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pivotTables/pivotTable1.xml" ContentType="application/vnd.openxmlformats-officedocument.spreadsheetml.pivot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/>
  <mc:AlternateContent xmlns:mc="http://schemas.openxmlformats.org/markup-compatibility/2006">
    <mc:Choice Requires="x15">
      <x15ac:absPath xmlns:x15ac="http://schemas.microsoft.com/office/spreadsheetml/2010/11/ac" url="D:\kerja\BANK EXP\BARU\2024\09 SEPTEMBER\"/>
    </mc:Choice>
  </mc:AlternateContent>
  <xr:revisionPtr revIDLastSave="0" documentId="13_ncr:1_{E5FB5080-40BB-48A1-9A0F-89E2F68A28C1}" xr6:coauthVersionLast="47" xr6:coauthVersionMax="47" xr10:uidLastSave="{00000000-0000-0000-0000-000000000000}"/>
  <bookViews>
    <workbookView xWindow="-105" yWindow="0" windowWidth="10455" windowHeight="10905" xr2:uid="{00000000-000D-0000-FFFF-FFFF00000000}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11" r:id="rId6"/>
    <sheet name="Sheet1" sheetId="12" r:id="rId7"/>
  </sheets>
  <calcPr calcId="191029"/>
  <pivotCaches>
    <pivotCache cacheId="42" r:id="rId8"/>
    <pivotCache cacheId="46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54" i="4" l="1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F354" i="4"/>
  <c r="F355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K354" i="4"/>
  <c r="K355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R354" i="4"/>
  <c r="R355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S354" i="4"/>
  <c r="S355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T354" i="4"/>
  <c r="T355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66" i="4"/>
  <c r="U367" i="4"/>
  <c r="U368" i="4"/>
  <c r="U369" i="4"/>
  <c r="U370" i="4"/>
  <c r="U371" i="4"/>
  <c r="U372" i="4"/>
  <c r="U373" i="4"/>
  <c r="U374" i="4"/>
  <c r="U375" i="4"/>
  <c r="U376" i="4"/>
  <c r="U377" i="4"/>
  <c r="U378" i="4"/>
  <c r="U379" i="4"/>
  <c r="U380" i="4"/>
  <c r="U381" i="4"/>
  <c r="U382" i="4"/>
  <c r="U383" i="4"/>
  <c r="U384" i="4"/>
  <c r="U385" i="4"/>
  <c r="U386" i="4"/>
  <c r="U387" i="4"/>
  <c r="U388" i="4"/>
  <c r="U389" i="4"/>
  <c r="U390" i="4"/>
  <c r="U391" i="4"/>
  <c r="U392" i="4"/>
  <c r="U393" i="4"/>
  <c r="U394" i="4"/>
  <c r="U395" i="4"/>
  <c r="U396" i="4"/>
  <c r="U397" i="4"/>
  <c r="U398" i="4"/>
  <c r="U399" i="4"/>
  <c r="U400" i="4"/>
  <c r="U401" i="4"/>
  <c r="U402" i="4"/>
  <c r="U403" i="4"/>
  <c r="U404" i="4"/>
  <c r="U405" i="4"/>
  <c r="U406" i="4"/>
  <c r="U407" i="4"/>
  <c r="U408" i="4"/>
  <c r="U409" i="4"/>
  <c r="U410" i="4"/>
  <c r="U411" i="4"/>
  <c r="U412" i="4"/>
  <c r="U413" i="4"/>
  <c r="U414" i="4"/>
  <c r="U415" i="4"/>
  <c r="U416" i="4"/>
  <c r="U417" i="4"/>
  <c r="U418" i="4"/>
  <c r="U419" i="4"/>
  <c r="U420" i="4"/>
  <c r="U421" i="4"/>
  <c r="U422" i="4"/>
  <c r="U423" i="4"/>
  <c r="U424" i="4"/>
  <c r="U425" i="4"/>
  <c r="U426" i="4"/>
  <c r="U427" i="4"/>
  <c r="U428" i="4"/>
  <c r="U429" i="4"/>
  <c r="U430" i="4"/>
  <c r="U431" i="4"/>
  <c r="U432" i="4"/>
  <c r="U433" i="4"/>
  <c r="U434" i="4"/>
  <c r="U435" i="4"/>
  <c r="U436" i="4"/>
  <c r="U437" i="4"/>
  <c r="U438" i="4"/>
  <c r="U439" i="4"/>
  <c r="U440" i="4"/>
  <c r="U441" i="4"/>
  <c r="U442" i="4"/>
  <c r="U443" i="4"/>
  <c r="U444" i="4"/>
  <c r="U445" i="4"/>
  <c r="U446" i="4"/>
  <c r="U447" i="4"/>
  <c r="U448" i="4"/>
  <c r="U449" i="4"/>
  <c r="U450" i="4"/>
  <c r="U451" i="4"/>
  <c r="U452" i="4"/>
  <c r="U453" i="4"/>
  <c r="U454" i="4"/>
  <c r="U455" i="4"/>
  <c r="U456" i="4"/>
  <c r="U457" i="4"/>
  <c r="U458" i="4"/>
  <c r="U459" i="4"/>
  <c r="U460" i="4"/>
  <c r="U461" i="4"/>
  <c r="U462" i="4"/>
  <c r="U463" i="4"/>
  <c r="U464" i="4"/>
  <c r="U465" i="4"/>
  <c r="U466" i="4"/>
  <c r="U467" i="4"/>
  <c r="U468" i="4"/>
  <c r="U469" i="4"/>
  <c r="U470" i="4"/>
  <c r="U471" i="4"/>
  <c r="U472" i="4"/>
  <c r="U473" i="4"/>
  <c r="U474" i="4"/>
  <c r="U475" i="4"/>
  <c r="U476" i="4"/>
  <c r="U477" i="4"/>
  <c r="U478" i="4"/>
  <c r="U479" i="4"/>
  <c r="U480" i="4"/>
  <c r="U481" i="4"/>
  <c r="U482" i="4"/>
  <c r="U483" i="4"/>
  <c r="U484" i="4"/>
  <c r="U485" i="4"/>
  <c r="U486" i="4"/>
  <c r="U487" i="4"/>
  <c r="U488" i="4"/>
  <c r="U489" i="4"/>
  <c r="U490" i="4"/>
  <c r="U491" i="4"/>
  <c r="U492" i="4"/>
  <c r="U493" i="4"/>
  <c r="U494" i="4"/>
  <c r="U495" i="4"/>
  <c r="U496" i="4"/>
  <c r="U497" i="4"/>
  <c r="U498" i="4"/>
  <c r="U499" i="4"/>
  <c r="U500" i="4"/>
  <c r="U501" i="4"/>
  <c r="U502" i="4"/>
  <c r="U503" i="4"/>
  <c r="U504" i="4"/>
  <c r="U505" i="4"/>
  <c r="U506" i="4"/>
  <c r="U507" i="4"/>
  <c r="U508" i="4"/>
  <c r="U509" i="4"/>
  <c r="U510" i="4"/>
  <c r="U511" i="4"/>
  <c r="U512" i="4"/>
  <c r="U513" i="4"/>
  <c r="U514" i="4"/>
  <c r="U515" i="4"/>
  <c r="U516" i="4"/>
  <c r="U517" i="4"/>
  <c r="U518" i="4"/>
  <c r="U519" i="4"/>
  <c r="U520" i="4"/>
  <c r="U521" i="4"/>
  <c r="U522" i="4"/>
  <c r="U523" i="4"/>
  <c r="U524" i="4"/>
  <c r="U525" i="4"/>
  <c r="U526" i="4"/>
  <c r="U527" i="4"/>
  <c r="U528" i="4"/>
  <c r="U529" i="4"/>
  <c r="U530" i="4"/>
  <c r="U531" i="4"/>
  <c r="U532" i="4"/>
  <c r="U533" i="4"/>
  <c r="U534" i="4"/>
  <c r="U535" i="4"/>
  <c r="U536" i="4"/>
  <c r="U537" i="4"/>
  <c r="U538" i="4"/>
  <c r="U539" i="4"/>
  <c r="U540" i="4"/>
  <c r="U541" i="4"/>
  <c r="U542" i="4"/>
  <c r="U543" i="4"/>
  <c r="U544" i="4"/>
  <c r="U545" i="4"/>
  <c r="U546" i="4"/>
  <c r="U547" i="4"/>
  <c r="U548" i="4"/>
  <c r="U549" i="4"/>
  <c r="U550" i="4"/>
  <c r="U551" i="4"/>
  <c r="U552" i="4"/>
  <c r="U553" i="4"/>
  <c r="U554" i="4"/>
  <c r="U555" i="4"/>
  <c r="U556" i="4"/>
  <c r="U557" i="4"/>
  <c r="U558" i="4"/>
  <c r="U559" i="4"/>
  <c r="U560" i="4"/>
  <c r="U561" i="4"/>
  <c r="U562" i="4"/>
  <c r="U563" i="4"/>
  <c r="U564" i="4"/>
  <c r="U565" i="4"/>
  <c r="U566" i="4"/>
  <c r="U567" i="4"/>
  <c r="U568" i="4"/>
  <c r="U569" i="4"/>
  <c r="U570" i="4"/>
  <c r="U571" i="4"/>
  <c r="U572" i="4"/>
  <c r="U573" i="4"/>
  <c r="U574" i="4"/>
  <c r="U575" i="4"/>
  <c r="U576" i="4"/>
  <c r="U577" i="4"/>
  <c r="U578" i="4"/>
  <c r="U579" i="4"/>
  <c r="U580" i="4"/>
  <c r="U581" i="4"/>
  <c r="U582" i="4"/>
  <c r="U583" i="4"/>
  <c r="U584" i="4"/>
  <c r="U585" i="4"/>
  <c r="U586" i="4"/>
  <c r="U587" i="4"/>
  <c r="U588" i="4"/>
  <c r="U589" i="4"/>
  <c r="U590" i="4"/>
  <c r="U591" i="4"/>
  <c r="U592" i="4"/>
  <c r="U593" i="4"/>
  <c r="U594" i="4"/>
  <c r="U595" i="4"/>
  <c r="U596" i="4"/>
  <c r="U597" i="4"/>
  <c r="U598" i="4"/>
  <c r="U599" i="4"/>
  <c r="U600" i="4"/>
  <c r="U601" i="4"/>
  <c r="U602" i="4"/>
  <c r="U603" i="4"/>
  <c r="U604" i="4"/>
  <c r="U605" i="4"/>
  <c r="U606" i="4"/>
  <c r="U607" i="4"/>
  <c r="U608" i="4"/>
  <c r="U609" i="4"/>
  <c r="U610" i="4"/>
  <c r="U611" i="4"/>
  <c r="U612" i="4"/>
  <c r="U613" i="4"/>
  <c r="U614" i="4"/>
  <c r="U615" i="4"/>
  <c r="U616" i="4"/>
  <c r="U617" i="4"/>
  <c r="U618" i="4"/>
  <c r="U619" i="4"/>
  <c r="U620" i="4"/>
  <c r="U621" i="4"/>
  <c r="U622" i="4"/>
  <c r="U623" i="4"/>
  <c r="U624" i="4"/>
  <c r="U625" i="4"/>
  <c r="U626" i="4"/>
  <c r="U627" i="4"/>
  <c r="U628" i="4"/>
  <c r="U629" i="4"/>
  <c r="U630" i="4"/>
  <c r="U631" i="4"/>
  <c r="U632" i="4"/>
  <c r="U633" i="4"/>
  <c r="U634" i="4"/>
  <c r="U635" i="4"/>
  <c r="U636" i="4"/>
  <c r="U637" i="4"/>
  <c r="U638" i="4"/>
  <c r="U639" i="4"/>
  <c r="U640" i="4"/>
  <c r="U641" i="4"/>
  <c r="U642" i="4"/>
  <c r="U643" i="4"/>
  <c r="U644" i="4"/>
  <c r="U645" i="4"/>
  <c r="U646" i="4"/>
  <c r="U647" i="4"/>
  <c r="U648" i="4"/>
  <c r="U649" i="4"/>
  <c r="U650" i="4"/>
  <c r="U651" i="4"/>
  <c r="U652" i="4"/>
  <c r="U653" i="4"/>
  <c r="U654" i="4"/>
  <c r="U655" i="4"/>
  <c r="U656" i="4"/>
  <c r="U657" i="4"/>
  <c r="U658" i="4"/>
  <c r="U659" i="4"/>
  <c r="U660" i="4"/>
  <c r="U661" i="4"/>
  <c r="U662" i="4"/>
  <c r="U663" i="4"/>
  <c r="U664" i="4"/>
  <c r="U665" i="4"/>
  <c r="U666" i="4"/>
  <c r="U667" i="4"/>
  <c r="U668" i="4"/>
  <c r="U669" i="4"/>
  <c r="U670" i="4"/>
  <c r="U671" i="4"/>
  <c r="U672" i="4"/>
  <c r="U67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X376" i="4"/>
  <c r="X377" i="4"/>
  <c r="X378" i="4"/>
  <c r="X379" i="4"/>
  <c r="X380" i="4"/>
  <c r="X381" i="4"/>
  <c r="X382" i="4"/>
  <c r="X383" i="4"/>
  <c r="X384" i="4"/>
  <c r="X385" i="4"/>
  <c r="X386" i="4"/>
  <c r="X387" i="4"/>
  <c r="X388" i="4"/>
  <c r="X389" i="4"/>
  <c r="X390" i="4"/>
  <c r="X391" i="4"/>
  <c r="X392" i="4"/>
  <c r="X393" i="4"/>
  <c r="X394" i="4"/>
  <c r="X395" i="4"/>
  <c r="X396" i="4"/>
  <c r="X397" i="4"/>
  <c r="X398" i="4"/>
  <c r="X399" i="4"/>
  <c r="X400" i="4"/>
  <c r="X401" i="4"/>
  <c r="X402" i="4"/>
  <c r="X403" i="4"/>
  <c r="X404" i="4"/>
  <c r="X405" i="4"/>
  <c r="X406" i="4"/>
  <c r="X407" i="4"/>
  <c r="X408" i="4"/>
  <c r="X409" i="4"/>
  <c r="X410" i="4"/>
  <c r="X411" i="4"/>
  <c r="X412" i="4"/>
  <c r="X413" i="4"/>
  <c r="X414" i="4"/>
  <c r="X415" i="4"/>
  <c r="X416" i="4"/>
  <c r="X417" i="4"/>
  <c r="X418" i="4"/>
  <c r="X419" i="4"/>
  <c r="X420" i="4"/>
  <c r="X421" i="4"/>
  <c r="X422" i="4"/>
  <c r="X423" i="4"/>
  <c r="X424" i="4"/>
  <c r="X425" i="4"/>
  <c r="X426" i="4"/>
  <c r="X427" i="4"/>
  <c r="X428" i="4"/>
  <c r="X429" i="4"/>
  <c r="X430" i="4"/>
  <c r="X431" i="4"/>
  <c r="X432" i="4"/>
  <c r="X433" i="4"/>
  <c r="X434" i="4"/>
  <c r="X435" i="4"/>
  <c r="X436" i="4"/>
  <c r="X437" i="4"/>
  <c r="X438" i="4"/>
  <c r="X439" i="4"/>
  <c r="X440" i="4"/>
  <c r="X441" i="4"/>
  <c r="X442" i="4"/>
  <c r="X443" i="4"/>
  <c r="X444" i="4"/>
  <c r="X445" i="4"/>
  <c r="X446" i="4"/>
  <c r="X447" i="4"/>
  <c r="X448" i="4"/>
  <c r="X449" i="4"/>
  <c r="X450" i="4"/>
  <c r="X451" i="4"/>
  <c r="X452" i="4"/>
  <c r="X453" i="4"/>
  <c r="X454" i="4"/>
  <c r="X455" i="4"/>
  <c r="X456" i="4"/>
  <c r="X457" i="4"/>
  <c r="X458" i="4"/>
  <c r="X459" i="4"/>
  <c r="X460" i="4"/>
  <c r="X461" i="4"/>
  <c r="X462" i="4"/>
  <c r="X463" i="4"/>
  <c r="X464" i="4"/>
  <c r="X465" i="4"/>
  <c r="X466" i="4"/>
  <c r="X467" i="4"/>
  <c r="X468" i="4"/>
  <c r="X469" i="4"/>
  <c r="X470" i="4"/>
  <c r="X471" i="4"/>
  <c r="X472" i="4"/>
  <c r="X473" i="4"/>
  <c r="X474" i="4"/>
  <c r="X475" i="4"/>
  <c r="X476" i="4"/>
  <c r="X477" i="4"/>
  <c r="X478" i="4"/>
  <c r="X479" i="4"/>
  <c r="X480" i="4"/>
  <c r="X481" i="4"/>
  <c r="X482" i="4"/>
  <c r="X483" i="4"/>
  <c r="X484" i="4"/>
  <c r="X485" i="4"/>
  <c r="X486" i="4"/>
  <c r="X487" i="4"/>
  <c r="X488" i="4"/>
  <c r="X489" i="4"/>
  <c r="X490" i="4"/>
  <c r="X491" i="4"/>
  <c r="X492" i="4"/>
  <c r="X493" i="4"/>
  <c r="X494" i="4"/>
  <c r="X495" i="4"/>
  <c r="X496" i="4"/>
  <c r="X497" i="4"/>
  <c r="X498" i="4"/>
  <c r="X499" i="4"/>
  <c r="X500" i="4"/>
  <c r="X501" i="4"/>
  <c r="X502" i="4"/>
  <c r="X503" i="4"/>
  <c r="X504" i="4"/>
  <c r="X505" i="4"/>
  <c r="X506" i="4"/>
  <c r="X507" i="4"/>
  <c r="X508" i="4"/>
  <c r="X509" i="4"/>
  <c r="X510" i="4"/>
  <c r="X511" i="4"/>
  <c r="X512" i="4"/>
  <c r="X513" i="4"/>
  <c r="X514" i="4"/>
  <c r="X515" i="4"/>
  <c r="X516" i="4"/>
  <c r="X517" i="4"/>
  <c r="X518" i="4"/>
  <c r="X519" i="4"/>
  <c r="X520" i="4"/>
  <c r="X521" i="4"/>
  <c r="X522" i="4"/>
  <c r="X523" i="4"/>
  <c r="X524" i="4"/>
  <c r="X525" i="4"/>
  <c r="X526" i="4"/>
  <c r="X527" i="4"/>
  <c r="X528" i="4"/>
  <c r="X529" i="4"/>
  <c r="X530" i="4"/>
  <c r="X531" i="4"/>
  <c r="X532" i="4"/>
  <c r="X533" i="4"/>
  <c r="X534" i="4"/>
  <c r="X535" i="4"/>
  <c r="X536" i="4"/>
  <c r="X537" i="4"/>
  <c r="X538" i="4"/>
  <c r="X539" i="4"/>
  <c r="X540" i="4"/>
  <c r="X541" i="4"/>
  <c r="X542" i="4"/>
  <c r="X543" i="4"/>
  <c r="X544" i="4"/>
  <c r="X545" i="4"/>
  <c r="X546" i="4"/>
  <c r="X547" i="4"/>
  <c r="X548" i="4"/>
  <c r="X549" i="4"/>
  <c r="X550" i="4"/>
  <c r="X551" i="4"/>
  <c r="X552" i="4"/>
  <c r="X553" i="4"/>
  <c r="X554" i="4"/>
  <c r="X555" i="4"/>
  <c r="X556" i="4"/>
  <c r="X557" i="4"/>
  <c r="X558" i="4"/>
  <c r="X559" i="4"/>
  <c r="X560" i="4"/>
  <c r="X561" i="4"/>
  <c r="X562" i="4"/>
  <c r="X563" i="4"/>
  <c r="X564" i="4"/>
  <c r="X565" i="4"/>
  <c r="X566" i="4"/>
  <c r="X567" i="4"/>
  <c r="X568" i="4"/>
  <c r="X569" i="4"/>
  <c r="X570" i="4"/>
  <c r="X571" i="4"/>
  <c r="X572" i="4"/>
  <c r="X573" i="4"/>
  <c r="X574" i="4"/>
  <c r="X575" i="4"/>
  <c r="X576" i="4"/>
  <c r="X577" i="4"/>
  <c r="X578" i="4"/>
  <c r="X579" i="4"/>
  <c r="X580" i="4"/>
  <c r="X581" i="4"/>
  <c r="X582" i="4"/>
  <c r="X583" i="4"/>
  <c r="X584" i="4"/>
  <c r="X585" i="4"/>
  <c r="X586" i="4"/>
  <c r="X587" i="4"/>
  <c r="X588" i="4"/>
  <c r="X589" i="4"/>
  <c r="X590" i="4"/>
  <c r="X591" i="4"/>
  <c r="X592" i="4"/>
  <c r="X593" i="4"/>
  <c r="X594" i="4"/>
  <c r="X595" i="4"/>
  <c r="X596" i="4"/>
  <c r="X597" i="4"/>
  <c r="X598" i="4"/>
  <c r="X599" i="4"/>
  <c r="X600" i="4"/>
  <c r="X601" i="4"/>
  <c r="X602" i="4"/>
  <c r="X603" i="4"/>
  <c r="X604" i="4"/>
  <c r="X605" i="4"/>
  <c r="X606" i="4"/>
  <c r="X607" i="4"/>
  <c r="X608" i="4"/>
  <c r="X609" i="4"/>
  <c r="X610" i="4"/>
  <c r="X611" i="4"/>
  <c r="X612" i="4"/>
  <c r="X613" i="4"/>
  <c r="X614" i="4"/>
  <c r="X615" i="4"/>
  <c r="X616" i="4"/>
  <c r="X617" i="4"/>
  <c r="X618" i="4"/>
  <c r="X619" i="4"/>
  <c r="X620" i="4"/>
  <c r="X621" i="4"/>
  <c r="X622" i="4"/>
  <c r="X623" i="4"/>
  <c r="X624" i="4"/>
  <c r="X625" i="4"/>
  <c r="X626" i="4"/>
  <c r="X627" i="4"/>
  <c r="X628" i="4"/>
  <c r="X629" i="4"/>
  <c r="X630" i="4"/>
  <c r="X631" i="4"/>
  <c r="X632" i="4"/>
  <c r="X633" i="4"/>
  <c r="X634" i="4"/>
  <c r="X635" i="4"/>
  <c r="X636" i="4"/>
  <c r="X637" i="4"/>
  <c r="X638" i="4"/>
  <c r="X639" i="4"/>
  <c r="X640" i="4"/>
  <c r="X641" i="4"/>
  <c r="X642" i="4"/>
  <c r="X643" i="4"/>
  <c r="X644" i="4"/>
  <c r="X645" i="4"/>
  <c r="X646" i="4"/>
  <c r="X647" i="4"/>
  <c r="X648" i="4"/>
  <c r="X649" i="4"/>
  <c r="X650" i="4"/>
  <c r="X651" i="4"/>
  <c r="X652" i="4"/>
  <c r="X653" i="4"/>
  <c r="X654" i="4"/>
  <c r="X655" i="4"/>
  <c r="X656" i="4"/>
  <c r="X657" i="4"/>
  <c r="X658" i="4"/>
  <c r="X659" i="4"/>
  <c r="X660" i="4"/>
  <c r="X661" i="4"/>
  <c r="X662" i="4"/>
  <c r="X663" i="4"/>
  <c r="X664" i="4"/>
  <c r="X665" i="4"/>
  <c r="X666" i="4"/>
  <c r="X667" i="4"/>
  <c r="X668" i="4"/>
  <c r="X669" i="4"/>
  <c r="X670" i="4"/>
  <c r="X671" i="4"/>
  <c r="X672" i="4"/>
  <c r="X67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66" i="4"/>
  <c r="Y367" i="4"/>
  <c r="Y368" i="4"/>
  <c r="Y369" i="4"/>
  <c r="Y370" i="4"/>
  <c r="Y371" i="4"/>
  <c r="Y372" i="4"/>
  <c r="Y373" i="4"/>
  <c r="Y374" i="4"/>
  <c r="Y375" i="4"/>
  <c r="Y376" i="4"/>
  <c r="Y377" i="4"/>
  <c r="Y378" i="4"/>
  <c r="Y379" i="4"/>
  <c r="Y380" i="4"/>
  <c r="Y381" i="4"/>
  <c r="Y382" i="4"/>
  <c r="Y383" i="4"/>
  <c r="Y384" i="4"/>
  <c r="Y385" i="4"/>
  <c r="Y386" i="4"/>
  <c r="Y387" i="4"/>
  <c r="Y388" i="4"/>
  <c r="Y389" i="4"/>
  <c r="Y390" i="4"/>
  <c r="Y391" i="4"/>
  <c r="Y392" i="4"/>
  <c r="Y393" i="4"/>
  <c r="Y394" i="4"/>
  <c r="Y395" i="4"/>
  <c r="Y396" i="4"/>
  <c r="Y397" i="4"/>
  <c r="Y398" i="4"/>
  <c r="Y399" i="4"/>
  <c r="Y400" i="4"/>
  <c r="Y401" i="4"/>
  <c r="Y402" i="4"/>
  <c r="Y403" i="4"/>
  <c r="Y404" i="4"/>
  <c r="Y405" i="4"/>
  <c r="Y406" i="4"/>
  <c r="Y407" i="4"/>
  <c r="Y408" i="4"/>
  <c r="Y409" i="4"/>
  <c r="Y410" i="4"/>
  <c r="Y411" i="4"/>
  <c r="Y412" i="4"/>
  <c r="Y413" i="4"/>
  <c r="Y414" i="4"/>
  <c r="Y415" i="4"/>
  <c r="Y416" i="4"/>
  <c r="Y417" i="4"/>
  <c r="Y418" i="4"/>
  <c r="Y419" i="4"/>
  <c r="Y420" i="4"/>
  <c r="Y421" i="4"/>
  <c r="Y422" i="4"/>
  <c r="Y423" i="4"/>
  <c r="Y424" i="4"/>
  <c r="Y425" i="4"/>
  <c r="Y426" i="4"/>
  <c r="Y427" i="4"/>
  <c r="Y428" i="4"/>
  <c r="Y429" i="4"/>
  <c r="Y430" i="4"/>
  <c r="Y431" i="4"/>
  <c r="Y432" i="4"/>
  <c r="Y433" i="4"/>
  <c r="Y434" i="4"/>
  <c r="Y435" i="4"/>
  <c r="Y436" i="4"/>
  <c r="Y437" i="4"/>
  <c r="Y438" i="4"/>
  <c r="Y439" i="4"/>
  <c r="Y440" i="4"/>
  <c r="Y441" i="4"/>
  <c r="Y442" i="4"/>
  <c r="Y443" i="4"/>
  <c r="Y444" i="4"/>
  <c r="Y445" i="4"/>
  <c r="Y446" i="4"/>
  <c r="Y447" i="4"/>
  <c r="Y448" i="4"/>
  <c r="Y449" i="4"/>
  <c r="Y450" i="4"/>
  <c r="Y451" i="4"/>
  <c r="Y452" i="4"/>
  <c r="Y453" i="4"/>
  <c r="Y454" i="4"/>
  <c r="Y455" i="4"/>
  <c r="Y456" i="4"/>
  <c r="Y457" i="4"/>
  <c r="Y458" i="4"/>
  <c r="Y459" i="4"/>
  <c r="Y460" i="4"/>
  <c r="Y461" i="4"/>
  <c r="Y462" i="4"/>
  <c r="Y463" i="4"/>
  <c r="Y464" i="4"/>
  <c r="Y465" i="4"/>
  <c r="Y466" i="4"/>
  <c r="Y467" i="4"/>
  <c r="Y468" i="4"/>
  <c r="Y469" i="4"/>
  <c r="Y470" i="4"/>
  <c r="Y471" i="4"/>
  <c r="Y472" i="4"/>
  <c r="Y473" i="4"/>
  <c r="Y474" i="4"/>
  <c r="Y475" i="4"/>
  <c r="Y476" i="4"/>
  <c r="Y477" i="4"/>
  <c r="Y478" i="4"/>
  <c r="Y479" i="4"/>
  <c r="Y480" i="4"/>
  <c r="Y481" i="4"/>
  <c r="Y482" i="4"/>
  <c r="Y483" i="4"/>
  <c r="Y484" i="4"/>
  <c r="Y485" i="4"/>
  <c r="Y486" i="4"/>
  <c r="Y487" i="4"/>
  <c r="Y488" i="4"/>
  <c r="Y489" i="4"/>
  <c r="Y490" i="4"/>
  <c r="Y491" i="4"/>
  <c r="Y492" i="4"/>
  <c r="Y493" i="4"/>
  <c r="Y494" i="4"/>
  <c r="Y495" i="4"/>
  <c r="Y496" i="4"/>
  <c r="Y497" i="4"/>
  <c r="Y498" i="4"/>
  <c r="Y499" i="4"/>
  <c r="Y500" i="4"/>
  <c r="Y501" i="4"/>
  <c r="Y502" i="4"/>
  <c r="Y503" i="4"/>
  <c r="Y504" i="4"/>
  <c r="Y505" i="4"/>
  <c r="Y506" i="4"/>
  <c r="Y507" i="4"/>
  <c r="Y508" i="4"/>
  <c r="Y509" i="4"/>
  <c r="Y510" i="4"/>
  <c r="Y511" i="4"/>
  <c r="Y512" i="4"/>
  <c r="Y513" i="4"/>
  <c r="Y514" i="4"/>
  <c r="Y515" i="4"/>
  <c r="Y516" i="4"/>
  <c r="Y517" i="4"/>
  <c r="Y518" i="4"/>
  <c r="Y519" i="4"/>
  <c r="Y520" i="4"/>
  <c r="Y521" i="4"/>
  <c r="Y522" i="4"/>
  <c r="Y523" i="4"/>
  <c r="Y524" i="4"/>
  <c r="Y525" i="4"/>
  <c r="Y526" i="4"/>
  <c r="Y527" i="4"/>
  <c r="Y528" i="4"/>
  <c r="Y529" i="4"/>
  <c r="Y530" i="4"/>
  <c r="Y531" i="4"/>
  <c r="Y532" i="4"/>
  <c r="Y533" i="4"/>
  <c r="Y534" i="4"/>
  <c r="Y535" i="4"/>
  <c r="Y536" i="4"/>
  <c r="Y537" i="4"/>
  <c r="Y538" i="4"/>
  <c r="Y539" i="4"/>
  <c r="Y540" i="4"/>
  <c r="Y541" i="4"/>
  <c r="Y542" i="4"/>
  <c r="Y543" i="4"/>
  <c r="Y544" i="4"/>
  <c r="Y545" i="4"/>
  <c r="Y546" i="4"/>
  <c r="Y547" i="4"/>
  <c r="Y548" i="4"/>
  <c r="Y549" i="4"/>
  <c r="Y550" i="4"/>
  <c r="Y551" i="4"/>
  <c r="Y552" i="4"/>
  <c r="Y553" i="4"/>
  <c r="Y554" i="4"/>
  <c r="Y555" i="4"/>
  <c r="Y556" i="4"/>
  <c r="Y557" i="4"/>
  <c r="Y558" i="4"/>
  <c r="Y559" i="4"/>
  <c r="Y560" i="4"/>
  <c r="Y561" i="4"/>
  <c r="Y562" i="4"/>
  <c r="Y563" i="4"/>
  <c r="Y564" i="4"/>
  <c r="Y565" i="4"/>
  <c r="Y566" i="4"/>
  <c r="Y567" i="4"/>
  <c r="Y568" i="4"/>
  <c r="Y569" i="4"/>
  <c r="Y570" i="4"/>
  <c r="Y571" i="4"/>
  <c r="Y572" i="4"/>
  <c r="Y573" i="4"/>
  <c r="Y574" i="4"/>
  <c r="Y575" i="4"/>
  <c r="Y576" i="4"/>
  <c r="Y577" i="4"/>
  <c r="Y578" i="4"/>
  <c r="Y579" i="4"/>
  <c r="Y580" i="4"/>
  <c r="Y581" i="4"/>
  <c r="Y582" i="4"/>
  <c r="Y583" i="4"/>
  <c r="Y584" i="4"/>
  <c r="Y585" i="4"/>
  <c r="Y586" i="4"/>
  <c r="Y587" i="4"/>
  <c r="Y588" i="4"/>
  <c r="Y589" i="4"/>
  <c r="Y590" i="4"/>
  <c r="Y591" i="4"/>
  <c r="Y592" i="4"/>
  <c r="Y593" i="4"/>
  <c r="Y594" i="4"/>
  <c r="Y595" i="4"/>
  <c r="Y596" i="4"/>
  <c r="Y597" i="4"/>
  <c r="Y598" i="4"/>
  <c r="Y599" i="4"/>
  <c r="Y600" i="4"/>
  <c r="Y601" i="4"/>
  <c r="Y602" i="4"/>
  <c r="Y603" i="4"/>
  <c r="Y604" i="4"/>
  <c r="Y605" i="4"/>
  <c r="Y606" i="4"/>
  <c r="Y607" i="4"/>
  <c r="Y608" i="4"/>
  <c r="Y609" i="4"/>
  <c r="Y610" i="4"/>
  <c r="Y611" i="4"/>
  <c r="Y612" i="4"/>
  <c r="Y613" i="4"/>
  <c r="Y614" i="4"/>
  <c r="Y615" i="4"/>
  <c r="Y616" i="4"/>
  <c r="Y617" i="4"/>
  <c r="Y618" i="4"/>
  <c r="Y619" i="4"/>
  <c r="Y620" i="4"/>
  <c r="Y621" i="4"/>
  <c r="Y622" i="4"/>
  <c r="Y623" i="4"/>
  <c r="Y624" i="4"/>
  <c r="Y625" i="4"/>
  <c r="Y626" i="4"/>
  <c r="Y627" i="4"/>
  <c r="Y628" i="4"/>
  <c r="Y629" i="4"/>
  <c r="Y630" i="4"/>
  <c r="Y631" i="4"/>
  <c r="Y632" i="4"/>
  <c r="Y633" i="4"/>
  <c r="Y634" i="4"/>
  <c r="Y635" i="4"/>
  <c r="Y636" i="4"/>
  <c r="Y637" i="4"/>
  <c r="Y638" i="4"/>
  <c r="Y639" i="4"/>
  <c r="Y640" i="4"/>
  <c r="Y641" i="4"/>
  <c r="Y642" i="4"/>
  <c r="Y643" i="4"/>
  <c r="Y644" i="4"/>
  <c r="Y645" i="4"/>
  <c r="Y646" i="4"/>
  <c r="Y647" i="4"/>
  <c r="Y648" i="4"/>
  <c r="Y649" i="4"/>
  <c r="Y650" i="4"/>
  <c r="Y651" i="4"/>
  <c r="Y652" i="4"/>
  <c r="Y653" i="4"/>
  <c r="Y654" i="4"/>
  <c r="Y655" i="4"/>
  <c r="Y656" i="4"/>
  <c r="Y657" i="4"/>
  <c r="Y658" i="4"/>
  <c r="Y659" i="4"/>
  <c r="Y660" i="4"/>
  <c r="Y661" i="4"/>
  <c r="Y662" i="4"/>
  <c r="Y663" i="4"/>
  <c r="Y664" i="4"/>
  <c r="Y665" i="4"/>
  <c r="Y666" i="4"/>
  <c r="Y667" i="4"/>
  <c r="Y668" i="4"/>
  <c r="Y669" i="4"/>
  <c r="Y670" i="4"/>
  <c r="Y671" i="4"/>
  <c r="Y672" i="4"/>
  <c r="Y673" i="4"/>
  <c r="Z354" i="4"/>
  <c r="Z355" i="4"/>
  <c r="Z356" i="4"/>
  <c r="Z357" i="4"/>
  <c r="Z358" i="4"/>
  <c r="Z359" i="4"/>
  <c r="Z360" i="4"/>
  <c r="Z361" i="4"/>
  <c r="Z362" i="4"/>
  <c r="Z363" i="4"/>
  <c r="Z364" i="4"/>
  <c r="Z365" i="4"/>
  <c r="Z366" i="4"/>
  <c r="Z367" i="4"/>
  <c r="Z368" i="4"/>
  <c r="Z369" i="4"/>
  <c r="Z370" i="4"/>
  <c r="Z371" i="4"/>
  <c r="Z372" i="4"/>
  <c r="Z373" i="4"/>
  <c r="Z374" i="4"/>
  <c r="Z375" i="4"/>
  <c r="Z376" i="4"/>
  <c r="Z377" i="4"/>
  <c r="Z378" i="4"/>
  <c r="Z379" i="4"/>
  <c r="Z380" i="4"/>
  <c r="Z381" i="4"/>
  <c r="Z382" i="4"/>
  <c r="Z383" i="4"/>
  <c r="Z384" i="4"/>
  <c r="Z385" i="4"/>
  <c r="Z386" i="4"/>
  <c r="Z387" i="4"/>
  <c r="Z388" i="4"/>
  <c r="Z389" i="4"/>
  <c r="Z390" i="4"/>
  <c r="Z391" i="4"/>
  <c r="Z392" i="4"/>
  <c r="Z393" i="4"/>
  <c r="Z394" i="4"/>
  <c r="Z395" i="4"/>
  <c r="Z396" i="4"/>
  <c r="Z397" i="4"/>
  <c r="Z398" i="4"/>
  <c r="Z399" i="4"/>
  <c r="Z400" i="4"/>
  <c r="Z401" i="4"/>
  <c r="Z402" i="4"/>
  <c r="Z403" i="4"/>
  <c r="Z404" i="4"/>
  <c r="Z405" i="4"/>
  <c r="Z406" i="4"/>
  <c r="Z407" i="4"/>
  <c r="Z408" i="4"/>
  <c r="Z409" i="4"/>
  <c r="Z410" i="4"/>
  <c r="Z411" i="4"/>
  <c r="Z412" i="4"/>
  <c r="Z413" i="4"/>
  <c r="Z414" i="4"/>
  <c r="Z415" i="4"/>
  <c r="Z416" i="4"/>
  <c r="Z417" i="4"/>
  <c r="Z418" i="4"/>
  <c r="Z419" i="4"/>
  <c r="Z420" i="4"/>
  <c r="Z421" i="4"/>
  <c r="Z422" i="4"/>
  <c r="Z423" i="4"/>
  <c r="Z424" i="4"/>
  <c r="Z425" i="4"/>
  <c r="Z426" i="4"/>
  <c r="Z427" i="4"/>
  <c r="Z428" i="4"/>
  <c r="Z429" i="4"/>
  <c r="Z430" i="4"/>
  <c r="Z431" i="4"/>
  <c r="Z432" i="4"/>
  <c r="Z433" i="4"/>
  <c r="Z434" i="4"/>
  <c r="Z435" i="4"/>
  <c r="Z436" i="4"/>
  <c r="Z437" i="4"/>
  <c r="Z438" i="4"/>
  <c r="Z439" i="4"/>
  <c r="Z440" i="4"/>
  <c r="Z441" i="4"/>
  <c r="Z442" i="4"/>
  <c r="Z443" i="4"/>
  <c r="Z444" i="4"/>
  <c r="Z445" i="4"/>
  <c r="Z446" i="4"/>
  <c r="Z447" i="4"/>
  <c r="Z448" i="4"/>
  <c r="Z449" i="4"/>
  <c r="Z450" i="4"/>
  <c r="Z451" i="4"/>
  <c r="Z452" i="4"/>
  <c r="Z453" i="4"/>
  <c r="Z454" i="4"/>
  <c r="Z455" i="4"/>
  <c r="Z456" i="4"/>
  <c r="Z457" i="4"/>
  <c r="Z458" i="4"/>
  <c r="Z459" i="4"/>
  <c r="Z460" i="4"/>
  <c r="Z461" i="4"/>
  <c r="Z462" i="4"/>
  <c r="Z463" i="4"/>
  <c r="Z464" i="4"/>
  <c r="Z465" i="4"/>
  <c r="Z466" i="4"/>
  <c r="Z467" i="4"/>
  <c r="Z468" i="4"/>
  <c r="Z469" i="4"/>
  <c r="Z470" i="4"/>
  <c r="Z471" i="4"/>
  <c r="Z472" i="4"/>
  <c r="Z473" i="4"/>
  <c r="Z474" i="4"/>
  <c r="Z475" i="4"/>
  <c r="Z476" i="4"/>
  <c r="Z477" i="4"/>
  <c r="Z478" i="4"/>
  <c r="Z479" i="4"/>
  <c r="Z480" i="4"/>
  <c r="Z481" i="4"/>
  <c r="Z482" i="4"/>
  <c r="Z483" i="4"/>
  <c r="Z484" i="4"/>
  <c r="Z485" i="4"/>
  <c r="Z486" i="4"/>
  <c r="Z487" i="4"/>
  <c r="Z488" i="4"/>
  <c r="Z489" i="4"/>
  <c r="Z490" i="4"/>
  <c r="Z491" i="4"/>
  <c r="Z492" i="4"/>
  <c r="Z493" i="4"/>
  <c r="Z494" i="4"/>
  <c r="Z495" i="4"/>
  <c r="Z496" i="4"/>
  <c r="Z497" i="4"/>
  <c r="Z498" i="4"/>
  <c r="Z499" i="4"/>
  <c r="Z500" i="4"/>
  <c r="Z501" i="4"/>
  <c r="Z502" i="4"/>
  <c r="Z503" i="4"/>
  <c r="Z504" i="4"/>
  <c r="Z505" i="4"/>
  <c r="Z506" i="4"/>
  <c r="Z507" i="4"/>
  <c r="Z508" i="4"/>
  <c r="Z509" i="4"/>
  <c r="Z510" i="4"/>
  <c r="Z511" i="4"/>
  <c r="Z512" i="4"/>
  <c r="Z513" i="4"/>
  <c r="Z514" i="4"/>
  <c r="Z515" i="4"/>
  <c r="Z516" i="4"/>
  <c r="Z517" i="4"/>
  <c r="Z518" i="4"/>
  <c r="Z519" i="4"/>
  <c r="Z520" i="4"/>
  <c r="Z521" i="4"/>
  <c r="Z522" i="4"/>
  <c r="Z523" i="4"/>
  <c r="Z524" i="4"/>
  <c r="Z525" i="4"/>
  <c r="Z526" i="4"/>
  <c r="Z527" i="4"/>
  <c r="Z528" i="4"/>
  <c r="Z529" i="4"/>
  <c r="Z530" i="4"/>
  <c r="Z531" i="4"/>
  <c r="Z532" i="4"/>
  <c r="Z533" i="4"/>
  <c r="Z534" i="4"/>
  <c r="Z535" i="4"/>
  <c r="Z536" i="4"/>
  <c r="Z537" i="4"/>
  <c r="Z538" i="4"/>
  <c r="Z539" i="4"/>
  <c r="Z540" i="4"/>
  <c r="Z541" i="4"/>
  <c r="Z542" i="4"/>
  <c r="Z543" i="4"/>
  <c r="Z544" i="4"/>
  <c r="Z545" i="4"/>
  <c r="Z546" i="4"/>
  <c r="Z547" i="4"/>
  <c r="Z548" i="4"/>
  <c r="Z549" i="4"/>
  <c r="Z550" i="4"/>
  <c r="Z551" i="4"/>
  <c r="Z552" i="4"/>
  <c r="Z553" i="4"/>
  <c r="Z554" i="4"/>
  <c r="Z555" i="4"/>
  <c r="Z556" i="4"/>
  <c r="Z557" i="4"/>
  <c r="Z558" i="4"/>
  <c r="Z559" i="4"/>
  <c r="Z560" i="4"/>
  <c r="Z561" i="4"/>
  <c r="Z562" i="4"/>
  <c r="Z563" i="4"/>
  <c r="Z564" i="4"/>
  <c r="Z565" i="4"/>
  <c r="Z566" i="4"/>
  <c r="Z567" i="4"/>
  <c r="Z568" i="4"/>
  <c r="Z569" i="4"/>
  <c r="Z570" i="4"/>
  <c r="Z571" i="4"/>
  <c r="Z572" i="4"/>
  <c r="Z573" i="4"/>
  <c r="Z574" i="4"/>
  <c r="Z575" i="4"/>
  <c r="Z576" i="4"/>
  <c r="Z577" i="4"/>
  <c r="Z578" i="4"/>
  <c r="Z579" i="4"/>
  <c r="Z580" i="4"/>
  <c r="Z581" i="4"/>
  <c r="Z582" i="4"/>
  <c r="Z583" i="4"/>
  <c r="Z584" i="4"/>
  <c r="Z585" i="4"/>
  <c r="Z586" i="4"/>
  <c r="Z587" i="4"/>
  <c r="Z588" i="4"/>
  <c r="Z589" i="4"/>
  <c r="Z590" i="4"/>
  <c r="Z591" i="4"/>
  <c r="Z592" i="4"/>
  <c r="Z593" i="4"/>
  <c r="Z594" i="4"/>
  <c r="Z595" i="4"/>
  <c r="Z596" i="4"/>
  <c r="Z597" i="4"/>
  <c r="Z598" i="4"/>
  <c r="Z599" i="4"/>
  <c r="Z600" i="4"/>
  <c r="Z601" i="4"/>
  <c r="Z602" i="4"/>
  <c r="Z603" i="4"/>
  <c r="Z604" i="4"/>
  <c r="Z605" i="4"/>
  <c r="Z606" i="4"/>
  <c r="Z607" i="4"/>
  <c r="Z608" i="4"/>
  <c r="Z609" i="4"/>
  <c r="Z610" i="4"/>
  <c r="Z611" i="4"/>
  <c r="Z612" i="4"/>
  <c r="Z613" i="4"/>
  <c r="Z614" i="4"/>
  <c r="Z615" i="4"/>
  <c r="Z616" i="4"/>
  <c r="Z617" i="4"/>
  <c r="Z618" i="4"/>
  <c r="Z619" i="4"/>
  <c r="Z620" i="4"/>
  <c r="Z621" i="4"/>
  <c r="Z622" i="4"/>
  <c r="Z623" i="4"/>
  <c r="Z624" i="4"/>
  <c r="Z625" i="4"/>
  <c r="Z626" i="4"/>
  <c r="Z627" i="4"/>
  <c r="Z628" i="4"/>
  <c r="Z629" i="4"/>
  <c r="Z630" i="4"/>
  <c r="Z631" i="4"/>
  <c r="Z632" i="4"/>
  <c r="Z633" i="4"/>
  <c r="Z634" i="4"/>
  <c r="Z635" i="4"/>
  <c r="Z636" i="4"/>
  <c r="Z637" i="4"/>
  <c r="Z638" i="4"/>
  <c r="Z639" i="4"/>
  <c r="Z640" i="4"/>
  <c r="Z641" i="4"/>
  <c r="Z642" i="4"/>
  <c r="Z643" i="4"/>
  <c r="Z644" i="4"/>
  <c r="Z645" i="4"/>
  <c r="Z646" i="4"/>
  <c r="Z647" i="4"/>
  <c r="Z648" i="4"/>
  <c r="Z649" i="4"/>
  <c r="Z650" i="4"/>
  <c r="Z651" i="4"/>
  <c r="Z652" i="4"/>
  <c r="Z653" i="4"/>
  <c r="Z654" i="4"/>
  <c r="Z655" i="4"/>
  <c r="Z656" i="4"/>
  <c r="Z657" i="4"/>
  <c r="Z658" i="4"/>
  <c r="Z659" i="4"/>
  <c r="Z660" i="4"/>
  <c r="Z661" i="4"/>
  <c r="Z662" i="4"/>
  <c r="Z663" i="4"/>
  <c r="Z664" i="4"/>
  <c r="Z665" i="4"/>
  <c r="Z666" i="4"/>
  <c r="Z667" i="4"/>
  <c r="Z668" i="4"/>
  <c r="Z669" i="4"/>
  <c r="Z670" i="4"/>
  <c r="Z671" i="4"/>
  <c r="Z672" i="4"/>
  <c r="Z673" i="4"/>
  <c r="AB354" i="4"/>
  <c r="AB355" i="4"/>
  <c r="AB362" i="4"/>
  <c r="AB363" i="4"/>
  <c r="AB364" i="4"/>
  <c r="AB365" i="4"/>
  <c r="AB366" i="4"/>
  <c r="AB367" i="4"/>
  <c r="AB368" i="4"/>
  <c r="AB369" i="4"/>
  <c r="AB370" i="4"/>
  <c r="AB371" i="4"/>
  <c r="AB372" i="4"/>
  <c r="AB373" i="4"/>
  <c r="AB374" i="4"/>
  <c r="AB375" i="4"/>
  <c r="AB376" i="4"/>
  <c r="AB377" i="4"/>
  <c r="AB378" i="4"/>
  <c r="AB379" i="4"/>
  <c r="AB380" i="4"/>
  <c r="AB381" i="4"/>
  <c r="AB382" i="4"/>
  <c r="AB383" i="4"/>
  <c r="AB384" i="4"/>
  <c r="AB385" i="4"/>
  <c r="AB386" i="4"/>
  <c r="AB387" i="4"/>
  <c r="AB388" i="4"/>
  <c r="AB389" i="4"/>
  <c r="AB390" i="4"/>
  <c r="AB391" i="4"/>
  <c r="AB392" i="4"/>
  <c r="AB393" i="4"/>
  <c r="AB394" i="4"/>
  <c r="AB395" i="4"/>
  <c r="AB396" i="4"/>
  <c r="AB397" i="4"/>
  <c r="AB398" i="4"/>
  <c r="AB399" i="4"/>
  <c r="AB400" i="4"/>
  <c r="AB401" i="4"/>
  <c r="AB402" i="4"/>
  <c r="AB403" i="4"/>
  <c r="AB404" i="4"/>
  <c r="AB405" i="4"/>
  <c r="AB406" i="4"/>
  <c r="AB407" i="4"/>
  <c r="AB408" i="4"/>
  <c r="AB409" i="4"/>
  <c r="AB410" i="4"/>
  <c r="AB411" i="4"/>
  <c r="AB412" i="4"/>
  <c r="AB413" i="4"/>
  <c r="AB414" i="4"/>
  <c r="AB415" i="4"/>
  <c r="AB416" i="4"/>
  <c r="AB417" i="4"/>
  <c r="AB418" i="4"/>
  <c r="AB419" i="4"/>
  <c r="AB420" i="4"/>
  <c r="AB421" i="4"/>
  <c r="AB422" i="4"/>
  <c r="AB423" i="4"/>
  <c r="AB424" i="4"/>
  <c r="AB425" i="4"/>
  <c r="AB426" i="4"/>
  <c r="AB427" i="4"/>
  <c r="AB428" i="4"/>
  <c r="AB429" i="4"/>
  <c r="AB430" i="4"/>
  <c r="AB431" i="4"/>
  <c r="AB432" i="4"/>
  <c r="AB433" i="4"/>
  <c r="AB434" i="4"/>
  <c r="AB435" i="4"/>
  <c r="AB436" i="4"/>
  <c r="AB437" i="4"/>
  <c r="AB438" i="4"/>
  <c r="AB439" i="4"/>
  <c r="AB440" i="4"/>
  <c r="AB441" i="4"/>
  <c r="AB442" i="4"/>
  <c r="AB443" i="4"/>
  <c r="AB444" i="4"/>
  <c r="AB445" i="4"/>
  <c r="AB446" i="4"/>
  <c r="AB447" i="4"/>
  <c r="AB448" i="4"/>
  <c r="AB449" i="4"/>
  <c r="AB450" i="4"/>
  <c r="AB451" i="4"/>
  <c r="AB452" i="4"/>
  <c r="AB453" i="4"/>
  <c r="AB454" i="4"/>
  <c r="AB455" i="4"/>
  <c r="AB456" i="4"/>
  <c r="AB457" i="4"/>
  <c r="AB458" i="4"/>
  <c r="AB459" i="4"/>
  <c r="AB460" i="4"/>
  <c r="AB461" i="4"/>
  <c r="AB462" i="4"/>
  <c r="AB463" i="4"/>
  <c r="AB464" i="4"/>
  <c r="AB465" i="4"/>
  <c r="AB466" i="4"/>
  <c r="AB467" i="4"/>
  <c r="AB468" i="4"/>
  <c r="AB469" i="4"/>
  <c r="AB470" i="4"/>
  <c r="AB471" i="4"/>
  <c r="AB472" i="4"/>
  <c r="AB473" i="4"/>
  <c r="AB474" i="4"/>
  <c r="AB475" i="4"/>
  <c r="AB476" i="4"/>
  <c r="AB477" i="4"/>
  <c r="AB478" i="4"/>
  <c r="AB479" i="4"/>
  <c r="AB480" i="4"/>
  <c r="AB481" i="4"/>
  <c r="AB482" i="4"/>
  <c r="AB483" i="4"/>
  <c r="AB484" i="4"/>
  <c r="AB485" i="4"/>
  <c r="AB486" i="4"/>
  <c r="AB487" i="4"/>
  <c r="AB488" i="4"/>
  <c r="AB489" i="4"/>
  <c r="AB490" i="4"/>
  <c r="AB491" i="4"/>
  <c r="AB492" i="4"/>
  <c r="AB493" i="4"/>
  <c r="AB494" i="4"/>
  <c r="AB495" i="4"/>
  <c r="AB496" i="4"/>
  <c r="AB497" i="4"/>
  <c r="AB498" i="4"/>
  <c r="AB499" i="4"/>
  <c r="AB500" i="4"/>
  <c r="AB501" i="4"/>
  <c r="AB502" i="4"/>
  <c r="AB503" i="4"/>
  <c r="AB504" i="4"/>
  <c r="AB505" i="4"/>
  <c r="AB506" i="4"/>
  <c r="AB507" i="4"/>
  <c r="AB508" i="4"/>
  <c r="AB509" i="4"/>
  <c r="AB510" i="4"/>
  <c r="AB511" i="4"/>
  <c r="AB512" i="4"/>
  <c r="AB513" i="4"/>
  <c r="AB514" i="4"/>
  <c r="AB515" i="4"/>
  <c r="AB516" i="4"/>
  <c r="AB517" i="4"/>
  <c r="AB518" i="4"/>
  <c r="AB519" i="4"/>
  <c r="AB520" i="4"/>
  <c r="AB521" i="4"/>
  <c r="AB522" i="4"/>
  <c r="AB523" i="4"/>
  <c r="AB524" i="4"/>
  <c r="AB525" i="4"/>
  <c r="AB526" i="4"/>
  <c r="AB527" i="4"/>
  <c r="AB528" i="4"/>
  <c r="AB529" i="4"/>
  <c r="AB530" i="4"/>
  <c r="AB531" i="4"/>
  <c r="AB532" i="4"/>
  <c r="AB533" i="4"/>
  <c r="AB534" i="4"/>
  <c r="AB535" i="4"/>
  <c r="AB536" i="4"/>
  <c r="AB537" i="4"/>
  <c r="AB538" i="4"/>
  <c r="AB539" i="4"/>
  <c r="AB540" i="4"/>
  <c r="AB541" i="4"/>
  <c r="AB542" i="4"/>
  <c r="AB543" i="4"/>
  <c r="AB544" i="4"/>
  <c r="AB545" i="4"/>
  <c r="AB546" i="4"/>
  <c r="AB547" i="4"/>
  <c r="AB548" i="4"/>
  <c r="AB549" i="4"/>
  <c r="AB550" i="4"/>
  <c r="AB551" i="4"/>
  <c r="AB552" i="4"/>
  <c r="AB553" i="4"/>
  <c r="AB554" i="4"/>
  <c r="AB555" i="4"/>
  <c r="AB556" i="4"/>
  <c r="AB557" i="4"/>
  <c r="AB558" i="4"/>
  <c r="AB559" i="4"/>
  <c r="AB560" i="4"/>
  <c r="AB561" i="4"/>
  <c r="AB562" i="4"/>
  <c r="AB563" i="4"/>
  <c r="AB564" i="4"/>
  <c r="AB565" i="4"/>
  <c r="AB566" i="4"/>
  <c r="AB567" i="4"/>
  <c r="AB568" i="4"/>
  <c r="AB569" i="4"/>
  <c r="AB570" i="4"/>
  <c r="AB571" i="4"/>
  <c r="AB572" i="4"/>
  <c r="AB573" i="4"/>
  <c r="AB574" i="4"/>
  <c r="AB575" i="4"/>
  <c r="AB576" i="4"/>
  <c r="AB577" i="4"/>
  <c r="AB578" i="4"/>
  <c r="AB579" i="4"/>
  <c r="AB580" i="4"/>
  <c r="AB581" i="4"/>
  <c r="AB582" i="4"/>
  <c r="AB583" i="4"/>
  <c r="AB584" i="4"/>
  <c r="AB585" i="4"/>
  <c r="AB586" i="4"/>
  <c r="AB587" i="4"/>
  <c r="AB588" i="4"/>
  <c r="AB589" i="4"/>
  <c r="AB590" i="4"/>
  <c r="AB591" i="4"/>
  <c r="AB592" i="4"/>
  <c r="AB593" i="4"/>
  <c r="AB594" i="4"/>
  <c r="AB595" i="4"/>
  <c r="AB596" i="4"/>
  <c r="AB597" i="4"/>
  <c r="AB598" i="4"/>
  <c r="AB599" i="4"/>
  <c r="AB600" i="4"/>
  <c r="AB601" i="4"/>
  <c r="AB602" i="4"/>
  <c r="AB603" i="4"/>
  <c r="AB604" i="4"/>
  <c r="AB605" i="4"/>
  <c r="AB606" i="4"/>
  <c r="AB607" i="4"/>
  <c r="AB608" i="4"/>
  <c r="AB609" i="4"/>
  <c r="AB610" i="4"/>
  <c r="AB611" i="4"/>
  <c r="AB612" i="4"/>
  <c r="AB613" i="4"/>
  <c r="AB614" i="4"/>
  <c r="AB615" i="4"/>
  <c r="AB616" i="4"/>
  <c r="AB617" i="4"/>
  <c r="AB618" i="4"/>
  <c r="AB619" i="4"/>
  <c r="AB620" i="4"/>
  <c r="AB621" i="4"/>
  <c r="AB622" i="4"/>
  <c r="AB623" i="4"/>
  <c r="AB624" i="4"/>
  <c r="AB625" i="4"/>
  <c r="AB626" i="4"/>
  <c r="AB627" i="4"/>
  <c r="AB628" i="4"/>
  <c r="AB629" i="4"/>
  <c r="AB630" i="4"/>
  <c r="AB631" i="4"/>
  <c r="AB632" i="4"/>
  <c r="AB633" i="4"/>
  <c r="AB634" i="4"/>
  <c r="AB635" i="4"/>
  <c r="AB636" i="4"/>
  <c r="AB637" i="4"/>
  <c r="AB638" i="4"/>
  <c r="AB639" i="4"/>
  <c r="AB640" i="4"/>
  <c r="AB641" i="4"/>
  <c r="AB642" i="4"/>
  <c r="AB643" i="4"/>
  <c r="AB644" i="4"/>
  <c r="AB645" i="4"/>
  <c r="AB646" i="4"/>
  <c r="AB647" i="4"/>
  <c r="AB648" i="4"/>
  <c r="AB649" i="4"/>
  <c r="AB650" i="4"/>
  <c r="AB651" i="4"/>
  <c r="AB652" i="4"/>
  <c r="AB653" i="4"/>
  <c r="AB654" i="4"/>
  <c r="AB655" i="4"/>
  <c r="AB656" i="4"/>
  <c r="AB657" i="4"/>
  <c r="AB658" i="4"/>
  <c r="AB659" i="4"/>
  <c r="AB660" i="4"/>
  <c r="AB661" i="4"/>
  <c r="AB662" i="4"/>
  <c r="AB663" i="4"/>
  <c r="AB664" i="4"/>
  <c r="AB665" i="4"/>
  <c r="AB666" i="4"/>
  <c r="AB667" i="4"/>
  <c r="AB668" i="4"/>
  <c r="AB669" i="4"/>
  <c r="AB670" i="4"/>
  <c r="AB671" i="4"/>
  <c r="AB672" i="4"/>
  <c r="AB673" i="4"/>
  <c r="AC354" i="4"/>
  <c r="AC355" i="4"/>
  <c r="AC362" i="4"/>
  <c r="AC363" i="4"/>
  <c r="AC364" i="4"/>
  <c r="AC365" i="4"/>
  <c r="AC366" i="4"/>
  <c r="AC367" i="4"/>
  <c r="AC368" i="4"/>
  <c r="AC369" i="4"/>
  <c r="AC370" i="4"/>
  <c r="AC371" i="4"/>
  <c r="AC372" i="4"/>
  <c r="AC373" i="4"/>
  <c r="AC374" i="4"/>
  <c r="AC375" i="4"/>
  <c r="AC376" i="4"/>
  <c r="AC377" i="4"/>
  <c r="AC378" i="4"/>
  <c r="AC379" i="4"/>
  <c r="AC380" i="4"/>
  <c r="AC381" i="4"/>
  <c r="AC382" i="4"/>
  <c r="AC383" i="4"/>
  <c r="AC384" i="4"/>
  <c r="AC385" i="4"/>
  <c r="AC386" i="4"/>
  <c r="AC387" i="4"/>
  <c r="AC388" i="4"/>
  <c r="AC389" i="4"/>
  <c r="AC390" i="4"/>
  <c r="AC391" i="4"/>
  <c r="AC392" i="4"/>
  <c r="AC393" i="4"/>
  <c r="AC394" i="4"/>
  <c r="AC395" i="4"/>
  <c r="AC396" i="4"/>
  <c r="AC397" i="4"/>
  <c r="AC398" i="4"/>
  <c r="AC399" i="4"/>
  <c r="AC400" i="4"/>
  <c r="AC401" i="4"/>
  <c r="AC402" i="4"/>
  <c r="AC403" i="4"/>
  <c r="AC404" i="4"/>
  <c r="AC405" i="4"/>
  <c r="AC406" i="4"/>
  <c r="AC407" i="4"/>
  <c r="AC408" i="4"/>
  <c r="AC409" i="4"/>
  <c r="AC410" i="4"/>
  <c r="AC411" i="4"/>
  <c r="AC412" i="4"/>
  <c r="AC413" i="4"/>
  <c r="AC414" i="4"/>
  <c r="AC415" i="4"/>
  <c r="AC416" i="4"/>
  <c r="AC417" i="4"/>
  <c r="AC418" i="4"/>
  <c r="AC419" i="4"/>
  <c r="AC420" i="4"/>
  <c r="AC421" i="4"/>
  <c r="AC422" i="4"/>
  <c r="AC423" i="4"/>
  <c r="AC424" i="4"/>
  <c r="AC425" i="4"/>
  <c r="AC426" i="4"/>
  <c r="AC427" i="4"/>
  <c r="AC428" i="4"/>
  <c r="AC429" i="4"/>
  <c r="AC430" i="4"/>
  <c r="AC431" i="4"/>
  <c r="AC432" i="4"/>
  <c r="AC433" i="4"/>
  <c r="AC434" i="4"/>
  <c r="AC435" i="4"/>
  <c r="AC436" i="4"/>
  <c r="AC437" i="4"/>
  <c r="AC438" i="4"/>
  <c r="AC439" i="4"/>
  <c r="AC440" i="4"/>
  <c r="AC441" i="4"/>
  <c r="AC442" i="4"/>
  <c r="AC443" i="4"/>
  <c r="AC444" i="4"/>
  <c r="AC445" i="4"/>
  <c r="AC446" i="4"/>
  <c r="AC447" i="4"/>
  <c r="AC448" i="4"/>
  <c r="AC449" i="4"/>
  <c r="AC450" i="4"/>
  <c r="AC451" i="4"/>
  <c r="AC452" i="4"/>
  <c r="AC453" i="4"/>
  <c r="AC454" i="4"/>
  <c r="AC455" i="4"/>
  <c r="AC456" i="4"/>
  <c r="AC457" i="4"/>
  <c r="AC458" i="4"/>
  <c r="AC459" i="4"/>
  <c r="AC460" i="4"/>
  <c r="AC461" i="4"/>
  <c r="AC462" i="4"/>
  <c r="AC463" i="4"/>
  <c r="AC464" i="4"/>
  <c r="AC465" i="4"/>
  <c r="AC466" i="4"/>
  <c r="AC467" i="4"/>
  <c r="AC468" i="4"/>
  <c r="AC469" i="4"/>
  <c r="AC470" i="4"/>
  <c r="AC471" i="4"/>
  <c r="AC472" i="4"/>
  <c r="AC473" i="4"/>
  <c r="AC474" i="4"/>
  <c r="AC475" i="4"/>
  <c r="AC476" i="4"/>
  <c r="AC477" i="4"/>
  <c r="AC478" i="4"/>
  <c r="AC479" i="4"/>
  <c r="AC480" i="4"/>
  <c r="AC481" i="4"/>
  <c r="AC482" i="4"/>
  <c r="AC483" i="4"/>
  <c r="AC484" i="4"/>
  <c r="AC485" i="4"/>
  <c r="AC486" i="4"/>
  <c r="AC487" i="4"/>
  <c r="AC488" i="4"/>
  <c r="AC489" i="4"/>
  <c r="AC490" i="4"/>
  <c r="AC491" i="4"/>
  <c r="AC492" i="4"/>
  <c r="AC493" i="4"/>
  <c r="AC494" i="4"/>
  <c r="AC495" i="4"/>
  <c r="AC496" i="4"/>
  <c r="AC497" i="4"/>
  <c r="AC498" i="4"/>
  <c r="AC499" i="4"/>
  <c r="AC500" i="4"/>
  <c r="AC501" i="4"/>
  <c r="AC502" i="4"/>
  <c r="AC503" i="4"/>
  <c r="AC504" i="4"/>
  <c r="AC505" i="4"/>
  <c r="AC506" i="4"/>
  <c r="AC507" i="4"/>
  <c r="AC508" i="4"/>
  <c r="AC509" i="4"/>
  <c r="AC510" i="4"/>
  <c r="AC511" i="4"/>
  <c r="AC512" i="4"/>
  <c r="AC513" i="4"/>
  <c r="AC514" i="4"/>
  <c r="AC515" i="4"/>
  <c r="AC516" i="4"/>
  <c r="AC517" i="4"/>
  <c r="AC518" i="4"/>
  <c r="AC519" i="4"/>
  <c r="AC520" i="4"/>
  <c r="AC521" i="4"/>
  <c r="AC522" i="4"/>
  <c r="AC523" i="4"/>
  <c r="AC524" i="4"/>
  <c r="AC525" i="4"/>
  <c r="AC526" i="4"/>
  <c r="AC527" i="4"/>
  <c r="AC528" i="4"/>
  <c r="AC529" i="4"/>
  <c r="AC530" i="4"/>
  <c r="AC531" i="4"/>
  <c r="AC532" i="4"/>
  <c r="AC533" i="4"/>
  <c r="AC534" i="4"/>
  <c r="AC535" i="4"/>
  <c r="AC536" i="4"/>
  <c r="AC537" i="4"/>
  <c r="AC538" i="4"/>
  <c r="AC539" i="4"/>
  <c r="AC540" i="4"/>
  <c r="AC541" i="4"/>
  <c r="AC542" i="4"/>
  <c r="AC543" i="4"/>
  <c r="AC544" i="4"/>
  <c r="AC545" i="4"/>
  <c r="AC546" i="4"/>
  <c r="AC547" i="4"/>
  <c r="AC548" i="4"/>
  <c r="AC549" i="4"/>
  <c r="AC550" i="4"/>
  <c r="AC551" i="4"/>
  <c r="AC552" i="4"/>
  <c r="AC553" i="4"/>
  <c r="AC554" i="4"/>
  <c r="AC555" i="4"/>
  <c r="AC556" i="4"/>
  <c r="AC557" i="4"/>
  <c r="AC558" i="4"/>
  <c r="AC559" i="4"/>
  <c r="AC560" i="4"/>
  <c r="AC561" i="4"/>
  <c r="AC562" i="4"/>
  <c r="AC563" i="4"/>
  <c r="AC564" i="4"/>
  <c r="AC565" i="4"/>
  <c r="AC566" i="4"/>
  <c r="AC567" i="4"/>
  <c r="AC568" i="4"/>
  <c r="AC569" i="4"/>
  <c r="AC570" i="4"/>
  <c r="AC571" i="4"/>
  <c r="AC572" i="4"/>
  <c r="AC573" i="4"/>
  <c r="AC574" i="4"/>
  <c r="AC575" i="4"/>
  <c r="AC576" i="4"/>
  <c r="AC577" i="4"/>
  <c r="AC578" i="4"/>
  <c r="AC579" i="4"/>
  <c r="AC580" i="4"/>
  <c r="AC581" i="4"/>
  <c r="AC582" i="4"/>
  <c r="AC583" i="4"/>
  <c r="AC584" i="4"/>
  <c r="AC585" i="4"/>
  <c r="AC586" i="4"/>
  <c r="AC587" i="4"/>
  <c r="AC588" i="4"/>
  <c r="AC589" i="4"/>
  <c r="AC590" i="4"/>
  <c r="AC591" i="4"/>
  <c r="AC592" i="4"/>
  <c r="AC593" i="4"/>
  <c r="AC594" i="4"/>
  <c r="AC595" i="4"/>
  <c r="AC596" i="4"/>
  <c r="AC597" i="4"/>
  <c r="AC598" i="4"/>
  <c r="AC599" i="4"/>
  <c r="AC600" i="4"/>
  <c r="AC601" i="4"/>
  <c r="AC602" i="4"/>
  <c r="AC603" i="4"/>
  <c r="AC604" i="4"/>
  <c r="AC605" i="4"/>
  <c r="AC606" i="4"/>
  <c r="AC607" i="4"/>
  <c r="AC608" i="4"/>
  <c r="AC609" i="4"/>
  <c r="AC610" i="4"/>
  <c r="AC611" i="4"/>
  <c r="AC612" i="4"/>
  <c r="AC613" i="4"/>
  <c r="AC614" i="4"/>
  <c r="AC615" i="4"/>
  <c r="AC616" i="4"/>
  <c r="AC617" i="4"/>
  <c r="AC618" i="4"/>
  <c r="AC619" i="4"/>
  <c r="AC620" i="4"/>
  <c r="AC621" i="4"/>
  <c r="AC622" i="4"/>
  <c r="AC623" i="4"/>
  <c r="AC624" i="4"/>
  <c r="AC625" i="4"/>
  <c r="AC626" i="4"/>
  <c r="AC627" i="4"/>
  <c r="AC628" i="4"/>
  <c r="AC629" i="4"/>
  <c r="AC630" i="4"/>
  <c r="AC631" i="4"/>
  <c r="AC632" i="4"/>
  <c r="AC633" i="4"/>
  <c r="AC634" i="4"/>
  <c r="AC635" i="4"/>
  <c r="AC636" i="4"/>
  <c r="AC637" i="4"/>
  <c r="AC638" i="4"/>
  <c r="AC639" i="4"/>
  <c r="AC640" i="4"/>
  <c r="AC641" i="4"/>
  <c r="AC642" i="4"/>
  <c r="AC643" i="4"/>
  <c r="AC644" i="4"/>
  <c r="AC645" i="4"/>
  <c r="AC646" i="4"/>
  <c r="AC647" i="4"/>
  <c r="AC648" i="4"/>
  <c r="AC649" i="4"/>
  <c r="AC650" i="4"/>
  <c r="AC651" i="4"/>
  <c r="AC652" i="4"/>
  <c r="AC653" i="4"/>
  <c r="AC654" i="4"/>
  <c r="AC655" i="4"/>
  <c r="AC656" i="4"/>
  <c r="AC657" i="4"/>
  <c r="AC658" i="4"/>
  <c r="AC659" i="4"/>
  <c r="AC660" i="4"/>
  <c r="AC661" i="4"/>
  <c r="AC662" i="4"/>
  <c r="AC663" i="4"/>
  <c r="AC664" i="4"/>
  <c r="AC665" i="4"/>
  <c r="AC666" i="4"/>
  <c r="AC667" i="4"/>
  <c r="AC668" i="4"/>
  <c r="AC669" i="4"/>
  <c r="AC670" i="4"/>
  <c r="AC671" i="4"/>
  <c r="AC672" i="4"/>
  <c r="AC673" i="4"/>
  <c r="AE354" i="4"/>
  <c r="AE355" i="4"/>
  <c r="AE356" i="4"/>
  <c r="AE357" i="4"/>
  <c r="AE358" i="4"/>
  <c r="AE359" i="4"/>
  <c r="AE360" i="4"/>
  <c r="AE361" i="4"/>
  <c r="AE362" i="4"/>
  <c r="AE363" i="4"/>
  <c r="AE364" i="4"/>
  <c r="AE365" i="4"/>
  <c r="AE366" i="4"/>
  <c r="AE367" i="4"/>
  <c r="AE368" i="4"/>
  <c r="AE369" i="4"/>
  <c r="AE370" i="4"/>
  <c r="AE371" i="4"/>
  <c r="AE372" i="4"/>
  <c r="AE373" i="4"/>
  <c r="AE374" i="4"/>
  <c r="AE375" i="4"/>
  <c r="AE376" i="4"/>
  <c r="AE377" i="4"/>
  <c r="AE378" i="4"/>
  <c r="AE379" i="4"/>
  <c r="AE380" i="4"/>
  <c r="AE381" i="4"/>
  <c r="AE382" i="4"/>
  <c r="AE383" i="4"/>
  <c r="AE384" i="4"/>
  <c r="AE385" i="4"/>
  <c r="AE386" i="4"/>
  <c r="AE387" i="4"/>
  <c r="AE388" i="4"/>
  <c r="AE389" i="4"/>
  <c r="AE390" i="4"/>
  <c r="AE391" i="4"/>
  <c r="AE392" i="4"/>
  <c r="AE393" i="4"/>
  <c r="AE394" i="4"/>
  <c r="AE395" i="4"/>
  <c r="AE396" i="4"/>
  <c r="AE397" i="4"/>
  <c r="AE398" i="4"/>
  <c r="AE399" i="4"/>
  <c r="AE400" i="4"/>
  <c r="AE401" i="4"/>
  <c r="AE402" i="4"/>
  <c r="AE403" i="4"/>
  <c r="AE404" i="4"/>
  <c r="AE405" i="4"/>
  <c r="AE406" i="4"/>
  <c r="AE407" i="4"/>
  <c r="AE408" i="4"/>
  <c r="AE409" i="4"/>
  <c r="AE410" i="4"/>
  <c r="AE411" i="4"/>
  <c r="AE412" i="4"/>
  <c r="AE413" i="4"/>
  <c r="AE414" i="4"/>
  <c r="AE415" i="4"/>
  <c r="AE416" i="4"/>
  <c r="AE417" i="4"/>
  <c r="AE418" i="4"/>
  <c r="AE419" i="4"/>
  <c r="AE420" i="4"/>
  <c r="AE421" i="4"/>
  <c r="AE422" i="4"/>
  <c r="AE423" i="4"/>
  <c r="AE424" i="4"/>
  <c r="AE425" i="4"/>
  <c r="AE426" i="4"/>
  <c r="AE427" i="4"/>
  <c r="AE428" i="4"/>
  <c r="AE429" i="4"/>
  <c r="AE430" i="4"/>
  <c r="AE431" i="4"/>
  <c r="AE432" i="4"/>
  <c r="AE433" i="4"/>
  <c r="AE434" i="4"/>
  <c r="AE435" i="4"/>
  <c r="AE436" i="4"/>
  <c r="AE437" i="4"/>
  <c r="AE438" i="4"/>
  <c r="AE439" i="4"/>
  <c r="AE440" i="4"/>
  <c r="AE441" i="4"/>
  <c r="AE442" i="4"/>
  <c r="AE443" i="4"/>
  <c r="AE444" i="4"/>
  <c r="AE445" i="4"/>
  <c r="AE446" i="4"/>
  <c r="AE447" i="4"/>
  <c r="AE448" i="4"/>
  <c r="AE449" i="4"/>
  <c r="AE450" i="4"/>
  <c r="AE451" i="4"/>
  <c r="AE452" i="4"/>
  <c r="AE453" i="4"/>
  <c r="AE454" i="4"/>
  <c r="AE455" i="4"/>
  <c r="AE456" i="4"/>
  <c r="AE457" i="4"/>
  <c r="AE458" i="4"/>
  <c r="AE459" i="4"/>
  <c r="AE460" i="4"/>
  <c r="AE461" i="4"/>
  <c r="AE462" i="4"/>
  <c r="AE463" i="4"/>
  <c r="AE464" i="4"/>
  <c r="AE465" i="4"/>
  <c r="AE466" i="4"/>
  <c r="AE467" i="4"/>
  <c r="AE468" i="4"/>
  <c r="AE469" i="4"/>
  <c r="AE470" i="4"/>
  <c r="AE471" i="4"/>
  <c r="AE472" i="4"/>
  <c r="AE473" i="4"/>
  <c r="AE474" i="4"/>
  <c r="AE475" i="4"/>
  <c r="AE476" i="4"/>
  <c r="AE477" i="4"/>
  <c r="AE478" i="4"/>
  <c r="AE479" i="4"/>
  <c r="AE480" i="4"/>
  <c r="AE481" i="4"/>
  <c r="AE482" i="4"/>
  <c r="AE483" i="4"/>
  <c r="AE484" i="4"/>
  <c r="AE485" i="4"/>
  <c r="AE486" i="4"/>
  <c r="AE487" i="4"/>
  <c r="AE488" i="4"/>
  <c r="AE489" i="4"/>
  <c r="AE490" i="4"/>
  <c r="AE491" i="4"/>
  <c r="AE492" i="4"/>
  <c r="AE493" i="4"/>
  <c r="AE494" i="4"/>
  <c r="AE495" i="4"/>
  <c r="AE496" i="4"/>
  <c r="AE497" i="4"/>
  <c r="AE498" i="4"/>
  <c r="AE499" i="4"/>
  <c r="AE500" i="4"/>
  <c r="AE501" i="4"/>
  <c r="AE502" i="4"/>
  <c r="AE503" i="4"/>
  <c r="AE504" i="4"/>
  <c r="AE505" i="4"/>
  <c r="AE506" i="4"/>
  <c r="AE507" i="4"/>
  <c r="AE508" i="4"/>
  <c r="AE509" i="4"/>
  <c r="AE510" i="4"/>
  <c r="AE511" i="4"/>
  <c r="AE512" i="4"/>
  <c r="AE513" i="4"/>
  <c r="AE514" i="4"/>
  <c r="AE515" i="4"/>
  <c r="AE516" i="4"/>
  <c r="AE517" i="4"/>
  <c r="AE518" i="4"/>
  <c r="AE519" i="4"/>
  <c r="AE520" i="4"/>
  <c r="AE521" i="4"/>
  <c r="AE522" i="4"/>
  <c r="AE523" i="4"/>
  <c r="AE524" i="4"/>
  <c r="AE525" i="4"/>
  <c r="AE526" i="4"/>
  <c r="AE527" i="4"/>
  <c r="AE528" i="4"/>
  <c r="AE529" i="4"/>
  <c r="AE530" i="4"/>
  <c r="AE531" i="4"/>
  <c r="AE532" i="4"/>
  <c r="AE533" i="4"/>
  <c r="AE534" i="4"/>
  <c r="AE535" i="4"/>
  <c r="AE536" i="4"/>
  <c r="AE537" i="4"/>
  <c r="AE538" i="4"/>
  <c r="AE539" i="4"/>
  <c r="AE540" i="4"/>
  <c r="AE541" i="4"/>
  <c r="AE542" i="4"/>
  <c r="AE543" i="4"/>
  <c r="AE544" i="4"/>
  <c r="AE545" i="4"/>
  <c r="AE546" i="4"/>
  <c r="AE547" i="4"/>
  <c r="AE548" i="4"/>
  <c r="AE549" i="4"/>
  <c r="AE550" i="4"/>
  <c r="AE551" i="4"/>
  <c r="AE552" i="4"/>
  <c r="AE553" i="4"/>
  <c r="AE554" i="4"/>
  <c r="AE555" i="4"/>
  <c r="AE556" i="4"/>
  <c r="AE557" i="4"/>
  <c r="AE558" i="4"/>
  <c r="AE559" i="4"/>
  <c r="AE560" i="4"/>
  <c r="AE561" i="4"/>
  <c r="AE562" i="4"/>
  <c r="AE563" i="4"/>
  <c r="AE564" i="4"/>
  <c r="AE565" i="4"/>
  <c r="AE566" i="4"/>
  <c r="AE567" i="4"/>
  <c r="AE568" i="4"/>
  <c r="AE569" i="4"/>
  <c r="AE570" i="4"/>
  <c r="AE571" i="4"/>
  <c r="AE572" i="4"/>
  <c r="AE573" i="4"/>
  <c r="AE574" i="4"/>
  <c r="AE575" i="4"/>
  <c r="AE576" i="4"/>
  <c r="AE577" i="4"/>
  <c r="AE578" i="4"/>
  <c r="AE579" i="4"/>
  <c r="AE580" i="4"/>
  <c r="AE581" i="4"/>
  <c r="AE582" i="4"/>
  <c r="AE583" i="4"/>
  <c r="AE584" i="4"/>
  <c r="AE585" i="4"/>
  <c r="AE586" i="4"/>
  <c r="AE587" i="4"/>
  <c r="AE588" i="4"/>
  <c r="AE589" i="4"/>
  <c r="AE590" i="4"/>
  <c r="AE591" i="4"/>
  <c r="AE592" i="4"/>
  <c r="AE593" i="4"/>
  <c r="AE594" i="4"/>
  <c r="AE595" i="4"/>
  <c r="AE596" i="4"/>
  <c r="AE597" i="4"/>
  <c r="AE598" i="4"/>
  <c r="AE599" i="4"/>
  <c r="AE600" i="4"/>
  <c r="AE601" i="4"/>
  <c r="AE602" i="4"/>
  <c r="AE603" i="4"/>
  <c r="AE604" i="4"/>
  <c r="AE605" i="4"/>
  <c r="AE606" i="4"/>
  <c r="AE607" i="4"/>
  <c r="AE608" i="4"/>
  <c r="AE609" i="4"/>
  <c r="AE610" i="4"/>
  <c r="AE611" i="4"/>
  <c r="AE612" i="4"/>
  <c r="AE613" i="4"/>
  <c r="AE614" i="4"/>
  <c r="AE615" i="4"/>
  <c r="AE616" i="4"/>
  <c r="AE617" i="4"/>
  <c r="AE618" i="4"/>
  <c r="AE619" i="4"/>
  <c r="AE620" i="4"/>
  <c r="AE621" i="4"/>
  <c r="AE622" i="4"/>
  <c r="AE623" i="4"/>
  <c r="AE624" i="4"/>
  <c r="AE625" i="4"/>
  <c r="AE626" i="4"/>
  <c r="AE627" i="4"/>
  <c r="AE628" i="4"/>
  <c r="AE629" i="4"/>
  <c r="AE630" i="4"/>
  <c r="AE631" i="4"/>
  <c r="AE632" i="4"/>
  <c r="AE633" i="4"/>
  <c r="AE634" i="4"/>
  <c r="AE635" i="4"/>
  <c r="AE636" i="4"/>
  <c r="AE637" i="4"/>
  <c r="AE638" i="4"/>
  <c r="AE639" i="4"/>
  <c r="AE640" i="4"/>
  <c r="AE641" i="4"/>
  <c r="AE642" i="4"/>
  <c r="AE643" i="4"/>
  <c r="AE644" i="4"/>
  <c r="AE645" i="4"/>
  <c r="AE646" i="4"/>
  <c r="AE647" i="4"/>
  <c r="AE648" i="4"/>
  <c r="AE649" i="4"/>
  <c r="AE650" i="4"/>
  <c r="AE651" i="4"/>
  <c r="AE652" i="4"/>
  <c r="AE653" i="4"/>
  <c r="AE654" i="4"/>
  <c r="AE655" i="4"/>
  <c r="AE656" i="4"/>
  <c r="AE657" i="4"/>
  <c r="AE658" i="4"/>
  <c r="AE659" i="4"/>
  <c r="AE660" i="4"/>
  <c r="AE661" i="4"/>
  <c r="AE662" i="4"/>
  <c r="AE663" i="4"/>
  <c r="AE664" i="4"/>
  <c r="AE665" i="4"/>
  <c r="AE666" i="4"/>
  <c r="AE667" i="4"/>
  <c r="AE668" i="4"/>
  <c r="AE669" i="4"/>
  <c r="AE670" i="4"/>
  <c r="AE671" i="4"/>
  <c r="AE672" i="4"/>
  <c r="AE673" i="4"/>
  <c r="AG354" i="4"/>
  <c r="AG355" i="4"/>
  <c r="AG356" i="4"/>
  <c r="AG357" i="4"/>
  <c r="AG358" i="4"/>
  <c r="AG359" i="4"/>
  <c r="AG360" i="4"/>
  <c r="AG361" i="4"/>
  <c r="AG362" i="4"/>
  <c r="AG363" i="4"/>
  <c r="AG364" i="4"/>
  <c r="AG365" i="4"/>
  <c r="AG366" i="4"/>
  <c r="AG367" i="4"/>
  <c r="AG368" i="4"/>
  <c r="AG369" i="4"/>
  <c r="AG370" i="4"/>
  <c r="AG371" i="4"/>
  <c r="AG372" i="4"/>
  <c r="AG373" i="4"/>
  <c r="AG374" i="4"/>
  <c r="AG375" i="4"/>
  <c r="AG376" i="4"/>
  <c r="AG377" i="4"/>
  <c r="AG378" i="4"/>
  <c r="AG379" i="4"/>
  <c r="AG380" i="4"/>
  <c r="AG381" i="4"/>
  <c r="AG382" i="4"/>
  <c r="AG383" i="4"/>
  <c r="AG384" i="4"/>
  <c r="AG385" i="4"/>
  <c r="AG386" i="4"/>
  <c r="AG387" i="4"/>
  <c r="AG388" i="4"/>
  <c r="AG389" i="4"/>
  <c r="AG390" i="4"/>
  <c r="AG391" i="4"/>
  <c r="AG392" i="4"/>
  <c r="AG393" i="4"/>
  <c r="AG394" i="4"/>
  <c r="AG395" i="4"/>
  <c r="AG396" i="4"/>
  <c r="AG397" i="4"/>
  <c r="AG398" i="4"/>
  <c r="AG399" i="4"/>
  <c r="AG400" i="4"/>
  <c r="AG401" i="4"/>
  <c r="AG402" i="4"/>
  <c r="AG403" i="4"/>
  <c r="AG404" i="4"/>
  <c r="AG405" i="4"/>
  <c r="AG406" i="4"/>
  <c r="AG407" i="4"/>
  <c r="AG408" i="4"/>
  <c r="AG409" i="4"/>
  <c r="AG410" i="4"/>
  <c r="AG411" i="4"/>
  <c r="AG412" i="4"/>
  <c r="AG413" i="4"/>
  <c r="AG414" i="4"/>
  <c r="AG415" i="4"/>
  <c r="AG416" i="4"/>
  <c r="AG417" i="4"/>
  <c r="AG418" i="4"/>
  <c r="AG419" i="4"/>
  <c r="AG420" i="4"/>
  <c r="AG421" i="4"/>
  <c r="AG422" i="4"/>
  <c r="AG423" i="4"/>
  <c r="AG424" i="4"/>
  <c r="AG425" i="4"/>
  <c r="AG426" i="4"/>
  <c r="AG427" i="4"/>
  <c r="AG428" i="4"/>
  <c r="AG429" i="4"/>
  <c r="AG430" i="4"/>
  <c r="AG431" i="4"/>
  <c r="AG432" i="4"/>
  <c r="AG433" i="4"/>
  <c r="AG434" i="4"/>
  <c r="AG435" i="4"/>
  <c r="AG436" i="4"/>
  <c r="AG437" i="4"/>
  <c r="AG438" i="4"/>
  <c r="AG439" i="4"/>
  <c r="AG440" i="4"/>
  <c r="AG441" i="4"/>
  <c r="AG442" i="4"/>
  <c r="AG443" i="4"/>
  <c r="AG444" i="4"/>
  <c r="AG445" i="4"/>
  <c r="AG446" i="4"/>
  <c r="AG447" i="4"/>
  <c r="AG448" i="4"/>
  <c r="AG449" i="4"/>
  <c r="AG450" i="4"/>
  <c r="AG451" i="4"/>
  <c r="AG452" i="4"/>
  <c r="AG453" i="4"/>
  <c r="AG454" i="4"/>
  <c r="AG455" i="4"/>
  <c r="AG456" i="4"/>
  <c r="AG457" i="4"/>
  <c r="AG458" i="4"/>
  <c r="AG459" i="4"/>
  <c r="AG460" i="4"/>
  <c r="AG461" i="4"/>
  <c r="AG462" i="4"/>
  <c r="AG463" i="4"/>
  <c r="AG464" i="4"/>
  <c r="AG465" i="4"/>
  <c r="AG466" i="4"/>
  <c r="AG467" i="4"/>
  <c r="AG468" i="4"/>
  <c r="AG469" i="4"/>
  <c r="AG470" i="4"/>
  <c r="AG471" i="4"/>
  <c r="AG472" i="4"/>
  <c r="AG473" i="4"/>
  <c r="AG474" i="4"/>
  <c r="AG475" i="4"/>
  <c r="AG476" i="4"/>
  <c r="AG477" i="4"/>
  <c r="AG478" i="4"/>
  <c r="AG479" i="4"/>
  <c r="AG480" i="4"/>
  <c r="AG481" i="4"/>
  <c r="AG482" i="4"/>
  <c r="AG483" i="4"/>
  <c r="AG484" i="4"/>
  <c r="AG485" i="4"/>
  <c r="AG486" i="4"/>
  <c r="AG487" i="4"/>
  <c r="AG488" i="4"/>
  <c r="AG489" i="4"/>
  <c r="AG490" i="4"/>
  <c r="AG491" i="4"/>
  <c r="AG492" i="4"/>
  <c r="AG493" i="4"/>
  <c r="AG494" i="4"/>
  <c r="AG495" i="4"/>
  <c r="AG496" i="4"/>
  <c r="AG497" i="4"/>
  <c r="AG498" i="4"/>
  <c r="AG499" i="4"/>
  <c r="AG500" i="4"/>
  <c r="AG501" i="4"/>
  <c r="AG502" i="4"/>
  <c r="AG503" i="4"/>
  <c r="AG504" i="4"/>
  <c r="AG505" i="4"/>
  <c r="AG506" i="4"/>
  <c r="AG507" i="4"/>
  <c r="AG508" i="4"/>
  <c r="AG509" i="4"/>
  <c r="AG510" i="4"/>
  <c r="AG511" i="4"/>
  <c r="AG512" i="4"/>
  <c r="AG513" i="4"/>
  <c r="AG514" i="4"/>
  <c r="AG515" i="4"/>
  <c r="AG516" i="4"/>
  <c r="AG517" i="4"/>
  <c r="AG518" i="4"/>
  <c r="AG519" i="4"/>
  <c r="AG520" i="4"/>
  <c r="AG521" i="4"/>
  <c r="AG522" i="4"/>
  <c r="AG523" i="4"/>
  <c r="AG524" i="4"/>
  <c r="AG525" i="4"/>
  <c r="AG526" i="4"/>
  <c r="AG527" i="4"/>
  <c r="AG528" i="4"/>
  <c r="AG529" i="4"/>
  <c r="AG530" i="4"/>
  <c r="AG531" i="4"/>
  <c r="AG532" i="4"/>
  <c r="AG533" i="4"/>
  <c r="AG534" i="4"/>
  <c r="AG535" i="4"/>
  <c r="AG536" i="4"/>
  <c r="AG537" i="4"/>
  <c r="AG538" i="4"/>
  <c r="AG539" i="4"/>
  <c r="AG540" i="4"/>
  <c r="AG541" i="4"/>
  <c r="AG542" i="4"/>
  <c r="AG543" i="4"/>
  <c r="AG544" i="4"/>
  <c r="AG545" i="4"/>
  <c r="AG546" i="4"/>
  <c r="AG547" i="4"/>
  <c r="AG548" i="4"/>
  <c r="AG549" i="4"/>
  <c r="AG550" i="4"/>
  <c r="AG551" i="4"/>
  <c r="AG552" i="4"/>
  <c r="AG553" i="4"/>
  <c r="AG554" i="4"/>
  <c r="AG555" i="4"/>
  <c r="AG556" i="4"/>
  <c r="AG557" i="4"/>
  <c r="AG558" i="4"/>
  <c r="AG559" i="4"/>
  <c r="AG560" i="4"/>
  <c r="AG561" i="4"/>
  <c r="AG562" i="4"/>
  <c r="AG563" i="4"/>
  <c r="AG564" i="4"/>
  <c r="AG565" i="4"/>
  <c r="AG566" i="4"/>
  <c r="AG567" i="4"/>
  <c r="AG568" i="4"/>
  <c r="AG569" i="4"/>
  <c r="AG570" i="4"/>
  <c r="AG571" i="4"/>
  <c r="AG572" i="4"/>
  <c r="AG573" i="4"/>
  <c r="AG574" i="4"/>
  <c r="AG575" i="4"/>
  <c r="AG576" i="4"/>
  <c r="AG577" i="4"/>
  <c r="AG578" i="4"/>
  <c r="AG579" i="4"/>
  <c r="AG580" i="4"/>
  <c r="AG581" i="4"/>
  <c r="AG582" i="4"/>
  <c r="AG583" i="4"/>
  <c r="AG584" i="4"/>
  <c r="AG585" i="4"/>
  <c r="AG586" i="4"/>
  <c r="AG587" i="4"/>
  <c r="AG588" i="4"/>
  <c r="AG589" i="4"/>
  <c r="AG590" i="4"/>
  <c r="AG591" i="4"/>
  <c r="AG592" i="4"/>
  <c r="AG593" i="4"/>
  <c r="AG594" i="4"/>
  <c r="AG595" i="4"/>
  <c r="AG596" i="4"/>
  <c r="AG597" i="4"/>
  <c r="AG598" i="4"/>
  <c r="AG599" i="4"/>
  <c r="AG600" i="4"/>
  <c r="AG601" i="4"/>
  <c r="AG602" i="4"/>
  <c r="AG603" i="4"/>
  <c r="AG604" i="4"/>
  <c r="AG605" i="4"/>
  <c r="AG606" i="4"/>
  <c r="AG607" i="4"/>
  <c r="AG608" i="4"/>
  <c r="AG609" i="4"/>
  <c r="AG610" i="4"/>
  <c r="AG611" i="4"/>
  <c r="AG612" i="4"/>
  <c r="AG613" i="4"/>
  <c r="AG614" i="4"/>
  <c r="AG615" i="4"/>
  <c r="AG616" i="4"/>
  <c r="AG617" i="4"/>
  <c r="AG618" i="4"/>
  <c r="AG619" i="4"/>
  <c r="AG620" i="4"/>
  <c r="AG621" i="4"/>
  <c r="AG622" i="4"/>
  <c r="AG623" i="4"/>
  <c r="AG624" i="4"/>
  <c r="AG625" i="4"/>
  <c r="AG626" i="4"/>
  <c r="AG627" i="4"/>
  <c r="AG628" i="4"/>
  <c r="AG629" i="4"/>
  <c r="AG630" i="4"/>
  <c r="AG631" i="4"/>
  <c r="AG632" i="4"/>
  <c r="AG633" i="4"/>
  <c r="AG634" i="4"/>
  <c r="AG635" i="4"/>
  <c r="AG636" i="4"/>
  <c r="AG637" i="4"/>
  <c r="AG638" i="4"/>
  <c r="AG639" i="4"/>
  <c r="AG640" i="4"/>
  <c r="AG641" i="4"/>
  <c r="AG642" i="4"/>
  <c r="AG643" i="4"/>
  <c r="AG644" i="4"/>
  <c r="AG645" i="4"/>
  <c r="AG646" i="4"/>
  <c r="AG647" i="4"/>
  <c r="AG648" i="4"/>
  <c r="AG649" i="4"/>
  <c r="AG650" i="4"/>
  <c r="AG651" i="4"/>
  <c r="AG652" i="4"/>
  <c r="AG653" i="4"/>
  <c r="AG654" i="4"/>
  <c r="AG655" i="4"/>
  <c r="AG656" i="4"/>
  <c r="AG657" i="4"/>
  <c r="AG658" i="4"/>
  <c r="AG659" i="4"/>
  <c r="AG660" i="4"/>
  <c r="AG661" i="4"/>
  <c r="AG662" i="4"/>
  <c r="AG663" i="4"/>
  <c r="AG664" i="4"/>
  <c r="AG665" i="4"/>
  <c r="AG666" i="4"/>
  <c r="AG667" i="4"/>
  <c r="AG668" i="4"/>
  <c r="AG669" i="4"/>
  <c r="AG670" i="4"/>
  <c r="AG671" i="4"/>
  <c r="AG672" i="4"/>
  <c r="AG673" i="4"/>
  <c r="AH354" i="4"/>
  <c r="AH355" i="4"/>
  <c r="AH362" i="4"/>
  <c r="AH363" i="4"/>
  <c r="AH364" i="4"/>
  <c r="AH365" i="4"/>
  <c r="AH366" i="4"/>
  <c r="AH367" i="4"/>
  <c r="AH368" i="4"/>
  <c r="AH369" i="4"/>
  <c r="AH370" i="4"/>
  <c r="AH371" i="4"/>
  <c r="AH372" i="4"/>
  <c r="AH373" i="4"/>
  <c r="AH374" i="4"/>
  <c r="AH375" i="4"/>
  <c r="AH376" i="4"/>
  <c r="AH377" i="4"/>
  <c r="AH378" i="4"/>
  <c r="AH379" i="4"/>
  <c r="AH380" i="4"/>
  <c r="AH381" i="4"/>
  <c r="AH382" i="4"/>
  <c r="AH383" i="4"/>
  <c r="AH384" i="4"/>
  <c r="AH385" i="4"/>
  <c r="AH386" i="4"/>
  <c r="AH387" i="4"/>
  <c r="AH388" i="4"/>
  <c r="AH389" i="4"/>
  <c r="AH390" i="4"/>
  <c r="AH391" i="4"/>
  <c r="AH392" i="4"/>
  <c r="AH393" i="4"/>
  <c r="AH394" i="4"/>
  <c r="AH395" i="4"/>
  <c r="AH396" i="4"/>
  <c r="AH397" i="4"/>
  <c r="AH398" i="4"/>
  <c r="AH399" i="4"/>
  <c r="AH400" i="4"/>
  <c r="AH401" i="4"/>
  <c r="AH402" i="4"/>
  <c r="AH403" i="4"/>
  <c r="AH404" i="4"/>
  <c r="AH405" i="4"/>
  <c r="AH406" i="4"/>
  <c r="AH407" i="4"/>
  <c r="AH408" i="4"/>
  <c r="AH409" i="4"/>
  <c r="AH410" i="4"/>
  <c r="AH411" i="4"/>
  <c r="AH412" i="4"/>
  <c r="AH413" i="4"/>
  <c r="AH414" i="4"/>
  <c r="AH415" i="4"/>
  <c r="AH416" i="4"/>
  <c r="AH417" i="4"/>
  <c r="AH418" i="4"/>
  <c r="AH419" i="4"/>
  <c r="AH420" i="4"/>
  <c r="AH421" i="4"/>
  <c r="AH422" i="4"/>
  <c r="AH423" i="4"/>
  <c r="AH424" i="4"/>
  <c r="AH425" i="4"/>
  <c r="AH426" i="4"/>
  <c r="AH427" i="4"/>
  <c r="AH428" i="4"/>
  <c r="AH429" i="4"/>
  <c r="AH430" i="4"/>
  <c r="AH431" i="4"/>
  <c r="AH432" i="4"/>
  <c r="AH433" i="4"/>
  <c r="AH434" i="4"/>
  <c r="AH435" i="4"/>
  <c r="AH436" i="4"/>
  <c r="AH437" i="4"/>
  <c r="AH438" i="4"/>
  <c r="AH439" i="4"/>
  <c r="AH440" i="4"/>
  <c r="AH441" i="4"/>
  <c r="AH442" i="4"/>
  <c r="AH443" i="4"/>
  <c r="AH444" i="4"/>
  <c r="AH445" i="4"/>
  <c r="AH446" i="4"/>
  <c r="AH447" i="4"/>
  <c r="AH448" i="4"/>
  <c r="AH449" i="4"/>
  <c r="AH450" i="4"/>
  <c r="AH451" i="4"/>
  <c r="AH452" i="4"/>
  <c r="AH453" i="4"/>
  <c r="AH454" i="4"/>
  <c r="AH455" i="4"/>
  <c r="AH456" i="4"/>
  <c r="AH457" i="4"/>
  <c r="AH458" i="4"/>
  <c r="AH459" i="4"/>
  <c r="AH460" i="4"/>
  <c r="AH461" i="4"/>
  <c r="AH462" i="4"/>
  <c r="AH463" i="4"/>
  <c r="AH464" i="4"/>
  <c r="AH465" i="4"/>
  <c r="AH466" i="4"/>
  <c r="AH467" i="4"/>
  <c r="AH468" i="4"/>
  <c r="AH469" i="4"/>
  <c r="AH470" i="4"/>
  <c r="AH471" i="4"/>
  <c r="AH472" i="4"/>
  <c r="AH473" i="4"/>
  <c r="AH474" i="4"/>
  <c r="AH475" i="4"/>
  <c r="AH476" i="4"/>
  <c r="AH477" i="4"/>
  <c r="AH478" i="4"/>
  <c r="AH479" i="4"/>
  <c r="AH480" i="4"/>
  <c r="AH481" i="4"/>
  <c r="AH482" i="4"/>
  <c r="AH483" i="4"/>
  <c r="AH484" i="4"/>
  <c r="AH485" i="4"/>
  <c r="AH486" i="4"/>
  <c r="AH487" i="4"/>
  <c r="AH488" i="4"/>
  <c r="AH489" i="4"/>
  <c r="AH490" i="4"/>
  <c r="AH491" i="4"/>
  <c r="AH492" i="4"/>
  <c r="AH493" i="4"/>
  <c r="AH494" i="4"/>
  <c r="AH495" i="4"/>
  <c r="AH496" i="4"/>
  <c r="AH497" i="4"/>
  <c r="AH498" i="4"/>
  <c r="AH499" i="4"/>
  <c r="AH500" i="4"/>
  <c r="AH501" i="4"/>
  <c r="AH502" i="4"/>
  <c r="AH503" i="4"/>
  <c r="AH504" i="4"/>
  <c r="AH505" i="4"/>
  <c r="AH506" i="4"/>
  <c r="AH507" i="4"/>
  <c r="AH508" i="4"/>
  <c r="AH509" i="4"/>
  <c r="AH510" i="4"/>
  <c r="AH511" i="4"/>
  <c r="AH512" i="4"/>
  <c r="AH513" i="4"/>
  <c r="AH514" i="4"/>
  <c r="AH515" i="4"/>
  <c r="AH516" i="4"/>
  <c r="AH517" i="4"/>
  <c r="AH518" i="4"/>
  <c r="AH519" i="4"/>
  <c r="AH520" i="4"/>
  <c r="AH521" i="4"/>
  <c r="AH522" i="4"/>
  <c r="AH523" i="4"/>
  <c r="AH524" i="4"/>
  <c r="AH525" i="4"/>
  <c r="AH526" i="4"/>
  <c r="AH527" i="4"/>
  <c r="AH528" i="4"/>
  <c r="AH529" i="4"/>
  <c r="AH530" i="4"/>
  <c r="AH531" i="4"/>
  <c r="AH532" i="4"/>
  <c r="AH533" i="4"/>
  <c r="AH534" i="4"/>
  <c r="AH535" i="4"/>
  <c r="AH536" i="4"/>
  <c r="AH537" i="4"/>
  <c r="AH538" i="4"/>
  <c r="AH539" i="4"/>
  <c r="AH540" i="4"/>
  <c r="AH541" i="4"/>
  <c r="AH542" i="4"/>
  <c r="AH543" i="4"/>
  <c r="AH544" i="4"/>
  <c r="AH545" i="4"/>
  <c r="AH546" i="4"/>
  <c r="AH547" i="4"/>
  <c r="AH548" i="4"/>
  <c r="AH549" i="4"/>
  <c r="AH550" i="4"/>
  <c r="AH551" i="4"/>
  <c r="AH552" i="4"/>
  <c r="AH553" i="4"/>
  <c r="AH554" i="4"/>
  <c r="AH555" i="4"/>
  <c r="AH556" i="4"/>
  <c r="AH557" i="4"/>
  <c r="AH558" i="4"/>
  <c r="AH559" i="4"/>
  <c r="AH560" i="4"/>
  <c r="AH561" i="4"/>
  <c r="AH562" i="4"/>
  <c r="AH563" i="4"/>
  <c r="AH564" i="4"/>
  <c r="AH565" i="4"/>
  <c r="AH566" i="4"/>
  <c r="AH567" i="4"/>
  <c r="AH568" i="4"/>
  <c r="AH569" i="4"/>
  <c r="AH570" i="4"/>
  <c r="AH571" i="4"/>
  <c r="AH572" i="4"/>
  <c r="AH573" i="4"/>
  <c r="AH574" i="4"/>
  <c r="AH575" i="4"/>
  <c r="AH576" i="4"/>
  <c r="AH577" i="4"/>
  <c r="AH578" i="4"/>
  <c r="AH579" i="4"/>
  <c r="AH580" i="4"/>
  <c r="AH581" i="4"/>
  <c r="AH582" i="4"/>
  <c r="AH583" i="4"/>
  <c r="AH584" i="4"/>
  <c r="AH585" i="4"/>
  <c r="AH586" i="4"/>
  <c r="AH587" i="4"/>
  <c r="AH588" i="4"/>
  <c r="AH589" i="4"/>
  <c r="AH590" i="4"/>
  <c r="AH591" i="4"/>
  <c r="AH592" i="4"/>
  <c r="AH593" i="4"/>
  <c r="AH594" i="4"/>
  <c r="AH595" i="4"/>
  <c r="AH596" i="4"/>
  <c r="AH597" i="4"/>
  <c r="AH598" i="4"/>
  <c r="AH599" i="4"/>
  <c r="AH600" i="4"/>
  <c r="AH601" i="4"/>
  <c r="AH602" i="4"/>
  <c r="AH603" i="4"/>
  <c r="AH604" i="4"/>
  <c r="AH605" i="4"/>
  <c r="AH606" i="4"/>
  <c r="AH607" i="4"/>
  <c r="AH608" i="4"/>
  <c r="AH609" i="4"/>
  <c r="AH610" i="4"/>
  <c r="AH611" i="4"/>
  <c r="AH612" i="4"/>
  <c r="AH613" i="4"/>
  <c r="AH614" i="4"/>
  <c r="AH615" i="4"/>
  <c r="AH616" i="4"/>
  <c r="AH617" i="4"/>
  <c r="AH618" i="4"/>
  <c r="AH619" i="4"/>
  <c r="AH620" i="4"/>
  <c r="AH621" i="4"/>
  <c r="AH622" i="4"/>
  <c r="AH623" i="4"/>
  <c r="AH624" i="4"/>
  <c r="AH625" i="4"/>
  <c r="AH626" i="4"/>
  <c r="AH627" i="4"/>
  <c r="AH628" i="4"/>
  <c r="AH629" i="4"/>
  <c r="AH630" i="4"/>
  <c r="AH631" i="4"/>
  <c r="AH632" i="4"/>
  <c r="AH633" i="4"/>
  <c r="AH634" i="4"/>
  <c r="AH635" i="4"/>
  <c r="AH636" i="4"/>
  <c r="AH637" i="4"/>
  <c r="AH638" i="4"/>
  <c r="AH639" i="4"/>
  <c r="AH640" i="4"/>
  <c r="AH641" i="4"/>
  <c r="AH642" i="4"/>
  <c r="AH643" i="4"/>
  <c r="AH644" i="4"/>
  <c r="AH645" i="4"/>
  <c r="AH646" i="4"/>
  <c r="AH647" i="4"/>
  <c r="AH648" i="4"/>
  <c r="AH649" i="4"/>
  <c r="AH650" i="4"/>
  <c r="AH651" i="4"/>
  <c r="AH652" i="4"/>
  <c r="AH653" i="4"/>
  <c r="AH654" i="4"/>
  <c r="AH655" i="4"/>
  <c r="AH656" i="4"/>
  <c r="AH657" i="4"/>
  <c r="AH658" i="4"/>
  <c r="AH659" i="4"/>
  <c r="AH660" i="4"/>
  <c r="AH661" i="4"/>
  <c r="AH662" i="4"/>
  <c r="AH663" i="4"/>
  <c r="AH664" i="4"/>
  <c r="AH665" i="4"/>
  <c r="AH666" i="4"/>
  <c r="AH667" i="4"/>
  <c r="AH668" i="4"/>
  <c r="AH669" i="4"/>
  <c r="AH670" i="4"/>
  <c r="AH671" i="4"/>
  <c r="AH672" i="4"/>
  <c r="AH673" i="4"/>
  <c r="K298" i="3"/>
  <c r="T689" i="1"/>
  <c r="T688" i="1"/>
  <c r="T687" i="1"/>
  <c r="L657" i="1"/>
  <c r="K297" i="3"/>
  <c r="R616" i="1"/>
  <c r="K296" i="3"/>
  <c r="T563" i="1"/>
  <c r="T562" i="1"/>
  <c r="T528" i="1"/>
  <c r="T515" i="1"/>
  <c r="K295" i="3"/>
  <c r="T420" i="1"/>
  <c r="T419" i="1"/>
  <c r="K294" i="3"/>
  <c r="C352" i="4" l="1"/>
  <c r="C353" i="4"/>
  <c r="E352" i="4"/>
  <c r="E353" i="4"/>
  <c r="F352" i="4"/>
  <c r="F353" i="4"/>
  <c r="I352" i="4"/>
  <c r="I353" i="4"/>
  <c r="J352" i="4"/>
  <c r="J353" i="4"/>
  <c r="K352" i="4"/>
  <c r="K353" i="4"/>
  <c r="O352" i="4"/>
  <c r="O353" i="4"/>
  <c r="P352" i="4"/>
  <c r="P353" i="4"/>
  <c r="R352" i="4"/>
  <c r="R353" i="4"/>
  <c r="S352" i="4"/>
  <c r="S353" i="4"/>
  <c r="T352" i="4"/>
  <c r="T353" i="4"/>
  <c r="U352" i="4"/>
  <c r="U353" i="4"/>
  <c r="V352" i="4"/>
  <c r="V353" i="4"/>
  <c r="W352" i="4"/>
  <c r="W353" i="4"/>
  <c r="X352" i="4"/>
  <c r="X353" i="4"/>
  <c r="Y352" i="4"/>
  <c r="Y353" i="4"/>
  <c r="Z352" i="4"/>
  <c r="Z353" i="4"/>
  <c r="AB352" i="4"/>
  <c r="AB353" i="4"/>
  <c r="AC352" i="4"/>
  <c r="AC353" i="4"/>
  <c r="AE352" i="4"/>
  <c r="AE353" i="4"/>
  <c r="X4" i="1"/>
  <c r="X6" i="1"/>
  <c r="X8" i="1"/>
  <c r="X10" i="1"/>
  <c r="X12" i="1"/>
  <c r="X13" i="1"/>
  <c r="X14" i="1"/>
  <c r="X16" i="1"/>
  <c r="X18" i="1"/>
  <c r="X19" i="1"/>
  <c r="X20" i="1"/>
  <c r="X22" i="1"/>
  <c r="X23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9" i="1"/>
  <c r="X60" i="1"/>
  <c r="X61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3" i="1"/>
  <c r="X184" i="1"/>
  <c r="X186" i="1"/>
  <c r="X187" i="1"/>
  <c r="X188" i="1"/>
  <c r="X189" i="1"/>
  <c r="X190" i="1"/>
  <c r="X191" i="1"/>
  <c r="X192" i="1"/>
  <c r="X193" i="1"/>
  <c r="X194" i="1"/>
  <c r="X195" i="1"/>
  <c r="X196" i="1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6" i="4"/>
  <c r="U287" i="4"/>
  <c r="U288" i="4"/>
  <c r="U289" i="4"/>
  <c r="U290" i="4"/>
  <c r="U291" i="4"/>
  <c r="U292" i="4"/>
  <c r="U293" i="4"/>
  <c r="U294" i="4"/>
  <c r="U295" i="4"/>
  <c r="U296" i="4"/>
  <c r="U297" i="4"/>
  <c r="U298" i="4"/>
  <c r="U299" i="4"/>
  <c r="U300" i="4"/>
  <c r="U301" i="4"/>
  <c r="U302" i="4"/>
  <c r="U303" i="4"/>
  <c r="U304" i="4"/>
  <c r="U305" i="4"/>
  <c r="U306" i="4"/>
  <c r="U307" i="4"/>
  <c r="U308" i="4"/>
  <c r="U309" i="4"/>
  <c r="U310" i="4"/>
  <c r="U311" i="4"/>
  <c r="U312" i="4"/>
  <c r="U313" i="4"/>
  <c r="U314" i="4"/>
  <c r="U315" i="4"/>
  <c r="U316" i="4"/>
  <c r="U317" i="4"/>
  <c r="U318" i="4"/>
  <c r="U319" i="4"/>
  <c r="U320" i="4"/>
  <c r="U321" i="4"/>
  <c r="U322" i="4"/>
  <c r="U323" i="4"/>
  <c r="U324" i="4"/>
  <c r="U325" i="4"/>
  <c r="U326" i="4"/>
  <c r="U327" i="4"/>
  <c r="U328" i="4"/>
  <c r="U329" i="4"/>
  <c r="U330" i="4"/>
  <c r="U331" i="4"/>
  <c r="U332" i="4"/>
  <c r="U333" i="4"/>
  <c r="U334" i="4"/>
  <c r="U335" i="4"/>
  <c r="U336" i="4"/>
  <c r="U337" i="4"/>
  <c r="U338" i="4"/>
  <c r="U339" i="4"/>
  <c r="U340" i="4"/>
  <c r="U341" i="4"/>
  <c r="U342" i="4"/>
  <c r="U343" i="4"/>
  <c r="U344" i="4"/>
  <c r="U345" i="4"/>
  <c r="U346" i="4"/>
  <c r="U347" i="4"/>
  <c r="U348" i="4"/>
  <c r="U349" i="4"/>
  <c r="U350" i="4"/>
  <c r="U35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X260" i="4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76" i="4"/>
  <c r="X277" i="4"/>
  <c r="X278" i="4"/>
  <c r="X279" i="4"/>
  <c r="X280" i="4"/>
  <c r="X281" i="4"/>
  <c r="X282" i="4"/>
  <c r="X283" i="4"/>
  <c r="X284" i="4"/>
  <c r="X285" i="4"/>
  <c r="X286" i="4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X316" i="4"/>
  <c r="X317" i="4"/>
  <c r="X318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0" i="4"/>
  <c r="X341" i="4"/>
  <c r="X342" i="4"/>
  <c r="X343" i="4"/>
  <c r="X344" i="4"/>
  <c r="X345" i="4"/>
  <c r="X346" i="4"/>
  <c r="X347" i="4"/>
  <c r="X348" i="4"/>
  <c r="X349" i="4"/>
  <c r="X350" i="4"/>
  <c r="X35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4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Y260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75" i="4"/>
  <c r="Y276" i="4"/>
  <c r="Y277" i="4"/>
  <c r="Y278" i="4"/>
  <c r="Y279" i="4"/>
  <c r="Y280" i="4"/>
  <c r="Y281" i="4"/>
  <c r="Y282" i="4"/>
  <c r="Y283" i="4"/>
  <c r="Y284" i="4"/>
  <c r="Y285" i="4"/>
  <c r="Y286" i="4"/>
  <c r="Y287" i="4"/>
  <c r="Y288" i="4"/>
  <c r="Y289" i="4"/>
  <c r="Y290" i="4"/>
  <c r="Y291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7" i="4"/>
  <c r="Y338" i="4"/>
  <c r="Y339" i="4"/>
  <c r="Y340" i="4"/>
  <c r="Y341" i="4"/>
  <c r="Y342" i="4"/>
  <c r="Y343" i="4"/>
  <c r="Y344" i="4"/>
  <c r="Y345" i="4"/>
  <c r="Y346" i="4"/>
  <c r="Y347" i="4"/>
  <c r="Y348" i="4"/>
  <c r="Y349" i="4"/>
  <c r="Y350" i="4"/>
  <c r="Y35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Z147" i="4"/>
  <c r="Z148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Z164" i="4"/>
  <c r="Z165" i="4"/>
  <c r="Z166" i="4"/>
  <c r="Z167" i="4"/>
  <c r="Z168" i="4"/>
  <c r="Z169" i="4"/>
  <c r="Z170" i="4"/>
  <c r="Z171" i="4"/>
  <c r="Z172" i="4"/>
  <c r="Z173" i="4"/>
  <c r="Z174" i="4"/>
  <c r="Z175" i="4"/>
  <c r="Z176" i="4"/>
  <c r="Z177" i="4"/>
  <c r="Z178" i="4"/>
  <c r="Z179" i="4"/>
  <c r="Z180" i="4"/>
  <c r="Z181" i="4"/>
  <c r="Z182" i="4"/>
  <c r="Z183" i="4"/>
  <c r="Z184" i="4"/>
  <c r="Z185" i="4"/>
  <c r="Z186" i="4"/>
  <c r="Z187" i="4"/>
  <c r="Z188" i="4"/>
  <c r="Z189" i="4"/>
  <c r="Z190" i="4"/>
  <c r="Z191" i="4"/>
  <c r="Z192" i="4"/>
  <c r="Z193" i="4"/>
  <c r="Z194" i="4"/>
  <c r="Z195" i="4"/>
  <c r="Z196" i="4"/>
  <c r="Z197" i="4"/>
  <c r="Z198" i="4"/>
  <c r="Z199" i="4"/>
  <c r="Z200" i="4"/>
  <c r="Z201" i="4"/>
  <c r="Z202" i="4"/>
  <c r="Z203" i="4"/>
  <c r="Z204" i="4"/>
  <c r="Z205" i="4"/>
  <c r="Z206" i="4"/>
  <c r="Z207" i="4"/>
  <c r="Z208" i="4"/>
  <c r="Z209" i="4"/>
  <c r="Z210" i="4"/>
  <c r="Z211" i="4"/>
  <c r="Z212" i="4"/>
  <c r="Z213" i="4"/>
  <c r="Z214" i="4"/>
  <c r="Z215" i="4"/>
  <c r="Z216" i="4"/>
  <c r="Z217" i="4"/>
  <c r="Z218" i="4"/>
  <c r="Z219" i="4"/>
  <c r="Z220" i="4"/>
  <c r="Z221" i="4"/>
  <c r="Z222" i="4"/>
  <c r="Z223" i="4"/>
  <c r="Z224" i="4"/>
  <c r="Z225" i="4"/>
  <c r="Z226" i="4"/>
  <c r="Z227" i="4"/>
  <c r="Z228" i="4"/>
  <c r="Z229" i="4"/>
  <c r="Z230" i="4"/>
  <c r="Z231" i="4"/>
  <c r="Z232" i="4"/>
  <c r="Z233" i="4"/>
  <c r="Z234" i="4"/>
  <c r="Z235" i="4"/>
  <c r="Z236" i="4"/>
  <c r="Z237" i="4"/>
  <c r="Z238" i="4"/>
  <c r="Z239" i="4"/>
  <c r="Z240" i="4"/>
  <c r="Z241" i="4"/>
  <c r="Z242" i="4"/>
  <c r="Z243" i="4"/>
  <c r="Z244" i="4"/>
  <c r="Z245" i="4"/>
  <c r="Z246" i="4"/>
  <c r="Z247" i="4"/>
  <c r="Z248" i="4"/>
  <c r="Z249" i="4"/>
  <c r="Z250" i="4"/>
  <c r="Z251" i="4"/>
  <c r="Z252" i="4"/>
  <c r="Z253" i="4"/>
  <c r="Z254" i="4"/>
  <c r="Z255" i="4"/>
  <c r="Z256" i="4"/>
  <c r="Z257" i="4"/>
  <c r="Z258" i="4"/>
  <c r="Z259" i="4"/>
  <c r="Z260" i="4"/>
  <c r="Z261" i="4"/>
  <c r="Z262" i="4"/>
  <c r="Z263" i="4"/>
  <c r="Z264" i="4"/>
  <c r="Z265" i="4"/>
  <c r="Z266" i="4"/>
  <c r="Z267" i="4"/>
  <c r="Z268" i="4"/>
  <c r="Z269" i="4"/>
  <c r="Z270" i="4"/>
  <c r="Z271" i="4"/>
  <c r="Z272" i="4"/>
  <c r="Z273" i="4"/>
  <c r="Z274" i="4"/>
  <c r="Z275" i="4"/>
  <c r="Z276" i="4"/>
  <c r="Z277" i="4"/>
  <c r="Z278" i="4"/>
  <c r="Z279" i="4"/>
  <c r="Z280" i="4"/>
  <c r="Z281" i="4"/>
  <c r="Z282" i="4"/>
  <c r="Z283" i="4"/>
  <c r="Z284" i="4"/>
  <c r="Z285" i="4"/>
  <c r="Z286" i="4"/>
  <c r="Z287" i="4"/>
  <c r="Z288" i="4"/>
  <c r="Z289" i="4"/>
  <c r="Z290" i="4"/>
  <c r="Z291" i="4"/>
  <c r="Z292" i="4"/>
  <c r="Z293" i="4"/>
  <c r="Z294" i="4"/>
  <c r="Z295" i="4"/>
  <c r="Z296" i="4"/>
  <c r="Z297" i="4"/>
  <c r="Z298" i="4"/>
  <c r="Z299" i="4"/>
  <c r="Z300" i="4"/>
  <c r="Z301" i="4"/>
  <c r="Z302" i="4"/>
  <c r="Z303" i="4"/>
  <c r="Z304" i="4"/>
  <c r="Z305" i="4"/>
  <c r="Z306" i="4"/>
  <c r="Z307" i="4"/>
  <c r="Z308" i="4"/>
  <c r="Z309" i="4"/>
  <c r="Z310" i="4"/>
  <c r="Z311" i="4"/>
  <c r="Z312" i="4"/>
  <c r="Z313" i="4"/>
  <c r="Z314" i="4"/>
  <c r="Z315" i="4"/>
  <c r="Z316" i="4"/>
  <c r="Z317" i="4"/>
  <c r="Z318" i="4"/>
  <c r="Z319" i="4"/>
  <c r="Z320" i="4"/>
  <c r="Z321" i="4"/>
  <c r="Z322" i="4"/>
  <c r="Z323" i="4"/>
  <c r="Z324" i="4"/>
  <c r="Z325" i="4"/>
  <c r="Z326" i="4"/>
  <c r="Z327" i="4"/>
  <c r="Z328" i="4"/>
  <c r="Z329" i="4"/>
  <c r="Z330" i="4"/>
  <c r="Z331" i="4"/>
  <c r="Z332" i="4"/>
  <c r="Z333" i="4"/>
  <c r="Z334" i="4"/>
  <c r="Z335" i="4"/>
  <c r="Z336" i="4"/>
  <c r="Z337" i="4"/>
  <c r="Z338" i="4"/>
  <c r="Z339" i="4"/>
  <c r="Z340" i="4"/>
  <c r="Z341" i="4"/>
  <c r="Z342" i="4"/>
  <c r="Z343" i="4"/>
  <c r="Z344" i="4"/>
  <c r="Z345" i="4"/>
  <c r="Z346" i="4"/>
  <c r="Z347" i="4"/>
  <c r="Z348" i="4"/>
  <c r="Z349" i="4"/>
  <c r="Z350" i="4"/>
  <c r="Z351" i="4"/>
  <c r="AB132" i="4"/>
  <c r="AB133" i="4"/>
  <c r="AB134" i="4"/>
  <c r="AB135" i="4"/>
  <c r="AB136" i="4"/>
  <c r="AB137" i="4"/>
  <c r="AB138" i="4"/>
  <c r="AB139" i="4"/>
  <c r="AB140" i="4"/>
  <c r="AB141" i="4"/>
  <c r="AB142" i="4"/>
  <c r="AB143" i="4"/>
  <c r="AB144" i="4"/>
  <c r="AB145" i="4"/>
  <c r="AB146" i="4"/>
  <c r="AB147" i="4"/>
  <c r="AB148" i="4"/>
  <c r="AB149" i="4"/>
  <c r="AB150" i="4"/>
  <c r="AB151" i="4"/>
  <c r="AB152" i="4"/>
  <c r="AB153" i="4"/>
  <c r="AB154" i="4"/>
  <c r="AB155" i="4"/>
  <c r="AB156" i="4"/>
  <c r="AB157" i="4"/>
  <c r="AB158" i="4"/>
  <c r="AB159" i="4"/>
  <c r="AB160" i="4"/>
  <c r="AB161" i="4"/>
  <c r="AB162" i="4"/>
  <c r="AB163" i="4"/>
  <c r="AB164" i="4"/>
  <c r="AB165" i="4"/>
  <c r="AB166" i="4"/>
  <c r="AB167" i="4"/>
  <c r="AB168" i="4"/>
  <c r="AB169" i="4"/>
  <c r="AB170" i="4"/>
  <c r="AB171" i="4"/>
  <c r="AB172" i="4"/>
  <c r="AB173" i="4"/>
  <c r="AB174" i="4"/>
  <c r="AB175" i="4"/>
  <c r="AB176" i="4"/>
  <c r="AB179" i="4"/>
  <c r="AB180" i="4"/>
  <c r="AB181" i="4"/>
  <c r="AB182" i="4"/>
  <c r="AB183" i="4"/>
  <c r="AB184" i="4"/>
  <c r="AB185" i="4"/>
  <c r="AB186" i="4"/>
  <c r="AB187" i="4"/>
  <c r="AB188" i="4"/>
  <c r="AB189" i="4"/>
  <c r="AB190" i="4"/>
  <c r="AB191" i="4"/>
  <c r="AB192" i="4"/>
  <c r="AB193" i="4"/>
  <c r="AB194" i="4"/>
  <c r="AB195" i="4"/>
  <c r="AB196" i="4"/>
  <c r="AB197" i="4"/>
  <c r="AB198" i="4"/>
  <c r="AB199" i="4"/>
  <c r="AB200" i="4"/>
  <c r="AB201" i="4"/>
  <c r="AB202" i="4"/>
  <c r="AB203" i="4"/>
  <c r="AB204" i="4"/>
  <c r="AB205" i="4"/>
  <c r="AB206" i="4"/>
  <c r="AB207" i="4"/>
  <c r="AB208" i="4"/>
  <c r="AB209" i="4"/>
  <c r="AB210" i="4"/>
  <c r="AB211" i="4"/>
  <c r="AB212" i="4"/>
  <c r="AB213" i="4"/>
  <c r="AB214" i="4"/>
  <c r="AB215" i="4"/>
  <c r="AB216" i="4"/>
  <c r="AB217" i="4"/>
  <c r="AB218" i="4"/>
  <c r="AB219" i="4"/>
  <c r="AB220" i="4"/>
  <c r="AB221" i="4"/>
  <c r="AB222" i="4"/>
  <c r="AB223" i="4"/>
  <c r="AB224" i="4"/>
  <c r="AB225" i="4"/>
  <c r="AB226" i="4"/>
  <c r="AB227" i="4"/>
  <c r="AB228" i="4"/>
  <c r="AB229" i="4"/>
  <c r="AB230" i="4"/>
  <c r="AB231" i="4"/>
  <c r="AB232" i="4"/>
  <c r="AB233" i="4"/>
  <c r="AB234" i="4"/>
  <c r="AB235" i="4"/>
  <c r="AB236" i="4"/>
  <c r="AB237" i="4"/>
  <c r="AB238" i="4"/>
  <c r="AB239" i="4"/>
  <c r="AB240" i="4"/>
  <c r="AB241" i="4"/>
  <c r="AB242" i="4"/>
  <c r="AB243" i="4"/>
  <c r="AB244" i="4"/>
  <c r="AB245" i="4"/>
  <c r="AB246" i="4"/>
  <c r="AB247" i="4"/>
  <c r="AB248" i="4"/>
  <c r="AB249" i="4"/>
  <c r="AB250" i="4"/>
  <c r="AB251" i="4"/>
  <c r="AB252" i="4"/>
  <c r="AB253" i="4"/>
  <c r="AB254" i="4"/>
  <c r="AB255" i="4"/>
  <c r="AB256" i="4"/>
  <c r="AB257" i="4"/>
  <c r="AB258" i="4"/>
  <c r="AB259" i="4"/>
  <c r="AB260" i="4"/>
  <c r="AB261" i="4"/>
  <c r="AB262" i="4"/>
  <c r="AB263" i="4"/>
  <c r="AB264" i="4"/>
  <c r="AB265" i="4"/>
  <c r="AB266" i="4"/>
  <c r="AB267" i="4"/>
  <c r="AB268" i="4"/>
  <c r="AB269" i="4"/>
  <c r="AB270" i="4"/>
  <c r="AB271" i="4"/>
  <c r="AB272" i="4"/>
  <c r="AB273" i="4"/>
  <c r="AB274" i="4"/>
  <c r="AB275" i="4"/>
  <c r="AB276" i="4"/>
  <c r="AB277" i="4"/>
  <c r="AB278" i="4"/>
  <c r="AB279" i="4"/>
  <c r="AB280" i="4"/>
  <c r="AB281" i="4"/>
  <c r="AB282" i="4"/>
  <c r="AB283" i="4"/>
  <c r="AB284" i="4"/>
  <c r="AB285" i="4"/>
  <c r="AB286" i="4"/>
  <c r="AB287" i="4"/>
  <c r="AB288" i="4"/>
  <c r="AB289" i="4"/>
  <c r="AB290" i="4"/>
  <c r="AB291" i="4"/>
  <c r="AB292" i="4"/>
  <c r="AB293" i="4"/>
  <c r="AB294" i="4"/>
  <c r="AB295" i="4"/>
  <c r="AB296" i="4"/>
  <c r="AB297" i="4"/>
  <c r="AB298" i="4"/>
  <c r="AB299" i="4"/>
  <c r="AB300" i="4"/>
  <c r="AB301" i="4"/>
  <c r="AB302" i="4"/>
  <c r="AB303" i="4"/>
  <c r="AB304" i="4"/>
  <c r="AB305" i="4"/>
  <c r="AB306" i="4"/>
  <c r="AB307" i="4"/>
  <c r="AB308" i="4"/>
  <c r="AB309" i="4"/>
  <c r="AB310" i="4"/>
  <c r="AB311" i="4"/>
  <c r="AB312" i="4"/>
  <c r="AB313" i="4"/>
  <c r="AB314" i="4"/>
  <c r="AB315" i="4"/>
  <c r="AB316" i="4"/>
  <c r="AB317" i="4"/>
  <c r="AB318" i="4"/>
  <c r="AB319" i="4"/>
  <c r="AB320" i="4"/>
  <c r="AB321" i="4"/>
  <c r="AB322" i="4"/>
  <c r="AB323" i="4"/>
  <c r="AB324" i="4"/>
  <c r="AB325" i="4"/>
  <c r="AB326" i="4"/>
  <c r="AB327" i="4"/>
  <c r="AB328" i="4"/>
  <c r="AB329" i="4"/>
  <c r="AB330" i="4"/>
  <c r="AB331" i="4"/>
  <c r="AB332" i="4"/>
  <c r="AB333" i="4"/>
  <c r="AB334" i="4"/>
  <c r="AB335" i="4"/>
  <c r="AB336" i="4"/>
  <c r="AB337" i="4"/>
  <c r="AC132" i="4"/>
  <c r="AC133" i="4"/>
  <c r="AC134" i="4"/>
  <c r="AC135" i="4"/>
  <c r="AC136" i="4"/>
  <c r="AC137" i="4"/>
  <c r="AC138" i="4"/>
  <c r="AC139" i="4"/>
  <c r="AC140" i="4"/>
  <c r="AC141" i="4"/>
  <c r="AC142" i="4"/>
  <c r="AC143" i="4"/>
  <c r="AC144" i="4"/>
  <c r="AC145" i="4"/>
  <c r="AC146" i="4"/>
  <c r="AC147" i="4"/>
  <c r="AC148" i="4"/>
  <c r="AC149" i="4"/>
  <c r="AC150" i="4"/>
  <c r="AC151" i="4"/>
  <c r="AC152" i="4"/>
  <c r="AC153" i="4"/>
  <c r="AC154" i="4"/>
  <c r="AC155" i="4"/>
  <c r="AC156" i="4"/>
  <c r="AC157" i="4"/>
  <c r="AC158" i="4"/>
  <c r="AC159" i="4"/>
  <c r="AC160" i="4"/>
  <c r="AC161" i="4"/>
  <c r="AC162" i="4"/>
  <c r="AC163" i="4"/>
  <c r="AC164" i="4"/>
  <c r="AC165" i="4"/>
  <c r="AC166" i="4"/>
  <c r="AC167" i="4"/>
  <c r="AC168" i="4"/>
  <c r="AC169" i="4"/>
  <c r="AC170" i="4"/>
  <c r="AC171" i="4"/>
  <c r="AC172" i="4"/>
  <c r="AC173" i="4"/>
  <c r="AC174" i="4"/>
  <c r="AC175" i="4"/>
  <c r="AC176" i="4"/>
  <c r="AC179" i="4"/>
  <c r="AC180" i="4"/>
  <c r="AC181" i="4"/>
  <c r="AC182" i="4"/>
  <c r="AC183" i="4"/>
  <c r="AC184" i="4"/>
  <c r="AC185" i="4"/>
  <c r="AC186" i="4"/>
  <c r="AC187" i="4"/>
  <c r="AC188" i="4"/>
  <c r="AC189" i="4"/>
  <c r="AC190" i="4"/>
  <c r="AC191" i="4"/>
  <c r="AC192" i="4"/>
  <c r="AC193" i="4"/>
  <c r="AC194" i="4"/>
  <c r="AC195" i="4"/>
  <c r="AC196" i="4"/>
  <c r="AC197" i="4"/>
  <c r="AC198" i="4"/>
  <c r="AC199" i="4"/>
  <c r="AC200" i="4"/>
  <c r="AC201" i="4"/>
  <c r="AC202" i="4"/>
  <c r="AC203" i="4"/>
  <c r="AC204" i="4"/>
  <c r="AC205" i="4"/>
  <c r="AC206" i="4"/>
  <c r="AC207" i="4"/>
  <c r="AC208" i="4"/>
  <c r="AC209" i="4"/>
  <c r="AC210" i="4"/>
  <c r="AC211" i="4"/>
  <c r="AC212" i="4"/>
  <c r="AC213" i="4"/>
  <c r="AC214" i="4"/>
  <c r="AC215" i="4"/>
  <c r="AC216" i="4"/>
  <c r="AC217" i="4"/>
  <c r="AC218" i="4"/>
  <c r="AC219" i="4"/>
  <c r="AC220" i="4"/>
  <c r="AC221" i="4"/>
  <c r="AC222" i="4"/>
  <c r="AC223" i="4"/>
  <c r="AC224" i="4"/>
  <c r="AC225" i="4"/>
  <c r="AC226" i="4"/>
  <c r="AC227" i="4"/>
  <c r="AC228" i="4"/>
  <c r="AC229" i="4"/>
  <c r="AC230" i="4"/>
  <c r="AC231" i="4"/>
  <c r="AC232" i="4"/>
  <c r="AC233" i="4"/>
  <c r="AC234" i="4"/>
  <c r="AC235" i="4"/>
  <c r="AC236" i="4"/>
  <c r="AC237" i="4"/>
  <c r="AC238" i="4"/>
  <c r="AC239" i="4"/>
  <c r="AC240" i="4"/>
  <c r="AC241" i="4"/>
  <c r="AC242" i="4"/>
  <c r="AC243" i="4"/>
  <c r="AC244" i="4"/>
  <c r="AC245" i="4"/>
  <c r="AC246" i="4"/>
  <c r="AC247" i="4"/>
  <c r="AC248" i="4"/>
  <c r="AC249" i="4"/>
  <c r="AC250" i="4"/>
  <c r="AC251" i="4"/>
  <c r="AC252" i="4"/>
  <c r="AC253" i="4"/>
  <c r="AC254" i="4"/>
  <c r="AC255" i="4"/>
  <c r="AC256" i="4"/>
  <c r="AC257" i="4"/>
  <c r="AC258" i="4"/>
  <c r="AC259" i="4"/>
  <c r="AC260" i="4"/>
  <c r="AC261" i="4"/>
  <c r="AC262" i="4"/>
  <c r="AC263" i="4"/>
  <c r="AC264" i="4"/>
  <c r="AC265" i="4"/>
  <c r="AC266" i="4"/>
  <c r="AC267" i="4"/>
  <c r="AC268" i="4"/>
  <c r="AC269" i="4"/>
  <c r="AC270" i="4"/>
  <c r="AC271" i="4"/>
  <c r="AC272" i="4"/>
  <c r="AC273" i="4"/>
  <c r="AC274" i="4"/>
  <c r="AC275" i="4"/>
  <c r="AC276" i="4"/>
  <c r="AC277" i="4"/>
  <c r="AC278" i="4"/>
  <c r="AC279" i="4"/>
  <c r="AC280" i="4"/>
  <c r="AC281" i="4"/>
  <c r="AC282" i="4"/>
  <c r="AC283" i="4"/>
  <c r="AC284" i="4"/>
  <c r="AC285" i="4"/>
  <c r="AC286" i="4"/>
  <c r="AC287" i="4"/>
  <c r="AC288" i="4"/>
  <c r="AC289" i="4"/>
  <c r="AC290" i="4"/>
  <c r="AC291" i="4"/>
  <c r="AC292" i="4"/>
  <c r="AC293" i="4"/>
  <c r="AC294" i="4"/>
  <c r="AC295" i="4"/>
  <c r="AC296" i="4"/>
  <c r="AC297" i="4"/>
  <c r="AC298" i="4"/>
  <c r="AC299" i="4"/>
  <c r="AC300" i="4"/>
  <c r="AC301" i="4"/>
  <c r="AC302" i="4"/>
  <c r="AC303" i="4"/>
  <c r="AC304" i="4"/>
  <c r="AC305" i="4"/>
  <c r="AC306" i="4"/>
  <c r="AC307" i="4"/>
  <c r="AC308" i="4"/>
  <c r="AC309" i="4"/>
  <c r="AC310" i="4"/>
  <c r="AC311" i="4"/>
  <c r="AC312" i="4"/>
  <c r="AC313" i="4"/>
  <c r="AC314" i="4"/>
  <c r="AC315" i="4"/>
  <c r="AC316" i="4"/>
  <c r="AC317" i="4"/>
  <c r="AC318" i="4"/>
  <c r="AC319" i="4"/>
  <c r="AC320" i="4"/>
  <c r="AC321" i="4"/>
  <c r="AC322" i="4"/>
  <c r="AC323" i="4"/>
  <c r="AC324" i="4"/>
  <c r="AC325" i="4"/>
  <c r="AC326" i="4"/>
  <c r="AC327" i="4"/>
  <c r="AC328" i="4"/>
  <c r="AC329" i="4"/>
  <c r="AC330" i="4"/>
  <c r="AC331" i="4"/>
  <c r="AC332" i="4"/>
  <c r="AC333" i="4"/>
  <c r="AC334" i="4"/>
  <c r="AC335" i="4"/>
  <c r="AC336" i="4"/>
  <c r="AC337" i="4"/>
  <c r="AE132" i="4"/>
  <c r="AE133" i="4"/>
  <c r="AE134" i="4"/>
  <c r="AE135" i="4"/>
  <c r="AE136" i="4"/>
  <c r="AE137" i="4"/>
  <c r="AE138" i="4"/>
  <c r="AE139" i="4"/>
  <c r="AE140" i="4"/>
  <c r="AE141" i="4"/>
  <c r="AE142" i="4"/>
  <c r="AE143" i="4"/>
  <c r="AE144" i="4"/>
  <c r="AE145" i="4"/>
  <c r="AE146" i="4"/>
  <c r="AE147" i="4"/>
  <c r="AE148" i="4"/>
  <c r="AE149" i="4"/>
  <c r="AE150" i="4"/>
  <c r="AE151" i="4"/>
  <c r="AE152" i="4"/>
  <c r="AE153" i="4"/>
  <c r="AE154" i="4"/>
  <c r="AE155" i="4"/>
  <c r="AE156" i="4"/>
  <c r="AE157" i="4"/>
  <c r="AE158" i="4"/>
  <c r="AE159" i="4"/>
  <c r="AE160" i="4"/>
  <c r="AE161" i="4"/>
  <c r="AE162" i="4"/>
  <c r="AE163" i="4"/>
  <c r="AE164" i="4"/>
  <c r="AE165" i="4"/>
  <c r="AE166" i="4"/>
  <c r="AE167" i="4"/>
  <c r="AE168" i="4"/>
  <c r="AE169" i="4"/>
  <c r="AE170" i="4"/>
  <c r="AE171" i="4"/>
  <c r="AE172" i="4"/>
  <c r="AE173" i="4"/>
  <c r="AE174" i="4"/>
  <c r="AE175" i="4"/>
  <c r="AE176" i="4"/>
  <c r="AE177" i="4"/>
  <c r="AE178" i="4"/>
  <c r="AE179" i="4"/>
  <c r="AE180" i="4"/>
  <c r="AE181" i="4"/>
  <c r="AE182" i="4"/>
  <c r="AE183" i="4"/>
  <c r="AE184" i="4"/>
  <c r="AE185" i="4"/>
  <c r="AE186" i="4"/>
  <c r="AE187" i="4"/>
  <c r="AE188" i="4"/>
  <c r="AE189" i="4"/>
  <c r="AE190" i="4"/>
  <c r="AE191" i="4"/>
  <c r="AE192" i="4"/>
  <c r="AE193" i="4"/>
  <c r="AE194" i="4"/>
  <c r="AE195" i="4"/>
  <c r="AE196" i="4"/>
  <c r="AE197" i="4"/>
  <c r="AE198" i="4"/>
  <c r="AE199" i="4"/>
  <c r="AE200" i="4"/>
  <c r="AE201" i="4"/>
  <c r="AE202" i="4"/>
  <c r="AE203" i="4"/>
  <c r="AE204" i="4"/>
  <c r="AE205" i="4"/>
  <c r="AE206" i="4"/>
  <c r="AE207" i="4"/>
  <c r="AE208" i="4"/>
  <c r="AE209" i="4"/>
  <c r="AE210" i="4"/>
  <c r="AE211" i="4"/>
  <c r="AE212" i="4"/>
  <c r="AE213" i="4"/>
  <c r="AE214" i="4"/>
  <c r="AE215" i="4"/>
  <c r="AE216" i="4"/>
  <c r="AE217" i="4"/>
  <c r="AE218" i="4"/>
  <c r="AE219" i="4"/>
  <c r="AE220" i="4"/>
  <c r="AE221" i="4"/>
  <c r="AE222" i="4"/>
  <c r="AE223" i="4"/>
  <c r="AE224" i="4"/>
  <c r="AE225" i="4"/>
  <c r="AE226" i="4"/>
  <c r="AE227" i="4"/>
  <c r="AE228" i="4"/>
  <c r="AE229" i="4"/>
  <c r="AE230" i="4"/>
  <c r="AE231" i="4"/>
  <c r="AE232" i="4"/>
  <c r="AE233" i="4"/>
  <c r="AE234" i="4"/>
  <c r="AE235" i="4"/>
  <c r="AE236" i="4"/>
  <c r="AE237" i="4"/>
  <c r="AE238" i="4"/>
  <c r="AE239" i="4"/>
  <c r="AE240" i="4"/>
  <c r="AE241" i="4"/>
  <c r="AE242" i="4"/>
  <c r="AE243" i="4"/>
  <c r="AE244" i="4"/>
  <c r="AE245" i="4"/>
  <c r="AE246" i="4"/>
  <c r="AE247" i="4"/>
  <c r="AE248" i="4"/>
  <c r="AE249" i="4"/>
  <c r="AE250" i="4"/>
  <c r="AE251" i="4"/>
  <c r="AE252" i="4"/>
  <c r="AE253" i="4"/>
  <c r="AE254" i="4"/>
  <c r="AE255" i="4"/>
  <c r="AE256" i="4"/>
  <c r="AE257" i="4"/>
  <c r="AE258" i="4"/>
  <c r="AE259" i="4"/>
  <c r="AE260" i="4"/>
  <c r="AE261" i="4"/>
  <c r="AE262" i="4"/>
  <c r="AE263" i="4"/>
  <c r="AE264" i="4"/>
  <c r="AE265" i="4"/>
  <c r="AE266" i="4"/>
  <c r="AE267" i="4"/>
  <c r="AE268" i="4"/>
  <c r="AE269" i="4"/>
  <c r="AE270" i="4"/>
  <c r="AE271" i="4"/>
  <c r="AE272" i="4"/>
  <c r="AE273" i="4"/>
  <c r="AE274" i="4"/>
  <c r="AE275" i="4"/>
  <c r="AE276" i="4"/>
  <c r="AE277" i="4"/>
  <c r="AE278" i="4"/>
  <c r="AE279" i="4"/>
  <c r="AE280" i="4"/>
  <c r="AE281" i="4"/>
  <c r="AE282" i="4"/>
  <c r="AE283" i="4"/>
  <c r="AE284" i="4"/>
  <c r="AE285" i="4"/>
  <c r="AE286" i="4"/>
  <c r="AE287" i="4"/>
  <c r="AE288" i="4"/>
  <c r="AE289" i="4"/>
  <c r="AE290" i="4"/>
  <c r="AE291" i="4"/>
  <c r="AE292" i="4"/>
  <c r="AE293" i="4"/>
  <c r="AE294" i="4"/>
  <c r="AE295" i="4"/>
  <c r="AE296" i="4"/>
  <c r="AE297" i="4"/>
  <c r="AE298" i="4"/>
  <c r="AE299" i="4"/>
  <c r="AE300" i="4"/>
  <c r="AE301" i="4"/>
  <c r="AE302" i="4"/>
  <c r="AE303" i="4"/>
  <c r="AE304" i="4"/>
  <c r="AE305" i="4"/>
  <c r="AE306" i="4"/>
  <c r="AE307" i="4"/>
  <c r="AE308" i="4"/>
  <c r="AE309" i="4"/>
  <c r="AE310" i="4"/>
  <c r="AE311" i="4"/>
  <c r="AE312" i="4"/>
  <c r="AE313" i="4"/>
  <c r="AE314" i="4"/>
  <c r="AE315" i="4"/>
  <c r="AE316" i="4"/>
  <c r="AE317" i="4"/>
  <c r="AE318" i="4"/>
  <c r="AE319" i="4"/>
  <c r="AE320" i="4"/>
  <c r="AE321" i="4"/>
  <c r="AE322" i="4"/>
  <c r="AE323" i="4"/>
  <c r="AE324" i="4"/>
  <c r="AE325" i="4"/>
  <c r="AE326" i="4"/>
  <c r="AE327" i="4"/>
  <c r="AE328" i="4"/>
  <c r="AE329" i="4"/>
  <c r="AE330" i="4"/>
  <c r="AE331" i="4"/>
  <c r="AE332" i="4"/>
  <c r="AE333" i="4"/>
  <c r="AE334" i="4"/>
  <c r="AE335" i="4"/>
  <c r="AE336" i="4"/>
  <c r="AE337" i="4"/>
  <c r="AE338" i="4"/>
  <c r="AE339" i="4"/>
  <c r="AE340" i="4"/>
  <c r="AE341" i="4"/>
  <c r="AE342" i="4"/>
  <c r="AE343" i="4"/>
  <c r="AE344" i="4"/>
  <c r="AE345" i="4"/>
  <c r="AE346" i="4"/>
  <c r="AE347" i="4"/>
  <c r="AE348" i="4"/>
  <c r="AE349" i="4"/>
  <c r="AE350" i="4"/>
  <c r="AE351" i="4"/>
  <c r="T349" i="1"/>
  <c r="P206" i="1"/>
  <c r="S202" i="1"/>
  <c r="S203" i="1"/>
  <c r="S204" i="1"/>
  <c r="S205" i="1"/>
  <c r="S206" i="1"/>
  <c r="L188" i="1"/>
  <c r="L189" i="1"/>
  <c r="K293" i="3"/>
  <c r="T172" i="1"/>
  <c r="T171" i="1"/>
  <c r="T170" i="1"/>
  <c r="T169" i="1"/>
  <c r="T168" i="1"/>
  <c r="T162" i="1"/>
  <c r="T161" i="1"/>
  <c r="T160" i="1"/>
  <c r="U146" i="1" l="1"/>
  <c r="T136" i="1"/>
  <c r="T83" i="1"/>
  <c r="T93" i="1"/>
  <c r="T89" i="1"/>
  <c r="K292" i="3" l="1"/>
  <c r="J2" i="4" l="1"/>
  <c r="V2" i="4" s="1"/>
  <c r="J3" i="4"/>
  <c r="V3" i="4" s="1"/>
  <c r="J4" i="4"/>
  <c r="V4" i="4" s="1"/>
  <c r="J5" i="4"/>
  <c r="V5" i="4" s="1"/>
  <c r="J6" i="4"/>
  <c r="V6" i="4" s="1"/>
  <c r="J7" i="4"/>
  <c r="V7" i="4" s="1"/>
  <c r="J8" i="4"/>
  <c r="V8" i="4" s="1"/>
  <c r="J9" i="4"/>
  <c r="V9" i="4" s="1"/>
  <c r="J10" i="4"/>
  <c r="V10" i="4" s="1"/>
  <c r="J11" i="4"/>
  <c r="V11" i="4" s="1"/>
  <c r="J12" i="4"/>
  <c r="V12" i="4" s="1"/>
  <c r="J13" i="4"/>
  <c r="V13" i="4" s="1"/>
  <c r="J14" i="4"/>
  <c r="V14" i="4" s="1"/>
  <c r="J15" i="4"/>
  <c r="V15" i="4" s="1"/>
  <c r="J16" i="4"/>
  <c r="V16" i="4" s="1"/>
  <c r="J17" i="4"/>
  <c r="V17" i="4" s="1"/>
  <c r="J18" i="4"/>
  <c r="V18" i="4" s="1"/>
  <c r="J19" i="4"/>
  <c r="V19" i="4" s="1"/>
  <c r="J20" i="4"/>
  <c r="V20" i="4" s="1"/>
  <c r="J21" i="4"/>
  <c r="V21" i="4" s="1"/>
  <c r="J22" i="4"/>
  <c r="V22" i="4" s="1"/>
  <c r="J23" i="4"/>
  <c r="V23" i="4" s="1"/>
  <c r="J24" i="4"/>
  <c r="V24" i="4" s="1"/>
  <c r="J25" i="4"/>
  <c r="V25" i="4" s="1"/>
  <c r="J26" i="4"/>
  <c r="V26" i="4" s="1"/>
  <c r="J27" i="4"/>
  <c r="V27" i="4" s="1"/>
  <c r="J28" i="4"/>
  <c r="V28" i="4" s="1"/>
  <c r="J29" i="4"/>
  <c r="V29" i="4" s="1"/>
  <c r="J30" i="4"/>
  <c r="V30" i="4" s="1"/>
  <c r="J31" i="4"/>
  <c r="V31" i="4" s="1"/>
  <c r="J32" i="4"/>
  <c r="V32" i="4" s="1"/>
  <c r="J33" i="4"/>
  <c r="V33" i="4" s="1"/>
  <c r="J34" i="4"/>
  <c r="V34" i="4" s="1"/>
  <c r="J35" i="4"/>
  <c r="V35" i="4" s="1"/>
  <c r="J36" i="4"/>
  <c r="V36" i="4" s="1"/>
  <c r="J37" i="4"/>
  <c r="V37" i="4" s="1"/>
  <c r="J38" i="4"/>
  <c r="V38" i="4" s="1"/>
  <c r="J39" i="4"/>
  <c r="V39" i="4" s="1"/>
  <c r="J40" i="4"/>
  <c r="V40" i="4" s="1"/>
  <c r="J41" i="4"/>
  <c r="V41" i="4" s="1"/>
  <c r="J42" i="4"/>
  <c r="V42" i="4" s="1"/>
  <c r="J43" i="4"/>
  <c r="V43" i="4" s="1"/>
  <c r="J44" i="4"/>
  <c r="V44" i="4" s="1"/>
  <c r="J45" i="4"/>
  <c r="V45" i="4" s="1"/>
  <c r="J46" i="4"/>
  <c r="V46" i="4" s="1"/>
  <c r="J47" i="4"/>
  <c r="V47" i="4" s="1"/>
  <c r="J48" i="4"/>
  <c r="V48" i="4" s="1"/>
  <c r="J49" i="4"/>
  <c r="V49" i="4" s="1"/>
  <c r="J50" i="4"/>
  <c r="V50" i="4" s="1"/>
  <c r="J51" i="4"/>
  <c r="V51" i="4" s="1"/>
  <c r="J52" i="4"/>
  <c r="V52" i="4" s="1"/>
  <c r="J53" i="4"/>
  <c r="V53" i="4" s="1"/>
  <c r="J54" i="4"/>
  <c r="V54" i="4" s="1"/>
  <c r="J55" i="4"/>
  <c r="V55" i="4" s="1"/>
  <c r="J56" i="4"/>
  <c r="V56" i="4" s="1"/>
  <c r="J57" i="4"/>
  <c r="V57" i="4" s="1"/>
  <c r="J58" i="4"/>
  <c r="V58" i="4" s="1"/>
  <c r="J59" i="4"/>
  <c r="V59" i="4" s="1"/>
  <c r="J60" i="4"/>
  <c r="V60" i="4" s="1"/>
  <c r="J61" i="4"/>
  <c r="V61" i="4" s="1"/>
  <c r="J62" i="4"/>
  <c r="V62" i="4" s="1"/>
  <c r="J63" i="4"/>
  <c r="V63" i="4" s="1"/>
  <c r="J64" i="4"/>
  <c r="V64" i="4" s="1"/>
  <c r="J65" i="4"/>
  <c r="V65" i="4" s="1"/>
  <c r="J66" i="4"/>
  <c r="V66" i="4" s="1"/>
  <c r="J67" i="4"/>
  <c r="V67" i="4" s="1"/>
  <c r="J68" i="4"/>
  <c r="V68" i="4" s="1"/>
  <c r="J69" i="4"/>
  <c r="V69" i="4" s="1"/>
  <c r="J70" i="4"/>
  <c r="V70" i="4" s="1"/>
  <c r="J71" i="4"/>
  <c r="V71" i="4" s="1"/>
  <c r="J72" i="4"/>
  <c r="V72" i="4" s="1"/>
  <c r="J73" i="4"/>
  <c r="V73" i="4" s="1"/>
  <c r="J74" i="4"/>
  <c r="V74" i="4" s="1"/>
  <c r="J75" i="4"/>
  <c r="V75" i="4" s="1"/>
  <c r="J76" i="4"/>
  <c r="V76" i="4" s="1"/>
  <c r="J77" i="4"/>
  <c r="V77" i="4" s="1"/>
  <c r="J78" i="4"/>
  <c r="V78" i="4" s="1"/>
  <c r="J79" i="4"/>
  <c r="V79" i="4" s="1"/>
  <c r="J80" i="4"/>
  <c r="V80" i="4" s="1"/>
  <c r="J81" i="4"/>
  <c r="V81" i="4" s="1"/>
  <c r="J82" i="4"/>
  <c r="V82" i="4" s="1"/>
  <c r="J83" i="4"/>
  <c r="V83" i="4" s="1"/>
  <c r="J84" i="4"/>
  <c r="V84" i="4" s="1"/>
  <c r="J85" i="4"/>
  <c r="V85" i="4" s="1"/>
  <c r="J86" i="4"/>
  <c r="V86" i="4" s="1"/>
  <c r="J87" i="4"/>
  <c r="V87" i="4" s="1"/>
  <c r="J88" i="4"/>
  <c r="V88" i="4" s="1"/>
  <c r="J89" i="4"/>
  <c r="V89" i="4" s="1"/>
  <c r="J90" i="4"/>
  <c r="V90" i="4" s="1"/>
  <c r="J91" i="4"/>
  <c r="V91" i="4" s="1"/>
  <c r="J92" i="4"/>
  <c r="V92" i="4" s="1"/>
  <c r="J93" i="4"/>
  <c r="V93" i="4" s="1"/>
  <c r="J94" i="4"/>
  <c r="V94" i="4" s="1"/>
  <c r="J95" i="4"/>
  <c r="V95" i="4" s="1"/>
  <c r="J96" i="4"/>
  <c r="V96" i="4" s="1"/>
  <c r="J97" i="4"/>
  <c r="V97" i="4" s="1"/>
  <c r="J98" i="4"/>
  <c r="V98" i="4" s="1"/>
  <c r="J99" i="4"/>
  <c r="V99" i="4" s="1"/>
  <c r="J100" i="4"/>
  <c r="V100" i="4" s="1"/>
  <c r="J101" i="4"/>
  <c r="V101" i="4" s="1"/>
  <c r="J102" i="4"/>
  <c r="V102" i="4" s="1"/>
  <c r="J103" i="4"/>
  <c r="V103" i="4" s="1"/>
  <c r="J104" i="4"/>
  <c r="V104" i="4" s="1"/>
  <c r="J105" i="4"/>
  <c r="V105" i="4" s="1"/>
  <c r="J106" i="4"/>
  <c r="V106" i="4" s="1"/>
  <c r="J107" i="4"/>
  <c r="V107" i="4" s="1"/>
  <c r="J108" i="4"/>
  <c r="V108" i="4" s="1"/>
  <c r="J109" i="4"/>
  <c r="V109" i="4" s="1"/>
  <c r="J110" i="4"/>
  <c r="V110" i="4" s="1"/>
  <c r="J111" i="4"/>
  <c r="V111" i="4" s="1"/>
  <c r="J112" i="4"/>
  <c r="V112" i="4" s="1"/>
  <c r="J113" i="4"/>
  <c r="V113" i="4" s="1"/>
  <c r="J114" i="4"/>
  <c r="V114" i="4" s="1"/>
  <c r="J115" i="4"/>
  <c r="V115" i="4" s="1"/>
  <c r="J116" i="4"/>
  <c r="V116" i="4" s="1"/>
  <c r="J117" i="4"/>
  <c r="V117" i="4" s="1"/>
  <c r="J118" i="4"/>
  <c r="V118" i="4" s="1"/>
  <c r="J119" i="4"/>
  <c r="V119" i="4" s="1"/>
  <c r="J120" i="4"/>
  <c r="V120" i="4" s="1"/>
  <c r="J121" i="4"/>
  <c r="V121" i="4" s="1"/>
  <c r="J122" i="4"/>
  <c r="V122" i="4" s="1"/>
  <c r="J123" i="4"/>
  <c r="V123" i="4" s="1"/>
  <c r="J124" i="4"/>
  <c r="V124" i="4" s="1"/>
  <c r="J125" i="4"/>
  <c r="V125" i="4" s="1"/>
  <c r="J126" i="4"/>
  <c r="V126" i="4" s="1"/>
  <c r="J127" i="4"/>
  <c r="V127" i="4" s="1"/>
  <c r="J128" i="4"/>
  <c r="V128" i="4" s="1"/>
  <c r="J129" i="4"/>
  <c r="V129" i="4" s="1"/>
  <c r="J130" i="4"/>
  <c r="V130" i="4" s="1"/>
  <c r="J131" i="4"/>
  <c r="V131" i="4" s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K291" i="3"/>
  <c r="D8578" i="11"/>
  <c r="D8579" i="11"/>
  <c r="D8580" i="11"/>
  <c r="D8581" i="11"/>
  <c r="D8582" i="11"/>
  <c r="D8583" i="11"/>
  <c r="D8584" i="11"/>
  <c r="D8585" i="11"/>
  <c r="D8586" i="11"/>
  <c r="D8587" i="11"/>
  <c r="D8588" i="11"/>
  <c r="D8589" i="11"/>
  <c r="D8590" i="11"/>
  <c r="D8591" i="11"/>
  <c r="D8592" i="11"/>
  <c r="D8593" i="11"/>
  <c r="D8594" i="11"/>
  <c r="D8595" i="11"/>
  <c r="D8596" i="11"/>
  <c r="D8597" i="11"/>
  <c r="D8598" i="11"/>
  <c r="D8599" i="11"/>
  <c r="D8600" i="11"/>
  <c r="D8601" i="11"/>
  <c r="D8602" i="11"/>
  <c r="D8603" i="11"/>
  <c r="D8604" i="11"/>
  <c r="D8605" i="11"/>
  <c r="D8606" i="11"/>
  <c r="D8607" i="11"/>
  <c r="D8608" i="11"/>
  <c r="D8609" i="11"/>
  <c r="D8610" i="11"/>
  <c r="D8611" i="11"/>
  <c r="D8612" i="11"/>
  <c r="D8613" i="11"/>
  <c r="D8614" i="11"/>
  <c r="D8615" i="11"/>
  <c r="D8616" i="11"/>
  <c r="D8617" i="11"/>
  <c r="D8618" i="11"/>
  <c r="D8619" i="11"/>
  <c r="D8620" i="11"/>
  <c r="D8621" i="11"/>
  <c r="D8622" i="11"/>
  <c r="D8623" i="11"/>
  <c r="D8624" i="11"/>
  <c r="D8625" i="11"/>
  <c r="D8626" i="11"/>
  <c r="D8627" i="11"/>
  <c r="D8628" i="11"/>
  <c r="D8629" i="11"/>
  <c r="D8630" i="11"/>
  <c r="D8631" i="11"/>
  <c r="D8632" i="11"/>
  <c r="D8633" i="11"/>
  <c r="D8634" i="11"/>
  <c r="D8635" i="11"/>
  <c r="D8636" i="11"/>
  <c r="D8637" i="11"/>
  <c r="D8638" i="11"/>
  <c r="D8639" i="11"/>
  <c r="D8640" i="11"/>
  <c r="D8641" i="11"/>
  <c r="D8642" i="11"/>
  <c r="D8643" i="11"/>
  <c r="D8644" i="11"/>
  <c r="D8645" i="11"/>
  <c r="D8646" i="11"/>
  <c r="D8647" i="11"/>
  <c r="D8648" i="11"/>
  <c r="D8649" i="11"/>
  <c r="D8650" i="11"/>
  <c r="D8651" i="11"/>
  <c r="D8652" i="11"/>
  <c r="D8653" i="11"/>
  <c r="D8654" i="11"/>
  <c r="D8655" i="11"/>
  <c r="D8656" i="11"/>
  <c r="D8657" i="11"/>
  <c r="D8658" i="11"/>
  <c r="D8659" i="11"/>
  <c r="D8660" i="11"/>
  <c r="D8661" i="11"/>
  <c r="D8662" i="11"/>
  <c r="D8663" i="11"/>
  <c r="D8664" i="11"/>
  <c r="D8665" i="11"/>
  <c r="D8666" i="11"/>
  <c r="D8667" i="11"/>
  <c r="D8668" i="11"/>
  <c r="D8669" i="11"/>
  <c r="D8670" i="11"/>
  <c r="D8671" i="11"/>
  <c r="D8672" i="11"/>
  <c r="D8673" i="11"/>
  <c r="D8674" i="11"/>
  <c r="D8675" i="11"/>
  <c r="D8676" i="11"/>
  <c r="D8677" i="11"/>
  <c r="D8678" i="11"/>
  <c r="D8679" i="11"/>
  <c r="D8680" i="11"/>
  <c r="D8681" i="11"/>
  <c r="D8682" i="11"/>
  <c r="D8683" i="11"/>
  <c r="D8684" i="11"/>
  <c r="D8685" i="11"/>
  <c r="D8686" i="11"/>
  <c r="D8687" i="11"/>
  <c r="D8688" i="11"/>
  <c r="D8689" i="11"/>
  <c r="D8690" i="11"/>
  <c r="D8691" i="11"/>
  <c r="D8692" i="11"/>
  <c r="D8693" i="11"/>
  <c r="D8694" i="11"/>
  <c r="D8695" i="11"/>
  <c r="D8696" i="11"/>
  <c r="D8697" i="11"/>
  <c r="D8698" i="11"/>
  <c r="D8699" i="11"/>
  <c r="D8700" i="11"/>
  <c r="D8701" i="11"/>
  <c r="D8702" i="11"/>
  <c r="D8703" i="11"/>
  <c r="D8704" i="11"/>
  <c r="D8705" i="11"/>
  <c r="D8706" i="11"/>
  <c r="D8707" i="11"/>
  <c r="D8708" i="11"/>
  <c r="D8709" i="11"/>
  <c r="D8710" i="11"/>
  <c r="D8711" i="11"/>
  <c r="D8712" i="11"/>
  <c r="D8713" i="11"/>
  <c r="D8714" i="11"/>
  <c r="D8715" i="11"/>
  <c r="D8716" i="11"/>
  <c r="D8717" i="11"/>
  <c r="D8718" i="11"/>
  <c r="D8719" i="11"/>
  <c r="D8720" i="11"/>
  <c r="D8721" i="11"/>
  <c r="D8722" i="11"/>
  <c r="D8723" i="11"/>
  <c r="D8724" i="11"/>
  <c r="D8725" i="11"/>
  <c r="D8726" i="11"/>
  <c r="D8727" i="11"/>
  <c r="D8728" i="11"/>
  <c r="D8729" i="11"/>
  <c r="D8730" i="11"/>
  <c r="D8731" i="11"/>
  <c r="D8732" i="11"/>
  <c r="D8733" i="11"/>
  <c r="D8734" i="11"/>
  <c r="D8735" i="11"/>
  <c r="D8736" i="11"/>
  <c r="D8737" i="11"/>
  <c r="D8738" i="11"/>
  <c r="D8739" i="11"/>
  <c r="D8740" i="11"/>
  <c r="D8741" i="11"/>
  <c r="D8742" i="11"/>
  <c r="D8743" i="11"/>
  <c r="D8744" i="11"/>
  <c r="D8745" i="11"/>
  <c r="D8746" i="11"/>
  <c r="D8747" i="11"/>
  <c r="D8748" i="11"/>
  <c r="D8749" i="11"/>
  <c r="D8750" i="11"/>
  <c r="D8751" i="11"/>
  <c r="D8752" i="11"/>
  <c r="D8753" i="11"/>
  <c r="D8754" i="11"/>
  <c r="D8755" i="11"/>
  <c r="D8756" i="11"/>
  <c r="D8757" i="11"/>
  <c r="D8758" i="11"/>
  <c r="D8759" i="11"/>
  <c r="D8760" i="11"/>
  <c r="D8761" i="11"/>
  <c r="D8762" i="11"/>
  <c r="D8763" i="11"/>
  <c r="D8764" i="11"/>
  <c r="D8765" i="11"/>
  <c r="D8766" i="11"/>
  <c r="D8767" i="11"/>
  <c r="D8768" i="11"/>
  <c r="D8769" i="11"/>
  <c r="D8770" i="11"/>
  <c r="D8771" i="11"/>
  <c r="D8772" i="11"/>
  <c r="D8773" i="11"/>
  <c r="D8774" i="11"/>
  <c r="D8775" i="11"/>
  <c r="D8776" i="11"/>
  <c r="D8777" i="11"/>
  <c r="D8778" i="11"/>
  <c r="D8779" i="11"/>
  <c r="D8780" i="11"/>
  <c r="D8781" i="11"/>
  <c r="D8782" i="11"/>
  <c r="D8783" i="11"/>
  <c r="D8784" i="11"/>
  <c r="D8785" i="11"/>
  <c r="D8786" i="11"/>
  <c r="D8787" i="11"/>
  <c r="D8788" i="11"/>
  <c r="D8789" i="11"/>
  <c r="D8790" i="11"/>
  <c r="D8791" i="11"/>
  <c r="D8792" i="11"/>
  <c r="D8793" i="11"/>
  <c r="D8794" i="11"/>
  <c r="D8795" i="11"/>
  <c r="D8796" i="11"/>
  <c r="D8797" i="11"/>
  <c r="D8798" i="11"/>
  <c r="D8799" i="11"/>
  <c r="D8800" i="11"/>
  <c r="D8801" i="11"/>
  <c r="D8802" i="11"/>
  <c r="D8803" i="11"/>
  <c r="D8804" i="11"/>
  <c r="D8805" i="11"/>
  <c r="D8806" i="11"/>
  <c r="D8807" i="11"/>
  <c r="D8808" i="11"/>
  <c r="D8809" i="11"/>
  <c r="D8810" i="11"/>
  <c r="D8811" i="11"/>
  <c r="D8812" i="11"/>
  <c r="D8813" i="11"/>
  <c r="D8814" i="11"/>
  <c r="D8815" i="11"/>
  <c r="D8816" i="11"/>
  <c r="D8817" i="11"/>
  <c r="D8818" i="11"/>
  <c r="D8819" i="11"/>
  <c r="D8820" i="11"/>
  <c r="D8821" i="11"/>
  <c r="D8822" i="11"/>
  <c r="D8823" i="11"/>
  <c r="D8824" i="11"/>
  <c r="D8825" i="11"/>
  <c r="D8826" i="11"/>
  <c r="D8827" i="11"/>
  <c r="D8828" i="11"/>
  <c r="D8829" i="11"/>
  <c r="D8830" i="11"/>
  <c r="D8831" i="11"/>
  <c r="D8832" i="11"/>
  <c r="D8833" i="11"/>
  <c r="D8834" i="11"/>
  <c r="D8835" i="11"/>
  <c r="D8836" i="11"/>
  <c r="D8837" i="11"/>
  <c r="D8838" i="11"/>
  <c r="D8839" i="11"/>
  <c r="D8840" i="11"/>
  <c r="D8841" i="11"/>
  <c r="D8842" i="11"/>
  <c r="D8843" i="11"/>
  <c r="D8844" i="11"/>
  <c r="D8845" i="11"/>
  <c r="D8846" i="11"/>
  <c r="D8847" i="11"/>
  <c r="D8848" i="11"/>
  <c r="D8849" i="11"/>
  <c r="D8850" i="11"/>
  <c r="D8851" i="11"/>
  <c r="D8852" i="11"/>
  <c r="D8853" i="11"/>
  <c r="D8854" i="11"/>
  <c r="D8855" i="11"/>
  <c r="D8856" i="11"/>
  <c r="D8857" i="11"/>
  <c r="D8858" i="11"/>
  <c r="D8859" i="11"/>
  <c r="D8860" i="11"/>
  <c r="D8861" i="11"/>
  <c r="D8862" i="11"/>
  <c r="D8863" i="11"/>
  <c r="D8864" i="11"/>
  <c r="D8865" i="11"/>
  <c r="D8866" i="11"/>
  <c r="D8867" i="11"/>
  <c r="D8868" i="11"/>
  <c r="D8869" i="11"/>
  <c r="D8870" i="11"/>
  <c r="D8871" i="11"/>
  <c r="D8872" i="11"/>
  <c r="D8873" i="11"/>
  <c r="D8874" i="11"/>
  <c r="D8875" i="11"/>
  <c r="D8876" i="11"/>
  <c r="D8877" i="11"/>
  <c r="D8878" i="11"/>
  <c r="D8879" i="11"/>
  <c r="D8880" i="11"/>
  <c r="D8881" i="11"/>
  <c r="D8882" i="11"/>
  <c r="D8883" i="11"/>
  <c r="D8884" i="11"/>
  <c r="D8885" i="11"/>
  <c r="D8886" i="11"/>
  <c r="D8887" i="11"/>
  <c r="D8888" i="11"/>
  <c r="D8889" i="11"/>
  <c r="D8890" i="11"/>
  <c r="D8891" i="11"/>
  <c r="D8892" i="11"/>
  <c r="D8893" i="11"/>
  <c r="D8894" i="11"/>
  <c r="D8895" i="11"/>
  <c r="D8896" i="11"/>
  <c r="D8897" i="11"/>
  <c r="D8898" i="11"/>
  <c r="D8899" i="11"/>
  <c r="D8900" i="11"/>
  <c r="D8901" i="11"/>
  <c r="D8902" i="11"/>
  <c r="D8903" i="11"/>
  <c r="D8904" i="11"/>
  <c r="D8905" i="11"/>
  <c r="D8906" i="11"/>
  <c r="D8907" i="11"/>
  <c r="D8908" i="11"/>
  <c r="D8909" i="11"/>
  <c r="D8910" i="11"/>
  <c r="D8911" i="11"/>
  <c r="D8912" i="11"/>
  <c r="D8913" i="11"/>
  <c r="D8914" i="11"/>
  <c r="D8915" i="11"/>
  <c r="D8916" i="11"/>
  <c r="D8917" i="11"/>
  <c r="D8918" i="11"/>
  <c r="D8919" i="11"/>
  <c r="D8920" i="11"/>
  <c r="D8921" i="11"/>
  <c r="D8922" i="11"/>
  <c r="D8923" i="11"/>
  <c r="D8924" i="11"/>
  <c r="D8925" i="11"/>
  <c r="D8926" i="11"/>
  <c r="D8927" i="11"/>
  <c r="D8928" i="11"/>
  <c r="D8929" i="11"/>
  <c r="D8930" i="11"/>
  <c r="D8931" i="11"/>
  <c r="D8932" i="11"/>
  <c r="D8933" i="11"/>
  <c r="D8934" i="11"/>
  <c r="D8935" i="11"/>
  <c r="D8936" i="11"/>
  <c r="D8937" i="11"/>
  <c r="D8938" i="11"/>
  <c r="D8939" i="11"/>
  <c r="D8940" i="11"/>
  <c r="D8941" i="11"/>
  <c r="D8942" i="11"/>
  <c r="D8943" i="11"/>
  <c r="D8944" i="11"/>
  <c r="D8945" i="11"/>
  <c r="D8946" i="11"/>
  <c r="D8947" i="11"/>
  <c r="D8948" i="11"/>
  <c r="D8949" i="11"/>
  <c r="D8950" i="11"/>
  <c r="D8951" i="11"/>
  <c r="D8952" i="11"/>
  <c r="D8953" i="11"/>
  <c r="D8954" i="11"/>
  <c r="D8955" i="11"/>
  <c r="D8956" i="11"/>
  <c r="D8957" i="11"/>
  <c r="D8958" i="11"/>
  <c r="D8959" i="11"/>
  <c r="D8960" i="11"/>
  <c r="D8961" i="11"/>
  <c r="D8962" i="11"/>
  <c r="D8963" i="11"/>
  <c r="D8964" i="11"/>
  <c r="D8965" i="11"/>
  <c r="D8966" i="11"/>
  <c r="D8967" i="11"/>
  <c r="D8968" i="11"/>
  <c r="D8969" i="11"/>
  <c r="D8970" i="11"/>
  <c r="D8971" i="11"/>
  <c r="D8972" i="11"/>
  <c r="D8973" i="11"/>
  <c r="D8974" i="11"/>
  <c r="D8975" i="11"/>
  <c r="D8976" i="11"/>
  <c r="D8977" i="11"/>
  <c r="D8978" i="11"/>
  <c r="D8979" i="11"/>
  <c r="D8980" i="11"/>
  <c r="D8981" i="11"/>
  <c r="D8982" i="11"/>
  <c r="D8983" i="11"/>
  <c r="D8984" i="11"/>
  <c r="D8985" i="11"/>
  <c r="D8986" i="11"/>
  <c r="D8987" i="11"/>
  <c r="D8988" i="11"/>
  <c r="D8989" i="11"/>
  <c r="D8990" i="11"/>
  <c r="D8991" i="11"/>
  <c r="D8992" i="11"/>
  <c r="D8993" i="11"/>
  <c r="D8994" i="11"/>
  <c r="D8995" i="11"/>
  <c r="D8996" i="11"/>
  <c r="D8997" i="11"/>
  <c r="D8998" i="11"/>
  <c r="D8999" i="11"/>
  <c r="D9000" i="11"/>
  <c r="D9001" i="11"/>
  <c r="D9002" i="11"/>
  <c r="D9003" i="11"/>
  <c r="D9004" i="11"/>
  <c r="D9005" i="11"/>
  <c r="D9006" i="11"/>
  <c r="D9007" i="11"/>
  <c r="D9008" i="11"/>
  <c r="D9009" i="11"/>
  <c r="D9010" i="11"/>
  <c r="D9011" i="11"/>
  <c r="D9012" i="11"/>
  <c r="D9013" i="11"/>
  <c r="D9014" i="11"/>
  <c r="D9015" i="11"/>
  <c r="D9016" i="11"/>
  <c r="D9017" i="11"/>
  <c r="D9018" i="11"/>
  <c r="D9019" i="11"/>
  <c r="D9020" i="11"/>
  <c r="D9021" i="11"/>
  <c r="D9022" i="11"/>
  <c r="D9023" i="11"/>
  <c r="D9024" i="11"/>
  <c r="D9025" i="11"/>
  <c r="D9026" i="11"/>
  <c r="D9027" i="11"/>
  <c r="D9028" i="11"/>
  <c r="D9029" i="11"/>
  <c r="D9030" i="11"/>
  <c r="D9031" i="11"/>
  <c r="D9032" i="11"/>
  <c r="D9033" i="11"/>
  <c r="D9034" i="11"/>
  <c r="D9035" i="11"/>
  <c r="D9036" i="11"/>
  <c r="D9037" i="11"/>
  <c r="D9038" i="11"/>
  <c r="D9039" i="11"/>
  <c r="D9040" i="11"/>
  <c r="D9041" i="11"/>
  <c r="D9042" i="11"/>
  <c r="D9043" i="11"/>
  <c r="D9044" i="11"/>
  <c r="D9045" i="11"/>
  <c r="D9046" i="11"/>
  <c r="D9047" i="11"/>
  <c r="D9048" i="11"/>
  <c r="D9049" i="11"/>
  <c r="D9050" i="11"/>
  <c r="D9051" i="11"/>
  <c r="D9052" i="11"/>
  <c r="D9053" i="11"/>
  <c r="D9054" i="11"/>
  <c r="D9055" i="11"/>
  <c r="D9056" i="11"/>
  <c r="D9057" i="11"/>
  <c r="D9058" i="11"/>
  <c r="D9059" i="11"/>
  <c r="D9060" i="11"/>
  <c r="D9061" i="11"/>
  <c r="D9062" i="11"/>
  <c r="D9063" i="11"/>
  <c r="D9064" i="11"/>
  <c r="D9065" i="11"/>
  <c r="D9066" i="11"/>
  <c r="D9067" i="11"/>
  <c r="D9068" i="11"/>
  <c r="D9069" i="11"/>
  <c r="D9070" i="11"/>
  <c r="D9071" i="11"/>
  <c r="D9072" i="11"/>
  <c r="D9073" i="11"/>
  <c r="D9074" i="11"/>
  <c r="D9075" i="11"/>
  <c r="D9076" i="11"/>
  <c r="D9077" i="11"/>
  <c r="D9078" i="11"/>
  <c r="D9079" i="11"/>
  <c r="D9080" i="11"/>
  <c r="D9081" i="11"/>
  <c r="D9082" i="11"/>
  <c r="D9083" i="11"/>
  <c r="K290" i="3"/>
  <c r="K289" i="3"/>
  <c r="K288" i="3"/>
  <c r="D77" i="3" l="1"/>
  <c r="AE2" i="4" l="1"/>
  <c r="AE3" i="4"/>
  <c r="AE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E26" i="4"/>
  <c r="AE27" i="4"/>
  <c r="AE28" i="4"/>
  <c r="AE29" i="4"/>
  <c r="AE30" i="4"/>
  <c r="AE31" i="4"/>
  <c r="AE32" i="4"/>
  <c r="AE33" i="4"/>
  <c r="AE34" i="4"/>
  <c r="AE35" i="4"/>
  <c r="AE36" i="4"/>
  <c r="AE37" i="4"/>
  <c r="AE38" i="4"/>
  <c r="AE39" i="4"/>
  <c r="AE40" i="4"/>
  <c r="AE41" i="4"/>
  <c r="AE42" i="4"/>
  <c r="AE43" i="4"/>
  <c r="AE44" i="4"/>
  <c r="AE45" i="4"/>
  <c r="AE46" i="4"/>
  <c r="AE47" i="4"/>
  <c r="AE48" i="4"/>
  <c r="AE49" i="4"/>
  <c r="AE50" i="4"/>
  <c r="AE51" i="4"/>
  <c r="AE52" i="4"/>
  <c r="AE53" i="4"/>
  <c r="AE54" i="4"/>
  <c r="AE55" i="4"/>
  <c r="AE56" i="4"/>
  <c r="AE57" i="4"/>
  <c r="AE58" i="4"/>
  <c r="AE59" i="4"/>
  <c r="AE60" i="4"/>
  <c r="AE61" i="4"/>
  <c r="AE62" i="4"/>
  <c r="AE63" i="4"/>
  <c r="AE64" i="4"/>
  <c r="AE65" i="4"/>
  <c r="AE66" i="4"/>
  <c r="AE67" i="4"/>
  <c r="AE68" i="4"/>
  <c r="AE69" i="4"/>
  <c r="AE70" i="4"/>
  <c r="AE71" i="4"/>
  <c r="AE72" i="4"/>
  <c r="AE73" i="4"/>
  <c r="AE74" i="4"/>
  <c r="AE75" i="4"/>
  <c r="AE76" i="4"/>
  <c r="AE77" i="4"/>
  <c r="AE78" i="4"/>
  <c r="AE79" i="4"/>
  <c r="AE80" i="4"/>
  <c r="AE81" i="4"/>
  <c r="AE82" i="4"/>
  <c r="AE83" i="4"/>
  <c r="AE84" i="4"/>
  <c r="AE85" i="4"/>
  <c r="AE86" i="4"/>
  <c r="AE87" i="4"/>
  <c r="AE88" i="4"/>
  <c r="AE89" i="4"/>
  <c r="AE90" i="4"/>
  <c r="AE91" i="4"/>
  <c r="AE92" i="4"/>
  <c r="AE93" i="4"/>
  <c r="AE94" i="4"/>
  <c r="AE95" i="4"/>
  <c r="AE96" i="4"/>
  <c r="AE97" i="4"/>
  <c r="AE98" i="4"/>
  <c r="AE99" i="4"/>
  <c r="AE100" i="4"/>
  <c r="AE101" i="4"/>
  <c r="AE102" i="4"/>
  <c r="AE103" i="4"/>
  <c r="AE104" i="4"/>
  <c r="AE105" i="4"/>
  <c r="AE106" i="4"/>
  <c r="AE107" i="4"/>
  <c r="AE108" i="4"/>
  <c r="AE109" i="4"/>
  <c r="AE110" i="4"/>
  <c r="AE111" i="4"/>
  <c r="AE112" i="4"/>
  <c r="AE113" i="4"/>
  <c r="AE114" i="4"/>
  <c r="AE115" i="4"/>
  <c r="AE116" i="4"/>
  <c r="AE117" i="4"/>
  <c r="AE118" i="4"/>
  <c r="AE119" i="4"/>
  <c r="AE120" i="4"/>
  <c r="AE121" i="4"/>
  <c r="AE122" i="4"/>
  <c r="AE123" i="4"/>
  <c r="AE124" i="4"/>
  <c r="AE125" i="4"/>
  <c r="AE126" i="4"/>
  <c r="AE127" i="4"/>
  <c r="AE128" i="4"/>
  <c r="AE129" i="4"/>
  <c r="AE130" i="4"/>
  <c r="AE131" i="4"/>
  <c r="D8192" i="11"/>
  <c r="D8193" i="11"/>
  <c r="D8194" i="11"/>
  <c r="D8195" i="11"/>
  <c r="D8196" i="11"/>
  <c r="D8197" i="11"/>
  <c r="D8198" i="11"/>
  <c r="D8199" i="11"/>
  <c r="D8200" i="11"/>
  <c r="D8201" i="11"/>
  <c r="D8202" i="11"/>
  <c r="D8203" i="11"/>
  <c r="D8204" i="11"/>
  <c r="D8205" i="11"/>
  <c r="D8206" i="11"/>
  <c r="D8207" i="11"/>
  <c r="D8208" i="11"/>
  <c r="D8209" i="11"/>
  <c r="D8210" i="11"/>
  <c r="D8211" i="11"/>
  <c r="D8212" i="11"/>
  <c r="D8213" i="11"/>
  <c r="D8214" i="11"/>
  <c r="D8215" i="11"/>
  <c r="D8216" i="11"/>
  <c r="D8217" i="11"/>
  <c r="D8218" i="11"/>
  <c r="D8219" i="11"/>
  <c r="D8220" i="11"/>
  <c r="D8221" i="11"/>
  <c r="D8222" i="11"/>
  <c r="D8223" i="11"/>
  <c r="D8224" i="11"/>
  <c r="D8225" i="11"/>
  <c r="D8226" i="11"/>
  <c r="D8227" i="11"/>
  <c r="D8228" i="11"/>
  <c r="D8229" i="11"/>
  <c r="D8230" i="11"/>
  <c r="D8231" i="11"/>
  <c r="D8232" i="11"/>
  <c r="D8233" i="11"/>
  <c r="D8234" i="11"/>
  <c r="D8235" i="11"/>
  <c r="D8236" i="11"/>
  <c r="D8237" i="11"/>
  <c r="D8238" i="11"/>
  <c r="D8239" i="11"/>
  <c r="D8240" i="11"/>
  <c r="D8241" i="11"/>
  <c r="D8242" i="11"/>
  <c r="D8243" i="11"/>
  <c r="D8244" i="11"/>
  <c r="D8245" i="11"/>
  <c r="D8246" i="11"/>
  <c r="D8247" i="11"/>
  <c r="D8248" i="11"/>
  <c r="D8249" i="11"/>
  <c r="D8250" i="11"/>
  <c r="D8251" i="11"/>
  <c r="D8252" i="11"/>
  <c r="D8253" i="11"/>
  <c r="D8254" i="11"/>
  <c r="D8255" i="11"/>
  <c r="D8256" i="11"/>
  <c r="D8257" i="11"/>
  <c r="D8258" i="11"/>
  <c r="D8259" i="11"/>
  <c r="D8260" i="11"/>
  <c r="D8261" i="11"/>
  <c r="D8262" i="11"/>
  <c r="D8263" i="11"/>
  <c r="D8264" i="11"/>
  <c r="D8265" i="11"/>
  <c r="D8266" i="11"/>
  <c r="D8267" i="11"/>
  <c r="D8268" i="11"/>
  <c r="D8269" i="11"/>
  <c r="D8270" i="11"/>
  <c r="D8271" i="11"/>
  <c r="D8272" i="11"/>
  <c r="D8273" i="11"/>
  <c r="D8274" i="11"/>
  <c r="D8275" i="11"/>
  <c r="D8276" i="11"/>
  <c r="D8277" i="11"/>
  <c r="D8278" i="11"/>
  <c r="D8279" i="11"/>
  <c r="D8280" i="11"/>
  <c r="D8281" i="11"/>
  <c r="D8282" i="11"/>
  <c r="D8283" i="11"/>
  <c r="D8284" i="11"/>
  <c r="D8285" i="11"/>
  <c r="D8286" i="11"/>
  <c r="D8287" i="11"/>
  <c r="D8288" i="11"/>
  <c r="D8289" i="11"/>
  <c r="D8290" i="11"/>
  <c r="D8291" i="11"/>
  <c r="D8292" i="11"/>
  <c r="D8293" i="11"/>
  <c r="D8294" i="11"/>
  <c r="D8295" i="11"/>
  <c r="D8296" i="11"/>
  <c r="D8297" i="11"/>
  <c r="D8298" i="11"/>
  <c r="D8299" i="11"/>
  <c r="D8300" i="11"/>
  <c r="D8301" i="11"/>
  <c r="D8302" i="11"/>
  <c r="D8303" i="11"/>
  <c r="D8304" i="11"/>
  <c r="D8305" i="11"/>
  <c r="D8306" i="11"/>
  <c r="D8307" i="11"/>
  <c r="D8308" i="11"/>
  <c r="D8309" i="11"/>
  <c r="D8310" i="11"/>
  <c r="D8311" i="11"/>
  <c r="D8312" i="11"/>
  <c r="D8313" i="11"/>
  <c r="D8314" i="11"/>
  <c r="D8315" i="11"/>
  <c r="D8316" i="11"/>
  <c r="D8317" i="11"/>
  <c r="D8318" i="11"/>
  <c r="D8319" i="11"/>
  <c r="D8320" i="11"/>
  <c r="D8321" i="11"/>
  <c r="D8322" i="11"/>
  <c r="D8323" i="11"/>
  <c r="D8324" i="11"/>
  <c r="D8325" i="11"/>
  <c r="D8326" i="11"/>
  <c r="D8327" i="11"/>
  <c r="D8328" i="11"/>
  <c r="D8329" i="11"/>
  <c r="D8330" i="11"/>
  <c r="D8331" i="11"/>
  <c r="D8332" i="11"/>
  <c r="D8333" i="11"/>
  <c r="D8334" i="11"/>
  <c r="D8335" i="11"/>
  <c r="D8336" i="11"/>
  <c r="D8337" i="11"/>
  <c r="D8338" i="11"/>
  <c r="D8339" i="11"/>
  <c r="D8340" i="11"/>
  <c r="D8341" i="11"/>
  <c r="D8342" i="11"/>
  <c r="D8343" i="11"/>
  <c r="D8344" i="11"/>
  <c r="D8345" i="11"/>
  <c r="D8346" i="11"/>
  <c r="D8347" i="11"/>
  <c r="D8348" i="11"/>
  <c r="D8349" i="11"/>
  <c r="D8350" i="11"/>
  <c r="D8351" i="11"/>
  <c r="D8352" i="11"/>
  <c r="D8353" i="11"/>
  <c r="D8354" i="11"/>
  <c r="D8355" i="11"/>
  <c r="D8356" i="11"/>
  <c r="D8357" i="11"/>
  <c r="D8358" i="11"/>
  <c r="D8359" i="11"/>
  <c r="D8360" i="11"/>
  <c r="D8361" i="11"/>
  <c r="D8362" i="11"/>
  <c r="D8363" i="11"/>
  <c r="D8364" i="11"/>
  <c r="D8365" i="11"/>
  <c r="D8366" i="11"/>
  <c r="D8367" i="11"/>
  <c r="D8368" i="11"/>
  <c r="D8369" i="11"/>
  <c r="D8370" i="11"/>
  <c r="D8371" i="11"/>
  <c r="D8372" i="11"/>
  <c r="D8373" i="11"/>
  <c r="D8374" i="11"/>
  <c r="D8375" i="11"/>
  <c r="D8376" i="11"/>
  <c r="D8377" i="11"/>
  <c r="D8378" i="11"/>
  <c r="D8379" i="11"/>
  <c r="D8380" i="11"/>
  <c r="D8381" i="11"/>
  <c r="D8382" i="11"/>
  <c r="D8383" i="11"/>
  <c r="D8384" i="11"/>
  <c r="D8385" i="11"/>
  <c r="D8386" i="11"/>
  <c r="D8387" i="11"/>
  <c r="D8388" i="11"/>
  <c r="D8389" i="11"/>
  <c r="D8390" i="11"/>
  <c r="D8391" i="11"/>
  <c r="D8392" i="11"/>
  <c r="D8393" i="11"/>
  <c r="D8394" i="11"/>
  <c r="D8395" i="11"/>
  <c r="D8396" i="11"/>
  <c r="D8397" i="11"/>
  <c r="D8398" i="11"/>
  <c r="D8399" i="11"/>
  <c r="D8400" i="11"/>
  <c r="D8401" i="11"/>
  <c r="D8402" i="11"/>
  <c r="D8403" i="11"/>
  <c r="D8404" i="11"/>
  <c r="D8405" i="11"/>
  <c r="D8406" i="11"/>
  <c r="D8407" i="11"/>
  <c r="D8408" i="11"/>
  <c r="D8409" i="11"/>
  <c r="D8410" i="11"/>
  <c r="D8411" i="11"/>
  <c r="D8412" i="11"/>
  <c r="D8413" i="11"/>
  <c r="D8414" i="11"/>
  <c r="D8415" i="11"/>
  <c r="D8416" i="11"/>
  <c r="D8417" i="11"/>
  <c r="D8418" i="11"/>
  <c r="D8419" i="11"/>
  <c r="D8420" i="11"/>
  <c r="D8421" i="11"/>
  <c r="D8422" i="11"/>
  <c r="D8423" i="11"/>
  <c r="D8424" i="11"/>
  <c r="D8425" i="11"/>
  <c r="D8426" i="11"/>
  <c r="D8427" i="11"/>
  <c r="D8428" i="11"/>
  <c r="D8429" i="11"/>
  <c r="D8430" i="11"/>
  <c r="D8431" i="11"/>
  <c r="D8432" i="11"/>
  <c r="D8433" i="11"/>
  <c r="D8434" i="11"/>
  <c r="D8435" i="11"/>
  <c r="D8436" i="11"/>
  <c r="D8437" i="11"/>
  <c r="D8438" i="11"/>
  <c r="D8439" i="11"/>
  <c r="D8440" i="11"/>
  <c r="D8441" i="11"/>
  <c r="D8442" i="11"/>
  <c r="D8443" i="11"/>
  <c r="D8444" i="11"/>
  <c r="D8445" i="11"/>
  <c r="D8446" i="11"/>
  <c r="D8447" i="11"/>
  <c r="D8448" i="11"/>
  <c r="D8449" i="11"/>
  <c r="D8450" i="11"/>
  <c r="D8451" i="11"/>
  <c r="D8452" i="11"/>
  <c r="D8453" i="11"/>
  <c r="D8454" i="11"/>
  <c r="D8455" i="11"/>
  <c r="D8456" i="11"/>
  <c r="D8457" i="11"/>
  <c r="D8458" i="11"/>
  <c r="D8459" i="11"/>
  <c r="D8460" i="11"/>
  <c r="D8461" i="11"/>
  <c r="D8462" i="11"/>
  <c r="D8463" i="11"/>
  <c r="D8464" i="11"/>
  <c r="D8465" i="11"/>
  <c r="D8466" i="11"/>
  <c r="D8467" i="11"/>
  <c r="D8468" i="11"/>
  <c r="D8469" i="11"/>
  <c r="D8470" i="11"/>
  <c r="D8471" i="11"/>
  <c r="D8472" i="11"/>
  <c r="D8473" i="11"/>
  <c r="D8474" i="11"/>
  <c r="D8475" i="11"/>
  <c r="D8476" i="11"/>
  <c r="D8477" i="11"/>
  <c r="D8478" i="11"/>
  <c r="D8479" i="11"/>
  <c r="D8480" i="11"/>
  <c r="D8481" i="11"/>
  <c r="D8482" i="11"/>
  <c r="D8483" i="11"/>
  <c r="D8484" i="11"/>
  <c r="D8485" i="11"/>
  <c r="D8486" i="11"/>
  <c r="D8487" i="11"/>
  <c r="D8488" i="11"/>
  <c r="D8489" i="11"/>
  <c r="D8490" i="11"/>
  <c r="D8491" i="11"/>
  <c r="D8492" i="11"/>
  <c r="D8493" i="11"/>
  <c r="D8494" i="11"/>
  <c r="D8495" i="11"/>
  <c r="D8496" i="11"/>
  <c r="D8497" i="11"/>
  <c r="D8498" i="11"/>
  <c r="D8499" i="11"/>
  <c r="D8500" i="11"/>
  <c r="D8501" i="11"/>
  <c r="D8502" i="11"/>
  <c r="D8503" i="11"/>
  <c r="D8504" i="11"/>
  <c r="D8505" i="11"/>
  <c r="D8506" i="11"/>
  <c r="D8507" i="11"/>
  <c r="D8508" i="11"/>
  <c r="D8509" i="11"/>
  <c r="D8510" i="11"/>
  <c r="D8511" i="11"/>
  <c r="D8512" i="11"/>
  <c r="D8513" i="11"/>
  <c r="D8514" i="11"/>
  <c r="D8515" i="11"/>
  <c r="D8516" i="11"/>
  <c r="D8517" i="11"/>
  <c r="D8518" i="11"/>
  <c r="D8519" i="11"/>
  <c r="D8520" i="11"/>
  <c r="D8521" i="11"/>
  <c r="D8522" i="11"/>
  <c r="D8523" i="11"/>
  <c r="D8524" i="11"/>
  <c r="D8525" i="11"/>
  <c r="D8526" i="11"/>
  <c r="D8527" i="11"/>
  <c r="D8528" i="11"/>
  <c r="D8529" i="11"/>
  <c r="D8530" i="11"/>
  <c r="D8531" i="11"/>
  <c r="D8532" i="11"/>
  <c r="D8533" i="11"/>
  <c r="D8534" i="11"/>
  <c r="D8535" i="11"/>
  <c r="D8536" i="11"/>
  <c r="D8537" i="11"/>
  <c r="D8538" i="11"/>
  <c r="D8539" i="11"/>
  <c r="D8540" i="11"/>
  <c r="D8541" i="11"/>
  <c r="D8542" i="11"/>
  <c r="D8543" i="11"/>
  <c r="D8544" i="11"/>
  <c r="D8545" i="11"/>
  <c r="D8546" i="11"/>
  <c r="D8547" i="11"/>
  <c r="D8548" i="11"/>
  <c r="D8549" i="11"/>
  <c r="D8550" i="11"/>
  <c r="D8551" i="11"/>
  <c r="D8552" i="11"/>
  <c r="D8553" i="11"/>
  <c r="D8554" i="11"/>
  <c r="D8555" i="11"/>
  <c r="D8556" i="11"/>
  <c r="D8557" i="11"/>
  <c r="D8558" i="11"/>
  <c r="D8559" i="11"/>
  <c r="D8560" i="11"/>
  <c r="D8561" i="11"/>
  <c r="D8562" i="11"/>
  <c r="D8563" i="11"/>
  <c r="D8564" i="11"/>
  <c r="D8565" i="11"/>
  <c r="D8566" i="11"/>
  <c r="D8567" i="11"/>
  <c r="D8568" i="11"/>
  <c r="D8569" i="11"/>
  <c r="D8570" i="11"/>
  <c r="D8571" i="11"/>
  <c r="D8572" i="11"/>
  <c r="D8573" i="11"/>
  <c r="D8574" i="11"/>
  <c r="D8575" i="11"/>
  <c r="D8576" i="11"/>
  <c r="D8577" i="11"/>
  <c r="K287" i="3"/>
  <c r="D8124" i="11"/>
  <c r="D8125" i="11"/>
  <c r="D8126" i="11"/>
  <c r="D8127" i="11"/>
  <c r="D8128" i="11"/>
  <c r="D8129" i="11"/>
  <c r="D8130" i="11"/>
  <c r="D8131" i="11"/>
  <c r="D8132" i="11"/>
  <c r="D8133" i="11"/>
  <c r="D8134" i="11"/>
  <c r="D8135" i="11"/>
  <c r="D8136" i="11"/>
  <c r="D8137" i="11"/>
  <c r="D8138" i="11"/>
  <c r="D8139" i="11"/>
  <c r="D8140" i="11"/>
  <c r="D8141" i="11"/>
  <c r="D8142" i="11"/>
  <c r="D8143" i="11"/>
  <c r="D8144" i="11"/>
  <c r="D8145" i="11"/>
  <c r="D8146" i="11"/>
  <c r="D8147" i="11"/>
  <c r="D8148" i="11"/>
  <c r="D8149" i="11"/>
  <c r="D8150" i="11"/>
  <c r="D8151" i="11"/>
  <c r="D8152" i="11"/>
  <c r="D8153" i="11"/>
  <c r="D8154" i="11"/>
  <c r="D8155" i="11"/>
  <c r="D8156" i="11"/>
  <c r="D8157" i="11"/>
  <c r="D8158" i="11"/>
  <c r="D8159" i="11"/>
  <c r="D8160" i="11"/>
  <c r="D8161" i="11"/>
  <c r="D8162" i="11"/>
  <c r="D8163" i="11"/>
  <c r="D8164" i="11"/>
  <c r="D8165" i="11"/>
  <c r="D8166" i="11"/>
  <c r="D8167" i="11"/>
  <c r="D8168" i="11"/>
  <c r="D8169" i="11"/>
  <c r="D8170" i="11"/>
  <c r="D8171" i="11"/>
  <c r="D8172" i="11"/>
  <c r="D8173" i="11"/>
  <c r="D8174" i="11"/>
  <c r="D8175" i="11"/>
  <c r="D8176" i="11"/>
  <c r="D8177" i="11"/>
  <c r="D8178" i="11"/>
  <c r="D8179" i="11"/>
  <c r="D8180" i="11"/>
  <c r="D8181" i="11"/>
  <c r="D8182" i="11"/>
  <c r="D8183" i="11"/>
  <c r="D8184" i="11"/>
  <c r="D8185" i="11"/>
  <c r="D8186" i="11"/>
  <c r="D8187" i="11"/>
  <c r="D8188" i="11"/>
  <c r="D8189" i="11"/>
  <c r="D8190" i="11"/>
  <c r="D8191" i="11"/>
  <c r="AM4865" i="4" l="1"/>
  <c r="AM4866" i="4"/>
  <c r="AM4867" i="4"/>
  <c r="AM4868" i="4"/>
  <c r="AM4869" i="4"/>
  <c r="AM4870" i="4"/>
  <c r="AM4871" i="4"/>
  <c r="AM4872" i="4"/>
  <c r="AM4873" i="4"/>
  <c r="AM4874" i="4"/>
  <c r="AM4875" i="4"/>
  <c r="AM4876" i="4"/>
  <c r="AM4877" i="4"/>
  <c r="AM4878" i="4"/>
  <c r="AM4879" i="4"/>
  <c r="AM4880" i="4"/>
  <c r="AM4881" i="4"/>
  <c r="AM4882" i="4"/>
  <c r="AM4883" i="4"/>
  <c r="AM4884" i="4"/>
  <c r="AM4885" i="4"/>
  <c r="AM4886" i="4"/>
  <c r="AM4887" i="4"/>
  <c r="AM4888" i="4"/>
  <c r="AM4889" i="4"/>
  <c r="AM4890" i="4"/>
  <c r="AM4891" i="4"/>
  <c r="AM4892" i="4"/>
  <c r="AM4893" i="4"/>
  <c r="AM4894" i="4"/>
  <c r="AM4895" i="4"/>
  <c r="AM4896" i="4"/>
  <c r="AM4897" i="4"/>
  <c r="AM4898" i="4"/>
  <c r="AM4899" i="4"/>
  <c r="AM4900" i="4"/>
  <c r="AM4901" i="4"/>
  <c r="AM4902" i="4"/>
  <c r="AM4903" i="4"/>
  <c r="AM4904" i="4"/>
  <c r="AM4905" i="4"/>
  <c r="AM4906" i="4"/>
  <c r="AM4907" i="4"/>
  <c r="AM4908" i="4"/>
  <c r="AM4909" i="4"/>
  <c r="AM4910" i="4"/>
  <c r="AM4911" i="4"/>
  <c r="AM4912" i="4"/>
  <c r="AM4913" i="4"/>
  <c r="AM4914" i="4"/>
  <c r="AM4915" i="4"/>
  <c r="AM4916" i="4"/>
  <c r="AM4917" i="4"/>
  <c r="AM4918" i="4"/>
  <c r="AM4919" i="4"/>
  <c r="AM4920" i="4"/>
  <c r="AM4921" i="4"/>
  <c r="AM4922" i="4"/>
  <c r="AM4923" i="4"/>
  <c r="AM4924" i="4"/>
  <c r="AM4925" i="4"/>
  <c r="AM4926" i="4"/>
  <c r="AM4927" i="4"/>
  <c r="AM4928" i="4"/>
  <c r="AM4929" i="4"/>
  <c r="AM4930" i="4"/>
  <c r="AM4931" i="4"/>
  <c r="AM4932" i="4"/>
  <c r="AM4933" i="4"/>
  <c r="AM4934" i="4"/>
  <c r="AM4935" i="4"/>
  <c r="AM4936" i="4"/>
  <c r="AM4937" i="4"/>
  <c r="AM4938" i="4"/>
  <c r="AM4939" i="4"/>
  <c r="AM4940" i="4"/>
  <c r="AM4941" i="4"/>
  <c r="AM4942" i="4"/>
  <c r="AM4943" i="4"/>
  <c r="AM4944" i="4"/>
  <c r="AM4945" i="4"/>
  <c r="AM4946" i="4"/>
  <c r="AM4947" i="4"/>
  <c r="AM4948" i="4"/>
  <c r="AM4949" i="4"/>
  <c r="AM4950" i="4"/>
  <c r="AM4951" i="4"/>
  <c r="AM4952" i="4"/>
  <c r="AM4953" i="4"/>
  <c r="AM4954" i="4"/>
  <c r="AM4955" i="4"/>
  <c r="AM4956" i="4"/>
  <c r="AM4957" i="4"/>
  <c r="AM4958" i="4"/>
  <c r="AM4959" i="4"/>
  <c r="AM4960" i="4"/>
  <c r="AM4961" i="4"/>
  <c r="AM4962" i="4"/>
  <c r="AM4963" i="4"/>
  <c r="AM4964" i="4"/>
  <c r="AM4965" i="4"/>
  <c r="AM4966" i="4"/>
  <c r="AM4967" i="4"/>
  <c r="AM4968" i="4"/>
  <c r="AM4969" i="4"/>
  <c r="AM4970" i="4"/>
  <c r="AM4971" i="4"/>
  <c r="AM4972" i="4"/>
  <c r="AM4973" i="4"/>
  <c r="AM4974" i="4"/>
  <c r="AM4975" i="4"/>
  <c r="AM4976" i="4"/>
  <c r="AM4977" i="4"/>
  <c r="AM4978" i="4"/>
  <c r="AM4979" i="4"/>
  <c r="AM4980" i="4"/>
  <c r="AM4981" i="4"/>
  <c r="AM4982" i="4"/>
  <c r="AM4983" i="4"/>
  <c r="AM4984" i="4"/>
  <c r="AM4985" i="4"/>
  <c r="AM4986" i="4"/>
  <c r="AM4987" i="4"/>
  <c r="AM4988" i="4"/>
  <c r="AM4989" i="4"/>
  <c r="AM4990" i="4"/>
  <c r="AM4991" i="4"/>
  <c r="AM4992" i="4"/>
  <c r="AM4993" i="4"/>
  <c r="AM4994" i="4"/>
  <c r="AM4995" i="4"/>
  <c r="AM4996" i="4"/>
  <c r="AM4997" i="4"/>
  <c r="AM4998" i="4"/>
  <c r="AM4999" i="4"/>
  <c r="AM5000" i="4"/>
  <c r="AM5001" i="4"/>
  <c r="AM5002" i="4"/>
  <c r="AM5003" i="4"/>
  <c r="AM5004" i="4"/>
  <c r="AM5005" i="4"/>
  <c r="AM5006" i="4"/>
  <c r="AM5007" i="4"/>
  <c r="AM5008" i="4"/>
  <c r="AM5009" i="4"/>
  <c r="AM5010" i="4"/>
  <c r="AM5011" i="4"/>
  <c r="AM5012" i="4"/>
  <c r="AM5013" i="4"/>
  <c r="AM5014" i="4"/>
  <c r="AM5015" i="4"/>
  <c r="AM5016" i="4"/>
  <c r="AM5017" i="4"/>
  <c r="AM5018" i="4"/>
  <c r="AM5019" i="4"/>
  <c r="AM5020" i="4"/>
  <c r="AM5021" i="4"/>
  <c r="AM5022" i="4"/>
  <c r="AM5023" i="4"/>
  <c r="AM5024" i="4"/>
  <c r="AM5025" i="4"/>
  <c r="AM5026" i="4"/>
  <c r="AM5027" i="4"/>
  <c r="AM5028" i="4"/>
  <c r="AM5029" i="4"/>
  <c r="AM5030" i="4"/>
  <c r="AM5031" i="4"/>
  <c r="AM5032" i="4"/>
  <c r="AM5033" i="4"/>
  <c r="AM5034" i="4"/>
  <c r="AM5035" i="4"/>
  <c r="AM5036" i="4"/>
  <c r="AM5037" i="4"/>
  <c r="AM5038" i="4"/>
  <c r="AM5039" i="4"/>
  <c r="AM5040" i="4"/>
  <c r="AM5041" i="4"/>
  <c r="AM5042" i="4"/>
  <c r="AM5043" i="4"/>
  <c r="AM5044" i="4"/>
  <c r="AM5045" i="4"/>
  <c r="AM5046" i="4"/>
  <c r="AM5047" i="4"/>
  <c r="AM5048" i="4"/>
  <c r="AM5049" i="4"/>
  <c r="AM5050" i="4"/>
  <c r="AM5051" i="4"/>
  <c r="AM5052" i="4"/>
  <c r="AM5053" i="4"/>
  <c r="AM5054" i="4"/>
  <c r="AM5055" i="4"/>
  <c r="AM5056" i="4"/>
  <c r="AM5057" i="4"/>
  <c r="AM5058" i="4"/>
  <c r="AM5059" i="4"/>
  <c r="AM5060" i="4"/>
  <c r="AM5061" i="4"/>
  <c r="AM5062" i="4"/>
  <c r="AM5063" i="4"/>
  <c r="AM5064" i="4"/>
  <c r="AM5065" i="4"/>
  <c r="AM5066" i="4"/>
  <c r="AM5067" i="4"/>
  <c r="AM5068" i="4"/>
  <c r="AM5069" i="4"/>
  <c r="AM5070" i="4"/>
  <c r="AM5071" i="4"/>
  <c r="AM5072" i="4"/>
  <c r="AM5073" i="4"/>
  <c r="AM5074" i="4"/>
  <c r="AM5075" i="4"/>
  <c r="AM5076" i="4"/>
  <c r="AM5077" i="4"/>
  <c r="AM5078" i="4"/>
  <c r="AM5079" i="4"/>
  <c r="AM5080" i="4"/>
  <c r="AM5081" i="4"/>
  <c r="AM5082" i="4"/>
  <c r="AM5083" i="4"/>
  <c r="AM5084" i="4"/>
  <c r="AM5085" i="4"/>
  <c r="AM5086" i="4"/>
  <c r="AM5087" i="4"/>
  <c r="AM5088" i="4"/>
  <c r="AM5089" i="4"/>
  <c r="AM5090" i="4"/>
  <c r="AM5091" i="4"/>
  <c r="AM5092" i="4"/>
  <c r="AM5093" i="4"/>
  <c r="AM5094" i="4"/>
  <c r="AM5095" i="4"/>
  <c r="AM5096" i="4"/>
  <c r="AM5097" i="4"/>
  <c r="AM5098" i="4"/>
  <c r="AM5099" i="4"/>
  <c r="AM5100" i="4"/>
  <c r="AM5101" i="4"/>
  <c r="AM5102" i="4"/>
  <c r="AM5103" i="4"/>
  <c r="AM5104" i="4"/>
  <c r="AM5105" i="4"/>
  <c r="AM5106" i="4"/>
  <c r="AM5107" i="4"/>
  <c r="AM5108" i="4"/>
  <c r="AM5109" i="4"/>
  <c r="AM5110" i="4"/>
  <c r="AM5111" i="4"/>
  <c r="AM5112" i="4"/>
  <c r="AM5113" i="4"/>
  <c r="AM5114" i="4"/>
  <c r="AM5115" i="4"/>
  <c r="AM5116" i="4"/>
  <c r="AM5117" i="4"/>
  <c r="AM5118" i="4"/>
  <c r="AM5119" i="4"/>
  <c r="AM5120" i="4"/>
  <c r="AM5121" i="4"/>
  <c r="AM5122" i="4"/>
  <c r="AM5123" i="4"/>
  <c r="AM5124" i="4"/>
  <c r="AM5125" i="4"/>
  <c r="AM5126" i="4"/>
  <c r="AM5127" i="4"/>
  <c r="AM5128" i="4"/>
  <c r="AM5129" i="4"/>
  <c r="AM5130" i="4"/>
  <c r="AM5131" i="4"/>
  <c r="AM5132" i="4"/>
  <c r="AM5133" i="4"/>
  <c r="AM5134" i="4"/>
  <c r="AM5135" i="4"/>
  <c r="AM5136" i="4"/>
  <c r="AM5137" i="4"/>
  <c r="AM5138" i="4"/>
  <c r="AM5139" i="4"/>
  <c r="AM5140" i="4"/>
  <c r="AM5141" i="4"/>
  <c r="AM5142" i="4"/>
  <c r="AM5143" i="4"/>
  <c r="AM5144" i="4"/>
  <c r="AM5145" i="4"/>
  <c r="AM5146" i="4"/>
  <c r="AM5147" i="4"/>
  <c r="AM5148" i="4"/>
  <c r="AM5149" i="4"/>
  <c r="AM5150" i="4"/>
  <c r="AM5151" i="4"/>
  <c r="AM5152" i="4"/>
  <c r="AM5153" i="4"/>
  <c r="AM5154" i="4"/>
  <c r="AM5155" i="4"/>
  <c r="AM5156" i="4"/>
  <c r="AM5157" i="4"/>
  <c r="AM5158" i="4"/>
  <c r="AM5159" i="4"/>
  <c r="AM5160" i="4"/>
  <c r="AM5161" i="4"/>
  <c r="AM5162" i="4"/>
  <c r="AM5163" i="4"/>
  <c r="AM5164" i="4"/>
  <c r="AM5165" i="4"/>
  <c r="AM5166" i="4"/>
  <c r="AM5167" i="4"/>
  <c r="AM5168" i="4"/>
  <c r="AM5169" i="4"/>
  <c r="AM5170" i="4"/>
  <c r="AM5171" i="4"/>
  <c r="AM5172" i="4"/>
  <c r="AM5173" i="4"/>
  <c r="AM5174" i="4"/>
  <c r="AM5175" i="4"/>
  <c r="AM5176" i="4"/>
  <c r="AM5177" i="4"/>
  <c r="AM5178" i="4"/>
  <c r="AM5179" i="4"/>
  <c r="AM5180" i="4"/>
  <c r="AM5181" i="4"/>
  <c r="AM5182" i="4"/>
  <c r="AM5183" i="4"/>
  <c r="AM5184" i="4"/>
  <c r="AM5185" i="4"/>
  <c r="AM5186" i="4"/>
  <c r="AM5187" i="4"/>
  <c r="AM5188" i="4"/>
  <c r="AM5189" i="4"/>
  <c r="AM5190" i="4"/>
  <c r="AM5191" i="4"/>
  <c r="AM5192" i="4"/>
  <c r="AM5193" i="4"/>
  <c r="AM5194" i="4"/>
  <c r="AM5195" i="4"/>
  <c r="AM5196" i="4"/>
  <c r="AM5197" i="4"/>
  <c r="AM5198" i="4"/>
  <c r="AM5199" i="4"/>
  <c r="AM5200" i="4"/>
  <c r="AM5201" i="4"/>
  <c r="AM5202" i="4"/>
  <c r="AM5203" i="4"/>
  <c r="AM5204" i="4"/>
  <c r="AM5205" i="4"/>
  <c r="AM5206" i="4"/>
  <c r="AM5207" i="4"/>
  <c r="AM5208" i="4"/>
  <c r="AM5209" i="4"/>
  <c r="AM5210" i="4"/>
  <c r="AM5211" i="4"/>
  <c r="AM5212" i="4"/>
  <c r="AM5213" i="4"/>
  <c r="AM5214" i="4"/>
  <c r="AM5215" i="4"/>
  <c r="AM5216" i="4"/>
  <c r="AM5217" i="4"/>
  <c r="AM5218" i="4"/>
  <c r="AM5219" i="4"/>
  <c r="AM5220" i="4"/>
  <c r="AM5221" i="4"/>
  <c r="AM5222" i="4"/>
  <c r="AM5223" i="4"/>
  <c r="AM5224" i="4"/>
  <c r="AM5225" i="4"/>
  <c r="AM5226" i="4"/>
  <c r="AM5227" i="4"/>
  <c r="AM5228" i="4"/>
  <c r="AM5229" i="4"/>
  <c r="AM5230" i="4"/>
  <c r="AM5231" i="4"/>
  <c r="AM5232" i="4"/>
  <c r="AM5233" i="4"/>
  <c r="AM5234" i="4"/>
  <c r="AM5235" i="4"/>
  <c r="AM5236" i="4"/>
  <c r="AM5237" i="4"/>
  <c r="AM5238" i="4"/>
  <c r="AM5239" i="4"/>
  <c r="AM5240" i="4"/>
  <c r="AM5241" i="4"/>
  <c r="AM5242" i="4"/>
  <c r="AM5243" i="4"/>
  <c r="AM5244" i="4"/>
  <c r="AM5245" i="4"/>
  <c r="AM5246" i="4"/>
  <c r="AM5247" i="4"/>
  <c r="AM5248" i="4"/>
  <c r="AM5249" i="4"/>
  <c r="AM5250" i="4"/>
  <c r="AM5251" i="4"/>
  <c r="AM5252" i="4"/>
  <c r="AM5253" i="4"/>
  <c r="AM5254" i="4"/>
  <c r="AM5255" i="4"/>
  <c r="AM5256" i="4"/>
  <c r="AM5257" i="4"/>
  <c r="AM5258" i="4"/>
  <c r="AM5259" i="4"/>
  <c r="AM5260" i="4"/>
  <c r="AM5261" i="4"/>
  <c r="AM5262" i="4"/>
  <c r="AM5263" i="4"/>
  <c r="AM5264" i="4"/>
  <c r="AM5265" i="4"/>
  <c r="AM5266" i="4"/>
  <c r="AM5267" i="4"/>
  <c r="AM5268" i="4"/>
  <c r="AM5269" i="4"/>
  <c r="AM5270" i="4"/>
  <c r="AM5271" i="4"/>
  <c r="AM5272" i="4"/>
  <c r="AM5273" i="4"/>
  <c r="AM5274" i="4"/>
  <c r="AM5275" i="4"/>
  <c r="AM5276" i="4"/>
  <c r="AM5277" i="4"/>
  <c r="AM5278" i="4"/>
  <c r="AM5279" i="4"/>
  <c r="AM5280" i="4"/>
  <c r="AM5281" i="4"/>
  <c r="AM5282" i="4"/>
  <c r="AM5283" i="4"/>
  <c r="AM5284" i="4"/>
  <c r="AM5285" i="4"/>
  <c r="AM5286" i="4"/>
  <c r="AM5287" i="4"/>
  <c r="AM5288" i="4"/>
  <c r="AM5289" i="4"/>
  <c r="AM5290" i="4"/>
  <c r="AM5291" i="4"/>
  <c r="AM5292" i="4"/>
  <c r="AM5293" i="4"/>
  <c r="AM5294" i="4"/>
  <c r="AM5295" i="4"/>
  <c r="AM5296" i="4"/>
  <c r="AM5297" i="4"/>
  <c r="AM5298" i="4"/>
  <c r="AM5299" i="4"/>
  <c r="AM5300" i="4"/>
  <c r="AM5301" i="4"/>
  <c r="AM5302" i="4"/>
  <c r="AM5303" i="4"/>
  <c r="AM5304" i="4"/>
  <c r="AM5305" i="4"/>
  <c r="AM5306" i="4"/>
  <c r="AM5307" i="4"/>
  <c r="AM5308" i="4"/>
  <c r="AM5309" i="4"/>
  <c r="AM5310" i="4"/>
  <c r="AM5311" i="4"/>
  <c r="AM5312" i="4"/>
  <c r="AM5313" i="4"/>
  <c r="AM5314" i="4"/>
  <c r="AM5315" i="4"/>
  <c r="AM5316" i="4"/>
  <c r="AM5317" i="4"/>
  <c r="AM5318" i="4"/>
  <c r="AM5319" i="4"/>
  <c r="AM5320" i="4"/>
  <c r="AM5321" i="4"/>
  <c r="AM5322" i="4"/>
  <c r="AM5323" i="4"/>
  <c r="AM5324" i="4"/>
  <c r="AM5325" i="4"/>
  <c r="AM5326" i="4"/>
  <c r="AM5327" i="4"/>
  <c r="AM5328" i="4"/>
  <c r="AM5329" i="4"/>
  <c r="AM5330" i="4"/>
  <c r="AM5331" i="4"/>
  <c r="AM5332" i="4"/>
  <c r="AM5333" i="4"/>
  <c r="AM5334" i="4"/>
  <c r="AM5335" i="4"/>
  <c r="AM5336" i="4"/>
  <c r="AM5337" i="4"/>
  <c r="AM5338" i="4"/>
  <c r="AM5339" i="4"/>
  <c r="AM5340" i="4"/>
  <c r="AM5341" i="4"/>
  <c r="AM5342" i="4"/>
  <c r="AM5343" i="4"/>
  <c r="AM5344" i="4"/>
  <c r="AM5345" i="4"/>
  <c r="AM5346" i="4"/>
  <c r="AM5347" i="4"/>
  <c r="AM5348" i="4"/>
  <c r="AM5349" i="4"/>
  <c r="AM5350" i="4"/>
  <c r="AM5351" i="4"/>
  <c r="AM5352" i="4"/>
  <c r="AM5353" i="4"/>
  <c r="AM5354" i="4"/>
  <c r="AM5355" i="4"/>
  <c r="AM5356" i="4"/>
  <c r="AM5357" i="4"/>
  <c r="AM5358" i="4"/>
  <c r="AM5359" i="4"/>
  <c r="AM5360" i="4"/>
  <c r="AM5361" i="4"/>
  <c r="AM5362" i="4"/>
  <c r="AM5363" i="4"/>
  <c r="AM5364" i="4"/>
  <c r="AM5365" i="4"/>
  <c r="AM5366" i="4"/>
  <c r="AM5367" i="4"/>
  <c r="AM5368" i="4"/>
  <c r="AM5369" i="4"/>
  <c r="AM5370" i="4"/>
  <c r="AM5371" i="4"/>
  <c r="AM5372" i="4"/>
  <c r="AM5373" i="4"/>
  <c r="AM5374" i="4"/>
  <c r="AM5375" i="4"/>
  <c r="AM5376" i="4"/>
  <c r="AM5377" i="4"/>
  <c r="AM5378" i="4"/>
  <c r="AM5379" i="4"/>
  <c r="AM5380" i="4"/>
  <c r="AM5381" i="4"/>
  <c r="AM5382" i="4"/>
  <c r="AM5383" i="4"/>
  <c r="AM5384" i="4"/>
  <c r="AM5385" i="4"/>
  <c r="AM5386" i="4"/>
  <c r="AM5387" i="4"/>
  <c r="AM5388" i="4"/>
  <c r="AM5389" i="4"/>
  <c r="AM5390" i="4"/>
  <c r="AM5391" i="4"/>
  <c r="AM5392" i="4"/>
  <c r="AM5393" i="4"/>
  <c r="AM5394" i="4"/>
  <c r="AM5395" i="4"/>
  <c r="AM5396" i="4"/>
  <c r="AM5397" i="4"/>
  <c r="AM5398" i="4"/>
  <c r="AM5399" i="4"/>
  <c r="AM5400" i="4"/>
  <c r="AM5401" i="4"/>
  <c r="AM5402" i="4"/>
  <c r="AM5403" i="4"/>
  <c r="AM5404" i="4"/>
  <c r="AM5405" i="4"/>
  <c r="AM5406" i="4"/>
  <c r="AM5407" i="4"/>
  <c r="AM5408" i="4"/>
  <c r="AM5409" i="4"/>
  <c r="AM5410" i="4"/>
  <c r="AM5411" i="4"/>
  <c r="AM5412" i="4"/>
  <c r="AM5413" i="4"/>
  <c r="AM5414" i="4"/>
  <c r="AM5415" i="4"/>
  <c r="AM5416" i="4"/>
  <c r="AM5417" i="4"/>
  <c r="AM5418" i="4"/>
  <c r="AM5419" i="4"/>
  <c r="AM5420" i="4"/>
  <c r="AM5421" i="4"/>
  <c r="AM5422" i="4"/>
  <c r="AM5423" i="4"/>
  <c r="AM5424" i="4"/>
  <c r="AM5425" i="4"/>
  <c r="AM5426" i="4"/>
  <c r="AM5427" i="4"/>
  <c r="AM5428" i="4"/>
  <c r="AM5429" i="4"/>
  <c r="AM5430" i="4"/>
  <c r="AM5431" i="4"/>
  <c r="AM5432" i="4"/>
  <c r="AM5433" i="4"/>
  <c r="AM5434" i="4"/>
  <c r="AM5435" i="4"/>
  <c r="AM5436" i="4"/>
  <c r="AM5437" i="4"/>
  <c r="AM5438" i="4"/>
  <c r="AM5439" i="4"/>
  <c r="AM5440" i="4"/>
  <c r="AM5441" i="4"/>
  <c r="AM5442" i="4"/>
  <c r="AM5443" i="4"/>
  <c r="AM5444" i="4"/>
  <c r="AM5445" i="4"/>
  <c r="AM5446" i="4"/>
  <c r="AM5447" i="4"/>
  <c r="AM5448" i="4"/>
  <c r="AM5449" i="4"/>
  <c r="AM5450" i="4"/>
  <c r="AM5451" i="4"/>
  <c r="AM5452" i="4"/>
  <c r="AM5453" i="4"/>
  <c r="AM5454" i="4"/>
  <c r="AM5455" i="4"/>
  <c r="AM5456" i="4"/>
  <c r="AM5457" i="4"/>
  <c r="AM5458" i="4"/>
  <c r="AM5459" i="4"/>
  <c r="AM5460" i="4"/>
  <c r="AM5461" i="4"/>
  <c r="AM5462" i="4"/>
  <c r="AM5463" i="4"/>
  <c r="AM5464" i="4"/>
  <c r="AM5465" i="4"/>
  <c r="AM5466" i="4"/>
  <c r="AM5467" i="4"/>
  <c r="AM5468" i="4"/>
  <c r="AM5469" i="4"/>
  <c r="AM5470" i="4"/>
  <c r="AM5471" i="4"/>
  <c r="AM5472" i="4"/>
  <c r="AM5473" i="4"/>
  <c r="AM5474" i="4"/>
  <c r="AM5475" i="4"/>
  <c r="AM5476" i="4"/>
  <c r="AM5477" i="4"/>
  <c r="AM5478" i="4"/>
  <c r="AM5479" i="4"/>
  <c r="AM5480" i="4"/>
  <c r="AM5481" i="4"/>
  <c r="AM5482" i="4"/>
  <c r="AM5483" i="4"/>
  <c r="AM5484" i="4"/>
  <c r="AM5485" i="4"/>
  <c r="AM5486" i="4"/>
  <c r="AM5487" i="4"/>
  <c r="AM5488" i="4"/>
  <c r="AM5489" i="4"/>
  <c r="AM5490" i="4"/>
  <c r="AM5491" i="4"/>
  <c r="AM5492" i="4"/>
  <c r="AM5493" i="4"/>
  <c r="AM5494" i="4"/>
  <c r="AM5495" i="4"/>
  <c r="AM5496" i="4"/>
  <c r="AM5497" i="4"/>
  <c r="AM5498" i="4"/>
  <c r="AM5499" i="4"/>
  <c r="AM5500" i="4"/>
  <c r="AM5501" i="4"/>
  <c r="AM5502" i="4"/>
  <c r="AM5503" i="4"/>
  <c r="AM5504" i="4"/>
  <c r="AM5505" i="4"/>
  <c r="AM5506" i="4"/>
  <c r="AM5507" i="4"/>
  <c r="AM5508" i="4"/>
  <c r="AM5509" i="4"/>
  <c r="AM5510" i="4"/>
  <c r="AM5511" i="4"/>
  <c r="AM5512" i="4"/>
  <c r="AM5513" i="4"/>
  <c r="AM5514" i="4"/>
  <c r="AM5515" i="4"/>
  <c r="AM5516" i="4"/>
  <c r="AM5517" i="4"/>
  <c r="AM5518" i="4"/>
  <c r="AM5519" i="4"/>
  <c r="AM5520" i="4"/>
  <c r="AM5521" i="4"/>
  <c r="AM5522" i="4"/>
  <c r="AM5523" i="4"/>
  <c r="AM5524" i="4"/>
  <c r="AM5525" i="4"/>
  <c r="AM5526" i="4"/>
  <c r="AM5527" i="4"/>
  <c r="AM5528" i="4"/>
  <c r="AM5529" i="4"/>
  <c r="AM5530" i="4"/>
  <c r="AM5531" i="4"/>
  <c r="AM5532" i="4"/>
  <c r="AM5533" i="4"/>
  <c r="AM5534" i="4"/>
  <c r="AM5535" i="4"/>
  <c r="AM5536" i="4"/>
  <c r="AM5537" i="4"/>
  <c r="AM5538" i="4"/>
  <c r="AM5539" i="4"/>
  <c r="AM5540" i="4"/>
  <c r="AM5541" i="4"/>
  <c r="AM5542" i="4"/>
  <c r="AM5543" i="4"/>
  <c r="AM5544" i="4"/>
  <c r="AM5545" i="4"/>
  <c r="AM5546" i="4"/>
  <c r="AM5547" i="4"/>
  <c r="AM5548" i="4"/>
  <c r="AM5549" i="4"/>
  <c r="AM5550" i="4"/>
  <c r="AM5551" i="4"/>
  <c r="AM5552" i="4"/>
  <c r="AM5553" i="4"/>
  <c r="AM5554" i="4"/>
  <c r="AM5555" i="4"/>
  <c r="AM5556" i="4"/>
  <c r="AM5557" i="4"/>
  <c r="AM5558" i="4"/>
  <c r="AM5559" i="4"/>
  <c r="AM5560" i="4"/>
  <c r="AM5561" i="4"/>
  <c r="AM5562" i="4"/>
  <c r="AM5563" i="4"/>
  <c r="AM5564" i="4"/>
  <c r="AM5565" i="4"/>
  <c r="AM5566" i="4"/>
  <c r="AM5567" i="4"/>
  <c r="AM5568" i="4"/>
  <c r="AM5569" i="4"/>
  <c r="AM5570" i="4"/>
  <c r="AM5571" i="4"/>
  <c r="AM5572" i="4"/>
  <c r="AM5573" i="4"/>
  <c r="AM5574" i="4"/>
  <c r="AM5575" i="4"/>
  <c r="AM5576" i="4"/>
  <c r="AM5577" i="4"/>
  <c r="AM5578" i="4"/>
  <c r="AM5579" i="4"/>
  <c r="AM5580" i="4"/>
  <c r="AM5581" i="4"/>
  <c r="AM5582" i="4"/>
  <c r="AM5583" i="4"/>
  <c r="AM5584" i="4"/>
  <c r="AM5585" i="4"/>
  <c r="AN5062" i="4"/>
  <c r="AN5063" i="4"/>
  <c r="AN5064" i="4"/>
  <c r="AN5065" i="4"/>
  <c r="AN5066" i="4"/>
  <c r="AN5067" i="4"/>
  <c r="AN5068" i="4"/>
  <c r="AN5069" i="4"/>
  <c r="AN5070" i="4"/>
  <c r="AN5071" i="4"/>
  <c r="AN5072" i="4"/>
  <c r="AN5073" i="4"/>
  <c r="AN5074" i="4"/>
  <c r="AN5075" i="4"/>
  <c r="AN5076" i="4"/>
  <c r="AN5077" i="4"/>
  <c r="AN5078" i="4"/>
  <c r="AN5079" i="4"/>
  <c r="AN5080" i="4"/>
  <c r="AN5081" i="4"/>
  <c r="AN5082" i="4"/>
  <c r="AN5083" i="4"/>
  <c r="AN5084" i="4"/>
  <c r="AN5085" i="4"/>
  <c r="AN5086" i="4"/>
  <c r="AN5087" i="4"/>
  <c r="AN5088" i="4"/>
  <c r="AN5089" i="4"/>
  <c r="AN5090" i="4"/>
  <c r="AN5091" i="4"/>
  <c r="AN5092" i="4"/>
  <c r="AN5093" i="4"/>
  <c r="AN5094" i="4"/>
  <c r="AN5095" i="4"/>
  <c r="AN5096" i="4"/>
  <c r="AN5097" i="4"/>
  <c r="AN5098" i="4"/>
  <c r="AN5099" i="4"/>
  <c r="AN5100" i="4"/>
  <c r="AN5101" i="4"/>
  <c r="AN5102" i="4"/>
  <c r="AN5103" i="4"/>
  <c r="AN5104" i="4"/>
  <c r="AN5105" i="4"/>
  <c r="AN5106" i="4"/>
  <c r="AN5107" i="4"/>
  <c r="AN5108" i="4"/>
  <c r="AN5109" i="4"/>
  <c r="AN5110" i="4"/>
  <c r="AN5111" i="4"/>
  <c r="AN5112" i="4"/>
  <c r="AN5113" i="4"/>
  <c r="AN5114" i="4"/>
  <c r="AN5115" i="4"/>
  <c r="AN5116" i="4"/>
  <c r="AN5117" i="4"/>
  <c r="AN5118" i="4"/>
  <c r="AN5119" i="4"/>
  <c r="AN5120" i="4"/>
  <c r="AN5121" i="4"/>
  <c r="AN5122" i="4"/>
  <c r="AN5123" i="4"/>
  <c r="AN5124" i="4"/>
  <c r="AN5125" i="4"/>
  <c r="AN5126" i="4"/>
  <c r="AN5127" i="4"/>
  <c r="AN5128" i="4"/>
  <c r="AN5129" i="4"/>
  <c r="AN5130" i="4"/>
  <c r="AN5131" i="4"/>
  <c r="AN5132" i="4"/>
  <c r="AN5133" i="4"/>
  <c r="AN5134" i="4"/>
  <c r="AN5135" i="4"/>
  <c r="AN5136" i="4"/>
  <c r="AN5137" i="4"/>
  <c r="AN5138" i="4"/>
  <c r="AN5139" i="4"/>
  <c r="AN5140" i="4"/>
  <c r="AN5141" i="4"/>
  <c r="AN5142" i="4"/>
  <c r="AN5143" i="4"/>
  <c r="AN5144" i="4"/>
  <c r="AN5145" i="4"/>
  <c r="AN5146" i="4"/>
  <c r="AN5147" i="4"/>
  <c r="AN5148" i="4"/>
  <c r="AN5149" i="4"/>
  <c r="AN5150" i="4"/>
  <c r="AN5151" i="4"/>
  <c r="AN5152" i="4"/>
  <c r="AN5153" i="4"/>
  <c r="AN5154" i="4"/>
  <c r="AN5155" i="4"/>
  <c r="AN5156" i="4"/>
  <c r="AN5157" i="4"/>
  <c r="AN5158" i="4"/>
  <c r="AN5159" i="4"/>
  <c r="AN5160" i="4"/>
  <c r="AN5161" i="4"/>
  <c r="AN5162" i="4"/>
  <c r="AN5163" i="4"/>
  <c r="AN5164" i="4"/>
  <c r="AN5165" i="4"/>
  <c r="AN5166" i="4"/>
  <c r="AN5167" i="4"/>
  <c r="AN5168" i="4"/>
  <c r="AN5169" i="4"/>
  <c r="AN5170" i="4"/>
  <c r="AN5171" i="4"/>
  <c r="AN5172" i="4"/>
  <c r="AN5173" i="4"/>
  <c r="AN5174" i="4"/>
  <c r="AN5175" i="4"/>
  <c r="AN5176" i="4"/>
  <c r="AN5177" i="4"/>
  <c r="AN5178" i="4"/>
  <c r="AN5179" i="4"/>
  <c r="AN5180" i="4"/>
  <c r="AN5181" i="4"/>
  <c r="AN5182" i="4"/>
  <c r="AN5183" i="4"/>
  <c r="AN5184" i="4"/>
  <c r="AN5185" i="4"/>
  <c r="AN5186" i="4"/>
  <c r="AN5187" i="4"/>
  <c r="AN5188" i="4"/>
  <c r="AN5189" i="4"/>
  <c r="AN5190" i="4"/>
  <c r="AN5191" i="4"/>
  <c r="AN5192" i="4"/>
  <c r="AN5193" i="4"/>
  <c r="AN5194" i="4"/>
  <c r="AN5195" i="4"/>
  <c r="AN5196" i="4"/>
  <c r="AN5197" i="4"/>
  <c r="AN5198" i="4"/>
  <c r="AN5199" i="4"/>
  <c r="AN5200" i="4"/>
  <c r="AN5201" i="4"/>
  <c r="AN5202" i="4"/>
  <c r="AN5203" i="4"/>
  <c r="AN5204" i="4"/>
  <c r="AN5205" i="4"/>
  <c r="AN5206" i="4"/>
  <c r="AN5207" i="4"/>
  <c r="AN5208" i="4"/>
  <c r="AN5209" i="4"/>
  <c r="AN5210" i="4"/>
  <c r="AN5211" i="4"/>
  <c r="AN5212" i="4"/>
  <c r="AN5213" i="4"/>
  <c r="AN5214" i="4"/>
  <c r="AN5215" i="4"/>
  <c r="AN5216" i="4"/>
  <c r="AN5217" i="4"/>
  <c r="AN5218" i="4"/>
  <c r="AN5219" i="4"/>
  <c r="AN5220" i="4"/>
  <c r="AN5221" i="4"/>
  <c r="AN5222" i="4"/>
  <c r="AN5223" i="4"/>
  <c r="AN5224" i="4"/>
  <c r="AN5225" i="4"/>
  <c r="AN5226" i="4"/>
  <c r="AN5227" i="4"/>
  <c r="AN5228" i="4"/>
  <c r="AN5229" i="4"/>
  <c r="AN5230" i="4"/>
  <c r="AN5231" i="4"/>
  <c r="AN5232" i="4"/>
  <c r="AN5233" i="4"/>
  <c r="AN5234" i="4"/>
  <c r="AN5235" i="4"/>
  <c r="AN5236" i="4"/>
  <c r="AN5237" i="4"/>
  <c r="AN5238" i="4"/>
  <c r="AN5239" i="4"/>
  <c r="AN5240" i="4"/>
  <c r="AN5241" i="4"/>
  <c r="AN5242" i="4"/>
  <c r="AN5243" i="4"/>
  <c r="AN5244" i="4"/>
  <c r="AN5245" i="4"/>
  <c r="AN5246" i="4"/>
  <c r="AN5247" i="4"/>
  <c r="AN5248" i="4"/>
  <c r="AN5249" i="4"/>
  <c r="AN5250" i="4"/>
  <c r="AN5251" i="4"/>
  <c r="AN5252" i="4"/>
  <c r="AN5253" i="4"/>
  <c r="AN5254" i="4"/>
  <c r="AN5255" i="4"/>
  <c r="AN5256" i="4"/>
  <c r="AN5257" i="4"/>
  <c r="AN5258" i="4"/>
  <c r="AN5259" i="4"/>
  <c r="AN5260" i="4"/>
  <c r="AN5261" i="4"/>
  <c r="AN5262" i="4"/>
  <c r="AN5263" i="4"/>
  <c r="AN5264" i="4"/>
  <c r="AN5265" i="4"/>
  <c r="AN5266" i="4"/>
  <c r="AN5267" i="4"/>
  <c r="AN5268" i="4"/>
  <c r="AN5269" i="4"/>
  <c r="AN5270" i="4"/>
  <c r="AN5271" i="4"/>
  <c r="AN5272" i="4"/>
  <c r="AN5273" i="4"/>
  <c r="AN5274" i="4"/>
  <c r="AN5275" i="4"/>
  <c r="AN5276" i="4"/>
  <c r="AN5277" i="4"/>
  <c r="AN5278" i="4"/>
  <c r="AN5279" i="4"/>
  <c r="AN5280" i="4"/>
  <c r="AN5281" i="4"/>
  <c r="AN5282" i="4"/>
  <c r="AN5283" i="4"/>
  <c r="AN5284" i="4"/>
  <c r="AN5285" i="4"/>
  <c r="AN5286" i="4"/>
  <c r="AN5287" i="4"/>
  <c r="AN5288" i="4"/>
  <c r="AN5289" i="4"/>
  <c r="AN5290" i="4"/>
  <c r="AN5291" i="4"/>
  <c r="AN5292" i="4"/>
  <c r="AN5293" i="4"/>
  <c r="AN5294" i="4"/>
  <c r="AN5295" i="4"/>
  <c r="AN5296" i="4"/>
  <c r="AN5297" i="4"/>
  <c r="AN5298" i="4"/>
  <c r="AN5299" i="4"/>
  <c r="AN5300" i="4"/>
  <c r="AN5301" i="4"/>
  <c r="AN5302" i="4"/>
  <c r="AN5303" i="4"/>
  <c r="AN5304" i="4"/>
  <c r="AN5305" i="4"/>
  <c r="AN5306" i="4"/>
  <c r="AN5307" i="4"/>
  <c r="AN5308" i="4"/>
  <c r="AN5309" i="4"/>
  <c r="AN5310" i="4"/>
  <c r="AN5311" i="4"/>
  <c r="AN5312" i="4"/>
  <c r="AN5313" i="4"/>
  <c r="AN5314" i="4"/>
  <c r="AN5315" i="4"/>
  <c r="AN5316" i="4"/>
  <c r="AN5317" i="4"/>
  <c r="AN5318" i="4"/>
  <c r="AN5319" i="4"/>
  <c r="AN5320" i="4"/>
  <c r="AN5321" i="4"/>
  <c r="AN5322" i="4"/>
  <c r="AN5323" i="4"/>
  <c r="AN5324" i="4"/>
  <c r="AN5325" i="4"/>
  <c r="AN5326" i="4"/>
  <c r="AN5327" i="4"/>
  <c r="AN5328" i="4"/>
  <c r="AN5329" i="4"/>
  <c r="AN5330" i="4"/>
  <c r="AN5331" i="4"/>
  <c r="AN5332" i="4"/>
  <c r="AN5333" i="4"/>
  <c r="AN5334" i="4"/>
  <c r="AN5335" i="4"/>
  <c r="AN5336" i="4"/>
  <c r="AN5337" i="4"/>
  <c r="AN5338" i="4"/>
  <c r="AN5339" i="4"/>
  <c r="AN5340" i="4"/>
  <c r="AN5341" i="4"/>
  <c r="AN5342" i="4"/>
  <c r="AN5343" i="4"/>
  <c r="AN5344" i="4"/>
  <c r="AN5345" i="4"/>
  <c r="AN5346" i="4"/>
  <c r="AN5347" i="4"/>
  <c r="AN5348" i="4"/>
  <c r="AN5349" i="4"/>
  <c r="AN5350" i="4"/>
  <c r="AN5351" i="4"/>
  <c r="AN5352" i="4"/>
  <c r="AN5353" i="4"/>
  <c r="AN5354" i="4"/>
  <c r="AN5355" i="4"/>
  <c r="AN5356" i="4"/>
  <c r="AN5357" i="4"/>
  <c r="AN5358" i="4"/>
  <c r="AN5359" i="4"/>
  <c r="AN5360" i="4"/>
  <c r="AN5361" i="4"/>
  <c r="AN5362" i="4"/>
  <c r="AN5363" i="4"/>
  <c r="AN5364" i="4"/>
  <c r="AN5365" i="4"/>
  <c r="AN5366" i="4"/>
  <c r="AN5367" i="4"/>
  <c r="AN5368" i="4"/>
  <c r="AN5369" i="4"/>
  <c r="AN5370" i="4"/>
  <c r="AN5371" i="4"/>
  <c r="AN5372" i="4"/>
  <c r="AN5373" i="4"/>
  <c r="AN5374" i="4"/>
  <c r="AN5375" i="4"/>
  <c r="AN5376" i="4"/>
  <c r="AN5377" i="4"/>
  <c r="AN5378" i="4"/>
  <c r="AN5379" i="4"/>
  <c r="AN5380" i="4"/>
  <c r="AN5381" i="4"/>
  <c r="AN5382" i="4"/>
  <c r="AN5383" i="4"/>
  <c r="AN5384" i="4"/>
  <c r="AN5385" i="4"/>
  <c r="AN5386" i="4"/>
  <c r="AN5387" i="4"/>
  <c r="AN5388" i="4"/>
  <c r="AN5389" i="4"/>
  <c r="AN5390" i="4"/>
  <c r="AN5391" i="4"/>
  <c r="AN5392" i="4"/>
  <c r="AN5393" i="4"/>
  <c r="AN5394" i="4"/>
  <c r="AN5395" i="4"/>
  <c r="AN5396" i="4"/>
  <c r="AN5397" i="4"/>
  <c r="AN5398" i="4"/>
  <c r="AN5399" i="4"/>
  <c r="AN5400" i="4"/>
  <c r="AN5401" i="4"/>
  <c r="AN5402" i="4"/>
  <c r="AN5403" i="4"/>
  <c r="AN5404" i="4"/>
  <c r="AN5405" i="4"/>
  <c r="AN5406" i="4"/>
  <c r="AN5407" i="4"/>
  <c r="AN5408" i="4"/>
  <c r="AN5409" i="4"/>
  <c r="AN5410" i="4"/>
  <c r="AN5411" i="4"/>
  <c r="AN5412" i="4"/>
  <c r="AN5413" i="4"/>
  <c r="AN5414" i="4"/>
  <c r="AN5415" i="4"/>
  <c r="AN5416" i="4"/>
  <c r="AN5417" i="4"/>
  <c r="AN5418" i="4"/>
  <c r="AN5419" i="4"/>
  <c r="AN5420" i="4"/>
  <c r="AN5421" i="4"/>
  <c r="AN5422" i="4"/>
  <c r="AN5423" i="4"/>
  <c r="AN5424" i="4"/>
  <c r="AN5425" i="4"/>
  <c r="AN5426" i="4"/>
  <c r="AN5427" i="4"/>
  <c r="AN5428" i="4"/>
  <c r="AN5429" i="4"/>
  <c r="AN5430" i="4"/>
  <c r="AN5431" i="4"/>
  <c r="AN5432" i="4"/>
  <c r="AN5433" i="4"/>
  <c r="AN5434" i="4"/>
  <c r="AN5435" i="4"/>
  <c r="AN5436" i="4"/>
  <c r="AN5437" i="4"/>
  <c r="AN5438" i="4"/>
  <c r="AN5439" i="4"/>
  <c r="AN5440" i="4"/>
  <c r="AN5441" i="4"/>
  <c r="AN5442" i="4"/>
  <c r="AN5443" i="4"/>
  <c r="AN5444" i="4"/>
  <c r="AN5445" i="4"/>
  <c r="AN5446" i="4"/>
  <c r="AN5447" i="4"/>
  <c r="AN5448" i="4"/>
  <c r="AN5449" i="4"/>
  <c r="AN5450" i="4"/>
  <c r="AN5451" i="4"/>
  <c r="AN5452" i="4"/>
  <c r="AN5453" i="4"/>
  <c r="AN5454" i="4"/>
  <c r="AN5455" i="4"/>
  <c r="AN5456" i="4"/>
  <c r="AN5457" i="4"/>
  <c r="AN5458" i="4"/>
  <c r="AN5459" i="4"/>
  <c r="AN5460" i="4"/>
  <c r="AN5461" i="4"/>
  <c r="AN5462" i="4"/>
  <c r="AN5463" i="4"/>
  <c r="AN5464" i="4"/>
  <c r="AN5465" i="4"/>
  <c r="AN5466" i="4"/>
  <c r="AN5467" i="4"/>
  <c r="AN5468" i="4"/>
  <c r="AN5469" i="4"/>
  <c r="AN5470" i="4"/>
  <c r="AN5471" i="4"/>
  <c r="AN5472" i="4"/>
  <c r="AN5473" i="4"/>
  <c r="AN5474" i="4"/>
  <c r="AN5475" i="4"/>
  <c r="AN5476" i="4"/>
  <c r="AN5477" i="4"/>
  <c r="AN5478" i="4"/>
  <c r="AN5479" i="4"/>
  <c r="AN5480" i="4"/>
  <c r="AN5481" i="4"/>
  <c r="AN5482" i="4"/>
  <c r="AN5483" i="4"/>
  <c r="AN5484" i="4"/>
  <c r="AN5485" i="4"/>
  <c r="AN5486" i="4"/>
  <c r="AN5487" i="4"/>
  <c r="AN5488" i="4"/>
  <c r="AN5489" i="4"/>
  <c r="AN5490" i="4"/>
  <c r="AN5491" i="4"/>
  <c r="AN5492" i="4"/>
  <c r="AN5493" i="4"/>
  <c r="AN5494" i="4"/>
  <c r="AN5495" i="4"/>
  <c r="AN5496" i="4"/>
  <c r="AN5497" i="4"/>
  <c r="AN5498" i="4"/>
  <c r="AN5499" i="4"/>
  <c r="AN5500" i="4"/>
  <c r="AN5501" i="4"/>
  <c r="AN5502" i="4"/>
  <c r="AN5503" i="4"/>
  <c r="AN5504" i="4"/>
  <c r="AN5505" i="4"/>
  <c r="AN5506" i="4"/>
  <c r="AN5507" i="4"/>
  <c r="AN5508" i="4"/>
  <c r="AN5509" i="4"/>
  <c r="AN5510" i="4"/>
  <c r="AN5511" i="4"/>
  <c r="AN5512" i="4"/>
  <c r="AN5513" i="4"/>
  <c r="AN5514" i="4"/>
  <c r="AN5515" i="4"/>
  <c r="AN5516" i="4"/>
  <c r="AN5517" i="4"/>
  <c r="AN5518" i="4"/>
  <c r="AN5519" i="4"/>
  <c r="AN5520" i="4"/>
  <c r="AN5521" i="4"/>
  <c r="AN5522" i="4"/>
  <c r="AN5523" i="4"/>
  <c r="AN5524" i="4"/>
  <c r="AN5525" i="4"/>
  <c r="AN5526" i="4"/>
  <c r="AN5527" i="4"/>
  <c r="AN5528" i="4"/>
  <c r="AN5529" i="4"/>
  <c r="AN5530" i="4"/>
  <c r="AN5531" i="4"/>
  <c r="AN5532" i="4"/>
  <c r="AN5533" i="4"/>
  <c r="AN5534" i="4"/>
  <c r="AN5535" i="4"/>
  <c r="AN5536" i="4"/>
  <c r="AN5537" i="4"/>
  <c r="AN5538" i="4"/>
  <c r="AN5539" i="4"/>
  <c r="AN5540" i="4"/>
  <c r="AN5541" i="4"/>
  <c r="AN5542" i="4"/>
  <c r="AN5543" i="4"/>
  <c r="AN5544" i="4"/>
  <c r="AN5545" i="4"/>
  <c r="AN5546" i="4"/>
  <c r="AN5547" i="4"/>
  <c r="AN5548" i="4"/>
  <c r="AN5549" i="4"/>
  <c r="AN5550" i="4"/>
  <c r="AN5551" i="4"/>
  <c r="AN5552" i="4"/>
  <c r="AN5553" i="4"/>
  <c r="AN5554" i="4"/>
  <c r="AN5555" i="4"/>
  <c r="AN5556" i="4"/>
  <c r="AN5557" i="4"/>
  <c r="AN5558" i="4"/>
  <c r="AN5559" i="4"/>
  <c r="AN5560" i="4"/>
  <c r="AN5561" i="4"/>
  <c r="AN5562" i="4"/>
  <c r="AN5563" i="4"/>
  <c r="AN5564" i="4"/>
  <c r="AN5565" i="4"/>
  <c r="AN5566" i="4"/>
  <c r="AN5567" i="4"/>
  <c r="AN5568" i="4"/>
  <c r="AN5569" i="4"/>
  <c r="AN5570" i="4"/>
  <c r="AN5571" i="4"/>
  <c r="AN5572" i="4"/>
  <c r="AN5573" i="4"/>
  <c r="AN5574" i="4"/>
  <c r="AN5575" i="4"/>
  <c r="AN5576" i="4"/>
  <c r="AN5577" i="4"/>
  <c r="AN5578" i="4"/>
  <c r="AN5579" i="4"/>
  <c r="AN5580" i="4"/>
  <c r="AN5581" i="4"/>
  <c r="AN5582" i="4"/>
  <c r="AN5583" i="4"/>
  <c r="AN5584" i="4"/>
  <c r="AN5585" i="4"/>
  <c r="D8000" i="11"/>
  <c r="D8001" i="11"/>
  <c r="D8002" i="11"/>
  <c r="D8003" i="11"/>
  <c r="D8004" i="11"/>
  <c r="D8005" i="11"/>
  <c r="D8006" i="11"/>
  <c r="D8007" i="11"/>
  <c r="D8008" i="11"/>
  <c r="D8009" i="11"/>
  <c r="D8010" i="11"/>
  <c r="D8011" i="11"/>
  <c r="D8012" i="11"/>
  <c r="D8013" i="11"/>
  <c r="D8014" i="11"/>
  <c r="D8015" i="11"/>
  <c r="D8016" i="11"/>
  <c r="D8017" i="11"/>
  <c r="D8018" i="11"/>
  <c r="D8019" i="11"/>
  <c r="D8020" i="11"/>
  <c r="D8021" i="11"/>
  <c r="D8022" i="11"/>
  <c r="D8023" i="11"/>
  <c r="D8024" i="11"/>
  <c r="D8025" i="11"/>
  <c r="D8026" i="11"/>
  <c r="D8027" i="11"/>
  <c r="D8028" i="11"/>
  <c r="D8029" i="11"/>
  <c r="D8030" i="11"/>
  <c r="D8031" i="11"/>
  <c r="D8032" i="11"/>
  <c r="D8033" i="11"/>
  <c r="D8034" i="11"/>
  <c r="D8035" i="11"/>
  <c r="D8036" i="11"/>
  <c r="D8037" i="11"/>
  <c r="D8038" i="11"/>
  <c r="D8039" i="11"/>
  <c r="D8040" i="11"/>
  <c r="D8041" i="11"/>
  <c r="D8042" i="11"/>
  <c r="D8043" i="11"/>
  <c r="D8044" i="11"/>
  <c r="D8045" i="11"/>
  <c r="D8046" i="11"/>
  <c r="D8047" i="11"/>
  <c r="D8048" i="11"/>
  <c r="D8049" i="11"/>
  <c r="D8050" i="11"/>
  <c r="D8051" i="11"/>
  <c r="D8052" i="11"/>
  <c r="D8053" i="11"/>
  <c r="D8054" i="11"/>
  <c r="D8055" i="11"/>
  <c r="D8056" i="11"/>
  <c r="D8057" i="11"/>
  <c r="D8058" i="11"/>
  <c r="D8059" i="11"/>
  <c r="D8060" i="11"/>
  <c r="D8061" i="11"/>
  <c r="D8062" i="11"/>
  <c r="D8063" i="11"/>
  <c r="D8064" i="11"/>
  <c r="D8065" i="11"/>
  <c r="D8066" i="11"/>
  <c r="D8067" i="11"/>
  <c r="D8068" i="11"/>
  <c r="D8069" i="11"/>
  <c r="D8070" i="11"/>
  <c r="D8071" i="11"/>
  <c r="D8072" i="11"/>
  <c r="D8073" i="11"/>
  <c r="D8074" i="11"/>
  <c r="D8075" i="11"/>
  <c r="D8076" i="11"/>
  <c r="D8077" i="11"/>
  <c r="D8078" i="11"/>
  <c r="D8079" i="11"/>
  <c r="D8080" i="11"/>
  <c r="D8081" i="11"/>
  <c r="D8082" i="11"/>
  <c r="D8083" i="11"/>
  <c r="D8084" i="11"/>
  <c r="D8085" i="11"/>
  <c r="D8086" i="11"/>
  <c r="D8087" i="11"/>
  <c r="D8088" i="11"/>
  <c r="D8089" i="11"/>
  <c r="D8090" i="11"/>
  <c r="D8091" i="11"/>
  <c r="D8092" i="11"/>
  <c r="D8093" i="11"/>
  <c r="D8094" i="11"/>
  <c r="D8095" i="11"/>
  <c r="D8096" i="11"/>
  <c r="D8097" i="11"/>
  <c r="D8098" i="11"/>
  <c r="D8099" i="11"/>
  <c r="D8100" i="11"/>
  <c r="D8101" i="11"/>
  <c r="D8102" i="11"/>
  <c r="D8103" i="11"/>
  <c r="D8104" i="11"/>
  <c r="D8105" i="11"/>
  <c r="D8106" i="11"/>
  <c r="D8107" i="11"/>
  <c r="D8108" i="11"/>
  <c r="D8109" i="11"/>
  <c r="D8110" i="11"/>
  <c r="D8111" i="11"/>
  <c r="D8112" i="11"/>
  <c r="D8113" i="11"/>
  <c r="D8114" i="11"/>
  <c r="D8115" i="11"/>
  <c r="D8116" i="11"/>
  <c r="D8117" i="11"/>
  <c r="D8118" i="11"/>
  <c r="D8119" i="11"/>
  <c r="D8120" i="11"/>
  <c r="D8121" i="11"/>
  <c r="D8122" i="11"/>
  <c r="D8123" i="11"/>
  <c r="K286" i="3"/>
  <c r="A539" i="1"/>
  <c r="A540" i="1"/>
  <c r="D539" i="1"/>
  <c r="D540" i="1"/>
  <c r="F539" i="1"/>
  <c r="E539" i="1" s="1"/>
  <c r="F540" i="1"/>
  <c r="L539" i="1"/>
  <c r="L540" i="1"/>
  <c r="C540" i="1" s="1"/>
  <c r="X540" i="1" s="1"/>
  <c r="U539" i="1"/>
  <c r="U540" i="1"/>
  <c r="AB540" i="1"/>
  <c r="AC540" i="1"/>
  <c r="AD539" i="1"/>
  <c r="AE539" i="1" s="1"/>
  <c r="AD540" i="1"/>
  <c r="AE540" i="1" s="1"/>
  <c r="AJ539" i="1"/>
  <c r="AJ540" i="1"/>
  <c r="AM4798" i="4"/>
  <c r="AM4799" i="4"/>
  <c r="AM4800" i="4"/>
  <c r="AM4801" i="4"/>
  <c r="AM4802" i="4"/>
  <c r="AM4803" i="4"/>
  <c r="AM4804" i="4"/>
  <c r="AM4805" i="4"/>
  <c r="AM4806" i="4"/>
  <c r="AM4807" i="4"/>
  <c r="AM4808" i="4"/>
  <c r="AM4809" i="4"/>
  <c r="AM4810" i="4"/>
  <c r="AM4811" i="4"/>
  <c r="AM4812" i="4"/>
  <c r="AM4813" i="4"/>
  <c r="AM4814" i="4"/>
  <c r="AM4815" i="4"/>
  <c r="AM4816" i="4"/>
  <c r="AM4817" i="4"/>
  <c r="AM4818" i="4"/>
  <c r="AM4819" i="4"/>
  <c r="AM4820" i="4"/>
  <c r="AM4821" i="4"/>
  <c r="AM4822" i="4"/>
  <c r="AM4823" i="4"/>
  <c r="AM4824" i="4"/>
  <c r="AM4825" i="4"/>
  <c r="AM4826" i="4"/>
  <c r="AM4827" i="4"/>
  <c r="AM4828" i="4"/>
  <c r="AM4829" i="4"/>
  <c r="AM4830" i="4"/>
  <c r="AM4831" i="4"/>
  <c r="AM4832" i="4"/>
  <c r="AM4833" i="4"/>
  <c r="AM4834" i="4"/>
  <c r="AM4835" i="4"/>
  <c r="AM4836" i="4"/>
  <c r="AM4837" i="4"/>
  <c r="AM4838" i="4"/>
  <c r="AM4839" i="4"/>
  <c r="AM4840" i="4"/>
  <c r="AM4841" i="4"/>
  <c r="AM4842" i="4"/>
  <c r="AM4843" i="4"/>
  <c r="AM4844" i="4"/>
  <c r="AM4845" i="4"/>
  <c r="AM4846" i="4"/>
  <c r="AM4847" i="4"/>
  <c r="AM4848" i="4"/>
  <c r="AM4849" i="4"/>
  <c r="AM4850" i="4"/>
  <c r="AM4851" i="4"/>
  <c r="AM4852" i="4"/>
  <c r="AM4853" i="4"/>
  <c r="AM4854" i="4"/>
  <c r="AM4855" i="4"/>
  <c r="AM4856" i="4"/>
  <c r="AM4857" i="4"/>
  <c r="AM4858" i="4"/>
  <c r="AM4859" i="4"/>
  <c r="AM4860" i="4"/>
  <c r="AM4861" i="4"/>
  <c r="AM4862" i="4"/>
  <c r="AM4863" i="4"/>
  <c r="AM4864" i="4"/>
  <c r="U584" i="1"/>
  <c r="D7609" i="11"/>
  <c r="D7610" i="11"/>
  <c r="D7611" i="11"/>
  <c r="D7612" i="11"/>
  <c r="D7613" i="11"/>
  <c r="D7614" i="11"/>
  <c r="D7615" i="11"/>
  <c r="D7616" i="11"/>
  <c r="D7617" i="11"/>
  <c r="D7618" i="11"/>
  <c r="D7619" i="11"/>
  <c r="D7620" i="11"/>
  <c r="D7621" i="11"/>
  <c r="D7622" i="11"/>
  <c r="D7623" i="11"/>
  <c r="D7624" i="11"/>
  <c r="D7625" i="11"/>
  <c r="D7626" i="11"/>
  <c r="D7627" i="11"/>
  <c r="D7628" i="11"/>
  <c r="D7629" i="11"/>
  <c r="D7630" i="11"/>
  <c r="D7631" i="11"/>
  <c r="D7632" i="11"/>
  <c r="D7633" i="11"/>
  <c r="D7634" i="11"/>
  <c r="D7635" i="11"/>
  <c r="D7636" i="11"/>
  <c r="D7637" i="11"/>
  <c r="D7638" i="11"/>
  <c r="D7639" i="11"/>
  <c r="D7640" i="11"/>
  <c r="D7641" i="11"/>
  <c r="D7642" i="11"/>
  <c r="D7643" i="11"/>
  <c r="D7644" i="11"/>
  <c r="D7645" i="11"/>
  <c r="D7646" i="11"/>
  <c r="D7647" i="11"/>
  <c r="D7648" i="11"/>
  <c r="D7649" i="11"/>
  <c r="D7650" i="11"/>
  <c r="D7651" i="11"/>
  <c r="D7652" i="11"/>
  <c r="D7653" i="11"/>
  <c r="D7654" i="11"/>
  <c r="D7655" i="11"/>
  <c r="D7656" i="11"/>
  <c r="D7657" i="11"/>
  <c r="D7658" i="11"/>
  <c r="D7659" i="11"/>
  <c r="D7660" i="11"/>
  <c r="D7661" i="11"/>
  <c r="D7662" i="11"/>
  <c r="D7663" i="11"/>
  <c r="D7664" i="11"/>
  <c r="D7665" i="11"/>
  <c r="D7666" i="11"/>
  <c r="D7667" i="11"/>
  <c r="D7668" i="11"/>
  <c r="D7669" i="11"/>
  <c r="D7670" i="11"/>
  <c r="D7671" i="11"/>
  <c r="D7672" i="11"/>
  <c r="D7673" i="11"/>
  <c r="D7674" i="11"/>
  <c r="D7675" i="11"/>
  <c r="D7676" i="11"/>
  <c r="D7677" i="11"/>
  <c r="D7678" i="11"/>
  <c r="D7679" i="11"/>
  <c r="D7680" i="11"/>
  <c r="D7681" i="11"/>
  <c r="D7682" i="11"/>
  <c r="D7683" i="11"/>
  <c r="D7684" i="11"/>
  <c r="D7685" i="11"/>
  <c r="D7686" i="11"/>
  <c r="D7687" i="11"/>
  <c r="D7688" i="11"/>
  <c r="D7689" i="11"/>
  <c r="D7690" i="11"/>
  <c r="D7691" i="11"/>
  <c r="D7692" i="11"/>
  <c r="D7693" i="11"/>
  <c r="D7694" i="11"/>
  <c r="D7695" i="11"/>
  <c r="D7696" i="11"/>
  <c r="D7697" i="11"/>
  <c r="D7698" i="11"/>
  <c r="D7699" i="11"/>
  <c r="D7700" i="11"/>
  <c r="D7701" i="11"/>
  <c r="D7702" i="11"/>
  <c r="D7703" i="11"/>
  <c r="D7704" i="11"/>
  <c r="D7705" i="11"/>
  <c r="D7706" i="11"/>
  <c r="D7707" i="11"/>
  <c r="D7708" i="11"/>
  <c r="D7709" i="11"/>
  <c r="D7710" i="11"/>
  <c r="D7711" i="11"/>
  <c r="D7712" i="11"/>
  <c r="D7713" i="11"/>
  <c r="D7714" i="11"/>
  <c r="D7715" i="11"/>
  <c r="D7716" i="11"/>
  <c r="D7717" i="11"/>
  <c r="D7718" i="11"/>
  <c r="D7719" i="11"/>
  <c r="D7720" i="11"/>
  <c r="D7721" i="11"/>
  <c r="D7722" i="11"/>
  <c r="D7723" i="11"/>
  <c r="D7724" i="11"/>
  <c r="D7725" i="11"/>
  <c r="D7726" i="11"/>
  <c r="D7727" i="11"/>
  <c r="D7728" i="11"/>
  <c r="D7729" i="11"/>
  <c r="D7730" i="11"/>
  <c r="D7731" i="11"/>
  <c r="D7732" i="11"/>
  <c r="D7733" i="11"/>
  <c r="D7734" i="11"/>
  <c r="D7735" i="11"/>
  <c r="D7736" i="11"/>
  <c r="D7737" i="11"/>
  <c r="D7738" i="11"/>
  <c r="D7739" i="11"/>
  <c r="D7740" i="11"/>
  <c r="D7741" i="11"/>
  <c r="D7742" i="11"/>
  <c r="D7743" i="11"/>
  <c r="D7744" i="11"/>
  <c r="D7745" i="11"/>
  <c r="D7746" i="11"/>
  <c r="D7747" i="11"/>
  <c r="D7748" i="11"/>
  <c r="D7749" i="11"/>
  <c r="D7750" i="11"/>
  <c r="D7751" i="11"/>
  <c r="D7752" i="11"/>
  <c r="D7753" i="11"/>
  <c r="D7754" i="11"/>
  <c r="D7755" i="11"/>
  <c r="D7756" i="11"/>
  <c r="D7757" i="11"/>
  <c r="D7758" i="11"/>
  <c r="D7759" i="11"/>
  <c r="D7760" i="11"/>
  <c r="D7761" i="11"/>
  <c r="D7762" i="11"/>
  <c r="D7763" i="11"/>
  <c r="D7764" i="11"/>
  <c r="D7765" i="11"/>
  <c r="D7766" i="11"/>
  <c r="D7767" i="11"/>
  <c r="D7768" i="11"/>
  <c r="D7769" i="11"/>
  <c r="D7770" i="11"/>
  <c r="D7771" i="11"/>
  <c r="D7772" i="11"/>
  <c r="D7773" i="11"/>
  <c r="D7774" i="11"/>
  <c r="D7775" i="11"/>
  <c r="D7776" i="11"/>
  <c r="D7777" i="11"/>
  <c r="D7778" i="11"/>
  <c r="D7779" i="11"/>
  <c r="D7780" i="11"/>
  <c r="D7781" i="11"/>
  <c r="D7782" i="11"/>
  <c r="D7783" i="11"/>
  <c r="D7784" i="11"/>
  <c r="D7785" i="11"/>
  <c r="D7786" i="11"/>
  <c r="D7787" i="11"/>
  <c r="D7788" i="11"/>
  <c r="D7789" i="11"/>
  <c r="D7790" i="11"/>
  <c r="D7791" i="11"/>
  <c r="D7792" i="11"/>
  <c r="D7793" i="11"/>
  <c r="D7794" i="11"/>
  <c r="D7795" i="11"/>
  <c r="D7796" i="11"/>
  <c r="D7797" i="11"/>
  <c r="D7798" i="11"/>
  <c r="D7799" i="11"/>
  <c r="D7800" i="11"/>
  <c r="D7801" i="11"/>
  <c r="D7802" i="11"/>
  <c r="D7803" i="11"/>
  <c r="D7804" i="11"/>
  <c r="D7805" i="11"/>
  <c r="D7806" i="11"/>
  <c r="D7807" i="11"/>
  <c r="D7808" i="11"/>
  <c r="D7809" i="11"/>
  <c r="D7810" i="11"/>
  <c r="D7811" i="11"/>
  <c r="D7812" i="11"/>
  <c r="D7813" i="11"/>
  <c r="D7814" i="11"/>
  <c r="D7815" i="11"/>
  <c r="D7816" i="11"/>
  <c r="D7817" i="11"/>
  <c r="D7818" i="11"/>
  <c r="D7819" i="11"/>
  <c r="D7820" i="11"/>
  <c r="D7821" i="11"/>
  <c r="D7822" i="11"/>
  <c r="D7823" i="11"/>
  <c r="D7824" i="11"/>
  <c r="D7825" i="11"/>
  <c r="D7826" i="11"/>
  <c r="D7827" i="11"/>
  <c r="D7828" i="11"/>
  <c r="D7829" i="11"/>
  <c r="D7830" i="11"/>
  <c r="D7831" i="11"/>
  <c r="D7832" i="11"/>
  <c r="D7833" i="11"/>
  <c r="D7834" i="11"/>
  <c r="D7835" i="11"/>
  <c r="D7836" i="11"/>
  <c r="D7837" i="11"/>
  <c r="D7838" i="11"/>
  <c r="D7839" i="11"/>
  <c r="D7840" i="11"/>
  <c r="D7841" i="11"/>
  <c r="D7842" i="11"/>
  <c r="D7843" i="11"/>
  <c r="D7844" i="11"/>
  <c r="D7845" i="11"/>
  <c r="D7846" i="11"/>
  <c r="D7847" i="11"/>
  <c r="D7848" i="11"/>
  <c r="D7849" i="11"/>
  <c r="D7850" i="11"/>
  <c r="D7851" i="11"/>
  <c r="D7852" i="11"/>
  <c r="D7853" i="11"/>
  <c r="D7854" i="11"/>
  <c r="D7855" i="11"/>
  <c r="D7856" i="11"/>
  <c r="D7857" i="11"/>
  <c r="D7858" i="11"/>
  <c r="D7859" i="11"/>
  <c r="D7860" i="11"/>
  <c r="D7861" i="11"/>
  <c r="D7862" i="11"/>
  <c r="D7863" i="11"/>
  <c r="D7864" i="11"/>
  <c r="D7865" i="11"/>
  <c r="D7866" i="11"/>
  <c r="D7867" i="11"/>
  <c r="D7868" i="11"/>
  <c r="D7869" i="11"/>
  <c r="D7870" i="11"/>
  <c r="D7871" i="11"/>
  <c r="D7872" i="11"/>
  <c r="D7873" i="11"/>
  <c r="D7874" i="11"/>
  <c r="D7875" i="11"/>
  <c r="D7876" i="11"/>
  <c r="D7877" i="11"/>
  <c r="D7878" i="11"/>
  <c r="D7879" i="11"/>
  <c r="D7880" i="11"/>
  <c r="D7881" i="11"/>
  <c r="D7882" i="11"/>
  <c r="D7883" i="11"/>
  <c r="D7884" i="11"/>
  <c r="D7885" i="11"/>
  <c r="D7886" i="11"/>
  <c r="D7887" i="11"/>
  <c r="D7888" i="11"/>
  <c r="D7889" i="11"/>
  <c r="D7890" i="11"/>
  <c r="D7891" i="11"/>
  <c r="D7892" i="11"/>
  <c r="D7893" i="11"/>
  <c r="D7894" i="11"/>
  <c r="D7895" i="11"/>
  <c r="D7896" i="11"/>
  <c r="D7897" i="11"/>
  <c r="D7898" i="11"/>
  <c r="D7899" i="11"/>
  <c r="D7900" i="11"/>
  <c r="D7901" i="11"/>
  <c r="D7902" i="11"/>
  <c r="D7903" i="11"/>
  <c r="D7904" i="11"/>
  <c r="D7905" i="11"/>
  <c r="D7906" i="11"/>
  <c r="D7907" i="11"/>
  <c r="D7908" i="11"/>
  <c r="D7909" i="11"/>
  <c r="D7910" i="11"/>
  <c r="D7911" i="11"/>
  <c r="D7912" i="11"/>
  <c r="D7913" i="11"/>
  <c r="D7914" i="11"/>
  <c r="D7915" i="11"/>
  <c r="D7916" i="11"/>
  <c r="D7917" i="11"/>
  <c r="D7918" i="11"/>
  <c r="D7919" i="11"/>
  <c r="D7920" i="11"/>
  <c r="D7921" i="11"/>
  <c r="D7922" i="11"/>
  <c r="D7923" i="11"/>
  <c r="D7924" i="11"/>
  <c r="D7925" i="11"/>
  <c r="D7926" i="11"/>
  <c r="D7927" i="11"/>
  <c r="D7928" i="11"/>
  <c r="D7929" i="11"/>
  <c r="D7930" i="11"/>
  <c r="D7931" i="11"/>
  <c r="D7932" i="11"/>
  <c r="D7933" i="11"/>
  <c r="D7934" i="11"/>
  <c r="D7935" i="11"/>
  <c r="D7936" i="11"/>
  <c r="D7937" i="11"/>
  <c r="D7938" i="11"/>
  <c r="D7939" i="11"/>
  <c r="D7940" i="11"/>
  <c r="D7941" i="11"/>
  <c r="D7942" i="11"/>
  <c r="D7943" i="11"/>
  <c r="D7944" i="11"/>
  <c r="D7945" i="11"/>
  <c r="D7946" i="11"/>
  <c r="D7947" i="11"/>
  <c r="D7948" i="11"/>
  <c r="D7949" i="11"/>
  <c r="D7950" i="11"/>
  <c r="D7951" i="11"/>
  <c r="D7952" i="11"/>
  <c r="D7953" i="11"/>
  <c r="D7954" i="11"/>
  <c r="D7955" i="11"/>
  <c r="D7956" i="11"/>
  <c r="D7957" i="11"/>
  <c r="D7958" i="11"/>
  <c r="D7959" i="11"/>
  <c r="D7960" i="11"/>
  <c r="D7961" i="11"/>
  <c r="D7962" i="11"/>
  <c r="D7963" i="11"/>
  <c r="D7964" i="11"/>
  <c r="D7965" i="11"/>
  <c r="D7966" i="11"/>
  <c r="D7967" i="11"/>
  <c r="D7968" i="11"/>
  <c r="D7969" i="11"/>
  <c r="D7970" i="11"/>
  <c r="D7971" i="11"/>
  <c r="D7972" i="11"/>
  <c r="D7973" i="11"/>
  <c r="D7974" i="11"/>
  <c r="D7975" i="11"/>
  <c r="D7976" i="11"/>
  <c r="D7977" i="11"/>
  <c r="D7978" i="11"/>
  <c r="D7979" i="11"/>
  <c r="D7980" i="11"/>
  <c r="D7981" i="11"/>
  <c r="D7982" i="11"/>
  <c r="D7983" i="11"/>
  <c r="D7984" i="11"/>
  <c r="D7985" i="11"/>
  <c r="D7986" i="11"/>
  <c r="D7987" i="11"/>
  <c r="D7988" i="11"/>
  <c r="D7989" i="11"/>
  <c r="D7990" i="11"/>
  <c r="D7991" i="11"/>
  <c r="D7992" i="11"/>
  <c r="D7993" i="11"/>
  <c r="D7994" i="11"/>
  <c r="D7995" i="11"/>
  <c r="D7996" i="11"/>
  <c r="D7997" i="11"/>
  <c r="D7998" i="11"/>
  <c r="D7999" i="11"/>
  <c r="AM2" i="4"/>
  <c r="AM3835" i="4"/>
  <c r="AM3836" i="4"/>
  <c r="AM3837" i="4"/>
  <c r="AM3838" i="4"/>
  <c r="AM3839" i="4"/>
  <c r="AM3840" i="4"/>
  <c r="AM3841" i="4"/>
  <c r="AM3842" i="4"/>
  <c r="AM3843" i="4"/>
  <c r="AM3844" i="4"/>
  <c r="AM3845" i="4"/>
  <c r="AM3846" i="4"/>
  <c r="AM3847" i="4"/>
  <c r="AM3848" i="4"/>
  <c r="AM3849" i="4"/>
  <c r="AM3850" i="4"/>
  <c r="AM3851" i="4"/>
  <c r="AM3852" i="4"/>
  <c r="AM3853" i="4"/>
  <c r="AM3854" i="4"/>
  <c r="AM3855" i="4"/>
  <c r="AM3856" i="4"/>
  <c r="AM3857" i="4"/>
  <c r="AM3858" i="4"/>
  <c r="AM3859" i="4"/>
  <c r="AM3860" i="4"/>
  <c r="AM3861" i="4"/>
  <c r="AM3862" i="4"/>
  <c r="AM3863" i="4"/>
  <c r="AM3864" i="4"/>
  <c r="AM3865" i="4"/>
  <c r="AM3866" i="4"/>
  <c r="AM3867" i="4"/>
  <c r="AM3868" i="4"/>
  <c r="AM3869" i="4"/>
  <c r="AM3870" i="4"/>
  <c r="AM3871" i="4"/>
  <c r="AM3872" i="4"/>
  <c r="AM3873" i="4"/>
  <c r="AM3874" i="4"/>
  <c r="AM3875" i="4"/>
  <c r="AM3876" i="4"/>
  <c r="AM3877" i="4"/>
  <c r="AM3878" i="4"/>
  <c r="AM3879" i="4"/>
  <c r="AM3880" i="4"/>
  <c r="AM3881" i="4"/>
  <c r="AM3882" i="4"/>
  <c r="AM3883" i="4"/>
  <c r="AM3884" i="4"/>
  <c r="AM3885" i="4"/>
  <c r="AM3886" i="4"/>
  <c r="AM3887" i="4"/>
  <c r="AM3888" i="4"/>
  <c r="AM3889" i="4"/>
  <c r="AM3890" i="4"/>
  <c r="AM3891" i="4"/>
  <c r="AM3892" i="4"/>
  <c r="AM3893" i="4"/>
  <c r="AM3894" i="4"/>
  <c r="AM3895" i="4"/>
  <c r="AM3896" i="4"/>
  <c r="AM3897" i="4"/>
  <c r="AM3898" i="4"/>
  <c r="AM3899" i="4"/>
  <c r="AM3900" i="4"/>
  <c r="AM3901" i="4"/>
  <c r="AM3902" i="4"/>
  <c r="AM3903" i="4"/>
  <c r="AM3904" i="4"/>
  <c r="AM3905" i="4"/>
  <c r="AM3906" i="4"/>
  <c r="AM3907" i="4"/>
  <c r="AM3908" i="4"/>
  <c r="AM3909" i="4"/>
  <c r="AM3910" i="4"/>
  <c r="AM3911" i="4"/>
  <c r="AM3912" i="4"/>
  <c r="AM3913" i="4"/>
  <c r="AM3914" i="4"/>
  <c r="AM3915" i="4"/>
  <c r="AM3916" i="4"/>
  <c r="AM3917" i="4"/>
  <c r="AM3918" i="4"/>
  <c r="AM3919" i="4"/>
  <c r="AM3920" i="4"/>
  <c r="AM3921" i="4"/>
  <c r="AM3922" i="4"/>
  <c r="AM3923" i="4"/>
  <c r="AM3924" i="4"/>
  <c r="AM3925" i="4"/>
  <c r="AM3926" i="4"/>
  <c r="AM3927" i="4"/>
  <c r="AM3928" i="4"/>
  <c r="AM3929" i="4"/>
  <c r="AM3930" i="4"/>
  <c r="AM3931" i="4"/>
  <c r="AM3932" i="4"/>
  <c r="AM3933" i="4"/>
  <c r="AM3934" i="4"/>
  <c r="AM3935" i="4"/>
  <c r="AM3936" i="4"/>
  <c r="AM3937" i="4"/>
  <c r="AM3938" i="4"/>
  <c r="AM3939" i="4"/>
  <c r="AM3940" i="4"/>
  <c r="AM3941" i="4"/>
  <c r="AM3942" i="4"/>
  <c r="AM3943" i="4"/>
  <c r="AM3944" i="4"/>
  <c r="AM3945" i="4"/>
  <c r="AM3946" i="4"/>
  <c r="AM3947" i="4"/>
  <c r="AM3948" i="4"/>
  <c r="AM3949" i="4"/>
  <c r="AM3950" i="4"/>
  <c r="AM3951" i="4"/>
  <c r="AM3952" i="4"/>
  <c r="AM3953" i="4"/>
  <c r="AM3954" i="4"/>
  <c r="AM3955" i="4"/>
  <c r="AM3956" i="4"/>
  <c r="AM3957" i="4"/>
  <c r="AM3958" i="4"/>
  <c r="AM3959" i="4"/>
  <c r="AM3960" i="4"/>
  <c r="AM3961" i="4"/>
  <c r="AM3962" i="4"/>
  <c r="AM3963" i="4"/>
  <c r="AM3964" i="4"/>
  <c r="AM3965" i="4"/>
  <c r="AM3966" i="4"/>
  <c r="AM3967" i="4"/>
  <c r="AM3968" i="4"/>
  <c r="AM3969" i="4"/>
  <c r="AM3970" i="4"/>
  <c r="AM3971" i="4"/>
  <c r="AM3972" i="4"/>
  <c r="AM3973" i="4"/>
  <c r="AM3974" i="4"/>
  <c r="AM3975" i="4"/>
  <c r="AM3976" i="4"/>
  <c r="AM3977" i="4"/>
  <c r="AM3978" i="4"/>
  <c r="AM3979" i="4"/>
  <c r="AM3980" i="4"/>
  <c r="AM3981" i="4"/>
  <c r="AM3982" i="4"/>
  <c r="AM3983" i="4"/>
  <c r="AM3984" i="4"/>
  <c r="AM3985" i="4"/>
  <c r="AM3986" i="4"/>
  <c r="AM3987" i="4"/>
  <c r="AM3988" i="4"/>
  <c r="AM3989" i="4"/>
  <c r="AM3990" i="4"/>
  <c r="AM3991" i="4"/>
  <c r="AM3992" i="4"/>
  <c r="AM3993" i="4"/>
  <c r="AM3994" i="4"/>
  <c r="AM3995" i="4"/>
  <c r="AM3996" i="4"/>
  <c r="AM3997" i="4"/>
  <c r="AM3998" i="4"/>
  <c r="AM3999" i="4"/>
  <c r="AM4000" i="4"/>
  <c r="AM4001" i="4"/>
  <c r="AM4002" i="4"/>
  <c r="AM4003" i="4"/>
  <c r="AM4004" i="4"/>
  <c r="AM4005" i="4"/>
  <c r="AM4006" i="4"/>
  <c r="AM4007" i="4"/>
  <c r="AM4008" i="4"/>
  <c r="AM4009" i="4"/>
  <c r="AM4010" i="4"/>
  <c r="AM4011" i="4"/>
  <c r="AM4012" i="4"/>
  <c r="AM4013" i="4"/>
  <c r="AM4014" i="4"/>
  <c r="AM4015" i="4"/>
  <c r="AM4016" i="4"/>
  <c r="AM4017" i="4"/>
  <c r="AM4018" i="4"/>
  <c r="AM4019" i="4"/>
  <c r="AM4020" i="4"/>
  <c r="AM4021" i="4"/>
  <c r="AM4022" i="4"/>
  <c r="AM4023" i="4"/>
  <c r="AM4024" i="4"/>
  <c r="AM4025" i="4"/>
  <c r="AM4026" i="4"/>
  <c r="AM4027" i="4"/>
  <c r="AM4028" i="4"/>
  <c r="AM4029" i="4"/>
  <c r="AM4030" i="4"/>
  <c r="AM4031" i="4"/>
  <c r="AM4032" i="4"/>
  <c r="AM4033" i="4"/>
  <c r="AM4034" i="4"/>
  <c r="AM4035" i="4"/>
  <c r="AM4036" i="4"/>
  <c r="AM4037" i="4"/>
  <c r="AM4038" i="4"/>
  <c r="AM4039" i="4"/>
  <c r="AM4040" i="4"/>
  <c r="AM4041" i="4"/>
  <c r="AM4042" i="4"/>
  <c r="AM4043" i="4"/>
  <c r="AM4044" i="4"/>
  <c r="AM4045" i="4"/>
  <c r="AM4046" i="4"/>
  <c r="AM4047" i="4"/>
  <c r="AM4048" i="4"/>
  <c r="AM4049" i="4"/>
  <c r="AM4050" i="4"/>
  <c r="AM4051" i="4"/>
  <c r="AM4052" i="4"/>
  <c r="AM4053" i="4"/>
  <c r="AM4054" i="4"/>
  <c r="AM4055" i="4"/>
  <c r="AM4056" i="4"/>
  <c r="AM4057" i="4"/>
  <c r="AM4058" i="4"/>
  <c r="AM4059" i="4"/>
  <c r="AM4060" i="4"/>
  <c r="AM4061" i="4"/>
  <c r="AM4062" i="4"/>
  <c r="AM4063" i="4"/>
  <c r="AM4064" i="4"/>
  <c r="AM4065" i="4"/>
  <c r="AM4066" i="4"/>
  <c r="AM4067" i="4"/>
  <c r="AM4068" i="4"/>
  <c r="AM4069" i="4"/>
  <c r="AM4070" i="4"/>
  <c r="AM4071" i="4"/>
  <c r="AM4072" i="4"/>
  <c r="AM4073" i="4"/>
  <c r="AM4074" i="4"/>
  <c r="AM4075" i="4"/>
  <c r="AM4076" i="4"/>
  <c r="AM4077" i="4"/>
  <c r="AM4078" i="4"/>
  <c r="AM4079" i="4"/>
  <c r="AM4080" i="4"/>
  <c r="AM4081" i="4"/>
  <c r="AM4082" i="4"/>
  <c r="AM4083" i="4"/>
  <c r="AM4084" i="4"/>
  <c r="AM4085" i="4"/>
  <c r="AM4086" i="4"/>
  <c r="AM4087" i="4"/>
  <c r="AM4088" i="4"/>
  <c r="AM4089" i="4"/>
  <c r="AM4090" i="4"/>
  <c r="AM4091" i="4"/>
  <c r="AM4092" i="4"/>
  <c r="AM4093" i="4"/>
  <c r="AM4094" i="4"/>
  <c r="AM4095" i="4"/>
  <c r="AM4096" i="4"/>
  <c r="AM4097" i="4"/>
  <c r="AM4098" i="4"/>
  <c r="AM4099" i="4"/>
  <c r="AM4100" i="4"/>
  <c r="AM4101" i="4"/>
  <c r="AM4102" i="4"/>
  <c r="AM4103" i="4"/>
  <c r="AM4104" i="4"/>
  <c r="AM4105" i="4"/>
  <c r="AM4106" i="4"/>
  <c r="AM4107" i="4"/>
  <c r="AM4108" i="4"/>
  <c r="AM4109" i="4"/>
  <c r="AM4110" i="4"/>
  <c r="AM4111" i="4"/>
  <c r="AM4112" i="4"/>
  <c r="AM4113" i="4"/>
  <c r="AM4114" i="4"/>
  <c r="AM4115" i="4"/>
  <c r="AM4116" i="4"/>
  <c r="AM4117" i="4"/>
  <c r="AM4118" i="4"/>
  <c r="AM4119" i="4"/>
  <c r="AM4120" i="4"/>
  <c r="AM4121" i="4"/>
  <c r="AM4122" i="4"/>
  <c r="AM4123" i="4"/>
  <c r="AM4124" i="4"/>
  <c r="AM4125" i="4"/>
  <c r="AM4126" i="4"/>
  <c r="AM4127" i="4"/>
  <c r="AM4128" i="4"/>
  <c r="AM4129" i="4"/>
  <c r="AM4130" i="4"/>
  <c r="AM4131" i="4"/>
  <c r="AM4132" i="4"/>
  <c r="AM4133" i="4"/>
  <c r="AM4134" i="4"/>
  <c r="AM4135" i="4"/>
  <c r="AM4136" i="4"/>
  <c r="AM4137" i="4"/>
  <c r="AM4138" i="4"/>
  <c r="AM4139" i="4"/>
  <c r="AM4140" i="4"/>
  <c r="AM4141" i="4"/>
  <c r="AM4142" i="4"/>
  <c r="AM4143" i="4"/>
  <c r="AM4144" i="4"/>
  <c r="AM4145" i="4"/>
  <c r="AM4146" i="4"/>
  <c r="AM4147" i="4"/>
  <c r="AM4148" i="4"/>
  <c r="AM4149" i="4"/>
  <c r="AM4150" i="4"/>
  <c r="AM4151" i="4"/>
  <c r="AM4152" i="4"/>
  <c r="AM4153" i="4"/>
  <c r="AM4154" i="4"/>
  <c r="AM4155" i="4"/>
  <c r="AM4156" i="4"/>
  <c r="AM4157" i="4"/>
  <c r="AM4158" i="4"/>
  <c r="AM4159" i="4"/>
  <c r="AM4160" i="4"/>
  <c r="AM4161" i="4"/>
  <c r="AM4162" i="4"/>
  <c r="AM4163" i="4"/>
  <c r="AM4164" i="4"/>
  <c r="AM4165" i="4"/>
  <c r="AM4166" i="4"/>
  <c r="AM4167" i="4"/>
  <c r="AM4168" i="4"/>
  <c r="AM4169" i="4"/>
  <c r="AM4170" i="4"/>
  <c r="AM4171" i="4"/>
  <c r="AM4172" i="4"/>
  <c r="AM4173" i="4"/>
  <c r="AM4174" i="4"/>
  <c r="AM4175" i="4"/>
  <c r="AM4176" i="4"/>
  <c r="AM4177" i="4"/>
  <c r="AM4178" i="4"/>
  <c r="AM4179" i="4"/>
  <c r="AM4180" i="4"/>
  <c r="AM4181" i="4"/>
  <c r="AM4182" i="4"/>
  <c r="AM4183" i="4"/>
  <c r="AM4184" i="4"/>
  <c r="AM4185" i="4"/>
  <c r="AM4186" i="4"/>
  <c r="AM4187" i="4"/>
  <c r="AM4188" i="4"/>
  <c r="AM4189" i="4"/>
  <c r="AM4190" i="4"/>
  <c r="AM4191" i="4"/>
  <c r="AM4192" i="4"/>
  <c r="AM4193" i="4"/>
  <c r="AM4194" i="4"/>
  <c r="AM4195" i="4"/>
  <c r="AM4196" i="4"/>
  <c r="AM4197" i="4"/>
  <c r="AM4198" i="4"/>
  <c r="AM4199" i="4"/>
  <c r="AM4200" i="4"/>
  <c r="AM4201" i="4"/>
  <c r="AM4202" i="4"/>
  <c r="AM4203" i="4"/>
  <c r="AM4204" i="4"/>
  <c r="AM4205" i="4"/>
  <c r="AM4206" i="4"/>
  <c r="AM4207" i="4"/>
  <c r="AM4208" i="4"/>
  <c r="AM4209" i="4"/>
  <c r="AM4210" i="4"/>
  <c r="AM4211" i="4"/>
  <c r="AM4212" i="4"/>
  <c r="AM4213" i="4"/>
  <c r="AM4214" i="4"/>
  <c r="AM4215" i="4"/>
  <c r="AM4216" i="4"/>
  <c r="AM4217" i="4"/>
  <c r="AM4218" i="4"/>
  <c r="AM4219" i="4"/>
  <c r="AM4220" i="4"/>
  <c r="AM4221" i="4"/>
  <c r="AM4222" i="4"/>
  <c r="AM4223" i="4"/>
  <c r="AM4224" i="4"/>
  <c r="AM4225" i="4"/>
  <c r="AM4226" i="4"/>
  <c r="AM4227" i="4"/>
  <c r="AM4228" i="4"/>
  <c r="AM4229" i="4"/>
  <c r="AM4230" i="4"/>
  <c r="AM4231" i="4"/>
  <c r="AM4232" i="4"/>
  <c r="AM4233" i="4"/>
  <c r="AM4234" i="4"/>
  <c r="AM4235" i="4"/>
  <c r="AM4236" i="4"/>
  <c r="AM4237" i="4"/>
  <c r="AM4238" i="4"/>
  <c r="AM4239" i="4"/>
  <c r="AM4240" i="4"/>
  <c r="AM4241" i="4"/>
  <c r="AM4242" i="4"/>
  <c r="AM4243" i="4"/>
  <c r="AM4244" i="4"/>
  <c r="AM4245" i="4"/>
  <c r="AM4246" i="4"/>
  <c r="AM4247" i="4"/>
  <c r="AM4248" i="4"/>
  <c r="AM4249" i="4"/>
  <c r="AM4250" i="4"/>
  <c r="AM4251" i="4"/>
  <c r="AM4252" i="4"/>
  <c r="AM4253" i="4"/>
  <c r="AM4254" i="4"/>
  <c r="AM4255" i="4"/>
  <c r="AM4256" i="4"/>
  <c r="AM4257" i="4"/>
  <c r="AM4258" i="4"/>
  <c r="AM4259" i="4"/>
  <c r="AM4260" i="4"/>
  <c r="AM4261" i="4"/>
  <c r="AM4262" i="4"/>
  <c r="AM4263" i="4"/>
  <c r="AM4264" i="4"/>
  <c r="AM4265" i="4"/>
  <c r="AM4266" i="4"/>
  <c r="AM4267" i="4"/>
  <c r="AM4268" i="4"/>
  <c r="AM4269" i="4"/>
  <c r="AM4270" i="4"/>
  <c r="AM4271" i="4"/>
  <c r="AM4272" i="4"/>
  <c r="AM4273" i="4"/>
  <c r="AM4274" i="4"/>
  <c r="AM4275" i="4"/>
  <c r="AM4276" i="4"/>
  <c r="AM4277" i="4"/>
  <c r="AM4278" i="4"/>
  <c r="AM4279" i="4"/>
  <c r="AM4280" i="4"/>
  <c r="AM4281" i="4"/>
  <c r="AM4282" i="4"/>
  <c r="AM4283" i="4"/>
  <c r="AM4284" i="4"/>
  <c r="AM4285" i="4"/>
  <c r="AM4286" i="4"/>
  <c r="AM4287" i="4"/>
  <c r="AM4288" i="4"/>
  <c r="AM4289" i="4"/>
  <c r="AM4290" i="4"/>
  <c r="AM4291" i="4"/>
  <c r="AM4292" i="4"/>
  <c r="AM4293" i="4"/>
  <c r="AM4294" i="4"/>
  <c r="AM4295" i="4"/>
  <c r="AM4296" i="4"/>
  <c r="AM4297" i="4"/>
  <c r="AM4298" i="4"/>
  <c r="AM4299" i="4"/>
  <c r="AM4300" i="4"/>
  <c r="AM4301" i="4"/>
  <c r="AM4302" i="4"/>
  <c r="AM4303" i="4"/>
  <c r="AM4304" i="4"/>
  <c r="AM4305" i="4"/>
  <c r="AM4306" i="4"/>
  <c r="AM4307" i="4"/>
  <c r="AM4308" i="4"/>
  <c r="AM4309" i="4"/>
  <c r="AM4310" i="4"/>
  <c r="AM4311" i="4"/>
  <c r="AM4312" i="4"/>
  <c r="AM4313" i="4"/>
  <c r="AM4314" i="4"/>
  <c r="AM4315" i="4"/>
  <c r="AM4316" i="4"/>
  <c r="AM4317" i="4"/>
  <c r="AM4318" i="4"/>
  <c r="AM4319" i="4"/>
  <c r="AM4320" i="4"/>
  <c r="AM4321" i="4"/>
  <c r="AM4322" i="4"/>
  <c r="AM4323" i="4"/>
  <c r="AM4324" i="4"/>
  <c r="AM4325" i="4"/>
  <c r="AM4326" i="4"/>
  <c r="AM4327" i="4"/>
  <c r="AM4328" i="4"/>
  <c r="AM4329" i="4"/>
  <c r="AM4330" i="4"/>
  <c r="AM4331" i="4"/>
  <c r="AM4332" i="4"/>
  <c r="AM4333" i="4"/>
  <c r="AM4334" i="4"/>
  <c r="AM4335" i="4"/>
  <c r="AM4336" i="4"/>
  <c r="AM4337" i="4"/>
  <c r="AM4338" i="4"/>
  <c r="AM4339" i="4"/>
  <c r="AM4340" i="4"/>
  <c r="AM4341" i="4"/>
  <c r="AM4342" i="4"/>
  <c r="AM4343" i="4"/>
  <c r="AM4344" i="4"/>
  <c r="AM4345" i="4"/>
  <c r="AM4346" i="4"/>
  <c r="AM4347" i="4"/>
  <c r="AM4348" i="4"/>
  <c r="AM4349" i="4"/>
  <c r="AM4350" i="4"/>
  <c r="AM4351" i="4"/>
  <c r="AM4352" i="4"/>
  <c r="AM4353" i="4"/>
  <c r="AM4354" i="4"/>
  <c r="AM4355" i="4"/>
  <c r="AM4356" i="4"/>
  <c r="AM4357" i="4"/>
  <c r="AM4358" i="4"/>
  <c r="AM4359" i="4"/>
  <c r="AM4360" i="4"/>
  <c r="AM4361" i="4"/>
  <c r="AM4362" i="4"/>
  <c r="AM4363" i="4"/>
  <c r="AM4364" i="4"/>
  <c r="AM4365" i="4"/>
  <c r="AM4366" i="4"/>
  <c r="AM4367" i="4"/>
  <c r="AM4368" i="4"/>
  <c r="AM4369" i="4"/>
  <c r="AM4370" i="4"/>
  <c r="AM4371" i="4"/>
  <c r="AM4372" i="4"/>
  <c r="AM4373" i="4"/>
  <c r="AM4374" i="4"/>
  <c r="AM4375" i="4"/>
  <c r="AM4376" i="4"/>
  <c r="AM4377" i="4"/>
  <c r="AM4378" i="4"/>
  <c r="AM4379" i="4"/>
  <c r="AM4380" i="4"/>
  <c r="AM4381" i="4"/>
  <c r="AM4382" i="4"/>
  <c r="AM4383" i="4"/>
  <c r="AM4384" i="4"/>
  <c r="AM4385" i="4"/>
  <c r="AM4386" i="4"/>
  <c r="AM4387" i="4"/>
  <c r="AM4388" i="4"/>
  <c r="AM4389" i="4"/>
  <c r="AM4390" i="4"/>
  <c r="AM4391" i="4"/>
  <c r="AM4392" i="4"/>
  <c r="AM4393" i="4"/>
  <c r="AM4394" i="4"/>
  <c r="AM4395" i="4"/>
  <c r="AM4396" i="4"/>
  <c r="AM4397" i="4"/>
  <c r="AM4398" i="4"/>
  <c r="AM4399" i="4"/>
  <c r="AM4400" i="4"/>
  <c r="AM4401" i="4"/>
  <c r="AM4402" i="4"/>
  <c r="AM4403" i="4"/>
  <c r="AM4404" i="4"/>
  <c r="AM4405" i="4"/>
  <c r="AM4406" i="4"/>
  <c r="AM4407" i="4"/>
  <c r="AM4408" i="4"/>
  <c r="AM4409" i="4"/>
  <c r="AM4410" i="4"/>
  <c r="AM4411" i="4"/>
  <c r="AM4412" i="4"/>
  <c r="AM4413" i="4"/>
  <c r="AM4414" i="4"/>
  <c r="AM4415" i="4"/>
  <c r="AM4416" i="4"/>
  <c r="AM4417" i="4"/>
  <c r="AM4418" i="4"/>
  <c r="AM4419" i="4"/>
  <c r="AM4420" i="4"/>
  <c r="AM4421" i="4"/>
  <c r="AM4422" i="4"/>
  <c r="AM4423" i="4"/>
  <c r="AM4424" i="4"/>
  <c r="AM4425" i="4"/>
  <c r="AM4426" i="4"/>
  <c r="AM4427" i="4"/>
  <c r="AM4428" i="4"/>
  <c r="AM4429" i="4"/>
  <c r="AM4430" i="4"/>
  <c r="AM4431" i="4"/>
  <c r="AM4432" i="4"/>
  <c r="AM4433" i="4"/>
  <c r="AM4434" i="4"/>
  <c r="AM4435" i="4"/>
  <c r="AM4436" i="4"/>
  <c r="AM4437" i="4"/>
  <c r="AM4438" i="4"/>
  <c r="AM4439" i="4"/>
  <c r="AM4440" i="4"/>
  <c r="AM4441" i="4"/>
  <c r="AM4442" i="4"/>
  <c r="AM4443" i="4"/>
  <c r="AM4444" i="4"/>
  <c r="AM4445" i="4"/>
  <c r="AM4446" i="4"/>
  <c r="AM4447" i="4"/>
  <c r="AM4448" i="4"/>
  <c r="AM4449" i="4"/>
  <c r="AM4450" i="4"/>
  <c r="AM4451" i="4"/>
  <c r="AM4452" i="4"/>
  <c r="AM4453" i="4"/>
  <c r="AM4454" i="4"/>
  <c r="AM4455" i="4"/>
  <c r="AM4456" i="4"/>
  <c r="AM4457" i="4"/>
  <c r="AM4458" i="4"/>
  <c r="AM4459" i="4"/>
  <c r="AM4460" i="4"/>
  <c r="AM4461" i="4"/>
  <c r="AM4462" i="4"/>
  <c r="AM4463" i="4"/>
  <c r="AM4464" i="4"/>
  <c r="AM4465" i="4"/>
  <c r="AM4466" i="4"/>
  <c r="AM4467" i="4"/>
  <c r="AM4468" i="4"/>
  <c r="AM4469" i="4"/>
  <c r="AM4470" i="4"/>
  <c r="AM4471" i="4"/>
  <c r="AM4472" i="4"/>
  <c r="AM4473" i="4"/>
  <c r="AM4474" i="4"/>
  <c r="AM4475" i="4"/>
  <c r="AM4476" i="4"/>
  <c r="AM4477" i="4"/>
  <c r="AM4478" i="4"/>
  <c r="AM4479" i="4"/>
  <c r="AM4480" i="4"/>
  <c r="AM4481" i="4"/>
  <c r="AM4482" i="4"/>
  <c r="AM4483" i="4"/>
  <c r="AM4484" i="4"/>
  <c r="AM4485" i="4"/>
  <c r="AM4486" i="4"/>
  <c r="AM4487" i="4"/>
  <c r="AM4488" i="4"/>
  <c r="AM4489" i="4"/>
  <c r="AM4490" i="4"/>
  <c r="AM4491" i="4"/>
  <c r="AM4492" i="4"/>
  <c r="AM4493" i="4"/>
  <c r="AM4494" i="4"/>
  <c r="AM4495" i="4"/>
  <c r="AM4496" i="4"/>
  <c r="AM4497" i="4"/>
  <c r="AM4498" i="4"/>
  <c r="AM4499" i="4"/>
  <c r="AM4500" i="4"/>
  <c r="AM4501" i="4"/>
  <c r="AM4502" i="4"/>
  <c r="AM4503" i="4"/>
  <c r="AM4504" i="4"/>
  <c r="AM4505" i="4"/>
  <c r="AM4506" i="4"/>
  <c r="AM4507" i="4"/>
  <c r="AM4508" i="4"/>
  <c r="AM4509" i="4"/>
  <c r="AM4510" i="4"/>
  <c r="AM4511" i="4"/>
  <c r="AM4512" i="4"/>
  <c r="AM4513" i="4"/>
  <c r="AM4514" i="4"/>
  <c r="AM4515" i="4"/>
  <c r="AM4516" i="4"/>
  <c r="AM4517" i="4"/>
  <c r="AM4518" i="4"/>
  <c r="AM4519" i="4"/>
  <c r="AM4520" i="4"/>
  <c r="AM4521" i="4"/>
  <c r="AM4522" i="4"/>
  <c r="AM4523" i="4"/>
  <c r="AM4524" i="4"/>
  <c r="AM4525" i="4"/>
  <c r="AM4526" i="4"/>
  <c r="AM4527" i="4"/>
  <c r="AM4528" i="4"/>
  <c r="AM4529" i="4"/>
  <c r="AM4530" i="4"/>
  <c r="AM4531" i="4"/>
  <c r="AM4532" i="4"/>
  <c r="AM4533" i="4"/>
  <c r="AM4534" i="4"/>
  <c r="AM4535" i="4"/>
  <c r="AM4536" i="4"/>
  <c r="AM4537" i="4"/>
  <c r="AM4538" i="4"/>
  <c r="AM4539" i="4"/>
  <c r="AM4540" i="4"/>
  <c r="AM4541" i="4"/>
  <c r="AM4542" i="4"/>
  <c r="AM4543" i="4"/>
  <c r="AM4544" i="4"/>
  <c r="AM4545" i="4"/>
  <c r="AM4546" i="4"/>
  <c r="AM4547" i="4"/>
  <c r="AM4548" i="4"/>
  <c r="AM4549" i="4"/>
  <c r="AM4550" i="4"/>
  <c r="AM4551" i="4"/>
  <c r="AM4552" i="4"/>
  <c r="AM4553" i="4"/>
  <c r="AM4554" i="4"/>
  <c r="AM4555" i="4"/>
  <c r="AM4556" i="4"/>
  <c r="AM4557" i="4"/>
  <c r="AM4558" i="4"/>
  <c r="AM4559" i="4"/>
  <c r="AM4560" i="4"/>
  <c r="AM4561" i="4"/>
  <c r="AM4562" i="4"/>
  <c r="AM4563" i="4"/>
  <c r="AM4564" i="4"/>
  <c r="AM4565" i="4"/>
  <c r="AM4566" i="4"/>
  <c r="AM4567" i="4"/>
  <c r="AM4568" i="4"/>
  <c r="AM4569" i="4"/>
  <c r="AM4570" i="4"/>
  <c r="AM4571" i="4"/>
  <c r="AM4572" i="4"/>
  <c r="AM4573" i="4"/>
  <c r="AM4574" i="4"/>
  <c r="AM4575" i="4"/>
  <c r="AM4576" i="4"/>
  <c r="AM4577" i="4"/>
  <c r="AM4578" i="4"/>
  <c r="AM4579" i="4"/>
  <c r="AM4580" i="4"/>
  <c r="AM4581" i="4"/>
  <c r="AM4582" i="4"/>
  <c r="AM4583" i="4"/>
  <c r="AM4584" i="4"/>
  <c r="AM4585" i="4"/>
  <c r="AM4586" i="4"/>
  <c r="AM4587" i="4"/>
  <c r="AM4588" i="4"/>
  <c r="AM4589" i="4"/>
  <c r="AM4590" i="4"/>
  <c r="AM4591" i="4"/>
  <c r="AM4592" i="4"/>
  <c r="AM4593" i="4"/>
  <c r="AM4594" i="4"/>
  <c r="AM4595" i="4"/>
  <c r="AM4596" i="4"/>
  <c r="AM4597" i="4"/>
  <c r="AM4598" i="4"/>
  <c r="AM4599" i="4"/>
  <c r="AM4600" i="4"/>
  <c r="AM4601" i="4"/>
  <c r="AM4602" i="4"/>
  <c r="AM4603" i="4"/>
  <c r="AM4604" i="4"/>
  <c r="AM4605" i="4"/>
  <c r="AM4606" i="4"/>
  <c r="AM4607" i="4"/>
  <c r="AM4608" i="4"/>
  <c r="AM4609" i="4"/>
  <c r="AM4610" i="4"/>
  <c r="AM4611" i="4"/>
  <c r="AM4612" i="4"/>
  <c r="AM4613" i="4"/>
  <c r="AM4614" i="4"/>
  <c r="AM4615" i="4"/>
  <c r="AM4616" i="4"/>
  <c r="AM4617" i="4"/>
  <c r="AM4618" i="4"/>
  <c r="AM4619" i="4"/>
  <c r="AM4620" i="4"/>
  <c r="AM4621" i="4"/>
  <c r="AM4622" i="4"/>
  <c r="AM4623" i="4"/>
  <c r="AM4624" i="4"/>
  <c r="AM4625" i="4"/>
  <c r="AM4626" i="4"/>
  <c r="AM4627" i="4"/>
  <c r="AM4628" i="4"/>
  <c r="AM4629" i="4"/>
  <c r="AM4630" i="4"/>
  <c r="AM4631" i="4"/>
  <c r="AM4632" i="4"/>
  <c r="AM4633" i="4"/>
  <c r="AM4634" i="4"/>
  <c r="AM4635" i="4"/>
  <c r="AM4636" i="4"/>
  <c r="AM4637" i="4"/>
  <c r="AM4638" i="4"/>
  <c r="AM4639" i="4"/>
  <c r="AM4640" i="4"/>
  <c r="AM4641" i="4"/>
  <c r="AM4642" i="4"/>
  <c r="AM4643" i="4"/>
  <c r="AM4644" i="4"/>
  <c r="AM4645" i="4"/>
  <c r="AM4646" i="4"/>
  <c r="AM4647" i="4"/>
  <c r="AM4648" i="4"/>
  <c r="AM4649" i="4"/>
  <c r="AM4650" i="4"/>
  <c r="AM4651" i="4"/>
  <c r="AM4652" i="4"/>
  <c r="AM4653" i="4"/>
  <c r="AM4654" i="4"/>
  <c r="AM4655" i="4"/>
  <c r="AM4656" i="4"/>
  <c r="AM4657" i="4"/>
  <c r="AM4658" i="4"/>
  <c r="AM4659" i="4"/>
  <c r="AM4660" i="4"/>
  <c r="AM4661" i="4"/>
  <c r="AM4662" i="4"/>
  <c r="AM4663" i="4"/>
  <c r="AM4664" i="4"/>
  <c r="AM4665" i="4"/>
  <c r="AM4666" i="4"/>
  <c r="AM4667" i="4"/>
  <c r="AM4668" i="4"/>
  <c r="AM4669" i="4"/>
  <c r="AM4670" i="4"/>
  <c r="AM4671" i="4"/>
  <c r="AM4672" i="4"/>
  <c r="AM4673" i="4"/>
  <c r="AM4674" i="4"/>
  <c r="AM4675" i="4"/>
  <c r="AM4676" i="4"/>
  <c r="AM4677" i="4"/>
  <c r="AM4678" i="4"/>
  <c r="AM4679" i="4"/>
  <c r="AM4680" i="4"/>
  <c r="AM4681" i="4"/>
  <c r="AM4682" i="4"/>
  <c r="AM4683" i="4"/>
  <c r="AM4684" i="4"/>
  <c r="AM4685" i="4"/>
  <c r="AM4686" i="4"/>
  <c r="AM4687" i="4"/>
  <c r="AM4688" i="4"/>
  <c r="AM4689" i="4"/>
  <c r="AM4690" i="4"/>
  <c r="AM4691" i="4"/>
  <c r="AM4692" i="4"/>
  <c r="AM4693" i="4"/>
  <c r="AM4694" i="4"/>
  <c r="AM4695" i="4"/>
  <c r="AM4696" i="4"/>
  <c r="AM4697" i="4"/>
  <c r="AM4698" i="4"/>
  <c r="AM4699" i="4"/>
  <c r="AM4700" i="4"/>
  <c r="AM4701" i="4"/>
  <c r="AM4702" i="4"/>
  <c r="AM4703" i="4"/>
  <c r="AM4704" i="4"/>
  <c r="AM4705" i="4"/>
  <c r="AM4706" i="4"/>
  <c r="AM4707" i="4"/>
  <c r="AM4708" i="4"/>
  <c r="AM4709" i="4"/>
  <c r="AM4710" i="4"/>
  <c r="AM4711" i="4"/>
  <c r="AM4712" i="4"/>
  <c r="AM4713" i="4"/>
  <c r="AM4714" i="4"/>
  <c r="AM4715" i="4"/>
  <c r="AM4716" i="4"/>
  <c r="AM4717" i="4"/>
  <c r="AM4718" i="4"/>
  <c r="AM4719" i="4"/>
  <c r="AM4720" i="4"/>
  <c r="AM4721" i="4"/>
  <c r="AM4722" i="4"/>
  <c r="AM4723" i="4"/>
  <c r="AM4724" i="4"/>
  <c r="AM4725" i="4"/>
  <c r="AM4726" i="4"/>
  <c r="AM4727" i="4"/>
  <c r="AM4728" i="4"/>
  <c r="AM4729" i="4"/>
  <c r="AM4730" i="4"/>
  <c r="AM4731" i="4"/>
  <c r="AM4732" i="4"/>
  <c r="AM4733" i="4"/>
  <c r="AM4734" i="4"/>
  <c r="AM4735" i="4"/>
  <c r="AM4736" i="4"/>
  <c r="AM4737" i="4"/>
  <c r="AM4738" i="4"/>
  <c r="AM4739" i="4"/>
  <c r="AM4740" i="4"/>
  <c r="AM4741" i="4"/>
  <c r="AM4742" i="4"/>
  <c r="AM4743" i="4"/>
  <c r="AM4744" i="4"/>
  <c r="AM4745" i="4"/>
  <c r="AM4746" i="4"/>
  <c r="AM4747" i="4"/>
  <c r="AM4748" i="4"/>
  <c r="AM4749" i="4"/>
  <c r="AM4750" i="4"/>
  <c r="AM4751" i="4"/>
  <c r="AM4752" i="4"/>
  <c r="AM4753" i="4"/>
  <c r="AM4754" i="4"/>
  <c r="AM4755" i="4"/>
  <c r="AM4756" i="4"/>
  <c r="AM4757" i="4"/>
  <c r="AM4758" i="4"/>
  <c r="AM4759" i="4"/>
  <c r="AM4760" i="4"/>
  <c r="AM4761" i="4"/>
  <c r="AM4762" i="4"/>
  <c r="AM4763" i="4"/>
  <c r="AM4764" i="4"/>
  <c r="AM4765" i="4"/>
  <c r="AM4766" i="4"/>
  <c r="AM4767" i="4"/>
  <c r="AM4768" i="4"/>
  <c r="AM4769" i="4"/>
  <c r="AM4770" i="4"/>
  <c r="AM4771" i="4"/>
  <c r="AM4772" i="4"/>
  <c r="AM4773" i="4"/>
  <c r="AM4774" i="4"/>
  <c r="AM4775" i="4"/>
  <c r="AM4776" i="4"/>
  <c r="AM4777" i="4"/>
  <c r="AM4778" i="4"/>
  <c r="AM4779" i="4"/>
  <c r="AM4780" i="4"/>
  <c r="AM4781" i="4"/>
  <c r="AM4782" i="4"/>
  <c r="AM4783" i="4"/>
  <c r="AM4784" i="4"/>
  <c r="AM4785" i="4"/>
  <c r="AM4786" i="4"/>
  <c r="AM4787" i="4"/>
  <c r="AM4788" i="4"/>
  <c r="AM4789" i="4"/>
  <c r="AM4790" i="4"/>
  <c r="AM4791" i="4"/>
  <c r="AM4792" i="4"/>
  <c r="AM4793" i="4"/>
  <c r="AM4794" i="4"/>
  <c r="AM4795" i="4"/>
  <c r="AM4796" i="4"/>
  <c r="AM4797" i="4"/>
  <c r="K285" i="3"/>
  <c r="V272" i="12"/>
  <c r="W272" i="12" s="1"/>
  <c r="X272" i="12" s="1"/>
  <c r="V271" i="12"/>
  <c r="W271" i="12" s="1"/>
  <c r="X271" i="12" s="1"/>
  <c r="V270" i="12"/>
  <c r="W270" i="12" s="1"/>
  <c r="X270" i="12" s="1"/>
  <c r="V269" i="12"/>
  <c r="W269" i="12" s="1"/>
  <c r="X269" i="12" s="1"/>
  <c r="V268" i="12"/>
  <c r="W268" i="12" s="1"/>
  <c r="X268" i="12" s="1"/>
  <c r="V267" i="12"/>
  <c r="W267" i="12" s="1"/>
  <c r="X267" i="12" s="1"/>
  <c r="V266" i="12"/>
  <c r="W266" i="12" s="1"/>
  <c r="X266" i="12" s="1"/>
  <c r="V265" i="12"/>
  <c r="W265" i="12" s="1"/>
  <c r="X265" i="12" s="1"/>
  <c r="V264" i="12"/>
  <c r="W264" i="12" s="1"/>
  <c r="X264" i="12" s="1"/>
  <c r="V263" i="12"/>
  <c r="W263" i="12" s="1"/>
  <c r="X263" i="12" s="1"/>
  <c r="V262" i="12"/>
  <c r="W262" i="12" s="1"/>
  <c r="X262" i="12" s="1"/>
  <c r="V261" i="12"/>
  <c r="W261" i="12" s="1"/>
  <c r="X261" i="12" s="1"/>
  <c r="V260" i="12"/>
  <c r="W260" i="12" s="1"/>
  <c r="X260" i="12" s="1"/>
  <c r="V259" i="12"/>
  <c r="W259" i="12" s="1"/>
  <c r="X259" i="12" s="1"/>
  <c r="V258" i="12"/>
  <c r="W258" i="12" s="1"/>
  <c r="X258" i="12" s="1"/>
  <c r="V257" i="12"/>
  <c r="W257" i="12" s="1"/>
  <c r="X257" i="12" s="1"/>
  <c r="V256" i="12"/>
  <c r="W256" i="12" s="1"/>
  <c r="X256" i="12" s="1"/>
  <c r="V255" i="12"/>
  <c r="W255" i="12" s="1"/>
  <c r="X255" i="12" s="1"/>
  <c r="V254" i="12"/>
  <c r="W254" i="12" s="1"/>
  <c r="X254" i="12" s="1"/>
  <c r="V253" i="12"/>
  <c r="W253" i="12" s="1"/>
  <c r="X253" i="12" s="1"/>
  <c r="V252" i="12"/>
  <c r="W252" i="12" s="1"/>
  <c r="X252" i="12" s="1"/>
  <c r="V251" i="12"/>
  <c r="W251" i="12" s="1"/>
  <c r="X251" i="12" s="1"/>
  <c r="V250" i="12"/>
  <c r="W250" i="12" s="1"/>
  <c r="X250" i="12" s="1"/>
  <c r="V249" i="12"/>
  <c r="W249" i="12" s="1"/>
  <c r="X249" i="12" s="1"/>
  <c r="V248" i="12"/>
  <c r="W248" i="12" s="1"/>
  <c r="X248" i="12" s="1"/>
  <c r="V247" i="12"/>
  <c r="W247" i="12" s="1"/>
  <c r="X247" i="12" s="1"/>
  <c r="V246" i="12"/>
  <c r="W246" i="12" s="1"/>
  <c r="X246" i="12" s="1"/>
  <c r="V245" i="12"/>
  <c r="W245" i="12" s="1"/>
  <c r="X245" i="12" s="1"/>
  <c r="V244" i="12"/>
  <c r="W244" i="12" s="1"/>
  <c r="X244" i="12" s="1"/>
  <c r="V243" i="12"/>
  <c r="W243" i="12" s="1"/>
  <c r="X243" i="12" s="1"/>
  <c r="V242" i="12"/>
  <c r="W242" i="12" s="1"/>
  <c r="X242" i="12" s="1"/>
  <c r="V241" i="12"/>
  <c r="W241" i="12" s="1"/>
  <c r="X241" i="12" s="1"/>
  <c r="V240" i="12"/>
  <c r="W240" i="12" s="1"/>
  <c r="X240" i="12" s="1"/>
  <c r="V239" i="12"/>
  <c r="W239" i="12" s="1"/>
  <c r="X239" i="12" s="1"/>
  <c r="V238" i="12"/>
  <c r="W238" i="12" s="1"/>
  <c r="X238" i="12" s="1"/>
  <c r="V237" i="12"/>
  <c r="W237" i="12" s="1"/>
  <c r="X237" i="12" s="1"/>
  <c r="V236" i="12"/>
  <c r="W236" i="12" s="1"/>
  <c r="X236" i="12" s="1"/>
  <c r="V235" i="12"/>
  <c r="W235" i="12" s="1"/>
  <c r="X235" i="12" s="1"/>
  <c r="V234" i="12"/>
  <c r="W234" i="12" s="1"/>
  <c r="X234" i="12" s="1"/>
  <c r="V233" i="12"/>
  <c r="W233" i="12" s="1"/>
  <c r="X233" i="12" s="1"/>
  <c r="V232" i="12"/>
  <c r="W232" i="12" s="1"/>
  <c r="X232" i="12" s="1"/>
  <c r="V231" i="12"/>
  <c r="W231" i="12" s="1"/>
  <c r="X231" i="12" s="1"/>
  <c r="V230" i="12"/>
  <c r="W230" i="12" s="1"/>
  <c r="X230" i="12" s="1"/>
  <c r="V229" i="12"/>
  <c r="W229" i="12" s="1"/>
  <c r="X229" i="12" s="1"/>
  <c r="V228" i="12"/>
  <c r="W228" i="12" s="1"/>
  <c r="X228" i="12" s="1"/>
  <c r="V227" i="12"/>
  <c r="W227" i="12" s="1"/>
  <c r="X227" i="12" s="1"/>
  <c r="V226" i="12"/>
  <c r="W226" i="12" s="1"/>
  <c r="X226" i="12" s="1"/>
  <c r="V225" i="12"/>
  <c r="W225" i="12" s="1"/>
  <c r="X225" i="12" s="1"/>
  <c r="V224" i="12"/>
  <c r="W224" i="12" s="1"/>
  <c r="X224" i="12" s="1"/>
  <c r="V223" i="12"/>
  <c r="W223" i="12" s="1"/>
  <c r="X223" i="12" s="1"/>
  <c r="V222" i="12"/>
  <c r="W222" i="12" s="1"/>
  <c r="X222" i="12" s="1"/>
  <c r="V221" i="12"/>
  <c r="W221" i="12" s="1"/>
  <c r="X221" i="12" s="1"/>
  <c r="V220" i="12"/>
  <c r="W220" i="12" s="1"/>
  <c r="X220" i="12" s="1"/>
  <c r="V219" i="12"/>
  <c r="W219" i="12" s="1"/>
  <c r="X219" i="12" s="1"/>
  <c r="V218" i="12"/>
  <c r="W218" i="12" s="1"/>
  <c r="X218" i="12" s="1"/>
  <c r="V217" i="12"/>
  <c r="W217" i="12" s="1"/>
  <c r="X217" i="12" s="1"/>
  <c r="V216" i="12"/>
  <c r="W216" i="12" s="1"/>
  <c r="X216" i="12" s="1"/>
  <c r="V215" i="12"/>
  <c r="W215" i="12" s="1"/>
  <c r="X215" i="12" s="1"/>
  <c r="V214" i="12"/>
  <c r="W214" i="12" s="1"/>
  <c r="X214" i="12" s="1"/>
  <c r="V213" i="12"/>
  <c r="W213" i="12" s="1"/>
  <c r="X213" i="12" s="1"/>
  <c r="V212" i="12"/>
  <c r="W212" i="12" s="1"/>
  <c r="X212" i="12" s="1"/>
  <c r="V211" i="12"/>
  <c r="W211" i="12" s="1"/>
  <c r="X211" i="12" s="1"/>
  <c r="V210" i="12"/>
  <c r="W210" i="12" s="1"/>
  <c r="X210" i="12" s="1"/>
  <c r="V209" i="12"/>
  <c r="W209" i="12" s="1"/>
  <c r="X209" i="12" s="1"/>
  <c r="V208" i="12"/>
  <c r="W208" i="12" s="1"/>
  <c r="X208" i="12" s="1"/>
  <c r="V207" i="12"/>
  <c r="W207" i="12" s="1"/>
  <c r="X207" i="12" s="1"/>
  <c r="V206" i="12"/>
  <c r="W206" i="12" s="1"/>
  <c r="X206" i="12" s="1"/>
  <c r="V205" i="12"/>
  <c r="W205" i="12" s="1"/>
  <c r="X205" i="12" s="1"/>
  <c r="V204" i="12"/>
  <c r="W204" i="12" s="1"/>
  <c r="X204" i="12" s="1"/>
  <c r="V203" i="12"/>
  <c r="W203" i="12" s="1"/>
  <c r="X203" i="12" s="1"/>
  <c r="V202" i="12"/>
  <c r="W202" i="12" s="1"/>
  <c r="X202" i="12" s="1"/>
  <c r="V201" i="12"/>
  <c r="W201" i="12" s="1"/>
  <c r="X201" i="12" s="1"/>
  <c r="V200" i="12"/>
  <c r="W200" i="12" s="1"/>
  <c r="X200" i="12" s="1"/>
  <c r="V199" i="12"/>
  <c r="W199" i="12" s="1"/>
  <c r="X199" i="12" s="1"/>
  <c r="V198" i="12"/>
  <c r="W198" i="12" s="1"/>
  <c r="X198" i="12" s="1"/>
  <c r="V197" i="12"/>
  <c r="W197" i="12" s="1"/>
  <c r="X197" i="12" s="1"/>
  <c r="V196" i="12"/>
  <c r="W196" i="12" s="1"/>
  <c r="X196" i="12" s="1"/>
  <c r="V195" i="12"/>
  <c r="W195" i="12" s="1"/>
  <c r="X195" i="12" s="1"/>
  <c r="V194" i="12"/>
  <c r="W194" i="12" s="1"/>
  <c r="X194" i="12" s="1"/>
  <c r="V193" i="12"/>
  <c r="W193" i="12" s="1"/>
  <c r="X193" i="12" s="1"/>
  <c r="V192" i="12"/>
  <c r="W192" i="12" s="1"/>
  <c r="X192" i="12" s="1"/>
  <c r="V191" i="12"/>
  <c r="W191" i="12" s="1"/>
  <c r="X191" i="12" s="1"/>
  <c r="V190" i="12"/>
  <c r="W190" i="12" s="1"/>
  <c r="X190" i="12" s="1"/>
  <c r="V189" i="12"/>
  <c r="W189" i="12" s="1"/>
  <c r="X189" i="12" s="1"/>
  <c r="V188" i="12"/>
  <c r="W188" i="12" s="1"/>
  <c r="X188" i="12" s="1"/>
  <c r="V187" i="12"/>
  <c r="W187" i="12" s="1"/>
  <c r="X187" i="12" s="1"/>
  <c r="V186" i="12"/>
  <c r="W186" i="12" s="1"/>
  <c r="X186" i="12" s="1"/>
  <c r="V185" i="12"/>
  <c r="W185" i="12" s="1"/>
  <c r="X185" i="12" s="1"/>
  <c r="V184" i="12"/>
  <c r="W184" i="12" s="1"/>
  <c r="X184" i="12" s="1"/>
  <c r="V183" i="12"/>
  <c r="W183" i="12" s="1"/>
  <c r="X183" i="12" s="1"/>
  <c r="V182" i="12"/>
  <c r="W182" i="12" s="1"/>
  <c r="X182" i="12" s="1"/>
  <c r="V181" i="12"/>
  <c r="W181" i="12" s="1"/>
  <c r="X181" i="12" s="1"/>
  <c r="V180" i="12"/>
  <c r="W180" i="12" s="1"/>
  <c r="X180" i="12" s="1"/>
  <c r="V179" i="12"/>
  <c r="W179" i="12" s="1"/>
  <c r="X179" i="12" s="1"/>
  <c r="V178" i="12"/>
  <c r="W178" i="12" s="1"/>
  <c r="X178" i="12" s="1"/>
  <c r="V177" i="12"/>
  <c r="W177" i="12" s="1"/>
  <c r="X177" i="12" s="1"/>
  <c r="V176" i="12"/>
  <c r="W176" i="12" s="1"/>
  <c r="X176" i="12" s="1"/>
  <c r="V175" i="12"/>
  <c r="W175" i="12" s="1"/>
  <c r="X175" i="12" s="1"/>
  <c r="V174" i="12"/>
  <c r="W174" i="12" s="1"/>
  <c r="X174" i="12" s="1"/>
  <c r="V173" i="12"/>
  <c r="W173" i="12" s="1"/>
  <c r="X173" i="12" s="1"/>
  <c r="V172" i="12"/>
  <c r="W172" i="12" s="1"/>
  <c r="X172" i="12" s="1"/>
  <c r="V171" i="12"/>
  <c r="W171" i="12" s="1"/>
  <c r="X171" i="12" s="1"/>
  <c r="V170" i="12"/>
  <c r="W170" i="12" s="1"/>
  <c r="X170" i="12" s="1"/>
  <c r="V169" i="12"/>
  <c r="W169" i="12" s="1"/>
  <c r="X169" i="12" s="1"/>
  <c r="V168" i="12"/>
  <c r="W168" i="12" s="1"/>
  <c r="X168" i="12" s="1"/>
  <c r="V167" i="12"/>
  <c r="W167" i="12" s="1"/>
  <c r="X167" i="12" s="1"/>
  <c r="V166" i="12"/>
  <c r="W166" i="12" s="1"/>
  <c r="X166" i="12" s="1"/>
  <c r="V165" i="12"/>
  <c r="W165" i="12" s="1"/>
  <c r="X165" i="12" s="1"/>
  <c r="V164" i="12"/>
  <c r="W164" i="12" s="1"/>
  <c r="X164" i="12" s="1"/>
  <c r="V163" i="12"/>
  <c r="W163" i="12" s="1"/>
  <c r="X163" i="12" s="1"/>
  <c r="V162" i="12"/>
  <c r="W162" i="12" s="1"/>
  <c r="X162" i="12" s="1"/>
  <c r="V161" i="12"/>
  <c r="W161" i="12" s="1"/>
  <c r="X161" i="12" s="1"/>
  <c r="V160" i="12"/>
  <c r="W160" i="12" s="1"/>
  <c r="X160" i="12" s="1"/>
  <c r="V159" i="12"/>
  <c r="W159" i="12" s="1"/>
  <c r="X159" i="12" s="1"/>
  <c r="V158" i="12"/>
  <c r="W158" i="12" s="1"/>
  <c r="X158" i="12" s="1"/>
  <c r="V157" i="12"/>
  <c r="W157" i="12" s="1"/>
  <c r="X157" i="12" s="1"/>
  <c r="V156" i="12"/>
  <c r="W156" i="12" s="1"/>
  <c r="X156" i="12" s="1"/>
  <c r="V155" i="12"/>
  <c r="W155" i="12" s="1"/>
  <c r="X155" i="12" s="1"/>
  <c r="V154" i="12"/>
  <c r="W154" i="12" s="1"/>
  <c r="X154" i="12" s="1"/>
  <c r="V153" i="12"/>
  <c r="W153" i="12" s="1"/>
  <c r="X153" i="12" s="1"/>
  <c r="V152" i="12"/>
  <c r="W152" i="12" s="1"/>
  <c r="X152" i="12" s="1"/>
  <c r="V151" i="12"/>
  <c r="W151" i="12" s="1"/>
  <c r="X151" i="12" s="1"/>
  <c r="V150" i="12"/>
  <c r="W150" i="12" s="1"/>
  <c r="X150" i="12" s="1"/>
  <c r="V149" i="12"/>
  <c r="W149" i="12" s="1"/>
  <c r="X149" i="12" s="1"/>
  <c r="V148" i="12"/>
  <c r="W148" i="12" s="1"/>
  <c r="X148" i="12" s="1"/>
  <c r="V147" i="12"/>
  <c r="W147" i="12" s="1"/>
  <c r="X147" i="12" s="1"/>
  <c r="V146" i="12"/>
  <c r="W146" i="12" s="1"/>
  <c r="X146" i="12" s="1"/>
  <c r="V145" i="12"/>
  <c r="W145" i="12" s="1"/>
  <c r="X145" i="12" s="1"/>
  <c r="V144" i="12"/>
  <c r="W144" i="12" s="1"/>
  <c r="X144" i="12" s="1"/>
  <c r="V143" i="12"/>
  <c r="W143" i="12" s="1"/>
  <c r="X143" i="12" s="1"/>
  <c r="V142" i="12"/>
  <c r="W142" i="12" s="1"/>
  <c r="X142" i="12" s="1"/>
  <c r="V141" i="12"/>
  <c r="W141" i="12" s="1"/>
  <c r="X141" i="12" s="1"/>
  <c r="V140" i="12"/>
  <c r="W140" i="12" s="1"/>
  <c r="X140" i="12" s="1"/>
  <c r="V139" i="12"/>
  <c r="W139" i="12" s="1"/>
  <c r="X139" i="12" s="1"/>
  <c r="V138" i="12"/>
  <c r="W138" i="12" s="1"/>
  <c r="X138" i="12" s="1"/>
  <c r="V137" i="12"/>
  <c r="W137" i="12" s="1"/>
  <c r="X137" i="12" s="1"/>
  <c r="V136" i="12"/>
  <c r="W136" i="12" s="1"/>
  <c r="X136" i="12" s="1"/>
  <c r="V135" i="12"/>
  <c r="W135" i="12" s="1"/>
  <c r="X135" i="12" s="1"/>
  <c r="V134" i="12"/>
  <c r="W134" i="12" s="1"/>
  <c r="X134" i="12" s="1"/>
  <c r="V133" i="12"/>
  <c r="W133" i="12" s="1"/>
  <c r="X133" i="12" s="1"/>
  <c r="V132" i="12"/>
  <c r="W132" i="12" s="1"/>
  <c r="X132" i="12" s="1"/>
  <c r="V131" i="12"/>
  <c r="W131" i="12" s="1"/>
  <c r="X131" i="12" s="1"/>
  <c r="V130" i="12"/>
  <c r="W130" i="12" s="1"/>
  <c r="X130" i="12" s="1"/>
  <c r="V129" i="12"/>
  <c r="W129" i="12" s="1"/>
  <c r="X129" i="12" s="1"/>
  <c r="V128" i="12"/>
  <c r="W128" i="12" s="1"/>
  <c r="X128" i="12" s="1"/>
  <c r="V127" i="12"/>
  <c r="W127" i="12" s="1"/>
  <c r="X127" i="12" s="1"/>
  <c r="V126" i="12"/>
  <c r="W126" i="12" s="1"/>
  <c r="X126" i="12" s="1"/>
  <c r="V124" i="12"/>
  <c r="W124" i="12" s="1"/>
  <c r="X124" i="12" s="1"/>
  <c r="V123" i="12"/>
  <c r="W123" i="12" s="1"/>
  <c r="X123" i="12" s="1"/>
  <c r="V122" i="12"/>
  <c r="W122" i="12" s="1"/>
  <c r="X122" i="12" s="1"/>
  <c r="V121" i="12"/>
  <c r="W121" i="12" s="1"/>
  <c r="X121" i="12" s="1"/>
  <c r="V120" i="12"/>
  <c r="W120" i="12" s="1"/>
  <c r="X120" i="12" s="1"/>
  <c r="V119" i="12"/>
  <c r="W119" i="12" s="1"/>
  <c r="X119" i="12" s="1"/>
  <c r="V118" i="12"/>
  <c r="W118" i="12" s="1"/>
  <c r="X118" i="12" s="1"/>
  <c r="V117" i="12"/>
  <c r="W117" i="12" s="1"/>
  <c r="X117" i="12" s="1"/>
  <c r="V116" i="12"/>
  <c r="W116" i="12" s="1"/>
  <c r="X116" i="12" s="1"/>
  <c r="V115" i="12"/>
  <c r="W115" i="12" s="1"/>
  <c r="X115" i="12" s="1"/>
  <c r="V114" i="12"/>
  <c r="W114" i="12" s="1"/>
  <c r="X114" i="12" s="1"/>
  <c r="V113" i="12"/>
  <c r="W113" i="12" s="1"/>
  <c r="X113" i="12" s="1"/>
  <c r="V112" i="12"/>
  <c r="W112" i="12" s="1"/>
  <c r="X112" i="12" s="1"/>
  <c r="V111" i="12"/>
  <c r="W111" i="12" s="1"/>
  <c r="X111" i="12" s="1"/>
  <c r="V110" i="12"/>
  <c r="W110" i="12" s="1"/>
  <c r="X110" i="12" s="1"/>
  <c r="V109" i="12"/>
  <c r="W109" i="12" s="1"/>
  <c r="X109" i="12" s="1"/>
  <c r="V108" i="12"/>
  <c r="W108" i="12" s="1"/>
  <c r="X108" i="12" s="1"/>
  <c r="V107" i="12"/>
  <c r="W107" i="12" s="1"/>
  <c r="X107" i="12" s="1"/>
  <c r="V106" i="12"/>
  <c r="W106" i="12" s="1"/>
  <c r="X106" i="12" s="1"/>
  <c r="V105" i="12"/>
  <c r="W105" i="12" s="1"/>
  <c r="X105" i="12" s="1"/>
  <c r="V104" i="12"/>
  <c r="W104" i="12" s="1"/>
  <c r="X104" i="12" s="1"/>
  <c r="V103" i="12"/>
  <c r="W103" i="12" s="1"/>
  <c r="X103" i="12" s="1"/>
  <c r="V102" i="12"/>
  <c r="W102" i="12" s="1"/>
  <c r="X102" i="12" s="1"/>
  <c r="V101" i="12"/>
  <c r="W101" i="12" s="1"/>
  <c r="X101" i="12" s="1"/>
  <c r="V100" i="12"/>
  <c r="W100" i="12" s="1"/>
  <c r="X100" i="12" s="1"/>
  <c r="V99" i="12"/>
  <c r="W99" i="12" s="1"/>
  <c r="X99" i="12" s="1"/>
  <c r="V98" i="12"/>
  <c r="W98" i="12" s="1"/>
  <c r="X98" i="12" s="1"/>
  <c r="V97" i="12"/>
  <c r="W97" i="12" s="1"/>
  <c r="X97" i="12" s="1"/>
  <c r="V96" i="12"/>
  <c r="W96" i="12" s="1"/>
  <c r="X96" i="12" s="1"/>
  <c r="V95" i="12"/>
  <c r="W95" i="12" s="1"/>
  <c r="X95" i="12" s="1"/>
  <c r="V94" i="12"/>
  <c r="W94" i="12" s="1"/>
  <c r="X94" i="12" s="1"/>
  <c r="V93" i="12"/>
  <c r="W93" i="12" s="1"/>
  <c r="X93" i="12" s="1"/>
  <c r="V92" i="12"/>
  <c r="W92" i="12" s="1"/>
  <c r="X92" i="12" s="1"/>
  <c r="V91" i="12"/>
  <c r="W91" i="12" s="1"/>
  <c r="X91" i="12" s="1"/>
  <c r="V90" i="12"/>
  <c r="W90" i="12" s="1"/>
  <c r="X90" i="12" s="1"/>
  <c r="V89" i="12"/>
  <c r="W89" i="12" s="1"/>
  <c r="X89" i="12" s="1"/>
  <c r="V88" i="12"/>
  <c r="W88" i="12" s="1"/>
  <c r="X88" i="12" s="1"/>
  <c r="V87" i="12"/>
  <c r="W87" i="12" s="1"/>
  <c r="X87" i="12" s="1"/>
  <c r="V86" i="12"/>
  <c r="W86" i="12" s="1"/>
  <c r="X86" i="12" s="1"/>
  <c r="V85" i="12"/>
  <c r="W85" i="12" s="1"/>
  <c r="X85" i="12" s="1"/>
  <c r="V84" i="12"/>
  <c r="W84" i="12" s="1"/>
  <c r="X84" i="12" s="1"/>
  <c r="V83" i="12"/>
  <c r="W83" i="12" s="1"/>
  <c r="X83" i="12" s="1"/>
  <c r="V82" i="12"/>
  <c r="W82" i="12" s="1"/>
  <c r="X82" i="12" s="1"/>
  <c r="V81" i="12"/>
  <c r="W81" i="12" s="1"/>
  <c r="X81" i="12" s="1"/>
  <c r="V80" i="12"/>
  <c r="W80" i="12" s="1"/>
  <c r="X80" i="12" s="1"/>
  <c r="V79" i="12"/>
  <c r="W79" i="12" s="1"/>
  <c r="X79" i="12" s="1"/>
  <c r="V78" i="12"/>
  <c r="W78" i="12" s="1"/>
  <c r="X78" i="12" s="1"/>
  <c r="V77" i="12"/>
  <c r="W77" i="12" s="1"/>
  <c r="X77" i="12" s="1"/>
  <c r="V76" i="12"/>
  <c r="W76" i="12" s="1"/>
  <c r="X76" i="12" s="1"/>
  <c r="V75" i="12"/>
  <c r="W75" i="12" s="1"/>
  <c r="X75" i="12" s="1"/>
  <c r="V74" i="12"/>
  <c r="W74" i="12" s="1"/>
  <c r="X74" i="12" s="1"/>
  <c r="V73" i="12"/>
  <c r="W73" i="12" s="1"/>
  <c r="X73" i="12" s="1"/>
  <c r="V72" i="12"/>
  <c r="W72" i="12" s="1"/>
  <c r="X72" i="12" s="1"/>
  <c r="V71" i="12"/>
  <c r="W71" i="12" s="1"/>
  <c r="X71" i="12" s="1"/>
  <c r="V70" i="12"/>
  <c r="W70" i="12" s="1"/>
  <c r="X70" i="12" s="1"/>
  <c r="V69" i="12"/>
  <c r="W69" i="12" s="1"/>
  <c r="X69" i="12" s="1"/>
  <c r="V68" i="12"/>
  <c r="W68" i="12" s="1"/>
  <c r="X68" i="12" s="1"/>
  <c r="V67" i="12"/>
  <c r="W67" i="12" s="1"/>
  <c r="X67" i="12" s="1"/>
  <c r="V66" i="12"/>
  <c r="W66" i="12" s="1"/>
  <c r="X66" i="12" s="1"/>
  <c r="V65" i="12"/>
  <c r="W65" i="12" s="1"/>
  <c r="X65" i="12" s="1"/>
  <c r="V64" i="12"/>
  <c r="W64" i="12" s="1"/>
  <c r="X64" i="12" s="1"/>
  <c r="V63" i="12"/>
  <c r="W63" i="12" s="1"/>
  <c r="X63" i="12" s="1"/>
  <c r="V62" i="12"/>
  <c r="W62" i="12" s="1"/>
  <c r="X62" i="12" s="1"/>
  <c r="V61" i="12"/>
  <c r="W61" i="12" s="1"/>
  <c r="X61" i="12" s="1"/>
  <c r="V60" i="12"/>
  <c r="W60" i="12" s="1"/>
  <c r="X60" i="12" s="1"/>
  <c r="V59" i="12"/>
  <c r="W59" i="12" s="1"/>
  <c r="X59" i="12" s="1"/>
  <c r="V58" i="12"/>
  <c r="W58" i="12" s="1"/>
  <c r="X58" i="12" s="1"/>
  <c r="V57" i="12"/>
  <c r="W57" i="12" s="1"/>
  <c r="X57" i="12" s="1"/>
  <c r="V56" i="12"/>
  <c r="W56" i="12" s="1"/>
  <c r="X56" i="12" s="1"/>
  <c r="V55" i="12"/>
  <c r="W55" i="12" s="1"/>
  <c r="X55" i="12" s="1"/>
  <c r="V54" i="12"/>
  <c r="W54" i="12" s="1"/>
  <c r="X54" i="12" s="1"/>
  <c r="V53" i="12"/>
  <c r="W53" i="12" s="1"/>
  <c r="X53" i="12" s="1"/>
  <c r="V52" i="12"/>
  <c r="W52" i="12" s="1"/>
  <c r="X52" i="12" s="1"/>
  <c r="V51" i="12"/>
  <c r="W51" i="12" s="1"/>
  <c r="X51" i="12" s="1"/>
  <c r="V50" i="12"/>
  <c r="W50" i="12" s="1"/>
  <c r="X50" i="12" s="1"/>
  <c r="V49" i="12"/>
  <c r="W49" i="12" s="1"/>
  <c r="X49" i="12" s="1"/>
  <c r="V48" i="12"/>
  <c r="W48" i="12" s="1"/>
  <c r="X48" i="12" s="1"/>
  <c r="V47" i="12"/>
  <c r="W47" i="12" s="1"/>
  <c r="X47" i="12" s="1"/>
  <c r="V46" i="12"/>
  <c r="W46" i="12" s="1"/>
  <c r="X46" i="12" s="1"/>
  <c r="V45" i="12"/>
  <c r="W45" i="12" s="1"/>
  <c r="X45" i="12" s="1"/>
  <c r="V44" i="12"/>
  <c r="W44" i="12" s="1"/>
  <c r="X44" i="12" s="1"/>
  <c r="V43" i="12"/>
  <c r="W43" i="12" s="1"/>
  <c r="X43" i="12" s="1"/>
  <c r="V42" i="12"/>
  <c r="W42" i="12" s="1"/>
  <c r="X42" i="12" s="1"/>
  <c r="V41" i="12"/>
  <c r="W41" i="12" s="1"/>
  <c r="X41" i="12" s="1"/>
  <c r="V40" i="12"/>
  <c r="W40" i="12" s="1"/>
  <c r="X40" i="12" s="1"/>
  <c r="V39" i="12"/>
  <c r="W39" i="12" s="1"/>
  <c r="X39" i="12" s="1"/>
  <c r="V38" i="12"/>
  <c r="W38" i="12" s="1"/>
  <c r="X38" i="12" s="1"/>
  <c r="V37" i="12"/>
  <c r="W37" i="12" s="1"/>
  <c r="X37" i="12" s="1"/>
  <c r="V36" i="12"/>
  <c r="W36" i="12" s="1"/>
  <c r="X36" i="12" s="1"/>
  <c r="V35" i="12"/>
  <c r="W35" i="12" s="1"/>
  <c r="X35" i="12" s="1"/>
  <c r="V34" i="12"/>
  <c r="W34" i="12" s="1"/>
  <c r="X34" i="12" s="1"/>
  <c r="V33" i="12"/>
  <c r="W33" i="12" s="1"/>
  <c r="X33" i="12" s="1"/>
  <c r="V32" i="12"/>
  <c r="W32" i="12" s="1"/>
  <c r="X32" i="12" s="1"/>
  <c r="V31" i="12"/>
  <c r="W31" i="12" s="1"/>
  <c r="X31" i="12" s="1"/>
  <c r="V30" i="12"/>
  <c r="W30" i="12" s="1"/>
  <c r="X30" i="12" s="1"/>
  <c r="V29" i="12"/>
  <c r="W29" i="12" s="1"/>
  <c r="X29" i="12" s="1"/>
  <c r="V28" i="12"/>
  <c r="W28" i="12" s="1"/>
  <c r="X28" i="12" s="1"/>
  <c r="V27" i="12"/>
  <c r="W27" i="12" s="1"/>
  <c r="X27" i="12" s="1"/>
  <c r="V26" i="12"/>
  <c r="W26" i="12" s="1"/>
  <c r="X26" i="12" s="1"/>
  <c r="V25" i="12"/>
  <c r="W25" i="12" s="1"/>
  <c r="X25" i="12" s="1"/>
  <c r="V24" i="12"/>
  <c r="W24" i="12" s="1"/>
  <c r="X24" i="12" s="1"/>
  <c r="V23" i="12"/>
  <c r="W23" i="12" s="1"/>
  <c r="X23" i="12" s="1"/>
  <c r="V22" i="12"/>
  <c r="W22" i="12" s="1"/>
  <c r="X22" i="12" s="1"/>
  <c r="V21" i="12"/>
  <c r="W21" i="12" s="1"/>
  <c r="X21" i="12" s="1"/>
  <c r="V20" i="12"/>
  <c r="W20" i="12" s="1"/>
  <c r="X20" i="12" s="1"/>
  <c r="V19" i="12"/>
  <c r="W19" i="12" s="1"/>
  <c r="X19" i="12" s="1"/>
  <c r="V18" i="12"/>
  <c r="W18" i="12" s="1"/>
  <c r="X18" i="12" s="1"/>
  <c r="V17" i="12"/>
  <c r="W17" i="12" s="1"/>
  <c r="X17" i="12" s="1"/>
  <c r="V16" i="12"/>
  <c r="W16" i="12" s="1"/>
  <c r="X16" i="12" s="1"/>
  <c r="V15" i="12"/>
  <c r="W15" i="12" s="1"/>
  <c r="X15" i="12" s="1"/>
  <c r="V14" i="12"/>
  <c r="W14" i="12" s="1"/>
  <c r="X14" i="12" s="1"/>
  <c r="V13" i="12"/>
  <c r="W13" i="12" s="1"/>
  <c r="X13" i="12" s="1"/>
  <c r="V12" i="12"/>
  <c r="W12" i="12" s="1"/>
  <c r="X12" i="12" s="1"/>
  <c r="V11" i="12"/>
  <c r="W11" i="12" s="1"/>
  <c r="X11" i="12" s="1"/>
  <c r="V10" i="12"/>
  <c r="W10" i="12" s="1"/>
  <c r="X10" i="12" s="1"/>
  <c r="V9" i="12"/>
  <c r="W9" i="12" s="1"/>
  <c r="X9" i="12" s="1"/>
  <c r="V8" i="12"/>
  <c r="W8" i="12" s="1"/>
  <c r="X8" i="12" s="1"/>
  <c r="V7" i="12"/>
  <c r="W7" i="12" s="1"/>
  <c r="X7" i="12" s="1"/>
  <c r="V6" i="12"/>
  <c r="W6" i="12" s="1"/>
  <c r="X6" i="12" s="1"/>
  <c r="V5" i="12"/>
  <c r="W5" i="12" s="1"/>
  <c r="X5" i="12" s="1"/>
  <c r="V4" i="12"/>
  <c r="W4" i="12" s="1"/>
  <c r="X4" i="12" s="1"/>
  <c r="V3" i="12"/>
  <c r="W3" i="12" s="1"/>
  <c r="X3" i="12" s="1"/>
  <c r="V2" i="12"/>
  <c r="W2" i="12" s="1"/>
  <c r="X2" i="12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D6482" i="11"/>
  <c r="D6483" i="11"/>
  <c r="D6484" i="11"/>
  <c r="D6485" i="11"/>
  <c r="D6486" i="11"/>
  <c r="D6487" i="11"/>
  <c r="D6488" i="11"/>
  <c r="D6489" i="11"/>
  <c r="D6490" i="11"/>
  <c r="D6491" i="11"/>
  <c r="D6492" i="11"/>
  <c r="D6493" i="11"/>
  <c r="D6494" i="11"/>
  <c r="D6495" i="11"/>
  <c r="D6496" i="11"/>
  <c r="D6497" i="11"/>
  <c r="D6498" i="11"/>
  <c r="D6499" i="11"/>
  <c r="D6500" i="11"/>
  <c r="D6501" i="11"/>
  <c r="D6502" i="11"/>
  <c r="D6503" i="11"/>
  <c r="D6504" i="11"/>
  <c r="D6505" i="11"/>
  <c r="D6506" i="11"/>
  <c r="D6507" i="11"/>
  <c r="D6508" i="11"/>
  <c r="D6509" i="11"/>
  <c r="D6510" i="11"/>
  <c r="D6511" i="11"/>
  <c r="D6512" i="11"/>
  <c r="D6513" i="11"/>
  <c r="D6514" i="11"/>
  <c r="D6515" i="11"/>
  <c r="D6516" i="11"/>
  <c r="D6517" i="11"/>
  <c r="D6518" i="11"/>
  <c r="D6519" i="11"/>
  <c r="D6520" i="11"/>
  <c r="D6521" i="11"/>
  <c r="D6522" i="11"/>
  <c r="D6523" i="11"/>
  <c r="D6524" i="11"/>
  <c r="D6525" i="11"/>
  <c r="D6526" i="11"/>
  <c r="D6527" i="11"/>
  <c r="D6528" i="11"/>
  <c r="D6529" i="11"/>
  <c r="D6530" i="11"/>
  <c r="D6531" i="11"/>
  <c r="D6532" i="11"/>
  <c r="D6533" i="11"/>
  <c r="D6534" i="11"/>
  <c r="D6535" i="11"/>
  <c r="D6536" i="11"/>
  <c r="D6537" i="11"/>
  <c r="D6538" i="11"/>
  <c r="D6539" i="11"/>
  <c r="D6540" i="11"/>
  <c r="D6541" i="11"/>
  <c r="D6542" i="11"/>
  <c r="D6543" i="11"/>
  <c r="D6544" i="11"/>
  <c r="D6545" i="11"/>
  <c r="D6546" i="11"/>
  <c r="D6547" i="11"/>
  <c r="D6548" i="11"/>
  <c r="D6549" i="11"/>
  <c r="D6550" i="11"/>
  <c r="D6551" i="11"/>
  <c r="D6552" i="11"/>
  <c r="D6553" i="11"/>
  <c r="D6554" i="11"/>
  <c r="D6555" i="11"/>
  <c r="D6556" i="11"/>
  <c r="D6557" i="11"/>
  <c r="D6558" i="11"/>
  <c r="D6559" i="11"/>
  <c r="D6560" i="11"/>
  <c r="D6561" i="11"/>
  <c r="D6562" i="11"/>
  <c r="D6563" i="11"/>
  <c r="D6564" i="11"/>
  <c r="D6565" i="11"/>
  <c r="D6566" i="11"/>
  <c r="D6567" i="11"/>
  <c r="D6568" i="11"/>
  <c r="D6569" i="11"/>
  <c r="D6570" i="11"/>
  <c r="D6571" i="11"/>
  <c r="D6572" i="11"/>
  <c r="D6573" i="11"/>
  <c r="D6574" i="11"/>
  <c r="D6575" i="11"/>
  <c r="D6576" i="11"/>
  <c r="D6577" i="11"/>
  <c r="D6578" i="11"/>
  <c r="D6579" i="11"/>
  <c r="D6580" i="11"/>
  <c r="D6581" i="11"/>
  <c r="D6582" i="11"/>
  <c r="D6583" i="11"/>
  <c r="D6584" i="11"/>
  <c r="D6585" i="11"/>
  <c r="D6586" i="11"/>
  <c r="D6587" i="11"/>
  <c r="D6588" i="11"/>
  <c r="D6589" i="11"/>
  <c r="D6590" i="11"/>
  <c r="D6591" i="11"/>
  <c r="D6592" i="11"/>
  <c r="D6593" i="11"/>
  <c r="D6594" i="11"/>
  <c r="D6595" i="11"/>
  <c r="D6596" i="11"/>
  <c r="D6597" i="11"/>
  <c r="D6598" i="11"/>
  <c r="D6599" i="11"/>
  <c r="D6600" i="11"/>
  <c r="D6601" i="11"/>
  <c r="D6602" i="11"/>
  <c r="D6603" i="11"/>
  <c r="D6604" i="11"/>
  <c r="D6605" i="11"/>
  <c r="D6606" i="11"/>
  <c r="D6607" i="11"/>
  <c r="D6608" i="11"/>
  <c r="D6609" i="11"/>
  <c r="D6610" i="11"/>
  <c r="D6611" i="11"/>
  <c r="D6612" i="11"/>
  <c r="D6613" i="11"/>
  <c r="D6614" i="11"/>
  <c r="D6615" i="11"/>
  <c r="D6616" i="11"/>
  <c r="D6617" i="11"/>
  <c r="D6618" i="11"/>
  <c r="D6619" i="11"/>
  <c r="D6620" i="11"/>
  <c r="D6621" i="11"/>
  <c r="D6622" i="11"/>
  <c r="D6623" i="11"/>
  <c r="D6624" i="11"/>
  <c r="D6625" i="11"/>
  <c r="D6626" i="11"/>
  <c r="D6627" i="11"/>
  <c r="D6628" i="11"/>
  <c r="D6629" i="11"/>
  <c r="D6630" i="11"/>
  <c r="D6631" i="11"/>
  <c r="D6632" i="11"/>
  <c r="D6633" i="11"/>
  <c r="D6634" i="11"/>
  <c r="D6635" i="11"/>
  <c r="D6636" i="11"/>
  <c r="D6637" i="11"/>
  <c r="D6638" i="11"/>
  <c r="D6639" i="11"/>
  <c r="D6640" i="11"/>
  <c r="D6641" i="11"/>
  <c r="D6642" i="11"/>
  <c r="D6643" i="11"/>
  <c r="D6644" i="11"/>
  <c r="D6645" i="11"/>
  <c r="D6646" i="11"/>
  <c r="D6647" i="11"/>
  <c r="D6648" i="11"/>
  <c r="D6649" i="11"/>
  <c r="D6650" i="11"/>
  <c r="D6651" i="11"/>
  <c r="D6652" i="11"/>
  <c r="D6653" i="11"/>
  <c r="D6654" i="11"/>
  <c r="D6655" i="11"/>
  <c r="D6656" i="11"/>
  <c r="D6657" i="11"/>
  <c r="D6658" i="11"/>
  <c r="D6659" i="11"/>
  <c r="D6660" i="11"/>
  <c r="D6661" i="11"/>
  <c r="D6662" i="11"/>
  <c r="D6663" i="11"/>
  <c r="D6664" i="11"/>
  <c r="D6665" i="11"/>
  <c r="D6666" i="11"/>
  <c r="D6667" i="11"/>
  <c r="D6668" i="11"/>
  <c r="D6669" i="11"/>
  <c r="D6670" i="11"/>
  <c r="D6671" i="11"/>
  <c r="D6672" i="11"/>
  <c r="D6673" i="11"/>
  <c r="D6674" i="11"/>
  <c r="D6675" i="11"/>
  <c r="D6676" i="11"/>
  <c r="D6677" i="11"/>
  <c r="D6678" i="11"/>
  <c r="D6679" i="11"/>
  <c r="D6680" i="11"/>
  <c r="D6681" i="11"/>
  <c r="D6682" i="11"/>
  <c r="D6683" i="11"/>
  <c r="D6684" i="11"/>
  <c r="D6685" i="11"/>
  <c r="D6686" i="11"/>
  <c r="D6687" i="11"/>
  <c r="D6688" i="11"/>
  <c r="D6689" i="11"/>
  <c r="D6690" i="11"/>
  <c r="D6691" i="11"/>
  <c r="D6692" i="11"/>
  <c r="D6693" i="11"/>
  <c r="D6694" i="11"/>
  <c r="D6695" i="11"/>
  <c r="D6696" i="11"/>
  <c r="D6697" i="11"/>
  <c r="D6698" i="11"/>
  <c r="D6699" i="11"/>
  <c r="D6700" i="11"/>
  <c r="D6701" i="11"/>
  <c r="D6702" i="11"/>
  <c r="D6703" i="11"/>
  <c r="D6704" i="11"/>
  <c r="D6705" i="11"/>
  <c r="D6706" i="11"/>
  <c r="D6707" i="11"/>
  <c r="D6708" i="11"/>
  <c r="D6709" i="11"/>
  <c r="D6710" i="11"/>
  <c r="D6711" i="11"/>
  <c r="D6712" i="11"/>
  <c r="D6713" i="11"/>
  <c r="D6714" i="11"/>
  <c r="D6715" i="11"/>
  <c r="D6716" i="11"/>
  <c r="D6717" i="11"/>
  <c r="D6718" i="11"/>
  <c r="D6719" i="11"/>
  <c r="D6720" i="11"/>
  <c r="D6721" i="11"/>
  <c r="D6722" i="11"/>
  <c r="D6723" i="11"/>
  <c r="D6724" i="11"/>
  <c r="D6725" i="11"/>
  <c r="D6726" i="11"/>
  <c r="D6727" i="11"/>
  <c r="D6728" i="11"/>
  <c r="D6729" i="11"/>
  <c r="D6730" i="11"/>
  <c r="D6731" i="11"/>
  <c r="D6732" i="11"/>
  <c r="D6733" i="11"/>
  <c r="D6734" i="11"/>
  <c r="D6735" i="11"/>
  <c r="D6736" i="11"/>
  <c r="D6737" i="11"/>
  <c r="D6738" i="11"/>
  <c r="D6739" i="11"/>
  <c r="D6740" i="11"/>
  <c r="D6741" i="11"/>
  <c r="D6742" i="11"/>
  <c r="D6743" i="11"/>
  <c r="D6744" i="11"/>
  <c r="D6745" i="11"/>
  <c r="D6746" i="11"/>
  <c r="D6747" i="11"/>
  <c r="D6748" i="11"/>
  <c r="D6749" i="11"/>
  <c r="D6750" i="11"/>
  <c r="D6751" i="11"/>
  <c r="D6752" i="11"/>
  <c r="D6753" i="11"/>
  <c r="D6754" i="11"/>
  <c r="D6755" i="11"/>
  <c r="D6756" i="11"/>
  <c r="D6757" i="11"/>
  <c r="D6758" i="11"/>
  <c r="D6759" i="11"/>
  <c r="D6760" i="11"/>
  <c r="D6761" i="11"/>
  <c r="D6762" i="11"/>
  <c r="D6763" i="11"/>
  <c r="D6764" i="11"/>
  <c r="D6765" i="11"/>
  <c r="D6766" i="11"/>
  <c r="D6767" i="11"/>
  <c r="D6768" i="11"/>
  <c r="D6769" i="11"/>
  <c r="D6770" i="11"/>
  <c r="D6771" i="11"/>
  <c r="D6772" i="11"/>
  <c r="D6773" i="11"/>
  <c r="D6774" i="11"/>
  <c r="D6775" i="11"/>
  <c r="D6776" i="11"/>
  <c r="D6777" i="11"/>
  <c r="D6778" i="11"/>
  <c r="D6779" i="11"/>
  <c r="D6780" i="11"/>
  <c r="D6781" i="11"/>
  <c r="D6782" i="11"/>
  <c r="D6783" i="11"/>
  <c r="D6784" i="11"/>
  <c r="D6785" i="11"/>
  <c r="D6786" i="11"/>
  <c r="D6787" i="11"/>
  <c r="D6788" i="11"/>
  <c r="D6789" i="11"/>
  <c r="D6790" i="11"/>
  <c r="D6791" i="11"/>
  <c r="D6792" i="11"/>
  <c r="D6793" i="11"/>
  <c r="D6794" i="11"/>
  <c r="D6795" i="11"/>
  <c r="D6796" i="11"/>
  <c r="D6797" i="11"/>
  <c r="D6798" i="11"/>
  <c r="D6799" i="11"/>
  <c r="D6800" i="11"/>
  <c r="D6801" i="11"/>
  <c r="D6802" i="11"/>
  <c r="D6803" i="11"/>
  <c r="D6804" i="11"/>
  <c r="D6805" i="11"/>
  <c r="D6806" i="11"/>
  <c r="D6807" i="11"/>
  <c r="D6808" i="11"/>
  <c r="D6809" i="11"/>
  <c r="D6810" i="11"/>
  <c r="D6811" i="11"/>
  <c r="D6812" i="11"/>
  <c r="D6813" i="11"/>
  <c r="D6814" i="11"/>
  <c r="D6815" i="11"/>
  <c r="D6816" i="11"/>
  <c r="D6817" i="11"/>
  <c r="D6818" i="11"/>
  <c r="D6819" i="11"/>
  <c r="D6820" i="11"/>
  <c r="D6821" i="11"/>
  <c r="D6822" i="11"/>
  <c r="D6823" i="11"/>
  <c r="D6824" i="11"/>
  <c r="D6825" i="11"/>
  <c r="D6826" i="11"/>
  <c r="D6827" i="11"/>
  <c r="D6828" i="11"/>
  <c r="D6829" i="11"/>
  <c r="D6830" i="11"/>
  <c r="D6831" i="11"/>
  <c r="D6832" i="11"/>
  <c r="D6833" i="11"/>
  <c r="D6834" i="11"/>
  <c r="D6835" i="11"/>
  <c r="D6836" i="11"/>
  <c r="D6837" i="11"/>
  <c r="D6838" i="11"/>
  <c r="D6839" i="11"/>
  <c r="D6840" i="11"/>
  <c r="D6841" i="11"/>
  <c r="D6842" i="11"/>
  <c r="D6843" i="11"/>
  <c r="D6844" i="11"/>
  <c r="D6845" i="11"/>
  <c r="D6846" i="11"/>
  <c r="D6847" i="11"/>
  <c r="D6848" i="11"/>
  <c r="D6849" i="11"/>
  <c r="D6850" i="11"/>
  <c r="D6851" i="11"/>
  <c r="D6852" i="11"/>
  <c r="D6853" i="11"/>
  <c r="D6854" i="11"/>
  <c r="D6855" i="11"/>
  <c r="D6856" i="11"/>
  <c r="D6857" i="11"/>
  <c r="D6858" i="11"/>
  <c r="D6859" i="11"/>
  <c r="D6860" i="11"/>
  <c r="D6861" i="11"/>
  <c r="D6862" i="11"/>
  <c r="D6863" i="11"/>
  <c r="D6864" i="11"/>
  <c r="D6865" i="11"/>
  <c r="D6866" i="11"/>
  <c r="D6867" i="11"/>
  <c r="D6868" i="11"/>
  <c r="D6869" i="11"/>
  <c r="D6870" i="11"/>
  <c r="D6871" i="11"/>
  <c r="D6872" i="11"/>
  <c r="D6873" i="11"/>
  <c r="D6874" i="11"/>
  <c r="D6875" i="11"/>
  <c r="D6876" i="11"/>
  <c r="D6877" i="11"/>
  <c r="D6878" i="11"/>
  <c r="D6879" i="11"/>
  <c r="D6880" i="11"/>
  <c r="D6881" i="11"/>
  <c r="D6882" i="11"/>
  <c r="D6883" i="11"/>
  <c r="D6884" i="11"/>
  <c r="D6885" i="11"/>
  <c r="D6886" i="11"/>
  <c r="D6887" i="11"/>
  <c r="D6888" i="11"/>
  <c r="D6889" i="11"/>
  <c r="D6890" i="11"/>
  <c r="D6891" i="11"/>
  <c r="D6892" i="11"/>
  <c r="D6893" i="11"/>
  <c r="D6894" i="11"/>
  <c r="D6895" i="11"/>
  <c r="D6896" i="11"/>
  <c r="D6897" i="11"/>
  <c r="D6898" i="11"/>
  <c r="D6899" i="11"/>
  <c r="D6900" i="11"/>
  <c r="D6901" i="11"/>
  <c r="D6902" i="11"/>
  <c r="D6903" i="11"/>
  <c r="D6904" i="11"/>
  <c r="D6905" i="11"/>
  <c r="D6906" i="11"/>
  <c r="D6907" i="11"/>
  <c r="D6908" i="11"/>
  <c r="D6909" i="11"/>
  <c r="D6910" i="11"/>
  <c r="D6911" i="11"/>
  <c r="D6912" i="11"/>
  <c r="D6913" i="11"/>
  <c r="D6914" i="11"/>
  <c r="D6915" i="11"/>
  <c r="D6916" i="11"/>
  <c r="D6917" i="11"/>
  <c r="D6918" i="11"/>
  <c r="D6919" i="11"/>
  <c r="D6920" i="11"/>
  <c r="D6921" i="11"/>
  <c r="D6922" i="11"/>
  <c r="D6923" i="11"/>
  <c r="D6924" i="11"/>
  <c r="D6925" i="11"/>
  <c r="D6926" i="11"/>
  <c r="D6927" i="11"/>
  <c r="D6928" i="11"/>
  <c r="D6929" i="11"/>
  <c r="D6930" i="11"/>
  <c r="D6931" i="11"/>
  <c r="D6932" i="11"/>
  <c r="D6933" i="11"/>
  <c r="D6934" i="11"/>
  <c r="D6935" i="11"/>
  <c r="D6936" i="11"/>
  <c r="D6937" i="11"/>
  <c r="D6938" i="11"/>
  <c r="D6939" i="11"/>
  <c r="D6940" i="11"/>
  <c r="D6941" i="11"/>
  <c r="D6942" i="11"/>
  <c r="D6943" i="11"/>
  <c r="D6944" i="11"/>
  <c r="D6945" i="11"/>
  <c r="D6946" i="11"/>
  <c r="D6947" i="11"/>
  <c r="D6948" i="11"/>
  <c r="D6949" i="11"/>
  <c r="D6950" i="11"/>
  <c r="D6951" i="11"/>
  <c r="D6952" i="11"/>
  <c r="D6953" i="11"/>
  <c r="D6954" i="11"/>
  <c r="D6955" i="11"/>
  <c r="D6956" i="11"/>
  <c r="D6957" i="11"/>
  <c r="D6958" i="11"/>
  <c r="D6959" i="11"/>
  <c r="D6960" i="11"/>
  <c r="D6961" i="11"/>
  <c r="D6962" i="11"/>
  <c r="D6963" i="11"/>
  <c r="D6964" i="11"/>
  <c r="D6965" i="11"/>
  <c r="D6966" i="11"/>
  <c r="D6967" i="11"/>
  <c r="D6968" i="11"/>
  <c r="D6969" i="11"/>
  <c r="D6970" i="11"/>
  <c r="D6971" i="11"/>
  <c r="D6972" i="11"/>
  <c r="D6973" i="11"/>
  <c r="D6974" i="11"/>
  <c r="D6975" i="11"/>
  <c r="D6976" i="11"/>
  <c r="D6977" i="11"/>
  <c r="D6978" i="11"/>
  <c r="D6979" i="11"/>
  <c r="D6980" i="11"/>
  <c r="D6981" i="11"/>
  <c r="D6982" i="11"/>
  <c r="D6983" i="11"/>
  <c r="D6984" i="11"/>
  <c r="D6985" i="11"/>
  <c r="D6986" i="11"/>
  <c r="D6987" i="11"/>
  <c r="D6988" i="11"/>
  <c r="D6989" i="11"/>
  <c r="D6990" i="11"/>
  <c r="D6991" i="11"/>
  <c r="D6992" i="11"/>
  <c r="D6993" i="11"/>
  <c r="D6994" i="11"/>
  <c r="D6995" i="11"/>
  <c r="D6996" i="11"/>
  <c r="D6997" i="11"/>
  <c r="D6998" i="11"/>
  <c r="D6999" i="11"/>
  <c r="D7000" i="11"/>
  <c r="D7001" i="11"/>
  <c r="D7002" i="11"/>
  <c r="D7003" i="11"/>
  <c r="D7004" i="11"/>
  <c r="D7005" i="11"/>
  <c r="D7006" i="11"/>
  <c r="D7007" i="11"/>
  <c r="D7008" i="11"/>
  <c r="D7009" i="11"/>
  <c r="D7010" i="11"/>
  <c r="D7011" i="11"/>
  <c r="D7012" i="11"/>
  <c r="D7013" i="11"/>
  <c r="D7014" i="11"/>
  <c r="D7015" i="11"/>
  <c r="D7016" i="11"/>
  <c r="D7017" i="11"/>
  <c r="D7018" i="11"/>
  <c r="D7019" i="11"/>
  <c r="D7020" i="11"/>
  <c r="D7021" i="11"/>
  <c r="D7022" i="11"/>
  <c r="D7023" i="11"/>
  <c r="D7024" i="11"/>
  <c r="D7025" i="11"/>
  <c r="D7026" i="11"/>
  <c r="D7027" i="11"/>
  <c r="D7028" i="11"/>
  <c r="D7029" i="11"/>
  <c r="D7030" i="11"/>
  <c r="D7031" i="11"/>
  <c r="D7032" i="11"/>
  <c r="D7033" i="11"/>
  <c r="D7034" i="11"/>
  <c r="D7035" i="11"/>
  <c r="D7036" i="11"/>
  <c r="D7037" i="11"/>
  <c r="D7038" i="11"/>
  <c r="D7039" i="11"/>
  <c r="D7040" i="11"/>
  <c r="D7041" i="11"/>
  <c r="D7042" i="11"/>
  <c r="D7043" i="11"/>
  <c r="D7044" i="11"/>
  <c r="D7045" i="11"/>
  <c r="D7046" i="11"/>
  <c r="D7047" i="11"/>
  <c r="D7048" i="11"/>
  <c r="D7049" i="11"/>
  <c r="D7050" i="11"/>
  <c r="D7051" i="11"/>
  <c r="D7052" i="11"/>
  <c r="D7053" i="11"/>
  <c r="D7054" i="11"/>
  <c r="D7055" i="11"/>
  <c r="D7056" i="11"/>
  <c r="D7057" i="11"/>
  <c r="D7058" i="11"/>
  <c r="D7059" i="11"/>
  <c r="D7060" i="11"/>
  <c r="D7061" i="11"/>
  <c r="D7062" i="11"/>
  <c r="D7063" i="11"/>
  <c r="D7064" i="11"/>
  <c r="D7065" i="11"/>
  <c r="D7066" i="11"/>
  <c r="D7067" i="11"/>
  <c r="D7068" i="11"/>
  <c r="D7069" i="11"/>
  <c r="D7070" i="11"/>
  <c r="D7071" i="11"/>
  <c r="D7072" i="11"/>
  <c r="D7073" i="11"/>
  <c r="D7074" i="11"/>
  <c r="D7075" i="11"/>
  <c r="D7076" i="11"/>
  <c r="D7077" i="11"/>
  <c r="D7078" i="11"/>
  <c r="D7079" i="11"/>
  <c r="D7080" i="11"/>
  <c r="D7081" i="11"/>
  <c r="D7082" i="11"/>
  <c r="D7083" i="11"/>
  <c r="D7084" i="11"/>
  <c r="D7085" i="11"/>
  <c r="D7086" i="11"/>
  <c r="D7087" i="11"/>
  <c r="D7088" i="11"/>
  <c r="D7089" i="11"/>
  <c r="D7090" i="11"/>
  <c r="D7091" i="11"/>
  <c r="D7092" i="11"/>
  <c r="D7093" i="11"/>
  <c r="D7094" i="11"/>
  <c r="D7095" i="11"/>
  <c r="D7096" i="11"/>
  <c r="D7097" i="11"/>
  <c r="D7098" i="11"/>
  <c r="D7099" i="11"/>
  <c r="D7100" i="11"/>
  <c r="D7101" i="11"/>
  <c r="D7102" i="11"/>
  <c r="D7103" i="11"/>
  <c r="D7104" i="11"/>
  <c r="D7105" i="11"/>
  <c r="D7106" i="11"/>
  <c r="D7107" i="11"/>
  <c r="D7108" i="11"/>
  <c r="D7109" i="11"/>
  <c r="D7110" i="11"/>
  <c r="D7111" i="11"/>
  <c r="D7112" i="11"/>
  <c r="D7113" i="11"/>
  <c r="D7114" i="11"/>
  <c r="D7115" i="11"/>
  <c r="D7116" i="11"/>
  <c r="D7117" i="11"/>
  <c r="D7118" i="11"/>
  <c r="D7119" i="11"/>
  <c r="D7120" i="11"/>
  <c r="D7121" i="11"/>
  <c r="D7122" i="11"/>
  <c r="D7123" i="11"/>
  <c r="D7124" i="11"/>
  <c r="D7125" i="11"/>
  <c r="D7126" i="11"/>
  <c r="D7127" i="11"/>
  <c r="D7128" i="11"/>
  <c r="D7129" i="11"/>
  <c r="D7130" i="11"/>
  <c r="D7131" i="11"/>
  <c r="D7132" i="11"/>
  <c r="D7133" i="11"/>
  <c r="D7134" i="11"/>
  <c r="D7135" i="11"/>
  <c r="D7136" i="11"/>
  <c r="D7137" i="11"/>
  <c r="D7138" i="11"/>
  <c r="D7139" i="11"/>
  <c r="D7140" i="11"/>
  <c r="D7141" i="11"/>
  <c r="D7142" i="11"/>
  <c r="D7143" i="11"/>
  <c r="D7144" i="11"/>
  <c r="D7145" i="11"/>
  <c r="D7146" i="11"/>
  <c r="D7147" i="11"/>
  <c r="D7148" i="11"/>
  <c r="D7149" i="11"/>
  <c r="D7150" i="11"/>
  <c r="D7151" i="11"/>
  <c r="D7152" i="11"/>
  <c r="D7153" i="11"/>
  <c r="D7154" i="11"/>
  <c r="D7155" i="11"/>
  <c r="D7156" i="11"/>
  <c r="D7157" i="11"/>
  <c r="D7158" i="11"/>
  <c r="D7159" i="11"/>
  <c r="D7160" i="11"/>
  <c r="D7161" i="11"/>
  <c r="D7162" i="11"/>
  <c r="D7163" i="11"/>
  <c r="D7164" i="11"/>
  <c r="D7165" i="11"/>
  <c r="D7166" i="11"/>
  <c r="D7167" i="11"/>
  <c r="D7168" i="11"/>
  <c r="D7169" i="11"/>
  <c r="D7170" i="11"/>
  <c r="D7171" i="11"/>
  <c r="D7172" i="11"/>
  <c r="D7173" i="11"/>
  <c r="D7174" i="11"/>
  <c r="D7175" i="11"/>
  <c r="D7176" i="11"/>
  <c r="D7177" i="11"/>
  <c r="D7178" i="11"/>
  <c r="D7179" i="11"/>
  <c r="D7180" i="11"/>
  <c r="D7181" i="11"/>
  <c r="D7182" i="11"/>
  <c r="D7183" i="11"/>
  <c r="D7184" i="11"/>
  <c r="D7185" i="11"/>
  <c r="D7186" i="11"/>
  <c r="D7187" i="11"/>
  <c r="D7188" i="11"/>
  <c r="D7189" i="11"/>
  <c r="D7190" i="11"/>
  <c r="D7191" i="11"/>
  <c r="D7192" i="11"/>
  <c r="D7193" i="11"/>
  <c r="D7194" i="11"/>
  <c r="D7195" i="11"/>
  <c r="D7196" i="11"/>
  <c r="D7197" i="11"/>
  <c r="D7198" i="11"/>
  <c r="D7199" i="11"/>
  <c r="D7200" i="11"/>
  <c r="D7201" i="11"/>
  <c r="D7202" i="11"/>
  <c r="D7203" i="11"/>
  <c r="D7204" i="11"/>
  <c r="D7205" i="11"/>
  <c r="D7206" i="11"/>
  <c r="D7207" i="11"/>
  <c r="D7208" i="11"/>
  <c r="D7209" i="11"/>
  <c r="D7210" i="11"/>
  <c r="D7211" i="11"/>
  <c r="D7212" i="11"/>
  <c r="D7213" i="11"/>
  <c r="D7214" i="11"/>
  <c r="D7215" i="11"/>
  <c r="D7216" i="11"/>
  <c r="D7217" i="11"/>
  <c r="D7218" i="11"/>
  <c r="D7219" i="11"/>
  <c r="D7220" i="11"/>
  <c r="D7221" i="11"/>
  <c r="D7222" i="11"/>
  <c r="D7223" i="11"/>
  <c r="D7224" i="11"/>
  <c r="D7225" i="11"/>
  <c r="D7226" i="11"/>
  <c r="D7227" i="11"/>
  <c r="D7228" i="11"/>
  <c r="D7229" i="11"/>
  <c r="D7230" i="11"/>
  <c r="D7231" i="11"/>
  <c r="D7232" i="11"/>
  <c r="D7233" i="11"/>
  <c r="D7234" i="11"/>
  <c r="D7235" i="11"/>
  <c r="D7236" i="11"/>
  <c r="D7237" i="11"/>
  <c r="D7238" i="11"/>
  <c r="D7239" i="11"/>
  <c r="D7240" i="11"/>
  <c r="D7241" i="11"/>
  <c r="D7242" i="11"/>
  <c r="D7243" i="11"/>
  <c r="D7244" i="11"/>
  <c r="D7245" i="11"/>
  <c r="D7246" i="11"/>
  <c r="D7247" i="11"/>
  <c r="D7248" i="11"/>
  <c r="D7249" i="11"/>
  <c r="D7250" i="11"/>
  <c r="D7251" i="11"/>
  <c r="D7252" i="11"/>
  <c r="D7253" i="11"/>
  <c r="D7254" i="11"/>
  <c r="D7255" i="11"/>
  <c r="D7256" i="11"/>
  <c r="D7257" i="11"/>
  <c r="D7258" i="11"/>
  <c r="D7259" i="11"/>
  <c r="D7260" i="11"/>
  <c r="D7261" i="11"/>
  <c r="D7262" i="11"/>
  <c r="D7263" i="11"/>
  <c r="D7264" i="11"/>
  <c r="D7265" i="11"/>
  <c r="D7266" i="11"/>
  <c r="D7267" i="11"/>
  <c r="D7268" i="11"/>
  <c r="D7269" i="11"/>
  <c r="D7270" i="11"/>
  <c r="D7271" i="11"/>
  <c r="D7272" i="11"/>
  <c r="D7273" i="11"/>
  <c r="D7274" i="11"/>
  <c r="D7275" i="11"/>
  <c r="D7276" i="11"/>
  <c r="D7277" i="11"/>
  <c r="D7278" i="11"/>
  <c r="D7279" i="11"/>
  <c r="D7280" i="11"/>
  <c r="D7281" i="11"/>
  <c r="D7282" i="11"/>
  <c r="D7283" i="11"/>
  <c r="D7284" i="11"/>
  <c r="D7285" i="11"/>
  <c r="D7286" i="11"/>
  <c r="D7287" i="11"/>
  <c r="D7288" i="11"/>
  <c r="D7289" i="11"/>
  <c r="D7290" i="11"/>
  <c r="D7291" i="11"/>
  <c r="D7292" i="11"/>
  <c r="D7293" i="11"/>
  <c r="D7294" i="11"/>
  <c r="D7295" i="11"/>
  <c r="D7296" i="11"/>
  <c r="D7297" i="11"/>
  <c r="D7298" i="11"/>
  <c r="D7299" i="11"/>
  <c r="D7300" i="11"/>
  <c r="D7301" i="11"/>
  <c r="D7302" i="11"/>
  <c r="D7303" i="11"/>
  <c r="D7304" i="11"/>
  <c r="D7305" i="11"/>
  <c r="D7306" i="11"/>
  <c r="D7307" i="11"/>
  <c r="D7308" i="11"/>
  <c r="D7309" i="11"/>
  <c r="D7310" i="11"/>
  <c r="D7311" i="11"/>
  <c r="D7312" i="11"/>
  <c r="D7313" i="11"/>
  <c r="D7314" i="11"/>
  <c r="D7315" i="11"/>
  <c r="D7316" i="11"/>
  <c r="D7317" i="11"/>
  <c r="D7318" i="11"/>
  <c r="D7319" i="11"/>
  <c r="D7320" i="11"/>
  <c r="D7321" i="11"/>
  <c r="D7322" i="11"/>
  <c r="D7323" i="11"/>
  <c r="D7324" i="11"/>
  <c r="D7325" i="11"/>
  <c r="D7326" i="11"/>
  <c r="D7327" i="11"/>
  <c r="D7328" i="11"/>
  <c r="D7329" i="11"/>
  <c r="D7330" i="11"/>
  <c r="D7331" i="11"/>
  <c r="D7332" i="11"/>
  <c r="D7333" i="11"/>
  <c r="D7334" i="11"/>
  <c r="D7335" i="11"/>
  <c r="D7336" i="11"/>
  <c r="D7337" i="11"/>
  <c r="D7338" i="11"/>
  <c r="D7339" i="11"/>
  <c r="D7340" i="11"/>
  <c r="D7341" i="11"/>
  <c r="D7342" i="11"/>
  <c r="D7343" i="11"/>
  <c r="D7344" i="11"/>
  <c r="D7345" i="11"/>
  <c r="D7346" i="11"/>
  <c r="D7347" i="11"/>
  <c r="D7348" i="11"/>
  <c r="D7349" i="11"/>
  <c r="D7350" i="11"/>
  <c r="D7351" i="11"/>
  <c r="D7352" i="11"/>
  <c r="D7353" i="11"/>
  <c r="D7354" i="11"/>
  <c r="D7355" i="11"/>
  <c r="D7356" i="11"/>
  <c r="D7357" i="11"/>
  <c r="D7358" i="11"/>
  <c r="D7359" i="11"/>
  <c r="D7360" i="11"/>
  <c r="D7361" i="11"/>
  <c r="D7362" i="11"/>
  <c r="D7363" i="11"/>
  <c r="D7364" i="11"/>
  <c r="D7365" i="11"/>
  <c r="D7366" i="11"/>
  <c r="D7367" i="11"/>
  <c r="D7368" i="11"/>
  <c r="D7369" i="11"/>
  <c r="D7370" i="11"/>
  <c r="D7371" i="11"/>
  <c r="D7372" i="11"/>
  <c r="D7373" i="11"/>
  <c r="D7374" i="11"/>
  <c r="D7375" i="11"/>
  <c r="D7376" i="11"/>
  <c r="D7377" i="11"/>
  <c r="D7378" i="11"/>
  <c r="D7379" i="11"/>
  <c r="D7380" i="11"/>
  <c r="D7381" i="11"/>
  <c r="D7382" i="11"/>
  <c r="D7383" i="11"/>
  <c r="D7384" i="11"/>
  <c r="D7385" i="11"/>
  <c r="D7386" i="11"/>
  <c r="D7387" i="11"/>
  <c r="D7388" i="11"/>
  <c r="D7389" i="11"/>
  <c r="D7390" i="11"/>
  <c r="D7391" i="11"/>
  <c r="D7392" i="11"/>
  <c r="D7393" i="11"/>
  <c r="D7394" i="11"/>
  <c r="D7395" i="11"/>
  <c r="D7396" i="11"/>
  <c r="D7397" i="11"/>
  <c r="D7398" i="11"/>
  <c r="D7399" i="11"/>
  <c r="D7400" i="11"/>
  <c r="D7401" i="11"/>
  <c r="D7402" i="11"/>
  <c r="D7403" i="11"/>
  <c r="D7404" i="11"/>
  <c r="D7405" i="11"/>
  <c r="D7406" i="11"/>
  <c r="D7407" i="11"/>
  <c r="D7408" i="11"/>
  <c r="D7409" i="11"/>
  <c r="D7410" i="11"/>
  <c r="D7411" i="11"/>
  <c r="D7412" i="11"/>
  <c r="D7413" i="11"/>
  <c r="D7414" i="11"/>
  <c r="D7415" i="11"/>
  <c r="D7416" i="11"/>
  <c r="D7417" i="11"/>
  <c r="D7418" i="11"/>
  <c r="D7419" i="11"/>
  <c r="D7420" i="11"/>
  <c r="D7421" i="11"/>
  <c r="D7422" i="11"/>
  <c r="D7423" i="11"/>
  <c r="D7424" i="11"/>
  <c r="D7425" i="11"/>
  <c r="D7426" i="11"/>
  <c r="D7427" i="11"/>
  <c r="D7428" i="11"/>
  <c r="D7429" i="11"/>
  <c r="D7430" i="11"/>
  <c r="D7431" i="11"/>
  <c r="D7432" i="11"/>
  <c r="D7433" i="11"/>
  <c r="D7434" i="11"/>
  <c r="D7435" i="11"/>
  <c r="D7436" i="11"/>
  <c r="D7437" i="11"/>
  <c r="D7438" i="11"/>
  <c r="D7439" i="11"/>
  <c r="D7440" i="11"/>
  <c r="D7441" i="11"/>
  <c r="D7442" i="11"/>
  <c r="D7443" i="11"/>
  <c r="D7444" i="11"/>
  <c r="D7445" i="11"/>
  <c r="D7446" i="11"/>
  <c r="D7447" i="11"/>
  <c r="D7448" i="11"/>
  <c r="D7449" i="11"/>
  <c r="D7450" i="11"/>
  <c r="D7451" i="11"/>
  <c r="D7452" i="11"/>
  <c r="D7453" i="11"/>
  <c r="D7454" i="11"/>
  <c r="D7455" i="11"/>
  <c r="D7456" i="11"/>
  <c r="D7457" i="11"/>
  <c r="D7458" i="11"/>
  <c r="D7459" i="11"/>
  <c r="D7460" i="11"/>
  <c r="D7461" i="11"/>
  <c r="D7462" i="11"/>
  <c r="D7463" i="11"/>
  <c r="D7464" i="11"/>
  <c r="D7465" i="11"/>
  <c r="D7466" i="11"/>
  <c r="D7467" i="11"/>
  <c r="D7468" i="11"/>
  <c r="D7469" i="11"/>
  <c r="D7470" i="11"/>
  <c r="D7471" i="11"/>
  <c r="D7472" i="11"/>
  <c r="D7473" i="11"/>
  <c r="D7474" i="11"/>
  <c r="D7475" i="11"/>
  <c r="D7476" i="11"/>
  <c r="D7477" i="11"/>
  <c r="D7478" i="11"/>
  <c r="D7479" i="11"/>
  <c r="D7480" i="11"/>
  <c r="D7481" i="11"/>
  <c r="D7482" i="11"/>
  <c r="D7483" i="11"/>
  <c r="D7484" i="11"/>
  <c r="D7485" i="11"/>
  <c r="D7486" i="11"/>
  <c r="D7487" i="11"/>
  <c r="D7488" i="11"/>
  <c r="D7489" i="11"/>
  <c r="D7490" i="11"/>
  <c r="D7491" i="11"/>
  <c r="D7492" i="11"/>
  <c r="D7493" i="11"/>
  <c r="D7494" i="11"/>
  <c r="D7495" i="11"/>
  <c r="D7496" i="11"/>
  <c r="D7497" i="11"/>
  <c r="D7498" i="11"/>
  <c r="D7499" i="11"/>
  <c r="D7500" i="11"/>
  <c r="D7501" i="11"/>
  <c r="D7502" i="11"/>
  <c r="D7503" i="11"/>
  <c r="D7504" i="11"/>
  <c r="D7505" i="11"/>
  <c r="D7506" i="11"/>
  <c r="D7507" i="11"/>
  <c r="D7508" i="11"/>
  <c r="D7509" i="11"/>
  <c r="D7510" i="11"/>
  <c r="D7511" i="11"/>
  <c r="D7512" i="11"/>
  <c r="D7513" i="11"/>
  <c r="D7514" i="11"/>
  <c r="D7515" i="11"/>
  <c r="D7516" i="11"/>
  <c r="D7517" i="11"/>
  <c r="D7518" i="11"/>
  <c r="D7519" i="11"/>
  <c r="D7520" i="11"/>
  <c r="D7521" i="11"/>
  <c r="D7522" i="11"/>
  <c r="D7523" i="11"/>
  <c r="D7524" i="11"/>
  <c r="D7525" i="11"/>
  <c r="D7526" i="11"/>
  <c r="D7527" i="11"/>
  <c r="D7528" i="11"/>
  <c r="D7529" i="11"/>
  <c r="D7530" i="11"/>
  <c r="D7531" i="11"/>
  <c r="D7532" i="11"/>
  <c r="D7533" i="11"/>
  <c r="D7534" i="11"/>
  <c r="D7535" i="11"/>
  <c r="D7536" i="11"/>
  <c r="D7537" i="11"/>
  <c r="D7538" i="11"/>
  <c r="D7539" i="11"/>
  <c r="D7540" i="11"/>
  <c r="D7541" i="11"/>
  <c r="D7542" i="11"/>
  <c r="D7543" i="11"/>
  <c r="D7544" i="11"/>
  <c r="D7545" i="11"/>
  <c r="D7546" i="11"/>
  <c r="D7547" i="11"/>
  <c r="D7548" i="11"/>
  <c r="D7549" i="11"/>
  <c r="D7550" i="11"/>
  <c r="D7551" i="11"/>
  <c r="D7552" i="11"/>
  <c r="D7553" i="11"/>
  <c r="D7554" i="11"/>
  <c r="D7555" i="11"/>
  <c r="D7556" i="11"/>
  <c r="D7557" i="11"/>
  <c r="D7558" i="11"/>
  <c r="D7559" i="11"/>
  <c r="D7560" i="11"/>
  <c r="D7561" i="11"/>
  <c r="D7562" i="11"/>
  <c r="D7563" i="11"/>
  <c r="D7564" i="11"/>
  <c r="D7565" i="11"/>
  <c r="D7566" i="11"/>
  <c r="D7567" i="11"/>
  <c r="D7568" i="11"/>
  <c r="D7569" i="11"/>
  <c r="D7570" i="11"/>
  <c r="D7571" i="11"/>
  <c r="D7572" i="11"/>
  <c r="D7573" i="11"/>
  <c r="D7574" i="11"/>
  <c r="D7575" i="11"/>
  <c r="D7576" i="11"/>
  <c r="D7577" i="11"/>
  <c r="D7578" i="11"/>
  <c r="D7579" i="11"/>
  <c r="D7580" i="11"/>
  <c r="D7581" i="11"/>
  <c r="D7582" i="11"/>
  <c r="D7583" i="11"/>
  <c r="D7584" i="11"/>
  <c r="D7585" i="11"/>
  <c r="D7586" i="11"/>
  <c r="D7587" i="11"/>
  <c r="D7588" i="11"/>
  <c r="D7589" i="11"/>
  <c r="D7590" i="11"/>
  <c r="D7591" i="11"/>
  <c r="D7592" i="11"/>
  <c r="D7593" i="11"/>
  <c r="D7594" i="11"/>
  <c r="D7595" i="11"/>
  <c r="D7596" i="11"/>
  <c r="D7597" i="11"/>
  <c r="D7598" i="11"/>
  <c r="D7599" i="11"/>
  <c r="D7600" i="11"/>
  <c r="D7601" i="11"/>
  <c r="D7602" i="11"/>
  <c r="D7603" i="11"/>
  <c r="D7604" i="11"/>
  <c r="D7605" i="11"/>
  <c r="D7606" i="11"/>
  <c r="D7607" i="11"/>
  <c r="D7608" i="11"/>
  <c r="K284" i="3"/>
  <c r="K283" i="3"/>
  <c r="K282" i="3"/>
  <c r="K281" i="3"/>
  <c r="K280" i="3"/>
  <c r="K279" i="3"/>
  <c r="S540" i="1" l="1"/>
  <c r="AA540" i="1" s="1"/>
  <c r="R540" i="1"/>
  <c r="S539" i="1"/>
  <c r="AA539" i="1" s="1"/>
  <c r="AB539" i="1" s="1"/>
  <c r="AC539" i="1" s="1"/>
  <c r="R539" i="1"/>
  <c r="K278" i="3"/>
  <c r="K277" i="3"/>
  <c r="AM2310" i="4"/>
  <c r="AM2311" i="4"/>
  <c r="AM2312" i="4"/>
  <c r="AM2313" i="4"/>
  <c r="AM2314" i="4"/>
  <c r="AM2315" i="4"/>
  <c r="AM2316" i="4"/>
  <c r="AM2317" i="4"/>
  <c r="AM2318" i="4"/>
  <c r="AM2319" i="4"/>
  <c r="AM2320" i="4"/>
  <c r="AM2321" i="4"/>
  <c r="AM2322" i="4"/>
  <c r="AM2323" i="4"/>
  <c r="AM2324" i="4"/>
  <c r="AM2325" i="4"/>
  <c r="AM2326" i="4"/>
  <c r="AM2327" i="4"/>
  <c r="AM2328" i="4"/>
  <c r="AM2329" i="4"/>
  <c r="AM2330" i="4"/>
  <c r="AM2331" i="4"/>
  <c r="AM2332" i="4"/>
  <c r="AM2333" i="4"/>
  <c r="AM2334" i="4"/>
  <c r="AM2335" i="4"/>
  <c r="AM2336" i="4"/>
  <c r="AM2337" i="4"/>
  <c r="AM2338" i="4"/>
  <c r="AM2339" i="4"/>
  <c r="AM2340" i="4"/>
  <c r="AM2341" i="4"/>
  <c r="AM2342" i="4"/>
  <c r="AM2343" i="4"/>
  <c r="AM2344" i="4"/>
  <c r="AM2345" i="4"/>
  <c r="AM2346" i="4"/>
  <c r="AM2347" i="4"/>
  <c r="AM2348" i="4"/>
  <c r="AM2349" i="4"/>
  <c r="AM2350" i="4"/>
  <c r="AM2351" i="4"/>
  <c r="AM2352" i="4"/>
  <c r="AM2353" i="4"/>
  <c r="AM2354" i="4"/>
  <c r="AM2355" i="4"/>
  <c r="AM2356" i="4"/>
  <c r="AM2357" i="4"/>
  <c r="AM2358" i="4"/>
  <c r="AM2359" i="4"/>
  <c r="AM2360" i="4"/>
  <c r="AM2361" i="4"/>
  <c r="AM2362" i="4"/>
  <c r="AM2363" i="4"/>
  <c r="AM2364" i="4"/>
  <c r="AM2365" i="4"/>
  <c r="AM2366" i="4"/>
  <c r="AM2367" i="4"/>
  <c r="AM2368" i="4"/>
  <c r="AM2369" i="4"/>
  <c r="AM2370" i="4"/>
  <c r="AM2371" i="4"/>
  <c r="AM2372" i="4"/>
  <c r="AM2373" i="4"/>
  <c r="AM2374" i="4"/>
  <c r="AM2375" i="4"/>
  <c r="AM2376" i="4"/>
  <c r="AM2377" i="4"/>
  <c r="AM2378" i="4"/>
  <c r="AM2379" i="4"/>
  <c r="AM2380" i="4"/>
  <c r="AM2381" i="4"/>
  <c r="AM2382" i="4"/>
  <c r="AM2383" i="4"/>
  <c r="AM2384" i="4"/>
  <c r="AM2385" i="4"/>
  <c r="AM2386" i="4"/>
  <c r="AM2387" i="4"/>
  <c r="AM2388" i="4"/>
  <c r="AM2389" i="4"/>
  <c r="AM2390" i="4"/>
  <c r="AM2391" i="4"/>
  <c r="AM2392" i="4"/>
  <c r="AM2393" i="4"/>
  <c r="AM2394" i="4"/>
  <c r="AM2395" i="4"/>
  <c r="AM2396" i="4"/>
  <c r="AM2397" i="4"/>
  <c r="AM2398" i="4"/>
  <c r="AM2399" i="4"/>
  <c r="AM2400" i="4"/>
  <c r="AM2401" i="4"/>
  <c r="AM2402" i="4"/>
  <c r="AM2403" i="4"/>
  <c r="AM2404" i="4"/>
  <c r="AM2405" i="4"/>
  <c r="AM2406" i="4"/>
  <c r="AM2407" i="4"/>
  <c r="AM2408" i="4"/>
  <c r="AM2409" i="4"/>
  <c r="AM2410" i="4"/>
  <c r="AM2411" i="4"/>
  <c r="AM2412" i="4"/>
  <c r="AM2413" i="4"/>
  <c r="AM2414" i="4"/>
  <c r="AM2415" i="4"/>
  <c r="AM2416" i="4"/>
  <c r="AM2417" i="4"/>
  <c r="AM2418" i="4"/>
  <c r="AM2419" i="4"/>
  <c r="AM2420" i="4"/>
  <c r="AM2421" i="4"/>
  <c r="AM2422" i="4"/>
  <c r="AM2423" i="4"/>
  <c r="AM2424" i="4"/>
  <c r="AM2425" i="4"/>
  <c r="AM2426" i="4"/>
  <c r="AM2427" i="4"/>
  <c r="AM2428" i="4"/>
  <c r="AM2429" i="4"/>
  <c r="AM2430" i="4"/>
  <c r="AM2431" i="4"/>
  <c r="AM2432" i="4"/>
  <c r="AM2433" i="4"/>
  <c r="AM2434" i="4"/>
  <c r="AM2435" i="4"/>
  <c r="AM2436" i="4"/>
  <c r="AM2437" i="4"/>
  <c r="AM2438" i="4"/>
  <c r="AM2439" i="4"/>
  <c r="AM2440" i="4"/>
  <c r="AM2441" i="4"/>
  <c r="AM2442" i="4"/>
  <c r="AM2443" i="4"/>
  <c r="AM2444" i="4"/>
  <c r="AM2445" i="4"/>
  <c r="AM2446" i="4"/>
  <c r="AM2447" i="4"/>
  <c r="AM2448" i="4"/>
  <c r="AM2449" i="4"/>
  <c r="AM2450" i="4"/>
  <c r="AM2451" i="4"/>
  <c r="AM2452" i="4"/>
  <c r="AM2453" i="4"/>
  <c r="AM2454" i="4"/>
  <c r="AM2455" i="4"/>
  <c r="AM2456" i="4"/>
  <c r="AM2457" i="4"/>
  <c r="AM2458" i="4"/>
  <c r="AM2459" i="4"/>
  <c r="AM2460" i="4"/>
  <c r="AM2461" i="4"/>
  <c r="AM2462" i="4"/>
  <c r="AM2463" i="4"/>
  <c r="AM2464" i="4"/>
  <c r="AM2465" i="4"/>
  <c r="AM2466" i="4"/>
  <c r="AM2467" i="4"/>
  <c r="AM2468" i="4"/>
  <c r="AM2469" i="4"/>
  <c r="AM2470" i="4"/>
  <c r="AM2471" i="4"/>
  <c r="AM2472" i="4"/>
  <c r="AM2473" i="4"/>
  <c r="AM2474" i="4"/>
  <c r="AM2475" i="4"/>
  <c r="AM2476" i="4"/>
  <c r="AM2477" i="4"/>
  <c r="AM2478" i="4"/>
  <c r="AM2479" i="4"/>
  <c r="AM2480" i="4"/>
  <c r="AM2481" i="4"/>
  <c r="AM2482" i="4"/>
  <c r="AM2483" i="4"/>
  <c r="AM2484" i="4"/>
  <c r="AM2485" i="4"/>
  <c r="AM2486" i="4"/>
  <c r="AM2487" i="4"/>
  <c r="AM2488" i="4"/>
  <c r="AM2489" i="4"/>
  <c r="AM2490" i="4"/>
  <c r="AM2491" i="4"/>
  <c r="AM2492" i="4"/>
  <c r="AM2493" i="4"/>
  <c r="AM2494" i="4"/>
  <c r="AM2495" i="4"/>
  <c r="AM2496" i="4"/>
  <c r="AM2497" i="4"/>
  <c r="AM2498" i="4"/>
  <c r="AM2499" i="4"/>
  <c r="AM2500" i="4"/>
  <c r="AM2501" i="4"/>
  <c r="AM2502" i="4"/>
  <c r="AM2503" i="4"/>
  <c r="AM2504" i="4"/>
  <c r="AM2505" i="4"/>
  <c r="AM2506" i="4"/>
  <c r="AM2507" i="4"/>
  <c r="AM2508" i="4"/>
  <c r="AM2509" i="4"/>
  <c r="AM2510" i="4"/>
  <c r="AM2511" i="4"/>
  <c r="AM2512" i="4"/>
  <c r="AM2513" i="4"/>
  <c r="AM2514" i="4"/>
  <c r="AM2515" i="4"/>
  <c r="AM2516" i="4"/>
  <c r="AM2517" i="4"/>
  <c r="AM2518" i="4"/>
  <c r="AM2519" i="4"/>
  <c r="AM2520" i="4"/>
  <c r="AM2521" i="4"/>
  <c r="AM2522" i="4"/>
  <c r="AM2523" i="4"/>
  <c r="AM2524" i="4"/>
  <c r="AM2525" i="4"/>
  <c r="AM2526" i="4"/>
  <c r="AM2527" i="4"/>
  <c r="AM2528" i="4"/>
  <c r="AM2529" i="4"/>
  <c r="AM2530" i="4"/>
  <c r="AM2531" i="4"/>
  <c r="AM2532" i="4"/>
  <c r="AM2533" i="4"/>
  <c r="AM2534" i="4"/>
  <c r="AM2535" i="4"/>
  <c r="AM2536" i="4"/>
  <c r="AM2537" i="4"/>
  <c r="AM2538" i="4"/>
  <c r="AM2539" i="4"/>
  <c r="AM2540" i="4"/>
  <c r="AM2541" i="4"/>
  <c r="AM2542" i="4"/>
  <c r="AM2543" i="4"/>
  <c r="AM2544" i="4"/>
  <c r="AM2545" i="4"/>
  <c r="AM2546" i="4"/>
  <c r="AM2547" i="4"/>
  <c r="AM2548" i="4"/>
  <c r="AM2549" i="4"/>
  <c r="AM2550" i="4"/>
  <c r="AM2551" i="4"/>
  <c r="AM2552" i="4"/>
  <c r="AM2553" i="4"/>
  <c r="AM2554" i="4"/>
  <c r="AM2555" i="4"/>
  <c r="AM2556" i="4"/>
  <c r="AM2557" i="4"/>
  <c r="AM2558" i="4"/>
  <c r="AM2559" i="4"/>
  <c r="AM2560" i="4"/>
  <c r="AM2561" i="4"/>
  <c r="AM2562" i="4"/>
  <c r="AM2563" i="4"/>
  <c r="AM2564" i="4"/>
  <c r="AM2565" i="4"/>
  <c r="AM2566" i="4"/>
  <c r="AM2567" i="4"/>
  <c r="AM2568" i="4"/>
  <c r="AM2569" i="4"/>
  <c r="AM2570" i="4"/>
  <c r="AM2571" i="4"/>
  <c r="AM2572" i="4"/>
  <c r="AM2573" i="4"/>
  <c r="AM2574" i="4"/>
  <c r="AM2575" i="4"/>
  <c r="AM2576" i="4"/>
  <c r="AM2577" i="4"/>
  <c r="AM2578" i="4"/>
  <c r="AM2579" i="4"/>
  <c r="AM2580" i="4"/>
  <c r="AM2581" i="4"/>
  <c r="AM2582" i="4"/>
  <c r="AM2583" i="4"/>
  <c r="AM2584" i="4"/>
  <c r="AM2585" i="4"/>
  <c r="AM2586" i="4"/>
  <c r="AM2587" i="4"/>
  <c r="AM2588" i="4"/>
  <c r="AM2589" i="4"/>
  <c r="AM2590" i="4"/>
  <c r="AM2591" i="4"/>
  <c r="AM2592" i="4"/>
  <c r="AM2593" i="4"/>
  <c r="AM2594" i="4"/>
  <c r="AM2595" i="4"/>
  <c r="AM2596" i="4"/>
  <c r="AM2597" i="4"/>
  <c r="AM2598" i="4"/>
  <c r="AM2599" i="4"/>
  <c r="AM2600" i="4"/>
  <c r="AM2601" i="4"/>
  <c r="AM2602" i="4"/>
  <c r="AM2603" i="4"/>
  <c r="AM2604" i="4"/>
  <c r="AM2605" i="4"/>
  <c r="AM2606" i="4"/>
  <c r="AM2607" i="4"/>
  <c r="AM2608" i="4"/>
  <c r="AM2609" i="4"/>
  <c r="AM2610" i="4"/>
  <c r="AM2611" i="4"/>
  <c r="AM2612" i="4"/>
  <c r="AM2613" i="4"/>
  <c r="AM2614" i="4"/>
  <c r="AM2615" i="4"/>
  <c r="AM2616" i="4"/>
  <c r="AM2617" i="4"/>
  <c r="AM2618" i="4"/>
  <c r="AM2619" i="4"/>
  <c r="AM2620" i="4"/>
  <c r="AM2621" i="4"/>
  <c r="AM2622" i="4"/>
  <c r="AM2623" i="4"/>
  <c r="AM2624" i="4"/>
  <c r="AM2625" i="4"/>
  <c r="AM2626" i="4"/>
  <c r="AM2627" i="4"/>
  <c r="AM2628" i="4"/>
  <c r="AM2629" i="4"/>
  <c r="AM2630" i="4"/>
  <c r="AM2631" i="4"/>
  <c r="AM2632" i="4"/>
  <c r="AM2633" i="4"/>
  <c r="AM2634" i="4"/>
  <c r="AM2635" i="4"/>
  <c r="AM2636" i="4"/>
  <c r="AM2637" i="4"/>
  <c r="AM2638" i="4"/>
  <c r="AM2639" i="4"/>
  <c r="AM2640" i="4"/>
  <c r="AM2641" i="4"/>
  <c r="AM2642" i="4"/>
  <c r="AM2643" i="4"/>
  <c r="AM2644" i="4"/>
  <c r="AM2645" i="4"/>
  <c r="AM2646" i="4"/>
  <c r="AM2647" i="4"/>
  <c r="AM2648" i="4"/>
  <c r="AM2649" i="4"/>
  <c r="AM2650" i="4"/>
  <c r="AM2651" i="4"/>
  <c r="AM2652" i="4"/>
  <c r="AM2653" i="4"/>
  <c r="AM2654" i="4"/>
  <c r="AM2655" i="4"/>
  <c r="AM2656" i="4"/>
  <c r="AM2657" i="4"/>
  <c r="AM2658" i="4"/>
  <c r="AM2659" i="4"/>
  <c r="AM2660" i="4"/>
  <c r="AM2661" i="4"/>
  <c r="AM2662" i="4"/>
  <c r="AM2663" i="4"/>
  <c r="AM2664" i="4"/>
  <c r="AM2665" i="4"/>
  <c r="AM2666" i="4"/>
  <c r="AM2667" i="4"/>
  <c r="AM2668" i="4"/>
  <c r="AM2669" i="4"/>
  <c r="AM2670" i="4"/>
  <c r="AM2671" i="4"/>
  <c r="AM2672" i="4"/>
  <c r="AM2673" i="4"/>
  <c r="AM2674" i="4"/>
  <c r="AM2675" i="4"/>
  <c r="AM2676" i="4"/>
  <c r="AM2677" i="4"/>
  <c r="AM2678" i="4"/>
  <c r="AM2679" i="4"/>
  <c r="AM2680" i="4"/>
  <c r="AM2681" i="4"/>
  <c r="AM2682" i="4"/>
  <c r="AM2683" i="4"/>
  <c r="AM2684" i="4"/>
  <c r="AM2685" i="4"/>
  <c r="AM2686" i="4"/>
  <c r="AM2687" i="4"/>
  <c r="AM2688" i="4"/>
  <c r="AM2689" i="4"/>
  <c r="AM2690" i="4"/>
  <c r="AM2691" i="4"/>
  <c r="AM2692" i="4"/>
  <c r="AM2693" i="4"/>
  <c r="AM2694" i="4"/>
  <c r="AM2695" i="4"/>
  <c r="AM2696" i="4"/>
  <c r="AM2697" i="4"/>
  <c r="AM2698" i="4"/>
  <c r="AM2699" i="4"/>
  <c r="AM2700" i="4"/>
  <c r="AM2701" i="4"/>
  <c r="AM2702" i="4"/>
  <c r="AM2703" i="4"/>
  <c r="AM2704" i="4"/>
  <c r="AM2705" i="4"/>
  <c r="AM2706" i="4"/>
  <c r="AM2707" i="4"/>
  <c r="AM2708" i="4"/>
  <c r="AM2709" i="4"/>
  <c r="AM2710" i="4"/>
  <c r="AM2711" i="4"/>
  <c r="AM2712" i="4"/>
  <c r="AM2713" i="4"/>
  <c r="AM2714" i="4"/>
  <c r="AM2715" i="4"/>
  <c r="AM2716" i="4"/>
  <c r="AM2717" i="4"/>
  <c r="AM2718" i="4"/>
  <c r="AM2719" i="4"/>
  <c r="AM2720" i="4"/>
  <c r="AM2721" i="4"/>
  <c r="AM2722" i="4"/>
  <c r="AM2723" i="4"/>
  <c r="AM2724" i="4"/>
  <c r="AM2725" i="4"/>
  <c r="AM2726" i="4"/>
  <c r="AM2727" i="4"/>
  <c r="AM2728" i="4"/>
  <c r="AM2729" i="4"/>
  <c r="AM2730" i="4"/>
  <c r="AM2731" i="4"/>
  <c r="AM2732" i="4"/>
  <c r="AM2733" i="4"/>
  <c r="AM2734" i="4"/>
  <c r="AM2735" i="4"/>
  <c r="AM2736" i="4"/>
  <c r="AM2737" i="4"/>
  <c r="AM2738" i="4"/>
  <c r="AM2739" i="4"/>
  <c r="AM2740" i="4"/>
  <c r="AM2741" i="4"/>
  <c r="AM2742" i="4"/>
  <c r="AM2743" i="4"/>
  <c r="AM2744" i="4"/>
  <c r="AM2745" i="4"/>
  <c r="AM2746" i="4"/>
  <c r="AM2747" i="4"/>
  <c r="AM2748" i="4"/>
  <c r="AM2749" i="4"/>
  <c r="AM2750" i="4"/>
  <c r="AM2751" i="4"/>
  <c r="AM2752" i="4"/>
  <c r="AM2753" i="4"/>
  <c r="AM2754" i="4"/>
  <c r="AM2755" i="4"/>
  <c r="AM2756" i="4"/>
  <c r="AM2757" i="4"/>
  <c r="AM2758" i="4"/>
  <c r="AM2759" i="4"/>
  <c r="AM2760" i="4"/>
  <c r="AM2761" i="4"/>
  <c r="AM2762" i="4"/>
  <c r="AM2763" i="4"/>
  <c r="AM2764" i="4"/>
  <c r="AM2765" i="4"/>
  <c r="AM2766" i="4"/>
  <c r="AM2767" i="4"/>
  <c r="AM2768" i="4"/>
  <c r="AM2769" i="4"/>
  <c r="AM2770" i="4"/>
  <c r="AM2771" i="4"/>
  <c r="AM2772" i="4"/>
  <c r="AM2773" i="4"/>
  <c r="AM2774" i="4"/>
  <c r="AM2775" i="4"/>
  <c r="AM2776" i="4"/>
  <c r="AM2777" i="4"/>
  <c r="AM2778" i="4"/>
  <c r="AM2779" i="4"/>
  <c r="AM2780" i="4"/>
  <c r="AM2781" i="4"/>
  <c r="AM2782" i="4"/>
  <c r="AM2783" i="4"/>
  <c r="AM2784" i="4"/>
  <c r="AM2785" i="4"/>
  <c r="AM2786" i="4"/>
  <c r="AM2787" i="4"/>
  <c r="AM2788" i="4"/>
  <c r="AM2789" i="4"/>
  <c r="AM2790" i="4"/>
  <c r="AM2791" i="4"/>
  <c r="AM2792" i="4"/>
  <c r="AM2793" i="4"/>
  <c r="AM2794" i="4"/>
  <c r="AM2795" i="4"/>
  <c r="AM2796" i="4"/>
  <c r="AM2797" i="4"/>
  <c r="AM2798" i="4"/>
  <c r="AM2799" i="4"/>
  <c r="AM2800" i="4"/>
  <c r="AM2801" i="4"/>
  <c r="AM2802" i="4"/>
  <c r="AM2803" i="4"/>
  <c r="AM2804" i="4"/>
  <c r="AM2805" i="4"/>
  <c r="AM2806" i="4"/>
  <c r="AM2807" i="4"/>
  <c r="AM2808" i="4"/>
  <c r="AM2809" i="4"/>
  <c r="AM2810" i="4"/>
  <c r="AM2811" i="4"/>
  <c r="AM2812" i="4"/>
  <c r="AM2813" i="4"/>
  <c r="AM2814" i="4"/>
  <c r="AM2815" i="4"/>
  <c r="AM2816" i="4"/>
  <c r="AM2817" i="4"/>
  <c r="AM2818" i="4"/>
  <c r="AM2819" i="4"/>
  <c r="AM2820" i="4"/>
  <c r="AM2821" i="4"/>
  <c r="AM2822" i="4"/>
  <c r="AM2823" i="4"/>
  <c r="AM2824" i="4"/>
  <c r="AM2825" i="4"/>
  <c r="AM2826" i="4"/>
  <c r="AM2827" i="4"/>
  <c r="AM2828" i="4"/>
  <c r="AM2829" i="4"/>
  <c r="AM2830" i="4"/>
  <c r="AM2831" i="4"/>
  <c r="AM2832" i="4"/>
  <c r="AM2833" i="4"/>
  <c r="AM2834" i="4"/>
  <c r="AM2835" i="4"/>
  <c r="AM2836" i="4"/>
  <c r="AM2837" i="4"/>
  <c r="AM2838" i="4"/>
  <c r="AM2839" i="4"/>
  <c r="AM2840" i="4"/>
  <c r="AM2841" i="4"/>
  <c r="AM2842" i="4"/>
  <c r="AM2843" i="4"/>
  <c r="AM2844" i="4"/>
  <c r="AM2845" i="4"/>
  <c r="AM2846" i="4"/>
  <c r="AM2847" i="4"/>
  <c r="AM2848" i="4"/>
  <c r="AM2849" i="4"/>
  <c r="AM2850" i="4"/>
  <c r="AM2851" i="4"/>
  <c r="AM2852" i="4"/>
  <c r="AM2853" i="4"/>
  <c r="AM2854" i="4"/>
  <c r="AM2855" i="4"/>
  <c r="AM2856" i="4"/>
  <c r="AM2857" i="4"/>
  <c r="AM2858" i="4"/>
  <c r="AM2859" i="4"/>
  <c r="AM2860" i="4"/>
  <c r="AM2861" i="4"/>
  <c r="AM2862" i="4"/>
  <c r="AM2863" i="4"/>
  <c r="AM2864" i="4"/>
  <c r="AM2865" i="4"/>
  <c r="AM2866" i="4"/>
  <c r="AM2867" i="4"/>
  <c r="AM2868" i="4"/>
  <c r="AM2869" i="4"/>
  <c r="AM2870" i="4"/>
  <c r="AM2871" i="4"/>
  <c r="AM2872" i="4"/>
  <c r="AM2873" i="4"/>
  <c r="AM2874" i="4"/>
  <c r="AM2875" i="4"/>
  <c r="AM2876" i="4"/>
  <c r="AM2877" i="4"/>
  <c r="AM2878" i="4"/>
  <c r="AM2879" i="4"/>
  <c r="AM2880" i="4"/>
  <c r="AM2881" i="4"/>
  <c r="AM2882" i="4"/>
  <c r="AM2883" i="4"/>
  <c r="AM2884" i="4"/>
  <c r="AM2885" i="4"/>
  <c r="AM2886" i="4"/>
  <c r="AM2887" i="4"/>
  <c r="AM2888" i="4"/>
  <c r="AM2889" i="4"/>
  <c r="AM2890" i="4"/>
  <c r="AM2891" i="4"/>
  <c r="AM2892" i="4"/>
  <c r="AM2893" i="4"/>
  <c r="AM2894" i="4"/>
  <c r="AM2895" i="4"/>
  <c r="AM2896" i="4"/>
  <c r="AM2897" i="4"/>
  <c r="AM2898" i="4"/>
  <c r="AM2899" i="4"/>
  <c r="AM2900" i="4"/>
  <c r="AM2901" i="4"/>
  <c r="AM2902" i="4"/>
  <c r="AM2903" i="4"/>
  <c r="AM2904" i="4"/>
  <c r="AM2905" i="4"/>
  <c r="AM2906" i="4"/>
  <c r="AM2907" i="4"/>
  <c r="AM2908" i="4"/>
  <c r="AM2909" i="4"/>
  <c r="AM2910" i="4"/>
  <c r="AM2911" i="4"/>
  <c r="AM2912" i="4"/>
  <c r="AM2913" i="4"/>
  <c r="AM2914" i="4"/>
  <c r="AM2915" i="4"/>
  <c r="AM2916" i="4"/>
  <c r="AM2917" i="4"/>
  <c r="AM2918" i="4"/>
  <c r="AM2919" i="4"/>
  <c r="AM2920" i="4"/>
  <c r="AM2921" i="4"/>
  <c r="AM2922" i="4"/>
  <c r="AM2923" i="4"/>
  <c r="AM2924" i="4"/>
  <c r="AM2925" i="4"/>
  <c r="AM2926" i="4"/>
  <c r="AM2927" i="4"/>
  <c r="AM2928" i="4"/>
  <c r="AM2929" i="4"/>
  <c r="AM2930" i="4"/>
  <c r="AM2931" i="4"/>
  <c r="AM2932" i="4"/>
  <c r="AM2933" i="4"/>
  <c r="AM2934" i="4"/>
  <c r="AM2935" i="4"/>
  <c r="AM2936" i="4"/>
  <c r="AM2937" i="4"/>
  <c r="AM2938" i="4"/>
  <c r="AM2939" i="4"/>
  <c r="AM2940" i="4"/>
  <c r="AM2941" i="4"/>
  <c r="AM2942" i="4"/>
  <c r="AM2943" i="4"/>
  <c r="AM2944" i="4"/>
  <c r="AM2945" i="4"/>
  <c r="AM2946" i="4"/>
  <c r="AM2947" i="4"/>
  <c r="AM2948" i="4"/>
  <c r="AM2949" i="4"/>
  <c r="AM2950" i="4"/>
  <c r="AM2951" i="4"/>
  <c r="AM2952" i="4"/>
  <c r="AM2953" i="4"/>
  <c r="AM2954" i="4"/>
  <c r="AM2955" i="4"/>
  <c r="AM2956" i="4"/>
  <c r="AM2957" i="4"/>
  <c r="AM2958" i="4"/>
  <c r="AM2959" i="4"/>
  <c r="AM2960" i="4"/>
  <c r="AM2961" i="4"/>
  <c r="AM2962" i="4"/>
  <c r="AM2963" i="4"/>
  <c r="AM2964" i="4"/>
  <c r="AM2965" i="4"/>
  <c r="AM2966" i="4"/>
  <c r="AM2967" i="4"/>
  <c r="AM2968" i="4"/>
  <c r="AM2969" i="4"/>
  <c r="AM2970" i="4"/>
  <c r="AM2971" i="4"/>
  <c r="AM2972" i="4"/>
  <c r="AM2973" i="4"/>
  <c r="AM2974" i="4"/>
  <c r="AM2975" i="4"/>
  <c r="AM2976" i="4"/>
  <c r="AM2977" i="4"/>
  <c r="AM2978" i="4"/>
  <c r="AM2979" i="4"/>
  <c r="AM2980" i="4"/>
  <c r="AM2981" i="4"/>
  <c r="AM2982" i="4"/>
  <c r="AM2983" i="4"/>
  <c r="AM2984" i="4"/>
  <c r="AM2985" i="4"/>
  <c r="AM2986" i="4"/>
  <c r="AM2987" i="4"/>
  <c r="AM2988" i="4"/>
  <c r="AM2989" i="4"/>
  <c r="AM2990" i="4"/>
  <c r="AM2991" i="4"/>
  <c r="AM2992" i="4"/>
  <c r="AM2993" i="4"/>
  <c r="AM2994" i="4"/>
  <c r="AM2995" i="4"/>
  <c r="AM2996" i="4"/>
  <c r="AM2997" i="4"/>
  <c r="AM2998" i="4"/>
  <c r="AM2999" i="4"/>
  <c r="AM3000" i="4"/>
  <c r="AM3001" i="4"/>
  <c r="AM3002" i="4"/>
  <c r="AM3003" i="4"/>
  <c r="AM3004" i="4"/>
  <c r="AM3005" i="4"/>
  <c r="AM3006" i="4"/>
  <c r="AM3007" i="4"/>
  <c r="AM3008" i="4"/>
  <c r="AM3009" i="4"/>
  <c r="AM3010" i="4"/>
  <c r="AM3011" i="4"/>
  <c r="AM3012" i="4"/>
  <c r="AM3013" i="4"/>
  <c r="AM3014" i="4"/>
  <c r="AM3015" i="4"/>
  <c r="AM3016" i="4"/>
  <c r="AM3017" i="4"/>
  <c r="AM3018" i="4"/>
  <c r="AM3019" i="4"/>
  <c r="AM3020" i="4"/>
  <c r="AM3021" i="4"/>
  <c r="AM3022" i="4"/>
  <c r="AM3023" i="4"/>
  <c r="AM3024" i="4"/>
  <c r="AM3025" i="4"/>
  <c r="AM3026" i="4"/>
  <c r="AM3027" i="4"/>
  <c r="AM3028" i="4"/>
  <c r="AM3029" i="4"/>
  <c r="AM3030" i="4"/>
  <c r="AM3031" i="4"/>
  <c r="AM3032" i="4"/>
  <c r="AM3033" i="4"/>
  <c r="AM3034" i="4"/>
  <c r="AM3035" i="4"/>
  <c r="AM3036" i="4"/>
  <c r="AM3037" i="4"/>
  <c r="AM3038" i="4"/>
  <c r="AM3039" i="4"/>
  <c r="AM3040" i="4"/>
  <c r="AM3041" i="4"/>
  <c r="AM3042" i="4"/>
  <c r="AM3043" i="4"/>
  <c r="AM3044" i="4"/>
  <c r="AM3045" i="4"/>
  <c r="AM3046" i="4"/>
  <c r="AM3047" i="4"/>
  <c r="AM3048" i="4"/>
  <c r="AM3049" i="4"/>
  <c r="AM3050" i="4"/>
  <c r="AM3051" i="4"/>
  <c r="AM3052" i="4"/>
  <c r="AM3053" i="4"/>
  <c r="AM3054" i="4"/>
  <c r="AM3055" i="4"/>
  <c r="AM3056" i="4"/>
  <c r="AM3057" i="4"/>
  <c r="AM3058" i="4"/>
  <c r="AM3059" i="4"/>
  <c r="AM3060" i="4"/>
  <c r="AM3061" i="4"/>
  <c r="AM3062" i="4"/>
  <c r="AM3063" i="4"/>
  <c r="AM3064" i="4"/>
  <c r="AM3065" i="4"/>
  <c r="AM3066" i="4"/>
  <c r="AM3067" i="4"/>
  <c r="AM3068" i="4"/>
  <c r="AM3069" i="4"/>
  <c r="AM3070" i="4"/>
  <c r="AM3071" i="4"/>
  <c r="AM3072" i="4"/>
  <c r="AM3073" i="4"/>
  <c r="AM3074" i="4"/>
  <c r="AM3075" i="4"/>
  <c r="AM3076" i="4"/>
  <c r="AM3077" i="4"/>
  <c r="AM3078" i="4"/>
  <c r="AM3079" i="4"/>
  <c r="AM3080" i="4"/>
  <c r="AM3081" i="4"/>
  <c r="AM3082" i="4"/>
  <c r="AM3083" i="4"/>
  <c r="AM3084" i="4"/>
  <c r="AM3085" i="4"/>
  <c r="AM3086" i="4"/>
  <c r="AM3087" i="4"/>
  <c r="AM3088" i="4"/>
  <c r="AM3089" i="4"/>
  <c r="AM3090" i="4"/>
  <c r="AM3091" i="4"/>
  <c r="AM3092" i="4"/>
  <c r="AM3093" i="4"/>
  <c r="AM3094" i="4"/>
  <c r="AM3095" i="4"/>
  <c r="AM3096" i="4"/>
  <c r="AM3097" i="4"/>
  <c r="AM3098" i="4"/>
  <c r="AM3099" i="4"/>
  <c r="AM3100" i="4"/>
  <c r="AM3101" i="4"/>
  <c r="AM3102" i="4"/>
  <c r="AM3103" i="4"/>
  <c r="AM3104" i="4"/>
  <c r="AM3105" i="4"/>
  <c r="AM3106" i="4"/>
  <c r="AM3107" i="4"/>
  <c r="AM3108" i="4"/>
  <c r="AM3109" i="4"/>
  <c r="AM3110" i="4"/>
  <c r="AM3111" i="4"/>
  <c r="AM3112" i="4"/>
  <c r="AM3113" i="4"/>
  <c r="AM3114" i="4"/>
  <c r="AM3115" i="4"/>
  <c r="AM3116" i="4"/>
  <c r="AM3117" i="4"/>
  <c r="AM3118" i="4"/>
  <c r="AM3119" i="4"/>
  <c r="AM3120" i="4"/>
  <c r="AM3121" i="4"/>
  <c r="AM3122" i="4"/>
  <c r="AM3123" i="4"/>
  <c r="AM3124" i="4"/>
  <c r="AM3125" i="4"/>
  <c r="AM3126" i="4"/>
  <c r="AM3127" i="4"/>
  <c r="AM3128" i="4"/>
  <c r="AM3129" i="4"/>
  <c r="AM3130" i="4"/>
  <c r="AM3131" i="4"/>
  <c r="AM3132" i="4"/>
  <c r="AM3133" i="4"/>
  <c r="AM3134" i="4"/>
  <c r="AM3135" i="4"/>
  <c r="AM3136" i="4"/>
  <c r="AM3137" i="4"/>
  <c r="AM3138" i="4"/>
  <c r="AM3139" i="4"/>
  <c r="AM3140" i="4"/>
  <c r="AM3141" i="4"/>
  <c r="AM3142" i="4"/>
  <c r="AM3143" i="4"/>
  <c r="AM3144" i="4"/>
  <c r="AM3145" i="4"/>
  <c r="AM3146" i="4"/>
  <c r="AM3147" i="4"/>
  <c r="AM3148" i="4"/>
  <c r="AM3149" i="4"/>
  <c r="AM3150" i="4"/>
  <c r="AM3151" i="4"/>
  <c r="AM3152" i="4"/>
  <c r="AM3153" i="4"/>
  <c r="AM3154" i="4"/>
  <c r="AM3155" i="4"/>
  <c r="AM3156" i="4"/>
  <c r="AM3157" i="4"/>
  <c r="AM3158" i="4"/>
  <c r="AM3159" i="4"/>
  <c r="AM3160" i="4"/>
  <c r="AM3161" i="4"/>
  <c r="AM3162" i="4"/>
  <c r="AM3163" i="4"/>
  <c r="AM3164" i="4"/>
  <c r="AM3165" i="4"/>
  <c r="AM3166" i="4"/>
  <c r="AM3167" i="4"/>
  <c r="AM3168" i="4"/>
  <c r="AM3169" i="4"/>
  <c r="AM3170" i="4"/>
  <c r="AM3171" i="4"/>
  <c r="AM3172" i="4"/>
  <c r="AM3173" i="4"/>
  <c r="AM3174" i="4"/>
  <c r="AM3175" i="4"/>
  <c r="AM3176" i="4"/>
  <c r="AM3177" i="4"/>
  <c r="AM3178" i="4"/>
  <c r="AM3179" i="4"/>
  <c r="AM3180" i="4"/>
  <c r="AM3181" i="4"/>
  <c r="AM3182" i="4"/>
  <c r="AM3183" i="4"/>
  <c r="AM3184" i="4"/>
  <c r="AM3185" i="4"/>
  <c r="AM3186" i="4"/>
  <c r="AM3187" i="4"/>
  <c r="AM3188" i="4"/>
  <c r="AM3189" i="4"/>
  <c r="AM3190" i="4"/>
  <c r="AM3191" i="4"/>
  <c r="AM3192" i="4"/>
  <c r="AM3193" i="4"/>
  <c r="AM3194" i="4"/>
  <c r="AM3195" i="4"/>
  <c r="AM3196" i="4"/>
  <c r="AM3197" i="4"/>
  <c r="AM3198" i="4"/>
  <c r="AM3199" i="4"/>
  <c r="AM3200" i="4"/>
  <c r="AM3201" i="4"/>
  <c r="AM3202" i="4"/>
  <c r="AM3203" i="4"/>
  <c r="AM3204" i="4"/>
  <c r="AM3205" i="4"/>
  <c r="AM3206" i="4"/>
  <c r="AM3207" i="4"/>
  <c r="AM3208" i="4"/>
  <c r="AM3209" i="4"/>
  <c r="AM3210" i="4"/>
  <c r="AM3211" i="4"/>
  <c r="AM3212" i="4"/>
  <c r="AM3213" i="4"/>
  <c r="AM3214" i="4"/>
  <c r="AM3215" i="4"/>
  <c r="AM3216" i="4"/>
  <c r="AM3217" i="4"/>
  <c r="AM3218" i="4"/>
  <c r="AM3219" i="4"/>
  <c r="AM3220" i="4"/>
  <c r="AM3221" i="4"/>
  <c r="AM3222" i="4"/>
  <c r="AM3223" i="4"/>
  <c r="AM3224" i="4"/>
  <c r="AM3225" i="4"/>
  <c r="AM3226" i="4"/>
  <c r="AM3227" i="4"/>
  <c r="AM3228" i="4"/>
  <c r="AM3229" i="4"/>
  <c r="AM3230" i="4"/>
  <c r="AM3231" i="4"/>
  <c r="AM3232" i="4"/>
  <c r="AM3233" i="4"/>
  <c r="AM3234" i="4"/>
  <c r="AM3235" i="4"/>
  <c r="AM3236" i="4"/>
  <c r="AM3237" i="4"/>
  <c r="AM3238" i="4"/>
  <c r="AM3239" i="4"/>
  <c r="AM3240" i="4"/>
  <c r="AM3241" i="4"/>
  <c r="AM3242" i="4"/>
  <c r="AM3243" i="4"/>
  <c r="AM3244" i="4"/>
  <c r="AM3245" i="4"/>
  <c r="AM3246" i="4"/>
  <c r="AM3247" i="4"/>
  <c r="AM3248" i="4"/>
  <c r="AM3249" i="4"/>
  <c r="AM3250" i="4"/>
  <c r="AM3251" i="4"/>
  <c r="AM3252" i="4"/>
  <c r="AM3253" i="4"/>
  <c r="AM3254" i="4"/>
  <c r="AM3255" i="4"/>
  <c r="AM3256" i="4"/>
  <c r="AM3257" i="4"/>
  <c r="AM3258" i="4"/>
  <c r="AM3259" i="4"/>
  <c r="AM3260" i="4"/>
  <c r="AM3261" i="4"/>
  <c r="AM3262" i="4"/>
  <c r="AM3263" i="4"/>
  <c r="AM3264" i="4"/>
  <c r="AM3265" i="4"/>
  <c r="AM3266" i="4"/>
  <c r="AM3267" i="4"/>
  <c r="AM3268" i="4"/>
  <c r="AM3269" i="4"/>
  <c r="AM3270" i="4"/>
  <c r="AM3271" i="4"/>
  <c r="AM3272" i="4"/>
  <c r="AM3273" i="4"/>
  <c r="AM3274" i="4"/>
  <c r="AM3275" i="4"/>
  <c r="AM3276" i="4"/>
  <c r="AM3277" i="4"/>
  <c r="AM3278" i="4"/>
  <c r="AM3279" i="4"/>
  <c r="AM3280" i="4"/>
  <c r="AM3281" i="4"/>
  <c r="AM3282" i="4"/>
  <c r="AM3283" i="4"/>
  <c r="AM3284" i="4"/>
  <c r="AM3285" i="4"/>
  <c r="AM3286" i="4"/>
  <c r="AM3287" i="4"/>
  <c r="AM3288" i="4"/>
  <c r="AM3289" i="4"/>
  <c r="AM3290" i="4"/>
  <c r="AM3291" i="4"/>
  <c r="AM3292" i="4"/>
  <c r="AM3293" i="4"/>
  <c r="AM3294" i="4"/>
  <c r="AM3295" i="4"/>
  <c r="AM3296" i="4"/>
  <c r="AM3297" i="4"/>
  <c r="AM3298" i="4"/>
  <c r="AM3299" i="4"/>
  <c r="AM3300" i="4"/>
  <c r="AM3301" i="4"/>
  <c r="AM3302" i="4"/>
  <c r="AM3303" i="4"/>
  <c r="AM3304" i="4"/>
  <c r="AM3305" i="4"/>
  <c r="AM3306" i="4"/>
  <c r="AM3307" i="4"/>
  <c r="AM3308" i="4"/>
  <c r="AM3309" i="4"/>
  <c r="AM3310" i="4"/>
  <c r="AM3311" i="4"/>
  <c r="AM3312" i="4"/>
  <c r="AM3313" i="4"/>
  <c r="AM3314" i="4"/>
  <c r="AM3315" i="4"/>
  <c r="AM3316" i="4"/>
  <c r="AM3317" i="4"/>
  <c r="AM3318" i="4"/>
  <c r="AM3319" i="4"/>
  <c r="AM3320" i="4"/>
  <c r="AM3321" i="4"/>
  <c r="AM3322" i="4"/>
  <c r="AM3323" i="4"/>
  <c r="AM3324" i="4"/>
  <c r="AM3325" i="4"/>
  <c r="AM3326" i="4"/>
  <c r="AM3327" i="4"/>
  <c r="AM3328" i="4"/>
  <c r="AM3329" i="4"/>
  <c r="AM3330" i="4"/>
  <c r="AM3331" i="4"/>
  <c r="AM3332" i="4"/>
  <c r="AM3333" i="4"/>
  <c r="AM3334" i="4"/>
  <c r="AM3335" i="4"/>
  <c r="AM3336" i="4"/>
  <c r="AM3337" i="4"/>
  <c r="AM3338" i="4"/>
  <c r="AM3339" i="4"/>
  <c r="AM3340" i="4"/>
  <c r="AM3341" i="4"/>
  <c r="AM3342" i="4"/>
  <c r="AM3343" i="4"/>
  <c r="AM3344" i="4"/>
  <c r="AM3345" i="4"/>
  <c r="AM3346" i="4"/>
  <c r="AM3347" i="4"/>
  <c r="AM3348" i="4"/>
  <c r="AM3349" i="4"/>
  <c r="AM3350" i="4"/>
  <c r="AM3351" i="4"/>
  <c r="AM3352" i="4"/>
  <c r="AM3353" i="4"/>
  <c r="AM3354" i="4"/>
  <c r="AM3355" i="4"/>
  <c r="AM3356" i="4"/>
  <c r="AM3357" i="4"/>
  <c r="AM3358" i="4"/>
  <c r="AM3359" i="4"/>
  <c r="AM3360" i="4"/>
  <c r="AM3361" i="4"/>
  <c r="AM3362" i="4"/>
  <c r="AM3363" i="4"/>
  <c r="AM3364" i="4"/>
  <c r="AM3365" i="4"/>
  <c r="AM3366" i="4"/>
  <c r="AM3367" i="4"/>
  <c r="AM3368" i="4"/>
  <c r="AM3369" i="4"/>
  <c r="AM3370" i="4"/>
  <c r="AM3371" i="4"/>
  <c r="AM3372" i="4"/>
  <c r="AM3373" i="4"/>
  <c r="AM3374" i="4"/>
  <c r="AM3375" i="4"/>
  <c r="AM3376" i="4"/>
  <c r="AM3377" i="4"/>
  <c r="AM3378" i="4"/>
  <c r="AM3379" i="4"/>
  <c r="AM3380" i="4"/>
  <c r="AM3381" i="4"/>
  <c r="AM3382" i="4"/>
  <c r="AM3383" i="4"/>
  <c r="AM3384" i="4"/>
  <c r="AM3385" i="4"/>
  <c r="AM3386" i="4"/>
  <c r="AM3387" i="4"/>
  <c r="AM3388" i="4"/>
  <c r="AM3389" i="4"/>
  <c r="AM3390" i="4"/>
  <c r="AM3391" i="4"/>
  <c r="AM3392" i="4"/>
  <c r="AM3393" i="4"/>
  <c r="AM3394" i="4"/>
  <c r="AM3395" i="4"/>
  <c r="AM3396" i="4"/>
  <c r="AM3397" i="4"/>
  <c r="AM3398" i="4"/>
  <c r="AM3399" i="4"/>
  <c r="AM3400" i="4"/>
  <c r="AM3401" i="4"/>
  <c r="AM3402" i="4"/>
  <c r="AM3403" i="4"/>
  <c r="AM3404" i="4"/>
  <c r="AM3405" i="4"/>
  <c r="AM3406" i="4"/>
  <c r="AM3407" i="4"/>
  <c r="AM3408" i="4"/>
  <c r="AM3409" i="4"/>
  <c r="AM3410" i="4"/>
  <c r="AM3411" i="4"/>
  <c r="AM3412" i="4"/>
  <c r="AM3413" i="4"/>
  <c r="AM3414" i="4"/>
  <c r="AM3415" i="4"/>
  <c r="AM3416" i="4"/>
  <c r="AM3417" i="4"/>
  <c r="AM3418" i="4"/>
  <c r="AM3419" i="4"/>
  <c r="AM3420" i="4"/>
  <c r="AM3421" i="4"/>
  <c r="AM3422" i="4"/>
  <c r="AM3423" i="4"/>
  <c r="AM3424" i="4"/>
  <c r="AM3425" i="4"/>
  <c r="AM3426" i="4"/>
  <c r="AM3427" i="4"/>
  <c r="AM3428" i="4"/>
  <c r="AM3429" i="4"/>
  <c r="AM3430" i="4"/>
  <c r="AM3431" i="4"/>
  <c r="AM3432" i="4"/>
  <c r="AM3433" i="4"/>
  <c r="AM3434" i="4"/>
  <c r="AM3435" i="4"/>
  <c r="AM3436" i="4"/>
  <c r="AM3437" i="4"/>
  <c r="AM3438" i="4"/>
  <c r="AM3439" i="4"/>
  <c r="AM3440" i="4"/>
  <c r="AM3441" i="4"/>
  <c r="AM3442" i="4"/>
  <c r="AM3443" i="4"/>
  <c r="AM3444" i="4"/>
  <c r="AM3445" i="4"/>
  <c r="AM3446" i="4"/>
  <c r="AM3447" i="4"/>
  <c r="AM3448" i="4"/>
  <c r="AM3449" i="4"/>
  <c r="AM3450" i="4"/>
  <c r="AM3451" i="4"/>
  <c r="AM3452" i="4"/>
  <c r="AM3453" i="4"/>
  <c r="AM3454" i="4"/>
  <c r="AM3455" i="4"/>
  <c r="AM3456" i="4"/>
  <c r="AM3457" i="4"/>
  <c r="AM3458" i="4"/>
  <c r="AM3459" i="4"/>
  <c r="AM3460" i="4"/>
  <c r="AM3461" i="4"/>
  <c r="AM3462" i="4"/>
  <c r="AM3463" i="4"/>
  <c r="AM3464" i="4"/>
  <c r="AM3465" i="4"/>
  <c r="AM3466" i="4"/>
  <c r="AM3467" i="4"/>
  <c r="AM3468" i="4"/>
  <c r="AM3469" i="4"/>
  <c r="AM3470" i="4"/>
  <c r="AM3471" i="4"/>
  <c r="AM3472" i="4"/>
  <c r="AM3473" i="4"/>
  <c r="AM3474" i="4"/>
  <c r="AM3475" i="4"/>
  <c r="AM3476" i="4"/>
  <c r="AM3477" i="4"/>
  <c r="AM3478" i="4"/>
  <c r="AM3479" i="4"/>
  <c r="AM3480" i="4"/>
  <c r="AM3481" i="4"/>
  <c r="AM3482" i="4"/>
  <c r="AM3483" i="4"/>
  <c r="AM3484" i="4"/>
  <c r="AM3485" i="4"/>
  <c r="AM3486" i="4"/>
  <c r="AM3487" i="4"/>
  <c r="AM3488" i="4"/>
  <c r="AM3489" i="4"/>
  <c r="AM3490" i="4"/>
  <c r="AM3491" i="4"/>
  <c r="AM3492" i="4"/>
  <c r="AM3493" i="4"/>
  <c r="AM3494" i="4"/>
  <c r="AM3495" i="4"/>
  <c r="AM3496" i="4"/>
  <c r="AM3497" i="4"/>
  <c r="AM3498" i="4"/>
  <c r="AM3499" i="4"/>
  <c r="AM3500" i="4"/>
  <c r="AM3501" i="4"/>
  <c r="AM3502" i="4"/>
  <c r="AM3503" i="4"/>
  <c r="AM3504" i="4"/>
  <c r="AM3505" i="4"/>
  <c r="AM3506" i="4"/>
  <c r="AM3507" i="4"/>
  <c r="AM3508" i="4"/>
  <c r="AM3509" i="4"/>
  <c r="AM3510" i="4"/>
  <c r="AM3511" i="4"/>
  <c r="AM3512" i="4"/>
  <c r="AM3513" i="4"/>
  <c r="AM3514" i="4"/>
  <c r="AM3515" i="4"/>
  <c r="AM3516" i="4"/>
  <c r="AM3517" i="4"/>
  <c r="AM3518" i="4"/>
  <c r="AM3519" i="4"/>
  <c r="AM3520" i="4"/>
  <c r="AM3521" i="4"/>
  <c r="AM3522" i="4"/>
  <c r="AM3523" i="4"/>
  <c r="AM3524" i="4"/>
  <c r="AM3525" i="4"/>
  <c r="AM3526" i="4"/>
  <c r="AM3527" i="4"/>
  <c r="AM3528" i="4"/>
  <c r="AM3529" i="4"/>
  <c r="AM3530" i="4"/>
  <c r="AM3531" i="4"/>
  <c r="AM3532" i="4"/>
  <c r="AM3533" i="4"/>
  <c r="AM3534" i="4"/>
  <c r="AM3535" i="4"/>
  <c r="AM3536" i="4"/>
  <c r="AM3537" i="4"/>
  <c r="AM3538" i="4"/>
  <c r="AM3539" i="4"/>
  <c r="AM3540" i="4"/>
  <c r="AM3541" i="4"/>
  <c r="AM3542" i="4"/>
  <c r="AM3543" i="4"/>
  <c r="AM3544" i="4"/>
  <c r="AM3545" i="4"/>
  <c r="AM3546" i="4"/>
  <c r="AM3547" i="4"/>
  <c r="AM3548" i="4"/>
  <c r="AM3549" i="4"/>
  <c r="AM3550" i="4"/>
  <c r="AM3551" i="4"/>
  <c r="AM3552" i="4"/>
  <c r="AM3553" i="4"/>
  <c r="AM3554" i="4"/>
  <c r="AM3555" i="4"/>
  <c r="AM3556" i="4"/>
  <c r="AM3557" i="4"/>
  <c r="AM3558" i="4"/>
  <c r="AM3559" i="4"/>
  <c r="AM3560" i="4"/>
  <c r="AM3561" i="4"/>
  <c r="AM3562" i="4"/>
  <c r="AM3563" i="4"/>
  <c r="AM3564" i="4"/>
  <c r="AM3565" i="4"/>
  <c r="AM3566" i="4"/>
  <c r="AM3567" i="4"/>
  <c r="AM3568" i="4"/>
  <c r="AM3569" i="4"/>
  <c r="AM3570" i="4"/>
  <c r="AM3571" i="4"/>
  <c r="AM3572" i="4"/>
  <c r="AM3573" i="4"/>
  <c r="AM3574" i="4"/>
  <c r="AM3575" i="4"/>
  <c r="AM3576" i="4"/>
  <c r="AM3577" i="4"/>
  <c r="AM3578" i="4"/>
  <c r="AM3579" i="4"/>
  <c r="AM3580" i="4"/>
  <c r="AM3581" i="4"/>
  <c r="AM3582" i="4"/>
  <c r="AM3583" i="4"/>
  <c r="AM3584" i="4"/>
  <c r="AM3585" i="4"/>
  <c r="AM3586" i="4"/>
  <c r="AM3587" i="4"/>
  <c r="AM3588" i="4"/>
  <c r="AM3589" i="4"/>
  <c r="AM3590" i="4"/>
  <c r="AM3591" i="4"/>
  <c r="AM3592" i="4"/>
  <c r="AM3593" i="4"/>
  <c r="AM3594" i="4"/>
  <c r="AM3595" i="4"/>
  <c r="AM3596" i="4"/>
  <c r="AM3597" i="4"/>
  <c r="AM3598" i="4"/>
  <c r="AM3599" i="4"/>
  <c r="AM3600" i="4"/>
  <c r="AM3601" i="4"/>
  <c r="AM3602" i="4"/>
  <c r="AM3603" i="4"/>
  <c r="AM3604" i="4"/>
  <c r="AM3605" i="4"/>
  <c r="AM3606" i="4"/>
  <c r="AM3607" i="4"/>
  <c r="AM3608" i="4"/>
  <c r="AM3609" i="4"/>
  <c r="AM3610" i="4"/>
  <c r="AM3611" i="4"/>
  <c r="AM3612" i="4"/>
  <c r="AM3613" i="4"/>
  <c r="AM3614" i="4"/>
  <c r="AM3615" i="4"/>
  <c r="AM3616" i="4"/>
  <c r="AM3617" i="4"/>
  <c r="AM3618" i="4"/>
  <c r="AM3619" i="4"/>
  <c r="AM3620" i="4"/>
  <c r="AM3621" i="4"/>
  <c r="AM3622" i="4"/>
  <c r="AM3623" i="4"/>
  <c r="AM3624" i="4"/>
  <c r="AM3625" i="4"/>
  <c r="AM3626" i="4"/>
  <c r="AM3627" i="4"/>
  <c r="AM3628" i="4"/>
  <c r="AM3629" i="4"/>
  <c r="AM3630" i="4"/>
  <c r="AM3631" i="4"/>
  <c r="AM3632" i="4"/>
  <c r="AM3633" i="4"/>
  <c r="AM3634" i="4"/>
  <c r="AM3635" i="4"/>
  <c r="AM3636" i="4"/>
  <c r="AM3637" i="4"/>
  <c r="AM3638" i="4"/>
  <c r="AM3639" i="4"/>
  <c r="AM3640" i="4"/>
  <c r="AM3641" i="4"/>
  <c r="AM3642" i="4"/>
  <c r="AM3643" i="4"/>
  <c r="AM3644" i="4"/>
  <c r="AM3645" i="4"/>
  <c r="AM3646" i="4"/>
  <c r="AM3647" i="4"/>
  <c r="AM3648" i="4"/>
  <c r="AM3649" i="4"/>
  <c r="AM3650" i="4"/>
  <c r="AM3651" i="4"/>
  <c r="AM3652" i="4"/>
  <c r="AM3653" i="4"/>
  <c r="AM3654" i="4"/>
  <c r="AM3655" i="4"/>
  <c r="AM3656" i="4"/>
  <c r="AM3657" i="4"/>
  <c r="AM3658" i="4"/>
  <c r="AM3659" i="4"/>
  <c r="AM3660" i="4"/>
  <c r="AM3661" i="4"/>
  <c r="AM3662" i="4"/>
  <c r="AM3663" i="4"/>
  <c r="AM3664" i="4"/>
  <c r="AM3665" i="4"/>
  <c r="AM3666" i="4"/>
  <c r="AM3667" i="4"/>
  <c r="AM3668" i="4"/>
  <c r="AM3669" i="4"/>
  <c r="AM3670" i="4"/>
  <c r="AM3671" i="4"/>
  <c r="AM3672" i="4"/>
  <c r="AM3673" i="4"/>
  <c r="AM3674" i="4"/>
  <c r="AM3675" i="4"/>
  <c r="AM3676" i="4"/>
  <c r="AM3677" i="4"/>
  <c r="AM3678" i="4"/>
  <c r="AM3679" i="4"/>
  <c r="AM3680" i="4"/>
  <c r="AM3681" i="4"/>
  <c r="AM3682" i="4"/>
  <c r="AM3683" i="4"/>
  <c r="AM3684" i="4"/>
  <c r="AM3685" i="4"/>
  <c r="AM3686" i="4"/>
  <c r="AM3687" i="4"/>
  <c r="AM3688" i="4"/>
  <c r="AM3689" i="4"/>
  <c r="AM3690" i="4"/>
  <c r="AM3691" i="4"/>
  <c r="AM3692" i="4"/>
  <c r="AM3693" i="4"/>
  <c r="AM3694" i="4"/>
  <c r="AM3695" i="4"/>
  <c r="AM3696" i="4"/>
  <c r="AM3697" i="4"/>
  <c r="AM3698" i="4"/>
  <c r="AM3699" i="4"/>
  <c r="AM3700" i="4"/>
  <c r="AM3701" i="4"/>
  <c r="AM3702" i="4"/>
  <c r="AM3703" i="4"/>
  <c r="AM3704" i="4"/>
  <c r="AM3705" i="4"/>
  <c r="AM3706" i="4"/>
  <c r="AM3707" i="4"/>
  <c r="AM3708" i="4"/>
  <c r="AM3709" i="4"/>
  <c r="AM3710" i="4"/>
  <c r="AM3711" i="4"/>
  <c r="AM3712" i="4"/>
  <c r="AM3713" i="4"/>
  <c r="AM3714" i="4"/>
  <c r="AM3715" i="4"/>
  <c r="AM3716" i="4"/>
  <c r="AM3717" i="4"/>
  <c r="AM3718" i="4"/>
  <c r="AM3719" i="4"/>
  <c r="AM3720" i="4"/>
  <c r="AM3721" i="4"/>
  <c r="AM3722" i="4"/>
  <c r="AM3723" i="4"/>
  <c r="AM3724" i="4"/>
  <c r="AM3725" i="4"/>
  <c r="AM3726" i="4"/>
  <c r="AM3727" i="4"/>
  <c r="AM3728" i="4"/>
  <c r="AM3729" i="4"/>
  <c r="AM3730" i="4"/>
  <c r="AM3731" i="4"/>
  <c r="AM3732" i="4"/>
  <c r="AM3733" i="4"/>
  <c r="AM3734" i="4"/>
  <c r="AM3735" i="4"/>
  <c r="AM3736" i="4"/>
  <c r="AM3737" i="4"/>
  <c r="AM3738" i="4"/>
  <c r="AM3739" i="4"/>
  <c r="AM3740" i="4"/>
  <c r="AM3741" i="4"/>
  <c r="AM3742" i="4"/>
  <c r="AM3743" i="4"/>
  <c r="AM3744" i="4"/>
  <c r="AM3745" i="4"/>
  <c r="AM3746" i="4"/>
  <c r="AM3747" i="4"/>
  <c r="AM3748" i="4"/>
  <c r="AM3749" i="4"/>
  <c r="AM3750" i="4"/>
  <c r="AM3751" i="4"/>
  <c r="AM3752" i="4"/>
  <c r="AM3753" i="4"/>
  <c r="AM3754" i="4"/>
  <c r="AM3755" i="4"/>
  <c r="AM3756" i="4"/>
  <c r="AM3757" i="4"/>
  <c r="AM3758" i="4"/>
  <c r="AM3759" i="4"/>
  <c r="AM3760" i="4"/>
  <c r="AM3761" i="4"/>
  <c r="AM3762" i="4"/>
  <c r="AM3763" i="4"/>
  <c r="AM3764" i="4"/>
  <c r="AM3765" i="4"/>
  <c r="AM3766" i="4"/>
  <c r="AM3767" i="4"/>
  <c r="AM3768" i="4"/>
  <c r="AM3769" i="4"/>
  <c r="AM3770" i="4"/>
  <c r="AM3771" i="4"/>
  <c r="AM3772" i="4"/>
  <c r="AM3773" i="4"/>
  <c r="AM3774" i="4"/>
  <c r="AM3775" i="4"/>
  <c r="AM3776" i="4"/>
  <c r="AM3777" i="4"/>
  <c r="AM3778" i="4"/>
  <c r="AM3779" i="4"/>
  <c r="AM3780" i="4"/>
  <c r="AM3781" i="4"/>
  <c r="AM3782" i="4"/>
  <c r="AM3783" i="4"/>
  <c r="AM3784" i="4"/>
  <c r="AM3785" i="4"/>
  <c r="AM3786" i="4"/>
  <c r="AM3787" i="4"/>
  <c r="AM3788" i="4"/>
  <c r="AM3789" i="4"/>
  <c r="AM3790" i="4"/>
  <c r="AM3791" i="4"/>
  <c r="AM3792" i="4"/>
  <c r="AM3793" i="4"/>
  <c r="AM3794" i="4"/>
  <c r="AM3795" i="4"/>
  <c r="AM3796" i="4"/>
  <c r="AM3797" i="4"/>
  <c r="AM3798" i="4"/>
  <c r="AM3799" i="4"/>
  <c r="AM3800" i="4"/>
  <c r="AM3801" i="4"/>
  <c r="AM3802" i="4"/>
  <c r="AM3803" i="4"/>
  <c r="AM3804" i="4"/>
  <c r="AM3805" i="4"/>
  <c r="AM3806" i="4"/>
  <c r="AM3807" i="4"/>
  <c r="AM3808" i="4"/>
  <c r="AM3809" i="4"/>
  <c r="AM3810" i="4"/>
  <c r="AM3811" i="4"/>
  <c r="AM3812" i="4"/>
  <c r="AM3813" i="4"/>
  <c r="AM3814" i="4"/>
  <c r="AM3815" i="4"/>
  <c r="AM3816" i="4"/>
  <c r="AM3817" i="4"/>
  <c r="AM3818" i="4"/>
  <c r="AM3819" i="4"/>
  <c r="AM3820" i="4"/>
  <c r="AM3821" i="4"/>
  <c r="AM3822" i="4"/>
  <c r="AM3823" i="4"/>
  <c r="AM3824" i="4"/>
  <c r="AM3825" i="4"/>
  <c r="AM3826" i="4"/>
  <c r="AM3827" i="4"/>
  <c r="AM3828" i="4"/>
  <c r="AM3829" i="4"/>
  <c r="AM3830" i="4"/>
  <c r="AM3831" i="4"/>
  <c r="AM3832" i="4"/>
  <c r="AM3833" i="4"/>
  <c r="AM3834" i="4"/>
  <c r="O540" i="1" l="1"/>
  <c r="B540" i="1"/>
  <c r="D6048" i="11"/>
  <c r="D6049" i="11"/>
  <c r="D6050" i="11"/>
  <c r="D6051" i="11"/>
  <c r="D6052" i="11"/>
  <c r="D6053" i="11"/>
  <c r="D6054" i="11"/>
  <c r="D6055" i="11"/>
  <c r="D6056" i="11"/>
  <c r="D6057" i="11"/>
  <c r="D6058" i="11"/>
  <c r="D6059" i="11"/>
  <c r="D6060" i="11"/>
  <c r="D6061" i="11"/>
  <c r="D6062" i="11"/>
  <c r="D6063" i="11"/>
  <c r="D6064" i="11"/>
  <c r="D6065" i="11"/>
  <c r="D6066" i="11"/>
  <c r="D6067" i="11"/>
  <c r="D6068" i="11"/>
  <c r="D6069" i="11"/>
  <c r="D6070" i="11"/>
  <c r="D6071" i="11"/>
  <c r="D6072" i="11"/>
  <c r="D6073" i="11"/>
  <c r="D6074" i="11"/>
  <c r="D6075" i="11"/>
  <c r="D6076" i="11"/>
  <c r="D6077" i="11"/>
  <c r="D6078" i="11"/>
  <c r="D6079" i="11"/>
  <c r="D6080" i="11"/>
  <c r="D6081" i="11"/>
  <c r="D6082" i="11"/>
  <c r="D6083" i="11"/>
  <c r="D6084" i="11"/>
  <c r="D6085" i="11"/>
  <c r="D6086" i="11"/>
  <c r="D6087" i="11"/>
  <c r="D6088" i="11"/>
  <c r="D6089" i="11"/>
  <c r="D6090" i="11"/>
  <c r="D6091" i="11"/>
  <c r="D6092" i="11"/>
  <c r="D6093" i="11"/>
  <c r="D6094" i="11"/>
  <c r="D6095" i="11"/>
  <c r="D6096" i="11"/>
  <c r="D6097" i="11"/>
  <c r="D6098" i="11"/>
  <c r="D6099" i="11"/>
  <c r="D6100" i="11"/>
  <c r="D6101" i="11"/>
  <c r="D6102" i="11"/>
  <c r="D6103" i="11"/>
  <c r="D6104" i="11"/>
  <c r="D6105" i="11"/>
  <c r="D6106" i="11"/>
  <c r="D6107" i="11"/>
  <c r="D6108" i="11"/>
  <c r="D6109" i="11"/>
  <c r="D6110" i="11"/>
  <c r="D6111" i="11"/>
  <c r="D6112" i="11"/>
  <c r="D6113" i="11"/>
  <c r="D6114" i="11"/>
  <c r="D6115" i="11"/>
  <c r="D6116" i="11"/>
  <c r="D6117" i="11"/>
  <c r="D6118" i="11"/>
  <c r="D6119" i="11"/>
  <c r="D6120" i="11"/>
  <c r="D6121" i="11"/>
  <c r="D6122" i="11"/>
  <c r="D6123" i="11"/>
  <c r="D6124" i="11"/>
  <c r="D6125" i="11"/>
  <c r="D6126" i="11"/>
  <c r="D6127" i="11"/>
  <c r="D6128" i="11"/>
  <c r="D6129" i="11"/>
  <c r="D6130" i="11"/>
  <c r="D6131" i="11"/>
  <c r="D6132" i="11"/>
  <c r="D6133" i="11"/>
  <c r="D6134" i="11"/>
  <c r="D6135" i="11"/>
  <c r="D6136" i="11"/>
  <c r="D6137" i="11"/>
  <c r="D6138" i="11"/>
  <c r="D6139" i="11"/>
  <c r="D6140" i="11"/>
  <c r="D6141" i="11"/>
  <c r="D6142" i="11"/>
  <c r="D6143" i="11"/>
  <c r="D6144" i="11"/>
  <c r="D6145" i="11"/>
  <c r="D6146" i="11"/>
  <c r="D6147" i="11"/>
  <c r="D6148" i="11"/>
  <c r="D6149" i="11"/>
  <c r="D6150" i="11"/>
  <c r="D6151" i="11"/>
  <c r="D6152" i="11"/>
  <c r="D6153" i="11"/>
  <c r="D6154" i="11"/>
  <c r="D6155" i="11"/>
  <c r="D6156" i="11"/>
  <c r="D6157" i="11"/>
  <c r="D6158" i="11"/>
  <c r="D6159" i="11"/>
  <c r="D6160" i="11"/>
  <c r="D6161" i="11"/>
  <c r="D6162" i="11"/>
  <c r="D6163" i="11"/>
  <c r="D6164" i="11"/>
  <c r="D6165" i="11"/>
  <c r="D6166" i="11"/>
  <c r="D6167" i="11"/>
  <c r="D6168" i="11"/>
  <c r="D6169" i="11"/>
  <c r="D6170" i="11"/>
  <c r="D6171" i="11"/>
  <c r="D6172" i="11"/>
  <c r="D6173" i="11"/>
  <c r="D6174" i="11"/>
  <c r="D6175" i="11"/>
  <c r="D6176" i="11"/>
  <c r="D6177" i="11"/>
  <c r="D6178" i="11"/>
  <c r="D6179" i="11"/>
  <c r="D6180" i="11"/>
  <c r="D6181" i="11"/>
  <c r="D6182" i="11"/>
  <c r="D6183" i="11"/>
  <c r="D6184" i="11"/>
  <c r="D6185" i="11"/>
  <c r="D6186" i="11"/>
  <c r="D6187" i="11"/>
  <c r="D6188" i="11"/>
  <c r="D6189" i="11"/>
  <c r="D6190" i="11"/>
  <c r="D6191" i="11"/>
  <c r="D6192" i="11"/>
  <c r="D6193" i="11"/>
  <c r="D6194" i="11"/>
  <c r="D6195" i="11"/>
  <c r="D6196" i="11"/>
  <c r="D6197" i="11"/>
  <c r="D6198" i="11"/>
  <c r="D6199" i="11"/>
  <c r="D6200" i="11"/>
  <c r="D6201" i="11"/>
  <c r="D6202" i="11"/>
  <c r="D6203" i="11"/>
  <c r="D6204" i="11"/>
  <c r="D6205" i="11"/>
  <c r="D6206" i="11"/>
  <c r="D6207" i="11"/>
  <c r="D6208" i="11"/>
  <c r="D6209" i="11"/>
  <c r="D6210" i="11"/>
  <c r="D6211" i="11"/>
  <c r="D6212" i="11"/>
  <c r="D6213" i="11"/>
  <c r="D6214" i="11"/>
  <c r="D6215" i="11"/>
  <c r="D6216" i="11"/>
  <c r="D6217" i="11"/>
  <c r="D6218" i="11"/>
  <c r="D6219" i="11"/>
  <c r="D6220" i="11"/>
  <c r="D6221" i="11"/>
  <c r="D6222" i="11"/>
  <c r="D6223" i="11"/>
  <c r="D6224" i="11"/>
  <c r="D6225" i="11"/>
  <c r="D6226" i="11"/>
  <c r="D6227" i="11"/>
  <c r="D6228" i="11"/>
  <c r="D6229" i="11"/>
  <c r="D6230" i="11"/>
  <c r="D6231" i="11"/>
  <c r="D6232" i="11"/>
  <c r="D6233" i="11"/>
  <c r="D6234" i="11"/>
  <c r="D6235" i="11"/>
  <c r="D6236" i="11"/>
  <c r="D6237" i="11"/>
  <c r="D6238" i="11"/>
  <c r="D6239" i="11"/>
  <c r="D6240" i="11"/>
  <c r="D6241" i="11"/>
  <c r="D6242" i="11"/>
  <c r="D6243" i="11"/>
  <c r="D6244" i="11"/>
  <c r="D6245" i="11"/>
  <c r="D6246" i="11"/>
  <c r="D6247" i="11"/>
  <c r="D6248" i="11"/>
  <c r="D6249" i="11"/>
  <c r="D6250" i="11"/>
  <c r="D6251" i="11"/>
  <c r="D6252" i="11"/>
  <c r="D6253" i="11"/>
  <c r="D6254" i="11"/>
  <c r="D6255" i="11"/>
  <c r="D6256" i="11"/>
  <c r="D6257" i="11"/>
  <c r="D6258" i="11"/>
  <c r="D6259" i="11"/>
  <c r="D6260" i="11"/>
  <c r="D6261" i="11"/>
  <c r="D6262" i="11"/>
  <c r="D6263" i="11"/>
  <c r="D6264" i="11"/>
  <c r="D6265" i="11"/>
  <c r="D6266" i="11"/>
  <c r="D6267" i="11"/>
  <c r="D6268" i="11"/>
  <c r="D6269" i="11"/>
  <c r="D6270" i="11"/>
  <c r="D6271" i="11"/>
  <c r="D6272" i="11"/>
  <c r="D6273" i="11"/>
  <c r="D6274" i="11"/>
  <c r="D6275" i="11"/>
  <c r="D6276" i="11"/>
  <c r="D6277" i="11"/>
  <c r="D6278" i="11"/>
  <c r="D6279" i="11"/>
  <c r="D6280" i="11"/>
  <c r="D6281" i="11"/>
  <c r="D6282" i="11"/>
  <c r="D6283" i="11"/>
  <c r="D6284" i="11"/>
  <c r="D6285" i="11"/>
  <c r="D6286" i="11"/>
  <c r="D6287" i="11"/>
  <c r="D6288" i="11"/>
  <c r="D6289" i="11"/>
  <c r="D6290" i="11"/>
  <c r="D6291" i="11"/>
  <c r="D6292" i="11"/>
  <c r="D6293" i="11"/>
  <c r="D6294" i="11"/>
  <c r="D6295" i="11"/>
  <c r="D6296" i="11"/>
  <c r="D6297" i="11"/>
  <c r="D6298" i="11"/>
  <c r="D6299" i="11"/>
  <c r="D6300" i="11"/>
  <c r="D6301" i="11"/>
  <c r="D6302" i="11"/>
  <c r="D6303" i="11"/>
  <c r="D6304" i="11"/>
  <c r="D6305" i="11"/>
  <c r="D6306" i="11"/>
  <c r="D6307" i="11"/>
  <c r="D6308" i="11"/>
  <c r="D6309" i="11"/>
  <c r="D6310" i="11"/>
  <c r="D6311" i="11"/>
  <c r="D6312" i="11"/>
  <c r="D6313" i="11"/>
  <c r="D6314" i="11"/>
  <c r="D6315" i="11"/>
  <c r="D6316" i="11"/>
  <c r="D6317" i="11"/>
  <c r="D6318" i="11"/>
  <c r="D6319" i="11"/>
  <c r="D6320" i="11"/>
  <c r="D6321" i="11"/>
  <c r="D6322" i="11"/>
  <c r="D6323" i="11"/>
  <c r="D6324" i="11"/>
  <c r="D6325" i="11"/>
  <c r="D6326" i="11"/>
  <c r="D6327" i="11"/>
  <c r="D6328" i="11"/>
  <c r="D6329" i="11"/>
  <c r="D6330" i="11"/>
  <c r="D6331" i="11"/>
  <c r="D6332" i="11"/>
  <c r="D6333" i="11"/>
  <c r="D6334" i="11"/>
  <c r="D6335" i="11"/>
  <c r="D6336" i="11"/>
  <c r="D6337" i="11"/>
  <c r="D6338" i="11"/>
  <c r="D6339" i="11"/>
  <c r="D6340" i="11"/>
  <c r="D6341" i="11"/>
  <c r="D6342" i="11"/>
  <c r="D6343" i="11"/>
  <c r="D6344" i="11"/>
  <c r="D6345" i="11"/>
  <c r="D6346" i="11"/>
  <c r="D6347" i="11"/>
  <c r="D6348" i="11"/>
  <c r="D6349" i="11"/>
  <c r="D6350" i="11"/>
  <c r="D6351" i="11"/>
  <c r="D6352" i="11"/>
  <c r="D6353" i="11"/>
  <c r="D6354" i="11"/>
  <c r="D6355" i="11"/>
  <c r="D6356" i="11"/>
  <c r="D6357" i="11"/>
  <c r="D6358" i="11"/>
  <c r="D6359" i="11"/>
  <c r="D6360" i="11"/>
  <c r="D6361" i="11"/>
  <c r="D6362" i="11"/>
  <c r="D6363" i="11"/>
  <c r="D6364" i="11"/>
  <c r="D6365" i="11"/>
  <c r="D6366" i="11"/>
  <c r="D6367" i="11"/>
  <c r="D6368" i="11"/>
  <c r="D6369" i="11"/>
  <c r="D6370" i="11"/>
  <c r="D6371" i="11"/>
  <c r="D6372" i="11"/>
  <c r="D6373" i="11"/>
  <c r="D6374" i="11"/>
  <c r="D6375" i="11"/>
  <c r="D6376" i="11"/>
  <c r="D6377" i="11"/>
  <c r="D6378" i="11"/>
  <c r="D6379" i="11"/>
  <c r="D6380" i="11"/>
  <c r="D6381" i="11"/>
  <c r="D6382" i="11"/>
  <c r="D6383" i="11"/>
  <c r="D6384" i="11"/>
  <c r="D6385" i="11"/>
  <c r="D6386" i="11"/>
  <c r="D6387" i="11"/>
  <c r="D6388" i="11"/>
  <c r="D6389" i="11"/>
  <c r="D6390" i="11"/>
  <c r="D6391" i="11"/>
  <c r="D6392" i="11"/>
  <c r="D6393" i="11"/>
  <c r="D6394" i="11"/>
  <c r="D6395" i="11"/>
  <c r="D6396" i="11"/>
  <c r="D6397" i="11"/>
  <c r="D6398" i="11"/>
  <c r="D6399" i="11"/>
  <c r="D6400" i="11"/>
  <c r="D6401" i="11"/>
  <c r="D6402" i="11"/>
  <c r="D6403" i="11"/>
  <c r="D6404" i="11"/>
  <c r="D6405" i="11"/>
  <c r="D6406" i="11"/>
  <c r="D6407" i="11"/>
  <c r="D6408" i="11"/>
  <c r="D6409" i="11"/>
  <c r="D6410" i="11"/>
  <c r="D6411" i="11"/>
  <c r="D6412" i="11"/>
  <c r="D6413" i="11"/>
  <c r="D6414" i="11"/>
  <c r="D6415" i="11"/>
  <c r="D6416" i="11"/>
  <c r="D6417" i="11"/>
  <c r="D6418" i="11"/>
  <c r="D6419" i="11"/>
  <c r="D6420" i="11"/>
  <c r="D6421" i="11"/>
  <c r="D6422" i="11"/>
  <c r="D6423" i="11"/>
  <c r="D6424" i="11"/>
  <c r="D6425" i="11"/>
  <c r="D6426" i="11"/>
  <c r="D6427" i="11"/>
  <c r="D6428" i="11"/>
  <c r="D6429" i="11"/>
  <c r="D6430" i="11"/>
  <c r="D6431" i="11"/>
  <c r="D6432" i="11"/>
  <c r="D6433" i="11"/>
  <c r="D6434" i="11"/>
  <c r="D6435" i="11"/>
  <c r="D6436" i="11"/>
  <c r="D6437" i="11"/>
  <c r="D6438" i="11"/>
  <c r="D6439" i="11"/>
  <c r="D6440" i="11"/>
  <c r="D6441" i="11"/>
  <c r="D6442" i="11"/>
  <c r="D6443" i="11"/>
  <c r="D6444" i="11"/>
  <c r="D6445" i="11"/>
  <c r="D6446" i="11"/>
  <c r="D6447" i="11"/>
  <c r="D6448" i="11"/>
  <c r="D6449" i="11"/>
  <c r="D6450" i="11"/>
  <c r="D6451" i="11"/>
  <c r="D6452" i="11"/>
  <c r="D6453" i="11"/>
  <c r="D6454" i="11"/>
  <c r="D6455" i="11"/>
  <c r="D6456" i="11"/>
  <c r="D6457" i="11"/>
  <c r="D6458" i="11"/>
  <c r="D6459" i="11"/>
  <c r="D6460" i="11"/>
  <c r="D6461" i="11"/>
  <c r="D6462" i="11"/>
  <c r="D6463" i="11"/>
  <c r="D6464" i="11"/>
  <c r="D6465" i="11"/>
  <c r="D6466" i="11"/>
  <c r="D6467" i="11"/>
  <c r="D6468" i="11"/>
  <c r="D6469" i="11"/>
  <c r="D6470" i="11"/>
  <c r="D6471" i="11"/>
  <c r="D6472" i="11"/>
  <c r="D6473" i="11"/>
  <c r="D6474" i="11"/>
  <c r="D6475" i="11"/>
  <c r="D6476" i="11"/>
  <c r="D6477" i="11"/>
  <c r="D6478" i="11"/>
  <c r="D6479" i="11"/>
  <c r="D6480" i="11"/>
  <c r="D6481" i="11"/>
  <c r="D75" i="3" l="1"/>
  <c r="D74" i="3"/>
  <c r="D73" i="3"/>
  <c r="D5276" i="11" l="1"/>
  <c r="D5277" i="11"/>
  <c r="D5278" i="11"/>
  <c r="D5279" i="11"/>
  <c r="D5280" i="11"/>
  <c r="D5281" i="11"/>
  <c r="D5282" i="11"/>
  <c r="D5283" i="11"/>
  <c r="D5284" i="11"/>
  <c r="D5285" i="11"/>
  <c r="D5286" i="11"/>
  <c r="D5287" i="11"/>
  <c r="D5288" i="11"/>
  <c r="D5289" i="11"/>
  <c r="D5290" i="11"/>
  <c r="D5291" i="11"/>
  <c r="D5292" i="11"/>
  <c r="D5293" i="11"/>
  <c r="D5294" i="11"/>
  <c r="D5295" i="11"/>
  <c r="D5296" i="11"/>
  <c r="D5297" i="11"/>
  <c r="D5298" i="11"/>
  <c r="D5299" i="11"/>
  <c r="D5300" i="11"/>
  <c r="D5301" i="11"/>
  <c r="D5302" i="11"/>
  <c r="D5303" i="11"/>
  <c r="D5304" i="11"/>
  <c r="D5305" i="11"/>
  <c r="D5306" i="11"/>
  <c r="D5307" i="11"/>
  <c r="D5308" i="11"/>
  <c r="D5309" i="11"/>
  <c r="D5310" i="11"/>
  <c r="D5311" i="11"/>
  <c r="D5312" i="11"/>
  <c r="D5313" i="11"/>
  <c r="D5314" i="11"/>
  <c r="D5315" i="11"/>
  <c r="D5316" i="11"/>
  <c r="D5317" i="11"/>
  <c r="D5318" i="11"/>
  <c r="D5319" i="11"/>
  <c r="D5320" i="11"/>
  <c r="D5321" i="11"/>
  <c r="D5322" i="11"/>
  <c r="D5323" i="11"/>
  <c r="D5324" i="11"/>
  <c r="D5325" i="11"/>
  <c r="D5326" i="11"/>
  <c r="D5327" i="11"/>
  <c r="D5328" i="11"/>
  <c r="D5329" i="11"/>
  <c r="D5330" i="11"/>
  <c r="D5331" i="11"/>
  <c r="D5332" i="11"/>
  <c r="D5333" i="11"/>
  <c r="D5334" i="11"/>
  <c r="D5335" i="11"/>
  <c r="D5336" i="11"/>
  <c r="D5337" i="11"/>
  <c r="D5338" i="11"/>
  <c r="D5339" i="11"/>
  <c r="D5340" i="11"/>
  <c r="D5341" i="11"/>
  <c r="D5342" i="11"/>
  <c r="D5343" i="11"/>
  <c r="D5344" i="11"/>
  <c r="D5345" i="11"/>
  <c r="D5346" i="11"/>
  <c r="D5347" i="11"/>
  <c r="D5348" i="11"/>
  <c r="D5349" i="11"/>
  <c r="D5350" i="11"/>
  <c r="D5351" i="11"/>
  <c r="D5352" i="11"/>
  <c r="D5353" i="11"/>
  <c r="D5354" i="11"/>
  <c r="D5355" i="11"/>
  <c r="D5356" i="11"/>
  <c r="D5357" i="11"/>
  <c r="D5358" i="11"/>
  <c r="D5359" i="11"/>
  <c r="D5360" i="11"/>
  <c r="D5361" i="11"/>
  <c r="D5362" i="11"/>
  <c r="D5363" i="11"/>
  <c r="D5364" i="11"/>
  <c r="D5365" i="11"/>
  <c r="D5366" i="11"/>
  <c r="D5367" i="11"/>
  <c r="D5368" i="11"/>
  <c r="D5369" i="11"/>
  <c r="D5370" i="11"/>
  <c r="D5371" i="11"/>
  <c r="D5372" i="11"/>
  <c r="D5373" i="11"/>
  <c r="D5374" i="11"/>
  <c r="D5375" i="11"/>
  <c r="D5376" i="11"/>
  <c r="D5377" i="11"/>
  <c r="D5378" i="11"/>
  <c r="D5379" i="11"/>
  <c r="D5380" i="11"/>
  <c r="D5381" i="11"/>
  <c r="D5382" i="11"/>
  <c r="D5383" i="11"/>
  <c r="D5384" i="11"/>
  <c r="D5385" i="11"/>
  <c r="D5386" i="11"/>
  <c r="D5387" i="11"/>
  <c r="D5388" i="11"/>
  <c r="D5389" i="11"/>
  <c r="D5390" i="11"/>
  <c r="D5391" i="11"/>
  <c r="D5392" i="11"/>
  <c r="D5393" i="11"/>
  <c r="D5394" i="11"/>
  <c r="D5395" i="11"/>
  <c r="D5396" i="11"/>
  <c r="D5397" i="11"/>
  <c r="D5398" i="11"/>
  <c r="D5399" i="11"/>
  <c r="D5400" i="11"/>
  <c r="D5401" i="11"/>
  <c r="D5402" i="11"/>
  <c r="D5403" i="11"/>
  <c r="D5404" i="11"/>
  <c r="D5405" i="11"/>
  <c r="D5406" i="11"/>
  <c r="D5407" i="11"/>
  <c r="D5408" i="11"/>
  <c r="D5409" i="11"/>
  <c r="D5410" i="11"/>
  <c r="D5411" i="11"/>
  <c r="D5412" i="11"/>
  <c r="D5413" i="11"/>
  <c r="D5414" i="11"/>
  <c r="D5415" i="11"/>
  <c r="D5416" i="11"/>
  <c r="D5417" i="11"/>
  <c r="D5418" i="11"/>
  <c r="D5419" i="11"/>
  <c r="D5420" i="11"/>
  <c r="D5421" i="11"/>
  <c r="D5422" i="11"/>
  <c r="D5423" i="11"/>
  <c r="D5424" i="11"/>
  <c r="D5425" i="11"/>
  <c r="D5426" i="11"/>
  <c r="D5427" i="11"/>
  <c r="D5428" i="11"/>
  <c r="D5429" i="11"/>
  <c r="D5430" i="11"/>
  <c r="D5431" i="11"/>
  <c r="D5432" i="11"/>
  <c r="D5433" i="11"/>
  <c r="D5434" i="11"/>
  <c r="D5435" i="11"/>
  <c r="D5436" i="11"/>
  <c r="D5437" i="11"/>
  <c r="D5438" i="11"/>
  <c r="D5439" i="11"/>
  <c r="D5440" i="11"/>
  <c r="D5441" i="11"/>
  <c r="D5442" i="11"/>
  <c r="D5443" i="11"/>
  <c r="D5444" i="11"/>
  <c r="D5445" i="11"/>
  <c r="D5446" i="11"/>
  <c r="D5447" i="11"/>
  <c r="D5448" i="11"/>
  <c r="D5449" i="11"/>
  <c r="D5450" i="11"/>
  <c r="D5451" i="11"/>
  <c r="D5452" i="11"/>
  <c r="D5453" i="11"/>
  <c r="D5454" i="11"/>
  <c r="D5455" i="11"/>
  <c r="D5456" i="11"/>
  <c r="D5457" i="11"/>
  <c r="D5458" i="11"/>
  <c r="D5459" i="11"/>
  <c r="D5460" i="11"/>
  <c r="D5461" i="11"/>
  <c r="D5462" i="11"/>
  <c r="D5463" i="11"/>
  <c r="D5464" i="11"/>
  <c r="D5465" i="11"/>
  <c r="D5466" i="11"/>
  <c r="D5467" i="11"/>
  <c r="D5468" i="11"/>
  <c r="D5469" i="11"/>
  <c r="D5470" i="11"/>
  <c r="D5471" i="11"/>
  <c r="D5472" i="11"/>
  <c r="D5473" i="11"/>
  <c r="D5474" i="11"/>
  <c r="D5475" i="11"/>
  <c r="D5476" i="11"/>
  <c r="D5477" i="11"/>
  <c r="D5478" i="11"/>
  <c r="D5479" i="11"/>
  <c r="D5480" i="11"/>
  <c r="D5481" i="11"/>
  <c r="D5482" i="11"/>
  <c r="D5483" i="11"/>
  <c r="D5484" i="11"/>
  <c r="D5485" i="11"/>
  <c r="D5486" i="11"/>
  <c r="D5487" i="11"/>
  <c r="D5488" i="11"/>
  <c r="D5489" i="11"/>
  <c r="D5490" i="11"/>
  <c r="D5491" i="11"/>
  <c r="D5492" i="11"/>
  <c r="D5493" i="11"/>
  <c r="D5494" i="11"/>
  <c r="D5495" i="11"/>
  <c r="D5496" i="11"/>
  <c r="D5497" i="11"/>
  <c r="D5498" i="11"/>
  <c r="D5499" i="11"/>
  <c r="D5500" i="11"/>
  <c r="D5501" i="11"/>
  <c r="D5502" i="11"/>
  <c r="D5503" i="11"/>
  <c r="D5504" i="11"/>
  <c r="D5505" i="11"/>
  <c r="D5506" i="11"/>
  <c r="D5507" i="11"/>
  <c r="D5508" i="11"/>
  <c r="D5509" i="11"/>
  <c r="D5510" i="11"/>
  <c r="D5511" i="11"/>
  <c r="D5512" i="11"/>
  <c r="D5513" i="11"/>
  <c r="D5514" i="11"/>
  <c r="D5515" i="11"/>
  <c r="D5516" i="11"/>
  <c r="D5517" i="11"/>
  <c r="D5518" i="11"/>
  <c r="D5519" i="11"/>
  <c r="D5520" i="11"/>
  <c r="D5521" i="11"/>
  <c r="D5522" i="11"/>
  <c r="D5523" i="11"/>
  <c r="D5524" i="11"/>
  <c r="D5525" i="11"/>
  <c r="D5526" i="11"/>
  <c r="D5527" i="11"/>
  <c r="D5528" i="11"/>
  <c r="D5529" i="11"/>
  <c r="D5530" i="11"/>
  <c r="D5531" i="11"/>
  <c r="D5532" i="11"/>
  <c r="D5533" i="11"/>
  <c r="D5534" i="11"/>
  <c r="D5535" i="11"/>
  <c r="D5536" i="11"/>
  <c r="D5537" i="11"/>
  <c r="D5538" i="11"/>
  <c r="D5539" i="11"/>
  <c r="D5540" i="11"/>
  <c r="D5541" i="11"/>
  <c r="D5542" i="11"/>
  <c r="D5543" i="11"/>
  <c r="D5544" i="11"/>
  <c r="D5545" i="11"/>
  <c r="D5546" i="11"/>
  <c r="D5547" i="11"/>
  <c r="D5548" i="11"/>
  <c r="D5549" i="11"/>
  <c r="D5550" i="11"/>
  <c r="D5551" i="11"/>
  <c r="D5552" i="11"/>
  <c r="D5553" i="11"/>
  <c r="D5554" i="11"/>
  <c r="D5555" i="11"/>
  <c r="D5556" i="11"/>
  <c r="D5557" i="11"/>
  <c r="D5558" i="11"/>
  <c r="D5559" i="11"/>
  <c r="D5560" i="11"/>
  <c r="D5561" i="11"/>
  <c r="D5562" i="11"/>
  <c r="D5563" i="11"/>
  <c r="D5564" i="11"/>
  <c r="D5565" i="11"/>
  <c r="D5566" i="11"/>
  <c r="D5567" i="11"/>
  <c r="D5568" i="11"/>
  <c r="D5569" i="11"/>
  <c r="D5570" i="11"/>
  <c r="D5571" i="11"/>
  <c r="D5572" i="11"/>
  <c r="D5573" i="11"/>
  <c r="D5574" i="11"/>
  <c r="D5575" i="11"/>
  <c r="D5576" i="11"/>
  <c r="D5577" i="11"/>
  <c r="D5578" i="11"/>
  <c r="D5579" i="11"/>
  <c r="D5580" i="11"/>
  <c r="D5581" i="11"/>
  <c r="D5582" i="11"/>
  <c r="D5583" i="11"/>
  <c r="D5584" i="11"/>
  <c r="D5585" i="11"/>
  <c r="D5586" i="11"/>
  <c r="D5587" i="11"/>
  <c r="D5588" i="11"/>
  <c r="D5589" i="11"/>
  <c r="D5590" i="11"/>
  <c r="D5591" i="11"/>
  <c r="D5592" i="11"/>
  <c r="D5593" i="11"/>
  <c r="D5594" i="11"/>
  <c r="D5595" i="11"/>
  <c r="D5596" i="11"/>
  <c r="D5597" i="11"/>
  <c r="D5598" i="11"/>
  <c r="D5599" i="11"/>
  <c r="D5600" i="11"/>
  <c r="D5601" i="11"/>
  <c r="D5602" i="11"/>
  <c r="D5603" i="11"/>
  <c r="D5604" i="11"/>
  <c r="D5605" i="11"/>
  <c r="D5606" i="11"/>
  <c r="D5607" i="11"/>
  <c r="D5608" i="11"/>
  <c r="D5609" i="11"/>
  <c r="D5610" i="11"/>
  <c r="D5611" i="11"/>
  <c r="D5612" i="11"/>
  <c r="D5613" i="11"/>
  <c r="D5614" i="11"/>
  <c r="D5615" i="11"/>
  <c r="D5616" i="11"/>
  <c r="D5617" i="11"/>
  <c r="D5618" i="11"/>
  <c r="D5619" i="11"/>
  <c r="D5620" i="11"/>
  <c r="D5621" i="11"/>
  <c r="D5622" i="11"/>
  <c r="D5623" i="11"/>
  <c r="D5624" i="11"/>
  <c r="D5625" i="11"/>
  <c r="D5626" i="11"/>
  <c r="D5627" i="11"/>
  <c r="D5628" i="11"/>
  <c r="D5629" i="11"/>
  <c r="D5630" i="11"/>
  <c r="D5631" i="11"/>
  <c r="D5632" i="11"/>
  <c r="D5633" i="11"/>
  <c r="D5634" i="11"/>
  <c r="D5635" i="11"/>
  <c r="D5636" i="11"/>
  <c r="D5637" i="11"/>
  <c r="D5638" i="11"/>
  <c r="D5639" i="11"/>
  <c r="D5640" i="11"/>
  <c r="D5641" i="11"/>
  <c r="D5642" i="11"/>
  <c r="D5643" i="11"/>
  <c r="D5644" i="11"/>
  <c r="D5645" i="11"/>
  <c r="D5646" i="11"/>
  <c r="D5647" i="11"/>
  <c r="D5648" i="11"/>
  <c r="D5649" i="11"/>
  <c r="D5650" i="11"/>
  <c r="D5651" i="11"/>
  <c r="D5652" i="11"/>
  <c r="D5653" i="11"/>
  <c r="D5654" i="11"/>
  <c r="D5655" i="11"/>
  <c r="D5656" i="11"/>
  <c r="D5657" i="11"/>
  <c r="D5658" i="11"/>
  <c r="D5659" i="11"/>
  <c r="D5660" i="11"/>
  <c r="D5661" i="11"/>
  <c r="D5662" i="11"/>
  <c r="D5663" i="11"/>
  <c r="D5664" i="11"/>
  <c r="D5665" i="11"/>
  <c r="D5666" i="11"/>
  <c r="D5667" i="11"/>
  <c r="D5668" i="11"/>
  <c r="D5669" i="11"/>
  <c r="D5670" i="11"/>
  <c r="D5671" i="11"/>
  <c r="D5672" i="11"/>
  <c r="D5673" i="11"/>
  <c r="D5674" i="11"/>
  <c r="D5675" i="11"/>
  <c r="D5676" i="11"/>
  <c r="D5677" i="11"/>
  <c r="D5678" i="11"/>
  <c r="D5679" i="11"/>
  <c r="D5680" i="11"/>
  <c r="D5681" i="11"/>
  <c r="D5682" i="11"/>
  <c r="D5683" i="11"/>
  <c r="D5684" i="11"/>
  <c r="D5685" i="11"/>
  <c r="D5686" i="11"/>
  <c r="D5687" i="11"/>
  <c r="D5688" i="11"/>
  <c r="D5689" i="11"/>
  <c r="D5690" i="11"/>
  <c r="D5691" i="11"/>
  <c r="D5692" i="11"/>
  <c r="D5693" i="11"/>
  <c r="D5694" i="11"/>
  <c r="D5695" i="11"/>
  <c r="D5696" i="11"/>
  <c r="D5697" i="11"/>
  <c r="D5698" i="11"/>
  <c r="D5699" i="11"/>
  <c r="D5700" i="11"/>
  <c r="D5701" i="11"/>
  <c r="D5702" i="11"/>
  <c r="D5703" i="11"/>
  <c r="D5704" i="11"/>
  <c r="D5705" i="11"/>
  <c r="D5706" i="11"/>
  <c r="D5707" i="11"/>
  <c r="D5708" i="11"/>
  <c r="D5709" i="11"/>
  <c r="D5710" i="11"/>
  <c r="D5711" i="11"/>
  <c r="D5712" i="11"/>
  <c r="D5713" i="11"/>
  <c r="D5714" i="11"/>
  <c r="D5715" i="11"/>
  <c r="D5716" i="11"/>
  <c r="D5717" i="11"/>
  <c r="D5718" i="11"/>
  <c r="D5719" i="11"/>
  <c r="D5720" i="11"/>
  <c r="D5721" i="11"/>
  <c r="D5722" i="11"/>
  <c r="D5723" i="11"/>
  <c r="D5724" i="11"/>
  <c r="D5725" i="11"/>
  <c r="D5726" i="11"/>
  <c r="D5727" i="11"/>
  <c r="D5728" i="11"/>
  <c r="D5729" i="11"/>
  <c r="D5730" i="11"/>
  <c r="D5731" i="11"/>
  <c r="D5732" i="11"/>
  <c r="D5733" i="11"/>
  <c r="D5734" i="11"/>
  <c r="D5735" i="11"/>
  <c r="D5736" i="11"/>
  <c r="D5737" i="11"/>
  <c r="D5738" i="11"/>
  <c r="D5739" i="11"/>
  <c r="D5740" i="11"/>
  <c r="D5741" i="11"/>
  <c r="D5742" i="11"/>
  <c r="D5743" i="11"/>
  <c r="D5744" i="11"/>
  <c r="D5745" i="11"/>
  <c r="D5746" i="11"/>
  <c r="D5747" i="11"/>
  <c r="D5748" i="11"/>
  <c r="D5749" i="11"/>
  <c r="D5750" i="11"/>
  <c r="D5751" i="11"/>
  <c r="D5752" i="11"/>
  <c r="D5753" i="11"/>
  <c r="D5754" i="11"/>
  <c r="D5755" i="11"/>
  <c r="D5756" i="11"/>
  <c r="D5757" i="11"/>
  <c r="D5758" i="11"/>
  <c r="D5759" i="11"/>
  <c r="D5760" i="11"/>
  <c r="D5761" i="11"/>
  <c r="D5762" i="11"/>
  <c r="D5763" i="11"/>
  <c r="D5764" i="11"/>
  <c r="D5765" i="11"/>
  <c r="D5766" i="11"/>
  <c r="D5767" i="11"/>
  <c r="D5768" i="11"/>
  <c r="D5769" i="11"/>
  <c r="D5770" i="11"/>
  <c r="D5771" i="11"/>
  <c r="D5772" i="11"/>
  <c r="D5773" i="11"/>
  <c r="D5774" i="11"/>
  <c r="D5775" i="11"/>
  <c r="D5776" i="11"/>
  <c r="D5777" i="11"/>
  <c r="D5778" i="11"/>
  <c r="D5779" i="11"/>
  <c r="D5780" i="11"/>
  <c r="D5781" i="11"/>
  <c r="D5782" i="11"/>
  <c r="D5783" i="11"/>
  <c r="D5784" i="11"/>
  <c r="D5785" i="11"/>
  <c r="D5786" i="11"/>
  <c r="D5787" i="11"/>
  <c r="D5788" i="11"/>
  <c r="D5789" i="11"/>
  <c r="D5790" i="11"/>
  <c r="D5791" i="11"/>
  <c r="D5792" i="11"/>
  <c r="D5793" i="11"/>
  <c r="D5794" i="11"/>
  <c r="D5795" i="11"/>
  <c r="D5796" i="11"/>
  <c r="D5797" i="11"/>
  <c r="D5798" i="11"/>
  <c r="D5799" i="11"/>
  <c r="D5800" i="11"/>
  <c r="D5801" i="11"/>
  <c r="D5802" i="11"/>
  <c r="D5803" i="11"/>
  <c r="D5804" i="11"/>
  <c r="D5805" i="11"/>
  <c r="D5806" i="11"/>
  <c r="D5807" i="11"/>
  <c r="D5808" i="11"/>
  <c r="D5809" i="11"/>
  <c r="D5810" i="11"/>
  <c r="D5811" i="11"/>
  <c r="D5812" i="11"/>
  <c r="D5813" i="11"/>
  <c r="D5814" i="11"/>
  <c r="D5815" i="11"/>
  <c r="D5816" i="11"/>
  <c r="D5817" i="11"/>
  <c r="D5818" i="11"/>
  <c r="D5819" i="11"/>
  <c r="D5820" i="11"/>
  <c r="D5821" i="11"/>
  <c r="D5822" i="11"/>
  <c r="D5823" i="11"/>
  <c r="D5824" i="11"/>
  <c r="D5825" i="11"/>
  <c r="D5826" i="11"/>
  <c r="D5827" i="11"/>
  <c r="D5828" i="11"/>
  <c r="D5829" i="11"/>
  <c r="D5830" i="11"/>
  <c r="D5831" i="11"/>
  <c r="D5832" i="11"/>
  <c r="D5833" i="11"/>
  <c r="D5834" i="11"/>
  <c r="D5835" i="11"/>
  <c r="D5836" i="11"/>
  <c r="D5837" i="11"/>
  <c r="D5838" i="11"/>
  <c r="D5839" i="11"/>
  <c r="D5840" i="11"/>
  <c r="D5841" i="11"/>
  <c r="D5842" i="11"/>
  <c r="D5843" i="11"/>
  <c r="D5844" i="11"/>
  <c r="D5845" i="11"/>
  <c r="D5846" i="11"/>
  <c r="D5847" i="11"/>
  <c r="D5848" i="11"/>
  <c r="D5849" i="11"/>
  <c r="D5850" i="11"/>
  <c r="D5851" i="11"/>
  <c r="D5852" i="11"/>
  <c r="D5853" i="11"/>
  <c r="D5854" i="11"/>
  <c r="D5855" i="11"/>
  <c r="D5856" i="11"/>
  <c r="D5857" i="11"/>
  <c r="D5858" i="11"/>
  <c r="D5859" i="11"/>
  <c r="D5860" i="11"/>
  <c r="D5861" i="11"/>
  <c r="D5862" i="11"/>
  <c r="D5863" i="11"/>
  <c r="D5864" i="11"/>
  <c r="D5865" i="11"/>
  <c r="D5866" i="11"/>
  <c r="D5867" i="11"/>
  <c r="D5868" i="11"/>
  <c r="D5869" i="11"/>
  <c r="D5870" i="11"/>
  <c r="D5871" i="11"/>
  <c r="D5872" i="11"/>
  <c r="D5873" i="11"/>
  <c r="D5874" i="11"/>
  <c r="D5875" i="11"/>
  <c r="D5876" i="11"/>
  <c r="D5877" i="11"/>
  <c r="D5878" i="11"/>
  <c r="D5879" i="11"/>
  <c r="D5880" i="11"/>
  <c r="D5881" i="11"/>
  <c r="D5882" i="11"/>
  <c r="D5883" i="11"/>
  <c r="D5884" i="11"/>
  <c r="D5885" i="11"/>
  <c r="D5886" i="11"/>
  <c r="D5887" i="11"/>
  <c r="D5888" i="11"/>
  <c r="D5889" i="11"/>
  <c r="D5890" i="11"/>
  <c r="D5891" i="11"/>
  <c r="D5892" i="11"/>
  <c r="D5893" i="11"/>
  <c r="D5894" i="11"/>
  <c r="D5895" i="11"/>
  <c r="D5896" i="11"/>
  <c r="D5897" i="11"/>
  <c r="D5898" i="11"/>
  <c r="D5899" i="11"/>
  <c r="D5900" i="11"/>
  <c r="D5901" i="11"/>
  <c r="D5902" i="11"/>
  <c r="D5903" i="11"/>
  <c r="D5904" i="11"/>
  <c r="D5905" i="11"/>
  <c r="D5906" i="11"/>
  <c r="D5907" i="11"/>
  <c r="D5908" i="11"/>
  <c r="D5909" i="11"/>
  <c r="D5910" i="11"/>
  <c r="D5911" i="11"/>
  <c r="D5912" i="11"/>
  <c r="D5913" i="11"/>
  <c r="D5914" i="11"/>
  <c r="D5915" i="11"/>
  <c r="D5916" i="11"/>
  <c r="D5917" i="11"/>
  <c r="D5918" i="11"/>
  <c r="D5919" i="11"/>
  <c r="D5920" i="11"/>
  <c r="D5921" i="11"/>
  <c r="D5922" i="11"/>
  <c r="D5923" i="11"/>
  <c r="D5924" i="11"/>
  <c r="D5925" i="11"/>
  <c r="D5926" i="11"/>
  <c r="D5927" i="11"/>
  <c r="D5928" i="11"/>
  <c r="D5929" i="11"/>
  <c r="D5930" i="11"/>
  <c r="D5931" i="11"/>
  <c r="D5932" i="11"/>
  <c r="D5933" i="11"/>
  <c r="D5934" i="11"/>
  <c r="D5935" i="11"/>
  <c r="D5936" i="11"/>
  <c r="D5937" i="11"/>
  <c r="D5938" i="11"/>
  <c r="D5939" i="11"/>
  <c r="D5940" i="11"/>
  <c r="D5941" i="11"/>
  <c r="D5942" i="11"/>
  <c r="D5943" i="11"/>
  <c r="D5944" i="11"/>
  <c r="D5945" i="11"/>
  <c r="D5946" i="11"/>
  <c r="D5947" i="11"/>
  <c r="D5948" i="11"/>
  <c r="D5949" i="11"/>
  <c r="D5950" i="11"/>
  <c r="D5951" i="11"/>
  <c r="D5952" i="11"/>
  <c r="D5953" i="11"/>
  <c r="D5954" i="11"/>
  <c r="D5955" i="11"/>
  <c r="D5956" i="11"/>
  <c r="D5957" i="11"/>
  <c r="D5958" i="11"/>
  <c r="D5959" i="11"/>
  <c r="D5960" i="11"/>
  <c r="D5961" i="11"/>
  <c r="D5962" i="11"/>
  <c r="D5963" i="11"/>
  <c r="D5964" i="11"/>
  <c r="D5965" i="11"/>
  <c r="D5966" i="11"/>
  <c r="D5967" i="11"/>
  <c r="D5968" i="11"/>
  <c r="D5969" i="11"/>
  <c r="D5970" i="11"/>
  <c r="D5971" i="11"/>
  <c r="D5972" i="11"/>
  <c r="D5973" i="11"/>
  <c r="D5974" i="11"/>
  <c r="D5975" i="11"/>
  <c r="D5976" i="11"/>
  <c r="D5977" i="11"/>
  <c r="D5978" i="11"/>
  <c r="D5979" i="11"/>
  <c r="D5980" i="11"/>
  <c r="D5981" i="11"/>
  <c r="D5982" i="11"/>
  <c r="D5983" i="11"/>
  <c r="D5984" i="11"/>
  <c r="D5985" i="11"/>
  <c r="D5986" i="11"/>
  <c r="D5987" i="11"/>
  <c r="D5988" i="11"/>
  <c r="D5989" i="11"/>
  <c r="D5990" i="11"/>
  <c r="D5991" i="11"/>
  <c r="D5992" i="11"/>
  <c r="D5993" i="11"/>
  <c r="D5994" i="11"/>
  <c r="D5995" i="11"/>
  <c r="D5996" i="11"/>
  <c r="D5997" i="11"/>
  <c r="D5998" i="11"/>
  <c r="D5999" i="11"/>
  <c r="D6000" i="11"/>
  <c r="D6001" i="11"/>
  <c r="D6002" i="11"/>
  <c r="D6003" i="11"/>
  <c r="D6004" i="11"/>
  <c r="D6005" i="11"/>
  <c r="D6006" i="11"/>
  <c r="D6007" i="11"/>
  <c r="D6008" i="11"/>
  <c r="D6009" i="11"/>
  <c r="D6010" i="11"/>
  <c r="D6011" i="11"/>
  <c r="D6012" i="11"/>
  <c r="D6013" i="11"/>
  <c r="D6014" i="11"/>
  <c r="D6015" i="11"/>
  <c r="D6016" i="11"/>
  <c r="D6017" i="11"/>
  <c r="D6018" i="11"/>
  <c r="D6019" i="11"/>
  <c r="D6020" i="11"/>
  <c r="D6021" i="11"/>
  <c r="D6022" i="11"/>
  <c r="D6023" i="11"/>
  <c r="D6024" i="11"/>
  <c r="D6025" i="11"/>
  <c r="D6026" i="11"/>
  <c r="D6027" i="11"/>
  <c r="D6028" i="11"/>
  <c r="D6029" i="11"/>
  <c r="D6030" i="11"/>
  <c r="D6031" i="11"/>
  <c r="D6032" i="11"/>
  <c r="D6033" i="11"/>
  <c r="D6034" i="11"/>
  <c r="D6035" i="11"/>
  <c r="D6036" i="11"/>
  <c r="D6037" i="11"/>
  <c r="D6038" i="11"/>
  <c r="D6039" i="11"/>
  <c r="D6040" i="11"/>
  <c r="D6041" i="11"/>
  <c r="D6042" i="11"/>
  <c r="D6043" i="11"/>
  <c r="D6044" i="11"/>
  <c r="D6045" i="11"/>
  <c r="D6046" i="11"/>
  <c r="D6047" i="11"/>
  <c r="K276" i="3"/>
  <c r="D1141" i="11" l="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D867" i="11"/>
  <c r="D868" i="11"/>
  <c r="D869" i="11"/>
  <c r="D870" i="11"/>
  <c r="D871" i="11"/>
  <c r="D872" i="11"/>
  <c r="D873" i="11"/>
  <c r="D874" i="11"/>
  <c r="D875" i="11"/>
  <c r="D876" i="11"/>
  <c r="D877" i="11"/>
  <c r="D878" i="11"/>
  <c r="D879" i="11"/>
  <c r="D880" i="11"/>
  <c r="D881" i="11"/>
  <c r="D882" i="11"/>
  <c r="D883" i="11"/>
  <c r="D884" i="11"/>
  <c r="D885" i="11"/>
  <c r="D886" i="11"/>
  <c r="D887" i="11"/>
  <c r="D888" i="11"/>
  <c r="D889" i="11"/>
  <c r="D890" i="11"/>
  <c r="D891" i="11"/>
  <c r="D892" i="11"/>
  <c r="D893" i="11"/>
  <c r="D894" i="11"/>
  <c r="D895" i="11"/>
  <c r="D896" i="11"/>
  <c r="D897" i="11"/>
  <c r="D898" i="11"/>
  <c r="D899" i="11"/>
  <c r="D900" i="11"/>
  <c r="D901" i="11"/>
  <c r="D902" i="11"/>
  <c r="D903" i="11"/>
  <c r="D904" i="11"/>
  <c r="D905" i="11"/>
  <c r="D906" i="11"/>
  <c r="D907" i="11"/>
  <c r="D908" i="11"/>
  <c r="D909" i="11"/>
  <c r="D910" i="11"/>
  <c r="D911" i="11"/>
  <c r="D912" i="11"/>
  <c r="D913" i="11"/>
  <c r="D914" i="11"/>
  <c r="D915" i="11"/>
  <c r="D916" i="11"/>
  <c r="D917" i="11"/>
  <c r="D918" i="11"/>
  <c r="D919" i="11"/>
  <c r="D920" i="11"/>
  <c r="D921" i="11"/>
  <c r="D922" i="11"/>
  <c r="D923" i="11"/>
  <c r="D924" i="11"/>
  <c r="D925" i="11"/>
  <c r="D926" i="11"/>
  <c r="D927" i="11"/>
  <c r="D928" i="11"/>
  <c r="D929" i="11"/>
  <c r="D930" i="11"/>
  <c r="D931" i="11"/>
  <c r="D932" i="11"/>
  <c r="D933" i="11"/>
  <c r="D934" i="11"/>
  <c r="D935" i="11"/>
  <c r="D936" i="11"/>
  <c r="D937" i="11"/>
  <c r="D938" i="11"/>
  <c r="D939" i="11"/>
  <c r="D940" i="11"/>
  <c r="D941" i="11"/>
  <c r="D942" i="11"/>
  <c r="D943" i="11"/>
  <c r="D944" i="11"/>
  <c r="D945" i="11"/>
  <c r="D946" i="11"/>
  <c r="D947" i="11"/>
  <c r="D948" i="11"/>
  <c r="D949" i="11"/>
  <c r="D950" i="11"/>
  <c r="D951" i="11"/>
  <c r="D952" i="11"/>
  <c r="D953" i="11"/>
  <c r="D954" i="11"/>
  <c r="D955" i="11"/>
  <c r="D956" i="11"/>
  <c r="D957" i="11"/>
  <c r="D958" i="11"/>
  <c r="D959" i="11"/>
  <c r="D960" i="11"/>
  <c r="D961" i="11"/>
  <c r="D962" i="11"/>
  <c r="D963" i="11"/>
  <c r="D964" i="11"/>
  <c r="D965" i="11"/>
  <c r="D966" i="11"/>
  <c r="D967" i="11"/>
  <c r="D968" i="11"/>
  <c r="D969" i="11"/>
  <c r="D970" i="11"/>
  <c r="D971" i="11"/>
  <c r="D972" i="11"/>
  <c r="D973" i="11"/>
  <c r="D974" i="11"/>
  <c r="D975" i="11"/>
  <c r="D976" i="11"/>
  <c r="D977" i="11"/>
  <c r="D978" i="11"/>
  <c r="D979" i="11"/>
  <c r="D980" i="11"/>
  <c r="D981" i="11"/>
  <c r="D982" i="11"/>
  <c r="D983" i="11"/>
  <c r="D984" i="11"/>
  <c r="D985" i="11"/>
  <c r="D986" i="11"/>
  <c r="D987" i="11"/>
  <c r="D988" i="11"/>
  <c r="D989" i="11"/>
  <c r="D990" i="11"/>
  <c r="D991" i="11"/>
  <c r="D992" i="11"/>
  <c r="D993" i="11"/>
  <c r="D994" i="11"/>
  <c r="D995" i="11"/>
  <c r="D996" i="11"/>
  <c r="D997" i="11"/>
  <c r="D998" i="11"/>
  <c r="D999" i="11"/>
  <c r="D1000" i="11"/>
  <c r="D1001" i="11"/>
  <c r="D1002" i="11"/>
  <c r="D1003" i="11"/>
  <c r="D1004" i="11"/>
  <c r="D1005" i="11"/>
  <c r="D1006" i="11"/>
  <c r="D1007" i="11"/>
  <c r="D1008" i="11"/>
  <c r="D1009" i="11"/>
  <c r="D1010" i="11"/>
  <c r="D1011" i="11"/>
  <c r="D1012" i="11"/>
  <c r="D1013" i="11"/>
  <c r="D1014" i="11"/>
  <c r="D1015" i="11"/>
  <c r="D1016" i="11"/>
  <c r="D1017" i="11"/>
  <c r="D1018" i="11"/>
  <c r="D1019" i="11"/>
  <c r="D1020" i="11"/>
  <c r="D1021" i="11"/>
  <c r="D1022" i="11"/>
  <c r="D1023" i="11"/>
  <c r="D1024" i="11"/>
  <c r="D1025" i="11"/>
  <c r="D1026" i="11"/>
  <c r="D1027" i="11"/>
  <c r="D1028" i="11"/>
  <c r="D1029" i="11"/>
  <c r="D1030" i="11"/>
  <c r="D1031" i="11"/>
  <c r="D1032" i="11"/>
  <c r="D1033" i="11"/>
  <c r="D1034" i="11"/>
  <c r="D1035" i="11"/>
  <c r="D1036" i="11"/>
  <c r="D1037" i="11"/>
  <c r="D1038" i="11"/>
  <c r="D1039" i="11"/>
  <c r="D1040" i="11"/>
  <c r="D1041" i="11"/>
  <c r="D1042" i="11"/>
  <c r="D1043" i="11"/>
  <c r="D1044" i="11"/>
  <c r="D1045" i="11"/>
  <c r="D1046" i="11"/>
  <c r="D1047" i="11"/>
  <c r="D1048" i="11"/>
  <c r="D1049" i="11"/>
  <c r="D1050" i="11"/>
  <c r="D1051" i="11"/>
  <c r="D1052" i="11"/>
  <c r="D1053" i="11"/>
  <c r="D1054" i="11"/>
  <c r="D1055" i="11"/>
  <c r="D1056" i="11"/>
  <c r="D1057" i="11"/>
  <c r="D1058" i="11"/>
  <c r="D1059" i="11"/>
  <c r="D1060" i="11"/>
  <c r="D1061" i="11"/>
  <c r="D1062" i="11"/>
  <c r="D1063" i="11"/>
  <c r="D1064" i="11"/>
  <c r="D1065" i="11"/>
  <c r="D1066" i="11"/>
  <c r="D1067" i="11"/>
  <c r="D1068" i="11"/>
  <c r="D1069" i="11"/>
  <c r="D1070" i="11"/>
  <c r="D1071" i="11"/>
  <c r="D1072" i="11"/>
  <c r="D1073" i="11"/>
  <c r="D1074" i="11"/>
  <c r="D1075" i="11"/>
  <c r="D1076" i="11"/>
  <c r="D1077" i="11"/>
  <c r="D1078" i="11"/>
  <c r="D1079" i="11"/>
  <c r="D1080" i="11"/>
  <c r="D1081" i="11"/>
  <c r="D1082" i="11"/>
  <c r="D1083" i="11"/>
  <c r="D1084" i="11"/>
  <c r="D1085" i="11"/>
  <c r="D1086" i="11"/>
  <c r="D1087" i="11"/>
  <c r="D1088" i="11"/>
  <c r="D1089" i="11"/>
  <c r="D1090" i="11"/>
  <c r="D1091" i="11"/>
  <c r="D1092" i="11"/>
  <c r="D1093" i="11"/>
  <c r="D1094" i="11"/>
  <c r="D1095" i="11"/>
  <c r="D1096" i="11"/>
  <c r="D1097" i="11"/>
  <c r="D1098" i="11"/>
  <c r="D1099" i="11"/>
  <c r="D1100" i="11"/>
  <c r="D1101" i="11"/>
  <c r="D1102" i="11"/>
  <c r="D1103" i="11"/>
  <c r="D1104" i="11"/>
  <c r="D1105" i="11"/>
  <c r="D1106" i="11"/>
  <c r="D1107" i="11"/>
  <c r="D1108" i="11"/>
  <c r="D1109" i="11"/>
  <c r="D1110" i="11"/>
  <c r="D1111" i="11"/>
  <c r="D1112" i="11"/>
  <c r="D1113" i="11"/>
  <c r="D1114" i="11"/>
  <c r="D1115" i="11"/>
  <c r="D1116" i="11"/>
  <c r="D1117" i="11"/>
  <c r="D1118" i="11"/>
  <c r="D1119" i="11"/>
  <c r="D1120" i="11"/>
  <c r="D1121" i="11"/>
  <c r="D1122" i="11"/>
  <c r="D1123" i="11"/>
  <c r="D1124" i="11"/>
  <c r="D1125" i="11"/>
  <c r="D1126" i="11"/>
  <c r="D1127" i="11"/>
  <c r="D1128" i="11"/>
  <c r="D1129" i="11"/>
  <c r="D1130" i="11"/>
  <c r="D1131" i="11"/>
  <c r="D1132" i="11"/>
  <c r="D1133" i="11"/>
  <c r="D1134" i="11"/>
  <c r="D1135" i="11"/>
  <c r="D1136" i="11"/>
  <c r="D1137" i="11"/>
  <c r="D1138" i="11"/>
  <c r="D1139" i="11"/>
  <c r="D1140" i="11"/>
  <c r="D1142" i="11"/>
  <c r="D1143" i="11"/>
  <c r="D1144" i="11"/>
  <c r="D1145" i="11"/>
  <c r="D1146" i="11"/>
  <c r="D1147" i="11"/>
  <c r="D1148" i="11"/>
  <c r="D1149" i="11"/>
  <c r="D1150" i="11"/>
  <c r="D1151" i="11"/>
  <c r="D1152" i="11"/>
  <c r="D1153" i="11"/>
  <c r="D1154" i="11"/>
  <c r="D1155" i="11"/>
  <c r="D1156" i="11"/>
  <c r="D1157" i="11"/>
  <c r="D1158" i="11"/>
  <c r="D1159" i="11"/>
  <c r="D1160" i="11"/>
  <c r="D1161" i="11"/>
  <c r="D1162" i="11"/>
  <c r="D1163" i="11"/>
  <c r="D1164" i="11"/>
  <c r="D1165" i="11"/>
  <c r="D1166" i="11"/>
  <c r="D1167" i="11"/>
  <c r="D1168" i="11"/>
  <c r="D1169" i="11"/>
  <c r="D1170" i="11"/>
  <c r="D1171" i="11"/>
  <c r="D1172" i="11"/>
  <c r="D1173" i="11"/>
  <c r="D1174" i="11"/>
  <c r="D1175" i="11"/>
  <c r="D1176" i="11"/>
  <c r="D1177" i="11"/>
  <c r="D1178" i="11"/>
  <c r="D1179" i="11"/>
  <c r="D1180" i="11"/>
  <c r="D1181" i="11"/>
  <c r="D1182" i="11"/>
  <c r="D1183" i="11"/>
  <c r="D1184" i="11"/>
  <c r="D1185" i="11"/>
  <c r="D1186" i="11"/>
  <c r="D1187" i="11"/>
  <c r="D1188" i="11"/>
  <c r="D1189" i="11"/>
  <c r="D1190" i="11"/>
  <c r="D1191" i="11"/>
  <c r="D1192" i="11"/>
  <c r="D1193" i="11"/>
  <c r="D1194" i="11"/>
  <c r="D1195" i="11"/>
  <c r="D1196" i="11"/>
  <c r="D1197" i="11"/>
  <c r="D1198" i="11"/>
  <c r="D1199" i="11"/>
  <c r="D1200" i="11"/>
  <c r="D1201" i="11"/>
  <c r="D1202" i="11"/>
  <c r="D1203" i="11"/>
  <c r="D1204" i="11"/>
  <c r="D1205" i="11"/>
  <c r="D1206" i="11"/>
  <c r="D1207" i="11"/>
  <c r="D1208" i="11"/>
  <c r="D1209" i="11"/>
  <c r="D1210" i="11"/>
  <c r="D1211" i="11"/>
  <c r="D1212" i="11"/>
  <c r="D1213" i="11"/>
  <c r="D1214" i="11"/>
  <c r="D1215" i="11"/>
  <c r="D1216" i="11"/>
  <c r="D1217" i="11"/>
  <c r="D1218" i="11"/>
  <c r="D1219" i="11"/>
  <c r="D1220" i="11"/>
  <c r="D1221" i="11"/>
  <c r="D1222" i="11"/>
  <c r="D1223" i="11"/>
  <c r="D1224" i="11"/>
  <c r="D1225" i="11"/>
  <c r="D1226" i="11"/>
  <c r="D1227" i="11"/>
  <c r="D1228" i="11"/>
  <c r="D1229" i="11"/>
  <c r="D1230" i="11"/>
  <c r="D1231" i="11"/>
  <c r="D1232" i="11"/>
  <c r="D1233" i="11"/>
  <c r="D1234" i="11"/>
  <c r="D1235" i="11"/>
  <c r="D1236" i="11"/>
  <c r="D1237" i="11"/>
  <c r="D1238" i="11"/>
  <c r="D1239" i="11"/>
  <c r="D1240" i="11"/>
  <c r="D1241" i="11"/>
  <c r="D1242" i="11"/>
  <c r="D1243" i="11"/>
  <c r="D1244" i="11"/>
  <c r="D1245" i="11"/>
  <c r="D1246" i="11"/>
  <c r="D1247" i="11"/>
  <c r="D1248" i="11"/>
  <c r="D1249" i="11"/>
  <c r="D1250" i="11"/>
  <c r="D1251" i="11"/>
  <c r="D1252" i="11"/>
  <c r="D1253" i="11"/>
  <c r="D1254" i="11"/>
  <c r="D1255" i="11"/>
  <c r="D1256" i="11"/>
  <c r="D1257" i="11"/>
  <c r="D1258" i="11"/>
  <c r="D1259" i="11"/>
  <c r="D1260" i="11"/>
  <c r="D1261" i="11"/>
  <c r="D1262" i="11"/>
  <c r="D1263" i="11"/>
  <c r="D1264" i="11"/>
  <c r="D1265" i="11"/>
  <c r="D1266" i="11"/>
  <c r="D1267" i="11"/>
  <c r="D1268" i="11"/>
  <c r="D1269" i="11"/>
  <c r="D1270" i="11"/>
  <c r="D1271" i="11"/>
  <c r="D1272" i="11"/>
  <c r="D1273" i="11"/>
  <c r="D1274" i="11"/>
  <c r="D1275" i="11"/>
  <c r="D1276" i="11"/>
  <c r="D1277" i="11"/>
  <c r="D1278" i="11"/>
  <c r="D1279" i="11"/>
  <c r="D1280" i="11"/>
  <c r="D1281" i="11"/>
  <c r="D1282" i="11"/>
  <c r="D1283" i="11"/>
  <c r="D1284" i="11"/>
  <c r="D1285" i="11"/>
  <c r="D1286" i="11"/>
  <c r="D1287" i="11"/>
  <c r="D1288" i="11"/>
  <c r="D1289" i="11"/>
  <c r="D1290" i="11"/>
  <c r="D1291" i="11"/>
  <c r="D1292" i="11"/>
  <c r="D1293" i="11"/>
  <c r="D1294" i="11"/>
  <c r="D1295" i="11"/>
  <c r="D1296" i="11"/>
  <c r="D1297" i="11"/>
  <c r="D1298" i="11"/>
  <c r="D1299" i="11"/>
  <c r="D1300" i="11"/>
  <c r="D1301" i="11"/>
  <c r="D1302" i="11"/>
  <c r="D1303" i="11"/>
  <c r="D1304" i="11"/>
  <c r="D1305" i="11"/>
  <c r="D1306" i="11"/>
  <c r="D1307" i="11"/>
  <c r="D1308" i="11"/>
  <c r="D1309" i="11"/>
  <c r="D1310" i="11"/>
  <c r="D1311" i="11"/>
  <c r="D1312" i="11"/>
  <c r="D1313" i="11"/>
  <c r="D1314" i="11"/>
  <c r="D1315" i="11"/>
  <c r="D1316" i="11"/>
  <c r="D1317" i="11"/>
  <c r="D1318" i="11"/>
  <c r="D1319" i="11"/>
  <c r="D1320" i="11"/>
  <c r="D1321" i="11"/>
  <c r="D1322" i="11"/>
  <c r="D1323" i="11"/>
  <c r="D1324" i="11"/>
  <c r="D1325" i="11"/>
  <c r="D1326" i="11"/>
  <c r="D1327" i="11"/>
  <c r="D1328" i="11"/>
  <c r="D1329" i="11"/>
  <c r="D1330" i="11"/>
  <c r="D1331" i="11"/>
  <c r="D1332" i="11"/>
  <c r="D1333" i="11"/>
  <c r="D1334" i="11"/>
  <c r="D1335" i="11"/>
  <c r="D1336" i="11"/>
  <c r="D1337" i="11"/>
  <c r="D1338" i="11"/>
  <c r="D1339" i="11"/>
  <c r="D1340" i="11"/>
  <c r="D1341" i="11"/>
  <c r="D1342" i="11"/>
  <c r="D1343" i="11"/>
  <c r="D1344" i="11"/>
  <c r="D1345" i="11"/>
  <c r="D1346" i="11"/>
  <c r="D1347" i="11"/>
  <c r="D1348" i="11"/>
  <c r="D1349" i="11"/>
  <c r="D1350" i="11"/>
  <c r="D1351" i="11"/>
  <c r="D1352" i="11"/>
  <c r="D1353" i="11"/>
  <c r="D1354" i="11"/>
  <c r="D1355" i="11"/>
  <c r="D1356" i="11"/>
  <c r="D1357" i="11"/>
  <c r="D1358" i="11"/>
  <c r="D1359" i="11"/>
  <c r="D1360" i="11"/>
  <c r="D1361" i="11"/>
  <c r="D1362" i="11"/>
  <c r="D1363" i="11"/>
  <c r="D1364" i="11"/>
  <c r="D1365" i="11"/>
  <c r="D1366" i="11"/>
  <c r="D1367" i="11"/>
  <c r="D1368" i="11"/>
  <c r="D1369" i="11"/>
  <c r="D1370" i="11"/>
  <c r="D1371" i="11"/>
  <c r="D1372" i="11"/>
  <c r="D1373" i="11"/>
  <c r="D1374" i="11"/>
  <c r="D1375" i="11"/>
  <c r="D1376" i="11"/>
  <c r="D1377" i="11"/>
  <c r="D1378" i="11"/>
  <c r="D1379" i="11"/>
  <c r="D1380" i="11"/>
  <c r="D1381" i="11"/>
  <c r="D1382" i="11"/>
  <c r="D1383" i="11"/>
  <c r="D1384" i="11"/>
  <c r="D1385" i="11"/>
  <c r="D1386" i="11"/>
  <c r="D1387" i="11"/>
  <c r="D1388" i="11"/>
  <c r="D1389" i="11"/>
  <c r="D1390" i="11"/>
  <c r="D1391" i="11"/>
  <c r="D1392" i="11"/>
  <c r="D1393" i="11"/>
  <c r="D1394" i="11"/>
  <c r="D1395" i="11"/>
  <c r="D1396" i="11"/>
  <c r="D1397" i="11"/>
  <c r="D1398" i="11"/>
  <c r="D1399" i="11"/>
  <c r="D1400" i="11"/>
  <c r="D1401" i="11"/>
  <c r="D1402" i="11"/>
  <c r="D1403" i="11"/>
  <c r="D1404" i="11"/>
  <c r="D1405" i="11"/>
  <c r="D1406" i="11"/>
  <c r="D1407" i="11"/>
  <c r="D1408" i="11"/>
  <c r="D1409" i="11"/>
  <c r="D1410" i="11"/>
  <c r="D1411" i="11"/>
  <c r="D1412" i="11"/>
  <c r="D1413" i="11"/>
  <c r="D1414" i="11"/>
  <c r="D1415" i="11"/>
  <c r="D1416" i="11"/>
  <c r="D1417" i="11"/>
  <c r="D1418" i="11"/>
  <c r="D1419" i="11"/>
  <c r="D1420" i="11"/>
  <c r="D1421" i="11"/>
  <c r="D1422" i="11"/>
  <c r="D1423" i="11"/>
  <c r="D1424" i="11"/>
  <c r="D1425" i="11"/>
  <c r="D1426" i="11"/>
  <c r="D1427" i="11"/>
  <c r="D1428" i="11"/>
  <c r="D1429" i="11"/>
  <c r="D1430" i="11"/>
  <c r="D1431" i="11"/>
  <c r="D1432" i="11"/>
  <c r="D1433" i="11"/>
  <c r="D1434" i="11"/>
  <c r="D1435" i="11"/>
  <c r="D1436" i="11"/>
  <c r="D1437" i="11"/>
  <c r="D1438" i="11"/>
  <c r="D1439" i="11"/>
  <c r="D1440" i="11"/>
  <c r="D1441" i="11"/>
  <c r="D1442" i="11"/>
  <c r="D1443" i="11"/>
  <c r="D1444" i="11"/>
  <c r="D1445" i="11"/>
  <c r="D1446" i="11"/>
  <c r="D1447" i="11"/>
  <c r="D1448" i="11"/>
  <c r="D1449" i="11"/>
  <c r="D1450" i="11"/>
  <c r="D1451" i="11"/>
  <c r="D1452" i="11"/>
  <c r="D1453" i="11"/>
  <c r="D1454" i="11"/>
  <c r="D1455" i="11"/>
  <c r="D1456" i="11"/>
  <c r="D1457" i="11"/>
  <c r="D1458" i="11"/>
  <c r="D1459" i="11"/>
  <c r="D1460" i="11"/>
  <c r="D1461" i="11"/>
  <c r="D1462" i="11"/>
  <c r="D1463" i="11"/>
  <c r="D1464" i="11"/>
  <c r="D1465" i="11"/>
  <c r="D1466" i="11"/>
  <c r="D1467" i="11"/>
  <c r="D1468" i="11"/>
  <c r="D1469" i="11"/>
  <c r="D1470" i="11"/>
  <c r="D1471" i="11"/>
  <c r="D1472" i="11"/>
  <c r="D1473" i="11"/>
  <c r="D1474" i="11"/>
  <c r="D1475" i="11"/>
  <c r="D1476" i="11"/>
  <c r="D1477" i="11"/>
  <c r="D1478" i="11"/>
  <c r="D1479" i="11"/>
  <c r="D1480" i="11"/>
  <c r="D1481" i="11"/>
  <c r="D1482" i="11"/>
  <c r="D1483" i="11"/>
  <c r="D1484" i="11"/>
  <c r="D1485" i="11"/>
  <c r="D1486" i="11"/>
  <c r="D1487" i="11"/>
  <c r="D1488" i="11"/>
  <c r="D1489" i="11"/>
  <c r="D1490" i="11"/>
  <c r="D1491" i="11"/>
  <c r="D1492" i="11"/>
  <c r="D1493" i="11"/>
  <c r="D1494" i="11"/>
  <c r="D1495" i="11"/>
  <c r="D1496" i="11"/>
  <c r="D1497" i="11"/>
  <c r="D1498" i="11"/>
  <c r="D1499" i="11"/>
  <c r="D1500" i="11"/>
  <c r="D1501" i="11"/>
  <c r="D1502" i="11"/>
  <c r="D1503" i="11"/>
  <c r="D1504" i="11"/>
  <c r="D1505" i="11"/>
  <c r="D1506" i="11"/>
  <c r="D1507" i="11"/>
  <c r="D1508" i="11"/>
  <c r="D1509" i="11"/>
  <c r="D1510" i="11"/>
  <c r="D1511" i="11"/>
  <c r="D1512" i="11"/>
  <c r="D1513" i="11"/>
  <c r="D1514" i="11"/>
  <c r="D1515" i="11"/>
  <c r="D1516" i="11"/>
  <c r="D1517" i="11"/>
  <c r="D1518" i="11"/>
  <c r="D1519" i="11"/>
  <c r="D1520" i="11"/>
  <c r="D1521" i="11"/>
  <c r="D1522" i="11"/>
  <c r="D1523" i="11"/>
  <c r="D1524" i="11"/>
  <c r="D1525" i="11"/>
  <c r="D1526" i="11"/>
  <c r="D1527" i="11"/>
  <c r="D1528" i="11"/>
  <c r="D1529" i="11"/>
  <c r="D1530" i="11"/>
  <c r="D1531" i="11"/>
  <c r="D1532" i="11"/>
  <c r="D1533" i="11"/>
  <c r="D1534" i="11"/>
  <c r="D1535" i="11"/>
  <c r="D1536" i="11"/>
  <c r="D1537" i="11"/>
  <c r="D1538" i="11"/>
  <c r="D1539" i="11"/>
  <c r="D1540" i="11"/>
  <c r="D1541" i="11"/>
  <c r="D1542" i="11"/>
  <c r="D1543" i="11"/>
  <c r="D1544" i="11"/>
  <c r="D1545" i="11"/>
  <c r="D1546" i="11"/>
  <c r="D1547" i="11"/>
  <c r="D1548" i="11"/>
  <c r="D1549" i="11"/>
  <c r="D1550" i="11"/>
  <c r="D1551" i="11"/>
  <c r="D1552" i="11"/>
  <c r="D1553" i="11"/>
  <c r="D1554" i="11"/>
  <c r="D1555" i="11"/>
  <c r="D1556" i="11"/>
  <c r="D1557" i="11"/>
  <c r="D1558" i="11"/>
  <c r="D1559" i="11"/>
  <c r="D1560" i="11"/>
  <c r="D1561" i="11"/>
  <c r="D1562" i="11"/>
  <c r="D1563" i="11"/>
  <c r="D1564" i="11"/>
  <c r="D1565" i="11"/>
  <c r="D1566" i="11"/>
  <c r="D1567" i="11"/>
  <c r="D1568" i="11"/>
  <c r="D1569" i="11"/>
  <c r="D1570" i="11"/>
  <c r="D1571" i="11"/>
  <c r="D1572" i="11"/>
  <c r="D1573" i="11"/>
  <c r="D1574" i="11"/>
  <c r="D1575" i="11"/>
  <c r="D1576" i="11"/>
  <c r="D1577" i="11"/>
  <c r="D1578" i="11"/>
  <c r="D1579" i="11"/>
  <c r="D1580" i="11"/>
  <c r="D1581" i="11"/>
  <c r="D1582" i="11"/>
  <c r="D1583" i="11"/>
  <c r="D1584" i="11"/>
  <c r="D1585" i="11"/>
  <c r="D1586" i="11"/>
  <c r="D1587" i="11"/>
  <c r="D1588" i="11"/>
  <c r="D1589" i="11"/>
  <c r="D1590" i="11"/>
  <c r="D1591" i="11"/>
  <c r="D1592" i="11"/>
  <c r="D1593" i="11"/>
  <c r="D1594" i="11"/>
  <c r="D1595" i="11"/>
  <c r="D1596" i="11"/>
  <c r="D1597" i="11"/>
  <c r="D1598" i="11"/>
  <c r="D1599" i="11"/>
  <c r="D1600" i="11"/>
  <c r="D1601" i="11"/>
  <c r="D1602" i="11"/>
  <c r="D1603" i="11"/>
  <c r="D1604" i="11"/>
  <c r="D1605" i="11"/>
  <c r="D1606" i="11"/>
  <c r="D1607" i="11"/>
  <c r="D1608" i="11"/>
  <c r="D1609" i="11"/>
  <c r="D1610" i="11"/>
  <c r="D1611" i="11"/>
  <c r="D1612" i="11"/>
  <c r="D1613" i="11"/>
  <c r="D1614" i="11"/>
  <c r="D1615" i="11"/>
  <c r="D1616" i="11"/>
  <c r="D1617" i="11"/>
  <c r="D1618" i="11"/>
  <c r="D1619" i="11"/>
  <c r="D1620" i="11"/>
  <c r="D1621" i="11"/>
  <c r="D1622" i="11"/>
  <c r="D1623" i="11"/>
  <c r="D1624" i="11"/>
  <c r="D1625" i="11"/>
  <c r="D1626" i="11"/>
  <c r="D1627" i="11"/>
  <c r="D1628" i="11"/>
  <c r="D1629" i="11"/>
  <c r="D1630" i="11"/>
  <c r="D1631" i="11"/>
  <c r="D1632" i="11"/>
  <c r="D1633" i="11"/>
  <c r="D1634" i="11"/>
  <c r="D1635" i="11"/>
  <c r="D1636" i="11"/>
  <c r="D1637" i="11"/>
  <c r="D1638" i="11"/>
  <c r="D1639" i="11"/>
  <c r="D1640" i="11"/>
  <c r="D1641" i="11"/>
  <c r="D1642" i="11"/>
  <c r="D1643" i="11"/>
  <c r="D1644" i="11"/>
  <c r="D1645" i="11"/>
  <c r="D1646" i="11"/>
  <c r="D1647" i="11"/>
  <c r="D1648" i="11"/>
  <c r="D1649" i="11"/>
  <c r="D1650" i="11"/>
  <c r="D1651" i="11"/>
  <c r="D1652" i="11"/>
  <c r="D1653" i="11"/>
  <c r="D1654" i="11"/>
  <c r="D1655" i="11"/>
  <c r="D1656" i="11"/>
  <c r="D1657" i="11"/>
  <c r="D1658" i="11"/>
  <c r="D1659" i="11"/>
  <c r="D1660" i="11"/>
  <c r="D1661" i="11"/>
  <c r="D1662" i="11"/>
  <c r="D1663" i="11"/>
  <c r="D1664" i="11"/>
  <c r="D1665" i="11"/>
  <c r="D1666" i="11"/>
  <c r="D1667" i="11"/>
  <c r="D1668" i="11"/>
  <c r="D1669" i="11"/>
  <c r="D1670" i="11"/>
  <c r="D1671" i="11"/>
  <c r="D1672" i="11"/>
  <c r="D1673" i="11"/>
  <c r="D1674" i="11"/>
  <c r="D1675" i="11"/>
  <c r="D1676" i="11"/>
  <c r="D1677" i="11"/>
  <c r="D1678" i="11"/>
  <c r="D1679" i="11"/>
  <c r="D1680" i="11"/>
  <c r="D1681" i="11"/>
  <c r="D1682" i="11"/>
  <c r="D1683" i="11"/>
  <c r="D1684" i="11"/>
  <c r="D1685" i="11"/>
  <c r="D1686" i="11"/>
  <c r="D1687" i="11"/>
  <c r="D1688" i="11"/>
  <c r="D1689" i="11"/>
  <c r="D1690" i="11"/>
  <c r="D1691" i="11"/>
  <c r="D1692" i="11"/>
  <c r="D1693" i="11"/>
  <c r="D1694" i="11"/>
  <c r="D1695" i="11"/>
  <c r="D1696" i="11"/>
  <c r="D1697" i="11"/>
  <c r="D1698" i="11"/>
  <c r="D1699" i="11"/>
  <c r="D1700" i="11"/>
  <c r="D1701" i="11"/>
  <c r="D1702" i="11"/>
  <c r="D1703" i="11"/>
  <c r="D1704" i="11"/>
  <c r="D1705" i="11"/>
  <c r="D1706" i="11"/>
  <c r="D1707" i="11"/>
  <c r="D1708" i="11"/>
  <c r="D1709" i="11"/>
  <c r="D1710" i="11"/>
  <c r="D1711" i="11"/>
  <c r="D1712" i="11"/>
  <c r="D1713" i="11"/>
  <c r="D1714" i="11"/>
  <c r="D1715" i="11"/>
  <c r="D1716" i="11"/>
  <c r="D1717" i="11"/>
  <c r="D1718" i="11"/>
  <c r="D1719" i="11"/>
  <c r="D1720" i="11"/>
  <c r="D1721" i="11"/>
  <c r="D1722" i="11"/>
  <c r="D1723" i="11"/>
  <c r="D1724" i="11"/>
  <c r="D1725" i="11"/>
  <c r="D1726" i="11"/>
  <c r="D1727" i="11"/>
  <c r="D1728" i="11"/>
  <c r="D1729" i="11"/>
  <c r="D1730" i="11"/>
  <c r="D1731" i="11"/>
  <c r="D1732" i="11"/>
  <c r="D1733" i="11"/>
  <c r="D1734" i="11"/>
  <c r="D1735" i="11"/>
  <c r="D1736" i="11"/>
  <c r="D1737" i="11"/>
  <c r="D1738" i="11"/>
  <c r="D1739" i="11"/>
  <c r="D1740" i="11"/>
  <c r="D1741" i="11"/>
  <c r="D1742" i="11"/>
  <c r="D1743" i="11"/>
  <c r="D1744" i="11"/>
  <c r="D1745" i="11"/>
  <c r="D1746" i="11"/>
  <c r="D1747" i="11"/>
  <c r="D1748" i="11"/>
  <c r="D1749" i="11"/>
  <c r="D1750" i="11"/>
  <c r="D1751" i="11"/>
  <c r="D1752" i="11"/>
  <c r="D1753" i="11"/>
  <c r="D1754" i="11"/>
  <c r="D1755" i="11"/>
  <c r="D1756" i="11"/>
  <c r="D1757" i="11"/>
  <c r="D1758" i="11"/>
  <c r="D1759" i="11"/>
  <c r="D1760" i="11"/>
  <c r="D1761" i="11"/>
  <c r="D1762" i="11"/>
  <c r="D1763" i="11"/>
  <c r="D1764" i="11"/>
  <c r="D1765" i="11"/>
  <c r="D1766" i="11"/>
  <c r="D1767" i="11"/>
  <c r="D1768" i="11"/>
  <c r="D1769" i="11"/>
  <c r="D1770" i="11"/>
  <c r="D1771" i="11"/>
  <c r="D1772" i="11"/>
  <c r="D1773" i="11"/>
  <c r="D1774" i="11"/>
  <c r="D1775" i="11"/>
  <c r="D1776" i="11"/>
  <c r="D1777" i="11"/>
  <c r="D1778" i="11"/>
  <c r="D1779" i="11"/>
  <c r="D1780" i="11"/>
  <c r="D1781" i="11"/>
  <c r="D1782" i="11"/>
  <c r="D1783" i="11"/>
  <c r="D1784" i="11"/>
  <c r="D1785" i="11"/>
  <c r="D1786" i="11"/>
  <c r="D1787" i="11"/>
  <c r="D1788" i="11"/>
  <c r="D1789" i="11"/>
  <c r="D1790" i="11"/>
  <c r="D1791" i="11"/>
  <c r="D1792" i="11"/>
  <c r="D1793" i="11"/>
  <c r="D1794" i="11"/>
  <c r="D1795" i="11"/>
  <c r="D1796" i="11"/>
  <c r="D1797" i="11"/>
  <c r="D1798" i="11"/>
  <c r="D1799" i="11"/>
  <c r="D1800" i="11"/>
  <c r="D1801" i="11"/>
  <c r="D1802" i="11"/>
  <c r="D1803" i="11"/>
  <c r="D1804" i="11"/>
  <c r="D1805" i="11"/>
  <c r="D1806" i="11"/>
  <c r="D1807" i="11"/>
  <c r="D1808" i="11"/>
  <c r="D1809" i="11"/>
  <c r="D1810" i="11"/>
  <c r="D1811" i="11"/>
  <c r="D1812" i="11"/>
  <c r="D1813" i="11"/>
  <c r="D1814" i="11"/>
  <c r="D1815" i="11"/>
  <c r="D1816" i="11"/>
  <c r="D1817" i="11"/>
  <c r="D1818" i="11"/>
  <c r="D1819" i="11"/>
  <c r="D1820" i="11"/>
  <c r="D1821" i="11"/>
  <c r="D1822" i="11"/>
  <c r="D1823" i="11"/>
  <c r="D1824" i="11"/>
  <c r="D1825" i="11"/>
  <c r="D1826" i="11"/>
  <c r="D1827" i="11"/>
  <c r="D1828" i="11"/>
  <c r="D1829" i="11"/>
  <c r="D1830" i="11"/>
  <c r="D1831" i="11"/>
  <c r="D1832" i="11"/>
  <c r="D1833" i="11"/>
  <c r="D1834" i="11"/>
  <c r="D1835" i="11"/>
  <c r="D1836" i="11"/>
  <c r="D1837" i="11"/>
  <c r="D1838" i="11"/>
  <c r="D1839" i="11"/>
  <c r="D1840" i="11"/>
  <c r="D1841" i="11"/>
  <c r="D1842" i="11"/>
  <c r="D1843" i="11"/>
  <c r="D1844" i="11"/>
  <c r="D1845" i="11"/>
  <c r="D1846" i="11"/>
  <c r="D1847" i="11"/>
  <c r="D1848" i="11"/>
  <c r="D1849" i="11"/>
  <c r="D1850" i="11"/>
  <c r="D1851" i="11"/>
  <c r="D1852" i="11"/>
  <c r="D1853" i="11"/>
  <c r="D1854" i="11"/>
  <c r="D1855" i="11"/>
  <c r="D1856" i="11"/>
  <c r="D1857" i="11"/>
  <c r="D1858" i="11"/>
  <c r="D1859" i="11"/>
  <c r="D1860" i="11"/>
  <c r="D1861" i="11"/>
  <c r="D1862" i="11"/>
  <c r="D1863" i="11"/>
  <c r="D1864" i="11"/>
  <c r="D1865" i="11"/>
  <c r="D1866" i="11"/>
  <c r="D1867" i="11"/>
  <c r="D1868" i="11"/>
  <c r="D1869" i="11"/>
  <c r="D1870" i="11"/>
  <c r="D1871" i="11"/>
  <c r="D1872" i="11"/>
  <c r="D1873" i="11"/>
  <c r="D1874" i="11"/>
  <c r="D1875" i="11"/>
  <c r="D1876" i="11"/>
  <c r="D1877" i="11"/>
  <c r="D1878" i="11"/>
  <c r="D1879" i="11"/>
  <c r="D1880" i="11"/>
  <c r="D1881" i="11"/>
  <c r="D1882" i="11"/>
  <c r="D1883" i="11"/>
  <c r="D1884" i="11"/>
  <c r="D1885" i="11"/>
  <c r="D1886" i="11"/>
  <c r="D1887" i="11"/>
  <c r="D1888" i="11"/>
  <c r="D1889" i="11"/>
  <c r="D1890" i="11"/>
  <c r="D1891" i="11"/>
  <c r="D1892" i="11"/>
  <c r="D1893" i="11"/>
  <c r="D1894" i="11"/>
  <c r="D1895" i="11"/>
  <c r="D1896" i="11"/>
  <c r="D1897" i="11"/>
  <c r="D1898" i="11"/>
  <c r="D1899" i="11"/>
  <c r="D1900" i="11"/>
  <c r="D1901" i="11"/>
  <c r="D1902" i="11"/>
  <c r="D1903" i="11"/>
  <c r="D1904" i="11"/>
  <c r="D1905" i="11"/>
  <c r="D1906" i="11"/>
  <c r="D1907" i="11"/>
  <c r="D1908" i="11"/>
  <c r="D1909" i="11"/>
  <c r="D1910" i="11"/>
  <c r="D1911" i="11"/>
  <c r="D1912" i="11"/>
  <c r="D1913" i="11"/>
  <c r="D1914" i="11"/>
  <c r="D1915" i="11"/>
  <c r="D1916" i="11"/>
  <c r="D1917" i="11"/>
  <c r="D1918" i="11"/>
  <c r="D1919" i="11"/>
  <c r="D1920" i="11"/>
  <c r="D1921" i="11"/>
  <c r="D1922" i="11"/>
  <c r="D1923" i="11"/>
  <c r="D1924" i="11"/>
  <c r="D1925" i="11"/>
  <c r="D1926" i="11"/>
  <c r="D1927" i="11"/>
  <c r="D1928" i="11"/>
  <c r="D1929" i="11"/>
  <c r="D1930" i="11"/>
  <c r="D1931" i="11"/>
  <c r="D1932" i="11"/>
  <c r="D1933" i="11"/>
  <c r="D1934" i="11"/>
  <c r="D1935" i="11"/>
  <c r="D1936" i="11"/>
  <c r="D1937" i="11"/>
  <c r="D1938" i="11"/>
  <c r="D1939" i="11"/>
  <c r="D1940" i="11"/>
  <c r="D1941" i="11"/>
  <c r="D1942" i="11"/>
  <c r="D1943" i="11"/>
  <c r="D1944" i="11"/>
  <c r="D1945" i="11"/>
  <c r="D1946" i="11"/>
  <c r="D1947" i="11"/>
  <c r="D1948" i="11"/>
  <c r="D1949" i="11"/>
  <c r="D1950" i="11"/>
  <c r="D1951" i="11"/>
  <c r="D1952" i="11"/>
  <c r="D1953" i="11"/>
  <c r="D1954" i="11"/>
  <c r="D1955" i="11"/>
  <c r="D1956" i="11"/>
  <c r="D1957" i="11"/>
  <c r="D1958" i="11"/>
  <c r="D1959" i="11"/>
  <c r="D1960" i="11"/>
  <c r="D1961" i="11"/>
  <c r="D1962" i="11"/>
  <c r="D1963" i="11"/>
  <c r="D1964" i="11"/>
  <c r="D1965" i="11"/>
  <c r="D1966" i="11"/>
  <c r="D1967" i="11"/>
  <c r="D1968" i="11"/>
  <c r="D1969" i="11"/>
  <c r="D1970" i="11"/>
  <c r="D1971" i="11"/>
  <c r="D1972" i="11"/>
  <c r="D1973" i="11"/>
  <c r="D1974" i="11"/>
  <c r="D1975" i="11"/>
  <c r="D1976" i="11"/>
  <c r="D1977" i="11"/>
  <c r="D1978" i="11"/>
  <c r="D1979" i="11"/>
  <c r="D1980" i="11"/>
  <c r="D1981" i="11"/>
  <c r="D1982" i="11"/>
  <c r="D1983" i="11"/>
  <c r="D1984" i="11"/>
  <c r="D1985" i="11"/>
  <c r="D1986" i="11"/>
  <c r="D1987" i="11"/>
  <c r="D1988" i="11"/>
  <c r="D1989" i="11"/>
  <c r="D1990" i="11"/>
  <c r="D1991" i="11"/>
  <c r="D1992" i="11"/>
  <c r="D1993" i="11"/>
  <c r="D1994" i="11"/>
  <c r="D1995" i="11"/>
  <c r="D1996" i="11"/>
  <c r="D1997" i="11"/>
  <c r="D1998" i="11"/>
  <c r="D1999" i="11"/>
  <c r="D2000" i="11"/>
  <c r="D2001" i="11"/>
  <c r="D2002" i="11"/>
  <c r="D2003" i="11"/>
  <c r="D2004" i="11"/>
  <c r="D2005" i="11"/>
  <c r="D2006" i="11"/>
  <c r="D2007" i="11"/>
  <c r="D2008" i="11"/>
  <c r="D2009" i="11"/>
  <c r="D2010" i="11"/>
  <c r="D2011" i="11"/>
  <c r="D2012" i="11"/>
  <c r="D2013" i="11"/>
  <c r="D2014" i="11"/>
  <c r="D2015" i="11"/>
  <c r="D2016" i="11"/>
  <c r="D2017" i="11"/>
  <c r="D2018" i="11"/>
  <c r="D2019" i="11"/>
  <c r="D2020" i="11"/>
  <c r="D2021" i="11"/>
  <c r="D2022" i="11"/>
  <c r="D2023" i="11"/>
  <c r="D2024" i="11"/>
  <c r="D2025" i="11"/>
  <c r="D2026" i="11"/>
  <c r="D2027" i="11"/>
  <c r="D2028" i="11"/>
  <c r="D2029" i="11"/>
  <c r="D2030" i="11"/>
  <c r="D2031" i="11"/>
  <c r="D2032" i="11"/>
  <c r="D2033" i="11"/>
  <c r="D2034" i="11"/>
  <c r="D2035" i="11"/>
  <c r="D2036" i="11"/>
  <c r="D2037" i="11"/>
  <c r="D2038" i="11"/>
  <c r="D2039" i="11"/>
  <c r="D2040" i="11"/>
  <c r="D2041" i="11"/>
  <c r="D2042" i="11"/>
  <c r="D2043" i="11"/>
  <c r="D2044" i="11"/>
  <c r="D2045" i="11"/>
  <c r="D2046" i="11"/>
  <c r="D2047" i="11"/>
  <c r="D2048" i="11"/>
  <c r="D2049" i="11"/>
  <c r="D2050" i="11"/>
  <c r="D2051" i="11"/>
  <c r="D2052" i="11"/>
  <c r="D2053" i="11"/>
  <c r="D2054" i="11"/>
  <c r="D2055" i="11"/>
  <c r="D2056" i="11"/>
  <c r="D2057" i="11"/>
  <c r="D2058" i="11"/>
  <c r="D2059" i="11"/>
  <c r="D2060" i="11"/>
  <c r="D2061" i="11"/>
  <c r="D2062" i="11"/>
  <c r="D2063" i="11"/>
  <c r="D2064" i="11"/>
  <c r="D2065" i="11"/>
  <c r="D2066" i="11"/>
  <c r="D2067" i="11"/>
  <c r="D2068" i="11"/>
  <c r="D2069" i="11"/>
  <c r="D2070" i="11"/>
  <c r="D2071" i="11"/>
  <c r="D2072" i="11"/>
  <c r="D2073" i="11"/>
  <c r="D2074" i="11"/>
  <c r="D2075" i="11"/>
  <c r="D2076" i="11"/>
  <c r="D2077" i="11"/>
  <c r="D2078" i="11"/>
  <c r="D2079" i="11"/>
  <c r="D2080" i="11"/>
  <c r="D2081" i="11"/>
  <c r="D2082" i="11"/>
  <c r="D2083" i="11"/>
  <c r="D2084" i="11"/>
  <c r="D2085" i="11"/>
  <c r="D2086" i="11"/>
  <c r="D2087" i="11"/>
  <c r="D2088" i="11"/>
  <c r="D2089" i="11"/>
  <c r="D2090" i="11"/>
  <c r="D2091" i="11"/>
  <c r="D2092" i="11"/>
  <c r="D2093" i="11"/>
  <c r="D2094" i="11"/>
  <c r="D2095" i="11"/>
  <c r="D2096" i="11"/>
  <c r="D2097" i="11"/>
  <c r="D2098" i="11"/>
  <c r="D2099" i="11"/>
  <c r="D2100" i="11"/>
  <c r="D2101" i="11"/>
  <c r="D2102" i="11"/>
  <c r="D2103" i="11"/>
  <c r="D2104" i="11"/>
  <c r="D2105" i="11"/>
  <c r="D2106" i="11"/>
  <c r="D2107" i="11"/>
  <c r="D2108" i="11"/>
  <c r="D2109" i="11"/>
  <c r="D2110" i="11"/>
  <c r="D2111" i="11"/>
  <c r="D2112" i="11"/>
  <c r="D2113" i="11"/>
  <c r="D2114" i="11"/>
  <c r="D2115" i="11"/>
  <c r="D2116" i="11"/>
  <c r="D2117" i="11"/>
  <c r="D2118" i="11"/>
  <c r="D2119" i="11"/>
  <c r="D2120" i="11"/>
  <c r="D2121" i="11"/>
  <c r="D2122" i="11"/>
  <c r="D2123" i="11"/>
  <c r="D2124" i="11"/>
  <c r="D2125" i="11"/>
  <c r="D2126" i="11"/>
  <c r="D2127" i="11"/>
  <c r="D2128" i="11"/>
  <c r="D2129" i="11"/>
  <c r="D2130" i="11"/>
  <c r="D2131" i="11"/>
  <c r="D2132" i="11"/>
  <c r="D2133" i="11"/>
  <c r="D2134" i="11"/>
  <c r="D2135" i="11"/>
  <c r="D2136" i="11"/>
  <c r="D2137" i="11"/>
  <c r="D2138" i="11"/>
  <c r="D2139" i="11"/>
  <c r="D2140" i="11"/>
  <c r="D2141" i="11"/>
  <c r="D2142" i="11"/>
  <c r="D2143" i="11"/>
  <c r="D2144" i="11"/>
  <c r="D2145" i="11"/>
  <c r="D2146" i="11"/>
  <c r="D2147" i="11"/>
  <c r="D2148" i="11"/>
  <c r="D2149" i="11"/>
  <c r="D2150" i="11"/>
  <c r="D2151" i="11"/>
  <c r="D2152" i="11"/>
  <c r="D2153" i="11"/>
  <c r="D2154" i="11"/>
  <c r="D2155" i="11"/>
  <c r="D2156" i="11"/>
  <c r="D2157" i="11"/>
  <c r="D2158" i="11"/>
  <c r="D2159" i="11"/>
  <c r="D2160" i="11"/>
  <c r="D2161" i="11"/>
  <c r="D2162" i="11"/>
  <c r="D2163" i="11"/>
  <c r="D2164" i="11"/>
  <c r="D2165" i="11"/>
  <c r="D2166" i="11"/>
  <c r="D2167" i="11"/>
  <c r="D2168" i="11"/>
  <c r="D2169" i="11"/>
  <c r="D2170" i="11"/>
  <c r="D2171" i="11"/>
  <c r="D2172" i="11"/>
  <c r="D2173" i="11"/>
  <c r="D2174" i="11"/>
  <c r="D2175" i="11"/>
  <c r="D2176" i="11"/>
  <c r="D2177" i="11"/>
  <c r="D2178" i="11"/>
  <c r="D2179" i="11"/>
  <c r="D2180" i="11"/>
  <c r="D2181" i="11"/>
  <c r="D2182" i="11"/>
  <c r="D2183" i="11"/>
  <c r="D2184" i="11"/>
  <c r="D2185" i="11"/>
  <c r="D2186" i="11"/>
  <c r="D2187" i="11"/>
  <c r="D2188" i="11"/>
  <c r="D2189" i="11"/>
  <c r="D2190" i="11"/>
  <c r="D2191" i="11"/>
  <c r="D2192" i="11"/>
  <c r="D2193" i="11"/>
  <c r="D2194" i="11"/>
  <c r="D2195" i="11"/>
  <c r="D2196" i="11"/>
  <c r="D2197" i="11"/>
  <c r="D2198" i="11"/>
  <c r="D2199" i="11"/>
  <c r="D2200" i="11"/>
  <c r="D2201" i="11"/>
  <c r="D2202" i="11"/>
  <c r="D2203" i="11"/>
  <c r="D2204" i="11"/>
  <c r="D2205" i="11"/>
  <c r="D2206" i="11"/>
  <c r="D2207" i="11"/>
  <c r="D2208" i="11"/>
  <c r="D2209" i="11"/>
  <c r="D2210" i="11"/>
  <c r="D2211" i="11"/>
  <c r="D2212" i="11"/>
  <c r="D2213" i="11"/>
  <c r="D2214" i="11"/>
  <c r="D2215" i="11"/>
  <c r="D2216" i="11"/>
  <c r="D2217" i="11"/>
  <c r="D2218" i="11"/>
  <c r="D2219" i="11"/>
  <c r="D2220" i="11"/>
  <c r="D2221" i="11"/>
  <c r="D2222" i="11"/>
  <c r="D2223" i="11"/>
  <c r="D2224" i="11"/>
  <c r="D2225" i="11"/>
  <c r="D2226" i="11"/>
  <c r="D2227" i="11"/>
  <c r="D2228" i="11"/>
  <c r="D2229" i="11"/>
  <c r="D2230" i="11"/>
  <c r="D2231" i="11"/>
  <c r="D2232" i="11"/>
  <c r="D2233" i="11"/>
  <c r="D2234" i="11"/>
  <c r="D2235" i="11"/>
  <c r="D2236" i="11"/>
  <c r="D2237" i="11"/>
  <c r="D2238" i="11"/>
  <c r="D2239" i="11"/>
  <c r="D2240" i="11"/>
  <c r="D2241" i="11"/>
  <c r="D2242" i="11"/>
  <c r="D2243" i="11"/>
  <c r="D2244" i="11"/>
  <c r="D2245" i="11"/>
  <c r="D2246" i="11"/>
  <c r="D2247" i="11"/>
  <c r="D2248" i="11"/>
  <c r="D2249" i="11"/>
  <c r="D2250" i="11"/>
  <c r="D2251" i="11"/>
  <c r="D2252" i="11"/>
  <c r="D2253" i="11"/>
  <c r="D2254" i="11"/>
  <c r="D2255" i="11"/>
  <c r="D2256" i="11"/>
  <c r="D2257" i="11"/>
  <c r="D2258" i="11"/>
  <c r="D2259" i="11"/>
  <c r="D2260" i="11"/>
  <c r="D2261" i="11"/>
  <c r="D2262" i="11"/>
  <c r="D2263" i="11"/>
  <c r="D2264" i="11"/>
  <c r="D2265" i="11"/>
  <c r="D2266" i="11"/>
  <c r="D2267" i="11"/>
  <c r="D2268" i="11"/>
  <c r="D2269" i="11"/>
  <c r="D2270" i="11"/>
  <c r="D2271" i="11"/>
  <c r="D2272" i="11"/>
  <c r="D2273" i="11"/>
  <c r="D2274" i="11"/>
  <c r="D2275" i="11"/>
  <c r="D2276" i="11"/>
  <c r="D2277" i="11"/>
  <c r="D2278" i="11"/>
  <c r="D2279" i="11"/>
  <c r="D2280" i="11"/>
  <c r="D2281" i="11"/>
  <c r="D2282" i="11"/>
  <c r="D2283" i="11"/>
  <c r="D2284" i="11"/>
  <c r="D2285" i="11"/>
  <c r="D2286" i="11"/>
  <c r="D2287" i="11"/>
  <c r="D2288" i="11"/>
  <c r="D2289" i="11"/>
  <c r="D2290" i="11"/>
  <c r="D2291" i="11"/>
  <c r="D2292" i="11"/>
  <c r="D2293" i="11"/>
  <c r="D2294" i="11"/>
  <c r="D2295" i="11"/>
  <c r="D2296" i="11"/>
  <c r="D2297" i="11"/>
  <c r="D2298" i="11"/>
  <c r="D2299" i="11"/>
  <c r="D2300" i="11"/>
  <c r="D2301" i="11"/>
  <c r="D2302" i="11"/>
  <c r="D2303" i="11"/>
  <c r="D2304" i="11"/>
  <c r="D2305" i="11"/>
  <c r="D2306" i="11"/>
  <c r="D2307" i="11"/>
  <c r="D2308" i="11"/>
  <c r="D2309" i="11"/>
  <c r="D2310" i="11"/>
  <c r="D2311" i="11"/>
  <c r="D2312" i="11"/>
  <c r="D2313" i="11"/>
  <c r="D2314" i="11"/>
  <c r="D2315" i="11"/>
  <c r="D2316" i="11"/>
  <c r="D2317" i="11"/>
  <c r="D2318" i="11"/>
  <c r="D2319" i="11"/>
  <c r="D2320" i="11"/>
  <c r="D2321" i="11"/>
  <c r="D2322" i="11"/>
  <c r="D2323" i="11"/>
  <c r="D2324" i="11"/>
  <c r="D2325" i="11"/>
  <c r="D2326" i="11"/>
  <c r="D2327" i="11"/>
  <c r="D2328" i="11"/>
  <c r="D2329" i="11"/>
  <c r="D2330" i="11"/>
  <c r="D2331" i="11"/>
  <c r="D2332" i="11"/>
  <c r="D2333" i="11"/>
  <c r="D2334" i="11"/>
  <c r="D2335" i="11"/>
  <c r="D2336" i="11"/>
  <c r="D2337" i="11"/>
  <c r="D2338" i="11"/>
  <c r="D2339" i="11"/>
  <c r="D2340" i="11"/>
  <c r="D2341" i="11"/>
  <c r="D2342" i="11"/>
  <c r="D2343" i="11"/>
  <c r="D2344" i="11"/>
  <c r="D2345" i="11"/>
  <c r="D2346" i="11"/>
  <c r="D2347" i="11"/>
  <c r="D2348" i="11"/>
  <c r="D2349" i="11"/>
  <c r="D2350" i="11"/>
  <c r="D2351" i="11"/>
  <c r="D2352" i="11"/>
  <c r="D2353" i="11"/>
  <c r="D2354" i="11"/>
  <c r="D2355" i="11"/>
  <c r="D2356" i="11"/>
  <c r="D2357" i="11"/>
  <c r="D2358" i="11"/>
  <c r="D2359" i="11"/>
  <c r="D2360" i="11"/>
  <c r="D2361" i="11"/>
  <c r="D2362" i="11"/>
  <c r="D2363" i="11"/>
  <c r="D2364" i="11"/>
  <c r="D2365" i="11"/>
  <c r="D2366" i="11"/>
  <c r="D2367" i="11"/>
  <c r="D2368" i="11"/>
  <c r="D2369" i="11"/>
  <c r="D2370" i="11"/>
  <c r="D2371" i="11"/>
  <c r="D2372" i="11"/>
  <c r="D2373" i="11"/>
  <c r="D2374" i="11"/>
  <c r="D2375" i="11"/>
  <c r="D2376" i="11"/>
  <c r="D2377" i="11"/>
  <c r="D2378" i="11"/>
  <c r="D2379" i="11"/>
  <c r="D2380" i="11"/>
  <c r="D2381" i="11"/>
  <c r="D2382" i="11"/>
  <c r="D2383" i="11"/>
  <c r="D2384" i="11"/>
  <c r="D2385" i="11"/>
  <c r="D2386" i="11"/>
  <c r="D2387" i="11"/>
  <c r="D2388" i="11"/>
  <c r="D2389" i="11"/>
  <c r="D2390" i="11"/>
  <c r="D2391" i="11"/>
  <c r="D2392" i="11"/>
  <c r="D2393" i="11"/>
  <c r="D2394" i="11"/>
  <c r="D2395" i="11"/>
  <c r="D2396" i="11"/>
  <c r="D2397" i="11"/>
  <c r="D2398" i="11"/>
  <c r="D2399" i="11"/>
  <c r="D2400" i="11"/>
  <c r="D2401" i="11"/>
  <c r="D2402" i="11"/>
  <c r="D2403" i="11"/>
  <c r="D2404" i="11"/>
  <c r="D2405" i="11"/>
  <c r="D2406" i="11"/>
  <c r="D2407" i="11"/>
  <c r="D2408" i="11"/>
  <c r="D2409" i="11"/>
  <c r="D2410" i="11"/>
  <c r="D2411" i="11"/>
  <c r="D2412" i="11"/>
  <c r="D2413" i="11"/>
  <c r="D2414" i="11"/>
  <c r="D2415" i="11"/>
  <c r="D2416" i="11"/>
  <c r="D2417" i="11"/>
  <c r="D2418" i="11"/>
  <c r="D2419" i="11"/>
  <c r="D2420" i="11"/>
  <c r="D2421" i="11"/>
  <c r="D2422" i="11"/>
  <c r="D2423" i="11"/>
  <c r="D2424" i="11"/>
  <c r="D2425" i="11"/>
  <c r="D2426" i="11"/>
  <c r="D2427" i="11"/>
  <c r="D2428" i="11"/>
  <c r="D2429" i="11"/>
  <c r="D2430" i="11"/>
  <c r="D2431" i="11"/>
  <c r="D2432" i="11"/>
  <c r="D2433" i="11"/>
  <c r="D2434" i="11"/>
  <c r="D2435" i="11"/>
  <c r="D2436" i="11"/>
  <c r="D2437" i="11"/>
  <c r="D2438" i="11"/>
  <c r="D2439" i="11"/>
  <c r="D2440" i="11"/>
  <c r="D2441" i="11"/>
  <c r="D2442" i="11"/>
  <c r="D2443" i="11"/>
  <c r="D2444" i="11"/>
  <c r="D2445" i="11"/>
  <c r="D2446" i="11"/>
  <c r="D2447" i="11"/>
  <c r="D2448" i="11"/>
  <c r="D2449" i="11"/>
  <c r="D2450" i="11"/>
  <c r="D2451" i="11"/>
  <c r="D2452" i="11"/>
  <c r="D2453" i="11"/>
  <c r="D2454" i="11"/>
  <c r="D2455" i="11"/>
  <c r="D2456" i="11"/>
  <c r="D2457" i="11"/>
  <c r="D2458" i="11"/>
  <c r="D2459" i="11"/>
  <c r="D2460" i="11"/>
  <c r="D2461" i="11"/>
  <c r="D2462" i="11"/>
  <c r="D2463" i="11"/>
  <c r="D2464" i="11"/>
  <c r="D2465" i="11"/>
  <c r="D2466" i="11"/>
  <c r="D2467" i="11"/>
  <c r="D2468" i="11"/>
  <c r="D2469" i="11"/>
  <c r="D2470" i="11"/>
  <c r="D2471" i="11"/>
  <c r="D2472" i="11"/>
  <c r="D2473" i="11"/>
  <c r="D2474" i="11"/>
  <c r="D2475" i="11"/>
  <c r="D2476" i="11"/>
  <c r="D2477" i="11"/>
  <c r="D2478" i="11"/>
  <c r="D2479" i="11"/>
  <c r="D2480" i="11"/>
  <c r="D2481" i="11"/>
  <c r="D2482" i="11"/>
  <c r="D2483" i="11"/>
  <c r="D2484" i="11"/>
  <c r="D2485" i="11"/>
  <c r="D2486" i="11"/>
  <c r="D2487" i="11"/>
  <c r="D2488" i="11"/>
  <c r="D2489" i="11"/>
  <c r="D2490" i="11"/>
  <c r="D2491" i="11"/>
  <c r="D2492" i="11"/>
  <c r="D2493" i="11"/>
  <c r="D2494" i="11"/>
  <c r="D2495" i="11"/>
  <c r="D2496" i="11"/>
  <c r="D2497" i="11"/>
  <c r="D2498" i="11"/>
  <c r="D2499" i="11"/>
  <c r="D2500" i="11"/>
  <c r="D2501" i="11"/>
  <c r="D2502" i="11"/>
  <c r="D2503" i="11"/>
  <c r="D2504" i="11"/>
  <c r="D2505" i="11"/>
  <c r="D2506" i="11"/>
  <c r="D2507" i="11"/>
  <c r="D2508" i="11"/>
  <c r="D2509" i="11"/>
  <c r="D2510" i="11"/>
  <c r="D2511" i="11"/>
  <c r="D2512" i="11"/>
  <c r="D2513" i="11"/>
  <c r="D2514" i="11"/>
  <c r="D2515" i="11"/>
  <c r="D2516" i="11"/>
  <c r="D2517" i="11"/>
  <c r="D2518" i="11"/>
  <c r="D2519" i="11"/>
  <c r="D2520" i="11"/>
  <c r="D2521" i="11"/>
  <c r="D2522" i="11"/>
  <c r="D2523" i="11"/>
  <c r="D2524" i="11"/>
  <c r="D2525" i="11"/>
  <c r="D2526" i="11"/>
  <c r="D2527" i="11"/>
  <c r="D2528" i="11"/>
  <c r="D2529" i="11"/>
  <c r="D2530" i="11"/>
  <c r="D2531" i="11"/>
  <c r="D2532" i="11"/>
  <c r="D2533" i="11"/>
  <c r="D2534" i="11"/>
  <c r="D2535" i="11"/>
  <c r="D2536" i="11"/>
  <c r="D2537" i="11"/>
  <c r="D2538" i="11"/>
  <c r="D2539" i="11"/>
  <c r="D2540" i="11"/>
  <c r="D2541" i="11"/>
  <c r="D2542" i="11"/>
  <c r="D2543" i="11"/>
  <c r="D2544" i="11"/>
  <c r="D2545" i="11"/>
  <c r="D2546" i="11"/>
  <c r="D2547" i="11"/>
  <c r="D2548" i="11"/>
  <c r="D2549" i="11"/>
  <c r="D2550" i="11"/>
  <c r="D2551" i="11"/>
  <c r="D2552" i="11"/>
  <c r="D2553" i="11"/>
  <c r="D2554" i="11"/>
  <c r="D2555" i="11"/>
  <c r="D2556" i="11"/>
  <c r="D2557" i="11"/>
  <c r="D2558" i="11"/>
  <c r="D2559" i="11"/>
  <c r="D2560" i="11"/>
  <c r="D2561" i="11"/>
  <c r="D2562" i="11"/>
  <c r="D2563" i="11"/>
  <c r="D2564" i="11"/>
  <c r="D2565" i="11"/>
  <c r="D2566" i="11"/>
  <c r="D2567" i="11"/>
  <c r="D2568" i="11"/>
  <c r="D2569" i="11"/>
  <c r="D2570" i="11"/>
  <c r="D2571" i="11"/>
  <c r="D2572" i="11"/>
  <c r="D2573" i="11"/>
  <c r="D2574" i="11"/>
  <c r="D2575" i="11"/>
  <c r="D2576" i="11"/>
  <c r="D2577" i="11"/>
  <c r="D2578" i="11"/>
  <c r="D2579" i="11"/>
  <c r="D2580" i="11"/>
  <c r="D2581" i="11"/>
  <c r="D2582" i="11"/>
  <c r="D2583" i="11"/>
  <c r="D2584" i="11"/>
  <c r="D2585" i="11"/>
  <c r="D2586" i="11"/>
  <c r="D2587" i="11"/>
  <c r="D2588" i="11"/>
  <c r="D2589" i="11"/>
  <c r="D2590" i="11"/>
  <c r="D2591" i="11"/>
  <c r="D2592" i="11"/>
  <c r="D2593" i="11"/>
  <c r="D2594" i="11"/>
  <c r="D2595" i="11"/>
  <c r="D2596" i="11"/>
  <c r="D2597" i="11"/>
  <c r="D2598" i="11"/>
  <c r="D2599" i="11"/>
  <c r="D2600" i="11"/>
  <c r="D2601" i="11"/>
  <c r="D2602" i="11"/>
  <c r="D2603" i="11"/>
  <c r="D2604" i="11"/>
  <c r="D2605" i="11"/>
  <c r="D2606" i="11"/>
  <c r="D2607" i="11"/>
  <c r="D2608" i="11"/>
  <c r="D2609" i="11"/>
  <c r="D2610" i="11"/>
  <c r="D2611" i="11"/>
  <c r="D2612" i="11"/>
  <c r="D2613" i="11"/>
  <c r="D2614" i="11"/>
  <c r="D2615" i="11"/>
  <c r="D2616" i="11"/>
  <c r="D2617" i="11"/>
  <c r="D2618" i="11"/>
  <c r="D2619" i="11"/>
  <c r="D2620" i="11"/>
  <c r="D2621" i="11"/>
  <c r="D2622" i="11"/>
  <c r="D2623" i="11"/>
  <c r="D2624" i="11"/>
  <c r="D2625" i="11"/>
  <c r="D2626" i="11"/>
  <c r="D2627" i="11"/>
  <c r="D2628" i="11"/>
  <c r="D2629" i="11"/>
  <c r="D2630" i="11"/>
  <c r="D2631" i="11"/>
  <c r="D2632" i="11"/>
  <c r="D2633" i="11"/>
  <c r="D2634" i="11"/>
  <c r="D2635" i="11"/>
  <c r="D2636" i="11"/>
  <c r="D2637" i="11"/>
  <c r="D2638" i="11"/>
  <c r="D2639" i="11"/>
  <c r="D2640" i="11"/>
  <c r="D2641" i="11"/>
  <c r="D2642" i="11"/>
  <c r="D2643" i="11"/>
  <c r="D2644" i="11"/>
  <c r="D2645" i="11"/>
  <c r="D2646" i="11"/>
  <c r="D2647" i="11"/>
  <c r="D2648" i="11"/>
  <c r="D2649" i="11"/>
  <c r="D2650" i="11"/>
  <c r="D2651" i="11"/>
  <c r="D2652" i="11"/>
  <c r="D2653" i="11"/>
  <c r="D2654" i="11"/>
  <c r="D2655" i="11"/>
  <c r="D2656" i="11"/>
  <c r="D2657" i="11"/>
  <c r="D2658" i="11"/>
  <c r="D2659" i="11"/>
  <c r="D2660" i="11"/>
  <c r="D2661" i="11"/>
  <c r="D2662" i="11"/>
  <c r="D2663" i="11"/>
  <c r="D2664" i="11"/>
  <c r="D2665" i="11"/>
  <c r="D2666" i="11"/>
  <c r="D2667" i="11"/>
  <c r="D2668" i="11"/>
  <c r="D2669" i="11"/>
  <c r="D2670" i="11"/>
  <c r="D2671" i="11"/>
  <c r="D2672" i="11"/>
  <c r="D2673" i="11"/>
  <c r="D2674" i="11"/>
  <c r="D2675" i="11"/>
  <c r="D2676" i="11"/>
  <c r="D2677" i="11"/>
  <c r="D2678" i="11"/>
  <c r="D2679" i="11"/>
  <c r="D2680" i="11"/>
  <c r="D2681" i="11"/>
  <c r="D2682" i="11"/>
  <c r="D2683" i="11"/>
  <c r="D2684" i="11"/>
  <c r="D2685" i="11"/>
  <c r="D2686" i="11"/>
  <c r="D2687" i="11"/>
  <c r="D2688" i="11"/>
  <c r="D2689" i="11"/>
  <c r="D2690" i="11"/>
  <c r="D2691" i="11"/>
  <c r="D2692" i="11"/>
  <c r="D2693" i="11"/>
  <c r="D2694" i="11"/>
  <c r="D2695" i="11"/>
  <c r="D2696" i="11"/>
  <c r="D2697" i="11"/>
  <c r="D2698" i="11"/>
  <c r="D2699" i="11"/>
  <c r="D2700" i="11"/>
  <c r="D2701" i="11"/>
  <c r="D2702" i="11"/>
  <c r="D2703" i="11"/>
  <c r="D2704" i="11"/>
  <c r="D2705" i="11"/>
  <c r="D2706" i="11"/>
  <c r="D2707" i="11"/>
  <c r="D2708" i="11"/>
  <c r="D2709" i="11"/>
  <c r="D2710" i="11"/>
  <c r="D2711" i="11"/>
  <c r="D2712" i="11"/>
  <c r="D2713" i="11"/>
  <c r="D2714" i="11"/>
  <c r="D2715" i="11"/>
  <c r="D2716" i="11"/>
  <c r="D2717" i="11"/>
  <c r="D2718" i="11"/>
  <c r="D2719" i="11"/>
  <c r="D2720" i="11"/>
  <c r="D2721" i="11"/>
  <c r="D2722" i="11"/>
  <c r="D2723" i="11"/>
  <c r="D2724" i="11"/>
  <c r="D2725" i="11"/>
  <c r="D2726" i="11"/>
  <c r="D2727" i="11"/>
  <c r="D2728" i="11"/>
  <c r="D2729" i="11"/>
  <c r="D2730" i="11"/>
  <c r="D2731" i="11"/>
  <c r="D2732" i="11"/>
  <c r="D2733" i="11"/>
  <c r="D2734" i="11"/>
  <c r="D2735" i="11"/>
  <c r="D2736" i="11"/>
  <c r="D2737" i="11"/>
  <c r="D2738" i="11"/>
  <c r="D2739" i="11"/>
  <c r="D2740" i="11"/>
  <c r="D2741" i="11"/>
  <c r="D2742" i="11"/>
  <c r="D2743" i="11"/>
  <c r="D2744" i="11"/>
  <c r="D2745" i="11"/>
  <c r="D2746" i="11"/>
  <c r="D2747" i="11"/>
  <c r="D2748" i="11"/>
  <c r="D2749" i="11"/>
  <c r="D2750" i="11"/>
  <c r="D2751" i="11"/>
  <c r="D2752" i="11"/>
  <c r="D2753" i="11"/>
  <c r="D2754" i="11"/>
  <c r="D2755" i="11"/>
  <c r="D2756" i="11"/>
  <c r="D2757" i="11"/>
  <c r="D2758" i="11"/>
  <c r="D2759" i="11"/>
  <c r="D2760" i="11"/>
  <c r="D2761" i="11"/>
  <c r="D2762" i="11"/>
  <c r="D2763" i="11"/>
  <c r="D2764" i="11"/>
  <c r="D2765" i="11"/>
  <c r="D2766" i="11"/>
  <c r="D2767" i="11"/>
  <c r="D2768" i="11"/>
  <c r="D2769" i="11"/>
  <c r="D2770" i="11"/>
  <c r="D2771" i="11"/>
  <c r="D2772" i="11"/>
  <c r="D2773" i="11"/>
  <c r="D2774" i="11"/>
  <c r="D2775" i="11"/>
  <c r="D2776" i="11"/>
  <c r="D2777" i="11"/>
  <c r="D2778" i="11"/>
  <c r="D2779" i="11"/>
  <c r="D2780" i="11"/>
  <c r="D2781" i="11"/>
  <c r="D2782" i="11"/>
  <c r="D2783" i="11"/>
  <c r="D2784" i="11"/>
  <c r="D2785" i="11"/>
  <c r="D2786" i="11"/>
  <c r="D2787" i="11"/>
  <c r="D2788" i="11"/>
  <c r="D2789" i="11"/>
  <c r="D2790" i="11"/>
  <c r="D2791" i="11"/>
  <c r="D2792" i="11"/>
  <c r="D2793" i="11"/>
  <c r="D2794" i="11"/>
  <c r="D2795" i="11"/>
  <c r="D2796" i="11"/>
  <c r="D2797" i="11"/>
  <c r="D2798" i="11"/>
  <c r="D2799" i="11"/>
  <c r="D2800" i="11"/>
  <c r="D2801" i="11"/>
  <c r="D2802" i="11"/>
  <c r="D2803" i="11"/>
  <c r="D2804" i="11"/>
  <c r="D2805" i="11"/>
  <c r="D2806" i="11"/>
  <c r="D2807" i="11"/>
  <c r="D2808" i="11"/>
  <c r="D2809" i="11"/>
  <c r="D2810" i="11"/>
  <c r="D2811" i="11"/>
  <c r="D2812" i="11"/>
  <c r="D2813" i="11"/>
  <c r="D2814" i="11"/>
  <c r="D2815" i="11"/>
  <c r="D2816" i="11"/>
  <c r="D2817" i="11"/>
  <c r="D2818" i="11"/>
  <c r="D2819" i="11"/>
  <c r="D2820" i="11"/>
  <c r="D2821" i="11"/>
  <c r="D2822" i="11"/>
  <c r="D2823" i="11"/>
  <c r="D2824" i="11"/>
  <c r="D2825" i="11"/>
  <c r="D2826" i="11"/>
  <c r="D2827" i="11"/>
  <c r="D2828" i="11"/>
  <c r="D2829" i="11"/>
  <c r="D2830" i="11"/>
  <c r="D2831" i="11"/>
  <c r="D2832" i="11"/>
  <c r="D2833" i="11"/>
  <c r="D2834" i="11"/>
  <c r="D2835" i="11"/>
  <c r="D2836" i="11"/>
  <c r="D2837" i="11"/>
  <c r="D2838" i="11"/>
  <c r="D2839" i="11"/>
  <c r="D2840" i="11"/>
  <c r="D2841" i="11"/>
  <c r="D2842" i="11"/>
  <c r="D2843" i="11"/>
  <c r="D2844" i="11"/>
  <c r="D2845" i="11"/>
  <c r="D2846" i="11"/>
  <c r="D2847" i="11"/>
  <c r="D2848" i="11"/>
  <c r="D2849" i="11"/>
  <c r="D2850" i="11"/>
  <c r="D2851" i="11"/>
  <c r="D2852" i="11"/>
  <c r="D2853" i="11"/>
  <c r="D2854" i="11"/>
  <c r="D2855" i="11"/>
  <c r="D2856" i="11"/>
  <c r="D2857" i="11"/>
  <c r="D2858" i="11"/>
  <c r="D2859" i="11"/>
  <c r="D2860" i="11"/>
  <c r="D2861" i="11"/>
  <c r="D2862" i="11"/>
  <c r="D2863" i="11"/>
  <c r="D2864" i="11"/>
  <c r="D2865" i="11"/>
  <c r="D2866" i="11"/>
  <c r="D2867" i="11"/>
  <c r="D2868" i="11"/>
  <c r="D2869" i="11"/>
  <c r="D2870" i="11"/>
  <c r="D2871" i="11"/>
  <c r="D2872" i="11"/>
  <c r="D2873" i="11"/>
  <c r="D2874" i="11"/>
  <c r="D2875" i="11"/>
  <c r="D2876" i="11"/>
  <c r="D2877" i="11"/>
  <c r="D2878" i="11"/>
  <c r="D2879" i="11"/>
  <c r="D2880" i="11"/>
  <c r="D2881" i="11"/>
  <c r="D2882" i="11"/>
  <c r="D2883" i="11"/>
  <c r="D2884" i="11"/>
  <c r="D2885" i="11"/>
  <c r="D2886" i="11"/>
  <c r="D2887" i="11"/>
  <c r="D2888" i="11"/>
  <c r="D2889" i="11"/>
  <c r="D2890" i="11"/>
  <c r="D2891" i="11"/>
  <c r="D2892" i="11"/>
  <c r="D2893" i="11"/>
  <c r="D2894" i="11"/>
  <c r="D2895" i="11"/>
  <c r="D2896" i="11"/>
  <c r="D2897" i="11"/>
  <c r="D2898" i="11"/>
  <c r="D2899" i="11"/>
  <c r="D2900" i="11"/>
  <c r="D2901" i="11"/>
  <c r="D2902" i="11"/>
  <c r="D2903" i="11"/>
  <c r="D2904" i="11"/>
  <c r="D2905" i="11"/>
  <c r="D2906" i="11"/>
  <c r="D2907" i="11"/>
  <c r="D2908" i="11"/>
  <c r="D2909" i="11"/>
  <c r="D2910" i="11"/>
  <c r="D2911" i="11"/>
  <c r="D2912" i="11"/>
  <c r="D2913" i="11"/>
  <c r="D2914" i="11"/>
  <c r="D2915" i="11"/>
  <c r="D2916" i="11"/>
  <c r="D2917" i="11"/>
  <c r="D2918" i="11"/>
  <c r="D2919" i="11"/>
  <c r="D2920" i="11"/>
  <c r="D2921" i="11"/>
  <c r="D2922" i="11"/>
  <c r="D2923" i="11"/>
  <c r="D2924" i="11"/>
  <c r="D2925" i="11"/>
  <c r="D2926" i="11"/>
  <c r="D2927" i="11"/>
  <c r="D2928" i="11"/>
  <c r="D2929" i="11"/>
  <c r="D2930" i="11"/>
  <c r="D2931" i="11"/>
  <c r="D2932" i="11"/>
  <c r="D2933" i="11"/>
  <c r="D2934" i="11"/>
  <c r="D2935" i="11"/>
  <c r="D2936" i="11"/>
  <c r="D2937" i="11"/>
  <c r="D2938" i="11"/>
  <c r="D2939" i="11"/>
  <c r="D2940" i="11"/>
  <c r="D2941" i="11"/>
  <c r="D2942" i="11"/>
  <c r="D2943" i="11"/>
  <c r="D2944" i="11"/>
  <c r="D2945" i="11"/>
  <c r="D2946" i="11"/>
  <c r="D2947" i="11"/>
  <c r="D2948" i="11"/>
  <c r="D2949" i="11"/>
  <c r="D2950" i="11"/>
  <c r="D2951" i="11"/>
  <c r="D2952" i="11"/>
  <c r="D2953" i="11"/>
  <c r="D2954" i="11"/>
  <c r="D2955" i="11"/>
  <c r="D2956" i="11"/>
  <c r="D2957" i="11"/>
  <c r="D2958" i="11"/>
  <c r="D2959" i="11"/>
  <c r="D2960" i="11"/>
  <c r="D2961" i="11"/>
  <c r="D2962" i="11"/>
  <c r="D2963" i="11"/>
  <c r="D2964" i="11"/>
  <c r="D2965" i="11"/>
  <c r="D2966" i="11"/>
  <c r="D2967" i="11"/>
  <c r="D2968" i="11"/>
  <c r="D2969" i="11"/>
  <c r="D2970" i="11"/>
  <c r="D2971" i="11"/>
  <c r="D2972" i="11"/>
  <c r="D2973" i="11"/>
  <c r="D2974" i="11"/>
  <c r="D2975" i="11"/>
  <c r="D2976" i="11"/>
  <c r="D2977" i="11"/>
  <c r="D2978" i="11"/>
  <c r="D2979" i="11"/>
  <c r="D2980" i="11"/>
  <c r="D2981" i="11"/>
  <c r="D2982" i="11"/>
  <c r="D2983" i="11"/>
  <c r="D2984" i="11"/>
  <c r="D2985" i="11"/>
  <c r="D2986" i="11"/>
  <c r="D2987" i="11"/>
  <c r="D2988" i="11"/>
  <c r="D2989" i="11"/>
  <c r="D2990" i="11"/>
  <c r="D2991" i="11"/>
  <c r="D2992" i="11"/>
  <c r="D2993" i="11"/>
  <c r="D2994" i="11"/>
  <c r="D2995" i="11"/>
  <c r="D2996" i="11"/>
  <c r="D2997" i="11"/>
  <c r="D2998" i="11"/>
  <c r="D2999" i="11"/>
  <c r="D3000" i="11"/>
  <c r="D3001" i="11"/>
  <c r="D3002" i="11"/>
  <c r="D3003" i="11"/>
  <c r="D3004" i="11"/>
  <c r="D3005" i="11"/>
  <c r="D3006" i="11"/>
  <c r="D3007" i="11"/>
  <c r="D3008" i="11"/>
  <c r="D3009" i="11"/>
  <c r="D3010" i="11"/>
  <c r="D3011" i="11"/>
  <c r="D3012" i="11"/>
  <c r="D3013" i="11"/>
  <c r="D3014" i="11"/>
  <c r="D3015" i="11"/>
  <c r="D3016" i="11"/>
  <c r="D3017" i="11"/>
  <c r="D3018" i="11"/>
  <c r="D3019" i="11"/>
  <c r="D3020" i="11"/>
  <c r="D3021" i="11"/>
  <c r="D3022" i="11"/>
  <c r="D3023" i="11"/>
  <c r="D3024" i="11"/>
  <c r="D3025" i="11"/>
  <c r="D3026" i="11"/>
  <c r="D3027" i="11"/>
  <c r="D3028" i="11"/>
  <c r="D3029" i="11"/>
  <c r="D3030" i="11"/>
  <c r="D3031" i="11"/>
  <c r="D3032" i="11"/>
  <c r="D3033" i="11"/>
  <c r="D3034" i="11"/>
  <c r="D3035" i="11"/>
  <c r="D3036" i="11"/>
  <c r="D3037" i="11"/>
  <c r="D3038" i="11"/>
  <c r="D3039" i="11"/>
  <c r="D3040" i="11"/>
  <c r="D3041" i="11"/>
  <c r="D3042" i="11"/>
  <c r="D3043" i="11"/>
  <c r="D3044" i="11"/>
  <c r="D3045" i="11"/>
  <c r="D3046" i="11"/>
  <c r="D3047" i="11"/>
  <c r="D3048" i="11"/>
  <c r="D3049" i="11"/>
  <c r="D3050" i="11"/>
  <c r="D3051" i="11"/>
  <c r="D3052" i="11"/>
  <c r="D3053" i="11"/>
  <c r="D3054" i="11"/>
  <c r="D3055" i="11"/>
  <c r="D3056" i="11"/>
  <c r="D3057" i="11"/>
  <c r="D3058" i="11"/>
  <c r="D3059" i="11"/>
  <c r="D3060" i="11"/>
  <c r="D3061" i="11"/>
  <c r="D3062" i="11"/>
  <c r="D3063" i="11"/>
  <c r="D3064" i="11"/>
  <c r="D3065" i="11"/>
  <c r="D3066" i="11"/>
  <c r="D3067" i="11"/>
  <c r="D3068" i="11"/>
  <c r="D3069" i="11"/>
  <c r="D3070" i="11"/>
  <c r="D3071" i="11"/>
  <c r="D3072" i="11"/>
  <c r="D3073" i="11"/>
  <c r="D3074" i="11"/>
  <c r="D3075" i="11"/>
  <c r="D3076" i="11"/>
  <c r="D3077" i="11"/>
  <c r="D3078" i="11"/>
  <c r="D3079" i="11"/>
  <c r="D3080" i="11"/>
  <c r="D3081" i="11"/>
  <c r="D3082" i="11"/>
  <c r="D3083" i="11"/>
  <c r="D3084" i="11"/>
  <c r="D3085" i="11"/>
  <c r="D3086" i="11"/>
  <c r="D3087" i="11"/>
  <c r="D3088" i="11"/>
  <c r="D3089" i="11"/>
  <c r="D3090" i="11"/>
  <c r="D3091" i="11"/>
  <c r="D3092" i="11"/>
  <c r="D3093" i="11"/>
  <c r="D3094" i="11"/>
  <c r="D3095" i="11"/>
  <c r="D3096" i="11"/>
  <c r="D3097" i="11"/>
  <c r="D3098" i="11"/>
  <c r="D3099" i="11"/>
  <c r="D3100" i="11"/>
  <c r="D3101" i="11"/>
  <c r="D3102" i="11"/>
  <c r="D3103" i="11"/>
  <c r="D3104" i="11"/>
  <c r="D3105" i="11"/>
  <c r="D3106" i="11"/>
  <c r="D3107" i="11"/>
  <c r="D3108" i="11"/>
  <c r="D3109" i="11"/>
  <c r="D3110" i="11"/>
  <c r="D3111" i="11"/>
  <c r="D3112" i="11"/>
  <c r="D3113" i="11"/>
  <c r="D3114" i="11"/>
  <c r="D3115" i="11"/>
  <c r="D3116" i="11"/>
  <c r="D3117" i="11"/>
  <c r="D3118" i="11"/>
  <c r="D3119" i="11"/>
  <c r="D3120" i="11"/>
  <c r="D3121" i="11"/>
  <c r="D3122" i="11"/>
  <c r="D3123" i="11"/>
  <c r="D3124" i="11"/>
  <c r="D3125" i="11"/>
  <c r="D3126" i="11"/>
  <c r="D3127" i="11"/>
  <c r="D3128" i="11"/>
  <c r="D3129" i="11"/>
  <c r="D3130" i="11"/>
  <c r="D3131" i="11"/>
  <c r="D3132" i="11"/>
  <c r="D3133" i="11"/>
  <c r="D3134" i="11"/>
  <c r="D3135" i="11"/>
  <c r="D3136" i="11"/>
  <c r="D3137" i="11"/>
  <c r="D3138" i="11"/>
  <c r="D3139" i="11"/>
  <c r="D3140" i="11"/>
  <c r="D3141" i="11"/>
  <c r="D3142" i="11"/>
  <c r="D3143" i="11"/>
  <c r="D3144" i="11"/>
  <c r="D3145" i="11"/>
  <c r="D3146" i="11"/>
  <c r="D3147" i="11"/>
  <c r="D3148" i="11"/>
  <c r="D3149" i="11"/>
  <c r="D3150" i="11"/>
  <c r="D3151" i="11"/>
  <c r="D3152" i="11"/>
  <c r="D3153" i="11"/>
  <c r="D3154" i="11"/>
  <c r="D3155" i="11"/>
  <c r="D3156" i="11"/>
  <c r="D3157" i="11"/>
  <c r="D3158" i="11"/>
  <c r="D3159" i="11"/>
  <c r="D3160" i="11"/>
  <c r="D3161" i="11"/>
  <c r="D3162" i="11"/>
  <c r="D3163" i="11"/>
  <c r="D3164" i="11"/>
  <c r="D3165" i="11"/>
  <c r="D3166" i="11"/>
  <c r="D3167" i="11"/>
  <c r="D3168" i="11"/>
  <c r="D3169" i="11"/>
  <c r="D3170" i="11"/>
  <c r="D3171" i="11"/>
  <c r="D3172" i="11"/>
  <c r="D3173" i="11"/>
  <c r="D3174" i="11"/>
  <c r="D3175" i="11"/>
  <c r="D3176" i="11"/>
  <c r="D3177" i="11"/>
  <c r="D3178" i="11"/>
  <c r="D3179" i="11"/>
  <c r="D3180" i="11"/>
  <c r="D3181" i="11"/>
  <c r="D3182" i="11"/>
  <c r="D3183" i="11"/>
  <c r="D3184" i="11"/>
  <c r="D3185" i="11"/>
  <c r="D3186" i="11"/>
  <c r="D3187" i="11"/>
  <c r="D3188" i="11"/>
  <c r="D3189" i="11"/>
  <c r="D3190" i="11"/>
  <c r="D3191" i="11"/>
  <c r="D3192" i="11"/>
  <c r="D3193" i="11"/>
  <c r="D3194" i="11"/>
  <c r="D3195" i="11"/>
  <c r="D3196" i="11"/>
  <c r="D3197" i="11"/>
  <c r="D3198" i="11"/>
  <c r="D3199" i="11"/>
  <c r="D3200" i="11"/>
  <c r="D3201" i="11"/>
  <c r="D3202" i="11"/>
  <c r="D3203" i="11"/>
  <c r="D3204" i="11"/>
  <c r="D3205" i="11"/>
  <c r="D3206" i="11"/>
  <c r="D3207" i="11"/>
  <c r="D3208" i="11"/>
  <c r="D3209" i="11"/>
  <c r="D3210" i="11"/>
  <c r="D3211" i="11"/>
  <c r="D3212" i="11"/>
  <c r="D3213" i="11"/>
  <c r="D3214" i="11"/>
  <c r="D3215" i="11"/>
  <c r="D3216" i="11"/>
  <c r="D3217" i="11"/>
  <c r="D3218" i="11"/>
  <c r="D3219" i="11"/>
  <c r="D3220" i="11"/>
  <c r="D3221" i="11"/>
  <c r="D3222" i="11"/>
  <c r="D3223" i="11"/>
  <c r="D3224" i="11"/>
  <c r="D3225" i="11"/>
  <c r="D3226" i="11"/>
  <c r="D3227" i="11"/>
  <c r="D3228" i="11"/>
  <c r="D3229" i="11"/>
  <c r="D3230" i="11"/>
  <c r="D3231" i="11"/>
  <c r="D3232" i="11"/>
  <c r="D3233" i="11"/>
  <c r="D3234" i="11"/>
  <c r="D3235" i="11"/>
  <c r="D3236" i="11"/>
  <c r="D3237" i="11"/>
  <c r="D3238" i="11"/>
  <c r="D3239" i="11"/>
  <c r="D3240" i="11"/>
  <c r="D3241" i="11"/>
  <c r="D3242" i="11"/>
  <c r="D3243" i="11"/>
  <c r="D3244" i="11"/>
  <c r="D3245" i="11"/>
  <c r="D3246" i="11"/>
  <c r="D3247" i="11"/>
  <c r="D3248" i="11"/>
  <c r="D3249" i="11"/>
  <c r="D3250" i="11"/>
  <c r="D3251" i="11"/>
  <c r="D3252" i="11"/>
  <c r="D3253" i="11"/>
  <c r="D3254" i="11"/>
  <c r="D3255" i="11"/>
  <c r="D3256" i="11"/>
  <c r="D3257" i="11"/>
  <c r="D3258" i="11"/>
  <c r="D3259" i="11"/>
  <c r="D3260" i="11"/>
  <c r="D3261" i="11"/>
  <c r="D3262" i="11"/>
  <c r="D3263" i="11"/>
  <c r="D3264" i="11"/>
  <c r="D3265" i="11"/>
  <c r="D3266" i="11"/>
  <c r="D3267" i="11"/>
  <c r="D3268" i="11"/>
  <c r="D3269" i="11"/>
  <c r="D3270" i="11"/>
  <c r="D3271" i="11"/>
  <c r="D3272" i="11"/>
  <c r="D3273" i="11"/>
  <c r="D3274" i="11"/>
  <c r="D3275" i="11"/>
  <c r="D3276" i="11"/>
  <c r="D3277" i="11"/>
  <c r="D3278" i="11"/>
  <c r="D3279" i="11"/>
  <c r="D3280" i="11"/>
  <c r="D3281" i="11"/>
  <c r="D3282" i="11"/>
  <c r="D3283" i="11"/>
  <c r="D3284" i="11"/>
  <c r="D3285" i="11"/>
  <c r="D3286" i="11"/>
  <c r="D3287" i="11"/>
  <c r="D3288" i="11"/>
  <c r="D3289" i="11"/>
  <c r="D3290" i="11"/>
  <c r="D3291" i="11"/>
  <c r="D3292" i="11"/>
  <c r="D3293" i="11"/>
  <c r="D3294" i="11"/>
  <c r="D3295" i="11"/>
  <c r="D3296" i="11"/>
  <c r="D3297" i="11"/>
  <c r="D3298" i="11"/>
  <c r="D3299" i="11"/>
  <c r="D3300" i="11"/>
  <c r="D3301" i="11"/>
  <c r="D3302" i="11"/>
  <c r="D3303" i="11"/>
  <c r="D3304" i="11"/>
  <c r="D3305" i="11"/>
  <c r="D3306" i="11"/>
  <c r="D3307" i="11"/>
  <c r="D3308" i="11"/>
  <c r="D3309" i="11"/>
  <c r="D3310" i="11"/>
  <c r="D3311" i="11"/>
  <c r="D3312" i="11"/>
  <c r="D3313" i="11"/>
  <c r="D3314" i="11"/>
  <c r="D3315" i="11"/>
  <c r="D3316" i="11"/>
  <c r="D3317" i="11"/>
  <c r="D3318" i="11"/>
  <c r="D3319" i="11"/>
  <c r="D3320" i="11"/>
  <c r="D3321" i="11"/>
  <c r="D3322" i="11"/>
  <c r="D3323" i="11"/>
  <c r="D3324" i="11"/>
  <c r="D3325" i="11"/>
  <c r="D3326" i="11"/>
  <c r="D3327" i="11"/>
  <c r="D3328" i="11"/>
  <c r="D3329" i="11"/>
  <c r="D3330" i="11"/>
  <c r="D3331" i="11"/>
  <c r="D3332" i="11"/>
  <c r="D3333" i="11"/>
  <c r="D3334" i="11"/>
  <c r="D3335" i="11"/>
  <c r="D3336" i="11"/>
  <c r="D3337" i="11"/>
  <c r="D3338" i="11"/>
  <c r="D3339" i="11"/>
  <c r="D3340" i="11"/>
  <c r="D3341" i="11"/>
  <c r="D3342" i="11"/>
  <c r="D3343" i="11"/>
  <c r="D3344" i="11"/>
  <c r="D3345" i="11"/>
  <c r="D3346" i="11"/>
  <c r="D3347" i="11"/>
  <c r="D3348" i="11"/>
  <c r="D3349" i="11"/>
  <c r="D3350" i="11"/>
  <c r="D3351" i="11"/>
  <c r="D3352" i="11"/>
  <c r="D3353" i="11"/>
  <c r="D3354" i="11"/>
  <c r="D3355" i="11"/>
  <c r="D3356" i="11"/>
  <c r="D3357" i="11"/>
  <c r="D3358" i="11"/>
  <c r="D3359" i="11"/>
  <c r="D3360" i="11"/>
  <c r="D3361" i="11"/>
  <c r="D3362" i="11"/>
  <c r="D3363" i="11"/>
  <c r="D3364" i="11"/>
  <c r="D3365" i="11"/>
  <c r="D3366" i="11"/>
  <c r="D3367" i="11"/>
  <c r="D3368" i="11"/>
  <c r="D3369" i="11"/>
  <c r="D3370" i="11"/>
  <c r="D3371" i="11"/>
  <c r="D3372" i="11"/>
  <c r="D3373" i="11"/>
  <c r="D3374" i="11"/>
  <c r="D3375" i="11"/>
  <c r="D3376" i="11"/>
  <c r="D3377" i="11"/>
  <c r="D3378" i="11"/>
  <c r="D3379" i="11"/>
  <c r="D3380" i="11"/>
  <c r="D3381" i="11"/>
  <c r="D3382" i="11"/>
  <c r="D3383" i="11"/>
  <c r="D3384" i="11"/>
  <c r="D3385" i="11"/>
  <c r="D3386" i="11"/>
  <c r="D3387" i="11"/>
  <c r="D3388" i="11"/>
  <c r="D3389" i="11"/>
  <c r="D3390" i="11"/>
  <c r="D3391" i="11"/>
  <c r="D3392" i="11"/>
  <c r="D3393" i="11"/>
  <c r="D3394" i="11"/>
  <c r="D3395" i="11"/>
  <c r="D3396" i="11"/>
  <c r="D3397" i="11"/>
  <c r="D3398" i="11"/>
  <c r="D3399" i="11"/>
  <c r="D3400" i="11"/>
  <c r="D3401" i="11"/>
  <c r="D3402" i="11"/>
  <c r="D3403" i="11"/>
  <c r="D3404" i="11"/>
  <c r="D3405" i="11"/>
  <c r="D3406" i="11"/>
  <c r="D3407" i="11"/>
  <c r="D3408" i="11"/>
  <c r="D3409" i="11"/>
  <c r="D3410" i="11"/>
  <c r="D3411" i="11"/>
  <c r="D3412" i="11"/>
  <c r="D3413" i="11"/>
  <c r="D3414" i="11"/>
  <c r="D3415" i="11"/>
  <c r="D3416" i="11"/>
  <c r="D3417" i="11"/>
  <c r="D3418" i="11"/>
  <c r="D3419" i="11"/>
  <c r="D3420" i="11"/>
  <c r="D3421" i="11"/>
  <c r="D3422" i="11"/>
  <c r="D3423" i="11"/>
  <c r="D3424" i="11"/>
  <c r="D3425" i="11"/>
  <c r="D3426" i="11"/>
  <c r="D3427" i="11"/>
  <c r="D3428" i="11"/>
  <c r="D3429" i="11"/>
  <c r="D3430" i="11"/>
  <c r="D3431" i="11"/>
  <c r="D3432" i="11"/>
  <c r="D3433" i="11"/>
  <c r="D3434" i="11"/>
  <c r="D3435" i="11"/>
  <c r="D3436" i="11"/>
  <c r="D3437" i="11"/>
  <c r="D3438" i="11"/>
  <c r="D3439" i="11"/>
  <c r="D3440" i="11"/>
  <c r="D3441" i="11"/>
  <c r="D3442" i="11"/>
  <c r="D3443" i="11"/>
  <c r="D3444" i="11"/>
  <c r="D3445" i="11"/>
  <c r="D3446" i="11"/>
  <c r="D3447" i="11"/>
  <c r="D3448" i="11"/>
  <c r="D3449" i="11"/>
  <c r="D3450" i="11"/>
  <c r="D3451" i="11"/>
  <c r="D3452" i="11"/>
  <c r="D3453" i="11"/>
  <c r="D3454" i="11"/>
  <c r="D3455" i="11"/>
  <c r="D3456" i="11"/>
  <c r="D3457" i="11"/>
  <c r="D3458" i="11"/>
  <c r="D3459" i="11"/>
  <c r="D3460" i="11"/>
  <c r="D3461" i="11"/>
  <c r="D3462" i="11"/>
  <c r="D3463" i="11"/>
  <c r="D3464" i="11"/>
  <c r="D3465" i="11"/>
  <c r="D3466" i="11"/>
  <c r="D3467" i="11"/>
  <c r="D3468" i="11"/>
  <c r="D3469" i="11"/>
  <c r="D3470" i="11"/>
  <c r="D3471" i="11"/>
  <c r="D3472" i="11"/>
  <c r="D3473" i="11"/>
  <c r="D3474" i="11"/>
  <c r="D3475" i="11"/>
  <c r="D3476" i="11"/>
  <c r="D3477" i="11"/>
  <c r="D3478" i="11"/>
  <c r="D3479" i="11"/>
  <c r="D3480" i="11"/>
  <c r="D3481" i="11"/>
  <c r="D3482" i="11"/>
  <c r="D3483" i="11"/>
  <c r="D3484" i="11"/>
  <c r="D3485" i="11"/>
  <c r="D3486" i="11"/>
  <c r="D3487" i="11"/>
  <c r="D3488" i="11"/>
  <c r="D3489" i="11"/>
  <c r="D3490" i="11"/>
  <c r="D3491" i="11"/>
  <c r="D3492" i="11"/>
  <c r="D3493" i="11"/>
  <c r="D3494" i="11"/>
  <c r="D3495" i="11"/>
  <c r="D3496" i="11"/>
  <c r="D3497" i="11"/>
  <c r="D3498" i="11"/>
  <c r="D3499" i="11"/>
  <c r="D3500" i="11"/>
  <c r="D3501" i="11"/>
  <c r="D3502" i="11"/>
  <c r="D3503" i="11"/>
  <c r="D3504" i="11"/>
  <c r="D3505" i="11"/>
  <c r="D3506" i="11"/>
  <c r="D3507" i="11"/>
  <c r="D3508" i="11"/>
  <c r="D3509" i="11"/>
  <c r="D3510" i="11"/>
  <c r="D3511" i="11"/>
  <c r="D3512" i="11"/>
  <c r="D3513" i="11"/>
  <c r="D3514" i="11"/>
  <c r="D3515" i="11"/>
  <c r="D3516" i="11"/>
  <c r="D3517" i="11"/>
  <c r="D3518" i="11"/>
  <c r="D3519" i="11"/>
  <c r="D3520" i="11"/>
  <c r="D3521" i="11"/>
  <c r="D3522" i="11"/>
  <c r="D3523" i="11"/>
  <c r="D3524" i="11"/>
  <c r="D3525" i="11"/>
  <c r="D3526" i="11"/>
  <c r="D3527" i="11"/>
  <c r="D3528" i="11"/>
  <c r="D3529" i="11"/>
  <c r="D3530" i="11"/>
  <c r="D3531" i="11"/>
  <c r="D3532" i="11"/>
  <c r="D3533" i="11"/>
  <c r="D3534" i="11"/>
  <c r="D3535" i="11"/>
  <c r="D3536" i="11"/>
  <c r="D3537" i="11"/>
  <c r="D3538" i="11"/>
  <c r="D3539" i="11"/>
  <c r="D3540" i="11"/>
  <c r="D3541" i="11"/>
  <c r="D3542" i="11"/>
  <c r="D3543" i="11"/>
  <c r="D3544" i="11"/>
  <c r="D3545" i="11"/>
  <c r="D3546" i="11"/>
  <c r="D3547" i="11"/>
  <c r="D3548" i="11"/>
  <c r="D3549" i="11"/>
  <c r="D3550" i="11"/>
  <c r="D3551" i="11"/>
  <c r="D3552" i="11"/>
  <c r="D3553" i="11"/>
  <c r="D3554" i="11"/>
  <c r="D3555" i="11"/>
  <c r="D3556" i="11"/>
  <c r="D3557" i="11"/>
  <c r="D3558" i="11"/>
  <c r="D3559" i="11"/>
  <c r="D3560" i="11"/>
  <c r="D3561" i="11"/>
  <c r="D3562" i="11"/>
  <c r="D3563" i="11"/>
  <c r="D3564" i="11"/>
  <c r="D3565" i="11"/>
  <c r="D3566" i="11"/>
  <c r="D3567" i="11"/>
  <c r="D3568" i="11"/>
  <c r="D3569" i="11"/>
  <c r="D3570" i="11"/>
  <c r="D3571" i="11"/>
  <c r="D3572" i="11"/>
  <c r="D3573" i="11"/>
  <c r="D3574" i="11"/>
  <c r="D3575" i="11"/>
  <c r="D3576" i="11"/>
  <c r="D3577" i="11"/>
  <c r="D3578" i="11"/>
  <c r="D3579" i="11"/>
  <c r="D3580" i="11"/>
  <c r="D3581" i="11"/>
  <c r="D3582" i="11"/>
  <c r="D3583" i="11"/>
  <c r="D3584" i="11"/>
  <c r="D3585" i="11"/>
  <c r="D3586" i="11"/>
  <c r="D3587" i="11"/>
  <c r="D3588" i="11"/>
  <c r="D3589" i="11"/>
  <c r="D3590" i="11"/>
  <c r="D3591" i="11"/>
  <c r="D3592" i="11"/>
  <c r="D3593" i="11"/>
  <c r="D3594" i="11"/>
  <c r="D3595" i="11"/>
  <c r="D3596" i="11"/>
  <c r="D3597" i="11"/>
  <c r="D3598" i="11"/>
  <c r="D3599" i="11"/>
  <c r="D3600" i="11"/>
  <c r="D3601" i="11"/>
  <c r="D3602" i="11"/>
  <c r="D3603" i="11"/>
  <c r="D3604" i="11"/>
  <c r="D3605" i="11"/>
  <c r="D3606" i="11"/>
  <c r="D3607" i="11"/>
  <c r="D3608" i="11"/>
  <c r="D3609" i="11"/>
  <c r="D3610" i="11"/>
  <c r="D3611" i="11"/>
  <c r="D3612" i="11"/>
  <c r="D3613" i="11"/>
  <c r="D3614" i="11"/>
  <c r="D3615" i="11"/>
  <c r="D3616" i="11"/>
  <c r="D3617" i="11"/>
  <c r="D3618" i="11"/>
  <c r="D3619" i="11"/>
  <c r="D3620" i="11"/>
  <c r="D3621" i="11"/>
  <c r="D3622" i="11"/>
  <c r="D3623" i="11"/>
  <c r="D3624" i="11"/>
  <c r="D3625" i="11"/>
  <c r="D3626" i="11"/>
  <c r="D3627" i="11"/>
  <c r="D3628" i="11"/>
  <c r="D3629" i="11"/>
  <c r="D3630" i="11"/>
  <c r="D3631" i="11"/>
  <c r="D3632" i="11"/>
  <c r="D3633" i="11"/>
  <c r="D3634" i="11"/>
  <c r="D3635" i="11"/>
  <c r="D3636" i="11"/>
  <c r="D3637" i="11"/>
  <c r="D3638" i="11"/>
  <c r="D3639" i="11"/>
  <c r="D3640" i="11"/>
  <c r="D3641" i="11"/>
  <c r="D3642" i="11"/>
  <c r="D3643" i="11"/>
  <c r="D3644" i="11"/>
  <c r="D3645" i="11"/>
  <c r="D3646" i="11"/>
  <c r="D3647" i="11"/>
  <c r="D3648" i="11"/>
  <c r="D3649" i="11"/>
  <c r="D3650" i="11"/>
  <c r="D3651" i="11"/>
  <c r="D3652" i="11"/>
  <c r="D3653" i="11"/>
  <c r="D3654" i="11"/>
  <c r="D3655" i="11"/>
  <c r="D3656" i="11"/>
  <c r="D3657" i="11"/>
  <c r="D3658" i="11"/>
  <c r="D3659" i="11"/>
  <c r="D3660" i="11"/>
  <c r="D3661" i="11"/>
  <c r="D3662" i="11"/>
  <c r="D3663" i="11"/>
  <c r="D3664" i="11"/>
  <c r="D3665" i="11"/>
  <c r="D3666" i="11"/>
  <c r="D3667" i="11"/>
  <c r="D3668" i="11"/>
  <c r="D3669" i="11"/>
  <c r="D3670" i="11"/>
  <c r="D3671" i="11"/>
  <c r="D3672" i="11"/>
  <c r="D3673" i="11"/>
  <c r="D3674" i="11"/>
  <c r="D3675" i="11"/>
  <c r="D3676" i="11"/>
  <c r="D3677" i="11"/>
  <c r="D3678" i="11"/>
  <c r="D3679" i="11"/>
  <c r="D3680" i="11"/>
  <c r="D3681" i="11"/>
  <c r="D3682" i="11"/>
  <c r="D3683" i="11"/>
  <c r="D3684" i="11"/>
  <c r="D3685" i="11"/>
  <c r="D3686" i="11"/>
  <c r="D3687" i="11"/>
  <c r="D3688" i="11"/>
  <c r="D3689" i="11"/>
  <c r="D3690" i="11"/>
  <c r="D3691" i="11"/>
  <c r="D3692" i="11"/>
  <c r="D3693" i="11"/>
  <c r="D3694" i="11"/>
  <c r="D3695" i="11"/>
  <c r="D3696" i="11"/>
  <c r="D3697" i="11"/>
  <c r="D3698" i="11"/>
  <c r="D3699" i="11"/>
  <c r="D3700" i="11"/>
  <c r="D3701" i="11"/>
  <c r="D3702" i="11"/>
  <c r="D3703" i="11"/>
  <c r="D3704" i="11"/>
  <c r="D3705" i="11"/>
  <c r="D3706" i="11"/>
  <c r="D3707" i="11"/>
  <c r="D3708" i="11"/>
  <c r="D3709" i="11"/>
  <c r="D3710" i="11"/>
  <c r="D3711" i="11"/>
  <c r="D3712" i="11"/>
  <c r="D3713" i="11"/>
  <c r="D3714" i="11"/>
  <c r="D3715" i="11"/>
  <c r="D3716" i="11"/>
  <c r="D3717" i="11"/>
  <c r="D3718" i="11"/>
  <c r="D3719" i="11"/>
  <c r="D3720" i="11"/>
  <c r="D3721" i="11"/>
  <c r="D3722" i="11"/>
  <c r="D3723" i="11"/>
  <c r="D3724" i="11"/>
  <c r="D3725" i="11"/>
  <c r="D3726" i="11"/>
  <c r="D3727" i="11"/>
  <c r="D3728" i="11"/>
  <c r="D3729" i="11"/>
  <c r="D3730" i="11"/>
  <c r="D3731" i="11"/>
  <c r="D3732" i="11"/>
  <c r="D3733" i="11"/>
  <c r="D3734" i="11"/>
  <c r="D3735" i="11"/>
  <c r="D3736" i="11"/>
  <c r="D3737" i="11"/>
  <c r="D3738" i="11"/>
  <c r="D3739" i="11"/>
  <c r="D3740" i="11"/>
  <c r="D3741" i="11"/>
  <c r="D3742" i="11"/>
  <c r="D3743" i="11"/>
  <c r="D3744" i="11"/>
  <c r="D3745" i="11"/>
  <c r="D3746" i="11"/>
  <c r="D3747" i="11"/>
  <c r="D3748" i="11"/>
  <c r="D3749" i="11"/>
  <c r="D3750" i="11"/>
  <c r="D3751" i="11"/>
  <c r="D3752" i="11"/>
  <c r="D3753" i="11"/>
  <c r="D3754" i="11"/>
  <c r="D3755" i="11"/>
  <c r="D3756" i="11"/>
  <c r="D3757" i="11"/>
  <c r="D3758" i="11"/>
  <c r="D3759" i="11"/>
  <c r="D3760" i="11"/>
  <c r="D3761" i="11"/>
  <c r="D3762" i="11"/>
  <c r="D3763" i="11"/>
  <c r="D3764" i="11"/>
  <c r="D3765" i="11"/>
  <c r="D3766" i="11"/>
  <c r="D3767" i="11"/>
  <c r="D3768" i="11"/>
  <c r="D3769" i="11"/>
  <c r="D3770" i="11"/>
  <c r="D3771" i="11"/>
  <c r="D3772" i="11"/>
  <c r="D3773" i="11"/>
  <c r="D3774" i="11"/>
  <c r="D3775" i="11"/>
  <c r="D3776" i="11"/>
  <c r="D3777" i="11"/>
  <c r="D3778" i="11"/>
  <c r="D3779" i="11"/>
  <c r="D3780" i="11"/>
  <c r="D3781" i="11"/>
  <c r="D3782" i="11"/>
  <c r="D3783" i="11"/>
  <c r="D3784" i="11"/>
  <c r="D3785" i="11"/>
  <c r="D3786" i="11"/>
  <c r="D3787" i="11"/>
  <c r="D3788" i="11"/>
  <c r="D3789" i="11"/>
  <c r="D3790" i="11"/>
  <c r="D3791" i="11"/>
  <c r="D3792" i="11"/>
  <c r="D3793" i="11"/>
  <c r="D3794" i="11"/>
  <c r="D3795" i="11"/>
  <c r="D3796" i="11"/>
  <c r="D3797" i="11"/>
  <c r="D3798" i="11"/>
  <c r="D3799" i="11"/>
  <c r="D3800" i="11"/>
  <c r="D3801" i="11"/>
  <c r="D3802" i="11"/>
  <c r="D3803" i="11"/>
  <c r="D3804" i="11"/>
  <c r="D3805" i="11"/>
  <c r="D3806" i="11"/>
  <c r="D3807" i="11"/>
  <c r="D3808" i="11"/>
  <c r="D3809" i="11"/>
  <c r="D3810" i="11"/>
  <c r="D3811" i="11"/>
  <c r="D3812" i="11"/>
  <c r="D3813" i="11"/>
  <c r="D3814" i="11"/>
  <c r="D3815" i="11"/>
  <c r="D3816" i="11"/>
  <c r="D3817" i="11"/>
  <c r="D3818" i="11"/>
  <c r="D3819" i="11"/>
  <c r="D3820" i="11"/>
  <c r="D3821" i="11"/>
  <c r="D3822" i="11"/>
  <c r="D3823" i="11"/>
  <c r="D3824" i="11"/>
  <c r="D3825" i="11"/>
  <c r="D3826" i="11"/>
  <c r="D3827" i="11"/>
  <c r="D3828" i="11"/>
  <c r="D3829" i="11"/>
  <c r="D3830" i="11"/>
  <c r="D3831" i="11"/>
  <c r="D3832" i="11"/>
  <c r="D3833" i="11"/>
  <c r="D3834" i="11"/>
  <c r="D3835" i="11"/>
  <c r="D3836" i="11"/>
  <c r="D3837" i="11"/>
  <c r="D3838" i="11"/>
  <c r="D3839" i="11"/>
  <c r="D3840" i="11"/>
  <c r="D3841" i="11"/>
  <c r="D3842" i="11"/>
  <c r="D3843" i="11"/>
  <c r="D3844" i="11"/>
  <c r="D3845" i="11"/>
  <c r="D3846" i="11"/>
  <c r="D3847" i="11"/>
  <c r="D3848" i="11"/>
  <c r="D3849" i="11"/>
  <c r="D3850" i="11"/>
  <c r="D3851" i="11"/>
  <c r="D3852" i="11"/>
  <c r="D3853" i="11"/>
  <c r="D3854" i="11"/>
  <c r="D3855" i="11"/>
  <c r="D3856" i="11"/>
  <c r="D3857" i="11"/>
  <c r="D3858" i="11"/>
  <c r="D3859" i="11"/>
  <c r="D3860" i="11"/>
  <c r="D3861" i="11"/>
  <c r="D3862" i="11"/>
  <c r="D3863" i="11"/>
  <c r="D3864" i="11"/>
  <c r="D3865" i="11"/>
  <c r="D3866" i="11"/>
  <c r="D3867" i="11"/>
  <c r="D3868" i="11"/>
  <c r="D3869" i="11"/>
  <c r="D3870" i="11"/>
  <c r="D3871" i="11"/>
  <c r="D3872" i="11"/>
  <c r="D3873" i="11"/>
  <c r="D3874" i="11"/>
  <c r="D3875" i="11"/>
  <c r="D3876" i="11"/>
  <c r="D3877" i="11"/>
  <c r="D3878" i="11"/>
  <c r="D3879" i="11"/>
  <c r="D3880" i="11"/>
  <c r="D3881" i="11"/>
  <c r="D3882" i="11"/>
  <c r="D3883" i="11"/>
  <c r="D3884" i="11"/>
  <c r="D3885" i="11"/>
  <c r="D3886" i="11"/>
  <c r="D3887" i="11"/>
  <c r="D3888" i="11"/>
  <c r="D3889" i="11"/>
  <c r="D3890" i="11"/>
  <c r="D3891" i="11"/>
  <c r="D3892" i="11"/>
  <c r="D3893" i="11"/>
  <c r="D3894" i="11"/>
  <c r="D3895" i="11"/>
  <c r="D3896" i="11"/>
  <c r="D3897" i="11"/>
  <c r="D3898" i="11"/>
  <c r="D3899" i="11"/>
  <c r="D3900" i="11"/>
  <c r="D3901" i="11"/>
  <c r="D3902" i="11"/>
  <c r="D3903" i="11"/>
  <c r="D3904" i="11"/>
  <c r="D3905" i="11"/>
  <c r="D3906" i="11"/>
  <c r="D3907" i="11"/>
  <c r="D3908" i="11"/>
  <c r="D3909" i="11"/>
  <c r="D3910" i="11"/>
  <c r="D3911" i="11"/>
  <c r="D3912" i="11"/>
  <c r="D3913" i="11"/>
  <c r="D3914" i="11"/>
  <c r="D3915" i="11"/>
  <c r="D3916" i="11"/>
  <c r="D3917" i="11"/>
  <c r="D3918" i="11"/>
  <c r="D3919" i="11"/>
  <c r="D3920" i="11"/>
  <c r="D3921" i="11"/>
  <c r="D3922" i="11"/>
  <c r="D3923" i="11"/>
  <c r="D3924" i="11"/>
  <c r="D3925" i="11"/>
  <c r="D3926" i="11"/>
  <c r="D3927" i="11"/>
  <c r="D3928" i="11"/>
  <c r="D3929" i="11"/>
  <c r="D3930" i="11"/>
  <c r="D3931" i="11"/>
  <c r="D3932" i="11"/>
  <c r="D3933" i="11"/>
  <c r="D3934" i="11"/>
  <c r="D3935" i="11"/>
  <c r="D3936" i="11"/>
  <c r="D3937" i="11"/>
  <c r="D3938" i="11"/>
  <c r="D3939" i="11"/>
  <c r="D3940" i="11"/>
  <c r="D3941" i="11"/>
  <c r="D3942" i="11"/>
  <c r="D3943" i="11"/>
  <c r="D3944" i="11"/>
  <c r="D3945" i="11"/>
  <c r="D3946" i="11"/>
  <c r="D3947" i="11"/>
  <c r="D3948" i="11"/>
  <c r="D3949" i="11"/>
  <c r="D3950" i="11"/>
  <c r="D3951" i="11"/>
  <c r="D3952" i="11"/>
  <c r="D3953" i="11"/>
  <c r="D3954" i="11"/>
  <c r="D3955" i="11"/>
  <c r="D3956" i="11"/>
  <c r="D3957" i="11"/>
  <c r="D3958" i="11"/>
  <c r="D3959" i="11"/>
  <c r="D3960" i="11"/>
  <c r="D3961" i="11"/>
  <c r="D3962" i="11"/>
  <c r="D3963" i="11"/>
  <c r="D3964" i="11"/>
  <c r="D3965" i="11"/>
  <c r="D3966" i="11"/>
  <c r="D3967" i="11"/>
  <c r="D3968" i="11"/>
  <c r="D3969" i="11"/>
  <c r="D3970" i="11"/>
  <c r="D3971" i="11"/>
  <c r="D3972" i="11"/>
  <c r="D3973" i="11"/>
  <c r="D3974" i="11"/>
  <c r="D3975" i="11"/>
  <c r="D3976" i="11"/>
  <c r="D3977" i="11"/>
  <c r="D3978" i="11"/>
  <c r="D3979" i="11"/>
  <c r="D3980" i="11"/>
  <c r="D3981" i="11"/>
  <c r="D3982" i="11"/>
  <c r="D3983" i="11"/>
  <c r="D3984" i="11"/>
  <c r="D3985" i="11"/>
  <c r="D3986" i="11"/>
  <c r="D3987" i="11"/>
  <c r="D3988" i="11"/>
  <c r="D3989" i="11"/>
  <c r="D3990" i="11"/>
  <c r="D3991" i="11"/>
  <c r="D3992" i="11"/>
  <c r="D3993" i="11"/>
  <c r="D3994" i="11"/>
  <c r="D3995" i="11"/>
  <c r="D3996" i="11"/>
  <c r="D3997" i="11"/>
  <c r="D3998" i="11"/>
  <c r="D3999" i="11"/>
  <c r="D4000" i="11"/>
  <c r="D4001" i="11"/>
  <c r="D4002" i="11"/>
  <c r="D4003" i="11"/>
  <c r="D4004" i="11"/>
  <c r="D4005" i="11"/>
  <c r="D4006" i="11"/>
  <c r="D4007" i="11"/>
  <c r="D4008" i="11"/>
  <c r="D4009" i="11"/>
  <c r="D4010" i="11"/>
  <c r="D4011" i="11"/>
  <c r="D4012" i="11"/>
  <c r="D4013" i="11"/>
  <c r="D4014" i="11"/>
  <c r="D4015" i="11"/>
  <c r="D4016" i="11"/>
  <c r="D4017" i="11"/>
  <c r="D4018" i="11"/>
  <c r="D4019" i="11"/>
  <c r="D4020" i="11"/>
  <c r="D4021" i="11"/>
  <c r="D4022" i="11"/>
  <c r="D4023" i="11"/>
  <c r="D4024" i="11"/>
  <c r="D4025" i="11"/>
  <c r="D4026" i="11"/>
  <c r="D4027" i="11"/>
  <c r="D4028" i="11"/>
  <c r="D4029" i="11"/>
  <c r="D4030" i="11"/>
  <c r="D4031" i="11"/>
  <c r="D4032" i="11"/>
  <c r="D4033" i="11"/>
  <c r="D4034" i="11"/>
  <c r="D4035" i="11"/>
  <c r="D4036" i="11"/>
  <c r="D4037" i="11"/>
  <c r="D4038" i="11"/>
  <c r="D4039" i="11"/>
  <c r="D4040" i="11"/>
  <c r="D4041" i="11"/>
  <c r="D4042" i="11"/>
  <c r="D4043" i="11"/>
  <c r="D4044" i="11"/>
  <c r="D4045" i="11"/>
  <c r="D4046" i="11"/>
  <c r="D4047" i="11"/>
  <c r="D4048" i="11"/>
  <c r="D4049" i="11"/>
  <c r="D4050" i="11"/>
  <c r="D4051" i="11"/>
  <c r="D4052" i="11"/>
  <c r="D4053" i="11"/>
  <c r="D4054" i="11"/>
  <c r="D4055" i="11"/>
  <c r="D4056" i="11"/>
  <c r="D4057" i="11"/>
  <c r="D4058" i="11"/>
  <c r="D4059" i="11"/>
  <c r="D4060" i="11"/>
  <c r="D4061" i="11"/>
  <c r="D4062" i="11"/>
  <c r="D4063" i="11"/>
  <c r="D4064" i="11"/>
  <c r="D4065" i="11"/>
  <c r="D4066" i="11"/>
  <c r="D4067" i="11"/>
  <c r="D4068" i="11"/>
  <c r="D4069" i="11"/>
  <c r="D4070" i="11"/>
  <c r="D4071" i="11"/>
  <c r="D4072" i="11"/>
  <c r="D4073" i="11"/>
  <c r="D4074" i="11"/>
  <c r="D4075" i="11"/>
  <c r="D4076" i="11"/>
  <c r="D4077" i="11"/>
  <c r="D4078" i="11"/>
  <c r="D4079" i="11"/>
  <c r="D4080" i="11"/>
  <c r="D4081" i="11"/>
  <c r="D4082" i="11"/>
  <c r="D4083" i="11"/>
  <c r="D4084" i="11"/>
  <c r="D4085" i="11"/>
  <c r="D4086" i="11"/>
  <c r="D4087" i="11"/>
  <c r="D4088" i="11"/>
  <c r="D4089" i="11"/>
  <c r="D4090" i="11"/>
  <c r="D4091" i="11"/>
  <c r="D4092" i="11"/>
  <c r="D4093" i="11"/>
  <c r="D4094" i="11"/>
  <c r="D4095" i="11"/>
  <c r="D4096" i="11"/>
  <c r="D4097" i="11"/>
  <c r="D4098" i="11"/>
  <c r="D4099" i="11"/>
  <c r="D4100" i="11"/>
  <c r="D4101" i="11"/>
  <c r="D4102" i="11"/>
  <c r="D4103" i="11"/>
  <c r="D4104" i="11"/>
  <c r="D4105" i="11"/>
  <c r="D4106" i="11"/>
  <c r="D4107" i="11"/>
  <c r="D4108" i="11"/>
  <c r="D4109" i="11"/>
  <c r="D4110" i="11"/>
  <c r="D4111" i="11"/>
  <c r="D4112" i="11"/>
  <c r="D4113" i="11"/>
  <c r="D4114" i="11"/>
  <c r="D4115" i="11"/>
  <c r="D4116" i="11"/>
  <c r="D4117" i="11"/>
  <c r="D4118" i="11"/>
  <c r="D4119" i="11"/>
  <c r="D4120" i="11"/>
  <c r="D4121" i="11"/>
  <c r="D4122" i="11"/>
  <c r="D4123" i="11"/>
  <c r="D4124" i="11"/>
  <c r="D4125" i="11"/>
  <c r="D4126" i="11"/>
  <c r="D4127" i="11"/>
  <c r="D4128" i="11"/>
  <c r="D4129" i="11"/>
  <c r="D4130" i="11"/>
  <c r="D4131" i="11"/>
  <c r="D4132" i="11"/>
  <c r="D4133" i="11"/>
  <c r="D4134" i="11"/>
  <c r="D4135" i="11"/>
  <c r="D4136" i="11"/>
  <c r="D4137" i="11"/>
  <c r="D4138" i="11"/>
  <c r="D4139" i="11"/>
  <c r="D4140" i="11"/>
  <c r="D4141" i="11"/>
  <c r="D4142" i="11"/>
  <c r="D4143" i="11"/>
  <c r="D4144" i="11"/>
  <c r="D4145" i="11"/>
  <c r="D4146" i="11"/>
  <c r="D4147" i="11"/>
  <c r="D4148" i="11"/>
  <c r="D4149" i="11"/>
  <c r="D4150" i="11"/>
  <c r="D4151" i="11"/>
  <c r="D4152" i="11"/>
  <c r="D4153" i="11"/>
  <c r="D4154" i="11"/>
  <c r="D4155" i="11"/>
  <c r="D4156" i="11"/>
  <c r="D4157" i="11"/>
  <c r="D4158" i="11"/>
  <c r="D4159" i="11"/>
  <c r="D4160" i="11"/>
  <c r="D4161" i="11"/>
  <c r="D4162" i="11"/>
  <c r="D4163" i="11"/>
  <c r="D4164" i="11"/>
  <c r="D4165" i="11"/>
  <c r="D4166" i="11"/>
  <c r="D4167" i="11"/>
  <c r="D4168" i="11"/>
  <c r="D4169" i="11"/>
  <c r="D4170" i="11"/>
  <c r="D4171" i="11"/>
  <c r="D4172" i="11"/>
  <c r="D4173" i="11"/>
  <c r="D4174" i="11"/>
  <c r="D4175" i="11"/>
  <c r="D4176" i="11"/>
  <c r="D4177" i="11"/>
  <c r="D4178" i="11"/>
  <c r="D4179" i="11"/>
  <c r="D4180" i="11"/>
  <c r="D4181" i="11"/>
  <c r="D4182" i="11"/>
  <c r="D4183" i="11"/>
  <c r="D4184" i="11"/>
  <c r="D4185" i="11"/>
  <c r="D4186" i="11"/>
  <c r="D4187" i="11"/>
  <c r="D4188" i="11"/>
  <c r="D4189" i="11"/>
  <c r="D4190" i="11"/>
  <c r="D4191" i="11"/>
  <c r="D4192" i="11"/>
  <c r="D4193" i="11"/>
  <c r="D4194" i="11"/>
  <c r="D4195" i="11"/>
  <c r="D4196" i="11"/>
  <c r="D4197" i="11"/>
  <c r="D4198" i="11"/>
  <c r="D4199" i="11"/>
  <c r="D4200" i="11"/>
  <c r="D4201" i="11"/>
  <c r="D4202" i="11"/>
  <c r="D4203" i="11"/>
  <c r="D4204" i="11"/>
  <c r="D4205" i="11"/>
  <c r="D4206" i="11"/>
  <c r="D4207" i="11"/>
  <c r="D4208" i="11"/>
  <c r="D4209" i="11"/>
  <c r="D4210" i="11"/>
  <c r="D4211" i="11"/>
  <c r="D4212" i="11"/>
  <c r="D4213" i="11"/>
  <c r="D4214" i="11"/>
  <c r="D4215" i="11"/>
  <c r="D4216" i="11"/>
  <c r="D4217" i="11"/>
  <c r="D4218" i="11"/>
  <c r="D4219" i="11"/>
  <c r="D4220" i="11"/>
  <c r="D4221" i="11"/>
  <c r="D4222" i="11"/>
  <c r="D4223" i="11"/>
  <c r="D4224" i="11"/>
  <c r="D4225" i="11"/>
  <c r="D4226" i="11"/>
  <c r="D4227" i="11"/>
  <c r="D4228" i="11"/>
  <c r="D4229" i="11"/>
  <c r="D4230" i="11"/>
  <c r="D4231" i="11"/>
  <c r="D4232" i="11"/>
  <c r="D4233" i="11"/>
  <c r="D4234" i="11"/>
  <c r="D4235" i="11"/>
  <c r="D4236" i="11"/>
  <c r="D4237" i="11"/>
  <c r="D4238" i="11"/>
  <c r="D4239" i="11"/>
  <c r="D4240" i="11"/>
  <c r="D4241" i="11"/>
  <c r="D4242" i="11"/>
  <c r="D4243" i="11"/>
  <c r="D4244" i="11"/>
  <c r="D4245" i="11"/>
  <c r="D4246" i="11"/>
  <c r="D4247" i="11"/>
  <c r="D4248" i="11"/>
  <c r="D4249" i="11"/>
  <c r="D4250" i="11"/>
  <c r="D4251" i="11"/>
  <c r="D4252" i="11"/>
  <c r="D4253" i="11"/>
  <c r="D4254" i="11"/>
  <c r="D4255" i="11"/>
  <c r="D4256" i="11"/>
  <c r="D4257" i="11"/>
  <c r="D4258" i="11"/>
  <c r="D4259" i="11"/>
  <c r="D4260" i="11"/>
  <c r="D4261" i="11"/>
  <c r="D4262" i="11"/>
  <c r="D4263" i="11"/>
  <c r="D4264" i="11"/>
  <c r="D4265" i="11"/>
  <c r="D4266" i="11"/>
  <c r="D4267" i="11"/>
  <c r="D4268" i="11"/>
  <c r="D4269" i="11"/>
  <c r="D4270" i="11"/>
  <c r="D4271" i="11"/>
  <c r="D4272" i="11"/>
  <c r="D4273" i="11"/>
  <c r="D4274" i="11"/>
  <c r="D4275" i="11"/>
  <c r="D4276" i="11"/>
  <c r="D4277" i="11"/>
  <c r="D4278" i="11"/>
  <c r="D4279" i="11"/>
  <c r="D4280" i="11"/>
  <c r="D4281" i="11"/>
  <c r="D4282" i="11"/>
  <c r="D4283" i="11"/>
  <c r="D4284" i="11"/>
  <c r="D4285" i="11"/>
  <c r="D4286" i="11"/>
  <c r="D4287" i="11"/>
  <c r="D4288" i="11"/>
  <c r="D4289" i="11"/>
  <c r="D4290" i="11"/>
  <c r="D4291" i="11"/>
  <c r="D4292" i="11"/>
  <c r="D4293" i="11"/>
  <c r="D4294" i="11"/>
  <c r="D4295" i="11"/>
  <c r="D4296" i="11"/>
  <c r="D4297" i="11"/>
  <c r="D4298" i="11"/>
  <c r="D4299" i="11"/>
  <c r="D4300" i="11"/>
  <c r="D4301" i="11"/>
  <c r="D4302" i="11"/>
  <c r="D4303" i="11"/>
  <c r="D4304" i="11"/>
  <c r="D4305" i="11"/>
  <c r="D4306" i="11"/>
  <c r="D4307" i="11"/>
  <c r="D4308" i="11"/>
  <c r="D4309" i="11"/>
  <c r="D4310" i="11"/>
  <c r="D4311" i="11"/>
  <c r="D4312" i="11"/>
  <c r="D4313" i="11"/>
  <c r="D4314" i="11"/>
  <c r="D4315" i="11"/>
  <c r="D4316" i="11"/>
  <c r="D4317" i="11"/>
  <c r="D4318" i="11"/>
  <c r="D4319" i="11"/>
  <c r="D4320" i="11"/>
  <c r="D4321" i="11"/>
  <c r="D4322" i="11"/>
  <c r="D4323" i="11"/>
  <c r="D4324" i="11"/>
  <c r="D4325" i="11"/>
  <c r="D4326" i="11"/>
  <c r="D4327" i="11"/>
  <c r="D4328" i="11"/>
  <c r="D4329" i="11"/>
  <c r="D4330" i="11"/>
  <c r="D4331" i="11"/>
  <c r="D4332" i="11"/>
  <c r="D4333" i="11"/>
  <c r="D4334" i="11"/>
  <c r="D4335" i="11"/>
  <c r="D4336" i="11"/>
  <c r="D4337" i="11"/>
  <c r="D4338" i="11"/>
  <c r="D4339" i="11"/>
  <c r="D4340" i="11"/>
  <c r="D4341" i="11"/>
  <c r="D4342" i="11"/>
  <c r="D4343" i="11"/>
  <c r="D4344" i="11"/>
  <c r="D4345" i="11"/>
  <c r="D4346" i="11"/>
  <c r="D4347" i="11"/>
  <c r="D4348" i="11"/>
  <c r="D4349" i="11"/>
  <c r="D4350" i="11"/>
  <c r="D4351" i="11"/>
  <c r="D4352" i="11"/>
  <c r="D4353" i="11"/>
  <c r="D4354" i="11"/>
  <c r="D4355" i="11"/>
  <c r="D4356" i="11"/>
  <c r="D4357" i="11"/>
  <c r="D4358" i="11"/>
  <c r="D4359" i="11"/>
  <c r="D4360" i="11"/>
  <c r="D4361" i="11"/>
  <c r="D4362" i="11"/>
  <c r="D4363" i="11"/>
  <c r="D4364" i="11"/>
  <c r="D4365" i="11"/>
  <c r="D4366" i="11"/>
  <c r="D4367" i="11"/>
  <c r="D4368" i="11"/>
  <c r="D4369" i="11"/>
  <c r="D4370" i="11"/>
  <c r="D4371" i="11"/>
  <c r="D4372" i="11"/>
  <c r="D4373" i="11"/>
  <c r="D4374" i="11"/>
  <c r="D4375" i="11"/>
  <c r="D4376" i="11"/>
  <c r="D4377" i="11"/>
  <c r="D4378" i="11"/>
  <c r="D4379" i="11"/>
  <c r="D4380" i="11"/>
  <c r="D4381" i="11"/>
  <c r="D4382" i="11"/>
  <c r="D4383" i="11"/>
  <c r="D4384" i="11"/>
  <c r="D4385" i="11"/>
  <c r="D4386" i="11"/>
  <c r="D4387" i="11"/>
  <c r="D4388" i="11"/>
  <c r="D4389" i="11"/>
  <c r="D4390" i="11"/>
  <c r="D4391" i="11"/>
  <c r="D4392" i="11"/>
  <c r="D4393" i="11"/>
  <c r="D4394" i="11"/>
  <c r="D4395" i="11"/>
  <c r="D4396" i="11"/>
  <c r="D4397" i="11"/>
  <c r="D4398" i="11"/>
  <c r="D4399" i="11"/>
  <c r="D4400" i="11"/>
  <c r="D4401" i="11"/>
  <c r="D4402" i="11"/>
  <c r="D4403" i="11"/>
  <c r="D4404" i="11"/>
  <c r="D4405" i="11"/>
  <c r="D4406" i="11"/>
  <c r="D4407" i="11"/>
  <c r="D4408" i="11"/>
  <c r="D4409" i="11"/>
  <c r="D4410" i="11"/>
  <c r="D4411" i="11"/>
  <c r="D4412" i="11"/>
  <c r="D4413" i="11"/>
  <c r="D4414" i="11"/>
  <c r="D4415" i="11"/>
  <c r="D4416" i="11"/>
  <c r="D4417" i="11"/>
  <c r="D4418" i="11"/>
  <c r="D4419" i="11"/>
  <c r="D4420" i="11"/>
  <c r="D4421" i="11"/>
  <c r="D4422" i="11"/>
  <c r="D4423" i="11"/>
  <c r="D4424" i="11"/>
  <c r="D4425" i="11"/>
  <c r="D4426" i="11"/>
  <c r="D4427" i="11"/>
  <c r="D4428" i="11"/>
  <c r="D4429" i="11"/>
  <c r="D4430" i="11"/>
  <c r="D4431" i="11"/>
  <c r="D4432" i="11"/>
  <c r="D4433" i="11"/>
  <c r="D4434" i="11"/>
  <c r="D4435" i="11"/>
  <c r="D4436" i="11"/>
  <c r="D4437" i="11"/>
  <c r="D4438" i="11"/>
  <c r="D4439" i="11"/>
  <c r="D4440" i="11"/>
  <c r="D4441" i="11"/>
  <c r="D4442" i="11"/>
  <c r="D4443" i="11"/>
  <c r="D4444" i="11"/>
  <c r="D4445" i="11"/>
  <c r="D4446" i="11"/>
  <c r="D4447" i="11"/>
  <c r="D4448" i="11"/>
  <c r="D4449" i="11"/>
  <c r="D4450" i="11"/>
  <c r="D4451" i="11"/>
  <c r="D4452" i="11"/>
  <c r="D4453" i="11"/>
  <c r="D4454" i="11"/>
  <c r="D4455" i="11"/>
  <c r="D4456" i="11"/>
  <c r="D4457" i="11"/>
  <c r="D4458" i="11"/>
  <c r="D4459" i="11"/>
  <c r="D4460" i="11"/>
  <c r="D4461" i="11"/>
  <c r="D4462" i="11"/>
  <c r="D4463" i="11"/>
  <c r="D4464" i="11"/>
  <c r="D4465" i="11"/>
  <c r="D4466" i="11"/>
  <c r="D4467" i="11"/>
  <c r="D4468" i="11"/>
  <c r="D4469" i="11"/>
  <c r="D4470" i="11"/>
  <c r="D4471" i="11"/>
  <c r="D4472" i="11"/>
  <c r="D4473" i="11"/>
  <c r="D4474" i="11"/>
  <c r="D4475" i="11"/>
  <c r="D4476" i="11"/>
  <c r="D4477" i="11"/>
  <c r="D4478" i="11"/>
  <c r="D4479" i="11"/>
  <c r="D4480" i="11"/>
  <c r="D4481" i="11"/>
  <c r="D4482" i="11"/>
  <c r="D4483" i="11"/>
  <c r="D4484" i="11"/>
  <c r="D4485" i="11"/>
  <c r="D4486" i="11"/>
  <c r="D4487" i="11"/>
  <c r="D4488" i="11"/>
  <c r="D4489" i="11"/>
  <c r="D4490" i="11"/>
  <c r="D4491" i="11"/>
  <c r="D4492" i="11"/>
  <c r="D4493" i="11"/>
  <c r="D4494" i="11"/>
  <c r="D4495" i="11"/>
  <c r="D4496" i="11"/>
  <c r="D4497" i="11"/>
  <c r="D4498" i="11"/>
  <c r="D4499" i="11"/>
  <c r="D4500" i="11"/>
  <c r="D4501" i="11"/>
  <c r="D4502" i="11"/>
  <c r="D4503" i="11"/>
  <c r="D4504" i="11"/>
  <c r="D4505" i="11"/>
  <c r="D4506" i="11"/>
  <c r="D4507" i="11"/>
  <c r="D4508" i="11"/>
  <c r="D4509" i="11"/>
  <c r="D4510" i="11"/>
  <c r="D4511" i="11"/>
  <c r="D4512" i="11"/>
  <c r="D4513" i="11"/>
  <c r="D4514" i="11"/>
  <c r="D4515" i="11"/>
  <c r="D4516" i="11"/>
  <c r="D4517" i="11"/>
  <c r="D4518" i="11"/>
  <c r="D4519" i="11"/>
  <c r="D4520" i="11"/>
  <c r="D4521" i="11"/>
  <c r="D4522" i="11"/>
  <c r="D4523" i="11"/>
  <c r="D4524" i="11"/>
  <c r="D4525" i="11"/>
  <c r="D4526" i="11"/>
  <c r="D4527" i="11"/>
  <c r="D4528" i="11"/>
  <c r="D4529" i="11"/>
  <c r="D4530" i="11"/>
  <c r="D4531" i="11"/>
  <c r="D4532" i="11"/>
  <c r="D4533" i="11"/>
  <c r="D4534" i="11"/>
  <c r="D4535" i="11"/>
  <c r="D4536" i="11"/>
  <c r="D4537" i="11"/>
  <c r="D4538" i="11"/>
  <c r="D4539" i="11"/>
  <c r="D4540" i="11"/>
  <c r="D4541" i="11"/>
  <c r="D4542" i="11"/>
  <c r="D4543" i="11"/>
  <c r="D4544" i="11"/>
  <c r="D4545" i="11"/>
  <c r="D4546" i="11"/>
  <c r="D4547" i="11"/>
  <c r="D4548" i="11"/>
  <c r="D4549" i="11"/>
  <c r="D4550" i="11"/>
  <c r="D4551" i="11"/>
  <c r="D4552" i="11"/>
  <c r="D4553" i="11"/>
  <c r="D4554" i="11"/>
  <c r="D4555" i="11"/>
  <c r="D4556" i="11"/>
  <c r="D4557" i="11"/>
  <c r="D4558" i="11"/>
  <c r="D4559" i="11"/>
  <c r="D4560" i="11"/>
  <c r="D4561" i="11"/>
  <c r="D4562" i="11"/>
  <c r="D4563" i="11"/>
  <c r="D4564" i="11"/>
  <c r="D4565" i="11"/>
  <c r="D4566" i="11"/>
  <c r="D4567" i="11"/>
  <c r="D4568" i="11"/>
  <c r="D4569" i="11"/>
  <c r="D4570" i="11"/>
  <c r="D4571" i="11"/>
  <c r="D4572" i="11"/>
  <c r="D4573" i="11"/>
  <c r="D4574" i="11"/>
  <c r="D4575" i="11"/>
  <c r="D4576" i="11"/>
  <c r="D4577" i="11"/>
  <c r="D4578" i="11"/>
  <c r="D4579" i="11"/>
  <c r="D4580" i="11"/>
  <c r="D4581" i="11"/>
  <c r="D4582" i="11"/>
  <c r="D4583" i="11"/>
  <c r="D4584" i="11"/>
  <c r="D4585" i="11"/>
  <c r="D4586" i="11"/>
  <c r="D4587" i="11"/>
  <c r="D4588" i="11"/>
  <c r="D4589" i="11"/>
  <c r="D4590" i="11"/>
  <c r="D4591" i="11"/>
  <c r="D4592" i="11"/>
  <c r="D4593" i="11"/>
  <c r="D4594" i="11"/>
  <c r="D4595" i="11"/>
  <c r="D4596" i="11"/>
  <c r="D4597" i="11"/>
  <c r="D4598" i="11"/>
  <c r="D4599" i="11"/>
  <c r="D4600" i="11"/>
  <c r="D4601" i="11"/>
  <c r="D4602" i="11"/>
  <c r="D4603" i="11"/>
  <c r="D4604" i="11"/>
  <c r="D4605" i="11"/>
  <c r="D4606" i="11"/>
  <c r="D4607" i="11"/>
  <c r="D4608" i="11"/>
  <c r="D4609" i="11"/>
  <c r="D4610" i="11"/>
  <c r="D4611" i="11"/>
  <c r="D4612" i="11"/>
  <c r="D4613" i="11"/>
  <c r="D4614" i="11"/>
  <c r="D4615" i="11"/>
  <c r="D4616" i="11"/>
  <c r="D4617" i="11"/>
  <c r="D4618" i="11"/>
  <c r="D4619" i="11"/>
  <c r="D4620" i="11"/>
  <c r="D4621" i="11"/>
  <c r="D4622" i="11"/>
  <c r="D4623" i="11"/>
  <c r="D4624" i="11"/>
  <c r="D4625" i="11"/>
  <c r="D4626" i="11"/>
  <c r="D4627" i="11"/>
  <c r="D4628" i="11"/>
  <c r="D4629" i="11"/>
  <c r="D4630" i="11"/>
  <c r="D4631" i="11"/>
  <c r="D4632" i="11"/>
  <c r="D4633" i="11"/>
  <c r="D4634" i="11"/>
  <c r="D4635" i="11"/>
  <c r="D4636" i="11"/>
  <c r="D4637" i="11"/>
  <c r="D4638" i="11"/>
  <c r="D4639" i="11"/>
  <c r="D4640" i="11"/>
  <c r="D4641" i="11"/>
  <c r="D4642" i="11"/>
  <c r="D4643" i="11"/>
  <c r="D4644" i="11"/>
  <c r="D4645" i="11"/>
  <c r="D4646" i="11"/>
  <c r="D4647" i="11"/>
  <c r="D4648" i="11"/>
  <c r="D4649" i="11"/>
  <c r="D4650" i="11"/>
  <c r="D4651" i="11"/>
  <c r="D4652" i="11"/>
  <c r="D4653" i="11"/>
  <c r="D4654" i="11"/>
  <c r="D4655" i="11"/>
  <c r="D4656" i="11"/>
  <c r="D4657" i="11"/>
  <c r="D4658" i="11"/>
  <c r="D4659" i="11"/>
  <c r="D4660" i="11"/>
  <c r="D4661" i="11"/>
  <c r="D4662" i="11"/>
  <c r="D4663" i="11"/>
  <c r="D4664" i="11"/>
  <c r="D4665" i="11"/>
  <c r="D4666" i="11"/>
  <c r="D4667" i="11"/>
  <c r="D4668" i="11"/>
  <c r="D4669" i="11"/>
  <c r="D4670" i="11"/>
  <c r="D4671" i="11"/>
  <c r="D4672" i="11"/>
  <c r="D4673" i="11"/>
  <c r="D4674" i="11"/>
  <c r="D4675" i="11"/>
  <c r="D4676" i="11"/>
  <c r="D4677" i="11"/>
  <c r="D4678" i="11"/>
  <c r="D4679" i="11"/>
  <c r="D4680" i="11"/>
  <c r="D4681" i="11"/>
  <c r="D4682" i="11"/>
  <c r="D4683" i="11"/>
  <c r="D4684" i="11"/>
  <c r="D4685" i="11"/>
  <c r="D4686" i="11"/>
  <c r="D4687" i="11"/>
  <c r="D4688" i="11"/>
  <c r="D4689" i="11"/>
  <c r="D4690" i="11"/>
  <c r="D4691" i="11"/>
  <c r="D4692" i="11"/>
  <c r="D4693" i="11"/>
  <c r="D4694" i="11"/>
  <c r="D4695" i="11"/>
  <c r="D4696" i="11"/>
  <c r="D4697" i="11"/>
  <c r="D4698" i="11"/>
  <c r="D4699" i="11"/>
  <c r="D4700" i="11"/>
  <c r="D4701" i="11"/>
  <c r="D4702" i="11"/>
  <c r="D4703" i="11"/>
  <c r="D4704" i="11"/>
  <c r="D4705" i="11"/>
  <c r="D4706" i="11"/>
  <c r="D4707" i="11"/>
  <c r="D4708" i="11"/>
  <c r="D4709" i="11"/>
  <c r="D4710" i="11"/>
  <c r="D4711" i="11"/>
  <c r="D4712" i="11"/>
  <c r="D4713" i="11"/>
  <c r="D4714" i="11"/>
  <c r="D4715" i="11"/>
  <c r="D4716" i="11"/>
  <c r="D4717" i="11"/>
  <c r="D4718" i="11"/>
  <c r="D4719" i="11"/>
  <c r="D4720" i="11"/>
  <c r="D4721" i="11"/>
  <c r="D4722" i="11"/>
  <c r="D4723" i="11"/>
  <c r="D4724" i="11"/>
  <c r="D4725" i="11"/>
  <c r="D4726" i="11"/>
  <c r="D4727" i="11"/>
  <c r="D4728" i="11"/>
  <c r="D4729" i="11"/>
  <c r="D4730" i="11"/>
  <c r="D4731" i="11"/>
  <c r="D4732" i="11"/>
  <c r="D4733" i="11"/>
  <c r="D4734" i="11"/>
  <c r="D4735" i="11"/>
  <c r="D4736" i="11"/>
  <c r="D4737" i="11"/>
  <c r="D4738" i="11"/>
  <c r="D4739" i="11"/>
  <c r="D4740" i="11"/>
  <c r="D4741" i="11"/>
  <c r="D4742" i="11"/>
  <c r="D4743" i="11"/>
  <c r="D4744" i="11"/>
  <c r="D4745" i="11"/>
  <c r="D4746" i="11"/>
  <c r="D4747" i="11"/>
  <c r="D4748" i="11"/>
  <c r="D4749" i="11"/>
  <c r="D4750" i="11"/>
  <c r="D4751" i="11"/>
  <c r="D4752" i="11"/>
  <c r="D4753" i="11"/>
  <c r="D4754" i="11"/>
  <c r="D4755" i="11"/>
  <c r="D4756" i="11"/>
  <c r="D4757" i="11"/>
  <c r="D4758" i="11"/>
  <c r="D4759" i="11"/>
  <c r="D4760" i="11"/>
  <c r="D4761" i="11"/>
  <c r="D4762" i="11"/>
  <c r="D4763" i="11"/>
  <c r="D4764" i="11"/>
  <c r="D4765" i="11"/>
  <c r="D4766" i="11"/>
  <c r="D4767" i="11"/>
  <c r="D4768" i="11"/>
  <c r="D4769" i="11"/>
  <c r="D4770" i="11"/>
  <c r="D4771" i="11"/>
  <c r="D4772" i="11"/>
  <c r="D4773" i="11"/>
  <c r="D4774" i="11"/>
  <c r="D4775" i="11"/>
  <c r="D4776" i="11"/>
  <c r="D4777" i="11"/>
  <c r="D4778" i="11"/>
  <c r="D4779" i="11"/>
  <c r="D4780" i="11"/>
  <c r="D4781" i="11"/>
  <c r="D4782" i="11"/>
  <c r="D4783" i="11"/>
  <c r="D4784" i="11"/>
  <c r="D4785" i="11"/>
  <c r="D4786" i="11"/>
  <c r="D4787" i="11"/>
  <c r="D4788" i="11"/>
  <c r="D4789" i="11"/>
  <c r="D4790" i="11"/>
  <c r="D4791" i="11"/>
  <c r="D4792" i="11"/>
  <c r="D4793" i="11"/>
  <c r="D4794" i="11"/>
  <c r="D4795" i="11"/>
  <c r="D4796" i="11"/>
  <c r="D4797" i="11"/>
  <c r="D4798" i="11"/>
  <c r="D4799" i="11"/>
  <c r="D4800" i="11"/>
  <c r="D4801" i="11"/>
  <c r="D4802" i="11"/>
  <c r="D4803" i="11"/>
  <c r="D4804" i="11"/>
  <c r="D4805" i="11"/>
  <c r="D4806" i="11"/>
  <c r="D4807" i="11"/>
  <c r="D4808" i="11"/>
  <c r="D4809" i="11"/>
  <c r="D4810" i="11"/>
  <c r="D4811" i="11"/>
  <c r="D4812" i="11"/>
  <c r="D4813" i="11"/>
  <c r="D4814" i="11"/>
  <c r="D4815" i="11"/>
  <c r="D4816" i="11"/>
  <c r="D4817" i="11"/>
  <c r="D4818" i="11"/>
  <c r="D4819" i="11"/>
  <c r="D4820" i="11"/>
  <c r="D4821" i="11"/>
  <c r="D4822" i="11"/>
  <c r="D4823" i="11"/>
  <c r="D4824" i="11"/>
  <c r="D4825" i="11"/>
  <c r="D4826" i="11"/>
  <c r="D4827" i="11"/>
  <c r="D4828" i="11"/>
  <c r="D4829" i="11"/>
  <c r="D4830" i="11"/>
  <c r="D4831" i="11"/>
  <c r="D4832" i="11"/>
  <c r="D4833" i="11"/>
  <c r="D4834" i="11"/>
  <c r="D4835" i="11"/>
  <c r="D4836" i="11"/>
  <c r="D4837" i="11"/>
  <c r="D4838" i="11"/>
  <c r="D4839" i="11"/>
  <c r="D4840" i="11"/>
  <c r="D4841" i="11"/>
  <c r="D4842" i="11"/>
  <c r="D4843" i="11"/>
  <c r="D4844" i="11"/>
  <c r="D4845" i="11"/>
  <c r="D4846" i="11"/>
  <c r="D4847" i="11"/>
  <c r="D4848" i="11"/>
  <c r="D4849" i="11"/>
  <c r="D4850" i="11"/>
  <c r="D4851" i="11"/>
  <c r="D4852" i="11"/>
  <c r="D4853" i="11"/>
  <c r="D4854" i="11"/>
  <c r="D4855" i="11"/>
  <c r="D4856" i="11"/>
  <c r="D4857" i="11"/>
  <c r="D4858" i="11"/>
  <c r="D4859" i="11"/>
  <c r="D4860" i="11"/>
  <c r="D4861" i="11"/>
  <c r="D4862" i="11"/>
  <c r="D4863" i="11"/>
  <c r="D4864" i="11"/>
  <c r="D4865" i="11"/>
  <c r="D4866" i="11"/>
  <c r="D4867" i="11"/>
  <c r="D4868" i="11"/>
  <c r="D4869" i="11"/>
  <c r="D4870" i="11"/>
  <c r="D4871" i="11"/>
  <c r="D4872" i="11"/>
  <c r="D4873" i="11"/>
  <c r="D4874" i="11"/>
  <c r="D4875" i="11"/>
  <c r="D4876" i="11"/>
  <c r="D4877" i="11"/>
  <c r="D4878" i="11"/>
  <c r="D4879" i="11"/>
  <c r="D4880" i="11"/>
  <c r="D4881" i="11"/>
  <c r="D4882" i="11"/>
  <c r="D4883" i="11"/>
  <c r="D4884" i="11"/>
  <c r="D4885" i="11"/>
  <c r="D4886" i="11"/>
  <c r="D4887" i="11"/>
  <c r="D4888" i="11"/>
  <c r="D4889" i="11"/>
  <c r="D4890" i="11"/>
  <c r="D4891" i="11"/>
  <c r="D4892" i="11"/>
  <c r="D4893" i="11"/>
  <c r="D4894" i="11"/>
  <c r="D4895" i="11"/>
  <c r="D4896" i="11"/>
  <c r="D4897" i="11"/>
  <c r="D4898" i="11"/>
  <c r="D4899" i="11"/>
  <c r="D4900" i="11"/>
  <c r="D4901" i="11"/>
  <c r="D4902" i="11"/>
  <c r="D4903" i="11"/>
  <c r="D4904" i="11"/>
  <c r="D4905" i="11"/>
  <c r="D4906" i="11"/>
  <c r="D4907" i="11"/>
  <c r="D4908" i="11"/>
  <c r="D4909" i="11"/>
  <c r="D4910" i="11"/>
  <c r="D4911" i="11"/>
  <c r="D4912" i="11"/>
  <c r="D4913" i="11"/>
  <c r="D4914" i="11"/>
  <c r="D4915" i="11"/>
  <c r="D4916" i="11"/>
  <c r="D4917" i="11"/>
  <c r="D4918" i="11"/>
  <c r="D4919" i="11"/>
  <c r="D4920" i="11"/>
  <c r="D4921" i="11"/>
  <c r="D4922" i="11"/>
  <c r="D4923" i="11"/>
  <c r="D4924" i="11"/>
  <c r="D4925" i="11"/>
  <c r="D4926" i="11"/>
  <c r="D4927" i="11"/>
  <c r="D4928" i="11"/>
  <c r="D4929" i="11"/>
  <c r="D4930" i="11"/>
  <c r="D4931" i="11"/>
  <c r="D4932" i="11"/>
  <c r="D4933" i="11"/>
  <c r="D4934" i="11"/>
  <c r="D4935" i="11"/>
  <c r="D4936" i="11"/>
  <c r="D4937" i="11"/>
  <c r="D4938" i="11"/>
  <c r="D4939" i="11"/>
  <c r="D4940" i="11"/>
  <c r="D4941" i="11"/>
  <c r="D4942" i="11"/>
  <c r="D4943" i="11"/>
  <c r="D4944" i="11"/>
  <c r="D4945" i="11"/>
  <c r="D4946" i="11"/>
  <c r="D4947" i="11"/>
  <c r="D4948" i="11"/>
  <c r="D4949" i="11"/>
  <c r="D4950" i="11"/>
  <c r="D4951" i="11"/>
  <c r="D4952" i="11"/>
  <c r="D4953" i="11"/>
  <c r="D4954" i="11"/>
  <c r="D4955" i="11"/>
  <c r="D4956" i="11"/>
  <c r="D4957" i="11"/>
  <c r="D4958" i="11"/>
  <c r="D4959" i="11"/>
  <c r="D4960" i="11"/>
  <c r="D4961" i="11"/>
  <c r="D4962" i="11"/>
  <c r="D4963" i="11"/>
  <c r="D4964" i="11"/>
  <c r="D4965" i="11"/>
  <c r="D4966" i="11"/>
  <c r="D4967" i="11"/>
  <c r="D4968" i="11"/>
  <c r="D4969" i="11"/>
  <c r="D4970" i="11"/>
  <c r="D4971" i="11"/>
  <c r="D4972" i="11"/>
  <c r="D4973" i="11"/>
  <c r="D4974" i="11"/>
  <c r="D4975" i="11"/>
  <c r="D4976" i="11"/>
  <c r="D4977" i="11"/>
  <c r="D4978" i="11"/>
  <c r="D4979" i="11"/>
  <c r="D4980" i="11"/>
  <c r="D4981" i="11"/>
  <c r="D4982" i="11"/>
  <c r="D4983" i="11"/>
  <c r="D4984" i="11"/>
  <c r="D4985" i="11"/>
  <c r="D4986" i="11"/>
  <c r="D4987" i="11"/>
  <c r="D4988" i="11"/>
  <c r="D4989" i="11"/>
  <c r="D4990" i="11"/>
  <c r="D4991" i="11"/>
  <c r="D4992" i="11"/>
  <c r="D4993" i="11"/>
  <c r="D4994" i="11"/>
  <c r="D4995" i="11"/>
  <c r="D4996" i="11"/>
  <c r="D4997" i="11"/>
  <c r="D4998" i="11"/>
  <c r="D4999" i="11"/>
  <c r="D5000" i="11"/>
  <c r="D5001" i="11"/>
  <c r="D5002" i="11"/>
  <c r="D5003" i="11"/>
  <c r="D5004" i="11"/>
  <c r="D5005" i="11"/>
  <c r="D5006" i="11"/>
  <c r="D5007" i="11"/>
  <c r="D5008" i="11"/>
  <c r="D5009" i="11"/>
  <c r="D5010" i="11"/>
  <c r="D5011" i="11"/>
  <c r="D5012" i="11"/>
  <c r="D5013" i="11"/>
  <c r="D5014" i="11"/>
  <c r="D5015" i="11"/>
  <c r="D5016" i="11"/>
  <c r="D5017" i="11"/>
  <c r="D5018" i="11"/>
  <c r="D5019" i="11"/>
  <c r="D5020" i="11"/>
  <c r="D5021" i="11"/>
  <c r="D5022" i="11"/>
  <c r="D5023" i="11"/>
  <c r="D5024" i="11"/>
  <c r="D5025" i="11"/>
  <c r="D5026" i="11"/>
  <c r="D5027" i="11"/>
  <c r="D5028" i="11"/>
  <c r="D5029" i="11"/>
  <c r="D5030" i="11"/>
  <c r="D5031" i="11"/>
  <c r="D5032" i="11"/>
  <c r="D5033" i="11"/>
  <c r="D5034" i="11"/>
  <c r="D5035" i="11"/>
  <c r="D5036" i="11"/>
  <c r="D5037" i="11"/>
  <c r="D5038" i="11"/>
  <c r="D5039" i="11"/>
  <c r="D5040" i="11"/>
  <c r="D5041" i="11"/>
  <c r="D5042" i="11"/>
  <c r="D5043" i="11"/>
  <c r="D5044" i="11"/>
  <c r="D5045" i="11"/>
  <c r="D5046" i="11"/>
  <c r="D5047" i="11"/>
  <c r="D5048" i="11"/>
  <c r="D5049" i="11"/>
  <c r="D5050" i="11"/>
  <c r="D5051" i="11"/>
  <c r="D5052" i="11"/>
  <c r="D5053" i="11"/>
  <c r="D5054" i="11"/>
  <c r="D5055" i="11"/>
  <c r="D5056" i="11"/>
  <c r="D5057" i="11"/>
  <c r="D5058" i="11"/>
  <c r="D5059" i="11"/>
  <c r="D5060" i="11"/>
  <c r="D5061" i="11"/>
  <c r="D5062" i="11"/>
  <c r="D5063" i="11"/>
  <c r="D5064" i="11"/>
  <c r="D5065" i="11"/>
  <c r="D5066" i="11"/>
  <c r="D5067" i="11"/>
  <c r="D5068" i="11"/>
  <c r="D5069" i="11"/>
  <c r="D5070" i="11"/>
  <c r="D5071" i="11"/>
  <c r="D5072" i="11"/>
  <c r="D5073" i="11"/>
  <c r="D5074" i="11"/>
  <c r="D5075" i="11"/>
  <c r="D5076" i="11"/>
  <c r="D5077" i="11"/>
  <c r="D5078" i="11"/>
  <c r="D5079" i="11"/>
  <c r="D5080" i="11"/>
  <c r="D5081" i="11"/>
  <c r="D5082" i="11"/>
  <c r="D5083" i="11"/>
  <c r="D5084" i="11"/>
  <c r="D5085" i="11"/>
  <c r="D5086" i="11"/>
  <c r="D5087" i="11"/>
  <c r="D5088" i="11"/>
  <c r="D5089" i="11"/>
  <c r="D5090" i="11"/>
  <c r="D5091" i="11"/>
  <c r="D5092" i="11"/>
  <c r="D5093" i="11"/>
  <c r="D5094" i="11"/>
  <c r="D5095" i="11"/>
  <c r="D5096" i="11"/>
  <c r="D5097" i="11"/>
  <c r="D5098" i="11"/>
  <c r="D5099" i="11"/>
  <c r="D5100" i="11"/>
  <c r="D5101" i="11"/>
  <c r="D5102" i="11"/>
  <c r="D5103" i="11"/>
  <c r="D5104" i="11"/>
  <c r="D5105" i="11"/>
  <c r="D5106" i="11"/>
  <c r="D5107" i="11"/>
  <c r="D5108" i="11"/>
  <c r="D5109" i="11"/>
  <c r="D5110" i="11"/>
  <c r="D5111" i="11"/>
  <c r="D5112" i="11"/>
  <c r="D5113" i="11"/>
  <c r="D5114" i="11"/>
  <c r="D5115" i="11"/>
  <c r="D5116" i="11"/>
  <c r="D5117" i="11"/>
  <c r="D5118" i="11"/>
  <c r="D5119" i="11"/>
  <c r="D5120" i="11"/>
  <c r="D5121" i="11"/>
  <c r="D5122" i="11"/>
  <c r="D5123" i="11"/>
  <c r="D5124" i="11"/>
  <c r="D5125" i="11"/>
  <c r="D5126" i="11"/>
  <c r="D5127" i="11"/>
  <c r="D5128" i="11"/>
  <c r="D5129" i="11"/>
  <c r="D5130" i="11"/>
  <c r="D5131" i="11"/>
  <c r="D5132" i="11"/>
  <c r="D5133" i="11"/>
  <c r="D5134" i="11"/>
  <c r="D5135" i="11"/>
  <c r="D5136" i="11"/>
  <c r="D5137" i="11"/>
  <c r="D5138" i="11"/>
  <c r="D5139" i="11"/>
  <c r="D5140" i="11"/>
  <c r="D5141" i="11"/>
  <c r="D5142" i="11"/>
  <c r="D5143" i="11"/>
  <c r="D5144" i="11"/>
  <c r="D5145" i="11"/>
  <c r="D5146" i="11"/>
  <c r="D5147" i="11"/>
  <c r="D5148" i="11"/>
  <c r="D5149" i="11"/>
  <c r="D5150" i="11"/>
  <c r="D5151" i="11"/>
  <c r="D5152" i="11"/>
  <c r="D5153" i="11"/>
  <c r="D5154" i="11"/>
  <c r="D5155" i="11"/>
  <c r="D5156" i="11"/>
  <c r="D5157" i="11"/>
  <c r="D5158" i="11"/>
  <c r="D5159" i="11"/>
  <c r="D5160" i="11"/>
  <c r="D5161" i="11"/>
  <c r="D5162" i="11"/>
  <c r="D5163" i="11"/>
  <c r="D5164" i="11"/>
  <c r="D5165" i="11"/>
  <c r="D5166" i="11"/>
  <c r="D5167" i="11"/>
  <c r="D5168" i="11"/>
  <c r="D5169" i="11"/>
  <c r="D5170" i="11"/>
  <c r="D5171" i="11"/>
  <c r="D5172" i="11"/>
  <c r="D5173" i="11"/>
  <c r="D5174" i="11"/>
  <c r="D5175" i="11"/>
  <c r="D5176" i="11"/>
  <c r="D5177" i="11"/>
  <c r="D5178" i="11"/>
  <c r="D5179" i="11"/>
  <c r="D5180" i="11"/>
  <c r="D5181" i="11"/>
  <c r="D5182" i="11"/>
  <c r="D5183" i="11"/>
  <c r="D5184" i="11"/>
  <c r="D5185" i="11"/>
  <c r="D5186" i="11"/>
  <c r="D5187" i="11"/>
  <c r="D5188" i="11"/>
  <c r="D5189" i="11"/>
  <c r="D5190" i="11"/>
  <c r="D5191" i="11"/>
  <c r="D5192" i="11"/>
  <c r="D5193" i="11"/>
  <c r="D5194" i="11"/>
  <c r="D5195" i="11"/>
  <c r="D5196" i="11"/>
  <c r="D5197" i="11"/>
  <c r="D5198" i="11"/>
  <c r="D5199" i="11"/>
  <c r="D5200" i="11"/>
  <c r="D5201" i="11"/>
  <c r="D5202" i="11"/>
  <c r="D5203" i="11"/>
  <c r="D5204" i="11"/>
  <c r="D5205" i="11"/>
  <c r="D5206" i="11"/>
  <c r="D5207" i="11"/>
  <c r="D5208" i="11"/>
  <c r="D5209" i="11"/>
  <c r="D5210" i="11"/>
  <c r="D5211" i="11"/>
  <c r="D5212" i="11"/>
  <c r="D5213" i="11"/>
  <c r="D5214" i="11"/>
  <c r="D5215" i="11"/>
  <c r="D5216" i="11"/>
  <c r="D5217" i="11"/>
  <c r="D5218" i="11"/>
  <c r="D5219" i="11"/>
  <c r="D5220" i="11"/>
  <c r="D5221" i="11"/>
  <c r="D5222" i="11"/>
  <c r="D5223" i="11"/>
  <c r="D5224" i="11"/>
  <c r="D5225" i="11"/>
  <c r="D5226" i="11"/>
  <c r="D5227" i="11"/>
  <c r="D5228" i="11"/>
  <c r="D5229" i="11"/>
  <c r="D5230" i="11"/>
  <c r="D5231" i="11"/>
  <c r="D5232" i="11"/>
  <c r="D5233" i="11"/>
  <c r="D5234" i="11"/>
  <c r="D5235" i="11"/>
  <c r="D5236" i="11"/>
  <c r="D5237" i="11"/>
  <c r="D5238" i="11"/>
  <c r="D5239" i="11"/>
  <c r="D5240" i="11"/>
  <c r="D5241" i="11"/>
  <c r="D5242" i="11"/>
  <c r="D5243" i="11"/>
  <c r="D5244" i="11"/>
  <c r="D5245" i="11"/>
  <c r="D5246" i="11"/>
  <c r="D5247" i="11"/>
  <c r="D5248" i="11"/>
  <c r="D5249" i="11"/>
  <c r="D5250" i="11"/>
  <c r="D5251" i="11"/>
  <c r="D5252" i="11"/>
  <c r="D5253" i="11"/>
  <c r="D5254" i="11"/>
  <c r="D5255" i="11"/>
  <c r="D5256" i="11"/>
  <c r="D5257" i="11"/>
  <c r="D5258" i="11"/>
  <c r="D5259" i="11"/>
  <c r="D5260" i="11"/>
  <c r="D5261" i="11"/>
  <c r="D5262" i="11"/>
  <c r="D5263" i="11"/>
  <c r="D5264" i="11"/>
  <c r="D5265" i="11"/>
  <c r="D5266" i="11"/>
  <c r="D5267" i="11"/>
  <c r="D5268" i="11"/>
  <c r="D5269" i="11"/>
  <c r="D5270" i="11"/>
  <c r="D5271" i="11"/>
  <c r="D5272" i="11"/>
  <c r="D5273" i="11"/>
  <c r="D5274" i="11"/>
  <c r="D5275" i="11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K225" i="3"/>
  <c r="D72" i="3"/>
  <c r="K275" i="3"/>
  <c r="K274" i="3"/>
  <c r="K273" i="3" l="1"/>
  <c r="K272" i="3"/>
  <c r="AM3" i="4" l="1"/>
  <c r="AM4" i="4"/>
  <c r="AM5" i="4"/>
  <c r="AM6" i="4"/>
  <c r="AM7" i="4"/>
  <c r="AM8" i="4"/>
  <c r="AM9" i="4"/>
  <c r="AM10" i="4"/>
  <c r="AM11" i="4"/>
  <c r="AM12" i="4"/>
  <c r="AM13" i="4"/>
  <c r="AM14" i="4"/>
  <c r="AM15" i="4"/>
  <c r="AM16" i="4"/>
  <c r="AM17" i="4"/>
  <c r="AM18" i="4"/>
  <c r="AM19" i="4"/>
  <c r="AM20" i="4"/>
  <c r="AM21" i="4"/>
  <c r="AM22" i="4"/>
  <c r="AM23" i="4"/>
  <c r="AM24" i="4"/>
  <c r="AM25" i="4"/>
  <c r="AM26" i="4"/>
  <c r="AM27" i="4"/>
  <c r="AM28" i="4"/>
  <c r="AM29" i="4"/>
  <c r="AM30" i="4"/>
  <c r="AM31" i="4"/>
  <c r="AM32" i="4"/>
  <c r="AM33" i="4"/>
  <c r="AM34" i="4"/>
  <c r="AM35" i="4"/>
  <c r="AM36" i="4"/>
  <c r="AM37" i="4"/>
  <c r="AM38" i="4"/>
  <c r="AM39" i="4"/>
  <c r="AM40" i="4"/>
  <c r="AM41" i="4"/>
  <c r="AM42" i="4"/>
  <c r="AM43" i="4"/>
  <c r="AM44" i="4"/>
  <c r="AM45" i="4"/>
  <c r="AM46" i="4"/>
  <c r="AM47" i="4"/>
  <c r="AM48" i="4"/>
  <c r="AM49" i="4"/>
  <c r="AM50" i="4"/>
  <c r="AM51" i="4"/>
  <c r="AM52" i="4"/>
  <c r="AM53" i="4"/>
  <c r="AM54" i="4"/>
  <c r="AM55" i="4"/>
  <c r="AM56" i="4"/>
  <c r="AM57" i="4"/>
  <c r="AM58" i="4"/>
  <c r="AM59" i="4"/>
  <c r="AM60" i="4"/>
  <c r="AM61" i="4"/>
  <c r="AM62" i="4"/>
  <c r="AM63" i="4"/>
  <c r="AM64" i="4"/>
  <c r="AM65" i="4"/>
  <c r="AM66" i="4"/>
  <c r="AM67" i="4"/>
  <c r="AM68" i="4"/>
  <c r="AM69" i="4"/>
  <c r="AM70" i="4"/>
  <c r="AM71" i="4"/>
  <c r="AM72" i="4"/>
  <c r="AM73" i="4"/>
  <c r="AM74" i="4"/>
  <c r="AM75" i="4"/>
  <c r="AM76" i="4"/>
  <c r="AM77" i="4"/>
  <c r="AM78" i="4"/>
  <c r="AM79" i="4"/>
  <c r="AM80" i="4"/>
  <c r="AM81" i="4"/>
  <c r="AM82" i="4"/>
  <c r="AM83" i="4"/>
  <c r="AM84" i="4"/>
  <c r="AM85" i="4"/>
  <c r="AM86" i="4"/>
  <c r="AM87" i="4"/>
  <c r="AM88" i="4"/>
  <c r="AM89" i="4"/>
  <c r="AM90" i="4"/>
  <c r="AM91" i="4"/>
  <c r="AM92" i="4"/>
  <c r="AM93" i="4"/>
  <c r="AM94" i="4"/>
  <c r="AM95" i="4"/>
  <c r="AM96" i="4"/>
  <c r="AM97" i="4"/>
  <c r="AM98" i="4"/>
  <c r="AM99" i="4"/>
  <c r="AM100" i="4"/>
  <c r="AM101" i="4"/>
  <c r="AM102" i="4"/>
  <c r="AM103" i="4"/>
  <c r="AM104" i="4"/>
  <c r="AM105" i="4"/>
  <c r="AM106" i="4"/>
  <c r="AM107" i="4"/>
  <c r="AM108" i="4"/>
  <c r="AM109" i="4"/>
  <c r="AM110" i="4"/>
  <c r="AM111" i="4"/>
  <c r="AM112" i="4"/>
  <c r="AM113" i="4"/>
  <c r="AM114" i="4"/>
  <c r="AM115" i="4"/>
  <c r="AM116" i="4"/>
  <c r="AM117" i="4"/>
  <c r="AM118" i="4"/>
  <c r="AM119" i="4"/>
  <c r="AM120" i="4"/>
  <c r="AM121" i="4"/>
  <c r="AM122" i="4"/>
  <c r="AM123" i="4"/>
  <c r="AM124" i="4"/>
  <c r="AM125" i="4"/>
  <c r="AM126" i="4"/>
  <c r="AM127" i="4"/>
  <c r="AM128" i="4"/>
  <c r="AM129" i="4"/>
  <c r="AM130" i="4"/>
  <c r="AM131" i="4"/>
  <c r="AM132" i="4"/>
  <c r="AM133" i="4"/>
  <c r="AM134" i="4"/>
  <c r="AM135" i="4"/>
  <c r="AM136" i="4"/>
  <c r="AM137" i="4"/>
  <c r="AM138" i="4"/>
  <c r="AM139" i="4"/>
  <c r="AM140" i="4"/>
  <c r="AM141" i="4"/>
  <c r="AM142" i="4"/>
  <c r="AM143" i="4"/>
  <c r="AM144" i="4"/>
  <c r="AM145" i="4"/>
  <c r="AM146" i="4"/>
  <c r="AM147" i="4"/>
  <c r="AM148" i="4"/>
  <c r="AM149" i="4"/>
  <c r="AM150" i="4"/>
  <c r="AM151" i="4"/>
  <c r="AM152" i="4"/>
  <c r="AM153" i="4"/>
  <c r="AM154" i="4"/>
  <c r="AM155" i="4"/>
  <c r="AM156" i="4"/>
  <c r="AM157" i="4"/>
  <c r="AM158" i="4"/>
  <c r="AM159" i="4"/>
  <c r="AM160" i="4"/>
  <c r="AM161" i="4"/>
  <c r="AM162" i="4"/>
  <c r="AM163" i="4"/>
  <c r="AM164" i="4"/>
  <c r="AM165" i="4"/>
  <c r="AM166" i="4"/>
  <c r="AM167" i="4"/>
  <c r="AM168" i="4"/>
  <c r="AM169" i="4"/>
  <c r="AM170" i="4"/>
  <c r="AM171" i="4"/>
  <c r="AM172" i="4"/>
  <c r="AM173" i="4"/>
  <c r="AM174" i="4"/>
  <c r="AM175" i="4"/>
  <c r="AM176" i="4"/>
  <c r="AM177" i="4"/>
  <c r="AM178" i="4"/>
  <c r="AM179" i="4"/>
  <c r="AM180" i="4"/>
  <c r="AM181" i="4"/>
  <c r="AM182" i="4"/>
  <c r="AM183" i="4"/>
  <c r="AM184" i="4"/>
  <c r="AM185" i="4"/>
  <c r="AM186" i="4"/>
  <c r="AM187" i="4"/>
  <c r="AM188" i="4"/>
  <c r="AM189" i="4"/>
  <c r="AM190" i="4"/>
  <c r="AM191" i="4"/>
  <c r="AM192" i="4"/>
  <c r="AM193" i="4"/>
  <c r="AM194" i="4"/>
  <c r="AM195" i="4"/>
  <c r="AM196" i="4"/>
  <c r="AM197" i="4"/>
  <c r="AM198" i="4"/>
  <c r="AM199" i="4"/>
  <c r="AM200" i="4"/>
  <c r="AM201" i="4"/>
  <c r="AM202" i="4"/>
  <c r="AM203" i="4"/>
  <c r="AM204" i="4"/>
  <c r="AM205" i="4"/>
  <c r="AM206" i="4"/>
  <c r="AM207" i="4"/>
  <c r="AM208" i="4"/>
  <c r="AM209" i="4"/>
  <c r="AM210" i="4"/>
  <c r="AM211" i="4"/>
  <c r="AM212" i="4"/>
  <c r="AM213" i="4"/>
  <c r="AM214" i="4"/>
  <c r="AM215" i="4"/>
  <c r="AM216" i="4"/>
  <c r="AM217" i="4"/>
  <c r="AM218" i="4"/>
  <c r="AM219" i="4"/>
  <c r="AM220" i="4"/>
  <c r="AM221" i="4"/>
  <c r="AM222" i="4"/>
  <c r="AM223" i="4"/>
  <c r="AM224" i="4"/>
  <c r="AM225" i="4"/>
  <c r="AM226" i="4"/>
  <c r="AM227" i="4"/>
  <c r="AM228" i="4"/>
  <c r="AM229" i="4"/>
  <c r="AM230" i="4"/>
  <c r="AM231" i="4"/>
  <c r="AM232" i="4"/>
  <c r="AM233" i="4"/>
  <c r="AM234" i="4"/>
  <c r="AM235" i="4"/>
  <c r="AM236" i="4"/>
  <c r="AM237" i="4"/>
  <c r="AM238" i="4"/>
  <c r="AM239" i="4"/>
  <c r="AM240" i="4"/>
  <c r="AM241" i="4"/>
  <c r="AM242" i="4"/>
  <c r="AM243" i="4"/>
  <c r="AM244" i="4"/>
  <c r="AM245" i="4"/>
  <c r="AM246" i="4"/>
  <c r="AM247" i="4"/>
  <c r="AM248" i="4"/>
  <c r="AM249" i="4"/>
  <c r="AM250" i="4"/>
  <c r="AM251" i="4"/>
  <c r="AM252" i="4"/>
  <c r="AM253" i="4"/>
  <c r="AM254" i="4"/>
  <c r="AM255" i="4"/>
  <c r="AM256" i="4"/>
  <c r="AM257" i="4"/>
  <c r="AM258" i="4"/>
  <c r="AM259" i="4"/>
  <c r="AM260" i="4"/>
  <c r="AM261" i="4"/>
  <c r="AM262" i="4"/>
  <c r="AM263" i="4"/>
  <c r="AM264" i="4"/>
  <c r="AM265" i="4"/>
  <c r="AM266" i="4"/>
  <c r="AM267" i="4"/>
  <c r="AM268" i="4"/>
  <c r="AM269" i="4"/>
  <c r="AM270" i="4"/>
  <c r="AM271" i="4"/>
  <c r="AM272" i="4"/>
  <c r="AM273" i="4"/>
  <c r="AM274" i="4"/>
  <c r="AM275" i="4"/>
  <c r="AM276" i="4"/>
  <c r="AM277" i="4"/>
  <c r="AM278" i="4"/>
  <c r="AM279" i="4"/>
  <c r="AM280" i="4"/>
  <c r="AM281" i="4"/>
  <c r="AM282" i="4"/>
  <c r="AM283" i="4"/>
  <c r="AM284" i="4"/>
  <c r="AM285" i="4"/>
  <c r="AM286" i="4"/>
  <c r="AM287" i="4"/>
  <c r="AM288" i="4"/>
  <c r="AM289" i="4"/>
  <c r="AM290" i="4"/>
  <c r="AM291" i="4"/>
  <c r="AM292" i="4"/>
  <c r="AM293" i="4"/>
  <c r="AM294" i="4"/>
  <c r="AM295" i="4"/>
  <c r="AM296" i="4"/>
  <c r="AM297" i="4"/>
  <c r="AM298" i="4"/>
  <c r="AM299" i="4"/>
  <c r="AM300" i="4"/>
  <c r="AM301" i="4"/>
  <c r="AM302" i="4"/>
  <c r="AM303" i="4"/>
  <c r="AM304" i="4"/>
  <c r="AM305" i="4"/>
  <c r="AM306" i="4"/>
  <c r="AM307" i="4"/>
  <c r="AM308" i="4"/>
  <c r="AM309" i="4"/>
  <c r="AM310" i="4"/>
  <c r="AM311" i="4"/>
  <c r="AM312" i="4"/>
  <c r="AM313" i="4"/>
  <c r="AM314" i="4"/>
  <c r="AM315" i="4"/>
  <c r="AM316" i="4"/>
  <c r="AM317" i="4"/>
  <c r="AM318" i="4"/>
  <c r="AM319" i="4"/>
  <c r="AM320" i="4"/>
  <c r="AM321" i="4"/>
  <c r="AM322" i="4"/>
  <c r="AM323" i="4"/>
  <c r="AM324" i="4"/>
  <c r="AM325" i="4"/>
  <c r="AM326" i="4"/>
  <c r="AM327" i="4"/>
  <c r="AM328" i="4"/>
  <c r="AM329" i="4"/>
  <c r="AM330" i="4"/>
  <c r="AM331" i="4"/>
  <c r="AM332" i="4"/>
  <c r="AM333" i="4"/>
  <c r="AM334" i="4"/>
  <c r="AM335" i="4"/>
  <c r="AM336" i="4"/>
  <c r="AM337" i="4"/>
  <c r="AM338" i="4"/>
  <c r="AM339" i="4"/>
  <c r="AM340" i="4"/>
  <c r="AM341" i="4"/>
  <c r="AM342" i="4"/>
  <c r="AM343" i="4"/>
  <c r="AM344" i="4"/>
  <c r="AM345" i="4"/>
  <c r="AM346" i="4"/>
  <c r="AM347" i="4"/>
  <c r="AM348" i="4"/>
  <c r="AM349" i="4"/>
  <c r="AM350" i="4"/>
  <c r="AM351" i="4"/>
  <c r="AM352" i="4"/>
  <c r="AM353" i="4"/>
  <c r="AM354" i="4"/>
  <c r="AM355" i="4"/>
  <c r="AM356" i="4"/>
  <c r="AM357" i="4"/>
  <c r="AM358" i="4"/>
  <c r="AM359" i="4"/>
  <c r="AM360" i="4"/>
  <c r="AM361" i="4"/>
  <c r="AM362" i="4"/>
  <c r="AM363" i="4"/>
  <c r="AM364" i="4"/>
  <c r="AM365" i="4"/>
  <c r="AM366" i="4"/>
  <c r="AM367" i="4"/>
  <c r="AM368" i="4"/>
  <c r="AM369" i="4"/>
  <c r="AM370" i="4"/>
  <c r="AM371" i="4"/>
  <c r="AM372" i="4"/>
  <c r="AM373" i="4"/>
  <c r="AM374" i="4"/>
  <c r="AM375" i="4"/>
  <c r="AM376" i="4"/>
  <c r="AM377" i="4"/>
  <c r="AM378" i="4"/>
  <c r="AM379" i="4"/>
  <c r="AM380" i="4"/>
  <c r="AM381" i="4"/>
  <c r="AM382" i="4"/>
  <c r="AM383" i="4"/>
  <c r="AM384" i="4"/>
  <c r="AM385" i="4"/>
  <c r="AM386" i="4"/>
  <c r="AM387" i="4"/>
  <c r="AM388" i="4"/>
  <c r="AM389" i="4"/>
  <c r="AM390" i="4"/>
  <c r="AM391" i="4"/>
  <c r="AM392" i="4"/>
  <c r="AM393" i="4"/>
  <c r="AM394" i="4"/>
  <c r="AM395" i="4"/>
  <c r="AM396" i="4"/>
  <c r="AM397" i="4"/>
  <c r="AM398" i="4"/>
  <c r="AM399" i="4"/>
  <c r="AM400" i="4"/>
  <c r="AM401" i="4"/>
  <c r="AM402" i="4"/>
  <c r="AM403" i="4"/>
  <c r="AM404" i="4"/>
  <c r="AM405" i="4"/>
  <c r="AM406" i="4"/>
  <c r="AM407" i="4"/>
  <c r="AM408" i="4"/>
  <c r="AM409" i="4"/>
  <c r="AM410" i="4"/>
  <c r="AM411" i="4"/>
  <c r="AM412" i="4"/>
  <c r="AM413" i="4"/>
  <c r="AM414" i="4"/>
  <c r="AM415" i="4"/>
  <c r="AM416" i="4"/>
  <c r="AM417" i="4"/>
  <c r="AM418" i="4"/>
  <c r="AM419" i="4"/>
  <c r="AM420" i="4"/>
  <c r="AM421" i="4"/>
  <c r="AM422" i="4"/>
  <c r="AM423" i="4"/>
  <c r="AM424" i="4"/>
  <c r="AM425" i="4"/>
  <c r="AM426" i="4"/>
  <c r="AM427" i="4"/>
  <c r="AM428" i="4"/>
  <c r="AM429" i="4"/>
  <c r="AM430" i="4"/>
  <c r="AM431" i="4"/>
  <c r="AM432" i="4"/>
  <c r="AM433" i="4"/>
  <c r="AM434" i="4"/>
  <c r="AM435" i="4"/>
  <c r="AM436" i="4"/>
  <c r="AM437" i="4"/>
  <c r="AM438" i="4"/>
  <c r="AM439" i="4"/>
  <c r="AM440" i="4"/>
  <c r="AM441" i="4"/>
  <c r="AM442" i="4"/>
  <c r="AM443" i="4"/>
  <c r="AM444" i="4"/>
  <c r="AM445" i="4"/>
  <c r="AM446" i="4"/>
  <c r="AM447" i="4"/>
  <c r="AM448" i="4"/>
  <c r="AM449" i="4"/>
  <c r="AM450" i="4"/>
  <c r="AM451" i="4"/>
  <c r="AM452" i="4"/>
  <c r="AM453" i="4"/>
  <c r="AM454" i="4"/>
  <c r="AM455" i="4"/>
  <c r="AM456" i="4"/>
  <c r="AM457" i="4"/>
  <c r="AM458" i="4"/>
  <c r="AM459" i="4"/>
  <c r="AM460" i="4"/>
  <c r="AM461" i="4"/>
  <c r="AM462" i="4"/>
  <c r="AM463" i="4"/>
  <c r="AM464" i="4"/>
  <c r="AM465" i="4"/>
  <c r="AM466" i="4"/>
  <c r="AM467" i="4"/>
  <c r="AM468" i="4"/>
  <c r="AM469" i="4"/>
  <c r="AM470" i="4"/>
  <c r="AM471" i="4"/>
  <c r="AM472" i="4"/>
  <c r="AM473" i="4"/>
  <c r="AM474" i="4"/>
  <c r="AM475" i="4"/>
  <c r="AM476" i="4"/>
  <c r="AM477" i="4"/>
  <c r="AM478" i="4"/>
  <c r="AM479" i="4"/>
  <c r="AM480" i="4"/>
  <c r="AM481" i="4"/>
  <c r="AM482" i="4"/>
  <c r="AM483" i="4"/>
  <c r="AM484" i="4"/>
  <c r="AM485" i="4"/>
  <c r="AM486" i="4"/>
  <c r="AM487" i="4"/>
  <c r="AM488" i="4"/>
  <c r="AM489" i="4"/>
  <c r="AM490" i="4"/>
  <c r="AM491" i="4"/>
  <c r="AM492" i="4"/>
  <c r="AM493" i="4"/>
  <c r="AM494" i="4"/>
  <c r="AM495" i="4"/>
  <c r="AM496" i="4"/>
  <c r="AM497" i="4"/>
  <c r="AM498" i="4"/>
  <c r="AM499" i="4"/>
  <c r="AM500" i="4"/>
  <c r="AM501" i="4"/>
  <c r="AM502" i="4"/>
  <c r="AM503" i="4"/>
  <c r="AM504" i="4"/>
  <c r="AM505" i="4"/>
  <c r="AM506" i="4"/>
  <c r="AM507" i="4"/>
  <c r="AM508" i="4"/>
  <c r="AM509" i="4"/>
  <c r="AM510" i="4"/>
  <c r="AM511" i="4"/>
  <c r="AM512" i="4"/>
  <c r="AM513" i="4"/>
  <c r="AM514" i="4"/>
  <c r="AM515" i="4"/>
  <c r="AM516" i="4"/>
  <c r="AM517" i="4"/>
  <c r="AM518" i="4"/>
  <c r="AM519" i="4"/>
  <c r="AM520" i="4"/>
  <c r="AM521" i="4"/>
  <c r="AM522" i="4"/>
  <c r="AM523" i="4"/>
  <c r="AM524" i="4"/>
  <c r="AM525" i="4"/>
  <c r="AM526" i="4"/>
  <c r="AM527" i="4"/>
  <c r="AM528" i="4"/>
  <c r="AM529" i="4"/>
  <c r="AM530" i="4"/>
  <c r="AM531" i="4"/>
  <c r="AM532" i="4"/>
  <c r="AM533" i="4"/>
  <c r="AM534" i="4"/>
  <c r="AM535" i="4"/>
  <c r="AM536" i="4"/>
  <c r="AM537" i="4"/>
  <c r="AM538" i="4"/>
  <c r="AM539" i="4"/>
  <c r="AM540" i="4"/>
  <c r="AM541" i="4"/>
  <c r="AM542" i="4"/>
  <c r="AM543" i="4"/>
  <c r="AM544" i="4"/>
  <c r="AM545" i="4"/>
  <c r="AM546" i="4"/>
  <c r="AM547" i="4"/>
  <c r="AM548" i="4"/>
  <c r="AM549" i="4"/>
  <c r="AM550" i="4"/>
  <c r="AM551" i="4"/>
  <c r="AM552" i="4"/>
  <c r="AM553" i="4"/>
  <c r="AM554" i="4"/>
  <c r="AM555" i="4"/>
  <c r="AM556" i="4"/>
  <c r="AM557" i="4"/>
  <c r="AM558" i="4"/>
  <c r="AM559" i="4"/>
  <c r="AM560" i="4"/>
  <c r="AM561" i="4"/>
  <c r="AM562" i="4"/>
  <c r="AM563" i="4"/>
  <c r="AM564" i="4"/>
  <c r="AM565" i="4"/>
  <c r="AM566" i="4"/>
  <c r="AM567" i="4"/>
  <c r="AM568" i="4"/>
  <c r="AM569" i="4"/>
  <c r="AM570" i="4"/>
  <c r="AM571" i="4"/>
  <c r="AM572" i="4"/>
  <c r="AM573" i="4"/>
  <c r="AM574" i="4"/>
  <c r="AM575" i="4"/>
  <c r="AM576" i="4"/>
  <c r="AM577" i="4"/>
  <c r="AM578" i="4"/>
  <c r="AM579" i="4"/>
  <c r="AM580" i="4"/>
  <c r="AM581" i="4"/>
  <c r="AM582" i="4"/>
  <c r="AM583" i="4"/>
  <c r="AM584" i="4"/>
  <c r="AM585" i="4"/>
  <c r="AM586" i="4"/>
  <c r="AM587" i="4"/>
  <c r="AM588" i="4"/>
  <c r="AM589" i="4"/>
  <c r="AM590" i="4"/>
  <c r="AM591" i="4"/>
  <c r="AM592" i="4"/>
  <c r="AM593" i="4"/>
  <c r="AM594" i="4"/>
  <c r="AM595" i="4"/>
  <c r="AM596" i="4"/>
  <c r="AM597" i="4"/>
  <c r="AM598" i="4"/>
  <c r="AM599" i="4"/>
  <c r="AM600" i="4"/>
  <c r="AM601" i="4"/>
  <c r="AM602" i="4"/>
  <c r="AM603" i="4"/>
  <c r="AM604" i="4"/>
  <c r="AM605" i="4"/>
  <c r="AM606" i="4"/>
  <c r="AM607" i="4"/>
  <c r="AM608" i="4"/>
  <c r="AM609" i="4"/>
  <c r="AM610" i="4"/>
  <c r="AM611" i="4"/>
  <c r="AM612" i="4"/>
  <c r="AM613" i="4"/>
  <c r="AM614" i="4"/>
  <c r="AM615" i="4"/>
  <c r="AM616" i="4"/>
  <c r="AM617" i="4"/>
  <c r="AM618" i="4"/>
  <c r="AM619" i="4"/>
  <c r="AM620" i="4"/>
  <c r="AM621" i="4"/>
  <c r="AM622" i="4"/>
  <c r="AM623" i="4"/>
  <c r="AM624" i="4"/>
  <c r="AM625" i="4"/>
  <c r="AM626" i="4"/>
  <c r="AM627" i="4"/>
  <c r="AM628" i="4"/>
  <c r="AM629" i="4"/>
  <c r="AM630" i="4"/>
  <c r="AM631" i="4"/>
  <c r="AM632" i="4"/>
  <c r="AM633" i="4"/>
  <c r="AM634" i="4"/>
  <c r="AM635" i="4"/>
  <c r="AM636" i="4"/>
  <c r="AM637" i="4"/>
  <c r="AM638" i="4"/>
  <c r="AM639" i="4"/>
  <c r="AM640" i="4"/>
  <c r="AM641" i="4"/>
  <c r="AM642" i="4"/>
  <c r="AM643" i="4"/>
  <c r="AM644" i="4"/>
  <c r="AM645" i="4"/>
  <c r="AM646" i="4"/>
  <c r="AM647" i="4"/>
  <c r="AM648" i="4"/>
  <c r="AM649" i="4"/>
  <c r="AM650" i="4"/>
  <c r="AM651" i="4"/>
  <c r="AM652" i="4"/>
  <c r="AM653" i="4"/>
  <c r="AM654" i="4"/>
  <c r="AM655" i="4"/>
  <c r="AM656" i="4"/>
  <c r="AM657" i="4"/>
  <c r="AM658" i="4"/>
  <c r="AM659" i="4"/>
  <c r="AM660" i="4"/>
  <c r="AM661" i="4"/>
  <c r="AM662" i="4"/>
  <c r="AM663" i="4"/>
  <c r="AM664" i="4"/>
  <c r="AM665" i="4"/>
  <c r="AM666" i="4"/>
  <c r="AM667" i="4"/>
  <c r="AM668" i="4"/>
  <c r="AM669" i="4"/>
  <c r="AM670" i="4"/>
  <c r="AM671" i="4"/>
  <c r="AM672" i="4"/>
  <c r="AM673" i="4"/>
  <c r="AM674" i="4"/>
  <c r="AM675" i="4"/>
  <c r="AM676" i="4"/>
  <c r="AM677" i="4"/>
  <c r="AM678" i="4"/>
  <c r="AM679" i="4"/>
  <c r="AM680" i="4"/>
  <c r="AM681" i="4"/>
  <c r="AM682" i="4"/>
  <c r="AM683" i="4"/>
  <c r="AM684" i="4"/>
  <c r="AM685" i="4"/>
  <c r="AM686" i="4"/>
  <c r="AM687" i="4"/>
  <c r="AM688" i="4"/>
  <c r="AM689" i="4"/>
  <c r="AM690" i="4"/>
  <c r="AM691" i="4"/>
  <c r="AM692" i="4"/>
  <c r="AM693" i="4"/>
  <c r="AM694" i="4"/>
  <c r="AM695" i="4"/>
  <c r="AM696" i="4"/>
  <c r="AM697" i="4"/>
  <c r="AM698" i="4"/>
  <c r="AM699" i="4"/>
  <c r="AM700" i="4"/>
  <c r="AM701" i="4"/>
  <c r="AM702" i="4"/>
  <c r="AM703" i="4"/>
  <c r="AM704" i="4"/>
  <c r="AM705" i="4"/>
  <c r="AM706" i="4"/>
  <c r="AM707" i="4"/>
  <c r="AM708" i="4"/>
  <c r="AM709" i="4"/>
  <c r="AM710" i="4"/>
  <c r="AM711" i="4"/>
  <c r="AM712" i="4"/>
  <c r="AM713" i="4"/>
  <c r="AM714" i="4"/>
  <c r="AM715" i="4"/>
  <c r="AM716" i="4"/>
  <c r="AM717" i="4"/>
  <c r="AM718" i="4"/>
  <c r="AM719" i="4"/>
  <c r="AM720" i="4"/>
  <c r="AM721" i="4"/>
  <c r="AM722" i="4"/>
  <c r="AM723" i="4"/>
  <c r="AM724" i="4"/>
  <c r="AM725" i="4"/>
  <c r="AM726" i="4"/>
  <c r="AM727" i="4"/>
  <c r="AM728" i="4"/>
  <c r="AM729" i="4"/>
  <c r="AM730" i="4"/>
  <c r="AM731" i="4"/>
  <c r="AM732" i="4"/>
  <c r="AM733" i="4"/>
  <c r="AM734" i="4"/>
  <c r="AM735" i="4"/>
  <c r="AM736" i="4"/>
  <c r="AM737" i="4"/>
  <c r="AM738" i="4"/>
  <c r="AM739" i="4"/>
  <c r="AM740" i="4"/>
  <c r="AM741" i="4"/>
  <c r="AM742" i="4"/>
  <c r="AM743" i="4"/>
  <c r="AM744" i="4"/>
  <c r="AM745" i="4"/>
  <c r="AM746" i="4"/>
  <c r="AM747" i="4"/>
  <c r="AM748" i="4"/>
  <c r="AM749" i="4"/>
  <c r="AM750" i="4"/>
  <c r="AM751" i="4"/>
  <c r="AM752" i="4"/>
  <c r="AM753" i="4"/>
  <c r="AM754" i="4"/>
  <c r="AM755" i="4"/>
  <c r="AM756" i="4"/>
  <c r="AM757" i="4"/>
  <c r="AM758" i="4"/>
  <c r="AM759" i="4"/>
  <c r="AM760" i="4"/>
  <c r="AM761" i="4"/>
  <c r="AM762" i="4"/>
  <c r="AM763" i="4"/>
  <c r="AM764" i="4"/>
  <c r="AM765" i="4"/>
  <c r="AM766" i="4"/>
  <c r="AM767" i="4"/>
  <c r="AM768" i="4"/>
  <c r="AM769" i="4"/>
  <c r="AM770" i="4"/>
  <c r="AM771" i="4"/>
  <c r="AM772" i="4"/>
  <c r="AM773" i="4"/>
  <c r="AM774" i="4"/>
  <c r="AM775" i="4"/>
  <c r="AM776" i="4"/>
  <c r="AM777" i="4"/>
  <c r="AM778" i="4"/>
  <c r="AM779" i="4"/>
  <c r="AM780" i="4"/>
  <c r="AM781" i="4"/>
  <c r="AM782" i="4"/>
  <c r="AM783" i="4"/>
  <c r="AM784" i="4"/>
  <c r="AM785" i="4"/>
  <c r="AM786" i="4"/>
  <c r="AM787" i="4"/>
  <c r="AM788" i="4"/>
  <c r="AM789" i="4"/>
  <c r="AM790" i="4"/>
  <c r="AM791" i="4"/>
  <c r="AM792" i="4"/>
  <c r="AM793" i="4"/>
  <c r="AM794" i="4"/>
  <c r="AM795" i="4"/>
  <c r="AM796" i="4"/>
  <c r="AM797" i="4"/>
  <c r="AM798" i="4"/>
  <c r="AM799" i="4"/>
  <c r="AM800" i="4"/>
  <c r="AM801" i="4"/>
  <c r="AM802" i="4"/>
  <c r="AM803" i="4"/>
  <c r="AM804" i="4"/>
  <c r="AM805" i="4"/>
  <c r="AM806" i="4"/>
  <c r="AM807" i="4"/>
  <c r="AM808" i="4"/>
  <c r="AM809" i="4"/>
  <c r="AM810" i="4"/>
  <c r="AM811" i="4"/>
  <c r="AM812" i="4"/>
  <c r="AM813" i="4"/>
  <c r="AM814" i="4"/>
  <c r="AM815" i="4"/>
  <c r="AM816" i="4"/>
  <c r="AM817" i="4"/>
  <c r="AM818" i="4"/>
  <c r="AM819" i="4"/>
  <c r="AM820" i="4"/>
  <c r="AM821" i="4"/>
  <c r="AM822" i="4"/>
  <c r="AM823" i="4"/>
  <c r="AM824" i="4"/>
  <c r="AM825" i="4"/>
  <c r="AM826" i="4"/>
  <c r="AM827" i="4"/>
  <c r="AM828" i="4"/>
  <c r="AM829" i="4"/>
  <c r="AM830" i="4"/>
  <c r="AM831" i="4"/>
  <c r="AM832" i="4"/>
  <c r="AM833" i="4"/>
  <c r="AM834" i="4"/>
  <c r="AM835" i="4"/>
  <c r="AM836" i="4"/>
  <c r="AM837" i="4"/>
  <c r="AM838" i="4"/>
  <c r="AM839" i="4"/>
  <c r="AM840" i="4"/>
  <c r="AM841" i="4"/>
  <c r="AM842" i="4"/>
  <c r="AM843" i="4"/>
  <c r="AM844" i="4"/>
  <c r="AM845" i="4"/>
  <c r="AM846" i="4"/>
  <c r="AM847" i="4"/>
  <c r="AM848" i="4"/>
  <c r="AM849" i="4"/>
  <c r="AM850" i="4"/>
  <c r="AM851" i="4"/>
  <c r="AM852" i="4"/>
  <c r="AM853" i="4"/>
  <c r="AM854" i="4"/>
  <c r="AM855" i="4"/>
  <c r="AM856" i="4"/>
  <c r="AM857" i="4"/>
  <c r="AM858" i="4"/>
  <c r="AM859" i="4"/>
  <c r="AM860" i="4"/>
  <c r="AM861" i="4"/>
  <c r="AM862" i="4"/>
  <c r="AM863" i="4"/>
  <c r="AM864" i="4"/>
  <c r="AM865" i="4"/>
  <c r="AM866" i="4"/>
  <c r="AM867" i="4"/>
  <c r="AM868" i="4"/>
  <c r="AM869" i="4"/>
  <c r="AM870" i="4"/>
  <c r="AM871" i="4"/>
  <c r="AM872" i="4"/>
  <c r="AM873" i="4"/>
  <c r="AM874" i="4"/>
  <c r="AM875" i="4"/>
  <c r="AM876" i="4"/>
  <c r="AM877" i="4"/>
  <c r="AM878" i="4"/>
  <c r="AM879" i="4"/>
  <c r="AM880" i="4"/>
  <c r="AM881" i="4"/>
  <c r="AM882" i="4"/>
  <c r="AM883" i="4"/>
  <c r="AM884" i="4"/>
  <c r="AM885" i="4"/>
  <c r="AM886" i="4"/>
  <c r="AM887" i="4"/>
  <c r="AM888" i="4"/>
  <c r="AM889" i="4"/>
  <c r="AM890" i="4"/>
  <c r="AM891" i="4"/>
  <c r="AM892" i="4"/>
  <c r="AM893" i="4"/>
  <c r="AM894" i="4"/>
  <c r="AM895" i="4"/>
  <c r="AM896" i="4"/>
  <c r="AM897" i="4"/>
  <c r="AM898" i="4"/>
  <c r="AM899" i="4"/>
  <c r="AM900" i="4"/>
  <c r="AM901" i="4"/>
  <c r="AM902" i="4"/>
  <c r="AM903" i="4"/>
  <c r="AM904" i="4"/>
  <c r="AM905" i="4"/>
  <c r="AM906" i="4"/>
  <c r="AM907" i="4"/>
  <c r="AM908" i="4"/>
  <c r="AM909" i="4"/>
  <c r="AM910" i="4"/>
  <c r="AM911" i="4"/>
  <c r="AM912" i="4"/>
  <c r="AM913" i="4"/>
  <c r="AM914" i="4"/>
  <c r="AM915" i="4"/>
  <c r="AM916" i="4"/>
  <c r="AM917" i="4"/>
  <c r="AM918" i="4"/>
  <c r="AM919" i="4"/>
  <c r="AM920" i="4"/>
  <c r="AM921" i="4"/>
  <c r="AM922" i="4"/>
  <c r="AM923" i="4"/>
  <c r="AM924" i="4"/>
  <c r="AM925" i="4"/>
  <c r="AM926" i="4"/>
  <c r="AM927" i="4"/>
  <c r="AM928" i="4"/>
  <c r="AM929" i="4"/>
  <c r="AM930" i="4"/>
  <c r="AM931" i="4"/>
  <c r="AM932" i="4"/>
  <c r="AM933" i="4"/>
  <c r="AM934" i="4"/>
  <c r="AM935" i="4"/>
  <c r="AM936" i="4"/>
  <c r="AM937" i="4"/>
  <c r="AM938" i="4"/>
  <c r="AM939" i="4"/>
  <c r="AM940" i="4"/>
  <c r="AM941" i="4"/>
  <c r="AM942" i="4"/>
  <c r="AM943" i="4"/>
  <c r="AM944" i="4"/>
  <c r="AM945" i="4"/>
  <c r="AM946" i="4"/>
  <c r="AM947" i="4"/>
  <c r="AM948" i="4"/>
  <c r="AM949" i="4"/>
  <c r="AM950" i="4"/>
  <c r="AM951" i="4"/>
  <c r="AM952" i="4"/>
  <c r="AM953" i="4"/>
  <c r="AM954" i="4"/>
  <c r="AM955" i="4"/>
  <c r="AM956" i="4"/>
  <c r="AM957" i="4"/>
  <c r="AM958" i="4"/>
  <c r="AM959" i="4"/>
  <c r="AM960" i="4"/>
  <c r="AM961" i="4"/>
  <c r="AM962" i="4"/>
  <c r="AM963" i="4"/>
  <c r="AM964" i="4"/>
  <c r="AM965" i="4"/>
  <c r="AM966" i="4"/>
  <c r="AM967" i="4"/>
  <c r="AM968" i="4"/>
  <c r="AM969" i="4"/>
  <c r="AM970" i="4"/>
  <c r="AM971" i="4"/>
  <c r="AM972" i="4"/>
  <c r="AM973" i="4"/>
  <c r="AM974" i="4"/>
  <c r="AM975" i="4"/>
  <c r="AM976" i="4"/>
  <c r="AM977" i="4"/>
  <c r="AM978" i="4"/>
  <c r="AM979" i="4"/>
  <c r="AM980" i="4"/>
  <c r="AM981" i="4"/>
  <c r="AM982" i="4"/>
  <c r="AM983" i="4"/>
  <c r="AM984" i="4"/>
  <c r="AM985" i="4"/>
  <c r="AM986" i="4"/>
  <c r="AM987" i="4"/>
  <c r="AM988" i="4"/>
  <c r="AM989" i="4"/>
  <c r="AM990" i="4"/>
  <c r="AM991" i="4"/>
  <c r="AM992" i="4"/>
  <c r="AM993" i="4"/>
  <c r="AM994" i="4"/>
  <c r="AM995" i="4"/>
  <c r="AM996" i="4"/>
  <c r="AM997" i="4"/>
  <c r="AM998" i="4"/>
  <c r="AM999" i="4"/>
  <c r="AM1000" i="4"/>
  <c r="AM1001" i="4"/>
  <c r="AM1002" i="4"/>
  <c r="AM1003" i="4"/>
  <c r="AM1004" i="4"/>
  <c r="AM1005" i="4"/>
  <c r="AM1006" i="4"/>
  <c r="AM1007" i="4"/>
  <c r="AM1008" i="4"/>
  <c r="AM1009" i="4"/>
  <c r="AM1010" i="4"/>
  <c r="AM1011" i="4"/>
  <c r="AM1012" i="4"/>
  <c r="AM1013" i="4"/>
  <c r="AM1014" i="4"/>
  <c r="AM1015" i="4"/>
  <c r="AM1016" i="4"/>
  <c r="AM1017" i="4"/>
  <c r="AM1018" i="4"/>
  <c r="AM1019" i="4"/>
  <c r="AM1020" i="4"/>
  <c r="AM1021" i="4"/>
  <c r="AM1022" i="4"/>
  <c r="AM1023" i="4"/>
  <c r="AM1024" i="4"/>
  <c r="AM1025" i="4"/>
  <c r="AM1026" i="4"/>
  <c r="AM1027" i="4"/>
  <c r="AM1028" i="4"/>
  <c r="AM1029" i="4"/>
  <c r="AM1030" i="4"/>
  <c r="AM1031" i="4"/>
  <c r="AM1032" i="4"/>
  <c r="AM1033" i="4"/>
  <c r="AM1034" i="4"/>
  <c r="AM1035" i="4"/>
  <c r="AM1036" i="4"/>
  <c r="AM1037" i="4"/>
  <c r="AM1038" i="4"/>
  <c r="AM1039" i="4"/>
  <c r="AM1040" i="4"/>
  <c r="AM1041" i="4"/>
  <c r="AM1042" i="4"/>
  <c r="AM1043" i="4"/>
  <c r="AM1044" i="4"/>
  <c r="AM1045" i="4"/>
  <c r="AM1046" i="4"/>
  <c r="AM1047" i="4"/>
  <c r="AM1048" i="4"/>
  <c r="AM1049" i="4"/>
  <c r="AM1050" i="4"/>
  <c r="AM1051" i="4"/>
  <c r="AM1052" i="4"/>
  <c r="AM1053" i="4"/>
  <c r="AM1054" i="4"/>
  <c r="AM1055" i="4"/>
  <c r="AM1056" i="4"/>
  <c r="AM1057" i="4"/>
  <c r="AM1058" i="4"/>
  <c r="AM1059" i="4"/>
  <c r="AM1060" i="4"/>
  <c r="AM1061" i="4"/>
  <c r="AM1062" i="4"/>
  <c r="AM1063" i="4"/>
  <c r="AM1064" i="4"/>
  <c r="AM1065" i="4"/>
  <c r="AM1066" i="4"/>
  <c r="AM1067" i="4"/>
  <c r="AM1068" i="4"/>
  <c r="AM1069" i="4"/>
  <c r="AM1070" i="4"/>
  <c r="AM1071" i="4"/>
  <c r="AM1072" i="4"/>
  <c r="AM1073" i="4"/>
  <c r="AM1074" i="4"/>
  <c r="AM1075" i="4"/>
  <c r="AM1076" i="4"/>
  <c r="AM1077" i="4"/>
  <c r="AM1078" i="4"/>
  <c r="AM1079" i="4"/>
  <c r="AM1080" i="4"/>
  <c r="AM1081" i="4"/>
  <c r="AM1082" i="4"/>
  <c r="AM1083" i="4"/>
  <c r="AM1084" i="4"/>
  <c r="AM1085" i="4"/>
  <c r="AM1086" i="4"/>
  <c r="AM1087" i="4"/>
  <c r="AM1088" i="4"/>
  <c r="AM1089" i="4"/>
  <c r="AM1090" i="4"/>
  <c r="AM1091" i="4"/>
  <c r="AM1092" i="4"/>
  <c r="AM1093" i="4"/>
  <c r="AM1094" i="4"/>
  <c r="AM1095" i="4"/>
  <c r="AM1096" i="4"/>
  <c r="AM1097" i="4"/>
  <c r="AM1098" i="4"/>
  <c r="AM1099" i="4"/>
  <c r="AM1100" i="4"/>
  <c r="AM1101" i="4"/>
  <c r="AM1102" i="4"/>
  <c r="AM1103" i="4"/>
  <c r="AM1104" i="4"/>
  <c r="AM1105" i="4"/>
  <c r="AM1106" i="4"/>
  <c r="AM1107" i="4"/>
  <c r="AM1108" i="4"/>
  <c r="AM1109" i="4"/>
  <c r="AM1110" i="4"/>
  <c r="AM1111" i="4"/>
  <c r="AM1112" i="4"/>
  <c r="AM1113" i="4"/>
  <c r="AM1114" i="4"/>
  <c r="AM1115" i="4"/>
  <c r="AM1116" i="4"/>
  <c r="AM1117" i="4"/>
  <c r="AM1118" i="4"/>
  <c r="AM1119" i="4"/>
  <c r="AM1120" i="4"/>
  <c r="AM1121" i="4"/>
  <c r="AM1122" i="4"/>
  <c r="AM1123" i="4"/>
  <c r="AM1124" i="4"/>
  <c r="AM1125" i="4"/>
  <c r="AM1126" i="4"/>
  <c r="AM1127" i="4"/>
  <c r="AM1128" i="4"/>
  <c r="AM1129" i="4"/>
  <c r="AM1130" i="4"/>
  <c r="AM1131" i="4"/>
  <c r="AM1132" i="4"/>
  <c r="AM1133" i="4"/>
  <c r="AM1134" i="4"/>
  <c r="AM1135" i="4"/>
  <c r="AM1136" i="4"/>
  <c r="AM1137" i="4"/>
  <c r="AM1138" i="4"/>
  <c r="AM1139" i="4"/>
  <c r="AM1140" i="4"/>
  <c r="AM1141" i="4"/>
  <c r="AM1142" i="4"/>
  <c r="AM1143" i="4"/>
  <c r="AM1144" i="4"/>
  <c r="AM1145" i="4"/>
  <c r="AM1146" i="4"/>
  <c r="AM1147" i="4"/>
  <c r="AM1148" i="4"/>
  <c r="AM1149" i="4"/>
  <c r="AM1150" i="4"/>
  <c r="AM1151" i="4"/>
  <c r="AM1152" i="4"/>
  <c r="AM1153" i="4"/>
  <c r="AM1154" i="4"/>
  <c r="AM1155" i="4"/>
  <c r="AM1156" i="4"/>
  <c r="AM1157" i="4"/>
  <c r="AM1158" i="4"/>
  <c r="AM1159" i="4"/>
  <c r="AM1160" i="4"/>
  <c r="AM1161" i="4"/>
  <c r="AM1162" i="4"/>
  <c r="AM1163" i="4"/>
  <c r="AM1164" i="4"/>
  <c r="AM1165" i="4"/>
  <c r="AM1166" i="4"/>
  <c r="AM1167" i="4"/>
  <c r="AM1168" i="4"/>
  <c r="AM1169" i="4"/>
  <c r="AM1170" i="4"/>
  <c r="AM1171" i="4"/>
  <c r="AM1172" i="4"/>
  <c r="AM1173" i="4"/>
  <c r="AM1174" i="4"/>
  <c r="AM1175" i="4"/>
  <c r="AM1176" i="4"/>
  <c r="AM1177" i="4"/>
  <c r="AM1178" i="4"/>
  <c r="AM1179" i="4"/>
  <c r="AM1180" i="4"/>
  <c r="AM1181" i="4"/>
  <c r="AM1182" i="4"/>
  <c r="AM1183" i="4"/>
  <c r="AM1184" i="4"/>
  <c r="AM1185" i="4"/>
  <c r="AM1186" i="4"/>
  <c r="AM1187" i="4"/>
  <c r="AM1188" i="4"/>
  <c r="AM1189" i="4"/>
  <c r="AM1190" i="4"/>
  <c r="AM1191" i="4"/>
  <c r="AM1192" i="4"/>
  <c r="AM1193" i="4"/>
  <c r="AM1194" i="4"/>
  <c r="AM1195" i="4"/>
  <c r="AM1196" i="4"/>
  <c r="AM1197" i="4"/>
  <c r="AM1198" i="4"/>
  <c r="AM1199" i="4"/>
  <c r="AM1200" i="4"/>
  <c r="AM1201" i="4"/>
  <c r="AM1202" i="4"/>
  <c r="AM1203" i="4"/>
  <c r="AM1204" i="4"/>
  <c r="AM1205" i="4"/>
  <c r="AM1206" i="4"/>
  <c r="AM1207" i="4"/>
  <c r="AM1208" i="4"/>
  <c r="AM1209" i="4"/>
  <c r="AM1210" i="4"/>
  <c r="AM1211" i="4"/>
  <c r="AM1212" i="4"/>
  <c r="AM1213" i="4"/>
  <c r="AM1214" i="4"/>
  <c r="AM1215" i="4"/>
  <c r="AM1216" i="4"/>
  <c r="AM1217" i="4"/>
  <c r="AM1218" i="4"/>
  <c r="AM1219" i="4"/>
  <c r="AM1220" i="4"/>
  <c r="AM1221" i="4"/>
  <c r="AM1222" i="4"/>
  <c r="AM1223" i="4"/>
  <c r="AM1224" i="4"/>
  <c r="AM1225" i="4"/>
  <c r="AM1226" i="4"/>
  <c r="AM1227" i="4"/>
  <c r="AM1228" i="4"/>
  <c r="AM1229" i="4"/>
  <c r="AM1230" i="4"/>
  <c r="AM1231" i="4"/>
  <c r="AM1232" i="4"/>
  <c r="AM1233" i="4"/>
  <c r="AM1234" i="4"/>
  <c r="AM1235" i="4"/>
  <c r="AM1236" i="4"/>
  <c r="AM1237" i="4"/>
  <c r="AM1238" i="4"/>
  <c r="AM1239" i="4"/>
  <c r="AM1240" i="4"/>
  <c r="AM1241" i="4"/>
  <c r="AM1242" i="4"/>
  <c r="AM1243" i="4"/>
  <c r="AM1244" i="4"/>
  <c r="AM1245" i="4"/>
  <c r="AM1246" i="4"/>
  <c r="AM1247" i="4"/>
  <c r="AM1248" i="4"/>
  <c r="AM1249" i="4"/>
  <c r="AM1250" i="4"/>
  <c r="AM1251" i="4"/>
  <c r="AM1252" i="4"/>
  <c r="AM1253" i="4"/>
  <c r="AM1254" i="4"/>
  <c r="AM1255" i="4"/>
  <c r="AM1256" i="4"/>
  <c r="AM1257" i="4"/>
  <c r="AM1258" i="4"/>
  <c r="AM1259" i="4"/>
  <c r="AM1260" i="4"/>
  <c r="AM1261" i="4"/>
  <c r="AM1262" i="4"/>
  <c r="AM1263" i="4"/>
  <c r="AM1264" i="4"/>
  <c r="AM1265" i="4"/>
  <c r="AM1266" i="4"/>
  <c r="AM1267" i="4"/>
  <c r="AM1268" i="4"/>
  <c r="AM1269" i="4"/>
  <c r="AM1270" i="4"/>
  <c r="AM1271" i="4"/>
  <c r="AM1272" i="4"/>
  <c r="AM1273" i="4"/>
  <c r="AM1274" i="4"/>
  <c r="AM1275" i="4"/>
  <c r="AM1276" i="4"/>
  <c r="AM1277" i="4"/>
  <c r="AM1278" i="4"/>
  <c r="AM1279" i="4"/>
  <c r="AM1280" i="4"/>
  <c r="AM1281" i="4"/>
  <c r="AM1282" i="4"/>
  <c r="AM1283" i="4"/>
  <c r="AM1284" i="4"/>
  <c r="AM1285" i="4"/>
  <c r="AM1286" i="4"/>
  <c r="AM1287" i="4"/>
  <c r="AM1288" i="4"/>
  <c r="AM1289" i="4"/>
  <c r="AM1290" i="4"/>
  <c r="AM1291" i="4"/>
  <c r="AM1292" i="4"/>
  <c r="AM1293" i="4"/>
  <c r="AM1294" i="4"/>
  <c r="AM1295" i="4"/>
  <c r="AM1296" i="4"/>
  <c r="AM1297" i="4"/>
  <c r="AM1298" i="4"/>
  <c r="AM1299" i="4"/>
  <c r="AM1300" i="4"/>
  <c r="AM1301" i="4"/>
  <c r="AM1302" i="4"/>
  <c r="AM1303" i="4"/>
  <c r="AM1304" i="4"/>
  <c r="AM1305" i="4"/>
  <c r="AM1306" i="4"/>
  <c r="AM1307" i="4"/>
  <c r="AM1308" i="4"/>
  <c r="AM1309" i="4"/>
  <c r="AM1310" i="4"/>
  <c r="AM1311" i="4"/>
  <c r="AM1312" i="4"/>
  <c r="AM1313" i="4"/>
  <c r="AM1314" i="4"/>
  <c r="AM1315" i="4"/>
  <c r="AM1316" i="4"/>
  <c r="AM1317" i="4"/>
  <c r="AM1318" i="4"/>
  <c r="AM1319" i="4"/>
  <c r="AM1320" i="4"/>
  <c r="AM1321" i="4"/>
  <c r="AM1322" i="4"/>
  <c r="AM1323" i="4"/>
  <c r="AM1324" i="4"/>
  <c r="AM1325" i="4"/>
  <c r="AM1326" i="4"/>
  <c r="AM1327" i="4"/>
  <c r="AM1328" i="4"/>
  <c r="AM1329" i="4"/>
  <c r="AM1330" i="4"/>
  <c r="AM1331" i="4"/>
  <c r="AM1332" i="4"/>
  <c r="AM1333" i="4"/>
  <c r="AM1334" i="4"/>
  <c r="AM1335" i="4"/>
  <c r="AM1336" i="4"/>
  <c r="AM1337" i="4"/>
  <c r="AM1338" i="4"/>
  <c r="AM1339" i="4"/>
  <c r="AM1340" i="4"/>
  <c r="AM1341" i="4"/>
  <c r="AM1342" i="4"/>
  <c r="AM1343" i="4"/>
  <c r="AM1344" i="4"/>
  <c r="AM1345" i="4"/>
  <c r="AM1346" i="4"/>
  <c r="AM1347" i="4"/>
  <c r="AM1348" i="4"/>
  <c r="AM1349" i="4"/>
  <c r="AM1350" i="4"/>
  <c r="AM1351" i="4"/>
  <c r="AM1352" i="4"/>
  <c r="AM1353" i="4"/>
  <c r="AM1354" i="4"/>
  <c r="AM1355" i="4"/>
  <c r="AM1356" i="4"/>
  <c r="AM1357" i="4"/>
  <c r="AM1358" i="4"/>
  <c r="AM1359" i="4"/>
  <c r="AM1360" i="4"/>
  <c r="AM1361" i="4"/>
  <c r="AM1362" i="4"/>
  <c r="AM1363" i="4"/>
  <c r="AM1364" i="4"/>
  <c r="AM1365" i="4"/>
  <c r="AM1366" i="4"/>
  <c r="AM1367" i="4"/>
  <c r="AM1368" i="4"/>
  <c r="AM1369" i="4"/>
  <c r="AM1370" i="4"/>
  <c r="AM1371" i="4"/>
  <c r="AM1372" i="4"/>
  <c r="AM1373" i="4"/>
  <c r="AM1374" i="4"/>
  <c r="AM1375" i="4"/>
  <c r="AM1376" i="4"/>
  <c r="AM1377" i="4"/>
  <c r="AM1378" i="4"/>
  <c r="AM1379" i="4"/>
  <c r="AM1380" i="4"/>
  <c r="AM1381" i="4"/>
  <c r="AM1382" i="4"/>
  <c r="AM1383" i="4"/>
  <c r="AM1384" i="4"/>
  <c r="AM1385" i="4"/>
  <c r="AM1386" i="4"/>
  <c r="AM1387" i="4"/>
  <c r="AM1388" i="4"/>
  <c r="AM1389" i="4"/>
  <c r="AM1390" i="4"/>
  <c r="AM1391" i="4"/>
  <c r="AM1392" i="4"/>
  <c r="AM1393" i="4"/>
  <c r="AM1394" i="4"/>
  <c r="AM1395" i="4"/>
  <c r="AM1396" i="4"/>
  <c r="AM1397" i="4"/>
  <c r="AM1398" i="4"/>
  <c r="AM1399" i="4"/>
  <c r="AM1400" i="4"/>
  <c r="AM1401" i="4"/>
  <c r="AM1402" i="4"/>
  <c r="AM1403" i="4"/>
  <c r="AM1404" i="4"/>
  <c r="AM1405" i="4"/>
  <c r="AM1406" i="4"/>
  <c r="AM1407" i="4"/>
  <c r="AM1408" i="4"/>
  <c r="AM1409" i="4"/>
  <c r="AM1410" i="4"/>
  <c r="AM1411" i="4"/>
  <c r="AM1412" i="4"/>
  <c r="AM1413" i="4"/>
  <c r="AM1414" i="4"/>
  <c r="AM1415" i="4"/>
  <c r="AM1416" i="4"/>
  <c r="AM1417" i="4"/>
  <c r="AM1418" i="4"/>
  <c r="AM1419" i="4"/>
  <c r="AM1420" i="4"/>
  <c r="AM1421" i="4"/>
  <c r="AM1422" i="4"/>
  <c r="AM1423" i="4"/>
  <c r="AM1424" i="4"/>
  <c r="AM1425" i="4"/>
  <c r="AM1426" i="4"/>
  <c r="AM1427" i="4"/>
  <c r="AM1428" i="4"/>
  <c r="AM1429" i="4"/>
  <c r="AM1430" i="4"/>
  <c r="AM1431" i="4"/>
  <c r="AM1432" i="4"/>
  <c r="AM1433" i="4"/>
  <c r="AM1434" i="4"/>
  <c r="AM1435" i="4"/>
  <c r="AM1436" i="4"/>
  <c r="AM1437" i="4"/>
  <c r="AM1438" i="4"/>
  <c r="AM1439" i="4"/>
  <c r="AM1440" i="4"/>
  <c r="AM1441" i="4"/>
  <c r="AM1442" i="4"/>
  <c r="AM1443" i="4"/>
  <c r="AM1444" i="4"/>
  <c r="AM1445" i="4"/>
  <c r="AM1446" i="4"/>
  <c r="AM1447" i="4"/>
  <c r="AM1448" i="4"/>
  <c r="AM1449" i="4"/>
  <c r="AM1450" i="4"/>
  <c r="AM1451" i="4"/>
  <c r="AM1452" i="4"/>
  <c r="AM1453" i="4"/>
  <c r="AM1454" i="4"/>
  <c r="AM1455" i="4"/>
  <c r="AM1456" i="4"/>
  <c r="AM1457" i="4"/>
  <c r="AM1458" i="4"/>
  <c r="AM1459" i="4"/>
  <c r="AM1460" i="4"/>
  <c r="AM1461" i="4"/>
  <c r="AM1462" i="4"/>
  <c r="AM1463" i="4"/>
  <c r="AM1464" i="4"/>
  <c r="AM1465" i="4"/>
  <c r="AM1466" i="4"/>
  <c r="AM1467" i="4"/>
  <c r="AM1468" i="4"/>
  <c r="AM1469" i="4"/>
  <c r="AM1470" i="4"/>
  <c r="AM1471" i="4"/>
  <c r="AM1472" i="4"/>
  <c r="AM1473" i="4"/>
  <c r="AM1474" i="4"/>
  <c r="AM1475" i="4"/>
  <c r="AM1476" i="4"/>
  <c r="AM1477" i="4"/>
  <c r="AM1478" i="4"/>
  <c r="AM1479" i="4"/>
  <c r="AM1480" i="4"/>
  <c r="AM1481" i="4"/>
  <c r="AM1482" i="4"/>
  <c r="AM1483" i="4"/>
  <c r="AM1484" i="4"/>
  <c r="AM1485" i="4"/>
  <c r="AM1486" i="4"/>
  <c r="AM1487" i="4"/>
  <c r="AM1488" i="4"/>
  <c r="AM1489" i="4"/>
  <c r="AM1490" i="4"/>
  <c r="AM1491" i="4"/>
  <c r="AM1492" i="4"/>
  <c r="AM1493" i="4"/>
  <c r="AM1494" i="4"/>
  <c r="AM1495" i="4"/>
  <c r="AM1496" i="4"/>
  <c r="AM1497" i="4"/>
  <c r="AM1498" i="4"/>
  <c r="AM1499" i="4"/>
  <c r="AM1500" i="4"/>
  <c r="AM1501" i="4"/>
  <c r="AM1502" i="4"/>
  <c r="AM1503" i="4"/>
  <c r="AM1504" i="4"/>
  <c r="AM1505" i="4"/>
  <c r="AM1506" i="4"/>
  <c r="AM1507" i="4"/>
  <c r="AM1508" i="4"/>
  <c r="AM1509" i="4"/>
  <c r="AM1510" i="4"/>
  <c r="AM1511" i="4"/>
  <c r="AM1512" i="4"/>
  <c r="AM1513" i="4"/>
  <c r="AM1514" i="4"/>
  <c r="AM1515" i="4"/>
  <c r="AM1516" i="4"/>
  <c r="AM1517" i="4"/>
  <c r="AM1518" i="4"/>
  <c r="AM1519" i="4"/>
  <c r="AM1520" i="4"/>
  <c r="AM1521" i="4"/>
  <c r="AM1522" i="4"/>
  <c r="AM1523" i="4"/>
  <c r="AM1524" i="4"/>
  <c r="AM1525" i="4"/>
  <c r="AM1526" i="4"/>
  <c r="AM1527" i="4"/>
  <c r="AM1528" i="4"/>
  <c r="AM1529" i="4"/>
  <c r="AM1530" i="4"/>
  <c r="AM1531" i="4"/>
  <c r="AM1532" i="4"/>
  <c r="AM1533" i="4"/>
  <c r="AM1534" i="4"/>
  <c r="AM1535" i="4"/>
  <c r="AM1536" i="4"/>
  <c r="AM1537" i="4"/>
  <c r="AM1538" i="4"/>
  <c r="AM1539" i="4"/>
  <c r="AM1540" i="4"/>
  <c r="AM1541" i="4"/>
  <c r="AM1542" i="4"/>
  <c r="AM1543" i="4"/>
  <c r="AM1544" i="4"/>
  <c r="AM1545" i="4"/>
  <c r="AM1546" i="4"/>
  <c r="AM1547" i="4"/>
  <c r="AM1548" i="4"/>
  <c r="AM1549" i="4"/>
  <c r="AM1550" i="4"/>
  <c r="AM1551" i="4"/>
  <c r="AM1552" i="4"/>
  <c r="AM1553" i="4"/>
  <c r="AM1554" i="4"/>
  <c r="AM1555" i="4"/>
  <c r="AM1556" i="4"/>
  <c r="AM1557" i="4"/>
  <c r="AM1558" i="4"/>
  <c r="AM1559" i="4"/>
  <c r="AM1560" i="4"/>
  <c r="AM1561" i="4"/>
  <c r="AM1562" i="4"/>
  <c r="AM1563" i="4"/>
  <c r="AM1564" i="4"/>
  <c r="AM1565" i="4"/>
  <c r="AM1566" i="4"/>
  <c r="AM1567" i="4"/>
  <c r="AM1568" i="4"/>
  <c r="AM1569" i="4"/>
  <c r="AM1570" i="4"/>
  <c r="AM1571" i="4"/>
  <c r="AM1572" i="4"/>
  <c r="AM1573" i="4"/>
  <c r="AM1574" i="4"/>
  <c r="AM1575" i="4"/>
  <c r="AM1576" i="4"/>
  <c r="AM1577" i="4"/>
  <c r="AM1578" i="4"/>
  <c r="AM1579" i="4"/>
  <c r="AM1580" i="4"/>
  <c r="AM1581" i="4"/>
  <c r="AM1582" i="4"/>
  <c r="AM1583" i="4"/>
  <c r="AM1584" i="4"/>
  <c r="AM1585" i="4"/>
  <c r="AM1586" i="4"/>
  <c r="AM1587" i="4"/>
  <c r="AM1588" i="4"/>
  <c r="AM1589" i="4"/>
  <c r="AM1590" i="4"/>
  <c r="AM1591" i="4"/>
  <c r="AM1592" i="4"/>
  <c r="AM1593" i="4"/>
  <c r="AM1594" i="4"/>
  <c r="AM1595" i="4"/>
  <c r="AM1596" i="4"/>
  <c r="AM1597" i="4"/>
  <c r="AM1598" i="4"/>
  <c r="AM1599" i="4"/>
  <c r="AM1600" i="4"/>
  <c r="AM1601" i="4"/>
  <c r="AM1602" i="4"/>
  <c r="AM1603" i="4"/>
  <c r="AM1604" i="4"/>
  <c r="AM1605" i="4"/>
  <c r="AM1606" i="4"/>
  <c r="AM1607" i="4"/>
  <c r="AM1608" i="4"/>
  <c r="AM1609" i="4"/>
  <c r="AM1610" i="4"/>
  <c r="AM1611" i="4"/>
  <c r="AM1612" i="4"/>
  <c r="AM1613" i="4"/>
  <c r="AM1614" i="4"/>
  <c r="AM1615" i="4"/>
  <c r="AM1616" i="4"/>
  <c r="AM1617" i="4"/>
  <c r="AM1618" i="4"/>
  <c r="AM1619" i="4"/>
  <c r="AM1620" i="4"/>
  <c r="AM1621" i="4"/>
  <c r="AM1622" i="4"/>
  <c r="AM1623" i="4"/>
  <c r="AM1624" i="4"/>
  <c r="AM1625" i="4"/>
  <c r="AM1626" i="4"/>
  <c r="AM1627" i="4"/>
  <c r="AM1628" i="4"/>
  <c r="AM1629" i="4"/>
  <c r="AM1630" i="4"/>
  <c r="AM1631" i="4"/>
  <c r="AM1632" i="4"/>
  <c r="AM1633" i="4"/>
  <c r="AM1634" i="4"/>
  <c r="AM1635" i="4"/>
  <c r="AM1636" i="4"/>
  <c r="AM1637" i="4"/>
  <c r="AM1638" i="4"/>
  <c r="AM1639" i="4"/>
  <c r="AM1640" i="4"/>
  <c r="AM1641" i="4"/>
  <c r="AM1642" i="4"/>
  <c r="AM1643" i="4"/>
  <c r="AM1644" i="4"/>
  <c r="AM1645" i="4"/>
  <c r="AM1646" i="4"/>
  <c r="AM1647" i="4"/>
  <c r="AM1648" i="4"/>
  <c r="AM1649" i="4"/>
  <c r="AM1650" i="4"/>
  <c r="AM1651" i="4"/>
  <c r="AM1652" i="4"/>
  <c r="AM1653" i="4"/>
  <c r="AM1654" i="4"/>
  <c r="AM1655" i="4"/>
  <c r="AM1656" i="4"/>
  <c r="AM1657" i="4"/>
  <c r="AM1658" i="4"/>
  <c r="AM1659" i="4"/>
  <c r="AM1660" i="4"/>
  <c r="AM1661" i="4"/>
  <c r="AM1662" i="4"/>
  <c r="AM1663" i="4"/>
  <c r="AM1664" i="4"/>
  <c r="AM1665" i="4"/>
  <c r="AM1666" i="4"/>
  <c r="AM1667" i="4"/>
  <c r="AM1668" i="4"/>
  <c r="AM1669" i="4"/>
  <c r="AM1670" i="4"/>
  <c r="AM1671" i="4"/>
  <c r="AM1672" i="4"/>
  <c r="AM1673" i="4"/>
  <c r="AM1674" i="4"/>
  <c r="AM1675" i="4"/>
  <c r="AM1676" i="4"/>
  <c r="AM1677" i="4"/>
  <c r="AM1678" i="4"/>
  <c r="AM1679" i="4"/>
  <c r="AM1680" i="4"/>
  <c r="AM1681" i="4"/>
  <c r="AM1682" i="4"/>
  <c r="AM1683" i="4"/>
  <c r="AM1684" i="4"/>
  <c r="AM1685" i="4"/>
  <c r="AM1686" i="4"/>
  <c r="AM1687" i="4"/>
  <c r="AM1688" i="4"/>
  <c r="AM1689" i="4"/>
  <c r="AM1690" i="4"/>
  <c r="AM1691" i="4"/>
  <c r="AM1692" i="4"/>
  <c r="AM1693" i="4"/>
  <c r="AM1694" i="4"/>
  <c r="AM1695" i="4"/>
  <c r="AM1696" i="4"/>
  <c r="AM1697" i="4"/>
  <c r="AM1698" i="4"/>
  <c r="AM1699" i="4"/>
  <c r="AM1700" i="4"/>
  <c r="AM1701" i="4"/>
  <c r="AM1702" i="4"/>
  <c r="AM1703" i="4"/>
  <c r="AM1704" i="4"/>
  <c r="AM1705" i="4"/>
  <c r="AM1706" i="4"/>
  <c r="AM1707" i="4"/>
  <c r="AM1708" i="4"/>
  <c r="AM1709" i="4"/>
  <c r="AM1710" i="4"/>
  <c r="AM1711" i="4"/>
  <c r="AM1712" i="4"/>
  <c r="AM1713" i="4"/>
  <c r="AM1714" i="4"/>
  <c r="AM1715" i="4"/>
  <c r="AM1716" i="4"/>
  <c r="AM1717" i="4"/>
  <c r="AM1718" i="4"/>
  <c r="AM1719" i="4"/>
  <c r="AM1720" i="4"/>
  <c r="AM1721" i="4"/>
  <c r="AM1722" i="4"/>
  <c r="AM1723" i="4"/>
  <c r="AM1724" i="4"/>
  <c r="AM1725" i="4"/>
  <c r="AM1726" i="4"/>
  <c r="AM1727" i="4"/>
  <c r="AM1728" i="4"/>
  <c r="AM1729" i="4"/>
  <c r="AM1730" i="4"/>
  <c r="AM1731" i="4"/>
  <c r="AM1732" i="4"/>
  <c r="AM1733" i="4"/>
  <c r="AM1734" i="4"/>
  <c r="AM1735" i="4"/>
  <c r="AM1736" i="4"/>
  <c r="AM1737" i="4"/>
  <c r="AM1738" i="4"/>
  <c r="AM1739" i="4"/>
  <c r="AM1740" i="4"/>
  <c r="AM1741" i="4"/>
  <c r="AM1742" i="4"/>
  <c r="AM1743" i="4"/>
  <c r="AM1744" i="4"/>
  <c r="AM1745" i="4"/>
  <c r="AM1746" i="4"/>
  <c r="AM1747" i="4"/>
  <c r="AM1748" i="4"/>
  <c r="AM1749" i="4"/>
  <c r="AM1750" i="4"/>
  <c r="AM1751" i="4"/>
  <c r="AM1752" i="4"/>
  <c r="AM1753" i="4"/>
  <c r="AM1754" i="4"/>
  <c r="AM1755" i="4"/>
  <c r="AM1756" i="4"/>
  <c r="AM1757" i="4"/>
  <c r="AM1758" i="4"/>
  <c r="AM1759" i="4"/>
  <c r="AM1760" i="4"/>
  <c r="AM1761" i="4"/>
  <c r="AM1762" i="4"/>
  <c r="AM1763" i="4"/>
  <c r="AM1764" i="4"/>
  <c r="AM1765" i="4"/>
  <c r="AM1766" i="4"/>
  <c r="AM1767" i="4"/>
  <c r="AM1768" i="4"/>
  <c r="AM1769" i="4"/>
  <c r="AM1770" i="4"/>
  <c r="AM1771" i="4"/>
  <c r="AM1772" i="4"/>
  <c r="AM1773" i="4"/>
  <c r="AM1774" i="4"/>
  <c r="AM1775" i="4"/>
  <c r="AM1776" i="4"/>
  <c r="AM1777" i="4"/>
  <c r="AM1778" i="4"/>
  <c r="AM1779" i="4"/>
  <c r="AM1780" i="4"/>
  <c r="AM1781" i="4"/>
  <c r="AM1782" i="4"/>
  <c r="AM1783" i="4"/>
  <c r="AM1784" i="4"/>
  <c r="AM1785" i="4"/>
  <c r="AM1786" i="4"/>
  <c r="AM1787" i="4"/>
  <c r="AM1788" i="4"/>
  <c r="AM1789" i="4"/>
  <c r="AM1790" i="4"/>
  <c r="AM1791" i="4"/>
  <c r="AM1792" i="4"/>
  <c r="AM1793" i="4"/>
  <c r="AM1794" i="4"/>
  <c r="AM1795" i="4"/>
  <c r="AM1796" i="4"/>
  <c r="AM1797" i="4"/>
  <c r="AM1798" i="4"/>
  <c r="AM1799" i="4"/>
  <c r="AM1800" i="4"/>
  <c r="AM1801" i="4"/>
  <c r="AM1802" i="4"/>
  <c r="AM1803" i="4"/>
  <c r="AM1804" i="4"/>
  <c r="AM1805" i="4"/>
  <c r="AM1806" i="4"/>
  <c r="AM1807" i="4"/>
  <c r="AM1808" i="4"/>
  <c r="AM1809" i="4"/>
  <c r="AM1810" i="4"/>
  <c r="AM1811" i="4"/>
  <c r="AM1812" i="4"/>
  <c r="AM1813" i="4"/>
  <c r="AM1814" i="4"/>
  <c r="AM1815" i="4"/>
  <c r="AM1816" i="4"/>
  <c r="AM1817" i="4"/>
  <c r="AM1818" i="4"/>
  <c r="AM1819" i="4"/>
  <c r="AM1820" i="4"/>
  <c r="AM1821" i="4"/>
  <c r="AM1822" i="4"/>
  <c r="AM1823" i="4"/>
  <c r="AM1824" i="4"/>
  <c r="AM1825" i="4"/>
  <c r="AM1826" i="4"/>
  <c r="AM1827" i="4"/>
  <c r="AM1828" i="4"/>
  <c r="AM1829" i="4"/>
  <c r="AM1830" i="4"/>
  <c r="AM1831" i="4"/>
  <c r="AM1832" i="4"/>
  <c r="AM1833" i="4"/>
  <c r="AM1834" i="4"/>
  <c r="AM1835" i="4"/>
  <c r="AM1836" i="4"/>
  <c r="AM1837" i="4"/>
  <c r="AM1838" i="4"/>
  <c r="AM1839" i="4"/>
  <c r="AM1840" i="4"/>
  <c r="AM1841" i="4"/>
  <c r="AM1842" i="4"/>
  <c r="AM1843" i="4"/>
  <c r="AM1844" i="4"/>
  <c r="AM1845" i="4"/>
  <c r="AM1846" i="4"/>
  <c r="AM1847" i="4"/>
  <c r="AM1848" i="4"/>
  <c r="AM1849" i="4"/>
  <c r="AM1850" i="4"/>
  <c r="AM1851" i="4"/>
  <c r="AM1852" i="4"/>
  <c r="AM1853" i="4"/>
  <c r="AM1854" i="4"/>
  <c r="AM1855" i="4"/>
  <c r="AM1856" i="4"/>
  <c r="AM1857" i="4"/>
  <c r="AM1858" i="4"/>
  <c r="AM1859" i="4"/>
  <c r="AM1860" i="4"/>
  <c r="AM1861" i="4"/>
  <c r="AM1862" i="4"/>
  <c r="AM1863" i="4"/>
  <c r="AM1864" i="4"/>
  <c r="AM1865" i="4"/>
  <c r="AM1866" i="4"/>
  <c r="AM1867" i="4"/>
  <c r="AM1868" i="4"/>
  <c r="AM1869" i="4"/>
  <c r="AM1870" i="4"/>
  <c r="AM1871" i="4"/>
  <c r="AM1872" i="4"/>
  <c r="AM1873" i="4"/>
  <c r="AM1874" i="4"/>
  <c r="AM1875" i="4"/>
  <c r="AM1876" i="4"/>
  <c r="AM1877" i="4"/>
  <c r="AM1878" i="4"/>
  <c r="AM1879" i="4"/>
  <c r="AM1880" i="4"/>
  <c r="AM1881" i="4"/>
  <c r="AM1882" i="4"/>
  <c r="AM1883" i="4"/>
  <c r="AM1884" i="4"/>
  <c r="AM1885" i="4"/>
  <c r="AM1886" i="4"/>
  <c r="AM1887" i="4"/>
  <c r="AM1888" i="4"/>
  <c r="AM1889" i="4"/>
  <c r="AM1890" i="4"/>
  <c r="AM1891" i="4"/>
  <c r="AM1892" i="4"/>
  <c r="AM1893" i="4"/>
  <c r="AM1894" i="4"/>
  <c r="AM1895" i="4"/>
  <c r="AM1896" i="4"/>
  <c r="AM1897" i="4"/>
  <c r="AM1898" i="4"/>
  <c r="AM1899" i="4"/>
  <c r="AM1900" i="4"/>
  <c r="AM1901" i="4"/>
  <c r="AM1902" i="4"/>
  <c r="AM1903" i="4"/>
  <c r="AM1904" i="4"/>
  <c r="AM1905" i="4"/>
  <c r="AM1906" i="4"/>
  <c r="AM1907" i="4"/>
  <c r="AM1908" i="4"/>
  <c r="AM1909" i="4"/>
  <c r="AM1910" i="4"/>
  <c r="AM1911" i="4"/>
  <c r="AM1912" i="4"/>
  <c r="AM1913" i="4"/>
  <c r="AM1914" i="4"/>
  <c r="AM1915" i="4"/>
  <c r="AM1916" i="4"/>
  <c r="AM1917" i="4"/>
  <c r="AM1918" i="4"/>
  <c r="AM1919" i="4"/>
  <c r="AM1920" i="4"/>
  <c r="AM1921" i="4"/>
  <c r="AM1922" i="4"/>
  <c r="AM1923" i="4"/>
  <c r="AM1924" i="4"/>
  <c r="AM1925" i="4"/>
  <c r="AM1926" i="4"/>
  <c r="AM1927" i="4"/>
  <c r="AM1928" i="4"/>
  <c r="AM1929" i="4"/>
  <c r="AM1930" i="4"/>
  <c r="AM1931" i="4"/>
  <c r="AM1932" i="4"/>
  <c r="AM1933" i="4"/>
  <c r="AM1934" i="4"/>
  <c r="AM1935" i="4"/>
  <c r="AM1936" i="4"/>
  <c r="AM1937" i="4"/>
  <c r="AM1938" i="4"/>
  <c r="AM1939" i="4"/>
  <c r="AM1940" i="4"/>
  <c r="AM1941" i="4"/>
  <c r="AM1942" i="4"/>
  <c r="AM1943" i="4"/>
  <c r="AM1944" i="4"/>
  <c r="AM1945" i="4"/>
  <c r="AM1946" i="4"/>
  <c r="AM1947" i="4"/>
  <c r="AM1948" i="4"/>
  <c r="AM1949" i="4"/>
  <c r="AM1950" i="4"/>
  <c r="AM1951" i="4"/>
  <c r="AM1952" i="4"/>
  <c r="AM1953" i="4"/>
  <c r="AM1954" i="4"/>
  <c r="AM1955" i="4"/>
  <c r="AM1956" i="4"/>
  <c r="AM1957" i="4"/>
  <c r="AM1958" i="4"/>
  <c r="AM1959" i="4"/>
  <c r="AM1960" i="4"/>
  <c r="AM1961" i="4"/>
  <c r="AM1962" i="4"/>
  <c r="AM1963" i="4"/>
  <c r="AM1964" i="4"/>
  <c r="AM1965" i="4"/>
  <c r="AM1966" i="4"/>
  <c r="AM1967" i="4"/>
  <c r="AM1968" i="4"/>
  <c r="AM1969" i="4"/>
  <c r="AM1970" i="4"/>
  <c r="AM1971" i="4"/>
  <c r="AM1972" i="4"/>
  <c r="AM1973" i="4"/>
  <c r="AM1974" i="4"/>
  <c r="AM1975" i="4"/>
  <c r="AM1976" i="4"/>
  <c r="AM1977" i="4"/>
  <c r="AM1978" i="4"/>
  <c r="AM1979" i="4"/>
  <c r="AM1980" i="4"/>
  <c r="AM1981" i="4"/>
  <c r="AM1982" i="4"/>
  <c r="AM1983" i="4"/>
  <c r="AM1984" i="4"/>
  <c r="AM1985" i="4"/>
  <c r="AM1986" i="4"/>
  <c r="AM1987" i="4"/>
  <c r="AM1988" i="4"/>
  <c r="AM1989" i="4"/>
  <c r="AM1990" i="4"/>
  <c r="AM1991" i="4"/>
  <c r="AM1992" i="4"/>
  <c r="AM1993" i="4"/>
  <c r="AM1994" i="4"/>
  <c r="AM1995" i="4"/>
  <c r="AM1996" i="4"/>
  <c r="AM1997" i="4"/>
  <c r="AM1998" i="4"/>
  <c r="AM1999" i="4"/>
  <c r="AM2000" i="4"/>
  <c r="AM2001" i="4"/>
  <c r="AM2002" i="4"/>
  <c r="AM2003" i="4"/>
  <c r="AM2004" i="4"/>
  <c r="AM2005" i="4"/>
  <c r="AM2006" i="4"/>
  <c r="AM2007" i="4"/>
  <c r="AM2008" i="4"/>
  <c r="AM2009" i="4"/>
  <c r="AM2010" i="4"/>
  <c r="AM2011" i="4"/>
  <c r="AM2012" i="4"/>
  <c r="AM2013" i="4"/>
  <c r="AM2014" i="4"/>
  <c r="AM2015" i="4"/>
  <c r="AM2016" i="4"/>
  <c r="AM2017" i="4"/>
  <c r="AM2018" i="4"/>
  <c r="AM2019" i="4"/>
  <c r="AM2020" i="4"/>
  <c r="AM2021" i="4"/>
  <c r="AM2022" i="4"/>
  <c r="AM2023" i="4"/>
  <c r="AM2024" i="4"/>
  <c r="AM2025" i="4"/>
  <c r="AM2026" i="4"/>
  <c r="AM2027" i="4"/>
  <c r="AM2028" i="4"/>
  <c r="AM2029" i="4"/>
  <c r="AM2030" i="4"/>
  <c r="AM2031" i="4"/>
  <c r="AM2032" i="4"/>
  <c r="AM2033" i="4"/>
  <c r="AM2034" i="4"/>
  <c r="AM2035" i="4"/>
  <c r="AM2036" i="4"/>
  <c r="AM2037" i="4"/>
  <c r="AM2038" i="4"/>
  <c r="AM2039" i="4"/>
  <c r="AM2040" i="4"/>
  <c r="AM2041" i="4"/>
  <c r="AM2042" i="4"/>
  <c r="AM2043" i="4"/>
  <c r="AM2044" i="4"/>
  <c r="AM2045" i="4"/>
  <c r="AM2046" i="4"/>
  <c r="AM2047" i="4"/>
  <c r="AM2048" i="4"/>
  <c r="AM2049" i="4"/>
  <c r="AM2050" i="4"/>
  <c r="AM2051" i="4"/>
  <c r="AM2052" i="4"/>
  <c r="AM2053" i="4"/>
  <c r="AM2054" i="4"/>
  <c r="AM2055" i="4"/>
  <c r="AM2056" i="4"/>
  <c r="AM2057" i="4"/>
  <c r="AM2058" i="4"/>
  <c r="AM2059" i="4"/>
  <c r="AM2060" i="4"/>
  <c r="AM2061" i="4"/>
  <c r="AM2062" i="4"/>
  <c r="AM2063" i="4"/>
  <c r="AM2064" i="4"/>
  <c r="AM2065" i="4"/>
  <c r="AM2066" i="4"/>
  <c r="AM2067" i="4"/>
  <c r="AM2068" i="4"/>
  <c r="AM2069" i="4"/>
  <c r="AM2070" i="4"/>
  <c r="AM2071" i="4"/>
  <c r="AM2072" i="4"/>
  <c r="AM2073" i="4"/>
  <c r="AM2074" i="4"/>
  <c r="AM2075" i="4"/>
  <c r="AM2076" i="4"/>
  <c r="AM2077" i="4"/>
  <c r="AM2078" i="4"/>
  <c r="AM2079" i="4"/>
  <c r="AM2080" i="4"/>
  <c r="AM2081" i="4"/>
  <c r="AM2082" i="4"/>
  <c r="AM2083" i="4"/>
  <c r="AM2084" i="4"/>
  <c r="AM2085" i="4"/>
  <c r="AM2086" i="4"/>
  <c r="AM2087" i="4"/>
  <c r="AM2088" i="4"/>
  <c r="AM2089" i="4"/>
  <c r="AM2090" i="4"/>
  <c r="AM2091" i="4"/>
  <c r="AM2092" i="4"/>
  <c r="AM2093" i="4"/>
  <c r="AM2094" i="4"/>
  <c r="AM2095" i="4"/>
  <c r="AM2096" i="4"/>
  <c r="AM2097" i="4"/>
  <c r="AM2098" i="4"/>
  <c r="AM2099" i="4"/>
  <c r="AM2100" i="4"/>
  <c r="AM2101" i="4"/>
  <c r="AM2102" i="4"/>
  <c r="AM2103" i="4"/>
  <c r="AM2104" i="4"/>
  <c r="AM2105" i="4"/>
  <c r="AM2106" i="4"/>
  <c r="AM2107" i="4"/>
  <c r="AM2108" i="4"/>
  <c r="AM2109" i="4"/>
  <c r="AM2110" i="4"/>
  <c r="AM2111" i="4"/>
  <c r="AM2112" i="4"/>
  <c r="AM2113" i="4"/>
  <c r="AM2114" i="4"/>
  <c r="AM2115" i="4"/>
  <c r="AM2116" i="4"/>
  <c r="AM2117" i="4"/>
  <c r="AM2118" i="4"/>
  <c r="AM2119" i="4"/>
  <c r="AM2120" i="4"/>
  <c r="AM2121" i="4"/>
  <c r="AM2122" i="4"/>
  <c r="AM2123" i="4"/>
  <c r="AM2124" i="4"/>
  <c r="AM2125" i="4"/>
  <c r="AM2126" i="4"/>
  <c r="AM2127" i="4"/>
  <c r="AM2128" i="4"/>
  <c r="AM2129" i="4"/>
  <c r="AM2130" i="4"/>
  <c r="AM2131" i="4"/>
  <c r="AM2132" i="4"/>
  <c r="AM2133" i="4"/>
  <c r="AM2134" i="4"/>
  <c r="AM2135" i="4"/>
  <c r="AM2136" i="4"/>
  <c r="AM2137" i="4"/>
  <c r="AM2138" i="4"/>
  <c r="AM2139" i="4"/>
  <c r="AM2140" i="4"/>
  <c r="AM2141" i="4"/>
  <c r="AM2142" i="4"/>
  <c r="AM2143" i="4"/>
  <c r="AM2144" i="4"/>
  <c r="AM2145" i="4"/>
  <c r="AM2146" i="4"/>
  <c r="AM2147" i="4"/>
  <c r="AM2148" i="4"/>
  <c r="AM2149" i="4"/>
  <c r="AM2150" i="4"/>
  <c r="AM2151" i="4"/>
  <c r="AM2152" i="4"/>
  <c r="AM2153" i="4"/>
  <c r="AM2154" i="4"/>
  <c r="AM2155" i="4"/>
  <c r="AM2156" i="4"/>
  <c r="AM2157" i="4"/>
  <c r="AM2158" i="4"/>
  <c r="AM2159" i="4"/>
  <c r="AM2160" i="4"/>
  <c r="AM2161" i="4"/>
  <c r="AM2162" i="4"/>
  <c r="AM2163" i="4"/>
  <c r="AM2164" i="4"/>
  <c r="AM2165" i="4"/>
  <c r="AM2166" i="4"/>
  <c r="AM2167" i="4"/>
  <c r="AM2168" i="4"/>
  <c r="AM2169" i="4"/>
  <c r="AM2170" i="4"/>
  <c r="AM2171" i="4"/>
  <c r="AM2172" i="4"/>
  <c r="AM2173" i="4"/>
  <c r="AM2174" i="4"/>
  <c r="AM2175" i="4"/>
  <c r="AM2176" i="4"/>
  <c r="AM2177" i="4"/>
  <c r="AM2178" i="4"/>
  <c r="AM2179" i="4"/>
  <c r="AM2180" i="4"/>
  <c r="AM2181" i="4"/>
  <c r="AM2182" i="4"/>
  <c r="AM2183" i="4"/>
  <c r="AM2184" i="4"/>
  <c r="AM2185" i="4"/>
  <c r="AM2186" i="4"/>
  <c r="AM2187" i="4"/>
  <c r="AM2188" i="4"/>
  <c r="AM2189" i="4"/>
  <c r="AM2190" i="4"/>
  <c r="AM2191" i="4"/>
  <c r="AM2192" i="4"/>
  <c r="AM2193" i="4"/>
  <c r="AM2194" i="4"/>
  <c r="AM2195" i="4"/>
  <c r="AM2196" i="4"/>
  <c r="AM2197" i="4"/>
  <c r="AM2198" i="4"/>
  <c r="AM2199" i="4"/>
  <c r="AM2200" i="4"/>
  <c r="AM2201" i="4"/>
  <c r="AM2202" i="4"/>
  <c r="AM2203" i="4"/>
  <c r="AM2204" i="4"/>
  <c r="AM2205" i="4"/>
  <c r="AM2206" i="4"/>
  <c r="AM2207" i="4"/>
  <c r="AM2208" i="4"/>
  <c r="AM2209" i="4"/>
  <c r="AM2210" i="4"/>
  <c r="AM2211" i="4"/>
  <c r="AM2212" i="4"/>
  <c r="AM2213" i="4"/>
  <c r="AM2214" i="4"/>
  <c r="AM2215" i="4"/>
  <c r="AM2216" i="4"/>
  <c r="AM2217" i="4"/>
  <c r="AM2218" i="4"/>
  <c r="AM2219" i="4"/>
  <c r="AM2220" i="4"/>
  <c r="AM2221" i="4"/>
  <c r="AM2222" i="4"/>
  <c r="AM2223" i="4"/>
  <c r="AM2224" i="4"/>
  <c r="AM2225" i="4"/>
  <c r="AM2226" i="4"/>
  <c r="AM2227" i="4"/>
  <c r="AM2228" i="4"/>
  <c r="AM2229" i="4"/>
  <c r="AM2230" i="4"/>
  <c r="AM2231" i="4"/>
  <c r="AM2232" i="4"/>
  <c r="AM2233" i="4"/>
  <c r="AM2234" i="4"/>
  <c r="AM2235" i="4"/>
  <c r="AM2236" i="4"/>
  <c r="AM2237" i="4"/>
  <c r="AM2238" i="4"/>
  <c r="AM2239" i="4"/>
  <c r="AM2240" i="4"/>
  <c r="AM2241" i="4"/>
  <c r="AM2242" i="4"/>
  <c r="AM2243" i="4"/>
  <c r="AM2244" i="4"/>
  <c r="AM2245" i="4"/>
  <c r="AM2246" i="4"/>
  <c r="AM2247" i="4"/>
  <c r="AM2248" i="4"/>
  <c r="AM2249" i="4"/>
  <c r="AM2250" i="4"/>
  <c r="AM2251" i="4"/>
  <c r="AM2252" i="4"/>
  <c r="AM2253" i="4"/>
  <c r="AM2254" i="4"/>
  <c r="AM2255" i="4"/>
  <c r="AM2256" i="4"/>
  <c r="AM2257" i="4"/>
  <c r="AM2258" i="4"/>
  <c r="AM2259" i="4"/>
  <c r="AM2260" i="4"/>
  <c r="AM2261" i="4"/>
  <c r="AM2262" i="4"/>
  <c r="AM2263" i="4"/>
  <c r="AM2264" i="4"/>
  <c r="AM2265" i="4"/>
  <c r="AM2266" i="4"/>
  <c r="AM2267" i="4"/>
  <c r="AM2268" i="4"/>
  <c r="AM2269" i="4"/>
  <c r="AM2270" i="4"/>
  <c r="AM2271" i="4"/>
  <c r="AM2272" i="4"/>
  <c r="AM2273" i="4"/>
  <c r="AM2274" i="4"/>
  <c r="AM2275" i="4"/>
  <c r="AM2276" i="4"/>
  <c r="AM2277" i="4"/>
  <c r="AM2278" i="4"/>
  <c r="AM2279" i="4"/>
  <c r="AM2280" i="4"/>
  <c r="AM2281" i="4"/>
  <c r="AM2282" i="4"/>
  <c r="AM2283" i="4"/>
  <c r="AM2284" i="4"/>
  <c r="AM2285" i="4"/>
  <c r="AM2286" i="4"/>
  <c r="AM2287" i="4"/>
  <c r="AM2288" i="4"/>
  <c r="AM2289" i="4"/>
  <c r="AM2290" i="4"/>
  <c r="AM2291" i="4"/>
  <c r="AM2292" i="4"/>
  <c r="AM2293" i="4"/>
  <c r="AM2294" i="4"/>
  <c r="AM2295" i="4"/>
  <c r="AM2296" i="4"/>
  <c r="AM2297" i="4"/>
  <c r="AM2298" i="4"/>
  <c r="AM2299" i="4"/>
  <c r="AM2300" i="4"/>
  <c r="AM2301" i="4"/>
  <c r="AM2302" i="4"/>
  <c r="AM2303" i="4"/>
  <c r="AM2304" i="4"/>
  <c r="AM2305" i="4"/>
  <c r="AM2306" i="4"/>
  <c r="AM2307" i="4"/>
  <c r="AM2308" i="4"/>
  <c r="AM2309" i="4"/>
  <c r="D71" i="3"/>
  <c r="K271" i="3"/>
  <c r="K270" i="3"/>
  <c r="K269" i="3"/>
  <c r="K268" i="3" l="1"/>
  <c r="D70" i="3"/>
  <c r="K267" i="3"/>
  <c r="K266" i="3" l="1"/>
  <c r="K265" i="3" l="1"/>
  <c r="K264" i="3"/>
  <c r="K263" i="3"/>
  <c r="U942" i="1"/>
  <c r="U941" i="1"/>
  <c r="U940" i="1"/>
  <c r="U939" i="1"/>
  <c r="K262" i="3"/>
  <c r="U626" i="1"/>
  <c r="U585" i="1"/>
  <c r="K261" i="3" l="1"/>
  <c r="K260" i="3"/>
  <c r="K259" i="3"/>
  <c r="K258" i="3"/>
  <c r="K257" i="3"/>
  <c r="K256" i="3"/>
  <c r="K255" i="3"/>
  <c r="K11" i="3"/>
  <c r="K14" i="3"/>
  <c r="K15" i="3"/>
  <c r="K16" i="3"/>
  <c r="K28" i="3"/>
  <c r="K48" i="3"/>
  <c r="K64" i="3"/>
  <c r="K92" i="3"/>
  <c r="K94" i="3"/>
  <c r="K111" i="3"/>
  <c r="K112" i="3"/>
  <c r="K126" i="3"/>
  <c r="K155" i="3"/>
  <c r="K183" i="3"/>
  <c r="K227" i="3"/>
  <c r="K65" i="3"/>
  <c r="K242" i="3"/>
  <c r="D3" i="1"/>
  <c r="AM3" i="1" s="1" a="1"/>
  <c r="AM3" i="1" s="1"/>
  <c r="AM4" i="1" s="1" a="1"/>
  <c r="AM4" i="1" s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K2" i="3"/>
  <c r="K3" i="3"/>
  <c r="K4" i="3"/>
  <c r="K5" i="3"/>
  <c r="K6" i="3"/>
  <c r="K7" i="3"/>
  <c r="K8" i="3"/>
  <c r="K9" i="3"/>
  <c r="K10" i="3"/>
  <c r="K12" i="3"/>
  <c r="K13" i="3"/>
  <c r="K17" i="3"/>
  <c r="K18" i="3"/>
  <c r="K19" i="3"/>
  <c r="K20" i="3"/>
  <c r="K21" i="3"/>
  <c r="K22" i="3"/>
  <c r="K23" i="3"/>
  <c r="K24" i="3"/>
  <c r="K25" i="3"/>
  <c r="K26" i="3"/>
  <c r="K27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3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6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D69" i="3"/>
  <c r="AM5" i="1" l="1" a="1"/>
  <c r="AM5" i="1" s="1"/>
  <c r="AM6" i="1" s="1" a="1"/>
  <c r="AM6" i="1" s="1"/>
  <c r="AM7" i="1" s="1" a="1"/>
  <c r="AM7" i="1" s="1"/>
  <c r="AM8" i="1" s="1" a="1"/>
  <c r="AM8" i="1" s="1"/>
  <c r="AM9" i="1" s="1" a="1"/>
  <c r="AM9" i="1" s="1"/>
  <c r="AM10" i="1" s="1" a="1"/>
  <c r="AM10" i="1" s="1"/>
  <c r="AM11" i="1" s="1" a="1"/>
  <c r="AM11" i="1" s="1"/>
  <c r="AM12" i="1" s="1" a="1"/>
  <c r="AM12" i="1" s="1"/>
  <c r="AM13" i="1" s="1" a="1"/>
  <c r="AM13" i="1" s="1"/>
  <c r="AM14" i="1" s="1" a="1"/>
  <c r="AM14" i="1" s="1"/>
  <c r="AM15" i="1" s="1" a="1"/>
  <c r="AM15" i="1" s="1"/>
  <c r="AM16" i="1" s="1" a="1"/>
  <c r="AM16" i="1" s="1"/>
  <c r="AM17" i="1" s="1" a="1"/>
  <c r="AM17" i="1" s="1"/>
  <c r="AM18" i="1" s="1" a="1"/>
  <c r="AM18" i="1" s="1"/>
  <c r="AM19" i="1" s="1" a="1"/>
  <c r="AM19" i="1" s="1"/>
  <c r="AM20" i="1" s="1" a="1"/>
  <c r="AM20" i="1" s="1"/>
  <c r="AM21" i="1" s="1" a="1"/>
  <c r="AM21" i="1" s="1"/>
  <c r="AM22" i="1" s="1" a="1"/>
  <c r="AM22" i="1" s="1"/>
  <c r="AM23" i="1" s="1" a="1"/>
  <c r="AM23" i="1" s="1"/>
  <c r="AM24" i="1" s="1" a="1"/>
  <c r="AM24" i="1" s="1"/>
  <c r="AM25" i="1" s="1" a="1"/>
  <c r="AM25" i="1" s="1"/>
  <c r="AM26" i="1" s="1" a="1"/>
  <c r="AM26" i="1" s="1"/>
  <c r="AM27" i="1" s="1" a="1"/>
  <c r="AM27" i="1" s="1"/>
  <c r="AM28" i="1" s="1" a="1"/>
  <c r="AM28" i="1" s="1"/>
  <c r="AM29" i="1" s="1" a="1"/>
  <c r="AM29" i="1" s="1"/>
  <c r="AM30" i="1" s="1" a="1"/>
  <c r="AM30" i="1" s="1"/>
  <c r="AM31" i="1" s="1" a="1"/>
  <c r="AM31" i="1" s="1"/>
  <c r="AM32" i="1" s="1" a="1"/>
  <c r="AM32" i="1" s="1"/>
  <c r="AM33" i="1" s="1" a="1"/>
  <c r="AM33" i="1" s="1"/>
  <c r="AM34" i="1" s="1" a="1"/>
  <c r="AM34" i="1" s="1"/>
  <c r="AM35" i="1" s="1" a="1"/>
  <c r="AM35" i="1" s="1"/>
  <c r="AM36" i="1" s="1" a="1"/>
  <c r="AM36" i="1" s="1"/>
  <c r="AM37" i="1" s="1" a="1"/>
  <c r="AM37" i="1" s="1"/>
  <c r="AM38" i="1" s="1" a="1"/>
  <c r="AM38" i="1" s="1"/>
  <c r="AM39" i="1" s="1" a="1"/>
  <c r="AM39" i="1" s="1"/>
  <c r="AM40" i="1" s="1" a="1"/>
  <c r="AM40" i="1" s="1"/>
  <c r="AM41" i="1" s="1" a="1"/>
  <c r="AM41" i="1" s="1"/>
  <c r="AM42" i="1" s="1" a="1"/>
  <c r="AM42" i="1" s="1"/>
  <c r="AM43" i="1" s="1" a="1"/>
  <c r="AM43" i="1" s="1"/>
  <c r="AM44" i="1" s="1" a="1"/>
  <c r="AM44" i="1" s="1"/>
  <c r="AM45" i="1" s="1" a="1"/>
  <c r="AM45" i="1" s="1"/>
  <c r="AM46" i="1" s="1" a="1"/>
  <c r="AM46" i="1" s="1"/>
  <c r="AM47" i="1" s="1" a="1"/>
  <c r="AM47" i="1" s="1"/>
  <c r="AM48" i="1" s="1" a="1"/>
  <c r="AM48" i="1" s="1"/>
  <c r="AM49" i="1" s="1" a="1"/>
  <c r="AM49" i="1" s="1"/>
  <c r="AM50" i="1" s="1" a="1"/>
  <c r="AM50" i="1" s="1"/>
  <c r="AM51" i="1" s="1" a="1"/>
  <c r="AM51" i="1" s="1"/>
  <c r="AM52" i="1" s="1" a="1"/>
  <c r="AM52" i="1" s="1"/>
  <c r="AM53" i="1" s="1" a="1"/>
  <c r="AM53" i="1" s="1"/>
  <c r="AM54" i="1" s="1" a="1"/>
  <c r="AM54" i="1" s="1"/>
  <c r="AM55" i="1" s="1" a="1"/>
  <c r="AM55" i="1" s="1"/>
  <c r="AM56" i="1" s="1" a="1"/>
  <c r="AM56" i="1" s="1"/>
  <c r="AM57" i="1" s="1" a="1"/>
  <c r="AM57" i="1" s="1"/>
  <c r="AM58" i="1" s="1" a="1"/>
  <c r="AM58" i="1" s="1"/>
  <c r="AM59" i="1" s="1" a="1"/>
  <c r="AM59" i="1" s="1"/>
  <c r="AM60" i="1" s="1" a="1"/>
  <c r="AM60" i="1" s="1"/>
  <c r="AM61" i="1" s="1" a="1"/>
  <c r="AM61" i="1" s="1"/>
  <c r="AM62" i="1" s="1" a="1"/>
  <c r="AM62" i="1" s="1"/>
  <c r="AM63" i="1" s="1" a="1"/>
  <c r="AM63" i="1" s="1"/>
  <c r="AM64" i="1" s="1" a="1"/>
  <c r="AM64" i="1" s="1"/>
  <c r="AM65" i="1" s="1" a="1"/>
  <c r="AM65" i="1" s="1"/>
  <c r="AM66" i="1" s="1" a="1"/>
  <c r="AM66" i="1" s="1"/>
  <c r="AM67" i="1" s="1" a="1"/>
  <c r="AM67" i="1" s="1"/>
  <c r="AM68" i="1" s="1" a="1"/>
  <c r="AM68" i="1" s="1"/>
  <c r="AM69" i="1" s="1" a="1"/>
  <c r="AM69" i="1" s="1"/>
  <c r="AM70" i="1" s="1" a="1"/>
  <c r="AM70" i="1" s="1"/>
  <c r="AM71" i="1" s="1" a="1"/>
  <c r="AM71" i="1" s="1"/>
  <c r="AM72" i="1" s="1" a="1"/>
  <c r="AM72" i="1" s="1"/>
  <c r="AM73" i="1" s="1" a="1"/>
  <c r="AM73" i="1" s="1"/>
  <c r="AM74" i="1" s="1" a="1"/>
  <c r="AM74" i="1" s="1"/>
  <c r="AM75" i="1" s="1" a="1"/>
  <c r="AM75" i="1" s="1"/>
  <c r="AM76" i="1" s="1" a="1"/>
  <c r="AM76" i="1" s="1"/>
  <c r="AM77" i="1" s="1" a="1"/>
  <c r="AM77" i="1" s="1"/>
  <c r="AM78" i="1" s="1" a="1"/>
  <c r="AM78" i="1" s="1"/>
  <c r="AM79" i="1" s="1" a="1"/>
  <c r="AM79" i="1" s="1"/>
  <c r="AM80" i="1" s="1" a="1"/>
  <c r="AM80" i="1" s="1"/>
  <c r="AM81" i="1" s="1" a="1"/>
  <c r="AM81" i="1" s="1"/>
  <c r="AM82" i="1" s="1" a="1"/>
  <c r="AM82" i="1" s="1"/>
  <c r="AM83" i="1" s="1" a="1"/>
  <c r="AM83" i="1" s="1"/>
  <c r="AM84" i="1" s="1" a="1"/>
  <c r="AM84" i="1" s="1"/>
  <c r="AM85" i="1" s="1" a="1"/>
  <c r="AM85" i="1" s="1"/>
  <c r="AM86" i="1" s="1" a="1"/>
  <c r="AM86" i="1" s="1"/>
  <c r="AM87" i="1" s="1" a="1"/>
  <c r="AM87" i="1" s="1"/>
  <c r="AM88" i="1" s="1" a="1"/>
  <c r="AM88" i="1" s="1"/>
  <c r="AM89" i="1" s="1" a="1"/>
  <c r="AM89" i="1" s="1"/>
  <c r="AM90" i="1" s="1" a="1"/>
  <c r="AM90" i="1" s="1"/>
  <c r="AM91" i="1" s="1" a="1"/>
  <c r="AM91" i="1" s="1"/>
  <c r="AM92" i="1" s="1" a="1"/>
  <c r="AM92" i="1" s="1"/>
  <c r="AM93" i="1" s="1" a="1"/>
  <c r="AM93" i="1" s="1"/>
  <c r="AM94" i="1" s="1" a="1"/>
  <c r="AM94" i="1" s="1"/>
  <c r="AM95" i="1" s="1" a="1"/>
  <c r="AM95" i="1" s="1"/>
  <c r="AM96" i="1" s="1" a="1"/>
  <c r="AM96" i="1" s="1"/>
  <c r="AM97" i="1" s="1" a="1"/>
  <c r="AM97" i="1" s="1"/>
  <c r="AM98" i="1" s="1" a="1"/>
  <c r="AM98" i="1" s="1"/>
  <c r="AM99" i="1" s="1" a="1"/>
  <c r="AM99" i="1" s="1"/>
  <c r="AM100" i="1" s="1" a="1"/>
  <c r="AM100" i="1" s="1"/>
  <c r="AM101" i="1" s="1" a="1"/>
  <c r="AM101" i="1" s="1"/>
  <c r="AM102" i="1" s="1" a="1"/>
  <c r="AM102" i="1" s="1"/>
  <c r="AM103" i="1" s="1" a="1"/>
  <c r="AM103" i="1" s="1"/>
  <c r="AM104" i="1" s="1" a="1"/>
  <c r="AM104" i="1" s="1"/>
  <c r="AM105" i="1" s="1" a="1"/>
  <c r="AM105" i="1" s="1"/>
  <c r="AM106" i="1" s="1" a="1"/>
  <c r="AM106" i="1" s="1"/>
  <c r="AM107" i="1" s="1" a="1"/>
  <c r="AM107" i="1" s="1"/>
  <c r="AM108" i="1" s="1" a="1"/>
  <c r="AM108" i="1" s="1"/>
  <c r="AM109" i="1" s="1" a="1"/>
  <c r="AM109" i="1" s="1"/>
  <c r="AM110" i="1" s="1" a="1"/>
  <c r="AM110" i="1" s="1"/>
  <c r="AM111" i="1" s="1" a="1"/>
  <c r="AM111" i="1" s="1"/>
  <c r="AM112" i="1" s="1" a="1"/>
  <c r="AM112" i="1" s="1"/>
  <c r="AM113" i="1" s="1" a="1"/>
  <c r="AM113" i="1" s="1"/>
  <c r="AM114" i="1" s="1" a="1"/>
  <c r="AM114" i="1" s="1"/>
  <c r="AM115" i="1" s="1" a="1"/>
  <c r="AM115" i="1" s="1"/>
  <c r="AM116" i="1" s="1" a="1"/>
  <c r="AM116" i="1" s="1"/>
  <c r="AM117" i="1" s="1" a="1"/>
  <c r="AM117" i="1" s="1"/>
  <c r="AM118" i="1" s="1" a="1"/>
  <c r="AM118" i="1" s="1"/>
  <c r="AM119" i="1" s="1" a="1"/>
  <c r="AM119" i="1" s="1"/>
  <c r="AM120" i="1" s="1" a="1"/>
  <c r="AM120" i="1" s="1"/>
  <c r="AM121" i="1" s="1" a="1"/>
  <c r="AM121" i="1" s="1"/>
  <c r="AM122" i="1" s="1" a="1"/>
  <c r="AM122" i="1" s="1"/>
  <c r="AM123" i="1" s="1" a="1"/>
  <c r="AM123" i="1" s="1"/>
  <c r="AM124" i="1" s="1" a="1"/>
  <c r="AM124" i="1" s="1"/>
  <c r="AM125" i="1" s="1" a="1"/>
  <c r="AM125" i="1" s="1"/>
  <c r="AM126" i="1" s="1" a="1"/>
  <c r="AM126" i="1" s="1"/>
  <c r="AM127" i="1" s="1" a="1"/>
  <c r="AM127" i="1" s="1"/>
  <c r="AM128" i="1" s="1" a="1"/>
  <c r="AM128" i="1" s="1"/>
  <c r="AM129" i="1" s="1" a="1"/>
  <c r="AM129" i="1" s="1"/>
  <c r="AM130" i="1" s="1" a="1"/>
  <c r="AM130" i="1" s="1"/>
  <c r="AM131" i="1" s="1" a="1"/>
  <c r="AM131" i="1" s="1"/>
  <c r="AM132" i="1" s="1" a="1"/>
  <c r="AM132" i="1" s="1"/>
  <c r="AM133" i="1" s="1" a="1"/>
  <c r="AM133" i="1" s="1"/>
  <c r="AM134" i="1" s="1" a="1"/>
  <c r="AM134" i="1" s="1"/>
  <c r="AM135" i="1" s="1" a="1"/>
  <c r="AM135" i="1" s="1"/>
  <c r="AM136" i="1" s="1" a="1"/>
  <c r="AM136" i="1" s="1"/>
  <c r="AM137" i="1" s="1" a="1"/>
  <c r="AM137" i="1" s="1"/>
  <c r="AM138" i="1" s="1" a="1"/>
  <c r="AM138" i="1" s="1"/>
  <c r="AM139" i="1" s="1" a="1"/>
  <c r="AM139" i="1" s="1"/>
  <c r="AM140" i="1" s="1" a="1"/>
  <c r="AM140" i="1" s="1"/>
  <c r="AM141" i="1" s="1" a="1"/>
  <c r="AM141" i="1" s="1"/>
  <c r="AM142" i="1" s="1" a="1"/>
  <c r="AM142" i="1" s="1"/>
  <c r="AM143" i="1" s="1" a="1"/>
  <c r="AM143" i="1" s="1"/>
  <c r="AM144" i="1" s="1" a="1"/>
  <c r="AM144" i="1" s="1"/>
  <c r="AM145" i="1" s="1" a="1"/>
  <c r="AM145" i="1" s="1"/>
  <c r="AM146" i="1" s="1" a="1"/>
  <c r="AM146" i="1" s="1"/>
  <c r="AM147" i="1" s="1" a="1"/>
  <c r="AM147" i="1" s="1"/>
  <c r="AM148" i="1" s="1" a="1"/>
  <c r="AM148" i="1" s="1"/>
  <c r="AM149" i="1" s="1" a="1"/>
  <c r="AM149" i="1" s="1"/>
  <c r="AM150" i="1" s="1" a="1"/>
  <c r="AM150" i="1" s="1"/>
  <c r="AM151" i="1" s="1" a="1"/>
  <c r="AM151" i="1" s="1"/>
  <c r="AM152" i="1" s="1" a="1"/>
  <c r="AM152" i="1" s="1"/>
  <c r="AM153" i="1" s="1" a="1"/>
  <c r="AM153" i="1" s="1"/>
  <c r="AM154" i="1" s="1" a="1"/>
  <c r="AM154" i="1" s="1"/>
  <c r="AM155" i="1" s="1" a="1"/>
  <c r="AM155" i="1" s="1"/>
  <c r="AM156" i="1" s="1" a="1"/>
  <c r="AM156" i="1" s="1"/>
  <c r="AM157" i="1" s="1" a="1"/>
  <c r="AM157" i="1" s="1"/>
  <c r="AM158" i="1" s="1" a="1"/>
  <c r="AM158" i="1" s="1"/>
  <c r="AM159" i="1" s="1" a="1"/>
  <c r="AM159" i="1" s="1"/>
  <c r="AM160" i="1" s="1" a="1"/>
  <c r="AM160" i="1" s="1"/>
  <c r="AM161" i="1" s="1" a="1"/>
  <c r="AM161" i="1" s="1"/>
  <c r="AM162" i="1" s="1" a="1"/>
  <c r="AM162" i="1" s="1"/>
  <c r="AM163" i="1" s="1" a="1"/>
  <c r="AM163" i="1" s="1"/>
  <c r="AM164" i="1" s="1" a="1"/>
  <c r="AM164" i="1" s="1"/>
  <c r="AM165" i="1" s="1" a="1"/>
  <c r="AM165" i="1" s="1"/>
  <c r="AM166" i="1" s="1" a="1"/>
  <c r="AM166" i="1" s="1"/>
  <c r="AM167" i="1" s="1" a="1"/>
  <c r="AM167" i="1" s="1"/>
  <c r="AM168" i="1" s="1" a="1"/>
  <c r="AM168" i="1" s="1"/>
  <c r="AM169" i="1" s="1" a="1"/>
  <c r="AM169" i="1" s="1"/>
  <c r="AM170" i="1" s="1" a="1"/>
  <c r="AM170" i="1" s="1"/>
  <c r="AM171" i="1" s="1" a="1"/>
  <c r="AM171" i="1" s="1"/>
  <c r="AM172" i="1" s="1" a="1"/>
  <c r="AM172" i="1" s="1"/>
  <c r="AM173" i="1" s="1" a="1"/>
  <c r="AM173" i="1" s="1"/>
  <c r="AM174" i="1" s="1" a="1"/>
  <c r="AM174" i="1" s="1"/>
  <c r="AM175" i="1" s="1" a="1"/>
  <c r="AM175" i="1" s="1"/>
  <c r="AM176" i="1" s="1" a="1"/>
  <c r="AM176" i="1" s="1"/>
  <c r="AM177" i="1" s="1" a="1"/>
  <c r="AM177" i="1" s="1"/>
  <c r="AM178" i="1" s="1" a="1"/>
  <c r="AM178" i="1" s="1"/>
  <c r="AM179" i="1" s="1" a="1"/>
  <c r="AM179" i="1" s="1"/>
  <c r="AM180" i="1" s="1" a="1"/>
  <c r="AM180" i="1" s="1"/>
  <c r="AM181" i="1" s="1" a="1"/>
  <c r="AM181" i="1" s="1"/>
  <c r="AM182" i="1" s="1" a="1"/>
  <c r="AM182" i="1" s="1"/>
  <c r="AM183" i="1" s="1" a="1"/>
  <c r="AM183" i="1" s="1"/>
  <c r="AM184" i="1" s="1" a="1"/>
  <c r="AM184" i="1" s="1"/>
  <c r="AM185" i="1" s="1" a="1"/>
  <c r="AM185" i="1" s="1"/>
  <c r="AM186" i="1" s="1" a="1"/>
  <c r="AM186" i="1" s="1"/>
  <c r="AM187" i="1" s="1" a="1"/>
  <c r="AM187" i="1" s="1"/>
  <c r="AM188" i="1" s="1" a="1"/>
  <c r="AM188" i="1" s="1"/>
  <c r="AM189" i="1" s="1" a="1"/>
  <c r="AM189" i="1" s="1"/>
  <c r="AM190" i="1" s="1" a="1"/>
  <c r="AM190" i="1" s="1"/>
  <c r="AM191" i="1" s="1" a="1"/>
  <c r="AM191" i="1" s="1"/>
  <c r="AM192" i="1" s="1" a="1"/>
  <c r="AM192" i="1" s="1"/>
  <c r="AM193" i="1" s="1" a="1"/>
  <c r="AM193" i="1" s="1"/>
  <c r="AM194" i="1" s="1" a="1"/>
  <c r="AM194" i="1" s="1"/>
  <c r="AM195" i="1" s="1" a="1"/>
  <c r="AM195" i="1" s="1"/>
  <c r="AM196" i="1" s="1" a="1"/>
  <c r="AM196" i="1" s="1"/>
  <c r="AM197" i="1" s="1" a="1"/>
  <c r="AM197" i="1" s="1"/>
  <c r="AM198" i="1" s="1" a="1"/>
  <c r="AM198" i="1" s="1"/>
  <c r="AM199" i="1" s="1" a="1"/>
  <c r="AM199" i="1" s="1"/>
  <c r="AM200" i="1" s="1" a="1"/>
  <c r="AM200" i="1" s="1"/>
  <c r="AM201" i="1" s="1" a="1"/>
  <c r="AM201" i="1" s="1"/>
  <c r="AM202" i="1" s="1" a="1"/>
  <c r="AM202" i="1" s="1"/>
  <c r="AM203" i="1" s="1" a="1"/>
  <c r="AM203" i="1" s="1"/>
  <c r="AM204" i="1" s="1" a="1"/>
  <c r="AM204" i="1" s="1"/>
  <c r="AM205" i="1" s="1" a="1"/>
  <c r="AM205" i="1" s="1"/>
  <c r="AM206" i="1" s="1" a="1"/>
  <c r="AM206" i="1" s="1"/>
  <c r="AM207" i="1" s="1" a="1"/>
  <c r="AM207" i="1" s="1"/>
  <c r="AM208" i="1" s="1" a="1"/>
  <c r="AM208" i="1" s="1"/>
  <c r="AM209" i="1" s="1" a="1"/>
  <c r="AM209" i="1" s="1"/>
  <c r="AM210" i="1" s="1" a="1"/>
  <c r="AM210" i="1" s="1"/>
  <c r="AM211" i="1" s="1" a="1"/>
  <c r="AM211" i="1" s="1"/>
  <c r="AM212" i="1" s="1" a="1"/>
  <c r="AM212" i="1" s="1"/>
  <c r="AM213" i="1" s="1" a="1"/>
  <c r="AM213" i="1" s="1"/>
  <c r="AM214" i="1" s="1" a="1"/>
  <c r="AM214" i="1" s="1"/>
  <c r="AM215" i="1" s="1" a="1"/>
  <c r="AM215" i="1" s="1"/>
  <c r="AM216" i="1" s="1" a="1"/>
  <c r="AM216" i="1" s="1"/>
  <c r="AM217" i="1" s="1" a="1"/>
  <c r="AM217" i="1" s="1"/>
  <c r="AM218" i="1" s="1" a="1"/>
  <c r="AM218" i="1" s="1"/>
  <c r="AM219" i="1" s="1" a="1"/>
  <c r="AM219" i="1" s="1"/>
  <c r="AM220" i="1" s="1" a="1"/>
  <c r="AM220" i="1" s="1"/>
  <c r="AM221" i="1" s="1" a="1"/>
  <c r="AM221" i="1" s="1"/>
  <c r="AM222" i="1" s="1" a="1"/>
  <c r="AM222" i="1" s="1"/>
  <c r="AM223" i="1" s="1" a="1"/>
  <c r="AM223" i="1" s="1"/>
  <c r="AM224" i="1" s="1" a="1"/>
  <c r="AM224" i="1" s="1"/>
  <c r="AM225" i="1" s="1" a="1"/>
  <c r="AM225" i="1" s="1"/>
  <c r="AM226" i="1" s="1" a="1"/>
  <c r="AM226" i="1" s="1"/>
  <c r="AM227" i="1" s="1" a="1"/>
  <c r="AM227" i="1" s="1"/>
  <c r="AM228" i="1" s="1" a="1"/>
  <c r="AM228" i="1" s="1"/>
  <c r="AM229" i="1" s="1" a="1"/>
  <c r="AM229" i="1" s="1"/>
  <c r="AM230" i="1" s="1" a="1"/>
  <c r="AM230" i="1" s="1"/>
  <c r="AM231" i="1" s="1" a="1"/>
  <c r="AM231" i="1" s="1"/>
  <c r="AM232" i="1" s="1" a="1"/>
  <c r="AM232" i="1" s="1"/>
  <c r="AM233" i="1" s="1" a="1"/>
  <c r="AM233" i="1" s="1"/>
  <c r="AM234" i="1" s="1" a="1"/>
  <c r="AM234" i="1" s="1"/>
  <c r="AM235" i="1" s="1" a="1"/>
  <c r="AM235" i="1" s="1"/>
  <c r="AM236" i="1" s="1" a="1"/>
  <c r="AM236" i="1" s="1"/>
  <c r="AM237" i="1" s="1" a="1"/>
  <c r="AM237" i="1" s="1"/>
  <c r="AM238" i="1" s="1" a="1"/>
  <c r="AM238" i="1" s="1"/>
  <c r="AM239" i="1" s="1" a="1"/>
  <c r="AM239" i="1" s="1"/>
  <c r="AM240" i="1" s="1" a="1"/>
  <c r="AM240" i="1" s="1"/>
  <c r="AM241" i="1" s="1" a="1"/>
  <c r="AM241" i="1" s="1"/>
  <c r="AM242" i="1" s="1" a="1"/>
  <c r="AM242" i="1" s="1"/>
  <c r="AM243" i="1" s="1" a="1"/>
  <c r="AM243" i="1" s="1"/>
  <c r="AM244" i="1" s="1" a="1"/>
  <c r="AM244" i="1" s="1"/>
  <c r="AM245" i="1" s="1" a="1"/>
  <c r="AM245" i="1" s="1"/>
  <c r="AM246" i="1" s="1" a="1"/>
  <c r="AM246" i="1" s="1"/>
  <c r="AM247" i="1" s="1" a="1"/>
  <c r="AM247" i="1" s="1"/>
  <c r="AM248" i="1" s="1" a="1"/>
  <c r="AM248" i="1" s="1"/>
  <c r="AM249" i="1" s="1" a="1"/>
  <c r="AM249" i="1" s="1"/>
  <c r="AM250" i="1" s="1" a="1"/>
  <c r="AM250" i="1" s="1"/>
  <c r="AM251" i="1" s="1" a="1"/>
  <c r="AM251" i="1" s="1"/>
  <c r="AM252" i="1" s="1" a="1"/>
  <c r="AM252" i="1" s="1"/>
  <c r="AM253" i="1" s="1" a="1"/>
  <c r="AM253" i="1" s="1"/>
  <c r="AM254" i="1" s="1" a="1"/>
  <c r="AM254" i="1" s="1"/>
  <c r="AM255" i="1" s="1" a="1"/>
  <c r="AM255" i="1" s="1"/>
  <c r="AM256" i="1" s="1" a="1"/>
  <c r="AM256" i="1" s="1"/>
  <c r="AM257" i="1" s="1" a="1"/>
  <c r="AM257" i="1" s="1"/>
  <c r="AM258" i="1" s="1" a="1"/>
  <c r="AM258" i="1" s="1"/>
  <c r="AM259" i="1" s="1" a="1"/>
  <c r="AM259" i="1" s="1"/>
  <c r="AM260" i="1" s="1" a="1"/>
  <c r="AM260" i="1" s="1"/>
  <c r="AM261" i="1" s="1" a="1"/>
  <c r="AM261" i="1" s="1"/>
  <c r="AM262" i="1" s="1" a="1"/>
  <c r="AM262" i="1" s="1"/>
  <c r="AM263" i="1" s="1" a="1"/>
  <c r="AM263" i="1" s="1"/>
  <c r="AM264" i="1" s="1" a="1"/>
  <c r="AM264" i="1" s="1"/>
  <c r="AM265" i="1" s="1" a="1"/>
  <c r="AM265" i="1" s="1"/>
  <c r="AM266" i="1" s="1" a="1"/>
  <c r="AM266" i="1" s="1"/>
  <c r="AM267" i="1" s="1" a="1"/>
  <c r="AM267" i="1" s="1"/>
  <c r="AM268" i="1" s="1" a="1"/>
  <c r="AM268" i="1" s="1"/>
  <c r="AM269" i="1" s="1" a="1"/>
  <c r="AM269" i="1" s="1"/>
  <c r="AM270" i="1" s="1" a="1"/>
  <c r="AM270" i="1" s="1"/>
  <c r="AM271" i="1" s="1" a="1"/>
  <c r="AM271" i="1" s="1"/>
  <c r="AM272" i="1" s="1" a="1"/>
  <c r="AM272" i="1" s="1"/>
  <c r="AM273" i="1" s="1" a="1"/>
  <c r="AM273" i="1" s="1"/>
  <c r="AM274" i="1" s="1" a="1"/>
  <c r="AM274" i="1" s="1"/>
  <c r="AM275" i="1" s="1" a="1"/>
  <c r="AM275" i="1" s="1"/>
  <c r="AM276" i="1" s="1" a="1"/>
  <c r="AM276" i="1" s="1"/>
  <c r="AM277" i="1" s="1" a="1"/>
  <c r="AM277" i="1" s="1"/>
  <c r="AM278" i="1" s="1" a="1"/>
  <c r="AM278" i="1" s="1"/>
  <c r="AM279" i="1" s="1" a="1"/>
  <c r="AM279" i="1" s="1"/>
  <c r="AM280" i="1" s="1" a="1"/>
  <c r="AM280" i="1" s="1"/>
  <c r="AM281" i="1" s="1" a="1"/>
  <c r="AM281" i="1" s="1"/>
  <c r="AM282" i="1" s="1" a="1"/>
  <c r="AM282" i="1" s="1"/>
  <c r="AM283" i="1" s="1" a="1"/>
  <c r="AM283" i="1" s="1"/>
  <c r="AM284" i="1" s="1" a="1"/>
  <c r="AM284" i="1" s="1"/>
  <c r="AM285" i="1" s="1" a="1"/>
  <c r="AM285" i="1" s="1"/>
  <c r="AM286" i="1" s="1" a="1"/>
  <c r="AM286" i="1" s="1"/>
  <c r="AM287" i="1" s="1" a="1"/>
  <c r="AM287" i="1" s="1"/>
  <c r="AM288" i="1" s="1" a="1"/>
  <c r="AM288" i="1" s="1"/>
  <c r="AM289" i="1" s="1" a="1"/>
  <c r="AM289" i="1" s="1"/>
  <c r="AM290" i="1" s="1" a="1"/>
  <c r="AM290" i="1" s="1"/>
  <c r="AM291" i="1" s="1" a="1"/>
  <c r="AM291" i="1" s="1"/>
  <c r="AM292" i="1" s="1" a="1"/>
  <c r="AM292" i="1" s="1"/>
  <c r="AM293" i="1" s="1" a="1"/>
  <c r="AM293" i="1" s="1"/>
  <c r="AM294" i="1" s="1" a="1"/>
  <c r="AM294" i="1" s="1"/>
  <c r="AM295" i="1" s="1" a="1"/>
  <c r="AM295" i="1" s="1"/>
  <c r="AM296" i="1" s="1" a="1"/>
  <c r="AM296" i="1" s="1"/>
  <c r="AM297" i="1" s="1" a="1"/>
  <c r="AM297" i="1" s="1"/>
  <c r="AM298" i="1" s="1" a="1"/>
  <c r="AM298" i="1" s="1"/>
  <c r="AM299" i="1" s="1" a="1"/>
  <c r="AM299" i="1" s="1"/>
  <c r="AM300" i="1" s="1" a="1"/>
  <c r="AM300" i="1" s="1"/>
  <c r="AM301" i="1" s="1" a="1"/>
  <c r="AM301" i="1" s="1"/>
  <c r="AM302" i="1" s="1" a="1"/>
  <c r="AM302" i="1" s="1"/>
  <c r="AM303" i="1" s="1" a="1"/>
  <c r="AM303" i="1" s="1"/>
  <c r="AM304" i="1" s="1" a="1"/>
  <c r="AM304" i="1" s="1"/>
  <c r="AM305" i="1" s="1" a="1"/>
  <c r="AM305" i="1" s="1"/>
  <c r="AM306" i="1" s="1" a="1"/>
  <c r="AM306" i="1" s="1"/>
  <c r="AM307" i="1" s="1" a="1"/>
  <c r="AM307" i="1" s="1"/>
  <c r="AM308" i="1" s="1" a="1"/>
  <c r="AM308" i="1" s="1"/>
  <c r="AM309" i="1" s="1" a="1"/>
  <c r="AM309" i="1" s="1"/>
  <c r="AM310" i="1" s="1" a="1"/>
  <c r="AM310" i="1" s="1"/>
  <c r="AM311" i="1" s="1" a="1"/>
  <c r="AM311" i="1" s="1"/>
  <c r="AM312" i="1" s="1" a="1"/>
  <c r="AM312" i="1" s="1"/>
  <c r="AM313" i="1" s="1" a="1"/>
  <c r="AM313" i="1" s="1"/>
  <c r="AM314" i="1" s="1" a="1"/>
  <c r="AM314" i="1" s="1"/>
  <c r="AM315" i="1" s="1" a="1"/>
  <c r="AM315" i="1" s="1"/>
  <c r="AM316" i="1" s="1" a="1"/>
  <c r="AM316" i="1" s="1"/>
  <c r="AM317" i="1" s="1" a="1"/>
  <c r="AM317" i="1" s="1"/>
  <c r="AM318" i="1" s="1" a="1"/>
  <c r="AM318" i="1" s="1"/>
  <c r="AM319" i="1" s="1" a="1"/>
  <c r="AM319" i="1" s="1"/>
  <c r="AM320" i="1" s="1" a="1"/>
  <c r="AM320" i="1" s="1"/>
  <c r="AM321" i="1" s="1" a="1"/>
  <c r="AM321" i="1" s="1"/>
  <c r="AM322" i="1" s="1" a="1"/>
  <c r="AM322" i="1" s="1"/>
  <c r="AM323" i="1" s="1" a="1"/>
  <c r="AM323" i="1" s="1"/>
  <c r="AM324" i="1" s="1" a="1"/>
  <c r="AM324" i="1" s="1"/>
  <c r="AM325" i="1" s="1" a="1"/>
  <c r="AM325" i="1" s="1"/>
  <c r="AM326" i="1" s="1" a="1"/>
  <c r="AM326" i="1" s="1"/>
  <c r="AM327" i="1" s="1" a="1"/>
  <c r="AM327" i="1" s="1"/>
  <c r="AM328" i="1" s="1" a="1"/>
  <c r="AM328" i="1" s="1"/>
  <c r="AM329" i="1" s="1" a="1"/>
  <c r="AM329" i="1" s="1"/>
  <c r="AM330" i="1" s="1" a="1"/>
  <c r="AM330" i="1" s="1"/>
  <c r="AM331" i="1" s="1" a="1"/>
  <c r="AM331" i="1" s="1"/>
  <c r="AM332" i="1" s="1" a="1"/>
  <c r="AM332" i="1" s="1"/>
  <c r="AM333" i="1" s="1" a="1"/>
  <c r="AM333" i="1" s="1"/>
  <c r="AM334" i="1" s="1" a="1"/>
  <c r="AM334" i="1" s="1"/>
  <c r="AM335" i="1" s="1" a="1"/>
  <c r="AM335" i="1" s="1"/>
  <c r="AM336" i="1" s="1" a="1"/>
  <c r="AM336" i="1" s="1"/>
  <c r="AM337" i="1" s="1" a="1"/>
  <c r="AM337" i="1" s="1"/>
  <c r="AM338" i="1" s="1" a="1"/>
  <c r="AM338" i="1" s="1"/>
  <c r="AM339" i="1" s="1" a="1"/>
  <c r="AM339" i="1" s="1"/>
  <c r="AM340" i="1" s="1" a="1"/>
  <c r="AM340" i="1" s="1"/>
  <c r="AM341" i="1" s="1" a="1"/>
  <c r="AM341" i="1" s="1"/>
  <c r="AM342" i="1" s="1" a="1"/>
  <c r="AM342" i="1" s="1"/>
  <c r="AM343" i="1" s="1" a="1"/>
  <c r="AM343" i="1" s="1"/>
  <c r="AM344" i="1" s="1" a="1"/>
  <c r="AM344" i="1" s="1"/>
  <c r="AM345" i="1" s="1" a="1"/>
  <c r="AM345" i="1" s="1"/>
  <c r="AM346" i="1" s="1" a="1"/>
  <c r="AM346" i="1" s="1"/>
  <c r="AM347" i="1" s="1" a="1"/>
  <c r="AM347" i="1" s="1"/>
  <c r="AM348" i="1" s="1" a="1"/>
  <c r="AM348" i="1" s="1"/>
  <c r="AM349" i="1" s="1" a="1"/>
  <c r="AM349" i="1" s="1"/>
  <c r="AM350" i="1" s="1" a="1"/>
  <c r="AM350" i="1" s="1"/>
  <c r="AM351" i="1" s="1" a="1"/>
  <c r="AM351" i="1" s="1"/>
  <c r="AM352" i="1" s="1" a="1"/>
  <c r="AM352" i="1" s="1"/>
  <c r="AM353" i="1" s="1" a="1"/>
  <c r="AM353" i="1" s="1"/>
  <c r="AM354" i="1" s="1" a="1"/>
  <c r="AM354" i="1" s="1"/>
  <c r="AM355" i="1" s="1" a="1"/>
  <c r="AM355" i="1" s="1"/>
  <c r="AM356" i="1" s="1" a="1"/>
  <c r="AM356" i="1" s="1"/>
  <c r="AM357" i="1" s="1" a="1"/>
  <c r="AM357" i="1" s="1"/>
  <c r="AM358" i="1" s="1" a="1"/>
  <c r="AM358" i="1" s="1"/>
  <c r="AM359" i="1" s="1" a="1"/>
  <c r="AM359" i="1" s="1"/>
  <c r="AM360" i="1" s="1" a="1"/>
  <c r="AM360" i="1" s="1"/>
  <c r="AM361" i="1" s="1" a="1"/>
  <c r="AM361" i="1" s="1"/>
  <c r="AM362" i="1" s="1" a="1"/>
  <c r="AM362" i="1" s="1"/>
  <c r="AM363" i="1" s="1" a="1"/>
  <c r="AM363" i="1" s="1"/>
  <c r="AM364" i="1" s="1" a="1"/>
  <c r="AM364" i="1" s="1"/>
  <c r="AM365" i="1" s="1" a="1"/>
  <c r="AM365" i="1" s="1"/>
  <c r="AM366" i="1" s="1" a="1"/>
  <c r="AM366" i="1" s="1"/>
  <c r="AM367" i="1" s="1" a="1"/>
  <c r="AM367" i="1" s="1"/>
  <c r="AM368" i="1" s="1" a="1"/>
  <c r="AM368" i="1" s="1"/>
  <c r="AM369" i="1" s="1" a="1"/>
  <c r="AM369" i="1" s="1"/>
  <c r="AM370" i="1" s="1" a="1"/>
  <c r="AM370" i="1" s="1"/>
  <c r="AM371" i="1" s="1" a="1"/>
  <c r="AM371" i="1" s="1"/>
  <c r="AM372" i="1" s="1" a="1"/>
  <c r="AM372" i="1" s="1"/>
  <c r="AM373" i="1" s="1" a="1"/>
  <c r="AM373" i="1" s="1"/>
  <c r="AM374" i="1" s="1" a="1"/>
  <c r="AM374" i="1" s="1"/>
  <c r="AM375" i="1" s="1" a="1"/>
  <c r="AM375" i="1" s="1"/>
  <c r="AM376" i="1" s="1" a="1"/>
  <c r="AM376" i="1" s="1"/>
  <c r="AM377" i="1" s="1" a="1"/>
  <c r="AM377" i="1" s="1"/>
  <c r="AM378" i="1" s="1" a="1"/>
  <c r="AM378" i="1" s="1"/>
  <c r="AM379" i="1" s="1" a="1"/>
  <c r="AM379" i="1" s="1"/>
  <c r="AM380" i="1" s="1" a="1"/>
  <c r="AM380" i="1" s="1"/>
  <c r="AM381" i="1" s="1" a="1"/>
  <c r="AM381" i="1" s="1"/>
  <c r="AM382" i="1" s="1" a="1"/>
  <c r="AM382" i="1" s="1"/>
  <c r="AM383" i="1" s="1" a="1"/>
  <c r="AM383" i="1" s="1"/>
  <c r="AM384" i="1" s="1" a="1"/>
  <c r="AM384" i="1" s="1"/>
  <c r="AM385" i="1" s="1" a="1"/>
  <c r="AM385" i="1" s="1"/>
  <c r="AM386" i="1" s="1" a="1"/>
  <c r="AM386" i="1" s="1"/>
  <c r="AM387" i="1" s="1" a="1"/>
  <c r="AM387" i="1" s="1"/>
  <c r="AM388" i="1" s="1" a="1"/>
  <c r="AM388" i="1" s="1"/>
  <c r="AM389" i="1" s="1" a="1"/>
  <c r="AM389" i="1" s="1"/>
  <c r="AM390" i="1" s="1" a="1"/>
  <c r="AM390" i="1" s="1"/>
  <c r="AM391" i="1" s="1" a="1"/>
  <c r="AM391" i="1" s="1"/>
  <c r="AM392" i="1" s="1" a="1"/>
  <c r="AM392" i="1" s="1"/>
  <c r="AM393" i="1" s="1" a="1"/>
  <c r="AM393" i="1" s="1"/>
  <c r="AM394" i="1" s="1" a="1"/>
  <c r="AM394" i="1" s="1"/>
  <c r="AM395" i="1" s="1" a="1"/>
  <c r="AM395" i="1" s="1"/>
  <c r="AM396" i="1" s="1" a="1"/>
  <c r="AM396" i="1" s="1"/>
  <c r="AM397" i="1" s="1" a="1"/>
  <c r="AM397" i="1" s="1"/>
  <c r="AM398" i="1" s="1" a="1"/>
  <c r="AM398" i="1" s="1"/>
  <c r="AM399" i="1" s="1" a="1"/>
  <c r="AM399" i="1" s="1"/>
  <c r="AM400" i="1" s="1" a="1"/>
  <c r="AM400" i="1" s="1"/>
  <c r="AM401" i="1" s="1" a="1"/>
  <c r="AM401" i="1" s="1"/>
  <c r="AM402" i="1" s="1" a="1"/>
  <c r="AM402" i="1" s="1"/>
  <c r="AM403" i="1" s="1" a="1"/>
  <c r="AM403" i="1" s="1"/>
  <c r="AM404" i="1" s="1" a="1"/>
  <c r="AM404" i="1" s="1"/>
  <c r="AM405" i="1" s="1" a="1"/>
  <c r="AM405" i="1" s="1"/>
  <c r="AM406" i="1" s="1" a="1"/>
  <c r="AM406" i="1" s="1"/>
  <c r="AM407" i="1" s="1" a="1"/>
  <c r="AM407" i="1" s="1"/>
  <c r="AM408" i="1" s="1" a="1"/>
  <c r="AM408" i="1" s="1"/>
  <c r="AM409" i="1" s="1" a="1"/>
  <c r="AM409" i="1" s="1"/>
  <c r="AM410" i="1" s="1" a="1"/>
  <c r="AM410" i="1" s="1"/>
  <c r="AM411" i="1" s="1" a="1"/>
  <c r="AM411" i="1" s="1"/>
  <c r="AM412" i="1" s="1" a="1"/>
  <c r="AM412" i="1" s="1"/>
  <c r="AM413" i="1" s="1" a="1"/>
  <c r="AM413" i="1" s="1"/>
  <c r="AM414" i="1" s="1" a="1"/>
  <c r="AM414" i="1" s="1"/>
  <c r="AM415" i="1" s="1" a="1"/>
  <c r="AM415" i="1" s="1"/>
  <c r="AM416" i="1" s="1" a="1"/>
  <c r="AM416" i="1" s="1"/>
  <c r="AM417" i="1" s="1" a="1"/>
  <c r="AM417" i="1" s="1"/>
  <c r="AM418" i="1" s="1" a="1"/>
  <c r="AM418" i="1" s="1"/>
  <c r="AM419" i="1" s="1" a="1"/>
  <c r="AM419" i="1" s="1"/>
  <c r="AM420" i="1" s="1" a="1"/>
  <c r="AM420" i="1" s="1"/>
  <c r="AM421" i="1" s="1" a="1"/>
  <c r="AM421" i="1" s="1"/>
  <c r="AM422" i="1" s="1" a="1"/>
  <c r="AM422" i="1" s="1"/>
  <c r="AM423" i="1" s="1" a="1"/>
  <c r="AM423" i="1" s="1"/>
  <c r="AM424" i="1" s="1" a="1"/>
  <c r="AM424" i="1" s="1"/>
  <c r="AM425" i="1" s="1" a="1"/>
  <c r="AM425" i="1" s="1"/>
  <c r="AM426" i="1" s="1" a="1"/>
  <c r="AM426" i="1" s="1"/>
  <c r="AM427" i="1" s="1" a="1"/>
  <c r="AM427" i="1" s="1"/>
  <c r="AM428" i="1" s="1" a="1"/>
  <c r="AM428" i="1" s="1"/>
  <c r="AM429" i="1" s="1" a="1"/>
  <c r="AM429" i="1" s="1"/>
  <c r="AM430" i="1" s="1" a="1"/>
  <c r="AM430" i="1" s="1"/>
  <c r="AM431" i="1" s="1" a="1"/>
  <c r="AM431" i="1" s="1"/>
  <c r="AM432" i="1" s="1" a="1"/>
  <c r="AM432" i="1" s="1"/>
  <c r="AM433" i="1" s="1" a="1"/>
  <c r="AM433" i="1" s="1"/>
  <c r="AM434" i="1" s="1" a="1"/>
  <c r="AM434" i="1" s="1"/>
  <c r="AM435" i="1" s="1" a="1"/>
  <c r="AM435" i="1" s="1"/>
  <c r="AM436" i="1" s="1" a="1"/>
  <c r="AM436" i="1" s="1"/>
  <c r="AM437" i="1" s="1" a="1"/>
  <c r="AM437" i="1" s="1"/>
  <c r="AM438" i="1" s="1" a="1"/>
  <c r="AM438" i="1" s="1"/>
  <c r="AM439" i="1" s="1" a="1"/>
  <c r="AM439" i="1" s="1"/>
  <c r="AM440" i="1" s="1" a="1"/>
  <c r="AM440" i="1" s="1"/>
  <c r="AM441" i="1" s="1" a="1"/>
  <c r="AM441" i="1" s="1"/>
  <c r="AM442" i="1" s="1" a="1"/>
  <c r="AM442" i="1" s="1"/>
  <c r="AM443" i="1" s="1" a="1"/>
  <c r="AM443" i="1" s="1"/>
  <c r="AM444" i="1" s="1" a="1"/>
  <c r="AM444" i="1" s="1"/>
  <c r="AM445" i="1" s="1" a="1"/>
  <c r="AM445" i="1" s="1"/>
  <c r="AM446" i="1" s="1" a="1"/>
  <c r="AM446" i="1" s="1"/>
  <c r="AM447" i="1" s="1" a="1"/>
  <c r="AM447" i="1" s="1"/>
  <c r="AM448" i="1" s="1" a="1"/>
  <c r="AM448" i="1" s="1"/>
  <c r="AM449" i="1" s="1" a="1"/>
  <c r="AM449" i="1" s="1"/>
  <c r="AM450" i="1" s="1" a="1"/>
  <c r="AM450" i="1" s="1"/>
  <c r="AM451" i="1" s="1" a="1"/>
  <c r="AM451" i="1" s="1"/>
  <c r="AM452" i="1" s="1" a="1"/>
  <c r="AM452" i="1" s="1"/>
  <c r="AM453" i="1" s="1" a="1"/>
  <c r="AM453" i="1" s="1"/>
  <c r="AM454" i="1" s="1" a="1"/>
  <c r="AM454" i="1" s="1"/>
  <c r="AM455" i="1" s="1" a="1"/>
  <c r="AM455" i="1" s="1"/>
  <c r="AM456" i="1" s="1" a="1"/>
  <c r="AM456" i="1" s="1"/>
  <c r="AM457" i="1" s="1" a="1"/>
  <c r="AM457" i="1" s="1"/>
  <c r="AM458" i="1" s="1" a="1"/>
  <c r="AM458" i="1" s="1"/>
  <c r="AM459" i="1" s="1" a="1"/>
  <c r="AM459" i="1" s="1"/>
  <c r="AM460" i="1" s="1" a="1"/>
  <c r="AM460" i="1" s="1"/>
  <c r="AM461" i="1" s="1" a="1"/>
  <c r="AM461" i="1" s="1"/>
  <c r="AM462" i="1" s="1" a="1"/>
  <c r="AM462" i="1" s="1"/>
  <c r="AM463" i="1" s="1" a="1"/>
  <c r="AM463" i="1" s="1"/>
  <c r="AM464" i="1" s="1" a="1"/>
  <c r="AM464" i="1" s="1"/>
  <c r="AM465" i="1" s="1" a="1"/>
  <c r="AM465" i="1" s="1"/>
  <c r="AM466" i="1" s="1" a="1"/>
  <c r="AM466" i="1" s="1"/>
  <c r="AM467" i="1" s="1" a="1"/>
  <c r="AM467" i="1" s="1"/>
  <c r="AM468" i="1" s="1" a="1"/>
  <c r="AM468" i="1" s="1"/>
  <c r="AM469" i="1" s="1" a="1"/>
  <c r="AM469" i="1" s="1"/>
  <c r="AM470" i="1" s="1" a="1"/>
  <c r="AM470" i="1" s="1"/>
  <c r="AM471" i="1" s="1" a="1"/>
  <c r="AM471" i="1" s="1"/>
  <c r="AM472" i="1" s="1" a="1"/>
  <c r="AM472" i="1" s="1"/>
  <c r="AM473" i="1" s="1" a="1"/>
  <c r="AM473" i="1" s="1"/>
  <c r="AM474" i="1" s="1" a="1"/>
  <c r="AM474" i="1" s="1"/>
  <c r="AM475" i="1" s="1" a="1"/>
  <c r="AM475" i="1" s="1"/>
  <c r="AM476" i="1" s="1" a="1"/>
  <c r="AM476" i="1" s="1"/>
  <c r="AM477" i="1" s="1" a="1"/>
  <c r="AM477" i="1" s="1"/>
  <c r="AM478" i="1" s="1" a="1"/>
  <c r="AM478" i="1" s="1"/>
  <c r="AM479" i="1" s="1" a="1"/>
  <c r="AM479" i="1" s="1"/>
  <c r="AM480" i="1" s="1" a="1"/>
  <c r="AM480" i="1" s="1"/>
  <c r="AM481" i="1" s="1" a="1"/>
  <c r="AM481" i="1" s="1"/>
  <c r="AM482" i="1" s="1" a="1"/>
  <c r="AM482" i="1" s="1"/>
  <c r="AM483" i="1" s="1" a="1"/>
  <c r="AM483" i="1" s="1"/>
  <c r="AM484" i="1" s="1" a="1"/>
  <c r="AM484" i="1" s="1"/>
  <c r="AM485" i="1" s="1" a="1"/>
  <c r="AM485" i="1" s="1"/>
  <c r="AM486" i="1" s="1" a="1"/>
  <c r="AM486" i="1" s="1"/>
  <c r="AM487" i="1" s="1" a="1"/>
  <c r="AM487" i="1" s="1"/>
  <c r="AM488" i="1" s="1" a="1"/>
  <c r="AM488" i="1" s="1"/>
  <c r="AM489" i="1" s="1" a="1"/>
  <c r="AM489" i="1" s="1"/>
  <c r="AM490" i="1" s="1" a="1"/>
  <c r="AM490" i="1" s="1"/>
  <c r="AM491" i="1" s="1" a="1"/>
  <c r="AM491" i="1" s="1"/>
  <c r="AM492" i="1" s="1" a="1"/>
  <c r="AM492" i="1" s="1"/>
  <c r="AM493" i="1" s="1" a="1"/>
  <c r="AM493" i="1" s="1"/>
  <c r="AM494" i="1" s="1" a="1"/>
  <c r="AM494" i="1" s="1"/>
  <c r="AM495" i="1" s="1" a="1"/>
  <c r="AM495" i="1" s="1"/>
  <c r="AM496" i="1" s="1" a="1"/>
  <c r="AM496" i="1" s="1"/>
  <c r="AM497" i="1" s="1" a="1"/>
  <c r="AM497" i="1" s="1"/>
  <c r="AM498" i="1" s="1" a="1"/>
  <c r="AM498" i="1" s="1"/>
  <c r="AM499" i="1" s="1" a="1"/>
  <c r="AM499" i="1" s="1"/>
  <c r="AM500" i="1" s="1" a="1"/>
  <c r="AM500" i="1" s="1"/>
  <c r="AM501" i="1" s="1" a="1"/>
  <c r="AM501" i="1" s="1"/>
  <c r="AM502" i="1" s="1" a="1"/>
  <c r="AM502" i="1" s="1"/>
  <c r="AM503" i="1" s="1" a="1"/>
  <c r="AM503" i="1" s="1"/>
  <c r="AM504" i="1" s="1" a="1"/>
  <c r="AM504" i="1" s="1"/>
  <c r="AM505" i="1" s="1" a="1"/>
  <c r="AM505" i="1" s="1"/>
  <c r="AM506" i="1" s="1" a="1"/>
  <c r="AM506" i="1" s="1"/>
  <c r="AM507" i="1" s="1" a="1"/>
  <c r="AM507" i="1" s="1"/>
  <c r="AM508" i="1" s="1" a="1"/>
  <c r="AM508" i="1" s="1"/>
  <c r="AM509" i="1" s="1" a="1"/>
  <c r="AM509" i="1" s="1"/>
  <c r="AM510" i="1" s="1" a="1"/>
  <c r="AM510" i="1" s="1"/>
  <c r="AM511" i="1" s="1" a="1"/>
  <c r="AM511" i="1" s="1"/>
  <c r="AM512" i="1" s="1" a="1"/>
  <c r="AM512" i="1" s="1"/>
  <c r="AM513" i="1" s="1" a="1"/>
  <c r="AM513" i="1" s="1"/>
  <c r="AM514" i="1" s="1" a="1"/>
  <c r="AM514" i="1" s="1"/>
  <c r="AM515" i="1" s="1" a="1"/>
  <c r="AM515" i="1" s="1"/>
  <c r="AM516" i="1" s="1" a="1"/>
  <c r="AM516" i="1" s="1"/>
  <c r="AM517" i="1" s="1" a="1"/>
  <c r="AM517" i="1" s="1"/>
  <c r="AM518" i="1" s="1" a="1"/>
  <c r="AM518" i="1" s="1"/>
  <c r="AM519" i="1" s="1" a="1"/>
  <c r="AM519" i="1" s="1"/>
  <c r="AM520" i="1" s="1" a="1"/>
  <c r="AM520" i="1" s="1"/>
  <c r="AM521" i="1" s="1" a="1"/>
  <c r="AM521" i="1" s="1"/>
  <c r="AM522" i="1" s="1" a="1"/>
  <c r="AM522" i="1" s="1"/>
  <c r="AM523" i="1" s="1" a="1"/>
  <c r="AM523" i="1" s="1"/>
  <c r="AM524" i="1" s="1" a="1"/>
  <c r="AM524" i="1" s="1"/>
  <c r="AM525" i="1" s="1" a="1"/>
  <c r="AM525" i="1" s="1"/>
  <c r="AM526" i="1" s="1" a="1"/>
  <c r="AM526" i="1" s="1"/>
  <c r="AM527" i="1" s="1" a="1"/>
  <c r="AM527" i="1" s="1"/>
  <c r="AM528" i="1" s="1" a="1"/>
  <c r="AM528" i="1" s="1"/>
  <c r="AM529" i="1" s="1" a="1"/>
  <c r="AM529" i="1" s="1"/>
  <c r="AM530" i="1" s="1" a="1"/>
  <c r="AM530" i="1" s="1"/>
  <c r="AM531" i="1" s="1" a="1"/>
  <c r="AM531" i="1" s="1"/>
  <c r="AM532" i="1" s="1" a="1"/>
  <c r="AM532" i="1" s="1"/>
  <c r="AM533" i="1" s="1" a="1"/>
  <c r="AM533" i="1" s="1"/>
  <c r="AM534" i="1" s="1" a="1"/>
  <c r="AM534" i="1" s="1"/>
  <c r="AM535" i="1" s="1" a="1"/>
  <c r="AM535" i="1" s="1"/>
  <c r="AM536" i="1" s="1" a="1"/>
  <c r="AM536" i="1" s="1"/>
  <c r="AM537" i="1" s="1" a="1"/>
  <c r="AM537" i="1" s="1"/>
  <c r="AM538" i="1" s="1" a="1"/>
  <c r="AM538" i="1" s="1"/>
  <c r="AM539" i="1" s="1" a="1"/>
  <c r="AM539" i="1" s="1"/>
  <c r="AM540" i="1" s="1" a="1"/>
  <c r="AM540" i="1" s="1"/>
  <c r="AM541" i="1" s="1" a="1"/>
  <c r="AM541" i="1" s="1"/>
  <c r="AM542" i="1" s="1" a="1"/>
  <c r="AM542" i="1" s="1"/>
  <c r="AM543" i="1" s="1" a="1"/>
  <c r="AM543" i="1" s="1"/>
  <c r="AM544" i="1" s="1" a="1"/>
  <c r="AM544" i="1" s="1"/>
  <c r="AM545" i="1" s="1" a="1"/>
  <c r="AM545" i="1" s="1"/>
  <c r="AM546" i="1" s="1" a="1"/>
  <c r="AM546" i="1" s="1"/>
  <c r="AM547" i="1" s="1" a="1"/>
  <c r="AM547" i="1" s="1"/>
  <c r="AM548" i="1" s="1" a="1"/>
  <c r="AM548" i="1" s="1"/>
  <c r="AM549" i="1" s="1" a="1"/>
  <c r="AM549" i="1" s="1"/>
  <c r="AM550" i="1" s="1" a="1"/>
  <c r="AM550" i="1" s="1"/>
  <c r="AM551" i="1" s="1" a="1"/>
  <c r="AM551" i="1" s="1"/>
  <c r="AM552" i="1" s="1" a="1"/>
  <c r="AM552" i="1" s="1"/>
  <c r="AM553" i="1" s="1" a="1"/>
  <c r="AM553" i="1" s="1"/>
  <c r="AM554" i="1" s="1" a="1"/>
  <c r="AM554" i="1" s="1"/>
  <c r="AM555" i="1" s="1" a="1"/>
  <c r="AM555" i="1" s="1"/>
  <c r="AM556" i="1" s="1" a="1"/>
  <c r="AM556" i="1" s="1"/>
  <c r="AM557" i="1" s="1" a="1"/>
  <c r="AM557" i="1" s="1"/>
  <c r="AM558" i="1" s="1" a="1"/>
  <c r="AM558" i="1" s="1"/>
  <c r="AM559" i="1" s="1" a="1"/>
  <c r="AM559" i="1" s="1"/>
  <c r="AM560" i="1" s="1" a="1"/>
  <c r="AM560" i="1" s="1"/>
  <c r="AM561" i="1" s="1" a="1"/>
  <c r="AM561" i="1" s="1"/>
  <c r="AM562" i="1" s="1" a="1"/>
  <c r="AM562" i="1" s="1"/>
  <c r="AM563" i="1" s="1" a="1"/>
  <c r="AM563" i="1" s="1"/>
  <c r="AM564" i="1" s="1" a="1"/>
  <c r="AM564" i="1" s="1"/>
  <c r="AM565" i="1" s="1" a="1"/>
  <c r="AM565" i="1" s="1"/>
  <c r="AM566" i="1" s="1" a="1"/>
  <c r="AM566" i="1" s="1"/>
  <c r="AM567" i="1" s="1" a="1"/>
  <c r="AM567" i="1" s="1"/>
  <c r="AM568" i="1" s="1" a="1"/>
  <c r="AM568" i="1" s="1"/>
  <c r="AM569" i="1" s="1" a="1"/>
  <c r="AM569" i="1" s="1"/>
  <c r="AM570" i="1" s="1" a="1"/>
  <c r="AM570" i="1" s="1"/>
  <c r="AM571" i="1" s="1" a="1"/>
  <c r="AM571" i="1" s="1"/>
  <c r="AM572" i="1" s="1" a="1"/>
  <c r="AM572" i="1" s="1"/>
  <c r="AM573" i="1" s="1" a="1"/>
  <c r="AM573" i="1" s="1"/>
  <c r="AM574" i="1" s="1" a="1"/>
  <c r="AM574" i="1" s="1"/>
  <c r="AM575" i="1" s="1" a="1"/>
  <c r="AM575" i="1" s="1"/>
  <c r="AM576" i="1" s="1" a="1"/>
  <c r="AM576" i="1" s="1"/>
  <c r="AM577" i="1" s="1" a="1"/>
  <c r="AM577" i="1" s="1"/>
  <c r="AM578" i="1" s="1" a="1"/>
  <c r="AM578" i="1" s="1"/>
  <c r="AM579" i="1" s="1" a="1"/>
  <c r="AM579" i="1" s="1"/>
  <c r="AM580" i="1" s="1" a="1"/>
  <c r="AM580" i="1" s="1"/>
  <c r="AM581" i="1" s="1" a="1"/>
  <c r="AM581" i="1" s="1"/>
  <c r="AM582" i="1" s="1" a="1"/>
  <c r="AM582" i="1" s="1"/>
  <c r="AM583" i="1" s="1" a="1"/>
  <c r="AM583" i="1" s="1"/>
  <c r="AM584" i="1" s="1" a="1"/>
  <c r="AM584" i="1" s="1"/>
  <c r="AM585" i="1" s="1" a="1"/>
  <c r="AM585" i="1" s="1"/>
  <c r="AM586" i="1" s="1" a="1"/>
  <c r="AM586" i="1" s="1"/>
  <c r="AM587" i="1" s="1" a="1"/>
  <c r="AM587" i="1" s="1"/>
  <c r="AM588" i="1" s="1" a="1"/>
  <c r="AM588" i="1" s="1"/>
  <c r="AM589" i="1" s="1" a="1"/>
  <c r="AM589" i="1" s="1"/>
  <c r="AM590" i="1" s="1" a="1"/>
  <c r="AM590" i="1" s="1"/>
  <c r="AM591" i="1" s="1" a="1"/>
  <c r="AM591" i="1" s="1"/>
  <c r="AM592" i="1" s="1" a="1"/>
  <c r="AM592" i="1" s="1"/>
  <c r="AM593" i="1" s="1" a="1"/>
  <c r="AM593" i="1" s="1"/>
  <c r="AM594" i="1" s="1" a="1"/>
  <c r="AM594" i="1" s="1"/>
  <c r="AM595" i="1" s="1" a="1"/>
  <c r="AM595" i="1" s="1"/>
  <c r="AM596" i="1" s="1" a="1"/>
  <c r="AM596" i="1" s="1"/>
  <c r="AM597" i="1" s="1" a="1"/>
  <c r="AM597" i="1" s="1"/>
  <c r="AM598" i="1" s="1" a="1"/>
  <c r="AM598" i="1" s="1"/>
  <c r="AM599" i="1" s="1" a="1"/>
  <c r="AM599" i="1" s="1"/>
  <c r="AM600" i="1" s="1" a="1"/>
  <c r="AM600" i="1" s="1"/>
  <c r="AM601" i="1" s="1" a="1"/>
  <c r="AM601" i="1" s="1"/>
  <c r="AM602" i="1" s="1" a="1"/>
  <c r="AM602" i="1" s="1"/>
  <c r="AM603" i="1" s="1" a="1"/>
  <c r="AM603" i="1" s="1"/>
  <c r="AM604" i="1" s="1" a="1"/>
  <c r="AM604" i="1" s="1"/>
  <c r="AM605" i="1" s="1" a="1"/>
  <c r="AM605" i="1" s="1"/>
  <c r="AM606" i="1" s="1" a="1"/>
  <c r="AM606" i="1" s="1"/>
  <c r="AM607" i="1" s="1" a="1"/>
  <c r="AM607" i="1" s="1"/>
  <c r="AM608" i="1" s="1" a="1"/>
  <c r="AM608" i="1" s="1"/>
  <c r="AM609" i="1" s="1" a="1"/>
  <c r="AM609" i="1" s="1"/>
  <c r="AM610" i="1" s="1" a="1"/>
  <c r="AM610" i="1" s="1"/>
  <c r="AM611" i="1" s="1" a="1"/>
  <c r="AM611" i="1" s="1"/>
  <c r="AM612" i="1" s="1" a="1"/>
  <c r="AM612" i="1" s="1"/>
  <c r="AM613" i="1" s="1" a="1"/>
  <c r="AM613" i="1" s="1"/>
  <c r="AM614" i="1" s="1" a="1"/>
  <c r="AM614" i="1" s="1"/>
  <c r="AM615" i="1" s="1" a="1"/>
  <c r="AM615" i="1" s="1"/>
  <c r="AM616" i="1" s="1" a="1"/>
  <c r="AM616" i="1" s="1"/>
  <c r="AM617" i="1" s="1" a="1"/>
  <c r="AM617" i="1" s="1"/>
  <c r="AM618" i="1" s="1" a="1"/>
  <c r="AM618" i="1" s="1"/>
  <c r="AM619" i="1" s="1" a="1"/>
  <c r="AM619" i="1" s="1"/>
  <c r="AM620" i="1" s="1" a="1"/>
  <c r="AM620" i="1" s="1"/>
  <c r="AM621" i="1" s="1" a="1"/>
  <c r="AM621" i="1" s="1"/>
  <c r="AM622" i="1" s="1" a="1"/>
  <c r="AM622" i="1" s="1"/>
  <c r="AM623" i="1" s="1" a="1"/>
  <c r="AM623" i="1" s="1"/>
  <c r="AM624" i="1" s="1" a="1"/>
  <c r="AM624" i="1" s="1"/>
  <c r="AM625" i="1" s="1" a="1"/>
  <c r="AM625" i="1" s="1"/>
  <c r="AM626" i="1" s="1" a="1"/>
  <c r="AM626" i="1" s="1"/>
  <c r="AM627" i="1" s="1" a="1"/>
  <c r="AM627" i="1" s="1"/>
  <c r="AM628" i="1" s="1" a="1"/>
  <c r="AM628" i="1" s="1"/>
  <c r="AM629" i="1" s="1" a="1"/>
  <c r="AM629" i="1" s="1"/>
  <c r="AM630" i="1" s="1" a="1"/>
  <c r="AM630" i="1" s="1"/>
  <c r="AM631" i="1" s="1" a="1"/>
  <c r="AM631" i="1" s="1"/>
  <c r="AM632" i="1" s="1" a="1"/>
  <c r="AM632" i="1" s="1"/>
  <c r="AM633" i="1" s="1" a="1"/>
  <c r="AM633" i="1" s="1"/>
  <c r="AM634" i="1" s="1" a="1"/>
  <c r="AM634" i="1" s="1"/>
  <c r="AM635" i="1" s="1" a="1"/>
  <c r="AM635" i="1" s="1"/>
  <c r="AM636" i="1" s="1" a="1"/>
  <c r="AM636" i="1" s="1"/>
  <c r="AM637" i="1" s="1" a="1"/>
  <c r="AM637" i="1" s="1"/>
  <c r="AM638" i="1" s="1" a="1"/>
  <c r="AM638" i="1" s="1"/>
  <c r="AM639" i="1" s="1" a="1"/>
  <c r="AM639" i="1" s="1"/>
  <c r="AM640" i="1" s="1" a="1"/>
  <c r="AM640" i="1" s="1"/>
  <c r="AM641" i="1" s="1" a="1"/>
  <c r="AM641" i="1" s="1"/>
  <c r="AM642" i="1" s="1" a="1"/>
  <c r="AM642" i="1" s="1"/>
  <c r="AM643" i="1" s="1" a="1"/>
  <c r="AM643" i="1" s="1"/>
  <c r="AM644" i="1" s="1" a="1"/>
  <c r="AM644" i="1" s="1"/>
  <c r="AM645" i="1" s="1" a="1"/>
  <c r="AM645" i="1" s="1"/>
  <c r="AM646" i="1" s="1" a="1"/>
  <c r="AM646" i="1" s="1"/>
  <c r="AM647" i="1" s="1" a="1"/>
  <c r="AM647" i="1" s="1"/>
  <c r="AM648" i="1" s="1" a="1"/>
  <c r="AM648" i="1" s="1"/>
  <c r="AM649" i="1" s="1" a="1"/>
  <c r="AM649" i="1" s="1"/>
  <c r="AM650" i="1" s="1" a="1"/>
  <c r="AM650" i="1" s="1"/>
  <c r="AM651" i="1" s="1" a="1"/>
  <c r="AM651" i="1" s="1"/>
  <c r="AM652" i="1" s="1" a="1"/>
  <c r="AM652" i="1" s="1"/>
  <c r="AM653" i="1" s="1" a="1"/>
  <c r="AM653" i="1" s="1"/>
  <c r="AM654" i="1" s="1" a="1"/>
  <c r="AM654" i="1" s="1"/>
  <c r="AM655" i="1" s="1" a="1"/>
  <c r="AM655" i="1" s="1"/>
  <c r="AM656" i="1" s="1" a="1"/>
  <c r="AM656" i="1" s="1"/>
  <c r="AM657" i="1" s="1" a="1"/>
  <c r="AM657" i="1" s="1"/>
  <c r="AM658" i="1" s="1" a="1"/>
  <c r="AM658" i="1" s="1"/>
  <c r="AM659" i="1" s="1" a="1"/>
  <c r="AM659" i="1" s="1"/>
  <c r="AM660" i="1" s="1" a="1"/>
  <c r="AM660" i="1" s="1"/>
  <c r="AM661" i="1" s="1" a="1"/>
  <c r="AM661" i="1" s="1"/>
  <c r="AM662" i="1" s="1" a="1"/>
  <c r="AM662" i="1" s="1"/>
  <c r="AM663" i="1" s="1" a="1"/>
  <c r="AM663" i="1" s="1"/>
  <c r="AM664" i="1" s="1" a="1"/>
  <c r="AM664" i="1" s="1"/>
  <c r="AM665" i="1" s="1" a="1"/>
  <c r="AM665" i="1" s="1"/>
  <c r="AM666" i="1" s="1" a="1"/>
  <c r="AM666" i="1" s="1"/>
  <c r="AM667" i="1" s="1" a="1"/>
  <c r="AM667" i="1" s="1"/>
  <c r="AM668" i="1" s="1" a="1"/>
  <c r="AM668" i="1" s="1"/>
  <c r="AM669" i="1" s="1" a="1"/>
  <c r="AM669" i="1" s="1"/>
  <c r="AM670" i="1" s="1" a="1"/>
  <c r="AM670" i="1" s="1"/>
  <c r="AM671" i="1" s="1" a="1"/>
  <c r="AM671" i="1" s="1"/>
  <c r="AM672" i="1" s="1" a="1"/>
  <c r="AM672" i="1" s="1"/>
  <c r="AM673" i="1" s="1" a="1"/>
  <c r="AM673" i="1" s="1"/>
  <c r="AM674" i="1" s="1" a="1"/>
  <c r="AM674" i="1" s="1"/>
  <c r="AM675" i="1" s="1" a="1"/>
  <c r="AM675" i="1" s="1"/>
  <c r="AM676" i="1" s="1" a="1"/>
  <c r="AM676" i="1" s="1"/>
  <c r="AM677" i="1" s="1" a="1"/>
  <c r="AM677" i="1" s="1"/>
  <c r="AM678" i="1" s="1" a="1"/>
  <c r="AM678" i="1" s="1"/>
  <c r="AM679" i="1" s="1" a="1"/>
  <c r="AM679" i="1" s="1"/>
  <c r="AM680" i="1" s="1" a="1"/>
  <c r="AM680" i="1" s="1"/>
  <c r="AM681" i="1" s="1" a="1"/>
  <c r="AM681" i="1" s="1"/>
  <c r="AM682" i="1" s="1" a="1"/>
  <c r="AM682" i="1" s="1"/>
  <c r="AM683" i="1" s="1" a="1"/>
  <c r="AM683" i="1" s="1"/>
  <c r="AM684" i="1" s="1" a="1"/>
  <c r="AM684" i="1" s="1"/>
  <c r="AM685" i="1" s="1" a="1"/>
  <c r="AM685" i="1" s="1"/>
  <c r="AM686" i="1" s="1" a="1"/>
  <c r="AM686" i="1" s="1"/>
  <c r="AM687" i="1" s="1" a="1"/>
  <c r="AM687" i="1" s="1"/>
  <c r="AM688" i="1" s="1" a="1"/>
  <c r="AM688" i="1" s="1"/>
  <c r="AM689" i="1" s="1" a="1"/>
  <c r="AM689" i="1" s="1"/>
  <c r="AM690" i="1" s="1" a="1"/>
  <c r="AM690" i="1" s="1"/>
  <c r="AM691" i="1" s="1" a="1"/>
  <c r="AM691" i="1" s="1"/>
  <c r="AM692" i="1" s="1" a="1"/>
  <c r="AM692" i="1" s="1"/>
  <c r="AM693" i="1" s="1" a="1"/>
  <c r="AM693" i="1" s="1"/>
  <c r="AM694" i="1" s="1" a="1"/>
  <c r="AM694" i="1" s="1"/>
  <c r="AM695" i="1" s="1" a="1"/>
  <c r="AM695" i="1" s="1"/>
  <c r="AM696" i="1" s="1" a="1"/>
  <c r="AM696" i="1" s="1"/>
  <c r="AM697" i="1" s="1" a="1"/>
  <c r="AM697" i="1" s="1"/>
  <c r="AM698" i="1" s="1" a="1"/>
  <c r="AM698" i="1" s="1"/>
  <c r="AM699" i="1" s="1" a="1"/>
  <c r="AM699" i="1" s="1"/>
  <c r="AM700" i="1" s="1" a="1"/>
  <c r="AM700" i="1" s="1"/>
  <c r="AM701" i="1" s="1" a="1"/>
  <c r="AM701" i="1" s="1"/>
  <c r="AM702" i="1" s="1" a="1"/>
  <c r="AM702" i="1" s="1"/>
  <c r="AM703" i="1" s="1" a="1"/>
  <c r="AM703" i="1" s="1"/>
  <c r="AM704" i="1" s="1" a="1"/>
  <c r="AM704" i="1" s="1"/>
  <c r="AM705" i="1" s="1" a="1"/>
  <c r="AM705" i="1" s="1"/>
  <c r="AM706" i="1" s="1" a="1"/>
  <c r="AM706" i="1" s="1"/>
  <c r="AM707" i="1" s="1" a="1"/>
  <c r="AM707" i="1" s="1"/>
  <c r="AM708" i="1" s="1" a="1"/>
  <c r="AM708" i="1" s="1"/>
  <c r="AM709" i="1" s="1" a="1"/>
  <c r="AM709" i="1" s="1"/>
  <c r="AM710" i="1" s="1" a="1"/>
  <c r="AM710" i="1" s="1"/>
  <c r="AM711" i="1" s="1" a="1"/>
  <c r="AM711" i="1" s="1"/>
  <c r="AM712" i="1" s="1" a="1"/>
  <c r="AM712" i="1" s="1"/>
  <c r="AM713" i="1" s="1" a="1"/>
  <c r="AM713" i="1" s="1"/>
  <c r="AM714" i="1" s="1" a="1"/>
  <c r="AM714" i="1" s="1"/>
  <c r="AM715" i="1" s="1" a="1"/>
  <c r="AM715" i="1" s="1"/>
  <c r="AM716" i="1" s="1" a="1"/>
  <c r="AM716" i="1" s="1"/>
  <c r="AM717" i="1" s="1" a="1"/>
  <c r="AM717" i="1" s="1"/>
  <c r="AM718" i="1" s="1" a="1"/>
  <c r="AM718" i="1" s="1"/>
  <c r="AM719" i="1" s="1" a="1"/>
  <c r="AM719" i="1" s="1"/>
  <c r="AM720" i="1" s="1" a="1"/>
  <c r="AM720" i="1" s="1"/>
  <c r="AM721" i="1" s="1" a="1"/>
  <c r="AM721" i="1" s="1"/>
  <c r="AM722" i="1" s="1" a="1"/>
  <c r="AM722" i="1" s="1"/>
  <c r="AM723" i="1" s="1" a="1"/>
  <c r="AM723" i="1" s="1"/>
  <c r="AM724" i="1" s="1" a="1"/>
  <c r="AM724" i="1" s="1"/>
  <c r="AM725" i="1" s="1" a="1"/>
  <c r="AM725" i="1" s="1"/>
  <c r="AM726" i="1" s="1" a="1"/>
  <c r="AM726" i="1" s="1"/>
  <c r="AM727" i="1" s="1" a="1"/>
  <c r="AM727" i="1" s="1"/>
  <c r="AM728" i="1" s="1" a="1"/>
  <c r="AM728" i="1" s="1"/>
  <c r="AM729" i="1" s="1" a="1"/>
  <c r="AM729" i="1" s="1"/>
  <c r="AM730" i="1" s="1" a="1"/>
  <c r="AM730" i="1" s="1"/>
  <c r="AM731" i="1" s="1" a="1"/>
  <c r="AM731" i="1" s="1"/>
  <c r="AM732" i="1" s="1" a="1"/>
  <c r="AM732" i="1" s="1"/>
  <c r="AM733" i="1" s="1" a="1"/>
  <c r="AM733" i="1" s="1"/>
  <c r="AM734" i="1" s="1" a="1"/>
  <c r="AM734" i="1" s="1"/>
  <c r="AM735" i="1" s="1" a="1"/>
  <c r="AM735" i="1" s="1"/>
  <c r="AM736" i="1" s="1" a="1"/>
  <c r="AM736" i="1" s="1"/>
  <c r="AM737" i="1" s="1" a="1"/>
  <c r="AM737" i="1" s="1"/>
  <c r="AM738" i="1" s="1" a="1"/>
  <c r="AM738" i="1" s="1"/>
  <c r="AM739" i="1" s="1" a="1"/>
  <c r="AM739" i="1" s="1"/>
  <c r="AM740" i="1" s="1" a="1"/>
  <c r="AM740" i="1" s="1"/>
  <c r="AM741" i="1" s="1" a="1"/>
  <c r="AM741" i="1" s="1"/>
  <c r="AM742" i="1" s="1" a="1"/>
  <c r="AM742" i="1" s="1"/>
  <c r="AM743" i="1" s="1" a="1"/>
  <c r="AM743" i="1" s="1"/>
  <c r="AM744" i="1" s="1" a="1"/>
  <c r="AM744" i="1" s="1"/>
  <c r="AM745" i="1" s="1" a="1"/>
  <c r="AM745" i="1" s="1"/>
  <c r="AM746" i="1" s="1" a="1"/>
  <c r="AM746" i="1" s="1"/>
  <c r="AM747" i="1" s="1" a="1"/>
  <c r="AM747" i="1" s="1"/>
  <c r="AM748" i="1" s="1" a="1"/>
  <c r="AM748" i="1" s="1"/>
  <c r="AM749" i="1" s="1" a="1"/>
  <c r="AM749" i="1" s="1"/>
  <c r="AM750" i="1" s="1" a="1"/>
  <c r="AM750" i="1" s="1"/>
  <c r="AM751" i="1" s="1" a="1"/>
  <c r="AM751" i="1" s="1"/>
  <c r="AM752" i="1" s="1" a="1"/>
  <c r="AM752" i="1" s="1"/>
  <c r="AM753" i="1" s="1" a="1"/>
  <c r="AM753" i="1" s="1"/>
  <c r="AM754" i="1" s="1" a="1"/>
  <c r="AM754" i="1" s="1"/>
  <c r="AM755" i="1" s="1" a="1"/>
  <c r="AM755" i="1" s="1"/>
  <c r="AM756" i="1" s="1" a="1"/>
  <c r="AM756" i="1" s="1"/>
  <c r="AM757" i="1" s="1" a="1"/>
  <c r="AM757" i="1" s="1"/>
  <c r="AM758" i="1" s="1" a="1"/>
  <c r="AM758" i="1" s="1"/>
  <c r="AM759" i="1" s="1" a="1"/>
  <c r="AM759" i="1" s="1"/>
  <c r="AM760" i="1" s="1" a="1"/>
  <c r="AM760" i="1" s="1"/>
  <c r="AM761" i="1" s="1" a="1"/>
  <c r="AM761" i="1" s="1"/>
  <c r="AM762" i="1" s="1" a="1"/>
  <c r="AM762" i="1" s="1"/>
  <c r="AM763" i="1" s="1" a="1"/>
  <c r="AM763" i="1" s="1"/>
  <c r="AM764" i="1" s="1" a="1"/>
  <c r="AM764" i="1" s="1"/>
  <c r="AM765" i="1" s="1" a="1"/>
  <c r="AM765" i="1" s="1"/>
  <c r="AM766" i="1" s="1" a="1"/>
  <c r="AM766" i="1" s="1"/>
  <c r="AM767" i="1" s="1" a="1"/>
  <c r="AM767" i="1" s="1"/>
  <c r="AM768" i="1" s="1" a="1"/>
  <c r="AM768" i="1" s="1"/>
  <c r="AM769" i="1" s="1" a="1"/>
  <c r="AM769" i="1" s="1"/>
  <c r="AM770" i="1" s="1" a="1"/>
  <c r="AM770" i="1" s="1"/>
  <c r="AM771" i="1" s="1" a="1"/>
  <c r="AM771" i="1" s="1"/>
  <c r="AM772" i="1" s="1" a="1"/>
  <c r="AM772" i="1" s="1"/>
  <c r="AM773" i="1" s="1" a="1"/>
  <c r="AM773" i="1" s="1"/>
  <c r="AM774" i="1" s="1" a="1"/>
  <c r="AM774" i="1" s="1"/>
  <c r="AM775" i="1" s="1" a="1"/>
  <c r="AM775" i="1" s="1"/>
  <c r="AM776" i="1" s="1" a="1"/>
  <c r="AM776" i="1" s="1"/>
  <c r="AM777" i="1" s="1" a="1"/>
  <c r="AM777" i="1" s="1"/>
  <c r="AM778" i="1" s="1" a="1"/>
  <c r="AM778" i="1" s="1"/>
  <c r="AM779" i="1" s="1" a="1"/>
  <c r="AM779" i="1" s="1"/>
  <c r="AM780" i="1" s="1" a="1"/>
  <c r="AM780" i="1" s="1"/>
  <c r="AM781" i="1" s="1" a="1"/>
  <c r="AM781" i="1" s="1"/>
  <c r="AM782" i="1" s="1" a="1"/>
  <c r="AM782" i="1" s="1"/>
  <c r="AM783" i="1" s="1" a="1"/>
  <c r="AM783" i="1" s="1"/>
  <c r="AM784" i="1" s="1" a="1"/>
  <c r="AM784" i="1" s="1"/>
  <c r="AM785" i="1" s="1" a="1"/>
  <c r="AM785" i="1" s="1"/>
  <c r="AM786" i="1" s="1" a="1"/>
  <c r="AM786" i="1" s="1"/>
  <c r="AM787" i="1" s="1" a="1"/>
  <c r="AM787" i="1" s="1"/>
  <c r="AM788" i="1" s="1" a="1"/>
  <c r="AM788" i="1" s="1"/>
  <c r="AM789" i="1" s="1" a="1"/>
  <c r="AM789" i="1" s="1"/>
  <c r="AM790" i="1" s="1" a="1"/>
  <c r="AM790" i="1" s="1"/>
  <c r="AM791" i="1" s="1" a="1"/>
  <c r="AM791" i="1" s="1"/>
  <c r="AM792" i="1" s="1" a="1"/>
  <c r="AM792" i="1" s="1"/>
  <c r="AM793" i="1" s="1" a="1"/>
  <c r="AM793" i="1" s="1"/>
  <c r="AM794" i="1" s="1" a="1"/>
  <c r="AM794" i="1" s="1"/>
  <c r="AM795" i="1" s="1" a="1"/>
  <c r="AM795" i="1" s="1"/>
  <c r="AM796" i="1" s="1" a="1"/>
  <c r="AM796" i="1" s="1"/>
  <c r="AM797" i="1" s="1" a="1"/>
  <c r="AM797" i="1" s="1"/>
  <c r="AM798" i="1" s="1" a="1"/>
  <c r="AM798" i="1" s="1"/>
  <c r="AM799" i="1" s="1" a="1"/>
  <c r="AM799" i="1" s="1"/>
  <c r="AM800" i="1" s="1" a="1"/>
  <c r="AM800" i="1" s="1"/>
  <c r="AM801" i="1" s="1" a="1"/>
  <c r="AM801" i="1" s="1"/>
  <c r="AM802" i="1" s="1" a="1"/>
  <c r="AM802" i="1" s="1"/>
  <c r="AM803" i="1" s="1" a="1"/>
  <c r="AM803" i="1" s="1"/>
  <c r="AM804" i="1" s="1" a="1"/>
  <c r="AM804" i="1" s="1"/>
  <c r="AM805" i="1" s="1" a="1"/>
  <c r="AM805" i="1" s="1"/>
  <c r="AM806" i="1" s="1" a="1"/>
  <c r="AM806" i="1" s="1"/>
  <c r="AM807" i="1" s="1" a="1"/>
  <c r="AM807" i="1" s="1"/>
  <c r="AM808" i="1" s="1" a="1"/>
  <c r="AM808" i="1" s="1"/>
  <c r="AM809" i="1" s="1" a="1"/>
  <c r="AM809" i="1" s="1"/>
  <c r="AM810" i="1" s="1" a="1"/>
  <c r="AM810" i="1" s="1"/>
  <c r="AM811" i="1" s="1" a="1"/>
  <c r="AM811" i="1" s="1"/>
  <c r="AM812" i="1" s="1" a="1"/>
  <c r="AM812" i="1" s="1"/>
  <c r="AM813" i="1" s="1" a="1"/>
  <c r="AM813" i="1" s="1"/>
  <c r="AM814" i="1" s="1" a="1"/>
  <c r="AM814" i="1" s="1"/>
  <c r="AM815" i="1" s="1" a="1"/>
  <c r="AM815" i="1" s="1"/>
  <c r="AM816" i="1" s="1" a="1"/>
  <c r="AM816" i="1" s="1"/>
  <c r="AM817" i="1" s="1" a="1"/>
  <c r="AM817" i="1" s="1"/>
  <c r="AM818" i="1" s="1" a="1"/>
  <c r="AM818" i="1" s="1"/>
  <c r="AM819" i="1" s="1" a="1"/>
  <c r="AM819" i="1" s="1"/>
  <c r="AM820" i="1" s="1" a="1"/>
  <c r="AM820" i="1" s="1"/>
  <c r="AM821" i="1" s="1" a="1"/>
  <c r="AM821" i="1" s="1"/>
  <c r="AM822" i="1" s="1" a="1"/>
  <c r="AM822" i="1" s="1"/>
  <c r="AM823" i="1" s="1" a="1"/>
  <c r="AM823" i="1" s="1"/>
  <c r="AM824" i="1" s="1" a="1"/>
  <c r="AM824" i="1" s="1"/>
  <c r="AM825" i="1" s="1" a="1"/>
  <c r="AM825" i="1" s="1"/>
  <c r="AM826" i="1" s="1" a="1"/>
  <c r="AM826" i="1" s="1"/>
  <c r="AM827" i="1" s="1" a="1"/>
  <c r="AM827" i="1" s="1"/>
  <c r="AM828" i="1" s="1" a="1"/>
  <c r="AM828" i="1" s="1"/>
  <c r="AM829" i="1" s="1" a="1"/>
  <c r="AM829" i="1" s="1"/>
  <c r="AM830" i="1" s="1" a="1"/>
  <c r="AM830" i="1" s="1"/>
  <c r="AM831" i="1" s="1" a="1"/>
  <c r="AM831" i="1" s="1"/>
  <c r="AM832" i="1" s="1" a="1"/>
  <c r="AM832" i="1" s="1"/>
  <c r="AM833" i="1" s="1" a="1"/>
  <c r="AM833" i="1" s="1"/>
  <c r="AM834" i="1" s="1" a="1"/>
  <c r="AM834" i="1" s="1"/>
  <c r="AM835" i="1" s="1" a="1"/>
  <c r="AM835" i="1" s="1"/>
  <c r="AM836" i="1" s="1" a="1"/>
  <c r="AM836" i="1" s="1"/>
  <c r="AM837" i="1" s="1" a="1"/>
  <c r="AM837" i="1" s="1"/>
  <c r="AM838" i="1" s="1" a="1"/>
  <c r="AM838" i="1" s="1"/>
  <c r="AM839" i="1" s="1" a="1"/>
  <c r="AM839" i="1" s="1"/>
  <c r="AM840" i="1" s="1" a="1"/>
  <c r="AM840" i="1" s="1"/>
  <c r="AM841" i="1" s="1" a="1"/>
  <c r="AM841" i="1" s="1"/>
  <c r="AM842" i="1" s="1" a="1"/>
  <c r="AM842" i="1" s="1"/>
  <c r="AM843" i="1" s="1" a="1"/>
  <c r="AM843" i="1" s="1"/>
  <c r="AM844" i="1" s="1" a="1"/>
  <c r="AM844" i="1" s="1"/>
  <c r="AM845" i="1" s="1" a="1"/>
  <c r="AM845" i="1" s="1"/>
  <c r="AM846" i="1" s="1" a="1"/>
  <c r="AM846" i="1" s="1"/>
  <c r="AM847" i="1" s="1" a="1"/>
  <c r="AM847" i="1" s="1"/>
  <c r="AM848" i="1" s="1" a="1"/>
  <c r="AM848" i="1" s="1"/>
  <c r="AM849" i="1" s="1" a="1"/>
  <c r="AM849" i="1" s="1"/>
  <c r="AM850" i="1" s="1" a="1"/>
  <c r="AM850" i="1" s="1"/>
  <c r="AM851" i="1" s="1" a="1"/>
  <c r="AM851" i="1" s="1"/>
  <c r="AM852" i="1" s="1" a="1"/>
  <c r="AM852" i="1" s="1"/>
  <c r="AM853" i="1" s="1" a="1"/>
  <c r="AM853" i="1" s="1"/>
  <c r="AM854" i="1" s="1" a="1"/>
  <c r="AM854" i="1" s="1"/>
  <c r="AM855" i="1" s="1" a="1"/>
  <c r="AM855" i="1" s="1"/>
  <c r="AM856" i="1" s="1" a="1"/>
  <c r="AM856" i="1" s="1"/>
  <c r="AM857" i="1" s="1" a="1"/>
  <c r="AM857" i="1" s="1"/>
  <c r="AM858" i="1" s="1" a="1"/>
  <c r="AM858" i="1" s="1"/>
  <c r="AM859" i="1" s="1" a="1"/>
  <c r="AM859" i="1" s="1"/>
  <c r="AM860" i="1" s="1" a="1"/>
  <c r="AM860" i="1" s="1"/>
  <c r="AM861" i="1" s="1" a="1"/>
  <c r="AM861" i="1" s="1"/>
  <c r="AM862" i="1" s="1" a="1"/>
  <c r="AM862" i="1" s="1"/>
  <c r="AM863" i="1" s="1" a="1"/>
  <c r="AM863" i="1" s="1"/>
  <c r="AM864" i="1" s="1" a="1"/>
  <c r="AM864" i="1" s="1"/>
  <c r="AM865" i="1" s="1" a="1"/>
  <c r="AM865" i="1" s="1"/>
  <c r="AM866" i="1" s="1" a="1"/>
  <c r="AM866" i="1" s="1"/>
  <c r="AM867" i="1" s="1" a="1"/>
  <c r="AM867" i="1" s="1"/>
  <c r="AM868" i="1" s="1" a="1"/>
  <c r="AM868" i="1" s="1"/>
  <c r="AM869" i="1" s="1" a="1"/>
  <c r="AM869" i="1" s="1"/>
  <c r="AM870" i="1" s="1" a="1"/>
  <c r="AM870" i="1" s="1"/>
  <c r="AM871" i="1" s="1" a="1"/>
  <c r="AM871" i="1" s="1"/>
  <c r="AM872" i="1" s="1" a="1"/>
  <c r="AM872" i="1" s="1"/>
  <c r="AM873" i="1" s="1" a="1"/>
  <c r="AM873" i="1" s="1"/>
  <c r="AM874" i="1" s="1" a="1"/>
  <c r="AM874" i="1" s="1"/>
  <c r="AM875" i="1" s="1" a="1"/>
  <c r="AM875" i="1" s="1"/>
  <c r="AM876" i="1" s="1" a="1"/>
  <c r="AM876" i="1" s="1"/>
  <c r="AM877" i="1" s="1" a="1"/>
  <c r="AM877" i="1" s="1"/>
  <c r="AM878" i="1" s="1" a="1"/>
  <c r="AM878" i="1" s="1"/>
  <c r="AM879" i="1" s="1" a="1"/>
  <c r="AM879" i="1" s="1"/>
  <c r="AM880" i="1" s="1" a="1"/>
  <c r="AM880" i="1" s="1"/>
  <c r="AM881" i="1" s="1" a="1"/>
  <c r="AM881" i="1" s="1"/>
  <c r="AM882" i="1" s="1" a="1"/>
  <c r="AM882" i="1" s="1"/>
  <c r="AM883" i="1" s="1" a="1"/>
  <c r="AM883" i="1" s="1"/>
  <c r="AM884" i="1" s="1" a="1"/>
  <c r="AM884" i="1" s="1"/>
  <c r="AM885" i="1" s="1" a="1"/>
  <c r="AM885" i="1" s="1"/>
  <c r="AM886" i="1" s="1" a="1"/>
  <c r="AM886" i="1" s="1"/>
  <c r="AM887" i="1" s="1" a="1"/>
  <c r="AM887" i="1" s="1"/>
  <c r="AM888" i="1" s="1" a="1"/>
  <c r="AM888" i="1" s="1"/>
  <c r="AM889" i="1" s="1" a="1"/>
  <c r="AM889" i="1" s="1"/>
  <c r="AM890" i="1" s="1" a="1"/>
  <c r="AM890" i="1" s="1"/>
  <c r="AM891" i="1" s="1" a="1"/>
  <c r="AM891" i="1" s="1"/>
  <c r="AM892" i="1" s="1" a="1"/>
  <c r="AM892" i="1" s="1"/>
  <c r="AM893" i="1" s="1" a="1"/>
  <c r="AM893" i="1" s="1"/>
  <c r="AM894" i="1" s="1" a="1"/>
  <c r="AM894" i="1" s="1"/>
  <c r="AM895" i="1" s="1" a="1"/>
  <c r="AM895" i="1" s="1"/>
  <c r="AM896" i="1" s="1" a="1"/>
  <c r="AM896" i="1" s="1"/>
  <c r="AM897" i="1" s="1" a="1"/>
  <c r="AM897" i="1" s="1"/>
  <c r="AM898" i="1" s="1" a="1"/>
  <c r="AM898" i="1" s="1"/>
  <c r="AM899" i="1" s="1" a="1"/>
  <c r="AM899" i="1" s="1"/>
  <c r="AM900" i="1" s="1" a="1"/>
  <c r="AM900" i="1" s="1"/>
  <c r="AM901" i="1" s="1" a="1"/>
  <c r="AM901" i="1" s="1"/>
  <c r="AM902" i="1" s="1" a="1"/>
  <c r="AM902" i="1" s="1"/>
  <c r="AM903" i="1" s="1" a="1"/>
  <c r="AM903" i="1" s="1"/>
  <c r="AM904" i="1" s="1" a="1"/>
  <c r="AM904" i="1" s="1"/>
  <c r="AM905" i="1" s="1" a="1"/>
  <c r="AM905" i="1" s="1"/>
  <c r="AM906" i="1" s="1" a="1"/>
  <c r="AM906" i="1" s="1"/>
  <c r="AM907" i="1" s="1" a="1"/>
  <c r="AM907" i="1" s="1"/>
  <c r="AM908" i="1" s="1" a="1"/>
  <c r="AM908" i="1" s="1"/>
  <c r="AM909" i="1" s="1" a="1"/>
  <c r="AM909" i="1" s="1"/>
  <c r="AM910" i="1" s="1" a="1"/>
  <c r="AM910" i="1" s="1"/>
  <c r="AM911" i="1" s="1" a="1"/>
  <c r="AM911" i="1" s="1"/>
  <c r="AM912" i="1" s="1" a="1"/>
  <c r="AM912" i="1" s="1"/>
  <c r="AM913" i="1" s="1" a="1"/>
  <c r="AM913" i="1" s="1"/>
  <c r="AM914" i="1" s="1" a="1"/>
  <c r="AM914" i="1" s="1"/>
  <c r="AM915" i="1" s="1" a="1"/>
  <c r="AM915" i="1" s="1"/>
  <c r="AM916" i="1" s="1" a="1"/>
  <c r="AM916" i="1" s="1"/>
  <c r="AM917" i="1" s="1" a="1"/>
  <c r="AM917" i="1" s="1"/>
  <c r="AM918" i="1" s="1" a="1"/>
  <c r="AM918" i="1" s="1"/>
  <c r="AM919" i="1" s="1" a="1"/>
  <c r="AM919" i="1" s="1"/>
  <c r="AM920" i="1" s="1" a="1"/>
  <c r="AM920" i="1" s="1"/>
  <c r="AM921" i="1" s="1" a="1"/>
  <c r="AM921" i="1" s="1"/>
  <c r="AM922" i="1" s="1" a="1"/>
  <c r="AM922" i="1" s="1"/>
  <c r="AM923" i="1" s="1" a="1"/>
  <c r="AM923" i="1" s="1"/>
  <c r="AM924" i="1" s="1" a="1"/>
  <c r="AM924" i="1" s="1"/>
  <c r="AM925" i="1" s="1" a="1"/>
  <c r="AM925" i="1" s="1"/>
  <c r="AM926" i="1" s="1" a="1"/>
  <c r="AM926" i="1" s="1"/>
  <c r="AM927" i="1" s="1" a="1"/>
  <c r="AM927" i="1" s="1"/>
  <c r="AM928" i="1" s="1" a="1"/>
  <c r="AM928" i="1" s="1"/>
  <c r="AM929" i="1" s="1" a="1"/>
  <c r="AM929" i="1" s="1"/>
  <c r="AM930" i="1" s="1" a="1"/>
  <c r="AM930" i="1" s="1"/>
  <c r="AM931" i="1" s="1" a="1"/>
  <c r="AM931" i="1" s="1"/>
  <c r="AM932" i="1" s="1" a="1"/>
  <c r="AM932" i="1" s="1"/>
  <c r="AM933" i="1" s="1" a="1"/>
  <c r="AM933" i="1" s="1"/>
  <c r="AM934" i="1" s="1" a="1"/>
  <c r="AM934" i="1" s="1"/>
  <c r="AM935" i="1" s="1" a="1"/>
  <c r="AM935" i="1" s="1"/>
  <c r="AM936" i="1" s="1" a="1"/>
  <c r="AM936" i="1" s="1"/>
  <c r="AM937" i="1" s="1" a="1"/>
  <c r="AM937" i="1" s="1"/>
  <c r="AM938" i="1" s="1" a="1"/>
  <c r="AM938" i="1" s="1"/>
  <c r="AM939" i="1" s="1" a="1"/>
  <c r="AM939" i="1" s="1"/>
  <c r="AM940" i="1" s="1" a="1"/>
  <c r="AM940" i="1" s="1"/>
  <c r="AM941" i="1" s="1" a="1"/>
  <c r="AM941" i="1" s="1"/>
  <c r="AM942" i="1" s="1" a="1"/>
  <c r="AM942" i="1" s="1"/>
  <c r="AM943" i="1" s="1" a="1"/>
  <c r="AM943" i="1" s="1"/>
  <c r="AM944" i="1" s="1" a="1"/>
  <c r="AM944" i="1" s="1"/>
  <c r="AM945" i="1" s="1" a="1"/>
  <c r="AM945" i="1" s="1"/>
  <c r="AM946" i="1" s="1" a="1"/>
  <c r="AM946" i="1" s="1"/>
  <c r="AM947" i="1" s="1" a="1"/>
  <c r="AM947" i="1" s="1"/>
  <c r="AM948" i="1" s="1" a="1"/>
  <c r="AM948" i="1" s="1"/>
  <c r="AM949" i="1" s="1" a="1"/>
  <c r="AM949" i="1" s="1"/>
  <c r="AM950" i="1" s="1" a="1"/>
  <c r="AM950" i="1" s="1"/>
  <c r="AM951" i="1" s="1" a="1"/>
  <c r="AM951" i="1" s="1"/>
  <c r="AM952" i="1" s="1" a="1"/>
  <c r="AM952" i="1" s="1"/>
  <c r="AM953" i="1" s="1" a="1"/>
  <c r="AM953" i="1" s="1"/>
  <c r="AM954" i="1" s="1" a="1"/>
  <c r="AM954" i="1" s="1"/>
  <c r="AM955" i="1" s="1" a="1"/>
  <c r="AM955" i="1" s="1"/>
  <c r="AM956" i="1" s="1" a="1"/>
  <c r="AM956" i="1" s="1"/>
  <c r="AM957" i="1" s="1" a="1"/>
  <c r="AM957" i="1" s="1"/>
  <c r="AM958" i="1" s="1" a="1"/>
  <c r="AM958" i="1" s="1"/>
  <c r="AM959" i="1" s="1" a="1"/>
  <c r="AM959" i="1" s="1"/>
  <c r="AM960" i="1" s="1" a="1"/>
  <c r="AM960" i="1" s="1"/>
  <c r="AM961" i="1" s="1" a="1"/>
  <c r="AM961" i="1" s="1"/>
  <c r="AM962" i="1" s="1" a="1"/>
  <c r="AM962" i="1" s="1"/>
  <c r="AM963" i="1" s="1" a="1"/>
  <c r="AM963" i="1" s="1"/>
  <c r="AM964" i="1" s="1" a="1"/>
  <c r="AM964" i="1" s="1"/>
  <c r="AM965" i="1" s="1" a="1"/>
  <c r="AM965" i="1" s="1"/>
  <c r="AM966" i="1" s="1" a="1"/>
  <c r="AM966" i="1" s="1"/>
  <c r="AM967" i="1" s="1" a="1"/>
  <c r="AM967" i="1" s="1"/>
  <c r="AM968" i="1" s="1" a="1"/>
  <c r="AM968" i="1" s="1"/>
  <c r="AM969" i="1" s="1" a="1"/>
  <c r="AM969" i="1" s="1"/>
  <c r="AM970" i="1" s="1" a="1"/>
  <c r="AM970" i="1" s="1"/>
  <c r="AM971" i="1" s="1" a="1"/>
  <c r="AM971" i="1" s="1"/>
  <c r="AM972" i="1" s="1" a="1"/>
  <c r="AM972" i="1" s="1"/>
  <c r="AM973" i="1" s="1" a="1"/>
  <c r="AM973" i="1" s="1"/>
  <c r="AM974" i="1" s="1" a="1"/>
  <c r="AM974" i="1" s="1"/>
  <c r="AM975" i="1" s="1" a="1"/>
  <c r="AM975" i="1" s="1"/>
  <c r="AM976" i="1" s="1" a="1"/>
  <c r="AM976" i="1" s="1"/>
  <c r="AM977" i="1" s="1" a="1"/>
  <c r="AM977" i="1" s="1"/>
  <c r="AM978" i="1" s="1" a="1"/>
  <c r="AM978" i="1" s="1"/>
  <c r="AM979" i="1" s="1" a="1"/>
  <c r="AM979" i="1" s="1"/>
  <c r="AM980" i="1" s="1" a="1"/>
  <c r="AM980" i="1" s="1"/>
  <c r="AM981" i="1" s="1" a="1"/>
  <c r="AM981" i="1" s="1"/>
  <c r="AM982" i="1" s="1" a="1"/>
  <c r="AM982" i="1" s="1"/>
  <c r="AM983" i="1" s="1" a="1"/>
  <c r="AM983" i="1" s="1"/>
  <c r="AM984" i="1" s="1" a="1"/>
  <c r="AM984" i="1" s="1"/>
  <c r="AM985" i="1" s="1" a="1"/>
  <c r="AM985" i="1" s="1"/>
  <c r="AM986" i="1" s="1" a="1"/>
  <c r="AM986" i="1" s="1"/>
  <c r="AM987" i="1" s="1" a="1"/>
  <c r="AM987" i="1" s="1"/>
  <c r="AM988" i="1" s="1" a="1"/>
  <c r="AM988" i="1" s="1"/>
  <c r="AM989" i="1" s="1" a="1"/>
  <c r="AM989" i="1" s="1"/>
  <c r="AM990" i="1" s="1" a="1"/>
  <c r="AM990" i="1" s="1"/>
  <c r="AM991" i="1" s="1" a="1"/>
  <c r="AM991" i="1" s="1"/>
  <c r="AM992" i="1" s="1" a="1"/>
  <c r="AM992" i="1" s="1"/>
  <c r="AM993" i="1" s="1" a="1"/>
  <c r="AM993" i="1" s="1"/>
  <c r="AM994" i="1" s="1" a="1"/>
  <c r="AM994" i="1" s="1"/>
  <c r="AM995" i="1" s="1" a="1"/>
  <c r="AM995" i="1" s="1"/>
  <c r="AM996" i="1" s="1" a="1"/>
  <c r="AM996" i="1" s="1"/>
  <c r="AM997" i="1" s="1" a="1"/>
  <c r="AM997" i="1" s="1"/>
  <c r="AM998" i="1" s="1" a="1"/>
  <c r="AM998" i="1" s="1"/>
  <c r="AM999" i="1" s="1" a="1"/>
  <c r="AM999" i="1" s="1"/>
  <c r="AM1000" i="1" s="1" a="1"/>
  <c r="AM1000" i="1" s="1"/>
  <c r="AL3" i="1" a="1"/>
  <c r="AL3" i="1" s="1"/>
  <c r="AL4" i="1" s="1" a="1"/>
  <c r="AL4" i="1" s="1"/>
  <c r="AL5" i="1" s="1" a="1"/>
  <c r="AL5" i="1" s="1"/>
  <c r="AL6" i="1" s="1" a="1"/>
  <c r="AL6" i="1" s="1"/>
  <c r="AL7" i="1" s="1" a="1"/>
  <c r="AL7" i="1" s="1"/>
  <c r="AL8" i="1" s="1" a="1"/>
  <c r="AL8" i="1" s="1"/>
  <c r="AL9" i="1" s="1" a="1"/>
  <c r="AL9" i="1" s="1"/>
  <c r="AL10" i="1" s="1" a="1"/>
  <c r="AL10" i="1" s="1"/>
  <c r="AL11" i="1" s="1" a="1"/>
  <c r="AL11" i="1" s="1"/>
  <c r="AL12" i="1" s="1" a="1"/>
  <c r="AL12" i="1" s="1"/>
  <c r="AL13" i="1" s="1" a="1"/>
  <c r="AL13" i="1" s="1"/>
  <c r="AL14" i="1" s="1" a="1"/>
  <c r="AL14" i="1" s="1"/>
  <c r="AL15" i="1" s="1" a="1"/>
  <c r="AL15" i="1" s="1"/>
  <c r="AL16" i="1" s="1" a="1"/>
  <c r="AL16" i="1" s="1"/>
  <c r="AL17" i="1" s="1" a="1"/>
  <c r="AL17" i="1" s="1"/>
  <c r="AL18" i="1" s="1" a="1"/>
  <c r="AL18" i="1" s="1"/>
  <c r="AL19" i="1" s="1" a="1"/>
  <c r="AL19" i="1" s="1"/>
  <c r="AL20" i="1" s="1" a="1"/>
  <c r="AL20" i="1" s="1"/>
  <c r="AL21" i="1" s="1" a="1"/>
  <c r="AL21" i="1" s="1"/>
  <c r="AL22" i="1" s="1" a="1"/>
  <c r="AL22" i="1" s="1"/>
  <c r="AL23" i="1" s="1" a="1"/>
  <c r="AL23" i="1" s="1"/>
  <c r="AL24" i="1" s="1" a="1"/>
  <c r="AL24" i="1" s="1"/>
  <c r="AL25" i="1" s="1" a="1"/>
  <c r="AL25" i="1" s="1"/>
  <c r="AL26" i="1" s="1" a="1"/>
  <c r="AL26" i="1" s="1"/>
  <c r="AL27" i="1" s="1" a="1"/>
  <c r="AL27" i="1" s="1"/>
  <c r="AL28" i="1" s="1" a="1"/>
  <c r="AL28" i="1" s="1"/>
  <c r="AL29" i="1" s="1" a="1"/>
  <c r="AL29" i="1" s="1"/>
  <c r="AL30" i="1" s="1" a="1"/>
  <c r="AL30" i="1" s="1"/>
  <c r="AL31" i="1" s="1" a="1"/>
  <c r="AL31" i="1" s="1"/>
  <c r="AL32" i="1" s="1" a="1"/>
  <c r="AL32" i="1" s="1"/>
  <c r="AL33" i="1" s="1" a="1"/>
  <c r="AL33" i="1" s="1"/>
  <c r="AL34" i="1" s="1" a="1"/>
  <c r="AL34" i="1" s="1"/>
  <c r="AL35" i="1" s="1" a="1"/>
  <c r="AL35" i="1" s="1"/>
  <c r="AL36" i="1" s="1" a="1"/>
  <c r="AL36" i="1" s="1"/>
  <c r="AL37" i="1" s="1" a="1"/>
  <c r="AL37" i="1" s="1"/>
  <c r="AL38" i="1" s="1" a="1"/>
  <c r="AL38" i="1" s="1"/>
  <c r="AL39" i="1" s="1" a="1"/>
  <c r="AL39" i="1" s="1"/>
  <c r="AL40" i="1" s="1" a="1"/>
  <c r="AL40" i="1" s="1"/>
  <c r="AL41" i="1" s="1" a="1"/>
  <c r="AL41" i="1" s="1"/>
  <c r="AL42" i="1" s="1" a="1"/>
  <c r="AL42" i="1" s="1"/>
  <c r="AL43" i="1" s="1" a="1"/>
  <c r="AL43" i="1" s="1"/>
  <c r="AL44" i="1" s="1" a="1"/>
  <c r="AL44" i="1" s="1"/>
  <c r="AL45" i="1" s="1" a="1"/>
  <c r="AL45" i="1" s="1"/>
  <c r="AL46" i="1" s="1" a="1"/>
  <c r="AL46" i="1" s="1"/>
  <c r="AL47" i="1" s="1" a="1"/>
  <c r="AL47" i="1" s="1"/>
  <c r="AL48" i="1" s="1" a="1"/>
  <c r="AL48" i="1" s="1"/>
  <c r="AL49" i="1" s="1" a="1"/>
  <c r="AL49" i="1" s="1"/>
  <c r="AL50" i="1" s="1" a="1"/>
  <c r="AL50" i="1" s="1"/>
  <c r="AL51" i="1" s="1" a="1"/>
  <c r="AL51" i="1" s="1"/>
  <c r="AL52" i="1" s="1" a="1"/>
  <c r="AL52" i="1" s="1"/>
  <c r="AL53" i="1" s="1" a="1"/>
  <c r="AL53" i="1" s="1"/>
  <c r="AL54" i="1" s="1" a="1"/>
  <c r="AL54" i="1" s="1"/>
  <c r="AL55" i="1" s="1" a="1"/>
  <c r="AL55" i="1" s="1"/>
  <c r="AL56" i="1" s="1" a="1"/>
  <c r="AL56" i="1" s="1"/>
  <c r="AL57" i="1" s="1" a="1"/>
  <c r="AL57" i="1" s="1"/>
  <c r="AL58" i="1" s="1" a="1"/>
  <c r="AL58" i="1" s="1"/>
  <c r="AL59" i="1" s="1" a="1"/>
  <c r="AL59" i="1" s="1"/>
  <c r="AL60" i="1" s="1" a="1"/>
  <c r="AL60" i="1" s="1"/>
  <c r="AL61" i="1" s="1" a="1"/>
  <c r="AL61" i="1" s="1"/>
  <c r="AL62" i="1" s="1" a="1"/>
  <c r="AL62" i="1" s="1"/>
  <c r="AL63" i="1" s="1" a="1"/>
  <c r="AL63" i="1" s="1"/>
  <c r="AL64" i="1" s="1" a="1"/>
  <c r="AL64" i="1" s="1"/>
  <c r="AL65" i="1" s="1" a="1"/>
  <c r="AL65" i="1" s="1"/>
  <c r="AL66" i="1" s="1" a="1"/>
  <c r="AL66" i="1" s="1"/>
  <c r="AL67" i="1" s="1" a="1"/>
  <c r="AL67" i="1" s="1"/>
  <c r="AL68" i="1" s="1" a="1"/>
  <c r="AL68" i="1" s="1"/>
  <c r="AL69" i="1" s="1" a="1"/>
  <c r="AL69" i="1" s="1"/>
  <c r="AL70" i="1" s="1" a="1"/>
  <c r="AL70" i="1" s="1"/>
  <c r="AL71" i="1" s="1" a="1"/>
  <c r="AL71" i="1" s="1"/>
  <c r="AL72" i="1" s="1" a="1"/>
  <c r="AL72" i="1" s="1"/>
  <c r="AL73" i="1" s="1" a="1"/>
  <c r="AL73" i="1" s="1"/>
  <c r="AL74" i="1" s="1" a="1"/>
  <c r="AL74" i="1" s="1"/>
  <c r="AL75" i="1" s="1" a="1"/>
  <c r="AL75" i="1" s="1"/>
  <c r="AL76" i="1" s="1" a="1"/>
  <c r="AL76" i="1" s="1"/>
  <c r="AL77" i="1" s="1" a="1"/>
  <c r="AL77" i="1" s="1"/>
  <c r="AL78" i="1" s="1" a="1"/>
  <c r="AL78" i="1" s="1"/>
  <c r="AL79" i="1" s="1" a="1"/>
  <c r="AL79" i="1" s="1"/>
  <c r="AL80" i="1" s="1" a="1"/>
  <c r="AL80" i="1" s="1"/>
  <c r="AL81" i="1" s="1" a="1"/>
  <c r="AL81" i="1" s="1"/>
  <c r="AL82" i="1" s="1" a="1"/>
  <c r="AL82" i="1" s="1"/>
  <c r="AL83" i="1" s="1" a="1"/>
  <c r="AL83" i="1" s="1"/>
  <c r="AL84" i="1" s="1" a="1"/>
  <c r="AL84" i="1" s="1"/>
  <c r="AL85" i="1" s="1" a="1"/>
  <c r="AL85" i="1" s="1"/>
  <c r="AL86" i="1" s="1" a="1"/>
  <c r="AL86" i="1" s="1"/>
  <c r="AL87" i="1" s="1" a="1"/>
  <c r="AL87" i="1" s="1"/>
  <c r="AL88" i="1" s="1" a="1"/>
  <c r="AL88" i="1" s="1"/>
  <c r="AL89" i="1" s="1" a="1"/>
  <c r="AL89" i="1" s="1"/>
  <c r="AL90" i="1" s="1" a="1"/>
  <c r="AL90" i="1" s="1"/>
  <c r="AL91" i="1" s="1" a="1"/>
  <c r="AL91" i="1" s="1"/>
  <c r="AL92" i="1" s="1" a="1"/>
  <c r="AL92" i="1" s="1"/>
  <c r="AL93" i="1" s="1" a="1"/>
  <c r="AL93" i="1" s="1"/>
  <c r="AL94" i="1" s="1" a="1"/>
  <c r="AL94" i="1" s="1"/>
  <c r="AL95" i="1" s="1" a="1"/>
  <c r="AL95" i="1" s="1"/>
  <c r="AL96" i="1" s="1" a="1"/>
  <c r="AL96" i="1" s="1"/>
  <c r="AL97" i="1" s="1" a="1"/>
  <c r="AL97" i="1" s="1"/>
  <c r="AL98" i="1" s="1" a="1"/>
  <c r="AL98" i="1" s="1"/>
  <c r="AL99" i="1" s="1" a="1"/>
  <c r="AL99" i="1" s="1"/>
  <c r="AL100" i="1" s="1" a="1"/>
  <c r="AL100" i="1" s="1"/>
  <c r="AL101" i="1" s="1" a="1"/>
  <c r="AL101" i="1" s="1"/>
  <c r="AL102" i="1" s="1" a="1"/>
  <c r="AL102" i="1" s="1"/>
  <c r="AL103" i="1" s="1" a="1"/>
  <c r="AL103" i="1" s="1"/>
  <c r="AL104" i="1" s="1" a="1"/>
  <c r="AL104" i="1" s="1"/>
  <c r="AL105" i="1" s="1" a="1"/>
  <c r="AL105" i="1" s="1"/>
  <c r="AL106" i="1" s="1" a="1"/>
  <c r="AL106" i="1" s="1"/>
  <c r="AL107" i="1" s="1" a="1"/>
  <c r="AL107" i="1" s="1"/>
  <c r="AL108" i="1" s="1" a="1"/>
  <c r="AL108" i="1" s="1"/>
  <c r="AL109" i="1" s="1" a="1"/>
  <c r="AL109" i="1" s="1"/>
  <c r="AL110" i="1" s="1" a="1"/>
  <c r="AL110" i="1" s="1"/>
  <c r="AL111" i="1" s="1" a="1"/>
  <c r="AL111" i="1" s="1"/>
  <c r="AL112" i="1" s="1" a="1"/>
  <c r="AL112" i="1" s="1"/>
  <c r="AL113" i="1" s="1" a="1"/>
  <c r="AL113" i="1" s="1"/>
  <c r="AL114" i="1" s="1" a="1"/>
  <c r="AL114" i="1" s="1"/>
  <c r="AL115" i="1" s="1" a="1"/>
  <c r="AL115" i="1" s="1"/>
  <c r="AL116" i="1" s="1" a="1"/>
  <c r="AL116" i="1" s="1"/>
  <c r="AL117" i="1" s="1" a="1"/>
  <c r="AL117" i="1" s="1"/>
  <c r="AL118" i="1" s="1" a="1"/>
  <c r="AL118" i="1" s="1"/>
  <c r="AL119" i="1" s="1" a="1"/>
  <c r="AL119" i="1" s="1"/>
  <c r="AL120" i="1" s="1" a="1"/>
  <c r="AL120" i="1" s="1"/>
  <c r="AL121" i="1" s="1" a="1"/>
  <c r="AL121" i="1" s="1"/>
  <c r="AL122" i="1" s="1" a="1"/>
  <c r="AL122" i="1" s="1"/>
  <c r="AL123" i="1" s="1" a="1"/>
  <c r="AL123" i="1" s="1"/>
  <c r="AL124" i="1" s="1" a="1"/>
  <c r="AL124" i="1" s="1"/>
  <c r="AL125" i="1" s="1" a="1"/>
  <c r="AL125" i="1" s="1"/>
  <c r="AL126" i="1" s="1" a="1"/>
  <c r="AL126" i="1" s="1"/>
  <c r="AL127" i="1" s="1" a="1"/>
  <c r="AL127" i="1" s="1"/>
  <c r="AL128" i="1" s="1" a="1"/>
  <c r="AL128" i="1" s="1"/>
  <c r="AL129" i="1" s="1" a="1"/>
  <c r="AL129" i="1" s="1"/>
  <c r="AL130" i="1" s="1" a="1"/>
  <c r="AL130" i="1" s="1"/>
  <c r="AL131" i="1" s="1" a="1"/>
  <c r="AL131" i="1" s="1"/>
  <c r="AL132" i="1" s="1" a="1"/>
  <c r="AL132" i="1" s="1"/>
  <c r="AL133" i="1" s="1" a="1"/>
  <c r="AL133" i="1" s="1"/>
  <c r="AL134" i="1" s="1" a="1"/>
  <c r="AL134" i="1" s="1"/>
  <c r="AL135" i="1" s="1" a="1"/>
  <c r="AL135" i="1" s="1"/>
  <c r="AL136" i="1" s="1" a="1"/>
  <c r="AL136" i="1" s="1"/>
  <c r="AL137" i="1" s="1" a="1"/>
  <c r="AL137" i="1" s="1"/>
  <c r="AL138" i="1" s="1" a="1"/>
  <c r="AL138" i="1" s="1"/>
  <c r="AL139" i="1" s="1" a="1"/>
  <c r="AL139" i="1" s="1"/>
  <c r="AL140" i="1" s="1" a="1"/>
  <c r="AL140" i="1" s="1"/>
  <c r="AL141" i="1" s="1" a="1"/>
  <c r="AL141" i="1" s="1"/>
  <c r="AL142" i="1" s="1" a="1"/>
  <c r="AL142" i="1" s="1"/>
  <c r="AL143" i="1" s="1" a="1"/>
  <c r="AL143" i="1" s="1"/>
  <c r="AL144" i="1" s="1" a="1"/>
  <c r="AL144" i="1" s="1"/>
  <c r="AL145" i="1" s="1" a="1"/>
  <c r="AL145" i="1" s="1"/>
  <c r="AL146" i="1" s="1" a="1"/>
  <c r="AL146" i="1" s="1"/>
  <c r="AL147" i="1" s="1" a="1"/>
  <c r="AL147" i="1" s="1"/>
  <c r="AL148" i="1" s="1" a="1"/>
  <c r="AL148" i="1" s="1"/>
  <c r="AL149" i="1" s="1" a="1"/>
  <c r="AL149" i="1" s="1"/>
  <c r="AL150" i="1" s="1" a="1"/>
  <c r="AL150" i="1" s="1"/>
  <c r="AL151" i="1" s="1" a="1"/>
  <c r="AL151" i="1" s="1"/>
  <c r="AL152" i="1" s="1" a="1"/>
  <c r="AL152" i="1" s="1"/>
  <c r="AL153" i="1" s="1" a="1"/>
  <c r="AL153" i="1" s="1"/>
  <c r="AL154" i="1" s="1" a="1"/>
  <c r="AL154" i="1" s="1"/>
  <c r="AL155" i="1" s="1" a="1"/>
  <c r="AL155" i="1" s="1"/>
  <c r="AL156" i="1" s="1" a="1"/>
  <c r="AL156" i="1" s="1"/>
  <c r="AL157" i="1" s="1" a="1"/>
  <c r="AL157" i="1" s="1"/>
  <c r="AL158" i="1" s="1" a="1"/>
  <c r="AL158" i="1" s="1"/>
  <c r="AL159" i="1" s="1" a="1"/>
  <c r="AL159" i="1" s="1"/>
  <c r="AL160" i="1" s="1" a="1"/>
  <c r="AL160" i="1" s="1"/>
  <c r="AL161" i="1" s="1" a="1"/>
  <c r="AL161" i="1" s="1"/>
  <c r="AL162" i="1" s="1" a="1"/>
  <c r="AL162" i="1" s="1"/>
  <c r="AL163" i="1" s="1" a="1"/>
  <c r="AL163" i="1" s="1"/>
  <c r="AL164" i="1" s="1" a="1"/>
  <c r="AL164" i="1" s="1"/>
  <c r="AL165" i="1" s="1" a="1"/>
  <c r="AL165" i="1" s="1"/>
  <c r="AL166" i="1" s="1" a="1"/>
  <c r="AL166" i="1" s="1"/>
  <c r="AL167" i="1" s="1" a="1"/>
  <c r="AL167" i="1" s="1"/>
  <c r="AL168" i="1" s="1" a="1"/>
  <c r="AL168" i="1" s="1"/>
  <c r="AL169" i="1" s="1" a="1"/>
  <c r="AL169" i="1" s="1"/>
  <c r="AL170" i="1" s="1" a="1"/>
  <c r="AL170" i="1" s="1"/>
  <c r="AL171" i="1" s="1" a="1"/>
  <c r="AL171" i="1" s="1"/>
  <c r="AL172" i="1" s="1" a="1"/>
  <c r="AL172" i="1" s="1"/>
  <c r="AL173" i="1" s="1" a="1"/>
  <c r="AL173" i="1" s="1"/>
  <c r="AL174" i="1" s="1" a="1"/>
  <c r="AL174" i="1" s="1"/>
  <c r="AL175" i="1" s="1" a="1"/>
  <c r="AL175" i="1" s="1"/>
  <c r="AL176" i="1" s="1" a="1"/>
  <c r="AL176" i="1" s="1"/>
  <c r="AL177" i="1" s="1" a="1"/>
  <c r="AL177" i="1" s="1"/>
  <c r="AL178" i="1" s="1" a="1"/>
  <c r="AL178" i="1" s="1"/>
  <c r="AL179" i="1" s="1" a="1"/>
  <c r="AL179" i="1" s="1"/>
  <c r="AL180" i="1" s="1" a="1"/>
  <c r="AL180" i="1" s="1"/>
  <c r="AL181" i="1" s="1" a="1"/>
  <c r="AL181" i="1" s="1"/>
  <c r="AL182" i="1" s="1" a="1"/>
  <c r="AL182" i="1" s="1"/>
  <c r="AL183" i="1" s="1" a="1"/>
  <c r="AL183" i="1" s="1"/>
  <c r="AL184" i="1" s="1" a="1"/>
  <c r="AL184" i="1" s="1"/>
  <c r="AL185" i="1" s="1" a="1"/>
  <c r="AL185" i="1" s="1"/>
  <c r="AL186" i="1" s="1" a="1"/>
  <c r="AL186" i="1" s="1"/>
  <c r="AL187" i="1" s="1" a="1"/>
  <c r="AL187" i="1" s="1"/>
  <c r="AL188" i="1" s="1" a="1"/>
  <c r="AL188" i="1" s="1"/>
  <c r="AL189" i="1" s="1" a="1"/>
  <c r="AL189" i="1" s="1"/>
  <c r="AL190" i="1" s="1" a="1"/>
  <c r="AL190" i="1" s="1"/>
  <c r="AL191" i="1" s="1" a="1"/>
  <c r="AL191" i="1" s="1"/>
  <c r="AL192" i="1" s="1" a="1"/>
  <c r="AL192" i="1" s="1"/>
  <c r="AL193" i="1" s="1" a="1"/>
  <c r="AL193" i="1" s="1"/>
  <c r="AL194" i="1" s="1" a="1"/>
  <c r="AL194" i="1" s="1"/>
  <c r="AL195" i="1" s="1" a="1"/>
  <c r="AL195" i="1" s="1"/>
  <c r="AL196" i="1" s="1" a="1"/>
  <c r="AL196" i="1" s="1"/>
  <c r="AL197" i="1" s="1" a="1"/>
  <c r="AL197" i="1" s="1"/>
  <c r="AL198" i="1" s="1" a="1"/>
  <c r="AL198" i="1" s="1"/>
  <c r="AL199" i="1" s="1" a="1"/>
  <c r="AL199" i="1" s="1"/>
  <c r="AL200" i="1" s="1" a="1"/>
  <c r="AL200" i="1" s="1"/>
  <c r="AL201" i="1" s="1" a="1"/>
  <c r="AL201" i="1" s="1"/>
  <c r="AL202" i="1" s="1" a="1"/>
  <c r="AL202" i="1" s="1"/>
  <c r="AL203" i="1" s="1" a="1"/>
  <c r="AL203" i="1" s="1"/>
  <c r="AL204" i="1" s="1" a="1"/>
  <c r="AL204" i="1" s="1"/>
  <c r="AL205" i="1" s="1" a="1"/>
  <c r="AL205" i="1" s="1"/>
  <c r="AL206" i="1" s="1" a="1"/>
  <c r="AL206" i="1" s="1"/>
  <c r="AL207" i="1" s="1" a="1"/>
  <c r="AL207" i="1" s="1"/>
  <c r="AL208" i="1" s="1" a="1"/>
  <c r="AL208" i="1" s="1"/>
  <c r="AL209" i="1" s="1" a="1"/>
  <c r="AL209" i="1" s="1"/>
  <c r="AL210" i="1" s="1" a="1"/>
  <c r="AL210" i="1" s="1"/>
  <c r="AL211" i="1" s="1" a="1"/>
  <c r="AL211" i="1" s="1"/>
  <c r="AL212" i="1" s="1" a="1"/>
  <c r="AL212" i="1" s="1"/>
  <c r="AL213" i="1" s="1" a="1"/>
  <c r="AL213" i="1" s="1"/>
  <c r="AL214" i="1" s="1" a="1"/>
  <c r="AL214" i="1" s="1"/>
  <c r="AL215" i="1" s="1" a="1"/>
  <c r="AL215" i="1" s="1"/>
  <c r="AL216" i="1" s="1" a="1"/>
  <c r="AL216" i="1" s="1"/>
  <c r="AL217" i="1" s="1" a="1"/>
  <c r="AL217" i="1" s="1"/>
  <c r="AL218" i="1" s="1" a="1"/>
  <c r="AL218" i="1" s="1"/>
  <c r="AL219" i="1" s="1" a="1"/>
  <c r="AL219" i="1" s="1"/>
  <c r="AL220" i="1" s="1" a="1"/>
  <c r="AL220" i="1" s="1"/>
  <c r="AL221" i="1" s="1" a="1"/>
  <c r="AL221" i="1" s="1"/>
  <c r="AL222" i="1" s="1" a="1"/>
  <c r="AL222" i="1" s="1"/>
  <c r="AL223" i="1" s="1" a="1"/>
  <c r="AL223" i="1" s="1"/>
  <c r="AL224" i="1" s="1" a="1"/>
  <c r="AL224" i="1" s="1"/>
  <c r="AL225" i="1" s="1" a="1"/>
  <c r="AL225" i="1" s="1"/>
  <c r="AL226" i="1" s="1" a="1"/>
  <c r="AL226" i="1" s="1"/>
  <c r="AL227" i="1" s="1" a="1"/>
  <c r="AL227" i="1" s="1"/>
  <c r="AL228" i="1" s="1" a="1"/>
  <c r="AL228" i="1" s="1"/>
  <c r="AL229" i="1" s="1" a="1"/>
  <c r="AL229" i="1" s="1"/>
  <c r="AL230" i="1" s="1" a="1"/>
  <c r="AL230" i="1" s="1"/>
  <c r="AL231" i="1" s="1" a="1"/>
  <c r="AL231" i="1" s="1"/>
  <c r="AL232" i="1" s="1" a="1"/>
  <c r="AL232" i="1" s="1"/>
  <c r="AL233" i="1" s="1" a="1"/>
  <c r="AL233" i="1" s="1"/>
  <c r="AL234" i="1" s="1" a="1"/>
  <c r="AL234" i="1" s="1"/>
  <c r="AL235" i="1" s="1" a="1"/>
  <c r="AL235" i="1" s="1"/>
  <c r="AL236" i="1" s="1" a="1"/>
  <c r="AL236" i="1" s="1"/>
  <c r="AL237" i="1" s="1" a="1"/>
  <c r="AL237" i="1" s="1"/>
  <c r="AL238" i="1" s="1" a="1"/>
  <c r="AL238" i="1" s="1"/>
  <c r="AL239" i="1" s="1" a="1"/>
  <c r="AL239" i="1" s="1"/>
  <c r="AL240" i="1" s="1" a="1"/>
  <c r="AL240" i="1" s="1"/>
  <c r="AL241" i="1" s="1" a="1"/>
  <c r="AL241" i="1" s="1"/>
  <c r="AL242" i="1" s="1" a="1"/>
  <c r="AL242" i="1" s="1"/>
  <c r="AL243" i="1" s="1" a="1"/>
  <c r="AL243" i="1" s="1"/>
  <c r="AL244" i="1" s="1" a="1"/>
  <c r="AL244" i="1" s="1"/>
  <c r="AL245" i="1" s="1" a="1"/>
  <c r="AL245" i="1" s="1"/>
  <c r="AL246" i="1" s="1" a="1"/>
  <c r="AL246" i="1" s="1"/>
  <c r="AL247" i="1" s="1" a="1"/>
  <c r="AL247" i="1" s="1"/>
  <c r="AL248" i="1" s="1" a="1"/>
  <c r="AL248" i="1" s="1"/>
  <c r="AL249" i="1" s="1" a="1"/>
  <c r="AL249" i="1" s="1"/>
  <c r="AL250" i="1" s="1" a="1"/>
  <c r="AL250" i="1" s="1"/>
  <c r="AL251" i="1" s="1" a="1"/>
  <c r="AL251" i="1" s="1"/>
  <c r="AL252" i="1" s="1" a="1"/>
  <c r="AL252" i="1" s="1"/>
  <c r="AL253" i="1" s="1" a="1"/>
  <c r="AL253" i="1" s="1"/>
  <c r="AL254" i="1" s="1" a="1"/>
  <c r="AL254" i="1" s="1"/>
  <c r="AL255" i="1" s="1" a="1"/>
  <c r="AL255" i="1" s="1"/>
  <c r="AL256" i="1" s="1" a="1"/>
  <c r="AL256" i="1" s="1"/>
  <c r="AL257" i="1" s="1" a="1"/>
  <c r="AL257" i="1" s="1"/>
  <c r="AL258" i="1" s="1" a="1"/>
  <c r="AL258" i="1" s="1"/>
  <c r="AL259" i="1" s="1" a="1"/>
  <c r="AL259" i="1" s="1"/>
  <c r="AL260" i="1" s="1" a="1"/>
  <c r="AL260" i="1" s="1"/>
  <c r="AL261" i="1" s="1" a="1"/>
  <c r="AL261" i="1" s="1"/>
  <c r="AL262" i="1" s="1" a="1"/>
  <c r="AL262" i="1" s="1"/>
  <c r="AL263" i="1" s="1" a="1"/>
  <c r="AL263" i="1" s="1"/>
  <c r="AL264" i="1" s="1" a="1"/>
  <c r="AL264" i="1" s="1"/>
  <c r="AL265" i="1" s="1" a="1"/>
  <c r="AL265" i="1" s="1"/>
  <c r="AL266" i="1" s="1" a="1"/>
  <c r="AL266" i="1" s="1"/>
  <c r="AL267" i="1" s="1" a="1"/>
  <c r="AL267" i="1" s="1"/>
  <c r="AL268" i="1" s="1" a="1"/>
  <c r="AL268" i="1" s="1"/>
  <c r="AL269" i="1" s="1" a="1"/>
  <c r="AL269" i="1" s="1"/>
  <c r="AL270" i="1" s="1" a="1"/>
  <c r="AL270" i="1" s="1"/>
  <c r="AL271" i="1" s="1" a="1"/>
  <c r="AL271" i="1" s="1"/>
  <c r="AL272" i="1" s="1" a="1"/>
  <c r="AL272" i="1" s="1"/>
  <c r="AL273" i="1" s="1" a="1"/>
  <c r="AL273" i="1" s="1"/>
  <c r="AL274" i="1" s="1" a="1"/>
  <c r="AL274" i="1" s="1"/>
  <c r="AL275" i="1" s="1" a="1"/>
  <c r="AL275" i="1" s="1"/>
  <c r="AL276" i="1" s="1" a="1"/>
  <c r="AL276" i="1" s="1"/>
  <c r="AL277" i="1" s="1" a="1"/>
  <c r="AL277" i="1" s="1"/>
  <c r="AL278" i="1" s="1" a="1"/>
  <c r="AL278" i="1" s="1"/>
  <c r="AL279" i="1" s="1" a="1"/>
  <c r="AL279" i="1" s="1"/>
  <c r="AL280" i="1" s="1" a="1"/>
  <c r="AL280" i="1" s="1"/>
  <c r="AL281" i="1" s="1" a="1"/>
  <c r="AL281" i="1" s="1"/>
  <c r="AL282" i="1" s="1" a="1"/>
  <c r="AL282" i="1" s="1"/>
  <c r="AL283" i="1" s="1" a="1"/>
  <c r="AL283" i="1" s="1"/>
  <c r="AL284" i="1" s="1" a="1"/>
  <c r="AL284" i="1" s="1"/>
  <c r="AL285" i="1" s="1" a="1"/>
  <c r="AL285" i="1" s="1"/>
  <c r="AL286" i="1" s="1" a="1"/>
  <c r="AL286" i="1" s="1"/>
  <c r="AL287" i="1" s="1" a="1"/>
  <c r="AL287" i="1" s="1"/>
  <c r="AL288" i="1" s="1" a="1"/>
  <c r="AL288" i="1" s="1"/>
  <c r="AL289" i="1" s="1" a="1"/>
  <c r="AL289" i="1" s="1"/>
  <c r="AL290" i="1" s="1" a="1"/>
  <c r="AL290" i="1" s="1"/>
  <c r="AL291" i="1" s="1" a="1"/>
  <c r="AL291" i="1" s="1"/>
  <c r="AL292" i="1" s="1" a="1"/>
  <c r="AL292" i="1" s="1"/>
  <c r="AL293" i="1" s="1" a="1"/>
  <c r="AL293" i="1" s="1"/>
  <c r="AL294" i="1" s="1" a="1"/>
  <c r="AL294" i="1" s="1"/>
  <c r="AL295" i="1" s="1" a="1"/>
  <c r="AL295" i="1" s="1"/>
  <c r="AL296" i="1" s="1" a="1"/>
  <c r="AL296" i="1" s="1"/>
  <c r="AL297" i="1" s="1" a="1"/>
  <c r="AL297" i="1" s="1"/>
  <c r="AL298" i="1" s="1" a="1"/>
  <c r="AL298" i="1" s="1"/>
  <c r="AL299" i="1" s="1" a="1"/>
  <c r="AL299" i="1" s="1"/>
  <c r="AL300" i="1" s="1" a="1"/>
  <c r="AL300" i="1" s="1"/>
  <c r="AL301" i="1" s="1" a="1"/>
  <c r="AL301" i="1" s="1"/>
  <c r="AL302" i="1" s="1" a="1"/>
  <c r="AL302" i="1" s="1"/>
  <c r="AL303" i="1" s="1" a="1"/>
  <c r="AL303" i="1" s="1"/>
  <c r="AL304" i="1" s="1" a="1"/>
  <c r="AL304" i="1" s="1"/>
  <c r="AL305" i="1" s="1" a="1"/>
  <c r="AL305" i="1" s="1"/>
  <c r="AL306" i="1" s="1" a="1"/>
  <c r="AL306" i="1" s="1"/>
  <c r="AL307" i="1" s="1" a="1"/>
  <c r="AL307" i="1" s="1"/>
  <c r="AL308" i="1" s="1" a="1"/>
  <c r="AL308" i="1" s="1"/>
  <c r="AL309" i="1" s="1" a="1"/>
  <c r="AL309" i="1" s="1"/>
  <c r="AL310" i="1" s="1" a="1"/>
  <c r="AL310" i="1" s="1"/>
  <c r="AL311" i="1" s="1" a="1"/>
  <c r="AL311" i="1" s="1"/>
  <c r="AL312" i="1" s="1" a="1"/>
  <c r="AL312" i="1" s="1"/>
  <c r="AL313" i="1" s="1" a="1"/>
  <c r="AL313" i="1" s="1"/>
  <c r="AL314" i="1" s="1" a="1"/>
  <c r="AL314" i="1" s="1"/>
  <c r="AL315" i="1" s="1" a="1"/>
  <c r="AL315" i="1" s="1"/>
  <c r="AL316" i="1" s="1" a="1"/>
  <c r="AL316" i="1" s="1"/>
  <c r="AL317" i="1" s="1" a="1"/>
  <c r="AL317" i="1" s="1"/>
  <c r="AL318" i="1" s="1" a="1"/>
  <c r="AL318" i="1" s="1"/>
  <c r="AL319" i="1" s="1" a="1"/>
  <c r="AL319" i="1" s="1"/>
  <c r="AL320" i="1" s="1" a="1"/>
  <c r="AL320" i="1" s="1"/>
  <c r="AL321" i="1" s="1" a="1"/>
  <c r="AL321" i="1" s="1"/>
  <c r="AL322" i="1" s="1" a="1"/>
  <c r="AL322" i="1" s="1"/>
  <c r="AL323" i="1" s="1" a="1"/>
  <c r="AL323" i="1" s="1"/>
  <c r="AL324" i="1" s="1" a="1"/>
  <c r="AL324" i="1" s="1"/>
  <c r="AL325" i="1" s="1" a="1"/>
  <c r="AL325" i="1" s="1"/>
  <c r="AL326" i="1" s="1" a="1"/>
  <c r="AL326" i="1" s="1"/>
  <c r="AL327" i="1" s="1" a="1"/>
  <c r="AL327" i="1" s="1"/>
  <c r="AL328" i="1" s="1" a="1"/>
  <c r="AL328" i="1" s="1"/>
  <c r="AL329" i="1" s="1" a="1"/>
  <c r="AL329" i="1" s="1"/>
  <c r="AL330" i="1" s="1" a="1"/>
  <c r="AL330" i="1" s="1"/>
  <c r="AL331" i="1" s="1" a="1"/>
  <c r="AL331" i="1" s="1"/>
  <c r="AL332" i="1" s="1" a="1"/>
  <c r="AL332" i="1" s="1"/>
  <c r="AL333" i="1" s="1" a="1"/>
  <c r="AL333" i="1" s="1"/>
  <c r="AL334" i="1" s="1" a="1"/>
  <c r="AL334" i="1" s="1"/>
  <c r="AL335" i="1" s="1" a="1"/>
  <c r="AL335" i="1" s="1"/>
  <c r="AL336" i="1" s="1" a="1"/>
  <c r="AL336" i="1" s="1"/>
  <c r="AL337" i="1" s="1" a="1"/>
  <c r="AL337" i="1" s="1"/>
  <c r="AL338" i="1" s="1" a="1"/>
  <c r="AL338" i="1" s="1"/>
  <c r="AL339" i="1" s="1" a="1"/>
  <c r="AL339" i="1" s="1"/>
  <c r="AL340" i="1" s="1" a="1"/>
  <c r="AL340" i="1" s="1"/>
  <c r="AL341" i="1" s="1" a="1"/>
  <c r="AL341" i="1" s="1"/>
  <c r="AL342" i="1" s="1" a="1"/>
  <c r="AL342" i="1" s="1"/>
  <c r="AL343" i="1" s="1" a="1"/>
  <c r="AL343" i="1" s="1"/>
  <c r="AL344" i="1" s="1" a="1"/>
  <c r="AL344" i="1" s="1"/>
  <c r="AL345" i="1" s="1" a="1"/>
  <c r="AL345" i="1" s="1"/>
  <c r="AL346" i="1" s="1" a="1"/>
  <c r="AL346" i="1" s="1"/>
  <c r="AL347" i="1" s="1" a="1"/>
  <c r="AL347" i="1" s="1"/>
  <c r="AL348" i="1" s="1" a="1"/>
  <c r="AL348" i="1" s="1"/>
  <c r="AL349" i="1" s="1" a="1"/>
  <c r="AL349" i="1" s="1"/>
  <c r="AL350" i="1" s="1" a="1"/>
  <c r="AL350" i="1" s="1"/>
  <c r="AL351" i="1" s="1" a="1"/>
  <c r="AL351" i="1" s="1"/>
  <c r="AL352" i="1" s="1" a="1"/>
  <c r="AL352" i="1" s="1"/>
  <c r="AL353" i="1" s="1" a="1"/>
  <c r="AL353" i="1" s="1"/>
  <c r="AL354" i="1" s="1" a="1"/>
  <c r="AL354" i="1" s="1"/>
  <c r="AL355" i="1" s="1" a="1"/>
  <c r="AL355" i="1" s="1"/>
  <c r="AL356" i="1" s="1" a="1"/>
  <c r="AL356" i="1" s="1"/>
  <c r="AL357" i="1" s="1" a="1"/>
  <c r="AL357" i="1" s="1"/>
  <c r="AL358" i="1" s="1" a="1"/>
  <c r="AL358" i="1" s="1"/>
  <c r="AL359" i="1" s="1" a="1"/>
  <c r="AL359" i="1" s="1"/>
  <c r="AL360" i="1" s="1" a="1"/>
  <c r="AL360" i="1" s="1"/>
  <c r="AL361" i="1" s="1" a="1"/>
  <c r="AL361" i="1" s="1"/>
  <c r="AL362" i="1" s="1" a="1"/>
  <c r="AL362" i="1" s="1"/>
  <c r="AL363" i="1" s="1" a="1"/>
  <c r="AL363" i="1" s="1"/>
  <c r="AL364" i="1" s="1" a="1"/>
  <c r="AL364" i="1" s="1"/>
  <c r="AL365" i="1" s="1" a="1"/>
  <c r="AL365" i="1" s="1"/>
  <c r="AL366" i="1" s="1" a="1"/>
  <c r="AL366" i="1" s="1"/>
  <c r="AL367" i="1" s="1" a="1"/>
  <c r="AL367" i="1" s="1"/>
  <c r="AL368" i="1" s="1" a="1"/>
  <c r="AL368" i="1" s="1"/>
  <c r="AL369" i="1" s="1" a="1"/>
  <c r="AL369" i="1" s="1"/>
  <c r="AL370" i="1" s="1" a="1"/>
  <c r="AL370" i="1" s="1"/>
  <c r="AL371" i="1" s="1" a="1"/>
  <c r="AL371" i="1" s="1"/>
  <c r="AL372" i="1" s="1" a="1"/>
  <c r="AL372" i="1" s="1"/>
  <c r="AL373" i="1" s="1" a="1"/>
  <c r="AL373" i="1" s="1"/>
  <c r="AL374" i="1" s="1" a="1"/>
  <c r="AL374" i="1" s="1"/>
  <c r="AL375" i="1" s="1" a="1"/>
  <c r="AL375" i="1" s="1"/>
  <c r="AL376" i="1" s="1" a="1"/>
  <c r="AL376" i="1" s="1"/>
  <c r="AL377" i="1" s="1" a="1"/>
  <c r="AL377" i="1" s="1"/>
  <c r="AL378" i="1" s="1" a="1"/>
  <c r="AL378" i="1" s="1"/>
  <c r="AL379" i="1" s="1" a="1"/>
  <c r="AL379" i="1" s="1"/>
  <c r="AL380" i="1" s="1" a="1"/>
  <c r="AL380" i="1" s="1"/>
  <c r="AL381" i="1" s="1" a="1"/>
  <c r="AL381" i="1" s="1"/>
  <c r="AL382" i="1" s="1" a="1"/>
  <c r="AL382" i="1" s="1"/>
  <c r="AL383" i="1" s="1" a="1"/>
  <c r="AL383" i="1" s="1"/>
  <c r="AL384" i="1" s="1" a="1"/>
  <c r="AL384" i="1" s="1"/>
  <c r="AL385" i="1" s="1" a="1"/>
  <c r="AL385" i="1" s="1"/>
  <c r="AL386" i="1" s="1" a="1"/>
  <c r="AL386" i="1" s="1"/>
  <c r="AL387" i="1" s="1" a="1"/>
  <c r="AL387" i="1" s="1"/>
  <c r="AL388" i="1" s="1" a="1"/>
  <c r="AL388" i="1" s="1"/>
  <c r="AL389" i="1" s="1" a="1"/>
  <c r="AL389" i="1" s="1"/>
  <c r="AL390" i="1" s="1" a="1"/>
  <c r="AL390" i="1" s="1"/>
  <c r="AL391" i="1" s="1" a="1"/>
  <c r="AL391" i="1" s="1"/>
  <c r="AL392" i="1" s="1" a="1"/>
  <c r="AL392" i="1" s="1"/>
  <c r="AL393" i="1" s="1" a="1"/>
  <c r="AL393" i="1" s="1"/>
  <c r="AL394" i="1" s="1" a="1"/>
  <c r="AL394" i="1" s="1"/>
  <c r="AL395" i="1" s="1" a="1"/>
  <c r="AL395" i="1" s="1"/>
  <c r="AL396" i="1" s="1" a="1"/>
  <c r="AL396" i="1" s="1"/>
  <c r="AL397" i="1" s="1" a="1"/>
  <c r="AL397" i="1" s="1"/>
  <c r="AL398" i="1" s="1" a="1"/>
  <c r="AL398" i="1" s="1"/>
  <c r="AL399" i="1" s="1" a="1"/>
  <c r="AL399" i="1" s="1"/>
  <c r="AL400" i="1" s="1" a="1"/>
  <c r="AL400" i="1" s="1"/>
  <c r="AL401" i="1" s="1" a="1"/>
  <c r="AL401" i="1" s="1"/>
  <c r="AL402" i="1" s="1" a="1"/>
  <c r="AL402" i="1" s="1"/>
  <c r="AL403" i="1" s="1" a="1"/>
  <c r="AL403" i="1" s="1"/>
  <c r="AL404" i="1" s="1" a="1"/>
  <c r="AL404" i="1" s="1"/>
  <c r="AL405" i="1" s="1" a="1"/>
  <c r="AL405" i="1" s="1"/>
  <c r="AL406" i="1" s="1" a="1"/>
  <c r="AL406" i="1" s="1"/>
  <c r="AL407" i="1" s="1" a="1"/>
  <c r="AL407" i="1" s="1"/>
  <c r="AL408" i="1" s="1" a="1"/>
  <c r="AL408" i="1" s="1"/>
  <c r="AL409" i="1" s="1" a="1"/>
  <c r="AL409" i="1" s="1"/>
  <c r="AL410" i="1" s="1" a="1"/>
  <c r="AL410" i="1" s="1"/>
  <c r="AL411" i="1" s="1" a="1"/>
  <c r="AL411" i="1" s="1"/>
  <c r="AL412" i="1" s="1" a="1"/>
  <c r="AL412" i="1" s="1"/>
  <c r="AL413" i="1" s="1" a="1"/>
  <c r="AL413" i="1" s="1"/>
  <c r="AL414" i="1" s="1" a="1"/>
  <c r="AL414" i="1" s="1"/>
  <c r="AL415" i="1" s="1" a="1"/>
  <c r="AL415" i="1" s="1"/>
  <c r="AL416" i="1" s="1" a="1"/>
  <c r="AL416" i="1" s="1"/>
  <c r="AL417" i="1" s="1" a="1"/>
  <c r="AL417" i="1" s="1"/>
  <c r="AL418" i="1" s="1" a="1"/>
  <c r="AL418" i="1" s="1"/>
  <c r="AL419" i="1" s="1" a="1"/>
  <c r="AL419" i="1" s="1"/>
  <c r="AL420" i="1" s="1" a="1"/>
  <c r="AL420" i="1" s="1"/>
  <c r="AL421" i="1" s="1" a="1"/>
  <c r="AL421" i="1" s="1"/>
  <c r="AL422" i="1" s="1" a="1"/>
  <c r="AL422" i="1" s="1"/>
  <c r="AL423" i="1" s="1" a="1"/>
  <c r="AL423" i="1" s="1"/>
  <c r="AL424" i="1" s="1" a="1"/>
  <c r="AL424" i="1" s="1"/>
  <c r="AL425" i="1" s="1" a="1"/>
  <c r="AL425" i="1" s="1"/>
  <c r="AL426" i="1" s="1" a="1"/>
  <c r="AL426" i="1" s="1"/>
  <c r="AL427" i="1" s="1" a="1"/>
  <c r="AL427" i="1" s="1"/>
  <c r="AL428" i="1" s="1" a="1"/>
  <c r="AL428" i="1" s="1"/>
  <c r="AL429" i="1" s="1" a="1"/>
  <c r="AL429" i="1" s="1"/>
  <c r="AL430" i="1" s="1" a="1"/>
  <c r="AL430" i="1" s="1"/>
  <c r="AL431" i="1" s="1" a="1"/>
  <c r="AL431" i="1" s="1"/>
  <c r="AL432" i="1" s="1" a="1"/>
  <c r="AL432" i="1" s="1"/>
  <c r="AL433" i="1" s="1" a="1"/>
  <c r="AL433" i="1" s="1"/>
  <c r="AL434" i="1" s="1" a="1"/>
  <c r="AL434" i="1" s="1"/>
  <c r="AL435" i="1" s="1" a="1"/>
  <c r="AL435" i="1" s="1"/>
  <c r="AL436" i="1" s="1" a="1"/>
  <c r="AL436" i="1" s="1"/>
  <c r="AL437" i="1" s="1" a="1"/>
  <c r="AL437" i="1" s="1"/>
  <c r="AL438" i="1" s="1" a="1"/>
  <c r="AL438" i="1" s="1"/>
  <c r="AL439" i="1" s="1" a="1"/>
  <c r="AL439" i="1" s="1"/>
  <c r="AL440" i="1" s="1" a="1"/>
  <c r="AL440" i="1" s="1"/>
  <c r="AL441" i="1" s="1" a="1"/>
  <c r="AL441" i="1" s="1"/>
  <c r="AL442" i="1" s="1" a="1"/>
  <c r="AL442" i="1" s="1"/>
  <c r="AL443" i="1" s="1" a="1"/>
  <c r="AL443" i="1" s="1"/>
  <c r="AL444" i="1" s="1" a="1"/>
  <c r="AL444" i="1" s="1"/>
  <c r="AL445" i="1" s="1" a="1"/>
  <c r="AL445" i="1" s="1"/>
  <c r="AL446" i="1" s="1" a="1"/>
  <c r="AL446" i="1" s="1"/>
  <c r="AL447" i="1" s="1" a="1"/>
  <c r="AL447" i="1" s="1"/>
  <c r="AL448" i="1" s="1" a="1"/>
  <c r="AL448" i="1" s="1"/>
  <c r="AL449" i="1" s="1" a="1"/>
  <c r="AL449" i="1" s="1"/>
  <c r="AL450" i="1" s="1" a="1"/>
  <c r="AL450" i="1" s="1"/>
  <c r="AL451" i="1" s="1" a="1"/>
  <c r="AL451" i="1" s="1"/>
  <c r="AL452" i="1" s="1" a="1"/>
  <c r="AL452" i="1" s="1"/>
  <c r="AL453" i="1" s="1" a="1"/>
  <c r="AL453" i="1" s="1"/>
  <c r="AL454" i="1" s="1" a="1"/>
  <c r="AL454" i="1" s="1"/>
  <c r="AL455" i="1" s="1" a="1"/>
  <c r="AL455" i="1" s="1"/>
  <c r="AL456" i="1" s="1" a="1"/>
  <c r="AL456" i="1" s="1"/>
  <c r="AL457" i="1" s="1" a="1"/>
  <c r="AL457" i="1" s="1"/>
  <c r="AL458" i="1" s="1" a="1"/>
  <c r="AL458" i="1" s="1"/>
  <c r="AL459" i="1" s="1" a="1"/>
  <c r="AL459" i="1" s="1"/>
  <c r="AL460" i="1" s="1" a="1"/>
  <c r="AL460" i="1" s="1"/>
  <c r="AL461" i="1" s="1" a="1"/>
  <c r="AL461" i="1" s="1"/>
  <c r="AL462" i="1" s="1" a="1"/>
  <c r="AL462" i="1" s="1"/>
  <c r="AL463" i="1" s="1" a="1"/>
  <c r="AL463" i="1" s="1"/>
  <c r="AL464" i="1" s="1" a="1"/>
  <c r="AL464" i="1" s="1"/>
  <c r="AL465" i="1" s="1" a="1"/>
  <c r="AL465" i="1" s="1"/>
  <c r="AL466" i="1" s="1" a="1"/>
  <c r="AL466" i="1" s="1"/>
  <c r="AL467" i="1" s="1" a="1"/>
  <c r="AL467" i="1" s="1"/>
  <c r="AL468" i="1" s="1" a="1"/>
  <c r="AL468" i="1" s="1"/>
  <c r="AL469" i="1" s="1" a="1"/>
  <c r="AL469" i="1" s="1"/>
  <c r="AL470" i="1" s="1" a="1"/>
  <c r="AL470" i="1" s="1"/>
  <c r="AL471" i="1" s="1" a="1"/>
  <c r="AL471" i="1" s="1"/>
  <c r="AL472" i="1" s="1" a="1"/>
  <c r="AL472" i="1" s="1"/>
  <c r="AL473" i="1" s="1" a="1"/>
  <c r="AL473" i="1" s="1"/>
  <c r="AL474" i="1" s="1" a="1"/>
  <c r="AL474" i="1" s="1"/>
  <c r="AL475" i="1" s="1" a="1"/>
  <c r="AL475" i="1" s="1"/>
  <c r="AL476" i="1" s="1" a="1"/>
  <c r="AL476" i="1" s="1"/>
  <c r="AL477" i="1" s="1" a="1"/>
  <c r="AL477" i="1" s="1"/>
  <c r="AL478" i="1" s="1" a="1"/>
  <c r="AL478" i="1" s="1"/>
  <c r="AL479" i="1" s="1" a="1"/>
  <c r="AL479" i="1" s="1"/>
  <c r="AL480" i="1" s="1" a="1"/>
  <c r="AL480" i="1" s="1"/>
  <c r="AL481" i="1" s="1" a="1"/>
  <c r="AL481" i="1" s="1"/>
  <c r="AL482" i="1" s="1" a="1"/>
  <c r="AL482" i="1" s="1"/>
  <c r="AL483" i="1" s="1" a="1"/>
  <c r="AL483" i="1" s="1"/>
  <c r="AL484" i="1" s="1" a="1"/>
  <c r="AL484" i="1" s="1"/>
  <c r="AL485" i="1" s="1" a="1"/>
  <c r="AL485" i="1" s="1"/>
  <c r="AL486" i="1" s="1" a="1"/>
  <c r="AL486" i="1" s="1"/>
  <c r="AL487" i="1" s="1" a="1"/>
  <c r="AL487" i="1" s="1"/>
  <c r="AL488" i="1" s="1" a="1"/>
  <c r="AL488" i="1" s="1"/>
  <c r="AL489" i="1" s="1" a="1"/>
  <c r="AL489" i="1" s="1"/>
  <c r="AL490" i="1" s="1" a="1"/>
  <c r="AL490" i="1" s="1"/>
  <c r="AL491" i="1" s="1" a="1"/>
  <c r="AL491" i="1" s="1"/>
  <c r="AL492" i="1" s="1" a="1"/>
  <c r="AL492" i="1" s="1"/>
  <c r="AL493" i="1" s="1" a="1"/>
  <c r="AL493" i="1" s="1"/>
  <c r="AL494" i="1" s="1" a="1"/>
  <c r="AL494" i="1" s="1"/>
  <c r="AL495" i="1" s="1" a="1"/>
  <c r="AL495" i="1" s="1"/>
  <c r="AL496" i="1" s="1" a="1"/>
  <c r="AL496" i="1" s="1"/>
  <c r="AL497" i="1" s="1" a="1"/>
  <c r="AL497" i="1" s="1"/>
  <c r="AL498" i="1" s="1" a="1"/>
  <c r="AL498" i="1" s="1"/>
  <c r="AL499" i="1" s="1" a="1"/>
  <c r="AL499" i="1" s="1"/>
  <c r="AL500" i="1" s="1" a="1"/>
  <c r="AL500" i="1" s="1"/>
  <c r="AL501" i="1" s="1" a="1"/>
  <c r="AL501" i="1" s="1"/>
  <c r="AL502" i="1" s="1" a="1"/>
  <c r="AL502" i="1" s="1"/>
  <c r="AL503" i="1" s="1" a="1"/>
  <c r="AL503" i="1" s="1"/>
  <c r="AL504" i="1" s="1" a="1"/>
  <c r="AL504" i="1" s="1"/>
  <c r="AL505" i="1" s="1" a="1"/>
  <c r="AL505" i="1" s="1"/>
  <c r="AL506" i="1" s="1" a="1"/>
  <c r="AL506" i="1" s="1"/>
  <c r="AL507" i="1" s="1" a="1"/>
  <c r="AL507" i="1" s="1"/>
  <c r="AL508" i="1" s="1" a="1"/>
  <c r="AL508" i="1" s="1"/>
  <c r="AL509" i="1" s="1" a="1"/>
  <c r="AL509" i="1" s="1"/>
  <c r="AL510" i="1" s="1" a="1"/>
  <c r="AL510" i="1" s="1"/>
  <c r="AL511" i="1" s="1" a="1"/>
  <c r="AL511" i="1" s="1"/>
  <c r="AL512" i="1" s="1" a="1"/>
  <c r="AL512" i="1" s="1"/>
  <c r="AL513" i="1" s="1" a="1"/>
  <c r="AL513" i="1" s="1"/>
  <c r="AL514" i="1" s="1" a="1"/>
  <c r="AL514" i="1" s="1"/>
  <c r="AL515" i="1" s="1" a="1"/>
  <c r="AL515" i="1" s="1"/>
  <c r="AL516" i="1" s="1" a="1"/>
  <c r="AL516" i="1" s="1"/>
  <c r="AL517" i="1" s="1" a="1"/>
  <c r="AL517" i="1" s="1"/>
  <c r="AL518" i="1" s="1" a="1"/>
  <c r="AL518" i="1" s="1"/>
  <c r="AL519" i="1" s="1" a="1"/>
  <c r="AL519" i="1" s="1"/>
  <c r="AL520" i="1" s="1" a="1"/>
  <c r="AL520" i="1" s="1"/>
  <c r="AL521" i="1" s="1" a="1"/>
  <c r="AL521" i="1" s="1"/>
  <c r="AL522" i="1" s="1" a="1"/>
  <c r="AL522" i="1" s="1"/>
  <c r="AL523" i="1" s="1" a="1"/>
  <c r="AL523" i="1" s="1"/>
  <c r="AL524" i="1" s="1" a="1"/>
  <c r="AL524" i="1" s="1"/>
  <c r="AL525" i="1" s="1" a="1"/>
  <c r="AL525" i="1" s="1"/>
  <c r="AL526" i="1" s="1" a="1"/>
  <c r="AL526" i="1" s="1"/>
  <c r="AL527" i="1" s="1" a="1"/>
  <c r="AL527" i="1" s="1"/>
  <c r="AL528" i="1" s="1" a="1"/>
  <c r="AL528" i="1" s="1"/>
  <c r="AL529" i="1" s="1" a="1"/>
  <c r="AL529" i="1" s="1"/>
  <c r="AL530" i="1" s="1" a="1"/>
  <c r="AL530" i="1" s="1"/>
  <c r="AL531" i="1" s="1" a="1"/>
  <c r="AL531" i="1" s="1"/>
  <c r="AL532" i="1" s="1" a="1"/>
  <c r="AL532" i="1" s="1"/>
  <c r="AL533" i="1" s="1" a="1"/>
  <c r="AL533" i="1" s="1"/>
  <c r="AL534" i="1" s="1" a="1"/>
  <c r="AL534" i="1" s="1"/>
  <c r="AL535" i="1" s="1" a="1"/>
  <c r="AL535" i="1" s="1"/>
  <c r="AL536" i="1" s="1" a="1"/>
  <c r="AL536" i="1" s="1"/>
  <c r="AL537" i="1" s="1" a="1"/>
  <c r="AL537" i="1" s="1"/>
  <c r="AL538" i="1" s="1" a="1"/>
  <c r="AL538" i="1" s="1"/>
  <c r="AL539" i="1" s="1" a="1"/>
  <c r="AL539" i="1" s="1"/>
  <c r="AL540" i="1" s="1" a="1"/>
  <c r="AL540" i="1" s="1"/>
  <c r="AL541" i="1" s="1" a="1"/>
  <c r="AL541" i="1" s="1"/>
  <c r="AL542" i="1" s="1" a="1"/>
  <c r="AL542" i="1" s="1"/>
  <c r="AL543" i="1" s="1" a="1"/>
  <c r="AL543" i="1" s="1"/>
  <c r="AL544" i="1" s="1" a="1"/>
  <c r="AL544" i="1" s="1"/>
  <c r="AL545" i="1" s="1" a="1"/>
  <c r="AL545" i="1" s="1"/>
  <c r="AL546" i="1" s="1" a="1"/>
  <c r="AL546" i="1" s="1"/>
  <c r="AL547" i="1" s="1" a="1"/>
  <c r="AL547" i="1" s="1"/>
  <c r="AL548" i="1" s="1" a="1"/>
  <c r="AL548" i="1" s="1"/>
  <c r="AL549" i="1" s="1" a="1"/>
  <c r="AL549" i="1" s="1"/>
  <c r="AL550" i="1" s="1" a="1"/>
  <c r="AL550" i="1" s="1"/>
  <c r="AL551" i="1" s="1" a="1"/>
  <c r="AL551" i="1" s="1"/>
  <c r="AL552" i="1" s="1" a="1"/>
  <c r="AL552" i="1" s="1"/>
  <c r="AL553" i="1" s="1" a="1"/>
  <c r="AL553" i="1" s="1"/>
  <c r="AL554" i="1" s="1" a="1"/>
  <c r="AL554" i="1" s="1"/>
  <c r="AL555" i="1" s="1" a="1"/>
  <c r="AL555" i="1" s="1"/>
  <c r="AL556" i="1" s="1" a="1"/>
  <c r="AL556" i="1" s="1"/>
  <c r="AL557" i="1" s="1" a="1"/>
  <c r="AL557" i="1" s="1"/>
  <c r="AL558" i="1" s="1" a="1"/>
  <c r="AL558" i="1" s="1"/>
  <c r="AL559" i="1" s="1" a="1"/>
  <c r="AL559" i="1" s="1"/>
  <c r="AL560" i="1" s="1" a="1"/>
  <c r="AL560" i="1" s="1"/>
  <c r="AL561" i="1" s="1" a="1"/>
  <c r="AL561" i="1" s="1"/>
  <c r="AL562" i="1" s="1" a="1"/>
  <c r="AL562" i="1" s="1"/>
  <c r="AL563" i="1" s="1" a="1"/>
  <c r="AL563" i="1" s="1"/>
  <c r="AL564" i="1" s="1" a="1"/>
  <c r="AL564" i="1" s="1"/>
  <c r="AL565" i="1" s="1" a="1"/>
  <c r="AL565" i="1" s="1"/>
  <c r="AL566" i="1" s="1" a="1"/>
  <c r="AL566" i="1" s="1"/>
  <c r="AL567" i="1" s="1" a="1"/>
  <c r="AL567" i="1" s="1"/>
  <c r="AL568" i="1" s="1" a="1"/>
  <c r="AL568" i="1" s="1"/>
  <c r="AL569" i="1" s="1" a="1"/>
  <c r="AL569" i="1" s="1"/>
  <c r="AL570" i="1" s="1" a="1"/>
  <c r="AL570" i="1" s="1"/>
  <c r="AL571" i="1" s="1" a="1"/>
  <c r="AL571" i="1" s="1"/>
  <c r="AL572" i="1" s="1" a="1"/>
  <c r="AL572" i="1" s="1"/>
  <c r="AL573" i="1" s="1" a="1"/>
  <c r="AL573" i="1" s="1"/>
  <c r="AL574" i="1" s="1" a="1"/>
  <c r="AL574" i="1" s="1"/>
  <c r="AL575" i="1" s="1" a="1"/>
  <c r="AL575" i="1" s="1"/>
  <c r="AL576" i="1" s="1" a="1"/>
  <c r="AL576" i="1" s="1"/>
  <c r="AL577" i="1" s="1" a="1"/>
  <c r="AL577" i="1" s="1"/>
  <c r="AL578" i="1" s="1" a="1"/>
  <c r="AL578" i="1" s="1"/>
  <c r="AL579" i="1" s="1" a="1"/>
  <c r="AL579" i="1" s="1"/>
  <c r="AL580" i="1" s="1" a="1"/>
  <c r="AL580" i="1" s="1"/>
  <c r="AL581" i="1" s="1" a="1"/>
  <c r="AL581" i="1" s="1"/>
  <c r="AL582" i="1" s="1" a="1"/>
  <c r="AL582" i="1" s="1"/>
  <c r="AL583" i="1" s="1" a="1"/>
  <c r="AL583" i="1" s="1"/>
  <c r="AL584" i="1" s="1" a="1"/>
  <c r="AL584" i="1" s="1"/>
  <c r="AL585" i="1" s="1" a="1"/>
  <c r="AL585" i="1" s="1"/>
  <c r="AL586" i="1" s="1" a="1"/>
  <c r="AL586" i="1" s="1"/>
  <c r="AL587" i="1" s="1" a="1"/>
  <c r="AL587" i="1" s="1"/>
  <c r="AL588" i="1" s="1" a="1"/>
  <c r="AL588" i="1" s="1"/>
  <c r="AL589" i="1" s="1" a="1"/>
  <c r="AL589" i="1" s="1"/>
  <c r="AL590" i="1" s="1" a="1"/>
  <c r="AL590" i="1" s="1"/>
  <c r="AL591" i="1" s="1" a="1"/>
  <c r="AL591" i="1" s="1"/>
  <c r="AL592" i="1" s="1" a="1"/>
  <c r="AL592" i="1" s="1"/>
  <c r="AL593" i="1" s="1" a="1"/>
  <c r="AL593" i="1" s="1"/>
  <c r="AL594" i="1" s="1" a="1"/>
  <c r="AL594" i="1" s="1"/>
  <c r="AL595" i="1" s="1" a="1"/>
  <c r="AL595" i="1" s="1"/>
  <c r="AL596" i="1" s="1" a="1"/>
  <c r="AL596" i="1" s="1"/>
  <c r="AL597" i="1" s="1" a="1"/>
  <c r="AL597" i="1" s="1"/>
  <c r="AL598" i="1" s="1" a="1"/>
  <c r="AL598" i="1" s="1"/>
  <c r="AL599" i="1" s="1" a="1"/>
  <c r="AL599" i="1" s="1"/>
  <c r="AL600" i="1" s="1" a="1"/>
  <c r="AL600" i="1" s="1"/>
  <c r="AL601" i="1" s="1" a="1"/>
  <c r="AL601" i="1" s="1"/>
  <c r="AL602" i="1" s="1" a="1"/>
  <c r="AL602" i="1" s="1"/>
  <c r="AL603" i="1" s="1" a="1"/>
  <c r="AL603" i="1" s="1"/>
  <c r="AL604" i="1" s="1" a="1"/>
  <c r="AL604" i="1" s="1"/>
  <c r="AL605" i="1" s="1" a="1"/>
  <c r="AL605" i="1" s="1"/>
  <c r="AL606" i="1" s="1" a="1"/>
  <c r="AL606" i="1" s="1"/>
  <c r="AL607" i="1" s="1" a="1"/>
  <c r="AL607" i="1" s="1"/>
  <c r="AL608" i="1" s="1" a="1"/>
  <c r="AL608" i="1" s="1"/>
  <c r="AL609" i="1" s="1" a="1"/>
  <c r="AL609" i="1" s="1"/>
  <c r="AL610" i="1" s="1" a="1"/>
  <c r="AL610" i="1" s="1"/>
  <c r="AL611" i="1" s="1" a="1"/>
  <c r="AL611" i="1" s="1"/>
  <c r="AL612" i="1" s="1" a="1"/>
  <c r="AL612" i="1" s="1"/>
  <c r="AL613" i="1" s="1" a="1"/>
  <c r="AL613" i="1" s="1"/>
  <c r="AL614" i="1" s="1" a="1"/>
  <c r="AL614" i="1" s="1"/>
  <c r="AL615" i="1" s="1" a="1"/>
  <c r="AL615" i="1" s="1"/>
  <c r="AL616" i="1" s="1" a="1"/>
  <c r="AL616" i="1" s="1"/>
  <c r="AL617" i="1" s="1" a="1"/>
  <c r="AL617" i="1" s="1"/>
  <c r="AL618" i="1" s="1" a="1"/>
  <c r="AL618" i="1" s="1"/>
  <c r="AL619" i="1" s="1" a="1"/>
  <c r="AL619" i="1" s="1"/>
  <c r="AL620" i="1" s="1" a="1"/>
  <c r="AL620" i="1" s="1"/>
  <c r="AL621" i="1" s="1" a="1"/>
  <c r="AL621" i="1" s="1"/>
  <c r="AL622" i="1" s="1" a="1"/>
  <c r="AL622" i="1" s="1"/>
  <c r="AL623" i="1" s="1" a="1"/>
  <c r="AL623" i="1" s="1"/>
  <c r="AL624" i="1" s="1" a="1"/>
  <c r="AL624" i="1" s="1"/>
  <c r="AL625" i="1" s="1" a="1"/>
  <c r="AL625" i="1" s="1"/>
  <c r="AL626" i="1" s="1" a="1"/>
  <c r="AL626" i="1" s="1"/>
  <c r="AL627" i="1" s="1" a="1"/>
  <c r="AL627" i="1" s="1"/>
  <c r="AL628" i="1" s="1" a="1"/>
  <c r="AL628" i="1" s="1"/>
  <c r="AL629" i="1" s="1" a="1"/>
  <c r="AL629" i="1" s="1"/>
  <c r="AL630" i="1" s="1" a="1"/>
  <c r="AL630" i="1" s="1"/>
  <c r="AL631" i="1" s="1" a="1"/>
  <c r="AL631" i="1" s="1"/>
  <c r="AL632" i="1" s="1" a="1"/>
  <c r="AL632" i="1" s="1"/>
  <c r="AL633" i="1" s="1" a="1"/>
  <c r="AL633" i="1" s="1"/>
  <c r="AL634" i="1" s="1" a="1"/>
  <c r="AL634" i="1" s="1"/>
  <c r="AL635" i="1" s="1" a="1"/>
  <c r="AL635" i="1" s="1"/>
  <c r="AL636" i="1" s="1" a="1"/>
  <c r="AL636" i="1" s="1"/>
  <c r="AL637" i="1" s="1" a="1"/>
  <c r="AL637" i="1" s="1"/>
  <c r="AL638" i="1" s="1" a="1"/>
  <c r="AL638" i="1" s="1"/>
  <c r="AL639" i="1" s="1" a="1"/>
  <c r="AL639" i="1" s="1"/>
  <c r="AL640" i="1" s="1" a="1"/>
  <c r="AL640" i="1" s="1"/>
  <c r="AL641" i="1" s="1" a="1"/>
  <c r="AL641" i="1" s="1"/>
  <c r="AL642" i="1" s="1" a="1"/>
  <c r="AL642" i="1" s="1"/>
  <c r="AL643" i="1" s="1" a="1"/>
  <c r="AL643" i="1" s="1"/>
  <c r="AL644" i="1" s="1" a="1"/>
  <c r="AL644" i="1" s="1"/>
  <c r="AL645" i="1" s="1" a="1"/>
  <c r="AL645" i="1" s="1"/>
  <c r="AL646" i="1" s="1" a="1"/>
  <c r="AL646" i="1" s="1"/>
  <c r="AL647" i="1" s="1" a="1"/>
  <c r="AL647" i="1" s="1"/>
  <c r="AL648" i="1" s="1" a="1"/>
  <c r="AL648" i="1" s="1"/>
  <c r="AL649" i="1" s="1" a="1"/>
  <c r="AL649" i="1" s="1"/>
  <c r="AL650" i="1" s="1" a="1"/>
  <c r="AL650" i="1" s="1"/>
  <c r="AL651" i="1" s="1" a="1"/>
  <c r="AL651" i="1" s="1"/>
  <c r="AL652" i="1" s="1" a="1"/>
  <c r="AL652" i="1" s="1"/>
  <c r="AL653" i="1" s="1" a="1"/>
  <c r="AL653" i="1" s="1"/>
  <c r="AL654" i="1" s="1" a="1"/>
  <c r="AL654" i="1" s="1"/>
  <c r="AL655" i="1" s="1" a="1"/>
  <c r="AL655" i="1" s="1"/>
  <c r="AL656" i="1" s="1" a="1"/>
  <c r="AL656" i="1" s="1"/>
  <c r="AL657" i="1" s="1" a="1"/>
  <c r="AL657" i="1" s="1"/>
  <c r="AL658" i="1" s="1" a="1"/>
  <c r="AL658" i="1" s="1"/>
  <c r="AL659" i="1" s="1" a="1"/>
  <c r="AL659" i="1" s="1"/>
  <c r="AL660" i="1" s="1" a="1"/>
  <c r="AL660" i="1" s="1"/>
  <c r="AL661" i="1" s="1" a="1"/>
  <c r="AL661" i="1" s="1"/>
  <c r="AL662" i="1" s="1" a="1"/>
  <c r="AL662" i="1" s="1"/>
  <c r="AL663" i="1" s="1" a="1"/>
  <c r="AL663" i="1" s="1"/>
  <c r="AL664" i="1" s="1" a="1"/>
  <c r="AL664" i="1" s="1"/>
  <c r="AL665" i="1" s="1" a="1"/>
  <c r="AL665" i="1" s="1"/>
  <c r="AL666" i="1" s="1" a="1"/>
  <c r="AL666" i="1" s="1"/>
  <c r="AL667" i="1" s="1" a="1"/>
  <c r="AL667" i="1" s="1"/>
  <c r="AL668" i="1" s="1" a="1"/>
  <c r="AL668" i="1" s="1"/>
  <c r="AL669" i="1" s="1" a="1"/>
  <c r="AL669" i="1" s="1"/>
  <c r="AL670" i="1" s="1" a="1"/>
  <c r="AL670" i="1" s="1"/>
  <c r="AL671" i="1" s="1" a="1"/>
  <c r="AL671" i="1" s="1"/>
  <c r="AL672" i="1" s="1" a="1"/>
  <c r="AL672" i="1" s="1"/>
  <c r="AL673" i="1" s="1" a="1"/>
  <c r="AL673" i="1" s="1"/>
  <c r="AL674" i="1" s="1" a="1"/>
  <c r="AL674" i="1" s="1"/>
  <c r="AL675" i="1" s="1" a="1"/>
  <c r="AL675" i="1" s="1"/>
  <c r="AL676" i="1" s="1" a="1"/>
  <c r="AL676" i="1" s="1"/>
  <c r="AL677" i="1" s="1" a="1"/>
  <c r="AL677" i="1" s="1"/>
  <c r="AL678" i="1" s="1" a="1"/>
  <c r="AL678" i="1" s="1"/>
  <c r="AL679" i="1" s="1" a="1"/>
  <c r="AL679" i="1" s="1"/>
  <c r="AL680" i="1" s="1" a="1"/>
  <c r="AL680" i="1" s="1"/>
  <c r="AL681" i="1" s="1" a="1"/>
  <c r="AL681" i="1" s="1"/>
  <c r="AL682" i="1" s="1" a="1"/>
  <c r="AL682" i="1" s="1"/>
  <c r="AL683" i="1" s="1" a="1"/>
  <c r="AL683" i="1" s="1"/>
  <c r="AL684" i="1" s="1" a="1"/>
  <c r="AL684" i="1" s="1"/>
  <c r="AL685" i="1" s="1" a="1"/>
  <c r="AL685" i="1" s="1"/>
  <c r="AL686" i="1" s="1" a="1"/>
  <c r="AL686" i="1" s="1"/>
  <c r="AL687" i="1" s="1" a="1"/>
  <c r="AL687" i="1" s="1"/>
  <c r="AL688" i="1" s="1" a="1"/>
  <c r="AL688" i="1" s="1"/>
  <c r="AL689" i="1" s="1" a="1"/>
  <c r="AL689" i="1" s="1"/>
  <c r="AL690" i="1" s="1" a="1"/>
  <c r="AL690" i="1" s="1"/>
  <c r="AL691" i="1" s="1" a="1"/>
  <c r="AL691" i="1" s="1"/>
  <c r="AL692" i="1" s="1" a="1"/>
  <c r="AL692" i="1" s="1"/>
  <c r="AL693" i="1" s="1" a="1"/>
  <c r="AL693" i="1" s="1"/>
  <c r="AL694" i="1" s="1" a="1"/>
  <c r="AL694" i="1" s="1"/>
  <c r="AL695" i="1" s="1" a="1"/>
  <c r="AL695" i="1" s="1"/>
  <c r="AL696" i="1" s="1" a="1"/>
  <c r="AL696" i="1" s="1"/>
  <c r="AL697" i="1" s="1" a="1"/>
  <c r="AL697" i="1" s="1"/>
  <c r="AL698" i="1" s="1" a="1"/>
  <c r="AL698" i="1" s="1"/>
  <c r="AL699" i="1" s="1" a="1"/>
  <c r="AL699" i="1" s="1"/>
  <c r="AL700" i="1" s="1" a="1"/>
  <c r="AL700" i="1" s="1"/>
  <c r="AL701" i="1" s="1" a="1"/>
  <c r="AL701" i="1" s="1"/>
  <c r="AL702" i="1" s="1" a="1"/>
  <c r="AL702" i="1" s="1"/>
  <c r="AL703" i="1" s="1" a="1"/>
  <c r="AL703" i="1" s="1"/>
  <c r="AL704" i="1" s="1" a="1"/>
  <c r="AL704" i="1" s="1"/>
  <c r="AL705" i="1" s="1" a="1"/>
  <c r="AL705" i="1" s="1"/>
  <c r="AL706" i="1" s="1" a="1"/>
  <c r="AL706" i="1" s="1"/>
  <c r="AL707" i="1" s="1" a="1"/>
  <c r="AL707" i="1" s="1"/>
  <c r="AL708" i="1" s="1" a="1"/>
  <c r="AL708" i="1" s="1"/>
  <c r="AL709" i="1" s="1" a="1"/>
  <c r="AL709" i="1" s="1"/>
  <c r="AL710" i="1" s="1" a="1"/>
  <c r="AL710" i="1" s="1"/>
  <c r="AL711" i="1" s="1" a="1"/>
  <c r="AL711" i="1" s="1"/>
  <c r="AL712" i="1" s="1" a="1"/>
  <c r="AL712" i="1" s="1"/>
  <c r="AL713" i="1" s="1" a="1"/>
  <c r="AL713" i="1" s="1"/>
  <c r="AL714" i="1" s="1" a="1"/>
  <c r="AL714" i="1" s="1"/>
  <c r="AL715" i="1" s="1" a="1"/>
  <c r="AL715" i="1" s="1"/>
  <c r="AL716" i="1" s="1" a="1"/>
  <c r="AL716" i="1" s="1"/>
  <c r="AL717" i="1" s="1" a="1"/>
  <c r="AL717" i="1" s="1"/>
  <c r="AL718" i="1" s="1" a="1"/>
  <c r="AL718" i="1" s="1"/>
  <c r="AL719" i="1" s="1" a="1"/>
  <c r="AL719" i="1" s="1"/>
  <c r="AL720" i="1" s="1" a="1"/>
  <c r="AL720" i="1" s="1"/>
  <c r="AL721" i="1" s="1" a="1"/>
  <c r="AL721" i="1" s="1"/>
  <c r="AL722" i="1" s="1" a="1"/>
  <c r="AL722" i="1" s="1"/>
  <c r="AL723" i="1" s="1" a="1"/>
  <c r="AL723" i="1" s="1"/>
  <c r="AL724" i="1" s="1" a="1"/>
  <c r="AL724" i="1" s="1"/>
  <c r="AL725" i="1" s="1" a="1"/>
  <c r="AL725" i="1" s="1"/>
  <c r="AL726" i="1" s="1" a="1"/>
  <c r="AL726" i="1" s="1"/>
  <c r="AL727" i="1" s="1" a="1"/>
  <c r="AL727" i="1" s="1"/>
  <c r="AL728" i="1" s="1" a="1"/>
  <c r="AL728" i="1" s="1"/>
  <c r="AL729" i="1" s="1" a="1"/>
  <c r="AL729" i="1" s="1"/>
  <c r="AL730" i="1" s="1" a="1"/>
  <c r="AL730" i="1" s="1"/>
  <c r="AL731" i="1" s="1" a="1"/>
  <c r="AL731" i="1" s="1"/>
  <c r="AL732" i="1" s="1" a="1"/>
  <c r="AL732" i="1" s="1"/>
  <c r="AL733" i="1" s="1" a="1"/>
  <c r="AL733" i="1" s="1"/>
  <c r="AL734" i="1" s="1" a="1"/>
  <c r="AL734" i="1" s="1"/>
  <c r="AL735" i="1" s="1" a="1"/>
  <c r="AL735" i="1" s="1"/>
  <c r="AL736" i="1" s="1" a="1"/>
  <c r="AL736" i="1" s="1"/>
  <c r="AL737" i="1" s="1" a="1"/>
  <c r="AL737" i="1" s="1"/>
  <c r="AL738" i="1" s="1" a="1"/>
  <c r="AL738" i="1" s="1"/>
  <c r="AL739" i="1" s="1" a="1"/>
  <c r="AL739" i="1" s="1"/>
  <c r="AL740" i="1" s="1" a="1"/>
  <c r="AL740" i="1" s="1"/>
  <c r="AL741" i="1" s="1" a="1"/>
  <c r="AL741" i="1" s="1"/>
  <c r="AL742" i="1" s="1" a="1"/>
  <c r="AL742" i="1" s="1"/>
  <c r="AL743" i="1" s="1" a="1"/>
  <c r="AL743" i="1" s="1"/>
  <c r="AL744" i="1" s="1" a="1"/>
  <c r="AL744" i="1" s="1"/>
  <c r="AL745" i="1" s="1" a="1"/>
  <c r="AL745" i="1" s="1"/>
  <c r="AL746" i="1" s="1" a="1"/>
  <c r="AL746" i="1" s="1"/>
  <c r="AL747" i="1" s="1" a="1"/>
  <c r="AL747" i="1" s="1"/>
  <c r="AL748" i="1" s="1" a="1"/>
  <c r="AL748" i="1" s="1"/>
  <c r="AL749" i="1" s="1" a="1"/>
  <c r="AL749" i="1" s="1"/>
  <c r="AL750" i="1" s="1" a="1"/>
  <c r="AL750" i="1" s="1"/>
  <c r="AL751" i="1" s="1" a="1"/>
  <c r="AL751" i="1" s="1"/>
  <c r="AL752" i="1" s="1" a="1"/>
  <c r="AL752" i="1" s="1"/>
  <c r="AL753" i="1" s="1" a="1"/>
  <c r="AL753" i="1" s="1"/>
  <c r="AL754" i="1" s="1" a="1"/>
  <c r="AL754" i="1" s="1"/>
  <c r="AL755" i="1" s="1" a="1"/>
  <c r="AL755" i="1" s="1"/>
  <c r="AL756" i="1" s="1" a="1"/>
  <c r="AL756" i="1" s="1"/>
  <c r="AL757" i="1" s="1" a="1"/>
  <c r="AL757" i="1" s="1"/>
  <c r="AL758" i="1" s="1" a="1"/>
  <c r="AL758" i="1" s="1"/>
  <c r="AL759" i="1" s="1" a="1"/>
  <c r="AL759" i="1" s="1"/>
  <c r="AL760" i="1" s="1" a="1"/>
  <c r="AL760" i="1" s="1"/>
  <c r="AL761" i="1" s="1" a="1"/>
  <c r="AL761" i="1" s="1"/>
  <c r="AL762" i="1" s="1" a="1"/>
  <c r="AL762" i="1" s="1"/>
  <c r="AL763" i="1" s="1" a="1"/>
  <c r="AL763" i="1" s="1"/>
  <c r="AL764" i="1" s="1" a="1"/>
  <c r="AL764" i="1" s="1"/>
  <c r="AL765" i="1" s="1" a="1"/>
  <c r="AL765" i="1" s="1"/>
  <c r="AL766" i="1" s="1" a="1"/>
  <c r="AL766" i="1" s="1"/>
  <c r="AL767" i="1" s="1" a="1"/>
  <c r="AL767" i="1" s="1"/>
  <c r="AL768" i="1" s="1" a="1"/>
  <c r="AL768" i="1" s="1"/>
  <c r="AL769" i="1" s="1" a="1"/>
  <c r="AL769" i="1" s="1"/>
  <c r="AL770" i="1" s="1" a="1"/>
  <c r="AL770" i="1" s="1"/>
  <c r="AL771" i="1" s="1" a="1"/>
  <c r="AL771" i="1" s="1"/>
  <c r="AL772" i="1" s="1" a="1"/>
  <c r="AL772" i="1" s="1"/>
  <c r="AL773" i="1" s="1" a="1"/>
  <c r="AL773" i="1" s="1"/>
  <c r="AL774" i="1" s="1" a="1"/>
  <c r="AL774" i="1" s="1"/>
  <c r="AL775" i="1" s="1" a="1"/>
  <c r="AL775" i="1" s="1"/>
  <c r="AL776" i="1" s="1" a="1"/>
  <c r="AL776" i="1" s="1"/>
  <c r="AL777" i="1" s="1" a="1"/>
  <c r="AL777" i="1" s="1"/>
  <c r="AL778" i="1" s="1" a="1"/>
  <c r="AL778" i="1" s="1"/>
  <c r="AL779" i="1" s="1" a="1"/>
  <c r="AL779" i="1" s="1"/>
  <c r="AL780" i="1" s="1" a="1"/>
  <c r="AL780" i="1" s="1"/>
  <c r="AL781" i="1" s="1" a="1"/>
  <c r="AL781" i="1" s="1"/>
  <c r="AL782" i="1" s="1" a="1"/>
  <c r="AL782" i="1" s="1"/>
  <c r="AL783" i="1" s="1" a="1"/>
  <c r="AL783" i="1" s="1"/>
  <c r="AL784" i="1" s="1" a="1"/>
  <c r="AL784" i="1" s="1"/>
  <c r="AL785" i="1" s="1" a="1"/>
  <c r="AL785" i="1" s="1"/>
  <c r="AL786" i="1" s="1" a="1"/>
  <c r="AL786" i="1" s="1"/>
  <c r="AL787" i="1" s="1" a="1"/>
  <c r="AL787" i="1" s="1"/>
  <c r="AL788" i="1" s="1" a="1"/>
  <c r="AL788" i="1" s="1"/>
  <c r="AL789" i="1" s="1" a="1"/>
  <c r="AL789" i="1" s="1"/>
  <c r="AL790" i="1" s="1" a="1"/>
  <c r="AL790" i="1" s="1"/>
  <c r="AL791" i="1" s="1" a="1"/>
  <c r="AL791" i="1" s="1"/>
  <c r="AL792" i="1" s="1" a="1"/>
  <c r="AL792" i="1" s="1"/>
  <c r="AL793" i="1" s="1" a="1"/>
  <c r="AL793" i="1" s="1"/>
  <c r="AL794" i="1" s="1" a="1"/>
  <c r="AL794" i="1" s="1"/>
  <c r="AL795" i="1" s="1" a="1"/>
  <c r="AL795" i="1" s="1"/>
  <c r="AL796" i="1" s="1" a="1"/>
  <c r="AL796" i="1" s="1"/>
  <c r="AL797" i="1" s="1" a="1"/>
  <c r="AL797" i="1" s="1"/>
  <c r="AL798" i="1" s="1" a="1"/>
  <c r="AL798" i="1" s="1"/>
  <c r="AL799" i="1" s="1" a="1"/>
  <c r="AL799" i="1" s="1"/>
  <c r="AL800" i="1" s="1" a="1"/>
  <c r="AL800" i="1" s="1"/>
  <c r="AL801" i="1" s="1" a="1"/>
  <c r="AL801" i="1" s="1"/>
  <c r="AL802" i="1" s="1" a="1"/>
  <c r="AL802" i="1" s="1"/>
  <c r="AL803" i="1" s="1" a="1"/>
  <c r="AL803" i="1" s="1"/>
  <c r="AL804" i="1" s="1" a="1"/>
  <c r="AL804" i="1" s="1"/>
  <c r="AL805" i="1" s="1" a="1"/>
  <c r="AL805" i="1" s="1"/>
  <c r="AL806" i="1" s="1" a="1"/>
  <c r="AL806" i="1" s="1"/>
  <c r="AL807" i="1" s="1" a="1"/>
  <c r="AL807" i="1" s="1"/>
  <c r="AL808" i="1" s="1" a="1"/>
  <c r="AL808" i="1" s="1"/>
  <c r="AL809" i="1" s="1" a="1"/>
  <c r="AL809" i="1" s="1"/>
  <c r="AL810" i="1" s="1" a="1"/>
  <c r="AL810" i="1" s="1"/>
  <c r="AL811" i="1" s="1" a="1"/>
  <c r="AL811" i="1" s="1"/>
  <c r="AL812" i="1" s="1" a="1"/>
  <c r="AL812" i="1" s="1"/>
  <c r="AL813" i="1" s="1" a="1"/>
  <c r="AL813" i="1" s="1"/>
  <c r="AL814" i="1" s="1" a="1"/>
  <c r="AL814" i="1" s="1"/>
  <c r="AL815" i="1" s="1" a="1"/>
  <c r="AL815" i="1" s="1"/>
  <c r="AL816" i="1" s="1" a="1"/>
  <c r="AL816" i="1" s="1"/>
  <c r="AL817" i="1" s="1" a="1"/>
  <c r="AL817" i="1" s="1"/>
  <c r="AL818" i="1" s="1" a="1"/>
  <c r="AL818" i="1" s="1"/>
  <c r="AL819" i="1" s="1" a="1"/>
  <c r="AL819" i="1" s="1"/>
  <c r="AL820" i="1" s="1" a="1"/>
  <c r="AL820" i="1" s="1"/>
  <c r="AL821" i="1" s="1" a="1"/>
  <c r="AL821" i="1" s="1"/>
  <c r="AL822" i="1" s="1" a="1"/>
  <c r="AL822" i="1" s="1"/>
  <c r="AL823" i="1" s="1" a="1"/>
  <c r="AL823" i="1" s="1"/>
  <c r="AL824" i="1" s="1" a="1"/>
  <c r="AL824" i="1" s="1"/>
  <c r="AL825" i="1" s="1" a="1"/>
  <c r="AL825" i="1" s="1"/>
  <c r="AL826" i="1" s="1" a="1"/>
  <c r="AL826" i="1" s="1"/>
  <c r="AL827" i="1" s="1" a="1"/>
  <c r="AL827" i="1" s="1"/>
  <c r="AL828" i="1" s="1" a="1"/>
  <c r="AL828" i="1" s="1"/>
  <c r="AL829" i="1" s="1" a="1"/>
  <c r="AL829" i="1" s="1"/>
  <c r="AL830" i="1" s="1" a="1"/>
  <c r="AL830" i="1" s="1"/>
  <c r="AL831" i="1" s="1" a="1"/>
  <c r="AL831" i="1" s="1"/>
  <c r="AL832" i="1" s="1" a="1"/>
  <c r="AL832" i="1" s="1"/>
  <c r="AL833" i="1" s="1" a="1"/>
  <c r="AL833" i="1" s="1"/>
  <c r="AL834" i="1" s="1" a="1"/>
  <c r="AL834" i="1" s="1"/>
  <c r="AL835" i="1" s="1" a="1"/>
  <c r="AL835" i="1" s="1"/>
  <c r="AL836" i="1" s="1" a="1"/>
  <c r="AL836" i="1" s="1"/>
  <c r="AL837" i="1" s="1" a="1"/>
  <c r="AL837" i="1" s="1"/>
  <c r="AL838" i="1" s="1" a="1"/>
  <c r="AL838" i="1" s="1"/>
  <c r="AL839" i="1" s="1" a="1"/>
  <c r="AL839" i="1" s="1"/>
  <c r="AL840" i="1" s="1" a="1"/>
  <c r="AL840" i="1" s="1"/>
  <c r="AL841" i="1" s="1" a="1"/>
  <c r="AL841" i="1" s="1"/>
  <c r="AL842" i="1" s="1" a="1"/>
  <c r="AL842" i="1" s="1"/>
  <c r="AL843" i="1" s="1" a="1"/>
  <c r="AL843" i="1" s="1"/>
  <c r="AL844" i="1" s="1" a="1"/>
  <c r="AL844" i="1" s="1"/>
  <c r="AL845" i="1" s="1" a="1"/>
  <c r="AL845" i="1" s="1"/>
  <c r="AL846" i="1" s="1" a="1"/>
  <c r="AL846" i="1" s="1"/>
  <c r="AL847" i="1" s="1" a="1"/>
  <c r="AL847" i="1" s="1"/>
  <c r="AL848" i="1" s="1" a="1"/>
  <c r="AL848" i="1" s="1"/>
  <c r="AL849" i="1" s="1" a="1"/>
  <c r="AL849" i="1" s="1"/>
  <c r="AL850" i="1" s="1" a="1"/>
  <c r="AL850" i="1" s="1"/>
  <c r="AL851" i="1" s="1" a="1"/>
  <c r="AL851" i="1" s="1"/>
  <c r="AL852" i="1" s="1" a="1"/>
  <c r="AL852" i="1" s="1"/>
  <c r="AL853" i="1" s="1" a="1"/>
  <c r="AL853" i="1" s="1"/>
  <c r="AL854" i="1" s="1" a="1"/>
  <c r="AL854" i="1" s="1"/>
  <c r="AL855" i="1" s="1" a="1"/>
  <c r="AL855" i="1" s="1"/>
  <c r="AL856" i="1" s="1" a="1"/>
  <c r="AL856" i="1" s="1"/>
  <c r="AL857" i="1" s="1" a="1"/>
  <c r="AL857" i="1" s="1"/>
  <c r="AL858" i="1" s="1" a="1"/>
  <c r="AL858" i="1" s="1"/>
  <c r="AL859" i="1" s="1" a="1"/>
  <c r="AL859" i="1" s="1"/>
  <c r="AL860" i="1" s="1" a="1"/>
  <c r="AL860" i="1" s="1"/>
  <c r="AL861" i="1" s="1" a="1"/>
  <c r="AL861" i="1" s="1"/>
  <c r="AL862" i="1" s="1" a="1"/>
  <c r="AL862" i="1" s="1"/>
  <c r="AL863" i="1" s="1" a="1"/>
  <c r="AL863" i="1" s="1"/>
  <c r="AL864" i="1" s="1" a="1"/>
  <c r="AL864" i="1" s="1"/>
  <c r="AL865" i="1" s="1" a="1"/>
  <c r="AL865" i="1" s="1"/>
  <c r="AL866" i="1" s="1" a="1"/>
  <c r="AL866" i="1" s="1"/>
  <c r="AL867" i="1" s="1" a="1"/>
  <c r="AL867" i="1" s="1"/>
  <c r="AL868" i="1" s="1" a="1"/>
  <c r="AL868" i="1" s="1"/>
  <c r="AL869" i="1" s="1" a="1"/>
  <c r="AL869" i="1" s="1"/>
  <c r="AL870" i="1" s="1" a="1"/>
  <c r="AL870" i="1" s="1"/>
  <c r="AL871" i="1" s="1" a="1"/>
  <c r="AL871" i="1" s="1"/>
  <c r="AL872" i="1" s="1" a="1"/>
  <c r="AL872" i="1" s="1"/>
  <c r="AL873" i="1" s="1" a="1"/>
  <c r="AL873" i="1" s="1"/>
  <c r="AL874" i="1" s="1" a="1"/>
  <c r="AL874" i="1" s="1"/>
  <c r="AL875" i="1" s="1" a="1"/>
  <c r="AL875" i="1" s="1"/>
  <c r="AL876" i="1" s="1" a="1"/>
  <c r="AL876" i="1" s="1"/>
  <c r="AL877" i="1" s="1" a="1"/>
  <c r="AL877" i="1" s="1"/>
  <c r="AL878" i="1" s="1" a="1"/>
  <c r="AL878" i="1" s="1"/>
  <c r="AL879" i="1" s="1" a="1"/>
  <c r="AL879" i="1" s="1"/>
  <c r="AL880" i="1" s="1" a="1"/>
  <c r="AL880" i="1" s="1"/>
  <c r="AL881" i="1" s="1" a="1"/>
  <c r="AL881" i="1" s="1"/>
  <c r="AL882" i="1" s="1" a="1"/>
  <c r="AL882" i="1" s="1"/>
  <c r="AL883" i="1" s="1" a="1"/>
  <c r="AL883" i="1" s="1"/>
  <c r="AL884" i="1" s="1" a="1"/>
  <c r="AL884" i="1" s="1"/>
  <c r="AL885" i="1" s="1" a="1"/>
  <c r="AL885" i="1" s="1"/>
  <c r="AL886" i="1" s="1" a="1"/>
  <c r="AL886" i="1" s="1"/>
  <c r="AL887" i="1" s="1" a="1"/>
  <c r="AL887" i="1" s="1"/>
  <c r="AL888" i="1" s="1" a="1"/>
  <c r="AL888" i="1" s="1"/>
  <c r="AL889" i="1" s="1" a="1"/>
  <c r="AL889" i="1" s="1"/>
  <c r="AL890" i="1" s="1" a="1"/>
  <c r="AL890" i="1" s="1"/>
  <c r="AL891" i="1" s="1" a="1"/>
  <c r="AL891" i="1" s="1"/>
  <c r="AL892" i="1" s="1" a="1"/>
  <c r="AL892" i="1" s="1"/>
  <c r="AL893" i="1" s="1" a="1"/>
  <c r="AL893" i="1" s="1"/>
  <c r="AL894" i="1" s="1" a="1"/>
  <c r="AL894" i="1" s="1"/>
  <c r="AL895" i="1" s="1" a="1"/>
  <c r="AL895" i="1" s="1"/>
  <c r="AL896" i="1" s="1" a="1"/>
  <c r="AL896" i="1" s="1"/>
  <c r="AL897" i="1" s="1" a="1"/>
  <c r="AL897" i="1" s="1"/>
  <c r="AL898" i="1" s="1" a="1"/>
  <c r="AL898" i="1" s="1"/>
  <c r="AL899" i="1" s="1" a="1"/>
  <c r="AL899" i="1" s="1"/>
  <c r="AL900" i="1" s="1" a="1"/>
  <c r="AL900" i="1" s="1"/>
  <c r="AL901" i="1" s="1" a="1"/>
  <c r="AL901" i="1" s="1"/>
  <c r="AL902" i="1" s="1" a="1"/>
  <c r="AL902" i="1" s="1"/>
  <c r="AL903" i="1" s="1" a="1"/>
  <c r="AL903" i="1" s="1"/>
  <c r="AL904" i="1" s="1" a="1"/>
  <c r="AL904" i="1" s="1"/>
  <c r="AL905" i="1" s="1" a="1"/>
  <c r="AL905" i="1" s="1"/>
  <c r="AL906" i="1" s="1" a="1"/>
  <c r="AL906" i="1" s="1"/>
  <c r="AL907" i="1" s="1" a="1"/>
  <c r="AL907" i="1" s="1"/>
  <c r="AL908" i="1" s="1" a="1"/>
  <c r="AL908" i="1" s="1"/>
  <c r="AL909" i="1" s="1" a="1"/>
  <c r="AL909" i="1" s="1"/>
  <c r="AL910" i="1" s="1" a="1"/>
  <c r="AL910" i="1" s="1"/>
  <c r="AL911" i="1" s="1" a="1"/>
  <c r="AL911" i="1" s="1"/>
  <c r="AL912" i="1" s="1" a="1"/>
  <c r="AL912" i="1" s="1"/>
  <c r="AL913" i="1" s="1" a="1"/>
  <c r="AL913" i="1" s="1"/>
  <c r="AL914" i="1" s="1" a="1"/>
  <c r="AL914" i="1" s="1"/>
  <c r="AL915" i="1" s="1" a="1"/>
  <c r="AL915" i="1" s="1"/>
  <c r="AL916" i="1" s="1" a="1"/>
  <c r="AL916" i="1" s="1"/>
  <c r="AL917" i="1" s="1" a="1"/>
  <c r="AL917" i="1" s="1"/>
  <c r="AL918" i="1" s="1" a="1"/>
  <c r="AL918" i="1" s="1"/>
  <c r="AL919" i="1" s="1" a="1"/>
  <c r="AL919" i="1" s="1"/>
  <c r="AL920" i="1" s="1" a="1"/>
  <c r="AL920" i="1" s="1"/>
  <c r="AL921" i="1" s="1" a="1"/>
  <c r="AL921" i="1" s="1"/>
  <c r="AL922" i="1" s="1" a="1"/>
  <c r="AL922" i="1" s="1"/>
  <c r="AL923" i="1" s="1" a="1"/>
  <c r="AL923" i="1" s="1"/>
  <c r="AL924" i="1" s="1" a="1"/>
  <c r="AL924" i="1" s="1"/>
  <c r="AL925" i="1" s="1" a="1"/>
  <c r="AL925" i="1" s="1"/>
  <c r="AL926" i="1" s="1" a="1"/>
  <c r="AL926" i="1" s="1"/>
  <c r="AL927" i="1" s="1" a="1"/>
  <c r="AL927" i="1" s="1"/>
  <c r="AL928" i="1" s="1" a="1"/>
  <c r="AL928" i="1" s="1"/>
  <c r="AL929" i="1" s="1" a="1"/>
  <c r="AL929" i="1" s="1"/>
  <c r="AL930" i="1" s="1" a="1"/>
  <c r="AL930" i="1" s="1"/>
  <c r="AL931" i="1" s="1" a="1"/>
  <c r="AL931" i="1" s="1"/>
  <c r="AL932" i="1" s="1" a="1"/>
  <c r="AL932" i="1" s="1"/>
  <c r="AL933" i="1" s="1" a="1"/>
  <c r="AL933" i="1" s="1"/>
  <c r="AL934" i="1" s="1" a="1"/>
  <c r="AL934" i="1" s="1"/>
  <c r="AL935" i="1" s="1" a="1"/>
  <c r="AL935" i="1" s="1"/>
  <c r="AL936" i="1" s="1" a="1"/>
  <c r="AL936" i="1" s="1"/>
  <c r="AL937" i="1" s="1" a="1"/>
  <c r="AL937" i="1" s="1"/>
  <c r="AL938" i="1" s="1" a="1"/>
  <c r="AL938" i="1" s="1"/>
  <c r="AL939" i="1" s="1" a="1"/>
  <c r="AL939" i="1" s="1"/>
  <c r="AL940" i="1" s="1" a="1"/>
  <c r="AL940" i="1" s="1"/>
  <c r="AL941" i="1" s="1" a="1"/>
  <c r="AL941" i="1" s="1"/>
  <c r="AL942" i="1" s="1" a="1"/>
  <c r="AL942" i="1" s="1"/>
  <c r="AL943" i="1" s="1" a="1"/>
  <c r="AL943" i="1" s="1"/>
  <c r="AL944" i="1" s="1" a="1"/>
  <c r="AL944" i="1" s="1"/>
  <c r="AL945" i="1" s="1" a="1"/>
  <c r="AL945" i="1" s="1"/>
  <c r="AL946" i="1" s="1" a="1"/>
  <c r="AL946" i="1" s="1"/>
  <c r="AL947" i="1" s="1" a="1"/>
  <c r="AL947" i="1" s="1"/>
  <c r="AL948" i="1" s="1" a="1"/>
  <c r="AL948" i="1" s="1"/>
  <c r="AL949" i="1" s="1" a="1"/>
  <c r="AL949" i="1" s="1"/>
  <c r="AL950" i="1" s="1" a="1"/>
  <c r="AL950" i="1" s="1"/>
  <c r="AL951" i="1" s="1" a="1"/>
  <c r="AL951" i="1" s="1"/>
  <c r="AL952" i="1" s="1" a="1"/>
  <c r="AL952" i="1" s="1"/>
  <c r="AL953" i="1" s="1" a="1"/>
  <c r="AL953" i="1" s="1"/>
  <c r="AL954" i="1" s="1" a="1"/>
  <c r="AL954" i="1" s="1"/>
  <c r="AL955" i="1" s="1" a="1"/>
  <c r="AL955" i="1" s="1"/>
  <c r="AL956" i="1" s="1" a="1"/>
  <c r="AL956" i="1" s="1"/>
  <c r="AL957" i="1" s="1" a="1"/>
  <c r="AL957" i="1" s="1"/>
  <c r="AL958" i="1" s="1" a="1"/>
  <c r="AL958" i="1" s="1"/>
  <c r="AL959" i="1" s="1" a="1"/>
  <c r="AL959" i="1" s="1"/>
  <c r="AL960" i="1" s="1" a="1"/>
  <c r="AL960" i="1" s="1"/>
  <c r="AL961" i="1" s="1" a="1"/>
  <c r="AL961" i="1" s="1"/>
  <c r="AL962" i="1" s="1" a="1"/>
  <c r="AL962" i="1" s="1"/>
  <c r="AL963" i="1" s="1" a="1"/>
  <c r="AL963" i="1" s="1"/>
  <c r="AL964" i="1" s="1" a="1"/>
  <c r="AL964" i="1" s="1"/>
  <c r="AL965" i="1" s="1" a="1"/>
  <c r="AL965" i="1" s="1"/>
  <c r="AL966" i="1" s="1" a="1"/>
  <c r="AL966" i="1" s="1"/>
  <c r="AL967" i="1" s="1" a="1"/>
  <c r="AL967" i="1" s="1"/>
  <c r="AL968" i="1" s="1" a="1"/>
  <c r="AL968" i="1" s="1"/>
  <c r="AL969" i="1" s="1" a="1"/>
  <c r="AL969" i="1" s="1"/>
  <c r="AL970" i="1" s="1" a="1"/>
  <c r="AL970" i="1" s="1"/>
  <c r="AL971" i="1" s="1" a="1"/>
  <c r="AL971" i="1" s="1"/>
  <c r="AL972" i="1" s="1" a="1"/>
  <c r="AL972" i="1" s="1"/>
  <c r="AL973" i="1" s="1" a="1"/>
  <c r="AL973" i="1" s="1"/>
  <c r="AL974" i="1" s="1" a="1"/>
  <c r="AL974" i="1" s="1"/>
  <c r="AL975" i="1" s="1" a="1"/>
  <c r="AL975" i="1" s="1"/>
  <c r="AL976" i="1" s="1" a="1"/>
  <c r="AL976" i="1" s="1"/>
  <c r="AL977" i="1" s="1" a="1"/>
  <c r="AL977" i="1" s="1"/>
  <c r="AL978" i="1" s="1" a="1"/>
  <c r="AL978" i="1" s="1"/>
  <c r="AL979" i="1" s="1" a="1"/>
  <c r="AL979" i="1" s="1"/>
  <c r="AL980" i="1" s="1" a="1"/>
  <c r="AL980" i="1" s="1"/>
  <c r="AL981" i="1" s="1" a="1"/>
  <c r="AL981" i="1" s="1"/>
  <c r="AL982" i="1" s="1" a="1"/>
  <c r="AL982" i="1" s="1"/>
  <c r="AL983" i="1" s="1" a="1"/>
  <c r="AL983" i="1" s="1"/>
  <c r="AL984" i="1" s="1" a="1"/>
  <c r="AL984" i="1" s="1"/>
  <c r="AL985" i="1" s="1" a="1"/>
  <c r="AL985" i="1" s="1"/>
  <c r="AL986" i="1" s="1" a="1"/>
  <c r="AL986" i="1" s="1"/>
  <c r="AL987" i="1" s="1" a="1"/>
  <c r="AL987" i="1" s="1"/>
  <c r="AL988" i="1" s="1" a="1"/>
  <c r="AL988" i="1" s="1"/>
  <c r="AL989" i="1" s="1" a="1"/>
  <c r="AL989" i="1" s="1"/>
  <c r="AL990" i="1" s="1" a="1"/>
  <c r="AL990" i="1" s="1"/>
  <c r="AL991" i="1" s="1" a="1"/>
  <c r="AL991" i="1" s="1"/>
  <c r="AL992" i="1" s="1" a="1"/>
  <c r="AL992" i="1" s="1"/>
  <c r="AL993" i="1" s="1" a="1"/>
  <c r="AL993" i="1" s="1"/>
  <c r="AL994" i="1" s="1" a="1"/>
  <c r="AL994" i="1" s="1"/>
  <c r="AL995" i="1" s="1" a="1"/>
  <c r="AL995" i="1" s="1"/>
  <c r="AL996" i="1" s="1" a="1"/>
  <c r="AL996" i="1" s="1"/>
  <c r="AL997" i="1" s="1" a="1"/>
  <c r="AL997" i="1" s="1"/>
  <c r="AL998" i="1" s="1" a="1"/>
  <c r="AL998" i="1" s="1"/>
  <c r="AL999" i="1" s="1" a="1"/>
  <c r="AL999" i="1" s="1"/>
  <c r="AL1000" i="1" s="1" a="1"/>
  <c r="AL1000" i="1" s="1"/>
  <c r="AK3" i="1" a="1"/>
  <c r="AK3" i="1" s="1"/>
  <c r="AK4" i="1" s="1" a="1"/>
  <c r="AK4" i="1" s="1"/>
  <c r="AK5" i="1" s="1" a="1"/>
  <c r="AK5" i="1" s="1"/>
  <c r="AK6" i="1" s="1" a="1"/>
  <c r="AK6" i="1" s="1"/>
  <c r="AK7" i="1" s="1" a="1"/>
  <c r="AK7" i="1" s="1"/>
  <c r="AK8" i="1" s="1" a="1"/>
  <c r="AK8" i="1" s="1"/>
  <c r="AK9" i="1" s="1" a="1"/>
  <c r="AK9" i="1" s="1"/>
  <c r="AK10" i="1" s="1" a="1"/>
  <c r="AK10" i="1" s="1"/>
  <c r="AK11" i="1" s="1" a="1"/>
  <c r="AK11" i="1" s="1"/>
  <c r="AK12" i="1" s="1" a="1"/>
  <c r="AK12" i="1" s="1"/>
  <c r="AK13" i="1" s="1" a="1"/>
  <c r="AK13" i="1" s="1"/>
  <c r="AK14" i="1" s="1" a="1"/>
  <c r="AK14" i="1" s="1"/>
  <c r="AK15" i="1" s="1" a="1"/>
  <c r="AK15" i="1" s="1"/>
  <c r="AK16" i="1" s="1" a="1"/>
  <c r="AK16" i="1" s="1"/>
  <c r="AK17" i="1" s="1" a="1"/>
  <c r="AK17" i="1" s="1"/>
  <c r="AK18" i="1" s="1" a="1"/>
  <c r="AK18" i="1" s="1"/>
  <c r="AK19" i="1" s="1" a="1"/>
  <c r="AK19" i="1" s="1"/>
  <c r="AK20" i="1" s="1" a="1"/>
  <c r="AK20" i="1" s="1"/>
  <c r="AK21" i="1" s="1" a="1"/>
  <c r="AK21" i="1" s="1"/>
  <c r="AK22" i="1" s="1" a="1"/>
  <c r="AK22" i="1" s="1"/>
  <c r="AK23" i="1" s="1" a="1"/>
  <c r="AK23" i="1" s="1"/>
  <c r="AK24" i="1" s="1" a="1"/>
  <c r="AK24" i="1" s="1"/>
  <c r="AK25" i="1" s="1" a="1"/>
  <c r="AK25" i="1" s="1"/>
  <c r="AK26" i="1" s="1" a="1"/>
  <c r="AK26" i="1" s="1"/>
  <c r="AK27" i="1" s="1" a="1"/>
  <c r="AK27" i="1" s="1"/>
  <c r="AK28" i="1" s="1" a="1"/>
  <c r="AK28" i="1" s="1"/>
  <c r="AK29" i="1" s="1" a="1"/>
  <c r="AK29" i="1" s="1"/>
  <c r="AK30" i="1" s="1" a="1"/>
  <c r="AK30" i="1" s="1"/>
  <c r="AK31" i="1" s="1" a="1"/>
  <c r="AK31" i="1" s="1"/>
  <c r="AK32" i="1" s="1" a="1"/>
  <c r="AK32" i="1" s="1"/>
  <c r="AK33" i="1" s="1" a="1"/>
  <c r="AK33" i="1" s="1"/>
  <c r="AK34" i="1" s="1" a="1"/>
  <c r="AK34" i="1" s="1"/>
  <c r="AK35" i="1" s="1" a="1"/>
  <c r="AK35" i="1" s="1"/>
  <c r="AK36" i="1" s="1" a="1"/>
  <c r="AK36" i="1" s="1"/>
  <c r="AK37" i="1" s="1" a="1"/>
  <c r="AK37" i="1" s="1"/>
  <c r="AK38" i="1" s="1" a="1"/>
  <c r="AK38" i="1" s="1"/>
  <c r="AK39" i="1" s="1" a="1"/>
  <c r="AK39" i="1" s="1"/>
  <c r="AK40" i="1" s="1" a="1"/>
  <c r="AK40" i="1" s="1"/>
  <c r="AK41" i="1" s="1" a="1"/>
  <c r="AK41" i="1" s="1"/>
  <c r="AK42" i="1" s="1" a="1"/>
  <c r="AK42" i="1" s="1"/>
  <c r="AK43" i="1" s="1" a="1"/>
  <c r="AK43" i="1" s="1"/>
  <c r="AK44" i="1" s="1" a="1"/>
  <c r="AK44" i="1" s="1"/>
  <c r="AK45" i="1" s="1" a="1"/>
  <c r="AK45" i="1" s="1"/>
  <c r="AK46" i="1" s="1" a="1"/>
  <c r="AK46" i="1" s="1"/>
  <c r="AK47" i="1" s="1" a="1"/>
  <c r="AK47" i="1" s="1"/>
  <c r="AK48" i="1" s="1" a="1"/>
  <c r="AK48" i="1" s="1"/>
  <c r="AK49" i="1" s="1" a="1"/>
  <c r="AK49" i="1" s="1"/>
  <c r="AK50" i="1" s="1" a="1"/>
  <c r="AK50" i="1" s="1"/>
  <c r="AK51" i="1" s="1" a="1"/>
  <c r="AK51" i="1" s="1"/>
  <c r="AK52" i="1" s="1" a="1"/>
  <c r="AK52" i="1" s="1"/>
  <c r="AK53" i="1" s="1" a="1"/>
  <c r="AK53" i="1" s="1"/>
  <c r="AK54" i="1" s="1" a="1"/>
  <c r="AK54" i="1" s="1"/>
  <c r="AK55" i="1" s="1" a="1"/>
  <c r="AK55" i="1" s="1"/>
  <c r="AK56" i="1" s="1" a="1"/>
  <c r="AK56" i="1" s="1"/>
  <c r="AK57" i="1" s="1" a="1"/>
  <c r="AK57" i="1" s="1"/>
  <c r="AK58" i="1" s="1" a="1"/>
  <c r="AK58" i="1" s="1"/>
  <c r="AK59" i="1" s="1" a="1"/>
  <c r="AK59" i="1" s="1"/>
  <c r="AK60" i="1" s="1" a="1"/>
  <c r="AK60" i="1" s="1"/>
  <c r="AK61" i="1" s="1" a="1"/>
  <c r="AK61" i="1" s="1"/>
  <c r="AK62" i="1" s="1" a="1"/>
  <c r="AK62" i="1" s="1"/>
  <c r="AK63" i="1" s="1" a="1"/>
  <c r="AK63" i="1" s="1"/>
  <c r="AK64" i="1" s="1" a="1"/>
  <c r="AK64" i="1" s="1"/>
  <c r="AK65" i="1" s="1" a="1"/>
  <c r="AK65" i="1" s="1"/>
  <c r="AK66" i="1" s="1" a="1"/>
  <c r="AK66" i="1" s="1"/>
  <c r="AK67" i="1" s="1" a="1"/>
  <c r="AK67" i="1" s="1"/>
  <c r="AK68" i="1" s="1" a="1"/>
  <c r="AK68" i="1" s="1"/>
  <c r="AK69" i="1" s="1" a="1"/>
  <c r="AK69" i="1" s="1"/>
  <c r="AK70" i="1" s="1" a="1"/>
  <c r="AK70" i="1" s="1"/>
  <c r="AK71" i="1" s="1" a="1"/>
  <c r="AK71" i="1" s="1"/>
  <c r="AK72" i="1" s="1" a="1"/>
  <c r="AK72" i="1" s="1"/>
  <c r="AK73" i="1" s="1" a="1"/>
  <c r="AK73" i="1" s="1"/>
  <c r="AK74" i="1" s="1" a="1"/>
  <c r="AK74" i="1" s="1"/>
  <c r="AK75" i="1" s="1" a="1"/>
  <c r="AK75" i="1" s="1"/>
  <c r="AK76" i="1" s="1" a="1"/>
  <c r="AK76" i="1" s="1"/>
  <c r="AK77" i="1" s="1" a="1"/>
  <c r="AK77" i="1" s="1"/>
  <c r="AK78" i="1" s="1" a="1"/>
  <c r="AK78" i="1" s="1"/>
  <c r="AK79" i="1" s="1" a="1"/>
  <c r="AK79" i="1" s="1"/>
  <c r="AK80" i="1" s="1" a="1"/>
  <c r="AK80" i="1" s="1"/>
  <c r="AK81" i="1" s="1" a="1"/>
  <c r="AK81" i="1" s="1"/>
  <c r="AK82" i="1" s="1" a="1"/>
  <c r="AK82" i="1" s="1"/>
  <c r="AK83" i="1" s="1" a="1"/>
  <c r="AK83" i="1" s="1"/>
  <c r="AK84" i="1" s="1" a="1"/>
  <c r="AK84" i="1" s="1"/>
  <c r="AK85" i="1" s="1" a="1"/>
  <c r="AK85" i="1" s="1"/>
  <c r="AK86" i="1" s="1" a="1"/>
  <c r="AK86" i="1" s="1"/>
  <c r="AK87" i="1" s="1" a="1"/>
  <c r="AK87" i="1" s="1"/>
  <c r="AK88" i="1" s="1" a="1"/>
  <c r="AK88" i="1" s="1"/>
  <c r="AK89" i="1" s="1" a="1"/>
  <c r="AK89" i="1" s="1"/>
  <c r="AK90" i="1" s="1" a="1"/>
  <c r="AK90" i="1" s="1"/>
  <c r="AK91" i="1" s="1" a="1"/>
  <c r="AK91" i="1" s="1"/>
  <c r="AK92" i="1" s="1" a="1"/>
  <c r="AK92" i="1" s="1"/>
  <c r="AK93" i="1" s="1" a="1"/>
  <c r="AK93" i="1" s="1"/>
  <c r="AK94" i="1" s="1" a="1"/>
  <c r="AK94" i="1" s="1"/>
  <c r="AK95" i="1" s="1" a="1"/>
  <c r="AK95" i="1" s="1"/>
  <c r="AK96" i="1" s="1" a="1"/>
  <c r="AK96" i="1" s="1"/>
  <c r="AK97" i="1" s="1" a="1"/>
  <c r="AK97" i="1" s="1"/>
  <c r="AK98" i="1" s="1" a="1"/>
  <c r="AK98" i="1" s="1"/>
  <c r="AK99" i="1" s="1" a="1"/>
  <c r="AK99" i="1" s="1"/>
  <c r="AK100" i="1" s="1" a="1"/>
  <c r="AK100" i="1" s="1"/>
  <c r="AK101" i="1" s="1" a="1"/>
  <c r="AK101" i="1" s="1"/>
  <c r="AK102" i="1" s="1" a="1"/>
  <c r="AK102" i="1" s="1"/>
  <c r="AK103" i="1" s="1" a="1"/>
  <c r="AK103" i="1" s="1"/>
  <c r="AK104" i="1" s="1" a="1"/>
  <c r="AK104" i="1" s="1"/>
  <c r="AK105" i="1" s="1" a="1"/>
  <c r="AK105" i="1" s="1"/>
  <c r="AK106" i="1" s="1" a="1"/>
  <c r="AK106" i="1" s="1"/>
  <c r="AK107" i="1" s="1" a="1"/>
  <c r="AK107" i="1" s="1"/>
  <c r="AK108" i="1" s="1" a="1"/>
  <c r="AK108" i="1" s="1"/>
  <c r="AK109" i="1" s="1" a="1"/>
  <c r="AK109" i="1" s="1"/>
  <c r="AK110" i="1" s="1" a="1"/>
  <c r="AK110" i="1" s="1"/>
  <c r="AK111" i="1" s="1" a="1"/>
  <c r="AK111" i="1" s="1"/>
  <c r="AK112" i="1" s="1" a="1"/>
  <c r="AK112" i="1" s="1"/>
  <c r="AK113" i="1" s="1" a="1"/>
  <c r="AK113" i="1" s="1"/>
  <c r="AK114" i="1" s="1" a="1"/>
  <c r="AK114" i="1" s="1"/>
  <c r="AK115" i="1" s="1" a="1"/>
  <c r="AK115" i="1" s="1"/>
  <c r="AK116" i="1" s="1" a="1"/>
  <c r="AK116" i="1" s="1"/>
  <c r="AK117" i="1" s="1" a="1"/>
  <c r="AK117" i="1" s="1"/>
  <c r="AK118" i="1" s="1" a="1"/>
  <c r="AK118" i="1" s="1"/>
  <c r="AK119" i="1" s="1" a="1"/>
  <c r="AK119" i="1" s="1"/>
  <c r="AK120" i="1" s="1" a="1"/>
  <c r="AK120" i="1" s="1"/>
  <c r="AK121" i="1" s="1" a="1"/>
  <c r="AK121" i="1" s="1"/>
  <c r="AK122" i="1" s="1" a="1"/>
  <c r="AK122" i="1" s="1"/>
  <c r="AK123" i="1" s="1" a="1"/>
  <c r="AK123" i="1" s="1"/>
  <c r="AK124" i="1" s="1" a="1"/>
  <c r="AK124" i="1" s="1"/>
  <c r="AK125" i="1" s="1" a="1"/>
  <c r="AK125" i="1" s="1"/>
  <c r="AK126" i="1" s="1" a="1"/>
  <c r="AK126" i="1" s="1"/>
  <c r="AK127" i="1" s="1" a="1"/>
  <c r="AK127" i="1" s="1"/>
  <c r="AK128" i="1" s="1" a="1"/>
  <c r="AK128" i="1" s="1"/>
  <c r="AK129" i="1" s="1" a="1"/>
  <c r="AK129" i="1" s="1"/>
  <c r="AK130" i="1" s="1" a="1"/>
  <c r="AK130" i="1" s="1"/>
  <c r="AK131" i="1" s="1" a="1"/>
  <c r="AK131" i="1" s="1"/>
  <c r="AK132" i="1" s="1" a="1"/>
  <c r="AK132" i="1" s="1"/>
  <c r="AK133" i="1" s="1" a="1"/>
  <c r="AK133" i="1" s="1"/>
  <c r="AK134" i="1" s="1" a="1"/>
  <c r="AK134" i="1" s="1"/>
  <c r="AK135" i="1" s="1" a="1"/>
  <c r="AK135" i="1" s="1"/>
  <c r="AK136" i="1" s="1" a="1"/>
  <c r="AK136" i="1" s="1"/>
  <c r="AK137" i="1" s="1" a="1"/>
  <c r="AK137" i="1" s="1"/>
  <c r="AK138" i="1" s="1" a="1"/>
  <c r="AK138" i="1" s="1"/>
  <c r="AK139" i="1" s="1" a="1"/>
  <c r="AK139" i="1" s="1"/>
  <c r="AK140" i="1" s="1" a="1"/>
  <c r="AK140" i="1" s="1"/>
  <c r="AK141" i="1" s="1" a="1"/>
  <c r="AK141" i="1" s="1"/>
  <c r="AK142" i="1" s="1" a="1"/>
  <c r="AK142" i="1" s="1"/>
  <c r="AK143" i="1" s="1" a="1"/>
  <c r="AK143" i="1" s="1"/>
  <c r="AK144" i="1" s="1" a="1"/>
  <c r="AK144" i="1" s="1"/>
  <c r="AK145" i="1" s="1" a="1"/>
  <c r="AK145" i="1" s="1"/>
  <c r="AK146" i="1" s="1" a="1"/>
  <c r="AK146" i="1" s="1"/>
  <c r="AK147" i="1" s="1" a="1"/>
  <c r="AK147" i="1" s="1"/>
  <c r="AK148" i="1" s="1" a="1"/>
  <c r="AK148" i="1" s="1"/>
  <c r="AK149" i="1" s="1" a="1"/>
  <c r="AK149" i="1" s="1"/>
  <c r="AK150" i="1" s="1" a="1"/>
  <c r="AK150" i="1" s="1"/>
  <c r="AI3" i="1" a="1"/>
  <c r="AI3" i="1" s="1"/>
  <c r="AI4" i="1" s="1" a="1"/>
  <c r="AI4" i="1" s="1"/>
  <c r="AI5" i="1" s="1" a="1"/>
  <c r="AI5" i="1" s="1"/>
  <c r="AI6" i="1" s="1" a="1"/>
  <c r="AI6" i="1" s="1"/>
  <c r="AI7" i="1" s="1" a="1"/>
  <c r="AI7" i="1" s="1"/>
  <c r="AI8" i="1" s="1" a="1"/>
  <c r="AI8" i="1" s="1"/>
  <c r="AI9" i="1" s="1" a="1"/>
  <c r="AI9" i="1" s="1"/>
  <c r="AI10" i="1" s="1" a="1"/>
  <c r="AI10" i="1" s="1"/>
  <c r="AI11" i="1" s="1" a="1"/>
  <c r="AI11" i="1" s="1"/>
  <c r="AI12" i="1" s="1" a="1"/>
  <c r="AI12" i="1" s="1"/>
  <c r="AI13" i="1" s="1" a="1"/>
  <c r="AI13" i="1" s="1"/>
  <c r="AI14" i="1" s="1" a="1"/>
  <c r="AI14" i="1" s="1"/>
  <c r="AI15" i="1" s="1" a="1"/>
  <c r="AI15" i="1" s="1"/>
  <c r="AI16" i="1" s="1" a="1"/>
  <c r="AI16" i="1" s="1"/>
  <c r="AI17" i="1" s="1" a="1"/>
  <c r="AI17" i="1" s="1"/>
  <c r="AI18" i="1" s="1" a="1"/>
  <c r="AI18" i="1" s="1"/>
  <c r="AI19" i="1" s="1" a="1"/>
  <c r="AI19" i="1" s="1"/>
  <c r="AI20" i="1" s="1" a="1"/>
  <c r="AI20" i="1" s="1"/>
  <c r="AI21" i="1" s="1" a="1"/>
  <c r="AI21" i="1" s="1"/>
  <c r="AI22" i="1" s="1" a="1"/>
  <c r="AI22" i="1" s="1"/>
  <c r="AI23" i="1" s="1" a="1"/>
  <c r="AI23" i="1" s="1"/>
  <c r="AI24" i="1" s="1" a="1"/>
  <c r="AI24" i="1" s="1"/>
  <c r="AI25" i="1" s="1" a="1"/>
  <c r="AI25" i="1" s="1"/>
  <c r="AI26" i="1" s="1" a="1"/>
  <c r="AI26" i="1" s="1"/>
  <c r="AI27" i="1" s="1" a="1"/>
  <c r="AI27" i="1" s="1"/>
  <c r="AI28" i="1" s="1" a="1"/>
  <c r="AI28" i="1" s="1"/>
  <c r="AI29" i="1" s="1" a="1"/>
  <c r="AI29" i="1" s="1"/>
  <c r="AI30" i="1" s="1" a="1"/>
  <c r="AI30" i="1" s="1"/>
  <c r="AI31" i="1" s="1" a="1"/>
  <c r="AI31" i="1" s="1"/>
  <c r="AI32" i="1" s="1" a="1"/>
  <c r="AI32" i="1" s="1"/>
  <c r="AI33" i="1" s="1" a="1"/>
  <c r="AI33" i="1" s="1"/>
  <c r="AI34" i="1" s="1" a="1"/>
  <c r="AI34" i="1" s="1"/>
  <c r="AI35" i="1" s="1" a="1"/>
  <c r="AI35" i="1" s="1"/>
  <c r="AI36" i="1" s="1" a="1"/>
  <c r="AI36" i="1" s="1"/>
  <c r="AI37" i="1" s="1" a="1"/>
  <c r="AI37" i="1" s="1"/>
  <c r="AI38" i="1" s="1" a="1"/>
  <c r="AI38" i="1" s="1"/>
  <c r="AI39" i="1" s="1" a="1"/>
  <c r="AI39" i="1" s="1"/>
  <c r="AI40" i="1" s="1" a="1"/>
  <c r="AI40" i="1" s="1"/>
  <c r="AI41" i="1" s="1" a="1"/>
  <c r="AI41" i="1" s="1"/>
  <c r="AI42" i="1" s="1" a="1"/>
  <c r="AI42" i="1" s="1"/>
  <c r="AI43" i="1" s="1" a="1"/>
  <c r="AI43" i="1" s="1"/>
  <c r="AI44" i="1" s="1" a="1"/>
  <c r="AI44" i="1" s="1"/>
  <c r="AI45" i="1" s="1" a="1"/>
  <c r="AI45" i="1" s="1"/>
  <c r="AI46" i="1" s="1" a="1"/>
  <c r="AI46" i="1" s="1"/>
  <c r="AI47" i="1" s="1" a="1"/>
  <c r="AI47" i="1" s="1"/>
  <c r="AI48" i="1" s="1" a="1"/>
  <c r="AI48" i="1" s="1"/>
  <c r="AI49" i="1" s="1" a="1"/>
  <c r="AI49" i="1" s="1"/>
  <c r="AI50" i="1" s="1" a="1"/>
  <c r="AI50" i="1" s="1"/>
  <c r="AI51" i="1" s="1" a="1"/>
  <c r="AI51" i="1" s="1"/>
  <c r="AI52" i="1" s="1" a="1"/>
  <c r="AI52" i="1" s="1"/>
  <c r="AI53" i="1" s="1" a="1"/>
  <c r="AI53" i="1" s="1"/>
  <c r="AI54" i="1" s="1" a="1"/>
  <c r="AI54" i="1" s="1"/>
  <c r="AI55" i="1" s="1" a="1"/>
  <c r="AI55" i="1" s="1"/>
  <c r="AI56" i="1" s="1" a="1"/>
  <c r="AI56" i="1" s="1"/>
  <c r="AI57" i="1" s="1" a="1"/>
  <c r="AI57" i="1" s="1"/>
  <c r="AI58" i="1" s="1" a="1"/>
  <c r="AI58" i="1" s="1"/>
  <c r="AI59" i="1" s="1" a="1"/>
  <c r="AI59" i="1" s="1"/>
  <c r="AI60" i="1" s="1" a="1"/>
  <c r="AI60" i="1" s="1"/>
  <c r="AI61" i="1" s="1" a="1"/>
  <c r="AI61" i="1" s="1"/>
  <c r="AI62" i="1" s="1" a="1"/>
  <c r="AI62" i="1" s="1"/>
  <c r="AI63" i="1" s="1" a="1"/>
  <c r="AI63" i="1" s="1"/>
  <c r="AI64" i="1" s="1" a="1"/>
  <c r="AI64" i="1" s="1"/>
  <c r="AI65" i="1" s="1" a="1"/>
  <c r="AI65" i="1" s="1"/>
  <c r="AI66" i="1" s="1" a="1"/>
  <c r="AI66" i="1" s="1"/>
  <c r="AI67" i="1" s="1" a="1"/>
  <c r="AI67" i="1" s="1"/>
  <c r="AI68" i="1" s="1" a="1"/>
  <c r="AI68" i="1" s="1"/>
  <c r="AI69" i="1" s="1" a="1"/>
  <c r="AI69" i="1" s="1"/>
  <c r="AI70" i="1" s="1" a="1"/>
  <c r="AI70" i="1" s="1"/>
  <c r="AI71" i="1" s="1" a="1"/>
  <c r="AI71" i="1" s="1"/>
  <c r="AI72" i="1" s="1" a="1"/>
  <c r="AI72" i="1" s="1"/>
  <c r="AI73" i="1" s="1" a="1"/>
  <c r="AI73" i="1" s="1"/>
  <c r="AI74" i="1" s="1" a="1"/>
  <c r="AI74" i="1" s="1"/>
  <c r="AI75" i="1" s="1" a="1"/>
  <c r="AI75" i="1" s="1"/>
  <c r="AI76" i="1" s="1" a="1"/>
  <c r="AI76" i="1" s="1"/>
  <c r="AI77" i="1" s="1" a="1"/>
  <c r="AI77" i="1" s="1"/>
  <c r="AI78" i="1" s="1" a="1"/>
  <c r="AI78" i="1" s="1"/>
  <c r="AI79" i="1" s="1" a="1"/>
  <c r="AI79" i="1" s="1"/>
  <c r="AI80" i="1" s="1" a="1"/>
  <c r="AI80" i="1" s="1"/>
  <c r="AI81" i="1" s="1" a="1"/>
  <c r="AI81" i="1" s="1"/>
  <c r="AI82" i="1" s="1" a="1"/>
  <c r="AI82" i="1" s="1"/>
  <c r="AI83" i="1" s="1" a="1"/>
  <c r="AI83" i="1" s="1"/>
  <c r="AI84" i="1" s="1" a="1"/>
  <c r="AI84" i="1" s="1"/>
  <c r="AI85" i="1" s="1" a="1"/>
  <c r="AI85" i="1" s="1"/>
  <c r="AI86" i="1" s="1" a="1"/>
  <c r="AI86" i="1" s="1"/>
  <c r="AI87" i="1" s="1" a="1"/>
  <c r="AI87" i="1" s="1"/>
  <c r="AI88" i="1" s="1" a="1"/>
  <c r="AI88" i="1" s="1"/>
  <c r="AI89" i="1" s="1" a="1"/>
  <c r="AI89" i="1" s="1"/>
  <c r="AI90" i="1" s="1" a="1"/>
  <c r="AI90" i="1" s="1"/>
  <c r="AI91" i="1" s="1" a="1"/>
  <c r="AI91" i="1" s="1"/>
  <c r="AI92" i="1" s="1" a="1"/>
  <c r="AI92" i="1" s="1"/>
  <c r="AI93" i="1" s="1" a="1"/>
  <c r="AI93" i="1" s="1"/>
  <c r="AI94" i="1" s="1" a="1"/>
  <c r="AI94" i="1" s="1"/>
  <c r="AI95" i="1" s="1" a="1"/>
  <c r="AI95" i="1" s="1"/>
  <c r="AI96" i="1" s="1" a="1"/>
  <c r="AI96" i="1" s="1"/>
  <c r="AI97" i="1" s="1" a="1"/>
  <c r="AI97" i="1" s="1"/>
  <c r="AI98" i="1" s="1" a="1"/>
  <c r="AI98" i="1" s="1"/>
  <c r="AI99" i="1" s="1" a="1"/>
  <c r="AI99" i="1" s="1"/>
  <c r="AI100" i="1" s="1" a="1"/>
  <c r="AI100" i="1" s="1"/>
  <c r="AI101" i="1" s="1" a="1"/>
  <c r="AI101" i="1" s="1"/>
  <c r="AI102" i="1" s="1" a="1"/>
  <c r="AI102" i="1" s="1"/>
  <c r="AI103" i="1" s="1" a="1"/>
  <c r="AI103" i="1" s="1"/>
  <c r="AI104" i="1" s="1" a="1"/>
  <c r="AI104" i="1" s="1"/>
  <c r="AI105" i="1" s="1" a="1"/>
  <c r="AI105" i="1" s="1"/>
  <c r="AI106" i="1" s="1" a="1"/>
  <c r="AI106" i="1" s="1"/>
  <c r="AI107" i="1" s="1" a="1"/>
  <c r="AI107" i="1" s="1"/>
  <c r="AI108" i="1" s="1" a="1"/>
  <c r="AI108" i="1" s="1"/>
  <c r="AI109" i="1" s="1" a="1"/>
  <c r="AI109" i="1" s="1"/>
  <c r="AI110" i="1" s="1" a="1"/>
  <c r="AI110" i="1" s="1"/>
  <c r="AI111" i="1" s="1" a="1"/>
  <c r="AI111" i="1" s="1"/>
  <c r="AI112" i="1" s="1" a="1"/>
  <c r="AI112" i="1" s="1"/>
  <c r="AI113" i="1" s="1" a="1"/>
  <c r="AI113" i="1" s="1"/>
  <c r="AI114" i="1" s="1" a="1"/>
  <c r="AI114" i="1" s="1"/>
  <c r="AI115" i="1" s="1" a="1"/>
  <c r="AI115" i="1" s="1"/>
  <c r="AI116" i="1" s="1" a="1"/>
  <c r="AI116" i="1" s="1"/>
  <c r="AI117" i="1" s="1" a="1"/>
  <c r="AI117" i="1" s="1"/>
  <c r="AI118" i="1" s="1" a="1"/>
  <c r="AI118" i="1" s="1"/>
  <c r="AI119" i="1" s="1" a="1"/>
  <c r="AI119" i="1" s="1"/>
  <c r="AI120" i="1" s="1" a="1"/>
  <c r="AI120" i="1" s="1"/>
  <c r="AI121" i="1" s="1" a="1"/>
  <c r="AI121" i="1" s="1"/>
  <c r="AI122" i="1" s="1" a="1"/>
  <c r="AI122" i="1" s="1"/>
  <c r="AI123" i="1" s="1" a="1"/>
  <c r="AI123" i="1" s="1"/>
  <c r="AI124" i="1" s="1" a="1"/>
  <c r="AI124" i="1" s="1"/>
  <c r="AI125" i="1" s="1" a="1"/>
  <c r="AI125" i="1" s="1"/>
  <c r="AI126" i="1" s="1" a="1"/>
  <c r="AI126" i="1" s="1"/>
  <c r="AI127" i="1" s="1" a="1"/>
  <c r="AI127" i="1" s="1"/>
  <c r="AI128" i="1" s="1" a="1"/>
  <c r="AI128" i="1" s="1"/>
  <c r="AI129" i="1" s="1" a="1"/>
  <c r="AI129" i="1" s="1"/>
  <c r="AI130" i="1" s="1" a="1"/>
  <c r="AI130" i="1" s="1"/>
  <c r="AI131" i="1" s="1" a="1"/>
  <c r="AI131" i="1" s="1"/>
  <c r="AI132" i="1" s="1" a="1"/>
  <c r="AI132" i="1" s="1"/>
  <c r="AI133" i="1" s="1" a="1"/>
  <c r="AI133" i="1" s="1"/>
  <c r="AI134" i="1" s="1" a="1"/>
  <c r="AI134" i="1" s="1"/>
  <c r="AI135" i="1" s="1" a="1"/>
  <c r="AI135" i="1" s="1"/>
  <c r="AI136" i="1" s="1" a="1"/>
  <c r="AI136" i="1" s="1"/>
  <c r="AI137" i="1" s="1" a="1"/>
  <c r="AI137" i="1" s="1"/>
  <c r="AI138" i="1" s="1" a="1"/>
  <c r="AI138" i="1" s="1"/>
  <c r="AI139" i="1" s="1" a="1"/>
  <c r="AI139" i="1" s="1"/>
  <c r="AI140" i="1" s="1" a="1"/>
  <c r="AI140" i="1" s="1"/>
  <c r="AI141" i="1" s="1" a="1"/>
  <c r="AI141" i="1" s="1"/>
  <c r="AI142" i="1" s="1" a="1"/>
  <c r="AI142" i="1" s="1"/>
  <c r="AI143" i="1" s="1" a="1"/>
  <c r="AI143" i="1" s="1"/>
  <c r="AI144" i="1" s="1" a="1"/>
  <c r="AI144" i="1" s="1"/>
  <c r="AI145" i="1" s="1" a="1"/>
  <c r="AI145" i="1" s="1"/>
  <c r="AI146" i="1" s="1" a="1"/>
  <c r="AI146" i="1" s="1"/>
  <c r="AI147" i="1" s="1" a="1"/>
  <c r="AI147" i="1" s="1"/>
  <c r="AI148" i="1" s="1" a="1"/>
  <c r="AI148" i="1" s="1"/>
  <c r="AI149" i="1" s="1" a="1"/>
  <c r="AI149" i="1" s="1"/>
  <c r="AI150" i="1" s="1" a="1"/>
  <c r="AI150" i="1" s="1"/>
  <c r="AI151" i="1" s="1" a="1"/>
  <c r="AI151" i="1" s="1"/>
  <c r="AI152" i="1" s="1" a="1"/>
  <c r="AI152" i="1" s="1"/>
  <c r="AI153" i="1" s="1" a="1"/>
  <c r="AI153" i="1" s="1"/>
  <c r="AI154" i="1" s="1" a="1"/>
  <c r="AI154" i="1" s="1"/>
  <c r="AI155" i="1" s="1" a="1"/>
  <c r="AI155" i="1" s="1"/>
  <c r="AI156" i="1" s="1" a="1"/>
  <c r="AI156" i="1" s="1"/>
  <c r="AI157" i="1" s="1" a="1"/>
  <c r="AI157" i="1" s="1"/>
  <c r="AI158" i="1" s="1" a="1"/>
  <c r="AI158" i="1" s="1"/>
  <c r="AI159" i="1" s="1" a="1"/>
  <c r="AI159" i="1" s="1"/>
  <c r="AI160" i="1" s="1" a="1"/>
  <c r="AI160" i="1" s="1"/>
  <c r="AI161" i="1" s="1" a="1"/>
  <c r="AI161" i="1" s="1"/>
  <c r="AI162" i="1" s="1" a="1"/>
  <c r="AI162" i="1" s="1"/>
  <c r="AI163" i="1" s="1" a="1"/>
  <c r="AI163" i="1" s="1"/>
  <c r="AI164" i="1" s="1" a="1"/>
  <c r="AI164" i="1" s="1"/>
  <c r="AI165" i="1" s="1" a="1"/>
  <c r="AI165" i="1" s="1"/>
  <c r="AI166" i="1" s="1" a="1"/>
  <c r="AI166" i="1" s="1"/>
  <c r="AI167" i="1" s="1" a="1"/>
  <c r="AI167" i="1" s="1"/>
  <c r="AI168" i="1" s="1" a="1"/>
  <c r="AI168" i="1" s="1"/>
  <c r="AI169" i="1" s="1" a="1"/>
  <c r="AI169" i="1" s="1"/>
  <c r="AI170" i="1" s="1" a="1"/>
  <c r="AI170" i="1" s="1"/>
  <c r="AI171" i="1" s="1" a="1"/>
  <c r="AI171" i="1" s="1"/>
  <c r="AI172" i="1" s="1" a="1"/>
  <c r="AI172" i="1" s="1"/>
  <c r="AI173" i="1" s="1" a="1"/>
  <c r="AI173" i="1" s="1"/>
  <c r="AI174" i="1" s="1" a="1"/>
  <c r="AI174" i="1" s="1"/>
  <c r="AI175" i="1" s="1" a="1"/>
  <c r="AI175" i="1" s="1"/>
  <c r="AI176" i="1" s="1" a="1"/>
  <c r="AI176" i="1" s="1"/>
  <c r="AI177" i="1" s="1" a="1"/>
  <c r="AI177" i="1" s="1"/>
  <c r="AI178" i="1" s="1" a="1"/>
  <c r="AI178" i="1" s="1"/>
  <c r="AI179" i="1" s="1" a="1"/>
  <c r="AI179" i="1" s="1"/>
  <c r="AI180" i="1" s="1" a="1"/>
  <c r="AI180" i="1" s="1"/>
  <c r="AI181" i="1" s="1" a="1"/>
  <c r="AI181" i="1" s="1"/>
  <c r="AI182" i="1" s="1" a="1"/>
  <c r="AI182" i="1" s="1"/>
  <c r="AI183" i="1" s="1" a="1"/>
  <c r="AI183" i="1" s="1"/>
  <c r="AI184" i="1" s="1" a="1"/>
  <c r="AI184" i="1" s="1"/>
  <c r="AI185" i="1" s="1" a="1"/>
  <c r="AI185" i="1" s="1"/>
  <c r="AI186" i="1" s="1" a="1"/>
  <c r="AI186" i="1" s="1"/>
  <c r="AI187" i="1" s="1" a="1"/>
  <c r="AI187" i="1" s="1"/>
  <c r="AI188" i="1" s="1" a="1"/>
  <c r="AI188" i="1" s="1"/>
  <c r="AI189" i="1" s="1" a="1"/>
  <c r="AI189" i="1" s="1"/>
  <c r="AI190" i="1" s="1" a="1"/>
  <c r="AI190" i="1" s="1"/>
  <c r="AI191" i="1" s="1" a="1"/>
  <c r="AI191" i="1" s="1"/>
  <c r="AI192" i="1" s="1" a="1"/>
  <c r="AI192" i="1" s="1"/>
  <c r="AI193" i="1" s="1" a="1"/>
  <c r="AI193" i="1" s="1"/>
  <c r="AI194" i="1" s="1" a="1"/>
  <c r="AI194" i="1" s="1"/>
  <c r="AI195" i="1" s="1" a="1"/>
  <c r="AI195" i="1" s="1"/>
  <c r="AI196" i="1" s="1" a="1"/>
  <c r="AI196" i="1" s="1"/>
  <c r="AI197" i="1" s="1" a="1"/>
  <c r="AI197" i="1" s="1"/>
  <c r="AI198" i="1" s="1" a="1"/>
  <c r="AI198" i="1" s="1"/>
  <c r="AI199" i="1" s="1" a="1"/>
  <c r="AI199" i="1" s="1"/>
  <c r="AI200" i="1" s="1" a="1"/>
  <c r="AI200" i="1" s="1"/>
  <c r="AI201" i="1" s="1" a="1"/>
  <c r="AI201" i="1" s="1"/>
  <c r="AI202" i="1" s="1" a="1"/>
  <c r="AI202" i="1" s="1"/>
  <c r="AI203" i="1" s="1" a="1"/>
  <c r="AI203" i="1" s="1"/>
  <c r="AI204" i="1" s="1" a="1"/>
  <c r="AI204" i="1" s="1"/>
  <c r="AI205" i="1" s="1" a="1"/>
  <c r="AI205" i="1" s="1"/>
  <c r="AI206" i="1" s="1" a="1"/>
  <c r="AI206" i="1" s="1"/>
  <c r="AI207" i="1" s="1" a="1"/>
  <c r="AI207" i="1" s="1"/>
  <c r="AI208" i="1" s="1" a="1"/>
  <c r="AI208" i="1" s="1"/>
  <c r="AI209" i="1" s="1" a="1"/>
  <c r="AI209" i="1" s="1"/>
  <c r="AI210" i="1" s="1" a="1"/>
  <c r="AI210" i="1" s="1"/>
  <c r="AI211" i="1" s="1" a="1"/>
  <c r="AI211" i="1" s="1"/>
  <c r="AI212" i="1" s="1" a="1"/>
  <c r="AI212" i="1" s="1"/>
  <c r="AI213" i="1" s="1" a="1"/>
  <c r="AI213" i="1" s="1"/>
  <c r="AI214" i="1" s="1" a="1"/>
  <c r="AI214" i="1" s="1"/>
  <c r="AI215" i="1" s="1" a="1"/>
  <c r="AI215" i="1" s="1"/>
  <c r="AI216" i="1" s="1" a="1"/>
  <c r="AI216" i="1" s="1"/>
  <c r="AI217" i="1" s="1" a="1"/>
  <c r="AI217" i="1" s="1"/>
  <c r="AI218" i="1" s="1" a="1"/>
  <c r="AI218" i="1" s="1"/>
  <c r="AI219" i="1" s="1" a="1"/>
  <c r="AI219" i="1" s="1"/>
  <c r="AI220" i="1" s="1" a="1"/>
  <c r="AI220" i="1" s="1"/>
  <c r="AI221" i="1" s="1" a="1"/>
  <c r="AI221" i="1" s="1"/>
  <c r="AI222" i="1" s="1" a="1"/>
  <c r="AI222" i="1" s="1"/>
  <c r="AI223" i="1" s="1" a="1"/>
  <c r="AI223" i="1" s="1"/>
  <c r="AI224" i="1" s="1" a="1"/>
  <c r="AI224" i="1" s="1"/>
  <c r="AI225" i="1" s="1" a="1"/>
  <c r="AI225" i="1" s="1"/>
  <c r="AI226" i="1" s="1" a="1"/>
  <c r="AI226" i="1" s="1"/>
  <c r="AI227" i="1" s="1" a="1"/>
  <c r="AI227" i="1" s="1"/>
  <c r="AI228" i="1" s="1" a="1"/>
  <c r="AI228" i="1" s="1"/>
  <c r="AI229" i="1" s="1" a="1"/>
  <c r="AI229" i="1" s="1"/>
  <c r="AI230" i="1" s="1" a="1"/>
  <c r="AI230" i="1" s="1"/>
  <c r="AI231" i="1" s="1" a="1"/>
  <c r="AI231" i="1" s="1"/>
  <c r="AI232" i="1" s="1" a="1"/>
  <c r="AI232" i="1" s="1"/>
  <c r="AI233" i="1" s="1" a="1"/>
  <c r="AI233" i="1" s="1"/>
  <c r="AI234" i="1" s="1" a="1"/>
  <c r="AI234" i="1" s="1"/>
  <c r="AI235" i="1" s="1" a="1"/>
  <c r="AI235" i="1" s="1"/>
  <c r="AI236" i="1" s="1" a="1"/>
  <c r="AI236" i="1" s="1"/>
  <c r="AI237" i="1" s="1" a="1"/>
  <c r="AI237" i="1" s="1"/>
  <c r="AI238" i="1" s="1" a="1"/>
  <c r="AI238" i="1" s="1"/>
  <c r="AI239" i="1" s="1" a="1"/>
  <c r="AI239" i="1" s="1"/>
  <c r="AI240" i="1" s="1" a="1"/>
  <c r="AI240" i="1" s="1"/>
  <c r="AI241" i="1" s="1" a="1"/>
  <c r="AI241" i="1" s="1"/>
  <c r="AI242" i="1" s="1" a="1"/>
  <c r="AI242" i="1" s="1"/>
  <c r="AI243" i="1" s="1" a="1"/>
  <c r="AI243" i="1" s="1"/>
  <c r="AI244" i="1" s="1" a="1"/>
  <c r="AI244" i="1" s="1"/>
  <c r="AI245" i="1" s="1" a="1"/>
  <c r="AI245" i="1" s="1"/>
  <c r="AI246" i="1" s="1" a="1"/>
  <c r="AI246" i="1" s="1"/>
  <c r="AI247" i="1" s="1" a="1"/>
  <c r="AI247" i="1" s="1"/>
  <c r="AI248" i="1" s="1" a="1"/>
  <c r="AI248" i="1" s="1"/>
  <c r="AI249" i="1" s="1" a="1"/>
  <c r="AI249" i="1" s="1"/>
  <c r="AI250" i="1" s="1" a="1"/>
  <c r="AI250" i="1" s="1"/>
  <c r="AI251" i="1" s="1" a="1"/>
  <c r="AI251" i="1" s="1"/>
  <c r="AI252" i="1" s="1" a="1"/>
  <c r="AI252" i="1" s="1"/>
  <c r="AI253" i="1" s="1" a="1"/>
  <c r="AI253" i="1" s="1"/>
  <c r="AI254" i="1" s="1" a="1"/>
  <c r="AI254" i="1" s="1"/>
  <c r="AI255" i="1" s="1" a="1"/>
  <c r="AI255" i="1" s="1"/>
  <c r="AI256" i="1" s="1" a="1"/>
  <c r="AI256" i="1" s="1"/>
  <c r="AI257" i="1" s="1" a="1"/>
  <c r="AI257" i="1" s="1"/>
  <c r="AI258" i="1" s="1" a="1"/>
  <c r="AI258" i="1" s="1"/>
  <c r="AI259" i="1" s="1" a="1"/>
  <c r="AI259" i="1" s="1"/>
  <c r="AI260" i="1" s="1" a="1"/>
  <c r="AI260" i="1" s="1"/>
  <c r="AI261" i="1" s="1" a="1"/>
  <c r="AI261" i="1" s="1"/>
  <c r="AI262" i="1" s="1" a="1"/>
  <c r="AI262" i="1" s="1"/>
  <c r="AI263" i="1" s="1" a="1"/>
  <c r="AI263" i="1" s="1"/>
  <c r="AI264" i="1" s="1" a="1"/>
  <c r="AI264" i="1" s="1"/>
  <c r="AI265" i="1" s="1" a="1"/>
  <c r="AI265" i="1" s="1"/>
  <c r="AI266" i="1" s="1" a="1"/>
  <c r="AI266" i="1" s="1"/>
  <c r="AI267" i="1" s="1" a="1"/>
  <c r="AI267" i="1" s="1"/>
  <c r="AI268" i="1" s="1" a="1"/>
  <c r="AI268" i="1" s="1"/>
  <c r="AI269" i="1" s="1" a="1"/>
  <c r="AI269" i="1" s="1"/>
  <c r="AI270" i="1" s="1" a="1"/>
  <c r="AI270" i="1" s="1"/>
  <c r="AI271" i="1" s="1" a="1"/>
  <c r="AI271" i="1" s="1"/>
  <c r="AI272" i="1" s="1" a="1"/>
  <c r="AI272" i="1" s="1"/>
  <c r="AI273" i="1" s="1" a="1"/>
  <c r="AI273" i="1" s="1"/>
  <c r="AI274" i="1" s="1" a="1"/>
  <c r="AI274" i="1" s="1"/>
  <c r="AI275" i="1" s="1" a="1"/>
  <c r="AI275" i="1" s="1"/>
  <c r="AI276" i="1" s="1" a="1"/>
  <c r="AI276" i="1" s="1"/>
  <c r="AI277" i="1" s="1" a="1"/>
  <c r="AI277" i="1" s="1"/>
  <c r="AI278" i="1" s="1" a="1"/>
  <c r="AI278" i="1" s="1"/>
  <c r="AI279" i="1" s="1" a="1"/>
  <c r="AI279" i="1" s="1"/>
  <c r="AI280" i="1" s="1" a="1"/>
  <c r="AI280" i="1" s="1"/>
  <c r="AI281" i="1" s="1" a="1"/>
  <c r="AI281" i="1" s="1"/>
  <c r="AI282" i="1" s="1" a="1"/>
  <c r="AI282" i="1" s="1"/>
  <c r="AI283" i="1" s="1" a="1"/>
  <c r="AI283" i="1" s="1"/>
  <c r="AI284" i="1" s="1" a="1"/>
  <c r="AI284" i="1" s="1"/>
  <c r="AI285" i="1" s="1" a="1"/>
  <c r="AI285" i="1" s="1"/>
  <c r="AI286" i="1" s="1" a="1"/>
  <c r="AI286" i="1" s="1"/>
  <c r="AI287" i="1" s="1" a="1"/>
  <c r="AI287" i="1" s="1"/>
  <c r="AI288" i="1" s="1" a="1"/>
  <c r="AI288" i="1" s="1"/>
  <c r="AI289" i="1" s="1" a="1"/>
  <c r="AI289" i="1" s="1"/>
  <c r="AI290" i="1" s="1" a="1"/>
  <c r="AI290" i="1" s="1"/>
  <c r="AI291" i="1" s="1" a="1"/>
  <c r="AI291" i="1" s="1"/>
  <c r="AI292" i="1" s="1" a="1"/>
  <c r="AI292" i="1" s="1"/>
  <c r="AI293" i="1" s="1" a="1"/>
  <c r="AI293" i="1" s="1"/>
  <c r="AI294" i="1" s="1" a="1"/>
  <c r="AI294" i="1" s="1"/>
  <c r="AI295" i="1" s="1" a="1"/>
  <c r="AI295" i="1" s="1"/>
  <c r="AI296" i="1" s="1" a="1"/>
  <c r="AI296" i="1" s="1"/>
  <c r="AI297" i="1" s="1" a="1"/>
  <c r="AI297" i="1" s="1"/>
  <c r="AI298" i="1" s="1" a="1"/>
  <c r="AI298" i="1" s="1"/>
  <c r="AI299" i="1" s="1" a="1"/>
  <c r="AI299" i="1" s="1"/>
  <c r="AI300" i="1" s="1" a="1"/>
  <c r="AI300" i="1" s="1"/>
  <c r="AI301" i="1" s="1" a="1"/>
  <c r="AI301" i="1" s="1"/>
  <c r="AI302" i="1" s="1" a="1"/>
  <c r="AI302" i="1" s="1"/>
  <c r="AI303" i="1" s="1" a="1"/>
  <c r="AI303" i="1" s="1"/>
  <c r="AI304" i="1" s="1" a="1"/>
  <c r="AI304" i="1" s="1"/>
  <c r="AI305" i="1" s="1" a="1"/>
  <c r="AI305" i="1" s="1"/>
  <c r="AI306" i="1" s="1" a="1"/>
  <c r="AI306" i="1" s="1"/>
  <c r="AI307" i="1" s="1" a="1"/>
  <c r="AI307" i="1" s="1"/>
  <c r="AI308" i="1" s="1" a="1"/>
  <c r="AI308" i="1" s="1"/>
  <c r="AI309" i="1" s="1" a="1"/>
  <c r="AI309" i="1" s="1"/>
  <c r="AI310" i="1" s="1" a="1"/>
  <c r="AI310" i="1" s="1"/>
  <c r="AI311" i="1" s="1" a="1"/>
  <c r="AI311" i="1" s="1"/>
  <c r="AI312" i="1" s="1" a="1"/>
  <c r="AI312" i="1" s="1"/>
  <c r="AI313" i="1" s="1" a="1"/>
  <c r="AI313" i="1" s="1"/>
  <c r="AI314" i="1" s="1" a="1"/>
  <c r="AI314" i="1" s="1"/>
  <c r="AI315" i="1" s="1" a="1"/>
  <c r="AI315" i="1" s="1"/>
  <c r="AI316" i="1" s="1" a="1"/>
  <c r="AI316" i="1" s="1"/>
  <c r="AI317" i="1" s="1" a="1"/>
  <c r="AI317" i="1" s="1"/>
  <c r="AI318" i="1" s="1" a="1"/>
  <c r="AI318" i="1" s="1"/>
  <c r="AI319" i="1" s="1" a="1"/>
  <c r="AI319" i="1" s="1"/>
  <c r="AI320" i="1" s="1" a="1"/>
  <c r="AI320" i="1" s="1"/>
  <c r="AI321" i="1" s="1" a="1"/>
  <c r="AI321" i="1" s="1"/>
  <c r="AI322" i="1" s="1" a="1"/>
  <c r="AI322" i="1" s="1"/>
  <c r="AI323" i="1" s="1" a="1"/>
  <c r="AI323" i="1" s="1"/>
  <c r="AI324" i="1" s="1" a="1"/>
  <c r="AI324" i="1" s="1"/>
  <c r="AI325" i="1" s="1" a="1"/>
  <c r="AI325" i="1" s="1"/>
  <c r="AI326" i="1" s="1" a="1"/>
  <c r="AI326" i="1" s="1"/>
  <c r="AI327" i="1" s="1" a="1"/>
  <c r="AI327" i="1" s="1"/>
  <c r="AI328" i="1" s="1" a="1"/>
  <c r="AI328" i="1" s="1"/>
  <c r="AI329" i="1" s="1" a="1"/>
  <c r="AI329" i="1" s="1"/>
  <c r="AI330" i="1" s="1" a="1"/>
  <c r="AI330" i="1" s="1"/>
  <c r="AI331" i="1" s="1" a="1"/>
  <c r="AI331" i="1" s="1"/>
  <c r="AI332" i="1" s="1" a="1"/>
  <c r="AI332" i="1" s="1"/>
  <c r="AI333" i="1" s="1" a="1"/>
  <c r="AI333" i="1" s="1"/>
  <c r="AI334" i="1" s="1" a="1"/>
  <c r="AI334" i="1" s="1"/>
  <c r="AI335" i="1" s="1" a="1"/>
  <c r="AI335" i="1" s="1"/>
  <c r="AI336" i="1" s="1" a="1"/>
  <c r="AI336" i="1" s="1"/>
  <c r="AI337" i="1" s="1" a="1"/>
  <c r="AI337" i="1" s="1"/>
  <c r="AI338" i="1" s="1" a="1"/>
  <c r="AI338" i="1" s="1"/>
  <c r="AI339" i="1" s="1" a="1"/>
  <c r="AI339" i="1" s="1"/>
  <c r="AI340" i="1" s="1" a="1"/>
  <c r="AI340" i="1" s="1"/>
  <c r="AI341" i="1" s="1" a="1"/>
  <c r="AI341" i="1" s="1"/>
  <c r="AI342" i="1" s="1" a="1"/>
  <c r="AI342" i="1" s="1"/>
  <c r="AI343" i="1" s="1" a="1"/>
  <c r="AI343" i="1" s="1"/>
  <c r="AI344" i="1" s="1" a="1"/>
  <c r="AI344" i="1" s="1"/>
  <c r="AI345" i="1" s="1" a="1"/>
  <c r="AI345" i="1" s="1"/>
  <c r="AI346" i="1" s="1" a="1"/>
  <c r="AI346" i="1" s="1"/>
  <c r="AI347" i="1" s="1" a="1"/>
  <c r="AI347" i="1" s="1"/>
  <c r="AI348" i="1" s="1" a="1"/>
  <c r="AI348" i="1" s="1"/>
  <c r="AI349" i="1" s="1" a="1"/>
  <c r="AI349" i="1" s="1"/>
  <c r="AI350" i="1" s="1" a="1"/>
  <c r="AI350" i="1" s="1"/>
  <c r="AI351" i="1" s="1" a="1"/>
  <c r="AI351" i="1" s="1"/>
  <c r="AI352" i="1" s="1" a="1"/>
  <c r="AI352" i="1" s="1"/>
  <c r="AI353" i="1" s="1" a="1"/>
  <c r="AI353" i="1" s="1"/>
  <c r="AI354" i="1" s="1" a="1"/>
  <c r="AI354" i="1" s="1"/>
  <c r="AI355" i="1" s="1" a="1"/>
  <c r="AI355" i="1" s="1"/>
  <c r="AI356" i="1" s="1" a="1"/>
  <c r="AI356" i="1" s="1"/>
  <c r="AI357" i="1" s="1" a="1"/>
  <c r="AI357" i="1" s="1"/>
  <c r="AI358" i="1" s="1" a="1"/>
  <c r="AI358" i="1" s="1"/>
  <c r="AI359" i="1" s="1" a="1"/>
  <c r="AI359" i="1" s="1"/>
  <c r="AI360" i="1" s="1" a="1"/>
  <c r="AI360" i="1" s="1"/>
  <c r="AI361" i="1" s="1" a="1"/>
  <c r="AI361" i="1" s="1"/>
  <c r="AI362" i="1" s="1" a="1"/>
  <c r="AI362" i="1" s="1"/>
  <c r="AI363" i="1" s="1" a="1"/>
  <c r="AI363" i="1" s="1"/>
  <c r="AI364" i="1" s="1" a="1"/>
  <c r="AI364" i="1" s="1"/>
  <c r="AI365" i="1" s="1" a="1"/>
  <c r="AI365" i="1" s="1"/>
  <c r="AI366" i="1" s="1" a="1"/>
  <c r="AI366" i="1" s="1"/>
  <c r="AI367" i="1" s="1" a="1"/>
  <c r="AI367" i="1" s="1"/>
  <c r="AI368" i="1" s="1" a="1"/>
  <c r="AI368" i="1" s="1"/>
  <c r="AI369" i="1" s="1" a="1"/>
  <c r="AI369" i="1" s="1"/>
  <c r="AI370" i="1" s="1" a="1"/>
  <c r="AI370" i="1" s="1"/>
  <c r="AI371" i="1" s="1" a="1"/>
  <c r="AI371" i="1" s="1"/>
  <c r="AI372" i="1" s="1" a="1"/>
  <c r="AI372" i="1" s="1"/>
  <c r="AI373" i="1" s="1" a="1"/>
  <c r="AI373" i="1" s="1"/>
  <c r="AI374" i="1" s="1" a="1"/>
  <c r="AI374" i="1" s="1"/>
  <c r="AI375" i="1" s="1" a="1"/>
  <c r="AI375" i="1" s="1"/>
  <c r="AI376" i="1" s="1" a="1"/>
  <c r="AI376" i="1" s="1"/>
  <c r="AI377" i="1" s="1" a="1"/>
  <c r="AI377" i="1" s="1"/>
  <c r="AI378" i="1" s="1" a="1"/>
  <c r="AI378" i="1" s="1"/>
  <c r="AI379" i="1" s="1" a="1"/>
  <c r="AI379" i="1" s="1"/>
  <c r="AI380" i="1" s="1" a="1"/>
  <c r="AI380" i="1" s="1"/>
  <c r="AI381" i="1" s="1" a="1"/>
  <c r="AI381" i="1" s="1"/>
  <c r="AI382" i="1" s="1" a="1"/>
  <c r="AI382" i="1" s="1"/>
  <c r="AI383" i="1" s="1" a="1"/>
  <c r="AI383" i="1" s="1"/>
  <c r="AI384" i="1" s="1" a="1"/>
  <c r="AI384" i="1" s="1"/>
  <c r="AI385" i="1" s="1" a="1"/>
  <c r="AI385" i="1" s="1"/>
  <c r="AI386" i="1" s="1" a="1"/>
  <c r="AI386" i="1" s="1"/>
  <c r="AI387" i="1" s="1" a="1"/>
  <c r="AI387" i="1" s="1"/>
  <c r="AI388" i="1" s="1" a="1"/>
  <c r="AI388" i="1" s="1"/>
  <c r="AI389" i="1" s="1" a="1"/>
  <c r="AI389" i="1" s="1"/>
  <c r="AI390" i="1" s="1" a="1"/>
  <c r="AI390" i="1" s="1"/>
  <c r="AI391" i="1" s="1" a="1"/>
  <c r="AI391" i="1" s="1"/>
  <c r="AI392" i="1" s="1" a="1"/>
  <c r="AI392" i="1" s="1"/>
  <c r="AI393" i="1" s="1" a="1"/>
  <c r="AI393" i="1" s="1"/>
  <c r="AI394" i="1" s="1" a="1"/>
  <c r="AI394" i="1" s="1"/>
  <c r="AI395" i="1" s="1" a="1"/>
  <c r="AI395" i="1" s="1"/>
  <c r="AI396" i="1" s="1" a="1"/>
  <c r="AI396" i="1" s="1"/>
  <c r="AI397" i="1" s="1" a="1"/>
  <c r="AI397" i="1" s="1"/>
  <c r="AI398" i="1" s="1" a="1"/>
  <c r="AI398" i="1" s="1"/>
  <c r="AI399" i="1" s="1" a="1"/>
  <c r="AI399" i="1" s="1"/>
  <c r="AI400" i="1" s="1" a="1"/>
  <c r="AI400" i="1" s="1"/>
  <c r="AI401" i="1" s="1" a="1"/>
  <c r="AI401" i="1" s="1"/>
  <c r="AI402" i="1" s="1" a="1"/>
  <c r="AI402" i="1" s="1"/>
  <c r="AI403" i="1" s="1" a="1"/>
  <c r="AI403" i="1" s="1"/>
  <c r="AI404" i="1" s="1" a="1"/>
  <c r="AI404" i="1" s="1"/>
  <c r="AI405" i="1" s="1" a="1"/>
  <c r="AI405" i="1" s="1"/>
  <c r="AI406" i="1" s="1" a="1"/>
  <c r="AI406" i="1" s="1"/>
  <c r="AI407" i="1" s="1" a="1"/>
  <c r="AI407" i="1" s="1"/>
  <c r="AI408" i="1" s="1" a="1"/>
  <c r="AI408" i="1" s="1"/>
  <c r="AI409" i="1" s="1" a="1"/>
  <c r="AI409" i="1" s="1"/>
  <c r="AI410" i="1" s="1" a="1"/>
  <c r="AI410" i="1" s="1"/>
  <c r="AI411" i="1" s="1" a="1"/>
  <c r="AI411" i="1" s="1"/>
  <c r="AI412" i="1" s="1" a="1"/>
  <c r="AI412" i="1" s="1"/>
  <c r="AI413" i="1" s="1" a="1"/>
  <c r="AI413" i="1" s="1"/>
  <c r="AI414" i="1" s="1" a="1"/>
  <c r="AI414" i="1" s="1"/>
  <c r="AI415" i="1" s="1" a="1"/>
  <c r="AI415" i="1" s="1"/>
  <c r="AI416" i="1" s="1" a="1"/>
  <c r="AI416" i="1" s="1"/>
  <c r="AI417" i="1" s="1" a="1"/>
  <c r="AI417" i="1" s="1"/>
  <c r="AI418" i="1" s="1" a="1"/>
  <c r="AI418" i="1" s="1"/>
  <c r="AI419" i="1" s="1" a="1"/>
  <c r="AI419" i="1" s="1"/>
  <c r="AI420" i="1" s="1" a="1"/>
  <c r="AI420" i="1" s="1"/>
  <c r="AI421" i="1" s="1" a="1"/>
  <c r="AI421" i="1" s="1"/>
  <c r="AI422" i="1" s="1" a="1"/>
  <c r="AI422" i="1" s="1"/>
  <c r="AI423" i="1" s="1" a="1"/>
  <c r="AI423" i="1" s="1"/>
  <c r="AI424" i="1" s="1" a="1"/>
  <c r="AI424" i="1" s="1"/>
  <c r="AI425" i="1" s="1" a="1"/>
  <c r="AI425" i="1" s="1"/>
  <c r="AI426" i="1" s="1" a="1"/>
  <c r="AI426" i="1" s="1"/>
  <c r="AI427" i="1" s="1" a="1"/>
  <c r="AI427" i="1" s="1"/>
  <c r="AI428" i="1" s="1" a="1"/>
  <c r="AI428" i="1" s="1"/>
  <c r="AI429" i="1" s="1" a="1"/>
  <c r="AI429" i="1" s="1"/>
  <c r="AI430" i="1" s="1" a="1"/>
  <c r="AI430" i="1" s="1"/>
  <c r="AI431" i="1" s="1" a="1"/>
  <c r="AI431" i="1" s="1"/>
  <c r="AI432" i="1" s="1" a="1"/>
  <c r="AI432" i="1" s="1"/>
  <c r="AI433" i="1" s="1" a="1"/>
  <c r="AI433" i="1" s="1"/>
  <c r="AI434" i="1" s="1" a="1"/>
  <c r="AI434" i="1" s="1"/>
  <c r="AI435" i="1" s="1" a="1"/>
  <c r="AI435" i="1" s="1"/>
  <c r="AI436" i="1" s="1" a="1"/>
  <c r="AI436" i="1" s="1"/>
  <c r="AI437" i="1" s="1" a="1"/>
  <c r="AI437" i="1" s="1"/>
  <c r="AI438" i="1" s="1" a="1"/>
  <c r="AI438" i="1" s="1"/>
  <c r="AI439" i="1" s="1" a="1"/>
  <c r="AI439" i="1" s="1"/>
  <c r="AI440" i="1" s="1" a="1"/>
  <c r="AI440" i="1" s="1"/>
  <c r="AI441" i="1" s="1" a="1"/>
  <c r="AI441" i="1" s="1"/>
  <c r="AI442" i="1" s="1" a="1"/>
  <c r="AI442" i="1" s="1"/>
  <c r="AI443" i="1" s="1" a="1"/>
  <c r="AI443" i="1" s="1"/>
  <c r="AI444" i="1" s="1" a="1"/>
  <c r="AI444" i="1" s="1"/>
  <c r="AI445" i="1" s="1" a="1"/>
  <c r="AI445" i="1" s="1"/>
  <c r="AI446" i="1" s="1" a="1"/>
  <c r="AI446" i="1" s="1"/>
  <c r="AI447" i="1" s="1" a="1"/>
  <c r="AI447" i="1" s="1"/>
  <c r="AI448" i="1" s="1" a="1"/>
  <c r="AI448" i="1" s="1"/>
  <c r="AI449" i="1" s="1" a="1"/>
  <c r="AI449" i="1" s="1"/>
  <c r="AI450" i="1" s="1" a="1"/>
  <c r="AI450" i="1" s="1"/>
  <c r="AI451" i="1" s="1" a="1"/>
  <c r="AI451" i="1" s="1"/>
  <c r="AI452" i="1" s="1" a="1"/>
  <c r="AI452" i="1" s="1"/>
  <c r="AI453" i="1" s="1" a="1"/>
  <c r="AI453" i="1" s="1"/>
  <c r="AI454" i="1" s="1" a="1"/>
  <c r="AI454" i="1" s="1"/>
  <c r="AI455" i="1" s="1" a="1"/>
  <c r="AI455" i="1" s="1"/>
  <c r="AI456" i="1" s="1" a="1"/>
  <c r="AI456" i="1" s="1"/>
  <c r="AI457" i="1" s="1" a="1"/>
  <c r="AI457" i="1" s="1"/>
  <c r="AI458" i="1" s="1" a="1"/>
  <c r="AI458" i="1" s="1"/>
  <c r="AI459" i="1" s="1" a="1"/>
  <c r="AI459" i="1" s="1"/>
  <c r="AI460" i="1" s="1" a="1"/>
  <c r="AI460" i="1" s="1"/>
  <c r="AI461" i="1" s="1" a="1"/>
  <c r="AI461" i="1" s="1"/>
  <c r="AI462" i="1" s="1" a="1"/>
  <c r="AI462" i="1" s="1"/>
  <c r="AI463" i="1" s="1" a="1"/>
  <c r="AI463" i="1" s="1"/>
  <c r="AI464" i="1" s="1" a="1"/>
  <c r="AI464" i="1" s="1"/>
  <c r="AI465" i="1" s="1" a="1"/>
  <c r="AI465" i="1" s="1"/>
  <c r="AI466" i="1" s="1" a="1"/>
  <c r="AI466" i="1" s="1"/>
  <c r="AI467" i="1" s="1" a="1"/>
  <c r="AI467" i="1" s="1"/>
  <c r="AI468" i="1" s="1" a="1"/>
  <c r="AI468" i="1" s="1"/>
  <c r="AI469" i="1" s="1" a="1"/>
  <c r="AI469" i="1" s="1"/>
  <c r="AI470" i="1" s="1" a="1"/>
  <c r="AI470" i="1" s="1"/>
  <c r="AI471" i="1" s="1" a="1"/>
  <c r="AI471" i="1" s="1"/>
  <c r="AI472" i="1" s="1" a="1"/>
  <c r="AI472" i="1" s="1"/>
  <c r="AI473" i="1" s="1" a="1"/>
  <c r="AI473" i="1" s="1"/>
  <c r="AI474" i="1" s="1" a="1"/>
  <c r="AI474" i="1" s="1"/>
  <c r="AI475" i="1" s="1" a="1"/>
  <c r="AI475" i="1" s="1"/>
  <c r="AI476" i="1" s="1" a="1"/>
  <c r="AI476" i="1" s="1"/>
  <c r="AI477" i="1" s="1" a="1"/>
  <c r="AI477" i="1" s="1"/>
  <c r="AI478" i="1" s="1" a="1"/>
  <c r="AI478" i="1" s="1"/>
  <c r="AI479" i="1" s="1" a="1"/>
  <c r="AI479" i="1" s="1"/>
  <c r="AI480" i="1" s="1" a="1"/>
  <c r="AI480" i="1" s="1"/>
  <c r="AI481" i="1" s="1" a="1"/>
  <c r="AI481" i="1" s="1"/>
  <c r="AI482" i="1" s="1" a="1"/>
  <c r="AI482" i="1" s="1"/>
  <c r="AI483" i="1" s="1" a="1"/>
  <c r="AI483" i="1" s="1"/>
  <c r="AI484" i="1" s="1" a="1"/>
  <c r="AI484" i="1" s="1"/>
  <c r="AI485" i="1" s="1" a="1"/>
  <c r="AI485" i="1" s="1"/>
  <c r="AI486" i="1" s="1" a="1"/>
  <c r="AI486" i="1" s="1"/>
  <c r="AI487" i="1" s="1" a="1"/>
  <c r="AI487" i="1" s="1"/>
  <c r="AI488" i="1" s="1" a="1"/>
  <c r="AI488" i="1" s="1"/>
  <c r="AI489" i="1" s="1" a="1"/>
  <c r="AI489" i="1" s="1"/>
  <c r="AI490" i="1" s="1" a="1"/>
  <c r="AI490" i="1" s="1"/>
  <c r="AI491" i="1" s="1" a="1"/>
  <c r="AI491" i="1" s="1"/>
  <c r="AI492" i="1" s="1" a="1"/>
  <c r="AI492" i="1" s="1"/>
  <c r="AI493" i="1" s="1" a="1"/>
  <c r="AI493" i="1" s="1"/>
  <c r="AI494" i="1" s="1" a="1"/>
  <c r="AI494" i="1" s="1"/>
  <c r="AI495" i="1" s="1" a="1"/>
  <c r="AI495" i="1" s="1"/>
  <c r="AI496" i="1" s="1" a="1"/>
  <c r="AI496" i="1" s="1"/>
  <c r="AI497" i="1" s="1" a="1"/>
  <c r="AI497" i="1" s="1"/>
  <c r="AI498" i="1" s="1" a="1"/>
  <c r="AI498" i="1" s="1"/>
  <c r="AI499" i="1" s="1" a="1"/>
  <c r="AI499" i="1" s="1"/>
  <c r="AI500" i="1" s="1" a="1"/>
  <c r="AI500" i="1" s="1"/>
  <c r="AI501" i="1" s="1" a="1"/>
  <c r="AI501" i="1" s="1"/>
  <c r="AI502" i="1" s="1" a="1"/>
  <c r="AI502" i="1" s="1"/>
  <c r="AI503" i="1" s="1" a="1"/>
  <c r="AI503" i="1" s="1"/>
  <c r="AI504" i="1" s="1" a="1"/>
  <c r="AI504" i="1" s="1"/>
  <c r="AI505" i="1" s="1" a="1"/>
  <c r="AI505" i="1" s="1"/>
  <c r="AI506" i="1" s="1" a="1"/>
  <c r="AI506" i="1" s="1"/>
  <c r="AI507" i="1" s="1" a="1"/>
  <c r="AI507" i="1" s="1"/>
  <c r="AI508" i="1" s="1" a="1"/>
  <c r="AI508" i="1" s="1"/>
  <c r="AI509" i="1" s="1" a="1"/>
  <c r="AI509" i="1" s="1"/>
  <c r="AI510" i="1" s="1" a="1"/>
  <c r="AI510" i="1" s="1"/>
  <c r="AI511" i="1" s="1" a="1"/>
  <c r="AI511" i="1" s="1"/>
  <c r="AI512" i="1" s="1" a="1"/>
  <c r="AI512" i="1" s="1"/>
  <c r="AI513" i="1" s="1" a="1"/>
  <c r="AI513" i="1" s="1"/>
  <c r="AI514" i="1" s="1" a="1"/>
  <c r="AI514" i="1" s="1"/>
  <c r="AI515" i="1" s="1" a="1"/>
  <c r="AI515" i="1" s="1"/>
  <c r="AI516" i="1" s="1" a="1"/>
  <c r="AI516" i="1" s="1"/>
  <c r="AI517" i="1" s="1" a="1"/>
  <c r="AI517" i="1" s="1"/>
  <c r="AI518" i="1" s="1" a="1"/>
  <c r="AI518" i="1" s="1"/>
  <c r="AI519" i="1" s="1" a="1"/>
  <c r="AI519" i="1" s="1"/>
  <c r="AI520" i="1" s="1" a="1"/>
  <c r="AI520" i="1" s="1"/>
  <c r="AI521" i="1" s="1" a="1"/>
  <c r="AI521" i="1" s="1"/>
  <c r="AI522" i="1" s="1" a="1"/>
  <c r="AI522" i="1" s="1"/>
  <c r="AI523" i="1" s="1" a="1"/>
  <c r="AI523" i="1" s="1"/>
  <c r="AI524" i="1" s="1" a="1"/>
  <c r="AI524" i="1" s="1"/>
  <c r="AI525" i="1" s="1" a="1"/>
  <c r="AI525" i="1" s="1"/>
  <c r="AI526" i="1" s="1" a="1"/>
  <c r="AI526" i="1" s="1"/>
  <c r="AI527" i="1" s="1" a="1"/>
  <c r="AI527" i="1" s="1"/>
  <c r="AI528" i="1" s="1" a="1"/>
  <c r="AI528" i="1" s="1"/>
  <c r="AI529" i="1" s="1" a="1"/>
  <c r="AI529" i="1" s="1"/>
  <c r="AI530" i="1" s="1" a="1"/>
  <c r="AI530" i="1" s="1"/>
  <c r="AI531" i="1" s="1" a="1"/>
  <c r="AI531" i="1" s="1"/>
  <c r="AI532" i="1" s="1" a="1"/>
  <c r="AI532" i="1" s="1"/>
  <c r="AI533" i="1" s="1" a="1"/>
  <c r="AI533" i="1" s="1"/>
  <c r="AI534" i="1" s="1" a="1"/>
  <c r="AI534" i="1" s="1"/>
  <c r="AI535" i="1" s="1" a="1"/>
  <c r="AI535" i="1" s="1"/>
  <c r="AI536" i="1" s="1" a="1"/>
  <c r="AI536" i="1" s="1"/>
  <c r="AI537" i="1" s="1" a="1"/>
  <c r="AI537" i="1" s="1"/>
  <c r="AI538" i="1" s="1" a="1"/>
  <c r="AI538" i="1" s="1"/>
  <c r="AI539" i="1" s="1" a="1"/>
  <c r="AI539" i="1" s="1"/>
  <c r="AI540" i="1" s="1" a="1"/>
  <c r="AI540" i="1" s="1"/>
  <c r="AI541" i="1" s="1" a="1"/>
  <c r="AI541" i="1" s="1"/>
  <c r="AI542" i="1" s="1" a="1"/>
  <c r="AI542" i="1" s="1"/>
  <c r="AI543" i="1" s="1" a="1"/>
  <c r="AI543" i="1" s="1"/>
  <c r="AI544" i="1" s="1" a="1"/>
  <c r="AI544" i="1" s="1"/>
  <c r="AI545" i="1" s="1" a="1"/>
  <c r="AI545" i="1" s="1"/>
  <c r="AI546" i="1" s="1" a="1"/>
  <c r="AI546" i="1" s="1"/>
  <c r="AI547" i="1" s="1" a="1"/>
  <c r="AI547" i="1" s="1"/>
  <c r="AI548" i="1" s="1" a="1"/>
  <c r="AI548" i="1" s="1"/>
  <c r="AI549" i="1" s="1" a="1"/>
  <c r="AI549" i="1" s="1"/>
  <c r="AI550" i="1" s="1" a="1"/>
  <c r="AI550" i="1" s="1"/>
  <c r="AI551" i="1" s="1" a="1"/>
  <c r="AI551" i="1" s="1"/>
  <c r="AI552" i="1" s="1" a="1"/>
  <c r="AI552" i="1" s="1"/>
  <c r="AI553" i="1" s="1" a="1"/>
  <c r="AI553" i="1" s="1"/>
  <c r="AI554" i="1" s="1" a="1"/>
  <c r="AI554" i="1" s="1"/>
  <c r="AI555" i="1" s="1" a="1"/>
  <c r="AI555" i="1" s="1"/>
  <c r="AI556" i="1" s="1" a="1"/>
  <c r="AI556" i="1" s="1"/>
  <c r="AI557" i="1" s="1" a="1"/>
  <c r="AI557" i="1" s="1"/>
  <c r="AI558" i="1" s="1" a="1"/>
  <c r="AI558" i="1" s="1"/>
  <c r="AI559" i="1" s="1" a="1"/>
  <c r="AI559" i="1" s="1"/>
  <c r="AI560" i="1" s="1" a="1"/>
  <c r="AI560" i="1" s="1"/>
  <c r="AI561" i="1" s="1" a="1"/>
  <c r="AI561" i="1" s="1"/>
  <c r="AI562" i="1" s="1" a="1"/>
  <c r="AI562" i="1" s="1"/>
  <c r="AI563" i="1" s="1" a="1"/>
  <c r="AI563" i="1" s="1"/>
  <c r="AI564" i="1" s="1" a="1"/>
  <c r="AI564" i="1" s="1"/>
  <c r="AI565" i="1" s="1" a="1"/>
  <c r="AI565" i="1" s="1"/>
  <c r="AI566" i="1" s="1" a="1"/>
  <c r="AI566" i="1" s="1"/>
  <c r="AI567" i="1" s="1" a="1"/>
  <c r="AI567" i="1" s="1"/>
  <c r="AI568" i="1" s="1" a="1"/>
  <c r="AI568" i="1" s="1"/>
  <c r="AI569" i="1" s="1" a="1"/>
  <c r="AI569" i="1" s="1"/>
  <c r="AI570" i="1" s="1" a="1"/>
  <c r="AI570" i="1" s="1"/>
  <c r="AI571" i="1" s="1" a="1"/>
  <c r="AI571" i="1" s="1"/>
  <c r="AI572" i="1" s="1" a="1"/>
  <c r="AI572" i="1" s="1"/>
  <c r="AI573" i="1" s="1" a="1"/>
  <c r="AI573" i="1" s="1"/>
  <c r="AI574" i="1" s="1" a="1"/>
  <c r="AI574" i="1" s="1"/>
  <c r="AI575" i="1" s="1" a="1"/>
  <c r="AI575" i="1" s="1"/>
  <c r="AI576" i="1" s="1" a="1"/>
  <c r="AI576" i="1" s="1"/>
  <c r="AI577" i="1" s="1" a="1"/>
  <c r="AI577" i="1" s="1"/>
  <c r="AI578" i="1" s="1" a="1"/>
  <c r="AI578" i="1" s="1"/>
  <c r="AI579" i="1" s="1" a="1"/>
  <c r="AI579" i="1" s="1"/>
  <c r="AI580" i="1" s="1" a="1"/>
  <c r="AI580" i="1" s="1"/>
  <c r="AI581" i="1" s="1" a="1"/>
  <c r="AI581" i="1" s="1"/>
  <c r="AI582" i="1" s="1" a="1"/>
  <c r="AI582" i="1" s="1"/>
  <c r="AI583" i="1" s="1" a="1"/>
  <c r="AI583" i="1" s="1"/>
  <c r="AI584" i="1" s="1" a="1"/>
  <c r="AI584" i="1" s="1"/>
  <c r="AI585" i="1" s="1" a="1"/>
  <c r="AI585" i="1" s="1"/>
  <c r="AI586" i="1" s="1" a="1"/>
  <c r="AI586" i="1" s="1"/>
  <c r="AI587" i="1" s="1" a="1"/>
  <c r="AI587" i="1" s="1"/>
  <c r="AI588" i="1" s="1" a="1"/>
  <c r="AI588" i="1" s="1"/>
  <c r="AI589" i="1" s="1" a="1"/>
  <c r="AI589" i="1" s="1"/>
  <c r="AI590" i="1" s="1" a="1"/>
  <c r="AI590" i="1" s="1"/>
  <c r="AI591" i="1" s="1" a="1"/>
  <c r="AI591" i="1" s="1"/>
  <c r="AI592" i="1" s="1" a="1"/>
  <c r="AI592" i="1" s="1"/>
  <c r="AI593" i="1" s="1" a="1"/>
  <c r="AI593" i="1" s="1"/>
  <c r="AI594" i="1" s="1" a="1"/>
  <c r="AI594" i="1" s="1"/>
  <c r="AI595" i="1" s="1" a="1"/>
  <c r="AI595" i="1" s="1"/>
  <c r="AI596" i="1" s="1" a="1"/>
  <c r="AI596" i="1" s="1"/>
  <c r="AI597" i="1" s="1" a="1"/>
  <c r="AI597" i="1" s="1"/>
  <c r="AI598" i="1" s="1" a="1"/>
  <c r="AI598" i="1" s="1"/>
  <c r="AI599" i="1" s="1" a="1"/>
  <c r="AI599" i="1" s="1"/>
  <c r="AI600" i="1" s="1" a="1"/>
  <c r="AI600" i="1" s="1"/>
  <c r="AI601" i="1" s="1" a="1"/>
  <c r="AI601" i="1" s="1"/>
  <c r="AI602" i="1" s="1" a="1"/>
  <c r="AI602" i="1" s="1"/>
  <c r="AI603" i="1" s="1" a="1"/>
  <c r="AI603" i="1" s="1"/>
  <c r="AI604" i="1" s="1" a="1"/>
  <c r="AI604" i="1" s="1"/>
  <c r="AI605" i="1" s="1" a="1"/>
  <c r="AI605" i="1" s="1"/>
  <c r="AI606" i="1" s="1" a="1"/>
  <c r="AI606" i="1" s="1"/>
  <c r="AI607" i="1" s="1" a="1"/>
  <c r="AI607" i="1" s="1"/>
  <c r="AI608" i="1" s="1" a="1"/>
  <c r="AI608" i="1" s="1"/>
  <c r="AI609" i="1" s="1" a="1"/>
  <c r="AI609" i="1" s="1"/>
  <c r="AI610" i="1" s="1" a="1"/>
  <c r="AI610" i="1" s="1"/>
  <c r="AI611" i="1" s="1" a="1"/>
  <c r="AI611" i="1" s="1"/>
  <c r="AI612" i="1" s="1" a="1"/>
  <c r="AI612" i="1" s="1"/>
  <c r="AI613" i="1" s="1" a="1"/>
  <c r="AI613" i="1" s="1"/>
  <c r="AI614" i="1" s="1" a="1"/>
  <c r="AI614" i="1" s="1"/>
  <c r="AI615" i="1" s="1" a="1"/>
  <c r="AI615" i="1" s="1"/>
  <c r="AI616" i="1" s="1" a="1"/>
  <c r="AI616" i="1" s="1"/>
  <c r="AI617" i="1" s="1" a="1"/>
  <c r="AI617" i="1" s="1"/>
  <c r="AI618" i="1" s="1" a="1"/>
  <c r="AI618" i="1" s="1"/>
  <c r="AI619" i="1" s="1" a="1"/>
  <c r="AI619" i="1" s="1"/>
  <c r="AI620" i="1" s="1" a="1"/>
  <c r="AI620" i="1" s="1"/>
  <c r="AI621" i="1" s="1" a="1"/>
  <c r="AI621" i="1" s="1"/>
  <c r="AI622" i="1" s="1" a="1"/>
  <c r="AI622" i="1" s="1"/>
  <c r="AI623" i="1" s="1" a="1"/>
  <c r="AI623" i="1" s="1"/>
  <c r="AI624" i="1" s="1" a="1"/>
  <c r="AI624" i="1" s="1"/>
  <c r="AI625" i="1" s="1" a="1"/>
  <c r="AI625" i="1" s="1"/>
  <c r="AI626" i="1" s="1" a="1"/>
  <c r="AI626" i="1" s="1"/>
  <c r="AI627" i="1" s="1" a="1"/>
  <c r="AI627" i="1" s="1"/>
  <c r="AI628" i="1" s="1" a="1"/>
  <c r="AI628" i="1" s="1"/>
  <c r="AI629" i="1" s="1" a="1"/>
  <c r="AI629" i="1" s="1"/>
  <c r="AI630" i="1" s="1" a="1"/>
  <c r="AI630" i="1" s="1"/>
  <c r="AI631" i="1" s="1" a="1"/>
  <c r="AI631" i="1" s="1"/>
  <c r="AI632" i="1" s="1" a="1"/>
  <c r="AI632" i="1" s="1"/>
  <c r="AI633" i="1" s="1" a="1"/>
  <c r="AI633" i="1" s="1"/>
  <c r="AI634" i="1" s="1" a="1"/>
  <c r="AI634" i="1" s="1"/>
  <c r="AI635" i="1" s="1" a="1"/>
  <c r="AI635" i="1" s="1"/>
  <c r="AI636" i="1" s="1" a="1"/>
  <c r="AI636" i="1" s="1"/>
  <c r="AI637" i="1" s="1" a="1"/>
  <c r="AI637" i="1" s="1"/>
  <c r="AI638" i="1" s="1" a="1"/>
  <c r="AI638" i="1" s="1"/>
  <c r="AI639" i="1" s="1" a="1"/>
  <c r="AI639" i="1" s="1"/>
  <c r="AI640" i="1" s="1" a="1"/>
  <c r="AI640" i="1" s="1"/>
  <c r="AI641" i="1" s="1" a="1"/>
  <c r="AI641" i="1" s="1"/>
  <c r="AI642" i="1" s="1" a="1"/>
  <c r="AI642" i="1" s="1"/>
  <c r="AI643" i="1" s="1" a="1"/>
  <c r="AI643" i="1" s="1"/>
  <c r="AI644" i="1" s="1" a="1"/>
  <c r="AI644" i="1" s="1"/>
  <c r="AI645" i="1" s="1" a="1"/>
  <c r="AI645" i="1" s="1"/>
  <c r="AI646" i="1" s="1" a="1"/>
  <c r="AI646" i="1" s="1"/>
  <c r="AI647" i="1" s="1" a="1"/>
  <c r="AI647" i="1" s="1"/>
  <c r="AI648" i="1" s="1" a="1"/>
  <c r="AI648" i="1" s="1"/>
  <c r="AI649" i="1" s="1" a="1"/>
  <c r="AI649" i="1" s="1"/>
  <c r="AI650" i="1" s="1" a="1"/>
  <c r="AI650" i="1" s="1"/>
  <c r="AI651" i="1" s="1" a="1"/>
  <c r="AI651" i="1" s="1"/>
  <c r="AI652" i="1" s="1" a="1"/>
  <c r="AI652" i="1" s="1"/>
  <c r="AI653" i="1" s="1" a="1"/>
  <c r="AI653" i="1" s="1"/>
  <c r="AI654" i="1" s="1" a="1"/>
  <c r="AI654" i="1" s="1"/>
  <c r="AI655" i="1" s="1" a="1"/>
  <c r="AI655" i="1" s="1"/>
  <c r="AI656" i="1" s="1" a="1"/>
  <c r="AI656" i="1" s="1"/>
  <c r="AI657" i="1" s="1" a="1"/>
  <c r="AI657" i="1" s="1"/>
  <c r="AI658" i="1" s="1" a="1"/>
  <c r="AI658" i="1" s="1"/>
  <c r="AI659" i="1" s="1" a="1"/>
  <c r="AI659" i="1" s="1"/>
  <c r="AI660" i="1" s="1" a="1"/>
  <c r="AI660" i="1" s="1"/>
  <c r="AI661" i="1" s="1" a="1"/>
  <c r="AI661" i="1" s="1"/>
  <c r="AI662" i="1" s="1" a="1"/>
  <c r="AI662" i="1" s="1"/>
  <c r="AI663" i="1" s="1" a="1"/>
  <c r="AI663" i="1" s="1"/>
  <c r="AI664" i="1" s="1" a="1"/>
  <c r="AI664" i="1" s="1"/>
  <c r="AI665" i="1" s="1" a="1"/>
  <c r="AI665" i="1" s="1"/>
  <c r="AI666" i="1" s="1" a="1"/>
  <c r="AI666" i="1" s="1"/>
  <c r="AI667" i="1" s="1" a="1"/>
  <c r="AI667" i="1" s="1"/>
  <c r="AI668" i="1" s="1" a="1"/>
  <c r="AI668" i="1" s="1"/>
  <c r="AI669" i="1" s="1" a="1"/>
  <c r="AI669" i="1" s="1"/>
  <c r="AI670" i="1" s="1" a="1"/>
  <c r="AI670" i="1" s="1"/>
  <c r="AI671" i="1" s="1" a="1"/>
  <c r="AI671" i="1" s="1"/>
  <c r="AI672" i="1" s="1" a="1"/>
  <c r="AI672" i="1" s="1"/>
  <c r="AI673" i="1" s="1" a="1"/>
  <c r="AI673" i="1" s="1"/>
  <c r="AI674" i="1" s="1" a="1"/>
  <c r="AI674" i="1" s="1"/>
  <c r="AI675" i="1" s="1" a="1"/>
  <c r="AI675" i="1" s="1"/>
  <c r="AI676" i="1" s="1" a="1"/>
  <c r="AI676" i="1" s="1"/>
  <c r="AI677" i="1" s="1" a="1"/>
  <c r="AI677" i="1" s="1"/>
  <c r="AI678" i="1" s="1" a="1"/>
  <c r="AI678" i="1" s="1"/>
  <c r="AI679" i="1" s="1" a="1"/>
  <c r="AI679" i="1" s="1"/>
  <c r="AI680" i="1" s="1" a="1"/>
  <c r="AI680" i="1" s="1"/>
  <c r="AI681" i="1" s="1" a="1"/>
  <c r="AI681" i="1" s="1"/>
  <c r="AI682" i="1" s="1" a="1"/>
  <c r="AI682" i="1" s="1"/>
  <c r="AI683" i="1" s="1" a="1"/>
  <c r="AI683" i="1" s="1"/>
  <c r="AI684" i="1" s="1" a="1"/>
  <c r="AI684" i="1" s="1"/>
  <c r="AI685" i="1" s="1" a="1"/>
  <c r="AI685" i="1" s="1"/>
  <c r="AI686" i="1" s="1" a="1"/>
  <c r="AI686" i="1" s="1"/>
  <c r="AI687" i="1" s="1" a="1"/>
  <c r="AI687" i="1" s="1"/>
  <c r="AI688" i="1" s="1" a="1"/>
  <c r="AI688" i="1" s="1"/>
  <c r="AI689" i="1" s="1" a="1"/>
  <c r="AI689" i="1" s="1"/>
  <c r="AI690" i="1" s="1" a="1"/>
  <c r="AI690" i="1" s="1"/>
  <c r="AI691" i="1" s="1" a="1"/>
  <c r="AI691" i="1" s="1"/>
  <c r="AI692" i="1" s="1" a="1"/>
  <c r="AI692" i="1" s="1"/>
  <c r="AI693" i="1" s="1" a="1"/>
  <c r="AI693" i="1" s="1"/>
  <c r="AI694" i="1" s="1" a="1"/>
  <c r="AI694" i="1" s="1"/>
  <c r="AI695" i="1" s="1" a="1"/>
  <c r="AI695" i="1" s="1"/>
  <c r="AI696" i="1" s="1" a="1"/>
  <c r="AI696" i="1" s="1"/>
  <c r="AI697" i="1" s="1" a="1"/>
  <c r="AI697" i="1" s="1"/>
  <c r="AI698" i="1" s="1" a="1"/>
  <c r="AI698" i="1" s="1"/>
  <c r="AI699" i="1" s="1" a="1"/>
  <c r="AI699" i="1" s="1"/>
  <c r="AI700" i="1" s="1" a="1"/>
  <c r="AI700" i="1" s="1"/>
  <c r="AI701" i="1" s="1" a="1"/>
  <c r="AI701" i="1" s="1"/>
  <c r="AI702" i="1" s="1" a="1"/>
  <c r="AI702" i="1" s="1"/>
  <c r="AI703" i="1" s="1" a="1"/>
  <c r="AI703" i="1" s="1"/>
  <c r="AI704" i="1" s="1" a="1"/>
  <c r="AI704" i="1" s="1"/>
  <c r="AI705" i="1" s="1" a="1"/>
  <c r="AI705" i="1" s="1"/>
  <c r="AI706" i="1" s="1" a="1"/>
  <c r="AI706" i="1" s="1"/>
  <c r="AI707" i="1" s="1" a="1"/>
  <c r="AI707" i="1" s="1"/>
  <c r="AI708" i="1" s="1" a="1"/>
  <c r="AI708" i="1" s="1"/>
  <c r="AI709" i="1" s="1" a="1"/>
  <c r="AI709" i="1" s="1"/>
  <c r="AI710" i="1" s="1" a="1"/>
  <c r="AI710" i="1" s="1"/>
  <c r="AI711" i="1" s="1" a="1"/>
  <c r="AI711" i="1" s="1"/>
  <c r="AI712" i="1" s="1" a="1"/>
  <c r="AI712" i="1" s="1"/>
  <c r="AI713" i="1" s="1" a="1"/>
  <c r="AI713" i="1" s="1"/>
  <c r="AI714" i="1" s="1" a="1"/>
  <c r="AI714" i="1" s="1"/>
  <c r="AI715" i="1" s="1" a="1"/>
  <c r="AI715" i="1" s="1"/>
  <c r="AI716" i="1" s="1" a="1"/>
  <c r="AI716" i="1" s="1"/>
  <c r="AI717" i="1" s="1" a="1"/>
  <c r="AI717" i="1" s="1"/>
  <c r="AI718" i="1" s="1" a="1"/>
  <c r="AI718" i="1" s="1"/>
  <c r="AI719" i="1" s="1" a="1"/>
  <c r="AI719" i="1" s="1"/>
  <c r="AI720" i="1" s="1" a="1"/>
  <c r="AI720" i="1" s="1"/>
  <c r="AI721" i="1" s="1" a="1"/>
  <c r="AI721" i="1" s="1"/>
  <c r="AI722" i="1" s="1" a="1"/>
  <c r="AI722" i="1" s="1"/>
  <c r="AI723" i="1" s="1" a="1"/>
  <c r="AI723" i="1" s="1"/>
  <c r="AI724" i="1" s="1" a="1"/>
  <c r="AI724" i="1" s="1"/>
  <c r="AI725" i="1" s="1" a="1"/>
  <c r="AI725" i="1" s="1"/>
  <c r="AI726" i="1" s="1" a="1"/>
  <c r="AI726" i="1" s="1"/>
  <c r="AI727" i="1" s="1" a="1"/>
  <c r="AI727" i="1" s="1"/>
  <c r="AI728" i="1" s="1" a="1"/>
  <c r="AI728" i="1" s="1"/>
  <c r="AI729" i="1" s="1" a="1"/>
  <c r="AI729" i="1" s="1"/>
  <c r="AI730" i="1" s="1" a="1"/>
  <c r="AI730" i="1" s="1"/>
  <c r="AI731" i="1" s="1" a="1"/>
  <c r="AI731" i="1" s="1"/>
  <c r="AI732" i="1" s="1" a="1"/>
  <c r="AI732" i="1" s="1"/>
  <c r="AI733" i="1" s="1" a="1"/>
  <c r="AI733" i="1" s="1"/>
  <c r="AI734" i="1" s="1" a="1"/>
  <c r="AI734" i="1" s="1"/>
  <c r="AI735" i="1" s="1" a="1"/>
  <c r="AI735" i="1" s="1"/>
  <c r="AI736" i="1" s="1" a="1"/>
  <c r="AI736" i="1" s="1"/>
  <c r="AI737" i="1" s="1" a="1"/>
  <c r="AI737" i="1" s="1"/>
  <c r="AI738" i="1" s="1" a="1"/>
  <c r="AI738" i="1" s="1"/>
  <c r="AI739" i="1" s="1" a="1"/>
  <c r="AI739" i="1" s="1"/>
  <c r="AI740" i="1" s="1" a="1"/>
  <c r="AI740" i="1" s="1"/>
  <c r="AI741" i="1" s="1" a="1"/>
  <c r="AI741" i="1" s="1"/>
  <c r="AI742" i="1" s="1" a="1"/>
  <c r="AI742" i="1" s="1"/>
  <c r="AI743" i="1" s="1" a="1"/>
  <c r="AI743" i="1" s="1"/>
  <c r="AI744" i="1" s="1" a="1"/>
  <c r="AI744" i="1" s="1"/>
  <c r="AI745" i="1" s="1" a="1"/>
  <c r="AI745" i="1" s="1"/>
  <c r="AI746" i="1" s="1" a="1"/>
  <c r="AI746" i="1" s="1"/>
  <c r="AI747" i="1" s="1" a="1"/>
  <c r="AI747" i="1" s="1"/>
  <c r="AI748" i="1" s="1" a="1"/>
  <c r="AI748" i="1" s="1"/>
  <c r="AI749" i="1" s="1" a="1"/>
  <c r="AI749" i="1" s="1"/>
  <c r="AI750" i="1" s="1" a="1"/>
  <c r="AI750" i="1" s="1"/>
  <c r="AI751" i="1" s="1" a="1"/>
  <c r="AI751" i="1" s="1"/>
  <c r="AI752" i="1" s="1" a="1"/>
  <c r="AI752" i="1" s="1"/>
  <c r="AI753" i="1" s="1" a="1"/>
  <c r="AI753" i="1" s="1"/>
  <c r="AI754" i="1" s="1" a="1"/>
  <c r="AI754" i="1" s="1"/>
  <c r="AI755" i="1" s="1" a="1"/>
  <c r="AI755" i="1" s="1"/>
  <c r="AI756" i="1" s="1" a="1"/>
  <c r="AI756" i="1" s="1"/>
  <c r="AI757" i="1" s="1" a="1"/>
  <c r="AI757" i="1" s="1"/>
  <c r="AI758" i="1" s="1" a="1"/>
  <c r="AI758" i="1" s="1"/>
  <c r="AI759" i="1" s="1" a="1"/>
  <c r="AI759" i="1" s="1"/>
  <c r="AI760" i="1" s="1" a="1"/>
  <c r="AI760" i="1" s="1"/>
  <c r="AI761" i="1" s="1" a="1"/>
  <c r="AI761" i="1" s="1"/>
  <c r="AI762" i="1" s="1" a="1"/>
  <c r="AI762" i="1" s="1"/>
  <c r="AI763" i="1" s="1" a="1"/>
  <c r="AI763" i="1" s="1"/>
  <c r="AI764" i="1" s="1" a="1"/>
  <c r="AI764" i="1" s="1"/>
  <c r="AI765" i="1" s="1" a="1"/>
  <c r="AI765" i="1" s="1"/>
  <c r="AI766" i="1" s="1" a="1"/>
  <c r="AI766" i="1" s="1"/>
  <c r="AI767" i="1" s="1" a="1"/>
  <c r="AI767" i="1" s="1"/>
  <c r="AI768" i="1" s="1" a="1"/>
  <c r="AI768" i="1" s="1"/>
  <c r="AI769" i="1" s="1" a="1"/>
  <c r="AI769" i="1" s="1"/>
  <c r="AI770" i="1" s="1" a="1"/>
  <c r="AI770" i="1" s="1"/>
  <c r="AI771" i="1" s="1" a="1"/>
  <c r="AI771" i="1" s="1"/>
  <c r="AI772" i="1" s="1" a="1"/>
  <c r="AI772" i="1" s="1"/>
  <c r="AI773" i="1" s="1" a="1"/>
  <c r="AI773" i="1" s="1"/>
  <c r="AI774" i="1" s="1" a="1"/>
  <c r="AI774" i="1" s="1"/>
  <c r="AI775" i="1" s="1" a="1"/>
  <c r="AI775" i="1" s="1"/>
  <c r="AI776" i="1" s="1" a="1"/>
  <c r="AI776" i="1" s="1"/>
  <c r="AI777" i="1" s="1" a="1"/>
  <c r="AI777" i="1" s="1"/>
  <c r="AI778" i="1" s="1" a="1"/>
  <c r="AI778" i="1" s="1"/>
  <c r="AI779" i="1" s="1" a="1"/>
  <c r="AI779" i="1" s="1"/>
  <c r="AI780" i="1" s="1" a="1"/>
  <c r="AI780" i="1" s="1"/>
  <c r="AI781" i="1" s="1" a="1"/>
  <c r="AI781" i="1" s="1"/>
  <c r="AI782" i="1" s="1" a="1"/>
  <c r="AI782" i="1" s="1"/>
  <c r="AI783" i="1" s="1" a="1"/>
  <c r="AI783" i="1" s="1"/>
  <c r="AI784" i="1" s="1" a="1"/>
  <c r="AI784" i="1" s="1"/>
  <c r="AI785" i="1" s="1" a="1"/>
  <c r="AI785" i="1" s="1"/>
  <c r="AI786" i="1" s="1" a="1"/>
  <c r="AI786" i="1" s="1"/>
  <c r="AI787" i="1" s="1" a="1"/>
  <c r="AI787" i="1" s="1"/>
  <c r="AI788" i="1" s="1" a="1"/>
  <c r="AI788" i="1" s="1"/>
  <c r="AI789" i="1" s="1" a="1"/>
  <c r="AI789" i="1" s="1"/>
  <c r="AI790" i="1" s="1" a="1"/>
  <c r="AI790" i="1" s="1"/>
  <c r="AI791" i="1" s="1" a="1"/>
  <c r="AI791" i="1" s="1"/>
  <c r="AI792" i="1" s="1" a="1"/>
  <c r="AI792" i="1" s="1"/>
  <c r="AI793" i="1" s="1" a="1"/>
  <c r="AI793" i="1" s="1"/>
  <c r="AI794" i="1" s="1" a="1"/>
  <c r="AI794" i="1" s="1"/>
  <c r="AI795" i="1" s="1" a="1"/>
  <c r="AI795" i="1" s="1"/>
  <c r="AI796" i="1" s="1" a="1"/>
  <c r="AI796" i="1" s="1"/>
  <c r="AI797" i="1" s="1" a="1"/>
  <c r="AI797" i="1" s="1"/>
  <c r="AI798" i="1" s="1" a="1"/>
  <c r="AI798" i="1" s="1"/>
  <c r="AI799" i="1" s="1" a="1"/>
  <c r="AI799" i="1" s="1"/>
  <c r="AI800" i="1" s="1" a="1"/>
  <c r="AI800" i="1" s="1"/>
  <c r="AI801" i="1" s="1" a="1"/>
  <c r="AI801" i="1" s="1"/>
  <c r="AI802" i="1" s="1" a="1"/>
  <c r="AI802" i="1" s="1"/>
  <c r="AI803" i="1" s="1" a="1"/>
  <c r="AI803" i="1" s="1"/>
  <c r="AI804" i="1" s="1" a="1"/>
  <c r="AI804" i="1" s="1"/>
  <c r="AI805" i="1" s="1" a="1"/>
  <c r="AI805" i="1" s="1"/>
  <c r="AI806" i="1" s="1" a="1"/>
  <c r="AI806" i="1" s="1"/>
  <c r="AI807" i="1" s="1" a="1"/>
  <c r="AI807" i="1" s="1"/>
  <c r="AI808" i="1" s="1" a="1"/>
  <c r="AI808" i="1" s="1"/>
  <c r="AI809" i="1" s="1" a="1"/>
  <c r="AI809" i="1" s="1"/>
  <c r="AI810" i="1" s="1" a="1"/>
  <c r="AI810" i="1" s="1"/>
  <c r="AI811" i="1" s="1" a="1"/>
  <c r="AI811" i="1" s="1"/>
  <c r="AI812" i="1" s="1" a="1"/>
  <c r="AI812" i="1" s="1"/>
  <c r="AI813" i="1" s="1" a="1"/>
  <c r="AI813" i="1" s="1"/>
  <c r="AI814" i="1" s="1" a="1"/>
  <c r="AI814" i="1" s="1"/>
  <c r="AI815" i="1" s="1" a="1"/>
  <c r="AI815" i="1" s="1"/>
  <c r="AI816" i="1" s="1" a="1"/>
  <c r="AI816" i="1" s="1"/>
  <c r="AI817" i="1" s="1" a="1"/>
  <c r="AI817" i="1" s="1"/>
  <c r="AI818" i="1" s="1" a="1"/>
  <c r="AI818" i="1" s="1"/>
  <c r="AI819" i="1" s="1" a="1"/>
  <c r="AI819" i="1" s="1"/>
  <c r="AI820" i="1" s="1" a="1"/>
  <c r="AI820" i="1" s="1"/>
  <c r="AI821" i="1" s="1" a="1"/>
  <c r="AI821" i="1" s="1"/>
  <c r="AI822" i="1" s="1" a="1"/>
  <c r="AI822" i="1" s="1"/>
  <c r="AI823" i="1" s="1" a="1"/>
  <c r="AI823" i="1" s="1"/>
  <c r="AI824" i="1" s="1" a="1"/>
  <c r="AI824" i="1" s="1"/>
  <c r="AI825" i="1" s="1" a="1"/>
  <c r="AI825" i="1" s="1"/>
  <c r="AI826" i="1" s="1" a="1"/>
  <c r="AI826" i="1" s="1"/>
  <c r="AI827" i="1" s="1" a="1"/>
  <c r="AI827" i="1" s="1"/>
  <c r="AI828" i="1" s="1" a="1"/>
  <c r="AI828" i="1" s="1"/>
  <c r="AI829" i="1" s="1" a="1"/>
  <c r="AI829" i="1" s="1"/>
  <c r="AI830" i="1" s="1" a="1"/>
  <c r="AI830" i="1" s="1"/>
  <c r="AI831" i="1" s="1" a="1"/>
  <c r="AI831" i="1" s="1"/>
  <c r="AI832" i="1" s="1" a="1"/>
  <c r="AI832" i="1" s="1"/>
  <c r="AI833" i="1" s="1" a="1"/>
  <c r="AI833" i="1" s="1"/>
  <c r="AI834" i="1" s="1" a="1"/>
  <c r="AI834" i="1" s="1"/>
  <c r="AI835" i="1" s="1" a="1"/>
  <c r="AI835" i="1" s="1"/>
  <c r="AI836" i="1" s="1" a="1"/>
  <c r="AI836" i="1" s="1"/>
  <c r="AI837" i="1" s="1" a="1"/>
  <c r="AI837" i="1" s="1"/>
  <c r="AI838" i="1" s="1" a="1"/>
  <c r="AI838" i="1" s="1"/>
  <c r="AI839" i="1" s="1" a="1"/>
  <c r="AI839" i="1" s="1"/>
  <c r="AI840" i="1" s="1" a="1"/>
  <c r="AI840" i="1" s="1"/>
  <c r="AI841" i="1" s="1" a="1"/>
  <c r="AI841" i="1" s="1"/>
  <c r="AI842" i="1" s="1" a="1"/>
  <c r="AI842" i="1" s="1"/>
  <c r="AI843" i="1" s="1" a="1"/>
  <c r="AI843" i="1" s="1"/>
  <c r="AI844" i="1" s="1" a="1"/>
  <c r="AI844" i="1" s="1"/>
  <c r="AI845" i="1" s="1" a="1"/>
  <c r="AI845" i="1" s="1"/>
  <c r="AI846" i="1" s="1" a="1"/>
  <c r="AI846" i="1" s="1"/>
  <c r="AI847" i="1" s="1" a="1"/>
  <c r="AI847" i="1" s="1"/>
  <c r="AI848" i="1" s="1" a="1"/>
  <c r="AI848" i="1" s="1"/>
  <c r="AI849" i="1" s="1" a="1"/>
  <c r="AI849" i="1" s="1"/>
  <c r="AI850" i="1" s="1" a="1"/>
  <c r="AI850" i="1" s="1"/>
  <c r="AI851" i="1" s="1" a="1"/>
  <c r="AI851" i="1" s="1"/>
  <c r="AI852" i="1" s="1" a="1"/>
  <c r="AI852" i="1" s="1"/>
  <c r="AI853" i="1" s="1" a="1"/>
  <c r="AI853" i="1" s="1"/>
  <c r="AI854" i="1" s="1" a="1"/>
  <c r="AI854" i="1" s="1"/>
  <c r="AI855" i="1" s="1" a="1"/>
  <c r="AI855" i="1" s="1"/>
  <c r="AI856" i="1" s="1" a="1"/>
  <c r="AI856" i="1" s="1"/>
  <c r="AI857" i="1" s="1" a="1"/>
  <c r="AI857" i="1" s="1"/>
  <c r="AI858" i="1" s="1" a="1"/>
  <c r="AI858" i="1" s="1"/>
  <c r="AI859" i="1" s="1" a="1"/>
  <c r="AI859" i="1" s="1"/>
  <c r="AI860" i="1" s="1" a="1"/>
  <c r="AI860" i="1" s="1"/>
  <c r="AI861" i="1" s="1" a="1"/>
  <c r="AI861" i="1" s="1"/>
  <c r="AI862" i="1" s="1" a="1"/>
  <c r="AI862" i="1" s="1"/>
  <c r="AI863" i="1" s="1" a="1"/>
  <c r="AI863" i="1" s="1"/>
  <c r="AI864" i="1" s="1" a="1"/>
  <c r="AI864" i="1" s="1"/>
  <c r="AI865" i="1" s="1" a="1"/>
  <c r="AI865" i="1" s="1"/>
  <c r="AI866" i="1" s="1" a="1"/>
  <c r="AI866" i="1" s="1"/>
  <c r="AI867" i="1" s="1" a="1"/>
  <c r="AI867" i="1" s="1"/>
  <c r="AI868" i="1" s="1" a="1"/>
  <c r="AI868" i="1" s="1"/>
  <c r="AI869" i="1" s="1" a="1"/>
  <c r="AI869" i="1" s="1"/>
  <c r="AI870" i="1" s="1" a="1"/>
  <c r="AI870" i="1" s="1"/>
  <c r="AI871" i="1" s="1" a="1"/>
  <c r="AI871" i="1" s="1"/>
  <c r="AI872" i="1" s="1" a="1"/>
  <c r="AI872" i="1" s="1"/>
  <c r="AI873" i="1" s="1" a="1"/>
  <c r="AI873" i="1" s="1"/>
  <c r="AI874" i="1" s="1" a="1"/>
  <c r="AI874" i="1" s="1"/>
  <c r="AI875" i="1" s="1" a="1"/>
  <c r="AI875" i="1" s="1"/>
  <c r="AI876" i="1" s="1" a="1"/>
  <c r="AI876" i="1" s="1"/>
  <c r="AI877" i="1" s="1" a="1"/>
  <c r="AI877" i="1" s="1"/>
  <c r="AI878" i="1" s="1" a="1"/>
  <c r="AI878" i="1" s="1"/>
  <c r="AI879" i="1" s="1" a="1"/>
  <c r="AI879" i="1" s="1"/>
  <c r="AI880" i="1" s="1" a="1"/>
  <c r="AI880" i="1" s="1"/>
  <c r="AI881" i="1" s="1" a="1"/>
  <c r="AI881" i="1" s="1"/>
  <c r="AI882" i="1" s="1" a="1"/>
  <c r="AI882" i="1" s="1"/>
  <c r="AI883" i="1" s="1" a="1"/>
  <c r="AI883" i="1" s="1"/>
  <c r="AI884" i="1" s="1" a="1"/>
  <c r="AI884" i="1" s="1"/>
  <c r="AI885" i="1" s="1" a="1"/>
  <c r="AI885" i="1" s="1"/>
  <c r="AI886" i="1" s="1" a="1"/>
  <c r="AI886" i="1" s="1"/>
  <c r="AI887" i="1" s="1" a="1"/>
  <c r="AI887" i="1" s="1"/>
  <c r="AI888" i="1" s="1" a="1"/>
  <c r="AI888" i="1" s="1"/>
  <c r="AI889" i="1" s="1" a="1"/>
  <c r="AI889" i="1" s="1"/>
  <c r="AI890" i="1" s="1" a="1"/>
  <c r="AI890" i="1" s="1"/>
  <c r="AI891" i="1" s="1" a="1"/>
  <c r="AI891" i="1" s="1"/>
  <c r="AI892" i="1" s="1" a="1"/>
  <c r="AI892" i="1" s="1"/>
  <c r="AI893" i="1" s="1" a="1"/>
  <c r="AI893" i="1" s="1"/>
  <c r="AI894" i="1" s="1" a="1"/>
  <c r="AI894" i="1" s="1"/>
  <c r="AI895" i="1" s="1" a="1"/>
  <c r="AI895" i="1" s="1"/>
  <c r="AI896" i="1" s="1" a="1"/>
  <c r="AI896" i="1" s="1"/>
  <c r="AI897" i="1" s="1" a="1"/>
  <c r="AI897" i="1" s="1"/>
  <c r="AI898" i="1" s="1" a="1"/>
  <c r="AI898" i="1" s="1"/>
  <c r="AI899" i="1" s="1" a="1"/>
  <c r="AI899" i="1" s="1"/>
  <c r="AI900" i="1" s="1" a="1"/>
  <c r="AI900" i="1" s="1"/>
  <c r="AI901" i="1" s="1" a="1"/>
  <c r="AI901" i="1" s="1"/>
  <c r="AI902" i="1" s="1" a="1"/>
  <c r="AI902" i="1" s="1"/>
  <c r="AI903" i="1" s="1" a="1"/>
  <c r="AI903" i="1" s="1"/>
  <c r="AI904" i="1" s="1" a="1"/>
  <c r="AI904" i="1" s="1"/>
  <c r="AI905" i="1" s="1" a="1"/>
  <c r="AI905" i="1" s="1"/>
  <c r="AI906" i="1" s="1" a="1"/>
  <c r="AI906" i="1" s="1"/>
  <c r="AI907" i="1" s="1" a="1"/>
  <c r="AI907" i="1" s="1"/>
  <c r="AI908" i="1" s="1" a="1"/>
  <c r="AI908" i="1" s="1"/>
  <c r="AI909" i="1" s="1" a="1"/>
  <c r="AI909" i="1" s="1"/>
  <c r="AI910" i="1" s="1" a="1"/>
  <c r="AI910" i="1" s="1"/>
  <c r="AI911" i="1" s="1" a="1"/>
  <c r="AI911" i="1" s="1"/>
  <c r="AI912" i="1" s="1" a="1"/>
  <c r="AI912" i="1" s="1"/>
  <c r="AI913" i="1" s="1" a="1"/>
  <c r="AI913" i="1" s="1"/>
  <c r="AI914" i="1" s="1" a="1"/>
  <c r="AI914" i="1" s="1"/>
  <c r="AI915" i="1" s="1" a="1"/>
  <c r="AI915" i="1" s="1"/>
  <c r="AI916" i="1" s="1" a="1"/>
  <c r="AI916" i="1" s="1"/>
  <c r="AI917" i="1" s="1" a="1"/>
  <c r="AI917" i="1" s="1"/>
  <c r="AI918" i="1" s="1" a="1"/>
  <c r="AI918" i="1" s="1"/>
  <c r="AI919" i="1" s="1" a="1"/>
  <c r="AI919" i="1" s="1"/>
  <c r="AI920" i="1" s="1" a="1"/>
  <c r="AI920" i="1" s="1"/>
  <c r="AI921" i="1" s="1" a="1"/>
  <c r="AI921" i="1" s="1"/>
  <c r="AI922" i="1" s="1" a="1"/>
  <c r="AI922" i="1" s="1"/>
  <c r="AI923" i="1" s="1" a="1"/>
  <c r="AI923" i="1" s="1"/>
  <c r="AI924" i="1" s="1" a="1"/>
  <c r="AI924" i="1" s="1"/>
  <c r="AI925" i="1" s="1" a="1"/>
  <c r="AI925" i="1" s="1"/>
  <c r="AI926" i="1" s="1" a="1"/>
  <c r="AI926" i="1" s="1"/>
  <c r="AI927" i="1" s="1" a="1"/>
  <c r="AI927" i="1" s="1"/>
  <c r="AI928" i="1" s="1" a="1"/>
  <c r="AI928" i="1" s="1"/>
  <c r="AI929" i="1" s="1" a="1"/>
  <c r="AI929" i="1" s="1"/>
  <c r="AI930" i="1" s="1" a="1"/>
  <c r="AI930" i="1" s="1"/>
  <c r="AI931" i="1" s="1" a="1"/>
  <c r="AI931" i="1" s="1"/>
  <c r="AI932" i="1" s="1" a="1"/>
  <c r="AI932" i="1" s="1"/>
  <c r="AI933" i="1" s="1" a="1"/>
  <c r="AI933" i="1" s="1"/>
  <c r="AI934" i="1" s="1" a="1"/>
  <c r="AI934" i="1" s="1"/>
  <c r="AI935" i="1" s="1" a="1"/>
  <c r="AI935" i="1" s="1"/>
  <c r="AI936" i="1" s="1" a="1"/>
  <c r="AI936" i="1" s="1"/>
  <c r="AI937" i="1" s="1" a="1"/>
  <c r="AI937" i="1" s="1"/>
  <c r="AI938" i="1" s="1" a="1"/>
  <c r="AI938" i="1" s="1"/>
  <c r="AI939" i="1" s="1" a="1"/>
  <c r="AI939" i="1" s="1"/>
  <c r="AI940" i="1" s="1" a="1"/>
  <c r="AI940" i="1" s="1"/>
  <c r="AI941" i="1" s="1" a="1"/>
  <c r="AI941" i="1" s="1"/>
  <c r="AI942" i="1" s="1" a="1"/>
  <c r="AI942" i="1" s="1"/>
  <c r="AI943" i="1" s="1" a="1"/>
  <c r="AI943" i="1" s="1"/>
  <c r="AI944" i="1" s="1" a="1"/>
  <c r="AI944" i="1" s="1"/>
  <c r="AI945" i="1" s="1" a="1"/>
  <c r="AI945" i="1" s="1"/>
  <c r="AI946" i="1" s="1" a="1"/>
  <c r="AI946" i="1" s="1"/>
  <c r="AI947" i="1" s="1" a="1"/>
  <c r="AI947" i="1" s="1"/>
  <c r="AI948" i="1" s="1" a="1"/>
  <c r="AI948" i="1" s="1"/>
  <c r="AI949" i="1" s="1" a="1"/>
  <c r="AI949" i="1" s="1"/>
  <c r="AI950" i="1" s="1" a="1"/>
  <c r="AI950" i="1" s="1"/>
  <c r="AI951" i="1" s="1" a="1"/>
  <c r="AI951" i="1" s="1"/>
  <c r="AI952" i="1" s="1" a="1"/>
  <c r="AI952" i="1" s="1"/>
  <c r="AI953" i="1" s="1" a="1"/>
  <c r="AI953" i="1" s="1"/>
  <c r="AI954" i="1" s="1" a="1"/>
  <c r="AI954" i="1" s="1"/>
  <c r="AI955" i="1" s="1" a="1"/>
  <c r="AI955" i="1" s="1"/>
  <c r="AI956" i="1" s="1" a="1"/>
  <c r="AI956" i="1" s="1"/>
  <c r="AI957" i="1" s="1" a="1"/>
  <c r="AI957" i="1" s="1"/>
  <c r="AI958" i="1" s="1" a="1"/>
  <c r="AI958" i="1" s="1"/>
  <c r="AI959" i="1" s="1" a="1"/>
  <c r="AI959" i="1" s="1"/>
  <c r="AI960" i="1" s="1" a="1"/>
  <c r="AI960" i="1" s="1"/>
  <c r="AI961" i="1" s="1" a="1"/>
  <c r="AI961" i="1" s="1"/>
  <c r="AI962" i="1" s="1" a="1"/>
  <c r="AI962" i="1" s="1"/>
  <c r="AI963" i="1" s="1" a="1"/>
  <c r="AI963" i="1" s="1"/>
  <c r="AI964" i="1" s="1" a="1"/>
  <c r="AI964" i="1" s="1"/>
  <c r="AI965" i="1" s="1" a="1"/>
  <c r="AI965" i="1" s="1"/>
  <c r="AI966" i="1" s="1" a="1"/>
  <c r="AI966" i="1" s="1"/>
  <c r="AI967" i="1" s="1" a="1"/>
  <c r="AI967" i="1" s="1"/>
  <c r="AI968" i="1" s="1" a="1"/>
  <c r="AI968" i="1" s="1"/>
  <c r="AI969" i="1" s="1" a="1"/>
  <c r="AI969" i="1" s="1"/>
  <c r="AI970" i="1" s="1" a="1"/>
  <c r="AI970" i="1" s="1"/>
  <c r="AI971" i="1" s="1" a="1"/>
  <c r="AI971" i="1" s="1"/>
  <c r="AI972" i="1" s="1" a="1"/>
  <c r="AI972" i="1" s="1"/>
  <c r="AI973" i="1" s="1" a="1"/>
  <c r="AI973" i="1" s="1"/>
  <c r="AI974" i="1" s="1" a="1"/>
  <c r="AI974" i="1" s="1"/>
  <c r="AI975" i="1" s="1" a="1"/>
  <c r="AI975" i="1" s="1"/>
  <c r="AI976" i="1" s="1" a="1"/>
  <c r="AI976" i="1" s="1"/>
  <c r="AI977" i="1" s="1" a="1"/>
  <c r="AI977" i="1" s="1"/>
  <c r="AI978" i="1" s="1" a="1"/>
  <c r="AI978" i="1" s="1"/>
  <c r="AI979" i="1" s="1" a="1"/>
  <c r="AI979" i="1" s="1"/>
  <c r="AI980" i="1" s="1" a="1"/>
  <c r="AI980" i="1" s="1"/>
  <c r="AI981" i="1" s="1" a="1"/>
  <c r="AI981" i="1" s="1"/>
  <c r="AI982" i="1" s="1" a="1"/>
  <c r="AI982" i="1" s="1"/>
  <c r="AI983" i="1" s="1" a="1"/>
  <c r="AI983" i="1" s="1"/>
  <c r="AI984" i="1" s="1" a="1"/>
  <c r="AI984" i="1" s="1"/>
  <c r="AI985" i="1" s="1" a="1"/>
  <c r="AI985" i="1" s="1"/>
  <c r="AI986" i="1" s="1" a="1"/>
  <c r="AI986" i="1" s="1"/>
  <c r="AI987" i="1" s="1" a="1"/>
  <c r="AI987" i="1" s="1"/>
  <c r="AI988" i="1" s="1" a="1"/>
  <c r="AI988" i="1" s="1"/>
  <c r="AI989" i="1" s="1" a="1"/>
  <c r="AI989" i="1" s="1"/>
  <c r="AI990" i="1" s="1" a="1"/>
  <c r="AI990" i="1" s="1"/>
  <c r="AI991" i="1" s="1" a="1"/>
  <c r="AI991" i="1" s="1"/>
  <c r="AI992" i="1" s="1" a="1"/>
  <c r="AI992" i="1" s="1"/>
  <c r="AI993" i="1" s="1" a="1"/>
  <c r="AI993" i="1" s="1"/>
  <c r="AI994" i="1" s="1" a="1"/>
  <c r="AI994" i="1" s="1"/>
  <c r="AI995" i="1" s="1" a="1"/>
  <c r="AI995" i="1" s="1"/>
  <c r="AI996" i="1" s="1" a="1"/>
  <c r="AI996" i="1" s="1"/>
  <c r="AI997" i="1" s="1" a="1"/>
  <c r="AI997" i="1" s="1"/>
  <c r="AI998" i="1" s="1" a="1"/>
  <c r="AI998" i="1" s="1"/>
  <c r="AI999" i="1" s="1" a="1"/>
  <c r="AI999" i="1" s="1"/>
  <c r="AI1000" i="1" s="1" a="1"/>
  <c r="AI1000" i="1" s="1"/>
  <c r="W131" i="4"/>
  <c r="W130" i="4"/>
  <c r="W129" i="4"/>
  <c r="W128" i="4"/>
  <c r="W127" i="4"/>
  <c r="W126" i="4"/>
  <c r="W125" i="4"/>
  <c r="W124" i="4"/>
  <c r="W123" i="4"/>
  <c r="W122" i="4"/>
  <c r="W121" i="4"/>
  <c r="W120" i="4"/>
  <c r="W119" i="4"/>
  <c r="W118" i="4"/>
  <c r="W117" i="4"/>
  <c r="W116" i="4"/>
  <c r="W115" i="4"/>
  <c r="W114" i="4"/>
  <c r="W113" i="4"/>
  <c r="W112" i="4"/>
  <c r="W111" i="4"/>
  <c r="W110" i="4"/>
  <c r="W109" i="4"/>
  <c r="W108" i="4"/>
  <c r="W107" i="4"/>
  <c r="W106" i="4"/>
  <c r="W105" i="4"/>
  <c r="W104" i="4"/>
  <c r="W103" i="4"/>
  <c r="W102" i="4"/>
  <c r="W101" i="4"/>
  <c r="W100" i="4"/>
  <c r="W99" i="4"/>
  <c r="W98" i="4"/>
  <c r="W97" i="4"/>
  <c r="W96" i="4"/>
  <c r="W95" i="4"/>
  <c r="W94" i="4"/>
  <c r="W93" i="4"/>
  <c r="W92" i="4"/>
  <c r="W91" i="4"/>
  <c r="W90" i="4"/>
  <c r="W89" i="4"/>
  <c r="W88" i="4"/>
  <c r="W87" i="4"/>
  <c r="W86" i="4"/>
  <c r="W85" i="4"/>
  <c r="W84" i="4"/>
  <c r="W83" i="4"/>
  <c r="W82" i="4"/>
  <c r="W81" i="4"/>
  <c r="W80" i="4"/>
  <c r="W79" i="4"/>
  <c r="W78" i="4"/>
  <c r="W77" i="4"/>
  <c r="W76" i="4"/>
  <c r="W75" i="4"/>
  <c r="W74" i="4"/>
  <c r="W73" i="4"/>
  <c r="W72" i="4"/>
  <c r="W71" i="4"/>
  <c r="W70" i="4"/>
  <c r="W69" i="4"/>
  <c r="W68" i="4"/>
  <c r="W67" i="4"/>
  <c r="W66" i="4"/>
  <c r="W65" i="4"/>
  <c r="W64" i="4"/>
  <c r="W63" i="4"/>
  <c r="W62" i="4"/>
  <c r="W61" i="4"/>
  <c r="W60" i="4"/>
  <c r="W59" i="4"/>
  <c r="W58" i="4"/>
  <c r="W57" i="4"/>
  <c r="W56" i="4"/>
  <c r="W55" i="4"/>
  <c r="W54" i="4"/>
  <c r="W53" i="4"/>
  <c r="W52" i="4"/>
  <c r="W51" i="4"/>
  <c r="W50" i="4"/>
  <c r="W49" i="4"/>
  <c r="W48" i="4"/>
  <c r="W47" i="4"/>
  <c r="W46" i="4"/>
  <c r="W45" i="4"/>
  <c r="W44" i="4"/>
  <c r="W43" i="4"/>
  <c r="W42" i="4"/>
  <c r="W41" i="4"/>
  <c r="W40" i="4"/>
  <c r="W39" i="4"/>
  <c r="W38" i="4"/>
  <c r="W37" i="4"/>
  <c r="W36" i="4"/>
  <c r="W35" i="4"/>
  <c r="W34" i="4"/>
  <c r="W33" i="4"/>
  <c r="W32" i="4"/>
  <c r="W31" i="4"/>
  <c r="W30" i="4"/>
  <c r="W29" i="4"/>
  <c r="W28" i="4"/>
  <c r="W27" i="4"/>
  <c r="W26" i="4"/>
  <c r="W25" i="4"/>
  <c r="W24" i="4"/>
  <c r="W23" i="4"/>
  <c r="D68" i="3"/>
  <c r="D67" i="3"/>
  <c r="D65" i="3"/>
  <c r="D66" i="3"/>
  <c r="D64" i="3"/>
  <c r="AK151" i="1" l="1" a="1"/>
  <c r="AK151" i="1" s="1"/>
  <c r="AK152" i="1" s="1" a="1"/>
  <c r="AK152" i="1" s="1"/>
  <c r="AK153" i="1" s="1" a="1"/>
  <c r="AK153" i="1" s="1"/>
  <c r="AK154" i="1" s="1" a="1"/>
  <c r="AK154" i="1" s="1"/>
  <c r="AK155" i="1" s="1" a="1"/>
  <c r="AK155" i="1" s="1"/>
  <c r="AK156" i="1" s="1" a="1"/>
  <c r="AK156" i="1" s="1"/>
  <c r="AK157" i="1" s="1" a="1"/>
  <c r="AK157" i="1" s="1"/>
  <c r="AK158" i="1" s="1" a="1"/>
  <c r="AK158" i="1" s="1"/>
  <c r="AK159" i="1" s="1" a="1"/>
  <c r="AK159" i="1" s="1"/>
  <c r="AK160" i="1" s="1" a="1"/>
  <c r="AK160" i="1" s="1"/>
  <c r="AK161" i="1" s="1" a="1"/>
  <c r="AK161" i="1" s="1"/>
  <c r="AK162" i="1" s="1" a="1"/>
  <c r="AK162" i="1" s="1"/>
  <c r="AK163" i="1" s="1" a="1"/>
  <c r="AK163" i="1" s="1"/>
  <c r="AK164" i="1" s="1" a="1"/>
  <c r="AK164" i="1" s="1"/>
  <c r="AK165" i="1" s="1" a="1"/>
  <c r="AK165" i="1" s="1"/>
  <c r="AK166" i="1" s="1" a="1"/>
  <c r="AK166" i="1" s="1"/>
  <c r="AK167" i="1" s="1" a="1"/>
  <c r="AK167" i="1" s="1"/>
  <c r="G132" i="4"/>
  <c r="H132" i="4" s="1"/>
  <c r="M132" i="4" s="1"/>
  <c r="AD132" i="4" s="1"/>
  <c r="AF132" i="4" s="1"/>
  <c r="G133" i="4"/>
  <c r="H133" i="4" s="1"/>
  <c r="M133" i="4" s="1"/>
  <c r="AD133" i="4" s="1"/>
  <c r="AF133" i="4" s="1"/>
  <c r="G134" i="4"/>
  <c r="H134" i="4" s="1"/>
  <c r="M134" i="4" s="1"/>
  <c r="AD134" i="4" s="1"/>
  <c r="AF134" i="4" s="1"/>
  <c r="G135" i="4"/>
  <c r="H135" i="4" s="1"/>
  <c r="M135" i="4" s="1"/>
  <c r="AD135" i="4" s="1"/>
  <c r="AF135" i="4" s="1"/>
  <c r="G136" i="4"/>
  <c r="H136" i="4" s="1"/>
  <c r="M136" i="4" s="1"/>
  <c r="AD136" i="4" s="1"/>
  <c r="AF136" i="4" s="1"/>
  <c r="G137" i="4"/>
  <c r="H137" i="4" s="1"/>
  <c r="M137" i="4" s="1"/>
  <c r="AD137" i="4" s="1"/>
  <c r="AF137" i="4" s="1"/>
  <c r="G138" i="4"/>
  <c r="H138" i="4" s="1"/>
  <c r="M138" i="4" s="1"/>
  <c r="AD138" i="4" s="1"/>
  <c r="AF138" i="4" s="1"/>
  <c r="G139" i="4"/>
  <c r="H139" i="4" s="1"/>
  <c r="M139" i="4" s="1"/>
  <c r="AD139" i="4" s="1"/>
  <c r="AF139" i="4" s="1"/>
  <c r="G140" i="4"/>
  <c r="H140" i="4" s="1"/>
  <c r="M140" i="4" s="1"/>
  <c r="AD140" i="4" s="1"/>
  <c r="AF140" i="4" s="1"/>
  <c r="G141" i="4"/>
  <c r="H141" i="4" s="1"/>
  <c r="M141" i="4" s="1"/>
  <c r="AD141" i="4" s="1"/>
  <c r="AF141" i="4" s="1"/>
  <c r="G142" i="4"/>
  <c r="H142" i="4" s="1"/>
  <c r="M142" i="4" s="1"/>
  <c r="AD142" i="4" s="1"/>
  <c r="AF142" i="4" s="1"/>
  <c r="G143" i="4"/>
  <c r="H143" i="4" s="1"/>
  <c r="M143" i="4" s="1"/>
  <c r="AD143" i="4" s="1"/>
  <c r="AF143" i="4" s="1"/>
  <c r="G144" i="4"/>
  <c r="H144" i="4" s="1"/>
  <c r="M144" i="4" s="1"/>
  <c r="AD144" i="4" s="1"/>
  <c r="AF144" i="4" s="1"/>
  <c r="G145" i="4"/>
  <c r="H145" i="4" s="1"/>
  <c r="M145" i="4" s="1"/>
  <c r="AD145" i="4" s="1"/>
  <c r="AF145" i="4" s="1"/>
  <c r="G146" i="4"/>
  <c r="H146" i="4" s="1"/>
  <c r="M146" i="4" s="1"/>
  <c r="AD146" i="4" s="1"/>
  <c r="AF146" i="4" s="1"/>
  <c r="G147" i="4"/>
  <c r="H147" i="4" s="1"/>
  <c r="M147" i="4" s="1"/>
  <c r="AD147" i="4" s="1"/>
  <c r="AF147" i="4" s="1"/>
  <c r="AN540" i="1"/>
  <c r="E540" i="1" s="1"/>
  <c r="AN539" i="1"/>
  <c r="C63" i="3"/>
  <c r="D63" i="3"/>
  <c r="AK168" i="1" l="1" a="1"/>
  <c r="AK168" i="1" s="1"/>
  <c r="AK169" i="1" s="1" a="1"/>
  <c r="AK169" i="1" s="1"/>
  <c r="AK170" i="1" s="1" a="1"/>
  <c r="AK170" i="1" s="1"/>
  <c r="AK171" i="1" s="1" a="1"/>
  <c r="AK171" i="1" s="1"/>
  <c r="AK172" i="1" s="1" a="1"/>
  <c r="AK172" i="1" s="1"/>
  <c r="AK173" i="1" s="1" a="1"/>
  <c r="AK173" i="1" s="1"/>
  <c r="AK174" i="1" s="1" a="1"/>
  <c r="AK174" i="1" s="1"/>
  <c r="AK175" i="1" s="1" a="1"/>
  <c r="AK175" i="1" s="1"/>
  <c r="AK176" i="1" s="1" a="1"/>
  <c r="AK176" i="1" s="1"/>
  <c r="AK177" i="1" s="1" a="1"/>
  <c r="AK177" i="1" s="1"/>
  <c r="AK178" i="1" s="1" a="1"/>
  <c r="AK178" i="1" s="1"/>
  <c r="AK179" i="1" s="1" a="1"/>
  <c r="AK179" i="1" s="1"/>
  <c r="AK180" i="1" s="1" a="1"/>
  <c r="AK180" i="1" s="1"/>
  <c r="AK181" i="1" s="1" a="1"/>
  <c r="AK181" i="1" s="1"/>
  <c r="AK182" i="1" s="1" a="1"/>
  <c r="AK182" i="1" s="1"/>
  <c r="AK183" i="1" s="1" a="1"/>
  <c r="AK183" i="1" s="1"/>
  <c r="AK184" i="1" s="1" a="1"/>
  <c r="AK184" i="1" s="1"/>
  <c r="G148" i="4"/>
  <c r="H148" i="4" s="1"/>
  <c r="M148" i="4" s="1"/>
  <c r="AD148" i="4" s="1"/>
  <c r="AF148" i="4" s="1"/>
  <c r="G149" i="4"/>
  <c r="H149" i="4" s="1"/>
  <c r="M149" i="4" s="1"/>
  <c r="AD149" i="4" s="1"/>
  <c r="AF149" i="4" s="1"/>
  <c r="G150" i="4"/>
  <c r="H150" i="4" s="1"/>
  <c r="M150" i="4" s="1"/>
  <c r="AD150" i="4" s="1"/>
  <c r="AF150" i="4" s="1"/>
  <c r="G151" i="4"/>
  <c r="H151" i="4" s="1"/>
  <c r="M151" i="4" s="1"/>
  <c r="AD151" i="4" s="1"/>
  <c r="AF151" i="4" s="1"/>
  <c r="G152" i="4"/>
  <c r="H152" i="4" s="1"/>
  <c r="M152" i="4" s="1"/>
  <c r="AD152" i="4" s="1"/>
  <c r="AF152" i="4" s="1"/>
  <c r="G153" i="4"/>
  <c r="H153" i="4" s="1"/>
  <c r="M153" i="4" s="1"/>
  <c r="AD153" i="4" s="1"/>
  <c r="AF153" i="4" s="1"/>
  <c r="G154" i="4"/>
  <c r="H154" i="4" s="1"/>
  <c r="M154" i="4" s="1"/>
  <c r="AD154" i="4" s="1"/>
  <c r="AF154" i="4" s="1"/>
  <c r="G155" i="4"/>
  <c r="H155" i="4" s="1"/>
  <c r="M155" i="4" s="1"/>
  <c r="AD155" i="4" s="1"/>
  <c r="AF155" i="4" s="1"/>
  <c r="G156" i="4"/>
  <c r="H156" i="4" s="1"/>
  <c r="M156" i="4" s="1"/>
  <c r="AD156" i="4" s="1"/>
  <c r="AF156" i="4" s="1"/>
  <c r="G157" i="4"/>
  <c r="H157" i="4" s="1"/>
  <c r="M157" i="4" s="1"/>
  <c r="AD157" i="4" s="1"/>
  <c r="AF157" i="4" s="1"/>
  <c r="G158" i="4"/>
  <c r="H158" i="4" s="1"/>
  <c r="M158" i="4" s="1"/>
  <c r="AD158" i="4" s="1"/>
  <c r="AF158" i="4" s="1"/>
  <c r="G159" i="4"/>
  <c r="H159" i="4" s="1"/>
  <c r="M159" i="4" s="1"/>
  <c r="AD159" i="4" s="1"/>
  <c r="AF159" i="4" s="1"/>
  <c r="G160" i="4"/>
  <c r="H160" i="4" s="1"/>
  <c r="M160" i="4" s="1"/>
  <c r="AD160" i="4" s="1"/>
  <c r="AF160" i="4" s="1"/>
  <c r="G161" i="4"/>
  <c r="H161" i="4" s="1"/>
  <c r="M161" i="4" s="1"/>
  <c r="AD161" i="4" s="1"/>
  <c r="AF161" i="4" s="1"/>
  <c r="G162" i="4"/>
  <c r="H162" i="4" s="1"/>
  <c r="M162" i="4" s="1"/>
  <c r="AD162" i="4" s="1"/>
  <c r="AF162" i="4" s="1"/>
  <c r="G163" i="4"/>
  <c r="H163" i="4" s="1"/>
  <c r="M163" i="4" s="1"/>
  <c r="AD163" i="4" s="1"/>
  <c r="AF163" i="4" s="1"/>
  <c r="C62" i="3"/>
  <c r="C46" i="3"/>
  <c r="D62" i="3"/>
  <c r="D61" i="3"/>
  <c r="AK185" i="1" l="1" a="1"/>
  <c r="AK185" i="1" s="1"/>
  <c r="AK186" i="1" s="1" a="1"/>
  <c r="AK186" i="1" s="1"/>
  <c r="AK187" i="1" s="1" a="1"/>
  <c r="AK187" i="1" s="1"/>
  <c r="G164" i="4"/>
  <c r="H164" i="4" s="1"/>
  <c r="M164" i="4" s="1"/>
  <c r="AD164" i="4" s="1"/>
  <c r="AF164" i="4" s="1"/>
  <c r="G165" i="4"/>
  <c r="H165" i="4" s="1"/>
  <c r="M165" i="4" s="1"/>
  <c r="AD165" i="4" s="1"/>
  <c r="AF165" i="4" s="1"/>
  <c r="D60" i="3"/>
  <c r="AK188" i="1" l="1" a="1"/>
  <c r="AK188" i="1" s="1"/>
  <c r="AK189" i="1" s="1" a="1"/>
  <c r="AK189" i="1" s="1"/>
  <c r="AK190" i="1" s="1" a="1"/>
  <c r="AK190" i="1" s="1"/>
  <c r="AK191" i="1" s="1" a="1"/>
  <c r="AK191" i="1" s="1"/>
  <c r="AK192" i="1" s="1" a="1"/>
  <c r="AK192" i="1" s="1"/>
  <c r="AK193" i="1" s="1" a="1"/>
  <c r="AK193" i="1" s="1"/>
  <c r="AK194" i="1" s="1" a="1"/>
  <c r="AK194" i="1" s="1"/>
  <c r="AK195" i="1" s="1" a="1"/>
  <c r="AK195" i="1" s="1"/>
  <c r="AK196" i="1" s="1" a="1"/>
  <c r="AK196" i="1" s="1"/>
  <c r="AK197" i="1" s="1" a="1"/>
  <c r="AK197" i="1" s="1"/>
  <c r="AK198" i="1" s="1" a="1"/>
  <c r="AK198" i="1" s="1"/>
  <c r="AK199" i="1" s="1" a="1"/>
  <c r="AK199" i="1" s="1"/>
  <c r="AK200" i="1" s="1" a="1"/>
  <c r="AK200" i="1" s="1"/>
  <c r="AK201" i="1" s="1" a="1"/>
  <c r="AK201" i="1" s="1"/>
  <c r="G166" i="4"/>
  <c r="H166" i="4" s="1"/>
  <c r="M166" i="4" s="1"/>
  <c r="AD166" i="4" s="1"/>
  <c r="AF166" i="4" s="1"/>
  <c r="G167" i="4"/>
  <c r="H167" i="4" s="1"/>
  <c r="M167" i="4" s="1"/>
  <c r="AD167" i="4" s="1"/>
  <c r="AF167" i="4" s="1"/>
  <c r="G168" i="4"/>
  <c r="H168" i="4" s="1"/>
  <c r="M168" i="4" s="1"/>
  <c r="AD168" i="4" s="1"/>
  <c r="AF168" i="4" s="1"/>
  <c r="G169" i="4"/>
  <c r="H169" i="4" s="1"/>
  <c r="M169" i="4" s="1"/>
  <c r="AD169" i="4" s="1"/>
  <c r="AF169" i="4" s="1"/>
  <c r="G170" i="4"/>
  <c r="H170" i="4" s="1"/>
  <c r="M170" i="4" s="1"/>
  <c r="AD170" i="4" s="1"/>
  <c r="AF170" i="4" s="1"/>
  <c r="G171" i="4"/>
  <c r="H171" i="4" s="1"/>
  <c r="M171" i="4" s="1"/>
  <c r="AD171" i="4" s="1"/>
  <c r="AF171" i="4" s="1"/>
  <c r="G172" i="4"/>
  <c r="H172" i="4" s="1"/>
  <c r="M172" i="4" s="1"/>
  <c r="AD172" i="4" s="1"/>
  <c r="AF172" i="4" s="1"/>
  <c r="G173" i="4"/>
  <c r="H173" i="4" s="1"/>
  <c r="M173" i="4" s="1"/>
  <c r="AD173" i="4" s="1"/>
  <c r="AF173" i="4" s="1"/>
  <c r="G174" i="4"/>
  <c r="H174" i="4" s="1"/>
  <c r="M174" i="4" s="1"/>
  <c r="AD174" i="4" s="1"/>
  <c r="AF174" i="4" s="1"/>
  <c r="G175" i="4"/>
  <c r="H175" i="4" s="1"/>
  <c r="M175" i="4" s="1"/>
  <c r="AD175" i="4" s="1"/>
  <c r="AF175" i="4" s="1"/>
  <c r="G176" i="4"/>
  <c r="H176" i="4" s="1"/>
  <c r="M176" i="4" s="1"/>
  <c r="AD176" i="4" s="1"/>
  <c r="AF176" i="4" s="1"/>
  <c r="D59" i="3"/>
  <c r="AK202" i="1" l="1" a="1"/>
  <c r="AK202" i="1" s="1"/>
  <c r="AK203" i="1" s="1" a="1"/>
  <c r="AK203" i="1" s="1"/>
  <c r="AK204" i="1" s="1" a="1"/>
  <c r="AK204" i="1" s="1"/>
  <c r="AK205" i="1" s="1" a="1"/>
  <c r="AK205" i="1" s="1"/>
  <c r="AK206" i="1" s="1" a="1"/>
  <c r="AK206" i="1" s="1"/>
  <c r="AK207" i="1" s="1" a="1"/>
  <c r="AK207" i="1" s="1"/>
  <c r="AK208" i="1" s="1" a="1"/>
  <c r="AK208" i="1" s="1"/>
  <c r="AK209" i="1" s="1" a="1"/>
  <c r="AK209" i="1" s="1"/>
  <c r="AK210" i="1" s="1" a="1"/>
  <c r="AK210" i="1" s="1"/>
  <c r="AK211" i="1" s="1" a="1"/>
  <c r="AK211" i="1" s="1"/>
  <c r="AK212" i="1" s="1" a="1"/>
  <c r="AK212" i="1" s="1"/>
  <c r="AK213" i="1" s="1" a="1"/>
  <c r="AK213" i="1" s="1"/>
  <c r="AK214" i="1" s="1" a="1"/>
  <c r="AK214" i="1" s="1"/>
  <c r="AK215" i="1" s="1" a="1"/>
  <c r="AK215" i="1" s="1"/>
  <c r="AK216" i="1" s="1" a="1"/>
  <c r="AK216" i="1" s="1"/>
  <c r="AK217" i="1" s="1" a="1"/>
  <c r="AK217" i="1" s="1"/>
  <c r="D58" i="3"/>
  <c r="AK218" i="1" l="1" a="1"/>
  <c r="AK218" i="1" s="1"/>
  <c r="AK219" i="1" s="1" a="1"/>
  <c r="AK219" i="1" s="1"/>
  <c r="AK220" i="1" s="1" a="1"/>
  <c r="AK220" i="1" s="1"/>
  <c r="AK221" i="1" s="1" a="1"/>
  <c r="AK221" i="1" s="1"/>
  <c r="AK222" i="1" s="1" a="1"/>
  <c r="AK222" i="1" s="1"/>
  <c r="AK223" i="1" s="1" a="1"/>
  <c r="AK223" i="1" s="1"/>
  <c r="AK224" i="1" s="1" a="1"/>
  <c r="AK224" i="1" s="1"/>
  <c r="AK225" i="1" s="1" a="1"/>
  <c r="AK225" i="1" s="1"/>
  <c r="AK226" i="1" s="1" a="1"/>
  <c r="AK226" i="1" s="1"/>
  <c r="AK227" i="1" s="1" a="1"/>
  <c r="AK227" i="1" s="1"/>
  <c r="AK228" i="1" s="1" a="1"/>
  <c r="AK228" i="1" s="1"/>
  <c r="AK229" i="1" s="1" a="1"/>
  <c r="AK229" i="1" s="1"/>
  <c r="AK230" i="1" s="1" a="1"/>
  <c r="AK230" i="1" s="1"/>
  <c r="AK231" i="1" s="1" a="1"/>
  <c r="AK231" i="1" s="1"/>
  <c r="AK232" i="1" s="1" a="1"/>
  <c r="AK232" i="1" s="1"/>
  <c r="AK233" i="1" s="1" a="1"/>
  <c r="AK233" i="1" s="1"/>
  <c r="D53" i="3"/>
  <c r="D56" i="3"/>
  <c r="C57" i="3"/>
  <c r="D57" i="3"/>
  <c r="AK234" i="1" l="1" a="1"/>
  <c r="AK234" i="1" s="1"/>
  <c r="AK235" i="1" s="1" a="1"/>
  <c r="AK235" i="1" s="1"/>
  <c r="AK236" i="1" s="1" a="1"/>
  <c r="AK236" i="1" s="1"/>
  <c r="AK237" i="1" s="1" a="1"/>
  <c r="AK237" i="1" s="1"/>
  <c r="AK238" i="1" s="1" a="1"/>
  <c r="AK238" i="1" s="1"/>
  <c r="Y37" i="4"/>
  <c r="Y36" i="4"/>
  <c r="Y35" i="4"/>
  <c r="Y34" i="4"/>
  <c r="Y33" i="4"/>
  <c r="Y32" i="4"/>
  <c r="Y31" i="4"/>
  <c r="Y30" i="4"/>
  <c r="Y29" i="4"/>
  <c r="Y28" i="4"/>
  <c r="Y27" i="4"/>
  <c r="Y26" i="4"/>
  <c r="Y25" i="4"/>
  <c r="Y24" i="4"/>
  <c r="Y23" i="4"/>
  <c r="D55" i="3"/>
  <c r="AK239" i="1" l="1" a="1"/>
  <c r="AK239" i="1" s="1"/>
  <c r="AK240" i="1" s="1" a="1"/>
  <c r="AK240" i="1" s="1"/>
  <c r="AK241" i="1" s="1" a="1"/>
  <c r="AK241" i="1" s="1"/>
  <c r="AK242" i="1" s="1" a="1"/>
  <c r="AK242" i="1" s="1"/>
  <c r="AK243" i="1" s="1" a="1"/>
  <c r="AK243" i="1" s="1"/>
  <c r="AK244" i="1" s="1" a="1"/>
  <c r="AK244" i="1" s="1"/>
  <c r="AK245" i="1" s="1" a="1"/>
  <c r="AK245" i="1" s="1"/>
  <c r="AK246" i="1" s="1" a="1"/>
  <c r="AK246" i="1" s="1"/>
  <c r="AK247" i="1" s="1" a="1"/>
  <c r="AK247" i="1" s="1"/>
  <c r="AK248" i="1" s="1" a="1"/>
  <c r="AK248" i="1" s="1"/>
  <c r="AK249" i="1" s="1" a="1"/>
  <c r="AK249" i="1" s="1"/>
  <c r="AK250" i="1" s="1" a="1"/>
  <c r="AK250" i="1" s="1"/>
  <c r="AK251" i="1" s="1" a="1"/>
  <c r="AK251" i="1" s="1"/>
  <c r="AK252" i="1" s="1" a="1"/>
  <c r="AK252" i="1" s="1"/>
  <c r="AK253" i="1" s="1" a="1"/>
  <c r="AK253" i="1" s="1"/>
  <c r="AK254" i="1" s="1" a="1"/>
  <c r="AK254" i="1" s="1"/>
  <c r="AK255" i="1" s="1" a="1"/>
  <c r="AK255" i="1" s="1"/>
  <c r="D54" i="3"/>
  <c r="AK256" i="1" l="1" a="1"/>
  <c r="AK256" i="1" s="1"/>
  <c r="AK257" i="1" s="1" a="1"/>
  <c r="AK257" i="1" s="1"/>
  <c r="AK258" i="1" s="1" a="1"/>
  <c r="AK258" i="1" s="1"/>
  <c r="AK259" i="1" s="1" a="1"/>
  <c r="AK259" i="1" s="1"/>
  <c r="AK260" i="1" s="1" a="1"/>
  <c r="AK260" i="1" s="1"/>
  <c r="AK261" i="1" s="1" a="1"/>
  <c r="AK261" i="1" s="1"/>
  <c r="AK262" i="1" s="1" a="1"/>
  <c r="AK262" i="1" s="1"/>
  <c r="AK263" i="1" s="1" a="1"/>
  <c r="AK263" i="1" s="1"/>
  <c r="AK264" i="1" s="1" a="1"/>
  <c r="AK264" i="1" s="1"/>
  <c r="AK265" i="1" s="1" a="1"/>
  <c r="AK265" i="1" s="1"/>
  <c r="AK266" i="1" s="1" a="1"/>
  <c r="AK266" i="1" s="1"/>
  <c r="AK267" i="1" s="1" a="1"/>
  <c r="AK267" i="1" s="1"/>
  <c r="AK268" i="1" s="1" a="1"/>
  <c r="AK268" i="1" s="1"/>
  <c r="AK269" i="1" s="1" a="1"/>
  <c r="AK269" i="1" s="1"/>
  <c r="AK270" i="1" s="1" a="1"/>
  <c r="AK270" i="1" s="1"/>
  <c r="AK271" i="1" s="1" a="1"/>
  <c r="AK271" i="1" s="1"/>
  <c r="AK272" i="1" s="1" a="1"/>
  <c r="AK272" i="1" s="1"/>
  <c r="A51" i="1"/>
  <c r="F52" i="1"/>
  <c r="A203" i="1"/>
  <c r="A204" i="1"/>
  <c r="A205" i="1"/>
  <c r="A206" i="1"/>
  <c r="A207" i="1"/>
  <c r="A208" i="1"/>
  <c r="A209" i="1"/>
  <c r="A210" i="1"/>
  <c r="A211" i="1"/>
  <c r="A212" i="1"/>
  <c r="F203" i="1"/>
  <c r="F204" i="1"/>
  <c r="E204" i="1" s="1"/>
  <c r="F205" i="1"/>
  <c r="E205" i="1" s="1"/>
  <c r="F206" i="1"/>
  <c r="E206" i="1" s="1"/>
  <c r="F207" i="1"/>
  <c r="E207" i="1" s="1"/>
  <c r="F208" i="1"/>
  <c r="E208" i="1" s="1"/>
  <c r="F209" i="1"/>
  <c r="F210" i="1"/>
  <c r="F211" i="1"/>
  <c r="E211" i="1" s="1"/>
  <c r="F212" i="1"/>
  <c r="E212" i="1" s="1"/>
  <c r="AJ203" i="1"/>
  <c r="AJ204" i="1"/>
  <c r="AJ205" i="1"/>
  <c r="AJ206" i="1"/>
  <c r="AJ207" i="1"/>
  <c r="AJ208" i="1"/>
  <c r="AJ209" i="1"/>
  <c r="AJ210" i="1"/>
  <c r="AJ211" i="1"/>
  <c r="AJ212" i="1"/>
  <c r="AK273" i="1" l="1" a="1"/>
  <c r="AK273" i="1" s="1"/>
  <c r="AK274" i="1" s="1" a="1"/>
  <c r="AK274" i="1" s="1"/>
  <c r="AK275" i="1" s="1" a="1"/>
  <c r="AK275" i="1" s="1"/>
  <c r="AK276" i="1" s="1" a="1"/>
  <c r="AK276" i="1" s="1"/>
  <c r="AK277" i="1" s="1" a="1"/>
  <c r="AK277" i="1" s="1"/>
  <c r="AK278" i="1" s="1" a="1"/>
  <c r="AK278" i="1" s="1"/>
  <c r="AK279" i="1" s="1" a="1"/>
  <c r="AK279" i="1" s="1"/>
  <c r="AK280" i="1" s="1" a="1"/>
  <c r="AK280" i="1" s="1"/>
  <c r="AK281" i="1" s="1" a="1"/>
  <c r="AK281" i="1" s="1"/>
  <c r="AK282" i="1" s="1" a="1"/>
  <c r="AK282" i="1" s="1"/>
  <c r="AK283" i="1" s="1" a="1"/>
  <c r="AK283" i="1" s="1"/>
  <c r="AK284" i="1" s="1" a="1"/>
  <c r="AK284" i="1" s="1"/>
  <c r="AK285" i="1" s="1" a="1"/>
  <c r="AK285" i="1" s="1"/>
  <c r="AK286" i="1" s="1" a="1"/>
  <c r="AK286" i="1" s="1"/>
  <c r="AK287" i="1" s="1" a="1"/>
  <c r="AK287" i="1" s="1"/>
  <c r="AK288" i="1" s="1" a="1"/>
  <c r="AK288" i="1" s="1"/>
  <c r="AK289" i="1" s="1" a="1"/>
  <c r="AK289" i="1" s="1"/>
  <c r="S212" i="1"/>
  <c r="R212" i="1"/>
  <c r="S211" i="1"/>
  <c r="R211" i="1"/>
  <c r="S210" i="1"/>
  <c r="R210" i="1"/>
  <c r="S209" i="1"/>
  <c r="R209" i="1"/>
  <c r="S208" i="1"/>
  <c r="R208" i="1"/>
  <c r="S207" i="1"/>
  <c r="R207" i="1"/>
  <c r="R206" i="1"/>
  <c r="R205" i="1"/>
  <c r="R204" i="1"/>
  <c r="R203" i="1"/>
  <c r="S51" i="1"/>
  <c r="R51" i="1"/>
  <c r="L210" i="1"/>
  <c r="L209" i="1"/>
  <c r="E210" i="1"/>
  <c r="E209" i="1"/>
  <c r="L212" i="1"/>
  <c r="L211" i="1"/>
  <c r="L208" i="1"/>
  <c r="L207" i="1"/>
  <c r="L206" i="1"/>
  <c r="L205" i="1"/>
  <c r="L204" i="1"/>
  <c r="L203" i="1"/>
  <c r="L51" i="1"/>
  <c r="AA203" i="1"/>
  <c r="AA211" i="1"/>
  <c r="AD211" i="1" s="1"/>
  <c r="AA209" i="1"/>
  <c r="AD209" i="1" s="1"/>
  <c r="AA207" i="1"/>
  <c r="AD207" i="1" s="1"/>
  <c r="AA206" i="1"/>
  <c r="AD206" i="1" s="1"/>
  <c r="AA205" i="1"/>
  <c r="AD205" i="1" s="1"/>
  <c r="AA204" i="1"/>
  <c r="AD204" i="1" s="1"/>
  <c r="AK290" i="1" l="1" a="1"/>
  <c r="AK290" i="1" s="1"/>
  <c r="AK291" i="1" s="1" a="1"/>
  <c r="AK291" i="1" s="1"/>
  <c r="AK292" i="1" s="1" a="1"/>
  <c r="AK292" i="1" s="1"/>
  <c r="AK293" i="1" s="1" a="1"/>
  <c r="AK293" i="1" s="1"/>
  <c r="AK294" i="1" s="1" a="1"/>
  <c r="AK294" i="1" s="1"/>
  <c r="AK295" i="1" s="1" a="1"/>
  <c r="AK295" i="1" s="1"/>
  <c r="AK296" i="1" s="1" a="1"/>
  <c r="AK296" i="1" s="1"/>
  <c r="AK297" i="1" s="1" a="1"/>
  <c r="AK297" i="1" s="1"/>
  <c r="AK298" i="1" s="1" a="1"/>
  <c r="AK298" i="1" s="1"/>
  <c r="AK299" i="1" s="1" a="1"/>
  <c r="AK299" i="1" s="1"/>
  <c r="AK300" i="1" s="1" a="1"/>
  <c r="AK300" i="1" s="1"/>
  <c r="AK301" i="1" s="1" a="1"/>
  <c r="AK301" i="1" s="1"/>
  <c r="AK302" i="1" s="1" a="1"/>
  <c r="AK302" i="1" s="1"/>
  <c r="AK303" i="1" s="1" a="1"/>
  <c r="AK303" i="1" s="1"/>
  <c r="AK304" i="1" s="1" a="1"/>
  <c r="AK304" i="1" s="1"/>
  <c r="AB203" i="1"/>
  <c r="AD203" i="1"/>
  <c r="AE203" i="1" s="1"/>
  <c r="AB204" i="1"/>
  <c r="AE204" i="1" s="1"/>
  <c r="AB205" i="1"/>
  <c r="AE205" i="1" s="1"/>
  <c r="AB206" i="1"/>
  <c r="AE206" i="1" s="1"/>
  <c r="AB207" i="1"/>
  <c r="AE207" i="1" s="1"/>
  <c r="AB209" i="1"/>
  <c r="AE209" i="1" s="1"/>
  <c r="AB211" i="1"/>
  <c r="AE211" i="1" s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E177" i="4" s="1"/>
  <c r="A199" i="1"/>
  <c r="E178" i="4" s="1"/>
  <c r="A200" i="1"/>
  <c r="A201" i="1"/>
  <c r="A20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F27" i="1"/>
  <c r="E27" i="1" s="1"/>
  <c r="F28" i="1"/>
  <c r="F29" i="1"/>
  <c r="E29" i="1" s="1"/>
  <c r="F30" i="1"/>
  <c r="E30" i="1" s="1"/>
  <c r="F31" i="1"/>
  <c r="E31" i="1" s="1"/>
  <c r="F32" i="1"/>
  <c r="F33" i="1"/>
  <c r="E33" i="1" s="1"/>
  <c r="F34" i="1"/>
  <c r="E34" i="1" s="1"/>
  <c r="F35" i="1"/>
  <c r="E35" i="1" s="1"/>
  <c r="F36" i="1"/>
  <c r="E36" i="1" s="1"/>
  <c r="F37" i="1"/>
  <c r="F38" i="1"/>
  <c r="E38" i="1" s="1"/>
  <c r="F39" i="1"/>
  <c r="E39" i="1" s="1"/>
  <c r="F40" i="1"/>
  <c r="E40" i="1" s="1"/>
  <c r="F41" i="1"/>
  <c r="F42" i="1"/>
  <c r="E42" i="1" s="1"/>
  <c r="F43" i="1"/>
  <c r="F44" i="1"/>
  <c r="E44" i="1" s="1"/>
  <c r="F45" i="1"/>
  <c r="E45" i="1" s="1"/>
  <c r="F46" i="1"/>
  <c r="F47" i="1"/>
  <c r="F48" i="1"/>
  <c r="F49" i="1"/>
  <c r="F50" i="1"/>
  <c r="E50" i="1" s="1"/>
  <c r="F51" i="1"/>
  <c r="E51" i="1" s="1"/>
  <c r="F53" i="1"/>
  <c r="F54" i="1"/>
  <c r="E54" i="1" s="1"/>
  <c r="F55" i="1"/>
  <c r="E55" i="1" s="1"/>
  <c r="F56" i="1"/>
  <c r="E56" i="1" s="1"/>
  <c r="F57" i="1"/>
  <c r="F58" i="1"/>
  <c r="E58" i="1" s="1"/>
  <c r="F59" i="1"/>
  <c r="E59" i="1" s="1"/>
  <c r="F60" i="1"/>
  <c r="F61" i="1"/>
  <c r="F62" i="1"/>
  <c r="E62" i="1" s="1"/>
  <c r="F63" i="1"/>
  <c r="E63" i="1" s="1"/>
  <c r="F64" i="1"/>
  <c r="F65" i="1"/>
  <c r="E65" i="1" s="1"/>
  <c r="F66" i="1"/>
  <c r="E66" i="1" s="1"/>
  <c r="F67" i="1"/>
  <c r="E67" i="1" s="1"/>
  <c r="F68" i="1"/>
  <c r="F69" i="1"/>
  <c r="E69" i="1" s="1"/>
  <c r="F70" i="1"/>
  <c r="F71" i="1"/>
  <c r="E71" i="1" s="1"/>
  <c r="F72" i="1"/>
  <c r="F73" i="1"/>
  <c r="E73" i="1" s="1"/>
  <c r="F74" i="1"/>
  <c r="F75" i="1"/>
  <c r="E75" i="1" s="1"/>
  <c r="F76" i="1"/>
  <c r="F77" i="1"/>
  <c r="E77" i="1" s="1"/>
  <c r="F78" i="1"/>
  <c r="F79" i="1"/>
  <c r="E79" i="1" s="1"/>
  <c r="F80" i="1"/>
  <c r="F81" i="1"/>
  <c r="F82" i="1"/>
  <c r="F83" i="1"/>
  <c r="E83" i="1" s="1"/>
  <c r="F84" i="1"/>
  <c r="F85" i="1"/>
  <c r="E85" i="1" s="1"/>
  <c r="F86" i="1"/>
  <c r="E86" i="1" s="1"/>
  <c r="F87" i="1"/>
  <c r="E87" i="1" s="1"/>
  <c r="F88" i="1"/>
  <c r="E88" i="1" s="1"/>
  <c r="F89" i="1"/>
  <c r="E89" i="1" s="1"/>
  <c r="F90" i="1"/>
  <c r="E90" i="1" s="1"/>
  <c r="F91" i="1"/>
  <c r="E91" i="1" s="1"/>
  <c r="F92" i="1"/>
  <c r="E92" i="1" s="1"/>
  <c r="F93" i="1"/>
  <c r="E93" i="1" s="1"/>
  <c r="F94" i="1"/>
  <c r="E94" i="1" s="1"/>
  <c r="F95" i="1"/>
  <c r="E95" i="1" s="1"/>
  <c r="F96" i="1"/>
  <c r="F97" i="1"/>
  <c r="E97" i="1" s="1"/>
  <c r="F98" i="1"/>
  <c r="F99" i="1"/>
  <c r="E99" i="1" s="1"/>
  <c r="F100" i="1"/>
  <c r="E100" i="1" s="1"/>
  <c r="F101" i="1"/>
  <c r="E101" i="1" s="1"/>
  <c r="F102" i="1"/>
  <c r="E102" i="1" s="1"/>
  <c r="F103" i="1"/>
  <c r="E103" i="1" s="1"/>
  <c r="F104" i="1"/>
  <c r="E104" i="1" s="1"/>
  <c r="F105" i="1"/>
  <c r="E105" i="1" s="1"/>
  <c r="F106" i="1"/>
  <c r="E106" i="1" s="1"/>
  <c r="F107" i="1"/>
  <c r="E107" i="1" s="1"/>
  <c r="F108" i="1"/>
  <c r="E108" i="1" s="1"/>
  <c r="F109" i="1"/>
  <c r="E109" i="1" s="1"/>
  <c r="F110" i="1"/>
  <c r="E110" i="1" s="1"/>
  <c r="F111" i="1"/>
  <c r="E111" i="1" s="1"/>
  <c r="F112" i="1"/>
  <c r="E112" i="1" s="1"/>
  <c r="F113" i="1"/>
  <c r="F114" i="1"/>
  <c r="E114" i="1" s="1"/>
  <c r="F115" i="1"/>
  <c r="F116" i="1"/>
  <c r="E116" i="1" s="1"/>
  <c r="F117" i="1"/>
  <c r="E117" i="1" s="1"/>
  <c r="F118" i="1"/>
  <c r="E118" i="1" s="1"/>
  <c r="F119" i="1"/>
  <c r="E119" i="1" s="1"/>
  <c r="F120" i="1"/>
  <c r="E120" i="1" s="1"/>
  <c r="F121" i="1"/>
  <c r="E121" i="1" s="1"/>
  <c r="F122" i="1"/>
  <c r="E122" i="1" s="1"/>
  <c r="F123" i="1"/>
  <c r="E123" i="1" s="1"/>
  <c r="F124" i="1"/>
  <c r="E124" i="1" s="1"/>
  <c r="F125" i="1"/>
  <c r="E125" i="1" s="1"/>
  <c r="F126" i="1"/>
  <c r="E126" i="1" s="1"/>
  <c r="F127" i="1"/>
  <c r="E127" i="1" s="1"/>
  <c r="F128" i="1"/>
  <c r="E128" i="1" s="1"/>
  <c r="F129" i="1"/>
  <c r="E129" i="1" s="1"/>
  <c r="F130" i="1"/>
  <c r="F131" i="1"/>
  <c r="E131" i="1" s="1"/>
  <c r="F132" i="1"/>
  <c r="F133" i="1"/>
  <c r="E133" i="1" s="1"/>
  <c r="F134" i="1"/>
  <c r="E134" i="1" s="1"/>
  <c r="F135" i="1"/>
  <c r="E135" i="1" s="1"/>
  <c r="F136" i="1"/>
  <c r="E136" i="1" s="1"/>
  <c r="F137" i="1"/>
  <c r="E137" i="1" s="1"/>
  <c r="F138" i="1"/>
  <c r="E138" i="1" s="1"/>
  <c r="F139" i="1"/>
  <c r="E139" i="1" s="1"/>
  <c r="F140" i="1"/>
  <c r="E140" i="1" s="1"/>
  <c r="F141" i="1"/>
  <c r="E141" i="1" s="1"/>
  <c r="F142" i="1"/>
  <c r="E142" i="1" s="1"/>
  <c r="F143" i="1"/>
  <c r="F144" i="1"/>
  <c r="F145" i="1"/>
  <c r="E145" i="1" s="1"/>
  <c r="F146" i="1"/>
  <c r="E146" i="1" s="1"/>
  <c r="F147" i="1"/>
  <c r="F148" i="1"/>
  <c r="E148" i="1" s="1"/>
  <c r="F149" i="1"/>
  <c r="E149" i="1" s="1"/>
  <c r="F150" i="1"/>
  <c r="F151" i="1"/>
  <c r="E151" i="1" s="1"/>
  <c r="F152" i="1"/>
  <c r="F153" i="1"/>
  <c r="E153" i="1" s="1"/>
  <c r="F154" i="1"/>
  <c r="E154" i="1" s="1"/>
  <c r="F155" i="1"/>
  <c r="E155" i="1" s="1"/>
  <c r="F156" i="1"/>
  <c r="E156" i="1" s="1"/>
  <c r="F157" i="1"/>
  <c r="E157" i="1" s="1"/>
  <c r="F158" i="1"/>
  <c r="E158" i="1" s="1"/>
  <c r="F159" i="1"/>
  <c r="E159" i="1" s="1"/>
  <c r="F160" i="1"/>
  <c r="E160" i="1" s="1"/>
  <c r="F161" i="1"/>
  <c r="E161" i="1" s="1"/>
  <c r="F162" i="1"/>
  <c r="E162" i="1" s="1"/>
  <c r="F163" i="1"/>
  <c r="E163" i="1" s="1"/>
  <c r="F164" i="1"/>
  <c r="F165" i="1"/>
  <c r="E165" i="1" s="1"/>
  <c r="F166" i="1"/>
  <c r="E166" i="1" s="1"/>
  <c r="F167" i="1"/>
  <c r="F168" i="1"/>
  <c r="F169" i="1"/>
  <c r="E169" i="1" s="1"/>
  <c r="F170" i="1"/>
  <c r="F171" i="1"/>
  <c r="E171" i="1" s="1"/>
  <c r="F172" i="1"/>
  <c r="E172" i="1" s="1"/>
  <c r="F173" i="1"/>
  <c r="E173" i="1" s="1"/>
  <c r="F174" i="1"/>
  <c r="E174" i="1" s="1"/>
  <c r="F175" i="1"/>
  <c r="E175" i="1" s="1"/>
  <c r="F176" i="1"/>
  <c r="E176" i="1" s="1"/>
  <c r="F177" i="1"/>
  <c r="E177" i="1" s="1"/>
  <c r="F178" i="1"/>
  <c r="E178" i="1" s="1"/>
  <c r="F179" i="1"/>
  <c r="E179" i="1" s="1"/>
  <c r="F180" i="1"/>
  <c r="E180" i="1" s="1"/>
  <c r="F181" i="1"/>
  <c r="E181" i="1" s="1"/>
  <c r="F182" i="1"/>
  <c r="F183" i="1"/>
  <c r="E183" i="1" s="1"/>
  <c r="F184" i="1"/>
  <c r="F185" i="1"/>
  <c r="E185" i="1" s="1"/>
  <c r="F186" i="1"/>
  <c r="E186" i="1" s="1"/>
  <c r="F187" i="1"/>
  <c r="F188" i="1"/>
  <c r="F189" i="1"/>
  <c r="E189" i="1" s="1"/>
  <c r="F190" i="1"/>
  <c r="E190" i="1" s="1"/>
  <c r="F191" i="1"/>
  <c r="E191" i="1" s="1"/>
  <c r="F192" i="1"/>
  <c r="E192" i="1" s="1"/>
  <c r="F193" i="1"/>
  <c r="E193" i="1" s="1"/>
  <c r="F194" i="1"/>
  <c r="E194" i="1" s="1"/>
  <c r="F195" i="1"/>
  <c r="F196" i="1"/>
  <c r="E196" i="1" s="1"/>
  <c r="F197" i="1"/>
  <c r="E197" i="1" s="1"/>
  <c r="F198" i="1"/>
  <c r="E198" i="1" s="1"/>
  <c r="F199" i="1"/>
  <c r="E199" i="1" s="1"/>
  <c r="F200" i="1"/>
  <c r="F201" i="1"/>
  <c r="F202" i="1"/>
  <c r="E202" i="1" s="1"/>
  <c r="F213" i="1"/>
  <c r="E213" i="1" s="1"/>
  <c r="F214" i="1"/>
  <c r="E214" i="1" s="1"/>
  <c r="F215" i="1"/>
  <c r="E215" i="1" s="1"/>
  <c r="F216" i="1"/>
  <c r="E216" i="1" s="1"/>
  <c r="F217" i="1"/>
  <c r="F218" i="1"/>
  <c r="F219" i="1"/>
  <c r="E219" i="1" s="1"/>
  <c r="F220" i="1"/>
  <c r="F221" i="1"/>
  <c r="E221" i="1" s="1"/>
  <c r="F222" i="1"/>
  <c r="E222" i="1" s="1"/>
  <c r="F223" i="1"/>
  <c r="E223" i="1" s="1"/>
  <c r="F224" i="1"/>
  <c r="E224" i="1" s="1"/>
  <c r="F225" i="1"/>
  <c r="E225" i="1" s="1"/>
  <c r="F226" i="1"/>
  <c r="F227" i="1"/>
  <c r="E227" i="1" s="1"/>
  <c r="F228" i="1"/>
  <c r="E228" i="1" s="1"/>
  <c r="F229" i="1"/>
  <c r="E229" i="1" s="1"/>
  <c r="F230" i="1"/>
  <c r="E230" i="1" s="1"/>
  <c r="F231" i="1"/>
  <c r="F232" i="1"/>
  <c r="E232" i="1" s="1"/>
  <c r="F233" i="1"/>
  <c r="F234" i="1"/>
  <c r="F235" i="1"/>
  <c r="E235" i="1" s="1"/>
  <c r="F236" i="1"/>
  <c r="E236" i="1" s="1"/>
  <c r="F237" i="1"/>
  <c r="E237" i="1" s="1"/>
  <c r="F238" i="1"/>
  <c r="F239" i="1"/>
  <c r="E239" i="1" s="1"/>
  <c r="F240" i="1"/>
  <c r="E240" i="1" s="1"/>
  <c r="F241" i="1"/>
  <c r="E241" i="1" s="1"/>
  <c r="F242" i="1"/>
  <c r="E242" i="1" s="1"/>
  <c r="F243" i="1"/>
  <c r="F244" i="1"/>
  <c r="E244" i="1" s="1"/>
  <c r="F245" i="1"/>
  <c r="F246" i="1"/>
  <c r="E246" i="1" s="1"/>
  <c r="F247" i="1"/>
  <c r="F248" i="1"/>
  <c r="E248" i="1" s="1"/>
  <c r="F249" i="1"/>
  <c r="E249" i="1" s="1"/>
  <c r="F250" i="1"/>
  <c r="E250" i="1" s="1"/>
  <c r="F251" i="1"/>
  <c r="F252" i="1"/>
  <c r="E252" i="1" s="1"/>
  <c r="F253" i="1"/>
  <c r="F254" i="1"/>
  <c r="F255" i="1"/>
  <c r="F256" i="1"/>
  <c r="F257" i="1"/>
  <c r="F258" i="1"/>
  <c r="E258" i="1" s="1"/>
  <c r="F259" i="1"/>
  <c r="E259" i="1" s="1"/>
  <c r="F260" i="1"/>
  <c r="E260" i="1" s="1"/>
  <c r="F261" i="1"/>
  <c r="E261" i="1" s="1"/>
  <c r="F262" i="1"/>
  <c r="E262" i="1" s="1"/>
  <c r="F263" i="1"/>
  <c r="E263" i="1" s="1"/>
  <c r="F264" i="1"/>
  <c r="E264" i="1" s="1"/>
  <c r="F265" i="1"/>
  <c r="E265" i="1" s="1"/>
  <c r="F266" i="1"/>
  <c r="E266" i="1" s="1"/>
  <c r="F267" i="1"/>
  <c r="E267" i="1" s="1"/>
  <c r="F268" i="1"/>
  <c r="E268" i="1" s="1"/>
  <c r="F269" i="1"/>
  <c r="E269" i="1" s="1"/>
  <c r="F270" i="1"/>
  <c r="E270" i="1" s="1"/>
  <c r="F271" i="1"/>
  <c r="F272" i="1"/>
  <c r="F273" i="1"/>
  <c r="E273" i="1" s="1"/>
  <c r="F274" i="1"/>
  <c r="E274" i="1" s="1"/>
  <c r="F275" i="1"/>
  <c r="E275" i="1" s="1"/>
  <c r="F276" i="1"/>
  <c r="E276" i="1" s="1"/>
  <c r="F277" i="1"/>
  <c r="E277" i="1" s="1"/>
  <c r="F278" i="1"/>
  <c r="E278" i="1" s="1"/>
  <c r="F279" i="1"/>
  <c r="E279" i="1" s="1"/>
  <c r="F280" i="1"/>
  <c r="E280" i="1" s="1"/>
  <c r="F281" i="1"/>
  <c r="F282" i="1"/>
  <c r="F283" i="1"/>
  <c r="E283" i="1" s="1"/>
  <c r="F284" i="1"/>
  <c r="E284" i="1" s="1"/>
  <c r="F285" i="1"/>
  <c r="E285" i="1" s="1"/>
  <c r="F286" i="1"/>
  <c r="E286" i="1" s="1"/>
  <c r="F287" i="1"/>
  <c r="E287" i="1" s="1"/>
  <c r="F288" i="1"/>
  <c r="E288" i="1" s="1"/>
  <c r="F289" i="1"/>
  <c r="F290" i="1"/>
  <c r="F291" i="1"/>
  <c r="F292" i="1"/>
  <c r="F293" i="1"/>
  <c r="F294" i="1"/>
  <c r="F295" i="1"/>
  <c r="F296" i="1"/>
  <c r="F297" i="1"/>
  <c r="E297" i="1" s="1"/>
  <c r="F298" i="1"/>
  <c r="E298" i="1" s="1"/>
  <c r="F299" i="1"/>
  <c r="F300" i="1"/>
  <c r="E300" i="1" s="1"/>
  <c r="F301" i="1"/>
  <c r="E301" i="1" s="1"/>
  <c r="F302" i="1"/>
  <c r="E302" i="1" s="1"/>
  <c r="F303" i="1"/>
  <c r="E303" i="1" s="1"/>
  <c r="F304" i="1"/>
  <c r="F305" i="1"/>
  <c r="E305" i="1" s="1"/>
  <c r="F306" i="1"/>
  <c r="E306" i="1" s="1"/>
  <c r="F307" i="1"/>
  <c r="F308" i="1"/>
  <c r="E308" i="1" s="1"/>
  <c r="F309" i="1"/>
  <c r="E309" i="1" s="1"/>
  <c r="F310" i="1"/>
  <c r="E310" i="1" s="1"/>
  <c r="F311" i="1"/>
  <c r="E311" i="1" s="1"/>
  <c r="F312" i="1"/>
  <c r="E312" i="1" s="1"/>
  <c r="F313" i="1"/>
  <c r="E313" i="1" s="1"/>
  <c r="F314" i="1"/>
  <c r="E314" i="1" s="1"/>
  <c r="F315" i="1"/>
  <c r="E315" i="1" s="1"/>
  <c r="F316" i="1"/>
  <c r="E316" i="1" s="1"/>
  <c r="F317" i="1"/>
  <c r="E317" i="1" s="1"/>
  <c r="F318" i="1"/>
  <c r="E318" i="1" s="1"/>
  <c r="F319" i="1"/>
  <c r="E319" i="1" s="1"/>
  <c r="F320" i="1"/>
  <c r="E320" i="1" s="1"/>
  <c r="F321" i="1"/>
  <c r="F322" i="1"/>
  <c r="E322" i="1" s="1"/>
  <c r="F323" i="1"/>
  <c r="E323" i="1" s="1"/>
  <c r="F324" i="1"/>
  <c r="E324" i="1" s="1"/>
  <c r="F325" i="1"/>
  <c r="E325" i="1" s="1"/>
  <c r="F326" i="1"/>
  <c r="E326" i="1" s="1"/>
  <c r="F327" i="1"/>
  <c r="E327" i="1" s="1"/>
  <c r="F328" i="1"/>
  <c r="E328" i="1" s="1"/>
  <c r="F329" i="1"/>
  <c r="E329" i="1" s="1"/>
  <c r="F330" i="1"/>
  <c r="F331" i="1"/>
  <c r="E331" i="1" s="1"/>
  <c r="F332" i="1"/>
  <c r="E332" i="1" s="1"/>
  <c r="F333" i="1"/>
  <c r="E333" i="1" s="1"/>
  <c r="F334" i="1"/>
  <c r="E334" i="1" s="1"/>
  <c r="F335" i="1"/>
  <c r="F336" i="1"/>
  <c r="E336" i="1" s="1"/>
  <c r="F337" i="1"/>
  <c r="F338" i="1"/>
  <c r="E338" i="1" s="1"/>
  <c r="F339" i="1"/>
  <c r="E339" i="1" s="1"/>
  <c r="F340" i="1"/>
  <c r="E340" i="1" s="1"/>
  <c r="F341" i="1"/>
  <c r="E341" i="1" s="1"/>
  <c r="F342" i="1"/>
  <c r="E342" i="1" s="1"/>
  <c r="F343" i="1"/>
  <c r="E343" i="1" s="1"/>
  <c r="F344" i="1"/>
  <c r="E344" i="1" s="1"/>
  <c r="F345" i="1"/>
  <c r="E345" i="1" s="1"/>
  <c r="F346" i="1"/>
  <c r="E346" i="1" s="1"/>
  <c r="F347" i="1"/>
  <c r="E347" i="1" s="1"/>
  <c r="F348" i="1"/>
  <c r="E348" i="1" s="1"/>
  <c r="F349" i="1"/>
  <c r="E349" i="1" s="1"/>
  <c r="F350" i="1"/>
  <c r="E350" i="1" s="1"/>
  <c r="F351" i="1"/>
  <c r="E351" i="1" s="1"/>
  <c r="F352" i="1"/>
  <c r="F353" i="1"/>
  <c r="F354" i="1"/>
  <c r="E354" i="1" s="1"/>
  <c r="F355" i="1"/>
  <c r="E355" i="1" s="1"/>
  <c r="F356" i="1"/>
  <c r="F357" i="1"/>
  <c r="E357" i="1" s="1"/>
  <c r="F358" i="1"/>
  <c r="F359" i="1"/>
  <c r="E359" i="1" s="1"/>
  <c r="F360" i="1"/>
  <c r="F361" i="1"/>
  <c r="E361" i="1" s="1"/>
  <c r="F362" i="1"/>
  <c r="E362" i="1" s="1"/>
  <c r="F363" i="1"/>
  <c r="E363" i="1" s="1"/>
  <c r="F364" i="1"/>
  <c r="E364" i="1" s="1"/>
  <c r="F365" i="1"/>
  <c r="E365" i="1" s="1"/>
  <c r="F366" i="1"/>
  <c r="E366" i="1" s="1"/>
  <c r="F367" i="1"/>
  <c r="E367" i="1" s="1"/>
  <c r="F368" i="1"/>
  <c r="E368" i="1" s="1"/>
  <c r="F369" i="1"/>
  <c r="F370" i="1"/>
  <c r="E370" i="1" s="1"/>
  <c r="F371" i="1"/>
  <c r="F372" i="1"/>
  <c r="E372" i="1" s="1"/>
  <c r="F373" i="1"/>
  <c r="E373" i="1" s="1"/>
  <c r="F374" i="1"/>
  <c r="E374" i="1" s="1"/>
  <c r="F375" i="1"/>
  <c r="E375" i="1" s="1"/>
  <c r="F376" i="1"/>
  <c r="F377" i="1"/>
  <c r="E377" i="1" s="1"/>
  <c r="F378" i="1"/>
  <c r="E378" i="1" s="1"/>
  <c r="F379" i="1"/>
  <c r="E379" i="1" s="1"/>
  <c r="F380" i="1"/>
  <c r="E380" i="1" s="1"/>
  <c r="F381" i="1"/>
  <c r="E381" i="1" s="1"/>
  <c r="F382" i="1"/>
  <c r="E382" i="1" s="1"/>
  <c r="F383" i="1"/>
  <c r="E383" i="1" s="1"/>
  <c r="F384" i="1"/>
  <c r="E384" i="1" s="1"/>
  <c r="F385" i="1"/>
  <c r="E385" i="1" s="1"/>
  <c r="F386" i="1"/>
  <c r="F387" i="1"/>
  <c r="E387" i="1" s="1"/>
  <c r="F388" i="1"/>
  <c r="E388" i="1" s="1"/>
  <c r="F389" i="1"/>
  <c r="E389" i="1" s="1"/>
  <c r="F390" i="1"/>
  <c r="E390" i="1" s="1"/>
  <c r="F391" i="1"/>
  <c r="E391" i="1" s="1"/>
  <c r="F392" i="1"/>
  <c r="E392" i="1" s="1"/>
  <c r="F393" i="1"/>
  <c r="F394" i="1"/>
  <c r="E394" i="1" s="1"/>
  <c r="F395" i="1"/>
  <c r="F396" i="1"/>
  <c r="E396" i="1" s="1"/>
  <c r="F397" i="1"/>
  <c r="F398" i="1"/>
  <c r="E398" i="1" s="1"/>
  <c r="F399" i="1"/>
  <c r="E399" i="1" s="1"/>
  <c r="F400" i="1"/>
  <c r="E400" i="1" s="1"/>
  <c r="F401" i="1"/>
  <c r="E401" i="1" s="1"/>
  <c r="F402" i="1"/>
  <c r="E402" i="1" s="1"/>
  <c r="F403" i="1"/>
  <c r="F404" i="1"/>
  <c r="F405" i="1"/>
  <c r="E405" i="1" s="1"/>
  <c r="F406" i="1"/>
  <c r="E406" i="1" s="1"/>
  <c r="F407" i="1"/>
  <c r="E407" i="1" s="1"/>
  <c r="F408" i="1"/>
  <c r="E408" i="1" s="1"/>
  <c r="F409" i="1"/>
  <c r="E409" i="1" s="1"/>
  <c r="F410" i="1"/>
  <c r="E410" i="1" s="1"/>
  <c r="F411" i="1"/>
  <c r="E411" i="1" s="1"/>
  <c r="F412" i="1"/>
  <c r="E412" i="1" s="1"/>
  <c r="F413" i="1"/>
  <c r="E413" i="1" s="1"/>
  <c r="F414" i="1"/>
  <c r="E414" i="1" s="1"/>
  <c r="F415" i="1"/>
  <c r="E415" i="1" s="1"/>
  <c r="F416" i="1"/>
  <c r="E416" i="1" s="1"/>
  <c r="F417" i="1"/>
  <c r="F418" i="1"/>
  <c r="E418" i="1" s="1"/>
  <c r="F419" i="1"/>
  <c r="E419" i="1" s="1"/>
  <c r="F420" i="1"/>
  <c r="F421" i="1"/>
  <c r="E421" i="1" s="1"/>
  <c r="F422" i="1"/>
  <c r="E422" i="1" s="1"/>
  <c r="F423" i="1"/>
  <c r="E423" i="1" s="1"/>
  <c r="F424" i="1"/>
  <c r="E424" i="1" s="1"/>
  <c r="F425" i="1"/>
  <c r="F426" i="1"/>
  <c r="E426" i="1" s="1"/>
  <c r="F427" i="1"/>
  <c r="F428" i="1"/>
  <c r="E428" i="1" s="1"/>
  <c r="F429" i="1"/>
  <c r="E429" i="1" s="1"/>
  <c r="F430" i="1"/>
  <c r="F431" i="1"/>
  <c r="E431" i="1" s="1"/>
  <c r="F432" i="1"/>
  <c r="E432" i="1" s="1"/>
  <c r="F433" i="1"/>
  <c r="E433" i="1" s="1"/>
  <c r="F434" i="1"/>
  <c r="E434" i="1" s="1"/>
  <c r="F435" i="1"/>
  <c r="E435" i="1" s="1"/>
  <c r="F436" i="1"/>
  <c r="E436" i="1" s="1"/>
  <c r="F437" i="1"/>
  <c r="F438" i="1"/>
  <c r="E438" i="1" s="1"/>
  <c r="F439" i="1"/>
  <c r="E439" i="1" s="1"/>
  <c r="F440" i="1"/>
  <c r="E440" i="1" s="1"/>
  <c r="F441" i="1"/>
  <c r="F442" i="1"/>
  <c r="E442" i="1" s="1"/>
  <c r="F443" i="1"/>
  <c r="E443" i="1" s="1"/>
  <c r="F444" i="1"/>
  <c r="E444" i="1" s="1"/>
  <c r="F445" i="1"/>
  <c r="E445" i="1" s="1"/>
  <c r="F446" i="1"/>
  <c r="E446" i="1" s="1"/>
  <c r="F447" i="1"/>
  <c r="F448" i="1"/>
  <c r="E448" i="1" s="1"/>
  <c r="F449" i="1"/>
  <c r="E449" i="1" s="1"/>
  <c r="F450" i="1"/>
  <c r="E450" i="1" s="1"/>
  <c r="F451" i="1"/>
  <c r="E451" i="1" s="1"/>
  <c r="F452" i="1"/>
  <c r="E452" i="1" s="1"/>
  <c r="F453" i="1"/>
  <c r="E453" i="1" s="1"/>
  <c r="F454" i="1"/>
  <c r="E454" i="1" s="1"/>
  <c r="F455" i="1"/>
  <c r="E455" i="1" s="1"/>
  <c r="F456" i="1"/>
  <c r="E456" i="1" s="1"/>
  <c r="F457" i="1"/>
  <c r="F458" i="1"/>
  <c r="E458" i="1" s="1"/>
  <c r="F459" i="1"/>
  <c r="E459" i="1" s="1"/>
  <c r="F460" i="1"/>
  <c r="E460" i="1" s="1"/>
  <c r="F461" i="1"/>
  <c r="E461" i="1" s="1"/>
  <c r="F462" i="1"/>
  <c r="E462" i="1" s="1"/>
  <c r="F463" i="1"/>
  <c r="E463" i="1" s="1"/>
  <c r="F464" i="1"/>
  <c r="F465" i="1"/>
  <c r="E465" i="1" s="1"/>
  <c r="F466" i="1"/>
  <c r="E466" i="1" s="1"/>
  <c r="F467" i="1"/>
  <c r="E467" i="1" s="1"/>
  <c r="F468" i="1"/>
  <c r="E468" i="1" s="1"/>
  <c r="F469" i="1"/>
  <c r="E469" i="1" s="1"/>
  <c r="F470" i="1"/>
  <c r="E470" i="1" s="1"/>
  <c r="F471" i="1"/>
  <c r="E471" i="1" s="1"/>
  <c r="F472" i="1"/>
  <c r="E472" i="1" s="1"/>
  <c r="F473" i="1"/>
  <c r="F474" i="1"/>
  <c r="F475" i="1"/>
  <c r="E475" i="1" s="1"/>
  <c r="F476" i="1"/>
  <c r="F477" i="1"/>
  <c r="E477" i="1" s="1"/>
  <c r="F478" i="1"/>
  <c r="F479" i="1"/>
  <c r="E479" i="1" s="1"/>
  <c r="F480" i="1"/>
  <c r="F481" i="1"/>
  <c r="F482" i="1"/>
  <c r="F483" i="1"/>
  <c r="F484" i="1"/>
  <c r="F485" i="1"/>
  <c r="F486" i="1"/>
  <c r="E486" i="1" s="1"/>
  <c r="F487" i="1"/>
  <c r="F488" i="1"/>
  <c r="E488" i="1" s="1"/>
  <c r="F489" i="1"/>
  <c r="F490" i="1"/>
  <c r="E490" i="1" s="1"/>
  <c r="F491" i="1"/>
  <c r="F492" i="1"/>
  <c r="E492" i="1" s="1"/>
  <c r="F493" i="1"/>
  <c r="F494" i="1"/>
  <c r="E494" i="1" s="1"/>
  <c r="F495" i="1"/>
  <c r="F496" i="1"/>
  <c r="E496" i="1" s="1"/>
  <c r="F497" i="1"/>
  <c r="E497" i="1" s="1"/>
  <c r="F498" i="1"/>
  <c r="F499" i="1"/>
  <c r="E499" i="1" s="1"/>
  <c r="F500" i="1"/>
  <c r="E500" i="1" s="1"/>
  <c r="F501" i="1"/>
  <c r="F502" i="1"/>
  <c r="E502" i="1" s="1"/>
  <c r="F503" i="1"/>
  <c r="E503" i="1" s="1"/>
  <c r="F504" i="1"/>
  <c r="F505" i="1"/>
  <c r="E505" i="1" s="1"/>
  <c r="F506" i="1"/>
  <c r="E506" i="1" s="1"/>
  <c r="F507" i="1"/>
  <c r="E507" i="1" s="1"/>
  <c r="F508" i="1"/>
  <c r="E508" i="1" s="1"/>
  <c r="F509" i="1"/>
  <c r="E509" i="1" s="1"/>
  <c r="F510" i="1"/>
  <c r="E510" i="1" s="1"/>
  <c r="F511" i="1"/>
  <c r="F512" i="1"/>
  <c r="E512" i="1" s="1"/>
  <c r="F513" i="1"/>
  <c r="F514" i="1"/>
  <c r="E514" i="1" s="1"/>
  <c r="F515" i="1"/>
  <c r="E515" i="1" s="1"/>
  <c r="F516" i="1"/>
  <c r="E516" i="1" s="1"/>
  <c r="F517" i="1"/>
  <c r="E517" i="1" s="1"/>
  <c r="F518" i="1"/>
  <c r="F519" i="1"/>
  <c r="E519" i="1" s="1"/>
  <c r="F520" i="1"/>
  <c r="F521" i="1"/>
  <c r="E521" i="1" s="1"/>
  <c r="F522" i="1"/>
  <c r="E522" i="1" s="1"/>
  <c r="F523" i="1"/>
  <c r="E523" i="1" s="1"/>
  <c r="F524" i="1"/>
  <c r="F525" i="1"/>
  <c r="F526" i="1"/>
  <c r="E526" i="1" s="1"/>
  <c r="F527" i="1"/>
  <c r="F528" i="1"/>
  <c r="E528" i="1" s="1"/>
  <c r="F529" i="1"/>
  <c r="E529" i="1" s="1"/>
  <c r="F530" i="1"/>
  <c r="F531" i="1"/>
  <c r="F532" i="1"/>
  <c r="F533" i="1"/>
  <c r="E533" i="1" s="1"/>
  <c r="F534" i="1"/>
  <c r="E534" i="1" s="1"/>
  <c r="F535" i="1"/>
  <c r="E535" i="1" s="1"/>
  <c r="F536" i="1"/>
  <c r="F537" i="1"/>
  <c r="F538" i="1"/>
  <c r="F541" i="1"/>
  <c r="F542" i="1"/>
  <c r="F543" i="1"/>
  <c r="E543" i="1" s="1"/>
  <c r="F544" i="1"/>
  <c r="E544" i="1" s="1"/>
  <c r="F545" i="1"/>
  <c r="E545" i="1" s="1"/>
  <c r="F546" i="1"/>
  <c r="E546" i="1" s="1"/>
  <c r="F547" i="1"/>
  <c r="E547" i="1" s="1"/>
  <c r="F548" i="1"/>
  <c r="E548" i="1" s="1"/>
  <c r="F549" i="1"/>
  <c r="E549" i="1" s="1"/>
  <c r="F550" i="1"/>
  <c r="E550" i="1" s="1"/>
  <c r="F551" i="1"/>
  <c r="E551" i="1" s="1"/>
  <c r="F552" i="1"/>
  <c r="E552" i="1" s="1"/>
  <c r="F553" i="1"/>
  <c r="E553" i="1" s="1"/>
  <c r="F554" i="1"/>
  <c r="E554" i="1" s="1"/>
  <c r="F555" i="1"/>
  <c r="E555" i="1" s="1"/>
  <c r="F556" i="1"/>
  <c r="E556" i="1" s="1"/>
  <c r="F557" i="1"/>
  <c r="E557" i="1" s="1"/>
  <c r="F558" i="1"/>
  <c r="F559" i="1"/>
  <c r="E559" i="1" s="1"/>
  <c r="F560" i="1"/>
  <c r="F561" i="1"/>
  <c r="E561" i="1" s="1"/>
  <c r="F562" i="1"/>
  <c r="F563" i="1"/>
  <c r="E563" i="1" s="1"/>
  <c r="F564" i="1"/>
  <c r="E564" i="1" s="1"/>
  <c r="F565" i="1"/>
  <c r="E565" i="1" s="1"/>
  <c r="F566" i="1"/>
  <c r="F567" i="1"/>
  <c r="F568" i="1"/>
  <c r="F569" i="1"/>
  <c r="E569" i="1" s="1"/>
  <c r="F570" i="1"/>
  <c r="E570" i="1" s="1"/>
  <c r="F571" i="1"/>
  <c r="F572" i="1"/>
  <c r="E572" i="1" s="1"/>
  <c r="F573" i="1"/>
  <c r="F574" i="1"/>
  <c r="E574" i="1" s="1"/>
  <c r="F575" i="1"/>
  <c r="F576" i="1"/>
  <c r="E576" i="1" s="1"/>
  <c r="F577" i="1"/>
  <c r="F578" i="1"/>
  <c r="E578" i="1" s="1"/>
  <c r="F579" i="1"/>
  <c r="E579" i="1" s="1"/>
  <c r="F580" i="1"/>
  <c r="E580" i="1" s="1"/>
  <c r="F581" i="1"/>
  <c r="E581" i="1" s="1"/>
  <c r="F582" i="1"/>
  <c r="E582" i="1" s="1"/>
  <c r="F583" i="1"/>
  <c r="F584" i="1"/>
  <c r="E584" i="1" s="1"/>
  <c r="F585" i="1"/>
  <c r="E585" i="1" s="1"/>
  <c r="F586" i="1"/>
  <c r="F587" i="1"/>
  <c r="E587" i="1" s="1"/>
  <c r="F588" i="1"/>
  <c r="F589" i="1"/>
  <c r="E589" i="1" s="1"/>
  <c r="F590" i="1"/>
  <c r="E590" i="1" s="1"/>
  <c r="F591" i="1"/>
  <c r="E591" i="1" s="1"/>
  <c r="F592" i="1"/>
  <c r="E592" i="1" s="1"/>
  <c r="F593" i="1"/>
  <c r="F594" i="1"/>
  <c r="F595" i="1"/>
  <c r="E595" i="1" s="1"/>
  <c r="F596" i="1"/>
  <c r="E596" i="1" s="1"/>
  <c r="F597" i="1"/>
  <c r="F598" i="1"/>
  <c r="E598" i="1" s="1"/>
  <c r="F599" i="1"/>
  <c r="F600" i="1"/>
  <c r="E600" i="1" s="1"/>
  <c r="F601" i="1"/>
  <c r="E601" i="1" s="1"/>
  <c r="F602" i="1"/>
  <c r="E602" i="1" s="1"/>
  <c r="F603" i="1"/>
  <c r="E603" i="1" s="1"/>
  <c r="F604" i="1"/>
  <c r="E604" i="1" s="1"/>
  <c r="F605" i="1"/>
  <c r="E605" i="1" s="1"/>
  <c r="F606" i="1"/>
  <c r="E606" i="1" s="1"/>
  <c r="F607" i="1"/>
  <c r="E607" i="1" s="1"/>
  <c r="F608" i="1"/>
  <c r="E608" i="1" s="1"/>
  <c r="F609" i="1"/>
  <c r="E609" i="1" s="1"/>
  <c r="F610" i="1"/>
  <c r="E610" i="1" s="1"/>
  <c r="F611" i="1"/>
  <c r="F612" i="1"/>
  <c r="E612" i="1" s="1"/>
  <c r="F613" i="1"/>
  <c r="E613" i="1" s="1"/>
  <c r="F614" i="1"/>
  <c r="E614" i="1" s="1"/>
  <c r="F615" i="1"/>
  <c r="E615" i="1" s="1"/>
  <c r="F616" i="1"/>
  <c r="F617" i="1"/>
  <c r="F618" i="1"/>
  <c r="F619" i="1"/>
  <c r="F620" i="1"/>
  <c r="E620" i="1" s="1"/>
  <c r="F621" i="1"/>
  <c r="E621" i="1" s="1"/>
  <c r="F622" i="1"/>
  <c r="E622" i="1" s="1"/>
  <c r="F623" i="1"/>
  <c r="F624" i="1"/>
  <c r="E624" i="1" s="1"/>
  <c r="F625" i="1"/>
  <c r="E625" i="1" s="1"/>
  <c r="F626" i="1"/>
  <c r="E626" i="1" s="1"/>
  <c r="F627" i="1"/>
  <c r="E627" i="1" s="1"/>
  <c r="F628" i="1"/>
  <c r="F629" i="1"/>
  <c r="E629" i="1" s="1"/>
  <c r="F630" i="1"/>
  <c r="E630" i="1" s="1"/>
  <c r="F631" i="1"/>
  <c r="F632" i="1"/>
  <c r="F633" i="1"/>
  <c r="F634" i="1"/>
  <c r="E634" i="1" s="1"/>
  <c r="F635" i="1"/>
  <c r="E635" i="1" s="1"/>
  <c r="F636" i="1"/>
  <c r="E636" i="1" s="1"/>
  <c r="F637" i="1"/>
  <c r="E637" i="1" s="1"/>
  <c r="F638" i="1"/>
  <c r="E638" i="1" s="1"/>
  <c r="F639" i="1"/>
  <c r="E639" i="1" s="1"/>
  <c r="F640" i="1"/>
  <c r="E640" i="1" s="1"/>
  <c r="F641" i="1"/>
  <c r="E641" i="1" s="1"/>
  <c r="F642" i="1"/>
  <c r="E642" i="1" s="1"/>
  <c r="F643" i="1"/>
  <c r="F644" i="1"/>
  <c r="E644" i="1" s="1"/>
  <c r="F645" i="1"/>
  <c r="F646" i="1"/>
  <c r="E646" i="1" s="1"/>
  <c r="F647" i="1"/>
  <c r="E647" i="1" s="1"/>
  <c r="F648" i="1"/>
  <c r="F649" i="1"/>
  <c r="E649" i="1" s="1"/>
  <c r="F650" i="1"/>
  <c r="E650" i="1" s="1"/>
  <c r="F651" i="1"/>
  <c r="E651" i="1" s="1"/>
  <c r="F652" i="1"/>
  <c r="E652" i="1" s="1"/>
  <c r="F653" i="1"/>
  <c r="F654" i="1"/>
  <c r="E654" i="1" s="1"/>
  <c r="F655" i="1"/>
  <c r="E655" i="1" s="1"/>
  <c r="F656" i="1"/>
  <c r="F657" i="1"/>
  <c r="E657" i="1" s="1"/>
  <c r="F658" i="1"/>
  <c r="E658" i="1" s="1"/>
  <c r="F659" i="1"/>
  <c r="E659" i="1" s="1"/>
  <c r="F660" i="1"/>
  <c r="E660" i="1" s="1"/>
  <c r="F661" i="1"/>
  <c r="E661" i="1" s="1"/>
  <c r="F662" i="1"/>
  <c r="F663" i="1"/>
  <c r="E663" i="1" s="1"/>
  <c r="F664" i="1"/>
  <c r="E664" i="1" s="1"/>
  <c r="F665" i="1"/>
  <c r="E665" i="1" s="1"/>
  <c r="F666" i="1"/>
  <c r="E666" i="1" s="1"/>
  <c r="F667" i="1"/>
  <c r="E667" i="1" s="1"/>
  <c r="F668" i="1"/>
  <c r="E668" i="1" s="1"/>
  <c r="F669" i="1"/>
  <c r="E669" i="1" s="1"/>
  <c r="F670" i="1"/>
  <c r="E670" i="1" s="1"/>
  <c r="F671" i="1"/>
  <c r="E671" i="1" s="1"/>
  <c r="F672" i="1"/>
  <c r="E672" i="1" s="1"/>
  <c r="F673" i="1"/>
  <c r="F674" i="1"/>
  <c r="E674" i="1" s="1"/>
  <c r="F675" i="1"/>
  <c r="E675" i="1" s="1"/>
  <c r="F676" i="1"/>
  <c r="E676" i="1" s="1"/>
  <c r="F677" i="1"/>
  <c r="E677" i="1" s="1"/>
  <c r="F678" i="1"/>
  <c r="E678" i="1" s="1"/>
  <c r="F679" i="1"/>
  <c r="F680" i="1"/>
  <c r="E680" i="1" s="1"/>
  <c r="F681" i="1"/>
  <c r="E681" i="1" s="1"/>
  <c r="F682" i="1"/>
  <c r="F683" i="1"/>
  <c r="E683" i="1" s="1"/>
  <c r="F684" i="1"/>
  <c r="E684" i="1" s="1"/>
  <c r="F685" i="1"/>
  <c r="E685" i="1" s="1"/>
  <c r="F686" i="1"/>
  <c r="E686" i="1" s="1"/>
  <c r="F687" i="1"/>
  <c r="E687" i="1" s="1"/>
  <c r="F688" i="1"/>
  <c r="E688" i="1" s="1"/>
  <c r="F689" i="1"/>
  <c r="E689" i="1" s="1"/>
  <c r="F690" i="1"/>
  <c r="E690" i="1" s="1"/>
  <c r="F691" i="1"/>
  <c r="F692" i="1"/>
  <c r="E692" i="1" s="1"/>
  <c r="F693" i="1"/>
  <c r="E693" i="1" s="1"/>
  <c r="F694" i="1"/>
  <c r="E694" i="1" s="1"/>
  <c r="F695" i="1"/>
  <c r="E695" i="1" s="1"/>
  <c r="F696" i="1"/>
  <c r="F697" i="1"/>
  <c r="E697" i="1" s="1"/>
  <c r="F698" i="1"/>
  <c r="F699" i="1"/>
  <c r="E699" i="1" s="1"/>
  <c r="F700" i="1"/>
  <c r="E700" i="1" s="1"/>
  <c r="F701" i="1"/>
  <c r="F702" i="1"/>
  <c r="E702" i="1" s="1"/>
  <c r="F703" i="1"/>
  <c r="F704" i="1"/>
  <c r="F705" i="1"/>
  <c r="F706" i="1"/>
  <c r="F707" i="1"/>
  <c r="F708" i="1"/>
  <c r="F709" i="1"/>
  <c r="F710" i="1"/>
  <c r="F711" i="1"/>
  <c r="E711" i="1" s="1"/>
  <c r="F712" i="1"/>
  <c r="E712" i="1" s="1"/>
  <c r="F713" i="1"/>
  <c r="F714" i="1"/>
  <c r="F715" i="1"/>
  <c r="E715" i="1" s="1"/>
  <c r="F716" i="1"/>
  <c r="F717" i="1"/>
  <c r="F718" i="1"/>
  <c r="F719" i="1"/>
  <c r="F720" i="1"/>
  <c r="F721" i="1"/>
  <c r="F722" i="1"/>
  <c r="E722" i="1" s="1"/>
  <c r="F723" i="1"/>
  <c r="E723" i="1" s="1"/>
  <c r="F724" i="1"/>
  <c r="E724" i="1" s="1"/>
  <c r="F725" i="1"/>
  <c r="F726" i="1"/>
  <c r="E726" i="1" s="1"/>
  <c r="F727" i="1"/>
  <c r="E727" i="1" s="1"/>
  <c r="F728" i="1"/>
  <c r="E728" i="1" s="1"/>
  <c r="F729" i="1"/>
  <c r="E729" i="1" s="1"/>
  <c r="F730" i="1"/>
  <c r="E730" i="1" s="1"/>
  <c r="F731" i="1"/>
  <c r="E731" i="1" s="1"/>
  <c r="F732" i="1"/>
  <c r="E732" i="1" s="1"/>
  <c r="F733" i="1"/>
  <c r="E733" i="1" s="1"/>
  <c r="F734" i="1"/>
  <c r="E734" i="1" s="1"/>
  <c r="F735" i="1"/>
  <c r="E735" i="1" s="1"/>
  <c r="F736" i="1"/>
  <c r="E736" i="1" s="1"/>
  <c r="F737" i="1"/>
  <c r="E737" i="1" s="1"/>
  <c r="F738" i="1"/>
  <c r="E738" i="1" s="1"/>
  <c r="F739" i="1"/>
  <c r="E739" i="1" s="1"/>
  <c r="F740" i="1"/>
  <c r="E740" i="1" s="1"/>
  <c r="F741" i="1"/>
  <c r="E741" i="1" s="1"/>
  <c r="F742" i="1"/>
  <c r="F743" i="1"/>
  <c r="E743" i="1" s="1"/>
  <c r="F744" i="1"/>
  <c r="E744" i="1" s="1"/>
  <c r="F745" i="1"/>
  <c r="E745" i="1" s="1"/>
  <c r="F746" i="1"/>
  <c r="E746" i="1" s="1"/>
  <c r="F747" i="1"/>
  <c r="E747" i="1" s="1"/>
  <c r="F748" i="1"/>
  <c r="E748" i="1" s="1"/>
  <c r="F749" i="1"/>
  <c r="F750" i="1"/>
  <c r="E750" i="1" s="1"/>
  <c r="F751" i="1"/>
  <c r="F752" i="1"/>
  <c r="E752" i="1" s="1"/>
  <c r="F753" i="1"/>
  <c r="E753" i="1" s="1"/>
  <c r="F754" i="1"/>
  <c r="F755" i="1"/>
  <c r="E755" i="1" s="1"/>
  <c r="F756" i="1"/>
  <c r="F757" i="1"/>
  <c r="E757" i="1" s="1"/>
  <c r="F758" i="1"/>
  <c r="E758" i="1" s="1"/>
  <c r="F759" i="1"/>
  <c r="F760" i="1"/>
  <c r="E760" i="1" s="1"/>
  <c r="F761" i="1"/>
  <c r="E761" i="1" s="1"/>
  <c r="F762" i="1"/>
  <c r="E762" i="1" s="1"/>
  <c r="F763" i="1"/>
  <c r="E763" i="1" s="1"/>
  <c r="F764" i="1"/>
  <c r="E764" i="1" s="1"/>
  <c r="F765" i="1"/>
  <c r="E765" i="1" s="1"/>
  <c r="F766" i="1"/>
  <c r="E766" i="1" s="1"/>
  <c r="F767" i="1"/>
  <c r="E767" i="1" s="1"/>
  <c r="F768" i="1"/>
  <c r="E768" i="1" s="1"/>
  <c r="F769" i="1"/>
  <c r="E769" i="1" s="1"/>
  <c r="F770" i="1"/>
  <c r="E770" i="1" s="1"/>
  <c r="F771" i="1"/>
  <c r="E771" i="1" s="1"/>
  <c r="F772" i="1"/>
  <c r="E772" i="1" s="1"/>
  <c r="F773" i="1"/>
  <c r="E773" i="1" s="1"/>
  <c r="F774" i="1"/>
  <c r="E774" i="1" s="1"/>
  <c r="F775" i="1"/>
  <c r="E775" i="1" s="1"/>
  <c r="F776" i="1"/>
  <c r="E776" i="1" s="1"/>
  <c r="F777" i="1"/>
  <c r="F778" i="1"/>
  <c r="E778" i="1" s="1"/>
  <c r="F779" i="1"/>
  <c r="E779" i="1" s="1"/>
  <c r="F780" i="1"/>
  <c r="E780" i="1" s="1"/>
  <c r="F781" i="1"/>
  <c r="E781" i="1" s="1"/>
  <c r="F782" i="1"/>
  <c r="E782" i="1" s="1"/>
  <c r="F783" i="1"/>
  <c r="E783" i="1" s="1"/>
  <c r="F784" i="1"/>
  <c r="E784" i="1" s="1"/>
  <c r="F785" i="1"/>
  <c r="E785" i="1" s="1"/>
  <c r="F786" i="1"/>
  <c r="E786" i="1" s="1"/>
  <c r="F787" i="1"/>
  <c r="E787" i="1" s="1"/>
  <c r="F788" i="1"/>
  <c r="E788" i="1" s="1"/>
  <c r="F789" i="1"/>
  <c r="F790" i="1"/>
  <c r="E790" i="1" s="1"/>
  <c r="F791" i="1"/>
  <c r="F792" i="1"/>
  <c r="F793" i="1"/>
  <c r="E793" i="1" s="1"/>
  <c r="F794" i="1"/>
  <c r="F795" i="1"/>
  <c r="E795" i="1" s="1"/>
  <c r="F796" i="1"/>
  <c r="F797" i="1"/>
  <c r="E797" i="1" s="1"/>
  <c r="F798" i="1"/>
  <c r="E798" i="1" s="1"/>
  <c r="F799" i="1"/>
  <c r="E799" i="1" s="1"/>
  <c r="F800" i="1"/>
  <c r="E800" i="1" s="1"/>
  <c r="F801" i="1"/>
  <c r="E801" i="1" s="1"/>
  <c r="F802" i="1"/>
  <c r="E802" i="1" s="1"/>
  <c r="F803" i="1"/>
  <c r="E803" i="1" s="1"/>
  <c r="F804" i="1"/>
  <c r="E804" i="1" s="1"/>
  <c r="F805" i="1"/>
  <c r="E805" i="1" s="1"/>
  <c r="F806" i="1"/>
  <c r="E806" i="1" s="1"/>
  <c r="F807" i="1"/>
  <c r="E807" i="1" s="1"/>
  <c r="F808" i="1"/>
  <c r="F809" i="1"/>
  <c r="E809" i="1" s="1"/>
  <c r="F810" i="1"/>
  <c r="E810" i="1" s="1"/>
  <c r="F811" i="1"/>
  <c r="E811" i="1" s="1"/>
  <c r="F812" i="1"/>
  <c r="F813" i="1"/>
  <c r="E813" i="1" s="1"/>
  <c r="F814" i="1"/>
  <c r="E814" i="1" s="1"/>
  <c r="F815" i="1"/>
  <c r="E815" i="1" s="1"/>
  <c r="F816" i="1"/>
  <c r="E816" i="1" s="1"/>
  <c r="F817" i="1"/>
  <c r="E817" i="1" s="1"/>
  <c r="F818" i="1"/>
  <c r="E818" i="1" s="1"/>
  <c r="F819" i="1"/>
  <c r="E819" i="1" s="1"/>
  <c r="F820" i="1"/>
  <c r="E820" i="1" s="1"/>
  <c r="F821" i="1"/>
  <c r="E821" i="1" s="1"/>
  <c r="F822" i="1"/>
  <c r="F823" i="1"/>
  <c r="F824" i="1"/>
  <c r="E824" i="1" s="1"/>
  <c r="F825" i="1"/>
  <c r="E825" i="1" s="1"/>
  <c r="F826" i="1"/>
  <c r="E826" i="1" s="1"/>
  <c r="F827" i="1"/>
  <c r="E827" i="1" s="1"/>
  <c r="F828" i="1"/>
  <c r="E828" i="1" s="1"/>
  <c r="F829" i="1"/>
  <c r="F830" i="1"/>
  <c r="E830" i="1" s="1"/>
  <c r="F831" i="1"/>
  <c r="E831" i="1" s="1"/>
  <c r="F832" i="1"/>
  <c r="E832" i="1" s="1"/>
  <c r="F833" i="1"/>
  <c r="E833" i="1" s="1"/>
  <c r="F834" i="1"/>
  <c r="E834" i="1" s="1"/>
  <c r="F835" i="1"/>
  <c r="E835" i="1" s="1"/>
  <c r="F836" i="1"/>
  <c r="E836" i="1" s="1"/>
  <c r="F837" i="1"/>
  <c r="E837" i="1" s="1"/>
  <c r="F838" i="1"/>
  <c r="E838" i="1" s="1"/>
  <c r="F839" i="1"/>
  <c r="E839" i="1" s="1"/>
  <c r="F840" i="1"/>
  <c r="E840" i="1" s="1"/>
  <c r="F841" i="1"/>
  <c r="E841" i="1" s="1"/>
  <c r="F842" i="1"/>
  <c r="E842" i="1" s="1"/>
  <c r="F843" i="1"/>
  <c r="E843" i="1" s="1"/>
  <c r="F844" i="1"/>
  <c r="F845" i="1"/>
  <c r="E845" i="1" s="1"/>
  <c r="F846" i="1"/>
  <c r="E846" i="1" s="1"/>
  <c r="F847" i="1"/>
  <c r="E847" i="1" s="1"/>
  <c r="F848" i="1"/>
  <c r="E848" i="1" s="1"/>
  <c r="F849" i="1"/>
  <c r="E849" i="1" s="1"/>
  <c r="F850" i="1"/>
  <c r="E850" i="1" s="1"/>
  <c r="F851" i="1"/>
  <c r="E851" i="1" s="1"/>
  <c r="F852" i="1"/>
  <c r="E852" i="1" s="1"/>
  <c r="F853" i="1"/>
  <c r="E853" i="1" s="1"/>
  <c r="F854" i="1"/>
  <c r="E854" i="1" s="1"/>
  <c r="F855" i="1"/>
  <c r="F856" i="1"/>
  <c r="E856" i="1" s="1"/>
  <c r="F857" i="1"/>
  <c r="E857" i="1" s="1"/>
  <c r="F858" i="1"/>
  <c r="E858" i="1" s="1"/>
  <c r="F859" i="1"/>
  <c r="E859" i="1" s="1"/>
  <c r="F860" i="1"/>
  <c r="F861" i="1"/>
  <c r="E861" i="1" s="1"/>
  <c r="F862" i="1"/>
  <c r="E862" i="1" s="1"/>
  <c r="F863" i="1"/>
  <c r="E863" i="1" s="1"/>
  <c r="F864" i="1"/>
  <c r="E864" i="1" s="1"/>
  <c r="F865" i="1"/>
  <c r="E865" i="1" s="1"/>
  <c r="F866" i="1"/>
  <c r="E866" i="1" s="1"/>
  <c r="F867" i="1"/>
  <c r="E867" i="1" s="1"/>
  <c r="F868" i="1"/>
  <c r="E868" i="1" s="1"/>
  <c r="F869" i="1"/>
  <c r="E869" i="1" s="1"/>
  <c r="F870" i="1"/>
  <c r="E870" i="1" s="1"/>
  <c r="F871" i="1"/>
  <c r="E871" i="1" s="1"/>
  <c r="F872" i="1"/>
  <c r="E872" i="1" s="1"/>
  <c r="F873" i="1"/>
  <c r="E873" i="1" s="1"/>
  <c r="F874" i="1"/>
  <c r="E874" i="1" s="1"/>
  <c r="F875" i="1"/>
  <c r="F876" i="1"/>
  <c r="E876" i="1" s="1"/>
  <c r="F877" i="1"/>
  <c r="E877" i="1" s="1"/>
  <c r="F878" i="1"/>
  <c r="E878" i="1" s="1"/>
  <c r="F879" i="1"/>
  <c r="E879" i="1" s="1"/>
  <c r="F880" i="1"/>
  <c r="E880" i="1" s="1"/>
  <c r="F881" i="1"/>
  <c r="E881" i="1" s="1"/>
  <c r="F882" i="1"/>
  <c r="E882" i="1" s="1"/>
  <c r="F883" i="1"/>
  <c r="E883" i="1" s="1"/>
  <c r="F884" i="1"/>
  <c r="E884" i="1" s="1"/>
  <c r="F885" i="1"/>
  <c r="E885" i="1" s="1"/>
  <c r="F886" i="1"/>
  <c r="E886" i="1" s="1"/>
  <c r="F887" i="1"/>
  <c r="E887" i="1" s="1"/>
  <c r="F888" i="1"/>
  <c r="E888" i="1" s="1"/>
  <c r="F889" i="1"/>
  <c r="E889" i="1" s="1"/>
  <c r="F890" i="1"/>
  <c r="E890" i="1" s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E903" i="1" s="1"/>
  <c r="F904" i="1"/>
  <c r="F905" i="1"/>
  <c r="E905" i="1" s="1"/>
  <c r="F906" i="1"/>
  <c r="E906" i="1" s="1"/>
  <c r="F907" i="1"/>
  <c r="E907" i="1" s="1"/>
  <c r="F908" i="1"/>
  <c r="E908" i="1" s="1"/>
  <c r="F909" i="1"/>
  <c r="E909" i="1" s="1"/>
  <c r="F910" i="1"/>
  <c r="E910" i="1" s="1"/>
  <c r="F911" i="1"/>
  <c r="F912" i="1"/>
  <c r="F913" i="1"/>
  <c r="E913" i="1" s="1"/>
  <c r="F914" i="1"/>
  <c r="E914" i="1" s="1"/>
  <c r="F915" i="1"/>
  <c r="E915" i="1" s="1"/>
  <c r="F916" i="1"/>
  <c r="E916" i="1" s="1"/>
  <c r="F917" i="1"/>
  <c r="E917" i="1" s="1"/>
  <c r="F918" i="1"/>
  <c r="E918" i="1" s="1"/>
  <c r="F919" i="1"/>
  <c r="E919" i="1" s="1"/>
  <c r="F920" i="1"/>
  <c r="F921" i="1"/>
  <c r="E921" i="1" s="1"/>
  <c r="F922" i="1"/>
  <c r="E922" i="1" s="1"/>
  <c r="F923" i="1"/>
  <c r="E923" i="1" s="1"/>
  <c r="F924" i="1"/>
  <c r="E924" i="1" s="1"/>
  <c r="F925" i="1"/>
  <c r="E925" i="1" s="1"/>
  <c r="F926" i="1"/>
  <c r="E926" i="1" s="1"/>
  <c r="F927" i="1"/>
  <c r="E927" i="1" s="1"/>
  <c r="F928" i="1"/>
  <c r="E928" i="1" s="1"/>
  <c r="F929" i="1"/>
  <c r="E929" i="1" s="1"/>
  <c r="F930" i="1"/>
  <c r="E930" i="1" s="1"/>
  <c r="F931" i="1"/>
  <c r="E931" i="1" s="1"/>
  <c r="F932" i="1"/>
  <c r="E932" i="1" s="1"/>
  <c r="F933" i="1"/>
  <c r="E933" i="1" s="1"/>
  <c r="F934" i="1"/>
  <c r="E934" i="1" s="1"/>
  <c r="F935" i="1"/>
  <c r="F936" i="1"/>
  <c r="E936" i="1" s="1"/>
  <c r="F937" i="1"/>
  <c r="F938" i="1"/>
  <c r="E938" i="1" s="1"/>
  <c r="F939" i="1"/>
  <c r="F940" i="1"/>
  <c r="E940" i="1" s="1"/>
  <c r="F941" i="1"/>
  <c r="E941" i="1" s="1"/>
  <c r="F942" i="1"/>
  <c r="E942" i="1" s="1"/>
  <c r="F943" i="1"/>
  <c r="E943" i="1" s="1"/>
  <c r="F944" i="1"/>
  <c r="F945" i="1"/>
  <c r="E945" i="1" s="1"/>
  <c r="F946" i="1"/>
  <c r="F947" i="1"/>
  <c r="F948" i="1"/>
  <c r="E948" i="1" s="1"/>
  <c r="F949" i="1"/>
  <c r="E949" i="1" s="1"/>
  <c r="F950" i="1"/>
  <c r="E950" i="1" s="1"/>
  <c r="F951" i="1"/>
  <c r="E951" i="1" s="1"/>
  <c r="F952" i="1"/>
  <c r="E952" i="1" s="1"/>
  <c r="F953" i="1"/>
  <c r="F954" i="1"/>
  <c r="E954" i="1" s="1"/>
  <c r="F955" i="1"/>
  <c r="E955" i="1" s="1"/>
  <c r="F956" i="1"/>
  <c r="E956" i="1" s="1"/>
  <c r="F957" i="1"/>
  <c r="E957" i="1" s="1"/>
  <c r="F958" i="1"/>
  <c r="E958" i="1" s="1"/>
  <c r="F959" i="1"/>
  <c r="F960" i="1"/>
  <c r="E960" i="1" s="1"/>
  <c r="F961" i="1"/>
  <c r="F962" i="1"/>
  <c r="E962" i="1" s="1"/>
  <c r="F963" i="1"/>
  <c r="F964" i="1"/>
  <c r="F965" i="1"/>
  <c r="E965" i="1" s="1"/>
  <c r="F966" i="1"/>
  <c r="E966" i="1" s="1"/>
  <c r="F967" i="1"/>
  <c r="F968" i="1"/>
  <c r="F969" i="1"/>
  <c r="F970" i="1"/>
  <c r="E970" i="1" s="1"/>
  <c r="F971" i="1"/>
  <c r="E971" i="1" s="1"/>
  <c r="F972" i="1"/>
  <c r="F973" i="1"/>
  <c r="F974" i="1"/>
  <c r="E974" i="1" s="1"/>
  <c r="F975" i="1"/>
  <c r="E975" i="1" s="1"/>
  <c r="F976" i="1"/>
  <c r="E976" i="1" s="1"/>
  <c r="F977" i="1"/>
  <c r="E977" i="1" s="1"/>
  <c r="F978" i="1"/>
  <c r="E978" i="1" s="1"/>
  <c r="F979" i="1"/>
  <c r="F980" i="1"/>
  <c r="E980" i="1" s="1"/>
  <c r="F981" i="1"/>
  <c r="E981" i="1" s="1"/>
  <c r="F982" i="1"/>
  <c r="E982" i="1" s="1"/>
  <c r="F983" i="1"/>
  <c r="F984" i="1"/>
  <c r="E984" i="1" s="1"/>
  <c r="F985" i="1"/>
  <c r="E985" i="1" s="1"/>
  <c r="F986" i="1"/>
  <c r="E986" i="1" s="1"/>
  <c r="F987" i="1"/>
  <c r="E987" i="1" s="1"/>
  <c r="F988" i="1"/>
  <c r="E988" i="1" s="1"/>
  <c r="F989" i="1"/>
  <c r="E989" i="1" s="1"/>
  <c r="F990" i="1"/>
  <c r="F991" i="1"/>
  <c r="E991" i="1" s="1"/>
  <c r="F992" i="1"/>
  <c r="E992" i="1" s="1"/>
  <c r="F993" i="1"/>
  <c r="E993" i="1" s="1"/>
  <c r="F994" i="1"/>
  <c r="E994" i="1" s="1"/>
  <c r="F995" i="1"/>
  <c r="F996" i="1"/>
  <c r="E996" i="1" s="1"/>
  <c r="F997" i="1"/>
  <c r="F998" i="1"/>
  <c r="E998" i="1" s="1"/>
  <c r="F999" i="1"/>
  <c r="E999" i="1" s="1"/>
  <c r="F1000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N28" i="1"/>
  <c r="AN32" i="1"/>
  <c r="AN37" i="1"/>
  <c r="AN41" i="1"/>
  <c r="A26" i="1"/>
  <c r="F26" i="1"/>
  <c r="AJ26" i="1"/>
  <c r="Z24" i="4" s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K305" i="1" l="1" a="1"/>
  <c r="AK305" i="1" s="1"/>
  <c r="AK306" i="1" s="1" a="1"/>
  <c r="AK306" i="1" s="1"/>
  <c r="AK307" i="1" s="1" a="1"/>
  <c r="AK307" i="1" s="1"/>
  <c r="AK308" i="1" s="1" a="1"/>
  <c r="AK308" i="1" s="1"/>
  <c r="AK309" i="1" s="1" a="1"/>
  <c r="AK309" i="1" s="1"/>
  <c r="AK310" i="1" s="1" a="1"/>
  <c r="AK310" i="1" s="1"/>
  <c r="AK311" i="1" s="1" a="1"/>
  <c r="AK311" i="1" s="1"/>
  <c r="AK312" i="1" s="1" a="1"/>
  <c r="AK312" i="1" s="1"/>
  <c r="AK313" i="1" s="1" a="1"/>
  <c r="AK313" i="1" s="1"/>
  <c r="AK314" i="1" s="1" a="1"/>
  <c r="AK314" i="1" s="1"/>
  <c r="AK315" i="1" s="1" a="1"/>
  <c r="AK315" i="1" s="1"/>
  <c r="AK316" i="1" s="1" a="1"/>
  <c r="AK316" i="1" s="1"/>
  <c r="AK317" i="1" s="1" a="1"/>
  <c r="AK317" i="1" s="1"/>
  <c r="AK318" i="1" s="1" a="1"/>
  <c r="AK318" i="1" s="1"/>
  <c r="AK319" i="1" s="1" a="1"/>
  <c r="AK319" i="1" s="1"/>
  <c r="AK320" i="1" s="1" a="1"/>
  <c r="AK320" i="1" s="1"/>
  <c r="AK321" i="1" s="1" a="1"/>
  <c r="AK321" i="1" s="1"/>
  <c r="S25" i="1"/>
  <c r="R25" i="1"/>
  <c r="S24" i="1"/>
  <c r="R24" i="1"/>
  <c r="S23" i="1"/>
  <c r="R23" i="1"/>
  <c r="S22" i="1"/>
  <c r="R22" i="1"/>
  <c r="S21" i="1"/>
  <c r="R21" i="1"/>
  <c r="S20" i="1"/>
  <c r="R20" i="1"/>
  <c r="S19" i="1"/>
  <c r="R19" i="1"/>
  <c r="S18" i="1"/>
  <c r="R18" i="1"/>
  <c r="S17" i="1"/>
  <c r="R17" i="1"/>
  <c r="S16" i="1"/>
  <c r="R16" i="1"/>
  <c r="S15" i="1"/>
  <c r="R15" i="1"/>
  <c r="S14" i="1"/>
  <c r="R14" i="1"/>
  <c r="S13" i="1"/>
  <c r="R13" i="1"/>
  <c r="S12" i="1"/>
  <c r="R12" i="1"/>
  <c r="L11" i="1"/>
  <c r="S11" i="1"/>
  <c r="R11" i="1"/>
  <c r="S10" i="1"/>
  <c r="R10" i="1"/>
  <c r="S9" i="1"/>
  <c r="R9" i="1"/>
  <c r="S8" i="1"/>
  <c r="R8" i="1"/>
  <c r="S7" i="1"/>
  <c r="R7" i="1"/>
  <c r="S6" i="1"/>
  <c r="R6" i="1"/>
  <c r="S5" i="1"/>
  <c r="R5" i="1"/>
  <c r="S4" i="1"/>
  <c r="R4" i="1"/>
  <c r="S3" i="1"/>
  <c r="R3" i="1"/>
  <c r="S26" i="1"/>
  <c r="R26" i="1"/>
  <c r="S1000" i="1"/>
  <c r="R1000" i="1"/>
  <c r="S999" i="1"/>
  <c r="R999" i="1"/>
  <c r="S998" i="1"/>
  <c r="R998" i="1"/>
  <c r="S997" i="1"/>
  <c r="R997" i="1"/>
  <c r="S996" i="1"/>
  <c r="R996" i="1"/>
  <c r="S995" i="1"/>
  <c r="R995" i="1"/>
  <c r="S994" i="1"/>
  <c r="R994" i="1"/>
  <c r="S993" i="1"/>
  <c r="R993" i="1"/>
  <c r="S992" i="1"/>
  <c r="R992" i="1"/>
  <c r="S991" i="1"/>
  <c r="R991" i="1"/>
  <c r="L990" i="1"/>
  <c r="S990" i="1"/>
  <c r="R990" i="1"/>
  <c r="S989" i="1"/>
  <c r="R989" i="1"/>
  <c r="S988" i="1"/>
  <c r="R988" i="1"/>
  <c r="S987" i="1"/>
  <c r="R987" i="1"/>
  <c r="S986" i="1"/>
  <c r="R986" i="1"/>
  <c r="S985" i="1"/>
  <c r="R985" i="1"/>
  <c r="S984" i="1"/>
  <c r="R984" i="1"/>
  <c r="S983" i="1"/>
  <c r="R983" i="1"/>
  <c r="S982" i="1"/>
  <c r="R982" i="1"/>
  <c r="S981" i="1"/>
  <c r="R981" i="1"/>
  <c r="S980" i="1"/>
  <c r="R980" i="1"/>
  <c r="L979" i="1"/>
  <c r="S979" i="1"/>
  <c r="R979" i="1"/>
  <c r="S978" i="1"/>
  <c r="R978" i="1"/>
  <c r="S977" i="1"/>
  <c r="R977" i="1"/>
  <c r="S976" i="1"/>
  <c r="R976" i="1"/>
  <c r="S975" i="1"/>
  <c r="R975" i="1"/>
  <c r="S974" i="1"/>
  <c r="R974" i="1"/>
  <c r="L973" i="1"/>
  <c r="S973" i="1"/>
  <c r="R973" i="1"/>
  <c r="L972" i="1"/>
  <c r="S972" i="1"/>
  <c r="R972" i="1"/>
  <c r="S971" i="1"/>
  <c r="R971" i="1"/>
  <c r="S970" i="1"/>
  <c r="R970" i="1"/>
  <c r="S969" i="1"/>
  <c r="R969" i="1"/>
  <c r="S968" i="1"/>
  <c r="R968" i="1"/>
  <c r="S967" i="1"/>
  <c r="R967" i="1"/>
  <c r="S966" i="1"/>
  <c r="R966" i="1"/>
  <c r="S965" i="1"/>
  <c r="R965" i="1"/>
  <c r="S964" i="1"/>
  <c r="R964" i="1"/>
  <c r="S963" i="1"/>
  <c r="R963" i="1"/>
  <c r="S962" i="1"/>
  <c r="R962" i="1"/>
  <c r="S961" i="1"/>
  <c r="R961" i="1"/>
  <c r="S960" i="1"/>
  <c r="R960" i="1"/>
  <c r="S959" i="1"/>
  <c r="R959" i="1"/>
  <c r="S958" i="1"/>
  <c r="R958" i="1"/>
  <c r="S957" i="1"/>
  <c r="R957" i="1"/>
  <c r="S956" i="1"/>
  <c r="R956" i="1"/>
  <c r="S955" i="1"/>
  <c r="R955" i="1"/>
  <c r="S954" i="1"/>
  <c r="R954" i="1"/>
  <c r="S953" i="1"/>
  <c r="R953" i="1"/>
  <c r="S952" i="1"/>
  <c r="R952" i="1"/>
  <c r="S951" i="1"/>
  <c r="R951" i="1"/>
  <c r="S950" i="1"/>
  <c r="R950" i="1"/>
  <c r="S949" i="1"/>
  <c r="R949" i="1"/>
  <c r="S948" i="1"/>
  <c r="R948" i="1"/>
  <c r="S947" i="1"/>
  <c r="R947" i="1"/>
  <c r="S946" i="1"/>
  <c r="R946" i="1"/>
  <c r="S945" i="1"/>
  <c r="R945" i="1"/>
  <c r="S944" i="1"/>
  <c r="R944" i="1"/>
  <c r="S943" i="1"/>
  <c r="R943" i="1"/>
  <c r="S942" i="1"/>
  <c r="R942" i="1"/>
  <c r="S941" i="1"/>
  <c r="R941" i="1"/>
  <c r="S940" i="1"/>
  <c r="R940" i="1"/>
  <c r="S939" i="1"/>
  <c r="R939" i="1"/>
  <c r="S938" i="1"/>
  <c r="R938" i="1"/>
  <c r="S937" i="1"/>
  <c r="R937" i="1"/>
  <c r="S936" i="1"/>
  <c r="R936" i="1"/>
  <c r="S935" i="1"/>
  <c r="R935" i="1"/>
  <c r="S934" i="1"/>
  <c r="R934" i="1"/>
  <c r="S933" i="1"/>
  <c r="R933" i="1"/>
  <c r="S932" i="1"/>
  <c r="R932" i="1"/>
  <c r="S931" i="1"/>
  <c r="R931" i="1"/>
  <c r="S930" i="1"/>
  <c r="R930" i="1"/>
  <c r="S929" i="1"/>
  <c r="R929" i="1"/>
  <c r="S928" i="1"/>
  <c r="R928" i="1"/>
  <c r="S927" i="1"/>
  <c r="R927" i="1"/>
  <c r="S926" i="1"/>
  <c r="R926" i="1"/>
  <c r="S925" i="1"/>
  <c r="R925" i="1"/>
  <c r="S924" i="1"/>
  <c r="R924" i="1"/>
  <c r="S923" i="1"/>
  <c r="R923" i="1"/>
  <c r="S922" i="1"/>
  <c r="R922" i="1"/>
  <c r="S921" i="1"/>
  <c r="R921" i="1"/>
  <c r="S920" i="1"/>
  <c r="R920" i="1"/>
  <c r="S919" i="1"/>
  <c r="R919" i="1"/>
  <c r="S918" i="1"/>
  <c r="R918" i="1"/>
  <c r="S917" i="1"/>
  <c r="R917" i="1"/>
  <c r="S916" i="1"/>
  <c r="R916" i="1"/>
  <c r="S915" i="1"/>
  <c r="R915" i="1"/>
  <c r="S914" i="1"/>
  <c r="R914" i="1"/>
  <c r="S913" i="1"/>
  <c r="R913" i="1"/>
  <c r="S912" i="1"/>
  <c r="R912" i="1"/>
  <c r="S911" i="1"/>
  <c r="R911" i="1"/>
  <c r="S910" i="1"/>
  <c r="R910" i="1"/>
  <c r="S909" i="1"/>
  <c r="R909" i="1"/>
  <c r="S908" i="1"/>
  <c r="R908" i="1"/>
  <c r="S907" i="1"/>
  <c r="R907" i="1"/>
  <c r="S906" i="1"/>
  <c r="R906" i="1"/>
  <c r="S905" i="1"/>
  <c r="R905" i="1"/>
  <c r="S904" i="1"/>
  <c r="R904" i="1"/>
  <c r="S903" i="1"/>
  <c r="R903" i="1"/>
  <c r="L902" i="1"/>
  <c r="C902" i="1" s="1"/>
  <c r="X902" i="1" s="1"/>
  <c r="S902" i="1"/>
  <c r="R902" i="1"/>
  <c r="L901" i="1"/>
  <c r="C901" i="1" s="1"/>
  <c r="X901" i="1" s="1"/>
  <c r="S901" i="1"/>
  <c r="R901" i="1"/>
  <c r="L900" i="1"/>
  <c r="C900" i="1" s="1"/>
  <c r="X900" i="1" s="1"/>
  <c r="S900" i="1"/>
  <c r="R900" i="1"/>
  <c r="L899" i="1"/>
  <c r="C899" i="1" s="1"/>
  <c r="X899" i="1" s="1"/>
  <c r="S899" i="1"/>
  <c r="R899" i="1"/>
  <c r="L898" i="1"/>
  <c r="C898" i="1" s="1"/>
  <c r="X898" i="1" s="1"/>
  <c r="S898" i="1"/>
  <c r="R898" i="1"/>
  <c r="L897" i="1"/>
  <c r="C897" i="1" s="1"/>
  <c r="X897" i="1" s="1"/>
  <c r="S897" i="1"/>
  <c r="R897" i="1"/>
  <c r="L896" i="1"/>
  <c r="C896" i="1" s="1"/>
  <c r="X896" i="1" s="1"/>
  <c r="S896" i="1"/>
  <c r="R896" i="1"/>
  <c r="L895" i="1"/>
  <c r="C895" i="1" s="1"/>
  <c r="X895" i="1" s="1"/>
  <c r="S895" i="1"/>
  <c r="R895" i="1"/>
  <c r="L894" i="1"/>
  <c r="C894" i="1" s="1"/>
  <c r="X894" i="1" s="1"/>
  <c r="S894" i="1"/>
  <c r="R894" i="1"/>
  <c r="L893" i="1"/>
  <c r="C893" i="1" s="1"/>
  <c r="X893" i="1" s="1"/>
  <c r="S893" i="1"/>
  <c r="R893" i="1"/>
  <c r="L892" i="1"/>
  <c r="C892" i="1" s="1"/>
  <c r="X892" i="1" s="1"/>
  <c r="S892" i="1"/>
  <c r="R892" i="1"/>
  <c r="L891" i="1"/>
  <c r="C891" i="1" s="1"/>
  <c r="X891" i="1" s="1"/>
  <c r="S891" i="1"/>
  <c r="R891" i="1"/>
  <c r="S890" i="1"/>
  <c r="R890" i="1"/>
  <c r="S889" i="1"/>
  <c r="R889" i="1"/>
  <c r="S888" i="1"/>
  <c r="R888" i="1"/>
  <c r="S887" i="1"/>
  <c r="R887" i="1"/>
  <c r="S886" i="1"/>
  <c r="R886" i="1"/>
  <c r="S885" i="1"/>
  <c r="R885" i="1"/>
  <c r="S884" i="1"/>
  <c r="R884" i="1"/>
  <c r="S883" i="1"/>
  <c r="R883" i="1"/>
  <c r="S882" i="1"/>
  <c r="R882" i="1"/>
  <c r="S881" i="1"/>
  <c r="R881" i="1"/>
  <c r="S880" i="1"/>
  <c r="R880" i="1"/>
  <c r="S879" i="1"/>
  <c r="R879" i="1"/>
  <c r="S878" i="1"/>
  <c r="R878" i="1"/>
  <c r="S877" i="1"/>
  <c r="R877" i="1"/>
  <c r="S876" i="1"/>
  <c r="R876" i="1"/>
  <c r="S875" i="1"/>
  <c r="R875" i="1"/>
  <c r="S874" i="1"/>
  <c r="R874" i="1"/>
  <c r="S873" i="1"/>
  <c r="R873" i="1"/>
  <c r="S872" i="1"/>
  <c r="R872" i="1"/>
  <c r="S871" i="1"/>
  <c r="R871" i="1"/>
  <c r="S870" i="1"/>
  <c r="R870" i="1"/>
  <c r="S869" i="1"/>
  <c r="R869" i="1"/>
  <c r="S868" i="1"/>
  <c r="R868" i="1"/>
  <c r="S867" i="1"/>
  <c r="R867" i="1"/>
  <c r="S866" i="1"/>
  <c r="R866" i="1"/>
  <c r="S865" i="1"/>
  <c r="R865" i="1"/>
  <c r="S864" i="1"/>
  <c r="R864" i="1"/>
  <c r="S863" i="1"/>
  <c r="R863" i="1"/>
  <c r="S862" i="1"/>
  <c r="R862" i="1"/>
  <c r="S861" i="1"/>
  <c r="R861" i="1"/>
  <c r="S860" i="1"/>
  <c r="R860" i="1"/>
  <c r="S859" i="1"/>
  <c r="R859" i="1"/>
  <c r="S858" i="1"/>
  <c r="R858" i="1"/>
  <c r="S857" i="1"/>
  <c r="R857" i="1"/>
  <c r="S856" i="1"/>
  <c r="R856" i="1"/>
  <c r="L855" i="1"/>
  <c r="S855" i="1"/>
  <c r="R855" i="1"/>
  <c r="S854" i="1"/>
  <c r="R854" i="1"/>
  <c r="S853" i="1"/>
  <c r="R853" i="1"/>
  <c r="S852" i="1"/>
  <c r="R852" i="1"/>
  <c r="S851" i="1"/>
  <c r="R851" i="1"/>
  <c r="S850" i="1"/>
  <c r="R850" i="1"/>
  <c r="S849" i="1"/>
  <c r="R849" i="1"/>
  <c r="S848" i="1"/>
  <c r="R848" i="1"/>
  <c r="S847" i="1"/>
  <c r="R847" i="1"/>
  <c r="S846" i="1"/>
  <c r="R846" i="1"/>
  <c r="S845" i="1"/>
  <c r="R845" i="1"/>
  <c r="S844" i="1"/>
  <c r="R844" i="1"/>
  <c r="S843" i="1"/>
  <c r="R843" i="1"/>
  <c r="S842" i="1"/>
  <c r="R842" i="1"/>
  <c r="S841" i="1"/>
  <c r="R841" i="1"/>
  <c r="S840" i="1"/>
  <c r="R840" i="1"/>
  <c r="S839" i="1"/>
  <c r="R839" i="1"/>
  <c r="S838" i="1"/>
  <c r="R838" i="1"/>
  <c r="S837" i="1"/>
  <c r="R837" i="1"/>
  <c r="S836" i="1"/>
  <c r="R836" i="1"/>
  <c r="S835" i="1"/>
  <c r="R835" i="1"/>
  <c r="S834" i="1"/>
  <c r="R834" i="1"/>
  <c r="S833" i="1"/>
  <c r="R833" i="1"/>
  <c r="S832" i="1"/>
  <c r="R832" i="1"/>
  <c r="S831" i="1"/>
  <c r="R831" i="1"/>
  <c r="S830" i="1"/>
  <c r="R830" i="1"/>
  <c r="S829" i="1"/>
  <c r="R829" i="1"/>
  <c r="S828" i="1"/>
  <c r="R828" i="1"/>
  <c r="S827" i="1"/>
  <c r="R827" i="1"/>
  <c r="S826" i="1"/>
  <c r="R826" i="1"/>
  <c r="S825" i="1"/>
  <c r="R825" i="1"/>
  <c r="S824" i="1"/>
  <c r="R824" i="1"/>
  <c r="L823" i="1"/>
  <c r="S823" i="1"/>
  <c r="R823" i="1"/>
  <c r="L822" i="1"/>
  <c r="S822" i="1"/>
  <c r="R822" i="1"/>
  <c r="S821" i="1"/>
  <c r="R821" i="1"/>
  <c r="S820" i="1"/>
  <c r="R820" i="1"/>
  <c r="S819" i="1"/>
  <c r="R819" i="1"/>
  <c r="S818" i="1"/>
  <c r="R818" i="1"/>
  <c r="S817" i="1"/>
  <c r="R817" i="1"/>
  <c r="S816" i="1"/>
  <c r="R816" i="1"/>
  <c r="S815" i="1"/>
  <c r="R815" i="1"/>
  <c r="S814" i="1"/>
  <c r="R814" i="1"/>
  <c r="S813" i="1"/>
  <c r="R813" i="1"/>
  <c r="S812" i="1"/>
  <c r="R812" i="1"/>
  <c r="S811" i="1"/>
  <c r="R811" i="1"/>
  <c r="S810" i="1"/>
  <c r="R810" i="1"/>
  <c r="S809" i="1"/>
  <c r="R809" i="1"/>
  <c r="L808" i="1"/>
  <c r="S808" i="1"/>
  <c r="R808" i="1"/>
  <c r="S807" i="1"/>
  <c r="R807" i="1"/>
  <c r="S806" i="1"/>
  <c r="R806" i="1"/>
  <c r="S805" i="1"/>
  <c r="R805" i="1"/>
  <c r="S804" i="1"/>
  <c r="R804" i="1"/>
  <c r="S803" i="1"/>
  <c r="R803" i="1"/>
  <c r="S802" i="1"/>
  <c r="R802" i="1"/>
  <c r="S801" i="1"/>
  <c r="R801" i="1"/>
  <c r="S800" i="1"/>
  <c r="R800" i="1"/>
  <c r="S799" i="1"/>
  <c r="R799" i="1"/>
  <c r="S798" i="1"/>
  <c r="R798" i="1"/>
  <c r="S797" i="1"/>
  <c r="R797" i="1"/>
  <c r="S796" i="1"/>
  <c r="R796" i="1"/>
  <c r="S795" i="1"/>
  <c r="R795" i="1"/>
  <c r="S794" i="1"/>
  <c r="R794" i="1"/>
  <c r="S793" i="1"/>
  <c r="R793" i="1"/>
  <c r="L792" i="1"/>
  <c r="S792" i="1"/>
  <c r="R792" i="1"/>
  <c r="L791" i="1"/>
  <c r="S791" i="1"/>
  <c r="R791" i="1"/>
  <c r="S790" i="1"/>
  <c r="R790" i="1"/>
  <c r="L789" i="1"/>
  <c r="S789" i="1"/>
  <c r="R789" i="1"/>
  <c r="S788" i="1"/>
  <c r="R788" i="1"/>
  <c r="S787" i="1"/>
  <c r="R787" i="1"/>
  <c r="S786" i="1"/>
  <c r="R786" i="1"/>
  <c r="S785" i="1"/>
  <c r="R785" i="1"/>
  <c r="S784" i="1"/>
  <c r="R784" i="1"/>
  <c r="S783" i="1"/>
  <c r="R783" i="1"/>
  <c r="S782" i="1"/>
  <c r="R782" i="1"/>
  <c r="S781" i="1"/>
  <c r="R781" i="1"/>
  <c r="S780" i="1"/>
  <c r="R780" i="1"/>
  <c r="S779" i="1"/>
  <c r="R779" i="1"/>
  <c r="S778" i="1"/>
  <c r="R778" i="1"/>
  <c r="S777" i="1"/>
  <c r="R777" i="1"/>
  <c r="S776" i="1"/>
  <c r="R776" i="1"/>
  <c r="S775" i="1"/>
  <c r="R775" i="1"/>
  <c r="S774" i="1"/>
  <c r="R774" i="1"/>
  <c r="S773" i="1"/>
  <c r="R773" i="1"/>
  <c r="S772" i="1"/>
  <c r="R772" i="1"/>
  <c r="S771" i="1"/>
  <c r="R771" i="1"/>
  <c r="S770" i="1"/>
  <c r="R770" i="1"/>
  <c r="S769" i="1"/>
  <c r="R769" i="1"/>
  <c r="S768" i="1"/>
  <c r="R768" i="1"/>
  <c r="S767" i="1"/>
  <c r="R767" i="1"/>
  <c r="S766" i="1"/>
  <c r="R766" i="1"/>
  <c r="S765" i="1"/>
  <c r="R765" i="1"/>
  <c r="S764" i="1"/>
  <c r="R764" i="1"/>
  <c r="S763" i="1"/>
  <c r="R763" i="1"/>
  <c r="S762" i="1"/>
  <c r="R762" i="1"/>
  <c r="S761" i="1"/>
  <c r="R761" i="1"/>
  <c r="S760" i="1"/>
  <c r="R760" i="1"/>
  <c r="L759" i="1"/>
  <c r="C759" i="1" s="1"/>
  <c r="D670" i="4" s="1"/>
  <c r="S759" i="1"/>
  <c r="R759" i="1"/>
  <c r="S758" i="1"/>
  <c r="R758" i="1"/>
  <c r="S757" i="1"/>
  <c r="R757" i="1"/>
  <c r="S756" i="1"/>
  <c r="R756" i="1"/>
  <c r="S755" i="1"/>
  <c r="R755" i="1"/>
  <c r="S754" i="1"/>
  <c r="R754" i="1"/>
  <c r="S753" i="1"/>
  <c r="R753" i="1"/>
  <c r="S752" i="1"/>
  <c r="R752" i="1"/>
  <c r="S751" i="1"/>
  <c r="R751" i="1"/>
  <c r="S750" i="1"/>
  <c r="R750" i="1"/>
  <c r="S749" i="1"/>
  <c r="R749" i="1"/>
  <c r="S748" i="1"/>
  <c r="R748" i="1"/>
  <c r="S747" i="1"/>
  <c r="R747" i="1"/>
  <c r="S746" i="1"/>
  <c r="R746" i="1"/>
  <c r="S745" i="1"/>
  <c r="R745" i="1"/>
  <c r="S744" i="1"/>
  <c r="R744" i="1"/>
  <c r="S743" i="1"/>
  <c r="R743" i="1"/>
  <c r="S742" i="1"/>
  <c r="R742" i="1"/>
  <c r="S741" i="1"/>
  <c r="R741" i="1"/>
  <c r="S740" i="1"/>
  <c r="R740" i="1"/>
  <c r="S739" i="1"/>
  <c r="R739" i="1"/>
  <c r="S738" i="1"/>
  <c r="R738" i="1"/>
  <c r="S737" i="1"/>
  <c r="R737" i="1"/>
  <c r="S736" i="1"/>
  <c r="R736" i="1"/>
  <c r="S735" i="1"/>
  <c r="R735" i="1"/>
  <c r="S734" i="1"/>
  <c r="R734" i="1"/>
  <c r="S733" i="1"/>
  <c r="R733" i="1"/>
  <c r="S732" i="1"/>
  <c r="R732" i="1"/>
  <c r="S731" i="1"/>
  <c r="R731" i="1"/>
  <c r="S730" i="1"/>
  <c r="R730" i="1"/>
  <c r="S729" i="1"/>
  <c r="R729" i="1"/>
  <c r="S728" i="1"/>
  <c r="R728" i="1"/>
  <c r="S727" i="1"/>
  <c r="R727" i="1"/>
  <c r="S726" i="1"/>
  <c r="R726" i="1"/>
  <c r="S725" i="1"/>
  <c r="R725" i="1"/>
  <c r="S724" i="1"/>
  <c r="R724" i="1"/>
  <c r="S723" i="1"/>
  <c r="R723" i="1"/>
  <c r="S722" i="1"/>
  <c r="R722" i="1"/>
  <c r="L721" i="1"/>
  <c r="S721" i="1"/>
  <c r="R721" i="1"/>
  <c r="L720" i="1"/>
  <c r="S720" i="1"/>
  <c r="R720" i="1"/>
  <c r="L719" i="1"/>
  <c r="S719" i="1"/>
  <c r="R719" i="1"/>
  <c r="L718" i="1"/>
  <c r="S718" i="1"/>
  <c r="R718" i="1"/>
  <c r="L717" i="1"/>
  <c r="S717" i="1"/>
  <c r="R717" i="1"/>
  <c r="L716" i="1"/>
  <c r="S716" i="1"/>
  <c r="R716" i="1"/>
  <c r="S715" i="1"/>
  <c r="R715" i="1"/>
  <c r="L714" i="1"/>
  <c r="S714" i="1"/>
  <c r="R714" i="1"/>
  <c r="L713" i="1"/>
  <c r="S713" i="1"/>
  <c r="R713" i="1"/>
  <c r="S712" i="1"/>
  <c r="R712" i="1"/>
  <c r="S711" i="1"/>
  <c r="R711" i="1"/>
  <c r="L710" i="1"/>
  <c r="S710" i="1"/>
  <c r="R710" i="1"/>
  <c r="L709" i="1"/>
  <c r="S709" i="1"/>
  <c r="R709" i="1"/>
  <c r="L708" i="1"/>
  <c r="S708" i="1"/>
  <c r="R708" i="1"/>
  <c r="L707" i="1"/>
  <c r="S707" i="1"/>
  <c r="R707" i="1"/>
  <c r="L706" i="1"/>
  <c r="S706" i="1"/>
  <c r="R706" i="1"/>
  <c r="L705" i="1"/>
  <c r="S705" i="1"/>
  <c r="R705" i="1"/>
  <c r="L704" i="1"/>
  <c r="S704" i="1"/>
  <c r="R704" i="1"/>
  <c r="L703" i="1"/>
  <c r="S703" i="1"/>
  <c r="R703" i="1"/>
  <c r="S702" i="1"/>
  <c r="R702" i="1"/>
  <c r="L701" i="1"/>
  <c r="S701" i="1"/>
  <c r="R701" i="1"/>
  <c r="S700" i="1"/>
  <c r="R700" i="1"/>
  <c r="S699" i="1"/>
  <c r="R699" i="1"/>
  <c r="L698" i="1"/>
  <c r="S698" i="1"/>
  <c r="R698" i="1"/>
  <c r="S697" i="1"/>
  <c r="R697" i="1"/>
  <c r="L696" i="1"/>
  <c r="S696" i="1"/>
  <c r="R696" i="1"/>
  <c r="S695" i="1"/>
  <c r="R695" i="1"/>
  <c r="S694" i="1"/>
  <c r="R694" i="1"/>
  <c r="S693" i="1"/>
  <c r="R693" i="1"/>
  <c r="S692" i="1"/>
  <c r="R692" i="1"/>
  <c r="S691" i="1"/>
  <c r="R691" i="1"/>
  <c r="S690" i="1"/>
  <c r="R690" i="1"/>
  <c r="S689" i="1"/>
  <c r="R689" i="1"/>
  <c r="S688" i="1"/>
  <c r="R688" i="1"/>
  <c r="S687" i="1"/>
  <c r="R687" i="1"/>
  <c r="S686" i="1"/>
  <c r="R686" i="1"/>
  <c r="S685" i="1"/>
  <c r="R685" i="1"/>
  <c r="S684" i="1"/>
  <c r="R684" i="1"/>
  <c r="S683" i="1"/>
  <c r="R683" i="1"/>
  <c r="L682" i="1"/>
  <c r="S682" i="1"/>
  <c r="R682" i="1"/>
  <c r="S681" i="1"/>
  <c r="R681" i="1"/>
  <c r="S680" i="1"/>
  <c r="R680" i="1"/>
  <c r="S679" i="1"/>
  <c r="R679" i="1"/>
  <c r="S678" i="1"/>
  <c r="R678" i="1"/>
  <c r="S677" i="1"/>
  <c r="R677" i="1"/>
  <c r="S676" i="1"/>
  <c r="R676" i="1"/>
  <c r="S675" i="1"/>
  <c r="R675" i="1"/>
  <c r="S674" i="1"/>
  <c r="R674" i="1"/>
  <c r="S673" i="1"/>
  <c r="R673" i="1"/>
  <c r="S672" i="1"/>
  <c r="R672" i="1"/>
  <c r="S671" i="1"/>
  <c r="R671" i="1"/>
  <c r="S670" i="1"/>
  <c r="R670" i="1"/>
  <c r="S669" i="1"/>
  <c r="R669" i="1"/>
  <c r="S668" i="1"/>
  <c r="R668" i="1"/>
  <c r="S667" i="1"/>
  <c r="R667" i="1"/>
  <c r="S666" i="1"/>
  <c r="R666" i="1"/>
  <c r="S665" i="1"/>
  <c r="R665" i="1"/>
  <c r="S664" i="1"/>
  <c r="R664" i="1"/>
  <c r="S663" i="1"/>
  <c r="R663" i="1"/>
  <c r="S662" i="1"/>
  <c r="R662" i="1"/>
  <c r="S661" i="1"/>
  <c r="R661" i="1"/>
  <c r="S660" i="1"/>
  <c r="R660" i="1"/>
  <c r="S659" i="1"/>
  <c r="R659" i="1"/>
  <c r="S658" i="1"/>
  <c r="R658" i="1"/>
  <c r="S657" i="1"/>
  <c r="R657" i="1"/>
  <c r="S656" i="1"/>
  <c r="R656" i="1"/>
  <c r="S655" i="1"/>
  <c r="R655" i="1"/>
  <c r="S654" i="1"/>
  <c r="R654" i="1"/>
  <c r="L653" i="1"/>
  <c r="S653" i="1"/>
  <c r="R653" i="1"/>
  <c r="S652" i="1"/>
  <c r="R652" i="1"/>
  <c r="S651" i="1"/>
  <c r="R651" i="1"/>
  <c r="S650" i="1"/>
  <c r="R650" i="1"/>
  <c r="S649" i="1"/>
  <c r="R649" i="1"/>
  <c r="S648" i="1"/>
  <c r="R648" i="1"/>
  <c r="S647" i="1"/>
  <c r="R647" i="1"/>
  <c r="S646" i="1"/>
  <c r="R646" i="1"/>
  <c r="L645" i="1"/>
  <c r="S645" i="1"/>
  <c r="R645" i="1"/>
  <c r="S644" i="1"/>
  <c r="R644" i="1"/>
  <c r="L643" i="1"/>
  <c r="S643" i="1"/>
  <c r="R643" i="1"/>
  <c r="S642" i="1"/>
  <c r="R642" i="1"/>
  <c r="S641" i="1"/>
  <c r="R641" i="1"/>
  <c r="S640" i="1"/>
  <c r="R640" i="1"/>
  <c r="S639" i="1"/>
  <c r="R639" i="1"/>
  <c r="S638" i="1"/>
  <c r="R638" i="1"/>
  <c r="S637" i="1"/>
  <c r="R637" i="1"/>
  <c r="S636" i="1"/>
  <c r="R636" i="1"/>
  <c r="S635" i="1"/>
  <c r="R635" i="1"/>
  <c r="S634" i="1"/>
  <c r="R634" i="1"/>
  <c r="L633" i="1"/>
  <c r="S633" i="1"/>
  <c r="R633" i="1"/>
  <c r="L632" i="1"/>
  <c r="S632" i="1"/>
  <c r="R632" i="1"/>
  <c r="S631" i="1"/>
  <c r="R631" i="1"/>
  <c r="S630" i="1"/>
  <c r="R630" i="1"/>
  <c r="S629" i="1"/>
  <c r="R629" i="1"/>
  <c r="L628" i="1"/>
  <c r="S628" i="1"/>
  <c r="R628" i="1"/>
  <c r="S627" i="1"/>
  <c r="R627" i="1"/>
  <c r="S626" i="1"/>
  <c r="R626" i="1"/>
  <c r="S625" i="1"/>
  <c r="R625" i="1"/>
  <c r="S624" i="1"/>
  <c r="R624" i="1"/>
  <c r="L623" i="1"/>
  <c r="S623" i="1"/>
  <c r="R623" i="1"/>
  <c r="S622" i="1"/>
  <c r="R622" i="1"/>
  <c r="S621" i="1"/>
  <c r="R621" i="1"/>
  <c r="S620" i="1"/>
  <c r="R620" i="1"/>
  <c r="L619" i="1"/>
  <c r="S619" i="1"/>
  <c r="R619" i="1"/>
  <c r="L618" i="1"/>
  <c r="S618" i="1"/>
  <c r="R618" i="1"/>
  <c r="L617" i="1"/>
  <c r="S617" i="1"/>
  <c r="R617" i="1"/>
  <c r="S616" i="1"/>
  <c r="S615" i="1"/>
  <c r="R615" i="1"/>
  <c r="S614" i="1"/>
  <c r="R614" i="1"/>
  <c r="S613" i="1"/>
  <c r="R613" i="1"/>
  <c r="S612" i="1"/>
  <c r="R612" i="1"/>
  <c r="S611" i="1"/>
  <c r="R611" i="1"/>
  <c r="S610" i="1"/>
  <c r="R610" i="1"/>
  <c r="S609" i="1"/>
  <c r="R609" i="1"/>
  <c r="S608" i="1"/>
  <c r="R608" i="1"/>
  <c r="S607" i="1"/>
  <c r="R607" i="1"/>
  <c r="S606" i="1"/>
  <c r="R606" i="1"/>
  <c r="S605" i="1"/>
  <c r="R605" i="1"/>
  <c r="S604" i="1"/>
  <c r="R604" i="1"/>
  <c r="S603" i="1"/>
  <c r="R603" i="1"/>
  <c r="S602" i="1"/>
  <c r="R602" i="1"/>
  <c r="S601" i="1"/>
  <c r="R601" i="1"/>
  <c r="S600" i="1"/>
  <c r="R600" i="1"/>
  <c r="S599" i="1"/>
  <c r="R599" i="1"/>
  <c r="S598" i="1"/>
  <c r="R598" i="1"/>
  <c r="S597" i="1"/>
  <c r="R597" i="1"/>
  <c r="S596" i="1"/>
  <c r="R596" i="1"/>
  <c r="S595" i="1"/>
  <c r="R595" i="1"/>
  <c r="S594" i="1"/>
  <c r="R594" i="1"/>
  <c r="S593" i="1"/>
  <c r="R593" i="1"/>
  <c r="S592" i="1"/>
  <c r="R592" i="1"/>
  <c r="S591" i="1"/>
  <c r="R591" i="1"/>
  <c r="S590" i="1"/>
  <c r="R590" i="1"/>
  <c r="S589" i="1"/>
  <c r="R589" i="1"/>
  <c r="L588" i="1"/>
  <c r="S588" i="1"/>
  <c r="R588" i="1"/>
  <c r="S587" i="1"/>
  <c r="R587" i="1"/>
  <c r="L586" i="1"/>
  <c r="S586" i="1"/>
  <c r="R586" i="1"/>
  <c r="S585" i="1"/>
  <c r="R585" i="1"/>
  <c r="S584" i="1"/>
  <c r="R584" i="1"/>
  <c r="S583" i="1"/>
  <c r="R583" i="1"/>
  <c r="S582" i="1"/>
  <c r="R582" i="1"/>
  <c r="S581" i="1"/>
  <c r="R581" i="1"/>
  <c r="S580" i="1"/>
  <c r="R580" i="1"/>
  <c r="S579" i="1"/>
  <c r="R579" i="1"/>
  <c r="S578" i="1"/>
  <c r="R578" i="1"/>
  <c r="S577" i="1"/>
  <c r="R577" i="1"/>
  <c r="S576" i="1"/>
  <c r="R576" i="1"/>
  <c r="S575" i="1"/>
  <c r="R575" i="1"/>
  <c r="S574" i="1"/>
  <c r="R574" i="1"/>
  <c r="L573" i="1"/>
  <c r="S573" i="1"/>
  <c r="R573" i="1"/>
  <c r="S572" i="1"/>
  <c r="R572" i="1"/>
  <c r="S571" i="1"/>
  <c r="R571" i="1"/>
  <c r="S570" i="1"/>
  <c r="R570" i="1"/>
  <c r="S569" i="1"/>
  <c r="R569" i="1"/>
  <c r="L568" i="1"/>
  <c r="S568" i="1"/>
  <c r="R568" i="1"/>
  <c r="L567" i="1"/>
  <c r="S567" i="1"/>
  <c r="R567" i="1"/>
  <c r="S566" i="1"/>
  <c r="R566" i="1"/>
  <c r="S565" i="1"/>
  <c r="R565" i="1"/>
  <c r="S564" i="1"/>
  <c r="R564" i="1"/>
  <c r="S563" i="1"/>
  <c r="R563" i="1"/>
  <c r="L562" i="1"/>
  <c r="S562" i="1"/>
  <c r="R562" i="1"/>
  <c r="S561" i="1"/>
  <c r="R561" i="1"/>
  <c r="S560" i="1"/>
  <c r="R560" i="1"/>
  <c r="S559" i="1"/>
  <c r="R559" i="1"/>
  <c r="S558" i="1"/>
  <c r="R558" i="1"/>
  <c r="S557" i="1"/>
  <c r="R557" i="1"/>
  <c r="S556" i="1"/>
  <c r="R556" i="1"/>
  <c r="S555" i="1"/>
  <c r="R555" i="1"/>
  <c r="S554" i="1"/>
  <c r="R554" i="1"/>
  <c r="S553" i="1"/>
  <c r="R553" i="1"/>
  <c r="S552" i="1"/>
  <c r="R552" i="1"/>
  <c r="S551" i="1"/>
  <c r="R551" i="1"/>
  <c r="S550" i="1"/>
  <c r="R550" i="1"/>
  <c r="S549" i="1"/>
  <c r="R549" i="1"/>
  <c r="S548" i="1"/>
  <c r="R548" i="1"/>
  <c r="S547" i="1"/>
  <c r="R547" i="1"/>
  <c r="S546" i="1"/>
  <c r="R546" i="1"/>
  <c r="S545" i="1"/>
  <c r="R545" i="1"/>
  <c r="S544" i="1"/>
  <c r="R544" i="1"/>
  <c r="S543" i="1"/>
  <c r="R543" i="1"/>
  <c r="S542" i="1"/>
  <c r="R542" i="1"/>
  <c r="S541" i="1"/>
  <c r="R541" i="1"/>
  <c r="L538" i="1"/>
  <c r="S538" i="1"/>
  <c r="R538" i="1"/>
  <c r="L537" i="1"/>
  <c r="S537" i="1"/>
  <c r="R537" i="1"/>
  <c r="L536" i="1"/>
  <c r="S536" i="1"/>
  <c r="R536" i="1"/>
  <c r="S535" i="1"/>
  <c r="R535" i="1"/>
  <c r="S534" i="1"/>
  <c r="R534" i="1"/>
  <c r="S533" i="1"/>
  <c r="R533" i="1"/>
  <c r="L532" i="1"/>
  <c r="S532" i="1"/>
  <c r="R532" i="1"/>
  <c r="L531" i="1"/>
  <c r="S531" i="1"/>
  <c r="R531" i="1"/>
  <c r="L530" i="1"/>
  <c r="S530" i="1"/>
  <c r="R530" i="1"/>
  <c r="S529" i="1"/>
  <c r="R529" i="1"/>
  <c r="S528" i="1"/>
  <c r="R528" i="1"/>
  <c r="S527" i="1"/>
  <c r="R527" i="1"/>
  <c r="S526" i="1"/>
  <c r="R526" i="1"/>
  <c r="L525" i="1"/>
  <c r="S525" i="1"/>
  <c r="R525" i="1"/>
  <c r="L524" i="1"/>
  <c r="C524" i="1" s="1"/>
  <c r="D461" i="4" s="1"/>
  <c r="S524" i="1"/>
  <c r="R524" i="1"/>
  <c r="S523" i="1"/>
  <c r="R523" i="1"/>
  <c r="S522" i="1"/>
  <c r="R522" i="1"/>
  <c r="S521" i="1"/>
  <c r="R521" i="1"/>
  <c r="S520" i="1"/>
  <c r="R520" i="1"/>
  <c r="S519" i="1"/>
  <c r="R519" i="1"/>
  <c r="S518" i="1"/>
  <c r="R518" i="1"/>
  <c r="S517" i="1"/>
  <c r="R517" i="1"/>
  <c r="S516" i="1"/>
  <c r="R516" i="1"/>
  <c r="S515" i="1"/>
  <c r="R515" i="1"/>
  <c r="S514" i="1"/>
  <c r="R514" i="1"/>
  <c r="S513" i="1"/>
  <c r="R513" i="1"/>
  <c r="S512" i="1"/>
  <c r="R512" i="1"/>
  <c r="S511" i="1"/>
  <c r="R511" i="1"/>
  <c r="S510" i="1"/>
  <c r="R510" i="1"/>
  <c r="S509" i="1"/>
  <c r="R509" i="1"/>
  <c r="S508" i="1"/>
  <c r="R508" i="1"/>
  <c r="S507" i="1"/>
  <c r="R507" i="1"/>
  <c r="S506" i="1"/>
  <c r="R506" i="1"/>
  <c r="S505" i="1"/>
  <c r="R505" i="1"/>
  <c r="S504" i="1"/>
  <c r="R504" i="1"/>
  <c r="S503" i="1"/>
  <c r="R503" i="1"/>
  <c r="S502" i="1"/>
  <c r="R502" i="1"/>
  <c r="S501" i="1"/>
  <c r="R501" i="1"/>
  <c r="S500" i="1"/>
  <c r="R500" i="1"/>
  <c r="S499" i="1"/>
  <c r="R499" i="1"/>
  <c r="S498" i="1"/>
  <c r="R498" i="1"/>
  <c r="S497" i="1"/>
  <c r="R497" i="1"/>
  <c r="S496" i="1"/>
  <c r="R496" i="1"/>
  <c r="S495" i="1"/>
  <c r="R495" i="1"/>
  <c r="S493" i="1"/>
  <c r="R493" i="1"/>
  <c r="S492" i="1"/>
  <c r="R492" i="1"/>
  <c r="S491" i="1"/>
  <c r="R491" i="1"/>
  <c r="S490" i="1"/>
  <c r="R490" i="1"/>
  <c r="S489" i="1"/>
  <c r="R489" i="1"/>
  <c r="S488" i="1"/>
  <c r="R488" i="1"/>
  <c r="S487" i="1"/>
  <c r="R487" i="1"/>
  <c r="S486" i="1"/>
  <c r="R486" i="1"/>
  <c r="L485" i="1"/>
  <c r="S485" i="1"/>
  <c r="R485" i="1"/>
  <c r="L484" i="1"/>
  <c r="S484" i="1"/>
  <c r="R484" i="1"/>
  <c r="L483" i="1"/>
  <c r="S483" i="1"/>
  <c r="R483" i="1"/>
  <c r="L482" i="1"/>
  <c r="S482" i="1"/>
  <c r="R482" i="1"/>
  <c r="L481" i="1"/>
  <c r="S481" i="1"/>
  <c r="R481" i="1"/>
  <c r="S480" i="1"/>
  <c r="R480" i="1"/>
  <c r="S479" i="1"/>
  <c r="R479" i="1"/>
  <c r="S478" i="1"/>
  <c r="R478" i="1"/>
  <c r="S477" i="1"/>
  <c r="R477" i="1"/>
  <c r="L476" i="1"/>
  <c r="C476" i="1" s="1"/>
  <c r="D426" i="4" s="1"/>
  <c r="S476" i="1"/>
  <c r="R476" i="1"/>
  <c r="S475" i="1"/>
  <c r="R475" i="1"/>
  <c r="S474" i="1"/>
  <c r="R474" i="1"/>
  <c r="S473" i="1"/>
  <c r="R473" i="1"/>
  <c r="S472" i="1"/>
  <c r="R472" i="1"/>
  <c r="S471" i="1"/>
  <c r="R471" i="1"/>
  <c r="S470" i="1"/>
  <c r="R470" i="1"/>
  <c r="S469" i="1"/>
  <c r="R469" i="1"/>
  <c r="S468" i="1"/>
  <c r="R468" i="1"/>
  <c r="S467" i="1"/>
  <c r="R467" i="1"/>
  <c r="S466" i="1"/>
  <c r="R466" i="1"/>
  <c r="S465" i="1"/>
  <c r="R465" i="1"/>
  <c r="S464" i="1"/>
  <c r="R464" i="1"/>
  <c r="S463" i="1"/>
  <c r="R463" i="1"/>
  <c r="S462" i="1"/>
  <c r="R462" i="1"/>
  <c r="S461" i="1"/>
  <c r="R461" i="1"/>
  <c r="S460" i="1"/>
  <c r="R460" i="1"/>
  <c r="S459" i="1"/>
  <c r="R459" i="1"/>
  <c r="S458" i="1"/>
  <c r="R458" i="1"/>
  <c r="S457" i="1"/>
  <c r="R457" i="1"/>
  <c r="S456" i="1"/>
  <c r="R456" i="1"/>
  <c r="S455" i="1"/>
  <c r="R455" i="1"/>
  <c r="S454" i="1"/>
  <c r="R454" i="1"/>
  <c r="S453" i="1"/>
  <c r="R453" i="1"/>
  <c r="S452" i="1"/>
  <c r="R452" i="1"/>
  <c r="S451" i="1"/>
  <c r="R451" i="1"/>
  <c r="S450" i="1"/>
  <c r="R450" i="1"/>
  <c r="S449" i="1"/>
  <c r="R449" i="1"/>
  <c r="S448" i="1"/>
  <c r="R448" i="1"/>
  <c r="S447" i="1"/>
  <c r="R447" i="1"/>
  <c r="S446" i="1"/>
  <c r="R446" i="1"/>
  <c r="S445" i="1"/>
  <c r="R445" i="1"/>
  <c r="S444" i="1"/>
  <c r="R444" i="1"/>
  <c r="S443" i="1"/>
  <c r="R443" i="1"/>
  <c r="S442" i="1"/>
  <c r="R442" i="1"/>
  <c r="S441" i="1"/>
  <c r="R441" i="1"/>
  <c r="S440" i="1"/>
  <c r="R440" i="1"/>
  <c r="S439" i="1"/>
  <c r="R439" i="1"/>
  <c r="S438" i="1"/>
  <c r="R438" i="1"/>
  <c r="S437" i="1"/>
  <c r="R437" i="1"/>
  <c r="S436" i="1"/>
  <c r="R436" i="1"/>
  <c r="S435" i="1"/>
  <c r="R435" i="1"/>
  <c r="S434" i="1"/>
  <c r="R434" i="1"/>
  <c r="S433" i="1"/>
  <c r="R433" i="1"/>
  <c r="S432" i="1"/>
  <c r="R432" i="1"/>
  <c r="S431" i="1"/>
  <c r="R431" i="1"/>
  <c r="S430" i="1"/>
  <c r="R430" i="1"/>
  <c r="S429" i="1"/>
  <c r="R429" i="1"/>
  <c r="S428" i="1"/>
  <c r="R428" i="1"/>
  <c r="S427" i="1"/>
  <c r="R427" i="1"/>
  <c r="S426" i="1"/>
  <c r="R426" i="1"/>
  <c r="S425" i="1"/>
  <c r="R425" i="1"/>
  <c r="S424" i="1"/>
  <c r="R424" i="1"/>
  <c r="S423" i="1"/>
  <c r="R423" i="1"/>
  <c r="S422" i="1"/>
  <c r="R422" i="1"/>
  <c r="S421" i="1"/>
  <c r="R421" i="1"/>
  <c r="S420" i="1"/>
  <c r="R420" i="1"/>
  <c r="S419" i="1"/>
  <c r="R419" i="1"/>
  <c r="S418" i="1"/>
  <c r="R418" i="1"/>
  <c r="S417" i="1"/>
  <c r="R417" i="1"/>
  <c r="S416" i="1"/>
  <c r="R416" i="1"/>
  <c r="S415" i="1"/>
  <c r="R415" i="1"/>
  <c r="S414" i="1"/>
  <c r="R414" i="1"/>
  <c r="S413" i="1"/>
  <c r="R413" i="1"/>
  <c r="S412" i="1"/>
  <c r="R412" i="1"/>
  <c r="S411" i="1"/>
  <c r="R411" i="1"/>
  <c r="S410" i="1"/>
  <c r="R410" i="1"/>
  <c r="S409" i="1"/>
  <c r="R409" i="1"/>
  <c r="S408" i="1"/>
  <c r="R408" i="1"/>
  <c r="S407" i="1"/>
  <c r="R407" i="1"/>
  <c r="S406" i="1"/>
  <c r="R406" i="1"/>
  <c r="S405" i="1"/>
  <c r="R405" i="1"/>
  <c r="S404" i="1"/>
  <c r="R404" i="1"/>
  <c r="S403" i="1"/>
  <c r="R403" i="1"/>
  <c r="S402" i="1"/>
  <c r="R402" i="1"/>
  <c r="S401" i="1"/>
  <c r="R401" i="1"/>
  <c r="S400" i="1"/>
  <c r="R400" i="1"/>
  <c r="S399" i="1"/>
  <c r="R399" i="1"/>
  <c r="S398" i="1"/>
  <c r="R398" i="1"/>
  <c r="S397" i="1"/>
  <c r="R397" i="1"/>
  <c r="S396" i="1"/>
  <c r="R396" i="1"/>
  <c r="S395" i="1"/>
  <c r="R395" i="1"/>
  <c r="S394" i="1"/>
  <c r="R394" i="1"/>
  <c r="S393" i="1"/>
  <c r="R393" i="1"/>
  <c r="S392" i="1"/>
  <c r="R392" i="1"/>
  <c r="S391" i="1"/>
  <c r="R391" i="1"/>
  <c r="S390" i="1"/>
  <c r="R390" i="1"/>
  <c r="S389" i="1"/>
  <c r="R389" i="1"/>
  <c r="S388" i="1"/>
  <c r="R388" i="1"/>
  <c r="S387" i="1"/>
  <c r="R387" i="1"/>
  <c r="S386" i="1"/>
  <c r="R386" i="1"/>
  <c r="S385" i="1"/>
  <c r="R385" i="1"/>
  <c r="S384" i="1"/>
  <c r="R384" i="1"/>
  <c r="S383" i="1"/>
  <c r="R383" i="1"/>
  <c r="S382" i="1"/>
  <c r="R382" i="1"/>
  <c r="S381" i="1"/>
  <c r="R381" i="1"/>
  <c r="S380" i="1"/>
  <c r="R380" i="1"/>
  <c r="S379" i="1"/>
  <c r="R379" i="1"/>
  <c r="S378" i="1"/>
  <c r="R378" i="1"/>
  <c r="S377" i="1"/>
  <c r="R377" i="1"/>
  <c r="S376" i="1"/>
  <c r="R376" i="1"/>
  <c r="S375" i="1"/>
  <c r="R375" i="1"/>
  <c r="S374" i="1"/>
  <c r="R374" i="1"/>
  <c r="S373" i="1"/>
  <c r="R373" i="1"/>
  <c r="S372" i="1"/>
  <c r="R372" i="1"/>
  <c r="S371" i="1"/>
  <c r="R371" i="1"/>
  <c r="S370" i="1"/>
  <c r="R370" i="1"/>
  <c r="S369" i="1"/>
  <c r="R369" i="1"/>
  <c r="S368" i="1"/>
  <c r="R368" i="1"/>
  <c r="S367" i="1"/>
  <c r="R367" i="1"/>
  <c r="S366" i="1"/>
  <c r="R366" i="1"/>
  <c r="S365" i="1"/>
  <c r="R365" i="1"/>
  <c r="S364" i="1"/>
  <c r="R364" i="1"/>
  <c r="S363" i="1"/>
  <c r="R363" i="1"/>
  <c r="S362" i="1"/>
  <c r="R362" i="1"/>
  <c r="S361" i="1"/>
  <c r="R361" i="1"/>
  <c r="S360" i="1"/>
  <c r="R360" i="1"/>
  <c r="S359" i="1"/>
  <c r="R359" i="1"/>
  <c r="S358" i="1"/>
  <c r="R358" i="1"/>
  <c r="S357" i="1"/>
  <c r="R357" i="1"/>
  <c r="L356" i="1"/>
  <c r="S356" i="1"/>
  <c r="R356" i="1"/>
  <c r="S355" i="1"/>
  <c r="R355" i="1"/>
  <c r="S354" i="1"/>
  <c r="R354" i="1"/>
  <c r="S353" i="1"/>
  <c r="R353" i="1"/>
  <c r="S352" i="1"/>
  <c r="R352" i="1"/>
  <c r="S351" i="1"/>
  <c r="R351" i="1"/>
  <c r="S350" i="1"/>
  <c r="R350" i="1"/>
  <c r="S349" i="1"/>
  <c r="R349" i="1"/>
  <c r="S348" i="1"/>
  <c r="R348" i="1"/>
  <c r="S347" i="1"/>
  <c r="R347" i="1"/>
  <c r="S346" i="1"/>
  <c r="R346" i="1"/>
  <c r="S345" i="1"/>
  <c r="R345" i="1"/>
  <c r="S344" i="1"/>
  <c r="R344" i="1"/>
  <c r="S343" i="1"/>
  <c r="R343" i="1"/>
  <c r="S342" i="1"/>
  <c r="R342" i="1"/>
  <c r="S341" i="1"/>
  <c r="R341" i="1"/>
  <c r="S340" i="1"/>
  <c r="R340" i="1"/>
  <c r="S339" i="1"/>
  <c r="R339" i="1"/>
  <c r="S338" i="1"/>
  <c r="R338" i="1"/>
  <c r="S337" i="1"/>
  <c r="R337" i="1"/>
  <c r="S336" i="1"/>
  <c r="R336" i="1"/>
  <c r="S335" i="1"/>
  <c r="R335" i="1"/>
  <c r="S334" i="1"/>
  <c r="R334" i="1"/>
  <c r="S333" i="1"/>
  <c r="R333" i="1"/>
  <c r="S332" i="1"/>
  <c r="R332" i="1"/>
  <c r="S331" i="1"/>
  <c r="R331" i="1"/>
  <c r="S330" i="1"/>
  <c r="R330" i="1"/>
  <c r="S329" i="1"/>
  <c r="R329" i="1"/>
  <c r="S328" i="1"/>
  <c r="R328" i="1"/>
  <c r="S327" i="1"/>
  <c r="R327" i="1"/>
  <c r="S326" i="1"/>
  <c r="R326" i="1"/>
  <c r="S325" i="1"/>
  <c r="R325" i="1"/>
  <c r="S324" i="1"/>
  <c r="R324" i="1"/>
  <c r="S323" i="1"/>
  <c r="R323" i="1"/>
  <c r="S322" i="1"/>
  <c r="R322" i="1"/>
  <c r="S321" i="1"/>
  <c r="R321" i="1"/>
  <c r="S320" i="1"/>
  <c r="R320" i="1"/>
  <c r="S319" i="1"/>
  <c r="R319" i="1"/>
  <c r="S318" i="1"/>
  <c r="R318" i="1"/>
  <c r="S317" i="1"/>
  <c r="R317" i="1"/>
  <c r="S316" i="1"/>
  <c r="R316" i="1"/>
  <c r="S315" i="1"/>
  <c r="R315" i="1"/>
  <c r="S314" i="1"/>
  <c r="R314" i="1"/>
  <c r="S313" i="1"/>
  <c r="R313" i="1"/>
  <c r="S312" i="1"/>
  <c r="R312" i="1"/>
  <c r="S311" i="1"/>
  <c r="R311" i="1"/>
  <c r="S310" i="1"/>
  <c r="R310" i="1"/>
  <c r="S309" i="1"/>
  <c r="R309" i="1"/>
  <c r="S308" i="1"/>
  <c r="R308" i="1"/>
  <c r="S307" i="1"/>
  <c r="R307" i="1"/>
  <c r="S306" i="1"/>
  <c r="R306" i="1"/>
  <c r="S305" i="1"/>
  <c r="R305" i="1"/>
  <c r="S304" i="1"/>
  <c r="R304" i="1"/>
  <c r="S303" i="1"/>
  <c r="R303" i="1"/>
  <c r="S302" i="1"/>
  <c r="R302" i="1"/>
  <c r="S301" i="1"/>
  <c r="R301" i="1"/>
  <c r="S300" i="1"/>
  <c r="R300" i="1"/>
  <c r="L299" i="1"/>
  <c r="S299" i="1"/>
  <c r="R299" i="1"/>
  <c r="S298" i="1"/>
  <c r="R298" i="1"/>
  <c r="S297" i="1"/>
  <c r="R297" i="1"/>
  <c r="L296" i="1"/>
  <c r="S296" i="1"/>
  <c r="R296" i="1"/>
  <c r="L295" i="1"/>
  <c r="S295" i="1"/>
  <c r="R295" i="1"/>
  <c r="L294" i="1"/>
  <c r="S294" i="1"/>
  <c r="R294" i="1"/>
  <c r="L293" i="1"/>
  <c r="S293" i="1"/>
  <c r="R293" i="1"/>
  <c r="L292" i="1"/>
  <c r="S292" i="1"/>
  <c r="R292" i="1"/>
  <c r="L291" i="1"/>
  <c r="S291" i="1"/>
  <c r="R291" i="1"/>
  <c r="S290" i="1"/>
  <c r="R290" i="1"/>
  <c r="S289" i="1"/>
  <c r="R289" i="1"/>
  <c r="S288" i="1"/>
  <c r="R288" i="1"/>
  <c r="S287" i="1"/>
  <c r="R287" i="1"/>
  <c r="S286" i="1"/>
  <c r="R286" i="1"/>
  <c r="S285" i="1"/>
  <c r="R285" i="1"/>
  <c r="S284" i="1"/>
  <c r="R284" i="1"/>
  <c r="S283" i="1"/>
  <c r="R283" i="1"/>
  <c r="L282" i="1"/>
  <c r="S282" i="1"/>
  <c r="R282" i="1"/>
  <c r="L281" i="1"/>
  <c r="S281" i="1"/>
  <c r="R281" i="1"/>
  <c r="S280" i="1"/>
  <c r="R280" i="1"/>
  <c r="S279" i="1"/>
  <c r="R279" i="1"/>
  <c r="S278" i="1"/>
  <c r="R278" i="1"/>
  <c r="S277" i="1"/>
  <c r="R277" i="1"/>
  <c r="S276" i="1"/>
  <c r="R276" i="1"/>
  <c r="S275" i="1"/>
  <c r="R275" i="1"/>
  <c r="S274" i="1"/>
  <c r="R274" i="1"/>
  <c r="S273" i="1"/>
  <c r="R273" i="1"/>
  <c r="S272" i="1"/>
  <c r="R272" i="1"/>
  <c r="S271" i="1"/>
  <c r="R271" i="1"/>
  <c r="S270" i="1"/>
  <c r="R270" i="1"/>
  <c r="S269" i="1"/>
  <c r="R269" i="1"/>
  <c r="S268" i="1"/>
  <c r="R268" i="1"/>
  <c r="S267" i="1"/>
  <c r="R267" i="1"/>
  <c r="S266" i="1"/>
  <c r="R266" i="1"/>
  <c r="S265" i="1"/>
  <c r="R265" i="1"/>
  <c r="S264" i="1"/>
  <c r="R264" i="1"/>
  <c r="S263" i="1"/>
  <c r="R263" i="1"/>
  <c r="S262" i="1"/>
  <c r="R262" i="1"/>
  <c r="S261" i="1"/>
  <c r="R261" i="1"/>
  <c r="S260" i="1"/>
  <c r="R260" i="1"/>
  <c r="S259" i="1"/>
  <c r="R259" i="1"/>
  <c r="S258" i="1"/>
  <c r="R258" i="1"/>
  <c r="L257" i="1"/>
  <c r="S257" i="1"/>
  <c r="R257" i="1"/>
  <c r="L256" i="1"/>
  <c r="S256" i="1"/>
  <c r="R256" i="1"/>
  <c r="L255" i="1"/>
  <c r="S255" i="1"/>
  <c r="R255" i="1"/>
  <c r="L254" i="1"/>
  <c r="S254" i="1"/>
  <c r="R254" i="1"/>
  <c r="S253" i="1"/>
  <c r="R253" i="1"/>
  <c r="S252" i="1"/>
  <c r="R252" i="1"/>
  <c r="S251" i="1"/>
  <c r="R251" i="1"/>
  <c r="S250" i="1"/>
  <c r="R250" i="1"/>
  <c r="S249" i="1"/>
  <c r="R249" i="1"/>
  <c r="S248" i="1"/>
  <c r="R248" i="1"/>
  <c r="L247" i="1"/>
  <c r="S247" i="1"/>
  <c r="R247" i="1"/>
  <c r="S246" i="1"/>
  <c r="R246" i="1"/>
  <c r="L245" i="1"/>
  <c r="S245" i="1"/>
  <c r="R245" i="1"/>
  <c r="S244" i="1"/>
  <c r="R244" i="1"/>
  <c r="L243" i="1"/>
  <c r="S243" i="1"/>
  <c r="R243" i="1"/>
  <c r="S242" i="1"/>
  <c r="R242" i="1"/>
  <c r="S241" i="1"/>
  <c r="R241" i="1"/>
  <c r="S240" i="1"/>
  <c r="R240" i="1"/>
  <c r="S239" i="1"/>
  <c r="R239" i="1"/>
  <c r="S238" i="1"/>
  <c r="R238" i="1"/>
  <c r="S237" i="1"/>
  <c r="R237" i="1"/>
  <c r="S236" i="1"/>
  <c r="R236" i="1"/>
  <c r="S235" i="1"/>
  <c r="R235" i="1"/>
  <c r="S234" i="1"/>
  <c r="R234" i="1"/>
  <c r="S233" i="1"/>
  <c r="R233" i="1"/>
  <c r="S232" i="1"/>
  <c r="R232" i="1"/>
  <c r="L231" i="1"/>
  <c r="S231" i="1"/>
  <c r="R231" i="1"/>
  <c r="S230" i="1"/>
  <c r="R230" i="1"/>
  <c r="S229" i="1"/>
  <c r="R229" i="1"/>
  <c r="S228" i="1"/>
  <c r="R228" i="1"/>
  <c r="S227" i="1"/>
  <c r="R227" i="1"/>
  <c r="L226" i="1"/>
  <c r="S226" i="1"/>
  <c r="R226" i="1"/>
  <c r="S225" i="1"/>
  <c r="R225" i="1"/>
  <c r="S224" i="1"/>
  <c r="R224" i="1"/>
  <c r="S223" i="1"/>
  <c r="R223" i="1"/>
  <c r="S222" i="1"/>
  <c r="R222" i="1"/>
  <c r="S221" i="1"/>
  <c r="R221" i="1"/>
  <c r="L220" i="1"/>
  <c r="S220" i="1"/>
  <c r="R220" i="1"/>
  <c r="S219" i="1"/>
  <c r="R219" i="1"/>
  <c r="L218" i="1"/>
  <c r="S218" i="1"/>
  <c r="R218" i="1"/>
  <c r="S217" i="1"/>
  <c r="R217" i="1"/>
  <c r="S216" i="1"/>
  <c r="R216" i="1"/>
  <c r="S215" i="1"/>
  <c r="R215" i="1"/>
  <c r="S214" i="1"/>
  <c r="R214" i="1"/>
  <c r="S213" i="1"/>
  <c r="R213" i="1"/>
  <c r="R202" i="1"/>
  <c r="S201" i="1"/>
  <c r="R201" i="1"/>
  <c r="S200" i="1"/>
  <c r="R200" i="1"/>
  <c r="S199" i="1"/>
  <c r="R199" i="1"/>
  <c r="S198" i="1"/>
  <c r="R198" i="1"/>
  <c r="S197" i="1"/>
  <c r="R197" i="1"/>
  <c r="S196" i="1"/>
  <c r="R196" i="1"/>
  <c r="S195" i="1"/>
  <c r="R195" i="1"/>
  <c r="S194" i="1"/>
  <c r="R194" i="1"/>
  <c r="S193" i="1"/>
  <c r="R193" i="1"/>
  <c r="S192" i="1"/>
  <c r="R192" i="1"/>
  <c r="S191" i="1"/>
  <c r="R191" i="1"/>
  <c r="S190" i="1"/>
  <c r="R190" i="1"/>
  <c r="S189" i="1"/>
  <c r="R189" i="1"/>
  <c r="S188" i="1"/>
  <c r="R188" i="1"/>
  <c r="S187" i="1"/>
  <c r="R187" i="1"/>
  <c r="S186" i="1"/>
  <c r="R186" i="1"/>
  <c r="S185" i="1"/>
  <c r="R185" i="1"/>
  <c r="S184" i="1"/>
  <c r="R184" i="1"/>
  <c r="S183" i="1"/>
  <c r="R183" i="1"/>
  <c r="S182" i="1"/>
  <c r="R182" i="1"/>
  <c r="S181" i="1"/>
  <c r="R181" i="1"/>
  <c r="S180" i="1"/>
  <c r="R180" i="1"/>
  <c r="S179" i="1"/>
  <c r="R179" i="1"/>
  <c r="S178" i="1"/>
  <c r="R178" i="1"/>
  <c r="S177" i="1"/>
  <c r="R177" i="1"/>
  <c r="S176" i="1"/>
  <c r="R176" i="1"/>
  <c r="S175" i="1"/>
  <c r="R175" i="1"/>
  <c r="S174" i="1"/>
  <c r="R174" i="1"/>
  <c r="S173" i="1"/>
  <c r="R173" i="1"/>
  <c r="S172" i="1"/>
  <c r="R172" i="1"/>
  <c r="S171" i="1"/>
  <c r="R171" i="1"/>
  <c r="S170" i="1"/>
  <c r="R170" i="1"/>
  <c r="S169" i="1"/>
  <c r="R169" i="1"/>
  <c r="S168" i="1"/>
  <c r="R168" i="1"/>
  <c r="S167" i="1"/>
  <c r="R167" i="1"/>
  <c r="S166" i="1"/>
  <c r="R166" i="1"/>
  <c r="S165" i="1"/>
  <c r="R165" i="1"/>
  <c r="S164" i="1"/>
  <c r="R164" i="1"/>
  <c r="S163" i="1"/>
  <c r="R163" i="1"/>
  <c r="S162" i="1"/>
  <c r="R162" i="1"/>
  <c r="S161" i="1"/>
  <c r="R161" i="1"/>
  <c r="S160" i="1"/>
  <c r="R160" i="1"/>
  <c r="S159" i="1"/>
  <c r="R159" i="1"/>
  <c r="S158" i="1"/>
  <c r="R158" i="1"/>
  <c r="S157" i="1"/>
  <c r="R157" i="1"/>
  <c r="S156" i="1"/>
  <c r="R156" i="1"/>
  <c r="S155" i="1"/>
  <c r="R155" i="1"/>
  <c r="S154" i="1"/>
  <c r="R154" i="1"/>
  <c r="S153" i="1"/>
  <c r="R153" i="1"/>
  <c r="S152" i="1"/>
  <c r="R152" i="1"/>
  <c r="S151" i="1"/>
  <c r="R151" i="1"/>
  <c r="S150" i="1"/>
  <c r="R150" i="1"/>
  <c r="S149" i="1"/>
  <c r="R149" i="1"/>
  <c r="S148" i="1"/>
  <c r="R148" i="1"/>
  <c r="S147" i="1"/>
  <c r="R147" i="1"/>
  <c r="S146" i="1"/>
  <c r="R146" i="1"/>
  <c r="S145" i="1"/>
  <c r="R145" i="1"/>
  <c r="S144" i="1"/>
  <c r="R144" i="1"/>
  <c r="S143" i="1"/>
  <c r="R143" i="1"/>
  <c r="S142" i="1"/>
  <c r="R142" i="1"/>
  <c r="S141" i="1"/>
  <c r="R141" i="1"/>
  <c r="S140" i="1"/>
  <c r="R140" i="1"/>
  <c r="S139" i="1"/>
  <c r="R139" i="1"/>
  <c r="S138" i="1"/>
  <c r="R138" i="1"/>
  <c r="S137" i="1"/>
  <c r="R137" i="1"/>
  <c r="S136" i="1"/>
  <c r="R136" i="1"/>
  <c r="S135" i="1"/>
  <c r="R135" i="1"/>
  <c r="S134" i="1"/>
  <c r="R134" i="1"/>
  <c r="S133" i="1"/>
  <c r="R133" i="1"/>
  <c r="S132" i="1"/>
  <c r="R132" i="1"/>
  <c r="S131" i="1"/>
  <c r="R131" i="1"/>
  <c r="S130" i="1"/>
  <c r="R130" i="1"/>
  <c r="S129" i="1"/>
  <c r="R129" i="1"/>
  <c r="S128" i="1"/>
  <c r="R128" i="1"/>
  <c r="S127" i="1"/>
  <c r="R127" i="1"/>
  <c r="S126" i="1"/>
  <c r="R126" i="1"/>
  <c r="S125" i="1"/>
  <c r="R125" i="1"/>
  <c r="S124" i="1"/>
  <c r="R124" i="1"/>
  <c r="S123" i="1"/>
  <c r="R123" i="1"/>
  <c r="S122" i="1"/>
  <c r="R122" i="1"/>
  <c r="S121" i="1"/>
  <c r="R121" i="1"/>
  <c r="S120" i="1"/>
  <c r="R120" i="1"/>
  <c r="S119" i="1"/>
  <c r="R119" i="1"/>
  <c r="S118" i="1"/>
  <c r="R118" i="1"/>
  <c r="S117" i="1"/>
  <c r="R117" i="1"/>
  <c r="S116" i="1"/>
  <c r="R116" i="1"/>
  <c r="S115" i="1"/>
  <c r="R115" i="1"/>
  <c r="S114" i="1"/>
  <c r="R114" i="1"/>
  <c r="S113" i="1"/>
  <c r="R113" i="1"/>
  <c r="S112" i="1"/>
  <c r="R112" i="1"/>
  <c r="S111" i="1"/>
  <c r="R111" i="1"/>
  <c r="S110" i="1"/>
  <c r="R110" i="1"/>
  <c r="S109" i="1"/>
  <c r="R109" i="1"/>
  <c r="S108" i="1"/>
  <c r="R108" i="1"/>
  <c r="S107" i="1"/>
  <c r="R107" i="1"/>
  <c r="S106" i="1"/>
  <c r="R106" i="1"/>
  <c r="S105" i="1"/>
  <c r="R105" i="1"/>
  <c r="S104" i="1"/>
  <c r="R104" i="1"/>
  <c r="S103" i="1"/>
  <c r="R103" i="1"/>
  <c r="S102" i="1"/>
  <c r="R102" i="1"/>
  <c r="S101" i="1"/>
  <c r="R101" i="1"/>
  <c r="S100" i="1"/>
  <c r="R100" i="1"/>
  <c r="S99" i="1"/>
  <c r="R99" i="1"/>
  <c r="S98" i="1"/>
  <c r="R98" i="1"/>
  <c r="S97" i="1"/>
  <c r="R97" i="1"/>
  <c r="S96" i="1"/>
  <c r="R96" i="1"/>
  <c r="S95" i="1"/>
  <c r="R95" i="1"/>
  <c r="S94" i="1"/>
  <c r="R94" i="1"/>
  <c r="S93" i="1"/>
  <c r="R93" i="1"/>
  <c r="S92" i="1"/>
  <c r="R92" i="1"/>
  <c r="S91" i="1"/>
  <c r="R91" i="1"/>
  <c r="S90" i="1"/>
  <c r="R90" i="1"/>
  <c r="S89" i="1"/>
  <c r="R89" i="1"/>
  <c r="S88" i="1"/>
  <c r="R88" i="1"/>
  <c r="S87" i="1"/>
  <c r="R87" i="1"/>
  <c r="S86" i="1"/>
  <c r="R86" i="1"/>
  <c r="S85" i="1"/>
  <c r="R85" i="1"/>
  <c r="S84" i="1"/>
  <c r="R84" i="1"/>
  <c r="S83" i="1"/>
  <c r="R83" i="1"/>
  <c r="S82" i="1"/>
  <c r="R82" i="1"/>
  <c r="S81" i="1"/>
  <c r="R81" i="1"/>
  <c r="S80" i="1"/>
  <c r="R80" i="1"/>
  <c r="S79" i="1"/>
  <c r="R79" i="1"/>
  <c r="S78" i="1"/>
  <c r="R78" i="1"/>
  <c r="S77" i="1"/>
  <c r="R77" i="1"/>
  <c r="S76" i="1"/>
  <c r="R76" i="1"/>
  <c r="S75" i="1"/>
  <c r="R75" i="1"/>
  <c r="S74" i="1"/>
  <c r="R74" i="1"/>
  <c r="S73" i="1"/>
  <c r="R73" i="1"/>
  <c r="S72" i="1"/>
  <c r="R72" i="1"/>
  <c r="S71" i="1"/>
  <c r="R71" i="1"/>
  <c r="S70" i="1"/>
  <c r="R70" i="1"/>
  <c r="S69" i="1"/>
  <c r="R69" i="1"/>
  <c r="S68" i="1"/>
  <c r="R68" i="1"/>
  <c r="S67" i="1"/>
  <c r="R67" i="1"/>
  <c r="S66" i="1"/>
  <c r="R66" i="1"/>
  <c r="S65" i="1"/>
  <c r="R65" i="1"/>
  <c r="S64" i="1"/>
  <c r="R64" i="1"/>
  <c r="S63" i="1"/>
  <c r="R63" i="1"/>
  <c r="S62" i="1"/>
  <c r="R62" i="1"/>
  <c r="S61" i="1"/>
  <c r="R61" i="1"/>
  <c r="S60" i="1"/>
  <c r="R60" i="1"/>
  <c r="S59" i="1"/>
  <c r="R59" i="1"/>
  <c r="S58" i="1"/>
  <c r="R58" i="1"/>
  <c r="S57" i="1"/>
  <c r="R57" i="1"/>
  <c r="S56" i="1"/>
  <c r="R56" i="1"/>
  <c r="S55" i="1"/>
  <c r="R55" i="1"/>
  <c r="S54" i="1"/>
  <c r="R54" i="1"/>
  <c r="L53" i="1"/>
  <c r="S53" i="1"/>
  <c r="R53" i="1"/>
  <c r="S52" i="1"/>
  <c r="R52" i="1"/>
  <c r="S50" i="1"/>
  <c r="R50" i="1"/>
  <c r="S49" i="1"/>
  <c r="R49" i="1"/>
  <c r="S48" i="1"/>
  <c r="R48" i="1"/>
  <c r="S47" i="1"/>
  <c r="R47" i="1"/>
  <c r="S46" i="1"/>
  <c r="R46" i="1"/>
  <c r="S45" i="1"/>
  <c r="R45" i="1"/>
  <c r="S44" i="1"/>
  <c r="R44" i="1"/>
  <c r="S43" i="1"/>
  <c r="R43" i="1"/>
  <c r="S42" i="1"/>
  <c r="R42" i="1"/>
  <c r="S41" i="1"/>
  <c r="R41" i="1"/>
  <c r="S40" i="1"/>
  <c r="R40" i="1"/>
  <c r="S39" i="1"/>
  <c r="R39" i="1"/>
  <c r="S38" i="1"/>
  <c r="R38" i="1"/>
  <c r="L37" i="1"/>
  <c r="S37" i="1"/>
  <c r="R37" i="1"/>
  <c r="S36" i="1"/>
  <c r="R36" i="1"/>
  <c r="S35" i="1"/>
  <c r="R35" i="1"/>
  <c r="S34" i="1"/>
  <c r="R34" i="1"/>
  <c r="S33" i="1"/>
  <c r="R33" i="1"/>
  <c r="S32" i="1"/>
  <c r="R32" i="1"/>
  <c r="S31" i="1"/>
  <c r="R31" i="1"/>
  <c r="S30" i="1"/>
  <c r="R30" i="1"/>
  <c r="S29" i="1"/>
  <c r="R29" i="1"/>
  <c r="S28" i="1"/>
  <c r="R28" i="1"/>
  <c r="S27" i="1"/>
  <c r="R27" i="1"/>
  <c r="L201" i="1"/>
  <c r="L200" i="1"/>
  <c r="L195" i="1"/>
  <c r="L170" i="1"/>
  <c r="L168" i="1"/>
  <c r="L152" i="1"/>
  <c r="L144" i="1"/>
  <c r="L143" i="1"/>
  <c r="L49" i="1"/>
  <c r="L48" i="1"/>
  <c r="L47" i="1"/>
  <c r="L46" i="1"/>
  <c r="L28" i="1"/>
  <c r="L22" i="1"/>
  <c r="O759" i="1"/>
  <c r="Q670" i="4" s="1"/>
  <c r="O476" i="1"/>
  <c r="Q426" i="4" s="1"/>
  <c r="L1000" i="1"/>
  <c r="C1000" i="1" s="1"/>
  <c r="X1000" i="1" s="1"/>
  <c r="L998" i="1"/>
  <c r="L997" i="1"/>
  <c r="C997" i="1" s="1"/>
  <c r="X997" i="1" s="1"/>
  <c r="L995" i="1"/>
  <c r="C995" i="1" s="1"/>
  <c r="X995" i="1" s="1"/>
  <c r="L993" i="1"/>
  <c r="L992" i="1"/>
  <c r="L991" i="1"/>
  <c r="L989" i="1"/>
  <c r="L988" i="1"/>
  <c r="L987" i="1"/>
  <c r="L986" i="1"/>
  <c r="L985" i="1"/>
  <c r="L984" i="1"/>
  <c r="L983" i="1"/>
  <c r="C983" i="1" s="1"/>
  <c r="X983" i="1" s="1"/>
  <c r="L981" i="1"/>
  <c r="L980" i="1"/>
  <c r="L978" i="1"/>
  <c r="L977" i="1"/>
  <c r="L976" i="1"/>
  <c r="L975" i="1"/>
  <c r="L974" i="1"/>
  <c r="L971" i="1"/>
  <c r="L970" i="1"/>
  <c r="L969" i="1"/>
  <c r="C969" i="1" s="1"/>
  <c r="X969" i="1" s="1"/>
  <c r="L967" i="1"/>
  <c r="C967" i="1" s="1"/>
  <c r="X967" i="1" s="1"/>
  <c r="L965" i="1"/>
  <c r="L964" i="1"/>
  <c r="C964" i="1" s="1"/>
  <c r="X964" i="1" s="1"/>
  <c r="L962" i="1"/>
  <c r="L961" i="1"/>
  <c r="C961" i="1" s="1"/>
  <c r="X961" i="1" s="1"/>
  <c r="L959" i="1"/>
  <c r="C959" i="1" s="1"/>
  <c r="X959" i="1" s="1"/>
  <c r="L957" i="1"/>
  <c r="L956" i="1"/>
  <c r="L955" i="1"/>
  <c r="L954" i="1"/>
  <c r="L953" i="1"/>
  <c r="C953" i="1" s="1"/>
  <c r="X953" i="1" s="1"/>
  <c r="L951" i="1"/>
  <c r="L950" i="1"/>
  <c r="L949" i="1"/>
  <c r="L948" i="1"/>
  <c r="L947" i="1"/>
  <c r="C947" i="1" s="1"/>
  <c r="X947" i="1" s="1"/>
  <c r="L945" i="1"/>
  <c r="L944" i="1"/>
  <c r="C944" i="1" s="1"/>
  <c r="X944" i="1" s="1"/>
  <c r="L942" i="1"/>
  <c r="L941" i="1"/>
  <c r="L940" i="1"/>
  <c r="L939" i="1"/>
  <c r="C939" i="1" s="1"/>
  <c r="X939" i="1" s="1"/>
  <c r="L937" i="1"/>
  <c r="C937" i="1" s="1"/>
  <c r="X937" i="1" s="1"/>
  <c r="L935" i="1"/>
  <c r="C935" i="1" s="1"/>
  <c r="X935" i="1" s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C920" i="1" s="1"/>
  <c r="X920" i="1" s="1"/>
  <c r="L918" i="1"/>
  <c r="L917" i="1"/>
  <c r="L916" i="1"/>
  <c r="L915" i="1"/>
  <c r="L914" i="1"/>
  <c r="L913" i="1"/>
  <c r="L912" i="1"/>
  <c r="C912" i="1" s="1"/>
  <c r="X912" i="1" s="1"/>
  <c r="L910" i="1"/>
  <c r="L909" i="1"/>
  <c r="L908" i="1"/>
  <c r="L907" i="1"/>
  <c r="L906" i="1"/>
  <c r="L905" i="1"/>
  <c r="L904" i="1"/>
  <c r="C904" i="1" s="1"/>
  <c r="X904" i="1" s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C875" i="1" s="1"/>
  <c r="X875" i="1" s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C860" i="1" s="1"/>
  <c r="X860" i="1" s="1"/>
  <c r="L858" i="1"/>
  <c r="L857" i="1"/>
  <c r="L856" i="1"/>
  <c r="L854" i="1"/>
  <c r="L853" i="1"/>
  <c r="L852" i="1"/>
  <c r="L851" i="1"/>
  <c r="L850" i="1"/>
  <c r="L849" i="1"/>
  <c r="L848" i="1"/>
  <c r="L847" i="1"/>
  <c r="L846" i="1"/>
  <c r="L845" i="1"/>
  <c r="L844" i="1"/>
  <c r="C844" i="1" s="1"/>
  <c r="X844" i="1" s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26" i="1"/>
  <c r="L253" i="1"/>
  <c r="E990" i="1"/>
  <c r="E979" i="1"/>
  <c r="E973" i="1"/>
  <c r="E972" i="1"/>
  <c r="E902" i="1"/>
  <c r="E901" i="1"/>
  <c r="E900" i="1"/>
  <c r="E899" i="1"/>
  <c r="E898" i="1"/>
  <c r="E897" i="1"/>
  <c r="E896" i="1"/>
  <c r="E895" i="1"/>
  <c r="E894" i="1"/>
  <c r="E893" i="1"/>
  <c r="E892" i="1"/>
  <c r="E855" i="1"/>
  <c r="E823" i="1"/>
  <c r="E822" i="1"/>
  <c r="E808" i="1"/>
  <c r="E792" i="1"/>
  <c r="E791" i="1"/>
  <c r="E789" i="1"/>
  <c r="E721" i="1"/>
  <c r="E720" i="1"/>
  <c r="E719" i="1"/>
  <c r="E718" i="1"/>
  <c r="E717" i="1"/>
  <c r="E716" i="1"/>
  <c r="E714" i="1"/>
  <c r="E710" i="1"/>
  <c r="E709" i="1"/>
  <c r="E707" i="1"/>
  <c r="E706" i="1"/>
  <c r="E705" i="1"/>
  <c r="E704" i="1"/>
  <c r="E703" i="1"/>
  <c r="E701" i="1"/>
  <c r="E698" i="1"/>
  <c r="E682" i="1"/>
  <c r="E653" i="1"/>
  <c r="E643" i="1"/>
  <c r="E633" i="1"/>
  <c r="E632" i="1"/>
  <c r="E623" i="1"/>
  <c r="E619" i="1"/>
  <c r="E617" i="1"/>
  <c r="E588" i="1"/>
  <c r="E586" i="1"/>
  <c r="E573" i="1"/>
  <c r="E568" i="1"/>
  <c r="E567" i="1"/>
  <c r="E538" i="1"/>
  <c r="E537" i="1"/>
  <c r="E536" i="1"/>
  <c r="E532" i="1"/>
  <c r="E531" i="1"/>
  <c r="E530" i="1"/>
  <c r="E525" i="1"/>
  <c r="E484" i="1"/>
  <c r="E482" i="1"/>
  <c r="E299" i="1"/>
  <c r="E296" i="1"/>
  <c r="E295" i="1"/>
  <c r="E294" i="1"/>
  <c r="E293" i="1"/>
  <c r="E292" i="1"/>
  <c r="E282" i="1"/>
  <c r="E281" i="1"/>
  <c r="E257" i="1"/>
  <c r="E256" i="1"/>
  <c r="E254" i="1"/>
  <c r="E247" i="1"/>
  <c r="E245" i="1"/>
  <c r="E243" i="1"/>
  <c r="E231" i="1"/>
  <c r="E226" i="1"/>
  <c r="E220" i="1"/>
  <c r="E200" i="1"/>
  <c r="E195" i="1"/>
  <c r="E188" i="1"/>
  <c r="E170" i="1"/>
  <c r="E168" i="1"/>
  <c r="E152" i="1"/>
  <c r="E144" i="1"/>
  <c r="E143" i="1"/>
  <c r="E53" i="1"/>
  <c r="E49" i="1"/>
  <c r="E48" i="1"/>
  <c r="E47" i="1"/>
  <c r="L25" i="1"/>
  <c r="L24" i="1"/>
  <c r="L23" i="1"/>
  <c r="L21" i="1"/>
  <c r="L20" i="1"/>
  <c r="L19" i="1"/>
  <c r="L18" i="1"/>
  <c r="L17" i="1"/>
  <c r="L16" i="1"/>
  <c r="L15" i="1"/>
  <c r="L14" i="1"/>
  <c r="L13" i="1"/>
  <c r="L12" i="1"/>
  <c r="L10" i="1"/>
  <c r="L9" i="1"/>
  <c r="L8" i="1"/>
  <c r="L7" i="1"/>
  <c r="L6" i="1"/>
  <c r="L5" i="1"/>
  <c r="L4" i="1"/>
  <c r="L3" i="1"/>
  <c r="L26" i="1"/>
  <c r="L999" i="1"/>
  <c r="C999" i="1" s="1"/>
  <c r="X999" i="1" s="1"/>
  <c r="L996" i="1"/>
  <c r="C996" i="1" s="1"/>
  <c r="X996" i="1" s="1"/>
  <c r="L994" i="1"/>
  <c r="C994" i="1" s="1"/>
  <c r="X994" i="1" s="1"/>
  <c r="L982" i="1"/>
  <c r="C982" i="1" s="1"/>
  <c r="X982" i="1" s="1"/>
  <c r="L968" i="1"/>
  <c r="C968" i="1" s="1"/>
  <c r="X968" i="1" s="1"/>
  <c r="L966" i="1"/>
  <c r="C966" i="1" s="1"/>
  <c r="X966" i="1" s="1"/>
  <c r="L963" i="1"/>
  <c r="C963" i="1" s="1"/>
  <c r="X963" i="1" s="1"/>
  <c r="L960" i="1"/>
  <c r="C960" i="1" s="1"/>
  <c r="X960" i="1" s="1"/>
  <c r="L958" i="1"/>
  <c r="C958" i="1" s="1"/>
  <c r="X958" i="1" s="1"/>
  <c r="L952" i="1"/>
  <c r="C952" i="1" s="1"/>
  <c r="X952" i="1" s="1"/>
  <c r="L946" i="1"/>
  <c r="C946" i="1" s="1"/>
  <c r="X946" i="1" s="1"/>
  <c r="L943" i="1"/>
  <c r="C943" i="1" s="1"/>
  <c r="X943" i="1" s="1"/>
  <c r="L938" i="1"/>
  <c r="C938" i="1" s="1"/>
  <c r="X938" i="1" s="1"/>
  <c r="L936" i="1"/>
  <c r="C936" i="1" s="1"/>
  <c r="X936" i="1" s="1"/>
  <c r="L934" i="1"/>
  <c r="C934" i="1" s="1"/>
  <c r="X934" i="1" s="1"/>
  <c r="L919" i="1"/>
  <c r="C919" i="1" s="1"/>
  <c r="X919" i="1" s="1"/>
  <c r="L911" i="1"/>
  <c r="C911" i="1" s="1"/>
  <c r="X911" i="1" s="1"/>
  <c r="L903" i="1"/>
  <c r="C903" i="1" s="1"/>
  <c r="X903" i="1" s="1"/>
  <c r="L890" i="1"/>
  <c r="C890" i="1" s="1"/>
  <c r="X890" i="1" s="1"/>
  <c r="L874" i="1"/>
  <c r="C874" i="1" s="1"/>
  <c r="X874" i="1" s="1"/>
  <c r="L859" i="1"/>
  <c r="C859" i="1" s="1"/>
  <c r="X859" i="1" s="1"/>
  <c r="L843" i="1"/>
  <c r="C843" i="1" s="1"/>
  <c r="X843" i="1" s="1"/>
  <c r="L830" i="1"/>
  <c r="L829" i="1"/>
  <c r="C829" i="1" s="1"/>
  <c r="X829" i="1" s="1"/>
  <c r="L828" i="1"/>
  <c r="C828" i="1" s="1"/>
  <c r="X828" i="1" s="1"/>
  <c r="L827" i="1"/>
  <c r="L825" i="1"/>
  <c r="L824" i="1"/>
  <c r="L821" i="1"/>
  <c r="L820" i="1"/>
  <c r="L819" i="1"/>
  <c r="L818" i="1"/>
  <c r="L817" i="1"/>
  <c r="L816" i="1"/>
  <c r="L815" i="1"/>
  <c r="L814" i="1"/>
  <c r="L813" i="1"/>
  <c r="L812" i="1"/>
  <c r="C812" i="1" s="1"/>
  <c r="X812" i="1" s="1"/>
  <c r="L811" i="1"/>
  <c r="C811" i="1" s="1"/>
  <c r="X811" i="1" s="1"/>
  <c r="L810" i="1"/>
  <c r="L809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C796" i="1" s="1"/>
  <c r="X796" i="1" s="1"/>
  <c r="L795" i="1"/>
  <c r="C795" i="1" s="1"/>
  <c r="X795" i="1" s="1"/>
  <c r="L794" i="1"/>
  <c r="C794" i="1" s="1"/>
  <c r="X794" i="1" s="1"/>
  <c r="L793" i="1"/>
  <c r="C793" i="1" s="1"/>
  <c r="X793" i="1" s="1"/>
  <c r="L790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C777" i="1" s="1"/>
  <c r="X777" i="1" s="1"/>
  <c r="L776" i="1"/>
  <c r="C776" i="1" s="1"/>
  <c r="X776" i="1" s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C760" i="1" s="1"/>
  <c r="D671" i="4" s="1"/>
  <c r="L758" i="1"/>
  <c r="C758" i="1" s="1"/>
  <c r="X758" i="1" s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C742" i="1" s="1"/>
  <c r="D658" i="4" s="1"/>
  <c r="L741" i="1"/>
  <c r="C741" i="1" s="1"/>
  <c r="X741" i="1" s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C725" i="1" s="1"/>
  <c r="D642" i="4" s="1"/>
  <c r="L724" i="1"/>
  <c r="C724" i="1" s="1"/>
  <c r="X724" i="1" s="1"/>
  <c r="L723" i="1"/>
  <c r="L722" i="1"/>
  <c r="L715" i="1"/>
  <c r="L712" i="1"/>
  <c r="L711" i="1"/>
  <c r="L702" i="1"/>
  <c r="L700" i="1"/>
  <c r="L699" i="1"/>
  <c r="L697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6" i="1"/>
  <c r="L655" i="1"/>
  <c r="L654" i="1"/>
  <c r="L652" i="1"/>
  <c r="L651" i="1"/>
  <c r="L650" i="1"/>
  <c r="L649" i="1"/>
  <c r="L648" i="1"/>
  <c r="L647" i="1"/>
  <c r="L646" i="1"/>
  <c r="L644" i="1"/>
  <c r="L642" i="1"/>
  <c r="L641" i="1"/>
  <c r="L640" i="1"/>
  <c r="L639" i="1"/>
  <c r="L638" i="1"/>
  <c r="L637" i="1"/>
  <c r="L636" i="1"/>
  <c r="L635" i="1"/>
  <c r="L634" i="1"/>
  <c r="L631" i="1"/>
  <c r="L630" i="1"/>
  <c r="L629" i="1"/>
  <c r="L627" i="1"/>
  <c r="L626" i="1"/>
  <c r="L625" i="1"/>
  <c r="L624" i="1"/>
  <c r="L622" i="1"/>
  <c r="L621" i="1"/>
  <c r="L620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C593" i="1" s="1"/>
  <c r="D521" i="4" s="1"/>
  <c r="L592" i="1"/>
  <c r="L591" i="1"/>
  <c r="L590" i="1"/>
  <c r="L589" i="1"/>
  <c r="L587" i="1"/>
  <c r="L585" i="1"/>
  <c r="L584" i="1"/>
  <c r="L583" i="1"/>
  <c r="L582" i="1"/>
  <c r="L581" i="1"/>
  <c r="L580" i="1"/>
  <c r="L579" i="1"/>
  <c r="L578" i="1"/>
  <c r="L577" i="1"/>
  <c r="C577" i="1" s="1"/>
  <c r="D507" i="4" s="1"/>
  <c r="L576" i="1"/>
  <c r="C576" i="1" s="1"/>
  <c r="X576" i="1" s="1"/>
  <c r="L575" i="1"/>
  <c r="L574" i="1"/>
  <c r="L572" i="1"/>
  <c r="L571" i="1"/>
  <c r="L570" i="1"/>
  <c r="L569" i="1"/>
  <c r="L566" i="1"/>
  <c r="L565" i="1"/>
  <c r="L564" i="1"/>
  <c r="L563" i="1"/>
  <c r="L561" i="1"/>
  <c r="L560" i="1"/>
  <c r="L559" i="1"/>
  <c r="L558" i="1"/>
  <c r="C558" i="1" s="1"/>
  <c r="D493" i="4" s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C541" i="1" s="1"/>
  <c r="D477" i="4" s="1"/>
  <c r="L535" i="1"/>
  <c r="L534" i="1"/>
  <c r="L533" i="1"/>
  <c r="L529" i="1"/>
  <c r="L528" i="1"/>
  <c r="L527" i="1"/>
  <c r="L526" i="1"/>
  <c r="L523" i="1"/>
  <c r="C523" i="1" s="1"/>
  <c r="X523" i="1" s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3" i="1"/>
  <c r="L492" i="1"/>
  <c r="L491" i="1"/>
  <c r="C491" i="1" s="1"/>
  <c r="D434" i="4" s="1"/>
  <c r="L490" i="1"/>
  <c r="C490" i="1" s="1"/>
  <c r="X490" i="1" s="1"/>
  <c r="L489" i="1"/>
  <c r="L488" i="1"/>
  <c r="L487" i="1"/>
  <c r="L486" i="1"/>
  <c r="L480" i="1"/>
  <c r="L479" i="1"/>
  <c r="L478" i="1"/>
  <c r="L477" i="1"/>
  <c r="C477" i="1" s="1"/>
  <c r="X477" i="1" s="1"/>
  <c r="L475" i="1"/>
  <c r="C475" i="1" s="1"/>
  <c r="X475" i="1" s="1"/>
  <c r="L474" i="1"/>
  <c r="L473" i="1"/>
  <c r="C473" i="1" s="1"/>
  <c r="D424" i="4" s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C369" i="1" s="1"/>
  <c r="D333" i="4" s="1"/>
  <c r="L333" i="4" s="1"/>
  <c r="L368" i="1"/>
  <c r="C368" i="1" s="1"/>
  <c r="X368" i="1" s="1"/>
  <c r="L367" i="1"/>
  <c r="L366" i="1"/>
  <c r="L365" i="1"/>
  <c r="L364" i="1"/>
  <c r="L363" i="1"/>
  <c r="L362" i="1"/>
  <c r="L361" i="1"/>
  <c r="L360" i="1"/>
  <c r="L359" i="1"/>
  <c r="L358" i="1"/>
  <c r="L357" i="1"/>
  <c r="L355" i="1"/>
  <c r="L354" i="1"/>
  <c r="L353" i="1"/>
  <c r="L352" i="1"/>
  <c r="C352" i="1" s="1"/>
  <c r="X352" i="1" s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8" i="1"/>
  <c r="L297" i="1"/>
  <c r="L290" i="1"/>
  <c r="L289" i="1"/>
  <c r="C289" i="1" s="1"/>
  <c r="L288" i="1"/>
  <c r="L287" i="1"/>
  <c r="L286" i="1"/>
  <c r="L285" i="1"/>
  <c r="L284" i="1"/>
  <c r="L283" i="1"/>
  <c r="L280" i="1"/>
  <c r="L279" i="1"/>
  <c r="L278" i="1"/>
  <c r="L277" i="1"/>
  <c r="L276" i="1"/>
  <c r="L275" i="1"/>
  <c r="L274" i="1"/>
  <c r="L273" i="1"/>
  <c r="L272" i="1"/>
  <c r="L271" i="1"/>
  <c r="C271" i="1" s="1"/>
  <c r="X271" i="1" s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2" i="1"/>
  <c r="L251" i="1"/>
  <c r="L250" i="1"/>
  <c r="L249" i="1"/>
  <c r="L248" i="1"/>
  <c r="L246" i="1"/>
  <c r="L244" i="1"/>
  <c r="L242" i="1"/>
  <c r="L241" i="1"/>
  <c r="L240" i="1"/>
  <c r="L239" i="1"/>
  <c r="L238" i="1"/>
  <c r="L237" i="1"/>
  <c r="L236" i="1"/>
  <c r="L235" i="1"/>
  <c r="L234" i="1"/>
  <c r="L233" i="1"/>
  <c r="C233" i="1" s="1"/>
  <c r="L232" i="1"/>
  <c r="L230" i="1"/>
  <c r="L229" i="1"/>
  <c r="L228" i="1"/>
  <c r="L227" i="1"/>
  <c r="L225" i="1"/>
  <c r="L224" i="1"/>
  <c r="L223" i="1"/>
  <c r="L222" i="1"/>
  <c r="L221" i="1"/>
  <c r="L219" i="1"/>
  <c r="L217" i="1"/>
  <c r="C217" i="1" s="1"/>
  <c r="L216" i="1"/>
  <c r="L215" i="1"/>
  <c r="L214" i="1"/>
  <c r="L213" i="1"/>
  <c r="L202" i="1"/>
  <c r="L199" i="1"/>
  <c r="P178" i="4" s="1"/>
  <c r="L198" i="1"/>
  <c r="P177" i="4" s="1"/>
  <c r="L197" i="1"/>
  <c r="L196" i="1"/>
  <c r="L194" i="1"/>
  <c r="L193" i="1"/>
  <c r="L192" i="1"/>
  <c r="L191" i="1"/>
  <c r="L190" i="1"/>
  <c r="L187" i="1"/>
  <c r="L186" i="1"/>
  <c r="L185" i="1"/>
  <c r="L184" i="1"/>
  <c r="L183" i="1"/>
  <c r="L182" i="1"/>
  <c r="C182" i="1" s="1"/>
  <c r="L181" i="1"/>
  <c r="C181" i="1" s="1"/>
  <c r="L180" i="1"/>
  <c r="L179" i="1"/>
  <c r="L178" i="1"/>
  <c r="L177" i="1"/>
  <c r="L176" i="1"/>
  <c r="L175" i="1"/>
  <c r="L174" i="1"/>
  <c r="L173" i="1"/>
  <c r="L172" i="1"/>
  <c r="L171" i="1"/>
  <c r="L169" i="1"/>
  <c r="L167" i="1"/>
  <c r="L166" i="1"/>
  <c r="L165" i="1"/>
  <c r="L164" i="1"/>
  <c r="C164" i="1" s="1"/>
  <c r="L163" i="1"/>
  <c r="C163" i="1" s="1"/>
  <c r="L162" i="1"/>
  <c r="L161" i="1"/>
  <c r="L160" i="1"/>
  <c r="L159" i="1"/>
  <c r="L158" i="1"/>
  <c r="L157" i="1"/>
  <c r="L156" i="1"/>
  <c r="L155" i="1"/>
  <c r="L154" i="1"/>
  <c r="L153" i="1"/>
  <c r="L151" i="1"/>
  <c r="L150" i="1"/>
  <c r="L149" i="1"/>
  <c r="L148" i="1"/>
  <c r="L147" i="1"/>
  <c r="C147" i="1" s="1"/>
  <c r="L146" i="1"/>
  <c r="C146" i="1" s="1"/>
  <c r="L145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C113" i="1" s="1"/>
  <c r="L112" i="1"/>
  <c r="C112" i="1" s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C96" i="1" s="1"/>
  <c r="L95" i="1"/>
  <c r="C95" i="1" s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C81" i="1" s="1"/>
  <c r="L80" i="1"/>
  <c r="C80" i="1" s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C64" i="1" s="1"/>
  <c r="L63" i="1"/>
  <c r="C63" i="1" s="1"/>
  <c r="L62" i="1"/>
  <c r="L61" i="1"/>
  <c r="L60" i="1"/>
  <c r="C60" i="1" s="1"/>
  <c r="L59" i="1"/>
  <c r="L58" i="1"/>
  <c r="L57" i="1"/>
  <c r="L56" i="1"/>
  <c r="L55" i="1"/>
  <c r="L54" i="1"/>
  <c r="L52" i="1"/>
  <c r="L50" i="1"/>
  <c r="L45" i="1"/>
  <c r="L44" i="1"/>
  <c r="L43" i="1"/>
  <c r="L42" i="1"/>
  <c r="L41" i="1"/>
  <c r="L40" i="1"/>
  <c r="L39" i="1"/>
  <c r="L38" i="1"/>
  <c r="L36" i="1"/>
  <c r="L35" i="1"/>
  <c r="L34" i="1"/>
  <c r="L33" i="1"/>
  <c r="L32" i="1"/>
  <c r="L31" i="1"/>
  <c r="L30" i="1"/>
  <c r="L29" i="1"/>
  <c r="L27" i="1"/>
  <c r="E481" i="1"/>
  <c r="E291" i="1"/>
  <c r="E41" i="1"/>
  <c r="E37" i="1"/>
  <c r="E32" i="1"/>
  <c r="E28" i="1"/>
  <c r="Z131" i="4"/>
  <c r="Z130" i="4"/>
  <c r="Z129" i="4"/>
  <c r="Z128" i="4"/>
  <c r="Z127" i="4"/>
  <c r="Z126" i="4"/>
  <c r="Z125" i="4"/>
  <c r="Z124" i="4"/>
  <c r="Z123" i="4"/>
  <c r="Z122" i="4"/>
  <c r="Z121" i="4"/>
  <c r="Z120" i="4"/>
  <c r="Z119" i="4"/>
  <c r="Z118" i="4"/>
  <c r="Z117" i="4"/>
  <c r="Z116" i="4"/>
  <c r="Z115" i="4"/>
  <c r="Z114" i="4"/>
  <c r="Z113" i="4"/>
  <c r="Z112" i="4"/>
  <c r="Z111" i="4"/>
  <c r="Z110" i="4"/>
  <c r="Z109" i="4"/>
  <c r="Z108" i="4"/>
  <c r="Z107" i="4"/>
  <c r="Z106" i="4"/>
  <c r="Z105" i="4"/>
  <c r="Z104" i="4"/>
  <c r="Z103" i="4"/>
  <c r="Z102" i="4"/>
  <c r="Z101" i="4"/>
  <c r="Z100" i="4"/>
  <c r="Z99" i="4"/>
  <c r="Z98" i="4"/>
  <c r="Z97" i="4"/>
  <c r="Z96" i="4"/>
  <c r="Z95" i="4"/>
  <c r="Z94" i="4"/>
  <c r="Z93" i="4"/>
  <c r="Z92" i="4"/>
  <c r="Z91" i="4"/>
  <c r="Z90" i="4"/>
  <c r="Z89" i="4"/>
  <c r="Z88" i="4"/>
  <c r="Z87" i="4"/>
  <c r="Z86" i="4"/>
  <c r="Z85" i="4"/>
  <c r="Z84" i="4"/>
  <c r="Z83" i="4"/>
  <c r="Z82" i="4"/>
  <c r="Z81" i="4"/>
  <c r="Z80" i="4"/>
  <c r="Z79" i="4"/>
  <c r="Z78" i="4"/>
  <c r="Z77" i="4"/>
  <c r="Z76" i="4"/>
  <c r="Z75" i="4"/>
  <c r="Z74" i="4"/>
  <c r="Z73" i="4"/>
  <c r="Z72" i="4"/>
  <c r="Z71" i="4"/>
  <c r="Z70" i="4"/>
  <c r="Z69" i="4"/>
  <c r="Z68" i="4"/>
  <c r="Z67" i="4"/>
  <c r="Z66" i="4"/>
  <c r="Z65" i="4"/>
  <c r="Z64" i="4"/>
  <c r="Z63" i="4"/>
  <c r="Z62" i="4"/>
  <c r="Z61" i="4"/>
  <c r="Z60" i="4"/>
  <c r="Z59" i="4"/>
  <c r="Z58" i="4"/>
  <c r="Z57" i="4"/>
  <c r="Z56" i="4"/>
  <c r="Z55" i="4"/>
  <c r="Z54" i="4"/>
  <c r="Z53" i="4"/>
  <c r="Z52" i="4"/>
  <c r="Z51" i="4"/>
  <c r="Z50" i="4"/>
  <c r="Z49" i="4"/>
  <c r="Z48" i="4"/>
  <c r="Z47" i="4"/>
  <c r="Z46" i="4"/>
  <c r="Z45" i="4"/>
  <c r="Z44" i="4"/>
  <c r="Z43" i="4"/>
  <c r="Z42" i="4"/>
  <c r="Z41" i="4"/>
  <c r="Z40" i="4"/>
  <c r="Z39" i="4"/>
  <c r="Z38" i="4"/>
  <c r="Z37" i="4"/>
  <c r="Z36" i="4"/>
  <c r="Z35" i="4"/>
  <c r="Z34" i="4"/>
  <c r="Z33" i="4"/>
  <c r="Z32" i="4"/>
  <c r="Z31" i="4"/>
  <c r="Z30" i="4"/>
  <c r="Z29" i="4"/>
  <c r="Z28" i="4"/>
  <c r="Z27" i="4"/>
  <c r="Z26" i="4"/>
  <c r="Z25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AC203" i="1"/>
  <c r="E23" i="4"/>
  <c r="E2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AC211" i="1"/>
  <c r="AC209" i="1"/>
  <c r="AC207" i="1"/>
  <c r="AC206" i="1"/>
  <c r="AC205" i="1"/>
  <c r="AC204" i="1"/>
  <c r="AA25" i="1"/>
  <c r="AD25" i="1" s="1"/>
  <c r="AA23" i="1"/>
  <c r="AD23" i="1" s="1"/>
  <c r="AA21" i="1"/>
  <c r="AD21" i="1" s="1"/>
  <c r="AA20" i="1"/>
  <c r="AD20" i="1" s="1"/>
  <c r="AA19" i="1"/>
  <c r="AD19" i="1" s="1"/>
  <c r="AA18" i="1"/>
  <c r="AD18" i="1" s="1"/>
  <c r="AA17" i="1"/>
  <c r="AD17" i="1" s="1"/>
  <c r="AA16" i="1"/>
  <c r="AD16" i="1" s="1"/>
  <c r="AA15" i="1"/>
  <c r="AD15" i="1" s="1"/>
  <c r="AA14" i="1"/>
  <c r="AD14" i="1" s="1"/>
  <c r="AA13" i="1"/>
  <c r="AD13" i="1" s="1"/>
  <c r="AA12" i="1"/>
  <c r="AD12" i="1" s="1"/>
  <c r="AA11" i="1"/>
  <c r="AD11" i="1" s="1"/>
  <c r="AA10" i="1"/>
  <c r="AD10" i="1" s="1"/>
  <c r="AA9" i="1"/>
  <c r="AD9" i="1" s="1"/>
  <c r="AA8" i="1"/>
  <c r="AD8" i="1" s="1"/>
  <c r="AA7" i="1"/>
  <c r="AD7" i="1" s="1"/>
  <c r="AA6" i="1"/>
  <c r="AD6" i="1" s="1"/>
  <c r="AA5" i="1"/>
  <c r="AD5" i="1" s="1"/>
  <c r="AA4" i="1"/>
  <c r="AD4" i="1" s="1"/>
  <c r="AA3" i="1"/>
  <c r="AD3" i="1" s="1"/>
  <c r="AA997" i="1"/>
  <c r="AA996" i="1"/>
  <c r="AD996" i="1" s="1"/>
  <c r="AE996" i="1" s="1"/>
  <c r="AA995" i="1"/>
  <c r="AD995" i="1" s="1"/>
  <c r="AA994" i="1"/>
  <c r="AD994" i="1" s="1"/>
  <c r="AE994" i="1" s="1"/>
  <c r="AA990" i="1"/>
  <c r="AD990" i="1" s="1"/>
  <c r="AA989" i="1"/>
  <c r="AD989" i="1" s="1"/>
  <c r="AA988" i="1"/>
  <c r="AD988" i="1" s="1"/>
  <c r="AA987" i="1"/>
  <c r="AD987" i="1" s="1"/>
  <c r="AA986" i="1"/>
  <c r="AD986" i="1" s="1"/>
  <c r="AA985" i="1"/>
  <c r="AD985" i="1" s="1"/>
  <c r="AA984" i="1"/>
  <c r="AD984" i="1" s="1"/>
  <c r="AA983" i="1"/>
  <c r="AD983" i="1" s="1"/>
  <c r="AA982" i="1"/>
  <c r="AD982" i="1" s="1"/>
  <c r="AE982" i="1" s="1"/>
  <c r="AA981" i="1"/>
  <c r="AA980" i="1"/>
  <c r="AD980" i="1" s="1"/>
  <c r="AA979" i="1"/>
  <c r="AD979" i="1" s="1"/>
  <c r="AA978" i="1"/>
  <c r="AD978" i="1" s="1"/>
  <c r="AA977" i="1"/>
  <c r="AD977" i="1" s="1"/>
  <c r="AA976" i="1"/>
  <c r="AD976" i="1" s="1"/>
  <c r="AA975" i="1"/>
  <c r="AD975" i="1" s="1"/>
  <c r="AA974" i="1"/>
  <c r="AD974" i="1" s="1"/>
  <c r="AA973" i="1"/>
  <c r="AD973" i="1" s="1"/>
  <c r="AA972" i="1"/>
  <c r="AA971" i="1"/>
  <c r="AD971" i="1" s="1"/>
  <c r="AA970" i="1"/>
  <c r="AD970" i="1" s="1"/>
  <c r="AA969" i="1"/>
  <c r="AD969" i="1" s="1"/>
  <c r="AA968" i="1"/>
  <c r="AD968" i="1" s="1"/>
  <c r="AE968" i="1" s="1"/>
  <c r="AA967" i="1"/>
  <c r="AD967" i="1" s="1"/>
  <c r="AA966" i="1"/>
  <c r="AD966" i="1" s="1"/>
  <c r="AE966" i="1" s="1"/>
  <c r="AA965" i="1"/>
  <c r="AD965" i="1" s="1"/>
  <c r="AA964" i="1"/>
  <c r="AD964" i="1" s="1"/>
  <c r="AA963" i="1"/>
  <c r="AD963" i="1" s="1"/>
  <c r="AE963" i="1" s="1"/>
  <c r="AA961" i="1"/>
  <c r="AD961" i="1" s="1"/>
  <c r="AA960" i="1"/>
  <c r="AD960" i="1" s="1"/>
  <c r="AE960" i="1" s="1"/>
  <c r="AA958" i="1"/>
  <c r="AD958" i="1" s="1"/>
  <c r="AE958" i="1" s="1"/>
  <c r="AA957" i="1"/>
  <c r="AD957" i="1" s="1"/>
  <c r="AA956" i="1"/>
  <c r="AD956" i="1" s="1"/>
  <c r="AA953" i="1"/>
  <c r="AD953" i="1" s="1"/>
  <c r="AA952" i="1"/>
  <c r="AD952" i="1" s="1"/>
  <c r="AE952" i="1" s="1"/>
  <c r="AA951" i="1"/>
  <c r="AD951" i="1" s="1"/>
  <c r="AA946" i="1"/>
  <c r="AD946" i="1" s="1"/>
  <c r="AE946" i="1" s="1"/>
  <c r="AA945" i="1"/>
  <c r="AA944" i="1"/>
  <c r="AD944" i="1" s="1"/>
  <c r="AA943" i="1"/>
  <c r="AD943" i="1" s="1"/>
  <c r="AE943" i="1" s="1"/>
  <c r="AA942" i="1"/>
  <c r="AD942" i="1" s="1"/>
  <c r="AA941" i="1"/>
  <c r="AD941" i="1" s="1"/>
  <c r="AA940" i="1"/>
  <c r="AD940" i="1" s="1"/>
  <c r="AA939" i="1"/>
  <c r="AD939" i="1" s="1"/>
  <c r="AA938" i="1"/>
  <c r="AD938" i="1" s="1"/>
  <c r="AE938" i="1" s="1"/>
  <c r="AA936" i="1"/>
  <c r="AD936" i="1" s="1"/>
  <c r="AE936" i="1" s="1"/>
  <c r="AA935" i="1"/>
  <c r="AD935" i="1" s="1"/>
  <c r="AA934" i="1"/>
  <c r="AD934" i="1" s="1"/>
  <c r="AE934" i="1" s="1"/>
  <c r="AA914" i="1"/>
  <c r="AD914" i="1" s="1"/>
  <c r="AA913" i="1"/>
  <c r="AA912" i="1"/>
  <c r="AD912" i="1" s="1"/>
  <c r="AA911" i="1"/>
  <c r="AD911" i="1" s="1"/>
  <c r="AE911" i="1" s="1"/>
  <c r="AA909" i="1"/>
  <c r="AD909" i="1" s="1"/>
  <c r="AA907" i="1"/>
  <c r="AD907" i="1" s="1"/>
  <c r="AA906" i="1"/>
  <c r="AD906" i="1" s="1"/>
  <c r="AA904" i="1"/>
  <c r="AD904" i="1" s="1"/>
  <c r="AA903" i="1"/>
  <c r="AD903" i="1" s="1"/>
  <c r="AE903" i="1" s="1"/>
  <c r="AA901" i="1"/>
  <c r="AD901" i="1" s="1"/>
  <c r="AA899" i="1"/>
  <c r="AD899" i="1" s="1"/>
  <c r="AA898" i="1"/>
  <c r="AD898" i="1" s="1"/>
  <c r="AA897" i="1"/>
  <c r="AD897" i="1" s="1"/>
  <c r="AA896" i="1"/>
  <c r="AA894" i="1"/>
  <c r="AD894" i="1" s="1"/>
  <c r="AA893" i="1"/>
  <c r="AD893" i="1" s="1"/>
  <c r="AA892" i="1"/>
  <c r="AD892" i="1" s="1"/>
  <c r="AA891" i="1"/>
  <c r="AD891" i="1" s="1"/>
  <c r="AA890" i="1"/>
  <c r="AD890" i="1" s="1"/>
  <c r="AE890" i="1" s="1"/>
  <c r="AA889" i="1"/>
  <c r="AD889" i="1" s="1"/>
  <c r="AA876" i="1"/>
  <c r="AD876" i="1" s="1"/>
  <c r="AA867" i="1"/>
  <c r="AD867" i="1" s="1"/>
  <c r="AA866" i="1"/>
  <c r="AA865" i="1"/>
  <c r="AD865" i="1" s="1"/>
  <c r="AA859" i="1"/>
  <c r="AD859" i="1" s="1"/>
  <c r="AE859" i="1" s="1"/>
  <c r="AA858" i="1"/>
  <c r="AD858" i="1" s="1"/>
  <c r="AA853" i="1"/>
  <c r="AD853" i="1" s="1"/>
  <c r="AA851" i="1"/>
  <c r="AD851" i="1" s="1"/>
  <c r="AA850" i="1"/>
  <c r="AD850" i="1" s="1"/>
  <c r="AA849" i="1"/>
  <c r="AA847" i="1"/>
  <c r="AD847" i="1" s="1"/>
  <c r="AA846" i="1"/>
  <c r="AD846" i="1" s="1"/>
  <c r="AA843" i="1"/>
  <c r="AD843" i="1" s="1"/>
  <c r="AE843" i="1" s="1"/>
  <c r="AA842" i="1"/>
  <c r="AD842" i="1" s="1"/>
  <c r="AA841" i="1"/>
  <c r="AD841" i="1" s="1"/>
  <c r="AA839" i="1"/>
  <c r="AD839" i="1" s="1"/>
  <c r="AA838" i="1"/>
  <c r="AD838" i="1" s="1"/>
  <c r="AA837" i="1"/>
  <c r="AD837" i="1" s="1"/>
  <c r="AA835" i="1"/>
  <c r="AD835" i="1" s="1"/>
  <c r="AA834" i="1"/>
  <c r="AD834" i="1" s="1"/>
  <c r="AA832" i="1"/>
  <c r="AD832" i="1" s="1"/>
  <c r="AA831" i="1"/>
  <c r="AD831" i="1" s="1"/>
  <c r="AA830" i="1"/>
  <c r="AD830" i="1" s="1"/>
  <c r="AA829" i="1"/>
  <c r="AD829" i="1" s="1"/>
  <c r="AA828" i="1"/>
  <c r="AD828" i="1" s="1"/>
  <c r="AE828" i="1" s="1"/>
  <c r="AA827" i="1"/>
  <c r="AD827" i="1" s="1"/>
  <c r="AA826" i="1"/>
  <c r="AD826" i="1" s="1"/>
  <c r="AA824" i="1"/>
  <c r="AD824" i="1" s="1"/>
  <c r="AA823" i="1"/>
  <c r="AD823" i="1" s="1"/>
  <c r="AA822" i="1"/>
  <c r="AD822" i="1" s="1"/>
  <c r="AA821" i="1"/>
  <c r="AD821" i="1" s="1"/>
  <c r="AA820" i="1"/>
  <c r="AD820" i="1" s="1"/>
  <c r="AA819" i="1"/>
  <c r="AA818" i="1"/>
  <c r="AD818" i="1" s="1"/>
  <c r="AA817" i="1"/>
  <c r="AD817" i="1" s="1"/>
  <c r="AA811" i="1"/>
  <c r="AD811" i="1" s="1"/>
  <c r="AE811" i="1" s="1"/>
  <c r="AA810" i="1"/>
  <c r="AD810" i="1" s="1"/>
  <c r="AA809" i="1"/>
  <c r="AD809" i="1" s="1"/>
  <c r="AA808" i="1"/>
  <c r="AD808" i="1" s="1"/>
  <c r="AA804" i="1"/>
  <c r="AD804" i="1" s="1"/>
  <c r="AA803" i="1"/>
  <c r="AD803" i="1" s="1"/>
  <c r="AA799" i="1"/>
  <c r="AD799" i="1" s="1"/>
  <c r="AA797" i="1"/>
  <c r="AD797" i="1" s="1"/>
  <c r="AA796" i="1"/>
  <c r="AD796" i="1" s="1"/>
  <c r="AA788" i="1"/>
  <c r="AD788" i="1" s="1"/>
  <c r="AA784" i="1"/>
  <c r="AD784" i="1" s="1"/>
  <c r="AA783" i="1"/>
  <c r="AD783" i="1" s="1"/>
  <c r="AA782" i="1"/>
  <c r="AD782" i="1" s="1"/>
  <c r="AA781" i="1"/>
  <c r="AD781" i="1" s="1"/>
  <c r="AA780" i="1"/>
  <c r="AD780" i="1" s="1"/>
  <c r="AA779" i="1"/>
  <c r="AD779" i="1" s="1"/>
  <c r="AA776" i="1"/>
  <c r="AD776" i="1" s="1"/>
  <c r="AE776" i="1" s="1"/>
  <c r="AA775" i="1"/>
  <c r="AD775" i="1" s="1"/>
  <c r="AA770" i="1"/>
  <c r="AD770" i="1" s="1"/>
  <c r="AA769" i="1"/>
  <c r="AD769" i="1" s="1"/>
  <c r="AA768" i="1"/>
  <c r="AA759" i="1"/>
  <c r="AD759" i="1" s="1"/>
  <c r="AA757" i="1"/>
  <c r="AD757" i="1" s="1"/>
  <c r="AA756" i="1"/>
  <c r="AD756" i="1" s="1"/>
  <c r="AA755" i="1"/>
  <c r="AD755" i="1" s="1"/>
  <c r="AA754" i="1"/>
  <c r="AD754" i="1" s="1"/>
  <c r="AA752" i="1"/>
  <c r="AA751" i="1"/>
  <c r="AD751" i="1" s="1"/>
  <c r="AA750" i="1"/>
  <c r="AD750" i="1" s="1"/>
  <c r="AA749" i="1"/>
  <c r="AD749" i="1" s="1"/>
  <c r="AA748" i="1"/>
  <c r="AD748" i="1" s="1"/>
  <c r="AA747" i="1"/>
  <c r="AD747" i="1" s="1"/>
  <c r="AA746" i="1"/>
  <c r="AD746" i="1" s="1"/>
  <c r="AA745" i="1"/>
  <c r="AD745" i="1" s="1"/>
  <c r="AA743" i="1"/>
  <c r="AD743" i="1" s="1"/>
  <c r="AA742" i="1"/>
  <c r="AD742" i="1" s="1"/>
  <c r="AA741" i="1"/>
  <c r="AD741" i="1" s="1"/>
  <c r="AE741" i="1" s="1"/>
  <c r="AA740" i="1"/>
  <c r="AD740" i="1" s="1"/>
  <c r="AA739" i="1"/>
  <c r="AD739" i="1" s="1"/>
  <c r="AA738" i="1"/>
  <c r="AD738" i="1" s="1"/>
  <c r="AA737" i="1"/>
  <c r="AD737" i="1" s="1"/>
  <c r="AA736" i="1"/>
  <c r="AD736" i="1" s="1"/>
  <c r="AA735" i="1"/>
  <c r="AA734" i="1"/>
  <c r="AD734" i="1" s="1"/>
  <c r="AA733" i="1"/>
  <c r="AD733" i="1" s="1"/>
  <c r="AA732" i="1"/>
  <c r="AD732" i="1" s="1"/>
  <c r="AA731" i="1"/>
  <c r="AD731" i="1" s="1"/>
  <c r="AA729" i="1"/>
  <c r="AD729" i="1" s="1"/>
  <c r="AA728" i="1"/>
  <c r="AD728" i="1" s="1"/>
  <c r="AA727" i="1"/>
  <c r="AD727" i="1" s="1"/>
  <c r="AA726" i="1"/>
  <c r="AD726" i="1" s="1"/>
  <c r="AA725" i="1"/>
  <c r="AD725" i="1" s="1"/>
  <c r="AA724" i="1"/>
  <c r="AD724" i="1" s="1"/>
  <c r="AE724" i="1" s="1"/>
  <c r="AA723" i="1"/>
  <c r="AD723" i="1" s="1"/>
  <c r="AA722" i="1"/>
  <c r="AD722" i="1" s="1"/>
  <c r="AA721" i="1"/>
  <c r="AD721" i="1" s="1"/>
  <c r="AA720" i="1"/>
  <c r="AD720" i="1" s="1"/>
  <c r="AA719" i="1"/>
  <c r="AD719" i="1" s="1"/>
  <c r="AA718" i="1"/>
  <c r="AA717" i="1"/>
  <c r="AD717" i="1" s="1"/>
  <c r="AA716" i="1"/>
  <c r="AD716" i="1" s="1"/>
  <c r="AA715" i="1"/>
  <c r="AD715" i="1" s="1"/>
  <c r="AA714" i="1"/>
  <c r="AD714" i="1" s="1"/>
  <c r="AA713" i="1"/>
  <c r="AD713" i="1" s="1"/>
  <c r="AA712" i="1"/>
  <c r="AD712" i="1" s="1"/>
  <c r="AE712" i="1" s="1"/>
  <c r="AA711" i="1"/>
  <c r="AD711" i="1" s="1"/>
  <c r="AA710" i="1"/>
  <c r="AD710" i="1" s="1"/>
  <c r="AA709" i="1"/>
  <c r="AD709" i="1" s="1"/>
  <c r="AA707" i="1"/>
  <c r="AD707" i="1" s="1"/>
  <c r="AA706" i="1"/>
  <c r="AD706" i="1" s="1"/>
  <c r="AA704" i="1"/>
  <c r="AD704" i="1" s="1"/>
  <c r="AA703" i="1"/>
  <c r="AD703" i="1" s="1"/>
  <c r="AA702" i="1"/>
  <c r="AD702" i="1" s="1"/>
  <c r="AA701" i="1"/>
  <c r="AA682" i="1"/>
  <c r="AA648" i="1"/>
  <c r="AA631" i="1"/>
  <c r="AA563" i="1"/>
  <c r="AA506" i="1"/>
  <c r="AA489" i="1"/>
  <c r="AA487" i="1"/>
  <c r="AA483" i="1"/>
  <c r="AA481" i="1"/>
  <c r="AA473" i="1"/>
  <c r="AA458" i="1"/>
  <c r="AA452" i="1"/>
  <c r="AA401" i="1"/>
  <c r="AA391" i="1"/>
  <c r="AA374" i="1"/>
  <c r="AA357" i="1"/>
  <c r="AA334" i="1"/>
  <c r="AA321" i="1"/>
  <c r="AA291" i="1"/>
  <c r="AA285" i="1"/>
  <c r="AA276" i="1"/>
  <c r="AA266" i="1"/>
  <c r="AA255" i="1"/>
  <c r="AA222" i="1"/>
  <c r="AA220" i="1"/>
  <c r="AA169" i="1"/>
  <c r="AA167" i="1"/>
  <c r="AA162" i="1"/>
  <c r="AA148" i="1"/>
  <c r="AD148" i="1" s="1"/>
  <c r="AA144" i="1"/>
  <c r="AA127" i="1"/>
  <c r="AA112" i="1"/>
  <c r="AD112" i="1" s="1"/>
  <c r="AA109" i="1"/>
  <c r="AA107" i="1"/>
  <c r="AA95" i="1"/>
  <c r="AA93" i="1"/>
  <c r="AA91" i="1"/>
  <c r="AA77" i="1"/>
  <c r="AA71" i="1"/>
  <c r="AA65" i="1"/>
  <c r="AA48" i="1"/>
  <c r="AA46" i="1"/>
  <c r="AA30" i="1"/>
  <c r="AA27" i="1"/>
  <c r="D194" i="4" l="1"/>
  <c r="D209" i="4"/>
  <c r="C234" i="1"/>
  <c r="D261" i="4"/>
  <c r="G424" i="4"/>
  <c r="H424" i="4" s="1"/>
  <c r="M424" i="4" s="1"/>
  <c r="L424" i="4"/>
  <c r="G434" i="4"/>
  <c r="H434" i="4" s="1"/>
  <c r="M434" i="4" s="1"/>
  <c r="L434" i="4"/>
  <c r="G477" i="4"/>
  <c r="H477" i="4" s="1"/>
  <c r="M477" i="4" s="1"/>
  <c r="L477" i="4"/>
  <c r="C542" i="1"/>
  <c r="D478" i="4" s="1"/>
  <c r="G493" i="4"/>
  <c r="H493" i="4" s="1"/>
  <c r="M493" i="4" s="1"/>
  <c r="L493" i="4"/>
  <c r="C559" i="1"/>
  <c r="D494" i="4" s="1"/>
  <c r="C560" i="1"/>
  <c r="D495" i="4" s="1"/>
  <c r="G507" i="4"/>
  <c r="H507" i="4" s="1"/>
  <c r="M507" i="4" s="1"/>
  <c r="L507" i="4"/>
  <c r="G521" i="4"/>
  <c r="H521" i="4" s="1"/>
  <c r="M521" i="4" s="1"/>
  <c r="L521" i="4"/>
  <c r="C594" i="1"/>
  <c r="D522" i="4" s="1"/>
  <c r="G642" i="4"/>
  <c r="H642" i="4" s="1"/>
  <c r="M642" i="4" s="1"/>
  <c r="L642" i="4"/>
  <c r="G658" i="4"/>
  <c r="H658" i="4" s="1"/>
  <c r="M658" i="4" s="1"/>
  <c r="L658" i="4"/>
  <c r="G671" i="4"/>
  <c r="H671" i="4" s="1"/>
  <c r="M671" i="4" s="1"/>
  <c r="L671" i="4"/>
  <c r="C218" i="1"/>
  <c r="G426" i="4"/>
  <c r="H426" i="4" s="1"/>
  <c r="M426" i="4" s="1"/>
  <c r="L426" i="4"/>
  <c r="G461" i="4"/>
  <c r="H461" i="4" s="1"/>
  <c r="M461" i="4" s="1"/>
  <c r="L461" i="4"/>
  <c r="C525" i="1"/>
  <c r="G670" i="4"/>
  <c r="H670" i="4" s="1"/>
  <c r="M670" i="4" s="1"/>
  <c r="L670" i="4"/>
  <c r="C474" i="1"/>
  <c r="D425" i="4" s="1"/>
  <c r="AK322" i="1" a="1"/>
  <c r="AK322" i="1" s="1"/>
  <c r="AK323" i="1" s="1" a="1"/>
  <c r="AK323" i="1" s="1"/>
  <c r="AK324" i="1" s="1" a="1"/>
  <c r="AK324" i="1" s="1"/>
  <c r="AK325" i="1" s="1" a="1"/>
  <c r="AK325" i="1" s="1"/>
  <c r="AK326" i="1" s="1" a="1"/>
  <c r="AK326" i="1" s="1"/>
  <c r="AK327" i="1" s="1" a="1"/>
  <c r="AK327" i="1" s="1"/>
  <c r="AK328" i="1" s="1" a="1"/>
  <c r="AK328" i="1" s="1"/>
  <c r="AK329" i="1" s="1" a="1"/>
  <c r="AK329" i="1" s="1"/>
  <c r="AK330" i="1" s="1" a="1"/>
  <c r="AK330" i="1" s="1"/>
  <c r="AK331" i="1" s="1" a="1"/>
  <c r="AK331" i="1" s="1"/>
  <c r="AK332" i="1" s="1" a="1"/>
  <c r="AK332" i="1" s="1"/>
  <c r="AK333" i="1" s="1" a="1"/>
  <c r="AK333" i="1" s="1"/>
  <c r="AK334" i="1" s="1" a="1"/>
  <c r="AK334" i="1" s="1"/>
  <c r="AK335" i="1" s="1" a="1"/>
  <c r="AK335" i="1" s="1"/>
  <c r="AK336" i="1" s="1" a="1"/>
  <c r="AK336" i="1" s="1"/>
  <c r="AK337" i="1" s="1" a="1"/>
  <c r="AK337" i="1" s="1"/>
  <c r="C290" i="1"/>
  <c r="C61" i="1"/>
  <c r="C82" i="1"/>
  <c r="C83" i="1"/>
  <c r="C84" i="1"/>
  <c r="C42" i="1"/>
  <c r="C43" i="1"/>
  <c r="C44" i="1"/>
  <c r="C45" i="1" s="1"/>
  <c r="C46" i="1" s="1"/>
  <c r="C59" i="1"/>
  <c r="C62" i="1"/>
  <c r="C65" i="1"/>
  <c r="C66" i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5" i="1"/>
  <c r="C86" i="1"/>
  <c r="C87" i="1"/>
  <c r="C88" i="1"/>
  <c r="C89" i="1"/>
  <c r="C90" i="1"/>
  <c r="C91" i="1"/>
  <c r="C92" i="1"/>
  <c r="C93" i="1"/>
  <c r="C94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 s="1"/>
  <c r="C130" i="1" s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8" i="1"/>
  <c r="C149" i="1"/>
  <c r="C150" i="1"/>
  <c r="C151" i="1"/>
  <c r="C165" i="1"/>
  <c r="C166" i="1"/>
  <c r="C167" i="1"/>
  <c r="C183" i="1"/>
  <c r="C184" i="1"/>
  <c r="C185" i="1"/>
  <c r="C186" i="1"/>
  <c r="C187" i="1"/>
  <c r="C235" i="1"/>
  <c r="C236" i="1"/>
  <c r="D212" i="4" s="1"/>
  <c r="C237" i="1"/>
  <c r="X237" i="1" s="1"/>
  <c r="C238" i="1"/>
  <c r="C239" i="1"/>
  <c r="C240" i="1"/>
  <c r="C241" i="1"/>
  <c r="C242" i="1"/>
  <c r="C272" i="1"/>
  <c r="C273" i="1"/>
  <c r="C274" i="1"/>
  <c r="C275" i="1"/>
  <c r="C276" i="1"/>
  <c r="C277" i="1"/>
  <c r="C278" i="1"/>
  <c r="C279" i="1"/>
  <c r="C280" i="1"/>
  <c r="C291" i="1"/>
  <c r="C320" i="1"/>
  <c r="X320" i="1" s="1"/>
  <c r="C321" i="1"/>
  <c r="C322" i="1"/>
  <c r="C323" i="1"/>
  <c r="C324" i="1"/>
  <c r="C325" i="1"/>
  <c r="C326" i="1"/>
  <c r="C327" i="1"/>
  <c r="C328" i="1"/>
  <c r="C336" i="1"/>
  <c r="X336" i="1" s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3" i="1"/>
  <c r="C354" i="1"/>
  <c r="D322" i="4" s="1"/>
  <c r="L322" i="4" s="1"/>
  <c r="C355" i="1"/>
  <c r="X355" i="1" s="1"/>
  <c r="C370" i="1"/>
  <c r="X370" i="1" s="1"/>
  <c r="C371" i="1"/>
  <c r="C372" i="1"/>
  <c r="C373" i="1"/>
  <c r="C374" i="1"/>
  <c r="D337" i="4" s="1"/>
  <c r="L337" i="4" s="1"/>
  <c r="C375" i="1"/>
  <c r="X375" i="1" s="1"/>
  <c r="C376" i="1"/>
  <c r="C377" i="1"/>
  <c r="C378" i="1"/>
  <c r="C379" i="1"/>
  <c r="C380" i="1"/>
  <c r="C381" i="1"/>
  <c r="C382" i="1"/>
  <c r="C383" i="1"/>
  <c r="C384" i="1"/>
  <c r="C392" i="1"/>
  <c r="X392" i="1" s="1"/>
  <c r="C393" i="1"/>
  <c r="D354" i="4" s="1"/>
  <c r="C394" i="1"/>
  <c r="X394" i="1" s="1"/>
  <c r="C395" i="1"/>
  <c r="D355" i="4" s="1"/>
  <c r="C396" i="1"/>
  <c r="X396" i="1" s="1"/>
  <c r="C397" i="1"/>
  <c r="D356" i="4" s="1"/>
  <c r="C398" i="1"/>
  <c r="D357" i="4" s="1"/>
  <c r="C399" i="1"/>
  <c r="D358" i="4" s="1"/>
  <c r="C400" i="1"/>
  <c r="D359" i="4" s="1"/>
  <c r="C401" i="1"/>
  <c r="D360" i="4" s="1"/>
  <c r="C404" i="1"/>
  <c r="D362" i="4" s="1"/>
  <c r="C405" i="1"/>
  <c r="D363" i="4" s="1"/>
  <c r="C406" i="1"/>
  <c r="D364" i="4" s="1"/>
  <c r="C407" i="1"/>
  <c r="D365" i="4" s="1"/>
  <c r="C408" i="1"/>
  <c r="D366" i="4" s="1"/>
  <c r="C409" i="1"/>
  <c r="D367" i="4" s="1"/>
  <c r="C410" i="1"/>
  <c r="D368" i="4" s="1"/>
  <c r="C411" i="1"/>
  <c r="D369" i="4" s="1"/>
  <c r="C412" i="1"/>
  <c r="D370" i="4" s="1"/>
  <c r="C413" i="1"/>
  <c r="D371" i="4" s="1"/>
  <c r="C414" i="1"/>
  <c r="D372" i="4" s="1"/>
  <c r="C415" i="1"/>
  <c r="D373" i="4" s="1"/>
  <c r="C416" i="1"/>
  <c r="X416" i="1" s="1"/>
  <c r="C417" i="1"/>
  <c r="D374" i="4" s="1"/>
  <c r="C418" i="1"/>
  <c r="C424" i="1"/>
  <c r="X424" i="1" s="1"/>
  <c r="C425" i="1"/>
  <c r="D381" i="4" s="1"/>
  <c r="C426" i="1"/>
  <c r="X426" i="1" s="1"/>
  <c r="C427" i="1"/>
  <c r="D382" i="4" s="1"/>
  <c r="C428" i="1"/>
  <c r="D383" i="4" s="1"/>
  <c r="C429" i="1"/>
  <c r="X429" i="1" s="1"/>
  <c r="C430" i="1"/>
  <c r="D384" i="4" s="1"/>
  <c r="C431" i="1"/>
  <c r="D385" i="4" s="1"/>
  <c r="C432" i="1"/>
  <c r="D386" i="4" s="1"/>
  <c r="C433" i="1"/>
  <c r="D387" i="4" s="1"/>
  <c r="C434" i="1"/>
  <c r="D388" i="4" s="1"/>
  <c r="C435" i="1"/>
  <c r="D389" i="4" s="1"/>
  <c r="C446" i="1"/>
  <c r="X446" i="1" s="1"/>
  <c r="C447" i="1"/>
  <c r="D400" i="4" s="1"/>
  <c r="C448" i="1"/>
  <c r="D401" i="4" s="1"/>
  <c r="C449" i="1"/>
  <c r="D402" i="4" s="1"/>
  <c r="C450" i="1"/>
  <c r="D403" i="4" s="1"/>
  <c r="C451" i="1"/>
  <c r="D404" i="4" s="1"/>
  <c r="C452" i="1"/>
  <c r="D405" i="4" s="1"/>
  <c r="C453" i="1"/>
  <c r="D406" i="4" s="1"/>
  <c r="C454" i="1"/>
  <c r="D407" i="4" s="1"/>
  <c r="C455" i="1"/>
  <c r="D408" i="4" s="1"/>
  <c r="C463" i="1"/>
  <c r="X463" i="1" s="1"/>
  <c r="C464" i="1"/>
  <c r="D416" i="4" s="1"/>
  <c r="C465" i="1"/>
  <c r="D417" i="4" s="1"/>
  <c r="C466" i="1"/>
  <c r="D418" i="4" s="1"/>
  <c r="C467" i="1"/>
  <c r="D419" i="4" s="1"/>
  <c r="C468" i="1"/>
  <c r="D420" i="4" s="1"/>
  <c r="C469" i="1"/>
  <c r="D421" i="4" s="1"/>
  <c r="C470" i="1"/>
  <c r="D422" i="4" s="1"/>
  <c r="C471" i="1"/>
  <c r="D423" i="4" s="1"/>
  <c r="C472" i="1"/>
  <c r="X472" i="1" s="1"/>
  <c r="C478" i="1"/>
  <c r="D427" i="4" s="1"/>
  <c r="C479" i="1"/>
  <c r="X479" i="1" s="1"/>
  <c r="C480" i="1"/>
  <c r="D428" i="4" s="1"/>
  <c r="C492" i="1"/>
  <c r="C493" i="1"/>
  <c r="D435" i="4" s="1"/>
  <c r="C517" i="1"/>
  <c r="X517" i="1" s="1"/>
  <c r="C518" i="1"/>
  <c r="C543" i="1"/>
  <c r="D479" i="4" s="1"/>
  <c r="C544" i="1"/>
  <c r="D480" i="4" s="1"/>
  <c r="C545" i="1"/>
  <c r="D481" i="4" s="1"/>
  <c r="C546" i="1"/>
  <c r="D482" i="4" s="1"/>
  <c r="C547" i="1"/>
  <c r="D483" i="4" s="1"/>
  <c r="C548" i="1"/>
  <c r="D484" i="4" s="1"/>
  <c r="C549" i="1"/>
  <c r="D485" i="4" s="1"/>
  <c r="C550" i="1"/>
  <c r="D486" i="4" s="1"/>
  <c r="C551" i="1"/>
  <c r="D487" i="4" s="1"/>
  <c r="C552" i="1"/>
  <c r="D488" i="4" s="1"/>
  <c r="C553" i="1"/>
  <c r="D489" i="4" s="1"/>
  <c r="C554" i="1"/>
  <c r="D490" i="4" s="1"/>
  <c r="C555" i="1"/>
  <c r="D491" i="4" s="1"/>
  <c r="C556" i="1"/>
  <c r="D492" i="4" s="1"/>
  <c r="C557" i="1"/>
  <c r="X557" i="1" s="1"/>
  <c r="C561" i="1"/>
  <c r="C578" i="1"/>
  <c r="D508" i="4" s="1"/>
  <c r="C579" i="1"/>
  <c r="D509" i="4" s="1"/>
  <c r="C580" i="1"/>
  <c r="D510" i="4" s="1"/>
  <c r="C581" i="1"/>
  <c r="D511" i="4" s="1"/>
  <c r="C582" i="1"/>
  <c r="X582" i="1" s="1"/>
  <c r="C583" i="1"/>
  <c r="D512" i="4" s="1"/>
  <c r="C584" i="1"/>
  <c r="D513" i="4" s="1"/>
  <c r="C585" i="1"/>
  <c r="D514" i="4" s="1"/>
  <c r="C595" i="1"/>
  <c r="D523" i="4" s="1"/>
  <c r="C596" i="1"/>
  <c r="X596" i="1" s="1"/>
  <c r="C597" i="1"/>
  <c r="D524" i="4" s="1"/>
  <c r="C598" i="1"/>
  <c r="X598" i="1" s="1"/>
  <c r="C599" i="1"/>
  <c r="D525" i="4" s="1"/>
  <c r="C600" i="1"/>
  <c r="D526" i="4" s="1"/>
  <c r="C601" i="1"/>
  <c r="D527" i="4" s="1"/>
  <c r="C602" i="1"/>
  <c r="D528" i="4" s="1"/>
  <c r="C603" i="1"/>
  <c r="D529" i="4" s="1"/>
  <c r="C604" i="1"/>
  <c r="D530" i="4" s="1"/>
  <c r="C605" i="1"/>
  <c r="D531" i="4" s="1"/>
  <c r="C606" i="1"/>
  <c r="D532" i="4" s="1"/>
  <c r="C607" i="1"/>
  <c r="D533" i="4" s="1"/>
  <c r="C608" i="1"/>
  <c r="D534" i="4" s="1"/>
  <c r="C609" i="1"/>
  <c r="C615" i="1"/>
  <c r="X615" i="1" s="1"/>
  <c r="C616" i="1"/>
  <c r="D541" i="4" s="1"/>
  <c r="C630" i="1"/>
  <c r="C631" i="1"/>
  <c r="D554" i="4" s="1"/>
  <c r="C647" i="1"/>
  <c r="X647" i="1" s="1"/>
  <c r="C648" i="1"/>
  <c r="D570" i="4" s="1"/>
  <c r="C649" i="1"/>
  <c r="D571" i="4" s="1"/>
  <c r="C650" i="1"/>
  <c r="D572" i="4" s="1"/>
  <c r="C651" i="1"/>
  <c r="D573" i="4" s="1"/>
  <c r="C652" i="1"/>
  <c r="D574" i="4" s="1"/>
  <c r="C672" i="1"/>
  <c r="X672" i="1" s="1"/>
  <c r="C673" i="1"/>
  <c r="D593" i="4" s="1"/>
  <c r="C674" i="1"/>
  <c r="D594" i="4" s="1"/>
  <c r="C675" i="1"/>
  <c r="D595" i="4" s="1"/>
  <c r="C676" i="1"/>
  <c r="D596" i="4" s="1"/>
  <c r="C677" i="1"/>
  <c r="C726" i="1"/>
  <c r="D643" i="4" s="1"/>
  <c r="C727" i="1"/>
  <c r="D644" i="4" s="1"/>
  <c r="C728" i="1"/>
  <c r="D645" i="4" s="1"/>
  <c r="C729" i="1"/>
  <c r="D646" i="4" s="1"/>
  <c r="C730" i="1"/>
  <c r="D647" i="4" s="1"/>
  <c r="C731" i="1"/>
  <c r="D648" i="4" s="1"/>
  <c r="C732" i="1"/>
  <c r="D649" i="4" s="1"/>
  <c r="C733" i="1"/>
  <c r="D650" i="4" s="1"/>
  <c r="C734" i="1"/>
  <c r="D651" i="4" s="1"/>
  <c r="C735" i="1"/>
  <c r="D652" i="4" s="1"/>
  <c r="C736" i="1"/>
  <c r="D653" i="4" s="1"/>
  <c r="C737" i="1"/>
  <c r="D654" i="4" s="1"/>
  <c r="C738" i="1"/>
  <c r="D655" i="4" s="1"/>
  <c r="C739" i="1"/>
  <c r="D656" i="4" s="1"/>
  <c r="C740" i="1"/>
  <c r="D657" i="4" s="1"/>
  <c r="C743" i="1"/>
  <c r="D659" i="4" s="1"/>
  <c r="C744" i="1"/>
  <c r="D660" i="4" s="1"/>
  <c r="C745" i="1"/>
  <c r="D661" i="4" s="1"/>
  <c r="C746" i="1"/>
  <c r="D662" i="4" s="1"/>
  <c r="C747" i="1"/>
  <c r="D663" i="4" s="1"/>
  <c r="C748" i="1"/>
  <c r="X748" i="1" s="1"/>
  <c r="C749" i="1"/>
  <c r="D664" i="4" s="1"/>
  <c r="C750" i="1"/>
  <c r="X750" i="1" s="1"/>
  <c r="C751" i="1"/>
  <c r="D665" i="4" s="1"/>
  <c r="C752" i="1"/>
  <c r="D666" i="4" s="1"/>
  <c r="C753" i="1"/>
  <c r="X753" i="1" s="1"/>
  <c r="C754" i="1"/>
  <c r="D667" i="4" s="1"/>
  <c r="C755" i="1"/>
  <c r="X755" i="1" s="1"/>
  <c r="C756" i="1"/>
  <c r="D668" i="4" s="1"/>
  <c r="C757" i="1"/>
  <c r="D669" i="4" s="1"/>
  <c r="C761" i="1"/>
  <c r="D672" i="4" s="1"/>
  <c r="C762" i="1"/>
  <c r="D673" i="4" s="1"/>
  <c r="C763" i="1"/>
  <c r="X763" i="1" s="1"/>
  <c r="C764" i="1"/>
  <c r="X764" i="1" s="1"/>
  <c r="C765" i="1"/>
  <c r="X765" i="1" s="1"/>
  <c r="C766" i="1"/>
  <c r="X766" i="1" s="1"/>
  <c r="C767" i="1"/>
  <c r="X767" i="1" s="1"/>
  <c r="C768" i="1"/>
  <c r="X768" i="1" s="1"/>
  <c r="C769" i="1"/>
  <c r="X769" i="1" s="1"/>
  <c r="C770" i="1"/>
  <c r="X770" i="1" s="1"/>
  <c r="C771" i="1"/>
  <c r="X771" i="1" s="1"/>
  <c r="C772" i="1"/>
  <c r="X772" i="1" s="1"/>
  <c r="C773" i="1"/>
  <c r="X773" i="1" s="1"/>
  <c r="C774" i="1"/>
  <c r="X774" i="1" s="1"/>
  <c r="C775" i="1"/>
  <c r="X775" i="1" s="1"/>
  <c r="C778" i="1"/>
  <c r="X778" i="1" s="1"/>
  <c r="C779" i="1"/>
  <c r="X779" i="1" s="1"/>
  <c r="C780" i="1"/>
  <c r="X780" i="1" s="1"/>
  <c r="C781" i="1"/>
  <c r="X781" i="1" s="1"/>
  <c r="C782" i="1"/>
  <c r="X782" i="1" s="1"/>
  <c r="C783" i="1"/>
  <c r="X783" i="1" s="1"/>
  <c r="C784" i="1"/>
  <c r="X784" i="1" s="1"/>
  <c r="C785" i="1"/>
  <c r="X785" i="1" s="1"/>
  <c r="C786" i="1"/>
  <c r="X786" i="1" s="1"/>
  <c r="C787" i="1"/>
  <c r="X787" i="1" s="1"/>
  <c r="C788" i="1"/>
  <c r="X788" i="1" s="1"/>
  <c r="C797" i="1"/>
  <c r="X797" i="1" s="1"/>
  <c r="C798" i="1"/>
  <c r="X798" i="1" s="1"/>
  <c r="C799" i="1"/>
  <c r="X799" i="1" s="1"/>
  <c r="C800" i="1"/>
  <c r="X800" i="1" s="1"/>
  <c r="C801" i="1"/>
  <c r="X801" i="1" s="1"/>
  <c r="C802" i="1"/>
  <c r="X802" i="1" s="1"/>
  <c r="C803" i="1"/>
  <c r="X803" i="1" s="1"/>
  <c r="C804" i="1"/>
  <c r="X804" i="1" s="1"/>
  <c r="C805" i="1"/>
  <c r="X805" i="1" s="1"/>
  <c r="C806" i="1"/>
  <c r="X806" i="1" s="1"/>
  <c r="C807" i="1"/>
  <c r="X807" i="1" s="1"/>
  <c r="C813" i="1"/>
  <c r="X813" i="1" s="1"/>
  <c r="C814" i="1"/>
  <c r="X814" i="1" s="1"/>
  <c r="C815" i="1"/>
  <c r="X815" i="1" s="1"/>
  <c r="C816" i="1"/>
  <c r="X816" i="1" s="1"/>
  <c r="C817" i="1"/>
  <c r="X817" i="1" s="1"/>
  <c r="C818" i="1"/>
  <c r="X818" i="1" s="1"/>
  <c r="C819" i="1"/>
  <c r="X819" i="1" s="1"/>
  <c r="C820" i="1"/>
  <c r="X820" i="1" s="1"/>
  <c r="C821" i="1"/>
  <c r="X821" i="1" s="1"/>
  <c r="C830" i="1"/>
  <c r="X830" i="1" s="1"/>
  <c r="C254" i="1"/>
  <c r="X254" i="1" s="1"/>
  <c r="C831" i="1"/>
  <c r="X831" i="1" s="1"/>
  <c r="C832" i="1"/>
  <c r="X832" i="1" s="1"/>
  <c r="C833" i="1"/>
  <c r="X833" i="1" s="1"/>
  <c r="C834" i="1"/>
  <c r="X834" i="1" s="1"/>
  <c r="C835" i="1"/>
  <c r="X835" i="1" s="1"/>
  <c r="C836" i="1"/>
  <c r="X836" i="1" s="1"/>
  <c r="C837" i="1"/>
  <c r="X837" i="1" s="1"/>
  <c r="C838" i="1"/>
  <c r="X838" i="1" s="1"/>
  <c r="C839" i="1"/>
  <c r="X839" i="1" s="1"/>
  <c r="C840" i="1"/>
  <c r="X840" i="1" s="1"/>
  <c r="C841" i="1"/>
  <c r="X841" i="1" s="1"/>
  <c r="C842" i="1"/>
  <c r="X842" i="1" s="1"/>
  <c r="C845" i="1"/>
  <c r="X845" i="1" s="1"/>
  <c r="C846" i="1"/>
  <c r="X846" i="1" s="1"/>
  <c r="C847" i="1"/>
  <c r="X847" i="1" s="1"/>
  <c r="C848" i="1"/>
  <c r="X848" i="1" s="1"/>
  <c r="C849" i="1"/>
  <c r="X849" i="1" s="1"/>
  <c r="C850" i="1"/>
  <c r="X850" i="1" s="1"/>
  <c r="C851" i="1"/>
  <c r="X851" i="1" s="1"/>
  <c r="C852" i="1"/>
  <c r="X852" i="1" s="1"/>
  <c r="C853" i="1"/>
  <c r="X853" i="1" s="1"/>
  <c r="C854" i="1"/>
  <c r="X854" i="1" s="1"/>
  <c r="C861" i="1"/>
  <c r="X861" i="1" s="1"/>
  <c r="C862" i="1"/>
  <c r="X862" i="1" s="1"/>
  <c r="C863" i="1"/>
  <c r="X863" i="1" s="1"/>
  <c r="C864" i="1"/>
  <c r="X864" i="1" s="1"/>
  <c r="C865" i="1"/>
  <c r="X865" i="1" s="1"/>
  <c r="C866" i="1"/>
  <c r="X866" i="1" s="1"/>
  <c r="C867" i="1"/>
  <c r="X867" i="1" s="1"/>
  <c r="C868" i="1"/>
  <c r="X868" i="1" s="1"/>
  <c r="C869" i="1"/>
  <c r="X869" i="1" s="1"/>
  <c r="C870" i="1"/>
  <c r="X870" i="1" s="1"/>
  <c r="C871" i="1"/>
  <c r="X871" i="1" s="1"/>
  <c r="C872" i="1"/>
  <c r="X872" i="1" s="1"/>
  <c r="C873" i="1"/>
  <c r="X873" i="1" s="1"/>
  <c r="C876" i="1"/>
  <c r="X876" i="1" s="1"/>
  <c r="C877" i="1"/>
  <c r="X877" i="1" s="1"/>
  <c r="C878" i="1"/>
  <c r="X878" i="1" s="1"/>
  <c r="C879" i="1"/>
  <c r="X879" i="1" s="1"/>
  <c r="C880" i="1"/>
  <c r="X880" i="1" s="1"/>
  <c r="C881" i="1"/>
  <c r="X881" i="1" s="1"/>
  <c r="C882" i="1"/>
  <c r="X882" i="1" s="1"/>
  <c r="C883" i="1"/>
  <c r="X883" i="1" s="1"/>
  <c r="C884" i="1"/>
  <c r="X884" i="1" s="1"/>
  <c r="C885" i="1"/>
  <c r="X885" i="1" s="1"/>
  <c r="C886" i="1"/>
  <c r="X886" i="1" s="1"/>
  <c r="C887" i="1"/>
  <c r="X887" i="1" s="1"/>
  <c r="C888" i="1"/>
  <c r="X888" i="1" s="1"/>
  <c r="C889" i="1"/>
  <c r="X889" i="1" s="1"/>
  <c r="C905" i="1"/>
  <c r="X905" i="1" s="1"/>
  <c r="C906" i="1"/>
  <c r="X906" i="1" s="1"/>
  <c r="C907" i="1"/>
  <c r="X907" i="1" s="1"/>
  <c r="C908" i="1"/>
  <c r="X908" i="1" s="1"/>
  <c r="C909" i="1"/>
  <c r="X909" i="1" s="1"/>
  <c r="C910" i="1"/>
  <c r="X910" i="1" s="1"/>
  <c r="C913" i="1"/>
  <c r="X913" i="1" s="1"/>
  <c r="C914" i="1"/>
  <c r="X914" i="1" s="1"/>
  <c r="C915" i="1"/>
  <c r="X915" i="1" s="1"/>
  <c r="C916" i="1"/>
  <c r="X916" i="1" s="1"/>
  <c r="C917" i="1"/>
  <c r="X917" i="1" s="1"/>
  <c r="C918" i="1"/>
  <c r="X918" i="1" s="1"/>
  <c r="C921" i="1"/>
  <c r="X921" i="1" s="1"/>
  <c r="C922" i="1"/>
  <c r="X922" i="1" s="1"/>
  <c r="C923" i="1"/>
  <c r="X923" i="1" s="1"/>
  <c r="C924" i="1"/>
  <c r="X924" i="1" s="1"/>
  <c r="C925" i="1"/>
  <c r="X925" i="1" s="1"/>
  <c r="C926" i="1"/>
  <c r="X926" i="1" s="1"/>
  <c r="C927" i="1"/>
  <c r="X927" i="1" s="1"/>
  <c r="C928" i="1"/>
  <c r="X928" i="1" s="1"/>
  <c r="C929" i="1"/>
  <c r="X929" i="1" s="1"/>
  <c r="C930" i="1"/>
  <c r="X930" i="1" s="1"/>
  <c r="C931" i="1"/>
  <c r="X931" i="1" s="1"/>
  <c r="C932" i="1"/>
  <c r="X932" i="1" s="1"/>
  <c r="C933" i="1"/>
  <c r="X933" i="1" s="1"/>
  <c r="C940" i="1"/>
  <c r="X940" i="1" s="1"/>
  <c r="C941" i="1"/>
  <c r="X941" i="1" s="1"/>
  <c r="C942" i="1"/>
  <c r="X942" i="1" s="1"/>
  <c r="C945" i="1"/>
  <c r="X945" i="1" s="1"/>
  <c r="C948" i="1"/>
  <c r="X948" i="1" s="1"/>
  <c r="C949" i="1"/>
  <c r="X949" i="1" s="1"/>
  <c r="C950" i="1"/>
  <c r="X950" i="1" s="1"/>
  <c r="C951" i="1"/>
  <c r="X951" i="1" s="1"/>
  <c r="C954" i="1"/>
  <c r="X954" i="1" s="1"/>
  <c r="C955" i="1"/>
  <c r="X955" i="1" s="1"/>
  <c r="C956" i="1"/>
  <c r="X956" i="1" s="1"/>
  <c r="C957" i="1"/>
  <c r="X957" i="1" s="1"/>
  <c r="C962" i="1"/>
  <c r="X962" i="1" s="1"/>
  <c r="C965" i="1"/>
  <c r="X965" i="1" s="1"/>
  <c r="C970" i="1"/>
  <c r="X970" i="1" s="1"/>
  <c r="C971" i="1"/>
  <c r="X971" i="1" s="1"/>
  <c r="C984" i="1"/>
  <c r="X984" i="1" s="1"/>
  <c r="C985" i="1"/>
  <c r="X985" i="1" s="1"/>
  <c r="C986" i="1"/>
  <c r="X986" i="1" s="1"/>
  <c r="C987" i="1"/>
  <c r="X987" i="1" s="1"/>
  <c r="C988" i="1"/>
  <c r="X988" i="1" s="1"/>
  <c r="C989" i="1"/>
  <c r="X989" i="1" s="1"/>
  <c r="C998" i="1"/>
  <c r="X998" i="1" s="1"/>
  <c r="C47" i="1"/>
  <c r="C48" i="1"/>
  <c r="C49" i="1"/>
  <c r="C50" i="1" s="1"/>
  <c r="C51" i="1" s="1"/>
  <c r="C143" i="1"/>
  <c r="C144" i="1"/>
  <c r="C152" i="1"/>
  <c r="C168" i="1"/>
  <c r="O46" i="1"/>
  <c r="O524" i="1"/>
  <c r="Q461" i="4" s="1"/>
  <c r="O891" i="1"/>
  <c r="O68" i="1"/>
  <c r="O70" i="1"/>
  <c r="O72" i="1"/>
  <c r="O74" i="1"/>
  <c r="O76" i="1"/>
  <c r="O78" i="1"/>
  <c r="O80" i="1"/>
  <c r="O82" i="1"/>
  <c r="O474" i="1"/>
  <c r="Q425" i="4" s="1"/>
  <c r="O794" i="1"/>
  <c r="O935" i="1"/>
  <c r="O937" i="1"/>
  <c r="O959" i="1"/>
  <c r="O967" i="1"/>
  <c r="O995" i="1"/>
  <c r="O45" i="1"/>
  <c r="O60" i="1"/>
  <c r="O63" i="1"/>
  <c r="O67" i="1"/>
  <c r="O69" i="1"/>
  <c r="O71" i="1"/>
  <c r="O73" i="1"/>
  <c r="O75" i="1"/>
  <c r="O77" i="1"/>
  <c r="O79" i="1"/>
  <c r="O81" i="1"/>
  <c r="O83" i="1"/>
  <c r="O95" i="1"/>
  <c r="O112" i="1"/>
  <c r="O129" i="1"/>
  <c r="O146" i="1"/>
  <c r="O163" i="1"/>
  <c r="O181" i="1"/>
  <c r="O217" i="1"/>
  <c r="Q194" i="4" s="1"/>
  <c r="O233" i="1"/>
  <c r="Q209" i="4" s="1"/>
  <c r="O289" i="1"/>
  <c r="Q261" i="4" s="1"/>
  <c r="O368" i="1"/>
  <c r="O473" i="1"/>
  <c r="Q424" i="4" s="1"/>
  <c r="O475" i="1"/>
  <c r="O490" i="1"/>
  <c r="O523" i="1"/>
  <c r="O541" i="1"/>
  <c r="Q477" i="4" s="1"/>
  <c r="O558" i="1"/>
  <c r="Q493" i="4" s="1"/>
  <c r="O559" i="1"/>
  <c r="Q494" i="4" s="1"/>
  <c r="O576" i="1"/>
  <c r="O593" i="1"/>
  <c r="Q521" i="4" s="1"/>
  <c r="O724" i="1"/>
  <c r="O741" i="1"/>
  <c r="O758" i="1"/>
  <c r="O776" i="1"/>
  <c r="O793" i="1"/>
  <c r="O795" i="1"/>
  <c r="O811" i="1"/>
  <c r="O828" i="1"/>
  <c r="O843" i="1"/>
  <c r="O859" i="1"/>
  <c r="O874" i="1"/>
  <c r="O890" i="1"/>
  <c r="O911" i="1"/>
  <c r="O919" i="1"/>
  <c r="O934" i="1"/>
  <c r="O936" i="1"/>
  <c r="O938" i="1"/>
  <c r="O943" i="1"/>
  <c r="O946" i="1"/>
  <c r="O952" i="1"/>
  <c r="O958" i="1"/>
  <c r="O960" i="1"/>
  <c r="O963" i="1"/>
  <c r="O966" i="1"/>
  <c r="O968" i="1"/>
  <c r="O982" i="1"/>
  <c r="O994" i="1"/>
  <c r="O996" i="1"/>
  <c r="O999" i="1"/>
  <c r="O42" i="1"/>
  <c r="O43" i="1"/>
  <c r="O44" i="1"/>
  <c r="O59" i="1"/>
  <c r="O62" i="1"/>
  <c r="O65" i="1"/>
  <c r="O66" i="1"/>
  <c r="O85" i="1"/>
  <c r="O86" i="1"/>
  <c r="O87" i="1"/>
  <c r="O88" i="1"/>
  <c r="O89" i="1"/>
  <c r="O90" i="1"/>
  <c r="O91" i="1"/>
  <c r="O92" i="1"/>
  <c r="O93" i="1"/>
  <c r="O94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8" i="1"/>
  <c r="O149" i="1"/>
  <c r="O150" i="1"/>
  <c r="O151" i="1"/>
  <c r="O165" i="1"/>
  <c r="O166" i="1"/>
  <c r="O167" i="1"/>
  <c r="O183" i="1"/>
  <c r="O184" i="1"/>
  <c r="O185" i="1"/>
  <c r="O186" i="1"/>
  <c r="O187" i="1"/>
  <c r="O235" i="1"/>
  <c r="Q211" i="4" s="1"/>
  <c r="O236" i="1"/>
  <c r="Q212" i="4" s="1"/>
  <c r="O237" i="1"/>
  <c r="O238" i="1"/>
  <c r="Q213" i="4" s="1"/>
  <c r="O239" i="1"/>
  <c r="Q214" i="4" s="1"/>
  <c r="O240" i="1"/>
  <c r="Q215" i="4" s="1"/>
  <c r="O241" i="1"/>
  <c r="Q216" i="4" s="1"/>
  <c r="O242" i="1"/>
  <c r="Q217" i="4" s="1"/>
  <c r="O272" i="1"/>
  <c r="Q245" i="4" s="1"/>
  <c r="O273" i="1"/>
  <c r="Q246" i="4" s="1"/>
  <c r="O274" i="1"/>
  <c r="Q247" i="4" s="1"/>
  <c r="O275" i="1"/>
  <c r="Q248" i="4" s="1"/>
  <c r="O276" i="1"/>
  <c r="Q249" i="4" s="1"/>
  <c r="O277" i="1"/>
  <c r="Q250" i="4" s="1"/>
  <c r="O278" i="1"/>
  <c r="Q251" i="4" s="1"/>
  <c r="O279" i="1"/>
  <c r="Q252" i="4" s="1"/>
  <c r="O280" i="1"/>
  <c r="Q253" i="4" s="1"/>
  <c r="O320" i="1"/>
  <c r="O321" i="1"/>
  <c r="Q291" i="4" s="1"/>
  <c r="O322" i="1"/>
  <c r="Q292" i="4" s="1"/>
  <c r="O323" i="1"/>
  <c r="Q293" i="4" s="1"/>
  <c r="O324" i="1"/>
  <c r="Q294" i="4" s="1"/>
  <c r="O325" i="1"/>
  <c r="Q295" i="4" s="1"/>
  <c r="O326" i="1"/>
  <c r="Q296" i="4" s="1"/>
  <c r="O327" i="1"/>
  <c r="Q297" i="4" s="1"/>
  <c r="O328" i="1"/>
  <c r="Q298" i="4" s="1"/>
  <c r="O336" i="1"/>
  <c r="O337" i="1"/>
  <c r="Q306" i="4" s="1"/>
  <c r="O338" i="1"/>
  <c r="Q307" i="4" s="1"/>
  <c r="O339" i="1"/>
  <c r="Q308" i="4" s="1"/>
  <c r="O340" i="1"/>
  <c r="Q309" i="4" s="1"/>
  <c r="O341" i="1"/>
  <c r="Q310" i="4" s="1"/>
  <c r="O342" i="1"/>
  <c r="Q311" i="4" s="1"/>
  <c r="O343" i="1"/>
  <c r="Q312" i="4" s="1"/>
  <c r="O344" i="1"/>
  <c r="Q313" i="4" s="1"/>
  <c r="O345" i="1"/>
  <c r="Q314" i="4" s="1"/>
  <c r="O346" i="1"/>
  <c r="Q315" i="4" s="1"/>
  <c r="O347" i="1"/>
  <c r="Q316" i="4" s="1"/>
  <c r="O348" i="1"/>
  <c r="Q317" i="4" s="1"/>
  <c r="O349" i="1"/>
  <c r="Q318" i="4" s="1"/>
  <c r="O350" i="1"/>
  <c r="Q319" i="4" s="1"/>
  <c r="O353" i="1"/>
  <c r="Q321" i="4" s="1"/>
  <c r="O354" i="1"/>
  <c r="Q322" i="4" s="1"/>
  <c r="O355" i="1"/>
  <c r="O370" i="1"/>
  <c r="O371" i="1"/>
  <c r="Q334" i="4" s="1"/>
  <c r="O372" i="1"/>
  <c r="Q335" i="4" s="1"/>
  <c r="O373" i="1"/>
  <c r="Q336" i="4" s="1"/>
  <c r="O374" i="1"/>
  <c r="Q337" i="4" s="1"/>
  <c r="O375" i="1"/>
  <c r="O376" i="1"/>
  <c r="Q338" i="4" s="1"/>
  <c r="O377" i="1"/>
  <c r="Q339" i="4" s="1"/>
  <c r="O378" i="1"/>
  <c r="Q340" i="4" s="1"/>
  <c r="O379" i="1"/>
  <c r="Q341" i="4" s="1"/>
  <c r="O380" i="1"/>
  <c r="Q342" i="4" s="1"/>
  <c r="O381" i="1"/>
  <c r="Q343" i="4" s="1"/>
  <c r="O382" i="1"/>
  <c r="Q344" i="4" s="1"/>
  <c r="O383" i="1"/>
  <c r="Q345" i="4" s="1"/>
  <c r="O384" i="1"/>
  <c r="Q346" i="4" s="1"/>
  <c r="O392" i="1"/>
  <c r="O393" i="1"/>
  <c r="Q354" i="4" s="1"/>
  <c r="O394" i="1"/>
  <c r="O395" i="1"/>
  <c r="Q355" i="4" s="1"/>
  <c r="O396" i="1"/>
  <c r="O397" i="1"/>
  <c r="Q356" i="4" s="1"/>
  <c r="O398" i="1"/>
  <c r="Q357" i="4" s="1"/>
  <c r="O399" i="1"/>
  <c r="Q358" i="4" s="1"/>
  <c r="O400" i="1"/>
  <c r="Q359" i="4" s="1"/>
  <c r="O401" i="1"/>
  <c r="Q360" i="4" s="1"/>
  <c r="O404" i="1"/>
  <c r="Q362" i="4" s="1"/>
  <c r="O405" i="1"/>
  <c r="Q363" i="4" s="1"/>
  <c r="O406" i="1"/>
  <c r="Q364" i="4" s="1"/>
  <c r="O407" i="1"/>
  <c r="Q365" i="4" s="1"/>
  <c r="O408" i="1"/>
  <c r="Q366" i="4" s="1"/>
  <c r="O409" i="1"/>
  <c r="Q367" i="4" s="1"/>
  <c r="O410" i="1"/>
  <c r="Q368" i="4" s="1"/>
  <c r="O411" i="1"/>
  <c r="Q369" i="4" s="1"/>
  <c r="O412" i="1"/>
  <c r="Q370" i="4" s="1"/>
  <c r="O413" i="1"/>
  <c r="Q371" i="4" s="1"/>
  <c r="O414" i="1"/>
  <c r="Q372" i="4" s="1"/>
  <c r="O415" i="1"/>
  <c r="Q373" i="4" s="1"/>
  <c r="O416" i="1"/>
  <c r="O417" i="1"/>
  <c r="Q374" i="4" s="1"/>
  <c r="O418" i="1"/>
  <c r="Q375" i="4" s="1"/>
  <c r="O424" i="1"/>
  <c r="O425" i="1"/>
  <c r="Q381" i="4" s="1"/>
  <c r="O426" i="1"/>
  <c r="O427" i="1"/>
  <c r="Q382" i="4" s="1"/>
  <c r="O428" i="1"/>
  <c r="Q383" i="4" s="1"/>
  <c r="O429" i="1"/>
  <c r="O430" i="1"/>
  <c r="Q384" i="4" s="1"/>
  <c r="O431" i="1"/>
  <c r="Q385" i="4" s="1"/>
  <c r="O432" i="1"/>
  <c r="Q386" i="4" s="1"/>
  <c r="O433" i="1"/>
  <c r="Q387" i="4" s="1"/>
  <c r="O434" i="1"/>
  <c r="Q388" i="4" s="1"/>
  <c r="O435" i="1"/>
  <c r="Q389" i="4" s="1"/>
  <c r="O446" i="1"/>
  <c r="O447" i="1"/>
  <c r="Q400" i="4" s="1"/>
  <c r="O448" i="1"/>
  <c r="Q401" i="4" s="1"/>
  <c r="O449" i="1"/>
  <c r="Q402" i="4" s="1"/>
  <c r="O450" i="1"/>
  <c r="Q403" i="4" s="1"/>
  <c r="O451" i="1"/>
  <c r="Q404" i="4" s="1"/>
  <c r="O452" i="1"/>
  <c r="Q405" i="4" s="1"/>
  <c r="O453" i="1"/>
  <c r="Q406" i="4" s="1"/>
  <c r="O454" i="1"/>
  <c r="Q407" i="4" s="1"/>
  <c r="O455" i="1"/>
  <c r="Q408" i="4" s="1"/>
  <c r="O463" i="1"/>
  <c r="O464" i="1"/>
  <c r="Q416" i="4" s="1"/>
  <c r="O465" i="1"/>
  <c r="Q417" i="4" s="1"/>
  <c r="O466" i="1"/>
  <c r="Q418" i="4" s="1"/>
  <c r="O467" i="1"/>
  <c r="Q419" i="4" s="1"/>
  <c r="O468" i="1"/>
  <c r="Q420" i="4" s="1"/>
  <c r="O469" i="1"/>
  <c r="Q421" i="4" s="1"/>
  <c r="O470" i="1"/>
  <c r="Q422" i="4" s="1"/>
  <c r="O471" i="1"/>
  <c r="Q423" i="4" s="1"/>
  <c r="O472" i="1"/>
  <c r="O478" i="1"/>
  <c r="Q427" i="4" s="1"/>
  <c r="O479" i="1"/>
  <c r="O480" i="1"/>
  <c r="Q428" i="4" s="1"/>
  <c r="O492" i="1"/>
  <c r="O493" i="1"/>
  <c r="Q435" i="4" s="1"/>
  <c r="O517" i="1"/>
  <c r="O518" i="1"/>
  <c r="Q456" i="4" s="1"/>
  <c r="O543" i="1"/>
  <c r="Q479" i="4" s="1"/>
  <c r="O544" i="1"/>
  <c r="Q480" i="4" s="1"/>
  <c r="O545" i="1"/>
  <c r="Q481" i="4" s="1"/>
  <c r="O546" i="1"/>
  <c r="Q482" i="4" s="1"/>
  <c r="O547" i="1"/>
  <c r="Q483" i="4" s="1"/>
  <c r="O548" i="1"/>
  <c r="Q484" i="4" s="1"/>
  <c r="O549" i="1"/>
  <c r="Q485" i="4" s="1"/>
  <c r="O550" i="1"/>
  <c r="Q486" i="4" s="1"/>
  <c r="O551" i="1"/>
  <c r="Q487" i="4" s="1"/>
  <c r="O552" i="1"/>
  <c r="Q488" i="4" s="1"/>
  <c r="O553" i="1"/>
  <c r="Q489" i="4" s="1"/>
  <c r="O554" i="1"/>
  <c r="Q490" i="4" s="1"/>
  <c r="O555" i="1"/>
  <c r="Q491" i="4" s="1"/>
  <c r="O556" i="1"/>
  <c r="Q492" i="4" s="1"/>
  <c r="O557" i="1"/>
  <c r="O561" i="1"/>
  <c r="O578" i="1"/>
  <c r="Q508" i="4" s="1"/>
  <c r="O579" i="1"/>
  <c r="Q509" i="4" s="1"/>
  <c r="O580" i="1"/>
  <c r="Q510" i="4" s="1"/>
  <c r="O581" i="1"/>
  <c r="Q511" i="4" s="1"/>
  <c r="O582" i="1"/>
  <c r="O583" i="1"/>
  <c r="Q512" i="4" s="1"/>
  <c r="O584" i="1"/>
  <c r="Q513" i="4" s="1"/>
  <c r="O585" i="1"/>
  <c r="Q514" i="4" s="1"/>
  <c r="O595" i="1"/>
  <c r="Q523" i="4" s="1"/>
  <c r="O596" i="1"/>
  <c r="O597" i="1"/>
  <c r="Q524" i="4" s="1"/>
  <c r="O598" i="1"/>
  <c r="O599" i="1"/>
  <c r="Q525" i="4" s="1"/>
  <c r="O600" i="1"/>
  <c r="Q526" i="4" s="1"/>
  <c r="O601" i="1"/>
  <c r="Q527" i="4" s="1"/>
  <c r="O602" i="1"/>
  <c r="Q528" i="4" s="1"/>
  <c r="O603" i="1"/>
  <c r="Q529" i="4" s="1"/>
  <c r="O604" i="1"/>
  <c r="Q530" i="4" s="1"/>
  <c r="O605" i="1"/>
  <c r="Q531" i="4" s="1"/>
  <c r="O606" i="1"/>
  <c r="Q532" i="4" s="1"/>
  <c r="O607" i="1"/>
  <c r="Q533" i="4" s="1"/>
  <c r="O608" i="1"/>
  <c r="Q534" i="4" s="1"/>
  <c r="O609" i="1"/>
  <c r="Q535" i="4" s="1"/>
  <c r="O615" i="1"/>
  <c r="O616" i="1"/>
  <c r="Q541" i="4" s="1"/>
  <c r="O630" i="1"/>
  <c r="O631" i="1"/>
  <c r="Q554" i="4" s="1"/>
  <c r="O647" i="1"/>
  <c r="O648" i="1"/>
  <c r="Q570" i="4" s="1"/>
  <c r="O649" i="1"/>
  <c r="Q571" i="4" s="1"/>
  <c r="O650" i="1"/>
  <c r="Q572" i="4" s="1"/>
  <c r="O651" i="1"/>
  <c r="Q573" i="4" s="1"/>
  <c r="O652" i="1"/>
  <c r="Q574" i="4" s="1"/>
  <c r="O672" i="1"/>
  <c r="O673" i="1"/>
  <c r="Q593" i="4" s="1"/>
  <c r="O674" i="1"/>
  <c r="Q594" i="4" s="1"/>
  <c r="O675" i="1"/>
  <c r="Q595" i="4" s="1"/>
  <c r="O676" i="1"/>
  <c r="Q596" i="4" s="1"/>
  <c r="O677" i="1"/>
  <c r="Q597" i="4" s="1"/>
  <c r="O726" i="1"/>
  <c r="Q643" i="4" s="1"/>
  <c r="O727" i="1"/>
  <c r="Q644" i="4" s="1"/>
  <c r="O728" i="1"/>
  <c r="Q645" i="4" s="1"/>
  <c r="O729" i="1"/>
  <c r="Q646" i="4" s="1"/>
  <c r="O730" i="1"/>
  <c r="Q647" i="4" s="1"/>
  <c r="O731" i="1"/>
  <c r="Q648" i="4" s="1"/>
  <c r="O732" i="1"/>
  <c r="Q649" i="4" s="1"/>
  <c r="O733" i="1"/>
  <c r="Q650" i="4" s="1"/>
  <c r="O734" i="1"/>
  <c r="Q651" i="4" s="1"/>
  <c r="O735" i="1"/>
  <c r="Q652" i="4" s="1"/>
  <c r="O736" i="1"/>
  <c r="Q653" i="4" s="1"/>
  <c r="O737" i="1"/>
  <c r="Q654" i="4" s="1"/>
  <c r="O738" i="1"/>
  <c r="Q655" i="4" s="1"/>
  <c r="O739" i="1"/>
  <c r="Q656" i="4" s="1"/>
  <c r="O740" i="1"/>
  <c r="Q657" i="4" s="1"/>
  <c r="O743" i="1"/>
  <c r="Q659" i="4" s="1"/>
  <c r="O744" i="1"/>
  <c r="Q660" i="4" s="1"/>
  <c r="O745" i="1"/>
  <c r="Q661" i="4" s="1"/>
  <c r="O746" i="1"/>
  <c r="Q662" i="4" s="1"/>
  <c r="O747" i="1"/>
  <c r="Q663" i="4" s="1"/>
  <c r="O748" i="1"/>
  <c r="O749" i="1"/>
  <c r="Q664" i="4" s="1"/>
  <c r="O750" i="1"/>
  <c r="O751" i="1"/>
  <c r="Q665" i="4" s="1"/>
  <c r="O752" i="1"/>
  <c r="Q666" i="4" s="1"/>
  <c r="O753" i="1"/>
  <c r="O754" i="1"/>
  <c r="Q667" i="4" s="1"/>
  <c r="O755" i="1"/>
  <c r="O756" i="1"/>
  <c r="Q668" i="4" s="1"/>
  <c r="O757" i="1"/>
  <c r="Q669" i="4" s="1"/>
  <c r="O761" i="1"/>
  <c r="Q672" i="4" s="1"/>
  <c r="O762" i="1"/>
  <c r="Q673" i="4" s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8" i="1"/>
  <c r="O779" i="1"/>
  <c r="O780" i="1"/>
  <c r="O781" i="1"/>
  <c r="O782" i="1"/>
  <c r="O783" i="1"/>
  <c r="O784" i="1"/>
  <c r="O785" i="1"/>
  <c r="O786" i="1"/>
  <c r="O787" i="1"/>
  <c r="O788" i="1"/>
  <c r="O797" i="1"/>
  <c r="O798" i="1"/>
  <c r="O799" i="1"/>
  <c r="O800" i="1"/>
  <c r="O801" i="1"/>
  <c r="O802" i="1"/>
  <c r="O803" i="1"/>
  <c r="O804" i="1"/>
  <c r="O805" i="1"/>
  <c r="O806" i="1"/>
  <c r="O807" i="1"/>
  <c r="O813" i="1"/>
  <c r="O814" i="1"/>
  <c r="O815" i="1"/>
  <c r="O816" i="1"/>
  <c r="O817" i="1"/>
  <c r="O818" i="1"/>
  <c r="O819" i="1"/>
  <c r="O820" i="1"/>
  <c r="O821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5" i="1"/>
  <c r="O846" i="1"/>
  <c r="O847" i="1"/>
  <c r="O848" i="1"/>
  <c r="O849" i="1"/>
  <c r="O850" i="1"/>
  <c r="O851" i="1"/>
  <c r="O852" i="1"/>
  <c r="O853" i="1"/>
  <c r="O854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905" i="1"/>
  <c r="O906" i="1"/>
  <c r="O907" i="1"/>
  <c r="O908" i="1"/>
  <c r="O909" i="1"/>
  <c r="O910" i="1"/>
  <c r="O913" i="1"/>
  <c r="O914" i="1"/>
  <c r="O915" i="1"/>
  <c r="O916" i="1"/>
  <c r="O917" i="1"/>
  <c r="O918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40" i="1"/>
  <c r="O941" i="1"/>
  <c r="O942" i="1"/>
  <c r="O945" i="1"/>
  <c r="O948" i="1"/>
  <c r="O949" i="1"/>
  <c r="O950" i="1"/>
  <c r="O951" i="1"/>
  <c r="O954" i="1"/>
  <c r="O955" i="1"/>
  <c r="O956" i="1"/>
  <c r="O957" i="1"/>
  <c r="O962" i="1"/>
  <c r="O965" i="1"/>
  <c r="O970" i="1"/>
  <c r="O971" i="1"/>
  <c r="O984" i="1"/>
  <c r="O985" i="1"/>
  <c r="O986" i="1"/>
  <c r="O987" i="1"/>
  <c r="O988" i="1"/>
  <c r="O989" i="1"/>
  <c r="O998" i="1"/>
  <c r="AB972" i="1"/>
  <c r="AD972" i="1"/>
  <c r="AE972" i="1" s="1"/>
  <c r="AB768" i="1"/>
  <c r="AD768" i="1"/>
  <c r="AE768" i="1" s="1"/>
  <c r="P25" i="4"/>
  <c r="P28" i="4"/>
  <c r="P29" i="4"/>
  <c r="P30" i="4"/>
  <c r="P31" i="4"/>
  <c r="P32" i="4"/>
  <c r="P33" i="4"/>
  <c r="P34" i="4"/>
  <c r="P37" i="4"/>
  <c r="P38" i="4"/>
  <c r="P39" i="4"/>
  <c r="P40" i="4"/>
  <c r="P41" i="4"/>
  <c r="P43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3" i="4"/>
  <c r="P64" i="4"/>
  <c r="P65" i="4"/>
  <c r="P66" i="4"/>
  <c r="P67" i="4"/>
  <c r="P68" i="4"/>
  <c r="P69" i="4"/>
  <c r="P70" i="4"/>
  <c r="P73" i="4"/>
  <c r="P75" i="4"/>
  <c r="P76" i="4"/>
  <c r="P79" i="4"/>
  <c r="P80" i="4"/>
  <c r="P81" i="4"/>
  <c r="P82" i="4"/>
  <c r="P83" i="4"/>
  <c r="P85" i="4"/>
  <c r="P86" i="4"/>
  <c r="P87" i="4"/>
  <c r="P91" i="4"/>
  <c r="P92" i="4"/>
  <c r="P93" i="4"/>
  <c r="P94" i="4"/>
  <c r="P95" i="4"/>
  <c r="P96" i="4"/>
  <c r="P97" i="4"/>
  <c r="P101" i="4"/>
  <c r="P104" i="4"/>
  <c r="P106" i="4"/>
  <c r="P107" i="4"/>
  <c r="P108" i="4"/>
  <c r="P109" i="4"/>
  <c r="P110" i="4"/>
  <c r="P111" i="4"/>
  <c r="P112" i="4"/>
  <c r="P115" i="4"/>
  <c r="P116" i="4"/>
  <c r="P117" i="4"/>
  <c r="P119" i="4"/>
  <c r="P120" i="4"/>
  <c r="P121" i="4"/>
  <c r="P122" i="4"/>
  <c r="P123" i="4"/>
  <c r="P125" i="4"/>
  <c r="P126" i="4"/>
  <c r="P127" i="4"/>
  <c r="P128" i="4"/>
  <c r="P129" i="4"/>
  <c r="P130" i="4"/>
  <c r="P35" i="4"/>
  <c r="P42" i="4"/>
  <c r="P61" i="4"/>
  <c r="P62" i="4"/>
  <c r="P71" i="4"/>
  <c r="P77" i="4"/>
  <c r="P88" i="4"/>
  <c r="P98" i="4"/>
  <c r="P99" i="4"/>
  <c r="P102" i="4"/>
  <c r="P113" i="4"/>
  <c r="P131" i="4"/>
  <c r="AB452" i="1"/>
  <c r="AD452" i="1"/>
  <c r="AE452" i="1" s="1"/>
  <c r="P24" i="4"/>
  <c r="P23" i="4"/>
  <c r="P36" i="4"/>
  <c r="P44" i="4"/>
  <c r="P74" i="4"/>
  <c r="P78" i="4"/>
  <c r="P84" i="4"/>
  <c r="P89" i="4"/>
  <c r="P90" i="4"/>
  <c r="P100" i="4"/>
  <c r="P103" i="4"/>
  <c r="P105" i="4"/>
  <c r="P114" i="4"/>
  <c r="P118" i="4"/>
  <c r="P124" i="4"/>
  <c r="P72" i="4"/>
  <c r="AB866" i="1"/>
  <c r="AD866" i="1"/>
  <c r="AE866" i="1" s="1"/>
  <c r="AB896" i="1"/>
  <c r="AD896" i="1"/>
  <c r="AE896" i="1" s="1"/>
  <c r="AB913" i="1"/>
  <c r="AD913" i="1"/>
  <c r="AE913" i="1" s="1"/>
  <c r="AB945" i="1"/>
  <c r="AD945" i="1"/>
  <c r="AE945" i="1" s="1"/>
  <c r="AB981" i="1"/>
  <c r="AD981" i="1"/>
  <c r="AB997" i="1"/>
  <c r="AD997" i="1"/>
  <c r="AB849" i="1"/>
  <c r="AD849" i="1"/>
  <c r="AB819" i="1"/>
  <c r="AD819" i="1"/>
  <c r="AB752" i="1"/>
  <c r="AD752" i="1"/>
  <c r="AB735" i="1"/>
  <c r="AD735" i="1"/>
  <c r="AE735" i="1" s="1"/>
  <c r="AB718" i="1"/>
  <c r="AD718" i="1"/>
  <c r="AE718" i="1" s="1"/>
  <c r="AB682" i="1"/>
  <c r="AD682" i="1"/>
  <c r="AE682" i="1" s="1"/>
  <c r="AB701" i="1"/>
  <c r="AD701" i="1"/>
  <c r="AE701" i="1" s="1"/>
  <c r="AB631" i="1"/>
  <c r="AD631" i="1"/>
  <c r="AE631" i="1" s="1"/>
  <c r="AB648" i="1"/>
  <c r="AD648" i="1"/>
  <c r="AE648" i="1" s="1"/>
  <c r="AB563" i="1"/>
  <c r="AD563" i="1"/>
  <c r="AE563" i="1" s="1"/>
  <c r="AB506" i="1"/>
  <c r="AD506" i="1"/>
  <c r="AE506" i="1" s="1"/>
  <c r="AB458" i="1"/>
  <c r="AD458" i="1"/>
  <c r="AE458" i="1" s="1"/>
  <c r="AB473" i="1"/>
  <c r="AD473" i="1"/>
  <c r="AE473" i="1" s="1"/>
  <c r="AB481" i="1"/>
  <c r="AD481" i="1"/>
  <c r="AE481" i="1" s="1"/>
  <c r="AB483" i="1"/>
  <c r="AD483" i="1"/>
  <c r="AE483" i="1" s="1"/>
  <c r="AB487" i="1"/>
  <c r="AD487" i="1"/>
  <c r="AE487" i="1" s="1"/>
  <c r="AB489" i="1"/>
  <c r="AD489" i="1"/>
  <c r="AE489" i="1" s="1"/>
  <c r="AB401" i="1"/>
  <c r="K360" i="4" s="1"/>
  <c r="R360" i="4" s="1"/>
  <c r="AD401" i="1"/>
  <c r="AB374" i="1"/>
  <c r="AD374" i="1"/>
  <c r="AE374" i="1" s="1"/>
  <c r="AB391" i="1"/>
  <c r="AD391" i="1"/>
  <c r="AE391" i="1" s="1"/>
  <c r="AB357" i="1"/>
  <c r="AD357" i="1"/>
  <c r="AE357" i="1" s="1"/>
  <c r="AB291" i="1"/>
  <c r="AD291" i="1"/>
  <c r="AE291" i="1" s="1"/>
  <c r="AB321" i="1"/>
  <c r="AD321" i="1"/>
  <c r="AE321" i="1" s="1"/>
  <c r="AB334" i="1"/>
  <c r="AD334" i="1"/>
  <c r="AE334" i="1" s="1"/>
  <c r="AB255" i="1"/>
  <c r="AD255" i="1"/>
  <c r="AE255" i="1" s="1"/>
  <c r="AB266" i="1"/>
  <c r="AD266" i="1"/>
  <c r="AE266" i="1" s="1"/>
  <c r="AB276" i="1"/>
  <c r="AD276" i="1"/>
  <c r="AE276" i="1" s="1"/>
  <c r="AB285" i="1"/>
  <c r="AD285" i="1"/>
  <c r="AE285" i="1" s="1"/>
  <c r="AB220" i="1"/>
  <c r="AD220" i="1"/>
  <c r="AE220" i="1" s="1"/>
  <c r="AB222" i="1"/>
  <c r="AD222" i="1"/>
  <c r="AE222" i="1" s="1"/>
  <c r="AB77" i="1"/>
  <c r="AC77" i="1" s="1"/>
  <c r="AD77" i="1"/>
  <c r="AE77" i="1" s="1"/>
  <c r="AB91" i="1"/>
  <c r="AD91" i="1"/>
  <c r="AE91" i="1" s="1"/>
  <c r="AB93" i="1"/>
  <c r="AD93" i="1"/>
  <c r="AE93" i="1" s="1"/>
  <c r="AB95" i="1"/>
  <c r="AC95" i="1" s="1"/>
  <c r="AD95" i="1"/>
  <c r="AE95" i="1" s="1"/>
  <c r="AB107" i="1"/>
  <c r="AD107" i="1"/>
  <c r="AE107" i="1" s="1"/>
  <c r="AB109" i="1"/>
  <c r="AD109" i="1"/>
  <c r="AE109" i="1" s="1"/>
  <c r="AB127" i="1"/>
  <c r="AD127" i="1"/>
  <c r="AE127" i="1" s="1"/>
  <c r="AB144" i="1"/>
  <c r="AD144" i="1"/>
  <c r="AE144" i="1" s="1"/>
  <c r="AB162" i="1"/>
  <c r="AD162" i="1"/>
  <c r="AE162" i="1" s="1"/>
  <c r="AB167" i="1"/>
  <c r="AD167" i="1"/>
  <c r="AE167" i="1" s="1"/>
  <c r="AB169" i="1"/>
  <c r="AD169" i="1"/>
  <c r="AE169" i="1" s="1"/>
  <c r="AB71" i="1"/>
  <c r="AC71" i="1" s="1"/>
  <c r="AD71" i="1"/>
  <c r="AE71" i="1" s="1"/>
  <c r="AB27" i="1"/>
  <c r="AC27" i="1" s="1"/>
  <c r="AD27" i="1"/>
  <c r="AE27" i="1" s="1"/>
  <c r="AB30" i="1"/>
  <c r="AD30" i="1"/>
  <c r="AE30" i="1" s="1"/>
  <c r="AB46" i="1"/>
  <c r="AD46" i="1"/>
  <c r="AE46" i="1" s="1"/>
  <c r="AB48" i="1"/>
  <c r="AD48" i="1"/>
  <c r="AE48" i="1" s="1"/>
  <c r="AB65" i="1"/>
  <c r="AD65" i="1"/>
  <c r="AE65" i="1" s="1"/>
  <c r="AA215" i="1"/>
  <c r="AA216" i="1"/>
  <c r="AA217" i="1"/>
  <c r="AA218" i="1"/>
  <c r="AA219" i="1"/>
  <c r="AA28" i="1"/>
  <c r="AA29" i="1"/>
  <c r="AA31" i="1"/>
  <c r="AA32" i="1"/>
  <c r="AA35" i="1"/>
  <c r="AA44" i="1"/>
  <c r="AA45" i="1"/>
  <c r="AA47" i="1"/>
  <c r="AA49" i="1"/>
  <c r="AA51" i="1"/>
  <c r="AA53" i="1"/>
  <c r="AA54" i="1"/>
  <c r="AA55" i="1"/>
  <c r="AA56" i="1"/>
  <c r="AA57" i="1"/>
  <c r="AA58" i="1"/>
  <c r="AA59" i="1"/>
  <c r="AA60" i="1"/>
  <c r="AA61" i="1"/>
  <c r="AA63" i="1"/>
  <c r="AA67" i="1"/>
  <c r="AA68" i="1"/>
  <c r="AA69" i="1"/>
  <c r="AA70" i="1"/>
  <c r="AA73" i="1"/>
  <c r="AA74" i="1"/>
  <c r="AA75" i="1"/>
  <c r="AA78" i="1"/>
  <c r="AA80" i="1"/>
  <c r="AA82" i="1"/>
  <c r="AA83" i="1"/>
  <c r="AA89" i="1"/>
  <c r="AA90" i="1"/>
  <c r="AA92" i="1"/>
  <c r="AA94" i="1"/>
  <c r="AA99" i="1"/>
  <c r="AA103" i="1"/>
  <c r="AA104" i="1"/>
  <c r="AA106" i="1"/>
  <c r="AA114" i="1"/>
  <c r="AA115" i="1"/>
  <c r="AA116" i="1"/>
  <c r="AA117" i="1"/>
  <c r="AA121" i="1"/>
  <c r="AA123" i="1"/>
  <c r="AA124" i="1"/>
  <c r="AA125" i="1"/>
  <c r="AA126" i="1"/>
  <c r="AA128" i="1"/>
  <c r="AA129" i="1"/>
  <c r="AA130" i="1"/>
  <c r="AA131" i="1"/>
  <c r="AA132" i="1"/>
  <c r="AA133" i="1"/>
  <c r="AA134" i="1"/>
  <c r="AA135" i="1"/>
  <c r="AA136" i="1"/>
  <c r="AA137" i="1"/>
  <c r="AA138" i="1"/>
  <c r="AA142" i="1"/>
  <c r="AA145" i="1"/>
  <c r="AA146" i="1"/>
  <c r="AA147" i="1"/>
  <c r="AA149" i="1"/>
  <c r="AA150" i="1"/>
  <c r="AA151" i="1"/>
  <c r="AA152" i="1"/>
  <c r="AA153" i="1"/>
  <c r="AA156" i="1"/>
  <c r="AA157" i="1"/>
  <c r="AA159" i="1"/>
  <c r="AA163" i="1"/>
  <c r="AA164" i="1"/>
  <c r="AA165" i="1"/>
  <c r="AA166" i="1"/>
  <c r="AA168" i="1"/>
  <c r="AA170" i="1"/>
  <c r="AA171" i="1"/>
  <c r="AA172" i="1"/>
  <c r="AA173" i="1"/>
  <c r="AA174" i="1"/>
  <c r="AA175" i="1"/>
  <c r="AA176" i="1"/>
  <c r="AA181" i="1"/>
  <c r="AA182" i="1"/>
  <c r="AA188" i="1"/>
  <c r="AA199" i="1"/>
  <c r="AA200" i="1"/>
  <c r="AA201" i="1"/>
  <c r="AA202" i="1"/>
  <c r="AA223" i="1"/>
  <c r="AA225" i="1"/>
  <c r="AA226" i="1"/>
  <c r="AA227" i="1"/>
  <c r="AA228" i="1"/>
  <c r="AA229" i="1"/>
  <c r="AA232" i="1"/>
  <c r="AA233" i="1"/>
  <c r="AA239" i="1"/>
  <c r="AA242" i="1"/>
  <c r="AA243" i="1"/>
  <c r="AA244" i="1"/>
  <c r="AA245" i="1"/>
  <c r="AA246" i="1"/>
  <c r="AA247" i="1"/>
  <c r="AA248" i="1"/>
  <c r="AA250" i="1"/>
  <c r="AA253" i="1"/>
  <c r="AA254" i="1"/>
  <c r="AA256" i="1"/>
  <c r="AA264" i="1"/>
  <c r="AA265" i="1"/>
  <c r="AA267" i="1"/>
  <c r="AA268" i="1"/>
  <c r="AA269" i="1"/>
  <c r="AA270" i="1"/>
  <c r="AA280" i="1"/>
  <c r="AA281" i="1"/>
  <c r="AA282" i="1"/>
  <c r="AA283" i="1"/>
  <c r="AA284" i="1"/>
  <c r="AA286" i="1"/>
  <c r="AA287" i="1"/>
  <c r="AA288" i="1"/>
  <c r="AA289" i="1"/>
  <c r="AA292" i="1"/>
  <c r="AA293" i="1"/>
  <c r="AA294" i="1"/>
  <c r="AA295" i="1"/>
  <c r="AA296" i="1"/>
  <c r="AA297" i="1"/>
  <c r="AA298" i="1"/>
  <c r="AA299" i="1"/>
  <c r="AA305" i="1"/>
  <c r="AA306" i="1"/>
  <c r="AA319" i="1"/>
  <c r="AA322" i="1"/>
  <c r="AA323" i="1"/>
  <c r="AA324" i="1"/>
  <c r="AA325" i="1"/>
  <c r="AA326" i="1"/>
  <c r="AA327" i="1"/>
  <c r="AA329" i="1"/>
  <c r="AA340" i="1"/>
  <c r="AA341" i="1"/>
  <c r="AA343" i="1"/>
  <c r="AA348" i="1"/>
  <c r="AA349" i="1"/>
  <c r="AA352" i="1"/>
  <c r="AA353" i="1"/>
  <c r="AA354" i="1"/>
  <c r="AA355" i="1"/>
  <c r="AA356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5" i="1"/>
  <c r="AA380" i="1"/>
  <c r="AA382" i="1"/>
  <c r="AA383" i="1"/>
  <c r="AA384" i="1"/>
  <c r="AA385" i="1"/>
  <c r="AA389" i="1"/>
  <c r="AA390" i="1"/>
  <c r="AA393" i="1"/>
  <c r="AA394" i="1"/>
  <c r="AA395" i="1"/>
  <c r="AA396" i="1"/>
  <c r="AA397" i="1"/>
  <c r="AA398" i="1"/>
  <c r="AA399" i="1"/>
  <c r="AA400" i="1"/>
  <c r="AA402" i="1"/>
  <c r="AA403" i="1"/>
  <c r="AA404" i="1"/>
  <c r="AA405" i="1"/>
  <c r="AA406" i="1"/>
  <c r="AA408" i="1"/>
  <c r="AA410" i="1"/>
  <c r="AA411" i="1"/>
  <c r="AA412" i="1"/>
  <c r="AA413" i="1"/>
  <c r="AA414" i="1"/>
  <c r="AA419" i="1"/>
  <c r="AA427" i="1"/>
  <c r="AA428" i="1"/>
  <c r="AA429" i="1"/>
  <c r="AA430" i="1"/>
  <c r="AA431" i="1"/>
  <c r="AA432" i="1"/>
  <c r="AA433" i="1"/>
  <c r="AA438" i="1"/>
  <c r="AA457" i="1"/>
  <c r="AA469" i="1"/>
  <c r="AA471" i="1"/>
  <c r="AA472" i="1"/>
  <c r="AA478" i="1"/>
  <c r="AA482" i="1"/>
  <c r="AA484" i="1"/>
  <c r="AA485" i="1"/>
  <c r="AA486" i="1"/>
  <c r="AA488" i="1"/>
  <c r="AA490" i="1"/>
  <c r="AA491" i="1"/>
  <c r="AA492" i="1"/>
  <c r="AA493" i="1"/>
  <c r="AA495" i="1"/>
  <c r="AA499" i="1"/>
  <c r="AA500" i="1"/>
  <c r="AA501" i="1"/>
  <c r="AA502" i="1"/>
  <c r="AA503" i="1"/>
  <c r="AA504" i="1"/>
  <c r="AA507" i="1"/>
  <c r="AA508" i="1"/>
  <c r="AA509" i="1"/>
  <c r="AA510" i="1"/>
  <c r="AA511" i="1"/>
  <c r="AA512" i="1"/>
  <c r="AA513" i="1"/>
  <c r="AA514" i="1"/>
  <c r="AA515" i="1"/>
  <c r="AA516" i="1"/>
  <c r="AA517" i="1"/>
  <c r="AA523" i="1"/>
  <c r="AA524" i="1"/>
  <c r="AA525" i="1"/>
  <c r="AA526" i="1"/>
  <c r="AA531" i="1"/>
  <c r="AA532" i="1"/>
  <c r="AA535" i="1"/>
  <c r="AA536" i="1"/>
  <c r="AA537" i="1"/>
  <c r="AA538" i="1"/>
  <c r="AA541" i="1"/>
  <c r="AA542" i="1"/>
  <c r="AA543" i="1"/>
  <c r="AA544" i="1"/>
  <c r="AA545" i="1"/>
  <c r="AA547" i="1"/>
  <c r="AA548" i="1"/>
  <c r="AA549" i="1"/>
  <c r="AA550" i="1"/>
  <c r="AA551" i="1"/>
  <c r="AA552" i="1"/>
  <c r="AA555" i="1"/>
  <c r="AA556" i="1"/>
  <c r="AA557" i="1"/>
  <c r="AA558" i="1"/>
  <c r="AA559" i="1"/>
  <c r="AA561" i="1"/>
  <c r="AA562" i="1"/>
  <c r="AA564" i="1"/>
  <c r="AA565" i="1"/>
  <c r="AA566" i="1"/>
  <c r="AA568" i="1"/>
  <c r="AA569" i="1"/>
  <c r="AA570" i="1"/>
  <c r="AA571" i="1"/>
  <c r="AA576" i="1"/>
  <c r="AA577" i="1"/>
  <c r="AA584" i="1"/>
  <c r="AA585" i="1"/>
  <c r="AA586" i="1"/>
  <c r="AA588" i="1"/>
  <c r="AA592" i="1"/>
  <c r="AA593" i="1"/>
  <c r="AA610" i="1"/>
  <c r="AA613" i="1"/>
  <c r="AA617" i="1"/>
  <c r="AA618" i="1"/>
  <c r="AA623" i="1"/>
  <c r="AA630" i="1"/>
  <c r="AA632" i="1"/>
  <c r="AA633" i="1"/>
  <c r="AA638" i="1"/>
  <c r="AA642" i="1"/>
  <c r="AA643" i="1"/>
  <c r="AA644" i="1"/>
  <c r="AA645" i="1"/>
  <c r="AA649" i="1"/>
  <c r="AA650" i="1"/>
  <c r="AA651" i="1"/>
  <c r="AA652" i="1"/>
  <c r="AA661" i="1"/>
  <c r="AA662" i="1"/>
  <c r="AA672" i="1"/>
  <c r="AA677" i="1"/>
  <c r="AA685" i="1"/>
  <c r="AA691" i="1"/>
  <c r="AA695" i="1"/>
  <c r="AA700" i="1"/>
  <c r="AA26" i="1"/>
  <c r="AB994" i="1"/>
  <c r="AB995" i="1"/>
  <c r="AE995" i="1" s="1"/>
  <c r="AB996" i="1"/>
  <c r="AB867" i="1"/>
  <c r="AE867" i="1" s="1"/>
  <c r="AB876" i="1"/>
  <c r="AE876" i="1" s="1"/>
  <c r="AB889" i="1"/>
  <c r="AE889" i="1" s="1"/>
  <c r="AB890" i="1"/>
  <c r="AB891" i="1"/>
  <c r="AE891" i="1" s="1"/>
  <c r="AB892" i="1"/>
  <c r="AE892" i="1" s="1"/>
  <c r="AB893" i="1"/>
  <c r="AE893" i="1" s="1"/>
  <c r="AB894" i="1"/>
  <c r="AE894" i="1" s="1"/>
  <c r="AB897" i="1"/>
  <c r="AE897" i="1" s="1"/>
  <c r="AB898" i="1"/>
  <c r="AE898" i="1" s="1"/>
  <c r="AB899" i="1"/>
  <c r="AE899" i="1" s="1"/>
  <c r="AB901" i="1"/>
  <c r="AE901" i="1" s="1"/>
  <c r="AB903" i="1"/>
  <c r="AB904" i="1"/>
  <c r="AE904" i="1" s="1"/>
  <c r="AB906" i="1"/>
  <c r="AE906" i="1" s="1"/>
  <c r="AB907" i="1"/>
  <c r="AE907" i="1" s="1"/>
  <c r="AB909" i="1"/>
  <c r="AE909" i="1" s="1"/>
  <c r="AB911" i="1"/>
  <c r="AB912" i="1"/>
  <c r="AE912" i="1" s="1"/>
  <c r="AB914" i="1"/>
  <c r="AE914" i="1" s="1"/>
  <c r="AB934" i="1"/>
  <c r="AB935" i="1"/>
  <c r="AE935" i="1" s="1"/>
  <c r="AB936" i="1"/>
  <c r="AB938" i="1"/>
  <c r="AB939" i="1"/>
  <c r="AE939" i="1" s="1"/>
  <c r="AB940" i="1"/>
  <c r="AE940" i="1" s="1"/>
  <c r="AB941" i="1"/>
  <c r="AE941" i="1" s="1"/>
  <c r="AB942" i="1"/>
  <c r="AE942" i="1" s="1"/>
  <c r="AB943" i="1"/>
  <c r="AB944" i="1"/>
  <c r="AE944" i="1" s="1"/>
  <c r="AB946" i="1"/>
  <c r="AB951" i="1"/>
  <c r="AE951" i="1" s="1"/>
  <c r="AB952" i="1"/>
  <c r="AB953" i="1"/>
  <c r="AE953" i="1" s="1"/>
  <c r="AB956" i="1"/>
  <c r="AE956" i="1" s="1"/>
  <c r="AB957" i="1"/>
  <c r="AE957" i="1" s="1"/>
  <c r="AB958" i="1"/>
  <c r="AB960" i="1"/>
  <c r="AB961" i="1"/>
  <c r="AE961" i="1" s="1"/>
  <c r="AB963" i="1"/>
  <c r="AB964" i="1"/>
  <c r="AE964" i="1" s="1"/>
  <c r="AB965" i="1"/>
  <c r="AE965" i="1" s="1"/>
  <c r="AB966" i="1"/>
  <c r="AB967" i="1"/>
  <c r="AE967" i="1" s="1"/>
  <c r="AB968" i="1"/>
  <c r="AB969" i="1"/>
  <c r="AE969" i="1" s="1"/>
  <c r="AB970" i="1"/>
  <c r="AE970" i="1" s="1"/>
  <c r="AB971" i="1"/>
  <c r="AE971" i="1" s="1"/>
  <c r="AB973" i="1"/>
  <c r="AE973" i="1" s="1"/>
  <c r="AB974" i="1"/>
  <c r="AE974" i="1" s="1"/>
  <c r="AB975" i="1"/>
  <c r="AE975" i="1" s="1"/>
  <c r="AB976" i="1"/>
  <c r="AE976" i="1" s="1"/>
  <c r="AB977" i="1"/>
  <c r="AE977" i="1" s="1"/>
  <c r="AB978" i="1"/>
  <c r="AE978" i="1" s="1"/>
  <c r="AB979" i="1"/>
  <c r="AE979" i="1" s="1"/>
  <c r="AB980" i="1"/>
  <c r="AE980" i="1" s="1"/>
  <c r="AB982" i="1"/>
  <c r="AB983" i="1"/>
  <c r="AE983" i="1" s="1"/>
  <c r="AB984" i="1"/>
  <c r="AE984" i="1" s="1"/>
  <c r="AB985" i="1"/>
  <c r="AE985" i="1" s="1"/>
  <c r="AB986" i="1"/>
  <c r="AE986" i="1" s="1"/>
  <c r="AB987" i="1"/>
  <c r="AE987" i="1" s="1"/>
  <c r="AB988" i="1"/>
  <c r="AE988" i="1" s="1"/>
  <c r="AB989" i="1"/>
  <c r="AE989" i="1" s="1"/>
  <c r="AB990" i="1"/>
  <c r="AE990" i="1" s="1"/>
  <c r="AB837" i="1"/>
  <c r="AE837" i="1" s="1"/>
  <c r="AB838" i="1"/>
  <c r="AE838" i="1" s="1"/>
  <c r="AB839" i="1"/>
  <c r="AE839" i="1" s="1"/>
  <c r="AB841" i="1"/>
  <c r="AE841" i="1" s="1"/>
  <c r="AB842" i="1"/>
  <c r="AE842" i="1" s="1"/>
  <c r="AB843" i="1"/>
  <c r="AB846" i="1"/>
  <c r="AE846" i="1" s="1"/>
  <c r="AB847" i="1"/>
  <c r="AE847" i="1" s="1"/>
  <c r="AB850" i="1"/>
  <c r="AE850" i="1" s="1"/>
  <c r="AB851" i="1"/>
  <c r="AE851" i="1" s="1"/>
  <c r="AB853" i="1"/>
  <c r="AE853" i="1" s="1"/>
  <c r="AB858" i="1"/>
  <c r="AE858" i="1" s="1"/>
  <c r="AB859" i="1"/>
  <c r="AB865" i="1"/>
  <c r="AE865" i="1" s="1"/>
  <c r="AB835" i="1"/>
  <c r="AE835" i="1" s="1"/>
  <c r="AB769" i="1"/>
  <c r="AE769" i="1" s="1"/>
  <c r="AB770" i="1"/>
  <c r="AE770" i="1" s="1"/>
  <c r="AB775" i="1"/>
  <c r="AE775" i="1" s="1"/>
  <c r="AB776" i="1"/>
  <c r="AB779" i="1"/>
  <c r="AE779" i="1" s="1"/>
  <c r="AB780" i="1"/>
  <c r="AE780" i="1" s="1"/>
  <c r="AB781" i="1"/>
  <c r="AE781" i="1" s="1"/>
  <c r="AB782" i="1"/>
  <c r="AE782" i="1" s="1"/>
  <c r="AB783" i="1"/>
  <c r="AE783" i="1" s="1"/>
  <c r="AB784" i="1"/>
  <c r="AE784" i="1" s="1"/>
  <c r="AB788" i="1"/>
  <c r="AE788" i="1" s="1"/>
  <c r="AB796" i="1"/>
  <c r="AE796" i="1" s="1"/>
  <c r="AB797" i="1"/>
  <c r="AE797" i="1" s="1"/>
  <c r="AB799" i="1"/>
  <c r="AE799" i="1" s="1"/>
  <c r="AB803" i="1"/>
  <c r="AE803" i="1" s="1"/>
  <c r="AB804" i="1"/>
  <c r="AE804" i="1" s="1"/>
  <c r="AB808" i="1"/>
  <c r="AE808" i="1" s="1"/>
  <c r="AB810" i="1"/>
  <c r="AE810" i="1" s="1"/>
  <c r="AB811" i="1"/>
  <c r="AB817" i="1"/>
  <c r="AE817" i="1" s="1"/>
  <c r="AB818" i="1"/>
  <c r="AE818" i="1" s="1"/>
  <c r="AB820" i="1"/>
  <c r="AE820" i="1" s="1"/>
  <c r="AB821" i="1"/>
  <c r="AE821" i="1" s="1"/>
  <c r="AB822" i="1"/>
  <c r="AE822" i="1" s="1"/>
  <c r="AB823" i="1"/>
  <c r="AE823" i="1" s="1"/>
  <c r="AB824" i="1"/>
  <c r="AE824" i="1" s="1"/>
  <c r="AB826" i="1"/>
  <c r="AE826" i="1" s="1"/>
  <c r="AB827" i="1"/>
  <c r="AE827" i="1" s="1"/>
  <c r="AB828" i="1"/>
  <c r="AB829" i="1"/>
  <c r="AE829" i="1" s="1"/>
  <c r="AB830" i="1"/>
  <c r="AE830" i="1" s="1"/>
  <c r="AB831" i="1"/>
  <c r="AE831" i="1" s="1"/>
  <c r="AB832" i="1"/>
  <c r="AE832" i="1" s="1"/>
  <c r="AB834" i="1"/>
  <c r="AE834" i="1" s="1"/>
  <c r="AB809" i="1"/>
  <c r="AE809" i="1" s="1"/>
  <c r="AC809" i="1"/>
  <c r="AB702" i="1"/>
  <c r="AE702" i="1" s="1"/>
  <c r="AB703" i="1"/>
  <c r="AE703" i="1" s="1"/>
  <c r="AB704" i="1"/>
  <c r="AE704" i="1" s="1"/>
  <c r="AB706" i="1"/>
  <c r="AE706" i="1" s="1"/>
  <c r="AB707" i="1"/>
  <c r="AE707" i="1" s="1"/>
  <c r="AB709" i="1"/>
  <c r="AE709" i="1" s="1"/>
  <c r="AB710" i="1"/>
  <c r="AE710" i="1" s="1"/>
  <c r="AB711" i="1"/>
  <c r="AE711" i="1" s="1"/>
  <c r="AB712" i="1"/>
  <c r="AB713" i="1"/>
  <c r="AE713" i="1" s="1"/>
  <c r="AB714" i="1"/>
  <c r="AE714" i="1" s="1"/>
  <c r="AB715" i="1"/>
  <c r="AB716" i="1"/>
  <c r="AE716" i="1" s="1"/>
  <c r="AB717" i="1"/>
  <c r="AE717" i="1" s="1"/>
  <c r="AB719" i="1"/>
  <c r="AE719" i="1" s="1"/>
  <c r="AB720" i="1"/>
  <c r="AE720" i="1" s="1"/>
  <c r="AB721" i="1"/>
  <c r="AE721" i="1" s="1"/>
  <c r="AB722" i="1"/>
  <c r="AE722" i="1" s="1"/>
  <c r="AB723" i="1"/>
  <c r="AE723" i="1" s="1"/>
  <c r="AB724" i="1"/>
  <c r="AB725" i="1"/>
  <c r="AE725" i="1" s="1"/>
  <c r="AB726" i="1"/>
  <c r="AE726" i="1" s="1"/>
  <c r="AB727" i="1"/>
  <c r="AE727" i="1" s="1"/>
  <c r="AB728" i="1"/>
  <c r="AE728" i="1" s="1"/>
  <c r="AB729" i="1"/>
  <c r="AE729" i="1" s="1"/>
  <c r="AB731" i="1"/>
  <c r="AE731" i="1" s="1"/>
  <c r="AB732" i="1"/>
  <c r="AB733" i="1"/>
  <c r="AE733" i="1" s="1"/>
  <c r="AB734" i="1"/>
  <c r="AE734" i="1" s="1"/>
  <c r="AB736" i="1"/>
  <c r="AE736" i="1" s="1"/>
  <c r="AB737" i="1"/>
  <c r="AE737" i="1" s="1"/>
  <c r="AB738" i="1"/>
  <c r="AE738" i="1" s="1"/>
  <c r="AB739" i="1"/>
  <c r="AE739" i="1" s="1"/>
  <c r="AB740" i="1"/>
  <c r="AE740" i="1" s="1"/>
  <c r="AB741" i="1"/>
  <c r="AB742" i="1"/>
  <c r="AE742" i="1" s="1"/>
  <c r="AB743" i="1"/>
  <c r="AE743" i="1" s="1"/>
  <c r="AB745" i="1"/>
  <c r="AE745" i="1" s="1"/>
  <c r="AB746" i="1"/>
  <c r="AE746" i="1" s="1"/>
  <c r="AB747" i="1"/>
  <c r="AE747" i="1" s="1"/>
  <c r="AB748" i="1"/>
  <c r="AE748" i="1" s="1"/>
  <c r="AB749" i="1"/>
  <c r="AB750" i="1"/>
  <c r="AE750" i="1" s="1"/>
  <c r="AB751" i="1"/>
  <c r="AE751" i="1" s="1"/>
  <c r="AB754" i="1"/>
  <c r="AE754" i="1" s="1"/>
  <c r="AB755" i="1"/>
  <c r="AE755" i="1" s="1"/>
  <c r="AB756" i="1"/>
  <c r="AE756" i="1" s="1"/>
  <c r="AB757" i="1"/>
  <c r="AE757" i="1" s="1"/>
  <c r="AB759" i="1"/>
  <c r="AE759" i="1" s="1"/>
  <c r="AB700" i="1"/>
  <c r="AB672" i="1"/>
  <c r="AB677" i="1"/>
  <c r="AB685" i="1"/>
  <c r="AB691" i="1"/>
  <c r="AB695" i="1"/>
  <c r="AB632" i="1"/>
  <c r="AB633" i="1"/>
  <c r="AB638" i="1"/>
  <c r="AB642" i="1"/>
  <c r="AB643" i="1"/>
  <c r="AB644" i="1"/>
  <c r="AB645" i="1"/>
  <c r="AB649" i="1"/>
  <c r="AB650" i="1"/>
  <c r="AB651" i="1"/>
  <c r="AB652" i="1"/>
  <c r="AB661" i="1"/>
  <c r="AB662" i="1"/>
  <c r="AB507" i="1"/>
  <c r="AB508" i="1"/>
  <c r="AB509" i="1"/>
  <c r="AB510" i="1"/>
  <c r="AB511" i="1"/>
  <c r="AB512" i="1"/>
  <c r="AB513" i="1"/>
  <c r="AB514" i="1"/>
  <c r="AB515" i="1"/>
  <c r="AB516" i="1"/>
  <c r="AB517" i="1"/>
  <c r="AB523" i="1"/>
  <c r="AB524" i="1"/>
  <c r="AB525" i="1"/>
  <c r="AB526" i="1"/>
  <c r="AB531" i="1"/>
  <c r="AB532" i="1"/>
  <c r="AB535" i="1"/>
  <c r="AB536" i="1"/>
  <c r="AB537" i="1"/>
  <c r="AB538" i="1"/>
  <c r="AB541" i="1"/>
  <c r="AB542" i="1"/>
  <c r="AB543" i="1"/>
  <c r="AB544" i="1"/>
  <c r="AB545" i="1"/>
  <c r="AB547" i="1"/>
  <c r="AB548" i="1"/>
  <c r="AB549" i="1"/>
  <c r="AB550" i="1"/>
  <c r="AB551" i="1"/>
  <c r="AB552" i="1"/>
  <c r="AB555" i="1"/>
  <c r="AB556" i="1"/>
  <c r="AB557" i="1"/>
  <c r="AB558" i="1"/>
  <c r="AB559" i="1"/>
  <c r="AB561" i="1"/>
  <c r="AB562" i="1"/>
  <c r="AB564" i="1"/>
  <c r="AB565" i="1"/>
  <c r="AB566" i="1"/>
  <c r="AB568" i="1"/>
  <c r="AB569" i="1"/>
  <c r="AB570" i="1"/>
  <c r="AB571" i="1"/>
  <c r="AB576" i="1"/>
  <c r="AB577" i="1"/>
  <c r="AB584" i="1"/>
  <c r="AB585" i="1"/>
  <c r="AB586" i="1"/>
  <c r="AB588" i="1"/>
  <c r="AB592" i="1"/>
  <c r="AB593" i="1"/>
  <c r="AB610" i="1"/>
  <c r="AB613" i="1"/>
  <c r="AB617" i="1"/>
  <c r="AB618" i="1"/>
  <c r="AB623" i="1"/>
  <c r="AB630" i="1"/>
  <c r="AC523" i="1"/>
  <c r="AB490" i="1"/>
  <c r="AB491" i="1"/>
  <c r="AB492" i="1"/>
  <c r="AB493" i="1"/>
  <c r="AB495" i="1"/>
  <c r="AB499" i="1"/>
  <c r="AB500" i="1"/>
  <c r="AB501" i="1"/>
  <c r="AB502" i="1"/>
  <c r="AB503" i="1"/>
  <c r="AB504" i="1"/>
  <c r="AB469" i="1"/>
  <c r="AB471" i="1"/>
  <c r="AB472" i="1"/>
  <c r="AB478" i="1"/>
  <c r="AB482" i="1"/>
  <c r="AB484" i="1"/>
  <c r="AB485" i="1"/>
  <c r="AB486" i="1"/>
  <c r="AB488" i="1"/>
  <c r="AB457" i="1"/>
  <c r="AB419" i="1"/>
  <c r="AB427" i="1"/>
  <c r="AB428" i="1"/>
  <c r="AB429" i="1"/>
  <c r="AB430" i="1"/>
  <c r="AB431" i="1"/>
  <c r="AB432" i="1"/>
  <c r="AB433" i="1"/>
  <c r="AB438" i="1"/>
  <c r="AB375" i="1"/>
  <c r="AB380" i="1"/>
  <c r="K342" i="4" s="1"/>
  <c r="AB382" i="1"/>
  <c r="K344" i="4" s="1"/>
  <c r="AB383" i="1"/>
  <c r="K345" i="4" s="1"/>
  <c r="AB384" i="1"/>
  <c r="K346" i="4" s="1"/>
  <c r="AB385" i="1"/>
  <c r="K347" i="4" s="1"/>
  <c r="AB389" i="1"/>
  <c r="K351" i="4" s="1"/>
  <c r="AB390" i="1"/>
  <c r="AB393" i="1"/>
  <c r="AB394" i="1"/>
  <c r="AB395" i="1"/>
  <c r="AB396" i="1"/>
  <c r="AB397" i="1"/>
  <c r="K356" i="4" s="1"/>
  <c r="AB398" i="1"/>
  <c r="K357" i="4" s="1"/>
  <c r="R357" i="4" s="1"/>
  <c r="AB399" i="1"/>
  <c r="K358" i="4" s="1"/>
  <c r="R358" i="4" s="1"/>
  <c r="AB400" i="1"/>
  <c r="K359" i="4" s="1"/>
  <c r="R359" i="4" s="1"/>
  <c r="AB403" i="1"/>
  <c r="AB404" i="1"/>
  <c r="AB405" i="1"/>
  <c r="AB406" i="1"/>
  <c r="AB408" i="1"/>
  <c r="AB410" i="1"/>
  <c r="AB411" i="1"/>
  <c r="AB412" i="1"/>
  <c r="AB413" i="1"/>
  <c r="AB414" i="1"/>
  <c r="AB402" i="1"/>
  <c r="K361" i="4" s="1"/>
  <c r="R361" i="4" s="1"/>
  <c r="AB348" i="1"/>
  <c r="AB349" i="1"/>
  <c r="AB352" i="1"/>
  <c r="AB353" i="1"/>
  <c r="AB354" i="1"/>
  <c r="AB355" i="1"/>
  <c r="AB356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40" i="1"/>
  <c r="AB341" i="1"/>
  <c r="AB343" i="1"/>
  <c r="AB322" i="1"/>
  <c r="AB323" i="1"/>
  <c r="AB324" i="1"/>
  <c r="AB325" i="1"/>
  <c r="AB326" i="1"/>
  <c r="AB327" i="1"/>
  <c r="AB329" i="1"/>
  <c r="AB256" i="1"/>
  <c r="AB265" i="1"/>
  <c r="AB267" i="1"/>
  <c r="AB268" i="1"/>
  <c r="AB269" i="1"/>
  <c r="AB270" i="1"/>
  <c r="AB280" i="1"/>
  <c r="AB281" i="1"/>
  <c r="AB282" i="1"/>
  <c r="AB283" i="1"/>
  <c r="AB284" i="1"/>
  <c r="AB286" i="1"/>
  <c r="AB287" i="1"/>
  <c r="AB288" i="1"/>
  <c r="AB289" i="1"/>
  <c r="AB292" i="1"/>
  <c r="AB293" i="1"/>
  <c r="AB294" i="1"/>
  <c r="AB295" i="1"/>
  <c r="AB296" i="1"/>
  <c r="AB297" i="1"/>
  <c r="AB298" i="1"/>
  <c r="AB299" i="1"/>
  <c r="AB305" i="1"/>
  <c r="AB306" i="1"/>
  <c r="AB319" i="1"/>
  <c r="AB264" i="1"/>
  <c r="AB223" i="1"/>
  <c r="AB225" i="1"/>
  <c r="AB226" i="1"/>
  <c r="AB227" i="1"/>
  <c r="AB228" i="1"/>
  <c r="AB229" i="1"/>
  <c r="AB232" i="1"/>
  <c r="AB233" i="1"/>
  <c r="AB242" i="1"/>
  <c r="AB243" i="1"/>
  <c r="AB244" i="1"/>
  <c r="AB245" i="1"/>
  <c r="AB246" i="1"/>
  <c r="AB247" i="1"/>
  <c r="AB248" i="1"/>
  <c r="AB250" i="1"/>
  <c r="AB253" i="1"/>
  <c r="AB254" i="1"/>
  <c r="AB28" i="1"/>
  <c r="AB29" i="1"/>
  <c r="AB31" i="1"/>
  <c r="AC31" i="1" s="1"/>
  <c r="AB32" i="1"/>
  <c r="AB35" i="1"/>
  <c r="AB44" i="1"/>
  <c r="AB45" i="1"/>
  <c r="AC45" i="1" s="1"/>
  <c r="AB47" i="1"/>
  <c r="AB49" i="1"/>
  <c r="AB51" i="1"/>
  <c r="AC51" i="1" s="1"/>
  <c r="AB53" i="1"/>
  <c r="AB54" i="1"/>
  <c r="AB55" i="1"/>
  <c r="AB56" i="1"/>
  <c r="AC56" i="1" s="1"/>
  <c r="AB57" i="1"/>
  <c r="AB58" i="1"/>
  <c r="AB59" i="1"/>
  <c r="AB60" i="1"/>
  <c r="AC60" i="1" s="1"/>
  <c r="AB61" i="1"/>
  <c r="AB63" i="1"/>
  <c r="AC63" i="1" s="1"/>
  <c r="AB67" i="1"/>
  <c r="AC67" i="1" s="1"/>
  <c r="AB68" i="1"/>
  <c r="AB69" i="1"/>
  <c r="AC69" i="1" s="1"/>
  <c r="AB70" i="1"/>
  <c r="AB73" i="1"/>
  <c r="AC73" i="1" s="1"/>
  <c r="AB74" i="1"/>
  <c r="AB75" i="1"/>
  <c r="AC75" i="1" s="1"/>
  <c r="AB78" i="1"/>
  <c r="AB80" i="1"/>
  <c r="AB82" i="1"/>
  <c r="AB83" i="1"/>
  <c r="AC83" i="1" s="1"/>
  <c r="AB89" i="1"/>
  <c r="AB90" i="1"/>
  <c r="AB92" i="1"/>
  <c r="AB94" i="1"/>
  <c r="AB99" i="1"/>
  <c r="AB103" i="1"/>
  <c r="AB104" i="1"/>
  <c r="AB106" i="1"/>
  <c r="AB114" i="1"/>
  <c r="AB115" i="1"/>
  <c r="AB116" i="1"/>
  <c r="AB117" i="1"/>
  <c r="AB121" i="1"/>
  <c r="AB123" i="1"/>
  <c r="AB124" i="1"/>
  <c r="AB125" i="1"/>
  <c r="AB126" i="1"/>
  <c r="AB128" i="1"/>
  <c r="AB129" i="1"/>
  <c r="AB130" i="1"/>
  <c r="AB131" i="1"/>
  <c r="AB132" i="1"/>
  <c r="AB133" i="1"/>
  <c r="AB134" i="1"/>
  <c r="AB135" i="1"/>
  <c r="AB136" i="1"/>
  <c r="AB137" i="1"/>
  <c r="AB138" i="1"/>
  <c r="AB142" i="1"/>
  <c r="AB145" i="1"/>
  <c r="AB146" i="1"/>
  <c r="AB147" i="1"/>
  <c r="AB149" i="1"/>
  <c r="AB150" i="1"/>
  <c r="AB151" i="1"/>
  <c r="AB152" i="1"/>
  <c r="AB153" i="1"/>
  <c r="AB156" i="1"/>
  <c r="AB157" i="1"/>
  <c r="AB159" i="1"/>
  <c r="AB163" i="1"/>
  <c r="AB164" i="1"/>
  <c r="AB165" i="1"/>
  <c r="AB166" i="1"/>
  <c r="AB168" i="1"/>
  <c r="AB170" i="1"/>
  <c r="AB171" i="1"/>
  <c r="AB172" i="1"/>
  <c r="AB173" i="1"/>
  <c r="AB174" i="1"/>
  <c r="AB175" i="1"/>
  <c r="AB176" i="1"/>
  <c r="AB181" i="1"/>
  <c r="AB182" i="1"/>
  <c r="AB188" i="1"/>
  <c r="AB199" i="1"/>
  <c r="K178" i="4" s="1"/>
  <c r="R178" i="4" s="1"/>
  <c r="AB200" i="1"/>
  <c r="AB201" i="1"/>
  <c r="AB202" i="1"/>
  <c r="AB26" i="1"/>
  <c r="AB215" i="1"/>
  <c r="AB216" i="1"/>
  <c r="AB217" i="1"/>
  <c r="AB218" i="1"/>
  <c r="AB219" i="1"/>
  <c r="AB112" i="1"/>
  <c r="AE112" i="1" s="1"/>
  <c r="D52" i="3"/>
  <c r="AE401" i="1" l="1"/>
  <c r="F360" i="4"/>
  <c r="R356" i="4"/>
  <c r="G673" i="4"/>
  <c r="H673" i="4" s="1"/>
  <c r="M673" i="4" s="1"/>
  <c r="L673" i="4"/>
  <c r="G672" i="4"/>
  <c r="H672" i="4" s="1"/>
  <c r="M672" i="4" s="1"/>
  <c r="L672" i="4"/>
  <c r="G669" i="4"/>
  <c r="H669" i="4" s="1"/>
  <c r="M669" i="4" s="1"/>
  <c r="L669" i="4"/>
  <c r="G668" i="4"/>
  <c r="H668" i="4" s="1"/>
  <c r="M668" i="4" s="1"/>
  <c r="L668" i="4"/>
  <c r="G667" i="4"/>
  <c r="H667" i="4" s="1"/>
  <c r="M667" i="4" s="1"/>
  <c r="L667" i="4"/>
  <c r="G666" i="4"/>
  <c r="H666" i="4" s="1"/>
  <c r="M666" i="4" s="1"/>
  <c r="L666" i="4"/>
  <c r="G665" i="4"/>
  <c r="H665" i="4" s="1"/>
  <c r="M665" i="4" s="1"/>
  <c r="L665" i="4"/>
  <c r="G664" i="4"/>
  <c r="H664" i="4" s="1"/>
  <c r="M664" i="4" s="1"/>
  <c r="L664" i="4"/>
  <c r="G663" i="4"/>
  <c r="H663" i="4" s="1"/>
  <c r="M663" i="4" s="1"/>
  <c r="L663" i="4"/>
  <c r="G662" i="4"/>
  <c r="H662" i="4" s="1"/>
  <c r="M662" i="4" s="1"/>
  <c r="L662" i="4"/>
  <c r="G661" i="4"/>
  <c r="H661" i="4" s="1"/>
  <c r="M661" i="4" s="1"/>
  <c r="L661" i="4"/>
  <c r="G660" i="4"/>
  <c r="H660" i="4" s="1"/>
  <c r="M660" i="4" s="1"/>
  <c r="L660" i="4"/>
  <c r="G659" i="4"/>
  <c r="H659" i="4" s="1"/>
  <c r="M659" i="4" s="1"/>
  <c r="L659" i="4"/>
  <c r="G657" i="4"/>
  <c r="H657" i="4" s="1"/>
  <c r="M657" i="4" s="1"/>
  <c r="L657" i="4"/>
  <c r="G656" i="4"/>
  <c r="H656" i="4" s="1"/>
  <c r="M656" i="4" s="1"/>
  <c r="L656" i="4"/>
  <c r="G655" i="4"/>
  <c r="H655" i="4" s="1"/>
  <c r="M655" i="4" s="1"/>
  <c r="L655" i="4"/>
  <c r="G654" i="4"/>
  <c r="H654" i="4" s="1"/>
  <c r="M654" i="4" s="1"/>
  <c r="L654" i="4"/>
  <c r="G653" i="4"/>
  <c r="H653" i="4" s="1"/>
  <c r="M653" i="4" s="1"/>
  <c r="L653" i="4"/>
  <c r="G652" i="4"/>
  <c r="H652" i="4" s="1"/>
  <c r="M652" i="4" s="1"/>
  <c r="L652" i="4"/>
  <c r="G651" i="4"/>
  <c r="H651" i="4" s="1"/>
  <c r="M651" i="4" s="1"/>
  <c r="L651" i="4"/>
  <c r="G650" i="4"/>
  <c r="H650" i="4" s="1"/>
  <c r="M650" i="4" s="1"/>
  <c r="L650" i="4"/>
  <c r="G649" i="4"/>
  <c r="H649" i="4" s="1"/>
  <c r="M649" i="4" s="1"/>
  <c r="L649" i="4"/>
  <c r="G648" i="4"/>
  <c r="H648" i="4" s="1"/>
  <c r="M648" i="4" s="1"/>
  <c r="L648" i="4"/>
  <c r="G647" i="4"/>
  <c r="H647" i="4" s="1"/>
  <c r="M647" i="4" s="1"/>
  <c r="L647" i="4"/>
  <c r="G646" i="4"/>
  <c r="H646" i="4" s="1"/>
  <c r="M646" i="4" s="1"/>
  <c r="L646" i="4"/>
  <c r="G645" i="4"/>
  <c r="H645" i="4" s="1"/>
  <c r="M645" i="4" s="1"/>
  <c r="L645" i="4"/>
  <c r="G644" i="4"/>
  <c r="H644" i="4" s="1"/>
  <c r="M644" i="4" s="1"/>
  <c r="L644" i="4"/>
  <c r="G643" i="4"/>
  <c r="H643" i="4" s="1"/>
  <c r="M643" i="4" s="1"/>
  <c r="L643" i="4"/>
  <c r="D597" i="4"/>
  <c r="C678" i="1"/>
  <c r="G596" i="4"/>
  <c r="H596" i="4" s="1"/>
  <c r="M596" i="4" s="1"/>
  <c r="L596" i="4"/>
  <c r="G595" i="4"/>
  <c r="H595" i="4" s="1"/>
  <c r="M595" i="4" s="1"/>
  <c r="L595" i="4"/>
  <c r="G594" i="4"/>
  <c r="H594" i="4" s="1"/>
  <c r="M594" i="4" s="1"/>
  <c r="L594" i="4"/>
  <c r="G593" i="4"/>
  <c r="H593" i="4" s="1"/>
  <c r="M593" i="4" s="1"/>
  <c r="L593" i="4"/>
  <c r="G574" i="4"/>
  <c r="H574" i="4" s="1"/>
  <c r="M574" i="4" s="1"/>
  <c r="L574" i="4"/>
  <c r="G573" i="4"/>
  <c r="H573" i="4" s="1"/>
  <c r="M573" i="4" s="1"/>
  <c r="L573" i="4"/>
  <c r="G572" i="4"/>
  <c r="H572" i="4" s="1"/>
  <c r="M572" i="4" s="1"/>
  <c r="L572" i="4"/>
  <c r="G571" i="4"/>
  <c r="H571" i="4" s="1"/>
  <c r="M571" i="4" s="1"/>
  <c r="L571" i="4"/>
  <c r="G570" i="4"/>
  <c r="H570" i="4" s="1"/>
  <c r="M570" i="4" s="1"/>
  <c r="L570" i="4"/>
  <c r="G554" i="4"/>
  <c r="H554" i="4" s="1"/>
  <c r="M554" i="4" s="1"/>
  <c r="L554" i="4"/>
  <c r="G541" i="4"/>
  <c r="H541" i="4" s="1"/>
  <c r="M541" i="4" s="1"/>
  <c r="L541" i="4"/>
  <c r="D535" i="4"/>
  <c r="C610" i="1"/>
  <c r="G534" i="4"/>
  <c r="H534" i="4" s="1"/>
  <c r="M534" i="4" s="1"/>
  <c r="L534" i="4"/>
  <c r="G533" i="4"/>
  <c r="H533" i="4" s="1"/>
  <c r="M533" i="4" s="1"/>
  <c r="L533" i="4"/>
  <c r="G532" i="4"/>
  <c r="H532" i="4" s="1"/>
  <c r="M532" i="4" s="1"/>
  <c r="L532" i="4"/>
  <c r="G531" i="4"/>
  <c r="H531" i="4" s="1"/>
  <c r="M531" i="4" s="1"/>
  <c r="L531" i="4"/>
  <c r="G530" i="4"/>
  <c r="H530" i="4" s="1"/>
  <c r="M530" i="4" s="1"/>
  <c r="L530" i="4"/>
  <c r="G529" i="4"/>
  <c r="H529" i="4" s="1"/>
  <c r="M529" i="4" s="1"/>
  <c r="L529" i="4"/>
  <c r="G528" i="4"/>
  <c r="H528" i="4" s="1"/>
  <c r="M528" i="4" s="1"/>
  <c r="L528" i="4"/>
  <c r="G527" i="4"/>
  <c r="H527" i="4" s="1"/>
  <c r="M527" i="4" s="1"/>
  <c r="L527" i="4"/>
  <c r="G526" i="4"/>
  <c r="H526" i="4" s="1"/>
  <c r="M526" i="4" s="1"/>
  <c r="L526" i="4"/>
  <c r="G525" i="4"/>
  <c r="H525" i="4" s="1"/>
  <c r="M525" i="4" s="1"/>
  <c r="L525" i="4"/>
  <c r="G524" i="4"/>
  <c r="H524" i="4" s="1"/>
  <c r="M524" i="4" s="1"/>
  <c r="L524" i="4"/>
  <c r="G523" i="4"/>
  <c r="H523" i="4" s="1"/>
  <c r="M523" i="4" s="1"/>
  <c r="L523" i="4"/>
  <c r="G514" i="4"/>
  <c r="H514" i="4" s="1"/>
  <c r="M514" i="4" s="1"/>
  <c r="L514" i="4"/>
  <c r="G513" i="4"/>
  <c r="H513" i="4" s="1"/>
  <c r="M513" i="4" s="1"/>
  <c r="L513" i="4"/>
  <c r="G512" i="4"/>
  <c r="H512" i="4" s="1"/>
  <c r="M512" i="4" s="1"/>
  <c r="L512" i="4"/>
  <c r="G511" i="4"/>
  <c r="H511" i="4" s="1"/>
  <c r="M511" i="4" s="1"/>
  <c r="L511" i="4"/>
  <c r="G510" i="4"/>
  <c r="H510" i="4" s="1"/>
  <c r="M510" i="4" s="1"/>
  <c r="L510" i="4"/>
  <c r="G509" i="4"/>
  <c r="H509" i="4" s="1"/>
  <c r="M509" i="4" s="1"/>
  <c r="L509" i="4"/>
  <c r="G508" i="4"/>
  <c r="H508" i="4" s="1"/>
  <c r="M508" i="4" s="1"/>
  <c r="L508" i="4"/>
  <c r="G492" i="4"/>
  <c r="H492" i="4" s="1"/>
  <c r="M492" i="4" s="1"/>
  <c r="L492" i="4"/>
  <c r="G491" i="4"/>
  <c r="H491" i="4" s="1"/>
  <c r="M491" i="4" s="1"/>
  <c r="L491" i="4"/>
  <c r="G490" i="4"/>
  <c r="H490" i="4" s="1"/>
  <c r="M490" i="4" s="1"/>
  <c r="L490" i="4"/>
  <c r="G489" i="4"/>
  <c r="H489" i="4" s="1"/>
  <c r="M489" i="4" s="1"/>
  <c r="L489" i="4"/>
  <c r="G488" i="4"/>
  <c r="H488" i="4" s="1"/>
  <c r="M488" i="4" s="1"/>
  <c r="L488" i="4"/>
  <c r="G487" i="4"/>
  <c r="H487" i="4" s="1"/>
  <c r="M487" i="4" s="1"/>
  <c r="L487" i="4"/>
  <c r="G486" i="4"/>
  <c r="H486" i="4" s="1"/>
  <c r="M486" i="4" s="1"/>
  <c r="L486" i="4"/>
  <c r="G485" i="4"/>
  <c r="H485" i="4" s="1"/>
  <c r="M485" i="4" s="1"/>
  <c r="L485" i="4"/>
  <c r="G484" i="4"/>
  <c r="H484" i="4" s="1"/>
  <c r="M484" i="4" s="1"/>
  <c r="L484" i="4"/>
  <c r="G483" i="4"/>
  <c r="H483" i="4" s="1"/>
  <c r="M483" i="4" s="1"/>
  <c r="L483" i="4"/>
  <c r="G482" i="4"/>
  <c r="H482" i="4" s="1"/>
  <c r="M482" i="4" s="1"/>
  <c r="L482" i="4"/>
  <c r="G481" i="4"/>
  <c r="H481" i="4" s="1"/>
  <c r="M481" i="4" s="1"/>
  <c r="L481" i="4"/>
  <c r="G480" i="4"/>
  <c r="H480" i="4" s="1"/>
  <c r="M480" i="4" s="1"/>
  <c r="L480" i="4"/>
  <c r="G479" i="4"/>
  <c r="H479" i="4" s="1"/>
  <c r="M479" i="4" s="1"/>
  <c r="L479" i="4"/>
  <c r="D456" i="4"/>
  <c r="C519" i="1"/>
  <c r="G435" i="4"/>
  <c r="H435" i="4" s="1"/>
  <c r="M435" i="4" s="1"/>
  <c r="L435" i="4"/>
  <c r="G428" i="4"/>
  <c r="H428" i="4" s="1"/>
  <c r="M428" i="4" s="1"/>
  <c r="L428" i="4"/>
  <c r="G427" i="4"/>
  <c r="H427" i="4" s="1"/>
  <c r="M427" i="4" s="1"/>
  <c r="L427" i="4"/>
  <c r="G423" i="4"/>
  <c r="H423" i="4" s="1"/>
  <c r="M423" i="4" s="1"/>
  <c r="L423" i="4"/>
  <c r="G422" i="4"/>
  <c r="H422" i="4" s="1"/>
  <c r="M422" i="4" s="1"/>
  <c r="L422" i="4"/>
  <c r="G421" i="4"/>
  <c r="H421" i="4" s="1"/>
  <c r="M421" i="4" s="1"/>
  <c r="L421" i="4"/>
  <c r="G420" i="4"/>
  <c r="H420" i="4" s="1"/>
  <c r="M420" i="4" s="1"/>
  <c r="L420" i="4"/>
  <c r="G419" i="4"/>
  <c r="H419" i="4" s="1"/>
  <c r="M419" i="4" s="1"/>
  <c r="L419" i="4"/>
  <c r="G418" i="4"/>
  <c r="H418" i="4" s="1"/>
  <c r="M418" i="4" s="1"/>
  <c r="L418" i="4"/>
  <c r="G417" i="4"/>
  <c r="H417" i="4" s="1"/>
  <c r="M417" i="4" s="1"/>
  <c r="L417" i="4"/>
  <c r="G416" i="4"/>
  <c r="H416" i="4" s="1"/>
  <c r="M416" i="4" s="1"/>
  <c r="L416" i="4"/>
  <c r="G408" i="4"/>
  <c r="H408" i="4" s="1"/>
  <c r="M408" i="4" s="1"/>
  <c r="L408" i="4"/>
  <c r="G407" i="4"/>
  <c r="H407" i="4" s="1"/>
  <c r="M407" i="4" s="1"/>
  <c r="L407" i="4"/>
  <c r="G406" i="4"/>
  <c r="H406" i="4" s="1"/>
  <c r="M406" i="4" s="1"/>
  <c r="L406" i="4"/>
  <c r="G405" i="4"/>
  <c r="H405" i="4" s="1"/>
  <c r="M405" i="4" s="1"/>
  <c r="L405" i="4"/>
  <c r="G404" i="4"/>
  <c r="H404" i="4" s="1"/>
  <c r="M404" i="4" s="1"/>
  <c r="L404" i="4"/>
  <c r="G403" i="4"/>
  <c r="H403" i="4" s="1"/>
  <c r="M403" i="4" s="1"/>
  <c r="L403" i="4"/>
  <c r="G402" i="4"/>
  <c r="H402" i="4" s="1"/>
  <c r="M402" i="4" s="1"/>
  <c r="L402" i="4"/>
  <c r="G401" i="4"/>
  <c r="H401" i="4" s="1"/>
  <c r="M401" i="4" s="1"/>
  <c r="L401" i="4"/>
  <c r="G400" i="4"/>
  <c r="H400" i="4" s="1"/>
  <c r="M400" i="4" s="1"/>
  <c r="L400" i="4"/>
  <c r="G389" i="4"/>
  <c r="H389" i="4" s="1"/>
  <c r="M389" i="4" s="1"/>
  <c r="L389" i="4"/>
  <c r="G388" i="4"/>
  <c r="H388" i="4" s="1"/>
  <c r="M388" i="4" s="1"/>
  <c r="L388" i="4"/>
  <c r="G387" i="4"/>
  <c r="H387" i="4" s="1"/>
  <c r="M387" i="4" s="1"/>
  <c r="L387" i="4"/>
  <c r="G386" i="4"/>
  <c r="H386" i="4" s="1"/>
  <c r="M386" i="4" s="1"/>
  <c r="L386" i="4"/>
  <c r="G385" i="4"/>
  <c r="H385" i="4" s="1"/>
  <c r="M385" i="4" s="1"/>
  <c r="L385" i="4"/>
  <c r="G384" i="4"/>
  <c r="H384" i="4" s="1"/>
  <c r="M384" i="4" s="1"/>
  <c r="L384" i="4"/>
  <c r="G383" i="4"/>
  <c r="H383" i="4" s="1"/>
  <c r="M383" i="4" s="1"/>
  <c r="L383" i="4"/>
  <c r="G382" i="4"/>
  <c r="H382" i="4" s="1"/>
  <c r="M382" i="4" s="1"/>
  <c r="L382" i="4"/>
  <c r="G381" i="4"/>
  <c r="H381" i="4" s="1"/>
  <c r="M381" i="4" s="1"/>
  <c r="L381" i="4"/>
  <c r="D375" i="4"/>
  <c r="C419" i="1"/>
  <c r="G374" i="4"/>
  <c r="H374" i="4" s="1"/>
  <c r="M374" i="4" s="1"/>
  <c r="L374" i="4"/>
  <c r="G373" i="4"/>
  <c r="H373" i="4" s="1"/>
  <c r="M373" i="4" s="1"/>
  <c r="L373" i="4"/>
  <c r="G372" i="4"/>
  <c r="H372" i="4" s="1"/>
  <c r="M372" i="4" s="1"/>
  <c r="L372" i="4"/>
  <c r="G371" i="4"/>
  <c r="H371" i="4" s="1"/>
  <c r="M371" i="4" s="1"/>
  <c r="L371" i="4"/>
  <c r="G370" i="4"/>
  <c r="H370" i="4" s="1"/>
  <c r="M370" i="4" s="1"/>
  <c r="L370" i="4"/>
  <c r="G369" i="4"/>
  <c r="H369" i="4" s="1"/>
  <c r="M369" i="4" s="1"/>
  <c r="L369" i="4"/>
  <c r="G368" i="4"/>
  <c r="H368" i="4" s="1"/>
  <c r="M368" i="4" s="1"/>
  <c r="L368" i="4"/>
  <c r="G367" i="4"/>
  <c r="H367" i="4" s="1"/>
  <c r="M367" i="4" s="1"/>
  <c r="L367" i="4"/>
  <c r="G366" i="4"/>
  <c r="H366" i="4" s="1"/>
  <c r="M366" i="4" s="1"/>
  <c r="L366" i="4"/>
  <c r="G365" i="4"/>
  <c r="H365" i="4" s="1"/>
  <c r="M365" i="4" s="1"/>
  <c r="L365" i="4"/>
  <c r="G364" i="4"/>
  <c r="H364" i="4" s="1"/>
  <c r="M364" i="4" s="1"/>
  <c r="L364" i="4"/>
  <c r="G363" i="4"/>
  <c r="H363" i="4" s="1"/>
  <c r="M363" i="4" s="1"/>
  <c r="L363" i="4"/>
  <c r="G362" i="4"/>
  <c r="H362" i="4" s="1"/>
  <c r="M362" i="4" s="1"/>
  <c r="L362" i="4"/>
  <c r="G360" i="4"/>
  <c r="H360" i="4" s="1"/>
  <c r="M360" i="4" s="1"/>
  <c r="L360" i="4"/>
  <c r="G359" i="4"/>
  <c r="H359" i="4" s="1"/>
  <c r="M359" i="4" s="1"/>
  <c r="L359" i="4"/>
  <c r="G358" i="4"/>
  <c r="H358" i="4" s="1"/>
  <c r="M358" i="4" s="1"/>
  <c r="L358" i="4"/>
  <c r="G357" i="4"/>
  <c r="H357" i="4" s="1"/>
  <c r="M357" i="4" s="1"/>
  <c r="L357" i="4"/>
  <c r="G356" i="4"/>
  <c r="H356" i="4" s="1"/>
  <c r="M356" i="4" s="1"/>
  <c r="L356" i="4"/>
  <c r="G355" i="4"/>
  <c r="H355" i="4" s="1"/>
  <c r="M355" i="4" s="1"/>
  <c r="L355" i="4"/>
  <c r="G354" i="4"/>
  <c r="H354" i="4" s="1"/>
  <c r="M354" i="4" s="1"/>
  <c r="L354" i="4"/>
  <c r="D346" i="4"/>
  <c r="L346" i="4" s="1"/>
  <c r="C385" i="1"/>
  <c r="X383" i="1"/>
  <c r="D345" i="4"/>
  <c r="L345" i="4" s="1"/>
  <c r="X382" i="1"/>
  <c r="D344" i="4"/>
  <c r="L344" i="4" s="1"/>
  <c r="X381" i="1"/>
  <c r="D343" i="4"/>
  <c r="L343" i="4" s="1"/>
  <c r="X380" i="1"/>
  <c r="D342" i="4"/>
  <c r="L342" i="4" s="1"/>
  <c r="X379" i="1"/>
  <c r="D341" i="4"/>
  <c r="L341" i="4" s="1"/>
  <c r="X378" i="1"/>
  <c r="D340" i="4"/>
  <c r="L340" i="4" s="1"/>
  <c r="X377" i="1"/>
  <c r="D339" i="4"/>
  <c r="L339" i="4" s="1"/>
  <c r="X376" i="1"/>
  <c r="D338" i="4"/>
  <c r="L338" i="4" s="1"/>
  <c r="X373" i="1"/>
  <c r="D336" i="4"/>
  <c r="L336" i="4" s="1"/>
  <c r="X372" i="1"/>
  <c r="D335" i="4"/>
  <c r="L335" i="4" s="1"/>
  <c r="X371" i="1"/>
  <c r="D334" i="4"/>
  <c r="L334" i="4" s="1"/>
  <c r="X353" i="1"/>
  <c r="D321" i="4"/>
  <c r="L321" i="4" s="1"/>
  <c r="D319" i="4"/>
  <c r="L319" i="4" s="1"/>
  <c r="C351" i="1"/>
  <c r="X349" i="1"/>
  <c r="D318" i="4"/>
  <c r="L318" i="4" s="1"/>
  <c r="X348" i="1"/>
  <c r="D317" i="4"/>
  <c r="L317" i="4" s="1"/>
  <c r="X347" i="1"/>
  <c r="D316" i="4"/>
  <c r="L316" i="4" s="1"/>
  <c r="X346" i="1"/>
  <c r="D315" i="4"/>
  <c r="L315" i="4" s="1"/>
  <c r="X345" i="1"/>
  <c r="D314" i="4"/>
  <c r="L314" i="4" s="1"/>
  <c r="X344" i="1"/>
  <c r="D313" i="4"/>
  <c r="L313" i="4" s="1"/>
  <c r="X343" i="1"/>
  <c r="D312" i="4"/>
  <c r="L312" i="4" s="1"/>
  <c r="X342" i="1"/>
  <c r="D311" i="4"/>
  <c r="L311" i="4" s="1"/>
  <c r="X341" i="1"/>
  <c r="D310" i="4"/>
  <c r="L310" i="4" s="1"/>
  <c r="X340" i="1"/>
  <c r="D309" i="4"/>
  <c r="L309" i="4" s="1"/>
  <c r="X339" i="1"/>
  <c r="D308" i="4"/>
  <c r="L308" i="4" s="1"/>
  <c r="X338" i="1"/>
  <c r="D307" i="4"/>
  <c r="L307" i="4" s="1"/>
  <c r="X337" i="1"/>
  <c r="D306" i="4"/>
  <c r="L306" i="4" s="1"/>
  <c r="D298" i="4"/>
  <c r="C329" i="1"/>
  <c r="X327" i="1"/>
  <c r="D297" i="4"/>
  <c r="X326" i="1"/>
  <c r="D296" i="4"/>
  <c r="X325" i="1"/>
  <c r="D295" i="4"/>
  <c r="X324" i="1"/>
  <c r="D294" i="4"/>
  <c r="X323" i="1"/>
  <c r="D293" i="4"/>
  <c r="X322" i="1"/>
  <c r="D292" i="4"/>
  <c r="X321" i="1"/>
  <c r="D291" i="4"/>
  <c r="D263" i="4"/>
  <c r="D253" i="4"/>
  <c r="X279" i="1"/>
  <c r="D252" i="4"/>
  <c r="X278" i="1"/>
  <c r="D251" i="4"/>
  <c r="X277" i="1"/>
  <c r="D250" i="4"/>
  <c r="X276" i="1"/>
  <c r="D249" i="4"/>
  <c r="X275" i="1"/>
  <c r="D248" i="4"/>
  <c r="X274" i="1"/>
  <c r="D247" i="4"/>
  <c r="X273" i="1"/>
  <c r="D246" i="4"/>
  <c r="X272" i="1"/>
  <c r="D245" i="4"/>
  <c r="D217" i="4"/>
  <c r="X241" i="1"/>
  <c r="D216" i="4"/>
  <c r="X240" i="1"/>
  <c r="D215" i="4"/>
  <c r="X239" i="1"/>
  <c r="D214" i="4"/>
  <c r="X238" i="1"/>
  <c r="D213" i="4"/>
  <c r="L212" i="4"/>
  <c r="G212" i="4"/>
  <c r="H212" i="4" s="1"/>
  <c r="M212" i="4" s="1"/>
  <c r="AD212" i="4" s="1"/>
  <c r="AF212" i="4" s="1"/>
  <c r="X235" i="1"/>
  <c r="D211" i="4"/>
  <c r="X290" i="1"/>
  <c r="D262" i="4"/>
  <c r="X289" i="1"/>
  <c r="G425" i="4"/>
  <c r="H425" i="4" s="1"/>
  <c r="M425" i="4" s="1"/>
  <c r="L425" i="4"/>
  <c r="AD670" i="4"/>
  <c r="AF670" i="4" s="1"/>
  <c r="D462" i="4"/>
  <c r="C526" i="1"/>
  <c r="AD461" i="4"/>
  <c r="AF461" i="4" s="1"/>
  <c r="AD426" i="4"/>
  <c r="AF426" i="4" s="1"/>
  <c r="D195" i="4"/>
  <c r="O218" i="1"/>
  <c r="Q195" i="4" s="1"/>
  <c r="X217" i="1"/>
  <c r="C219" i="1"/>
  <c r="AD671" i="4"/>
  <c r="AF671" i="4" s="1"/>
  <c r="AD658" i="4"/>
  <c r="AF658" i="4" s="1"/>
  <c r="AD642" i="4"/>
  <c r="AF642" i="4" s="1"/>
  <c r="G522" i="4"/>
  <c r="H522" i="4" s="1"/>
  <c r="M522" i="4" s="1"/>
  <c r="L522" i="4"/>
  <c r="AD521" i="4"/>
  <c r="AF521" i="4" s="1"/>
  <c r="AD507" i="4"/>
  <c r="AF507" i="4" s="1"/>
  <c r="G495" i="4"/>
  <c r="H495" i="4" s="1"/>
  <c r="M495" i="4" s="1"/>
  <c r="L495" i="4"/>
  <c r="G494" i="4"/>
  <c r="H494" i="4" s="1"/>
  <c r="M494" i="4" s="1"/>
  <c r="L494" i="4"/>
  <c r="AD493" i="4"/>
  <c r="AF493" i="4" s="1"/>
  <c r="G478" i="4"/>
  <c r="H478" i="4" s="1"/>
  <c r="M478" i="4" s="1"/>
  <c r="L478" i="4"/>
  <c r="AD477" i="4"/>
  <c r="AF477" i="4" s="1"/>
  <c r="AD434" i="4"/>
  <c r="AF434" i="4" s="1"/>
  <c r="AD424" i="4"/>
  <c r="AF424" i="4" s="1"/>
  <c r="L261" i="4"/>
  <c r="G261" i="4"/>
  <c r="H261" i="4" s="1"/>
  <c r="M261" i="4" s="1"/>
  <c r="AD261" i="4" s="1"/>
  <c r="AF261" i="4" s="1"/>
  <c r="X234" i="1"/>
  <c r="D210" i="4"/>
  <c r="X233" i="1"/>
  <c r="L209" i="4"/>
  <c r="G209" i="4"/>
  <c r="H209" i="4" s="1"/>
  <c r="M209" i="4" s="1"/>
  <c r="AD209" i="4" s="1"/>
  <c r="AF209" i="4" s="1"/>
  <c r="L194" i="4"/>
  <c r="G194" i="4"/>
  <c r="H194" i="4" s="1"/>
  <c r="M194" i="4" s="1"/>
  <c r="AD194" i="4" s="1"/>
  <c r="AF194" i="4" s="1"/>
  <c r="X756" i="1"/>
  <c r="X725" i="1"/>
  <c r="X651" i="1"/>
  <c r="X650" i="1"/>
  <c r="X649" i="1"/>
  <c r="X648" i="1"/>
  <c r="X630" i="1"/>
  <c r="X583" i="1"/>
  <c r="X561" i="1"/>
  <c r="X492" i="1"/>
  <c r="X473" i="1"/>
  <c r="X470" i="1"/>
  <c r="X469" i="1"/>
  <c r="X467" i="1"/>
  <c r="X466" i="1"/>
  <c r="X465" i="1"/>
  <c r="X464" i="1"/>
  <c r="C456" i="1"/>
  <c r="D409" i="4" s="1"/>
  <c r="X454" i="1"/>
  <c r="X453" i="1"/>
  <c r="X452" i="1"/>
  <c r="X451" i="1"/>
  <c r="X450" i="1"/>
  <c r="X449" i="1"/>
  <c r="X448" i="1"/>
  <c r="C436" i="1"/>
  <c r="X434" i="1"/>
  <c r="X433" i="1"/>
  <c r="X432" i="1"/>
  <c r="X430" i="1"/>
  <c r="X413" i="1"/>
  <c r="X412" i="1"/>
  <c r="X411" i="1"/>
  <c r="X410" i="1"/>
  <c r="C402" i="1"/>
  <c r="D361" i="4" s="1"/>
  <c r="X400" i="1"/>
  <c r="X399" i="1"/>
  <c r="X398" i="1"/>
  <c r="X397" i="1"/>
  <c r="AK338" i="1" a="1"/>
  <c r="AK338" i="1" s="1"/>
  <c r="AK339" i="1" s="1" a="1"/>
  <c r="AK339" i="1" s="1"/>
  <c r="AK340" i="1" s="1" a="1"/>
  <c r="AK340" i="1" s="1"/>
  <c r="AK341" i="1" s="1" a="1"/>
  <c r="AK341" i="1" s="1"/>
  <c r="AK342" i="1" s="1" a="1"/>
  <c r="AK342" i="1" s="1"/>
  <c r="AK343" i="1" s="1" a="1"/>
  <c r="AK343" i="1" s="1"/>
  <c r="AK344" i="1" s="1" a="1"/>
  <c r="AK344" i="1" s="1"/>
  <c r="AK345" i="1" s="1" a="1"/>
  <c r="AK345" i="1" s="1"/>
  <c r="AK346" i="1" s="1" a="1"/>
  <c r="AK346" i="1" s="1"/>
  <c r="AK347" i="1" s="1" a="1"/>
  <c r="AK347" i="1" s="1"/>
  <c r="AK348" i="1" s="1" a="1"/>
  <c r="AK348" i="1" s="1"/>
  <c r="AK349" i="1" s="1" a="1"/>
  <c r="AK349" i="1" s="1"/>
  <c r="AK350" i="1" s="1" a="1"/>
  <c r="AK350" i="1" s="1"/>
  <c r="AK351" i="1" s="1" a="1"/>
  <c r="AK351" i="1" s="1"/>
  <c r="AK352" i="1" s="1" a="1"/>
  <c r="AK352" i="1" s="1"/>
  <c r="AK353" i="1" s="1" a="1"/>
  <c r="AK353" i="1" s="1"/>
  <c r="G306" i="4"/>
  <c r="H306" i="4" s="1"/>
  <c r="M306" i="4" s="1"/>
  <c r="AD306" i="4" s="1"/>
  <c r="AF306" i="4" s="1"/>
  <c r="G307" i="4"/>
  <c r="H307" i="4" s="1"/>
  <c r="M307" i="4" s="1"/>
  <c r="AD307" i="4" s="1"/>
  <c r="AF307" i="4" s="1"/>
  <c r="G308" i="4"/>
  <c r="H308" i="4" s="1"/>
  <c r="M308" i="4" s="1"/>
  <c r="AD308" i="4" s="1"/>
  <c r="AF308" i="4" s="1"/>
  <c r="G309" i="4"/>
  <c r="H309" i="4" s="1"/>
  <c r="M309" i="4" s="1"/>
  <c r="AD309" i="4" s="1"/>
  <c r="AF309" i="4" s="1"/>
  <c r="G310" i="4"/>
  <c r="H310" i="4" s="1"/>
  <c r="M310" i="4" s="1"/>
  <c r="AD310" i="4" s="1"/>
  <c r="AF310" i="4" s="1"/>
  <c r="G311" i="4"/>
  <c r="H311" i="4" s="1"/>
  <c r="M311" i="4" s="1"/>
  <c r="AD311" i="4" s="1"/>
  <c r="AF311" i="4" s="1"/>
  <c r="G312" i="4"/>
  <c r="H312" i="4" s="1"/>
  <c r="M312" i="4" s="1"/>
  <c r="AD312" i="4" s="1"/>
  <c r="AF312" i="4" s="1"/>
  <c r="G313" i="4"/>
  <c r="H313" i="4" s="1"/>
  <c r="M313" i="4" s="1"/>
  <c r="AD313" i="4" s="1"/>
  <c r="AF313" i="4" s="1"/>
  <c r="G314" i="4"/>
  <c r="H314" i="4" s="1"/>
  <c r="M314" i="4" s="1"/>
  <c r="AD314" i="4" s="1"/>
  <c r="AF314" i="4" s="1"/>
  <c r="G315" i="4"/>
  <c r="H315" i="4" s="1"/>
  <c r="M315" i="4" s="1"/>
  <c r="AD315" i="4" s="1"/>
  <c r="AF315" i="4" s="1"/>
  <c r="G316" i="4"/>
  <c r="H316" i="4" s="1"/>
  <c r="M316" i="4" s="1"/>
  <c r="AD316" i="4" s="1"/>
  <c r="AF316" i="4" s="1"/>
  <c r="G317" i="4"/>
  <c r="H317" i="4" s="1"/>
  <c r="M317" i="4" s="1"/>
  <c r="AD317" i="4" s="1"/>
  <c r="AF317" i="4" s="1"/>
  <c r="G318" i="4"/>
  <c r="H318" i="4" s="1"/>
  <c r="M318" i="4" s="1"/>
  <c r="AD318" i="4" s="1"/>
  <c r="AF318" i="4" s="1"/>
  <c r="G319" i="4"/>
  <c r="H319" i="4" s="1"/>
  <c r="M319" i="4" s="1"/>
  <c r="AD319" i="4" s="1"/>
  <c r="AF319" i="4" s="1"/>
  <c r="R351" i="4"/>
  <c r="R347" i="4"/>
  <c r="R346" i="4"/>
  <c r="R345" i="4"/>
  <c r="R344" i="4"/>
  <c r="R342" i="4"/>
  <c r="O51" i="1"/>
  <c r="C52" i="1"/>
  <c r="C53" i="1" s="1"/>
  <c r="C54" i="1" s="1"/>
  <c r="C55" i="1" s="1"/>
  <c r="C56" i="1" s="1"/>
  <c r="AE749" i="1"/>
  <c r="AE732" i="1"/>
  <c r="AE715" i="1"/>
  <c r="AE752" i="1"/>
  <c r="AE819" i="1"/>
  <c r="AE849" i="1"/>
  <c r="AE997" i="1"/>
  <c r="AE981" i="1"/>
  <c r="C169" i="1"/>
  <c r="C153" i="1"/>
  <c r="C145" i="1"/>
  <c r="C990" i="1"/>
  <c r="X990" i="1" s="1"/>
  <c r="C972" i="1"/>
  <c r="X972" i="1" s="1"/>
  <c r="C855" i="1"/>
  <c r="X855" i="1" s="1"/>
  <c r="C255" i="1"/>
  <c r="C822" i="1"/>
  <c r="X822" i="1" s="1"/>
  <c r="C808" i="1"/>
  <c r="X808" i="1" s="1"/>
  <c r="C789" i="1"/>
  <c r="C653" i="1"/>
  <c r="D575" i="4" s="1"/>
  <c r="C632" i="1"/>
  <c r="D555" i="4" s="1"/>
  <c r="C617" i="1"/>
  <c r="C586" i="1"/>
  <c r="D515" i="4" s="1"/>
  <c r="C562" i="1"/>
  <c r="D496" i="4" s="1"/>
  <c r="C481" i="1"/>
  <c r="D429" i="4" s="1"/>
  <c r="C356" i="1"/>
  <c r="D323" i="4" s="1"/>
  <c r="L323" i="4" s="1"/>
  <c r="C292" i="1"/>
  <c r="C281" i="1"/>
  <c r="C243" i="1"/>
  <c r="C188" i="1"/>
  <c r="O892" i="1"/>
  <c r="O525" i="1"/>
  <c r="Q462" i="4" s="1"/>
  <c r="O47" i="1"/>
  <c r="O1000" i="1"/>
  <c r="O997" i="1"/>
  <c r="O983" i="1"/>
  <c r="O969" i="1"/>
  <c r="O964" i="1"/>
  <c r="O961" i="1"/>
  <c r="O953" i="1"/>
  <c r="O947" i="1"/>
  <c r="O944" i="1"/>
  <c r="O939" i="1"/>
  <c r="O920" i="1"/>
  <c r="O912" i="1"/>
  <c r="O904" i="1"/>
  <c r="O875" i="1"/>
  <c r="O860" i="1"/>
  <c r="O844" i="1"/>
  <c r="O903" i="1"/>
  <c r="O829" i="1"/>
  <c r="O812" i="1"/>
  <c r="O796" i="1"/>
  <c r="O777" i="1"/>
  <c r="O760" i="1"/>
  <c r="Q671" i="4" s="1"/>
  <c r="O742" i="1"/>
  <c r="Q658" i="4" s="1"/>
  <c r="O725" i="1"/>
  <c r="Q642" i="4" s="1"/>
  <c r="O594" i="1"/>
  <c r="Q522" i="4" s="1"/>
  <c r="O577" i="1"/>
  <c r="Q507" i="4" s="1"/>
  <c r="O560" i="1"/>
  <c r="Q495" i="4" s="1"/>
  <c r="O542" i="1"/>
  <c r="Q478" i="4" s="1"/>
  <c r="O526" i="1"/>
  <c r="Q463" i="4" s="1"/>
  <c r="O491" i="1"/>
  <c r="Q434" i="4" s="1"/>
  <c r="O477" i="1"/>
  <c r="O369" i="1"/>
  <c r="Q333" i="4" s="1"/>
  <c r="O352" i="1"/>
  <c r="O290" i="1"/>
  <c r="Q262" i="4" s="1"/>
  <c r="O271" i="1"/>
  <c r="O234" i="1"/>
  <c r="Q210" i="4" s="1"/>
  <c r="O219" i="1"/>
  <c r="Q196" i="4" s="1"/>
  <c r="O182" i="1"/>
  <c r="O164" i="1"/>
  <c r="O147" i="1"/>
  <c r="O130" i="1"/>
  <c r="O113" i="1"/>
  <c r="O96" i="1"/>
  <c r="O84" i="1"/>
  <c r="O64" i="1"/>
  <c r="O61" i="1"/>
  <c r="O52" i="1"/>
  <c r="O50" i="1"/>
  <c r="O990" i="1"/>
  <c r="O972" i="1"/>
  <c r="O855" i="1"/>
  <c r="O822" i="1"/>
  <c r="O808" i="1"/>
  <c r="O789" i="1"/>
  <c r="O653" i="1"/>
  <c r="Q575" i="4" s="1"/>
  <c r="O632" i="1"/>
  <c r="Q555" i="4" s="1"/>
  <c r="O617" i="1"/>
  <c r="O586" i="1"/>
  <c r="Q515" i="4" s="1"/>
  <c r="O562" i="1"/>
  <c r="Q496" i="4" s="1"/>
  <c r="O481" i="1"/>
  <c r="Q429" i="4" s="1"/>
  <c r="O356" i="1"/>
  <c r="Q323" i="4" s="1"/>
  <c r="O281" i="1"/>
  <c r="Q254" i="4" s="1"/>
  <c r="O243" i="1"/>
  <c r="Q218" i="4" s="1"/>
  <c r="O188" i="1"/>
  <c r="O168" i="1"/>
  <c r="O152" i="1"/>
  <c r="O143" i="1"/>
  <c r="AC972" i="1"/>
  <c r="AC768" i="1"/>
  <c r="AC452" i="1"/>
  <c r="K127" i="4"/>
  <c r="R127" i="4" s="1"/>
  <c r="K125" i="4"/>
  <c r="R125" i="4" s="1"/>
  <c r="K121" i="4"/>
  <c r="R121" i="4" s="1"/>
  <c r="K118" i="4"/>
  <c r="R118" i="4" s="1"/>
  <c r="K113" i="4"/>
  <c r="R113" i="4" s="1"/>
  <c r="K112" i="4"/>
  <c r="R112" i="4" s="1"/>
  <c r="K111" i="4"/>
  <c r="R111" i="4" s="1"/>
  <c r="K110" i="4"/>
  <c r="R110" i="4" s="1"/>
  <c r="K109" i="4"/>
  <c r="R109" i="4" s="1"/>
  <c r="K108" i="4"/>
  <c r="R108" i="4" s="1"/>
  <c r="K107" i="4"/>
  <c r="R107" i="4" s="1"/>
  <c r="K105" i="4"/>
  <c r="R105" i="4" s="1"/>
  <c r="K101" i="4"/>
  <c r="R101" i="4" s="1"/>
  <c r="K100" i="4"/>
  <c r="R100" i="4" s="1"/>
  <c r="K94" i="4"/>
  <c r="R94" i="4" s="1"/>
  <c r="K92" i="4"/>
  <c r="R92" i="4" s="1"/>
  <c r="K91" i="4"/>
  <c r="R91" i="4" s="1"/>
  <c r="AC106" i="1"/>
  <c r="K84" i="4"/>
  <c r="R84" i="4" s="1"/>
  <c r="AC104" i="1"/>
  <c r="AC103" i="1"/>
  <c r="S81" i="4" s="1"/>
  <c r="K81" i="4"/>
  <c r="R81" i="4" s="1"/>
  <c r="AC99" i="1"/>
  <c r="AC169" i="1"/>
  <c r="AC167" i="1"/>
  <c r="AC162" i="1"/>
  <c r="AC144" i="1"/>
  <c r="K120" i="4"/>
  <c r="R120" i="4" s="1"/>
  <c r="AC127" i="1"/>
  <c r="AC109" i="1"/>
  <c r="AC107" i="1"/>
  <c r="AC222" i="1"/>
  <c r="AC220" i="1"/>
  <c r="AC255" i="1"/>
  <c r="AC26" i="1"/>
  <c r="AC94" i="1"/>
  <c r="AC92" i="1"/>
  <c r="AC90" i="1"/>
  <c r="K69" i="4"/>
  <c r="R69" i="4" s="1"/>
  <c r="AC89" i="1"/>
  <c r="K68" i="4"/>
  <c r="R68" i="4" s="1"/>
  <c r="AC82" i="1"/>
  <c r="S62" i="4" s="1"/>
  <c r="K62" i="4"/>
  <c r="R62" i="4" s="1"/>
  <c r="AC80" i="1"/>
  <c r="AC78" i="1"/>
  <c r="AC74" i="1"/>
  <c r="S58" i="4" s="1"/>
  <c r="K58" i="4"/>
  <c r="R58" i="4" s="1"/>
  <c r="AC70" i="1"/>
  <c r="S56" i="4" s="1"/>
  <c r="K56" i="4"/>
  <c r="R56" i="4" s="1"/>
  <c r="AC68" i="1"/>
  <c r="S55" i="4" s="1"/>
  <c r="K55" i="4"/>
  <c r="R55" i="4" s="1"/>
  <c r="AC61" i="1"/>
  <c r="AC59" i="1"/>
  <c r="S49" i="4" s="1"/>
  <c r="K49" i="4"/>
  <c r="R49" i="4" s="1"/>
  <c r="AC58" i="1"/>
  <c r="S48" i="4" s="1"/>
  <c r="K48" i="4"/>
  <c r="R48" i="4" s="1"/>
  <c r="AC57" i="1"/>
  <c r="S47" i="4" s="1"/>
  <c r="K47" i="4"/>
  <c r="R47" i="4" s="1"/>
  <c r="AC55" i="1"/>
  <c r="S46" i="4" s="1"/>
  <c r="K46" i="4"/>
  <c r="R46" i="4" s="1"/>
  <c r="AC54" i="1"/>
  <c r="S45" i="4" s="1"/>
  <c r="K45" i="4"/>
  <c r="R45" i="4" s="1"/>
  <c r="AC53" i="1"/>
  <c r="S44" i="4" s="1"/>
  <c r="K44" i="4"/>
  <c r="R44" i="4" s="1"/>
  <c r="AC49" i="1"/>
  <c r="AC47" i="1"/>
  <c r="K40" i="4"/>
  <c r="R40" i="4" s="1"/>
  <c r="AC44" i="1"/>
  <c r="S38" i="4" s="1"/>
  <c r="K38" i="4"/>
  <c r="R38" i="4" s="1"/>
  <c r="AC35" i="1"/>
  <c r="AC32" i="1"/>
  <c r="AC29" i="1"/>
  <c r="AC28" i="1"/>
  <c r="S25" i="4" s="1"/>
  <c r="K25" i="4"/>
  <c r="R25" i="4" s="1"/>
  <c r="AC65" i="1"/>
  <c r="AC48" i="1"/>
  <c r="AC46" i="1"/>
  <c r="AC30" i="1"/>
  <c r="AC93" i="1"/>
  <c r="AC91" i="1"/>
  <c r="AC819" i="1"/>
  <c r="AC849" i="1"/>
  <c r="AC997" i="1"/>
  <c r="AC981" i="1"/>
  <c r="AC945" i="1"/>
  <c r="AC913" i="1"/>
  <c r="AC896" i="1"/>
  <c r="AC866" i="1"/>
  <c r="AC648" i="1"/>
  <c r="AC631" i="1"/>
  <c r="AC701" i="1"/>
  <c r="AC682" i="1"/>
  <c r="AC718" i="1"/>
  <c r="AC735" i="1"/>
  <c r="AC752" i="1"/>
  <c r="AC489" i="1"/>
  <c r="AC487" i="1"/>
  <c r="AC483" i="1"/>
  <c r="AC481" i="1"/>
  <c r="AC473" i="1"/>
  <c r="AC458" i="1"/>
  <c r="AC506" i="1"/>
  <c r="AC563" i="1"/>
  <c r="AC357" i="1"/>
  <c r="AC391" i="1"/>
  <c r="AC374" i="1"/>
  <c r="AC401" i="1"/>
  <c r="S360" i="4" s="1"/>
  <c r="AC285" i="1"/>
  <c r="AC276" i="1"/>
  <c r="AC266" i="1"/>
  <c r="AC334" i="1"/>
  <c r="AC321" i="1"/>
  <c r="AC291" i="1"/>
  <c r="AB239" i="1"/>
  <c r="AD239" i="1"/>
  <c r="AE239" i="1" s="1"/>
  <c r="AD26" i="1"/>
  <c r="AE26" i="1" s="1"/>
  <c r="AD700" i="1"/>
  <c r="AE700" i="1" s="1"/>
  <c r="AD695" i="1"/>
  <c r="AE695" i="1" s="1"/>
  <c r="AD691" i="1"/>
  <c r="AE691" i="1" s="1"/>
  <c r="AD685" i="1"/>
  <c r="AE685" i="1" s="1"/>
  <c r="AD677" i="1"/>
  <c r="AE677" i="1" s="1"/>
  <c r="AD672" i="1"/>
  <c r="AE672" i="1" s="1"/>
  <c r="AD662" i="1"/>
  <c r="AE662" i="1" s="1"/>
  <c r="AD661" i="1"/>
  <c r="AE661" i="1" s="1"/>
  <c r="AD652" i="1"/>
  <c r="AE652" i="1" s="1"/>
  <c r="AD651" i="1"/>
  <c r="AE651" i="1" s="1"/>
  <c r="AD650" i="1"/>
  <c r="AE650" i="1" s="1"/>
  <c r="AD649" i="1"/>
  <c r="AE649" i="1" s="1"/>
  <c r="AD645" i="1"/>
  <c r="AE645" i="1" s="1"/>
  <c r="AD644" i="1"/>
  <c r="AE644" i="1" s="1"/>
  <c r="AD643" i="1"/>
  <c r="AE643" i="1" s="1"/>
  <c r="AD642" i="1"/>
  <c r="AE642" i="1" s="1"/>
  <c r="AD638" i="1"/>
  <c r="AE638" i="1" s="1"/>
  <c r="AD633" i="1"/>
  <c r="AE633" i="1" s="1"/>
  <c r="AD632" i="1"/>
  <c r="AE632" i="1" s="1"/>
  <c r="AD630" i="1"/>
  <c r="AE630" i="1" s="1"/>
  <c r="AD623" i="1"/>
  <c r="AE623" i="1" s="1"/>
  <c r="AD618" i="1"/>
  <c r="AE618" i="1" s="1"/>
  <c r="AD617" i="1"/>
  <c r="AE617" i="1" s="1"/>
  <c r="AD613" i="1"/>
  <c r="AE613" i="1" s="1"/>
  <c r="AD610" i="1"/>
  <c r="AE610" i="1" s="1"/>
  <c r="AD593" i="1"/>
  <c r="AE593" i="1" s="1"/>
  <c r="AD592" i="1"/>
  <c r="AE592" i="1" s="1"/>
  <c r="AD588" i="1"/>
  <c r="AE588" i="1" s="1"/>
  <c r="AD586" i="1"/>
  <c r="AE586" i="1" s="1"/>
  <c r="AD585" i="1"/>
  <c r="AE585" i="1" s="1"/>
  <c r="AD584" i="1"/>
  <c r="AE584" i="1" s="1"/>
  <c r="AD577" i="1"/>
  <c r="AE577" i="1" s="1"/>
  <c r="AD576" i="1"/>
  <c r="AE576" i="1" s="1"/>
  <c r="AD571" i="1"/>
  <c r="AE571" i="1" s="1"/>
  <c r="AD570" i="1"/>
  <c r="AE570" i="1" s="1"/>
  <c r="AD569" i="1"/>
  <c r="AE569" i="1" s="1"/>
  <c r="AD568" i="1"/>
  <c r="AE568" i="1" s="1"/>
  <c r="AD566" i="1"/>
  <c r="AE566" i="1" s="1"/>
  <c r="AD565" i="1"/>
  <c r="AE565" i="1" s="1"/>
  <c r="AD564" i="1"/>
  <c r="AE564" i="1" s="1"/>
  <c r="AD562" i="1"/>
  <c r="AE562" i="1" s="1"/>
  <c r="AD561" i="1"/>
  <c r="AE561" i="1" s="1"/>
  <c r="AD559" i="1"/>
  <c r="AE559" i="1" s="1"/>
  <c r="AD558" i="1"/>
  <c r="AE558" i="1" s="1"/>
  <c r="AD557" i="1"/>
  <c r="AE557" i="1" s="1"/>
  <c r="AD556" i="1"/>
  <c r="AE556" i="1" s="1"/>
  <c r="AD555" i="1"/>
  <c r="AE555" i="1" s="1"/>
  <c r="AD552" i="1"/>
  <c r="AE552" i="1" s="1"/>
  <c r="AD551" i="1"/>
  <c r="AE551" i="1" s="1"/>
  <c r="AD550" i="1"/>
  <c r="AE550" i="1" s="1"/>
  <c r="AD549" i="1"/>
  <c r="AD548" i="1"/>
  <c r="AE548" i="1" s="1"/>
  <c r="AD547" i="1"/>
  <c r="AE547" i="1" s="1"/>
  <c r="AD545" i="1"/>
  <c r="AE545" i="1" s="1"/>
  <c r="AD544" i="1"/>
  <c r="AE544" i="1" s="1"/>
  <c r="AD543" i="1"/>
  <c r="AE543" i="1" s="1"/>
  <c r="AD542" i="1"/>
  <c r="AE542" i="1" s="1"/>
  <c r="AD541" i="1"/>
  <c r="AE541" i="1" s="1"/>
  <c r="AD538" i="1"/>
  <c r="AE538" i="1" s="1"/>
  <c r="AD537" i="1"/>
  <c r="AD536" i="1"/>
  <c r="AE536" i="1" s="1"/>
  <c r="AD535" i="1"/>
  <c r="AE535" i="1" s="1"/>
  <c r="AD532" i="1"/>
  <c r="AE532" i="1" s="1"/>
  <c r="AD531" i="1"/>
  <c r="AE531" i="1" s="1"/>
  <c r="AD526" i="1"/>
  <c r="AE526" i="1" s="1"/>
  <c r="AD525" i="1"/>
  <c r="AE525" i="1" s="1"/>
  <c r="AD524" i="1"/>
  <c r="AE524" i="1" s="1"/>
  <c r="AD523" i="1"/>
  <c r="AE523" i="1" s="1"/>
  <c r="AD517" i="1"/>
  <c r="AE517" i="1" s="1"/>
  <c r="AD516" i="1"/>
  <c r="AE516" i="1" s="1"/>
  <c r="AD515" i="1"/>
  <c r="AE515" i="1" s="1"/>
  <c r="AD514" i="1"/>
  <c r="AD513" i="1"/>
  <c r="AD512" i="1"/>
  <c r="AE512" i="1" s="1"/>
  <c r="AD511" i="1"/>
  <c r="AE511" i="1" s="1"/>
  <c r="AD510" i="1"/>
  <c r="AE510" i="1" s="1"/>
  <c r="AD509" i="1"/>
  <c r="AE509" i="1" s="1"/>
  <c r="AD508" i="1"/>
  <c r="AE508" i="1" s="1"/>
  <c r="AD507" i="1"/>
  <c r="AE507" i="1" s="1"/>
  <c r="AD504" i="1"/>
  <c r="AE504" i="1" s="1"/>
  <c r="AD503" i="1"/>
  <c r="AE503" i="1" s="1"/>
  <c r="AD502" i="1"/>
  <c r="AE502" i="1" s="1"/>
  <c r="AD501" i="1"/>
  <c r="AE501" i="1" s="1"/>
  <c r="AD500" i="1"/>
  <c r="AE500" i="1" s="1"/>
  <c r="AD499" i="1"/>
  <c r="AD495" i="1"/>
  <c r="AE495" i="1" s="1"/>
  <c r="AD493" i="1"/>
  <c r="AD492" i="1"/>
  <c r="AE492" i="1" s="1"/>
  <c r="AD491" i="1"/>
  <c r="AD490" i="1"/>
  <c r="AE490" i="1" s="1"/>
  <c r="AD488" i="1"/>
  <c r="AE488" i="1" s="1"/>
  <c r="AD486" i="1"/>
  <c r="AD485" i="1"/>
  <c r="AE485" i="1" s="1"/>
  <c r="AD484" i="1"/>
  <c r="AE484" i="1" s="1"/>
  <c r="AD482" i="1"/>
  <c r="AE482" i="1" s="1"/>
  <c r="AD478" i="1"/>
  <c r="AE478" i="1" s="1"/>
  <c r="AD472" i="1"/>
  <c r="AE472" i="1" s="1"/>
  <c r="AD471" i="1"/>
  <c r="AE471" i="1" s="1"/>
  <c r="AD469" i="1"/>
  <c r="AD457" i="1"/>
  <c r="AE457" i="1" s="1"/>
  <c r="AD438" i="1"/>
  <c r="AE438" i="1" s="1"/>
  <c r="AD433" i="1"/>
  <c r="AE433" i="1" s="1"/>
  <c r="AD432" i="1"/>
  <c r="AE432" i="1" s="1"/>
  <c r="AD431" i="1"/>
  <c r="AE431" i="1" s="1"/>
  <c r="AD430" i="1"/>
  <c r="AE430" i="1" s="1"/>
  <c r="AD429" i="1"/>
  <c r="AE429" i="1" s="1"/>
  <c r="AD428" i="1"/>
  <c r="AE428" i="1" s="1"/>
  <c r="AD427" i="1"/>
  <c r="AE427" i="1" s="1"/>
  <c r="AD419" i="1"/>
  <c r="AE419" i="1" s="1"/>
  <c r="AD414" i="1"/>
  <c r="AE414" i="1" s="1"/>
  <c r="AD413" i="1"/>
  <c r="AE413" i="1" s="1"/>
  <c r="AD412" i="1"/>
  <c r="AE412" i="1" s="1"/>
  <c r="AD411" i="1"/>
  <c r="AE411" i="1" s="1"/>
  <c r="AD410" i="1"/>
  <c r="AE410" i="1" s="1"/>
  <c r="AD408" i="1"/>
  <c r="AE408" i="1" s="1"/>
  <c r="AD406" i="1"/>
  <c r="AE406" i="1" s="1"/>
  <c r="AD405" i="1"/>
  <c r="AE405" i="1" s="1"/>
  <c r="AD404" i="1"/>
  <c r="AE404" i="1" s="1"/>
  <c r="AD403" i="1"/>
  <c r="AE403" i="1" s="1"/>
  <c r="AD402" i="1"/>
  <c r="AD400" i="1"/>
  <c r="AD399" i="1"/>
  <c r="AD398" i="1"/>
  <c r="AD397" i="1"/>
  <c r="AD396" i="1"/>
  <c r="AE396" i="1" s="1"/>
  <c r="AD395" i="1"/>
  <c r="AE395" i="1" s="1"/>
  <c r="AD394" i="1"/>
  <c r="AE394" i="1" s="1"/>
  <c r="AD393" i="1"/>
  <c r="AE393" i="1" s="1"/>
  <c r="AD390" i="1"/>
  <c r="AE390" i="1" s="1"/>
  <c r="AD389" i="1"/>
  <c r="AD385" i="1"/>
  <c r="AD384" i="1"/>
  <c r="AD383" i="1"/>
  <c r="AD382" i="1"/>
  <c r="AD380" i="1"/>
  <c r="AD375" i="1"/>
  <c r="AE375" i="1" s="1"/>
  <c r="AD373" i="1"/>
  <c r="AE373" i="1" s="1"/>
  <c r="AD372" i="1"/>
  <c r="AE372" i="1" s="1"/>
  <c r="AD371" i="1"/>
  <c r="AE371" i="1" s="1"/>
  <c r="AD370" i="1"/>
  <c r="AE370" i="1" s="1"/>
  <c r="AD369" i="1"/>
  <c r="AE369" i="1" s="1"/>
  <c r="AD368" i="1"/>
  <c r="AE368" i="1" s="1"/>
  <c r="AD367" i="1"/>
  <c r="AE367" i="1" s="1"/>
  <c r="AD366" i="1"/>
  <c r="AE366" i="1" s="1"/>
  <c r="AD365" i="1"/>
  <c r="AE365" i="1" s="1"/>
  <c r="AD364" i="1"/>
  <c r="AE364" i="1" s="1"/>
  <c r="AD363" i="1"/>
  <c r="AE363" i="1" s="1"/>
  <c r="AD362" i="1"/>
  <c r="AE362" i="1" s="1"/>
  <c r="AD361" i="1"/>
  <c r="AE361" i="1" s="1"/>
  <c r="AD360" i="1"/>
  <c r="AE360" i="1" s="1"/>
  <c r="AD359" i="1"/>
  <c r="AE359" i="1" s="1"/>
  <c r="AD358" i="1"/>
  <c r="AD356" i="1"/>
  <c r="AE356" i="1" s="1"/>
  <c r="AD355" i="1"/>
  <c r="AE355" i="1" s="1"/>
  <c r="AD354" i="1"/>
  <c r="AE354" i="1" s="1"/>
  <c r="AD353" i="1"/>
  <c r="AE353" i="1" s="1"/>
  <c r="AD352" i="1"/>
  <c r="AE352" i="1" s="1"/>
  <c r="AD349" i="1"/>
  <c r="AE349" i="1" s="1"/>
  <c r="AD348" i="1"/>
  <c r="AE348" i="1" s="1"/>
  <c r="AD343" i="1"/>
  <c r="AE343" i="1" s="1"/>
  <c r="AD341" i="1"/>
  <c r="AE341" i="1" s="1"/>
  <c r="AD340" i="1"/>
  <c r="AE340" i="1" s="1"/>
  <c r="AD329" i="1"/>
  <c r="AE329" i="1" s="1"/>
  <c r="AD327" i="1"/>
  <c r="AE327" i="1" s="1"/>
  <c r="AD326" i="1"/>
  <c r="AE326" i="1" s="1"/>
  <c r="AD325" i="1"/>
  <c r="AE325" i="1" s="1"/>
  <c r="AD324" i="1"/>
  <c r="AE324" i="1" s="1"/>
  <c r="AD323" i="1"/>
  <c r="AE323" i="1" s="1"/>
  <c r="AD322" i="1"/>
  <c r="AE322" i="1" s="1"/>
  <c r="AD319" i="1"/>
  <c r="AE319" i="1" s="1"/>
  <c r="AD306" i="1"/>
  <c r="AE306" i="1" s="1"/>
  <c r="AD305" i="1"/>
  <c r="AE305" i="1" s="1"/>
  <c r="AD299" i="1"/>
  <c r="AE299" i="1" s="1"/>
  <c r="AD298" i="1"/>
  <c r="AE298" i="1" s="1"/>
  <c r="AD297" i="1"/>
  <c r="AE297" i="1" s="1"/>
  <c r="AD296" i="1"/>
  <c r="AE296" i="1" s="1"/>
  <c r="AD295" i="1"/>
  <c r="AE295" i="1" s="1"/>
  <c r="AD294" i="1"/>
  <c r="AE294" i="1" s="1"/>
  <c r="AD293" i="1"/>
  <c r="AE293" i="1" s="1"/>
  <c r="AD292" i="1"/>
  <c r="AE292" i="1" s="1"/>
  <c r="AD289" i="1"/>
  <c r="AE289" i="1" s="1"/>
  <c r="AD288" i="1"/>
  <c r="AE288" i="1" s="1"/>
  <c r="AD287" i="1"/>
  <c r="AE287" i="1" s="1"/>
  <c r="AD286" i="1"/>
  <c r="AE286" i="1" s="1"/>
  <c r="AD284" i="1"/>
  <c r="AE284" i="1" s="1"/>
  <c r="AD283" i="1"/>
  <c r="AD282" i="1"/>
  <c r="AD281" i="1"/>
  <c r="AD280" i="1"/>
  <c r="AD270" i="1"/>
  <c r="AE270" i="1" s="1"/>
  <c r="AD269" i="1"/>
  <c r="AE269" i="1" s="1"/>
  <c r="AD268" i="1"/>
  <c r="AE268" i="1" s="1"/>
  <c r="AD267" i="1"/>
  <c r="AE267" i="1" s="1"/>
  <c r="AD265" i="1"/>
  <c r="AE265" i="1" s="1"/>
  <c r="AD264" i="1"/>
  <c r="AD256" i="1"/>
  <c r="AE256" i="1" s="1"/>
  <c r="AD254" i="1"/>
  <c r="AD253" i="1"/>
  <c r="AD250" i="1"/>
  <c r="AE250" i="1" s="1"/>
  <c r="AD248" i="1"/>
  <c r="AE248" i="1" s="1"/>
  <c r="AD247" i="1"/>
  <c r="AE247" i="1" s="1"/>
  <c r="AD246" i="1"/>
  <c r="AE246" i="1" s="1"/>
  <c r="AD245" i="1"/>
  <c r="AE245" i="1" s="1"/>
  <c r="AD244" i="1"/>
  <c r="AD243" i="1"/>
  <c r="AD242" i="1"/>
  <c r="AD233" i="1"/>
  <c r="AE233" i="1" s="1"/>
  <c r="AD232" i="1"/>
  <c r="AD229" i="1"/>
  <c r="AE229" i="1" s="1"/>
  <c r="AD228" i="1"/>
  <c r="AE228" i="1" s="1"/>
  <c r="AD227" i="1"/>
  <c r="AE227" i="1" s="1"/>
  <c r="AD226" i="1"/>
  <c r="AE226" i="1" s="1"/>
  <c r="AD225" i="1"/>
  <c r="AE225" i="1" s="1"/>
  <c r="AD223" i="1"/>
  <c r="AE223" i="1" s="1"/>
  <c r="AD202" i="1"/>
  <c r="AE202" i="1" s="1"/>
  <c r="AD201" i="1"/>
  <c r="AD200" i="1"/>
  <c r="AE200" i="1" s="1"/>
  <c r="AD199" i="1"/>
  <c r="F178" i="4" s="1"/>
  <c r="AD188" i="1"/>
  <c r="AE188" i="1" s="1"/>
  <c r="AD182" i="1"/>
  <c r="AE182" i="1" s="1"/>
  <c r="AD181" i="1"/>
  <c r="AE181" i="1" s="1"/>
  <c r="AD176" i="1"/>
  <c r="AE176" i="1" s="1"/>
  <c r="AD175" i="1"/>
  <c r="AE175" i="1" s="1"/>
  <c r="AD174" i="1"/>
  <c r="AE174" i="1" s="1"/>
  <c r="AD173" i="1"/>
  <c r="AE173" i="1" s="1"/>
  <c r="AD172" i="1"/>
  <c r="AD171" i="1"/>
  <c r="AE171" i="1" s="1"/>
  <c r="AD170" i="1"/>
  <c r="AE170" i="1" s="1"/>
  <c r="AD168" i="1"/>
  <c r="AE168" i="1" s="1"/>
  <c r="AD166" i="1"/>
  <c r="AD165" i="1"/>
  <c r="AD164" i="1"/>
  <c r="AD163" i="1"/>
  <c r="AD159" i="1"/>
  <c r="AD157" i="1"/>
  <c r="AE157" i="1" s="1"/>
  <c r="AD156" i="1"/>
  <c r="AD153" i="1"/>
  <c r="AE153" i="1" s="1"/>
  <c r="AD152" i="1"/>
  <c r="AD151" i="1"/>
  <c r="AD150" i="1"/>
  <c r="AD149" i="1"/>
  <c r="AE149" i="1" s="1"/>
  <c r="AD147" i="1"/>
  <c r="AD146" i="1"/>
  <c r="AE146" i="1" s="1"/>
  <c r="AD145" i="1"/>
  <c r="AE145" i="1" s="1"/>
  <c r="AD142" i="1"/>
  <c r="AD138" i="1"/>
  <c r="AE138" i="1" s="1"/>
  <c r="AD137" i="1"/>
  <c r="AD136" i="1"/>
  <c r="AD135" i="1"/>
  <c r="AD134" i="1"/>
  <c r="AD133" i="1"/>
  <c r="AD132" i="1"/>
  <c r="AD131" i="1"/>
  <c r="AD130" i="1"/>
  <c r="AD129" i="1"/>
  <c r="AE129" i="1" s="1"/>
  <c r="AD128" i="1"/>
  <c r="AE128" i="1" s="1"/>
  <c r="AD126" i="1"/>
  <c r="AD125" i="1"/>
  <c r="AD124" i="1"/>
  <c r="AD123" i="1"/>
  <c r="AD121" i="1"/>
  <c r="AE121" i="1" s="1"/>
  <c r="AD117" i="1"/>
  <c r="AD116" i="1"/>
  <c r="AD115" i="1"/>
  <c r="AD114" i="1"/>
  <c r="AD106" i="1"/>
  <c r="AD104" i="1"/>
  <c r="AE104" i="1" s="1"/>
  <c r="AD103" i="1"/>
  <c r="AD99" i="1"/>
  <c r="AE99" i="1" s="1"/>
  <c r="AD94" i="1"/>
  <c r="AE94" i="1" s="1"/>
  <c r="AD92" i="1"/>
  <c r="AE92" i="1" s="1"/>
  <c r="AD90" i="1"/>
  <c r="AD89" i="1"/>
  <c r="AD83" i="1"/>
  <c r="AE83" i="1" s="1"/>
  <c r="AD82" i="1"/>
  <c r="AD80" i="1"/>
  <c r="AE80" i="1" s="1"/>
  <c r="AD78" i="1"/>
  <c r="AE78" i="1" s="1"/>
  <c r="AD75" i="1"/>
  <c r="AE75" i="1" s="1"/>
  <c r="AD74" i="1"/>
  <c r="AD73" i="1"/>
  <c r="AE73" i="1" s="1"/>
  <c r="AD70" i="1"/>
  <c r="AD69" i="1"/>
  <c r="AE69" i="1" s="1"/>
  <c r="AD68" i="1"/>
  <c r="AD67" i="1"/>
  <c r="AE67" i="1" s="1"/>
  <c r="AD63" i="1"/>
  <c r="AE63" i="1" s="1"/>
  <c r="AD61" i="1"/>
  <c r="AD60" i="1"/>
  <c r="AE60" i="1" s="1"/>
  <c r="AD59" i="1"/>
  <c r="AD58" i="1"/>
  <c r="AD57" i="1"/>
  <c r="AD56" i="1"/>
  <c r="AE56" i="1" s="1"/>
  <c r="AD55" i="1"/>
  <c r="AD54" i="1"/>
  <c r="AD53" i="1"/>
  <c r="AD51" i="1"/>
  <c r="AE51" i="1" s="1"/>
  <c r="AD49" i="1"/>
  <c r="AE49" i="1" s="1"/>
  <c r="AD47" i="1"/>
  <c r="AE47" i="1" s="1"/>
  <c r="AD45" i="1"/>
  <c r="AE45" i="1" s="1"/>
  <c r="AD44" i="1"/>
  <c r="AD35" i="1"/>
  <c r="AE35" i="1" s="1"/>
  <c r="AD32" i="1"/>
  <c r="AE32" i="1" s="1"/>
  <c r="AD31" i="1"/>
  <c r="AD29" i="1"/>
  <c r="AD28" i="1"/>
  <c r="AD219" i="1"/>
  <c r="AD218" i="1"/>
  <c r="AD217" i="1"/>
  <c r="AE217" i="1" s="1"/>
  <c r="AD216" i="1"/>
  <c r="AD215" i="1"/>
  <c r="AE215" i="1" s="1"/>
  <c r="F2" i="4"/>
  <c r="T2" i="4" s="1"/>
  <c r="AC402" i="1"/>
  <c r="S361" i="4" s="1"/>
  <c r="AC414" i="1"/>
  <c r="AC413" i="1"/>
  <c r="AC412" i="1"/>
  <c r="AC411" i="1"/>
  <c r="AC410" i="1"/>
  <c r="AC408" i="1"/>
  <c r="AC406" i="1"/>
  <c r="AC405" i="1"/>
  <c r="AC404" i="1"/>
  <c r="AC403" i="1"/>
  <c r="AC438" i="1"/>
  <c r="AC433" i="1"/>
  <c r="AC432" i="1"/>
  <c r="AC431" i="1"/>
  <c r="AC430" i="1"/>
  <c r="AC429" i="1"/>
  <c r="AC428" i="1"/>
  <c r="AC427" i="1"/>
  <c r="AC419" i="1"/>
  <c r="AC457" i="1"/>
  <c r="AC488" i="1"/>
  <c r="AC486" i="1"/>
  <c r="AC485" i="1"/>
  <c r="AC484" i="1"/>
  <c r="AC482" i="1"/>
  <c r="AC478" i="1"/>
  <c r="AC472" i="1"/>
  <c r="AC471" i="1"/>
  <c r="AC469" i="1"/>
  <c r="AC504" i="1"/>
  <c r="AC503" i="1"/>
  <c r="AC502" i="1"/>
  <c r="AC501" i="1"/>
  <c r="AC500" i="1"/>
  <c r="AC499" i="1"/>
  <c r="AC495" i="1"/>
  <c r="AC493" i="1"/>
  <c r="AC492" i="1"/>
  <c r="AC491" i="1"/>
  <c r="AC490" i="1"/>
  <c r="AC630" i="1"/>
  <c r="AC623" i="1"/>
  <c r="AC618" i="1"/>
  <c r="AC617" i="1"/>
  <c r="AC613" i="1"/>
  <c r="AC610" i="1"/>
  <c r="AC593" i="1"/>
  <c r="AC592" i="1"/>
  <c r="AC588" i="1"/>
  <c r="AC586" i="1"/>
  <c r="AC585" i="1"/>
  <c r="AC584" i="1"/>
  <c r="AC577" i="1"/>
  <c r="AC576" i="1"/>
  <c r="AC571" i="1"/>
  <c r="AC570" i="1"/>
  <c r="AC569" i="1"/>
  <c r="AC568" i="1"/>
  <c r="AC566" i="1"/>
  <c r="AC565" i="1"/>
  <c r="AC564" i="1"/>
  <c r="AC562" i="1"/>
  <c r="AC561" i="1"/>
  <c r="AC559" i="1"/>
  <c r="AC558" i="1"/>
  <c r="AC557" i="1"/>
  <c r="AC556" i="1"/>
  <c r="AC555" i="1"/>
  <c r="AC552" i="1"/>
  <c r="AC551" i="1"/>
  <c r="AC550" i="1"/>
  <c r="AC549" i="1"/>
  <c r="AC548" i="1"/>
  <c r="AC547" i="1"/>
  <c r="AC545" i="1"/>
  <c r="AC544" i="1"/>
  <c r="AC543" i="1"/>
  <c r="AC542" i="1"/>
  <c r="AC541" i="1"/>
  <c r="AC538" i="1"/>
  <c r="AC537" i="1"/>
  <c r="AC536" i="1"/>
  <c r="AC535" i="1"/>
  <c r="AC532" i="1"/>
  <c r="AC531" i="1"/>
  <c r="AC526" i="1"/>
  <c r="AC525" i="1"/>
  <c r="AC524" i="1"/>
  <c r="AC517" i="1"/>
  <c r="AC516" i="1"/>
  <c r="AC515" i="1"/>
  <c r="AC514" i="1"/>
  <c r="AC513" i="1"/>
  <c r="AC512" i="1"/>
  <c r="AC511" i="1"/>
  <c r="AC510" i="1"/>
  <c r="AC509" i="1"/>
  <c r="AC508" i="1"/>
  <c r="AC507" i="1"/>
  <c r="AC662" i="1"/>
  <c r="AC661" i="1"/>
  <c r="AC652" i="1"/>
  <c r="AC651" i="1"/>
  <c r="AC650" i="1"/>
  <c r="AC649" i="1"/>
  <c r="AC645" i="1"/>
  <c r="AC644" i="1"/>
  <c r="AC643" i="1"/>
  <c r="AC642" i="1"/>
  <c r="AC638" i="1"/>
  <c r="AC633" i="1"/>
  <c r="AC632" i="1"/>
  <c r="AC695" i="1"/>
  <c r="AC691" i="1"/>
  <c r="AC685" i="1"/>
  <c r="AC677" i="1"/>
  <c r="AC672" i="1"/>
  <c r="AC700" i="1"/>
  <c r="AC759" i="1"/>
  <c r="AC757" i="1"/>
  <c r="AC756" i="1"/>
  <c r="AC755" i="1"/>
  <c r="AC754" i="1"/>
  <c r="AC751" i="1"/>
  <c r="AC750" i="1"/>
  <c r="AC749" i="1"/>
  <c r="AC748" i="1"/>
  <c r="AC747" i="1"/>
  <c r="AC746" i="1"/>
  <c r="AC745" i="1"/>
  <c r="AC743" i="1"/>
  <c r="AC742" i="1"/>
  <c r="AC741" i="1"/>
  <c r="AC740" i="1"/>
  <c r="AC739" i="1"/>
  <c r="AC738" i="1"/>
  <c r="AC737" i="1"/>
  <c r="AC736" i="1"/>
  <c r="AC734" i="1"/>
  <c r="AC733" i="1"/>
  <c r="AC732" i="1"/>
  <c r="AC731" i="1"/>
  <c r="AC729" i="1"/>
  <c r="AC728" i="1"/>
  <c r="AC727" i="1"/>
  <c r="AC726" i="1"/>
  <c r="AC725" i="1"/>
  <c r="AC724" i="1"/>
  <c r="AC723" i="1"/>
  <c r="AC722" i="1"/>
  <c r="AC721" i="1"/>
  <c r="AC720" i="1"/>
  <c r="AC719" i="1"/>
  <c r="AC717" i="1"/>
  <c r="AC716" i="1"/>
  <c r="AC715" i="1"/>
  <c r="AC714" i="1"/>
  <c r="AC713" i="1"/>
  <c r="AC712" i="1"/>
  <c r="AC711" i="1"/>
  <c r="AC710" i="1"/>
  <c r="AC709" i="1"/>
  <c r="AC707" i="1"/>
  <c r="AC706" i="1"/>
  <c r="AC704" i="1"/>
  <c r="AC703" i="1"/>
  <c r="AC702" i="1"/>
  <c r="AC834" i="1"/>
  <c r="AC832" i="1"/>
  <c r="AC831" i="1"/>
  <c r="AC830" i="1"/>
  <c r="AC829" i="1"/>
  <c r="AC828" i="1"/>
  <c r="AC827" i="1"/>
  <c r="AC826" i="1"/>
  <c r="AC824" i="1"/>
  <c r="AC823" i="1"/>
  <c r="AC822" i="1"/>
  <c r="AC821" i="1"/>
  <c r="AC820" i="1"/>
  <c r="AC818" i="1"/>
  <c r="AC817" i="1"/>
  <c r="AC811" i="1"/>
  <c r="AC810" i="1"/>
  <c r="AC808" i="1"/>
  <c r="AC804" i="1"/>
  <c r="AC803" i="1"/>
  <c r="AC799" i="1"/>
  <c r="AC797" i="1"/>
  <c r="AC796" i="1"/>
  <c r="AC788" i="1"/>
  <c r="AC784" i="1"/>
  <c r="AC783" i="1"/>
  <c r="AC782" i="1"/>
  <c r="AC781" i="1"/>
  <c r="AC780" i="1"/>
  <c r="AC779" i="1"/>
  <c r="AC776" i="1"/>
  <c r="AC775" i="1"/>
  <c r="AC770" i="1"/>
  <c r="AC769" i="1"/>
  <c r="AC835" i="1"/>
  <c r="AC865" i="1"/>
  <c r="AC859" i="1"/>
  <c r="AC858" i="1"/>
  <c r="AC853" i="1"/>
  <c r="AC851" i="1"/>
  <c r="AC850" i="1"/>
  <c r="AC847" i="1"/>
  <c r="AC846" i="1"/>
  <c r="AC843" i="1"/>
  <c r="AC842" i="1"/>
  <c r="AC841" i="1"/>
  <c r="AC839" i="1"/>
  <c r="AC838" i="1"/>
  <c r="AC837" i="1"/>
  <c r="AC990" i="1"/>
  <c r="AC989" i="1"/>
  <c r="AC988" i="1"/>
  <c r="AC987" i="1"/>
  <c r="AC986" i="1"/>
  <c r="AC985" i="1"/>
  <c r="AC984" i="1"/>
  <c r="AC983" i="1"/>
  <c r="AC982" i="1"/>
  <c r="AC980" i="1"/>
  <c r="AC979" i="1"/>
  <c r="AC978" i="1"/>
  <c r="AC977" i="1"/>
  <c r="AC976" i="1"/>
  <c r="AC975" i="1"/>
  <c r="AC974" i="1"/>
  <c r="AC973" i="1"/>
  <c r="AC971" i="1"/>
  <c r="AC970" i="1"/>
  <c r="AC969" i="1"/>
  <c r="AC968" i="1"/>
  <c r="AC967" i="1"/>
  <c r="AC966" i="1"/>
  <c r="AC965" i="1"/>
  <c r="AC964" i="1"/>
  <c r="AC963" i="1"/>
  <c r="AC961" i="1"/>
  <c r="AC960" i="1"/>
  <c r="AC958" i="1"/>
  <c r="AC957" i="1"/>
  <c r="AC956" i="1"/>
  <c r="AC953" i="1"/>
  <c r="AC952" i="1"/>
  <c r="AC951" i="1"/>
  <c r="AC946" i="1"/>
  <c r="AC944" i="1"/>
  <c r="AC943" i="1"/>
  <c r="AC942" i="1"/>
  <c r="AC941" i="1"/>
  <c r="AC940" i="1"/>
  <c r="AC939" i="1"/>
  <c r="AC938" i="1"/>
  <c r="AC936" i="1"/>
  <c r="AC935" i="1"/>
  <c r="AC934" i="1"/>
  <c r="AC914" i="1"/>
  <c r="AC912" i="1"/>
  <c r="AC911" i="1"/>
  <c r="AC909" i="1"/>
  <c r="AC907" i="1"/>
  <c r="AC906" i="1"/>
  <c r="AC904" i="1"/>
  <c r="AC903" i="1"/>
  <c r="AC901" i="1"/>
  <c r="AC899" i="1"/>
  <c r="AC898" i="1"/>
  <c r="AC897" i="1"/>
  <c r="AC894" i="1"/>
  <c r="AC893" i="1"/>
  <c r="AC892" i="1"/>
  <c r="AC891" i="1"/>
  <c r="AC890" i="1"/>
  <c r="AC889" i="1"/>
  <c r="AC876" i="1"/>
  <c r="AC867" i="1"/>
  <c r="AC996" i="1"/>
  <c r="AC995" i="1"/>
  <c r="AC994" i="1"/>
  <c r="AC112" i="1"/>
  <c r="AC219" i="1"/>
  <c r="AC218" i="1"/>
  <c r="AC217" i="1"/>
  <c r="AC216" i="1"/>
  <c r="AC215" i="1"/>
  <c r="AC202" i="1"/>
  <c r="AC201" i="1"/>
  <c r="AC200" i="1"/>
  <c r="AC199" i="1"/>
  <c r="S178" i="4" s="1"/>
  <c r="AC188" i="1"/>
  <c r="AC182" i="1"/>
  <c r="AC181" i="1"/>
  <c r="AC176" i="1"/>
  <c r="AC175" i="1"/>
  <c r="AC174" i="1"/>
  <c r="AC173" i="1"/>
  <c r="AC172" i="1"/>
  <c r="AC171" i="1"/>
  <c r="AC170" i="1"/>
  <c r="AC168" i="1"/>
  <c r="AC166" i="1"/>
  <c r="AC165" i="1"/>
  <c r="AC164" i="1"/>
  <c r="AC163" i="1"/>
  <c r="AC159" i="1"/>
  <c r="AC157" i="1"/>
  <c r="AC156" i="1"/>
  <c r="AC153" i="1"/>
  <c r="AC152" i="1"/>
  <c r="S127" i="4" s="1"/>
  <c r="AC151" i="1"/>
  <c r="AC150" i="1"/>
  <c r="AC149" i="1"/>
  <c r="AC147" i="1"/>
  <c r="AC146" i="1"/>
  <c r="AC145" i="1"/>
  <c r="AC142" i="1"/>
  <c r="AC138" i="1"/>
  <c r="AC137" i="1"/>
  <c r="AC136" i="1"/>
  <c r="AC135" i="1"/>
  <c r="S111" i="4" s="1"/>
  <c r="AC134" i="1"/>
  <c r="AC133" i="1"/>
  <c r="AC132" i="1"/>
  <c r="AC131" i="1"/>
  <c r="AC130" i="1"/>
  <c r="AC129" i="1"/>
  <c r="AC128" i="1"/>
  <c r="AC126" i="1"/>
  <c r="AC125" i="1"/>
  <c r="AC124" i="1"/>
  <c r="AC123" i="1"/>
  <c r="AC121" i="1"/>
  <c r="AC117" i="1"/>
  <c r="S94" i="4" s="1"/>
  <c r="AC116" i="1"/>
  <c r="AC115" i="1"/>
  <c r="S92" i="4" s="1"/>
  <c r="AC114" i="1"/>
  <c r="S91" i="4" s="1"/>
  <c r="AC254" i="1"/>
  <c r="AC253" i="1"/>
  <c r="AC250" i="1"/>
  <c r="AC248" i="1"/>
  <c r="AC247" i="1"/>
  <c r="AC246" i="1"/>
  <c r="AC245" i="1"/>
  <c r="AC244" i="1"/>
  <c r="AC243" i="1"/>
  <c r="AC242" i="1"/>
  <c r="AC233" i="1"/>
  <c r="AC232" i="1"/>
  <c r="AC229" i="1"/>
  <c r="AC228" i="1"/>
  <c r="AC227" i="1"/>
  <c r="AC226" i="1"/>
  <c r="AC225" i="1"/>
  <c r="AC223" i="1"/>
  <c r="AC264" i="1"/>
  <c r="AC319" i="1"/>
  <c r="AC306" i="1"/>
  <c r="AC305" i="1"/>
  <c r="AC299" i="1"/>
  <c r="AC298" i="1"/>
  <c r="AC297" i="1"/>
  <c r="AC296" i="1"/>
  <c r="AC295" i="1"/>
  <c r="AC294" i="1"/>
  <c r="AC293" i="1"/>
  <c r="AC292" i="1"/>
  <c r="AC289" i="1"/>
  <c r="AC288" i="1"/>
  <c r="AC287" i="1"/>
  <c r="AC286" i="1"/>
  <c r="AC284" i="1"/>
  <c r="AC283" i="1"/>
  <c r="AC282" i="1"/>
  <c r="AC281" i="1"/>
  <c r="AC280" i="1"/>
  <c r="AC270" i="1"/>
  <c r="AC269" i="1"/>
  <c r="AC268" i="1"/>
  <c r="AC267" i="1"/>
  <c r="AC265" i="1"/>
  <c r="AC256" i="1"/>
  <c r="AC329" i="1"/>
  <c r="AC327" i="1"/>
  <c r="AC326" i="1"/>
  <c r="AC325" i="1"/>
  <c r="AC324" i="1"/>
  <c r="AC323" i="1"/>
  <c r="AC322" i="1"/>
  <c r="AC343" i="1"/>
  <c r="AC341" i="1"/>
  <c r="AC340" i="1"/>
  <c r="AC373" i="1"/>
  <c r="AC372" i="1"/>
  <c r="AC371" i="1"/>
  <c r="AC370" i="1"/>
  <c r="AC369" i="1"/>
  <c r="AC368" i="1"/>
  <c r="AC367" i="1"/>
  <c r="AC366" i="1"/>
  <c r="AC365" i="1"/>
  <c r="AC364" i="1"/>
  <c r="AC363" i="1"/>
  <c r="AC362" i="1"/>
  <c r="AC361" i="1"/>
  <c r="AC360" i="1"/>
  <c r="AC359" i="1"/>
  <c r="AC358" i="1"/>
  <c r="AC356" i="1"/>
  <c r="AC355" i="1"/>
  <c r="AC354" i="1"/>
  <c r="AC353" i="1"/>
  <c r="AC352" i="1"/>
  <c r="AC349" i="1"/>
  <c r="AC348" i="1"/>
  <c r="AC400" i="1"/>
  <c r="S359" i="4" s="1"/>
  <c r="AC399" i="1"/>
  <c r="S358" i="4" s="1"/>
  <c r="AC398" i="1"/>
  <c r="S357" i="4" s="1"/>
  <c r="AC397" i="1"/>
  <c r="S356" i="4" s="1"/>
  <c r="AC396" i="1"/>
  <c r="AC395" i="1"/>
  <c r="AC394" i="1"/>
  <c r="AC393" i="1"/>
  <c r="AC390" i="1"/>
  <c r="AC389" i="1"/>
  <c r="S351" i="4" s="1"/>
  <c r="AC385" i="1"/>
  <c r="S347" i="4" s="1"/>
  <c r="AC384" i="1"/>
  <c r="S346" i="4" s="1"/>
  <c r="AC383" i="1"/>
  <c r="S345" i="4" s="1"/>
  <c r="AC382" i="1"/>
  <c r="S344" i="4" s="1"/>
  <c r="AC380" i="1"/>
  <c r="S342" i="4" s="1"/>
  <c r="AC375" i="1"/>
  <c r="D51" i="3"/>
  <c r="C50" i="3"/>
  <c r="D50" i="3"/>
  <c r="AE398" i="1" l="1"/>
  <c r="F357" i="4"/>
  <c r="AE399" i="1"/>
  <c r="F358" i="4"/>
  <c r="AE400" i="1"/>
  <c r="F359" i="4"/>
  <c r="AE402" i="1"/>
  <c r="F361" i="4"/>
  <c r="T360" i="4"/>
  <c r="AH360" i="4" s="1"/>
  <c r="AB360" i="4"/>
  <c r="AC360" i="4" s="1"/>
  <c r="AE397" i="1"/>
  <c r="F356" i="4"/>
  <c r="T178" i="4"/>
  <c r="AB178" i="4"/>
  <c r="AC178" i="4" s="1"/>
  <c r="D218" i="4"/>
  <c r="X242" i="1"/>
  <c r="D254" i="4"/>
  <c r="X280" i="1"/>
  <c r="D264" i="4"/>
  <c r="X291" i="1"/>
  <c r="G429" i="4"/>
  <c r="H429" i="4" s="1"/>
  <c r="M429" i="4" s="1"/>
  <c r="L429" i="4"/>
  <c r="G496" i="4"/>
  <c r="H496" i="4" s="1"/>
  <c r="M496" i="4" s="1"/>
  <c r="L496" i="4"/>
  <c r="G515" i="4"/>
  <c r="H515" i="4" s="1"/>
  <c r="M515" i="4" s="1"/>
  <c r="L515" i="4"/>
  <c r="G555" i="4"/>
  <c r="H555" i="4" s="1"/>
  <c r="M555" i="4" s="1"/>
  <c r="L555" i="4"/>
  <c r="G575" i="4"/>
  <c r="H575" i="4" s="1"/>
  <c r="M575" i="4" s="1"/>
  <c r="L575" i="4"/>
  <c r="D229" i="4"/>
  <c r="G361" i="4"/>
  <c r="H361" i="4" s="1"/>
  <c r="M361" i="4" s="1"/>
  <c r="L361" i="4"/>
  <c r="D390" i="4"/>
  <c r="C437" i="1"/>
  <c r="G409" i="4"/>
  <c r="H409" i="4" s="1"/>
  <c r="M409" i="4" s="1"/>
  <c r="L409" i="4"/>
  <c r="L210" i="4"/>
  <c r="G210" i="4"/>
  <c r="H210" i="4" s="1"/>
  <c r="M210" i="4" s="1"/>
  <c r="AD210" i="4" s="1"/>
  <c r="AF210" i="4" s="1"/>
  <c r="AD478" i="4"/>
  <c r="AF478" i="4" s="1"/>
  <c r="AD494" i="4"/>
  <c r="AF494" i="4" s="1"/>
  <c r="AD495" i="4"/>
  <c r="AF495" i="4" s="1"/>
  <c r="AD522" i="4"/>
  <c r="AF522" i="4" s="1"/>
  <c r="D196" i="4"/>
  <c r="C220" i="1"/>
  <c r="X218" i="1"/>
  <c r="L195" i="4"/>
  <c r="G195" i="4"/>
  <c r="H195" i="4" s="1"/>
  <c r="M195" i="4" s="1"/>
  <c r="AD195" i="4" s="1"/>
  <c r="AF195" i="4" s="1"/>
  <c r="D463" i="4"/>
  <c r="C527" i="1"/>
  <c r="G462" i="4"/>
  <c r="H462" i="4" s="1"/>
  <c r="M462" i="4" s="1"/>
  <c r="L462" i="4"/>
  <c r="AD425" i="4"/>
  <c r="AF425" i="4" s="1"/>
  <c r="L262" i="4"/>
  <c r="G262" i="4"/>
  <c r="H262" i="4" s="1"/>
  <c r="M262" i="4" s="1"/>
  <c r="AD262" i="4" s="1"/>
  <c r="AF262" i="4" s="1"/>
  <c r="L211" i="4"/>
  <c r="G211" i="4"/>
  <c r="H211" i="4" s="1"/>
  <c r="M211" i="4" s="1"/>
  <c r="AD211" i="4" s="1"/>
  <c r="AF211" i="4" s="1"/>
  <c r="L213" i="4"/>
  <c r="G213" i="4"/>
  <c r="H213" i="4" s="1"/>
  <c r="M213" i="4" s="1"/>
  <c r="AD213" i="4" s="1"/>
  <c r="AF213" i="4" s="1"/>
  <c r="L214" i="4"/>
  <c r="G214" i="4"/>
  <c r="H214" i="4" s="1"/>
  <c r="M214" i="4" s="1"/>
  <c r="AD214" i="4" s="1"/>
  <c r="AF214" i="4" s="1"/>
  <c r="L215" i="4"/>
  <c r="G215" i="4"/>
  <c r="H215" i="4" s="1"/>
  <c r="M215" i="4" s="1"/>
  <c r="AD215" i="4" s="1"/>
  <c r="AF215" i="4" s="1"/>
  <c r="L216" i="4"/>
  <c r="G216" i="4"/>
  <c r="H216" i="4" s="1"/>
  <c r="M216" i="4" s="1"/>
  <c r="AD216" i="4" s="1"/>
  <c r="AF216" i="4" s="1"/>
  <c r="L217" i="4"/>
  <c r="G217" i="4"/>
  <c r="H217" i="4" s="1"/>
  <c r="M217" i="4" s="1"/>
  <c r="AD217" i="4" s="1"/>
  <c r="AF217" i="4" s="1"/>
  <c r="L245" i="4"/>
  <c r="G245" i="4"/>
  <c r="H245" i="4" s="1"/>
  <c r="M245" i="4" s="1"/>
  <c r="AD245" i="4" s="1"/>
  <c r="AF245" i="4" s="1"/>
  <c r="L246" i="4"/>
  <c r="G246" i="4"/>
  <c r="H246" i="4" s="1"/>
  <c r="M246" i="4" s="1"/>
  <c r="AD246" i="4" s="1"/>
  <c r="AF246" i="4" s="1"/>
  <c r="L247" i="4"/>
  <c r="G247" i="4"/>
  <c r="H247" i="4" s="1"/>
  <c r="M247" i="4" s="1"/>
  <c r="AD247" i="4" s="1"/>
  <c r="AF247" i="4" s="1"/>
  <c r="L248" i="4"/>
  <c r="G248" i="4"/>
  <c r="H248" i="4" s="1"/>
  <c r="M248" i="4" s="1"/>
  <c r="AD248" i="4" s="1"/>
  <c r="AF248" i="4" s="1"/>
  <c r="L249" i="4"/>
  <c r="G249" i="4"/>
  <c r="H249" i="4" s="1"/>
  <c r="M249" i="4" s="1"/>
  <c r="AD249" i="4" s="1"/>
  <c r="AF249" i="4" s="1"/>
  <c r="L250" i="4"/>
  <c r="G250" i="4"/>
  <c r="H250" i="4" s="1"/>
  <c r="M250" i="4" s="1"/>
  <c r="AD250" i="4" s="1"/>
  <c r="AF250" i="4" s="1"/>
  <c r="L251" i="4"/>
  <c r="G251" i="4"/>
  <c r="H251" i="4" s="1"/>
  <c r="M251" i="4" s="1"/>
  <c r="AD251" i="4" s="1"/>
  <c r="AF251" i="4" s="1"/>
  <c r="L252" i="4"/>
  <c r="G252" i="4"/>
  <c r="H252" i="4" s="1"/>
  <c r="M252" i="4" s="1"/>
  <c r="AD252" i="4" s="1"/>
  <c r="AF252" i="4" s="1"/>
  <c r="L253" i="4"/>
  <c r="G253" i="4"/>
  <c r="H253" i="4" s="1"/>
  <c r="M253" i="4" s="1"/>
  <c r="AD253" i="4" s="1"/>
  <c r="AF253" i="4" s="1"/>
  <c r="L263" i="4"/>
  <c r="G263" i="4"/>
  <c r="H263" i="4" s="1"/>
  <c r="M263" i="4" s="1"/>
  <c r="AD263" i="4" s="1"/>
  <c r="AF263" i="4" s="1"/>
  <c r="L291" i="4"/>
  <c r="G291" i="4"/>
  <c r="H291" i="4" s="1"/>
  <c r="M291" i="4" s="1"/>
  <c r="AD291" i="4" s="1"/>
  <c r="AF291" i="4" s="1"/>
  <c r="L292" i="4"/>
  <c r="G292" i="4"/>
  <c r="H292" i="4" s="1"/>
  <c r="M292" i="4" s="1"/>
  <c r="AD292" i="4" s="1"/>
  <c r="AF292" i="4" s="1"/>
  <c r="L293" i="4"/>
  <c r="G293" i="4"/>
  <c r="H293" i="4" s="1"/>
  <c r="M293" i="4" s="1"/>
  <c r="AD293" i="4" s="1"/>
  <c r="AF293" i="4" s="1"/>
  <c r="L294" i="4"/>
  <c r="G294" i="4"/>
  <c r="H294" i="4" s="1"/>
  <c r="M294" i="4" s="1"/>
  <c r="AD294" i="4" s="1"/>
  <c r="AF294" i="4" s="1"/>
  <c r="L295" i="4"/>
  <c r="G295" i="4"/>
  <c r="H295" i="4" s="1"/>
  <c r="M295" i="4" s="1"/>
  <c r="AD295" i="4" s="1"/>
  <c r="AF295" i="4" s="1"/>
  <c r="L296" i="4"/>
  <c r="G296" i="4"/>
  <c r="H296" i="4" s="1"/>
  <c r="M296" i="4" s="1"/>
  <c r="AD296" i="4" s="1"/>
  <c r="AF296" i="4" s="1"/>
  <c r="L297" i="4"/>
  <c r="G297" i="4"/>
  <c r="H297" i="4" s="1"/>
  <c r="M297" i="4" s="1"/>
  <c r="AD297" i="4" s="1"/>
  <c r="AF297" i="4" s="1"/>
  <c r="D299" i="4"/>
  <c r="C330" i="1"/>
  <c r="O329" i="1"/>
  <c r="Q299" i="4" s="1"/>
  <c r="X328" i="1"/>
  <c r="L298" i="4"/>
  <c r="G298" i="4"/>
  <c r="H298" i="4" s="1"/>
  <c r="M298" i="4" s="1"/>
  <c r="AD298" i="4" s="1"/>
  <c r="AF298" i="4" s="1"/>
  <c r="D320" i="4"/>
  <c r="O351" i="1"/>
  <c r="Q320" i="4" s="1"/>
  <c r="X350" i="1"/>
  <c r="D347" i="4"/>
  <c r="L347" i="4" s="1"/>
  <c r="C386" i="1"/>
  <c r="O385" i="1"/>
  <c r="Q347" i="4" s="1"/>
  <c r="X384" i="1"/>
  <c r="AD354" i="4"/>
  <c r="AF354" i="4" s="1"/>
  <c r="AD355" i="4"/>
  <c r="AF355" i="4" s="1"/>
  <c r="AD356" i="4"/>
  <c r="AF356" i="4" s="1"/>
  <c r="AD357" i="4"/>
  <c r="AF357" i="4" s="1"/>
  <c r="AD358" i="4"/>
  <c r="AF358" i="4" s="1"/>
  <c r="AD359" i="4"/>
  <c r="AF359" i="4" s="1"/>
  <c r="AD360" i="4"/>
  <c r="AF360" i="4" s="1"/>
  <c r="AD362" i="4"/>
  <c r="AF362" i="4" s="1"/>
  <c r="AD363" i="4"/>
  <c r="AF363" i="4" s="1"/>
  <c r="AD364" i="4"/>
  <c r="AF364" i="4" s="1"/>
  <c r="AD365" i="4"/>
  <c r="AF365" i="4" s="1"/>
  <c r="AD366" i="4"/>
  <c r="AF366" i="4" s="1"/>
  <c r="AD367" i="4"/>
  <c r="AF367" i="4" s="1"/>
  <c r="AD368" i="4"/>
  <c r="AF368" i="4" s="1"/>
  <c r="AD369" i="4"/>
  <c r="AF369" i="4" s="1"/>
  <c r="AD370" i="4"/>
  <c r="AF370" i="4" s="1"/>
  <c r="AD371" i="4"/>
  <c r="AF371" i="4" s="1"/>
  <c r="AD372" i="4"/>
  <c r="AF372" i="4" s="1"/>
  <c r="AD373" i="4"/>
  <c r="AF373" i="4" s="1"/>
  <c r="AD374" i="4"/>
  <c r="AF374" i="4" s="1"/>
  <c r="D376" i="4"/>
  <c r="C420" i="1"/>
  <c r="O419" i="1"/>
  <c r="Q376" i="4" s="1"/>
  <c r="G375" i="4"/>
  <c r="H375" i="4" s="1"/>
  <c r="M375" i="4" s="1"/>
  <c r="L375" i="4"/>
  <c r="AD381" i="4"/>
  <c r="AF381" i="4" s="1"/>
  <c r="AD382" i="4"/>
  <c r="AF382" i="4" s="1"/>
  <c r="AD383" i="4"/>
  <c r="AF383" i="4" s="1"/>
  <c r="AD384" i="4"/>
  <c r="AF384" i="4" s="1"/>
  <c r="AD385" i="4"/>
  <c r="AF385" i="4" s="1"/>
  <c r="AD386" i="4"/>
  <c r="AF386" i="4" s="1"/>
  <c r="AD387" i="4"/>
  <c r="AF387" i="4" s="1"/>
  <c r="AD388" i="4"/>
  <c r="AF388" i="4" s="1"/>
  <c r="AD389" i="4"/>
  <c r="AF389" i="4" s="1"/>
  <c r="AD400" i="4"/>
  <c r="AF400" i="4" s="1"/>
  <c r="AD401" i="4"/>
  <c r="AF401" i="4" s="1"/>
  <c r="AD402" i="4"/>
  <c r="AF402" i="4" s="1"/>
  <c r="AD403" i="4"/>
  <c r="AF403" i="4" s="1"/>
  <c r="AD404" i="4"/>
  <c r="AF404" i="4" s="1"/>
  <c r="AD405" i="4"/>
  <c r="AF405" i="4" s="1"/>
  <c r="AD406" i="4"/>
  <c r="AF406" i="4" s="1"/>
  <c r="AD407" i="4"/>
  <c r="AF407" i="4" s="1"/>
  <c r="AD408" i="4"/>
  <c r="AF408" i="4" s="1"/>
  <c r="AD416" i="4"/>
  <c r="AF416" i="4" s="1"/>
  <c r="AD417" i="4"/>
  <c r="AF417" i="4" s="1"/>
  <c r="AD418" i="4"/>
  <c r="AF418" i="4" s="1"/>
  <c r="AD419" i="4"/>
  <c r="AF419" i="4" s="1"/>
  <c r="AD420" i="4"/>
  <c r="AF420" i="4" s="1"/>
  <c r="AD421" i="4"/>
  <c r="AF421" i="4" s="1"/>
  <c r="AD422" i="4"/>
  <c r="AF422" i="4" s="1"/>
  <c r="AD423" i="4"/>
  <c r="AF423" i="4" s="1"/>
  <c r="AD427" i="4"/>
  <c r="AF427" i="4" s="1"/>
  <c r="AD428" i="4"/>
  <c r="AF428" i="4" s="1"/>
  <c r="AD435" i="4"/>
  <c r="AF435" i="4" s="1"/>
  <c r="D457" i="4"/>
  <c r="C520" i="1"/>
  <c r="O519" i="1"/>
  <c r="Q457" i="4" s="1"/>
  <c r="G456" i="4"/>
  <c r="H456" i="4" s="1"/>
  <c r="M456" i="4" s="1"/>
  <c r="L456" i="4"/>
  <c r="AD479" i="4"/>
  <c r="AF479" i="4" s="1"/>
  <c r="AD480" i="4"/>
  <c r="AF480" i="4" s="1"/>
  <c r="AD481" i="4"/>
  <c r="AF481" i="4" s="1"/>
  <c r="AD482" i="4"/>
  <c r="AF482" i="4" s="1"/>
  <c r="AD483" i="4"/>
  <c r="AF483" i="4" s="1"/>
  <c r="AD484" i="4"/>
  <c r="AF484" i="4" s="1"/>
  <c r="AD485" i="4"/>
  <c r="AF485" i="4" s="1"/>
  <c r="AD486" i="4"/>
  <c r="AF486" i="4" s="1"/>
  <c r="AD487" i="4"/>
  <c r="AF487" i="4" s="1"/>
  <c r="AD488" i="4"/>
  <c r="AF488" i="4" s="1"/>
  <c r="AD489" i="4"/>
  <c r="AF489" i="4" s="1"/>
  <c r="AD490" i="4"/>
  <c r="AF490" i="4" s="1"/>
  <c r="AD491" i="4"/>
  <c r="AF491" i="4" s="1"/>
  <c r="AD492" i="4"/>
  <c r="AF492" i="4" s="1"/>
  <c r="AD508" i="4"/>
  <c r="AF508" i="4" s="1"/>
  <c r="AD509" i="4"/>
  <c r="AF509" i="4" s="1"/>
  <c r="AD510" i="4"/>
  <c r="AF510" i="4" s="1"/>
  <c r="AD511" i="4"/>
  <c r="AF511" i="4" s="1"/>
  <c r="AD512" i="4"/>
  <c r="AF512" i="4" s="1"/>
  <c r="AD513" i="4"/>
  <c r="AF513" i="4" s="1"/>
  <c r="AD514" i="4"/>
  <c r="AF514" i="4" s="1"/>
  <c r="AD523" i="4"/>
  <c r="AF523" i="4" s="1"/>
  <c r="AD524" i="4"/>
  <c r="AF524" i="4" s="1"/>
  <c r="AD525" i="4"/>
  <c r="AF525" i="4" s="1"/>
  <c r="AD526" i="4"/>
  <c r="AF526" i="4" s="1"/>
  <c r="AD527" i="4"/>
  <c r="AF527" i="4" s="1"/>
  <c r="AD528" i="4"/>
  <c r="AF528" i="4" s="1"/>
  <c r="AD529" i="4"/>
  <c r="AF529" i="4" s="1"/>
  <c r="AD530" i="4"/>
  <c r="AF530" i="4" s="1"/>
  <c r="AD531" i="4"/>
  <c r="AF531" i="4" s="1"/>
  <c r="AD532" i="4"/>
  <c r="AF532" i="4" s="1"/>
  <c r="AD533" i="4"/>
  <c r="AF533" i="4" s="1"/>
  <c r="AD534" i="4"/>
  <c r="AF534" i="4" s="1"/>
  <c r="D536" i="4"/>
  <c r="C611" i="1"/>
  <c r="O610" i="1"/>
  <c r="Q536" i="4" s="1"/>
  <c r="G535" i="4"/>
  <c r="H535" i="4" s="1"/>
  <c r="M535" i="4" s="1"/>
  <c r="L535" i="4"/>
  <c r="AD541" i="4"/>
  <c r="AF541" i="4" s="1"/>
  <c r="AD554" i="4"/>
  <c r="AF554" i="4" s="1"/>
  <c r="AD570" i="4"/>
  <c r="AF570" i="4" s="1"/>
  <c r="AD571" i="4"/>
  <c r="AF571" i="4" s="1"/>
  <c r="AD572" i="4"/>
  <c r="AF572" i="4" s="1"/>
  <c r="AD573" i="4"/>
  <c r="AF573" i="4" s="1"/>
  <c r="AD574" i="4"/>
  <c r="AF574" i="4" s="1"/>
  <c r="AD593" i="4"/>
  <c r="AF593" i="4" s="1"/>
  <c r="AD594" i="4"/>
  <c r="AF594" i="4" s="1"/>
  <c r="AD595" i="4"/>
  <c r="AF595" i="4" s="1"/>
  <c r="AD596" i="4"/>
  <c r="AF596" i="4" s="1"/>
  <c r="D598" i="4"/>
  <c r="C679" i="1"/>
  <c r="O678" i="1"/>
  <c r="Q598" i="4" s="1"/>
  <c r="G597" i="4"/>
  <c r="H597" i="4" s="1"/>
  <c r="M597" i="4" s="1"/>
  <c r="L597" i="4"/>
  <c r="AD643" i="4"/>
  <c r="AF643" i="4" s="1"/>
  <c r="AD644" i="4"/>
  <c r="AF644" i="4" s="1"/>
  <c r="AD645" i="4"/>
  <c r="AF645" i="4" s="1"/>
  <c r="AD646" i="4"/>
  <c r="AF646" i="4" s="1"/>
  <c r="AD647" i="4"/>
  <c r="AF647" i="4" s="1"/>
  <c r="AD648" i="4"/>
  <c r="AF648" i="4" s="1"/>
  <c r="AD649" i="4"/>
  <c r="AF649" i="4" s="1"/>
  <c r="AD650" i="4"/>
  <c r="AF650" i="4" s="1"/>
  <c r="AD651" i="4"/>
  <c r="AF651" i="4" s="1"/>
  <c r="AD652" i="4"/>
  <c r="AF652" i="4" s="1"/>
  <c r="AD653" i="4"/>
  <c r="AF653" i="4" s="1"/>
  <c r="AD654" i="4"/>
  <c r="AF654" i="4" s="1"/>
  <c r="AD655" i="4"/>
  <c r="AF655" i="4" s="1"/>
  <c r="AD656" i="4"/>
  <c r="AF656" i="4" s="1"/>
  <c r="AD657" i="4"/>
  <c r="AF657" i="4" s="1"/>
  <c r="AD659" i="4"/>
  <c r="AF659" i="4" s="1"/>
  <c r="AD660" i="4"/>
  <c r="AF660" i="4" s="1"/>
  <c r="AD661" i="4"/>
  <c r="AF661" i="4" s="1"/>
  <c r="AD662" i="4"/>
  <c r="AF662" i="4" s="1"/>
  <c r="AD663" i="4"/>
  <c r="AF663" i="4" s="1"/>
  <c r="AD664" i="4"/>
  <c r="AF664" i="4" s="1"/>
  <c r="AD665" i="4"/>
  <c r="AF665" i="4" s="1"/>
  <c r="AD666" i="4"/>
  <c r="AF666" i="4" s="1"/>
  <c r="AD667" i="4"/>
  <c r="AF667" i="4" s="1"/>
  <c r="AD668" i="4"/>
  <c r="AF668" i="4" s="1"/>
  <c r="AD669" i="4"/>
  <c r="AF669" i="4" s="1"/>
  <c r="AD672" i="4"/>
  <c r="AF672" i="4" s="1"/>
  <c r="AD673" i="4"/>
  <c r="AF673" i="4" s="1"/>
  <c r="X789" i="1"/>
  <c r="X652" i="1"/>
  <c r="X631" i="1"/>
  <c r="X617" i="1"/>
  <c r="C457" i="1"/>
  <c r="O456" i="1"/>
  <c r="Q409" i="4" s="1"/>
  <c r="X455" i="1"/>
  <c r="O436" i="1"/>
  <c r="Q390" i="4" s="1"/>
  <c r="X435" i="1"/>
  <c r="C403" i="1"/>
  <c r="O402" i="1"/>
  <c r="Q361" i="4" s="1"/>
  <c r="X401" i="1"/>
  <c r="AK354" i="1" a="1"/>
  <c r="AK354" i="1" s="1"/>
  <c r="AK355" i="1" s="1" a="1"/>
  <c r="AK355" i="1" s="1"/>
  <c r="AK356" i="1" s="1" a="1"/>
  <c r="AK356" i="1" s="1"/>
  <c r="G321" i="4"/>
  <c r="H321" i="4" s="1"/>
  <c r="M321" i="4" s="1"/>
  <c r="AD321" i="4" s="1"/>
  <c r="AF321" i="4" s="1"/>
  <c r="G322" i="4"/>
  <c r="H322" i="4" s="1"/>
  <c r="M322" i="4" s="1"/>
  <c r="AD322" i="4" s="1"/>
  <c r="AF322" i="4" s="1"/>
  <c r="AE389" i="1"/>
  <c r="F351" i="4"/>
  <c r="AE385" i="1"/>
  <c r="F347" i="4"/>
  <c r="AE384" i="1"/>
  <c r="F346" i="4"/>
  <c r="AE383" i="1"/>
  <c r="F345" i="4"/>
  <c r="AE382" i="1"/>
  <c r="F344" i="4"/>
  <c r="AE380" i="1"/>
  <c r="F342" i="4"/>
  <c r="S100" i="4"/>
  <c r="S101" i="4"/>
  <c r="S105" i="4"/>
  <c r="S107" i="4"/>
  <c r="S108" i="4"/>
  <c r="S109" i="4"/>
  <c r="S110" i="4"/>
  <c r="S112" i="4"/>
  <c r="S113" i="4"/>
  <c r="S118" i="4"/>
  <c r="S121" i="4"/>
  <c r="S125" i="4"/>
  <c r="S68" i="4"/>
  <c r="C57" i="1"/>
  <c r="O56" i="1"/>
  <c r="AE216" i="1"/>
  <c r="AE218" i="1"/>
  <c r="AE219" i="1"/>
  <c r="F25" i="4"/>
  <c r="AB25" i="4" s="1"/>
  <c r="AC25" i="4" s="1"/>
  <c r="AE28" i="1"/>
  <c r="AE29" i="1"/>
  <c r="AE31" i="1"/>
  <c r="F38" i="4"/>
  <c r="AB38" i="4" s="1"/>
  <c r="AC38" i="4" s="1"/>
  <c r="AE44" i="1"/>
  <c r="F44" i="4"/>
  <c r="AB44" i="4" s="1"/>
  <c r="AC44" i="4" s="1"/>
  <c r="AE53" i="1"/>
  <c r="F45" i="4"/>
  <c r="AB45" i="4" s="1"/>
  <c r="AC45" i="4" s="1"/>
  <c r="AE54" i="1"/>
  <c r="F46" i="4"/>
  <c r="AB46" i="4" s="1"/>
  <c r="AC46" i="4" s="1"/>
  <c r="AE55" i="1"/>
  <c r="F47" i="4"/>
  <c r="AB47" i="4" s="1"/>
  <c r="AC47" i="4" s="1"/>
  <c r="AE57" i="1"/>
  <c r="F48" i="4"/>
  <c r="AB48" i="4" s="1"/>
  <c r="AC48" i="4" s="1"/>
  <c r="AE58" i="1"/>
  <c r="F49" i="4"/>
  <c r="AB49" i="4" s="1"/>
  <c r="AC49" i="4" s="1"/>
  <c r="AE59" i="1"/>
  <c r="AE61" i="1"/>
  <c r="F55" i="4"/>
  <c r="AB55" i="4" s="1"/>
  <c r="AC55" i="4" s="1"/>
  <c r="AE68" i="1"/>
  <c r="F56" i="4"/>
  <c r="AB56" i="4" s="1"/>
  <c r="AC56" i="4" s="1"/>
  <c r="AE70" i="1"/>
  <c r="F58" i="4"/>
  <c r="AB58" i="4" s="1"/>
  <c r="AC58" i="4" s="1"/>
  <c r="AE74" i="1"/>
  <c r="F62" i="4"/>
  <c r="AB62" i="4" s="1"/>
  <c r="AC62" i="4" s="1"/>
  <c r="AE82" i="1"/>
  <c r="F68" i="4"/>
  <c r="AB68" i="4" s="1"/>
  <c r="AC68" i="4" s="1"/>
  <c r="AE89" i="1"/>
  <c r="F69" i="4"/>
  <c r="AB69" i="4" s="1"/>
  <c r="AC69" i="4" s="1"/>
  <c r="AE90" i="1"/>
  <c r="F81" i="4"/>
  <c r="AB81" i="4" s="1"/>
  <c r="AC81" i="4" s="1"/>
  <c r="AE103" i="1"/>
  <c r="F84" i="4"/>
  <c r="AB84" i="4" s="1"/>
  <c r="AC84" i="4" s="1"/>
  <c r="AE106" i="1"/>
  <c r="F91" i="4"/>
  <c r="AB91" i="4" s="1"/>
  <c r="AC91" i="4" s="1"/>
  <c r="AE114" i="1"/>
  <c r="F92" i="4"/>
  <c r="AB92" i="4" s="1"/>
  <c r="AC92" i="4" s="1"/>
  <c r="AE115" i="1"/>
  <c r="AE116" i="1"/>
  <c r="F94" i="4"/>
  <c r="AB94" i="4" s="1"/>
  <c r="AC94" i="4" s="1"/>
  <c r="AE117" i="1"/>
  <c r="F100" i="4"/>
  <c r="AB100" i="4" s="1"/>
  <c r="AC100" i="4" s="1"/>
  <c r="AE123" i="1"/>
  <c r="F101" i="4"/>
  <c r="AB101" i="4" s="1"/>
  <c r="AC101" i="4" s="1"/>
  <c r="AE124" i="1"/>
  <c r="AE125" i="1"/>
  <c r="AE126" i="1"/>
  <c r="AE130" i="1"/>
  <c r="F107" i="4"/>
  <c r="AB107" i="4" s="1"/>
  <c r="AC107" i="4" s="1"/>
  <c r="AE131" i="1"/>
  <c r="F108" i="4"/>
  <c r="AB108" i="4" s="1"/>
  <c r="AC108" i="4" s="1"/>
  <c r="AE132" i="1"/>
  <c r="F109" i="4"/>
  <c r="AB109" i="4" s="1"/>
  <c r="AC109" i="4" s="1"/>
  <c r="AE133" i="1"/>
  <c r="F110" i="4"/>
  <c r="AB110" i="4" s="1"/>
  <c r="AC110" i="4" s="1"/>
  <c r="AE134" i="1"/>
  <c r="F111" i="4"/>
  <c r="AB111" i="4" s="1"/>
  <c r="AC111" i="4" s="1"/>
  <c r="AE135" i="1"/>
  <c r="F112" i="4"/>
  <c r="AB112" i="4" s="1"/>
  <c r="AC112" i="4" s="1"/>
  <c r="AE136" i="1"/>
  <c r="F113" i="4"/>
  <c r="AB113" i="4" s="1"/>
  <c r="AC113" i="4" s="1"/>
  <c r="AE137" i="1"/>
  <c r="F118" i="4"/>
  <c r="AB118" i="4" s="1"/>
  <c r="AC118" i="4" s="1"/>
  <c r="AE142" i="1"/>
  <c r="AE147" i="1"/>
  <c r="F125" i="4"/>
  <c r="AB125" i="4" s="1"/>
  <c r="AC125" i="4" s="1"/>
  <c r="AE150" i="1"/>
  <c r="AE151" i="1"/>
  <c r="F127" i="4"/>
  <c r="AB127" i="4" s="1"/>
  <c r="AC127" i="4" s="1"/>
  <c r="AE152" i="1"/>
  <c r="F131" i="4"/>
  <c r="AB131" i="4" s="1"/>
  <c r="AE156" i="1"/>
  <c r="AE159" i="1"/>
  <c r="AE163" i="1"/>
  <c r="AE164" i="1"/>
  <c r="AE165" i="1"/>
  <c r="AE166" i="1"/>
  <c r="AE172" i="1"/>
  <c r="AE199" i="1"/>
  <c r="AE201" i="1"/>
  <c r="AE232" i="1"/>
  <c r="AE242" i="1"/>
  <c r="AE243" i="1"/>
  <c r="AE244" i="1"/>
  <c r="AE253" i="1"/>
  <c r="AE254" i="1"/>
  <c r="AE264" i="1"/>
  <c r="AE280" i="1"/>
  <c r="AE281" i="1"/>
  <c r="AE282" i="1"/>
  <c r="AE283" i="1"/>
  <c r="AE358" i="1"/>
  <c r="AE469" i="1"/>
  <c r="AE486" i="1"/>
  <c r="AE491" i="1"/>
  <c r="AE493" i="1"/>
  <c r="AE499" i="1"/>
  <c r="AE513" i="1"/>
  <c r="AE514" i="1"/>
  <c r="AE537" i="1"/>
  <c r="AE549" i="1"/>
  <c r="C189" i="1"/>
  <c r="C244" i="1"/>
  <c r="C282" i="1"/>
  <c r="C293" i="1"/>
  <c r="C357" i="1"/>
  <c r="X357" i="1" s="1"/>
  <c r="C482" i="1"/>
  <c r="C563" i="1"/>
  <c r="D497" i="4" s="1"/>
  <c r="C587" i="1"/>
  <c r="D516" i="4" s="1"/>
  <c r="C618" i="1"/>
  <c r="D542" i="4" s="1"/>
  <c r="C633" i="1"/>
  <c r="D556" i="4" s="1"/>
  <c r="C654" i="1"/>
  <c r="D576" i="4" s="1"/>
  <c r="C790" i="1"/>
  <c r="C809" i="1"/>
  <c r="X809" i="1" s="1"/>
  <c r="C823" i="1"/>
  <c r="X823" i="1" s="1"/>
  <c r="C256" i="1"/>
  <c r="C856" i="1"/>
  <c r="X856" i="1" s="1"/>
  <c r="C973" i="1"/>
  <c r="X973" i="1" s="1"/>
  <c r="C991" i="1"/>
  <c r="X991" i="1" s="1"/>
  <c r="C154" i="1"/>
  <c r="C170" i="1"/>
  <c r="O48" i="1"/>
  <c r="O893" i="1"/>
  <c r="O53" i="1"/>
  <c r="O220" i="1"/>
  <c r="Q197" i="4" s="1"/>
  <c r="O291" i="1"/>
  <c r="Q263" i="4" s="1"/>
  <c r="O254" i="1"/>
  <c r="O144" i="1"/>
  <c r="O153" i="1"/>
  <c r="O169" i="1"/>
  <c r="O189" i="1"/>
  <c r="O244" i="1"/>
  <c r="Q219" i="4" s="1"/>
  <c r="O282" i="1"/>
  <c r="Q255" i="4" s="1"/>
  <c r="O357" i="1"/>
  <c r="O482" i="1"/>
  <c r="O563" i="1"/>
  <c r="Q497" i="4" s="1"/>
  <c r="O587" i="1"/>
  <c r="Q516" i="4" s="1"/>
  <c r="O618" i="1"/>
  <c r="Q542" i="4" s="1"/>
  <c r="O633" i="1"/>
  <c r="Q556" i="4" s="1"/>
  <c r="O654" i="1"/>
  <c r="Q576" i="4" s="1"/>
  <c r="O790" i="1"/>
  <c r="O809" i="1"/>
  <c r="O823" i="1"/>
  <c r="O856" i="1"/>
  <c r="O973" i="1"/>
  <c r="O991" i="1"/>
  <c r="T25" i="4"/>
  <c r="T38" i="4"/>
  <c r="T44" i="4"/>
  <c r="T45" i="4"/>
  <c r="T46" i="4"/>
  <c r="T47" i="4"/>
  <c r="T48" i="4"/>
  <c r="T49" i="4"/>
  <c r="T55" i="4"/>
  <c r="T56" i="4"/>
  <c r="T58" i="4"/>
  <c r="T62" i="4"/>
  <c r="T68" i="4"/>
  <c r="T69" i="4"/>
  <c r="T81" i="4"/>
  <c r="T84" i="4"/>
  <c r="T91" i="4"/>
  <c r="T92" i="4"/>
  <c r="T94" i="4"/>
  <c r="T100" i="4"/>
  <c r="T101" i="4"/>
  <c r="T107" i="4"/>
  <c r="T108" i="4"/>
  <c r="T109" i="4"/>
  <c r="T110" i="4"/>
  <c r="T111" i="4"/>
  <c r="T112" i="4"/>
  <c r="T113" i="4"/>
  <c r="T118" i="4"/>
  <c r="T125" i="4"/>
  <c r="T127" i="4"/>
  <c r="T131" i="4"/>
  <c r="F40" i="4"/>
  <c r="AB40" i="4" s="1"/>
  <c r="AC40" i="4" s="1"/>
  <c r="F105" i="4"/>
  <c r="AB105" i="4" s="1"/>
  <c r="AC105" i="4" s="1"/>
  <c r="F121" i="4"/>
  <c r="AB121" i="4" s="1"/>
  <c r="AC121" i="4" s="1"/>
  <c r="F120" i="4"/>
  <c r="AB120" i="4" s="1"/>
  <c r="AC120" i="4" s="1"/>
  <c r="S40" i="4"/>
  <c r="S69" i="4"/>
  <c r="S120" i="4"/>
  <c r="S84" i="4"/>
  <c r="AC239" i="1"/>
  <c r="D49" i="3"/>
  <c r="D48" i="3"/>
  <c r="F3" i="1"/>
  <c r="C3" i="1" s="1"/>
  <c r="F4" i="1"/>
  <c r="C4" i="1" s="1"/>
  <c r="F5" i="1"/>
  <c r="C5" i="1" s="1"/>
  <c r="F6" i="1"/>
  <c r="C6" i="1" s="1"/>
  <c r="F7" i="1"/>
  <c r="C7" i="1" s="1"/>
  <c r="F8" i="1"/>
  <c r="C8" i="1" s="1"/>
  <c r="F9" i="1"/>
  <c r="C9" i="1" s="1"/>
  <c r="F10" i="1"/>
  <c r="C10" i="1" s="1"/>
  <c r="F11" i="1"/>
  <c r="C11" i="1" s="1"/>
  <c r="F12" i="1"/>
  <c r="C12" i="1" s="1"/>
  <c r="F13" i="1"/>
  <c r="C13" i="1" s="1"/>
  <c r="F14" i="1"/>
  <c r="C14" i="1" s="1"/>
  <c r="F15" i="1"/>
  <c r="C15" i="1" s="1"/>
  <c r="F16" i="1"/>
  <c r="C16" i="1" s="1"/>
  <c r="F17" i="1"/>
  <c r="C17" i="1" s="1"/>
  <c r="F18" i="1"/>
  <c r="C18" i="1" s="1"/>
  <c r="F19" i="1"/>
  <c r="C19" i="1" s="1"/>
  <c r="F20" i="1"/>
  <c r="C20" i="1" s="1"/>
  <c r="F21" i="1"/>
  <c r="C21" i="1" s="1"/>
  <c r="F22" i="1"/>
  <c r="C22" i="1" s="1"/>
  <c r="F23" i="1"/>
  <c r="C23" i="1" s="1"/>
  <c r="O23" i="1" s="1"/>
  <c r="F24" i="1"/>
  <c r="C24" i="1" s="1"/>
  <c r="F25" i="1"/>
  <c r="C25" i="1" s="1"/>
  <c r="F4" i="4"/>
  <c r="T4" i="4" s="1"/>
  <c r="F5" i="4"/>
  <c r="T5" i="4" s="1"/>
  <c r="F6" i="4"/>
  <c r="T6" i="4" s="1"/>
  <c r="F7" i="4"/>
  <c r="T7" i="4" s="1"/>
  <c r="F8" i="4"/>
  <c r="T8" i="4" s="1"/>
  <c r="F9" i="4"/>
  <c r="T9" i="4" s="1"/>
  <c r="F10" i="4"/>
  <c r="T10" i="4" s="1"/>
  <c r="F11" i="4"/>
  <c r="T11" i="4" s="1"/>
  <c r="F12" i="4"/>
  <c r="T12" i="4" s="1"/>
  <c r="F13" i="4"/>
  <c r="T13" i="4" s="1"/>
  <c r="F14" i="4"/>
  <c r="T14" i="4" s="1"/>
  <c r="F16" i="4"/>
  <c r="T16" i="4" s="1"/>
  <c r="F17" i="4"/>
  <c r="T17" i="4" s="1"/>
  <c r="F18" i="4"/>
  <c r="T18" i="4" s="1"/>
  <c r="F19" i="4"/>
  <c r="T19" i="4" s="1"/>
  <c r="F20" i="4"/>
  <c r="T20" i="4" s="1"/>
  <c r="AB3" i="1"/>
  <c r="AE3" i="1" s="1"/>
  <c r="AB4" i="1"/>
  <c r="AE4" i="1" s="1"/>
  <c r="AB5" i="1"/>
  <c r="AE5" i="1" s="1"/>
  <c r="AB6" i="1"/>
  <c r="AE6" i="1" s="1"/>
  <c r="AB7" i="1"/>
  <c r="AE7" i="1" s="1"/>
  <c r="AB8" i="1"/>
  <c r="AE8" i="1" s="1"/>
  <c r="AB9" i="1"/>
  <c r="AE9" i="1" s="1"/>
  <c r="AB10" i="1"/>
  <c r="AE10" i="1" s="1"/>
  <c r="AB11" i="1"/>
  <c r="AE11" i="1" s="1"/>
  <c r="AB12" i="1"/>
  <c r="AE12" i="1" s="1"/>
  <c r="AB13" i="1"/>
  <c r="AE13" i="1" s="1"/>
  <c r="AB14" i="1"/>
  <c r="AE14" i="1" s="1"/>
  <c r="AB15" i="1"/>
  <c r="AE15" i="1" s="1"/>
  <c r="AB16" i="1"/>
  <c r="AE16" i="1" s="1"/>
  <c r="AB17" i="1"/>
  <c r="AE17" i="1" s="1"/>
  <c r="AB18" i="1"/>
  <c r="AE18" i="1" s="1"/>
  <c r="AB19" i="1"/>
  <c r="AE19" i="1" s="1"/>
  <c r="AB20" i="1"/>
  <c r="AE20" i="1" s="1"/>
  <c r="AB21" i="1"/>
  <c r="AE21" i="1" s="1"/>
  <c r="AB23" i="1"/>
  <c r="AE23" i="1" s="1"/>
  <c r="AB25" i="1"/>
  <c r="AE25" i="1" s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3" i="1"/>
  <c r="AC25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Z23" i="4" s="1"/>
  <c r="AN3" i="1"/>
  <c r="T361" i="4" l="1"/>
  <c r="AH361" i="4" s="1"/>
  <c r="AB361" i="4"/>
  <c r="AC361" i="4" s="1"/>
  <c r="T359" i="4"/>
  <c r="AH359" i="4" s="1"/>
  <c r="AB359" i="4"/>
  <c r="AC359" i="4" s="1"/>
  <c r="T358" i="4"/>
  <c r="AH358" i="4" s="1"/>
  <c r="AB358" i="4"/>
  <c r="AC358" i="4" s="1"/>
  <c r="T357" i="4"/>
  <c r="AH357" i="4" s="1"/>
  <c r="AB357" i="4"/>
  <c r="AC357" i="4" s="1"/>
  <c r="T356" i="4"/>
  <c r="AH356" i="4" s="1"/>
  <c r="AB356" i="4"/>
  <c r="AC356" i="4" s="1"/>
  <c r="D230" i="4"/>
  <c r="X255" i="1"/>
  <c r="G576" i="4"/>
  <c r="H576" i="4" s="1"/>
  <c r="M576" i="4" s="1"/>
  <c r="L576" i="4"/>
  <c r="G556" i="4"/>
  <c r="H556" i="4" s="1"/>
  <c r="M556" i="4" s="1"/>
  <c r="L556" i="4"/>
  <c r="G542" i="4"/>
  <c r="H542" i="4" s="1"/>
  <c r="M542" i="4" s="1"/>
  <c r="L542" i="4"/>
  <c r="G516" i="4"/>
  <c r="H516" i="4" s="1"/>
  <c r="M516" i="4" s="1"/>
  <c r="L516" i="4"/>
  <c r="G497" i="4"/>
  <c r="H497" i="4" s="1"/>
  <c r="M497" i="4" s="1"/>
  <c r="L497" i="4"/>
  <c r="D265" i="4"/>
  <c r="X292" i="1"/>
  <c r="D255" i="4"/>
  <c r="X281" i="1"/>
  <c r="D219" i="4"/>
  <c r="X243" i="1"/>
  <c r="D410" i="4"/>
  <c r="C458" i="1"/>
  <c r="AD597" i="4"/>
  <c r="AF597" i="4" s="1"/>
  <c r="D599" i="4"/>
  <c r="C680" i="1"/>
  <c r="O679" i="1"/>
  <c r="Q599" i="4" s="1"/>
  <c r="G598" i="4"/>
  <c r="H598" i="4" s="1"/>
  <c r="M598" i="4" s="1"/>
  <c r="L598" i="4"/>
  <c r="AD535" i="4"/>
  <c r="AF535" i="4" s="1"/>
  <c r="D537" i="4"/>
  <c r="C612" i="1"/>
  <c r="O611" i="1"/>
  <c r="Q537" i="4" s="1"/>
  <c r="G536" i="4"/>
  <c r="H536" i="4" s="1"/>
  <c r="M536" i="4" s="1"/>
  <c r="L536" i="4"/>
  <c r="AD456" i="4"/>
  <c r="AF456" i="4" s="1"/>
  <c r="D458" i="4"/>
  <c r="C521" i="1"/>
  <c r="O520" i="1"/>
  <c r="Q458" i="4" s="1"/>
  <c r="G457" i="4"/>
  <c r="H457" i="4" s="1"/>
  <c r="M457" i="4" s="1"/>
  <c r="L457" i="4"/>
  <c r="AD375" i="4"/>
  <c r="AF375" i="4" s="1"/>
  <c r="D377" i="4"/>
  <c r="C421" i="1"/>
  <c r="O420" i="1"/>
  <c r="Q377" i="4" s="1"/>
  <c r="G376" i="4"/>
  <c r="H376" i="4" s="1"/>
  <c r="M376" i="4" s="1"/>
  <c r="L376" i="4"/>
  <c r="D348" i="4"/>
  <c r="L348" i="4" s="1"/>
  <c r="C387" i="1"/>
  <c r="O386" i="1"/>
  <c r="Q348" i="4" s="1"/>
  <c r="X385" i="1"/>
  <c r="L320" i="4"/>
  <c r="G320" i="4"/>
  <c r="H320" i="4" s="1"/>
  <c r="M320" i="4" s="1"/>
  <c r="AD320" i="4" s="1"/>
  <c r="AF320" i="4" s="1"/>
  <c r="D300" i="4"/>
  <c r="C331" i="1"/>
  <c r="O330" i="1"/>
  <c r="Q300" i="4" s="1"/>
  <c r="X329" i="1"/>
  <c r="L299" i="4"/>
  <c r="G299" i="4"/>
  <c r="H299" i="4" s="1"/>
  <c r="M299" i="4" s="1"/>
  <c r="AD299" i="4" s="1"/>
  <c r="AF299" i="4" s="1"/>
  <c r="AD462" i="4"/>
  <c r="AF462" i="4" s="1"/>
  <c r="D464" i="4"/>
  <c r="C528" i="1"/>
  <c r="O527" i="1"/>
  <c r="Q464" i="4" s="1"/>
  <c r="G463" i="4"/>
  <c r="H463" i="4" s="1"/>
  <c r="M463" i="4" s="1"/>
  <c r="L463" i="4"/>
  <c r="D197" i="4"/>
  <c r="C221" i="1"/>
  <c r="X219" i="1"/>
  <c r="L196" i="4"/>
  <c r="G196" i="4"/>
  <c r="H196" i="4" s="1"/>
  <c r="M196" i="4" s="1"/>
  <c r="AD196" i="4" s="1"/>
  <c r="AF196" i="4" s="1"/>
  <c r="AD409" i="4"/>
  <c r="AF409" i="4" s="1"/>
  <c r="D391" i="4"/>
  <c r="C438" i="1"/>
  <c r="X437" i="1"/>
  <c r="O437" i="1"/>
  <c r="Q391" i="4" s="1"/>
  <c r="G390" i="4"/>
  <c r="H390" i="4" s="1"/>
  <c r="M390" i="4" s="1"/>
  <c r="L390" i="4"/>
  <c r="AD361" i="4"/>
  <c r="AF361" i="4" s="1"/>
  <c r="L229" i="4"/>
  <c r="G229" i="4"/>
  <c r="H229" i="4" s="1"/>
  <c r="M229" i="4" s="1"/>
  <c r="AD229" i="4" s="1"/>
  <c r="AF229" i="4" s="1"/>
  <c r="AD575" i="4"/>
  <c r="AF575" i="4" s="1"/>
  <c r="AD555" i="4"/>
  <c r="AF555" i="4" s="1"/>
  <c r="AD515" i="4"/>
  <c r="AF515" i="4" s="1"/>
  <c r="AD496" i="4"/>
  <c r="AF496" i="4" s="1"/>
  <c r="AD429" i="4"/>
  <c r="AF429" i="4" s="1"/>
  <c r="L264" i="4"/>
  <c r="G264" i="4"/>
  <c r="H264" i="4" s="1"/>
  <c r="M264" i="4" s="1"/>
  <c r="AD264" i="4" s="1"/>
  <c r="AF264" i="4" s="1"/>
  <c r="L254" i="4"/>
  <c r="G254" i="4"/>
  <c r="H254" i="4" s="1"/>
  <c r="M254" i="4" s="1"/>
  <c r="AD254" i="4" s="1"/>
  <c r="AF254" i="4" s="1"/>
  <c r="L218" i="4"/>
  <c r="G218" i="4"/>
  <c r="H218" i="4" s="1"/>
  <c r="M218" i="4" s="1"/>
  <c r="AD218" i="4" s="1"/>
  <c r="AF218" i="4" s="1"/>
  <c r="X790" i="1"/>
  <c r="X653" i="1"/>
  <c r="X632" i="1"/>
  <c r="O457" i="1"/>
  <c r="Q410" i="4" s="1"/>
  <c r="X456" i="1"/>
  <c r="O403" i="1"/>
  <c r="AK357" i="1" a="1"/>
  <c r="AK357" i="1" s="1"/>
  <c r="AK358" i="1" s="1" a="1"/>
  <c r="AK358" i="1" s="1"/>
  <c r="G323" i="4"/>
  <c r="H323" i="4" s="1"/>
  <c r="M323" i="4" s="1"/>
  <c r="AD323" i="4" s="1"/>
  <c r="AF323" i="4" s="1"/>
  <c r="X482" i="1"/>
  <c r="T351" i="4"/>
  <c r="AB351" i="4"/>
  <c r="AC351" i="4" s="1"/>
  <c r="T347" i="4"/>
  <c r="AB347" i="4"/>
  <c r="AC347" i="4" s="1"/>
  <c r="T346" i="4"/>
  <c r="AB346" i="4"/>
  <c r="AC346" i="4" s="1"/>
  <c r="T345" i="4"/>
  <c r="AB345" i="4"/>
  <c r="AC345" i="4" s="1"/>
  <c r="T344" i="4"/>
  <c r="AB344" i="4"/>
  <c r="AC344" i="4" s="1"/>
  <c r="T342" i="4"/>
  <c r="AB342" i="4"/>
  <c r="AC342" i="4" s="1"/>
  <c r="C58" i="1"/>
  <c r="O58" i="1" s="1"/>
  <c r="O57" i="1"/>
  <c r="C26" i="1"/>
  <c r="C27" i="1" s="1"/>
  <c r="C171" i="1"/>
  <c r="C155" i="1"/>
  <c r="C992" i="1"/>
  <c r="X992" i="1" s="1"/>
  <c r="C974" i="1"/>
  <c r="X974" i="1" s="1"/>
  <c r="C857" i="1"/>
  <c r="X857" i="1" s="1"/>
  <c r="C257" i="1"/>
  <c r="C824" i="1"/>
  <c r="X824" i="1" s="1"/>
  <c r="C810" i="1"/>
  <c r="X810" i="1" s="1"/>
  <c r="C791" i="1"/>
  <c r="C655" i="1"/>
  <c r="C634" i="1"/>
  <c r="D557" i="4" s="1"/>
  <c r="C619" i="1"/>
  <c r="D543" i="4" s="1"/>
  <c r="C588" i="1"/>
  <c r="D517" i="4" s="1"/>
  <c r="C564" i="1"/>
  <c r="D498" i="4" s="1"/>
  <c r="C483" i="1"/>
  <c r="D430" i="4" s="1"/>
  <c r="C358" i="1"/>
  <c r="D324" i="4" s="1"/>
  <c r="L324" i="4" s="1"/>
  <c r="C294" i="1"/>
  <c r="C283" i="1"/>
  <c r="C245" i="1"/>
  <c r="C190" i="1"/>
  <c r="O894" i="1"/>
  <c r="O49" i="1"/>
  <c r="O255" i="1"/>
  <c r="Q229" i="4" s="1"/>
  <c r="O292" i="1"/>
  <c r="Q264" i="4" s="1"/>
  <c r="O221" i="1"/>
  <c r="Q198" i="4" s="1"/>
  <c r="O54" i="1"/>
  <c r="O992" i="1"/>
  <c r="O974" i="1"/>
  <c r="O857" i="1"/>
  <c r="O824" i="1"/>
  <c r="O810" i="1"/>
  <c r="O791" i="1"/>
  <c r="O655" i="1"/>
  <c r="O634" i="1"/>
  <c r="Q557" i="4" s="1"/>
  <c r="O619" i="1"/>
  <c r="Q543" i="4" s="1"/>
  <c r="O588" i="1"/>
  <c r="Q517" i="4" s="1"/>
  <c r="O564" i="1"/>
  <c r="Q498" i="4" s="1"/>
  <c r="O483" i="1"/>
  <c r="Q430" i="4" s="1"/>
  <c r="O358" i="1"/>
  <c r="Q324" i="4" s="1"/>
  <c r="O283" i="1"/>
  <c r="Q256" i="4" s="1"/>
  <c r="O245" i="1"/>
  <c r="Q220" i="4" s="1"/>
  <c r="O190" i="1"/>
  <c r="O170" i="1"/>
  <c r="O154" i="1"/>
  <c r="O145" i="1"/>
  <c r="T120" i="4"/>
  <c r="T121" i="4"/>
  <c r="T105" i="4"/>
  <c r="T40" i="4"/>
  <c r="E25" i="1"/>
  <c r="E22" i="1"/>
  <c r="E21" i="1"/>
  <c r="E20" i="1"/>
  <c r="E18" i="1"/>
  <c r="E16" i="1"/>
  <c r="E15" i="1"/>
  <c r="E14" i="1"/>
  <c r="E12" i="1"/>
  <c r="E10" i="1"/>
  <c r="E8" i="1"/>
  <c r="E6" i="1"/>
  <c r="E4" i="1"/>
  <c r="E3" i="1"/>
  <c r="D47" i="3"/>
  <c r="D46" i="3"/>
  <c r="D220" i="4" l="1"/>
  <c r="X244" i="1"/>
  <c r="D256" i="4"/>
  <c r="X282" i="1"/>
  <c r="D266" i="4"/>
  <c r="X293" i="1"/>
  <c r="G430" i="4"/>
  <c r="H430" i="4" s="1"/>
  <c r="M430" i="4" s="1"/>
  <c r="L430" i="4"/>
  <c r="G498" i="4"/>
  <c r="H498" i="4" s="1"/>
  <c r="M498" i="4" s="1"/>
  <c r="L498" i="4"/>
  <c r="G517" i="4"/>
  <c r="H517" i="4" s="1"/>
  <c r="M517" i="4" s="1"/>
  <c r="L517" i="4"/>
  <c r="G543" i="4"/>
  <c r="H543" i="4" s="1"/>
  <c r="M543" i="4" s="1"/>
  <c r="L543" i="4"/>
  <c r="G557" i="4"/>
  <c r="H557" i="4" s="1"/>
  <c r="M557" i="4" s="1"/>
  <c r="L557" i="4"/>
  <c r="D231" i="4"/>
  <c r="X256" i="1"/>
  <c r="AD390" i="4"/>
  <c r="AF390" i="4" s="1"/>
  <c r="D392" i="4"/>
  <c r="C439" i="1"/>
  <c r="O438" i="1"/>
  <c r="Q392" i="4" s="1"/>
  <c r="X438" i="1"/>
  <c r="G391" i="4"/>
  <c r="H391" i="4" s="1"/>
  <c r="M391" i="4" s="1"/>
  <c r="L391" i="4"/>
  <c r="D198" i="4"/>
  <c r="C222" i="1"/>
  <c r="X220" i="1"/>
  <c r="L197" i="4"/>
  <c r="G197" i="4"/>
  <c r="H197" i="4" s="1"/>
  <c r="M197" i="4" s="1"/>
  <c r="AD197" i="4" s="1"/>
  <c r="AF197" i="4" s="1"/>
  <c r="AD463" i="4"/>
  <c r="AF463" i="4" s="1"/>
  <c r="D465" i="4"/>
  <c r="C529" i="1"/>
  <c r="O528" i="1"/>
  <c r="Q465" i="4" s="1"/>
  <c r="G464" i="4"/>
  <c r="H464" i="4" s="1"/>
  <c r="M464" i="4" s="1"/>
  <c r="L464" i="4"/>
  <c r="D301" i="4"/>
  <c r="C332" i="1"/>
  <c r="O331" i="1"/>
  <c r="Q301" i="4" s="1"/>
  <c r="X330" i="1"/>
  <c r="L300" i="4"/>
  <c r="G300" i="4"/>
  <c r="H300" i="4" s="1"/>
  <c r="M300" i="4" s="1"/>
  <c r="AD300" i="4" s="1"/>
  <c r="AF300" i="4" s="1"/>
  <c r="D349" i="4"/>
  <c r="L349" i="4" s="1"/>
  <c r="C388" i="1"/>
  <c r="O387" i="1"/>
  <c r="Q349" i="4" s="1"/>
  <c r="X386" i="1"/>
  <c r="AD376" i="4"/>
  <c r="AF376" i="4" s="1"/>
  <c r="D378" i="4"/>
  <c r="C422" i="1"/>
  <c r="O421" i="1"/>
  <c r="Q378" i="4" s="1"/>
  <c r="G377" i="4"/>
  <c r="H377" i="4" s="1"/>
  <c r="M377" i="4" s="1"/>
  <c r="L377" i="4"/>
  <c r="AD457" i="4"/>
  <c r="AF457" i="4" s="1"/>
  <c r="D459" i="4"/>
  <c r="C522" i="1"/>
  <c r="O521" i="1"/>
  <c r="Q459" i="4" s="1"/>
  <c r="G458" i="4"/>
  <c r="H458" i="4" s="1"/>
  <c r="M458" i="4" s="1"/>
  <c r="L458" i="4"/>
  <c r="AD536" i="4"/>
  <c r="AF536" i="4" s="1"/>
  <c r="D538" i="4"/>
  <c r="C613" i="1"/>
  <c r="O612" i="1"/>
  <c r="Q538" i="4" s="1"/>
  <c r="G537" i="4"/>
  <c r="H537" i="4" s="1"/>
  <c r="M537" i="4" s="1"/>
  <c r="L537" i="4"/>
  <c r="AD598" i="4"/>
  <c r="AF598" i="4" s="1"/>
  <c r="D600" i="4"/>
  <c r="C681" i="1"/>
  <c r="O680" i="1"/>
  <c r="Q600" i="4" s="1"/>
  <c r="G599" i="4"/>
  <c r="H599" i="4" s="1"/>
  <c r="M599" i="4" s="1"/>
  <c r="L599" i="4"/>
  <c r="D411" i="4"/>
  <c r="C459" i="1"/>
  <c r="O458" i="1"/>
  <c r="Q411" i="4" s="1"/>
  <c r="X458" i="1"/>
  <c r="G410" i="4"/>
  <c r="H410" i="4" s="1"/>
  <c r="M410" i="4" s="1"/>
  <c r="L410" i="4"/>
  <c r="L219" i="4"/>
  <c r="G219" i="4"/>
  <c r="H219" i="4" s="1"/>
  <c r="M219" i="4" s="1"/>
  <c r="AD219" i="4" s="1"/>
  <c r="AF219" i="4" s="1"/>
  <c r="L255" i="4"/>
  <c r="G255" i="4"/>
  <c r="H255" i="4" s="1"/>
  <c r="M255" i="4" s="1"/>
  <c r="AD255" i="4" s="1"/>
  <c r="AF255" i="4" s="1"/>
  <c r="L265" i="4"/>
  <c r="G265" i="4"/>
  <c r="H265" i="4" s="1"/>
  <c r="M265" i="4" s="1"/>
  <c r="AD265" i="4" s="1"/>
  <c r="AF265" i="4" s="1"/>
  <c r="AD497" i="4"/>
  <c r="AF497" i="4" s="1"/>
  <c r="AD516" i="4"/>
  <c r="AF516" i="4" s="1"/>
  <c r="AD542" i="4"/>
  <c r="AF542" i="4" s="1"/>
  <c r="AD556" i="4"/>
  <c r="AF556" i="4" s="1"/>
  <c r="AD576" i="4"/>
  <c r="AF576" i="4" s="1"/>
  <c r="L230" i="4"/>
  <c r="G230" i="4"/>
  <c r="H230" i="4" s="1"/>
  <c r="M230" i="4" s="1"/>
  <c r="AD230" i="4" s="1"/>
  <c r="AF230" i="4" s="1"/>
  <c r="X791" i="1"/>
  <c r="X655" i="1"/>
  <c r="X633" i="1"/>
  <c r="AK359" i="1" a="1"/>
  <c r="AK359" i="1" s="1"/>
  <c r="AK360" i="1" s="1" a="1"/>
  <c r="AK360" i="1" s="1"/>
  <c r="G324" i="4"/>
  <c r="H324" i="4" s="1"/>
  <c r="M324" i="4" s="1"/>
  <c r="AD324" i="4" s="1"/>
  <c r="AF324" i="4" s="1"/>
  <c r="C28" i="1"/>
  <c r="O27" i="1"/>
  <c r="C191" i="1"/>
  <c r="C246" i="1"/>
  <c r="C284" i="1"/>
  <c r="C295" i="1"/>
  <c r="C359" i="1"/>
  <c r="X359" i="1" s="1"/>
  <c r="C484" i="1"/>
  <c r="C565" i="1"/>
  <c r="C589" i="1"/>
  <c r="D518" i="4" s="1"/>
  <c r="C620" i="1"/>
  <c r="D544" i="4" s="1"/>
  <c r="C635" i="1"/>
  <c r="D558" i="4" s="1"/>
  <c r="C656" i="1"/>
  <c r="D577" i="4" s="1"/>
  <c r="C792" i="1"/>
  <c r="C825" i="1"/>
  <c r="X825" i="1" s="1"/>
  <c r="C258" i="1"/>
  <c r="C858" i="1"/>
  <c r="X858" i="1" s="1"/>
  <c r="C975" i="1"/>
  <c r="X975" i="1" s="1"/>
  <c r="C993" i="1"/>
  <c r="X993" i="1" s="1"/>
  <c r="C156" i="1"/>
  <c r="C172" i="1"/>
  <c r="C216" i="1"/>
  <c r="X216" i="1" s="1"/>
  <c r="O895" i="1"/>
  <c r="O3" i="1"/>
  <c r="O24" i="1"/>
  <c r="O55" i="1"/>
  <c r="O222" i="1"/>
  <c r="Q199" i="4" s="1"/>
  <c r="O293" i="1"/>
  <c r="Q265" i="4" s="1"/>
  <c r="O256" i="1"/>
  <c r="Q230" i="4" s="1"/>
  <c r="O155" i="1"/>
  <c r="O171" i="1"/>
  <c r="O191" i="1"/>
  <c r="O246" i="1"/>
  <c r="Q221" i="4" s="1"/>
  <c r="O284" i="1"/>
  <c r="Q257" i="4" s="1"/>
  <c r="O359" i="1"/>
  <c r="O484" i="1"/>
  <c r="O565" i="1"/>
  <c r="O589" i="1"/>
  <c r="Q518" i="4" s="1"/>
  <c r="O620" i="1"/>
  <c r="Q544" i="4" s="1"/>
  <c r="O635" i="1"/>
  <c r="Q558" i="4" s="1"/>
  <c r="O656" i="1"/>
  <c r="Q577" i="4" s="1"/>
  <c r="O792" i="1"/>
  <c r="O825" i="1"/>
  <c r="O858" i="1"/>
  <c r="O975" i="1"/>
  <c r="O993" i="1"/>
  <c r="D45" i="3"/>
  <c r="D232" i="4" l="1"/>
  <c r="X257" i="1"/>
  <c r="G577" i="4"/>
  <c r="H577" i="4" s="1"/>
  <c r="M577" i="4" s="1"/>
  <c r="L577" i="4"/>
  <c r="G558" i="4"/>
  <c r="H558" i="4" s="1"/>
  <c r="M558" i="4" s="1"/>
  <c r="L558" i="4"/>
  <c r="G544" i="4"/>
  <c r="H544" i="4" s="1"/>
  <c r="M544" i="4" s="1"/>
  <c r="L544" i="4"/>
  <c r="G518" i="4"/>
  <c r="H518" i="4" s="1"/>
  <c r="M518" i="4" s="1"/>
  <c r="L518" i="4"/>
  <c r="D267" i="4"/>
  <c r="X294" i="1"/>
  <c r="D257" i="4"/>
  <c r="X283" i="1"/>
  <c r="D221" i="4"/>
  <c r="X245" i="1"/>
  <c r="AD410" i="4"/>
  <c r="AF410" i="4" s="1"/>
  <c r="D412" i="4"/>
  <c r="C460" i="1"/>
  <c r="O459" i="1"/>
  <c r="Q412" i="4" s="1"/>
  <c r="X459" i="1"/>
  <c r="G411" i="4"/>
  <c r="H411" i="4" s="1"/>
  <c r="M411" i="4" s="1"/>
  <c r="L411" i="4"/>
  <c r="AD599" i="4"/>
  <c r="AF599" i="4" s="1"/>
  <c r="D601" i="4"/>
  <c r="O681" i="1"/>
  <c r="Q601" i="4" s="1"/>
  <c r="C682" i="1"/>
  <c r="G600" i="4"/>
  <c r="H600" i="4" s="1"/>
  <c r="M600" i="4" s="1"/>
  <c r="L600" i="4"/>
  <c r="AD537" i="4"/>
  <c r="AF537" i="4" s="1"/>
  <c r="D539" i="4"/>
  <c r="C614" i="1"/>
  <c r="O613" i="1"/>
  <c r="Q539" i="4" s="1"/>
  <c r="G538" i="4"/>
  <c r="H538" i="4" s="1"/>
  <c r="M538" i="4" s="1"/>
  <c r="L538" i="4"/>
  <c r="AD458" i="4"/>
  <c r="AF458" i="4" s="1"/>
  <c r="D460" i="4"/>
  <c r="O522" i="1"/>
  <c r="Q460" i="4" s="1"/>
  <c r="G459" i="4"/>
  <c r="H459" i="4" s="1"/>
  <c r="M459" i="4" s="1"/>
  <c r="L459" i="4"/>
  <c r="AD377" i="4"/>
  <c r="AF377" i="4" s="1"/>
  <c r="D379" i="4"/>
  <c r="C423" i="1"/>
  <c r="O422" i="1"/>
  <c r="Q379" i="4" s="1"/>
  <c r="G378" i="4"/>
  <c r="H378" i="4" s="1"/>
  <c r="M378" i="4" s="1"/>
  <c r="L378" i="4"/>
  <c r="D350" i="4"/>
  <c r="L350" i="4" s="1"/>
  <c r="C389" i="1"/>
  <c r="O388" i="1"/>
  <c r="Q350" i="4" s="1"/>
  <c r="X387" i="1"/>
  <c r="D302" i="4"/>
  <c r="C333" i="1"/>
  <c r="O332" i="1"/>
  <c r="Q302" i="4" s="1"/>
  <c r="X331" i="1"/>
  <c r="L301" i="4"/>
  <c r="G301" i="4"/>
  <c r="H301" i="4" s="1"/>
  <c r="M301" i="4" s="1"/>
  <c r="AD301" i="4" s="1"/>
  <c r="AF301" i="4" s="1"/>
  <c r="AD464" i="4"/>
  <c r="AF464" i="4" s="1"/>
  <c r="D466" i="4"/>
  <c r="O529" i="1"/>
  <c r="Q466" i="4" s="1"/>
  <c r="C530" i="1"/>
  <c r="G465" i="4"/>
  <c r="H465" i="4" s="1"/>
  <c r="M465" i="4" s="1"/>
  <c r="L465" i="4"/>
  <c r="D199" i="4"/>
  <c r="C223" i="1"/>
  <c r="X221" i="1"/>
  <c r="L198" i="4"/>
  <c r="G198" i="4"/>
  <c r="H198" i="4" s="1"/>
  <c r="M198" i="4" s="1"/>
  <c r="AD198" i="4" s="1"/>
  <c r="AF198" i="4" s="1"/>
  <c r="AD391" i="4"/>
  <c r="AF391" i="4" s="1"/>
  <c r="D393" i="4"/>
  <c r="O439" i="1"/>
  <c r="Q393" i="4" s="1"/>
  <c r="C440" i="1"/>
  <c r="X439" i="1"/>
  <c r="G392" i="4"/>
  <c r="H392" i="4" s="1"/>
  <c r="M392" i="4" s="1"/>
  <c r="L392" i="4"/>
  <c r="L231" i="4"/>
  <c r="G231" i="4"/>
  <c r="H231" i="4" s="1"/>
  <c r="M231" i="4" s="1"/>
  <c r="AD231" i="4" s="1"/>
  <c r="AF231" i="4" s="1"/>
  <c r="AD557" i="4"/>
  <c r="AF557" i="4" s="1"/>
  <c r="AD543" i="4"/>
  <c r="AF543" i="4" s="1"/>
  <c r="AD517" i="4"/>
  <c r="AF517" i="4" s="1"/>
  <c r="AD498" i="4"/>
  <c r="AF498" i="4" s="1"/>
  <c r="AD430" i="4"/>
  <c r="AF430" i="4" s="1"/>
  <c r="L266" i="4"/>
  <c r="G266" i="4"/>
  <c r="H266" i="4" s="1"/>
  <c r="M266" i="4" s="1"/>
  <c r="AD266" i="4" s="1"/>
  <c r="AF266" i="4" s="1"/>
  <c r="L256" i="4"/>
  <c r="G256" i="4"/>
  <c r="H256" i="4" s="1"/>
  <c r="M256" i="4" s="1"/>
  <c r="AD256" i="4" s="1"/>
  <c r="AF256" i="4" s="1"/>
  <c r="L220" i="4"/>
  <c r="G220" i="4"/>
  <c r="H220" i="4" s="1"/>
  <c r="M220" i="4" s="1"/>
  <c r="AD220" i="4" s="1"/>
  <c r="AF220" i="4" s="1"/>
  <c r="X792" i="1"/>
  <c r="X634" i="1"/>
  <c r="X565" i="1"/>
  <c r="AK361" i="1" a="1"/>
  <c r="AK361" i="1" s="1"/>
  <c r="AK362" i="1" s="1" a="1"/>
  <c r="AK362" i="1" s="1"/>
  <c r="AK363" i="1" s="1" a="1"/>
  <c r="AK363" i="1" s="1"/>
  <c r="AK364" i="1" s="1" a="1"/>
  <c r="AK364" i="1" s="1"/>
  <c r="AK365" i="1" s="1" a="1"/>
  <c r="AK365" i="1" s="1"/>
  <c r="AK366" i="1" s="1" a="1"/>
  <c r="AK366" i="1" s="1"/>
  <c r="AK367" i="1" s="1" a="1"/>
  <c r="AK367" i="1" s="1"/>
  <c r="AK368" i="1" s="1" a="1"/>
  <c r="AK368" i="1" s="1"/>
  <c r="AK369" i="1" s="1" a="1"/>
  <c r="AK369" i="1" s="1"/>
  <c r="X484" i="1"/>
  <c r="C29" i="1"/>
  <c r="O28" i="1"/>
  <c r="C173" i="1"/>
  <c r="C157" i="1"/>
  <c r="C976" i="1"/>
  <c r="X976" i="1" s="1"/>
  <c r="C259" i="1"/>
  <c r="C826" i="1"/>
  <c r="C657" i="1"/>
  <c r="D578" i="4" s="1"/>
  <c r="C636" i="1"/>
  <c r="D559" i="4" s="1"/>
  <c r="C621" i="1"/>
  <c r="C590" i="1"/>
  <c r="D519" i="4" s="1"/>
  <c r="C566" i="1"/>
  <c r="D499" i="4" s="1"/>
  <c r="C485" i="1"/>
  <c r="D431" i="4" s="1"/>
  <c r="C360" i="1"/>
  <c r="C296" i="1"/>
  <c r="C285" i="1"/>
  <c r="C247" i="1"/>
  <c r="C192" i="1"/>
  <c r="O25" i="1"/>
  <c r="O4" i="1"/>
  <c r="O896" i="1"/>
  <c r="O257" i="1"/>
  <c r="Q231" i="4" s="1"/>
  <c r="O294" i="1"/>
  <c r="Q266" i="4" s="1"/>
  <c r="O223" i="1"/>
  <c r="Q200" i="4" s="1"/>
  <c r="O976" i="1"/>
  <c r="O826" i="1"/>
  <c r="O657" i="1"/>
  <c r="Q578" i="4" s="1"/>
  <c r="O636" i="1"/>
  <c r="Q559" i="4" s="1"/>
  <c r="O621" i="1"/>
  <c r="Q545" i="4" s="1"/>
  <c r="O590" i="1"/>
  <c r="Q519" i="4" s="1"/>
  <c r="O566" i="1"/>
  <c r="Q499" i="4" s="1"/>
  <c r="O485" i="1"/>
  <c r="Q431" i="4" s="1"/>
  <c r="O360" i="1"/>
  <c r="Q325" i="4" s="1"/>
  <c r="O285" i="1"/>
  <c r="Q258" i="4" s="1"/>
  <c r="O247" i="1"/>
  <c r="Q222" i="4" s="1"/>
  <c r="O192" i="1"/>
  <c r="O172" i="1"/>
  <c r="O156" i="1"/>
  <c r="D44" i="3"/>
  <c r="D222" i="4" l="1"/>
  <c r="X246" i="1"/>
  <c r="D258" i="4"/>
  <c r="X284" i="1"/>
  <c r="D268" i="4"/>
  <c r="X295" i="1"/>
  <c r="D325" i="4"/>
  <c r="G431" i="4"/>
  <c r="H431" i="4" s="1"/>
  <c r="M431" i="4" s="1"/>
  <c r="L431" i="4"/>
  <c r="G499" i="4"/>
  <c r="H499" i="4" s="1"/>
  <c r="M499" i="4" s="1"/>
  <c r="L499" i="4"/>
  <c r="G519" i="4"/>
  <c r="H519" i="4" s="1"/>
  <c r="M519" i="4" s="1"/>
  <c r="L519" i="4"/>
  <c r="X620" i="1"/>
  <c r="D545" i="4"/>
  <c r="G559" i="4"/>
  <c r="H559" i="4" s="1"/>
  <c r="M559" i="4" s="1"/>
  <c r="L559" i="4"/>
  <c r="G578" i="4"/>
  <c r="H578" i="4" s="1"/>
  <c r="M578" i="4" s="1"/>
  <c r="L578" i="4"/>
  <c r="D233" i="4"/>
  <c r="X258" i="1"/>
  <c r="AD392" i="4"/>
  <c r="AF392" i="4" s="1"/>
  <c r="D394" i="4"/>
  <c r="C441" i="1"/>
  <c r="O440" i="1"/>
  <c r="Q394" i="4" s="1"/>
  <c r="X440" i="1"/>
  <c r="G393" i="4"/>
  <c r="H393" i="4" s="1"/>
  <c r="M393" i="4" s="1"/>
  <c r="L393" i="4"/>
  <c r="D200" i="4"/>
  <c r="C224" i="1"/>
  <c r="X222" i="1"/>
  <c r="L199" i="4"/>
  <c r="G199" i="4"/>
  <c r="H199" i="4" s="1"/>
  <c r="M199" i="4" s="1"/>
  <c r="AD199" i="4" s="1"/>
  <c r="AF199" i="4" s="1"/>
  <c r="AD465" i="4"/>
  <c r="AF465" i="4" s="1"/>
  <c r="D467" i="4"/>
  <c r="O530" i="1"/>
  <c r="Q467" i="4" s="1"/>
  <c r="C531" i="1"/>
  <c r="G466" i="4"/>
  <c r="H466" i="4" s="1"/>
  <c r="M466" i="4" s="1"/>
  <c r="L466" i="4"/>
  <c r="D303" i="4"/>
  <c r="C334" i="1"/>
  <c r="O333" i="1"/>
  <c r="Q303" i="4" s="1"/>
  <c r="X332" i="1"/>
  <c r="L302" i="4"/>
  <c r="G302" i="4"/>
  <c r="H302" i="4" s="1"/>
  <c r="M302" i="4" s="1"/>
  <c r="AD302" i="4" s="1"/>
  <c r="AF302" i="4" s="1"/>
  <c r="D351" i="4"/>
  <c r="L351" i="4" s="1"/>
  <c r="C390" i="1"/>
  <c r="O389" i="1"/>
  <c r="Q351" i="4" s="1"/>
  <c r="X388" i="1"/>
  <c r="AD378" i="4"/>
  <c r="AF378" i="4" s="1"/>
  <c r="D380" i="4"/>
  <c r="O423" i="1"/>
  <c r="Q380" i="4" s="1"/>
  <c r="G379" i="4"/>
  <c r="H379" i="4" s="1"/>
  <c r="M379" i="4" s="1"/>
  <c r="L379" i="4"/>
  <c r="AD459" i="4"/>
  <c r="AF459" i="4" s="1"/>
  <c r="G460" i="4"/>
  <c r="H460" i="4" s="1"/>
  <c r="M460" i="4" s="1"/>
  <c r="L460" i="4"/>
  <c r="AD538" i="4"/>
  <c r="AF538" i="4" s="1"/>
  <c r="D540" i="4"/>
  <c r="O614" i="1"/>
  <c r="Q540" i="4" s="1"/>
  <c r="G539" i="4"/>
  <c r="H539" i="4" s="1"/>
  <c r="M539" i="4" s="1"/>
  <c r="L539" i="4"/>
  <c r="AD600" i="4"/>
  <c r="AF600" i="4" s="1"/>
  <c r="D602" i="4"/>
  <c r="O682" i="1"/>
  <c r="Q602" i="4" s="1"/>
  <c r="C683" i="1"/>
  <c r="G601" i="4"/>
  <c r="H601" i="4" s="1"/>
  <c r="M601" i="4" s="1"/>
  <c r="L601" i="4"/>
  <c r="AD411" i="4"/>
  <c r="AF411" i="4" s="1"/>
  <c r="D413" i="4"/>
  <c r="C461" i="1"/>
  <c r="O460" i="1"/>
  <c r="Q413" i="4" s="1"/>
  <c r="X460" i="1"/>
  <c r="G412" i="4"/>
  <c r="H412" i="4" s="1"/>
  <c r="M412" i="4" s="1"/>
  <c r="L412" i="4"/>
  <c r="L221" i="4"/>
  <c r="G221" i="4"/>
  <c r="H221" i="4" s="1"/>
  <c r="M221" i="4" s="1"/>
  <c r="AD221" i="4" s="1"/>
  <c r="AF221" i="4" s="1"/>
  <c r="L257" i="4"/>
  <c r="G257" i="4"/>
  <c r="H257" i="4" s="1"/>
  <c r="M257" i="4" s="1"/>
  <c r="AD257" i="4" s="1"/>
  <c r="AF257" i="4" s="1"/>
  <c r="L267" i="4"/>
  <c r="G267" i="4"/>
  <c r="H267" i="4" s="1"/>
  <c r="M267" i="4" s="1"/>
  <c r="AD267" i="4" s="1"/>
  <c r="AF267" i="4" s="1"/>
  <c r="AD518" i="4"/>
  <c r="AF518" i="4" s="1"/>
  <c r="AD544" i="4"/>
  <c r="AF544" i="4" s="1"/>
  <c r="AD558" i="4"/>
  <c r="AF558" i="4" s="1"/>
  <c r="AD577" i="4"/>
  <c r="AF577" i="4" s="1"/>
  <c r="L232" i="4"/>
  <c r="G232" i="4"/>
  <c r="H232" i="4" s="1"/>
  <c r="M232" i="4" s="1"/>
  <c r="AD232" i="4" s="1"/>
  <c r="AF232" i="4" s="1"/>
  <c r="X826" i="1"/>
  <c r="X635" i="1"/>
  <c r="AK370" i="1" a="1"/>
  <c r="AK370" i="1" s="1"/>
  <c r="AK371" i="1" s="1" a="1"/>
  <c r="AK371" i="1" s="1"/>
  <c r="G333" i="4"/>
  <c r="H333" i="4" s="1"/>
  <c r="M333" i="4" s="1"/>
  <c r="AD333" i="4" s="1"/>
  <c r="AF333" i="4" s="1"/>
  <c r="C30" i="1"/>
  <c r="O29" i="1"/>
  <c r="C193" i="1"/>
  <c r="C248" i="1"/>
  <c r="C286" i="1"/>
  <c r="C297" i="1"/>
  <c r="C361" i="1"/>
  <c r="C486" i="1"/>
  <c r="C567" i="1"/>
  <c r="D500" i="4" s="1"/>
  <c r="C591" i="1"/>
  <c r="D520" i="4" s="1"/>
  <c r="C622" i="1"/>
  <c r="D546" i="4" s="1"/>
  <c r="C637" i="1"/>
  <c r="D560" i="4" s="1"/>
  <c r="C658" i="1"/>
  <c r="D579" i="4" s="1"/>
  <c r="C827" i="1"/>
  <c r="C260" i="1"/>
  <c r="C977" i="1"/>
  <c r="X977" i="1" s="1"/>
  <c r="C158" i="1"/>
  <c r="C174" i="1"/>
  <c r="O897" i="1"/>
  <c r="O5" i="1"/>
  <c r="O26" i="1"/>
  <c r="O224" i="1"/>
  <c r="Q201" i="4" s="1"/>
  <c r="O295" i="1"/>
  <c r="Q267" i="4" s="1"/>
  <c r="O258" i="1"/>
  <c r="Q232" i="4" s="1"/>
  <c r="O157" i="1"/>
  <c r="O173" i="1"/>
  <c r="O193" i="1"/>
  <c r="O248" i="1"/>
  <c r="Q223" i="4" s="1"/>
  <c r="O286" i="1"/>
  <c r="Q259" i="4" s="1"/>
  <c r="O361" i="1"/>
  <c r="Q326" i="4" s="1"/>
  <c r="O486" i="1"/>
  <c r="O567" i="1"/>
  <c r="Q500" i="4" s="1"/>
  <c r="O591" i="1"/>
  <c r="Q520" i="4" s="1"/>
  <c r="O622" i="1"/>
  <c r="Q546" i="4" s="1"/>
  <c r="O637" i="1"/>
  <c r="Q560" i="4" s="1"/>
  <c r="O658" i="1"/>
  <c r="Q579" i="4" s="1"/>
  <c r="O827" i="1"/>
  <c r="O977" i="1"/>
  <c r="O216" i="1"/>
  <c r="C6" i="3"/>
  <c r="D234" i="4" l="1"/>
  <c r="X259" i="1"/>
  <c r="G579" i="4"/>
  <c r="H579" i="4" s="1"/>
  <c r="M579" i="4" s="1"/>
  <c r="L579" i="4"/>
  <c r="G560" i="4"/>
  <c r="H560" i="4" s="1"/>
  <c r="M560" i="4" s="1"/>
  <c r="L560" i="4"/>
  <c r="G546" i="4"/>
  <c r="H546" i="4" s="1"/>
  <c r="M546" i="4" s="1"/>
  <c r="L546" i="4"/>
  <c r="G520" i="4"/>
  <c r="H520" i="4" s="1"/>
  <c r="M520" i="4" s="1"/>
  <c r="L520" i="4"/>
  <c r="G500" i="4"/>
  <c r="H500" i="4" s="1"/>
  <c r="M500" i="4" s="1"/>
  <c r="L500" i="4"/>
  <c r="D326" i="4"/>
  <c r="X360" i="1"/>
  <c r="D269" i="4"/>
  <c r="X296" i="1"/>
  <c r="D259" i="4"/>
  <c r="X285" i="1"/>
  <c r="D223" i="4"/>
  <c r="X247" i="1"/>
  <c r="AD412" i="4"/>
  <c r="AF412" i="4" s="1"/>
  <c r="D414" i="4"/>
  <c r="C462" i="1"/>
  <c r="O461" i="1"/>
  <c r="Q414" i="4" s="1"/>
  <c r="X461" i="1"/>
  <c r="G413" i="4"/>
  <c r="H413" i="4" s="1"/>
  <c r="M413" i="4" s="1"/>
  <c r="L413" i="4"/>
  <c r="AD601" i="4"/>
  <c r="AF601" i="4" s="1"/>
  <c r="D603" i="4"/>
  <c r="O683" i="1"/>
  <c r="Q603" i="4" s="1"/>
  <c r="C684" i="1"/>
  <c r="G602" i="4"/>
  <c r="H602" i="4" s="1"/>
  <c r="M602" i="4" s="1"/>
  <c r="L602" i="4"/>
  <c r="AD539" i="4"/>
  <c r="AF539" i="4" s="1"/>
  <c r="G540" i="4"/>
  <c r="H540" i="4" s="1"/>
  <c r="M540" i="4" s="1"/>
  <c r="L540" i="4"/>
  <c r="AD460" i="4"/>
  <c r="AF460" i="4" s="1"/>
  <c r="AD379" i="4"/>
  <c r="AF379" i="4" s="1"/>
  <c r="G380" i="4"/>
  <c r="H380" i="4" s="1"/>
  <c r="M380" i="4" s="1"/>
  <c r="L380" i="4"/>
  <c r="D352" i="4"/>
  <c r="L352" i="4" s="1"/>
  <c r="C391" i="1"/>
  <c r="O390" i="1"/>
  <c r="Q352" i="4" s="1"/>
  <c r="D304" i="4"/>
  <c r="C335" i="1"/>
  <c r="O334" i="1"/>
  <c r="Q304" i="4" s="1"/>
  <c r="X333" i="1"/>
  <c r="L303" i="4"/>
  <c r="G303" i="4"/>
  <c r="H303" i="4" s="1"/>
  <c r="M303" i="4" s="1"/>
  <c r="AD303" i="4" s="1"/>
  <c r="AF303" i="4" s="1"/>
  <c r="AD466" i="4"/>
  <c r="AF466" i="4" s="1"/>
  <c r="D468" i="4"/>
  <c r="O531" i="1"/>
  <c r="Q468" i="4" s="1"/>
  <c r="C532" i="1"/>
  <c r="G467" i="4"/>
  <c r="H467" i="4" s="1"/>
  <c r="M467" i="4" s="1"/>
  <c r="L467" i="4"/>
  <c r="D201" i="4"/>
  <c r="C225" i="1"/>
  <c r="X223" i="1"/>
  <c r="L200" i="4"/>
  <c r="G200" i="4"/>
  <c r="H200" i="4" s="1"/>
  <c r="M200" i="4" s="1"/>
  <c r="AD200" i="4" s="1"/>
  <c r="AF200" i="4" s="1"/>
  <c r="AD393" i="4"/>
  <c r="AF393" i="4" s="1"/>
  <c r="D395" i="4"/>
  <c r="C442" i="1"/>
  <c r="O441" i="1"/>
  <c r="Q395" i="4" s="1"/>
  <c r="X441" i="1"/>
  <c r="G394" i="4"/>
  <c r="H394" i="4" s="1"/>
  <c r="M394" i="4" s="1"/>
  <c r="L394" i="4"/>
  <c r="L233" i="4"/>
  <c r="G233" i="4"/>
  <c r="H233" i="4" s="1"/>
  <c r="M233" i="4" s="1"/>
  <c r="AD233" i="4" s="1"/>
  <c r="AF233" i="4" s="1"/>
  <c r="AD578" i="4"/>
  <c r="AF578" i="4" s="1"/>
  <c r="AD559" i="4"/>
  <c r="AF559" i="4" s="1"/>
  <c r="G545" i="4"/>
  <c r="H545" i="4" s="1"/>
  <c r="M545" i="4" s="1"/>
  <c r="L545" i="4"/>
  <c r="AD519" i="4"/>
  <c r="AF519" i="4" s="1"/>
  <c r="AD499" i="4"/>
  <c r="AF499" i="4" s="1"/>
  <c r="AD431" i="4"/>
  <c r="AF431" i="4" s="1"/>
  <c r="L325" i="4"/>
  <c r="G325" i="4"/>
  <c r="H325" i="4" s="1"/>
  <c r="M325" i="4" s="1"/>
  <c r="AD325" i="4" s="1"/>
  <c r="AF325" i="4" s="1"/>
  <c r="L268" i="4"/>
  <c r="G268" i="4"/>
  <c r="H268" i="4" s="1"/>
  <c r="M268" i="4" s="1"/>
  <c r="AD268" i="4" s="1"/>
  <c r="AF268" i="4" s="1"/>
  <c r="L258" i="4"/>
  <c r="G258" i="4"/>
  <c r="H258" i="4" s="1"/>
  <c r="M258" i="4" s="1"/>
  <c r="AD258" i="4" s="1"/>
  <c r="AF258" i="4" s="1"/>
  <c r="L222" i="4"/>
  <c r="G222" i="4"/>
  <c r="H222" i="4" s="1"/>
  <c r="M222" i="4" s="1"/>
  <c r="AD222" i="4" s="1"/>
  <c r="AF222" i="4" s="1"/>
  <c r="X827" i="1"/>
  <c r="X636" i="1"/>
  <c r="AK372" i="1" a="1"/>
  <c r="AK372" i="1" s="1"/>
  <c r="AK373" i="1" s="1" a="1"/>
  <c r="AK373" i="1" s="1"/>
  <c r="AK374" i="1" s="1" a="1"/>
  <c r="AK374" i="1" s="1"/>
  <c r="AK375" i="1" s="1" a="1"/>
  <c r="AK375" i="1" s="1"/>
  <c r="AK376" i="1" s="1" a="1"/>
  <c r="AK376" i="1" s="1"/>
  <c r="G334" i="4"/>
  <c r="H334" i="4" s="1"/>
  <c r="M334" i="4" s="1"/>
  <c r="AD334" i="4" s="1"/>
  <c r="AF334" i="4" s="1"/>
  <c r="G335" i="4"/>
  <c r="H335" i="4" s="1"/>
  <c r="M335" i="4" s="1"/>
  <c r="AD335" i="4" s="1"/>
  <c r="AF335" i="4" s="1"/>
  <c r="G336" i="4"/>
  <c r="H336" i="4" s="1"/>
  <c r="M336" i="4" s="1"/>
  <c r="AD336" i="4" s="1"/>
  <c r="AF336" i="4" s="1"/>
  <c r="G337" i="4"/>
  <c r="H337" i="4" s="1"/>
  <c r="M337" i="4" s="1"/>
  <c r="AD337" i="4" s="1"/>
  <c r="AF337" i="4" s="1"/>
  <c r="X486" i="1"/>
  <c r="C31" i="1"/>
  <c r="O30" i="1"/>
  <c r="C175" i="1"/>
  <c r="C159" i="1"/>
  <c r="C978" i="1"/>
  <c r="C261" i="1"/>
  <c r="C707" i="1"/>
  <c r="C659" i="1"/>
  <c r="D580" i="4" s="1"/>
  <c r="C638" i="1"/>
  <c r="D561" i="4" s="1"/>
  <c r="C623" i="1"/>
  <c r="D547" i="4" s="1"/>
  <c r="C592" i="1"/>
  <c r="C568" i="1"/>
  <c r="D501" i="4" s="1"/>
  <c r="C487" i="1"/>
  <c r="D432" i="4" s="1"/>
  <c r="C362" i="1"/>
  <c r="C298" i="1"/>
  <c r="C287" i="1"/>
  <c r="C249" i="1"/>
  <c r="C232" i="1"/>
  <c r="X232" i="1" s="1"/>
  <c r="C194" i="1"/>
  <c r="O6" i="1"/>
  <c r="O898" i="1"/>
  <c r="O259" i="1"/>
  <c r="Q233" i="4" s="1"/>
  <c r="O296" i="1"/>
  <c r="Q268" i="4" s="1"/>
  <c r="O225" i="1"/>
  <c r="Q202" i="4" s="1"/>
  <c r="O978" i="1"/>
  <c r="O659" i="1"/>
  <c r="Q580" i="4" s="1"/>
  <c r="O638" i="1"/>
  <c r="Q561" i="4" s="1"/>
  <c r="O623" i="1"/>
  <c r="Q547" i="4" s="1"/>
  <c r="O568" i="1"/>
  <c r="Q501" i="4" s="1"/>
  <c r="O487" i="1"/>
  <c r="Q432" i="4" s="1"/>
  <c r="O362" i="1"/>
  <c r="Q327" i="4" s="1"/>
  <c r="O287" i="1"/>
  <c r="Q260" i="4" s="1"/>
  <c r="O249" i="1"/>
  <c r="Q224" i="4" s="1"/>
  <c r="O194" i="1"/>
  <c r="O174" i="1"/>
  <c r="O158" i="1"/>
  <c r="C8" i="3"/>
  <c r="D8" i="3"/>
  <c r="D224" i="4" l="1"/>
  <c r="C250" i="1"/>
  <c r="X248" i="1"/>
  <c r="D260" i="4"/>
  <c r="X286" i="1"/>
  <c r="D270" i="4"/>
  <c r="X297" i="1"/>
  <c r="D327" i="4"/>
  <c r="X361" i="1"/>
  <c r="G432" i="4"/>
  <c r="H432" i="4" s="1"/>
  <c r="M432" i="4" s="1"/>
  <c r="L432" i="4"/>
  <c r="G501" i="4"/>
  <c r="H501" i="4" s="1"/>
  <c r="M501" i="4" s="1"/>
  <c r="L501" i="4"/>
  <c r="G547" i="4"/>
  <c r="H547" i="4" s="1"/>
  <c r="M547" i="4" s="1"/>
  <c r="L547" i="4"/>
  <c r="G561" i="4"/>
  <c r="H561" i="4" s="1"/>
  <c r="M561" i="4" s="1"/>
  <c r="L561" i="4"/>
  <c r="G580" i="4"/>
  <c r="H580" i="4" s="1"/>
  <c r="M580" i="4" s="1"/>
  <c r="L580" i="4"/>
  <c r="D235" i="4"/>
  <c r="X260" i="1"/>
  <c r="AD545" i="4"/>
  <c r="AF545" i="4" s="1"/>
  <c r="AD394" i="4"/>
  <c r="AF394" i="4" s="1"/>
  <c r="D396" i="4"/>
  <c r="C443" i="1"/>
  <c r="O442" i="1"/>
  <c r="Q396" i="4" s="1"/>
  <c r="G395" i="4"/>
  <c r="H395" i="4" s="1"/>
  <c r="M395" i="4" s="1"/>
  <c r="L395" i="4"/>
  <c r="D202" i="4"/>
  <c r="C226" i="1"/>
  <c r="X224" i="1"/>
  <c r="L201" i="4"/>
  <c r="G201" i="4"/>
  <c r="H201" i="4" s="1"/>
  <c r="M201" i="4" s="1"/>
  <c r="AD201" i="4" s="1"/>
  <c r="AF201" i="4" s="1"/>
  <c r="AD467" i="4"/>
  <c r="AF467" i="4" s="1"/>
  <c r="D469" i="4"/>
  <c r="O532" i="1"/>
  <c r="Q469" i="4" s="1"/>
  <c r="C533" i="1"/>
  <c r="G468" i="4"/>
  <c r="H468" i="4" s="1"/>
  <c r="M468" i="4" s="1"/>
  <c r="L468" i="4"/>
  <c r="D305" i="4"/>
  <c r="O335" i="1"/>
  <c r="Q305" i="4" s="1"/>
  <c r="X334" i="1"/>
  <c r="L304" i="4"/>
  <c r="G304" i="4"/>
  <c r="H304" i="4" s="1"/>
  <c r="M304" i="4" s="1"/>
  <c r="AD304" i="4" s="1"/>
  <c r="AF304" i="4" s="1"/>
  <c r="D353" i="4"/>
  <c r="L353" i="4" s="1"/>
  <c r="O391" i="1"/>
  <c r="Q353" i="4" s="1"/>
  <c r="AD380" i="4"/>
  <c r="AF380" i="4" s="1"/>
  <c r="AD540" i="4"/>
  <c r="AF540" i="4" s="1"/>
  <c r="AD602" i="4"/>
  <c r="AF602" i="4" s="1"/>
  <c r="D604" i="4"/>
  <c r="O684" i="1"/>
  <c r="Q604" i="4" s="1"/>
  <c r="C685" i="1"/>
  <c r="G603" i="4"/>
  <c r="H603" i="4" s="1"/>
  <c r="M603" i="4" s="1"/>
  <c r="L603" i="4"/>
  <c r="AD413" i="4"/>
  <c r="AF413" i="4" s="1"/>
  <c r="D415" i="4"/>
  <c r="O462" i="1"/>
  <c r="Q415" i="4" s="1"/>
  <c r="G414" i="4"/>
  <c r="H414" i="4" s="1"/>
  <c r="M414" i="4" s="1"/>
  <c r="L414" i="4"/>
  <c r="L223" i="4"/>
  <c r="G223" i="4"/>
  <c r="H223" i="4" s="1"/>
  <c r="M223" i="4" s="1"/>
  <c r="AD223" i="4" s="1"/>
  <c r="AF223" i="4" s="1"/>
  <c r="L259" i="4"/>
  <c r="G259" i="4"/>
  <c r="H259" i="4" s="1"/>
  <c r="M259" i="4" s="1"/>
  <c r="AD259" i="4" s="1"/>
  <c r="AF259" i="4" s="1"/>
  <c r="L269" i="4"/>
  <c r="G269" i="4"/>
  <c r="H269" i="4" s="1"/>
  <c r="M269" i="4" s="1"/>
  <c r="AD269" i="4" s="1"/>
  <c r="AF269" i="4" s="1"/>
  <c r="L326" i="4"/>
  <c r="G326" i="4"/>
  <c r="H326" i="4" s="1"/>
  <c r="M326" i="4" s="1"/>
  <c r="AD326" i="4" s="1"/>
  <c r="AF326" i="4" s="1"/>
  <c r="AD500" i="4"/>
  <c r="AF500" i="4" s="1"/>
  <c r="AD520" i="4"/>
  <c r="AF520" i="4" s="1"/>
  <c r="AD546" i="4"/>
  <c r="AF546" i="4" s="1"/>
  <c r="AD560" i="4"/>
  <c r="AF560" i="4" s="1"/>
  <c r="AD579" i="4"/>
  <c r="AF579" i="4" s="1"/>
  <c r="L234" i="4"/>
  <c r="G234" i="4"/>
  <c r="H234" i="4" s="1"/>
  <c r="M234" i="4" s="1"/>
  <c r="AD234" i="4" s="1"/>
  <c r="AF234" i="4" s="1"/>
  <c r="X978" i="1"/>
  <c r="X707" i="1"/>
  <c r="X637" i="1"/>
  <c r="X592" i="1"/>
  <c r="AK377" i="1" a="1"/>
  <c r="AK377" i="1" s="1"/>
  <c r="AK378" i="1" s="1" a="1"/>
  <c r="AK378" i="1" s="1"/>
  <c r="AK379" i="1" s="1" a="1"/>
  <c r="AK379" i="1" s="1"/>
  <c r="AK380" i="1" s="1" a="1"/>
  <c r="AK380" i="1" s="1"/>
  <c r="AK381" i="1" s="1" a="1"/>
  <c r="AK381" i="1" s="1"/>
  <c r="AK382" i="1" s="1" a="1"/>
  <c r="AK382" i="1" s="1"/>
  <c r="AK383" i="1" s="1" a="1"/>
  <c r="AK383" i="1" s="1"/>
  <c r="AK384" i="1" s="1" a="1"/>
  <c r="AK384" i="1" s="1"/>
  <c r="AK385" i="1" s="1" a="1"/>
  <c r="AK385" i="1" s="1"/>
  <c r="AK386" i="1" s="1" a="1"/>
  <c r="AK386" i="1" s="1"/>
  <c r="AK387" i="1" s="1" a="1"/>
  <c r="AK387" i="1" s="1"/>
  <c r="AK388" i="1" s="1" a="1"/>
  <c r="AK388" i="1" s="1"/>
  <c r="AK389" i="1" s="1" a="1"/>
  <c r="AK389" i="1" s="1"/>
  <c r="AK390" i="1" s="1" a="1"/>
  <c r="AK390" i="1" s="1"/>
  <c r="AK391" i="1" s="1" a="1"/>
  <c r="AK391" i="1" s="1"/>
  <c r="AK392" i="1" s="1" a="1"/>
  <c r="AK392" i="1" s="1"/>
  <c r="AK393" i="1" s="1" a="1"/>
  <c r="AK393" i="1" s="1"/>
  <c r="AK394" i="1" s="1" a="1"/>
  <c r="AK394" i="1" s="1"/>
  <c r="AK395" i="1" s="1" a="1"/>
  <c r="AK395" i="1" s="1"/>
  <c r="AK396" i="1" s="1" a="1"/>
  <c r="AK396" i="1" s="1"/>
  <c r="AK397" i="1" s="1" a="1"/>
  <c r="AK397" i="1" s="1"/>
  <c r="AK398" i="1" s="1" a="1"/>
  <c r="AK398" i="1" s="1"/>
  <c r="AK399" i="1" s="1" a="1"/>
  <c r="AK399" i="1" s="1"/>
  <c r="AK400" i="1" s="1" a="1"/>
  <c r="AK400" i="1" s="1"/>
  <c r="AK401" i="1" s="1" a="1"/>
  <c r="AK401" i="1" s="1"/>
  <c r="AK402" i="1" s="1" a="1"/>
  <c r="AK402" i="1" s="1"/>
  <c r="AK403" i="1" s="1" a="1"/>
  <c r="AK403" i="1" s="1"/>
  <c r="AK404" i="1" s="1" a="1"/>
  <c r="AK404" i="1" s="1"/>
  <c r="AK405" i="1" s="1" a="1"/>
  <c r="AK405" i="1" s="1"/>
  <c r="AK406" i="1" s="1" a="1"/>
  <c r="AK406" i="1" s="1"/>
  <c r="AK407" i="1" s="1" a="1"/>
  <c r="AK407" i="1" s="1"/>
  <c r="AK408" i="1" s="1" a="1"/>
  <c r="AK408" i="1" s="1"/>
  <c r="AK409" i="1" s="1" a="1"/>
  <c r="AK409" i="1" s="1"/>
  <c r="AK410" i="1" s="1" a="1"/>
  <c r="AK410" i="1" s="1"/>
  <c r="AK411" i="1" s="1" a="1"/>
  <c r="AK411" i="1" s="1"/>
  <c r="AK412" i="1" s="1" a="1"/>
  <c r="AK412" i="1" s="1"/>
  <c r="AK413" i="1" s="1" a="1"/>
  <c r="AK413" i="1" s="1"/>
  <c r="AK414" i="1" s="1" a="1"/>
  <c r="AK414" i="1" s="1"/>
  <c r="AK415" i="1" s="1" a="1"/>
  <c r="AK415" i="1" s="1"/>
  <c r="AK416" i="1" s="1" a="1"/>
  <c r="AK416" i="1" s="1"/>
  <c r="AK417" i="1" s="1" a="1"/>
  <c r="AK417" i="1" s="1"/>
  <c r="AK418" i="1" s="1" a="1"/>
  <c r="AK418" i="1" s="1"/>
  <c r="AK419" i="1" s="1" a="1"/>
  <c r="AK419" i="1" s="1"/>
  <c r="AK420" i="1" s="1" a="1"/>
  <c r="AK420" i="1" s="1"/>
  <c r="AK421" i="1" s="1" a="1"/>
  <c r="AK421" i="1" s="1"/>
  <c r="AK422" i="1" s="1" a="1"/>
  <c r="AK422" i="1" s="1"/>
  <c r="AK423" i="1" s="1" a="1"/>
  <c r="AK423" i="1" s="1"/>
  <c r="AK424" i="1" s="1" a="1"/>
  <c r="AK424" i="1" s="1"/>
  <c r="AK425" i="1" s="1" a="1"/>
  <c r="AK425" i="1" s="1"/>
  <c r="AK426" i="1" s="1" a="1"/>
  <c r="AK426" i="1" s="1"/>
  <c r="AK427" i="1" s="1" a="1"/>
  <c r="AK427" i="1" s="1"/>
  <c r="AK428" i="1" s="1" a="1"/>
  <c r="AK428" i="1" s="1"/>
  <c r="AK429" i="1" s="1" a="1"/>
  <c r="AK429" i="1" s="1"/>
  <c r="AK430" i="1" s="1" a="1"/>
  <c r="AK430" i="1" s="1"/>
  <c r="AK431" i="1" s="1" a="1"/>
  <c r="AK431" i="1" s="1"/>
  <c r="AK432" i="1" s="1" a="1"/>
  <c r="AK432" i="1" s="1"/>
  <c r="AK433" i="1" s="1" a="1"/>
  <c r="AK433" i="1" s="1"/>
  <c r="AK434" i="1" s="1" a="1"/>
  <c r="AK434" i="1" s="1"/>
  <c r="AK435" i="1" s="1" a="1"/>
  <c r="AK435" i="1" s="1"/>
  <c r="AK436" i="1" s="1" a="1"/>
  <c r="AK436" i="1" s="1"/>
  <c r="AK437" i="1" s="1" a="1"/>
  <c r="AK437" i="1" s="1"/>
  <c r="AK438" i="1" s="1" a="1"/>
  <c r="AK438" i="1" s="1"/>
  <c r="AK439" i="1" s="1" a="1"/>
  <c r="AK439" i="1" s="1"/>
  <c r="AK440" i="1" s="1" a="1"/>
  <c r="AK440" i="1" s="1"/>
  <c r="AK441" i="1" s="1" a="1"/>
  <c r="AK441" i="1" s="1"/>
  <c r="AK442" i="1" s="1" a="1"/>
  <c r="AK442" i="1" s="1"/>
  <c r="AK443" i="1" s="1" a="1"/>
  <c r="AK443" i="1" s="1"/>
  <c r="AK444" i="1" s="1" a="1"/>
  <c r="AK444" i="1" s="1"/>
  <c r="AK445" i="1" s="1" a="1"/>
  <c r="AK445" i="1" s="1"/>
  <c r="AK446" i="1" s="1" a="1"/>
  <c r="AK446" i="1" s="1"/>
  <c r="AK447" i="1" s="1" a="1"/>
  <c r="AK447" i="1" s="1"/>
  <c r="AK448" i="1" s="1" a="1"/>
  <c r="AK448" i="1" s="1"/>
  <c r="AK449" i="1" s="1" a="1"/>
  <c r="AK449" i="1" s="1"/>
  <c r="AK450" i="1" s="1" a="1"/>
  <c r="AK450" i="1" s="1"/>
  <c r="AK451" i="1" s="1" a="1"/>
  <c r="AK451" i="1" s="1"/>
  <c r="AK452" i="1" s="1" a="1"/>
  <c r="AK452" i="1" s="1"/>
  <c r="AK453" i="1" s="1" a="1"/>
  <c r="AK453" i="1" s="1"/>
  <c r="AK454" i="1" s="1" a="1"/>
  <c r="AK454" i="1" s="1"/>
  <c r="AK455" i="1" s="1" a="1"/>
  <c r="AK455" i="1" s="1"/>
  <c r="AK456" i="1" s="1" a="1"/>
  <c r="AK456" i="1" s="1"/>
  <c r="AK457" i="1" s="1" a="1"/>
  <c r="AK457" i="1" s="1"/>
  <c r="AK458" i="1" s="1" a="1"/>
  <c r="AK458" i="1" s="1"/>
  <c r="AK459" i="1" s="1" a="1"/>
  <c r="AK459" i="1" s="1"/>
  <c r="AK460" i="1" s="1" a="1"/>
  <c r="AK460" i="1" s="1"/>
  <c r="AK461" i="1" s="1" a="1"/>
  <c r="AK461" i="1" s="1"/>
  <c r="AK462" i="1" s="1" a="1"/>
  <c r="AK462" i="1" s="1"/>
  <c r="AK463" i="1" s="1" a="1"/>
  <c r="AK463" i="1" s="1"/>
  <c r="AK464" i="1" s="1" a="1"/>
  <c r="AK464" i="1" s="1"/>
  <c r="AK465" i="1" s="1" a="1"/>
  <c r="AK465" i="1" s="1"/>
  <c r="AK466" i="1" s="1" a="1"/>
  <c r="AK466" i="1" s="1"/>
  <c r="AK467" i="1" s="1" a="1"/>
  <c r="AK467" i="1" s="1"/>
  <c r="AK468" i="1" s="1" a="1"/>
  <c r="AK468" i="1" s="1"/>
  <c r="AK469" i="1" s="1" a="1"/>
  <c r="AK469" i="1" s="1"/>
  <c r="AK470" i="1" s="1" a="1"/>
  <c r="AK470" i="1" s="1"/>
  <c r="AK471" i="1" s="1" a="1"/>
  <c r="AK471" i="1" s="1"/>
  <c r="AK472" i="1" s="1" a="1"/>
  <c r="AK472" i="1" s="1"/>
  <c r="AK473" i="1" s="1" a="1"/>
  <c r="AK473" i="1" s="1"/>
  <c r="AK474" i="1" s="1" a="1"/>
  <c r="AK474" i="1" s="1"/>
  <c r="AK475" i="1" s="1" a="1"/>
  <c r="AK475" i="1" s="1"/>
  <c r="AK476" i="1" s="1" a="1"/>
  <c r="AK476" i="1" s="1"/>
  <c r="AK477" i="1" s="1" a="1"/>
  <c r="AK477" i="1" s="1"/>
  <c r="AK478" i="1" s="1" a="1"/>
  <c r="AK478" i="1" s="1"/>
  <c r="AK479" i="1" s="1" a="1"/>
  <c r="AK479" i="1" s="1"/>
  <c r="AK480" i="1" s="1" a="1"/>
  <c r="AK480" i="1" s="1"/>
  <c r="AK481" i="1" s="1" a="1"/>
  <c r="AK481" i="1" s="1"/>
  <c r="AK482" i="1" s="1" a="1"/>
  <c r="AK482" i="1" s="1"/>
  <c r="AK483" i="1" s="1" a="1"/>
  <c r="AK483" i="1" s="1"/>
  <c r="AK484" i="1" s="1" a="1"/>
  <c r="AK484" i="1" s="1"/>
  <c r="AK485" i="1" s="1" a="1"/>
  <c r="AK485" i="1" s="1"/>
  <c r="AK486" i="1" s="1" a="1"/>
  <c r="AK486" i="1" s="1"/>
  <c r="AK487" i="1" s="1" a="1"/>
  <c r="AK487" i="1" s="1"/>
  <c r="AK488" i="1" s="1" a="1"/>
  <c r="AK488" i="1" s="1"/>
  <c r="AK489" i="1" s="1" a="1"/>
  <c r="AK489" i="1" s="1"/>
  <c r="AK490" i="1" s="1" a="1"/>
  <c r="AK490" i="1" s="1"/>
  <c r="AK491" i="1" s="1" a="1"/>
  <c r="AK491" i="1" s="1"/>
  <c r="AK492" i="1" s="1" a="1"/>
  <c r="AK492" i="1" s="1"/>
  <c r="AK493" i="1" s="1" a="1"/>
  <c r="AK493" i="1" s="1"/>
  <c r="AK494" i="1" s="1" a="1"/>
  <c r="AK494" i="1" s="1"/>
  <c r="AK495" i="1" s="1" a="1"/>
  <c r="AK495" i="1" s="1"/>
  <c r="AK496" i="1" s="1" a="1"/>
  <c r="AK496" i="1" s="1"/>
  <c r="AK497" i="1" s="1" a="1"/>
  <c r="AK497" i="1" s="1"/>
  <c r="AK498" i="1" s="1" a="1"/>
  <c r="AK498" i="1" s="1"/>
  <c r="AK499" i="1" s="1" a="1"/>
  <c r="AK499" i="1" s="1"/>
  <c r="AK500" i="1" s="1" a="1"/>
  <c r="AK500" i="1" s="1"/>
  <c r="AK501" i="1" s="1" a="1"/>
  <c r="AK501" i="1" s="1"/>
  <c r="AK502" i="1" s="1" a="1"/>
  <c r="AK502" i="1" s="1"/>
  <c r="AK503" i="1" s="1" a="1"/>
  <c r="AK503" i="1" s="1"/>
  <c r="AK504" i="1" s="1" a="1"/>
  <c r="AK504" i="1" s="1"/>
  <c r="AK505" i="1" s="1" a="1"/>
  <c r="AK505" i="1" s="1"/>
  <c r="AK506" i="1" s="1" a="1"/>
  <c r="AK506" i="1" s="1"/>
  <c r="AK507" i="1" s="1" a="1"/>
  <c r="AK507" i="1" s="1"/>
  <c r="AK508" i="1" s="1" a="1"/>
  <c r="AK508" i="1" s="1"/>
  <c r="AK509" i="1" s="1" a="1"/>
  <c r="AK509" i="1" s="1"/>
  <c r="AK510" i="1" s="1" a="1"/>
  <c r="AK510" i="1" s="1"/>
  <c r="AK511" i="1" s="1" a="1"/>
  <c r="AK511" i="1" s="1"/>
  <c r="AK512" i="1" s="1" a="1"/>
  <c r="AK512" i="1" s="1"/>
  <c r="AK513" i="1" s="1" a="1"/>
  <c r="AK513" i="1" s="1"/>
  <c r="AK514" i="1" s="1" a="1"/>
  <c r="AK514" i="1" s="1"/>
  <c r="AK515" i="1" s="1" a="1"/>
  <c r="AK515" i="1" s="1"/>
  <c r="AK516" i="1" s="1" a="1"/>
  <c r="AK516" i="1" s="1"/>
  <c r="AK517" i="1" s="1" a="1"/>
  <c r="AK517" i="1" s="1"/>
  <c r="AK518" i="1" s="1" a="1"/>
  <c r="AK518" i="1" s="1"/>
  <c r="AK519" i="1" s="1" a="1"/>
  <c r="AK519" i="1" s="1"/>
  <c r="AK520" i="1" s="1" a="1"/>
  <c r="AK520" i="1" s="1"/>
  <c r="AK521" i="1" s="1" a="1"/>
  <c r="AK521" i="1" s="1"/>
  <c r="AK522" i="1" s="1" a="1"/>
  <c r="AK522" i="1" s="1"/>
  <c r="AK523" i="1" s="1" a="1"/>
  <c r="AK523" i="1" s="1"/>
  <c r="AK524" i="1" s="1" a="1"/>
  <c r="AK524" i="1" s="1"/>
  <c r="AK525" i="1" s="1" a="1"/>
  <c r="AK525" i="1" s="1"/>
  <c r="AK526" i="1" s="1" a="1"/>
  <c r="AK526" i="1" s="1"/>
  <c r="AK527" i="1" s="1" a="1"/>
  <c r="AK527" i="1" s="1"/>
  <c r="AK528" i="1" s="1" a="1"/>
  <c r="AK528" i="1" s="1"/>
  <c r="AK529" i="1" s="1" a="1"/>
  <c r="AK529" i="1" s="1"/>
  <c r="AK530" i="1" s="1" a="1"/>
  <c r="AK530" i="1" s="1"/>
  <c r="AK531" i="1" s="1" a="1"/>
  <c r="AK531" i="1" s="1"/>
  <c r="AK532" i="1" s="1" a="1"/>
  <c r="AK532" i="1" s="1"/>
  <c r="AK533" i="1" s="1" a="1"/>
  <c r="AK533" i="1" s="1"/>
  <c r="AK534" i="1" s="1" a="1"/>
  <c r="AK534" i="1" s="1"/>
  <c r="AK535" i="1" s="1" a="1"/>
  <c r="AK535" i="1" s="1"/>
  <c r="AK536" i="1" s="1" a="1"/>
  <c r="AK536" i="1" s="1"/>
  <c r="AK537" i="1" s="1" a="1"/>
  <c r="AK537" i="1" s="1"/>
  <c r="AK538" i="1" s="1" a="1"/>
  <c r="AK538" i="1" s="1"/>
  <c r="AK539" i="1" s="1" a="1"/>
  <c r="AK539" i="1" s="1"/>
  <c r="AK540" i="1" s="1" a="1"/>
  <c r="AK540" i="1" s="1"/>
  <c r="AK541" i="1" s="1" a="1"/>
  <c r="AK541" i="1" s="1"/>
  <c r="AK542" i="1" s="1" a="1"/>
  <c r="AK542" i="1" s="1"/>
  <c r="AK543" i="1" s="1" a="1"/>
  <c r="AK543" i="1" s="1"/>
  <c r="AK544" i="1" s="1" a="1"/>
  <c r="AK544" i="1" s="1"/>
  <c r="AK545" i="1" s="1" a="1"/>
  <c r="AK545" i="1" s="1"/>
  <c r="AK546" i="1" s="1" a="1"/>
  <c r="AK546" i="1" s="1"/>
  <c r="AK547" i="1" s="1" a="1"/>
  <c r="AK547" i="1" s="1"/>
  <c r="AK548" i="1" s="1" a="1"/>
  <c r="AK548" i="1" s="1"/>
  <c r="AK549" i="1" s="1" a="1"/>
  <c r="AK549" i="1" s="1"/>
  <c r="AK550" i="1" s="1" a="1"/>
  <c r="AK550" i="1" s="1"/>
  <c r="AK551" i="1" s="1" a="1"/>
  <c r="AK551" i="1" s="1"/>
  <c r="AK552" i="1" s="1" a="1"/>
  <c r="AK552" i="1" s="1"/>
  <c r="AK553" i="1" s="1" a="1"/>
  <c r="AK553" i="1" s="1"/>
  <c r="AK554" i="1" s="1" a="1"/>
  <c r="AK554" i="1" s="1"/>
  <c r="AK555" i="1" s="1" a="1"/>
  <c r="AK555" i="1" s="1"/>
  <c r="AK556" i="1" s="1" a="1"/>
  <c r="AK556" i="1" s="1"/>
  <c r="AK557" i="1" s="1" a="1"/>
  <c r="AK557" i="1" s="1"/>
  <c r="AK558" i="1" s="1" a="1"/>
  <c r="AK558" i="1" s="1"/>
  <c r="AK559" i="1" s="1" a="1"/>
  <c r="AK559" i="1" s="1"/>
  <c r="AK560" i="1" s="1" a="1"/>
  <c r="AK560" i="1" s="1"/>
  <c r="AK561" i="1" s="1" a="1"/>
  <c r="AK561" i="1" s="1"/>
  <c r="AK562" i="1" s="1" a="1"/>
  <c r="AK562" i="1" s="1"/>
  <c r="AK563" i="1" s="1" a="1"/>
  <c r="AK563" i="1" s="1"/>
  <c r="AK564" i="1" s="1" a="1"/>
  <c r="AK564" i="1" s="1"/>
  <c r="AK565" i="1" s="1" a="1"/>
  <c r="AK565" i="1" s="1"/>
  <c r="AK566" i="1" s="1" a="1"/>
  <c r="AK566" i="1" s="1"/>
  <c r="AK567" i="1" s="1" a="1"/>
  <c r="AK567" i="1" s="1"/>
  <c r="AK568" i="1" s="1" a="1"/>
  <c r="AK568" i="1" s="1"/>
  <c r="AK569" i="1" s="1" a="1"/>
  <c r="AK569" i="1" s="1"/>
  <c r="AK570" i="1" s="1" a="1"/>
  <c r="AK570" i="1" s="1"/>
  <c r="AK571" i="1" s="1" a="1"/>
  <c r="AK571" i="1" s="1"/>
  <c r="AK572" i="1" s="1" a="1"/>
  <c r="AK572" i="1" s="1"/>
  <c r="AK573" i="1" s="1" a="1"/>
  <c r="AK573" i="1" s="1"/>
  <c r="AK574" i="1" s="1" a="1"/>
  <c r="AK574" i="1" s="1"/>
  <c r="AK575" i="1" s="1" a="1"/>
  <c r="AK575" i="1" s="1"/>
  <c r="AK576" i="1" s="1" a="1"/>
  <c r="AK576" i="1" s="1"/>
  <c r="AK577" i="1" s="1" a="1"/>
  <c r="AK577" i="1" s="1"/>
  <c r="AK578" i="1" s="1" a="1"/>
  <c r="AK578" i="1" s="1"/>
  <c r="AK579" i="1" s="1" a="1"/>
  <c r="AK579" i="1" s="1"/>
  <c r="AK580" i="1" s="1" a="1"/>
  <c r="AK580" i="1" s="1"/>
  <c r="AK581" i="1" s="1" a="1"/>
  <c r="AK581" i="1" s="1"/>
  <c r="AK582" i="1" s="1" a="1"/>
  <c r="AK582" i="1" s="1"/>
  <c r="AK583" i="1" s="1" a="1"/>
  <c r="AK583" i="1" s="1"/>
  <c r="AK584" i="1" s="1" a="1"/>
  <c r="AK584" i="1" s="1"/>
  <c r="AK585" i="1" s="1" a="1"/>
  <c r="AK585" i="1" s="1"/>
  <c r="AK586" i="1" s="1" a="1"/>
  <c r="AK586" i="1" s="1"/>
  <c r="AK587" i="1" s="1" a="1"/>
  <c r="AK587" i="1" s="1"/>
  <c r="AK588" i="1" s="1" a="1"/>
  <c r="AK588" i="1" s="1"/>
  <c r="AK589" i="1" s="1" a="1"/>
  <c r="AK589" i="1" s="1"/>
  <c r="AK590" i="1" s="1" a="1"/>
  <c r="AK590" i="1" s="1"/>
  <c r="AK591" i="1" s="1" a="1"/>
  <c r="AK591" i="1" s="1"/>
  <c r="AK592" i="1" s="1" a="1"/>
  <c r="AK592" i="1" s="1"/>
  <c r="AK593" i="1" s="1" a="1"/>
  <c r="AK593" i="1" s="1"/>
  <c r="AK594" i="1" s="1" a="1"/>
  <c r="AK594" i="1" s="1"/>
  <c r="AK595" i="1" s="1" a="1"/>
  <c r="AK595" i="1" s="1"/>
  <c r="AK596" i="1" s="1" a="1"/>
  <c r="AK596" i="1" s="1"/>
  <c r="AK597" i="1" s="1" a="1"/>
  <c r="AK597" i="1" s="1"/>
  <c r="AK598" i="1" s="1" a="1"/>
  <c r="AK598" i="1" s="1"/>
  <c r="AK599" i="1" s="1" a="1"/>
  <c r="AK599" i="1" s="1"/>
  <c r="AK600" i="1" s="1" a="1"/>
  <c r="AK600" i="1" s="1"/>
  <c r="AK601" i="1" s="1" a="1"/>
  <c r="AK601" i="1" s="1"/>
  <c r="AK602" i="1" s="1" a="1"/>
  <c r="AK602" i="1" s="1"/>
  <c r="AK603" i="1" s="1" a="1"/>
  <c r="AK603" i="1" s="1"/>
  <c r="AK604" i="1" s="1" a="1"/>
  <c r="AK604" i="1" s="1"/>
  <c r="AK605" i="1" s="1" a="1"/>
  <c r="AK605" i="1" s="1"/>
  <c r="AK606" i="1" s="1" a="1"/>
  <c r="AK606" i="1" s="1"/>
  <c r="AK607" i="1" s="1" a="1"/>
  <c r="AK607" i="1" s="1"/>
  <c r="AK608" i="1" s="1" a="1"/>
  <c r="AK608" i="1" s="1"/>
  <c r="AK609" i="1" s="1" a="1"/>
  <c r="AK609" i="1" s="1"/>
  <c r="AK610" i="1" s="1" a="1"/>
  <c r="AK610" i="1" s="1"/>
  <c r="AK611" i="1" s="1" a="1"/>
  <c r="AK611" i="1" s="1"/>
  <c r="AK612" i="1" s="1" a="1"/>
  <c r="AK612" i="1" s="1"/>
  <c r="AK613" i="1" s="1" a="1"/>
  <c r="AK613" i="1" s="1"/>
  <c r="AK614" i="1" s="1" a="1"/>
  <c r="AK614" i="1" s="1"/>
  <c r="AK615" i="1" s="1" a="1"/>
  <c r="AK615" i="1" s="1"/>
  <c r="AK616" i="1" s="1" a="1"/>
  <c r="AK616" i="1" s="1"/>
  <c r="AK617" i="1" s="1" a="1"/>
  <c r="AK617" i="1" s="1"/>
  <c r="AK618" i="1" s="1" a="1"/>
  <c r="AK618" i="1" s="1"/>
  <c r="AK619" i="1" s="1" a="1"/>
  <c r="AK619" i="1" s="1"/>
  <c r="AK620" i="1" s="1" a="1"/>
  <c r="AK620" i="1" s="1"/>
  <c r="AK621" i="1" s="1" a="1"/>
  <c r="AK621" i="1" s="1"/>
  <c r="AK622" i="1" s="1" a="1"/>
  <c r="AK622" i="1" s="1"/>
  <c r="AK623" i="1" s="1" a="1"/>
  <c r="AK623" i="1" s="1"/>
  <c r="AK624" i="1" s="1" a="1"/>
  <c r="AK624" i="1" s="1"/>
  <c r="AK625" i="1" s="1" a="1"/>
  <c r="AK625" i="1" s="1"/>
  <c r="AK626" i="1" s="1" a="1"/>
  <c r="AK626" i="1" s="1"/>
  <c r="AK627" i="1" s="1" a="1"/>
  <c r="AK627" i="1" s="1"/>
  <c r="AK628" i="1" s="1" a="1"/>
  <c r="AK628" i="1" s="1"/>
  <c r="AK629" i="1" s="1" a="1"/>
  <c r="AK629" i="1" s="1"/>
  <c r="AK630" i="1" s="1" a="1"/>
  <c r="AK630" i="1" s="1"/>
  <c r="AK631" i="1" s="1" a="1"/>
  <c r="AK631" i="1" s="1"/>
  <c r="AK632" i="1" s="1" a="1"/>
  <c r="AK632" i="1" s="1"/>
  <c r="AK633" i="1" s="1" a="1"/>
  <c r="AK633" i="1" s="1"/>
  <c r="AK634" i="1" s="1" a="1"/>
  <c r="AK634" i="1" s="1"/>
  <c r="AK635" i="1" s="1" a="1"/>
  <c r="AK635" i="1" s="1"/>
  <c r="AK636" i="1" s="1" a="1"/>
  <c r="AK636" i="1" s="1"/>
  <c r="AK637" i="1" s="1" a="1"/>
  <c r="AK637" i="1" s="1"/>
  <c r="AK638" i="1" s="1" a="1"/>
  <c r="AK638" i="1" s="1"/>
  <c r="AK639" i="1" s="1" a="1"/>
  <c r="AK639" i="1" s="1"/>
  <c r="AK640" i="1" s="1" a="1"/>
  <c r="AK640" i="1" s="1"/>
  <c r="AK641" i="1" s="1" a="1"/>
  <c r="AK641" i="1" s="1"/>
  <c r="AK642" i="1" s="1" a="1"/>
  <c r="AK642" i="1" s="1"/>
  <c r="AK643" i="1" s="1" a="1"/>
  <c r="AK643" i="1" s="1"/>
  <c r="AK644" i="1" s="1" a="1"/>
  <c r="AK644" i="1" s="1"/>
  <c r="AK645" i="1" s="1" a="1"/>
  <c r="AK645" i="1" s="1"/>
  <c r="AK646" i="1" s="1" a="1"/>
  <c r="AK646" i="1" s="1"/>
  <c r="AK647" i="1" s="1" a="1"/>
  <c r="AK647" i="1" s="1"/>
  <c r="AK648" i="1" s="1" a="1"/>
  <c r="AK648" i="1" s="1"/>
  <c r="AK649" i="1" s="1" a="1"/>
  <c r="AK649" i="1" s="1"/>
  <c r="AK650" i="1" s="1" a="1"/>
  <c r="AK650" i="1" s="1"/>
  <c r="AK651" i="1" s="1" a="1"/>
  <c r="AK651" i="1" s="1"/>
  <c r="AK652" i="1" s="1" a="1"/>
  <c r="AK652" i="1" s="1"/>
  <c r="AK653" i="1" s="1" a="1"/>
  <c r="AK653" i="1" s="1"/>
  <c r="AK654" i="1" s="1" a="1"/>
  <c r="AK654" i="1" s="1"/>
  <c r="AK655" i="1" s="1" a="1"/>
  <c r="AK655" i="1" s="1"/>
  <c r="AK656" i="1" s="1" a="1"/>
  <c r="AK656" i="1" s="1"/>
  <c r="AK657" i="1" s="1" a="1"/>
  <c r="AK657" i="1" s="1"/>
  <c r="AK658" i="1" s="1" a="1"/>
  <c r="AK658" i="1" s="1"/>
  <c r="AK659" i="1" s="1" a="1"/>
  <c r="AK659" i="1" s="1"/>
  <c r="AK660" i="1" s="1" a="1"/>
  <c r="AK660" i="1" s="1"/>
  <c r="AK661" i="1" s="1" a="1"/>
  <c r="AK661" i="1" s="1"/>
  <c r="AK662" i="1" s="1" a="1"/>
  <c r="AK662" i="1" s="1"/>
  <c r="AK663" i="1" s="1" a="1"/>
  <c r="AK663" i="1" s="1"/>
  <c r="AK664" i="1" s="1" a="1"/>
  <c r="AK664" i="1" s="1"/>
  <c r="AK665" i="1" s="1" a="1"/>
  <c r="AK665" i="1" s="1"/>
  <c r="AK666" i="1" s="1" a="1"/>
  <c r="AK666" i="1" s="1"/>
  <c r="AK667" i="1" s="1" a="1"/>
  <c r="AK667" i="1" s="1"/>
  <c r="AK668" i="1" s="1" a="1"/>
  <c r="AK668" i="1" s="1"/>
  <c r="AK669" i="1" s="1" a="1"/>
  <c r="AK669" i="1" s="1"/>
  <c r="AK670" i="1" s="1" a="1"/>
  <c r="AK670" i="1" s="1"/>
  <c r="AK671" i="1" s="1" a="1"/>
  <c r="AK671" i="1" s="1"/>
  <c r="AK672" i="1" s="1" a="1"/>
  <c r="AK672" i="1" s="1"/>
  <c r="AK673" i="1" s="1" a="1"/>
  <c r="AK673" i="1" s="1"/>
  <c r="AK674" i="1" s="1" a="1"/>
  <c r="AK674" i="1" s="1"/>
  <c r="AK675" i="1" s="1" a="1"/>
  <c r="AK675" i="1" s="1"/>
  <c r="AK676" i="1" s="1" a="1"/>
  <c r="AK676" i="1" s="1"/>
  <c r="AK677" i="1" s="1" a="1"/>
  <c r="AK677" i="1" s="1"/>
  <c r="AK678" i="1" s="1" a="1"/>
  <c r="AK678" i="1" s="1"/>
  <c r="AK679" i="1" s="1" a="1"/>
  <c r="AK679" i="1" s="1"/>
  <c r="AK680" i="1" s="1" a="1"/>
  <c r="AK680" i="1" s="1"/>
  <c r="AK681" i="1" s="1" a="1"/>
  <c r="AK681" i="1" s="1"/>
  <c r="AK682" i="1" s="1" a="1"/>
  <c r="AK682" i="1" s="1"/>
  <c r="AK683" i="1" s="1" a="1"/>
  <c r="AK683" i="1" s="1"/>
  <c r="AK684" i="1" s="1" a="1"/>
  <c r="AK684" i="1" s="1"/>
  <c r="AK685" i="1" s="1" a="1"/>
  <c r="AK685" i="1" s="1"/>
  <c r="AK686" i="1" s="1" a="1"/>
  <c r="AK686" i="1" s="1"/>
  <c r="AK687" i="1" s="1" a="1"/>
  <c r="AK687" i="1" s="1"/>
  <c r="AK688" i="1" s="1" a="1"/>
  <c r="AK688" i="1" s="1"/>
  <c r="AK689" i="1" s="1" a="1"/>
  <c r="AK689" i="1" s="1"/>
  <c r="AK690" i="1" s="1" a="1"/>
  <c r="AK690" i="1" s="1"/>
  <c r="AK691" i="1" s="1" a="1"/>
  <c r="AK691" i="1" s="1"/>
  <c r="AK692" i="1" s="1" a="1"/>
  <c r="AK692" i="1" s="1"/>
  <c r="AK693" i="1" s="1" a="1"/>
  <c r="AK693" i="1" s="1"/>
  <c r="AK694" i="1" s="1" a="1"/>
  <c r="AK694" i="1" s="1"/>
  <c r="AK695" i="1" s="1" a="1"/>
  <c r="AK695" i="1" s="1"/>
  <c r="AK696" i="1" s="1" a="1"/>
  <c r="AK696" i="1" s="1"/>
  <c r="AK697" i="1" s="1" a="1"/>
  <c r="AK697" i="1" s="1"/>
  <c r="AK698" i="1" s="1" a="1"/>
  <c r="AK698" i="1" s="1"/>
  <c r="AK699" i="1" s="1" a="1"/>
  <c r="AK699" i="1" s="1"/>
  <c r="AK700" i="1" s="1" a="1"/>
  <c r="AK700" i="1" s="1"/>
  <c r="AK701" i="1" s="1" a="1"/>
  <c r="AK701" i="1" s="1"/>
  <c r="AK702" i="1" s="1" a="1"/>
  <c r="AK702" i="1" s="1"/>
  <c r="AK703" i="1" s="1" a="1"/>
  <c r="AK703" i="1" s="1"/>
  <c r="AK704" i="1" s="1" a="1"/>
  <c r="AK704" i="1" s="1"/>
  <c r="AK705" i="1" s="1" a="1"/>
  <c r="AK705" i="1" s="1"/>
  <c r="AK706" i="1" s="1" a="1"/>
  <c r="AK706" i="1" s="1"/>
  <c r="AK707" i="1" s="1" a="1"/>
  <c r="AK707" i="1" s="1"/>
  <c r="AK708" i="1" s="1" a="1"/>
  <c r="AK708" i="1" s="1"/>
  <c r="AK709" i="1" s="1" a="1"/>
  <c r="AK709" i="1" s="1"/>
  <c r="AK710" i="1" s="1" a="1"/>
  <c r="AK710" i="1" s="1"/>
  <c r="AK711" i="1" s="1" a="1"/>
  <c r="AK711" i="1" s="1"/>
  <c r="AK712" i="1" s="1" a="1"/>
  <c r="AK712" i="1" s="1"/>
  <c r="AK713" i="1" s="1" a="1"/>
  <c r="AK713" i="1" s="1"/>
  <c r="AK714" i="1" s="1" a="1"/>
  <c r="AK714" i="1" s="1"/>
  <c r="AK715" i="1" s="1" a="1"/>
  <c r="AK715" i="1" s="1"/>
  <c r="AK716" i="1" s="1" a="1"/>
  <c r="AK716" i="1" s="1"/>
  <c r="AK717" i="1" s="1" a="1"/>
  <c r="AK717" i="1" s="1"/>
  <c r="AK718" i="1" s="1" a="1"/>
  <c r="AK718" i="1" s="1"/>
  <c r="AK719" i="1" s="1" a="1"/>
  <c r="AK719" i="1" s="1"/>
  <c r="AK720" i="1" s="1" a="1"/>
  <c r="AK720" i="1" s="1"/>
  <c r="AK721" i="1" s="1" a="1"/>
  <c r="AK721" i="1" s="1"/>
  <c r="AK722" i="1" s="1" a="1"/>
  <c r="AK722" i="1" s="1"/>
  <c r="AK723" i="1" s="1" a="1"/>
  <c r="AK723" i="1" s="1"/>
  <c r="AK724" i="1" s="1" a="1"/>
  <c r="AK724" i="1" s="1"/>
  <c r="AK725" i="1" s="1" a="1"/>
  <c r="AK725" i="1" s="1"/>
  <c r="AK726" i="1" s="1" a="1"/>
  <c r="AK726" i="1" s="1"/>
  <c r="AK727" i="1" s="1" a="1"/>
  <c r="AK727" i="1" s="1"/>
  <c r="AK728" i="1" s="1" a="1"/>
  <c r="AK728" i="1" s="1"/>
  <c r="AK729" i="1" s="1" a="1"/>
  <c r="AK729" i="1" s="1"/>
  <c r="AK730" i="1" s="1" a="1"/>
  <c r="AK730" i="1" s="1"/>
  <c r="AK731" i="1" s="1" a="1"/>
  <c r="AK731" i="1" s="1"/>
  <c r="AK732" i="1" s="1" a="1"/>
  <c r="AK732" i="1" s="1"/>
  <c r="AK733" i="1" s="1" a="1"/>
  <c r="AK733" i="1" s="1"/>
  <c r="AK734" i="1" s="1" a="1"/>
  <c r="AK734" i="1" s="1"/>
  <c r="AK735" i="1" s="1" a="1"/>
  <c r="AK735" i="1" s="1"/>
  <c r="AK736" i="1" s="1" a="1"/>
  <c r="AK736" i="1" s="1"/>
  <c r="AK737" i="1" s="1" a="1"/>
  <c r="AK737" i="1" s="1"/>
  <c r="AK738" i="1" s="1" a="1"/>
  <c r="AK738" i="1" s="1"/>
  <c r="AK739" i="1" s="1" a="1"/>
  <c r="AK739" i="1" s="1"/>
  <c r="AK740" i="1" s="1" a="1"/>
  <c r="AK740" i="1" s="1"/>
  <c r="AK741" i="1" s="1" a="1"/>
  <c r="AK741" i="1" s="1"/>
  <c r="AK742" i="1" s="1" a="1"/>
  <c r="AK742" i="1" s="1"/>
  <c r="AK743" i="1" s="1" a="1"/>
  <c r="AK743" i="1" s="1"/>
  <c r="AK744" i="1" s="1" a="1"/>
  <c r="AK744" i="1" s="1"/>
  <c r="AK745" i="1" s="1" a="1"/>
  <c r="AK745" i="1" s="1"/>
  <c r="AK746" i="1" s="1" a="1"/>
  <c r="AK746" i="1" s="1"/>
  <c r="AK747" i="1" s="1" a="1"/>
  <c r="AK747" i="1" s="1"/>
  <c r="AK748" i="1" s="1" a="1"/>
  <c r="AK748" i="1" s="1"/>
  <c r="AK749" i="1" s="1" a="1"/>
  <c r="AK749" i="1" s="1"/>
  <c r="AK750" i="1" s="1" a="1"/>
  <c r="AK750" i="1" s="1"/>
  <c r="AK751" i="1" s="1" a="1"/>
  <c r="AK751" i="1" s="1"/>
  <c r="AK752" i="1" s="1" a="1"/>
  <c r="AK752" i="1" s="1"/>
  <c r="AK753" i="1" s="1" a="1"/>
  <c r="AK753" i="1" s="1"/>
  <c r="AK754" i="1" s="1" a="1"/>
  <c r="AK754" i="1" s="1"/>
  <c r="AK755" i="1" s="1" a="1"/>
  <c r="AK755" i="1" s="1"/>
  <c r="AK756" i="1" s="1" a="1"/>
  <c r="AK756" i="1" s="1"/>
  <c r="AK757" i="1" s="1" a="1"/>
  <c r="AK757" i="1" s="1"/>
  <c r="AK758" i="1" s="1" a="1"/>
  <c r="AK758" i="1" s="1"/>
  <c r="AK759" i="1" s="1" a="1"/>
  <c r="AK759" i="1" s="1"/>
  <c r="AK760" i="1" s="1" a="1"/>
  <c r="AK760" i="1" s="1"/>
  <c r="AK761" i="1" s="1" a="1"/>
  <c r="AK761" i="1" s="1"/>
  <c r="AK762" i="1" s="1" a="1"/>
  <c r="AK762" i="1" s="1"/>
  <c r="AK763" i="1" s="1" a="1"/>
  <c r="AK763" i="1" s="1"/>
  <c r="AK764" i="1" s="1" a="1"/>
  <c r="AK764" i="1" s="1"/>
  <c r="AK765" i="1" s="1" a="1"/>
  <c r="AK765" i="1" s="1"/>
  <c r="AK766" i="1" s="1" a="1"/>
  <c r="AK766" i="1" s="1"/>
  <c r="AK767" i="1" s="1" a="1"/>
  <c r="AK767" i="1" s="1"/>
  <c r="AK768" i="1" s="1" a="1"/>
  <c r="AK768" i="1" s="1"/>
  <c r="AK769" i="1" s="1" a="1"/>
  <c r="AK769" i="1" s="1"/>
  <c r="AK770" i="1" s="1" a="1"/>
  <c r="AK770" i="1" s="1"/>
  <c r="AK771" i="1" s="1" a="1"/>
  <c r="AK771" i="1" s="1"/>
  <c r="AK772" i="1" s="1" a="1"/>
  <c r="AK772" i="1" s="1"/>
  <c r="AK773" i="1" s="1" a="1"/>
  <c r="AK773" i="1" s="1"/>
  <c r="AK774" i="1" s="1" a="1"/>
  <c r="AK774" i="1" s="1"/>
  <c r="AK775" i="1" s="1" a="1"/>
  <c r="AK775" i="1" s="1"/>
  <c r="AK776" i="1" s="1" a="1"/>
  <c r="AK776" i="1" s="1"/>
  <c r="AK777" i="1" s="1" a="1"/>
  <c r="AK777" i="1" s="1"/>
  <c r="AK778" i="1" s="1" a="1"/>
  <c r="AK778" i="1" s="1"/>
  <c r="AK779" i="1" s="1" a="1"/>
  <c r="AK779" i="1" s="1"/>
  <c r="AK780" i="1" s="1" a="1"/>
  <c r="AK780" i="1" s="1"/>
  <c r="AK781" i="1" s="1" a="1"/>
  <c r="AK781" i="1" s="1"/>
  <c r="AK782" i="1" s="1" a="1"/>
  <c r="AK782" i="1" s="1"/>
  <c r="AK783" i="1" s="1" a="1"/>
  <c r="AK783" i="1" s="1"/>
  <c r="AK784" i="1" s="1" a="1"/>
  <c r="AK784" i="1" s="1"/>
  <c r="AK785" i="1" s="1" a="1"/>
  <c r="AK785" i="1" s="1"/>
  <c r="AK786" i="1" s="1" a="1"/>
  <c r="AK786" i="1" s="1"/>
  <c r="AK787" i="1" s="1" a="1"/>
  <c r="AK787" i="1" s="1"/>
  <c r="AK788" i="1" s="1" a="1"/>
  <c r="AK788" i="1" s="1"/>
  <c r="AK789" i="1" s="1" a="1"/>
  <c r="AK789" i="1" s="1"/>
  <c r="AK790" i="1" s="1" a="1"/>
  <c r="AK790" i="1" s="1"/>
  <c r="AK791" i="1" s="1" a="1"/>
  <c r="AK791" i="1" s="1"/>
  <c r="AK792" i="1" s="1" a="1"/>
  <c r="AK792" i="1" s="1"/>
  <c r="AK793" i="1" s="1" a="1"/>
  <c r="AK793" i="1" s="1"/>
  <c r="AK794" i="1" s="1" a="1"/>
  <c r="AK794" i="1" s="1"/>
  <c r="AK795" i="1" s="1" a="1"/>
  <c r="AK795" i="1" s="1"/>
  <c r="AK796" i="1" s="1" a="1"/>
  <c r="AK796" i="1" s="1"/>
  <c r="AK797" i="1" s="1" a="1"/>
  <c r="AK797" i="1" s="1"/>
  <c r="AK798" i="1" s="1" a="1"/>
  <c r="AK798" i="1" s="1"/>
  <c r="AK799" i="1" s="1" a="1"/>
  <c r="AK799" i="1" s="1"/>
  <c r="AK800" i="1" s="1" a="1"/>
  <c r="AK800" i="1" s="1"/>
  <c r="AK801" i="1" s="1" a="1"/>
  <c r="AK801" i="1" s="1"/>
  <c r="AK802" i="1" s="1" a="1"/>
  <c r="AK802" i="1" s="1"/>
  <c r="AK803" i="1" s="1" a="1"/>
  <c r="AK803" i="1" s="1"/>
  <c r="AK804" i="1" s="1" a="1"/>
  <c r="AK804" i="1" s="1"/>
  <c r="AK805" i="1" s="1" a="1"/>
  <c r="AK805" i="1" s="1"/>
  <c r="AK806" i="1" s="1" a="1"/>
  <c r="AK806" i="1" s="1"/>
  <c r="AK807" i="1" s="1" a="1"/>
  <c r="AK807" i="1" s="1"/>
  <c r="AK808" i="1" s="1" a="1"/>
  <c r="AK808" i="1" s="1"/>
  <c r="AK809" i="1" s="1" a="1"/>
  <c r="AK809" i="1" s="1"/>
  <c r="AK810" i="1" s="1" a="1"/>
  <c r="AK810" i="1" s="1"/>
  <c r="AK811" i="1" s="1" a="1"/>
  <c r="AK811" i="1" s="1"/>
  <c r="AK812" i="1" s="1" a="1"/>
  <c r="AK812" i="1" s="1"/>
  <c r="AK813" i="1" s="1" a="1"/>
  <c r="AK813" i="1" s="1"/>
  <c r="AK814" i="1" s="1" a="1"/>
  <c r="AK814" i="1" s="1"/>
  <c r="AK815" i="1" s="1" a="1"/>
  <c r="AK815" i="1" s="1"/>
  <c r="AK816" i="1" s="1" a="1"/>
  <c r="AK816" i="1" s="1"/>
  <c r="AK817" i="1" s="1" a="1"/>
  <c r="AK817" i="1" s="1"/>
  <c r="AK818" i="1" s="1" a="1"/>
  <c r="AK818" i="1" s="1"/>
  <c r="AK819" i="1" s="1" a="1"/>
  <c r="AK819" i="1" s="1"/>
  <c r="AK820" i="1" s="1" a="1"/>
  <c r="AK820" i="1" s="1"/>
  <c r="AK821" i="1" s="1" a="1"/>
  <c r="AK821" i="1" s="1"/>
  <c r="AK822" i="1" s="1" a="1"/>
  <c r="AK822" i="1" s="1"/>
  <c r="AK823" i="1" s="1" a="1"/>
  <c r="AK823" i="1" s="1"/>
  <c r="AK824" i="1" s="1" a="1"/>
  <c r="AK824" i="1" s="1"/>
  <c r="AK825" i="1" s="1" a="1"/>
  <c r="AK825" i="1" s="1"/>
  <c r="AK826" i="1" s="1" a="1"/>
  <c r="AK826" i="1" s="1"/>
  <c r="AK827" i="1" s="1" a="1"/>
  <c r="AK827" i="1" s="1"/>
  <c r="AK828" i="1" s="1" a="1"/>
  <c r="AK828" i="1" s="1"/>
  <c r="AK829" i="1" s="1" a="1"/>
  <c r="AK829" i="1" s="1"/>
  <c r="AK830" i="1" s="1" a="1"/>
  <c r="AK830" i="1" s="1"/>
  <c r="AK831" i="1" s="1" a="1"/>
  <c r="AK831" i="1" s="1"/>
  <c r="AK832" i="1" s="1" a="1"/>
  <c r="AK832" i="1" s="1"/>
  <c r="AK833" i="1" s="1" a="1"/>
  <c r="AK833" i="1" s="1"/>
  <c r="AK834" i="1" s="1" a="1"/>
  <c r="AK834" i="1" s="1"/>
  <c r="AK835" i="1" s="1" a="1"/>
  <c r="AK835" i="1" s="1"/>
  <c r="AK836" i="1" s="1" a="1"/>
  <c r="AK836" i="1" s="1"/>
  <c r="AK837" i="1" s="1" a="1"/>
  <c r="AK837" i="1" s="1"/>
  <c r="AK838" i="1" s="1" a="1"/>
  <c r="AK838" i="1" s="1"/>
  <c r="AK839" i="1" s="1" a="1"/>
  <c r="AK839" i="1" s="1"/>
  <c r="AK840" i="1" s="1" a="1"/>
  <c r="AK840" i="1" s="1"/>
  <c r="AK841" i="1" s="1" a="1"/>
  <c r="AK841" i="1" s="1"/>
  <c r="AK842" i="1" s="1" a="1"/>
  <c r="AK842" i="1" s="1"/>
  <c r="AK843" i="1" s="1" a="1"/>
  <c r="AK843" i="1" s="1"/>
  <c r="AK844" i="1" s="1" a="1"/>
  <c r="AK844" i="1" s="1"/>
  <c r="AK845" i="1" s="1" a="1"/>
  <c r="AK845" i="1" s="1"/>
  <c r="AK846" i="1" s="1" a="1"/>
  <c r="AK846" i="1" s="1"/>
  <c r="AK847" i="1" s="1" a="1"/>
  <c r="AK847" i="1" s="1"/>
  <c r="AK848" i="1" s="1" a="1"/>
  <c r="AK848" i="1" s="1"/>
  <c r="AK849" i="1" s="1" a="1"/>
  <c r="AK849" i="1" s="1"/>
  <c r="AK850" i="1" s="1" a="1"/>
  <c r="AK850" i="1" s="1"/>
  <c r="AK851" i="1" s="1" a="1"/>
  <c r="AK851" i="1" s="1"/>
  <c r="AK852" i="1" s="1" a="1"/>
  <c r="AK852" i="1" s="1"/>
  <c r="AK853" i="1" s="1" a="1"/>
  <c r="AK853" i="1" s="1"/>
  <c r="AK854" i="1" s="1" a="1"/>
  <c r="AK854" i="1" s="1"/>
  <c r="AK855" i="1" s="1" a="1"/>
  <c r="AK855" i="1" s="1"/>
  <c r="AK856" i="1" s="1" a="1"/>
  <c r="AK856" i="1" s="1"/>
  <c r="AK857" i="1" s="1" a="1"/>
  <c r="AK857" i="1" s="1"/>
  <c r="AK858" i="1" s="1" a="1"/>
  <c r="AK858" i="1" s="1"/>
  <c r="AK859" i="1" s="1" a="1"/>
  <c r="AK859" i="1" s="1"/>
  <c r="AK860" i="1" s="1" a="1"/>
  <c r="AK860" i="1" s="1"/>
  <c r="AK861" i="1" s="1" a="1"/>
  <c r="AK861" i="1" s="1"/>
  <c r="AK862" i="1" s="1" a="1"/>
  <c r="AK862" i="1" s="1"/>
  <c r="AK863" i="1" s="1" a="1"/>
  <c r="AK863" i="1" s="1"/>
  <c r="AK864" i="1" s="1" a="1"/>
  <c r="AK864" i="1" s="1"/>
  <c r="AK865" i="1" s="1" a="1"/>
  <c r="AK865" i="1" s="1"/>
  <c r="AK866" i="1" s="1" a="1"/>
  <c r="AK866" i="1" s="1"/>
  <c r="AK867" i="1" s="1" a="1"/>
  <c r="AK867" i="1" s="1"/>
  <c r="AK868" i="1" s="1" a="1"/>
  <c r="AK868" i="1" s="1"/>
  <c r="AK869" i="1" s="1" a="1"/>
  <c r="AK869" i="1" s="1"/>
  <c r="AK870" i="1" s="1" a="1"/>
  <c r="AK870" i="1" s="1"/>
  <c r="AK871" i="1" s="1" a="1"/>
  <c r="AK871" i="1" s="1"/>
  <c r="AK872" i="1" s="1" a="1"/>
  <c r="AK872" i="1" s="1"/>
  <c r="AK873" i="1" s="1" a="1"/>
  <c r="AK873" i="1" s="1"/>
  <c r="AK874" i="1" s="1" a="1"/>
  <c r="AK874" i="1" s="1"/>
  <c r="AK875" i="1" s="1" a="1"/>
  <c r="AK875" i="1" s="1"/>
  <c r="AK876" i="1" s="1" a="1"/>
  <c r="AK876" i="1" s="1"/>
  <c r="AK877" i="1" s="1" a="1"/>
  <c r="AK877" i="1" s="1"/>
  <c r="AK878" i="1" s="1" a="1"/>
  <c r="AK878" i="1" s="1"/>
  <c r="AK879" i="1" s="1" a="1"/>
  <c r="AK879" i="1" s="1"/>
  <c r="AK880" i="1" s="1" a="1"/>
  <c r="AK880" i="1" s="1"/>
  <c r="AK881" i="1" s="1" a="1"/>
  <c r="AK881" i="1" s="1"/>
  <c r="AK882" i="1" s="1" a="1"/>
  <c r="AK882" i="1" s="1"/>
  <c r="AK883" i="1" s="1" a="1"/>
  <c r="AK883" i="1" s="1"/>
  <c r="AK884" i="1" s="1" a="1"/>
  <c r="AK884" i="1" s="1"/>
  <c r="AK885" i="1" s="1" a="1"/>
  <c r="AK885" i="1" s="1"/>
  <c r="AK886" i="1" s="1" a="1"/>
  <c r="AK886" i="1" s="1"/>
  <c r="AK887" i="1" s="1" a="1"/>
  <c r="AK887" i="1" s="1"/>
  <c r="AK888" i="1" s="1" a="1"/>
  <c r="AK888" i="1" s="1"/>
  <c r="AK889" i="1" s="1" a="1"/>
  <c r="AK889" i="1" s="1"/>
  <c r="AK890" i="1" s="1" a="1"/>
  <c r="AK890" i="1" s="1"/>
  <c r="AK891" i="1" s="1" a="1"/>
  <c r="AK891" i="1" s="1"/>
  <c r="AK892" i="1" s="1" a="1"/>
  <c r="AK892" i="1" s="1"/>
  <c r="AK893" i="1" s="1" a="1"/>
  <c r="AK893" i="1" s="1"/>
  <c r="AK894" i="1" s="1" a="1"/>
  <c r="AK894" i="1" s="1"/>
  <c r="AK895" i="1" s="1" a="1"/>
  <c r="AK895" i="1" s="1"/>
  <c r="AK896" i="1" s="1" a="1"/>
  <c r="AK896" i="1" s="1"/>
  <c r="AK897" i="1" s="1" a="1"/>
  <c r="AK897" i="1" s="1"/>
  <c r="AK898" i="1" s="1" a="1"/>
  <c r="AK898" i="1" s="1"/>
  <c r="AK899" i="1" s="1" a="1"/>
  <c r="AK899" i="1" s="1"/>
  <c r="AK900" i="1" s="1" a="1"/>
  <c r="AK900" i="1" s="1"/>
  <c r="AK901" i="1" s="1" a="1"/>
  <c r="AK901" i="1" s="1"/>
  <c r="AK902" i="1" s="1" a="1"/>
  <c r="AK902" i="1" s="1"/>
  <c r="AK903" i="1" s="1" a="1"/>
  <c r="AK903" i="1" s="1"/>
  <c r="AK904" i="1" s="1" a="1"/>
  <c r="AK904" i="1" s="1"/>
  <c r="AK905" i="1" s="1" a="1"/>
  <c r="AK905" i="1" s="1"/>
  <c r="AK906" i="1" s="1" a="1"/>
  <c r="AK906" i="1" s="1"/>
  <c r="AK907" i="1" s="1" a="1"/>
  <c r="AK907" i="1" s="1"/>
  <c r="AK908" i="1" s="1" a="1"/>
  <c r="AK908" i="1" s="1"/>
  <c r="AK909" i="1" s="1" a="1"/>
  <c r="AK909" i="1" s="1"/>
  <c r="AK910" i="1" s="1" a="1"/>
  <c r="AK910" i="1" s="1"/>
  <c r="AK911" i="1" s="1" a="1"/>
  <c r="AK911" i="1" s="1"/>
  <c r="AK912" i="1" s="1" a="1"/>
  <c r="AK912" i="1" s="1"/>
  <c r="AK913" i="1" s="1" a="1"/>
  <c r="AK913" i="1" s="1"/>
  <c r="AK914" i="1" s="1" a="1"/>
  <c r="AK914" i="1" s="1"/>
  <c r="AK915" i="1" s="1" a="1"/>
  <c r="AK915" i="1" s="1"/>
  <c r="AK916" i="1" s="1" a="1"/>
  <c r="AK916" i="1" s="1"/>
  <c r="AK917" i="1" s="1" a="1"/>
  <c r="AK917" i="1" s="1"/>
  <c r="AK918" i="1" s="1" a="1"/>
  <c r="AK918" i="1" s="1"/>
  <c r="AK919" i="1" s="1" a="1"/>
  <c r="AK919" i="1" s="1"/>
  <c r="AK920" i="1" s="1" a="1"/>
  <c r="AK920" i="1" s="1"/>
  <c r="AK921" i="1" s="1" a="1"/>
  <c r="AK921" i="1" s="1"/>
  <c r="AK922" i="1" s="1" a="1"/>
  <c r="AK922" i="1" s="1"/>
  <c r="AK923" i="1" s="1" a="1"/>
  <c r="AK923" i="1" s="1"/>
  <c r="AK924" i="1" s="1" a="1"/>
  <c r="AK924" i="1" s="1"/>
  <c r="AK925" i="1" s="1" a="1"/>
  <c r="AK925" i="1" s="1"/>
  <c r="AK926" i="1" s="1" a="1"/>
  <c r="AK926" i="1" s="1"/>
  <c r="AK927" i="1" s="1" a="1"/>
  <c r="AK927" i="1" s="1"/>
  <c r="AK928" i="1" s="1" a="1"/>
  <c r="AK928" i="1" s="1"/>
  <c r="AK929" i="1" s="1" a="1"/>
  <c r="AK929" i="1" s="1"/>
  <c r="AK930" i="1" s="1" a="1"/>
  <c r="AK930" i="1" s="1"/>
  <c r="AK931" i="1" s="1" a="1"/>
  <c r="AK931" i="1" s="1"/>
  <c r="AK932" i="1" s="1" a="1"/>
  <c r="AK932" i="1" s="1"/>
  <c r="AK933" i="1" s="1" a="1"/>
  <c r="AK933" i="1" s="1"/>
  <c r="AK934" i="1" s="1" a="1"/>
  <c r="AK934" i="1" s="1"/>
  <c r="AK935" i="1" s="1" a="1"/>
  <c r="AK935" i="1" s="1"/>
  <c r="AK936" i="1" s="1" a="1"/>
  <c r="AK936" i="1" s="1"/>
  <c r="AK937" i="1" s="1" a="1"/>
  <c r="AK937" i="1" s="1"/>
  <c r="AK938" i="1" s="1" a="1"/>
  <c r="AK938" i="1" s="1"/>
  <c r="AK939" i="1" s="1" a="1"/>
  <c r="AK939" i="1" s="1"/>
  <c r="AK940" i="1" s="1" a="1"/>
  <c r="AK940" i="1" s="1"/>
  <c r="AK941" i="1" s="1" a="1"/>
  <c r="AK941" i="1" s="1"/>
  <c r="AK942" i="1" s="1" a="1"/>
  <c r="AK942" i="1" s="1"/>
  <c r="AK943" i="1" s="1" a="1"/>
  <c r="AK943" i="1" s="1"/>
  <c r="AK944" i="1" s="1" a="1"/>
  <c r="AK944" i="1" s="1"/>
  <c r="AK945" i="1" s="1" a="1"/>
  <c r="AK945" i="1" s="1"/>
  <c r="AK946" i="1" s="1" a="1"/>
  <c r="AK946" i="1" s="1"/>
  <c r="AK947" i="1" s="1" a="1"/>
  <c r="AK947" i="1" s="1"/>
  <c r="AK948" i="1" s="1" a="1"/>
  <c r="AK948" i="1" s="1"/>
  <c r="AK949" i="1" s="1" a="1"/>
  <c r="AK949" i="1" s="1"/>
  <c r="AK950" i="1" s="1" a="1"/>
  <c r="AK950" i="1" s="1"/>
  <c r="AK951" i="1" s="1" a="1"/>
  <c r="AK951" i="1" s="1"/>
  <c r="AK952" i="1" s="1" a="1"/>
  <c r="AK952" i="1" s="1"/>
  <c r="AK953" i="1" s="1" a="1"/>
  <c r="AK953" i="1" s="1"/>
  <c r="AK954" i="1" s="1" a="1"/>
  <c r="AK954" i="1" s="1"/>
  <c r="AK955" i="1" s="1" a="1"/>
  <c r="AK955" i="1" s="1"/>
  <c r="AK956" i="1" s="1" a="1"/>
  <c r="AK956" i="1" s="1"/>
  <c r="AK957" i="1" s="1" a="1"/>
  <c r="AK957" i="1" s="1"/>
  <c r="AK958" i="1" s="1" a="1"/>
  <c r="AK958" i="1" s="1"/>
  <c r="AK959" i="1" s="1" a="1"/>
  <c r="AK959" i="1" s="1"/>
  <c r="AK960" i="1" s="1" a="1"/>
  <c r="AK960" i="1" s="1"/>
  <c r="AK961" i="1" s="1" a="1"/>
  <c r="AK961" i="1" s="1"/>
  <c r="AK962" i="1" s="1" a="1"/>
  <c r="AK962" i="1" s="1"/>
  <c r="AK963" i="1" s="1" a="1"/>
  <c r="AK963" i="1" s="1"/>
  <c r="AK964" i="1" s="1" a="1"/>
  <c r="AK964" i="1" s="1"/>
  <c r="AK965" i="1" s="1" a="1"/>
  <c r="AK965" i="1" s="1"/>
  <c r="AK966" i="1" s="1" a="1"/>
  <c r="AK966" i="1" s="1"/>
  <c r="AK967" i="1" s="1" a="1"/>
  <c r="AK967" i="1" s="1"/>
  <c r="AK968" i="1" s="1" a="1"/>
  <c r="AK968" i="1" s="1"/>
  <c r="AK969" i="1" s="1" a="1"/>
  <c r="AK969" i="1" s="1"/>
  <c r="AK970" i="1" s="1" a="1"/>
  <c r="AK970" i="1" s="1"/>
  <c r="AK971" i="1" s="1" a="1"/>
  <c r="AK971" i="1" s="1"/>
  <c r="AK972" i="1" s="1" a="1"/>
  <c r="AK972" i="1" s="1"/>
  <c r="AK973" i="1" s="1" a="1"/>
  <c r="AK973" i="1" s="1"/>
  <c r="AK974" i="1" s="1" a="1"/>
  <c r="AK974" i="1" s="1"/>
  <c r="AK975" i="1" s="1" a="1"/>
  <c r="AK975" i="1" s="1"/>
  <c r="AK976" i="1" s="1" a="1"/>
  <c r="AK976" i="1" s="1"/>
  <c r="AK977" i="1" s="1" a="1"/>
  <c r="AK977" i="1" s="1"/>
  <c r="AK978" i="1" s="1" a="1"/>
  <c r="AK978" i="1" s="1"/>
  <c r="AK979" i="1" s="1" a="1"/>
  <c r="AK979" i="1" s="1"/>
  <c r="AK980" i="1" s="1" a="1"/>
  <c r="AK980" i="1" s="1"/>
  <c r="AK981" i="1" s="1" a="1"/>
  <c r="AK981" i="1" s="1"/>
  <c r="AK982" i="1" s="1" a="1"/>
  <c r="AK982" i="1" s="1"/>
  <c r="AK983" i="1" s="1" a="1"/>
  <c r="AK983" i="1" s="1"/>
  <c r="AK984" i="1" s="1" a="1"/>
  <c r="AK984" i="1" s="1"/>
  <c r="AK985" i="1" s="1" a="1"/>
  <c r="AK985" i="1" s="1"/>
  <c r="AK986" i="1" s="1" a="1"/>
  <c r="AK986" i="1" s="1"/>
  <c r="AK987" i="1" s="1" a="1"/>
  <c r="AK987" i="1" s="1"/>
  <c r="AK988" i="1" s="1" a="1"/>
  <c r="AK988" i="1" s="1"/>
  <c r="AK989" i="1" s="1" a="1"/>
  <c r="AK989" i="1" s="1"/>
  <c r="AK990" i="1" s="1" a="1"/>
  <c r="AK990" i="1" s="1"/>
  <c r="AK991" i="1" s="1" a="1"/>
  <c r="AK991" i="1" s="1"/>
  <c r="AK992" i="1" s="1" a="1"/>
  <c r="AK992" i="1" s="1"/>
  <c r="AK993" i="1" s="1" a="1"/>
  <c r="AK993" i="1" s="1"/>
  <c r="AK994" i="1" s="1" a="1"/>
  <c r="AK994" i="1" s="1"/>
  <c r="AK995" i="1" s="1" a="1"/>
  <c r="AK995" i="1" s="1"/>
  <c r="AK996" i="1" s="1" a="1"/>
  <c r="AK996" i="1" s="1"/>
  <c r="AK997" i="1" s="1" a="1"/>
  <c r="AK997" i="1" s="1"/>
  <c r="AK998" i="1" s="1" a="1"/>
  <c r="AK998" i="1" s="1"/>
  <c r="AK999" i="1" s="1" a="1"/>
  <c r="AK999" i="1" s="1"/>
  <c r="AK1000" i="1" s="1" a="1"/>
  <c r="AK1000" i="1" s="1"/>
  <c r="G352" i="4"/>
  <c r="H352" i="4" s="1"/>
  <c r="M352" i="4" s="1"/>
  <c r="AD352" i="4" s="1"/>
  <c r="AF352" i="4" s="1"/>
  <c r="G353" i="4"/>
  <c r="H353" i="4" s="1"/>
  <c r="M353" i="4" s="1"/>
  <c r="AD353" i="4" s="1"/>
  <c r="AF353" i="4" s="1"/>
  <c r="G338" i="4"/>
  <c r="H338" i="4" s="1"/>
  <c r="M338" i="4" s="1"/>
  <c r="AD338" i="4" s="1"/>
  <c r="AF338" i="4" s="1"/>
  <c r="G339" i="4"/>
  <c r="H339" i="4" s="1"/>
  <c r="M339" i="4" s="1"/>
  <c r="AD339" i="4" s="1"/>
  <c r="AF339" i="4" s="1"/>
  <c r="G340" i="4"/>
  <c r="H340" i="4" s="1"/>
  <c r="M340" i="4" s="1"/>
  <c r="AD340" i="4" s="1"/>
  <c r="AF340" i="4" s="1"/>
  <c r="G341" i="4"/>
  <c r="H341" i="4" s="1"/>
  <c r="M341" i="4" s="1"/>
  <c r="AD341" i="4" s="1"/>
  <c r="AF341" i="4" s="1"/>
  <c r="G342" i="4"/>
  <c r="H342" i="4" s="1"/>
  <c r="M342" i="4" s="1"/>
  <c r="AD342" i="4" s="1"/>
  <c r="AF342" i="4" s="1"/>
  <c r="G343" i="4"/>
  <c r="H343" i="4" s="1"/>
  <c r="M343" i="4" s="1"/>
  <c r="AD343" i="4" s="1"/>
  <c r="AF343" i="4" s="1"/>
  <c r="G344" i="4"/>
  <c r="H344" i="4" s="1"/>
  <c r="M344" i="4" s="1"/>
  <c r="AD344" i="4" s="1"/>
  <c r="AF344" i="4" s="1"/>
  <c r="G345" i="4"/>
  <c r="H345" i="4" s="1"/>
  <c r="M345" i="4" s="1"/>
  <c r="AD345" i="4" s="1"/>
  <c r="AF345" i="4" s="1"/>
  <c r="G346" i="4"/>
  <c r="H346" i="4" s="1"/>
  <c r="M346" i="4" s="1"/>
  <c r="AD346" i="4" s="1"/>
  <c r="AF346" i="4" s="1"/>
  <c r="G347" i="4"/>
  <c r="H347" i="4" s="1"/>
  <c r="M347" i="4" s="1"/>
  <c r="AD347" i="4" s="1"/>
  <c r="AF347" i="4" s="1"/>
  <c r="G348" i="4"/>
  <c r="H348" i="4" s="1"/>
  <c r="M348" i="4" s="1"/>
  <c r="AD348" i="4" s="1"/>
  <c r="AF348" i="4" s="1"/>
  <c r="G349" i="4"/>
  <c r="H349" i="4" s="1"/>
  <c r="M349" i="4" s="1"/>
  <c r="AD349" i="4" s="1"/>
  <c r="AF349" i="4" s="1"/>
  <c r="G350" i="4"/>
  <c r="H350" i="4" s="1"/>
  <c r="M350" i="4" s="1"/>
  <c r="AD350" i="4" s="1"/>
  <c r="AF350" i="4" s="1"/>
  <c r="G351" i="4"/>
  <c r="H351" i="4" s="1"/>
  <c r="M351" i="4" s="1"/>
  <c r="AD351" i="4" s="1"/>
  <c r="AF351" i="4" s="1"/>
  <c r="C32" i="1"/>
  <c r="O31" i="1"/>
  <c r="C195" i="1"/>
  <c r="C288" i="1"/>
  <c r="X288" i="1" s="1"/>
  <c r="C299" i="1"/>
  <c r="C363" i="1"/>
  <c r="C488" i="1"/>
  <c r="C569" i="1"/>
  <c r="D502" i="4" s="1"/>
  <c r="C624" i="1"/>
  <c r="D548" i="4" s="1"/>
  <c r="C639" i="1"/>
  <c r="D562" i="4" s="1"/>
  <c r="C660" i="1"/>
  <c r="C708" i="1"/>
  <c r="D626" i="4" s="1"/>
  <c r="C262" i="1"/>
  <c r="C979" i="1"/>
  <c r="C160" i="1"/>
  <c r="C176" i="1"/>
  <c r="O899" i="1"/>
  <c r="O7" i="1"/>
  <c r="O226" i="1"/>
  <c r="Q203" i="4" s="1"/>
  <c r="O297" i="1"/>
  <c r="Q269" i="4" s="1"/>
  <c r="O260" i="1"/>
  <c r="Q234" i="4" s="1"/>
  <c r="O592" i="1"/>
  <c r="O159" i="1"/>
  <c r="O175" i="1"/>
  <c r="O195" i="1"/>
  <c r="O288" i="1"/>
  <c r="O363" i="1"/>
  <c r="Q328" i="4" s="1"/>
  <c r="O488" i="1"/>
  <c r="O569" i="1"/>
  <c r="Q502" i="4" s="1"/>
  <c r="O624" i="1"/>
  <c r="Q548" i="4" s="1"/>
  <c r="O639" i="1"/>
  <c r="Q562" i="4" s="1"/>
  <c r="O660" i="1"/>
  <c r="Q581" i="4" s="1"/>
  <c r="O979" i="1"/>
  <c r="D43" i="3"/>
  <c r="D42" i="3"/>
  <c r="D236" i="4" l="1"/>
  <c r="X261" i="1"/>
  <c r="G626" i="4"/>
  <c r="H626" i="4" s="1"/>
  <c r="M626" i="4" s="1"/>
  <c r="L626" i="4"/>
  <c r="C661" i="1"/>
  <c r="D582" i="4" s="1"/>
  <c r="D581" i="4"/>
  <c r="G562" i="4"/>
  <c r="H562" i="4" s="1"/>
  <c r="M562" i="4" s="1"/>
  <c r="L562" i="4"/>
  <c r="G548" i="4"/>
  <c r="H548" i="4" s="1"/>
  <c r="M548" i="4" s="1"/>
  <c r="L548" i="4"/>
  <c r="G502" i="4"/>
  <c r="H502" i="4" s="1"/>
  <c r="M502" i="4" s="1"/>
  <c r="L502" i="4"/>
  <c r="D328" i="4"/>
  <c r="X362" i="1"/>
  <c r="D271" i="4"/>
  <c r="X298" i="1"/>
  <c r="AD414" i="4"/>
  <c r="AF414" i="4" s="1"/>
  <c r="G415" i="4"/>
  <c r="H415" i="4" s="1"/>
  <c r="M415" i="4" s="1"/>
  <c r="L415" i="4"/>
  <c r="AD603" i="4"/>
  <c r="AF603" i="4" s="1"/>
  <c r="D605" i="4"/>
  <c r="O685" i="1"/>
  <c r="Q605" i="4" s="1"/>
  <c r="C686" i="1"/>
  <c r="G604" i="4"/>
  <c r="H604" i="4" s="1"/>
  <c r="M604" i="4" s="1"/>
  <c r="L604" i="4"/>
  <c r="L305" i="4"/>
  <c r="G305" i="4"/>
  <c r="H305" i="4" s="1"/>
  <c r="M305" i="4" s="1"/>
  <c r="AD305" i="4" s="1"/>
  <c r="AF305" i="4" s="1"/>
  <c r="AD468" i="4"/>
  <c r="AF468" i="4" s="1"/>
  <c r="D470" i="4"/>
  <c r="O533" i="1"/>
  <c r="Q470" i="4" s="1"/>
  <c r="C534" i="1"/>
  <c r="G469" i="4"/>
  <c r="H469" i="4" s="1"/>
  <c r="M469" i="4" s="1"/>
  <c r="L469" i="4"/>
  <c r="D203" i="4"/>
  <c r="C227" i="1"/>
  <c r="X225" i="1"/>
  <c r="L202" i="4"/>
  <c r="G202" i="4"/>
  <c r="H202" i="4" s="1"/>
  <c r="M202" i="4" s="1"/>
  <c r="AD202" i="4" s="1"/>
  <c r="AF202" i="4" s="1"/>
  <c r="AD395" i="4"/>
  <c r="AF395" i="4" s="1"/>
  <c r="D397" i="4"/>
  <c r="C444" i="1"/>
  <c r="O443" i="1"/>
  <c r="Q397" i="4" s="1"/>
  <c r="X443" i="1"/>
  <c r="G396" i="4"/>
  <c r="H396" i="4" s="1"/>
  <c r="M396" i="4" s="1"/>
  <c r="L396" i="4"/>
  <c r="L235" i="4"/>
  <c r="G235" i="4"/>
  <c r="H235" i="4" s="1"/>
  <c r="M235" i="4" s="1"/>
  <c r="AD235" i="4" s="1"/>
  <c r="AF235" i="4" s="1"/>
  <c r="AD580" i="4"/>
  <c r="AF580" i="4" s="1"/>
  <c r="AD561" i="4"/>
  <c r="AF561" i="4" s="1"/>
  <c r="AD547" i="4"/>
  <c r="AF547" i="4" s="1"/>
  <c r="AD501" i="4"/>
  <c r="AF501" i="4" s="1"/>
  <c r="AD432" i="4"/>
  <c r="AF432" i="4" s="1"/>
  <c r="L327" i="4"/>
  <c r="G327" i="4"/>
  <c r="H327" i="4" s="1"/>
  <c r="M327" i="4" s="1"/>
  <c r="AD327" i="4" s="1"/>
  <c r="AF327" i="4" s="1"/>
  <c r="L270" i="4"/>
  <c r="G270" i="4"/>
  <c r="H270" i="4" s="1"/>
  <c r="M270" i="4" s="1"/>
  <c r="AD270" i="4" s="1"/>
  <c r="AF270" i="4" s="1"/>
  <c r="L260" i="4"/>
  <c r="G260" i="4"/>
  <c r="H260" i="4" s="1"/>
  <c r="M260" i="4" s="1"/>
  <c r="AD260" i="4" s="1"/>
  <c r="AF260" i="4" s="1"/>
  <c r="D225" i="4"/>
  <c r="C251" i="1"/>
  <c r="O250" i="1"/>
  <c r="Q225" i="4" s="1"/>
  <c r="X249" i="1"/>
  <c r="L224" i="4"/>
  <c r="G224" i="4"/>
  <c r="H224" i="4" s="1"/>
  <c r="M224" i="4" s="1"/>
  <c r="AD224" i="4" s="1"/>
  <c r="AF224" i="4" s="1"/>
  <c r="X979" i="1"/>
  <c r="C662" i="1"/>
  <c r="D583" i="4" s="1"/>
  <c r="O661" i="1"/>
  <c r="Q582" i="4" s="1"/>
  <c r="X638" i="1"/>
  <c r="X488" i="1"/>
  <c r="C33" i="1"/>
  <c r="O32" i="1"/>
  <c r="C177" i="1"/>
  <c r="C161" i="1"/>
  <c r="C980" i="1"/>
  <c r="C263" i="1"/>
  <c r="C709" i="1"/>
  <c r="D627" i="4" s="1"/>
  <c r="C690" i="1"/>
  <c r="C640" i="1"/>
  <c r="D563" i="4" s="1"/>
  <c r="C625" i="1"/>
  <c r="D549" i="4" s="1"/>
  <c r="C570" i="1"/>
  <c r="C489" i="1"/>
  <c r="D433" i="4" s="1"/>
  <c r="C364" i="1"/>
  <c r="C300" i="1"/>
  <c r="C196" i="1"/>
  <c r="O8" i="1"/>
  <c r="O900" i="1"/>
  <c r="O261" i="1"/>
  <c r="Q235" i="4" s="1"/>
  <c r="O298" i="1"/>
  <c r="Q270" i="4" s="1"/>
  <c r="O227" i="1"/>
  <c r="Q204" i="4" s="1"/>
  <c r="O980" i="1"/>
  <c r="O690" i="1"/>
  <c r="O640" i="1"/>
  <c r="Q563" i="4" s="1"/>
  <c r="O625" i="1"/>
  <c r="Q549" i="4" s="1"/>
  <c r="O570" i="1"/>
  <c r="O489" i="1"/>
  <c r="Q433" i="4" s="1"/>
  <c r="O364" i="1"/>
  <c r="Q329" i="4" s="1"/>
  <c r="O196" i="1"/>
  <c r="O176" i="1"/>
  <c r="O160" i="1"/>
  <c r="D272" i="4" l="1"/>
  <c r="X299" i="1"/>
  <c r="D329" i="4"/>
  <c r="X363" i="1"/>
  <c r="G433" i="4"/>
  <c r="H433" i="4" s="1"/>
  <c r="M433" i="4" s="1"/>
  <c r="L433" i="4"/>
  <c r="G549" i="4"/>
  <c r="H549" i="4" s="1"/>
  <c r="M549" i="4" s="1"/>
  <c r="L549" i="4"/>
  <c r="G563" i="4"/>
  <c r="H563" i="4" s="1"/>
  <c r="M563" i="4" s="1"/>
  <c r="L563" i="4"/>
  <c r="G627" i="4"/>
  <c r="H627" i="4" s="1"/>
  <c r="M627" i="4" s="1"/>
  <c r="L627" i="4"/>
  <c r="D237" i="4"/>
  <c r="X262" i="1"/>
  <c r="G583" i="4"/>
  <c r="H583" i="4" s="1"/>
  <c r="M583" i="4" s="1"/>
  <c r="L583" i="4"/>
  <c r="D226" i="4"/>
  <c r="C252" i="1"/>
  <c r="O251" i="1"/>
  <c r="Q226" i="4" s="1"/>
  <c r="X250" i="1"/>
  <c r="L225" i="4"/>
  <c r="G225" i="4"/>
  <c r="H225" i="4" s="1"/>
  <c r="M225" i="4" s="1"/>
  <c r="AD225" i="4" s="1"/>
  <c r="AF225" i="4" s="1"/>
  <c r="AD396" i="4"/>
  <c r="AF396" i="4" s="1"/>
  <c r="D398" i="4"/>
  <c r="C445" i="1"/>
  <c r="O444" i="1"/>
  <c r="Q398" i="4" s="1"/>
  <c r="X444" i="1"/>
  <c r="G397" i="4"/>
  <c r="H397" i="4" s="1"/>
  <c r="M397" i="4" s="1"/>
  <c r="L397" i="4"/>
  <c r="D204" i="4"/>
  <c r="C228" i="1"/>
  <c r="X226" i="1"/>
  <c r="L203" i="4"/>
  <c r="G203" i="4"/>
  <c r="H203" i="4" s="1"/>
  <c r="M203" i="4" s="1"/>
  <c r="AD203" i="4" s="1"/>
  <c r="AF203" i="4" s="1"/>
  <c r="AD469" i="4"/>
  <c r="AF469" i="4" s="1"/>
  <c r="D471" i="4"/>
  <c r="O534" i="1"/>
  <c r="Q471" i="4" s="1"/>
  <c r="C535" i="1"/>
  <c r="G470" i="4"/>
  <c r="H470" i="4" s="1"/>
  <c r="M470" i="4" s="1"/>
  <c r="L470" i="4"/>
  <c r="AD604" i="4"/>
  <c r="AF604" i="4" s="1"/>
  <c r="D606" i="4"/>
  <c r="O686" i="1"/>
  <c r="Q606" i="4" s="1"/>
  <c r="C687" i="1"/>
  <c r="G605" i="4"/>
  <c r="H605" i="4" s="1"/>
  <c r="M605" i="4" s="1"/>
  <c r="L605" i="4"/>
  <c r="AD415" i="4"/>
  <c r="AF415" i="4" s="1"/>
  <c r="L271" i="4"/>
  <c r="G271" i="4"/>
  <c r="H271" i="4" s="1"/>
  <c r="M271" i="4" s="1"/>
  <c r="AD271" i="4" s="1"/>
  <c r="AF271" i="4" s="1"/>
  <c r="L328" i="4"/>
  <c r="G328" i="4"/>
  <c r="H328" i="4" s="1"/>
  <c r="M328" i="4" s="1"/>
  <c r="AD328" i="4" s="1"/>
  <c r="AF328" i="4" s="1"/>
  <c r="AD502" i="4"/>
  <c r="AF502" i="4" s="1"/>
  <c r="AD548" i="4"/>
  <c r="AF548" i="4" s="1"/>
  <c r="AD562" i="4"/>
  <c r="AF562" i="4" s="1"/>
  <c r="G581" i="4"/>
  <c r="H581" i="4" s="1"/>
  <c r="M581" i="4" s="1"/>
  <c r="L581" i="4"/>
  <c r="G582" i="4"/>
  <c r="H582" i="4" s="1"/>
  <c r="M582" i="4" s="1"/>
  <c r="L582" i="4"/>
  <c r="AD626" i="4"/>
  <c r="AF626" i="4" s="1"/>
  <c r="L236" i="4"/>
  <c r="G236" i="4"/>
  <c r="H236" i="4" s="1"/>
  <c r="M236" i="4" s="1"/>
  <c r="AD236" i="4" s="1"/>
  <c r="AF236" i="4" s="1"/>
  <c r="X980" i="1"/>
  <c r="X708" i="1"/>
  <c r="C663" i="1"/>
  <c r="D584" i="4" s="1"/>
  <c r="O662" i="1"/>
  <c r="Q583" i="4" s="1"/>
  <c r="X690" i="1"/>
  <c r="X639" i="1"/>
  <c r="X570" i="1"/>
  <c r="C34" i="1"/>
  <c r="O33" i="1"/>
  <c r="C197" i="1"/>
  <c r="C301" i="1"/>
  <c r="C365" i="1"/>
  <c r="C571" i="1"/>
  <c r="D503" i="4" s="1"/>
  <c r="C626" i="1"/>
  <c r="C641" i="1"/>
  <c r="D564" i="4" s="1"/>
  <c r="C691" i="1"/>
  <c r="D610" i="4" s="1"/>
  <c r="C710" i="1"/>
  <c r="D628" i="4" s="1"/>
  <c r="C264" i="1"/>
  <c r="C981" i="1"/>
  <c r="C162" i="1"/>
  <c r="C178" i="1"/>
  <c r="O901" i="1"/>
  <c r="O9" i="1"/>
  <c r="O228" i="1"/>
  <c r="Q205" i="4" s="1"/>
  <c r="O299" i="1"/>
  <c r="Q271" i="4" s="1"/>
  <c r="O262" i="1"/>
  <c r="Q236" i="4" s="1"/>
  <c r="O161" i="1"/>
  <c r="O177" i="1"/>
  <c r="O197" i="1"/>
  <c r="O365" i="1"/>
  <c r="Q330" i="4" s="1"/>
  <c r="O571" i="1"/>
  <c r="Q503" i="4" s="1"/>
  <c r="O626" i="1"/>
  <c r="Q550" i="4" s="1"/>
  <c r="O641" i="1"/>
  <c r="Q564" i="4" s="1"/>
  <c r="O691" i="1"/>
  <c r="Q610" i="4" s="1"/>
  <c r="O981" i="1"/>
  <c r="D41" i="3"/>
  <c r="D238" i="4" l="1"/>
  <c r="X263" i="1"/>
  <c r="G628" i="4"/>
  <c r="H628" i="4" s="1"/>
  <c r="M628" i="4" s="1"/>
  <c r="L628" i="4"/>
  <c r="G610" i="4"/>
  <c r="H610" i="4" s="1"/>
  <c r="M610" i="4" s="1"/>
  <c r="L610" i="4"/>
  <c r="G564" i="4"/>
  <c r="H564" i="4" s="1"/>
  <c r="M564" i="4" s="1"/>
  <c r="L564" i="4"/>
  <c r="D550" i="4"/>
  <c r="C627" i="1"/>
  <c r="G503" i="4"/>
  <c r="H503" i="4" s="1"/>
  <c r="M503" i="4" s="1"/>
  <c r="L503" i="4"/>
  <c r="D330" i="4"/>
  <c r="X364" i="1"/>
  <c r="D273" i="4"/>
  <c r="X300" i="1"/>
  <c r="G584" i="4"/>
  <c r="H584" i="4" s="1"/>
  <c r="M584" i="4" s="1"/>
  <c r="L584" i="4"/>
  <c r="AD582" i="4"/>
  <c r="AF582" i="4" s="1"/>
  <c r="AD581" i="4"/>
  <c r="AF581" i="4" s="1"/>
  <c r="AD605" i="4"/>
  <c r="AF605" i="4" s="1"/>
  <c r="D607" i="4"/>
  <c r="O687" i="1"/>
  <c r="Q607" i="4" s="1"/>
  <c r="C688" i="1"/>
  <c r="G606" i="4"/>
  <c r="H606" i="4" s="1"/>
  <c r="M606" i="4" s="1"/>
  <c r="L606" i="4"/>
  <c r="AD470" i="4"/>
  <c r="AF470" i="4" s="1"/>
  <c r="D472" i="4"/>
  <c r="O535" i="1"/>
  <c r="Q472" i="4" s="1"/>
  <c r="C536" i="1"/>
  <c r="G471" i="4"/>
  <c r="H471" i="4" s="1"/>
  <c r="M471" i="4" s="1"/>
  <c r="L471" i="4"/>
  <c r="D205" i="4"/>
  <c r="C229" i="1"/>
  <c r="X227" i="1"/>
  <c r="L204" i="4"/>
  <c r="G204" i="4"/>
  <c r="H204" i="4" s="1"/>
  <c r="M204" i="4" s="1"/>
  <c r="AD204" i="4" s="1"/>
  <c r="AF204" i="4" s="1"/>
  <c r="AD397" i="4"/>
  <c r="AF397" i="4" s="1"/>
  <c r="D399" i="4"/>
  <c r="O445" i="1"/>
  <c r="Q399" i="4" s="1"/>
  <c r="G398" i="4"/>
  <c r="H398" i="4" s="1"/>
  <c r="M398" i="4" s="1"/>
  <c r="L398" i="4"/>
  <c r="D227" i="4"/>
  <c r="C253" i="1"/>
  <c r="O252" i="1"/>
  <c r="Q227" i="4" s="1"/>
  <c r="X251" i="1"/>
  <c r="L226" i="4"/>
  <c r="G226" i="4"/>
  <c r="H226" i="4" s="1"/>
  <c r="M226" i="4" s="1"/>
  <c r="AD226" i="4" s="1"/>
  <c r="AF226" i="4" s="1"/>
  <c r="AD583" i="4"/>
  <c r="AF583" i="4" s="1"/>
  <c r="L237" i="4"/>
  <c r="G237" i="4"/>
  <c r="H237" i="4" s="1"/>
  <c r="M237" i="4" s="1"/>
  <c r="AD237" i="4" s="1"/>
  <c r="AF237" i="4" s="1"/>
  <c r="AD627" i="4"/>
  <c r="AF627" i="4" s="1"/>
  <c r="AD563" i="4"/>
  <c r="AF563" i="4" s="1"/>
  <c r="AD549" i="4"/>
  <c r="AF549" i="4" s="1"/>
  <c r="AD433" i="4"/>
  <c r="AF433" i="4" s="1"/>
  <c r="L329" i="4"/>
  <c r="G329" i="4"/>
  <c r="H329" i="4" s="1"/>
  <c r="M329" i="4" s="1"/>
  <c r="AD329" i="4" s="1"/>
  <c r="AF329" i="4" s="1"/>
  <c r="L272" i="4"/>
  <c r="G272" i="4"/>
  <c r="H272" i="4" s="1"/>
  <c r="M272" i="4" s="1"/>
  <c r="AD272" i="4" s="1"/>
  <c r="AF272" i="4" s="1"/>
  <c r="X759" i="1"/>
  <c r="X751" i="1"/>
  <c r="X746" i="1"/>
  <c r="X744" i="1"/>
  <c r="X745" i="1"/>
  <c r="X742" i="1"/>
  <c r="X743" i="1"/>
  <c r="X739" i="1"/>
  <c r="X737" i="1"/>
  <c r="X738" i="1"/>
  <c r="X735" i="1"/>
  <c r="X736" i="1"/>
  <c r="X733" i="1"/>
  <c r="X734" i="1"/>
  <c r="X731" i="1"/>
  <c r="X732" i="1"/>
  <c r="X728" i="1"/>
  <c r="X729" i="1"/>
  <c r="X726" i="1"/>
  <c r="X727" i="1"/>
  <c r="X981" i="1"/>
  <c r="X709" i="1"/>
  <c r="C664" i="1"/>
  <c r="D585" i="4" s="1"/>
  <c r="O663" i="1"/>
  <c r="Q584" i="4" s="1"/>
  <c r="C35" i="1"/>
  <c r="O34" i="1"/>
  <c r="C179" i="1"/>
  <c r="C265" i="1"/>
  <c r="C711" i="1"/>
  <c r="D629" i="4" s="1"/>
  <c r="C692" i="1"/>
  <c r="C642" i="1"/>
  <c r="C572" i="1"/>
  <c r="D504" i="4" s="1"/>
  <c r="C366" i="1"/>
  <c r="C302" i="1"/>
  <c r="C198" i="1"/>
  <c r="O10" i="1"/>
  <c r="O902" i="1"/>
  <c r="O263" i="1"/>
  <c r="Q237" i="4" s="1"/>
  <c r="O707" i="1"/>
  <c r="O300" i="1"/>
  <c r="Q272" i="4" s="1"/>
  <c r="O229" i="1"/>
  <c r="Q206" i="4" s="1"/>
  <c r="O692" i="1"/>
  <c r="Q611" i="4" s="1"/>
  <c r="O642" i="1"/>
  <c r="Q565" i="4" s="1"/>
  <c r="O572" i="1"/>
  <c r="Q504" i="4" s="1"/>
  <c r="O366" i="1"/>
  <c r="Q331" i="4" s="1"/>
  <c r="O198" i="1"/>
  <c r="Q177" i="4" s="1"/>
  <c r="O178" i="1"/>
  <c r="O162" i="1"/>
  <c r="X2" i="4"/>
  <c r="X3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197" i="1" l="1"/>
  <c r="D177" i="4"/>
  <c r="D274" i="4"/>
  <c r="X301" i="1"/>
  <c r="D331" i="4"/>
  <c r="X365" i="1"/>
  <c r="G504" i="4"/>
  <c r="H504" i="4" s="1"/>
  <c r="M504" i="4" s="1"/>
  <c r="L504" i="4"/>
  <c r="X641" i="1"/>
  <c r="D565" i="4"/>
  <c r="X691" i="1"/>
  <c r="D611" i="4"/>
  <c r="G629" i="4"/>
  <c r="H629" i="4" s="1"/>
  <c r="M629" i="4" s="1"/>
  <c r="L629" i="4"/>
  <c r="D239" i="4"/>
  <c r="X264" i="1"/>
  <c r="G585" i="4"/>
  <c r="H585" i="4" s="1"/>
  <c r="M585" i="4" s="1"/>
  <c r="L585" i="4"/>
  <c r="D228" i="4"/>
  <c r="O253" i="1"/>
  <c r="Q228" i="4" s="1"/>
  <c r="X252" i="1"/>
  <c r="L227" i="4"/>
  <c r="G227" i="4"/>
  <c r="H227" i="4" s="1"/>
  <c r="M227" i="4" s="1"/>
  <c r="AD227" i="4" s="1"/>
  <c r="AF227" i="4" s="1"/>
  <c r="AD398" i="4"/>
  <c r="AF398" i="4" s="1"/>
  <c r="G399" i="4"/>
  <c r="H399" i="4" s="1"/>
  <c r="M399" i="4" s="1"/>
  <c r="L399" i="4"/>
  <c r="D206" i="4"/>
  <c r="C230" i="1"/>
  <c r="X228" i="1"/>
  <c r="L205" i="4"/>
  <c r="G205" i="4"/>
  <c r="H205" i="4" s="1"/>
  <c r="M205" i="4" s="1"/>
  <c r="AD205" i="4" s="1"/>
  <c r="AF205" i="4" s="1"/>
  <c r="AD471" i="4"/>
  <c r="AF471" i="4" s="1"/>
  <c r="D473" i="4"/>
  <c r="O536" i="1"/>
  <c r="Q473" i="4" s="1"/>
  <c r="C537" i="1"/>
  <c r="G472" i="4"/>
  <c r="H472" i="4" s="1"/>
  <c r="M472" i="4" s="1"/>
  <c r="L472" i="4"/>
  <c r="AD606" i="4"/>
  <c r="AF606" i="4" s="1"/>
  <c r="X687" i="1"/>
  <c r="D608" i="4"/>
  <c r="O688" i="1"/>
  <c r="Q608" i="4" s="1"/>
  <c r="C689" i="1"/>
  <c r="G607" i="4"/>
  <c r="H607" i="4" s="1"/>
  <c r="M607" i="4" s="1"/>
  <c r="L607" i="4"/>
  <c r="AD584" i="4"/>
  <c r="AF584" i="4" s="1"/>
  <c r="L273" i="4"/>
  <c r="G273" i="4"/>
  <c r="H273" i="4" s="1"/>
  <c r="M273" i="4" s="1"/>
  <c r="AD273" i="4" s="1"/>
  <c r="AF273" i="4" s="1"/>
  <c r="L330" i="4"/>
  <c r="G330" i="4"/>
  <c r="H330" i="4" s="1"/>
  <c r="M330" i="4" s="1"/>
  <c r="AD330" i="4" s="1"/>
  <c r="AF330" i="4" s="1"/>
  <c r="AD503" i="4"/>
  <c r="AF503" i="4" s="1"/>
  <c r="D551" i="4"/>
  <c r="C628" i="1"/>
  <c r="O627" i="1"/>
  <c r="Q551" i="4" s="1"/>
  <c r="G550" i="4"/>
  <c r="H550" i="4" s="1"/>
  <c r="M550" i="4" s="1"/>
  <c r="L550" i="4"/>
  <c r="AD564" i="4"/>
  <c r="AF564" i="4" s="1"/>
  <c r="AD610" i="4"/>
  <c r="AF610" i="4" s="1"/>
  <c r="AD628" i="4"/>
  <c r="AF628" i="4" s="1"/>
  <c r="L238" i="4"/>
  <c r="G238" i="4"/>
  <c r="H238" i="4" s="1"/>
  <c r="M238" i="4" s="1"/>
  <c r="AD238" i="4" s="1"/>
  <c r="AF238" i="4" s="1"/>
  <c r="C712" i="1"/>
  <c r="D630" i="4" s="1"/>
  <c r="X710" i="1"/>
  <c r="C665" i="1"/>
  <c r="D586" i="4" s="1"/>
  <c r="O664" i="1"/>
  <c r="Q585" i="4" s="1"/>
  <c r="C36" i="1"/>
  <c r="O35" i="1"/>
  <c r="C199" i="1"/>
  <c r="C303" i="1"/>
  <c r="X303" i="1" s="1"/>
  <c r="C367" i="1"/>
  <c r="C573" i="1"/>
  <c r="D505" i="4" s="1"/>
  <c r="C643" i="1"/>
  <c r="D566" i="4" s="1"/>
  <c r="C693" i="1"/>
  <c r="C266" i="1"/>
  <c r="C180" i="1"/>
  <c r="O11" i="1"/>
  <c r="O230" i="1"/>
  <c r="Q207" i="4" s="1"/>
  <c r="O301" i="1"/>
  <c r="Q273" i="4" s="1"/>
  <c r="O708" i="1"/>
  <c r="Q626" i="4" s="1"/>
  <c r="O264" i="1"/>
  <c r="Q238" i="4" s="1"/>
  <c r="O179" i="1"/>
  <c r="O199" i="1"/>
  <c r="Q178" i="4" s="1"/>
  <c r="O367" i="1"/>
  <c r="Q332" i="4" s="1"/>
  <c r="O573" i="1"/>
  <c r="Q505" i="4" s="1"/>
  <c r="O693" i="1"/>
  <c r="Q612" i="4" s="1"/>
  <c r="C40" i="3"/>
  <c r="D40" i="3"/>
  <c r="D240" i="4" l="1"/>
  <c r="X265" i="1"/>
  <c r="X692" i="1"/>
  <c r="D612" i="4"/>
  <c r="G566" i="4"/>
  <c r="H566" i="4" s="1"/>
  <c r="M566" i="4" s="1"/>
  <c r="L566" i="4"/>
  <c r="G505" i="4"/>
  <c r="H505" i="4" s="1"/>
  <c r="M505" i="4" s="1"/>
  <c r="L505" i="4"/>
  <c r="D332" i="4"/>
  <c r="X366" i="1"/>
  <c r="D178" i="4"/>
  <c r="X198" i="1"/>
  <c r="G586" i="4"/>
  <c r="H586" i="4" s="1"/>
  <c r="M586" i="4" s="1"/>
  <c r="L586" i="4"/>
  <c r="G630" i="4"/>
  <c r="H630" i="4" s="1"/>
  <c r="M630" i="4" s="1"/>
  <c r="L630" i="4"/>
  <c r="AD550" i="4"/>
  <c r="AF550" i="4" s="1"/>
  <c r="D552" i="4"/>
  <c r="O628" i="1"/>
  <c r="Q552" i="4" s="1"/>
  <c r="C629" i="1"/>
  <c r="G551" i="4"/>
  <c r="H551" i="4" s="1"/>
  <c r="M551" i="4" s="1"/>
  <c r="L551" i="4"/>
  <c r="AD607" i="4"/>
  <c r="AF607" i="4" s="1"/>
  <c r="D609" i="4"/>
  <c r="O689" i="1"/>
  <c r="Q609" i="4" s="1"/>
  <c r="G608" i="4"/>
  <c r="H608" i="4" s="1"/>
  <c r="M608" i="4" s="1"/>
  <c r="L608" i="4"/>
  <c r="AD472" i="4"/>
  <c r="AF472" i="4" s="1"/>
  <c r="D474" i="4"/>
  <c r="O537" i="1"/>
  <c r="Q474" i="4" s="1"/>
  <c r="C538" i="1"/>
  <c r="G473" i="4"/>
  <c r="H473" i="4" s="1"/>
  <c r="M473" i="4" s="1"/>
  <c r="L473" i="4"/>
  <c r="D207" i="4"/>
  <c r="C231" i="1"/>
  <c r="X229" i="1"/>
  <c r="L206" i="4"/>
  <c r="G206" i="4"/>
  <c r="H206" i="4" s="1"/>
  <c r="M206" i="4" s="1"/>
  <c r="AD206" i="4" s="1"/>
  <c r="AF206" i="4" s="1"/>
  <c r="AD399" i="4"/>
  <c r="AF399" i="4" s="1"/>
  <c r="L228" i="4"/>
  <c r="G228" i="4"/>
  <c r="H228" i="4" s="1"/>
  <c r="M228" i="4" s="1"/>
  <c r="AD228" i="4" s="1"/>
  <c r="AF228" i="4" s="1"/>
  <c r="AD585" i="4"/>
  <c r="AF585" i="4" s="1"/>
  <c r="L239" i="4"/>
  <c r="G239" i="4"/>
  <c r="H239" i="4" s="1"/>
  <c r="M239" i="4" s="1"/>
  <c r="AD239" i="4" s="1"/>
  <c r="AF239" i="4" s="1"/>
  <c r="AD629" i="4"/>
  <c r="AF629" i="4" s="1"/>
  <c r="G611" i="4"/>
  <c r="H611" i="4" s="1"/>
  <c r="M611" i="4" s="1"/>
  <c r="L611" i="4"/>
  <c r="G565" i="4"/>
  <c r="H565" i="4" s="1"/>
  <c r="M565" i="4" s="1"/>
  <c r="L565" i="4"/>
  <c r="AD504" i="4"/>
  <c r="AF504" i="4" s="1"/>
  <c r="L331" i="4"/>
  <c r="G331" i="4"/>
  <c r="H331" i="4" s="1"/>
  <c r="M331" i="4" s="1"/>
  <c r="AD331" i="4" s="1"/>
  <c r="AF331" i="4" s="1"/>
  <c r="L274" i="4"/>
  <c r="G274" i="4"/>
  <c r="H274" i="4" s="1"/>
  <c r="M274" i="4" s="1"/>
  <c r="AD274" i="4" s="1"/>
  <c r="AF274" i="4" s="1"/>
  <c r="L177" i="4"/>
  <c r="G177" i="4"/>
  <c r="H177" i="4" s="1"/>
  <c r="M177" i="4" s="1"/>
  <c r="AD177" i="4" s="1"/>
  <c r="AF177" i="4" s="1"/>
  <c r="C713" i="1"/>
  <c r="D631" i="4" s="1"/>
  <c r="O712" i="1"/>
  <c r="Q630" i="4" s="1"/>
  <c r="X711" i="1"/>
  <c r="C666" i="1"/>
  <c r="D587" i="4" s="1"/>
  <c r="O665" i="1"/>
  <c r="Q586" i="4" s="1"/>
  <c r="C644" i="1"/>
  <c r="D567" i="4" s="1"/>
  <c r="X642" i="1"/>
  <c r="X643" i="1"/>
  <c r="C37" i="1"/>
  <c r="O36" i="1"/>
  <c r="C267" i="1"/>
  <c r="C694" i="1"/>
  <c r="D613" i="4" s="1"/>
  <c r="C574" i="1"/>
  <c r="C304" i="1"/>
  <c r="C200" i="1"/>
  <c r="O12" i="1"/>
  <c r="O265" i="1"/>
  <c r="Q239" i="4" s="1"/>
  <c r="O709" i="1"/>
  <c r="Q627" i="4" s="1"/>
  <c r="O302" i="1"/>
  <c r="Q274" i="4" s="1"/>
  <c r="O231" i="1"/>
  <c r="Q208" i="4" s="1"/>
  <c r="O643" i="1"/>
  <c r="Q566" i="4" s="1"/>
  <c r="O694" i="1"/>
  <c r="Q613" i="4" s="1"/>
  <c r="O574" i="1"/>
  <c r="O200" i="1"/>
  <c r="O180" i="1"/>
  <c r="C39" i="3"/>
  <c r="D39" i="3"/>
  <c r="X200" i="1" l="1"/>
  <c r="D275" i="4"/>
  <c r="G613" i="4"/>
  <c r="H613" i="4" s="1"/>
  <c r="M613" i="4" s="1"/>
  <c r="L613" i="4"/>
  <c r="D241" i="4"/>
  <c r="X266" i="1"/>
  <c r="G567" i="4"/>
  <c r="H567" i="4" s="1"/>
  <c r="M567" i="4" s="1"/>
  <c r="L567" i="4"/>
  <c r="G587" i="4"/>
  <c r="H587" i="4" s="1"/>
  <c r="M587" i="4" s="1"/>
  <c r="L587" i="4"/>
  <c r="G631" i="4"/>
  <c r="H631" i="4" s="1"/>
  <c r="M631" i="4" s="1"/>
  <c r="L631" i="4"/>
  <c r="AD565" i="4"/>
  <c r="AF565" i="4" s="1"/>
  <c r="AD611" i="4"/>
  <c r="AF611" i="4" s="1"/>
  <c r="D208" i="4"/>
  <c r="X230" i="1"/>
  <c r="L207" i="4"/>
  <c r="G207" i="4"/>
  <c r="H207" i="4" s="1"/>
  <c r="M207" i="4" s="1"/>
  <c r="AD207" i="4" s="1"/>
  <c r="AF207" i="4" s="1"/>
  <c r="AD473" i="4"/>
  <c r="AF473" i="4" s="1"/>
  <c r="D475" i="4"/>
  <c r="C539" i="1"/>
  <c r="O538" i="1"/>
  <c r="Q475" i="4" s="1"/>
  <c r="G474" i="4"/>
  <c r="H474" i="4" s="1"/>
  <c r="M474" i="4" s="1"/>
  <c r="L474" i="4"/>
  <c r="AD608" i="4"/>
  <c r="AF608" i="4" s="1"/>
  <c r="G609" i="4"/>
  <c r="H609" i="4" s="1"/>
  <c r="M609" i="4" s="1"/>
  <c r="L609" i="4"/>
  <c r="AD551" i="4"/>
  <c r="AF551" i="4" s="1"/>
  <c r="D553" i="4"/>
  <c r="O629" i="1"/>
  <c r="Q553" i="4" s="1"/>
  <c r="G552" i="4"/>
  <c r="H552" i="4" s="1"/>
  <c r="M552" i="4" s="1"/>
  <c r="L552" i="4"/>
  <c r="AD630" i="4"/>
  <c r="AF630" i="4" s="1"/>
  <c r="AD586" i="4"/>
  <c r="AF586" i="4" s="1"/>
  <c r="L178" i="4"/>
  <c r="G178" i="4"/>
  <c r="H178" i="4" s="1"/>
  <c r="M178" i="4" s="1"/>
  <c r="AD178" i="4" s="1"/>
  <c r="AF178" i="4" s="1"/>
  <c r="L332" i="4"/>
  <c r="G332" i="4"/>
  <c r="H332" i="4" s="1"/>
  <c r="M332" i="4" s="1"/>
  <c r="AD332" i="4" s="1"/>
  <c r="AF332" i="4" s="1"/>
  <c r="AD505" i="4"/>
  <c r="AF505" i="4" s="1"/>
  <c r="AD566" i="4"/>
  <c r="AF566" i="4" s="1"/>
  <c r="G612" i="4"/>
  <c r="H612" i="4" s="1"/>
  <c r="M612" i="4" s="1"/>
  <c r="L612" i="4"/>
  <c r="L240" i="4"/>
  <c r="G240" i="4"/>
  <c r="H240" i="4" s="1"/>
  <c r="M240" i="4" s="1"/>
  <c r="AD240" i="4" s="1"/>
  <c r="AF240" i="4" s="1"/>
  <c r="C714" i="1"/>
  <c r="O713" i="1"/>
  <c r="Q631" i="4" s="1"/>
  <c r="X712" i="1"/>
  <c r="X685" i="1"/>
  <c r="C695" i="1"/>
  <c r="D614" i="4" s="1"/>
  <c r="X693" i="1"/>
  <c r="X677" i="1"/>
  <c r="X682" i="1"/>
  <c r="C667" i="1"/>
  <c r="D588" i="4" s="1"/>
  <c r="O666" i="1"/>
  <c r="Q587" i="4" s="1"/>
  <c r="X661" i="1"/>
  <c r="X662" i="1"/>
  <c r="C645" i="1"/>
  <c r="D568" i="4" s="1"/>
  <c r="O644" i="1"/>
  <c r="Q567" i="4" s="1"/>
  <c r="X618" i="1"/>
  <c r="X623" i="1"/>
  <c r="X610" i="1"/>
  <c r="X613" i="1"/>
  <c r="X588" i="1"/>
  <c r="X593" i="1"/>
  <c r="X585" i="1"/>
  <c r="X586" i="1"/>
  <c r="X694" i="1"/>
  <c r="X577" i="1"/>
  <c r="X574" i="1"/>
  <c r="O37" i="1"/>
  <c r="C38" i="1"/>
  <c r="C201" i="1"/>
  <c r="C305" i="1"/>
  <c r="C575" i="1"/>
  <c r="D506" i="4" s="1"/>
  <c r="C268" i="1"/>
  <c r="O13" i="1"/>
  <c r="O232" i="1"/>
  <c r="O303" i="1"/>
  <c r="O710" i="1"/>
  <c r="Q628" i="4" s="1"/>
  <c r="O266" i="1"/>
  <c r="Q240" i="4" s="1"/>
  <c r="O201" i="1"/>
  <c r="Q179" i="4" s="1"/>
  <c r="C38" i="3"/>
  <c r="D38" i="3"/>
  <c r="D242" i="4" l="1"/>
  <c r="X267" i="1"/>
  <c r="G506" i="4"/>
  <c r="H506" i="4" s="1"/>
  <c r="M506" i="4" s="1"/>
  <c r="L506" i="4"/>
  <c r="D276" i="4"/>
  <c r="C306" i="1"/>
  <c r="X304" i="1"/>
  <c r="C202" i="1"/>
  <c r="X201" i="1"/>
  <c r="D179" i="4"/>
  <c r="G568" i="4"/>
  <c r="H568" i="4" s="1"/>
  <c r="M568" i="4" s="1"/>
  <c r="L568" i="4"/>
  <c r="G588" i="4"/>
  <c r="H588" i="4" s="1"/>
  <c r="M588" i="4" s="1"/>
  <c r="L588" i="4"/>
  <c r="G614" i="4"/>
  <c r="H614" i="4" s="1"/>
  <c r="M614" i="4" s="1"/>
  <c r="L614" i="4"/>
  <c r="D632" i="4"/>
  <c r="C715" i="1"/>
  <c r="AD612" i="4"/>
  <c r="AF612" i="4" s="1"/>
  <c r="AD552" i="4"/>
  <c r="AF552" i="4" s="1"/>
  <c r="G553" i="4"/>
  <c r="H553" i="4" s="1"/>
  <c r="M553" i="4" s="1"/>
  <c r="L553" i="4"/>
  <c r="AD609" i="4"/>
  <c r="AF609" i="4" s="1"/>
  <c r="AD474" i="4"/>
  <c r="AF474" i="4" s="1"/>
  <c r="D476" i="4"/>
  <c r="O539" i="1"/>
  <c r="Q476" i="4" s="1"/>
  <c r="B539" i="1"/>
  <c r="G475" i="4"/>
  <c r="H475" i="4" s="1"/>
  <c r="M475" i="4" s="1"/>
  <c r="L475" i="4"/>
  <c r="L208" i="4"/>
  <c r="G208" i="4"/>
  <c r="H208" i="4" s="1"/>
  <c r="M208" i="4" s="1"/>
  <c r="AD208" i="4" s="1"/>
  <c r="AF208" i="4" s="1"/>
  <c r="AD631" i="4"/>
  <c r="AF631" i="4" s="1"/>
  <c r="AD587" i="4"/>
  <c r="AF587" i="4" s="1"/>
  <c r="AD567" i="4"/>
  <c r="AF567" i="4" s="1"/>
  <c r="L241" i="4"/>
  <c r="G241" i="4"/>
  <c r="H241" i="4" s="1"/>
  <c r="M241" i="4" s="1"/>
  <c r="AD241" i="4" s="1"/>
  <c r="AF241" i="4" s="1"/>
  <c r="AD613" i="4"/>
  <c r="AF613" i="4" s="1"/>
  <c r="L275" i="4"/>
  <c r="G275" i="4"/>
  <c r="H275" i="4" s="1"/>
  <c r="M275" i="4" s="1"/>
  <c r="AD275" i="4" s="1"/>
  <c r="AF275" i="4" s="1"/>
  <c r="O714" i="1"/>
  <c r="Q632" i="4" s="1"/>
  <c r="X713" i="1"/>
  <c r="C696" i="1"/>
  <c r="D615" i="4" s="1"/>
  <c r="O695" i="1"/>
  <c r="Q614" i="4" s="1"/>
  <c r="C668" i="1"/>
  <c r="D589" i="4" s="1"/>
  <c r="O667" i="1"/>
  <c r="Q588" i="4" s="1"/>
  <c r="O645" i="1"/>
  <c r="Q568" i="4" s="1"/>
  <c r="C646" i="1"/>
  <c r="D569" i="4" s="1"/>
  <c r="X644" i="1"/>
  <c r="X571" i="1"/>
  <c r="X572" i="1"/>
  <c r="X568" i="1"/>
  <c r="X566" i="1"/>
  <c r="X562" i="1"/>
  <c r="X563" i="1"/>
  <c r="X558" i="1"/>
  <c r="X559" i="1"/>
  <c r="X552" i="1"/>
  <c r="X555" i="1"/>
  <c r="X550" i="1"/>
  <c r="X551" i="1"/>
  <c r="X548" i="1"/>
  <c r="X549" i="1"/>
  <c r="X545" i="1"/>
  <c r="X547" i="1"/>
  <c r="X543" i="1"/>
  <c r="X544" i="1"/>
  <c r="X541" i="1"/>
  <c r="X542" i="1"/>
  <c r="X538" i="1"/>
  <c r="X536" i="1"/>
  <c r="X537" i="1"/>
  <c r="X532" i="1"/>
  <c r="X535" i="1"/>
  <c r="X526" i="1"/>
  <c r="X531" i="1"/>
  <c r="X524" i="1"/>
  <c r="X525" i="1"/>
  <c r="O202" i="1"/>
  <c r="Q180" i="4" s="1"/>
  <c r="C39" i="1"/>
  <c r="O38" i="1"/>
  <c r="C269" i="1"/>
  <c r="O14" i="1"/>
  <c r="O267" i="1"/>
  <c r="Q241" i="4" s="1"/>
  <c r="O711" i="1"/>
  <c r="Q629" i="4" s="1"/>
  <c r="O304" i="1"/>
  <c r="Q275" i="4" s="1"/>
  <c r="O575" i="1"/>
  <c r="Q506" i="4" s="1"/>
  <c r="C3" i="3"/>
  <c r="C37" i="3"/>
  <c r="D37" i="3"/>
  <c r="D36" i="3"/>
  <c r="D35" i="3"/>
  <c r="D34" i="3"/>
  <c r="D243" i="4" l="1"/>
  <c r="C270" i="1"/>
  <c r="X268" i="1"/>
  <c r="G569" i="4"/>
  <c r="H569" i="4" s="1"/>
  <c r="M569" i="4" s="1"/>
  <c r="L569" i="4"/>
  <c r="G589" i="4"/>
  <c r="H589" i="4" s="1"/>
  <c r="M589" i="4" s="1"/>
  <c r="L589" i="4"/>
  <c r="G615" i="4"/>
  <c r="H615" i="4" s="1"/>
  <c r="M615" i="4" s="1"/>
  <c r="L615" i="4"/>
  <c r="AD475" i="4"/>
  <c r="AF475" i="4" s="1"/>
  <c r="G476" i="4"/>
  <c r="H476" i="4" s="1"/>
  <c r="M476" i="4" s="1"/>
  <c r="L476" i="4"/>
  <c r="AD553" i="4"/>
  <c r="AF553" i="4" s="1"/>
  <c r="D633" i="4"/>
  <c r="C716" i="1"/>
  <c r="X715" i="1"/>
  <c r="O715" i="1"/>
  <c r="Q633" i="4" s="1"/>
  <c r="G632" i="4"/>
  <c r="H632" i="4" s="1"/>
  <c r="M632" i="4" s="1"/>
  <c r="L632" i="4"/>
  <c r="AD614" i="4"/>
  <c r="AF614" i="4" s="1"/>
  <c r="AD588" i="4"/>
  <c r="AF588" i="4" s="1"/>
  <c r="AD568" i="4"/>
  <c r="AF568" i="4" s="1"/>
  <c r="L179" i="4"/>
  <c r="G179" i="4"/>
  <c r="H179" i="4" s="1"/>
  <c r="M179" i="4" s="1"/>
  <c r="AD179" i="4" s="1"/>
  <c r="AF179" i="4" s="1"/>
  <c r="D180" i="4"/>
  <c r="C203" i="1"/>
  <c r="D277" i="4"/>
  <c r="C307" i="1"/>
  <c r="O306" i="1"/>
  <c r="Q277" i="4" s="1"/>
  <c r="X305" i="1"/>
  <c r="L276" i="4"/>
  <c r="G276" i="4"/>
  <c r="H276" i="4" s="1"/>
  <c r="M276" i="4" s="1"/>
  <c r="AD276" i="4" s="1"/>
  <c r="AF276" i="4" s="1"/>
  <c r="AD506" i="4"/>
  <c r="AF506" i="4" s="1"/>
  <c r="L242" i="4"/>
  <c r="G242" i="4"/>
  <c r="H242" i="4" s="1"/>
  <c r="M242" i="4" s="1"/>
  <c r="AD242" i="4" s="1"/>
  <c r="AF242" i="4" s="1"/>
  <c r="O696" i="1"/>
  <c r="Q615" i="4" s="1"/>
  <c r="C697" i="1"/>
  <c r="D616" i="4" s="1"/>
  <c r="X695" i="1"/>
  <c r="C669" i="1"/>
  <c r="D590" i="4" s="1"/>
  <c r="O668" i="1"/>
  <c r="Q589" i="4" s="1"/>
  <c r="O646" i="1"/>
  <c r="Q569" i="4" s="1"/>
  <c r="X645" i="1"/>
  <c r="C40" i="1"/>
  <c r="O39" i="1"/>
  <c r="O15" i="1"/>
  <c r="O305" i="1"/>
  <c r="Q276" i="4" s="1"/>
  <c r="O268" i="1"/>
  <c r="Q242" i="4" s="1"/>
  <c r="D33" i="3"/>
  <c r="D32" i="3"/>
  <c r="G590" i="4" l="1"/>
  <c r="H590" i="4" s="1"/>
  <c r="M590" i="4" s="1"/>
  <c r="L590" i="4"/>
  <c r="G616" i="4"/>
  <c r="H616" i="4" s="1"/>
  <c r="M616" i="4" s="1"/>
  <c r="L616" i="4"/>
  <c r="D278" i="4"/>
  <c r="C308" i="1"/>
  <c r="O307" i="1"/>
  <c r="Q278" i="4" s="1"/>
  <c r="X306" i="1"/>
  <c r="L277" i="4"/>
  <c r="G277" i="4"/>
  <c r="H277" i="4" s="1"/>
  <c r="M277" i="4" s="1"/>
  <c r="AD277" i="4" s="1"/>
  <c r="AF277" i="4" s="1"/>
  <c r="D181" i="4"/>
  <c r="C204" i="1"/>
  <c r="O203" i="1"/>
  <c r="Q181" i="4" s="1"/>
  <c r="X202" i="1"/>
  <c r="L180" i="4"/>
  <c r="G180" i="4"/>
  <c r="H180" i="4" s="1"/>
  <c r="M180" i="4" s="1"/>
  <c r="AD180" i="4" s="1"/>
  <c r="AF180" i="4" s="1"/>
  <c r="AD632" i="4"/>
  <c r="AF632" i="4" s="1"/>
  <c r="D634" i="4"/>
  <c r="C717" i="1"/>
  <c r="X716" i="1"/>
  <c r="O716" i="1"/>
  <c r="Q634" i="4" s="1"/>
  <c r="G633" i="4"/>
  <c r="H633" i="4" s="1"/>
  <c r="M633" i="4" s="1"/>
  <c r="L633" i="4"/>
  <c r="AD476" i="4"/>
  <c r="AF476" i="4" s="1"/>
  <c r="AD615" i="4"/>
  <c r="AF615" i="4" s="1"/>
  <c r="AD589" i="4"/>
  <c r="AF589" i="4" s="1"/>
  <c r="AD569" i="4"/>
  <c r="AF569" i="4" s="1"/>
  <c r="D244" i="4"/>
  <c r="O270" i="1"/>
  <c r="Q244" i="4" s="1"/>
  <c r="X269" i="1"/>
  <c r="L243" i="4"/>
  <c r="G243" i="4"/>
  <c r="H243" i="4" s="1"/>
  <c r="M243" i="4" s="1"/>
  <c r="AD243" i="4" s="1"/>
  <c r="AF243" i="4" s="1"/>
  <c r="C698" i="1"/>
  <c r="D617" i="4" s="1"/>
  <c r="O697" i="1"/>
  <c r="Q616" i="4" s="1"/>
  <c r="X696" i="1"/>
  <c r="C670" i="1"/>
  <c r="D591" i="4" s="1"/>
  <c r="O669" i="1"/>
  <c r="Q590" i="4" s="1"/>
  <c r="X669" i="1"/>
  <c r="C41" i="1"/>
  <c r="O41" i="1" s="1"/>
  <c r="O40" i="1"/>
  <c r="O16" i="1"/>
  <c r="O269" i="1"/>
  <c r="Q243" i="4" s="1"/>
  <c r="D31" i="3"/>
  <c r="D30" i="3"/>
  <c r="G591" i="4" l="1"/>
  <c r="H591" i="4" s="1"/>
  <c r="M591" i="4" s="1"/>
  <c r="L591" i="4"/>
  <c r="G617" i="4"/>
  <c r="H617" i="4" s="1"/>
  <c r="M617" i="4" s="1"/>
  <c r="L617" i="4"/>
  <c r="L244" i="4"/>
  <c r="G244" i="4"/>
  <c r="H244" i="4" s="1"/>
  <c r="M244" i="4" s="1"/>
  <c r="AD244" i="4" s="1"/>
  <c r="AF244" i="4" s="1"/>
  <c r="AD633" i="4"/>
  <c r="AF633" i="4" s="1"/>
  <c r="D635" i="4"/>
  <c r="C718" i="1"/>
  <c r="X717" i="1"/>
  <c r="O717" i="1"/>
  <c r="Q635" i="4" s="1"/>
  <c r="G634" i="4"/>
  <c r="H634" i="4" s="1"/>
  <c r="M634" i="4" s="1"/>
  <c r="L634" i="4"/>
  <c r="D182" i="4"/>
  <c r="C205" i="1"/>
  <c r="O204" i="1"/>
  <c r="Q182" i="4" s="1"/>
  <c r="X203" i="1"/>
  <c r="L181" i="4"/>
  <c r="G181" i="4"/>
  <c r="H181" i="4" s="1"/>
  <c r="M181" i="4" s="1"/>
  <c r="AD181" i="4" s="1"/>
  <c r="AF181" i="4" s="1"/>
  <c r="D279" i="4"/>
  <c r="C309" i="1"/>
  <c r="O308" i="1"/>
  <c r="Q279" i="4" s="1"/>
  <c r="X307" i="1"/>
  <c r="L278" i="4"/>
  <c r="G278" i="4"/>
  <c r="H278" i="4" s="1"/>
  <c r="M278" i="4" s="1"/>
  <c r="AD278" i="4" s="1"/>
  <c r="AF278" i="4" s="1"/>
  <c r="AD616" i="4"/>
  <c r="AF616" i="4" s="1"/>
  <c r="AD590" i="4"/>
  <c r="AF590" i="4" s="1"/>
  <c r="C699" i="1"/>
  <c r="D618" i="4" s="1"/>
  <c r="O698" i="1"/>
  <c r="Q617" i="4" s="1"/>
  <c r="X697" i="1"/>
  <c r="C671" i="1"/>
  <c r="D592" i="4" s="1"/>
  <c r="O670" i="1"/>
  <c r="Q591" i="4" s="1"/>
  <c r="O17" i="1"/>
  <c r="D2" i="3"/>
  <c r="D3" i="3"/>
  <c r="D4" i="3"/>
  <c r="D5" i="3"/>
  <c r="D6" i="3"/>
  <c r="D7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E2" i="4"/>
  <c r="G592" i="4" l="1"/>
  <c r="H592" i="4" s="1"/>
  <c r="M592" i="4" s="1"/>
  <c r="L592" i="4"/>
  <c r="G618" i="4"/>
  <c r="H618" i="4" s="1"/>
  <c r="M618" i="4" s="1"/>
  <c r="L618" i="4"/>
  <c r="D280" i="4"/>
  <c r="C310" i="1"/>
  <c r="O309" i="1"/>
  <c r="Q280" i="4" s="1"/>
  <c r="X308" i="1"/>
  <c r="L279" i="4"/>
  <c r="G279" i="4"/>
  <c r="H279" i="4" s="1"/>
  <c r="M279" i="4" s="1"/>
  <c r="AD279" i="4" s="1"/>
  <c r="AF279" i="4" s="1"/>
  <c r="D183" i="4"/>
  <c r="C206" i="1"/>
  <c r="O205" i="1"/>
  <c r="Q183" i="4" s="1"/>
  <c r="X204" i="1"/>
  <c r="L182" i="4"/>
  <c r="G182" i="4"/>
  <c r="H182" i="4" s="1"/>
  <c r="M182" i="4" s="1"/>
  <c r="AD182" i="4" s="1"/>
  <c r="AF182" i="4" s="1"/>
  <c r="AD634" i="4"/>
  <c r="AF634" i="4" s="1"/>
  <c r="D636" i="4"/>
  <c r="C719" i="1"/>
  <c r="X718" i="1"/>
  <c r="O718" i="1"/>
  <c r="Q636" i="4" s="1"/>
  <c r="G635" i="4"/>
  <c r="H635" i="4" s="1"/>
  <c r="M635" i="4" s="1"/>
  <c r="L635" i="4"/>
  <c r="AD617" i="4"/>
  <c r="AF617" i="4" s="1"/>
  <c r="AD591" i="4"/>
  <c r="AF591" i="4" s="1"/>
  <c r="C700" i="1"/>
  <c r="D619" i="4" s="1"/>
  <c r="O699" i="1"/>
  <c r="Q618" i="4" s="1"/>
  <c r="X698" i="1"/>
  <c r="O671" i="1"/>
  <c r="Q592" i="4" s="1"/>
  <c r="AA22" i="1"/>
  <c r="AA143" i="1"/>
  <c r="O18" i="1"/>
  <c r="AA435" i="1"/>
  <c r="AA434" i="1"/>
  <c r="AA533" i="1"/>
  <c r="AA534" i="1"/>
  <c r="AA187" i="1"/>
  <c r="AA189" i="1"/>
  <c r="AA190" i="1"/>
  <c r="AA1000" i="1"/>
  <c r="AA998" i="1"/>
  <c r="AA962" i="1"/>
  <c r="AA955" i="1"/>
  <c r="AA954" i="1"/>
  <c r="AA950" i="1"/>
  <c r="AA949" i="1"/>
  <c r="AA948" i="1"/>
  <c r="AA947" i="1"/>
  <c r="AA932" i="1"/>
  <c r="AA931" i="1"/>
  <c r="AA930" i="1"/>
  <c r="AA888" i="1"/>
  <c r="AA886" i="1"/>
  <c r="AA884" i="1"/>
  <c r="AA883" i="1"/>
  <c r="AA881" i="1"/>
  <c r="AA879" i="1"/>
  <c r="AA878" i="1"/>
  <c r="AA825" i="1"/>
  <c r="AA812" i="1"/>
  <c r="AA807" i="1"/>
  <c r="AA806" i="1"/>
  <c r="AA802" i="1"/>
  <c r="AA801" i="1"/>
  <c r="AA787" i="1"/>
  <c r="AA786" i="1"/>
  <c r="AA785" i="1"/>
  <c r="AA767" i="1"/>
  <c r="AA766" i="1"/>
  <c r="AA764" i="1"/>
  <c r="AA763" i="1"/>
  <c r="AA762" i="1"/>
  <c r="AA761" i="1"/>
  <c r="AA760" i="1"/>
  <c r="AA699" i="1"/>
  <c r="AA597" i="1"/>
  <c r="AA580" i="1"/>
  <c r="AA546" i="1"/>
  <c r="AA527" i="1"/>
  <c r="AA528" i="1"/>
  <c r="AA529" i="1"/>
  <c r="AA560" i="1"/>
  <c r="AA578" i="1"/>
  <c r="AA579" i="1"/>
  <c r="AA583" i="1"/>
  <c r="AA591" i="1"/>
  <c r="AA595" i="1"/>
  <c r="AA596" i="1"/>
  <c r="AA598" i="1"/>
  <c r="AA599" i="1"/>
  <c r="AA602" i="1"/>
  <c r="AA603" i="1"/>
  <c r="AA604" i="1"/>
  <c r="AA605" i="1"/>
  <c r="AA606" i="1"/>
  <c r="AA608" i="1"/>
  <c r="AA609" i="1"/>
  <c r="AA611" i="1"/>
  <c r="AA612" i="1"/>
  <c r="AA620" i="1"/>
  <c r="AA621" i="1"/>
  <c r="AA636" i="1"/>
  <c r="AA637" i="1"/>
  <c r="AA639" i="1"/>
  <c r="AA641" i="1"/>
  <c r="AA667" i="1"/>
  <c r="AA671" i="1"/>
  <c r="AA673" i="1"/>
  <c r="AA674" i="1"/>
  <c r="AA688" i="1"/>
  <c r="AA690" i="1"/>
  <c r="AA959" i="1"/>
  <c r="AA24" i="1"/>
  <c r="AA418" i="1"/>
  <c r="AA344" i="1"/>
  <c r="AA318" i="1"/>
  <c r="AA316" i="1"/>
  <c r="AA308" i="1"/>
  <c r="AA278" i="1"/>
  <c r="AA272" i="1"/>
  <c r="AA240" i="1"/>
  <c r="AA186" i="1"/>
  <c r="AA161" i="1"/>
  <c r="AA120" i="1"/>
  <c r="AA111" i="1"/>
  <c r="AA110" i="1"/>
  <c r="AA87" i="1"/>
  <c r="AA62" i="1"/>
  <c r="AA86" i="1"/>
  <c r="AA88" i="1"/>
  <c r="AA96" i="1"/>
  <c r="AA118" i="1"/>
  <c r="AA119" i="1"/>
  <c r="AA160" i="1"/>
  <c r="AA177" i="1"/>
  <c r="AA178" i="1"/>
  <c r="AA179" i="1"/>
  <c r="AA180" i="1"/>
  <c r="AA183" i="1"/>
  <c r="AA184" i="1"/>
  <c r="AA185" i="1"/>
  <c r="AA191" i="1"/>
  <c r="AA192" i="1"/>
  <c r="AA193" i="1"/>
  <c r="AA194" i="1"/>
  <c r="AA237" i="1"/>
  <c r="AA238" i="1"/>
  <c r="AA241" i="1"/>
  <c r="AA271" i="1"/>
  <c r="AA273" i="1"/>
  <c r="AA275" i="1"/>
  <c r="AA277" i="1"/>
  <c r="AA290" i="1"/>
  <c r="AA300" i="1"/>
  <c r="AA301" i="1"/>
  <c r="AA302" i="1"/>
  <c r="AA303" i="1"/>
  <c r="AA304" i="1"/>
  <c r="AA307" i="1"/>
  <c r="AA309" i="1"/>
  <c r="AA310" i="1"/>
  <c r="AA311" i="1"/>
  <c r="AA312" i="1"/>
  <c r="AA313" i="1"/>
  <c r="AA314" i="1"/>
  <c r="AA315" i="1"/>
  <c r="AA317" i="1"/>
  <c r="AA328" i="1"/>
  <c r="AA330" i="1"/>
  <c r="AA331" i="1"/>
  <c r="AA332" i="1"/>
  <c r="AA333" i="1"/>
  <c r="AA335" i="1"/>
  <c r="AA336" i="1"/>
  <c r="AA337" i="1"/>
  <c r="AA342" i="1"/>
  <c r="AA345" i="1"/>
  <c r="AA415" i="1"/>
  <c r="AA416" i="1"/>
  <c r="AA417" i="1"/>
  <c r="AA420" i="1"/>
  <c r="AA421" i="1"/>
  <c r="AA422" i="1"/>
  <c r="AA423" i="1"/>
  <c r="AA424" i="1"/>
  <c r="AA425" i="1"/>
  <c r="AA426" i="1"/>
  <c r="AA444" i="1"/>
  <c r="AA479" i="1"/>
  <c r="AA480" i="1"/>
  <c r="AA212" i="1"/>
  <c r="AA210" i="1"/>
  <c r="AA861" i="1"/>
  <c r="AA792" i="1"/>
  <c r="AA790" i="1"/>
  <c r="AA789" i="1"/>
  <c r="AA730" i="1"/>
  <c r="AA460" i="1"/>
  <c r="AA274" i="1"/>
  <c r="AA213" i="1"/>
  <c r="AA72" i="1"/>
  <c r="AA79" i="1"/>
  <c r="AA108" i="1"/>
  <c r="AA122" i="1"/>
  <c r="AA279" i="1"/>
  <c r="AA377" i="1"/>
  <c r="AA449" i="1"/>
  <c r="AA450" i="1"/>
  <c r="AA451" i="1"/>
  <c r="AA459" i="1"/>
  <c r="AA461" i="1"/>
  <c r="AA462" i="1"/>
  <c r="AA470" i="1"/>
  <c r="AA530" i="1"/>
  <c r="AA601" i="1"/>
  <c r="AA607" i="1"/>
  <c r="AA680" i="1"/>
  <c r="AA696" i="1"/>
  <c r="AA697" i="1"/>
  <c r="AA698" i="1"/>
  <c r="AA999" i="1"/>
  <c r="AA993" i="1"/>
  <c r="AA992" i="1"/>
  <c r="AA991" i="1"/>
  <c r="AA933" i="1"/>
  <c r="AA877" i="1"/>
  <c r="AA875" i="1"/>
  <c r="AA874" i="1"/>
  <c r="AA873" i="1"/>
  <c r="AA871" i="1"/>
  <c r="AA863" i="1"/>
  <c r="AA862" i="1"/>
  <c r="AA860" i="1"/>
  <c r="AA857" i="1"/>
  <c r="AA856" i="1"/>
  <c r="AA855" i="1"/>
  <c r="AA854" i="1"/>
  <c r="AA852" i="1"/>
  <c r="AA836" i="1"/>
  <c r="AA758" i="1"/>
  <c r="AA665" i="1"/>
  <c r="AA614" i="1"/>
  <c r="AA466" i="1"/>
  <c r="AA464" i="1"/>
  <c r="AA436" i="1"/>
  <c r="AA437" i="1"/>
  <c r="AA439" i="1"/>
  <c r="AA440" i="1"/>
  <c r="AA441" i="1"/>
  <c r="AA442" i="1"/>
  <c r="AA443" i="1"/>
  <c r="AA445" i="1"/>
  <c r="AA446" i="1"/>
  <c r="AA447" i="1"/>
  <c r="AA448" i="1"/>
  <c r="AA453" i="1"/>
  <c r="AA454" i="1"/>
  <c r="AA455" i="1"/>
  <c r="AA456" i="1"/>
  <c r="AA463" i="1"/>
  <c r="AA465" i="1"/>
  <c r="AA467" i="1"/>
  <c r="AA468" i="1"/>
  <c r="AA474" i="1"/>
  <c r="AA475" i="1"/>
  <c r="AA476" i="1"/>
  <c r="AA477" i="1"/>
  <c r="AA496" i="1"/>
  <c r="AA498" i="1"/>
  <c r="AA553" i="1"/>
  <c r="AA554" i="1"/>
  <c r="AA567" i="1"/>
  <c r="AA572" i="1"/>
  <c r="AA573" i="1"/>
  <c r="AA574" i="1"/>
  <c r="AA575" i="1"/>
  <c r="AA581" i="1"/>
  <c r="AA582" i="1"/>
  <c r="AA587" i="1"/>
  <c r="AA589" i="1"/>
  <c r="AA590" i="1"/>
  <c r="AA594" i="1"/>
  <c r="AA600" i="1"/>
  <c r="AA615" i="1"/>
  <c r="AA616" i="1"/>
  <c r="AA634" i="1"/>
  <c r="AA635" i="1"/>
  <c r="AA646" i="1"/>
  <c r="AA647" i="1"/>
  <c r="AA657" i="1"/>
  <c r="AA659" i="1"/>
  <c r="AA660" i="1"/>
  <c r="AA663" i="1"/>
  <c r="AA664" i="1"/>
  <c r="AA666" i="1"/>
  <c r="AA668" i="1"/>
  <c r="AA669" i="1"/>
  <c r="AA689" i="1"/>
  <c r="AA208" i="1"/>
  <c r="AA258" i="1"/>
  <c r="AA113" i="1"/>
  <c r="AA33" i="1"/>
  <c r="AA34" i="1"/>
  <c r="AA36" i="1"/>
  <c r="AA37" i="1"/>
  <c r="AA38" i="1"/>
  <c r="AA39" i="1"/>
  <c r="AA40" i="1"/>
  <c r="AA41" i="1"/>
  <c r="AA42" i="1"/>
  <c r="AA43" i="1"/>
  <c r="AA50" i="1"/>
  <c r="AA81" i="1"/>
  <c r="AA100" i="1"/>
  <c r="AA221" i="1"/>
  <c r="AA224" i="1"/>
  <c r="AA230" i="1"/>
  <c r="AA231" i="1"/>
  <c r="AA259" i="1"/>
  <c r="AA260" i="1"/>
  <c r="AA261" i="1"/>
  <c r="AA262" i="1"/>
  <c r="AA263" i="1"/>
  <c r="AA338" i="1"/>
  <c r="AA339" i="1"/>
  <c r="AA376" i="1"/>
  <c r="AA386" i="1"/>
  <c r="AA387" i="1"/>
  <c r="AA388" i="1"/>
  <c r="AA705" i="1"/>
  <c r="AD705" i="1" s="1"/>
  <c r="AA795" i="1"/>
  <c r="AD795" i="1" s="1"/>
  <c r="AE795" i="1" s="1"/>
  <c r="AA640" i="1"/>
  <c r="AD640" i="1" s="1"/>
  <c r="AA214" i="1"/>
  <c r="AD214" i="1" s="1"/>
  <c r="AA52" i="1"/>
  <c r="AD52" i="1" s="1"/>
  <c r="F41" i="4" s="1"/>
  <c r="AA64" i="1"/>
  <c r="AD64" i="1" s="1"/>
  <c r="AA66" i="1"/>
  <c r="AD66" i="1" s="1"/>
  <c r="AA76" i="1"/>
  <c r="AD76" i="1" s="1"/>
  <c r="AA84" i="1"/>
  <c r="AD84" i="1" s="1"/>
  <c r="F70" i="4" s="1"/>
  <c r="AA85" i="1"/>
  <c r="AD85" i="1" s="1"/>
  <c r="F71" i="4" s="1"/>
  <c r="AA97" i="1"/>
  <c r="AD97" i="1" s="1"/>
  <c r="AA98" i="1"/>
  <c r="AD98" i="1" s="1"/>
  <c r="AA101" i="1"/>
  <c r="AD101" i="1" s="1"/>
  <c r="AA102" i="1"/>
  <c r="AD102" i="1" s="1"/>
  <c r="F87" i="4" s="1"/>
  <c r="AA105" i="1"/>
  <c r="AD105" i="1" s="1"/>
  <c r="AA139" i="1"/>
  <c r="AD139" i="1" s="1"/>
  <c r="F122" i="4" s="1"/>
  <c r="AA140" i="1"/>
  <c r="AD140" i="1" s="1"/>
  <c r="F123" i="4" s="1"/>
  <c r="AA141" i="1"/>
  <c r="AD141" i="1" s="1"/>
  <c r="F124" i="4" s="1"/>
  <c r="AA154" i="1"/>
  <c r="AD154" i="1" s="1"/>
  <c r="AA155" i="1"/>
  <c r="AD155" i="1" s="1"/>
  <c r="AA158" i="1"/>
  <c r="AD158" i="1" s="1"/>
  <c r="AA195" i="1"/>
  <c r="AD195" i="1" s="1"/>
  <c r="AA196" i="1"/>
  <c r="AD196" i="1" s="1"/>
  <c r="AA197" i="1"/>
  <c r="AD197" i="1" s="1"/>
  <c r="AA198" i="1"/>
  <c r="AD198" i="1" s="1"/>
  <c r="F177" i="4" s="1"/>
  <c r="AA234" i="1"/>
  <c r="AD234" i="1" s="1"/>
  <c r="AA235" i="1"/>
  <c r="AD235" i="1" s="1"/>
  <c r="AA236" i="1"/>
  <c r="AD236" i="1" s="1"/>
  <c r="AA249" i="1"/>
  <c r="AD249" i="1" s="1"/>
  <c r="AA251" i="1"/>
  <c r="AD251" i="1" s="1"/>
  <c r="AE251" i="1" s="1"/>
  <c r="AA252" i="1"/>
  <c r="AD252" i="1" s="1"/>
  <c r="AE252" i="1" s="1"/>
  <c r="AA257" i="1"/>
  <c r="AD257" i="1" s="1"/>
  <c r="AA320" i="1"/>
  <c r="AD320" i="1" s="1"/>
  <c r="AA346" i="1"/>
  <c r="AD346" i="1" s="1"/>
  <c r="AA347" i="1"/>
  <c r="AD347" i="1" s="1"/>
  <c r="AA350" i="1"/>
  <c r="AD350" i="1" s="1"/>
  <c r="AA351" i="1"/>
  <c r="AD351" i="1" s="1"/>
  <c r="AA378" i="1"/>
  <c r="AD378" i="1" s="1"/>
  <c r="F340" i="4" s="1"/>
  <c r="AA379" i="1"/>
  <c r="AD379" i="1" s="1"/>
  <c r="F341" i="4" s="1"/>
  <c r="AA381" i="1"/>
  <c r="AD381" i="1" s="1"/>
  <c r="F343" i="4" s="1"/>
  <c r="AA392" i="1"/>
  <c r="AD392" i="1" s="1"/>
  <c r="AA407" i="1"/>
  <c r="AD407" i="1" s="1"/>
  <c r="AA409" i="1"/>
  <c r="AD409" i="1" s="1"/>
  <c r="AA497" i="1"/>
  <c r="AD497" i="1" s="1"/>
  <c r="AA505" i="1"/>
  <c r="AD505" i="1" s="1"/>
  <c r="AA518" i="1"/>
  <c r="AD518" i="1" s="1"/>
  <c r="AA519" i="1"/>
  <c r="AD519" i="1" s="1"/>
  <c r="AE519" i="1" s="1"/>
  <c r="X519" i="1" s="1"/>
  <c r="AA520" i="1"/>
  <c r="AD520" i="1" s="1"/>
  <c r="AA521" i="1"/>
  <c r="AD521" i="1" s="1"/>
  <c r="AA522" i="1"/>
  <c r="AD522" i="1" s="1"/>
  <c r="AA619" i="1"/>
  <c r="AD619" i="1" s="1"/>
  <c r="AA622" i="1"/>
  <c r="AD622" i="1" s="1"/>
  <c r="AA624" i="1"/>
  <c r="AD624" i="1" s="1"/>
  <c r="AA625" i="1"/>
  <c r="AD625" i="1" s="1"/>
  <c r="AA626" i="1"/>
  <c r="AD626" i="1" s="1"/>
  <c r="AA627" i="1"/>
  <c r="AD627" i="1" s="1"/>
  <c r="AE627" i="1" s="1"/>
  <c r="X627" i="1" s="1"/>
  <c r="AA628" i="1"/>
  <c r="AD628" i="1" s="1"/>
  <c r="AA629" i="1"/>
  <c r="AD629" i="1" s="1"/>
  <c r="AA653" i="1"/>
  <c r="AD653" i="1" s="1"/>
  <c r="AA654" i="1"/>
  <c r="AD654" i="1" s="1"/>
  <c r="AA655" i="1"/>
  <c r="AD655" i="1" s="1"/>
  <c r="AA656" i="1"/>
  <c r="AD656" i="1" s="1"/>
  <c r="AA658" i="1"/>
  <c r="AD658" i="1" s="1"/>
  <c r="AA670" i="1"/>
  <c r="AD670" i="1" s="1"/>
  <c r="AA675" i="1"/>
  <c r="AD675" i="1" s="1"/>
  <c r="AA676" i="1"/>
  <c r="AD676" i="1" s="1"/>
  <c r="AA678" i="1"/>
  <c r="AD678" i="1" s="1"/>
  <c r="AE678" i="1" s="1"/>
  <c r="X678" i="1" s="1"/>
  <c r="AA679" i="1"/>
  <c r="AD679" i="1" s="1"/>
  <c r="AA681" i="1"/>
  <c r="AD681" i="1" s="1"/>
  <c r="AA683" i="1"/>
  <c r="AD683" i="1" s="1"/>
  <c r="AA684" i="1"/>
  <c r="AD684" i="1" s="1"/>
  <c r="AA686" i="1"/>
  <c r="AD686" i="1" s="1"/>
  <c r="AA687" i="1"/>
  <c r="AD687" i="1" s="1"/>
  <c r="AA708" i="1"/>
  <c r="AD708" i="1" s="1"/>
  <c r="AA744" i="1"/>
  <c r="AD744" i="1" s="1"/>
  <c r="AA753" i="1"/>
  <c r="AD753" i="1" s="1"/>
  <c r="AA765" i="1"/>
  <c r="AD765" i="1" s="1"/>
  <c r="AA771" i="1"/>
  <c r="AD771" i="1" s="1"/>
  <c r="AA772" i="1"/>
  <c r="AD772" i="1" s="1"/>
  <c r="AA773" i="1"/>
  <c r="AD773" i="1" s="1"/>
  <c r="AA774" i="1"/>
  <c r="AD774" i="1" s="1"/>
  <c r="AA777" i="1"/>
  <c r="AD777" i="1" s="1"/>
  <c r="AA778" i="1"/>
  <c r="AD778" i="1" s="1"/>
  <c r="AA791" i="1"/>
  <c r="AD791" i="1" s="1"/>
  <c r="AA793" i="1"/>
  <c r="AD793" i="1" s="1"/>
  <c r="AE793" i="1" s="1"/>
  <c r="AA794" i="1"/>
  <c r="AD794" i="1" s="1"/>
  <c r="AA798" i="1"/>
  <c r="AD798" i="1" s="1"/>
  <c r="AA800" i="1"/>
  <c r="AD800" i="1" s="1"/>
  <c r="AA805" i="1"/>
  <c r="AD805" i="1" s="1"/>
  <c r="AA813" i="1"/>
  <c r="AD813" i="1" s="1"/>
  <c r="AA814" i="1"/>
  <c r="AD814" i="1" s="1"/>
  <c r="AA815" i="1"/>
  <c r="AD815" i="1" s="1"/>
  <c r="AA816" i="1"/>
  <c r="AD816" i="1" s="1"/>
  <c r="AA833" i="1"/>
  <c r="AD833" i="1" s="1"/>
  <c r="AA840" i="1"/>
  <c r="AD840" i="1" s="1"/>
  <c r="AA844" i="1"/>
  <c r="AD844" i="1" s="1"/>
  <c r="AA845" i="1"/>
  <c r="AD845" i="1" s="1"/>
  <c r="AA848" i="1"/>
  <c r="AD848" i="1" s="1"/>
  <c r="AA864" i="1"/>
  <c r="AD864" i="1" s="1"/>
  <c r="AA868" i="1"/>
  <c r="AD868" i="1" s="1"/>
  <c r="AA869" i="1"/>
  <c r="AD869" i="1" s="1"/>
  <c r="AA870" i="1"/>
  <c r="AD870" i="1" s="1"/>
  <c r="AA872" i="1"/>
  <c r="AD872" i="1" s="1"/>
  <c r="AA880" i="1"/>
  <c r="AD880" i="1" s="1"/>
  <c r="AA882" i="1"/>
  <c r="AD882" i="1" s="1"/>
  <c r="AA885" i="1"/>
  <c r="AD885" i="1" s="1"/>
  <c r="AA887" i="1"/>
  <c r="AD887" i="1" s="1"/>
  <c r="AA895" i="1"/>
  <c r="AD895" i="1" s="1"/>
  <c r="AA900" i="1"/>
  <c r="AD900" i="1" s="1"/>
  <c r="AA902" i="1"/>
  <c r="AD902" i="1" s="1"/>
  <c r="AA905" i="1"/>
  <c r="AD905" i="1" s="1"/>
  <c r="AA908" i="1"/>
  <c r="AD908" i="1" s="1"/>
  <c r="AA910" i="1"/>
  <c r="AD910" i="1" s="1"/>
  <c r="AA915" i="1"/>
  <c r="AD915" i="1" s="1"/>
  <c r="AA916" i="1"/>
  <c r="AD916" i="1" s="1"/>
  <c r="AA917" i="1"/>
  <c r="AD917" i="1" s="1"/>
  <c r="AA918" i="1"/>
  <c r="AD918" i="1" s="1"/>
  <c r="AA919" i="1"/>
  <c r="AD919" i="1" s="1"/>
  <c r="AE919" i="1" s="1"/>
  <c r="AA920" i="1"/>
  <c r="AD920" i="1" s="1"/>
  <c r="AA921" i="1"/>
  <c r="AD921" i="1" s="1"/>
  <c r="AA922" i="1"/>
  <c r="AD922" i="1" s="1"/>
  <c r="AA923" i="1"/>
  <c r="AD923" i="1" s="1"/>
  <c r="AA924" i="1"/>
  <c r="AD924" i="1" s="1"/>
  <c r="AA925" i="1"/>
  <c r="AD925" i="1" s="1"/>
  <c r="AA926" i="1"/>
  <c r="AD926" i="1" s="1"/>
  <c r="AA927" i="1"/>
  <c r="AD927" i="1" s="1"/>
  <c r="AA928" i="1"/>
  <c r="AD928" i="1" s="1"/>
  <c r="AA929" i="1"/>
  <c r="AD929" i="1" s="1"/>
  <c r="AA937" i="1"/>
  <c r="AD937" i="1" s="1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I3" i="4"/>
  <c r="I2" i="4"/>
  <c r="AB2" i="4" s="1"/>
  <c r="I4" i="4"/>
  <c r="AB4" i="4" s="1"/>
  <c r="I5" i="4"/>
  <c r="AB5" i="4" s="1"/>
  <c r="I6" i="4"/>
  <c r="AB6" i="4" s="1"/>
  <c r="I7" i="4"/>
  <c r="AB7" i="4" s="1"/>
  <c r="I8" i="4"/>
  <c r="AB8" i="4" s="1"/>
  <c r="I9" i="4"/>
  <c r="AB9" i="4" s="1"/>
  <c r="I10" i="4"/>
  <c r="AB10" i="4" s="1"/>
  <c r="I11" i="4"/>
  <c r="AB11" i="4" s="1"/>
  <c r="I12" i="4"/>
  <c r="AB12" i="4" s="1"/>
  <c r="I13" i="4"/>
  <c r="AB13" i="4" s="1"/>
  <c r="I14" i="4"/>
  <c r="AB14" i="4" s="1"/>
  <c r="I15" i="4"/>
  <c r="I16" i="4"/>
  <c r="AB16" i="4" s="1"/>
  <c r="I17" i="4"/>
  <c r="AB17" i="4" s="1"/>
  <c r="I18" i="4"/>
  <c r="AB18" i="4" s="1"/>
  <c r="I19" i="4"/>
  <c r="AB19" i="4" s="1"/>
  <c r="I20" i="4"/>
  <c r="AB20" i="4" s="1"/>
  <c r="I21" i="4"/>
  <c r="I22" i="4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T177" i="4" l="1"/>
  <c r="AB177" i="4"/>
  <c r="G619" i="4"/>
  <c r="H619" i="4" s="1"/>
  <c r="M619" i="4" s="1"/>
  <c r="L619" i="4"/>
  <c r="AD635" i="4"/>
  <c r="AF635" i="4" s="1"/>
  <c r="D637" i="4"/>
  <c r="C720" i="1"/>
  <c r="X719" i="1"/>
  <c r="O719" i="1"/>
  <c r="Q637" i="4" s="1"/>
  <c r="G636" i="4"/>
  <c r="H636" i="4" s="1"/>
  <c r="M636" i="4" s="1"/>
  <c r="L636" i="4"/>
  <c r="D184" i="4"/>
  <c r="C207" i="1"/>
  <c r="O206" i="1"/>
  <c r="Q184" i="4" s="1"/>
  <c r="X205" i="1"/>
  <c r="L183" i="4"/>
  <c r="G183" i="4"/>
  <c r="H183" i="4" s="1"/>
  <c r="M183" i="4" s="1"/>
  <c r="AD183" i="4" s="1"/>
  <c r="AF183" i="4" s="1"/>
  <c r="D281" i="4"/>
  <c r="C311" i="1"/>
  <c r="O310" i="1"/>
  <c r="Q281" i="4" s="1"/>
  <c r="X309" i="1"/>
  <c r="L280" i="4"/>
  <c r="G280" i="4"/>
  <c r="H280" i="4" s="1"/>
  <c r="M280" i="4" s="1"/>
  <c r="AD280" i="4" s="1"/>
  <c r="AF280" i="4" s="1"/>
  <c r="AD618" i="4"/>
  <c r="AF618" i="4" s="1"/>
  <c r="AD592" i="4"/>
  <c r="AF592" i="4" s="1"/>
  <c r="C701" i="1"/>
  <c r="D620" i="4" s="1"/>
  <c r="O700" i="1"/>
  <c r="Q619" i="4" s="1"/>
  <c r="X699" i="1"/>
  <c r="T343" i="4"/>
  <c r="AB343" i="4"/>
  <c r="T341" i="4"/>
  <c r="AB341" i="4"/>
  <c r="T340" i="4"/>
  <c r="AB340" i="4"/>
  <c r="AB124" i="4"/>
  <c r="T124" i="4"/>
  <c r="AB123" i="4"/>
  <c r="T123" i="4"/>
  <c r="AB122" i="4"/>
  <c r="T122" i="4"/>
  <c r="AB87" i="4"/>
  <c r="T87" i="4"/>
  <c r="AB71" i="4"/>
  <c r="T71" i="4"/>
  <c r="AB70" i="4"/>
  <c r="T70" i="4"/>
  <c r="AB41" i="4"/>
  <c r="T41" i="4"/>
  <c r="AE351" i="1"/>
  <c r="F130" i="4"/>
  <c r="AB130" i="4" s="1"/>
  <c r="F117" i="4"/>
  <c r="AB117" i="4" s="1"/>
  <c r="F80" i="4"/>
  <c r="AB80" i="4" s="1"/>
  <c r="F76" i="4"/>
  <c r="AB76" i="4" s="1"/>
  <c r="F64" i="4"/>
  <c r="AB64" i="4" s="1"/>
  <c r="F52" i="4"/>
  <c r="AB52" i="4" s="1"/>
  <c r="F43" i="4"/>
  <c r="AB43" i="4" s="1"/>
  <c r="AB143" i="1"/>
  <c r="K126" i="4" s="1"/>
  <c r="R126" i="4" s="1"/>
  <c r="AD143" i="1"/>
  <c r="AD22" i="1"/>
  <c r="AB22" i="1"/>
  <c r="O19" i="1"/>
  <c r="AB534" i="1"/>
  <c r="AD534" i="1"/>
  <c r="AB533" i="1"/>
  <c r="AD533" i="1"/>
  <c r="AE533" i="1" s="1"/>
  <c r="X533" i="1" s="1"/>
  <c r="AB434" i="1"/>
  <c r="AC434" i="1" s="1"/>
  <c r="AD434" i="1"/>
  <c r="AE434" i="1" s="1"/>
  <c r="AB435" i="1"/>
  <c r="AC435" i="1" s="1"/>
  <c r="AD435" i="1"/>
  <c r="AE435" i="1" s="1"/>
  <c r="U22" i="4"/>
  <c r="U21" i="4"/>
  <c r="U20" i="4"/>
  <c r="U19" i="4"/>
  <c r="U18" i="4"/>
  <c r="U17" i="4"/>
  <c r="U16" i="4"/>
  <c r="U15" i="4"/>
  <c r="U14" i="4"/>
  <c r="U13" i="4"/>
  <c r="U12" i="4"/>
  <c r="U11" i="4"/>
  <c r="U10" i="4"/>
  <c r="U9" i="4"/>
  <c r="U8" i="4"/>
  <c r="U7" i="4"/>
  <c r="U6" i="4"/>
  <c r="U5" i="4"/>
  <c r="U4" i="4"/>
  <c r="U2" i="4"/>
  <c r="U3" i="4"/>
  <c r="T130" i="4"/>
  <c r="T117" i="4"/>
  <c r="T80" i="4"/>
  <c r="T76" i="4"/>
  <c r="T64" i="4"/>
  <c r="T52" i="4"/>
  <c r="T43" i="4"/>
  <c r="AB190" i="1"/>
  <c r="AD190" i="1"/>
  <c r="AE190" i="1" s="1"/>
  <c r="AB189" i="1"/>
  <c r="AD189" i="1"/>
  <c r="AE189" i="1" s="1"/>
  <c r="AB187" i="1"/>
  <c r="AD187" i="1"/>
  <c r="AE187" i="1" s="1"/>
  <c r="AB959" i="1"/>
  <c r="AD959" i="1"/>
  <c r="AE959" i="1" s="1"/>
  <c r="AB690" i="1"/>
  <c r="AD690" i="1"/>
  <c r="AE690" i="1" s="1"/>
  <c r="AB688" i="1"/>
  <c r="AC688" i="1" s="1"/>
  <c r="AD688" i="1"/>
  <c r="AE688" i="1" s="1"/>
  <c r="AB674" i="1"/>
  <c r="AD674" i="1"/>
  <c r="AE674" i="1" s="1"/>
  <c r="X674" i="1" s="1"/>
  <c r="AB673" i="1"/>
  <c r="AC673" i="1" s="1"/>
  <c r="AD673" i="1"/>
  <c r="AE673" i="1" s="1"/>
  <c r="X673" i="1" s="1"/>
  <c r="AB671" i="1"/>
  <c r="AC671" i="1" s="1"/>
  <c r="AD671" i="1"/>
  <c r="AE671" i="1" s="1"/>
  <c r="AB667" i="1"/>
  <c r="AC667" i="1" s="1"/>
  <c r="AD667" i="1"/>
  <c r="AE667" i="1" s="1"/>
  <c r="X667" i="1" s="1"/>
  <c r="AB641" i="1"/>
  <c r="AD641" i="1"/>
  <c r="AB639" i="1"/>
  <c r="AD639" i="1"/>
  <c r="AE639" i="1" s="1"/>
  <c r="AB637" i="1"/>
  <c r="AC637" i="1" s="1"/>
  <c r="AD637" i="1"/>
  <c r="AE637" i="1" s="1"/>
  <c r="AB636" i="1"/>
  <c r="AD636" i="1"/>
  <c r="AE636" i="1" s="1"/>
  <c r="AB621" i="1"/>
  <c r="AD621" i="1"/>
  <c r="AE621" i="1" s="1"/>
  <c r="AB620" i="1"/>
  <c r="AD620" i="1"/>
  <c r="AE620" i="1" s="1"/>
  <c r="X621" i="1" s="1"/>
  <c r="AB612" i="1"/>
  <c r="AC612" i="1" s="1"/>
  <c r="AD612" i="1"/>
  <c r="AE612" i="1" s="1"/>
  <c r="X612" i="1" s="1"/>
  <c r="AB611" i="1"/>
  <c r="AC611" i="1" s="1"/>
  <c r="AD611" i="1"/>
  <c r="AB609" i="1"/>
  <c r="AD609" i="1"/>
  <c r="AE609" i="1" s="1"/>
  <c r="X609" i="1" s="1"/>
  <c r="AB608" i="1"/>
  <c r="AD608" i="1"/>
  <c r="AE608" i="1" s="1"/>
  <c r="X608" i="1" s="1"/>
  <c r="AB606" i="1"/>
  <c r="AD606" i="1"/>
  <c r="AE606" i="1" s="1"/>
  <c r="X606" i="1" s="1"/>
  <c r="AB605" i="1"/>
  <c r="AD605" i="1"/>
  <c r="AE605" i="1" s="1"/>
  <c r="X605" i="1" s="1"/>
  <c r="AB604" i="1"/>
  <c r="AC604" i="1" s="1"/>
  <c r="AD604" i="1"/>
  <c r="AE604" i="1" s="1"/>
  <c r="X604" i="1" s="1"/>
  <c r="AB603" i="1"/>
  <c r="AC603" i="1" s="1"/>
  <c r="AD603" i="1"/>
  <c r="AE603" i="1" s="1"/>
  <c r="X603" i="1" s="1"/>
  <c r="AB602" i="1"/>
  <c r="AC602" i="1" s="1"/>
  <c r="AD602" i="1"/>
  <c r="AE602" i="1" s="1"/>
  <c r="X602" i="1" s="1"/>
  <c r="AB599" i="1"/>
  <c r="AD599" i="1"/>
  <c r="AE599" i="1" s="1"/>
  <c r="X599" i="1" s="1"/>
  <c r="AB598" i="1"/>
  <c r="AC598" i="1" s="1"/>
  <c r="AD598" i="1"/>
  <c r="AE598" i="1" s="1"/>
  <c r="AB596" i="1"/>
  <c r="AD596" i="1"/>
  <c r="AE596" i="1" s="1"/>
  <c r="AB595" i="1"/>
  <c r="AC595" i="1" s="1"/>
  <c r="AD595" i="1"/>
  <c r="AE595" i="1" s="1"/>
  <c r="AB591" i="1"/>
  <c r="AC591" i="1" s="1"/>
  <c r="AD591" i="1"/>
  <c r="AE591" i="1" s="1"/>
  <c r="AB583" i="1"/>
  <c r="AC583" i="1" s="1"/>
  <c r="AD583" i="1"/>
  <c r="AE583" i="1" s="1"/>
  <c r="X584" i="1" s="1"/>
  <c r="AB579" i="1"/>
  <c r="AD579" i="1"/>
  <c r="AE579" i="1" s="1"/>
  <c r="X579" i="1" s="1"/>
  <c r="AB578" i="1"/>
  <c r="AC578" i="1" s="1"/>
  <c r="AD578" i="1"/>
  <c r="AE578" i="1" s="1"/>
  <c r="X578" i="1" s="1"/>
  <c r="AB560" i="1"/>
  <c r="AD560" i="1"/>
  <c r="AB529" i="1"/>
  <c r="AD529" i="1"/>
  <c r="AB528" i="1"/>
  <c r="AD528" i="1"/>
  <c r="AB527" i="1"/>
  <c r="AD527" i="1"/>
  <c r="AE527" i="1" s="1"/>
  <c r="AB546" i="1"/>
  <c r="AD546" i="1"/>
  <c r="AE546" i="1" s="1"/>
  <c r="AB580" i="1"/>
  <c r="AD580" i="1"/>
  <c r="AE580" i="1" s="1"/>
  <c r="X580" i="1" s="1"/>
  <c r="AB597" i="1"/>
  <c r="AC597" i="1" s="1"/>
  <c r="AD597" i="1"/>
  <c r="AE597" i="1" s="1"/>
  <c r="AB699" i="1"/>
  <c r="AD699" i="1"/>
  <c r="AE699" i="1" s="1"/>
  <c r="AD760" i="1"/>
  <c r="AB760" i="1"/>
  <c r="AD761" i="1"/>
  <c r="AB761" i="1"/>
  <c r="AD762" i="1"/>
  <c r="AB762" i="1"/>
  <c r="AD763" i="1"/>
  <c r="AB763" i="1"/>
  <c r="AD764" i="1"/>
  <c r="AB764" i="1"/>
  <c r="AC764" i="1" s="1"/>
  <c r="AD766" i="1"/>
  <c r="AB766" i="1"/>
  <c r="AD767" i="1"/>
  <c r="AB767" i="1"/>
  <c r="AB785" i="1"/>
  <c r="AD785" i="1"/>
  <c r="AD786" i="1"/>
  <c r="AB786" i="1"/>
  <c r="AC786" i="1" s="1"/>
  <c r="AD787" i="1"/>
  <c r="AB787" i="1"/>
  <c r="AD801" i="1"/>
  <c r="AB801" i="1"/>
  <c r="AC801" i="1" s="1"/>
  <c r="AB802" i="1"/>
  <c r="AC802" i="1" s="1"/>
  <c r="AD802" i="1"/>
  <c r="AE802" i="1" s="1"/>
  <c r="AD806" i="1"/>
  <c r="AB806" i="1"/>
  <c r="AD807" i="1"/>
  <c r="AB807" i="1"/>
  <c r="AD812" i="1"/>
  <c r="AB812" i="1"/>
  <c r="AD825" i="1"/>
  <c r="AB825" i="1"/>
  <c r="AD878" i="1"/>
  <c r="AB878" i="1"/>
  <c r="AD879" i="1"/>
  <c r="AB879" i="1"/>
  <c r="AC879" i="1" s="1"/>
  <c r="AD881" i="1"/>
  <c r="AB881" i="1"/>
  <c r="AB883" i="1"/>
  <c r="AD883" i="1"/>
  <c r="AE883" i="1" s="1"/>
  <c r="AD884" i="1"/>
  <c r="AB884" i="1"/>
  <c r="AC884" i="1" s="1"/>
  <c r="AD886" i="1"/>
  <c r="AB886" i="1"/>
  <c r="AD888" i="1"/>
  <c r="AB888" i="1"/>
  <c r="AB930" i="1"/>
  <c r="AC930" i="1" s="1"/>
  <c r="AD930" i="1"/>
  <c r="AE930" i="1" s="1"/>
  <c r="AD931" i="1"/>
  <c r="AB931" i="1"/>
  <c r="AC931" i="1" s="1"/>
  <c r="AD932" i="1"/>
  <c r="AB932" i="1"/>
  <c r="AB947" i="1"/>
  <c r="AD947" i="1"/>
  <c r="AE947" i="1" s="1"/>
  <c r="AD948" i="1"/>
  <c r="AB948" i="1"/>
  <c r="AD949" i="1"/>
  <c r="AB949" i="1"/>
  <c r="AD950" i="1"/>
  <c r="AB950" i="1"/>
  <c r="AD954" i="1"/>
  <c r="AB954" i="1"/>
  <c r="AD955" i="1"/>
  <c r="AB955" i="1"/>
  <c r="AD962" i="1"/>
  <c r="AB962" i="1"/>
  <c r="AD998" i="1"/>
  <c r="AB998" i="1"/>
  <c r="AD1000" i="1"/>
  <c r="AB1000" i="1"/>
  <c r="AB480" i="1"/>
  <c r="AD480" i="1"/>
  <c r="AE480" i="1" s="1"/>
  <c r="AB479" i="1"/>
  <c r="AD479" i="1"/>
  <c r="AE479" i="1" s="1"/>
  <c r="AB444" i="1"/>
  <c r="AD444" i="1"/>
  <c r="AE444" i="1" s="1"/>
  <c r="AB426" i="1"/>
  <c r="AD426" i="1"/>
  <c r="AE426" i="1" s="1"/>
  <c r="AB425" i="1"/>
  <c r="AD425" i="1"/>
  <c r="AB424" i="1"/>
  <c r="AD424" i="1"/>
  <c r="AB423" i="1"/>
  <c r="AD423" i="1"/>
  <c r="AB422" i="1"/>
  <c r="AD422" i="1"/>
  <c r="AB421" i="1"/>
  <c r="AD421" i="1"/>
  <c r="AB420" i="1"/>
  <c r="AC420" i="1" s="1"/>
  <c r="AD420" i="1"/>
  <c r="AE420" i="1" s="1"/>
  <c r="AB417" i="1"/>
  <c r="AD417" i="1"/>
  <c r="AE417" i="1" s="1"/>
  <c r="AB416" i="1"/>
  <c r="AD416" i="1"/>
  <c r="AE416" i="1" s="1"/>
  <c r="AB415" i="1"/>
  <c r="AD415" i="1"/>
  <c r="AE415" i="1" s="1"/>
  <c r="AB345" i="1"/>
  <c r="AD345" i="1"/>
  <c r="AB342" i="1"/>
  <c r="AD342" i="1"/>
  <c r="AE342" i="1" s="1"/>
  <c r="AB337" i="1"/>
  <c r="AD337" i="1"/>
  <c r="AB336" i="1"/>
  <c r="AD336" i="1"/>
  <c r="AB335" i="1"/>
  <c r="AC335" i="1" s="1"/>
  <c r="AD335" i="1"/>
  <c r="AE335" i="1" s="1"/>
  <c r="AB333" i="1"/>
  <c r="AD333" i="1"/>
  <c r="AE333" i="1" s="1"/>
  <c r="AB332" i="1"/>
  <c r="AD332" i="1"/>
  <c r="AE332" i="1" s="1"/>
  <c r="AB331" i="1"/>
  <c r="AD331" i="1"/>
  <c r="AE331" i="1" s="1"/>
  <c r="AB330" i="1"/>
  <c r="AC330" i="1" s="1"/>
  <c r="AD330" i="1"/>
  <c r="AE330" i="1" s="1"/>
  <c r="AB328" i="1"/>
  <c r="AD328" i="1"/>
  <c r="AB317" i="1"/>
  <c r="AD317" i="1"/>
  <c r="AE317" i="1" s="1"/>
  <c r="AB315" i="1"/>
  <c r="AD315" i="1"/>
  <c r="AE315" i="1" s="1"/>
  <c r="AB314" i="1"/>
  <c r="AD314" i="1"/>
  <c r="AE314" i="1" s="1"/>
  <c r="AB313" i="1"/>
  <c r="AD313" i="1"/>
  <c r="AB312" i="1"/>
  <c r="AD312" i="1"/>
  <c r="AB311" i="1"/>
  <c r="AD311" i="1"/>
  <c r="AB310" i="1"/>
  <c r="AD310" i="1"/>
  <c r="AB309" i="1"/>
  <c r="AD309" i="1"/>
  <c r="AB307" i="1"/>
  <c r="AD307" i="1"/>
  <c r="AE307" i="1" s="1"/>
  <c r="AB304" i="1"/>
  <c r="AD304" i="1"/>
  <c r="AB303" i="1"/>
  <c r="AD303" i="1"/>
  <c r="AE303" i="1" s="1"/>
  <c r="AB302" i="1"/>
  <c r="AD302" i="1"/>
  <c r="AB301" i="1"/>
  <c r="AD301" i="1"/>
  <c r="AB300" i="1"/>
  <c r="AD300" i="1"/>
  <c r="AE300" i="1" s="1"/>
  <c r="AB290" i="1"/>
  <c r="AD290" i="1"/>
  <c r="AB277" i="1"/>
  <c r="AD277" i="1"/>
  <c r="AB275" i="1"/>
  <c r="AD275" i="1"/>
  <c r="AE275" i="1" s="1"/>
  <c r="AB273" i="1"/>
  <c r="AC273" i="1" s="1"/>
  <c r="AD273" i="1"/>
  <c r="AE273" i="1" s="1"/>
  <c r="AB271" i="1"/>
  <c r="AD271" i="1"/>
  <c r="AB241" i="1"/>
  <c r="AD241" i="1"/>
  <c r="AE241" i="1" s="1"/>
  <c r="AB238" i="1"/>
  <c r="AD238" i="1"/>
  <c r="AB237" i="1"/>
  <c r="AD237" i="1"/>
  <c r="AB194" i="1"/>
  <c r="AC194" i="1" s="1"/>
  <c r="AD194" i="1"/>
  <c r="AE194" i="1" s="1"/>
  <c r="AB193" i="1"/>
  <c r="AD193" i="1"/>
  <c r="AE193" i="1" s="1"/>
  <c r="AB192" i="1"/>
  <c r="AD192" i="1"/>
  <c r="AE192" i="1" s="1"/>
  <c r="AB191" i="1"/>
  <c r="AD191" i="1"/>
  <c r="AB185" i="1"/>
  <c r="AD185" i="1"/>
  <c r="AB184" i="1"/>
  <c r="AD184" i="1"/>
  <c r="AB183" i="1"/>
  <c r="AD183" i="1"/>
  <c r="AB180" i="1"/>
  <c r="AD180" i="1"/>
  <c r="AB179" i="1"/>
  <c r="AD179" i="1"/>
  <c r="AB178" i="1"/>
  <c r="AD178" i="1"/>
  <c r="AB177" i="1"/>
  <c r="AD177" i="1"/>
  <c r="AB160" i="1"/>
  <c r="AD160" i="1"/>
  <c r="AE160" i="1" s="1"/>
  <c r="AB119" i="1"/>
  <c r="K103" i="4" s="1"/>
  <c r="R103" i="4" s="1"/>
  <c r="AD119" i="1"/>
  <c r="AB118" i="1"/>
  <c r="K102" i="4" s="1"/>
  <c r="R102" i="4" s="1"/>
  <c r="AD118" i="1"/>
  <c r="AB96" i="1"/>
  <c r="AC96" i="1" s="1"/>
  <c r="AD96" i="1"/>
  <c r="AE96" i="1" s="1"/>
  <c r="AB88" i="1"/>
  <c r="AD88" i="1"/>
  <c r="AE88" i="1" s="1"/>
  <c r="AB86" i="1"/>
  <c r="K72" i="4" s="1"/>
  <c r="R72" i="4" s="1"/>
  <c r="AD86" i="1"/>
  <c r="AB62" i="1"/>
  <c r="K50" i="4" s="1"/>
  <c r="R50" i="4" s="1"/>
  <c r="AD62" i="1"/>
  <c r="AB87" i="1"/>
  <c r="K73" i="4" s="1"/>
  <c r="R73" i="4" s="1"/>
  <c r="AD87" i="1"/>
  <c r="AD110" i="1"/>
  <c r="AB110" i="1"/>
  <c r="AD111" i="1"/>
  <c r="AB111" i="1"/>
  <c r="AB120" i="1"/>
  <c r="K104" i="4" s="1"/>
  <c r="R104" i="4" s="1"/>
  <c r="AD120" i="1"/>
  <c r="AB161" i="1"/>
  <c r="AD161" i="1"/>
  <c r="AE161" i="1" s="1"/>
  <c r="AB186" i="1"/>
  <c r="AD186" i="1"/>
  <c r="AB240" i="1"/>
  <c r="AD240" i="1"/>
  <c r="AE240" i="1" s="1"/>
  <c r="AB272" i="1"/>
  <c r="AD272" i="1"/>
  <c r="AB278" i="1"/>
  <c r="AD278" i="1"/>
  <c r="AB308" i="1"/>
  <c r="AD308" i="1"/>
  <c r="AE308" i="1" s="1"/>
  <c r="AB316" i="1"/>
  <c r="AD316" i="1"/>
  <c r="AE316" i="1" s="1"/>
  <c r="AB318" i="1"/>
  <c r="AD318" i="1"/>
  <c r="AE318" i="1" s="1"/>
  <c r="AB344" i="1"/>
  <c r="AC344" i="1" s="1"/>
  <c r="AD344" i="1"/>
  <c r="AE344" i="1" s="1"/>
  <c r="AB418" i="1"/>
  <c r="AD418" i="1"/>
  <c r="AD24" i="1"/>
  <c r="F15" i="4" s="1"/>
  <c r="AB24" i="1"/>
  <c r="F129" i="4"/>
  <c r="AB129" i="4" s="1"/>
  <c r="F128" i="4"/>
  <c r="AB128" i="4" s="1"/>
  <c r="F116" i="4"/>
  <c r="AB116" i="4" s="1"/>
  <c r="F115" i="4"/>
  <c r="AB115" i="4" s="1"/>
  <c r="F114" i="4"/>
  <c r="AB114" i="4" s="1"/>
  <c r="F83" i="4"/>
  <c r="AB83" i="4" s="1"/>
  <c r="F82" i="4"/>
  <c r="AB82" i="4" s="1"/>
  <c r="F79" i="4"/>
  <c r="AB79" i="4" s="1"/>
  <c r="F75" i="4"/>
  <c r="AB75" i="4" s="1"/>
  <c r="F74" i="4"/>
  <c r="AB74" i="4" s="1"/>
  <c r="F63" i="4"/>
  <c r="AB63" i="4" s="1"/>
  <c r="F54" i="4"/>
  <c r="AB54" i="4" s="1"/>
  <c r="F53" i="4"/>
  <c r="AB53" i="4" s="1"/>
  <c r="AB698" i="1"/>
  <c r="AD698" i="1"/>
  <c r="AE698" i="1" s="1"/>
  <c r="AB697" i="1"/>
  <c r="AD697" i="1"/>
  <c r="AB696" i="1"/>
  <c r="AD696" i="1"/>
  <c r="AE696" i="1" s="1"/>
  <c r="AB680" i="1"/>
  <c r="AD680" i="1"/>
  <c r="AE680" i="1" s="1"/>
  <c r="X680" i="1" s="1"/>
  <c r="AB607" i="1"/>
  <c r="AD607" i="1"/>
  <c r="AE607" i="1" s="1"/>
  <c r="X607" i="1" s="1"/>
  <c r="AB601" i="1"/>
  <c r="AD601" i="1"/>
  <c r="AE601" i="1" s="1"/>
  <c r="X601" i="1" s="1"/>
  <c r="AB530" i="1"/>
  <c r="AD530" i="1"/>
  <c r="AE530" i="1" s="1"/>
  <c r="X530" i="1" s="1"/>
  <c r="AB470" i="1"/>
  <c r="AD470" i="1"/>
  <c r="AE470" i="1" s="1"/>
  <c r="AB462" i="1"/>
  <c r="AD462" i="1"/>
  <c r="AE462" i="1" s="1"/>
  <c r="AB461" i="1"/>
  <c r="AD461" i="1"/>
  <c r="AE461" i="1" s="1"/>
  <c r="AB459" i="1"/>
  <c r="AD459" i="1"/>
  <c r="AE459" i="1" s="1"/>
  <c r="AB451" i="1"/>
  <c r="AD451" i="1"/>
  <c r="AE451" i="1" s="1"/>
  <c r="AB450" i="1"/>
  <c r="AD450" i="1"/>
  <c r="AE450" i="1" s="1"/>
  <c r="AB449" i="1"/>
  <c r="AD449" i="1"/>
  <c r="AE449" i="1" s="1"/>
  <c r="AB377" i="1"/>
  <c r="K339" i="4" s="1"/>
  <c r="AD377" i="1"/>
  <c r="F339" i="4" s="1"/>
  <c r="AB279" i="1"/>
  <c r="AD279" i="1"/>
  <c r="AB122" i="1"/>
  <c r="K106" i="4" s="1"/>
  <c r="R106" i="4" s="1"/>
  <c r="AD122" i="1"/>
  <c r="AB108" i="1"/>
  <c r="K93" i="4" s="1"/>
  <c r="R93" i="4" s="1"/>
  <c r="AD108" i="1"/>
  <c r="AB79" i="1"/>
  <c r="AD79" i="1"/>
  <c r="AE79" i="1" s="1"/>
  <c r="AB72" i="1"/>
  <c r="AD72" i="1"/>
  <c r="F59" i="4" s="1"/>
  <c r="AB213" i="1"/>
  <c r="AD213" i="1"/>
  <c r="AE213" i="1" s="1"/>
  <c r="AB274" i="1"/>
  <c r="AD274" i="1"/>
  <c r="AE274" i="1" s="1"/>
  <c r="AB460" i="1"/>
  <c r="AD460" i="1"/>
  <c r="AE460" i="1" s="1"/>
  <c r="AD730" i="1"/>
  <c r="AB730" i="1"/>
  <c r="AD789" i="1"/>
  <c r="AB789" i="1"/>
  <c r="AD790" i="1"/>
  <c r="AB790" i="1"/>
  <c r="AD792" i="1"/>
  <c r="AB792" i="1"/>
  <c r="AD861" i="1"/>
  <c r="AB861" i="1"/>
  <c r="AD210" i="1"/>
  <c r="AB210" i="1"/>
  <c r="AB212" i="1"/>
  <c r="AD212" i="1"/>
  <c r="AE212" i="1" s="1"/>
  <c r="AB689" i="1"/>
  <c r="AD689" i="1"/>
  <c r="AE689" i="1" s="1"/>
  <c r="AB669" i="1"/>
  <c r="AD669" i="1"/>
  <c r="AE669" i="1" s="1"/>
  <c r="AB668" i="1"/>
  <c r="AD668" i="1"/>
  <c r="AE668" i="1" s="1"/>
  <c r="X668" i="1" s="1"/>
  <c r="AB666" i="1"/>
  <c r="AD666" i="1"/>
  <c r="AB664" i="1"/>
  <c r="AD664" i="1"/>
  <c r="AE664" i="1" s="1"/>
  <c r="X664" i="1" s="1"/>
  <c r="AB663" i="1"/>
  <c r="AD663" i="1"/>
  <c r="AE663" i="1" s="1"/>
  <c r="X663" i="1" s="1"/>
  <c r="AB660" i="1"/>
  <c r="AD660" i="1"/>
  <c r="AE660" i="1" s="1"/>
  <c r="X660" i="1" s="1"/>
  <c r="AB659" i="1"/>
  <c r="AD659" i="1"/>
  <c r="AE659" i="1" s="1"/>
  <c r="X659" i="1" s="1"/>
  <c r="AB657" i="1"/>
  <c r="AD657" i="1"/>
  <c r="AB647" i="1"/>
  <c r="AD647" i="1"/>
  <c r="AB646" i="1"/>
  <c r="AD646" i="1"/>
  <c r="AE646" i="1" s="1"/>
  <c r="AB635" i="1"/>
  <c r="AD635" i="1"/>
  <c r="AB634" i="1"/>
  <c r="AD634" i="1"/>
  <c r="AE634" i="1" s="1"/>
  <c r="AB616" i="1"/>
  <c r="AD616" i="1"/>
  <c r="AE616" i="1" s="1"/>
  <c r="AB615" i="1"/>
  <c r="AD615" i="1"/>
  <c r="AE615" i="1" s="1"/>
  <c r="AB600" i="1"/>
  <c r="AD600" i="1"/>
  <c r="AE600" i="1" s="1"/>
  <c r="X600" i="1" s="1"/>
  <c r="AB594" i="1"/>
  <c r="AD594" i="1"/>
  <c r="AB590" i="1"/>
  <c r="AD590" i="1"/>
  <c r="AE590" i="1" s="1"/>
  <c r="X590" i="1" s="1"/>
  <c r="AB589" i="1"/>
  <c r="AD589" i="1"/>
  <c r="AE589" i="1" s="1"/>
  <c r="X589" i="1" s="1"/>
  <c r="AB587" i="1"/>
  <c r="AD587" i="1"/>
  <c r="AB582" i="1"/>
  <c r="AD582" i="1"/>
  <c r="AE582" i="1" s="1"/>
  <c r="AB581" i="1"/>
  <c r="AD581" i="1"/>
  <c r="AE581" i="1" s="1"/>
  <c r="AB575" i="1"/>
  <c r="AD575" i="1"/>
  <c r="AE575" i="1" s="1"/>
  <c r="AB574" i="1"/>
  <c r="AD574" i="1"/>
  <c r="AE574" i="1" s="1"/>
  <c r="AB573" i="1"/>
  <c r="AD573" i="1"/>
  <c r="AE573" i="1" s="1"/>
  <c r="AB572" i="1"/>
  <c r="AD572" i="1"/>
  <c r="AE572" i="1" s="1"/>
  <c r="AB567" i="1"/>
  <c r="AD567" i="1"/>
  <c r="AE567" i="1" s="1"/>
  <c r="AB554" i="1"/>
  <c r="AD554" i="1"/>
  <c r="AE554" i="1" s="1"/>
  <c r="X554" i="1" s="1"/>
  <c r="AB553" i="1"/>
  <c r="AD553" i="1"/>
  <c r="AB498" i="1"/>
  <c r="AD498" i="1"/>
  <c r="AB496" i="1"/>
  <c r="AD496" i="1"/>
  <c r="AE496" i="1" s="1"/>
  <c r="AB477" i="1"/>
  <c r="AD477" i="1"/>
  <c r="AB476" i="1"/>
  <c r="AD476" i="1"/>
  <c r="AE476" i="1" s="1"/>
  <c r="AB475" i="1"/>
  <c r="AD475" i="1"/>
  <c r="AE475" i="1" s="1"/>
  <c r="AB474" i="1"/>
  <c r="AD474" i="1"/>
  <c r="AE474" i="1" s="1"/>
  <c r="AB468" i="1"/>
  <c r="AD468" i="1"/>
  <c r="AB467" i="1"/>
  <c r="AD467" i="1"/>
  <c r="AB465" i="1"/>
  <c r="AD465" i="1"/>
  <c r="AE465" i="1" s="1"/>
  <c r="AB463" i="1"/>
  <c r="AD463" i="1"/>
  <c r="AB456" i="1"/>
  <c r="AD456" i="1"/>
  <c r="AE456" i="1" s="1"/>
  <c r="AB455" i="1"/>
  <c r="AD455" i="1"/>
  <c r="AB454" i="1"/>
  <c r="AD454" i="1"/>
  <c r="AB453" i="1"/>
  <c r="AD453" i="1"/>
  <c r="AE453" i="1" s="1"/>
  <c r="AB448" i="1"/>
  <c r="AD448" i="1"/>
  <c r="AE448" i="1" s="1"/>
  <c r="AB447" i="1"/>
  <c r="AD447" i="1"/>
  <c r="AE447" i="1" s="1"/>
  <c r="AB446" i="1"/>
  <c r="AD446" i="1"/>
  <c r="AE446" i="1" s="1"/>
  <c r="AB445" i="1"/>
  <c r="AD445" i="1"/>
  <c r="AE445" i="1" s="1"/>
  <c r="AB443" i="1"/>
  <c r="AD443" i="1"/>
  <c r="AE443" i="1" s="1"/>
  <c r="AB442" i="1"/>
  <c r="AD442" i="1"/>
  <c r="AE442" i="1" s="1"/>
  <c r="AB441" i="1"/>
  <c r="AD441" i="1"/>
  <c r="AE441" i="1" s="1"/>
  <c r="AB440" i="1"/>
  <c r="AD440" i="1"/>
  <c r="AE440" i="1" s="1"/>
  <c r="AB439" i="1"/>
  <c r="AD439" i="1"/>
  <c r="AB437" i="1"/>
  <c r="AD437" i="1"/>
  <c r="AB436" i="1"/>
  <c r="AD436" i="1"/>
  <c r="AB464" i="1"/>
  <c r="AD464" i="1"/>
  <c r="AE464" i="1" s="1"/>
  <c r="AB466" i="1"/>
  <c r="AD466" i="1"/>
  <c r="AB614" i="1"/>
  <c r="AD614" i="1"/>
  <c r="AB665" i="1"/>
  <c r="AD665" i="1"/>
  <c r="AD758" i="1"/>
  <c r="AE758" i="1" s="1"/>
  <c r="AB758" i="1"/>
  <c r="AB836" i="1"/>
  <c r="AD836" i="1"/>
  <c r="AD852" i="1"/>
  <c r="AB852" i="1"/>
  <c r="AD854" i="1"/>
  <c r="AB854" i="1"/>
  <c r="AD855" i="1"/>
  <c r="AB855" i="1"/>
  <c r="AD856" i="1"/>
  <c r="AB856" i="1"/>
  <c r="AD857" i="1"/>
  <c r="AB857" i="1"/>
  <c r="AD860" i="1"/>
  <c r="AB860" i="1"/>
  <c r="AD862" i="1"/>
  <c r="AB862" i="1"/>
  <c r="AD863" i="1"/>
  <c r="AB863" i="1"/>
  <c r="AD871" i="1"/>
  <c r="AB871" i="1"/>
  <c r="AD873" i="1"/>
  <c r="AB873" i="1"/>
  <c r="AD874" i="1"/>
  <c r="AE874" i="1" s="1"/>
  <c r="AB874" i="1"/>
  <c r="AD875" i="1"/>
  <c r="AB875" i="1"/>
  <c r="AD877" i="1"/>
  <c r="AB877" i="1"/>
  <c r="AD933" i="1"/>
  <c r="AB933" i="1"/>
  <c r="AB991" i="1"/>
  <c r="AD991" i="1"/>
  <c r="AE991" i="1" s="1"/>
  <c r="AD992" i="1"/>
  <c r="AB992" i="1"/>
  <c r="AD993" i="1"/>
  <c r="AB993" i="1"/>
  <c r="AD999" i="1"/>
  <c r="AE999" i="1" s="1"/>
  <c r="AB999" i="1"/>
  <c r="AB388" i="1"/>
  <c r="K350" i="4" s="1"/>
  <c r="AD388" i="1"/>
  <c r="F350" i="4" s="1"/>
  <c r="AB387" i="1"/>
  <c r="K349" i="4" s="1"/>
  <c r="AD387" i="1"/>
  <c r="F349" i="4" s="1"/>
  <c r="AB386" i="1"/>
  <c r="K348" i="4" s="1"/>
  <c r="AD386" i="1"/>
  <c r="F348" i="4" s="1"/>
  <c r="AB376" i="1"/>
  <c r="K338" i="4" s="1"/>
  <c r="AD376" i="1"/>
  <c r="F338" i="4" s="1"/>
  <c r="AB339" i="1"/>
  <c r="AD339" i="1"/>
  <c r="AB338" i="1"/>
  <c r="AD338" i="1"/>
  <c r="AE338" i="1" s="1"/>
  <c r="AB263" i="1"/>
  <c r="AD263" i="1"/>
  <c r="AE263" i="1" s="1"/>
  <c r="AB262" i="1"/>
  <c r="AD262" i="1"/>
  <c r="AE262" i="1" s="1"/>
  <c r="AB261" i="1"/>
  <c r="AD261" i="1"/>
  <c r="AE261" i="1" s="1"/>
  <c r="AB260" i="1"/>
  <c r="AD260" i="1"/>
  <c r="AE260" i="1" s="1"/>
  <c r="AB259" i="1"/>
  <c r="AD259" i="1"/>
  <c r="AE259" i="1" s="1"/>
  <c r="AB231" i="1"/>
  <c r="AD231" i="1"/>
  <c r="AE231" i="1" s="1"/>
  <c r="AB230" i="1"/>
  <c r="AD230" i="1"/>
  <c r="AE230" i="1" s="1"/>
  <c r="AB224" i="1"/>
  <c r="AD224" i="1"/>
  <c r="AB221" i="1"/>
  <c r="AD221" i="1"/>
  <c r="AE221" i="1" s="1"/>
  <c r="AB100" i="1"/>
  <c r="AD100" i="1"/>
  <c r="AE100" i="1" s="1"/>
  <c r="AB81" i="1"/>
  <c r="AD81" i="1"/>
  <c r="AB50" i="1"/>
  <c r="K39" i="4" s="1"/>
  <c r="R39" i="4" s="1"/>
  <c r="AD50" i="1"/>
  <c r="F39" i="4" s="1"/>
  <c r="AB43" i="1"/>
  <c r="AD43" i="1"/>
  <c r="AB42" i="1"/>
  <c r="AD42" i="1"/>
  <c r="AB41" i="1"/>
  <c r="AD41" i="1"/>
  <c r="AB40" i="1"/>
  <c r="AC40" i="1" s="1"/>
  <c r="AD40" i="1"/>
  <c r="AE40" i="1" s="1"/>
  <c r="AB39" i="1"/>
  <c r="AD39" i="1"/>
  <c r="AB38" i="1"/>
  <c r="AD38" i="1"/>
  <c r="AB37" i="1"/>
  <c r="K27" i="4" s="1"/>
  <c r="R27" i="4" s="1"/>
  <c r="AD37" i="1"/>
  <c r="F27" i="4" s="1"/>
  <c r="AB36" i="1"/>
  <c r="K26" i="4" s="1"/>
  <c r="R26" i="4" s="1"/>
  <c r="AD36" i="1"/>
  <c r="F26" i="4" s="1"/>
  <c r="AB34" i="1"/>
  <c r="K24" i="4" s="1"/>
  <c r="R24" i="4" s="1"/>
  <c r="AD34" i="1"/>
  <c r="F24" i="4" s="1"/>
  <c r="AB33" i="1"/>
  <c r="AD33" i="1"/>
  <c r="AD113" i="1"/>
  <c r="AB113" i="1"/>
  <c r="AB258" i="1"/>
  <c r="AD258" i="1"/>
  <c r="AE258" i="1" s="1"/>
  <c r="AD208" i="1"/>
  <c r="AB208" i="1"/>
  <c r="AB640" i="1"/>
  <c r="AE640" i="1" s="1"/>
  <c r="AB795" i="1"/>
  <c r="AB705" i="1"/>
  <c r="AE705" i="1" s="1"/>
  <c r="AB937" i="1"/>
  <c r="AB929" i="1"/>
  <c r="AB928" i="1"/>
  <c r="AE928" i="1" s="1"/>
  <c r="AB927" i="1"/>
  <c r="AB926" i="1"/>
  <c r="AE926" i="1" s="1"/>
  <c r="AB925" i="1"/>
  <c r="AB924" i="1"/>
  <c r="AE924" i="1" s="1"/>
  <c r="AB923" i="1"/>
  <c r="AE923" i="1" s="1"/>
  <c r="AB922" i="1"/>
  <c r="AB921" i="1"/>
  <c r="AE921" i="1" s="1"/>
  <c r="AB920" i="1"/>
  <c r="AB919" i="1"/>
  <c r="AB918" i="1"/>
  <c r="AE918" i="1" s="1"/>
  <c r="AB917" i="1"/>
  <c r="AB916" i="1"/>
  <c r="AE916" i="1" s="1"/>
  <c r="AB915" i="1"/>
  <c r="AE915" i="1" s="1"/>
  <c r="AB910" i="1"/>
  <c r="AE910" i="1" s="1"/>
  <c r="AB908" i="1"/>
  <c r="AE908" i="1" s="1"/>
  <c r="AB905" i="1"/>
  <c r="AE905" i="1" s="1"/>
  <c r="AB902" i="1"/>
  <c r="AE902" i="1" s="1"/>
  <c r="AB900" i="1"/>
  <c r="AE900" i="1" s="1"/>
  <c r="AB895" i="1"/>
  <c r="AE895" i="1" s="1"/>
  <c r="AB887" i="1"/>
  <c r="AB885" i="1"/>
  <c r="AE885" i="1" s="1"/>
  <c r="AB882" i="1"/>
  <c r="AB880" i="1"/>
  <c r="AE880" i="1" s="1"/>
  <c r="AB872" i="1"/>
  <c r="AB870" i="1"/>
  <c r="AB869" i="1"/>
  <c r="AE869" i="1" s="1"/>
  <c r="AB868" i="1"/>
  <c r="AE868" i="1" s="1"/>
  <c r="AB864" i="1"/>
  <c r="AB848" i="1"/>
  <c r="AE848" i="1" s="1"/>
  <c r="AB845" i="1"/>
  <c r="AE845" i="1" s="1"/>
  <c r="AB844" i="1"/>
  <c r="AE844" i="1" s="1"/>
  <c r="AB840" i="1"/>
  <c r="AE840" i="1" s="1"/>
  <c r="AB833" i="1"/>
  <c r="AB816" i="1"/>
  <c r="AE816" i="1" s="1"/>
  <c r="AB815" i="1"/>
  <c r="AE815" i="1" s="1"/>
  <c r="AB814" i="1"/>
  <c r="AE814" i="1" s="1"/>
  <c r="AB813" i="1"/>
  <c r="AE813" i="1" s="1"/>
  <c r="AB805" i="1"/>
  <c r="AE805" i="1" s="1"/>
  <c r="AB800" i="1"/>
  <c r="AB798" i="1"/>
  <c r="AB794" i="1"/>
  <c r="AB793" i="1"/>
  <c r="AB791" i="1"/>
  <c r="AB778" i="1"/>
  <c r="AE778" i="1" s="1"/>
  <c r="AB777" i="1"/>
  <c r="AE777" i="1" s="1"/>
  <c r="AB774" i="1"/>
  <c r="AE774" i="1" s="1"/>
  <c r="AB773" i="1"/>
  <c r="AE773" i="1" s="1"/>
  <c r="AB772" i="1"/>
  <c r="AE772" i="1" s="1"/>
  <c r="AB771" i="1"/>
  <c r="AE771" i="1" s="1"/>
  <c r="AB765" i="1"/>
  <c r="AB753" i="1"/>
  <c r="AB744" i="1"/>
  <c r="AB708" i="1"/>
  <c r="AE708" i="1" s="1"/>
  <c r="AB687" i="1"/>
  <c r="AE687" i="1" s="1"/>
  <c r="X688" i="1" s="1"/>
  <c r="AB686" i="1"/>
  <c r="AE686" i="1" s="1"/>
  <c r="X686" i="1" s="1"/>
  <c r="AB684" i="1"/>
  <c r="AE684" i="1" s="1"/>
  <c r="X684" i="1" s="1"/>
  <c r="AB683" i="1"/>
  <c r="AE683" i="1" s="1"/>
  <c r="X683" i="1" s="1"/>
  <c r="AB681" i="1"/>
  <c r="AE681" i="1" s="1"/>
  <c r="X681" i="1" s="1"/>
  <c r="AB679" i="1"/>
  <c r="AE679" i="1" s="1"/>
  <c r="X679" i="1" s="1"/>
  <c r="AB678" i="1"/>
  <c r="AB676" i="1"/>
  <c r="AE676" i="1" s="1"/>
  <c r="X676" i="1" s="1"/>
  <c r="AB675" i="1"/>
  <c r="AE675" i="1" s="1"/>
  <c r="X675" i="1" s="1"/>
  <c r="AB670" i="1"/>
  <c r="AE670" i="1" s="1"/>
  <c r="X670" i="1" s="1"/>
  <c r="AB658" i="1"/>
  <c r="AE658" i="1" s="1"/>
  <c r="X658" i="1" s="1"/>
  <c r="AB656" i="1"/>
  <c r="AE656" i="1" s="1"/>
  <c r="X656" i="1" s="1"/>
  <c r="AB655" i="1"/>
  <c r="AE655" i="1" s="1"/>
  <c r="AB654" i="1"/>
  <c r="AE654" i="1" s="1"/>
  <c r="AB653" i="1"/>
  <c r="AB629" i="1"/>
  <c r="AE629" i="1" s="1"/>
  <c r="AB628" i="1"/>
  <c r="AE628" i="1" s="1"/>
  <c r="X628" i="1" s="1"/>
  <c r="AB627" i="1"/>
  <c r="AB626" i="1"/>
  <c r="AE626" i="1" s="1"/>
  <c r="X626" i="1" s="1"/>
  <c r="AB625" i="1"/>
  <c r="AE625" i="1" s="1"/>
  <c r="X625" i="1" s="1"/>
  <c r="AB624" i="1"/>
  <c r="AE624" i="1" s="1"/>
  <c r="X624" i="1" s="1"/>
  <c r="AB622" i="1"/>
  <c r="AE622" i="1" s="1"/>
  <c r="X622" i="1" s="1"/>
  <c r="AB619" i="1"/>
  <c r="AB522" i="1"/>
  <c r="AE522" i="1" s="1"/>
  <c r="AB521" i="1"/>
  <c r="AE521" i="1" s="1"/>
  <c r="X521" i="1" s="1"/>
  <c r="AB520" i="1"/>
  <c r="AB519" i="1"/>
  <c r="AB518" i="1"/>
  <c r="AE518" i="1" s="1"/>
  <c r="X518" i="1" s="1"/>
  <c r="AB505" i="1"/>
  <c r="AE505" i="1" s="1"/>
  <c r="AB497" i="1"/>
  <c r="AB409" i="1"/>
  <c r="AE409" i="1" s="1"/>
  <c r="AB407" i="1"/>
  <c r="AB392" i="1"/>
  <c r="AB381" i="1"/>
  <c r="K343" i="4" s="1"/>
  <c r="AB379" i="1"/>
  <c r="K341" i="4" s="1"/>
  <c r="AB378" i="1"/>
  <c r="K340" i="4" s="1"/>
  <c r="AB351" i="1"/>
  <c r="AB350" i="1"/>
  <c r="AE350" i="1" s="1"/>
  <c r="AB347" i="1"/>
  <c r="AE347" i="1" s="1"/>
  <c r="AB346" i="1"/>
  <c r="AB320" i="1"/>
  <c r="AE320" i="1" s="1"/>
  <c r="AB257" i="1"/>
  <c r="AE257" i="1" s="1"/>
  <c r="AB252" i="1"/>
  <c r="AB251" i="1"/>
  <c r="AB249" i="1"/>
  <c r="AE249" i="1" s="1"/>
  <c r="AB236" i="1"/>
  <c r="AE236" i="1" s="1"/>
  <c r="AB235" i="1"/>
  <c r="AE235" i="1" s="1"/>
  <c r="AB234" i="1"/>
  <c r="AB198" i="1"/>
  <c r="AB197" i="1"/>
  <c r="AE197" i="1" s="1"/>
  <c r="AB196" i="1"/>
  <c r="AB195" i="1"/>
  <c r="AE195" i="1" s="1"/>
  <c r="AB214" i="1"/>
  <c r="AE214" i="1" s="1"/>
  <c r="AB158" i="1"/>
  <c r="AE158" i="1" s="1"/>
  <c r="AB155" i="1"/>
  <c r="AB154" i="1"/>
  <c r="AE154" i="1" s="1"/>
  <c r="AB148" i="1"/>
  <c r="AB141" i="1"/>
  <c r="K124" i="4" s="1"/>
  <c r="R124" i="4" s="1"/>
  <c r="AB140" i="1"/>
  <c r="AB139" i="1"/>
  <c r="AE139" i="1" s="1"/>
  <c r="AB105" i="1"/>
  <c r="AE105" i="1" s="1"/>
  <c r="AB102" i="1"/>
  <c r="K87" i="4" s="1"/>
  <c r="R87" i="4" s="1"/>
  <c r="AB101" i="1"/>
  <c r="AB98" i="1"/>
  <c r="AB97" i="1"/>
  <c r="AE97" i="1" s="1"/>
  <c r="AB85" i="1"/>
  <c r="K71" i="4" s="1"/>
  <c r="R71" i="4" s="1"/>
  <c r="AB84" i="1"/>
  <c r="K70" i="4" s="1"/>
  <c r="R70" i="4" s="1"/>
  <c r="AB76" i="1"/>
  <c r="AB66" i="1"/>
  <c r="AE66" i="1" s="1"/>
  <c r="AB64" i="1"/>
  <c r="AB52" i="1"/>
  <c r="K41" i="4" s="1"/>
  <c r="R41" i="4" s="1"/>
  <c r="Z17" i="4"/>
  <c r="Z18" i="4"/>
  <c r="Z19" i="4"/>
  <c r="Z20" i="4"/>
  <c r="Z21" i="4"/>
  <c r="Z22" i="4"/>
  <c r="Z16" i="4"/>
  <c r="Z14" i="4"/>
  <c r="Z15" i="4"/>
  <c r="Z13" i="4"/>
  <c r="Z2" i="4"/>
  <c r="Z3" i="4"/>
  <c r="Z4" i="4"/>
  <c r="Z5" i="4"/>
  <c r="Z6" i="4"/>
  <c r="Z7" i="4"/>
  <c r="Z8" i="4"/>
  <c r="Z9" i="4"/>
  <c r="Z10" i="4"/>
  <c r="Z11" i="4"/>
  <c r="Z12" i="4"/>
  <c r="AE198" i="1" l="1"/>
  <c r="K177" i="4"/>
  <c r="R177" i="4" s="1"/>
  <c r="G620" i="4"/>
  <c r="H620" i="4" s="1"/>
  <c r="M620" i="4" s="1"/>
  <c r="L620" i="4"/>
  <c r="D282" i="4"/>
  <c r="C312" i="1"/>
  <c r="O311" i="1"/>
  <c r="Q282" i="4" s="1"/>
  <c r="X310" i="1"/>
  <c r="L281" i="4"/>
  <c r="G281" i="4"/>
  <c r="H281" i="4" s="1"/>
  <c r="M281" i="4" s="1"/>
  <c r="AD281" i="4" s="1"/>
  <c r="AF281" i="4" s="1"/>
  <c r="D185" i="4"/>
  <c r="C208" i="1"/>
  <c r="O207" i="1"/>
  <c r="Q185" i="4" s="1"/>
  <c r="X206" i="1"/>
  <c r="L184" i="4"/>
  <c r="G184" i="4"/>
  <c r="H184" i="4" s="1"/>
  <c r="M184" i="4" s="1"/>
  <c r="AD184" i="4" s="1"/>
  <c r="AF184" i="4" s="1"/>
  <c r="AD636" i="4"/>
  <c r="AF636" i="4" s="1"/>
  <c r="D638" i="4"/>
  <c r="C721" i="1"/>
  <c r="X720" i="1"/>
  <c r="O720" i="1"/>
  <c r="Q638" i="4" s="1"/>
  <c r="G637" i="4"/>
  <c r="H637" i="4" s="1"/>
  <c r="M637" i="4" s="1"/>
  <c r="L637" i="4"/>
  <c r="AD619" i="4"/>
  <c r="AF619" i="4" s="1"/>
  <c r="AC177" i="4"/>
  <c r="X714" i="1"/>
  <c r="C702" i="1"/>
  <c r="D621" i="4" s="1"/>
  <c r="O701" i="1"/>
  <c r="Q620" i="4" s="1"/>
  <c r="X700" i="1"/>
  <c r="X567" i="1"/>
  <c r="X546" i="1"/>
  <c r="X527" i="1"/>
  <c r="T350" i="4"/>
  <c r="AB350" i="4"/>
  <c r="R350" i="4"/>
  <c r="AC350" i="4"/>
  <c r="T349" i="4"/>
  <c r="AB349" i="4"/>
  <c r="R349" i="4"/>
  <c r="AC349" i="4"/>
  <c r="T348" i="4"/>
  <c r="AB348" i="4"/>
  <c r="R348" i="4"/>
  <c r="AC348" i="4"/>
  <c r="R343" i="4"/>
  <c r="AC343" i="4"/>
  <c r="R341" i="4"/>
  <c r="AC341" i="4"/>
  <c r="R340" i="4"/>
  <c r="AC340" i="4"/>
  <c r="T339" i="4"/>
  <c r="AB339" i="4"/>
  <c r="R339" i="4"/>
  <c r="AC339" i="4"/>
  <c r="T338" i="4"/>
  <c r="AB338" i="4"/>
  <c r="R338" i="4"/>
  <c r="AC338" i="4"/>
  <c r="AE148" i="1"/>
  <c r="K131" i="4"/>
  <c r="K90" i="4"/>
  <c r="R90" i="4" s="1"/>
  <c r="AE33" i="1"/>
  <c r="F23" i="4"/>
  <c r="K28" i="4"/>
  <c r="R28" i="4" s="1"/>
  <c r="K23" i="4"/>
  <c r="R23" i="4" s="1"/>
  <c r="AB24" i="4"/>
  <c r="AC24" i="4" s="1"/>
  <c r="T24" i="4"/>
  <c r="AB26" i="4"/>
  <c r="AC26" i="4" s="1"/>
  <c r="T26" i="4"/>
  <c r="AB27" i="4"/>
  <c r="AC27" i="4" s="1"/>
  <c r="T27" i="4"/>
  <c r="AB39" i="4"/>
  <c r="AC39" i="4" s="1"/>
  <c r="T39" i="4"/>
  <c r="AB59" i="4"/>
  <c r="T59" i="4"/>
  <c r="AE108" i="1"/>
  <c r="F93" i="4"/>
  <c r="AE122" i="1"/>
  <c r="F106" i="4"/>
  <c r="T15" i="4"/>
  <c r="AB15" i="4"/>
  <c r="AE120" i="1"/>
  <c r="F104" i="4"/>
  <c r="AE87" i="1"/>
  <c r="F73" i="4"/>
  <c r="AE62" i="1"/>
  <c r="F50" i="4"/>
  <c r="AE86" i="1"/>
  <c r="F72" i="4"/>
  <c r="AE118" i="1"/>
  <c r="F102" i="4"/>
  <c r="AE119" i="1"/>
  <c r="F103" i="4"/>
  <c r="AE143" i="1"/>
  <c r="F126" i="4"/>
  <c r="AC41" i="4"/>
  <c r="AC70" i="4"/>
  <c r="AC71" i="4"/>
  <c r="AC87" i="4"/>
  <c r="AC124" i="4"/>
  <c r="K43" i="4"/>
  <c r="AE52" i="1"/>
  <c r="K52" i="4"/>
  <c r="AE64" i="1"/>
  <c r="K59" i="4"/>
  <c r="AE76" i="1"/>
  <c r="K63" i="4"/>
  <c r="R63" i="4" s="1"/>
  <c r="AE84" i="1"/>
  <c r="K64" i="4"/>
  <c r="AE85" i="1"/>
  <c r="K76" i="4"/>
  <c r="AE98" i="1"/>
  <c r="K79" i="4"/>
  <c r="R79" i="4" s="1"/>
  <c r="AE101" i="1"/>
  <c r="K80" i="4"/>
  <c r="AE102" i="1"/>
  <c r="K116" i="4"/>
  <c r="R116" i="4" s="1"/>
  <c r="AE140" i="1"/>
  <c r="K117" i="4"/>
  <c r="AE141" i="1"/>
  <c r="K130" i="4"/>
  <c r="AE155" i="1"/>
  <c r="AE196" i="1"/>
  <c r="AE234" i="1"/>
  <c r="AE346" i="1"/>
  <c r="AE378" i="1"/>
  <c r="AE379" i="1"/>
  <c r="AE381" i="1"/>
  <c r="AE392" i="1"/>
  <c r="AE407" i="1"/>
  <c r="AE497" i="1"/>
  <c r="AE520" i="1"/>
  <c r="AE619" i="1"/>
  <c r="AE653" i="1"/>
  <c r="AE744" i="1"/>
  <c r="AE753" i="1"/>
  <c r="AE765" i="1"/>
  <c r="AE791" i="1"/>
  <c r="AE794" i="1"/>
  <c r="AE798" i="1"/>
  <c r="AE800" i="1"/>
  <c r="AE833" i="1"/>
  <c r="AE864" i="1"/>
  <c r="AE870" i="1"/>
  <c r="AE872" i="1"/>
  <c r="AE882" i="1"/>
  <c r="AE887" i="1"/>
  <c r="AE917" i="1"/>
  <c r="AE920" i="1"/>
  <c r="AE922" i="1"/>
  <c r="AE925" i="1"/>
  <c r="AE927" i="1"/>
  <c r="AE929" i="1"/>
  <c r="AE937" i="1"/>
  <c r="AE208" i="1"/>
  <c r="F90" i="4"/>
  <c r="AB90" i="4" s="1"/>
  <c r="AE113" i="1"/>
  <c r="F30" i="4"/>
  <c r="AB30" i="4" s="1"/>
  <c r="AE34" i="1"/>
  <c r="F31" i="4"/>
  <c r="AB31" i="4" s="1"/>
  <c r="AE36" i="1"/>
  <c r="F32" i="4"/>
  <c r="AB32" i="4" s="1"/>
  <c r="AE37" i="1"/>
  <c r="F33" i="4"/>
  <c r="AB33" i="4" s="1"/>
  <c r="AE38" i="1"/>
  <c r="F34" i="4"/>
  <c r="AB34" i="4" s="1"/>
  <c r="AE39" i="1"/>
  <c r="F35" i="4"/>
  <c r="AB35" i="4" s="1"/>
  <c r="AE41" i="1"/>
  <c r="F36" i="4"/>
  <c r="AB36" i="4" s="1"/>
  <c r="AE42" i="1"/>
  <c r="F37" i="4"/>
  <c r="AB37" i="4" s="1"/>
  <c r="AE43" i="1"/>
  <c r="F42" i="4"/>
  <c r="AB42" i="4" s="1"/>
  <c r="AE50" i="1"/>
  <c r="F61" i="4"/>
  <c r="AB61" i="4" s="1"/>
  <c r="AE81" i="1"/>
  <c r="AE224" i="1"/>
  <c r="AE339" i="1"/>
  <c r="AE376" i="1"/>
  <c r="AE386" i="1"/>
  <c r="AE387" i="1"/>
  <c r="AE388" i="1"/>
  <c r="AE993" i="1"/>
  <c r="AE992" i="1"/>
  <c r="AE933" i="1"/>
  <c r="AE877" i="1"/>
  <c r="AE875" i="1"/>
  <c r="AE873" i="1"/>
  <c r="AE871" i="1"/>
  <c r="AE863" i="1"/>
  <c r="AE862" i="1"/>
  <c r="AE860" i="1"/>
  <c r="AE857" i="1"/>
  <c r="AE856" i="1"/>
  <c r="AE855" i="1"/>
  <c r="AE854" i="1"/>
  <c r="AE852" i="1"/>
  <c r="AE836" i="1"/>
  <c r="AE665" i="1"/>
  <c r="X665" i="1" s="1"/>
  <c r="AE614" i="1"/>
  <c r="AE466" i="1"/>
  <c r="AE436" i="1"/>
  <c r="AE437" i="1"/>
  <c r="AE439" i="1"/>
  <c r="AE454" i="1"/>
  <c r="AE455" i="1"/>
  <c r="AE463" i="1"/>
  <c r="AE467" i="1"/>
  <c r="AE468" i="1"/>
  <c r="AE477" i="1"/>
  <c r="AE498" i="1"/>
  <c r="AE553" i="1"/>
  <c r="AE587" i="1"/>
  <c r="AE594" i="1"/>
  <c r="AE635" i="1"/>
  <c r="X640" i="1" s="1"/>
  <c r="AE647" i="1"/>
  <c r="AE657" i="1"/>
  <c r="AE666" i="1"/>
  <c r="X666" i="1" s="1"/>
  <c r="AE210" i="1"/>
  <c r="AE861" i="1"/>
  <c r="AE792" i="1"/>
  <c r="AE790" i="1"/>
  <c r="AE789" i="1"/>
  <c r="AE730" i="1"/>
  <c r="F57" i="4"/>
  <c r="AB57" i="4" s="1"/>
  <c r="AE72" i="1"/>
  <c r="AE279" i="1"/>
  <c r="AE377" i="1"/>
  <c r="AE697" i="1"/>
  <c r="F22" i="4"/>
  <c r="AB22" i="4" s="1"/>
  <c r="AE24" i="1"/>
  <c r="AE418" i="1"/>
  <c r="AE278" i="1"/>
  <c r="AE272" i="1"/>
  <c r="AE186" i="1"/>
  <c r="AE111" i="1"/>
  <c r="AE110" i="1"/>
  <c r="AE177" i="1"/>
  <c r="AE178" i="1"/>
  <c r="AE179" i="1"/>
  <c r="AE180" i="1"/>
  <c r="AE183" i="1"/>
  <c r="AE184" i="1"/>
  <c r="AE185" i="1"/>
  <c r="AE191" i="1"/>
  <c r="AE237" i="1"/>
  <c r="AE238" i="1"/>
  <c r="AE271" i="1"/>
  <c r="AE277" i="1"/>
  <c r="AE290" i="1"/>
  <c r="AE301" i="1"/>
  <c r="AE302" i="1"/>
  <c r="AE304" i="1"/>
  <c r="AE309" i="1"/>
  <c r="AE310" i="1"/>
  <c r="AE311" i="1"/>
  <c r="AE312" i="1"/>
  <c r="AE313" i="1"/>
  <c r="AE328" i="1"/>
  <c r="AE336" i="1"/>
  <c r="AE337" i="1"/>
  <c r="AE345" i="1"/>
  <c r="AE421" i="1"/>
  <c r="AE422" i="1"/>
  <c r="AE423" i="1"/>
  <c r="AE424" i="1"/>
  <c r="AE425" i="1"/>
  <c r="AE1000" i="1"/>
  <c r="AE998" i="1"/>
  <c r="AE962" i="1"/>
  <c r="AE955" i="1"/>
  <c r="AE954" i="1"/>
  <c r="AE950" i="1"/>
  <c r="AE949" i="1"/>
  <c r="AE948" i="1"/>
  <c r="AE932" i="1"/>
  <c r="AE931" i="1"/>
  <c r="AE888" i="1"/>
  <c r="AE886" i="1"/>
  <c r="AE884" i="1"/>
  <c r="AE881" i="1"/>
  <c r="AE879" i="1"/>
  <c r="AE878" i="1"/>
  <c r="AE825" i="1"/>
  <c r="AE812" i="1"/>
  <c r="AE807" i="1"/>
  <c r="AE806" i="1"/>
  <c r="AE801" i="1"/>
  <c r="AE787" i="1"/>
  <c r="AE786" i="1"/>
  <c r="AE785" i="1"/>
  <c r="AE767" i="1"/>
  <c r="AE766" i="1"/>
  <c r="AE764" i="1"/>
  <c r="AE763" i="1"/>
  <c r="AE762" i="1"/>
  <c r="AE761" i="1"/>
  <c r="X761" i="1" s="1"/>
  <c r="AE760" i="1"/>
  <c r="X760" i="1" s="1"/>
  <c r="AE528" i="1"/>
  <c r="AE529" i="1"/>
  <c r="X529" i="1" s="1"/>
  <c r="AE560" i="1"/>
  <c r="AE611" i="1"/>
  <c r="X611" i="1" s="1"/>
  <c r="AE641" i="1"/>
  <c r="AE534" i="1"/>
  <c r="X534" i="1" s="1"/>
  <c r="F21" i="4"/>
  <c r="AE22" i="1"/>
  <c r="AC22" i="1"/>
  <c r="T21" i="4"/>
  <c r="AB21" i="4"/>
  <c r="F119" i="4"/>
  <c r="K119" i="4"/>
  <c r="R119" i="4" s="1"/>
  <c r="AC143" i="1"/>
  <c r="O20" i="1"/>
  <c r="AC825" i="1"/>
  <c r="AC807" i="1"/>
  <c r="AC766" i="1"/>
  <c r="AC699" i="1"/>
  <c r="AC636" i="1"/>
  <c r="AC307" i="1"/>
  <c r="AC762" i="1"/>
  <c r="AC580" i="1"/>
  <c r="AC533" i="1"/>
  <c r="AC534" i="1"/>
  <c r="R43" i="4"/>
  <c r="AC43" i="4"/>
  <c r="R52" i="4"/>
  <c r="AC52" i="4"/>
  <c r="R59" i="4"/>
  <c r="AC59" i="4"/>
  <c r="R64" i="4"/>
  <c r="AC64" i="4"/>
  <c r="R76" i="4"/>
  <c r="AC76" i="4"/>
  <c r="R80" i="4"/>
  <c r="AC80" i="4"/>
  <c r="R117" i="4"/>
  <c r="AC117" i="4"/>
  <c r="R130" i="4"/>
  <c r="AC130" i="4"/>
  <c r="AC90" i="4"/>
  <c r="AC63" i="4"/>
  <c r="AC79" i="4"/>
  <c r="AC116" i="4"/>
  <c r="T90" i="4"/>
  <c r="T30" i="4"/>
  <c r="T31" i="4"/>
  <c r="T32" i="4"/>
  <c r="T33" i="4"/>
  <c r="T34" i="4"/>
  <c r="T35" i="4"/>
  <c r="T36" i="4"/>
  <c r="T37" i="4"/>
  <c r="T42" i="4"/>
  <c r="T61" i="4"/>
  <c r="T57" i="4"/>
  <c r="T53" i="4"/>
  <c r="T54" i="4"/>
  <c r="T63" i="4"/>
  <c r="T74" i="4"/>
  <c r="T75" i="4"/>
  <c r="T79" i="4"/>
  <c r="T82" i="4"/>
  <c r="T83" i="4"/>
  <c r="T114" i="4"/>
  <c r="T115" i="4"/>
  <c r="T116" i="4"/>
  <c r="T128" i="4"/>
  <c r="T129" i="4"/>
  <c r="T22" i="4"/>
  <c r="AC187" i="1"/>
  <c r="AC189" i="1"/>
  <c r="AC190" i="1"/>
  <c r="AC1000" i="1"/>
  <c r="AC998" i="1"/>
  <c r="AC962" i="1"/>
  <c r="AC955" i="1"/>
  <c r="AC954" i="1"/>
  <c r="AC950" i="1"/>
  <c r="AC949" i="1"/>
  <c r="AC948" i="1"/>
  <c r="AC947" i="1"/>
  <c r="AC932" i="1"/>
  <c r="AC888" i="1"/>
  <c r="AC886" i="1"/>
  <c r="AC883" i="1"/>
  <c r="AC881" i="1"/>
  <c r="AC878" i="1"/>
  <c r="AC812" i="1"/>
  <c r="AC806" i="1"/>
  <c r="AC787" i="1"/>
  <c r="AC785" i="1"/>
  <c r="AC767" i="1"/>
  <c r="AC763" i="1"/>
  <c r="AC761" i="1"/>
  <c r="AC760" i="1"/>
  <c r="AC546" i="1"/>
  <c r="AC527" i="1"/>
  <c r="AC528" i="1"/>
  <c r="AC529" i="1"/>
  <c r="AC560" i="1"/>
  <c r="AC579" i="1"/>
  <c r="AC596" i="1"/>
  <c r="AC599" i="1"/>
  <c r="AC605" i="1"/>
  <c r="AC606" i="1"/>
  <c r="AC608" i="1"/>
  <c r="AC609" i="1"/>
  <c r="AC620" i="1"/>
  <c r="AC621" i="1"/>
  <c r="AC639" i="1"/>
  <c r="AC641" i="1"/>
  <c r="AC674" i="1"/>
  <c r="AC690" i="1"/>
  <c r="AC959" i="1"/>
  <c r="AC278" i="1"/>
  <c r="AC790" i="1"/>
  <c r="AC789" i="1"/>
  <c r="AC601" i="1"/>
  <c r="AC697" i="1"/>
  <c r="AC698" i="1"/>
  <c r="AC479" i="1"/>
  <c r="AC480" i="1"/>
  <c r="AC450" i="1"/>
  <c r="AC461" i="1"/>
  <c r="AC462" i="1"/>
  <c r="AC470" i="1"/>
  <c r="AC24" i="1"/>
  <c r="AC418" i="1"/>
  <c r="AC318" i="1"/>
  <c r="AC316" i="1"/>
  <c r="AC308" i="1"/>
  <c r="AC272" i="1"/>
  <c r="AC240" i="1"/>
  <c r="AC186" i="1"/>
  <c r="AC161" i="1"/>
  <c r="F97" i="4"/>
  <c r="AB97" i="4" s="1"/>
  <c r="AC120" i="1"/>
  <c r="K97" i="4"/>
  <c r="R97" i="4" s="1"/>
  <c r="K89" i="4"/>
  <c r="R89" i="4" s="1"/>
  <c r="AC111" i="1"/>
  <c r="S89" i="4" s="1"/>
  <c r="F89" i="4"/>
  <c r="AB89" i="4" s="1"/>
  <c r="AC89" i="4" s="1"/>
  <c r="K88" i="4"/>
  <c r="R88" i="4" s="1"/>
  <c r="AC110" i="1"/>
  <c r="S88" i="4" s="1"/>
  <c r="F88" i="4"/>
  <c r="AB88" i="4" s="1"/>
  <c r="AC88" i="4" s="1"/>
  <c r="F66" i="4"/>
  <c r="AB66" i="4" s="1"/>
  <c r="AC87" i="1"/>
  <c r="K66" i="4"/>
  <c r="R66" i="4" s="1"/>
  <c r="F51" i="4"/>
  <c r="AB51" i="4" s="1"/>
  <c r="AC62" i="1"/>
  <c r="K51" i="4"/>
  <c r="R51" i="4" s="1"/>
  <c r="F65" i="4"/>
  <c r="AB65" i="4" s="1"/>
  <c r="AC86" i="1"/>
  <c r="K65" i="4"/>
  <c r="R65" i="4" s="1"/>
  <c r="F67" i="4"/>
  <c r="AB67" i="4" s="1"/>
  <c r="AC88" i="1"/>
  <c r="K67" i="4"/>
  <c r="R67" i="4" s="1"/>
  <c r="F95" i="4"/>
  <c r="AB95" i="4" s="1"/>
  <c r="K95" i="4"/>
  <c r="R95" i="4" s="1"/>
  <c r="AC118" i="1"/>
  <c r="F96" i="4"/>
  <c r="AB96" i="4" s="1"/>
  <c r="K96" i="4"/>
  <c r="R96" i="4" s="1"/>
  <c r="AC119" i="1"/>
  <c r="AC160" i="1"/>
  <c r="AC177" i="1"/>
  <c r="AC178" i="1"/>
  <c r="AC179" i="1"/>
  <c r="AC180" i="1"/>
  <c r="AC183" i="1"/>
  <c r="AC184" i="1"/>
  <c r="AC185" i="1"/>
  <c r="AC191" i="1"/>
  <c r="AC192" i="1"/>
  <c r="AC193" i="1"/>
  <c r="AC237" i="1"/>
  <c r="AC238" i="1"/>
  <c r="AC241" i="1"/>
  <c r="AC271" i="1"/>
  <c r="AC275" i="1"/>
  <c r="AC277" i="1"/>
  <c r="AC290" i="1"/>
  <c r="AC300" i="1"/>
  <c r="AC301" i="1"/>
  <c r="AC302" i="1"/>
  <c r="AC303" i="1"/>
  <c r="AC304" i="1"/>
  <c r="AC309" i="1"/>
  <c r="AC310" i="1"/>
  <c r="AC311" i="1"/>
  <c r="AC312" i="1"/>
  <c r="AC313" i="1"/>
  <c r="AC314" i="1"/>
  <c r="AC315" i="1"/>
  <c r="AC317" i="1"/>
  <c r="AC328" i="1"/>
  <c r="AC331" i="1"/>
  <c r="AC332" i="1"/>
  <c r="AC333" i="1"/>
  <c r="AC336" i="1"/>
  <c r="AC337" i="1"/>
  <c r="AC342" i="1"/>
  <c r="AC345" i="1"/>
  <c r="AC415" i="1"/>
  <c r="AC416" i="1"/>
  <c r="AC417" i="1"/>
  <c r="AC421" i="1"/>
  <c r="AC422" i="1"/>
  <c r="AC423" i="1"/>
  <c r="AC424" i="1"/>
  <c r="AC425" i="1"/>
  <c r="AC426" i="1"/>
  <c r="AC444" i="1"/>
  <c r="K54" i="4"/>
  <c r="K53" i="4"/>
  <c r="K75" i="4"/>
  <c r="K74" i="4"/>
  <c r="K83" i="4"/>
  <c r="K82" i="4"/>
  <c r="K115" i="4"/>
  <c r="K114" i="4"/>
  <c r="K123" i="4"/>
  <c r="AC123" i="4" s="1"/>
  <c r="K122" i="4"/>
  <c r="AC122" i="4" s="1"/>
  <c r="K129" i="4"/>
  <c r="K128" i="4"/>
  <c r="F29" i="4"/>
  <c r="AB29" i="4" s="1"/>
  <c r="F28" i="4"/>
  <c r="AB28" i="4" s="1"/>
  <c r="AC28" i="4" s="1"/>
  <c r="AC36" i="1"/>
  <c r="K31" i="4"/>
  <c r="AC50" i="1"/>
  <c r="K42" i="4"/>
  <c r="AC81" i="1"/>
  <c r="S61" i="4" s="1"/>
  <c r="K61" i="4"/>
  <c r="F78" i="4"/>
  <c r="AB78" i="4" s="1"/>
  <c r="F77" i="4"/>
  <c r="AB77" i="4" s="1"/>
  <c r="K78" i="4"/>
  <c r="R78" i="4" s="1"/>
  <c r="K77" i="4"/>
  <c r="R77" i="4" s="1"/>
  <c r="F60" i="4"/>
  <c r="AB60" i="4" s="1"/>
  <c r="AC79" i="1"/>
  <c r="S60" i="4" s="1"/>
  <c r="K60" i="4"/>
  <c r="R60" i="4" s="1"/>
  <c r="F86" i="4"/>
  <c r="AB86" i="4" s="1"/>
  <c r="F85" i="4"/>
  <c r="AB85" i="4" s="1"/>
  <c r="K86" i="4"/>
  <c r="R86" i="4" s="1"/>
  <c r="K85" i="4"/>
  <c r="R85" i="4" s="1"/>
  <c r="F99" i="4"/>
  <c r="AB99" i="4" s="1"/>
  <c r="F98" i="4"/>
  <c r="AB98" i="4" s="1"/>
  <c r="K99" i="4"/>
  <c r="R99" i="4" s="1"/>
  <c r="K98" i="4"/>
  <c r="R98" i="4" s="1"/>
  <c r="AC377" i="1"/>
  <c r="S339" i="4" s="1"/>
  <c r="AC212" i="1"/>
  <c r="AC33" i="1"/>
  <c r="S23" i="4" s="1"/>
  <c r="K29" i="4"/>
  <c r="R29" i="4" s="1"/>
  <c r="AC34" i="1"/>
  <c r="K30" i="4"/>
  <c r="AC37" i="1"/>
  <c r="S27" i="4" s="1"/>
  <c r="K32" i="4"/>
  <c r="AC38" i="1"/>
  <c r="K33" i="4"/>
  <c r="AC39" i="1"/>
  <c r="S34" i="4" s="1"/>
  <c r="K34" i="4"/>
  <c r="AC41" i="1"/>
  <c r="K35" i="4"/>
  <c r="AC42" i="1"/>
  <c r="K36" i="4"/>
  <c r="AC43" i="1"/>
  <c r="S37" i="4" s="1"/>
  <c r="K37" i="4"/>
  <c r="AC72" i="1"/>
  <c r="S57" i="4" s="1"/>
  <c r="K57" i="4"/>
  <c r="AC210" i="1"/>
  <c r="AC861" i="1"/>
  <c r="AC792" i="1"/>
  <c r="AC730" i="1"/>
  <c r="AC460" i="1"/>
  <c r="AC274" i="1"/>
  <c r="AC213" i="1"/>
  <c r="AC108" i="1"/>
  <c r="S93" i="4" s="1"/>
  <c r="AC122" i="1"/>
  <c r="S106" i="4" s="1"/>
  <c r="AC279" i="1"/>
  <c r="AC449" i="1"/>
  <c r="AC451" i="1"/>
  <c r="AC459" i="1"/>
  <c r="AC530" i="1"/>
  <c r="AC607" i="1"/>
  <c r="AC680" i="1"/>
  <c r="AC696" i="1"/>
  <c r="F3" i="4"/>
  <c r="AB3" i="4" s="1"/>
  <c r="AC221" i="1"/>
  <c r="AC999" i="1"/>
  <c r="AC993" i="1"/>
  <c r="AC992" i="1"/>
  <c r="AC991" i="1"/>
  <c r="AC933" i="1"/>
  <c r="AC877" i="1"/>
  <c r="AC875" i="1"/>
  <c r="AC874" i="1"/>
  <c r="AC873" i="1"/>
  <c r="AC871" i="1"/>
  <c r="AC863" i="1"/>
  <c r="AC862" i="1"/>
  <c r="AC860" i="1"/>
  <c r="AC857" i="1"/>
  <c r="AC856" i="1"/>
  <c r="AC855" i="1"/>
  <c r="AC854" i="1"/>
  <c r="AC852" i="1"/>
  <c r="AC836" i="1"/>
  <c r="AC758" i="1"/>
  <c r="AC665" i="1"/>
  <c r="AC614" i="1"/>
  <c r="AC466" i="1"/>
  <c r="AC464" i="1"/>
  <c r="AC436" i="1"/>
  <c r="AC437" i="1"/>
  <c r="AC439" i="1"/>
  <c r="AC440" i="1"/>
  <c r="AC441" i="1"/>
  <c r="AC442" i="1"/>
  <c r="AC443" i="1"/>
  <c r="AC445" i="1"/>
  <c r="AC446" i="1"/>
  <c r="AC447" i="1"/>
  <c r="AC448" i="1"/>
  <c r="AC453" i="1"/>
  <c r="AC454" i="1"/>
  <c r="AC455" i="1"/>
  <c r="AC456" i="1"/>
  <c r="AC463" i="1"/>
  <c r="AC465" i="1"/>
  <c r="AC467" i="1"/>
  <c r="AC468" i="1"/>
  <c r="AC474" i="1"/>
  <c r="AC475" i="1"/>
  <c r="AC476" i="1"/>
  <c r="AC477" i="1"/>
  <c r="AC496" i="1"/>
  <c r="AC498" i="1"/>
  <c r="AC553" i="1"/>
  <c r="AC554" i="1"/>
  <c r="AC567" i="1"/>
  <c r="AC572" i="1"/>
  <c r="AC573" i="1"/>
  <c r="AC574" i="1"/>
  <c r="AC575" i="1"/>
  <c r="AC581" i="1"/>
  <c r="AC582" i="1"/>
  <c r="AC587" i="1"/>
  <c r="AC589" i="1"/>
  <c r="AC590" i="1"/>
  <c r="AC594" i="1"/>
  <c r="AC600" i="1"/>
  <c r="AC615" i="1"/>
  <c r="AC616" i="1"/>
  <c r="AC634" i="1"/>
  <c r="AC635" i="1"/>
  <c r="AC646" i="1"/>
  <c r="AC647" i="1"/>
  <c r="AC657" i="1"/>
  <c r="AC659" i="1"/>
  <c r="AC660" i="1"/>
  <c r="AC663" i="1"/>
  <c r="AC664" i="1"/>
  <c r="AC666" i="1"/>
  <c r="AC668" i="1"/>
  <c r="AC669" i="1"/>
  <c r="AC689" i="1"/>
  <c r="AC208" i="1"/>
  <c r="AC258" i="1"/>
  <c r="AC113" i="1"/>
  <c r="AC100" i="1"/>
  <c r="AC224" i="1"/>
  <c r="AC230" i="1"/>
  <c r="AC231" i="1"/>
  <c r="AC259" i="1"/>
  <c r="AC260" i="1"/>
  <c r="AC261" i="1"/>
  <c r="AC262" i="1"/>
  <c r="AC263" i="1"/>
  <c r="AC338" i="1"/>
  <c r="AC339" i="1"/>
  <c r="AC376" i="1"/>
  <c r="S338" i="4" s="1"/>
  <c r="AC386" i="1"/>
  <c r="S348" i="4" s="1"/>
  <c r="AC387" i="1"/>
  <c r="S349" i="4" s="1"/>
  <c r="AC388" i="1"/>
  <c r="S350" i="4" s="1"/>
  <c r="AC52" i="1"/>
  <c r="AC64" i="1"/>
  <c r="S52" i="4" s="1"/>
  <c r="AC66" i="1"/>
  <c r="AC76" i="1"/>
  <c r="S59" i="4" s="1"/>
  <c r="AC84" i="1"/>
  <c r="S70" i="4" s="1"/>
  <c r="AC85" i="1"/>
  <c r="AC97" i="1"/>
  <c r="AC98" i="1"/>
  <c r="S76" i="4" s="1"/>
  <c r="AC101" i="1"/>
  <c r="AC102" i="1"/>
  <c r="AC705" i="1"/>
  <c r="AC795" i="1"/>
  <c r="AC640" i="1"/>
  <c r="AC744" i="1"/>
  <c r="AC753" i="1"/>
  <c r="AC765" i="1"/>
  <c r="AC771" i="1"/>
  <c r="AC772" i="1"/>
  <c r="AC773" i="1"/>
  <c r="AC774" i="1"/>
  <c r="AC777" i="1"/>
  <c r="AC778" i="1"/>
  <c r="AC791" i="1"/>
  <c r="AC793" i="1"/>
  <c r="AC794" i="1"/>
  <c r="AC798" i="1"/>
  <c r="AC800" i="1"/>
  <c r="AC805" i="1"/>
  <c r="AC813" i="1"/>
  <c r="AC814" i="1"/>
  <c r="AC815" i="1"/>
  <c r="AC816" i="1"/>
  <c r="AC833" i="1"/>
  <c r="AC840" i="1"/>
  <c r="AC844" i="1"/>
  <c r="AC845" i="1"/>
  <c r="AC848" i="1"/>
  <c r="AC864" i="1"/>
  <c r="AC868" i="1"/>
  <c r="AC869" i="1"/>
  <c r="AC870" i="1"/>
  <c r="AC872" i="1"/>
  <c r="AC880" i="1"/>
  <c r="AC882" i="1"/>
  <c r="AC885" i="1"/>
  <c r="AC887" i="1"/>
  <c r="AC895" i="1"/>
  <c r="AC900" i="1"/>
  <c r="AC902" i="1"/>
  <c r="AC905" i="1"/>
  <c r="AC908" i="1"/>
  <c r="AC910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7" i="1"/>
  <c r="AC407" i="1"/>
  <c r="AC409" i="1"/>
  <c r="AC497" i="1"/>
  <c r="AC505" i="1"/>
  <c r="AC518" i="1"/>
  <c r="AC519" i="1"/>
  <c r="AC520" i="1"/>
  <c r="AC521" i="1"/>
  <c r="AC522" i="1"/>
  <c r="AC619" i="1"/>
  <c r="AC622" i="1"/>
  <c r="AC624" i="1"/>
  <c r="AC625" i="1"/>
  <c r="AC626" i="1"/>
  <c r="AC627" i="1"/>
  <c r="AC628" i="1"/>
  <c r="AC629" i="1"/>
  <c r="AC653" i="1"/>
  <c r="AC654" i="1"/>
  <c r="AC655" i="1"/>
  <c r="AC656" i="1"/>
  <c r="AC658" i="1"/>
  <c r="AC670" i="1"/>
  <c r="AC675" i="1"/>
  <c r="AC676" i="1"/>
  <c r="AC678" i="1"/>
  <c r="AC679" i="1"/>
  <c r="AC681" i="1"/>
  <c r="AC683" i="1"/>
  <c r="AC684" i="1"/>
  <c r="AC686" i="1"/>
  <c r="AC687" i="1"/>
  <c r="AC708" i="1"/>
  <c r="AC214" i="1"/>
  <c r="AC195" i="1"/>
  <c r="AC196" i="1"/>
  <c r="AC197" i="1"/>
  <c r="AC198" i="1"/>
  <c r="S177" i="4" s="1"/>
  <c r="AC234" i="1"/>
  <c r="AC235" i="1"/>
  <c r="AC236" i="1"/>
  <c r="AC249" i="1"/>
  <c r="AC251" i="1"/>
  <c r="AC252" i="1"/>
  <c r="AC257" i="1"/>
  <c r="AC320" i="1"/>
  <c r="AC346" i="1"/>
  <c r="AC347" i="1"/>
  <c r="AC350" i="1"/>
  <c r="AC351" i="1"/>
  <c r="AC378" i="1"/>
  <c r="S340" i="4" s="1"/>
  <c r="AC379" i="1"/>
  <c r="S341" i="4" s="1"/>
  <c r="AC381" i="1"/>
  <c r="S343" i="4" s="1"/>
  <c r="AC392" i="1"/>
  <c r="AC139" i="1"/>
  <c r="AC140" i="1"/>
  <c r="AC141" i="1"/>
  <c r="AC148" i="1"/>
  <c r="S131" i="4" s="1"/>
  <c r="AC154" i="1"/>
  <c r="AC155" i="1"/>
  <c r="S130" i="4" s="1"/>
  <c r="AC158" i="1"/>
  <c r="AC105" i="1"/>
  <c r="S20" i="4"/>
  <c r="S19" i="4"/>
  <c r="K20" i="4"/>
  <c r="AC20" i="4" s="1"/>
  <c r="S14" i="4"/>
  <c r="K14" i="4"/>
  <c r="AC14" i="4" s="1"/>
  <c r="S22" i="4"/>
  <c r="K22" i="4"/>
  <c r="K19" i="4"/>
  <c r="AC19" i="4" s="1"/>
  <c r="S18" i="4"/>
  <c r="K18" i="4"/>
  <c r="AC18" i="4" s="1"/>
  <c r="G621" i="4" l="1"/>
  <c r="H621" i="4" s="1"/>
  <c r="M621" i="4" s="1"/>
  <c r="L621" i="4"/>
  <c r="AD637" i="4"/>
  <c r="AF637" i="4" s="1"/>
  <c r="D639" i="4"/>
  <c r="C722" i="1"/>
  <c r="X721" i="1"/>
  <c r="O721" i="1"/>
  <c r="Q639" i="4" s="1"/>
  <c r="G638" i="4"/>
  <c r="H638" i="4" s="1"/>
  <c r="M638" i="4" s="1"/>
  <c r="L638" i="4"/>
  <c r="D186" i="4"/>
  <c r="C209" i="1"/>
  <c r="O208" i="1"/>
  <c r="Q186" i="4" s="1"/>
  <c r="X207" i="1"/>
  <c r="L185" i="4"/>
  <c r="G185" i="4"/>
  <c r="H185" i="4" s="1"/>
  <c r="M185" i="4" s="1"/>
  <c r="AD185" i="4" s="1"/>
  <c r="AF185" i="4" s="1"/>
  <c r="D283" i="4"/>
  <c r="C313" i="1"/>
  <c r="O312" i="1"/>
  <c r="Q283" i="4" s="1"/>
  <c r="X311" i="1"/>
  <c r="L282" i="4"/>
  <c r="G282" i="4"/>
  <c r="H282" i="4" s="1"/>
  <c r="M282" i="4" s="1"/>
  <c r="AD282" i="4" s="1"/>
  <c r="AF282" i="4" s="1"/>
  <c r="AD620" i="4"/>
  <c r="AF620" i="4" s="1"/>
  <c r="X730" i="1"/>
  <c r="C703" i="1"/>
  <c r="O702" i="1"/>
  <c r="Q621" i="4" s="1"/>
  <c r="X701" i="1"/>
  <c r="X657" i="1"/>
  <c r="X619" i="1"/>
  <c r="X594" i="1"/>
  <c r="X587" i="1"/>
  <c r="X553" i="1"/>
  <c r="X528" i="1"/>
  <c r="X520" i="1"/>
  <c r="X389" i="1"/>
  <c r="S117" i="4"/>
  <c r="S124" i="4"/>
  <c r="S80" i="4"/>
  <c r="S87" i="4"/>
  <c r="S64" i="4"/>
  <c r="S71" i="4"/>
  <c r="S43" i="4"/>
  <c r="S41" i="4"/>
  <c r="S90" i="4"/>
  <c r="S30" i="4"/>
  <c r="S24" i="4"/>
  <c r="S42" i="4"/>
  <c r="S39" i="4"/>
  <c r="S31" i="4"/>
  <c r="S26" i="4"/>
  <c r="S96" i="4"/>
  <c r="S103" i="4"/>
  <c r="S95" i="4"/>
  <c r="S102" i="4"/>
  <c r="S67" i="4"/>
  <c r="S65" i="4"/>
  <c r="S72" i="4"/>
  <c r="S51" i="4"/>
  <c r="S50" i="4"/>
  <c r="S66" i="4"/>
  <c r="S73" i="4"/>
  <c r="S97" i="4"/>
  <c r="S104" i="4"/>
  <c r="S119" i="4"/>
  <c r="S126" i="4"/>
  <c r="AB126" i="4"/>
  <c r="AC126" i="4" s="1"/>
  <c r="T126" i="4"/>
  <c r="AB103" i="4"/>
  <c r="AC103" i="4" s="1"/>
  <c r="T103" i="4"/>
  <c r="AB102" i="4"/>
  <c r="AC102" i="4" s="1"/>
  <c r="T102" i="4"/>
  <c r="AB72" i="4"/>
  <c r="AC72" i="4" s="1"/>
  <c r="T72" i="4"/>
  <c r="AB50" i="4"/>
  <c r="AC50" i="4" s="1"/>
  <c r="T50" i="4"/>
  <c r="AB73" i="4"/>
  <c r="AC73" i="4" s="1"/>
  <c r="T73" i="4"/>
  <c r="AB104" i="4"/>
  <c r="AC104" i="4" s="1"/>
  <c r="T104" i="4"/>
  <c r="AB106" i="4"/>
  <c r="AC106" i="4" s="1"/>
  <c r="T106" i="4"/>
  <c r="AB93" i="4"/>
  <c r="AC93" i="4" s="1"/>
  <c r="T93" i="4"/>
  <c r="AB23" i="4"/>
  <c r="AC23" i="4" s="1"/>
  <c r="T23" i="4"/>
  <c r="R131" i="4"/>
  <c r="AC131" i="4"/>
  <c r="AB119" i="4"/>
  <c r="AC119" i="4" s="1"/>
  <c r="T119" i="4"/>
  <c r="O21" i="1"/>
  <c r="R22" i="4"/>
  <c r="AC22" i="4"/>
  <c r="R57" i="4"/>
  <c r="AC57" i="4"/>
  <c r="R37" i="4"/>
  <c r="AC37" i="4"/>
  <c r="R36" i="4"/>
  <c r="AC36" i="4"/>
  <c r="R35" i="4"/>
  <c r="AC35" i="4"/>
  <c r="R34" i="4"/>
  <c r="AC34" i="4"/>
  <c r="R33" i="4"/>
  <c r="AC33" i="4"/>
  <c r="R32" i="4"/>
  <c r="AC32" i="4"/>
  <c r="R30" i="4"/>
  <c r="AC30" i="4"/>
  <c r="AC98" i="4"/>
  <c r="AC99" i="4"/>
  <c r="AC85" i="4"/>
  <c r="AC86" i="4"/>
  <c r="AC60" i="4"/>
  <c r="AC77" i="4"/>
  <c r="AC78" i="4"/>
  <c r="R61" i="4"/>
  <c r="AC61" i="4"/>
  <c r="R42" i="4"/>
  <c r="AC42" i="4"/>
  <c r="R31" i="4"/>
  <c r="AC31" i="4"/>
  <c r="AC29" i="4"/>
  <c r="R128" i="4"/>
  <c r="AC128" i="4"/>
  <c r="R129" i="4"/>
  <c r="AC129" i="4"/>
  <c r="R114" i="4"/>
  <c r="AC114" i="4"/>
  <c r="R115" i="4"/>
  <c r="AC115" i="4"/>
  <c r="R82" i="4"/>
  <c r="AC82" i="4"/>
  <c r="R83" i="4"/>
  <c r="AC83" i="4"/>
  <c r="R74" i="4"/>
  <c r="AC74" i="4"/>
  <c r="R75" i="4"/>
  <c r="AC75" i="4"/>
  <c r="R53" i="4"/>
  <c r="AC53" i="4"/>
  <c r="R54" i="4"/>
  <c r="AC54" i="4"/>
  <c r="AC96" i="4"/>
  <c r="AC95" i="4"/>
  <c r="AC67" i="4"/>
  <c r="AC65" i="4"/>
  <c r="AC51" i="4"/>
  <c r="AC66" i="4"/>
  <c r="AC97" i="4"/>
  <c r="R18" i="4"/>
  <c r="R19" i="4"/>
  <c r="R14" i="4"/>
  <c r="R20" i="4"/>
  <c r="T3" i="4"/>
  <c r="T98" i="4"/>
  <c r="T99" i="4"/>
  <c r="T85" i="4"/>
  <c r="T86" i="4"/>
  <c r="T60" i="4"/>
  <c r="T77" i="4"/>
  <c r="T78" i="4"/>
  <c r="T28" i="4"/>
  <c r="T29" i="4"/>
  <c r="R122" i="4"/>
  <c r="R123" i="4"/>
  <c r="T96" i="4"/>
  <c r="T95" i="4"/>
  <c r="T67" i="4"/>
  <c r="T65" i="4"/>
  <c r="T51" i="4"/>
  <c r="T66" i="4"/>
  <c r="T88" i="4"/>
  <c r="T89" i="4"/>
  <c r="T97" i="4"/>
  <c r="S83" i="4"/>
  <c r="S82" i="4"/>
  <c r="S129" i="4"/>
  <c r="S128" i="4"/>
  <c r="S123" i="4"/>
  <c r="S122" i="4"/>
  <c r="S116" i="4"/>
  <c r="S115" i="4"/>
  <c r="S114" i="4"/>
  <c r="S79" i="4"/>
  <c r="S75" i="4"/>
  <c r="S74" i="4"/>
  <c r="S63" i="4"/>
  <c r="S54" i="4"/>
  <c r="S53" i="4"/>
  <c r="S78" i="4"/>
  <c r="S77" i="4"/>
  <c r="S99" i="4"/>
  <c r="S98" i="4"/>
  <c r="S86" i="4"/>
  <c r="S85" i="4"/>
  <c r="S36" i="4"/>
  <c r="S35" i="4"/>
  <c r="S33" i="4"/>
  <c r="S32" i="4"/>
  <c r="S29" i="4"/>
  <c r="S28" i="4"/>
  <c r="S16" i="4"/>
  <c r="K16" i="4"/>
  <c r="AC16" i="4" s="1"/>
  <c r="S17" i="4"/>
  <c r="K17" i="4"/>
  <c r="AC17" i="4" s="1"/>
  <c r="S15" i="4"/>
  <c r="K15" i="4"/>
  <c r="AC15" i="4" s="1"/>
  <c r="S21" i="4"/>
  <c r="K21" i="4"/>
  <c r="AC21" i="4" s="1"/>
  <c r="D622" i="4" l="1"/>
  <c r="C704" i="1"/>
  <c r="D284" i="4"/>
  <c r="C314" i="1"/>
  <c r="O313" i="1"/>
  <c r="Q284" i="4" s="1"/>
  <c r="X312" i="1"/>
  <c r="L283" i="4"/>
  <c r="G283" i="4"/>
  <c r="H283" i="4" s="1"/>
  <c r="M283" i="4" s="1"/>
  <c r="AD283" i="4" s="1"/>
  <c r="AF283" i="4" s="1"/>
  <c r="D187" i="4"/>
  <c r="C210" i="1"/>
  <c r="O209" i="1"/>
  <c r="Q187" i="4" s="1"/>
  <c r="X208" i="1"/>
  <c r="L186" i="4"/>
  <c r="G186" i="4"/>
  <c r="H186" i="4" s="1"/>
  <c r="M186" i="4" s="1"/>
  <c r="AD186" i="4" s="1"/>
  <c r="AF186" i="4" s="1"/>
  <c r="AD638" i="4"/>
  <c r="AF638" i="4" s="1"/>
  <c r="D640" i="4"/>
  <c r="C723" i="1"/>
  <c r="X722" i="1"/>
  <c r="O722" i="1"/>
  <c r="Q640" i="4" s="1"/>
  <c r="G639" i="4"/>
  <c r="H639" i="4" s="1"/>
  <c r="M639" i="4" s="1"/>
  <c r="L639" i="4"/>
  <c r="AD621" i="4"/>
  <c r="AF621" i="4" s="1"/>
  <c r="O703" i="1"/>
  <c r="Q622" i="4" s="1"/>
  <c r="X702" i="1"/>
  <c r="O22" i="1"/>
  <c r="R21" i="4"/>
  <c r="R15" i="4"/>
  <c r="R17" i="4"/>
  <c r="R16" i="4"/>
  <c r="S13" i="4"/>
  <c r="K13" i="4"/>
  <c r="AC13" i="4" s="1"/>
  <c r="AD639" i="4" l="1"/>
  <c r="AF639" i="4" s="1"/>
  <c r="D641" i="4"/>
  <c r="O723" i="1"/>
  <c r="Q641" i="4" s="1"/>
  <c r="G640" i="4"/>
  <c r="H640" i="4" s="1"/>
  <c r="M640" i="4" s="1"/>
  <c r="L640" i="4"/>
  <c r="D188" i="4"/>
  <c r="C211" i="1"/>
  <c r="O210" i="1"/>
  <c r="Q188" i="4" s="1"/>
  <c r="X209" i="1"/>
  <c r="L187" i="4"/>
  <c r="G187" i="4"/>
  <c r="H187" i="4" s="1"/>
  <c r="M187" i="4" s="1"/>
  <c r="AD187" i="4" s="1"/>
  <c r="AF187" i="4" s="1"/>
  <c r="D285" i="4"/>
  <c r="C315" i="1"/>
  <c r="O314" i="1"/>
  <c r="Q285" i="4" s="1"/>
  <c r="X313" i="1"/>
  <c r="L284" i="4"/>
  <c r="G284" i="4"/>
  <c r="H284" i="4" s="1"/>
  <c r="M284" i="4" s="1"/>
  <c r="AD284" i="4" s="1"/>
  <c r="AF284" i="4" s="1"/>
  <c r="D623" i="4"/>
  <c r="C705" i="1"/>
  <c r="X704" i="1"/>
  <c r="O704" i="1"/>
  <c r="Q623" i="4" s="1"/>
  <c r="G622" i="4"/>
  <c r="H622" i="4" s="1"/>
  <c r="M622" i="4" s="1"/>
  <c r="L622" i="4"/>
  <c r="R13" i="4"/>
  <c r="S5" i="4"/>
  <c r="K5" i="4"/>
  <c r="AC5" i="4" s="1"/>
  <c r="S3" i="4"/>
  <c r="K3" i="4"/>
  <c r="AC3" i="4" s="1"/>
  <c r="S8" i="4"/>
  <c r="K8" i="4"/>
  <c r="AC8" i="4" s="1"/>
  <c r="AD622" i="4" l="1"/>
  <c r="AF622" i="4" s="1"/>
  <c r="D624" i="4"/>
  <c r="C706" i="1"/>
  <c r="X705" i="1"/>
  <c r="O705" i="1"/>
  <c r="Q624" i="4" s="1"/>
  <c r="G623" i="4"/>
  <c r="H623" i="4" s="1"/>
  <c r="M623" i="4" s="1"/>
  <c r="L623" i="4"/>
  <c r="D286" i="4"/>
  <c r="C316" i="1"/>
  <c r="O315" i="1"/>
  <c r="Q286" i="4" s="1"/>
  <c r="X314" i="1"/>
  <c r="L285" i="4"/>
  <c r="G285" i="4"/>
  <c r="H285" i="4" s="1"/>
  <c r="M285" i="4" s="1"/>
  <c r="AD285" i="4" s="1"/>
  <c r="AF285" i="4" s="1"/>
  <c r="D189" i="4"/>
  <c r="C212" i="1"/>
  <c r="O211" i="1"/>
  <c r="Q189" i="4" s="1"/>
  <c r="X210" i="1"/>
  <c r="L188" i="4"/>
  <c r="G188" i="4"/>
  <c r="H188" i="4" s="1"/>
  <c r="M188" i="4" s="1"/>
  <c r="AD188" i="4" s="1"/>
  <c r="AF188" i="4" s="1"/>
  <c r="AD640" i="4"/>
  <c r="AF640" i="4" s="1"/>
  <c r="G641" i="4"/>
  <c r="H641" i="4" s="1"/>
  <c r="M641" i="4" s="1"/>
  <c r="L641" i="4"/>
  <c r="R8" i="4"/>
  <c r="R3" i="4"/>
  <c r="R5" i="4"/>
  <c r="S9" i="4"/>
  <c r="K9" i="4"/>
  <c r="AC9" i="4" s="1"/>
  <c r="S2" i="4"/>
  <c r="K2" i="4"/>
  <c r="AC2" i="4" s="1"/>
  <c r="S7" i="4"/>
  <c r="K7" i="4"/>
  <c r="AC7" i="4" s="1"/>
  <c r="S4" i="4"/>
  <c r="K4" i="4"/>
  <c r="AC4" i="4" s="1"/>
  <c r="S6" i="4"/>
  <c r="K6" i="4"/>
  <c r="AC6" i="4" s="1"/>
  <c r="S11" i="4"/>
  <c r="K11" i="4"/>
  <c r="AC11" i="4" s="1"/>
  <c r="S12" i="4"/>
  <c r="K12" i="4"/>
  <c r="AC12" i="4" s="1"/>
  <c r="S10" i="4"/>
  <c r="K10" i="4"/>
  <c r="AC10" i="4" s="1"/>
  <c r="AD641" i="4" l="1"/>
  <c r="AF641" i="4" s="1"/>
  <c r="D190" i="4"/>
  <c r="C213" i="1"/>
  <c r="O212" i="1"/>
  <c r="Q190" i="4" s="1"/>
  <c r="X211" i="1"/>
  <c r="L189" i="4"/>
  <c r="G189" i="4"/>
  <c r="H189" i="4" s="1"/>
  <c r="M189" i="4" s="1"/>
  <c r="AD189" i="4" s="1"/>
  <c r="AF189" i="4" s="1"/>
  <c r="D287" i="4"/>
  <c r="C317" i="1"/>
  <c r="O316" i="1"/>
  <c r="Q287" i="4" s="1"/>
  <c r="X315" i="1"/>
  <c r="L286" i="4"/>
  <c r="G286" i="4"/>
  <c r="H286" i="4" s="1"/>
  <c r="M286" i="4" s="1"/>
  <c r="AD286" i="4" s="1"/>
  <c r="AF286" i="4" s="1"/>
  <c r="AD623" i="4"/>
  <c r="AF623" i="4" s="1"/>
  <c r="D625" i="4"/>
  <c r="O706" i="1"/>
  <c r="Q625" i="4" s="1"/>
  <c r="G624" i="4"/>
  <c r="H624" i="4" s="1"/>
  <c r="M624" i="4" s="1"/>
  <c r="L624" i="4"/>
  <c r="R10" i="4"/>
  <c r="R12" i="4"/>
  <c r="R11" i="4"/>
  <c r="R6" i="4"/>
  <c r="R4" i="4"/>
  <c r="R7" i="4"/>
  <c r="R2" i="4"/>
  <c r="R9" i="4"/>
  <c r="Y16" i="4"/>
  <c r="W16" i="4"/>
  <c r="AD624" i="4" l="1"/>
  <c r="AF624" i="4" s="1"/>
  <c r="G625" i="4"/>
  <c r="H625" i="4" s="1"/>
  <c r="M625" i="4" s="1"/>
  <c r="L625" i="4"/>
  <c r="D288" i="4"/>
  <c r="C318" i="1"/>
  <c r="O317" i="1"/>
  <c r="Q288" i="4" s="1"/>
  <c r="X316" i="1"/>
  <c r="L287" i="4"/>
  <c r="G287" i="4"/>
  <c r="H287" i="4" s="1"/>
  <c r="M287" i="4" s="1"/>
  <c r="AD287" i="4" s="1"/>
  <c r="AF287" i="4" s="1"/>
  <c r="D191" i="4"/>
  <c r="C214" i="1"/>
  <c r="O213" i="1"/>
  <c r="Q191" i="4" s="1"/>
  <c r="X212" i="1"/>
  <c r="L190" i="4"/>
  <c r="G190" i="4"/>
  <c r="H190" i="4" s="1"/>
  <c r="M190" i="4" s="1"/>
  <c r="AD190" i="4" s="1"/>
  <c r="AF190" i="4" s="1"/>
  <c r="W17" i="4"/>
  <c r="Y17" i="4"/>
  <c r="D192" i="4" l="1"/>
  <c r="C215" i="1"/>
  <c r="O214" i="1"/>
  <c r="Q192" i="4" s="1"/>
  <c r="X213" i="1"/>
  <c r="L191" i="4"/>
  <c r="G191" i="4"/>
  <c r="H191" i="4" s="1"/>
  <c r="M191" i="4" s="1"/>
  <c r="AD191" i="4" s="1"/>
  <c r="AF191" i="4" s="1"/>
  <c r="D289" i="4"/>
  <c r="C319" i="1"/>
  <c r="O318" i="1"/>
  <c r="Q289" i="4" s="1"/>
  <c r="X317" i="1"/>
  <c r="L288" i="4"/>
  <c r="G288" i="4"/>
  <c r="H288" i="4" s="1"/>
  <c r="M288" i="4" s="1"/>
  <c r="AD288" i="4" s="1"/>
  <c r="AF288" i="4" s="1"/>
  <c r="AD625" i="4"/>
  <c r="AF625" i="4" s="1"/>
  <c r="Y18" i="4"/>
  <c r="W18" i="4"/>
  <c r="D290" i="4" l="1"/>
  <c r="O319" i="1"/>
  <c r="Q290" i="4" s="1"/>
  <c r="X318" i="1"/>
  <c r="L289" i="4"/>
  <c r="G289" i="4"/>
  <c r="H289" i="4" s="1"/>
  <c r="M289" i="4" s="1"/>
  <c r="AD289" i="4" s="1"/>
  <c r="AF289" i="4" s="1"/>
  <c r="D193" i="4"/>
  <c r="O215" i="1"/>
  <c r="Q193" i="4" s="1"/>
  <c r="X214" i="1"/>
  <c r="L192" i="4"/>
  <c r="G192" i="4"/>
  <c r="H192" i="4" s="1"/>
  <c r="M192" i="4" s="1"/>
  <c r="AD192" i="4" s="1"/>
  <c r="AF192" i="4" s="1"/>
  <c r="W19" i="4"/>
  <c r="Y19" i="4"/>
  <c r="L193" i="4" l="1"/>
  <c r="G193" i="4"/>
  <c r="H193" i="4" s="1"/>
  <c r="M193" i="4" s="1"/>
  <c r="AD193" i="4" s="1"/>
  <c r="AF193" i="4" s="1"/>
  <c r="L290" i="4"/>
  <c r="G290" i="4"/>
  <c r="H290" i="4" s="1"/>
  <c r="M290" i="4" s="1"/>
  <c r="AD290" i="4" s="1"/>
  <c r="AF290" i="4" s="1"/>
  <c r="Y20" i="4"/>
  <c r="W20" i="4"/>
  <c r="W21" i="4" l="1"/>
  <c r="Y21" i="4"/>
  <c r="Y22" i="4" l="1"/>
  <c r="W22" i="4"/>
  <c r="A494" i="1" l="1"/>
  <c r="S494" i="1" l="1"/>
  <c r="R494" i="1"/>
  <c r="L494" i="1"/>
  <c r="C494" i="1" s="1"/>
  <c r="X494" i="1" l="1"/>
  <c r="C495" i="1"/>
  <c r="AA494" i="1"/>
  <c r="AB494" i="1"/>
  <c r="D436" i="4" l="1"/>
  <c r="C496" i="1"/>
  <c r="O494" i="1"/>
  <c r="AD494" i="1"/>
  <c r="AE494" i="1" s="1"/>
  <c r="AC494" i="1"/>
  <c r="D437" i="4" l="1"/>
  <c r="G436" i="4"/>
  <c r="H436" i="4" s="1"/>
  <c r="M436" i="4" s="1"/>
  <c r="L436" i="4"/>
  <c r="C497" i="1"/>
  <c r="O495" i="1"/>
  <c r="Q436" i="4" s="1"/>
  <c r="AD436" i="4" l="1"/>
  <c r="AF436" i="4" s="1"/>
  <c r="G437" i="4"/>
  <c r="H437" i="4" s="1"/>
  <c r="M437" i="4" s="1"/>
  <c r="L437" i="4"/>
  <c r="X497" i="1"/>
  <c r="C498" i="1"/>
  <c r="O496" i="1"/>
  <c r="Q437" i="4" s="1"/>
  <c r="P3" i="4"/>
  <c r="P15" i="4"/>
  <c r="P22" i="4"/>
  <c r="P2" i="4"/>
  <c r="P4" i="4"/>
  <c r="P5" i="4"/>
  <c r="P6" i="4"/>
  <c r="P7" i="4"/>
  <c r="P8" i="4"/>
  <c r="P9" i="4"/>
  <c r="P10" i="4"/>
  <c r="P11" i="4"/>
  <c r="P12" i="4"/>
  <c r="P13" i="4"/>
  <c r="P14" i="4"/>
  <c r="P16" i="4"/>
  <c r="P17" i="4"/>
  <c r="P18" i="4"/>
  <c r="P19" i="4"/>
  <c r="P20" i="4"/>
  <c r="P21" i="4"/>
  <c r="B973" i="1"/>
  <c r="B753" i="1"/>
  <c r="B649" i="1"/>
  <c r="B564" i="1"/>
  <c r="B547" i="1"/>
  <c r="B528" i="1"/>
  <c r="B436" i="1"/>
  <c r="B419" i="1"/>
  <c r="D438" i="4" l="1"/>
  <c r="AD437" i="4"/>
  <c r="AF437" i="4" s="1"/>
  <c r="C499" i="1"/>
  <c r="O497" i="1"/>
  <c r="B668" i="1"/>
  <c r="B667" i="1"/>
  <c r="B403" i="1"/>
  <c r="B402" i="1"/>
  <c r="B632" i="1"/>
  <c r="B23" i="1"/>
  <c r="B972" i="1"/>
  <c r="B631" i="1"/>
  <c r="B752" i="1"/>
  <c r="X498" i="1" l="1"/>
  <c r="D439" i="4"/>
  <c r="G438" i="4"/>
  <c r="H438" i="4" s="1"/>
  <c r="M438" i="4" s="1"/>
  <c r="L438" i="4"/>
  <c r="C500" i="1"/>
  <c r="O498" i="1"/>
  <c r="Q438" i="4" s="1"/>
  <c r="D2" i="4"/>
  <c r="B473" i="1"/>
  <c r="B3" i="1"/>
  <c r="L2" i="4"/>
  <c r="B24" i="1"/>
  <c r="B974" i="1"/>
  <c r="B754" i="1"/>
  <c r="B650" i="1"/>
  <c r="B565" i="1"/>
  <c r="B548" i="1"/>
  <c r="B529" i="1"/>
  <c r="B437" i="1"/>
  <c r="B420" i="1"/>
  <c r="B146" i="1"/>
  <c r="B633" i="1"/>
  <c r="B129" i="1"/>
  <c r="B52" i="1"/>
  <c r="B404" i="1"/>
  <c r="B669" i="1"/>
  <c r="AD438" i="4" l="1"/>
  <c r="AF438" i="4" s="1"/>
  <c r="G439" i="4"/>
  <c r="H439" i="4" s="1"/>
  <c r="M439" i="4" s="1"/>
  <c r="L439" i="4"/>
  <c r="X500" i="1"/>
  <c r="C501" i="1"/>
  <c r="O499" i="1"/>
  <c r="Q439" i="4" s="1"/>
  <c r="G2" i="4"/>
  <c r="H2" i="4" s="1"/>
  <c r="M2" i="4" s="1"/>
  <c r="D43" i="4"/>
  <c r="G43" i="4" s="1"/>
  <c r="D23" i="4"/>
  <c r="G23" i="4" s="1"/>
  <c r="H23" i="4"/>
  <c r="M23" i="4" s="1"/>
  <c r="L23" i="4"/>
  <c r="B25" i="1"/>
  <c r="B4" i="1"/>
  <c r="B490" i="1"/>
  <c r="B474" i="1"/>
  <c r="B26" i="1"/>
  <c r="D24" i="4"/>
  <c r="G24" i="4" s="1"/>
  <c r="B670" i="1"/>
  <c r="B405" i="1"/>
  <c r="B53" i="1"/>
  <c r="B130" i="1"/>
  <c r="B634" i="1"/>
  <c r="B738" i="1"/>
  <c r="B68" i="1"/>
  <c r="D55" i="4"/>
  <c r="G55" i="4" s="1"/>
  <c r="B147" i="1"/>
  <c r="B421" i="1"/>
  <c r="B438" i="1"/>
  <c r="B530" i="1"/>
  <c r="B549" i="1"/>
  <c r="B566" i="1"/>
  <c r="B651" i="1"/>
  <c r="B721" i="1"/>
  <c r="B755" i="1"/>
  <c r="B975" i="1"/>
  <c r="B1000" i="1"/>
  <c r="AD2" i="4"/>
  <c r="D440" i="4" l="1"/>
  <c r="AD439" i="4"/>
  <c r="AF439" i="4" s="1"/>
  <c r="C502" i="1"/>
  <c r="O500" i="1"/>
  <c r="AF2" i="4"/>
  <c r="D122" i="4"/>
  <c r="G122" i="4" s="1"/>
  <c r="H55" i="4"/>
  <c r="M55" i="4" s="1"/>
  <c r="L55" i="4"/>
  <c r="D106" i="4"/>
  <c r="G106" i="4" s="1"/>
  <c r="D44" i="4"/>
  <c r="G44" i="4" s="1"/>
  <c r="Q43" i="4"/>
  <c r="H24" i="4"/>
  <c r="M24" i="4" s="1"/>
  <c r="L24" i="4"/>
  <c r="Q2" i="4"/>
  <c r="D3" i="4"/>
  <c r="G3" i="4" s="1"/>
  <c r="Q23" i="4"/>
  <c r="H43" i="4"/>
  <c r="M43" i="4" s="1"/>
  <c r="L43" i="4"/>
  <c r="AD23" i="4"/>
  <c r="AF23" i="4" s="1"/>
  <c r="AD24" i="4"/>
  <c r="AF24" i="4" s="1"/>
  <c r="AD55" i="4"/>
  <c r="AF55" i="4" s="1"/>
  <c r="Q3" i="4"/>
  <c r="B5" i="1"/>
  <c r="B491" i="1"/>
  <c r="B475" i="1"/>
  <c r="B28" i="1"/>
  <c r="Q24" i="4"/>
  <c r="B27" i="1"/>
  <c r="B976" i="1"/>
  <c r="B756" i="1"/>
  <c r="B722" i="1"/>
  <c r="B652" i="1"/>
  <c r="B567" i="1"/>
  <c r="B531" i="1"/>
  <c r="B439" i="1"/>
  <c r="B422" i="1"/>
  <c r="B289" i="1"/>
  <c r="B270" i="1"/>
  <c r="B148" i="1"/>
  <c r="Q55" i="4"/>
  <c r="B69" i="1"/>
  <c r="B739" i="1"/>
  <c r="B635" i="1"/>
  <c r="B456" i="1"/>
  <c r="B131" i="1"/>
  <c r="B54" i="1"/>
  <c r="B406" i="1"/>
  <c r="B671" i="1"/>
  <c r="X501" i="1" l="1"/>
  <c r="D441" i="4"/>
  <c r="C503" i="1"/>
  <c r="G440" i="4"/>
  <c r="H440" i="4" s="1"/>
  <c r="M440" i="4" s="1"/>
  <c r="L440" i="4"/>
  <c r="X495" i="1"/>
  <c r="X480" i="1"/>
  <c r="X468" i="1"/>
  <c r="X457" i="1"/>
  <c r="X447" i="1"/>
  <c r="X436" i="1"/>
  <c r="X442" i="1"/>
  <c r="X431" i="1"/>
  <c r="X427" i="1"/>
  <c r="X422" i="1"/>
  <c r="X420" i="1"/>
  <c r="X421" i="1"/>
  <c r="X418" i="1"/>
  <c r="X419" i="1"/>
  <c r="X417" i="1"/>
  <c r="X409" i="1"/>
  <c r="X414" i="1"/>
  <c r="X407" i="1"/>
  <c r="X408" i="1"/>
  <c r="X405" i="1"/>
  <c r="X406" i="1"/>
  <c r="X404" i="1"/>
  <c r="X403" i="1"/>
  <c r="X502" i="1"/>
  <c r="X390" i="1"/>
  <c r="O501" i="1"/>
  <c r="Q440" i="4" s="1"/>
  <c r="D45" i="4"/>
  <c r="G45" i="4" s="1"/>
  <c r="Q44" i="4"/>
  <c r="D107" i="4"/>
  <c r="G107" i="4" s="1"/>
  <c r="Q106" i="4"/>
  <c r="Q122" i="4"/>
  <c r="D4" i="4"/>
  <c r="G4" i="4" s="1"/>
  <c r="D25" i="4"/>
  <c r="G25" i="4" s="1"/>
  <c r="AD43" i="4"/>
  <c r="AF43" i="4" s="1"/>
  <c r="H3" i="4"/>
  <c r="M3" i="4" s="1"/>
  <c r="L3" i="4"/>
  <c r="H44" i="4"/>
  <c r="M44" i="4" s="1"/>
  <c r="L44" i="4"/>
  <c r="H106" i="4"/>
  <c r="M106" i="4" s="1"/>
  <c r="L106" i="4"/>
  <c r="H122" i="4"/>
  <c r="M122" i="4" s="1"/>
  <c r="L122" i="4"/>
  <c r="H25" i="4"/>
  <c r="M25" i="4" s="1"/>
  <c r="L25" i="4"/>
  <c r="D56" i="4"/>
  <c r="G56" i="4" s="1"/>
  <c r="B112" i="1"/>
  <c r="D5" i="4"/>
  <c r="G5" i="4" s="1"/>
  <c r="Q4" i="4"/>
  <c r="B6" i="1"/>
  <c r="B492" i="1"/>
  <c r="B476" i="1"/>
  <c r="B458" i="1"/>
  <c r="B291" i="1"/>
  <c r="B71" i="1"/>
  <c r="B29" i="1"/>
  <c r="B672" i="1"/>
  <c r="B407" i="1"/>
  <c r="B55" i="1"/>
  <c r="D46" i="4"/>
  <c r="G46" i="4" s="1"/>
  <c r="B132" i="1"/>
  <c r="B457" i="1"/>
  <c r="B636" i="1"/>
  <c r="B740" i="1"/>
  <c r="B217" i="1"/>
  <c r="Q56" i="4"/>
  <c r="B70" i="1"/>
  <c r="B290" i="1"/>
  <c r="B423" i="1"/>
  <c r="B440" i="1"/>
  <c r="B532" i="1"/>
  <c r="B568" i="1"/>
  <c r="B653" i="1"/>
  <c r="B723" i="1"/>
  <c r="B757" i="1"/>
  <c r="B977" i="1"/>
  <c r="AD440" i="4" l="1"/>
  <c r="AF440" i="4" s="1"/>
  <c r="D442" i="4"/>
  <c r="C504" i="1"/>
  <c r="O503" i="1"/>
  <c r="Q442" i="4" s="1"/>
  <c r="X503" i="1"/>
  <c r="G441" i="4"/>
  <c r="H441" i="4" s="1"/>
  <c r="M441" i="4" s="1"/>
  <c r="L441" i="4"/>
  <c r="O502" i="1"/>
  <c r="Q441" i="4" s="1"/>
  <c r="D108" i="4"/>
  <c r="G108" i="4" s="1"/>
  <c r="Q107" i="4"/>
  <c r="H46" i="4"/>
  <c r="M46" i="4" s="1"/>
  <c r="L46" i="4"/>
  <c r="Q45" i="4"/>
  <c r="Q25" i="4"/>
  <c r="H5" i="4"/>
  <c r="M5" i="4" s="1"/>
  <c r="L5" i="4"/>
  <c r="H56" i="4"/>
  <c r="M56" i="4" s="1"/>
  <c r="L56" i="4"/>
  <c r="AD122" i="4"/>
  <c r="AF122" i="4" s="1"/>
  <c r="AD106" i="4"/>
  <c r="AF106" i="4" s="1"/>
  <c r="AD44" i="4"/>
  <c r="AF44" i="4" s="1"/>
  <c r="AD3" i="4"/>
  <c r="H4" i="4"/>
  <c r="M4" i="4" s="1"/>
  <c r="L4" i="4"/>
  <c r="H107" i="4"/>
  <c r="M107" i="4" s="1"/>
  <c r="L107" i="4"/>
  <c r="H45" i="4"/>
  <c r="M45" i="4" s="1"/>
  <c r="L45" i="4"/>
  <c r="AD25" i="4"/>
  <c r="AF25" i="4" s="1"/>
  <c r="AD56" i="4"/>
  <c r="AF56" i="4" s="1"/>
  <c r="AD46" i="4"/>
  <c r="AF46" i="4" s="1"/>
  <c r="Q5" i="4"/>
  <c r="B7" i="1"/>
  <c r="B113" i="1"/>
  <c r="B493" i="1"/>
  <c r="B477" i="1"/>
  <c r="B459" i="1"/>
  <c r="B292" i="1"/>
  <c r="B72" i="1"/>
  <c r="D57" i="4"/>
  <c r="G57" i="4" s="1"/>
  <c r="B978" i="1"/>
  <c r="B758" i="1"/>
  <c r="B724" i="1"/>
  <c r="B654" i="1"/>
  <c r="B569" i="1"/>
  <c r="B533" i="1"/>
  <c r="B441" i="1"/>
  <c r="B424" i="1"/>
  <c r="B36" i="1"/>
  <c r="B218" i="1"/>
  <c r="B889" i="1"/>
  <c r="B741" i="1"/>
  <c r="B637" i="1"/>
  <c r="B133" i="1"/>
  <c r="Q46" i="4"/>
  <c r="B56" i="1"/>
  <c r="B408" i="1"/>
  <c r="B673" i="1"/>
  <c r="AD441" i="4" l="1"/>
  <c r="AF441" i="4" s="1"/>
  <c r="D443" i="4"/>
  <c r="C505" i="1"/>
  <c r="O504" i="1"/>
  <c r="Q443" i="4" s="1"/>
  <c r="X504" i="1"/>
  <c r="G442" i="4"/>
  <c r="H442" i="4" s="1"/>
  <c r="M442" i="4" s="1"/>
  <c r="L442" i="4"/>
  <c r="AF3" i="4"/>
  <c r="D109" i="4"/>
  <c r="G109" i="4" s="1"/>
  <c r="Q108" i="4"/>
  <c r="H57" i="4"/>
  <c r="M57" i="4" s="1"/>
  <c r="L57" i="4"/>
  <c r="D90" i="4"/>
  <c r="G90" i="4" s="1"/>
  <c r="D6" i="4"/>
  <c r="G6" i="4" s="1"/>
  <c r="AD45" i="4"/>
  <c r="AF45" i="4" s="1"/>
  <c r="AD107" i="4"/>
  <c r="AF107" i="4" s="1"/>
  <c r="AD4" i="4"/>
  <c r="AD5" i="4"/>
  <c r="AF5" i="4" s="1"/>
  <c r="H108" i="4"/>
  <c r="M108" i="4" s="1"/>
  <c r="L108" i="4"/>
  <c r="H6" i="4"/>
  <c r="M6" i="4" s="1"/>
  <c r="L6" i="4"/>
  <c r="AD57" i="4"/>
  <c r="AF57" i="4" s="1"/>
  <c r="B114" i="1"/>
  <c r="Q6" i="4"/>
  <c r="B8" i="1"/>
  <c r="B494" i="1"/>
  <c r="B478" i="1"/>
  <c r="B293" i="1"/>
  <c r="B220" i="1"/>
  <c r="Q57" i="4"/>
  <c r="B73" i="1"/>
  <c r="B31" i="1"/>
  <c r="B674" i="1"/>
  <c r="B409" i="1"/>
  <c r="B57" i="1"/>
  <c r="B134" i="1"/>
  <c r="B351" i="1"/>
  <c r="B638" i="1"/>
  <c r="B742" i="1"/>
  <c r="B890" i="1"/>
  <c r="B219" i="1"/>
  <c r="B37" i="1"/>
  <c r="B425" i="1"/>
  <c r="B442" i="1"/>
  <c r="B534" i="1"/>
  <c r="B570" i="1"/>
  <c r="B655" i="1"/>
  <c r="B708" i="1"/>
  <c r="B725" i="1"/>
  <c r="B979" i="1"/>
  <c r="AD442" i="4" l="1"/>
  <c r="AF442" i="4" s="1"/>
  <c r="D444" i="4"/>
  <c r="C506" i="1"/>
  <c r="O505" i="1"/>
  <c r="Q444" i="4" s="1"/>
  <c r="X505" i="1"/>
  <c r="G443" i="4"/>
  <c r="H443" i="4" s="1"/>
  <c r="M443" i="4" s="1"/>
  <c r="L443" i="4"/>
  <c r="AF4" i="4"/>
  <c r="D32" i="4"/>
  <c r="G32" i="4" s="1"/>
  <c r="D110" i="4"/>
  <c r="G110" i="4" s="1"/>
  <c r="Q109" i="4"/>
  <c r="D47" i="4"/>
  <c r="G47" i="4" s="1"/>
  <c r="D7" i="4"/>
  <c r="G7" i="4" s="1"/>
  <c r="D91" i="4"/>
  <c r="G91" i="4" s="1"/>
  <c r="Q90" i="4"/>
  <c r="AD108" i="4"/>
  <c r="AF108" i="4" s="1"/>
  <c r="H90" i="4"/>
  <c r="M90" i="4" s="1"/>
  <c r="L90" i="4"/>
  <c r="H109" i="4"/>
  <c r="M109" i="4" s="1"/>
  <c r="L109" i="4"/>
  <c r="AD6" i="4"/>
  <c r="Q7" i="4"/>
  <c r="B9" i="1"/>
  <c r="B115" i="1"/>
  <c r="B981" i="1"/>
  <c r="B495" i="1"/>
  <c r="B479" i="1"/>
  <c r="B294" i="1"/>
  <c r="B221" i="1"/>
  <c r="D58" i="4"/>
  <c r="G58" i="4" s="1"/>
  <c r="B74" i="1"/>
  <c r="B32" i="1"/>
  <c r="B989" i="1"/>
  <c r="B980" i="1"/>
  <c r="B955" i="1"/>
  <c r="B776" i="1"/>
  <c r="B726" i="1"/>
  <c r="B709" i="1"/>
  <c r="B656" i="1"/>
  <c r="B588" i="1"/>
  <c r="B571" i="1"/>
  <c r="B535" i="1"/>
  <c r="B443" i="1"/>
  <c r="B426" i="1"/>
  <c r="B329" i="1"/>
  <c r="B38" i="1"/>
  <c r="B891" i="1"/>
  <c r="B743" i="1"/>
  <c r="B639" i="1"/>
  <c r="B135" i="1"/>
  <c r="B58" i="1"/>
  <c r="B410" i="1"/>
  <c r="B675" i="1"/>
  <c r="AD443" i="4" l="1"/>
  <c r="AF443" i="4" s="1"/>
  <c r="D445" i="4"/>
  <c r="C507" i="1"/>
  <c r="O506" i="1"/>
  <c r="Q445" i="4" s="1"/>
  <c r="X506" i="1"/>
  <c r="G444" i="4"/>
  <c r="H444" i="4" s="1"/>
  <c r="M444" i="4" s="1"/>
  <c r="L444" i="4"/>
  <c r="AF6" i="4"/>
  <c r="D48" i="4"/>
  <c r="G48" i="4" s="1"/>
  <c r="Q47" i="4"/>
  <c r="D111" i="4"/>
  <c r="G111" i="4" s="1"/>
  <c r="Q110" i="4"/>
  <c r="D33" i="4"/>
  <c r="G33" i="4" s="1"/>
  <c r="Q32" i="4"/>
  <c r="D28" i="4"/>
  <c r="G28" i="4" s="1"/>
  <c r="H58" i="4"/>
  <c r="M58" i="4" s="1"/>
  <c r="L58" i="4"/>
  <c r="D92" i="4"/>
  <c r="G92" i="4" s="1"/>
  <c r="Q91" i="4"/>
  <c r="D8" i="4"/>
  <c r="G8" i="4" s="1"/>
  <c r="AD109" i="4"/>
  <c r="AF109" i="4" s="1"/>
  <c r="AD90" i="4"/>
  <c r="AF90" i="4" s="1"/>
  <c r="H91" i="4"/>
  <c r="M91" i="4" s="1"/>
  <c r="L91" i="4"/>
  <c r="H7" i="4"/>
  <c r="M7" i="4" s="1"/>
  <c r="L7" i="4"/>
  <c r="H47" i="4"/>
  <c r="M47" i="4" s="1"/>
  <c r="L47" i="4"/>
  <c r="H110" i="4"/>
  <c r="M110" i="4" s="1"/>
  <c r="L110" i="4"/>
  <c r="H32" i="4"/>
  <c r="M32" i="4" s="1"/>
  <c r="L32" i="4"/>
  <c r="AD58" i="4"/>
  <c r="AF58" i="4" s="1"/>
  <c r="B116" i="1"/>
  <c r="Q8" i="4"/>
  <c r="B10" i="1"/>
  <c r="B496" i="1"/>
  <c r="B480" i="1"/>
  <c r="B295" i="1"/>
  <c r="B222" i="1"/>
  <c r="Q58" i="4"/>
  <c r="B75" i="1"/>
  <c r="B33" i="1"/>
  <c r="D29" i="4"/>
  <c r="G29" i="4" s="1"/>
  <c r="B676" i="1"/>
  <c r="B518" i="1"/>
  <c r="B411" i="1"/>
  <c r="B59" i="1"/>
  <c r="D49" i="4"/>
  <c r="G49" i="4" s="1"/>
  <c r="B136" i="1"/>
  <c r="B640" i="1"/>
  <c r="B744" i="1"/>
  <c r="B892" i="1"/>
  <c r="D34" i="4"/>
  <c r="G34" i="4" s="1"/>
  <c r="B39" i="1"/>
  <c r="B330" i="1"/>
  <c r="B427" i="1"/>
  <c r="B444" i="1"/>
  <c r="B536" i="1"/>
  <c r="B572" i="1"/>
  <c r="B589" i="1"/>
  <c r="B657" i="1"/>
  <c r="B710" i="1"/>
  <c r="B727" i="1"/>
  <c r="B777" i="1"/>
  <c r="B956" i="1"/>
  <c r="B990" i="1"/>
  <c r="AD444" i="4" l="1"/>
  <c r="AF444" i="4" s="1"/>
  <c r="D446" i="4"/>
  <c r="C508" i="1"/>
  <c r="O507" i="1"/>
  <c r="Q446" i="4" s="1"/>
  <c r="X507" i="1"/>
  <c r="G445" i="4"/>
  <c r="H445" i="4" s="1"/>
  <c r="M445" i="4" s="1"/>
  <c r="L445" i="4"/>
  <c r="H34" i="4"/>
  <c r="M34" i="4" s="1"/>
  <c r="L34" i="4"/>
  <c r="Q33" i="4"/>
  <c r="D112" i="4"/>
  <c r="G112" i="4" s="1"/>
  <c r="Q111" i="4"/>
  <c r="H49" i="4"/>
  <c r="M49" i="4" s="1"/>
  <c r="L49" i="4"/>
  <c r="Q48" i="4"/>
  <c r="H29" i="4"/>
  <c r="M29" i="4" s="1"/>
  <c r="L29" i="4"/>
  <c r="Q28" i="4"/>
  <c r="D9" i="4"/>
  <c r="G9" i="4" s="1"/>
  <c r="D93" i="4"/>
  <c r="G93" i="4" s="1"/>
  <c r="Q92" i="4"/>
  <c r="AD32" i="4"/>
  <c r="AF32" i="4" s="1"/>
  <c r="AD110" i="4"/>
  <c r="AF110" i="4" s="1"/>
  <c r="AD47" i="4"/>
  <c r="AF47" i="4" s="1"/>
  <c r="AD7" i="4"/>
  <c r="AD91" i="4"/>
  <c r="AF91" i="4" s="1"/>
  <c r="H8" i="4"/>
  <c r="M8" i="4" s="1"/>
  <c r="L8" i="4"/>
  <c r="H92" i="4"/>
  <c r="M92" i="4" s="1"/>
  <c r="L92" i="4"/>
  <c r="H28" i="4"/>
  <c r="M28" i="4" s="1"/>
  <c r="L28" i="4"/>
  <c r="H33" i="4"/>
  <c r="M33" i="4" s="1"/>
  <c r="L33" i="4"/>
  <c r="H111" i="4"/>
  <c r="M111" i="4" s="1"/>
  <c r="L111" i="4"/>
  <c r="H48" i="4"/>
  <c r="M48" i="4" s="1"/>
  <c r="L48" i="4"/>
  <c r="D30" i="4"/>
  <c r="G30" i="4" s="1"/>
  <c r="AD29" i="4"/>
  <c r="AF29" i="4" s="1"/>
  <c r="AD34" i="4"/>
  <c r="AF34" i="4" s="1"/>
  <c r="AD49" i="4"/>
  <c r="AF49" i="4" s="1"/>
  <c r="D123" i="4"/>
  <c r="G123" i="4" s="1"/>
  <c r="D22" i="4"/>
  <c r="G22" i="4" s="1"/>
  <c r="H22" i="4"/>
  <c r="M22" i="4" s="1"/>
  <c r="L22" i="4"/>
  <c r="AD22" i="4"/>
  <c r="AF22" i="4" s="1"/>
  <c r="B982" i="1"/>
  <c r="B11" i="1"/>
  <c r="B117" i="1"/>
  <c r="B991" i="1"/>
  <c r="B497" i="1"/>
  <c r="B481" i="1"/>
  <c r="B296" i="1"/>
  <c r="B223" i="1"/>
  <c r="D59" i="4"/>
  <c r="G59" i="4" s="1"/>
  <c r="B76" i="1"/>
  <c r="B34" i="1"/>
  <c r="B957" i="1"/>
  <c r="B906" i="1"/>
  <c r="B778" i="1"/>
  <c r="B728" i="1"/>
  <c r="B711" i="1"/>
  <c r="B658" i="1"/>
  <c r="B590" i="1"/>
  <c r="B573" i="1"/>
  <c r="B537" i="1"/>
  <c r="B445" i="1"/>
  <c r="B428" i="1"/>
  <c r="B331" i="1"/>
  <c r="Q34" i="4"/>
  <c r="B40" i="1"/>
  <c r="B940" i="1"/>
  <c r="B923" i="1"/>
  <c r="B893" i="1"/>
  <c r="B745" i="1"/>
  <c r="B641" i="1"/>
  <c r="B137" i="1"/>
  <c r="Q49" i="4"/>
  <c r="B60" i="1"/>
  <c r="B412" i="1"/>
  <c r="B519" i="1"/>
  <c r="B677" i="1"/>
  <c r="B847" i="1"/>
  <c r="AD445" i="4" l="1"/>
  <c r="AF445" i="4" s="1"/>
  <c r="D447" i="4"/>
  <c r="C509" i="1"/>
  <c r="O508" i="1"/>
  <c r="Q447" i="4" s="1"/>
  <c r="X508" i="1"/>
  <c r="G446" i="4"/>
  <c r="H446" i="4" s="1"/>
  <c r="M446" i="4" s="1"/>
  <c r="L446" i="4"/>
  <c r="AF7" i="4"/>
  <c r="Q112" i="4"/>
  <c r="D113" i="4"/>
  <c r="G113" i="4" s="1"/>
  <c r="Q29" i="4"/>
  <c r="H59" i="4"/>
  <c r="M59" i="4" s="1"/>
  <c r="L59" i="4"/>
  <c r="D94" i="4"/>
  <c r="G94" i="4" s="1"/>
  <c r="Q93" i="4"/>
  <c r="Q22" i="4"/>
  <c r="Q9" i="4"/>
  <c r="D10" i="4"/>
  <c r="G10" i="4" s="1"/>
  <c r="H123" i="4"/>
  <c r="M123" i="4" s="1"/>
  <c r="L123" i="4"/>
  <c r="AD48" i="4"/>
  <c r="AF48" i="4" s="1"/>
  <c r="AD111" i="4"/>
  <c r="AF111" i="4" s="1"/>
  <c r="AD33" i="4"/>
  <c r="AF33" i="4" s="1"/>
  <c r="AD28" i="4"/>
  <c r="AF28" i="4" s="1"/>
  <c r="AD92" i="4"/>
  <c r="AF92" i="4" s="1"/>
  <c r="AD8" i="4"/>
  <c r="H93" i="4"/>
  <c r="M93" i="4" s="1"/>
  <c r="L93" i="4"/>
  <c r="H9" i="4"/>
  <c r="M9" i="4" s="1"/>
  <c r="L9" i="4"/>
  <c r="H112" i="4"/>
  <c r="M112" i="4" s="1"/>
  <c r="L112" i="4"/>
  <c r="D124" i="4"/>
  <c r="G124" i="4" s="1"/>
  <c r="B150" i="1"/>
  <c r="AD59" i="4"/>
  <c r="AF59" i="4" s="1"/>
  <c r="D31" i="4"/>
  <c r="G31" i="4" s="1"/>
  <c r="B35" i="1"/>
  <c r="H30" i="4"/>
  <c r="M30" i="4" s="1"/>
  <c r="L30" i="4"/>
  <c r="B149" i="1"/>
  <c r="B118" i="1"/>
  <c r="Q10" i="4"/>
  <c r="B12" i="1"/>
  <c r="B983" i="1"/>
  <c r="B849" i="1"/>
  <c r="B992" i="1"/>
  <c r="B959" i="1"/>
  <c r="B498" i="1"/>
  <c r="B482" i="1"/>
  <c r="B297" i="1"/>
  <c r="B224" i="1"/>
  <c r="Q59" i="4"/>
  <c r="B77" i="1"/>
  <c r="B848" i="1"/>
  <c r="B796" i="1"/>
  <c r="B678" i="1"/>
  <c r="B520" i="1"/>
  <c r="B413" i="1"/>
  <c r="B368" i="1"/>
  <c r="B61" i="1"/>
  <c r="B138" i="1"/>
  <c r="B642" i="1"/>
  <c r="B746" i="1"/>
  <c r="B894" i="1"/>
  <c r="B924" i="1"/>
  <c r="B941" i="1"/>
  <c r="B41" i="1"/>
  <c r="B233" i="1"/>
  <c r="B385" i="1"/>
  <c r="B429" i="1"/>
  <c r="B446" i="1"/>
  <c r="B538" i="1"/>
  <c r="B574" i="1"/>
  <c r="B591" i="1"/>
  <c r="B659" i="1"/>
  <c r="B712" i="1"/>
  <c r="B729" i="1"/>
  <c r="B779" i="1"/>
  <c r="B813" i="1"/>
  <c r="B830" i="1"/>
  <c r="B907" i="1"/>
  <c r="B958" i="1"/>
  <c r="AD446" i="4" l="1"/>
  <c r="AF446" i="4" s="1"/>
  <c r="D448" i="4"/>
  <c r="C510" i="1"/>
  <c r="O509" i="1"/>
  <c r="Q448" i="4" s="1"/>
  <c r="X509" i="1"/>
  <c r="G447" i="4"/>
  <c r="H447" i="4" s="1"/>
  <c r="M447" i="4" s="1"/>
  <c r="L447" i="4"/>
  <c r="AF8" i="4"/>
  <c r="D35" i="4"/>
  <c r="G35" i="4" s="1"/>
  <c r="Q113" i="4"/>
  <c r="D114" i="4"/>
  <c r="G114" i="4" s="1"/>
  <c r="D50" i="4"/>
  <c r="G50" i="4" s="1"/>
  <c r="D11" i="4"/>
  <c r="G11" i="4" s="1"/>
  <c r="D95" i="4"/>
  <c r="G95" i="4" s="1"/>
  <c r="Q94" i="4"/>
  <c r="Q124" i="4"/>
  <c r="Q123" i="4"/>
  <c r="Q31" i="4"/>
  <c r="Q30" i="4"/>
  <c r="D125" i="4"/>
  <c r="G125" i="4" s="1"/>
  <c r="AD112" i="4"/>
  <c r="AF112" i="4" s="1"/>
  <c r="AD9" i="4"/>
  <c r="AD93" i="4"/>
  <c r="AF93" i="4" s="1"/>
  <c r="AD123" i="4"/>
  <c r="AF123" i="4" s="1"/>
  <c r="H10" i="4"/>
  <c r="M10" i="4" s="1"/>
  <c r="L10" i="4"/>
  <c r="H94" i="4"/>
  <c r="M94" i="4" s="1"/>
  <c r="L94" i="4"/>
  <c r="H113" i="4"/>
  <c r="M113" i="4" s="1"/>
  <c r="L113" i="4"/>
  <c r="H124" i="4"/>
  <c r="M124" i="4" s="1"/>
  <c r="L124" i="4"/>
  <c r="H125" i="4"/>
  <c r="M125" i="4" s="1"/>
  <c r="L125" i="4"/>
  <c r="B151" i="1"/>
  <c r="AD30" i="4"/>
  <c r="AF30" i="4" s="1"/>
  <c r="H31" i="4"/>
  <c r="M31" i="4" s="1"/>
  <c r="L31" i="4"/>
  <c r="B984" i="1"/>
  <c r="Q11" i="4"/>
  <c r="B13" i="1"/>
  <c r="B119" i="1"/>
  <c r="B896" i="1"/>
  <c r="B993" i="1"/>
  <c r="B850" i="1"/>
  <c r="B960" i="1"/>
  <c r="B499" i="1"/>
  <c r="B483" i="1"/>
  <c r="B298" i="1"/>
  <c r="B225" i="1"/>
  <c r="B78" i="1"/>
  <c r="D60" i="4"/>
  <c r="G60" i="4" s="1"/>
  <c r="B908" i="1"/>
  <c r="B831" i="1"/>
  <c r="B814" i="1"/>
  <c r="B780" i="1"/>
  <c r="B730" i="1"/>
  <c r="B713" i="1"/>
  <c r="B660" i="1"/>
  <c r="B592" i="1"/>
  <c r="B575" i="1"/>
  <c r="B541" i="1"/>
  <c r="B447" i="1"/>
  <c r="B430" i="1"/>
  <c r="B386" i="1"/>
  <c r="B234" i="1"/>
  <c r="B181" i="1"/>
  <c r="B42" i="1"/>
  <c r="B942" i="1"/>
  <c r="B925" i="1"/>
  <c r="B895" i="1"/>
  <c r="B747" i="1"/>
  <c r="B643" i="1"/>
  <c r="B501" i="1"/>
  <c r="B139" i="1"/>
  <c r="B62" i="1"/>
  <c r="D51" i="4"/>
  <c r="G51" i="4" s="1"/>
  <c r="B369" i="1"/>
  <c r="B414" i="1"/>
  <c r="B679" i="1"/>
  <c r="B797" i="1"/>
  <c r="AD447" i="4" l="1"/>
  <c r="AF447" i="4" s="1"/>
  <c r="D449" i="4"/>
  <c r="C511" i="1"/>
  <c r="O510" i="1"/>
  <c r="Q449" i="4" s="1"/>
  <c r="X510" i="1"/>
  <c r="G448" i="4"/>
  <c r="H448" i="4" s="1"/>
  <c r="M448" i="4" s="1"/>
  <c r="L448" i="4"/>
  <c r="AF9" i="4"/>
  <c r="H51" i="4"/>
  <c r="M51" i="4" s="1"/>
  <c r="L51" i="4"/>
  <c r="Q50" i="4"/>
  <c r="Q114" i="4"/>
  <c r="D115" i="4"/>
  <c r="G115" i="4" s="1"/>
  <c r="D36" i="4"/>
  <c r="G36" i="4" s="1"/>
  <c r="Q35" i="4"/>
  <c r="H60" i="4"/>
  <c r="M60" i="4" s="1"/>
  <c r="L60" i="4"/>
  <c r="Q95" i="4"/>
  <c r="D96" i="4"/>
  <c r="G96" i="4" s="1"/>
  <c r="D12" i="4"/>
  <c r="G12" i="4" s="1"/>
  <c r="D126" i="4"/>
  <c r="G126" i="4" s="1"/>
  <c r="Q125" i="4"/>
  <c r="AD113" i="4"/>
  <c r="AF113" i="4" s="1"/>
  <c r="AD94" i="4"/>
  <c r="AF94" i="4" s="1"/>
  <c r="AD10" i="4"/>
  <c r="H95" i="4"/>
  <c r="M95" i="4" s="1"/>
  <c r="L95" i="4"/>
  <c r="H11" i="4"/>
  <c r="M11" i="4" s="1"/>
  <c r="L11" i="4"/>
  <c r="H50" i="4"/>
  <c r="M50" i="4" s="1"/>
  <c r="L50" i="4"/>
  <c r="H114" i="4"/>
  <c r="M114" i="4" s="1"/>
  <c r="L114" i="4"/>
  <c r="H35" i="4"/>
  <c r="M35" i="4" s="1"/>
  <c r="L35" i="4"/>
  <c r="AD125" i="4"/>
  <c r="AF125" i="4" s="1"/>
  <c r="AD124" i="4"/>
  <c r="AF124" i="4" s="1"/>
  <c r="B152" i="1"/>
  <c r="AD31" i="4"/>
  <c r="AF31" i="4" s="1"/>
  <c r="AD60" i="4"/>
  <c r="AF60" i="4" s="1"/>
  <c r="AD51" i="4"/>
  <c r="AF51" i="4" s="1"/>
  <c r="B120" i="1"/>
  <c r="D13" i="4"/>
  <c r="G13" i="4" s="1"/>
  <c r="Q12" i="4"/>
  <c r="B14" i="1"/>
  <c r="B985" i="1"/>
  <c r="B851" i="1"/>
  <c r="B994" i="1"/>
  <c r="B897" i="1"/>
  <c r="B961" i="1"/>
  <c r="B500" i="1"/>
  <c r="B484" i="1"/>
  <c r="B299" i="1"/>
  <c r="B226" i="1"/>
  <c r="Q60" i="4"/>
  <c r="B79" i="1"/>
  <c r="B798" i="1"/>
  <c r="B415" i="1"/>
  <c r="Q51" i="4"/>
  <c r="B63" i="1"/>
  <c r="B140" i="1"/>
  <c r="B502" i="1"/>
  <c r="B644" i="1"/>
  <c r="B748" i="1"/>
  <c r="B926" i="1"/>
  <c r="B943" i="1"/>
  <c r="B43" i="1"/>
  <c r="B182" i="1"/>
  <c r="B235" i="1"/>
  <c r="B387" i="1"/>
  <c r="B431" i="1"/>
  <c r="B448" i="1"/>
  <c r="B542" i="1"/>
  <c r="B576" i="1"/>
  <c r="B593" i="1"/>
  <c r="B661" i="1"/>
  <c r="B695" i="1"/>
  <c r="B714" i="1"/>
  <c r="B731" i="1"/>
  <c r="B781" i="1"/>
  <c r="B815" i="1"/>
  <c r="B832" i="1"/>
  <c r="B909" i="1"/>
  <c r="AD448" i="4" l="1"/>
  <c r="AF448" i="4" s="1"/>
  <c r="D450" i="4"/>
  <c r="C512" i="1"/>
  <c r="O511" i="1"/>
  <c r="Q450" i="4" s="1"/>
  <c r="X511" i="1"/>
  <c r="G449" i="4"/>
  <c r="H449" i="4" s="1"/>
  <c r="M449" i="4" s="1"/>
  <c r="L449" i="4"/>
  <c r="AF10" i="4"/>
  <c r="D37" i="4"/>
  <c r="G37" i="4" s="1"/>
  <c r="Q36" i="4"/>
  <c r="Q115" i="4"/>
  <c r="D116" i="4"/>
  <c r="G116" i="4" s="1"/>
  <c r="H13" i="4"/>
  <c r="M13" i="4" s="1"/>
  <c r="L13" i="4"/>
  <c r="D97" i="4"/>
  <c r="G97" i="4" s="1"/>
  <c r="Q96" i="4"/>
  <c r="D127" i="4"/>
  <c r="G127" i="4" s="1"/>
  <c r="Q126" i="4"/>
  <c r="AD35" i="4"/>
  <c r="AF35" i="4" s="1"/>
  <c r="AD114" i="4"/>
  <c r="AF114" i="4" s="1"/>
  <c r="AD50" i="4"/>
  <c r="AF50" i="4" s="1"/>
  <c r="AD11" i="4"/>
  <c r="AD95" i="4"/>
  <c r="AF95" i="4" s="1"/>
  <c r="H126" i="4"/>
  <c r="M126" i="4" s="1"/>
  <c r="L126" i="4"/>
  <c r="H12" i="4"/>
  <c r="M12" i="4" s="1"/>
  <c r="L12" i="4"/>
  <c r="H96" i="4"/>
  <c r="M96" i="4" s="1"/>
  <c r="L96" i="4"/>
  <c r="H36" i="4"/>
  <c r="M36" i="4" s="1"/>
  <c r="L36" i="4"/>
  <c r="H115" i="4"/>
  <c r="M115" i="4" s="1"/>
  <c r="L115" i="4"/>
  <c r="B153" i="1"/>
  <c r="B986" i="1"/>
  <c r="Q13" i="4"/>
  <c r="D14" i="4"/>
  <c r="G14" i="4" s="1"/>
  <c r="B15" i="1"/>
  <c r="D98" i="4"/>
  <c r="G98" i="4" s="1"/>
  <c r="B121" i="1"/>
  <c r="B945" i="1"/>
  <c r="B963" i="1"/>
  <c r="B898" i="1"/>
  <c r="B995" i="1"/>
  <c r="B852" i="1"/>
  <c r="B962" i="1"/>
  <c r="B485" i="1"/>
  <c r="B300" i="1"/>
  <c r="B227" i="1"/>
  <c r="D61" i="4"/>
  <c r="G61" i="4" s="1"/>
  <c r="B80" i="1"/>
  <c r="B65" i="1"/>
  <c r="B910" i="1"/>
  <c r="B833" i="1"/>
  <c r="B816" i="1"/>
  <c r="B782" i="1"/>
  <c r="B732" i="1"/>
  <c r="B715" i="1"/>
  <c r="B696" i="1"/>
  <c r="B662" i="1"/>
  <c r="B594" i="1"/>
  <c r="B577" i="1"/>
  <c r="B543" i="1"/>
  <c r="B449" i="1"/>
  <c r="B432" i="1"/>
  <c r="B388" i="1"/>
  <c r="B236" i="1"/>
  <c r="B183" i="1"/>
  <c r="D38" i="4"/>
  <c r="G38" i="4" s="1"/>
  <c r="B44" i="1"/>
  <c r="B944" i="1"/>
  <c r="B927" i="1"/>
  <c r="B749" i="1"/>
  <c r="B645" i="1"/>
  <c r="B503" i="1"/>
  <c r="B141" i="1"/>
  <c r="Q52" i="4"/>
  <c r="B64" i="1"/>
  <c r="B416" i="1"/>
  <c r="B799" i="1"/>
  <c r="AD449" i="4" l="1"/>
  <c r="AF449" i="4" s="1"/>
  <c r="D451" i="4"/>
  <c r="C513" i="1"/>
  <c r="O512" i="1"/>
  <c r="Q451" i="4" s="1"/>
  <c r="X512" i="1"/>
  <c r="G450" i="4"/>
  <c r="H450" i="4" s="1"/>
  <c r="M450" i="4" s="1"/>
  <c r="L450" i="4"/>
  <c r="AF11" i="4"/>
  <c r="B486" i="1"/>
  <c r="D117" i="4"/>
  <c r="G117" i="4" s="1"/>
  <c r="Q116" i="4"/>
  <c r="H38" i="4"/>
  <c r="M38" i="4" s="1"/>
  <c r="L38" i="4"/>
  <c r="Q37" i="4"/>
  <c r="H61" i="4"/>
  <c r="M61" i="4" s="1"/>
  <c r="L61" i="4"/>
  <c r="D53" i="4"/>
  <c r="G53" i="4" s="1"/>
  <c r="D52" i="4"/>
  <c r="G52" i="4" s="1"/>
  <c r="Q97" i="4"/>
  <c r="H98" i="4"/>
  <c r="M98" i="4" s="1"/>
  <c r="L98" i="4"/>
  <c r="Q127" i="4"/>
  <c r="D128" i="4"/>
  <c r="G128" i="4" s="1"/>
  <c r="AD115" i="4"/>
  <c r="AF115" i="4" s="1"/>
  <c r="AD36" i="4"/>
  <c r="AF36" i="4" s="1"/>
  <c r="AD96" i="4"/>
  <c r="AF96" i="4" s="1"/>
  <c r="AD12" i="4"/>
  <c r="AD126" i="4"/>
  <c r="AF126" i="4" s="1"/>
  <c r="H127" i="4"/>
  <c r="M127" i="4" s="1"/>
  <c r="L127" i="4"/>
  <c r="H97" i="4"/>
  <c r="M97" i="4" s="1"/>
  <c r="L97" i="4"/>
  <c r="AD13" i="4"/>
  <c r="AF13" i="4" s="1"/>
  <c r="H116" i="4"/>
  <c r="M116" i="4" s="1"/>
  <c r="L116" i="4"/>
  <c r="H37" i="4"/>
  <c r="M37" i="4" s="1"/>
  <c r="L37" i="4"/>
  <c r="D99" i="4"/>
  <c r="G99" i="4" s="1"/>
  <c r="AD98" i="4"/>
  <c r="AF98" i="4" s="1"/>
  <c r="B154" i="1"/>
  <c r="H53" i="4"/>
  <c r="M53" i="4" s="1"/>
  <c r="L53" i="4"/>
  <c r="B123" i="1"/>
  <c r="H14" i="4"/>
  <c r="M14" i="4" s="1"/>
  <c r="L14" i="4"/>
  <c r="AD61" i="4"/>
  <c r="AF61" i="4" s="1"/>
  <c r="AD38" i="4"/>
  <c r="AF38" i="4" s="1"/>
  <c r="B333" i="1"/>
  <c r="B332" i="1"/>
  <c r="B122" i="1"/>
  <c r="D15" i="4"/>
  <c r="G15" i="4" s="1"/>
  <c r="B16" i="1"/>
  <c r="B987" i="1"/>
  <c r="B853" i="1"/>
  <c r="B996" i="1"/>
  <c r="B899" i="1"/>
  <c r="B964" i="1"/>
  <c r="B946" i="1"/>
  <c r="B301" i="1"/>
  <c r="B228" i="1"/>
  <c r="Q61" i="4"/>
  <c r="B81" i="1"/>
  <c r="B46" i="1"/>
  <c r="B66" i="1"/>
  <c r="D54" i="4"/>
  <c r="G54" i="4" s="1"/>
  <c r="B800" i="1"/>
  <c r="B417" i="1"/>
  <c r="B142" i="1"/>
  <c r="D118" i="4"/>
  <c r="G118" i="4" s="1"/>
  <c r="B504" i="1"/>
  <c r="B646" i="1"/>
  <c r="B750" i="1"/>
  <c r="B881" i="1"/>
  <c r="B928" i="1"/>
  <c r="Q38" i="4"/>
  <c r="B45" i="1"/>
  <c r="B184" i="1"/>
  <c r="B237" i="1"/>
  <c r="B306" i="1"/>
  <c r="B389" i="1"/>
  <c r="B433" i="1"/>
  <c r="B450" i="1"/>
  <c r="B544" i="1"/>
  <c r="B578" i="1"/>
  <c r="B595" i="1"/>
  <c r="B612" i="1"/>
  <c r="B663" i="1"/>
  <c r="B697" i="1"/>
  <c r="B716" i="1"/>
  <c r="B733" i="1"/>
  <c r="B783" i="1"/>
  <c r="B817" i="1"/>
  <c r="B834" i="1"/>
  <c r="B864" i="1"/>
  <c r="B911" i="1"/>
  <c r="AD450" i="4" l="1"/>
  <c r="AF450" i="4" s="1"/>
  <c r="D452" i="4"/>
  <c r="C514" i="1"/>
  <c r="O513" i="1"/>
  <c r="Q452" i="4" s="1"/>
  <c r="X513" i="1"/>
  <c r="G451" i="4"/>
  <c r="H451" i="4" s="1"/>
  <c r="M451" i="4" s="1"/>
  <c r="L451" i="4"/>
  <c r="AF12" i="4"/>
  <c r="B487" i="1"/>
  <c r="B452" i="1"/>
  <c r="H118" i="4"/>
  <c r="M118" i="4" s="1"/>
  <c r="L118" i="4"/>
  <c r="Q117" i="4"/>
  <c r="H54" i="4"/>
  <c r="M54" i="4" s="1"/>
  <c r="L54" i="4"/>
  <c r="Q53" i="4"/>
  <c r="D39" i="4"/>
  <c r="G39" i="4" s="1"/>
  <c r="Q14" i="4"/>
  <c r="Q99" i="4"/>
  <c r="Q98" i="4"/>
  <c r="Q128" i="4"/>
  <c r="D129" i="4"/>
  <c r="G129" i="4" s="1"/>
  <c r="D100" i="4"/>
  <c r="G100" i="4" s="1"/>
  <c r="AD37" i="4"/>
  <c r="AF37" i="4" s="1"/>
  <c r="AD116" i="4"/>
  <c r="AF116" i="4" s="1"/>
  <c r="AD97" i="4"/>
  <c r="AF97" i="4" s="1"/>
  <c r="AD127" i="4"/>
  <c r="AF127" i="4" s="1"/>
  <c r="H128" i="4"/>
  <c r="M128" i="4" s="1"/>
  <c r="L128" i="4"/>
  <c r="H52" i="4"/>
  <c r="M52" i="4" s="1"/>
  <c r="L52" i="4"/>
  <c r="H117" i="4"/>
  <c r="M117" i="4" s="1"/>
  <c r="L117" i="4"/>
  <c r="B418" i="1"/>
  <c r="D119" i="4"/>
  <c r="G119" i="4" s="1"/>
  <c r="H99" i="4"/>
  <c r="M99" i="4" s="1"/>
  <c r="L99" i="4"/>
  <c r="H100" i="4"/>
  <c r="M100" i="4" s="1"/>
  <c r="L100" i="4"/>
  <c r="AD118" i="4"/>
  <c r="AF118" i="4" s="1"/>
  <c r="B302" i="1"/>
  <c r="B155" i="1"/>
  <c r="D121" i="4"/>
  <c r="G121" i="4" s="1"/>
  <c r="B144" i="1"/>
  <c r="H39" i="4"/>
  <c r="M39" i="4" s="1"/>
  <c r="L39" i="4"/>
  <c r="D16" i="4"/>
  <c r="G16" i="4" s="1"/>
  <c r="AD14" i="4"/>
  <c r="H15" i="4"/>
  <c r="M15" i="4" s="1"/>
  <c r="L15" i="4"/>
  <c r="B124" i="1"/>
  <c r="AD53" i="4"/>
  <c r="AF53" i="4" s="1"/>
  <c r="AD54" i="4"/>
  <c r="AF54" i="4" s="1"/>
  <c r="B334" i="1"/>
  <c r="B988" i="1"/>
  <c r="B17" i="1"/>
  <c r="H16" i="4"/>
  <c r="M16" i="4" s="1"/>
  <c r="L16" i="4"/>
  <c r="B930" i="1"/>
  <c r="B883" i="1"/>
  <c r="B947" i="1"/>
  <c r="B965" i="1"/>
  <c r="B900" i="1"/>
  <c r="B997" i="1"/>
  <c r="B854" i="1"/>
  <c r="B866" i="1"/>
  <c r="B836" i="1"/>
  <c r="B819" i="1"/>
  <c r="B802" i="1"/>
  <c r="B785" i="1"/>
  <c r="B546" i="1"/>
  <c r="B506" i="1"/>
  <c r="B391" i="1"/>
  <c r="B308" i="1"/>
  <c r="B229" i="1"/>
  <c r="B239" i="1"/>
  <c r="B186" i="1"/>
  <c r="D62" i="4"/>
  <c r="G62" i="4" s="1"/>
  <c r="B82" i="1"/>
  <c r="Q54" i="4"/>
  <c r="B67" i="1"/>
  <c r="D40" i="4"/>
  <c r="G40" i="4" s="1"/>
  <c r="B47" i="1"/>
  <c r="B912" i="1"/>
  <c r="B865" i="1"/>
  <c r="B835" i="1"/>
  <c r="B818" i="1"/>
  <c r="B784" i="1"/>
  <c r="B734" i="1"/>
  <c r="B717" i="1"/>
  <c r="B698" i="1"/>
  <c r="B664" i="1"/>
  <c r="B613" i="1"/>
  <c r="B596" i="1"/>
  <c r="B579" i="1"/>
  <c r="B545" i="1"/>
  <c r="B451" i="1"/>
  <c r="B434" i="1"/>
  <c r="B390" i="1"/>
  <c r="B307" i="1"/>
  <c r="B238" i="1"/>
  <c r="B185" i="1"/>
  <c r="B929" i="1"/>
  <c r="B882" i="1"/>
  <c r="B751" i="1"/>
  <c r="B647" i="1"/>
  <c r="B505" i="1"/>
  <c r="B143" i="1"/>
  <c r="B630" i="1"/>
  <c r="B801" i="1"/>
  <c r="AD451" i="4" l="1"/>
  <c r="AF451" i="4" s="1"/>
  <c r="D453" i="4"/>
  <c r="C515" i="1"/>
  <c r="O514" i="1"/>
  <c r="Q453" i="4" s="1"/>
  <c r="X514" i="1"/>
  <c r="G452" i="4"/>
  <c r="H452" i="4" s="1"/>
  <c r="M452" i="4" s="1"/>
  <c r="L452" i="4"/>
  <c r="AF14" i="4"/>
  <c r="B488" i="1"/>
  <c r="B453" i="1"/>
  <c r="Q119" i="4"/>
  <c r="Q118" i="4"/>
  <c r="Q39" i="4"/>
  <c r="H40" i="4"/>
  <c r="M40" i="4" s="1"/>
  <c r="L40" i="4"/>
  <c r="H62" i="4"/>
  <c r="M62" i="4" s="1"/>
  <c r="L62" i="4"/>
  <c r="Q15" i="4"/>
  <c r="B272" i="1"/>
  <c r="Q100" i="4"/>
  <c r="D101" i="4"/>
  <c r="G101" i="4" s="1"/>
  <c r="D130" i="4"/>
  <c r="G130" i="4" s="1"/>
  <c r="D120" i="4"/>
  <c r="G120" i="4" s="1"/>
  <c r="AD117" i="4"/>
  <c r="AF117" i="4" s="1"/>
  <c r="AD52" i="4"/>
  <c r="AF52" i="4" s="1"/>
  <c r="AD128" i="4"/>
  <c r="AF128" i="4" s="1"/>
  <c r="H129" i="4"/>
  <c r="M129" i="4" s="1"/>
  <c r="L129" i="4"/>
  <c r="B435" i="1"/>
  <c r="H121" i="4"/>
  <c r="M121" i="4" s="1"/>
  <c r="L121" i="4"/>
  <c r="AD100" i="4"/>
  <c r="AF100" i="4" s="1"/>
  <c r="AD99" i="4"/>
  <c r="AF99" i="4" s="1"/>
  <c r="H119" i="4"/>
  <c r="M119" i="4" s="1"/>
  <c r="L119" i="4"/>
  <c r="H120" i="4"/>
  <c r="M120" i="4" s="1"/>
  <c r="L120" i="4"/>
  <c r="B303" i="1"/>
  <c r="B156" i="1"/>
  <c r="B145" i="1"/>
  <c r="B125" i="1"/>
  <c r="AD15" i="4"/>
  <c r="D17" i="4"/>
  <c r="G17" i="4" s="1"/>
  <c r="Q16" i="4"/>
  <c r="B18" i="1"/>
  <c r="AD39" i="4"/>
  <c r="AF39" i="4" s="1"/>
  <c r="AD62" i="4"/>
  <c r="AF62" i="4" s="1"/>
  <c r="AD40" i="4"/>
  <c r="AF40" i="4" s="1"/>
  <c r="B335" i="1"/>
  <c r="B271" i="1"/>
  <c r="B370" i="1"/>
  <c r="AD16" i="4"/>
  <c r="AF16" i="4" s="1"/>
  <c r="H17" i="4"/>
  <c r="M17" i="4" s="1"/>
  <c r="L17" i="4"/>
  <c r="B838" i="1"/>
  <c r="B855" i="1"/>
  <c r="B998" i="1"/>
  <c r="B901" i="1"/>
  <c r="B966" i="1"/>
  <c r="B948" i="1"/>
  <c r="B884" i="1"/>
  <c r="B931" i="1"/>
  <c r="B913" i="1"/>
  <c r="B648" i="1"/>
  <c r="B580" i="1"/>
  <c r="B597" i="1"/>
  <c r="B614" i="1"/>
  <c r="B665" i="1"/>
  <c r="B699" i="1"/>
  <c r="B718" i="1"/>
  <c r="B735" i="1"/>
  <c r="B820" i="1"/>
  <c r="B837" i="1"/>
  <c r="B507" i="1"/>
  <c r="B392" i="1"/>
  <c r="B309" i="1"/>
  <c r="B230" i="1"/>
  <c r="B95" i="1"/>
  <c r="B187" i="1"/>
  <c r="Q62" i="4"/>
  <c r="B83" i="1"/>
  <c r="D41" i="4"/>
  <c r="G41" i="4" s="1"/>
  <c r="B48" i="1"/>
  <c r="AD452" i="4" l="1"/>
  <c r="AF452" i="4" s="1"/>
  <c r="D454" i="4"/>
  <c r="C516" i="1"/>
  <c r="O515" i="1"/>
  <c r="Q454" i="4" s="1"/>
  <c r="X515" i="1"/>
  <c r="G453" i="4"/>
  <c r="H453" i="4" s="1"/>
  <c r="M453" i="4" s="1"/>
  <c r="L453" i="4"/>
  <c r="AF15" i="4"/>
  <c r="B489" i="1"/>
  <c r="B454" i="1"/>
  <c r="Q40" i="4"/>
  <c r="D102" i="4"/>
  <c r="G102" i="4" s="1"/>
  <c r="Q101" i="4"/>
  <c r="Q121" i="4"/>
  <c r="Q120" i="4"/>
  <c r="D131" i="4"/>
  <c r="G131" i="4" s="1"/>
  <c r="AD129" i="4"/>
  <c r="AF129" i="4" s="1"/>
  <c r="H130" i="4"/>
  <c r="M130" i="4" s="1"/>
  <c r="L130" i="4"/>
  <c r="H101" i="4"/>
  <c r="M101" i="4" s="1"/>
  <c r="L101" i="4"/>
  <c r="B273" i="1"/>
  <c r="AD120" i="4"/>
  <c r="AF120" i="4" s="1"/>
  <c r="AD119" i="4"/>
  <c r="AF119" i="4" s="1"/>
  <c r="AD121" i="4"/>
  <c r="AF121" i="4" s="1"/>
  <c r="B304" i="1"/>
  <c r="B232" i="1"/>
  <c r="B157" i="1"/>
  <c r="B19" i="1"/>
  <c r="D18" i="4"/>
  <c r="G18" i="4" s="1"/>
  <c r="B126" i="1"/>
  <c r="H41" i="4"/>
  <c r="M41" i="4" s="1"/>
  <c r="L41" i="4"/>
  <c r="B336" i="1"/>
  <c r="B371" i="1"/>
  <c r="B550" i="1"/>
  <c r="B867" i="1"/>
  <c r="B786" i="1"/>
  <c r="B803" i="1"/>
  <c r="AD17" i="4"/>
  <c r="B914" i="1"/>
  <c r="B932" i="1"/>
  <c r="B885" i="1"/>
  <c r="B949" i="1"/>
  <c r="B967" i="1"/>
  <c r="B902" i="1"/>
  <c r="B999" i="1"/>
  <c r="B856" i="1"/>
  <c r="B839" i="1"/>
  <c r="B821" i="1"/>
  <c r="B736" i="1"/>
  <c r="B719" i="1"/>
  <c r="B700" i="1"/>
  <c r="B666" i="1"/>
  <c r="B615" i="1"/>
  <c r="B598" i="1"/>
  <c r="B581" i="1"/>
  <c r="B508" i="1"/>
  <c r="B393" i="1"/>
  <c r="B310" i="1"/>
  <c r="B240" i="1"/>
  <c r="B231" i="1"/>
  <c r="B163" i="1"/>
  <c r="B96" i="1"/>
  <c r="D74" i="4"/>
  <c r="G74" i="4" s="1"/>
  <c r="B188" i="1"/>
  <c r="D42" i="4"/>
  <c r="G42" i="4" s="1"/>
  <c r="B49" i="1"/>
  <c r="AD453" i="4" l="1"/>
  <c r="AF453" i="4" s="1"/>
  <c r="D455" i="4"/>
  <c r="O516" i="1"/>
  <c r="Q455" i="4" s="1"/>
  <c r="X516" i="1"/>
  <c r="X762" i="1"/>
  <c r="X740" i="1"/>
  <c r="X573" i="1"/>
  <c r="X575" i="1"/>
  <c r="X581" i="1"/>
  <c r="X616" i="1"/>
  <c r="X597" i="1"/>
  <c r="X671" i="1"/>
  <c r="X629" i="1"/>
  <c r="X614" i="1"/>
  <c r="X595" i="1"/>
  <c r="X591" i="1"/>
  <c r="X556" i="1"/>
  <c r="X539" i="1"/>
  <c r="X522" i="1"/>
  <c r="X757" i="1"/>
  <c r="X752" i="1"/>
  <c r="X754" i="1"/>
  <c r="X749" i="1"/>
  <c r="X747" i="1"/>
  <c r="X564" i="1"/>
  <c r="X689" i="1"/>
  <c r="X569" i="1"/>
  <c r="X646" i="1"/>
  <c r="X560" i="1"/>
  <c r="X654" i="1"/>
  <c r="X723" i="1"/>
  <c r="X496" i="1"/>
  <c r="X499" i="1"/>
  <c r="X493" i="1"/>
  <c r="X489" i="1"/>
  <c r="X491" i="1"/>
  <c r="X485" i="1"/>
  <c r="X487" i="1"/>
  <c r="X481" i="1"/>
  <c r="X483" i="1"/>
  <c r="X478" i="1"/>
  <c r="X474" i="1"/>
  <c r="X476" i="1"/>
  <c r="X471" i="1"/>
  <c r="X462" i="1"/>
  <c r="X445" i="1"/>
  <c r="X428" i="1"/>
  <c r="X425" i="1"/>
  <c r="X423" i="1"/>
  <c r="X415" i="1"/>
  <c r="X402" i="1"/>
  <c r="X395" i="1"/>
  <c r="X391" i="1"/>
  <c r="X393" i="1"/>
  <c r="X3" i="1"/>
  <c r="X5" i="1"/>
  <c r="X7" i="1"/>
  <c r="X9" i="1"/>
  <c r="X11" i="1"/>
  <c r="X15" i="1"/>
  <c r="X17" i="1"/>
  <c r="X21" i="1"/>
  <c r="X24" i="1"/>
  <c r="X41" i="1"/>
  <c r="X58" i="1"/>
  <c r="X62" i="1"/>
  <c r="X79" i="1"/>
  <c r="X96" i="1"/>
  <c r="X113" i="1"/>
  <c r="X130" i="1"/>
  <c r="X148" i="1"/>
  <c r="X165" i="1"/>
  <c r="X182" i="1"/>
  <c r="X185" i="1"/>
  <c r="X199" i="1"/>
  <c r="X215" i="1"/>
  <c r="X231" i="1"/>
  <c r="X236" i="1"/>
  <c r="X253" i="1"/>
  <c r="X270" i="1"/>
  <c r="X287" i="1"/>
  <c r="X302" i="1"/>
  <c r="X319" i="1"/>
  <c r="X335" i="1"/>
  <c r="X351" i="1"/>
  <c r="X354" i="1"/>
  <c r="X356" i="1"/>
  <c r="X358" i="1"/>
  <c r="X367" i="1"/>
  <c r="X369" i="1"/>
  <c r="X374" i="1"/>
  <c r="G454" i="4"/>
  <c r="H454" i="4" s="1"/>
  <c r="M454" i="4" s="1"/>
  <c r="L454" i="4"/>
  <c r="AF17" i="4"/>
  <c r="B455" i="1"/>
  <c r="Q41" i="4"/>
  <c r="H74" i="4"/>
  <c r="M74" i="4" s="1"/>
  <c r="L74" i="4"/>
  <c r="Q102" i="4"/>
  <c r="D103" i="4"/>
  <c r="G103" i="4" s="1"/>
  <c r="Q17" i="4"/>
  <c r="AD101" i="4"/>
  <c r="AF101" i="4" s="1"/>
  <c r="AD130" i="4"/>
  <c r="AF130" i="4" s="1"/>
  <c r="H131" i="4"/>
  <c r="M131" i="4" s="1"/>
  <c r="L131" i="4"/>
  <c r="H102" i="4"/>
  <c r="M102" i="4" s="1"/>
  <c r="L102" i="4"/>
  <c r="B337" i="1"/>
  <c r="B373" i="1"/>
  <c r="AD74" i="4"/>
  <c r="AF74" i="4" s="1"/>
  <c r="B305" i="1"/>
  <c r="B158" i="1"/>
  <c r="AD41" i="4"/>
  <c r="AF41" i="4" s="1"/>
  <c r="B127" i="1"/>
  <c r="H18" i="4"/>
  <c r="M18" i="4" s="1"/>
  <c r="L18" i="4"/>
  <c r="B20" i="1"/>
  <c r="D19" i="4"/>
  <c r="G19" i="4" s="1"/>
  <c r="H42" i="4"/>
  <c r="M42" i="4" s="1"/>
  <c r="L42" i="4"/>
  <c r="B551" i="1"/>
  <c r="B521" i="1"/>
  <c r="B372" i="1"/>
  <c r="B804" i="1"/>
  <c r="B787" i="1"/>
  <c r="B868" i="1"/>
  <c r="B840" i="1"/>
  <c r="B857" i="1"/>
  <c r="B903" i="1"/>
  <c r="B968" i="1"/>
  <c r="B950" i="1"/>
  <c r="B886" i="1"/>
  <c r="B933" i="1"/>
  <c r="B915" i="1"/>
  <c r="B582" i="1"/>
  <c r="B599" i="1"/>
  <c r="B616" i="1"/>
  <c r="B701" i="1"/>
  <c r="B720" i="1"/>
  <c r="B737" i="1"/>
  <c r="B822" i="1"/>
  <c r="B509" i="1"/>
  <c r="B394" i="1"/>
  <c r="B311" i="1"/>
  <c r="B241" i="1"/>
  <c r="B97" i="1"/>
  <c r="Q129" i="4"/>
  <c r="B164" i="1"/>
  <c r="B189" i="1"/>
  <c r="Q42" i="4"/>
  <c r="B50" i="1"/>
  <c r="AD454" i="4" l="1"/>
  <c r="AF454" i="4" s="1"/>
  <c r="G455" i="4"/>
  <c r="H455" i="4" s="1"/>
  <c r="M455" i="4" s="1"/>
  <c r="L455" i="4"/>
  <c r="D75" i="4"/>
  <c r="G75" i="4" s="1"/>
  <c r="Q74" i="4"/>
  <c r="Q18" i="4"/>
  <c r="Q103" i="4"/>
  <c r="D105" i="4"/>
  <c r="G105" i="4" s="1"/>
  <c r="D104" i="4"/>
  <c r="G104" i="4" s="1"/>
  <c r="B338" i="1"/>
  <c r="AD102" i="4"/>
  <c r="AF102" i="4" s="1"/>
  <c r="AD131" i="4"/>
  <c r="AF131" i="4" s="1"/>
  <c r="H103" i="4"/>
  <c r="M103" i="4" s="1"/>
  <c r="L103" i="4"/>
  <c r="B374" i="1"/>
  <c r="H105" i="4"/>
  <c r="M105" i="4" s="1"/>
  <c r="L105" i="4"/>
  <c r="H75" i="4"/>
  <c r="M75" i="4" s="1"/>
  <c r="L75" i="4"/>
  <c r="Q131" i="4"/>
  <c r="B166" i="1"/>
  <c r="B159" i="1"/>
  <c r="AD42" i="4"/>
  <c r="AF42" i="4" s="1"/>
  <c r="H19" i="4"/>
  <c r="M19" i="4" s="1"/>
  <c r="L19" i="4"/>
  <c r="B21" i="1"/>
  <c r="D20" i="4"/>
  <c r="G20" i="4" s="1"/>
  <c r="AD18" i="4"/>
  <c r="B128" i="1"/>
  <c r="B522" i="1"/>
  <c r="B552" i="1"/>
  <c r="B524" i="1"/>
  <c r="B869" i="1"/>
  <c r="B788" i="1"/>
  <c r="B805" i="1"/>
  <c r="B916" i="1"/>
  <c r="B934" i="1"/>
  <c r="B887" i="1"/>
  <c r="B951" i="1"/>
  <c r="B969" i="1"/>
  <c r="B904" i="1"/>
  <c r="B858" i="1"/>
  <c r="B841" i="1"/>
  <c r="B823" i="1"/>
  <c r="B702" i="1"/>
  <c r="B617" i="1"/>
  <c r="B600" i="1"/>
  <c r="B583" i="1"/>
  <c r="B510" i="1"/>
  <c r="B395" i="1"/>
  <c r="B312" i="1"/>
  <c r="B242" i="1"/>
  <c r="Q130" i="4"/>
  <c r="B165" i="1"/>
  <c r="B98" i="1"/>
  <c r="B190" i="1"/>
  <c r="B51" i="1"/>
  <c r="AD455" i="4" l="1"/>
  <c r="AF455" i="4" s="1"/>
  <c r="AF18" i="4"/>
  <c r="D76" i="4"/>
  <c r="G76" i="4" s="1"/>
  <c r="Q75" i="4"/>
  <c r="Q105" i="4"/>
  <c r="Q104" i="4"/>
  <c r="Q19" i="4"/>
  <c r="AD103" i="4"/>
  <c r="AF103" i="4" s="1"/>
  <c r="B339" i="1"/>
  <c r="H104" i="4"/>
  <c r="M104" i="4" s="1"/>
  <c r="L104" i="4"/>
  <c r="B396" i="1"/>
  <c r="B375" i="1"/>
  <c r="AD75" i="4"/>
  <c r="AF75" i="4" s="1"/>
  <c r="AD105" i="4"/>
  <c r="AF105" i="4" s="1"/>
  <c r="B160" i="1"/>
  <c r="H20" i="4"/>
  <c r="M20" i="4" s="1"/>
  <c r="L20" i="4"/>
  <c r="B22" i="1"/>
  <c r="D21" i="4"/>
  <c r="G21" i="4" s="1"/>
  <c r="AD19" i="4"/>
  <c r="B523" i="1"/>
  <c r="B525" i="1"/>
  <c r="B553" i="1"/>
  <c r="B806" i="1"/>
  <c r="B870" i="1"/>
  <c r="B842" i="1"/>
  <c r="B859" i="1"/>
  <c r="B905" i="1"/>
  <c r="B970" i="1"/>
  <c r="B952" i="1"/>
  <c r="B888" i="1"/>
  <c r="B935" i="1"/>
  <c r="B917" i="1"/>
  <c r="B584" i="1"/>
  <c r="B618" i="1"/>
  <c r="B703" i="1"/>
  <c r="B824" i="1"/>
  <c r="B511" i="1"/>
  <c r="B313" i="1"/>
  <c r="B243" i="1"/>
  <c r="B99" i="1"/>
  <c r="B191" i="1"/>
  <c r="AF19" i="4" l="1"/>
  <c r="D77" i="4"/>
  <c r="G77" i="4" s="1"/>
  <c r="Q76" i="4"/>
  <c r="Q21" i="4"/>
  <c r="Q20" i="4"/>
  <c r="AD104" i="4"/>
  <c r="AF104" i="4" s="1"/>
  <c r="B340" i="1"/>
  <c r="B397" i="1"/>
  <c r="B376" i="1"/>
  <c r="H76" i="4"/>
  <c r="M76" i="4" s="1"/>
  <c r="L76" i="4"/>
  <c r="B167" i="1"/>
  <c r="B161" i="1"/>
  <c r="H21" i="4"/>
  <c r="M21" i="4" s="1"/>
  <c r="L21" i="4"/>
  <c r="AD20" i="4"/>
  <c r="B554" i="1"/>
  <c r="B526" i="1"/>
  <c r="B871" i="1"/>
  <c r="B807" i="1"/>
  <c r="B918" i="1"/>
  <c r="B936" i="1"/>
  <c r="B953" i="1"/>
  <c r="B971" i="1"/>
  <c r="B860" i="1"/>
  <c r="B843" i="1"/>
  <c r="B825" i="1"/>
  <c r="B704" i="1"/>
  <c r="B619" i="1"/>
  <c r="B585" i="1"/>
  <c r="B512" i="1"/>
  <c r="B314" i="1"/>
  <c r="B244" i="1"/>
  <c r="B193" i="1"/>
  <c r="D78" i="4"/>
  <c r="G78" i="4" s="1"/>
  <c r="B100" i="1"/>
  <c r="B192" i="1"/>
  <c r="AF20" i="4" l="1"/>
  <c r="H78" i="4"/>
  <c r="M78" i="4" s="1"/>
  <c r="L78" i="4"/>
  <c r="Q77" i="4"/>
  <c r="AD76" i="4"/>
  <c r="AF76" i="4" s="1"/>
  <c r="B377" i="1"/>
  <c r="B398" i="1"/>
  <c r="B341" i="1"/>
  <c r="H77" i="4"/>
  <c r="M77" i="4" s="1"/>
  <c r="L77" i="4"/>
  <c r="AD78" i="4"/>
  <c r="AF78" i="4" s="1"/>
  <c r="B168" i="1"/>
  <c r="D79" i="4"/>
  <c r="G79" i="4" s="1"/>
  <c r="B162" i="1"/>
  <c r="B102" i="1"/>
  <c r="AD21" i="4"/>
  <c r="B527" i="1"/>
  <c r="B555" i="1"/>
  <c r="B808" i="1"/>
  <c r="B872" i="1"/>
  <c r="B844" i="1"/>
  <c r="B861" i="1"/>
  <c r="B954" i="1"/>
  <c r="B937" i="1"/>
  <c r="B919" i="1"/>
  <c r="B586" i="1"/>
  <c r="B620" i="1"/>
  <c r="B705" i="1"/>
  <c r="B826" i="1"/>
  <c r="B513" i="1"/>
  <c r="B315" i="1"/>
  <c r="B245" i="1"/>
  <c r="B101" i="1"/>
  <c r="AF21" i="4" l="1"/>
  <c r="Q79" i="4"/>
  <c r="Q78" i="4"/>
  <c r="D80" i="4"/>
  <c r="G80" i="4" s="1"/>
  <c r="AD77" i="4"/>
  <c r="AF77" i="4" s="1"/>
  <c r="B342" i="1"/>
  <c r="B399" i="1"/>
  <c r="B378" i="1"/>
  <c r="B169" i="1"/>
  <c r="H79" i="4"/>
  <c r="M79" i="4" s="1"/>
  <c r="L79" i="4"/>
  <c r="H80" i="4"/>
  <c r="M80" i="4" s="1"/>
  <c r="L80" i="4"/>
  <c r="B103" i="1"/>
  <c r="B556" i="1"/>
  <c r="B460" i="1"/>
  <c r="B352" i="1"/>
  <c r="B873" i="1"/>
  <c r="B809" i="1"/>
  <c r="B920" i="1"/>
  <c r="B938" i="1"/>
  <c r="B862" i="1"/>
  <c r="B845" i="1"/>
  <c r="B827" i="1"/>
  <c r="B706" i="1"/>
  <c r="B621" i="1"/>
  <c r="B587" i="1"/>
  <c r="B514" i="1"/>
  <c r="B317" i="1"/>
  <c r="B316" i="1"/>
  <c r="B246" i="1"/>
  <c r="D81" i="4" l="1"/>
  <c r="G81" i="4" s="1"/>
  <c r="Q80" i="4"/>
  <c r="B379" i="1"/>
  <c r="B400" i="1"/>
  <c r="B343" i="1"/>
  <c r="AD80" i="4"/>
  <c r="AF80" i="4" s="1"/>
  <c r="AD79" i="4"/>
  <c r="AF79" i="4" s="1"/>
  <c r="B170" i="1"/>
  <c r="B319" i="1"/>
  <c r="B104" i="1"/>
  <c r="B602" i="1"/>
  <c r="B557" i="1"/>
  <c r="B353" i="1"/>
  <c r="B461" i="1"/>
  <c r="B601" i="1"/>
  <c r="B810" i="1"/>
  <c r="B874" i="1"/>
  <c r="B863" i="1"/>
  <c r="B939" i="1"/>
  <c r="B921" i="1"/>
  <c r="B622" i="1"/>
  <c r="B707" i="1"/>
  <c r="B828" i="1"/>
  <c r="B515" i="1"/>
  <c r="B318" i="1"/>
  <c r="B247" i="1"/>
  <c r="D82" i="4" l="1"/>
  <c r="G82" i="4" s="1"/>
  <c r="Q81" i="4"/>
  <c r="B344" i="1"/>
  <c r="B401" i="1"/>
  <c r="B380" i="1"/>
  <c r="H81" i="4"/>
  <c r="M81" i="4" s="1"/>
  <c r="L81" i="4"/>
  <c r="B354" i="1"/>
  <c r="B171" i="1"/>
  <c r="B320" i="1"/>
  <c r="B105" i="1"/>
  <c r="B462" i="1"/>
  <c r="B558" i="1"/>
  <c r="B603" i="1"/>
  <c r="B274" i="1"/>
  <c r="B875" i="1"/>
  <c r="B811" i="1"/>
  <c r="B922" i="1"/>
  <c r="B829" i="1"/>
  <c r="B623" i="1"/>
  <c r="B516" i="1"/>
  <c r="B248" i="1"/>
  <c r="D83" i="4" l="1"/>
  <c r="G83" i="4" s="1"/>
  <c r="Q82" i="4"/>
  <c r="B355" i="1"/>
  <c r="AD81" i="4"/>
  <c r="AF81" i="4" s="1"/>
  <c r="B381" i="1"/>
  <c r="B345" i="1"/>
  <c r="H82" i="4"/>
  <c r="M82" i="4" s="1"/>
  <c r="L82" i="4"/>
  <c r="B172" i="1"/>
  <c r="B321" i="1"/>
  <c r="B106" i="1"/>
  <c r="B604" i="1"/>
  <c r="B559" i="1"/>
  <c r="B463" i="1"/>
  <c r="B275" i="1"/>
  <c r="B846" i="1"/>
  <c r="B812" i="1"/>
  <c r="B876" i="1"/>
  <c r="B624" i="1"/>
  <c r="B517" i="1"/>
  <c r="B249" i="1"/>
  <c r="Q83" i="4" l="1"/>
  <c r="D84" i="4"/>
  <c r="G84" i="4" s="1"/>
  <c r="AD82" i="4"/>
  <c r="AF82" i="4" s="1"/>
  <c r="B346" i="1"/>
  <c r="B382" i="1"/>
  <c r="B356" i="1"/>
  <c r="H83" i="4"/>
  <c r="M83" i="4" s="1"/>
  <c r="L83" i="4"/>
  <c r="B173" i="1"/>
  <c r="B322" i="1"/>
  <c r="B107" i="1"/>
  <c r="B276" i="1"/>
  <c r="B464" i="1"/>
  <c r="B560" i="1"/>
  <c r="B605" i="1"/>
  <c r="B877" i="1"/>
  <c r="B625" i="1"/>
  <c r="B250" i="1"/>
  <c r="Q84" i="4" l="1"/>
  <c r="D85" i="4"/>
  <c r="G85" i="4" s="1"/>
  <c r="AD83" i="4"/>
  <c r="AF83" i="4" s="1"/>
  <c r="B357" i="1"/>
  <c r="B383" i="1"/>
  <c r="B347" i="1"/>
  <c r="H84" i="4"/>
  <c r="M84" i="4" s="1"/>
  <c r="L84" i="4"/>
  <c r="B174" i="1"/>
  <c r="B323" i="1"/>
  <c r="D63" i="4"/>
  <c r="G63" i="4" s="1"/>
  <c r="B108" i="1"/>
  <c r="B606" i="1"/>
  <c r="B561" i="1"/>
  <c r="B465" i="1"/>
  <c r="B84" i="1"/>
  <c r="B878" i="1"/>
  <c r="B626" i="1"/>
  <c r="B251" i="1"/>
  <c r="Q85" i="4" l="1"/>
  <c r="D86" i="4"/>
  <c r="G86" i="4" s="1"/>
  <c r="AD84" i="4"/>
  <c r="AF84" i="4" s="1"/>
  <c r="B348" i="1"/>
  <c r="B384" i="1"/>
  <c r="B358" i="1"/>
  <c r="H85" i="4"/>
  <c r="M85" i="4" s="1"/>
  <c r="L85" i="4"/>
  <c r="B175" i="1"/>
  <c r="B324" i="1"/>
  <c r="B252" i="1"/>
  <c r="B109" i="1"/>
  <c r="D64" i="4"/>
  <c r="G64" i="4" s="1"/>
  <c r="B85" i="1"/>
  <c r="H63" i="4"/>
  <c r="M63" i="4" s="1"/>
  <c r="L63" i="4"/>
  <c r="B466" i="1"/>
  <c r="B562" i="1"/>
  <c r="B607" i="1"/>
  <c r="B194" i="1"/>
  <c r="B879" i="1"/>
  <c r="B627" i="1"/>
  <c r="Q63" i="4" l="1"/>
  <c r="D87" i="4"/>
  <c r="G87" i="4" s="1"/>
  <c r="Q86" i="4"/>
  <c r="AD85" i="4"/>
  <c r="AF85" i="4" s="1"/>
  <c r="B359" i="1"/>
  <c r="B349" i="1"/>
  <c r="H86" i="4"/>
  <c r="M86" i="4" s="1"/>
  <c r="L86" i="4"/>
  <c r="B176" i="1"/>
  <c r="B253" i="1"/>
  <c r="B325" i="1"/>
  <c r="AD63" i="4"/>
  <c r="AF63" i="4" s="1"/>
  <c r="D65" i="4"/>
  <c r="G65" i="4" s="1"/>
  <c r="B86" i="1"/>
  <c r="H64" i="4"/>
  <c r="M64" i="4" s="1"/>
  <c r="L64" i="4"/>
  <c r="B110" i="1"/>
  <c r="B608" i="1"/>
  <c r="B563" i="1"/>
  <c r="B467" i="1"/>
  <c r="B880" i="1"/>
  <c r="B628" i="1"/>
  <c r="D89" i="4" l="1"/>
  <c r="G89" i="4" s="1"/>
  <c r="D88" i="4"/>
  <c r="G88" i="4" s="1"/>
  <c r="Q87" i="4"/>
  <c r="Q64" i="4"/>
  <c r="AD86" i="4"/>
  <c r="AF86" i="4" s="1"/>
  <c r="B350" i="1"/>
  <c r="B360" i="1"/>
  <c r="H87" i="4"/>
  <c r="M87" i="4" s="1"/>
  <c r="L87" i="4"/>
  <c r="B177" i="1"/>
  <c r="H89" i="4"/>
  <c r="M89" i="4" s="1"/>
  <c r="L89" i="4"/>
  <c r="B326" i="1"/>
  <c r="B254" i="1"/>
  <c r="B111" i="1"/>
  <c r="AD64" i="4"/>
  <c r="AF64" i="4" s="1"/>
  <c r="D66" i="4"/>
  <c r="G66" i="4" s="1"/>
  <c r="B87" i="1"/>
  <c r="H65" i="4"/>
  <c r="M65" i="4" s="1"/>
  <c r="L65" i="4"/>
  <c r="B468" i="1"/>
  <c r="B609" i="1"/>
  <c r="B629" i="1"/>
  <c r="B469" i="1" l="1"/>
  <c r="Q65" i="4"/>
  <c r="Q89" i="4"/>
  <c r="Q88" i="4"/>
  <c r="AD87" i="4"/>
  <c r="AF87" i="4" s="1"/>
  <c r="B361" i="1"/>
  <c r="H88" i="4"/>
  <c r="M88" i="4" s="1"/>
  <c r="L88" i="4"/>
  <c r="AD89" i="4"/>
  <c r="AF89" i="4" s="1"/>
  <c r="B178" i="1"/>
  <c r="B255" i="1"/>
  <c r="B327" i="1"/>
  <c r="AD65" i="4"/>
  <c r="AF65" i="4" s="1"/>
  <c r="B88" i="1"/>
  <c r="D67" i="4"/>
  <c r="G67" i="4" s="1"/>
  <c r="H66" i="4"/>
  <c r="M66" i="4" s="1"/>
  <c r="L66" i="4"/>
  <c r="B610" i="1"/>
  <c r="B789" i="1"/>
  <c r="B470" i="1" l="1"/>
  <c r="Q66" i="4"/>
  <c r="AD88" i="4"/>
  <c r="AF88" i="4" s="1"/>
  <c r="B362" i="1"/>
  <c r="B179" i="1"/>
  <c r="B328" i="1"/>
  <c r="B256" i="1"/>
  <c r="AD66" i="4"/>
  <c r="AF66" i="4" s="1"/>
  <c r="B89" i="1"/>
  <c r="D68" i="4"/>
  <c r="G68" i="4" s="1"/>
  <c r="H67" i="4"/>
  <c r="M67" i="4" s="1"/>
  <c r="L67" i="4"/>
  <c r="B611" i="1"/>
  <c r="B471" i="1" l="1"/>
  <c r="Q67" i="4"/>
  <c r="B363" i="1"/>
  <c r="B257" i="1"/>
  <c r="B180" i="1"/>
  <c r="AD67" i="4"/>
  <c r="AF67" i="4" s="1"/>
  <c r="D69" i="4"/>
  <c r="G69" i="4" s="1"/>
  <c r="B90" i="1"/>
  <c r="H68" i="4"/>
  <c r="M68" i="4" s="1"/>
  <c r="L68" i="4"/>
  <c r="B790" i="1"/>
  <c r="B472" i="1" l="1"/>
  <c r="Q68" i="4"/>
  <c r="B364" i="1"/>
  <c r="B258" i="1"/>
  <c r="AD68" i="4"/>
  <c r="AF68" i="4" s="1"/>
  <c r="D70" i="4"/>
  <c r="G70" i="4" s="1"/>
  <c r="B91" i="1"/>
  <c r="H69" i="4"/>
  <c r="M69" i="4" s="1"/>
  <c r="L69" i="4"/>
  <c r="B791" i="1"/>
  <c r="Q69" i="4" l="1"/>
  <c r="B365" i="1"/>
  <c r="B259" i="1"/>
  <c r="AD69" i="4"/>
  <c r="AF69" i="4" s="1"/>
  <c r="D71" i="4"/>
  <c r="G71" i="4" s="1"/>
  <c r="B92" i="1"/>
  <c r="H70" i="4"/>
  <c r="M70" i="4" s="1"/>
  <c r="L70" i="4"/>
  <c r="B792" i="1"/>
  <c r="Q70" i="4" l="1"/>
  <c r="B366" i="1"/>
  <c r="B260" i="1"/>
  <c r="AD70" i="4"/>
  <c r="AF70" i="4" s="1"/>
  <c r="D72" i="4"/>
  <c r="G72" i="4" s="1"/>
  <c r="B93" i="1"/>
  <c r="H71" i="4"/>
  <c r="M71" i="4" s="1"/>
  <c r="L71" i="4"/>
  <c r="B793" i="1"/>
  <c r="B680" i="1"/>
  <c r="AA693" i="1"/>
  <c r="AB693" i="1" s="1"/>
  <c r="AD693" i="1"/>
  <c r="AE693" i="1" s="1"/>
  <c r="AA694" i="1"/>
  <c r="AB694" i="1" s="1"/>
  <c r="AD694" i="1"/>
  <c r="AE694" i="1" s="1"/>
  <c r="AA692" i="1"/>
  <c r="AB692" i="1" s="1"/>
  <c r="AD692" i="1"/>
  <c r="AE692" i="1" s="1"/>
  <c r="X703" i="1" l="1"/>
  <c r="X706" i="1"/>
  <c r="Q71" i="4"/>
  <c r="B367" i="1"/>
  <c r="B261" i="1"/>
  <c r="AD71" i="4"/>
  <c r="AF71" i="4" s="1"/>
  <c r="D73" i="4"/>
  <c r="G73" i="4" s="1"/>
  <c r="B94" i="1"/>
  <c r="H72" i="4"/>
  <c r="M72" i="4" s="1"/>
  <c r="L72" i="4"/>
  <c r="B794" i="1"/>
  <c r="B681" i="1"/>
  <c r="AC692" i="1"/>
  <c r="AC694" i="1"/>
  <c r="AC693" i="1"/>
  <c r="B759" i="1"/>
  <c r="Q73" i="4" l="1"/>
  <c r="Q72" i="4"/>
  <c r="B262" i="1"/>
  <c r="AD72" i="4"/>
  <c r="AF72" i="4" s="1"/>
  <c r="H73" i="4"/>
  <c r="M73" i="4" s="1"/>
  <c r="L73" i="4"/>
  <c r="B795" i="1"/>
  <c r="B682" i="1"/>
  <c r="B760" i="1"/>
  <c r="B263" i="1" l="1"/>
  <c r="AD73" i="4"/>
  <c r="AF73" i="4" s="1"/>
  <c r="B761" i="1"/>
  <c r="B683" i="1"/>
  <c r="B264" i="1" l="1"/>
  <c r="B684" i="1"/>
  <c r="B762" i="1" l="1"/>
  <c r="B265" i="1"/>
  <c r="B277" i="1"/>
  <c r="B685" i="1"/>
  <c r="B763" i="1" l="1"/>
  <c r="B266" i="1"/>
  <c r="B278" i="1"/>
  <c r="B764" i="1" l="1"/>
  <c r="B267" i="1"/>
  <c r="B279" i="1"/>
  <c r="B765" i="1" l="1"/>
  <c r="B268" i="1"/>
  <c r="B280" i="1"/>
  <c r="B686" i="1"/>
  <c r="B766" i="1" l="1"/>
  <c r="B269" i="1"/>
  <c r="B281" i="1"/>
  <c r="B687" i="1"/>
  <c r="B767" i="1" l="1"/>
  <c r="B688" i="1"/>
  <c r="B282" i="1"/>
  <c r="B768" i="1" l="1"/>
  <c r="B283" i="1"/>
  <c r="B689" i="1"/>
  <c r="B691" i="1" l="1"/>
  <c r="B769" i="1"/>
  <c r="B690" i="1"/>
  <c r="B284" i="1"/>
  <c r="B770" i="1" l="1"/>
  <c r="B692" i="1"/>
  <c r="B285" i="1"/>
  <c r="B693" i="1" l="1"/>
  <c r="B771" i="1"/>
  <c r="B286" i="1"/>
  <c r="B772" i="1" l="1"/>
  <c r="B694" i="1"/>
  <c r="B287" i="1"/>
  <c r="B773" i="1" l="1"/>
  <c r="B288" i="1"/>
  <c r="B774" i="1" l="1"/>
  <c r="W2" i="4"/>
  <c r="Y2" i="4"/>
  <c r="B775" i="1" l="1"/>
  <c r="W3" i="4"/>
  <c r="Y3" i="4"/>
  <c r="W4" i="4" l="1"/>
  <c r="Y4" i="4"/>
  <c r="Y5" i="4" l="1"/>
  <c r="W5" i="4"/>
  <c r="Y6" i="4" l="1"/>
  <c r="W6" i="4"/>
  <c r="Y7" i="4" l="1"/>
  <c r="W7" i="4"/>
  <c r="W8" i="4" l="1"/>
  <c r="Y8" i="4"/>
  <c r="W9" i="4" l="1"/>
  <c r="Y9" i="4"/>
  <c r="Y10" i="4" l="1"/>
  <c r="W10" i="4"/>
  <c r="Y11" i="4" l="1"/>
  <c r="W11" i="4"/>
  <c r="Y12" i="4" l="1"/>
  <c r="W12" i="4"/>
  <c r="Y14" i="4"/>
  <c r="W14" i="4"/>
  <c r="Y15" i="4" l="1"/>
  <c r="Y13" i="4"/>
  <c r="W15" i="4"/>
  <c r="W13" i="4"/>
  <c r="Y38" i="4" l="1"/>
  <c r="N2" i="4" l="1"/>
  <c r="AG2" i="4" s="1"/>
  <c r="AH2" i="4" s="1"/>
  <c r="Y131" i="4" l="1"/>
  <c r="Y130" i="4"/>
  <c r="Y129" i="4"/>
  <c r="Y128" i="4"/>
  <c r="Y127" i="4"/>
  <c r="Y126" i="4"/>
  <c r="Y125" i="4"/>
  <c r="Y124" i="4"/>
  <c r="Y123" i="4"/>
  <c r="Y122" i="4"/>
  <c r="Y121" i="4"/>
  <c r="Y120" i="4"/>
  <c r="Y119" i="4"/>
  <c r="Y118" i="4"/>
  <c r="Y117" i="4"/>
  <c r="Y116" i="4"/>
  <c r="Y115" i="4"/>
  <c r="Y114" i="4"/>
  <c r="Y113" i="4"/>
  <c r="Y112" i="4"/>
  <c r="Y111" i="4"/>
  <c r="Y110" i="4"/>
  <c r="Y109" i="4"/>
  <c r="Y108" i="4"/>
  <c r="Y107" i="4"/>
  <c r="Y106" i="4"/>
  <c r="Y105" i="4"/>
  <c r="Y104" i="4"/>
  <c r="Y103" i="4"/>
  <c r="Y102" i="4"/>
  <c r="Y101" i="4"/>
  <c r="Y100" i="4"/>
  <c r="Y99" i="4"/>
  <c r="Y98" i="4"/>
  <c r="Y97" i="4"/>
  <c r="Y96" i="4"/>
  <c r="Y95" i="4"/>
  <c r="Y94" i="4"/>
  <c r="Y93" i="4"/>
  <c r="Y92" i="4"/>
  <c r="Y91" i="4"/>
  <c r="Y90" i="4"/>
  <c r="Y89" i="4"/>
  <c r="Y88" i="4"/>
  <c r="Y87" i="4"/>
  <c r="Y86" i="4"/>
  <c r="Y85" i="4"/>
  <c r="Y84" i="4"/>
  <c r="Y83" i="4"/>
  <c r="Y82" i="4"/>
  <c r="Y81" i="4"/>
  <c r="Y80" i="4"/>
  <c r="Y79" i="4"/>
  <c r="Y78" i="4"/>
  <c r="Y77" i="4"/>
  <c r="Y76" i="4"/>
  <c r="Y75" i="4"/>
  <c r="Y74" i="4"/>
  <c r="Y73" i="4"/>
  <c r="Y72" i="4"/>
  <c r="Y71" i="4"/>
  <c r="Y70" i="4"/>
  <c r="Y69" i="4"/>
  <c r="Y68" i="4"/>
  <c r="Y67" i="4"/>
  <c r="Y66" i="4"/>
  <c r="Y65" i="4"/>
  <c r="Y64" i="4"/>
  <c r="Y63" i="4"/>
  <c r="Y62" i="4"/>
  <c r="Y61" i="4"/>
  <c r="Y60" i="4"/>
  <c r="Y59" i="4"/>
  <c r="Y58" i="4"/>
  <c r="Y57" i="4"/>
  <c r="Y56" i="4"/>
  <c r="Y55" i="4"/>
  <c r="Y54" i="4"/>
  <c r="Y53" i="4"/>
  <c r="Y52" i="4"/>
  <c r="Y51" i="4"/>
  <c r="Y50" i="4"/>
  <c r="Y49" i="4"/>
  <c r="Y48" i="4"/>
  <c r="Y47" i="4"/>
  <c r="Y46" i="4"/>
  <c r="Y45" i="4"/>
  <c r="Y44" i="4"/>
  <c r="Y43" i="4"/>
  <c r="Y42" i="4"/>
  <c r="Y41" i="4"/>
  <c r="Y40" i="4"/>
  <c r="Y39" i="4"/>
  <c r="AN46" i="1" l="1"/>
  <c r="N35" i="4" s="1"/>
  <c r="AG35" i="4" s="1"/>
  <c r="AH35" i="4" s="1"/>
  <c r="AN57" i="1"/>
  <c r="E57" i="1" s="1"/>
  <c r="AN476" i="1"/>
  <c r="AN335" i="1"/>
  <c r="AN84" i="1"/>
  <c r="E84" i="1" s="1"/>
  <c r="AN64" i="1"/>
  <c r="AN61" i="1"/>
  <c r="AN96" i="1"/>
  <c r="AN80" i="1"/>
  <c r="E80" i="1" s="1"/>
  <c r="AN78" i="1"/>
  <c r="AN76" i="1"/>
  <c r="AN74" i="1"/>
  <c r="AN70" i="1"/>
  <c r="AN82" i="1"/>
  <c r="E82" i="1" s="1"/>
  <c r="AN72" i="1"/>
  <c r="AN441" i="1"/>
  <c r="AN290" i="1"/>
  <c r="AN113" i="1"/>
  <c r="AN68" i="1"/>
  <c r="AN52" i="1"/>
  <c r="E290" i="1" l="1"/>
  <c r="N262" i="4"/>
  <c r="AG262" i="4" s="1"/>
  <c r="AH262" i="4" s="1"/>
  <c r="E335" i="1"/>
  <c r="N305" i="4"/>
  <c r="AG305" i="4" s="1"/>
  <c r="AH305" i="4" s="1"/>
  <c r="E52" i="1"/>
  <c r="N55" i="4"/>
  <c r="AG55" i="4" s="1"/>
  <c r="AH55" i="4" s="1"/>
  <c r="E68" i="1"/>
  <c r="E113" i="1"/>
  <c r="E441" i="1"/>
  <c r="N57" i="4"/>
  <c r="AG57" i="4" s="1"/>
  <c r="AH57" i="4" s="1"/>
  <c r="E72" i="1"/>
  <c r="E70" i="1"/>
  <c r="E74" i="1"/>
  <c r="N59" i="4"/>
  <c r="AG59" i="4" s="1"/>
  <c r="AH59" i="4" s="1"/>
  <c r="E76" i="1"/>
  <c r="E78" i="1"/>
  <c r="E96" i="1"/>
  <c r="E61" i="1"/>
  <c r="E64" i="1"/>
  <c r="E476" i="1"/>
  <c r="E46" i="1"/>
  <c r="N61" i="4"/>
  <c r="AG61" i="4" s="1"/>
  <c r="AH61" i="4" s="1"/>
  <c r="N63" i="4"/>
  <c r="AG63" i="4" s="1"/>
  <c r="AH63" i="4" s="1"/>
  <c r="D26" i="4" l="1"/>
  <c r="G26" i="4" s="1"/>
  <c r="P27" i="4"/>
  <c r="P26" i="4"/>
  <c r="D27" i="4"/>
  <c r="G27" i="4" s="1"/>
  <c r="B30" i="1"/>
  <c r="Q27" i="4" l="1"/>
  <c r="Q26" i="4"/>
  <c r="H26" i="4"/>
  <c r="M26" i="4" s="1"/>
  <c r="L26" i="4"/>
  <c r="H27" i="4"/>
  <c r="M27" i="4" s="1"/>
  <c r="L27" i="4"/>
  <c r="AD26" i="4" l="1"/>
  <c r="AD27" i="4"/>
  <c r="AF27" i="4" s="1"/>
  <c r="AF26" i="4" l="1"/>
  <c r="B196" i="1" l="1"/>
  <c r="B195" i="1"/>
  <c r="B197" i="1" l="1"/>
  <c r="B198" i="1" l="1"/>
  <c r="B199" i="1" l="1"/>
  <c r="B200" i="1" l="1"/>
  <c r="B202" i="1"/>
  <c r="B201" i="1" l="1"/>
  <c r="B203" i="1"/>
  <c r="B204" i="1" l="1"/>
  <c r="B206" i="1" l="1"/>
  <c r="B205" i="1"/>
  <c r="B207" i="1" l="1"/>
  <c r="B208" i="1" l="1"/>
  <c r="B209" i="1" l="1"/>
  <c r="B210" i="1" l="1"/>
  <c r="B211" i="1" l="1"/>
  <c r="B212" i="1" l="1"/>
  <c r="B213" i="1" l="1"/>
  <c r="B214" i="1" l="1"/>
  <c r="B215" i="1" l="1"/>
  <c r="B216" i="1" l="1"/>
  <c r="AN23" i="1" l="1"/>
  <c r="E23" i="1" s="1"/>
  <c r="AN25" i="1"/>
  <c r="AN27" i="1"/>
  <c r="AN31" i="1"/>
  <c r="AN36" i="1"/>
  <c r="AN40" i="1"/>
  <c r="AN45" i="1"/>
  <c r="AN44" i="1"/>
  <c r="AN48" i="1"/>
  <c r="N41" i="4" s="1"/>
  <c r="AG41" i="4" s="1"/>
  <c r="AH41" i="4" s="1"/>
  <c r="AN49" i="1"/>
  <c r="AN50" i="1"/>
  <c r="N39" i="4" s="1"/>
  <c r="AG39" i="4" s="1"/>
  <c r="AH39" i="4" s="1"/>
  <c r="AN51" i="1"/>
  <c r="AN55" i="1"/>
  <c r="N46" i="4" s="1"/>
  <c r="AG46" i="4" s="1"/>
  <c r="AH46" i="4" s="1"/>
  <c r="AN56" i="1"/>
  <c r="AN58" i="1"/>
  <c r="AN59" i="1"/>
  <c r="N49" i="4" s="1"/>
  <c r="AG49" i="4" s="1"/>
  <c r="AH49" i="4" s="1"/>
  <c r="AN60" i="1"/>
  <c r="E60" i="1" s="1"/>
  <c r="AN62" i="1"/>
  <c r="AN63" i="1"/>
  <c r="AN65" i="1"/>
  <c r="AN66" i="1"/>
  <c r="AN67" i="1"/>
  <c r="AN69" i="1"/>
  <c r="N56" i="4" s="1"/>
  <c r="AG56" i="4" s="1"/>
  <c r="AH56" i="4" s="1"/>
  <c r="AN71" i="1"/>
  <c r="N58" i="4" s="1"/>
  <c r="AG58" i="4" s="1"/>
  <c r="AH58" i="4" s="1"/>
  <c r="AN73" i="1"/>
  <c r="N60" i="4" s="1"/>
  <c r="AG60" i="4" s="1"/>
  <c r="AH60" i="4" s="1"/>
  <c r="AN75" i="1"/>
  <c r="N62" i="4" s="1"/>
  <c r="AG62" i="4" s="1"/>
  <c r="AH62" i="4" s="1"/>
  <c r="AN77" i="1"/>
  <c r="AN79" i="1"/>
  <c r="AN81" i="1"/>
  <c r="E81" i="1" s="1"/>
  <c r="AN83" i="1"/>
  <c r="AN85" i="1"/>
  <c r="N64" i="4" s="1"/>
  <c r="AG64" i="4" s="1"/>
  <c r="AH64" i="4" s="1"/>
  <c r="AN87" i="1"/>
  <c r="N66" i="4" s="1"/>
  <c r="AG66" i="4" s="1"/>
  <c r="AH66" i="4" s="1"/>
  <c r="AN88" i="1"/>
  <c r="AN89" i="1"/>
  <c r="N68" i="4" s="1"/>
  <c r="AG68" i="4" s="1"/>
  <c r="AH68" i="4" s="1"/>
  <c r="AN90" i="1"/>
  <c r="N69" i="4" s="1"/>
  <c r="AG69" i="4" s="1"/>
  <c r="AH69" i="4" s="1"/>
  <c r="AN91" i="1"/>
  <c r="N70" i="4" s="1"/>
  <c r="AG70" i="4" s="1"/>
  <c r="AH70" i="4" s="1"/>
  <c r="AN92" i="1"/>
  <c r="N71" i="4" s="1"/>
  <c r="AG71" i="4" s="1"/>
  <c r="AH71" i="4" s="1"/>
  <c r="AN93" i="1"/>
  <c r="AN94" i="1"/>
  <c r="N73" i="4" s="1"/>
  <c r="AG73" i="4" s="1"/>
  <c r="AH73" i="4" s="1"/>
  <c r="AN95" i="1"/>
  <c r="AN99" i="1"/>
  <c r="N77" i="4" s="1"/>
  <c r="AG77" i="4" s="1"/>
  <c r="AH77" i="4" s="1"/>
  <c r="AN100" i="1"/>
  <c r="N78" i="4" s="1"/>
  <c r="AG78" i="4" s="1"/>
  <c r="AH78" i="4" s="1"/>
  <c r="AN102" i="1"/>
  <c r="N80" i="4" s="1"/>
  <c r="AG80" i="4" s="1"/>
  <c r="AH80" i="4" s="1"/>
  <c r="AN106" i="1"/>
  <c r="N84" i="4" s="1"/>
  <c r="AG84" i="4" s="1"/>
  <c r="AH84" i="4" s="1"/>
  <c r="AN109" i="1"/>
  <c r="N87" i="4" s="1"/>
  <c r="AG87" i="4" s="1"/>
  <c r="AH87" i="4" s="1"/>
  <c r="AN110" i="1"/>
  <c r="AN111" i="1"/>
  <c r="AN112" i="1"/>
  <c r="AN114" i="1"/>
  <c r="N91" i="4" s="1"/>
  <c r="AG91" i="4" s="1"/>
  <c r="AH91" i="4" s="1"/>
  <c r="AN115" i="1"/>
  <c r="AN117" i="1"/>
  <c r="N94" i="4" s="1"/>
  <c r="AG94" i="4" s="1"/>
  <c r="AH94" i="4" s="1"/>
  <c r="AN120" i="1"/>
  <c r="N97" i="4" s="1"/>
  <c r="AG97" i="4" s="1"/>
  <c r="AH97" i="4" s="1"/>
  <c r="AN121" i="1"/>
  <c r="N98" i="4" s="1"/>
  <c r="AG98" i="4" s="1"/>
  <c r="AH98" i="4" s="1"/>
  <c r="AN123" i="1"/>
  <c r="AN126" i="1"/>
  <c r="AN128" i="1"/>
  <c r="N105" i="4" s="1"/>
  <c r="AG105" i="4" s="1"/>
  <c r="AH105" i="4" s="1"/>
  <c r="AN129" i="1"/>
  <c r="AN131" i="1"/>
  <c r="N107" i="4" s="1"/>
  <c r="AG107" i="4" s="1"/>
  <c r="AH107" i="4" s="1"/>
  <c r="AN135" i="1"/>
  <c r="AN137" i="1"/>
  <c r="N113" i="4" s="1"/>
  <c r="AG113" i="4" s="1"/>
  <c r="AH113" i="4" s="1"/>
  <c r="AN138" i="1"/>
  <c r="AN140" i="1"/>
  <c r="AN143" i="1"/>
  <c r="AN144" i="1"/>
  <c r="N120" i="4" s="1"/>
  <c r="AG120" i="4" s="1"/>
  <c r="AH120" i="4" s="1"/>
  <c r="AN145" i="1"/>
  <c r="N121" i="4" s="1"/>
  <c r="AG121" i="4" s="1"/>
  <c r="AH121" i="4" s="1"/>
  <c r="AN146" i="1"/>
  <c r="AN148" i="1"/>
  <c r="N123" i="4" s="1"/>
  <c r="AG123" i="4" s="1"/>
  <c r="AH123" i="4" s="1"/>
  <c r="AN150" i="1"/>
  <c r="N132" i="4" s="1"/>
  <c r="AG132" i="4" s="1"/>
  <c r="AH132" i="4" s="1"/>
  <c r="AN153" i="1"/>
  <c r="AN155" i="1"/>
  <c r="N137" i="4" s="1"/>
  <c r="AG137" i="4" s="1"/>
  <c r="AH137" i="4" s="1"/>
  <c r="AN157" i="1"/>
  <c r="N139" i="4" s="1"/>
  <c r="AG139" i="4" s="1"/>
  <c r="AH139" i="4" s="1"/>
  <c r="AN158" i="1"/>
  <c r="N140" i="4" s="1"/>
  <c r="AG140" i="4" s="1"/>
  <c r="AH140" i="4" s="1"/>
  <c r="AN163" i="1"/>
  <c r="N145" i="4" s="1"/>
  <c r="AG145" i="4" s="1"/>
  <c r="AH145" i="4" s="1"/>
  <c r="AN166" i="1"/>
  <c r="AN170" i="1"/>
  <c r="N151" i="4" s="1"/>
  <c r="AG151" i="4" s="1"/>
  <c r="AH151" i="4" s="1"/>
  <c r="AN172" i="1"/>
  <c r="N153" i="4" s="1"/>
  <c r="AG153" i="4" s="1"/>
  <c r="AH153" i="4" s="1"/>
  <c r="AN173" i="1"/>
  <c r="N154" i="4" s="1"/>
  <c r="AG154" i="4" s="1"/>
  <c r="AH154" i="4" s="1"/>
  <c r="AN175" i="1"/>
  <c r="N156" i="4" s="1"/>
  <c r="AG156" i="4" s="1"/>
  <c r="AH156" i="4" s="1"/>
  <c r="AN176" i="1"/>
  <c r="N157" i="4" s="1"/>
  <c r="AG157" i="4" s="1"/>
  <c r="AH157" i="4" s="1"/>
  <c r="AN177" i="1"/>
  <c r="N158" i="4" s="1"/>
  <c r="AG158" i="4" s="1"/>
  <c r="AH158" i="4" s="1"/>
  <c r="AN181" i="1"/>
  <c r="N162" i="4" s="1"/>
  <c r="AG162" i="4" s="1"/>
  <c r="AH162" i="4" s="1"/>
  <c r="AN183" i="1"/>
  <c r="AN184" i="1"/>
  <c r="AN185" i="1"/>
  <c r="N165" i="4" s="1"/>
  <c r="AG165" i="4" s="1"/>
  <c r="AH165" i="4" s="1"/>
  <c r="AN187" i="1"/>
  <c r="AN188" i="1"/>
  <c r="N167" i="4" s="1"/>
  <c r="AG167" i="4" s="1"/>
  <c r="AH167" i="4" s="1"/>
  <c r="AN189" i="1"/>
  <c r="N168" i="4" s="1"/>
  <c r="AG168" i="4" s="1"/>
  <c r="AH168" i="4" s="1"/>
  <c r="AN192" i="1"/>
  <c r="N171" i="4" s="1"/>
  <c r="AG171" i="4" s="1"/>
  <c r="AH171" i="4" s="1"/>
  <c r="AN193" i="1"/>
  <c r="N172" i="4" s="1"/>
  <c r="AG172" i="4" s="1"/>
  <c r="AH172" i="4" s="1"/>
  <c r="AN198" i="1"/>
  <c r="N177" i="4" s="1"/>
  <c r="AG177" i="4" s="1"/>
  <c r="AH177" i="4" s="1"/>
  <c r="AN199" i="1"/>
  <c r="N178" i="4" s="1"/>
  <c r="AG178" i="4" s="1"/>
  <c r="AH178" i="4" s="1"/>
  <c r="AN200" i="1"/>
  <c r="AN201" i="1"/>
  <c r="AN202" i="1"/>
  <c r="N180" i="4" s="1"/>
  <c r="AG180" i="4" s="1"/>
  <c r="AH180" i="4" s="1"/>
  <c r="AN203" i="1"/>
  <c r="N181" i="4" s="1"/>
  <c r="AG181" i="4" s="1"/>
  <c r="AH181" i="4" s="1"/>
  <c r="AN204" i="1"/>
  <c r="N182" i="4" s="1"/>
  <c r="AG182" i="4" s="1"/>
  <c r="AH182" i="4" s="1"/>
  <c r="AN205" i="1"/>
  <c r="N183" i="4" s="1"/>
  <c r="AG183" i="4" s="1"/>
  <c r="AH183" i="4" s="1"/>
  <c r="AN206" i="1"/>
  <c r="N184" i="4" s="1"/>
  <c r="AG184" i="4" s="1"/>
  <c r="AH184" i="4" s="1"/>
  <c r="AN207" i="1"/>
  <c r="N185" i="4" s="1"/>
  <c r="AG185" i="4" s="1"/>
  <c r="AH185" i="4" s="1"/>
  <c r="AN209" i="1"/>
  <c r="N187" i="4" s="1"/>
  <c r="AG187" i="4" s="1"/>
  <c r="AH187" i="4" s="1"/>
  <c r="AN210" i="1"/>
  <c r="N188" i="4" s="1"/>
  <c r="AG188" i="4" s="1"/>
  <c r="AH188" i="4" s="1"/>
  <c r="AN212" i="1"/>
  <c r="N190" i="4" s="1"/>
  <c r="AG190" i="4" s="1"/>
  <c r="AH190" i="4" s="1"/>
  <c r="AN213" i="1"/>
  <c r="N191" i="4" s="1"/>
  <c r="AG191" i="4" s="1"/>
  <c r="AH191" i="4" s="1"/>
  <c r="AN215" i="1"/>
  <c r="N193" i="4" s="1"/>
  <c r="AG193" i="4" s="1"/>
  <c r="AH193" i="4" s="1"/>
  <c r="AN216" i="1"/>
  <c r="AN217" i="1"/>
  <c r="AN218" i="1"/>
  <c r="N195" i="4" s="1"/>
  <c r="AG195" i="4" s="1"/>
  <c r="AH195" i="4" s="1"/>
  <c r="AN219" i="1"/>
  <c r="N196" i="4" s="1"/>
  <c r="AG196" i="4" s="1"/>
  <c r="AH196" i="4" s="1"/>
  <c r="AN222" i="1"/>
  <c r="N199" i="4" s="1"/>
  <c r="AG199" i="4" s="1"/>
  <c r="AH199" i="4" s="1"/>
  <c r="AN226" i="1"/>
  <c r="N203" i="4" s="1"/>
  <c r="AG203" i="4" s="1"/>
  <c r="AH203" i="4" s="1"/>
  <c r="AN228" i="1"/>
  <c r="N205" i="4" s="1"/>
  <c r="AG205" i="4" s="1"/>
  <c r="AH205" i="4" s="1"/>
  <c r="AN229" i="1"/>
  <c r="N206" i="4" s="1"/>
  <c r="AG206" i="4" s="1"/>
  <c r="AH206" i="4" s="1"/>
  <c r="AN232" i="1"/>
  <c r="AN233" i="1"/>
  <c r="AN235" i="1"/>
  <c r="N211" i="4" s="1"/>
  <c r="AG211" i="4" s="1"/>
  <c r="AH211" i="4" s="1"/>
  <c r="AN236" i="1"/>
  <c r="N212" i="4" s="1"/>
  <c r="AG212" i="4" s="1"/>
  <c r="AH212" i="4" s="1"/>
  <c r="AN238" i="1"/>
  <c r="AN239" i="1"/>
  <c r="N214" i="4" s="1"/>
  <c r="AG214" i="4" s="1"/>
  <c r="AH214" i="4" s="1"/>
  <c r="AN240" i="1"/>
  <c r="N215" i="4" s="1"/>
  <c r="AG215" i="4" s="1"/>
  <c r="AH215" i="4" s="1"/>
  <c r="AN241" i="1"/>
  <c r="N216" i="4" s="1"/>
  <c r="AG216" i="4" s="1"/>
  <c r="AH216" i="4" s="1"/>
  <c r="AN243" i="1"/>
  <c r="N218" i="4" s="1"/>
  <c r="AG218" i="4" s="1"/>
  <c r="AH218" i="4" s="1"/>
  <c r="AN244" i="1"/>
  <c r="N219" i="4" s="1"/>
  <c r="AG219" i="4" s="1"/>
  <c r="AH219" i="4" s="1"/>
  <c r="AN246" i="1"/>
  <c r="N221" i="4" s="1"/>
  <c r="AG221" i="4" s="1"/>
  <c r="AH221" i="4" s="1"/>
  <c r="AN247" i="1"/>
  <c r="N222" i="4" s="1"/>
  <c r="AG222" i="4" s="1"/>
  <c r="AH222" i="4" s="1"/>
  <c r="AN249" i="1"/>
  <c r="N224" i="4" s="1"/>
  <c r="AG224" i="4" s="1"/>
  <c r="AH224" i="4" s="1"/>
  <c r="AN250" i="1"/>
  <c r="N225" i="4" s="1"/>
  <c r="AG225" i="4" s="1"/>
  <c r="AH225" i="4" s="1"/>
  <c r="AN252" i="1"/>
  <c r="N227" i="4" s="1"/>
  <c r="AG227" i="4" s="1"/>
  <c r="AH227" i="4" s="1"/>
  <c r="AN254" i="1"/>
  <c r="AN256" i="1"/>
  <c r="N230" i="4" s="1"/>
  <c r="AG230" i="4" s="1"/>
  <c r="AH230" i="4" s="1"/>
  <c r="AN257" i="1"/>
  <c r="N231" i="4" s="1"/>
  <c r="AG231" i="4" s="1"/>
  <c r="AH231" i="4" s="1"/>
  <c r="AN258" i="1"/>
  <c r="N232" i="4" s="1"/>
  <c r="AG232" i="4" s="1"/>
  <c r="AH232" i="4" s="1"/>
  <c r="AN259" i="1"/>
  <c r="N233" i="4" s="1"/>
  <c r="AG233" i="4" s="1"/>
  <c r="AH233" i="4" s="1"/>
  <c r="AN264" i="1"/>
  <c r="N238" i="4" s="1"/>
  <c r="AG238" i="4" s="1"/>
  <c r="AH238" i="4" s="1"/>
  <c r="AN265" i="1"/>
  <c r="N239" i="4" s="1"/>
  <c r="AG239" i="4" s="1"/>
  <c r="AH239" i="4" s="1"/>
  <c r="AN267" i="1"/>
  <c r="N241" i="4" s="1"/>
  <c r="AG241" i="4" s="1"/>
  <c r="AH241" i="4" s="1"/>
  <c r="AN269" i="1"/>
  <c r="N243" i="4" s="1"/>
  <c r="AG243" i="4" s="1"/>
  <c r="AH243" i="4" s="1"/>
  <c r="AN270" i="1"/>
  <c r="N244" i="4" s="1"/>
  <c r="AG244" i="4" s="1"/>
  <c r="AH244" i="4" s="1"/>
  <c r="AN272" i="1"/>
  <c r="AN273" i="1"/>
  <c r="N246" i="4" s="1"/>
  <c r="AG246" i="4" s="1"/>
  <c r="AH246" i="4" s="1"/>
  <c r="AN275" i="1"/>
  <c r="N248" i="4" s="1"/>
  <c r="AG248" i="4" s="1"/>
  <c r="AH248" i="4" s="1"/>
  <c r="AN276" i="1"/>
  <c r="N249" i="4" s="1"/>
  <c r="AG249" i="4" s="1"/>
  <c r="AH249" i="4" s="1"/>
  <c r="AN278" i="1"/>
  <c r="N251" i="4" s="1"/>
  <c r="AG251" i="4" s="1"/>
  <c r="AH251" i="4" s="1"/>
  <c r="AN279" i="1"/>
  <c r="N252" i="4" s="1"/>
  <c r="AG252" i="4" s="1"/>
  <c r="AH252" i="4" s="1"/>
  <c r="AN280" i="1"/>
  <c r="N253" i="4" s="1"/>
  <c r="AG253" i="4" s="1"/>
  <c r="AH253" i="4" s="1"/>
  <c r="AN281" i="1"/>
  <c r="N254" i="4" s="1"/>
  <c r="AG254" i="4" s="1"/>
  <c r="AH254" i="4" s="1"/>
  <c r="AN282" i="1"/>
  <c r="N255" i="4" s="1"/>
  <c r="AG255" i="4" s="1"/>
  <c r="AH255" i="4" s="1"/>
  <c r="AN284" i="1"/>
  <c r="N257" i="4" s="1"/>
  <c r="AG257" i="4" s="1"/>
  <c r="AH257" i="4" s="1"/>
  <c r="AN285" i="1"/>
  <c r="N258" i="4" s="1"/>
  <c r="AG258" i="4" s="1"/>
  <c r="AH258" i="4" s="1"/>
  <c r="AN287" i="1"/>
  <c r="N260" i="4" s="1"/>
  <c r="AG260" i="4" s="1"/>
  <c r="AH260" i="4" s="1"/>
  <c r="AN289" i="1"/>
  <c r="AN306" i="1"/>
  <c r="N277" i="4" s="1"/>
  <c r="AG277" i="4" s="1"/>
  <c r="AH277" i="4" s="1"/>
  <c r="AN320" i="1"/>
  <c r="AN329" i="1"/>
  <c r="N299" i="4" s="1"/>
  <c r="AG299" i="4" s="1"/>
  <c r="AH299" i="4" s="1"/>
  <c r="AN334" i="1"/>
  <c r="N304" i="4" s="1"/>
  <c r="AG304" i="4" s="1"/>
  <c r="AH304" i="4" s="1"/>
  <c r="AN338" i="1"/>
  <c r="N307" i="4" s="1"/>
  <c r="AG307" i="4" s="1"/>
  <c r="AH307" i="4" s="1"/>
  <c r="AN351" i="1"/>
  <c r="N320" i="4" s="1"/>
  <c r="AG320" i="4" s="1"/>
  <c r="AH320" i="4" s="1"/>
  <c r="AN360" i="1"/>
  <c r="AN368" i="1"/>
  <c r="AN383" i="1"/>
  <c r="N345" i="4" s="1"/>
  <c r="AG345" i="4" s="1"/>
  <c r="AH345" i="4" s="1"/>
  <c r="AN385" i="1"/>
  <c r="N347" i="4" s="1"/>
  <c r="AG347" i="4" s="1"/>
  <c r="AH347" i="4" s="1"/>
  <c r="AN384" i="1"/>
  <c r="N346" i="4" s="1"/>
  <c r="AG346" i="4" s="1"/>
  <c r="AH346" i="4" s="1"/>
  <c r="AN386" i="1"/>
  <c r="N348" i="4" s="1"/>
  <c r="AG348" i="4" s="1"/>
  <c r="AH348" i="4" s="1"/>
  <c r="AN387" i="1"/>
  <c r="N349" i="4" s="1"/>
  <c r="AG349" i="4" s="1"/>
  <c r="AH349" i="4" s="1"/>
  <c r="AN402" i="1"/>
  <c r="AN406" i="1"/>
  <c r="AN419" i="1"/>
  <c r="AN436" i="1"/>
  <c r="AN438" i="1"/>
  <c r="AN440" i="1"/>
  <c r="AN439" i="1"/>
  <c r="AN442" i="1"/>
  <c r="AN443" i="1"/>
  <c r="AN444" i="1"/>
  <c r="AN445" i="1"/>
  <c r="AN446" i="1"/>
  <c r="AN447" i="1"/>
  <c r="E447" i="1" s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E464" i="1" s="1"/>
  <c r="AN465" i="1"/>
  <c r="AN466" i="1"/>
  <c r="AN467" i="1"/>
  <c r="AN468" i="1"/>
  <c r="AN469" i="1"/>
  <c r="AN470" i="1"/>
  <c r="AN471" i="1"/>
  <c r="AN472" i="1"/>
  <c r="AN473" i="1"/>
  <c r="E473" i="1" s="1"/>
  <c r="AN474" i="1"/>
  <c r="AN475" i="1"/>
  <c r="AN477" i="1"/>
  <c r="AN478" i="1"/>
  <c r="E478" i="1" s="1"/>
  <c r="AN479" i="1"/>
  <c r="AN480" i="1"/>
  <c r="E480" i="1" s="1"/>
  <c r="AN481" i="1"/>
  <c r="AN482" i="1"/>
  <c r="AN483" i="1"/>
  <c r="E483" i="1" s="1"/>
  <c r="AN484" i="1"/>
  <c r="AN485" i="1"/>
  <c r="E485" i="1" s="1"/>
  <c r="AN486" i="1"/>
  <c r="AN487" i="1"/>
  <c r="E487" i="1" s="1"/>
  <c r="AN488" i="1"/>
  <c r="AN489" i="1"/>
  <c r="E489" i="1" s="1"/>
  <c r="AN490" i="1"/>
  <c r="AN491" i="1"/>
  <c r="AN492" i="1"/>
  <c r="AN493" i="1"/>
  <c r="E493" i="1" s="1"/>
  <c r="AN494" i="1"/>
  <c r="AN495" i="1"/>
  <c r="E495" i="1" s="1"/>
  <c r="AN496" i="1"/>
  <c r="AN497" i="1"/>
  <c r="AN498" i="1"/>
  <c r="E498" i="1" s="1"/>
  <c r="AN499" i="1"/>
  <c r="AN500" i="1"/>
  <c r="AN501" i="1"/>
  <c r="E501" i="1" s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E518" i="1" s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41" i="1"/>
  <c r="E541" i="1" s="1"/>
  <c r="AN542" i="1"/>
  <c r="E542" i="1" s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E558" i="1" s="1"/>
  <c r="AN559" i="1"/>
  <c r="AN560" i="1"/>
  <c r="AN561" i="1"/>
  <c r="AN562" i="1"/>
  <c r="E562" i="1" s="1"/>
  <c r="AN563" i="1"/>
  <c r="AN564" i="1"/>
  <c r="AN565" i="1"/>
  <c r="AN566" i="1"/>
  <c r="E566" i="1" s="1"/>
  <c r="AN567" i="1"/>
  <c r="AN568" i="1"/>
  <c r="AN569" i="1"/>
  <c r="AN570" i="1"/>
  <c r="AN571" i="1"/>
  <c r="E571" i="1" s="1"/>
  <c r="AN572" i="1"/>
  <c r="AN573" i="1"/>
  <c r="AN574" i="1"/>
  <c r="AN575" i="1"/>
  <c r="E575" i="1" s="1"/>
  <c r="AN576" i="1"/>
  <c r="AN577" i="1"/>
  <c r="AN578" i="1"/>
  <c r="AN579" i="1"/>
  <c r="AN580" i="1"/>
  <c r="AN581" i="1"/>
  <c r="AN582" i="1"/>
  <c r="AN583" i="1"/>
  <c r="E583" i="1" s="1"/>
  <c r="AN584" i="1"/>
  <c r="AN585" i="1"/>
  <c r="AN586" i="1"/>
  <c r="AN587" i="1"/>
  <c r="AN588" i="1"/>
  <c r="AN589" i="1"/>
  <c r="AN590" i="1"/>
  <c r="AN591" i="1"/>
  <c r="AN592" i="1"/>
  <c r="AN593" i="1"/>
  <c r="E593" i="1" s="1"/>
  <c r="AN594" i="1"/>
  <c r="AN595" i="1"/>
  <c r="AN596" i="1"/>
  <c r="AN597" i="1"/>
  <c r="E597" i="1" s="1"/>
  <c r="AN598" i="1"/>
  <c r="AN599" i="1"/>
  <c r="E599" i="1" s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E616" i="1" s="1"/>
  <c r="AN617" i="1"/>
  <c r="AN618" i="1"/>
  <c r="E618" i="1" s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E631" i="1" s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E648" i="1" s="1"/>
  <c r="AN649" i="1"/>
  <c r="AN650" i="1"/>
  <c r="AN651" i="1"/>
  <c r="AN652" i="1"/>
  <c r="AN653" i="1"/>
  <c r="AN654" i="1"/>
  <c r="AN655" i="1"/>
  <c r="AN656" i="1"/>
  <c r="E656" i="1" s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E673" i="1" s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E691" i="1" s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E708" i="1" s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E749" i="1" s="1"/>
  <c r="AN750" i="1"/>
  <c r="AN751" i="1"/>
  <c r="E751" i="1" s="1"/>
  <c r="AN752" i="1"/>
  <c r="AN753" i="1"/>
  <c r="AN754" i="1"/>
  <c r="E754" i="1" s="1"/>
  <c r="AN755" i="1"/>
  <c r="AN756" i="1"/>
  <c r="E756" i="1" s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E911" i="1" s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E946" i="1" s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E963" i="1" s="1"/>
  <c r="AN964" i="1"/>
  <c r="AN965" i="1"/>
  <c r="AN966" i="1"/>
  <c r="AN967" i="1"/>
  <c r="AN968" i="1"/>
  <c r="E968" i="1" s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26" i="1"/>
  <c r="E26" i="1" s="1"/>
  <c r="AN43" i="1"/>
  <c r="N37" i="4"/>
  <c r="AG37" i="4" s="1"/>
  <c r="AH37" i="4" s="1"/>
  <c r="AN39" i="1"/>
  <c r="N34" i="4"/>
  <c r="AG34" i="4" s="1"/>
  <c r="AH34" i="4" s="1"/>
  <c r="AN34" i="1"/>
  <c r="N24" i="4" s="1"/>
  <c r="AG24" i="4" s="1"/>
  <c r="AH24" i="4" s="1"/>
  <c r="N30" i="4"/>
  <c r="AG30" i="4" s="1"/>
  <c r="AH30" i="4" s="1"/>
  <c r="AN35" i="1"/>
  <c r="N25" i="4" s="1"/>
  <c r="AG25" i="4" s="1"/>
  <c r="AH25" i="4" s="1"/>
  <c r="N31" i="4"/>
  <c r="AG31" i="4" s="1"/>
  <c r="AH31" i="4" s="1"/>
  <c r="AN33" i="1"/>
  <c r="N29" i="4"/>
  <c r="AG29" i="4" s="1"/>
  <c r="AH29" i="4" s="1"/>
  <c r="AN38" i="1"/>
  <c r="N28" i="4" s="1"/>
  <c r="AG28" i="4" s="1"/>
  <c r="AH28" i="4" s="1"/>
  <c r="N33" i="4"/>
  <c r="AG33" i="4" s="1"/>
  <c r="AH33" i="4" s="1"/>
  <c r="AN42" i="1"/>
  <c r="AN22" i="1"/>
  <c r="N21" i="4"/>
  <c r="AG21" i="4" s="1"/>
  <c r="AH21" i="4" s="1"/>
  <c r="AN21" i="1"/>
  <c r="AN20" i="1"/>
  <c r="AN19" i="1"/>
  <c r="E19" i="1" s="1"/>
  <c r="N18" i="4"/>
  <c r="AG18" i="4" s="1"/>
  <c r="AH18" i="4" s="1"/>
  <c r="AN18" i="1"/>
  <c r="N17" i="4"/>
  <c r="AG17" i="4" s="1"/>
  <c r="AH17" i="4" s="1"/>
  <c r="AN17" i="1"/>
  <c r="E17" i="1" s="1"/>
  <c r="N16" i="4"/>
  <c r="AG16" i="4" s="1"/>
  <c r="AH16" i="4" s="1"/>
  <c r="AN10" i="1"/>
  <c r="AN9" i="1"/>
  <c r="E9" i="1" s="1"/>
  <c r="AN8" i="1"/>
  <c r="AN24" i="1"/>
  <c r="E24" i="1" s="1"/>
  <c r="N22" i="4"/>
  <c r="AG22" i="4" s="1"/>
  <c r="AH22" i="4" s="1"/>
  <c r="AN13" i="1"/>
  <c r="N12" i="4"/>
  <c r="AG12" i="4" s="1"/>
  <c r="AH12" i="4" s="1"/>
  <c r="AN15" i="1"/>
  <c r="N9" i="4" s="1"/>
  <c r="AG9" i="4" s="1"/>
  <c r="AH9" i="4" s="1"/>
  <c r="N14" i="4"/>
  <c r="AG14" i="4" s="1"/>
  <c r="AH14" i="4" s="1"/>
  <c r="AN14" i="1"/>
  <c r="N8" i="4" s="1"/>
  <c r="AG8" i="4" s="1"/>
  <c r="AH8" i="4" s="1"/>
  <c r="N13" i="4"/>
  <c r="AG13" i="4" s="1"/>
  <c r="AH13" i="4" s="1"/>
  <c r="AN16" i="1"/>
  <c r="N15" i="4"/>
  <c r="AG15" i="4" s="1"/>
  <c r="AH15" i="4" s="1"/>
  <c r="AN7" i="1"/>
  <c r="E7" i="1" s="1"/>
  <c r="AN6" i="1"/>
  <c r="N5" i="4"/>
  <c r="AG5" i="4" s="1"/>
  <c r="AH5" i="4" s="1"/>
  <c r="AN12" i="1"/>
  <c r="N11" i="4"/>
  <c r="AG11" i="4" s="1"/>
  <c r="AH11" i="4" s="1"/>
  <c r="AN11" i="1"/>
  <c r="N10" i="4"/>
  <c r="AG10" i="4" s="1"/>
  <c r="AH10" i="4" s="1"/>
  <c r="AN5" i="1"/>
  <c r="E5" i="1" s="1"/>
  <c r="N4" i="4"/>
  <c r="AG4" i="4" s="1"/>
  <c r="AH4" i="4" s="1"/>
  <c r="AN4" i="1"/>
  <c r="N3" i="4"/>
  <c r="AG3" i="4" s="1"/>
  <c r="AH3" i="4" s="1"/>
  <c r="AN353" i="1"/>
  <c r="AN354" i="1"/>
  <c r="N322" i="4" s="1"/>
  <c r="AG322" i="4" s="1"/>
  <c r="AH322" i="4" s="1"/>
  <c r="AN355" i="1"/>
  <c r="AN365" i="1"/>
  <c r="N330" i="4" s="1"/>
  <c r="AG330" i="4" s="1"/>
  <c r="AH330" i="4" s="1"/>
  <c r="AN366" i="1"/>
  <c r="N331" i="4" s="1"/>
  <c r="AG331" i="4" s="1"/>
  <c r="AH331" i="4" s="1"/>
  <c r="AN367" i="1"/>
  <c r="N332" i="4" s="1"/>
  <c r="AG332" i="4" s="1"/>
  <c r="AH332" i="4" s="1"/>
  <c r="AN395" i="1"/>
  <c r="E395" i="1" s="1"/>
  <c r="AN396" i="1"/>
  <c r="AN409" i="1"/>
  <c r="AN410" i="1"/>
  <c r="AN411" i="1"/>
  <c r="AN412" i="1"/>
  <c r="AN413" i="1"/>
  <c r="AN420" i="1"/>
  <c r="E420" i="1" s="1"/>
  <c r="AN421" i="1"/>
  <c r="AN422" i="1"/>
  <c r="AN423" i="1"/>
  <c r="AN424" i="1"/>
  <c r="AN425" i="1"/>
  <c r="E425" i="1" s="1"/>
  <c r="AN426" i="1"/>
  <c r="AN427" i="1"/>
  <c r="E427" i="1" s="1"/>
  <c r="AN416" i="1"/>
  <c r="AN417" i="1"/>
  <c r="E417" i="1" s="1"/>
  <c r="AN291" i="1"/>
  <c r="N263" i="4" s="1"/>
  <c r="AG263" i="4" s="1"/>
  <c r="AH263" i="4" s="1"/>
  <c r="AN292" i="1"/>
  <c r="N264" i="4" s="1"/>
  <c r="AG264" i="4" s="1"/>
  <c r="AH264" i="4" s="1"/>
  <c r="AN293" i="1"/>
  <c r="N265" i="4" s="1"/>
  <c r="AG265" i="4" s="1"/>
  <c r="AH265" i="4" s="1"/>
  <c r="AN294" i="1"/>
  <c r="N266" i="4" s="1"/>
  <c r="AG266" i="4" s="1"/>
  <c r="AH266" i="4" s="1"/>
  <c r="AN295" i="1"/>
  <c r="N267" i="4" s="1"/>
  <c r="AG267" i="4" s="1"/>
  <c r="AH267" i="4" s="1"/>
  <c r="AN296" i="1"/>
  <c r="N268" i="4" s="1"/>
  <c r="AG268" i="4" s="1"/>
  <c r="AH268" i="4" s="1"/>
  <c r="AN297" i="1"/>
  <c r="N269" i="4" s="1"/>
  <c r="AG269" i="4" s="1"/>
  <c r="AH269" i="4" s="1"/>
  <c r="AN298" i="1"/>
  <c r="N270" i="4" s="1"/>
  <c r="AG270" i="4" s="1"/>
  <c r="AH270" i="4" s="1"/>
  <c r="AN299" i="1"/>
  <c r="N271" i="4" s="1"/>
  <c r="AG271" i="4" s="1"/>
  <c r="AH271" i="4" s="1"/>
  <c r="AN300" i="1"/>
  <c r="N272" i="4" s="1"/>
  <c r="AG272" i="4" s="1"/>
  <c r="AH272" i="4" s="1"/>
  <c r="AN301" i="1"/>
  <c r="N273" i="4" s="1"/>
  <c r="AG273" i="4" s="1"/>
  <c r="AH273" i="4" s="1"/>
  <c r="AN302" i="1"/>
  <c r="N274" i="4" s="1"/>
  <c r="AG274" i="4" s="1"/>
  <c r="AH274" i="4" s="1"/>
  <c r="AN303" i="1"/>
  <c r="AN304" i="1"/>
  <c r="AN321" i="1"/>
  <c r="AN322" i="1"/>
  <c r="N292" i="4" s="1"/>
  <c r="AG292" i="4" s="1"/>
  <c r="AH292" i="4" s="1"/>
  <c r="AN323" i="1"/>
  <c r="N293" i="4" s="1"/>
  <c r="AG293" i="4" s="1"/>
  <c r="AH293" i="4" s="1"/>
  <c r="AN324" i="1"/>
  <c r="N294" i="4" s="1"/>
  <c r="AG294" i="4" s="1"/>
  <c r="AH294" i="4" s="1"/>
  <c r="AN325" i="1"/>
  <c r="N295" i="4" s="1"/>
  <c r="AG295" i="4" s="1"/>
  <c r="AH295" i="4" s="1"/>
  <c r="AN326" i="1"/>
  <c r="N296" i="4" s="1"/>
  <c r="AG296" i="4" s="1"/>
  <c r="AH296" i="4" s="1"/>
  <c r="AN327" i="1"/>
  <c r="N297" i="4" s="1"/>
  <c r="AG297" i="4" s="1"/>
  <c r="AH297" i="4" s="1"/>
  <c r="AN328" i="1"/>
  <c r="N298" i="4" s="1"/>
  <c r="AG298" i="4" s="1"/>
  <c r="AH298" i="4" s="1"/>
  <c r="AN330" i="1"/>
  <c r="N300" i="4" s="1"/>
  <c r="AG300" i="4" s="1"/>
  <c r="AH300" i="4" s="1"/>
  <c r="AN339" i="1"/>
  <c r="N308" i="4" s="1"/>
  <c r="AG308" i="4" s="1"/>
  <c r="AH308" i="4" s="1"/>
  <c r="AN340" i="1"/>
  <c r="N309" i="4" s="1"/>
  <c r="AG309" i="4" s="1"/>
  <c r="AH309" i="4" s="1"/>
  <c r="AN341" i="1"/>
  <c r="N310" i="4" s="1"/>
  <c r="AG310" i="4" s="1"/>
  <c r="AH310" i="4" s="1"/>
  <c r="AN428" i="1"/>
  <c r="AN429" i="1"/>
  <c r="AN407" i="1"/>
  <c r="AN408" i="1"/>
  <c r="AN418" i="1"/>
  <c r="AN397" i="1"/>
  <c r="E397" i="1" s="1"/>
  <c r="AN399" i="1"/>
  <c r="AN400" i="1"/>
  <c r="AN434" i="1"/>
  <c r="AN435" i="1"/>
  <c r="AN336" i="1"/>
  <c r="AN337" i="1"/>
  <c r="AN432" i="1"/>
  <c r="AN433" i="1"/>
  <c r="AN437" i="1"/>
  <c r="AN372" i="1"/>
  <c r="N335" i="4" s="1"/>
  <c r="AG335" i="4" s="1"/>
  <c r="AH335" i="4" s="1"/>
  <c r="AN373" i="1"/>
  <c r="N336" i="4" s="1"/>
  <c r="AG336" i="4" s="1"/>
  <c r="AH336" i="4" s="1"/>
  <c r="AN318" i="1"/>
  <c r="N289" i="4" s="1"/>
  <c r="AG289" i="4" s="1"/>
  <c r="AH289" i="4" s="1"/>
  <c r="AN319" i="1"/>
  <c r="N290" i="4" s="1"/>
  <c r="AG290" i="4" s="1"/>
  <c r="AH290" i="4" s="1"/>
  <c r="AN342" i="1"/>
  <c r="N311" i="4" s="1"/>
  <c r="AG311" i="4" s="1"/>
  <c r="AH311" i="4" s="1"/>
  <c r="AN343" i="1"/>
  <c r="N312" i="4" s="1"/>
  <c r="AG312" i="4" s="1"/>
  <c r="AH312" i="4" s="1"/>
  <c r="AN344" i="1"/>
  <c r="N313" i="4" s="1"/>
  <c r="AG313" i="4" s="1"/>
  <c r="AH313" i="4" s="1"/>
  <c r="AN345" i="1"/>
  <c r="N314" i="4" s="1"/>
  <c r="AG314" i="4" s="1"/>
  <c r="AH314" i="4" s="1"/>
  <c r="AN346" i="1"/>
  <c r="N315" i="4" s="1"/>
  <c r="AG315" i="4" s="1"/>
  <c r="AH315" i="4" s="1"/>
  <c r="AN347" i="1"/>
  <c r="N316" i="4" s="1"/>
  <c r="AG316" i="4" s="1"/>
  <c r="AH316" i="4" s="1"/>
  <c r="AN388" i="1"/>
  <c r="N350" i="4" s="1"/>
  <c r="AG350" i="4" s="1"/>
  <c r="AH350" i="4" s="1"/>
  <c r="AN389" i="1"/>
  <c r="N351" i="4" s="1"/>
  <c r="AG351" i="4" s="1"/>
  <c r="AH351" i="4" s="1"/>
  <c r="AN401" i="1"/>
  <c r="AN348" i="1"/>
  <c r="N317" i="4" s="1"/>
  <c r="AG317" i="4" s="1"/>
  <c r="AH317" i="4" s="1"/>
  <c r="AN349" i="1"/>
  <c r="N318" i="4" s="1"/>
  <c r="AG318" i="4" s="1"/>
  <c r="AH318" i="4" s="1"/>
  <c r="AN393" i="1"/>
  <c r="E393" i="1" s="1"/>
  <c r="AN394" i="1"/>
  <c r="AN398" i="1"/>
  <c r="AN358" i="1"/>
  <c r="AN359" i="1"/>
  <c r="AN361" i="1"/>
  <c r="N326" i="4" s="1"/>
  <c r="AG326" i="4" s="1"/>
  <c r="AH326" i="4" s="1"/>
  <c r="AN362" i="1"/>
  <c r="N327" i="4" s="1"/>
  <c r="AG327" i="4" s="1"/>
  <c r="AH327" i="4" s="1"/>
  <c r="AN363" i="1"/>
  <c r="N328" i="4" s="1"/>
  <c r="AG328" i="4" s="1"/>
  <c r="AH328" i="4" s="1"/>
  <c r="AN364" i="1"/>
  <c r="N329" i="4" s="1"/>
  <c r="AG329" i="4" s="1"/>
  <c r="AH329" i="4" s="1"/>
  <c r="AN390" i="1"/>
  <c r="N352" i="4" s="1"/>
  <c r="AG352" i="4" s="1"/>
  <c r="AH352" i="4" s="1"/>
  <c r="AN391" i="1"/>
  <c r="N353" i="4" s="1"/>
  <c r="AG353" i="4" s="1"/>
  <c r="AH353" i="4" s="1"/>
  <c r="AN392" i="1"/>
  <c r="AN403" i="1"/>
  <c r="AN404" i="1"/>
  <c r="E404" i="1" s="1"/>
  <c r="AN405" i="1"/>
  <c r="AN430" i="1"/>
  <c r="E430" i="1" s="1"/>
  <c r="AN431" i="1"/>
  <c r="AN369" i="1"/>
  <c r="AN370" i="1"/>
  <c r="AN371" i="1"/>
  <c r="AN307" i="1"/>
  <c r="N278" i="4" s="1"/>
  <c r="AG278" i="4" s="1"/>
  <c r="AH278" i="4" s="1"/>
  <c r="AN308" i="1"/>
  <c r="N279" i="4" s="1"/>
  <c r="AG279" i="4" s="1"/>
  <c r="AH279" i="4" s="1"/>
  <c r="AN309" i="1"/>
  <c r="N280" i="4" s="1"/>
  <c r="AG280" i="4" s="1"/>
  <c r="AH280" i="4" s="1"/>
  <c r="AN310" i="1"/>
  <c r="N281" i="4" s="1"/>
  <c r="AG281" i="4" s="1"/>
  <c r="AH281" i="4" s="1"/>
  <c r="AN311" i="1"/>
  <c r="N282" i="4" s="1"/>
  <c r="AG282" i="4" s="1"/>
  <c r="AH282" i="4" s="1"/>
  <c r="AN312" i="1"/>
  <c r="N283" i="4" s="1"/>
  <c r="AG283" i="4" s="1"/>
  <c r="AH283" i="4" s="1"/>
  <c r="AN313" i="1"/>
  <c r="N284" i="4" s="1"/>
  <c r="AG284" i="4" s="1"/>
  <c r="AH284" i="4" s="1"/>
  <c r="AN314" i="1"/>
  <c r="N285" i="4" s="1"/>
  <c r="AG285" i="4" s="1"/>
  <c r="AH285" i="4" s="1"/>
  <c r="AN315" i="1"/>
  <c r="N286" i="4" s="1"/>
  <c r="AG286" i="4" s="1"/>
  <c r="AH286" i="4" s="1"/>
  <c r="AN316" i="1"/>
  <c r="N287" i="4" s="1"/>
  <c r="AG287" i="4" s="1"/>
  <c r="AH287" i="4" s="1"/>
  <c r="AN317" i="1"/>
  <c r="N288" i="4" s="1"/>
  <c r="AG288" i="4" s="1"/>
  <c r="AH288" i="4" s="1"/>
  <c r="AN356" i="1"/>
  <c r="AN414" i="1"/>
  <c r="AN415" i="1"/>
  <c r="AN374" i="1"/>
  <c r="N337" i="4" s="1"/>
  <c r="AG337" i="4" s="1"/>
  <c r="AH337" i="4" s="1"/>
  <c r="AN375" i="1"/>
  <c r="AN332" i="1"/>
  <c r="N302" i="4" s="1"/>
  <c r="AG302" i="4" s="1"/>
  <c r="AH302" i="4" s="1"/>
  <c r="AN333" i="1"/>
  <c r="N303" i="4" s="1"/>
  <c r="AG303" i="4" s="1"/>
  <c r="AH303" i="4" s="1"/>
  <c r="AN357" i="1"/>
  <c r="AN305" i="1"/>
  <c r="N276" i="4" s="1"/>
  <c r="AG276" i="4" s="1"/>
  <c r="AH276" i="4" s="1"/>
  <c r="AN331" i="1"/>
  <c r="N301" i="4" s="1"/>
  <c r="AG301" i="4" s="1"/>
  <c r="AH301" i="4" s="1"/>
  <c r="AN350" i="1"/>
  <c r="N319" i="4" s="1"/>
  <c r="AG319" i="4" s="1"/>
  <c r="AH319" i="4" s="1"/>
  <c r="AN352" i="1"/>
  <c r="AN376" i="1"/>
  <c r="AN377" i="1"/>
  <c r="N339" i="4" s="1"/>
  <c r="AG339" i="4" s="1"/>
  <c r="AH339" i="4" s="1"/>
  <c r="AN378" i="1"/>
  <c r="N340" i="4" s="1"/>
  <c r="AG340" i="4" s="1"/>
  <c r="AH340" i="4" s="1"/>
  <c r="AN379" i="1"/>
  <c r="N341" i="4" s="1"/>
  <c r="AG341" i="4" s="1"/>
  <c r="AH341" i="4" s="1"/>
  <c r="AN380" i="1"/>
  <c r="N342" i="4" s="1"/>
  <c r="AG342" i="4" s="1"/>
  <c r="AH342" i="4" s="1"/>
  <c r="AN381" i="1"/>
  <c r="N343" i="4" s="1"/>
  <c r="AG343" i="4" s="1"/>
  <c r="AH343" i="4" s="1"/>
  <c r="AN382" i="1"/>
  <c r="N344" i="4" s="1"/>
  <c r="AG344" i="4" s="1"/>
  <c r="AH344" i="4" s="1"/>
  <c r="AN268" i="1"/>
  <c r="N242" i="4" s="1"/>
  <c r="AG242" i="4" s="1"/>
  <c r="AH242" i="4" s="1"/>
  <c r="AN263" i="1"/>
  <c r="N237" i="4" s="1"/>
  <c r="AG237" i="4" s="1"/>
  <c r="AH237" i="4" s="1"/>
  <c r="AN262" i="1"/>
  <c r="N236" i="4" s="1"/>
  <c r="AG236" i="4" s="1"/>
  <c r="AH236" i="4" s="1"/>
  <c r="AN261" i="1"/>
  <c r="N235" i="4" s="1"/>
  <c r="AG235" i="4" s="1"/>
  <c r="AH235" i="4" s="1"/>
  <c r="AN266" i="1"/>
  <c r="N240" i="4" s="1"/>
  <c r="AG240" i="4" s="1"/>
  <c r="AH240" i="4" s="1"/>
  <c r="AN86" i="1"/>
  <c r="N65" i="4"/>
  <c r="AG65" i="4" s="1"/>
  <c r="AH65" i="4" s="1"/>
  <c r="AN98" i="1"/>
  <c r="E98" i="1" s="1"/>
  <c r="N76" i="4"/>
  <c r="AG76" i="4" s="1"/>
  <c r="AH76" i="4" s="1"/>
  <c r="AN54" i="1"/>
  <c r="N43" i="4" s="1"/>
  <c r="AG43" i="4" s="1"/>
  <c r="AH43" i="4" s="1"/>
  <c r="N45" i="4"/>
  <c r="AG45" i="4" s="1"/>
  <c r="AH45" i="4" s="1"/>
  <c r="AN53" i="1"/>
  <c r="N44" i="4"/>
  <c r="AG44" i="4" s="1"/>
  <c r="AH44" i="4" s="1"/>
  <c r="AN253" i="1"/>
  <c r="AN180" i="1"/>
  <c r="N161" i="4" s="1"/>
  <c r="AG161" i="4" s="1"/>
  <c r="AH161" i="4" s="1"/>
  <c r="AN169" i="1"/>
  <c r="N150" i="4" s="1"/>
  <c r="AG150" i="4" s="1"/>
  <c r="AH150" i="4" s="1"/>
  <c r="AN168" i="1"/>
  <c r="N149" i="4" s="1"/>
  <c r="AG149" i="4" s="1"/>
  <c r="AH149" i="4" s="1"/>
  <c r="AN167" i="1"/>
  <c r="AN165" i="1"/>
  <c r="N147" i="4" s="1"/>
  <c r="AG147" i="4" s="1"/>
  <c r="AH147" i="4" s="1"/>
  <c r="AN164" i="1"/>
  <c r="AN162" i="1"/>
  <c r="N144" i="4" s="1"/>
  <c r="AG144" i="4" s="1"/>
  <c r="AH144" i="4" s="1"/>
  <c r="AN161" i="1"/>
  <c r="N143" i="4" s="1"/>
  <c r="AG143" i="4" s="1"/>
  <c r="AH143" i="4" s="1"/>
  <c r="AN160" i="1"/>
  <c r="N142" i="4" s="1"/>
  <c r="AG142" i="4" s="1"/>
  <c r="AH142" i="4" s="1"/>
  <c r="AN159" i="1"/>
  <c r="N141" i="4" s="1"/>
  <c r="AG141" i="4" s="1"/>
  <c r="AH141" i="4" s="1"/>
  <c r="AN154" i="1"/>
  <c r="N136" i="4" s="1"/>
  <c r="AG136" i="4" s="1"/>
  <c r="AH136" i="4" s="1"/>
  <c r="N129" i="4"/>
  <c r="AG129" i="4" s="1"/>
  <c r="AH129" i="4" s="1"/>
  <c r="AN136" i="1"/>
  <c r="N112" i="4"/>
  <c r="AG112" i="4" s="1"/>
  <c r="AH112" i="4" s="1"/>
  <c r="AN125" i="1"/>
  <c r="AN124" i="1"/>
  <c r="N101" i="4"/>
  <c r="AG101" i="4" s="1"/>
  <c r="AH101" i="4" s="1"/>
  <c r="AN119" i="1"/>
  <c r="N96" i="4"/>
  <c r="AG96" i="4" s="1"/>
  <c r="AH96" i="4" s="1"/>
  <c r="AN118" i="1"/>
  <c r="N102" i="4" s="1"/>
  <c r="AG102" i="4" s="1"/>
  <c r="AH102" i="4" s="1"/>
  <c r="N95" i="4"/>
  <c r="AG95" i="4" s="1"/>
  <c r="AH95" i="4" s="1"/>
  <c r="AN108" i="1"/>
  <c r="AN107" i="1"/>
  <c r="N85" i="4"/>
  <c r="AG85" i="4" s="1"/>
  <c r="AH85" i="4" s="1"/>
  <c r="AN105" i="1"/>
  <c r="N90" i="4" s="1"/>
  <c r="AG90" i="4" s="1"/>
  <c r="AH90" i="4" s="1"/>
  <c r="N83" i="4"/>
  <c r="AG83" i="4" s="1"/>
  <c r="AH83" i="4" s="1"/>
  <c r="AN104" i="1"/>
  <c r="N82" i="4"/>
  <c r="AG82" i="4" s="1"/>
  <c r="AH82" i="4" s="1"/>
  <c r="AN103" i="1"/>
  <c r="N81" i="4"/>
  <c r="AG81" i="4" s="1"/>
  <c r="AH81" i="4" s="1"/>
  <c r="AN156" i="1"/>
  <c r="N138" i="4" s="1"/>
  <c r="AG138" i="4" s="1"/>
  <c r="AH138" i="4" s="1"/>
  <c r="N131" i="4"/>
  <c r="AG131" i="4" s="1"/>
  <c r="AH131" i="4" s="1"/>
  <c r="AN127" i="1"/>
  <c r="N104" i="4"/>
  <c r="AG104" i="4" s="1"/>
  <c r="AH104" i="4" s="1"/>
  <c r="AN255" i="1"/>
  <c r="AN260" i="1"/>
  <c r="N234" i="4" s="1"/>
  <c r="AG234" i="4" s="1"/>
  <c r="AH234" i="4" s="1"/>
  <c r="AN225" i="1"/>
  <c r="N202" i="4" s="1"/>
  <c r="AG202" i="4" s="1"/>
  <c r="AH202" i="4" s="1"/>
  <c r="AN224" i="1"/>
  <c r="N201" i="4" s="1"/>
  <c r="AG201" i="4" s="1"/>
  <c r="AH201" i="4" s="1"/>
  <c r="AN152" i="1"/>
  <c r="N134" i="4" s="1"/>
  <c r="AG134" i="4" s="1"/>
  <c r="AH134" i="4" s="1"/>
  <c r="N127" i="4"/>
  <c r="AG127" i="4" s="1"/>
  <c r="AH127" i="4" s="1"/>
  <c r="AN151" i="1"/>
  <c r="N133" i="4" s="1"/>
  <c r="AG133" i="4" s="1"/>
  <c r="AH133" i="4" s="1"/>
  <c r="N126" i="4"/>
  <c r="AG126" i="4" s="1"/>
  <c r="AH126" i="4" s="1"/>
  <c r="AN147" i="1"/>
  <c r="E147" i="1" s="1"/>
  <c r="AN142" i="1"/>
  <c r="N118" i="4"/>
  <c r="AG118" i="4" s="1"/>
  <c r="AH118" i="4" s="1"/>
  <c r="AN141" i="1"/>
  <c r="AN134" i="1"/>
  <c r="N117" i="4" s="1"/>
  <c r="AG117" i="4" s="1"/>
  <c r="AH117" i="4" s="1"/>
  <c r="N110" i="4"/>
  <c r="AG110" i="4" s="1"/>
  <c r="AH110" i="4" s="1"/>
  <c r="AN133" i="1"/>
  <c r="N109" i="4"/>
  <c r="AG109" i="4" s="1"/>
  <c r="AH109" i="4" s="1"/>
  <c r="AN116" i="1"/>
  <c r="N93" i="4"/>
  <c r="AG93" i="4" s="1"/>
  <c r="AH93" i="4" s="1"/>
  <c r="AN132" i="1"/>
  <c r="E132" i="1" s="1"/>
  <c r="N108" i="4"/>
  <c r="AG108" i="4" s="1"/>
  <c r="AH108" i="4" s="1"/>
  <c r="AN97" i="1"/>
  <c r="N75" i="4"/>
  <c r="AG75" i="4" s="1"/>
  <c r="AH75" i="4" s="1"/>
  <c r="AN231" i="1"/>
  <c r="N208" i="4" s="1"/>
  <c r="AG208" i="4" s="1"/>
  <c r="AH208" i="4" s="1"/>
  <c r="AN288" i="1"/>
  <c r="AN171" i="1"/>
  <c r="N152" i="4" s="1"/>
  <c r="AG152" i="4" s="1"/>
  <c r="AH152" i="4" s="1"/>
  <c r="AN274" i="1"/>
  <c r="N247" i="4" s="1"/>
  <c r="AG247" i="4" s="1"/>
  <c r="AH247" i="4" s="1"/>
  <c r="AN271" i="1"/>
  <c r="AN221" i="1"/>
  <c r="N198" i="4" s="1"/>
  <c r="AG198" i="4" s="1"/>
  <c r="AH198" i="4" s="1"/>
  <c r="AN179" i="1"/>
  <c r="N160" i="4" s="1"/>
  <c r="AG160" i="4" s="1"/>
  <c r="AH160" i="4" s="1"/>
  <c r="AN191" i="1"/>
  <c r="N170" i="4" s="1"/>
  <c r="AG170" i="4" s="1"/>
  <c r="AH170" i="4" s="1"/>
  <c r="AN182" i="1"/>
  <c r="AN174" i="1"/>
  <c r="N155" i="4" s="1"/>
  <c r="AG155" i="4" s="1"/>
  <c r="AH155" i="4" s="1"/>
  <c r="AN186" i="1"/>
  <c r="AN178" i="1"/>
  <c r="N159" i="4" s="1"/>
  <c r="AG159" i="4" s="1"/>
  <c r="AH159" i="4" s="1"/>
  <c r="AN190" i="1"/>
  <c r="N169" i="4" s="1"/>
  <c r="AG169" i="4" s="1"/>
  <c r="AH169" i="4" s="1"/>
  <c r="AN197" i="1"/>
  <c r="N176" i="4" s="1"/>
  <c r="AG176" i="4" s="1"/>
  <c r="AH176" i="4" s="1"/>
  <c r="AN101" i="1"/>
  <c r="N86" i="4" s="1"/>
  <c r="AG86" i="4" s="1"/>
  <c r="AH86" i="4" s="1"/>
  <c r="N79" i="4"/>
  <c r="AG79" i="4" s="1"/>
  <c r="AH79" i="4" s="1"/>
  <c r="AN122" i="1"/>
  <c r="N99" i="4"/>
  <c r="AG99" i="4" s="1"/>
  <c r="AH99" i="4" s="1"/>
  <c r="AN277" i="1"/>
  <c r="N250" i="4" s="1"/>
  <c r="AG250" i="4" s="1"/>
  <c r="AH250" i="4" s="1"/>
  <c r="AN130" i="1"/>
  <c r="E130" i="1" s="1"/>
  <c r="N106" i="4"/>
  <c r="AG106" i="4" s="1"/>
  <c r="AH106" i="4" s="1"/>
  <c r="AN139" i="1"/>
  <c r="N122" i="4" s="1"/>
  <c r="AG122" i="4" s="1"/>
  <c r="AH122" i="4" s="1"/>
  <c r="N115" i="4"/>
  <c r="AG115" i="4" s="1"/>
  <c r="AH115" i="4" s="1"/>
  <c r="AN149" i="1"/>
  <c r="N124" i="4"/>
  <c r="AG124" i="4" s="1"/>
  <c r="AH124" i="4" s="1"/>
  <c r="AN227" i="1"/>
  <c r="N204" i="4" s="1"/>
  <c r="AG204" i="4" s="1"/>
  <c r="AH204" i="4" s="1"/>
  <c r="AN242" i="1"/>
  <c r="N217" i="4" s="1"/>
  <c r="AG217" i="4" s="1"/>
  <c r="AH217" i="4" s="1"/>
  <c r="AN230" i="1"/>
  <c r="N207" i="4" s="1"/>
  <c r="AG207" i="4" s="1"/>
  <c r="AH207" i="4" s="1"/>
  <c r="AN245" i="1"/>
  <c r="N220" i="4" s="1"/>
  <c r="AG220" i="4" s="1"/>
  <c r="AH220" i="4" s="1"/>
  <c r="AN220" i="1"/>
  <c r="N197" i="4" s="1"/>
  <c r="AG197" i="4" s="1"/>
  <c r="AH197" i="4" s="1"/>
  <c r="AN208" i="1"/>
  <c r="N186" i="4" s="1"/>
  <c r="AG186" i="4" s="1"/>
  <c r="AH186" i="4" s="1"/>
  <c r="AN283" i="1"/>
  <c r="N256" i="4" s="1"/>
  <c r="AG256" i="4" s="1"/>
  <c r="AH256" i="4" s="1"/>
  <c r="AN286" i="1"/>
  <c r="N259" i="4" s="1"/>
  <c r="AG259" i="4" s="1"/>
  <c r="AH259" i="4" s="1"/>
  <c r="AN223" i="1"/>
  <c r="N200" i="4" s="1"/>
  <c r="AG200" i="4" s="1"/>
  <c r="AH200" i="4" s="1"/>
  <c r="AN211" i="1"/>
  <c r="N189" i="4" s="1"/>
  <c r="AG189" i="4" s="1"/>
  <c r="AH189" i="4" s="1"/>
  <c r="AN234" i="1"/>
  <c r="N210" i="4" s="1"/>
  <c r="AG210" i="4" s="1"/>
  <c r="AH210" i="4" s="1"/>
  <c r="AN248" i="1"/>
  <c r="N223" i="4" s="1"/>
  <c r="AG223" i="4" s="1"/>
  <c r="AH223" i="4" s="1"/>
  <c r="AN214" i="1"/>
  <c r="N192" i="4" s="1"/>
  <c r="AG192" i="4" s="1"/>
  <c r="AH192" i="4" s="1"/>
  <c r="AN237" i="1"/>
  <c r="AN251" i="1"/>
  <c r="AN47" i="1"/>
  <c r="N36" i="4" s="1"/>
  <c r="AG36" i="4" s="1"/>
  <c r="AH36" i="4" s="1"/>
  <c r="N40" i="4"/>
  <c r="AG40" i="4" s="1"/>
  <c r="AH40" i="4" s="1"/>
  <c r="AN29" i="1"/>
  <c r="N19" i="4" s="1"/>
  <c r="AG19" i="4" s="1"/>
  <c r="AH19" i="4" s="1"/>
  <c r="N26" i="4"/>
  <c r="AG26" i="4" s="1"/>
  <c r="AH26" i="4" s="1"/>
  <c r="AN30" i="1"/>
  <c r="N20" i="4" s="1"/>
  <c r="AG20" i="4" s="1"/>
  <c r="AH20" i="4" s="1"/>
  <c r="N27" i="4"/>
  <c r="AG27" i="4" s="1"/>
  <c r="AH27" i="4" s="1"/>
  <c r="AN196" i="1"/>
  <c r="N175" i="4" s="1"/>
  <c r="AG175" i="4" s="1"/>
  <c r="AH175" i="4" s="1"/>
  <c r="AN194" i="1"/>
  <c r="N173" i="4" s="1"/>
  <c r="AG173" i="4" s="1"/>
  <c r="AH173" i="4" s="1"/>
  <c r="AN195" i="1"/>
  <c r="N174" i="4" s="1"/>
  <c r="AG174" i="4" s="1"/>
  <c r="AH174" i="4" s="1"/>
  <c r="E251" i="1" l="1"/>
  <c r="N226" i="4"/>
  <c r="AG226" i="4" s="1"/>
  <c r="AH226" i="4" s="1"/>
  <c r="E182" i="1"/>
  <c r="N163" i="4"/>
  <c r="AG163" i="4" s="1"/>
  <c r="AH163" i="4" s="1"/>
  <c r="E255" i="1"/>
  <c r="N229" i="4"/>
  <c r="AG229" i="4" s="1"/>
  <c r="AH229" i="4" s="1"/>
  <c r="E164" i="1"/>
  <c r="N146" i="4"/>
  <c r="AG146" i="4" s="1"/>
  <c r="AH146" i="4" s="1"/>
  <c r="E167" i="1"/>
  <c r="N148" i="4"/>
  <c r="AG148" i="4" s="1"/>
  <c r="AH148" i="4" s="1"/>
  <c r="E253" i="1"/>
  <c r="N228" i="4"/>
  <c r="AG228" i="4" s="1"/>
  <c r="AH228" i="4" s="1"/>
  <c r="E376" i="1"/>
  <c r="N338" i="4"/>
  <c r="AG338" i="4" s="1"/>
  <c r="AH338" i="4" s="1"/>
  <c r="E356" i="1"/>
  <c r="N323" i="4"/>
  <c r="AG323" i="4" s="1"/>
  <c r="AH323" i="4" s="1"/>
  <c r="E371" i="1"/>
  <c r="N334" i="4"/>
  <c r="AG334" i="4" s="1"/>
  <c r="AH334" i="4" s="1"/>
  <c r="E369" i="1"/>
  <c r="N333" i="4"/>
  <c r="AG333" i="4" s="1"/>
  <c r="AH333" i="4" s="1"/>
  <c r="E358" i="1"/>
  <c r="N324" i="4"/>
  <c r="AG324" i="4" s="1"/>
  <c r="AH324" i="4" s="1"/>
  <c r="E337" i="1"/>
  <c r="N306" i="4"/>
  <c r="AG306" i="4" s="1"/>
  <c r="AH306" i="4" s="1"/>
  <c r="E321" i="1"/>
  <c r="N291" i="4"/>
  <c r="AG291" i="4" s="1"/>
  <c r="AH291" i="4" s="1"/>
  <c r="E304" i="1"/>
  <c r="N275" i="4"/>
  <c r="AG275" i="4" s="1"/>
  <c r="AH275" i="4" s="1"/>
  <c r="E353" i="1"/>
  <c r="N321" i="4"/>
  <c r="AG321" i="4" s="1"/>
  <c r="AH321" i="4" s="1"/>
  <c r="E360" i="1"/>
  <c r="N325" i="4"/>
  <c r="AG325" i="4" s="1"/>
  <c r="AH325" i="4" s="1"/>
  <c r="E289" i="1"/>
  <c r="N261" i="4"/>
  <c r="AG261" i="4" s="1"/>
  <c r="AH261" i="4" s="1"/>
  <c r="E272" i="1"/>
  <c r="N245" i="4"/>
  <c r="AG245" i="4" s="1"/>
  <c r="AH245" i="4" s="1"/>
  <c r="E238" i="1"/>
  <c r="N213" i="4"/>
  <c r="AG213" i="4" s="1"/>
  <c r="AH213" i="4" s="1"/>
  <c r="E233" i="1"/>
  <c r="N209" i="4"/>
  <c r="AG209" i="4" s="1"/>
  <c r="AH209" i="4" s="1"/>
  <c r="E217" i="1"/>
  <c r="N194" i="4"/>
  <c r="AG194" i="4" s="1"/>
  <c r="AH194" i="4" s="1"/>
  <c r="E201" i="1"/>
  <c r="N179" i="4"/>
  <c r="AG179" i="4" s="1"/>
  <c r="AH179" i="4" s="1"/>
  <c r="E187" i="1"/>
  <c r="N166" i="4"/>
  <c r="AG166" i="4" s="1"/>
  <c r="AH166" i="4" s="1"/>
  <c r="E184" i="1"/>
  <c r="N164" i="4"/>
  <c r="AG164" i="4" s="1"/>
  <c r="AH164" i="4" s="1"/>
  <c r="N128" i="4"/>
  <c r="AG128" i="4" s="1"/>
  <c r="AH128" i="4" s="1"/>
  <c r="N135" i="4"/>
  <c r="AG135" i="4" s="1"/>
  <c r="AH135" i="4" s="1"/>
  <c r="E11" i="1"/>
  <c r="N6" i="4"/>
  <c r="AG6" i="4" s="1"/>
  <c r="AH6" i="4" s="1"/>
  <c r="E13" i="1"/>
  <c r="N7" i="4"/>
  <c r="AG7" i="4" s="1"/>
  <c r="AH7" i="4" s="1"/>
  <c r="E43" i="1"/>
  <c r="N32" i="4"/>
  <c r="AG32" i="4" s="1"/>
  <c r="AH32" i="4" s="1"/>
  <c r="N125" i="4"/>
  <c r="AG125" i="4" s="1"/>
  <c r="AH125" i="4" s="1"/>
  <c r="E150" i="1"/>
  <c r="N119" i="4"/>
  <c r="AG119" i="4" s="1"/>
  <c r="AH119" i="4" s="1"/>
  <c r="N116" i="4"/>
  <c r="AG116" i="4" s="1"/>
  <c r="AH116" i="4" s="1"/>
  <c r="N114" i="4"/>
  <c r="AG114" i="4" s="1"/>
  <c r="AH114" i="4" s="1"/>
  <c r="N111" i="4"/>
  <c r="AG111" i="4" s="1"/>
  <c r="AH111" i="4" s="1"/>
  <c r="N103" i="4"/>
  <c r="AG103" i="4" s="1"/>
  <c r="AH103" i="4" s="1"/>
  <c r="N100" i="4"/>
  <c r="AG100" i="4" s="1"/>
  <c r="AH100" i="4" s="1"/>
  <c r="N92" i="4"/>
  <c r="AG92" i="4" s="1"/>
  <c r="AH92" i="4" s="1"/>
  <c r="E115" i="1"/>
  <c r="N89" i="4"/>
  <c r="AG89" i="4" s="1"/>
  <c r="AH89" i="4" s="1"/>
  <c r="N88" i="4"/>
  <c r="AG88" i="4" s="1"/>
  <c r="AH88" i="4" s="1"/>
  <c r="N72" i="4"/>
  <c r="AG72" i="4" s="1"/>
  <c r="AH72" i="4" s="1"/>
  <c r="N67" i="4"/>
  <c r="AG67" i="4" s="1"/>
  <c r="AH67" i="4" s="1"/>
  <c r="N74" i="4"/>
  <c r="AG74" i="4" s="1"/>
  <c r="AH74" i="4" s="1"/>
  <c r="N54" i="4"/>
  <c r="AG54" i="4" s="1"/>
  <c r="AH54" i="4" s="1"/>
  <c r="N53" i="4"/>
  <c r="AG53" i="4" s="1"/>
  <c r="AH53" i="4" s="1"/>
  <c r="N52" i="4"/>
  <c r="AG52" i="4" s="1"/>
  <c r="AH52" i="4" s="1"/>
  <c r="N51" i="4"/>
  <c r="AG51" i="4" s="1"/>
  <c r="AH51" i="4" s="1"/>
  <c r="N50" i="4"/>
  <c r="AG50" i="4" s="1"/>
  <c r="AH50" i="4" s="1"/>
  <c r="N48" i="4"/>
  <c r="AG48" i="4" s="1"/>
  <c r="AH48" i="4" s="1"/>
  <c r="N47" i="4"/>
  <c r="AG47" i="4" s="1"/>
  <c r="AH47" i="4" s="1"/>
  <c r="N42" i="4"/>
  <c r="AG42" i="4" s="1"/>
  <c r="AH42" i="4" s="1"/>
  <c r="N38" i="4"/>
  <c r="AG38" i="4" s="1"/>
  <c r="AH38" i="4" s="1"/>
  <c r="N23" i="4"/>
  <c r="AG23" i="4" s="1"/>
  <c r="AH23" i="4" s="1"/>
  <c r="E234" i="1"/>
  <c r="N130" i="4"/>
  <c r="AG130" i="4" s="1"/>
  <c r="AH130" i="4" s="1"/>
  <c r="E271" i="1"/>
  <c r="E352" i="1"/>
  <c r="E307" i="1"/>
  <c r="E330" i="1"/>
  <c r="E1000" i="1"/>
  <c r="E997" i="1"/>
  <c r="E995" i="1"/>
  <c r="E983" i="1"/>
  <c r="E969" i="1"/>
  <c r="E967" i="1"/>
  <c r="E964" i="1"/>
  <c r="E961" i="1"/>
  <c r="E959" i="1"/>
  <c r="E953" i="1"/>
  <c r="E947" i="1"/>
  <c r="E944" i="1"/>
  <c r="E939" i="1"/>
  <c r="E937" i="1"/>
  <c r="E935" i="1"/>
  <c r="E920" i="1"/>
  <c r="E912" i="1"/>
  <c r="E904" i="1"/>
  <c r="E891" i="1"/>
  <c r="E875" i="1"/>
  <c r="E860" i="1"/>
  <c r="E844" i="1"/>
  <c r="E403" i="1"/>
  <c r="E437" i="1"/>
  <c r="E829" i="1"/>
  <c r="E812" i="1"/>
  <c r="E796" i="1"/>
  <c r="E794" i="1"/>
  <c r="E777" i="1"/>
  <c r="E759" i="1"/>
  <c r="E742" i="1"/>
  <c r="E725" i="1"/>
  <c r="E713" i="1"/>
  <c r="E696" i="1"/>
  <c r="E679" i="1"/>
  <c r="E662" i="1"/>
  <c r="E645" i="1"/>
  <c r="E628" i="1"/>
  <c r="E611" i="1"/>
  <c r="E594" i="1"/>
  <c r="E577" i="1"/>
  <c r="E560" i="1"/>
  <c r="E527" i="1"/>
  <c r="E524" i="1"/>
  <c r="E520" i="1"/>
  <c r="E513" i="1"/>
  <c r="E511" i="1"/>
  <c r="E504" i="1"/>
  <c r="E491" i="1"/>
  <c r="E474" i="1"/>
  <c r="E457" i="1"/>
  <c r="E386" i="1"/>
  <c r="E218" i="1"/>
  <c r="E203" i="1"/>
  <c r="AN2" i="4" l="1"/>
  <c r="AN3" i="4"/>
  <c r="AN4" i="4"/>
  <c r="AN5" i="4"/>
  <c r="AN6" i="4"/>
  <c r="AN7" i="4"/>
  <c r="AN8" i="4"/>
  <c r="AN9" i="4"/>
  <c r="AN10" i="4"/>
  <c r="AN11" i="4"/>
  <c r="AN12" i="4"/>
  <c r="AN13" i="4"/>
  <c r="AN14" i="4"/>
  <c r="AN15" i="4"/>
  <c r="AN16" i="4"/>
  <c r="AN17" i="4"/>
  <c r="AN18" i="4"/>
  <c r="AN19" i="4"/>
  <c r="AN20" i="4"/>
  <c r="AN21" i="4"/>
  <c r="AN22" i="4"/>
  <c r="AN23" i="4"/>
  <c r="AN24" i="4"/>
  <c r="AN25" i="4"/>
  <c r="AN26" i="4"/>
  <c r="AN27" i="4"/>
  <c r="AN28" i="4"/>
  <c r="AN29" i="4"/>
  <c r="AN30" i="4"/>
  <c r="AN31" i="4"/>
  <c r="AN32" i="4"/>
  <c r="AN33" i="4"/>
  <c r="AN34" i="4"/>
  <c r="AN35" i="4"/>
  <c r="AN36" i="4"/>
  <c r="AN37" i="4"/>
  <c r="AN38" i="4"/>
  <c r="AN39" i="4"/>
  <c r="AN40" i="4"/>
  <c r="AN41" i="4"/>
  <c r="AN42" i="4"/>
  <c r="AN43" i="4"/>
  <c r="AN44" i="4"/>
  <c r="AN45" i="4"/>
  <c r="AN46" i="4"/>
  <c r="AN47" i="4"/>
  <c r="AN48" i="4"/>
  <c r="AN49" i="4"/>
  <c r="AN50" i="4"/>
  <c r="AN51" i="4"/>
  <c r="AN52" i="4"/>
  <c r="AN53" i="4"/>
  <c r="AN54" i="4"/>
  <c r="AN55" i="4"/>
  <c r="AN56" i="4"/>
  <c r="AN57" i="4"/>
  <c r="AN58" i="4"/>
  <c r="AN59" i="4"/>
  <c r="AN60" i="4"/>
  <c r="AN61" i="4"/>
  <c r="AN62" i="4"/>
  <c r="AN63" i="4"/>
  <c r="AN64" i="4"/>
  <c r="AN65" i="4"/>
  <c r="AN66" i="4"/>
  <c r="AN67" i="4"/>
  <c r="AN68" i="4"/>
  <c r="AN69" i="4"/>
  <c r="AN70" i="4"/>
  <c r="AN71" i="4"/>
  <c r="AN72" i="4"/>
  <c r="AN73" i="4"/>
  <c r="AN74" i="4"/>
  <c r="AN75" i="4"/>
  <c r="AN76" i="4"/>
  <c r="AN77" i="4"/>
  <c r="AN78" i="4"/>
  <c r="AN79" i="4"/>
  <c r="AN80" i="4"/>
  <c r="AN81" i="4"/>
  <c r="AN82" i="4"/>
  <c r="AN83" i="4"/>
  <c r="AN84" i="4"/>
  <c r="AN85" i="4"/>
  <c r="AN86" i="4"/>
  <c r="AN87" i="4"/>
  <c r="AN88" i="4"/>
  <c r="AN89" i="4"/>
  <c r="AN90" i="4"/>
  <c r="AN91" i="4"/>
  <c r="AN92" i="4"/>
  <c r="AN93" i="4"/>
  <c r="AN94" i="4"/>
  <c r="AN95" i="4"/>
  <c r="AN96" i="4"/>
  <c r="AN97" i="4"/>
  <c r="AN98" i="4"/>
  <c r="AN99" i="4"/>
  <c r="AN100" i="4"/>
  <c r="AN101" i="4"/>
  <c r="AN102" i="4"/>
  <c r="AN103" i="4"/>
  <c r="AN104" i="4"/>
  <c r="AN105" i="4"/>
  <c r="AN106" i="4"/>
  <c r="AN107" i="4"/>
  <c r="AN108" i="4"/>
  <c r="AN109" i="4"/>
  <c r="AN110" i="4"/>
  <c r="AN111" i="4"/>
  <c r="AN112" i="4"/>
  <c r="AN113" i="4"/>
  <c r="AN114" i="4"/>
  <c r="AN115" i="4"/>
  <c r="AN116" i="4"/>
  <c r="AN117" i="4"/>
  <c r="AN118" i="4"/>
  <c r="AN119" i="4"/>
  <c r="AN120" i="4"/>
  <c r="AN121" i="4"/>
  <c r="AN122" i="4"/>
  <c r="AN123" i="4"/>
  <c r="AN124" i="4"/>
  <c r="AN125" i="4"/>
  <c r="AN126" i="4"/>
  <c r="AN127" i="4"/>
  <c r="AN128" i="4"/>
  <c r="AN129" i="4"/>
  <c r="AN130" i="4"/>
  <c r="AN131" i="4"/>
  <c r="AN132" i="4"/>
  <c r="AN133" i="4"/>
  <c r="AN134" i="4"/>
  <c r="AN135" i="4"/>
  <c r="AN136" i="4"/>
  <c r="AN137" i="4"/>
  <c r="AN138" i="4"/>
  <c r="AN139" i="4"/>
  <c r="AN140" i="4"/>
  <c r="AN141" i="4"/>
  <c r="AN142" i="4"/>
  <c r="AN143" i="4"/>
  <c r="AN144" i="4"/>
  <c r="AN145" i="4"/>
  <c r="AN146" i="4"/>
  <c r="AN147" i="4"/>
  <c r="AN148" i="4"/>
  <c r="AN149" i="4"/>
  <c r="AN150" i="4"/>
  <c r="AN151" i="4"/>
  <c r="AN152" i="4"/>
  <c r="AN153" i="4"/>
  <c r="AN154" i="4"/>
  <c r="AN155" i="4"/>
  <c r="AN156" i="4"/>
  <c r="AN157" i="4"/>
  <c r="AN158" i="4"/>
  <c r="AN159" i="4"/>
  <c r="AN160" i="4"/>
  <c r="AN161" i="4"/>
  <c r="AN162" i="4"/>
  <c r="AN163" i="4"/>
  <c r="AN164" i="4"/>
  <c r="AN165" i="4"/>
  <c r="AN166" i="4"/>
  <c r="AN167" i="4"/>
  <c r="AN168" i="4"/>
  <c r="AN169" i="4"/>
  <c r="AN170" i="4"/>
  <c r="AN171" i="4"/>
  <c r="AN172" i="4"/>
  <c r="AN173" i="4"/>
  <c r="AN174" i="4"/>
  <c r="AN175" i="4"/>
  <c r="AN176" i="4"/>
  <c r="AN177" i="4"/>
  <c r="AN178" i="4"/>
  <c r="AN179" i="4"/>
  <c r="AN180" i="4"/>
  <c r="AN181" i="4"/>
  <c r="AN182" i="4"/>
  <c r="AN183" i="4"/>
  <c r="AN184" i="4"/>
  <c r="AN185" i="4"/>
  <c r="AN186" i="4"/>
  <c r="AN187" i="4"/>
  <c r="AN188" i="4"/>
  <c r="AN189" i="4"/>
  <c r="AN190" i="4"/>
  <c r="AN191" i="4"/>
  <c r="AN192" i="4"/>
  <c r="AN193" i="4"/>
  <c r="AN194" i="4"/>
  <c r="AN195" i="4"/>
  <c r="AN196" i="4"/>
  <c r="AN197" i="4"/>
  <c r="AN198" i="4"/>
  <c r="AN199" i="4"/>
  <c r="AN200" i="4"/>
  <c r="AN201" i="4"/>
  <c r="AN202" i="4"/>
  <c r="AN203" i="4"/>
  <c r="AN204" i="4"/>
  <c r="AN205" i="4"/>
  <c r="AN206" i="4"/>
  <c r="AN207" i="4"/>
  <c r="AN208" i="4"/>
  <c r="AN209" i="4"/>
  <c r="AN210" i="4"/>
  <c r="AN211" i="4"/>
  <c r="AN212" i="4"/>
  <c r="AN213" i="4"/>
  <c r="AN214" i="4"/>
  <c r="AN215" i="4"/>
  <c r="AN216" i="4"/>
  <c r="AN217" i="4"/>
  <c r="AN218" i="4"/>
  <c r="AN219" i="4"/>
  <c r="AN220" i="4"/>
  <c r="AN221" i="4"/>
  <c r="AN222" i="4"/>
  <c r="AN223" i="4"/>
  <c r="AN224" i="4"/>
  <c r="AN225" i="4"/>
  <c r="AN226" i="4"/>
  <c r="AN227" i="4"/>
  <c r="AN228" i="4"/>
  <c r="AN229" i="4"/>
  <c r="AN230" i="4"/>
  <c r="AN231" i="4"/>
  <c r="AN232" i="4"/>
  <c r="AN233" i="4"/>
  <c r="AN234" i="4"/>
  <c r="AN235" i="4"/>
  <c r="AN236" i="4"/>
  <c r="AN237" i="4"/>
  <c r="AN238" i="4"/>
  <c r="AN239" i="4"/>
  <c r="AN240" i="4"/>
  <c r="AN241" i="4"/>
  <c r="AN242" i="4"/>
  <c r="AN243" i="4"/>
  <c r="AN244" i="4"/>
  <c r="AN245" i="4"/>
  <c r="AN246" i="4"/>
  <c r="AN247" i="4"/>
  <c r="AN248" i="4"/>
  <c r="AN249" i="4"/>
  <c r="AN250" i="4"/>
  <c r="AN251" i="4"/>
  <c r="AN252" i="4"/>
  <c r="AN253" i="4"/>
  <c r="AN254" i="4"/>
  <c r="AN255" i="4"/>
  <c r="AN256" i="4"/>
  <c r="AN257" i="4"/>
  <c r="AN258" i="4"/>
  <c r="AN259" i="4"/>
  <c r="AN260" i="4"/>
  <c r="AN261" i="4"/>
  <c r="AN262" i="4"/>
  <c r="AN263" i="4"/>
  <c r="AN264" i="4"/>
  <c r="AN265" i="4"/>
  <c r="AN266" i="4"/>
  <c r="AN267" i="4"/>
  <c r="AN268" i="4"/>
  <c r="AN269" i="4"/>
  <c r="AN270" i="4"/>
  <c r="AN271" i="4"/>
  <c r="AN272" i="4"/>
  <c r="AN273" i="4"/>
  <c r="AN274" i="4"/>
  <c r="AN275" i="4"/>
  <c r="AN276" i="4"/>
  <c r="AN277" i="4"/>
  <c r="AN278" i="4"/>
  <c r="AN279" i="4"/>
  <c r="AN280" i="4"/>
  <c r="AN281" i="4"/>
  <c r="AN282" i="4"/>
  <c r="AN283" i="4"/>
  <c r="AN284" i="4"/>
  <c r="AN285" i="4"/>
  <c r="AN286" i="4"/>
  <c r="AN287" i="4"/>
  <c r="AN288" i="4"/>
  <c r="AN289" i="4"/>
  <c r="AN290" i="4"/>
  <c r="AN291" i="4"/>
  <c r="AN292" i="4"/>
  <c r="AN293" i="4"/>
  <c r="AN294" i="4"/>
  <c r="AN295" i="4"/>
  <c r="AN296" i="4"/>
  <c r="AN297" i="4"/>
  <c r="AN298" i="4"/>
  <c r="AN299" i="4"/>
  <c r="AN300" i="4"/>
  <c r="AN301" i="4"/>
  <c r="AN302" i="4"/>
  <c r="AN303" i="4"/>
  <c r="AN304" i="4"/>
  <c r="AN305" i="4"/>
  <c r="AN306" i="4"/>
  <c r="AN307" i="4"/>
  <c r="AN308" i="4"/>
  <c r="AN309" i="4"/>
  <c r="AN310" i="4"/>
  <c r="AN311" i="4"/>
  <c r="AN312" i="4"/>
  <c r="AN313" i="4"/>
  <c r="AN314" i="4"/>
  <c r="AN315" i="4"/>
  <c r="AN316" i="4"/>
  <c r="AN317" i="4"/>
  <c r="AN318" i="4"/>
  <c r="AN319" i="4"/>
  <c r="AN320" i="4"/>
  <c r="AN321" i="4"/>
  <c r="AN322" i="4"/>
  <c r="AN323" i="4"/>
  <c r="AN324" i="4"/>
  <c r="AN325" i="4"/>
  <c r="AN326" i="4"/>
  <c r="AN327" i="4"/>
  <c r="AN328" i="4"/>
  <c r="AN329" i="4"/>
  <c r="AN330" i="4"/>
  <c r="AN331" i="4"/>
  <c r="AN332" i="4"/>
  <c r="AN333" i="4"/>
  <c r="AN334" i="4"/>
  <c r="AN335" i="4"/>
  <c r="AN336" i="4"/>
  <c r="AN337" i="4"/>
  <c r="AN338" i="4"/>
  <c r="AN339" i="4"/>
  <c r="AN340" i="4"/>
  <c r="AN341" i="4"/>
  <c r="AN342" i="4"/>
  <c r="AN343" i="4"/>
  <c r="AN344" i="4"/>
  <c r="AN345" i="4"/>
  <c r="AN346" i="4"/>
  <c r="AN347" i="4"/>
  <c r="AN348" i="4"/>
  <c r="AN349" i="4"/>
  <c r="AN350" i="4"/>
  <c r="AN351" i="4"/>
  <c r="AN352" i="4"/>
  <c r="AN353" i="4"/>
  <c r="AN354" i="4"/>
  <c r="AN355" i="4"/>
  <c r="AN356" i="4"/>
  <c r="AN357" i="4"/>
  <c r="AN358" i="4"/>
  <c r="AN359" i="4"/>
  <c r="AN360" i="4"/>
  <c r="AN361" i="4"/>
  <c r="AN362" i="4"/>
  <c r="AN363" i="4"/>
  <c r="AN364" i="4"/>
  <c r="AN365" i="4"/>
  <c r="AN366" i="4"/>
  <c r="AN367" i="4"/>
  <c r="AN368" i="4"/>
  <c r="AN369" i="4"/>
  <c r="AN370" i="4"/>
  <c r="AN371" i="4"/>
  <c r="AN372" i="4"/>
  <c r="AN373" i="4"/>
  <c r="AN374" i="4"/>
  <c r="AN375" i="4"/>
  <c r="AN376" i="4"/>
  <c r="AN377" i="4"/>
  <c r="AN378" i="4"/>
  <c r="AN379" i="4"/>
  <c r="AN380" i="4"/>
  <c r="AN381" i="4"/>
  <c r="AN382" i="4"/>
  <c r="AN383" i="4"/>
  <c r="AN384" i="4"/>
  <c r="AN385" i="4"/>
  <c r="AN386" i="4"/>
  <c r="AN387" i="4"/>
  <c r="AN388" i="4"/>
  <c r="AN389" i="4"/>
  <c r="AN390" i="4"/>
  <c r="AN391" i="4"/>
  <c r="AN392" i="4"/>
  <c r="AN393" i="4"/>
  <c r="AN394" i="4"/>
  <c r="AN395" i="4"/>
  <c r="AN396" i="4"/>
  <c r="AN397" i="4"/>
  <c r="AN398" i="4"/>
  <c r="AN399" i="4"/>
  <c r="AN400" i="4"/>
  <c r="AN401" i="4"/>
  <c r="AN402" i="4"/>
  <c r="AN403" i="4"/>
  <c r="AN404" i="4"/>
  <c r="AN405" i="4"/>
  <c r="AN406" i="4"/>
  <c r="AN407" i="4"/>
  <c r="AN408" i="4"/>
  <c r="AN409" i="4"/>
  <c r="AN410" i="4"/>
  <c r="AN411" i="4"/>
  <c r="AN412" i="4"/>
  <c r="AN413" i="4"/>
  <c r="AN414" i="4"/>
  <c r="AN415" i="4"/>
  <c r="AN416" i="4"/>
  <c r="AN417" i="4"/>
  <c r="AN418" i="4"/>
  <c r="AN419" i="4"/>
  <c r="AN420" i="4"/>
  <c r="AN421" i="4"/>
  <c r="AN422" i="4"/>
  <c r="AN423" i="4"/>
  <c r="AN424" i="4"/>
  <c r="AN425" i="4"/>
  <c r="AN426" i="4"/>
  <c r="AN427" i="4"/>
  <c r="AN428" i="4"/>
  <c r="AN429" i="4"/>
  <c r="AN430" i="4"/>
  <c r="AN431" i="4"/>
  <c r="AN432" i="4"/>
  <c r="AN433" i="4"/>
  <c r="AN434" i="4"/>
  <c r="AN435" i="4"/>
  <c r="AN436" i="4"/>
  <c r="AN437" i="4"/>
  <c r="AN438" i="4"/>
  <c r="AN439" i="4"/>
  <c r="AN440" i="4"/>
  <c r="AN441" i="4"/>
  <c r="AN442" i="4"/>
  <c r="AN443" i="4"/>
  <c r="AN444" i="4"/>
  <c r="AN445" i="4"/>
  <c r="AN446" i="4"/>
  <c r="AN447" i="4"/>
  <c r="AN448" i="4"/>
  <c r="AN449" i="4"/>
  <c r="AN450" i="4"/>
  <c r="AN451" i="4"/>
  <c r="AN452" i="4"/>
  <c r="AN453" i="4"/>
  <c r="AN454" i="4"/>
  <c r="AN455" i="4"/>
  <c r="AN456" i="4"/>
  <c r="AN457" i="4"/>
  <c r="AN458" i="4"/>
  <c r="AN459" i="4"/>
  <c r="AN460" i="4"/>
  <c r="AN461" i="4"/>
  <c r="AN462" i="4"/>
  <c r="AN463" i="4"/>
  <c r="AN464" i="4"/>
  <c r="AN465" i="4"/>
  <c r="AN466" i="4"/>
  <c r="AN467" i="4"/>
  <c r="AN468" i="4"/>
  <c r="AN469" i="4"/>
  <c r="AN470" i="4"/>
  <c r="AN471" i="4"/>
  <c r="AN472" i="4"/>
  <c r="AN473" i="4"/>
  <c r="AN474" i="4"/>
  <c r="AN475" i="4"/>
  <c r="AN476" i="4"/>
  <c r="AN477" i="4"/>
  <c r="AN478" i="4"/>
  <c r="AN479" i="4"/>
  <c r="AN480" i="4"/>
  <c r="AN481" i="4"/>
  <c r="AN482" i="4"/>
  <c r="AN483" i="4"/>
  <c r="AN484" i="4"/>
  <c r="AN486" i="4"/>
  <c r="AN487" i="4"/>
  <c r="AN488" i="4"/>
  <c r="AN489" i="4"/>
  <c r="AN490" i="4"/>
  <c r="AN491" i="4"/>
  <c r="AN492" i="4"/>
  <c r="AN493" i="4"/>
  <c r="AN494" i="4"/>
  <c r="AN495" i="4"/>
  <c r="AN496" i="4"/>
  <c r="AN497" i="4"/>
  <c r="AN498" i="4"/>
  <c r="AN499" i="4"/>
  <c r="AN500" i="4"/>
  <c r="AN501" i="4"/>
  <c r="AN502" i="4"/>
  <c r="AN503" i="4"/>
  <c r="AN504" i="4"/>
  <c r="AN505" i="4"/>
  <c r="AN506" i="4"/>
  <c r="AN507" i="4"/>
  <c r="AN508" i="4"/>
  <c r="AN509" i="4"/>
  <c r="AN510" i="4"/>
  <c r="AN511" i="4"/>
  <c r="AN512" i="4"/>
  <c r="AN513" i="4"/>
  <c r="AN514" i="4"/>
  <c r="AN515" i="4"/>
  <c r="AN516" i="4"/>
  <c r="AN517" i="4"/>
  <c r="AN518" i="4"/>
  <c r="AN519" i="4"/>
  <c r="AN520" i="4"/>
  <c r="AN521" i="4"/>
  <c r="AN522" i="4"/>
  <c r="AN523" i="4"/>
  <c r="AN524" i="4"/>
  <c r="AN525" i="4"/>
  <c r="AN526" i="4"/>
  <c r="AN527" i="4"/>
  <c r="AN528" i="4"/>
  <c r="AN529" i="4"/>
  <c r="AN530" i="4"/>
  <c r="AN531" i="4"/>
  <c r="AN532" i="4"/>
  <c r="AN533" i="4"/>
  <c r="AN534" i="4"/>
  <c r="AN535" i="4"/>
  <c r="AN536" i="4"/>
  <c r="AN537" i="4"/>
  <c r="AN538" i="4"/>
  <c r="AN539" i="4"/>
  <c r="AN540" i="4"/>
  <c r="AN541" i="4"/>
  <c r="AN542" i="4"/>
  <c r="AN543" i="4"/>
  <c r="AN544" i="4"/>
  <c r="AN545" i="4"/>
  <c r="AN546" i="4"/>
  <c r="AN547" i="4"/>
  <c r="AN548" i="4"/>
  <c r="AN549" i="4"/>
  <c r="AN550" i="4"/>
  <c r="AN551" i="4"/>
  <c r="AN552" i="4"/>
  <c r="AN553" i="4"/>
  <c r="AN554" i="4"/>
  <c r="AN555" i="4"/>
  <c r="AN556" i="4"/>
  <c r="AN557" i="4"/>
  <c r="AN558" i="4"/>
  <c r="AN559" i="4"/>
  <c r="AN560" i="4"/>
  <c r="AN561" i="4"/>
  <c r="AN562" i="4"/>
  <c r="AN563" i="4"/>
  <c r="AN564" i="4"/>
  <c r="AN565" i="4"/>
  <c r="AN566" i="4"/>
  <c r="AN567" i="4"/>
  <c r="AN568" i="4"/>
  <c r="AN569" i="4"/>
  <c r="AN570" i="4"/>
  <c r="AN571" i="4"/>
  <c r="AN572" i="4"/>
  <c r="AN573" i="4"/>
  <c r="AN574" i="4"/>
  <c r="AN575" i="4"/>
  <c r="AN576" i="4"/>
  <c r="AN577" i="4"/>
  <c r="AN578" i="4"/>
  <c r="AN579" i="4"/>
  <c r="AN580" i="4"/>
  <c r="AN581" i="4"/>
  <c r="AN582" i="4"/>
  <c r="AN583" i="4"/>
  <c r="AN584" i="4"/>
  <c r="AN585" i="4"/>
  <c r="AN586" i="4"/>
  <c r="AN587" i="4"/>
  <c r="AN588" i="4"/>
  <c r="AN589" i="4"/>
  <c r="AN590" i="4"/>
  <c r="AN591" i="4"/>
  <c r="AN592" i="4"/>
  <c r="AN593" i="4"/>
  <c r="AN594" i="4"/>
  <c r="AN595" i="4"/>
  <c r="AN596" i="4"/>
  <c r="AN597" i="4"/>
  <c r="AN598" i="4"/>
  <c r="AN599" i="4"/>
  <c r="AN600" i="4"/>
  <c r="AN601" i="4"/>
  <c r="AN602" i="4"/>
  <c r="AN603" i="4"/>
  <c r="AN604" i="4"/>
  <c r="AN605" i="4"/>
  <c r="AN606" i="4"/>
  <c r="AN607" i="4"/>
  <c r="AN608" i="4"/>
  <c r="AN609" i="4"/>
  <c r="AN610" i="4"/>
  <c r="AN611" i="4"/>
  <c r="AN612" i="4"/>
  <c r="AN613" i="4"/>
  <c r="AN614" i="4"/>
  <c r="AN615" i="4"/>
  <c r="AN616" i="4"/>
  <c r="AN617" i="4"/>
  <c r="AN618" i="4"/>
  <c r="AN619" i="4"/>
  <c r="AN620" i="4"/>
  <c r="AN621" i="4"/>
  <c r="AN622" i="4"/>
  <c r="AN623" i="4"/>
  <c r="AN624" i="4"/>
  <c r="AN625" i="4"/>
  <c r="AN626" i="4"/>
  <c r="AN627" i="4"/>
  <c r="AN628" i="4"/>
  <c r="AN629" i="4"/>
  <c r="AN630" i="4"/>
  <c r="AN631" i="4"/>
  <c r="AN632" i="4"/>
  <c r="AN633" i="4"/>
  <c r="AN634" i="4"/>
  <c r="AN635" i="4"/>
  <c r="AN636" i="4"/>
  <c r="AN637" i="4"/>
  <c r="AN638" i="4"/>
  <c r="AN639" i="4"/>
  <c r="AN640" i="4"/>
  <c r="AN641" i="4"/>
  <c r="AN642" i="4"/>
  <c r="AN643" i="4"/>
  <c r="AN644" i="4"/>
  <c r="AN645" i="4"/>
  <c r="AN646" i="4"/>
  <c r="AN647" i="4"/>
  <c r="AN648" i="4"/>
  <c r="AN649" i="4"/>
  <c r="AN650" i="4"/>
  <c r="AN651" i="4"/>
  <c r="AN652" i="4"/>
  <c r="AN653" i="4"/>
  <c r="AN654" i="4"/>
  <c r="AN655" i="4"/>
  <c r="AN656" i="4"/>
  <c r="AN657" i="4"/>
  <c r="AN658" i="4"/>
  <c r="AN659" i="4"/>
  <c r="AN660" i="4"/>
  <c r="AN661" i="4"/>
  <c r="AN662" i="4"/>
  <c r="AN663" i="4"/>
  <c r="AN664" i="4"/>
  <c r="AN665" i="4"/>
  <c r="AN666" i="4"/>
  <c r="AN667" i="4"/>
  <c r="AN668" i="4"/>
  <c r="AN669" i="4"/>
  <c r="AN670" i="4"/>
  <c r="AN671" i="4"/>
  <c r="AN672" i="4"/>
  <c r="AN673" i="4"/>
  <c r="AN674" i="4"/>
  <c r="AN675" i="4"/>
  <c r="AN676" i="4"/>
  <c r="AN677" i="4"/>
  <c r="AN678" i="4"/>
  <c r="AN679" i="4"/>
  <c r="AN680" i="4"/>
  <c r="AN681" i="4"/>
  <c r="AN682" i="4"/>
  <c r="AN683" i="4"/>
  <c r="AN684" i="4"/>
  <c r="AN685" i="4"/>
  <c r="AN686" i="4"/>
  <c r="AN687" i="4"/>
  <c r="AN688" i="4"/>
  <c r="AN689" i="4"/>
  <c r="AN690" i="4"/>
  <c r="AN691" i="4"/>
  <c r="AN692" i="4"/>
  <c r="AN693" i="4"/>
  <c r="AN694" i="4"/>
  <c r="AN695" i="4"/>
  <c r="AN696" i="4"/>
  <c r="AN697" i="4"/>
  <c r="AN698" i="4"/>
  <c r="AN699" i="4"/>
  <c r="AN700" i="4"/>
  <c r="AN701" i="4"/>
  <c r="AN702" i="4"/>
  <c r="AN703" i="4"/>
  <c r="AN704" i="4"/>
  <c r="AN705" i="4"/>
  <c r="AN706" i="4"/>
  <c r="AN707" i="4"/>
  <c r="AN708" i="4"/>
  <c r="AN709" i="4"/>
  <c r="AN710" i="4"/>
  <c r="AN711" i="4"/>
  <c r="AN712" i="4"/>
  <c r="AN713" i="4"/>
  <c r="AN714" i="4"/>
  <c r="AN715" i="4"/>
  <c r="AN716" i="4"/>
  <c r="AN717" i="4"/>
  <c r="AN718" i="4"/>
  <c r="AN719" i="4"/>
  <c r="AN720" i="4"/>
  <c r="AN721" i="4"/>
  <c r="AN722" i="4"/>
  <c r="AN723" i="4"/>
  <c r="AN724" i="4"/>
  <c r="AN725" i="4"/>
  <c r="AN726" i="4"/>
  <c r="AN727" i="4"/>
  <c r="AN728" i="4"/>
  <c r="AN729" i="4"/>
  <c r="AN730" i="4"/>
  <c r="AN731" i="4"/>
  <c r="AN732" i="4"/>
  <c r="AN733" i="4"/>
  <c r="AN734" i="4"/>
  <c r="AN735" i="4"/>
  <c r="AN736" i="4"/>
  <c r="AN737" i="4"/>
  <c r="AN738" i="4"/>
  <c r="AN739" i="4"/>
  <c r="AN740" i="4"/>
  <c r="AN741" i="4"/>
  <c r="AN742" i="4"/>
  <c r="AN743" i="4"/>
  <c r="AN744" i="4"/>
  <c r="AN745" i="4"/>
  <c r="AN746" i="4"/>
  <c r="AN747" i="4"/>
  <c r="AN748" i="4"/>
  <c r="AN749" i="4"/>
  <c r="AN750" i="4"/>
  <c r="AN751" i="4"/>
  <c r="AN752" i="4"/>
  <c r="AN753" i="4"/>
  <c r="AN754" i="4"/>
  <c r="AN755" i="4"/>
  <c r="AN756" i="4"/>
  <c r="AN757" i="4"/>
  <c r="AN758" i="4"/>
  <c r="AN759" i="4"/>
  <c r="AN760" i="4"/>
  <c r="AN761" i="4"/>
  <c r="AN762" i="4"/>
  <c r="AN763" i="4"/>
  <c r="AN764" i="4"/>
  <c r="AN765" i="4"/>
  <c r="AN766" i="4"/>
  <c r="AN767" i="4"/>
  <c r="AN768" i="4"/>
  <c r="AN769" i="4"/>
  <c r="AN770" i="4"/>
  <c r="AN771" i="4"/>
  <c r="AN772" i="4"/>
  <c r="AN773" i="4"/>
  <c r="AN774" i="4"/>
  <c r="AN775" i="4"/>
  <c r="AN776" i="4"/>
  <c r="AN777" i="4"/>
  <c r="AN778" i="4"/>
  <c r="AN779" i="4"/>
  <c r="AN780" i="4"/>
  <c r="AN781" i="4"/>
  <c r="AN782" i="4"/>
  <c r="AN783" i="4"/>
  <c r="AN784" i="4"/>
  <c r="AN785" i="4"/>
  <c r="AN786" i="4"/>
  <c r="AN787" i="4"/>
  <c r="AN788" i="4"/>
  <c r="AN789" i="4"/>
  <c r="AN790" i="4"/>
  <c r="AN791" i="4"/>
  <c r="AN792" i="4"/>
  <c r="AN793" i="4"/>
  <c r="AN794" i="4"/>
  <c r="AN795" i="4"/>
  <c r="AN796" i="4"/>
  <c r="AN797" i="4"/>
  <c r="AN798" i="4"/>
  <c r="AN799" i="4"/>
  <c r="AN800" i="4"/>
  <c r="AN801" i="4"/>
  <c r="AN802" i="4"/>
  <c r="AN803" i="4"/>
  <c r="AN804" i="4"/>
  <c r="AN805" i="4"/>
  <c r="AN806" i="4"/>
  <c r="AN807" i="4"/>
  <c r="AN808" i="4"/>
  <c r="AN809" i="4"/>
  <c r="AN810" i="4"/>
  <c r="AN811" i="4"/>
  <c r="AN812" i="4"/>
  <c r="AN813" i="4"/>
  <c r="AN814" i="4"/>
  <c r="AN815" i="4"/>
  <c r="AN816" i="4"/>
  <c r="AN817" i="4"/>
  <c r="AN818" i="4"/>
  <c r="AN819" i="4"/>
  <c r="AN820" i="4"/>
  <c r="AN821" i="4"/>
  <c r="AN822" i="4"/>
  <c r="AN823" i="4"/>
  <c r="AN824" i="4"/>
  <c r="AN825" i="4"/>
  <c r="AN826" i="4"/>
  <c r="AN827" i="4"/>
  <c r="AN828" i="4"/>
  <c r="AN829" i="4"/>
  <c r="AN830" i="4"/>
  <c r="AN831" i="4"/>
  <c r="AN832" i="4"/>
  <c r="AN833" i="4"/>
  <c r="AN834" i="4"/>
  <c r="AN835" i="4"/>
  <c r="AN836" i="4"/>
  <c r="AN837" i="4"/>
  <c r="AN838" i="4"/>
  <c r="AN839" i="4"/>
  <c r="AN840" i="4"/>
  <c r="AN841" i="4"/>
  <c r="AN842" i="4"/>
  <c r="AN843" i="4"/>
  <c r="AN844" i="4"/>
  <c r="AN845" i="4"/>
  <c r="AN846" i="4"/>
  <c r="AN847" i="4"/>
  <c r="AN848" i="4"/>
  <c r="AN849" i="4"/>
  <c r="AN850" i="4"/>
  <c r="AN851" i="4"/>
  <c r="AN852" i="4"/>
  <c r="AN853" i="4"/>
  <c r="AN854" i="4"/>
  <c r="AN855" i="4"/>
  <c r="AN856" i="4"/>
  <c r="AN857" i="4"/>
  <c r="AN858" i="4"/>
  <c r="AN859" i="4"/>
  <c r="AN860" i="4"/>
  <c r="AN861" i="4"/>
  <c r="AN862" i="4"/>
  <c r="AN863" i="4"/>
  <c r="AN864" i="4"/>
  <c r="AN865" i="4"/>
  <c r="AN866" i="4"/>
  <c r="AN867" i="4"/>
  <c r="AN868" i="4"/>
  <c r="AN869" i="4"/>
  <c r="AN870" i="4"/>
  <c r="AN871" i="4"/>
  <c r="AN872" i="4"/>
  <c r="AN873" i="4"/>
  <c r="AN874" i="4"/>
  <c r="AN875" i="4"/>
  <c r="AN876" i="4"/>
  <c r="AN877" i="4"/>
  <c r="AN878" i="4"/>
  <c r="AN879" i="4"/>
  <c r="AN880" i="4"/>
  <c r="AN881" i="4"/>
  <c r="AN882" i="4"/>
  <c r="AN883" i="4"/>
  <c r="AN884" i="4"/>
  <c r="AN885" i="4"/>
  <c r="AN886" i="4"/>
  <c r="AN887" i="4"/>
  <c r="AN888" i="4"/>
  <c r="AN889" i="4"/>
  <c r="AN890" i="4"/>
  <c r="AN891" i="4"/>
  <c r="AN892" i="4"/>
  <c r="AN893" i="4"/>
  <c r="AN894" i="4"/>
  <c r="AN895" i="4"/>
  <c r="AN896" i="4"/>
  <c r="AN897" i="4"/>
  <c r="AN898" i="4"/>
  <c r="AN899" i="4"/>
  <c r="AN900" i="4"/>
  <c r="AN901" i="4"/>
  <c r="AN902" i="4"/>
  <c r="AN903" i="4"/>
  <c r="AN904" i="4"/>
  <c r="AN905" i="4"/>
  <c r="AN906" i="4"/>
  <c r="AN907" i="4"/>
  <c r="AN908" i="4"/>
  <c r="AN909" i="4"/>
  <c r="AN910" i="4"/>
  <c r="AN911" i="4"/>
  <c r="AN912" i="4"/>
  <c r="AN913" i="4"/>
  <c r="AN914" i="4"/>
  <c r="AN915" i="4"/>
  <c r="AN916" i="4"/>
  <c r="AN917" i="4"/>
  <c r="AN918" i="4"/>
  <c r="AN919" i="4"/>
  <c r="AN920" i="4"/>
  <c r="AN921" i="4"/>
  <c r="AN922" i="4"/>
  <c r="AN923" i="4"/>
  <c r="AN924" i="4"/>
  <c r="AN925" i="4"/>
  <c r="AN926" i="4"/>
  <c r="AN927" i="4"/>
  <c r="AN928" i="4"/>
  <c r="AN929" i="4"/>
  <c r="AN930" i="4"/>
  <c r="AN931" i="4"/>
  <c r="AN932" i="4"/>
  <c r="AN933" i="4"/>
  <c r="AN934" i="4"/>
  <c r="AN935" i="4"/>
  <c r="AN936" i="4"/>
  <c r="AN937" i="4"/>
  <c r="AN938" i="4"/>
  <c r="AN939" i="4"/>
  <c r="AN940" i="4"/>
  <c r="AN941" i="4"/>
  <c r="AN942" i="4"/>
  <c r="AN943" i="4"/>
  <c r="AN944" i="4"/>
  <c r="AN945" i="4"/>
  <c r="AN946" i="4"/>
  <c r="AN947" i="4"/>
  <c r="AN948" i="4"/>
  <c r="AN949" i="4"/>
  <c r="AN950" i="4"/>
  <c r="AN951" i="4"/>
  <c r="AN952" i="4"/>
  <c r="AN953" i="4"/>
  <c r="AN954" i="4"/>
  <c r="AN955" i="4"/>
  <c r="AN956" i="4"/>
  <c r="AN957" i="4"/>
  <c r="AN958" i="4"/>
  <c r="AN959" i="4"/>
  <c r="AN960" i="4"/>
  <c r="AN961" i="4"/>
  <c r="AN962" i="4"/>
  <c r="AN963" i="4"/>
  <c r="AN964" i="4"/>
  <c r="AN965" i="4"/>
  <c r="AN966" i="4"/>
  <c r="AN967" i="4"/>
  <c r="AN968" i="4"/>
  <c r="AN969" i="4"/>
  <c r="AN970" i="4"/>
  <c r="AN971" i="4"/>
  <c r="AN972" i="4"/>
  <c r="AN973" i="4"/>
  <c r="AN974" i="4"/>
  <c r="AN975" i="4"/>
  <c r="AN976" i="4"/>
  <c r="AN977" i="4"/>
  <c r="AN978" i="4"/>
  <c r="AN979" i="4"/>
  <c r="AN980" i="4"/>
  <c r="AN981" i="4"/>
  <c r="AN982" i="4"/>
  <c r="AN983" i="4"/>
  <c r="AN984" i="4"/>
  <c r="AN985" i="4"/>
  <c r="AN986" i="4"/>
  <c r="AN987" i="4"/>
  <c r="AN988" i="4"/>
  <c r="AN989" i="4"/>
  <c r="AN990" i="4"/>
  <c r="AN991" i="4"/>
  <c r="AN992" i="4"/>
  <c r="AN993" i="4"/>
  <c r="AN994" i="4"/>
  <c r="AN995" i="4"/>
  <c r="AN996" i="4"/>
  <c r="AN997" i="4"/>
  <c r="AN998" i="4"/>
  <c r="AN999" i="4"/>
  <c r="AN1000" i="4"/>
  <c r="AN1001" i="4"/>
  <c r="AN1002" i="4"/>
  <c r="AN1003" i="4"/>
  <c r="AN1004" i="4"/>
  <c r="AN1005" i="4"/>
  <c r="AN1006" i="4"/>
  <c r="AN1007" i="4"/>
  <c r="AN1008" i="4"/>
  <c r="AN1009" i="4"/>
  <c r="AN1010" i="4"/>
  <c r="AN1011" i="4"/>
  <c r="AN1012" i="4"/>
  <c r="AN1013" i="4"/>
  <c r="AN1014" i="4"/>
  <c r="AN1015" i="4"/>
  <c r="AN1016" i="4"/>
  <c r="AN1017" i="4"/>
  <c r="AN1018" i="4"/>
  <c r="AN1019" i="4"/>
  <c r="AN1020" i="4"/>
  <c r="AN1021" i="4"/>
  <c r="AN1022" i="4"/>
  <c r="AN1023" i="4"/>
  <c r="AN1024" i="4"/>
  <c r="AN1025" i="4"/>
  <c r="AN1026" i="4"/>
  <c r="AN1027" i="4"/>
  <c r="AN1028" i="4"/>
  <c r="AN1029" i="4"/>
  <c r="AN1030" i="4"/>
  <c r="AN1031" i="4"/>
  <c r="AN1032" i="4"/>
  <c r="AN1033" i="4"/>
  <c r="AN1034" i="4"/>
  <c r="AN1035" i="4"/>
  <c r="AN1036" i="4"/>
  <c r="AN1037" i="4"/>
  <c r="AN1038" i="4"/>
  <c r="AN1039" i="4"/>
  <c r="AN1040" i="4"/>
  <c r="AN1041" i="4"/>
  <c r="AN1042" i="4"/>
  <c r="AN1043" i="4"/>
  <c r="AN1044" i="4"/>
  <c r="AN1045" i="4"/>
  <c r="AN1046" i="4"/>
  <c r="AN1047" i="4"/>
  <c r="AN1048" i="4"/>
  <c r="AN1049" i="4"/>
  <c r="AN1050" i="4"/>
  <c r="AN1051" i="4"/>
  <c r="AN1052" i="4"/>
  <c r="AN1053" i="4"/>
  <c r="AN1054" i="4"/>
  <c r="AN1055" i="4"/>
  <c r="AN1056" i="4"/>
  <c r="AN1057" i="4"/>
  <c r="AN1058" i="4"/>
  <c r="AN1059" i="4"/>
  <c r="AN1060" i="4"/>
  <c r="AN1061" i="4"/>
  <c r="AN1062" i="4"/>
  <c r="AN1063" i="4"/>
  <c r="AN1064" i="4"/>
  <c r="AN1065" i="4"/>
  <c r="AN1066" i="4"/>
  <c r="AN1067" i="4"/>
  <c r="AN1068" i="4"/>
  <c r="AN1069" i="4"/>
  <c r="AN1070" i="4"/>
  <c r="AN1071" i="4"/>
  <c r="AN1072" i="4"/>
  <c r="AN1073" i="4"/>
  <c r="AN1074" i="4"/>
  <c r="AN1075" i="4"/>
  <c r="AN1076" i="4"/>
  <c r="AN1077" i="4"/>
  <c r="AN1078" i="4"/>
  <c r="AN1079" i="4"/>
  <c r="AN1080" i="4"/>
  <c r="AN1081" i="4"/>
  <c r="AN1082" i="4"/>
  <c r="AN1083" i="4"/>
  <c r="AN1084" i="4"/>
  <c r="AN1085" i="4"/>
  <c r="AN1086" i="4"/>
  <c r="AN1087" i="4"/>
  <c r="AN1088" i="4"/>
  <c r="AN1089" i="4"/>
  <c r="AN1090" i="4"/>
  <c r="AN1091" i="4"/>
  <c r="AN1092" i="4"/>
  <c r="AN1093" i="4"/>
  <c r="AN1094" i="4"/>
  <c r="AN1095" i="4"/>
  <c r="AN1096" i="4"/>
  <c r="AN1097" i="4"/>
  <c r="AN1098" i="4"/>
  <c r="AN1099" i="4"/>
  <c r="AN1100" i="4"/>
  <c r="AN1101" i="4"/>
  <c r="AN1102" i="4"/>
  <c r="AN1103" i="4"/>
  <c r="AN1104" i="4"/>
  <c r="AN1105" i="4"/>
  <c r="AN1106" i="4"/>
  <c r="AN1107" i="4"/>
  <c r="AN1108" i="4"/>
  <c r="AN1109" i="4"/>
  <c r="AN1110" i="4"/>
  <c r="AN1111" i="4"/>
  <c r="AN1112" i="4"/>
  <c r="AN1113" i="4"/>
  <c r="AN1114" i="4"/>
  <c r="AN1115" i="4"/>
  <c r="AN1116" i="4"/>
  <c r="AN1117" i="4"/>
  <c r="AN1118" i="4"/>
  <c r="AN1119" i="4"/>
  <c r="AN1120" i="4"/>
  <c r="AN1121" i="4"/>
  <c r="AN1122" i="4"/>
  <c r="AN1123" i="4"/>
  <c r="AN1124" i="4"/>
  <c r="AN1125" i="4"/>
  <c r="AN1126" i="4"/>
  <c r="AN1127" i="4"/>
  <c r="AN1128" i="4"/>
  <c r="AN1129" i="4"/>
  <c r="AN1130" i="4"/>
  <c r="AN1131" i="4"/>
  <c r="AN1132" i="4"/>
  <c r="AN1133" i="4"/>
  <c r="AN1134" i="4"/>
  <c r="AN1135" i="4"/>
  <c r="AN1136" i="4"/>
  <c r="AN1137" i="4"/>
  <c r="AN1138" i="4"/>
  <c r="AN1139" i="4"/>
  <c r="AN1140" i="4"/>
  <c r="AN1141" i="4"/>
  <c r="AN1142" i="4"/>
  <c r="AN1143" i="4"/>
  <c r="AN1144" i="4"/>
  <c r="AN1145" i="4"/>
  <c r="AN1146" i="4"/>
  <c r="AN1147" i="4"/>
  <c r="AN1148" i="4"/>
  <c r="AN1149" i="4"/>
  <c r="AN1150" i="4"/>
  <c r="AN1151" i="4"/>
  <c r="AN1152" i="4"/>
  <c r="AN1153" i="4"/>
  <c r="AN1154" i="4"/>
  <c r="AN1155" i="4"/>
  <c r="AN1156" i="4"/>
  <c r="AN1157" i="4"/>
  <c r="AN1158" i="4"/>
  <c r="AN1159" i="4"/>
  <c r="AN1160" i="4"/>
  <c r="AN1161" i="4"/>
  <c r="AN1162" i="4"/>
  <c r="AN1163" i="4"/>
  <c r="AN1164" i="4"/>
  <c r="AN1165" i="4"/>
  <c r="AN1166" i="4"/>
  <c r="AN1167" i="4"/>
  <c r="AN1168" i="4"/>
  <c r="AN1169" i="4"/>
  <c r="AN1170" i="4"/>
  <c r="AN1171" i="4"/>
  <c r="AN1172" i="4"/>
  <c r="AN1173" i="4"/>
  <c r="AN1174" i="4"/>
  <c r="AN1175" i="4"/>
  <c r="AN1176" i="4"/>
  <c r="AN1177" i="4"/>
  <c r="AN1178" i="4"/>
  <c r="AN1179" i="4"/>
  <c r="AN1180" i="4"/>
  <c r="AN1181" i="4"/>
  <c r="AN1182" i="4"/>
  <c r="AN1183" i="4"/>
  <c r="AN1184" i="4"/>
  <c r="AN1185" i="4"/>
  <c r="AN1186" i="4"/>
  <c r="AN1187" i="4"/>
  <c r="AN1188" i="4"/>
  <c r="AN1189" i="4"/>
  <c r="AN1190" i="4"/>
  <c r="AN1191" i="4"/>
  <c r="AN1192" i="4"/>
  <c r="AN1193" i="4"/>
  <c r="AN1194" i="4"/>
  <c r="AN1195" i="4"/>
  <c r="AN1196" i="4"/>
  <c r="AN1197" i="4"/>
  <c r="AN1198" i="4"/>
  <c r="AN1199" i="4"/>
  <c r="AN1200" i="4"/>
  <c r="AN1201" i="4"/>
  <c r="AN1202" i="4"/>
  <c r="AN1203" i="4"/>
  <c r="AN1204" i="4"/>
  <c r="AN1205" i="4"/>
  <c r="AN1206" i="4"/>
  <c r="AN1207" i="4"/>
  <c r="AN1208" i="4"/>
  <c r="AN1209" i="4"/>
  <c r="AN1210" i="4"/>
  <c r="AN1211" i="4"/>
  <c r="AN1212" i="4"/>
  <c r="AN1213" i="4"/>
  <c r="AN1214" i="4"/>
  <c r="AN1215" i="4"/>
  <c r="AN1216" i="4"/>
  <c r="AN1217" i="4"/>
  <c r="AN1218" i="4"/>
  <c r="AN1219" i="4"/>
  <c r="AN1220" i="4"/>
  <c r="AN1221" i="4"/>
  <c r="AN1222" i="4"/>
  <c r="AN1223" i="4"/>
  <c r="AN1224" i="4"/>
  <c r="AN1225" i="4"/>
  <c r="AN1226" i="4"/>
  <c r="AN1227" i="4"/>
  <c r="AN1228" i="4"/>
  <c r="AN1229" i="4"/>
  <c r="AN1230" i="4"/>
  <c r="AN1231" i="4"/>
  <c r="AN1232" i="4"/>
  <c r="AN1233" i="4"/>
  <c r="AN1234" i="4"/>
  <c r="AN1235" i="4"/>
  <c r="AN1236" i="4"/>
  <c r="AN1237" i="4"/>
  <c r="AN1238" i="4"/>
  <c r="AN1239" i="4"/>
  <c r="AN1240" i="4"/>
  <c r="AN1241" i="4"/>
  <c r="AN1242" i="4"/>
  <c r="AN1243" i="4"/>
  <c r="AN1244" i="4"/>
  <c r="AN1245" i="4"/>
  <c r="AN1246" i="4"/>
  <c r="AN1247" i="4"/>
  <c r="AN1248" i="4"/>
  <c r="AN1249" i="4"/>
  <c r="AN1250" i="4"/>
  <c r="AN1251" i="4"/>
  <c r="AN1252" i="4"/>
  <c r="AN1253" i="4"/>
  <c r="AN1254" i="4"/>
  <c r="AN1255" i="4"/>
  <c r="AN1256" i="4"/>
  <c r="AN1257" i="4"/>
  <c r="AN1258" i="4"/>
  <c r="AN1259" i="4"/>
  <c r="AN1260" i="4"/>
  <c r="AN1261" i="4"/>
  <c r="AN1262" i="4"/>
  <c r="AN1263" i="4"/>
  <c r="AN1264" i="4"/>
  <c r="AN1265" i="4"/>
  <c r="AN1266" i="4"/>
  <c r="AN1267" i="4"/>
  <c r="AN1268" i="4"/>
  <c r="AN1269" i="4"/>
  <c r="AN1270" i="4"/>
  <c r="AN1271" i="4"/>
  <c r="AN1272" i="4"/>
  <c r="AN1273" i="4"/>
  <c r="AN1274" i="4"/>
  <c r="AN1275" i="4"/>
  <c r="AN1276" i="4"/>
  <c r="AN1277" i="4"/>
  <c r="AN1278" i="4"/>
  <c r="AN1279" i="4"/>
  <c r="AN1280" i="4"/>
  <c r="AN1281" i="4"/>
  <c r="AN1282" i="4"/>
  <c r="AN1283" i="4"/>
  <c r="AN1284" i="4"/>
  <c r="AN1285" i="4"/>
  <c r="AN1286" i="4"/>
  <c r="AN1287" i="4"/>
  <c r="AN1288" i="4"/>
  <c r="AN1289" i="4"/>
  <c r="AN1290" i="4"/>
  <c r="AN1291" i="4"/>
  <c r="AN1292" i="4"/>
  <c r="AN1293" i="4"/>
  <c r="AN1294" i="4"/>
  <c r="AN1295" i="4"/>
  <c r="AN1296" i="4"/>
  <c r="AN1297" i="4"/>
  <c r="AN1298" i="4"/>
  <c r="AN1299" i="4"/>
  <c r="AN1300" i="4"/>
  <c r="AN1301" i="4"/>
  <c r="AN1302" i="4"/>
  <c r="AN1303" i="4"/>
  <c r="AN1304" i="4"/>
  <c r="AN1305" i="4"/>
  <c r="AN1306" i="4"/>
  <c r="AN1307" i="4"/>
  <c r="AN1308" i="4"/>
  <c r="AN1309" i="4"/>
  <c r="AN1310" i="4"/>
  <c r="AN1311" i="4"/>
  <c r="AN1312" i="4"/>
  <c r="AN1313" i="4"/>
  <c r="AN1314" i="4"/>
  <c r="AN1315" i="4"/>
  <c r="AN1316" i="4"/>
  <c r="AN1317" i="4"/>
  <c r="AN1318" i="4"/>
  <c r="AN1319" i="4"/>
  <c r="AN1320" i="4"/>
  <c r="AN1321" i="4"/>
  <c r="AN1322" i="4"/>
  <c r="AN1323" i="4"/>
  <c r="AN1324" i="4"/>
  <c r="AN1325" i="4"/>
  <c r="AN1326" i="4"/>
  <c r="AN1327" i="4"/>
  <c r="AN1328" i="4"/>
  <c r="AN1329" i="4"/>
  <c r="AN1330" i="4"/>
  <c r="AN1331" i="4"/>
  <c r="AN1332" i="4"/>
  <c r="AN1333" i="4"/>
  <c r="AN1334" i="4"/>
  <c r="AN1335" i="4"/>
  <c r="AN1336" i="4"/>
  <c r="AN1337" i="4"/>
  <c r="AN1338" i="4"/>
  <c r="AN1339" i="4"/>
  <c r="AN1340" i="4"/>
  <c r="AN1341" i="4"/>
  <c r="AN1342" i="4"/>
  <c r="AN1343" i="4"/>
  <c r="AN1344" i="4"/>
  <c r="AN1345" i="4"/>
  <c r="AN1346" i="4"/>
  <c r="AN1347" i="4"/>
  <c r="AN1348" i="4"/>
  <c r="AN1349" i="4"/>
  <c r="AN1350" i="4"/>
  <c r="AN1351" i="4"/>
  <c r="AN1352" i="4"/>
  <c r="AN1353" i="4"/>
  <c r="AN1354" i="4"/>
  <c r="AN1355" i="4"/>
  <c r="AN1356" i="4"/>
  <c r="AN1357" i="4"/>
  <c r="AN1358" i="4"/>
  <c r="AN1359" i="4"/>
  <c r="AN1360" i="4"/>
  <c r="AN1361" i="4"/>
  <c r="AN1362" i="4"/>
  <c r="AN1363" i="4"/>
  <c r="AN1364" i="4"/>
  <c r="AN1365" i="4"/>
  <c r="AN1366" i="4"/>
  <c r="AN1367" i="4"/>
  <c r="AN1368" i="4"/>
  <c r="AN1369" i="4"/>
  <c r="AN1370" i="4"/>
  <c r="AN1371" i="4"/>
  <c r="AN1372" i="4"/>
  <c r="AN1373" i="4"/>
  <c r="AN1374" i="4"/>
  <c r="AN1375" i="4"/>
  <c r="AN1376" i="4"/>
  <c r="AN1377" i="4"/>
  <c r="AN1378" i="4"/>
  <c r="AN1379" i="4"/>
  <c r="AN1380" i="4"/>
  <c r="AN1381" i="4"/>
  <c r="AN1382" i="4"/>
  <c r="AN1383" i="4"/>
  <c r="AN1384" i="4"/>
  <c r="AN1385" i="4"/>
  <c r="AN1386" i="4"/>
  <c r="AN1387" i="4"/>
  <c r="AN1388" i="4"/>
  <c r="AN1389" i="4"/>
  <c r="AN1390" i="4"/>
  <c r="AN1391" i="4"/>
  <c r="AN1392" i="4"/>
  <c r="AN1393" i="4"/>
  <c r="AN1394" i="4"/>
  <c r="AN1395" i="4"/>
  <c r="AN1396" i="4"/>
  <c r="AN1397" i="4"/>
  <c r="AN1398" i="4"/>
  <c r="AN1399" i="4"/>
  <c r="AN1400" i="4"/>
  <c r="AN1401" i="4"/>
  <c r="AN1402" i="4"/>
  <c r="AN1403" i="4"/>
  <c r="AN1404" i="4"/>
  <c r="AN1405" i="4"/>
  <c r="AN1406" i="4"/>
  <c r="AN1407" i="4"/>
  <c r="AN1408" i="4"/>
  <c r="AN1409" i="4"/>
  <c r="AN1410" i="4"/>
  <c r="AN1411" i="4"/>
  <c r="AN1412" i="4"/>
  <c r="AN1413" i="4"/>
  <c r="AN1414" i="4"/>
  <c r="AN1415" i="4"/>
  <c r="AN1416" i="4"/>
  <c r="AN1417" i="4"/>
  <c r="AN1418" i="4"/>
  <c r="AN1419" i="4"/>
  <c r="AN1420" i="4"/>
  <c r="AN1421" i="4"/>
  <c r="AN1422" i="4"/>
  <c r="AN1423" i="4"/>
  <c r="AN1424" i="4"/>
  <c r="AN1425" i="4"/>
  <c r="AN1426" i="4"/>
  <c r="AN1427" i="4"/>
  <c r="AN1428" i="4"/>
  <c r="AN1429" i="4"/>
  <c r="AN1430" i="4"/>
  <c r="AN1431" i="4"/>
  <c r="AN1432" i="4"/>
  <c r="AN1433" i="4"/>
  <c r="AN1434" i="4"/>
  <c r="AN1435" i="4"/>
  <c r="AN1436" i="4"/>
  <c r="AN1437" i="4"/>
  <c r="AN1438" i="4"/>
  <c r="AN1439" i="4"/>
  <c r="AN1440" i="4"/>
  <c r="AN1441" i="4"/>
  <c r="AN1442" i="4"/>
  <c r="AN1443" i="4"/>
  <c r="AN1444" i="4"/>
  <c r="AN1445" i="4"/>
  <c r="AN1446" i="4"/>
  <c r="AN1447" i="4"/>
  <c r="AN1448" i="4"/>
  <c r="AN1449" i="4"/>
  <c r="AN1450" i="4"/>
  <c r="AN1451" i="4"/>
  <c r="AN1452" i="4"/>
  <c r="AN1453" i="4"/>
  <c r="AN1454" i="4"/>
  <c r="AN1455" i="4"/>
  <c r="AN1456" i="4"/>
  <c r="AN1457" i="4"/>
  <c r="AN1458" i="4"/>
  <c r="AN1459" i="4"/>
  <c r="AN1460" i="4"/>
  <c r="AN1461" i="4"/>
  <c r="AN1462" i="4"/>
  <c r="AN1463" i="4"/>
  <c r="AN1464" i="4"/>
  <c r="AN1465" i="4"/>
  <c r="AN1466" i="4"/>
  <c r="AN1467" i="4"/>
  <c r="AN1468" i="4"/>
  <c r="AN1469" i="4"/>
  <c r="AN1470" i="4"/>
  <c r="AN1471" i="4"/>
  <c r="AN1472" i="4"/>
  <c r="AN1473" i="4"/>
  <c r="AN1474" i="4"/>
  <c r="AN1475" i="4"/>
  <c r="AN1476" i="4"/>
  <c r="AN1477" i="4"/>
  <c r="AN1478" i="4"/>
  <c r="AN1479" i="4"/>
  <c r="AN1480" i="4"/>
  <c r="AN1481" i="4"/>
  <c r="AN1482" i="4"/>
  <c r="AN1483" i="4"/>
  <c r="AN1484" i="4"/>
  <c r="AN1485" i="4"/>
  <c r="AN1486" i="4"/>
  <c r="AN1487" i="4"/>
  <c r="AN1488" i="4"/>
  <c r="AN1489" i="4"/>
  <c r="AN1490" i="4"/>
  <c r="AN1491" i="4"/>
  <c r="AN1492" i="4"/>
  <c r="AN1493" i="4"/>
  <c r="AN1494" i="4"/>
  <c r="AN1495" i="4"/>
  <c r="AN1496" i="4"/>
  <c r="AN1497" i="4"/>
  <c r="AN1498" i="4"/>
  <c r="AN1499" i="4"/>
  <c r="AN1500" i="4"/>
  <c r="AN1501" i="4"/>
  <c r="AN1502" i="4"/>
  <c r="AN1503" i="4"/>
  <c r="AN1504" i="4"/>
  <c r="AN1505" i="4"/>
  <c r="AN1506" i="4"/>
  <c r="AN1507" i="4"/>
  <c r="AN1508" i="4"/>
  <c r="AN1509" i="4"/>
  <c r="AN1510" i="4"/>
  <c r="AN1511" i="4"/>
  <c r="AN1512" i="4"/>
  <c r="AN1513" i="4"/>
  <c r="AN1514" i="4"/>
  <c r="AN1515" i="4"/>
  <c r="AN1516" i="4"/>
  <c r="AN1517" i="4"/>
  <c r="AN1518" i="4"/>
  <c r="AN1519" i="4"/>
  <c r="AN1520" i="4"/>
  <c r="AN1521" i="4"/>
  <c r="AN1522" i="4"/>
  <c r="AN1523" i="4"/>
  <c r="AN1524" i="4"/>
  <c r="AN1525" i="4"/>
  <c r="AN1526" i="4"/>
  <c r="AN1527" i="4"/>
  <c r="AN1528" i="4"/>
  <c r="AN1529" i="4"/>
  <c r="AN1530" i="4"/>
  <c r="AN1531" i="4"/>
  <c r="AN1532" i="4"/>
  <c r="AN1533" i="4"/>
  <c r="AN1534" i="4"/>
  <c r="AN1535" i="4"/>
  <c r="AN1536" i="4"/>
  <c r="AN1537" i="4"/>
  <c r="AN1538" i="4"/>
  <c r="AN1539" i="4"/>
  <c r="AN1540" i="4"/>
  <c r="AN1541" i="4"/>
  <c r="AN1542" i="4"/>
  <c r="AN1543" i="4"/>
  <c r="AN1544" i="4"/>
  <c r="AN1545" i="4"/>
  <c r="AN1546" i="4"/>
  <c r="AN1547" i="4"/>
  <c r="AN1548" i="4"/>
  <c r="AN1549" i="4"/>
  <c r="AN1550" i="4"/>
  <c r="AN1551" i="4"/>
  <c r="AN1552" i="4"/>
  <c r="AN1553" i="4"/>
  <c r="AN1554" i="4"/>
  <c r="AN1555" i="4"/>
  <c r="AN1556" i="4"/>
  <c r="AN1557" i="4"/>
  <c r="AN1558" i="4"/>
  <c r="AN1559" i="4"/>
  <c r="AN1560" i="4"/>
  <c r="AN1561" i="4"/>
  <c r="AN1562" i="4"/>
  <c r="AN1563" i="4"/>
  <c r="AN1564" i="4"/>
  <c r="AN1565" i="4"/>
  <c r="AN1566" i="4"/>
  <c r="AN1567" i="4"/>
  <c r="AN1568" i="4"/>
  <c r="AN1569" i="4"/>
  <c r="AN1570" i="4"/>
  <c r="AN1571" i="4"/>
  <c r="AN1572" i="4"/>
  <c r="AN1573" i="4"/>
  <c r="AN1574" i="4"/>
  <c r="AN1575" i="4"/>
  <c r="AN1576" i="4"/>
  <c r="AN1577" i="4"/>
  <c r="AN1578" i="4"/>
  <c r="AN1579" i="4"/>
  <c r="AN1580" i="4"/>
  <c r="AN1581" i="4"/>
  <c r="AN1582" i="4"/>
  <c r="AN1583" i="4"/>
  <c r="AN1584" i="4"/>
  <c r="AN1585" i="4"/>
  <c r="AN1586" i="4"/>
  <c r="AN1587" i="4"/>
  <c r="AN1588" i="4"/>
  <c r="AN1589" i="4"/>
  <c r="AN1590" i="4"/>
  <c r="AN1591" i="4"/>
  <c r="AN1592" i="4"/>
  <c r="AN1593" i="4"/>
  <c r="AN1594" i="4"/>
  <c r="AN1595" i="4"/>
  <c r="AN1596" i="4"/>
  <c r="AN1597" i="4"/>
  <c r="AN1598" i="4"/>
  <c r="AN1599" i="4"/>
  <c r="AN1600" i="4"/>
  <c r="AN1601" i="4"/>
  <c r="AN1602" i="4"/>
  <c r="AN1603" i="4"/>
  <c r="AN1604" i="4"/>
  <c r="AN1605" i="4"/>
  <c r="AN1606" i="4"/>
  <c r="AN1607" i="4"/>
  <c r="AN1608" i="4"/>
  <c r="AN1609" i="4"/>
  <c r="AN1610" i="4"/>
  <c r="AN1611" i="4"/>
  <c r="AN1612" i="4"/>
  <c r="AN1613" i="4"/>
  <c r="AN1614" i="4"/>
  <c r="AN1615" i="4"/>
  <c r="AN1616" i="4"/>
  <c r="AN1617" i="4"/>
  <c r="AN1618" i="4"/>
  <c r="AN1619" i="4"/>
  <c r="AN1620" i="4"/>
  <c r="AN1621" i="4"/>
  <c r="AN1622" i="4"/>
  <c r="AN1623" i="4"/>
  <c r="AN1624" i="4"/>
  <c r="AN1625" i="4"/>
  <c r="AN1626" i="4"/>
  <c r="AN1627" i="4"/>
  <c r="AN1628" i="4"/>
  <c r="AN1629" i="4"/>
  <c r="AN1630" i="4"/>
  <c r="AN1631" i="4"/>
  <c r="AN1632" i="4"/>
  <c r="AN1633" i="4"/>
  <c r="AN1634" i="4"/>
  <c r="AN1635" i="4"/>
  <c r="AN1636" i="4"/>
  <c r="AN1637" i="4"/>
  <c r="AN1638" i="4"/>
  <c r="AN1639" i="4"/>
  <c r="AN1640" i="4"/>
  <c r="AN1641" i="4"/>
  <c r="AN1642" i="4"/>
  <c r="AN1643" i="4"/>
  <c r="AN1644" i="4"/>
  <c r="AN1645" i="4"/>
  <c r="AN1646" i="4"/>
  <c r="AN1647" i="4"/>
  <c r="AN1648" i="4"/>
  <c r="AN1649" i="4"/>
  <c r="AN1650" i="4"/>
  <c r="AN1651" i="4"/>
  <c r="AN1652" i="4"/>
  <c r="AN1653" i="4"/>
  <c r="AN1654" i="4"/>
  <c r="AN1655" i="4"/>
  <c r="AN1656" i="4"/>
  <c r="AN1657" i="4"/>
  <c r="AN1658" i="4"/>
  <c r="AN1659" i="4"/>
  <c r="AN1660" i="4"/>
  <c r="AN1661" i="4"/>
  <c r="AN1662" i="4"/>
  <c r="AN1663" i="4"/>
  <c r="AN1664" i="4"/>
  <c r="AN1665" i="4"/>
  <c r="AN1666" i="4"/>
  <c r="AN1667" i="4"/>
  <c r="AN1668" i="4"/>
  <c r="AN1669" i="4"/>
  <c r="AN1670" i="4"/>
  <c r="AN1671" i="4"/>
  <c r="AN1672" i="4"/>
  <c r="AN1673" i="4"/>
  <c r="AN1674" i="4"/>
  <c r="AN1675" i="4"/>
  <c r="AN1676" i="4"/>
  <c r="AN1677" i="4"/>
  <c r="AN1678" i="4"/>
  <c r="AN1679" i="4"/>
  <c r="AN1680" i="4"/>
  <c r="AN1681" i="4"/>
  <c r="AN1682" i="4"/>
  <c r="AN1683" i="4"/>
  <c r="AN1684" i="4"/>
  <c r="AN1685" i="4"/>
  <c r="AN1686" i="4"/>
  <c r="AN1687" i="4"/>
  <c r="AN1688" i="4"/>
  <c r="AN1689" i="4"/>
  <c r="AN1690" i="4"/>
  <c r="AN1691" i="4"/>
  <c r="AN1692" i="4"/>
  <c r="AN1693" i="4"/>
  <c r="AN1694" i="4"/>
  <c r="AN1695" i="4"/>
  <c r="AN1696" i="4"/>
  <c r="AN1697" i="4"/>
  <c r="AN1698" i="4"/>
  <c r="AN1699" i="4"/>
  <c r="AN1700" i="4"/>
  <c r="AN1701" i="4"/>
  <c r="AN1702" i="4"/>
  <c r="AN1703" i="4"/>
  <c r="AN1704" i="4"/>
  <c r="AN1705" i="4"/>
  <c r="AN1706" i="4"/>
  <c r="AN1707" i="4"/>
  <c r="AN1708" i="4"/>
  <c r="AN1709" i="4"/>
  <c r="AN1710" i="4"/>
  <c r="AN1711" i="4"/>
  <c r="AN1712" i="4"/>
  <c r="AN1713" i="4"/>
  <c r="AN1714" i="4"/>
  <c r="AN1715" i="4"/>
  <c r="AN1716" i="4"/>
  <c r="AN1717" i="4"/>
  <c r="AN1718" i="4"/>
  <c r="AN1719" i="4"/>
  <c r="AN1720" i="4"/>
  <c r="AN1721" i="4"/>
  <c r="AN1722" i="4"/>
  <c r="AN1723" i="4"/>
  <c r="AN1724" i="4"/>
  <c r="AN1725" i="4"/>
  <c r="AN1726" i="4"/>
  <c r="AN1727" i="4"/>
  <c r="AN1728" i="4"/>
  <c r="AN1729" i="4"/>
  <c r="AN1730" i="4"/>
  <c r="AN1731" i="4"/>
  <c r="AN1732" i="4"/>
  <c r="AN1733" i="4"/>
  <c r="AN1734" i="4"/>
  <c r="AN1735" i="4"/>
  <c r="AN1736" i="4"/>
  <c r="AN1737" i="4"/>
  <c r="AN1738" i="4"/>
  <c r="AN1739" i="4"/>
  <c r="AN1740" i="4"/>
  <c r="AN1741" i="4"/>
  <c r="AN1742" i="4"/>
  <c r="AN1743" i="4"/>
  <c r="AN1744" i="4"/>
  <c r="AN1745" i="4"/>
  <c r="AN1746" i="4"/>
  <c r="AN1747" i="4"/>
  <c r="AN1748" i="4"/>
  <c r="AN1749" i="4"/>
  <c r="AN1750" i="4"/>
  <c r="AN1751" i="4"/>
  <c r="AN1752" i="4"/>
  <c r="AN1753" i="4"/>
  <c r="AN1754" i="4"/>
  <c r="AN1755" i="4"/>
  <c r="AN1756" i="4"/>
  <c r="AN1757" i="4"/>
  <c r="AN1758" i="4"/>
  <c r="AN1759" i="4"/>
  <c r="AN1760" i="4"/>
  <c r="AN1761" i="4"/>
  <c r="AN1762" i="4"/>
  <c r="AN1763" i="4"/>
  <c r="AN1764" i="4"/>
  <c r="AN1765" i="4"/>
  <c r="AN1766" i="4"/>
  <c r="AN1767" i="4"/>
  <c r="AN1768" i="4"/>
  <c r="AN1769" i="4"/>
  <c r="AN1770" i="4"/>
  <c r="AN1771" i="4"/>
  <c r="AN1772" i="4"/>
  <c r="AN1773" i="4"/>
  <c r="AN1774" i="4"/>
  <c r="AN1775" i="4"/>
  <c r="AN1776" i="4"/>
  <c r="AN1777" i="4"/>
  <c r="AN1778" i="4"/>
  <c r="AN1779" i="4"/>
  <c r="AN1780" i="4"/>
  <c r="AN1781" i="4"/>
  <c r="AN1782" i="4"/>
  <c r="AN1783" i="4"/>
  <c r="AN1784" i="4"/>
  <c r="AN1785" i="4"/>
  <c r="AN1786" i="4"/>
  <c r="AN1787" i="4"/>
  <c r="AN1788" i="4"/>
  <c r="AN1789" i="4"/>
  <c r="AN1790" i="4"/>
  <c r="AN1791" i="4"/>
  <c r="AN1792" i="4"/>
  <c r="AN1793" i="4"/>
  <c r="AN1794" i="4"/>
  <c r="AN1795" i="4"/>
  <c r="AN1796" i="4"/>
  <c r="AN1797" i="4"/>
  <c r="AN1947" i="4"/>
  <c r="AN1948" i="4"/>
  <c r="AN1949" i="4"/>
  <c r="AN1950" i="4"/>
  <c r="AN1951" i="4"/>
  <c r="AN1952" i="4"/>
  <c r="AN1953" i="4"/>
  <c r="AN1954" i="4"/>
  <c r="AN1955" i="4"/>
  <c r="AN1956" i="4"/>
  <c r="AN1957" i="4"/>
  <c r="AN1958" i="4"/>
  <c r="AN1959" i="4"/>
  <c r="AN1960" i="4"/>
  <c r="AN1961" i="4"/>
  <c r="AN1962" i="4"/>
  <c r="AN1963" i="4"/>
  <c r="AN1964" i="4"/>
  <c r="AN1965" i="4"/>
  <c r="AN1966" i="4"/>
  <c r="AN1967" i="4"/>
  <c r="AN1968" i="4"/>
  <c r="AN1969" i="4"/>
  <c r="AN1970" i="4"/>
  <c r="AN1971" i="4"/>
  <c r="AN1972" i="4"/>
  <c r="AN1973" i="4"/>
  <c r="AN1974" i="4"/>
  <c r="AN1975" i="4"/>
  <c r="AN1976" i="4"/>
  <c r="AN1977" i="4"/>
  <c r="AN1978" i="4"/>
  <c r="AN1979" i="4"/>
  <c r="AN1980" i="4"/>
  <c r="AN1981" i="4"/>
  <c r="AN1982" i="4"/>
  <c r="AN1983" i="4"/>
  <c r="AN1984" i="4"/>
  <c r="AN1985" i="4"/>
  <c r="AN1986" i="4"/>
  <c r="AN1987" i="4"/>
  <c r="AN1988" i="4"/>
  <c r="AN1989" i="4"/>
  <c r="AN1990" i="4"/>
  <c r="AN1991" i="4"/>
  <c r="AN1992" i="4"/>
  <c r="AN1993" i="4"/>
  <c r="AN1994" i="4"/>
  <c r="AN1995" i="4"/>
  <c r="AN1996" i="4"/>
  <c r="AN1997" i="4"/>
  <c r="AN1998" i="4"/>
  <c r="AN1999" i="4"/>
  <c r="AN2000" i="4"/>
  <c r="AN2001" i="4"/>
  <c r="AN2002" i="4"/>
  <c r="AN2003" i="4"/>
  <c r="AN2004" i="4"/>
  <c r="AN2005" i="4"/>
  <c r="AN2006" i="4"/>
  <c r="AN2007" i="4"/>
  <c r="AN2008" i="4"/>
  <c r="AN2009" i="4"/>
  <c r="AN2010" i="4"/>
  <c r="AN2011" i="4"/>
  <c r="AN2012" i="4"/>
  <c r="AN2013" i="4"/>
  <c r="AN2014" i="4"/>
  <c r="AN2015" i="4"/>
  <c r="AN2016" i="4"/>
  <c r="AN2017" i="4"/>
  <c r="AN2018" i="4"/>
  <c r="AN2019" i="4"/>
  <c r="AN2020" i="4"/>
  <c r="AN2021" i="4"/>
  <c r="AN2022" i="4"/>
  <c r="AN2023" i="4"/>
  <c r="AN2024" i="4"/>
  <c r="AN2025" i="4"/>
  <c r="AN2026" i="4"/>
  <c r="AN2027" i="4"/>
  <c r="AN2028" i="4"/>
  <c r="AN2029" i="4"/>
  <c r="AN2030" i="4"/>
  <c r="AN2031" i="4"/>
  <c r="AN2032" i="4"/>
  <c r="AN2033" i="4"/>
  <c r="AN2034" i="4"/>
  <c r="AN2035" i="4"/>
  <c r="AN2036" i="4"/>
  <c r="AN2037" i="4"/>
  <c r="AN2038" i="4"/>
  <c r="AN2039" i="4"/>
  <c r="AN2040" i="4"/>
  <c r="AN2041" i="4"/>
  <c r="AN2042" i="4"/>
  <c r="AN2043" i="4"/>
  <c r="AN2044" i="4"/>
  <c r="AN2045" i="4"/>
  <c r="AN2046" i="4"/>
  <c r="AN2047" i="4"/>
  <c r="AN2048" i="4"/>
  <c r="AN2049" i="4"/>
  <c r="AN2050" i="4"/>
  <c r="AN2051" i="4"/>
  <c r="AN2052" i="4"/>
  <c r="AN2053" i="4"/>
  <c r="AN2054" i="4"/>
  <c r="AN2055" i="4"/>
  <c r="AN2056" i="4"/>
  <c r="AN2057" i="4"/>
  <c r="AN2058" i="4"/>
  <c r="AN2059" i="4"/>
  <c r="AN2060" i="4"/>
  <c r="AN2061" i="4"/>
  <c r="AN2062" i="4"/>
  <c r="AN2063" i="4"/>
  <c r="AN2064" i="4"/>
  <c r="AN2065" i="4"/>
  <c r="AN2066" i="4"/>
  <c r="AN2067" i="4"/>
  <c r="AN2068" i="4"/>
  <c r="AN2069" i="4"/>
  <c r="AN2070" i="4"/>
  <c r="AN2071" i="4"/>
  <c r="AN2072" i="4"/>
  <c r="AN2073" i="4"/>
  <c r="AN2074" i="4"/>
  <c r="AN2075" i="4"/>
  <c r="AN2076" i="4"/>
  <c r="AN2077" i="4"/>
  <c r="AN2078" i="4"/>
  <c r="AN2079" i="4"/>
  <c r="AN2080" i="4"/>
  <c r="AN2081" i="4"/>
  <c r="AN2082" i="4"/>
  <c r="AN2083" i="4"/>
  <c r="AN2084" i="4"/>
  <c r="AN2085" i="4"/>
  <c r="AN2086" i="4"/>
  <c r="AN2087" i="4"/>
  <c r="AN2088" i="4"/>
  <c r="AN2089" i="4"/>
  <c r="AN2090" i="4"/>
  <c r="AN2091" i="4"/>
  <c r="AN2092" i="4"/>
  <c r="AN2093" i="4"/>
  <c r="AN2094" i="4"/>
  <c r="AN2095" i="4"/>
  <c r="AN2096" i="4"/>
  <c r="AN2097" i="4"/>
  <c r="AN2098" i="4"/>
  <c r="AN2099" i="4"/>
  <c r="AN2100" i="4"/>
  <c r="AN2101" i="4"/>
  <c r="AN2102" i="4"/>
  <c r="AN2103" i="4"/>
  <c r="AN2104" i="4"/>
  <c r="AN2105" i="4"/>
  <c r="AN2106" i="4"/>
  <c r="AN2107" i="4"/>
  <c r="AN2108" i="4"/>
  <c r="AN2109" i="4"/>
  <c r="AN2110" i="4"/>
  <c r="AN2111" i="4"/>
  <c r="AN2112" i="4"/>
  <c r="AN2113" i="4"/>
  <c r="AN2114" i="4"/>
  <c r="AN2115" i="4"/>
  <c r="AN2116" i="4"/>
  <c r="AN2117" i="4"/>
  <c r="AN2118" i="4"/>
  <c r="AN2119" i="4"/>
  <c r="AN2120" i="4"/>
  <c r="AN2121" i="4"/>
  <c r="AN2122" i="4"/>
  <c r="AN2123" i="4"/>
  <c r="AN2124" i="4"/>
  <c r="AN2125" i="4"/>
  <c r="AN2126" i="4"/>
  <c r="AN2127" i="4"/>
  <c r="AN2128" i="4"/>
  <c r="AN2129" i="4"/>
  <c r="AN2130" i="4"/>
  <c r="AN2131" i="4"/>
  <c r="AN2132" i="4"/>
  <c r="AN2133" i="4"/>
  <c r="AN2134" i="4"/>
  <c r="AN2135" i="4"/>
  <c r="AN2136" i="4"/>
  <c r="AN2137" i="4"/>
  <c r="AN2138" i="4"/>
  <c r="AN2139" i="4"/>
  <c r="AN2140" i="4"/>
  <c r="AN2141" i="4"/>
  <c r="AN2142" i="4"/>
  <c r="AN2143" i="4"/>
  <c r="AN2144" i="4"/>
  <c r="AN2145" i="4"/>
  <c r="AN2146" i="4"/>
  <c r="AN2147" i="4"/>
  <c r="AN2148" i="4"/>
  <c r="AN2149" i="4"/>
  <c r="AN2150" i="4"/>
  <c r="AN2151" i="4"/>
  <c r="AN2152" i="4"/>
  <c r="AN2153" i="4"/>
  <c r="AN2154" i="4"/>
  <c r="AN2155" i="4"/>
  <c r="AN2156" i="4"/>
  <c r="AN2157" i="4"/>
  <c r="AN2158" i="4"/>
  <c r="AN2159" i="4"/>
  <c r="AN2160" i="4"/>
  <c r="AN2161" i="4"/>
  <c r="AN2162" i="4"/>
  <c r="AN2163" i="4"/>
  <c r="AN2164" i="4"/>
  <c r="AN2165" i="4"/>
  <c r="AN2166" i="4"/>
  <c r="AN2167" i="4"/>
  <c r="AN2168" i="4"/>
  <c r="AN2169" i="4"/>
  <c r="AN2170" i="4"/>
  <c r="AN2171" i="4"/>
  <c r="AN2172" i="4"/>
  <c r="AN2173" i="4"/>
  <c r="AN2174" i="4"/>
  <c r="AN2175" i="4"/>
  <c r="AN2176" i="4"/>
  <c r="AN2177" i="4"/>
  <c r="AN2178" i="4"/>
  <c r="AN2179" i="4"/>
  <c r="AN2180" i="4"/>
  <c r="AN2181" i="4"/>
  <c r="AN2182" i="4"/>
  <c r="AN2183" i="4"/>
  <c r="AN2184" i="4"/>
  <c r="AN2185" i="4"/>
  <c r="AN2186" i="4"/>
  <c r="AN2187" i="4"/>
  <c r="AN2188" i="4"/>
  <c r="AN2189" i="4"/>
  <c r="AN2190" i="4"/>
  <c r="AN2191" i="4"/>
  <c r="AN2192" i="4"/>
  <c r="AN2193" i="4"/>
  <c r="AN2194" i="4"/>
  <c r="AN2195" i="4"/>
  <c r="AN2196" i="4"/>
  <c r="AN2197" i="4"/>
  <c r="AN2198" i="4"/>
  <c r="AN2199" i="4"/>
  <c r="AN2200" i="4"/>
  <c r="AN2201" i="4"/>
  <c r="AN2202" i="4"/>
  <c r="AN2203" i="4"/>
  <c r="AN2204" i="4"/>
  <c r="AN2205" i="4"/>
  <c r="AN2206" i="4"/>
  <c r="AN2207" i="4"/>
  <c r="AN2208" i="4"/>
  <c r="AN2209" i="4"/>
  <c r="AN2210" i="4"/>
  <c r="AN2211" i="4"/>
  <c r="AN2212" i="4"/>
  <c r="AN2213" i="4"/>
  <c r="AN2214" i="4"/>
  <c r="AN2215" i="4"/>
  <c r="AN2216" i="4"/>
  <c r="AN2217" i="4"/>
  <c r="AN2218" i="4"/>
  <c r="AN2219" i="4"/>
  <c r="AN2220" i="4"/>
  <c r="AN2221" i="4"/>
  <c r="AN2222" i="4"/>
  <c r="AN2223" i="4"/>
  <c r="AN2224" i="4"/>
  <c r="AN2225" i="4"/>
  <c r="AN2226" i="4"/>
  <c r="AN2227" i="4"/>
  <c r="AN2228" i="4"/>
  <c r="AN2229" i="4"/>
  <c r="AN2230" i="4"/>
  <c r="AN2231" i="4"/>
  <c r="AN2232" i="4"/>
  <c r="AN2233" i="4"/>
  <c r="AN2234" i="4"/>
  <c r="AN2235" i="4"/>
  <c r="AN2236" i="4"/>
  <c r="AN2237" i="4"/>
  <c r="AN2238" i="4"/>
  <c r="AN2239" i="4"/>
  <c r="AN2240" i="4"/>
  <c r="AN2241" i="4"/>
  <c r="AN2242" i="4"/>
  <c r="AN2243" i="4"/>
  <c r="AN2244" i="4"/>
  <c r="AN2245" i="4"/>
  <c r="AN2246" i="4"/>
  <c r="AN2247" i="4"/>
  <c r="AN2248" i="4"/>
  <c r="AN2249" i="4"/>
  <c r="AN2250" i="4"/>
  <c r="AN2251" i="4"/>
  <c r="AN2252" i="4"/>
  <c r="AN2253" i="4"/>
  <c r="AN2254" i="4"/>
  <c r="AN2255" i="4"/>
  <c r="AN2256" i="4"/>
  <c r="AN2257" i="4"/>
  <c r="AN2258" i="4"/>
  <c r="AN2259" i="4"/>
  <c r="AN2260" i="4"/>
  <c r="AN2261" i="4"/>
  <c r="AN2262" i="4"/>
  <c r="AN2263" i="4"/>
  <c r="AN2264" i="4"/>
  <c r="AN2265" i="4"/>
  <c r="AN2266" i="4"/>
  <c r="AN2267" i="4"/>
  <c r="AN2268" i="4"/>
  <c r="AN2269" i="4"/>
  <c r="AN2270" i="4"/>
  <c r="AN2271" i="4"/>
  <c r="AN2272" i="4"/>
  <c r="AN2273" i="4"/>
  <c r="AN2274" i="4"/>
  <c r="AN2275" i="4"/>
  <c r="AN2276" i="4"/>
  <c r="AN2277" i="4"/>
  <c r="AN2278" i="4"/>
  <c r="AN2279" i="4"/>
  <c r="AN2280" i="4"/>
  <c r="AN2281" i="4"/>
  <c r="AN2282" i="4"/>
  <c r="AN2283" i="4"/>
  <c r="AN2284" i="4"/>
  <c r="AN2285" i="4"/>
  <c r="AN2286" i="4"/>
  <c r="AN2287" i="4"/>
  <c r="AN2288" i="4"/>
  <c r="AN2289" i="4"/>
  <c r="AN2290" i="4"/>
  <c r="AN2291" i="4"/>
  <c r="AN2292" i="4"/>
  <c r="AN2293" i="4"/>
  <c r="AN2294" i="4"/>
  <c r="AN2295" i="4"/>
  <c r="AN2296" i="4"/>
  <c r="AN2297" i="4"/>
  <c r="AN2298" i="4"/>
  <c r="AN2299" i="4"/>
  <c r="AN2300" i="4"/>
  <c r="AN2301" i="4"/>
  <c r="AN2302" i="4"/>
  <c r="AN2303" i="4"/>
  <c r="AN2304" i="4"/>
  <c r="AN2305" i="4"/>
  <c r="AN2306" i="4"/>
  <c r="AN2307" i="4"/>
  <c r="AN2308" i="4"/>
  <c r="AN2309" i="4"/>
  <c r="AN2310" i="4"/>
  <c r="AN2311" i="4"/>
  <c r="AN2312" i="4"/>
  <c r="AN2313" i="4"/>
  <c r="AN2314" i="4"/>
  <c r="AN2315" i="4"/>
  <c r="AN2316" i="4"/>
  <c r="AN2317" i="4"/>
  <c r="AN2318" i="4"/>
  <c r="AN2319" i="4"/>
  <c r="AN2320" i="4"/>
  <c r="AN2321" i="4"/>
  <c r="AN2322" i="4"/>
  <c r="AN2323" i="4"/>
  <c r="AN2324" i="4"/>
  <c r="AN2325" i="4"/>
  <c r="AN2326" i="4"/>
  <c r="AN2327" i="4"/>
  <c r="AN2328" i="4"/>
  <c r="AN2329" i="4"/>
  <c r="AN2330" i="4"/>
  <c r="AN2331" i="4"/>
  <c r="AN2332" i="4"/>
  <c r="AN2333" i="4"/>
  <c r="AN2334" i="4"/>
  <c r="AN2335" i="4"/>
  <c r="AN2336" i="4"/>
  <c r="AN2337" i="4"/>
  <c r="AN2338" i="4"/>
  <c r="AN2339" i="4"/>
  <c r="AN2340" i="4"/>
  <c r="AN2341" i="4"/>
  <c r="AN2342" i="4"/>
  <c r="AN2343" i="4"/>
  <c r="AN2344" i="4"/>
  <c r="AN2345" i="4"/>
  <c r="AN2346" i="4"/>
  <c r="AN2347" i="4"/>
  <c r="AN2348" i="4"/>
  <c r="AN2349" i="4"/>
  <c r="AN2350" i="4"/>
  <c r="AN2351" i="4"/>
  <c r="AN2352" i="4"/>
  <c r="AN2353" i="4"/>
  <c r="AN2354" i="4"/>
  <c r="AN2355" i="4"/>
  <c r="AN2356" i="4"/>
  <c r="AN2357" i="4"/>
  <c r="AN2358" i="4"/>
  <c r="AN2359" i="4"/>
  <c r="AN2360" i="4"/>
  <c r="AN2361" i="4"/>
  <c r="AN2362" i="4"/>
  <c r="AN2363" i="4"/>
  <c r="AN2364" i="4"/>
  <c r="AN2365" i="4"/>
  <c r="AN2366" i="4"/>
  <c r="AN2367" i="4"/>
  <c r="AN2368" i="4"/>
  <c r="AN2369" i="4"/>
  <c r="AN2370" i="4"/>
  <c r="AN2371" i="4"/>
  <c r="AN2372" i="4"/>
  <c r="AN2373" i="4"/>
  <c r="AN2374" i="4"/>
  <c r="AN2375" i="4"/>
  <c r="AN2376" i="4"/>
  <c r="AN2377" i="4"/>
  <c r="AN2378" i="4"/>
  <c r="AN2379" i="4"/>
  <c r="AN2380" i="4"/>
  <c r="AN2381" i="4"/>
  <c r="AN2382" i="4"/>
  <c r="AN2383" i="4"/>
  <c r="AN2384" i="4"/>
  <c r="AN2385" i="4"/>
  <c r="AN2386" i="4"/>
  <c r="AN2387" i="4"/>
  <c r="AN2388" i="4"/>
  <c r="AN2389" i="4"/>
  <c r="AN2390" i="4"/>
  <c r="AN2391" i="4"/>
  <c r="AN2392" i="4"/>
  <c r="AN2393" i="4"/>
  <c r="AN2394" i="4"/>
  <c r="AN2395" i="4"/>
  <c r="AN2396" i="4"/>
  <c r="AN2397" i="4"/>
  <c r="AN2398" i="4"/>
  <c r="AN2399" i="4"/>
  <c r="AN2400" i="4"/>
  <c r="AN2401" i="4"/>
  <c r="AN2402" i="4"/>
  <c r="AN2403" i="4"/>
  <c r="AN2404" i="4"/>
  <c r="AN2405" i="4"/>
  <c r="AN2406" i="4"/>
  <c r="AN2407" i="4"/>
  <c r="AN2408" i="4"/>
  <c r="AN2409" i="4"/>
  <c r="AN2410" i="4"/>
  <c r="AN2411" i="4"/>
  <c r="AN2412" i="4"/>
  <c r="AN2413" i="4"/>
  <c r="AN2414" i="4"/>
  <c r="AN2415" i="4"/>
  <c r="AN2416" i="4"/>
  <c r="AN2417" i="4"/>
  <c r="AN2418" i="4"/>
  <c r="AN2419" i="4"/>
  <c r="AN2420" i="4"/>
  <c r="AN2421" i="4"/>
  <c r="AN2422" i="4"/>
  <c r="AN2423" i="4"/>
  <c r="AN2424" i="4"/>
  <c r="AN2425" i="4"/>
  <c r="AN2426" i="4"/>
  <c r="AN2427" i="4"/>
  <c r="AN2428" i="4"/>
  <c r="AN2429" i="4"/>
  <c r="AN2430" i="4"/>
  <c r="AN2431" i="4"/>
  <c r="AN2432" i="4"/>
  <c r="AN2433" i="4"/>
  <c r="AN2434" i="4"/>
  <c r="AN2435" i="4"/>
  <c r="AN2436" i="4"/>
  <c r="AN2437" i="4"/>
  <c r="AN2438" i="4"/>
  <c r="AN2439" i="4"/>
  <c r="AN2440" i="4"/>
  <c r="AN2441" i="4"/>
  <c r="AN2442" i="4"/>
  <c r="AN2443" i="4"/>
  <c r="AN2444" i="4"/>
  <c r="AN2445" i="4"/>
  <c r="AN2446" i="4"/>
  <c r="AN2447" i="4"/>
  <c r="AN2448" i="4"/>
  <c r="AN2449" i="4"/>
  <c r="AN2450" i="4"/>
  <c r="AN2451" i="4"/>
  <c r="AN2452" i="4"/>
  <c r="AN2453" i="4"/>
  <c r="AN2454" i="4"/>
  <c r="AN2455" i="4"/>
  <c r="AN2456" i="4"/>
  <c r="AN2457" i="4"/>
  <c r="AN2458" i="4"/>
  <c r="AN2459" i="4"/>
  <c r="AN2460" i="4"/>
  <c r="AN2461" i="4"/>
  <c r="AN2462" i="4"/>
  <c r="AN2463" i="4"/>
  <c r="AN2464" i="4"/>
  <c r="AN2465" i="4"/>
  <c r="AN2466" i="4"/>
  <c r="AN2467" i="4"/>
  <c r="AN2468" i="4"/>
  <c r="AN2469" i="4"/>
  <c r="AN2470" i="4"/>
  <c r="AN2471" i="4"/>
  <c r="AN2472" i="4"/>
  <c r="AN2473" i="4"/>
  <c r="AN2474" i="4"/>
  <c r="AN2475" i="4"/>
  <c r="AN2476" i="4"/>
  <c r="AN2477" i="4"/>
  <c r="AN2478" i="4"/>
  <c r="AN2479" i="4"/>
  <c r="AN2480" i="4"/>
  <c r="AN2481" i="4"/>
  <c r="AN2482" i="4"/>
  <c r="AN2483" i="4"/>
  <c r="AN2484" i="4"/>
  <c r="AN2485" i="4"/>
  <c r="AN2486" i="4"/>
  <c r="AN2487" i="4"/>
  <c r="AN2488" i="4"/>
  <c r="AN2489" i="4"/>
  <c r="AN2490" i="4"/>
  <c r="AN2491" i="4"/>
  <c r="AN2492" i="4"/>
  <c r="AN2493" i="4"/>
  <c r="AN2494" i="4"/>
  <c r="AN2495" i="4"/>
  <c r="AN2496" i="4"/>
  <c r="AN2497" i="4"/>
  <c r="AN2498" i="4"/>
  <c r="AN2499" i="4"/>
  <c r="AN2500" i="4"/>
  <c r="AN2501" i="4"/>
  <c r="AN2502" i="4"/>
  <c r="AN2503" i="4"/>
  <c r="AN2504" i="4"/>
  <c r="AN2505" i="4"/>
  <c r="AN2506" i="4"/>
  <c r="AN2507" i="4"/>
  <c r="AN2508" i="4"/>
  <c r="AN2509" i="4"/>
  <c r="AN2510" i="4"/>
  <c r="AN2511" i="4"/>
  <c r="AN2512" i="4"/>
  <c r="AN2513" i="4"/>
  <c r="AN2514" i="4"/>
  <c r="AN2515" i="4"/>
  <c r="AN2516" i="4"/>
  <c r="AN2517" i="4"/>
  <c r="AN2518" i="4"/>
  <c r="AN2519" i="4"/>
  <c r="AN2520" i="4"/>
  <c r="AN2521" i="4"/>
  <c r="AN2522" i="4"/>
  <c r="AN2523" i="4"/>
  <c r="AN2524" i="4"/>
  <c r="AN2525" i="4"/>
  <c r="AN2526" i="4"/>
  <c r="AN2527" i="4"/>
  <c r="AN2528" i="4"/>
  <c r="AN2529" i="4"/>
  <c r="AN2530" i="4"/>
  <c r="AN2531" i="4"/>
  <c r="AN2532" i="4"/>
  <c r="AN2533" i="4"/>
  <c r="AN2534" i="4"/>
  <c r="AN2535" i="4"/>
  <c r="AN2536" i="4"/>
  <c r="AN2537" i="4"/>
  <c r="AN2538" i="4"/>
  <c r="AN2539" i="4"/>
  <c r="AN2540" i="4"/>
  <c r="AN2541" i="4"/>
  <c r="AN2542" i="4"/>
  <c r="AN2543" i="4"/>
  <c r="AN2544" i="4"/>
  <c r="AN2545" i="4"/>
  <c r="AN2546" i="4"/>
  <c r="AN2547" i="4"/>
  <c r="AN2548" i="4"/>
  <c r="AN2549" i="4"/>
  <c r="AN2550" i="4"/>
  <c r="AN2551" i="4"/>
  <c r="AN2552" i="4"/>
  <c r="AN2553" i="4"/>
  <c r="AN2554" i="4"/>
  <c r="AN2555" i="4"/>
  <c r="AN2556" i="4"/>
  <c r="AN2557" i="4"/>
  <c r="AN2558" i="4"/>
  <c r="AN2559" i="4"/>
  <c r="AN2560" i="4"/>
  <c r="AN2561" i="4"/>
  <c r="AN2562" i="4"/>
  <c r="AN2563" i="4"/>
  <c r="AN2564" i="4"/>
  <c r="AN2565" i="4"/>
  <c r="AN2566" i="4"/>
  <c r="AN2567" i="4"/>
  <c r="AN2568" i="4"/>
  <c r="AN2569" i="4"/>
  <c r="AN2570" i="4"/>
  <c r="AN2571" i="4"/>
  <c r="AN2572" i="4"/>
  <c r="AN2573" i="4"/>
  <c r="AN2574" i="4"/>
  <c r="AN2575" i="4"/>
  <c r="AN2576" i="4"/>
  <c r="AN2577" i="4"/>
  <c r="AN2578" i="4"/>
  <c r="AN2579" i="4"/>
  <c r="AN2580" i="4"/>
  <c r="AN2581" i="4"/>
  <c r="AN2582" i="4"/>
  <c r="AN2583" i="4"/>
  <c r="AN2584" i="4"/>
  <c r="AN2585" i="4"/>
  <c r="AN2586" i="4"/>
  <c r="AN2587" i="4"/>
  <c r="AN2588" i="4"/>
  <c r="AN2589" i="4"/>
  <c r="AN2590" i="4"/>
  <c r="AN2591" i="4"/>
  <c r="AN2592" i="4"/>
  <c r="AN2593" i="4"/>
  <c r="AN2594" i="4"/>
  <c r="AN2595" i="4"/>
  <c r="AN2596" i="4"/>
  <c r="AN2597" i="4"/>
  <c r="AN2598" i="4"/>
  <c r="AN2599" i="4"/>
  <c r="AN2600" i="4"/>
  <c r="AN2601" i="4"/>
  <c r="AN2602" i="4"/>
  <c r="AN2603" i="4"/>
  <c r="AN2604" i="4"/>
  <c r="AN2605" i="4"/>
  <c r="AN2606" i="4"/>
  <c r="AN2607" i="4"/>
  <c r="AN2608" i="4"/>
  <c r="AN2609" i="4"/>
  <c r="AN2610" i="4"/>
  <c r="AN2611" i="4"/>
  <c r="AN2612" i="4"/>
  <c r="AN2613" i="4"/>
  <c r="AN2614" i="4"/>
  <c r="AN2615" i="4"/>
  <c r="AN2616" i="4"/>
  <c r="AN2617" i="4"/>
  <c r="AN2618" i="4"/>
  <c r="AN2619" i="4"/>
  <c r="AN2620" i="4"/>
  <c r="AN2621" i="4"/>
  <c r="AN2622" i="4"/>
  <c r="AN2623" i="4"/>
  <c r="AN2624" i="4"/>
  <c r="AN2625" i="4"/>
  <c r="AN2626" i="4"/>
  <c r="AN2627" i="4"/>
  <c r="AN2628" i="4"/>
  <c r="AN2629" i="4"/>
  <c r="AN2630" i="4"/>
  <c r="AN2631" i="4"/>
  <c r="AN2632" i="4"/>
  <c r="AN2633" i="4"/>
  <c r="AN2634" i="4"/>
  <c r="AN2635" i="4"/>
  <c r="AN2636" i="4"/>
  <c r="AN2637" i="4"/>
  <c r="AN2638" i="4"/>
  <c r="AN2639" i="4"/>
  <c r="AN2640" i="4"/>
  <c r="AN2641" i="4"/>
  <c r="AN2642" i="4"/>
  <c r="AN2643" i="4"/>
  <c r="AN2644" i="4"/>
  <c r="AN2645" i="4"/>
  <c r="AN2646" i="4"/>
  <c r="AN2647" i="4"/>
  <c r="AN2648" i="4"/>
  <c r="AN2649" i="4"/>
  <c r="AN2650" i="4"/>
  <c r="AN2651" i="4"/>
  <c r="AN2652" i="4"/>
  <c r="AN2653" i="4"/>
  <c r="AN2654" i="4"/>
  <c r="AN2655" i="4"/>
  <c r="AN2656" i="4"/>
  <c r="AN2657" i="4"/>
  <c r="AN2658" i="4"/>
  <c r="AN2659" i="4"/>
  <c r="AN2660" i="4"/>
  <c r="AN2661" i="4"/>
  <c r="AN2662" i="4"/>
  <c r="AN2663" i="4"/>
  <c r="AN2664" i="4"/>
  <c r="AN2665" i="4"/>
  <c r="AN2666" i="4"/>
  <c r="AN2667" i="4"/>
  <c r="AN2668" i="4"/>
  <c r="AN2669" i="4"/>
  <c r="AN2670" i="4"/>
  <c r="AN2671" i="4"/>
  <c r="AN2672" i="4"/>
  <c r="AN2673" i="4"/>
  <c r="AN2674" i="4"/>
  <c r="AN2675" i="4"/>
  <c r="AN2676" i="4"/>
  <c r="AN2677" i="4"/>
  <c r="AN2678" i="4"/>
  <c r="AN2679" i="4"/>
  <c r="AN2680" i="4"/>
  <c r="AN2681" i="4"/>
  <c r="AN2682" i="4"/>
  <c r="AN2683" i="4"/>
  <c r="AN2684" i="4"/>
  <c r="AN2685" i="4"/>
  <c r="AN2686" i="4"/>
  <c r="AN2687" i="4"/>
  <c r="AN2688" i="4"/>
  <c r="AN2689" i="4"/>
  <c r="AN2690" i="4"/>
  <c r="AN2691" i="4"/>
  <c r="AN2692" i="4"/>
  <c r="AN2693" i="4"/>
  <c r="AN2694" i="4"/>
  <c r="AN2695" i="4"/>
  <c r="AN2696" i="4"/>
  <c r="AN2697" i="4"/>
  <c r="AN2698" i="4"/>
  <c r="AN2699" i="4"/>
  <c r="AN2700" i="4"/>
  <c r="AN2701" i="4"/>
  <c r="AN2702" i="4"/>
  <c r="AN2703" i="4"/>
  <c r="AN2704" i="4"/>
  <c r="AN2705" i="4"/>
  <c r="AN2706" i="4"/>
  <c r="AN2707" i="4"/>
  <c r="AN2708" i="4"/>
  <c r="AN2709" i="4"/>
  <c r="AN2710" i="4"/>
  <c r="AN2711" i="4"/>
  <c r="AN2712" i="4"/>
  <c r="AN2713" i="4"/>
  <c r="AN2714" i="4"/>
  <c r="AN2715" i="4"/>
  <c r="AN2716" i="4"/>
  <c r="AN2717" i="4"/>
  <c r="AN2718" i="4"/>
  <c r="AN2719" i="4"/>
  <c r="AN2720" i="4"/>
  <c r="AN2721" i="4"/>
  <c r="AN2722" i="4"/>
  <c r="AN2723" i="4"/>
  <c r="AN2724" i="4"/>
  <c r="AN2725" i="4"/>
  <c r="AN2726" i="4"/>
  <c r="AN2727" i="4"/>
  <c r="AN2728" i="4"/>
  <c r="AN2729" i="4"/>
  <c r="AN2730" i="4"/>
  <c r="AN2731" i="4"/>
  <c r="AN2732" i="4"/>
  <c r="AN2733" i="4"/>
  <c r="AN2734" i="4"/>
  <c r="AN2735" i="4"/>
  <c r="AN2736" i="4"/>
  <c r="AN2737" i="4"/>
  <c r="AN2738" i="4"/>
  <c r="AN2739" i="4"/>
  <c r="AN2740" i="4"/>
  <c r="AN2741" i="4"/>
  <c r="AN2742" i="4"/>
  <c r="AN2743" i="4"/>
  <c r="AN2744" i="4"/>
  <c r="AN2745" i="4"/>
  <c r="AN2746" i="4"/>
  <c r="AN2747" i="4"/>
  <c r="AN2748" i="4"/>
  <c r="AN2749" i="4"/>
  <c r="AN2750" i="4"/>
  <c r="AN2751" i="4"/>
  <c r="AN2752" i="4"/>
  <c r="AN2753" i="4"/>
  <c r="AN2754" i="4"/>
  <c r="AN2755" i="4"/>
  <c r="AN2756" i="4"/>
  <c r="AN2757" i="4"/>
  <c r="AN2758" i="4"/>
  <c r="AN2759" i="4"/>
  <c r="AN2760" i="4"/>
  <c r="AN2761" i="4"/>
  <c r="AN2762" i="4"/>
  <c r="AN2763" i="4"/>
  <c r="AN2764" i="4"/>
  <c r="AN2765" i="4"/>
  <c r="AN2766" i="4"/>
  <c r="AN2767" i="4"/>
  <c r="AN2768" i="4"/>
  <c r="AN2769" i="4"/>
  <c r="AN2770" i="4"/>
  <c r="AN2771" i="4"/>
  <c r="AN2772" i="4"/>
  <c r="AN2773" i="4"/>
  <c r="AN2774" i="4"/>
  <c r="AN2775" i="4"/>
  <c r="AN2776" i="4"/>
  <c r="AN2777" i="4"/>
  <c r="AN2778" i="4"/>
  <c r="AN2779" i="4"/>
  <c r="AN2780" i="4"/>
  <c r="AN2781" i="4"/>
  <c r="AN2782" i="4"/>
  <c r="AN2783" i="4"/>
  <c r="AN2784" i="4"/>
  <c r="AN2785" i="4"/>
  <c r="AN2786" i="4"/>
  <c r="AN2787" i="4"/>
  <c r="AN2788" i="4"/>
  <c r="AN2789" i="4"/>
  <c r="AN2790" i="4"/>
  <c r="AN2791" i="4"/>
  <c r="AN2792" i="4"/>
  <c r="AN2793" i="4"/>
  <c r="AN2794" i="4"/>
  <c r="AN2795" i="4"/>
  <c r="AN2796" i="4"/>
  <c r="AN2797" i="4"/>
  <c r="AN2798" i="4"/>
  <c r="AN2799" i="4"/>
  <c r="AN2800" i="4"/>
  <c r="AN2801" i="4"/>
  <c r="AN2802" i="4"/>
  <c r="AN2803" i="4"/>
  <c r="AN2804" i="4"/>
  <c r="AN2805" i="4"/>
  <c r="AN2806" i="4"/>
  <c r="AN2807" i="4"/>
  <c r="AN2808" i="4"/>
  <c r="AN2809" i="4"/>
  <c r="AN2810" i="4"/>
  <c r="AN2811" i="4"/>
  <c r="AN2812" i="4"/>
  <c r="AN2813" i="4"/>
  <c r="AN2814" i="4"/>
  <c r="AN2815" i="4"/>
  <c r="AN2816" i="4"/>
  <c r="AN2817" i="4"/>
  <c r="AN2818" i="4"/>
  <c r="AN2819" i="4"/>
  <c r="AN2820" i="4"/>
  <c r="AN2821" i="4"/>
  <c r="AN2822" i="4"/>
  <c r="AN2823" i="4"/>
  <c r="AN2824" i="4"/>
  <c r="AN2825" i="4"/>
  <c r="AN2826" i="4"/>
  <c r="AN2827" i="4"/>
  <c r="AN2828" i="4"/>
  <c r="AN2829" i="4"/>
  <c r="AN2830" i="4"/>
  <c r="AN2831" i="4"/>
  <c r="AN2832" i="4"/>
  <c r="AN2833" i="4"/>
  <c r="AN2834" i="4"/>
  <c r="AN2835" i="4"/>
  <c r="AN2836" i="4"/>
  <c r="AN2837" i="4"/>
  <c r="AN2838" i="4"/>
  <c r="AN2839" i="4"/>
  <c r="AN2840" i="4"/>
  <c r="AN2841" i="4"/>
  <c r="AN2842" i="4"/>
  <c r="AN2843" i="4"/>
  <c r="AN2844" i="4"/>
  <c r="AN2845" i="4"/>
  <c r="AN2846" i="4"/>
  <c r="AN2847" i="4"/>
  <c r="AN2848" i="4"/>
  <c r="AN2849" i="4"/>
  <c r="AN2850" i="4"/>
  <c r="AN2851" i="4"/>
  <c r="AN2852" i="4"/>
  <c r="AN2853" i="4"/>
  <c r="AN2854" i="4"/>
  <c r="AN2855" i="4"/>
  <c r="AN2856" i="4"/>
  <c r="AN2857" i="4"/>
  <c r="AN2858" i="4"/>
  <c r="AN2859" i="4"/>
  <c r="AN2860" i="4"/>
  <c r="AN2861" i="4"/>
  <c r="AN2862" i="4"/>
  <c r="AN2863" i="4"/>
  <c r="AN2864" i="4"/>
  <c r="AN2865" i="4"/>
  <c r="AN2866" i="4"/>
  <c r="AN2867" i="4"/>
  <c r="AN2868" i="4"/>
  <c r="AN2869" i="4"/>
  <c r="AN2870" i="4"/>
  <c r="AN2871" i="4"/>
  <c r="AN2872" i="4"/>
  <c r="AN2873" i="4"/>
  <c r="AN2874" i="4"/>
  <c r="AN2875" i="4"/>
  <c r="AN2876" i="4"/>
  <c r="AN2877" i="4"/>
  <c r="AN2878" i="4"/>
  <c r="AN2879" i="4"/>
  <c r="AN2880" i="4"/>
  <c r="AN2881" i="4"/>
  <c r="AN2882" i="4"/>
  <c r="AN2883" i="4"/>
  <c r="AN2884" i="4"/>
  <c r="AN2885" i="4"/>
  <c r="AN2886" i="4"/>
  <c r="AN2887" i="4"/>
  <c r="AN2888" i="4"/>
  <c r="AN2889" i="4"/>
  <c r="AN2890" i="4"/>
  <c r="AN2891" i="4"/>
  <c r="AN2892" i="4"/>
  <c r="AN2893" i="4"/>
  <c r="AN2894" i="4"/>
  <c r="AN2895" i="4"/>
  <c r="AN2896" i="4"/>
  <c r="AN2897" i="4"/>
  <c r="AN2898" i="4"/>
  <c r="AN2899" i="4"/>
  <c r="AN2900" i="4"/>
  <c r="AN2901" i="4"/>
  <c r="AN2902" i="4"/>
  <c r="AN2903" i="4"/>
  <c r="AN2904" i="4"/>
  <c r="AN2905" i="4"/>
  <c r="AN2906" i="4"/>
  <c r="AN2907" i="4"/>
  <c r="AN2908" i="4"/>
  <c r="AN2909" i="4"/>
  <c r="AN2910" i="4"/>
  <c r="AN2911" i="4"/>
  <c r="AN2912" i="4"/>
  <c r="AN2913" i="4"/>
  <c r="AN2914" i="4"/>
  <c r="AN2915" i="4"/>
  <c r="AN2916" i="4"/>
  <c r="AN2917" i="4"/>
  <c r="AN2918" i="4"/>
  <c r="AN2919" i="4"/>
  <c r="AN2920" i="4"/>
  <c r="AN2921" i="4"/>
  <c r="AN2922" i="4"/>
  <c r="AN2923" i="4"/>
  <c r="AN2924" i="4"/>
  <c r="AN2925" i="4"/>
  <c r="AN2926" i="4"/>
  <c r="AN2927" i="4"/>
  <c r="AN2928" i="4"/>
  <c r="AN2929" i="4"/>
  <c r="AN2930" i="4"/>
  <c r="AN2931" i="4"/>
  <c r="AN2932" i="4"/>
  <c r="AN2933" i="4"/>
  <c r="AN2934" i="4"/>
  <c r="AN2935" i="4"/>
  <c r="AN2936" i="4"/>
  <c r="AN2937" i="4"/>
  <c r="AN2938" i="4"/>
  <c r="AN2939" i="4"/>
  <c r="AN2940" i="4"/>
  <c r="AN2941" i="4"/>
  <c r="AN2942" i="4"/>
  <c r="AN2943" i="4"/>
  <c r="AN2944" i="4"/>
  <c r="AN2945" i="4"/>
  <c r="AN2946" i="4"/>
  <c r="AN2947" i="4"/>
  <c r="AN2948" i="4"/>
  <c r="AN2949" i="4"/>
  <c r="AN2950" i="4"/>
  <c r="AN2951" i="4"/>
  <c r="AN2952" i="4"/>
  <c r="AN2953" i="4"/>
  <c r="AN2954" i="4"/>
  <c r="AN2955" i="4"/>
  <c r="AN2956" i="4"/>
  <c r="AN2957" i="4"/>
  <c r="AN2958" i="4"/>
  <c r="AN2959" i="4"/>
  <c r="AN2960" i="4"/>
  <c r="AN2961" i="4"/>
  <c r="AN2962" i="4"/>
  <c r="AN2963" i="4"/>
  <c r="AN2964" i="4"/>
  <c r="AN2965" i="4"/>
  <c r="AN2966" i="4"/>
  <c r="AN2967" i="4"/>
  <c r="AN2968" i="4"/>
  <c r="AN2969" i="4"/>
  <c r="AN2970" i="4"/>
  <c r="AN2971" i="4"/>
  <c r="AN2972" i="4"/>
  <c r="AN2973" i="4"/>
  <c r="AN2974" i="4"/>
  <c r="AN2975" i="4"/>
  <c r="AN2976" i="4"/>
  <c r="AN2977" i="4"/>
  <c r="AN2978" i="4"/>
  <c r="AN2979" i="4"/>
  <c r="AN2980" i="4"/>
  <c r="AN2981" i="4"/>
  <c r="AN2982" i="4"/>
  <c r="AN2983" i="4"/>
  <c r="AN2984" i="4"/>
  <c r="AN2985" i="4"/>
  <c r="AN2986" i="4"/>
  <c r="AN2987" i="4"/>
  <c r="AN2988" i="4"/>
  <c r="AN2989" i="4"/>
  <c r="AN2990" i="4"/>
  <c r="AN2991" i="4"/>
  <c r="AN2992" i="4"/>
  <c r="AN2993" i="4"/>
  <c r="AN2994" i="4"/>
  <c r="AN2995" i="4"/>
  <c r="AN2996" i="4"/>
  <c r="AN2997" i="4"/>
  <c r="AN2998" i="4"/>
  <c r="AN2999" i="4"/>
  <c r="AN3000" i="4"/>
  <c r="AN3001" i="4"/>
  <c r="AN3002" i="4"/>
  <c r="AN3003" i="4"/>
  <c r="AN3004" i="4"/>
  <c r="AN3005" i="4"/>
  <c r="AN3006" i="4"/>
  <c r="AN3007" i="4"/>
  <c r="AN3008" i="4"/>
  <c r="AN3009" i="4"/>
  <c r="AN3010" i="4"/>
  <c r="AN3011" i="4"/>
  <c r="AN3012" i="4"/>
  <c r="AN3013" i="4"/>
  <c r="AN3014" i="4"/>
  <c r="AN3015" i="4"/>
  <c r="AN3016" i="4"/>
  <c r="AN3017" i="4"/>
  <c r="AN3018" i="4"/>
  <c r="AN3019" i="4"/>
  <c r="AN3020" i="4"/>
  <c r="AN3021" i="4"/>
  <c r="AN3022" i="4"/>
  <c r="AN3023" i="4"/>
  <c r="AN3024" i="4"/>
  <c r="AN3025" i="4"/>
  <c r="AN3026" i="4"/>
  <c r="AN3027" i="4"/>
  <c r="AN3028" i="4"/>
  <c r="AN3029" i="4"/>
  <c r="AN3030" i="4"/>
  <c r="AN3031" i="4"/>
  <c r="AN3032" i="4"/>
  <c r="AN3033" i="4"/>
  <c r="AN3034" i="4"/>
  <c r="AN3035" i="4"/>
  <c r="AN3036" i="4"/>
  <c r="AN3037" i="4"/>
  <c r="AN3038" i="4"/>
  <c r="AN3039" i="4"/>
  <c r="AN3040" i="4"/>
  <c r="AN3041" i="4"/>
  <c r="AN3042" i="4"/>
  <c r="AN3043" i="4"/>
  <c r="AN3044" i="4"/>
  <c r="AN3045" i="4"/>
  <c r="AN3046" i="4"/>
  <c r="AN3047" i="4"/>
  <c r="AN3048" i="4"/>
  <c r="AN3049" i="4"/>
  <c r="AN3050" i="4"/>
  <c r="AN3051" i="4"/>
  <c r="AN3052" i="4"/>
  <c r="AN3053" i="4"/>
  <c r="AN3054" i="4"/>
  <c r="AN3055" i="4"/>
  <c r="AN3056" i="4"/>
  <c r="AN3057" i="4"/>
  <c r="AN3058" i="4"/>
  <c r="AN3059" i="4"/>
  <c r="AN3060" i="4"/>
  <c r="AN3061" i="4"/>
  <c r="AN3062" i="4"/>
  <c r="AN3063" i="4"/>
  <c r="AN3064" i="4"/>
  <c r="AN3065" i="4"/>
  <c r="AN3066" i="4"/>
  <c r="AN3067" i="4"/>
  <c r="AN3068" i="4"/>
  <c r="AN3069" i="4"/>
  <c r="AN3070" i="4"/>
  <c r="AN3071" i="4"/>
  <c r="AN3072" i="4"/>
  <c r="AN3073" i="4"/>
  <c r="AN3074" i="4"/>
  <c r="AN3075" i="4"/>
  <c r="AN3076" i="4"/>
  <c r="AN3077" i="4"/>
  <c r="AN3078" i="4"/>
  <c r="AN3079" i="4"/>
  <c r="AN3080" i="4"/>
  <c r="AN3081" i="4"/>
  <c r="AN3082" i="4"/>
  <c r="AN3083" i="4"/>
  <c r="AN3084" i="4"/>
  <c r="AN3085" i="4"/>
  <c r="AN3086" i="4"/>
  <c r="AN3087" i="4"/>
  <c r="AN3088" i="4"/>
  <c r="AN3089" i="4"/>
  <c r="AN3090" i="4"/>
  <c r="AN3091" i="4"/>
  <c r="AN3092" i="4"/>
  <c r="AN3093" i="4"/>
  <c r="AN3094" i="4"/>
  <c r="AN3095" i="4"/>
  <c r="AN3096" i="4"/>
  <c r="AN3097" i="4"/>
  <c r="AN3098" i="4"/>
  <c r="AN3099" i="4"/>
  <c r="AN3100" i="4"/>
  <c r="AN3101" i="4"/>
  <c r="AN3102" i="4"/>
  <c r="AN3103" i="4"/>
  <c r="AN3104" i="4"/>
  <c r="AN3105" i="4"/>
  <c r="AN3106" i="4"/>
  <c r="AN3107" i="4"/>
  <c r="AN3108" i="4"/>
  <c r="AN3109" i="4"/>
  <c r="AN3110" i="4"/>
  <c r="AN3111" i="4"/>
  <c r="AN3112" i="4"/>
  <c r="AN3113" i="4"/>
  <c r="AN3114" i="4"/>
  <c r="AN3115" i="4"/>
  <c r="AN3116" i="4"/>
  <c r="AN3117" i="4"/>
  <c r="AN3118" i="4"/>
  <c r="AN3119" i="4"/>
  <c r="AN3120" i="4"/>
  <c r="AN3121" i="4"/>
  <c r="AN3122" i="4"/>
  <c r="AN3123" i="4"/>
  <c r="AN3124" i="4"/>
  <c r="AN3125" i="4"/>
  <c r="AN3126" i="4"/>
  <c r="AN3127" i="4"/>
  <c r="AN3128" i="4"/>
  <c r="AN3129" i="4"/>
  <c r="AN3130" i="4"/>
  <c r="AN3131" i="4"/>
  <c r="AN3132" i="4"/>
  <c r="AN3133" i="4"/>
  <c r="AN3134" i="4"/>
  <c r="AN3135" i="4"/>
  <c r="AN3136" i="4"/>
  <c r="AN3137" i="4"/>
  <c r="AN3138" i="4"/>
  <c r="AN3139" i="4"/>
  <c r="AN3140" i="4"/>
  <c r="AN3141" i="4"/>
  <c r="AN3142" i="4"/>
  <c r="AN3143" i="4"/>
  <c r="AN3144" i="4"/>
  <c r="AN3145" i="4"/>
  <c r="AN3146" i="4"/>
  <c r="AN3147" i="4"/>
  <c r="AN3148" i="4"/>
  <c r="AN3149" i="4"/>
  <c r="AN3150" i="4"/>
  <c r="AN3151" i="4"/>
  <c r="AN3152" i="4"/>
  <c r="AN3153" i="4"/>
  <c r="AN3154" i="4"/>
  <c r="AN3155" i="4"/>
  <c r="AN3156" i="4"/>
  <c r="AN3157" i="4"/>
  <c r="AN3158" i="4"/>
  <c r="AN3159" i="4"/>
  <c r="AN3160" i="4"/>
  <c r="AN3161" i="4"/>
  <c r="AN3162" i="4"/>
  <c r="AN3163" i="4"/>
  <c r="AN3164" i="4"/>
  <c r="AN3165" i="4"/>
  <c r="AN3166" i="4"/>
  <c r="AN3167" i="4"/>
  <c r="AN3168" i="4"/>
  <c r="AN3169" i="4"/>
  <c r="AN3170" i="4"/>
  <c r="AN3171" i="4"/>
  <c r="AN3172" i="4"/>
  <c r="AN3173" i="4"/>
  <c r="AN3174" i="4"/>
  <c r="AN3175" i="4"/>
  <c r="AN3176" i="4"/>
  <c r="AN3177" i="4"/>
  <c r="AN3178" i="4"/>
  <c r="AN3179" i="4"/>
  <c r="AN3180" i="4"/>
  <c r="AN3181" i="4"/>
  <c r="AN3182" i="4"/>
  <c r="AN3183" i="4"/>
  <c r="AN3184" i="4"/>
  <c r="AN3185" i="4"/>
  <c r="AN3186" i="4"/>
  <c r="AN3187" i="4"/>
  <c r="AN3188" i="4"/>
  <c r="AN3189" i="4"/>
  <c r="AN3190" i="4"/>
  <c r="AN3191" i="4"/>
  <c r="AN3192" i="4"/>
  <c r="AN3193" i="4"/>
  <c r="AN3194" i="4"/>
  <c r="AN3195" i="4"/>
  <c r="AN3196" i="4"/>
  <c r="AN3197" i="4"/>
  <c r="AN3198" i="4"/>
  <c r="AN3199" i="4"/>
  <c r="AN3200" i="4"/>
  <c r="AN3201" i="4"/>
  <c r="AN3202" i="4"/>
  <c r="AN3203" i="4"/>
  <c r="AN3204" i="4"/>
  <c r="AN3205" i="4"/>
  <c r="AN3206" i="4"/>
  <c r="AN3207" i="4"/>
  <c r="AN3208" i="4"/>
  <c r="AN3209" i="4"/>
  <c r="AN3210" i="4"/>
  <c r="AN3211" i="4"/>
  <c r="AN3212" i="4"/>
  <c r="AN3213" i="4"/>
  <c r="AN3214" i="4"/>
  <c r="AN3215" i="4"/>
  <c r="AN3216" i="4"/>
  <c r="AN3217" i="4"/>
  <c r="AN3218" i="4"/>
  <c r="AN3219" i="4"/>
  <c r="AN3220" i="4"/>
  <c r="AN3221" i="4"/>
  <c r="AN3222" i="4"/>
  <c r="AN3223" i="4"/>
  <c r="AN3224" i="4"/>
  <c r="AN3225" i="4"/>
  <c r="AN3226" i="4"/>
  <c r="AN3227" i="4"/>
  <c r="AN3228" i="4"/>
  <c r="AN3229" i="4"/>
  <c r="AN3230" i="4"/>
  <c r="AN3231" i="4"/>
  <c r="AN3232" i="4"/>
  <c r="AN3233" i="4"/>
  <c r="AN3234" i="4"/>
  <c r="AN3235" i="4"/>
  <c r="AN3236" i="4"/>
  <c r="AN3237" i="4"/>
  <c r="AN3238" i="4"/>
  <c r="AN3239" i="4"/>
  <c r="AN3240" i="4"/>
  <c r="AN3241" i="4"/>
  <c r="AN3242" i="4"/>
  <c r="AN3243" i="4"/>
  <c r="AN3244" i="4"/>
  <c r="AN3245" i="4"/>
  <c r="AN3246" i="4"/>
  <c r="AN3247" i="4"/>
  <c r="AN3248" i="4"/>
  <c r="AN3249" i="4"/>
  <c r="AN3250" i="4"/>
  <c r="AN3251" i="4"/>
  <c r="AN3252" i="4"/>
  <c r="AN3253" i="4"/>
  <c r="AN3254" i="4"/>
  <c r="AN3255" i="4"/>
  <c r="AN3256" i="4"/>
  <c r="AN3257" i="4"/>
  <c r="AN3258" i="4"/>
  <c r="AN3259" i="4"/>
  <c r="AN3260" i="4"/>
  <c r="AN3261" i="4"/>
  <c r="AN3262" i="4"/>
  <c r="AN3263" i="4"/>
  <c r="AN3264" i="4"/>
  <c r="AN3265" i="4"/>
  <c r="AN3266" i="4"/>
  <c r="AN3267" i="4"/>
  <c r="AN3268" i="4"/>
  <c r="AN3269" i="4"/>
  <c r="AN3270" i="4"/>
  <c r="AN3271" i="4"/>
  <c r="AN3272" i="4"/>
  <c r="AN3273" i="4"/>
  <c r="AN3274" i="4"/>
  <c r="AN3275" i="4"/>
  <c r="AN3276" i="4"/>
  <c r="AN3277" i="4"/>
  <c r="AN3278" i="4"/>
  <c r="AN3279" i="4"/>
  <c r="AN3280" i="4"/>
  <c r="AN3281" i="4"/>
  <c r="AN3282" i="4"/>
  <c r="AN3283" i="4"/>
  <c r="AN3284" i="4"/>
  <c r="AN3285" i="4"/>
  <c r="AN3286" i="4"/>
  <c r="AN3287" i="4"/>
  <c r="AN3288" i="4"/>
  <c r="AN3289" i="4"/>
  <c r="AN3290" i="4"/>
  <c r="AN3291" i="4"/>
  <c r="AN3292" i="4"/>
  <c r="AN3293" i="4"/>
  <c r="AN3294" i="4"/>
  <c r="AN3295" i="4"/>
  <c r="AN3296" i="4"/>
  <c r="AN3297" i="4"/>
  <c r="AN3298" i="4"/>
  <c r="AN3299" i="4"/>
  <c r="AN3300" i="4"/>
  <c r="AN3301" i="4"/>
  <c r="AN3302" i="4"/>
  <c r="AN3303" i="4"/>
  <c r="AN3304" i="4"/>
  <c r="AN3305" i="4"/>
  <c r="AN3306" i="4"/>
  <c r="AN3307" i="4"/>
  <c r="AN3308" i="4"/>
  <c r="AN3309" i="4"/>
  <c r="AN3310" i="4"/>
  <c r="AN3311" i="4"/>
  <c r="AN3312" i="4"/>
  <c r="AN3313" i="4"/>
  <c r="AN3314" i="4"/>
  <c r="AN3315" i="4"/>
  <c r="AN3316" i="4"/>
  <c r="AN3317" i="4"/>
  <c r="AN3318" i="4"/>
  <c r="AN3319" i="4"/>
  <c r="AN3320" i="4"/>
  <c r="AN3321" i="4"/>
  <c r="AN3322" i="4"/>
  <c r="AN3323" i="4"/>
  <c r="AN3324" i="4"/>
  <c r="AN3325" i="4"/>
  <c r="AN3326" i="4"/>
  <c r="AN3327" i="4"/>
  <c r="AN3328" i="4"/>
  <c r="AN3329" i="4"/>
  <c r="AN3330" i="4"/>
  <c r="AN3331" i="4"/>
  <c r="AN3332" i="4"/>
  <c r="AN3333" i="4"/>
  <c r="AN3334" i="4"/>
  <c r="AN3335" i="4"/>
  <c r="AN3336" i="4"/>
  <c r="AN3337" i="4"/>
  <c r="AN3338" i="4"/>
  <c r="AN3339" i="4"/>
  <c r="AN3340" i="4"/>
  <c r="AN3341" i="4"/>
  <c r="AN3342" i="4"/>
  <c r="AN3343" i="4"/>
  <c r="AN3344" i="4"/>
  <c r="AN3345" i="4"/>
  <c r="AN3346" i="4"/>
  <c r="AN3347" i="4"/>
  <c r="AN3348" i="4"/>
  <c r="AN3349" i="4"/>
  <c r="AN3350" i="4"/>
  <c r="AN3351" i="4"/>
  <c r="AN3352" i="4"/>
  <c r="AN3353" i="4"/>
  <c r="AN3354" i="4"/>
  <c r="AN3355" i="4"/>
  <c r="AN3356" i="4"/>
  <c r="AN3357" i="4"/>
  <c r="AN3358" i="4"/>
  <c r="AN3359" i="4"/>
  <c r="AN3360" i="4"/>
  <c r="AN3361" i="4"/>
  <c r="AN3362" i="4"/>
  <c r="AN3363" i="4"/>
  <c r="AN3364" i="4"/>
  <c r="AN3365" i="4"/>
  <c r="AN3366" i="4"/>
  <c r="AN3367" i="4"/>
  <c r="AN3368" i="4"/>
  <c r="AN3369" i="4"/>
  <c r="AN3370" i="4"/>
  <c r="AN3371" i="4"/>
  <c r="AN3372" i="4"/>
  <c r="AN3373" i="4"/>
  <c r="AN3374" i="4"/>
  <c r="AN3375" i="4"/>
  <c r="AN3376" i="4"/>
  <c r="AN3377" i="4"/>
  <c r="AN3378" i="4"/>
  <c r="AN3379" i="4"/>
  <c r="AN3380" i="4"/>
  <c r="AN3381" i="4"/>
  <c r="AN3382" i="4"/>
  <c r="AN3383" i="4"/>
  <c r="AN3384" i="4"/>
  <c r="AN3385" i="4"/>
  <c r="AN3386" i="4"/>
  <c r="AN3387" i="4"/>
  <c r="AN3388" i="4"/>
  <c r="AN3389" i="4"/>
  <c r="AN3390" i="4"/>
  <c r="AN3391" i="4"/>
  <c r="AN3392" i="4"/>
  <c r="AN3393" i="4"/>
  <c r="AN3394" i="4"/>
  <c r="AN3395" i="4"/>
  <c r="AN3396" i="4"/>
  <c r="AN3397" i="4"/>
  <c r="AN3398" i="4"/>
  <c r="AN3399" i="4"/>
  <c r="AN3400" i="4"/>
  <c r="AN3401" i="4"/>
  <c r="AN3402" i="4"/>
  <c r="AN3403" i="4"/>
  <c r="AN3404" i="4"/>
  <c r="AN3405" i="4"/>
  <c r="AN3406" i="4"/>
  <c r="AN3407" i="4"/>
  <c r="AN3408" i="4"/>
  <c r="AN3409" i="4"/>
  <c r="AN3410" i="4"/>
  <c r="AN3411" i="4"/>
  <c r="AN3412" i="4"/>
  <c r="AN3413" i="4"/>
  <c r="AN3414" i="4"/>
  <c r="AN3415" i="4"/>
  <c r="AN3416" i="4"/>
  <c r="AN3417" i="4"/>
  <c r="AN3418" i="4"/>
  <c r="AN3419" i="4"/>
  <c r="AN3420" i="4"/>
  <c r="AN3421" i="4"/>
  <c r="AN3422" i="4"/>
  <c r="AN3423" i="4"/>
  <c r="AN3424" i="4"/>
  <c r="AN3425" i="4"/>
  <c r="AN3426" i="4"/>
  <c r="AN3427" i="4"/>
  <c r="AN3428" i="4"/>
  <c r="AN3429" i="4"/>
  <c r="AN3430" i="4"/>
  <c r="AN3431" i="4"/>
  <c r="AN3432" i="4"/>
  <c r="AN3433" i="4"/>
  <c r="AN3434" i="4"/>
  <c r="AN3435" i="4"/>
  <c r="AN3436" i="4"/>
  <c r="AN3437" i="4"/>
  <c r="AN3438" i="4"/>
  <c r="AN3439" i="4"/>
  <c r="AN3440" i="4"/>
  <c r="AN3441" i="4"/>
  <c r="AN3442" i="4"/>
  <c r="AN3443" i="4"/>
  <c r="AN3444" i="4"/>
  <c r="AN3445" i="4"/>
  <c r="AN3446" i="4"/>
  <c r="AN3447" i="4"/>
  <c r="AN3448" i="4"/>
  <c r="AN3449" i="4"/>
  <c r="AN3450" i="4"/>
  <c r="AN3451" i="4"/>
  <c r="AN3452" i="4"/>
  <c r="AN3453" i="4"/>
  <c r="AN3454" i="4"/>
  <c r="AN3455" i="4"/>
  <c r="AN3456" i="4"/>
  <c r="AN3457" i="4"/>
  <c r="AN3458" i="4"/>
  <c r="AN3459" i="4"/>
  <c r="AN3460" i="4"/>
  <c r="AN3461" i="4"/>
  <c r="AN3462" i="4"/>
  <c r="AN3463" i="4"/>
  <c r="AN3464" i="4"/>
  <c r="AN3465" i="4"/>
  <c r="AN3466" i="4"/>
  <c r="AN3467" i="4"/>
  <c r="AN3468" i="4"/>
  <c r="AN3469" i="4"/>
  <c r="AN3470" i="4"/>
  <c r="AN3471" i="4"/>
  <c r="AN3472" i="4"/>
  <c r="AN3473" i="4"/>
  <c r="AN3474" i="4"/>
  <c r="AN3475" i="4"/>
  <c r="AN3476" i="4"/>
  <c r="AN3477" i="4"/>
  <c r="AN3478" i="4"/>
  <c r="AN3479" i="4"/>
  <c r="AN3480" i="4"/>
  <c r="AN3481" i="4"/>
  <c r="AN3482" i="4"/>
  <c r="AN3750" i="4"/>
  <c r="AN3751" i="4"/>
  <c r="AN3752" i="4"/>
  <c r="AN3753" i="4"/>
  <c r="AN3754" i="4"/>
  <c r="AN3755" i="4"/>
  <c r="AN3483" i="4"/>
  <c r="AN3484" i="4"/>
  <c r="AN3485" i="4"/>
  <c r="AN3486" i="4"/>
  <c r="AN3487" i="4"/>
  <c r="AN3488" i="4"/>
  <c r="AN3489" i="4"/>
  <c r="AN3490" i="4"/>
  <c r="AN3491" i="4"/>
  <c r="AN3492" i="4"/>
  <c r="AN3493" i="4"/>
  <c r="AN3494" i="4"/>
  <c r="AN3495" i="4"/>
  <c r="AN3496" i="4"/>
  <c r="AN3497" i="4"/>
  <c r="AN3498" i="4"/>
  <c r="AN3499" i="4"/>
  <c r="AN3500" i="4"/>
  <c r="AN3501" i="4"/>
  <c r="AN3502" i="4"/>
  <c r="AN3503" i="4"/>
  <c r="AN3504" i="4"/>
  <c r="AN3505" i="4"/>
  <c r="AN3506" i="4"/>
  <c r="AN3507" i="4"/>
  <c r="AN3508" i="4"/>
  <c r="AN3509" i="4"/>
  <c r="AN3510" i="4"/>
  <c r="AN3511" i="4"/>
  <c r="AN3512" i="4"/>
  <c r="AN3513" i="4"/>
  <c r="AN3514" i="4"/>
  <c r="AN3515" i="4"/>
  <c r="AN3516" i="4"/>
  <c r="AN3517" i="4"/>
  <c r="AN3518" i="4"/>
  <c r="AN3519" i="4"/>
  <c r="AN3520" i="4"/>
  <c r="AN3521" i="4"/>
  <c r="AN3522" i="4"/>
  <c r="AN3523" i="4"/>
  <c r="AN3524" i="4"/>
  <c r="AN3525" i="4"/>
  <c r="AN3526" i="4"/>
  <c r="AN3527" i="4"/>
  <c r="AN3528" i="4"/>
  <c r="AN3529" i="4"/>
  <c r="AN3530" i="4"/>
  <c r="AN3531" i="4"/>
  <c r="AN3532" i="4"/>
  <c r="AN3533" i="4"/>
  <c r="AN3534" i="4"/>
  <c r="AN3535" i="4"/>
  <c r="AN3536" i="4"/>
  <c r="AN3537" i="4"/>
  <c r="AN3538" i="4"/>
  <c r="AN3539" i="4"/>
  <c r="AN3540" i="4"/>
  <c r="AN3541" i="4"/>
  <c r="AN3542" i="4"/>
  <c r="AN3544" i="4"/>
  <c r="AN3545" i="4"/>
  <c r="AN3547" i="4"/>
  <c r="AN3548" i="4"/>
  <c r="AN3549" i="4"/>
  <c r="AN3550" i="4"/>
  <c r="AN3551" i="4"/>
  <c r="AN3552" i="4"/>
  <c r="AN3553" i="4"/>
  <c r="AN3554" i="4"/>
  <c r="AN3555" i="4"/>
  <c r="AN3556" i="4"/>
  <c r="AN3557" i="4"/>
  <c r="AN3558" i="4"/>
  <c r="AN3559" i="4"/>
  <c r="AN3560" i="4"/>
  <c r="AN3561" i="4"/>
  <c r="AN3562" i="4"/>
  <c r="AN3563" i="4"/>
  <c r="AN3564" i="4"/>
  <c r="AN3565" i="4"/>
  <c r="AN3566" i="4"/>
  <c r="AN3567" i="4"/>
  <c r="AN3568" i="4"/>
  <c r="AN3569" i="4"/>
  <c r="AN3570" i="4"/>
  <c r="AN3571" i="4"/>
  <c r="AN3572" i="4"/>
  <c r="AN3574" i="4"/>
  <c r="AN3575" i="4"/>
  <c r="AN3576" i="4"/>
  <c r="AN3577" i="4"/>
  <c r="AN3578" i="4"/>
  <c r="AN3579" i="4"/>
  <c r="AN3580" i="4"/>
  <c r="AN3581" i="4"/>
  <c r="AN3582" i="4"/>
  <c r="AN3583" i="4"/>
  <c r="AN3584" i="4"/>
  <c r="AN3585" i="4"/>
  <c r="AN3586" i="4"/>
  <c r="AN3587" i="4"/>
  <c r="AN3592" i="4"/>
  <c r="AN3593" i="4"/>
  <c r="AN3594" i="4"/>
  <c r="AN3595" i="4"/>
  <c r="AN3596" i="4"/>
  <c r="AN3597" i="4"/>
  <c r="AN3600" i="4"/>
  <c r="AN3601" i="4"/>
  <c r="AN3602" i="4"/>
  <c r="AN3603" i="4"/>
  <c r="AN3604" i="4"/>
  <c r="AN3605" i="4"/>
  <c r="AN3606" i="4"/>
  <c r="AN3607" i="4"/>
  <c r="AN3608" i="4"/>
  <c r="AN3609" i="4"/>
  <c r="AN3610" i="4"/>
  <c r="AN3611" i="4"/>
  <c r="AN3612" i="4"/>
  <c r="AN3613" i="4"/>
  <c r="AN3614" i="4"/>
  <c r="AN3615" i="4"/>
  <c r="AN3616" i="4"/>
  <c r="AN3617" i="4"/>
  <c r="AN3618" i="4"/>
  <c r="AN3619" i="4"/>
  <c r="AN3620" i="4"/>
  <c r="AN3621" i="4"/>
  <c r="AN3622" i="4"/>
  <c r="AN3623" i="4"/>
  <c r="AN3624" i="4"/>
  <c r="AN3625" i="4"/>
  <c r="AN3626" i="4"/>
  <c r="AN3627" i="4"/>
  <c r="AN3628" i="4"/>
  <c r="AN3629" i="4"/>
  <c r="AN3630" i="4"/>
  <c r="AN3631" i="4"/>
  <c r="AN3632" i="4"/>
  <c r="AN3633" i="4"/>
  <c r="AN3634" i="4"/>
  <c r="AN3635" i="4"/>
  <c r="AN3636" i="4"/>
  <c r="AN3637" i="4"/>
  <c r="AN3638" i="4"/>
  <c r="AN3639" i="4"/>
  <c r="AN3640" i="4"/>
  <c r="AN3641" i="4"/>
  <c r="AN3642" i="4"/>
  <c r="AN3643" i="4"/>
  <c r="AN3644" i="4"/>
  <c r="AN3645" i="4"/>
  <c r="AN3646" i="4"/>
  <c r="AN3647" i="4"/>
  <c r="AN3648" i="4"/>
  <c r="AN3649" i="4"/>
  <c r="AN3650" i="4"/>
  <c r="AN3651" i="4"/>
  <c r="AN3652" i="4"/>
  <c r="AN3653" i="4"/>
  <c r="AN3654" i="4"/>
  <c r="AN3655" i="4"/>
  <c r="AN3656" i="4"/>
  <c r="AN3657" i="4"/>
  <c r="AN3658" i="4"/>
  <c r="AN3659" i="4"/>
  <c r="AN3660" i="4"/>
  <c r="AN3661" i="4"/>
  <c r="AN3662" i="4"/>
  <c r="AN3663" i="4"/>
  <c r="AN3664" i="4"/>
  <c r="AN3665" i="4"/>
  <c r="AN3666" i="4"/>
  <c r="AN3667" i="4"/>
  <c r="AN3668" i="4"/>
  <c r="AN3669" i="4"/>
  <c r="AN3670" i="4"/>
  <c r="AN3671" i="4"/>
  <c r="AN3672" i="4"/>
  <c r="AN3673" i="4"/>
  <c r="AN3674" i="4"/>
  <c r="AN3675" i="4"/>
  <c r="AN3676" i="4"/>
  <c r="AN3677" i="4"/>
  <c r="AN3678" i="4"/>
  <c r="AN3679" i="4"/>
  <c r="AN3680" i="4"/>
  <c r="AN3681" i="4"/>
  <c r="AN3682" i="4"/>
  <c r="AN3683" i="4"/>
  <c r="AN3684" i="4"/>
  <c r="AN3685" i="4"/>
  <c r="AN3686" i="4"/>
  <c r="AN3687" i="4"/>
  <c r="AN3688" i="4"/>
  <c r="AN3689" i="4"/>
  <c r="AN3690" i="4"/>
  <c r="AN3691" i="4"/>
  <c r="AN3692" i="4"/>
  <c r="AN3693" i="4"/>
  <c r="AN3694" i="4"/>
  <c r="AN3695" i="4"/>
  <c r="AN3696" i="4"/>
  <c r="AN3697" i="4"/>
  <c r="AN3698" i="4"/>
  <c r="AN3699" i="4"/>
  <c r="AN3700" i="4"/>
  <c r="AN3701" i="4"/>
  <c r="AN3702" i="4"/>
  <c r="AN3703" i="4"/>
  <c r="AN3704" i="4"/>
  <c r="AN3705" i="4"/>
  <c r="AN3706" i="4"/>
  <c r="AN3707" i="4"/>
  <c r="AN3708" i="4"/>
  <c r="AN3709" i="4"/>
  <c r="AN3710" i="4"/>
  <c r="AN3711" i="4"/>
  <c r="AN3712" i="4"/>
  <c r="AN3713" i="4"/>
  <c r="AN3714" i="4"/>
  <c r="AN3715" i="4"/>
  <c r="AN3716" i="4"/>
  <c r="AN3717" i="4"/>
  <c r="AN3718" i="4"/>
  <c r="AN3719" i="4"/>
  <c r="AN3720" i="4"/>
  <c r="AN3721" i="4"/>
  <c r="AN3722" i="4"/>
  <c r="AN3723" i="4"/>
  <c r="AN3724" i="4"/>
  <c r="AN3725" i="4"/>
  <c r="AN3726" i="4"/>
  <c r="AN3727" i="4"/>
  <c r="AN3728" i="4"/>
  <c r="AN3729" i="4"/>
  <c r="AN3730" i="4"/>
  <c r="AN3731" i="4"/>
  <c r="AN3732" i="4"/>
  <c r="AN3733" i="4"/>
  <c r="AN3734" i="4"/>
  <c r="AN3735" i="4"/>
  <c r="AN3736" i="4"/>
  <c r="AN3737" i="4"/>
  <c r="AN3738" i="4"/>
  <c r="AN3739" i="4"/>
  <c r="AN3740" i="4"/>
  <c r="AN3741" i="4"/>
  <c r="AN3742" i="4"/>
  <c r="AN3743" i="4"/>
  <c r="AN3744" i="4"/>
  <c r="AN3745" i="4"/>
  <c r="AN3746" i="4"/>
  <c r="AN3747" i="4"/>
  <c r="AN3748" i="4"/>
  <c r="AN3749" i="4"/>
  <c r="AN3756" i="4"/>
  <c r="AN3757" i="4"/>
  <c r="AN3758" i="4"/>
  <c r="AN3759" i="4"/>
  <c r="AN3760" i="4"/>
  <c r="AN3761" i="4"/>
  <c r="AN3762" i="4"/>
  <c r="AN3763" i="4"/>
  <c r="AN3764" i="4"/>
  <c r="AN3765" i="4"/>
  <c r="AN3766" i="4"/>
  <c r="AN3767" i="4"/>
  <c r="AN3768" i="4"/>
  <c r="AN3769" i="4"/>
  <c r="AN3770" i="4"/>
  <c r="AN3771" i="4"/>
  <c r="AN3775" i="4"/>
  <c r="AN3776" i="4"/>
  <c r="AN3777" i="4"/>
  <c r="AN3778" i="4"/>
  <c r="AN3779" i="4"/>
  <c r="AN3780" i="4"/>
  <c r="AN3781" i="4"/>
  <c r="AN3782" i="4"/>
  <c r="AN3783" i="4"/>
  <c r="AN3784" i="4"/>
  <c r="AN3785" i="4"/>
  <c r="AN3786" i="4"/>
  <c r="AN3787" i="4"/>
  <c r="AN3788" i="4"/>
  <c r="AN3789" i="4"/>
  <c r="AN3790" i="4"/>
  <c r="AN3791" i="4"/>
  <c r="AN3792" i="4"/>
  <c r="AN3793" i="4"/>
  <c r="AN3794" i="4"/>
  <c r="AN3795" i="4"/>
  <c r="AN3796" i="4"/>
  <c r="AN3797" i="4"/>
  <c r="AN3798" i="4"/>
  <c r="AN3799" i="4"/>
  <c r="AN3800" i="4"/>
  <c r="AN3801" i="4"/>
  <c r="AN3802" i="4"/>
  <c r="AN3803" i="4"/>
  <c r="AN3804" i="4"/>
  <c r="AN3805" i="4"/>
  <c r="AN3806" i="4"/>
  <c r="AN3807" i="4"/>
  <c r="AN3808" i="4"/>
  <c r="AN3809" i="4"/>
  <c r="AN3810" i="4"/>
  <c r="AN3811" i="4"/>
  <c r="AN3812" i="4"/>
  <c r="AN3813" i="4"/>
  <c r="AN3814" i="4"/>
  <c r="AN3815" i="4"/>
  <c r="AN3816" i="4"/>
  <c r="AN3817" i="4"/>
  <c r="AN3818" i="4"/>
  <c r="AN3819" i="4"/>
  <c r="AN3820" i="4"/>
  <c r="AN3821" i="4"/>
  <c r="AN3822" i="4"/>
  <c r="AN3823" i="4"/>
  <c r="AN3824" i="4"/>
  <c r="AN3825" i="4"/>
  <c r="AN3826" i="4"/>
  <c r="AN3827" i="4"/>
  <c r="AN3828" i="4"/>
  <c r="AN3829" i="4"/>
  <c r="AN3830" i="4"/>
  <c r="AN3831" i="4"/>
  <c r="AN3832" i="4"/>
  <c r="AN3833" i="4"/>
  <c r="AN3834" i="4"/>
  <c r="AN3835" i="4"/>
  <c r="AN3836" i="4"/>
  <c r="AN3837" i="4"/>
  <c r="AN3838" i="4"/>
  <c r="AN3839" i="4"/>
  <c r="AN3840" i="4"/>
  <c r="AN3841" i="4"/>
  <c r="AN3842" i="4"/>
  <c r="AN3843" i="4"/>
  <c r="AN3844" i="4"/>
  <c r="AN3845" i="4"/>
  <c r="AN3846" i="4"/>
  <c r="AN3847" i="4"/>
  <c r="AN3848" i="4"/>
  <c r="AN3849" i="4"/>
  <c r="AN3850" i="4"/>
  <c r="AN3851" i="4"/>
  <c r="AN3852" i="4"/>
  <c r="AN3853" i="4"/>
  <c r="AN3854" i="4"/>
  <c r="AN3855" i="4"/>
  <c r="AN3856" i="4"/>
  <c r="AN3857" i="4"/>
  <c r="AN3858" i="4"/>
  <c r="AN3859" i="4"/>
  <c r="AN3860" i="4"/>
  <c r="AN3861" i="4"/>
  <c r="AN3862" i="4"/>
  <c r="AN3863" i="4"/>
  <c r="AN3864" i="4"/>
  <c r="AN3865" i="4"/>
  <c r="AN3866" i="4"/>
  <c r="AN3867" i="4"/>
  <c r="AN3868" i="4"/>
  <c r="AN3869" i="4"/>
  <c r="AN3870" i="4"/>
  <c r="AN3871" i="4"/>
  <c r="AN3872" i="4"/>
  <c r="AN3873" i="4"/>
  <c r="AN3874" i="4"/>
  <c r="AN3875" i="4"/>
  <c r="AN3876" i="4"/>
  <c r="AN3877" i="4"/>
  <c r="AN3878" i="4"/>
  <c r="AN3879" i="4"/>
  <c r="AN3880" i="4"/>
  <c r="AN3881" i="4"/>
  <c r="AN3882" i="4"/>
  <c r="AN3883" i="4"/>
  <c r="AN3884" i="4"/>
  <c r="AN3885" i="4"/>
  <c r="AN3886" i="4"/>
  <c r="AN3887" i="4"/>
  <c r="AN3888" i="4"/>
  <c r="AN3889" i="4"/>
  <c r="AN3890" i="4"/>
  <c r="AN3891" i="4"/>
  <c r="AN3892" i="4"/>
  <c r="AN3893" i="4"/>
  <c r="AN3894" i="4"/>
  <c r="AN3895" i="4"/>
  <c r="AN3896" i="4"/>
  <c r="AN3897" i="4"/>
  <c r="AN3898" i="4"/>
  <c r="AN3899" i="4"/>
  <c r="AN3900" i="4"/>
  <c r="AN3901" i="4"/>
  <c r="AN3902" i="4"/>
  <c r="AN3903" i="4"/>
  <c r="AN3904" i="4"/>
  <c r="AN3905" i="4"/>
  <c r="AN3906" i="4"/>
  <c r="AN3907" i="4"/>
  <c r="AN3908" i="4"/>
  <c r="AN3909" i="4"/>
  <c r="AN3910" i="4"/>
  <c r="AN3911" i="4"/>
  <c r="AN3913" i="4"/>
  <c r="AN3914" i="4"/>
  <c r="AN3915" i="4"/>
  <c r="AN3916" i="4"/>
  <c r="AN3917" i="4"/>
  <c r="AN3918" i="4"/>
  <c r="AN3919" i="4"/>
  <c r="AN3920" i="4"/>
  <c r="AN3921" i="4"/>
  <c r="AN3922" i="4"/>
  <c r="AN3923" i="4"/>
  <c r="AN3924" i="4"/>
  <c r="AN3925" i="4"/>
  <c r="AN3926" i="4"/>
  <c r="AN3927" i="4"/>
  <c r="AN3928" i="4"/>
  <c r="AN3929" i="4"/>
  <c r="AN3930" i="4"/>
  <c r="AN3931" i="4"/>
  <c r="AN3933" i="4"/>
  <c r="AN3934" i="4"/>
  <c r="AN3935" i="4"/>
  <c r="AN3936" i="4"/>
  <c r="AN3937" i="4"/>
  <c r="AN3938" i="4"/>
  <c r="AN3939" i="4"/>
  <c r="AN3940" i="4"/>
  <c r="AN3941" i="4"/>
  <c r="AN3942" i="4"/>
  <c r="AN3943" i="4"/>
  <c r="AN3944" i="4"/>
  <c r="AN3945" i="4"/>
  <c r="AN3946" i="4"/>
  <c r="AN3947" i="4"/>
  <c r="AN3948" i="4"/>
  <c r="AN3949" i="4"/>
  <c r="AN3950" i="4"/>
  <c r="AN3951" i="4"/>
  <c r="AN3952" i="4"/>
  <c r="AN3953" i="4"/>
  <c r="AN3954" i="4"/>
  <c r="AN3955" i="4"/>
  <c r="AN3956" i="4"/>
  <c r="AN3957" i="4"/>
  <c r="AN3958" i="4"/>
  <c r="AN3959" i="4"/>
  <c r="AN3960" i="4"/>
  <c r="AN3961" i="4"/>
  <c r="AN3962" i="4"/>
  <c r="AN3963" i="4"/>
  <c r="AN3964" i="4"/>
  <c r="AN3965" i="4"/>
  <c r="AN3966" i="4"/>
  <c r="AN3967" i="4"/>
  <c r="AN3968" i="4"/>
  <c r="AN3969" i="4"/>
  <c r="AN3970" i="4"/>
  <c r="AN3971" i="4"/>
  <c r="AN3972" i="4"/>
  <c r="AN3973" i="4"/>
  <c r="AN3974" i="4"/>
  <c r="AN3975" i="4"/>
  <c r="AN3976" i="4"/>
  <c r="AN3977" i="4"/>
  <c r="AN3978" i="4"/>
  <c r="AN3979" i="4"/>
  <c r="AN3980" i="4"/>
  <c r="AN3981" i="4"/>
  <c r="AN3982" i="4"/>
  <c r="AN3983" i="4"/>
  <c r="AN3984" i="4"/>
  <c r="AN3985" i="4"/>
  <c r="AN3986" i="4"/>
  <c r="AN3987" i="4"/>
  <c r="AN3988" i="4"/>
  <c r="AN3989" i="4"/>
  <c r="AN3990" i="4"/>
  <c r="AN3991" i="4"/>
  <c r="AN3992" i="4"/>
  <c r="AN3993" i="4"/>
  <c r="AN3994" i="4"/>
  <c r="AN3995" i="4"/>
  <c r="AN3996" i="4"/>
  <c r="AN3997" i="4"/>
  <c r="AN3998" i="4"/>
  <c r="AN3999" i="4"/>
  <c r="AN4000" i="4"/>
  <c r="AN4001" i="4"/>
  <c r="AN4002" i="4"/>
  <c r="AN4003" i="4"/>
  <c r="AN4004" i="4"/>
  <c r="AN4005" i="4"/>
  <c r="AN4006" i="4"/>
  <c r="AN4007" i="4"/>
  <c r="AN4008" i="4"/>
  <c r="AN4009" i="4"/>
  <c r="AN4010" i="4"/>
  <c r="AN4011" i="4"/>
  <c r="AN4012" i="4"/>
  <c r="AN4013" i="4"/>
  <c r="AN4014" i="4"/>
  <c r="AN4015" i="4"/>
  <c r="AN4016" i="4"/>
  <c r="AN4017" i="4"/>
  <c r="AN4018" i="4"/>
  <c r="AN4019" i="4"/>
  <c r="AN4020" i="4"/>
  <c r="AN4021" i="4"/>
  <c r="AN4022" i="4"/>
  <c r="AN4023" i="4"/>
  <c r="AN4024" i="4"/>
  <c r="AN4025" i="4"/>
  <c r="AN4026" i="4"/>
  <c r="AN4027" i="4"/>
  <c r="AN4028" i="4"/>
  <c r="AN4029" i="4"/>
  <c r="AN4030" i="4"/>
  <c r="AN4031" i="4"/>
  <c r="AN4032" i="4"/>
  <c r="AN4033" i="4"/>
  <c r="AN4034" i="4"/>
  <c r="AN4035" i="4"/>
  <c r="AN4036" i="4"/>
  <c r="AN4037" i="4"/>
  <c r="AN4038" i="4"/>
  <c r="AN4039" i="4"/>
  <c r="AN4040" i="4"/>
  <c r="AN4041" i="4"/>
  <c r="AN4042" i="4"/>
  <c r="AN4043" i="4"/>
  <c r="AN4044" i="4"/>
  <c r="AN4045" i="4"/>
  <c r="AN4046" i="4"/>
  <c r="AN4047" i="4"/>
  <c r="AN4048" i="4"/>
  <c r="AN4049" i="4"/>
  <c r="AN4050" i="4"/>
  <c r="AN4051" i="4"/>
  <c r="AN4052" i="4"/>
  <c r="AN4053" i="4"/>
  <c r="AN4054" i="4"/>
  <c r="AN4055" i="4"/>
  <c r="AN4056" i="4"/>
  <c r="AN4057" i="4"/>
  <c r="AN4058" i="4"/>
  <c r="AN4059" i="4"/>
  <c r="AN4060" i="4"/>
  <c r="AN4061" i="4"/>
  <c r="AN4062" i="4"/>
  <c r="AN4063" i="4"/>
  <c r="AN4064" i="4"/>
  <c r="AN4065" i="4"/>
  <c r="AN4066" i="4"/>
  <c r="AN4067" i="4"/>
  <c r="AN4068" i="4"/>
  <c r="AN4069" i="4"/>
  <c r="AN4070" i="4"/>
  <c r="AN4071" i="4"/>
  <c r="AN4072" i="4"/>
  <c r="AN4073" i="4"/>
  <c r="AN4074" i="4"/>
  <c r="AN4075" i="4"/>
  <c r="AN4076" i="4"/>
  <c r="AN4077" i="4"/>
  <c r="AN4078" i="4"/>
  <c r="AN4079" i="4"/>
  <c r="AN4080" i="4"/>
  <c r="AN4081" i="4"/>
  <c r="AN4082" i="4"/>
  <c r="AN4083" i="4"/>
  <c r="AN4084" i="4"/>
  <c r="AN4085" i="4"/>
  <c r="AN4086" i="4"/>
  <c r="AN4087" i="4"/>
  <c r="AN4088" i="4"/>
  <c r="AN4089" i="4"/>
  <c r="AN4090" i="4"/>
  <c r="AN4091" i="4"/>
  <c r="AN4092" i="4"/>
  <c r="AN4093" i="4"/>
  <c r="AN4094" i="4"/>
  <c r="AN4095" i="4"/>
  <c r="AN4096" i="4"/>
  <c r="AN4097" i="4"/>
  <c r="AN4098" i="4"/>
  <c r="AN4099" i="4"/>
  <c r="AN4100" i="4"/>
  <c r="AN4101" i="4"/>
  <c r="AN4102" i="4"/>
  <c r="AN4103" i="4"/>
  <c r="AN4104" i="4"/>
  <c r="AN4105" i="4"/>
  <c r="AN4106" i="4"/>
  <c r="AN4107" i="4"/>
  <c r="AN4108" i="4"/>
  <c r="AN4109" i="4"/>
  <c r="AN4110" i="4"/>
  <c r="AN4111" i="4"/>
  <c r="AN4112" i="4"/>
  <c r="AN4113" i="4"/>
  <c r="AN4114" i="4"/>
  <c r="AN4115" i="4"/>
  <c r="AN4116" i="4"/>
  <c r="AN4133" i="4"/>
  <c r="AN4134" i="4"/>
  <c r="AN4135" i="4"/>
  <c r="AN4136" i="4"/>
  <c r="AN4137" i="4"/>
  <c r="AN4138" i="4"/>
  <c r="AN4139" i="4"/>
  <c r="AN4140" i="4"/>
  <c r="AN4141" i="4"/>
  <c r="AN4142" i="4"/>
  <c r="AN4143" i="4"/>
  <c r="AN4144" i="4"/>
  <c r="AN4145" i="4"/>
  <c r="AN4146" i="4"/>
  <c r="AN4147" i="4"/>
  <c r="AN4148" i="4"/>
  <c r="AN4149" i="4"/>
  <c r="AN4150" i="4"/>
  <c r="AN4151" i="4"/>
  <c r="AN4152" i="4"/>
  <c r="AN4153" i="4"/>
  <c r="AN4154" i="4"/>
  <c r="AN4155" i="4"/>
  <c r="AN4156" i="4"/>
  <c r="AN4157" i="4"/>
  <c r="AN4158" i="4"/>
  <c r="AN4159" i="4"/>
  <c r="AN4160" i="4"/>
  <c r="AN4161" i="4"/>
  <c r="AN4162" i="4"/>
  <c r="AN4163" i="4"/>
  <c r="AN4164" i="4"/>
  <c r="AN4165" i="4"/>
  <c r="AN4166" i="4"/>
  <c r="AN4167" i="4"/>
  <c r="AN4168" i="4"/>
  <c r="AN4169" i="4"/>
  <c r="AN4170" i="4"/>
  <c r="AN4171" i="4"/>
  <c r="AN4172" i="4"/>
  <c r="AN4173" i="4"/>
  <c r="AN4174" i="4"/>
  <c r="AN4175" i="4"/>
  <c r="AN4176" i="4"/>
  <c r="AN4177" i="4"/>
  <c r="AN4178" i="4"/>
  <c r="AN4179" i="4"/>
  <c r="AN4180" i="4"/>
  <c r="AN4181" i="4"/>
  <c r="AN4182" i="4"/>
  <c r="AN4183" i="4"/>
  <c r="AN4184" i="4"/>
  <c r="AN4185" i="4"/>
  <c r="AN4186" i="4"/>
  <c r="AN4187" i="4"/>
  <c r="AN4188" i="4"/>
  <c r="AN4189" i="4"/>
  <c r="AN4190" i="4"/>
  <c r="AN4191" i="4"/>
  <c r="AN4192" i="4"/>
  <c r="AN4193" i="4"/>
  <c r="AN4194" i="4"/>
  <c r="AN4195" i="4"/>
  <c r="AN4196" i="4"/>
  <c r="AN4197" i="4"/>
  <c r="AN4198" i="4"/>
  <c r="AN4199" i="4"/>
  <c r="AN4200" i="4"/>
  <c r="AN4201" i="4"/>
  <c r="AN4202" i="4"/>
  <c r="AN4203" i="4"/>
  <c r="AN4204" i="4"/>
  <c r="AN4205" i="4"/>
  <c r="AN4206" i="4"/>
  <c r="AN4207" i="4"/>
  <c r="AN4208" i="4"/>
  <c r="AN4209" i="4"/>
  <c r="AN4210" i="4"/>
  <c r="AN4211" i="4"/>
  <c r="AN4212" i="4"/>
  <c r="AN4213" i="4"/>
  <c r="AN4214" i="4"/>
  <c r="AN4215" i="4"/>
  <c r="AN4216" i="4"/>
  <c r="AN4217" i="4"/>
  <c r="AN4218" i="4"/>
  <c r="AN4219" i="4"/>
  <c r="AN4220" i="4"/>
  <c r="AN4221" i="4"/>
  <c r="AN4222" i="4"/>
  <c r="AN4223" i="4"/>
  <c r="AN4224" i="4"/>
  <c r="AN4225" i="4"/>
  <c r="AN4226" i="4"/>
  <c r="AN4227" i="4"/>
  <c r="AN4228" i="4"/>
  <c r="AN4229" i="4"/>
  <c r="AN4230" i="4"/>
  <c r="AN4231" i="4"/>
  <c r="AN4232" i="4"/>
  <c r="AN4233" i="4"/>
  <c r="AN4234" i="4"/>
  <c r="AN4235" i="4"/>
  <c r="AN4236" i="4"/>
  <c r="AN4237" i="4"/>
  <c r="AN4238" i="4"/>
  <c r="AN4239" i="4"/>
  <c r="AN4240" i="4"/>
  <c r="AN4241" i="4"/>
  <c r="AN4242" i="4"/>
  <c r="AN4243" i="4"/>
  <c r="AN4244" i="4"/>
  <c r="AN4245" i="4"/>
  <c r="AN4246" i="4"/>
  <c r="AN4247" i="4"/>
  <c r="AN4248" i="4"/>
  <c r="AN4249" i="4"/>
  <c r="AN4250" i="4"/>
  <c r="AN4251" i="4"/>
  <c r="AN4252" i="4"/>
  <c r="AN4253" i="4"/>
  <c r="AN4254" i="4"/>
  <c r="AN4255" i="4"/>
  <c r="AN4256" i="4"/>
  <c r="AN4257" i="4"/>
  <c r="AN4258" i="4"/>
  <c r="AN4259" i="4"/>
  <c r="AN4260" i="4"/>
  <c r="AN4261" i="4"/>
  <c r="AN4262" i="4"/>
  <c r="AN4263" i="4"/>
  <c r="AN4264" i="4"/>
  <c r="AN4265" i="4"/>
  <c r="AN4266" i="4"/>
  <c r="AN4267" i="4"/>
  <c r="AN4268" i="4"/>
  <c r="AN4269" i="4"/>
  <c r="AN4270" i="4"/>
  <c r="AN4271" i="4"/>
  <c r="AN4272" i="4"/>
  <c r="AN4273" i="4"/>
  <c r="AN4274" i="4"/>
  <c r="AN4275" i="4"/>
  <c r="AN4276" i="4"/>
  <c r="AN4277" i="4"/>
  <c r="AN4278" i="4"/>
  <c r="AN4279" i="4"/>
  <c r="AN4280" i="4"/>
  <c r="AN4281" i="4"/>
  <c r="AN4282" i="4"/>
  <c r="AN4283" i="4"/>
  <c r="AN4284" i="4"/>
  <c r="AN4285" i="4"/>
  <c r="AN4286" i="4"/>
  <c r="AN4287" i="4"/>
  <c r="AN4288" i="4"/>
  <c r="AN4289" i="4"/>
  <c r="AN4290" i="4"/>
  <c r="AN4291" i="4"/>
  <c r="AN4292" i="4"/>
  <c r="AN4293" i="4"/>
  <c r="AN4294" i="4"/>
  <c r="AN4295" i="4"/>
  <c r="AN4296" i="4"/>
  <c r="AN4297" i="4"/>
  <c r="AN4298" i="4"/>
  <c r="AN4299" i="4"/>
  <c r="AN3543" i="4"/>
  <c r="AN3546" i="4"/>
  <c r="AN3573" i="4"/>
  <c r="AN3588" i="4"/>
  <c r="AN3589" i="4"/>
  <c r="AN3590" i="4"/>
  <c r="AN3591" i="4"/>
  <c r="AN3598" i="4"/>
  <c r="AN3772" i="4"/>
  <c r="AN3773" i="4"/>
  <c r="AN3774" i="4"/>
  <c r="AN3912" i="4"/>
  <c r="AN3932" i="4"/>
  <c r="AN4117" i="4"/>
  <c r="AN4118" i="4"/>
  <c r="AN4119" i="4"/>
  <c r="AN4120" i="4"/>
  <c r="AN4121" i="4"/>
  <c r="AN4122" i="4"/>
  <c r="AN4123" i="4"/>
  <c r="AN4124" i="4"/>
  <c r="AN4125" i="4"/>
  <c r="AN4126" i="4"/>
  <c r="AN4127" i="4"/>
  <c r="AN4128" i="4"/>
  <c r="AN4129" i="4"/>
  <c r="AN4130" i="4"/>
  <c r="AN4131" i="4"/>
  <c r="AN4132" i="4"/>
  <c r="AN4871" i="4"/>
  <c r="AN4872" i="4"/>
  <c r="AN4873" i="4"/>
  <c r="AN4874" i="4"/>
  <c r="AN4875" i="4"/>
  <c r="AN4876" i="4"/>
  <c r="AN4877" i="4"/>
  <c r="AN4878" i="4"/>
  <c r="AN4879" i="4"/>
  <c r="AN4880" i="4"/>
  <c r="AN4881" i="4"/>
  <c r="AN4882" i="4"/>
  <c r="AN4883" i="4"/>
  <c r="AN4884" i="4"/>
  <c r="AN4885" i="4"/>
  <c r="AN4886" i="4"/>
  <c r="AN4887" i="4"/>
  <c r="AN4888" i="4"/>
  <c r="AN4889" i="4"/>
  <c r="AN4890" i="4"/>
  <c r="AN4891" i="4"/>
  <c r="AN4892" i="4"/>
  <c r="AN4893" i="4"/>
  <c r="AN4894" i="4"/>
  <c r="AN4895" i="4"/>
  <c r="AN4896" i="4"/>
  <c r="AN4897" i="4"/>
  <c r="AN4898" i="4"/>
  <c r="AN4899" i="4"/>
  <c r="AN4900" i="4"/>
  <c r="AN4901" i="4"/>
  <c r="AN4902" i="4"/>
  <c r="AN4903" i="4"/>
  <c r="AN4904" i="4"/>
  <c r="AN4905" i="4"/>
  <c r="AN4906" i="4"/>
  <c r="AN4907" i="4"/>
  <c r="AN4908" i="4"/>
  <c r="AN4909" i="4"/>
  <c r="AN4910" i="4"/>
  <c r="AN4911" i="4"/>
  <c r="AN4912" i="4"/>
  <c r="AN4913" i="4"/>
  <c r="AN4914" i="4"/>
  <c r="AN4915" i="4"/>
  <c r="AN4916" i="4"/>
  <c r="AN4917" i="4"/>
  <c r="AN4918" i="4"/>
  <c r="AN4919" i="4"/>
  <c r="AN4920" i="4"/>
  <c r="AN4921" i="4"/>
  <c r="AN4922" i="4"/>
  <c r="AN4923" i="4"/>
  <c r="AN4924" i="4"/>
  <c r="AN4925" i="4"/>
  <c r="AN4926" i="4"/>
  <c r="AN4927" i="4"/>
  <c r="AN4928" i="4"/>
  <c r="AN4929" i="4"/>
  <c r="AN4930" i="4"/>
  <c r="AN4931" i="4"/>
  <c r="AN4932" i="4"/>
  <c r="AN4933" i="4"/>
  <c r="AN4934" i="4"/>
  <c r="AN4935" i="4"/>
  <c r="AN4936" i="4"/>
  <c r="AN4937" i="4"/>
  <c r="AN4938" i="4"/>
  <c r="AN4939" i="4"/>
  <c r="AN4940" i="4"/>
  <c r="AN4941" i="4"/>
  <c r="AN4942" i="4"/>
  <c r="AN4943" i="4"/>
  <c r="AN4944" i="4"/>
  <c r="AN4945" i="4"/>
  <c r="AN4946" i="4"/>
  <c r="AN4947" i="4"/>
  <c r="AN4948" i="4"/>
  <c r="AN4949" i="4"/>
  <c r="AN4950" i="4"/>
  <c r="AN4951" i="4"/>
  <c r="AN4952" i="4"/>
  <c r="AN4953" i="4"/>
  <c r="AN4954" i="4"/>
  <c r="AN4955" i="4"/>
  <c r="AN4956" i="4"/>
  <c r="AN4957" i="4"/>
  <c r="AN4958" i="4"/>
  <c r="AN4959" i="4"/>
  <c r="AN4960" i="4"/>
  <c r="AN4961" i="4"/>
  <c r="AN4962" i="4"/>
  <c r="AN4963" i="4"/>
  <c r="AN4964" i="4"/>
  <c r="AN4965" i="4"/>
  <c r="AN4966" i="4"/>
  <c r="AN4967" i="4"/>
  <c r="AN4968" i="4"/>
  <c r="AN4969" i="4"/>
  <c r="AN4970" i="4"/>
  <c r="AN4971" i="4"/>
  <c r="AN4972" i="4"/>
  <c r="AN4973" i="4"/>
  <c r="AN4974" i="4"/>
  <c r="AN4975" i="4"/>
  <c r="AN4976" i="4"/>
  <c r="AN4977" i="4"/>
  <c r="AN4978" i="4"/>
  <c r="AN4979" i="4"/>
  <c r="AN4980" i="4"/>
  <c r="AN4981" i="4"/>
  <c r="AN4982" i="4"/>
  <c r="AN4983" i="4"/>
  <c r="AN4984" i="4"/>
  <c r="AN4985" i="4"/>
  <c r="AN4986" i="4"/>
  <c r="AN4987" i="4"/>
  <c r="AN4988" i="4"/>
  <c r="AN4989" i="4"/>
  <c r="AN4990" i="4"/>
  <c r="AN4991" i="4"/>
  <c r="AN4992" i="4"/>
  <c r="AN4993" i="4"/>
  <c r="AN4994" i="4"/>
  <c r="AN4995" i="4"/>
  <c r="AN4996" i="4"/>
  <c r="AN4997" i="4"/>
  <c r="AN4998" i="4"/>
  <c r="AN4999" i="4"/>
  <c r="AN5000" i="4"/>
  <c r="AN5001" i="4"/>
  <c r="AN5002" i="4"/>
  <c r="AN5003" i="4"/>
  <c r="AN5004" i="4"/>
  <c r="AN5005" i="4"/>
  <c r="AN5006" i="4"/>
  <c r="AN5007" i="4"/>
  <c r="AN5008" i="4"/>
  <c r="AN5009" i="4"/>
  <c r="AN5010" i="4"/>
  <c r="AN5011" i="4"/>
  <c r="AN5012" i="4"/>
  <c r="AN5013" i="4"/>
  <c r="AN5014" i="4"/>
  <c r="AN5015" i="4"/>
  <c r="AN5016" i="4"/>
  <c r="AN5017" i="4"/>
  <c r="AN5018" i="4"/>
  <c r="AN5019" i="4"/>
  <c r="AN5020" i="4"/>
  <c r="AN5021" i="4"/>
  <c r="AN5022" i="4"/>
  <c r="AN5023" i="4"/>
  <c r="AN5024" i="4"/>
  <c r="AN5025" i="4"/>
  <c r="AN5026" i="4"/>
  <c r="AN5027" i="4"/>
  <c r="AN5028" i="4"/>
  <c r="AN5029" i="4"/>
  <c r="AN5030" i="4"/>
  <c r="AN5031" i="4"/>
  <c r="AN5032" i="4"/>
  <c r="AN5033" i="4"/>
  <c r="AN5034" i="4"/>
  <c r="AN5035" i="4"/>
  <c r="AN5036" i="4"/>
  <c r="AN5037" i="4"/>
  <c r="AN5038" i="4"/>
  <c r="AN5039" i="4"/>
  <c r="AN5040" i="4"/>
  <c r="AN5041" i="4"/>
  <c r="AN5042" i="4"/>
  <c r="AN5043" i="4"/>
  <c r="AN5044" i="4"/>
  <c r="AN5045" i="4"/>
  <c r="AN5046" i="4"/>
  <c r="AN5047" i="4"/>
  <c r="AN5048" i="4"/>
  <c r="AN5049" i="4"/>
  <c r="AN5050" i="4"/>
  <c r="AN5051" i="4"/>
  <c r="AN5052" i="4"/>
  <c r="AN5053" i="4"/>
  <c r="AN5054" i="4"/>
  <c r="AN5055" i="4"/>
  <c r="AN5056" i="4"/>
  <c r="AN5057" i="4"/>
  <c r="AN5058" i="4"/>
  <c r="AN5059" i="4"/>
  <c r="AN5060" i="4"/>
  <c r="AN5061" i="4"/>
  <c r="AN1798" i="4"/>
  <c r="AN1799" i="4"/>
  <c r="AN1800" i="4"/>
  <c r="AN1801" i="4"/>
  <c r="AN1802" i="4"/>
  <c r="AN1803" i="4"/>
  <c r="AN1804" i="4"/>
  <c r="AN1805" i="4"/>
  <c r="AN1806" i="4"/>
  <c r="AN1807" i="4"/>
  <c r="AN1808" i="4"/>
  <c r="AN1809" i="4"/>
  <c r="AN1810" i="4"/>
  <c r="AN1811" i="4"/>
  <c r="AN1812" i="4"/>
  <c r="AN1813" i="4"/>
  <c r="AN1814" i="4"/>
  <c r="AN1815" i="4"/>
  <c r="AN1816" i="4"/>
  <c r="AN1817" i="4"/>
  <c r="AN1818" i="4"/>
  <c r="AN1819" i="4"/>
  <c r="AN1820" i="4"/>
  <c r="AN1821" i="4"/>
  <c r="AN1822" i="4"/>
  <c r="AN1823" i="4"/>
  <c r="AN1824" i="4"/>
  <c r="AN1825" i="4"/>
  <c r="AN1826" i="4"/>
  <c r="AN1827" i="4"/>
  <c r="AN1828" i="4"/>
  <c r="AN1829" i="4"/>
  <c r="AN1830" i="4"/>
  <c r="AN1831" i="4"/>
  <c r="AN1832" i="4"/>
  <c r="AN1833" i="4"/>
  <c r="AN1834" i="4"/>
  <c r="AN1835" i="4"/>
  <c r="AN1836" i="4"/>
  <c r="AN1837" i="4"/>
  <c r="AN1838" i="4"/>
  <c r="AN1839" i="4"/>
  <c r="AN1840" i="4"/>
  <c r="AN1841" i="4"/>
  <c r="AN1842" i="4"/>
  <c r="AN1843" i="4"/>
  <c r="AN1844" i="4"/>
  <c r="AN1845" i="4"/>
  <c r="AN1846" i="4"/>
  <c r="AN1847" i="4"/>
  <c r="AN1848" i="4"/>
  <c r="AN1849" i="4"/>
  <c r="AN1850" i="4"/>
  <c r="AN1851" i="4"/>
  <c r="AN1852" i="4"/>
  <c r="AN1853" i="4"/>
  <c r="AN1854" i="4"/>
  <c r="AN1855" i="4"/>
  <c r="AN1856" i="4"/>
  <c r="AN1857" i="4"/>
  <c r="AN1858" i="4"/>
  <c r="AN1859" i="4"/>
  <c r="AN1860" i="4"/>
  <c r="AN1861" i="4"/>
  <c r="AN1862" i="4"/>
  <c r="AN1863" i="4"/>
  <c r="AN1864" i="4"/>
  <c r="AN1865" i="4"/>
  <c r="AN1866" i="4"/>
  <c r="AN1867" i="4"/>
  <c r="AN1868" i="4"/>
  <c r="AN1869" i="4"/>
  <c r="AN1870" i="4"/>
  <c r="AN1871" i="4"/>
  <c r="AN1872" i="4"/>
  <c r="AN1873" i="4"/>
  <c r="AN1874" i="4"/>
  <c r="AN1875" i="4"/>
  <c r="AN1876" i="4"/>
  <c r="AN1877" i="4"/>
  <c r="AN1878" i="4"/>
  <c r="AN1879" i="4"/>
  <c r="AN1880" i="4"/>
  <c r="AN1881" i="4"/>
  <c r="AN1882" i="4"/>
  <c r="AN1883" i="4"/>
  <c r="AN1884" i="4"/>
  <c r="AN1885" i="4"/>
  <c r="AN1886" i="4"/>
  <c r="AN1887" i="4"/>
  <c r="AN1888" i="4"/>
  <c r="AN1889" i="4"/>
  <c r="AN1890" i="4"/>
  <c r="AN1891" i="4"/>
  <c r="AN1892" i="4"/>
  <c r="AN1893" i="4"/>
  <c r="AN1894" i="4"/>
  <c r="AN1895" i="4"/>
  <c r="AN1896" i="4"/>
  <c r="AN1897" i="4"/>
  <c r="AN1898" i="4"/>
  <c r="AN1899" i="4"/>
  <c r="AN1900" i="4"/>
  <c r="AN1901" i="4"/>
  <c r="AN1902" i="4"/>
  <c r="AN1903" i="4"/>
  <c r="AN1904" i="4"/>
  <c r="AN1905" i="4"/>
  <c r="AN1906" i="4"/>
  <c r="AN1907" i="4"/>
  <c r="AN1908" i="4"/>
  <c r="AN1909" i="4"/>
  <c r="AN1910" i="4"/>
  <c r="AN1911" i="4"/>
  <c r="AN1912" i="4"/>
  <c r="AN1913" i="4"/>
  <c r="AN1914" i="4"/>
  <c r="AN1915" i="4"/>
  <c r="AN1916" i="4"/>
  <c r="AN1917" i="4"/>
  <c r="AN1918" i="4"/>
  <c r="AN1919" i="4"/>
  <c r="AN1920" i="4"/>
  <c r="AN1921" i="4"/>
  <c r="AN1922" i="4"/>
  <c r="AN1923" i="4"/>
  <c r="AN1924" i="4"/>
  <c r="AN1925" i="4"/>
  <c r="AN1926" i="4"/>
  <c r="AN1927" i="4"/>
  <c r="AN1928" i="4"/>
  <c r="AN1929" i="4"/>
  <c r="AN1930" i="4"/>
  <c r="AN1931" i="4"/>
  <c r="AN1932" i="4"/>
  <c r="AN1933" i="4"/>
  <c r="AN1934" i="4"/>
  <c r="AN1935" i="4"/>
  <c r="AN1936" i="4"/>
  <c r="AN1937" i="4"/>
  <c r="AN1938" i="4"/>
  <c r="AN1939" i="4"/>
  <c r="AN1940" i="4"/>
  <c r="AN1941" i="4"/>
  <c r="AN1942" i="4"/>
  <c r="AN1943" i="4"/>
  <c r="AN1944" i="4"/>
  <c r="AN1945" i="4"/>
  <c r="AN1946" i="4"/>
  <c r="AN3599" i="4"/>
  <c r="AN4865" i="4"/>
  <c r="AN4866" i="4"/>
  <c r="AN4867" i="4"/>
  <c r="AN4868" i="4"/>
  <c r="AN4869" i="4"/>
  <c r="AN4870" i="4"/>
  <c r="AN4864" i="4"/>
  <c r="AN4863" i="4"/>
  <c r="AN4862" i="4"/>
  <c r="AN4861" i="4"/>
  <c r="AN4860" i="4"/>
  <c r="AN4859" i="4"/>
  <c r="AN4858" i="4"/>
  <c r="AN4857" i="4"/>
  <c r="AN4856" i="4"/>
  <c r="AN4855" i="4"/>
  <c r="AN4854" i="4"/>
  <c r="AN4853" i="4"/>
  <c r="AN4852" i="4"/>
  <c r="AN4851" i="4"/>
  <c r="AN4850" i="4"/>
  <c r="AN4849" i="4"/>
  <c r="AN4848" i="4"/>
  <c r="AN4847" i="4"/>
  <c r="AN4846" i="4"/>
  <c r="AN4845" i="4"/>
  <c r="AN4844" i="4"/>
  <c r="AN4843" i="4"/>
  <c r="AN4842" i="4"/>
  <c r="AN4841" i="4"/>
  <c r="AN4840" i="4"/>
  <c r="AN4839" i="4"/>
  <c r="AN4838" i="4"/>
  <c r="AN4837" i="4"/>
  <c r="AN4836" i="4"/>
  <c r="AN4835" i="4"/>
  <c r="AN4834" i="4"/>
  <c r="AN4833" i="4"/>
  <c r="AN4832" i="4"/>
  <c r="AN4831" i="4"/>
  <c r="AN4830" i="4"/>
  <c r="AN4829" i="4"/>
  <c r="AN4828" i="4"/>
  <c r="AN4827" i="4"/>
  <c r="AN4826" i="4"/>
  <c r="AN4825" i="4"/>
  <c r="AN4824" i="4"/>
  <c r="AN4823" i="4"/>
  <c r="AN4822" i="4"/>
  <c r="AN4821" i="4"/>
  <c r="AN4820" i="4"/>
  <c r="AN4819" i="4"/>
  <c r="AN4818" i="4"/>
  <c r="AN4817" i="4"/>
  <c r="AN4816" i="4"/>
  <c r="AN4815" i="4"/>
  <c r="AN4814" i="4"/>
  <c r="AN4813" i="4"/>
  <c r="AN4812" i="4"/>
  <c r="AN4811" i="4"/>
  <c r="AN4810" i="4"/>
  <c r="AN4809" i="4"/>
  <c r="AN4808" i="4"/>
  <c r="AN4807" i="4"/>
  <c r="AN4806" i="4"/>
  <c r="AN4805" i="4"/>
  <c r="AN4804" i="4"/>
  <c r="AN4803" i="4"/>
  <c r="AN4802" i="4"/>
  <c r="AN4801" i="4"/>
  <c r="AN4800" i="4"/>
  <c r="AN4799" i="4"/>
  <c r="AN4798" i="4"/>
  <c r="AN485" i="4"/>
  <c r="AN4300" i="4"/>
  <c r="AN4301" i="4"/>
  <c r="AN4302" i="4"/>
  <c r="AN4303" i="4"/>
  <c r="AN4304" i="4"/>
  <c r="AN4305" i="4"/>
  <c r="AN4306" i="4"/>
  <c r="AN4307" i="4"/>
  <c r="AN4308" i="4"/>
  <c r="AN4309" i="4"/>
  <c r="AN4310" i="4"/>
  <c r="AN4311" i="4"/>
  <c r="AN4312" i="4"/>
  <c r="AN4313" i="4"/>
  <c r="AN4314" i="4"/>
  <c r="AN4315" i="4"/>
  <c r="AN4316" i="4"/>
  <c r="AN4317" i="4"/>
  <c r="AN4318" i="4"/>
  <c r="AN4319" i="4"/>
  <c r="AN4320" i="4"/>
  <c r="AN4321" i="4"/>
  <c r="AN4322" i="4"/>
  <c r="AN4323" i="4"/>
  <c r="AN4324" i="4"/>
  <c r="AN4325" i="4"/>
  <c r="AN4326" i="4"/>
  <c r="AN4327" i="4"/>
  <c r="AN4328" i="4"/>
  <c r="AN4329" i="4"/>
  <c r="AN4330" i="4"/>
  <c r="AN4331" i="4"/>
  <c r="AN4332" i="4"/>
  <c r="AN4333" i="4"/>
  <c r="AN4334" i="4"/>
  <c r="AN4335" i="4"/>
  <c r="AN4336" i="4"/>
  <c r="AN4337" i="4"/>
  <c r="AN4338" i="4"/>
  <c r="AN4339" i="4"/>
  <c r="AN4340" i="4"/>
  <c r="AN4341" i="4"/>
  <c r="AN4342" i="4"/>
  <c r="AN4343" i="4"/>
  <c r="AN4344" i="4"/>
  <c r="AN4345" i="4"/>
  <c r="AN4346" i="4"/>
  <c r="AN4347" i="4"/>
  <c r="AN4348" i="4"/>
  <c r="AN4349" i="4"/>
  <c r="AN4350" i="4"/>
  <c r="AN4351" i="4"/>
  <c r="AN4352" i="4"/>
  <c r="AN4353" i="4"/>
  <c r="AN4354" i="4"/>
  <c r="AN4355" i="4"/>
  <c r="AN4356" i="4"/>
  <c r="AN4357" i="4"/>
  <c r="AN4358" i="4"/>
  <c r="AN4359" i="4"/>
  <c r="AN4360" i="4"/>
  <c r="AN4361" i="4"/>
  <c r="AN4362" i="4"/>
  <c r="AN4363" i="4"/>
  <c r="AN4364" i="4"/>
  <c r="AN4365" i="4"/>
  <c r="AN4366" i="4"/>
  <c r="AN4367" i="4"/>
  <c r="AN4368" i="4"/>
  <c r="AN4369" i="4"/>
  <c r="AN4370" i="4"/>
  <c r="AN4371" i="4"/>
  <c r="AN4372" i="4"/>
  <c r="AN4373" i="4"/>
  <c r="AN4374" i="4"/>
  <c r="AN4375" i="4"/>
  <c r="AN4376" i="4"/>
  <c r="AN4377" i="4"/>
  <c r="AN4378" i="4"/>
  <c r="AN4379" i="4"/>
  <c r="AN4380" i="4"/>
  <c r="AN4381" i="4"/>
  <c r="AN4382" i="4"/>
  <c r="AN4383" i="4"/>
  <c r="AN4384" i="4"/>
  <c r="AN4385" i="4"/>
  <c r="AN4386" i="4"/>
  <c r="AN4387" i="4"/>
  <c r="AN4388" i="4"/>
  <c r="AN4389" i="4"/>
  <c r="AN4390" i="4"/>
  <c r="AN4391" i="4"/>
  <c r="AN4392" i="4"/>
  <c r="AN4393" i="4"/>
  <c r="AN4394" i="4"/>
  <c r="AN4395" i="4"/>
  <c r="AN4396" i="4"/>
  <c r="AN4397" i="4"/>
  <c r="AN4398" i="4"/>
  <c r="AN4399" i="4"/>
  <c r="AN4400" i="4"/>
  <c r="AN4401" i="4"/>
  <c r="AN4402" i="4"/>
  <c r="AN4403" i="4"/>
  <c r="AN4404" i="4"/>
  <c r="AN4405" i="4"/>
  <c r="AN4406" i="4"/>
  <c r="AN4407" i="4"/>
  <c r="AN4408" i="4"/>
  <c r="AN4409" i="4"/>
  <c r="AN4410" i="4"/>
  <c r="AN4411" i="4"/>
  <c r="AN4412" i="4"/>
  <c r="AN4413" i="4"/>
  <c r="AN4414" i="4"/>
  <c r="AN4415" i="4"/>
  <c r="AN4416" i="4"/>
  <c r="AN4417" i="4"/>
  <c r="AN4418" i="4"/>
  <c r="AN4419" i="4"/>
  <c r="AN4420" i="4"/>
  <c r="AN4421" i="4"/>
  <c r="AN4422" i="4"/>
  <c r="AN4423" i="4"/>
  <c r="AN4424" i="4"/>
  <c r="AN4425" i="4"/>
  <c r="AN4426" i="4"/>
  <c r="AN4427" i="4"/>
  <c r="AN4428" i="4"/>
  <c r="AN4429" i="4"/>
  <c r="AN4430" i="4"/>
  <c r="AN4431" i="4"/>
  <c r="AN4432" i="4"/>
  <c r="AN4433" i="4"/>
  <c r="AN4434" i="4"/>
  <c r="AN4435" i="4"/>
  <c r="AN4436" i="4"/>
  <c r="AN4437" i="4"/>
  <c r="AN4438" i="4"/>
  <c r="AN4439" i="4"/>
  <c r="AN4440" i="4"/>
  <c r="AN4441" i="4"/>
  <c r="AN4442" i="4"/>
  <c r="AN4443" i="4"/>
  <c r="AN4444" i="4"/>
  <c r="AN4445" i="4"/>
  <c r="AN4446" i="4"/>
  <c r="AN4447" i="4"/>
  <c r="AN4448" i="4"/>
  <c r="AN4449" i="4"/>
  <c r="AN4450" i="4"/>
  <c r="AN4451" i="4"/>
  <c r="AN4452" i="4"/>
  <c r="AN4453" i="4"/>
  <c r="AN4454" i="4"/>
  <c r="AN4455" i="4"/>
  <c r="AN4456" i="4"/>
  <c r="AN4457" i="4"/>
  <c r="AN4458" i="4"/>
  <c r="AN4459" i="4"/>
  <c r="AN4460" i="4"/>
  <c r="AN4461" i="4"/>
  <c r="AN4462" i="4"/>
  <c r="AN4463" i="4"/>
  <c r="AN4464" i="4"/>
  <c r="AN4465" i="4"/>
  <c r="AN4466" i="4"/>
  <c r="AN4467" i="4"/>
  <c r="AN4468" i="4"/>
  <c r="AN4469" i="4"/>
  <c r="AN4470" i="4"/>
  <c r="AN4471" i="4"/>
  <c r="AN4472" i="4"/>
  <c r="AN4473" i="4"/>
  <c r="AN4474" i="4"/>
  <c r="AN4475" i="4"/>
  <c r="AN4476" i="4"/>
  <c r="AN4477" i="4"/>
  <c r="AN4478" i="4"/>
  <c r="AN4479" i="4"/>
  <c r="AN4480" i="4"/>
  <c r="AN4481" i="4"/>
  <c r="AN4482" i="4"/>
  <c r="AN4483" i="4"/>
  <c r="AN4484" i="4"/>
  <c r="AN4485" i="4"/>
  <c r="AN4486" i="4"/>
  <c r="AN4487" i="4"/>
  <c r="AN4488" i="4"/>
  <c r="AN4489" i="4"/>
  <c r="AN4490" i="4"/>
  <c r="AN4491" i="4"/>
  <c r="AN4492" i="4"/>
  <c r="AN4493" i="4"/>
  <c r="AN4494" i="4"/>
  <c r="AN4495" i="4"/>
  <c r="AN4496" i="4"/>
  <c r="AN4497" i="4"/>
  <c r="AN4498" i="4"/>
  <c r="AN4499" i="4"/>
  <c r="AN4500" i="4"/>
  <c r="AN4501" i="4"/>
  <c r="AN4502" i="4"/>
  <c r="AN4503" i="4"/>
  <c r="AN4504" i="4"/>
  <c r="AN4505" i="4"/>
  <c r="AN4506" i="4"/>
  <c r="AN4507" i="4"/>
  <c r="AN4508" i="4"/>
  <c r="AN4509" i="4"/>
  <c r="AN4510" i="4"/>
  <c r="AN4511" i="4"/>
  <c r="AN4512" i="4"/>
  <c r="AN4513" i="4"/>
  <c r="AN4514" i="4"/>
  <c r="AN4515" i="4"/>
  <c r="AN4516" i="4"/>
  <c r="AN4517" i="4"/>
  <c r="AN4518" i="4"/>
  <c r="AN4519" i="4"/>
  <c r="AN4520" i="4"/>
  <c r="AN4521" i="4"/>
  <c r="AN4522" i="4"/>
  <c r="AN4523" i="4"/>
  <c r="AN4524" i="4"/>
  <c r="AN4525" i="4"/>
  <c r="AN4526" i="4"/>
  <c r="AN4527" i="4"/>
  <c r="AN4528" i="4"/>
  <c r="AN4529" i="4"/>
  <c r="AN4530" i="4"/>
  <c r="AN4531" i="4"/>
  <c r="AN4532" i="4"/>
  <c r="AN4533" i="4"/>
  <c r="AN4534" i="4"/>
  <c r="AN4535" i="4"/>
  <c r="AN4536" i="4"/>
  <c r="AN4537" i="4"/>
  <c r="AN4538" i="4"/>
  <c r="AN4539" i="4"/>
  <c r="AN4540" i="4"/>
  <c r="AN4541" i="4"/>
  <c r="AN4542" i="4"/>
  <c r="AN4543" i="4"/>
  <c r="AN4544" i="4"/>
  <c r="AN4545" i="4"/>
  <c r="AN4546" i="4"/>
  <c r="AN4547" i="4"/>
  <c r="AN4548" i="4"/>
  <c r="AN4549" i="4"/>
  <c r="AN4550" i="4"/>
  <c r="AN4551" i="4"/>
  <c r="AN4552" i="4"/>
  <c r="AN4553" i="4"/>
  <c r="AN4554" i="4"/>
  <c r="AN4555" i="4"/>
  <c r="AN4556" i="4"/>
  <c r="AN4557" i="4"/>
  <c r="AN4558" i="4"/>
  <c r="AN4559" i="4"/>
  <c r="AN4560" i="4"/>
  <c r="AN4561" i="4"/>
  <c r="AN4562" i="4"/>
  <c r="AN4563" i="4"/>
  <c r="AN4564" i="4"/>
  <c r="AN4565" i="4"/>
  <c r="AN4566" i="4"/>
  <c r="AN4567" i="4"/>
  <c r="AN4568" i="4"/>
  <c r="AN4569" i="4"/>
  <c r="AN4570" i="4"/>
  <c r="AN4571" i="4"/>
  <c r="AN4572" i="4"/>
  <c r="AN4573" i="4"/>
  <c r="AN4574" i="4"/>
  <c r="AN4575" i="4"/>
  <c r="AN4576" i="4"/>
  <c r="AN4577" i="4"/>
  <c r="AN4578" i="4"/>
  <c r="AN4579" i="4"/>
  <c r="AN4580" i="4"/>
  <c r="AN4581" i="4"/>
  <c r="AN4582" i="4"/>
  <c r="AN4583" i="4"/>
  <c r="AN4584" i="4"/>
  <c r="AN4585" i="4"/>
  <c r="AN4586" i="4"/>
  <c r="AN4587" i="4"/>
  <c r="AN4588" i="4"/>
  <c r="AN4589" i="4"/>
  <c r="AN4590" i="4"/>
  <c r="AN4591" i="4"/>
  <c r="AN4592" i="4"/>
  <c r="AN4593" i="4"/>
  <c r="AN4594" i="4"/>
  <c r="AN4595" i="4"/>
  <c r="AN4596" i="4"/>
  <c r="AN4597" i="4"/>
  <c r="AN4598" i="4"/>
  <c r="AN4599" i="4"/>
  <c r="AN4600" i="4"/>
  <c r="AN4601" i="4"/>
  <c r="AN4602" i="4"/>
  <c r="AN4603" i="4"/>
  <c r="AN4604" i="4"/>
  <c r="AN4605" i="4"/>
  <c r="AN4606" i="4"/>
  <c r="AN4607" i="4"/>
  <c r="AN4608" i="4"/>
  <c r="AN4609" i="4"/>
  <c r="AN4610" i="4"/>
  <c r="AN4611" i="4"/>
  <c r="AN4612" i="4"/>
  <c r="AN4613" i="4"/>
  <c r="AN4614" i="4"/>
  <c r="AN4615" i="4"/>
  <c r="AN4616" i="4"/>
  <c r="AN4617" i="4"/>
  <c r="AN4618" i="4"/>
  <c r="AN4619" i="4"/>
  <c r="AN4620" i="4"/>
  <c r="AN4621" i="4"/>
  <c r="AN4622" i="4"/>
  <c r="AN4623" i="4"/>
  <c r="AN4624" i="4"/>
  <c r="AN4625" i="4"/>
  <c r="AN4626" i="4"/>
  <c r="AN4627" i="4"/>
  <c r="AN4628" i="4"/>
  <c r="AN4629" i="4"/>
  <c r="AN4630" i="4"/>
  <c r="AN4631" i="4"/>
  <c r="AN4632" i="4"/>
  <c r="AN4633" i="4"/>
  <c r="AN4634" i="4"/>
  <c r="AN4635" i="4"/>
  <c r="AN4636" i="4"/>
  <c r="AN4637" i="4"/>
  <c r="AN4638" i="4"/>
  <c r="AN4639" i="4"/>
  <c r="AN4640" i="4"/>
  <c r="AN4641" i="4"/>
  <c r="AN4642" i="4"/>
  <c r="AN4643" i="4"/>
  <c r="AN4644" i="4"/>
  <c r="AN4645" i="4"/>
  <c r="AN4646" i="4"/>
  <c r="AN4647" i="4"/>
  <c r="AN4648" i="4"/>
  <c r="AN4649" i="4"/>
  <c r="AN4650" i="4"/>
  <c r="AN4651" i="4"/>
  <c r="AN4652" i="4"/>
  <c r="AN4653" i="4"/>
  <c r="AN4654" i="4"/>
  <c r="AN4655" i="4"/>
  <c r="AN4656" i="4"/>
  <c r="AN4657" i="4"/>
  <c r="AN4658" i="4"/>
  <c r="AN4659" i="4"/>
  <c r="AN4660" i="4"/>
  <c r="AN4661" i="4"/>
  <c r="AN4662" i="4"/>
  <c r="AN4663" i="4"/>
  <c r="AN4664" i="4"/>
  <c r="AN4665" i="4"/>
  <c r="AN4666" i="4"/>
  <c r="AN4667" i="4"/>
  <c r="AN4668" i="4"/>
  <c r="AN4669" i="4"/>
  <c r="AN4670" i="4"/>
  <c r="AN4671" i="4"/>
  <c r="AN4672" i="4"/>
  <c r="AN4673" i="4"/>
  <c r="AN4674" i="4"/>
  <c r="AN4675" i="4"/>
  <c r="AN4676" i="4"/>
  <c r="AN4677" i="4"/>
  <c r="AN4678" i="4"/>
  <c r="AN4679" i="4"/>
  <c r="AN4680" i="4"/>
  <c r="AN4681" i="4"/>
  <c r="AN4682" i="4"/>
  <c r="AN4683" i="4"/>
  <c r="AN4684" i="4"/>
  <c r="AN4685" i="4"/>
  <c r="AN4686" i="4"/>
  <c r="AN4687" i="4"/>
  <c r="AN4688" i="4"/>
  <c r="AN4689" i="4"/>
  <c r="AN4690" i="4"/>
  <c r="AN4691" i="4"/>
  <c r="AN4692" i="4"/>
  <c r="AN4693" i="4"/>
  <c r="AN4694" i="4"/>
  <c r="AN4695" i="4"/>
  <c r="AN4696" i="4"/>
  <c r="AN4697" i="4"/>
  <c r="AN4698" i="4"/>
  <c r="AN4699" i="4"/>
  <c r="AN4700" i="4"/>
  <c r="AN4701" i="4"/>
  <c r="AN4702" i="4"/>
  <c r="AN4703" i="4"/>
  <c r="AN4704" i="4"/>
  <c r="AN4705" i="4"/>
  <c r="AN4706" i="4"/>
  <c r="AN4707" i="4"/>
  <c r="AN4708" i="4"/>
  <c r="AN4709" i="4"/>
  <c r="AN4710" i="4"/>
  <c r="AN4711" i="4"/>
  <c r="AN4712" i="4"/>
  <c r="AN4713" i="4"/>
  <c r="AN4714" i="4"/>
  <c r="AN4715" i="4"/>
  <c r="AN4716" i="4"/>
  <c r="AN4717" i="4"/>
  <c r="AN4718" i="4"/>
  <c r="AN4719" i="4"/>
  <c r="AN4720" i="4"/>
  <c r="AN4721" i="4"/>
  <c r="AN4722" i="4"/>
  <c r="AN4723" i="4"/>
  <c r="AN4724" i="4"/>
  <c r="AN4725" i="4"/>
  <c r="AN4726" i="4"/>
  <c r="AN4727" i="4"/>
  <c r="AN4728" i="4"/>
  <c r="AN4729" i="4"/>
  <c r="AN4730" i="4"/>
  <c r="AN4731" i="4"/>
  <c r="AN4732" i="4"/>
  <c r="AN4733" i="4"/>
  <c r="AN4734" i="4"/>
  <c r="AN4735" i="4"/>
  <c r="AN4736" i="4"/>
  <c r="AN4737" i="4"/>
  <c r="AN4738" i="4"/>
  <c r="AN4739" i="4"/>
  <c r="AN4740" i="4"/>
  <c r="AN4741" i="4"/>
  <c r="AN4742" i="4"/>
  <c r="AN4743" i="4"/>
  <c r="AN4744" i="4"/>
  <c r="AN4745" i="4"/>
  <c r="AN4746" i="4"/>
  <c r="AN4747" i="4"/>
  <c r="AN4748" i="4"/>
  <c r="AN4749" i="4"/>
  <c r="AN4750" i="4"/>
  <c r="AN4751" i="4"/>
  <c r="AN4752" i="4"/>
  <c r="AN4753" i="4"/>
  <c r="AN4754" i="4"/>
  <c r="AN4755" i="4"/>
  <c r="AN4756" i="4"/>
  <c r="AN4757" i="4"/>
  <c r="AN4758" i="4"/>
  <c r="AN4759" i="4"/>
  <c r="AN4760" i="4"/>
  <c r="AN4761" i="4"/>
  <c r="AN4762" i="4"/>
  <c r="AN4763" i="4"/>
  <c r="AN4764" i="4"/>
  <c r="AN4765" i="4"/>
  <c r="AN4766" i="4"/>
  <c r="AN4767" i="4"/>
  <c r="AN4768" i="4"/>
  <c r="AN4769" i="4"/>
  <c r="AN4770" i="4"/>
  <c r="AN4771" i="4"/>
  <c r="AN4772" i="4"/>
  <c r="AN4773" i="4"/>
  <c r="AN4774" i="4"/>
  <c r="AN4775" i="4"/>
  <c r="AN4776" i="4"/>
  <c r="AN4777" i="4"/>
  <c r="AN4778" i="4"/>
  <c r="AN4779" i="4"/>
  <c r="AN4780" i="4"/>
  <c r="AN4781" i="4"/>
  <c r="AN4782" i="4"/>
  <c r="AN4783" i="4"/>
  <c r="AN4784" i="4"/>
  <c r="AN4785" i="4"/>
  <c r="AN4786" i="4"/>
  <c r="AN4787" i="4"/>
  <c r="AN4788" i="4"/>
  <c r="AN4789" i="4"/>
  <c r="AN4790" i="4"/>
  <c r="AN4791" i="4"/>
  <c r="AN4792" i="4"/>
  <c r="AN4793" i="4"/>
  <c r="AN4794" i="4"/>
  <c r="AN4795" i="4"/>
  <c r="AN4796" i="4"/>
  <c r="AN4797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<sst xmlns="http://schemas.openxmlformats.org/spreadsheetml/2006/main" count="47258" uniqueCount="14062">
  <si>
    <t>TANGGAL NOTA</t>
  </si>
  <si>
    <t>TANGGAL UPDATE</t>
  </si>
  <si>
    <t>SALES</t>
  </si>
  <si>
    <t>NOTA TOKO</t>
  </si>
  <si>
    <t>KODE BARANG</t>
  </si>
  <si>
    <t>NAMA BARANG</t>
  </si>
  <si>
    <t>_NAMA BARANG</t>
  </si>
  <si>
    <t>ADA DI DAFTAR STOCK?</t>
  </si>
  <si>
    <t>JUMLAH</t>
  </si>
  <si>
    <t>SATUAN</t>
  </si>
  <si>
    <t>HARGA</t>
  </si>
  <si>
    <t>DISKON</t>
  </si>
  <si>
    <t>TOTAL</t>
  </si>
  <si>
    <t>TOTAL NOTA</t>
  </si>
  <si>
    <t>TANGGAL GUDANG</t>
  </si>
  <si>
    <t>KOMENTAR</t>
  </si>
  <si>
    <t>JENIS BARANG</t>
  </si>
  <si>
    <t>NAMA</t>
  </si>
  <si>
    <t>UKURAN</t>
  </si>
  <si>
    <t>WARNA/MOTIF</t>
  </si>
  <si>
    <t>MERK</t>
  </si>
  <si>
    <t>SERI</t>
  </si>
  <si>
    <t>NO URUT</t>
  </si>
  <si>
    <t>SUPPLIER</t>
  </si>
  <si>
    <t>ASAL BRG</t>
  </si>
  <si>
    <t>Stock lama</t>
  </si>
  <si>
    <t>Barang datang</t>
  </si>
  <si>
    <t>Barang keluar</t>
  </si>
  <si>
    <t>Sisa isi</t>
  </si>
  <si>
    <t>ISI</t>
  </si>
  <si>
    <t>DATA KOMPUTER</t>
  </si>
  <si>
    <t>UPDATE NAMA</t>
  </si>
  <si>
    <t>UPDATE JUMLAH</t>
  </si>
  <si>
    <t>ASAHAN</t>
  </si>
  <si>
    <t>LSN</t>
  </si>
  <si>
    <t>1 KARTON 0 LSN</t>
  </si>
  <si>
    <t>NB</t>
  </si>
  <si>
    <t>PCS</t>
  </si>
  <si>
    <t>KN</t>
  </si>
  <si>
    <t>0 KARTON 0 PCS</t>
  </si>
  <si>
    <t>BOX</t>
  </si>
  <si>
    <t>2 KARTON 0 BOX</t>
  </si>
  <si>
    <t>K</t>
  </si>
  <si>
    <t>BCLIP</t>
  </si>
  <si>
    <t>GRS</t>
  </si>
  <si>
    <t>0 KARTON 0 LSN</t>
  </si>
  <si>
    <t>0 KARTON 0 GRS</t>
  </si>
  <si>
    <t>7 KARTON 0 GRS</t>
  </si>
  <si>
    <t>BENSIA</t>
  </si>
  <si>
    <t>0 KARTON 0 BOX</t>
  </si>
  <si>
    <t>BINDERNOTE</t>
  </si>
  <si>
    <t>A5</t>
  </si>
  <si>
    <t>B5</t>
  </si>
  <si>
    <t>BOLPEN</t>
  </si>
  <si>
    <t>4W</t>
  </si>
  <si>
    <t>VN</t>
  </si>
  <si>
    <t>7 KARTON 0 LSN</t>
  </si>
  <si>
    <t>5 KARTON 0 LSN</t>
  </si>
  <si>
    <t>BIRU</t>
  </si>
  <si>
    <t>HITAM</t>
  </si>
  <si>
    <t>10 KARTON 0 LSN</t>
  </si>
  <si>
    <t>ORANYE</t>
  </si>
  <si>
    <t>?</t>
  </si>
  <si>
    <t>PINK</t>
  </si>
  <si>
    <t>11 KARTON 0 LSN</t>
  </si>
  <si>
    <t>0 KARTON -3 LSN</t>
  </si>
  <si>
    <t>0 KARTON 80 LSN</t>
  </si>
  <si>
    <t>BP GEL TF-1190 0.3MM HIGHTECH (B)</t>
  </si>
  <si>
    <t>TF</t>
  </si>
  <si>
    <t>TF-1190</t>
  </si>
  <si>
    <t>TZ</t>
  </si>
  <si>
    <t>SET</t>
  </si>
  <si>
    <t>BP GEL TF-1190 0.3MM HIGHTECH (H)</t>
  </si>
  <si>
    <t>CEK</t>
  </si>
  <si>
    <t>TF-1191</t>
  </si>
  <si>
    <t>DUTA BUANA</t>
  </si>
  <si>
    <t>0 KARTON 48 LSN</t>
  </si>
  <si>
    <t>TF-3115</t>
  </si>
  <si>
    <t>GLOBAL</t>
  </si>
  <si>
    <t>BP GEL TIZO TG31220</t>
  </si>
  <si>
    <t>TG31220</t>
  </si>
  <si>
    <t>2 KARTON 0 LSN</t>
  </si>
  <si>
    <t>BP DEBOZZ DB G 05</t>
  </si>
  <si>
    <t>DB</t>
  </si>
  <si>
    <t>G-05</t>
  </si>
  <si>
    <t>BP KLIK DEBOZZ FANCY DB-GF 10</t>
  </si>
  <si>
    <t>DB-GF10</t>
  </si>
  <si>
    <t>BUKU</t>
  </si>
  <si>
    <t>BK KAS FOLIO</t>
  </si>
  <si>
    <t>F4</t>
  </si>
  <si>
    <t>BK KAS KWARTO</t>
  </si>
  <si>
    <t>A4</t>
  </si>
  <si>
    <t>0 KARTON 2 LSN</t>
  </si>
  <si>
    <t>0 KARTON -6 PCS</t>
  </si>
  <si>
    <t>CLIP</t>
  </si>
  <si>
    <t>J</t>
  </si>
  <si>
    <t>COUNTER</t>
  </si>
  <si>
    <t>CRAYON</t>
  </si>
  <si>
    <t>24W</t>
  </si>
  <si>
    <t>12W</t>
  </si>
  <si>
    <t>CUTTER</t>
  </si>
  <si>
    <t>DISPENSER</t>
  </si>
  <si>
    <t>1 KARTON 0 PCS</t>
  </si>
  <si>
    <t>3 KARTON 0 PCS</t>
  </si>
  <si>
    <t>GARISAN</t>
  </si>
  <si>
    <t>30 CM</t>
  </si>
  <si>
    <t>0 KARTON 6 LSN</t>
  </si>
  <si>
    <t>ZX</t>
  </si>
  <si>
    <t>15 CM</t>
  </si>
  <si>
    <t>0 KARTON 29 LSN</t>
  </si>
  <si>
    <t>50 CM</t>
  </si>
  <si>
    <t>0 KARTON 5 LSN</t>
  </si>
  <si>
    <t>60 CM</t>
  </si>
  <si>
    <t>40 CM</t>
  </si>
  <si>
    <t>GUNTING</t>
  </si>
  <si>
    <t>0 KARTON 3 LSN</t>
  </si>
  <si>
    <t>GUNTING GUNINDO PL-8</t>
  </si>
  <si>
    <t>GN</t>
  </si>
  <si>
    <t>GUNINDO</t>
  </si>
  <si>
    <t>GUNTING GUNINDO SPL COKLAT</t>
  </si>
  <si>
    <t>8 KARTON 0 SET</t>
  </si>
  <si>
    <t>3 KARTON 0 SET</t>
  </si>
  <si>
    <t>B</t>
  </si>
  <si>
    <t>IGEL</t>
  </si>
  <si>
    <t>PAK</t>
  </si>
  <si>
    <t>0 KARTON 0 PAK</t>
  </si>
  <si>
    <t>SDI</t>
  </si>
  <si>
    <t>NV</t>
  </si>
  <si>
    <t>JANGKA</t>
  </si>
  <si>
    <t>KARTU</t>
  </si>
  <si>
    <t>1 KARTON 12 PAK</t>
  </si>
  <si>
    <t>HIJAU</t>
  </si>
  <si>
    <t>KUNING</t>
  </si>
  <si>
    <t>PUTIH</t>
  </si>
  <si>
    <t>4 KARTON 0 PAK</t>
  </si>
  <si>
    <t>KARBON S/B DOUBLE B</t>
  </si>
  <si>
    <t>KUAS</t>
  </si>
  <si>
    <t>0 KARTON 0 SET</t>
  </si>
  <si>
    <t>LABEL</t>
  </si>
  <si>
    <t>LEM</t>
  </si>
  <si>
    <t>LG</t>
  </si>
  <si>
    <t>0 KARTON -1 LSN</t>
  </si>
  <si>
    <t>T</t>
  </si>
  <si>
    <t>0 KARTON 10 LSN</t>
  </si>
  <si>
    <t>LOOSE LEAF</t>
  </si>
  <si>
    <t>MAP</t>
  </si>
  <si>
    <t>MERAH</t>
  </si>
  <si>
    <t>TP</t>
  </si>
  <si>
    <t>MECHPEN</t>
  </si>
  <si>
    <t>MEJA</t>
  </si>
  <si>
    <t>OIL PASTEL</t>
  </si>
  <si>
    <t>18W</t>
  </si>
  <si>
    <t>2 KARTON 0 PCS</t>
  </si>
  <si>
    <t>5 KARTON 0 PCS</t>
  </si>
  <si>
    <t>TT</t>
  </si>
  <si>
    <t>0 KARTON -12 PCS</t>
  </si>
  <si>
    <t>ORIGAMI</t>
  </si>
  <si>
    <t>AL</t>
  </si>
  <si>
    <t>PCASE</t>
  </si>
  <si>
    <t>XL</t>
  </si>
  <si>
    <t>PC MAGNIT C-2755-1 (22X7.5)</t>
  </si>
  <si>
    <t>6 KARTON 0 PCS</t>
  </si>
  <si>
    <t>9 KARTON 0 PCS</t>
  </si>
  <si>
    <t>25 KARTON 0 PCS</t>
  </si>
  <si>
    <t>PENSIL</t>
  </si>
  <si>
    <t>1 KARTON 0 GRS</t>
  </si>
  <si>
    <t>2 KARTON 0 GRS</t>
  </si>
  <si>
    <t>MIX</t>
  </si>
  <si>
    <t>1 KARTON 0 BOX</t>
  </si>
  <si>
    <t>ROL</t>
  </si>
  <si>
    <t>BENING</t>
  </si>
  <si>
    <t>COKLAT</t>
  </si>
  <si>
    <t>18 KARTON 0 PCS</t>
  </si>
  <si>
    <t>0 KARTON 0 ROL</t>
  </si>
  <si>
    <t>PUNCH</t>
  </si>
  <si>
    <t>PWARNA</t>
  </si>
  <si>
    <t>-1 KARTON 0 LSN</t>
  </si>
  <si>
    <t>0 KARTON -2 LSN</t>
  </si>
  <si>
    <t>20 KARTON 0 LSN</t>
  </si>
  <si>
    <t>SAMPUL</t>
  </si>
  <si>
    <t>SPAD</t>
  </si>
  <si>
    <t>SPIDOL</t>
  </si>
  <si>
    <t>52 KARTON 0 LSN</t>
  </si>
  <si>
    <t>STBILLO</t>
  </si>
  <si>
    <t>UNGU</t>
  </si>
  <si>
    <t>10 KARTON 0 PCS</t>
  </si>
  <si>
    <t>STIP</t>
  </si>
  <si>
    <t>3 KARTON 0 BOX</t>
  </si>
  <si>
    <t>M</t>
  </si>
  <si>
    <t>-1 KARTON 0 PCS</t>
  </si>
  <si>
    <t>TAS</t>
  </si>
  <si>
    <t>TINTA</t>
  </si>
  <si>
    <t>HR</t>
  </si>
  <si>
    <t>TIPEX</t>
  </si>
  <si>
    <t>0 KARTON 46 LSN</t>
  </si>
  <si>
    <t>0 KARTON 30 LSN</t>
  </si>
  <si>
    <t>KO</t>
  </si>
  <si>
    <t>TAS-NB64</t>
  </si>
  <si>
    <t>TAS-NB47</t>
  </si>
  <si>
    <t>GUN-GN31</t>
  </si>
  <si>
    <t>GUN-GN20</t>
  </si>
  <si>
    <t>GUN-GN21</t>
  </si>
  <si>
    <t>LEM-WM2</t>
  </si>
  <si>
    <t>//DBS</t>
  </si>
  <si>
    <t>ROWID</t>
  </si>
  <si>
    <t>ABJAD</t>
  </si>
  <si>
    <t>ABJ-DR1</t>
  </si>
  <si>
    <t>ABJAD D &amp; R 260 KCL</t>
  </si>
  <si>
    <t>DR</t>
  </si>
  <si>
    <t>4 KARTON 0 LSN</t>
  </si>
  <si>
    <t>ABJ-IM2</t>
  </si>
  <si>
    <t>ABJAD 349 ANGKA</t>
  </si>
  <si>
    <t>IM</t>
  </si>
  <si>
    <t>IMPORT 2019</t>
  </si>
  <si>
    <t>IMPORT</t>
  </si>
  <si>
    <t>IMPORT B4</t>
  </si>
  <si>
    <t>4 KARTON 0 PCS</t>
  </si>
  <si>
    <t>ABJ-IM4</t>
  </si>
  <si>
    <t>ABJAD 349 HURUF</t>
  </si>
  <si>
    <t>349ABC</t>
  </si>
  <si>
    <t>ABJ-IM5</t>
  </si>
  <si>
    <t>ABJAD 8550A</t>
  </si>
  <si>
    <t>8550A</t>
  </si>
  <si>
    <t>IMPORT B2 + B3 + B4</t>
  </si>
  <si>
    <t>ABJ-IM7</t>
  </si>
  <si>
    <t>ABJAD H008 KECIL</t>
  </si>
  <si>
    <t>H008</t>
  </si>
  <si>
    <t>IMPORT B2 + B3</t>
  </si>
  <si>
    <t>ABJ-IM8</t>
  </si>
  <si>
    <t>ABJAD H027 BESAR</t>
  </si>
  <si>
    <t>H027</t>
  </si>
  <si>
    <t>ABJ-NB10</t>
  </si>
  <si>
    <t>ALPHABET MAGNETIC NUMBER/ ANGKA</t>
  </si>
  <si>
    <t>ABJ-NB11</t>
  </si>
  <si>
    <t>ALPHABET MAGNIT ANGKA AK 18/ 026</t>
  </si>
  <si>
    <t>AK 18</t>
  </si>
  <si>
    <t>16 KARTON 388 PCS</t>
  </si>
  <si>
    <t>ABJ-NB12</t>
  </si>
  <si>
    <t>ALPHABET MAGNIT HURUF AK 17/ 005</t>
  </si>
  <si>
    <t>AK 17</t>
  </si>
  <si>
    <t>ABJ-NB13</t>
  </si>
  <si>
    <t>ABJAD MAGNIT K B 8125</t>
  </si>
  <si>
    <t>ABJ-NB14</t>
  </si>
  <si>
    <t>ALPHABET HURUF ABC 8715</t>
  </si>
  <si>
    <t>ABJ-NB9</t>
  </si>
  <si>
    <t>ALPHABET MAGNETIC LETTER/ HURUF</t>
  </si>
  <si>
    <t>21 KARTON 0 PCS</t>
  </si>
  <si>
    <t>ACRYLIC</t>
  </si>
  <si>
    <t>ACR-KO1</t>
  </si>
  <si>
    <t>ACRYLIC PLASTIK KOALA 15X21</t>
  </si>
  <si>
    <t>15 X 21</t>
  </si>
  <si>
    <t>Bening</t>
  </si>
  <si>
    <t>BINTANG SAUDARA</t>
  </si>
  <si>
    <t>0 KARTON 36 PCS</t>
  </si>
  <si>
    <t>ACR-KO10</t>
  </si>
  <si>
    <t>ACRYLIC A6 11X16</t>
  </si>
  <si>
    <t>11 X 16</t>
  </si>
  <si>
    <t>0 KARTON 48 PCS</t>
  </si>
  <si>
    <t>ACR-KO2</t>
  </si>
  <si>
    <t>ACRYLIC 7X30</t>
  </si>
  <si>
    <t>7 X 30</t>
  </si>
  <si>
    <t>11 KARTON 0 PCS</t>
  </si>
  <si>
    <t>ACR-KO11</t>
  </si>
  <si>
    <t>ACRYLIC A4 T 21X30</t>
  </si>
  <si>
    <t>21 X 30</t>
  </si>
  <si>
    <t>ACR-KO3</t>
  </si>
  <si>
    <t>ACRYLIC 7X25</t>
  </si>
  <si>
    <t>7 X 25</t>
  </si>
  <si>
    <t>ACR-KO4</t>
  </si>
  <si>
    <t>ACRYLIC 21.5 X 33</t>
  </si>
  <si>
    <t>21.5 X 33</t>
  </si>
  <si>
    <t>ACR-KO5</t>
  </si>
  <si>
    <t>7 X 10</t>
  </si>
  <si>
    <t>ACR-KO6</t>
  </si>
  <si>
    <t>ACRYLIC PLASTIK KOALA 8X30</t>
  </si>
  <si>
    <t>8 X 30</t>
  </si>
  <si>
    <t>ACR-KO7</t>
  </si>
  <si>
    <t>ACRYLIC 8 X 25</t>
  </si>
  <si>
    <t>8 X 25</t>
  </si>
  <si>
    <t>ACR-KO8</t>
  </si>
  <si>
    <t>ACRYLIC 8 X 20</t>
  </si>
  <si>
    <t>8 X 20</t>
  </si>
  <si>
    <t>ACR-KO9</t>
  </si>
  <si>
    <t>ACRYLIC NT 7X20</t>
  </si>
  <si>
    <t>7 X 20</t>
  </si>
  <si>
    <t>ADDRESS</t>
  </si>
  <si>
    <t>ADD-NB1</t>
  </si>
  <si>
    <t>ADDRESS 107 POLOS</t>
  </si>
  <si>
    <t>Polos</t>
  </si>
  <si>
    <t>142 KARTON 0 LSN</t>
  </si>
  <si>
    <t>ADD-NB10</t>
  </si>
  <si>
    <t>Monokurobo</t>
  </si>
  <si>
    <t>A-062</t>
  </si>
  <si>
    <t>ADD-NB11</t>
  </si>
  <si>
    <t>ADDRESS FANCY PKC TDK HOLO 106</t>
  </si>
  <si>
    <t>Pikachu</t>
  </si>
  <si>
    <t>ADD-NB12</t>
  </si>
  <si>
    <t>ADDRESS MAGNIT ARTIS HONGKONG</t>
  </si>
  <si>
    <t>Artis Hongkong</t>
  </si>
  <si>
    <t>ADD-NB14</t>
  </si>
  <si>
    <t>ADDRESS FANCY WTP HOLO 106</t>
  </si>
  <si>
    <t>Pooh</t>
  </si>
  <si>
    <t>ADD-NB15</t>
  </si>
  <si>
    <t>ADDRESS HK MILL 2000</t>
  </si>
  <si>
    <t>Hello Kitty</t>
  </si>
  <si>
    <t>12 KARTON 0 LSN</t>
  </si>
  <si>
    <t>ADD-NB16</t>
  </si>
  <si>
    <t>ADDRESS KACA X-1002 + INDEKS</t>
  </si>
  <si>
    <t>X-1002</t>
  </si>
  <si>
    <t>ADD-NB17</t>
  </si>
  <si>
    <t>ADDRESS MAGNIT 056 GANT KUNCI</t>
  </si>
  <si>
    <t>14 KARTON 0 LSN</t>
  </si>
  <si>
    <t>ADD-NB18</t>
  </si>
  <si>
    <t>ADDRESS MAGNIT 058 BSR</t>
  </si>
  <si>
    <t>ADD-NB19</t>
  </si>
  <si>
    <t>ADDRESS MAGNIT F4+GANT KUNCI</t>
  </si>
  <si>
    <t>ADD-NB2</t>
  </si>
  <si>
    <t>ADDRESS MAGNIT TAL HK(3) BSR</t>
  </si>
  <si>
    <t>3 KARTON 0 LSN</t>
  </si>
  <si>
    <t>ADD-NB20</t>
  </si>
  <si>
    <t>ADDRESS MAGNIT HK B-5372 WRN</t>
  </si>
  <si>
    <t>B-5372</t>
  </si>
  <si>
    <t>ADD-NB21</t>
  </si>
  <si>
    <t>ADDRESS MAGNIT KCL WTP</t>
  </si>
  <si>
    <t>ADD-NB22</t>
  </si>
  <si>
    <t>ADDRESS MAGNIT PKC (LIE) KCL(5)</t>
  </si>
  <si>
    <t>ADD-NB23</t>
  </si>
  <si>
    <t>ADDRESS MAGNIT PKC (LIE) TG(5)</t>
  </si>
  <si>
    <t>ADD-NB24</t>
  </si>
  <si>
    <t>ADDRESS MAGNIT PKC BSR (LIE)</t>
  </si>
  <si>
    <t>9 KARTON 0 LSN</t>
  </si>
  <si>
    <t>ADD-NB13</t>
  </si>
  <si>
    <t>ADDRESS MAGNIT PKC BSR (MMAS)</t>
  </si>
  <si>
    <t>ADD-NB3</t>
  </si>
  <si>
    <t>ADDRESS MAGNIT TAL BR(2) BSR</t>
  </si>
  <si>
    <t>Barbie</t>
  </si>
  <si>
    <t>ADD-NB4</t>
  </si>
  <si>
    <t>ADDRESS FANCY PKC HOLO 106</t>
  </si>
  <si>
    <t>ADD-NB5</t>
  </si>
  <si>
    <t>ADDRESS MAGNIT TAM HK(6) BSR</t>
  </si>
  <si>
    <t>6 KARTON 0 LSN</t>
  </si>
  <si>
    <t>ADD-NB6</t>
  </si>
  <si>
    <t>ADDRESS MAGNIT TAM DNY(4) BSR</t>
  </si>
  <si>
    <t>Disney</t>
  </si>
  <si>
    <t>ADD-NB7</t>
  </si>
  <si>
    <t>ADDRESS MAGNIT TAM BR(6) BSR</t>
  </si>
  <si>
    <t>ADD-NB8</t>
  </si>
  <si>
    <t>ADDRESS MAGNIT TG WTP</t>
  </si>
  <si>
    <t>ADD-NB9</t>
  </si>
  <si>
    <t>ADDRESS TELP MMORO A-060/ 8016(1)</t>
  </si>
  <si>
    <t>A-060</t>
  </si>
  <si>
    <t>AGENDA</t>
  </si>
  <si>
    <t>AGE-NB1</t>
  </si>
  <si>
    <t>Mix</t>
  </si>
  <si>
    <t>AGE-NB10</t>
  </si>
  <si>
    <t>AGENDA CK POLOS</t>
  </si>
  <si>
    <t>0 KARTON -24 PCS</t>
  </si>
  <si>
    <t>AGE-NB11</t>
  </si>
  <si>
    <t>AGENDA 60K 2960</t>
  </si>
  <si>
    <t>0 KARTON -18 PCS</t>
  </si>
  <si>
    <t>AGE-NB2</t>
  </si>
  <si>
    <t>AGENDA 22K (BA 22K)</t>
  </si>
  <si>
    <t>AGE-NB3</t>
  </si>
  <si>
    <t>AGENDA 25K (BC 510)</t>
  </si>
  <si>
    <t>BC 510</t>
  </si>
  <si>
    <t>AGE-NB4</t>
  </si>
  <si>
    <t>AGENDA 32K (BA 32K) KUNCI B</t>
  </si>
  <si>
    <t>AGE-NB5</t>
  </si>
  <si>
    <t>AGENDA 48K HITAM 513</t>
  </si>
  <si>
    <t>Hitam</t>
  </si>
  <si>
    <t>AGE-NB6</t>
  </si>
  <si>
    <t>AGENDA KULIT ULAR K</t>
  </si>
  <si>
    <t>Hitam, coklat, dsb</t>
  </si>
  <si>
    <t>AGE-NB7</t>
  </si>
  <si>
    <t>AGENDA 7048 48K BC 335</t>
  </si>
  <si>
    <t>Coklat</t>
  </si>
  <si>
    <t>AGE-NB8</t>
  </si>
  <si>
    <t>AGENDA PRO DELUXE PC-122 BESAR</t>
  </si>
  <si>
    <t>PC-122</t>
  </si>
  <si>
    <t>AGE-NB9</t>
  </si>
  <si>
    <t>AGENDA KERJA WK-125</t>
  </si>
  <si>
    <t>WK-125</t>
  </si>
  <si>
    <t>AGE-NB12</t>
  </si>
  <si>
    <t>AGENDA 7025-25K (BC 333)</t>
  </si>
  <si>
    <t>7025-25K</t>
  </si>
  <si>
    <t>4 KARTON 0 BOX</t>
  </si>
  <si>
    <t>1 KARTON 0 SET</t>
  </si>
  <si>
    <t>18 KARTON 0 BOX</t>
  </si>
  <si>
    <t>Pinguin</t>
  </si>
  <si>
    <t>H100</t>
  </si>
  <si>
    <t>8 KARTON 0 BOX</t>
  </si>
  <si>
    <t>POT</t>
  </si>
  <si>
    <t>136 KARTON 0 LSN</t>
  </si>
  <si>
    <t>ASA-NB4</t>
  </si>
  <si>
    <t>8 KARTON 0 LSN</t>
  </si>
  <si>
    <t>Kucing</t>
  </si>
  <si>
    <t>10 KARTON 0 BOX</t>
  </si>
  <si>
    <t>ASA-DM31</t>
  </si>
  <si>
    <t>DM</t>
  </si>
  <si>
    <t>ASA-DM32</t>
  </si>
  <si>
    <t>13 KARTON 0 PCS</t>
  </si>
  <si>
    <t>ASA-DY33</t>
  </si>
  <si>
    <t>DY</t>
  </si>
  <si>
    <t>ASA-DY34</t>
  </si>
  <si>
    <t>Kelinci</t>
  </si>
  <si>
    <t>ASAHAN TOPLES GOLDEN (24)</t>
  </si>
  <si>
    <t>GL</t>
  </si>
  <si>
    <t>HENDA SUKSES ABADI</t>
  </si>
  <si>
    <t>ASA-GL36</t>
  </si>
  <si>
    <t>Hippo</t>
  </si>
  <si>
    <t>7 KARTON 0 PCS</t>
  </si>
  <si>
    <t>ASA-IM158</t>
  </si>
  <si>
    <t>IMPORT C3</t>
  </si>
  <si>
    <t>ASA-IM160</t>
  </si>
  <si>
    <t>ASA-IM37</t>
  </si>
  <si>
    <t>TG3086A</t>
  </si>
  <si>
    <t>IMPORT D1</t>
  </si>
  <si>
    <t>ASA-IM38</t>
  </si>
  <si>
    <t>TG3695</t>
  </si>
  <si>
    <t>ASA-IM39</t>
  </si>
  <si>
    <t>IMPORT D8</t>
  </si>
  <si>
    <t>ASA-IM40</t>
  </si>
  <si>
    <t>TY808</t>
  </si>
  <si>
    <t>IMPORT C7</t>
  </si>
  <si>
    <t>ASA-IM41</t>
  </si>
  <si>
    <t>128A</t>
  </si>
  <si>
    <t>IMPORT C6</t>
  </si>
  <si>
    <t>ASA-IM42</t>
  </si>
  <si>
    <t>ASA-IM43</t>
  </si>
  <si>
    <t>12 KARTON 0 PCS</t>
  </si>
  <si>
    <t>ASA-IM44</t>
  </si>
  <si>
    <t>IMPORT D6</t>
  </si>
  <si>
    <t>ASA-IM45</t>
  </si>
  <si>
    <t>ASA-IM46</t>
  </si>
  <si>
    <t>IMPORT C4</t>
  </si>
  <si>
    <t>ASA-IM47</t>
  </si>
  <si>
    <t>6600-B</t>
  </si>
  <si>
    <t>ASA-IM49</t>
  </si>
  <si>
    <t>717A</t>
  </si>
  <si>
    <t>ASA-IM50</t>
  </si>
  <si>
    <t>722A</t>
  </si>
  <si>
    <t>ASA-IM51</t>
  </si>
  <si>
    <t>722B</t>
  </si>
  <si>
    <t>ASA-IM52</t>
  </si>
  <si>
    <t>ASA-IM53</t>
  </si>
  <si>
    <t>ASAHAN 8095</t>
  </si>
  <si>
    <t>ASA-IM54</t>
  </si>
  <si>
    <t>ASA-IM55</t>
  </si>
  <si>
    <t>IMPORT D3</t>
  </si>
  <si>
    <t>ASA-IM56</t>
  </si>
  <si>
    <t>ASA-IM57</t>
  </si>
  <si>
    <t>IMPORT C5+C6</t>
  </si>
  <si>
    <t>ASA-IM59</t>
  </si>
  <si>
    <t>ASA-IM60</t>
  </si>
  <si>
    <t>ASA-IM61</t>
  </si>
  <si>
    <t>ASA-IM62</t>
  </si>
  <si>
    <t>ASAHAN 9022</t>
  </si>
  <si>
    <t>IMPORT D7+D8</t>
  </si>
  <si>
    <t>ASA-IM63</t>
  </si>
  <si>
    <t>ASA-IM64</t>
  </si>
  <si>
    <t>ASAHAN 6601</t>
  </si>
  <si>
    <t>IMPORT A6</t>
  </si>
  <si>
    <t>ASA-IM65</t>
  </si>
  <si>
    <t>IMPORT 2020</t>
  </si>
  <si>
    <t>ASA-IM67</t>
  </si>
  <si>
    <t>DY-347</t>
  </si>
  <si>
    <t>ASA-IM68</t>
  </si>
  <si>
    <t>DY-349B</t>
  </si>
  <si>
    <t>ASA-IM69</t>
  </si>
  <si>
    <t>HC2907</t>
  </si>
  <si>
    <t>ASA-IM71</t>
  </si>
  <si>
    <t>17 KARTON 0 PCS</t>
  </si>
  <si>
    <t>ASA-IM72</t>
  </si>
  <si>
    <t>ASA-NB1</t>
  </si>
  <si>
    <t>BEBEK</t>
  </si>
  <si>
    <t>ASA-NB102</t>
  </si>
  <si>
    <t>Kuning</t>
  </si>
  <si>
    <t>ASA-NB103</t>
  </si>
  <si>
    <t>ASAHAN MEJA XM 8005</t>
  </si>
  <si>
    <t>Frozen</t>
  </si>
  <si>
    <t>Ikan</t>
  </si>
  <si>
    <t>ASA-NB106</t>
  </si>
  <si>
    <t>ASA-NB107</t>
  </si>
  <si>
    <t>13 KARTON 0 LSN</t>
  </si>
  <si>
    <t>ASA-NB109</t>
  </si>
  <si>
    <t>870B</t>
  </si>
  <si>
    <t>ASA-NB110</t>
  </si>
  <si>
    <t>ASA-NB112</t>
  </si>
  <si>
    <t>ASA-NB116</t>
  </si>
  <si>
    <t>ASA-NB118</t>
  </si>
  <si>
    <t>ASA-NB119</t>
  </si>
  <si>
    <t>ASA-NB121</t>
  </si>
  <si>
    <t>ASAHAN 20160 (42)</t>
  </si>
  <si>
    <t>ASA-NB122</t>
  </si>
  <si>
    <t>ASAHAN 888 H (24)</t>
  </si>
  <si>
    <t>888H</t>
  </si>
  <si>
    <t>ASA-NB123</t>
  </si>
  <si>
    <t>ASAHAN 888 K(3)</t>
  </si>
  <si>
    <t>888K</t>
  </si>
  <si>
    <t>ASA-NB124</t>
  </si>
  <si>
    <t>ASAHAN 888E</t>
  </si>
  <si>
    <t>Biliar</t>
  </si>
  <si>
    <t>888E</t>
  </si>
  <si>
    <t>Rumah</t>
  </si>
  <si>
    <t>ASA-NB127</t>
  </si>
  <si>
    <t>ASAHAN MEJA 9040 A RUMAH</t>
  </si>
  <si>
    <t>ASA-NB128</t>
  </si>
  <si>
    <t>ASAHAN 9102 BUBBLE(24)</t>
  </si>
  <si>
    <t>Bubble</t>
  </si>
  <si>
    <t>ASA-NB150</t>
  </si>
  <si>
    <t>Gambar</t>
  </si>
  <si>
    <t>R-5861</t>
  </si>
  <si>
    <t>99/DB ST</t>
  </si>
  <si>
    <t>TOP</t>
  </si>
  <si>
    <t>ASA-NB151</t>
  </si>
  <si>
    <t>ASAHAN TOPLES KITTY R-5842</t>
  </si>
  <si>
    <t>R-5842</t>
  </si>
  <si>
    <t>PMJP</t>
  </si>
  <si>
    <t>ASA-NB156</t>
  </si>
  <si>
    <t>ASA-NB159</t>
  </si>
  <si>
    <t>ASAHAN MEJA 0619 TANK</t>
  </si>
  <si>
    <t>ASA-NB74</t>
  </si>
  <si>
    <t>Bear</t>
  </si>
  <si>
    <t>ASA-NB76</t>
  </si>
  <si>
    <t>CL-113</t>
  </si>
  <si>
    <t>ASA-NB77</t>
  </si>
  <si>
    <t>Dino</t>
  </si>
  <si>
    <t>ASA-NB78</t>
  </si>
  <si>
    <t>ASA-NB80</t>
  </si>
  <si>
    <t>Beruang</t>
  </si>
  <si>
    <t>H200</t>
  </si>
  <si>
    <t>Hati</t>
  </si>
  <si>
    <t>ASA-NB82</t>
  </si>
  <si>
    <t>X357</t>
  </si>
  <si>
    <t>17 KARTON 0 LSN</t>
  </si>
  <si>
    <t>ASA-NB83</t>
  </si>
  <si>
    <t>Barbie, Pororo</t>
  </si>
  <si>
    <t>ASA-NB84</t>
  </si>
  <si>
    <t>A-163</t>
  </si>
  <si>
    <t>ASA-NB86</t>
  </si>
  <si>
    <t>ASA-NB87</t>
  </si>
  <si>
    <t>ASAHAN MEJA 0613</t>
  </si>
  <si>
    <t>Mobil</t>
  </si>
  <si>
    <t>8 KARTON 0 PCS</t>
  </si>
  <si>
    <t>ASA-NB89</t>
  </si>
  <si>
    <t>Minnie</t>
  </si>
  <si>
    <t>ASA-NB90</t>
  </si>
  <si>
    <t>ASA-NB93</t>
  </si>
  <si>
    <t>ASA-NB94</t>
  </si>
  <si>
    <t>Kotak motif</t>
  </si>
  <si>
    <t>ASA-NB95</t>
  </si>
  <si>
    <t>ASAHAN MEJA 9163</t>
  </si>
  <si>
    <t>6 KARTON 138 PCS</t>
  </si>
  <si>
    <t>ASA-NB96</t>
  </si>
  <si>
    <t>16 KARTON 0 PCS</t>
  </si>
  <si>
    <t>ASA-NB97</t>
  </si>
  <si>
    <t>ASAHAN MEJA A 33</t>
  </si>
  <si>
    <t>A 33</t>
  </si>
  <si>
    <t>15 KARTON 0 PCS</t>
  </si>
  <si>
    <t>ASA-NB99</t>
  </si>
  <si>
    <t>S530</t>
  </si>
  <si>
    <t>ASA-PY129</t>
  </si>
  <si>
    <t>ASAHAN PAYU 831 IKAN</t>
  </si>
  <si>
    <t>PY</t>
  </si>
  <si>
    <t>ASA-PY130</t>
  </si>
  <si>
    <t>ASAHAN PAYU 845 KEPITING</t>
  </si>
  <si>
    <t>Kepiting</t>
  </si>
  <si>
    <t>ASA-PY131</t>
  </si>
  <si>
    <t>ASAHAN PAYU 846 KUDA GOYANG</t>
  </si>
  <si>
    <t>Kuda Goyang</t>
  </si>
  <si>
    <t>ASA-PY132</t>
  </si>
  <si>
    <t>ASAHAN PAYU 847 KURA-KURA</t>
  </si>
  <si>
    <t>Kura-kura</t>
  </si>
  <si>
    <t>ASA-PY133</t>
  </si>
  <si>
    <t>ASAHAN PAYU 849 STROBERI</t>
  </si>
  <si>
    <t>Stroberi</t>
  </si>
  <si>
    <t>ASA-PY134</t>
  </si>
  <si>
    <t>ASAHAN PAYU 851 PERMEN</t>
  </si>
  <si>
    <t>Permen</t>
  </si>
  <si>
    <t>ASA-PY135</t>
  </si>
  <si>
    <t>ASAHAN PAYU 856 ANJING</t>
  </si>
  <si>
    <t>Anjing</t>
  </si>
  <si>
    <t>ASA-PY136</t>
  </si>
  <si>
    <t>ASAHAN PAYU 823 AYAM</t>
  </si>
  <si>
    <t>Ayam</t>
  </si>
  <si>
    <t>ASA-PY137</t>
  </si>
  <si>
    <t>ASAHAN PAYU 825 KUDA</t>
  </si>
  <si>
    <t>Kuda</t>
  </si>
  <si>
    <t>ASA-PY138</t>
  </si>
  <si>
    <t>ASAHAN PAYU 827 ANGSA</t>
  </si>
  <si>
    <t>Angsa</t>
  </si>
  <si>
    <t>ASA-PY139</t>
  </si>
  <si>
    <t>ASAHAN PAYU 830 KUPU-KUPU</t>
  </si>
  <si>
    <t>Kupu-kupu</t>
  </si>
  <si>
    <t>ASA-RC140</t>
  </si>
  <si>
    <t>ASAHAN RC 6029</t>
  </si>
  <si>
    <t>RC</t>
  </si>
  <si>
    <t>ASA-RC141</t>
  </si>
  <si>
    <t>ASAHAN RC 6029/ 2H (48)</t>
  </si>
  <si>
    <t>ASA-RC142</t>
  </si>
  <si>
    <t>ASAHAN RC 8042</t>
  </si>
  <si>
    <t>Angry bird</t>
  </si>
  <si>
    <t>ASA-RC143</t>
  </si>
  <si>
    <t>ASAHAN RC 847 (24)</t>
  </si>
  <si>
    <t>ASA-RC144</t>
  </si>
  <si>
    <t>ASAHAN RC-9021 / 9051</t>
  </si>
  <si>
    <t>RC-9021</t>
  </si>
  <si>
    <t>ASA-RC145</t>
  </si>
  <si>
    <t>ASAHAN RENCAI 894</t>
  </si>
  <si>
    <t>ASA-TF146</t>
  </si>
  <si>
    <t>ASAHAN PENSIL TF 987</t>
  </si>
  <si>
    <t>Smiley</t>
  </si>
  <si>
    <t>33 KARTON 0 LSN</t>
  </si>
  <si>
    <t>ASA-TK147</t>
  </si>
  <si>
    <t>TK</t>
  </si>
  <si>
    <t>ASA-TK148</t>
  </si>
  <si>
    <t>ASAHAN TIKO 544 (24)</t>
  </si>
  <si>
    <t>Walkman</t>
  </si>
  <si>
    <t>ASA-TT149</t>
  </si>
  <si>
    <t>ASAHAN TT 910 (48)</t>
  </si>
  <si>
    <t>5 KARTON 0 BOX</t>
  </si>
  <si>
    <t>ASA-VA157</t>
  </si>
  <si>
    <t>Panda</t>
  </si>
  <si>
    <t>VA</t>
  </si>
  <si>
    <t>BALON</t>
  </si>
  <si>
    <t>BALON METALIK YOEKER (20)</t>
  </si>
  <si>
    <t>DISP</t>
  </si>
  <si>
    <t>37 KARTON 0 DISP</t>
  </si>
  <si>
    <t>BALON MICKEY KCL (20)</t>
  </si>
  <si>
    <t>4 KARTON 0 DISP</t>
  </si>
  <si>
    <t>BALON ANGKA LKA 3200</t>
  </si>
  <si>
    <t>0 KARTON 0 DISP</t>
  </si>
  <si>
    <t>BAL-LK32</t>
  </si>
  <si>
    <t>BALON BL 100178 M/ P</t>
  </si>
  <si>
    <t>LK</t>
  </si>
  <si>
    <t>BALON BL 10022</t>
  </si>
  <si>
    <t>BALON CACING LPK 2225</t>
  </si>
  <si>
    <t>BALON DOUBLE BL 2402</t>
  </si>
  <si>
    <t>BALON FOIL METALLIK ANGKA BFOIA</t>
  </si>
  <si>
    <t>BALON FS BINTANG BULAN M12</t>
  </si>
  <si>
    <t>BALON FS LOVE LOVE LKF 3200 M11</t>
  </si>
  <si>
    <t>BALON LKP 2200</t>
  </si>
  <si>
    <t>BAL-NCL44</t>
  </si>
  <si>
    <t>BALON LKP 3200</t>
  </si>
  <si>
    <t>NCL</t>
  </si>
  <si>
    <t>BALON ZODIAK 2260</t>
  </si>
  <si>
    <t>BAL-LK10</t>
  </si>
  <si>
    <t>BAL-LK11</t>
  </si>
  <si>
    <t>BALON BL 100192</t>
  </si>
  <si>
    <t>1 KARTON 0 DISP</t>
  </si>
  <si>
    <t>BAL-LK12</t>
  </si>
  <si>
    <t>BALON BL 1002</t>
  </si>
  <si>
    <t>Hbd</t>
  </si>
  <si>
    <t>BAL-LK13</t>
  </si>
  <si>
    <t>BALON BL 10023</t>
  </si>
  <si>
    <t>Love</t>
  </si>
  <si>
    <t>BAL-LK14</t>
  </si>
  <si>
    <t>BALON BL 10025</t>
  </si>
  <si>
    <t>9 KARTON 0 DISP</t>
  </si>
  <si>
    <t>BAL-LK15</t>
  </si>
  <si>
    <t>BALON BL 1003</t>
  </si>
  <si>
    <t>BAL-LK16</t>
  </si>
  <si>
    <t>BALON BL 1005</t>
  </si>
  <si>
    <t>BAL-LK17</t>
  </si>
  <si>
    <t>BALON BL 1006</t>
  </si>
  <si>
    <t>BAL-LK18</t>
  </si>
  <si>
    <t>BALON BL 1007</t>
  </si>
  <si>
    <t>BAL-LK4</t>
  </si>
  <si>
    <t>BALON BL 10010</t>
  </si>
  <si>
    <t>BAL-LK47</t>
  </si>
  <si>
    <t>BALON SMILE KUNING 20X5 LKS 3200SK</t>
  </si>
  <si>
    <t>SMILE</t>
  </si>
  <si>
    <t>3200SK</t>
  </si>
  <si>
    <t>BAL-LK5</t>
  </si>
  <si>
    <t>BALON BL 1008</t>
  </si>
  <si>
    <t>BAL-LK6</t>
  </si>
  <si>
    <t>BALON BL 10082</t>
  </si>
  <si>
    <t>BAL-LK7</t>
  </si>
  <si>
    <t>BALON BL 1009</t>
  </si>
  <si>
    <t>Polka</t>
  </si>
  <si>
    <t>BAL-LK8</t>
  </si>
  <si>
    <t>BALON BL 10092</t>
  </si>
  <si>
    <t>BAL-LK9</t>
  </si>
  <si>
    <t>BALON BULAN BINTANG BL 1808</t>
  </si>
  <si>
    <t>BAL-NCL19</t>
  </si>
  <si>
    <t>3200 HB</t>
  </si>
  <si>
    <t>BAL-NCL20</t>
  </si>
  <si>
    <t>BALON FS POLKADOT LKF 3200 PP</t>
  </si>
  <si>
    <t>Putih</t>
  </si>
  <si>
    <t>BAL-NCL21</t>
  </si>
  <si>
    <t>BALON FS POLKADOT LKF 3200 PW</t>
  </si>
  <si>
    <t>2 KARTON 0 DISP</t>
  </si>
  <si>
    <t>BAL-NCL22</t>
  </si>
  <si>
    <t>BALON HB LKF 4W LKF 3200 HB4</t>
  </si>
  <si>
    <t>BAL-NCL23</t>
  </si>
  <si>
    <t>BALON LJ 1836 JUMBO</t>
  </si>
  <si>
    <t>BAL-NCL24</t>
  </si>
  <si>
    <t>BALON LKF 3200 M 16</t>
  </si>
  <si>
    <t>M 16</t>
  </si>
  <si>
    <t>-</t>
  </si>
  <si>
    <t>BAL-NCL25</t>
  </si>
  <si>
    <t>BALON LKM 2200</t>
  </si>
  <si>
    <t>BAL-NCL26</t>
  </si>
  <si>
    <t>BALON LKM 2800</t>
  </si>
  <si>
    <t>Pastel</t>
  </si>
  <si>
    <t>BAL-NCL27</t>
  </si>
  <si>
    <t>BALON LMP 2200</t>
  </si>
  <si>
    <t>BAL-NCL28</t>
  </si>
  <si>
    <t>BALON LOVE 1022 20X5 LKL 2200</t>
  </si>
  <si>
    <t>BAL-NCL29</t>
  </si>
  <si>
    <t>BALON SMILE WARNA LKS 3200 SW</t>
  </si>
  <si>
    <t>Smile</t>
  </si>
  <si>
    <t>`</t>
  </si>
  <si>
    <t>BAL-NCL3</t>
  </si>
  <si>
    <t>BALON H5 MOTIF CAMPUR ISI 20X5 MC 800</t>
  </si>
  <si>
    <t>Motif</t>
  </si>
  <si>
    <t>MC 800</t>
  </si>
  <si>
    <t>PSM (NCL)</t>
  </si>
  <si>
    <t>BAL-NCL30</t>
  </si>
  <si>
    <t>BALON TATA SURYA KS 1222</t>
  </si>
  <si>
    <t>BAL-NCL39</t>
  </si>
  <si>
    <t>BALON LKF 3200 M3 MICKEY</t>
  </si>
  <si>
    <t>MICKEY</t>
  </si>
  <si>
    <t>3200 M3</t>
  </si>
  <si>
    <t>BAL-NCL40</t>
  </si>
  <si>
    <t>BALON CACING 1022 + POMPA KECIL CPK 2225</t>
  </si>
  <si>
    <t>BAL-NCL41</t>
  </si>
  <si>
    <t>BALON METALIK HB LMS 2800 HB</t>
  </si>
  <si>
    <t>2800 HB</t>
  </si>
  <si>
    <t>BAL-NCL42</t>
  </si>
  <si>
    <t>BALON METALIK LMP 2800</t>
  </si>
  <si>
    <t>BANNER</t>
  </si>
  <si>
    <t>BAN-NCL1</t>
  </si>
  <si>
    <t>BANNER BALLET B312 BS</t>
  </si>
  <si>
    <t>Ballet</t>
  </si>
  <si>
    <t>B312</t>
  </si>
  <si>
    <t>BCL-NB1</t>
  </si>
  <si>
    <t>BINDER CLIP 155 FLOWER (24)</t>
  </si>
  <si>
    <t>Bunga</t>
  </si>
  <si>
    <t>TAB</t>
  </si>
  <si>
    <t>BCL-NB2</t>
  </si>
  <si>
    <t>BINDER CLIP 111 FLOWER (48)</t>
  </si>
  <si>
    <t>BEN-LN1</t>
  </si>
  <si>
    <t>BENSIA 9935 PLUIT (42)</t>
  </si>
  <si>
    <t>Pluit</t>
  </si>
  <si>
    <t>LN</t>
  </si>
  <si>
    <t>BEN-LN2</t>
  </si>
  <si>
    <t>BENSIA 9938 CERMIN KACA (32)</t>
  </si>
  <si>
    <t>Cermin</t>
  </si>
  <si>
    <t>BEN-LN3</t>
  </si>
  <si>
    <t>BENSIA LT 131 (30 PC) (36)</t>
  </si>
  <si>
    <t>BEN-LN4</t>
  </si>
  <si>
    <t>BENSIA SF 9925 C (SENDOK 42 BIASA)</t>
  </si>
  <si>
    <t>BEN-NB10</t>
  </si>
  <si>
    <t>BENSIA ZC 9937 (50)</t>
  </si>
  <si>
    <t>BEN-NB11</t>
  </si>
  <si>
    <t>BENSIA 06 LMH 4M-3 HATI METALIK PENDEK</t>
  </si>
  <si>
    <t>BEN-NB12</t>
  </si>
  <si>
    <t>BENSIA 905</t>
  </si>
  <si>
    <t>BEN-NB13</t>
  </si>
  <si>
    <t>BENSIA 909</t>
  </si>
  <si>
    <t>Kuda Laut</t>
  </si>
  <si>
    <t>BEN-NB14</t>
  </si>
  <si>
    <t>BENSIA BAEA 009 (1X50)</t>
  </si>
  <si>
    <t>BEN-NB15</t>
  </si>
  <si>
    <t>BENSIA CYD3-1 SMILE</t>
  </si>
  <si>
    <t>CYD3-1</t>
  </si>
  <si>
    <t>6 KARTON 0 SET</t>
  </si>
  <si>
    <t>BEN-NB16</t>
  </si>
  <si>
    <t>BENSIA CYD3-5 ANGEL 0322</t>
  </si>
  <si>
    <t>Angel</t>
  </si>
  <si>
    <t>CYD3-5</t>
  </si>
  <si>
    <t>BEN-NB5</t>
  </si>
  <si>
    <t>BENSIA DADU SF 9939A</t>
  </si>
  <si>
    <t>Dadu</t>
  </si>
  <si>
    <t>9939A</t>
  </si>
  <si>
    <t>BEN-NB6</t>
  </si>
  <si>
    <t>BENSIA DOLLAR</t>
  </si>
  <si>
    <t>Dollar</t>
  </si>
  <si>
    <t>BEN-NB7</t>
  </si>
  <si>
    <t>BENSIA PLUIT 9925 A</t>
  </si>
  <si>
    <t>BEN-NB8</t>
  </si>
  <si>
    <t>BENSIA ZC 105 PLUIT</t>
  </si>
  <si>
    <t>BEN-NB9</t>
  </si>
  <si>
    <t>BENSIA ZC 131 FAN (30 BOX) ISI 48</t>
  </si>
  <si>
    <t>Fan</t>
  </si>
  <si>
    <t>24 KARTON 0 PCS</t>
  </si>
  <si>
    <t>BEN-PN17</t>
  </si>
  <si>
    <t>BENSIA 03LM4 (6202)</t>
  </si>
  <si>
    <t>Peluit</t>
  </si>
  <si>
    <t>PN</t>
  </si>
  <si>
    <t>BEN-PN18</t>
  </si>
  <si>
    <t>BENSIA CYLN 6203/ 5333</t>
  </si>
  <si>
    <t>Tangan</t>
  </si>
  <si>
    <t>BEN-PN19</t>
  </si>
  <si>
    <t>BENSIA 04LM1 (5921</t>
  </si>
  <si>
    <t>Kincir</t>
  </si>
  <si>
    <t>BEN-PN20</t>
  </si>
  <si>
    <t>BENSIA 05LM2 (6021)</t>
  </si>
  <si>
    <t>Stip</t>
  </si>
  <si>
    <t>BEN-PN21</t>
  </si>
  <si>
    <t>BENSIA 06LM1 (6034)</t>
  </si>
  <si>
    <t>BEN-PN22</t>
  </si>
  <si>
    <t>BENSIA 08LM1 (6221)</t>
  </si>
  <si>
    <t>BEN-PN23</t>
  </si>
  <si>
    <t>BENSIA 09LM1 (6213)</t>
  </si>
  <si>
    <t>Lampu ll lintas</t>
  </si>
  <si>
    <t>BEN-PN24</t>
  </si>
  <si>
    <t>BENSIA 10LM1 (6209)</t>
  </si>
  <si>
    <t>BEN-PN25</t>
  </si>
  <si>
    <t>BENSIA 13LM1 (6212)</t>
  </si>
  <si>
    <t>BGAMBAR</t>
  </si>
  <si>
    <t>BGA-SK1</t>
  </si>
  <si>
    <t>SK</t>
  </si>
  <si>
    <t>GRAFINDO</t>
  </si>
  <si>
    <t>BGA-SK2</t>
  </si>
  <si>
    <t>BIN-</t>
  </si>
  <si>
    <t>BN S 032K - S002 PR</t>
  </si>
  <si>
    <t>BN SLIP A5 SIKA CAMPUS</t>
  </si>
  <si>
    <t>BINDER NOTE A5 BESI FANCY 4D</t>
  </si>
  <si>
    <t>BINDER NOTE A5 PON GZ-015 SHEEPO</t>
  </si>
  <si>
    <t>GZ-015</t>
  </si>
  <si>
    <t>BINDER NOTE A5 PONS PLST DRAGON(5)/ MM(4)</t>
  </si>
  <si>
    <t>BIN-WN1</t>
  </si>
  <si>
    <t>BINDER NOTE B5-60 FPHY 001</t>
  </si>
  <si>
    <t>WN</t>
  </si>
  <si>
    <t>DUTA BAHAGIA</t>
  </si>
  <si>
    <t>BN A5 GASTA HP 2006 T</t>
  </si>
  <si>
    <t>GS</t>
  </si>
  <si>
    <t>BIN-NB</t>
  </si>
  <si>
    <t>BN A5 FANCY</t>
  </si>
  <si>
    <t>BN A5 FANCY 0913 (MINION)</t>
  </si>
  <si>
    <t>Minion</t>
  </si>
  <si>
    <t>BIN-NB4</t>
  </si>
  <si>
    <t>BINDER NOTE B5-60 FPHY 002</t>
  </si>
  <si>
    <t>BN B5 93834 16K</t>
  </si>
  <si>
    <t>BIN-SK</t>
  </si>
  <si>
    <t>BN A5 SIKA OR(1) RING 20</t>
  </si>
  <si>
    <t>Oranye</t>
  </si>
  <si>
    <t>BN A5 SIKA KUNING RING 20</t>
  </si>
  <si>
    <t>BN A5 SIKA B(1) RING 20</t>
  </si>
  <si>
    <t>Biru</t>
  </si>
  <si>
    <t>BN WENGU A5-B 0164 (3W)</t>
  </si>
  <si>
    <t>Mix, 3W</t>
  </si>
  <si>
    <t>BN WENGU A5-B 0164 (4W)</t>
  </si>
  <si>
    <t>Mix, 4W</t>
  </si>
  <si>
    <t>BIN-WN9</t>
  </si>
  <si>
    <t>BN WENGU B5-B 0164 (4W)</t>
  </si>
  <si>
    <t>BIN-WN2</t>
  </si>
  <si>
    <t>BINDER NOTE WENGU A5 FPHY 002</t>
  </si>
  <si>
    <t>BIN-WN3</t>
  </si>
  <si>
    <t>BINDER NOTE WENGU A5-60 FPHY 001</t>
  </si>
  <si>
    <t>BNDO</t>
  </si>
  <si>
    <t>BND-NB</t>
  </si>
  <si>
    <t>BANDO KING (RAJA) MIX GOLD/ SILVER</t>
  </si>
  <si>
    <t>BANDO KING (RATU) GOLD</t>
  </si>
  <si>
    <t>Gold</t>
  </si>
  <si>
    <t>BP 1188</t>
  </si>
  <si>
    <t>15 KARTON 0 LSN</t>
  </si>
  <si>
    <t>BP F001 030/12W GLITERMIX</t>
  </si>
  <si>
    <t>BP F4 AW 46/ 8018 (1X36)</t>
  </si>
  <si>
    <t>7 KARTON 0 BOX</t>
  </si>
  <si>
    <t>BP FANCY 18888</t>
  </si>
  <si>
    <t>BP FANCY AB BESAR 2638</t>
  </si>
  <si>
    <t>BP FANCY KETAPEL TIUP 2629A (5)/ AB TIUP 2659 (4)</t>
  </si>
  <si>
    <t>BP FOOTBALL (1 BOX=24)</t>
  </si>
  <si>
    <t>BP G 2036 BIRU</t>
  </si>
  <si>
    <t>BP 12/ ON OFF M MOUSE</t>
  </si>
  <si>
    <t>BP 12W 2010M 19A</t>
  </si>
  <si>
    <t>2010M</t>
  </si>
  <si>
    <t>BOL-NB11</t>
  </si>
  <si>
    <t>SQ-01</t>
  </si>
  <si>
    <t>BP 1518(1)</t>
  </si>
  <si>
    <t>BP 2028</t>
  </si>
  <si>
    <t>BP 2313</t>
  </si>
  <si>
    <t>BP 2319 (1)/ 9809 (3)</t>
  </si>
  <si>
    <t>BP 2325 (1)</t>
  </si>
  <si>
    <t>BOL-NB18</t>
  </si>
  <si>
    <t>GP-1000</t>
  </si>
  <si>
    <t>BP 2326 (2)/ 9928 (3)</t>
  </si>
  <si>
    <t>BP GLITER 12W BDO29-12/ C14-144</t>
  </si>
  <si>
    <t>5 KARTON 0 SET</t>
  </si>
  <si>
    <t>BP GLITER 12W BDO49-12/ C14-147</t>
  </si>
  <si>
    <t>BP GLITER 12W C11-33</t>
  </si>
  <si>
    <t>9 KARTON 0 SET</t>
  </si>
  <si>
    <t>BP GLITER 12W K701 A(1)/ K 701(4)</t>
  </si>
  <si>
    <t>BP 25001</t>
  </si>
  <si>
    <t>BOL-TF27</t>
  </si>
  <si>
    <t>TF-1022</t>
  </si>
  <si>
    <t>BP GP 609</t>
  </si>
  <si>
    <t>BP GP 7037</t>
  </si>
  <si>
    <t>BP GP 9002</t>
  </si>
  <si>
    <t>BP GP 9112(1)/ 9006(10)</t>
  </si>
  <si>
    <t>BP GP 956</t>
  </si>
  <si>
    <t>BOL-GR35</t>
  </si>
  <si>
    <t>GR</t>
  </si>
  <si>
    <t>H1</t>
  </si>
  <si>
    <t>BOL-GR37</t>
  </si>
  <si>
    <t>H2</t>
  </si>
  <si>
    <t>BP HAPUS V 6791</t>
  </si>
  <si>
    <t>BP HB K 510</t>
  </si>
  <si>
    <t>BP HK PANJANG (36)</t>
  </si>
  <si>
    <t>BP HM 220 (BONUS)</t>
  </si>
  <si>
    <t>BP HS 1215</t>
  </si>
  <si>
    <t>BP HT 590 BALON TIUP (3)/ MP 2131 AYUNAN DEMON (1 BOX 48) (1)</t>
  </si>
  <si>
    <t>BP IKAN TALI</t>
  </si>
  <si>
    <t>BP JB 273/ 1000</t>
  </si>
  <si>
    <t>BP 2628</t>
  </si>
  <si>
    <t>BP JD. 860 MMORO (70)</t>
  </si>
  <si>
    <t>BP JIAUSUE 8 COLOR (1 SET = 8PC)</t>
  </si>
  <si>
    <t>BP K 593</t>
  </si>
  <si>
    <t>26 KARTON 0 LSN</t>
  </si>
  <si>
    <t>BP KG 1 B</t>
  </si>
  <si>
    <t>BP LIGHT KITTY HAND</t>
  </si>
  <si>
    <t>BP LIGHT PRINCESS HAND</t>
  </si>
  <si>
    <t>9 KARTON 0 BOX</t>
  </si>
  <si>
    <t>BP MANIK 001 (1X60)</t>
  </si>
  <si>
    <t>BP MD 104 TANGAN</t>
  </si>
  <si>
    <t>BP MICROTOP 808 HT</t>
  </si>
  <si>
    <t>BP MINI GELL MAXXIST 133C</t>
  </si>
  <si>
    <t>BP MINI GELL SPARKLE GOLD</t>
  </si>
  <si>
    <t>BP MM BENING 300 MA</t>
  </si>
  <si>
    <t>BP MM BUTEK 300 MB</t>
  </si>
  <si>
    <t>BP MOBIL KOMBINASI POLOS</t>
  </si>
  <si>
    <t>BP MP 0206 KINCIR</t>
  </si>
  <si>
    <t>BP MP 1012 (4)</t>
  </si>
  <si>
    <t>BP MP 1118</t>
  </si>
  <si>
    <t>BP MP 2105 MINION</t>
  </si>
  <si>
    <t>BP MP 6026 LOVE</t>
  </si>
  <si>
    <t>BP MP 60992 SMURF 1X48</t>
  </si>
  <si>
    <t>BP NATTO 8855 (1X48)</t>
  </si>
  <si>
    <t>22 KARTON 0 LSN</t>
  </si>
  <si>
    <t>BOL-OD76</t>
  </si>
  <si>
    <t>OD</t>
  </si>
  <si>
    <t>GP-9932</t>
  </si>
  <si>
    <t>BP ON-OFF M MOUSE</t>
  </si>
  <si>
    <t>BP PELANGI 6611(2)/ 005(2)</t>
  </si>
  <si>
    <t>BOL-PL82</t>
  </si>
  <si>
    <t>PL</t>
  </si>
  <si>
    <t>3 KARTON 0 GRS</t>
  </si>
  <si>
    <t>DOS</t>
  </si>
  <si>
    <t>4 KARTON 0 DOS</t>
  </si>
  <si>
    <t>BOL-SN89</t>
  </si>
  <si>
    <t>BP SANMAO 2320</t>
  </si>
  <si>
    <t>SN</t>
  </si>
  <si>
    <t>4 KARTON 141 LSN</t>
  </si>
  <si>
    <t>BOL-SN90</t>
  </si>
  <si>
    <t>BP SANMAO 9909</t>
  </si>
  <si>
    <t>6 KARTON 141 LSN</t>
  </si>
  <si>
    <t>BOL-SN91</t>
  </si>
  <si>
    <t>BP SANMAO 9578</t>
  </si>
  <si>
    <t>59 KARTON 141 LSN</t>
  </si>
  <si>
    <t>BOL-SN92</t>
  </si>
  <si>
    <t>BP SANMAO 9590(3)</t>
  </si>
  <si>
    <t>23 KARTON 141 LSN</t>
  </si>
  <si>
    <t>BOL-SN93</t>
  </si>
  <si>
    <t>BP SANMAO 9733(3)</t>
  </si>
  <si>
    <t>1 KARTON 141 LSN</t>
  </si>
  <si>
    <t>BP 2725</t>
  </si>
  <si>
    <t>BP SEPATU RODA 084 (48)</t>
  </si>
  <si>
    <t>BOL-SK96</t>
  </si>
  <si>
    <t>BP SIKA GP 001 HT</t>
  </si>
  <si>
    <t>GP-001</t>
  </si>
  <si>
    <t>BP SIKA GP 002 HT</t>
  </si>
  <si>
    <t>BP SKYLINE S-6 BLACK</t>
  </si>
  <si>
    <t>BP COSH CS 8601</t>
  </si>
  <si>
    <t>CS</t>
  </si>
  <si>
    <t>CS-8601</t>
  </si>
  <si>
    <t>BP SMILE 2038 (36)</t>
  </si>
  <si>
    <t>36 KARTON 0 PCS</t>
  </si>
  <si>
    <t>BP SNOOPY BENING 300 MA</t>
  </si>
  <si>
    <t>BP SPRAY GP-218</t>
  </si>
  <si>
    <t>BP SQ 812</t>
  </si>
  <si>
    <t>BOL-DB104</t>
  </si>
  <si>
    <t>BOL-NB106</t>
  </si>
  <si>
    <t>BP STICK COLOR TOP HITAM</t>
  </si>
  <si>
    <t>BOL-NB107</t>
  </si>
  <si>
    <t>BP STICK COLOR TOP BIRU MUDA</t>
  </si>
  <si>
    <t>BIRU MUDA</t>
  </si>
  <si>
    <t>BOL-108</t>
  </si>
  <si>
    <t>BP SULING BUTEK 2856</t>
  </si>
  <si>
    <t>BOL-TO109</t>
  </si>
  <si>
    <t>BP 4W TOZCHA 8401</t>
  </si>
  <si>
    <t>TO</t>
  </si>
  <si>
    <t>BP 3028 LOVE STRAW (7=18 BOX/ 1= 21 BOX) 1X48</t>
  </si>
  <si>
    <t>BP TALI 1835</t>
  </si>
  <si>
    <t>BOL-112</t>
  </si>
  <si>
    <t>BP TALI PN 1001</t>
  </si>
  <si>
    <t>BOL-113</t>
  </si>
  <si>
    <t>BP TEKKEN WARNA PP 30</t>
  </si>
  <si>
    <t>BOL-114</t>
  </si>
  <si>
    <t>BP TEROMPET (48)</t>
  </si>
  <si>
    <t>6 KARTON 0 BOX</t>
  </si>
  <si>
    <t>BOL-115</t>
  </si>
  <si>
    <t>BP 3333 GELAS + PEDANG</t>
  </si>
  <si>
    <t>BOL-116</t>
  </si>
  <si>
    <t>BP TOP 5559</t>
  </si>
  <si>
    <t>BP TRIX 150</t>
  </si>
  <si>
    <t>BOL-119</t>
  </si>
  <si>
    <t>BOL-120</t>
  </si>
  <si>
    <t>BP TZ 1002</t>
  </si>
  <si>
    <t>BOL-TJ121</t>
  </si>
  <si>
    <t>BP TIANJIAO TZ-501 HITAM</t>
  </si>
  <si>
    <t>TJ</t>
  </si>
  <si>
    <t>TZ-501</t>
  </si>
  <si>
    <t>BOL-VO122</t>
  </si>
  <si>
    <t>BP V-TRO 216</t>
  </si>
  <si>
    <t>VO</t>
  </si>
  <si>
    <t>BOL-VO123</t>
  </si>
  <si>
    <t>BP V-TRO 217</t>
  </si>
  <si>
    <t>BOL-VO124</t>
  </si>
  <si>
    <t>BP V-TRO 220 BTS</t>
  </si>
  <si>
    <t>BTS</t>
  </si>
  <si>
    <t>BOL-VO125</t>
  </si>
  <si>
    <t>BP V-TRO 222</t>
  </si>
  <si>
    <t>BP V-TRO 225</t>
  </si>
  <si>
    <t>BOL-VO127</t>
  </si>
  <si>
    <t>BP V-TRO 231</t>
  </si>
  <si>
    <t>BP V-TRO 235</t>
  </si>
  <si>
    <t>BOL-VO129</t>
  </si>
  <si>
    <t>BP V-TRO 236</t>
  </si>
  <si>
    <t>BP V-TRO 237</t>
  </si>
  <si>
    <t>BOL-VO131</t>
  </si>
  <si>
    <t>BP V-TRO 238</t>
  </si>
  <si>
    <t>BOL-VO132</t>
  </si>
  <si>
    <t>BP V-TRO 239</t>
  </si>
  <si>
    <t>BP VULLPEN 3095</t>
  </si>
  <si>
    <t>BOL-134</t>
  </si>
  <si>
    <t>BP VULLPEN 3096</t>
  </si>
  <si>
    <t>BOL-135</t>
  </si>
  <si>
    <t>BP WR GP 112S 12W</t>
  </si>
  <si>
    <t>BOL-NB136</t>
  </si>
  <si>
    <t>BP X DATA M1</t>
  </si>
  <si>
    <t>M1</t>
  </si>
  <si>
    <t>BOL-NB137</t>
  </si>
  <si>
    <t>BP XD 061H</t>
  </si>
  <si>
    <t>6W</t>
  </si>
  <si>
    <t>061H</t>
  </si>
  <si>
    <t>BOL-138</t>
  </si>
  <si>
    <t>BP XD 070 B10/ 3W</t>
  </si>
  <si>
    <t>BP XDATA X2</t>
  </si>
  <si>
    <t>BP XDM 3017</t>
  </si>
  <si>
    <t>BP XDM 3155</t>
  </si>
  <si>
    <t>BP XDM FANCY 3124(1)/ 3125(1)</t>
  </si>
  <si>
    <t>BP XDM FANCY 3126</t>
  </si>
  <si>
    <t>BP XDM P213</t>
  </si>
  <si>
    <t>BOL-145</t>
  </si>
  <si>
    <t>BP 389 AB (1X36)</t>
  </si>
  <si>
    <t>BOL-146</t>
  </si>
  <si>
    <t>BP Y L1000 HK PANJANG 1X48</t>
  </si>
  <si>
    <t>BP ZHIXIN G 212 WARNA + ISI MINI</t>
  </si>
  <si>
    <t>BOL-ZX148</t>
  </si>
  <si>
    <t>HY-1020</t>
  </si>
  <si>
    <t>MSI</t>
  </si>
  <si>
    <t>BOL-149</t>
  </si>
  <si>
    <t>BP/ PEN HOLDER PH 909(4)</t>
  </si>
  <si>
    <t>BOL-YK150</t>
  </si>
  <si>
    <t>BP YOEKER 2307 4W</t>
  </si>
  <si>
    <t>YK</t>
  </si>
  <si>
    <t>BP 506</t>
  </si>
  <si>
    <t>BP 566</t>
  </si>
  <si>
    <t>BP 6 WARNA HK 6060 (24)</t>
  </si>
  <si>
    <t>BP 6653</t>
  </si>
  <si>
    <t>BP 680 DIAMOND HATI (48)</t>
  </si>
  <si>
    <t>BP 68003 APEL</t>
  </si>
  <si>
    <t>BP 688/ S3 BIRU (30)</t>
  </si>
  <si>
    <t>BP 6W 6767 SIKA</t>
  </si>
  <si>
    <t>BP 6W MIX KARAKTER 6 GAMBAR</t>
  </si>
  <si>
    <t>BP 7013</t>
  </si>
  <si>
    <t>BP 7022 KUNCI</t>
  </si>
  <si>
    <t>BP 7026</t>
  </si>
  <si>
    <t>BP 7038</t>
  </si>
  <si>
    <t>BP 7039</t>
  </si>
  <si>
    <t>BP 7043</t>
  </si>
  <si>
    <t>BP 7045</t>
  </si>
  <si>
    <t>BP 7064</t>
  </si>
  <si>
    <t>BP 7067</t>
  </si>
  <si>
    <t>BP 7092</t>
  </si>
  <si>
    <t>BP 789</t>
  </si>
  <si>
    <t>BP 802(10)/ 803(10)</t>
  </si>
  <si>
    <t>BP 805(11)/ 806(9)</t>
  </si>
  <si>
    <t>BP 807</t>
  </si>
  <si>
    <t>BP 82018 GARUKAN/ RABBIT</t>
  </si>
  <si>
    <t>BP 8646</t>
  </si>
  <si>
    <t>BP 8813 BEBEK (48)</t>
  </si>
  <si>
    <t>BP 8853 SEGITIGA BOLA</t>
  </si>
  <si>
    <t>BP 8889 HATI</t>
  </si>
  <si>
    <t>BP 8W MEGAN</t>
  </si>
  <si>
    <t>BP 917/ 903</t>
  </si>
  <si>
    <t>BP 9518 TANK AIR</t>
  </si>
  <si>
    <t>BP 9799</t>
  </si>
  <si>
    <t>BP 9892</t>
  </si>
  <si>
    <t>BP 9938</t>
  </si>
  <si>
    <t>BP AODM 911</t>
  </si>
  <si>
    <t>BP AOPO 335 HTM (24)</t>
  </si>
  <si>
    <t>BP AOPO 4506 B</t>
  </si>
  <si>
    <t>BP AOPO GP 1895</t>
  </si>
  <si>
    <t>BP AOPO GP-032 WARNA</t>
  </si>
  <si>
    <t>BP ART 3013</t>
  </si>
  <si>
    <t>BP ATM CRYSTAL</t>
  </si>
  <si>
    <t>BP B155 (0366)</t>
  </si>
  <si>
    <t>BP B-88</t>
  </si>
  <si>
    <t>BP BELLIGNAFOSS</t>
  </si>
  <si>
    <t>BP BENSIA KMN 008/ 007</t>
  </si>
  <si>
    <t>BP BF 8118/ 8W</t>
  </si>
  <si>
    <t>BP BOLANG-BALING 1 BOX 48</t>
  </si>
  <si>
    <t>BP BOX 1000 K 1000</t>
  </si>
  <si>
    <t>BP BOX KETAPEL AB 2921</t>
  </si>
  <si>
    <t>BP CABE (G-103) + JEPITAN RET</t>
  </si>
  <si>
    <t>BP CABE (G-103) + JEPITAN RET (KNG/HJ)</t>
  </si>
  <si>
    <t>BP COSH CS 8501</t>
  </si>
  <si>
    <t>BP COSH CS LS 919</t>
  </si>
  <si>
    <t>BOL-IM204</t>
  </si>
  <si>
    <t>BOL-205</t>
  </si>
  <si>
    <t>BP D TIAN 2036</t>
  </si>
  <si>
    <t>BOL-206</t>
  </si>
  <si>
    <t>BP 116 (36)</t>
  </si>
  <si>
    <t>BOL-207</t>
  </si>
  <si>
    <t>BP DBS GG 99</t>
  </si>
  <si>
    <t>BOL-DB208</t>
  </si>
  <si>
    <t>BP DEBOZZ 0.28 DB-GP 800 HI-Q</t>
  </si>
  <si>
    <t>GP 800</t>
  </si>
  <si>
    <t>BP DEBOZZ DB G 028 CLICK</t>
  </si>
  <si>
    <t>BOL-210</t>
  </si>
  <si>
    <t>BP DESIGN KEPALA AB KOTAK/ BULAT</t>
  </si>
  <si>
    <t>BOL-211</t>
  </si>
  <si>
    <t>BP DORAEMON 3008</t>
  </si>
  <si>
    <t>Doraemon</t>
  </si>
  <si>
    <t>BOL-NB212</t>
  </si>
  <si>
    <t>BP E 8805 MULTI WARNA (24)</t>
  </si>
  <si>
    <t>E 8805</t>
  </si>
  <si>
    <t>BP ELEGANT 1803</t>
  </si>
  <si>
    <t>BP ELMO H(1) M(1)</t>
  </si>
  <si>
    <t>BP EXECUTIVE 169 (2)/ 777 (3)</t>
  </si>
  <si>
    <t>BP EXECUTIVE BM 300 MERAH</t>
  </si>
  <si>
    <t>BOL-IM217</t>
  </si>
  <si>
    <t>BP GEL + GANTUNGAN 221</t>
  </si>
  <si>
    <t>IMPORT D9</t>
  </si>
  <si>
    <t>BOL-IM218</t>
  </si>
  <si>
    <t>BP GEL 223</t>
  </si>
  <si>
    <t>BOL-IM219</t>
  </si>
  <si>
    <t>BOL-IM220</t>
  </si>
  <si>
    <t>BP GEL 6601</t>
  </si>
  <si>
    <t>BOL-IM221</t>
  </si>
  <si>
    <t>BP GEL 6603</t>
  </si>
  <si>
    <t>BOL-IM222</t>
  </si>
  <si>
    <t>BP GEL DTIAN BIASA 6605</t>
  </si>
  <si>
    <t>IMPORT D2</t>
  </si>
  <si>
    <t>BOL-IM223</t>
  </si>
  <si>
    <t>BP GEL 6608</t>
  </si>
  <si>
    <t>BOL-IM224</t>
  </si>
  <si>
    <t>BOL-IM225</t>
  </si>
  <si>
    <t>BP GEL 702</t>
  </si>
  <si>
    <t>BOL-IM226</t>
  </si>
  <si>
    <t>BP GEL 7501 / 6503</t>
  </si>
  <si>
    <t>BOL-IM227</t>
  </si>
  <si>
    <t>BP GEL 7502 / 3211</t>
  </si>
  <si>
    <t>BOL-IM228</t>
  </si>
  <si>
    <t>BP GEL 810A 10W</t>
  </si>
  <si>
    <t>10W</t>
  </si>
  <si>
    <t>810A</t>
  </si>
  <si>
    <t>BOL-IM229</t>
  </si>
  <si>
    <t>BOL-IM230</t>
  </si>
  <si>
    <t>BP GEL DTIAN DT-830 + STIP</t>
  </si>
  <si>
    <t>DT-830</t>
  </si>
  <si>
    <t>BOL-IM231</t>
  </si>
  <si>
    <t>BOL-IM232</t>
  </si>
  <si>
    <t>BP GEL DTIAN DT-832 + STIP</t>
  </si>
  <si>
    <t>DT-832</t>
  </si>
  <si>
    <t>BOL-IM233</t>
  </si>
  <si>
    <t>BP GEL 835</t>
  </si>
  <si>
    <t>BOL-IM234</t>
  </si>
  <si>
    <t>BP GEL DTIAN DT-835 + STIP</t>
  </si>
  <si>
    <t>DT-835</t>
  </si>
  <si>
    <t>BOL-IM235</t>
  </si>
  <si>
    <t>DT-837</t>
  </si>
  <si>
    <t>BOL-IM236</t>
  </si>
  <si>
    <t>BP GEL 837 + STIP</t>
  </si>
  <si>
    <t>BOL-IM237</t>
  </si>
  <si>
    <t>BP GEL 8763</t>
  </si>
  <si>
    <t>BOL-IM238</t>
  </si>
  <si>
    <t>BP GEL 8789</t>
  </si>
  <si>
    <t>BOL-IM239</t>
  </si>
  <si>
    <t>BP GEL 8792</t>
  </si>
  <si>
    <t>BOL-IM240</t>
  </si>
  <si>
    <t>BP GEL DTIAN 8801</t>
  </si>
  <si>
    <t>IMPORT D2+C7</t>
  </si>
  <si>
    <t>BOL-TZ241</t>
  </si>
  <si>
    <t>BP TIZO TB SG 09</t>
  </si>
  <si>
    <t>SG 09</t>
  </si>
  <si>
    <t>0 KARTON 129 LSN</t>
  </si>
  <si>
    <t>BOL-IM242</t>
  </si>
  <si>
    <t>BOL-IM243</t>
  </si>
  <si>
    <t>BP GEL 8803</t>
  </si>
  <si>
    <t>IMPORT C7 + D3</t>
  </si>
  <si>
    <t>BOL-IM245</t>
  </si>
  <si>
    <t>BOL-IM247</t>
  </si>
  <si>
    <t>BP GEL 8805</t>
  </si>
  <si>
    <t>IMPORT C7 + d2</t>
  </si>
  <si>
    <t>BOL-IM248</t>
  </si>
  <si>
    <t>BOL-IM249</t>
  </si>
  <si>
    <t>BOL-IM250</t>
  </si>
  <si>
    <t>BP D TIAN 1015</t>
  </si>
  <si>
    <t>BOL-IM251</t>
  </si>
  <si>
    <t>BOL-IM252</t>
  </si>
  <si>
    <t>BP GEL + GANTUNGAN 9161</t>
  </si>
  <si>
    <t>BOL-IM253</t>
  </si>
  <si>
    <t>BOL-IM254</t>
  </si>
  <si>
    <t>BP GEL + GANTUNGAN 9166</t>
  </si>
  <si>
    <t>BOL-IM255</t>
  </si>
  <si>
    <t>BP GEL 9168</t>
  </si>
  <si>
    <t>BOL-IM256</t>
  </si>
  <si>
    <t>BP GEL + GANTUNGAN 9169</t>
  </si>
  <si>
    <t>BOL-IM257</t>
  </si>
  <si>
    <t>BP GEL + GANTUNGAN 9170</t>
  </si>
  <si>
    <t>BOL-IM258</t>
  </si>
  <si>
    <t>BP GEL 9171</t>
  </si>
  <si>
    <t>BOL-IM259</t>
  </si>
  <si>
    <t>BP GEL 9172</t>
  </si>
  <si>
    <t>BOL-IM260</t>
  </si>
  <si>
    <t>BP GEL + GANTUNGAN 9173</t>
  </si>
  <si>
    <t>BOL-IM261</t>
  </si>
  <si>
    <t>BP GEL 9176</t>
  </si>
  <si>
    <t>BOL-IM262</t>
  </si>
  <si>
    <t>BP GEL 9177</t>
  </si>
  <si>
    <t>7 KARTON 1656 PCS</t>
  </si>
  <si>
    <t>BOL-IM263</t>
  </si>
  <si>
    <t>BP GEL 922</t>
  </si>
  <si>
    <t>BOL-IM264</t>
  </si>
  <si>
    <t>DT 923</t>
  </si>
  <si>
    <t>BOL-IM265</t>
  </si>
  <si>
    <t>BP GEL 925</t>
  </si>
  <si>
    <t>BOL-IM266</t>
  </si>
  <si>
    <t>BP GEL 931</t>
  </si>
  <si>
    <t>BOL-IM267</t>
  </si>
  <si>
    <t>BP GEL 933</t>
  </si>
  <si>
    <t>BOL-IM268</t>
  </si>
  <si>
    <t>BP GEL 935</t>
  </si>
  <si>
    <t>BOL-IM269</t>
  </si>
  <si>
    <t>BP GEL 936</t>
  </si>
  <si>
    <t>BOL-IM270</t>
  </si>
  <si>
    <t>BP GEL 955</t>
  </si>
  <si>
    <t>BOL-IM271</t>
  </si>
  <si>
    <t>BP GEL DTIAN DT 956</t>
  </si>
  <si>
    <t>DT 956</t>
  </si>
  <si>
    <t>BOL-IM272</t>
  </si>
  <si>
    <t>BOL-IM273</t>
  </si>
  <si>
    <t>BP GEL DTIAN BIASA 959</t>
  </si>
  <si>
    <t>BOL-IM274</t>
  </si>
  <si>
    <t>BP GEL DTIAN BIASA 9903</t>
  </si>
  <si>
    <t>BOL-IM275</t>
  </si>
  <si>
    <t>BP GEL DT 9906</t>
  </si>
  <si>
    <t>BOL-IM276</t>
  </si>
  <si>
    <t>BP GEL 9907</t>
  </si>
  <si>
    <t>BOL-IM277</t>
  </si>
  <si>
    <t>BP GEL DTIAN BIASA 9908</t>
  </si>
  <si>
    <t>BOL-IM278</t>
  </si>
  <si>
    <t>BP GEL A8001</t>
  </si>
  <si>
    <t>BOL-IM279</t>
  </si>
  <si>
    <t>BP GEL A8015</t>
  </si>
  <si>
    <t>BOL-IM280</t>
  </si>
  <si>
    <t>BP GEL A8023</t>
  </si>
  <si>
    <t>BOL-IM281</t>
  </si>
  <si>
    <t>BP GEL A8028</t>
  </si>
  <si>
    <t>BOL-IM282</t>
  </si>
  <si>
    <t>BP GEL + GANTUNGAN A931</t>
  </si>
  <si>
    <t>A931</t>
  </si>
  <si>
    <t>BOL-IM283</t>
  </si>
  <si>
    <t>BP GEL BP-8781</t>
  </si>
  <si>
    <t>BOL-IM284</t>
  </si>
  <si>
    <t>BP GEL BP-8782</t>
  </si>
  <si>
    <t>BOL-IM285</t>
  </si>
  <si>
    <t>BP GEL BP-8785</t>
  </si>
  <si>
    <t>BOL-IM286</t>
  </si>
  <si>
    <t>BP GEL BP-8788</t>
  </si>
  <si>
    <t>BOL-IM287</t>
  </si>
  <si>
    <t>BP GEL BP-8793</t>
  </si>
  <si>
    <t>BOL-IM288</t>
  </si>
  <si>
    <t>BP GEL BP-8795</t>
  </si>
  <si>
    <t>BOL-IM289</t>
  </si>
  <si>
    <t>BP GEL BP-A8005</t>
  </si>
  <si>
    <t>BOL-IM290</t>
  </si>
  <si>
    <t>BP GEL BP-A8010</t>
  </si>
  <si>
    <t>BOL-IM291</t>
  </si>
  <si>
    <t>BP GEL BP-A8021</t>
  </si>
  <si>
    <t>0 KARTON 1716 PCS</t>
  </si>
  <si>
    <t>BOL-IM292</t>
  </si>
  <si>
    <t>BP GEL BP-A8025</t>
  </si>
  <si>
    <t>BOL-IM293</t>
  </si>
  <si>
    <t>BP GEL BP-A8031</t>
  </si>
  <si>
    <t>BOL-IM294</t>
  </si>
  <si>
    <t>BP GEL BP-A8032</t>
  </si>
  <si>
    <t>BOL-IM295</t>
  </si>
  <si>
    <t>BP GEL BP-A8035</t>
  </si>
  <si>
    <t>BOL-IM296</t>
  </si>
  <si>
    <t>BP GEL BP-A9031</t>
  </si>
  <si>
    <t>19 KARTON 0 PCS</t>
  </si>
  <si>
    <t>BOL-IM297</t>
  </si>
  <si>
    <t>BP GEL BP-A9032</t>
  </si>
  <si>
    <t>BOL-IM298</t>
  </si>
  <si>
    <t>BP GEL BP-A9035</t>
  </si>
  <si>
    <t>BOL-IM299</t>
  </si>
  <si>
    <t>BP GEL BP-A9037</t>
  </si>
  <si>
    <t>BOL-IM300</t>
  </si>
  <si>
    <t>BP GEL DTIAN DT-221</t>
  </si>
  <si>
    <t>DT-221</t>
  </si>
  <si>
    <t>BOL-IM301</t>
  </si>
  <si>
    <t>BP GEL DTIAN DT-222</t>
  </si>
  <si>
    <t>DT-222</t>
  </si>
  <si>
    <t>BOL-IM302</t>
  </si>
  <si>
    <t>BP GEL DTIAN DT-225</t>
  </si>
  <si>
    <t>DT-225</t>
  </si>
  <si>
    <t>BOL-IM303</t>
  </si>
  <si>
    <t>BP GEL DTIAN DT-227</t>
  </si>
  <si>
    <t>DT-227</t>
  </si>
  <si>
    <t>BOL-IM304</t>
  </si>
  <si>
    <t>BP GEL DTIAN DT-233</t>
  </si>
  <si>
    <t>DT-233</t>
  </si>
  <si>
    <t>BOL-IM305</t>
  </si>
  <si>
    <t>BP GEL DT-236</t>
  </si>
  <si>
    <t>BOL-IM306</t>
  </si>
  <si>
    <t>BP GEL DT-238</t>
  </si>
  <si>
    <t>14 KARTON 0 PCS</t>
  </si>
  <si>
    <t>BOL-IM307</t>
  </si>
  <si>
    <t>BP GEL DT-239</t>
  </si>
  <si>
    <t>BOL-IM308</t>
  </si>
  <si>
    <t>BP HITECH JOSS GP-168 0.28MM</t>
  </si>
  <si>
    <t>GP-168</t>
  </si>
  <si>
    <t>BOL-IM309</t>
  </si>
  <si>
    <t>BP GEL KOALA GP-168</t>
  </si>
  <si>
    <t>IMPORT C1 + C2 +C3</t>
  </si>
  <si>
    <t>BOL-NB310</t>
  </si>
  <si>
    <t>BOL-IM311</t>
  </si>
  <si>
    <t>BP HITECH JOSS-188 B 0.28MM BIRU</t>
  </si>
  <si>
    <t>188 B</t>
  </si>
  <si>
    <t>BOL-IM312</t>
  </si>
  <si>
    <t>BP HD-5521 FLUORESCENT</t>
  </si>
  <si>
    <t>BOL-IM313</t>
  </si>
  <si>
    <t>BP JG-88 KAYU</t>
  </si>
  <si>
    <t>BOL-NB314</t>
  </si>
  <si>
    <t>BP 013 (69030) HATI+ MAINAN</t>
  </si>
  <si>
    <t>HATI</t>
  </si>
  <si>
    <t>BOL-NB315</t>
  </si>
  <si>
    <t>BP 1890 JAMUR</t>
  </si>
  <si>
    <t>JAMUR</t>
  </si>
  <si>
    <t>BOL-NB316</t>
  </si>
  <si>
    <t>BP 0218 SEKUTER (48)</t>
  </si>
  <si>
    <t>SEKUTER</t>
  </si>
  <si>
    <t>1 KARTON 134 LSN</t>
  </si>
  <si>
    <t>BOL-NB317</t>
  </si>
  <si>
    <t>BP 0313</t>
  </si>
  <si>
    <t>BOL-NB318</t>
  </si>
  <si>
    <t>BP 0908/ S3 BIRU (36)</t>
  </si>
  <si>
    <t>BOL-NB319</t>
  </si>
  <si>
    <t>BP 0910 BONEKA</t>
  </si>
  <si>
    <t>BONEKA</t>
  </si>
  <si>
    <t>BOL-NB320</t>
  </si>
  <si>
    <t>BP 0929</t>
  </si>
  <si>
    <t>BOL-NB321</t>
  </si>
  <si>
    <t>BP 10W SMURF(1)/ 4W SMURF(1)</t>
  </si>
  <si>
    <t>SMURF</t>
  </si>
  <si>
    <t>BOL-NB322</t>
  </si>
  <si>
    <t>BP 1120 KAKI</t>
  </si>
  <si>
    <t>KAKI</t>
  </si>
  <si>
    <t>BOL-SK323</t>
  </si>
  <si>
    <t>BP SIKA 189 HITAM</t>
  </si>
  <si>
    <t>BOL-SK324</t>
  </si>
  <si>
    <t>BP SIKA 189 BIRU</t>
  </si>
  <si>
    <t>BOL-TF325</t>
  </si>
  <si>
    <t>BP TF 10022</t>
  </si>
  <si>
    <t>BOL-TF326</t>
  </si>
  <si>
    <t>BP TF 228</t>
  </si>
  <si>
    <t>16 KARTON 0 LSN</t>
  </si>
  <si>
    <t>BOL-TF327</t>
  </si>
  <si>
    <t>BP TF 3135</t>
  </si>
  <si>
    <t>BOL-TF328</t>
  </si>
  <si>
    <t>BP TF 3135 BATIK</t>
  </si>
  <si>
    <t>BATIK</t>
  </si>
  <si>
    <t>BOL-TF329</t>
  </si>
  <si>
    <t>BP TF 344 BATIK</t>
  </si>
  <si>
    <t>3 KARTON 105 LSN</t>
  </si>
  <si>
    <t>BOL-TF330</t>
  </si>
  <si>
    <t>BP TF-3115 HIGHTECH KNOCK</t>
  </si>
  <si>
    <t>BOL-TF331</t>
  </si>
  <si>
    <t>BP VULLPEN TF 801</t>
  </si>
  <si>
    <t>TF 801</t>
  </si>
  <si>
    <t>BOL-TF332</t>
  </si>
  <si>
    <t>BP VULLPEN TF 802</t>
  </si>
  <si>
    <t>TF 802</t>
  </si>
  <si>
    <t>BOL-TZ333</t>
  </si>
  <si>
    <t>BP TIZO TG340 BIRU</t>
  </si>
  <si>
    <t>BOL-TZ334</t>
  </si>
  <si>
    <t>BP TIZO TG340 HITAM</t>
  </si>
  <si>
    <t>TG340</t>
  </si>
  <si>
    <t>BOL-ZX335</t>
  </si>
  <si>
    <t>Gel Hitam</t>
  </si>
  <si>
    <t>Cahaya</t>
  </si>
  <si>
    <t>cek</t>
  </si>
  <si>
    <t>BOL-TF336</t>
  </si>
  <si>
    <t>BOL-TF337</t>
  </si>
  <si>
    <t>BOL-NB338</t>
  </si>
  <si>
    <t>ST 500</t>
  </si>
  <si>
    <t>BOL-TZ339</t>
  </si>
  <si>
    <t>BP GEL TIZO 1.0 TG630-A</t>
  </si>
  <si>
    <t>TG630-A</t>
  </si>
  <si>
    <t>0 KARTON 18 LSN</t>
  </si>
  <si>
    <t>BOL-TZ340</t>
  </si>
  <si>
    <t>BP GEL TIZO 1.0 TG31580</t>
  </si>
  <si>
    <t>TG31580</t>
  </si>
  <si>
    <t>BOL-TZ341</t>
  </si>
  <si>
    <t>BP GEL TIZO TG670</t>
  </si>
  <si>
    <t>TG670</t>
  </si>
  <si>
    <t>BOL-TZ342</t>
  </si>
  <si>
    <t>BP GEL TIZO TG690</t>
  </si>
  <si>
    <t>TG690</t>
  </si>
  <si>
    <t>BOL-TF343</t>
  </si>
  <si>
    <t>BP TF-2037 6W</t>
  </si>
  <si>
    <t>TF-2037</t>
  </si>
  <si>
    <t>BOL-TF344</t>
  </si>
  <si>
    <t>G-3114</t>
  </si>
  <si>
    <t>BOL-NB345</t>
  </si>
  <si>
    <t>BP 891A</t>
  </si>
  <si>
    <t>891A</t>
  </si>
  <si>
    <t>BOL-TZ346</t>
  </si>
  <si>
    <t>BOL-TZ347</t>
  </si>
  <si>
    <t>BP TIZO 31831E FANCY</t>
  </si>
  <si>
    <t>31831E</t>
  </si>
  <si>
    <t>BOL-TZ348</t>
  </si>
  <si>
    <t>BP GEL TIZO 30600E FANCY</t>
  </si>
  <si>
    <t>30600E</t>
  </si>
  <si>
    <t>BOL-TZ349</t>
  </si>
  <si>
    <t>BP GEL TIZO 30734F FANCY</t>
  </si>
  <si>
    <t>30734F</t>
  </si>
  <si>
    <t>BOL-TZ350</t>
  </si>
  <si>
    <t>BP GEL TIZO 30900F FANCY</t>
  </si>
  <si>
    <t>30900F</t>
  </si>
  <si>
    <t>BOL-TZ351</t>
  </si>
  <si>
    <t>BP GEL TIZO 31035F FANCY</t>
  </si>
  <si>
    <t>31035F</t>
  </si>
  <si>
    <t>BOL-TZ352</t>
  </si>
  <si>
    <t>BP GEL TIZO 31590E FANCY</t>
  </si>
  <si>
    <t>31590E</t>
  </si>
  <si>
    <t>0 KARTON -10 LSN</t>
  </si>
  <si>
    <t>BOL-TZ353</t>
  </si>
  <si>
    <t>BP GEL TIZO 31762F FANCY</t>
  </si>
  <si>
    <t>31762F</t>
  </si>
  <si>
    <t>BOL-TZ354</t>
  </si>
  <si>
    <t>BP GEL TIZO 31763F FANCY</t>
  </si>
  <si>
    <t>31763F</t>
  </si>
  <si>
    <t>BOL-TZ355</t>
  </si>
  <si>
    <t>BP GEL TIZO 31830E FANCY</t>
  </si>
  <si>
    <t>31830E</t>
  </si>
  <si>
    <t>BOL-TZ356</t>
  </si>
  <si>
    <t>TG-3301</t>
  </si>
  <si>
    <t>BOL-TF357</t>
  </si>
  <si>
    <t>BP GEL TF-1191 BODY WR 0.3MM HIGHTECH</t>
  </si>
  <si>
    <t>0 KARTON 24 LSN</t>
  </si>
  <si>
    <t>BOL-HT358</t>
  </si>
  <si>
    <t>BP HILLTOP HT-1020</t>
  </si>
  <si>
    <t>HT</t>
  </si>
  <si>
    <t>HT-1020</t>
  </si>
  <si>
    <t>BOL-IM359</t>
  </si>
  <si>
    <t>BP GEL DTIAN DT-612</t>
  </si>
  <si>
    <t>DT-612</t>
  </si>
  <si>
    <t>IMPORT D11</t>
  </si>
  <si>
    <t>BOL-NB360</t>
  </si>
  <si>
    <t>BP MAINAN + GANTUNGAN 9082</t>
  </si>
  <si>
    <t>0 KARTON -6 LSN</t>
  </si>
  <si>
    <t>BOL-NB362</t>
  </si>
  <si>
    <t>BP K-17</t>
  </si>
  <si>
    <t>K-17</t>
  </si>
  <si>
    <t>BOL-TZ363</t>
  </si>
  <si>
    <t>BP TIZO KLIK TG 3300</t>
  </si>
  <si>
    <t>TG 3300</t>
  </si>
  <si>
    <t>BOL-IM364</t>
  </si>
  <si>
    <t>BP GEL DTIAN A 93</t>
  </si>
  <si>
    <t>A 93</t>
  </si>
  <si>
    <t>BP GEL ZHIXIN G 3122</t>
  </si>
  <si>
    <t>G-3122</t>
  </si>
  <si>
    <t>BP GEL ZHIXIN G 3164</t>
  </si>
  <si>
    <t>G-3164</t>
  </si>
  <si>
    <t>BP GEL ZHIXIN G 5025</t>
  </si>
  <si>
    <t>G-5025</t>
  </si>
  <si>
    <t>BOL-NB368</t>
  </si>
  <si>
    <t>GP 585</t>
  </si>
  <si>
    <t>BOL-TZ369</t>
  </si>
  <si>
    <t>0 KARTON -4 LSN</t>
  </si>
  <si>
    <t>BOL-TZ370</t>
  </si>
  <si>
    <t>BP TIZO 31810F FANCY</t>
  </si>
  <si>
    <t>31810F</t>
  </si>
  <si>
    <t>BOL-TZ371</t>
  </si>
  <si>
    <t>BP GEL TIZO 30900E FANCY</t>
  </si>
  <si>
    <t>0 KARTON -12 LSN</t>
  </si>
  <si>
    <t>BOL-TZ372</t>
  </si>
  <si>
    <t>BP TIZO TG 313</t>
  </si>
  <si>
    <t>TG 313</t>
  </si>
  <si>
    <t>BOL-TZ373</t>
  </si>
  <si>
    <t>BP TIZO TG 313B</t>
  </si>
  <si>
    <t>TG 313B</t>
  </si>
  <si>
    <t>0 KARTON -18 LSN</t>
  </si>
  <si>
    <t>BOL-TZ374</t>
  </si>
  <si>
    <t>BP TIZO TG 346 C</t>
  </si>
  <si>
    <t>TG 346C</t>
  </si>
  <si>
    <t>BOL-TZ375</t>
  </si>
  <si>
    <t>BP TIZO TG 30630</t>
  </si>
  <si>
    <t>TG 30630</t>
  </si>
  <si>
    <t>BOL-TZ376</t>
  </si>
  <si>
    <t>BP TIZO TG 31060</t>
  </si>
  <si>
    <t>TG 31060</t>
  </si>
  <si>
    <t>0 KARTON -9 LSN</t>
  </si>
  <si>
    <t>BOL-TZ377</t>
  </si>
  <si>
    <t>BP TIZO TG 395F</t>
  </si>
  <si>
    <t>TG 395F</t>
  </si>
  <si>
    <t>BOL-TZ378</t>
  </si>
  <si>
    <t>BP TIZO TG 346 D</t>
  </si>
  <si>
    <t>TG 346D</t>
  </si>
  <si>
    <t>BOL-TZ379</t>
  </si>
  <si>
    <t>BP TIZO TG 3302 KLIK</t>
  </si>
  <si>
    <t>TG 3302</t>
  </si>
  <si>
    <t>BOL-DB381</t>
  </si>
  <si>
    <t>BP DEBOZZ DB-530</t>
  </si>
  <si>
    <t>DB-530</t>
  </si>
  <si>
    <t>BP GEL ZHIXIN G 3156</t>
  </si>
  <si>
    <t>BP ZHIXIN 3157</t>
  </si>
  <si>
    <t>BOL-VN384</t>
  </si>
  <si>
    <t>A-200</t>
  </si>
  <si>
    <t>BOL-ZZ384</t>
  </si>
  <si>
    <t>BP GEL ZUI ZHUA HY-1020 BIRU</t>
  </si>
  <si>
    <t>ZZ</t>
  </si>
  <si>
    <t>BOL-TZ385</t>
  </si>
  <si>
    <t>BP GEL TIZO 30801F S3 FANCY</t>
  </si>
  <si>
    <t>30801F S3</t>
  </si>
  <si>
    <t>BOL-TZ386</t>
  </si>
  <si>
    <t>BP GEL TIZO 31037F FANCY</t>
  </si>
  <si>
    <t>31037F</t>
  </si>
  <si>
    <t>BOL-TZ387</t>
  </si>
  <si>
    <t>BP TIZO TG 31475F FANCY</t>
  </si>
  <si>
    <t>31475F</t>
  </si>
  <si>
    <t>BOL-TZ388</t>
  </si>
  <si>
    <t>BP TIZO TG 30541F FANCY</t>
  </si>
  <si>
    <t>30541F</t>
  </si>
  <si>
    <t>BOL-TZ389</t>
  </si>
  <si>
    <t>BP TIZO TG 31830F S3 FANCY</t>
  </si>
  <si>
    <t>31830F S3</t>
  </si>
  <si>
    <t>BOL-TZ390</t>
  </si>
  <si>
    <t>BP TIZO TG 31831F S3 FANCY</t>
  </si>
  <si>
    <t>31831F S3</t>
  </si>
  <si>
    <t>BOL-TZ391</t>
  </si>
  <si>
    <t>BP TIZO TG 30802F S3 FANCY</t>
  </si>
  <si>
    <t>30802F S3</t>
  </si>
  <si>
    <t>BOL-TZ392</t>
  </si>
  <si>
    <t>BP TIZO TG 31590F FANCY</t>
  </si>
  <si>
    <t>31590F</t>
  </si>
  <si>
    <t>BOL-TZ394</t>
  </si>
  <si>
    <t>BP TIZO TG 31975F FANCY</t>
  </si>
  <si>
    <t>31975F</t>
  </si>
  <si>
    <t>BOL-TZ395</t>
  </si>
  <si>
    <t>BP TIZO TG 30600F FANCY</t>
  </si>
  <si>
    <t>30600F</t>
  </si>
  <si>
    <t>BOL-TZ396</t>
  </si>
  <si>
    <t>BOL-TZ397</t>
  </si>
  <si>
    <t>BP GEL TIZO TG 348F FANCY</t>
  </si>
  <si>
    <t>348F</t>
  </si>
  <si>
    <t>BP 2731</t>
  </si>
  <si>
    <t>BP ST 4005/ 5W+MECH</t>
  </si>
  <si>
    <t>BOX-EN1</t>
  </si>
  <si>
    <t>BOX FILE ENTER KCG BIRU</t>
  </si>
  <si>
    <t>EN</t>
  </si>
  <si>
    <t>BOX-EN10</t>
  </si>
  <si>
    <t>BOX-MC2</t>
  </si>
  <si>
    <t>BOX FILE MICROTOP A.618/ 3 SUSUN</t>
  </si>
  <si>
    <t>MC</t>
  </si>
  <si>
    <t>A.618</t>
  </si>
  <si>
    <t>BOX-MC3</t>
  </si>
  <si>
    <t>BOX FILE MICROTOP A.648/ 4 SUSUN</t>
  </si>
  <si>
    <t>A.648</t>
  </si>
  <si>
    <t>BOX-TY4</t>
  </si>
  <si>
    <t>BOX FILE TYLO C 306 BMUDA(5)</t>
  </si>
  <si>
    <t>Biru muda</t>
  </si>
  <si>
    <t>TY</t>
  </si>
  <si>
    <t>C 306</t>
  </si>
  <si>
    <t>BOX-TY5</t>
  </si>
  <si>
    <t>BOX FILE TYLO C 306 M(3)</t>
  </si>
  <si>
    <t>Merah</t>
  </si>
  <si>
    <t>BOX-TY6</t>
  </si>
  <si>
    <t>BOX FILE TYLO C 306 HT(5)</t>
  </si>
  <si>
    <t>BOX-TY7</t>
  </si>
  <si>
    <t>BOX FILE TYLO C 306 BTUA(2)</t>
  </si>
  <si>
    <t>Biru Tua</t>
  </si>
  <si>
    <t>BOX-TY8</t>
  </si>
  <si>
    <t>BOX FILE TYLO C 306 ORANGE(3)</t>
  </si>
  <si>
    <t>BOX-TY9</t>
  </si>
  <si>
    <t>BOX FILE TYLO C 306 HJ(3)</t>
  </si>
  <si>
    <t>Hijau</t>
  </si>
  <si>
    <t>BUK-1</t>
  </si>
  <si>
    <t>BK/ NB KANCING A5 DSY</t>
  </si>
  <si>
    <t>BUK-10</t>
  </si>
  <si>
    <t>BK SPIRAL X-053 MM TIMBUL</t>
  </si>
  <si>
    <t>X-053</t>
  </si>
  <si>
    <t>BK/ NB A 326K(4)</t>
  </si>
  <si>
    <t>A 326K</t>
  </si>
  <si>
    <t>BK/ NB A 343K(1)</t>
  </si>
  <si>
    <t>A 343K</t>
  </si>
  <si>
    <t>BK/ NB A 331B</t>
  </si>
  <si>
    <t>A 331B</t>
  </si>
  <si>
    <t>BK/ NB A 342K</t>
  </si>
  <si>
    <t>A 342K</t>
  </si>
  <si>
    <t>BUK-2</t>
  </si>
  <si>
    <t>BK/ NB SPIRAL 6650/ 6450 (A6)</t>
  </si>
  <si>
    <t>A6</t>
  </si>
  <si>
    <t>BNS XB 72K 1273</t>
  </si>
  <si>
    <t>BNS XB 72K 1352</t>
  </si>
  <si>
    <t>BUK-5</t>
  </si>
  <si>
    <t>BNS XQ 95K 415/ 440</t>
  </si>
  <si>
    <t>BUK-6</t>
  </si>
  <si>
    <t>BNS XQ 95K 500/ 511</t>
  </si>
  <si>
    <t>BUK-7</t>
  </si>
  <si>
    <t>BK SPIRAL GLITER HAPPY CHERUB G-12 (1 PK=6)/ A-017 POLOS</t>
  </si>
  <si>
    <t>POLOS</t>
  </si>
  <si>
    <t>A-017</t>
  </si>
  <si>
    <t>BUK-8</t>
  </si>
  <si>
    <t>BK SPIRAL X-019 MM GLITER(3)</t>
  </si>
  <si>
    <t>X-019</t>
  </si>
  <si>
    <t>2 KARTON 388 PCS</t>
  </si>
  <si>
    <t>BUK-9</t>
  </si>
  <si>
    <t>BK SPIRAL X-019 MM 052 HK(5)</t>
  </si>
  <si>
    <t>4 KARTON 376 PCS</t>
  </si>
  <si>
    <t>BUK-EC13</t>
  </si>
  <si>
    <t>BK TAMU ECO LOVE</t>
  </si>
  <si>
    <t>EC</t>
  </si>
  <si>
    <t>BUK-EN19</t>
  </si>
  <si>
    <t>BK TABUNGAN ENTER</t>
  </si>
  <si>
    <t>0 KARTON -50 PCS</t>
  </si>
  <si>
    <t>BUK-NB12</t>
  </si>
  <si>
    <t>BNT 2560-45 -37</t>
  </si>
  <si>
    <t>Hello Kitty,dsb</t>
  </si>
  <si>
    <t>BUK-NB18</t>
  </si>
  <si>
    <t>GLORY</t>
  </si>
  <si>
    <t>BWARNA</t>
  </si>
  <si>
    <t>600-650</t>
  </si>
  <si>
    <t>1001-1010</t>
  </si>
  <si>
    <t>JQ-1909</t>
  </si>
  <si>
    <t>9900-3</t>
  </si>
  <si>
    <t>BWA-IM15</t>
  </si>
  <si>
    <t>IMPORT C4 + D1</t>
  </si>
  <si>
    <t>BWA-NB10</t>
  </si>
  <si>
    <t>SPS</t>
  </si>
  <si>
    <t>BWA-NB7</t>
  </si>
  <si>
    <t>BWA-NB8</t>
  </si>
  <si>
    <t>BWA-SK11</t>
  </si>
  <si>
    <t>STUDY BOARD DJ2023</t>
  </si>
  <si>
    <t>0 KARTON -21 PCS</t>
  </si>
  <si>
    <t>STUDY BOARD DJ2027</t>
  </si>
  <si>
    <t>STUDY BOARD DJ3017</t>
  </si>
  <si>
    <t>STUDY BOARD DJ3019</t>
  </si>
  <si>
    <t>STUDY BOARD DJ3020</t>
  </si>
  <si>
    <t>0 KARTON -36 PCS</t>
  </si>
  <si>
    <t>STUDY BOARD DJ3021</t>
  </si>
  <si>
    <t>STUDY BOARD DJ3022</t>
  </si>
  <si>
    <t>STUDY BOARD XG-106</t>
  </si>
  <si>
    <t>CAT</t>
  </si>
  <si>
    <t>CAT-DR1</t>
  </si>
  <si>
    <t>CAT ACRYLIC A12 - 9 12W</t>
  </si>
  <si>
    <t>A12-9</t>
  </si>
  <si>
    <t>CAT-EN10</t>
  </si>
  <si>
    <t>CAT AIR ENTER A 129</t>
  </si>
  <si>
    <t>CAT-EN2</t>
  </si>
  <si>
    <t>CAT ACRYLIC ENTER A 912</t>
  </si>
  <si>
    <t>A 912</t>
  </si>
  <si>
    <t>CAT-MR18</t>
  </si>
  <si>
    <t>CAT MINYAK MARRIES 12W</t>
  </si>
  <si>
    <t>MR</t>
  </si>
  <si>
    <t>CAT-MR20</t>
  </si>
  <si>
    <t>CAT AIR MARRIES 1325 12W GM &amp; BT</t>
  </si>
  <si>
    <t>BT + GM</t>
  </si>
  <si>
    <t>CAT-MR21</t>
  </si>
  <si>
    <t>WATER COLOR MARRIES 1306 12W 9ML</t>
  </si>
  <si>
    <t>CAT-MR3</t>
  </si>
  <si>
    <t>CAT ACRYLIC MARRIES 812/ 12W BIASA (BT)</t>
  </si>
  <si>
    <t>CAT-MR4</t>
  </si>
  <si>
    <t>CAT ACRYLIC MARRIES 818/ 18W</t>
  </si>
  <si>
    <t>72 KARTON 0 LSN</t>
  </si>
  <si>
    <t>CAT-OP5</t>
  </si>
  <si>
    <t>CAT AIR OPINI 110</t>
  </si>
  <si>
    <t>OP</t>
  </si>
  <si>
    <t>CAT-OP6</t>
  </si>
  <si>
    <t>CAT AIR OPINI 120</t>
  </si>
  <si>
    <t>CAT-PC19</t>
  </si>
  <si>
    <t>CAT ACRYLIC PACMAN</t>
  </si>
  <si>
    <t>PC</t>
  </si>
  <si>
    <t>WATER COLOR + KUAS PACMAN</t>
  </si>
  <si>
    <t>CAT-TF12</t>
  </si>
  <si>
    <t>CAT ACRYLIC COLOUR TF AC-002</t>
  </si>
  <si>
    <t>12X12 ML</t>
  </si>
  <si>
    <t>AC-002</t>
  </si>
  <si>
    <t>CAT-TF13</t>
  </si>
  <si>
    <t>CAT ACRYLIC COLOUR TF AC-004N NEON</t>
  </si>
  <si>
    <t>12X6 ML</t>
  </si>
  <si>
    <t>AC-004N</t>
  </si>
  <si>
    <t>CAT-TF14</t>
  </si>
  <si>
    <t>CAT ACRYLIC COLOUR TF AC-005P PASTEL</t>
  </si>
  <si>
    <t>AC-005P</t>
  </si>
  <si>
    <t>CAT-TF15</t>
  </si>
  <si>
    <t>CAT ACRYLIC COLOUR TF AC-006M METALIC</t>
  </si>
  <si>
    <t>AC-006M</t>
  </si>
  <si>
    <t>CAT-TF22</t>
  </si>
  <si>
    <t>WATER COLOR TF 1331 PP</t>
  </si>
  <si>
    <t>TF 1331</t>
  </si>
  <si>
    <t>CAT-TF7</t>
  </si>
  <si>
    <t>CAT ACRYLIC TF 001</t>
  </si>
  <si>
    <t>CAT-TF8</t>
  </si>
  <si>
    <t>CAT ACRYLIC TF 003</t>
  </si>
  <si>
    <t>CAT-VE9</t>
  </si>
  <si>
    <t>CAT ACRYLIC V-TECH</t>
  </si>
  <si>
    <t>VE</t>
  </si>
  <si>
    <t>CAT-VO11</t>
  </si>
  <si>
    <t>CAT ACRYLIC COLOUR PAINT V-TRO</t>
  </si>
  <si>
    <t>CAT-VO16</t>
  </si>
  <si>
    <t>CAT MINYAK COLORS PAINT V-TRO</t>
  </si>
  <si>
    <t>1 KARTON 25 PCS</t>
  </si>
  <si>
    <t>CAT-VO17</t>
  </si>
  <si>
    <t>CAT POSTER COLORS PAINT V-TRO</t>
  </si>
  <si>
    <t>CELENGAN</t>
  </si>
  <si>
    <t>CEL-NB</t>
  </si>
  <si>
    <t>CELENGAN JUMBO PLASTIK BTS 3101</t>
  </si>
  <si>
    <t>CELENGAN L 8 HOUSE</t>
  </si>
  <si>
    <t>CELENGAN P 32 HOUSE</t>
  </si>
  <si>
    <t>CEL-NB1</t>
  </si>
  <si>
    <t>COIN BANK S</t>
  </si>
  <si>
    <t>CEL-NB2</t>
  </si>
  <si>
    <t>COIN BANK M</t>
  </si>
  <si>
    <t>0 KARTON -5 LSN</t>
  </si>
  <si>
    <t>CEL-NB3</t>
  </si>
  <si>
    <t>COIN BANK L</t>
  </si>
  <si>
    <t>CEL-NB4</t>
  </si>
  <si>
    <t>COIN BANK XL</t>
  </si>
  <si>
    <t>CLI-VE3</t>
  </si>
  <si>
    <t>BULDOG CLIP 4 V-TECH (18) 0023</t>
  </si>
  <si>
    <t>CLI-VE4</t>
  </si>
  <si>
    <t>BULDOG CLIP 3 V-TECH (24) 0024</t>
  </si>
  <si>
    <t>CLIP FILE YUSHINCA 318 HT</t>
  </si>
  <si>
    <t>YS</t>
  </si>
  <si>
    <t>CLIP FILE YUSHINCA 318 BIRU TUA</t>
  </si>
  <si>
    <t>BIRU TUA</t>
  </si>
  <si>
    <t>CLIPBOARD ENTER ANTI PECAH (GAP 03)</t>
  </si>
  <si>
    <t>CLIP BOARD 6688-TR TRANSP KOALA</t>
  </si>
  <si>
    <t>6688-TR</t>
  </si>
  <si>
    <t>CLI-NB5</t>
  </si>
  <si>
    <t>CLIPBOARD SQ KAYU KOTAK</t>
  </si>
  <si>
    <t>SQ</t>
  </si>
  <si>
    <t>SINAR MASA BUANA</t>
  </si>
  <si>
    <t>CLIPBOARD SQ FANCY HOLO 2 MUKA</t>
  </si>
  <si>
    <t>FANCY, 8 GBR</t>
  </si>
  <si>
    <t>CLIPBOARD FANCY BARBIE</t>
  </si>
  <si>
    <t>BARBIE</t>
  </si>
  <si>
    <t>0 KARTON 11 LSN</t>
  </si>
  <si>
    <t>CLIPBOARD ACRYLIC TF-012</t>
  </si>
  <si>
    <t>TF-012</t>
  </si>
  <si>
    <t>TF-013</t>
  </si>
  <si>
    <t>0 KARTON -1 PCS</t>
  </si>
  <si>
    <t>CLIPBOARD ACRYLIC TF-015</t>
  </si>
  <si>
    <t>TF-015</t>
  </si>
  <si>
    <t>CLIPBOARD ACRYLIC TF-016</t>
  </si>
  <si>
    <t>TF-016</t>
  </si>
  <si>
    <t>CLIPBOARD WORRY HDP 01</t>
  </si>
  <si>
    <t>WR</t>
  </si>
  <si>
    <t>HDP 01</t>
  </si>
  <si>
    <t>COU-NB1</t>
  </si>
  <si>
    <t>HAND COUNTER DIGITAL1011</t>
  </si>
  <si>
    <t>SOS</t>
  </si>
  <si>
    <t>input manual</t>
  </si>
  <si>
    <t>CRA-NB1</t>
  </si>
  <si>
    <t>CRA-NB2</t>
  </si>
  <si>
    <t>CRAYON PUTAR DB 777 18W</t>
  </si>
  <si>
    <t>DB 777</t>
  </si>
  <si>
    <t>CRA-VA3</t>
  </si>
  <si>
    <t>CRAYON 12W VAN ART FLUORESCENT</t>
  </si>
  <si>
    <t>CTR</t>
  </si>
  <si>
    <t>CATUR MAGNIT TNT AO32</t>
  </si>
  <si>
    <t>Hitam Putih</t>
  </si>
  <si>
    <t>TNT A032</t>
  </si>
  <si>
    <t>CUTTER 332</t>
  </si>
  <si>
    <t>42 KARTON 0 LSN</t>
  </si>
  <si>
    <t>CUTTER VANCO U 750</t>
  </si>
  <si>
    <t>CUTTER 6898/ 6838</t>
  </si>
  <si>
    <t>CUT-GL4</t>
  </si>
  <si>
    <t>CUTTER GOLDEN 888 B</t>
  </si>
  <si>
    <t>888 B</t>
  </si>
  <si>
    <t>CUT-GN5</t>
  </si>
  <si>
    <t>CUTTER GUNINDO A 18 TRANS</t>
  </si>
  <si>
    <t>SC01-A18</t>
  </si>
  <si>
    <t>SC08-C9A</t>
  </si>
  <si>
    <t>CUT-TC7</t>
  </si>
  <si>
    <t>CUTTER TACO 78 KECIL TRANSPARAN</t>
  </si>
  <si>
    <t>TC</t>
  </si>
  <si>
    <t>CUT-TC8</t>
  </si>
  <si>
    <t>CUTTER TACO 88 BESAR</t>
  </si>
  <si>
    <t>DIARY</t>
  </si>
  <si>
    <t>DIA-NB1</t>
  </si>
  <si>
    <t>BK DIARY 1273</t>
  </si>
  <si>
    <t>DIA-NB2</t>
  </si>
  <si>
    <t>BK DIARY 1277</t>
  </si>
  <si>
    <t>DIA-NB3</t>
  </si>
  <si>
    <t>BK/ DIARY 1047</t>
  </si>
  <si>
    <t>DIS-KE5</t>
  </si>
  <si>
    <t>DISPENSER KENJOY 25</t>
  </si>
  <si>
    <t>KE</t>
  </si>
  <si>
    <t>DIS-MS2</t>
  </si>
  <si>
    <t>DISPENSER PLAKBAND BESI A 806 MOSHI-MOSHI</t>
  </si>
  <si>
    <t>MS</t>
  </si>
  <si>
    <t>A 806</t>
  </si>
  <si>
    <t>DIS-NB1</t>
  </si>
  <si>
    <t>DISPENSER CAMAT</t>
  </si>
  <si>
    <t>DIS-NB3</t>
  </si>
  <si>
    <t>0 KARTON -72 PCS</t>
  </si>
  <si>
    <t>DIS-TP6</t>
  </si>
  <si>
    <t>DISPENSER TOPLA 805</t>
  </si>
  <si>
    <t>DIS-VE4</t>
  </si>
  <si>
    <t>DISPENSER KEONG V-TECH 216</t>
  </si>
  <si>
    <t>DIS-NB7</t>
  </si>
  <si>
    <t>DISPENSER TAPE TZ 52048</t>
  </si>
  <si>
    <t>0 KARTON -20 PCS</t>
  </si>
  <si>
    <t>DIS-MS8</t>
  </si>
  <si>
    <t>DISPENSER PLAKBAND PLASTIK A 805 MOSHI-MOSHI</t>
  </si>
  <si>
    <t>A 805</t>
  </si>
  <si>
    <t>COMBI</t>
  </si>
  <si>
    <t>DOKUMEN RISTLETING ELEGANCE</t>
  </si>
  <si>
    <t>DOKUMEN RISLETING OPTIMA</t>
  </si>
  <si>
    <t>DOKUMEN RISLETING DK 512 AUTENTIK</t>
  </si>
  <si>
    <t>DOKUMEN RISTLETING BATIK KAIN</t>
  </si>
  <si>
    <t>DOKUMEN RISLETING STATEMENT</t>
  </si>
  <si>
    <t>HD64</t>
  </si>
  <si>
    <t>HONG SIAN</t>
  </si>
  <si>
    <t>HD62</t>
  </si>
  <si>
    <t>DOKUMEN RISLETING BRILLIANT</t>
  </si>
  <si>
    <t>DOKUMEN RISLETING BOX BATIK</t>
  </si>
  <si>
    <t>DOKUMEN RISLETING DK-520</t>
  </si>
  <si>
    <t>DK-520</t>
  </si>
  <si>
    <t>DRAWING</t>
  </si>
  <si>
    <t>MAGIC BOARD TK 701</t>
  </si>
  <si>
    <t>DRA-NB1</t>
  </si>
  <si>
    <t>MAGIC BOARD TK 901</t>
  </si>
  <si>
    <t>TK 901</t>
  </si>
  <si>
    <t>DRA-NB2</t>
  </si>
  <si>
    <t>MAGIC BOARD 105</t>
  </si>
  <si>
    <t>8 KARTON 72 PCS</t>
  </si>
  <si>
    <t>DRA-NB5</t>
  </si>
  <si>
    <t>DRAWING BOARD 2 MUKA DS 25X35 K</t>
  </si>
  <si>
    <t>25 X 35</t>
  </si>
  <si>
    <t>DRA-NB6</t>
  </si>
  <si>
    <t>MAGIC BOARD 106</t>
  </si>
  <si>
    <t>DRA-NB7</t>
  </si>
  <si>
    <t>MAGIC BOARD 108</t>
  </si>
  <si>
    <t>DRA-IM3</t>
  </si>
  <si>
    <t>MAGIC BOARD DJ 2002</t>
  </si>
  <si>
    <t>DJ-2002</t>
  </si>
  <si>
    <t>GARISAN SET ZX 6138</t>
  </si>
  <si>
    <t>GARISAN SI REI A 1101 JIYU</t>
  </si>
  <si>
    <t>GARISAN UMPTN (50)</t>
  </si>
  <si>
    <t>GARISAN 18CM 322 (84) TRANSFORMER</t>
  </si>
  <si>
    <t>GARISAN 18CM DISNEY (4D)</t>
  </si>
  <si>
    <t>GARISAN 20CM FANCY MOUSE</t>
  </si>
  <si>
    <t>54 KARTON 0 LSN</t>
  </si>
  <si>
    <t>GARISAN 30CM (ABJAD &amp; ANGKA) 3008</t>
  </si>
  <si>
    <t>GARISAN 30CM DF 3109</t>
  </si>
  <si>
    <t>GARISAN 14CM GERGAJI 8102 (64) COOL CAT</t>
  </si>
  <si>
    <t>GAR-KY175</t>
  </si>
  <si>
    <t>KY</t>
  </si>
  <si>
    <t>GARISAN 30CM LEBAR DISNEY CINDERELLA</t>
  </si>
  <si>
    <t>GARISAN 30CM LEBAR DISNEY DONALD DUCK FAMILY</t>
  </si>
  <si>
    <t>GARISAN 30CM LEBAR DISNEY MICKEY MOUSE</t>
  </si>
  <si>
    <t>0 KARTON 119 LSN</t>
  </si>
  <si>
    <t>GARISAN 30CM LEBAR DISNEY MIN MIE CUTE</t>
  </si>
  <si>
    <t>GARISAN 30CM LEBAR DISNEY MIN MIE TR 01</t>
  </si>
  <si>
    <t>45 KARTON 0 LSN</t>
  </si>
  <si>
    <t>-2 KARTON 0 LSN</t>
  </si>
  <si>
    <t>GARISAN KJ 013</t>
  </si>
  <si>
    <t>GARISAN SABLON 290</t>
  </si>
  <si>
    <t>GARISAN SABLON 430</t>
  </si>
  <si>
    <t>GARISAN SABLON IKAN 633 N-324</t>
  </si>
  <si>
    <t>GARISAN SET 1411</t>
  </si>
  <si>
    <t>GARISAN SET 818</t>
  </si>
  <si>
    <t>20 CM</t>
  </si>
  <si>
    <t>0 KARTON -2 BOX</t>
  </si>
  <si>
    <t>GAR-BT21</t>
  </si>
  <si>
    <t>BT</t>
  </si>
  <si>
    <t>PPW</t>
  </si>
  <si>
    <t>GAR-BT22</t>
  </si>
  <si>
    <t>GAR-BT25</t>
  </si>
  <si>
    <t>GAR-BT252</t>
  </si>
  <si>
    <t>GARISAN BT R5</t>
  </si>
  <si>
    <t>R5</t>
  </si>
  <si>
    <t>GAR-DB36</t>
  </si>
  <si>
    <t>GAR-EN1</t>
  </si>
  <si>
    <t>ETJ</t>
  </si>
  <si>
    <t>GAR-EN2</t>
  </si>
  <si>
    <t>GAR-EN203</t>
  </si>
  <si>
    <t>KAYU</t>
  </si>
  <si>
    <t>GAR-EN253</t>
  </si>
  <si>
    <t>GAR-EN33</t>
  </si>
  <si>
    <t>4 CM</t>
  </si>
  <si>
    <t>GAR-EN37</t>
  </si>
  <si>
    <t>GAR-EN8</t>
  </si>
  <si>
    <t>GAR-IM119</t>
  </si>
  <si>
    <t>ZX-012</t>
  </si>
  <si>
    <t>GAR-IM120</t>
  </si>
  <si>
    <t>ZX-013</t>
  </si>
  <si>
    <t>GAR-IM122</t>
  </si>
  <si>
    <t>ZX-015</t>
  </si>
  <si>
    <t>0 KARTON -2 PCS</t>
  </si>
  <si>
    <t>GAR-IM127</t>
  </si>
  <si>
    <t>ZX-021</t>
  </si>
  <si>
    <t>GAR-IM204</t>
  </si>
  <si>
    <t>GAR-IM205</t>
  </si>
  <si>
    <t>GAR-IM207</t>
  </si>
  <si>
    <t>IMPORT B2 + B3 + 2019</t>
  </si>
  <si>
    <t>GAR-IM209</t>
  </si>
  <si>
    <t>GAR-IM210</t>
  </si>
  <si>
    <t>GAR-IM211</t>
  </si>
  <si>
    <t>GAR-IM212</t>
  </si>
  <si>
    <t>GAR-IM213</t>
  </si>
  <si>
    <t>GAR-IM214</t>
  </si>
  <si>
    <t>GAR-IM215</t>
  </si>
  <si>
    <t>GAR-IM216</t>
  </si>
  <si>
    <t>BC-6018</t>
  </si>
  <si>
    <t>GAR-IM217</t>
  </si>
  <si>
    <t>GAR-IM218</t>
  </si>
  <si>
    <t>GAR-IM223</t>
  </si>
  <si>
    <t>GAR-IM224</t>
  </si>
  <si>
    <t>GAR-IM225</t>
  </si>
  <si>
    <t>GAR-IM226</t>
  </si>
  <si>
    <t>30 KARTON 0 PCS</t>
  </si>
  <si>
    <t>GAR-IM227</t>
  </si>
  <si>
    <t>GAR-IM228</t>
  </si>
  <si>
    <t>GAR-IM229</t>
  </si>
  <si>
    <t>GAR-IM230</t>
  </si>
  <si>
    <t>0 KARTON 132 PCS</t>
  </si>
  <si>
    <t>GAR-IM231</t>
  </si>
  <si>
    <t>GAR-IM232</t>
  </si>
  <si>
    <t>GAR-IM233</t>
  </si>
  <si>
    <t>GAR-IM234</t>
  </si>
  <si>
    <t>XNB-1828</t>
  </si>
  <si>
    <t>GAR-IM236</t>
  </si>
  <si>
    <t>ZH-248</t>
  </si>
  <si>
    <t>GAR-IM237</t>
  </si>
  <si>
    <t>GAR-IM238</t>
  </si>
  <si>
    <t>ZH-251</t>
  </si>
  <si>
    <t>GAR-IM239</t>
  </si>
  <si>
    <t>ZX-018</t>
  </si>
  <si>
    <t>GAR-IM240</t>
  </si>
  <si>
    <t>ZX-022</t>
  </si>
  <si>
    <t>GAR-IM241</t>
  </si>
  <si>
    <t>GAR-IM242</t>
  </si>
  <si>
    <t>GAR-IM244</t>
  </si>
  <si>
    <t>GARISAN 2032</t>
  </si>
  <si>
    <t>GAR-IM245</t>
  </si>
  <si>
    <t>GAR-IM246</t>
  </si>
  <si>
    <t>100 CM</t>
  </si>
  <si>
    <t>GAR-IM247</t>
  </si>
  <si>
    <t>GAR-IM248</t>
  </si>
  <si>
    <t>GAR-KJ124</t>
  </si>
  <si>
    <t>GARISAN SEGITIGA KOJIKO NO.10</t>
  </si>
  <si>
    <t>KJ</t>
  </si>
  <si>
    <t>GAR-KJ125</t>
  </si>
  <si>
    <t>GARISAN SEGITIGA KOJIKO NO.8</t>
  </si>
  <si>
    <t>GAR-KJ126</t>
  </si>
  <si>
    <t>GARISAN SEGITIGA KOJIKO NO.6</t>
  </si>
  <si>
    <t>GAR-KJ128</t>
  </si>
  <si>
    <t>GARISAN SEGITIGA KOJIKO NO.12</t>
  </si>
  <si>
    <t>GAR-KY173</t>
  </si>
  <si>
    <t>GAR-NB116</t>
  </si>
  <si>
    <t>GARISAN YS 2020</t>
  </si>
  <si>
    <t>GAR-NB117</t>
  </si>
  <si>
    <t>GARISAN YS 3030</t>
  </si>
  <si>
    <t>GAR-NB144</t>
  </si>
  <si>
    <t>93-20</t>
  </si>
  <si>
    <t>GAR-NB148</t>
  </si>
  <si>
    <t>BT 21</t>
  </si>
  <si>
    <t>GAR-NB164</t>
  </si>
  <si>
    <t>DISNEY</t>
  </si>
  <si>
    <t>GAR-NB197</t>
  </si>
  <si>
    <t>GAR-NB198</t>
  </si>
  <si>
    <t>GAMBAR</t>
  </si>
  <si>
    <t>GAR-NB35</t>
  </si>
  <si>
    <t>GAR-NB57</t>
  </si>
  <si>
    <t>GARISAN BULAT KJ 012</t>
  </si>
  <si>
    <t>KJ 012</t>
  </si>
  <si>
    <t>GAR-NB74</t>
  </si>
  <si>
    <t>BJ-20136</t>
  </si>
  <si>
    <t>GAR-TF111</t>
  </si>
  <si>
    <t>1988-180</t>
  </si>
  <si>
    <t>GAR-TF158</t>
  </si>
  <si>
    <t>GAR-TF160</t>
  </si>
  <si>
    <t>GARISAN BESI TF 30CM</t>
  </si>
  <si>
    <t>GAR-TF249</t>
  </si>
  <si>
    <t>GAR-TF250</t>
  </si>
  <si>
    <t>GAR-TF251</t>
  </si>
  <si>
    <t>GAR-TF6</t>
  </si>
  <si>
    <t>GARISAN BESI TF 40CM</t>
  </si>
  <si>
    <t>GAR-TF7</t>
  </si>
  <si>
    <t>GARISAN BESI TF 50CM</t>
  </si>
  <si>
    <t>GAR-TF9</t>
  </si>
  <si>
    <t>GAR-VO5</t>
  </si>
  <si>
    <t>GARISAN BESI V-TRO 30CM</t>
  </si>
  <si>
    <t>GAR-YK16</t>
  </si>
  <si>
    <t>GAR-YK254</t>
  </si>
  <si>
    <t>PGB-40</t>
  </si>
  <si>
    <t>YOEKER</t>
  </si>
  <si>
    <t>GAR-YK255</t>
  </si>
  <si>
    <t>PGB-50</t>
  </si>
  <si>
    <t>GAR-YK256</t>
  </si>
  <si>
    <t>PGB-60</t>
  </si>
  <si>
    <t>GLITTER</t>
  </si>
  <si>
    <t>GLI-IM1</t>
  </si>
  <si>
    <t>GLITTER GF-88</t>
  </si>
  <si>
    <t>GF-88</t>
  </si>
  <si>
    <t>GLI-NB2</t>
  </si>
  <si>
    <t>GLI-IM3</t>
  </si>
  <si>
    <t>GLITTER 782-12</t>
  </si>
  <si>
    <t>GLITTER GF-2012</t>
  </si>
  <si>
    <t>GLITTER GF-32</t>
  </si>
  <si>
    <t>GUNTING BBL 4401/ SET 3</t>
  </si>
  <si>
    <t>GUN-12</t>
  </si>
  <si>
    <t>GUNTING BENANG KX-GB007</t>
  </si>
  <si>
    <t>GUN-15</t>
  </si>
  <si>
    <t>GUNTING DAVIS M</t>
  </si>
  <si>
    <t>GUN-19</t>
  </si>
  <si>
    <t>GUNTING FM COKLAT</t>
  </si>
  <si>
    <t>GUN-23</t>
  </si>
  <si>
    <t>GUNTING GUNINDO HB-55</t>
  </si>
  <si>
    <t>GUN-28</t>
  </si>
  <si>
    <t>GUNTING GUNINDO OPM</t>
  </si>
  <si>
    <t>GUN-3</t>
  </si>
  <si>
    <t>GUNTING 206J-1 COLA</t>
  </si>
  <si>
    <t>GUN-GN30</t>
  </si>
  <si>
    <t>GUN-GN32</t>
  </si>
  <si>
    <t>GUNTING GUNINDO SPM COKLAT</t>
  </si>
  <si>
    <t>SPM</t>
  </si>
  <si>
    <t>GUNTING HT 707 T</t>
  </si>
  <si>
    <t>GUNTING IDEAL DR 6</t>
  </si>
  <si>
    <t>GUN-4</t>
  </si>
  <si>
    <t>GUNTING 206J-2 K MAS</t>
  </si>
  <si>
    <t>GUNTING INFICO SC 40</t>
  </si>
  <si>
    <t>GUNTING INFICO SC 50</t>
  </si>
  <si>
    <t>GUN-5</t>
  </si>
  <si>
    <t>GUNTING 304J-1 KECIL</t>
  </si>
  <si>
    <t>GUN-57</t>
  </si>
  <si>
    <t>GUNTING KERTAS PLASTIK (2807)</t>
  </si>
  <si>
    <t>GUN-6</t>
  </si>
  <si>
    <t>GUNTING 304J-2 K MAS</t>
  </si>
  <si>
    <t>GUN-60</t>
  </si>
  <si>
    <t>GUNTING KUKU 9 MACAM</t>
  </si>
  <si>
    <t>GUN-61</t>
  </si>
  <si>
    <t>GUNTING KUKU GUM 010</t>
  </si>
  <si>
    <t>GUN-62</t>
  </si>
  <si>
    <t>GUNTING KUKU POLOS 602 BORI (BAGUS)</t>
  </si>
  <si>
    <t>GUNTING KUKU VANCO GK 605</t>
  </si>
  <si>
    <t>GUNTING LIPAT HT KECIL</t>
  </si>
  <si>
    <t>GUN-71</t>
  </si>
  <si>
    <t>GUNTING PRIMA SS-01</t>
  </si>
  <si>
    <t>GUNTING RAMBUT T 826</t>
  </si>
  <si>
    <t>GUN-74</t>
  </si>
  <si>
    <t>GUNTING SC 165</t>
  </si>
  <si>
    <t>GUNTING SET SC-826</t>
  </si>
  <si>
    <t>GUNTING SH-2302 PLST MINI 1X52</t>
  </si>
  <si>
    <t>GUNTING STAINLESS SQ 04 C WARNA</t>
  </si>
  <si>
    <t>GUNTING 8 (B 021)</t>
  </si>
  <si>
    <t>GUNTING STAINLESS SQ 05 B HITAM</t>
  </si>
  <si>
    <t>GUNTING STAINLESS SQ 08 B HITAM</t>
  </si>
  <si>
    <t>GUN-82</t>
  </si>
  <si>
    <t>GUNTING STAINLESS SQ 5006 B HITAM</t>
  </si>
  <si>
    <t>3 KARTON 49 LSN</t>
  </si>
  <si>
    <t>GUNTING STAINLESS SQ 5006 C WARNA</t>
  </si>
  <si>
    <t>GUN-84</t>
  </si>
  <si>
    <t>GUNTING STAINLESS SQUEZZY SQ04B HITAM</t>
  </si>
  <si>
    <t>GUNTING STAINLESS SQUEZZY SQ06C WARNA</t>
  </si>
  <si>
    <t>GUN-DV14</t>
  </si>
  <si>
    <t>GUNTING DAVIS DVL 6</t>
  </si>
  <si>
    <t>DV</t>
  </si>
  <si>
    <t>DUL 6</t>
  </si>
  <si>
    <t>GUN-GN1</t>
  </si>
  <si>
    <t>GUNTING GUNINDO MM GU03</t>
  </si>
  <si>
    <t>GU03</t>
  </si>
  <si>
    <t>GA07</t>
  </si>
  <si>
    <t>GA10</t>
  </si>
  <si>
    <t>GUN-GN22</t>
  </si>
  <si>
    <t>GUNTING GUNINDO HB-75</t>
  </si>
  <si>
    <t>GR11</t>
  </si>
  <si>
    <t>GUN-GN25</t>
  </si>
  <si>
    <t>GR13</t>
  </si>
  <si>
    <t>GUN-GN26</t>
  </si>
  <si>
    <t>GUNTING GUNINDO OLL GR16</t>
  </si>
  <si>
    <t>GR16</t>
  </si>
  <si>
    <t>GUN-GN27</t>
  </si>
  <si>
    <t>GUNTING GUNINDO OMM GR19</t>
  </si>
  <si>
    <t>GR19</t>
  </si>
  <si>
    <t>GUN-GN29</t>
  </si>
  <si>
    <t>GUNTING GUNINDO OSS GR15</t>
  </si>
  <si>
    <t>GR15</t>
  </si>
  <si>
    <t>GA04</t>
  </si>
  <si>
    <t>GUN-ID35</t>
  </si>
  <si>
    <t>GUNTING IDEAL DR 5</t>
  </si>
  <si>
    <t>ID</t>
  </si>
  <si>
    <t>DR-5</t>
  </si>
  <si>
    <t>GUN-ID37</t>
  </si>
  <si>
    <t>GUNTING IDEAL DR 7</t>
  </si>
  <si>
    <t>DR 7</t>
  </si>
  <si>
    <t>GUN-ID38</t>
  </si>
  <si>
    <t>GUNTING IDEAL DR 8</t>
  </si>
  <si>
    <t>DR-8</t>
  </si>
  <si>
    <t>DR-ORIGINAL</t>
  </si>
  <si>
    <t>GUN-ID39</t>
  </si>
  <si>
    <t>GUNTING IDEAL DR 9</t>
  </si>
  <si>
    <t>DR 9</t>
  </si>
  <si>
    <t>0 KARTON -14 LSN</t>
  </si>
  <si>
    <t>GUN-ID40</t>
  </si>
  <si>
    <t>GUNTING IDEAL K 100</t>
  </si>
  <si>
    <t>K-100</t>
  </si>
  <si>
    <t>GUN-ID41</t>
  </si>
  <si>
    <t>GUNTING IDEAL K-200</t>
  </si>
  <si>
    <t>K-200</t>
  </si>
  <si>
    <t>GUN-ID42</t>
  </si>
  <si>
    <t>GUNTING IDEAL K-300</t>
  </si>
  <si>
    <t>K-300</t>
  </si>
  <si>
    <t>GUN-ID43</t>
  </si>
  <si>
    <t>GUNTING IDEAL K-400</t>
  </si>
  <si>
    <t>K-400</t>
  </si>
  <si>
    <t>GUN-ID44</t>
  </si>
  <si>
    <t>GUNTING IDEAL K-500</t>
  </si>
  <si>
    <t>K-500</t>
  </si>
  <si>
    <t>GUN-IM13</t>
  </si>
  <si>
    <t>GUNTING CL-6015</t>
  </si>
  <si>
    <t>GUN-IM16</t>
  </si>
  <si>
    <t>GUNTING DS-109</t>
  </si>
  <si>
    <t>GUN-IM17</t>
  </si>
  <si>
    <t>GUNTING DS-203-8</t>
  </si>
  <si>
    <t>GUN-IM18</t>
  </si>
  <si>
    <t>GUNTING DS-9008</t>
  </si>
  <si>
    <t>GUN-IM2</t>
  </si>
  <si>
    <t>GUNTING 16337</t>
  </si>
  <si>
    <t>GUN-IM34</t>
  </si>
  <si>
    <t>GUNTING HY011</t>
  </si>
  <si>
    <t>GUN-IM48</t>
  </si>
  <si>
    <t>GUN-IM49</t>
  </si>
  <si>
    <t>GUNTING J-B003</t>
  </si>
  <si>
    <t>GUN-IM50</t>
  </si>
  <si>
    <t>GUNTING J-B004</t>
  </si>
  <si>
    <t>GUN-IM9</t>
  </si>
  <si>
    <t>GUNTING 9002A</t>
  </si>
  <si>
    <t>GUN-JN51</t>
  </si>
  <si>
    <t>GUNTING JUNIOR J 100</t>
  </si>
  <si>
    <t>JN</t>
  </si>
  <si>
    <t>GUN-JN52</t>
  </si>
  <si>
    <t>GUNTING JUNIOR J 200</t>
  </si>
  <si>
    <t>GUN-JN53</t>
  </si>
  <si>
    <t>GUNTING JUNIOR J-300</t>
  </si>
  <si>
    <t>GUN-JN54</t>
  </si>
  <si>
    <t>GUNTING JUNIOR J 400</t>
  </si>
  <si>
    <t>GUN-JN55</t>
  </si>
  <si>
    <t>GUNTING JUNIOR J-500</t>
  </si>
  <si>
    <t>GUN-KB56</t>
  </si>
  <si>
    <t>GUNTING KAIBO</t>
  </si>
  <si>
    <t>KB</t>
  </si>
  <si>
    <t>GUN-KN58</t>
  </si>
  <si>
    <t>GUNTING ZIGZAG KENKO KS-C 401 BC (4 PC)</t>
  </si>
  <si>
    <t>KS-C 401</t>
  </si>
  <si>
    <t>GUN-NB59</t>
  </si>
  <si>
    <t>GUNTING KUKU 777 H 211 B</t>
  </si>
  <si>
    <t>GUN-NB68</t>
  </si>
  <si>
    <t>GUNTING LIPAT BESAR</t>
  </si>
  <si>
    <t>GUN-NB7</t>
  </si>
  <si>
    <t>GUNTING 6 (B 023)</t>
  </si>
  <si>
    <t>B-023</t>
  </si>
  <si>
    <t>GUN-NB70</t>
  </si>
  <si>
    <t>GUNTING LIPAT TANGGUNG</t>
  </si>
  <si>
    <t>GUN-NB73</t>
  </si>
  <si>
    <t>GUNTING RAMBUT TG 690</t>
  </si>
  <si>
    <t>TG 690</t>
  </si>
  <si>
    <t>GUN-SS77</t>
  </si>
  <si>
    <t>SS</t>
  </si>
  <si>
    <t>GUN-SS78</t>
  </si>
  <si>
    <t>GUNTING SISTER MFM</t>
  </si>
  <si>
    <t>GUN-TR86</t>
  </si>
  <si>
    <t>GUNTING TREND LL</t>
  </si>
  <si>
    <t>TR</t>
  </si>
  <si>
    <t>LL</t>
  </si>
  <si>
    <t>GUN-TR87</t>
  </si>
  <si>
    <t>GUNTING TREND MM</t>
  </si>
  <si>
    <t>MM</t>
  </si>
  <si>
    <t>GUN-TR88</t>
  </si>
  <si>
    <t>GUNTING TREND SS</t>
  </si>
  <si>
    <t>GUN-VA63</t>
  </si>
  <si>
    <t>GUNTING KUKU VAN ART F1</t>
  </si>
  <si>
    <t>F1</t>
  </si>
  <si>
    <t>GUN-VA64</t>
  </si>
  <si>
    <t>GUNTING KUKU VAN ART F2</t>
  </si>
  <si>
    <t>F2</t>
  </si>
  <si>
    <t>GUN-VA65</t>
  </si>
  <si>
    <t>GUNTING KUKU VAN ART F3</t>
  </si>
  <si>
    <t>F3</t>
  </si>
  <si>
    <t>GUN-VA66</t>
  </si>
  <si>
    <t>GUNTING KUKU VAN ART F4</t>
  </si>
  <si>
    <t>IBEN</t>
  </si>
  <si>
    <t>IBE-LT1</t>
  </si>
  <si>
    <t>LT</t>
  </si>
  <si>
    <t>IDCARD</t>
  </si>
  <si>
    <t>IDC-IM21</t>
  </si>
  <si>
    <t>A3</t>
  </si>
  <si>
    <t>IDC-IM22</t>
  </si>
  <si>
    <t>ID CARD B4 IMPORT</t>
  </si>
  <si>
    <t>IDC-IM7</t>
  </si>
  <si>
    <t>ID CARD B3 IMPORT</t>
  </si>
  <si>
    <t>IDC-IM8</t>
  </si>
  <si>
    <t>ID CARD B1 IMPORT</t>
  </si>
  <si>
    <t>B1</t>
  </si>
  <si>
    <t>IDC-IM9</t>
  </si>
  <si>
    <t>ID CARD B2 IMPORT</t>
  </si>
  <si>
    <t>B2</t>
  </si>
  <si>
    <t>IDC-NB1</t>
  </si>
  <si>
    <t>ID CARD 2 SISI TRANSPARANT HITAM</t>
  </si>
  <si>
    <t>IDC-NB14</t>
  </si>
  <si>
    <t>TALI ID CARD PEONY BIRU</t>
  </si>
  <si>
    <t>IDC-NB15</t>
  </si>
  <si>
    <t>TALI ID CARD PEONY KUNING</t>
  </si>
  <si>
    <t>IDC-NB16</t>
  </si>
  <si>
    <t>TALI ID CARD PEONY ORANYE</t>
  </si>
  <si>
    <t>IDC-NB17</t>
  </si>
  <si>
    <t>TALI ID CARD PEONY HIJAU</t>
  </si>
  <si>
    <t>IDC-NB18</t>
  </si>
  <si>
    <t>TALI ID CARD PEONY HITAM</t>
  </si>
  <si>
    <t>IDC-NB19</t>
  </si>
  <si>
    <t>TALI ID CARD PEONY MERAH</t>
  </si>
  <si>
    <t>IDC-NB2</t>
  </si>
  <si>
    <t>ID CARD 2 SISI TRANSPARANT HIJAU</t>
  </si>
  <si>
    <t>TALI JEPIT LEBAR 1.5 B</t>
  </si>
  <si>
    <t>1.5 CM</t>
  </si>
  <si>
    <t>1 KARTON 200 PCS</t>
  </si>
  <si>
    <t>IDC-NB20</t>
  </si>
  <si>
    <t>TALI ID CARD PEONY PUTIH</t>
  </si>
  <si>
    <t>IDC-NB3</t>
  </si>
  <si>
    <t>ID CARD 2 SISI TRANSPARANT PUTIH</t>
  </si>
  <si>
    <t>IDC-NB4</t>
  </si>
  <si>
    <t>ID CARD 2 SISI TRANSPARANT MERAH</t>
  </si>
  <si>
    <t>IDC-NB5</t>
  </si>
  <si>
    <t>ID CARD 2 SISI TRANSPARANT KUNING</t>
  </si>
  <si>
    <t>IDC-NB6</t>
  </si>
  <si>
    <t>ID CARD 2 SISI TRANSPARANT BIRU</t>
  </si>
  <si>
    <t>IDC-VA10</t>
  </si>
  <si>
    <t>TALI ID CARD CANTOL PLASTIK VA HITAM</t>
  </si>
  <si>
    <t>IDC-VA11</t>
  </si>
  <si>
    <t>TALI ID CARD CANTOL PLASTIK VA KUNING</t>
  </si>
  <si>
    <t>1 KARTON 14 PAK</t>
  </si>
  <si>
    <t>IDC-VA12</t>
  </si>
  <si>
    <t>TALI ID CARD CANTOL PLASTIK VA BIRU</t>
  </si>
  <si>
    <t>1 KARTON 11 PAK</t>
  </si>
  <si>
    <t>IDC-VA13</t>
  </si>
  <si>
    <t>TALI ID CARD CANTOL PLASTIK VA MERAH</t>
  </si>
  <si>
    <t>1 KARTON 13 PAK</t>
  </si>
  <si>
    <t>CARD 612 K (9), HJ (13)</t>
  </si>
  <si>
    <t>22 KARTON 0 PCS</t>
  </si>
  <si>
    <t>CARD 612 M (14), B (16)</t>
  </si>
  <si>
    <t>CARD 612 P</t>
  </si>
  <si>
    <t>CARD DX 622 (MIX)</t>
  </si>
  <si>
    <t>69 KARTON 0 PCS</t>
  </si>
  <si>
    <t>CARD DX 622 P</t>
  </si>
  <si>
    <t>ID CARD 501 PUTIH</t>
  </si>
  <si>
    <t>IMPORT C5</t>
  </si>
  <si>
    <t>ID CARD 6612 (24)/ + TALI(24) B</t>
  </si>
  <si>
    <t>ID CARD 6612 (24)/ + TALI(24) HJ</t>
  </si>
  <si>
    <t>ID CARD 6612 (24)/ + TALI(24) K</t>
  </si>
  <si>
    <t>ID CARD 6612 (24)/ + TALI(24) M</t>
  </si>
  <si>
    <t>ID CARD 6612 (24)/ + TALI(24) ORANGE</t>
  </si>
  <si>
    <t>ID CARD 6612 (24)/ + TALI(24) PUTIH(7), HT (4)</t>
  </si>
  <si>
    <t>ID CARD 6612 (WRN HT HABIS)</t>
  </si>
  <si>
    <t>41 KARTON 0 PCS</t>
  </si>
  <si>
    <t>ID CARD 812-B</t>
  </si>
  <si>
    <t>ID CARD 812-W</t>
  </si>
  <si>
    <t>ID CARD A1</t>
  </si>
  <si>
    <t>0 KARTON -60 PCS</t>
  </si>
  <si>
    <t>ID CARD A1 (JELEK)</t>
  </si>
  <si>
    <t>ID CARD A1 AMANDA</t>
  </si>
  <si>
    <t>ID CARD A2</t>
  </si>
  <si>
    <t>ID CARD B3</t>
  </si>
  <si>
    <t>0 KARTON 3000 PCS</t>
  </si>
  <si>
    <t>ID CARD B3 ENTER</t>
  </si>
  <si>
    <t>ID CARD B4</t>
  </si>
  <si>
    <t>ID CARD B4 (GADING)</t>
  </si>
  <si>
    <t>ID CARD B5</t>
  </si>
  <si>
    <t>ID CARD CASE B4 ENTER</t>
  </si>
  <si>
    <t>ID CARD HOLDER VERTICAL 0174</t>
  </si>
  <si>
    <t>ID CARD ID-168</t>
  </si>
  <si>
    <t>IMPORT D10</t>
  </si>
  <si>
    <t>ID CARD JBS 107 BIRU</t>
  </si>
  <si>
    <t>ID CARD NAMA CD 008 LURUS B</t>
  </si>
  <si>
    <t>ID CARD NAMA CD 008 LURUS M</t>
  </si>
  <si>
    <t>ID CARD SET 612 BM (19), KN (32)</t>
  </si>
  <si>
    <t>42 KARTON 0 PCS</t>
  </si>
  <si>
    <t>ID CARD SET 612 MR (22), BR (18)</t>
  </si>
  <si>
    <t>40 KARTON 0 PCS</t>
  </si>
  <si>
    <t>ID CARD SET 612 OR (10), PINK (16)</t>
  </si>
  <si>
    <t>ID CARD SET DX 622 BR (8), P (3)</t>
  </si>
  <si>
    <t>ID CARD SET DX 622 CAMPUR</t>
  </si>
  <si>
    <t>ID CARD SET DX 622 MR (6), HJ (5)</t>
  </si>
  <si>
    <t>ID CARD SET DX 622 ORANGE (1), KN (4)</t>
  </si>
  <si>
    <t>ID CARD SET DX 622 PINK (1), HT (3)</t>
  </si>
  <si>
    <t>ID CARD T 017</t>
  </si>
  <si>
    <t>ID CARD TALI CANTOL B</t>
  </si>
  <si>
    <t>ID CARD TALI CANTOL HT</t>
  </si>
  <si>
    <t>ID CARD TALI PEONY HT (SBS)</t>
  </si>
  <si>
    <t>ID CARD YOYO TRANSPARANT WHITE</t>
  </si>
  <si>
    <t>ID CARD 501 TEBAL BRNING PT/ PINK/ BR</t>
  </si>
  <si>
    <t>IGE-ES10</t>
  </si>
  <si>
    <t>ISI GEL ELSON ES-230 DINO</t>
  </si>
  <si>
    <t>DINO</t>
  </si>
  <si>
    <t>ES</t>
  </si>
  <si>
    <t>ES-230</t>
  </si>
  <si>
    <t>IGE-ES3</t>
  </si>
  <si>
    <t>ISI GEL ELSON ES-220 BTS</t>
  </si>
  <si>
    <t>ES-220</t>
  </si>
  <si>
    <t>IGE-ES4</t>
  </si>
  <si>
    <t>ISI GEL ELSON ES-222 DORAEMON</t>
  </si>
  <si>
    <t>DORAEMON</t>
  </si>
  <si>
    <t>ES-222</t>
  </si>
  <si>
    <t>IGE-ES5</t>
  </si>
  <si>
    <t>ISI GEL ELSON ES-223</t>
  </si>
  <si>
    <t>ES-223</t>
  </si>
  <si>
    <t>IGE-ES6</t>
  </si>
  <si>
    <t>ISI GEL ELSON ES-225 UNICORN</t>
  </si>
  <si>
    <t>UNICORN</t>
  </si>
  <si>
    <t>ES-225</t>
  </si>
  <si>
    <t>IGE-ES7</t>
  </si>
  <si>
    <t>ISI GEL ELSON ES-226 SANRIO</t>
  </si>
  <si>
    <t>SANRIO</t>
  </si>
  <si>
    <t>ES-226</t>
  </si>
  <si>
    <t>IGE-ES8</t>
  </si>
  <si>
    <t>ISI GEL ELSON ES-227 TAYO</t>
  </si>
  <si>
    <t>TAYO</t>
  </si>
  <si>
    <t>ES-227</t>
  </si>
  <si>
    <t>IGE-ES9</t>
  </si>
  <si>
    <t>ISI GEL ELSON ES-228 SUPER HEROES</t>
  </si>
  <si>
    <t>SUPER HEROES</t>
  </si>
  <si>
    <t>ES-228</t>
  </si>
  <si>
    <t>IGE-IM11</t>
  </si>
  <si>
    <t>IGE-IM14</t>
  </si>
  <si>
    <t>IGE-IM15</t>
  </si>
  <si>
    <t>GR 089</t>
  </si>
  <si>
    <t>TRANSFORMER</t>
  </si>
  <si>
    <t>SUPER HERO</t>
  </si>
  <si>
    <t>GR 090</t>
  </si>
  <si>
    <t>ISTPLER</t>
  </si>
  <si>
    <t>IST-IM1</t>
  </si>
  <si>
    <t>ISI STAPLER 13/8 JOSS</t>
  </si>
  <si>
    <t>IST-NV2</t>
  </si>
  <si>
    <t>ISI STAPLER NOVUS NO.10</t>
  </si>
  <si>
    <t>JAN-IM6</t>
  </si>
  <si>
    <t>JANGKA MS-4001 KOALA</t>
  </si>
  <si>
    <t>MS-4001</t>
  </si>
  <si>
    <t>IMPORT C1 + C2</t>
  </si>
  <si>
    <t>JAN-NB1</t>
  </si>
  <si>
    <t>JANGKA SET STARMOON 856</t>
  </si>
  <si>
    <t>JAN-NB2</t>
  </si>
  <si>
    <t>JANGKA BESI 4001 BOFA</t>
  </si>
  <si>
    <t>4 KARTON 16 LSN</t>
  </si>
  <si>
    <t>JAN-NB4</t>
  </si>
  <si>
    <t>JANGKA A5 3328 FANCY</t>
  </si>
  <si>
    <t>JAN-NB5</t>
  </si>
  <si>
    <t>JANGKA GM 8186</t>
  </si>
  <si>
    <t>JAN-TO3</t>
  </si>
  <si>
    <t>JANGKA TOZCHA TZ 8186</t>
  </si>
  <si>
    <t>TZ 8186</t>
  </si>
  <si>
    <t>JARUM</t>
  </si>
  <si>
    <t>JAR-NB1</t>
  </si>
  <si>
    <t>JARUM PENTOL BUNGA NO.1 (SERUNI)</t>
  </si>
  <si>
    <t>KACA</t>
  </si>
  <si>
    <t>KAC-NB1</t>
  </si>
  <si>
    <t>KACA PEMBESAR+KOMPAS 1000G F</t>
  </si>
  <si>
    <t>1000G</t>
  </si>
  <si>
    <t>6 KARTON 468 SET</t>
  </si>
  <si>
    <t>KAC-NB3</t>
  </si>
  <si>
    <t>TEMPELAN KACA 2,5</t>
  </si>
  <si>
    <t>KAC-NB4</t>
  </si>
  <si>
    <t>TEMPELAN KACA 3,5</t>
  </si>
  <si>
    <t>2 KARTON 7197 PCS</t>
  </si>
  <si>
    <t>KAC-TF2</t>
  </si>
  <si>
    <t>KACA PEMBESAR TF+KOMPAS Q75 RAKIT</t>
  </si>
  <si>
    <t>KADO</t>
  </si>
  <si>
    <t>KAD-NB1</t>
  </si>
  <si>
    <t>KERTAS KADO HOLO KN/ MR/ BR</t>
  </si>
  <si>
    <t>GALAXY</t>
  </si>
  <si>
    <t>LBR</t>
  </si>
  <si>
    <t>KAD-NB2</t>
  </si>
  <si>
    <t>KERTAS KADO 70-100 BENING POLOS</t>
  </si>
  <si>
    <t>0 KARTON -100 LBR</t>
  </si>
  <si>
    <t>KANTONG</t>
  </si>
  <si>
    <t>KAN-NB1</t>
  </si>
  <si>
    <t>KANTONG PLASTIK 20 X 40</t>
  </si>
  <si>
    <t>20 X 40</t>
  </si>
  <si>
    <t>KAN-NB2</t>
  </si>
  <si>
    <t>KANTONG PLASTIK 18 X 36</t>
  </si>
  <si>
    <t>18 X 36</t>
  </si>
  <si>
    <t>KARBON</t>
  </si>
  <si>
    <t>KAR-NB1</t>
  </si>
  <si>
    <t>KARET</t>
  </si>
  <si>
    <t>KAR-LG1</t>
  </si>
  <si>
    <t>KARET PENTIL LEGENDA KECIL</t>
  </si>
  <si>
    <t>KAR-10</t>
  </si>
  <si>
    <t>KARTU STOCK KWARTO M</t>
  </si>
  <si>
    <t>KAR-11</t>
  </si>
  <si>
    <t>KARTU UCAPAN ANJING(84)</t>
  </si>
  <si>
    <t>KAR-12</t>
  </si>
  <si>
    <t>KARTU UNDANGAN ANAK ALPINDO</t>
  </si>
  <si>
    <t>KAR-13</t>
  </si>
  <si>
    <t>KARTU UNDANGAN ANAK B (TB)</t>
  </si>
  <si>
    <t>KAR-14</t>
  </si>
  <si>
    <t>KARTU UNDANGAN ANAK DELUXE</t>
  </si>
  <si>
    <t>KAR-3</t>
  </si>
  <si>
    <t>KARTU NAMA FANCY HOLO</t>
  </si>
  <si>
    <t>8 KARTON 1260 PCS</t>
  </si>
  <si>
    <t>KAR-5</t>
  </si>
  <si>
    <t>KARTU NAMA MIKA B4</t>
  </si>
  <si>
    <t>KAR-6</t>
  </si>
  <si>
    <t>KARTU STOCK FOLIO HJ</t>
  </si>
  <si>
    <t>KAR-7</t>
  </si>
  <si>
    <t>KARTU STOCK FOLIO K</t>
  </si>
  <si>
    <t>KAR-8</t>
  </si>
  <si>
    <t>KARTU STOCK KWARTO B</t>
  </si>
  <si>
    <t>KAR-9</t>
  </si>
  <si>
    <t>KARTU STOCK KWARTO HJ</t>
  </si>
  <si>
    <t>KAR-KJ1</t>
  </si>
  <si>
    <t>KARTU ABSENSI KOJIKO DUS MERAH</t>
  </si>
  <si>
    <t>KAR-NB15</t>
  </si>
  <si>
    <t>KARTU UNDANGAN UTN PANJANG</t>
  </si>
  <si>
    <t>KAR-NB16</t>
  </si>
  <si>
    <t>KARTU UNDANGAN ANAK BESAR A1100</t>
  </si>
  <si>
    <t>A1100</t>
  </si>
  <si>
    <t>TENAGA BARU</t>
  </si>
  <si>
    <t>KASET</t>
  </si>
  <si>
    <t>KAS-NB</t>
  </si>
  <si>
    <t>CD 3680 BESAR</t>
  </si>
  <si>
    <t>CD BAG BOLA TNT 274</t>
  </si>
  <si>
    <t>Bola</t>
  </si>
  <si>
    <t>TNT 274</t>
  </si>
  <si>
    <t>CD BAG DISNEY TNT 277</t>
  </si>
  <si>
    <t>TNT 277</t>
  </si>
  <si>
    <t>KAWAT</t>
  </si>
  <si>
    <t>KAW-NB1</t>
  </si>
  <si>
    <t>KAWAT POTONG WARNA EMAS</t>
  </si>
  <si>
    <t>KEYRING</t>
  </si>
  <si>
    <t>KEY-IM1</t>
  </si>
  <si>
    <t>KEY RING KC-008</t>
  </si>
  <si>
    <t>KC-008</t>
  </si>
  <si>
    <t>KREP</t>
  </si>
  <si>
    <t>KRE-NB1</t>
  </si>
  <si>
    <t>MIRACLE ABADI</t>
  </si>
  <si>
    <t>KUA-TF1</t>
  </si>
  <si>
    <t>KUAS TF-2620</t>
  </si>
  <si>
    <t>TF-2620</t>
  </si>
  <si>
    <t>KUA-TF2</t>
  </si>
  <si>
    <t>KUAS TF ART TF-2023</t>
  </si>
  <si>
    <t>TF-2023</t>
  </si>
  <si>
    <t>KUA-IM3</t>
  </si>
  <si>
    <t>KUAS UTN 661-1</t>
  </si>
  <si>
    <t>KUA-IM4</t>
  </si>
  <si>
    <t>KUAS UTN 661-2</t>
  </si>
  <si>
    <t>KUA-IM5</t>
  </si>
  <si>
    <t>KUAS UTN 661-3</t>
  </si>
  <si>
    <t>KUA-IM6</t>
  </si>
  <si>
    <t>KUAS UTN 661-4</t>
  </si>
  <si>
    <t>KUA-IM7</t>
  </si>
  <si>
    <t>KUAS UTN 661-5</t>
  </si>
  <si>
    <t>KUA-IM8</t>
  </si>
  <si>
    <t>KUAS UTN 661-6</t>
  </si>
  <si>
    <t>KUA-IM9</t>
  </si>
  <si>
    <t>KUAS UTN 661-7</t>
  </si>
  <si>
    <t>KUA-IM10</t>
  </si>
  <si>
    <t>KUAS UTN 661-8</t>
  </si>
  <si>
    <t>KUA-IM11</t>
  </si>
  <si>
    <t>KUAS UTN 661-9</t>
  </si>
  <si>
    <t>KUA-IM12</t>
  </si>
  <si>
    <t>KUAS UTN 661-10</t>
  </si>
  <si>
    <t>KUA-IM13</t>
  </si>
  <si>
    <t>KUAS UTN 661-11</t>
  </si>
  <si>
    <t>KUA-IM14</t>
  </si>
  <si>
    <t>KUAS UTN 661-12</t>
  </si>
  <si>
    <t>KUA-IM15</t>
  </si>
  <si>
    <t>KUAS 21839-6</t>
  </si>
  <si>
    <t>KUA-IM16</t>
  </si>
  <si>
    <t>KUAS 21839-6Q</t>
  </si>
  <si>
    <t>IMPORT D4</t>
  </si>
  <si>
    <t>KUA-IM17</t>
  </si>
  <si>
    <t>KUAS 21839-7H</t>
  </si>
  <si>
    <t>KUA-NB18</t>
  </si>
  <si>
    <t>E-02</t>
  </si>
  <si>
    <t>KUA-IM19</t>
  </si>
  <si>
    <t>KUAS YS-01</t>
  </si>
  <si>
    <t>YS-01</t>
  </si>
  <si>
    <t>KUA-IM20</t>
  </si>
  <si>
    <t>KUAS 21839-7</t>
  </si>
  <si>
    <t>21839-7</t>
  </si>
  <si>
    <t>IMPORT B1</t>
  </si>
  <si>
    <t>KUA-IM21</t>
  </si>
  <si>
    <t>KUAS 251-6CB</t>
  </si>
  <si>
    <t>251-6CB</t>
  </si>
  <si>
    <t>KUA-IM22</t>
  </si>
  <si>
    <t>KUAS 251-6CJ</t>
  </si>
  <si>
    <t>251-6CJ</t>
  </si>
  <si>
    <t>IMPORT D4+D5</t>
  </si>
  <si>
    <t>KUA-IM23</t>
  </si>
  <si>
    <t>KUAS B-6</t>
  </si>
  <si>
    <t>B-6</t>
  </si>
  <si>
    <t>IMPORT 2019+D4</t>
  </si>
  <si>
    <t>KUA-IM24</t>
  </si>
  <si>
    <t>KUAS K7NIL</t>
  </si>
  <si>
    <t>K7NIL</t>
  </si>
  <si>
    <t>KUA-IM25</t>
  </si>
  <si>
    <t>KUAS 21839-10B</t>
  </si>
  <si>
    <t>21839-10B</t>
  </si>
  <si>
    <t>KUA-IM26</t>
  </si>
  <si>
    <t>KUAS 21839-6HP</t>
  </si>
  <si>
    <t>21839-6HP</t>
  </si>
  <si>
    <t>KUA-IM27</t>
  </si>
  <si>
    <t>KUAS 21839-16</t>
  </si>
  <si>
    <t>21839-16</t>
  </si>
  <si>
    <t>KUA-IM28</t>
  </si>
  <si>
    <t>KUAS 251-6TJ</t>
  </si>
  <si>
    <t>251-6TJ</t>
  </si>
  <si>
    <t>KUA-IM29</t>
  </si>
  <si>
    <t>KUAS 21839-6H4</t>
  </si>
  <si>
    <t>21839-6H4</t>
  </si>
  <si>
    <t>3 KARTON 588 PCS</t>
  </si>
  <si>
    <t>KUA-IM30</t>
  </si>
  <si>
    <t>KUA-IM31</t>
  </si>
  <si>
    <t>KUAS 251-7 PAGODA</t>
  </si>
  <si>
    <t>KUA-IM32</t>
  </si>
  <si>
    <t>KUAS 251-8 PAGODA</t>
  </si>
  <si>
    <t>KUA-IM33</t>
  </si>
  <si>
    <t>KUAS 251-9 PAGODA</t>
  </si>
  <si>
    <t>KUA-IM34</t>
  </si>
  <si>
    <t>KUAS 251-10 PAGODA</t>
  </si>
  <si>
    <t>KUA-IM35</t>
  </si>
  <si>
    <t>KUAS 251-11 PAGODA</t>
  </si>
  <si>
    <t>KUA-IM36</t>
  </si>
  <si>
    <t>KUAS 251-12 PAGODA</t>
  </si>
  <si>
    <t>KUA-IM37</t>
  </si>
  <si>
    <t>KUAS 929-1 ETERNA YIJIAYI</t>
  </si>
  <si>
    <t>KUA-IM38</t>
  </si>
  <si>
    <t>KUAS 929-2 ETERNA YIJIAYI</t>
  </si>
  <si>
    <t>KUA-IM39</t>
  </si>
  <si>
    <t>KUAS 929-3 ETERNA YIJIAYI</t>
  </si>
  <si>
    <t>KUA-IM40</t>
  </si>
  <si>
    <t>KUAS 929-4 ETERNA YIJIAYI</t>
  </si>
  <si>
    <t>KUA-IM41</t>
  </si>
  <si>
    <t>KUAS 929-5 ETERNA YIJIAYI</t>
  </si>
  <si>
    <t>KUA-IM42</t>
  </si>
  <si>
    <t>KUAS 929-6 ETERNA YIJIAYI</t>
  </si>
  <si>
    <t>KUA-IM43</t>
  </si>
  <si>
    <t>KUAS 929-7 ETERNA YIJIAYI</t>
  </si>
  <si>
    <t>KUA-IM44</t>
  </si>
  <si>
    <t>KUAS 929-8 ETERNA YIJIAYI</t>
  </si>
  <si>
    <t>KUA-IM45</t>
  </si>
  <si>
    <t>KUAS 929-9 ETERNA YIJIAYI</t>
  </si>
  <si>
    <t>2 KARTON 34 LSN</t>
  </si>
  <si>
    <t>KUA-IM46</t>
  </si>
  <si>
    <t>KUAS 929-10 ETERNA YIJIAYI</t>
  </si>
  <si>
    <t>KUA-IM47</t>
  </si>
  <si>
    <t>KUAS 929-11 ETERNA YIJIAYI</t>
  </si>
  <si>
    <t>KUA-IM48</t>
  </si>
  <si>
    <t>KUAS 929-12 ETERNA YIJIAYI</t>
  </si>
  <si>
    <t>KUA-IM49</t>
  </si>
  <si>
    <t>KUA-IM50</t>
  </si>
  <si>
    <t>KUAS 251-2 PAGODA</t>
  </si>
  <si>
    <t>KUA-IM51</t>
  </si>
  <si>
    <t>KUAS 251-3 PAGODA</t>
  </si>
  <si>
    <t>KUA-IM52</t>
  </si>
  <si>
    <t>KUAS 251-4 PAGODA</t>
  </si>
  <si>
    <t>KUA-IM53</t>
  </si>
  <si>
    <t>KUAS 251-5 PAGODA</t>
  </si>
  <si>
    <t>KUA-IM54</t>
  </si>
  <si>
    <t>KUAS 251-6 PAGODA</t>
  </si>
  <si>
    <t>KUA-IM55</t>
  </si>
  <si>
    <t>KUAS SET B-6636</t>
  </si>
  <si>
    <t>LAB-KE6</t>
  </si>
  <si>
    <t>LABEL KENJOY 103</t>
  </si>
  <si>
    <t>LAB-KJ1</t>
  </si>
  <si>
    <t>LABEL HARGA KOJIKO 103</t>
  </si>
  <si>
    <t>LAB-KJ2</t>
  </si>
  <si>
    <t>LABEL HARGA KOJIKO 112</t>
  </si>
  <si>
    <t>LAB-KJ3</t>
  </si>
  <si>
    <t>LABEL HARGA KOJIKO 99</t>
  </si>
  <si>
    <t>LAB-KJ4</t>
  </si>
  <si>
    <t>LABEL HARGA KOJIKO 113</t>
  </si>
  <si>
    <t>LAB-KJ5</t>
  </si>
  <si>
    <t>LABEL HARGA KOJIKO 111</t>
  </si>
  <si>
    <t>LAKBAN</t>
  </si>
  <si>
    <t>LAK-KJ1</t>
  </si>
  <si>
    <t>DOUBLE FOAM 2 KOJIKO</t>
  </si>
  <si>
    <t>LAMINATING</t>
  </si>
  <si>
    <t>LAM-DB1</t>
  </si>
  <si>
    <t>LAMINATING FILM DEBOZZ 250</t>
  </si>
  <si>
    <t>0 KARTON -92 PCS</t>
  </si>
  <si>
    <t>LEM-</t>
  </si>
  <si>
    <t>LEM CAIR BY 313 30ML (24)</t>
  </si>
  <si>
    <t>LEM GLUE STICK 7028 (23GR) (24)</t>
  </si>
  <si>
    <t>LEM PASTA MINI (LB)</t>
  </si>
  <si>
    <t>LEM PASTA MINI PREMIUM (25 GR)</t>
  </si>
  <si>
    <t>LEM-NB</t>
  </si>
  <si>
    <t>LEM+GLITER 8891-2</t>
  </si>
  <si>
    <t>RTG</t>
  </si>
  <si>
    <t>LEM-NB12</t>
  </si>
  <si>
    <t>LEM LILIN TEMBAK 1,1 X 30 B (KUNING)</t>
  </si>
  <si>
    <t>17 KARTON 0 PAK</t>
  </si>
  <si>
    <t>LEM CAIR B.GLUE 22ML MINI</t>
  </si>
  <si>
    <t>LEM-EX7</t>
  </si>
  <si>
    <t>LEM EXECUTIVE CAIR QMS- A40 (1X12)</t>
  </si>
  <si>
    <t>EX</t>
  </si>
  <si>
    <t>12 KARTON 0 BOX</t>
  </si>
  <si>
    <t>LEM-NB15</t>
  </si>
  <si>
    <t>LEM TEMBAK K PUTIH MS</t>
  </si>
  <si>
    <t>LEM-NB1</t>
  </si>
  <si>
    <t>LEM BAKAR K 7X29 H 538 A POLOS</t>
  </si>
  <si>
    <t>LEM-NB10</t>
  </si>
  <si>
    <t>LEM FANCY MY 105 (12)</t>
  </si>
  <si>
    <t>LEM-NB11</t>
  </si>
  <si>
    <t>LEM GLITER 9006</t>
  </si>
  <si>
    <t>23 KARTON 60 SET</t>
  </si>
  <si>
    <t>LEM-NB13</t>
  </si>
  <si>
    <t>LEM PASTA T PREMIUM (80 GR)</t>
  </si>
  <si>
    <t>LEM-NB14</t>
  </si>
  <si>
    <t>LEM RENTENG 1588</t>
  </si>
  <si>
    <t>LEM-NB16</t>
  </si>
  <si>
    <t>LEM WATER GLUE 50ML</t>
  </si>
  <si>
    <t>LEM-NB3</t>
  </si>
  <si>
    <t>LEM CAIR 15GR 188</t>
  </si>
  <si>
    <t>LEM-NB4</t>
  </si>
  <si>
    <t>LEM CAIR B.GLUE 75ML T</t>
  </si>
  <si>
    <t>LEM-NB5</t>
  </si>
  <si>
    <t>LEM CAIR BY 309 38 ML (24)</t>
  </si>
  <si>
    <t>LEM-NB6</t>
  </si>
  <si>
    <t>LEM CAIR BY 820 30ML (24)</t>
  </si>
  <si>
    <t>30 ML</t>
  </si>
  <si>
    <t>LEM-NB8</t>
  </si>
  <si>
    <t>LEM FANCY 1358 (12)</t>
  </si>
  <si>
    <t>LEM-NB9</t>
  </si>
  <si>
    <t>LEM FANCY HP-191(1X48)</t>
  </si>
  <si>
    <t>LEM-TF20</t>
  </si>
  <si>
    <t>LEM WATER GLUE TF 6038</t>
  </si>
  <si>
    <t>LEM-VO19</t>
  </si>
  <si>
    <t>LEM STICK V-TRO 10 GR (24)</t>
  </si>
  <si>
    <t>10 GR</t>
  </si>
  <si>
    <t>LEM-WM17</t>
  </si>
  <si>
    <t>LEM BAKAR STIK 11X29 WOMY PUTIH B</t>
  </si>
  <si>
    <t>WM</t>
  </si>
  <si>
    <t>LEM BAKAR STIK 7X30 WOMY PUTIH K</t>
  </si>
  <si>
    <t>LILIN</t>
  </si>
  <si>
    <t>LIL-NB1</t>
  </si>
  <si>
    <t>LILIN ANGKA 1 TEBAL M1001/ 1002</t>
  </si>
  <si>
    <t>M1001</t>
  </si>
  <si>
    <t>22 KARTON 264 PCS</t>
  </si>
  <si>
    <t>LIL-NB10</t>
  </si>
  <si>
    <t>LILIN YH 331</t>
  </si>
  <si>
    <t>YH 331</t>
  </si>
  <si>
    <t>LILIN ANGKA TEBAL M1001-1002</t>
  </si>
  <si>
    <t>LILIN ANGKA ULTAH TARUNA NO 4 (1)/ NO 5 (1)</t>
  </si>
  <si>
    <t>LILIN MAGIC ISI 10 HC 77-10M</t>
  </si>
  <si>
    <t>LILIN TY 331</t>
  </si>
  <si>
    <t>LIL-NB11</t>
  </si>
  <si>
    <t>LILIN GOLD NO.1</t>
  </si>
  <si>
    <t>LIL-NB12</t>
  </si>
  <si>
    <t>LILIN GOLD NO.2</t>
  </si>
  <si>
    <t>LIL-NB13</t>
  </si>
  <si>
    <t>LILIN GOLD NO.3</t>
  </si>
  <si>
    <t>LIL-NB5</t>
  </si>
  <si>
    <t>LILIN CANDY TY 020</t>
  </si>
  <si>
    <t>TY 020</t>
  </si>
  <si>
    <t>LIL-NB7</t>
  </si>
  <si>
    <t>LILIN TY 018 MAGIC</t>
  </si>
  <si>
    <t>TY 018</t>
  </si>
  <si>
    <t>LIL-SH2</t>
  </si>
  <si>
    <t>LILIN ANGKA SHINTOENG NO. 1</t>
  </si>
  <si>
    <t>SH</t>
  </si>
  <si>
    <t>HN</t>
  </si>
  <si>
    <t>LIL-SH3</t>
  </si>
  <si>
    <t>LILIN ANGKA SHINTOENG NO. 2</t>
  </si>
  <si>
    <t>LOO-AL12</t>
  </si>
  <si>
    <t>LOOSE LEAF HOLO ALFA A5 HELLO KITTY</t>
  </si>
  <si>
    <t>HELLO KITTY</t>
  </si>
  <si>
    <t>LLP13-037_039</t>
  </si>
  <si>
    <t>LOO-AL13</t>
  </si>
  <si>
    <t>LOOSE LEAF HOLO ALFA A5 ZODIAK</t>
  </si>
  <si>
    <t>ZODIAK</t>
  </si>
  <si>
    <t>LLP-500_502, LLP48-01_09</t>
  </si>
  <si>
    <t>LOO-BS14</t>
  </si>
  <si>
    <t>LOOSE LEAF HOLO BEE SMART A5 MIX</t>
  </si>
  <si>
    <t>AV, CARS</t>
  </si>
  <si>
    <t>BS</t>
  </si>
  <si>
    <t>LLP-1601_1609</t>
  </si>
  <si>
    <t>LOO-BS19</t>
  </si>
  <si>
    <t>SUPERHERO, CARS</t>
  </si>
  <si>
    <t>LLP-1633_1636</t>
  </si>
  <si>
    <t>LOO-KO24</t>
  </si>
  <si>
    <t>LOOSE LEAF A5-50 KOTAK KECIL</t>
  </si>
  <si>
    <t>LOO-KO5</t>
  </si>
  <si>
    <t>LOOSE LEAF A5-50LBR DOTED TITIK</t>
  </si>
  <si>
    <t>LOO-KO6</t>
  </si>
  <si>
    <t>LOOSE LEAF A5-50LBR GARIS TIGA/TULIS HALUS</t>
  </si>
  <si>
    <t>LOO-KO7</t>
  </si>
  <si>
    <t>LOOSE LEAF A5-50LBR RAINBOW POLOS</t>
  </si>
  <si>
    <t>LOO-KR16</t>
  </si>
  <si>
    <t>LOOSE LEAF HOLO KARAKTER A5 HELLO KITTY</t>
  </si>
  <si>
    <t>KR</t>
  </si>
  <si>
    <t>LLH A5 0514 HK1_HK2</t>
  </si>
  <si>
    <t>LOO-KR21</t>
  </si>
  <si>
    <t>LOOSE LEAF BIASA KARAKTER A5 MINION</t>
  </si>
  <si>
    <t>MINION</t>
  </si>
  <si>
    <t>LL A5 0214 MN1_MN2</t>
  </si>
  <si>
    <t>LL A5100 HK</t>
  </si>
  <si>
    <t>LOO-NB10</t>
  </si>
  <si>
    <t>LOOSE LEAF HOLO PRINCESS A5</t>
  </si>
  <si>
    <t>PRINCESS</t>
  </si>
  <si>
    <t>LOO-NB11</t>
  </si>
  <si>
    <t>LOOSE LEAF HOLO MOBILE LEGENDS A5</t>
  </si>
  <si>
    <t>MOBILE LEGENDS</t>
  </si>
  <si>
    <t>LLP-2510-15-D_R</t>
  </si>
  <si>
    <t>LOO-NB15</t>
  </si>
  <si>
    <t>LOOSE LEAF HOLO A5 SOFIA + PUZZLE DRAGON BALL</t>
  </si>
  <si>
    <t>SOFIA, DRAGON BALL</t>
  </si>
  <si>
    <t>LLP-1531_1533</t>
  </si>
  <si>
    <t>LOO-NB17</t>
  </si>
  <si>
    <t>LOOSE LEAF BIASA A5 HELLO KITTY + PUZZLE DINO</t>
  </si>
  <si>
    <t>HELLO KITTY, DINO</t>
  </si>
  <si>
    <t>LOO-NB18</t>
  </si>
  <si>
    <t>LOOSE LEAF BIASA MINION A5</t>
  </si>
  <si>
    <t>FROZEN</t>
  </si>
  <si>
    <t>LL A5100</t>
  </si>
  <si>
    <t>LOO-NB20</t>
  </si>
  <si>
    <t>LOOSE LEAF BIASA A5 HELLO KITTY, FAIRY</t>
  </si>
  <si>
    <t>HELLO KITTY, FAIRY</t>
  </si>
  <si>
    <t>LOO-NB23</t>
  </si>
  <si>
    <t>LOO-NB26</t>
  </si>
  <si>
    <t>SOFIA</t>
  </si>
  <si>
    <t>LLP14-016_018</t>
  </si>
  <si>
    <t>LOO-NB3</t>
  </si>
  <si>
    <t>LOOSE LEAF BIASA UNTANO BIODATA A5 MIX</t>
  </si>
  <si>
    <t>TSUM</t>
  </si>
  <si>
    <t>LL A5100 SM</t>
  </si>
  <si>
    <t>LOO-NB8</t>
  </si>
  <si>
    <t>LOOSE LEAF HOLO AVENGERS A5</t>
  </si>
  <si>
    <t>AVENGERS</t>
  </si>
  <si>
    <t>LLP-1534_1536</t>
  </si>
  <si>
    <t>LOO-NB9</t>
  </si>
  <si>
    <t>LOOSE LEAF HOLO FROZEN A5</t>
  </si>
  <si>
    <t>LOO-NR25</t>
  </si>
  <si>
    <t>PEMBATAS LOOSE LEAF NARIKO 690</t>
  </si>
  <si>
    <t>NR</t>
  </si>
  <si>
    <t>LTRAY</t>
  </si>
  <si>
    <t>LTR-1</t>
  </si>
  <si>
    <t>LETTER 2 TRAY JS 2001/ 2002</t>
  </si>
  <si>
    <t>LTR-2</t>
  </si>
  <si>
    <t>LETTER TRAY 2 SUSUN LT 002 BESI JOS</t>
  </si>
  <si>
    <t>LTR-3</t>
  </si>
  <si>
    <t>LETTER TRAY 3 SUSUN DEBOZZ DT 300</t>
  </si>
  <si>
    <t>LETTER TRAY BESI 3 SUSUN (2003)</t>
  </si>
  <si>
    <t>LTR-6</t>
  </si>
  <si>
    <t>LETTER TRAY BESI 4 SUSUN LT 004 JOS</t>
  </si>
  <si>
    <t>LTR-7</t>
  </si>
  <si>
    <t>LETTER TRAY BESI MICROTOP 2 SUSUN</t>
  </si>
  <si>
    <t>LETTER TRAY MT 118 - 3</t>
  </si>
  <si>
    <t>LETTER TRAY SUSUN 4 (2004) BESI</t>
  </si>
  <si>
    <t>LTR-ES10</t>
  </si>
  <si>
    <t>LETTER TRAY ESELON DT-03 3 SUSUN</t>
  </si>
  <si>
    <t>DT-03</t>
  </si>
  <si>
    <t>LTR-MC11</t>
  </si>
  <si>
    <t>ELEVATED TRAY MICROTOP 602 BESI</t>
  </si>
  <si>
    <t>MT 602</t>
  </si>
  <si>
    <t>LTR-MC12</t>
  </si>
  <si>
    <t>ELEVATED TRAY MICROTOP 603</t>
  </si>
  <si>
    <t>MT 603</t>
  </si>
  <si>
    <t>LTR-MC13</t>
  </si>
  <si>
    <t>MT 604</t>
  </si>
  <si>
    <t>MAGNET</t>
  </si>
  <si>
    <t>MAG-IM10</t>
  </si>
  <si>
    <t>MAGNET ANGKA H505-2</t>
  </si>
  <si>
    <t>0 KARTON -48 PCS</t>
  </si>
  <si>
    <t>MAG-IM11</t>
  </si>
  <si>
    <t>MAGNET 504</t>
  </si>
  <si>
    <t>MAG-IM12</t>
  </si>
  <si>
    <t>MAGNET 002</t>
  </si>
  <si>
    <t>IMPORT 2020 + D11</t>
  </si>
  <si>
    <t>MAG-IM15</t>
  </si>
  <si>
    <t>MAGNET 8076</t>
  </si>
  <si>
    <t>IMPORT D11+C7</t>
  </si>
  <si>
    <t>10 KARTON 204 PCS</t>
  </si>
  <si>
    <t>MAG-IM16</t>
  </si>
  <si>
    <t>MAGNET 8075</t>
  </si>
  <si>
    <t>MAG-IM17</t>
  </si>
  <si>
    <t>MAGNET 005</t>
  </si>
  <si>
    <t>9 KARTON 226 PCS</t>
  </si>
  <si>
    <t>MAG-IM18</t>
  </si>
  <si>
    <t>MAGNET 8011-6</t>
  </si>
  <si>
    <t>8011-6</t>
  </si>
  <si>
    <t>MAG-IM2</t>
  </si>
  <si>
    <t>MAGNET 003</t>
  </si>
  <si>
    <t>MAG-IM3</t>
  </si>
  <si>
    <t>MAGNET 8201 HURUF</t>
  </si>
  <si>
    <t>MAG-IM4</t>
  </si>
  <si>
    <t>MAGNET 8203 ANGKA</t>
  </si>
  <si>
    <t>MAG-IM5</t>
  </si>
  <si>
    <t>MAGNET 8016</t>
  </si>
  <si>
    <t>MAG-IM7</t>
  </si>
  <si>
    <t>MAGNET 007 BENTUK 4 SAMA KOTAK</t>
  </si>
  <si>
    <t>MAG-IM8</t>
  </si>
  <si>
    <t>MAGNET ABJAD H505-1 BESAR</t>
  </si>
  <si>
    <t>MAG-IM9</t>
  </si>
  <si>
    <t>MAGNET ABJAD H505-3 KECIL</t>
  </si>
  <si>
    <t>MAG-NB1</t>
  </si>
  <si>
    <t>MAGNET X-3008</t>
  </si>
  <si>
    <t>X-3008</t>
  </si>
  <si>
    <t>MALAM</t>
  </si>
  <si>
    <t>MAL-SH1</t>
  </si>
  <si>
    <t>MALAM SHINTOENG 1W POLOS K</t>
  </si>
  <si>
    <t>1W K</t>
  </si>
  <si>
    <t>HANSA</t>
  </si>
  <si>
    <t>MAL-SH2</t>
  </si>
  <si>
    <t>MALAM SHINTOENG 6-12W K</t>
  </si>
  <si>
    <t>6-12W K</t>
  </si>
  <si>
    <t>MAL-SH3</t>
  </si>
  <si>
    <t>MALAM SHINTOENG 1W POLOS TG</t>
  </si>
  <si>
    <t>1W TG</t>
  </si>
  <si>
    <t>MAL-SH4</t>
  </si>
  <si>
    <t>MALAM SHINTOENG 6-12W TG</t>
  </si>
  <si>
    <t>6-12W TG</t>
  </si>
  <si>
    <t>MAL-SH5</t>
  </si>
  <si>
    <t>MALAM SHINTOENG 1W POLOS B</t>
  </si>
  <si>
    <t>1W B</t>
  </si>
  <si>
    <t>MAL-SH6</t>
  </si>
  <si>
    <t>MALAM SHINTOENG 6-12W B</t>
  </si>
  <si>
    <t>6-12W B</t>
  </si>
  <si>
    <t>MAP-NB1</t>
  </si>
  <si>
    <t>MAP JARING SLETING B4 5601</t>
  </si>
  <si>
    <t>B4</t>
  </si>
  <si>
    <t>MAP-SK2</t>
  </si>
  <si>
    <t>MAP A-012 TALI BIRU</t>
  </si>
  <si>
    <t>MAP-NB5</t>
  </si>
  <si>
    <t>MAP A6 KUPU</t>
  </si>
  <si>
    <t>KUPU</t>
  </si>
  <si>
    <t>JR</t>
  </si>
  <si>
    <t>MAP-SK7</t>
  </si>
  <si>
    <t>MAP BATIK SIKA</t>
  </si>
  <si>
    <t>MAP-NB8</t>
  </si>
  <si>
    <t>MAP-NB9</t>
  </si>
  <si>
    <t>MAP CLEAR PP 802-1</t>
  </si>
  <si>
    <t>MAP-NB10</t>
  </si>
  <si>
    <t>MAP CLEAR PP XS-802 MIX F4 (802-2)</t>
  </si>
  <si>
    <t>MAP-NB11</t>
  </si>
  <si>
    <t>MAP-TX13</t>
  </si>
  <si>
    <t>MAP FILE EN 1020</t>
  </si>
  <si>
    <t>TX</t>
  </si>
  <si>
    <t>MAP-TX14</t>
  </si>
  <si>
    <t>MAP FILE EN 1023 FC</t>
  </si>
  <si>
    <t>MAP-EN15</t>
  </si>
  <si>
    <t>MAP-EN16</t>
  </si>
  <si>
    <t>MAP-EN17</t>
  </si>
  <si>
    <t>MAP-EN18</t>
  </si>
  <si>
    <t>MAP-EN19</t>
  </si>
  <si>
    <t>MAP FABRIC CASE</t>
  </si>
  <si>
    <t>MAP-NB22</t>
  </si>
  <si>
    <t>MAP FILE 24361-2 B5 BENING</t>
  </si>
  <si>
    <t>MAP-TX23</t>
  </si>
  <si>
    <t>MAP FILE EN 1105 F</t>
  </si>
  <si>
    <t>MAP-NB24</t>
  </si>
  <si>
    <t>MAP-NB26</t>
  </si>
  <si>
    <t>MAP-NB27</t>
  </si>
  <si>
    <t>MAP-NB28</t>
  </si>
  <si>
    <t>6 KARTON 708 PCS</t>
  </si>
  <si>
    <t>MAP-NB29</t>
  </si>
  <si>
    <t>MAP-NB30</t>
  </si>
  <si>
    <t>MAP FILE RET 1801-5 B4</t>
  </si>
  <si>
    <t>MAP-NB31</t>
  </si>
  <si>
    <t>MAP FILE RET 1802-1 A6</t>
  </si>
  <si>
    <t>MAP-NB32</t>
  </si>
  <si>
    <t>MAP FILE RET 1802-2 A5</t>
  </si>
  <si>
    <t>MAP-NB33</t>
  </si>
  <si>
    <t>MAP FILE RET 1802-3 B5</t>
  </si>
  <si>
    <t>MAP-NB34</t>
  </si>
  <si>
    <t>MAP FILE RET 1803-1 A6</t>
  </si>
  <si>
    <t>MAP-NB35</t>
  </si>
  <si>
    <t>MAP FILE RET 1803-3 B5</t>
  </si>
  <si>
    <t>MAP-NB36</t>
  </si>
  <si>
    <t>MAP FILE RET 1804-1 A6</t>
  </si>
  <si>
    <t>MAP-NB37</t>
  </si>
  <si>
    <t>MAP FILE RET 1804-3 B5</t>
  </si>
  <si>
    <t>MAP-NB38</t>
  </si>
  <si>
    <t>MAP-NB39</t>
  </si>
  <si>
    <t>MAP-HJ45</t>
  </si>
  <si>
    <t>HJ</t>
  </si>
  <si>
    <t>20 KARTON 168 PCS</t>
  </si>
  <si>
    <t>MAP-KL54</t>
  </si>
  <si>
    <t>KL</t>
  </si>
  <si>
    <t>MAP-NB55</t>
  </si>
  <si>
    <t>EXPANDING FILE S 5304 F</t>
  </si>
  <si>
    <t>4 KARTON 12 PCS</t>
  </si>
  <si>
    <t>MAP KANCING FANCY M07</t>
  </si>
  <si>
    <t>PARIS</t>
  </si>
  <si>
    <t>MAP-NB72</t>
  </si>
  <si>
    <t>MAP KANCING 4 UTN BIRU</t>
  </si>
  <si>
    <t>MAP-NB73</t>
  </si>
  <si>
    <t>MAP KANCING 4 UTN KUNING</t>
  </si>
  <si>
    <t>0 KARTON 19 LSN</t>
  </si>
  <si>
    <t>MAP-SK74</t>
  </si>
  <si>
    <t>MAP-SK75</t>
  </si>
  <si>
    <t>MAP-SK76</t>
  </si>
  <si>
    <t>MAP-SK77</t>
  </si>
  <si>
    <t>MAP-SK78</t>
  </si>
  <si>
    <t>MAP-NB79</t>
  </si>
  <si>
    <t>MAP KANCING 4 UTN MERAH</t>
  </si>
  <si>
    <t>MAP-SK80</t>
  </si>
  <si>
    <t>AC-105</t>
  </si>
  <si>
    <t>MAP-SK81</t>
  </si>
  <si>
    <t>MAP L SIKA AC-105 HIJAU</t>
  </si>
  <si>
    <t>MAP-SK82</t>
  </si>
  <si>
    <t>MAP L SIKA AC-105 KUNING</t>
  </si>
  <si>
    <t>MAP-SK83</t>
  </si>
  <si>
    <t>MAP L SIKA AC-105 MERAH</t>
  </si>
  <si>
    <t>MAP-SK84</t>
  </si>
  <si>
    <t>MAP L SIKA AC-105 PUTIH</t>
  </si>
  <si>
    <t>MAP-MC86</t>
  </si>
  <si>
    <t>MAP KANCING 1 MICROTOP MT-119 PUTIH</t>
  </si>
  <si>
    <t>4 KARTON 98 LSN</t>
  </si>
  <si>
    <t>MAP-MC87</t>
  </si>
  <si>
    <t>MAP KANCING 1 MICROTOP MT-119 BIRU</t>
  </si>
  <si>
    <t>MAP SOMSSI 2010 C MINI</t>
  </si>
  <si>
    <t>MAP SOMSSI TALI 2015/S (P/K/B/M/HJ/PINK)</t>
  </si>
  <si>
    <t>23 KARTON 84 PCS</t>
  </si>
  <si>
    <t>MAP TALI A4 WARNA POLOS 4164</t>
  </si>
  <si>
    <t>MAP-SK103</t>
  </si>
  <si>
    <t>MAP-TP109</t>
  </si>
  <si>
    <t>MAP KANCING TOPLA 3080 BIRU</t>
  </si>
  <si>
    <t>MAP-TP110</t>
  </si>
  <si>
    <t>MAP KANCING TOPLA 3080 HITAM</t>
  </si>
  <si>
    <t>MAP-TP111</t>
  </si>
  <si>
    <t>MAP KANCING TOPLA 3080 UNGU</t>
  </si>
  <si>
    <t>MAP-GS119</t>
  </si>
  <si>
    <t>Kupu"</t>
  </si>
  <si>
    <t>MAP-GS122</t>
  </si>
  <si>
    <t>MAP GASTA FC 56</t>
  </si>
  <si>
    <t>Kotak"</t>
  </si>
  <si>
    <t>MAP-VE125</t>
  </si>
  <si>
    <t>MAP V-TECH W209 A3</t>
  </si>
  <si>
    <t>W209</t>
  </si>
  <si>
    <t>MAP-MC126</t>
  </si>
  <si>
    <t>MAP DATA MICROTOP KD 861</t>
  </si>
  <si>
    <t>MAP-MC129</t>
  </si>
  <si>
    <t>MAP MICROTOP BM 53</t>
  </si>
  <si>
    <t>Batik</t>
  </si>
  <si>
    <t>MAP-MC132</t>
  </si>
  <si>
    <t>MAP MICROTOP CF 56</t>
  </si>
  <si>
    <t>MAP-MC135</t>
  </si>
  <si>
    <t>MAP DATA MICROTOP CF 57</t>
  </si>
  <si>
    <t>MAP-MC141</t>
  </si>
  <si>
    <t>MAP ZIPPER PELANGI D57</t>
  </si>
  <si>
    <t>MAP-TF147</t>
  </si>
  <si>
    <t>MAP ZIPPER TF 22 B6 BF53</t>
  </si>
  <si>
    <t>BF53</t>
  </si>
  <si>
    <t>MAP-TF148</t>
  </si>
  <si>
    <t>MAP ZIPPER TF 23 A5 BF54</t>
  </si>
  <si>
    <t>BF54</t>
  </si>
  <si>
    <t>MAP-TF149</t>
  </si>
  <si>
    <t>MAP ZIPPER TF 24 A4</t>
  </si>
  <si>
    <t>MAP-TF150</t>
  </si>
  <si>
    <t>MAP ZIPPER TF 25 B4</t>
  </si>
  <si>
    <t>MAP-TX153</t>
  </si>
  <si>
    <t>MAP FILE EN 0103F</t>
  </si>
  <si>
    <t>0103 F</t>
  </si>
  <si>
    <t>MAP/ ZIPPER BAG TRIX EN 1101</t>
  </si>
  <si>
    <t>MAP-NB157</t>
  </si>
  <si>
    <t>MAP-TP158</t>
  </si>
  <si>
    <t>CARRY FILE TOPLA 8820 BIRU</t>
  </si>
  <si>
    <t>MAP-TP159</t>
  </si>
  <si>
    <t>CARRY FILE TOPLA 8820 MERAH</t>
  </si>
  <si>
    <t>MAP-TP160</t>
  </si>
  <si>
    <t>CARRY FILE TOPLA 8820 PUTIH</t>
  </si>
  <si>
    <t>MAP-TP161</t>
  </si>
  <si>
    <t>CARRY FILE TOPLA 8820 KUNING</t>
  </si>
  <si>
    <t>MAP-TP162</t>
  </si>
  <si>
    <t>CARRY FILE TOPLA 8820 HIJAU</t>
  </si>
  <si>
    <t>MAP-TP163</t>
  </si>
  <si>
    <t>CARRY FILE TOPLA 8830 MERAH</t>
  </si>
  <si>
    <t>MAP-TP164</t>
  </si>
  <si>
    <t>CARRY FILE TOPLA 8830 HIJAU</t>
  </si>
  <si>
    <t>MAP-TP165</t>
  </si>
  <si>
    <t>CARRY FILE TOPLA 8830 BIRU</t>
  </si>
  <si>
    <t>MAP-TP166</t>
  </si>
  <si>
    <t>CARRY FILE TOPLA 8830 KUNING</t>
  </si>
  <si>
    <t>CLEAR HOLDER 40 ENTER MIX</t>
  </si>
  <si>
    <t>MAP 2015C SOMSI</t>
  </si>
  <si>
    <t>MAP A6 BATIK</t>
  </si>
  <si>
    <t>MAP A6 KOTAK 03</t>
  </si>
  <si>
    <t>0 KARTON -8 LSN</t>
  </si>
  <si>
    <t>MAP-MC173</t>
  </si>
  <si>
    <t>MAP DATA MICROTOP BS-53 A6</t>
  </si>
  <si>
    <t>BS-53</t>
  </si>
  <si>
    <t>SBS</t>
  </si>
  <si>
    <t>0 KARTON -11 LSN</t>
  </si>
  <si>
    <t>MAP-MC174</t>
  </si>
  <si>
    <t>MAP DATA MICROTOP BS-54 A5</t>
  </si>
  <si>
    <t>BS-54</t>
  </si>
  <si>
    <t>MAP-MC175</t>
  </si>
  <si>
    <t>MAP DATA MICROTOP BS-55 B5</t>
  </si>
  <si>
    <t>BS-55</t>
  </si>
  <si>
    <t>MAP-MC176</t>
  </si>
  <si>
    <t>MAP DATA MICROTOP BS-56 A4</t>
  </si>
  <si>
    <t>BS-56</t>
  </si>
  <si>
    <t>MAP-MC177</t>
  </si>
  <si>
    <t>MAP DATA MICROTOP BS-57 B4</t>
  </si>
  <si>
    <t>BS-57</t>
  </si>
  <si>
    <t>MAP DATA MICROTOP PA-53/ A6</t>
  </si>
  <si>
    <t>MAP DATA MICROTOP PA-54/ A5</t>
  </si>
  <si>
    <t>MAP-MC180</t>
  </si>
  <si>
    <t>MAP DATA MICROTOP PA-56/ A4</t>
  </si>
  <si>
    <t>PA-56</t>
  </si>
  <si>
    <t>MAP DATA MICROTOP PA-57/ B4</t>
  </si>
  <si>
    <t>MAP FILE RET 1804-2 A5</t>
  </si>
  <si>
    <t>MAP-NB191</t>
  </si>
  <si>
    <t>MAP-VE207</t>
  </si>
  <si>
    <t>EXPANDING FILE V-TECH 4511 B5</t>
  </si>
  <si>
    <t>MAP-VE208</t>
  </si>
  <si>
    <t>EXPANDING FILE V-TECH 4512 B5</t>
  </si>
  <si>
    <t>MAP-TS209</t>
  </si>
  <si>
    <t>MAP TESLA BATIK BT 53 S</t>
  </si>
  <si>
    <t>TS</t>
  </si>
  <si>
    <t>0 KARTON 52 LSN</t>
  </si>
  <si>
    <t>MAP-TS210</t>
  </si>
  <si>
    <t>MAP DATA TESLA TS 55 BATIK</t>
  </si>
  <si>
    <t>2 KARTON 47 LSN</t>
  </si>
  <si>
    <t>MAP-SK217</t>
  </si>
  <si>
    <t>MAP-SK218</t>
  </si>
  <si>
    <t>MAP ZIPPER KANCING 2 SIKA BIRU</t>
  </si>
  <si>
    <t>MAP-SK219</t>
  </si>
  <si>
    <t>MAP ZIPPER KANCING 2 SIKA HIJAU</t>
  </si>
  <si>
    <t>MAP-SK220</t>
  </si>
  <si>
    <t>MAP ZIPPER KANCING 2 SIKA MERAH</t>
  </si>
  <si>
    <t>MAP-SK221</t>
  </si>
  <si>
    <t>MAP ZIPPER KANCING 2 SIKA KUNING</t>
  </si>
  <si>
    <t>MAP-NB222</t>
  </si>
  <si>
    <t>CH 040</t>
  </si>
  <si>
    <t>MAP-NB223</t>
  </si>
  <si>
    <t>CH 060</t>
  </si>
  <si>
    <t>MAP-MC224</t>
  </si>
  <si>
    <t>MT-631</t>
  </si>
  <si>
    <t>MAP-MC225</t>
  </si>
  <si>
    <t>MT-632</t>
  </si>
  <si>
    <t>MAP-MC226</t>
  </si>
  <si>
    <t>EXPANDING FILE MICROTOP MT-625 FOLIO</t>
  </si>
  <si>
    <t>MT-625</t>
  </si>
  <si>
    <t>BF-19</t>
  </si>
  <si>
    <t>MAP-SK228</t>
  </si>
  <si>
    <t>BUSINESS FILE SIKA AC-106 BIRU</t>
  </si>
  <si>
    <t>MAP-SK229</t>
  </si>
  <si>
    <t>BUSINESS FILE SIKA AC-106 HIJAU</t>
  </si>
  <si>
    <t>AC-106</t>
  </si>
  <si>
    <t>MAP-SK230</t>
  </si>
  <si>
    <t>BUSINESS FILE SIKA AC-106 KUNING</t>
  </si>
  <si>
    <t>MAP-SK231</t>
  </si>
  <si>
    <t>BUSINESS FILE SIKA AC-106 MERAH</t>
  </si>
  <si>
    <t>MAP-SK232</t>
  </si>
  <si>
    <t>BUSINESS FILE SIKA AC-106 PUTIH</t>
  </si>
  <si>
    <t>MAP-TP233</t>
  </si>
  <si>
    <t>555-40</t>
  </si>
  <si>
    <t>MAP-TP234</t>
  </si>
  <si>
    <t>MAP-TP235</t>
  </si>
  <si>
    <t>MAP-TP236</t>
  </si>
  <si>
    <t>MAP-TP237</t>
  </si>
  <si>
    <t>555-60</t>
  </si>
  <si>
    <t>MAP-TP238</t>
  </si>
  <si>
    <t>MAP-TP239</t>
  </si>
  <si>
    <t>MAP-TP240</t>
  </si>
  <si>
    <t>MEC-DB5</t>
  </si>
  <si>
    <t>MECHPEN DEBOZZ DBM P 300</t>
  </si>
  <si>
    <t>31 KARTON 237 LSN</t>
  </si>
  <si>
    <t>G-09307</t>
  </si>
  <si>
    <t>MEC-TZ1</t>
  </si>
  <si>
    <t>TM01800</t>
  </si>
  <si>
    <t>PER TGL 25 MAR 24 INPUT MANUAL</t>
  </si>
  <si>
    <t>MEC-TZ4</t>
  </si>
  <si>
    <t>MECHPEN TIZO TM 01500</t>
  </si>
  <si>
    <t>TM01500</t>
  </si>
  <si>
    <t>MEJ-NB2</t>
  </si>
  <si>
    <t>MEJ-PL1</t>
  </si>
  <si>
    <t>PELNA</t>
  </si>
  <si>
    <t>MEJ-NB3</t>
  </si>
  <si>
    <t>MEJA BELAJAR 3D</t>
  </si>
  <si>
    <t>MESIN</t>
  </si>
  <si>
    <t>MES-BS2</t>
  </si>
  <si>
    <t>MESIN LEM TEMBAK BOSCO 5538</t>
  </si>
  <si>
    <t>MES-BX3</t>
  </si>
  <si>
    <t>BX</t>
  </si>
  <si>
    <t>E2010</t>
  </si>
  <si>
    <t>MES-PC1</t>
  </si>
  <si>
    <t>MESIN LEM KECIL 20W PACMAN 82</t>
  </si>
  <si>
    <t>NAME TAG</t>
  </si>
  <si>
    <t>NAM-NB1</t>
  </si>
  <si>
    <t>NAME TAG DUS MERAH 301</t>
  </si>
  <si>
    <t>NOTEBOOK</t>
  </si>
  <si>
    <t>NOT-NB1</t>
  </si>
  <si>
    <t>NOTEBOOK YRKQ-A568</t>
  </si>
  <si>
    <t>YRKQ-A568</t>
  </si>
  <si>
    <t>0 KARTON 3 PCS</t>
  </si>
  <si>
    <t>NOT-NB2</t>
  </si>
  <si>
    <t>NOTEBOOK XQ-3223</t>
  </si>
  <si>
    <t>XQ-3223</t>
  </si>
  <si>
    <t>0 KARTON 9 PCS</t>
  </si>
  <si>
    <t>NOT-IM3</t>
  </si>
  <si>
    <t>7050-11</t>
  </si>
  <si>
    <t>NOT-IM4</t>
  </si>
  <si>
    <t>NOTEBOOK SPIRAL 28825-61 A5</t>
  </si>
  <si>
    <t>28825-61</t>
  </si>
  <si>
    <t>NOT-IM5</t>
  </si>
  <si>
    <t>IMPORT D7</t>
  </si>
  <si>
    <t>4 KARTON 90 PCS</t>
  </si>
  <si>
    <t>NOT-IM19</t>
  </si>
  <si>
    <t>B0200</t>
  </si>
  <si>
    <t>NOT-IM20</t>
  </si>
  <si>
    <t>B0217</t>
  </si>
  <si>
    <t>NOT-IM21</t>
  </si>
  <si>
    <t>B078</t>
  </si>
  <si>
    <t>NOT-IM22</t>
  </si>
  <si>
    <t>B1005</t>
  </si>
  <si>
    <t>0 KARTON -3 PCS</t>
  </si>
  <si>
    <t>NOT-NB23</t>
  </si>
  <si>
    <t>MB 120</t>
  </si>
  <si>
    <t>NOT-IM24</t>
  </si>
  <si>
    <t>7050-18</t>
  </si>
  <si>
    <t>NOT-IM25</t>
  </si>
  <si>
    <t>707-44</t>
  </si>
  <si>
    <t>NOT-IM26</t>
  </si>
  <si>
    <t>NOT-IM27</t>
  </si>
  <si>
    <t>NOTEBOOK SPIRAL 28850-65</t>
  </si>
  <si>
    <t>28850-65</t>
  </si>
  <si>
    <t>NOT-IM28</t>
  </si>
  <si>
    <t>NOTEBOOK SPIRAL 28850-67</t>
  </si>
  <si>
    <t>28850-67</t>
  </si>
  <si>
    <t>NOT-IM29</t>
  </si>
  <si>
    <t>NOTEBOOK SPIRAL 28850-68</t>
  </si>
  <si>
    <t>28850-68</t>
  </si>
  <si>
    <t>B1019</t>
  </si>
  <si>
    <t>B0196</t>
  </si>
  <si>
    <t>0 KARTON -30 PCS</t>
  </si>
  <si>
    <t>BN TALI AA 0321-16/ 17 A7-80</t>
  </si>
  <si>
    <t>0321-16</t>
  </si>
  <si>
    <t>NOT-NB33</t>
  </si>
  <si>
    <t>NOT-IM34</t>
  </si>
  <si>
    <t>NOTEBOOK 70100-2</t>
  </si>
  <si>
    <t>70100-2</t>
  </si>
  <si>
    <t>NOT-IM35</t>
  </si>
  <si>
    <t>NOTEBOOK 7025-30</t>
  </si>
  <si>
    <t>7025-30</t>
  </si>
  <si>
    <t>NOT-IM36</t>
  </si>
  <si>
    <t>NOTEBOOK SPIRAL 25100-67</t>
  </si>
  <si>
    <t>25100-67</t>
  </si>
  <si>
    <t>NOT-IM37</t>
  </si>
  <si>
    <t>NOTEBOOK SPIRAL 28825-65</t>
  </si>
  <si>
    <t>28825-65</t>
  </si>
  <si>
    <t>NOT-IM38</t>
  </si>
  <si>
    <t>NOTEBOOK SPIRAL 28825-67</t>
  </si>
  <si>
    <t>28825-67</t>
  </si>
  <si>
    <t>NOT-IM39</t>
  </si>
  <si>
    <t>NOTEBOOK SPIRAL 28850-61</t>
  </si>
  <si>
    <t>28850-61</t>
  </si>
  <si>
    <t>NOT-EN40</t>
  </si>
  <si>
    <t>BLOCK NOTE SPIRAL ENTER 403</t>
  </si>
  <si>
    <t>NOT-EN41</t>
  </si>
  <si>
    <t>BLOCK NOTE SPIRAL ENTER 501</t>
  </si>
  <si>
    <t>NOT-EN42</t>
  </si>
  <si>
    <t>BLOCK NOTE SPIRAL ENTER 404</t>
  </si>
  <si>
    <t>NOT-IM43</t>
  </si>
  <si>
    <t>NOTEBOOK SPIRAL 50100-71</t>
  </si>
  <si>
    <t>50100-71</t>
  </si>
  <si>
    <t>NOT-IM44</t>
  </si>
  <si>
    <t>7050-2</t>
  </si>
  <si>
    <t>NOT-IM45</t>
  </si>
  <si>
    <t>A5-508</t>
  </si>
  <si>
    <t>NOT-IM46</t>
  </si>
  <si>
    <t>A5-UN</t>
  </si>
  <si>
    <t>NOT-IM47</t>
  </si>
  <si>
    <t>NOT-IM48</t>
  </si>
  <si>
    <t>NOT-IM49</t>
  </si>
  <si>
    <t>NOT-IM50</t>
  </si>
  <si>
    <t>NOT-IM51</t>
  </si>
  <si>
    <t>707-19</t>
  </si>
  <si>
    <t>NOT-IM52</t>
  </si>
  <si>
    <t>707-45</t>
  </si>
  <si>
    <t>NOT-IM53</t>
  </si>
  <si>
    <t>A5-105</t>
  </si>
  <si>
    <t>NOT-IM54</t>
  </si>
  <si>
    <t>A5-110</t>
  </si>
  <si>
    <t>NOT-IM55</t>
  </si>
  <si>
    <t>18100-36</t>
  </si>
  <si>
    <t>NOT-IM56</t>
  </si>
  <si>
    <t>NOTEBOOK 18100-61</t>
  </si>
  <si>
    <t>18100-61</t>
  </si>
  <si>
    <t>NOT-IM57</t>
  </si>
  <si>
    <t>NOTEBOOK 18100-62</t>
  </si>
  <si>
    <t>18100-62</t>
  </si>
  <si>
    <t>NOT-IM58</t>
  </si>
  <si>
    <t>NOTEBOOK 18100-71</t>
  </si>
  <si>
    <t>18100-71</t>
  </si>
  <si>
    <t>NOT-IM59</t>
  </si>
  <si>
    <t>25100-56</t>
  </si>
  <si>
    <t>NOT-IM60</t>
  </si>
  <si>
    <t>25100-62</t>
  </si>
  <si>
    <t>IMPORT D3+D6</t>
  </si>
  <si>
    <t>NOT-IM61</t>
  </si>
  <si>
    <t>25100-71</t>
  </si>
  <si>
    <t>IMPORT D3+D7</t>
  </si>
  <si>
    <t>NOT-IM62</t>
  </si>
  <si>
    <t>28825-68</t>
  </si>
  <si>
    <t>NOT-IM63</t>
  </si>
  <si>
    <t>50100-67</t>
  </si>
  <si>
    <t>IMPORT D1+D7</t>
  </si>
  <si>
    <t>NOT-IM64</t>
  </si>
  <si>
    <t>NOTEBOOK 7025-16</t>
  </si>
  <si>
    <t>7025-16</t>
  </si>
  <si>
    <t>NOT-IM65</t>
  </si>
  <si>
    <t>NOTEBOOK 7025-18</t>
  </si>
  <si>
    <t>7025-18</t>
  </si>
  <si>
    <t>NOT-IM66</t>
  </si>
  <si>
    <t>7025-28</t>
  </si>
  <si>
    <t>NOT-IM67</t>
  </si>
  <si>
    <t>NOTEBOOK 7025-31</t>
  </si>
  <si>
    <t>7025-31</t>
  </si>
  <si>
    <t>NOT-IM68</t>
  </si>
  <si>
    <t>7050-19</t>
  </si>
  <si>
    <t>NOT-IM69</t>
  </si>
  <si>
    <t>7050-20</t>
  </si>
  <si>
    <t>NOT-IM70</t>
  </si>
  <si>
    <t>NOTEBOOK 7025-27</t>
  </si>
  <si>
    <t>7025-27</t>
  </si>
  <si>
    <t>NOT-IM71</t>
  </si>
  <si>
    <t>A5-107</t>
  </si>
  <si>
    <t>NOT-IM72</t>
  </si>
  <si>
    <t>A5-521</t>
  </si>
  <si>
    <t>NOT-IM73</t>
  </si>
  <si>
    <t>28850-62</t>
  </si>
  <si>
    <t>0 KARTON -7 LSN</t>
  </si>
  <si>
    <t>NOT-IM74</t>
  </si>
  <si>
    <t>28850-64</t>
  </si>
  <si>
    <t>NOT-IM75</t>
  </si>
  <si>
    <t>NOTEBOOK 7025-19</t>
  </si>
  <si>
    <t>7025-19</t>
  </si>
  <si>
    <t>NOT-NB76</t>
  </si>
  <si>
    <t>BN TALI AA 0321-11/A7-80/FRUIT</t>
  </si>
  <si>
    <t>0321-11</t>
  </si>
  <si>
    <t>NOT-NB77</t>
  </si>
  <si>
    <t>BN TALI AA 0321-20/A7-80/SR</t>
  </si>
  <si>
    <t>0321-20</t>
  </si>
  <si>
    <t>NTS</t>
  </si>
  <si>
    <t>NTS-2</t>
  </si>
  <si>
    <t>NOTES BUAH SPIRAL BH/ LC 421 WORRY</t>
  </si>
  <si>
    <t>NTS-3</t>
  </si>
  <si>
    <t>NOTES FANCY 7091 SUNLIGHT</t>
  </si>
  <si>
    <t>NTS-4</t>
  </si>
  <si>
    <t>NOTES SPIRAL 062(2)/ 061(1)</t>
  </si>
  <si>
    <t>NTS-5</t>
  </si>
  <si>
    <t>NOTES SPIRAL 505 KCG + BP</t>
  </si>
  <si>
    <t>NTS-NB1</t>
  </si>
  <si>
    <t>NOTES 156-80</t>
  </si>
  <si>
    <t>156-80</t>
  </si>
  <si>
    <t>NOTES SPIRAL PRINCESS 708 (TENAGA BARU)</t>
  </si>
  <si>
    <t>NOTES SPIRAL PRINCESS BERDIRI (MITRA)</t>
  </si>
  <si>
    <t>NOTES YOYO</t>
  </si>
  <si>
    <t>OIL-DB2</t>
  </si>
  <si>
    <t>OIL-DB3</t>
  </si>
  <si>
    <t>OIL PASTEL TBG DEBOZZ 670-24 24W</t>
  </si>
  <si>
    <t>670-24</t>
  </si>
  <si>
    <t>26 KARTON 5 LSN</t>
  </si>
  <si>
    <t>OIL-NB1</t>
  </si>
  <si>
    <t>OIL PASTEL HW 12</t>
  </si>
  <si>
    <t>OIL PASTEL BB 12/ HW 12</t>
  </si>
  <si>
    <t>ORI-AL1</t>
  </si>
  <si>
    <t>KERTAS LIPAT ORIGAMI ALFA FLUORESCENT 12 X 12</t>
  </si>
  <si>
    <t>12X12</t>
  </si>
  <si>
    <t>ORI-AL4</t>
  </si>
  <si>
    <t>K LIPAT FLUORESCENT 14X14</t>
  </si>
  <si>
    <t>14X14</t>
  </si>
  <si>
    <t>ORI-AL5</t>
  </si>
  <si>
    <t>K LIPAT FLUORESCENT 16X16</t>
  </si>
  <si>
    <t>16X16</t>
  </si>
  <si>
    <t>0 KARTON -57 PCS</t>
  </si>
  <si>
    <t>ORI-AL6</t>
  </si>
  <si>
    <t>KERTAS LIPAT ORIGAMI ALFA FLUORESCENT 20 X 20</t>
  </si>
  <si>
    <t>20X20</t>
  </si>
  <si>
    <t>ORI-NB2</t>
  </si>
  <si>
    <t>KERTAS LIPAT ORIGAMI HL 305</t>
  </si>
  <si>
    <t>ORI-NB3</t>
  </si>
  <si>
    <t>KERTAS LIPAT ORIGAMI Z 003</t>
  </si>
  <si>
    <t>PALET</t>
  </si>
  <si>
    <t>PAL-IM6</t>
  </si>
  <si>
    <t>PAL-NB1</t>
  </si>
  <si>
    <t>PALET ANGGUR</t>
  </si>
  <si>
    <t>PAL-NB10</t>
  </si>
  <si>
    <t>PALET CAT AIR SAKURA BIASA DOF</t>
  </si>
  <si>
    <t>BUTEK</t>
  </si>
  <si>
    <t>PAL-NB11</t>
  </si>
  <si>
    <t>PALET KEPITING DOP PKD 202</t>
  </si>
  <si>
    <t>PAL-NB12</t>
  </si>
  <si>
    <t>PIRING CAT AIR SEGI (L KU)</t>
  </si>
  <si>
    <t>L KU</t>
  </si>
  <si>
    <t>PAL-NB2</t>
  </si>
  <si>
    <t>PALET APEL</t>
  </si>
  <si>
    <t>PAL-NB3</t>
  </si>
  <si>
    <t>PALET CAT AIR SAKURA TRANS</t>
  </si>
  <si>
    <t>PAL-NB4</t>
  </si>
  <si>
    <t>PALET CAT AIR SAKURA PUTIH UTN</t>
  </si>
  <si>
    <t>PAL-NB5</t>
  </si>
  <si>
    <t>PALET KUMBANG 1011</t>
  </si>
  <si>
    <t>PAL-NB8</t>
  </si>
  <si>
    <t>PAL-NB9</t>
  </si>
  <si>
    <t>PALET PLT 006 JOSS</t>
  </si>
  <si>
    <t>PLT 006</t>
  </si>
  <si>
    <t>PAPAN WB</t>
  </si>
  <si>
    <t>PAPAN W/B BESAR 50X70</t>
  </si>
  <si>
    <t>PAP-NB1</t>
  </si>
  <si>
    <t>PAPAN WHITE BOARD XG POLOS 20 X 30</t>
  </si>
  <si>
    <t>20 X 30</t>
  </si>
  <si>
    <t>PAP-NB2</t>
  </si>
  <si>
    <t>PAPAN WHITE BOARD XG POLOS 25 X 35</t>
  </si>
  <si>
    <t>PAP-NB3</t>
  </si>
  <si>
    <t>PAPAN WHITE BOARD XG POLOS 30 X 40</t>
  </si>
  <si>
    <t>30 X 40</t>
  </si>
  <si>
    <t>PCA-100</t>
  </si>
  <si>
    <t>PENSIL CASE SH-01</t>
  </si>
  <si>
    <t>PENSIL CASE SH-04</t>
  </si>
  <si>
    <t>PENSIL CASE ZL-182</t>
  </si>
  <si>
    <t>PENSIL CASE 5245</t>
  </si>
  <si>
    <t>PENSIL CASE AC-2829-3</t>
  </si>
  <si>
    <t>PENSIL CASE BH-20231</t>
  </si>
  <si>
    <t>PENSIL CASE BH-226</t>
  </si>
  <si>
    <t>PENSIL CASE BH-227</t>
  </si>
  <si>
    <t>PENSIL CASE BH-265</t>
  </si>
  <si>
    <t>PENSIL CASE BH-266</t>
  </si>
  <si>
    <t>PENSIL CASE BH-268</t>
  </si>
  <si>
    <t>PCA-IM101</t>
  </si>
  <si>
    <t>SH-10</t>
  </si>
  <si>
    <t>PCA-IM104</t>
  </si>
  <si>
    <t>PENSIL CASE SH-07</t>
  </si>
  <si>
    <t>SH-07</t>
  </si>
  <si>
    <t>PCA-IM105</t>
  </si>
  <si>
    <t>PENSIL CASE SH-15</t>
  </si>
  <si>
    <t>PCA-IM106</t>
  </si>
  <si>
    <t>PENSIL CASE SH-16</t>
  </si>
  <si>
    <t>PCA-IM107</t>
  </si>
  <si>
    <t>PENSIL CASE SH-8601</t>
  </si>
  <si>
    <t>PCA-IM108</t>
  </si>
  <si>
    <t>PENSIL CASE SH-8602</t>
  </si>
  <si>
    <t>PCA-IM109</t>
  </si>
  <si>
    <t>PENSIL CASE SH-8603</t>
  </si>
  <si>
    <t>PCA-IM110</t>
  </si>
  <si>
    <t>PENSIL CASE SH-8604</t>
  </si>
  <si>
    <t>PCA-IM111</t>
  </si>
  <si>
    <t>PENSIL CASE SH-8701</t>
  </si>
  <si>
    <t>PCA-IM112</t>
  </si>
  <si>
    <t>PENSIL CASE SH-8702</t>
  </si>
  <si>
    <t>PCA-IM113</t>
  </si>
  <si>
    <t>PENSIL CASE SH-8703</t>
  </si>
  <si>
    <t>PCA-IM114</t>
  </si>
  <si>
    <t>PENSIL CASE SH-8704</t>
  </si>
  <si>
    <t>PCA-IM115</t>
  </si>
  <si>
    <t>PENSIL CASE SH-8705</t>
  </si>
  <si>
    <t>PCA-IM116</t>
  </si>
  <si>
    <t>PENSIL CASE WLT9900</t>
  </si>
  <si>
    <t>8 KARTON 264 PCS</t>
  </si>
  <si>
    <t>PCA-IM117</t>
  </si>
  <si>
    <t>PCA-IM118</t>
  </si>
  <si>
    <t>PENSIL CASE WLT9902</t>
  </si>
  <si>
    <t>PCA-IM119</t>
  </si>
  <si>
    <t>PCA-IM12</t>
  </si>
  <si>
    <t>PENSIL CASE 105</t>
  </si>
  <si>
    <t>PCA-IM120</t>
  </si>
  <si>
    <t>PENSIL CASE ZL-139-7</t>
  </si>
  <si>
    <t>PCA-IM121</t>
  </si>
  <si>
    <t>PENSIL CASE ZL-178-1 MOBIL K</t>
  </si>
  <si>
    <t>PCA-IM13</t>
  </si>
  <si>
    <t>PENSIL CASE 168-18</t>
  </si>
  <si>
    <t>IMPORT D4 + D8</t>
  </si>
  <si>
    <t>PCA-IM132</t>
  </si>
  <si>
    <t>PENCIL CASE H-9905 KLG</t>
  </si>
  <si>
    <t>H-9905</t>
  </si>
  <si>
    <t>PCA-IM135</t>
  </si>
  <si>
    <t>PENCIL CASE 588-157 MAGNET</t>
  </si>
  <si>
    <t>PCA-IM136</t>
  </si>
  <si>
    <t>PENCIL CASE DZ-0065 MAGNET</t>
  </si>
  <si>
    <t>13 KARTON 132 PCS</t>
  </si>
  <si>
    <t>PCA-IM137</t>
  </si>
  <si>
    <t>PENCIL CASE 588-181-1 MAGNET</t>
  </si>
  <si>
    <t>PCA-IM138</t>
  </si>
  <si>
    <t>WLT-9906</t>
  </si>
  <si>
    <t>PCA-IM15</t>
  </si>
  <si>
    <t>PENSIL CASE 168-20</t>
  </si>
  <si>
    <t>CEWEK COWOK</t>
  </si>
  <si>
    <t>PCA-IM16</t>
  </si>
  <si>
    <t>PENSIL CASE 168-21</t>
  </si>
  <si>
    <t>PCA-IM17</t>
  </si>
  <si>
    <t>PENSIL CASE 168-22 KALENG</t>
  </si>
  <si>
    <t>PCA-IM18</t>
  </si>
  <si>
    <t>PENSIL CASE 168-25</t>
  </si>
  <si>
    <t>PCA-IM19</t>
  </si>
  <si>
    <t>PENSIL CASE 168-26</t>
  </si>
  <si>
    <t>PCA-IM20</t>
  </si>
  <si>
    <t>PENSIL CASE 168-27</t>
  </si>
  <si>
    <t>PCA-IM21</t>
  </si>
  <si>
    <t>PENSIL CASE 168-28</t>
  </si>
  <si>
    <t>PCA-IM22</t>
  </si>
  <si>
    <t>PENSIL CASE 168-35</t>
  </si>
  <si>
    <t>PCA-IM23</t>
  </si>
  <si>
    <t>PENSIL CASE 168-69-3</t>
  </si>
  <si>
    <t>PCA-IM24</t>
  </si>
  <si>
    <t>PENSIL CASE 17-01A</t>
  </si>
  <si>
    <t>PCA-IM27</t>
  </si>
  <si>
    <t>PCA-IM28</t>
  </si>
  <si>
    <t>PENSIL CASE 5813</t>
  </si>
  <si>
    <t>PCA-IM29</t>
  </si>
  <si>
    <t>PCA-IM30</t>
  </si>
  <si>
    <t>PENCIL CASE DZ-8057 MAGNET</t>
  </si>
  <si>
    <t>DZ-8057</t>
  </si>
  <si>
    <t>PCA-IM31</t>
  </si>
  <si>
    <t>PENSIL CASE 5840</t>
  </si>
  <si>
    <t>IMPORT D5</t>
  </si>
  <si>
    <t>PCA-IM32</t>
  </si>
  <si>
    <t>PENSIL CASE 5842</t>
  </si>
  <si>
    <t>PCA-IM33</t>
  </si>
  <si>
    <t>PENSIL CASE 5843</t>
  </si>
  <si>
    <t>PCA-IM34</t>
  </si>
  <si>
    <t>PCA-IM35</t>
  </si>
  <si>
    <t>PENSIL CASE 5850</t>
  </si>
  <si>
    <t>PCA-IM36</t>
  </si>
  <si>
    <t>PENSIL CASE 5851</t>
  </si>
  <si>
    <t>PCA-IM37</t>
  </si>
  <si>
    <t>PENSIL CASE 5853</t>
  </si>
  <si>
    <t>PCA-IM38</t>
  </si>
  <si>
    <t>PENCIL CASE 5864</t>
  </si>
  <si>
    <t>PCA-IM39</t>
  </si>
  <si>
    <t>PENCIL CASE 5866</t>
  </si>
  <si>
    <t>PCA-IM40</t>
  </si>
  <si>
    <t>PENCIL CASE KALENG H-9888</t>
  </si>
  <si>
    <t>MOBIL</t>
  </si>
  <si>
    <t>H-9888</t>
  </si>
  <si>
    <t>PCA-IM41</t>
  </si>
  <si>
    <t>PENSIL CASE 5870</t>
  </si>
  <si>
    <t>PCA-IM42</t>
  </si>
  <si>
    <t>PENSIL CASE 5871</t>
  </si>
  <si>
    <t>IMPORT D5 + D6</t>
  </si>
  <si>
    <t>PCA-IM44</t>
  </si>
  <si>
    <t>PENSIL CASE 5872</t>
  </si>
  <si>
    <t>IMPORT D5+D6</t>
  </si>
  <si>
    <t>PCA-IM46</t>
  </si>
  <si>
    <t>PENSIL CASE 6A-25</t>
  </si>
  <si>
    <t>PCA-IM47</t>
  </si>
  <si>
    <t>PENSIL CASE 6A-26</t>
  </si>
  <si>
    <t>PCA-IM48</t>
  </si>
  <si>
    <t>PENSIL CASE 6A-28</t>
  </si>
  <si>
    <t>PCA-IM49</t>
  </si>
  <si>
    <t>PENSIL CASE 8300AV TIMBUL</t>
  </si>
  <si>
    <t>PCA-IM50</t>
  </si>
  <si>
    <t>PENSIL CASE 8300D TIMBUL</t>
  </si>
  <si>
    <t>PCA-IM51</t>
  </si>
  <si>
    <t>PENSIL CASE 8300SG TIMBUL</t>
  </si>
  <si>
    <t>PCA-IM52</t>
  </si>
  <si>
    <t>PENSIL CASE 8300TK TIMBUL</t>
  </si>
  <si>
    <t>PCA-IM53</t>
  </si>
  <si>
    <t>PENSIL CASE A-1037 + CAL</t>
  </si>
  <si>
    <t>PCA-IM54</t>
  </si>
  <si>
    <t>PENSIL CASE A-1185</t>
  </si>
  <si>
    <t>PCA-IM55</t>
  </si>
  <si>
    <t>PENSIL CASE A-1301</t>
  </si>
  <si>
    <t>PCA-IM56</t>
  </si>
  <si>
    <t>PENSIL CASE A-1359</t>
  </si>
  <si>
    <t>PCA-IM57</t>
  </si>
  <si>
    <t>PENSIL CASE A-207</t>
  </si>
  <si>
    <t>PCA-IM58</t>
  </si>
  <si>
    <t>PENSIL CASE A-3322</t>
  </si>
  <si>
    <t>PCA-IM59</t>
  </si>
  <si>
    <t>PENSIL CASE A-6500</t>
  </si>
  <si>
    <t>IMPORT 2019+2020</t>
  </si>
  <si>
    <t>PCA-IM61</t>
  </si>
  <si>
    <t>PENSIL CASE A-777 + CAL</t>
  </si>
  <si>
    <t>PCA-IM62</t>
  </si>
  <si>
    <t>PENSIL CASE A-870</t>
  </si>
  <si>
    <t>PCA-IM64</t>
  </si>
  <si>
    <t>PENSIL CASE AC-2860-3</t>
  </si>
  <si>
    <t>PCA-IM66</t>
  </si>
  <si>
    <t>PENSIL CASE AC-2893-3</t>
  </si>
  <si>
    <t>COWOK CEWEK</t>
  </si>
  <si>
    <t>PCA-IM67</t>
  </si>
  <si>
    <t>PENSIL CASE AD-062</t>
  </si>
  <si>
    <t>PCA-IM68</t>
  </si>
  <si>
    <t>PENSIL CASE AG-8881</t>
  </si>
  <si>
    <t>PCA-IM70</t>
  </si>
  <si>
    <t>PENCIL CASE KALENG BH-20232</t>
  </si>
  <si>
    <t>BH-20232</t>
  </si>
  <si>
    <t>PCA-IM73</t>
  </si>
  <si>
    <t>PENSIL CASE BH-228</t>
  </si>
  <si>
    <t>0 KARTON 61 PCS</t>
  </si>
  <si>
    <t>PCA-IM77</t>
  </si>
  <si>
    <t>PENSIL CASE BH-278</t>
  </si>
  <si>
    <t>PCA-IM78</t>
  </si>
  <si>
    <t>PENSIL CASE BH-288</t>
  </si>
  <si>
    <t>PCA-IM79</t>
  </si>
  <si>
    <t>PENSIL CASE BX-3971</t>
  </si>
  <si>
    <t>BX-3971</t>
  </si>
  <si>
    <t>PCA-IM80</t>
  </si>
  <si>
    <t>PENSIL CASE C-8023</t>
  </si>
  <si>
    <t>PCA-IM82</t>
  </si>
  <si>
    <t>PENSIL CASE C-9960</t>
  </si>
  <si>
    <t>PCA-IM83</t>
  </si>
  <si>
    <t>PENSIL CASE DZ-0061-3</t>
  </si>
  <si>
    <t>PCA-IM84</t>
  </si>
  <si>
    <t>PENSIL CASE DZ-32 KALENG</t>
  </si>
  <si>
    <t>PCA-IM85</t>
  </si>
  <si>
    <t>PENSIL CASE HB5246</t>
  </si>
  <si>
    <t>PCA-IM86</t>
  </si>
  <si>
    <t>PENSIL CASE KD-50J</t>
  </si>
  <si>
    <t>PCA-IM87</t>
  </si>
  <si>
    <t>PENSIL CASE KW-1616</t>
  </si>
  <si>
    <t>PCA-IM89</t>
  </si>
  <si>
    <t>PENSIL CASE KW-1717</t>
  </si>
  <si>
    <t>PCA-IM90</t>
  </si>
  <si>
    <t>PENSIL CASE KW-1919</t>
  </si>
  <si>
    <t>PCA-IM92</t>
  </si>
  <si>
    <t>PENSIL CASE P-188</t>
  </si>
  <si>
    <t>7 KARTON 136 PCS</t>
  </si>
  <si>
    <t>PCA-IM93</t>
  </si>
  <si>
    <t>PENSIL CASE PC-613-7 KALENG</t>
  </si>
  <si>
    <t>613-7</t>
  </si>
  <si>
    <t>PCA-IM94</t>
  </si>
  <si>
    <t>PENSIL CASE PC-619-3 MOBIL + KODE</t>
  </si>
  <si>
    <t>PCA-IM95</t>
  </si>
  <si>
    <t>PENSIL CASE PC-633-5 MOBIL K</t>
  </si>
  <si>
    <t>PCA-IM96</t>
  </si>
  <si>
    <t>PENSIL CASE PC-658-9</t>
  </si>
  <si>
    <t>PCA-IM97</t>
  </si>
  <si>
    <t>PENSIL CASE QC-771</t>
  </si>
  <si>
    <t>PCA-IM98</t>
  </si>
  <si>
    <t>PENSIL CASE QY-2023 MOBIL</t>
  </si>
  <si>
    <t>PCA-IM99</t>
  </si>
  <si>
    <t>PENSIL CASE S-300</t>
  </si>
  <si>
    <t>PCA-KY139</t>
  </si>
  <si>
    <t>PENCIL CASE RET KY 1203</t>
  </si>
  <si>
    <t>PCA-KY25</t>
  </si>
  <si>
    <t>PENCIL CASE RET KY 6159</t>
  </si>
  <si>
    <t>PCA-KY65</t>
  </si>
  <si>
    <t>PENCIL CASE RET KY 1123</t>
  </si>
  <si>
    <t>PCA-NB1</t>
  </si>
  <si>
    <t>PENCIL CASE RISLETING XLJ 38164-C</t>
  </si>
  <si>
    <t>ROBOT</t>
  </si>
  <si>
    <t>38164-C</t>
  </si>
  <si>
    <t>PCA-NB123</t>
  </si>
  <si>
    <t>PENCIL CASE KALENG B233 MOBIL</t>
  </si>
  <si>
    <t>B233</t>
  </si>
  <si>
    <t>PCA-NB124</t>
  </si>
  <si>
    <t>PENCIL CASE SET RS 3000 FANCY</t>
  </si>
  <si>
    <t>PCA-NB125</t>
  </si>
  <si>
    <t>PENCIL CASE MAGNET 8631 + CALL</t>
  </si>
  <si>
    <t>PCA-NB126</t>
  </si>
  <si>
    <t>PENCIL CASE KODE 3SSN A 2020D CEWEK</t>
  </si>
  <si>
    <t>CEWEK</t>
  </si>
  <si>
    <t>3SSN</t>
  </si>
  <si>
    <t>PCA-NB127</t>
  </si>
  <si>
    <t>PENCIL CASE MIKA RAKITAN SQ-803</t>
  </si>
  <si>
    <t>SQ-308</t>
  </si>
  <si>
    <t>PCA-NB128</t>
  </si>
  <si>
    <t>PENCIL CASE B-135</t>
  </si>
  <si>
    <t>B-135</t>
  </si>
  <si>
    <t>PCA-NB129</t>
  </si>
  <si>
    <t>PENCIL CASE B-136</t>
  </si>
  <si>
    <t>B-136</t>
  </si>
  <si>
    <t>PCA-NB130</t>
  </si>
  <si>
    <t>PENCIL CASE B-118</t>
  </si>
  <si>
    <t>B-118</t>
  </si>
  <si>
    <t>PCA-NB131</t>
  </si>
  <si>
    <t>PENCIL CASE KODE 3D 3 SUSUN 1299</t>
  </si>
  <si>
    <t>SURYA PRATAMA</t>
  </si>
  <si>
    <t>PCA-NB133</t>
  </si>
  <si>
    <t>PENCIL CASE MAGNIT AC 2829-5</t>
  </si>
  <si>
    <t>AC 2829-5</t>
  </si>
  <si>
    <t>PCA-NB140</t>
  </si>
  <si>
    <t>PC KLG B 652</t>
  </si>
  <si>
    <t>B 652</t>
  </si>
  <si>
    <t>PCA-NB141</t>
  </si>
  <si>
    <t>PC KLG WB 1008 + ISI CAL 1008</t>
  </si>
  <si>
    <t>PCA-NB142</t>
  </si>
  <si>
    <t>PCA-NB2</t>
  </si>
  <si>
    <t>PENCIL CASE MAGNET 35302</t>
  </si>
  <si>
    <t>PCA-NB3</t>
  </si>
  <si>
    <t>PENCIL CASE LPY99-10</t>
  </si>
  <si>
    <t>LPY99-10</t>
  </si>
  <si>
    <t>GADING</t>
  </si>
  <si>
    <t>PCA-NB4</t>
  </si>
  <si>
    <t>PENCIL CASE LPY99-3</t>
  </si>
  <si>
    <t>LPY99-3</t>
  </si>
  <si>
    <t>PCA-XL10</t>
  </si>
  <si>
    <t>PENCIL CASE XLG BD860</t>
  </si>
  <si>
    <t>BD860</t>
  </si>
  <si>
    <t>PCA-XL11</t>
  </si>
  <si>
    <t>PENCIL CASE XLG BD861</t>
  </si>
  <si>
    <t>BD861</t>
  </si>
  <si>
    <t>PCA-XL5</t>
  </si>
  <si>
    <t>PENCIL CASE XLG BD786</t>
  </si>
  <si>
    <t>BD786</t>
  </si>
  <si>
    <t>PCA-XL6</t>
  </si>
  <si>
    <t>PENCIL CASE XLG BD814</t>
  </si>
  <si>
    <t>BD814</t>
  </si>
  <si>
    <t>PCA-XL7</t>
  </si>
  <si>
    <t>PENCIL CASE XLG BD194-B</t>
  </si>
  <si>
    <t>BD194-B</t>
  </si>
  <si>
    <t>PCA-XL8</t>
  </si>
  <si>
    <t>PENCIL CASE XLG BD838</t>
  </si>
  <si>
    <t>BD838</t>
  </si>
  <si>
    <t>PCA-XL9</t>
  </si>
  <si>
    <t>PENCIL CASE XLG BD954</t>
  </si>
  <si>
    <t>BD954</t>
  </si>
  <si>
    <t>PENCIL CASE B-126</t>
  </si>
  <si>
    <t>B-126</t>
  </si>
  <si>
    <t>PENCIL CASE K-96</t>
  </si>
  <si>
    <t>K-96</t>
  </si>
  <si>
    <t>PC KARTON WY 1257</t>
  </si>
  <si>
    <t>PC RET XS 29N LOL GARIS BLACK</t>
  </si>
  <si>
    <t>PEMBATAS</t>
  </si>
  <si>
    <t>PEM-IM1</t>
  </si>
  <si>
    <t>BOOK TAB HMB-120</t>
  </si>
  <si>
    <t>104 KARTON 0 PCS</t>
  </si>
  <si>
    <t>PEM-IM2</t>
  </si>
  <si>
    <t>BOOK TAB HMB-220</t>
  </si>
  <si>
    <t>167 KARTON 0 PCS</t>
  </si>
  <si>
    <t>PEM-IM3</t>
  </si>
  <si>
    <t>BOOK TAB HMB-320</t>
  </si>
  <si>
    <t>139 KARTON 0 PCS</t>
  </si>
  <si>
    <t>PEM-IM4</t>
  </si>
  <si>
    <t>BOOK TAB HMB-812</t>
  </si>
  <si>
    <t>IMPORT 2019 POST IT</t>
  </si>
  <si>
    <t>PEM-IM5</t>
  </si>
  <si>
    <t>BOOK TAB HMB-820</t>
  </si>
  <si>
    <t>PEM-JS6</t>
  </si>
  <si>
    <t>BOOK END SB-8877</t>
  </si>
  <si>
    <t>JS</t>
  </si>
  <si>
    <t>PEM-JS7</t>
  </si>
  <si>
    <t>BOOK END SB-8899</t>
  </si>
  <si>
    <t>PEN-CL14</t>
  </si>
  <si>
    <t>PENSIL COLLEN 2B</t>
  </si>
  <si>
    <t>CL</t>
  </si>
  <si>
    <t>PEN-CW7</t>
  </si>
  <si>
    <t>PENSIL 2B COWRY FANCY</t>
  </si>
  <si>
    <t>CW</t>
  </si>
  <si>
    <t>PEN-IM8</t>
  </si>
  <si>
    <t>PENSIL 1921116-8</t>
  </si>
  <si>
    <t>PEN-KY1</t>
  </si>
  <si>
    <t>PENSIL 2B KAYAGI PF3051L</t>
  </si>
  <si>
    <t>PF3051L</t>
  </si>
  <si>
    <t>PEN-KY15</t>
  </si>
  <si>
    <t>PENSIL 2B KAYAGI 3041</t>
  </si>
  <si>
    <t>PEN-KY16</t>
  </si>
  <si>
    <t>PENSIL 2B KAYAGI 3056</t>
  </si>
  <si>
    <t>PEN-KY2</t>
  </si>
  <si>
    <t>PENSIL 2B KAYAGI OF122B-2 COKLAT</t>
  </si>
  <si>
    <t>OF122B-2</t>
  </si>
  <si>
    <t>PEN-KY3</t>
  </si>
  <si>
    <t>PF3050</t>
  </si>
  <si>
    <t>PEN-KY4</t>
  </si>
  <si>
    <t>PENSIL KAYAGI 3062</t>
  </si>
  <si>
    <t>PEN-KY5</t>
  </si>
  <si>
    <t>PF3093</t>
  </si>
  <si>
    <t>PEN-NB13</t>
  </si>
  <si>
    <t>PENSIL UNICORN P588 (50)</t>
  </si>
  <si>
    <t>P588</t>
  </si>
  <si>
    <t>PEN-NB6</t>
  </si>
  <si>
    <t>PENSIL FANCY LUCU (100)</t>
  </si>
  <si>
    <t>14 KARTON 0 BOX</t>
  </si>
  <si>
    <t>PEN-TF10</t>
  </si>
  <si>
    <t>PENSIL TF 488</t>
  </si>
  <si>
    <t>PEN-TF11</t>
  </si>
  <si>
    <t>PENSIL TF 688</t>
  </si>
  <si>
    <t>PEN-TF12</t>
  </si>
  <si>
    <t>PENSIL TF 788</t>
  </si>
  <si>
    <t>PEN-TF9</t>
  </si>
  <si>
    <t>PENSIL TF 288</t>
  </si>
  <si>
    <t>PEN-KY17</t>
  </si>
  <si>
    <t>PENSIL 2B KAYAGI 3053</t>
  </si>
  <si>
    <t>PEN-KY18</t>
  </si>
  <si>
    <t>PENSIL 2B KAYAGI 3060</t>
  </si>
  <si>
    <t>PIANIKA</t>
  </si>
  <si>
    <t>PIA-NB1</t>
  </si>
  <si>
    <t>PIANIKA LOVELY BIRU</t>
  </si>
  <si>
    <t>PIA-NB2</t>
  </si>
  <si>
    <t>PIANIKA LOVELY PINK</t>
  </si>
  <si>
    <t>PIA-NB3</t>
  </si>
  <si>
    <t>PIANIKA ALTOZ KAIN</t>
  </si>
  <si>
    <t>PIA-NB4</t>
  </si>
  <si>
    <t>PIANIKA TOZCHA KAIN PINK (TZ-32PK)</t>
  </si>
  <si>
    <t>PIA-NB6</t>
  </si>
  <si>
    <t>PIANIKA ALTOZ KOPER BIRU</t>
  </si>
  <si>
    <t>PIA-YK5</t>
  </si>
  <si>
    <t>PIANIKA YOEKER MERAH</t>
  </si>
  <si>
    <t>PISAU</t>
  </si>
  <si>
    <t>PIS-NB1</t>
  </si>
  <si>
    <t>PISAU UKIR 3</t>
  </si>
  <si>
    <t>PIS-NB2</t>
  </si>
  <si>
    <t>PISAU UKIR 8</t>
  </si>
  <si>
    <t>PITA</t>
  </si>
  <si>
    <t>PIT-IM10</t>
  </si>
  <si>
    <t>TH-30</t>
  </si>
  <si>
    <t>PIT-IM11</t>
  </si>
  <si>
    <t>TH-30-1</t>
  </si>
  <si>
    <t>PIT-IM15</t>
  </si>
  <si>
    <t>HC-12</t>
  </si>
  <si>
    <t>PIT-IM16</t>
  </si>
  <si>
    <t>JC-30</t>
  </si>
  <si>
    <t>PIT-IM17</t>
  </si>
  <si>
    <t>LS-50</t>
  </si>
  <si>
    <t>IMPORT B4+C4</t>
  </si>
  <si>
    <t>PIT-IM18</t>
  </si>
  <si>
    <t>LS-18</t>
  </si>
  <si>
    <t>PIT-IM19</t>
  </si>
  <si>
    <t>LS-23</t>
  </si>
  <si>
    <t>PIT-IM2</t>
  </si>
  <si>
    <t>LS50-1</t>
  </si>
  <si>
    <t>PIT-IM3</t>
  </si>
  <si>
    <t>THT-30-1</t>
  </si>
  <si>
    <t>PIT-IM4</t>
  </si>
  <si>
    <t>PITA KADO CH50-1</t>
  </si>
  <si>
    <t>CH50-1</t>
  </si>
  <si>
    <t>PIT-IM5</t>
  </si>
  <si>
    <t>THT50-1</t>
  </si>
  <si>
    <t>PIT-IM6</t>
  </si>
  <si>
    <t>LS-30</t>
  </si>
  <si>
    <t>PIT-IM7</t>
  </si>
  <si>
    <t>THT-30</t>
  </si>
  <si>
    <t>PIT-IM8</t>
  </si>
  <si>
    <t>PITA KADO XS-30</t>
  </si>
  <si>
    <t>XS-30</t>
  </si>
  <si>
    <t>PIT-IM9</t>
  </si>
  <si>
    <t>PITA CH-30</t>
  </si>
  <si>
    <t>CH-30</t>
  </si>
  <si>
    <t>PIT-NB12</t>
  </si>
  <si>
    <t>SLOP</t>
  </si>
  <si>
    <t>PIT-NB13</t>
  </si>
  <si>
    <t>PIT-NB14</t>
  </si>
  <si>
    <t>PIT-VA1</t>
  </si>
  <si>
    <t>PITA JEPANG ROLL VAN ART POLOS</t>
  </si>
  <si>
    <t>VA-10A</t>
  </si>
  <si>
    <t>PIT-NB20</t>
  </si>
  <si>
    <t>RENDA</t>
  </si>
  <si>
    <t>POST IT</t>
  </si>
  <si>
    <t>POS-IM1</t>
  </si>
  <si>
    <t>POST IT WALITO WLT-8839</t>
  </si>
  <si>
    <t>WLT-8839</t>
  </si>
  <si>
    <t>POS-IM2</t>
  </si>
  <si>
    <t>POST IT WALITO WLT-8909</t>
  </si>
  <si>
    <t>WLT-8909</t>
  </si>
  <si>
    <t>POS-IM7</t>
  </si>
  <si>
    <t>POST IT WALITO WLT-8838</t>
  </si>
  <si>
    <t>WLT-8838</t>
  </si>
  <si>
    <t>POS-NB5</t>
  </si>
  <si>
    <t>STICK NOTE POST A</t>
  </si>
  <si>
    <t>A</t>
  </si>
  <si>
    <t>POST IT WALITO WLT-8952</t>
  </si>
  <si>
    <t>WLT-8952</t>
  </si>
  <si>
    <t>POS-TF10</t>
  </si>
  <si>
    <t>STICK NOTE TF 0245-8C (400)</t>
  </si>
  <si>
    <t>0245-8C</t>
  </si>
  <si>
    <t>POS-TF3</t>
  </si>
  <si>
    <t>STICK NOTE TF-010</t>
  </si>
  <si>
    <t>POS-TF4</t>
  </si>
  <si>
    <t>STICK NOTE TF 654-8C</t>
  </si>
  <si>
    <t>TF 654-8C</t>
  </si>
  <si>
    <t>POS-TF8</t>
  </si>
  <si>
    <t>STICK NOTE TF 0244 (400LB)</t>
  </si>
  <si>
    <t>POS-TF9</t>
  </si>
  <si>
    <t>STICK NOTE TF 0243</t>
  </si>
  <si>
    <t>PW KIKO 12/12W</t>
  </si>
  <si>
    <t>PW KIKO 12/24W</t>
  </si>
  <si>
    <t>PWA-12</t>
  </si>
  <si>
    <t>PW KIKO 18/36W</t>
  </si>
  <si>
    <t>PWA-13</t>
  </si>
  <si>
    <t>PW KIKO 6/12W</t>
  </si>
  <si>
    <t>PWA-14</t>
  </si>
  <si>
    <t>PW KLG 12W AB &amp; S5 KYM CP 120T</t>
  </si>
  <si>
    <t>PWA-15</t>
  </si>
  <si>
    <t>PW KLG RRT 12W PENDEK</t>
  </si>
  <si>
    <t>PWA-17</t>
  </si>
  <si>
    <t>PW PJG 12/ 24 W 0723</t>
  </si>
  <si>
    <t>PWA-18</t>
  </si>
  <si>
    <t>PW SET 10703/ 12W PANJANG</t>
  </si>
  <si>
    <t>PWA-19</t>
  </si>
  <si>
    <t>PW STATION I PENDEK</t>
  </si>
  <si>
    <t>PWA-2</t>
  </si>
  <si>
    <t>PW 12W JOS 812</t>
  </si>
  <si>
    <t>PWA-20</t>
  </si>
  <si>
    <t>PW SUPER LEAD 3724</t>
  </si>
  <si>
    <t>PWA-22</t>
  </si>
  <si>
    <t>PW TRIFELO 12W TF-128-12 DOUBLE COLOUR</t>
  </si>
  <si>
    <t>PWA-23</t>
  </si>
  <si>
    <t>PW TRIFELO 6/ 12W</t>
  </si>
  <si>
    <t>PW 12W DUS MERAH</t>
  </si>
  <si>
    <t>PW INFICO 12W PDK 1235</t>
  </si>
  <si>
    <t>PWA-IM26</t>
  </si>
  <si>
    <t>PW 8880-12</t>
  </si>
  <si>
    <t>PWA-IM27</t>
  </si>
  <si>
    <t>PW 9999-12</t>
  </si>
  <si>
    <t>PWA-KO3</t>
  </si>
  <si>
    <t>PW 12W PANJANG KOALA</t>
  </si>
  <si>
    <t>PWA-KY8</t>
  </si>
  <si>
    <t>KY-CP0724</t>
  </si>
  <si>
    <t>99/DB STATIONERY</t>
  </si>
  <si>
    <t>PWA-KY9</t>
  </si>
  <si>
    <t>KY-CP1210</t>
  </si>
  <si>
    <t>PWA-NB1</t>
  </si>
  <si>
    <t>PW 12W PANJANG DEMO CLASSIC</t>
  </si>
  <si>
    <t>PWA-NB4</t>
  </si>
  <si>
    <t>PW 12W PANJANG BTS</t>
  </si>
  <si>
    <t>PWA-TF21</t>
  </si>
  <si>
    <t>PW TF 194 24W</t>
  </si>
  <si>
    <t>TF-194</t>
  </si>
  <si>
    <t>PWA-TF6</t>
  </si>
  <si>
    <t>PW PASTEL TF 195 12W</t>
  </si>
  <si>
    <t>TF-195</t>
  </si>
  <si>
    <t>PWA-VN5</t>
  </si>
  <si>
    <t>PW VANCO 12W PJG ZOO</t>
  </si>
  <si>
    <t>SAM-10</t>
  </si>
  <si>
    <t>SAMPUL ROLL 34T KENJOY</t>
  </si>
  <si>
    <t>SAM-12</t>
  </si>
  <si>
    <t>SAMPUL ROLL 45B KENJOY</t>
  </si>
  <si>
    <t>SAM-13</t>
  </si>
  <si>
    <t>SAMPUL ROLL BUAH</t>
  </si>
  <si>
    <t>SAMPUL SAMSON KWARTO BATIK</t>
  </si>
  <si>
    <t>SAM-18</t>
  </si>
  <si>
    <t>SAMPUL BOXY FANCY (STOK 26)</t>
  </si>
  <si>
    <t>SAM-21</t>
  </si>
  <si>
    <t>SAMPUL BUKU COKLAT TEBAL</t>
  </si>
  <si>
    <t>SAM-22</t>
  </si>
  <si>
    <t>SAMPUL BUKU KUNING TIPIS</t>
  </si>
  <si>
    <t>SAMPUL DUST 25</t>
  </si>
  <si>
    <t>SAMPUL SAMSON BOXY BATIK</t>
  </si>
  <si>
    <t>SAMPUL JERSEY FOLIO</t>
  </si>
  <si>
    <t>SAM-5</t>
  </si>
  <si>
    <t>SAMPUL KENJOY 34,5 MOTIF WARNA</t>
  </si>
  <si>
    <t>SAM-7</t>
  </si>
  <si>
    <t>SAMPUL KWARTO FANCY</t>
  </si>
  <si>
    <t>-1 KARTON -60 PCS</t>
  </si>
  <si>
    <t>SAMPUL KWARTO OPP ALEXANDER</t>
  </si>
  <si>
    <t>SAM-9</t>
  </si>
  <si>
    <t>SAMPUL OPP ALEX KWARTO LEM (1Q 296 PK)</t>
  </si>
  <si>
    <t>SAM-AL17</t>
  </si>
  <si>
    <t>SAMPUL COKLAT BOXY FANCY</t>
  </si>
  <si>
    <t>SAM-AX19</t>
  </si>
  <si>
    <t>SAMPUL BOXY OPP ALEXANDER</t>
  </si>
  <si>
    <t>AX</t>
  </si>
  <si>
    <t>SAM-AX3</t>
  </si>
  <si>
    <t>SAMPUL FOLIO LEM ALEXANDER</t>
  </si>
  <si>
    <t>SAM-DU14</t>
  </si>
  <si>
    <t>SAMPUL ROLL DUST 254</t>
  </si>
  <si>
    <t>DU</t>
  </si>
  <si>
    <t>SAM-DU23</t>
  </si>
  <si>
    <t>SAMPUL ROLL DUST 344</t>
  </si>
  <si>
    <t>SAM-DU24</t>
  </si>
  <si>
    <t>SAMPUL ROLL DUST 454</t>
  </si>
  <si>
    <t>SAM-NB6</t>
  </si>
  <si>
    <t>SAMPUL KWARTO BATIK UTN</t>
  </si>
  <si>
    <t>SAM-SK15</t>
  </si>
  <si>
    <t>SAMPUL BUKU BOXY SIKA BATIK</t>
  </si>
  <si>
    <t>5 KARTON 0 PAK</t>
  </si>
  <si>
    <t>SELANG</t>
  </si>
  <si>
    <t>SEL-NB1</t>
  </si>
  <si>
    <t>SELANG PIANIKA SP 12 (1) 246</t>
  </si>
  <si>
    <t>SEMPOA</t>
  </si>
  <si>
    <t>SEMPOA JAYA 13 BARIS</t>
  </si>
  <si>
    <t>SEMPOA MOSHI-MOSHI JUMBO 1803</t>
  </si>
  <si>
    <t>SEM-IT8</t>
  </si>
  <si>
    <t>SIPOA ITOSEN 13 BARIS BARU</t>
  </si>
  <si>
    <t>IT</t>
  </si>
  <si>
    <t>0 KARTON 276 PCS</t>
  </si>
  <si>
    <t>SEM-MS6</t>
  </si>
  <si>
    <t>SIPOA KAKI B 808 MOSHI MOSHI</t>
  </si>
  <si>
    <t>SEM-MS7</t>
  </si>
  <si>
    <t>SIPOA KAKI K 807 MOSHI MOSHI</t>
  </si>
  <si>
    <t>SEM-NB1</t>
  </si>
  <si>
    <t>SEMPOA 8025</t>
  </si>
  <si>
    <t>SEM-NB5</t>
  </si>
  <si>
    <t>SIPOA 8013</t>
  </si>
  <si>
    <t>SEM-NB9</t>
  </si>
  <si>
    <t>SEMPOA 8022</t>
  </si>
  <si>
    <t>SILET</t>
  </si>
  <si>
    <t>SIL-VO1</t>
  </si>
  <si>
    <t>SILET RENTENG V-TRO</t>
  </si>
  <si>
    <t>SPA-HR2</t>
  </si>
  <si>
    <t>STAMP PAD HERO K</t>
  </si>
  <si>
    <t>SPA-HR3</t>
  </si>
  <si>
    <t>STAMP PAD HERO BESAR</t>
  </si>
  <si>
    <t>SPA-NB1</t>
  </si>
  <si>
    <t>FANCY</t>
  </si>
  <si>
    <t>SK-1602</t>
  </si>
  <si>
    <t>SPIDOL 12W + KUAS DB 218-12</t>
  </si>
  <si>
    <t>SPI-10</t>
  </si>
  <si>
    <t>SPIDOL TABUNG 661-8</t>
  </si>
  <si>
    <t>SPI-11</t>
  </si>
  <si>
    <t>SPIDOL VTRO GREAT PEN 12W</t>
  </si>
  <si>
    <t>SPI-4</t>
  </si>
  <si>
    <t>SPIDOL 1F WP 634-12 INFICO</t>
  </si>
  <si>
    <t>SPI-5</t>
  </si>
  <si>
    <t>SPIDOL 1F WP 636-12 INFICO</t>
  </si>
  <si>
    <t>SPI-6</t>
  </si>
  <si>
    <t>SPIDOL HITAM XUE SI WT-8009 EXECUTIVE</t>
  </si>
  <si>
    <t>SPI-8</t>
  </si>
  <si>
    <t>SPIDOL MARKER CHAGLI PM 9905</t>
  </si>
  <si>
    <t>SPI-9</t>
  </si>
  <si>
    <t>SPIDOL SHOW 8 WARNA</t>
  </si>
  <si>
    <t>SPI-GL3</t>
  </si>
  <si>
    <t>SPIDOL GOLDEN 838 12W</t>
  </si>
  <si>
    <t>HENDRA SUKSES ABADI</t>
  </si>
  <si>
    <t>SPI-NB12</t>
  </si>
  <si>
    <t>SPIDOL WARNA BRUSH PEN MK 833-12</t>
  </si>
  <si>
    <t>MK 833-12</t>
  </si>
  <si>
    <t>SPI-NB14</t>
  </si>
  <si>
    <t>STICK COLOR 04 HITAM</t>
  </si>
  <si>
    <t>SPI-TF13</t>
  </si>
  <si>
    <t>ACRYLIC MARKER TF-AM 301-12</t>
  </si>
  <si>
    <t>301-12</t>
  </si>
  <si>
    <t>SPI-YK2</t>
  </si>
  <si>
    <t>SPIDOL 12W 555 YOEKER</t>
  </si>
  <si>
    <t>555-12</t>
  </si>
  <si>
    <t>STAPLER</t>
  </si>
  <si>
    <t>STAPLER (GUN TACKER) 1008F JOSS</t>
  </si>
  <si>
    <t>1008F</t>
  </si>
  <si>
    <t>STAPLER V-TECH NR 10</t>
  </si>
  <si>
    <t>NR 10</t>
  </si>
  <si>
    <t>7 KARTON 29 LSN</t>
  </si>
  <si>
    <t>STABILLO 12W DB SP 701</t>
  </si>
  <si>
    <t>STB-10</t>
  </si>
  <si>
    <t>STABILLO PR 9002</t>
  </si>
  <si>
    <t>STB-14</t>
  </si>
  <si>
    <t>STABILLO TF-1147 (5W)</t>
  </si>
  <si>
    <t>STABILLO VANCO 2W HL 219 ZENDI</t>
  </si>
  <si>
    <t>STB-19</t>
  </si>
  <si>
    <t>STABILLO WT-7002 (@ 10PC) EXECUTIVE</t>
  </si>
  <si>
    <t>STB-20</t>
  </si>
  <si>
    <t>STABILLO XDM MH 545 (48 PC)</t>
  </si>
  <si>
    <t>STB-21</t>
  </si>
  <si>
    <t>STABILLO ZRM 103 KUNING</t>
  </si>
  <si>
    <t>STABILLO 6608</t>
  </si>
  <si>
    <t>STABILLO CS 187</t>
  </si>
  <si>
    <t>STABILLO CS 2002</t>
  </si>
  <si>
    <t>STB-7</t>
  </si>
  <si>
    <t>STABILLO FANCY STF-2588 MINI</t>
  </si>
  <si>
    <t>STB-8</t>
  </si>
  <si>
    <t>STABILLO GELL GH 789/ 808 JOSS</t>
  </si>
  <si>
    <t>STB-9</t>
  </si>
  <si>
    <t>STABILLO HP 6608A K</t>
  </si>
  <si>
    <t>26 KARTON 0 PCS</t>
  </si>
  <si>
    <t>STB-DB23</t>
  </si>
  <si>
    <t>STABILO DEBOZZ SB 007</t>
  </si>
  <si>
    <t>SB-007</t>
  </si>
  <si>
    <t>STB-NB24</t>
  </si>
  <si>
    <t>STABILLO + HAPUS 935</t>
  </si>
  <si>
    <t>STB-TF11</t>
  </si>
  <si>
    <t>STABILLO TF JHP 789 JELLY</t>
  </si>
  <si>
    <t>STB-TF12</t>
  </si>
  <si>
    <t>STB-TF13</t>
  </si>
  <si>
    <t>STABILLO TF-1145 LIVE COLOUR PASTEL</t>
  </si>
  <si>
    <t>PASTEL</t>
  </si>
  <si>
    <t>TF-1145</t>
  </si>
  <si>
    <t>STB-TF15</t>
  </si>
  <si>
    <t>TF-616</t>
  </si>
  <si>
    <t>STB-TF22</t>
  </si>
  <si>
    <t>STABILLO BRUSH MARKER PEN WB TF-1050 12W</t>
  </si>
  <si>
    <t>TF-1050</t>
  </si>
  <si>
    <t>STB-TO17</t>
  </si>
  <si>
    <t>STABILLO TOZCHA TZ 8001</t>
  </si>
  <si>
    <t>TZ 8001</t>
  </si>
  <si>
    <t>STB-TZ16</t>
  </si>
  <si>
    <t>STABILLO TIZO TF610</t>
  </si>
  <si>
    <t>TF610</t>
  </si>
  <si>
    <t>STB-VN2</t>
  </si>
  <si>
    <t>HL-221</t>
  </si>
  <si>
    <t>STCKER</t>
  </si>
  <si>
    <t>STC-IM1</t>
  </si>
  <si>
    <t>STICKER JN-H</t>
  </si>
  <si>
    <t>JN-H</t>
  </si>
  <si>
    <t>STC-IM10</t>
  </si>
  <si>
    <t>STICKER KL 68</t>
  </si>
  <si>
    <t>KL 68</t>
  </si>
  <si>
    <t>STC-IM11</t>
  </si>
  <si>
    <t>STICKER XTQ-E</t>
  </si>
  <si>
    <t>XTQ-E</t>
  </si>
  <si>
    <t>STC-IM12</t>
  </si>
  <si>
    <t>STICKER JBE-SD</t>
  </si>
  <si>
    <t>JBE-SD</t>
  </si>
  <si>
    <t>STC-IM13</t>
  </si>
  <si>
    <t>STICKER JBE-30</t>
  </si>
  <si>
    <t>JBE-30</t>
  </si>
  <si>
    <t>STC-IM14</t>
  </si>
  <si>
    <t>STICKER JBE-43</t>
  </si>
  <si>
    <t>JBE-43</t>
  </si>
  <si>
    <t>STC-IM15</t>
  </si>
  <si>
    <t>STICKER JBE-24</t>
  </si>
  <si>
    <t>JBE-24</t>
  </si>
  <si>
    <t>STC-IM16</t>
  </si>
  <si>
    <t>STICKER JBE-34</t>
  </si>
  <si>
    <t>JBE-34</t>
  </si>
  <si>
    <t>STC-IM17</t>
  </si>
  <si>
    <t>STICKER KL-63</t>
  </si>
  <si>
    <t>KL-63</t>
  </si>
  <si>
    <t>STC-IM18</t>
  </si>
  <si>
    <t>STICKER KL-70</t>
  </si>
  <si>
    <t>KL-70</t>
  </si>
  <si>
    <t>STC-IM19</t>
  </si>
  <si>
    <t>STICKER JN-S</t>
  </si>
  <si>
    <t>JN-S</t>
  </si>
  <si>
    <t>STC-IM2</t>
  </si>
  <si>
    <t>STICKER YLD</t>
  </si>
  <si>
    <t>STC-IM3</t>
  </si>
  <si>
    <t>STC-IM4</t>
  </si>
  <si>
    <t>STICKER DH-2356</t>
  </si>
  <si>
    <t>0 KARTON 198 PCS</t>
  </si>
  <si>
    <t>STC-IM5</t>
  </si>
  <si>
    <t>STICKER JBE-SA</t>
  </si>
  <si>
    <t>JBE-SA</t>
  </si>
  <si>
    <t>STC-IM6</t>
  </si>
  <si>
    <t>STICKER QJF-A</t>
  </si>
  <si>
    <t>STC-IM7</t>
  </si>
  <si>
    <t>STICKER XTQ-F</t>
  </si>
  <si>
    <t>XTQ-F</t>
  </si>
  <si>
    <t>STC-IM8</t>
  </si>
  <si>
    <t>STICKER JBE-SV</t>
  </si>
  <si>
    <t>JBE-SV</t>
  </si>
  <si>
    <t>STC-IM9</t>
  </si>
  <si>
    <t>STICKER JBE-35</t>
  </si>
  <si>
    <t>JBE-35</t>
  </si>
  <si>
    <t>STC-IM20</t>
  </si>
  <si>
    <t>STICKER KL-AH (I PAK=24 PCS)</t>
  </si>
  <si>
    <t>KL-AH</t>
  </si>
  <si>
    <t>IMPORT D7+D4</t>
  </si>
  <si>
    <t>STEMPEL</t>
  </si>
  <si>
    <t>STE-IM1</t>
  </si>
  <si>
    <t>STAMP 1000</t>
  </si>
  <si>
    <t>STI-DB4</t>
  </si>
  <si>
    <t>STIP DEBOZZ HITAM</t>
  </si>
  <si>
    <t>DBH-40H</t>
  </si>
  <si>
    <t>STI-EN14</t>
  </si>
  <si>
    <t>STIP W/B ENTER 803 B</t>
  </si>
  <si>
    <t>STI-EN15</t>
  </si>
  <si>
    <t>STIP W/B ENTER 823 K</t>
  </si>
  <si>
    <t>STI-EN6</t>
  </si>
  <si>
    <t>STIP W/B ENTER 802K</t>
  </si>
  <si>
    <t>802K</t>
  </si>
  <si>
    <t>STI-KE13</t>
  </si>
  <si>
    <t>STIP W/B KENJOY LUBANG K</t>
  </si>
  <si>
    <t>STI-NB8</t>
  </si>
  <si>
    <t>STIP W/B CLEAR B</t>
  </si>
  <si>
    <t>STI-NB9</t>
  </si>
  <si>
    <t>STIP W/B CLEAR K</t>
  </si>
  <si>
    <t>STI-RC1</t>
  </si>
  <si>
    <t>STI-RC10</t>
  </si>
  <si>
    <t>STIP RENCAI RC 6031 (48)</t>
  </si>
  <si>
    <t>STI-RC2</t>
  </si>
  <si>
    <t>STI-RC3</t>
  </si>
  <si>
    <t>STI-RC5</t>
  </si>
  <si>
    <t>STIP RC 6034</t>
  </si>
  <si>
    <t>STI-TF12</t>
  </si>
  <si>
    <t>STIP TRIFELLO TF-377 (24)</t>
  </si>
  <si>
    <t>TF-377</t>
  </si>
  <si>
    <t>STUDYSET</t>
  </si>
  <si>
    <t>STU-NB1</t>
  </si>
  <si>
    <t>FANCY SET XD 8005</t>
  </si>
  <si>
    <t>XD 8005</t>
  </si>
  <si>
    <t>STU-NB2</t>
  </si>
  <si>
    <t>FANCY SET 2062</t>
  </si>
  <si>
    <t>10 KARTON 132 PCS</t>
  </si>
  <si>
    <t>STU-NB3</t>
  </si>
  <si>
    <t>FANCY SET XD 4062</t>
  </si>
  <si>
    <t>XD 4062</t>
  </si>
  <si>
    <t>TALI</t>
  </si>
  <si>
    <t>TAL-NB1</t>
  </si>
  <si>
    <t>TALI YOYO BUTEK BIRU</t>
  </si>
  <si>
    <t>TAPE</t>
  </si>
  <si>
    <t>TAP-IM1</t>
  </si>
  <si>
    <t>TAPE LK-22305</t>
  </si>
  <si>
    <t>LK-22305</t>
  </si>
  <si>
    <t>TAP-IM6</t>
  </si>
  <si>
    <t>TAPE 1505 FANCY</t>
  </si>
  <si>
    <t>TAP-NB3</t>
  </si>
  <si>
    <t>DOUBLE TAPE FOAM 24MM</t>
  </si>
  <si>
    <t>TAP-NB5</t>
  </si>
  <si>
    <t>ISOLASI WARNA POLOS KECIL (BO 5076)</t>
  </si>
  <si>
    <t>BO 5076</t>
  </si>
  <si>
    <t>TAP-NP4</t>
  </si>
  <si>
    <t>DOUBLE TAPE NIPPON 1 HJ</t>
  </si>
  <si>
    <t>NP</t>
  </si>
  <si>
    <t>TAP-NT2</t>
  </si>
  <si>
    <t>ISOLASI NATIONAL 20M</t>
  </si>
  <si>
    <t>20 M</t>
  </si>
  <si>
    <t>NT</t>
  </si>
  <si>
    <t>TRI MITRA SEJATI</t>
  </si>
  <si>
    <t>TAS-1</t>
  </si>
  <si>
    <t>TAS 017</t>
  </si>
  <si>
    <t>TAS-3</t>
  </si>
  <si>
    <t>TAS 109-XL (BESAR)</t>
  </si>
  <si>
    <t>TAS-NB4</t>
  </si>
  <si>
    <t>TAS 16 X 21</t>
  </si>
  <si>
    <t>0 KARTON -20 LSN</t>
  </si>
  <si>
    <t>TAS-IM5</t>
  </si>
  <si>
    <t>TAS 16X25</t>
  </si>
  <si>
    <t>TAS-IM6</t>
  </si>
  <si>
    <t>TAS 1838-L (TANGGUNG GLITTER)</t>
  </si>
  <si>
    <t>TAS-IM7</t>
  </si>
  <si>
    <t>0 KARTON 324 PCS</t>
  </si>
  <si>
    <t>TAS-IM8</t>
  </si>
  <si>
    <t>TAS-9</t>
  </si>
  <si>
    <t>TAS-10</t>
  </si>
  <si>
    <t>TAS-11</t>
  </si>
  <si>
    <t>TAS-IM12</t>
  </si>
  <si>
    <t>1842-L</t>
  </si>
  <si>
    <t>TAS-13</t>
  </si>
  <si>
    <t>TAS 1842-XL (BESAR)</t>
  </si>
  <si>
    <t>TAS-14</t>
  </si>
  <si>
    <t>TAS 1846-L (TANGGUNG)</t>
  </si>
  <si>
    <t>TAS-15</t>
  </si>
  <si>
    <t>TAS 1846-XL (BESAR)</t>
  </si>
  <si>
    <t>TAS-IM16</t>
  </si>
  <si>
    <t>TAS 1847-L (TANGGUNG)</t>
  </si>
  <si>
    <t>TAS-17</t>
  </si>
  <si>
    <t>TAS 1847-XL (BESAR)</t>
  </si>
  <si>
    <t>TAS-IM18</t>
  </si>
  <si>
    <t>TAS 1854-L (TANGGUNG)</t>
  </si>
  <si>
    <t>TAS-19</t>
  </si>
  <si>
    <t>TAS 1854-XL (BESAR)</t>
  </si>
  <si>
    <t>TAS-IM20</t>
  </si>
  <si>
    <t>TAS 22X32 KANTONG ULTAH</t>
  </si>
  <si>
    <t>TAS-IM21</t>
  </si>
  <si>
    <t>TAS 24X20</t>
  </si>
  <si>
    <t>TAS-IM22</t>
  </si>
  <si>
    <t>TAS KARUNG BERDIRI 27X33</t>
  </si>
  <si>
    <t>27 X 33</t>
  </si>
  <si>
    <t>TAS-IM23</t>
  </si>
  <si>
    <t>TAS 2850-L (TANGGUNG TIMBUL GLITTER)</t>
  </si>
  <si>
    <t>1 KARTON 38 LSN</t>
  </si>
  <si>
    <t>TAS-IM24</t>
  </si>
  <si>
    <t>TAS 2850-XL (BESAR GLITTER)</t>
  </si>
  <si>
    <t>TAS-IM25</t>
  </si>
  <si>
    <t>TAS-IM26</t>
  </si>
  <si>
    <t>TAS-IM28</t>
  </si>
  <si>
    <t>TAS-IM29</t>
  </si>
  <si>
    <t>TAS-SP30</t>
  </si>
  <si>
    <t>TAS SPUNBOUND POLOS 30 X 40 TANGGUNG</t>
  </si>
  <si>
    <t>SP</t>
  </si>
  <si>
    <t>TAS-SP31</t>
  </si>
  <si>
    <t>TAS SPUNBOUND POLOS 38 X 45 BESAR</t>
  </si>
  <si>
    <t>TAS-IM33</t>
  </si>
  <si>
    <t>TAS 33X27 B</t>
  </si>
  <si>
    <t>TAS-IM34</t>
  </si>
  <si>
    <t>TAS 33X27 L TIDUR</t>
  </si>
  <si>
    <t>TAS 34X31</t>
  </si>
  <si>
    <t>TAS 3858-L (TANGGUNG)</t>
  </si>
  <si>
    <t>TAS 3858-XL (BESAR)</t>
  </si>
  <si>
    <t>TAS-IM37</t>
  </si>
  <si>
    <t>TAS KARUNG TIDUR 40X30</t>
  </si>
  <si>
    <t>40 X 30</t>
  </si>
  <si>
    <t>TAS-IM38</t>
  </si>
  <si>
    <t>TAS KARUNG 45X33</t>
  </si>
  <si>
    <t>45 X 33</t>
  </si>
  <si>
    <t>TAS 602(2)/ 601 L/ 621(1)</t>
  </si>
  <si>
    <t>TAS-40</t>
  </si>
  <si>
    <t>TAS 8185 4S</t>
  </si>
  <si>
    <t>TAS-IM41</t>
  </si>
  <si>
    <t>TAS A4</t>
  </si>
  <si>
    <t>TAS-IM42</t>
  </si>
  <si>
    <t>TAS A5</t>
  </si>
  <si>
    <t>TAS-43</t>
  </si>
  <si>
    <t>TAS A5 FANCY (HK+BB)</t>
  </si>
  <si>
    <t>TAS-IM45</t>
  </si>
  <si>
    <t>TAS A6</t>
  </si>
  <si>
    <t>TAS-46</t>
  </si>
  <si>
    <t>TAS BATIK B (BS)</t>
  </si>
  <si>
    <t>TAS BATIK B ALPINDO</t>
  </si>
  <si>
    <t>TAS-NB48</t>
  </si>
  <si>
    <t>TAS BATIK BESAR 30 X 40 GADING</t>
  </si>
  <si>
    <t>TAS-NB49</t>
  </si>
  <si>
    <t>TAS BATIK KECIL 20.5 X 25.5 GADING</t>
  </si>
  <si>
    <t>1 KARTON 46 LSN</t>
  </si>
  <si>
    <t>TAS-50</t>
  </si>
  <si>
    <t>TAS BATIK KECIL T ETJ</t>
  </si>
  <si>
    <t>TAS-51</t>
  </si>
  <si>
    <t>TAS BATIK MAS BUKU KECIL</t>
  </si>
  <si>
    <t>TAS-NB52</t>
  </si>
  <si>
    <t>TAS BATIK MJ 1 KECIL</t>
  </si>
  <si>
    <t>MJ-1</t>
  </si>
  <si>
    <t>TAS-54</t>
  </si>
  <si>
    <t>TAS BATIK MJ 1 KECIL (BARU)</t>
  </si>
  <si>
    <t>12 KARTON 50 LSN</t>
  </si>
  <si>
    <t>TAS-55</t>
  </si>
  <si>
    <t>TAS BATIK MJ 2 (T)</t>
  </si>
  <si>
    <t>TAS-56</t>
  </si>
  <si>
    <t>TAS BATIK MJ1</t>
  </si>
  <si>
    <t>46 KARTON 0 LSN</t>
  </si>
  <si>
    <t>TAS-57</t>
  </si>
  <si>
    <t>TAS BATIK MJ-1 COKLAT (BARU)</t>
  </si>
  <si>
    <t>TAS-58</t>
  </si>
  <si>
    <t>TAS BATIK MOTIF B 30 X 10 X 40</t>
  </si>
  <si>
    <t>TAS-59</t>
  </si>
  <si>
    <t>TAS BATIK MOTIF K 20 X 9 X 25</t>
  </si>
  <si>
    <t>TAS-60</t>
  </si>
  <si>
    <t>TAS BATIK MOTIF T (B5)</t>
  </si>
  <si>
    <t>TAS BATIK MOTIF TG 25 X 9 X 35</t>
  </si>
  <si>
    <t>TAS-62</t>
  </si>
  <si>
    <t>TAS BATIK PANJANG/ SARUNG (BARU)</t>
  </si>
  <si>
    <t>TAS-NB63</t>
  </si>
  <si>
    <t>TAS BATIK T 25 X 9X 35</t>
  </si>
  <si>
    <t>25 X 9 X 35</t>
  </si>
  <si>
    <t>BINTANG JAYA</t>
  </si>
  <si>
    <t>ALPINDO</t>
  </si>
  <si>
    <t>TAS-NB65</t>
  </si>
  <si>
    <t>TAS BATIK TANGGUNG 25 X 35 GADING</t>
  </si>
  <si>
    <t>TAS-66</t>
  </si>
  <si>
    <t>TAS BATIK TOPLINE K</t>
  </si>
  <si>
    <t>TAS-NB67</t>
  </si>
  <si>
    <t>TAS BATIK XXL BUKA SAMPING 30X40</t>
  </si>
  <si>
    <t>30X40</t>
  </si>
  <si>
    <t>9 KARTON 12 LSN</t>
  </si>
  <si>
    <t>TAS-68</t>
  </si>
  <si>
    <t>TAS BEAUTY B</t>
  </si>
  <si>
    <t>TAS-69</t>
  </si>
  <si>
    <t>TAS BG 13-021 (55X65)</t>
  </si>
  <si>
    <t>TAS-70</t>
  </si>
  <si>
    <t>TAS BG 15-025</t>
  </si>
  <si>
    <t>TAS-71</t>
  </si>
  <si>
    <t>TAS BG 15-026 (40X45X20)</t>
  </si>
  <si>
    <t>TAS-72</t>
  </si>
  <si>
    <t>TAS BG 15-029</t>
  </si>
  <si>
    <t>TAS-73</t>
  </si>
  <si>
    <t>TAS BG 16-033B (45X60X20)</t>
  </si>
  <si>
    <t>TAS-74</t>
  </si>
  <si>
    <t>TAS BIRU MIX BESAR POHON(2)/ BULAT(2)</t>
  </si>
  <si>
    <t>TAS-NB75</t>
  </si>
  <si>
    <t>TAS-NB76</t>
  </si>
  <si>
    <t>TAS BRANDED KECIL SB 115</t>
  </si>
  <si>
    <t>TAS-NB77</t>
  </si>
  <si>
    <t>TAS BRANDED TANGGUNG SB-116</t>
  </si>
  <si>
    <t>SB-116</t>
  </si>
  <si>
    <t>TAS-NB81</t>
  </si>
  <si>
    <t>TAS-NB82</t>
  </si>
  <si>
    <t>TAS-NB83</t>
  </si>
  <si>
    <t>TAS-IM84</t>
  </si>
  <si>
    <t>TAS F-2016-S (NEW)</t>
  </si>
  <si>
    <t>TAS-85</t>
  </si>
  <si>
    <t>TAS FABRIC CK F6</t>
  </si>
  <si>
    <t>TAS-86</t>
  </si>
  <si>
    <t>TAS FABRIC XMY 106 MOTIF HORSE</t>
  </si>
  <si>
    <t>TAS-87</t>
  </si>
  <si>
    <t>TAS FABRIC XMY 15A</t>
  </si>
  <si>
    <t>TAS-88</t>
  </si>
  <si>
    <t>TAS FABRIC XMY 1714-15</t>
  </si>
  <si>
    <t>TAS-89</t>
  </si>
  <si>
    <t>TAS FABRIC XMY JDG 32X32 GAGANG</t>
  </si>
  <si>
    <t>TAS-90</t>
  </si>
  <si>
    <t>TAS FABRIC XMY JDG/ MOTIF KOREA</t>
  </si>
  <si>
    <t>TAS-91</t>
  </si>
  <si>
    <t>TAS FANCY PLASTIK K 18X22 (T1,75)</t>
  </si>
  <si>
    <t>TAS-92</t>
  </si>
  <si>
    <t>TAS FANCY PLASTIK T 22X28 (T1,76)</t>
  </si>
  <si>
    <t>TAS-97</t>
  </si>
  <si>
    <t>TAS FOLIO TALI 1 BOLA BALE</t>
  </si>
  <si>
    <t>TAS-98</t>
  </si>
  <si>
    <t>TAS FOLIO TALI 1 FANCY(2)/ TALI 1 MINION(1)</t>
  </si>
  <si>
    <t>TAS-99</t>
  </si>
  <si>
    <t>TAS FOLIO TALI 2 FANCY MINION</t>
  </si>
  <si>
    <t>TAS-100</t>
  </si>
  <si>
    <t>TAS GAGANG BUTEK PUTIH B KCG</t>
  </si>
  <si>
    <t>TAS-101</t>
  </si>
  <si>
    <t>TAS GAGANG TRANSPARAN B (AD 25)</t>
  </si>
  <si>
    <t>TAS-102</t>
  </si>
  <si>
    <t>TAS GAGANG TRANSPARAN K (AD 27)</t>
  </si>
  <si>
    <t>4 KARTON 37 LSN</t>
  </si>
  <si>
    <t>TAS-IM111</t>
  </si>
  <si>
    <t>TAS TALI GG-01 KECIL BIASA</t>
  </si>
  <si>
    <t>BIASA</t>
  </si>
  <si>
    <t>IMPORT B2 + B3 + D5</t>
  </si>
  <si>
    <t>TAS-IM112</t>
  </si>
  <si>
    <t>TAS TALI GG-02 TANGGUNG BIASA</t>
  </si>
  <si>
    <t>IMPORT C1 + C2 + D5</t>
  </si>
  <si>
    <t>TAS-IM113</t>
  </si>
  <si>
    <t>TAS TALI GG-03 BESAR BIASA</t>
  </si>
  <si>
    <t>IMPORT C1 + C2 + C5 + D5</t>
  </si>
  <si>
    <t>TAS-IM114</t>
  </si>
  <si>
    <t>TAS TALI GG-01 KECIL GILAP</t>
  </si>
  <si>
    <t>GILAP</t>
  </si>
  <si>
    <t>TAS-IM115</t>
  </si>
  <si>
    <t>TAS TALI GG-02 TANGGUNG GILAP</t>
  </si>
  <si>
    <t>TAS-IM116</t>
  </si>
  <si>
    <t>TAS TALI GG-03 BESAR GILAP</t>
  </si>
  <si>
    <t>TAS-IM117</t>
  </si>
  <si>
    <t>TAS TALI GG-01 KECIL TIMBUL</t>
  </si>
  <si>
    <t>TIMBUL</t>
  </si>
  <si>
    <t>TAS-IM118</t>
  </si>
  <si>
    <t>TAS TALI GG-02 TANGGUNG TIMBUL</t>
  </si>
  <si>
    <t>TAS-IM119</t>
  </si>
  <si>
    <t>TAS TALI GG-03 BESAR TIMBUL</t>
  </si>
  <si>
    <t>TAS-IM120</t>
  </si>
  <si>
    <t>TAS TALI GG-01 KECIL GLITTER</t>
  </si>
  <si>
    <t>TAS-IM121</t>
  </si>
  <si>
    <t>TAS TALI GG-02 TANGGUNG GLITTER</t>
  </si>
  <si>
    <t>TAS-IM122</t>
  </si>
  <si>
    <t>TAS TALI GG-03 BESAR GLITTER</t>
  </si>
  <si>
    <t>TAS-125</t>
  </si>
  <si>
    <t>TAS H-4007-M BIASA KECIL</t>
  </si>
  <si>
    <t>TAS-IM126</t>
  </si>
  <si>
    <t>TAS H-8114</t>
  </si>
  <si>
    <t>TAS-IM127</t>
  </si>
  <si>
    <t>TAS H-8233-M BIASA KECIL</t>
  </si>
  <si>
    <t>TAS-128</t>
  </si>
  <si>
    <t>TAS HB T01 TALI KUR BATIK</t>
  </si>
  <si>
    <t>TAS-129</t>
  </si>
  <si>
    <t>TAS HBE 06/M TALI BENDERA</t>
  </si>
  <si>
    <t>TAS-130</t>
  </si>
  <si>
    <t>TAS HD 095</t>
  </si>
  <si>
    <t>TAS-131</t>
  </si>
  <si>
    <t>TAS HD 158</t>
  </si>
  <si>
    <t>TAS-132</t>
  </si>
  <si>
    <t>TAS HD 197</t>
  </si>
  <si>
    <t>TAS-133</t>
  </si>
  <si>
    <t>TAS HD 22006</t>
  </si>
  <si>
    <t>TAS-134</t>
  </si>
  <si>
    <t>TAS HD 234</t>
  </si>
  <si>
    <t>TAS-135</t>
  </si>
  <si>
    <t>TAS HD POLOS (823)</t>
  </si>
  <si>
    <t>TAS-136</t>
  </si>
  <si>
    <t>TAS IDUL FITRI 30 X 40</t>
  </si>
  <si>
    <t>NEW GOTO</t>
  </si>
  <si>
    <t>TAS-137</t>
  </si>
  <si>
    <t>TAS IDUL FITRI 30X40X8 WBY KN</t>
  </si>
  <si>
    <t>TAS-138</t>
  </si>
  <si>
    <t>TAS IDUL FITRI 30X40X8 WSG HJ</t>
  </si>
  <si>
    <t>TAS-139</t>
  </si>
  <si>
    <t>TAS IDUL FITRI 32X46/ 40X12 WBY KN</t>
  </si>
  <si>
    <t>TAS-140</t>
  </si>
  <si>
    <t>TAS IDUL FITRI 32X46/ 40X12 WSG HJ</t>
  </si>
  <si>
    <t>TAS-NB141</t>
  </si>
  <si>
    <t>TAS IDUL FITRI KAIN 38 X 45</t>
  </si>
  <si>
    <t>38 X 45</t>
  </si>
  <si>
    <t>0 KARTON 95 LSN</t>
  </si>
  <si>
    <t>TAS-NB142</t>
  </si>
  <si>
    <t>TAS IDUL FITRI 38X45X8 WBY KN</t>
  </si>
  <si>
    <t>38 X 45 X 8</t>
  </si>
  <si>
    <t>TAS-NB143</t>
  </si>
  <si>
    <t>TAS IDUL FITRI 38X45X8 WSG HJ</t>
  </si>
  <si>
    <t>TAS-144</t>
  </si>
  <si>
    <t>TAS J 0053</t>
  </si>
  <si>
    <t>TAS-145</t>
  </si>
  <si>
    <t>TAS J 1706</t>
  </si>
  <si>
    <t>TAS-146</t>
  </si>
  <si>
    <t>TAS J 2729</t>
  </si>
  <si>
    <t>TAS-NB147</t>
  </si>
  <si>
    <t>TAS JASMIN BESAR</t>
  </si>
  <si>
    <t>TAS-NB148</t>
  </si>
  <si>
    <t>TAS JASMIN KECIL</t>
  </si>
  <si>
    <t>TAS-NB149</t>
  </si>
  <si>
    <t>TAS JASMIN TANGGUNG</t>
  </si>
  <si>
    <t>TAS-150</t>
  </si>
  <si>
    <t>TAS JINJING 912 KECIL</t>
  </si>
  <si>
    <t>TAS-151</t>
  </si>
  <si>
    <t>TAS K 20X25 ETJ</t>
  </si>
  <si>
    <t>18 KARTON 0 LSN</t>
  </si>
  <si>
    <t>TAS-152</t>
  </si>
  <si>
    <t>TAS KADO FG L/19</t>
  </si>
  <si>
    <t>TAS-153</t>
  </si>
  <si>
    <t>TAS KADO FG XL</t>
  </si>
  <si>
    <t>TAS-159</t>
  </si>
  <si>
    <t>TAS KADO GG2 COKLAT TALI RAJUT</t>
  </si>
  <si>
    <t>TAS-160</t>
  </si>
  <si>
    <t>TAS KAIN E 100 A</t>
  </si>
  <si>
    <t>TAS-161</t>
  </si>
  <si>
    <t>TAS KAIN E 101 A</t>
  </si>
  <si>
    <t>TAS-162</t>
  </si>
  <si>
    <t>TAS KAIN FANCY B RESTLETING</t>
  </si>
  <si>
    <t>TAS-163</t>
  </si>
  <si>
    <t>TAS KAIN RET K-27 (HJ/ HTM/ COKLAT/ MR TUA) CREAM</t>
  </si>
  <si>
    <t>TAS-164</t>
  </si>
  <si>
    <t>TAS KARUNG 029</t>
  </si>
  <si>
    <t>TAS-165</t>
  </si>
  <si>
    <t>TAS KARUNG 030</t>
  </si>
  <si>
    <t>TAS-NB167</t>
  </si>
  <si>
    <t>40 X 45</t>
  </si>
  <si>
    <t>TAS-NB168</t>
  </si>
  <si>
    <t>45X50</t>
  </si>
  <si>
    <t>TAS-NB169</t>
  </si>
  <si>
    <t>TAS KARUNG 50X55</t>
  </si>
  <si>
    <t>50X55</t>
  </si>
  <si>
    <t>TAS-NB171</t>
  </si>
  <si>
    <t>TAS-NB172</t>
  </si>
  <si>
    <t>70X70</t>
  </si>
  <si>
    <t>TAS KARUNG BG 15 026</t>
  </si>
  <si>
    <t>TAS KARUNG BG 15 027</t>
  </si>
  <si>
    <t>TAS KARUNG BG 15 028</t>
  </si>
  <si>
    <t>TAS KARUNG BG 16 033 B</t>
  </si>
  <si>
    <t>TAS KARUNG BG 21 004J</t>
  </si>
  <si>
    <t>TAS-183</t>
  </si>
  <si>
    <t>TAS KERTAS (EMAS, SILVER, HJ DAUN) PHS</t>
  </si>
  <si>
    <t>14 KARTON 17 LSN</t>
  </si>
  <si>
    <t>TAS-184</t>
  </si>
  <si>
    <t>TAS KERTAS 1/ SS/ 12,5 X 16</t>
  </si>
  <si>
    <t>TAS-IM185</t>
  </si>
  <si>
    <t>TAS KERTAS 8853A</t>
  </si>
  <si>
    <t>TAS-186</t>
  </si>
  <si>
    <t>TAS KERTAS 8863C/ 181C</t>
  </si>
  <si>
    <t>TAS-IM187</t>
  </si>
  <si>
    <t>TAS KERTAS 8867A</t>
  </si>
  <si>
    <t>TAS-188</t>
  </si>
  <si>
    <t>TAS KERTAS 8891A/ 8875A</t>
  </si>
  <si>
    <t>TAS-189</t>
  </si>
  <si>
    <t>TAS KERTAS 8891C/ 8875C</t>
  </si>
  <si>
    <t>TAS-IM190</t>
  </si>
  <si>
    <t>TAS KERTAS 8913A</t>
  </si>
  <si>
    <t>5 KARTON 336 PCS</t>
  </si>
  <si>
    <t>TAS-191</t>
  </si>
  <si>
    <t>TAS KERTAS 9173M</t>
  </si>
  <si>
    <t>2 KARTON 288 PCS</t>
  </si>
  <si>
    <t>TAS-192</t>
  </si>
  <si>
    <t>TAS KERTAS BL 9173 L</t>
  </si>
  <si>
    <t>TAS-193</t>
  </si>
  <si>
    <t>TAS KERTAS DU BK 9173 H</t>
  </si>
  <si>
    <t>TAS-194</t>
  </si>
  <si>
    <t>TAS KERTAS LY SD 282 B</t>
  </si>
  <si>
    <t>TAS-195</t>
  </si>
  <si>
    <t>TAS KERTAS LY SD 283 B (1)/ 284 B(13)</t>
  </si>
  <si>
    <t>TAS-196</t>
  </si>
  <si>
    <t>TAS KERTAS LY SD 286 B</t>
  </si>
  <si>
    <t>TAS-197</t>
  </si>
  <si>
    <t>TAS KERTAS LY XL 277 B</t>
  </si>
  <si>
    <t>TAS-198</t>
  </si>
  <si>
    <t>TAS KERTAS LY XL 289</t>
  </si>
  <si>
    <t>TAS-199</t>
  </si>
  <si>
    <t>TAS KERTAS PK 10-04/ 31 X381 XL</t>
  </si>
  <si>
    <t>TAS-200</t>
  </si>
  <si>
    <t>TAS L-201</t>
  </si>
  <si>
    <t>TAS-201</t>
  </si>
  <si>
    <t>TAS LL D (K)</t>
  </si>
  <si>
    <t>TAS-202</t>
  </si>
  <si>
    <t>TAS LUX MY 017</t>
  </si>
  <si>
    <t>TAS-203</t>
  </si>
  <si>
    <t>TAS LUX MY 024</t>
  </si>
  <si>
    <t>TAS-204</t>
  </si>
  <si>
    <t>TAS LUX MY 025</t>
  </si>
  <si>
    <t>0 KARTON 188 PCS</t>
  </si>
  <si>
    <t>TAS-205</t>
  </si>
  <si>
    <t>TAS LY 083/ 086 B</t>
  </si>
  <si>
    <t>TAS-206</t>
  </si>
  <si>
    <t>TAS LY HD 126/ 131B</t>
  </si>
  <si>
    <t>TAS-207</t>
  </si>
  <si>
    <t>TAS LY HD 132 B</t>
  </si>
  <si>
    <t>TAS LY HD 148 B</t>
  </si>
  <si>
    <t>TAS-NB209</t>
  </si>
  <si>
    <t>TAS LY HD 149 B</t>
  </si>
  <si>
    <t>149 B</t>
  </si>
  <si>
    <t>TAS-210</t>
  </si>
  <si>
    <t>TAS LY HD 150 B</t>
  </si>
  <si>
    <t>TAS-211</t>
  </si>
  <si>
    <t>TAS LY HD 151 B</t>
  </si>
  <si>
    <t>TAS-212</t>
  </si>
  <si>
    <t>TAS LY SD 211B</t>
  </si>
  <si>
    <t>TAS LYSD 154 K</t>
  </si>
  <si>
    <t>TAS LYSD 229 K</t>
  </si>
  <si>
    <t>TAS LYSD 241 K</t>
  </si>
  <si>
    <t>TAS LYSD 572 K</t>
  </si>
  <si>
    <t>TAS-217</t>
  </si>
  <si>
    <t>TAS MIKA BESAR TENTENG TANGAN R 013</t>
  </si>
  <si>
    <t>TAS-220</t>
  </si>
  <si>
    <t>TAS MIKA+TALI CL MM</t>
  </si>
  <si>
    <t>TAS-221</t>
  </si>
  <si>
    <t>TAS MOTIF BUNGA B</t>
  </si>
  <si>
    <t>TAS-222</t>
  </si>
  <si>
    <t>TAS MOTIF BUNGA K</t>
  </si>
  <si>
    <t>TAS-223</t>
  </si>
  <si>
    <t>TAS NARIKO 4A</t>
  </si>
  <si>
    <t>23 KARTON 0 LSN</t>
  </si>
  <si>
    <t>TAS-IM224</t>
  </si>
  <si>
    <t>TAS NO-003-L/ M M</t>
  </si>
  <si>
    <t>TAS-IM225</t>
  </si>
  <si>
    <t>TAS NO-003-M BIASA KECIL</t>
  </si>
  <si>
    <t>TAS-IM226</t>
  </si>
  <si>
    <t>TAS NO-003-M/ K</t>
  </si>
  <si>
    <t>TAS-IM227</t>
  </si>
  <si>
    <t>TAS NO-1029-L GLITTER TANGGUNG</t>
  </si>
  <si>
    <t>TAS-IM228</t>
  </si>
  <si>
    <t>TAS NO-1029-L/ M</t>
  </si>
  <si>
    <t>TAS-IM229</t>
  </si>
  <si>
    <t>TAS NO-1029-M GLITTER KECIL</t>
  </si>
  <si>
    <t>TAS-IM230</t>
  </si>
  <si>
    <t>TAS NO-1029-M/ K</t>
  </si>
  <si>
    <t>TAS-IM231</t>
  </si>
  <si>
    <t>TAS NO-1036-L BIASA TANGGUNG</t>
  </si>
  <si>
    <t>TAS-IM232</t>
  </si>
  <si>
    <t>TAS NO-1036-L/ M</t>
  </si>
  <si>
    <t>TAS-IM233</t>
  </si>
  <si>
    <t>TAS NO-1036-M BIASA KECIL</t>
  </si>
  <si>
    <t>TAS-IM234</t>
  </si>
  <si>
    <t>TAS NO-1036-M/ K</t>
  </si>
  <si>
    <t>TAS-235</t>
  </si>
  <si>
    <t>TAS NO-1050-L (NEW)</t>
  </si>
  <si>
    <t>TAS-IM236</t>
  </si>
  <si>
    <t>TAS NO-1052-L (NEW)</t>
  </si>
  <si>
    <t>TAS-IM237</t>
  </si>
  <si>
    <t>TAS NO-3026-L GLITTER TANGGUNG</t>
  </si>
  <si>
    <t>TAS-IM238</t>
  </si>
  <si>
    <t>TAS NO-3026-L/ M</t>
  </si>
  <si>
    <t>TAS-IM239</t>
  </si>
  <si>
    <t>TAS NO-3026-M GLITTER KECIL</t>
  </si>
  <si>
    <t>TAS-IM240</t>
  </si>
  <si>
    <t>TAS NO-3026-M/ K</t>
  </si>
  <si>
    <t>TAS-IM241</t>
  </si>
  <si>
    <t>TAS NO-859-L BIASA TANGGUNG</t>
  </si>
  <si>
    <t>TAS-IM242</t>
  </si>
  <si>
    <t>TAS NO-859-L/ M</t>
  </si>
  <si>
    <t>TAS-IM243</t>
  </si>
  <si>
    <t>TAS NO-859-M BIASA KECIL</t>
  </si>
  <si>
    <t>TAS-IM244</t>
  </si>
  <si>
    <t>TAS NO-859-M/ K</t>
  </si>
  <si>
    <t>TAS-IM245</t>
  </si>
  <si>
    <t>TAS NO-893-L/ M</t>
  </si>
  <si>
    <t>TAS-246</t>
  </si>
  <si>
    <t>TAS NO-893-M BIASA KECIL</t>
  </si>
  <si>
    <t>TAS-IM247</t>
  </si>
  <si>
    <t>TAS NO-893-M/ K</t>
  </si>
  <si>
    <t>TAS-IM248</t>
  </si>
  <si>
    <t>TAS NO-934-M (NEW)</t>
  </si>
  <si>
    <t>TAS-IM249</t>
  </si>
  <si>
    <t>TAS NO-939-L (NEW)</t>
  </si>
  <si>
    <t>TAS-250</t>
  </si>
  <si>
    <t>TAS NO-941-L (NEW)</t>
  </si>
  <si>
    <t>TAS-IM251</t>
  </si>
  <si>
    <t>TAS TUTUP PITA KADO FG-101 KECIL</t>
  </si>
  <si>
    <t>FG-101</t>
  </si>
  <si>
    <t>TAS-IM252</t>
  </si>
  <si>
    <t>TAS TUTUP PITA KADO FG-201 TANGGUNG</t>
  </si>
  <si>
    <t>FG-201</t>
  </si>
  <si>
    <t>TAS-IM253</t>
  </si>
  <si>
    <t>TAS TUTUP PITA KADO FG-301 BESAR</t>
  </si>
  <si>
    <t>FG-301</t>
  </si>
  <si>
    <t>TAS-IM254</t>
  </si>
  <si>
    <t>TAS TUTUP PITA KADO FG-401 JUMBO</t>
  </si>
  <si>
    <t>FG-401</t>
  </si>
  <si>
    <t>TAS-265</t>
  </si>
  <si>
    <t>TAS PLASTIK B C1</t>
  </si>
  <si>
    <t>TAS-267</t>
  </si>
  <si>
    <t>TAS PLASTIK BESAR C1</t>
  </si>
  <si>
    <t>TAS-273</t>
  </si>
  <si>
    <t>TAS PLASTIK KECIL A1</t>
  </si>
  <si>
    <t>31 KARTON 133 PCS</t>
  </si>
  <si>
    <t>TAS-284</t>
  </si>
  <si>
    <t>TAS PLASTIK T B1</t>
  </si>
  <si>
    <t>99 KARTON 0 PCS</t>
  </si>
  <si>
    <t>TAS-289</t>
  </si>
  <si>
    <t>TAS PLASTIK TANGGUNG B1</t>
  </si>
  <si>
    <t>4 KARTON 110 PCS</t>
  </si>
  <si>
    <t>TAS-291</t>
  </si>
  <si>
    <t>TAS PLK 10-06/ M</t>
  </si>
  <si>
    <t>TAS-292</t>
  </si>
  <si>
    <t>TAS PLK 10-07 DY (26X34) TALI L</t>
  </si>
  <si>
    <t>TAS-293</t>
  </si>
  <si>
    <t>TAS PLK 10-08 TALI TENTENG</t>
  </si>
  <si>
    <t>TAS-294</t>
  </si>
  <si>
    <t>TAS POLOS 131 K</t>
  </si>
  <si>
    <t>TAS-295</t>
  </si>
  <si>
    <t>TAS POLOS 804/ 832/ 838</t>
  </si>
  <si>
    <t>TAS-296</t>
  </si>
  <si>
    <t>TAS-297</t>
  </si>
  <si>
    <t>TAS SB 1514-8 SET T</t>
  </si>
  <si>
    <t>TAS-NB298</t>
  </si>
  <si>
    <t>TAS SB-117 PARIS KECIL</t>
  </si>
  <si>
    <t>SB-117</t>
  </si>
  <si>
    <t>TAS-299</t>
  </si>
  <si>
    <t>TAS SEP 194</t>
  </si>
  <si>
    <t>TAS-300</t>
  </si>
  <si>
    <t>TAS SHOES C15 246/ HP 363 (60)</t>
  </si>
  <si>
    <t>TAS-301</t>
  </si>
  <si>
    <t>TAS SHOP LY FD 683</t>
  </si>
  <si>
    <t>TAS-302</t>
  </si>
  <si>
    <t>TAS SHOP LY SD 287 B</t>
  </si>
  <si>
    <t>TAS-303</t>
  </si>
  <si>
    <t>TAS SHOP LY SD 291B</t>
  </si>
  <si>
    <t>TAS-304</t>
  </si>
  <si>
    <t>TAS SHOP LY SD L 280 B</t>
  </si>
  <si>
    <t>TAS-305</t>
  </si>
  <si>
    <t>TAS SHOP LY SD L 288 B</t>
  </si>
  <si>
    <t>TAS-306</t>
  </si>
  <si>
    <t>TAS SHOP LY SD L XL</t>
  </si>
  <si>
    <t>TAS-307</t>
  </si>
  <si>
    <t>TAS SHOP LY SD S TG</t>
  </si>
  <si>
    <t>TAS-308</t>
  </si>
  <si>
    <t>TAS SHOP TENG-TENG SLETING (10 PC) WKD</t>
  </si>
  <si>
    <t>TAS-309</t>
  </si>
  <si>
    <t>TAS-310</t>
  </si>
  <si>
    <t>TAS-311</t>
  </si>
  <si>
    <t>TAS SILVER 18X23</t>
  </si>
  <si>
    <t>TAS-IM312</t>
  </si>
  <si>
    <t>TAS GL-7701 GLITTER KECIL</t>
  </si>
  <si>
    <t>GL-7701</t>
  </si>
  <si>
    <t>1 KARTON 56 LSN</t>
  </si>
  <si>
    <t>TAS-IM313</t>
  </si>
  <si>
    <t>TAS SL-920</t>
  </si>
  <si>
    <t>TAS-314</t>
  </si>
  <si>
    <t>TAS SLERET S</t>
  </si>
  <si>
    <t>TAS-315</t>
  </si>
  <si>
    <t>TAS SLERET XLL</t>
  </si>
  <si>
    <t>TAS-316</t>
  </si>
  <si>
    <t>TAS-317</t>
  </si>
  <si>
    <t>TAS SPON BOND MUKENAH 27X29X12</t>
  </si>
  <si>
    <t>TAS-318</t>
  </si>
  <si>
    <t>TAS T 34X31 ETJ</t>
  </si>
  <si>
    <t>TAS-319</t>
  </si>
  <si>
    <t>TAS T 41X36 ETJ</t>
  </si>
  <si>
    <t>TAS-320</t>
  </si>
  <si>
    <t>TAS TALI 22X22</t>
  </si>
  <si>
    <t>TAS-321</t>
  </si>
  <si>
    <t>TAS TALI 25X35</t>
  </si>
  <si>
    <t>TAS-322</t>
  </si>
  <si>
    <t>TAS TALI BATIK PUTIH ALPIN B</t>
  </si>
  <si>
    <t>TAS-323</t>
  </si>
  <si>
    <t>TAS TALI CARTOON 20X25 TG</t>
  </si>
  <si>
    <t>TAS-324</t>
  </si>
  <si>
    <t>TAS TALI FOLIO 1 FROZEN</t>
  </si>
  <si>
    <t>TAS-325</t>
  </si>
  <si>
    <t>TAS TALI KECIL KUR JB S2-2 JOS MIMIKADO</t>
  </si>
  <si>
    <t>TAS-326</t>
  </si>
  <si>
    <t>TAS TALI KERTAS KADO BSR AL (1 PK=10 PC)</t>
  </si>
  <si>
    <t>2 KARTON 0 PAK</t>
  </si>
  <si>
    <t>TAS-327</t>
  </si>
  <si>
    <t>TAS TALI KERTAS TG (PELANGI/ BIRU GRS/ SILVER BUNGA/ MRH GARIS) 25X25</t>
  </si>
  <si>
    <t>TAS-328</t>
  </si>
  <si>
    <t>TAS TALI KUR BATIK S</t>
  </si>
  <si>
    <t>TAS-329</t>
  </si>
  <si>
    <t>TAS-NB330</t>
  </si>
  <si>
    <t>TAS TALI METALIK (1 PK=12 PC) GOLD/ SILVER 20X25</t>
  </si>
  <si>
    <t>2 KARTON 53 LSN</t>
  </si>
  <si>
    <t>TAS-331</t>
  </si>
  <si>
    <t>TAS TALI METALIK 15X20 (K)</t>
  </si>
  <si>
    <t>4 KARTON 87 LSN</t>
  </si>
  <si>
    <t>TAS-332</t>
  </si>
  <si>
    <t>TAS TALI METALIK 15X20 KCL</t>
  </si>
  <si>
    <t>TAS-333</t>
  </si>
  <si>
    <t>TAS TALI PLST 222 A (K)</t>
  </si>
  <si>
    <t>TAS-334</t>
  </si>
  <si>
    <t>TAS TALI PLST K (B545)</t>
  </si>
  <si>
    <t>TAS-JO335</t>
  </si>
  <si>
    <t>TAS TALI PLASTIK MINI JOS JBS 4-5</t>
  </si>
  <si>
    <t>JO</t>
  </si>
  <si>
    <t>JBS 4-5</t>
  </si>
  <si>
    <t>11 KARTON 95 LSN</t>
  </si>
  <si>
    <t>TAS-336</t>
  </si>
  <si>
    <t>TAS TALI POT MIKA</t>
  </si>
  <si>
    <t>4 KARTON 40 LSN</t>
  </si>
  <si>
    <t>TAS-338</t>
  </si>
  <si>
    <t>TAS TALI TRANSP RD-L/ TG (PHS)</t>
  </si>
  <si>
    <t>TAS-339</t>
  </si>
  <si>
    <t>TAS TALI TULISAN KECIL CAMPUR</t>
  </si>
  <si>
    <t>TAS-340</t>
  </si>
  <si>
    <t>TAS TALI ULTAH KCL ICHING</t>
  </si>
  <si>
    <t>TAS-341</t>
  </si>
  <si>
    <t>TAS TENTENG BUTEK 184 B</t>
  </si>
  <si>
    <t>TAS-342</t>
  </si>
  <si>
    <t>TAS TENTENG TRANS/ HANDBAG XS</t>
  </si>
  <si>
    <t>TAS-343</t>
  </si>
  <si>
    <t>TAS TENTENG TRANSPARENT 10-06 M</t>
  </si>
  <si>
    <t>TAS-344</t>
  </si>
  <si>
    <t>TAS TRANSPARAN L(TANGGUNG) TALI</t>
  </si>
  <si>
    <t>TAS-345</t>
  </si>
  <si>
    <t>TAS TULISAN 20X25</t>
  </si>
  <si>
    <t>4 KARTON 50 LSN</t>
  </si>
  <si>
    <t>TAS-347</t>
  </si>
  <si>
    <t>TAS ULTAH 5W</t>
  </si>
  <si>
    <t>TAS-348</t>
  </si>
  <si>
    <t>TAS ULTAH POLKADOT KECIL 15X25</t>
  </si>
  <si>
    <t>TAS-349</t>
  </si>
  <si>
    <t>TAS ULTAH WARNA WARNA</t>
  </si>
  <si>
    <t>3 KARTON 0 PAK</t>
  </si>
  <si>
    <t>TAS-IM350</t>
  </si>
  <si>
    <t>TAS XL-301</t>
  </si>
  <si>
    <t>TAS-351</t>
  </si>
  <si>
    <t>TAS XM-2019-L GLITTER TANGGUNG</t>
  </si>
  <si>
    <t>TAS-352</t>
  </si>
  <si>
    <t>TAS XM-2019-M GLITTER KECIL</t>
  </si>
  <si>
    <t>TAS-IM353</t>
  </si>
  <si>
    <t>TAS XM2083-L GLITTER TANGGUNG</t>
  </si>
  <si>
    <t>TAS-IM354</t>
  </si>
  <si>
    <t>TAS XM2083-M GLITTER KECIL</t>
  </si>
  <si>
    <t>TAS-355</t>
  </si>
  <si>
    <t>TAS XM-3003-M BIASA KECIL</t>
  </si>
  <si>
    <t>TAS-356</t>
  </si>
  <si>
    <t>TAS XMY 1609-12</t>
  </si>
  <si>
    <t>TAS-357</t>
  </si>
  <si>
    <t>TAS XMY JDL (1609-04)</t>
  </si>
  <si>
    <t>TAS-358</t>
  </si>
  <si>
    <t>TAS XMY KT</t>
  </si>
  <si>
    <t>TAS-IM359</t>
  </si>
  <si>
    <t>TAS ZD203-L GLITTER TANGGUNG</t>
  </si>
  <si>
    <t>2 KARTON 444 PCS</t>
  </si>
  <si>
    <t>TAS-IM360</t>
  </si>
  <si>
    <t>TAS 203C GLITTER KECIL</t>
  </si>
  <si>
    <t>203C</t>
  </si>
  <si>
    <t>TAS-IM361</t>
  </si>
  <si>
    <t>TAS ZD-206-M GLITTER KECIL</t>
  </si>
  <si>
    <t>TAS-362</t>
  </si>
  <si>
    <t>TAS ZD-260-S (NEW)</t>
  </si>
  <si>
    <t>TAS-IM363</t>
  </si>
  <si>
    <t>TAS ZD-263-M (NEW)</t>
  </si>
  <si>
    <t>TAS-IM364</t>
  </si>
  <si>
    <t>TAS ZD-265-M (NEW)</t>
  </si>
  <si>
    <t>TAS-IM365</t>
  </si>
  <si>
    <t>TAS ZD-266-M (NEW)</t>
  </si>
  <si>
    <t>TAS-366</t>
  </si>
  <si>
    <t>TAS ZD-278-M (NEW)</t>
  </si>
  <si>
    <t>TAS-IM367</t>
  </si>
  <si>
    <t>TAS ZD-280-M (NEW)</t>
  </si>
  <si>
    <t>TAS-368</t>
  </si>
  <si>
    <t>TAS ZD-835-M (NEW)</t>
  </si>
  <si>
    <t>TAS-369</t>
  </si>
  <si>
    <t>TAS ZD-870-M (NEW)</t>
  </si>
  <si>
    <t>TAS-IM370</t>
  </si>
  <si>
    <t>TAS ZD-872-M (NEW)</t>
  </si>
  <si>
    <t>TAS-IM371</t>
  </si>
  <si>
    <t>TAS ZD-892-M (NEW)</t>
  </si>
  <si>
    <t>TAS-372</t>
  </si>
  <si>
    <t>TAS ZD-9089</t>
  </si>
  <si>
    <t>TAS-373</t>
  </si>
  <si>
    <t>TAS ZD-9091</t>
  </si>
  <si>
    <t>TAS-374</t>
  </si>
  <si>
    <t>TAS ZD-9099</t>
  </si>
  <si>
    <t>TAS-376</t>
  </si>
  <si>
    <t>TAS ZD-9134</t>
  </si>
  <si>
    <t>TAS-377</t>
  </si>
  <si>
    <t>TAS ZIPPER FOLIO TALI 1 MM TOPLA</t>
  </si>
  <si>
    <t>TAS-378</t>
  </si>
  <si>
    <t>TAS-379</t>
  </si>
  <si>
    <t>TAS/ MAP JINJING CUTE BEAR</t>
  </si>
  <si>
    <t>TIN-NB1</t>
  </si>
  <si>
    <t>TINTA 20MM (1 LINE)</t>
  </si>
  <si>
    <t>20 MM</t>
  </si>
  <si>
    <t>TIP-IM10</t>
  </si>
  <si>
    <t>TIPEX KERTAS 9458</t>
  </si>
  <si>
    <t>TIP-IM11</t>
  </si>
  <si>
    <t>TIPEX KERTAS NO.8522</t>
  </si>
  <si>
    <t>TIP-IM12</t>
  </si>
  <si>
    <t>TIPEX KERTAS NO.8528</t>
  </si>
  <si>
    <t>TIP-IM13</t>
  </si>
  <si>
    <t>TIPEX KERTAS NO.9446</t>
  </si>
  <si>
    <t>TIP-IM15</t>
  </si>
  <si>
    <t>TIPEX KERTAS 8525</t>
  </si>
  <si>
    <t>TIP-IM16</t>
  </si>
  <si>
    <t>TIPEX KERTAS DP-912</t>
  </si>
  <si>
    <t>DP-912</t>
  </si>
  <si>
    <t>1 KARTON 30 LSN</t>
  </si>
  <si>
    <t>TIP-IM17</t>
  </si>
  <si>
    <t>TIPEX KERTAS NO.8527</t>
  </si>
  <si>
    <t>IMPORT D1+D2</t>
  </si>
  <si>
    <t>TIP-IM18</t>
  </si>
  <si>
    <t>TIPEX KERTAS NO.8539</t>
  </si>
  <si>
    <t>TIP-IM19</t>
  </si>
  <si>
    <t>TIPEX KERTAS NO.9442</t>
  </si>
  <si>
    <t>TIP-IM2</t>
  </si>
  <si>
    <t>TIPEX KERTAS NO.9462</t>
  </si>
  <si>
    <t>TIP-IM20</t>
  </si>
  <si>
    <t>TIPEX KERTAS NO.9459</t>
  </si>
  <si>
    <t>TIP-IM21</t>
  </si>
  <si>
    <t>TIPEX KERTAS DP-902</t>
  </si>
  <si>
    <t>DP-902</t>
  </si>
  <si>
    <t>TIP-IM22</t>
  </si>
  <si>
    <t>TIPEX KERTAS NO.5031</t>
  </si>
  <si>
    <t>TIP-IM23</t>
  </si>
  <si>
    <t>XB-B221</t>
  </si>
  <si>
    <t>TIP-IM24</t>
  </si>
  <si>
    <t>TIPEX KERTAS NO.8557</t>
  </si>
  <si>
    <t>TIP-IM25</t>
  </si>
  <si>
    <t>TIPEX KERTAS NO.9304</t>
  </si>
  <si>
    <t>TIP-IM26</t>
  </si>
  <si>
    <t>TIPEX KERTAS NO.9458</t>
  </si>
  <si>
    <t>TIP-IM27</t>
  </si>
  <si>
    <t>TIPEX KERTAS NO.9461</t>
  </si>
  <si>
    <t>TIP-IM28</t>
  </si>
  <si>
    <t>TIPEX KERTAS NO.9480</t>
  </si>
  <si>
    <t>TIP-IM29</t>
  </si>
  <si>
    <t>TIPEX KERTAS NO.9443</t>
  </si>
  <si>
    <t>TIP-IM3</t>
  </si>
  <si>
    <t>TIPEX KERTAS 0831 DISNEY</t>
  </si>
  <si>
    <t>TIP-IM31</t>
  </si>
  <si>
    <t>TIPEX KERTAS DP-986</t>
  </si>
  <si>
    <t>DP-986</t>
  </si>
  <si>
    <t>TIP-IM32</t>
  </si>
  <si>
    <t>TIPEX KERTAS NO.9473</t>
  </si>
  <si>
    <t>TIP-IM33</t>
  </si>
  <si>
    <t>TIPEX KERTAS NO.8017</t>
  </si>
  <si>
    <t>TIP-IM35</t>
  </si>
  <si>
    <t>TIPEX KERTAS NO.8546</t>
  </si>
  <si>
    <t>TIP-IM36</t>
  </si>
  <si>
    <t>TIPEX KERTAS NO.5037</t>
  </si>
  <si>
    <t>TIP-IM4</t>
  </si>
  <si>
    <t>TIPEX KERTAS NO.6080</t>
  </si>
  <si>
    <t>TIP-IM5</t>
  </si>
  <si>
    <t>TIPEX KERTAS NO.5026</t>
  </si>
  <si>
    <t>TIP-IM6</t>
  </si>
  <si>
    <t>TIPEX KERTAS NO.5039</t>
  </si>
  <si>
    <t>TIP-IM7</t>
  </si>
  <si>
    <t>TIPEX KERTAS XB-B255</t>
  </si>
  <si>
    <t>XB-B255</t>
  </si>
  <si>
    <t>TIP-IM9</t>
  </si>
  <si>
    <t>TIPEX KERTAS 8538</t>
  </si>
  <si>
    <t>TIP-MC1</t>
  </si>
  <si>
    <t>TIPEX MICROTOP MT 737</t>
  </si>
  <si>
    <t>TIP-NB14</t>
  </si>
  <si>
    <t>TIPEX KERTAS 7013 MINI</t>
  </si>
  <si>
    <t>TIP-NB30</t>
  </si>
  <si>
    <t>TIPEX DMS 347</t>
  </si>
  <si>
    <t>7 KARTON 34 LSN</t>
  </si>
  <si>
    <t>TIP-NB34</t>
  </si>
  <si>
    <t>TIPEX KY CT 487</t>
  </si>
  <si>
    <t>CT 487</t>
  </si>
  <si>
    <t>30 KARTON 71 LSN</t>
  </si>
  <si>
    <t>TIP-NB8</t>
  </si>
  <si>
    <t>TIPEX KERTAS 0821</t>
  </si>
  <si>
    <t>TIP-IM37</t>
  </si>
  <si>
    <t>TIPEX KERTAS 8243</t>
  </si>
  <si>
    <t>TIP-NB38</t>
  </si>
  <si>
    <t>TIPEX KERTAS CANDY 4M 3C 507</t>
  </si>
  <si>
    <t>3C 507</t>
  </si>
  <si>
    <t>8 KARTON 42 LSN</t>
  </si>
  <si>
    <t>TIP-MC39</t>
  </si>
  <si>
    <t>TIPEX MICROTOP MT-767</t>
  </si>
  <si>
    <t>MT-767</t>
  </si>
  <si>
    <t>TIP-IM40</t>
  </si>
  <si>
    <t>TIPEX KERTAS 91033HG</t>
  </si>
  <si>
    <t>91033HG</t>
  </si>
  <si>
    <t>TIP-IM41</t>
  </si>
  <si>
    <t>TIPEX KERTAS 91038HG</t>
  </si>
  <si>
    <t>91038HG</t>
  </si>
  <si>
    <t>TUSUK</t>
  </si>
  <si>
    <t>TUS-TF2</t>
  </si>
  <si>
    <t>WR 1-001</t>
  </si>
  <si>
    <t>TUS-XN1</t>
  </si>
  <si>
    <t>TUSUK SURAT XINGLI XL-001</t>
  </si>
  <si>
    <t>XN</t>
  </si>
  <si>
    <t>XL-001</t>
  </si>
  <si>
    <t>BP GEL DEBOZZ 0,7 530</t>
  </si>
  <si>
    <t>BP SF -2991 TWO IN ONE</t>
  </si>
  <si>
    <t>BLOCK NOTE/ NB A4</t>
  </si>
  <si>
    <t>BLOCK NOTE MEMO BATIK SPIRAL T(76)</t>
  </si>
  <si>
    <t>BT SPIRAL BUNGA</t>
  </si>
  <si>
    <t>BTL A 2560-37/38 A5/30LB</t>
  </si>
  <si>
    <t>BTS 329-1A/ 6</t>
  </si>
  <si>
    <t>BTS 329-2 A5-100</t>
  </si>
  <si>
    <t>BTS 60 404</t>
  </si>
  <si>
    <t>BTS 60-404/A5-45 DEPAN</t>
  </si>
  <si>
    <t>BTS A680-08 (3)</t>
  </si>
  <si>
    <t>BTS B156/ A6 INDEX</t>
  </si>
  <si>
    <t>BTS GASTA A5 80-12 BOLA</t>
  </si>
  <si>
    <t>BTS GASTA HA 32-8211/ A5-50 FR</t>
  </si>
  <si>
    <t>BTS GASTA HA 32-8213/ A5-50 FR</t>
  </si>
  <si>
    <t>BUKU MEWARNAI 9901</t>
  </si>
  <si>
    <t>MAGNET 054/ 504</t>
  </si>
  <si>
    <t>DRAWING BOARD 2 MUKA DS 20X30 K</t>
  </si>
  <si>
    <t>BP USA TP</t>
  </si>
  <si>
    <t>BP 3653 KUDA (48)</t>
  </si>
  <si>
    <t>BP VC 600 SEGIEMPAT BATIK</t>
  </si>
  <si>
    <t>BP 380 (1X36)</t>
  </si>
  <si>
    <t>ABJAD &amp; ANGKA ABC123 DR</t>
  </si>
  <si>
    <t>ACRYLIC 11X21.5</t>
  </si>
  <si>
    <t>ACRYLIC 30 X 21</t>
  </si>
  <si>
    <t>AGENDA 082/ 90K NO 8390</t>
  </si>
  <si>
    <t>AGENDA 5148</t>
  </si>
  <si>
    <t>AGENDA 5212</t>
  </si>
  <si>
    <t>AGENDA 6212(2)/ 6213(1)</t>
  </si>
  <si>
    <t>AGENDA 7032 32K BC 334</t>
  </si>
  <si>
    <t>AGENDA 7060 60K BC 336</t>
  </si>
  <si>
    <t>AGENDA BATIK</t>
  </si>
  <si>
    <t>AGENDA JB 2932</t>
  </si>
  <si>
    <t>AGENDA JB 6132</t>
  </si>
  <si>
    <t>AGENDA JB 6160/ 60K</t>
  </si>
  <si>
    <t>AGENDA PC 121 TEBAL</t>
  </si>
  <si>
    <t>AGENDA POLOS 123 HIJAU</t>
  </si>
  <si>
    <t>AGENDA PRO DELUXE PC-121 WK KECIL</t>
  </si>
  <si>
    <t>ALPHABET HURUF ABC 8714</t>
  </si>
  <si>
    <t>AMPLOP DATA GASTA GD 57</t>
  </si>
  <si>
    <t>AMPLOP GASTA CE 56</t>
  </si>
  <si>
    <t>AMPLOP GASTA GD 56</t>
  </si>
  <si>
    <t>AMPLOP POLOS 307 TALI</t>
  </si>
  <si>
    <t>ASAHAN MEJA 18121</t>
  </si>
  <si>
    <t>ASAHAN MEJA 615</t>
  </si>
  <si>
    <t>ASAHAN MEJA 8621 DRAGON</t>
  </si>
  <si>
    <t>BENSIA 2C BTS 128</t>
  </si>
  <si>
    <t>BENSIA 9939 DADU (32)</t>
  </si>
  <si>
    <t>BENSIA SF 9925 A (PLUIT 42 F)</t>
  </si>
  <si>
    <t>BENSIA SF 9925 B (TANGAN 42 F)</t>
  </si>
  <si>
    <t>BENSIA SF 9925 C (BIASA)</t>
  </si>
  <si>
    <t>BK ASB FOLIO</t>
  </si>
  <si>
    <t>BK ASB KWARTO</t>
  </si>
  <si>
    <t>BK BNPP FOLIO (PAJAK)</t>
  </si>
  <si>
    <t>BK BNPP KWARTO (PAJAK)</t>
  </si>
  <si>
    <t>BK DIARI 64K-1502 CURTISAN 100LBR</t>
  </si>
  <si>
    <t>BK DIARI HL-32-1011</t>
  </si>
  <si>
    <t>BK DIARI HL-32-3014</t>
  </si>
  <si>
    <t>BK DIARI HL-32-3041</t>
  </si>
  <si>
    <t>BK DIARI HL-32-3042</t>
  </si>
  <si>
    <t>BK DIARI HL-32-3045</t>
  </si>
  <si>
    <t>BK DIARI HL-32-3046</t>
  </si>
  <si>
    <t>BK DIARI HL-32-3047</t>
  </si>
  <si>
    <t>BK DIARI HL-32-3049</t>
  </si>
  <si>
    <t>BK/ NB A 318B(1)</t>
  </si>
  <si>
    <t>BK/ NB SPIRAL A6-120 TAB</t>
  </si>
  <si>
    <t>BLOCK NOTE ENTER 404</t>
  </si>
  <si>
    <t>BLOCK NOTE ENTER SPIRAL 403</t>
  </si>
  <si>
    <t>BLOCK NOTE KUNING ENTER</t>
  </si>
  <si>
    <t>BN 7102 A5-20</t>
  </si>
  <si>
    <t>BN A5 64833-32</t>
  </si>
  <si>
    <t>BN A5 64833-32K SLOW LIFE</t>
  </si>
  <si>
    <t>BN A5 64834-32</t>
  </si>
  <si>
    <t>BN A5 64834-32K CORNER</t>
  </si>
  <si>
    <t>BN A5 64835-32</t>
  </si>
  <si>
    <t>BN A5 64835-32K BASKET</t>
  </si>
  <si>
    <t>BN A5 64836-32K CUTE</t>
  </si>
  <si>
    <t>BN A5 93206-32K</t>
  </si>
  <si>
    <t>BN A5 ABSTRAK 1726</t>
  </si>
  <si>
    <t>BN A5 B 0181</t>
  </si>
  <si>
    <t>BN A5 BO.164</t>
  </si>
  <si>
    <t>BN A5 DIYUAN DW.A5-03</t>
  </si>
  <si>
    <t>BN A5 ETJ</t>
  </si>
  <si>
    <t>BN A5 GASTA 1510 JAHIT</t>
  </si>
  <si>
    <t>BN A5 GASTA HP 2005 P</t>
  </si>
  <si>
    <t>BN A5 MICROTOP BT 36 BATIK</t>
  </si>
  <si>
    <t>BN A5 MICROTOP UT 35 UNIVERSITY</t>
  </si>
  <si>
    <t>BN A5 WALITO BH 1723</t>
  </si>
  <si>
    <t>BN A5-20 H-1</t>
  </si>
  <si>
    <t>BN B5 1909</t>
  </si>
  <si>
    <t>BN B5 26H-3</t>
  </si>
  <si>
    <t>BN B5 5938-32</t>
  </si>
  <si>
    <t>BN B5 8102</t>
  </si>
  <si>
    <t>BN B5 93.833-16K SLOW LIFE</t>
  </si>
  <si>
    <t>BN B5 93.834-16K CORNER</t>
  </si>
  <si>
    <t>BN B5 93.835-16K STREET BASKET</t>
  </si>
  <si>
    <t>BN B5 93.836-16K CUTE ACTIVITY</t>
  </si>
  <si>
    <t>BN B5 93833-16K</t>
  </si>
  <si>
    <t>BN B5 93835-16K</t>
  </si>
  <si>
    <t>BN B5 93836 (1), 93833 (1)</t>
  </si>
  <si>
    <t>BN B5 93836-16K</t>
  </si>
  <si>
    <t>BN B5 ABSTRAK</t>
  </si>
  <si>
    <t>BN B5 B 0181</t>
  </si>
  <si>
    <t>BN B5 GASTA CL 1909 COLLEGE</t>
  </si>
  <si>
    <t>BN B5 GASTA CM 1909 CAMPUS</t>
  </si>
  <si>
    <t>BN B5 GASTA HP 2605 P</t>
  </si>
  <si>
    <t>BN B5 GASTA HP 2606 T</t>
  </si>
  <si>
    <t>BN B5 GASTA HP 2607 F</t>
  </si>
  <si>
    <t>BN B5 GASTA P 2601 F</t>
  </si>
  <si>
    <t>BN B5 GASTA P 2602 P</t>
  </si>
  <si>
    <t>BN B5 GASTA P 2602 T</t>
  </si>
  <si>
    <t>BN B5 GASTA SLIP BT 65 BATIK</t>
  </si>
  <si>
    <t>BN B5 GASTA UN 1909 UNIVERSITY</t>
  </si>
  <si>
    <t>BN B5 WARNA KOALA</t>
  </si>
  <si>
    <t>BN GASTA A5 1510 JAHIT</t>
  </si>
  <si>
    <t>BN GASTA A5 2005</t>
  </si>
  <si>
    <t>BN GASTA A5 W2 77725-25 VINTAGE</t>
  </si>
  <si>
    <t>BN GASTA B5 B 65 BATIK</t>
  </si>
  <si>
    <t>BN MICROTOP A5 CA 35 CAMPUS</t>
  </si>
  <si>
    <t>BN MICROTOP A5 CL 35 COLLEGE</t>
  </si>
  <si>
    <t>BN TALI AA 0321-05 A6-80</t>
  </si>
  <si>
    <t>BN TALI AA 0321-06/A6-80/BEAR</t>
  </si>
  <si>
    <t>BN TALI AA 0321-07 (0) / 08 A6-80 (1)</t>
  </si>
  <si>
    <t>BN TALI AA 0321-09/A6-80/UNIVERSE</t>
  </si>
  <si>
    <t>BN TALI AA 0321-10/A6-80/SR</t>
  </si>
  <si>
    <t>BN TALI AA 0321-12/A7-80/GLOWING</t>
  </si>
  <si>
    <t>BN TALI AA 0321-13/A7-80/BALLOON</t>
  </si>
  <si>
    <t>BN TALI AA 0321-14 A7-80</t>
  </si>
  <si>
    <t>BN TALI AA 0321-18/A7-80/LUCU</t>
  </si>
  <si>
    <t>BN TALI AA 0321-19/A7-80/UNIVERSE</t>
  </si>
  <si>
    <t>BN TALI AA 0321-21 A5-80</t>
  </si>
  <si>
    <t>BN TALI AA 0321-23/ 24 A5-80</t>
  </si>
  <si>
    <t>BN TALI AA 0321-25/ 26 A5-80</t>
  </si>
  <si>
    <t>BN TALI AA 0321-27/ 28 A5-80</t>
  </si>
  <si>
    <t>BN TALI AA 0321-29/ 30 A5-50</t>
  </si>
  <si>
    <t>BN WENGU A5 B0164 3W(4 PC), 4W(92 PC)</t>
  </si>
  <si>
    <t>BNS XB 72K 1400</t>
  </si>
  <si>
    <t>BOLA TENIS WERKON</t>
  </si>
  <si>
    <t>BOX FILE BESI MICROTOP MT 115/ 155</t>
  </si>
  <si>
    <t>BOX FILE ENTER BENTUK</t>
  </si>
  <si>
    <t>BOX FILE ENTER KCG HT(1)/ B(1)</t>
  </si>
  <si>
    <t>BOX FILE MT 115 (SB 221503)</t>
  </si>
  <si>
    <t>BOX FILE V TECH</t>
  </si>
  <si>
    <t>BP 2801 GANTUNGAN GADING</t>
  </si>
  <si>
    <t>BP 313</t>
  </si>
  <si>
    <t>BP 4W BOX (P1081)</t>
  </si>
  <si>
    <t>BP 9127 GANTUNGAN GADING</t>
  </si>
  <si>
    <t>BP AODM 020 HT</t>
  </si>
  <si>
    <t>BP COSH CS G 10</t>
  </si>
  <si>
    <t>BP D TIAN 801</t>
  </si>
  <si>
    <t>BP DB GP 900</t>
  </si>
  <si>
    <t>BP DEBOZZ 550 + REFILL</t>
  </si>
  <si>
    <t>BP DEBOZZ DB G 07</t>
  </si>
  <si>
    <t>BP DEBOZZ DB G 08</t>
  </si>
  <si>
    <t>BP GEL 923</t>
  </si>
  <si>
    <t>BP GEL CS G 163</t>
  </si>
  <si>
    <t>BP GEL CS G 165</t>
  </si>
  <si>
    <t>BP GEL CS G 167</t>
  </si>
  <si>
    <t>BP GEL CS G 168</t>
  </si>
  <si>
    <t>BP GEL HY1020</t>
  </si>
  <si>
    <t>BP GEL HY1020 BIRU</t>
  </si>
  <si>
    <t>BP GEL KOXI KX GP 926</t>
  </si>
  <si>
    <t>BP GEL KOXI KX GP 927</t>
  </si>
  <si>
    <t>BP GEL KOXI KX GP 929</t>
  </si>
  <si>
    <t>BP GEL KOXI KX GP 930</t>
  </si>
  <si>
    <t>BP GEL SQ 103 PARIS</t>
  </si>
  <si>
    <t>BP GEL SQ 112 POPCORN</t>
  </si>
  <si>
    <t>BP GEL SQ 116 HIJAB CUTE</t>
  </si>
  <si>
    <t>BP GEL SQ 118 OWL CUTE</t>
  </si>
  <si>
    <t>BP GEL SQ 119 ROBOT CROSS</t>
  </si>
  <si>
    <t>BP GEL SQ 120 UNITED</t>
  </si>
  <si>
    <t>BP GEL SQ 203 RETRO</t>
  </si>
  <si>
    <t>BP GEL SQ 204 VINTAGE</t>
  </si>
  <si>
    <t>BP GEL SQ 205 TEEN CUTE</t>
  </si>
  <si>
    <t>BP GEL SQ 812 CANDY NOW</t>
  </si>
  <si>
    <t>BP GEL TF 342 B</t>
  </si>
  <si>
    <t>BP GEL TG 33580</t>
  </si>
  <si>
    <t>BP GEL TIZO 30802 E S3</t>
  </si>
  <si>
    <t>BP GEL TIZO 31035 / 30900 MIX</t>
  </si>
  <si>
    <t>BP GEL TZ 1000</t>
  </si>
  <si>
    <t>BP GELTIZO 348 E</t>
  </si>
  <si>
    <t>BP KOXI 705 A/ 706 A</t>
  </si>
  <si>
    <t>BP ODOMEI GP-0906</t>
  </si>
  <si>
    <t>BP PEN TX 155</t>
  </si>
  <si>
    <t>BP SQ 112</t>
  </si>
  <si>
    <t>BP SQ 116</t>
  </si>
  <si>
    <t>BP SQ 118</t>
  </si>
  <si>
    <t>BP SQ 119</t>
  </si>
  <si>
    <t>BP SQ 203</t>
  </si>
  <si>
    <t>BP SQ 204</t>
  </si>
  <si>
    <t>BP SQ 205</t>
  </si>
  <si>
    <t>BP TG 32610</t>
  </si>
  <si>
    <t>BP TG 340 HT(1), B(2)</t>
  </si>
  <si>
    <t>BP TIZO TG 30735</t>
  </si>
  <si>
    <t>BP TIZO TG-340</t>
  </si>
  <si>
    <t>BP TIZO TG-396-D</t>
  </si>
  <si>
    <t>BP TIZO TG-630</t>
  </si>
  <si>
    <t>BP TX 152</t>
  </si>
  <si>
    <t>BP TYLO F271 FOUNTAINMARMER</t>
  </si>
  <si>
    <t>BP VTRO 213 BT 21</t>
  </si>
  <si>
    <t>BP X DATA M2</t>
  </si>
  <si>
    <t>BP XDM 860</t>
  </si>
  <si>
    <t>BP XDM GP.851</t>
  </si>
  <si>
    <t>BP ZHIXIN 2963</t>
  </si>
  <si>
    <t>BP ZHIXIN 3027 (2)</t>
  </si>
  <si>
    <t>BP ZHIXIN 3033 (2)/ 3037 (1)</t>
  </si>
  <si>
    <t>BP ZHIXIN 3035</t>
  </si>
  <si>
    <t>BP ZHIXIN 3036 (1)/ 3078 (1)</t>
  </si>
  <si>
    <t>BP ZHIXIN 3039/ 3050/ 3053</t>
  </si>
  <si>
    <t>BP ZHIXIN 3060 (1)/ 3062 (2)</t>
  </si>
  <si>
    <t>BP ZHIXIN 3068/ 3086</t>
  </si>
  <si>
    <t>BP ZHIXIN 3087</t>
  </si>
  <si>
    <t>BP ZHIXIN 3096</t>
  </si>
  <si>
    <t>BP ZHIXIN 3102</t>
  </si>
  <si>
    <t>BP ZHIXIN 3108 (1), 3117 (3)</t>
  </si>
  <si>
    <t>BP ZHIXIN 3108/ 3131</t>
  </si>
  <si>
    <t>BP ZHIXIN 3110 (1), 3112 (1)</t>
  </si>
  <si>
    <t>BP ZHIXIN 3115</t>
  </si>
  <si>
    <t>BP ZHIXIN 3120 (1), 3121 (2)</t>
  </si>
  <si>
    <t>BP ZHIXIN 3123</t>
  </si>
  <si>
    <t>BP ZHIXIN 3126</t>
  </si>
  <si>
    <t>BP ZHIXIN 3129</t>
  </si>
  <si>
    <t>BP ZHIXIN 3138</t>
  </si>
  <si>
    <t>BP ZHIXIN 3153</t>
  </si>
  <si>
    <t>BP ZHIXIN 3555A</t>
  </si>
  <si>
    <t>BP ZHIXIN 3567</t>
  </si>
  <si>
    <t>BP ZHIXIN 5008</t>
  </si>
  <si>
    <t>BP ZHIXIN 5013</t>
  </si>
  <si>
    <t>BP ZHIXIN 5034</t>
  </si>
  <si>
    <t>BP ZHIXIN G 5001/ 5016</t>
  </si>
  <si>
    <t>BP ZHIXIN G 5009</t>
  </si>
  <si>
    <t>BP ZHIXIN G 5034/ 3132</t>
  </si>
  <si>
    <t>BP ZHIXIN ZH 101</t>
  </si>
  <si>
    <t>BP ZHXIN 3112</t>
  </si>
  <si>
    <t>BP/ VULLPEN 3096</t>
  </si>
  <si>
    <t>BT BATIK ENTER</t>
  </si>
  <si>
    <t>BTS GASTA A5-60 BIASA 6001/ 6002</t>
  </si>
  <si>
    <t>BTS GASTA A5-60 BIASA 6003/ 6005</t>
  </si>
  <si>
    <t>BTS GASTA A5-60 BIASA 6006</t>
  </si>
  <si>
    <t>BTS GASTA A6-801</t>
  </si>
  <si>
    <t>BTS NB A666/ A6</t>
  </si>
  <si>
    <t>BTS W2 A5-80 28825-36</t>
  </si>
  <si>
    <t>BTS W2 A5-80 28825-50</t>
  </si>
  <si>
    <t>BTS W2 A5-80 28825-65</t>
  </si>
  <si>
    <t>BTS W2 A6-80 50100-62W</t>
  </si>
  <si>
    <t>BTS W2 A6-80 50100-68W</t>
  </si>
  <si>
    <t>BTS W2 A6-80 50100-72W</t>
  </si>
  <si>
    <t>BTS WZ A5 25100-64 W</t>
  </si>
  <si>
    <t>BTS WZ A5 BIASA 25100-59 WARNA</t>
  </si>
  <si>
    <t>BTS WZ A5 BIASA 25100-65</t>
  </si>
  <si>
    <t>BTS WZ A5 BIASA 25100-70</t>
  </si>
  <si>
    <t>BTS WZ A5 BIASA 28825-64</t>
  </si>
  <si>
    <t>BTS WZ A5 BIASA 28825-65</t>
  </si>
  <si>
    <t>BTS WZ A6 80/ TALI 5110-15W</t>
  </si>
  <si>
    <t>BTS WZ A6-80 28850-19 W</t>
  </si>
  <si>
    <t>BTS WZ A6-80 28850-41 PUTIH</t>
  </si>
  <si>
    <t>BTS WZ A6-80 28850-51 PUTIH</t>
  </si>
  <si>
    <t>BTS WZ A6-80 50100-43 PUTIH</t>
  </si>
  <si>
    <t>BTS WZ A6-80 50100-58 P</t>
  </si>
  <si>
    <t>BTS WZ A6-80 50100-68 W</t>
  </si>
  <si>
    <t>BUKU MEWARNAI 6001</t>
  </si>
  <si>
    <t>BULLDOG CLIP JOSS BC 0023 (4) ETJ</t>
  </si>
  <si>
    <t>CALL BELL QJ125</t>
  </si>
  <si>
    <t>CALL BELL QJ126</t>
  </si>
  <si>
    <t>CARD DX 612 (13M BIRU)</t>
  </si>
  <si>
    <t>CARD DX 622 (10 BIRU)</t>
  </si>
  <si>
    <t>CARD DX 622 (ETJ) P(2)</t>
  </si>
  <si>
    <t>CARD DY 612 JOS 10M</t>
  </si>
  <si>
    <t>CARRY FILE 8030 P</t>
  </si>
  <si>
    <t>CELENGAN BULAT 310</t>
  </si>
  <si>
    <t>CELENGAN L</t>
  </si>
  <si>
    <t>CELENGAN M</t>
  </si>
  <si>
    <t>CELENGAN S</t>
  </si>
  <si>
    <t>CELENGAN XL</t>
  </si>
  <si>
    <t>CIP BOARD KAYU KOTAK CANDY</t>
  </si>
  <si>
    <t>CLEAR HOLDER 20 LB GM HIJAU</t>
  </si>
  <si>
    <t>CLEAR HOLDER 20 LB GM MERAH</t>
  </si>
  <si>
    <t>CLEAR HOLDER 60LB FANCY (4906)</t>
  </si>
  <si>
    <t>CLIP 1.0SLG</t>
  </si>
  <si>
    <t>CLIP 145MM-6"</t>
  </si>
  <si>
    <t>CLIP BOARD 303 (CLIP BESAR)</t>
  </si>
  <si>
    <t>CLIP BOARD 307 S WORRY KECIL</t>
  </si>
  <si>
    <t>CLIP BOARD CB 888 DOVE</t>
  </si>
  <si>
    <t>CLIP BOARD ENTER ANTI API</t>
  </si>
  <si>
    <t>CLIP BOARD FANCY DISNEY HOLO</t>
  </si>
  <si>
    <t>CLIP BOARD FANCY LOVE HOLO</t>
  </si>
  <si>
    <t>CLIP BOARD FANCY MIKA GALAXY</t>
  </si>
  <si>
    <t>CLIP BOARD FANCY MS 168 (SMART)</t>
  </si>
  <si>
    <t>CLIP BOARD FANCY NT TOPLA</t>
  </si>
  <si>
    <t>CLIP BOARD FOLIO FANCY SMM DELUXE</t>
  </si>
  <si>
    <t>CLIP BOARD KAYU CANDY</t>
  </si>
  <si>
    <t>CLIP BOARD KAYU ETJ</t>
  </si>
  <si>
    <t>CLIP BOARD KWALITAS FANCY</t>
  </si>
  <si>
    <t>CLIP BOARD MIKA BATIK</t>
  </si>
  <si>
    <t>CLIP BOARD MIKA FANCY (BARU) BB, FR (BLK), K PONY, SPD/ AV</t>
  </si>
  <si>
    <t>CLIP BOARD MIKA HOLO FANCY (BARU)</t>
  </si>
  <si>
    <t>CLIP BOARD MIKA RAINBOW</t>
  </si>
  <si>
    <t>CLIP BOARD PAPAN DOUBLE FANCY</t>
  </si>
  <si>
    <t>CLIP BOARD PAPAN GAMBAR B5</t>
  </si>
  <si>
    <t>CLIP BOARD SG 9 A PUTIH</t>
  </si>
  <si>
    <t>CLIP BOARD TRANS FOLIO FANCY TR 2335</t>
  </si>
  <si>
    <t>CLIP CANDY NO 1</t>
  </si>
  <si>
    <t>CLIP FILE TOPLA WRN HJ/ HT/ M/ B</t>
  </si>
  <si>
    <t>CLIP FILE YUSHINCA 318 B.MUDA</t>
  </si>
  <si>
    <t>CLIP FILE YUSHINCA 323</t>
  </si>
  <si>
    <t>CLIP FILE YUSHINCA 324</t>
  </si>
  <si>
    <t>CLIP FILE YUSHINCA 324 A5</t>
  </si>
  <si>
    <t>CLIP FILE YUSHINCA 325</t>
  </si>
  <si>
    <t>CLIP JP-38</t>
  </si>
  <si>
    <t>CLIP TALI 1,0 BLK K B M</t>
  </si>
  <si>
    <t>CLIP WC-88</t>
  </si>
  <si>
    <t>COIN BANK BULAT BTS</t>
  </si>
  <si>
    <t>COINBANK 2647 (6)/ 8090 (3)</t>
  </si>
  <si>
    <t>COINBANK 8811-8815 | MUSIC AB</t>
  </si>
  <si>
    <t>COINBANK DME 001</t>
  </si>
  <si>
    <t>COMPAS DC 45-2A</t>
  </si>
  <si>
    <t>COMPAS DC 45-3A</t>
  </si>
  <si>
    <t>COMPASS 44MM</t>
  </si>
  <si>
    <t>COMPASS 60MM</t>
  </si>
  <si>
    <t>COMPASS GOLD CA 026 I GOLD</t>
  </si>
  <si>
    <t>CRAYON 01-01 12Y BABY DRAGON BARU</t>
  </si>
  <si>
    <t>CRAYON 12W PDK FANCY 1011</t>
  </si>
  <si>
    <t>CRAYON 12W SQUEEZY</t>
  </si>
  <si>
    <t>CRAYON 59918</t>
  </si>
  <si>
    <t>CRAYON KOJICO 12W</t>
  </si>
  <si>
    <t>CRAYON NAVANTA 55W</t>
  </si>
  <si>
    <t>CRAYON PUTAR 12W NO 208 PENDEK</t>
  </si>
  <si>
    <t>CRAYON PUTAR 12W PDK DEBOZZ</t>
  </si>
  <si>
    <t>CRAYON PUTAR 24W DEBOZZ</t>
  </si>
  <si>
    <t>CRAYON PUTAR 602 ZHENDI</t>
  </si>
  <si>
    <t>CRAYON PUTAR DISNEY 12W PJG 1012 VANART</t>
  </si>
  <si>
    <t>CRAYON PUTAR FANCY 1012 PANJANG</t>
  </si>
  <si>
    <t>CRAYON PUTAR FANCY PDK 12W SEEYOU</t>
  </si>
  <si>
    <t>CRAYON PUTAR PJG FANCY KARAKTER 12W 2530 MIX</t>
  </si>
  <si>
    <t>CRAYON PUTAR SMALL T C12 MONTANA PDK</t>
  </si>
  <si>
    <t>CRAYON TSS 12 PUTAR PJG MINION</t>
  </si>
  <si>
    <t>CRAYON TWISTER 24W TF SPP</t>
  </si>
  <si>
    <t>CRAYON ZHONG HWA MINI 2H 12 CRS</t>
  </si>
  <si>
    <t>DESK ORGANISER 838</t>
  </si>
  <si>
    <t>DESK SET 9058 (MT 113) BESI</t>
  </si>
  <si>
    <t>DESK SET BULAT 802 HT</t>
  </si>
  <si>
    <t>DESK SET DELUXE 5098 BENING</t>
  </si>
  <si>
    <t>DESK SET KOTAK 804 HT</t>
  </si>
  <si>
    <t>DIARY DOS TAS GLITER FS-32-003</t>
  </si>
  <si>
    <t>DIARY G PKC LK HOLO</t>
  </si>
  <si>
    <t>DIARY HOLO LICCA KCL</t>
  </si>
  <si>
    <t>DIARY HOLO PKC TG PHS MILLENIUM 2000</t>
  </si>
  <si>
    <t>DIARY KANCING NBS 402</t>
  </si>
  <si>
    <t>DIARY KUNCI 64K B0239</t>
  </si>
  <si>
    <t>DIARY KUNCI HOLO JUMBO SNOOPY</t>
  </si>
  <si>
    <t>DIARY KUNCI MUTIARA 2500</t>
  </si>
  <si>
    <t>DIARY MINI KADO M MOUSE</t>
  </si>
  <si>
    <t>DIARY MINI KEMBANG/ TIGRO</t>
  </si>
  <si>
    <t>DIARY PARFUME ASIONG</t>
  </si>
  <si>
    <t>DIARY PRINCESS/ SHEEP/ MM</t>
  </si>
  <si>
    <t>DIARY Q 32K- S002 FR</t>
  </si>
  <si>
    <t>DIARY Q 32K-G 318 FR</t>
  </si>
  <si>
    <t>DIARY Q 64K- S002 PR</t>
  </si>
  <si>
    <t>DIARY SAMPUL MIKA HELLO KITTY BSR</t>
  </si>
  <si>
    <t>DIARY SEPAK BOLA B HOLO</t>
  </si>
  <si>
    <t>DIARY SHINCHAN A/ B</t>
  </si>
  <si>
    <t>DIARY SPIRAL COVER PP A6</t>
  </si>
  <si>
    <t>DIARY SPIRAL PA ROHAMA</t>
  </si>
  <si>
    <t>DIARY SPOON FD 2000 HK/ MM/ WTP/ TLTB</t>
  </si>
  <si>
    <t>DIARY SYSTEM 1000 EL 3M 593 WITH LOCK</t>
  </si>
  <si>
    <t>DIARY SYSTEM JSL D-1078 BSR</t>
  </si>
  <si>
    <t>DIARY TG DIGIMON</t>
  </si>
  <si>
    <t>DISPENSER + SOLASI 10604</t>
  </si>
  <si>
    <t>DISPENSER DTD 888/ 889</t>
  </si>
  <si>
    <t>DISPENSER KENJOY 50</t>
  </si>
  <si>
    <t>DISPENSER MICROTOP M 200</t>
  </si>
  <si>
    <t>DISPENSER MICROTOP M 700</t>
  </si>
  <si>
    <t>DISPENSER MINI+REFILL 20ST</t>
  </si>
  <si>
    <t>DISPENSER SY 9013 (97013) HARRY POTTER</t>
  </si>
  <si>
    <t>DISPENSER TF 100</t>
  </si>
  <si>
    <t>DISPENSER TOPLA 801</t>
  </si>
  <si>
    <t>DOUBLE FOAM POLAR SP 015 (2)/ F(2)</t>
  </si>
  <si>
    <t>DOUBLE FOAM POLAR SP 016 (2)/ F(4)</t>
  </si>
  <si>
    <t>DRAWING BOARD 216</t>
  </si>
  <si>
    <t>DRAWING BOARD BT 21 NO.216</t>
  </si>
  <si>
    <t>DRAWING BOARD FANCY KECIL FD-057</t>
  </si>
  <si>
    <t>DRAWING BOARD KERTAS (29X21)</t>
  </si>
  <si>
    <t>DRAWING BOARD KERTAS 29X21</t>
  </si>
  <si>
    <t>DRAWING BOARD SH 0902 D/ 20X30</t>
  </si>
  <si>
    <t>ELEVATED TRAY TIER 605</t>
  </si>
  <si>
    <t>FABRIC COLOUR CA 130 (9 ML)</t>
  </si>
  <si>
    <t>FACE SHIELD ANAK (M)</t>
  </si>
  <si>
    <t>FACE SHIELD DEWASA</t>
  </si>
  <si>
    <t>FACE SHIELD KACA MATA</t>
  </si>
  <si>
    <t>FACE SHIELD KACAMATA 12</t>
  </si>
  <si>
    <t>FANCY SET 2067</t>
  </si>
  <si>
    <t>FANCY SET AB JB SM 30 HK 1</t>
  </si>
  <si>
    <t>FANCY SET RS 2008+PCM AB</t>
  </si>
  <si>
    <t>FANCY SET SF 5896 AB(4)/ 5696 SHAUN(1)</t>
  </si>
  <si>
    <t>FANCY SET XD 2012</t>
  </si>
  <si>
    <t>FANCY SET XD 8010 B(2)/ W(5)/ M(4)/ Q(3)/ K(2)/ (2)</t>
  </si>
  <si>
    <t>FOTO FRAME HJ D2 105 PLST BABY BIRD</t>
  </si>
  <si>
    <t>FOTO FRAME MAGNIT+CLIP SY-1361</t>
  </si>
  <si>
    <t>GANTUNGAN KUNCI LAMPU (1X12)</t>
  </si>
  <si>
    <t>GIFT CARD HL-847 KOTAK GLITER (250)</t>
  </si>
  <si>
    <t>GK HP DISNEY GT HP 1</t>
  </si>
  <si>
    <t>GLITER 612 (8891)</t>
  </si>
  <si>
    <t>GLITER 9106/ 9006</t>
  </si>
  <si>
    <t>GLITER CG 8891-2 METALIK</t>
  </si>
  <si>
    <t>GLITER CG 8891-3 EMAS</t>
  </si>
  <si>
    <t>GLITER GLUE 8891-4</t>
  </si>
  <si>
    <t>GLITER GLUE 8891-5</t>
  </si>
  <si>
    <t>GLITER GLUE 8891-6 (PELANGI)</t>
  </si>
  <si>
    <t>GLITER JBS 003(1)</t>
  </si>
  <si>
    <t>GLITER JBS 004</t>
  </si>
  <si>
    <t>GLITER METALIK CAMPUR</t>
  </si>
  <si>
    <t>GLITER POLOS</t>
  </si>
  <si>
    <t>GLITER TABUNG PHS</t>
  </si>
  <si>
    <t>GLITTER 10918</t>
  </si>
  <si>
    <t>GLITTER 191813</t>
  </si>
  <si>
    <t>GLITTER 783-12</t>
  </si>
  <si>
    <t>GLITTER 784-12</t>
  </si>
  <si>
    <t>GLITTER 785-12</t>
  </si>
  <si>
    <t>GLITTER 786-12</t>
  </si>
  <si>
    <t>GLITTER G-01</t>
  </si>
  <si>
    <t>GLITTER G-08</t>
  </si>
  <si>
    <t>GLITTER G56B00-7</t>
  </si>
  <si>
    <t>GLITTER GF-88/G</t>
  </si>
  <si>
    <t>GLITTER GF-88/S</t>
  </si>
  <si>
    <t>GLITTER PEN CQ718-12</t>
  </si>
  <si>
    <t>GLITTER PEN CQ718-6</t>
  </si>
  <si>
    <t>GLITTER Y-01</t>
  </si>
  <si>
    <t>GLITTER Y-02</t>
  </si>
  <si>
    <t>GLITTER Y-03</t>
  </si>
  <si>
    <t>GLITTER Y-04</t>
  </si>
  <si>
    <t>GUN TACKER S 2308</t>
  </si>
  <si>
    <t>HAND COUNTER COMPAS 999</t>
  </si>
  <si>
    <t>HANG MAP ENTER</t>
  </si>
  <si>
    <t>HIGHLIGHTER PEN XL-102-6</t>
  </si>
  <si>
    <t>HOOKS 5010</t>
  </si>
  <si>
    <t>HOOKS 6CM</t>
  </si>
  <si>
    <t>HOOKS 8CM</t>
  </si>
  <si>
    <t>ISI BENSIA ZC 201</t>
  </si>
  <si>
    <t>ISI CROSS LEPASAN (H-06)</t>
  </si>
  <si>
    <t>ISI CROSS UNICORN</t>
  </si>
  <si>
    <t>ISI GEL 1.0 TC 308 HT</t>
  </si>
  <si>
    <t>ISI GEL 20 DOS 2019</t>
  </si>
  <si>
    <t>ISI GEL 2015 PR</t>
  </si>
  <si>
    <t>ISI GEL 2016 ANIMAL DOS</t>
  </si>
  <si>
    <t>ISI GEL 2019 HELLO DORAEMON</t>
  </si>
  <si>
    <t>ISI GEL 2020 HIJAB LOVE</t>
  </si>
  <si>
    <t>ISI GEL FANCY VTRO 2013</t>
  </si>
  <si>
    <t>ISI GEL FANCY VTRO 2015</t>
  </si>
  <si>
    <t>ISI GEL FANCY VTRO ISI 20 DOS 4 SERI</t>
  </si>
  <si>
    <t>ISI GEL SQ 321 MIX</t>
  </si>
  <si>
    <t>ISI GEL TG 308 B</t>
  </si>
  <si>
    <t>ISI GEL TG 308 HT</t>
  </si>
  <si>
    <t>ISI GEL TZ-501 R HITAM</t>
  </si>
  <si>
    <t>ISI GEL VTRO 2016 (2)/ 2015 (1)</t>
  </si>
  <si>
    <t>ISI GELL 21 8013 AVENGER</t>
  </si>
  <si>
    <t>ISI GELL 21 8014 (KUNING)</t>
  </si>
  <si>
    <t>ISI GELL DEBOZZ DB GR 550 (24)</t>
  </si>
  <si>
    <t>ISI GELL NATO</t>
  </si>
  <si>
    <t>ISI GELL RETRACT DB GR-900</t>
  </si>
  <si>
    <t>ISI MECHPEN COLLEN GOLD G-2000 HB (1 BOX=100 TUBE/ 1 TUBE=40 PC)</t>
  </si>
  <si>
    <t>ISI MECHPEN COLLEN GOLD G-2000 HB (1 BOX=40 TUBE/ 1 TUBE=20 PC)</t>
  </si>
  <si>
    <t>ISI MECHPEN COLLEN GOLD G-2550 HB (1 BOX=40 TUBE/ 1 TUBE=20 PC)</t>
  </si>
  <si>
    <t>ISI MECHPEN MFF R 091</t>
  </si>
  <si>
    <t>ISI MECHPEN MFF-188</t>
  </si>
  <si>
    <t>ISI MECHPEN MINGDA 2B 9640 (80)</t>
  </si>
  <si>
    <t>ISI MECHPEN MPF R 199 A</t>
  </si>
  <si>
    <t>ISI MECHPEN MPF R 2104</t>
  </si>
  <si>
    <t>ISI MECHPEN MPF R 678</t>
  </si>
  <si>
    <t>ISI ORGANISER HOLOGRAM BB SMART</t>
  </si>
  <si>
    <t>ISI ORGI FANCY</t>
  </si>
  <si>
    <t>ISI ORGI HOLOGRAM ZODIAK</t>
  </si>
  <si>
    <t>ISI PENSIL 229 (210)</t>
  </si>
  <si>
    <t>ISI PENSIL 814-811 EMAS (1 BOX=144)</t>
  </si>
  <si>
    <t>ISI PENSIL 818 WARNA (1 BOX=144)</t>
  </si>
  <si>
    <t>ISI PENSIL GEN VANA K 2284 0,5</t>
  </si>
  <si>
    <t>ISI PENSIL KNOW 2270</t>
  </si>
  <si>
    <t>ISI PENSIL MEKANIK 801 2,0</t>
  </si>
  <si>
    <t>ISI PENSIL MP 100</t>
  </si>
  <si>
    <t>ISI PENSIL MP 101/ 2,0 KEPALA MM</t>
  </si>
  <si>
    <t>ISI PENSIL MP 102/ 2,0 HK</t>
  </si>
  <si>
    <t>ISI PENSIL VTRO 20 2B</t>
  </si>
  <si>
    <t>ISI REFILL CARD CY RFI BENSIA</t>
  </si>
  <si>
    <t>ISI STAPLES SDI 1213</t>
  </si>
  <si>
    <t>ISI STAPLES SDI 1215</t>
  </si>
  <si>
    <t>ISI STAPLES SDI 1217</t>
  </si>
  <si>
    <t>ISI STAPLES SDI NO.3 (1204)</t>
  </si>
  <si>
    <t>ISI/ MATA PENSIL BESAR C10-0631 666 CAMPUR</t>
  </si>
  <si>
    <t>ISOLASI 1503</t>
  </si>
  <si>
    <t>ISOLASI GAMBAR FANCY (1,5 X 2M)</t>
  </si>
  <si>
    <t>ISOLASI HC-25851 APEL</t>
  </si>
  <si>
    <t>ISOLASI TAPE C (1,2) HOLOGRAM</t>
  </si>
  <si>
    <t>JANGKA 5001 (J 0363)</t>
  </si>
  <si>
    <t>JANGKA BESI DBC 4001</t>
  </si>
  <si>
    <t>JANGKA JF 8021</t>
  </si>
  <si>
    <t>JANGKA MS-405</t>
  </si>
  <si>
    <t>JANGKA TZ 4001</t>
  </si>
  <si>
    <t>JANGKA V90</t>
  </si>
  <si>
    <t>JANGKA XB5 5001A</t>
  </si>
  <si>
    <t>JARUM HIJAB GP 50 (24)</t>
  </si>
  <si>
    <t>JARUM JAHIT 902</t>
  </si>
  <si>
    <t>JARUM MONTE BESAR</t>
  </si>
  <si>
    <t>JARUM PENTOL JJ 40</t>
  </si>
  <si>
    <t>JARUM PENTOL MIKA (40)</t>
  </si>
  <si>
    <t>JAS HUJAN 57 KARET LENGAN PANJANG</t>
  </si>
  <si>
    <t>JAS HUJAN PONCHO B 201</t>
  </si>
  <si>
    <t>JAS HUJAN TASLAN JAKET CELANA</t>
  </si>
  <si>
    <t>JAS HUJAN TASLAN LG PANJANG</t>
  </si>
  <si>
    <t>JEPITAN ENTER JEP 107 (ETJ)</t>
  </si>
  <si>
    <t>JEPITAN SAJA</t>
  </si>
  <si>
    <t>K LIPAT FLUORESCENT 12X12</t>
  </si>
  <si>
    <t>K LIPAT FLUORESCENT 20X20</t>
  </si>
  <si>
    <t>KACA PEMBESAR 8265</t>
  </si>
  <si>
    <t>KACA PEMBESAR KUNCI SD 8848</t>
  </si>
  <si>
    <t>KACA PEMBESAR N-37 75 D/H</t>
  </si>
  <si>
    <t>KACA PEMBESAR TF BIASA 50</t>
  </si>
  <si>
    <t>KACA PEMBESAR TF BIASA 60</t>
  </si>
  <si>
    <t>KANTONG BUAH KENJOY</t>
  </si>
  <si>
    <t>KANTONG OPP 18X36</t>
  </si>
  <si>
    <t>KANTONG OPP 20X40</t>
  </si>
  <si>
    <t>KANTONG OPP 25X50</t>
  </si>
  <si>
    <t>KANTONG PLASTIK 25 X 50</t>
  </si>
  <si>
    <t>KANTONG PLASTIK PITA B CH</t>
  </si>
  <si>
    <t>KANTONG ULTAH KECIL DISNEY</t>
  </si>
  <si>
    <t>KARET BEBEK B</t>
  </si>
  <si>
    <t>KARET CANTIK K</t>
  </si>
  <si>
    <t>KARET PENTIL (ANUGRAH MANDALA)</t>
  </si>
  <si>
    <t>KARET PENTIL 1/2 KG</t>
  </si>
  <si>
    <t>KARET PENTIL B RODA MAS</t>
  </si>
  <si>
    <t>KARET PENTIL K</t>
  </si>
  <si>
    <t>KARET PENTIL K BEBEK</t>
  </si>
  <si>
    <t>KARET PENTIL K RODA MAS</t>
  </si>
  <si>
    <t>KARET PENTIL SERI SWAN B</t>
  </si>
  <si>
    <t>KARET PUTIH (A MANDALA)</t>
  </si>
  <si>
    <t>KEMOCENG PANJANG DUSTER</t>
  </si>
  <si>
    <t>KEMOCENG PLASTIK KECIL (B5109) TEBAL</t>
  </si>
  <si>
    <t>KERTAS KADO 50-70 METALIK</t>
  </si>
  <si>
    <t>RIM</t>
  </si>
  <si>
    <t>KERTAS KADO HOLO 3 DIMENSI (AN)</t>
  </si>
  <si>
    <t>KERTAS KADO HOLO MOTIF 50X70</t>
  </si>
  <si>
    <t>KERTAS KADO HOLO MOTIF POLOS PHS</t>
  </si>
  <si>
    <t>KERTAS KADO HVS</t>
  </si>
  <si>
    <t>KERTAS KADO IMPORT(GD)/ NATAL(3)/ CMPR(8)</t>
  </si>
  <si>
    <t>KERTAS KREP KOALA MIX</t>
  </si>
  <si>
    <t>KERTAS LIPAT FLUORESCENT 16 X 16</t>
  </si>
  <si>
    <t>KERTAS LIPAT FLUORESCENT 20 X 20</t>
  </si>
  <si>
    <t>KERTAS LIPAT ORIGAMI 16X16 (7307 KOREA) PRINCESS/ WTP / SNOW WHITE</t>
  </si>
  <si>
    <t>KERTAS LIPAT ORIGAMI ALFA FLUORESCENT 14 X 14</t>
  </si>
  <si>
    <t>KERTAS LIPAT ORIGAMI ALFA FLUORESCENT 16 X 16</t>
  </si>
  <si>
    <t>KERTAS LIPAT ORIGAMI C 037</t>
  </si>
  <si>
    <t>KERTAS LIPAT SUKUNG 12 X 12 IF</t>
  </si>
  <si>
    <t>KERTAS LIPAT SUKUNG 14 X 14 IF</t>
  </si>
  <si>
    <t>KERTAS LIPAT YASAMA MOTIF 12 DPN</t>
  </si>
  <si>
    <t>KEY RING DEBOZZ DBKC 003</t>
  </si>
  <si>
    <t>KOMPAS DL 45-3(GOLD)</t>
  </si>
  <si>
    <t>KS. SET 6F 65</t>
  </si>
  <si>
    <t>KS. SET 6F 77</t>
  </si>
  <si>
    <t>KS. SET ABG ERICA 0288(14)/ 0299(9)</t>
  </si>
  <si>
    <t>KS. SET BONRKS BEAUTY III</t>
  </si>
  <si>
    <t>KS. SET F4 G &amp; G ZODIAC 1621</t>
  </si>
  <si>
    <t>KS. SET F4+DATA PRIBADI</t>
  </si>
  <si>
    <t>KS. SET F4+STICKER SILVIA</t>
  </si>
  <si>
    <t>KS. SET GARFIELD</t>
  </si>
  <si>
    <t>KS. SET HK MILL 2000</t>
  </si>
  <si>
    <t>KS. SET MENARA BUNGA</t>
  </si>
  <si>
    <t>KS. SET MONROE</t>
  </si>
  <si>
    <t>KS. SET PIPY &amp; FRIEND</t>
  </si>
  <si>
    <t>KUAS 21839-4</t>
  </si>
  <si>
    <t>KUAS 21839-4Q</t>
  </si>
  <si>
    <t>KUAS 21839-4S</t>
  </si>
  <si>
    <t>KUAS 21839-5H</t>
  </si>
  <si>
    <t>KUAS 21839-5HB</t>
  </si>
  <si>
    <t>KUAS 21839-W</t>
  </si>
  <si>
    <t>KUAS 251-10</t>
  </si>
  <si>
    <t>KUAS 251-11</t>
  </si>
  <si>
    <t>KUAS 251-2</t>
  </si>
  <si>
    <t>KUAS 251-3</t>
  </si>
  <si>
    <t>KUAS 251-6B</t>
  </si>
  <si>
    <t>KUAS 251-6BJ</t>
  </si>
  <si>
    <t>KUAS 251-6LB</t>
  </si>
  <si>
    <t>KUAS 251-6TB</t>
  </si>
  <si>
    <t>KUAS 251-7</t>
  </si>
  <si>
    <t>KUAS 251-73A</t>
  </si>
  <si>
    <t>KUAS 251-8</t>
  </si>
  <si>
    <t>KUAS 251-9</t>
  </si>
  <si>
    <t>KUAS 661-8</t>
  </si>
  <si>
    <t>KUAS 856</t>
  </si>
  <si>
    <t>KUAS 857</t>
  </si>
  <si>
    <t>KUAS 858</t>
  </si>
  <si>
    <t>KUAS 859</t>
  </si>
  <si>
    <t>KUAS ATORNA NO 11</t>
  </si>
  <si>
    <t>KUAS ATORNA NO 8</t>
  </si>
  <si>
    <t>KUAS ATORNA NO 9</t>
  </si>
  <si>
    <t>KUAS B-1</t>
  </si>
  <si>
    <t>KUAS B-10</t>
  </si>
  <si>
    <t>KUAS B-11</t>
  </si>
  <si>
    <t>KUAS B-12</t>
  </si>
  <si>
    <t>KUAS B-2</t>
  </si>
  <si>
    <t>KUAS B-3</t>
  </si>
  <si>
    <t>KUAS B-4</t>
  </si>
  <si>
    <t>KUAS B-5</t>
  </si>
  <si>
    <t>KUAS B-6626</t>
  </si>
  <si>
    <t>KUAS B-7</t>
  </si>
  <si>
    <t>KUAS B-8</t>
  </si>
  <si>
    <t>KUAS B-9</t>
  </si>
  <si>
    <t>KUAS BL-8</t>
  </si>
  <si>
    <t>KUAS CAT 005 (6 PC)</t>
  </si>
  <si>
    <t>KUAS CAT 251-12H</t>
  </si>
  <si>
    <t>KUAS CAT H 4 POAI</t>
  </si>
  <si>
    <t>KUAS ENTER 929-1</t>
  </si>
  <si>
    <t>KUAS ENTER 929-2</t>
  </si>
  <si>
    <t>KUAS ENTER NO 8</t>
  </si>
  <si>
    <t>KUAS ENTER SET 1929</t>
  </si>
  <si>
    <t>KUAS INFICO NO 6</t>
  </si>
  <si>
    <t>KUAS K3NIL</t>
  </si>
  <si>
    <t>KUAS MOFIE CB 02 KECIL</t>
  </si>
  <si>
    <t>KUAS MONTANA NO 1</t>
  </si>
  <si>
    <t>KUAS MONTANA NO 2</t>
  </si>
  <si>
    <t>KUAS MONTANA NO 3</t>
  </si>
  <si>
    <t>KUAS MONTANA NO 4</t>
  </si>
  <si>
    <t>KUAS MONTANA NO 5</t>
  </si>
  <si>
    <t>KUAS MONTANA NO 6</t>
  </si>
  <si>
    <t>KUAS N-006</t>
  </si>
  <si>
    <t>KUAS PAGODA 5(2)/ 6(2)</t>
  </si>
  <si>
    <t>KUAS PAGODA NO 1 (251-1)</t>
  </si>
  <si>
    <t>KUAS PAGODA NO 11</t>
  </si>
  <si>
    <t>KUAS PAGODA SET 1928</t>
  </si>
  <si>
    <t>KUAS PBB 1110 PAGODA</t>
  </si>
  <si>
    <t>KUAS PBB 1111 PAGODA</t>
  </si>
  <si>
    <t>KUAS WALITO 6626</t>
  </si>
  <si>
    <t>KUAS YM-006</t>
  </si>
  <si>
    <t>KUAS YS-02</t>
  </si>
  <si>
    <t>KUT MCN BESAR</t>
  </si>
  <si>
    <t>L LEAF A5 100 HOLOGRAM CAR</t>
  </si>
  <si>
    <t>L LEAF A5 100 LBR KOALA MTK STRIMIN</t>
  </si>
  <si>
    <t>L LEAF A5 100 RAINBOW POLOS</t>
  </si>
  <si>
    <t>L LEAF A5 1213 PAINT</t>
  </si>
  <si>
    <t>L LEAF A5 50 MTK KOTAK B</t>
  </si>
  <si>
    <t>L LEAF A5 50 RAINBOW GARIS</t>
  </si>
  <si>
    <t>L LEAF A5 FANCY 20 LB CPR JK</t>
  </si>
  <si>
    <t>L LEAF A5 FANCY PS ASIONG</t>
  </si>
  <si>
    <t>L LEAF A5 FANCY+STICKER</t>
  </si>
  <si>
    <t>L LEAF A5 HOLO ALFA CAMPUR</t>
  </si>
  <si>
    <t>L LEAF A5 HOLO PLONG PONY, HK, CAR BIODATA</t>
  </si>
  <si>
    <t>L LEAF A5 HOLO+STICKER</t>
  </si>
  <si>
    <t>L LEAF A5 PLONG HOLO IQ</t>
  </si>
  <si>
    <t>L LEAF A5 PLONG HOLO SNOW WHITE</t>
  </si>
  <si>
    <t>L LEAF A5 PLONG HOLO SOFIA(3) BB SMART(3)</t>
  </si>
  <si>
    <t>L LEAF A5 PLONG MONSTER</t>
  </si>
  <si>
    <t>L LEAF A5 PLONG QF</t>
  </si>
  <si>
    <t>L LEAF A5 PLONG SOFIA</t>
  </si>
  <si>
    <t>L LEAF A5 POLOS ALFA 50 LB</t>
  </si>
  <si>
    <t>L LEAF A5-100 LBR GARIS TULIS HALUS</t>
  </si>
  <si>
    <t>L LEAF A5-100 LBR KOALA MTK</t>
  </si>
  <si>
    <t>L LEAF A5-100LBR DOTED TITIK</t>
  </si>
  <si>
    <t>L LEAF B5/ 40 POLOS</t>
  </si>
  <si>
    <t>L LEAF B5-100 LBR KOALA MTK</t>
  </si>
  <si>
    <t>L LEAF B5-50 KOALA MTK</t>
  </si>
  <si>
    <t>L LEAF FANCY A5 20 LB MINION (3)/ BEAR(1)/ RILAKUMA(2)</t>
  </si>
  <si>
    <t>L LEAF HOLO A5 + PUZZLE AV(3)</t>
  </si>
  <si>
    <t>L LEAF HOLO+PUZZLE SNOW WHITE/ BB</t>
  </si>
  <si>
    <t>L LEAF PLONG HOLO AV(5)/ QF(7)</t>
  </si>
  <si>
    <t>L LEAF PLONG HOLO QUEEN</t>
  </si>
  <si>
    <t>L LEAF PLONG SNOW(10)/ SOFIA(8)/ BB SMART(8)</t>
  </si>
  <si>
    <t>L LEAF POLOS 40 SISIPAN 5W PEMBATAS</t>
  </si>
  <si>
    <t>L LEAF POLOS T</t>
  </si>
  <si>
    <t>L LEAF PON MOBILE LEGEND GO STAR</t>
  </si>
  <si>
    <t>L LEAF PUNCH NEO</t>
  </si>
  <si>
    <t>LAMINATING DB 6898 (KTP)</t>
  </si>
  <si>
    <t>LAMINATING FILM 100 DB 255 340</t>
  </si>
  <si>
    <t>LAMINATING ID CARD DB 100 KTP ATAS</t>
  </si>
  <si>
    <t>LAMINATING TF 100 KTP</t>
  </si>
  <si>
    <t>LCD TAB</t>
  </si>
  <si>
    <t>LEARNING BOARD 8022</t>
  </si>
  <si>
    <t>LOOSE LEAF B550 RAINBOW GARIS</t>
  </si>
  <si>
    <t>MAGIC BOARD 105 HOUSE</t>
  </si>
  <si>
    <t>MAGIC BOARD 106 DOLPHIN</t>
  </si>
  <si>
    <t>MAGIC BOARD 20196</t>
  </si>
  <si>
    <t>MAGIC BOARD 9811</t>
  </si>
  <si>
    <t>MAGIC BOARD TK 2001</t>
  </si>
  <si>
    <t>MAGIC BOARD TK 207</t>
  </si>
  <si>
    <t>MAGIC BOARD TK 606</t>
  </si>
  <si>
    <t>MAGIC BOARD TK 806</t>
  </si>
  <si>
    <t>MAGIC BOARD TK 808</t>
  </si>
  <si>
    <t>MAGIC BOARD TK 9810</t>
  </si>
  <si>
    <t>MAGIC BOARD TK 9811</t>
  </si>
  <si>
    <t>MAGIC BOARD TK 9812</t>
  </si>
  <si>
    <t>MAGIC BOARD TK 9813</t>
  </si>
  <si>
    <t>MAGIC BOARD TK 9903</t>
  </si>
  <si>
    <t>MAGIC BOARD YE 103</t>
  </si>
  <si>
    <t>MAGIC BOARD YE 108</t>
  </si>
  <si>
    <t>MAGNET 054</t>
  </si>
  <si>
    <t>MAGNET 2008</t>
  </si>
  <si>
    <t>MAGNET 2010T</t>
  </si>
  <si>
    <t>MAGNET 3008</t>
  </si>
  <si>
    <t>MAGNET 3010T</t>
  </si>
  <si>
    <t>MAGNET 8101</t>
  </si>
  <si>
    <t>MAGNET 8102</t>
  </si>
  <si>
    <t>MAGNET 8801</t>
  </si>
  <si>
    <t>MAGNET X3006</t>
  </si>
  <si>
    <t>MAGNET X-3010</t>
  </si>
  <si>
    <t>MAGNET X3510</t>
  </si>
  <si>
    <t>MAGNET X4008</t>
  </si>
  <si>
    <t>MAGNET XD-61</t>
  </si>
  <si>
    <t>MAGNET+SET 1000 G-M</t>
  </si>
  <si>
    <t>MAGNIFIER LW-60</t>
  </si>
  <si>
    <t>MAGNIFIER LW-70</t>
  </si>
  <si>
    <t>MAGNIFIER LW-80</t>
  </si>
  <si>
    <t>MAGNIFIER LW-90</t>
  </si>
  <si>
    <t>MAGNIFIER YT-1003</t>
  </si>
  <si>
    <t>MAGNIFIER YT-1004</t>
  </si>
  <si>
    <t>MAGNIFIER YT-1009</t>
  </si>
  <si>
    <t>MAGNIT 002 SET</t>
  </si>
  <si>
    <t>MAGNIT 8PC/ 003</t>
  </si>
  <si>
    <t>MAGNIT ANGKA 8305 XINYE FIRST (K)</t>
  </si>
  <si>
    <t>MAGNIT S 3010 (IMPORT)</t>
  </si>
  <si>
    <t>MALAM SET 2312-2</t>
  </si>
  <si>
    <t>MARK PEN ST-1722-12</t>
  </si>
  <si>
    <t>MARK PEN ST1722-24</t>
  </si>
  <si>
    <t>MASKER (BONUS)</t>
  </si>
  <si>
    <t>MASKER 3 PLY</t>
  </si>
  <si>
    <t>MASKER T CARE</t>
  </si>
  <si>
    <t>MECH PENSIL 01609</t>
  </si>
  <si>
    <t>MECH PENSIL TM 01661</t>
  </si>
  <si>
    <t>MECHANIC K 2211 0.5 BENING POLOS</t>
  </si>
  <si>
    <t>MECHPEN 039C</t>
  </si>
  <si>
    <t>MECHPEN 109 A (1X4)</t>
  </si>
  <si>
    <t>MECHPEN 2978 (2,0)</t>
  </si>
  <si>
    <t>MECHPEN 3049</t>
  </si>
  <si>
    <t>MECHPEN 405</t>
  </si>
  <si>
    <t>MECHPEN BEAR C10.0630 NO. 3058</t>
  </si>
  <si>
    <t>MECHPEN BENSIA AB/ HK/ PR(P1260)</t>
  </si>
  <si>
    <t>MECHPEN C10-0630 AB 8008</t>
  </si>
  <si>
    <t>MECHPEN COLOUR DISNEY C10-0348</t>
  </si>
  <si>
    <t>MECHPEN COLOUR DISNEY PR 6W(1)/ HK(2)</t>
  </si>
  <si>
    <t>MECHPEN DEBOZZ 12W DB-CMP 500</t>
  </si>
  <si>
    <t>MECHPEN DF 125</t>
  </si>
  <si>
    <t>MECHPEN G 09306</t>
  </si>
  <si>
    <t>MECHPEN G 9001</t>
  </si>
  <si>
    <t>MECHPEN G 9002</t>
  </si>
  <si>
    <t>MECHPEN G 9003</t>
  </si>
  <si>
    <t>MECHPEN G 9004</t>
  </si>
  <si>
    <t>MECHPEN HN 2003 HANARO</t>
  </si>
  <si>
    <t>MECHPEN KUKU MALU HB-258 (@50 PC)</t>
  </si>
  <si>
    <t>MECHPEN MEC 1317 AB 1 BOX 12 PC</t>
  </si>
  <si>
    <t>MECHPEN SEGITIGA NARIKO</t>
  </si>
  <si>
    <t>MECHPEN TIZO 01730</t>
  </si>
  <si>
    <t>MECHPEN TIZO 030 A-1/ 030 B</t>
  </si>
  <si>
    <t>MECHPEN TIZO 030 D</t>
  </si>
  <si>
    <t>MECHPEN TIZO 030 G</t>
  </si>
  <si>
    <t>MECHPEN TIZO 12W TM 02630</t>
  </si>
  <si>
    <t>MECHPEN TIZO 18W TM 02630-18</t>
  </si>
  <si>
    <t>MECHPEN TIZO G 9000 A</t>
  </si>
  <si>
    <t>MECHPEN TIZO G 9001 A</t>
  </si>
  <si>
    <t>MECHPEN TIZO TM 030A-1</t>
  </si>
  <si>
    <t>MECHPEN TIZO TM 030-C</t>
  </si>
  <si>
    <t>MECHPEN TIZO TM 030-F</t>
  </si>
  <si>
    <t>MECHPEN TIZO TM 030-H</t>
  </si>
  <si>
    <t>MECHPEN TIZO TM-01800 A</t>
  </si>
  <si>
    <t>MECHPEN TIZO TM-030 E</t>
  </si>
  <si>
    <t>MECHPEN VANCO 521</t>
  </si>
  <si>
    <t>MEJA KARAKTER FANCY KAWAN SETIA</t>
  </si>
  <si>
    <t>MEMO + GIANT 810026</t>
  </si>
  <si>
    <t>MEMO 105/ 104</t>
  </si>
  <si>
    <t>MEMO 5 DSG</t>
  </si>
  <si>
    <t>MEMO FANCY 0248</t>
  </si>
  <si>
    <t>MEMO FANCY 929</t>
  </si>
  <si>
    <t>MEMO HOLO CX-7 LILO KCL(1)</t>
  </si>
  <si>
    <t>MEMO HOLO PKC BESAR</t>
  </si>
  <si>
    <t>MEMO PAD SPIRAL ALFA 403 BATIK</t>
  </si>
  <si>
    <t>MEMO PAD SPIRAL ALFA 404 BATIK</t>
  </si>
  <si>
    <t>MEMO TEBAL DOS</t>
  </si>
  <si>
    <t>MEMO WTP CMP</t>
  </si>
  <si>
    <t>MEMO X161(11)/ 204(4)</t>
  </si>
  <si>
    <t>MESIN LABEL JA MX-3300</t>
  </si>
  <si>
    <t>MESIN TEMBAK 188 JUMBO</t>
  </si>
  <si>
    <t>MESIN TEMBAK 189/ 60W</t>
  </si>
  <si>
    <t>MESIN TEMBAK BESAR BIX DONE</t>
  </si>
  <si>
    <t>MESIN TEMBAK K 20 V HOT MELT</t>
  </si>
  <si>
    <t>METERAN BULAT 5 MT/ K07</t>
  </si>
  <si>
    <t>MEWARNAI PASIR BESAR</t>
  </si>
  <si>
    <t>MINI DIARY 120</t>
  </si>
  <si>
    <t>MINYAK MARIES 718 SURABAYA</t>
  </si>
  <si>
    <t>NAME CARD 2 PC FANCY (BARBIE/P. HANA) PP-A282</t>
  </si>
  <si>
    <t>NAME PLATE 7 X 10 KANCING JEPITAN</t>
  </si>
  <si>
    <t>NAME PLATE 7 X 10 MIRING ENTER</t>
  </si>
  <si>
    <t>NAME PLATE 7X 10 TEGAK ENTER</t>
  </si>
  <si>
    <t>NAME PLATE KOJIKO 10,5 X 14 +2 CM</t>
  </si>
  <si>
    <t>NAME TAG BERDIRI PUTIH</t>
  </si>
  <si>
    <t>NAME TAG DOS BIRU</t>
  </si>
  <si>
    <t>NAME TAG PENITI POLOS H-56</t>
  </si>
  <si>
    <t>NB 7050-9</t>
  </si>
  <si>
    <t>NB A5 BTS 80 BIASA 25100-36</t>
  </si>
  <si>
    <t>NB A5 KY 8811</t>
  </si>
  <si>
    <t>NB A5 KY 8812</t>
  </si>
  <si>
    <t>NB A5 KY 8815</t>
  </si>
  <si>
    <t>NB B64 FRESH FRUIT (8 GAMBAR)</t>
  </si>
  <si>
    <t>NB DIVIDER CXQF-A5819 RAIBOW JELLY</t>
  </si>
  <si>
    <t>NB EXCLUSIVE 0801/ 80</t>
  </si>
  <si>
    <t>NB POCKET 0325 (25K)</t>
  </si>
  <si>
    <t>NB POCKET 2507</t>
  </si>
  <si>
    <t>NB POCKET 25-10</t>
  </si>
  <si>
    <t>NB POCKET NB 4003</t>
  </si>
  <si>
    <t>NB RING A5 801 INDEX</t>
  </si>
  <si>
    <t>NB SPIRAL 3D A6-80</t>
  </si>
  <si>
    <t>NB SPIRAL A6 SQY 190402</t>
  </si>
  <si>
    <t>NB SPIRAL PC 090 (A5)</t>
  </si>
  <si>
    <t>NB SPIRAL PVC A5 80</t>
  </si>
  <si>
    <t>NB SPIRAL XQ 80K-851 (A6)</t>
  </si>
  <si>
    <t>NOTEBOOK 05201</t>
  </si>
  <si>
    <t>NOTEBOOK 100918</t>
  </si>
  <si>
    <t>NOTEBOOK 18100-52</t>
  </si>
  <si>
    <t>NOTEBOOK 18100-59</t>
  </si>
  <si>
    <t>NOTEBOOK 18100-67</t>
  </si>
  <si>
    <t>NOTEBOOK 18100-70</t>
  </si>
  <si>
    <t>NOTEBOOK 18-35</t>
  </si>
  <si>
    <t>NOTEBOOK 2501</t>
  </si>
  <si>
    <t>NOTEBOOK 25100-13</t>
  </si>
  <si>
    <t>NOTEBOOK 25100-36</t>
  </si>
  <si>
    <t>NOTEBOOK 25100-61</t>
  </si>
  <si>
    <t>NOTEBOOK 25100-69</t>
  </si>
  <si>
    <t>NOTEBOOK 25100-70</t>
  </si>
  <si>
    <t>NOTEBOOK 25100-73</t>
  </si>
  <si>
    <t>NOTEBOOK 25-35</t>
  </si>
  <si>
    <t>NOTEBOOK 28825-64</t>
  </si>
  <si>
    <t>NOTEBOOK 28850-33</t>
  </si>
  <si>
    <t>NOTEBOOK 28850-57</t>
  </si>
  <si>
    <t>NOTEBOOK 28850-60</t>
  </si>
  <si>
    <t>NOTEBOOK 50100-54</t>
  </si>
  <si>
    <t>NOTEBOOK 50100-59</t>
  </si>
  <si>
    <t>NOTEBOOK 50100-72</t>
  </si>
  <si>
    <t>NOTEBOOK 70100-11</t>
  </si>
  <si>
    <t>NOTEBOOK 70100-9</t>
  </si>
  <si>
    <t>NOTEBOOK 7025-11</t>
  </si>
  <si>
    <t>NOTEBOOK 7050-21</t>
  </si>
  <si>
    <t>NOTEBOOK HCB570</t>
  </si>
  <si>
    <t>NOTEBOOK SG-6060</t>
  </si>
  <si>
    <t>NUMBER 349B</t>
  </si>
  <si>
    <t>NUMBER 8550B</t>
  </si>
  <si>
    <t>OIL COLOUR VANCO CA 140 (9 ML)</t>
  </si>
  <si>
    <t>OIL MARRIES E 1387B 14W</t>
  </si>
  <si>
    <t>OIL MARRIES E 1388B 18W</t>
  </si>
  <si>
    <t>OIL PASTEL ARTIST GREEBLE 12W</t>
  </si>
  <si>
    <t>OIL PASTEL CHUNG HWA 36W</t>
  </si>
  <si>
    <t>OIL PASTEL DADY BEAR JX 8156-12</t>
  </si>
  <si>
    <t>OIL PASTEL DADY BEAR JX 8156-18</t>
  </si>
  <si>
    <t>OIL PASTEL DEBOZZ 18</t>
  </si>
  <si>
    <t>OIL PASTEL DEBOZZ 24</t>
  </si>
  <si>
    <t>OIL PASTEL HOLO MIKA 36W BEAR</t>
  </si>
  <si>
    <t>OIL PASTEL JOY STAR JUMBO OPD 24W</t>
  </si>
  <si>
    <t>OIL PASTEL OP 08</t>
  </si>
  <si>
    <t>OIL PASTEL PUTAR 12W PDK 1011 BOX (CASING)</t>
  </si>
  <si>
    <t>OIL PASTEL PUTAR 12W ZJ 660 MM</t>
  </si>
  <si>
    <t>OIL PASTEL SELECTRUM 24W</t>
  </si>
  <si>
    <t>OIL PASTEL T-CREW 18W (DOS)</t>
  </si>
  <si>
    <t>OIL PASTEL T-CREW 24W (DOS)</t>
  </si>
  <si>
    <t>OIL PASTEL TTS 6612-12W DOS (BT)</t>
  </si>
  <si>
    <t>OIL PASTEL TWISTER TF 003</t>
  </si>
  <si>
    <t>OIL PASTEL USAGI 12W</t>
  </si>
  <si>
    <t>OP DB 18W</t>
  </si>
  <si>
    <t>OP DB 24W</t>
  </si>
  <si>
    <t>OP PASTEL 12W PANJANG PUTAR 1012</t>
  </si>
  <si>
    <t>PALET BRUSH 2801</t>
  </si>
  <si>
    <t>PALET CAT AIR 1019</t>
  </si>
  <si>
    <t>PALET GAMBAR 1010 BUAH APEL</t>
  </si>
  <si>
    <t>PALET GAMBAR G5321</t>
  </si>
  <si>
    <t>PALET GAMBAR HP 1012 KUMBANG</t>
  </si>
  <si>
    <t>PALET MICKEY TR</t>
  </si>
  <si>
    <t>PALET PLASTIK 21,5 X 27,5/ R B9</t>
  </si>
  <si>
    <t>PALET SAKURA NARIKO</t>
  </si>
  <si>
    <t>PALET SUPER BUTEK</t>
  </si>
  <si>
    <t>PALETTE 21839-10</t>
  </si>
  <si>
    <t>PALETTE 21839-9</t>
  </si>
  <si>
    <t>PALLETE 840</t>
  </si>
  <si>
    <t>PALLETE 845</t>
  </si>
  <si>
    <t>PALLETE 850</t>
  </si>
  <si>
    <t>PAPER CLIP V TEC KECIL VT 001</t>
  </si>
  <si>
    <t>PAPER CLIP WARNA KECIL 28 (733)</t>
  </si>
  <si>
    <t>PAYET 2008</t>
  </si>
  <si>
    <t>PC 16852 (2)</t>
  </si>
  <si>
    <t>PC 2013/VA 30 PAPAN TULIS</t>
  </si>
  <si>
    <t>PC 2201</t>
  </si>
  <si>
    <t>PC 3D CALCULATOR LT 1060</t>
  </si>
  <si>
    <t>PC 3SS 3D A 2023</t>
  </si>
  <si>
    <t>PC 8425</t>
  </si>
  <si>
    <t>PC 8887 KEPITING</t>
  </si>
  <si>
    <t>PC 9002 (4)/ 9008(1)</t>
  </si>
  <si>
    <t>PC A 6855</t>
  </si>
  <si>
    <t>PC A2-27 PC 8110 KT</t>
  </si>
  <si>
    <t>PC A2-3 PC 3311</t>
  </si>
  <si>
    <t>PC AD 006</t>
  </si>
  <si>
    <t>PC AD 030</t>
  </si>
  <si>
    <t>PC ANGEL RESTLETING/ DM 2-28</t>
  </si>
  <si>
    <t>PC ARC TYPE 3185</t>
  </si>
  <si>
    <t>PC ARC TYPE 8852</t>
  </si>
  <si>
    <t>PC B 249</t>
  </si>
  <si>
    <t>PC BD 180-UN1</t>
  </si>
  <si>
    <t>PC BD 191-25</t>
  </si>
  <si>
    <t>PC BD 194-UN</t>
  </si>
  <si>
    <t>PC BD 940</t>
  </si>
  <si>
    <t>PC BOX 121106 BLK+KTK</t>
  </si>
  <si>
    <t>PC BOX 121126 BLK+KTK</t>
  </si>
  <si>
    <t>PC BOX 802</t>
  </si>
  <si>
    <t>PC BOX 8872 BIG HERO</t>
  </si>
  <si>
    <t>PC BOX FY 58M</t>
  </si>
  <si>
    <t>PC BOX FY 59M</t>
  </si>
  <si>
    <t>PC BOX K 56A</t>
  </si>
  <si>
    <t>PC BOX P1036</t>
  </si>
  <si>
    <t>PC FROZEN MIX DESIGN B2002</t>
  </si>
  <si>
    <t>PC G 3901 PR</t>
  </si>
  <si>
    <t>PC HT 405 A</t>
  </si>
  <si>
    <t>PC IMITASI 338/ FLAG</t>
  </si>
  <si>
    <t>PC IMITASI 372</t>
  </si>
  <si>
    <t>PC IMITASI 373 VINTAGE</t>
  </si>
  <si>
    <t>PC ISI F4575 A3235 (BLK)</t>
  </si>
  <si>
    <t>PC JX 3852</t>
  </si>
  <si>
    <t>PC KAIN BERDIRI MM</t>
  </si>
  <si>
    <t>PC KAIN INSTAR TENAGA BARU</t>
  </si>
  <si>
    <t>PC KAIN TUTUP STRONG 1028</t>
  </si>
  <si>
    <t>PC KARTON KAX 210-59 ISS UNICORN</t>
  </si>
  <si>
    <t>PC KARTON KAX 210-60 ISS UNICORN</t>
  </si>
  <si>
    <t>PC KARTON KK 2C8 D</t>
  </si>
  <si>
    <t>PC KARTON MY 001-004 BLK</t>
  </si>
  <si>
    <t>PC KARTON WY 1258</t>
  </si>
  <si>
    <t>PC KARTON WY 1263 SOROK</t>
  </si>
  <si>
    <t>PC KARTON WY 1270 BLK</t>
  </si>
  <si>
    <t>PC KARTONLAMPU 3320</t>
  </si>
  <si>
    <t>PC KAYAGI 1160/ 6159</t>
  </si>
  <si>
    <t>PC KLG 009-3/SET</t>
  </si>
  <si>
    <t>PC KLG 1609</t>
  </si>
  <si>
    <t>PC KLG 17-33</t>
  </si>
  <si>
    <t>PC KLG 19-15</t>
  </si>
  <si>
    <t>PC KLG 3348 HK</t>
  </si>
  <si>
    <t>PC KLG 3348 LUCU BR</t>
  </si>
  <si>
    <t>PC KLG 3348 LUCU HJ</t>
  </si>
  <si>
    <t>PC KLG 3348 LUCU PINK</t>
  </si>
  <si>
    <t>PC KLG 3348 MM</t>
  </si>
  <si>
    <t>PC KLG 3348 TSUM</t>
  </si>
  <si>
    <t>PC KLG AD 070</t>
  </si>
  <si>
    <t>PC KLG AD 122</t>
  </si>
  <si>
    <t>PC KLG B 305</t>
  </si>
  <si>
    <t>PC KLG B 569-05</t>
  </si>
  <si>
    <t>PC KLG B 569-10</t>
  </si>
  <si>
    <t>PC KLG B 597</t>
  </si>
  <si>
    <t>PC KLG B 673 MOBIL ANAK</t>
  </si>
  <si>
    <t>PC KLG B 725 MOBIL 2SS</t>
  </si>
  <si>
    <t>PC KLG B-905 MOBIL</t>
  </si>
  <si>
    <t>PC KLG CAR SMURF B6815/ 6816</t>
  </si>
  <si>
    <t>PC KLG D-13</t>
  </si>
  <si>
    <t>PC KLG D-8</t>
  </si>
  <si>
    <t>PC KLG DISNEY SMURF F43 (C12 0106)</t>
  </si>
  <si>
    <t>PC KLG DKK 288</t>
  </si>
  <si>
    <t>PC KLG DM 6305</t>
  </si>
  <si>
    <t>PC KLG DM 6610</t>
  </si>
  <si>
    <t>PC KLG GP 008</t>
  </si>
  <si>
    <t>PC KLG GP 009</t>
  </si>
  <si>
    <t>PC KLG GP 018</t>
  </si>
  <si>
    <t>PC KLG H 9903</t>
  </si>
  <si>
    <t>PC KLG H1113 SHEEP (C12.014)</t>
  </si>
  <si>
    <t>PC KLG K 367</t>
  </si>
  <si>
    <t>PC KLG K 668</t>
  </si>
  <si>
    <t>PC KLG KARAKTER SN 7109</t>
  </si>
  <si>
    <t>PC KLG KT 6612 + STD SET</t>
  </si>
  <si>
    <t>PC KLG LPY 99-10</t>
  </si>
  <si>
    <t>PC KLG LPY 99-10/ 8X21.5X4.5/ 3S/ D</t>
  </si>
  <si>
    <t>PC KLG LPY 99-12</t>
  </si>
  <si>
    <t>PC KLG LPY 99-2</t>
  </si>
  <si>
    <t>PC KLG LPY 99-8</t>
  </si>
  <si>
    <t>PC KLG QZ 101-1 KALKULATOR</t>
  </si>
  <si>
    <t>PC KLG QZ 5912</t>
  </si>
  <si>
    <t>PC KLG QZ 9011</t>
  </si>
  <si>
    <t>PC KLG RET A - 84</t>
  </si>
  <si>
    <t>PC KLG RET D - 94 KOTAK</t>
  </si>
  <si>
    <t>PC KLG SET KT 6601 (BLK)</t>
  </si>
  <si>
    <t>PC KLG SUSUN-SIKA</t>
  </si>
  <si>
    <t>PC KLG XD 3348 MINION (XHR)</t>
  </si>
  <si>
    <t>PC KLG XD 3348 PEPPA PIG (X2)</t>
  </si>
  <si>
    <t>PC KLG XD 9555 WB</t>
  </si>
  <si>
    <t>PC KLG ZG-6913</t>
  </si>
  <si>
    <t>PC KM 2 WTP</t>
  </si>
  <si>
    <t>PC KM 21(5)/ 311A(2)</t>
  </si>
  <si>
    <t>PC KM 22(11)/ KM 23(7)</t>
  </si>
  <si>
    <t>PC KM 30C (BLK)</t>
  </si>
  <si>
    <t>PC KM 3115</t>
  </si>
  <si>
    <t>PC KODE 1 SUSUN BIASA 8003</t>
  </si>
  <si>
    <t>PC KODE 1 SUSUN KALKULATOR 8003</t>
  </si>
  <si>
    <t>PC KODE K 22</t>
  </si>
  <si>
    <t>PC KW 2255</t>
  </si>
  <si>
    <t>PC KX 201-02 DISNEY C16-161 (ATAS)</t>
  </si>
  <si>
    <t>PC L A 1005/ FAHMA</t>
  </si>
  <si>
    <t>PC L CE 393/ A/ SEGI</t>
  </si>
  <si>
    <t>PC L ZM 3452</t>
  </si>
  <si>
    <t>PC LAMPU 6635-1 UNICORN</t>
  </si>
  <si>
    <t>PC LAMPU 6635-2 LOL</t>
  </si>
  <si>
    <t>PC LAMPU 6635-5 BTS</t>
  </si>
  <si>
    <t>PC LAMPU 6636-1 UNICORN</t>
  </si>
  <si>
    <t>PC LAMPU 6636-2 LOL</t>
  </si>
  <si>
    <t>PC LAMPU 6636-3 AVENGER</t>
  </si>
  <si>
    <t>PC LAMPU 6636-6 BT21</t>
  </si>
  <si>
    <t>PC LPY 99-6</t>
  </si>
  <si>
    <t>PC M 1758</t>
  </si>
  <si>
    <t>PC M 65071-1</t>
  </si>
  <si>
    <t>PC M 9294</t>
  </si>
  <si>
    <t>PC M 9342</t>
  </si>
  <si>
    <t>PC M 9372</t>
  </si>
  <si>
    <t>PC M 9374</t>
  </si>
  <si>
    <t>PC M GP 65089</t>
  </si>
  <si>
    <t>PC M KT 1111</t>
  </si>
  <si>
    <t>PC M KT 387-1</t>
  </si>
  <si>
    <t>PC M LPY 66-11</t>
  </si>
  <si>
    <t>PC M LPY 66-17</t>
  </si>
  <si>
    <t>PC M XU 0080</t>
  </si>
  <si>
    <t>PC MAGNET A 1190</t>
  </si>
  <si>
    <t>PC MAGNET KT 208</t>
  </si>
  <si>
    <t>PC MAGNET KT 77</t>
  </si>
  <si>
    <t>PC MAGNET LY 99-2</t>
  </si>
  <si>
    <t>PC MAGNIT + CALL PB 11</t>
  </si>
  <si>
    <t>PC MAGNIT + ISI CC 1025</t>
  </si>
  <si>
    <t>PC MAGNIT + KUNCI KOMBINASI B 35113-20</t>
  </si>
  <si>
    <t>PC MAGNIT 0-022 (F)</t>
  </si>
  <si>
    <t>PC MAGNIT 0052</t>
  </si>
  <si>
    <t>PC MAGNIT 0110 DISNEY/ 0110 APPLE BEAR</t>
  </si>
  <si>
    <t>PC MAGNIT 1628 KALKULATOR</t>
  </si>
  <si>
    <t>PC MAGNIT 1628 SP</t>
  </si>
  <si>
    <t>PC MAGNIT 35116-20</t>
  </si>
  <si>
    <t>PC MAGNIT 35122</t>
  </si>
  <si>
    <t>PC MAGNIT 35128</t>
  </si>
  <si>
    <t>PC MAGNIT 35138-21 (BIASA)</t>
  </si>
  <si>
    <t>PC MAGNIT 35138-21 (F)</t>
  </si>
  <si>
    <t>PC MAGNIT 35139</t>
  </si>
  <si>
    <t>PC MAGNIT 3514-17</t>
  </si>
  <si>
    <t>PC MAGNIT 35145 (BIASA)</t>
  </si>
  <si>
    <t>PC MAGNIT 3515-02</t>
  </si>
  <si>
    <t>PC MAGNIT 35165 (BIASA)</t>
  </si>
  <si>
    <t>PC MAGNIT 3535-24</t>
  </si>
  <si>
    <t>PC MAGNIT 3549-18</t>
  </si>
  <si>
    <t>PC MAGNIT 3569-19</t>
  </si>
  <si>
    <t>PC MAGNIT 3578-20</t>
  </si>
  <si>
    <t>PC MAGNIT 3D KT 8158</t>
  </si>
  <si>
    <t>PC MAGNIT 5212</t>
  </si>
  <si>
    <t>PC MAGNIT 5501 BESAR</t>
  </si>
  <si>
    <t>PC MAGNIT 551-7</t>
  </si>
  <si>
    <t>PC MAGNIT 553-11</t>
  </si>
  <si>
    <t>PC MAGNIT 553-3</t>
  </si>
  <si>
    <t>PC MAGNIT 553-7</t>
  </si>
  <si>
    <t>PC MAGNIT 65005 (BARU)</t>
  </si>
  <si>
    <t>PC MAGNIT 65005 FR</t>
  </si>
  <si>
    <t>PC MAGNIT 65005 XQ BIG HERO</t>
  </si>
  <si>
    <t>PC MAGNIT 65009 KB</t>
  </si>
  <si>
    <t>PC MAGNIT 65031</t>
  </si>
  <si>
    <t>PC MAGNIT 65084</t>
  </si>
  <si>
    <t>PC MAGNIT 7806</t>
  </si>
  <si>
    <t>PC MAGNIT 811 KUNGFU PANDA</t>
  </si>
  <si>
    <t>PC MAGNIT 9315</t>
  </si>
  <si>
    <t>PC MAGNIT 9340</t>
  </si>
  <si>
    <t>PC MAGNIT 9342</t>
  </si>
  <si>
    <t>PC MAGNIT 9354</t>
  </si>
  <si>
    <t>PC MAGNIT 9356</t>
  </si>
  <si>
    <t>PC MAGNIT 9357</t>
  </si>
  <si>
    <t>PC MAGNIT 9363</t>
  </si>
  <si>
    <t>PC MAGNIT A 1172</t>
  </si>
  <si>
    <t>PC MAGNIT A 6682</t>
  </si>
  <si>
    <t>PC MAGNIT A6857/ 3 KAL</t>
  </si>
  <si>
    <t>PC MAGNIT A853</t>
  </si>
  <si>
    <t>PC MAGNIT AIR B 35241-1</t>
  </si>
  <si>
    <t>PC MAGNIT ASAHAN MEJA 70SS HK/ AB</t>
  </si>
  <si>
    <t>PC MAGNIT B 0011</t>
  </si>
  <si>
    <t>PC MAGNIT B 120 S 8065</t>
  </si>
  <si>
    <t>PC MAGNIT B 1902</t>
  </si>
  <si>
    <t>PC MAGNIT B 2008</t>
  </si>
  <si>
    <t>PC MAGNIT B 200K/ 388</t>
  </si>
  <si>
    <t>PC MAGNIT B 206</t>
  </si>
  <si>
    <t>PC MAGNIT B 222 MAINAN</t>
  </si>
  <si>
    <t>PC MAGNIT B 3513-15 (BIASA)</t>
  </si>
  <si>
    <t>PC MAGNIT B 3513-15 (F)</t>
  </si>
  <si>
    <t>PC MAGNIT B 3513-24</t>
  </si>
  <si>
    <t>PC MAGNIT B 35165</t>
  </si>
  <si>
    <t>PC MAGNIT B 35189</t>
  </si>
  <si>
    <t>PC MAGNIT B 39 Y 262</t>
  </si>
  <si>
    <t>PC MAGNIT B-018 DISNEY</t>
  </si>
  <si>
    <t>PC MAGNIT C 1756</t>
  </si>
  <si>
    <t>PC MAGNIT CARD CC 101 2B</t>
  </si>
  <si>
    <t>PC MAGNIT CARD CC 101 7B</t>
  </si>
  <si>
    <t>PC MAGNIT CC 1021 + ISI</t>
  </si>
  <si>
    <t>PC MAGNIT CC 7806 + CALL</t>
  </si>
  <si>
    <t>PC MAGNIT CC 7808</t>
  </si>
  <si>
    <t>PC MAGNIT CC 856</t>
  </si>
  <si>
    <t>PC MAGNIT D 0052</t>
  </si>
  <si>
    <t>PC MAGNIT DKK 9907</t>
  </si>
  <si>
    <t>PC MAGNIT DKK 9908</t>
  </si>
  <si>
    <t>PC MAGNIT DKK 9910</t>
  </si>
  <si>
    <t>PC MAGNIT F 1757</t>
  </si>
  <si>
    <t>PC MAGNIT FY-6823</t>
  </si>
  <si>
    <t>PC MAGNIT JUMBO 3575-19</t>
  </si>
  <si>
    <t>PC MAGNIT JUMBO B 3576-19</t>
  </si>
  <si>
    <t>PC MAGNIT JUMBO KALKULATOR PB33</t>
  </si>
  <si>
    <t>PC MAGNIT K 27</t>
  </si>
  <si>
    <t>PC MAGNIT K 61 BOX MAGNIT</t>
  </si>
  <si>
    <t>PC MAGNIT K2 887-2</t>
  </si>
  <si>
    <t>PC MAGNIT KM 5186-1</t>
  </si>
  <si>
    <t>PC MAGNIT KM 5187-1</t>
  </si>
  <si>
    <t>PC MAGNIT KM 8837-6</t>
  </si>
  <si>
    <t>PC MAGNIT KPM-3551-03</t>
  </si>
  <si>
    <t>PC MAGNIT KT 06</t>
  </si>
  <si>
    <t>PC MAGNIT KT 07</t>
  </si>
  <si>
    <t>PC MAGNIT KT 532</t>
  </si>
  <si>
    <t>PC MAGNIT KT 858</t>
  </si>
  <si>
    <t>PC MAGNIT KT 877(4)</t>
  </si>
  <si>
    <t>PC MAGNIT KX 1673-2 LEBAR + WB</t>
  </si>
  <si>
    <t>PC MAGNIT LC 5510 LIPAT WB</t>
  </si>
  <si>
    <t>PC MAGNIT LC 8088</t>
  </si>
  <si>
    <t>PC MAGNIT MC 5238</t>
  </si>
  <si>
    <t>PC MAGNIT MC 8086</t>
  </si>
  <si>
    <t>PC MAGNIT MC 8088 TIMBUL</t>
  </si>
  <si>
    <t>PC MAGNIT MINION A 720</t>
  </si>
  <si>
    <t>PC MAGNIT MINION KT 535</t>
  </si>
  <si>
    <t>PC MAGNIT MINION KT 569</t>
  </si>
  <si>
    <t>PC MAGNIT MS 9022 BUS SET RODA</t>
  </si>
  <si>
    <t>PC MAGNIT QM-079 DISNEY</t>
  </si>
  <si>
    <t>PC MAGNIT S 9696</t>
  </si>
  <si>
    <t>PC MAGNIT S-8088+WB PRINCESS/ MM/ WTP</t>
  </si>
  <si>
    <t>PC MAGNIT X 501</t>
  </si>
  <si>
    <t>PC MAGNIT XDC 6102</t>
  </si>
  <si>
    <t>PC MAGNIT XPM-5190-10 SANDAL</t>
  </si>
  <si>
    <t>PC MAGNIT XU 0030 CALL (BLK)</t>
  </si>
  <si>
    <t>PC MAGNIT XU 0084</t>
  </si>
  <si>
    <t>PC MAGNIT XU 1219 PUTAR</t>
  </si>
  <si>
    <t>PC MAGNIT XU 6605 WHITE BOARD</t>
  </si>
  <si>
    <t>PC MAGNIT Z A06 BLK</t>
  </si>
  <si>
    <t>PC MAINAN 8054</t>
  </si>
  <si>
    <t>PC METAL BOX A 311 KLG (DS 3914)</t>
  </si>
  <si>
    <t>PC MIKA CERMIN PC 218</t>
  </si>
  <si>
    <t>PC P A0960 MOBIL TARIK</t>
  </si>
  <si>
    <t>PC PB 22</t>
  </si>
  <si>
    <t>PC PKM 8861</t>
  </si>
  <si>
    <t>PC PLST 0093</t>
  </si>
  <si>
    <t>PC PLST 20107 WB</t>
  </si>
  <si>
    <t>PC PLST 908 SAILORMOON</t>
  </si>
  <si>
    <t>PC PLST DISNEY 0093/ SB-36-2 M MOUSE</t>
  </si>
  <si>
    <t>PC PLST HT 1024 MINION</t>
  </si>
  <si>
    <t>PC PLST HT 406</t>
  </si>
  <si>
    <t>PC PLST HT 408 MM</t>
  </si>
  <si>
    <t>PC PLST KOTAK B 1F 1502</t>
  </si>
  <si>
    <t>PC PLST KOTAK B 1F 1504</t>
  </si>
  <si>
    <t>PC PLST PC-102 PB (PRINCESS/ DISNEY)</t>
  </si>
  <si>
    <t>PC PLST SH 0121</t>
  </si>
  <si>
    <t>PC PLST SN 7206</t>
  </si>
  <si>
    <t>PC PLST TOPLA PBC-05</t>
  </si>
  <si>
    <t>PC PLST TT 6800-6802 KITTY</t>
  </si>
  <si>
    <t>PC PLST TT 6800-6802 THOMAS</t>
  </si>
  <si>
    <t>PC PLST WB-20108</t>
  </si>
  <si>
    <t>PC PS 002</t>
  </si>
  <si>
    <t>PC R 64</t>
  </si>
  <si>
    <t>PC REST BD 17728 A</t>
  </si>
  <si>
    <t>PC REST BD 191</t>
  </si>
  <si>
    <t>PC REST BD 331-22</t>
  </si>
  <si>
    <t>PC REST BD 762</t>
  </si>
  <si>
    <t>PC REST BD 772</t>
  </si>
  <si>
    <t>PC REST BD 866</t>
  </si>
  <si>
    <t>PC RET 1006</t>
  </si>
  <si>
    <t>PC RET 192 COFFEE</t>
  </si>
  <si>
    <t>PC RET 2 OVAL BURUNG HANTU</t>
  </si>
  <si>
    <t>PC RET 2M 8126A</t>
  </si>
  <si>
    <t>PC RET 2T 8850</t>
  </si>
  <si>
    <t>PC RET 337</t>
  </si>
  <si>
    <t>PC RET 3478</t>
  </si>
  <si>
    <t>PC RET 5080</t>
  </si>
  <si>
    <t>PC RET 5198</t>
  </si>
  <si>
    <t>PC RET 6658</t>
  </si>
  <si>
    <t>PC RET 6806 (6813)/ 6808</t>
  </si>
  <si>
    <t>PC RET 686</t>
  </si>
  <si>
    <t>PC RET 802(2)/ 8031(2)</t>
  </si>
  <si>
    <t>PC RET 8155(2)/ RET 8118 (1)</t>
  </si>
  <si>
    <t>PC RET 8360</t>
  </si>
  <si>
    <t>PC RET 8833</t>
  </si>
  <si>
    <t>PC RET 8906</t>
  </si>
  <si>
    <t>PC RET 8963</t>
  </si>
  <si>
    <t>PC RET 906 (6181)</t>
  </si>
  <si>
    <t>PC RET 908</t>
  </si>
  <si>
    <t>PC RET 9207 STRONG</t>
  </si>
  <si>
    <t>PC RET 9308</t>
  </si>
  <si>
    <t>PC RET BD 180 C</t>
  </si>
  <si>
    <t>PC RET BD 180-26</t>
  </si>
  <si>
    <t>PC RET BD 691</t>
  </si>
  <si>
    <t>PC RET BD 715</t>
  </si>
  <si>
    <t>PC RET BD 806</t>
  </si>
  <si>
    <t>PC RET BD 812</t>
  </si>
  <si>
    <t>PC RET BD 828</t>
  </si>
  <si>
    <t>PC RET BD 838</t>
  </si>
  <si>
    <t>PC RET BD 839</t>
  </si>
  <si>
    <t>PC RET BD 858</t>
  </si>
  <si>
    <t>PC RET BD 861</t>
  </si>
  <si>
    <t>PC RET BD 933</t>
  </si>
  <si>
    <t>PC RET BD 942</t>
  </si>
  <si>
    <t>PC RET BEILE DOG 8882 RESTLETING</t>
  </si>
  <si>
    <t>PC RET COOL ZONE 8848</t>
  </si>
  <si>
    <t>PC RET CQ9-052</t>
  </si>
  <si>
    <t>PC RET DM 6210</t>
  </si>
  <si>
    <t>PC RET HJ D 4167</t>
  </si>
  <si>
    <t>PC RET HJ D 4170</t>
  </si>
  <si>
    <t>PC RET IMITASI DISNEY MBL/ BEN-10/ BONEKA/ NARUTO/ BRB/ STROBERY/ SPIDER</t>
  </si>
  <si>
    <t>PC RET JX-5626 MM</t>
  </si>
  <si>
    <t>PC RET JX-93007</t>
  </si>
  <si>
    <t>PC RET KAIN 1245 FR(10)/ 3175(1)</t>
  </si>
  <si>
    <t>PC RET KAIN XD 3308 FR</t>
  </si>
  <si>
    <t>PC RET KY 1114</t>
  </si>
  <si>
    <t>PC RET KY 1192</t>
  </si>
  <si>
    <t>PC RET KY 1194</t>
  </si>
  <si>
    <t>PC RET KY 1196</t>
  </si>
  <si>
    <t>PC RET KY 1202</t>
  </si>
  <si>
    <t>PC RET KY 6173</t>
  </si>
  <si>
    <t>PC RET KY 6186</t>
  </si>
  <si>
    <t>PC RET KY 6197</t>
  </si>
  <si>
    <t>PC RET KY 6203(5)/ 6214 (1)</t>
  </si>
  <si>
    <t>PC RET KY A 2009</t>
  </si>
  <si>
    <t>PC RET KY A 6201</t>
  </si>
  <si>
    <t>PC RET OVAL 2 BUNGA</t>
  </si>
  <si>
    <t>PC RET SF 1508 PITA (30)</t>
  </si>
  <si>
    <t>PC RET SF 54 77</t>
  </si>
  <si>
    <t>PC RET SGP 2</t>
  </si>
  <si>
    <t>PC RET STRONG MOSHI</t>
  </si>
  <si>
    <t>PC RET TZ 1179</t>
  </si>
  <si>
    <t>PC RET WORRY WJ-2198</t>
  </si>
  <si>
    <t>PC RET XD 3305K</t>
  </si>
  <si>
    <t>PC RET ZHILI 8952</t>
  </si>
  <si>
    <t>PC SANDAL KM 16 BK</t>
  </si>
  <si>
    <t>PC SET 8015 (A-008)</t>
  </si>
  <si>
    <t>PC SOROK GASTA 202 HJ</t>
  </si>
  <si>
    <t>PC SPOON M. MOUSE</t>
  </si>
  <si>
    <t>PC SUSUN SAKA 2 SUSUN</t>
  </si>
  <si>
    <t>PC SUSUN SIKA FIR</t>
  </si>
  <si>
    <t>PC TESLA TS 777</t>
  </si>
  <si>
    <t>PC TOPLA 2878</t>
  </si>
  <si>
    <t>PC TOPLA 2879 B</t>
  </si>
  <si>
    <t>PC TOPLA PL 05</t>
  </si>
  <si>
    <t>PC WLT 9908</t>
  </si>
  <si>
    <t>PC WLT 9909</t>
  </si>
  <si>
    <t>PC WLT 9910</t>
  </si>
  <si>
    <t>PC XM D222 FR</t>
  </si>
  <si>
    <t>PC/ STATIONERY SET 8801</t>
  </si>
  <si>
    <t>PC/ STATIONERY SET 8801 KANTONG BLK</t>
  </si>
  <si>
    <t>PC/ STATIONERY SET 8802</t>
  </si>
  <si>
    <t>PC/ STATIONERY TP SET 2233 BLK</t>
  </si>
  <si>
    <t>PEN STAND JX 3811</t>
  </si>
  <si>
    <t>PENGHAPUS W/B B 803</t>
  </si>
  <si>
    <t>PENGHAPUS W/B T 68</t>
  </si>
  <si>
    <t>PENSIL (SBS) 1 SET</t>
  </si>
  <si>
    <t>PENSIL + KUAS STAEDLER 256-261</t>
  </si>
  <si>
    <t>PENSIL + STIP 378 MOBIL (36)</t>
  </si>
  <si>
    <t>PENSIL + STIP 5221 NINJA</t>
  </si>
  <si>
    <t>PENSIL + STIP BONEKA 5520 (36)</t>
  </si>
  <si>
    <t>PENSIL + STIP KLG KB-147 (30)</t>
  </si>
  <si>
    <t>PENSIL + STIP KLG KB-148</t>
  </si>
  <si>
    <t>PENSIL + STIP KODOK 033</t>
  </si>
  <si>
    <t>PENSIL 2B FANCY (36) 8 SERI</t>
  </si>
  <si>
    <t>PENSIL 2B FANCY KY FPP50</t>
  </si>
  <si>
    <t>PENSIL 2B FLOUREN ZENDI 288 (36)</t>
  </si>
  <si>
    <t>PENSIL 2B FLOUREN+STIP 388(36)</t>
  </si>
  <si>
    <t>PENSIL 2B HOLOSCOP</t>
  </si>
  <si>
    <t>PENSIL 6925 A PUTAR</t>
  </si>
  <si>
    <t>PENSIL 6925 ATAS</t>
  </si>
  <si>
    <t>PENSIL 7027</t>
  </si>
  <si>
    <t>PENSIL 711</t>
  </si>
  <si>
    <t>PENSIL 902</t>
  </si>
  <si>
    <t>PENSIL 903</t>
  </si>
  <si>
    <t>PENSIL 907</t>
  </si>
  <si>
    <t>PENSIL 915</t>
  </si>
  <si>
    <t>PENSIL 917</t>
  </si>
  <si>
    <t>PENSIL 921</t>
  </si>
  <si>
    <t>PENSIL 923</t>
  </si>
  <si>
    <t>PENSIL 925</t>
  </si>
  <si>
    <t>PENSIL 933</t>
  </si>
  <si>
    <t>PENSIL 938</t>
  </si>
  <si>
    <t>PENSIL 940</t>
  </si>
  <si>
    <t>PENSIL 941</t>
  </si>
  <si>
    <t>PENSIL 947</t>
  </si>
  <si>
    <t>PENSIL 948</t>
  </si>
  <si>
    <t>PENSIL 950</t>
  </si>
  <si>
    <t>PENSIL 951</t>
  </si>
  <si>
    <t>PENSIL 953</t>
  </si>
  <si>
    <t>PENSIL CARPENTER 500</t>
  </si>
  <si>
    <t>PENSIL CHUNG HWA 2B 6151</t>
  </si>
  <si>
    <t>PENSIL CHUNG HWA 6161 2B</t>
  </si>
  <si>
    <t>PENSIL CHUNG HWA 8899</t>
  </si>
  <si>
    <t>PENSIL DM 5188</t>
  </si>
  <si>
    <t>PENSIL DM 7812</t>
  </si>
  <si>
    <t>PENSIL DW9019-12</t>
  </si>
  <si>
    <t>PENSIL DW9021-12</t>
  </si>
  <si>
    <t>PENSIL FANCY 2B DSY TP STIP 001</t>
  </si>
  <si>
    <t>PENSIL GREBELL PAKET UJIAN</t>
  </si>
  <si>
    <t>PENSIL HB RT 6 (MAKRO)</t>
  </si>
  <si>
    <t>PENSIL JUMBO + ASAHAN (458)</t>
  </si>
  <si>
    <t>PENSIL JUMBO BIASA (1058)</t>
  </si>
  <si>
    <t>PENSIL KAYAGI 2022</t>
  </si>
  <si>
    <t>PENSIL KAYAGI 2026</t>
  </si>
  <si>
    <t>PENSIL KAYAGI 3025</t>
  </si>
  <si>
    <t>PENSIL KAYAGI 3039</t>
  </si>
  <si>
    <t>PENSIL KAYAGI 3040</t>
  </si>
  <si>
    <t>PENSIL KAYAGI 3042</t>
  </si>
  <si>
    <t>PENSIL KAYAGI 3052</t>
  </si>
  <si>
    <t>PENSIL L TREE S 3061</t>
  </si>
  <si>
    <t>PENSIL L TREE S 3062</t>
  </si>
  <si>
    <t>PENSIL METALIK WHITE WORD</t>
  </si>
  <si>
    <t>PENSIL PF 3065</t>
  </si>
  <si>
    <t>PENSIL TF 168</t>
  </si>
  <si>
    <t>PENSIL TF 188</t>
  </si>
  <si>
    <t>PENSIL TF 588</t>
  </si>
  <si>
    <t>PENSIL TF 77 S DEPAN KANTOR</t>
  </si>
  <si>
    <t>PENSIL TF 88 S</t>
  </si>
  <si>
    <t>PENSIL TF 888</t>
  </si>
  <si>
    <t>PENSIL TF 988</t>
  </si>
  <si>
    <t>PENSIL TF 99 S</t>
  </si>
  <si>
    <t>PENSIL TUKANG ARROW</t>
  </si>
  <si>
    <t>PENSIL TZ PC LE</t>
  </si>
  <si>
    <t>PENSIL VENOX (BENSIA) (100)</t>
  </si>
  <si>
    <t>PENSIL WARNA KY CP 1224</t>
  </si>
  <si>
    <t>PENSIL XD 2071 (40)</t>
  </si>
  <si>
    <t>PIANIKA BROTHER B</t>
  </si>
  <si>
    <t>PIANIKA BROTHER P</t>
  </si>
  <si>
    <t>PIANIKA D.H BOX PREMIUM</t>
  </si>
  <si>
    <t>PIANIKA GAMBAR CEWEK</t>
  </si>
  <si>
    <t>PIANIKA GAMBAR CEWEK TZ 326</t>
  </si>
  <si>
    <t>PIANIKA GAMBAR COWOK</t>
  </si>
  <si>
    <t>PIANIKA KOPER FLUFFY</t>
  </si>
  <si>
    <t>PIANIKA LOVELY P</t>
  </si>
  <si>
    <t>PIANIKA MARVEL KOPER</t>
  </si>
  <si>
    <t>PIANIKA MARVEL TAS</t>
  </si>
  <si>
    <t>PIANIKA MARVEL TAS BR</t>
  </si>
  <si>
    <t>PIANIKA SUPER PRO TAS</t>
  </si>
  <si>
    <t>PIRING CAT AIR 003 BESAR KATAK</t>
  </si>
  <si>
    <t>PIRING CAT AIR 005 SDG KUMBANG</t>
  </si>
  <si>
    <t>PIRING CAT AIR 009 B BONEKA</t>
  </si>
  <si>
    <t>PIRING CAT AIR BUNGA</t>
  </si>
  <si>
    <t>PITA CH-30-1</t>
  </si>
  <si>
    <t>PITA CH-50</t>
  </si>
  <si>
    <t>PITA SJ-50</t>
  </si>
  <si>
    <t>PLAKBAND BENING WOMY</t>
  </si>
  <si>
    <t>POMPA BALON 020-1 (B)</t>
  </si>
  <si>
    <t>POMPA BALON 020-3 / 001-4 (K)</t>
  </si>
  <si>
    <t>POST IT 889 K PONY</t>
  </si>
  <si>
    <t>POST IT 96-15</t>
  </si>
  <si>
    <t>POST IT 96-20</t>
  </si>
  <si>
    <t>POST IT 96-21</t>
  </si>
  <si>
    <t>POST IT KERTAS 8899 Y</t>
  </si>
  <si>
    <t>POST IT PF 1368</t>
  </si>
  <si>
    <t>POST IT PF 1899(1)/ 2899(8)</t>
  </si>
  <si>
    <t>POST IT PF 2368</t>
  </si>
  <si>
    <t>POST IT PF 3368(5)/ 4368(4)</t>
  </si>
  <si>
    <t>POST IT PF 3899</t>
  </si>
  <si>
    <t>POST IT PF 5368(3)/ 6368(6)</t>
  </si>
  <si>
    <t>POST IT PF 5899(2)/ 6899(2)</t>
  </si>
  <si>
    <t>POST IT PLASTIK GAMBAR (FANCY) BIASA/ HOLO</t>
  </si>
  <si>
    <t>POST IT SHF 5</t>
  </si>
  <si>
    <t>POST IT WALITO WLT-8840</t>
  </si>
  <si>
    <t>POST IT WALITO WLT-8841</t>
  </si>
  <si>
    <t>POST IT WALITO WLT-8843</t>
  </si>
  <si>
    <t>POST IT WALITO WLT-8846</t>
  </si>
  <si>
    <t>POST IT WALITO WLT-8850</t>
  </si>
  <si>
    <t>POST IT WALITO WLT-8886</t>
  </si>
  <si>
    <t>POST IT WALITO WLT-8889A</t>
  </si>
  <si>
    <t>POST IT WALITO WLT-8890A</t>
  </si>
  <si>
    <t>POST IT WALITO WLT-8891</t>
  </si>
  <si>
    <t>POST IT WALITO WLT-8921</t>
  </si>
  <si>
    <t>POST IT WALITO WLT-8922</t>
  </si>
  <si>
    <t>POST IT WALITO WLT-8927</t>
  </si>
  <si>
    <t>POST IT WALITO WLT-8933</t>
  </si>
  <si>
    <t>POST IT WALITO WLT-8935</t>
  </si>
  <si>
    <t>POST IT WALITO WLT-8946</t>
  </si>
  <si>
    <t>POST IT WALITO WLT-8953</t>
  </si>
  <si>
    <t>POST IT WALITO WLT-8962</t>
  </si>
  <si>
    <t>PULL RIBBON 12CM</t>
  </si>
  <si>
    <t>PULL RIBBON 18CM-1</t>
  </si>
  <si>
    <t>PULL RIBBON HC-18</t>
  </si>
  <si>
    <t>PUNCH 821 STEMPEL</t>
  </si>
  <si>
    <t>PUNCH GENERAL (B) (330)</t>
  </si>
  <si>
    <t>PUNCH GENERAL (K) (220)</t>
  </si>
  <si>
    <t>PUSH PIN WARNA NARIKO</t>
  </si>
  <si>
    <t>PUZZLE M 6662</t>
  </si>
  <si>
    <t>PUZZLE S 6663</t>
  </si>
  <si>
    <t>PUZZLE SPIDERMAN GLORIA</t>
  </si>
  <si>
    <t>PUZZLE TG PO-01 FANCY CMP</t>
  </si>
  <si>
    <t>REFILL CROSS</t>
  </si>
  <si>
    <t>REFILL GEL UTN-1</t>
  </si>
  <si>
    <t>REFILL PEN GR-088</t>
  </si>
  <si>
    <t>REFILL PEN GR-090</t>
  </si>
  <si>
    <t>ROPE DX-612</t>
  </si>
  <si>
    <t>SELONGSONG PENTEL ENTER</t>
  </si>
  <si>
    <t>SILET GAGANG PLASTIK</t>
  </si>
  <si>
    <t>SILET PEMES RENTENG YIN GUANG</t>
  </si>
  <si>
    <t>SIPOA 011</t>
  </si>
  <si>
    <t>SIPOA 17 BARIS KAYU</t>
  </si>
  <si>
    <t>SIPOA 2831</t>
  </si>
  <si>
    <t>SIPOA 8010</t>
  </si>
  <si>
    <t>SIPOA 8011 APEL</t>
  </si>
  <si>
    <t>SIPOA 8012</t>
  </si>
  <si>
    <t>SIPOA ANGEL STRAWBERRY</t>
  </si>
  <si>
    <t>SIPOA BESCO BC 117</t>
  </si>
  <si>
    <t>SIPOA CS 816 RABBIT</t>
  </si>
  <si>
    <t>SIPOA RAINBOW BESAR</t>
  </si>
  <si>
    <t>SIPOA SEDANG 8590</t>
  </si>
  <si>
    <t>SIPOA T 17 BARU ETJ</t>
  </si>
  <si>
    <t>SIPOA YM 011</t>
  </si>
  <si>
    <t>SLIDE BINDER 7MM K PUTIH</t>
  </si>
  <si>
    <t>STAMP FLASH PKC</t>
  </si>
  <si>
    <t>STAMP PAD 10W</t>
  </si>
  <si>
    <t>STAMP SET 340-02</t>
  </si>
  <si>
    <t>STAMPAD DEBOZ DB 03</t>
  </si>
  <si>
    <t>STAMPAD HERO NO 2</t>
  </si>
  <si>
    <t>STAMPAD KS DB HD 2</t>
  </si>
  <si>
    <t>STAMPAD SET Y2 1603 H</t>
  </si>
  <si>
    <t>STANDART BK V TECH NO 7</t>
  </si>
  <si>
    <t>STANDART BK V-TEC ST-065/ 6.5</t>
  </si>
  <si>
    <t>STAPLER 1007F (BKN JOSS)</t>
  </si>
  <si>
    <t>STAPLER ACHUNA 110</t>
  </si>
  <si>
    <t>STAPLER HD 10 (STHD 10)</t>
  </si>
  <si>
    <t>STAPLER RAPID SOON</t>
  </si>
  <si>
    <t>STAPLER SDI 1104</t>
  </si>
  <si>
    <t>STAPLER V TECH HD 10NR</t>
  </si>
  <si>
    <t>STAPLER V TECH HD 45L</t>
  </si>
  <si>
    <t>STAPLER V TECH HDZ 10M</t>
  </si>
  <si>
    <t>STAPLER V TECH MOD-10</t>
  </si>
  <si>
    <t>STAPLER V TECH MOD-10M</t>
  </si>
  <si>
    <t>STAPLER V TECH MOD-45M</t>
  </si>
  <si>
    <t>STAPLER V TECH STANDY 10</t>
  </si>
  <si>
    <t>STAPLES 13/8 (ISI)</t>
  </si>
  <si>
    <t>STATIONERY BOX FY 03 HP</t>
  </si>
  <si>
    <t>STATIONERY SET 8898</t>
  </si>
  <si>
    <t>STATIONERY SET KT-6601</t>
  </si>
  <si>
    <t>STEMPEL SK 849K</t>
  </si>
  <si>
    <t>STEMPEL SK1617</t>
  </si>
  <si>
    <t>STICK MARKER PF-1368</t>
  </si>
  <si>
    <t>STICK MARKER PF-1899</t>
  </si>
  <si>
    <t>STICK MARKER PF-2368</t>
  </si>
  <si>
    <t>STICK MARKER PF-2899</t>
  </si>
  <si>
    <t>STICK MARKER PF-3368</t>
  </si>
  <si>
    <t>STICK MARKER PF-3899</t>
  </si>
  <si>
    <t>STICK MARKER PF-4368</t>
  </si>
  <si>
    <t>STICK MARKER PF-5368</t>
  </si>
  <si>
    <t>STICK MARKER PF-5899</t>
  </si>
  <si>
    <t>STICK MARKER PF-6368</t>
  </si>
  <si>
    <t>STICK MARKER PF-6899</t>
  </si>
  <si>
    <t>STICK NOTE DF AO 3L (GARIS)</t>
  </si>
  <si>
    <t>STICK NOTE HOLO PLASTIK 9083</t>
  </si>
  <si>
    <t>STICK NOTE KC 5830</t>
  </si>
  <si>
    <t>STICK NOTE PLASTIK 112</t>
  </si>
  <si>
    <t>STICK NOTE TF 0246</t>
  </si>
  <si>
    <t>STICK NOTE TF 654 5C</t>
  </si>
  <si>
    <t>STICK TRANSPARANT MH (WI WW01) BALON</t>
  </si>
  <si>
    <t>STICKER 2U 501-520</t>
  </si>
  <si>
    <t>STICKER BOOK SEAL 500 (1X90)</t>
  </si>
  <si>
    <t>CAD</t>
  </si>
  <si>
    <t>STICKER JB 96</t>
  </si>
  <si>
    <t>STICKER NAMA DISNEY (BLM JADI) 1 PAK 2PC</t>
  </si>
  <si>
    <t>STICKER NO 304</t>
  </si>
  <si>
    <t>STICKER NO 308</t>
  </si>
  <si>
    <t>STICKER NO 310</t>
  </si>
  <si>
    <t>STICKER NO 313</t>
  </si>
  <si>
    <t>STICKER NO 315</t>
  </si>
  <si>
    <t>STICKER NO 323</t>
  </si>
  <si>
    <t>STICKER NO 324</t>
  </si>
  <si>
    <t>STICKER NO 325</t>
  </si>
  <si>
    <t>STICKER NO 326</t>
  </si>
  <si>
    <t>STICKER NO 327</t>
  </si>
  <si>
    <t>STICKER NO 328</t>
  </si>
  <si>
    <t>STICKER NO 329</t>
  </si>
  <si>
    <t>STICKER NO 330</t>
  </si>
  <si>
    <t>STICKER NO.303 PRINCESS</t>
  </si>
  <si>
    <t>STICKER NO.304 BARBIE</t>
  </si>
  <si>
    <t>STICKER NO.305 KUDA PONY</t>
  </si>
  <si>
    <t>STICKER NO.306 TAYO</t>
  </si>
  <si>
    <t>STICKER NO.307 SUPER HERO</t>
  </si>
  <si>
    <t>STICKER NO.308 TSUM</t>
  </si>
  <si>
    <t>STICKER NO.309 FROZEN</t>
  </si>
  <si>
    <t>STICKER NO.310 HOLO KUDA PONY</t>
  </si>
  <si>
    <t>STICKER NO.323 LOL</t>
  </si>
  <si>
    <t>STICKER NO.324 LOL</t>
  </si>
  <si>
    <t>STICKER NO.325 LOL</t>
  </si>
  <si>
    <t>STICKER NO.326 LOL</t>
  </si>
  <si>
    <t>STICKER NO.327 BIASA LOL</t>
  </si>
  <si>
    <t>STICKER NO.328 BIASA LOL</t>
  </si>
  <si>
    <t>STICKER NO.329 HOLO</t>
  </si>
  <si>
    <t>STICKER NO.330 HOLO</t>
  </si>
  <si>
    <t>STICKER SN-8924</t>
  </si>
  <si>
    <t>STICKER SN-8927</t>
  </si>
  <si>
    <t>STICKER SN-8931</t>
  </si>
  <si>
    <t>STICKER SN-8937</t>
  </si>
  <si>
    <t>STICKER SN-8939</t>
  </si>
  <si>
    <t>STICKER SN-8941</t>
  </si>
  <si>
    <t>STICKER TWM 1001-1012</t>
  </si>
  <si>
    <t>STICKER WLT-8986</t>
  </si>
  <si>
    <t>STICKER WLT-9609</t>
  </si>
  <si>
    <t>STICKER WLT-9612 HIJAB</t>
  </si>
  <si>
    <t>STICKER WLT-9613 CEWEK HIJAB</t>
  </si>
  <si>
    <t>STICKER WLT-9615 CEWEK HIJAB</t>
  </si>
  <si>
    <t>STICKER WLT-9616 HIJAB</t>
  </si>
  <si>
    <t>STICKER WLT-9617 COWOK HIJAB</t>
  </si>
  <si>
    <t>STICKER WLT-9618 HIJAB</t>
  </si>
  <si>
    <t>STICKER WLT-9620 CEWEK NON HIJAB</t>
  </si>
  <si>
    <t>STICKER WLT-9621 HIJAB CEWEK</t>
  </si>
  <si>
    <t>STICKER WLT-9622 HIJAB</t>
  </si>
  <si>
    <t>STICKER WLT-9623 HIJAB</t>
  </si>
  <si>
    <t>STICKER WLT-9624 HIJAB</t>
  </si>
  <si>
    <t>STICKER WLT-9625 HIJAB</t>
  </si>
  <si>
    <t>STICKER WLT-9626 HIJAB</t>
  </si>
  <si>
    <t>STICKER WLT-9627 HIJAB</t>
  </si>
  <si>
    <t>STICKER WLT-9628 HIJAB</t>
  </si>
  <si>
    <t>STICKER WLT-9629 CEWEK NON HIJAB</t>
  </si>
  <si>
    <t>STICKER WTP TIMBUL 4 DESIGN (@ 30PC)</t>
  </si>
  <si>
    <t>STICKERROM DECOR 2FXH 8011-8019</t>
  </si>
  <si>
    <t>STICKERROM DECOR FHD 001-012</t>
  </si>
  <si>
    <t>STICKERROM DECOR OK V 025-032</t>
  </si>
  <si>
    <t>STICKERROM DECOR SC 1001-08/</t>
  </si>
  <si>
    <t>STICKY 101</t>
  </si>
  <si>
    <t>STICKY HTQ(333)</t>
  </si>
  <si>
    <t>STIP 002 BUNGA BEAUTY (1 CARD=12)</t>
  </si>
  <si>
    <t>STIP 1402 SEPAK BOLA (36)</t>
  </si>
  <si>
    <t>STIP 2115</t>
  </si>
  <si>
    <t>STIP 2819 MONOCHI (30 PC) BONEKA COKLAT</t>
  </si>
  <si>
    <t>STIP 3901 PR</t>
  </si>
  <si>
    <t>STIP 4005 (1X40)</t>
  </si>
  <si>
    <t>STIP 5218 MONSTER (1 BOX=32)</t>
  </si>
  <si>
    <t>STIP 5220 BONEKA (1 BOX=36)</t>
  </si>
  <si>
    <t>STIP 5221 NINJA (1 BOX=36)</t>
  </si>
  <si>
    <t>STIP 6171</t>
  </si>
  <si>
    <t>STIP 6180</t>
  </si>
  <si>
    <t>STIP 6195</t>
  </si>
  <si>
    <t>STIP 6213</t>
  </si>
  <si>
    <t>STIP 6219</t>
  </si>
  <si>
    <t>STIP 8904</t>
  </si>
  <si>
    <t>STIP 943 KOTAK (1 BOX=24)</t>
  </si>
  <si>
    <t>STIP 944 BOTOL (1 BOX=32)</t>
  </si>
  <si>
    <t>STIP A 032 BENTUK SHAUN (1X24)</t>
  </si>
  <si>
    <t>STIP A 037 SMURF</t>
  </si>
  <si>
    <t>STIP A 081-082</t>
  </si>
  <si>
    <t>STIP A 086 APPLE (1X20)</t>
  </si>
  <si>
    <t>STIP A 089 KUPU2 (1X18)</t>
  </si>
  <si>
    <t>STIP A 090 WTP (1X24)</t>
  </si>
  <si>
    <t>STIP A 091-092 (1X48)</t>
  </si>
  <si>
    <t>STIP A 093 WTP (1X12)</t>
  </si>
  <si>
    <t>STIP A 098 BONEKA (1X40)</t>
  </si>
  <si>
    <t>STIP ABJAD DISNEY (26)</t>
  </si>
  <si>
    <t>STIP BENTUK LOVE WARNA K 6934 (120)</t>
  </si>
  <si>
    <t>STIP BF 109</t>
  </si>
  <si>
    <t>STIP BONEKA SALJU 6219</t>
  </si>
  <si>
    <t>STIP BRUSH C14-228 (48)</t>
  </si>
  <si>
    <t>STIP COLLEN (36)</t>
  </si>
  <si>
    <t>STIP DBH B40</t>
  </si>
  <si>
    <t>STIP DEBOZZ 40 PUTIH</t>
  </si>
  <si>
    <t>STIP DEBOZZ DB B20 PUTIH</t>
  </si>
  <si>
    <t>STIP DEBOZZ DB B40 P</t>
  </si>
  <si>
    <t>STIP DORAEMON 0931 (24)</t>
  </si>
  <si>
    <t>STIP ER 02C ZRM</t>
  </si>
  <si>
    <t>STIP ER 1318 MINION (30)</t>
  </si>
  <si>
    <t>STIP ER 2065 LAPIS 1 BOX 24</t>
  </si>
  <si>
    <t>STIP GIRLS PJG KY H 8113</t>
  </si>
  <si>
    <t>STIP HK BESAR 6764 (60)</t>
  </si>
  <si>
    <t>STIP HK K 6762 (120 PC) BLK</t>
  </si>
  <si>
    <t>STIP JERSEY PUTIH</t>
  </si>
  <si>
    <t>STIP JUMBO 1038 BIG HERO</t>
  </si>
  <si>
    <t>STIP JUMBO DISNEY 4710 (24)</t>
  </si>
  <si>
    <t>STIP JX-99002 SET + ASAHAN APPLE BEAR (24 PC)</t>
  </si>
  <si>
    <t>STIP JX-99009 KURSI GOYANG (24 PC)</t>
  </si>
  <si>
    <t>STIP KUCING 6171/ ROBOT 6193</t>
  </si>
  <si>
    <t>STIP MATAHARI 0025</t>
  </si>
  <si>
    <t>STIP MINION (36)</t>
  </si>
  <si>
    <t>STIP MINION 1316/ 17 (36)</t>
  </si>
  <si>
    <t>STIP MINION 6763 (120) K</t>
  </si>
  <si>
    <t>STIP MINION B 6765 (60)</t>
  </si>
  <si>
    <t>STIP MK-01 M MOUSE (1X100)</t>
  </si>
  <si>
    <t>STIP MONOKUROBO OVAL (B) MNK 828 (24)</t>
  </si>
  <si>
    <t>STIP MONOKUROBO OVAL (TG) MNK 827 (24)</t>
  </si>
  <si>
    <t>STIP MS 2078 + MAGIC(36)</t>
  </si>
  <si>
    <t>STIP P09/ 2PC (48)</t>
  </si>
  <si>
    <t>STIP RC 6032</t>
  </si>
  <si>
    <t>STIP RC 6035</t>
  </si>
  <si>
    <t>STIP RC 6037</t>
  </si>
  <si>
    <t>STIP SIKA 369 BESAR</t>
  </si>
  <si>
    <t>STIP SK849K</t>
  </si>
  <si>
    <t>STIP TB 1602 (30)</t>
  </si>
  <si>
    <t>STIP TB 1605 (30)</t>
  </si>
  <si>
    <t>STIP TB 8000</t>
  </si>
  <si>
    <t>STIP TB 8059</t>
  </si>
  <si>
    <t>STIP TB 8066</t>
  </si>
  <si>
    <t>STIP TB 9856 (30)</t>
  </si>
  <si>
    <t>STIP TB 9865 (36)</t>
  </si>
  <si>
    <t>STIP TB 9866 (60)</t>
  </si>
  <si>
    <t>STIP TOPLES 134 (1X50) PANDA</t>
  </si>
  <si>
    <t>STIP TRIFELLO 300 B</t>
  </si>
  <si>
    <t>STIP+ASAHAN M-78 (30)</t>
  </si>
  <si>
    <t>STUDY BOARD 11-15</t>
  </si>
  <si>
    <t>STUDY BOARD 1-5</t>
  </si>
  <si>
    <t>STUDY BOARD 16-20</t>
  </si>
  <si>
    <t>STUDY BOARD 3180</t>
  </si>
  <si>
    <t>STUDY BOARD 604</t>
  </si>
  <si>
    <t>STUDY BOARD 8022</t>
  </si>
  <si>
    <t>STUDY BOARD 8025</t>
  </si>
  <si>
    <t>STUDY BOARD 876</t>
  </si>
  <si>
    <t>STUDY BOARD 878</t>
  </si>
  <si>
    <t>STUDY BOARD 9900</t>
  </si>
  <si>
    <t>STUDY BOARD DJ3012</t>
  </si>
  <si>
    <t>STUDY BOARD HT-015</t>
  </si>
  <si>
    <t>STUDY BOARD HT-018</t>
  </si>
  <si>
    <t>STUDY BOARD JQ-969</t>
  </si>
  <si>
    <t>STUDY BOARD STD-2183</t>
  </si>
  <si>
    <t>STUDY BOARD XG-103</t>
  </si>
  <si>
    <t>STUDY BOARD XG-105</t>
  </si>
  <si>
    <t>STUDY BOARD XG-108</t>
  </si>
  <si>
    <t>STUDY BOARD YS-6661</t>
  </si>
  <si>
    <t>STUDY BOARD YS-6662</t>
  </si>
  <si>
    <t>STUDY BOARD YZ6662</t>
  </si>
  <si>
    <t>STUDY BOARD YZ6663</t>
  </si>
  <si>
    <t>SULING YAMAHA</t>
  </si>
  <si>
    <t>SUPER BOX TOPLA TP/ SB</t>
  </si>
  <si>
    <t>TALI BATIK PUTIH B ALPINDO</t>
  </si>
  <si>
    <t>TALI BATIK PUTIH T ALPINDO</t>
  </si>
  <si>
    <t>TALI CEPIT CANTOL HT (009)</t>
  </si>
  <si>
    <t>TALI JEPIT CANTOL B (007)</t>
  </si>
  <si>
    <t>TALI JEPIT CANTOL HJ (008)</t>
  </si>
  <si>
    <t>TALI JEPIT CANTOL K</t>
  </si>
  <si>
    <t>TALI JEPIT HT BIASA GADING</t>
  </si>
  <si>
    <t>TALI JEPIT KILAP BIRU/ ID CARD GADING BIRU</t>
  </si>
  <si>
    <t>TALI JEPIT LEBAR 1.5 M</t>
  </si>
  <si>
    <t>TALI JEPIT METALIK K 806 M</t>
  </si>
  <si>
    <t>TALI JEPITA CANTOL HJ</t>
  </si>
  <si>
    <t>TALI JEPITA CANTOL K</t>
  </si>
  <si>
    <t>TALI JEPITA CANTOL M</t>
  </si>
  <si>
    <t>TALI JEPITAN YOYO BUTEK (1 BOX=100) KNG</t>
  </si>
  <si>
    <t>TALI METALIK (KECIL) B(8) K(4) HT(2) HJ(2)</t>
  </si>
  <si>
    <t>TALI METALIK B BR</t>
  </si>
  <si>
    <t>TALI METALIK HJ/ K/ M BESAR</t>
  </si>
  <si>
    <t>TALI PLK 10-04 DY 31X38 TALI KUR</t>
  </si>
  <si>
    <t>TALI TRANSPARANT YOYO MONTANA HJ(11)/ B(1)</t>
  </si>
  <si>
    <t>TALI TRANSPARANT YOYO MONTANA HT(3)/ M(7)</t>
  </si>
  <si>
    <t>TALI YOYO BATIK MR</t>
  </si>
  <si>
    <t>TALI YOYO BUTEK HJ</t>
  </si>
  <si>
    <t>TALI YOYO MERAH BUTEK</t>
  </si>
  <si>
    <t>TALI YOYO ORANGE</t>
  </si>
  <si>
    <t>TALI YOYO PUTIH TRANS</t>
  </si>
  <si>
    <t>TAPE 1503-CD</t>
  </si>
  <si>
    <t>TAPE 1510-G</t>
  </si>
  <si>
    <t>TAPE 4505</t>
  </si>
  <si>
    <t>TAPE 451800</t>
  </si>
  <si>
    <t>TEMPELAN KACA 33 D 3,5</t>
  </si>
  <si>
    <t>TEMPELAN KACA 35 D (GANTUNGAN KCL+TG)</t>
  </si>
  <si>
    <t>TEMPELAN KACA 4,5</t>
  </si>
  <si>
    <t>TEMPELAN KACA 8</t>
  </si>
  <si>
    <t>TINTA DAISHEN B</t>
  </si>
  <si>
    <t>TINTA DAISHEN U</t>
  </si>
  <si>
    <t>TINTA DAISHEN U/B</t>
  </si>
  <si>
    <t>TINTA HERO</t>
  </si>
  <si>
    <t>TINTA MOTE 1 LINE 20MM</t>
  </si>
  <si>
    <t>TIPEX 0425 B/ 25/ 4</t>
  </si>
  <si>
    <t>TIPEX 0807 PR</t>
  </si>
  <si>
    <t>TIPEX 0808 H.KITTY</t>
  </si>
  <si>
    <t>TIPEX 1001(3)/ 240(2)</t>
  </si>
  <si>
    <t>TIPEX 1002(13)/ 3010(8)</t>
  </si>
  <si>
    <t>TIPEX 1005(9)/ 3009(6)</t>
  </si>
  <si>
    <t>TIPEX 1007(8)/ 1009(9)</t>
  </si>
  <si>
    <t>TIPEX 1291</t>
  </si>
  <si>
    <t>TIPEX 136(12)/ 202(13)</t>
  </si>
  <si>
    <t>TIPEX 1878 DOS</t>
  </si>
  <si>
    <t>TIPEX 1878 MIKA</t>
  </si>
  <si>
    <t>TIPEX 203</t>
  </si>
  <si>
    <t>TIPEX 2201(53)/ 241(35)</t>
  </si>
  <si>
    <t>TIPEX 2264 (24 PC)</t>
  </si>
  <si>
    <t>TIPEX 242(14)/ 968(2)</t>
  </si>
  <si>
    <t>TIPEX 264(2)</t>
  </si>
  <si>
    <t>TIPEX 3003(6)/ 3006(9)</t>
  </si>
  <si>
    <t>TIPEX 3005(6)/ 302(17)</t>
  </si>
  <si>
    <t>TIPEX 313</t>
  </si>
  <si>
    <t>TIPEX 351</t>
  </si>
  <si>
    <t>TIPEX 358</t>
  </si>
  <si>
    <t>TIPEX 636(36)</t>
  </si>
  <si>
    <t>TIPEX 65(10)/ 241(6)</t>
  </si>
  <si>
    <t>TIPEX 715</t>
  </si>
  <si>
    <t>TIPEX 7287(5)/ 327(21)</t>
  </si>
  <si>
    <t>TIPEX 731</t>
  </si>
  <si>
    <t>TIPEX 747 A</t>
  </si>
  <si>
    <t>TIPEX 749</t>
  </si>
  <si>
    <t>TIPEX 757</t>
  </si>
  <si>
    <t>TIPEX 8003</t>
  </si>
  <si>
    <t>TIPEX 8005</t>
  </si>
  <si>
    <t>TIPEX 8014</t>
  </si>
  <si>
    <t>TIPEX 8113</t>
  </si>
  <si>
    <t>TIPEX 8171</t>
  </si>
  <si>
    <t>TIPEX 821(14)/ 612(35)</t>
  </si>
  <si>
    <t>TIPEX 8219 A BEAR (24)</t>
  </si>
  <si>
    <t>TIPEX 835(7)/ 901(11)</t>
  </si>
  <si>
    <t>TIPEX 837(5)</t>
  </si>
  <si>
    <t>TIPEX 889(9)/ 890(11)</t>
  </si>
  <si>
    <t>TIPEX 8958 (24)</t>
  </si>
  <si>
    <t>TIPEX 905</t>
  </si>
  <si>
    <t>TIPEX 9187</t>
  </si>
  <si>
    <t>TIPEX 9189</t>
  </si>
  <si>
    <t>TIPEX A263(2)</t>
  </si>
  <si>
    <t>TIPEX AOPO 939 BESI</t>
  </si>
  <si>
    <t>TIPEX AOPO 953</t>
  </si>
  <si>
    <t>TIPEX AOPO 958</t>
  </si>
  <si>
    <t>TIPEX BENGKE</t>
  </si>
  <si>
    <t>TIPEX BOTOL CT 328/ 325</t>
  </si>
  <si>
    <t>TIPEX CANDY 6M 2C 506</t>
  </si>
  <si>
    <t>TIPEX CANDY CC 5001</t>
  </si>
  <si>
    <t>TIPEX CF 6004</t>
  </si>
  <si>
    <t>TIPEX CP 8237</t>
  </si>
  <si>
    <t>TIPEX CR 811 (BLK)</t>
  </si>
  <si>
    <t>TIPEX CR 837/ 5X3D (1 BOX 24 PC)</t>
  </si>
  <si>
    <t>TIPEX CR 853 (24)</t>
  </si>
  <si>
    <t>TIPEX CR 881</t>
  </si>
  <si>
    <t>TIPEX DEBOZZ 010</t>
  </si>
  <si>
    <t>TIPEX DEBOZZ 013</t>
  </si>
  <si>
    <t>TIPEX DEBOZZ CT 005</t>
  </si>
  <si>
    <t>TIPEX DMS 301</t>
  </si>
  <si>
    <t>TIPEX DMS 304</t>
  </si>
  <si>
    <t>TIPEX DMS 312 (36)</t>
  </si>
  <si>
    <t>TIPEX DMS 332 (48)</t>
  </si>
  <si>
    <t>TIPEX DMS 336</t>
  </si>
  <si>
    <t>TIPEX DMS 338</t>
  </si>
  <si>
    <t>TIPEX DMS 342</t>
  </si>
  <si>
    <t>TIPEX DP 3147 BERISI BOTOL</t>
  </si>
  <si>
    <t>TIPEX DP 8152</t>
  </si>
  <si>
    <t>TIPEX DP 8181</t>
  </si>
  <si>
    <t>TIPEX DT 5050-4</t>
  </si>
  <si>
    <t>TIPEX HK 0810</t>
  </si>
  <si>
    <t>TIPEX JOS CF 01 B</t>
  </si>
  <si>
    <t>TIPEX KC 2088</t>
  </si>
  <si>
    <t>TIPEX KERTAS 8001 M MOUSE</t>
  </si>
  <si>
    <t>TIPEX KERTAS 91040HG</t>
  </si>
  <si>
    <t>TIPEX KERTAS 9147</t>
  </si>
  <si>
    <t>TIPEX KERTAS DOMINIC DP 8908 FR</t>
  </si>
  <si>
    <t>TIPEX KERTAS DY-8240</t>
  </si>
  <si>
    <t>TIPEX KERTAS DY-8242</t>
  </si>
  <si>
    <t>TIPEX KERTAS DY-8616</t>
  </si>
  <si>
    <t>TIPEX KERTAS NO.726</t>
  </si>
  <si>
    <t>TIPEX KERTAS NO.8018</t>
  </si>
  <si>
    <t>TIPEX KERTAS NO.9360</t>
  </si>
  <si>
    <t>TIPEX KERTAS NO.9362</t>
  </si>
  <si>
    <t>TIPEX KL 409 A ROBOT</t>
  </si>
  <si>
    <t>TIPEX KT 1126/ KITTY</t>
  </si>
  <si>
    <t>TIPEX KY CT 486 BLK</t>
  </si>
  <si>
    <t>TIPEX KY DB 7001</t>
  </si>
  <si>
    <t>TIPEX KY DB 7002</t>
  </si>
  <si>
    <t>TIPEX LABU 1878</t>
  </si>
  <si>
    <t>TIPEX SAKURA 328 PJG</t>
  </si>
  <si>
    <t>TIPEX SENTER 5000 HK MIX TT</t>
  </si>
  <si>
    <t>TIPEX SENTER 5012 SMURF</t>
  </si>
  <si>
    <t>TIPEX XDM 5026</t>
  </si>
  <si>
    <t>TIPEX XDM 5037</t>
  </si>
  <si>
    <t>TIPEX XDM 6080</t>
  </si>
  <si>
    <t>TIPEX XDM 702</t>
  </si>
  <si>
    <t>TIPEX XDM 752 (48)</t>
  </si>
  <si>
    <t>TIPEX YS 1082</t>
  </si>
  <si>
    <t>TOPENG ULTAH 129/ 55 ISI 10</t>
  </si>
  <si>
    <t>TOPI FANCY PARTY CROWN (MAHKOTA)</t>
  </si>
  <si>
    <t>TOPI KERUCUT</t>
  </si>
  <si>
    <t>TOPI KERUCUT (PARAMA)</t>
  </si>
  <si>
    <t>TOPI KERUCUT 3D</t>
  </si>
  <si>
    <t>TOPI KERUCUT ALPINDO</t>
  </si>
  <si>
    <t>TOPI MAHKOTA RATU EMAS</t>
  </si>
  <si>
    <t>TOPI ULTAH DISNEY</t>
  </si>
  <si>
    <t>TOPI ULTAH ISI 5 ETJ</t>
  </si>
  <si>
    <t>TUBE T-1</t>
  </si>
  <si>
    <t>WATER COLOUR VANCO CA 110 (9 ML)</t>
  </si>
  <si>
    <t>WC MARRIES E 1337 B/ 14W</t>
  </si>
  <si>
    <t>WRAPPER 5070-1</t>
  </si>
  <si>
    <t>WRAPPER 5070-2</t>
  </si>
  <si>
    <t>WRAPPER 5070-3</t>
  </si>
  <si>
    <t>WRAPPER 5070-5</t>
  </si>
  <si>
    <t>WRAPPER 70100</t>
  </si>
  <si>
    <t>WRITING BOARD 6565</t>
  </si>
  <si>
    <t>WRITING BOARD JQ-666</t>
  </si>
  <si>
    <t>ZIPPER DATA ENVELOPE DE F4 LAMA</t>
  </si>
  <si>
    <t>LILIN TY 18 MINI 1 &amp; 2 (20 PCS)</t>
  </si>
  <si>
    <t>LILIN TY 18 MINI 3 &amp; 4 (20 PCS)</t>
  </si>
  <si>
    <t>LILIN TY 18 MINI 5 &amp; 6 (20 PCS)</t>
  </si>
  <si>
    <t>LILIN TY 18 MINI 7 (20 PCS)</t>
  </si>
  <si>
    <t>MAGNET XD61</t>
  </si>
  <si>
    <t>CLIPS 1.0SLG MR/ BR/ HJ/ KN/ OR/ PT/ HT</t>
  </si>
  <si>
    <t>BINDING WIRE 10CM SILVER 8, B 3, M 3, E 8, U 8, HT 3, HJ 3</t>
  </si>
  <si>
    <t>L LEAF A5/ 40 POLOS</t>
  </si>
  <si>
    <t>JUMLAH NOTA</t>
  </si>
  <si>
    <t>SATUAN NOTA</t>
  </si>
  <si>
    <t>BOX (40)</t>
  </si>
  <si>
    <t>PAK (40)</t>
  </si>
  <si>
    <t>PAK (30)</t>
  </si>
  <si>
    <t>BOX (100)</t>
  </si>
  <si>
    <t>PAK (48)</t>
  </si>
  <si>
    <t>PAK (50)</t>
  </si>
  <si>
    <t>PAK (120)</t>
  </si>
  <si>
    <t>PAK (24)</t>
  </si>
  <si>
    <t>PAK (36)</t>
  </si>
  <si>
    <t>BOX (72)</t>
  </si>
  <si>
    <t>BOX (56)</t>
  </si>
  <si>
    <t>BOX (42)</t>
  </si>
  <si>
    <t>BOX (80)</t>
  </si>
  <si>
    <t>BOX (26)</t>
  </si>
  <si>
    <t>BOX (12)</t>
  </si>
  <si>
    <t>BOX (32)</t>
  </si>
  <si>
    <t>BOX (36)</t>
  </si>
  <si>
    <t>BOX (24)</t>
  </si>
  <si>
    <t>1</t>
  </si>
  <si>
    <t>2</t>
  </si>
  <si>
    <t>3</t>
  </si>
  <si>
    <t>POINTER</t>
  </si>
  <si>
    <t>CONV</t>
  </si>
  <si>
    <t>_KETERANGAN</t>
  </si>
  <si>
    <t>ISI_CONV</t>
  </si>
  <si>
    <t>SATUAN_CONV</t>
  </si>
  <si>
    <t>HARGA_CONV</t>
  </si>
  <si>
    <t>Row Labels</t>
  </si>
  <si>
    <t>Grand Total</t>
  </si>
  <si>
    <t>ENTRYID</t>
  </si>
  <si>
    <t>TOKO-KOTA</t>
  </si>
  <si>
    <t>TANGGAL INPUT</t>
  </si>
  <si>
    <t>TANGGAL NOTA_H</t>
  </si>
  <si>
    <t>TANGGAL GUDANG_H</t>
  </si>
  <si>
    <t>TANGGAL UPDATE_H</t>
  </si>
  <si>
    <t>KOMENTAR_H</t>
  </si>
  <si>
    <t>TOKO-KOTA_H</t>
  </si>
  <si>
    <t>TOKO_H</t>
  </si>
  <si>
    <t>KOTA_H</t>
  </si>
  <si>
    <t>G</t>
  </si>
  <si>
    <t>SATUAN_BYPASS</t>
  </si>
  <si>
    <t>BOX (50)</t>
  </si>
  <si>
    <t>BOX (48)</t>
  </si>
  <si>
    <t>PAK (10)</t>
  </si>
  <si>
    <t>BOX (60)</t>
  </si>
  <si>
    <t>Column1</t>
  </si>
  <si>
    <t>AGE-NB13</t>
  </si>
  <si>
    <t>PC-121</t>
  </si>
  <si>
    <t>-2 KARTON 0 DISP</t>
  </si>
  <si>
    <t>BIN-NB5</t>
  </si>
  <si>
    <t>BOL-IM17</t>
  </si>
  <si>
    <t>709 A</t>
  </si>
  <si>
    <t>BOL-NB55</t>
  </si>
  <si>
    <t>BOL-NB59</t>
  </si>
  <si>
    <t>BOL-NB61</t>
  </si>
  <si>
    <t>34 KARTON 1404 PCS</t>
  </si>
  <si>
    <t>BOL-SK97</t>
  </si>
  <si>
    <t>GP-002</t>
  </si>
  <si>
    <t>BOL-CS99</t>
  </si>
  <si>
    <t>BOL-NB100</t>
  </si>
  <si>
    <t>35 KARTON 1404 PCS</t>
  </si>
  <si>
    <t>BOL-NB160</t>
  </si>
  <si>
    <t>BOL-NB161</t>
  </si>
  <si>
    <t>39 KARTON 180 LSN</t>
  </si>
  <si>
    <t>BOL-NB162</t>
  </si>
  <si>
    <t>BOL-NB164</t>
  </si>
  <si>
    <t>BOL-NB165</t>
  </si>
  <si>
    <t>BOL-NB166</t>
  </si>
  <si>
    <t>BOL-NB167</t>
  </si>
  <si>
    <t>BOL-NB168</t>
  </si>
  <si>
    <t>BOL-NB169</t>
  </si>
  <si>
    <t>1 KARTON 36 LSN</t>
  </si>
  <si>
    <t>CLI-IM6</t>
  </si>
  <si>
    <t>IMPORT A6+B1</t>
  </si>
  <si>
    <t>FC</t>
  </si>
  <si>
    <t>TR 2335</t>
  </si>
  <si>
    <t>CRAYON PUTAR FANCY 1011/2011 PENDEK CEWEK COWOK 12W</t>
  </si>
  <si>
    <t>1011 &amp; 2011</t>
  </si>
  <si>
    <t>MSI, MULT</t>
  </si>
  <si>
    <t>1012 &amp; 2012</t>
  </si>
  <si>
    <t>GADING, MULT</t>
  </si>
  <si>
    <t>DRA-NB4</t>
  </si>
  <si>
    <t>TK 701</t>
  </si>
  <si>
    <t>DRA-NB8</t>
  </si>
  <si>
    <t>GLI-IM4</t>
  </si>
  <si>
    <t>GF-2012</t>
  </si>
  <si>
    <t>GLI-IM5</t>
  </si>
  <si>
    <t>GF-32</t>
  </si>
  <si>
    <t>JAN-NB8</t>
  </si>
  <si>
    <t>JF 8021</t>
  </si>
  <si>
    <t>KAC-IM5</t>
  </si>
  <si>
    <t>YT-1003</t>
  </si>
  <si>
    <t>KAC-IM6</t>
  </si>
  <si>
    <t>YT-1004</t>
  </si>
  <si>
    <t>KAC-IM8</t>
  </si>
  <si>
    <t>LW-60</t>
  </si>
  <si>
    <t>KAC-IM9</t>
  </si>
  <si>
    <t>LW-70</t>
  </si>
  <si>
    <t>KAC-IM10</t>
  </si>
  <si>
    <t>LW-80</t>
  </si>
  <si>
    <t>KAC-IM11</t>
  </si>
  <si>
    <t>LW-90</t>
  </si>
  <si>
    <t>KAC-IM7</t>
  </si>
  <si>
    <t>YT-1009</t>
  </si>
  <si>
    <t>KUA-IM56</t>
  </si>
  <si>
    <t>KUA-IM57</t>
  </si>
  <si>
    <t>KUA-IM58</t>
  </si>
  <si>
    <t>KUA-IM59</t>
  </si>
  <si>
    <t>LEM-NB21</t>
  </si>
  <si>
    <t>MAG-IM19</t>
  </si>
  <si>
    <t>MAG-IM20</t>
  </si>
  <si>
    <t>MAG-IM21</t>
  </si>
  <si>
    <t>X3010</t>
  </si>
  <si>
    <t>MAG-NB22</t>
  </si>
  <si>
    <t>MAGNET 30-6</t>
  </si>
  <si>
    <t>MAG-IM23</t>
  </si>
  <si>
    <t>MAGNET NUMBER H026</t>
  </si>
  <si>
    <t>H026</t>
  </si>
  <si>
    <t>MEC-NB9</t>
  </si>
  <si>
    <t>MEC-TZ8</t>
  </si>
  <si>
    <t>MEC-TZ7</t>
  </si>
  <si>
    <t>G 9001 A</t>
  </si>
  <si>
    <t>MEC-TZ6</t>
  </si>
  <si>
    <t>TM 030-C</t>
  </si>
  <si>
    <t>NOT-NB78</t>
  </si>
  <si>
    <t>LUCU</t>
  </si>
  <si>
    <t>0321-18</t>
  </si>
  <si>
    <t>NOT-NB88</t>
  </si>
  <si>
    <t>NOT-NB79</t>
  </si>
  <si>
    <t>UNIVERSE</t>
  </si>
  <si>
    <t>0321-19</t>
  </si>
  <si>
    <t>NOT-NB80</t>
  </si>
  <si>
    <t>SQY</t>
  </si>
  <si>
    <t>NOT-IM84</t>
  </si>
  <si>
    <t>707-24</t>
  </si>
  <si>
    <t>NOT-IM85</t>
  </si>
  <si>
    <t>707-63</t>
  </si>
  <si>
    <t>NOT-IM86</t>
  </si>
  <si>
    <t>NOT-IM83</t>
  </si>
  <si>
    <t>18100-67</t>
  </si>
  <si>
    <t>NOT-IM81</t>
  </si>
  <si>
    <t>28825-62</t>
  </si>
  <si>
    <t>NOT-IM82</t>
  </si>
  <si>
    <t>28825-63</t>
  </si>
  <si>
    <t>ORI-NB7</t>
  </si>
  <si>
    <t>C 037</t>
  </si>
  <si>
    <t>PAL-NB13</t>
  </si>
  <si>
    <t>PAL-IM15</t>
  </si>
  <si>
    <t>PAL-IM16</t>
  </si>
  <si>
    <t>PALETTE 21839-8</t>
  </si>
  <si>
    <t>7 KARTON 174 PCS</t>
  </si>
  <si>
    <t>PEN-IM20</t>
  </si>
  <si>
    <t>PENSIL 8894-12</t>
  </si>
  <si>
    <t>8894-12</t>
  </si>
  <si>
    <t>PEN-CP19</t>
  </si>
  <si>
    <t>CP</t>
  </si>
  <si>
    <t>PIA-NB7</t>
  </si>
  <si>
    <t>MARVEL</t>
  </si>
  <si>
    <t>POS-IM11</t>
  </si>
  <si>
    <t>WLT-8886</t>
  </si>
  <si>
    <t>PUN-NB1</t>
  </si>
  <si>
    <t>SEM-NB2</t>
  </si>
  <si>
    <t>SEMPOA 8023</t>
  </si>
  <si>
    <t>STA-VE3</t>
  </si>
  <si>
    <t>MD-10</t>
  </si>
  <si>
    <t>STA-VE4</t>
  </si>
  <si>
    <t>10M</t>
  </si>
  <si>
    <t>STI-DB16</t>
  </si>
  <si>
    <t>B40</t>
  </si>
  <si>
    <t>STU-IM4</t>
  </si>
  <si>
    <t>SULING</t>
  </si>
  <si>
    <t>SUL-TR1</t>
  </si>
  <si>
    <t>SULING TREND 900</t>
  </si>
  <si>
    <t>SUL-TR2</t>
  </si>
  <si>
    <t>YA</t>
  </si>
  <si>
    <t>3 KARTON 240 PCS</t>
  </si>
  <si>
    <t>2 KARTON 312 PCS</t>
  </si>
  <si>
    <t>JQ-666</t>
  </si>
  <si>
    <t>IMPORT C4 + B1</t>
  </si>
  <si>
    <t>BIN-KO7</t>
  </si>
  <si>
    <t>PUTRA SURYA MANDIRI</t>
  </si>
  <si>
    <t>BALON FS HB WARNA 20X5 LKF 3200HBW</t>
  </si>
  <si>
    <t>BALON FS HB 1232 20X5 LKF 3200 HB</t>
  </si>
  <si>
    <t>BAL-NB48</t>
  </si>
  <si>
    <t>BALON DOF 12" RI PUTIH</t>
  </si>
  <si>
    <t>WIN'S SENTOSA</t>
  </si>
  <si>
    <t>BAL-NB49</t>
  </si>
  <si>
    <t>BALON DOF 12'' RI MERAH</t>
  </si>
  <si>
    <t>BOL-NB1</t>
  </si>
  <si>
    <t>BOL-KO2</t>
  </si>
  <si>
    <t>GP-801</t>
  </si>
  <si>
    <t>BOL-KO3</t>
  </si>
  <si>
    <t>BOL-NB6</t>
  </si>
  <si>
    <t>HM 2220B</t>
  </si>
  <si>
    <t>BOL-NB10</t>
  </si>
  <si>
    <t>G208</t>
  </si>
  <si>
    <t>WY</t>
  </si>
  <si>
    <t>DB STATIONERY</t>
  </si>
  <si>
    <t>BOL-WY13</t>
  </si>
  <si>
    <t>BP TIZO TECHJOB TG 322B</t>
  </si>
  <si>
    <t>TG 322B</t>
  </si>
  <si>
    <t>BOL-KO398</t>
  </si>
  <si>
    <t>BP GEL KOALA GP-168-A MERAH</t>
  </si>
  <si>
    <t>168-A</t>
  </si>
  <si>
    <t>BOL-KO399</t>
  </si>
  <si>
    <t>BP GEL KOALA GP-168-B BR</t>
  </si>
  <si>
    <t>168-B</t>
  </si>
  <si>
    <t>BOL-KO400</t>
  </si>
  <si>
    <t>BP GEL KOALA GP-168-C HJ</t>
  </si>
  <si>
    <t>168-C</t>
  </si>
  <si>
    <t>BOL-KO401</t>
  </si>
  <si>
    <t>BP GEL KOALA GP-168-D VL</t>
  </si>
  <si>
    <t>VIOLET</t>
  </si>
  <si>
    <t>168-D</t>
  </si>
  <si>
    <t>BOL-KO402</t>
  </si>
  <si>
    <t>BP GEL KOALA GP-168-E OR</t>
  </si>
  <si>
    <t>ORANGE</t>
  </si>
  <si>
    <t>168-E</t>
  </si>
  <si>
    <t>BOL-KO403</t>
  </si>
  <si>
    <t>BP GEL KOALA GP-168-F BR TUA</t>
  </si>
  <si>
    <t>168-F</t>
  </si>
  <si>
    <t>BOL-KO404</t>
  </si>
  <si>
    <t>BP GEL KOALA GP-168-G PK</t>
  </si>
  <si>
    <t>168-G</t>
  </si>
  <si>
    <t>BOL-KO405</t>
  </si>
  <si>
    <t>BP GEL KOALA GP-168-H HJ MUDA</t>
  </si>
  <si>
    <t>HIJAU MUDA</t>
  </si>
  <si>
    <t>168-H</t>
  </si>
  <si>
    <t>BOL-KO406</t>
  </si>
  <si>
    <t>BP GEL KOALA GP-168-I COKLAT</t>
  </si>
  <si>
    <t>168-I</t>
  </si>
  <si>
    <t>BOL-KO407</t>
  </si>
  <si>
    <t>BP GEL KOALA GP-168-J KNG</t>
  </si>
  <si>
    <t>168-J</t>
  </si>
  <si>
    <t>BOL-TF408</t>
  </si>
  <si>
    <t>BALLPEN TF-729 4W</t>
  </si>
  <si>
    <t>TF-729</t>
  </si>
  <si>
    <t>CAT-PC23</t>
  </si>
  <si>
    <t>CAT-MZ24</t>
  </si>
  <si>
    <t>WATER COLOUR ACRYLIC 12W MOZAKI</t>
  </si>
  <si>
    <t>MZ</t>
  </si>
  <si>
    <t>CAT-NB25</t>
  </si>
  <si>
    <t>WATER COLOUR TFWC-010 (12X6ML)</t>
  </si>
  <si>
    <t>TFWC-010</t>
  </si>
  <si>
    <t>CLIPBOARD ACRYLIC TF-013</t>
  </si>
  <si>
    <t>DIA-NB4</t>
  </si>
  <si>
    <t>DIARY CK64-6031 HAHA (112LBR)</t>
  </si>
  <si>
    <t>CK64-6031</t>
  </si>
  <si>
    <t>GR-180455</t>
  </si>
  <si>
    <t>GR-180456</t>
  </si>
  <si>
    <t>GAR-NB161</t>
  </si>
  <si>
    <t>GR-2301</t>
  </si>
  <si>
    <t>GAR-NB166</t>
  </si>
  <si>
    <t>GR-2303</t>
  </si>
  <si>
    <t>IGE-TZ16</t>
  </si>
  <si>
    <t>ISI GEL TIZO TG 308-AR</t>
  </si>
  <si>
    <t>308-AR</t>
  </si>
  <si>
    <t>IPEN</t>
  </si>
  <si>
    <t>IPE-NB1</t>
  </si>
  <si>
    <t>ISI PENSIL 2B 2.0 DB-IMP062</t>
  </si>
  <si>
    <t>IMP062</t>
  </si>
  <si>
    <t>KAR-NB2</t>
  </si>
  <si>
    <t>KARET PENTIL SUPER UTN</t>
  </si>
  <si>
    <t>JEFFRY</t>
  </si>
  <si>
    <t>KAW-NB2</t>
  </si>
  <si>
    <t>KAWAT SOY MIX</t>
  </si>
  <si>
    <t>MEC-TZ10</t>
  </si>
  <si>
    <t>TM 030-H</t>
  </si>
  <si>
    <t>PCA-NB102</t>
  </si>
  <si>
    <t>PC K 93</t>
  </si>
  <si>
    <t>PIA-NB8</t>
  </si>
  <si>
    <t>PIANIKA ALTOZ KOPER MERAH</t>
  </si>
  <si>
    <t>JAYA MUSIK</t>
  </si>
  <si>
    <t>POS-TF12</t>
  </si>
  <si>
    <t>POS-TF13</t>
  </si>
  <si>
    <t>654-5C</t>
  </si>
  <si>
    <t>POS-TF14</t>
  </si>
  <si>
    <t>STICK NOTE TF 654-8C-M</t>
  </si>
  <si>
    <t>654-8C-M</t>
  </si>
  <si>
    <t>POS-TF15</t>
  </si>
  <si>
    <t>STICK NOTE TF-SN024S</t>
  </si>
  <si>
    <t>SN024S</t>
  </si>
  <si>
    <t>SAM-WR1</t>
  </si>
  <si>
    <t>SAMPUL METALIK BOXY WORRY (20)</t>
  </si>
  <si>
    <t>SAM-WR2</t>
  </si>
  <si>
    <t>SAMPUL METALIK KWARTO WORRY (2)</t>
  </si>
  <si>
    <t>STB-NB6</t>
  </si>
  <si>
    <t>HIGHLIGHTER Q1313 STAR-STAMP ISI 5</t>
  </si>
  <si>
    <t>Q1313</t>
  </si>
  <si>
    <t>SAHABAT REJEKI</t>
  </si>
  <si>
    <t>TAS-NB170</t>
  </si>
  <si>
    <t>55X65</t>
  </si>
  <si>
    <t>TAS-NB264</t>
  </si>
  <si>
    <t>TAS-NB380</t>
  </si>
  <si>
    <t>TIP-NB42</t>
  </si>
  <si>
    <t>TIPEX (706) 001</t>
  </si>
  <si>
    <t>MECHPEN TIZO G 9005 A</t>
  </si>
  <si>
    <t>PAK (12)</t>
  </si>
  <si>
    <t>Column2</t>
  </si>
  <si>
    <t>Column3</t>
  </si>
  <si>
    <t>Count of TANGGAL NOTA</t>
  </si>
  <si>
    <t>Count of TANGGAL INPUT</t>
  </si>
  <si>
    <t>BOX (10 LSN)</t>
  </si>
  <si>
    <t>PCA-NB150</t>
  </si>
  <si>
    <t xml:space="preserve">SATUAN </t>
  </si>
  <si>
    <t>18 KARTON 376 PCS</t>
  </si>
  <si>
    <t>4 KARTON 444 PCS</t>
  </si>
  <si>
    <t>5 KARTON 120 PCS</t>
  </si>
  <si>
    <t>0 KARTON 26 BOX</t>
  </si>
  <si>
    <t>0 KARTON -4 DISP</t>
  </si>
  <si>
    <t>0 KARTON 388 PCS</t>
  </si>
  <si>
    <t>2 KARTON 46 BOX</t>
  </si>
  <si>
    <t>0 KARTON 60 PCS</t>
  </si>
  <si>
    <t>BOL-NB16</t>
  </si>
  <si>
    <t>BOL-DB19</t>
  </si>
  <si>
    <t>BP DEBOZZ 0.28 DB-GP 800 BIRU</t>
  </si>
  <si>
    <t>DEBOZZ</t>
  </si>
  <si>
    <t>BOL-DB20</t>
  </si>
  <si>
    <t>G 09</t>
  </si>
  <si>
    <t>ZI</t>
  </si>
  <si>
    <t>BOL-VO126</t>
  </si>
  <si>
    <t>BOL-VT133</t>
  </si>
  <si>
    <t>BP V-TRO 223 BTS</t>
  </si>
  <si>
    <t>VT</t>
  </si>
  <si>
    <t>BOL-NB139</t>
  </si>
  <si>
    <t>M2</t>
  </si>
  <si>
    <t>BP GEL ZUI XUA HY-1020 MERAH</t>
  </si>
  <si>
    <t>5 KARTON 142 LSN</t>
  </si>
  <si>
    <t>BP GEL ZUI XUA HY-1020 HITAM</t>
  </si>
  <si>
    <t>0 KARTON 1 LSN</t>
  </si>
  <si>
    <t>BOL-ZI365</t>
  </si>
  <si>
    <t>BOL-ZI366</t>
  </si>
  <si>
    <t>BOL-ZI367</t>
  </si>
  <si>
    <t>0 KARTON -63 LSN</t>
  </si>
  <si>
    <t>BOL-ZI382</t>
  </si>
  <si>
    <t>BOL-ZI383</t>
  </si>
  <si>
    <t>1 KARTON 282 PCS</t>
  </si>
  <si>
    <t>42 KARTON 6 LSN</t>
  </si>
  <si>
    <t>CBOARD</t>
  </si>
  <si>
    <t>CBO-EN9</t>
  </si>
  <si>
    <t>CBO-KO6</t>
  </si>
  <si>
    <t>CBO-NB5</t>
  </si>
  <si>
    <t>CBO-NB7</t>
  </si>
  <si>
    <t>CBO-NB8</t>
  </si>
  <si>
    <t>CBO-TF1</t>
  </si>
  <si>
    <t>CBO-TF2</t>
  </si>
  <si>
    <t>CBO-TF3</t>
  </si>
  <si>
    <t>CBO-TF4</t>
  </si>
  <si>
    <t>CBO-WR10</t>
  </si>
  <si>
    <t>CBO-NB11</t>
  </si>
  <si>
    <t>CBO-TR12</t>
  </si>
  <si>
    <t>CUT-GN14</t>
  </si>
  <si>
    <t>CUTTER GUNINDO SC08-C9A PUTIH</t>
  </si>
  <si>
    <t>50 KARTON 456 SET</t>
  </si>
  <si>
    <t>0 KARTON 9950 PCS</t>
  </si>
  <si>
    <t>3 KARTON 444 PCS</t>
  </si>
  <si>
    <t>2 KARTON 456 PCS</t>
  </si>
  <si>
    <t>2 KARTON 168 PCS</t>
  </si>
  <si>
    <t>GUNTING GUNINDO FL GA-10 COKLAT</t>
  </si>
  <si>
    <t>0 KARTON -200 PCS</t>
  </si>
  <si>
    <t>0 KARTON -22 LSN</t>
  </si>
  <si>
    <t>KUAS LANCIP A/Y-1</t>
  </si>
  <si>
    <t>A/Y-1</t>
  </si>
  <si>
    <t>KUAS LANCIP A/Y-2</t>
  </si>
  <si>
    <t>A/Y-2</t>
  </si>
  <si>
    <t>IMPORT D4 + C6 +2019</t>
  </si>
  <si>
    <t>KUAS LANCIP A/Y-4</t>
  </si>
  <si>
    <t>A/Y-4</t>
  </si>
  <si>
    <t>IMPORT C6 + 2019</t>
  </si>
  <si>
    <t>KUAS LANCIP A/Y-5</t>
  </si>
  <si>
    <t>A/Y-5</t>
  </si>
  <si>
    <t>KUAS LANCIP A/Y-6</t>
  </si>
  <si>
    <t>A/Y-6</t>
  </si>
  <si>
    <t>KUAS LANCIP A/Y-7</t>
  </si>
  <si>
    <t>A/Y-7</t>
  </si>
  <si>
    <t>KUAS LANCIP A/Y-8</t>
  </si>
  <si>
    <t>A/Y-8</t>
  </si>
  <si>
    <t>KUAS LANCIP A/Y-9</t>
  </si>
  <si>
    <t>A/Y-9</t>
  </si>
  <si>
    <t>KUAS LANCIP A/Y-10</t>
  </si>
  <si>
    <t>A/Y-10</t>
  </si>
  <si>
    <t>KUAS LANCIP A/Y-11</t>
  </si>
  <si>
    <t>A/Y-11</t>
  </si>
  <si>
    <t>KUA-IM60</t>
  </si>
  <si>
    <t>KUAS LANCIP A/Y-12</t>
  </si>
  <si>
    <t>A/Y 12</t>
  </si>
  <si>
    <t>IMPORT D4 + C6</t>
  </si>
  <si>
    <t>0 KARTON 35 BOX</t>
  </si>
  <si>
    <t>MAG-IM25</t>
  </si>
  <si>
    <t>MAG-IM26</t>
  </si>
  <si>
    <t>X4008</t>
  </si>
  <si>
    <t>IMPORT 2020+C3</t>
  </si>
  <si>
    <t>MAG-IM24</t>
  </si>
  <si>
    <t>X3510</t>
  </si>
  <si>
    <t>IMPORT 2020 + C7 + D11</t>
  </si>
  <si>
    <t>2 KARTON 696 PCS</t>
  </si>
  <si>
    <t>2 KARTON 564 PCS</t>
  </si>
  <si>
    <t>MAP-NB182</t>
  </si>
  <si>
    <t>CLEAR HOLDER UTN CH 040 HIJAU</t>
  </si>
  <si>
    <t>MANUAL15 MAY</t>
  </si>
  <si>
    <t>MAP-NB183</t>
  </si>
  <si>
    <t>CLEAR HOLDER UTN CH 040 BIRU</t>
  </si>
  <si>
    <t>MAP-NB184</t>
  </si>
  <si>
    <t>CLEAR HOLDER UTN CH 040 MERAH</t>
  </si>
  <si>
    <t>MAP-NB185</t>
  </si>
  <si>
    <t>CLEAR HOLDER UTN CH 060 HIJAU</t>
  </si>
  <si>
    <t>MAP-NB186</t>
  </si>
  <si>
    <t>CLEAR HOLDER UTN CH 060 MERAH</t>
  </si>
  <si>
    <t>MAP-NB187</t>
  </si>
  <si>
    <t>CLEAR HOLDER UTN CH 060 HITAM</t>
  </si>
  <si>
    <t>MAP-NB189</t>
  </si>
  <si>
    <t>CLEAR HOLDER UTN CH 080 HITAM</t>
  </si>
  <si>
    <t>CH 080</t>
  </si>
  <si>
    <t>MANUAL 15 MAY</t>
  </si>
  <si>
    <t>MAP-NB188</t>
  </si>
  <si>
    <t>CLEAR HOLDER UTN CH 080 BIRU</t>
  </si>
  <si>
    <t>MAP-NB190</t>
  </si>
  <si>
    <t>CLEAR HOLDER UTN CH 080 HIJAU</t>
  </si>
  <si>
    <t>MAP-NB202</t>
  </si>
  <si>
    <t>CLEAR HOLDER UTN CH 080 MERAH</t>
  </si>
  <si>
    <t>MAP-NB203</t>
  </si>
  <si>
    <t>HJ, PINK, OR, BR</t>
  </si>
  <si>
    <t>MAP-NB215</t>
  </si>
  <si>
    <t>CH 020</t>
  </si>
  <si>
    <t>MAP-NB216</t>
  </si>
  <si>
    <t>CLEAR HOLDER UTN CH 020 HITAM</t>
  </si>
  <si>
    <t>CLEAR HOLDER UTN CH 040 HITAM</t>
  </si>
  <si>
    <t>CLEAR HOLDER UTN CH 060 BIRU</t>
  </si>
  <si>
    <t>MAP-TZ241</t>
  </si>
  <si>
    <t>BT 35</t>
  </si>
  <si>
    <t>MEC-TZ11</t>
  </si>
  <si>
    <t>9005 A</t>
  </si>
  <si>
    <t>2 KARTON 24 PCS</t>
  </si>
  <si>
    <t>0 KARTON -96 PCS</t>
  </si>
  <si>
    <t>PCA-NB143</t>
  </si>
  <si>
    <t>XD 3348</t>
  </si>
  <si>
    <t>PCA-NB144</t>
  </si>
  <si>
    <t>GARIS BLACK</t>
  </si>
  <si>
    <t>29N</t>
  </si>
  <si>
    <t>PCA-NB145</t>
  </si>
  <si>
    <t>PCA-NB146</t>
  </si>
  <si>
    <t>WY 1257</t>
  </si>
  <si>
    <t>PCA-NB147</t>
  </si>
  <si>
    <t>PC BOX MAGNIT DF 08</t>
  </si>
  <si>
    <t>DF 08</t>
  </si>
  <si>
    <t>PCA-NB148</t>
  </si>
  <si>
    <t>PC BOX MAGNIT DF 09</t>
  </si>
  <si>
    <t>DF 09</t>
  </si>
  <si>
    <t>PCA-NB149</t>
  </si>
  <si>
    <t>35116-20</t>
  </si>
  <si>
    <t>LPY 99-12</t>
  </si>
  <si>
    <t>PCA-NB151</t>
  </si>
  <si>
    <t>PCA-NB152</t>
  </si>
  <si>
    <t>PCA-NB153</t>
  </si>
  <si>
    <t>99-6</t>
  </si>
  <si>
    <t>PCA-NB154</t>
  </si>
  <si>
    <t>1 KARTON 35 BOX</t>
  </si>
  <si>
    <t>PITA TARIK/KADO 30 TH</t>
  </si>
  <si>
    <t>PITA TARIK/KADO 30 TH -1</t>
  </si>
  <si>
    <t>PITA TARIK/KADO 12 HC</t>
  </si>
  <si>
    <t>PITA TARIK/KADO 30 JC</t>
  </si>
  <si>
    <t>PITA TARIK/KADO 50 LS</t>
  </si>
  <si>
    <t>PITA TARIK/KADO 18 LS</t>
  </si>
  <si>
    <t>18 CM</t>
  </si>
  <si>
    <t>PITA TARIK/KADO 23 LS</t>
  </si>
  <si>
    <t>PITA TARIK/KADO 50 LS -1 RENDA</t>
  </si>
  <si>
    <t>PITA TARIK/KADO 30 THT -1</t>
  </si>
  <si>
    <t>PITA TARIK/KADO 50 THT-1 RENDA</t>
  </si>
  <si>
    <t>PITA TARIK/KADO 30 LS</t>
  </si>
  <si>
    <t>PITA TARIK/KADO 30 THT</t>
  </si>
  <si>
    <t>PITA JEPANG GARIS EMAS (LISMAS)</t>
  </si>
  <si>
    <t>PITA JEPANG ROLL POLOS WOMY</t>
  </si>
  <si>
    <t>PITA JEPANG ROLL MOTIF WOMY</t>
  </si>
  <si>
    <t>PIT-NB22</t>
  </si>
  <si>
    <t>PITA TARIK/KADO 18 BIASA</t>
  </si>
  <si>
    <t>PIT-IM23</t>
  </si>
  <si>
    <t>PITA TARIK/KADO 30 CM BIASA</t>
  </si>
  <si>
    <t>PIT-IM24</t>
  </si>
  <si>
    <t>PITA TARIK/KADO 30-1 RENDA</t>
  </si>
  <si>
    <t>PIT-IM25</t>
  </si>
  <si>
    <t>PITA TARIK/KADO 50 CM BIASA</t>
  </si>
  <si>
    <t>IMPORT C4 +B4</t>
  </si>
  <si>
    <t>PIT-IM26</t>
  </si>
  <si>
    <t>PITA TARIK/KADO 50-1 RENDA</t>
  </si>
  <si>
    <t>PIT-NB27</t>
  </si>
  <si>
    <t>PITA KAIN GOLD 1CM-19/ GOLD GLITTER</t>
  </si>
  <si>
    <t>PIT-NB28</t>
  </si>
  <si>
    <t>PITA KAIN SILVER 1CM-19/ SILVER GLITTER</t>
  </si>
  <si>
    <t>PIT-NB29</t>
  </si>
  <si>
    <t>PITA KAIN GOLD 2CM-20/ GOLD GLITTER</t>
  </si>
  <si>
    <t>0 KARTON 0 SLOP</t>
  </si>
  <si>
    <t>PIT-NB30</t>
  </si>
  <si>
    <t>PITA KAIN SILVER 2CM-20/ SILVER GLITTER</t>
  </si>
  <si>
    <t>PITA TARIK/KADO 30 LS -1</t>
  </si>
  <si>
    <t>PIT-NB32</t>
  </si>
  <si>
    <t>PITA TARIK/KADO 23 LIST GOLD (LISMAS)</t>
  </si>
  <si>
    <t>PIT-NB33</t>
  </si>
  <si>
    <t>PITA TARIK/KADO 30 LIST EMAS (LISMAS)</t>
  </si>
  <si>
    <t>PIT-IM34</t>
  </si>
  <si>
    <t>PITA TARIK/KADO 50 TH</t>
  </si>
  <si>
    <t>PIT-IM35</t>
  </si>
  <si>
    <t>PITA TARIK/KADO 50 THY</t>
  </si>
  <si>
    <t>PWA-NB25</t>
  </si>
  <si>
    <t>8891-12</t>
  </si>
  <si>
    <t>-2 KARTON -1 LSN</t>
  </si>
  <si>
    <t>0 KARTON 408 PCS</t>
  </si>
  <si>
    <t>9 KARTON 468 PCS</t>
  </si>
  <si>
    <t>6 KARTON 9 LSN</t>
  </si>
  <si>
    <t>6 KARTON 348 PCS</t>
  </si>
  <si>
    <t>1 KARTON 348 PCS</t>
  </si>
  <si>
    <t>8 KARTON 63 LSN</t>
  </si>
  <si>
    <t>BOX (58)</t>
  </si>
  <si>
    <t>BOX (10)</t>
  </si>
  <si>
    <t>BOX (30)</t>
  </si>
  <si>
    <t>PAK (42)</t>
  </si>
  <si>
    <t>LILIN ANGKA SHINTOENG NO. 4</t>
  </si>
  <si>
    <t>LILIN ANGKA SHINTOENG NO. 5</t>
  </si>
  <si>
    <t>LILIN ANGKA SHINTOENG NO. 6</t>
  </si>
  <si>
    <t>LILIN ANGKA SHINTOENG NO. 8</t>
  </si>
  <si>
    <t>LILIN ANGKA SHINTOENG NO. 9</t>
  </si>
  <si>
    <t>BOX (120)</t>
  </si>
  <si>
    <t>EXPANDING FILE DKFQB-5901</t>
  </si>
  <si>
    <t>EXPANDING FILE FQB-95308</t>
  </si>
  <si>
    <t>EXPANDING FILE FQB-38710</t>
  </si>
  <si>
    <t>EXPANDING FILE FQB-95309</t>
  </si>
  <si>
    <t>ABJ-NB3</t>
  </si>
  <si>
    <t>7 KARTON 47 BOX</t>
  </si>
  <si>
    <t>0 KARTON 88 BOX</t>
  </si>
  <si>
    <t>BAL-LK33</t>
  </si>
  <si>
    <t>BAL-NCL43</t>
  </si>
  <si>
    <t>22 KARTON 69 BOX</t>
  </si>
  <si>
    <t>BOL-NB21</t>
  </si>
  <si>
    <t>BOL-CS22</t>
  </si>
  <si>
    <t>BOL-DB23</t>
  </si>
  <si>
    <t>BOL-ZI25</t>
  </si>
  <si>
    <t>ZH</t>
  </si>
  <si>
    <t>BOL-NB26</t>
  </si>
  <si>
    <t>K-15L</t>
  </si>
  <si>
    <t>BOL-TZ31</t>
  </si>
  <si>
    <t>31780F</t>
  </si>
  <si>
    <t>BOL-NB32</t>
  </si>
  <si>
    <t>BOL-NB33</t>
  </si>
  <si>
    <t>BOL-ZI38</t>
  </si>
  <si>
    <t>G 3165</t>
  </si>
  <si>
    <t>BOL-ZI39</t>
  </si>
  <si>
    <t>G 3162</t>
  </si>
  <si>
    <t>BOL-ZI40</t>
  </si>
  <si>
    <t>G 3119</t>
  </si>
  <si>
    <t>BOL-ZI41</t>
  </si>
  <si>
    <t>G 3118</t>
  </si>
  <si>
    <t>BOL-ZI43</t>
  </si>
  <si>
    <t>G 3129</t>
  </si>
  <si>
    <t>BOL-ZI44</t>
  </si>
  <si>
    <t>G 3125</t>
  </si>
  <si>
    <t>BOL-ZI45</t>
  </si>
  <si>
    <t>G 5005</t>
  </si>
  <si>
    <t>BOL-ZI46</t>
  </si>
  <si>
    <t>G 3167 L</t>
  </si>
  <si>
    <t>BOL-ZI48</t>
  </si>
  <si>
    <t>ZH 102</t>
  </si>
  <si>
    <t>6 KARTON 476 PCS</t>
  </si>
  <si>
    <t>BOL-PL85</t>
  </si>
  <si>
    <t>BOL-NB102</t>
  </si>
  <si>
    <t>BOL-DB105</t>
  </si>
  <si>
    <t>G 07</t>
  </si>
  <si>
    <t>0 KARTON -72 LSN</t>
  </si>
  <si>
    <t>1 KARTON 189 LSN</t>
  </si>
  <si>
    <t>BOL-VO128</t>
  </si>
  <si>
    <t>BOL-VO130</t>
  </si>
  <si>
    <t>9 KARTON 171 LSN</t>
  </si>
  <si>
    <t>BOL-NB183</t>
  </si>
  <si>
    <t>BOL-NB192</t>
  </si>
  <si>
    <t>BOL-CS202</t>
  </si>
  <si>
    <t>9 KARTON 2124 PCS</t>
  </si>
  <si>
    <t>0 KARTON 9 LSN</t>
  </si>
  <si>
    <t>0 KARTON 8 LSN</t>
  </si>
  <si>
    <t>BUK-NB11</t>
  </si>
  <si>
    <t>2 KARTON 138 PCS</t>
  </si>
  <si>
    <t>BUK-NB14</t>
  </si>
  <si>
    <t>BUK-NB15</t>
  </si>
  <si>
    <t>BUK-NB16</t>
  </si>
  <si>
    <t>BUK-NB3</t>
  </si>
  <si>
    <t>BUK-NB4</t>
  </si>
  <si>
    <t>JUMBO</t>
  </si>
  <si>
    <t>CAT-VO26</t>
  </si>
  <si>
    <t>WATER COLOUR V-TRO</t>
  </si>
  <si>
    <t>CBO-YS13</t>
  </si>
  <si>
    <t>DIA-NB6</t>
  </si>
  <si>
    <t>32K-S002</t>
  </si>
  <si>
    <t>DIA-NB5</t>
  </si>
  <si>
    <t>64K-S002</t>
  </si>
  <si>
    <t>DIA-NB7</t>
  </si>
  <si>
    <t>DIS-NB10</t>
  </si>
  <si>
    <t>888/889</t>
  </si>
  <si>
    <t>DIS-KE9</t>
  </si>
  <si>
    <t>DRA-IM13</t>
  </si>
  <si>
    <t>DRA-IM14</t>
  </si>
  <si>
    <t>DRA-IM16</t>
  </si>
  <si>
    <t>DRA-IM17</t>
  </si>
  <si>
    <t>DRA-IM18</t>
  </si>
  <si>
    <t>DRA-IM19</t>
  </si>
  <si>
    <t>DRA-IM20</t>
  </si>
  <si>
    <t>DRA-IM21</t>
  </si>
  <si>
    <t>DRA-IM22</t>
  </si>
  <si>
    <t>DRA-IM23</t>
  </si>
  <si>
    <t>0 KARTON -66 PCS</t>
  </si>
  <si>
    <t>0 KARTON -7 PCS</t>
  </si>
  <si>
    <t>DRA-IM9</t>
  </si>
  <si>
    <t>HT-018</t>
  </si>
  <si>
    <t>IMPORT C4+B4</t>
  </si>
  <si>
    <t>DRA-IM10</t>
  </si>
  <si>
    <t>JQ-969</t>
  </si>
  <si>
    <t>IMPORT 2020 + B1</t>
  </si>
  <si>
    <t>0 KARTON -10 PCS</t>
  </si>
  <si>
    <t>DRA-IM11</t>
  </si>
  <si>
    <t>KERTAS MEWARNAI CREATIVE PAINTING THTS-6</t>
  </si>
  <si>
    <t>THTS-6</t>
  </si>
  <si>
    <t>IMPORT E1</t>
  </si>
  <si>
    <t>DRA-IM12</t>
  </si>
  <si>
    <t>KERTAS MEWARNAI COLORING PAPER CP-1</t>
  </si>
  <si>
    <t>CP-1</t>
  </si>
  <si>
    <t>GAN-IM1</t>
  </si>
  <si>
    <t>GANTUNGAN KUNCI + AIR GLITER 706-1</t>
  </si>
  <si>
    <t>706-1</t>
  </si>
  <si>
    <t>GAR-NB18</t>
  </si>
  <si>
    <t>GAR-BT27</t>
  </si>
  <si>
    <t>GAR-BT28</t>
  </si>
  <si>
    <t>GAR-BT30</t>
  </si>
  <si>
    <t>GAR-EN38</t>
  </si>
  <si>
    <t>GAR-NB63</t>
  </si>
  <si>
    <t>GAR-NB68</t>
  </si>
  <si>
    <t>GAR-NB84</t>
  </si>
  <si>
    <t>GARISAN SET 7006</t>
  </si>
  <si>
    <t>GAR-NB106</t>
  </si>
  <si>
    <t>GAR-NB113</t>
  </si>
  <si>
    <t>UMPTN</t>
  </si>
  <si>
    <t>0 KARTON 12 LSN</t>
  </si>
  <si>
    <t>GAR-IM145</t>
  </si>
  <si>
    <t>GAR-NB154</t>
  </si>
  <si>
    <t>GAR-NB162</t>
  </si>
  <si>
    <t>DF 3109</t>
  </si>
  <si>
    <t>1 KARTON 13 LSN</t>
  </si>
  <si>
    <t>GAR-KY172</t>
  </si>
  <si>
    <t>GAR-KY174</t>
  </si>
  <si>
    <t>0 KARTON 20 LSN</t>
  </si>
  <si>
    <t>GAR-KY176</t>
  </si>
  <si>
    <t>GAR-MC199</t>
  </si>
  <si>
    <t>GAR-NB200</t>
  </si>
  <si>
    <t>GLITTER POWDER 15GR CC888</t>
  </si>
  <si>
    <t>15GR</t>
  </si>
  <si>
    <t>CC888</t>
  </si>
  <si>
    <t>782-12</t>
  </si>
  <si>
    <t>GLI-NB6</t>
  </si>
  <si>
    <t>GLITTER 806</t>
  </si>
  <si>
    <t>GLI-NB7</t>
  </si>
  <si>
    <t>GLITTER G 816 METALLIK</t>
  </si>
  <si>
    <t>G 816</t>
  </si>
  <si>
    <t>GLI-NB8</t>
  </si>
  <si>
    <t>GLITTER PVC 12 (8891-7)</t>
  </si>
  <si>
    <t>8891-7</t>
  </si>
  <si>
    <t>GLI-IM9</t>
  </si>
  <si>
    <t>783-12</t>
  </si>
  <si>
    <t>GLI-IM10</t>
  </si>
  <si>
    <t>785-12</t>
  </si>
  <si>
    <t>GLI-IM11</t>
  </si>
  <si>
    <t>G-01</t>
  </si>
  <si>
    <t>GLI-IM12</t>
  </si>
  <si>
    <t>Y-01</t>
  </si>
  <si>
    <t>GLI-IM13</t>
  </si>
  <si>
    <t>Y-02</t>
  </si>
  <si>
    <t>IMPORT 2019 + A6</t>
  </si>
  <si>
    <t>GLI-IM14</t>
  </si>
  <si>
    <t>Y-03</t>
  </si>
  <si>
    <t>GUN-NB69</t>
  </si>
  <si>
    <t>4 KARTON 804 PCS</t>
  </si>
  <si>
    <t>GUN-NB76</t>
  </si>
  <si>
    <t>SH-2302</t>
  </si>
  <si>
    <t>GUN-NB79</t>
  </si>
  <si>
    <t>WARNA</t>
  </si>
  <si>
    <t>SQ 04 C</t>
  </si>
  <si>
    <t>GUN-NB8</t>
  </si>
  <si>
    <t>B 021</t>
  </si>
  <si>
    <t>GUN-NB80</t>
  </si>
  <si>
    <t>SQ 05 B</t>
  </si>
  <si>
    <t>GUN-NB81</t>
  </si>
  <si>
    <t>SQ 08 B</t>
  </si>
  <si>
    <t>GUN-NB83</t>
  </si>
  <si>
    <t>SQ 5006 C</t>
  </si>
  <si>
    <t>GUN-NB85</t>
  </si>
  <si>
    <t>SQ06C</t>
  </si>
  <si>
    <t>GUN-TR89</t>
  </si>
  <si>
    <t>HOOKS 3.5CM GANTUNGAN BAJU</t>
  </si>
  <si>
    <t>3.5CM</t>
  </si>
  <si>
    <t>HOOKS 3CM GANTUNGAN BAJU</t>
  </si>
  <si>
    <t>3CM</t>
  </si>
  <si>
    <t>HOOKS 4.5CM GANTUNGAN BAJU</t>
  </si>
  <si>
    <t>4.5CM</t>
  </si>
  <si>
    <t>HOOKS 4CM GANTUNGAN BAJU</t>
  </si>
  <si>
    <t>4CM</t>
  </si>
  <si>
    <t>B3</t>
  </si>
  <si>
    <t>IDC-IM23</t>
  </si>
  <si>
    <t>A1</t>
  </si>
  <si>
    <t>IDC-IM24</t>
  </si>
  <si>
    <t>A2</t>
  </si>
  <si>
    <t>IDC-IM25</t>
  </si>
  <si>
    <t>0 KARTON -84 BOX</t>
  </si>
  <si>
    <t>ISI GEL PEN DTIAN GR-088 (ISI 6 PCS TABUNG)</t>
  </si>
  <si>
    <t>GR-088</t>
  </si>
  <si>
    <t>ISI GEL JOSS-268 BIRU</t>
  </si>
  <si>
    <t>ISI GEL JOSS-268 HITAM</t>
  </si>
  <si>
    <t>IGE-IM1</t>
  </si>
  <si>
    <t>ISI GEL DTIAN GR-089 (12PCS TABUNG)</t>
  </si>
  <si>
    <t>IGE-VO12</t>
  </si>
  <si>
    <t>ISI GEL V-TRO VRG-2022 TRANSFORMER</t>
  </si>
  <si>
    <t>VRG-2022</t>
  </si>
  <si>
    <t>IGE-VO13</t>
  </si>
  <si>
    <t>VRG-2017</t>
  </si>
  <si>
    <t>IGE-IM2</t>
  </si>
  <si>
    <t>ISI GEL DTIAN DT-090 (20PCS TABUNG)</t>
  </si>
  <si>
    <t>IGE-VO17</t>
  </si>
  <si>
    <t>ISI GEL V-TRO 2020 HIJAB</t>
  </si>
  <si>
    <t>HIJAB</t>
  </si>
  <si>
    <t>IGE-VO18</t>
  </si>
  <si>
    <t>ISI GEL V-TRO 2018 TSUM</t>
  </si>
  <si>
    <t>IGE-TZ19</t>
  </si>
  <si>
    <t>ISI GEL TECHJOB 501 HT</t>
  </si>
  <si>
    <t>IGE-NB20</t>
  </si>
  <si>
    <t>SQ-321</t>
  </si>
  <si>
    <t>IGE-NB21</t>
  </si>
  <si>
    <t>IGE-NB22</t>
  </si>
  <si>
    <t>BOBOBOY</t>
  </si>
  <si>
    <t>IGE-DB23</t>
  </si>
  <si>
    <t>GR 550</t>
  </si>
  <si>
    <t>0 KARTON -3 DOS</t>
  </si>
  <si>
    <t>IGE-DB24</t>
  </si>
  <si>
    <t>GR-900</t>
  </si>
  <si>
    <t>0 KARTON -57 DOS</t>
  </si>
  <si>
    <t>IGE-VO25</t>
  </si>
  <si>
    <t>ISI GEL V-TRO 2021 BARBIE</t>
  </si>
  <si>
    <t>TZ-501R</t>
  </si>
  <si>
    <t>IMEC</t>
  </si>
  <si>
    <t>IME-NB1</t>
  </si>
  <si>
    <t>MFF-188</t>
  </si>
  <si>
    <t>IPE-NB2</t>
  </si>
  <si>
    <t>IPE-NB3</t>
  </si>
  <si>
    <t>JAN-IM9</t>
  </si>
  <si>
    <t>JAN-IM10</t>
  </si>
  <si>
    <t>JAN-IM11</t>
  </si>
  <si>
    <t>IMPORT D3 + D8</t>
  </si>
  <si>
    <t>0 KARTON -27 PCS</t>
  </si>
  <si>
    <t>0 KARTON -15 PCS</t>
  </si>
  <si>
    <t>KAC-NB12</t>
  </si>
  <si>
    <t>KRE-NB2</t>
  </si>
  <si>
    <t>0 KARTON -84 PCS</t>
  </si>
  <si>
    <t>YM-006</t>
  </si>
  <si>
    <t>KUA-IM61</t>
  </si>
  <si>
    <t>YS-02</t>
  </si>
  <si>
    <t>KUA-IM62</t>
  </si>
  <si>
    <t>5HB</t>
  </si>
  <si>
    <t>KUA-IM63</t>
  </si>
  <si>
    <t>251-6TB</t>
  </si>
  <si>
    <t>KUA-IM64</t>
  </si>
  <si>
    <t>KUA-IM65</t>
  </si>
  <si>
    <t>KUA-IM66</t>
  </si>
  <si>
    <t>KUA-IM67</t>
  </si>
  <si>
    <t>KUA-IM68</t>
  </si>
  <si>
    <t>KUA-IM69</t>
  </si>
  <si>
    <t>KUA-IM70</t>
  </si>
  <si>
    <t>KUA-IM71</t>
  </si>
  <si>
    <t>KUA-IM72</t>
  </si>
  <si>
    <t>KUA-IM73</t>
  </si>
  <si>
    <t>KUA-IM74</t>
  </si>
  <si>
    <t>LIL-SH4</t>
  </si>
  <si>
    <t>LILIN SHINTOENG 12 BATANG</t>
  </si>
  <si>
    <t>LIL-SH14</t>
  </si>
  <si>
    <t>LIL-SH15</t>
  </si>
  <si>
    <t>LIL-SH16</t>
  </si>
  <si>
    <t>LIL-SH17</t>
  </si>
  <si>
    <t>LIL-SH18</t>
  </si>
  <si>
    <t>LOO-KO22</t>
  </si>
  <si>
    <t>LL A5-100</t>
  </si>
  <si>
    <t>LTR-NB5</t>
  </si>
  <si>
    <t>LTR-NB9</t>
  </si>
  <si>
    <t>MAG-IM27</t>
  </si>
  <si>
    <t>MAG-IM28</t>
  </si>
  <si>
    <t>MAG-IM29</t>
  </si>
  <si>
    <t>2010T</t>
  </si>
  <si>
    <t>MAG-IM30</t>
  </si>
  <si>
    <t>X3006</t>
  </si>
  <si>
    <t>MAG-IM31</t>
  </si>
  <si>
    <t>2 KARTON 20 LSN</t>
  </si>
  <si>
    <t>MAP-NB94</t>
  </si>
  <si>
    <t>MAP-SK98</t>
  </si>
  <si>
    <t>MAP-SK99</t>
  </si>
  <si>
    <t>MAP-SK100</t>
  </si>
  <si>
    <t>MAP-SK102</t>
  </si>
  <si>
    <t>MAP-NB105</t>
  </si>
  <si>
    <t>ZF 830</t>
  </si>
  <si>
    <t>1 KARTON 14 LSN</t>
  </si>
  <si>
    <t>MAP-SK130</t>
  </si>
  <si>
    <t>MAP-SK131</t>
  </si>
  <si>
    <t>MAP-SK133</t>
  </si>
  <si>
    <t>MAP-SK134</t>
  </si>
  <si>
    <t>MAP-SK136</t>
  </si>
  <si>
    <t>0 KARTON 34 LSN</t>
  </si>
  <si>
    <t>MAP-TX156</t>
  </si>
  <si>
    <t>MAP-EN192</t>
  </si>
  <si>
    <t>MAP-EN193</t>
  </si>
  <si>
    <t>MAP-EN194</t>
  </si>
  <si>
    <t>MAP-EN195</t>
  </si>
  <si>
    <t>MAP-VO201</t>
  </si>
  <si>
    <t>MAP-IM244</t>
  </si>
  <si>
    <t>MAP-IM245</t>
  </si>
  <si>
    <t>MAP-IM246</t>
  </si>
  <si>
    <t>MAP-IM247</t>
  </si>
  <si>
    <t>MAP-IM248</t>
  </si>
  <si>
    <t>EXPANDING FILE 8LFQB - 55333 + GANTUNGAN</t>
  </si>
  <si>
    <t>0 KARTON -65 LSN</t>
  </si>
  <si>
    <t>1 KARTON 71 LSN</t>
  </si>
  <si>
    <t>MEC-TZ13</t>
  </si>
  <si>
    <t>G 9000 A</t>
  </si>
  <si>
    <t>MEC-TZ12</t>
  </si>
  <si>
    <t>TM 030A-1</t>
  </si>
  <si>
    <t>MES-WM4</t>
  </si>
  <si>
    <t>MESIN LEM TEMBAK 189 WOMY 60WATT</t>
  </si>
  <si>
    <t>MES-NB5</t>
  </si>
  <si>
    <t>NAM-EN2</t>
  </si>
  <si>
    <t>NAME TAG MIKA ENTER 12 X 18</t>
  </si>
  <si>
    <t>12X18</t>
  </si>
  <si>
    <t>NAM-NB4</t>
  </si>
  <si>
    <t>NAME TAG 10,5X16</t>
  </si>
  <si>
    <t>10,5X16</t>
  </si>
  <si>
    <t>NAM-NB3</t>
  </si>
  <si>
    <t>NOTEBOOK B0200 (A5）</t>
  </si>
  <si>
    <t>NOTEBOOK B0217 (B5）</t>
  </si>
  <si>
    <t>NOTEBOOK B078 (B5）</t>
  </si>
  <si>
    <t>NOTEBOOK B1005 (B5）</t>
  </si>
  <si>
    <t>NOTEBOOK B1012 (B5）</t>
  </si>
  <si>
    <t>NOTEBOOK B1018 (B5）</t>
  </si>
  <si>
    <t>NOTEBOOK B1012 (A5）</t>
  </si>
  <si>
    <t>BINDER NOTE HYB - 86801 A5</t>
  </si>
  <si>
    <t>BINDER NOTE HYB - 86802 A5</t>
  </si>
  <si>
    <t>BINDER NOTE JHYB - 64840 A5</t>
  </si>
  <si>
    <t>BINDER NOTE JHYB - 89706 A5</t>
  </si>
  <si>
    <t>NOT-IM87</t>
  </si>
  <si>
    <t>BINDER NOTE HYB - 86803 A5</t>
  </si>
  <si>
    <t>BINDER NOTE HYB - 86804 A5</t>
  </si>
  <si>
    <t>NOT-IM89</t>
  </si>
  <si>
    <t>BINDER NOTE HYB - 15802 B5</t>
  </si>
  <si>
    <t>NOT-IM90</t>
  </si>
  <si>
    <t>BINDER NOTE HYB - 15803 B5</t>
  </si>
  <si>
    <t>NOT-IM91</t>
  </si>
  <si>
    <t>BINDER NOTE JHYB - 03303 B5</t>
  </si>
  <si>
    <t>NOT-IM92</t>
  </si>
  <si>
    <t>BINDER NOTE JHYB - 03305 B5</t>
  </si>
  <si>
    <t>NOT-IM93</t>
  </si>
  <si>
    <t>BINDER NOTE JHYB - 03306 B5</t>
  </si>
  <si>
    <t>NOT-IM94</t>
  </si>
  <si>
    <t>NOTEBOOK SPIRAL JF-39A 001-003</t>
  </si>
  <si>
    <t>JF-39A 001, 002, 003</t>
  </si>
  <si>
    <t>NOT-IM95</t>
  </si>
  <si>
    <t>NOTEBOOK SPIRAL JF-39B 004-006</t>
  </si>
  <si>
    <t>JF-39B 004,005,006</t>
  </si>
  <si>
    <t>NOT-IM96</t>
  </si>
  <si>
    <t>NOTEBOOK SPIRAL JF-39C 007-009</t>
  </si>
  <si>
    <t>JF-39C 007,008,009</t>
  </si>
  <si>
    <t>NOT-IM97</t>
  </si>
  <si>
    <t>NOTEBOOK SPIRAL JF-39D 010-012</t>
  </si>
  <si>
    <t>NOT-NB98</t>
  </si>
  <si>
    <t>NOT-IM99</t>
  </si>
  <si>
    <t>NOTEBOOK B1010 (A5）</t>
  </si>
  <si>
    <t>B1010</t>
  </si>
  <si>
    <t>NOT-GA100</t>
  </si>
  <si>
    <t>GA</t>
  </si>
  <si>
    <t>NOT-NB101</t>
  </si>
  <si>
    <t>BALLOON</t>
  </si>
  <si>
    <t>0321-13</t>
  </si>
  <si>
    <t>NOT-IM102</t>
  </si>
  <si>
    <t>NOT-IM103</t>
  </si>
  <si>
    <t>18100-52</t>
  </si>
  <si>
    <t>NOT-IM104</t>
  </si>
  <si>
    <t>25100-64</t>
  </si>
  <si>
    <t>NOT-IM105</t>
  </si>
  <si>
    <t>NOT-IM106</t>
  </si>
  <si>
    <t>70100-11</t>
  </si>
  <si>
    <t>NOT-IM107</t>
  </si>
  <si>
    <t>7025-29</t>
  </si>
  <si>
    <t>NOT-NB108</t>
  </si>
  <si>
    <t>NOT-GA109</t>
  </si>
  <si>
    <t>32-8213</t>
  </si>
  <si>
    <t>NTS-AL6</t>
  </si>
  <si>
    <t>NTS-AL7</t>
  </si>
  <si>
    <t>OIL-US4</t>
  </si>
  <si>
    <t>US</t>
  </si>
  <si>
    <t>0 KARTON -70 PCS</t>
  </si>
  <si>
    <t>PAL-IM14</t>
  </si>
  <si>
    <t>21839-10</t>
  </si>
  <si>
    <t>PCA-IM103</t>
  </si>
  <si>
    <t>SH-04</t>
  </si>
  <si>
    <t>PCA-IM122</t>
  </si>
  <si>
    <t>PCA-NB155</t>
  </si>
  <si>
    <t>PC B 124</t>
  </si>
  <si>
    <t>B-124</t>
  </si>
  <si>
    <t>BRG DTG 23 LSN</t>
  </si>
  <si>
    <t>PCA-NB156</t>
  </si>
  <si>
    <t>PCA-NB157</t>
  </si>
  <si>
    <t>PCA-NB158</t>
  </si>
  <si>
    <t>PCA-NB160</t>
  </si>
  <si>
    <t>58M</t>
  </si>
  <si>
    <t>PCA-NB161</t>
  </si>
  <si>
    <t>A853</t>
  </si>
  <si>
    <t>PCA-NB162</t>
  </si>
  <si>
    <t>PC MAGNIT AZ 3300</t>
  </si>
  <si>
    <t>PCA-NB163</t>
  </si>
  <si>
    <t>PCA-NB164</t>
  </si>
  <si>
    <t>PC MAGNIT AZ 3301</t>
  </si>
  <si>
    <t>PCA-NB165</t>
  </si>
  <si>
    <t>PEM-VE8</t>
  </si>
  <si>
    <t>5 KARTON 69 BOX</t>
  </si>
  <si>
    <t>PEN-TF21</t>
  </si>
  <si>
    <t>PEN-TF22</t>
  </si>
  <si>
    <t>PEN-TF23</t>
  </si>
  <si>
    <t>PEN-NB24</t>
  </si>
  <si>
    <t>PEN-IM25</t>
  </si>
  <si>
    <t>PENSIL DW9022-12</t>
  </si>
  <si>
    <t>9022-12</t>
  </si>
  <si>
    <t>PEN-IM26</t>
  </si>
  <si>
    <t>9019-12</t>
  </si>
  <si>
    <t>8009-12</t>
  </si>
  <si>
    <t>PEN-CH28</t>
  </si>
  <si>
    <t>CH</t>
  </si>
  <si>
    <t>PEN-TF29</t>
  </si>
  <si>
    <t>99 S</t>
  </si>
  <si>
    <t>PEN-IM30</t>
  </si>
  <si>
    <t>PEN-IM31</t>
  </si>
  <si>
    <t>PEN-IM32</t>
  </si>
  <si>
    <t>PEN-IM33</t>
  </si>
  <si>
    <t>PEN-IM34</t>
  </si>
  <si>
    <t>PEN-IM35</t>
  </si>
  <si>
    <t>PEN-IM36</t>
  </si>
  <si>
    <t>PIT-IM36</t>
  </si>
  <si>
    <t>IMPORT 2020 + B2 +B3</t>
  </si>
  <si>
    <t>PIT-IM37</t>
  </si>
  <si>
    <t>SJ-50</t>
  </si>
  <si>
    <t>PIT-IM38</t>
  </si>
  <si>
    <t>PITA TARIK /KADO 30 HC</t>
  </si>
  <si>
    <t>HC-30</t>
  </si>
  <si>
    <t>POS-NB6</t>
  </si>
  <si>
    <t>POS-IM16</t>
  </si>
  <si>
    <t>WLT-8846</t>
  </si>
  <si>
    <t>POS-IM17</t>
  </si>
  <si>
    <t>WLT-8921</t>
  </si>
  <si>
    <t>PWA-KK10</t>
  </si>
  <si>
    <t>KK</t>
  </si>
  <si>
    <t>PWA-KK11</t>
  </si>
  <si>
    <t>PWA-KY16</t>
  </si>
  <si>
    <t>SAM-NB16</t>
  </si>
  <si>
    <t>SEM-NB4</t>
  </si>
  <si>
    <t>SEM-MS3</t>
  </si>
  <si>
    <t>SEM-NB10</t>
  </si>
  <si>
    <t>SPA-NB4</t>
  </si>
  <si>
    <t>STAMP PAD 1000 G</t>
  </si>
  <si>
    <t>1000-G</t>
  </si>
  <si>
    <t>SPA-NB5</t>
  </si>
  <si>
    <t>STAMP PAD FANCY 25090</t>
  </si>
  <si>
    <t>STA-VE5</t>
  </si>
  <si>
    <t>8 KARTON 2279 PCS</t>
  </si>
  <si>
    <t>STICKY XTQ（333）</t>
  </si>
  <si>
    <t>STE-NB3</t>
  </si>
  <si>
    <t>849K</t>
  </si>
  <si>
    <t>STE-IM2</t>
  </si>
  <si>
    <t>SK1617</t>
  </si>
  <si>
    <t>STU-NB5</t>
  </si>
  <si>
    <t>802 HT</t>
  </si>
  <si>
    <t>STU-NB6</t>
  </si>
  <si>
    <t>804 HT</t>
  </si>
  <si>
    <t>TAP-IM7</t>
  </si>
  <si>
    <t>1503-CD</t>
  </si>
  <si>
    <t>0 KARTON -25 LSN</t>
  </si>
  <si>
    <t>1 KARTON 9 LSN</t>
  </si>
  <si>
    <t>0 KARTON -16 LSN</t>
  </si>
  <si>
    <t>TIP-NB43</t>
  </si>
  <si>
    <t>TIP-IM44</t>
  </si>
  <si>
    <t>TIP-NB45</t>
  </si>
  <si>
    <t>TIP-NB46</t>
  </si>
  <si>
    <t>1 KARTON 499 PCS</t>
  </si>
  <si>
    <t>-NB</t>
  </si>
  <si>
    <t>-IM</t>
  </si>
  <si>
    <t>BP ZHIXIN 3116</t>
  </si>
  <si>
    <t>BP ZHIXIN 3117</t>
  </si>
  <si>
    <t>BP ZHIXIN 5016/ 3109</t>
  </si>
  <si>
    <t>CLIP BOARD F4 MOSHI²</t>
  </si>
  <si>
    <t>NOTEBOOK B017 (A5）</t>
  </si>
  <si>
    <t>NOTEBOOK B017 (B5）</t>
  </si>
  <si>
    <t>NOTEBOOK B0193 (A5）</t>
  </si>
  <si>
    <t>NOTEBOOK B0193 (B5）</t>
  </si>
  <si>
    <t>NOTEBOOK B0196 (B5）</t>
  </si>
  <si>
    <t>NOTEBOOK B0216 (B5）</t>
  </si>
  <si>
    <t>NOTEBOOK B0217 (A5）</t>
  </si>
  <si>
    <t>NOTEBOOK B078 (A5）</t>
  </si>
  <si>
    <t>NOTEBOOK B1018 (A5）</t>
  </si>
  <si>
    <t>BOX (20)</t>
  </si>
  <si>
    <t>ACR-KO12</t>
  </si>
  <si>
    <t>11 X 21.5</t>
  </si>
  <si>
    <t>2 KARTON 1248 PCS</t>
  </si>
  <si>
    <t>ASA-GL153</t>
  </si>
  <si>
    <t>ASA-NB161</t>
  </si>
  <si>
    <t>BN RABBIT KOALA A5</t>
  </si>
  <si>
    <t>BIN-KO8</t>
  </si>
  <si>
    <t>BIN-WN10</t>
  </si>
  <si>
    <t>BIN-GS11</t>
  </si>
  <si>
    <t>BIN-NB12</t>
  </si>
  <si>
    <t>BIN-NB13</t>
  </si>
  <si>
    <t>BIN-WN14</t>
  </si>
  <si>
    <t>BOL-NB49</t>
  </si>
  <si>
    <t>BP JL-212 + ISI</t>
  </si>
  <si>
    <t>JL-212</t>
  </si>
  <si>
    <t>BOL-NB53</t>
  </si>
  <si>
    <t>B 9212</t>
  </si>
  <si>
    <t>346E</t>
  </si>
  <si>
    <t>BOL-VC79</t>
  </si>
  <si>
    <t>BP GEL VANCO VC-8005</t>
  </si>
  <si>
    <t>VC</t>
  </si>
  <si>
    <t>VC-8005</t>
  </si>
  <si>
    <t>BOL-TX118</t>
  </si>
  <si>
    <t>BOL-ZI147</t>
  </si>
  <si>
    <t>39 KARTON 178 LSN</t>
  </si>
  <si>
    <t>BOL-DB209</t>
  </si>
  <si>
    <t>G 028</t>
  </si>
  <si>
    <t>0 KARTON -42 LSN</t>
  </si>
  <si>
    <t>BOL-TF409</t>
  </si>
  <si>
    <t>BP TF-719 4W</t>
  </si>
  <si>
    <t>TF-719</t>
  </si>
  <si>
    <t>93 KARTON 3 LSN</t>
  </si>
  <si>
    <t>CAT-NB27</t>
  </si>
  <si>
    <t>CAT ACRYLIC CS-H805 6WR</t>
  </si>
  <si>
    <t>H-805</t>
  </si>
  <si>
    <t>CAT-NB28</t>
  </si>
  <si>
    <t>CAT ACRYLIC CS-H809 6WR</t>
  </si>
  <si>
    <t>H-809</t>
  </si>
  <si>
    <t>CAT-NB29</t>
  </si>
  <si>
    <t>CAT ACRYLIC CS-H810 6WR</t>
  </si>
  <si>
    <t>H-810</t>
  </si>
  <si>
    <t>CAT-NB30</t>
  </si>
  <si>
    <t>CAT ACRYLIC CS-H833 6WR</t>
  </si>
  <si>
    <t>H-833</t>
  </si>
  <si>
    <t>CAT-NB31</t>
  </si>
  <si>
    <t>CAT ACRYLIC CS-H834 6WR</t>
  </si>
  <si>
    <t>H-834</t>
  </si>
  <si>
    <t>CBO-YS14</t>
  </si>
  <si>
    <t>CBO-YS15</t>
  </si>
  <si>
    <t>CBO-YS16</t>
  </si>
  <si>
    <t>CLIP FILE YUSHINCA C-322</t>
  </si>
  <si>
    <t>C-322</t>
  </si>
  <si>
    <t>CBO-TF17</t>
  </si>
  <si>
    <t>CLIPBOARD ACRYLIC TF-017</t>
  </si>
  <si>
    <t>TF-017</t>
  </si>
  <si>
    <t>CRA-VA4</t>
  </si>
  <si>
    <t>CUT-KN6</t>
  </si>
  <si>
    <t>CUTTER KENKO L-500</t>
  </si>
  <si>
    <t>18 MM</t>
  </si>
  <si>
    <t>CTR-007</t>
  </si>
  <si>
    <t>KENKO</t>
  </si>
  <si>
    <t>DRA-IM15</t>
  </si>
  <si>
    <t>GAR-NB45</t>
  </si>
  <si>
    <t>GARISAN SET 15CM 9107 ISI 4</t>
  </si>
  <si>
    <t>GAR-NB46</t>
  </si>
  <si>
    <t>GARISAN SET 30CM 9109 ISI 4</t>
  </si>
  <si>
    <t>GAR-NB85</t>
  </si>
  <si>
    <t>GAR-TF112</t>
  </si>
  <si>
    <t>TF-360</t>
  </si>
  <si>
    <t>GAR-NB129</t>
  </si>
  <si>
    <t>GAR-NB157</t>
  </si>
  <si>
    <t>GAR-NB195</t>
  </si>
  <si>
    <t>GARISAN LENTUR 30CM FANCY 0030</t>
  </si>
  <si>
    <t>GUN-IN45</t>
  </si>
  <si>
    <t>GUNTING INFICO SC 100</t>
  </si>
  <si>
    <t>IN</t>
  </si>
  <si>
    <t>SC 40</t>
  </si>
  <si>
    <t>GUN-IN46</t>
  </si>
  <si>
    <t>SC 50</t>
  </si>
  <si>
    <t>GUN-IN47</t>
  </si>
  <si>
    <t>GUN-VN67</t>
  </si>
  <si>
    <t>GK 605</t>
  </si>
  <si>
    <t>GUN-NB75</t>
  </si>
  <si>
    <t>SC-826</t>
  </si>
  <si>
    <t>GUNTING GUNINDO FM GA-07 COKLAT</t>
  </si>
  <si>
    <t>7 KARTON 5400 PCS</t>
  </si>
  <si>
    <t>IPE-VO4</t>
  </si>
  <si>
    <t>3 KARTON 318 PCS</t>
  </si>
  <si>
    <t>0 KARTON 530 PAK</t>
  </si>
  <si>
    <t>KUA-IM75</t>
  </si>
  <si>
    <t>KUAS LANCIP A/Y-3</t>
  </si>
  <si>
    <t>A/Y-3</t>
  </si>
  <si>
    <t>MAGNET 2012</t>
  </si>
  <si>
    <t>MAP-NB21</t>
  </si>
  <si>
    <t>MAP-TP167</t>
  </si>
  <si>
    <t>CARRY FILE TOPLA 8830 PUTIH</t>
  </si>
  <si>
    <t>MAP-EN168</t>
  </si>
  <si>
    <t>MAP-TP211</t>
  </si>
  <si>
    <t>ZIPPER FILE CLEAR HOLDER TOPLA 555 20 FILE HIJAU</t>
  </si>
  <si>
    <t>MAP-TP212</t>
  </si>
  <si>
    <t>ZIPPER FILE CLEAR HOLDER TOPLA 555 20 FILE MERAH</t>
  </si>
  <si>
    <t>MAP-TP213</t>
  </si>
  <si>
    <t>ZIPPER FILE CLEAR HOLDER TOPLA 555 20 FILE KUNING</t>
  </si>
  <si>
    <t>MAP-TP214</t>
  </si>
  <si>
    <t>ZIPPER FILE CLEAR HOLDER TOPLA 555 20 FILE BIRU</t>
  </si>
  <si>
    <t>F 54</t>
  </si>
  <si>
    <t>MEC-TZ14</t>
  </si>
  <si>
    <t>MECHPEN TIZO G 9006 A</t>
  </si>
  <si>
    <t>G 9006 A</t>
  </si>
  <si>
    <t>MEC-TZ15</t>
  </si>
  <si>
    <t>MECHPEN TIZO G 9008 A</t>
  </si>
  <si>
    <t>G 9008 A</t>
  </si>
  <si>
    <t>MEC-TZ16</t>
  </si>
  <si>
    <t>MECHPEN TIZO G 9009 A</t>
  </si>
  <si>
    <t>G 9009 A</t>
  </si>
  <si>
    <t>MEC-TZ17</t>
  </si>
  <si>
    <t>G 09281</t>
  </si>
  <si>
    <t>MEC-TZ18</t>
  </si>
  <si>
    <t>MECHPEN TIZO G 09302 24PCS</t>
  </si>
  <si>
    <t>G 09302</t>
  </si>
  <si>
    <t>MEC-TZ19</t>
  </si>
  <si>
    <t>MECHPEN TIZO G 09305 24PCS</t>
  </si>
  <si>
    <t>G 09305</t>
  </si>
  <si>
    <t>MEC-TZ20</t>
  </si>
  <si>
    <t>MECHPEN TIZO G 09308 24PCS</t>
  </si>
  <si>
    <t>G 09308</t>
  </si>
  <si>
    <t>MEC-TZ21</t>
  </si>
  <si>
    <t>MECHPEN TIZO G 09309 24PCS</t>
  </si>
  <si>
    <t>G 09309</t>
  </si>
  <si>
    <t>MEC-TZ22</t>
  </si>
  <si>
    <t>G 08310</t>
  </si>
  <si>
    <t>0 KARTON 114 PCS</t>
  </si>
  <si>
    <t>BIN-IM15</t>
  </si>
  <si>
    <t>BIN-IM16</t>
  </si>
  <si>
    <t>BIN-IM17</t>
  </si>
  <si>
    <t>BIN-IM18</t>
  </si>
  <si>
    <t>BIN-IM19</t>
  </si>
  <si>
    <t>BIN-IM20</t>
  </si>
  <si>
    <t>BIN-IM21</t>
  </si>
  <si>
    <t>BIN-IM22</t>
  </si>
  <si>
    <t>BIN-IM23</t>
  </si>
  <si>
    <t>BIN-IM24</t>
  </si>
  <si>
    <t>BIN-IM25</t>
  </si>
  <si>
    <t>OIL PASTEL DEBOZZ 12W</t>
  </si>
  <si>
    <t>OIL-NB5</t>
  </si>
  <si>
    <t>OIL-DB6</t>
  </si>
  <si>
    <t>OIL PASTEL DEBOZZ 36W</t>
  </si>
  <si>
    <t>36W</t>
  </si>
  <si>
    <t>PCA-IM72</t>
  </si>
  <si>
    <t>PCA-NB159</t>
  </si>
  <si>
    <t>PCA-NB166</t>
  </si>
  <si>
    <t>PCA-NB167</t>
  </si>
  <si>
    <t>PCA-NB168</t>
  </si>
  <si>
    <t>PCA-NB169</t>
  </si>
  <si>
    <t>PCA-NB170</t>
  </si>
  <si>
    <t>PC MAGNIT KY 779</t>
  </si>
  <si>
    <t>PCA-NB171</t>
  </si>
  <si>
    <t>KT-535</t>
  </si>
  <si>
    <t>PCA-NB172</t>
  </si>
  <si>
    <t>PC MAGNIT AZ 3302</t>
  </si>
  <si>
    <t>PCA-NB173</t>
  </si>
  <si>
    <t>3513-15</t>
  </si>
  <si>
    <t>PCA-NB174</t>
  </si>
  <si>
    <t>3575-19</t>
  </si>
  <si>
    <t>PCA-NB175</t>
  </si>
  <si>
    <t>PCA-NB176</t>
  </si>
  <si>
    <t>PCA-NB177</t>
  </si>
  <si>
    <t>PCA-NB178</t>
  </si>
  <si>
    <t>PCA-NB179</t>
  </si>
  <si>
    <t>PCA-NB180</t>
  </si>
  <si>
    <t>1F 1502</t>
  </si>
  <si>
    <t>PCA-NB181</t>
  </si>
  <si>
    <t>PCA-NB182</t>
  </si>
  <si>
    <t>PCA-NB183</t>
  </si>
  <si>
    <t>PC MAGNIT C 9962</t>
  </si>
  <si>
    <t>PCA-NB184</t>
  </si>
  <si>
    <t>PCA-NB185</t>
  </si>
  <si>
    <t>PCA-NB186</t>
  </si>
  <si>
    <t>PCA-NB187</t>
  </si>
  <si>
    <t>PCA-NB188</t>
  </si>
  <si>
    <t>PB33</t>
  </si>
  <si>
    <t>PCA-NB189</t>
  </si>
  <si>
    <t>3513-24</t>
  </si>
  <si>
    <t>PCA-NB190</t>
  </si>
  <si>
    <t>35113-20</t>
  </si>
  <si>
    <t>PCA-NB191</t>
  </si>
  <si>
    <t>PCA-NB192</t>
  </si>
  <si>
    <t>B 35165</t>
  </si>
  <si>
    <t>PCA-NB193</t>
  </si>
  <si>
    <t>PC MAGNIT CALL MC 7121</t>
  </si>
  <si>
    <t>MC 7121</t>
  </si>
  <si>
    <t>PCA-NB194</t>
  </si>
  <si>
    <t>PEN-IM37</t>
  </si>
  <si>
    <t>PENSIL 8891-12</t>
  </si>
  <si>
    <t>PEN-NB38</t>
  </si>
  <si>
    <t>PEN-IM39</t>
  </si>
  <si>
    <t>PEN-NB40</t>
  </si>
  <si>
    <t>PEN-IM41</t>
  </si>
  <si>
    <t>DW9021-12</t>
  </si>
  <si>
    <t>PEN-NB42</t>
  </si>
  <si>
    <t>PEN-TF43</t>
  </si>
  <si>
    <t>PEN-ZH44</t>
  </si>
  <si>
    <t>PENSIL METALIK ZHONG HWA 69 2B</t>
  </si>
  <si>
    <t>PEN-GW45</t>
  </si>
  <si>
    <t>GW</t>
  </si>
  <si>
    <t>PWA-IN7</t>
  </si>
  <si>
    <t>SPI-NB1</t>
  </si>
  <si>
    <t>218-12</t>
  </si>
  <si>
    <t>STA-VE6</t>
  </si>
  <si>
    <t>HDZ 10M</t>
  </si>
  <si>
    <t>STB-VN18</t>
  </si>
  <si>
    <t>STB-CS5</t>
  </si>
  <si>
    <t>STABILLO CS 2001 COSH</t>
  </si>
  <si>
    <t>STABILLO TF MINI 105</t>
  </si>
  <si>
    <t>STABILLO 2W HL 221</t>
  </si>
  <si>
    <t>0 KARTON 228 PCS</t>
  </si>
  <si>
    <t>TAS-NB61</t>
  </si>
  <si>
    <t>TAS BRANDED BUKA SAMPING BESAR SB-120</t>
  </si>
  <si>
    <t>TAS-NB166</t>
  </si>
  <si>
    <t>33X27</t>
  </si>
  <si>
    <t>TAS-NB208</t>
  </si>
  <si>
    <t>148 B</t>
  </si>
  <si>
    <t>TAS-NB213</t>
  </si>
  <si>
    <t>5 KARTON 444 PCS</t>
  </si>
  <si>
    <t>TAS-NB214</t>
  </si>
  <si>
    <t>TAS-NB215</t>
  </si>
  <si>
    <t>TAS-NB216</t>
  </si>
  <si>
    <t>11 KARTON 456 PCS</t>
  </si>
  <si>
    <t>TAS-NB381</t>
  </si>
  <si>
    <t>TIP-IM47</t>
  </si>
  <si>
    <t>91040HG</t>
  </si>
  <si>
    <t>TIP-IM48</t>
  </si>
  <si>
    <t>DY-8242</t>
  </si>
  <si>
    <t>TIP-IM49</t>
  </si>
  <si>
    <t>CBO-EN18</t>
  </si>
  <si>
    <t>DRA-NB24</t>
  </si>
  <si>
    <t>DRA-NB25</t>
  </si>
  <si>
    <t>20X30</t>
  </si>
  <si>
    <t>KUA-NB78</t>
  </si>
  <si>
    <t>H 4 POAI</t>
  </si>
  <si>
    <t>KUA-IM79</t>
  </si>
  <si>
    <t>K3NIL</t>
  </si>
  <si>
    <t>KUA-MN76</t>
  </si>
  <si>
    <t>MN</t>
  </si>
  <si>
    <t>KUA-MN77</t>
  </si>
  <si>
    <t>MEJ-NB4</t>
  </si>
  <si>
    <t>KARAKTER</t>
  </si>
  <si>
    <t>A5-ME</t>
  </si>
  <si>
    <t>18100-59</t>
  </si>
  <si>
    <t>18100-68</t>
  </si>
  <si>
    <t>18100-72</t>
  </si>
  <si>
    <t>25100-60</t>
  </si>
  <si>
    <t>25100-68</t>
  </si>
  <si>
    <t>DRA-IM26</t>
  </si>
  <si>
    <t>DRA-NB27</t>
  </si>
  <si>
    <t>XG-105</t>
  </si>
  <si>
    <t>Retur toko</t>
  </si>
  <si>
    <t>MECHPEN TIZO G 09310 24PCS</t>
  </si>
  <si>
    <t>MECHPEN TIZO G 09261 24PCS</t>
  </si>
  <si>
    <t>KUAS K5NIL</t>
  </si>
  <si>
    <t>BGA-NB4</t>
  </si>
  <si>
    <t>0 KARTON -54 PCS</t>
  </si>
  <si>
    <t>BGA-NB3</t>
  </si>
  <si>
    <t>SKETCH BOOK 8K HMX-45002 TOWN (45LBR)</t>
  </si>
  <si>
    <t>TOWN</t>
  </si>
  <si>
    <t>HMX-45002</t>
  </si>
  <si>
    <t>SKETCH BOOK 8K HMX-45003 GIRL (45LBR)</t>
  </si>
  <si>
    <t>GIRL</t>
  </si>
  <si>
    <t>HMX-45003</t>
  </si>
  <si>
    <t>BIN-NB26</t>
  </si>
  <si>
    <t>BINDER NOTE FANCY SLIP A5-1903CT/ VINTAGE</t>
  </si>
  <si>
    <t>1903CT</t>
  </si>
  <si>
    <t>BIN-NB27</t>
  </si>
  <si>
    <t>BINDER NOTE FANCY SLIP A5-19030C/ OLD CITY</t>
  </si>
  <si>
    <t>19030C</t>
  </si>
  <si>
    <t>BIN-NB28</t>
  </si>
  <si>
    <t>BINDER NOTE FANCY SLIP A5-1903SS/ SKY</t>
  </si>
  <si>
    <t>1903SS</t>
  </si>
  <si>
    <t>BIN-NB29</t>
  </si>
  <si>
    <t>BINDER NOTE FANCY SLIP A5-SF 1925/ CUTE</t>
  </si>
  <si>
    <t>BIN-NB30</t>
  </si>
  <si>
    <t>BINDER NOTE FANCY SLIP A5-SF 1925KM/ SR</t>
  </si>
  <si>
    <t>1925KM</t>
  </si>
  <si>
    <t>BIN-NB31</t>
  </si>
  <si>
    <t>BINDER NOTE FANCY SLIP A5-SF 1926/ D</t>
  </si>
  <si>
    <t>346 B</t>
  </si>
  <si>
    <t>BOL-NB68</t>
  </si>
  <si>
    <t>BP GEL DTIAN DT-6601 + STIP</t>
  </si>
  <si>
    <t>DT-6601</t>
  </si>
  <si>
    <t>BP GEL DTIAN DT-8801 + STIP</t>
  </si>
  <si>
    <t>BP GEL DTIAN DT-8803 + STIP</t>
  </si>
  <si>
    <t>BP GEL DTIAN DT-8805 + STIP</t>
  </si>
  <si>
    <t>BP GEL DTIAN DT-8807 + STIP</t>
  </si>
  <si>
    <t>7 KARTON 1440 PCS</t>
  </si>
  <si>
    <t>1 KARTON 2 LSN</t>
  </si>
  <si>
    <t>11 KARTON 105 LSN</t>
  </si>
  <si>
    <t>2 KARTON 426 PCS</t>
  </si>
  <si>
    <t>0 KARTON 33 LSN</t>
  </si>
  <si>
    <t>KERTAS KREP POTONGAN JERSY KECIL</t>
  </si>
  <si>
    <t>KERTAS KREP JERSY M/P KECIL</t>
  </si>
  <si>
    <t>LEM-NB18</t>
  </si>
  <si>
    <t>LOO-GS1</t>
  </si>
  <si>
    <t>LOO-GS2</t>
  </si>
  <si>
    <t>LOO-GS4</t>
  </si>
  <si>
    <t>LOO-GS27</t>
  </si>
  <si>
    <t>MESIN TEMBAK BIXDONE HE E2010 KECIL</t>
  </si>
  <si>
    <t>0 KARTON 6 PCS</t>
  </si>
  <si>
    <t>17-01A</t>
  </si>
  <si>
    <t>AD-062</t>
  </si>
  <si>
    <t>C-8023</t>
  </si>
  <si>
    <t>PC MAGNIT A-1151</t>
  </si>
  <si>
    <t>A-1151</t>
  </si>
  <si>
    <t>PCA-NB195</t>
  </si>
  <si>
    <t>PC 6675 2 ZIPPER MIX TANPA MIKA</t>
  </si>
  <si>
    <t>PCA-NB196</t>
  </si>
  <si>
    <t>B-62A</t>
  </si>
  <si>
    <t>PCA-NB197</t>
  </si>
  <si>
    <t>SP 398</t>
  </si>
  <si>
    <t>PCA-NB198</t>
  </si>
  <si>
    <t>FY-6823</t>
  </si>
  <si>
    <t>83 KARTON 276 PCS</t>
  </si>
  <si>
    <t>PWA-IM28</t>
  </si>
  <si>
    <t>PW 8009-12</t>
  </si>
  <si>
    <t>0 KARTON -26 PCS</t>
  </si>
  <si>
    <t>0 KARTON -5 PCS</t>
  </si>
  <si>
    <t>0 KARTON 5 PCS</t>
  </si>
  <si>
    <t>30 MM</t>
  </si>
  <si>
    <t>12 MM</t>
  </si>
  <si>
    <t>50 MM</t>
  </si>
  <si>
    <t>23 MM</t>
  </si>
  <si>
    <t>115 KARTON 60 PCS</t>
  </si>
  <si>
    <t>SPI-IN7</t>
  </si>
  <si>
    <t>SPIDOL INFICO WP 886-12</t>
  </si>
  <si>
    <t>886-12</t>
  </si>
  <si>
    <t>STPLER</t>
  </si>
  <si>
    <t>STP-IM1</t>
  </si>
  <si>
    <t>STP-VE2</t>
  </si>
  <si>
    <t>TAS-NB218</t>
  </si>
  <si>
    <t>TAS TENTENG FANCY MIKA PP ME 812 KECIL</t>
  </si>
  <si>
    <t>0 KARTON 46 PCS</t>
  </si>
  <si>
    <t>TAS-NB219</t>
  </si>
  <si>
    <t>TAS TENTENG FANCY MIKA PP TM 911</t>
  </si>
  <si>
    <t>TM-911</t>
  </si>
  <si>
    <t>BOL-HR57</t>
  </si>
  <si>
    <t>G56B00-7</t>
  </si>
  <si>
    <t>G 09306</t>
  </si>
  <si>
    <t>MEJ-NB5</t>
  </si>
  <si>
    <t>MEJA BELAJAR FANCY (HIJAB)</t>
  </si>
  <si>
    <t>PCA-NB204</t>
  </si>
  <si>
    <t>PCA-NB206</t>
  </si>
  <si>
    <t>PCA-NB205</t>
  </si>
  <si>
    <t>PCA-NB200</t>
  </si>
  <si>
    <t>PC KARTON 2203 2 SUSUN METALLIK</t>
  </si>
  <si>
    <t>PCA-NB215</t>
  </si>
  <si>
    <t>009-3</t>
  </si>
  <si>
    <t>PCA-NB207</t>
  </si>
  <si>
    <t>PCA-NB212</t>
  </si>
  <si>
    <t>AD-122</t>
  </si>
  <si>
    <t>PCA-NB211</t>
  </si>
  <si>
    <t>B 597</t>
  </si>
  <si>
    <t>PCA-NB199</t>
  </si>
  <si>
    <t>H-1113</t>
  </si>
  <si>
    <t>PCA-NB213</t>
  </si>
  <si>
    <t>101-1</t>
  </si>
  <si>
    <t>PCA-NB210</t>
  </si>
  <si>
    <t>PCA-NB214</t>
  </si>
  <si>
    <t>PCA-NB202</t>
  </si>
  <si>
    <t>O-022</t>
  </si>
  <si>
    <t>PCA-NB209</t>
  </si>
  <si>
    <t>PCA-NB201</t>
  </si>
  <si>
    <t>PCA-NB208</t>
  </si>
  <si>
    <t>PCA-NB203</t>
  </si>
  <si>
    <t>POS-IM18</t>
  </si>
  <si>
    <t>WLT-8890A</t>
  </si>
  <si>
    <t>STP-IM3</t>
  </si>
  <si>
    <t>1007F</t>
  </si>
  <si>
    <t>PAK (72)</t>
  </si>
  <si>
    <t>0 KARTON 122 SET</t>
  </si>
  <si>
    <t>BOL-GR36</t>
  </si>
  <si>
    <t>H5</t>
  </si>
  <si>
    <t>2 KARTON 5 LSN</t>
  </si>
  <si>
    <t>0 KARTON -19 PCS</t>
  </si>
  <si>
    <t>2 KARTON 44 LSN</t>
  </si>
  <si>
    <t>16 KARTON 144 LSN</t>
  </si>
  <si>
    <t>8 KARTON 226 LSN</t>
  </si>
  <si>
    <t>6 KARTON 43 LSN</t>
  </si>
  <si>
    <t>3 KARTON 396 PCS</t>
  </si>
  <si>
    <t>0 KARTON -134 PCS</t>
  </si>
  <si>
    <t>TAS KARUNG 28X32</t>
  </si>
  <si>
    <t>28 X 32</t>
  </si>
  <si>
    <t>TAS KARUNG 30X24</t>
  </si>
  <si>
    <t>BOL-IM69</t>
  </si>
  <si>
    <t>CRA-TF5</t>
  </si>
  <si>
    <t>OP-24 SPP</t>
  </si>
  <si>
    <t>DIA-NB8</t>
  </si>
  <si>
    <t>D-1078</t>
  </si>
  <si>
    <t>BOL-IM71</t>
  </si>
  <si>
    <t>GLITTER PEN 8W CQ718</t>
  </si>
  <si>
    <t>8W</t>
  </si>
  <si>
    <t>CQ718</t>
  </si>
  <si>
    <t>KAR-NB3</t>
  </si>
  <si>
    <t>CRA-TF6</t>
  </si>
  <si>
    <t>OIL PASTEL TWISTER 12W TF 029</t>
  </si>
  <si>
    <t>TF 029</t>
  </si>
  <si>
    <t>3576-19</t>
  </si>
  <si>
    <t>PCA-NB221</t>
  </si>
  <si>
    <t>PCA-NB216</t>
  </si>
  <si>
    <t>PCA-NB217</t>
  </si>
  <si>
    <t>PCA-NB218</t>
  </si>
  <si>
    <t>PCA-NB219</t>
  </si>
  <si>
    <t>PC RET 3175</t>
  </si>
  <si>
    <t>KODE BARANG_H</t>
  </si>
  <si>
    <t>NAMA BARANG_H</t>
  </si>
  <si>
    <t>ASA-NB5</t>
  </si>
  <si>
    <t>ASA-NB6</t>
  </si>
  <si>
    <t>ASA-NB163</t>
  </si>
  <si>
    <t>0 KARTON 48 DISP</t>
  </si>
  <si>
    <t>0 KARTON 550 PCS</t>
  </si>
  <si>
    <t>BIN-NB32</t>
  </si>
  <si>
    <t>BN TALI AA 0321-01 A6-80</t>
  </si>
  <si>
    <t>0321-01</t>
  </si>
  <si>
    <t>BIN-NB33</t>
  </si>
  <si>
    <t>BN TALI AA 0321-02 A6-80</t>
  </si>
  <si>
    <t>0321-02</t>
  </si>
  <si>
    <t>BIN-NB34</t>
  </si>
  <si>
    <t>BN TALI AA 0321-03 A6-80</t>
  </si>
  <si>
    <t>0321-03</t>
  </si>
  <si>
    <t>96 KARTON 0 LSN</t>
  </si>
  <si>
    <t xml:space="preserve">BP GEL DTIAN 837 </t>
  </si>
  <si>
    <t xml:space="preserve">BP GEL DTIAN 923 </t>
  </si>
  <si>
    <t>0 KARTON 42 LSN</t>
  </si>
  <si>
    <t>0 KARTON 21 LSN</t>
  </si>
  <si>
    <t>BOL-NB140</t>
  </si>
  <si>
    <t>X2</t>
  </si>
  <si>
    <t>BWA-IM13</t>
  </si>
  <si>
    <t>0 KARTON -17 PCS</t>
  </si>
  <si>
    <t xml:space="preserve">CRAYON PUTAR FANCY 1012 / 2012 PANJANG </t>
  </si>
  <si>
    <t>DK-40</t>
  </si>
  <si>
    <t>YUSHINCA</t>
  </si>
  <si>
    <t>DK-60</t>
  </si>
  <si>
    <t>2 KARTON 20 PCS</t>
  </si>
  <si>
    <t>DRA-IM28</t>
  </si>
  <si>
    <t>DRA-NB29</t>
  </si>
  <si>
    <t>DJ3012</t>
  </si>
  <si>
    <t>1 KARTON 1116 PCS</t>
  </si>
  <si>
    <t>GLI-IM19</t>
  </si>
  <si>
    <t>784-12</t>
  </si>
  <si>
    <t>GLI-IM20</t>
  </si>
  <si>
    <t>786-12</t>
  </si>
  <si>
    <t>GLITTER ANGSA G-02</t>
  </si>
  <si>
    <t>G-02</t>
  </si>
  <si>
    <t>GLITTER KUDA G-03</t>
  </si>
  <si>
    <t>G-03</t>
  </si>
  <si>
    <t>GLITTER AWAN G-04</t>
  </si>
  <si>
    <t>G-04</t>
  </si>
  <si>
    <t>GUN-NB10</t>
  </si>
  <si>
    <t>6 KARTON 3 PCS</t>
  </si>
  <si>
    <t>GUNTING ROCKET J-B002</t>
  </si>
  <si>
    <t>IDC-NB26</t>
  </si>
  <si>
    <t>0 KARTON -80 PCS</t>
  </si>
  <si>
    <t>IDC-IM27</t>
  </si>
  <si>
    <t>IDC-NB28</t>
  </si>
  <si>
    <t xml:space="preserve">ISI GEL V-TRO VRG-2017 SUPER HERO </t>
  </si>
  <si>
    <t>KAC-NB13</t>
  </si>
  <si>
    <t>6 KARTON 4600 LBR</t>
  </si>
  <si>
    <t>KUA-IM80</t>
  </si>
  <si>
    <t>21839-4</t>
  </si>
  <si>
    <t>KUA-IM81</t>
  </si>
  <si>
    <t>251-6LB</t>
  </si>
  <si>
    <t>KUA-IM82</t>
  </si>
  <si>
    <t>251-73A</t>
  </si>
  <si>
    <t>KUA-NB83</t>
  </si>
  <si>
    <t xml:space="preserve">LOOSE LEAF HOLO BEE SMART BIODATA MIX </t>
  </si>
  <si>
    <t>ELEVATED TRAY MICROTOP 604 HITAM</t>
  </si>
  <si>
    <t>MAP L SIKA AC-105  BIRU</t>
  </si>
  <si>
    <t>0 KARTON -12 PAK</t>
  </si>
  <si>
    <t>-8 KARTON 0 PCS</t>
  </si>
  <si>
    <t>NOTEBOOK  A5-106</t>
  </si>
  <si>
    <t>NOTEBOOK  707-44</t>
  </si>
  <si>
    <t>NOTEBOOK  A5-UN</t>
  </si>
  <si>
    <t>NOTEBOOK  707-45</t>
  </si>
  <si>
    <t>NOTEBOOK  A5-105</t>
  </si>
  <si>
    <t>NOTEBOOK  707-24</t>
  </si>
  <si>
    <t>NOTEBOOK  707-63</t>
  </si>
  <si>
    <t>NOTEBOOK  A5-104</t>
  </si>
  <si>
    <t>NOTEBOOK  A5-ME</t>
  </si>
  <si>
    <t>NOT-NB110</t>
  </si>
  <si>
    <t>0 KARTON 120 PCS</t>
  </si>
  <si>
    <t>0 KARTON -47 PCS</t>
  </si>
  <si>
    <t>0 KARTON -51 PCS</t>
  </si>
  <si>
    <t>0 KARTON -28 PCS</t>
  </si>
  <si>
    <t>PCA-GS220</t>
  </si>
  <si>
    <t>PC GASTA PC-201M METALIK</t>
  </si>
  <si>
    <t>PC-201M</t>
  </si>
  <si>
    <t>PCA-NB222</t>
  </si>
  <si>
    <t>PC RET SH 7256 APPLE BEAR</t>
  </si>
  <si>
    <t>PCA-NB223</t>
  </si>
  <si>
    <t>PCA-NB224</t>
  </si>
  <si>
    <t>PCA-NB225</t>
  </si>
  <si>
    <t>B-905</t>
  </si>
  <si>
    <t>PCA-NB226</t>
  </si>
  <si>
    <t>PCA-NB227</t>
  </si>
  <si>
    <t>KALKULATOR</t>
  </si>
  <si>
    <t>PCA-NB228</t>
  </si>
  <si>
    <t>1F 1504</t>
  </si>
  <si>
    <t>PCA-NB229</t>
  </si>
  <si>
    <t>PCA-NB230</t>
  </si>
  <si>
    <t>PCA-NB231</t>
  </si>
  <si>
    <t>197 KARTON 280 PCS</t>
  </si>
  <si>
    <t>-1 KARTON -12 PCS</t>
  </si>
  <si>
    <t xml:space="preserve">PITA TARIK/KADO 18-1 RENDA </t>
  </si>
  <si>
    <t>POS-NB21</t>
  </si>
  <si>
    <t>POS-IM22</t>
  </si>
  <si>
    <t>0 KARTON 11 PCS</t>
  </si>
  <si>
    <t>POS-IM19</t>
  </si>
  <si>
    <t>POS-IM20</t>
  </si>
  <si>
    <t>PUZZLE</t>
  </si>
  <si>
    <t>PUZ-NB2</t>
  </si>
  <si>
    <t>PUZ-NB1</t>
  </si>
  <si>
    <t>SELONGSONG</t>
  </si>
  <si>
    <t>SEL-EN1</t>
  </si>
  <si>
    <t>SEM-YM11</t>
  </si>
  <si>
    <t>YM</t>
  </si>
  <si>
    <t>2 KARTON 60 LSN</t>
  </si>
  <si>
    <t>STB-IM25</t>
  </si>
  <si>
    <t>102-6</t>
  </si>
  <si>
    <t>0 KARTON -13 PCS</t>
  </si>
  <si>
    <t>5 KARTON 148 PCS</t>
  </si>
  <si>
    <t>TAP-IM8</t>
  </si>
  <si>
    <t>TAS KARUNG 30X20</t>
  </si>
  <si>
    <t xml:space="preserve">TAS KARUNG 40X45 </t>
  </si>
  <si>
    <t>0 KARTON 45 PCS</t>
  </si>
  <si>
    <t>3 KARTON 684 PCS</t>
  </si>
  <si>
    <t>17 KARTON 444 PCS</t>
  </si>
  <si>
    <t>1 KARTON 48 LSN</t>
  </si>
  <si>
    <t>TIP-IM50</t>
  </si>
  <si>
    <t>BN TALI AA 0321-04 A6-80</t>
  </si>
  <si>
    <t>PAK (32)</t>
  </si>
  <si>
    <t>0 KARTON -13 LSN</t>
  </si>
  <si>
    <t>1 KARTON 1 LSN</t>
  </si>
  <si>
    <t>25 KARTON 2 LSN</t>
  </si>
  <si>
    <t>2 KARTON 4 LSN</t>
  </si>
  <si>
    <t>DIA-NB9</t>
  </si>
  <si>
    <t>DIA-NB10</t>
  </si>
  <si>
    <t>B0239</t>
  </si>
  <si>
    <t>DRA-IM30</t>
  </si>
  <si>
    <t>DRA-NB31</t>
  </si>
  <si>
    <t>0 KARTON 12 SET</t>
  </si>
  <si>
    <t>0 KARTON 288 PCS</t>
  </si>
  <si>
    <t>8 KARTON 91 LSN</t>
  </si>
  <si>
    <t>2 KARTON 228 PCS</t>
  </si>
  <si>
    <t>0 KARTON 482 PCS</t>
  </si>
  <si>
    <t>IPE-NB5</t>
  </si>
  <si>
    <t>0 KARTON -16 PCS</t>
  </si>
  <si>
    <t>0 KARTON -14 PCS</t>
  </si>
  <si>
    <t>2 KARTON 63 PCS</t>
  </si>
  <si>
    <t>0 KARTON -9 PCS</t>
  </si>
  <si>
    <t>0 KARTON -78 PCS</t>
  </si>
  <si>
    <t>0 KARTON -87 PCS</t>
  </si>
  <si>
    <t>0 KARTON -37 PCS</t>
  </si>
  <si>
    <t>PCA-NB232</t>
  </si>
  <si>
    <t>35138-21</t>
  </si>
  <si>
    <t>PCA-NB233</t>
  </si>
  <si>
    <t>PCA-NB234</t>
  </si>
  <si>
    <t>3578-20</t>
  </si>
  <si>
    <t>PCA-NB235</t>
  </si>
  <si>
    <t>WJ-2198</t>
  </si>
  <si>
    <t>PEN-IM46</t>
  </si>
  <si>
    <t>PEN-IM47</t>
  </si>
  <si>
    <t>PEN-IM48</t>
  </si>
  <si>
    <t>PEN-IM49</t>
  </si>
  <si>
    <t>PEN-IM50</t>
  </si>
  <si>
    <t>PEN-IM51</t>
  </si>
  <si>
    <t>POS-NB23</t>
  </si>
  <si>
    <t>SEM-NB12</t>
  </si>
  <si>
    <t>DISP (12)</t>
  </si>
  <si>
    <t>MAGIC BOARD 906</t>
  </si>
  <si>
    <t>MAGIC BOARD 908</t>
  </si>
  <si>
    <t>PAK (100)</t>
  </si>
  <si>
    <t>AGENDA BRANDED KANCING 237 BRILLIANT</t>
  </si>
  <si>
    <t>ASAHAN TOPLES R-5857 (17PCS)</t>
  </si>
  <si>
    <t>DISPENSER BESI ENTER 505</t>
  </si>
  <si>
    <t>P CASE XLG BD 191-27</t>
  </si>
  <si>
    <t>P CASE XLG BD 194-26</t>
  </si>
  <si>
    <t>P CASE XLG BD 180-F</t>
  </si>
  <si>
    <t>P CASE XLG BD 932-F</t>
  </si>
  <si>
    <t>P CASE XLG BD 931-01</t>
  </si>
  <si>
    <t>P CASE XLG BD 180-28</t>
  </si>
  <si>
    <t>P CASE XLG BD 191-F</t>
  </si>
  <si>
    <t>5 KARTON 36 PCS</t>
  </si>
  <si>
    <t>13 JUN ECERAN, 14 JUN GUDANG BESAR</t>
  </si>
  <si>
    <t>1 KARTON 6 PCS</t>
  </si>
  <si>
    <t>ASAHAN BOX 166 BEBEK (1 BOX=50 PCS)</t>
  </si>
  <si>
    <t>11 Jun 2024 gudang kecil, 13 june 2024 gudang besar</t>
  </si>
  <si>
    <t>9 KARTON 56 BOX</t>
  </si>
  <si>
    <t>14 KARTON 126 PCS</t>
  </si>
  <si>
    <t>ga yakin 11 Jun 2024 gudang kecil, 13 june 2024 gudang besar</t>
  </si>
  <si>
    <t>14 KARTON 84 PCS</t>
  </si>
  <si>
    <t>0 KARTON 24 BOX</t>
  </si>
  <si>
    <t>2 KARTON 31 BOX</t>
  </si>
  <si>
    <t>1 KARTON 36 BOX</t>
  </si>
  <si>
    <t>ASAHAN TIKO 0531 (1 BOX =24 PCS)</t>
  </si>
  <si>
    <t>ASA-NB164</t>
  </si>
  <si>
    <t>6 KARTON 93 DISP</t>
  </si>
  <si>
    <t>0 KARTON 35 DISP</t>
  </si>
  <si>
    <t>1 KARTON 34 TAB</t>
  </si>
  <si>
    <t>0 KARTON 86 TAB</t>
  </si>
  <si>
    <t>BELL</t>
  </si>
  <si>
    <t>BEL-IM1</t>
  </si>
  <si>
    <t>QJ125</t>
  </si>
  <si>
    <t>0 KARTON 30 BOX</t>
  </si>
  <si>
    <t>0 KARTON 1001 PCS</t>
  </si>
  <si>
    <t>0 KARTON -3 BOX</t>
  </si>
  <si>
    <t>23 KARTON 1392 PCS</t>
  </si>
  <si>
    <t>0 KARTON 135 PCS</t>
  </si>
  <si>
    <t>14 june gudang besar &amp; eceran</t>
  </si>
  <si>
    <t>1 KARTON 99 LSN</t>
  </si>
  <si>
    <t>12 KARTON 80 LSN</t>
  </si>
  <si>
    <t>2 KARTON 88 LSN</t>
  </si>
  <si>
    <t>BOL-IM72</t>
  </si>
  <si>
    <t>6 KARTON 135 LSN</t>
  </si>
  <si>
    <t>1 KARTON 136 LSN</t>
  </si>
  <si>
    <t>1 KARTON 72 LSN</t>
  </si>
  <si>
    <t>8 KARTON 40 LSN</t>
  </si>
  <si>
    <t>7 KARTON 32 LSN</t>
  </si>
  <si>
    <t>6 KARTON 72 LSN</t>
  </si>
  <si>
    <t>1 KARTON 180 PCS</t>
  </si>
  <si>
    <t>1 KARTON 108 LSN</t>
  </si>
  <si>
    <t>0 KARTON 168 LSN</t>
  </si>
  <si>
    <t>27 KARTON 165 LSN</t>
  </si>
  <si>
    <t>14 KARTON 165 LSN</t>
  </si>
  <si>
    <t>0 KARTON 96 LSN</t>
  </si>
  <si>
    <t>30 KARTON 100 SET</t>
  </si>
  <si>
    <t>7 KARTON 1668 PCS</t>
  </si>
  <si>
    <t>8 KARTON 1704 PCS</t>
  </si>
  <si>
    <t>56 KARTON 42 LSN</t>
  </si>
  <si>
    <t>20 june gudangbesar &amp; eceran</t>
  </si>
  <si>
    <t>9 KARTON 2016 PCS</t>
  </si>
  <si>
    <t>2 KARTON 1692 PCS</t>
  </si>
  <si>
    <t>4 KARTON 1656 PCS</t>
  </si>
  <si>
    <t>2 KARTON 1656 PCS</t>
  </si>
  <si>
    <t>6 KARTON 1692 PCS</t>
  </si>
  <si>
    <t>19 KARTON 120 LSN</t>
  </si>
  <si>
    <t>3 KARTON 12 LSN</t>
  </si>
  <si>
    <t>87 KARTON 0 LSN</t>
  </si>
  <si>
    <t>0 KARTON 32 LSN</t>
  </si>
  <si>
    <t>0 KARTON 38 LSN</t>
  </si>
  <si>
    <t>2 KARTON 6 PCS</t>
  </si>
  <si>
    <t>BUK-EN20</t>
  </si>
  <si>
    <t>5 KARTON 34 LSN</t>
  </si>
  <si>
    <t>CBO-YS19</t>
  </si>
  <si>
    <t>COU-NB2</t>
  </si>
  <si>
    <t>11 Jun 2024 gudang kecil, 13 june 2024 gudang besar. manual</t>
  </si>
  <si>
    <t>1 KARTON 28 PCS</t>
  </si>
  <si>
    <t>0 KARTON 4 PCS</t>
  </si>
  <si>
    <t>DISPENSER 0688/ 1000 G-J (1 BOX = 20 PCS)</t>
  </si>
  <si>
    <t>F-001</t>
  </si>
  <si>
    <t>-16 KARTON -7 LSN</t>
  </si>
  <si>
    <t>60 KARTON 64 LSN</t>
  </si>
  <si>
    <t>GAR-GS42</t>
  </si>
  <si>
    <t>GAR-GS43</t>
  </si>
  <si>
    <t>5 KARTON 79 BOX</t>
  </si>
  <si>
    <t>-3 KARTON -6 BOX</t>
  </si>
  <si>
    <t>2 KARTON 25 BOX</t>
  </si>
  <si>
    <t>3 KARTON 660 PCS</t>
  </si>
  <si>
    <t>1 KARTON 816 PCS</t>
  </si>
  <si>
    <t>3 KARTON 324 PCS</t>
  </si>
  <si>
    <t>GLI-IM15</t>
  </si>
  <si>
    <t>GLI-IM16</t>
  </si>
  <si>
    <t>GLI-IM17</t>
  </si>
  <si>
    <t>0 KARTON -44 PCS</t>
  </si>
  <si>
    <t>GLI-IM18</t>
  </si>
  <si>
    <t>GLI-IM21</t>
  </si>
  <si>
    <t>GLI-IM22</t>
  </si>
  <si>
    <t>Y-04</t>
  </si>
  <si>
    <t>0 KARTON 14 LSN</t>
  </si>
  <si>
    <t>1 KARTON 2950 PCS</t>
  </si>
  <si>
    <t>1 KARTON 2850 PCS</t>
  </si>
  <si>
    <t>16 KARTON 900 PCS</t>
  </si>
  <si>
    <t>6 KARTON 212 LSN</t>
  </si>
  <si>
    <t>0 KARTON -33 LSN</t>
  </si>
  <si>
    <t>ISTAPLER</t>
  </si>
  <si>
    <t>IST-IM3</t>
  </si>
  <si>
    <t>ISI STAPLES 13/6 JOSS</t>
  </si>
  <si>
    <t>0 KARTON 7053 PCS</t>
  </si>
  <si>
    <t>2 KARTON 44 PAK</t>
  </si>
  <si>
    <t>0 KARTON 960 PCS</t>
  </si>
  <si>
    <t>KOMPAS</t>
  </si>
  <si>
    <t>KOM-NB1</t>
  </si>
  <si>
    <t>6 KARTON 116 SET</t>
  </si>
  <si>
    <t>19 JUN ECERAN &amp; GUDANG BESAR</t>
  </si>
  <si>
    <t>2 KARTON 480 SET</t>
  </si>
  <si>
    <t>4 KARTON 168 PCS</t>
  </si>
  <si>
    <t>K5NIL</t>
  </si>
  <si>
    <t>0 KARTON -22 PCS</t>
  </si>
  <si>
    <t>0 KARTON -34 PCS</t>
  </si>
  <si>
    <t>0 KARTON 96 ROL</t>
  </si>
  <si>
    <t>1 KARTON 158 LSN</t>
  </si>
  <si>
    <t>3 KARTON 3 PCS</t>
  </si>
  <si>
    <t>MAG-IM32</t>
  </si>
  <si>
    <t>MAGNET SET ZR 8100</t>
  </si>
  <si>
    <t>11 KARTON 8 LSN</t>
  </si>
  <si>
    <t>MAP-NB249</t>
  </si>
  <si>
    <t>4903/3386</t>
  </si>
  <si>
    <t>MAP-EN251</t>
  </si>
  <si>
    <t>MAP-EN252</t>
  </si>
  <si>
    <t>0 KARTON 72 PCS</t>
  </si>
  <si>
    <t>0 KARTON -183 PCS</t>
  </si>
  <si>
    <t>0 KARTON 56 PCS</t>
  </si>
  <si>
    <t>NOT-NB111</t>
  </si>
  <si>
    <t>GLOWING</t>
  </si>
  <si>
    <t>0321-12</t>
  </si>
  <si>
    <t>-6 KARTON -1 LSN</t>
  </si>
  <si>
    <t>6 KARTON 23 LSN</t>
  </si>
  <si>
    <t>1 KARTON 15 PCS</t>
  </si>
  <si>
    <t>PCA-NB14</t>
  </si>
  <si>
    <t>PC MAGNIT 051 MM</t>
  </si>
  <si>
    <t>PCA-IM26</t>
  </si>
  <si>
    <t>PCA-NB43</t>
  </si>
  <si>
    <t>PCA-NB45</t>
  </si>
  <si>
    <t>PCA-NB60</t>
  </si>
  <si>
    <t>3514-17</t>
  </si>
  <si>
    <t>PCA-IM63</t>
  </si>
  <si>
    <t>PCA-IM69</t>
  </si>
  <si>
    <t>PCA-IM71</t>
  </si>
  <si>
    <t>PCA-IM74</t>
  </si>
  <si>
    <t>PCA-IM75</t>
  </si>
  <si>
    <t>PCA-IM76</t>
  </si>
  <si>
    <t>PCA-NB81</t>
  </si>
  <si>
    <t>PCA-NB91</t>
  </si>
  <si>
    <t>PENSIL CASE SH-02/SH-10</t>
  </si>
  <si>
    <t>14 KARTON 120 PCS</t>
  </si>
  <si>
    <t>PCA-NB236</t>
  </si>
  <si>
    <t>PCA-NB237</t>
  </si>
  <si>
    <t>PC BOTOL BTS 1063</t>
  </si>
  <si>
    <t>PCA-NB238</t>
  </si>
  <si>
    <t>PC OVAL BTS 1067</t>
  </si>
  <si>
    <t>PCA-NB239</t>
  </si>
  <si>
    <t>PCA-TS240</t>
  </si>
  <si>
    <t>TS 777</t>
  </si>
  <si>
    <t>PEM-VE9</t>
  </si>
  <si>
    <t>ST-065</t>
  </si>
  <si>
    <t>0 KARTON -193 PCS</t>
  </si>
  <si>
    <t>PEN-IM52</t>
  </si>
  <si>
    <t>PEN-IM53</t>
  </si>
  <si>
    <t>PEN-IM54</t>
  </si>
  <si>
    <t>-2 KARTON 0 PCS</t>
  </si>
  <si>
    <t>POMPA</t>
  </si>
  <si>
    <t>POM-NB1</t>
  </si>
  <si>
    <t>020-1</t>
  </si>
  <si>
    <t>SEM-NB14</t>
  </si>
  <si>
    <t>SEM-NB15</t>
  </si>
  <si>
    <t>STAMP PAD SK 1602 FANCY (1 BOX=18 SET)</t>
  </si>
  <si>
    <t>28 KARTON 135 LSN</t>
  </si>
  <si>
    <t>STIP RENCAI RC 700 (1 BOX = 48 PCS)</t>
  </si>
  <si>
    <t>STIP RENCAI RC 6008 ( 1 BOX = 24 PCS)</t>
  </si>
  <si>
    <t>STIP RENCAI RC 6016 (1 BOX = 24 PCS)</t>
  </si>
  <si>
    <t>STU-IM7</t>
  </si>
  <si>
    <t>KT-6601</t>
  </si>
  <si>
    <t>TAL-NB2</t>
  </si>
  <si>
    <t>TAP-NB9</t>
  </si>
  <si>
    <t>ISOLASI (DECORATIVE) CARTOON TYPE 1.5X3M FANCY</t>
  </si>
  <si>
    <t>1.5X3</t>
  </si>
  <si>
    <t>TAP-NB10</t>
  </si>
  <si>
    <t>1.5X2</t>
  </si>
  <si>
    <t>-6 KARTON 0 PCS</t>
  </si>
  <si>
    <t>TAS KARUNG 30X23</t>
  </si>
  <si>
    <t>TAS-NB32</t>
  </si>
  <si>
    <t>35 X 40</t>
  </si>
  <si>
    <t>-1 KARTON -26 LSN</t>
  </si>
  <si>
    <t>TIP-NB51</t>
  </si>
  <si>
    <t>TIP-IM52</t>
  </si>
  <si>
    <t>DY-8616</t>
  </si>
  <si>
    <t>TIP-IM53</t>
  </si>
  <si>
    <t>TIP-IM54</t>
  </si>
  <si>
    <t>1 KARTON 319 PCS</t>
  </si>
  <si>
    <t>TIPEX 328</t>
  </si>
  <si>
    <t>_HARGA</t>
  </si>
  <si>
    <t>P CASE XLG BD 331-23</t>
  </si>
  <si>
    <t>P CASE XLG BD 193-27</t>
  </si>
  <si>
    <t>HARGA_C</t>
  </si>
  <si>
    <t>JUMLAH_C</t>
  </si>
  <si>
    <t>AGE-NB14</t>
  </si>
  <si>
    <t>AGENDA BRANDED KANCING BUAYA</t>
  </si>
  <si>
    <t>BUAYA</t>
  </si>
  <si>
    <t>MARCONATA</t>
  </si>
  <si>
    <t>AGE-NB15</t>
  </si>
  <si>
    <t>AGE-NB16</t>
  </si>
  <si>
    <t>AGENDA BRANDED KANCING LV BUNGA</t>
  </si>
  <si>
    <t>BUNGA</t>
  </si>
  <si>
    <t>AGE-NB17</t>
  </si>
  <si>
    <t>AGENDA BRANDED KANCING LV KOTAK</t>
  </si>
  <si>
    <t>KOTAK</t>
  </si>
  <si>
    <t>AGE-NB18</t>
  </si>
  <si>
    <t>AGENDA DIARY D-128</t>
  </si>
  <si>
    <t>D-128</t>
  </si>
  <si>
    <t>0 KARTON 16 DISP</t>
  </si>
  <si>
    <t>BGA-NB5</t>
  </si>
  <si>
    <t>BGA-NB6</t>
  </si>
  <si>
    <t>BOL-NB58</t>
  </si>
  <si>
    <t>G 8002</t>
  </si>
  <si>
    <t>DAVIS MANDIRI</t>
  </si>
  <si>
    <t>BOL-NB60</t>
  </si>
  <si>
    <t>12 KARTON 167 LSN</t>
  </si>
  <si>
    <t>BOL-NB410</t>
  </si>
  <si>
    <t>BP PROMOSI WY 851A 4WR</t>
  </si>
  <si>
    <t>851A</t>
  </si>
  <si>
    <t>DRA-NB32</t>
  </si>
  <si>
    <t>DRA-NB33</t>
  </si>
  <si>
    <t>4 KARTON 996 PCS</t>
  </si>
  <si>
    <t>19 june 2024 eceran &amp; 24 june gudang besar</t>
  </si>
  <si>
    <t>MAL-SH7</t>
  </si>
  <si>
    <t>MALAM SHINTOENG JUMBO POLOS</t>
  </si>
  <si>
    <t>MAP-YS253</t>
  </si>
  <si>
    <t>MAP ZIPPER REST KAIN YUSHINCA RB-127 DL</t>
  </si>
  <si>
    <t>RB-127</t>
  </si>
  <si>
    <t>MAP-YS254</t>
  </si>
  <si>
    <t>MAP ZIPPER REST KAIN YUSHINCA RB-129 A4</t>
  </si>
  <si>
    <t>RB-129</t>
  </si>
  <si>
    <t>MAP-YS255</t>
  </si>
  <si>
    <t>MAP ZIPPER REST KAIN YUSHINCA RB-130 B4</t>
  </si>
  <si>
    <t>RB-130</t>
  </si>
  <si>
    <t>19 june eceran &amp; gudang besar</t>
  </si>
  <si>
    <t>1 KARTON 5 LSN</t>
  </si>
  <si>
    <t>1 KARTON 6 LSN</t>
  </si>
  <si>
    <t>2 KARTON 40 PCS</t>
  </si>
  <si>
    <t>12 KARTON 252 PCS</t>
  </si>
  <si>
    <t>0 KARTON 759 PCS</t>
  </si>
  <si>
    <t>0 KARTON 236 PCS</t>
  </si>
  <si>
    <t>7 KARTON 365 PAK</t>
  </si>
  <si>
    <t>7 KARTON 780 PAK</t>
  </si>
  <si>
    <t>4 KARTON 5900 PAK</t>
  </si>
  <si>
    <t>9 KARTON 333 PAK</t>
  </si>
  <si>
    <t>6 KARTON 60 PAK</t>
  </si>
  <si>
    <t>0 KARTON 100 PAK</t>
  </si>
  <si>
    <t>2 KARTON 900 PAK</t>
  </si>
  <si>
    <t>7 KARTON 1115 PAK</t>
  </si>
  <si>
    <t>5 KARTON 1535 PAK</t>
  </si>
  <si>
    <t>4 KARTON 70 PAK</t>
  </si>
  <si>
    <t>0 KARTON -450 PAK</t>
  </si>
  <si>
    <t>0 KARTON -350 PAK</t>
  </si>
  <si>
    <t>2 KARTON 1120 PCS</t>
  </si>
  <si>
    <t>0 KARTON 153 PCS</t>
  </si>
  <si>
    <t>0 KARTON 275 PCS</t>
  </si>
  <si>
    <t>SISIPAN KERTAS</t>
  </si>
  <si>
    <t>SIS-NB1</t>
  </si>
  <si>
    <t>ACRYLIC SISIPAN KERTAS A5 T 15X21CM</t>
  </si>
  <si>
    <t>16 KARTON 21 BOX</t>
  </si>
  <si>
    <t>1 KARTON 41 BOX</t>
  </si>
  <si>
    <t>H</t>
  </si>
  <si>
    <t>SALES DICT</t>
  </si>
  <si>
    <t>SALES_C</t>
  </si>
  <si>
    <t>DISKON_C</t>
  </si>
  <si>
    <t>BP GEL ZHIXIN G 5017</t>
  </si>
  <si>
    <t>BP GEL ZHIXIN G 3159</t>
  </si>
  <si>
    <t>BP GEL ZHIXIN G 3167</t>
  </si>
  <si>
    <t>BP GEL ZHIXIN G 3160</t>
  </si>
  <si>
    <t>9 KARTON 11 PCS</t>
  </si>
  <si>
    <t>0 KARTON 41 PCS</t>
  </si>
  <si>
    <t>45 KARTON 108 PCS</t>
  </si>
  <si>
    <t>ASA-NB165</t>
  </si>
  <si>
    <t>R-5833</t>
  </si>
  <si>
    <t>ASA-NB166</t>
  </si>
  <si>
    <t>R-5857</t>
  </si>
  <si>
    <t>28 KARTON 19 BOX</t>
  </si>
  <si>
    <t>2 KARTON 81 LSN</t>
  </si>
  <si>
    <t>BOL-ZI170</t>
  </si>
  <si>
    <t>BP GEL ZHIXIN G 3109</t>
  </si>
  <si>
    <t>G 3109</t>
  </si>
  <si>
    <t>BOL-ZI171</t>
  </si>
  <si>
    <t>BP GEL ZHIXIN G 3158</t>
  </si>
  <si>
    <t>G 3158</t>
  </si>
  <si>
    <t>BOL-ZI172</t>
  </si>
  <si>
    <t>G 3159</t>
  </si>
  <si>
    <t>BOL-ZI173</t>
  </si>
  <si>
    <t>BP GEL ZHIXIN G 3161</t>
  </si>
  <si>
    <t>G 3161</t>
  </si>
  <si>
    <t>BOL-ZI174</t>
  </si>
  <si>
    <t>G 3160</t>
  </si>
  <si>
    <t>BOL-ZI175</t>
  </si>
  <si>
    <t>BP GEL ZHIXIN G 3166</t>
  </si>
  <si>
    <t>G 3166</t>
  </si>
  <si>
    <t>BOL-ZI176</t>
  </si>
  <si>
    <t>G 3167</t>
  </si>
  <si>
    <t>BOL-ZI177</t>
  </si>
  <si>
    <t>G 5017</t>
  </si>
  <si>
    <t>BOL-ZI178</t>
  </si>
  <si>
    <t>BP GEL ZHIXIN G 5018</t>
  </si>
  <si>
    <t>G 5018</t>
  </si>
  <si>
    <t>BOL-ZI179</t>
  </si>
  <si>
    <t>BP GEL ZHIXIN G 5035</t>
  </si>
  <si>
    <t>G 5035</t>
  </si>
  <si>
    <t>BOL-ZI180</t>
  </si>
  <si>
    <t>BP GEL ZHIXIN G 5040</t>
  </si>
  <si>
    <t>G 5040</t>
  </si>
  <si>
    <t>BOL-ZI181</t>
  </si>
  <si>
    <t>BP GEL ZHIXIN G 5042</t>
  </si>
  <si>
    <t>G 5042</t>
  </si>
  <si>
    <t>BOL-IM213</t>
  </si>
  <si>
    <t>BP GEL MD-017A 6W + BULU (24)</t>
  </si>
  <si>
    <t>MD-017A</t>
  </si>
  <si>
    <t>IMPORT E2</t>
  </si>
  <si>
    <t>BOL-IM214</t>
  </si>
  <si>
    <t>BP GEL MD-240 (36)</t>
  </si>
  <si>
    <t>MD-240</t>
  </si>
  <si>
    <t>BOL-IM215</t>
  </si>
  <si>
    <t>BP GEL MD-241 BERUANG (36)</t>
  </si>
  <si>
    <t>BERUANG</t>
  </si>
  <si>
    <t>MD-241</t>
  </si>
  <si>
    <t>BOL-IM216</t>
  </si>
  <si>
    <t>BP GEL MD-257 GURITA (36)</t>
  </si>
  <si>
    <t>GURITA</t>
  </si>
  <si>
    <t>MD-257</t>
  </si>
  <si>
    <t>20 KARTON 12 LSN</t>
  </si>
  <si>
    <t>4 KARTON 1500 PCS</t>
  </si>
  <si>
    <t>1 KARTON 132 LSN</t>
  </si>
  <si>
    <t>26 june eceran, 27 gudang besar</t>
  </si>
  <si>
    <t>1 KARTON 54 LSN</t>
  </si>
  <si>
    <t>0 KARTON 35 LSN</t>
  </si>
  <si>
    <t>BP VC 529 A 200 VANCO</t>
  </si>
  <si>
    <t>3 KARTON 57 LSN</t>
  </si>
  <si>
    <t>BOL-TJ411</t>
  </si>
  <si>
    <t>BP TIANJIAO TZ-501 BIRU</t>
  </si>
  <si>
    <t>BK TAMU 15 BATIK</t>
  </si>
  <si>
    <t>BWA-IM16</t>
  </si>
  <si>
    <t>BUKU MEWARNAI HT 081 (8 GAMBAR)</t>
  </si>
  <si>
    <t>IMPORT D1 + E2</t>
  </si>
  <si>
    <t>BWA-IM17</t>
  </si>
  <si>
    <t>BUKU MEWARNAI AS-0035 +STIKER</t>
  </si>
  <si>
    <t>BWA-IM18</t>
  </si>
  <si>
    <t>BUKU MEWARNAI 2251 (4 GAMBAR)</t>
  </si>
  <si>
    <t>BWA-IM19</t>
  </si>
  <si>
    <t>BWA-IM20</t>
  </si>
  <si>
    <t>BWA-IM21</t>
  </si>
  <si>
    <t>BUKU MEWARNAI 2201 (4 GAMBAR)</t>
  </si>
  <si>
    <t>BWA-IM22</t>
  </si>
  <si>
    <t>BUKU MEWARNAI 2301 (4 GAMBAR)</t>
  </si>
  <si>
    <t>BWA-IM23</t>
  </si>
  <si>
    <t>BUKU MEWARNAI 1807 +STIKER (4 GAMBAR)</t>
  </si>
  <si>
    <t>BWA-IM24</t>
  </si>
  <si>
    <t>BUKU MEWARNAI 876 (4 GAMBAR)</t>
  </si>
  <si>
    <t>BWA-IM25</t>
  </si>
  <si>
    <t>BUKU MEWARNAI 111 +STIKER (6 GAMBAR)</t>
  </si>
  <si>
    <t>BWA-IM26</t>
  </si>
  <si>
    <t>BUKU MEWARNAI JYHF-A0050 +STIKER (8 GAMBAR)</t>
  </si>
  <si>
    <t>A0050</t>
  </si>
  <si>
    <t>BWA-IM27</t>
  </si>
  <si>
    <t>BUKU MEWARNAI 9080 (18 GAMBAR)</t>
  </si>
  <si>
    <t>BWA-IM28</t>
  </si>
  <si>
    <t>BUKU MEWARNAI DKB-1702</t>
  </si>
  <si>
    <t>13 KARTON 13 LSN</t>
  </si>
  <si>
    <t>DIS-EN11</t>
  </si>
  <si>
    <t>DOKUMEN RISLETING PRESTIGE BIRU</t>
  </si>
  <si>
    <t>DOKUMEN RISLETING PRESTIGE MERAH</t>
  </si>
  <si>
    <t>DOKUMEN RISLETING PRESTIGE HITAM</t>
  </si>
  <si>
    <t>DOKUMEN RISLETING PRESTIGE HIJAU</t>
  </si>
  <si>
    <t>0 KARTON -190 PCS</t>
  </si>
  <si>
    <t>4 KARTON 10 PCS</t>
  </si>
  <si>
    <t>GAR-EN3</t>
  </si>
  <si>
    <t>GAR-EN10</t>
  </si>
  <si>
    <t>GAR-EN11</t>
  </si>
  <si>
    <t>GAR-EN12</t>
  </si>
  <si>
    <t>GAR-EN13</t>
  </si>
  <si>
    <t>GAR-NB14</t>
  </si>
  <si>
    <t>GAR-YK15</t>
  </si>
  <si>
    <t>GAR-NB29</t>
  </si>
  <si>
    <t>GAR-BT31</t>
  </si>
  <si>
    <t>7 KARTON 1080 PCS</t>
  </si>
  <si>
    <t>0 KARTON 17 LSN</t>
  </si>
  <si>
    <t>GUN-ID36</t>
  </si>
  <si>
    <t>DR 6</t>
  </si>
  <si>
    <t>GUN-NB72</t>
  </si>
  <si>
    <t>IGE-TJ26</t>
  </si>
  <si>
    <t>KAW-IM3</t>
  </si>
  <si>
    <t>KAWAT 10CM WARNA</t>
  </si>
  <si>
    <t>10 CM</t>
  </si>
  <si>
    <t>25 jun eceran dan gudang besar</t>
  </si>
  <si>
    <t>2 KARTON 1 PAK</t>
  </si>
  <si>
    <t>LIL-SH19</t>
  </si>
  <si>
    <t>LILIN ANGKA SHINTOENG NO.7</t>
  </si>
  <si>
    <t>1 KARTON 26 PAK</t>
  </si>
  <si>
    <t>0 KARTON 280 PCS</t>
  </si>
  <si>
    <t>15 KARTON 200 PCS</t>
  </si>
  <si>
    <t>14 KARTON 173 PCS</t>
  </si>
  <si>
    <t>1 KARTON 250 PAK</t>
  </si>
  <si>
    <t>0 KARTON 85 PCS</t>
  </si>
  <si>
    <t>1 KARTON 285 PCS</t>
  </si>
  <si>
    <t>LOOSE LEAF B5-100 KOTAK KECIL</t>
  </si>
  <si>
    <t>10 KARTON 630 PCS</t>
  </si>
  <si>
    <t>4 KARTON 936 PCS</t>
  </si>
  <si>
    <t>9 KARTON 25 LSN</t>
  </si>
  <si>
    <t>1 KARTON 78 LSN</t>
  </si>
  <si>
    <t>MEC-TZ3</t>
  </si>
  <si>
    <t>MECHPEN TIZO G 09301 (24PCS)</t>
  </si>
  <si>
    <t>G-09301</t>
  </si>
  <si>
    <t>MEC-TZ2</t>
  </si>
  <si>
    <t>MECHPEN TIZO G-09307</t>
  </si>
  <si>
    <t>MEC-TZ24</t>
  </si>
  <si>
    <t>MECHPEN TIZO G 9007 A</t>
  </si>
  <si>
    <t>G 9007 A</t>
  </si>
  <si>
    <t>MEC-TZ25</t>
  </si>
  <si>
    <t>MECHPEN TIZO G 09312 (24PCS)</t>
  </si>
  <si>
    <t>G 09312</t>
  </si>
  <si>
    <t>MEC-TZ26</t>
  </si>
  <si>
    <t>MECHPEN TIZO TM 030-B</t>
  </si>
  <si>
    <t>030-B</t>
  </si>
  <si>
    <t>MEC-TZ27</t>
  </si>
  <si>
    <t>MECHPEN TIZO TM 030A-2</t>
  </si>
  <si>
    <t>030A-2</t>
  </si>
  <si>
    <t>MEC-TZ28</t>
  </si>
  <si>
    <t>MECHPEN TIZO 2.0 TM 02930</t>
  </si>
  <si>
    <t>MEC-TZ29</t>
  </si>
  <si>
    <t>MECHPEN 0.5 BATIK TM 01600-B</t>
  </si>
  <si>
    <t>01600-B</t>
  </si>
  <si>
    <t>MEC-TZ23</t>
  </si>
  <si>
    <t>-1 KARTON -48 PCS</t>
  </si>
  <si>
    <t>-1 KARTON -6 PCS</t>
  </si>
  <si>
    <t>NOT-IM112</t>
  </si>
  <si>
    <t>NOTEBOOK SPIRAL 8417</t>
  </si>
  <si>
    <t>NOT-IM113</t>
  </si>
  <si>
    <t>NOTEBOOK SPIRAL 1316</t>
  </si>
  <si>
    <t>PAPAN WB 3550 35 X 50 (IMPORT)</t>
  </si>
  <si>
    <t>0 KARTON 23 LSN</t>
  </si>
  <si>
    <t>PC KODE SF-398 LAMPU 3 SUSUN</t>
  </si>
  <si>
    <t>PCA-XL242</t>
  </si>
  <si>
    <t>180-28</t>
  </si>
  <si>
    <t>PCA-XL243</t>
  </si>
  <si>
    <t>180-F</t>
  </si>
  <si>
    <t>PCA-XL244</t>
  </si>
  <si>
    <t>191-F</t>
  </si>
  <si>
    <t>PCA-XL245</t>
  </si>
  <si>
    <t>191-27</t>
  </si>
  <si>
    <t>PCA-XL246</t>
  </si>
  <si>
    <t>193-27</t>
  </si>
  <si>
    <t>PCA-XL247</t>
  </si>
  <si>
    <t>194-26</t>
  </si>
  <si>
    <t>PCA-XL248</t>
  </si>
  <si>
    <t>931-01</t>
  </si>
  <si>
    <t>PCA-XL249</t>
  </si>
  <si>
    <t>932-F</t>
  </si>
  <si>
    <t>PCA-XL250</t>
  </si>
  <si>
    <t>331-23</t>
  </si>
  <si>
    <t>PCA-NB241</t>
  </si>
  <si>
    <t>PC KLG TY 522</t>
  </si>
  <si>
    <t>TY 522</t>
  </si>
  <si>
    <t>PEN-IM55</t>
  </si>
  <si>
    <t>PENSIL E-01 + STIP</t>
  </si>
  <si>
    <t>E-01</t>
  </si>
  <si>
    <t>IMPORT 2019+E2</t>
  </si>
  <si>
    <t>1 KARTON 650 PAK</t>
  </si>
  <si>
    <t>PW 24W KAYAGI KY-CP 0724</t>
  </si>
  <si>
    <t>PW 12W KAYAGI KY-CP 1210 PANJANG</t>
  </si>
  <si>
    <t>SAM-NB8</t>
  </si>
  <si>
    <t>20 KARTON 30 LSN</t>
  </si>
  <si>
    <t>4 KARTON 19 BOX</t>
  </si>
  <si>
    <t>2 KARTON 18 BOX</t>
  </si>
  <si>
    <t>TAP-IM11</t>
  </si>
  <si>
    <t>ISOLASI 608</t>
  </si>
  <si>
    <t>TAP-IM12</t>
  </si>
  <si>
    <t>ISOLASI KT-1502 FANCY</t>
  </si>
  <si>
    <t>KT-1502</t>
  </si>
  <si>
    <t>TAP-IM13</t>
  </si>
  <si>
    <t>ISOLASI GG-1503 METALIK (4 MOTIF)</t>
  </si>
  <si>
    <t>GG-1503</t>
  </si>
  <si>
    <t>-1 KARTON -2 LSN</t>
  </si>
  <si>
    <t>1 KARTON 384 PCS</t>
  </si>
  <si>
    <t>2 KARTON 636 PCS</t>
  </si>
  <si>
    <t>0 KARTON 696 PCS</t>
  </si>
  <si>
    <t>0 KARTON -17 LSN</t>
  </si>
  <si>
    <t>0 KARTON -79 PCS</t>
  </si>
  <si>
    <t>CARRY FILE TOPLA 8830 MIX</t>
  </si>
  <si>
    <t>0 KARTON 8 PCS</t>
  </si>
  <si>
    <t>3 KARTON 72 PCS</t>
  </si>
  <si>
    <t>15 KARTON 132 PCS</t>
  </si>
  <si>
    <t>19 KARTON 37 BOX</t>
  </si>
  <si>
    <t>0 KARTON 108 PCS</t>
  </si>
  <si>
    <t>6 KARTON 29 LSN</t>
  </si>
  <si>
    <t>BOL-NB163</t>
  </si>
  <si>
    <t>10 KARTON 107 LSN</t>
  </si>
  <si>
    <t>12 KARTON 126 LSN</t>
  </si>
  <si>
    <t>3 KARTON 1236 PCS</t>
  </si>
  <si>
    <t>10 KARTON 52 LSN</t>
  </si>
  <si>
    <t>4 KARTON 1212 PCS</t>
  </si>
  <si>
    <t>1 KARTON 1440 PCS</t>
  </si>
  <si>
    <t>BP TIZO TECH JOB TG 501</t>
  </si>
  <si>
    <t>BP ST 500 (LIGHT) ISI 12</t>
  </si>
  <si>
    <t>1 KARTON 50 LSN</t>
  </si>
  <si>
    <t>0 KARTON 39 LSN</t>
  </si>
  <si>
    <t>DRA-IM34</t>
  </si>
  <si>
    <t>12</t>
  </si>
  <si>
    <t>38 KARTON 30 LSN</t>
  </si>
  <si>
    <t>29 KARTON 432 PCS</t>
  </si>
  <si>
    <t>0 KARTON -41 PCS</t>
  </si>
  <si>
    <t>1 KARTON 17 LSN</t>
  </si>
  <si>
    <t>MAP KANCING 1 SIKA AC-05 BIRU</t>
  </si>
  <si>
    <t>MAP KANCING 1 SIKA AC-05 HIJAU</t>
  </si>
  <si>
    <t>MAP KANCING 1 SIKA AC-05 KUNING</t>
  </si>
  <si>
    <t>MAP KANCING 1 SIKA AC-05 MERAH</t>
  </si>
  <si>
    <t>MAP KANCING 1 SIKA AC-05 PUTIH</t>
  </si>
  <si>
    <t>PAP-5</t>
  </si>
  <si>
    <t>SBS &amp; IMPORT E2</t>
  </si>
  <si>
    <t>GLOBAL/IMPORT</t>
  </si>
  <si>
    <t>PAP-IM4</t>
  </si>
  <si>
    <t>2 KARTON 12 PCS</t>
  </si>
  <si>
    <t>59 KARTON 36 PCS</t>
  </si>
  <si>
    <t>0 KARTON 84 PCS</t>
  </si>
  <si>
    <t>0 KARTON -73 PCS</t>
  </si>
  <si>
    <t>0 KARTON -43 PCS</t>
  </si>
  <si>
    <t>0 KARTON -88 PCS</t>
  </si>
  <si>
    <t>-3 KARTON -12 PCS</t>
  </si>
  <si>
    <t>0 KARTON -23 PCS</t>
  </si>
  <si>
    <t>1 KARTON 24 BOX</t>
  </si>
  <si>
    <t>0 KARTON -99 PCS</t>
  </si>
  <si>
    <t>0 KARTON -242 PCS</t>
  </si>
  <si>
    <t>19 KARTON 147 PCS</t>
  </si>
  <si>
    <t>1 KARTON 45 PCS</t>
  </si>
  <si>
    <t>0 KARTON -206 PCS</t>
  </si>
  <si>
    <t>TAS-IM93</t>
  </si>
  <si>
    <t>TAS TIDUR GGH-S (6 MOTIF)</t>
  </si>
  <si>
    <t>TAS-IM94</t>
  </si>
  <si>
    <t>TAS TIDUR GGH-M (6 MOTIF)</t>
  </si>
  <si>
    <t>TAS-IM95</t>
  </si>
  <si>
    <t>TAS TIDUR GGH-L (6 MOTIF)</t>
  </si>
  <si>
    <t>2 KARTON 324 PCS</t>
  </si>
  <si>
    <t>4 KARTON 26 LSN</t>
  </si>
  <si>
    <t>TIPEX KENKO GP-01</t>
  </si>
  <si>
    <t>BUKU TABUNGAN KOJIKO</t>
  </si>
  <si>
    <t>SKETCH BOOK A4 56183</t>
  </si>
  <si>
    <t>LILIN SHINTOENG 24 BATANG</t>
  </si>
  <si>
    <t>ID CARD SET HC-37697</t>
  </si>
  <si>
    <t>ASAHAN MEJA HELLO KITTY KT 8009</t>
  </si>
  <si>
    <t>NOTEBOOK SPIRAL A5 8007</t>
  </si>
  <si>
    <t>NOTEBOOK SPIRAL A5 8001</t>
  </si>
  <si>
    <t>SKETCH BOOK 8K 56199</t>
  </si>
  <si>
    <t>12,500.00</t>
  </si>
  <si>
    <t>20,000.00</t>
  </si>
  <si>
    <t>17,500.00</t>
  </si>
  <si>
    <t>25,000.00</t>
  </si>
  <si>
    <t>100,000.00</t>
  </si>
  <si>
    <t>72,000.00</t>
  </si>
  <si>
    <t>13</t>
  </si>
  <si>
    <t>NOT-NB114</t>
  </si>
  <si>
    <t>AGE-NB20</t>
  </si>
  <si>
    <t>AGE-NB19</t>
  </si>
  <si>
    <t>AGENDA 50K BC-511 (35-50)</t>
  </si>
  <si>
    <t>ASA-IM7</t>
  </si>
  <si>
    <t>ASA-IM8</t>
  </si>
  <si>
    <t>ASA-NB21</t>
  </si>
  <si>
    <t>7 KARTON 93 PCS</t>
  </si>
  <si>
    <t>ASA-NB126</t>
  </si>
  <si>
    <t>KT-8009</t>
  </si>
  <si>
    <t>1 KARTON 8 BOX</t>
  </si>
  <si>
    <t>0 KARTON -5 BOX</t>
  </si>
  <si>
    <t>BGA-IM7</t>
  </si>
  <si>
    <t>IMPORT E3</t>
  </si>
  <si>
    <t>BGA-IM8</t>
  </si>
  <si>
    <t>BGA-IM9</t>
  </si>
  <si>
    <t>BGA-IM10</t>
  </si>
  <si>
    <t>BGA-IM11</t>
  </si>
  <si>
    <t>BGA-IM12</t>
  </si>
  <si>
    <t>SKETCH BOOK A4 56184</t>
  </si>
  <si>
    <t>BGA-IM13</t>
  </si>
  <si>
    <t>SKETCH BOOK A4 56172</t>
  </si>
  <si>
    <t>1 KARTON 64 LSN</t>
  </si>
  <si>
    <t>0 KARTON 82 LSN</t>
  </si>
  <si>
    <t>BOL-FN73</t>
  </si>
  <si>
    <t>FN</t>
  </si>
  <si>
    <t>EMICO</t>
  </si>
  <si>
    <t>BOL-CS74</t>
  </si>
  <si>
    <t>G89</t>
  </si>
  <si>
    <t>BOL-DB103</t>
  </si>
  <si>
    <t>BP DEBOZZ DB G 06</t>
  </si>
  <si>
    <t>G-06</t>
  </si>
  <si>
    <t>1 KARTON 24 LSN</t>
  </si>
  <si>
    <t>1 KARTON 60 LSN</t>
  </si>
  <si>
    <t>BP GEL + GANTUNGAN 224</t>
  </si>
  <si>
    <t>BP GEL + GANTUNGAN 701</t>
  </si>
  <si>
    <t>BP GEL + GANTUNGAN 9165</t>
  </si>
  <si>
    <t>6 KARTON 1296 PCS</t>
  </si>
  <si>
    <t>0 KARTON 43 LSN</t>
  </si>
  <si>
    <t>0 KARTON 4 LSN</t>
  </si>
  <si>
    <t>BP GEL 585</t>
  </si>
  <si>
    <t>0 KARTON 75 LSN</t>
  </si>
  <si>
    <t>0 KARTON 110 LSN</t>
  </si>
  <si>
    <t>2 KARTON 36 LSN</t>
  </si>
  <si>
    <t>BUK-KJ17</t>
  </si>
  <si>
    <t>8 KARTON 24 PCS</t>
  </si>
  <si>
    <t>3 KARTON 42 PCS</t>
  </si>
  <si>
    <t>2 KARTON 15 PCS</t>
  </si>
  <si>
    <t>CRA-KN7</t>
  </si>
  <si>
    <t>CRAYON PUTAR 24 SNOOPY EIEI KENKO</t>
  </si>
  <si>
    <t>20 KARTON 0 PCS</t>
  </si>
  <si>
    <t>CRA-KN8</t>
  </si>
  <si>
    <t>CRAYON PUTAR 24 ICE AGE EIEI KENKO</t>
  </si>
  <si>
    <t>1 KARTON -19 LSN</t>
  </si>
  <si>
    <t>DIA-NB11</t>
  </si>
  <si>
    <t>DIARI RING 272-274</t>
  </si>
  <si>
    <t>272-274</t>
  </si>
  <si>
    <t>SINAR KOTA</t>
  </si>
  <si>
    <t>1 KARTON 725 PCS</t>
  </si>
  <si>
    <t>DIS-MC12</t>
  </si>
  <si>
    <t>M-200</t>
  </si>
  <si>
    <t>GARISAN BUSUR ENTER NO.4 (120)</t>
  </si>
  <si>
    <t>GAR-EN4</t>
  </si>
  <si>
    <t>GARISAN BUSUR ENTER NO. 4 PLST BIRU</t>
  </si>
  <si>
    <t>0 KARTON 776 PCS</t>
  </si>
  <si>
    <t>GAR-IM123</t>
  </si>
  <si>
    <t>ZX-019</t>
  </si>
  <si>
    <t>GAR-IM147</t>
  </si>
  <si>
    <t>GARISAN LIPAT 30CM 6623 (1 BOX=40 PCS)</t>
  </si>
  <si>
    <t>GAR-IM149</t>
  </si>
  <si>
    <t>GARISAN SET 20CM 8182 (1 BOX=40 PCS)</t>
  </si>
  <si>
    <t>GAR-IM150</t>
  </si>
  <si>
    <t>GARISAN SET 20CM 8208 (1 BOX=40 PCS)</t>
  </si>
  <si>
    <t>GAR-IM152</t>
  </si>
  <si>
    <t>GARISAN SET 20CM 8177 (1 BOX=40 PCS)</t>
  </si>
  <si>
    <t>GAR-IM257</t>
  </si>
  <si>
    <t>GARISAN SABLON/GEOMETRI 095 (1 BOX=50 PCS)</t>
  </si>
  <si>
    <t>GAR-IM258</t>
  </si>
  <si>
    <t>GARISAN SABLON/GEOMETRI 098 (1 BOX=50 PCS)</t>
  </si>
  <si>
    <t>GUN-ID33</t>
  </si>
  <si>
    <t>GUNTING IDEAL DR 2</t>
  </si>
  <si>
    <t>DR-2</t>
  </si>
  <si>
    <t>D-R ORIGINAL</t>
  </si>
  <si>
    <t>0 KARTON 22 LSN</t>
  </si>
  <si>
    <t>1 KARTON 32 LSN</t>
  </si>
  <si>
    <t>4 KARTON 4 BOX</t>
  </si>
  <si>
    <t>IDC-IM30</t>
  </si>
  <si>
    <t>IDC-IM31</t>
  </si>
  <si>
    <t>ID CARD SET HC-40383</t>
  </si>
  <si>
    <t>0 KARTON -98 BOX</t>
  </si>
  <si>
    <t>3 KARTON 227 BOX</t>
  </si>
  <si>
    <t>0 KARTON -150 BOX</t>
  </si>
  <si>
    <t>IGE-IM27</t>
  </si>
  <si>
    <t>UTN-1</t>
  </si>
  <si>
    <t>IMPORT B2 + B3 + C3 + C5 + E3</t>
  </si>
  <si>
    <t>JAN-MC7</t>
  </si>
  <si>
    <t>JANGKA MICROTOP MT 2506</t>
  </si>
  <si>
    <t>KAR-NB4</t>
  </si>
  <si>
    <t>KARET PENTIL MINI SWAN KECIL</t>
  </si>
  <si>
    <t>KRE-KO3</t>
  </si>
  <si>
    <t>KUAS 251-1 PAGODA (NO. 1)</t>
  </si>
  <si>
    <t>LIL-SH6</t>
  </si>
  <si>
    <t>0 KARTON 1550 PCS</t>
  </si>
  <si>
    <t>MANUAL 8 JUL KECIL 17 JUL BESAR</t>
  </si>
  <si>
    <t>BM 56</t>
  </si>
  <si>
    <t>MAP-IM257</t>
  </si>
  <si>
    <t>C55</t>
  </si>
  <si>
    <t>MAP-GS258</t>
  </si>
  <si>
    <t>GD 56</t>
  </si>
  <si>
    <t>0 KARTON -94 LSN</t>
  </si>
  <si>
    <t>MEC-TZ30</t>
  </si>
  <si>
    <t>TM-01800A</t>
  </si>
  <si>
    <t>NOTEBOOK A5-107</t>
  </si>
  <si>
    <t>NOTEBOOK A5-521</t>
  </si>
  <si>
    <t>-1 KARTON -42 PCS</t>
  </si>
  <si>
    <t>NOT-NB115</t>
  </si>
  <si>
    <t>NOTEBOOK AA0920-3 (0929)</t>
  </si>
  <si>
    <t>NOT-NB116</t>
  </si>
  <si>
    <t>NOTEBOOK SPIRAL A5 LB-2529-22</t>
  </si>
  <si>
    <t>2529-22</t>
  </si>
  <si>
    <t>NOT-NB117</t>
  </si>
  <si>
    <t>NOTEBOOK SPIRAL A5 LB-2529-23</t>
  </si>
  <si>
    <t>2529-23</t>
  </si>
  <si>
    <t>NOT-NB118</t>
  </si>
  <si>
    <t>NOTEBOOK SPIRAL A5 LB-2529-24</t>
  </si>
  <si>
    <t>2529-24</t>
  </si>
  <si>
    <t>NOT-NB119</t>
  </si>
  <si>
    <t>NOTEBOOK SPIRAL A5 LB-2529-25</t>
  </si>
  <si>
    <t>2529-25</t>
  </si>
  <si>
    <t>NOT-NB120</t>
  </si>
  <si>
    <t>NOT-NB121</t>
  </si>
  <si>
    <t>NOTEBOOK SPIRAL A5 8006</t>
  </si>
  <si>
    <t>NOT-NB122</t>
  </si>
  <si>
    <t>PAP-IM6</t>
  </si>
  <si>
    <t>PAPAN W/B JL-115</t>
  </si>
  <si>
    <t>PAP-IM7</t>
  </si>
  <si>
    <t>PAPAN W/B JL-116</t>
  </si>
  <si>
    <t>IMPORT E4</t>
  </si>
  <si>
    <t>PAP-IM8</t>
  </si>
  <si>
    <t>PAPAN W/B JL-117</t>
  </si>
  <si>
    <t>PCA-TP242</t>
  </si>
  <si>
    <t>2879 B</t>
  </si>
  <si>
    <t>PCA-NB243</t>
  </si>
  <si>
    <t>PCA-NB244</t>
  </si>
  <si>
    <t>PCA-NB245</t>
  </si>
  <si>
    <t>6635-2</t>
  </si>
  <si>
    <t>PCA-NB246</t>
  </si>
  <si>
    <t>1673-2</t>
  </si>
  <si>
    <t>PCA-NB247</t>
  </si>
  <si>
    <t>PCA-NB248</t>
  </si>
  <si>
    <t>PCA-NB249</t>
  </si>
  <si>
    <t>5 KARTON 1 SLOP</t>
  </si>
  <si>
    <t>0 KARTON 4 SLOP</t>
  </si>
  <si>
    <t>13 KARTON 21 PCS</t>
  </si>
  <si>
    <t>POM-IM2</t>
  </si>
  <si>
    <t>POMPA + BALON 2000 (10)</t>
  </si>
  <si>
    <t>POM-IM3</t>
  </si>
  <si>
    <t>POMPA + BALON 16EA-1 (16)</t>
  </si>
  <si>
    <t>16EA-1</t>
  </si>
  <si>
    <t>POM-IM4</t>
  </si>
  <si>
    <t>POMPA + BALON 16EA-2</t>
  </si>
  <si>
    <t>16EA-2</t>
  </si>
  <si>
    <t>0 KARTON 119 PCS</t>
  </si>
  <si>
    <t>0 KARTON 119 PAK</t>
  </si>
  <si>
    <t>SEM-NB16</t>
  </si>
  <si>
    <t>STI-NB17</t>
  </si>
  <si>
    <t>-1 KARTON -32 PAK</t>
  </si>
  <si>
    <t>STP-VE4</t>
  </si>
  <si>
    <t>MOD-45M</t>
  </si>
  <si>
    <t>TAL-NB3</t>
  </si>
  <si>
    <t>TAS-NB53</t>
  </si>
  <si>
    <t>TAS KARUNG 30X40</t>
  </si>
  <si>
    <t>TAS BATIK T ALPINDO</t>
  </si>
  <si>
    <t>TAS KARUNG TIDUR 33X27</t>
  </si>
  <si>
    <t>SURYA, IMPORT</t>
  </si>
  <si>
    <t>50X35</t>
  </si>
  <si>
    <t>TAS-NB173</t>
  </si>
  <si>
    <t>70X53</t>
  </si>
  <si>
    <t>TAS-NB174</t>
  </si>
  <si>
    <t>2 KARTON 58 LSN</t>
  </si>
  <si>
    <t>3 KARTON 20 LSN</t>
  </si>
  <si>
    <t>TAS KARUNG 70X55</t>
  </si>
  <si>
    <t>60X70</t>
  </si>
  <si>
    <t>3 KARTON 8 LSN</t>
  </si>
  <si>
    <t>TIP-KN55</t>
  </si>
  <si>
    <t>TIP-IM56</t>
  </si>
  <si>
    <t>TIPEX KERTAS NO. 8542</t>
  </si>
  <si>
    <t>TIP-IM57</t>
  </si>
  <si>
    <t>TIPEX KERTAS NO. 8545</t>
  </si>
  <si>
    <t>TIP-IM58</t>
  </si>
  <si>
    <t>TIPEX KERTAS NO. 8572</t>
  </si>
  <si>
    <t>TIP-IM59</t>
  </si>
  <si>
    <t>TIPEX KERTAS NO. 8575</t>
  </si>
  <si>
    <t>TIP-IM60</t>
  </si>
  <si>
    <t>TIPEX KERTAS NO. 8587</t>
  </si>
  <si>
    <t>TIP-IM61</t>
  </si>
  <si>
    <t>TIPEX KERTAS NO. 8588</t>
  </si>
  <si>
    <t>TIP-IM62</t>
  </si>
  <si>
    <t>TIPEX KERTAS NO. 8589</t>
  </si>
  <si>
    <t>TIP-IM63</t>
  </si>
  <si>
    <t>TIPEX KERTAS NO. 9260</t>
  </si>
  <si>
    <t>TIP-IM64</t>
  </si>
  <si>
    <t>TIPEX KERTAS NO. 870</t>
  </si>
  <si>
    <t>TIP-IM65</t>
  </si>
  <si>
    <t>TIPEX KERTAS NO. 9259</t>
  </si>
  <si>
    <t>TIP-IM66</t>
  </si>
  <si>
    <t>TIPEX KERTAS NO. 9425</t>
  </si>
  <si>
    <t>TIP-IM67</t>
  </si>
  <si>
    <t>TIPEX KERTAS NO. 9489</t>
  </si>
  <si>
    <t>TIP-IM68</t>
  </si>
  <si>
    <t>TIPEX KERTAS NO. 9497</t>
  </si>
  <si>
    <t>TIP-IM69</t>
  </si>
  <si>
    <t>TIPEX KERTAS NO. 9543</t>
  </si>
  <si>
    <t>GARISAN BT R3</t>
  </si>
  <si>
    <t>BOL-DB416</t>
  </si>
  <si>
    <t>LEM-NB22</t>
  </si>
  <si>
    <t>MEC-TZ31</t>
  </si>
  <si>
    <t>4 KARTON 104 PCS</t>
  </si>
  <si>
    <t>ADDRESS TELP MMORO  A-062/ 8012(1)</t>
  </si>
  <si>
    <t xml:space="preserve">AGENDA 123 POLOS </t>
  </si>
  <si>
    <t>1 KARTON 1 PCS</t>
  </si>
  <si>
    <t>AGE-NB21</t>
  </si>
  <si>
    <t>AGE-NB22</t>
  </si>
  <si>
    <t>6 KARTON 21 PCS</t>
  </si>
  <si>
    <t xml:space="preserve">Beruang </t>
  </si>
  <si>
    <t>7 KARTON 24 PCS</t>
  </si>
  <si>
    <t>0 KARTON 2 TOP</t>
  </si>
  <si>
    <t>BEL-IM2</t>
  </si>
  <si>
    <t>QJ126</t>
  </si>
  <si>
    <t>MINTA CONTOH</t>
  </si>
  <si>
    <t>0 KARTON 65 PCS</t>
  </si>
  <si>
    <t>0 KARTON -58 LSN</t>
  </si>
  <si>
    <t>3 KARTON 117 LSN</t>
  </si>
  <si>
    <t>2 KARTON 117 LSN</t>
  </si>
  <si>
    <t xml:space="preserve">BP TT SENTER 6014 SMURF </t>
  </si>
  <si>
    <t>0 KARTON -95 LSN</t>
  </si>
  <si>
    <t>0 KARTON -87 LSN</t>
  </si>
  <si>
    <t>0 KARTON -107 LSN</t>
  </si>
  <si>
    <t>0 KARTON -92 LSN</t>
  </si>
  <si>
    <t>4 KARTON 138 LSN</t>
  </si>
  <si>
    <t>10 KARTON  PCS</t>
  </si>
  <si>
    <t>21 KARTON 60 LSN</t>
  </si>
  <si>
    <t>12 KARTON 102 LSN</t>
  </si>
  <si>
    <t>7 KARTON 1572 PCS</t>
  </si>
  <si>
    <t>10 KARTON 1716 PCS</t>
  </si>
  <si>
    <t>7 KARTON 1368 PCS</t>
  </si>
  <si>
    <t>2 KARTON 98 LSN</t>
  </si>
  <si>
    <t xml:space="preserve">BP TIZO KLIK TG-3301 </t>
  </si>
  <si>
    <t>17 jul eceran, 18 besar</t>
  </si>
  <si>
    <t>0 KARTON -15 LSN</t>
  </si>
  <si>
    <t>BOL-NB412</t>
  </si>
  <si>
    <t>BOL-VC413</t>
  </si>
  <si>
    <t>BOL-NB414</t>
  </si>
  <si>
    <t>BOL-TZ415</t>
  </si>
  <si>
    <t>BP GEL TIZO 31475 E</t>
  </si>
  <si>
    <t>31475E</t>
  </si>
  <si>
    <t>G-08</t>
  </si>
  <si>
    <t>3 KARTON 205 PCS</t>
  </si>
  <si>
    <t>0 KARTON 24 PCS</t>
  </si>
  <si>
    <t>DUPLICATE</t>
  </si>
  <si>
    <t>IMPORT D1 +  C4</t>
  </si>
  <si>
    <t>8 KARTON 144 PCS</t>
  </si>
  <si>
    <t>BWA-IM29</t>
  </si>
  <si>
    <t>CAT-OS24</t>
  </si>
  <si>
    <t>WATER COLOR OSAMA 110N/ 120</t>
  </si>
  <si>
    <t>OS</t>
  </si>
  <si>
    <t>110N</t>
  </si>
  <si>
    <t xml:space="preserve">CLIPBOARD KAYU ENTER </t>
  </si>
  <si>
    <t>CEL-NB5</t>
  </si>
  <si>
    <t>L-8</t>
  </si>
  <si>
    <t>CTR-NB1</t>
  </si>
  <si>
    <t>CUT-VN13</t>
  </si>
  <si>
    <t>U 750</t>
  </si>
  <si>
    <t>DRA-IM35</t>
  </si>
  <si>
    <t xml:space="preserve">GANTUNGAN </t>
  </si>
  <si>
    <t>0 KARTON 90 LSN</t>
  </si>
  <si>
    <t>manual gudang besar kecil 19 jul</t>
  </si>
  <si>
    <t>GARISAN BUSUR ENTER 3.5 PLST BIRU (1 BOX=120 PCS)</t>
  </si>
  <si>
    <t>0 KARTON 94 BOX</t>
  </si>
  <si>
    <t>GARISAN BUTTERFLY BT 15CM</t>
  </si>
  <si>
    <t>GARISAN MIKA 15CM AB 0067</t>
  </si>
  <si>
    <t>ANGRY BIRD</t>
  </si>
  <si>
    <t>GAR-BT34</t>
  </si>
  <si>
    <t>GAR-IM39</t>
  </si>
  <si>
    <t>GAR-NB40</t>
  </si>
  <si>
    <t>GARISAN GASTA 0732 KOTAK</t>
  </si>
  <si>
    <t>GAR-NB49</t>
  </si>
  <si>
    <t>GAR-IM50</t>
  </si>
  <si>
    <t>GAR-IM51</t>
  </si>
  <si>
    <t>8 KARTON 50 PCS</t>
  </si>
  <si>
    <t>GAR-NB58</t>
  </si>
  <si>
    <t>GAR-NB59</t>
  </si>
  <si>
    <t>GAR-NB65</t>
  </si>
  <si>
    <t>GAR-NB67</t>
  </si>
  <si>
    <t>GAR-NB69</t>
  </si>
  <si>
    <t>GAR-NB72</t>
  </si>
  <si>
    <t>GAR-NB86</t>
  </si>
  <si>
    <t>GAR-NB108</t>
  </si>
  <si>
    <t>GAR-NB109</t>
  </si>
  <si>
    <t>GAR-NB114</t>
  </si>
  <si>
    <t>4 KARTON 63 LSN</t>
  </si>
  <si>
    <t>GAR-NB131</t>
  </si>
  <si>
    <t>GAR-NB135</t>
  </si>
  <si>
    <t>GAR-NB137</t>
  </si>
  <si>
    <t>GAR-NB138</t>
  </si>
  <si>
    <t>GAR-NB139</t>
  </si>
  <si>
    <t>GAR-NB140</t>
  </si>
  <si>
    <t>GAR-NB141</t>
  </si>
  <si>
    <t>GAR-NB142</t>
  </si>
  <si>
    <t>GAR-NB143</t>
  </si>
  <si>
    <t>8 KARTON 8 DISP</t>
  </si>
  <si>
    <t>GAR-NB146</t>
  </si>
  <si>
    <t>GAR-NB169</t>
  </si>
  <si>
    <t>GAR-NB182</t>
  </si>
  <si>
    <t>GAR-NB183</t>
  </si>
  <si>
    <t>GAR-NB184</t>
  </si>
  <si>
    <t xml:space="preserve">GARISAN 30CM LEBAR DISNEY DONALD DUCK </t>
  </si>
  <si>
    <t>GAR-NB185</t>
  </si>
  <si>
    <t>GAR-NB186</t>
  </si>
  <si>
    <t>GAR-NB187</t>
  </si>
  <si>
    <t>GAR-NB188</t>
  </si>
  <si>
    <t>GAR-NB189</t>
  </si>
  <si>
    <t>GAR-NB190</t>
  </si>
  <si>
    <t>SPIDERMAN</t>
  </si>
  <si>
    <t>GAR-NB191</t>
  </si>
  <si>
    <t>GAR-NB192</t>
  </si>
  <si>
    <t>GAR-NB193</t>
  </si>
  <si>
    <t>GAR-NB196</t>
  </si>
  <si>
    <t>GAR-NB201</t>
  </si>
  <si>
    <t>0 KARTON 624 PCS</t>
  </si>
  <si>
    <t>3 KARTON 30 PCS</t>
  </si>
  <si>
    <t>3 KARTON 402 PCS</t>
  </si>
  <si>
    <t xml:space="preserve">GUNTING GUNINDO HB-85 </t>
  </si>
  <si>
    <t>12 KARTON 85 LSN</t>
  </si>
  <si>
    <t xml:space="preserve">GUNTING SISTER MFL </t>
  </si>
  <si>
    <t>0 KARTON -408 PCS</t>
  </si>
  <si>
    <t xml:space="preserve">GUNTING TREND XL </t>
  </si>
  <si>
    <t>0 KARTON -4000 PCS</t>
  </si>
  <si>
    <t>ID CARD A3 IMPORT</t>
  </si>
  <si>
    <t>ID CARD A1 IMPORT</t>
  </si>
  <si>
    <t>ID CARD A2 IMPORT</t>
  </si>
  <si>
    <t>0 KARTON  PCS</t>
  </si>
  <si>
    <t>2 KARTON 29 BOX</t>
  </si>
  <si>
    <t>6 KARTON 13 LSN</t>
  </si>
  <si>
    <t>0 KARTON -1692 PCS</t>
  </si>
  <si>
    <t>0 KARTON -768 PCS</t>
  </si>
  <si>
    <t>22 KARTON 22 PAK</t>
  </si>
  <si>
    <t xml:space="preserve">LEM TEMBAK B MS PUTIH </t>
  </si>
  <si>
    <t>0 KARTON -2 RTG</t>
  </si>
  <si>
    <t>MAGNET  3010J SMILE WARNA</t>
  </si>
  <si>
    <t>MAGNET  X3010 SMILE KUNING</t>
  </si>
  <si>
    <t xml:space="preserve">EXPANDING FILE MICROTOP MT-631 FOLIO </t>
  </si>
  <si>
    <t>1 KARTON 28 LSN</t>
  </si>
  <si>
    <t>030-E</t>
  </si>
  <si>
    <t>0 KARTON -6000 PCS</t>
  </si>
  <si>
    <t>NOTEBOOK  A5-103</t>
  </si>
  <si>
    <t xml:space="preserve">PALET KUMBANG 006 JOSS B </t>
  </si>
  <si>
    <t>7 KARTON 46 PCS</t>
  </si>
  <si>
    <t>11 KARTON 123 PCS</t>
  </si>
  <si>
    <t>3 KARTON 150 PCS</t>
  </si>
  <si>
    <t>1 KARTON 177 PCS</t>
  </si>
  <si>
    <t>10 KARTON 48 PCS</t>
  </si>
  <si>
    <t>14 KARTON 54 PCS</t>
  </si>
  <si>
    <t>0 KARTON -132 PCS</t>
  </si>
  <si>
    <t>53 KARTON 12 PCS</t>
  </si>
  <si>
    <t>12 KARTON 72 PCS</t>
  </si>
  <si>
    <t>8 KARTON 360 PCS</t>
  </si>
  <si>
    <t>1 KARTON 96 PCS</t>
  </si>
  <si>
    <t>-3 KARTON -10 PCS</t>
  </si>
  <si>
    <t>0 KARTON -68 PCS</t>
  </si>
  <si>
    <t xml:space="preserve">PC MAGNIT B-62A </t>
  </si>
  <si>
    <t>PC KLG XDA 3339 DORAEMON  /TSUM</t>
  </si>
  <si>
    <t>SAMA DENGAN V-TECH MOD-10M?</t>
  </si>
  <si>
    <t>0 KARTON -111 PCS</t>
  </si>
  <si>
    <t>0 KARTON -673 PCS</t>
  </si>
  <si>
    <t>0 KARTON -144 PCS</t>
  </si>
  <si>
    <t>39 KARTON 140 PAK</t>
  </si>
  <si>
    <t>5 KARTON 17 LSN</t>
  </si>
  <si>
    <t>0 KARTON -14 PAK</t>
  </si>
  <si>
    <t>-1 KARTON -15 BOX</t>
  </si>
  <si>
    <t>TAS 1838-XL  (BESAR GLITTER)</t>
  </si>
  <si>
    <t>TAS 1839-L  (TANGGUNG)</t>
  </si>
  <si>
    <t>TAS 1839-XL  (BESAR)</t>
  </si>
  <si>
    <t>TAS 1840-L  (TANGGUNG)</t>
  </si>
  <si>
    <t>TAS 1840-XL  (BESAR)</t>
  </si>
  <si>
    <t>TAS 1842-L  (TANGGUNG)</t>
  </si>
  <si>
    <t>0 KARTON 26 LSN</t>
  </si>
  <si>
    <t xml:space="preserve">TAS RANSEL SPON BOND FR+HK </t>
  </si>
  <si>
    <t xml:space="preserve">TAS SHOPCRAFT LYNP 542-1/4 </t>
  </si>
  <si>
    <t xml:space="preserve">TAS SHOPCRAFT TLY MP 061/ 064 </t>
  </si>
  <si>
    <t xml:space="preserve">TAS SLETING (A5 52) JARING </t>
  </si>
  <si>
    <t xml:space="preserve">TAS TALI METALIK (1 PK=12 PC) GOLD SILVER </t>
  </si>
  <si>
    <t xml:space="preserve">TAS ZIPPER FOLIO TALI 2 MM </t>
  </si>
  <si>
    <t>0 KARTON -49 LSN</t>
  </si>
  <si>
    <t>0 KARTON -26 LSN</t>
  </si>
  <si>
    <t>TUSUK SURAT TF  WR 1-001</t>
  </si>
  <si>
    <t>0 KARTON  LSN</t>
  </si>
  <si>
    <t>0 KARTON  PAK</t>
  </si>
  <si>
    <t xml:space="preserve">NOTEBOOK BNL A2560-37/38/ A5 BESAR </t>
  </si>
  <si>
    <t>0 KARTON  BOX</t>
  </si>
  <si>
    <t>0 KARTON  TAB</t>
  </si>
  <si>
    <t xml:space="preserve">BK BANK FOLIO </t>
  </si>
  <si>
    <t xml:space="preserve">BK BANK KWARTO </t>
  </si>
  <si>
    <t xml:space="preserve">BP ZHIXIN </t>
  </si>
  <si>
    <t xml:space="preserve">CLIP BOARD KWALITAS </t>
  </si>
  <si>
    <t>0 KARTON  SET</t>
  </si>
  <si>
    <t>0 KARTON  DISP</t>
  </si>
  <si>
    <t>0 KARTON  RTG</t>
  </si>
  <si>
    <t>0 KARTON  DOS</t>
  </si>
  <si>
    <t>0 KARTON  GRS</t>
  </si>
  <si>
    <t>0 KARTON  ROL</t>
  </si>
  <si>
    <t>0 KARTON  RIM</t>
  </si>
  <si>
    <t xml:space="preserve">KERTAS ORIGAMI MEWARNAI </t>
  </si>
  <si>
    <t xml:space="preserve">KS. SET FANCY MCN </t>
  </si>
  <si>
    <t xml:space="preserve">PC RET 8298 </t>
  </si>
  <si>
    <t xml:space="preserve">PC WLT 9905 </t>
  </si>
  <si>
    <t>0 KARTON  POT</t>
  </si>
  <si>
    <t>0 KARTON  CAD</t>
  </si>
  <si>
    <t>0 KARTON  TAS</t>
  </si>
  <si>
    <t xml:space="preserve">ISI STAPLER SDI 1210 (23/10) </t>
  </si>
  <si>
    <t xml:space="preserve">ISI STAPLER SDI 1204 NO.3 </t>
  </si>
  <si>
    <t>BOX (16)</t>
  </si>
  <si>
    <t>NOTEBOOK SPIRAL A5 28825 MIX</t>
  </si>
  <si>
    <t>NOTEBOOK SPIRAL A5 25100 MIX</t>
  </si>
  <si>
    <t>NOTEBOOK SPIRAL A6 28850 MIX</t>
  </si>
  <si>
    <t>PAK (20)</t>
  </si>
  <si>
    <t>AGE-IM23</t>
  </si>
  <si>
    <t>AGENDA  5814</t>
  </si>
  <si>
    <t>MANUAL 19 JUL KECIL 20 JUL BESAR</t>
  </si>
  <si>
    <t>AGE-IM24</t>
  </si>
  <si>
    <t>AGENDA 9925</t>
  </si>
  <si>
    <t>2 KARTON 28 PCS</t>
  </si>
  <si>
    <t>AGE-IM25</t>
  </si>
  <si>
    <t>AGENDA 83100</t>
  </si>
  <si>
    <t>0 KARTON -5 DISP</t>
  </si>
  <si>
    <t>0 KARTON 51 DISP</t>
  </si>
  <si>
    <t>BINDER NOTE 05202</t>
  </si>
  <si>
    <t>BIN-IM36</t>
  </si>
  <si>
    <t>BINDER NOTE 05203</t>
  </si>
  <si>
    <t>BIN-IM37</t>
  </si>
  <si>
    <t>BINDER NOTE 05204</t>
  </si>
  <si>
    <t>BIN-IM38</t>
  </si>
  <si>
    <t>BINDER NOTE 05205</t>
  </si>
  <si>
    <t>2 KARTON 108 LSN</t>
  </si>
  <si>
    <t>7 KARTON 15 LSN</t>
  </si>
  <si>
    <t>6 KARTON 41 LSN</t>
  </si>
  <si>
    <t>5 KARTON 191 LSN</t>
  </si>
  <si>
    <t>4 KARTON 103 LSN</t>
  </si>
  <si>
    <t>10 KARTON 124 LSN</t>
  </si>
  <si>
    <t>6 KARTON 1464 PCS</t>
  </si>
  <si>
    <t>0 KARTON 81 LSN</t>
  </si>
  <si>
    <t>5 KARTON 1220 PCS</t>
  </si>
  <si>
    <t>CBO-TFM1</t>
  </si>
  <si>
    <t>CLIPBOARD TF MIX</t>
  </si>
  <si>
    <t>TF CB MIX</t>
  </si>
  <si>
    <t>0 KARTON -110 PCS</t>
  </si>
  <si>
    <t>CUT-NB3</t>
  </si>
  <si>
    <t>CUTTER L500-JZ</t>
  </si>
  <si>
    <t>L500-JZ</t>
  </si>
  <si>
    <t>DAVIS MANDIRI GLOBALINDO</t>
  </si>
  <si>
    <t>DIS-NB13</t>
  </si>
  <si>
    <t>DISPENSER TS-0032</t>
  </si>
  <si>
    <t>2 KARTON 1 LSN</t>
  </si>
  <si>
    <t>GAR-BT44</t>
  </si>
  <si>
    <t>R3</t>
  </si>
  <si>
    <t>GAR-NB61</t>
  </si>
  <si>
    <t>GAR-NB62</t>
  </si>
  <si>
    <t>GAR-NB132</t>
  </si>
  <si>
    <t>GAR-NB151</t>
  </si>
  <si>
    <t>GARISAN 30CM 704 (60) GURUN</t>
  </si>
  <si>
    <t>GURUN</t>
  </si>
  <si>
    <t>GARISAN SABLON 9443-18</t>
  </si>
  <si>
    <t>0 KARTON 684 PCS</t>
  </si>
  <si>
    <t>0 KARTON 7 LSN</t>
  </si>
  <si>
    <t>3 KARTON 13 PCS</t>
  </si>
  <si>
    <t>3 KARTON 7 PCS</t>
  </si>
  <si>
    <t>3 KARTON 470 PCS</t>
  </si>
  <si>
    <t>3 KARTON 42 LSN</t>
  </si>
  <si>
    <t>0 KARTON -192 BOX</t>
  </si>
  <si>
    <t>0 KARTON -1133 PAK</t>
  </si>
  <si>
    <t>12 KARTON 13 LSN</t>
  </si>
  <si>
    <t>MAP-GS46</t>
  </si>
  <si>
    <t>MAP GASTA FC 55</t>
  </si>
  <si>
    <t>KUA-EN84</t>
  </si>
  <si>
    <t>9 KARTON 118 PAK</t>
  </si>
  <si>
    <t>4 KARTON 192 PCS</t>
  </si>
  <si>
    <t>3 KARTON 344 PCS</t>
  </si>
  <si>
    <t>MAP-MC3</t>
  </si>
  <si>
    <t>KT-360H</t>
  </si>
  <si>
    <t>MAP-VE4</t>
  </si>
  <si>
    <t>F20K</t>
  </si>
  <si>
    <t>MAP-NB6</t>
  </si>
  <si>
    <t>CH-100</t>
  </si>
  <si>
    <t>CLEAR HOLDER JOSS CH 080</t>
  </si>
  <si>
    <t>CH-080</t>
  </si>
  <si>
    <t>CLEAR HOLDER JOSS CH 020</t>
  </si>
  <si>
    <t>CH-020</t>
  </si>
  <si>
    <t>MAP-NB20</t>
  </si>
  <si>
    <t>1804-2</t>
  </si>
  <si>
    <t>MAP-NB25</t>
  </si>
  <si>
    <t>MAP FILE RET 1803-2 A5</t>
  </si>
  <si>
    <t>1803-2</t>
  </si>
  <si>
    <t>MAP FILE RET 1801-1 A6</t>
  </si>
  <si>
    <t>1801-1</t>
  </si>
  <si>
    <t>MAP FILE RET 1801-2 A5</t>
  </si>
  <si>
    <t>1801-2</t>
  </si>
  <si>
    <t>MAP FILE RET 1801-3 B5</t>
  </si>
  <si>
    <t>1801-3</t>
  </si>
  <si>
    <t>MAP FILE RET 1801-4 A4</t>
  </si>
  <si>
    <t>1801-4</t>
  </si>
  <si>
    <t>1801-5</t>
  </si>
  <si>
    <t>1802-1</t>
  </si>
  <si>
    <t>1802-2</t>
  </si>
  <si>
    <t>1802-3</t>
  </si>
  <si>
    <t>1803-1</t>
  </si>
  <si>
    <t>1803-3</t>
  </si>
  <si>
    <t>1804-1</t>
  </si>
  <si>
    <t>1804-3</t>
  </si>
  <si>
    <t>MAP-MC44</t>
  </si>
  <si>
    <t>MAP KANCING 1 MICROTOP DB 201</t>
  </si>
  <si>
    <t>MAP-NB71</t>
  </si>
  <si>
    <t>MAP KANCING 2 A6 PARIS</t>
  </si>
  <si>
    <t>15 KARTON 48 LSN</t>
  </si>
  <si>
    <t>MAP TALI SIKA AC-06 BIRU</t>
  </si>
  <si>
    <t>MAP TALI SIKA AC-06 HIJAU</t>
  </si>
  <si>
    <t>MAP TALI SIKA AC-06 KUNING</t>
  </si>
  <si>
    <t>MAP TALI SIKA AC-06 MERAH</t>
  </si>
  <si>
    <t>MAP TALI SIKA AC-06 PUTIH</t>
  </si>
  <si>
    <t>MAP-TP106</t>
  </si>
  <si>
    <t>MAP-TP107</t>
  </si>
  <si>
    <t>MAP-TP108</t>
  </si>
  <si>
    <t>MAP-TP112</t>
  </si>
  <si>
    <t>MAP-TP113</t>
  </si>
  <si>
    <t>MAP-TP114</t>
  </si>
  <si>
    <t>MAP-TP115</t>
  </si>
  <si>
    <t>MAP-TP116</t>
  </si>
  <si>
    <t>MAP-TP117</t>
  </si>
  <si>
    <t>MAP-NB120</t>
  </si>
  <si>
    <t>MAP-NB121</t>
  </si>
  <si>
    <t>MAP-NB123</t>
  </si>
  <si>
    <t>MAP-NB124</t>
  </si>
  <si>
    <t>MAP-SK137</t>
  </si>
  <si>
    <t>MAP-GS138</t>
  </si>
  <si>
    <t>MAP GASTA FB 55</t>
  </si>
  <si>
    <t>0 KARTON 160 LSN</t>
  </si>
  <si>
    <t>MAP-SK151</t>
  </si>
  <si>
    <t>MAP-SK152</t>
  </si>
  <si>
    <t>MAP-NB170</t>
  </si>
  <si>
    <t>MAP-MC178</t>
  </si>
  <si>
    <t>PA-53</t>
  </si>
  <si>
    <t>MAP-MC179</t>
  </si>
  <si>
    <t>PA-54</t>
  </si>
  <si>
    <t>MAP-MC181</t>
  </si>
  <si>
    <t>PA-57</t>
  </si>
  <si>
    <t>MAP-GS196</t>
  </si>
  <si>
    <t>MAP GASTA FB 53</t>
  </si>
  <si>
    <t>FB 53</t>
  </si>
  <si>
    <t>MAP-MC205</t>
  </si>
  <si>
    <t>MAP MICROTOP BE 55</t>
  </si>
  <si>
    <t>BE 55</t>
  </si>
  <si>
    <t>MAP-MC206</t>
  </si>
  <si>
    <t>MAP MICROTOP BN 56</t>
  </si>
  <si>
    <t>BN 56</t>
  </si>
  <si>
    <t>12 KARTON 4 LSN</t>
  </si>
  <si>
    <t>20 LBR</t>
  </si>
  <si>
    <t>MAP-MC154</t>
  </si>
  <si>
    <t>MAP-SK259</t>
  </si>
  <si>
    <t>MAP-SK260</t>
  </si>
  <si>
    <t>MAP-SK261</t>
  </si>
  <si>
    <t>MAP-SK262</t>
  </si>
  <si>
    <t>MAP-SK263</t>
  </si>
  <si>
    <t>MAP-IM264</t>
  </si>
  <si>
    <t>MAP KANCING BF-19 PUTIH</t>
  </si>
  <si>
    <t>MAP-IM265</t>
  </si>
  <si>
    <t>MAP KANCING BF-19 HIJAU</t>
  </si>
  <si>
    <t>MAP-IM266</t>
  </si>
  <si>
    <t>MAP KANCING BF-19 HITAM</t>
  </si>
  <si>
    <t>MAP-IM267</t>
  </si>
  <si>
    <t>MAP KANCING BF-19 KUNING</t>
  </si>
  <si>
    <t>MAP-IM268</t>
  </si>
  <si>
    <t>MAP KANCING BF-19 MERAH</t>
  </si>
  <si>
    <t>MAP-IM269</t>
  </si>
  <si>
    <t>MAP KANCING BF-19 BIRU</t>
  </si>
  <si>
    <t>MAP-IM270</t>
  </si>
  <si>
    <t>MAP KANCING BF-19 ORANYE</t>
  </si>
  <si>
    <t>MAP-TPM1</t>
  </si>
  <si>
    <t>MIX 8830</t>
  </si>
  <si>
    <t>MEJA BELAJAR POLOS (DOS MERAH)</t>
  </si>
  <si>
    <t>PELNA LAPTOP TABLE (MEJA BELAJAR PELNA)</t>
  </si>
  <si>
    <t>MEJA BELAJAR KARAKTER SOS (DOS BR)</t>
  </si>
  <si>
    <t>manual check via chat 24 jul</t>
  </si>
  <si>
    <t>MEJ-NB6</t>
  </si>
  <si>
    <t>MEJA BELAJAR FANCY (DORAEMON,SPIDERMAN,DLL)</t>
  </si>
  <si>
    <t>MEJ-VA7</t>
  </si>
  <si>
    <t>MEJA BELAJAR FANCY VAN ART</t>
  </si>
  <si>
    <t>NOT-IMM1</t>
  </si>
  <si>
    <t>MIX 28825</t>
  </si>
  <si>
    <t>3 KARTON 108 PCS</t>
  </si>
  <si>
    <t>NOT-IMM2</t>
  </si>
  <si>
    <t>MIX 25100</t>
  </si>
  <si>
    <t>5 KARTON 16 PCS</t>
  </si>
  <si>
    <t>NOT-IMM3</t>
  </si>
  <si>
    <t>MIX 28850</t>
  </si>
  <si>
    <t>M3</t>
  </si>
  <si>
    <t>0 KARTON 2 PCS</t>
  </si>
  <si>
    <t>NOTEBOOK WENGU B1019 (B5)</t>
  </si>
  <si>
    <t>NOTEBOOK TALI 707-19</t>
  </si>
  <si>
    <t>NOTEBOOK TALI A5-110</t>
  </si>
  <si>
    <t>NOTEBOOK SPIRAL 25100-56</t>
  </si>
  <si>
    <t>NOTEBOOK SPIRAL 25100-62</t>
  </si>
  <si>
    <t>NOTEBOOK SPIRAL 25100-71</t>
  </si>
  <si>
    <t>NOTEBOOK SPIRAL 28825-68</t>
  </si>
  <si>
    <t>0 KARTON -8 PCS</t>
  </si>
  <si>
    <t>NOTEBOOK SPIRAL 50100-67</t>
  </si>
  <si>
    <t>NOTEBOOK GLITTER JT 7025-28</t>
  </si>
  <si>
    <t>NOTEBOOK GLITTER JT 7050-20</t>
  </si>
  <si>
    <t>NOTEBOOK SPIRAL 28850-62</t>
  </si>
  <si>
    <t>NOTEBOOK SPIRAL 28850-64</t>
  </si>
  <si>
    <t>NOTEBOOK SPIRAL 28825-62</t>
  </si>
  <si>
    <t>NOTEBOOK SPIRAL 28825-63</t>
  </si>
  <si>
    <t>-1 KARTON -56 PCS</t>
  </si>
  <si>
    <t>NOTEBOOK SPIRAL 25100-60</t>
  </si>
  <si>
    <t>NOTEBOOK SPIRAL 25100-68</t>
  </si>
  <si>
    <t>NOTEBOOK TALI A5-511</t>
  </si>
  <si>
    <t>NOTEBOOK SPIRAL 25100-64</t>
  </si>
  <si>
    <t>NOTEBOOK GLITTER JT 7025-29</t>
  </si>
  <si>
    <t>NOT-IMM4</t>
  </si>
  <si>
    <t>NOTEBOOK SPIRAL A6 50100 MIX</t>
  </si>
  <si>
    <t>MIX 50100</t>
  </si>
  <si>
    <t>M4</t>
  </si>
  <si>
    <t>NOT-NB123</t>
  </si>
  <si>
    <t>NOTEBOOK SPIRAL 64K- S001/ KITTY</t>
  </si>
  <si>
    <t>S001</t>
  </si>
  <si>
    <t>NOTEBOOK WENGU B1010 (B5）</t>
  </si>
  <si>
    <t>0 KARTON 69 PCS</t>
  </si>
  <si>
    <t>MAP-GS140</t>
  </si>
  <si>
    <t>MAP GASTA GD 57</t>
  </si>
  <si>
    <t>MAP-GS142</t>
  </si>
  <si>
    <t>MAP GASTA GE 57</t>
  </si>
  <si>
    <t>0 KARTON 75 PCS</t>
  </si>
  <si>
    <t>0 KARTON 73 PCS</t>
  </si>
  <si>
    <t>0 KARTON 63 PCS</t>
  </si>
  <si>
    <t>0 KARTON -156 PCS</t>
  </si>
  <si>
    <t>PENSIL 2B KAYAGI PF3050</t>
  </si>
  <si>
    <t>PENSIL 2B KAYAGI PF3093</t>
  </si>
  <si>
    <t>0 KARTON -20 GRS</t>
  </si>
  <si>
    <t>PEN-KY56</t>
  </si>
  <si>
    <t>PENSIL 2B FANCY KY-PF 3066</t>
  </si>
  <si>
    <t>PF-3066</t>
  </si>
  <si>
    <t>PEN-KY57</t>
  </si>
  <si>
    <t>PENSIL 2B KAYAGI KY-PF 3055</t>
  </si>
  <si>
    <t>PF-3055</t>
  </si>
  <si>
    <t>PEN-KY58</t>
  </si>
  <si>
    <t>PENSIL 2B KAYAGI KY-PF 3090</t>
  </si>
  <si>
    <t>PF-3090</t>
  </si>
  <si>
    <t>PEN-KY59</t>
  </si>
  <si>
    <t>PENSIL 2B KAYAGI KY-PF 3091</t>
  </si>
  <si>
    <t>PF-3091</t>
  </si>
  <si>
    <t>PEN-KY60</t>
  </si>
  <si>
    <t>PENSIL 2B KAYAGI KY-PF 3092</t>
  </si>
  <si>
    <t>PF-3092</t>
  </si>
  <si>
    <t>PEN-KY61</t>
  </si>
  <si>
    <t>PENSIL 2B KAYAGI KY-PF2025</t>
  </si>
  <si>
    <t>PF-2025</t>
  </si>
  <si>
    <t>PEN-KY62</t>
  </si>
  <si>
    <t>PENSIL 2B KAYAGI KY-PF 3058</t>
  </si>
  <si>
    <t>PF-3058</t>
  </si>
  <si>
    <t>5 KARTON 162 PAK</t>
  </si>
  <si>
    <t>0 KARTON 151 PAK</t>
  </si>
  <si>
    <t>TF 010</t>
  </si>
  <si>
    <t>STICK NOTE TF 654-4C</t>
  </si>
  <si>
    <t>PW KY CP 1224</t>
  </si>
  <si>
    <t>SAM-EN4</t>
  </si>
  <si>
    <t>SAMPUL ROLL ENTER 345</t>
  </si>
  <si>
    <t>19 KARTON 198 PAK</t>
  </si>
  <si>
    <t>SEM-NB17</t>
  </si>
  <si>
    <t>SEMPOA JAYA 17 BARIS</t>
  </si>
  <si>
    <t>5 KARTON 137 LSN</t>
  </si>
  <si>
    <t>0 KARTON 111 SET</t>
  </si>
  <si>
    <t>0 KARTON -900 PCS</t>
  </si>
  <si>
    <t>TAS-IMM1</t>
  </si>
  <si>
    <t>TAS TALI GG-01 KECIL MIX</t>
  </si>
  <si>
    <t>MIX GG-01</t>
  </si>
  <si>
    <t>TAS-IMM2</t>
  </si>
  <si>
    <t>TAS TALI GG-02 TANGGUNG MIX</t>
  </si>
  <si>
    <t>MIX GG-02</t>
  </si>
  <si>
    <t>TAS-IMM3</t>
  </si>
  <si>
    <t>TAS TALI GG-03 BESAR MIX</t>
  </si>
  <si>
    <t>MIX GG-03</t>
  </si>
  <si>
    <t>GG-01</t>
  </si>
  <si>
    <t>GG-02</t>
  </si>
  <si>
    <t>GG-03</t>
  </si>
  <si>
    <t>TIPEX KERTAS SET XB-B221</t>
  </si>
  <si>
    <t>2 KARTON 6 LSN</t>
  </si>
  <si>
    <t>0 KARTON -55 LSN</t>
  </si>
  <si>
    <t>IMPORT D6+D3</t>
  </si>
  <si>
    <t>KADAR BUDHI</t>
  </si>
  <si>
    <t>KROYA</t>
  </si>
  <si>
    <t>608-4</t>
  </si>
  <si>
    <t>608-5</t>
  </si>
  <si>
    <t>SBM</t>
  </si>
  <si>
    <t>SEMARANG</t>
  </si>
  <si>
    <t>ISI GEL TZ-501 R BIRU</t>
  </si>
  <si>
    <t>LARIS BARU</t>
  </si>
  <si>
    <t>MUNTILAN</t>
  </si>
  <si>
    <t>SULUNG</t>
  </si>
  <si>
    <t>SISWA</t>
  </si>
  <si>
    <t>BIMA</t>
  </si>
  <si>
    <t>CILACAP</t>
  </si>
  <si>
    <t>AF TOYS</t>
  </si>
  <si>
    <t>KENDAL</t>
  </si>
  <si>
    <t>INDOFOTOCOPY</t>
  </si>
  <si>
    <t>PARAKAN</t>
  </si>
  <si>
    <t>ROYYAN</t>
  </si>
  <si>
    <t>SOLO</t>
  </si>
  <si>
    <t>GUNUNG JATI</t>
  </si>
  <si>
    <t>CIREBON</t>
  </si>
  <si>
    <t>ANUGRAH SEJAHTERA</t>
  </si>
  <si>
    <t>PURWOKERTO</t>
  </si>
  <si>
    <t>MERPATI</t>
  </si>
  <si>
    <t>MALANG</t>
  </si>
  <si>
    <t>METRO JAYA</t>
  </si>
  <si>
    <t>GRAFIKA</t>
  </si>
  <si>
    <t>JEPARA</t>
  </si>
  <si>
    <t>BENDERA MERAH/ PUTIH TALI TRISULA</t>
  </si>
  <si>
    <t>WONOSOBO</t>
  </si>
  <si>
    <t>MADIUN</t>
  </si>
  <si>
    <t>DEWI</t>
  </si>
  <si>
    <t>KLATEN</t>
  </si>
  <si>
    <t>METRO</t>
  </si>
  <si>
    <t>MAP-NB171</t>
  </si>
  <si>
    <t>1X ADJUST CONTOH 27 JUL</t>
  </si>
  <si>
    <t>AGE-NB26</t>
  </si>
  <si>
    <t>21 KARTON 154 PCS</t>
  </si>
  <si>
    <t>13 KARTON 124 PCS</t>
  </si>
  <si>
    <t>6 KARTON 96 DISP</t>
  </si>
  <si>
    <t>7 KARTON 1620 PCS</t>
  </si>
  <si>
    <t>0 KARTON -32  SET</t>
  </si>
  <si>
    <t>0 KARTON -22  SET</t>
  </si>
  <si>
    <t>0 KARTON -31  SET</t>
  </si>
  <si>
    <t>20 KARTON 16 LSN</t>
  </si>
  <si>
    <t>13 KARTON 54 LSN</t>
  </si>
  <si>
    <t>2 KARTON 30 LSN</t>
  </si>
  <si>
    <t>GAR-YK20</t>
  </si>
  <si>
    <t>GARISAN BESI YOEKER 15CM</t>
  </si>
  <si>
    <t>GARISAN BESI YOEKER 20CM</t>
  </si>
  <si>
    <t>2 KARTON 80 LSN</t>
  </si>
  <si>
    <t>0 KARTON -24 LSN</t>
  </si>
  <si>
    <t>GAR-NB133</t>
  </si>
  <si>
    <t>GARISAN 20CM 2010</t>
  </si>
  <si>
    <t>GAR-NB134</t>
  </si>
  <si>
    <t>GARISAN 20CM 2011</t>
  </si>
  <si>
    <t>-1 KARTON -12 BOX</t>
  </si>
  <si>
    <t>GARISAN LENTUR 30CM FANCY 0031</t>
  </si>
  <si>
    <t>2 KARTON 1 PCS</t>
  </si>
  <si>
    <t>3 KARTON 32 PCS</t>
  </si>
  <si>
    <t>MAP RES VZ A6 / V2 A6</t>
  </si>
  <si>
    <t>MAP RES VZ A5 / V2 A5</t>
  </si>
  <si>
    <t>1 KARTON 70 LSN</t>
  </si>
  <si>
    <t>MAP RES VZ B5 / V2 B5</t>
  </si>
  <si>
    <t>MAP-TP43</t>
  </si>
  <si>
    <t>MAP-TP41</t>
  </si>
  <si>
    <t>MAP-TP42</t>
  </si>
  <si>
    <t>8 KARTON 216 PCS</t>
  </si>
  <si>
    <t>MAP-NB40</t>
  </si>
  <si>
    <t>MAP FILE RESLETING B B5</t>
  </si>
  <si>
    <t>0 KARTON -69 PCS</t>
  </si>
  <si>
    <t>0 KARTON -11 PCS</t>
  </si>
  <si>
    <t>23 KARTON 72 PCS</t>
  </si>
  <si>
    <t>9 KARTON 48 PCS</t>
  </si>
  <si>
    <t>16 KARTON 132 PCS</t>
  </si>
  <si>
    <t>9 KARTON 168 PCS</t>
  </si>
  <si>
    <t>14 KARTON 33 PCS</t>
  </si>
  <si>
    <t>2 KARTON 282 PCS</t>
  </si>
  <si>
    <t>PCA-NB250</t>
  </si>
  <si>
    <t>21 KARTON 23 PAK</t>
  </si>
  <si>
    <t>0 KARTON 13 LSN</t>
  </si>
  <si>
    <t>-2 KARTON -8 LSN</t>
  </si>
  <si>
    <t>1 KARTON 149 PAK</t>
  </si>
  <si>
    <t>0 KARTON 45 PAK</t>
  </si>
  <si>
    <t>0 KARTON 12 PCS</t>
  </si>
  <si>
    <t>0 KARTON 12 BOX</t>
  </si>
  <si>
    <t>4 KARTON 24 LSN</t>
  </si>
  <si>
    <t>0 KARTON 31 LSN</t>
  </si>
  <si>
    <t>5 KARTON 119 PCS</t>
  </si>
  <si>
    <t>16 KARTON 1155 PCS</t>
  </si>
  <si>
    <t>MAP KANCING 4 UTN HITAM</t>
  </si>
  <si>
    <t>DOKUMEN RISLETING PRESTIGE</t>
  </si>
  <si>
    <t>SAMI LARIS</t>
  </si>
  <si>
    <t>AMANAH BARU</t>
  </si>
  <si>
    <t>WONOGIRI</t>
  </si>
  <si>
    <t>MOTIF BUAH</t>
  </si>
  <si>
    <t>608-9</t>
  </si>
  <si>
    <t/>
  </si>
  <si>
    <t>PRIMA</t>
  </si>
  <si>
    <t>SEMANGAT BARU</t>
  </si>
  <si>
    <t>YOGYA</t>
  </si>
  <si>
    <t>4</t>
  </si>
  <si>
    <t>ABC</t>
  </si>
  <si>
    <t>AGUSTINE</t>
  </si>
  <si>
    <t>ANEKA SWALAYAN</t>
  </si>
  <si>
    <t>BREBES</t>
  </si>
  <si>
    <t>ANEKA</t>
  </si>
  <si>
    <t>ARMADA</t>
  </si>
  <si>
    <t>BANJARAN PERMAI</t>
  </si>
  <si>
    <t>TEGAL</t>
  </si>
  <si>
    <t>BARU CUTE</t>
  </si>
  <si>
    <t>BUMIAYU</t>
  </si>
  <si>
    <t>BARU SWALAYAN</t>
  </si>
  <si>
    <t>BARU</t>
  </si>
  <si>
    <t>BASA</t>
  </si>
  <si>
    <t>PEMALANG</t>
  </si>
  <si>
    <t>BENDAN</t>
  </si>
  <si>
    <t>PEKALONGAN</t>
  </si>
  <si>
    <t>BINA ILMU</t>
  </si>
  <si>
    <t>BATU</t>
  </si>
  <si>
    <t>SINGOSARI</t>
  </si>
  <si>
    <t>CENTRAL</t>
  </si>
  <si>
    <t>DIAN ILMU</t>
  </si>
  <si>
    <t>DWIJAYA</t>
  </si>
  <si>
    <t>EKARIA</t>
  </si>
  <si>
    <t>ENAM</t>
  </si>
  <si>
    <t>GANESHA</t>
  </si>
  <si>
    <t>IKA</t>
  </si>
  <si>
    <t>PURBALINGGA</t>
  </si>
  <si>
    <t>INDOBARU</t>
  </si>
  <si>
    <t>TEMANGGUNG</t>
  </si>
  <si>
    <t>KONDANG</t>
  </si>
  <si>
    <t>KURNIA</t>
  </si>
  <si>
    <t>BANTUL</t>
  </si>
  <si>
    <t>LANCAR</t>
  </si>
  <si>
    <t>LESTARI ADHI</t>
  </si>
  <si>
    <t>MAJU JAYA</t>
  </si>
  <si>
    <t>MAKMUR</t>
  </si>
  <si>
    <t>MANGGALA SAKTI</t>
  </si>
  <si>
    <t>MEDIA</t>
  </si>
  <si>
    <t>MEMORY</t>
  </si>
  <si>
    <t>BATANG</t>
  </si>
  <si>
    <t>MERDEKA</t>
  </si>
  <si>
    <t>MITRA</t>
  </si>
  <si>
    <t>MUDA JAYA</t>
  </si>
  <si>
    <t>PURWOREJO</t>
  </si>
  <si>
    <t>MURNI SPORT</t>
  </si>
  <si>
    <t>PANGLIMA BESAR</t>
  </si>
  <si>
    <t>PANTES</t>
  </si>
  <si>
    <t>PELAJAR</t>
  </si>
  <si>
    <t>PERDANA</t>
  </si>
  <si>
    <t>PROGO</t>
  </si>
  <si>
    <t>RAINBOW NUSANTARA</t>
  </si>
  <si>
    <t>SIDOARJO</t>
  </si>
  <si>
    <t>RAJA MURAH</t>
  </si>
  <si>
    <t>RITA</t>
  </si>
  <si>
    <t>PURWODADI</t>
  </si>
  <si>
    <t>SAHABAT BARU</t>
  </si>
  <si>
    <t>SALIKAH</t>
  </si>
  <si>
    <t>SCORPIO</t>
  </si>
  <si>
    <t>SIANA (PECINAN)</t>
  </si>
  <si>
    <t>SINAR CAHAYA NIRMALA</t>
  </si>
  <si>
    <t>SINAR KONDANG</t>
  </si>
  <si>
    <t>SINKONG</t>
  </si>
  <si>
    <t>KUTOARJO</t>
  </si>
  <si>
    <t>SUKSES MAKMUR (GROSIR)</t>
  </si>
  <si>
    <t>COMAL</t>
  </si>
  <si>
    <t>SUKSES</t>
  </si>
  <si>
    <t>SALATIGA</t>
  </si>
  <si>
    <t>SUMBER BUKIT</t>
  </si>
  <si>
    <t>TELADAN</t>
  </si>
  <si>
    <t>TERMINAL 2</t>
  </si>
  <si>
    <t>UTAMA</t>
  </si>
  <si>
    <t>WIJAYA KUSUMA</t>
  </si>
  <si>
    <t>SLEMAN</t>
  </si>
  <si>
    <t>WISUDA</t>
  </si>
  <si>
    <t>GOMBONG</t>
  </si>
  <si>
    <t>KEBUMEN</t>
  </si>
  <si>
    <t>MAGELANG</t>
  </si>
  <si>
    <t>AL AMIN</t>
  </si>
  <si>
    <t>WELAHAN</t>
  </si>
  <si>
    <t>AL HAMIDI</t>
  </si>
  <si>
    <t>AL IKHLAS</t>
  </si>
  <si>
    <t>AMIN</t>
  </si>
  <si>
    <t>SRAGEN</t>
  </si>
  <si>
    <t>ARTHA JAYA</t>
  </si>
  <si>
    <t>BANJARNEGARA</t>
  </si>
  <si>
    <t>ATK PASTI BISA</t>
  </si>
  <si>
    <t>AYP</t>
  </si>
  <si>
    <t>BENGAWAN MULTI TRENDING</t>
  </si>
  <si>
    <t>PATI</t>
  </si>
  <si>
    <t>BENGAWAN RETAIL MANDIRI</t>
  </si>
  <si>
    <t>BERKAH</t>
  </si>
  <si>
    <t>BRUK MENCENG</t>
  </si>
  <si>
    <t>CAHAYA</t>
  </si>
  <si>
    <t>WANGON</t>
  </si>
  <si>
    <t>CENDRAWASIH</t>
  </si>
  <si>
    <t>DHIAN</t>
  </si>
  <si>
    <t>DOREMI</t>
  </si>
  <si>
    <t>DUTA ILAHI</t>
  </si>
  <si>
    <t>LASEM</t>
  </si>
  <si>
    <t>EVERLYN</t>
  </si>
  <si>
    <t>REMBANG</t>
  </si>
  <si>
    <t>FAMILY</t>
  </si>
  <si>
    <t>GANGGA</t>
  </si>
  <si>
    <t>GARUDA</t>
  </si>
  <si>
    <t>HAPPY</t>
  </si>
  <si>
    <t>SUMPIUH</t>
  </si>
  <si>
    <t>HOKY</t>
  </si>
  <si>
    <t>IHSAN</t>
  </si>
  <si>
    <t>IMANUEL</t>
  </si>
  <si>
    <t>INDOGLOBAL</t>
  </si>
  <si>
    <t>IRAWAN</t>
  </si>
  <si>
    <t>IVONE</t>
  </si>
  <si>
    <t>KOJA</t>
  </si>
  <si>
    <t>KURNIA JATI LAWANG</t>
  </si>
  <si>
    <t>BANYUMAS</t>
  </si>
  <si>
    <t>MAHKOTA</t>
  </si>
  <si>
    <t>MAS FAJRUL (UD MEDIA)</t>
  </si>
  <si>
    <t>KUDUS</t>
  </si>
  <si>
    <t>MEGARIA</t>
  </si>
  <si>
    <t>MELATI</t>
  </si>
  <si>
    <t>BOYOLALI</t>
  </si>
  <si>
    <t>MIDANGAN</t>
  </si>
  <si>
    <t>NAJIH</t>
  </si>
  <si>
    <t>PANDA</t>
  </si>
  <si>
    <t>PENAMAS</t>
  </si>
  <si>
    <t>POJOK BLAURAN</t>
  </si>
  <si>
    <t>PRESTASI</t>
  </si>
  <si>
    <t>AJIBARANG</t>
  </si>
  <si>
    <t>PURWA KENCANA</t>
  </si>
  <si>
    <t>SUKOHARJO</t>
  </si>
  <si>
    <t>PUTRA MURIA</t>
  </si>
  <si>
    <t>RAHARJO</t>
  </si>
  <si>
    <t>RAMAI</t>
  </si>
  <si>
    <t>UNGARAN</t>
  </si>
  <si>
    <t>RATNA KERTAS</t>
  </si>
  <si>
    <t>RATNA</t>
  </si>
  <si>
    <t>RENI</t>
  </si>
  <si>
    <t>JATIMULYO</t>
  </si>
  <si>
    <t>RIA</t>
  </si>
  <si>
    <t>SAHABAT JAYA</t>
  </si>
  <si>
    <t>SANDI</t>
  </si>
  <si>
    <t>SIDU</t>
  </si>
  <si>
    <t>SINAR TULIS</t>
  </si>
  <si>
    <t>SUMUR BOTO</t>
  </si>
  <si>
    <t>TIARA</t>
  </si>
  <si>
    <t>TOTEM</t>
  </si>
  <si>
    <t>TEMBALANG</t>
  </si>
  <si>
    <t>WITA UTAMA</t>
  </si>
  <si>
    <t>YDW</t>
  </si>
  <si>
    <t>ZAZA PRIMA</t>
  </si>
  <si>
    <t>ZIDANE</t>
  </si>
  <si>
    <t>BLITAR</t>
  </si>
  <si>
    <t>ADI JAYA</t>
  </si>
  <si>
    <t>AGUNG JAYA</t>
  </si>
  <si>
    <t>TUBAN</t>
  </si>
  <si>
    <t>AL FAIZ</t>
  </si>
  <si>
    <t>AL ULYA</t>
  </si>
  <si>
    <t>JOMBANG</t>
  </si>
  <si>
    <t>ALIEF</t>
  </si>
  <si>
    <t>KEDIRI</t>
  </si>
  <si>
    <t>ANDI STAR</t>
  </si>
  <si>
    <t>ANEKA SERAGAM</t>
  </si>
  <si>
    <t>ANEKA SISWA BARU</t>
  </si>
  <si>
    <t>ANGKASA JAYA</t>
  </si>
  <si>
    <t>ANUGERAH BARU</t>
  </si>
  <si>
    <t>AR</t>
  </si>
  <si>
    <t>ARDEN PRATAMA</t>
  </si>
  <si>
    <t>ARIA</t>
  </si>
  <si>
    <t>PONOROGO</t>
  </si>
  <si>
    <t>ARJUNA</t>
  </si>
  <si>
    <t>ATLANTIK</t>
  </si>
  <si>
    <t>AULIA</t>
  </si>
  <si>
    <t>CARUBAN</t>
  </si>
  <si>
    <t>AZIZ</t>
  </si>
  <si>
    <t>KARANGANYAR</t>
  </si>
  <si>
    <t>BAHTERA</t>
  </si>
  <si>
    <t>BESTOP</t>
  </si>
  <si>
    <t>BOJONEGORO</t>
  </si>
  <si>
    <t>BINTANG TOYS</t>
  </si>
  <si>
    <t>BOBO</t>
  </si>
  <si>
    <t>CAHAYA BUSUR</t>
  </si>
  <si>
    <t>CHAMPION</t>
  </si>
  <si>
    <t>CITRA</t>
  </si>
  <si>
    <t>NGANJUK</t>
  </si>
  <si>
    <t>DENNY</t>
  </si>
  <si>
    <t>DRUPADI</t>
  </si>
  <si>
    <t>ERLANGGA</t>
  </si>
  <si>
    <t>GRAND MEDIA</t>
  </si>
  <si>
    <t>HARKAT</t>
  </si>
  <si>
    <t>JUWANA</t>
  </si>
  <si>
    <t>HIDUP BARU</t>
  </si>
  <si>
    <t>HIPPO</t>
  </si>
  <si>
    <t>MAGETAN</t>
  </si>
  <si>
    <t>HT JAYA</t>
  </si>
  <si>
    <t>IKHLAS</t>
  </si>
  <si>
    <t>KAJEN</t>
  </si>
  <si>
    <t>INDRASARI</t>
  </si>
  <si>
    <t>MRANGGEN</t>
  </si>
  <si>
    <t>LANTIKYA</t>
  </si>
  <si>
    <t>LIES</t>
  </si>
  <si>
    <t>MAKMUR JAYA</t>
  </si>
  <si>
    <t>MANGGALAM</t>
  </si>
  <si>
    <t>MENARA</t>
  </si>
  <si>
    <t>BLORA</t>
  </si>
  <si>
    <t>MERAH 2</t>
  </si>
  <si>
    <t>MINI</t>
  </si>
  <si>
    <t>SURABAYA</t>
  </si>
  <si>
    <t>MITRA KAMPUS</t>
  </si>
  <si>
    <t>MUBAROK</t>
  </si>
  <si>
    <t>NABILA</t>
  </si>
  <si>
    <t>NAHDIANA (KERSANA)</t>
  </si>
  <si>
    <t>NAHDIANA (KETANGGUNGAN)</t>
  </si>
  <si>
    <t>NIKISAE</t>
  </si>
  <si>
    <t>TULUNGAGUNG</t>
  </si>
  <si>
    <t>PETRACO</t>
  </si>
  <si>
    <t>PONDOK MODERN GONTOR</t>
  </si>
  <si>
    <t>NGAWI</t>
  </si>
  <si>
    <t>PRIMA JAYA</t>
  </si>
  <si>
    <t>PRISMA</t>
  </si>
  <si>
    <t>PUAS</t>
  </si>
  <si>
    <t>PUKAT MAS</t>
  </si>
  <si>
    <t>AMBARAWA</t>
  </si>
  <si>
    <t>PUSPITA</t>
  </si>
  <si>
    <t>KARTOSURO</t>
  </si>
  <si>
    <t>PUSTAKA</t>
  </si>
  <si>
    <t>PUTRA MALIA JAYA</t>
  </si>
  <si>
    <t>REJEKI (KYAI MOJO)</t>
  </si>
  <si>
    <t>REJEKI (WINDA)</t>
  </si>
  <si>
    <t>REJO AGUNG</t>
  </si>
  <si>
    <t>RINGAN</t>
  </si>
  <si>
    <t>SAHID</t>
  </si>
  <si>
    <t>SARJANA</t>
  </si>
  <si>
    <t>SARJI</t>
  </si>
  <si>
    <t>SASA</t>
  </si>
  <si>
    <t>SINAR BHAKTI</t>
  </si>
  <si>
    <t>SINAR</t>
  </si>
  <si>
    <t>MOJOKERTO</t>
  </si>
  <si>
    <t>SISWA 2</t>
  </si>
  <si>
    <t>SISWA CEMERLANG</t>
  </si>
  <si>
    <t>SUMBER REJO</t>
  </si>
  <si>
    <t>SURYA</t>
  </si>
  <si>
    <t>TALENTA</t>
  </si>
  <si>
    <t>TAMBAH ILMU</t>
  </si>
  <si>
    <t>TBG</t>
  </si>
  <si>
    <t>TEJO MULYO</t>
  </si>
  <si>
    <t>TEMMY</t>
  </si>
  <si>
    <t>TIPTOP</t>
  </si>
  <si>
    <t>TRIO PLAZA</t>
  </si>
  <si>
    <t>TRISNO</t>
  </si>
  <si>
    <t>WINARTI</t>
  </si>
  <si>
    <t>AGUNG</t>
  </si>
  <si>
    <t>AJM</t>
  </si>
  <si>
    <t>BANARAN</t>
  </si>
  <si>
    <t>MIJEN</t>
  </si>
  <si>
    <t>SEKARAN</t>
  </si>
  <si>
    <t>ANEKA JAYA</t>
  </si>
  <si>
    <t>PUNGKURAN</t>
  </si>
  <si>
    <t>BUDI PLASTIK</t>
  </si>
  <si>
    <t>GURAT JINGGA</t>
  </si>
  <si>
    <t>HARAPAN BARU</t>
  </si>
  <si>
    <t>KANA</t>
  </si>
  <si>
    <t>KEN KEN</t>
  </si>
  <si>
    <t>MANDIRI</t>
  </si>
  <si>
    <t>PANCA WAHANA</t>
  </si>
  <si>
    <t>RAJAWALI</t>
  </si>
  <si>
    <t>BUDI PLASTIK (SUMBER REJO)</t>
  </si>
  <si>
    <t>TRIDAYA</t>
  </si>
  <si>
    <t>5</t>
  </si>
  <si>
    <t>6</t>
  </si>
  <si>
    <t>24MALK</t>
  </si>
  <si>
    <t>81GOMA</t>
  </si>
  <si>
    <t>99BLIG</t>
  </si>
  <si>
    <t>107MALK</t>
  </si>
  <si>
    <t>ABCKEBA</t>
  </si>
  <si>
    <t>ABCMAGA</t>
  </si>
  <si>
    <t>ABCMALK</t>
  </si>
  <si>
    <t>ADIJEPG</t>
  </si>
  <si>
    <t>AFTKENG</t>
  </si>
  <si>
    <t>AGUTUBG</t>
  </si>
  <si>
    <t>AGUSEMK</t>
  </si>
  <si>
    <t>ALAWELA</t>
  </si>
  <si>
    <t>ALFMADG</t>
  </si>
  <si>
    <t>ALHJEPA</t>
  </si>
  <si>
    <t>ALISOLA</t>
  </si>
  <si>
    <t>ALUJOMG</t>
  </si>
  <si>
    <t>ALIKEDG</t>
  </si>
  <si>
    <t>AMISRAA</t>
  </si>
  <si>
    <t>ANDSALG</t>
  </si>
  <si>
    <t>ANDYOGG</t>
  </si>
  <si>
    <t>ANEJEPA</t>
  </si>
  <si>
    <t>ANEMALK</t>
  </si>
  <si>
    <t>ANEBLIG</t>
  </si>
  <si>
    <t>ANETEGG</t>
  </si>
  <si>
    <t>ANEBREK</t>
  </si>
  <si>
    <t>ANGBREG</t>
  </si>
  <si>
    <t>ANUJEPG</t>
  </si>
  <si>
    <t>ANUPURK</t>
  </si>
  <si>
    <t>ARKUDG</t>
  </si>
  <si>
    <t>ARDCIRG</t>
  </si>
  <si>
    <t>ARIPONG</t>
  </si>
  <si>
    <t>ARJSEMG</t>
  </si>
  <si>
    <t>ARMPURK</t>
  </si>
  <si>
    <t>ARTBANA</t>
  </si>
  <si>
    <t>ATKPURA</t>
  </si>
  <si>
    <t>ATLPONG</t>
  </si>
  <si>
    <t>AULCARG</t>
  </si>
  <si>
    <t>AYPSOLA</t>
  </si>
  <si>
    <t>AZIKARG</t>
  </si>
  <si>
    <t>BAHYOGG</t>
  </si>
  <si>
    <t>BANTEGK</t>
  </si>
  <si>
    <t>BASPEMK</t>
  </si>
  <si>
    <t>BASTEGK</t>
  </si>
  <si>
    <t>BENPEKK</t>
  </si>
  <si>
    <t>BENPATA</t>
  </si>
  <si>
    <t>BENPURA</t>
  </si>
  <si>
    <t>BERSEMA</t>
  </si>
  <si>
    <t>BESBOJG</t>
  </si>
  <si>
    <t>BINBATK</t>
  </si>
  <si>
    <t>BINSINK</t>
  </si>
  <si>
    <t>BINJEPG</t>
  </si>
  <si>
    <t>BOBKLAG</t>
  </si>
  <si>
    <t>BRUPURA</t>
  </si>
  <si>
    <t>CAHWANA</t>
  </si>
  <si>
    <t>CAHBOJG</t>
  </si>
  <si>
    <t>CENSRAA</t>
  </si>
  <si>
    <t>CENPURK</t>
  </si>
  <si>
    <t>CHAYOGG</t>
  </si>
  <si>
    <t>CITNGAG</t>
  </si>
  <si>
    <t>CITYOGG</t>
  </si>
  <si>
    <t>DENYOGG</t>
  </si>
  <si>
    <t>DHIBANA</t>
  </si>
  <si>
    <t>DIAMALK</t>
  </si>
  <si>
    <t>DORTEMA</t>
  </si>
  <si>
    <t>DRPATA</t>
  </si>
  <si>
    <t>DRUSEMG</t>
  </si>
  <si>
    <t>DUTLASA</t>
  </si>
  <si>
    <t>DWIYOGK</t>
  </si>
  <si>
    <t>EKAPURK</t>
  </si>
  <si>
    <t>ENACIRK</t>
  </si>
  <si>
    <t>ERLYOGG</t>
  </si>
  <si>
    <t>EVEREMA</t>
  </si>
  <si>
    <t>FAMKEBA</t>
  </si>
  <si>
    <t>GANWONK</t>
  </si>
  <si>
    <t>GANWONA</t>
  </si>
  <si>
    <t>GARPURA</t>
  </si>
  <si>
    <t>GRAJEPG</t>
  </si>
  <si>
    <t>GRATEGG</t>
  </si>
  <si>
    <t>GUNCIRA</t>
  </si>
  <si>
    <t>HAPSUMA</t>
  </si>
  <si>
    <t>HARJUWG</t>
  </si>
  <si>
    <t>HIDJOMG</t>
  </si>
  <si>
    <t>HIPMAGG</t>
  </si>
  <si>
    <t>HOKGOMA</t>
  </si>
  <si>
    <t>HTJJUWG</t>
  </si>
  <si>
    <t>IHSSOLA</t>
  </si>
  <si>
    <t>IKAPURK</t>
  </si>
  <si>
    <t>IKHKAJG</t>
  </si>
  <si>
    <t>IMATEMA</t>
  </si>
  <si>
    <t>INDTEMK</t>
  </si>
  <si>
    <t>INDPARK</t>
  </si>
  <si>
    <t>INDPATA</t>
  </si>
  <si>
    <t>INDMRAG</t>
  </si>
  <si>
    <t>IRAPURA</t>
  </si>
  <si>
    <t>IVOBUMA</t>
  </si>
  <si>
    <t>KADKROK</t>
  </si>
  <si>
    <t>KOJCIRA</t>
  </si>
  <si>
    <t>KONTEMK</t>
  </si>
  <si>
    <t>KURBANK</t>
  </si>
  <si>
    <t>KURBANA</t>
  </si>
  <si>
    <t>LANMALK</t>
  </si>
  <si>
    <t>LANJOMG</t>
  </si>
  <si>
    <t>LARMUNG</t>
  </si>
  <si>
    <t>LESMUNK</t>
  </si>
  <si>
    <t>LIEMAGG</t>
  </si>
  <si>
    <t>MAHTEMA</t>
  </si>
  <si>
    <t>MAJCILK</t>
  </si>
  <si>
    <t>MAKTEGK</t>
  </si>
  <si>
    <t>MAKPURG</t>
  </si>
  <si>
    <t>MANMALK</t>
  </si>
  <si>
    <t>MANSUKG</t>
  </si>
  <si>
    <t>MASKUDA</t>
  </si>
  <si>
    <t>MEDCILK</t>
  </si>
  <si>
    <t>MEGPURA</t>
  </si>
  <si>
    <t>MELWONA</t>
  </si>
  <si>
    <t>MEMBATK</t>
  </si>
  <si>
    <t>MEMMALK</t>
  </si>
  <si>
    <t>MENBLOG</t>
  </si>
  <si>
    <t>MERYOGG</t>
  </si>
  <si>
    <t>MERBOYA</t>
  </si>
  <si>
    <t>MERYOGK</t>
  </si>
  <si>
    <t>MERMALK</t>
  </si>
  <si>
    <t>METPURK</t>
  </si>
  <si>
    <t>METKROK</t>
  </si>
  <si>
    <t>MIDBANA</t>
  </si>
  <si>
    <t>MINBREG</t>
  </si>
  <si>
    <t>MIRSURG</t>
  </si>
  <si>
    <t>MITYOGK</t>
  </si>
  <si>
    <t>MITKUDG</t>
  </si>
  <si>
    <t>MUBMRAG</t>
  </si>
  <si>
    <t>MUDPURK</t>
  </si>
  <si>
    <t>MURCILK</t>
  </si>
  <si>
    <t>NABTUBG</t>
  </si>
  <si>
    <t>NAJJEPA</t>
  </si>
  <si>
    <t>NIKTULG</t>
  </si>
  <si>
    <t>PANTEMA</t>
  </si>
  <si>
    <t>PANBANK</t>
  </si>
  <si>
    <t>PELTEGK</t>
  </si>
  <si>
    <t>PENTEGA</t>
  </si>
  <si>
    <t>PERBREK</t>
  </si>
  <si>
    <t>PERCIRK</t>
  </si>
  <si>
    <t>PETYOGG</t>
  </si>
  <si>
    <t>POJSALA</t>
  </si>
  <si>
    <t>PONNGAG</t>
  </si>
  <si>
    <t>PREAJIA</t>
  </si>
  <si>
    <t>PRILASA</t>
  </si>
  <si>
    <t>PRIMADG</t>
  </si>
  <si>
    <t>PRIUNGG</t>
  </si>
  <si>
    <t>PRIYOGG</t>
  </si>
  <si>
    <t>PROYOGK</t>
  </si>
  <si>
    <t>PUAPATG</t>
  </si>
  <si>
    <t>PUKAMBG</t>
  </si>
  <si>
    <t>PURSUKA</t>
  </si>
  <si>
    <t>PUSKARG</t>
  </si>
  <si>
    <t>PUSTUBG</t>
  </si>
  <si>
    <t>PUTAMBG</t>
  </si>
  <si>
    <t>PUTPATA</t>
  </si>
  <si>
    <t>RAHMAGA</t>
  </si>
  <si>
    <t>RAISIDK</t>
  </si>
  <si>
    <t>RAJPEKK</t>
  </si>
  <si>
    <t>RAMUNGA</t>
  </si>
  <si>
    <t>RATWONA</t>
  </si>
  <si>
    <t>REJJOMG</t>
  </si>
  <si>
    <t>RIABANA</t>
  </si>
  <si>
    <t>RINTULG</t>
  </si>
  <si>
    <t>RITCILK</t>
  </si>
  <si>
    <t>RITPURK</t>
  </si>
  <si>
    <t>RITWONK</t>
  </si>
  <si>
    <t>SAHPARK</t>
  </si>
  <si>
    <t>SAHSOLA</t>
  </si>
  <si>
    <t>SAHKUDG</t>
  </si>
  <si>
    <t>SALBATK</t>
  </si>
  <si>
    <t>SAMKLAG</t>
  </si>
  <si>
    <t>SANCIRA</t>
  </si>
  <si>
    <t>SARJOMG</t>
  </si>
  <si>
    <t>SARPURG</t>
  </si>
  <si>
    <t>SASBOJG</t>
  </si>
  <si>
    <t>SCOMALK</t>
  </si>
  <si>
    <t>SIAMALK</t>
  </si>
  <si>
    <t>SIDSALA</t>
  </si>
  <si>
    <t>SINMOJG</t>
  </si>
  <si>
    <t>SINYOGG</t>
  </si>
  <si>
    <t>SINBREK</t>
  </si>
  <si>
    <t>SINBREA</t>
  </si>
  <si>
    <t>SISBLOG</t>
  </si>
  <si>
    <t>SISKUTK</t>
  </si>
  <si>
    <t>SISMUNK</t>
  </si>
  <si>
    <t>SISPEKK</t>
  </si>
  <si>
    <t>SISPURK</t>
  </si>
  <si>
    <t>SISSEMK</t>
  </si>
  <si>
    <t>SISWONK</t>
  </si>
  <si>
    <t>SISMADG</t>
  </si>
  <si>
    <t>SISKLAG</t>
  </si>
  <si>
    <t>SUKSALK</t>
  </si>
  <si>
    <t>SUKTEGK</t>
  </si>
  <si>
    <t>SUMSALK</t>
  </si>
  <si>
    <t>SUMMAGG</t>
  </si>
  <si>
    <t>SUMSEMA</t>
  </si>
  <si>
    <t>SURKUDG</t>
  </si>
  <si>
    <t>TALUNGG</t>
  </si>
  <si>
    <t>TAMKUDG</t>
  </si>
  <si>
    <t>TBGBOJG</t>
  </si>
  <si>
    <t>TEJYOGG</t>
  </si>
  <si>
    <t>TELTEGK</t>
  </si>
  <si>
    <t>TEMJUWG</t>
  </si>
  <si>
    <t>TERCIRK</t>
  </si>
  <si>
    <t>TIASOLA</t>
  </si>
  <si>
    <t>TIPPEMG</t>
  </si>
  <si>
    <t>TOTTEMA</t>
  </si>
  <si>
    <t>TRIMAGG</t>
  </si>
  <si>
    <t>TRIPURG</t>
  </si>
  <si>
    <t>UTATEGK</t>
  </si>
  <si>
    <t>UTATULG</t>
  </si>
  <si>
    <t>WARMAGA</t>
  </si>
  <si>
    <t>WIJSLEK</t>
  </si>
  <si>
    <t>WINTUBG</t>
  </si>
  <si>
    <t>WISPURK</t>
  </si>
  <si>
    <t>WITPATA</t>
  </si>
  <si>
    <t>YDWTEMA</t>
  </si>
  <si>
    <t>ZAZSALA</t>
  </si>
  <si>
    <t>ZIDWONA</t>
  </si>
  <si>
    <t>RATNAKERTAS</t>
  </si>
  <si>
    <t>REJEKIWINDA</t>
  </si>
  <si>
    <t>Q1</t>
  </si>
  <si>
    <t>Q2</t>
  </si>
  <si>
    <t>AGUSEMB</t>
  </si>
  <si>
    <t>AJMBANB</t>
  </si>
  <si>
    <t>AJMMIJB</t>
  </si>
  <si>
    <t>AJMSEKB</t>
  </si>
  <si>
    <t>ANEPUNB</t>
  </si>
  <si>
    <t>BARSEMB</t>
  </si>
  <si>
    <t>BUDSEMB</t>
  </si>
  <si>
    <t>GURSEMB</t>
  </si>
  <si>
    <t>HARSEMB</t>
  </si>
  <si>
    <t>KANSEMB</t>
  </si>
  <si>
    <t>KENSEMB</t>
  </si>
  <si>
    <t>MANSEMB</t>
  </si>
  <si>
    <t>PANSEMB</t>
  </si>
  <si>
    <t>RAJSEMB</t>
  </si>
  <si>
    <t>SULSEMB</t>
  </si>
  <si>
    <t>TRISEMB</t>
  </si>
  <si>
    <t>ROYSOLG</t>
  </si>
  <si>
    <t>DEWKLAG</t>
  </si>
  <si>
    <t>AMAWONG</t>
  </si>
  <si>
    <t>SEMYOGG</t>
  </si>
  <si>
    <t>BIMCILK</t>
  </si>
  <si>
    <t>CASH</t>
  </si>
  <si>
    <t>SALES_H</t>
  </si>
  <si>
    <t>ZIPPER FILE CLEAR HOLDER TOPLA 555 20 FILE MIX</t>
  </si>
  <si>
    <t>ZIPPER FILE CLEAR HOLDER TOPLA 555 40 FILE MIX</t>
  </si>
  <si>
    <t>ZIPPER FILE CLEAR HOLDER TOPLA 555 60 FILE MIX</t>
  </si>
  <si>
    <t>Q22</t>
  </si>
  <si>
    <t>DISPENSER KUROMI</t>
  </si>
  <si>
    <t>608-2</t>
  </si>
  <si>
    <t>LIL-SH20</t>
  </si>
  <si>
    <t>MIX ADJUSTMENT</t>
  </si>
  <si>
    <t>KARTON</t>
  </si>
  <si>
    <t>ECER</t>
  </si>
  <si>
    <t>MANUAL 2 AUG 2024</t>
  </si>
  <si>
    <t>1 KARTON 13 PCS</t>
  </si>
  <si>
    <t>8 KARTON 1820 PCS</t>
  </si>
  <si>
    <t>29 KARTON 18 BOX</t>
  </si>
  <si>
    <t>26 KARTON 29 BOX</t>
  </si>
  <si>
    <t>21 KARTON 38 BOX</t>
  </si>
  <si>
    <t>BNDERA</t>
  </si>
  <si>
    <t>BND-NB1</t>
  </si>
  <si>
    <t>-1 KARTON -3 LSN</t>
  </si>
  <si>
    <t>6 KARTON 98 LSN</t>
  </si>
  <si>
    <t>BOL-NB94</t>
  </si>
  <si>
    <t>SF-559</t>
  </si>
  <si>
    <t>KK STATIONERY</t>
  </si>
  <si>
    <t>BOL-NB95</t>
  </si>
  <si>
    <t>BP SF-266 HITAM</t>
  </si>
  <si>
    <t>SF-266</t>
  </si>
  <si>
    <t>1 KARTON 74 LSN</t>
  </si>
  <si>
    <t>-1 KARTON -32 LSN</t>
  </si>
  <si>
    <t>4 KARTON 118 LSN</t>
  </si>
  <si>
    <t>BP GEL DTIAN 108</t>
  </si>
  <si>
    <t>7 KARTON 122 LSN</t>
  </si>
  <si>
    <t>BP GEL DTIAN 830</t>
  </si>
  <si>
    <t>10 KARTON 1152 PCS</t>
  </si>
  <si>
    <t>4 KARTON 140 LSN</t>
  </si>
  <si>
    <t>BP GEL DTIAN 922</t>
  </si>
  <si>
    <t>8 KARTON 2016 PCS</t>
  </si>
  <si>
    <t>BP GEL DTIAN 958</t>
  </si>
  <si>
    <t>10 KARTON 120 PCS</t>
  </si>
  <si>
    <t>BP TF G 3114 0.3MM HIGHTECH KNOCK</t>
  </si>
  <si>
    <t>2 KARTON 45 PCS</t>
  </si>
  <si>
    <t>4 KARTON 45 PCS</t>
  </si>
  <si>
    <t>DOKUMEN HD 55</t>
  </si>
  <si>
    <t>HD-55</t>
  </si>
  <si>
    <t>DOKUMEN RISLETING DK 519</t>
  </si>
  <si>
    <t>DK-519</t>
  </si>
  <si>
    <t>GARISAN MIKA 15CM 311 (84) TRANSFORMER, KOREA</t>
  </si>
  <si>
    <t>GARISAN BUTTERFLY BT 20CM</t>
  </si>
  <si>
    <t>GARISAN BUTTERFLY BT 30CM</t>
  </si>
  <si>
    <t>GARISAN BT NO.10 SEGITIGA</t>
  </si>
  <si>
    <t>GARISAN BT NO.12 SEGITIGA</t>
  </si>
  <si>
    <t>GARISAN BT NO.8 SEGITIGA</t>
  </si>
  <si>
    <t>GAR-BT32</t>
  </si>
  <si>
    <t>GARISAN BT NO.6 SEGITIGA</t>
  </si>
  <si>
    <t>GARISAN SABLON 15 CM FJ 2011 4PC (24)</t>
  </si>
  <si>
    <t>GARISAN 15CM 858 ANGRY BIRD</t>
  </si>
  <si>
    <t>0 KARTON 144 BOX</t>
  </si>
  <si>
    <t>GARISAN 15CM ANT 006 NIEKI</t>
  </si>
  <si>
    <t>GAR-NB54</t>
  </si>
  <si>
    <t>GARISAN SET ACRYLIC WALITO 20CM GR-180455</t>
  </si>
  <si>
    <t>GAR-NB55</t>
  </si>
  <si>
    <t>GARISAN SET ACRYLIC WALITO 30CM GR-180456</t>
  </si>
  <si>
    <t>GAR-NB56</t>
  </si>
  <si>
    <t>GARISAN BULAT KJ 003</t>
  </si>
  <si>
    <t>GARISAN 15CM B-30 PALU BEAR RENTENG</t>
  </si>
  <si>
    <t>GARISAN 15CM FANCY BEAR BULAT</t>
  </si>
  <si>
    <t>GARISAN 15CM FRIEND AIR</t>
  </si>
  <si>
    <t>GARISAN ROTARY BESAR</t>
  </si>
  <si>
    <t>10 KARTON 66 BOX</t>
  </si>
  <si>
    <t>0 KARTON -376 PCS</t>
  </si>
  <si>
    <t>-3 KARTON 0 BOX</t>
  </si>
  <si>
    <t>GAR-NB165</t>
  </si>
  <si>
    <t>GR-2302</t>
  </si>
  <si>
    <t>GARISAN MIKA ENTER 60CM</t>
  </si>
  <si>
    <t>ISI BENSIA LANTU LT 11-32</t>
  </si>
  <si>
    <t>IGE-TJ28</t>
  </si>
  <si>
    <t>4 KARTON 12 LSN</t>
  </si>
  <si>
    <t>JANGKA JOSS MS-403</t>
  </si>
  <si>
    <t>JANGKA JOSS MS-404</t>
  </si>
  <si>
    <t>KOM-NB2</t>
  </si>
  <si>
    <t>10 KARTON 0 PAK</t>
  </si>
  <si>
    <t>LILIN ANGKA SHINTOENG NO. 3</t>
  </si>
  <si>
    <t>LOOSE LEAF BIASA HELLO KITTY A5 (100GSM) CEWEK</t>
  </si>
  <si>
    <t>4 KARTON 122 PCS</t>
  </si>
  <si>
    <t>LOOSE LEAF BIASA FROZEN A5 (100GSM) CEWEK</t>
  </si>
  <si>
    <t>7 KARTON 124 PAK</t>
  </si>
  <si>
    <t>LOOSE LEAF BIASA TSUM A5 (100GSM) CEWEK</t>
  </si>
  <si>
    <t>4 KARTON 216 PCS</t>
  </si>
  <si>
    <t>LLP1525_1527</t>
  </si>
  <si>
    <t>LLP1528_1530</t>
  </si>
  <si>
    <t>LOOSE LEAF HOLO SOFIA A5</t>
  </si>
  <si>
    <t>LOOSE LEAF BIASA VINTAGE/NEGARA A5 (100GSM) COWOK</t>
  </si>
  <si>
    <t>LL COWOK</t>
  </si>
  <si>
    <t>1 KARTON 323 PCS</t>
  </si>
  <si>
    <t>LOO-NBM3</t>
  </si>
  <si>
    <t>LOOSE LEAF HOLO LLP CEWEK</t>
  </si>
  <si>
    <t>MIX LLP CEWEK</t>
  </si>
  <si>
    <t>0 KARTON 300 PAK</t>
  </si>
  <si>
    <t>LOO-GS28</t>
  </si>
  <si>
    <t>LOOSE LEAF BIASA GELATONI A5 (100GSM) CEWEK</t>
  </si>
  <si>
    <t>LL A5100 GL</t>
  </si>
  <si>
    <t>0 KARTON -21 PAK</t>
  </si>
  <si>
    <t>LOO-GSM1</t>
  </si>
  <si>
    <t>LOOSE LEAF A5-100 CEWEK</t>
  </si>
  <si>
    <t>MIX LL A5100</t>
  </si>
  <si>
    <t>0 KARTON 216 PAK</t>
  </si>
  <si>
    <t>LOO-GSM2</t>
  </si>
  <si>
    <t>LOOSE LEAF A5-100 COWOK</t>
  </si>
  <si>
    <t>LLA5100 GL</t>
  </si>
  <si>
    <t>0 KARTON 288 PAK</t>
  </si>
  <si>
    <t>7 KARTON 9 PCS</t>
  </si>
  <si>
    <t>4 KARTON 9 PCS</t>
  </si>
  <si>
    <t>MAP ZIPPER REST / JALA BERDIRI SIKA BIRU B</t>
  </si>
  <si>
    <t>CLEAR HOLDER MICROTOP 60LB KT 360H</t>
  </si>
  <si>
    <t>5 KARTON 60 LSN</t>
  </si>
  <si>
    <t>KN, HJ, BR, MR</t>
  </si>
  <si>
    <t>MAP ZIPPER REST / JALA BERDIRI JOSS UNGU</t>
  </si>
  <si>
    <t>MAP-NB12</t>
  </si>
  <si>
    <t>2 KARTON 704 PCS</t>
  </si>
  <si>
    <t>CLEAR HOLDER HUJIN 30F</t>
  </si>
  <si>
    <t>MAP-NB49</t>
  </si>
  <si>
    <t>MAP ZIPPER KANCING 2 WARNA JOSS UNGU</t>
  </si>
  <si>
    <t>MAP-NB50</t>
  </si>
  <si>
    <t>MAP ZIPPER KANCING 2 WARNA JOSS HIJAU</t>
  </si>
  <si>
    <t>MAP-TC57</t>
  </si>
  <si>
    <t>MAP JARING TOZCHA TZ 6003</t>
  </si>
  <si>
    <t>MAP-EX58</t>
  </si>
  <si>
    <t>MAP JEPIT EXECUTIVE 85082</t>
  </si>
  <si>
    <t>MAP-NB59</t>
  </si>
  <si>
    <t>MAP ZIPPER FROZEN</t>
  </si>
  <si>
    <t>MAP-NB60</t>
  </si>
  <si>
    <t>HJ, COKLAT</t>
  </si>
  <si>
    <t>MAP-NB61</t>
  </si>
  <si>
    <t>MAP-VN62</t>
  </si>
  <si>
    <t>MAP KANCING VANCO FC 519 BIRU MUDA</t>
  </si>
  <si>
    <t>FC-519</t>
  </si>
  <si>
    <t>MAP-VN63</t>
  </si>
  <si>
    <t>MAP-VN64</t>
  </si>
  <si>
    <t>MAP-VN65</t>
  </si>
  <si>
    <t>MAP KANCING VANCO FC 519 MERAH</t>
  </si>
  <si>
    <t>MAP-VN66</t>
  </si>
  <si>
    <t>MAP KANCING VANCO FC 519 ORANGE</t>
  </si>
  <si>
    <t>MAP-NB67</t>
  </si>
  <si>
    <t>MAP ZIPPER KANCING 2 CORAK/MOTIF BIRU (SBS)</t>
  </si>
  <si>
    <t>MAP-NB68</t>
  </si>
  <si>
    <t>MAP-NB69</t>
  </si>
  <si>
    <t>MAP-NB70</t>
  </si>
  <si>
    <t>MT-119</t>
  </si>
  <si>
    <t>MAP-EN88</t>
  </si>
  <si>
    <t>355-2</t>
  </si>
  <si>
    <t>MAP-NB93</t>
  </si>
  <si>
    <t>MAP SEKOLAH MONOKUROBOO RET  HT-202</t>
  </si>
  <si>
    <t>HT-202</t>
  </si>
  <si>
    <t>MAP SMILE JNT 8077 NO BG 5014 F</t>
  </si>
  <si>
    <t>5014F</t>
  </si>
  <si>
    <t>MAP-SM95</t>
  </si>
  <si>
    <t>SM</t>
  </si>
  <si>
    <t>2010 C</t>
  </si>
  <si>
    <t>MAP-SM96</t>
  </si>
  <si>
    <t>MAP-NB97</t>
  </si>
  <si>
    <t>2 KARTON 3 LSN</t>
  </si>
  <si>
    <t>10 KARTON 8 LSN</t>
  </si>
  <si>
    <t>11 KARTON 41 LSN</t>
  </si>
  <si>
    <t>MAP-NB104</t>
  </si>
  <si>
    <t>MAP TENTENG SUPERHERO ZF 821 LX</t>
  </si>
  <si>
    <t>SUPERHERO</t>
  </si>
  <si>
    <t>ZF 821LX</t>
  </si>
  <si>
    <t>MAP TENTENG SUPERHERO ZF 830</t>
  </si>
  <si>
    <t>-1 KARTON -10 LSN</t>
  </si>
  <si>
    <t>MAP KANCING TOPLA 3080 ORANGE</t>
  </si>
  <si>
    <t>MAP TOPLA 3090 HITAM</t>
  </si>
  <si>
    <t>MAP TOPLA 3090 MERAH</t>
  </si>
  <si>
    <t>MAP-TP118</t>
  </si>
  <si>
    <t>MAP TOPLA 3090 KUNING</t>
  </si>
  <si>
    <t>MAP-TP127</t>
  </si>
  <si>
    <t>MAP TOPLA 3090 HIJAU</t>
  </si>
  <si>
    <t>MAP-TP128</t>
  </si>
  <si>
    <t>MAP TOPLA 3090 ORANYE</t>
  </si>
  <si>
    <t>MAP ZIPPER REST / JALA BERDIRI SIKA HITAM B</t>
  </si>
  <si>
    <t>MAP-NB139</t>
  </si>
  <si>
    <t>MAP-NB146</t>
  </si>
  <si>
    <t>MAP ZIPPER REST / JALA BERDIRI SIKA HIJAU B</t>
  </si>
  <si>
    <t>MAP ZIPPER REST / JALA BERDIRI SIKA KUNING B</t>
  </si>
  <si>
    <t>AMPLOP HUTANG PIUTANG</t>
  </si>
  <si>
    <t>Mix HJ BR MR HT</t>
  </si>
  <si>
    <t>MAP-NB169</t>
  </si>
  <si>
    <t>MAP KANCING JOSS 881</t>
  </si>
  <si>
    <t>MAP-NB199</t>
  </si>
  <si>
    <t>MAP ZIPPER KANCING 2 CORAK/MOTIF HJ TUA (SBS)</t>
  </si>
  <si>
    <t>HIJAU TUA</t>
  </si>
  <si>
    <t>MAP-VO200</t>
  </si>
  <si>
    <t>MAP L VTRO BIRU</t>
  </si>
  <si>
    <t>MAP L VTRO MERAH</t>
  </si>
  <si>
    <t>MAP-HJ204</t>
  </si>
  <si>
    <t>CLEAR HOLDER HUJIN 60F</t>
  </si>
  <si>
    <t>555-20</t>
  </si>
  <si>
    <t>MAP ZIPPER REST / JALA BERDIRI SIKA MERAH B</t>
  </si>
  <si>
    <t>MAP-NB227</t>
  </si>
  <si>
    <t>EXPANDING FILE TOZCHA TZ 2012</t>
  </si>
  <si>
    <t>MAP-MC243</t>
  </si>
  <si>
    <t>MAP MICROTOP BT 53</t>
  </si>
  <si>
    <t>CLEAR HOLDER 40LB FANCY (MIX KODE 4903,3386)</t>
  </si>
  <si>
    <t>BUSINESS FILE ENTER KUNING</t>
  </si>
  <si>
    <t>BUSINESS FILE ENTER HIJAU</t>
  </si>
  <si>
    <t>MAP REST YS-C55 (B5)</t>
  </si>
  <si>
    <t>MAP KANCING 2 SIKA AC-05 BIRU (TIPIS)</t>
  </si>
  <si>
    <t>MAP KANCING 2 SIKA AC-05 HIJAU (TIPIS)</t>
  </si>
  <si>
    <t>MAP KANCING 2 SIKA AC-05 MERAH (TIPIS)</t>
  </si>
  <si>
    <t>MAP KANCING 2 SIKA AC-05 KUNING (TIPIS)</t>
  </si>
  <si>
    <t>MAP KANCING 2 SIKA AC-05 PUTIH (TIPIS)</t>
  </si>
  <si>
    <t>MAP-GM271</t>
  </si>
  <si>
    <t>GM</t>
  </si>
  <si>
    <t>MAP-GM272</t>
  </si>
  <si>
    <t>MAP-NB273</t>
  </si>
  <si>
    <t>MAP-KN276</t>
  </si>
  <si>
    <t>ABU</t>
  </si>
  <si>
    <t>MAP-KN277</t>
  </si>
  <si>
    <t>MAP-KN278</t>
  </si>
  <si>
    <t>MAP-KN279</t>
  </si>
  <si>
    <t>MAP-VO280</t>
  </si>
  <si>
    <t>CLEAR HOLDER VTRO 20LB</t>
  </si>
  <si>
    <t>MAP-YK281</t>
  </si>
  <si>
    <t>DOK CHP 20 YOEKER</t>
  </si>
  <si>
    <t>MAP-YK282</t>
  </si>
  <si>
    <t>DOK CHP 60 YOEKER</t>
  </si>
  <si>
    <t>BR, MR, HJ, HT</t>
  </si>
  <si>
    <t>MAP-MC284</t>
  </si>
  <si>
    <t>HT, ABU, PINK, UNGU, HJ</t>
  </si>
  <si>
    <t>MAP-NB285</t>
  </si>
  <si>
    <t>DOKUMEN BAG FANCY 1935, 1937 MIX</t>
  </si>
  <si>
    <t>MAP-MC286</t>
  </si>
  <si>
    <t>HJ, OR, PINK, BR, ABU</t>
  </si>
  <si>
    <t>MAP-EN287</t>
  </si>
  <si>
    <t>MAP-NB288</t>
  </si>
  <si>
    <t>MAP-JR289</t>
  </si>
  <si>
    <t>MAP-NB290</t>
  </si>
  <si>
    <t>MAP ZIPPER REST / JALA BERDIRI JOSS KUNING</t>
  </si>
  <si>
    <t>MAP-NB291</t>
  </si>
  <si>
    <t>MAP-NB292</t>
  </si>
  <si>
    <t>MAP-NB293</t>
  </si>
  <si>
    <t>MAP ZIPPER REST / JALA BERDIRI JOSS BIRU</t>
  </si>
  <si>
    <t>MAP-NB294</t>
  </si>
  <si>
    <t>MAP ZIPPER REST / JALA BERDIRI JOSS PINK</t>
  </si>
  <si>
    <t>MAP-NB295</t>
  </si>
  <si>
    <t>MAP ZIPPER REST / JALA BERDIRI JOSS HIJAU</t>
  </si>
  <si>
    <t>MAP-TPM2</t>
  </si>
  <si>
    <t>MAP TOPLA 3090 MIX</t>
  </si>
  <si>
    <t>MIX 3090</t>
  </si>
  <si>
    <t>14 KARTON 18 LSN</t>
  </si>
  <si>
    <t>MAP-TPM5</t>
  </si>
  <si>
    <t>CARRY FILE TOPLA 8820 MIX</t>
  </si>
  <si>
    <t>MIX 8820</t>
  </si>
  <si>
    <t>M5</t>
  </si>
  <si>
    <t>7 KARTON 19 PCS</t>
  </si>
  <si>
    <t>MAP-TPM6</t>
  </si>
  <si>
    <t>MIX 555 20</t>
  </si>
  <si>
    <t>M6</t>
  </si>
  <si>
    <t>4 KARTON 48 PCS</t>
  </si>
  <si>
    <t>MAP-TPM7</t>
  </si>
  <si>
    <t>MIX 555 40</t>
  </si>
  <si>
    <t>M7</t>
  </si>
  <si>
    <t>4 KARTON 54 PCS</t>
  </si>
  <si>
    <t>MAP-TPM8</t>
  </si>
  <si>
    <t>MIX 555 60</t>
  </si>
  <si>
    <t>M8</t>
  </si>
  <si>
    <t>PAK/BOX</t>
  </si>
  <si>
    <t>0 KARTON 20 PAK/BOX</t>
  </si>
  <si>
    <t>0 KARTON 6 PAK/BOX</t>
  </si>
  <si>
    <t>0 KARTON -12 PAK/BOX</t>
  </si>
  <si>
    <t>7 KARTON 5 PCS</t>
  </si>
  <si>
    <t>NOTEBOOK GLITTER JT 7050-11</t>
  </si>
  <si>
    <t>6 KARTON 16 LSN</t>
  </si>
  <si>
    <t>NOTEBOOK GLITTER JT 7050-18</t>
  </si>
  <si>
    <t>NOTEBOOK GLITTER JT 7050-2</t>
  </si>
  <si>
    <t>NOTEBOOK GLITTER JT 7050-19</t>
  </si>
  <si>
    <t>-3 KARTON -1 LSN</t>
  </si>
  <si>
    <t>NOT-IMM5</t>
  </si>
  <si>
    <t>NOTEBOOK GLITTER JT 70100 MIX</t>
  </si>
  <si>
    <t>MIX 70100</t>
  </si>
  <si>
    <t>NOT-IMM6</t>
  </si>
  <si>
    <t>NOTEBOOK GLITTER JT 7050 MIX</t>
  </si>
  <si>
    <t>MIX 7050</t>
  </si>
  <si>
    <t>PAL-NB17</t>
  </si>
  <si>
    <t>PALET CAT AIR MINI JOSS 081</t>
  </si>
  <si>
    <t>1 KARTON 20 PCS</t>
  </si>
  <si>
    <t>0 KARTON -1 GRS</t>
  </si>
  <si>
    <t>STA-VE7</t>
  </si>
  <si>
    <t>HD 45L</t>
  </si>
  <si>
    <t>STB-NB1</t>
  </si>
  <si>
    <t>STABILLO SF-219</t>
  </si>
  <si>
    <t>SF-219</t>
  </si>
  <si>
    <t>STABILLO TIZO TF-616</t>
  </si>
  <si>
    <t>13 KARTON 5 LSN</t>
  </si>
  <si>
    <t>TEROMPET</t>
  </si>
  <si>
    <t>TER-NB1</t>
  </si>
  <si>
    <t>TEROMPET TR OW-02</t>
  </si>
  <si>
    <t>OW-02</t>
  </si>
  <si>
    <t>PC MAGNIT B 35145</t>
  </si>
  <si>
    <t>1 KARTON 84 PCS</t>
  </si>
  <si>
    <t>PC MAGNIT B-35165</t>
  </si>
  <si>
    <t>BP KENKO SI BIRU</t>
  </si>
  <si>
    <t>36 KARTON 139 LSN</t>
  </si>
  <si>
    <t>BP KENKO KI SPIDER BIRU</t>
  </si>
  <si>
    <t>17 KARTON 12 LSN</t>
  </si>
  <si>
    <t xml:space="preserve">BP KENKO KR-6 NANOTIP </t>
  </si>
  <si>
    <t>12 KARTON 84 LSN</t>
  </si>
  <si>
    <t>BP KENKO KR-6 NANORAY</t>
  </si>
  <si>
    <t>26 KARTON 60 LSN</t>
  </si>
  <si>
    <t>CUTTER KENKO 918C</t>
  </si>
  <si>
    <t>918C</t>
  </si>
  <si>
    <t>2 KARTON 15 LSN</t>
  </si>
  <si>
    <t>ISI STAPLER NOVUS NO 10</t>
  </si>
  <si>
    <t>LAYS</t>
  </si>
  <si>
    <t xml:space="preserve">MEJA BELAJAR POLOS </t>
  </si>
  <si>
    <t>P CASE KENKO 2160P AGE</t>
  </si>
  <si>
    <t>2160P</t>
  </si>
  <si>
    <t>8 KARTON 6 LSN</t>
  </si>
  <si>
    <t>P CASE KENKO 2180 MG</t>
  </si>
  <si>
    <t>0 KARTON 17 BOX</t>
  </si>
  <si>
    <t>JENDELA</t>
  </si>
  <si>
    <t>JENKLAG</t>
  </si>
  <si>
    <t>NAHDIANAKERSANA</t>
  </si>
  <si>
    <t>NAHDIANAKETANGGUNGAN</t>
  </si>
  <si>
    <t>WIJAYA SIDOLUHUR</t>
  </si>
  <si>
    <t>JUNPARG</t>
  </si>
  <si>
    <t>JUNIOR</t>
  </si>
  <si>
    <t>PARE</t>
  </si>
  <si>
    <t>REASUKG</t>
  </si>
  <si>
    <t>REALITA</t>
  </si>
  <si>
    <t>REAWONG</t>
  </si>
  <si>
    <t>608-3</t>
  </si>
  <si>
    <t>LENKLAG</t>
  </si>
  <si>
    <t>LENTERA</t>
  </si>
  <si>
    <t>BOX (6)</t>
  </si>
  <si>
    <t>24 KARTON 51 PCS</t>
  </si>
  <si>
    <t>0 KARTON 155 PCS</t>
  </si>
  <si>
    <t>7 KARTON 54 PCS</t>
  </si>
  <si>
    <t>0 KARTON 1 TOP</t>
  </si>
  <si>
    <t>9 KARTON 94 DISP</t>
  </si>
  <si>
    <t>10 KARTON 96 DISP</t>
  </si>
  <si>
    <t>0 KARTON 26 DISP</t>
  </si>
  <si>
    <t>23 KARTON 33 BOX</t>
  </si>
  <si>
    <t>1 KARTON 36 PCS</t>
  </si>
  <si>
    <t>0 KARTON 164 PCS</t>
  </si>
  <si>
    <t>4 KARTON 252 PCS</t>
  </si>
  <si>
    <t>0 KARTON 204 PCS</t>
  </si>
  <si>
    <t>7 KARTON 72 PCS</t>
  </si>
  <si>
    <t>6 KARTON 114 PCS</t>
  </si>
  <si>
    <t>3 KARTON 26  SET</t>
  </si>
  <si>
    <t>DOKUMEN KEEPER YUSHINCA DK-40 BIRU KWARTO</t>
  </si>
  <si>
    <t>DOKUMEN KEEPER YUSHINCA DK-40 HITAM KWARTO</t>
  </si>
  <si>
    <t>DOKUMEN KEEPER YUSHINCA DK-40 MERAH KWARTO</t>
  </si>
  <si>
    <t>DOKUMEN KEEPER YUSHINCA DK-60 HITAM KWARTO</t>
  </si>
  <si>
    <t>DOKUMEN KEEPER YUSHINCA DK-60 MERAH KWARTO</t>
  </si>
  <si>
    <t>DOKUMEN RISLETING CONCOPHON</t>
  </si>
  <si>
    <t>DOKUMEN KEEPER YUSHINCA 20LB FOLIO</t>
  </si>
  <si>
    <t>6 KARTON 12 BOX</t>
  </si>
  <si>
    <t>GAR-BT26</t>
  </si>
  <si>
    <t>GARISAN BT 740</t>
  </si>
  <si>
    <t>GARISAN 15CM LENTUR SMURF / ANGRY BIRD 1100-2 (1X36)</t>
  </si>
  <si>
    <t>GARISAN SET 8020C</t>
  </si>
  <si>
    <t>GARISAN 15CM ALUMUNIUM SO 7235 HEART</t>
  </si>
  <si>
    <t>GARISAN TF-360 BULAT</t>
  </si>
  <si>
    <t>PRINCESS, MIX</t>
  </si>
  <si>
    <t>0 KARTON -250 PCS</t>
  </si>
  <si>
    <t>0 KARTON 1004 PAK</t>
  </si>
  <si>
    <t>7 KARTON 323 PCS</t>
  </si>
  <si>
    <t>LIL-SH8</t>
  </si>
  <si>
    <t>LILIN SHINTOENG BESAR JM6/ 6W</t>
  </si>
  <si>
    <t>LIL-SH9</t>
  </si>
  <si>
    <t>LILIN SHINTOENG BESAR TG6/ 6W</t>
  </si>
  <si>
    <t>2 KARTON 216 PCS</t>
  </si>
  <si>
    <t>MAP-NB48</t>
  </si>
  <si>
    <t>MAP KANCING HILTOP F 001</t>
  </si>
  <si>
    <t>MAP-NB89</t>
  </si>
  <si>
    <t>MAP ZIPPER BENING / TRANSPARAN A6-16C</t>
  </si>
  <si>
    <t>A6-16C</t>
  </si>
  <si>
    <t>MAP-NB90</t>
  </si>
  <si>
    <t>MAP ZIPPER BENING / TRANSPARAN A5-16C</t>
  </si>
  <si>
    <t>A5-16C</t>
  </si>
  <si>
    <t>MAP-NB91</t>
  </si>
  <si>
    <t>MAP ZIPPER BENING / TRANSPARAN A4-16C</t>
  </si>
  <si>
    <t>A4-16C</t>
  </si>
  <si>
    <t>MAP-SK155</t>
  </si>
  <si>
    <t>MAP ZIPPER REST / JALA BERDIRI SIKA UNGU B</t>
  </si>
  <si>
    <t>0 KARTON 13 PCS</t>
  </si>
  <si>
    <t>MAP-NCL242</t>
  </si>
  <si>
    <t>1 KARTON 90 LSN</t>
  </si>
  <si>
    <t>5 KARTON 12 LSN</t>
  </si>
  <si>
    <t>-1 KARTON -54 PCS</t>
  </si>
  <si>
    <t>-2 KARTON -13 PCS</t>
  </si>
  <si>
    <t>4 KARTON 123 PCS</t>
  </si>
  <si>
    <t>4 KARTON 132 PCS</t>
  </si>
  <si>
    <t>6 KARTON 51 PCS</t>
  </si>
  <si>
    <t>0 KARTON -62 PCS</t>
  </si>
  <si>
    <t>14 KARTON 108 PCS</t>
  </si>
  <si>
    <t>16 KARTON 418 PCS</t>
  </si>
  <si>
    <t>0 KARTON -324 PCS</t>
  </si>
  <si>
    <t>2 KARTON 60 PCS</t>
  </si>
  <si>
    <t>3 KARTON 78 PCS</t>
  </si>
  <si>
    <t>0 KARTON -31 PCS</t>
  </si>
  <si>
    <t>0 KARTON -168 PCS</t>
  </si>
  <si>
    <t>0 KARTON -194 PCS</t>
  </si>
  <si>
    <t>0 KARTON 1145 PCS</t>
  </si>
  <si>
    <t>0 KARTON -212 PCS</t>
  </si>
  <si>
    <t>0 KARTON -40 PCS</t>
  </si>
  <si>
    <t>0 KARTON -33 PCS</t>
  </si>
  <si>
    <t>2 KARTON 2 LSN</t>
  </si>
  <si>
    <t>1 KARTON 12 LSN</t>
  </si>
  <si>
    <t>5 KARTON 5 LSN</t>
  </si>
  <si>
    <t>32 KARTON 0 LSN</t>
  </si>
  <si>
    <t>24 KARTON 57 PCS</t>
  </si>
  <si>
    <t>1 KARTON 235 PCS</t>
  </si>
  <si>
    <t>0 KARTON 33 BOX</t>
  </si>
  <si>
    <t>6 KARTON 6 LSN</t>
  </si>
  <si>
    <t>0 KARTON 63 LSN</t>
  </si>
  <si>
    <t>-1 KARTON -4 BOX</t>
  </si>
  <si>
    <t>0 KARTON -170 PCS</t>
  </si>
  <si>
    <t>0 KARTON -35 LSN</t>
  </si>
  <si>
    <t>1 KARTON 22 GRS</t>
  </si>
  <si>
    <t>SUKSES MAKMUR (INTAN)</t>
  </si>
  <si>
    <t>GLOBLIG</t>
  </si>
  <si>
    <t>GLORIA</t>
  </si>
  <si>
    <t>NUSSEMB</t>
  </si>
  <si>
    <t>NUSANTARA</t>
  </si>
  <si>
    <t>PERBLIG</t>
  </si>
  <si>
    <t>PERMATA</t>
  </si>
  <si>
    <t>PANPLEK</t>
  </si>
  <si>
    <t>PLERET, BANTUL</t>
  </si>
  <si>
    <t>TWINS</t>
  </si>
  <si>
    <t>TWISEMB</t>
  </si>
  <si>
    <t>CLEAR HOLDER UTN CH 100 HIJAU</t>
  </si>
  <si>
    <t>CLEAR HOLDER UTN CH 100 BIRU</t>
  </si>
  <si>
    <t>CLEAR HOLDER UTN CH 100 ORANYE</t>
  </si>
  <si>
    <t>MOTIF TRANSPORTASI</t>
  </si>
  <si>
    <t>MAKWANK</t>
  </si>
  <si>
    <t>MAKRO</t>
  </si>
  <si>
    <t>ATKSEMB</t>
  </si>
  <si>
    <t>ATK</t>
  </si>
  <si>
    <t>BOX (52)</t>
  </si>
  <si>
    <t>I</t>
  </si>
  <si>
    <t>Count of ROWID</t>
  </si>
  <si>
    <t>TATAL DISKON</t>
  </si>
  <si>
    <t>Sum of TOTAL</t>
  </si>
  <si>
    <t>CONCAT_TOKO KOTA + NAMA BARANG</t>
  </si>
  <si>
    <t>CONCAT_TOKO KOTA + NAMA BARANG + HARGA</t>
  </si>
  <si>
    <t>ARIA-PONOROGO_GARISAN LIPAT 30CM 6623 (1 BOX=40 PCS)</t>
  </si>
  <si>
    <t>ARIA-PONOROGO_NOTEBOOK SPIRAL A5 8001</t>
  </si>
  <si>
    <t>ARIA-PONOROGO_STABILLO TF-1145 LIVE COLOUR PASTEL</t>
  </si>
  <si>
    <t>ARIA-PONOROGO_TAS TIDUR GGH-L (6 MOTIF)</t>
  </si>
  <si>
    <t>ARIA-PONOROGO_TAS TIDUR GGH-M (6 MOTIF)</t>
  </si>
  <si>
    <t>RENI-JATIMULYO_ISI STAPLER 13/8 JOSS</t>
  </si>
  <si>
    <t>ROYYAN-SOLO_PIANIKA LOVELY BIRU</t>
  </si>
  <si>
    <t>SBM-SEMARANG_SPIDOL GOLDEN 838 12W</t>
  </si>
  <si>
    <t>COUNT</t>
  </si>
  <si>
    <t>Count of CONCAT_TOKO KOTA + NAMA BARANG + HARGA</t>
  </si>
  <si>
    <t>//</t>
  </si>
  <si>
    <t>ARIA-PONOROGO_GARISAN LIPAT 30CM 6623 (1 BOX=40 PCS)_1300</t>
  </si>
  <si>
    <t>ARIA-PONOROGO_NOTEBOOK SPIRAL A5 8001_15000</t>
  </si>
  <si>
    <t>ARIA-PONOROGO_STABILLO TF-1145 LIVE COLOUR PASTEL_24500</t>
  </si>
  <si>
    <t>ARIA-PONOROGO_TAS TIDUR GGH-L (6 MOTIF)_125000</t>
  </si>
  <si>
    <t>ARIA-PONOROGO_TAS TIDUR GGH-M (6 MOTIF)_100000</t>
  </si>
  <si>
    <t>RENI-JATIMULYO_ISI STAPLER 13/8 JOSS_18500</t>
  </si>
  <si>
    <t>ROYYAN-SOLO_PIANIKA LOVELY BIRU_90000</t>
  </si>
  <si>
    <t>SBM-SEMARANG_SPIDOL GOLDEN 838 12W_34000</t>
  </si>
  <si>
    <t>ASAHAN TOPLES 158 SANRIO (1 TOP=36 PCS)</t>
  </si>
  <si>
    <t>ASAHAN TOPLES 623 KUROMI (1 TOP=52 PCS)</t>
  </si>
  <si>
    <t>ASAHAN TOPLES 8816 ASTRONOT (1 TOP=48 PCS)</t>
  </si>
  <si>
    <t>ASAHAN TOPLES 8817 UNICORN (1 TOP=40 PCS)</t>
  </si>
  <si>
    <t>ASAHAN H-100 DISNEY MICKEY MOUSE (1 BOX=48 PCS)</t>
  </si>
  <si>
    <t>0 KARTON 47 BOX</t>
  </si>
  <si>
    <t>7 KARTON 40 TOP</t>
  </si>
  <si>
    <t>ASAHAN DMS 030 4 WARNA (1 BOX=36 PCS)</t>
  </si>
  <si>
    <t>ASAHAN DMS 038 ANIMAL (1 BOX=32 PCS)</t>
  </si>
  <si>
    <t>ASAHAN DY 393 B KUCING (1 BOX=12 PCS)</t>
  </si>
  <si>
    <t>BOX/LSN</t>
  </si>
  <si>
    <t>1 KARTON 0 BOX/LSN</t>
  </si>
  <si>
    <t>ASAHAN 395 B KELINCI (1 BOX=12 PCS)</t>
  </si>
  <si>
    <t>1 KARTON 131 BOX/LSN</t>
  </si>
  <si>
    <t>ASAHAN 387 HIPO (1 BOX=12 PCS)</t>
  </si>
  <si>
    <t>6 KARTON 116 BOX/LSN</t>
  </si>
  <si>
    <t>ASAHAN MEJA TG3086A</t>
  </si>
  <si>
    <t>14 KARTON 47 PCS</t>
  </si>
  <si>
    <t>ASAHAN TOPLES TR-3006 PESAWAT (1 TOP=56 PCS)</t>
  </si>
  <si>
    <t>ASAHAN TOPLES TY808 (1 TOP=72 PCS)</t>
  </si>
  <si>
    <t>ASAHAN TOPLES UC-128A LANDAK (1 TOP=58 PCS)</t>
  </si>
  <si>
    <t>6 KARTON 28 TOP</t>
  </si>
  <si>
    <t>ASAHAN TOPLES 8077 SMILE (1 TOP=48 PCS)</t>
  </si>
  <si>
    <t>2 KARTON 17 TOP</t>
  </si>
  <si>
    <t>ASAHAN TOPLES CL8082 LOLIPOP (1 TOP=72 PCS)</t>
  </si>
  <si>
    <t>CL-8082</t>
  </si>
  <si>
    <t>ASAHAN TOPLES XXY-1868 CUTE SHARK (1 TOP=42 PCS)</t>
  </si>
  <si>
    <t>ASAHAN MEJA 655</t>
  </si>
  <si>
    <t>ASAHAN MEJA 6600</t>
  </si>
  <si>
    <t>ASAHAN MEJA 6600-B</t>
  </si>
  <si>
    <t>ASAHAN MEJA 717A</t>
  </si>
  <si>
    <t>ASAHAN MEJA 722A</t>
  </si>
  <si>
    <t>ASAHAN MEJA 722B</t>
  </si>
  <si>
    <t>10 KARTON 60 PCS</t>
  </si>
  <si>
    <t>ASAHAN MEJA 7712</t>
  </si>
  <si>
    <t>ASAHAN TOPLES 8096 ALPUKAT</t>
  </si>
  <si>
    <t>ASAHAN MEJA 814</t>
  </si>
  <si>
    <t>3 KARTON 62 PCS</t>
  </si>
  <si>
    <t>ASAHAN MEJA 8608</t>
  </si>
  <si>
    <t>ASAHAN MEJA 8692</t>
  </si>
  <si>
    <t>ASAHAN TOPLES 8809 JAGUNG (1 BOX=60 PCS)</t>
  </si>
  <si>
    <t>ASAHAN TOPLES 8810 MOBIL (1 BOX =72 PCS)</t>
  </si>
  <si>
    <t>ASAHAN MEJA TG3695</t>
  </si>
  <si>
    <t>ASA-NB168</t>
  </si>
  <si>
    <t>ASAHAN MEJA 7922</t>
  </si>
  <si>
    <t>1 KARTON 43 DISP</t>
  </si>
  <si>
    <t>0 KARTON 57 DISP</t>
  </si>
  <si>
    <t>0 KARTON 47 DISP</t>
  </si>
  <si>
    <t>0 KARTON -1 DISP</t>
  </si>
  <si>
    <t>0 KARTON -34 DISP</t>
  </si>
  <si>
    <t>0 KARTON -21 DISP</t>
  </si>
  <si>
    <t>34 KARTON 11 BOX</t>
  </si>
  <si>
    <t>12 KARTON 24 BOX</t>
  </si>
  <si>
    <t>0 KARTON 93 LSN</t>
  </si>
  <si>
    <t>5 KARTON 83 LSN</t>
  </si>
  <si>
    <t>1 KARTON 65 LSN</t>
  </si>
  <si>
    <t>1 KARTON 7 LSN</t>
  </si>
  <si>
    <t>-3 KARTON 0 GRS</t>
  </si>
  <si>
    <t>5 KARTON 85 LSN</t>
  </si>
  <si>
    <t>0 KARTON -104 LSN</t>
  </si>
  <si>
    <t>-1 KARTON -44 LSN</t>
  </si>
  <si>
    <t>9 KARTON 29 LSN</t>
  </si>
  <si>
    <t>4 KARTON 1404 PCS</t>
  </si>
  <si>
    <t>BP GEL DTIAN 832</t>
  </si>
  <si>
    <t>0 KARTON 144 LSN</t>
  </si>
  <si>
    <t>BP GEL DTIAN 8807</t>
  </si>
  <si>
    <t>11 KARTON 16 LSN</t>
  </si>
  <si>
    <t>MANUAL 6 AUG 2024 cuma kol</t>
  </si>
  <si>
    <t>12 KARTON 158 LSN</t>
  </si>
  <si>
    <t>MANUAL 6 AUG 2024</t>
  </si>
  <si>
    <t>4 KARTON 173 LSN</t>
  </si>
  <si>
    <t>11 KARTON 34 LSN</t>
  </si>
  <si>
    <t>DT-236</t>
  </si>
  <si>
    <t>DT-238</t>
  </si>
  <si>
    <t>DT-239</t>
  </si>
  <si>
    <t>6 KARTON 288 PCS</t>
  </si>
  <si>
    <t>0 KARTON 79 LSN</t>
  </si>
  <si>
    <t>-1 KARTON -33 LSN</t>
  </si>
  <si>
    <t>1 KARTON 23 LSN</t>
  </si>
  <si>
    <t>1 KARTON 52 LSN</t>
  </si>
  <si>
    <t>BOL-NBM1</t>
  </si>
  <si>
    <t>BP KOALA GP-168 A-J</t>
  </si>
  <si>
    <t>MIX GP-168</t>
  </si>
  <si>
    <t>BOX FILE KANCING LIPAT ENTER HITAM</t>
  </si>
  <si>
    <t>-1 KARTON -5 LSN</t>
  </si>
  <si>
    <t>CUT-KN2</t>
  </si>
  <si>
    <t>CUTTER KENKO NO. 918</t>
  </si>
  <si>
    <t>-1 KARTON -38 PCS</t>
  </si>
  <si>
    <t>0 KARTON -42 PCS</t>
  </si>
  <si>
    <t>30 jul gudang besar &amp; eceran</t>
  </si>
  <si>
    <t>2 KARTON 13 LSN</t>
  </si>
  <si>
    <t>2 KARTON 19 LSN</t>
  </si>
  <si>
    <t>GARISAN 20CM BABY MOUSE</t>
  </si>
  <si>
    <t>GARISAN 20CM CAT MOUSE (TOM&amp;JERRY)</t>
  </si>
  <si>
    <t>GARISAN 20CM PAULA BEAR</t>
  </si>
  <si>
    <t>GARISAN 20CM PRETTY WHITE</t>
  </si>
  <si>
    <t>GARISAN 20CM SPIDERMAN BIRU</t>
  </si>
  <si>
    <t>GARISAN 20CM SUPERMAN</t>
  </si>
  <si>
    <t>GARISAN 308 CONAN</t>
  </si>
  <si>
    <t>FANCY MIX</t>
  </si>
  <si>
    <t>GARISAN 30CM 1105 BT 21</t>
  </si>
  <si>
    <t>GB 30</t>
  </si>
  <si>
    <t>-1 KARTON -62 LSN</t>
  </si>
  <si>
    <t>GARISAN 30CM 1105 DISNEY</t>
  </si>
  <si>
    <t>14 CM</t>
  </si>
  <si>
    <t>-3 KARTON -7 LSN</t>
  </si>
  <si>
    <t>7 KARTON 6 LSN</t>
  </si>
  <si>
    <t>ID CARD B2 GLOBAL</t>
  </si>
  <si>
    <t>IDC-IM32</t>
  </si>
  <si>
    <t>ID CARD B-5763 KUNING</t>
  </si>
  <si>
    <t>B-5763</t>
  </si>
  <si>
    <t>IDC-IM33</t>
  </si>
  <si>
    <t>ID CARD B-5763 MERAH</t>
  </si>
  <si>
    <t>IDC-IM34</t>
  </si>
  <si>
    <t>ID CARD B-5763 BIRU</t>
  </si>
  <si>
    <t>IDC-IM35</t>
  </si>
  <si>
    <t>ID CARD B-5763 PUTIH</t>
  </si>
  <si>
    <t>IDC-IM36</t>
  </si>
  <si>
    <t>ID CARD B-5763 HIJAU</t>
  </si>
  <si>
    <t>IDC-IM37</t>
  </si>
  <si>
    <t>ID CARD B-5763 HITAM</t>
  </si>
  <si>
    <t>0 KARTON 136 BOX</t>
  </si>
  <si>
    <t>0 KARTON 212 BOX</t>
  </si>
  <si>
    <t>1 KARTON 144 BOX</t>
  </si>
  <si>
    <t>0 KARTON 237 BOX</t>
  </si>
  <si>
    <t>1 KARTON 201 BOX</t>
  </si>
  <si>
    <t>-8 KARTON -12 BOX</t>
  </si>
  <si>
    <t>0 KARTON -216 BOX</t>
  </si>
  <si>
    <t>0 KARTON 28 LSN</t>
  </si>
  <si>
    <t>-2 KARTON -58 PCS</t>
  </si>
  <si>
    <t>0 KARTON -93 PCS</t>
  </si>
  <si>
    <t>0 KARTON 89 PAK</t>
  </si>
  <si>
    <t>KEY-IM2</t>
  </si>
  <si>
    <t>KEY RING K-30 (1 BOX=31 PCS)</t>
  </si>
  <si>
    <t>K-30</t>
  </si>
  <si>
    <t>8 KARTON 100 SET</t>
  </si>
  <si>
    <t>2 KARTON 300 SET</t>
  </si>
  <si>
    <t>0 KARTON -4 BOX</t>
  </si>
  <si>
    <t>manual 6 aug</t>
  </si>
  <si>
    <t>8 august gudang besar &amp; eceran</t>
  </si>
  <si>
    <t>0 KARTON -23 BOX</t>
  </si>
  <si>
    <t>0 KARTON -19 BOX</t>
  </si>
  <si>
    <t>0 KARTON -18 BOX</t>
  </si>
  <si>
    <t>0 KARTON 167 PAK</t>
  </si>
  <si>
    <t>50 KARTON 75 PCS</t>
  </si>
  <si>
    <t>0 KARTON -32 PCS</t>
  </si>
  <si>
    <t>MAP DATA 39571</t>
  </si>
  <si>
    <t>10 KARTON 16 LSN</t>
  </si>
  <si>
    <t>MAP FILE RESLETING B A5 (M)</t>
  </si>
  <si>
    <t>MAP FILE RESLETING B A6 (K)</t>
  </si>
  <si>
    <t>MAP JALA KANCING 2 A5 ENTER 355-2 B</t>
  </si>
  <si>
    <t>MAP-NB52</t>
  </si>
  <si>
    <t>MAP-NB53</t>
  </si>
  <si>
    <t>MAP JALA KANCING 2 A5 ENTER 355-2 K</t>
  </si>
  <si>
    <t>MAP-NB92</t>
  </si>
  <si>
    <t>MAP ZIPPER LBD 027</t>
  </si>
  <si>
    <t>7 KARTON 228 PCS</t>
  </si>
  <si>
    <t>MAP ZIPPER BENING / TRANSPARAN MICROTOP DATA F 53</t>
  </si>
  <si>
    <t>0 KARTON 68 LSN</t>
  </si>
  <si>
    <t>MAP-EN143</t>
  </si>
  <si>
    <t>MAP JALA KANCING 2 A5 ENTER 355-2 MR</t>
  </si>
  <si>
    <t>MAP-EN144</t>
  </si>
  <si>
    <t>MAP JALA KANCING 2 A5 ENTER 355-2 HJ</t>
  </si>
  <si>
    <t>MAP-SK145</t>
  </si>
  <si>
    <t>MAP ZIPPER KANCING 2 SIKA HITAM</t>
  </si>
  <si>
    <t>0 KARTON -19 LSN</t>
  </si>
  <si>
    <t>MAP ZIPPER JALA A5-A500 ENTER MERAH</t>
  </si>
  <si>
    <t>MAP ZIPPER JALA A5-A500 ENTER BIRU</t>
  </si>
  <si>
    <t>MAP ZIPPER JALA A5-A500 ENTER KUNING</t>
  </si>
  <si>
    <t>MAP ZIPPER JALA A5-A500 ENTER HIJAU</t>
  </si>
  <si>
    <t>8 KARTON 158 PCS</t>
  </si>
  <si>
    <t>5 KARTON 64 PCS</t>
  </si>
  <si>
    <t>MAP-KN274</t>
  </si>
  <si>
    <t>CLEAR HOLDER KENKO METALIK CH 840 A4 ABU</t>
  </si>
  <si>
    <t>CH-840</t>
  </si>
  <si>
    <t>MAP-KN275</t>
  </si>
  <si>
    <t>CLEAR HOLDER KENKO METALIK CH 840 A4 HIJAU</t>
  </si>
  <si>
    <t>CLEAR HOLDER KENKO METALIK CH 820 A4 ABU</t>
  </si>
  <si>
    <t>CH-820</t>
  </si>
  <si>
    <t>CLEAR HOLDER KENKO METALIK CH 820 A4 BIRU</t>
  </si>
  <si>
    <t>CLEAR HOLDER KENKO METALIK CH 840 A4 BIRU</t>
  </si>
  <si>
    <t>CH-860</t>
  </si>
  <si>
    <t>MAP-NB283</t>
  </si>
  <si>
    <t>MAP ZIPPER BAG MOSHI A5</t>
  </si>
  <si>
    <t>MAP BATIK JERSEY (STOP MAP)</t>
  </si>
  <si>
    <t>1 KARTON 700 PCS</t>
  </si>
  <si>
    <t>0 KARTON 11 PAK/BOX</t>
  </si>
  <si>
    <t>2 KARTON 47 PAK/BOX</t>
  </si>
  <si>
    <t>2 KARTON 18 PAK/BOX</t>
  </si>
  <si>
    <t>23 KARTON 0 PCS</t>
  </si>
  <si>
    <t>2 KARTON 450 PCS</t>
  </si>
  <si>
    <t>4 KARTON 88 PCS</t>
  </si>
  <si>
    <t>1 KARTON 222 PCS</t>
  </si>
  <si>
    <t>4 KARTON 198 PCS</t>
  </si>
  <si>
    <t>4 KARTON 25 PCS</t>
  </si>
  <si>
    <t>4 KARTON 30 LSN</t>
  </si>
  <si>
    <t>1 KARTON 3 PCS</t>
  </si>
  <si>
    <t>0 KARTON 58 PCS</t>
  </si>
  <si>
    <t>168 20</t>
  </si>
  <si>
    <t>3 KARTON 138 PCS</t>
  </si>
  <si>
    <t>4 KARTON 232 PCS</t>
  </si>
  <si>
    <t>6 KARTON 156 PCS</t>
  </si>
  <si>
    <t>5 KARTON 246 PCS</t>
  </si>
  <si>
    <t>8 KARTON 46 PCS</t>
  </si>
  <si>
    <t>40 KARTON 72 PCS</t>
  </si>
  <si>
    <t>5 KARTON 90 PCS</t>
  </si>
  <si>
    <t>PENSIL CASE BOX MAGNET WLT-9901</t>
  </si>
  <si>
    <t>21 KARTON 270 PCS</t>
  </si>
  <si>
    <t>15 KARTON 240 PCS</t>
  </si>
  <si>
    <t>PENSIL CASE BOX MAGNET WLT-9903</t>
  </si>
  <si>
    <t>12 KARTON 281 PCS</t>
  </si>
  <si>
    <t>7 KARTON 102 PCS</t>
  </si>
  <si>
    <t>9 KARTON 128 PCS</t>
  </si>
  <si>
    <t>31 KARTON 34 PCS</t>
  </si>
  <si>
    <t>8 KARTON 8 PCS</t>
  </si>
  <si>
    <t xml:space="preserve">PENCIL CASE BOX MAGNET WLT-9906 </t>
  </si>
  <si>
    <t>3 KARTON 181 PCS</t>
  </si>
  <si>
    <t>1 KARTON 102 PCS</t>
  </si>
  <si>
    <t>PC RET KAIN IMITASI 385</t>
  </si>
  <si>
    <t>PENCIL CASE BOX MAGNET WLT-9907</t>
  </si>
  <si>
    <t>0 KARTON -59 PCS</t>
  </si>
  <si>
    <t>PC RET KAIN IMITASI 252</t>
  </si>
  <si>
    <t>-1 KARTON -4 PCS</t>
  </si>
  <si>
    <t>0 KARTON -100 PCS</t>
  </si>
  <si>
    <t>2 KARTON 489 PCS</t>
  </si>
  <si>
    <t>PC RET 4172 LOVE BESAR</t>
  </si>
  <si>
    <t>PC RET XM 7222 HELLO KITTY</t>
  </si>
  <si>
    <t>XM-7222</t>
  </si>
  <si>
    <t>PCA-IM251</t>
  </si>
  <si>
    <t>PENSIL TUKANG GW 500</t>
  </si>
  <si>
    <t>0 KARTON -336 PCS</t>
  </si>
  <si>
    <t>5 KARTON 814 PAK</t>
  </si>
  <si>
    <t>0 KARTON -260 PCS</t>
  </si>
  <si>
    <t>PUN-IM2</t>
  </si>
  <si>
    <t>PUNCH 3011</t>
  </si>
  <si>
    <t>11 KARTON 2 LSN</t>
  </si>
  <si>
    <t>STB-VO3</t>
  </si>
  <si>
    <t>STABILLO VTRO HL-1203 PASTEL</t>
  </si>
  <si>
    <t>HL-1203</t>
  </si>
  <si>
    <t>STB-VO4</t>
  </si>
  <si>
    <t>STABILLO VTRO HL-1204 NEON</t>
  </si>
  <si>
    <t>HL-1204</t>
  </si>
  <si>
    <t>1 KARTON 54 SET</t>
  </si>
  <si>
    <t>0 KARTON 426 PCS</t>
  </si>
  <si>
    <t>0 KARTON -28 LSN</t>
  </si>
  <si>
    <t>2 KARTON 700 PCS</t>
  </si>
  <si>
    <t>18 KARTON 38 LSN</t>
  </si>
  <si>
    <t>TAS KARUNG 35X40 (3540)</t>
  </si>
  <si>
    <t>TAS-IM35</t>
  </si>
  <si>
    <t>8 KARTON 58 LSN</t>
  </si>
  <si>
    <t>TAS KARUNG 45X50 (4550)</t>
  </si>
  <si>
    <t>9 KARTON 8 LSN</t>
  </si>
  <si>
    <t>TAS KARUNG 50X55 (5055)</t>
  </si>
  <si>
    <t>TAS KARUNG 55X65 (5565)</t>
  </si>
  <si>
    <t>TAS KARUNG 50X35 (5035)</t>
  </si>
  <si>
    <t>TAS KARUNG 70X70 (7070)</t>
  </si>
  <si>
    <t>TAS KARUNG 70X53 (7053)</t>
  </si>
  <si>
    <t>TAS-IM175</t>
  </si>
  <si>
    <t>TAS KARUNG 80X55 (8055)</t>
  </si>
  <si>
    <t>80X55</t>
  </si>
  <si>
    <t>TAS-IM176</t>
  </si>
  <si>
    <t>TAS KARUNG 90X60 (9060)</t>
  </si>
  <si>
    <t>90X60</t>
  </si>
  <si>
    <t>TAS-IM177</t>
  </si>
  <si>
    <t>TAS KARUNG 70X80 (7080)</t>
  </si>
  <si>
    <t>70X80</t>
  </si>
  <si>
    <t>12 KARTON 21 LSN</t>
  </si>
  <si>
    <t>TAS KARUNG 60X45 (6045)</t>
  </si>
  <si>
    <t>60X45</t>
  </si>
  <si>
    <t>TAS KARUNG 60X70 (6070)</t>
  </si>
  <si>
    <t>7 KARTON 31 LSN</t>
  </si>
  <si>
    <t>PELANGI STATIONERY NUSANTARA</t>
  </si>
  <si>
    <t>PELSURK</t>
  </si>
  <si>
    <t>SBM-SEMARANG_CUTTER TACO 78 KECIL TRANSPARAN</t>
  </si>
  <si>
    <t>SBM-SEMARANG_CUTTER TACO 78 KECIL TRANSPARAN_23000</t>
  </si>
  <si>
    <t>BOX (40 PAK)</t>
  </si>
  <si>
    <t>2 KARTON 352 PCS</t>
  </si>
  <si>
    <t>13 KARTON 96 PCS</t>
  </si>
  <si>
    <t>7 KARTON 81 PCS</t>
  </si>
  <si>
    <t>10 KARTON 62 PCS</t>
  </si>
  <si>
    <t>1 KARTON 97 BOX</t>
  </si>
  <si>
    <t>3 KARTON 41 BOX</t>
  </si>
  <si>
    <t>3 KARTON 93 BOX</t>
  </si>
  <si>
    <t>3 KARTON 83 BOX</t>
  </si>
  <si>
    <t>3 KARTON 96 BOX</t>
  </si>
  <si>
    <t>1 KARTON 103 BOX</t>
  </si>
  <si>
    <t>8 KARTON 65 PCS</t>
  </si>
  <si>
    <t>ASA-NB169</t>
  </si>
  <si>
    <t>ASAHAN MEJA CL-219/ RUMAH/ GAME</t>
  </si>
  <si>
    <t>CL-219</t>
  </si>
  <si>
    <t>ASA-NB170</t>
  </si>
  <si>
    <t>ASAHAN MEJA FX-8906 (3207)/ HEROES</t>
  </si>
  <si>
    <t>0 KARTON 31 DISP</t>
  </si>
  <si>
    <t>0 KARTON -95 DISP</t>
  </si>
  <si>
    <t>0 KARTON 25 DISP</t>
  </si>
  <si>
    <t>0 KARTON -51 DISP</t>
  </si>
  <si>
    <t>0 KARTON 490 PCS</t>
  </si>
  <si>
    <t>BIN-GR35</t>
  </si>
  <si>
    <t>BN GASTA PRINT + SLIP 77725-12/VT</t>
  </si>
  <si>
    <t>0 KARTON -57 LSN</t>
  </si>
  <si>
    <t>BOL-NB110</t>
  </si>
  <si>
    <t>BP 1001 10W TOPPER AVENGERS (36)</t>
  </si>
  <si>
    <t>BOL-NB111</t>
  </si>
  <si>
    <t>BP 1006 10W KUROMI (36)</t>
  </si>
  <si>
    <t>1 KARTON 109 LSN</t>
  </si>
  <si>
    <t>6 KARTON 85 LSN</t>
  </si>
  <si>
    <t>7 KARTON 1152 PCS</t>
  </si>
  <si>
    <t>9 KARTON 108 PCS</t>
  </si>
  <si>
    <t>9 KARTON 336 PCS</t>
  </si>
  <si>
    <t>9 KARTON 1848 PCS</t>
  </si>
  <si>
    <t>10 KARTON 151 LSN</t>
  </si>
  <si>
    <t>10 KARTON 79 LSN</t>
  </si>
  <si>
    <t>7 KARTON 184 LSN</t>
  </si>
  <si>
    <t>4 KARTON 120 LSN</t>
  </si>
  <si>
    <t>6 KARTON 66 PCS</t>
  </si>
  <si>
    <t>4 KARTON 13 LSN</t>
  </si>
  <si>
    <t>5 KARTON 89 PCS</t>
  </si>
  <si>
    <t>DIS-MC14</t>
  </si>
  <si>
    <t>M-700</t>
  </si>
  <si>
    <t>DIS-MC15</t>
  </si>
  <si>
    <t>DISPENSER MICROTOP M 800</t>
  </si>
  <si>
    <t>M-800</t>
  </si>
  <si>
    <t>4 KARTON 52 PCS</t>
  </si>
  <si>
    <t>1 KARTON 255 PCS</t>
  </si>
  <si>
    <t>3 KARTON 468 LSN</t>
  </si>
  <si>
    <t>0 KARTON 56 LSN</t>
  </si>
  <si>
    <t>2 KARTON 16 LSN</t>
  </si>
  <si>
    <t>2 KARTON 1 BOX</t>
  </si>
  <si>
    <t>1 KARTON 480 PCS</t>
  </si>
  <si>
    <t>4 KARTON 120 PCS</t>
  </si>
  <si>
    <t>19 KARTON 732 PCS</t>
  </si>
  <si>
    <t>4 KARTON 200 SET</t>
  </si>
  <si>
    <t>19 KARTON 59 SET</t>
  </si>
  <si>
    <t>4 KARTON 215 SET</t>
  </si>
  <si>
    <t>4 KARTON 217 SET</t>
  </si>
  <si>
    <t>4 KARTON 198 SET</t>
  </si>
  <si>
    <t>2 KARTON 329 SET</t>
  </si>
  <si>
    <t>3 KARTON 126 SET</t>
  </si>
  <si>
    <t>3 KARTON 312 PCS</t>
  </si>
  <si>
    <t>5 KARTON 576 PCS</t>
  </si>
  <si>
    <t>4 KARTON 288 PCS</t>
  </si>
  <si>
    <t>11 KARTON 1440 PCS</t>
  </si>
  <si>
    <t>2 KARTON 61 LSN</t>
  </si>
  <si>
    <t>4 KARTON 157 LSN</t>
  </si>
  <si>
    <t>4 KARTON 148 LSN</t>
  </si>
  <si>
    <t>3 KARTON 46 LSN</t>
  </si>
  <si>
    <t>3 KARTON 33 LSN</t>
  </si>
  <si>
    <t>2 KARTON 89 LSN</t>
  </si>
  <si>
    <t>0 KARTON 27 LSN</t>
  </si>
  <si>
    <t>2 KARTON 43 LSN</t>
  </si>
  <si>
    <t>0 KARTON -912 PCS</t>
  </si>
  <si>
    <t>0 KARTON -552 PCS</t>
  </si>
  <si>
    <t>0 KARTON -48 SET</t>
  </si>
  <si>
    <t>1 KARTON 0 PAK</t>
  </si>
  <si>
    <t>LTR-NB4</t>
  </si>
  <si>
    <t>LETTER TRAY MT 118 - 2</t>
  </si>
  <si>
    <t>118-2</t>
  </si>
  <si>
    <t>LTR-NB8</t>
  </si>
  <si>
    <t>118-3</t>
  </si>
  <si>
    <t>5 KARTON 97 LSN</t>
  </si>
  <si>
    <t>29 KARTON 7 LSN</t>
  </si>
  <si>
    <t>30 KARTON 40 LSN</t>
  </si>
  <si>
    <t>15 KARTON 38 LSN</t>
  </si>
  <si>
    <t>41 KARTON 41 LSN</t>
  </si>
  <si>
    <t>0 KARTON 22 PAK/BOX</t>
  </si>
  <si>
    <t>2 KARTON 43 PAK/BOX</t>
  </si>
  <si>
    <t>2 KARTON 2600 PCS</t>
  </si>
  <si>
    <t>8 KARTON 2 LSN</t>
  </si>
  <si>
    <t>21 KARTON 24 PCS</t>
  </si>
  <si>
    <t>0 KARTON 50 PCS</t>
  </si>
  <si>
    <t>22 KARTON 108 PCS</t>
  </si>
  <si>
    <t>0 KARTON -4 GRS</t>
  </si>
  <si>
    <t>0 KARTON 8 GRS</t>
  </si>
  <si>
    <t>1 KARTON 1164 PCS</t>
  </si>
  <si>
    <t>0 KARTON -91 PCS</t>
  </si>
  <si>
    <t>73 KARTON 3 PCS</t>
  </si>
  <si>
    <t>8 KARTON 45 LSN</t>
  </si>
  <si>
    <t>-3 KARTON -10 LSN</t>
  </si>
  <si>
    <t>-2 KARTON -5 LSN</t>
  </si>
  <si>
    <t>34 KARTON 420 PCS</t>
  </si>
  <si>
    <t>3 KARTON 22 LSN</t>
  </si>
  <si>
    <t>7 KARTON 64 LSN</t>
  </si>
  <si>
    <t>262 KARTON 5 LSN</t>
  </si>
  <si>
    <t>22 KARTON 23 LSN</t>
  </si>
  <si>
    <t>0 KARTON -67 LSN</t>
  </si>
  <si>
    <t>0 KARTON -23 LSN</t>
  </si>
  <si>
    <t>BIN-IM41</t>
  </si>
  <si>
    <t>EL</t>
  </si>
  <si>
    <t>EX 09</t>
  </si>
  <si>
    <t>ASAHAN BOX 4236 PINGUIN (1 BOX=24 PCS)</t>
  </si>
  <si>
    <t>Q 813</t>
  </si>
  <si>
    <t>19 KARTON 54 PCS</t>
  </si>
  <si>
    <t>ASAHAN 8811 (1 BOX=72 PCS)</t>
  </si>
  <si>
    <t>ASAHAN TOPLES NO.8807 (1 TOP=60 PCS)</t>
  </si>
  <si>
    <t>BIN-IM39</t>
  </si>
  <si>
    <t>BIN-IM45</t>
  </si>
  <si>
    <t>BINDERNOTE A5 64834</t>
  </si>
  <si>
    <t>6 AUG GUDANG BESAR &amp; ECERAN</t>
  </si>
  <si>
    <t>BIN-IM40</t>
  </si>
  <si>
    <t>BINDERNOTE B5 76203</t>
  </si>
  <si>
    <t>BINDERNOTE B5 76205</t>
  </si>
  <si>
    <t>BIN-IM42</t>
  </si>
  <si>
    <t>BINDERNOTE B5 76208</t>
  </si>
  <si>
    <t>BIN-IM43</t>
  </si>
  <si>
    <t>BINDERNOTE B5 93846</t>
  </si>
  <si>
    <t>BIN-IM44</t>
  </si>
  <si>
    <t>BINDERNOTE B5 93848</t>
  </si>
  <si>
    <t>BIN-IM46</t>
  </si>
  <si>
    <t>BINDERNOTE A5 B1019</t>
  </si>
  <si>
    <t>BIN-IM47</t>
  </si>
  <si>
    <t>BINDERNOTE A5 B0196</t>
  </si>
  <si>
    <t>BIN-IM48</t>
  </si>
  <si>
    <t>DOKUMEN RISLETING INFINITY BIRU</t>
  </si>
  <si>
    <t>DOKUMEN RISLETING DIPLOMAT</t>
  </si>
  <si>
    <t>DOKUMEN HD 64</t>
  </si>
  <si>
    <t>DOKUMEN HD 62</t>
  </si>
  <si>
    <t>DOKUMEN RISLETING CONCEPTION</t>
  </si>
  <si>
    <t>GARISAN BUSUR MIKA ENTER 3.5 NO. 110</t>
  </si>
  <si>
    <t>GARISAN MIKA ENTER 50CM</t>
  </si>
  <si>
    <t>GARISAN MIKA DEBOZZ 30CM DB P 072</t>
  </si>
  <si>
    <t>GARISAN MIKA ENTER 40CM</t>
  </si>
  <si>
    <t>GARISAN BUSUR ENTER NO.4 TEBAL (LUBANG)</t>
  </si>
  <si>
    <t>GARISAN SET 20CM BJ 20136</t>
  </si>
  <si>
    <t>GARISAN BUSUR TF 1988</t>
  </si>
  <si>
    <t>GARISAN 30CM LEBAR HMS-02 BIG LENS (36) HAMTARO</t>
  </si>
  <si>
    <t>GARISAN 30CM STARLIGHT AURORA</t>
  </si>
  <si>
    <t>GARISAN 14CM GERGAJI BEAR (1 DISP=12)</t>
  </si>
  <si>
    <t>AV, PONY, DLL</t>
  </si>
  <si>
    <t>GARISAN 30CM MILL. DELUXE (120) FANCY MIX</t>
  </si>
  <si>
    <t>GARISAN KAYU ENTER 1M</t>
  </si>
  <si>
    <t>GARISAN SABLON BULAT 4311</t>
  </si>
  <si>
    <t>GARISAN SABLON GAMBAR 6605</t>
  </si>
  <si>
    <t>GARISAN SABLON GAMBAR 6606</t>
  </si>
  <si>
    <t>GARISAN SABLON 9443</t>
  </si>
  <si>
    <t>GARISAN SABLON 9443-17</t>
  </si>
  <si>
    <t>GF-88/G</t>
  </si>
  <si>
    <t>GF-88/S</t>
  </si>
  <si>
    <t>T-017</t>
  </si>
  <si>
    <t>KUAS SET E-02</t>
  </si>
  <si>
    <t>SET/PAK</t>
  </si>
  <si>
    <t>KUAS 251-6HB</t>
  </si>
  <si>
    <t>CLEAR HOLDER 40LB TNT 021 MOSHI-MOSHI</t>
  </si>
  <si>
    <t>CLEAR HOLDER KALUBI CH A5</t>
  </si>
  <si>
    <t>MAP ZIPPER TOPLA 1928 UNGU</t>
  </si>
  <si>
    <t>MAP DATA GASTA FC 53</t>
  </si>
  <si>
    <t>MAP MICROTOP DATA F 54 A5</t>
  </si>
  <si>
    <t>CLEAR HOLDER UTN CH 080 1 KOL ISI HJ,OR,PINK,BR</t>
  </si>
  <si>
    <t>CLEAR HOLDER UTN CH 020 1 KOL ISI HJ,OR,PINK,BR</t>
  </si>
  <si>
    <t>EXPANDING FILE MICROTOP MT-632 FOLIO</t>
  </si>
  <si>
    <t>CLEAR HOLDER TOPLA 555 40 FILE MERAH</t>
  </si>
  <si>
    <t>CLEAR HOLDER TOPLA 555 40 FILE KUNING</t>
  </si>
  <si>
    <t>CLEAR HOLDER TOPLA 555 40 FILE HIJAU</t>
  </si>
  <si>
    <t>CLEAR HOLDER TOPLA 555 40 FILE BIRU</t>
  </si>
  <si>
    <t>CLEAR HOLDER TOPLA 555 60 FILE MERAH</t>
  </si>
  <si>
    <t>CLEAR HOLDER TOPLA 555 60 FILE KUNING</t>
  </si>
  <si>
    <t>CLEAR HOLDER TOPLA 555 60 FILE HIJAU</t>
  </si>
  <si>
    <t>CLEAR HOLDER TOPLA 555 60 FILE BIRU</t>
  </si>
  <si>
    <t>MAP ZIPPER TRANSPARAN NCL B4</t>
  </si>
  <si>
    <t>MAP MICROTOP BM 56</t>
  </si>
  <si>
    <t>CLEAR HOLDER MICROTOP 20LB KT 320H</t>
  </si>
  <si>
    <t>NOTEBOOK MINI POCKET MB 120 WARNA</t>
  </si>
  <si>
    <t>NOTEBOOK SPIRAL A6-801 LUCKY NOTE</t>
  </si>
  <si>
    <t>NOTEBOOK TALI A5-508</t>
  </si>
  <si>
    <t>NOTEBOOK SPIRAL 18100-36</t>
  </si>
  <si>
    <t>NOTEBOOK SPIRAL 18100-68</t>
  </si>
  <si>
    <t>NOTEBOOK SPIRAL 18100-72</t>
  </si>
  <si>
    <t>HELLO KITTY, SANRIO</t>
  </si>
  <si>
    <t>PALET 21839-12 KEPITING</t>
  </si>
  <si>
    <t>PENCIL CASE KAIN 5811</t>
  </si>
  <si>
    <t>PENCIL CASE KAIN 5815</t>
  </si>
  <si>
    <t>PENCIL CASE KAIN 5848</t>
  </si>
  <si>
    <t>PC KODE 3 SUSUN 3D KK-2401</t>
  </si>
  <si>
    <t>KAIN</t>
  </si>
  <si>
    <t>TAS GB-S WARNA-WARNI</t>
  </si>
  <si>
    <t>TAS GB-M WARNA-WARNI</t>
  </si>
  <si>
    <t>TAS GB-L WARNA-WARNI</t>
  </si>
  <si>
    <t>TAS COKLAT POLOS TEBAL BESAR</t>
  </si>
  <si>
    <t xml:space="preserve">TAS COKLAT POLOS TEBAL KECIL </t>
  </si>
  <si>
    <t xml:space="preserve">TAS COKLAT POLOS TEBAL TANGGUNG </t>
  </si>
  <si>
    <t>ASA-EL22</t>
  </si>
  <si>
    <t>ASA-NB23</t>
  </si>
  <si>
    <t>ASA-IM48</t>
  </si>
  <si>
    <t>13 KARTON 21 TOP</t>
  </si>
  <si>
    <t>1 KARTON 97 PCS</t>
  </si>
  <si>
    <t>11 KARTON 6 TOP</t>
  </si>
  <si>
    <t>5 KARTON 142 PCS</t>
  </si>
  <si>
    <t>4 KARTON 26 BOX</t>
  </si>
  <si>
    <t>5 KARTON 9 PCS</t>
  </si>
  <si>
    <t>6 KARTON 44 PCS</t>
  </si>
  <si>
    <t>0 KARTON 61 LSN</t>
  </si>
  <si>
    <t>8 KARTON 180 PCS</t>
  </si>
  <si>
    <t>2 KARTON 136 PCS</t>
  </si>
  <si>
    <t>GLI-IM23</t>
  </si>
  <si>
    <t>GLI-IM24</t>
  </si>
  <si>
    <t>7 KARTON 17 LSN</t>
  </si>
  <si>
    <t>IDC-IM29</t>
  </si>
  <si>
    <t>16 KARTON 1580 PCS</t>
  </si>
  <si>
    <t>JAN-NB12</t>
  </si>
  <si>
    <t>92 KARTON 145 PCS</t>
  </si>
  <si>
    <t>1 KARTON 288 SET</t>
  </si>
  <si>
    <t>KUA-IM85</t>
  </si>
  <si>
    <t>KUA-IM86</t>
  </si>
  <si>
    <t>KUA-IM87</t>
  </si>
  <si>
    <t>KUA-IM88</t>
  </si>
  <si>
    <t>KUA-IM89</t>
  </si>
  <si>
    <t>KUA-IM90</t>
  </si>
  <si>
    <t>KUA-IM91</t>
  </si>
  <si>
    <t>KUA-IM92</t>
  </si>
  <si>
    <t>KUA-IM93</t>
  </si>
  <si>
    <t>KUA-IM94</t>
  </si>
  <si>
    <t>KUA-IM95</t>
  </si>
  <si>
    <t>KUA-IM96</t>
  </si>
  <si>
    <t>KUA-IM97</t>
  </si>
  <si>
    <t>MAP-NB51</t>
  </si>
  <si>
    <t>MAP-MC256</t>
  </si>
  <si>
    <t>7 KARTON 23 LSN</t>
  </si>
  <si>
    <t>2 KARTON 11 PCS</t>
  </si>
  <si>
    <t>-1 KARTON -96 PCS</t>
  </si>
  <si>
    <t>6 KARTON 6 PCS</t>
  </si>
  <si>
    <t>5 KARTON 105 PCS</t>
  </si>
  <si>
    <t>0 KARTON 74 PCS</t>
  </si>
  <si>
    <t>5 KARTON 150 PCS</t>
  </si>
  <si>
    <t>10 KARTON 97 PCS</t>
  </si>
  <si>
    <t>22 KARTON 86 PCS</t>
  </si>
  <si>
    <t>15 KARTON 58 PCS</t>
  </si>
  <si>
    <t>0 KARTON -137 PCS</t>
  </si>
  <si>
    <t>11 KARTON 635 PAK</t>
  </si>
  <si>
    <t>11 KARTON 160 PAK</t>
  </si>
  <si>
    <t>9 KARTON 96 PCS</t>
  </si>
  <si>
    <t>TAMBAH ILMU-KUDUS</t>
  </si>
  <si>
    <t>ADA</t>
  </si>
  <si>
    <t>120,000.00</t>
  </si>
  <si>
    <t>Rp600-200 PCS-0.00%</t>
  </si>
  <si>
    <t>12 August 2024</t>
  </si>
  <si>
    <t>15 August 2024</t>
  </si>
  <si>
    <t>40,000.00</t>
  </si>
  <si>
    <t>Rp400-100 PCS-0.00%</t>
  </si>
  <si>
    <t>50,000.00</t>
  </si>
  <si>
    <t>Rp500-100 PCS-0.00%</t>
  </si>
  <si>
    <t>140,000.00</t>
  </si>
  <si>
    <t>Rp700-200 PCS-0.00%</t>
  </si>
  <si>
    <t>16,666.67</t>
  </si>
  <si>
    <t>Rp16,667-6 PCS-0.00%</t>
  </si>
  <si>
    <t>MAGNET FANCY ZR-0009/000</t>
  </si>
  <si>
    <t>TIDAK ADA</t>
  </si>
  <si>
    <t>225,000.00</t>
  </si>
  <si>
    <t>112,500.00</t>
  </si>
  <si>
    <t>Rp225,000-0.5 LSN-0.00%</t>
  </si>
  <si>
    <t>150,000.00</t>
  </si>
  <si>
    <t>Rp25,000-6 PCS-0.00%</t>
  </si>
  <si>
    <t>MAGNET FANCY 025/034</t>
  </si>
  <si>
    <t>65,000.00</t>
  </si>
  <si>
    <t>Rp65,000-1 LSN-0.00%</t>
  </si>
  <si>
    <t>1,750.00</t>
  </si>
  <si>
    <t>252,000.00</t>
  </si>
  <si>
    <t>Rp1,750-144 PCS-0.00%</t>
  </si>
  <si>
    <t>200,000.00</t>
  </si>
  <si>
    <t>Rp100,000-2 TOP-0.00%</t>
  </si>
  <si>
    <t>75,000.00</t>
  </si>
  <si>
    <t>Rp75,000-2 TOP-0.00%</t>
  </si>
  <si>
    <t>9,000.00</t>
  </si>
  <si>
    <t>108,000.00</t>
  </si>
  <si>
    <t>Rp9,000-12 PCS-0.00%</t>
  </si>
  <si>
    <t>3,100.00</t>
  </si>
  <si>
    <t>46,500.00</t>
  </si>
  <si>
    <t>Rp3,100-15 PCS-0.00%</t>
  </si>
  <si>
    <t>73,500.00</t>
  </si>
  <si>
    <t>147,000.00</t>
  </si>
  <si>
    <t>Rp73,500-2 TOP-0.00%</t>
  </si>
  <si>
    <t>PC REST 9919</t>
  </si>
  <si>
    <t>Rp200,000-0.5 LSN-0.00%</t>
  </si>
  <si>
    <t>84,000.00</t>
  </si>
  <si>
    <t>168,000.00</t>
  </si>
  <si>
    <t>Rp84,000-2 TOP-0.00%</t>
  </si>
  <si>
    <t>12,650.00</t>
  </si>
  <si>
    <t>151,800.00</t>
  </si>
  <si>
    <t>Rp12,650-12 PCS-0.00%</t>
  </si>
  <si>
    <t>126,000.00</t>
  </si>
  <si>
    <t>Rp126,000-1 TOP-0.00%</t>
  </si>
  <si>
    <t>98,000.00</t>
  </si>
  <si>
    <t>Rp98,000-1 TOP-0.00%</t>
  </si>
  <si>
    <t>105,000.00</t>
  </si>
  <si>
    <t>Rp105,000-1 TOP-0.00%</t>
  </si>
  <si>
    <t>15,500.00</t>
  </si>
  <si>
    <t>93,000.00</t>
  </si>
  <si>
    <t>Rp15,500-6 PCS-0.00%</t>
  </si>
  <si>
    <t>18,750.00</t>
  </si>
  <si>
    <t>Rp18,750-6 PCS-0.00%</t>
  </si>
  <si>
    <t>15,000.00</t>
  </si>
  <si>
    <t>90,000.00</t>
  </si>
  <si>
    <t>Rp15,000-6 PCS-0.00%</t>
  </si>
  <si>
    <t>Rp12,500-6 PCS-0.00%</t>
  </si>
  <si>
    <t>18,000.00</t>
  </si>
  <si>
    <t>Rp18,000-6 PCS-0.00%</t>
  </si>
  <si>
    <t>20,833.33</t>
  </si>
  <si>
    <t>125,000.00</t>
  </si>
  <si>
    <t>Rp20,833-6 PCS-0.00%</t>
  </si>
  <si>
    <t>Rp200,000-1 LSN-0.00%</t>
  </si>
  <si>
    <t>Rp100,000-1 LSN-0.00%</t>
  </si>
  <si>
    <t>29,166.67</t>
  </si>
  <si>
    <t>175,000.00</t>
  </si>
  <si>
    <t>Rp29,167-6 PCS-0.00%</t>
  </si>
  <si>
    <t>2,400.00</t>
  </si>
  <si>
    <t>48,000.00</t>
  </si>
  <si>
    <t>Rp2,400-20 PCS-0.00%</t>
  </si>
  <si>
    <t>7,500.00</t>
  </si>
  <si>
    <t>450,000.00</t>
  </si>
  <si>
    <t>Rp7,500-60 PCS-0.00%</t>
  </si>
  <si>
    <t>7,916.67</t>
  </si>
  <si>
    <t>475,000.00</t>
  </si>
  <si>
    <t>Rp7,917-60 PCS-0.00%</t>
  </si>
  <si>
    <t>9,166.67</t>
  </si>
  <si>
    <t>550,000.00</t>
  </si>
  <si>
    <t>Rp9,167-60 PCS-0.00%</t>
  </si>
  <si>
    <t>85,000.00</t>
  </si>
  <si>
    <t>42,500.00</t>
  </si>
  <si>
    <t>Rp85,000-0.5 LSN-0.00%</t>
  </si>
  <si>
    <t>6,250.00</t>
  </si>
  <si>
    <t>37,500.00</t>
  </si>
  <si>
    <t>Rp6,250-6 PCS-0.00%</t>
  </si>
  <si>
    <t>12,000.00</t>
  </si>
  <si>
    <t>Rp12,000-6 PCS-0.00%</t>
  </si>
  <si>
    <t>110,000.00</t>
  </si>
  <si>
    <t>Rp110,000-1 LSN-0.00%</t>
  </si>
  <si>
    <t>27,500.00</t>
  </si>
  <si>
    <t>165,000.00</t>
  </si>
  <si>
    <t>Rp27,500-6 PCS-0.00%</t>
  </si>
  <si>
    <t>6,666.67</t>
  </si>
  <si>
    <t>Rp6,667-6 PCS-0.00%</t>
  </si>
  <si>
    <t>30,000.00</t>
  </si>
  <si>
    <t>180,000.00</t>
  </si>
  <si>
    <t>Rp30,000-6 PCS-0.00%</t>
  </si>
  <si>
    <t>230,000.00</t>
  </si>
  <si>
    <t>Rp230,000-1 LSN-0.00%</t>
  </si>
  <si>
    <t>170,000.00</t>
  </si>
  <si>
    <t>Rp170,000-1 LSN-0.00%</t>
  </si>
  <si>
    <t>216,000.00</t>
  </si>
  <si>
    <t>Rp216,000-1 LSN-0.00%</t>
  </si>
  <si>
    <t>260,000.00</t>
  </si>
  <si>
    <t>Rp260,000-1 LSN-0.00%</t>
  </si>
  <si>
    <t>275,000.00</t>
  </si>
  <si>
    <t>Rp275,000-1 LSN-0.00%</t>
  </si>
  <si>
    <t>210,000.00</t>
  </si>
  <si>
    <t>Rp210,000-0.5 LSN-0.00%</t>
  </si>
  <si>
    <t>TAS COKLAT POLOS TEBAL KECIL</t>
  </si>
  <si>
    <t>19,000.00</t>
  </si>
  <si>
    <t>38,000.00</t>
  </si>
  <si>
    <t>Rp19,000-2 LSN-0.00%</t>
  </si>
  <si>
    <t>TAS COKLAT POLOS TEBAL TANGGUNG</t>
  </si>
  <si>
    <t>27,000.00</t>
  </si>
  <si>
    <t>54,000.00</t>
  </si>
  <si>
    <t>Rp27,000-2 LSN-0.00%</t>
  </si>
  <si>
    <t>60,000.00</t>
  </si>
  <si>
    <t>Rp30,000-2 LSN-0.00%</t>
  </si>
  <si>
    <t>KARET GELANG 1 ONS KCL</t>
  </si>
  <si>
    <t>Rp7,500-12 PAK-0.00%</t>
  </si>
  <si>
    <t>SARJI-PURWODADI</t>
  </si>
  <si>
    <t>20,500.00</t>
  </si>
  <si>
    <t>3,936,000.00</t>
  </si>
  <si>
    <t>Rp20,500-192 PCS-0.00%</t>
  </si>
  <si>
    <t>PUSTAKA BARU-TUBAN</t>
  </si>
  <si>
    <t>3,250.00</t>
  </si>
  <si>
    <t>650,000.00</t>
  </si>
  <si>
    <t>Rp3,250-200 PAK-0.00%</t>
  </si>
  <si>
    <t>PITA TARIK/KADO 18-1 RENDA</t>
  </si>
  <si>
    <t>480,000.00</t>
  </si>
  <si>
    <t>Rp2,400-200 PAK-0.00%</t>
  </si>
  <si>
    <t>237,500.00</t>
  </si>
  <si>
    <t>Rp475-500 PCS-0.00%</t>
  </si>
  <si>
    <t>SURYA-KUDUS</t>
  </si>
  <si>
    <t>63,000.00</t>
  </si>
  <si>
    <t>189,000.00</t>
  </si>
  <si>
    <t>Rp63,000-3 TOP-0.00%</t>
  </si>
  <si>
    <t>75,600.00</t>
  </si>
  <si>
    <t>378,000.00</t>
  </si>
  <si>
    <t>Rp75,600-5 TOP-0.00%</t>
  </si>
  <si>
    <t>88,200.00</t>
  </si>
  <si>
    <t>264,600.00</t>
  </si>
  <si>
    <t>Rp88,200-3 TOP-0.00%</t>
  </si>
  <si>
    <t>94,500.00</t>
  </si>
  <si>
    <t>283,500.00</t>
  </si>
  <si>
    <t>Rp94,500-3 TOP-0.00%</t>
  </si>
  <si>
    <t>ASAHAN KAYAGI KY 395 B</t>
  </si>
  <si>
    <t>18,500.00</t>
  </si>
  <si>
    <t>185,000.00</t>
  </si>
  <si>
    <t>Rp18,500-10 PAK-0.00%</t>
  </si>
  <si>
    <t>ASAHAN KAYAGI KY 393 B</t>
  </si>
  <si>
    <t>13,500.00</t>
  </si>
  <si>
    <t>162,000.00</t>
  </si>
  <si>
    <t>Rp13,500-12 PCS-0.00%</t>
  </si>
  <si>
    <t>9 August 2024</t>
  </si>
  <si>
    <t>750,000.00</t>
  </si>
  <si>
    <t>Rp12,500-60 PCS-0.00%</t>
  </si>
  <si>
    <t>26,000.00</t>
  </si>
  <si>
    <t>Rp26,000-10 LSN-0.00%</t>
  </si>
  <si>
    <t>29,000.00</t>
  </si>
  <si>
    <t>145,000.00</t>
  </si>
  <si>
    <t>Rp29,000-5 LSN-0.00%</t>
  </si>
  <si>
    <t>113,400.00</t>
  </si>
  <si>
    <t>340,200.00</t>
  </si>
  <si>
    <t>Rp113,400-3 TOP-0.00%</t>
  </si>
  <si>
    <t>226,800.00</t>
  </si>
  <si>
    <t>Rp113,400-2 TOP-0.00%</t>
  </si>
  <si>
    <t>6,750.00</t>
  </si>
  <si>
    <t>405,000.00</t>
  </si>
  <si>
    <t>Rp6,750-60 PCS-0.00%</t>
  </si>
  <si>
    <t>13 August 2024</t>
  </si>
  <si>
    <t>PUAS-PATI</t>
  </si>
  <si>
    <t>250,000.00</t>
  </si>
  <si>
    <t>Rp125,000-2 LSN-0.00%</t>
  </si>
  <si>
    <t>Rp125,000-1 LSN-0.00%</t>
  </si>
  <si>
    <t>Rp100,000-2 LSN-0.00%</t>
  </si>
  <si>
    <t>240,000.00</t>
  </si>
  <si>
    <t>Rp120,000-2 LSN-0.00%</t>
  </si>
  <si>
    <t>Rp105,000-2 LSN-0.00%</t>
  </si>
  <si>
    <t>135,000.00</t>
  </si>
  <si>
    <t>270,000.00</t>
  </si>
  <si>
    <t>Rp135,000-2 LSN-0.00%</t>
  </si>
  <si>
    <t>24,500.00</t>
  </si>
  <si>
    <t>294,000.00</t>
  </si>
  <si>
    <t>Rp24,500-12 PCS-0.00%</t>
  </si>
  <si>
    <t>32,500.00</t>
  </si>
  <si>
    <t>780,000.00</t>
  </si>
  <si>
    <t>Rp32,500-24 PCS-0.00%</t>
  </si>
  <si>
    <t>Rp85,000-1 LSN-0.00%</t>
  </si>
  <si>
    <t>Rp15,000-12 PCS-0.00%</t>
  </si>
  <si>
    <t>144,000.00</t>
  </si>
  <si>
    <t>Rp12,000-12 PCS-0.00%</t>
  </si>
  <si>
    <t>16,500.00</t>
  </si>
  <si>
    <t>198,000.00</t>
  </si>
  <si>
    <t>Rp16,500-12 PCS-0.00%</t>
  </si>
  <si>
    <t>Rp198,000-1 LSN-0.00%</t>
  </si>
  <si>
    <t>11,000.00</t>
  </si>
  <si>
    <t>264,000.00</t>
  </si>
  <si>
    <t>Rp11,000-24 PCS-0.00%</t>
  </si>
  <si>
    <t>BP YOUMEI G 8003</t>
  </si>
  <si>
    <t>396,000.00</t>
  </si>
  <si>
    <t>Rp11,000-36 LSN-0.00%</t>
  </si>
  <si>
    <t>3,750.00</t>
  </si>
  <si>
    <t>Rp3,750-40 PCS-0.00%</t>
  </si>
  <si>
    <t>45,000.00</t>
  </si>
  <si>
    <t>Rp45,000-4 LSN-0.00%</t>
  </si>
  <si>
    <t>245,000.00</t>
  </si>
  <si>
    <t>490,000.00</t>
  </si>
  <si>
    <t>Rp245,000-2 LSN-0.00%</t>
  </si>
  <si>
    <t>42,000.00</t>
  </si>
  <si>
    <t>Rp42,000-3 LSN-0.00%</t>
  </si>
  <si>
    <t>53,000.00</t>
  </si>
  <si>
    <t>159,000.00</t>
  </si>
  <si>
    <t>Rp53,000-3 LSN-0.00%</t>
  </si>
  <si>
    <t>82,000.00</t>
  </si>
  <si>
    <t>410,000.00</t>
  </si>
  <si>
    <t>Rp82,000-5 LSN-0.00%</t>
  </si>
  <si>
    <t>62,000.00</t>
  </si>
  <si>
    <t>5.00%</t>
  </si>
  <si>
    <t>176,700.00</t>
  </si>
  <si>
    <t>Rp62,000-3 LSN-5.00%</t>
  </si>
  <si>
    <t>87,000.00</t>
  </si>
  <si>
    <t>247,950.00</t>
  </si>
  <si>
    <t>Rp87,000-3 LSN-5.00%</t>
  </si>
  <si>
    <t>123,000.00</t>
  </si>
  <si>
    <t>233,700.00</t>
  </si>
  <si>
    <t>Rp123,000-2 LSN-5.00%</t>
  </si>
  <si>
    <t>Rp105,000-2 TOP-0.00%</t>
  </si>
  <si>
    <t>Rp126,000-2 TOP-0.00%</t>
  </si>
  <si>
    <t>Rp1,750-120 PCS-0.00%</t>
  </si>
  <si>
    <t>196,000.00</t>
  </si>
  <si>
    <t>Rp98,000-2 TOP-0.00%</t>
  </si>
  <si>
    <t>70,000.00</t>
  </si>
  <si>
    <t>Rp70,000-2 TOP-0.00%</t>
  </si>
  <si>
    <t>540,000.00</t>
  </si>
  <si>
    <t>Rp18,000-30 PCS-0.00%</t>
  </si>
  <si>
    <t>19,500.00</t>
  </si>
  <si>
    <t>585,000.00</t>
  </si>
  <si>
    <t>Rp19,500-30 PCS-0.00%</t>
  </si>
  <si>
    <t>600,000.00</t>
  </si>
  <si>
    <t>Rp25,000-24 PCS-0.00%</t>
  </si>
  <si>
    <t>2,250.00</t>
  </si>
  <si>
    <t>Rp2,250-48 PCS-0.00%</t>
  </si>
  <si>
    <t>132,000.00</t>
  </si>
  <si>
    <t>Rp11,000-12 PCS-0.00%</t>
  </si>
  <si>
    <t>11,750.00</t>
  </si>
  <si>
    <t>141,000.00</t>
  </si>
  <si>
    <t>Rp11,750-12 PCS-0.00%</t>
  </si>
  <si>
    <t>Rp90,000-1 LSN-0.00%</t>
  </si>
  <si>
    <t>69,600.00</t>
  </si>
  <si>
    <t>10.00%</t>
  </si>
  <si>
    <t>250,560.00</t>
  </si>
  <si>
    <t>Rp69,600-4 LSN-10.00%</t>
  </si>
  <si>
    <t>KEMUCHING KOMPUTER</t>
  </si>
  <si>
    <t>57,500.00</t>
  </si>
  <si>
    <t>287,500.00</t>
  </si>
  <si>
    <t>Rp57,500-5 LSN-0.00%</t>
  </si>
  <si>
    <t>DUTA ILAHI-LASEM</t>
  </si>
  <si>
    <t>Rp30,000-20 LSN-0.00%</t>
  </si>
  <si>
    <t>330,000.00</t>
  </si>
  <si>
    <t>Rp27,500-12 LSN-0.00%</t>
  </si>
  <si>
    <t>558,000.00</t>
  </si>
  <si>
    <t>Rp46,500-12 LSN-0.00%</t>
  </si>
  <si>
    <t>Rp75,000-6 LSN-0.00%</t>
  </si>
  <si>
    <t>95,000.00</t>
  </si>
  <si>
    <t>570,000.00</t>
  </si>
  <si>
    <t>Rp95,000-6 LSN-0.00%</t>
  </si>
  <si>
    <t>810,000.00</t>
  </si>
  <si>
    <t>Rp135,000-6 LSN-0.00%</t>
  </si>
  <si>
    <t>GARISAN SABLON ABC 190</t>
  </si>
  <si>
    <t>36,000.00</t>
  </si>
  <si>
    <t>Rp36,000-6 LSN-0.00%</t>
  </si>
  <si>
    <t>GARISAN SABLON ABC 250</t>
  </si>
  <si>
    <t>17,000.00</t>
  </si>
  <si>
    <t>102,000.00</t>
  </si>
  <si>
    <t>Rp17,000-6 LSN-0.00%</t>
  </si>
  <si>
    <t>GARISAN SABLON ABC 270</t>
  </si>
  <si>
    <t>Rp27,000-6 LSN-0.00%</t>
  </si>
  <si>
    <t>GARISAN SABLON ABC 280</t>
  </si>
  <si>
    <t>28,500.00</t>
  </si>
  <si>
    <t>171,000.00</t>
  </si>
  <si>
    <t>Rp28,500-6 LSN-0.00%</t>
  </si>
  <si>
    <t>360,000.00</t>
  </si>
  <si>
    <t>Rp60,000-6 LSN-0.00%</t>
  </si>
  <si>
    <t>GARISAN SABLON ABC 300</t>
  </si>
  <si>
    <t>9,500.00</t>
  </si>
  <si>
    <t>57,000.00</t>
  </si>
  <si>
    <t>Rp9,500-6 LSN-0.00%</t>
  </si>
  <si>
    <t>GARISAN SABLON ABC 350</t>
  </si>
  <si>
    <t>6,500.00</t>
  </si>
  <si>
    <t>39,000.00</t>
  </si>
  <si>
    <t>Rp6,500-6 LSN-0.00%</t>
  </si>
  <si>
    <t>Rp100,000-6 LSN-0.00%</t>
  </si>
  <si>
    <t>SISWA-BLORA</t>
  </si>
  <si>
    <t>Rp135,000-1 LSN-0.00%</t>
  </si>
  <si>
    <t>Rp60,000-1 LSN-0.00%</t>
  </si>
  <si>
    <t>Rp27,000-5 LSN-0.00%</t>
  </si>
  <si>
    <t>Rp30,000-5 LSN-0.00%</t>
  </si>
  <si>
    <t>Rp75,000-1 LSN-0.00%</t>
  </si>
  <si>
    <t>Rp95,000-1 LSN-0.00%</t>
  </si>
  <si>
    <t>Rp105,000-1 LSN-0.00%</t>
  </si>
  <si>
    <t>106,000.00</t>
  </si>
  <si>
    <t>Rp106,000-1 LSN-0.00%</t>
  </si>
  <si>
    <t>RAYA-DEMAK</t>
  </si>
  <si>
    <t>47,500.00</t>
  </si>
  <si>
    <t>Rp475-100 PCS-0.00%</t>
  </si>
  <si>
    <t>Rp120,000-1 LSN-0.00%</t>
  </si>
  <si>
    <t>Rp45,000-1 LSN-0.00%</t>
  </si>
  <si>
    <t>1,350.00</t>
  </si>
  <si>
    <t>Rp1,350-40 PCS-0.00%</t>
  </si>
  <si>
    <t>Rp7,500-12 PCS-0.00%</t>
  </si>
  <si>
    <t>111,000.00</t>
  </si>
  <si>
    <t>Rp18,500-6 PCS-0.00%</t>
  </si>
  <si>
    <t>Rp28,500-6 PCS-0.00%</t>
  </si>
  <si>
    <t>35,000.00</t>
  </si>
  <si>
    <t>Rp35,000-6 PCS-0.00%</t>
  </si>
  <si>
    <t>CLEAR HOLDER KENKO METALIK CH 860 A4 BIRU</t>
  </si>
  <si>
    <t>CLEAR HOLDER KENKO METALIK CH 860 A4 HIJAU</t>
  </si>
  <si>
    <t>HIDSEMB</t>
  </si>
  <si>
    <t>SLIDE BINDER 7MM K BIRU</t>
  </si>
  <si>
    <t>JAYA MUBAROK</t>
  </si>
  <si>
    <t>E</t>
  </si>
  <si>
    <t>JAYMRAE</t>
  </si>
  <si>
    <t>SBM-SEMARANG_SLIDE BINDER 7MM K PUTIH</t>
  </si>
  <si>
    <t>SBM-SEMARANG_SLIDE BINDER 7MM K PUTIH_1250</t>
  </si>
  <si>
    <t>SBM-SEMARANG_SLIDE BINDER 7MM K BIRU</t>
  </si>
  <si>
    <t>SBM-SEMARANG_SLIDE BINDER 7MM K BIRU_1250</t>
  </si>
  <si>
    <t>MENBLOE</t>
  </si>
  <si>
    <t>INDMRAE</t>
  </si>
  <si>
    <t>PRIUNGE</t>
  </si>
  <si>
    <t>SURKUDE</t>
  </si>
  <si>
    <t>ARJSEME</t>
  </si>
  <si>
    <t>SANSEMB</t>
  </si>
  <si>
    <t>SANGKURIANG</t>
  </si>
  <si>
    <t>DOKUMEN RISLETING INFINITY HITAM</t>
  </si>
  <si>
    <t>HARGA_BYPASS</t>
  </si>
  <si>
    <t>RAYDEMA</t>
  </si>
  <si>
    <t>RAYA</t>
  </si>
  <si>
    <t>DEMAK</t>
  </si>
  <si>
    <t>Column4</t>
  </si>
  <si>
    <t>2 KARTON 5 PCS</t>
  </si>
  <si>
    <t>ACRYLIC NT 7X10</t>
  </si>
  <si>
    <t>2 KARTON 666 PCS</t>
  </si>
  <si>
    <t>ASAHAN TOPLES 231 ESELON EX-09 (1 TOP=24 PCS)</t>
  </si>
  <si>
    <t>2 KARTON 48 TOP</t>
  </si>
  <si>
    <t>2 KARTON 36 TOP</t>
  </si>
  <si>
    <t>ASAHAN TOPLES 8809 JAGUNG (1 TOP=60 PCS)</t>
  </si>
  <si>
    <t>ASAHAN TOPLES 8810 MOBIL (1 TOP=72 PCS)</t>
  </si>
  <si>
    <t>ASAHAN TOPLES 8811 KUMBANG (1 TOP=72 PCS)</t>
  </si>
  <si>
    <t>5 KARTON 25 TOP</t>
  </si>
  <si>
    <t>ASAHAN MEJA RC-9022</t>
  </si>
  <si>
    <t>ASAHAN MEJA RUMAH 906</t>
  </si>
  <si>
    <t>ASAHAN BOX XI-344 KAPAL (1 BOX=36 PCS)</t>
  </si>
  <si>
    <t>ASAHAN TOPLES DY-347 GIGI (1 TOP=80 PCS)</t>
  </si>
  <si>
    <t>1 KARTON 19 TOP</t>
  </si>
  <si>
    <t>ASAHAN BOX DY-349B BUAH (1 BOX=12 PCS)</t>
  </si>
  <si>
    <t>0 KARTON 218 BOX</t>
  </si>
  <si>
    <t>ASAHAN MEJA 2907</t>
  </si>
  <si>
    <t>ASAHAN BOX 371 BUAYA (1 BOX=36 PCS)</t>
  </si>
  <si>
    <t>16 KARTON 34 BOX</t>
  </si>
  <si>
    <t>ASAHAN TOPLES NO.8807 STROBERI (1 TOP=60 PCS)</t>
  </si>
  <si>
    <t>ASAHAN BEAR 839 (1 BOX=12 PCS)</t>
  </si>
  <si>
    <t>4 KARTON 44 BOX</t>
  </si>
  <si>
    <t>ASAHAN 2IN1 CL-113 (1 BOX=48 PCS)</t>
  </si>
  <si>
    <t>ASAHAN BOX DINOSAURUS 8188 (1 BOX=48 PCS)</t>
  </si>
  <si>
    <t>2 KARTON 22 BOX</t>
  </si>
  <si>
    <t>ASAHAN GC-208 DOT PRINCESS (1 BOX=30 PC)</t>
  </si>
  <si>
    <t>ASAHAN BOX HIPPO 357 (1 BOX=36 PCS)</t>
  </si>
  <si>
    <t>16 KARTON 36 BOX</t>
  </si>
  <si>
    <t>ASAHAN MEJA 004 BEAR</t>
  </si>
  <si>
    <t>ASAHAN MEJA 601 MICKEY</t>
  </si>
  <si>
    <t>11 KARTON 138 PCS</t>
  </si>
  <si>
    <t>ASAHAN MEJA 826 KOTAK FANCY</t>
  </si>
  <si>
    <t>ASAHAN MEJA 9233 ANIME</t>
  </si>
  <si>
    <t>ASAHAN MEJA 5530</t>
  </si>
  <si>
    <t>ASAHAN MEJA VANCO S-223</t>
  </si>
  <si>
    <t>ASAHAN BOX SC 6023 (1 BOX=24 PCS)</t>
  </si>
  <si>
    <t>30 KARTON 14 BOX</t>
  </si>
  <si>
    <t>ASAHAN 3IN1 BOX 3281 FROZEN LANCIP (1 BOX=48 PCS)</t>
  </si>
  <si>
    <t>12 KARTON 35 BOX</t>
  </si>
  <si>
    <t>ASAHAN TOPLES GLITTER 870B (1 TOP=72 PCS)</t>
  </si>
  <si>
    <t>4 KARTON 0 TOP</t>
  </si>
  <si>
    <t>ASAHAN TOPLES SP 8865 IKAN (1 TOP=48 PCS)</t>
  </si>
  <si>
    <t>ASAHAN TOPLES TR 385 HIPPO (1 TOP=54 PCS)</t>
  </si>
  <si>
    <t>14 KARTON 56 TOP</t>
  </si>
  <si>
    <t>ASAHAN BOX 653 DISNEY (1 BOX=24 PCS)</t>
  </si>
  <si>
    <t>1 KARTON 38 BOX</t>
  </si>
  <si>
    <t>ASAHAN BOX 101/103 POOH (1 BOX=24 PCS)</t>
  </si>
  <si>
    <t>1 KARTON 39 PCS</t>
  </si>
  <si>
    <t>0 KARTON -97 DISP</t>
  </si>
  <si>
    <t>4 KARTON 50 PCS</t>
  </si>
  <si>
    <t>BIN-NB6</t>
  </si>
  <si>
    <t>BINDERNOTE A5 PP HP 2008</t>
  </si>
  <si>
    <t>BIN-GS49</t>
  </si>
  <si>
    <t>BINDERNOTE A5 GASTA HP 2010 M</t>
  </si>
  <si>
    <t>2010 M</t>
  </si>
  <si>
    <t>BIN-GS50</t>
  </si>
  <si>
    <t>BINDERNOTE A5 GASTA P 2011 M (METALIK)</t>
  </si>
  <si>
    <t>2011 M</t>
  </si>
  <si>
    <t>BIN-GS51</t>
  </si>
  <si>
    <t>BINDERNOTE A5 GASTA HP 2007 F</t>
  </si>
  <si>
    <t>2007 F</t>
  </si>
  <si>
    <t>BIN-MC52</t>
  </si>
  <si>
    <t>BINDERNOTE A5 MICROTOP BT 36 BATIK</t>
  </si>
  <si>
    <t>BT 36</t>
  </si>
  <si>
    <t>BIN-MC53</t>
  </si>
  <si>
    <t>BINDERNOTE A5 MICROTOP CM 36 CAMPUS</t>
  </si>
  <si>
    <t>CM 36</t>
  </si>
  <si>
    <t>BIN-MC54</t>
  </si>
  <si>
    <t>BINDERNOTE A5 MICROTOP CL 36 COLLEGE</t>
  </si>
  <si>
    <t>CL 36</t>
  </si>
  <si>
    <t>BIN-MC55</t>
  </si>
  <si>
    <t>BINDERNOTE A5 MICROTOP UN 36 UNIVERSITY</t>
  </si>
  <si>
    <t>UN 36</t>
  </si>
  <si>
    <t>BIN-GS56</t>
  </si>
  <si>
    <t>BINDERNOTE A5 GASTA HP 2009 T</t>
  </si>
  <si>
    <t>2009T</t>
  </si>
  <si>
    <t>BIN-GS57</t>
  </si>
  <si>
    <t>BINDERNOTE A5 GASTA P 2001 F</t>
  </si>
  <si>
    <t>2001F</t>
  </si>
  <si>
    <t>BIN-GS58</t>
  </si>
  <si>
    <t>BINDERNOTE A5 GASTA P 2002 P</t>
  </si>
  <si>
    <t>2002P</t>
  </si>
  <si>
    <t>BIN-GS59</t>
  </si>
  <si>
    <t>BINDERNOTE A5 GASTA P 2002 T</t>
  </si>
  <si>
    <t>2002T</t>
  </si>
  <si>
    <t>7 KARTON 97 SET</t>
  </si>
  <si>
    <t>0 KARTON -97 LSN</t>
  </si>
  <si>
    <t>1 KARTON 94 LSN</t>
  </si>
  <si>
    <t>1 KARTON 53 LSN</t>
  </si>
  <si>
    <t>1 KARTON 31 LSN</t>
  </si>
  <si>
    <t>2 KARTON 96 LSN</t>
  </si>
  <si>
    <t>1 KARTON 175 LSN</t>
  </si>
  <si>
    <t>-1 KARTON -47 LSN</t>
  </si>
  <si>
    <t>0 KARTON -88 LSN</t>
  </si>
  <si>
    <t>-1 KARTON -34 LSN</t>
  </si>
  <si>
    <t>3 KARTON 624 PCS</t>
  </si>
  <si>
    <t>4 KARTON 7 LSN</t>
  </si>
  <si>
    <t>5 KARTON 1320 PCS</t>
  </si>
  <si>
    <t>43 KARTON 95 LSN</t>
  </si>
  <si>
    <t>56 KARTON 167 LSN</t>
  </si>
  <si>
    <t>44 KARTON 80 LSN</t>
  </si>
  <si>
    <t>2 KARTON 137 LSN</t>
  </si>
  <si>
    <t>7 KARTON 1320 PCS</t>
  </si>
  <si>
    <t>8 KARTON 32 LSN</t>
  </si>
  <si>
    <t>23 KARTON 2 LSN</t>
  </si>
  <si>
    <t>5 KARTON 26 LSN</t>
  </si>
  <si>
    <t>0 KARTON 112 LSN</t>
  </si>
  <si>
    <t>0 KARTON 104 LSN</t>
  </si>
  <si>
    <t>0 KARTON 54 LSN</t>
  </si>
  <si>
    <t>2 KARTON 24 LSN</t>
  </si>
  <si>
    <t>1 KARTON 740 PCS</t>
  </si>
  <si>
    <t>-2 KARTON -90 PCS</t>
  </si>
  <si>
    <t>DOKUMEN RISLETING INFINITY</t>
  </si>
  <si>
    <t>4 KARTON 74 LSN</t>
  </si>
  <si>
    <t>GARISAN BESI ENTER 30CM TEBAL</t>
  </si>
  <si>
    <t>GARISAN BESI ENTER 40CM TEBAL</t>
  </si>
  <si>
    <t>GARISAN BESI ENTER 50CM TEBAL</t>
  </si>
  <si>
    <t>GARISAN BESI ENTER 60CM TEBAL</t>
  </si>
  <si>
    <t>GARISAN BESI YOEKER 30CM (5030) ORANYE</t>
  </si>
  <si>
    <t>GAR-IM17</t>
  </si>
  <si>
    <t>GARISAN BESI TIPIS 1M PLST BIRU IMPORT</t>
  </si>
  <si>
    <t>GAR-NB19</t>
  </si>
  <si>
    <t>GARISAN SABLON ABC 250 BIRU</t>
  </si>
  <si>
    <t>GAR-YK23</t>
  </si>
  <si>
    <t>GAR-NB24</t>
  </si>
  <si>
    <t>GARISAN SABLON ABC 270 BIRU</t>
  </si>
  <si>
    <t>GARISAN LIPAT 1M 61002 KUNING</t>
  </si>
  <si>
    <t>0 KARTON 138 LSN</t>
  </si>
  <si>
    <t>GAR-NB41</t>
  </si>
  <si>
    <t>GARISAN SABLON ABC 280 BIRU</t>
  </si>
  <si>
    <t>GAR-NB47</t>
  </si>
  <si>
    <t>GARISAN SABLON ABC 300 BIRU</t>
  </si>
  <si>
    <t>GAR-NB48</t>
  </si>
  <si>
    <t>GARISAN SABLON ABC 350 BIRU</t>
  </si>
  <si>
    <t>GARISAN ALUMINIUM KOALA 20CM</t>
  </si>
  <si>
    <t>0 KARTON -363 PCS</t>
  </si>
  <si>
    <t>GARISAN ALUMINIUM KOALA 30CM</t>
  </si>
  <si>
    <t>0 KARTON -601 PCS</t>
  </si>
  <si>
    <t>GAR-NB52</t>
  </si>
  <si>
    <t>GARISAN SET 15CM 7505 LOL</t>
  </si>
  <si>
    <t>GAR-KJ53</t>
  </si>
  <si>
    <t>GARISAN BUSUR LINGKARAN KOJIKO 12CM</t>
  </si>
  <si>
    <t>GAR-NB60</t>
  </si>
  <si>
    <t>GARISAN SABLON ABC 190 BIRU</t>
  </si>
  <si>
    <t>GAR-KJ64</t>
  </si>
  <si>
    <t>GARISAN KOJIKO 40CM</t>
  </si>
  <si>
    <t>GARISAN SABLON ABC 290 BIRU</t>
  </si>
  <si>
    <t>GARISAN SABLON ABC 430 BIRU</t>
  </si>
  <si>
    <t>GARISAN SET 20CM ZX-012</t>
  </si>
  <si>
    <t>GARISAN SET 20CM ZX-013</t>
  </si>
  <si>
    <t>GARISAN SET 20CM ZX-015</t>
  </si>
  <si>
    <t>GARISAN SET 20CM ZX-019</t>
  </si>
  <si>
    <t>GARISAN SET 20CM ZX-021</t>
  </si>
  <si>
    <t>GARISAN HOLO 20CM 93-20 (1 DISP=10 PC)</t>
  </si>
  <si>
    <t>GARISAN ALUMINIUM VANCO 30CM 1530</t>
  </si>
  <si>
    <t>GARISAN BESI JOSS 30CM GB-30</t>
  </si>
  <si>
    <t>GARISAN ELASTIS WALITO 15CM GR-2301</t>
  </si>
  <si>
    <t>GARISAN ELASTIS WALITO 20CM GR-2302</t>
  </si>
  <si>
    <t>GARISAN ELASTIS WALITO 30CM GR-2303</t>
  </si>
  <si>
    <t>GARISAN KAYAGI 30CM 3121</t>
  </si>
  <si>
    <t>GARISAN KAYAGI 30CM 3122</t>
  </si>
  <si>
    <t>GARISAN KAYAGI 30CM 3123 UNICORN</t>
  </si>
  <si>
    <t>GARISAN KAYAGI 30CM 3124 SUPERHERO</t>
  </si>
  <si>
    <t>GARISAN KAYAGI 30CM 3125 BUAYA</t>
  </si>
  <si>
    <t>GARISAN LIPAT 30CM 008 (24)</t>
  </si>
  <si>
    <t>GARISAN LIPAT 30CM 008 (40) FANCY</t>
  </si>
  <si>
    <t>GARISAN MICROTOP 30CM MT 930</t>
  </si>
  <si>
    <t>GARISAN LIPAT 30CM CV-5012 (24)</t>
  </si>
  <si>
    <t>2 KARTON 44 PCS</t>
  </si>
  <si>
    <t>GARISAN SABLON 20CM WIFI 4317</t>
  </si>
  <si>
    <t>GARISAN SABLON 8418</t>
  </si>
  <si>
    <t>GARISAN 095 / 1889</t>
  </si>
  <si>
    <t>GARISAN LENTUR 30CM 984</t>
  </si>
  <si>
    <t>GARISAN LIPAT 30CM BC-6018</t>
  </si>
  <si>
    <t>GARISAN SET 18CM BC-8996</t>
  </si>
  <si>
    <t>GARISAN ALUMUNIUM KOALA 15CM GA-815</t>
  </si>
  <si>
    <t>13 KARTON 2342 PCS</t>
  </si>
  <si>
    <t>GARISAN 30CM KM-7733</t>
  </si>
  <si>
    <t>GARISAN 30CM LOL KM-7733L</t>
  </si>
  <si>
    <t>GARISAN 30CM KM-8833</t>
  </si>
  <si>
    <t>GARISAN 30CM LOL KM-8833L</t>
  </si>
  <si>
    <t>GARISAN 17CM HELLO KITTY KT005</t>
  </si>
  <si>
    <t>GARISAN SET SEGITIGA NO.2030</t>
  </si>
  <si>
    <t>GARISAN SET ALUMINIUM 1820-12</t>
  </si>
  <si>
    <t>GARISAN SET 1862</t>
  </si>
  <si>
    <t>GARISAN 18CM TW-8068</t>
  </si>
  <si>
    <t>GARISAN SABLON OVAL 1890</t>
  </si>
  <si>
    <t>GARISAN LENTUR 30CM XNB-0031</t>
  </si>
  <si>
    <t>GARISAN BOX 20CM ZH-248 (1 BOX=40 PCS)</t>
  </si>
  <si>
    <t>GARISAN SABLON 1895</t>
  </si>
  <si>
    <t>GARISAN SABLON BULAT 1896</t>
  </si>
  <si>
    <t>GARISAN 030-3 TECHMAL</t>
  </si>
  <si>
    <t>GARISAN SABLON 050</t>
  </si>
  <si>
    <t>GARISAN ALUMINIUM GLITER 30CM 23985-1</t>
  </si>
  <si>
    <t>7 KARTON 1438 PCS</t>
  </si>
  <si>
    <t>GARISAN SABLON 2540</t>
  </si>
  <si>
    <t>GARISAN BUSUR LINGKARAN TF 1989</t>
  </si>
  <si>
    <t>GARISAN BUSUR LINGKARAN TF 1991</t>
  </si>
  <si>
    <t>GARISAN BUSUR LINGKARAN TF 1992</t>
  </si>
  <si>
    <t>GARISAN BESI YOEKER 40CM</t>
  </si>
  <si>
    <t>1 KARTON 27 LSN</t>
  </si>
  <si>
    <t>7 KARTON 120 PCS</t>
  </si>
  <si>
    <t>7 KARTON 180 PCS</t>
  </si>
  <si>
    <t>0 KARTON -3360 PCS</t>
  </si>
  <si>
    <t>-4 KARTON -620 PCS</t>
  </si>
  <si>
    <t>-6 KARTON -37 LSN</t>
  </si>
  <si>
    <t>-3 KARTON -44 PCS</t>
  </si>
  <si>
    <t>6 KARTON 311 PCS</t>
  </si>
  <si>
    <t>10 KARTON 750 PCS</t>
  </si>
  <si>
    <t>KAR-EN2</t>
  </si>
  <si>
    <t>KARTU ABSENSI ENTER LEBAR</t>
  </si>
  <si>
    <t>14 KARTON 148 SET</t>
  </si>
  <si>
    <t>9 KARTON 212 SET</t>
  </si>
  <si>
    <t>9 KARTON 163 SET</t>
  </si>
  <si>
    <t>9 KARTON 180 SET</t>
  </si>
  <si>
    <t>3 KARTON 19 LSN</t>
  </si>
  <si>
    <t>1 KARTON 150 PAK</t>
  </si>
  <si>
    <t>MAP-SK172</t>
  </si>
  <si>
    <t>MAP ZIPPER KANCING 2 SIKA PINK</t>
  </si>
  <si>
    <t>3 KARTON 17 LSN</t>
  </si>
  <si>
    <t>8 KARTON 5 LSN</t>
  </si>
  <si>
    <t>0 KARTON 44 PAK/BOX</t>
  </si>
  <si>
    <t>2 KARTON 30 PAK/BOX</t>
  </si>
  <si>
    <t>2 KARTON 83 PCS</t>
  </si>
  <si>
    <t>3 KARTON 36 PCS</t>
  </si>
  <si>
    <t>25 KARTON 36 LSN</t>
  </si>
  <si>
    <t>5 KARTON 216 PCS</t>
  </si>
  <si>
    <t>8 KARTON 38 PCS</t>
  </si>
  <si>
    <t>6 KARTON 145 PCS</t>
  </si>
  <si>
    <t>5 KARTON 27 PCS</t>
  </si>
  <si>
    <t>2 KARTON 204 PCS</t>
  </si>
  <si>
    <t>16 KARTON 96 PCS</t>
  </si>
  <si>
    <t>8 KARTON 229 PCS</t>
  </si>
  <si>
    <t>17 KARTON 72 PCS</t>
  </si>
  <si>
    <t>15 KARTON 8 PCS</t>
  </si>
  <si>
    <t>4 KARTON 124 PCS</t>
  </si>
  <si>
    <t>36 KARTON 4 LSN</t>
  </si>
  <si>
    <t>2 KARTON 102 PCS</t>
  </si>
  <si>
    <t>9 KARTON 51 PCS</t>
  </si>
  <si>
    <t>0 KARTON 148 PCS</t>
  </si>
  <si>
    <t>0 KARTON -65 PCS</t>
  </si>
  <si>
    <t>0 KARTON 39 PCS</t>
  </si>
  <si>
    <t>0 KARTON 7 GRS</t>
  </si>
  <si>
    <t>0 KARTON 3 GRS</t>
  </si>
  <si>
    <t>6 KARTON 1200 PAK</t>
  </si>
  <si>
    <t>4 KARTON 245 PAK</t>
  </si>
  <si>
    <t>9 KARTON 350 PAK</t>
  </si>
  <si>
    <t>5 KARTON 700 PAK</t>
  </si>
  <si>
    <t>52 KARTON 800 PAK</t>
  </si>
  <si>
    <t>PIT-IM31</t>
  </si>
  <si>
    <t>9 KARTON 570 PAK</t>
  </si>
  <si>
    <t>2 KARTON 37 PCS</t>
  </si>
  <si>
    <t>8 KARTON 16 LSN</t>
  </si>
  <si>
    <t>1 KARTON 20 LSN</t>
  </si>
  <si>
    <t>-1 KARTON -25 LSN</t>
  </si>
  <si>
    <t>15 KARTON 1725 PCS</t>
  </si>
  <si>
    <t>3 KARTON 1125 PCS</t>
  </si>
  <si>
    <t>0 KARTON -30 LSN</t>
  </si>
  <si>
    <t>0 KARTON -27 LSN</t>
  </si>
  <si>
    <t>AMASEMB</t>
  </si>
  <si>
    <t>AMAZON</t>
  </si>
  <si>
    <t>BUDIPLASTIKB</t>
  </si>
  <si>
    <t>ASAHAN BOX H 200 BERUANG (1 BOX=48 PCS)</t>
  </si>
  <si>
    <t>ASAHAN HT 032 PRANGKO MIX (1 PLST=24 PCS)</t>
  </si>
  <si>
    <t>ASAHAN KAYU A-163 (1 PLST=12 PCS)</t>
  </si>
  <si>
    <t>ASAHAN MEJA 612 / 110</t>
  </si>
  <si>
    <t>ASA-NB115</t>
  </si>
  <si>
    <t>ASAHAN BOX TX-819 TIKUS (1 BOX=24 PCS)</t>
  </si>
  <si>
    <t>Tikus</t>
  </si>
  <si>
    <t>ASAHAN BOX A7528B CEWEK (1 BOX=36 PCS)</t>
  </si>
  <si>
    <t>A7528B</t>
  </si>
  <si>
    <t>14 KARTON 68 PCS</t>
  </si>
  <si>
    <t>6 KARTON 36 PCS</t>
  </si>
  <si>
    <t>8 KARTON 48 PCS</t>
  </si>
  <si>
    <t>4 KARTON 78 PCS</t>
  </si>
  <si>
    <t>5 KARTON 43 LSN</t>
  </si>
  <si>
    <t>4 KARTON 114 LSN</t>
  </si>
  <si>
    <t>4 KARTON 42 LSN</t>
  </si>
  <si>
    <t>6 KARTON 69 LSN</t>
  </si>
  <si>
    <t>0 KARTON 25 LSN</t>
  </si>
  <si>
    <t>118 KARTON 4 LSN</t>
  </si>
  <si>
    <t>-10 KARTON -26 PCS</t>
  </si>
  <si>
    <t>0 KARTON -1116 PCS</t>
  </si>
  <si>
    <t>0 KARTON 750 PCS</t>
  </si>
  <si>
    <t>2 KARTON 425 PCS</t>
  </si>
  <si>
    <t>MAP-EN47</t>
  </si>
  <si>
    <t>8 KARTON 36 PCS</t>
  </si>
  <si>
    <t>0 KARTON -4 PCS</t>
  </si>
  <si>
    <t>MAP-KN296</t>
  </si>
  <si>
    <t>CLEAR HOLDER KENKO METALIK CH 820 A4 HIJAU</t>
  </si>
  <si>
    <t>MAP-KN297</t>
  </si>
  <si>
    <t>MAP-KN298</t>
  </si>
  <si>
    <t>CLEAR HOLDER KENKO METALIK CH 860 A4 ABU</t>
  </si>
  <si>
    <t>MAP-IM299</t>
  </si>
  <si>
    <t>MAP FILE 532-B4</t>
  </si>
  <si>
    <t>0 KARTON 67 LSN</t>
  </si>
  <si>
    <t>0 KARTON 70 LSN</t>
  </si>
  <si>
    <t>1 KARTON 42 LSN</t>
  </si>
  <si>
    <t>1 KARTON 39 LSN</t>
  </si>
  <si>
    <t>0 KARTON 50 LSN</t>
  </si>
  <si>
    <t>1 KARTON 60 PCS</t>
  </si>
  <si>
    <t>11 KARTON 18 LSN</t>
  </si>
  <si>
    <t>17 KARTON 110 ROL</t>
  </si>
  <si>
    <t>-3 KARTON -6 LSN</t>
  </si>
  <si>
    <t>TAS-IM382</t>
  </si>
  <si>
    <t>TAS TALI GG-S KECIL 2954 TIMBUL GILAP</t>
  </si>
  <si>
    <t>TAS-IM383</t>
  </si>
  <si>
    <t>TAS TALI GG-S KECIL 2926 TIMBUL GLITER</t>
  </si>
  <si>
    <t>TAS-IM384</t>
  </si>
  <si>
    <t>TAS TALI GG-S KECIL 2915 TIMBUL GILAP</t>
  </si>
  <si>
    <t>TAS-IM385</t>
  </si>
  <si>
    <t>TAS TALI GG-S KECIL 1707 GLITER</t>
  </si>
  <si>
    <t>TAS-IM386</t>
  </si>
  <si>
    <t>TAS TALI GG-S KECIL 1731 TIMBUL GILAP</t>
  </si>
  <si>
    <t>TAS-IM387</t>
  </si>
  <si>
    <t>TAS TALI GG-S KECIL 1706 TIMBUL GILAP</t>
  </si>
  <si>
    <t>TAS-IM388</t>
  </si>
  <si>
    <t>TAS TALI GG-S KECIL 1704 GILAP</t>
  </si>
  <si>
    <t>TAS-IM389</t>
  </si>
  <si>
    <t>TAS TALI GG-S KECIL 2953 TIMBUL GLITER</t>
  </si>
  <si>
    <t>TAS-IM390</t>
  </si>
  <si>
    <t>TAS TALI GG-S KECIL 3949 GLITER</t>
  </si>
  <si>
    <t>TAS-IM391</t>
  </si>
  <si>
    <t>TAS TALI GG-S KECIL 1958 GLITER</t>
  </si>
  <si>
    <t>TAS-IM392</t>
  </si>
  <si>
    <t>TAS TALI GG-S KECIL 2996 GLITER</t>
  </si>
  <si>
    <t>TAS-IM393</t>
  </si>
  <si>
    <t>TAS TALI GG-S KECIL 1808 GLITER</t>
  </si>
  <si>
    <t>TAS-IM394</t>
  </si>
  <si>
    <t>TAS TALI GG-S KECIL 3992 GILAP</t>
  </si>
  <si>
    <t>TAS-IM395</t>
  </si>
  <si>
    <t>TAS TALI GG-S KECIL 2983 TIMBUL GILAP</t>
  </si>
  <si>
    <t>TAS-IM396</t>
  </si>
  <si>
    <t>TAS TALI GG-S KECIL 1891 GILAP</t>
  </si>
  <si>
    <t>TAS-IM397</t>
  </si>
  <si>
    <t>TAS TALI GG-S KECIL 1941 GLITER</t>
  </si>
  <si>
    <t>TAS-IM398</t>
  </si>
  <si>
    <t>TAS TALI GG-S KECIL 3948 GILAP</t>
  </si>
  <si>
    <t>TAS-IM399</t>
  </si>
  <si>
    <t>TAS TALI GG-S KECIL 1978 GILAP</t>
  </si>
  <si>
    <t>TAS-IM400</t>
  </si>
  <si>
    <t>TAS TALI GG-S KECIL 1708 TIMBUL GLITER</t>
  </si>
  <si>
    <t>TAS-IM401</t>
  </si>
  <si>
    <t>TAS TALI GG-S KECIL 1701 TIMBUL GLITER</t>
  </si>
  <si>
    <t>TAS-IM402</t>
  </si>
  <si>
    <t>TAS TALI GG-M TANGGUNG 1707 GLITER</t>
  </si>
  <si>
    <t>TAS-IM403</t>
  </si>
  <si>
    <t>TAS TALI GG-M TANGGUNG 1708 TIMBUL GLITER</t>
  </si>
  <si>
    <t>TAS-IM404</t>
  </si>
  <si>
    <t>TAS TALI GG-M TANGGUNG 1704 GILAP</t>
  </si>
  <si>
    <t>TAS-IM405</t>
  </si>
  <si>
    <t>TAS TALI GG-M TANGGUNG 1808 GLITER</t>
  </si>
  <si>
    <t>TAS-IM406</t>
  </si>
  <si>
    <t>TAS TALI GG-M TANGGUNG 1958 GLITER</t>
  </si>
  <si>
    <t>TAS-IM407</t>
  </si>
  <si>
    <t>TAS TALI GG-M TANGGUNG 2954 TIMBUL GILAP</t>
  </si>
  <si>
    <t>TAS-IM408</t>
  </si>
  <si>
    <t>TAS TALI GG-M TANGGUNG 3948 GILAP</t>
  </si>
  <si>
    <t>TAS-IM409</t>
  </si>
  <si>
    <t>TAS TALI GG-M TANGGUNG 1978 GILAP</t>
  </si>
  <si>
    <t>TAS-IM410</t>
  </si>
  <si>
    <t>TAS TALI GG-M TANGGUNG 1941 GLITER</t>
  </si>
  <si>
    <t>TAS-IM411</t>
  </si>
  <si>
    <t>TAS TALI GG-M TANGGUNG 2926 TIMBUL GLITER</t>
  </si>
  <si>
    <t>TAS-IM412</t>
  </si>
  <si>
    <t>TAS TALI GG-M TANGGUNG 2915 TIMBUL GILAP</t>
  </si>
  <si>
    <t>TAS-IM413</t>
  </si>
  <si>
    <t>TAS TALI GG-M TANGGUNG 1731 TIMBUL GILAP</t>
  </si>
  <si>
    <t>TAS-IM414</t>
  </si>
  <si>
    <t>TAS TALI GG-M TANGGUNG 3949 GLITER</t>
  </si>
  <si>
    <t>TAS-IM415</t>
  </si>
  <si>
    <t>TAS TALI GG-M TANGGUNG 2953 TIMBUL GLITER</t>
  </si>
  <si>
    <t>TAS-IM416</t>
  </si>
  <si>
    <t>TAS TALI GG-M TANGGUNG 2996 GLITER</t>
  </si>
  <si>
    <t>TAS-IM417</t>
  </si>
  <si>
    <t>TAS TALI GG-M TANGGUNG 3992 GILAP</t>
  </si>
  <si>
    <t>TAS-IM418</t>
  </si>
  <si>
    <t>TAS TALI GG-M TANGGUNG 1891 GILAP</t>
  </si>
  <si>
    <t>TAS-IM419</t>
  </si>
  <si>
    <t>TAS TALI GG-M TANGGUNG 1701 TIMBUL GLITER</t>
  </si>
  <si>
    <t>TAS-IM420</t>
  </si>
  <si>
    <t>TAS TALI GG-M TANGGUNG 1706 TIMBUL GILAP</t>
  </si>
  <si>
    <t>TAS-IM421</t>
  </si>
  <si>
    <t>TAS TALI GG-M TANGGUNG 2983 TIMBUL GILAP</t>
  </si>
  <si>
    <t>TAS-IM422</t>
  </si>
  <si>
    <t>TAS TALI GG-L BESAR 1704 GILAP</t>
  </si>
  <si>
    <t>TAS-IM423</t>
  </si>
  <si>
    <t>TAS TALI GG-L BESAR 1941 GLITER</t>
  </si>
  <si>
    <t>TAS-IM424</t>
  </si>
  <si>
    <t>TAS TALI GG-L BESAR 1708 TIMBUL GLITER</t>
  </si>
  <si>
    <t>TAS-IM425</t>
  </si>
  <si>
    <t>TAS TALI GG-L BESAR 1707 GLITER</t>
  </si>
  <si>
    <t>TAS-IM426</t>
  </si>
  <si>
    <t>TAS TALI GG-L BESAR 1978 GILAP</t>
  </si>
  <si>
    <t>TAS-IM427</t>
  </si>
  <si>
    <t>TAS TALI GG-L BESAR 2926 TIMBUL GLITER</t>
  </si>
  <si>
    <t>TAS-IM428</t>
  </si>
  <si>
    <t>TAS TALI GG-L BESAR 1958 GLITER</t>
  </si>
  <si>
    <t>TAS-IM429</t>
  </si>
  <si>
    <t>TAS TALI GG-L BESAR 2954 TIMBUL GILAP</t>
  </si>
  <si>
    <t>TAS-IM430</t>
  </si>
  <si>
    <t>TAS TALI GG-L BESAR 2953 TIMBUL GLITER</t>
  </si>
  <si>
    <t>TAS-IM431</t>
  </si>
  <si>
    <t>TAS TALI GG-L BESAR 1808 GLITER</t>
  </si>
  <si>
    <t>TAS-IM432</t>
  </si>
  <si>
    <t>TAS TALI GG-L BESAR 2915 TIMBUL GILAP</t>
  </si>
  <si>
    <t>TAS-IM433</t>
  </si>
  <si>
    <t>TAS TALI GG-L BESAR 1731 TIMBUL GILAP</t>
  </si>
  <si>
    <t>TAS-IM434</t>
  </si>
  <si>
    <t>TAS TALI GG-L BESAR  1891 GILAP</t>
  </si>
  <si>
    <t>TAS-IM435</t>
  </si>
  <si>
    <t>TAS TALI GG-L BESAR 2996 GLITER</t>
  </si>
  <si>
    <t>TAS-IM436</t>
  </si>
  <si>
    <t>TAS TALI GG-L BESAR 3992 GILAP</t>
  </si>
  <si>
    <t>TAS-IM437</t>
  </si>
  <si>
    <t>TAS TALI GG-L BESAR 3948 GILAP</t>
  </si>
  <si>
    <t>TAS-IM438</t>
  </si>
  <si>
    <t>TAS TALI GG-L BESAR 3949 GLITER</t>
  </si>
  <si>
    <t>TAS-IM439</t>
  </si>
  <si>
    <t>TAS TALI GG-L BESAR 1706 TIMBUL GILAP</t>
  </si>
  <si>
    <t>TAS-IM440</t>
  </si>
  <si>
    <t>TAS TALI GG-L BESAR 2983 TIMBUL GILAP</t>
  </si>
  <si>
    <t>NAMA BARANG NOTA</t>
  </si>
  <si>
    <t>PANGLIMABESARK</t>
  </si>
  <si>
    <t>PANTESK</t>
  </si>
  <si>
    <t>PREMAGG</t>
  </si>
  <si>
    <t>HOSSALA</t>
  </si>
  <si>
    <t>HOSANA</t>
  </si>
  <si>
    <t>PONNGAE</t>
  </si>
  <si>
    <t>HIPMAGE</t>
  </si>
  <si>
    <t>TAS-IM36</t>
  </si>
  <si>
    <t>6 KARTON 70 PCS</t>
  </si>
  <si>
    <t>ASA-NB2</t>
  </si>
  <si>
    <t>ASAHAN BOX K 2177 DORAEMON (1 BOX=12 PCS)</t>
  </si>
  <si>
    <t>ASA-NB3</t>
  </si>
  <si>
    <t>ASAHAN BOX TOPI LY-804 (1 BOX=36 PCS)</t>
  </si>
  <si>
    <t>ASA-NB9</t>
  </si>
  <si>
    <t>ASAHAN BOX TR 340 KUCING (1 BOX=24 PCS)</t>
  </si>
  <si>
    <t>ASA-CN13</t>
  </si>
  <si>
    <t>ASAHAN BOX CHANGLI CL 161 MINION (1 BOX=24 PCS)</t>
  </si>
  <si>
    <t>CN</t>
  </si>
  <si>
    <t>ASA-NB14</t>
  </si>
  <si>
    <t>ASAHAN FC - 2258 OTOPET (1 RENTENG=12 PCS)</t>
  </si>
  <si>
    <t>ASA-NB15</t>
  </si>
  <si>
    <t>ASAHAN IKAN BUTEK BE-28 (1 PLST=12 PCS)</t>
  </si>
  <si>
    <t>ASA-NB16</t>
  </si>
  <si>
    <t>ASAHAN KERANG/IKAN BENING BE-28 (1 BOX=48 PCS)</t>
  </si>
  <si>
    <t>ASA-NB17</t>
  </si>
  <si>
    <t>ASA-NB18</t>
  </si>
  <si>
    <t>ASA-IM19</t>
  </si>
  <si>
    <t>ASAHAN MEJA FX8906 SUPERHERO</t>
  </si>
  <si>
    <t>ASA-NB20</t>
  </si>
  <si>
    <t>ASAHAN TOPLES FA-15003-36 (1 TOP=36 PCS)</t>
  </si>
  <si>
    <t>0 KARTON 0 TOP</t>
  </si>
  <si>
    <t>ASAHAN TOPLES KFC HK MERAH</t>
  </si>
  <si>
    <t>ASA-NB24</t>
  </si>
  <si>
    <t>ASAHAN TOPLES FA-1618-24 (1 TOP=24 PCS)</t>
  </si>
  <si>
    <t>0 KARTON  TOP</t>
  </si>
  <si>
    <t>ASAHAN MEJA Q-813 (6613)</t>
  </si>
  <si>
    <t>ASAHAN MEJA 009 ROBOT</t>
  </si>
  <si>
    <t>ASAHAN MEJA VANCO S-5227</t>
  </si>
  <si>
    <t>ASAHAN MEJA 9618 LEBAH</t>
  </si>
  <si>
    <t>ASAHAN MEJA 7809</t>
  </si>
  <si>
    <t>ASAHAN BOX KM 9105 F FROZEN (1 BOX=12 PCS)</t>
  </si>
  <si>
    <t>ASAHAN MEJA 007 ROBOT</t>
  </si>
  <si>
    <t>ASAHAN MEJA 3082</t>
  </si>
  <si>
    <t>ASAHAN TOPLES R-5833 BOTOL SUSU (1 TOP=20PCS)</t>
  </si>
  <si>
    <t>ASAHAN TOPLES R-5857 KITTY (1 TOP=17PCS)</t>
  </si>
  <si>
    <t>ASAHAN MEJA 7923 SMILE</t>
  </si>
  <si>
    <t>16 KARTON 39 BOX</t>
  </si>
  <si>
    <t>1 KARTON 10 PCS</t>
  </si>
  <si>
    <t>50 KARTON 84 PCS</t>
  </si>
  <si>
    <t>2 KARTON 56 PCS</t>
  </si>
  <si>
    <t>4 KARTON 36 PCS</t>
  </si>
  <si>
    <t>4 KARTON 24 PCS</t>
  </si>
  <si>
    <t>8 KARTON 60 PCS</t>
  </si>
  <si>
    <t>7 KARTON 48 PCS</t>
  </si>
  <si>
    <t>3 KARTON 540 PCS</t>
  </si>
  <si>
    <t>18 KARTON 9 LSN</t>
  </si>
  <si>
    <t>20 KARTON 2 PCS</t>
  </si>
  <si>
    <t>3 KARTON 948 PCS</t>
  </si>
  <si>
    <t>2 KARTON 35 LSN</t>
  </si>
  <si>
    <t>4 KARTON 112 PCS</t>
  </si>
  <si>
    <t>-1 KARTON -1500 PCS</t>
  </si>
  <si>
    <t>-7 KARTON -4 BOX</t>
  </si>
  <si>
    <t>14 KARTON 151 SET</t>
  </si>
  <si>
    <t>1 KARTON 1224 PCS</t>
  </si>
  <si>
    <t>0 KARTON -1416 PCS</t>
  </si>
  <si>
    <t>13 KARTON 126 PCS</t>
  </si>
  <si>
    <t>4 KARTON 204 PCS</t>
  </si>
  <si>
    <t>CLEAR HOLDER V-TECH VT-F20K 20LB HITAM</t>
  </si>
  <si>
    <t>2 KARTON 144 PCS</t>
  </si>
  <si>
    <t>MAP ENTER TALI MERAH</t>
  </si>
  <si>
    <t>MAP ENTER TALI BIRU</t>
  </si>
  <si>
    <t>MAP ENTER TALI KUNING</t>
  </si>
  <si>
    <t>MAP ENTER TALI HIJAU</t>
  </si>
  <si>
    <t>MAP ENTER TALI PUTIH</t>
  </si>
  <si>
    <t>MAP-VE56</t>
  </si>
  <si>
    <t>CLEAR HOLDER V-TECH VT-F20K 20LB HIJAU</t>
  </si>
  <si>
    <t>VT-F20K</t>
  </si>
  <si>
    <t>1 KARTON 1704 PCS</t>
  </si>
  <si>
    <t>2 KARTON 684 PCS</t>
  </si>
  <si>
    <t>MAP ZIPPER TOPLA 1928 HIJAU</t>
  </si>
  <si>
    <t>MAP ZIPPER TOPLA 1928 KUNING</t>
  </si>
  <si>
    <t>MAP ZIPPER TOPLA 1928 ORANYE</t>
  </si>
  <si>
    <t>2 KARTON 540 PCS</t>
  </si>
  <si>
    <t>15 KARTON 19 LSN</t>
  </si>
  <si>
    <t>MAP KANCING VANCO FC 519 HIJAU</t>
  </si>
  <si>
    <t>MAP KANCING VANCO FC 519 KUNING</t>
  </si>
  <si>
    <t>MAP ZIPPER KANCING 2 CORAK/MOTIF HIJAU (SBS)</t>
  </si>
  <si>
    <t>MAP ZIPPER KANCING 2 CORAK/MOTIF KUNING (SBS)</t>
  </si>
  <si>
    <t>MAP ZIPPER KANCING 2 CORAK/MOTIF MERAH (SBS)</t>
  </si>
  <si>
    <t>29 KARTON 45 LSN</t>
  </si>
  <si>
    <t>18 KARTON 29 LSN</t>
  </si>
  <si>
    <t>MAP-MC85</t>
  </si>
  <si>
    <t>MAP MICROTOP BN 53</t>
  </si>
  <si>
    <t>BN 53</t>
  </si>
  <si>
    <t>MAP ZIPPER TOPLA 1928 BIRU</t>
  </si>
  <si>
    <t>MAP ZIPPER TOPLA 1928 MERAH</t>
  </si>
  <si>
    <t>MAP KANCING TOPLA 3080 KUNING</t>
  </si>
  <si>
    <t>MAP KANCING TOPLA 3080 MERAH</t>
  </si>
  <si>
    <t>MAP KANCING TOPLA 3080 HIJAU</t>
  </si>
  <si>
    <t>MAP ZIPPER KANCING 2 SCHOOL BAG DOVE MERAH</t>
  </si>
  <si>
    <t>MAP ZIPPER KANCING 2 SCHOOL BAG DOVE HIJAU</t>
  </si>
  <si>
    <t>MAP ZIPPER KANCING 2 SCHOOL BAG DOVE KUNING</t>
  </si>
  <si>
    <t>MAP ZIPPER KANCING 2 SCHOOL BAG DOVE UNGU</t>
  </si>
  <si>
    <t>MAP ZIPPER REST / JALA BERDIRI A5 SIKA BIRU</t>
  </si>
  <si>
    <t>MAP ZIPPER REST / JALA BERDIRI A5 SIKA HIJAU</t>
  </si>
  <si>
    <t>MAP ZIPPER REST / JALA BERDIRI A5 SIKA HITAM</t>
  </si>
  <si>
    <t>MAP ZIPPER REST / JALA BERDIRI A5 SIKA KUNING</t>
  </si>
  <si>
    <t>MAP ZIPPER REST / JALA BERDIRI A5 SIKA MERAH</t>
  </si>
  <si>
    <t>MAP ZIPPER KANCING 2 SCHOOL BAG DOVE BIRU</t>
  </si>
  <si>
    <t>10 KARTON 40 LSN</t>
  </si>
  <si>
    <t>1 KARTON 345 PCS</t>
  </si>
  <si>
    <t>MAP-NB197</t>
  </si>
  <si>
    <t>MAP REST YS-C56 (B4)</t>
  </si>
  <si>
    <t>C57</t>
  </si>
  <si>
    <t>MAP-NB198</t>
  </si>
  <si>
    <t>MAP ZIPPER KANCING 2 CORAK/MOTIF UNGU (SBS)</t>
  </si>
  <si>
    <t>CLEAR HOLDER MICROTOP 40LB KT 340H</t>
  </si>
  <si>
    <t>MAP-NB299</t>
  </si>
  <si>
    <t>MAP ZIPPER KANCING 2 SCHOOL BAG DOVE MIX</t>
  </si>
  <si>
    <t>7 AUG GUDANG ECERAN 9 AUG GUDANG BESAR</t>
  </si>
  <si>
    <t>3 KARTON 66 PCS</t>
  </si>
  <si>
    <t>3 KARTON 9 PCS</t>
  </si>
  <si>
    <t>3 KARTON 115 PCS</t>
  </si>
  <si>
    <t>3 KARTON 297 PCS</t>
  </si>
  <si>
    <t>4 KARTON 355 PCS</t>
  </si>
  <si>
    <t>3 KARTON 512 PCS</t>
  </si>
  <si>
    <t>7 KARTON 69 PCS</t>
  </si>
  <si>
    <t>1 KARTON 50 PCS</t>
  </si>
  <si>
    <t>5 KARTON 138 PCS</t>
  </si>
  <si>
    <t>1 KARTON 150 PCS</t>
  </si>
  <si>
    <t>43 KARTON 82 PCS</t>
  </si>
  <si>
    <t>12 KARTON 66 PCS</t>
  </si>
  <si>
    <t>21 KARTON 66 PCS</t>
  </si>
  <si>
    <t>3 KARTON 25 LSN</t>
  </si>
  <si>
    <t>0 KARTON 41 PAK</t>
  </si>
  <si>
    <t>2 KARTON 59 LSN</t>
  </si>
  <si>
    <t>7 KARTON 13 LSN</t>
  </si>
  <si>
    <t>18 KARTON 576 PCS</t>
  </si>
  <si>
    <t>TAS-IM39</t>
  </si>
  <si>
    <t>15 KARTON 18 LSN</t>
  </si>
  <si>
    <t>12 KARTON 19 LSN</t>
  </si>
  <si>
    <t>2 KARTON 39 LSN</t>
  </si>
  <si>
    <t>2 KARTON 28 LSN</t>
  </si>
  <si>
    <t>1 KARTON 29 LSN</t>
  </si>
  <si>
    <t>3 KARTON 1225 PCS</t>
  </si>
  <si>
    <t>BARUCUTEBUMIAYUK</t>
  </si>
  <si>
    <t>BARUSWALAYANK</t>
  </si>
  <si>
    <t>REJEKIKYAIMOJOG</t>
  </si>
  <si>
    <t>SISMADE</t>
  </si>
  <si>
    <t>DISKON NOTA</t>
  </si>
  <si>
    <t>DISKON NOTA_C</t>
  </si>
  <si>
    <t>CUTTER SDI 0406</t>
  </si>
  <si>
    <t>1 KARTON 41 PCS</t>
  </si>
  <si>
    <t>0 KARTON -105 PCS</t>
  </si>
  <si>
    <t>3 KARTON  PCS</t>
  </si>
  <si>
    <t>1 KARTON 75 PCS</t>
  </si>
  <si>
    <t>3 KARTON 140 PCS</t>
  </si>
  <si>
    <t>0 KARTON 66 PCS</t>
  </si>
  <si>
    <t>2 KARTON 30 PCS</t>
  </si>
  <si>
    <t>11 KARTON 134 PCS</t>
  </si>
  <si>
    <t>8 KARTON 12 BOX</t>
  </si>
  <si>
    <t>8 KARTON 57 TOP</t>
  </si>
  <si>
    <t>8 KARTON 8 TOP</t>
  </si>
  <si>
    <t>7 KARTON 26 TOP</t>
  </si>
  <si>
    <t>8 KARTON 9 TOP</t>
  </si>
  <si>
    <t>-1 KARTON -63 TOP</t>
  </si>
  <si>
    <t>13 Agu 2024</t>
  </si>
  <si>
    <t>33 KARTON 9 BOX</t>
  </si>
  <si>
    <t>2 KARTON 0 TOP</t>
  </si>
  <si>
    <t>7 KARTON 33 TOP</t>
  </si>
  <si>
    <t>3 KARTON 6 BOX</t>
  </si>
  <si>
    <t>1 KARTON 18 TOP</t>
  </si>
  <si>
    <t>8 KARTON 26 TOP</t>
  </si>
  <si>
    <t>5 KARTON 89 BOX</t>
  </si>
  <si>
    <t>2 KARTON 47 BOX</t>
  </si>
  <si>
    <t>0 KARTON 8 BOX</t>
  </si>
  <si>
    <t>2 KARTON 86 BOX</t>
  </si>
  <si>
    <t>ASAHAN TOPLES XLG R-5861 (1 TOP=25 PCS)</t>
  </si>
  <si>
    <t>19 KARTON 137 BOX</t>
  </si>
  <si>
    <t>0 KARTON 42.0000000000001 PCS</t>
  </si>
  <si>
    <t>1X ADJUST CONTOH 29 AUG (3)</t>
  </si>
  <si>
    <t>0 KARTON 14 TOP</t>
  </si>
  <si>
    <t>ASA-NB10</t>
  </si>
  <si>
    <t>ASAHAN MEJA 8005-A LITTLE PONY</t>
  </si>
  <si>
    <t>ASA-NB11</t>
  </si>
  <si>
    <t>ASA-NB12</t>
  </si>
  <si>
    <t>ASAHAN MEJA XM-8909 HELLO KITTY</t>
  </si>
  <si>
    <t>ASA-IM154</t>
  </si>
  <si>
    <t>ASAHAN MEJA RC-9057 IKAN</t>
  </si>
  <si>
    <t>ASA-NB155</t>
  </si>
  <si>
    <t>ASAHAN BOX SC-201 BEBEK (1 BOX=48 PCS)</t>
  </si>
  <si>
    <t>29 Mar 2024</t>
  </si>
  <si>
    <t>7 KARTON 97 DISP</t>
  </si>
  <si>
    <t>5 KARTON 77 DISP</t>
  </si>
  <si>
    <t>0 KARTON 98 DISP</t>
  </si>
  <si>
    <t>11 KARTON 85 DISP</t>
  </si>
  <si>
    <t>16 KARTON 80 DISP</t>
  </si>
  <si>
    <t>8 KARTON 96 DISP</t>
  </si>
  <si>
    <t>8 KARTON 85 DISP</t>
  </si>
  <si>
    <t>7 KARTON 92 DISP</t>
  </si>
  <si>
    <t>7 KARTON 51 DISP</t>
  </si>
  <si>
    <t>2 KARTON 24 DISP</t>
  </si>
  <si>
    <t>1 KARTON 18 DISP</t>
  </si>
  <si>
    <t>4 KARTON 24 DISP</t>
  </si>
  <si>
    <t>7 KARTON 67 DISP</t>
  </si>
  <si>
    <t>1 KARTON 194 DISP</t>
  </si>
  <si>
    <t>3 KARTON 47.5 BOX</t>
  </si>
  <si>
    <t>2 KARTON 1008 PCS</t>
  </si>
  <si>
    <t>BUKU GAMBAR SIKA SERI A A4 KUCING</t>
  </si>
  <si>
    <t>BUKU GAMBAR SIKA SERI B A4 BERUANG</t>
  </si>
  <si>
    <t>SKETCH BOOK A4 3557 POLOS</t>
  </si>
  <si>
    <t>SKETCH BOOK A5 3555 POLOS</t>
  </si>
  <si>
    <t>3 KARTON 22 PCS</t>
  </si>
  <si>
    <t>SKETCH BOOK 8K HMX-45001 PEMANDANGAN</t>
  </si>
  <si>
    <t>1 KARTON 22 PCS</t>
  </si>
  <si>
    <t>SKETCH BOOK A4 56182 GIRL</t>
  </si>
  <si>
    <t>8 KARTON 78 PCS</t>
  </si>
  <si>
    <t>SKETCH BOOK A4 56183 BERUANG</t>
  </si>
  <si>
    <t>7 KARTON 38 PCS</t>
  </si>
  <si>
    <t>SKETCH BOOK A4 56181 PANDA</t>
  </si>
  <si>
    <t>8 KARTON 81 PCS</t>
  </si>
  <si>
    <t>SKETCH BOOK A4 56184 GIRL</t>
  </si>
  <si>
    <t>8 KARTON 54 PCS</t>
  </si>
  <si>
    <t>SKETCH BOOK A4 56172 PEMANDANGAN</t>
  </si>
  <si>
    <t>6 KARTON 84 PCS</t>
  </si>
  <si>
    <t>SKETCH BOOK 8K HMX-56199 BURUNG</t>
  </si>
  <si>
    <t>7 KARTON 58 PCS</t>
  </si>
  <si>
    <t>0 KARTON -165 PCS</t>
  </si>
  <si>
    <t>###########</t>
  </si>
  <si>
    <t>3 KARTON 48 PCS</t>
  </si>
  <si>
    <t>7 KARTON 55 PCS</t>
  </si>
  <si>
    <t>23 KARTON 51 PCS</t>
  </si>
  <si>
    <t>17 KARTON 24 PCS</t>
  </si>
  <si>
    <t>17 KARTON 36 PCS</t>
  </si>
  <si>
    <t>16 KARTON 104 PCS</t>
  </si>
  <si>
    <t>14 KARTON 50 PCS</t>
  </si>
  <si>
    <t>6 KARTON 12 PCS</t>
  </si>
  <si>
    <t>7 KARTON 12 PCS</t>
  </si>
  <si>
    <t>1 KARTON 72 PCS</t>
  </si>
  <si>
    <t>4 KARTON 82 PCS</t>
  </si>
  <si>
    <t>2 KARTON 72 PCS</t>
  </si>
  <si>
    <t>0 KARTON -2656 PCS</t>
  </si>
  <si>
    <t>BP GEL 708 KOALA HITAM</t>
  </si>
  <si>
    <t>BP GEL GP-801 NEW KOALA HITAM</t>
  </si>
  <si>
    <t>BP GEL GP-801 NEW KOALA MERAH</t>
  </si>
  <si>
    <t>BP HM2220B HTM EXCELLENT</t>
  </si>
  <si>
    <t>4 KARTON 15 GRS</t>
  </si>
  <si>
    <t>8 KARTON 71 LSN</t>
  </si>
  <si>
    <t>BP GEL CS-G208 HITAM</t>
  </si>
  <si>
    <t>BP SET 12W GLP SQ-01 GLITTER</t>
  </si>
  <si>
    <t>BP WEIYADA E-681 BIRU</t>
  </si>
  <si>
    <t>BP GEL 7035 HITAM KELINCI</t>
  </si>
  <si>
    <t>BP GEL D TIAN 1022 HITAM</t>
  </si>
  <si>
    <t>BP GEL GP-1000 HITAM LOL</t>
  </si>
  <si>
    <t>0 KARTON -77 LSN</t>
  </si>
  <si>
    <t>BP DEBOZZ DB G 09 CLICK HITAM</t>
  </si>
  <si>
    <t>BP GEL 7054 HITAM BEAR</t>
  </si>
  <si>
    <t>BP COSH CS 8503 HITAM PARIS</t>
  </si>
  <si>
    <t>BP DEBOZZ 0.5 DB 550 HITAM</t>
  </si>
  <si>
    <t>BP ZHIXIN G-3568 (1 TOP=12 PCS)</t>
  </si>
  <si>
    <t>BP GEL KLIK FANCY ZHIXIN (LOVEIN) K-15 AVOCADO</t>
  </si>
  <si>
    <t>BP TF 1022 HITAM</t>
  </si>
  <si>
    <t>BP GEL TIZO TG 31780F HITAM</t>
  </si>
  <si>
    <t>BP GP 1016 GOLD DIAMOND HITAM</t>
  </si>
  <si>
    <t>BP GP 1016 SILVER DIAMOND HITAM</t>
  </si>
  <si>
    <t>BOL-AO34</t>
  </si>
  <si>
    <t>BP GP 963 ODOMEI HITAM</t>
  </si>
  <si>
    <t>AO</t>
  </si>
  <si>
    <t>2 KARTON 141 LSN</t>
  </si>
  <si>
    <t>BP GRAMATA H1 HITAM</t>
  </si>
  <si>
    <t>BP GRAMATA H5 HITAM</t>
  </si>
  <si>
    <t>BP GRAMATA H2 HITAM BATIK</t>
  </si>
  <si>
    <t>BP GEL ZHIXIN (LOVEIN) G 3165 LOVE</t>
  </si>
  <si>
    <t>BP GEL ZHIXIN (LOVEIN) G 3162 DINO</t>
  </si>
  <si>
    <t>BP GEL ZHIXIN (LOVEIN) G 3119 NEGARA</t>
  </si>
  <si>
    <t>BP GEL ZHIXIN (LOVEIN) G 3118 ZOO</t>
  </si>
  <si>
    <t>BP GEL ZHIXIN (LOVEIN) G 3129 UNICORN</t>
  </si>
  <si>
    <t>BP GEL ZHIXIN (LOVEIN) G 3125 BTS</t>
  </si>
  <si>
    <t>BP GEL ZHIXIN (LOVEIN) G 5005 KENDARAAN</t>
  </si>
  <si>
    <t>BP GEL ZHIXIN (LOVEIN) G 3167 KELINCI</t>
  </si>
  <si>
    <t>BP ZHIXIN ZX 102 HITAM BUNGA</t>
  </si>
  <si>
    <t>BOL-KX50</t>
  </si>
  <si>
    <t>BP KOXI KX-707A HITAM UNICORN</t>
  </si>
  <si>
    <t>KX</t>
  </si>
  <si>
    <t>707 A</t>
  </si>
  <si>
    <t>BOL-KX51</t>
  </si>
  <si>
    <t>BP KOXI KX-708A HITAM HELLO KITTY</t>
  </si>
  <si>
    <t>708 A</t>
  </si>
  <si>
    <t>BOL-KX52</t>
  </si>
  <si>
    <t>BP KOXI KX-709A HITAM KELINCI</t>
  </si>
  <si>
    <t>BP STAND PEN B 9212 HITAM TUGU</t>
  </si>
  <si>
    <t>BOL-TZ54</t>
  </si>
  <si>
    <t>BP TIZO TG 346 E HITAM NEGARA</t>
  </si>
  <si>
    <t>BP MAINAN 99096 HITAM SKATEBOARD (1 BOX=12 PCS)</t>
  </si>
  <si>
    <t>BOL-TZ56</t>
  </si>
  <si>
    <t>BP GEL TIZO (TECHJOB) TG 346-B</t>
  </si>
  <si>
    <t>BP HERO SET 50 (FULLPEN+BP) HITAM</t>
  </si>
  <si>
    <t>BP YOUMEI G 8002 HITAM EXAM</t>
  </si>
  <si>
    <t>BP STAND PEN BPS 202 HITAM FOOT</t>
  </si>
  <si>
    <t>BP YOUMEI G-8003 IPEN 14 APEL HITAM</t>
  </si>
  <si>
    <t>3 KARTON 18 LSN</t>
  </si>
  <si>
    <t>BP MILK 302 HITAM (1 BOX=36 PCS)</t>
  </si>
  <si>
    <t>BP 2710 TENTARA HITAM (1 BOX=48 PCS)</t>
  </si>
  <si>
    <t>BP 271 3 LAMPU HITAM</t>
  </si>
  <si>
    <t>BP GEL LAMPU 8786 HITAM SPIDERMAN</t>
  </si>
  <si>
    <t>BP GEL DONG-A FINETECH 0.3 HITAM</t>
  </si>
  <si>
    <t>BP GEL COSH 0.5 CS-G89 HITAM</t>
  </si>
  <si>
    <t>BOL-OD75</t>
  </si>
  <si>
    <t>BP ODOMEI GP-9333 HITAM BATIK</t>
  </si>
  <si>
    <t>BP ODOMEI GP-9932 IPENX HITAM</t>
  </si>
  <si>
    <t>BOL-NB77</t>
  </si>
  <si>
    <t>BOL-NB78</t>
  </si>
  <si>
    <t>BP OUGIER RABBIT (1 BOX=48 PCS)</t>
  </si>
  <si>
    <t>BOL-NB80</t>
  </si>
  <si>
    <t>BOL-NB81</t>
  </si>
  <si>
    <t>BP GEL PELANGI 9310 (1 BOX=12 PCS)</t>
  </si>
  <si>
    <t>BP PELNA ULIR 01 HITAM</t>
  </si>
  <si>
    <t>7 KARTON 16.91666666675 GRS</t>
  </si>
  <si>
    <t>BOL-PL83</t>
  </si>
  <si>
    <t>BP PELNA 02 HITAM</t>
  </si>
  <si>
    <t>BOL-PL84</t>
  </si>
  <si>
    <t>BP PELNA 03 HITAM</t>
  </si>
  <si>
    <t>BP PELNA 05 HITAM</t>
  </si>
  <si>
    <t>BOL-NB86</t>
  </si>
  <si>
    <t>BP PEN GLITER LESTARI STRAWBERRY SHORTCAKE (1 SET=12 WARNA)</t>
  </si>
  <si>
    <t>BOL-NB87</t>
  </si>
  <si>
    <t>BP PONG2 PANDA MERAH (1 BOX=20 PCS)</t>
  </si>
  <si>
    <t>BOL-NB88</t>
  </si>
  <si>
    <t>BP PROMO 2079 EXCELLENT HITAM (BONUS)</t>
  </si>
  <si>
    <t>BP GEL SAFARI 0.28 HITECH SF-559 HITAM</t>
  </si>
  <si>
    <t>19 KARTON 89 LSN</t>
  </si>
  <si>
    <t>0 KARTON -74 LSN</t>
  </si>
  <si>
    <t>4 KARTON 2.25 GRS</t>
  </si>
  <si>
    <t>3 KARTON 5.58333333333334 GRS</t>
  </si>
  <si>
    <t>11 KARTON 90 LSN</t>
  </si>
  <si>
    <t>-2 KARTON -4.58333333332001 GRS</t>
  </si>
  <si>
    <t>03 Mei 2024</t>
  </si>
  <si>
    <t>0 KARTON 10.25000000002 GRS</t>
  </si>
  <si>
    <t>28 Mei 2024</t>
  </si>
  <si>
    <t>14 KARTON 173.5 LSN</t>
  </si>
  <si>
    <t>34 KARTON 182.5 LSN</t>
  </si>
  <si>
    <t>4 Jul 2024</t>
  </si>
  <si>
    <t>0 KARTON 105 LSN</t>
  </si>
  <si>
    <t>6 KARTON 210 PCS</t>
  </si>
  <si>
    <t>4 KARTON 348 PCS</t>
  </si>
  <si>
    <t>2 KARTON 468 PCS</t>
  </si>
  <si>
    <t>2 KARTON 95 LSN</t>
  </si>
  <si>
    <t>7 KARTON 39 LSN</t>
  </si>
  <si>
    <t>3 KARTON 768 PCS</t>
  </si>
  <si>
    <t>4 KARTON 125 LSN</t>
  </si>
  <si>
    <t>6 KARTON 44 LSN</t>
  </si>
  <si>
    <t>8 KARTON 1152 PCS</t>
  </si>
  <si>
    <t>8 KARTON 1044 PCS</t>
  </si>
  <si>
    <t>9 KARTON 92 LSN</t>
  </si>
  <si>
    <t>22 KARTON 65 LSN</t>
  </si>
  <si>
    <t>17 KARTON 80.5 LSN</t>
  </si>
  <si>
    <t>0 KARTON 143.5 LSN</t>
  </si>
  <si>
    <t>6 KARTON 81 LSN</t>
  </si>
  <si>
    <t>1X ADJUST CONTOH 29 AUG (1)</t>
  </si>
  <si>
    <t>2 KARTON 9 LSN</t>
  </si>
  <si>
    <t>-1 KARTON -69 LSN</t>
  </si>
  <si>
    <t>6 Mar 2024</t>
  </si>
  <si>
    <t>43 KARTON 71 LSN</t>
  </si>
  <si>
    <t>16 KARTON 87 LSN</t>
  </si>
  <si>
    <t>0 KARTON 128 LSN</t>
  </si>
  <si>
    <t>1X ADJUST CONTOH 29 AUG (6)</t>
  </si>
  <si>
    <t>1X ADJUST CONTOH 29 AUG (4)</t>
  </si>
  <si>
    <t>0 KARTON 25.39999952 LSN</t>
  </si>
  <si>
    <t>0 KARTON 37.39999952 LSN</t>
  </si>
  <si>
    <t>0 KARTON 38.39999952 LSN</t>
  </si>
  <si>
    <t>0 KARTON 66.3999995200001 LSN</t>
  </si>
  <si>
    <t>0 KARTON 57.3999995200001 LSN</t>
  </si>
  <si>
    <t>0 KARTON 72.3999995200001 LSN</t>
  </si>
  <si>
    <t>0 KARTON 58.3999995200001 LSN</t>
  </si>
  <si>
    <t>0 KARTON 77.3999995200001 LSN</t>
  </si>
  <si>
    <t>0 KARTON 100.39999952 LSN</t>
  </si>
  <si>
    <t>0 KARTON 67.3999995200001 LSN</t>
  </si>
  <si>
    <t>-1 KARTON -0.5 LSN</t>
  </si>
  <si>
    <t>8 Mar 2024</t>
  </si>
  <si>
    <t>-2 KARTON -23 PCS</t>
  </si>
  <si>
    <t>0 KARTON 23.5 LSN</t>
  </si>
  <si>
    <t>1 KARTON 2.25 LSN</t>
  </si>
  <si>
    <t>4 KARTON 1 PCS</t>
  </si>
  <si>
    <t>0 KARTON 5.16666666666667 LSN</t>
  </si>
  <si>
    <t>BWA-NB 1</t>
  </si>
  <si>
    <t>BUKU MEWARNAI IF-BJP (4 SERI)</t>
  </si>
  <si>
    <t xml:space="preserve">NB </t>
  </si>
  <si>
    <t>BWA-NB2</t>
  </si>
  <si>
    <t>BUKU MEWARNAI ART 8 DESIGN</t>
  </si>
  <si>
    <t>BWA-NB3</t>
  </si>
  <si>
    <t>BUKU MEWARNAI DOT TO DOT IF-BDTD (4 GAMBAR)</t>
  </si>
  <si>
    <t>BWA-NB4</t>
  </si>
  <si>
    <t>BUKU MEWARNAI HTL (600-650)</t>
  </si>
  <si>
    <t>BWA-NB5</t>
  </si>
  <si>
    <t>BUKU MEWARNAI ABJAD + ANGKA IF-BJA</t>
  </si>
  <si>
    <t>BWA-NB6</t>
  </si>
  <si>
    <t>BUKU MEWARNAI &amp; MENULIS ANGKA SPS 1001-1010</t>
  </si>
  <si>
    <t>6 KARTON 1080 PCS</t>
  </si>
  <si>
    <t>BUKU MEWARNAI JQ-9903 ANIMAL</t>
  </si>
  <si>
    <t>BUKU MEWARNAI &amp; MENULIS ANGKA &amp; BAHASA SPS 23</t>
  </si>
  <si>
    <t>6 KARTON 120 PCS</t>
  </si>
  <si>
    <t>BUKU MEWARNAI DM-2206 (4 GAMBAR)</t>
  </si>
  <si>
    <t>BUKU MEWARNAI &amp; CERITA MIRING</t>
  </si>
  <si>
    <t>25 KARTON 98 LSN</t>
  </si>
  <si>
    <t>BUKU MEWARNAI SIKA CB-812 JB</t>
  </si>
  <si>
    <t>43 KARTON 384 PCS</t>
  </si>
  <si>
    <t>BUKU MEWARNAI &amp; MEMBACA SJ</t>
  </si>
  <si>
    <t>4 KARTON 29.5833333333333 LSN</t>
  </si>
  <si>
    <t>BUKU MEWARNAI 3D AS-C031_C036 +STIKER</t>
  </si>
  <si>
    <t>C031 - C036</t>
  </si>
  <si>
    <t>6 KARTON 528 PCS</t>
  </si>
  <si>
    <t>BUKU MEWARNAI JQ-2251 (4 GAMBAR)</t>
  </si>
  <si>
    <t>8 KARTON 120 PCS</t>
  </si>
  <si>
    <t>BUKU MEWARNAI GIRL CRUSH 2235 +STIKER (4 GAMBAR)</t>
  </si>
  <si>
    <t>8 KARTON 252 PCS</t>
  </si>
  <si>
    <t>BUKU MEWARNAI CJ-668 (4 GAMBAR)</t>
  </si>
  <si>
    <t>3 KARTON 144 PCS</t>
  </si>
  <si>
    <t>BUKU MEWARNAI 876 SERI 1-4 ANIMAL (4 GAMBAR)</t>
  </si>
  <si>
    <t>8 KARTON 588 PCS</t>
  </si>
  <si>
    <t>6 KARTON 216 PCS</t>
  </si>
  <si>
    <t>8 KARTON 378 PCS</t>
  </si>
  <si>
    <t>13 KARTON 6 LSN</t>
  </si>
  <si>
    <t>5 KARTON 4.75 LSN</t>
  </si>
  <si>
    <t>6 KARTON 11 LSN</t>
  </si>
  <si>
    <t>3 KARTON 5.75 LSN</t>
  </si>
  <si>
    <t>4 KARTON 5.416666667 LSN</t>
  </si>
  <si>
    <t>4 KARTON 3 LSN</t>
  </si>
  <si>
    <t>8 KARTON 1.5 LSN</t>
  </si>
  <si>
    <t>67 KARTON 1.75 LSN</t>
  </si>
  <si>
    <t>4 KARTON 4 PCS</t>
  </si>
  <si>
    <t xml:space="preserve"> SET</t>
  </si>
  <si>
    <t>6 KARTON 54 PCS</t>
  </si>
  <si>
    <t>0 KARTON -33  SET</t>
  </si>
  <si>
    <t>1 KARTON 9.75 LSN</t>
  </si>
  <si>
    <t>30 KARTON 11.33333333 LSN</t>
  </si>
  <si>
    <t>0 KARTON 53.8 PCS</t>
  </si>
  <si>
    <t>0 KARTON -4.2 PCS</t>
  </si>
  <si>
    <t>2 KARTON 7.80000000000001 PCS</t>
  </si>
  <si>
    <t>1 KARTON 91.8 PCS</t>
  </si>
  <si>
    <t>-2 KARTON -2.25 LSN</t>
  </si>
  <si>
    <t>17 Mei 2024</t>
  </si>
  <si>
    <t>8 KARTON 1 LSN</t>
  </si>
  <si>
    <t>3 KARTON 3.5 LSN</t>
  </si>
  <si>
    <t>1 KARTON 0.5 LSN</t>
  </si>
  <si>
    <t>1 KARTON 95.8 PCS</t>
  </si>
  <si>
    <t>0 KARTON -1.5 LSN</t>
  </si>
  <si>
    <t>0 KARTON -12.5 LSN</t>
  </si>
  <si>
    <t>0 KARTON -14.3333333333333 LSN</t>
  </si>
  <si>
    <t>0 KARTON 0.58333 LSN</t>
  </si>
  <si>
    <t>19 KARTON 2.41666666666667 LSN</t>
  </si>
  <si>
    <t>11 KARTON 7.41666666666666 LSN</t>
  </si>
  <si>
    <t>0 KARTON 3.66666666666667 LSN</t>
  </si>
  <si>
    <t>-2 KARTON -35 PCS</t>
  </si>
  <si>
    <t>6 Mei 2024</t>
  </si>
  <si>
    <t>3 KARTON 116 LSN</t>
  </si>
  <si>
    <t>7 KARTON 24 LSN</t>
  </si>
  <si>
    <t>CUT-SDI10</t>
  </si>
  <si>
    <t>-1 KARTON -62 PCS</t>
  </si>
  <si>
    <t>24 Mei 2024</t>
  </si>
  <si>
    <t>1 KARTON 29 PCS</t>
  </si>
  <si>
    <t>3 KARTON 20.5 LSN</t>
  </si>
  <si>
    <t>2 Mei 2024</t>
  </si>
  <si>
    <t>4 KARTON 18 PCS</t>
  </si>
  <si>
    <t>3 KARTON 10 PCS</t>
  </si>
  <si>
    <t>15 KARTON 22 PCS</t>
  </si>
  <si>
    <t>3 KARTON 626 PCS</t>
  </si>
  <si>
    <t>STUDY BOARD (BUKU MEWARNAI) JQ-1909</t>
  </si>
  <si>
    <t>STUDY BOARD (BUKU MEWARNAI) 9900-3</t>
  </si>
  <si>
    <t>20 Apr 2024</t>
  </si>
  <si>
    <t>4 KARTON 72 PCS</t>
  </si>
  <si>
    <t>GANTUNGAN</t>
  </si>
  <si>
    <t>GAN-IM2</t>
  </si>
  <si>
    <t>GAN-IM5</t>
  </si>
  <si>
    <t>GAN-IM4</t>
  </si>
  <si>
    <t>0 KARTON -1.416666667 GRS</t>
  </si>
  <si>
    <t>GAN-IM3</t>
  </si>
  <si>
    <t>GARISAN MIKA ENTER 30CM 675</t>
  </si>
  <si>
    <t>10 KARTON 92 LSN</t>
  </si>
  <si>
    <t>0 KARTON 211. LSN</t>
  </si>
  <si>
    <t>GARISAN BESI TF 60CM</t>
  </si>
  <si>
    <t>3 KARTON 1 LSN</t>
  </si>
  <si>
    <t>GARISAN BESI YOEKER 1M (70100)</t>
  </si>
  <si>
    <t>2 Jul 2024</t>
  </si>
  <si>
    <t>22 KARTON 35 LSN</t>
  </si>
  <si>
    <t>GARISAN 15CM CARTOON NETWORK 536-750 (48)</t>
  </si>
  <si>
    <t>1 KARTON 59 LSN</t>
  </si>
  <si>
    <t>21 KARTON 72 LSN</t>
  </si>
  <si>
    <t>GARISAN BT NO.15 SEGITIGA</t>
  </si>
  <si>
    <t>65 KARTON 2.25 LSN</t>
  </si>
  <si>
    <t>1 KARTON 33 BOX</t>
  </si>
  <si>
    <t>GARISAN BUSUR BT 180/ 12CM</t>
  </si>
  <si>
    <t>1 KARTON 5.41666666666667 LSN</t>
  </si>
  <si>
    <t>GARISAN GASTA 0731 POLKADOT</t>
  </si>
  <si>
    <t>6 KARTON 202 PCS</t>
  </si>
  <si>
    <t>23 KARTON 723 PCS</t>
  </si>
  <si>
    <t>GAR-GS66</t>
  </si>
  <si>
    <t>GARISAN GASTA 0733 POLKADOT</t>
  </si>
  <si>
    <t>GAR-NB70</t>
  </si>
  <si>
    <t>GARISAN SET HZ-5012</t>
  </si>
  <si>
    <t>GAR-NB71</t>
  </si>
  <si>
    <t>GARISAN SET HZ-5013</t>
  </si>
  <si>
    <t>GAR-KN73</t>
  </si>
  <si>
    <t>GARISAN MIKA KENKO 30CM F4 (1 BOX=120 PCS)</t>
  </si>
  <si>
    <t>GAR-BT75</t>
  </si>
  <si>
    <t>GARISAN BT 172-05 KECIL</t>
  </si>
  <si>
    <t>GAR-BT76</t>
  </si>
  <si>
    <t>GARISAN BT 172-06 BESAR</t>
  </si>
  <si>
    <t>21 Mei 2024</t>
  </si>
  <si>
    <t>1 KARTON 912 SET</t>
  </si>
  <si>
    <t>1 KARTON 1992 PCS</t>
  </si>
  <si>
    <t>0 KARTON 36.5 LSN</t>
  </si>
  <si>
    <t>GARISAN 15CM XD 1516 PRINCESS (1 BOX=36 PCS)</t>
  </si>
  <si>
    <t>9 KARTON 63 LSN</t>
  </si>
  <si>
    <t>1 KARTON 4.5 LSN</t>
  </si>
  <si>
    <t>1 KARTON 47.8333333333333 LSN</t>
  </si>
  <si>
    <t>1 KARTON 12.8333333333333 LSN</t>
  </si>
  <si>
    <t>GAR-NB130</t>
  </si>
  <si>
    <t>GARISAN 18CM SY-1308 (24 PC) HELLO KITTY</t>
  </si>
  <si>
    <t>GARISAN 18CM SY-1308 (24 PC) HARRY POTTER</t>
  </si>
  <si>
    <t>26 Jul 2024</t>
  </si>
  <si>
    <t>5 Agu 2024</t>
  </si>
  <si>
    <t>GARISAN 20CM 2020 DISNEY (1 BOX= 36 PCS)</t>
  </si>
  <si>
    <t>17 KARTON 483 PCS</t>
  </si>
  <si>
    <t>23 KARTON 76 LSN</t>
  </si>
  <si>
    <t>3 KARTON 258 PCS</t>
  </si>
  <si>
    <t>1 KARTON 524 PCS</t>
  </si>
  <si>
    <t>3 KARTON 413 PCS</t>
  </si>
  <si>
    <t>GARISAN BESI TF 1M</t>
  </si>
  <si>
    <t>7 Mei 2024</t>
  </si>
  <si>
    <t>3 KARTON 456 PCS</t>
  </si>
  <si>
    <t>3 KARTON 40 LSN</t>
  </si>
  <si>
    <t>GARISAN 30CM LEBAR DISNEY SPIDERMAN ABU</t>
  </si>
  <si>
    <t>GARISAN 30CM LEBAR DISNEY SPIDERMAN BIRU</t>
  </si>
  <si>
    <t>GARISAN 30CM LEBAR DISNEY SPIDERMAN KUNING</t>
  </si>
  <si>
    <t>6 KARTON 19 BOX</t>
  </si>
  <si>
    <t>1 KARTON 41.33333 LSN</t>
  </si>
  <si>
    <t>0 KARTON 569 PCS</t>
  </si>
  <si>
    <t>1 KARTON 414 PCS</t>
  </si>
  <si>
    <t>3 KARTON 228 PCS</t>
  </si>
  <si>
    <t>5 KARTON 850 PCS</t>
  </si>
  <si>
    <t>15 KARTON 24 PCS</t>
  </si>
  <si>
    <t>38 KARTON 600 PCS</t>
  </si>
  <si>
    <t>5 KARTON 773.004 PCS</t>
  </si>
  <si>
    <t>GARISAN ALUMINIUM 1M XNB-1828</t>
  </si>
  <si>
    <t>1 KARTON 5.75 LSN</t>
  </si>
  <si>
    <t>0 KARTON 720 PCS</t>
  </si>
  <si>
    <t>2 KARTON 438 PCS</t>
  </si>
  <si>
    <t>GARISAN 20CM ZH-251</t>
  </si>
  <si>
    <t>GARISAN SET 20CM ZX-018</t>
  </si>
  <si>
    <t>GARISAN SET 20CM ZX-022</t>
  </si>
  <si>
    <t>2 KARTON 246 PCS</t>
  </si>
  <si>
    <t>GARISAN MIKA 25100-3 / PRI-61-002 1M IMPORT</t>
  </si>
  <si>
    <t>9 KARTON 4.91666666666667 LSN</t>
  </si>
  <si>
    <t>1 KARTON 89 LSN</t>
  </si>
  <si>
    <t>0 KARTON 34.5833333333333 LSN</t>
  </si>
  <si>
    <t>0 KARTON 0.916666666666667 LSN</t>
  </si>
  <si>
    <t>GARISAN BESI YOEKER 50CM</t>
  </si>
  <si>
    <t>1 KARTON 11 LSN</t>
  </si>
  <si>
    <t>GARISAN BESI YOEKER 60CM</t>
  </si>
  <si>
    <t>1 KARTON 17.75 LSN</t>
  </si>
  <si>
    <t>4 KARTON 75 PCS</t>
  </si>
  <si>
    <t>-9 KARTON -14 LSN</t>
  </si>
  <si>
    <t>-10 KARTON -1 LSN</t>
  </si>
  <si>
    <t>-12 KARTON -20 PCS</t>
  </si>
  <si>
    <t>0 KARTON -1.333333333 LSN</t>
  </si>
  <si>
    <t>-6 KARTON -4 LSN</t>
  </si>
  <si>
    <t>-1 KARTON -7 LSN</t>
  </si>
  <si>
    <t>0 KARTON -9.66666666666667 LSN</t>
  </si>
  <si>
    <t>0 KARTON -16.8333333333333 LSN</t>
  </si>
  <si>
    <t>4 KARTON 396 PCS</t>
  </si>
  <si>
    <t>0 KARTON 16 LSN</t>
  </si>
  <si>
    <t>1 KARTON 14.25 LSN</t>
  </si>
  <si>
    <t>4 Mar 2024</t>
  </si>
  <si>
    <t>-2 KARTON -15 LSN</t>
  </si>
  <si>
    <t>19 Mar 2024</t>
  </si>
  <si>
    <t>13 KARTON 18 LSN</t>
  </si>
  <si>
    <t>18 KARTON 23 LSN</t>
  </si>
  <si>
    <t>7 KARTON 5 LSN</t>
  </si>
  <si>
    <t>2 KARTON 522 PCS</t>
  </si>
  <si>
    <t>30 KARTON 3 LSN</t>
  </si>
  <si>
    <t>14 KARTON 90 LSN</t>
  </si>
  <si>
    <t>13 KARTON 90 LSN</t>
  </si>
  <si>
    <t>6 KARTON 0.0833333333333144 LSN</t>
  </si>
  <si>
    <t>0 KARTON 37 LSN</t>
  </si>
  <si>
    <t>0 KARTON -216 PCS</t>
  </si>
  <si>
    <t>4 KARTON 27 LSN</t>
  </si>
  <si>
    <t>7 KARTON 7 LSN</t>
  </si>
  <si>
    <t>5 KARTON 3 LSN</t>
  </si>
  <si>
    <t>11 KARTON 11 LSN</t>
  </si>
  <si>
    <t>0 KARTON -938 PAK</t>
  </si>
  <si>
    <t>1 KARTON 2600 PCS</t>
  </si>
  <si>
    <t>1 KARTON 2900 PCS</t>
  </si>
  <si>
    <t>1 KARTON 2750 PCS</t>
  </si>
  <si>
    <t>1 KARTON 2714 PCS</t>
  </si>
  <si>
    <t>41 KARTON 2000 PCS</t>
  </si>
  <si>
    <t>28 KARTON 1200 PCS</t>
  </si>
  <si>
    <t>-15 KARTON -1125 PCS</t>
  </si>
  <si>
    <t>15 Mar 2024</t>
  </si>
  <si>
    <t>-4 KARTON -1775 PCS</t>
  </si>
  <si>
    <t>-1 KARTON -4100 PCS</t>
  </si>
  <si>
    <t>-7 KARTON -4900 PCS</t>
  </si>
  <si>
    <t>-3 KARTON -4225 PCS</t>
  </si>
  <si>
    <t>-11 KARTON -3625 PCS</t>
  </si>
  <si>
    <t>-1 KARTON -820 PCS</t>
  </si>
  <si>
    <t>84 KARTON 600 PCS</t>
  </si>
  <si>
    <t>8 KARTON 40 PCS</t>
  </si>
  <si>
    <t>1 KARTON 391 PCS</t>
  </si>
  <si>
    <t>4 KARTON 381 PCS</t>
  </si>
  <si>
    <t>110 KARTON 81 BOX</t>
  </si>
  <si>
    <t>2 KARTON 36 PAK</t>
  </si>
  <si>
    <t>0 KARTON -100 LSN</t>
  </si>
  <si>
    <t>-2 KARTON -6 PCS</t>
  </si>
  <si>
    <t>21 Juni 2024</t>
  </si>
  <si>
    <t>-122 KARTON -16 PAK</t>
  </si>
  <si>
    <t>61 KARTON 2 LSN</t>
  </si>
  <si>
    <t>-3 KARTON -17 LSN</t>
  </si>
  <si>
    <t>2 KARTON 8.5 LSN</t>
  </si>
  <si>
    <t>0 KARTON 1677 PAK</t>
  </si>
  <si>
    <t>8 KARTON 88 BOX</t>
  </si>
  <si>
    <t>24 KARTON 87 BOX</t>
  </si>
  <si>
    <t>36 KARTON 29 PAK</t>
  </si>
  <si>
    <t>-3 KARTON -14 PAK</t>
  </si>
  <si>
    <t>4 Juni 2024</t>
  </si>
  <si>
    <t>0 KARTON 45 SET</t>
  </si>
  <si>
    <t>4 KARTON 78 SET</t>
  </si>
  <si>
    <t>2 KARTON 53 SET</t>
  </si>
  <si>
    <t>8 KARTON 188 SET</t>
  </si>
  <si>
    <t>2 KARTON 1918 SET</t>
  </si>
  <si>
    <t>4 KARTON 316 SET</t>
  </si>
  <si>
    <t>4 KARTON 125 SET</t>
  </si>
  <si>
    <t>2 KARTON 368 PCS</t>
  </si>
  <si>
    <t>3 KARTON 3096 PCS</t>
  </si>
  <si>
    <t>0 KARTON -1548 PCS</t>
  </si>
  <si>
    <t>0 KARTON -76 PCS</t>
  </si>
  <si>
    <t>0 KARTON -46 PCS</t>
  </si>
  <si>
    <t>0 KARTON -2 SET/PAK</t>
  </si>
  <si>
    <t>11 KARTON 24 PAK</t>
  </si>
  <si>
    <t>5 KARTON 21 BOX</t>
  </si>
  <si>
    <t>0 KARTON 52 BOX</t>
  </si>
  <si>
    <t>7 KARTON 12 PAK</t>
  </si>
  <si>
    <t>8891-2</t>
  </si>
  <si>
    <t>0 KARTON -3.5527136788005E-15 PAK</t>
  </si>
  <si>
    <t>14 KARTON 80 LSN</t>
  </si>
  <si>
    <t>8 KARTON 577 PCS</t>
  </si>
  <si>
    <t>0 KARTON 475 PCS</t>
  </si>
  <si>
    <t>2 KARTON 548 PCS</t>
  </si>
  <si>
    <t>17 KARTON 195 PCS</t>
  </si>
  <si>
    <t>239 KARTON 8.5 LSN</t>
  </si>
  <si>
    <t>15 KARTON 218 PCS</t>
  </si>
  <si>
    <t>MAG-IM13</t>
  </si>
  <si>
    <t>MAGNET SET ZR 006</t>
  </si>
  <si>
    <t>IMPORT C6 + D11</t>
  </si>
  <si>
    <t>8 KARTON 188 PCS</t>
  </si>
  <si>
    <t>11 KARTON 162 PCS</t>
  </si>
  <si>
    <t>10 KARTON 13.5 LSN</t>
  </si>
  <si>
    <t>8 KARTON 12.5 LSN</t>
  </si>
  <si>
    <t>8 KARTON 13.5 LSN</t>
  </si>
  <si>
    <t>7 KARTON 3.5 LSN</t>
  </si>
  <si>
    <t>MAP-NB300</t>
  </si>
  <si>
    <t>MAP-NB309</t>
  </si>
  <si>
    <t>0 KARTON 1.11022302462516E-15 LSN</t>
  </si>
  <si>
    <t>MAP-NB310</t>
  </si>
  <si>
    <t>4 KARTON 4.33333333333333 LSN</t>
  </si>
  <si>
    <t>MAP-NB301</t>
  </si>
  <si>
    <t>2 KARTON 1.33333333333333 LSN</t>
  </si>
  <si>
    <t>MAP-NB302</t>
  </si>
  <si>
    <t>2 KARTON 3.41666666666667 LSN</t>
  </si>
  <si>
    <t>MAP-NB303</t>
  </si>
  <si>
    <t>0 KARTON 1.75 LSN</t>
  </si>
  <si>
    <t>MAP-NB304</t>
  </si>
  <si>
    <t>MAP-NB305</t>
  </si>
  <si>
    <t>MAP-NB306</t>
  </si>
  <si>
    <t>0 KARTON 2.75 LSN</t>
  </si>
  <si>
    <t>MAP-NB307</t>
  </si>
  <si>
    <t>0 KARTON 1.25 LSN</t>
  </si>
  <si>
    <t>MAP-NB308</t>
  </si>
  <si>
    <t>MAP-NB311</t>
  </si>
  <si>
    <t>1 KARTON 5.5 LSN</t>
  </si>
  <si>
    <t>MAP-NB312</t>
  </si>
  <si>
    <t>1 KARTON 5.08333333333333 LSN</t>
  </si>
  <si>
    <t>MAP-NB313</t>
  </si>
  <si>
    <t>2 KARTON 9 PCS</t>
  </si>
  <si>
    <t>MAP-NB314</t>
  </si>
  <si>
    <t>MAP-NB315</t>
  </si>
  <si>
    <t>1 KARTON 12 PCS</t>
  </si>
  <si>
    <t>MAP-NB316</t>
  </si>
  <si>
    <t>MAP-NB317</t>
  </si>
  <si>
    <t>2 KARTON 17 PCS</t>
  </si>
  <si>
    <t>MAP-NB318</t>
  </si>
  <si>
    <t>0 KARTON 4.58333333333333 LSN</t>
  </si>
  <si>
    <t>MAP-NB319</t>
  </si>
  <si>
    <t>MAP-NB320</t>
  </si>
  <si>
    <t>MAP-NB321</t>
  </si>
  <si>
    <t>MAP-NB322</t>
  </si>
  <si>
    <t>MAP-NB323</t>
  </si>
  <si>
    <t>0 KARTON 2.5 LSN</t>
  </si>
  <si>
    <t>MAP-NB324</t>
  </si>
  <si>
    <t>MAP-YS325</t>
  </si>
  <si>
    <t>0 KARTON -0.5 PCS</t>
  </si>
  <si>
    <t>MAP-NB326</t>
  </si>
  <si>
    <t>MAP-NB327</t>
  </si>
  <si>
    <t>MAP-NB328</t>
  </si>
  <si>
    <t>0 KARTON -432 PCS</t>
  </si>
  <si>
    <t>25 Jul 2024</t>
  </si>
  <si>
    <t>0 KARTON 22.25 LSN</t>
  </si>
  <si>
    <t>5 KARTON 13.6666666666667 LSN</t>
  </si>
  <si>
    <t>0 KARTON -0.416666666666667 LSN</t>
  </si>
  <si>
    <t>4 KARTON 100 PCS</t>
  </si>
  <si>
    <t>17 KARTON 2 LSN</t>
  </si>
  <si>
    <t>10 KARTON 14 LSN</t>
  </si>
  <si>
    <t>4 KARTON 1536 PCS</t>
  </si>
  <si>
    <t>0 KARTON 744 PCS</t>
  </si>
  <si>
    <t>6 KARTON 648 PCS</t>
  </si>
  <si>
    <t>3 KARTON 564 PCS</t>
  </si>
  <si>
    <t>2 KARTON 1572 PCS</t>
  </si>
  <si>
    <t>2 KARTON 804 PCS</t>
  </si>
  <si>
    <t>4 KARTON 576 PCS</t>
  </si>
  <si>
    <t>4 KARTON 60.0833333333333 LSN</t>
  </si>
  <si>
    <t>2 KARTON 210 PCS</t>
  </si>
  <si>
    <t>2X ADJUST CONTOH 29 AUG (TOTAL 5)</t>
  </si>
  <si>
    <t>24 KARTON 44 LSN</t>
  </si>
  <si>
    <t>18 KARTON 4 LSN</t>
  </si>
  <si>
    <t>15 KARTON 11 LSN</t>
  </si>
  <si>
    <t>24 KARTON 29 LSN</t>
  </si>
  <si>
    <t>184 KARTON 39 LSN</t>
  </si>
  <si>
    <t>0 KARTON -420 PCS</t>
  </si>
  <si>
    <t>12 KARTON 216 PCS</t>
  </si>
  <si>
    <t>9 KARTON 15 LSN</t>
  </si>
  <si>
    <t>4 KARTON 15 LSN</t>
  </si>
  <si>
    <t>2 KARTON 11 LSN</t>
  </si>
  <si>
    <t>2 KARTON 188 PCS</t>
  </si>
  <si>
    <t>0 KARTON -17.4166666666667 LSN</t>
  </si>
  <si>
    <t>6 KARTON 18 LSN</t>
  </si>
  <si>
    <t>5 KARTON 8 LSN</t>
  </si>
  <si>
    <t>-1 KARTON -16 LSN</t>
  </si>
  <si>
    <t>11 KARTON 15.1 LSN</t>
  </si>
  <si>
    <t>1 KARTON 210 PCS</t>
  </si>
  <si>
    <t>11 KARTON 216 PCS</t>
  </si>
  <si>
    <t>11 KARTON 15.6 LSN</t>
  </si>
  <si>
    <t>6 KARTON 548 PCS</t>
  </si>
  <si>
    <t>2 KARTON 336 PCS</t>
  </si>
  <si>
    <t>2 KARTON 180 PCS</t>
  </si>
  <si>
    <t>3 KARTON 132 PCS</t>
  </si>
  <si>
    <t>7 KARTON 198 PCS</t>
  </si>
  <si>
    <t>7 KARTON 53 LSN</t>
  </si>
  <si>
    <t>27 KARTON 44 LSN</t>
  </si>
  <si>
    <t>30 KARTON 468 PCS</t>
  </si>
  <si>
    <t>1 KARTON 24 PCS</t>
  </si>
  <si>
    <t>6 KARTON 192 PCS</t>
  </si>
  <si>
    <t>3 KARTON 12.8 PCS</t>
  </si>
  <si>
    <t>0 KARTON 39.8 PCS</t>
  </si>
  <si>
    <t>3 KARTON 39.8 PCS</t>
  </si>
  <si>
    <t>0 KARTON 37.8 PCS</t>
  </si>
  <si>
    <t>0 KARTON 2.8 PCS</t>
  </si>
  <si>
    <t>0 KARTON 26.6 PCS</t>
  </si>
  <si>
    <t>0 KARTON 0.600000000000001 PCS</t>
  </si>
  <si>
    <t>0 KARTON 25.6 PCS</t>
  </si>
  <si>
    <t>9 KARTON 11.6 PCS</t>
  </si>
  <si>
    <t>0 KARTON -29 LSN</t>
  </si>
  <si>
    <t>0 KARTON 25.75 LSN</t>
  </si>
  <si>
    <t>21 KARTON 5.667 LSN</t>
  </si>
  <si>
    <t>24 KARTON 5.667 LSN</t>
  </si>
  <si>
    <t>12 KARTON 5.667 LSN</t>
  </si>
  <si>
    <t>12 KARTON 5.83333333333333 LSN</t>
  </si>
  <si>
    <t>0 KARTON 35.5 LSN</t>
  </si>
  <si>
    <t>0 KARTON 37.5 LSN</t>
  </si>
  <si>
    <t>C56</t>
  </si>
  <si>
    <t>25 KARTON 4.5 LSN</t>
  </si>
  <si>
    <t>1 KARTON 1.91666666666667 LSN</t>
  </si>
  <si>
    <t>0 KARTON 0.666666666666667 LSN</t>
  </si>
  <si>
    <t>27 Mei 2024</t>
  </si>
  <si>
    <t>92 KARTON 2.5 LSN</t>
  </si>
  <si>
    <t>3 KARTON 6.83333333333333 LSN</t>
  </si>
  <si>
    <t>4 KARTON 10.8333333333333 LSN</t>
  </si>
  <si>
    <t>24 KARTON 2.167 LSN</t>
  </si>
  <si>
    <t>23 KARTON 1.25 LSN</t>
  </si>
  <si>
    <t>0 KARTON -13.5 PCS</t>
  </si>
  <si>
    <t>0 KARTON 10.5 PCS</t>
  </si>
  <si>
    <t>0 KARTON 7 PCS</t>
  </si>
  <si>
    <t>0 KARTON 43 PCS</t>
  </si>
  <si>
    <t>8 KARTON 17 PCS</t>
  </si>
  <si>
    <t>0 KARTON 122 LSN</t>
  </si>
  <si>
    <t>17 KARTON 116.166666666667 LSN</t>
  </si>
  <si>
    <t>0 KARTON 5.5 LSN</t>
  </si>
  <si>
    <t>11 KARTON 115.333333333333 LSN</t>
  </si>
  <si>
    <t>8 KARTON 107 LSN</t>
  </si>
  <si>
    <t>3 KARTON 101 LSN</t>
  </si>
  <si>
    <t>0 KARTON -3.5 LSN</t>
  </si>
  <si>
    <t>34 KARTON 8 LSN</t>
  </si>
  <si>
    <t>MAP-NB204</t>
  </si>
  <si>
    <t>MAP REST YS-C57</t>
  </si>
  <si>
    <t>MECHPEN 2.0 TIZO TM-1800</t>
  </si>
  <si>
    <t>79 KARTON 0 PCS</t>
  </si>
  <si>
    <t>31 Mei 2024</t>
  </si>
  <si>
    <t>61 KARTON 43 PCS</t>
  </si>
  <si>
    <t>0 KARTON 33 PCS</t>
  </si>
  <si>
    <t>-2 KARTON -42 PCS</t>
  </si>
  <si>
    <t>7 KARTON 471.6 PCS</t>
  </si>
  <si>
    <t>6 KARTON 103 PCS</t>
  </si>
  <si>
    <t>7 KARTON 143 PCS</t>
  </si>
  <si>
    <t>0 KARTON 0.5 LSN</t>
  </si>
  <si>
    <t>4 KARTON 2.58333333333333 LSN</t>
  </si>
  <si>
    <t>5 KARTON 7.66666666666667 LSN</t>
  </si>
  <si>
    <t>0 KARTON 0.25 LSN</t>
  </si>
  <si>
    <t>0 KARTON 356 PCS</t>
  </si>
  <si>
    <t>7 KARTON 3.58333333333334 LSN</t>
  </si>
  <si>
    <t>2 KARTON 88 PCS</t>
  </si>
  <si>
    <t>2 KARTON 465 PCS</t>
  </si>
  <si>
    <t>6 KARTON 8.5 LSN</t>
  </si>
  <si>
    <t>3 KARTON 275 PCS</t>
  </si>
  <si>
    <t>4 KARTON 4.33333333333334 LSN</t>
  </si>
  <si>
    <t>5 KARTON 4.91666666666666 LSN</t>
  </si>
  <si>
    <t>5 KARTON 2.66666666666666 LSN</t>
  </si>
  <si>
    <t>0 KARTON 0.416666666666667 LSN</t>
  </si>
  <si>
    <t>3 KARTON 7.66666666666666 LSN</t>
  </si>
  <si>
    <t>0 KARTON 6.25 LSN</t>
  </si>
  <si>
    <t>1 KARTON 0.833333333333334 LSN</t>
  </si>
  <si>
    <t>0 KARTON 0.583333333333333 LSN</t>
  </si>
  <si>
    <t>5 KARTON 59 PCS</t>
  </si>
  <si>
    <t>2 KARTON 482 PCS</t>
  </si>
  <si>
    <t>2 KARTON 476 PCS</t>
  </si>
  <si>
    <t>1 KARTON 6.08333333333333 LSN</t>
  </si>
  <si>
    <t>0 KARTON 1.5 LSN</t>
  </si>
  <si>
    <t>1 KARTON 12.3333333333333 LSN</t>
  </si>
  <si>
    <t>0 KARTON -58.5 PCS</t>
  </si>
  <si>
    <t>0 KARTON -48.5 PCS</t>
  </si>
  <si>
    <t>0 KARTON -84.5 PCS</t>
  </si>
  <si>
    <t>0 KARTON -47.2142857142857 PCS</t>
  </si>
  <si>
    <t>0 KARTON -56.2142857142857 PCS</t>
  </si>
  <si>
    <t>1 KARTON 108 PCS</t>
  </si>
  <si>
    <t>0 KARTON -2.5 PCS</t>
  </si>
  <si>
    <t>-12 KARTON -7.5 LSN</t>
  </si>
  <si>
    <t>0 KARTON -38.5 PCS</t>
  </si>
  <si>
    <t>0 KARTON -93.2142857142857 PCS</t>
  </si>
  <si>
    <t>6 KARTON 102 PCS</t>
  </si>
  <si>
    <t>1 KARTON 155 PCS</t>
  </si>
  <si>
    <t>3 KARTON 12 PCS</t>
  </si>
  <si>
    <t>3 KARTON 83 PCS</t>
  </si>
  <si>
    <t>3 KARTON 38 PCS</t>
  </si>
  <si>
    <t>0 KARTON 86 PCS</t>
  </si>
  <si>
    <t>24 Jul 2024</t>
  </si>
  <si>
    <t>0 KARTON -340 PCS</t>
  </si>
  <si>
    <t>0 KARTON -292 PCS</t>
  </si>
  <si>
    <t>7 KARTON 48.75 LSN</t>
  </si>
  <si>
    <t>0 KARTON -94 PCS</t>
  </si>
  <si>
    <t>1 KARTON 549 PCS</t>
  </si>
  <si>
    <t>5 KARTON 42 LSN</t>
  </si>
  <si>
    <t>8 KARTON 28 LSN</t>
  </si>
  <si>
    <t>14 KARTON 60 LSN</t>
  </si>
  <si>
    <t>6 KARTON 40 LSN</t>
  </si>
  <si>
    <t>1 KARTON 2.08333333333333 LSN</t>
  </si>
  <si>
    <t>9 KARTON 71 LSN</t>
  </si>
  <si>
    <t>5 KARTON 19 PCS</t>
  </si>
  <si>
    <t>34 KARTON 16 PCS</t>
  </si>
  <si>
    <t>31 KARTON 55 PCS</t>
  </si>
  <si>
    <t>6 KARTON 33 PCS</t>
  </si>
  <si>
    <t>5 KARTON 24 PCS</t>
  </si>
  <si>
    <t>9 KARTON 102 PCS</t>
  </si>
  <si>
    <t>6 KARTON 7.75 LSN</t>
  </si>
  <si>
    <t>5187-1</t>
  </si>
  <si>
    <t>9 KARTON 100.008 PCS</t>
  </si>
  <si>
    <t>23 KARTON 76 PCS</t>
  </si>
  <si>
    <t>23 KARTON 100 PCS</t>
  </si>
  <si>
    <t>17 KARTON 92 PCS</t>
  </si>
  <si>
    <t>1X ADJUST CONTOH 29 AUG (5)</t>
  </si>
  <si>
    <t>0 KARTON 20.1666666666667 LSN</t>
  </si>
  <si>
    <t>-2 KARTON -70 PCS</t>
  </si>
  <si>
    <t>0 KARTON -4.94117652 LSN</t>
  </si>
  <si>
    <t>5186-1</t>
  </si>
  <si>
    <t>0 KARTON -13.8333333333333 LSN</t>
  </si>
  <si>
    <t>-4 KARTON -0.583333332999999 LSN</t>
  </si>
  <si>
    <t>-2 KARTON -11.1666666666667 LSN</t>
  </si>
  <si>
    <t>0 KARTON 0.333333333333333 LSN</t>
  </si>
  <si>
    <t>0 KARTON 0.334 LSN</t>
  </si>
  <si>
    <t>-2 KARTON -21.9166666666667 LSN</t>
  </si>
  <si>
    <t>11 Juni 2024</t>
  </si>
  <si>
    <t>0 KARTON -0.833333333333333 LSN</t>
  </si>
  <si>
    <t>0 KARTON -4.91666666666667 LSN</t>
  </si>
  <si>
    <t>17 Jul 2024</t>
  </si>
  <si>
    <t>47 KARTON 12 PCS</t>
  </si>
  <si>
    <t>28 KARTON 24 PCS</t>
  </si>
  <si>
    <t>-2 KARTON -24 PCS</t>
  </si>
  <si>
    <t>-1 KARTON -37 SET</t>
  </si>
  <si>
    <t>20 Juni 2024</t>
  </si>
  <si>
    <t>0 KARTON 14.50000000002 GRS</t>
  </si>
  <si>
    <t>0 KARTON -14.5 GRS</t>
  </si>
  <si>
    <t>0 KARTON -22.5 GRS</t>
  </si>
  <si>
    <t>0 KARTON -19.58333333333 GRS</t>
  </si>
  <si>
    <t>10 KARTON 19.5 GRS</t>
  </si>
  <si>
    <t>50 KARTON 5.00000000004002 GRS</t>
  </si>
  <si>
    <t>19 KARTON 72 PCS</t>
  </si>
  <si>
    <t>0 KARTON 5.50000000002 GRS</t>
  </si>
  <si>
    <t>0 KARTON 12.5 GRS</t>
  </si>
  <si>
    <t>2 KARTON 3.50000000002 GRS</t>
  </si>
  <si>
    <t>-1 KARTON -15.25 GRS</t>
  </si>
  <si>
    <t>20 Mar 2024</t>
  </si>
  <si>
    <t>10 KARTON 6.83333333454004 GRS</t>
  </si>
  <si>
    <t>10 KARTON 3.66666666788001 GRS</t>
  </si>
  <si>
    <t>0 KARTON -3.16666999996 GRS</t>
  </si>
  <si>
    <t>0 KARTON -15.25 GRS</t>
  </si>
  <si>
    <t>0 KARTON -17.75 GRS</t>
  </si>
  <si>
    <t>-1 KARTON -14.25 GRS</t>
  </si>
  <si>
    <t>0 KARTON -6.49999999998 GRS</t>
  </si>
  <si>
    <t>0 KARTON -626 PCS</t>
  </si>
  <si>
    <t>0 KARTON -865 PCS</t>
  </si>
  <si>
    <t>-1 KARTON -97 PCS</t>
  </si>
  <si>
    <t>0 KARTON -721 PCS</t>
  </si>
  <si>
    <t>06 Mei 2024</t>
  </si>
  <si>
    <t>0 KARTON -624 PCS</t>
  </si>
  <si>
    <t>0 KARTON -6.33333333333333 GRS</t>
  </si>
  <si>
    <t>0 KARTON -720 PCS</t>
  </si>
  <si>
    <t>0 KARTON -240 PCS</t>
  </si>
  <si>
    <t>44 KARTON 864 PCS</t>
  </si>
  <si>
    <t>118 KARTON 2 PCS</t>
  </si>
  <si>
    <t>12 KARTON 5 PCS</t>
  </si>
  <si>
    <t>-3 KARTON 0 PCS</t>
  </si>
  <si>
    <t>2 KARTON 116 SLOP</t>
  </si>
  <si>
    <t>1 KARTON 54 SLOP</t>
  </si>
  <si>
    <t>1 KARTON 47 SLOP</t>
  </si>
  <si>
    <t>9 KARTON 100 PCS</t>
  </si>
  <si>
    <t>10 KARTON 466 PCS</t>
  </si>
  <si>
    <t>0 KARTON 83 PCS</t>
  </si>
  <si>
    <t>1 KARTON 472 PCS</t>
  </si>
  <si>
    <t>1X ADJUST CONTOH 29 AUG (2)</t>
  </si>
  <si>
    <t>24 KARTON 45 PCS</t>
  </si>
  <si>
    <t>9 KARTON 156 PCS</t>
  </si>
  <si>
    <t>0 KARTON -45 PCS</t>
  </si>
  <si>
    <t>0 KARTON -0.666666667 LSN</t>
  </si>
  <si>
    <t>0 KARTON -0.5 LSN</t>
  </si>
  <si>
    <t>0 KARTON 191 PCS</t>
  </si>
  <si>
    <t>103 KARTON 16 PCS</t>
  </si>
  <si>
    <t>6 KARTON 0 ROL</t>
  </si>
  <si>
    <t>6 KARTON 428 ROL</t>
  </si>
  <si>
    <t>4 KARTON 164 ROL</t>
  </si>
  <si>
    <t>0 KARTON 246. PCS</t>
  </si>
  <si>
    <t>2 KARTON 5.91666666666666 LSN</t>
  </si>
  <si>
    <t>17 KARTON 21.1666666666666 LSN</t>
  </si>
  <si>
    <t>1 KARTON 2.66666666666667 LSN</t>
  </si>
  <si>
    <t>0 KARTON -43.5 PCS</t>
  </si>
  <si>
    <t>7 KARTON 0.916666666669983 GRS</t>
  </si>
  <si>
    <t>0 KARTON 0.75 PCS</t>
  </si>
  <si>
    <t>3 KARTON 117 SET</t>
  </si>
  <si>
    <t>7 KARTON 89 LSN</t>
  </si>
  <si>
    <t>2 KARTON 75 LSN</t>
  </si>
  <si>
    <t>2 KARTON 48 LSN</t>
  </si>
  <si>
    <t>44 KARTON 60 LSN</t>
  </si>
  <si>
    <t>0 KARTON 4 PAK</t>
  </si>
  <si>
    <t>-1 KARTON -21 BOX</t>
  </si>
  <si>
    <t>0 KARTON 108 LSN</t>
  </si>
  <si>
    <t>6 KARTON 643 PCS</t>
  </si>
  <si>
    <t>0 KARTON 1138 PCS</t>
  </si>
  <si>
    <t>8 KARTON 268 PCS</t>
  </si>
  <si>
    <t>6 KARTON 119 PCS</t>
  </si>
  <si>
    <t>3 KARTON 180 PCS</t>
  </si>
  <si>
    <t>2 KARTON 262 PCS</t>
  </si>
  <si>
    <t>6 KARTON 45 PCS</t>
  </si>
  <si>
    <t>6 KARTON 250 PCS</t>
  </si>
  <si>
    <t>3 KARTON 146 PCS</t>
  </si>
  <si>
    <t>2 KARTON 184 PCS</t>
  </si>
  <si>
    <t>1 KARTON 3 PAK</t>
  </si>
  <si>
    <t>75 KARTON 79 PCS</t>
  </si>
  <si>
    <t>8 KARTON 266 PCS</t>
  </si>
  <si>
    <t>7 KARTON 150 PCS</t>
  </si>
  <si>
    <t>5 KARTON 15 PCS</t>
  </si>
  <si>
    <t>0 KARTON -15 PAK</t>
  </si>
  <si>
    <t>0 KARTON -0.916666666666667 LSN</t>
  </si>
  <si>
    <t>2 KARTON 56 LSN</t>
  </si>
  <si>
    <t>16 KARTON 27 LSN</t>
  </si>
  <si>
    <t>7 KARTON 3 LSN</t>
  </si>
  <si>
    <t>3 Mei 2024</t>
  </si>
  <si>
    <t>66 KARTON 9 PCS</t>
  </si>
  <si>
    <t>6 Juni 2024</t>
  </si>
  <si>
    <t>0 KARTON -138 PCS</t>
  </si>
  <si>
    <t>0 KARTON -67 PCS</t>
  </si>
  <si>
    <t>0 KARTON -55 PCS</t>
  </si>
  <si>
    <t>-5 KARTON -0.5 LSN</t>
  </si>
  <si>
    <t>0 KARTON -57 BOX</t>
  </si>
  <si>
    <t>-1 KARTON -24 PCS</t>
  </si>
  <si>
    <t>47 KARTON 32 PCS</t>
  </si>
  <si>
    <t>98 KARTON 86 PCS</t>
  </si>
  <si>
    <t>98 KARTON 133 PCS</t>
  </si>
  <si>
    <t>12 KARTON 384 PCS</t>
  </si>
  <si>
    <t>16 KARTON 43 LSN</t>
  </si>
  <si>
    <t>18 KARTON 1 LSN</t>
  </si>
  <si>
    <t>24 KARTON 39 LSN</t>
  </si>
  <si>
    <t>50 KARTON 26 LSN</t>
  </si>
  <si>
    <t>54 KARTON 2 LSN</t>
  </si>
  <si>
    <t>0 KARTON -8.91666666666667 LSN</t>
  </si>
  <si>
    <t>1 KARTON 77 LSN</t>
  </si>
  <si>
    <t>10 KARTON 6 LSN</t>
  </si>
  <si>
    <t>1 KARTON 19 LSN</t>
  </si>
  <si>
    <t>-9 KARTON -16 LSN</t>
  </si>
  <si>
    <t>13 Mar 2024</t>
  </si>
  <si>
    <t>-1 KARTON -15 LSN</t>
  </si>
  <si>
    <t>-7 KARTON -33 LSN</t>
  </si>
  <si>
    <t>16 KARTON 52.25 LSN</t>
  </si>
  <si>
    <t>14 KARTON 13.25 LSN</t>
  </si>
  <si>
    <t>13 KARTON 12.9173333333333 LSN</t>
  </si>
  <si>
    <t>-5 KARTON -3.75 LSN</t>
  </si>
  <si>
    <t>14 Mar 2024</t>
  </si>
  <si>
    <t>-4 KARTON -37.5 LSN</t>
  </si>
  <si>
    <t>-8 KARTON -37.75 LSN</t>
  </si>
  <si>
    <t>21 Mar 2024</t>
  </si>
  <si>
    <t>-14 KARTON -3.16666666666674 LSN</t>
  </si>
  <si>
    <t>-12 KARTON -29.25 LSN</t>
  </si>
  <si>
    <t>0 KARTON -7.75 LSN</t>
  </si>
  <si>
    <t>-1 KARTON -24.5 LSN</t>
  </si>
  <si>
    <t>-7 KARTON -34.75 LSN</t>
  </si>
  <si>
    <t>-10 KARTON -0.25 LSN</t>
  </si>
  <si>
    <t>-12 KARTON -21.6666666666667 LSN</t>
  </si>
  <si>
    <t>4 KARTON 19 LSN</t>
  </si>
  <si>
    <t>1 KARTON 11.5000000003333 LSN</t>
  </si>
  <si>
    <t>14 KARTON 1.5 LSN</t>
  </si>
  <si>
    <t>9 KARTON 0.5 LSN</t>
  </si>
  <si>
    <t>11 KARTON 1.41666666666666 LSN</t>
  </si>
  <si>
    <t>34 KARTON 7.75 LSN</t>
  </si>
  <si>
    <t>12 KARTON 2 LSN</t>
  </si>
  <si>
    <t>2 KARTON 7.41666666666666 LSN</t>
  </si>
  <si>
    <t>0 KARTON 4.5 LSN</t>
  </si>
  <si>
    <t>-5 KARTON -6.08333333333334 LSN</t>
  </si>
  <si>
    <t>9 KARTON 7 LSN</t>
  </si>
  <si>
    <t>9 KARTON 4 LSN</t>
  </si>
  <si>
    <t>3 KARTON 288 PCS</t>
  </si>
  <si>
    <t>-11 KARTON -42.6666666666666 LSN</t>
  </si>
  <si>
    <t>-25 KARTON -27.25 LSN</t>
  </si>
  <si>
    <t>0 KARTON -1086.5 LSN</t>
  </si>
  <si>
    <t>-2 KARTON -9 LSN</t>
  </si>
  <si>
    <t>0 KARTON -10.5 LSN</t>
  </si>
  <si>
    <t>3 KARTON 0.666666666666686 LSN</t>
  </si>
  <si>
    <t>1 KARTON 2.5 LSN</t>
  </si>
  <si>
    <t>2 KARTON 52 LSN</t>
  </si>
  <si>
    <t>2 KARTON 57 LSN</t>
  </si>
  <si>
    <t>2 KARTON 51 LSN</t>
  </si>
  <si>
    <t>2 KARTON 29 LSN</t>
  </si>
  <si>
    <t>2 KARTON 38 LSN</t>
  </si>
  <si>
    <t>1 KARTON 37 LSN</t>
  </si>
  <si>
    <t>2 KARTON 33 LSN</t>
  </si>
  <si>
    <t>2 KARTON 25 LSN</t>
  </si>
  <si>
    <t>2 KARTON 26 LSN</t>
  </si>
  <si>
    <t>0 KARTON 264 PCS</t>
  </si>
  <si>
    <t>3 KARTON 10 LSN</t>
  </si>
  <si>
    <t>21 KARTON 33 LSN</t>
  </si>
  <si>
    <t>6 KARTON 228 PCS</t>
  </si>
  <si>
    <t>0 KARTON 106.5 LSN</t>
  </si>
  <si>
    <t>11 KARTON 6 LSN</t>
  </si>
  <si>
    <t>4 KARTON 60 LSN</t>
  </si>
  <si>
    <t>2 KARTON 63 LSN</t>
  </si>
  <si>
    <t>5 KARTON 77 LSN</t>
  </si>
  <si>
    <t>4 KARTON 52 LSN</t>
  </si>
  <si>
    <t>3 KARTON 61 LSN</t>
  </si>
  <si>
    <t>24 Apr 2024</t>
  </si>
  <si>
    <t>0 KARTON -68 LSN</t>
  </si>
  <si>
    <t>0 KARTON 115.916666633 LSN</t>
  </si>
  <si>
    <t>5050-4</t>
  </si>
  <si>
    <t>30 Mei 2024</t>
  </si>
  <si>
    <t>0 KARTON -136 PCS</t>
  </si>
  <si>
    <t>0 KARTON -31 LSN</t>
  </si>
  <si>
    <t>0 KARTON -39 LSN</t>
  </si>
  <si>
    <t>-1 KARTON -52 LSN</t>
  </si>
  <si>
    <t>18 Juli 2024</t>
  </si>
  <si>
    <t>11 KARTON 0.583333333333329 LSN</t>
  </si>
  <si>
    <t>7 KARTON 319.5 PCS</t>
  </si>
  <si>
    <t>BUKU MEWARNAI A5/ FULL COLOR</t>
  </si>
  <si>
    <t>BUKU MEWARNAI ART A4 B</t>
  </si>
  <si>
    <t>BUKU MEWARNAI BT 21</t>
  </si>
  <si>
    <t>BUKU MEWARNAI BTS 5 2201</t>
  </si>
  <si>
    <t>BUKU MEWARNAI JUMBO (PUTRI 3) SJ</t>
  </si>
  <si>
    <t>BUKU MEWARNAI JUMBO 4 SERI IF</t>
  </si>
  <si>
    <t>BUKU MEWARNAI JUMBO ABJAD ANGKA IF</t>
  </si>
  <si>
    <t>BUKU MEWARNAI JUMBO ENTER</t>
  </si>
  <si>
    <t>BUKU MEWARNAI JUMBO POND</t>
  </si>
  <si>
    <t>SLIDE BINDER 7MM K KUNING</t>
  </si>
  <si>
    <t>SUKSESMAKMURINTANCOMALK</t>
  </si>
  <si>
    <t>SUKSESMAKMURGROSIRCOMALK</t>
  </si>
  <si>
    <t>CV BAROKAH</t>
  </si>
  <si>
    <t>WOODEN CLIP SET</t>
  </si>
  <si>
    <t>BOX (3 LSN)</t>
  </si>
  <si>
    <t>MANGGALA SAKTI-MALANG_GARISAN BUTTERFLY BT 30CM</t>
  </si>
  <si>
    <t>MANGGALA SAKTI-MALANG_GARISAN BUTTERFLY BT 30CM_26780</t>
  </si>
  <si>
    <t>SIANA (PECINAN)-MALANG_GARISAN BUTTERFLY BT 20CM</t>
  </si>
  <si>
    <t>SIANA (PECINAN)-MALANG_GARISAN BUTTERFLY BT 20CM_21380</t>
  </si>
  <si>
    <t>BRUK MENCENG-PURBALINGGA_ISI STAPLER 13/8 JOSS</t>
  </si>
  <si>
    <t>BRUK MENCENG-PURBALINGGA_ISI STAPLER 13/8 JOSS_18500</t>
  </si>
  <si>
    <t>SINAR BHAKTI-YOGYA_PIANIKA LOVELY BIRU</t>
  </si>
  <si>
    <t>SINAR BHAKTI-YOGYA_PIANIKA LOVELY BIRU_90000</t>
  </si>
  <si>
    <t>REJO AGUNG-JOMBANG_BP GEL TF-1190 0.3MM HIGHTECH (B)</t>
  </si>
  <si>
    <t>REJO AGUNG-JOMBANG_BP GEL TF-1190 0.3MM HIGHTECH (B)_28500</t>
  </si>
  <si>
    <t>SBM-SEMARANG_SLIDE BINDER 7MM K KUNING</t>
  </si>
  <si>
    <t>SBM-SEMARANG_SLIDE BINDER 7MM K KUNING_1250</t>
  </si>
  <si>
    <t>SUKSES MAKMUR (INTAN)-COMAL_SELONGSONG PENTEL ENTER</t>
  </si>
  <si>
    <t>SUKSES MAKMUR (INTAN)-COMAL_SELONGSONG PENTEL ENTER_125000</t>
  </si>
  <si>
    <t>CV BAROKAH-SEMARANG_BP X DATA M2</t>
  </si>
  <si>
    <t>CV BAROKAH-SEMARANG_BP X DATA M2_77500</t>
  </si>
  <si>
    <t>CV BAROKAH-SEMARANG_LEM BAKAR STIK 7X30 WOMY PUTIH K</t>
  </si>
  <si>
    <t>CV BAROKAH-SEMARANG_LEM BAKAR STIK 7X30 WOMY PUTIH K_72000</t>
  </si>
  <si>
    <t>CV BAROKAH-SEMARANG_KARTU ABSENSI KOJIKO DUS MERAH</t>
  </si>
  <si>
    <t>CV BAROKAH-SEMARANG_KARTU ABSENSI KOJIKO DUS MERAH_20000</t>
  </si>
  <si>
    <t>ANEKA-MALANG_GARISAN BT 172-05 KECIL</t>
  </si>
  <si>
    <t>ANEKA-MALANG_GARISAN BT 172-05 KECIL_74800</t>
  </si>
  <si>
    <t>ANEKA-MALANG_GARISAN BT 172-06 BESAR</t>
  </si>
  <si>
    <t>ANEKA-MALANG_GARISAN BT 172-06 BESAR_83800</t>
  </si>
  <si>
    <t>MERAH 2-YOGYA_STIP W/B CLEAR B</t>
  </si>
  <si>
    <t>MERAH 2-YOGYA_STIP W/B CLEAR B_44000</t>
  </si>
  <si>
    <t>MERAH 2-YOGYA_PUNCH 3011</t>
  </si>
  <si>
    <t>MERAH 2-YOGYA_PUNCH 3011_10416.6666666667</t>
  </si>
  <si>
    <t>MERAH 2-YOGYA_DISPENSER KUROMI</t>
  </si>
  <si>
    <t>MERAH 2-YOGYA_DISPENSER KUROMI_25000</t>
  </si>
  <si>
    <t>MERAH 2-YOGYA_TAS KARUNG 70X80 (7080)</t>
  </si>
  <si>
    <t>MERAH 2-YOGYA_TAS KARUNG 70X80 (7080)_300000</t>
  </si>
  <si>
    <t>MERAH 2-YOGYA_TAS KARUNG 55X65 (5565)</t>
  </si>
  <si>
    <t>MERAH 2-YOGYA_TAS KARUNG 55X65 (5565)_207000</t>
  </si>
  <si>
    <t xml:space="preserve">MERAH 2-YOGYA_TAS KARUNG 40X45 </t>
  </si>
  <si>
    <t>MERAH 2-YOGYA_TAS KARUNG 40X45 _150000</t>
  </si>
  <si>
    <t>MERAH 2-YOGYA_TAS KARUNG 50X55 (5055)</t>
  </si>
  <si>
    <t>MERAH 2-YOGYA_TAS KARUNG 50X55 (5055)_180000</t>
  </si>
  <si>
    <t>MERAH 2-YOGYA_SAMPUL ROLL DUST 254</t>
  </si>
  <si>
    <t>MERAH 2-YOGYA_SAMPUL ROLL DUST 254_5400</t>
  </si>
  <si>
    <t>MERAH 2-YOGYA_SAMPUL ROLL DUST 344</t>
  </si>
  <si>
    <t>MERAH 2-YOGYA_SAMPUL ROLL DUST 344_6700</t>
  </si>
  <si>
    <t>MERAH 2-YOGYA_SAMPUL ROLL DUST 454</t>
  </si>
  <si>
    <t>MERAH 2-YOGYA_SAMPUL ROLL DUST 454_8400</t>
  </si>
  <si>
    <t>MERAH 2-YOGYA_GARISAN SABLON GAMBAR 6605</t>
  </si>
  <si>
    <t>MERAH 2-YOGYA_GARISAN SABLON GAMBAR 6605_5250</t>
  </si>
  <si>
    <t>MERAH 2-YOGYA_NOTEBOOK TALI A5-110</t>
  </si>
  <si>
    <t>MERAH 2-YOGYA_NOTEBOOK TALI A5-110_204000</t>
  </si>
  <si>
    <t>MERAH 2-YOGYA_SKETCH BOOK A5 3555 POLOS</t>
  </si>
  <si>
    <t>MERAH 2-YOGYA_SKETCH BOOK A5 3555 POLOS_18000</t>
  </si>
  <si>
    <t>MERAH 2-YOGYA_SKETCH BOOK A4 56183 BERUANG</t>
  </si>
  <si>
    <t>MERAH 2-YOGYA_SKETCH BOOK A4 56183 BERUANG_25000</t>
  </si>
  <si>
    <t>MERAH 2-YOGYA_SKETCH BOOK A4 56172 PEMANDANGAN</t>
  </si>
  <si>
    <t>MERAH 2-YOGYA_SKETCH BOOK A4 56172 PEMANDANGAN_25000</t>
  </si>
  <si>
    <t>MERAH 2-YOGYA_STABILLO VTRO HL-1203 PASTEL</t>
  </si>
  <si>
    <t>MERAH 2-YOGYA_STABILLO VTRO HL-1203 PASTEL_20000</t>
  </si>
  <si>
    <t>MERAH 2-YOGYA_NOTEBOOK SPIRAL 18100-68</t>
  </si>
  <si>
    <t>MERAH 2-YOGYA_NOTEBOOK SPIRAL 18100-68_16500</t>
  </si>
  <si>
    <t>MERAH 2-YOGYA_NOTEBOOK 18100-61</t>
  </si>
  <si>
    <t>MERAH 2-YOGYA_NOTEBOOK 18100-61_198000</t>
  </si>
  <si>
    <t>MERAH 2-YOGYA_NOTEBOOK SPIRAL 28825-61 A5</t>
  </si>
  <si>
    <t>MERAH 2-YOGYA_NOTEBOOK SPIRAL 28825-61 A5_11000</t>
  </si>
  <si>
    <t>MERAH 2-YOGYA_NOTEBOOK SPIRAL 28850-61</t>
  </si>
  <si>
    <t>MERAH 2-YOGYA_NOTEBOOK SPIRAL 28850-61_80000</t>
  </si>
  <si>
    <t>MERAH 2-YOGYA_NOTEBOOK SPIRAL 50100-71</t>
  </si>
  <si>
    <t>MERAH 2-YOGYA_NOTEBOOK SPIRAL 50100-71_80000</t>
  </si>
  <si>
    <t>MERAH 2-YOGYA_NOTEBOOK SPIRAL 28850-64</t>
  </si>
  <si>
    <t>MERAH 2-YOGYA_NOTEBOOK SPIRAL 28850-64_80000</t>
  </si>
  <si>
    <t>MERAH 2-YOGYA_NOTEBOOK SPIRAL 28850-65</t>
  </si>
  <si>
    <t>MERAH 2-YOGYA_NOTEBOOK SPIRAL 28850-65_80000</t>
  </si>
  <si>
    <t>MERAH 2-YOGYA_BP TF-2037 6W</t>
  </si>
  <si>
    <t>MERAH 2-YOGYA_BP TF-2037 6W_46000</t>
  </si>
  <si>
    <t>MERAH 2-YOGYA_WOODEN CLIP SET</t>
  </si>
  <si>
    <t>MERAH 2-YOGYA_WOODEN CLIP SET_6500</t>
  </si>
  <si>
    <t>MERAH 2-YOGYA_ACRYLIC NT 7X10</t>
  </si>
  <si>
    <t>MERAH 2-YOGYA_ACRYLIC NT 7X10_8750</t>
  </si>
  <si>
    <t>MERAH 2-YOGYA_ACRYLIC NT 7X20</t>
  </si>
  <si>
    <t>MERAH 2-YOGYA_ACRYLIC NT 7X20_17000</t>
  </si>
  <si>
    <t>MERAH 2-YOGYA_ACRYLIC 7X25</t>
  </si>
  <si>
    <t>MERAH 2-YOGYA_ACRYLIC 7X25_18500</t>
  </si>
  <si>
    <t>MERAH 2-YOGYA_ACRYLIC 7X30</t>
  </si>
  <si>
    <t>MERAH 2-YOGYA_ACRYLIC 7X30_19500</t>
  </si>
  <si>
    <t>MERAH 2-YOGYA_BALON HB LKF 4W LKF 3200 HB4</t>
  </si>
  <si>
    <t>MERAH 2-YOGYA_BALON HB LKF 4W LKF 3200 HB4_125000</t>
  </si>
  <si>
    <t>MERAH 2-YOGYA_BALON FS POLKADOT LKF 3200 PW</t>
  </si>
  <si>
    <t>MERAH 2-YOGYA_BALON FS POLKADOT LKF 3200 PW_125000</t>
  </si>
  <si>
    <t>MERAH 2-YOGYA_BALON LKM 2200</t>
  </si>
  <si>
    <t>MERAH 2-YOGYA_BALON LKM 2200_67500</t>
  </si>
  <si>
    <t>MERAH 2-YOGYA_BALON LKP 2200</t>
  </si>
  <si>
    <t>MERAH 2-YOGYA_BALON LKP 2200_67500</t>
  </si>
  <si>
    <t>MERAH 2-YOGYA_BALON LMP 2200</t>
  </si>
  <si>
    <t>MERAH 2-YOGYA_BALON LMP 2200_67500</t>
  </si>
  <si>
    <t>MERAH 2-YOGYA_BALON BL 10082</t>
  </si>
  <si>
    <t>MERAH 2-YOGYA_BALON BL 10082_74000</t>
  </si>
  <si>
    <t>TRIO PLAZA-MAGELANG_BP GEL SAFARI 0.28 HITECH SF-559 HITAM</t>
  </si>
  <si>
    <t>TRIO PLAZA-MAGELANG_BP GEL SAFARI 0.28 HITECH SF-559 HITAM_27000</t>
  </si>
  <si>
    <t>TRIO PLAZA-MAGELANG_BP SF-266 HITAM</t>
  </si>
  <si>
    <t>TRIO PLAZA-MAGELANG_BP SF-266 HITAM_27000</t>
  </si>
  <si>
    <t>TRIO PLAZA-MAGELANG_BP GEL KOALA GP-168-F BR TUA</t>
  </si>
  <si>
    <t>TRIO PLAZA-MAGELANG_BP GEL KOALA GP-168-F BR TUA_27000</t>
  </si>
  <si>
    <t>TRIO PLAZA-MAGELANG_BP GEL KOALA GP-168-A MERAH</t>
  </si>
  <si>
    <t>TRIO PLAZA-MAGELANG_BP GEL KOALA GP-168-A MERAH_27000</t>
  </si>
  <si>
    <t>TRIO PLAZA-MAGELANG_BP GEL KOALA GP-168-D VL</t>
  </si>
  <si>
    <t>TRIO PLAZA-MAGELANG_BP GEL KOALA GP-168-D VL_27000</t>
  </si>
  <si>
    <t>TRIO PLAZA-MAGELANG_BP GEL KOALA GP-168-I COKLAT</t>
  </si>
  <si>
    <t>TRIO PLAZA-MAGELANG_BP GEL KOALA GP-168-I COKLAT_27000</t>
  </si>
  <si>
    <t>TRIO PLAZA-MAGELANG_BP GEL KOALA GP-168-G PK</t>
  </si>
  <si>
    <t>TRIO PLAZA-MAGELANG_BP GEL KOALA GP-168-G PK_27000</t>
  </si>
  <si>
    <t>TRIO PLAZA-MAGELANG_BP ZHIXIN ZX 102 HITAM BUNGA</t>
  </si>
  <si>
    <t>TRIO PLAZA-MAGELANG_BP ZHIXIN ZX 102 HITAM BUNGA_21000</t>
  </si>
  <si>
    <t>TRIO PLAZA-MAGELANG_BP GEL ZHIXIN G 3159</t>
  </si>
  <si>
    <t>TRIO PLAZA-MAGELANG_BP GEL ZHIXIN G 3159_21000</t>
  </si>
  <si>
    <t>TRIO PLAZA-MAGELANG_BP GEL ZHIXIN (LOVEIN) G 3125 BTS</t>
  </si>
  <si>
    <t>TRIO PLAZA-MAGELANG_BP GEL ZHIXIN (LOVEIN) G 3125 BTS_21000</t>
  </si>
  <si>
    <t>TRIO PLAZA-MAGELANG_BP DEBOZZ DB G 09 CLICK HITAM</t>
  </si>
  <si>
    <t>TRIO PLAZA-MAGELANG_BP DEBOZZ DB G 09 CLICK HITAM_27000</t>
  </si>
  <si>
    <t>TRIO PLAZA-MAGELANG_BP DEBOZZ DB-530</t>
  </si>
  <si>
    <t>TRIO PLAZA-MAGELANG_BP DEBOZZ DB-530_22992</t>
  </si>
  <si>
    <t>TRIO PLAZA-MAGELANG_BP DEBOZZ 0.5 DB 550 HITAM</t>
  </si>
  <si>
    <t>TRIO PLAZA-MAGELANG_BP DEBOZZ 0.5 DB 550 HITAM_22992</t>
  </si>
  <si>
    <t>TRIO PLAZA-MAGELANG_BP TF 1022 HITAM</t>
  </si>
  <si>
    <t>TRIO PLAZA-MAGELANG_BP TF 1022 HITAM_15996</t>
  </si>
  <si>
    <t>TRIO PLAZA-MAGELANG_BP GEL ZHIXIN G 3164</t>
  </si>
  <si>
    <t>TRIO PLAZA-MAGELANG_BP GEL ZHIXIN G 3164_21000</t>
  </si>
  <si>
    <t>TRIO PLAZA-MAGELANG_BP GEL ZHIXIN G 5017</t>
  </si>
  <si>
    <t>TRIO PLAZA-MAGELANG_BP GEL ZHIXIN G 5017_21000</t>
  </si>
  <si>
    <t>TRIO PLAZA-MAGELANG_MECHPEN TIZO G 9000 A</t>
  </si>
  <si>
    <t>TRIO PLAZA-MAGELANG_MECHPEN TIZO G 9000 A_15996</t>
  </si>
  <si>
    <t>TRIO PLAZA-MAGELANG_MECHPEN TIZO G 9008 A</t>
  </si>
  <si>
    <t>TRIO PLAZA-MAGELANG_MECHPEN TIZO G 9008 A_15996</t>
  </si>
  <si>
    <t>TRIO PLAZA-MAGELANG_MECHPEN TIZO G 09301 (24PCS)</t>
  </si>
  <si>
    <t>TRIO PLAZA-MAGELANG_MECHPEN TIZO G 09301 (24PCS)_31992</t>
  </si>
  <si>
    <t>TRIO PLAZA-MAGELANG_BP GEL ZUI XUA HY-1020 HITAM</t>
  </si>
  <si>
    <t>TRIO PLAZA-MAGELANG_BP GEL ZUI XUA HY-1020 HITAM_13500</t>
  </si>
  <si>
    <t>TRIO PLAZA-MAGELANG_BP JL-212 + ISI</t>
  </si>
  <si>
    <t>TRIO PLAZA-MAGELANG_BP JL-212 + ISI_19500</t>
  </si>
  <si>
    <t>TRIO PLAZA-MAGELANG_BP GEL COSH 0.5 CS-G89 HITAM</t>
  </si>
  <si>
    <t>TRIO PLAZA-MAGELANG_BP GEL COSH 0.5 CS-G89 HITAM_15000</t>
  </si>
  <si>
    <t>TRIO PLAZA-MAGELANG_BP GEL TF-1191 BODY WR 0.3MM HIGHTECH</t>
  </si>
  <si>
    <t>TRIO PLAZA-MAGELANG_BP GEL TF-1191 BODY WR 0.3MM HIGHTECH_32496</t>
  </si>
  <si>
    <t>TRIO PLAZA-MAGELANG_BP GEL TF-1190 0.3MM HIGHTECH (H)</t>
  </si>
  <si>
    <t>TRIO PLAZA-MAGELANG_BP GEL TF-1190 0.3MM HIGHTECH (H)_32496</t>
  </si>
  <si>
    <t>TRIO PLAZA-MAGELANG_BP 1001 10W TOPPER AVENGERS (36)</t>
  </si>
  <si>
    <t>TRIO PLAZA-MAGELANG_BP 1001 10W TOPPER AVENGERS (36)_270000</t>
  </si>
  <si>
    <t>TRIO PLAZA-MAGELANG_BP 1006 10W KUROMI (36)</t>
  </si>
  <si>
    <t>TRIO PLAZA-MAGELANG_BP 1006 10W KUROMI (36)_270000</t>
  </si>
  <si>
    <t>TRIO PLAZA-MAGELANG_STABILLO VTRO HL-1203 PASTEL</t>
  </si>
  <si>
    <t>TRIO PLAZA-MAGELANG_STABILLO VTRO HL-1203 PASTEL_24000</t>
  </si>
  <si>
    <t>TRIO PLAZA-MAGELANG_STABILLO TF-1145 LIVE COLOUR PASTEL</t>
  </si>
  <si>
    <t>TRIO PLAZA-MAGELANG_STABILLO TF-1145 LIVE COLOUR PASTEL_25992</t>
  </si>
  <si>
    <t>TRIO PLAZA-MAGELANG_ISI GEL SQ 321 MIX</t>
  </si>
  <si>
    <t>TRIO PLAZA-MAGELANG_ISI GEL SQ 321 MIX_7500</t>
  </si>
  <si>
    <t>TRIO PLAZA-MAGELANG_BP GEL MD-241 BERUANG (36)</t>
  </si>
  <si>
    <t>TRIO PLAZA-MAGELANG_BP GEL MD-241 BERUANG (36)_90000</t>
  </si>
  <si>
    <t>TRIO PLAZA-MAGELANG_BP GEL DTIAN DT-612</t>
  </si>
  <si>
    <t>TRIO PLAZA-MAGELANG_BP GEL DTIAN DT-612_12000</t>
  </si>
  <si>
    <t>TRIO PLAZA-MAGELANG_BP TF-2037 6W</t>
  </si>
  <si>
    <t>TRIO PLAZA-MAGELANG_BP TF-2037 6W_51000</t>
  </si>
  <si>
    <t>TRIO PLAZA-MAGELANG_GARISAN SET 20CM 8182 (1 BOX=40 PCS)</t>
  </si>
  <si>
    <t>TRIO PLAZA-MAGELANG_GARISAN SET 20CM 8182 (1 BOX=40 PCS)_3750</t>
  </si>
  <si>
    <t>TRIO PLAZA-MAGELANG_GARISAN SET 20CM 8208 (1 BOX=40 PCS)</t>
  </si>
  <si>
    <t>TRIO PLAZA-MAGELANG_GARISAN SET 20CM 8208 (1 BOX=40 PCS)_3750</t>
  </si>
  <si>
    <t>TRIO PLAZA-MAGELANG_GARISAN SET 20CM 8177 (1 BOX=40 PCS)</t>
  </si>
  <si>
    <t>TRIO PLAZA-MAGELANG_GARISAN SET 20CM 8177 (1 BOX=40 PCS)_3750</t>
  </si>
  <si>
    <t>TRIO PLAZA-MAGELANG_TIPEX KERTAS NO. 8588</t>
  </si>
  <si>
    <t>TRIO PLAZA-MAGELANG_TIPEX KERTAS NO. 8588_109992</t>
  </si>
  <si>
    <t>TRIO PLAZA-MAGELANG_TIPEX KERTAS NO. 8587</t>
  </si>
  <si>
    <t>TRIO PLAZA-MAGELANG_TIPEX KERTAS NO. 8587_109992</t>
  </si>
  <si>
    <t>TRIO PLAZA-MAGELANG_TIPEX KERTAS NO. 8589</t>
  </si>
  <si>
    <t>TRIO PLAZA-MAGELANG_TIPEX KERTAS NO. 8589_109992</t>
  </si>
  <si>
    <t>TRIO PLAZA-MAGELANG_TIPEX KERTAS NO. 9543</t>
  </si>
  <si>
    <t>TRIO PLAZA-MAGELANG_TIPEX KERTAS NO. 9543_49992</t>
  </si>
  <si>
    <t>TRIO PLAZA-MAGELANG_TIPEX KERTAS DP-902</t>
  </si>
  <si>
    <t>TRIO PLAZA-MAGELANG_TIPEX KERTAS DP-902_60000</t>
  </si>
  <si>
    <t>TRIO PLAZA-MAGELANG_TIPEX KERTAS XB-B255</t>
  </si>
  <si>
    <t>TRIO PLAZA-MAGELANG_TIPEX KERTAS XB-B255_9000</t>
  </si>
  <si>
    <t>TRIO PLAZA-MAGELANG_BP GEL + GANTUNGAN A931</t>
  </si>
  <si>
    <t>TRIO PLAZA-MAGELANG_BP GEL + GANTUNGAN A931_27000</t>
  </si>
  <si>
    <t>TRIO PLAZA-MAGELANG_BP GEL + GANTUNGAN 9165</t>
  </si>
  <si>
    <t>TRIO PLAZA-MAGELANG_BP GEL + GANTUNGAN 9165_2250</t>
  </si>
  <si>
    <t>TRIO PLAZA-MAGELANG_BP GEL + GANTUNGAN 9166</t>
  </si>
  <si>
    <t>TRIO PLAZA-MAGELANG_BP GEL + GANTUNGAN 9166_27000</t>
  </si>
  <si>
    <t>TRIO PLAZA-MAGELANG_BUKU TABUNGAN KOJIKO</t>
  </si>
  <si>
    <t>TRIO PLAZA-MAGELANG_BUKU TABUNGAN KOJIKO_400</t>
  </si>
  <si>
    <t>TRIO PLAZA-MAGELANG_SKETCH BOOK A4 56183 BERUANG</t>
  </si>
  <si>
    <t>TRIO PLAZA-MAGELANG_SKETCH BOOK A4 56183 BERUANG_27500</t>
  </si>
  <si>
    <t>TRIO PLAZA-MAGELANG_SKETCH BOOK A4 56184 GIRL</t>
  </si>
  <si>
    <t>TRIO PLAZA-MAGELANG_SKETCH BOOK A4 56184 GIRL_27500</t>
  </si>
  <si>
    <t>TRIO PLAZA-MAGELANG_SKETCH BOOK A4 56172 PEMANDANGAN</t>
  </si>
  <si>
    <t>TRIO PLAZA-MAGELANG_SKETCH BOOK A4 56172 PEMANDANGAN_27500</t>
  </si>
  <si>
    <t>TRIO PLAZA-MAGELANG_STICKER JBE-43</t>
  </si>
  <si>
    <t>TRIO PLAZA-MAGELANG_STICKER JBE-43_4000</t>
  </si>
  <si>
    <t>TRIO PLAZA-MAGELANG_STICKER JBE-24</t>
  </si>
  <si>
    <t>TRIO PLAZA-MAGELANG_STICKER JBE-24_12500</t>
  </si>
  <si>
    <t>TRIO PLAZA-MAGELANG_STICKER XTQ-E</t>
  </si>
  <si>
    <t>TRIO PLAZA-MAGELANG_STICKER XTQ-E_5000</t>
  </si>
  <si>
    <t>TRIO PLAZA-MAGELANG_STICKER JBE-35</t>
  </si>
  <si>
    <t>TRIO PLAZA-MAGELANG_STICKER JBE-35_4000</t>
  </si>
  <si>
    <t>TRIO PLAZA-MAGELANG_STICKER JBE-30</t>
  </si>
  <si>
    <t>TRIO PLAZA-MAGELANG_STICKER JBE-30_10000</t>
  </si>
  <si>
    <t>TRIO PLAZA-MAGELANG_BINDER NOTE FANCY SLIP A5-1903SS/ SKY</t>
  </si>
  <si>
    <t>TRIO PLAZA-MAGELANG_BINDER NOTE FANCY SLIP A5-1903SS/ SKY_11500</t>
  </si>
  <si>
    <t>TRIO PLAZA-MAGELANG_BINDERNOTE A5 GASTA HP 2009 T</t>
  </si>
  <si>
    <t>TRIO PLAZA-MAGELANG_BINDERNOTE A5 GASTA HP 2009 T_14000</t>
  </si>
  <si>
    <t>TRIO PLAZA-MAGELANG_BN A5 GASTA HP 2006 T</t>
  </si>
  <si>
    <t>TRIO PLAZA-MAGELANG_BN A5 GASTA HP 2006 T_14000</t>
  </si>
  <si>
    <t>TRIO PLAZA-MAGELANG_BINDERNOTE A5 GASTA P 2002 P</t>
  </si>
  <si>
    <t>TRIO PLAZA-MAGELANG_BINDERNOTE A5 GASTA P 2002 P_14000</t>
  </si>
  <si>
    <t>TRIO PLAZA-MAGELANG_BN GASTA PRINT + SLIP 77725-12/VT</t>
  </si>
  <si>
    <t>TRIO PLAZA-MAGELANG_BN GASTA PRINT + SLIP 77725-12/VT_14500</t>
  </si>
  <si>
    <t>TRIO PLAZA-MAGELANG_NOTEBOOK SPIRAL A5 LB-2529-22</t>
  </si>
  <si>
    <t>TRIO PLAZA-MAGELANG_NOTEBOOK SPIRAL A5 LB-2529-22_15000</t>
  </si>
  <si>
    <t>TRIO PLAZA-MAGELANG_NOTEBOOK SPIRAL A5 8006</t>
  </si>
  <si>
    <t>TRIO PLAZA-MAGELANG_NOTEBOOK SPIRAL A5 8006_15000</t>
  </si>
  <si>
    <t>TRIO PLAZA-MAGELANG_NOTEBOOK SPIRAL A5 8001</t>
  </si>
  <si>
    <t>TRIO PLAZA-MAGELANG_NOTEBOOK SPIRAL A5 8001_15000</t>
  </si>
  <si>
    <t>TRIO PLAZA-MAGELANG_NOTEBOOK SPIRAL A5 8007</t>
  </si>
  <si>
    <t>TRIO PLAZA-MAGELANG_NOTEBOOK SPIRAL A5 8007_15000</t>
  </si>
  <si>
    <t>TRIO PLAZA-MAGELANG_NOTEBOOK SPIRAL A5 LB-2529-25</t>
  </si>
  <si>
    <t>TRIO PLAZA-MAGELANG_NOTEBOOK SPIRAL A5 LB-2529-25_15000</t>
  </si>
  <si>
    <t>TRIO PLAZA-MAGELANG_NOTEBOOK SPIRAL A5 LB-2529-23</t>
  </si>
  <si>
    <t>TRIO PLAZA-MAGELANG_NOTEBOOK SPIRAL A5 LB-2529-23_15000</t>
  </si>
  <si>
    <t>TRIO PLAZA-MAGELANG_BUKU MEWARNAI 3D AS-C031_C036 +STIKER</t>
  </si>
  <si>
    <t>TRIO PLAZA-MAGELANG_BUKU MEWARNAI 3D AS-C031_C036 +STIKER_7500</t>
  </si>
  <si>
    <t>TRIO PLAZA-MAGELANG_BUKU MEWARNAI 1807 +STIKER (4 GAMBAR)</t>
  </si>
  <si>
    <t>TRIO PLAZA-MAGELANG_BUKU MEWARNAI 1807 +STIKER (4 GAMBAR)_9166</t>
  </si>
  <si>
    <t>TRIO PLAZA-MAGELANG_BUKU MEWARNAI 9080 (18 GAMBAR)</t>
  </si>
  <si>
    <t>TRIO PLAZA-MAGELANG_BUKU MEWARNAI 9080 (18 GAMBAR)_8333</t>
  </si>
  <si>
    <t>TRIO PLAZA-MAGELANG_SAMPUL METALIK KWARTO WORRY (2)</t>
  </si>
  <si>
    <t>TRIO PLAZA-MAGELANG_SAMPUL METALIK KWARTO WORRY (2)_15000</t>
  </si>
  <si>
    <t>TRIO PLAZA-MAGELANG_BINDER NOTE HYB - 86804 A5</t>
  </si>
  <si>
    <t>TRIO PLAZA-MAGELANG_BINDER NOTE HYB - 86804 A5_25500</t>
  </si>
  <si>
    <t>TRIO PLAZA-MAGELANG_SKETCH BOOK A5 3555 POLOS</t>
  </si>
  <si>
    <t>TRIO PLAZA-MAGELANG_SKETCH BOOK A5 3555 POLOS_19000</t>
  </si>
  <si>
    <t>TRIO PLAZA-MAGELANG_NOTEBOOK SPIRAL 8417</t>
  </si>
  <si>
    <t>TRIO PLAZA-MAGELANG_NOTEBOOK SPIRAL 8417_14583</t>
  </si>
  <si>
    <t>TRIO PLAZA-MAGELANG_NOTEBOOK SPIRAL 1316</t>
  </si>
  <si>
    <t>TRIO PLAZA-MAGELANG_NOTEBOOK SPIRAL 1316_20833</t>
  </si>
  <si>
    <t>TRIO PLAZA-MAGELANG_BUKU MEWARNAI 2201 (4 GAMBAR)</t>
  </si>
  <si>
    <t>TRIO PLAZA-MAGELANG_BUKU MEWARNAI 2201 (4 GAMBAR)_3333</t>
  </si>
  <si>
    <t>TRIO PLAZA-MAGELANG_MAP ZIPPER REST / JALA BERDIRI A5 SIKA BIRU</t>
  </si>
  <si>
    <t>TRIO PLAZA-MAGELANG_MAP ZIPPER REST / JALA BERDIRI A5 SIKA BIRU_7500</t>
  </si>
  <si>
    <t>TRIO PLAZA-MAGELANG_MAP ZIPPER REST / JALA BERDIRI A5 SIKA HITAM</t>
  </si>
  <si>
    <t>TRIO PLAZA-MAGELANG_MAP ZIPPER REST / JALA BERDIRI A5 SIKA HITAM_7500</t>
  </si>
  <si>
    <t>TRIO PLAZA-MAGELANG_TAS KARUNG 50X55 (5055)</t>
  </si>
  <si>
    <t>TRIO PLAZA-MAGELANG_TAS KARUNG 50X55 (5055)_195000</t>
  </si>
  <si>
    <t>TRIO PLAZA-MAGELANG_TAS KARUNG 70X53 (7053)</t>
  </si>
  <si>
    <t>TRIO PLAZA-MAGELANG_TAS KARUNG 70X53 (7053)_289992</t>
  </si>
  <si>
    <t>TRIO PLAZA-MAGELANG_NOTEBOOK  A5-105</t>
  </si>
  <si>
    <t>TRIO PLAZA-MAGELANG_NOTEBOOK  A5-105_216000</t>
  </si>
  <si>
    <t>TRIO PLAZA-MAGELANG_NOTEBOOK  707-44</t>
  </si>
  <si>
    <t>TRIO PLAZA-MAGELANG_NOTEBOOK  707-44_216000</t>
  </si>
  <si>
    <t>TRIO PLAZA-MAGELANG_NOTEBOOK  707-45</t>
  </si>
  <si>
    <t>TRIO PLAZA-MAGELANG_NOTEBOOK  707-45_216000</t>
  </si>
  <si>
    <t>ARIPONE</t>
  </si>
  <si>
    <t>V</t>
  </si>
  <si>
    <t>MAGNET 025/ 034</t>
  </si>
  <si>
    <t>PENCIL CASE KALENG PC-615-7DS</t>
  </si>
  <si>
    <t>AGENDA NB 100K 5674</t>
  </si>
  <si>
    <t>MOTIF SAYUR</t>
  </si>
  <si>
    <t>SERBUK GLITTER BULAN BINTANG</t>
  </si>
  <si>
    <t>ROYSOLE</t>
  </si>
  <si>
    <t>RENKEBA</t>
  </si>
  <si>
    <t>UNDANGAN ULTAH AP 233</t>
  </si>
  <si>
    <t>UNDANGAN ULTAH PANJANG</t>
  </si>
  <si>
    <t>TRIO PLAZA-MAGELANG_NOTEBOOK SPIRAL 25100-71</t>
  </si>
  <si>
    <t>TRIO PLAZA-MAGELANG_NOTEBOOK SPIRAL 25100-71_12500</t>
  </si>
  <si>
    <t>TRIO PLAZA-MAGELANG_NOTEBOOK 18100-62</t>
  </si>
  <si>
    <t>TRIO PLAZA-MAGELANG_NOTEBOOK 18100-62_225000</t>
  </si>
  <si>
    <t>TRIO PLAZA-MAGELANG_NOTEBOOK 18100-61</t>
  </si>
  <si>
    <t>TRIO PLAZA-MAGELANG_NOTEBOOK 18100-61_225000</t>
  </si>
  <si>
    <t>TRIO PLAZA-MAGELANG_NOTEBOOK GLITTER JT 7050-2</t>
  </si>
  <si>
    <t>TRIO PLAZA-MAGELANG_NOTEBOOK GLITTER JT 7050-2_7916</t>
  </si>
  <si>
    <t>TRIO PLAZA-MAGELANG_NOTEBOOK GLITTER JT 7050-11</t>
  </si>
  <si>
    <t>TRIO PLAZA-MAGELANG_NOTEBOOK GLITTER JT 7050-11_7916</t>
  </si>
  <si>
    <t>TRIO PLAZA-MAGELANG_NOTEBOOK GLITTER JT 7050-19</t>
  </si>
  <si>
    <t>TRIO PLAZA-MAGELANG_NOTEBOOK GLITTER JT 7050-19_7916</t>
  </si>
  <si>
    <t>TRIO PLAZA-MAGELANG_NOTEBOOK B0200 (A5）</t>
  </si>
  <si>
    <t>TRIO PLAZA-MAGELANG_NOTEBOOK B0200 (A5）_25500</t>
  </si>
  <si>
    <t>TRIO PLAZA-MAGELANG_STICK NOTE TF 654-8C-M</t>
  </si>
  <si>
    <t>TRIO PLAZA-MAGELANG_STICK NOTE TF 654-8C-M_8500</t>
  </si>
  <si>
    <t>TRIO PLAZA-MAGELANG_PUNCH 3011</t>
  </si>
  <si>
    <t>TRIO PLAZA-MAGELANG_PUNCH 3011_10416</t>
  </si>
  <si>
    <t>TRIO PLAZA-MAGELANG_LEM BAKAR STIK 7X30 WOMY PUTIH K</t>
  </si>
  <si>
    <t>TRIO PLAZA-MAGELANG_LEM BAKAR STIK 7X30 WOMY PUTIH K_50000</t>
  </si>
  <si>
    <t>TRIO PLAZA-MAGELANG_ASAHAN TOPLES DY-347 GIGI (1 TOP=80 PCS)</t>
  </si>
  <si>
    <t>TRIO PLAZA-MAGELANG_ASAHAN TOPLES DY-347 GIGI (1 TOP=80 PCS)_140000</t>
  </si>
  <si>
    <t>TRIO PLAZA-MAGELANG_ASAHAN TOPLES 8817 UNICORN (1 TOP=40 PCS)</t>
  </si>
  <si>
    <t>TRIO PLAZA-MAGELANG_ASAHAN TOPLES 8817 UNICORN (1 TOP=40 PCS)_70000</t>
  </si>
  <si>
    <t>TRIO PLAZA-MAGELANG_ASAHAN TOPLES R-5857 KITTY (1 TOP=17PCS)</t>
  </si>
  <si>
    <t>TRIO PLAZA-MAGELANG_ASAHAN TOPLES R-5857 KITTY (1 TOP=17PCS)_29750</t>
  </si>
  <si>
    <t>TRIO PLAZA-MAGELANG_DISPENSER MICROTOP M 700</t>
  </si>
  <si>
    <t>TRIO PLAZA-MAGELANG_DISPENSER MICROTOP M 700_11000</t>
  </si>
  <si>
    <t>TRIO PLAZA-MAGELANG_PC KODE 3 SUSUN 3D KK-2401</t>
  </si>
  <si>
    <t>TRIO PLAZA-MAGELANG_PC KODE 3 SUSUN 3D KK-2401_24000</t>
  </si>
  <si>
    <t>TRIO PLAZA-MAGELANG_KEY RING K-30 (1 BOX=31 PCS)</t>
  </si>
  <si>
    <t>TRIO PLAZA-MAGELANG_KEY RING K-30 (1 BOX=31 PCS)_24000</t>
  </si>
  <si>
    <t>TRIO PLAZA-MAGELANG_PAPAN W/B JL-115</t>
  </si>
  <si>
    <t>TRIO PLAZA-MAGELANG_PAPAN W/B JL-115_25000</t>
  </si>
  <si>
    <t>TRIO PLAZA-MAGELANG_ISOLASI 608</t>
  </si>
  <si>
    <t>TRIO PLAZA-MAGELANG_ISOLASI 608_90000</t>
  </si>
  <si>
    <t>TRIO PLAZA-MAGELANG_ASAHAN TOPLES 158 SANRIO (1 TOP=36 PCS)</t>
  </si>
  <si>
    <t>TRIO PLAZA-MAGELANG_ASAHAN TOPLES 158 SANRIO (1 TOP=36 PCS)_75000</t>
  </si>
  <si>
    <t>TRIO PLAZA-MAGELANG_ASAHAN TOPLES 623 KUROMI (1 TOP=52 PCS)</t>
  </si>
  <si>
    <t>TRIO PLAZA-MAGELANG_ASAHAN TOPLES 623 KUROMI (1 TOP=52 PCS)_100000</t>
  </si>
  <si>
    <t>TRIO PLAZA-MAGELANG_PENCIL CASE XLG BD814</t>
  </si>
  <si>
    <t>TRIO PLAZA-MAGELANG_PENCIL CASE XLG BD814_26500</t>
  </si>
  <si>
    <t>TRIO PLAZA-MAGELANG_PENCIL CASE XLG BD838</t>
  </si>
  <si>
    <t>TRIO PLAZA-MAGELANG_PENCIL CASE XLG BD838_27000</t>
  </si>
  <si>
    <t>TRIO PLAZA-MAGELANG_P CASE XLG BD 331-23</t>
  </si>
  <si>
    <t>TRIO PLAZA-MAGELANG_P CASE XLG BD 331-23_13500</t>
  </si>
  <si>
    <t>TRIO PLAZA-MAGELANG_PENCIL CASE XLG BD786</t>
  </si>
  <si>
    <t>TRIO PLAZA-MAGELANG_PENCIL CASE XLG BD786_26500</t>
  </si>
  <si>
    <t>TRIO PLAZA-MAGELANG_PC 6675 2 ZIPPER MIX TANPA MIKA</t>
  </si>
  <si>
    <t>TRIO PLAZA-MAGELANG_PC 6675 2 ZIPPER MIX TANPA MIKA_9166</t>
  </si>
  <si>
    <t>TRIO PLAZA-MAGELANG_P CASE XLG BD 194-26</t>
  </si>
  <si>
    <t>TRIO PLAZA-MAGELANG_P CASE XLG BD 194-26_19500</t>
  </si>
  <si>
    <t>TRIO PLAZA-MAGELANG_PENCIL CASE MIKA RAKITAN SQ-803</t>
  </si>
  <si>
    <t>TRIO PLAZA-MAGELANG_PENCIL CASE MIKA RAKITAN SQ-803_22500</t>
  </si>
  <si>
    <t>TRIO PLAZA-MAGELANG_DISPENSER KUROMI</t>
  </si>
  <si>
    <t>TRIO PLAZA-MAGELANG_DISPENSER KUROMI_2083</t>
  </si>
  <si>
    <t>TRIO PLAZA-MAGELANG_NOTEBOOK AA0920-3 (0929)</t>
  </si>
  <si>
    <t>TRIO PLAZA-MAGELANG_NOTEBOOK AA0920-3 (0929)_9166</t>
  </si>
  <si>
    <t>TRIO PLAZA-MAGELANG_BP GEL ZHIXIN G 3161</t>
  </si>
  <si>
    <t>TRIO PLAZA-MAGELANG_BP GEL ZHIXIN G 3161_21000</t>
  </si>
  <si>
    <t>ARIA-PONOROGO_AGENDA PRO DELUXE PC-121 WK KECIL</t>
  </si>
  <si>
    <t>ARIA-PONOROGO_AGENDA PRO DELUXE PC-121 WK KECIL_11000</t>
  </si>
  <si>
    <t>ARIA-PONOROGO_AGENDA 50K BC-511 (35-50)</t>
  </si>
  <si>
    <t>ARIA-PONOROGO_AGENDA 50K BC-511 (35-50)_11000</t>
  </si>
  <si>
    <t>ARIA-PONOROGO_NOTEBOOK XQ-3223</t>
  </si>
  <si>
    <t>ARIA-PONOROGO_NOTEBOOK XQ-3223_18000</t>
  </si>
  <si>
    <t>ARIA-PONOROGO_TAS GB-M WARNA-WARNI</t>
  </si>
  <si>
    <t>ARIA-PONOROGO_TAS GB-M WARNA-WARNI_100000</t>
  </si>
  <si>
    <t>ARIA-PONOROGO_TAS GB-S WARNA-WARNI</t>
  </si>
  <si>
    <t>ARIA-PONOROGO_TAS GB-S WARNA-WARNI_60000</t>
  </si>
  <si>
    <t>ARIA-PONOROGO_KACA PEMBESAR TF BIASA 50</t>
  </si>
  <si>
    <t>ARIA-PONOROGO_KACA PEMBESAR TF BIASA 50_75000</t>
  </si>
  <si>
    <t>ARIA-PONOROGO_KACA PEMBESAR TF BIASA 60</t>
  </si>
  <si>
    <t>ARIA-PONOROGO_KACA PEMBESAR TF BIASA 60_85000</t>
  </si>
  <si>
    <t>ARIA-PONOROGO_MAGNET 025/ 034</t>
  </si>
  <si>
    <t>ARIA-PONOROGO_MAGNET 025/ 034_60000</t>
  </si>
  <si>
    <t>ARIA-PONOROGO_MAGNET 8011-6</t>
  </si>
  <si>
    <t>ARIA-PONOROGO_MAGNET 8011-6_170000</t>
  </si>
  <si>
    <t>ARIA-PONOROGO_KAWAT 10CM WARNA</t>
  </si>
  <si>
    <t>ARIA-PONOROGO_KAWAT 10CM WARNA_3100</t>
  </si>
  <si>
    <t>ARIA-PONOROGO_AGENDA PRO DELUXE PC-122 BESAR</t>
  </si>
  <si>
    <t>ARIA-PONOROGO_AGENDA PRO DELUXE PC-122 BESAR_25000</t>
  </si>
  <si>
    <t>ARIA-PONOROGO_AGENDA KERJA WK-125</t>
  </si>
  <si>
    <t>ARIA-PONOROGO_AGENDA KERJA WK-125_22000</t>
  </si>
  <si>
    <t>ARIA-PONOROGO_TIPEX KERTAS NO. 870</t>
  </si>
  <si>
    <t>ARIA-PONOROGO_TIPEX KERTAS NO. 870_26500</t>
  </si>
  <si>
    <t>ARIA-PONOROGO_TIPEX KERTAS NO. 9425</t>
  </si>
  <si>
    <t>ARIA-PONOROGO_TIPEX KERTAS NO. 9425_45000</t>
  </si>
  <si>
    <t>ARIA-PONOROGO_TIPEX KERTAS NO. 9497</t>
  </si>
  <si>
    <t>ARIA-PONOROGO_TIPEX KERTAS NO. 9497_45000</t>
  </si>
  <si>
    <t>ARIA-PONOROGO_TIPEX KERTAS NO. 9489</t>
  </si>
  <si>
    <t>ARIA-PONOROGO_TIPEX KERTAS NO. 9489_45000</t>
  </si>
  <si>
    <t>ARIA-PONOROGO_PENSIL CASE A-207</t>
  </si>
  <si>
    <t>ARIA-PONOROGO_PENSIL CASE A-207_12500</t>
  </si>
  <si>
    <t>ARIA-PONOROGO_PENSIL CASE S-300</t>
  </si>
  <si>
    <t>ARIA-PONOROGO_PENSIL CASE S-300_12500</t>
  </si>
  <si>
    <t>ARIA-PONOROGO_BINDERNOTE A5 MICROTOP UN 36 UNIVERSITY</t>
  </si>
  <si>
    <t>ARIA-PONOROGO_BINDERNOTE A5 MICROTOP UN 36 UNIVERSITY_15000</t>
  </si>
  <si>
    <t>ARIA-PONOROGO_PAPAN W/B JL-116</t>
  </si>
  <si>
    <t>ARIA-PONOROGO_PAPAN W/B JL-116_27000</t>
  </si>
  <si>
    <t>ARIA-PONOROGO_PAPAN W/B JL-115</t>
  </si>
  <si>
    <t>ARIA-PONOROGO_PAPAN W/B JL-115_22500</t>
  </si>
  <si>
    <t>ARIA-PONOROGO_BP 1006 10W KUROMI (36)</t>
  </si>
  <si>
    <t>ARIA-PONOROGO_BP 1006 10W KUROMI (36)_234000</t>
  </si>
  <si>
    <t>ARIA-PONOROGO_STABILLO VTRO HL-1203 PASTEL</t>
  </si>
  <si>
    <t>ARIA-PONOROGO_STABILLO VTRO HL-1203 PASTEL_24000</t>
  </si>
  <si>
    <t>ARIA-PONOROGO_BINDERNOTE A5 GASTA P 2011 M (METALIK)</t>
  </si>
  <si>
    <t>ARIA-PONOROGO_BINDERNOTE A5 GASTA P 2011 M (METALIK)_13000</t>
  </si>
  <si>
    <t>ARIA-PONOROGO_BINDERNOTE A5 MICROTOP BT 36 BATIK</t>
  </si>
  <si>
    <t>ARIA-PONOROGO_BINDERNOTE A5 MICROTOP BT 36 BATIK_11000</t>
  </si>
  <si>
    <t>ARIA-PONOROGO_BINDERNOTE A5 PP HP 2008</t>
  </si>
  <si>
    <t>ARIA-PONOROGO_BINDERNOTE A5 PP HP 2008_13000</t>
  </si>
  <si>
    <t>ARIA-PONOROGO_BINDERNOTE A5 GASTA P 2002 P</t>
  </si>
  <si>
    <t>ARIA-PONOROGO_BINDERNOTE A5 GASTA P 2002 P_13000</t>
  </si>
  <si>
    <t>ARIA-PONOROGO_PAPAN W/B JL-117</t>
  </si>
  <si>
    <t>ARIA-PONOROGO_PAPAN W/B JL-117_31500</t>
  </si>
  <si>
    <t>ARIA-PONOROGO_NOTEBOOK SPIRAL A5 8007</t>
  </si>
  <si>
    <t>ARIA-PONOROGO_NOTEBOOK SPIRAL A5 8007_15000</t>
  </si>
  <si>
    <t>ARIA-PONOROGO_PENSIL CASE A-777 + CAL</t>
  </si>
  <si>
    <t>ARIA-PONOROGO_PENSIL CASE A-777 + CAL_16666.6666666667</t>
  </si>
  <si>
    <t>ARIA-PONOROGO_PENCIL CASE KALENG PC-615-7DS</t>
  </si>
  <si>
    <t>ARIA-PONOROGO_PENCIL CASE KALENG PC-615-7DS_110000</t>
  </si>
  <si>
    <t>ARIA-PONOROGO_AGENDA BRANDED KANCING BUAYA</t>
  </si>
  <si>
    <t>ARIA-PONOROGO_AGENDA BRANDED KANCING BUAYA_23000</t>
  </si>
  <si>
    <t>ARIA-PONOROGO_AGENDA NB 100K 5674</t>
  </si>
  <si>
    <t>ARIA-PONOROGO_AGENDA NB 100K 5674_7500</t>
  </si>
  <si>
    <t>ARIA-PONOROGO_JANGKA JOSS MS-404</t>
  </si>
  <si>
    <t>ARIA-PONOROGO_JANGKA JOSS MS-404_35000</t>
  </si>
  <si>
    <t>ANDI STAR-SALATIGA_TAS KARUNG 35X40 (3540)</t>
  </si>
  <si>
    <t>ANDI STAR-SALATIGA_TAS KARUNG 35X40 (3540)_144000</t>
  </si>
  <si>
    <t>ANDI STAR-SALATIGA_TAS KARUNG 50X55 (5055)</t>
  </si>
  <si>
    <t>ANDI STAR-SALATIGA_TAS KARUNG 50X55 (5055)_187500</t>
  </si>
  <si>
    <t>ANDI STAR-SALATIGA_BINDERNOTE A5 B0196</t>
  </si>
  <si>
    <t>ANDI STAR-SALATIGA_BINDERNOTE A5 B0196_24500</t>
  </si>
  <si>
    <t>ANDI STAR-SALATIGA_NOTEBOOK SPIRAL 28850-61</t>
  </si>
  <si>
    <t>ANDI STAR-SALATIGA_NOTEBOOK SPIRAL 28850-61_85000</t>
  </si>
  <si>
    <t>ANDI STAR-SALATIGA_NOTEBOOK SPIRAL 28825-61 A5</t>
  </si>
  <si>
    <t>ANDI STAR-SALATIGA_NOTEBOOK SPIRAL 28825-61 A5_12000</t>
  </si>
  <si>
    <t>ANDI STAR-SALATIGA_NOTEBOOK 70100-11</t>
  </si>
  <si>
    <t>ANDI STAR-SALATIGA_NOTEBOOK 70100-11_57500</t>
  </si>
  <si>
    <t>ANDI STAR-SALATIGA_NOTEBOOK GLITTER JT 7050-11</t>
  </si>
  <si>
    <t>ANDI STAR-SALATIGA_NOTEBOOK GLITTER JT 7050-11_7500</t>
  </si>
  <si>
    <t>ANDI STAR-SALATIGA_NOTEBOOK GLITTER JT 7050-19</t>
  </si>
  <si>
    <t>ANDI STAR-SALATIGA_NOTEBOOK GLITTER JT 7050-19_7500</t>
  </si>
  <si>
    <t>ANDI STAR-SALATIGA_NOTEBOOK GLITTER JT 7050-2</t>
  </si>
  <si>
    <t>ANDI STAR-SALATIGA_NOTEBOOK GLITTER JT 7050-2_7500</t>
  </si>
  <si>
    <t>ANDI STAR-SALATIGA_NOTEBOOK GLITTER JT 7050-18</t>
  </si>
  <si>
    <t>ANDI STAR-SALATIGA_NOTEBOOK GLITTER JT 7050-18_7500</t>
  </si>
  <si>
    <t>ANDI STAR-SALATIGA_STICK NOTE TF 654-8C-M</t>
  </si>
  <si>
    <t>ANDI STAR-SALATIGA_STICK NOTE TF 654-8C-M_8500</t>
  </si>
  <si>
    <t>ANDI STAR-SALATIGA_NOTEBOOK SPIRAL A5 LB-2529-22</t>
  </si>
  <si>
    <t>ANDI STAR-SALATIGA_NOTEBOOK SPIRAL A5 LB-2529-22_15000</t>
  </si>
  <si>
    <t>ANDI STAR-SALATIGA_NOTEBOOK SPIRAL A5 8006</t>
  </si>
  <si>
    <t>ANDI STAR-SALATIGA_NOTEBOOK SPIRAL A5 8006_15000</t>
  </si>
  <si>
    <t>ANDI STAR-SALATIGA_NOTEBOOK SPIRAL A5 8001</t>
  </si>
  <si>
    <t>ANDI STAR-SALATIGA_NOTEBOOK SPIRAL A5 8001_15000</t>
  </si>
  <si>
    <t>ANDI STAR-SALATIGA_NOTEBOOK SPIRAL A5 8007</t>
  </si>
  <si>
    <t>ANDI STAR-SALATIGA_NOTEBOOK SPIRAL A5 8007_15000</t>
  </si>
  <si>
    <t>ANDI STAR-SALATIGA_NOTEBOOK SPIRAL A5 LB-2529-23</t>
  </si>
  <si>
    <t>ANDI STAR-SALATIGA_NOTEBOOK SPIRAL A5 LB-2529-23_15000</t>
  </si>
  <si>
    <t>ANDI STAR-SALATIGA_NOTEBOOK SPIRAL A5 LB-2529-24</t>
  </si>
  <si>
    <t>ANDI STAR-SALATIGA_NOTEBOOK SPIRAL A5 LB-2529-24_15000</t>
  </si>
  <si>
    <t>ANDI STAR-SALATIGA_SKETCH BOOK A4 56184 GIRL</t>
  </si>
  <si>
    <t>ANDI STAR-SALATIGA_SKETCH BOOK A4 56184 GIRL_27500</t>
  </si>
  <si>
    <t>ANDI STAR-SALATIGA_SKETCH BOOK A4 56172 PEMANDANGAN</t>
  </si>
  <si>
    <t>ANDI STAR-SALATIGA_SKETCH BOOK A4 56172 PEMANDANGAN_27500</t>
  </si>
  <si>
    <t>ANDI STAR-SALATIGA_SKETCH BOOK A4 56183 BERUANG</t>
  </si>
  <si>
    <t>ANDI STAR-SALATIGA_SKETCH BOOK A4 56183 BERUANG_27500</t>
  </si>
  <si>
    <t>ANDI STAR-SALATIGA_SKETCH BOOK A4 56181 PANDA</t>
  </si>
  <si>
    <t>ANDI STAR-SALATIGA_SKETCH BOOK A4 56181 PANDA_27500</t>
  </si>
  <si>
    <t>ANDI STAR-SALATIGA_SKETCH BOOK A4 56182 GIRL</t>
  </si>
  <si>
    <t>ANDI STAR-SALATIGA_SKETCH BOOK A4 56182 GIRL_27500</t>
  </si>
  <si>
    <t>ANDI STAR-SALATIGA_SKETCH BOOK 8K HMX-56199 BURUNG</t>
  </si>
  <si>
    <t>ANDI STAR-SALATIGA_SKETCH BOOK 8K HMX-56199 BURUNG_30000</t>
  </si>
  <si>
    <t>ANDI STAR-SALATIGA_SKETCH BOOK 8K HMX-45002 TOWN (45LBR)</t>
  </si>
  <si>
    <t>ANDI STAR-SALATIGA_SKETCH BOOK 8K HMX-45002 TOWN (45LBR)_30000</t>
  </si>
  <si>
    <t>ANDI STAR-SALATIGA_TAS GB-S WARNA-WARNI</t>
  </si>
  <si>
    <t>ANDI STAR-SALATIGA_TAS GB-S WARNA-WARNI_60000</t>
  </si>
  <si>
    <t>ANDI STAR-SALATIGA_TAS GB-M WARNA-WARNI</t>
  </si>
  <si>
    <t>ANDI STAR-SALATIGA_TAS GB-M WARNA-WARNI_100000</t>
  </si>
  <si>
    <t>ANDI STAR-SALATIGA_TAS GB-L WARNA-WARNI</t>
  </si>
  <si>
    <t>ANDI STAR-SALATIGA_TAS GB-L WARNA-WARNI_120000</t>
  </si>
  <si>
    <t>ANDI STAR-SALATIGA_TAS TALI GG-M TANGGUNG 1731 TIMBUL GILAP</t>
  </si>
  <si>
    <t>ANDI STAR-SALATIGA_TAS TALI GG-M TANGGUNG 1731 TIMBUL GILAP_110000</t>
  </si>
  <si>
    <t>ANDI STAR-SALATIGA_TAS TALI GG-M TANGGUNG 2915 TIMBUL GILAP</t>
  </si>
  <si>
    <t>ANDI STAR-SALATIGA_TAS TALI GG-M TANGGUNG 2915 TIMBUL GILAP_110000</t>
  </si>
  <si>
    <t>ANDI STAR-SALATIGA_TAS TALI GG-M TANGGUNG 1891 GILAP</t>
  </si>
  <si>
    <t>ANDI STAR-SALATIGA_TAS TALI GG-M TANGGUNG 1891 GILAP_100000</t>
  </si>
  <si>
    <t>ANDI STAR-SALATIGA_TAS TALI GG-M TANGGUNG 1707 GLITER</t>
  </si>
  <si>
    <t>ANDI STAR-SALATIGA_TAS TALI GG-M TANGGUNG 1707 GLITER_105000</t>
  </si>
  <si>
    <t>ANDI STAR-SALATIGA_TAS TALI GG-M TANGGUNG 2996 GLITER</t>
  </si>
  <si>
    <t>ANDI STAR-SALATIGA_TAS TALI GG-M TANGGUNG 2996 GLITER_105000</t>
  </si>
  <si>
    <t>ANDI STAR-SALATIGA_BP TIZO KLIK TG 3300</t>
  </si>
  <si>
    <t>ANDI STAR-SALATIGA_BP TIZO KLIK TG 3300_27500</t>
  </si>
  <si>
    <t>ANDI STAR-SALATIGA_BP 1006 10W KUROMI (36)</t>
  </si>
  <si>
    <t>ANDI STAR-SALATIGA_BP 1006 10W KUROMI (36)_252000</t>
  </si>
  <si>
    <t>ANDI STAR-SALATIGA_DISPENSER TS-0032</t>
  </si>
  <si>
    <t>ANDI STAR-SALATIGA_DISPENSER TS-0032_15000</t>
  </si>
  <si>
    <t>ANDI STAR-SALATIGA_DISPENSER MICROTOP M 800</t>
  </si>
  <si>
    <t>ANDI STAR-SALATIGA_DISPENSER MICROTOP M 800_16500</t>
  </si>
  <si>
    <t>ANDI STAR-SALATIGA_BP GEL TF-1191 BODY WR 0.3MM HIGHTECH</t>
  </si>
  <si>
    <t>ANDI STAR-SALATIGA_BP GEL TF-1191 BODY WR 0.3MM HIGHTECH_30500</t>
  </si>
  <si>
    <t>ANDI STAR-SALATIGA_BP TF-3115 HIGHTECH KNOCK</t>
  </si>
  <si>
    <t>ANDI STAR-SALATIGA_BP TF-3115 HIGHTECH KNOCK_35000</t>
  </si>
  <si>
    <t>ANDI STAR-SALATIGA_MECHPEN TIZO G 09301 (24PCS)</t>
  </si>
  <si>
    <t>ANDI STAR-SALATIGA_MECHPEN TIZO G 09301 (24PCS)_31000</t>
  </si>
  <si>
    <t>ANDI STAR-SALATIGA_MECHPEN TIZO G 09309 24PCS</t>
  </si>
  <si>
    <t>ANDI STAR-SALATIGA_MECHPEN TIZO G 09309 24PCS_31000</t>
  </si>
  <si>
    <t>ANDI STAR-SALATIGA_MECHPEN TIZO G 09312 (24PCS)</t>
  </si>
  <si>
    <t>ANDI STAR-SALATIGA_MECHPEN TIZO G 09312 (24PCS)_31000</t>
  </si>
  <si>
    <t>ANDI STAR-SALATIGA_MECHPEN TIZO G 09310 24PCS</t>
  </si>
  <si>
    <t>ANDI STAR-SALATIGA_MECHPEN TIZO G 09310 24PCS_31000</t>
  </si>
  <si>
    <t>ANDI STAR-SALATIGA_MECHPEN TIZO G 09305 24PCS</t>
  </si>
  <si>
    <t>ANDI STAR-SALATIGA_MECHPEN TIZO G 09305 24PCS_31000</t>
  </si>
  <si>
    <t>ANDI STAR-SALATIGA_MECHPEN TIZO G 09302 24PCS</t>
  </si>
  <si>
    <t>ANDI STAR-SALATIGA_MECHPEN TIZO G 09302 24PCS_31000</t>
  </si>
  <si>
    <t>ANDI STAR-SALATIGA_BP TF-2037 6W</t>
  </si>
  <si>
    <t>ANDI STAR-SALATIGA_BP TF-2037 6W_48500</t>
  </si>
  <si>
    <t>ANDI STAR-SALATIGA_STABILLO TF-1145 LIVE COLOUR PASTEL</t>
  </si>
  <si>
    <t>ANDI STAR-SALATIGA_STABILLO TF-1145 LIVE COLOUR PASTEL_25000</t>
  </si>
  <si>
    <t>ANDI STAR-SALATIGA_BP GEL KOALA GP-168-A MERAH</t>
  </si>
  <si>
    <t>ANDI STAR-SALATIGA_BP GEL KOALA GP-168-A MERAH_25000</t>
  </si>
  <si>
    <t>ANDI STAR-SALATIGA_BP GEL KOALA GP-168-B BR</t>
  </si>
  <si>
    <t>ANDI STAR-SALATIGA_BP GEL KOALA GP-168-B BR_25000</t>
  </si>
  <si>
    <t>ANDI STAR-SALATIGA_BP GEL KOALA GP-168-C HJ</t>
  </si>
  <si>
    <t>ANDI STAR-SALATIGA_BP GEL KOALA GP-168-C HJ_25000</t>
  </si>
  <si>
    <t>ANDI STAR-SALATIGA_BP GEL KOALA GP-168-D VL</t>
  </si>
  <si>
    <t>ANDI STAR-SALATIGA_BP GEL KOALA GP-168-D VL_25000</t>
  </si>
  <si>
    <t>ANDI STAR-SALATIGA_BP GEL KOALA GP-168-E OR</t>
  </si>
  <si>
    <t>ANDI STAR-SALATIGA_BP GEL KOALA GP-168-E OR_25000</t>
  </si>
  <si>
    <t>ANDI STAR-SALATIGA_BP GEL KOALA GP-168-F BR TUA</t>
  </si>
  <si>
    <t>ANDI STAR-SALATIGA_BP GEL KOALA GP-168-F BR TUA_25000</t>
  </si>
  <si>
    <t>ANDI STAR-SALATIGA_BP GEL KOALA GP-168-G PK</t>
  </si>
  <si>
    <t>ANDI STAR-SALATIGA_BP GEL KOALA GP-168-G PK_25000</t>
  </si>
  <si>
    <t>ANDI STAR-SALATIGA_BP GEL KOALA GP-168-H HJ MUDA</t>
  </si>
  <si>
    <t>ANDI STAR-SALATIGA_BP GEL KOALA GP-168-H HJ MUDA_25000</t>
  </si>
  <si>
    <t>ANDI STAR-SALATIGA_BP GEL KOALA GP-168-I COKLAT</t>
  </si>
  <si>
    <t>ANDI STAR-SALATIGA_BP GEL KOALA GP-168-I COKLAT_25000</t>
  </si>
  <si>
    <t>ANDI STAR-SALATIGA_BP GEL KOALA GP-168-J KNG</t>
  </si>
  <si>
    <t>ANDI STAR-SALATIGA_BP GEL KOALA GP-168-J KNG_25000</t>
  </si>
  <si>
    <t>ANDI STAR-SALATIGA_GARISAN SET 20CM 8177 (1 BOX=40 PCS)</t>
  </si>
  <si>
    <t>ANDI STAR-SALATIGA_GARISAN SET 20CM 8177 (1 BOX=40 PCS)_3750</t>
  </si>
  <si>
    <t>ANDI STAR-SALATIGA_GARISAN SET 20CM 8182 (1 BOX=40 PCS)</t>
  </si>
  <si>
    <t>ANDI STAR-SALATIGA_GARISAN SET 20CM 8182 (1 BOX=40 PCS)_3750</t>
  </si>
  <si>
    <t>ANDI STAR-SALATIGA_GARISAN SET 20CM 8208 (1 BOX=40 PCS)</t>
  </si>
  <si>
    <t>ANDI STAR-SALATIGA_GARISAN SET 20CM 8208 (1 BOX=40 PCS)_3750</t>
  </si>
  <si>
    <t>ANDI STAR-SALATIGA_DISPENSER KUROMI</t>
  </si>
  <si>
    <t>ANDI STAR-SALATIGA_DISPENSER KUROMI_25000</t>
  </si>
  <si>
    <t>PRISMA-YOGYA_BP PELNA ULIR 01 HITAM</t>
  </si>
  <si>
    <t>PRISMA-YOGYA_BP PELNA ULIR 01 HITAM_52500</t>
  </si>
  <si>
    <t>PRISMA-YOGYA_AGENDA PRO DELUXE PC-121 WK KECIL</t>
  </si>
  <si>
    <t>PRISMA-YOGYA_AGENDA PRO DELUXE PC-121 WK KECIL_13500</t>
  </si>
  <si>
    <t>PRISMA-YOGYA_KUAS TF ART TF-2023</t>
  </si>
  <si>
    <t>PRISMA-YOGYA_KUAS TF ART TF-2023_7500</t>
  </si>
  <si>
    <t>PRISMA-YOGYA_OIL PASTEL HW 12</t>
  </si>
  <si>
    <t>PRISMA-YOGYA_OIL PASTEL HW 12_75000</t>
  </si>
  <si>
    <t>PRISMA-YOGYA_PW INFICO 12W PDK 1235</t>
  </si>
  <si>
    <t>PRISMA-YOGYA_PW INFICO 12W PDK 1235_50000</t>
  </si>
  <si>
    <t>PRISMA-YOGYA_PW 12W PANJANG KOALA</t>
  </si>
  <si>
    <t>PRISMA-YOGYA_PW 12W PANJANG KOALA_82500</t>
  </si>
  <si>
    <t>PRISMA-YOGYA_JANGKA MS-4001 KOALA</t>
  </si>
  <si>
    <t>PRISMA-YOGYA_JANGKA MS-4001 KOALA_85000</t>
  </si>
  <si>
    <t>PRISMA-YOGYA_GARISAN BUSUR ENTER 3.5 PLST BIRU (1 BOX=120 PCS)</t>
  </si>
  <si>
    <t>PRISMA-YOGYA_GARISAN BUSUR ENTER 3.5 PLST BIRU (1 BOX=120 PCS)_60000</t>
  </si>
  <si>
    <t>PRISMA-YOGYA_TIPEX KERTAS NO. 9543</t>
  </si>
  <si>
    <t>PRISMA-YOGYA_TIPEX KERTAS NO. 9543_45000</t>
  </si>
  <si>
    <t>PRISMA-YOGYA_TIPEX KERTAS NO.9446</t>
  </si>
  <si>
    <t>PRISMA-YOGYA_TIPEX KERTAS NO.9446_45000</t>
  </si>
  <si>
    <t>PRISMA-YOGYA_TIPEX KERTAS NO.9443</t>
  </si>
  <si>
    <t>PRISMA-YOGYA_TIPEX KERTAS NO.9443_45000</t>
  </si>
  <si>
    <t>PRISMA-YOGYA_MAP L SIKA AC-105 PUTIH</t>
  </si>
  <si>
    <t>PRISMA-YOGYA_MAP L SIKA AC-105 PUTIH_10500</t>
  </si>
  <si>
    <t>PRISMA-YOGYA_MAP L SIKA AC-105 KUNING</t>
  </si>
  <si>
    <t>PRISMA-YOGYA_MAP L SIKA AC-105 KUNING_10500</t>
  </si>
  <si>
    <t>PRISMA-YOGYA_BUKU MEWARNAI ART 8 DESIGN</t>
  </si>
  <si>
    <t>PRISMA-YOGYA_BUKU MEWARNAI ART 8 DESIGN_833.333333333333</t>
  </si>
  <si>
    <t>PRISMA-YOGYA_CAT AIR OPINI 110</t>
  </si>
  <si>
    <t>PRISMA-YOGYA_CAT AIR OPINI 110_104000</t>
  </si>
  <si>
    <t>PRISMA-YOGYA_CAT AIR OPINI 120</t>
  </si>
  <si>
    <t>PRISMA-YOGYA_CAT AIR OPINI 120_110000</t>
  </si>
  <si>
    <t>PRISMA-YOGYA_NOTES 156-80</t>
  </si>
  <si>
    <t>PRISMA-YOGYA_NOTES 156-80_35000</t>
  </si>
  <si>
    <t>PRISMA-YOGYA_KUAS 251-1 PAGODA (NO. 1)</t>
  </si>
  <si>
    <t>PRISMA-YOGYA_KUAS 251-1 PAGODA (NO. 1)_1076.38888888889</t>
  </si>
  <si>
    <t>PRISMA-YOGYA_GUNTING IDEAL K 100</t>
  </si>
  <si>
    <t>PRISMA-YOGYA_GUNTING IDEAL K 100_63000</t>
  </si>
  <si>
    <t>PRISMA-YOGYA_BALON LKF 3200 M 16</t>
  </si>
  <si>
    <t>PRISMA-YOGYA_BALON LKF 3200 M 16_125000</t>
  </si>
  <si>
    <t>PRISMA-YOGYA_BALON FS POLKADOT LKF 3200 PP</t>
  </si>
  <si>
    <t>PRISMA-YOGYA_BALON FS POLKADOT LKF 3200 PP_125000</t>
  </si>
  <si>
    <t>PRISMA-YOGYA_GUNTING KUKU 777 H 211 B</t>
  </si>
  <si>
    <t>PRISMA-YOGYA_GUNTING KUKU 777 H 211 B_35000</t>
  </si>
  <si>
    <t>PRISMA-YOGYA_PENSIL CASE PC-658-9</t>
  </si>
  <si>
    <t>PRISMA-YOGYA_PENSIL CASE PC-658-9_10000</t>
  </si>
  <si>
    <t>PRISMA-YOGYA_DISPENSER KENJOY 25</t>
  </si>
  <si>
    <t>PRISMA-YOGYA_DISPENSER KENJOY 25_7500</t>
  </si>
  <si>
    <t>PRISMA-YOGYA_DISPENSER PLAKBAND PLASTIK A 805 MOSHI-MOSHI</t>
  </si>
  <si>
    <t>PRISMA-YOGYA_DISPENSER PLAKBAND PLASTIK A 805 MOSHI-MOSHI_7500</t>
  </si>
  <si>
    <t>PRISMA-YOGYA_STAMP PAD HERO K</t>
  </si>
  <si>
    <t>PRISMA-YOGYA_STAMP PAD HERO K_61000</t>
  </si>
  <si>
    <t>PRISMA-YOGYA_MESIN TEMBAK BIXDONE HE E2010 KECIL</t>
  </si>
  <si>
    <t>PRISMA-YOGYA_MESIN TEMBAK BIXDONE HE E2010 KECIL_26000</t>
  </si>
  <si>
    <t>PRISMA-YOGYA_LEM BAKAR STIK 7X30 WOMY PUTIH K</t>
  </si>
  <si>
    <t>PRISMA-YOGYA_LEM BAKAR STIK 7X30 WOMY PUTIH K_50000</t>
  </si>
  <si>
    <t>PRISMA-YOGYA_LEM BAKAR STIK 11X29 WOMY PUTIH B</t>
  </si>
  <si>
    <t>PRISMA-YOGYA_LEM BAKAR STIK 11X29 WOMY PUTIH B_50000</t>
  </si>
  <si>
    <t>CAHAYA-WANGON_MESIN LEM KECIL 20W PACMAN 82</t>
  </si>
  <si>
    <t>CAHAYA-WANGON_MESIN LEM KECIL 20W PACMAN 82_8500</t>
  </si>
  <si>
    <t>CAHAYA-WANGON_TIPEX MICROTOP MT 737</t>
  </si>
  <si>
    <t>CAHAYA-WANGON_TIPEX MICROTOP MT 737_90000</t>
  </si>
  <si>
    <t>CAHAYA-WANGON_GARISAN SEGITIGA KOJIKO NO.12</t>
  </si>
  <si>
    <t>CAHAYA-WANGON_GARISAN SEGITIGA KOJIKO NO.12_144000</t>
  </si>
  <si>
    <t>CAHAYA-WANGON_ACRYLIC PLASTIK KOALA 15X21</t>
  </si>
  <si>
    <t>CAHAYA-WANGON_ACRYLIC PLASTIK KOALA 15X21_31500</t>
  </si>
  <si>
    <t>CAHAYA-WANGON_BN RABBIT KOALA A5</t>
  </si>
  <si>
    <t>CAHAYA-WANGON_BN RABBIT KOALA A5_25000</t>
  </si>
  <si>
    <t>CAHAYA-WANGON_BN B5 WARNA KOALA</t>
  </si>
  <si>
    <t>CAHAYA-WANGON_BN B5 WARNA KOALA_35000</t>
  </si>
  <si>
    <t>CAHAYA-WANGON_ASAHAN MEJA RUMAH 906</t>
  </si>
  <si>
    <t>CAHAYA-WANGON_ASAHAN MEJA RUMAH 906_17500</t>
  </si>
  <si>
    <t>CAHAYA-WANGON_ASAHAN MEJA 717A</t>
  </si>
  <si>
    <t>CAHAYA-WANGON_ASAHAN MEJA 717A_15000</t>
  </si>
  <si>
    <t>CAHAYA-WANGON_ASAHAN MEJA 9163</t>
  </si>
  <si>
    <t>CAHAYA-WANGON_ASAHAN MEJA 9163_20000</t>
  </si>
  <si>
    <t>CAHAYA-WANGON_ASAHAN MEJA TG3695</t>
  </si>
  <si>
    <t>CAHAYA-WANGON_ASAHAN MEJA TG3695_16000</t>
  </si>
  <si>
    <t>CAHAYA-WANGON_LETTER TRAY BESI MICROTOP 2 SUSUN</t>
  </si>
  <si>
    <t>CAHAYA-WANGON_LETTER TRAY BESI MICROTOP 2 SUSUN_60000</t>
  </si>
  <si>
    <t>CAHAYA-WANGON_STABILLO TF-1145 LIVE COLOUR PASTEL</t>
  </si>
  <si>
    <t>CAHAYA-WANGON_STABILLO TF-1145 LIVE COLOUR PASTEL_25000</t>
  </si>
  <si>
    <t>CAHAYA-WANGON_BP 1006 10W KUROMI (36)</t>
  </si>
  <si>
    <t>CAHAYA-WANGON_BP 1006 10W KUROMI (36)_234000</t>
  </si>
  <si>
    <t>CAHAYA-WANGON_STIP W/B ENTER 823 K</t>
  </si>
  <si>
    <t>CAHAYA-WANGON_STIP W/B ENTER 823 K_21000</t>
  </si>
  <si>
    <t>CAHAYA-WANGON_CUTTER KENKO 918C</t>
  </si>
  <si>
    <t>CAHAYA-WANGON_CUTTER KENKO 918C_69600</t>
  </si>
  <si>
    <t>CAHAYA-WANGON_ASAHAN MEJA 5530</t>
  </si>
  <si>
    <t>CAHAYA-WANGON_ASAHAN MEJA 5530_15000</t>
  </si>
  <si>
    <t>CAHAYA-WANGON_GARISAN LIPAT 30CM 6623 (1 BOX=40 PCS)</t>
  </si>
  <si>
    <t>CAHAYA-WANGON_GARISAN LIPAT 30CM 6623 (1 BOX=40 PCS)_1250</t>
  </si>
  <si>
    <t>KONDANG-TEMANGGUNG_ISI STAPLER 13/8 JOSS</t>
  </si>
  <si>
    <t>KONDANG-TEMANGGUNG_ISI STAPLER 13/8 JOSS_18500</t>
  </si>
  <si>
    <t>INDOFOTOCOPY-PARAKAN_BP GEL SAFARI 0.28 HITECH SF-559 HITAM</t>
  </si>
  <si>
    <t>INDOFOTOCOPY-PARAKAN_BP GEL SAFARI 0.28 HITECH SF-559 HITAM_21000</t>
  </si>
  <si>
    <t>SBM-SEMARANG_GARISAN BESI YOEKER 30CM (5030) ORANYE</t>
  </si>
  <si>
    <t>SBM-SEMARANG_GARISAN BESI YOEKER 30CM (5030) ORANYE_19000</t>
  </si>
  <si>
    <t>SBM-SEMARANG_CUTTER TACO 88 BESAR</t>
  </si>
  <si>
    <t>SBM-SEMARANG_CUTTER TACO 88 BESAR_33000</t>
  </si>
  <si>
    <t>SBM-SEMARANG_GLITTER GF-88</t>
  </si>
  <si>
    <t>SBM-SEMARANG_GLITTER GF-88_13500</t>
  </si>
  <si>
    <t>SBM-SEMARANG_SERBUK GLITTER BULAN BINTANG</t>
  </si>
  <si>
    <t>SBM-SEMARANG_SERBUK GLITTER BULAN BINTANG_13500</t>
  </si>
  <si>
    <t>SBM-SEMARANG_GARISAN MIKA ENTER 40CM</t>
  </si>
  <si>
    <t>SBM-SEMARANG_GARISAN MIKA ENTER 40CM_32500</t>
  </si>
  <si>
    <t>SBM-SEMARANG_GARISAN MIKA ENTER 50CM</t>
  </si>
  <si>
    <t>SBM-SEMARANG_GARISAN MIKA ENTER 50CM_40000</t>
  </si>
  <si>
    <t>RENI-JATIMULYO_CUTTER TACO 88 BESAR</t>
  </si>
  <si>
    <t>RENI-JATIMULYO_CUTTER TACO 88 BESAR_33000</t>
  </si>
  <si>
    <t>RENI-JATIMULYO_UNDANGAN ULTAH AP 233</t>
  </si>
  <si>
    <t>RENI-JATIMULYO_UNDANGAN ULTAH AP 233_1000</t>
  </si>
  <si>
    <t>RENI-JATIMULYO_UNDANGAN ULTAH PANJANG</t>
  </si>
  <si>
    <t>RENI-JATIMULYO_UNDANGAN ULTAH PANJANG_1000</t>
  </si>
  <si>
    <t>IVONE-BUMIAYU_AGENDA 50K BC-511 (35-50)</t>
  </si>
  <si>
    <t>IVONE-BUMIAYU_AGENDA BRANDED KANCING LV BUNGA</t>
  </si>
  <si>
    <t>IVONE-BUMIAYU_AGENDA BRANDED KANCING LV KOTAK</t>
  </si>
  <si>
    <t>IVONE-BUMIAYU_AGENDA DIARY D-128</t>
  </si>
  <si>
    <t>IVONE-BUMIAYU_AGENDA  5814</t>
  </si>
  <si>
    <t>IVONE-BUMIAYU_AGENDA KULIT ULAR K</t>
  </si>
  <si>
    <t>IVONE-BUMIAYU_NB POCKET NB 4003</t>
  </si>
  <si>
    <t>IVONE-BUMIAYU_AGENDA BRANDED KANCING 237 BRILLIANT</t>
  </si>
  <si>
    <t>IVONE-BUMIAYU_NOTEBOOK TALI A5-511</t>
  </si>
  <si>
    <t>IVONE-BUMIAYU_NOTEBOOK TALI A5-508</t>
  </si>
  <si>
    <t>IVONE-BUMIAYU_NOTEBOOK TALI 707-19</t>
  </si>
  <si>
    <t>IVONE-BUMIAYU_BINDERNOTE A5 MICROTOP UN 36 UNIVERSITY</t>
  </si>
  <si>
    <t>IVONE-BUMIAYU_NOTEBOOK  A5-104</t>
  </si>
  <si>
    <t>IVONE-BUMIAYU_DISPENSER KUROMI</t>
  </si>
  <si>
    <t>AGENDA MB 35-25</t>
  </si>
  <si>
    <t>N BOOK A5 25-101</t>
  </si>
  <si>
    <t>IVONE-BUMIAYU_AGENDA 50K BC-511 (35-50)_10000</t>
  </si>
  <si>
    <t>IVONE-BUMIAYU_AGENDA BRANDED KANCING LV BUNGA_25000</t>
  </si>
  <si>
    <t>IVONE-BUMIAYU_AGENDA BRANDED KANCING LV KOTAK_25000</t>
  </si>
  <si>
    <t>IVONE-BUMIAYU_AGENDA DIARY D-128_13000</t>
  </si>
  <si>
    <t>IVONE-BUMIAYU_AGENDA  5814_16500</t>
  </si>
  <si>
    <t>IVONE-BUMIAYU_AGENDA KULIT ULAR K_10000</t>
  </si>
  <si>
    <t>IVONE-BUMIAYU_NB POCKET NB 4003_15000</t>
  </si>
  <si>
    <t>IVONE-BUMIAYU_AGENDA BRANDED KANCING 237 BRILLIANT_25000</t>
  </si>
  <si>
    <t>IVONE-BUMIAYU_NOTEBOOK TALI A5-511_180000</t>
  </si>
  <si>
    <t>IVONE-BUMIAYU_NOTEBOOK TALI A5-508_180000</t>
  </si>
  <si>
    <t>IVONE-BUMIAYU_NOTEBOOK TALI 707-19_180000</t>
  </si>
  <si>
    <t>IVONE-BUMIAYU_BINDERNOTE A5 MICROTOP UN 36 UNIVERSITY_15000</t>
  </si>
  <si>
    <t>IVONE-BUMIAYU_NOTEBOOK  A5-104_15000</t>
  </si>
  <si>
    <t>IVONE-BUMIAYU_DISPENSER KUROMI_20000</t>
  </si>
  <si>
    <t>IVONE-BUMIAYU_AGENDA MB 35-25</t>
  </si>
  <si>
    <t>IVONE-BUMIAYU_AGENDA MB 35-25_22500</t>
  </si>
  <si>
    <t>IVONE-BUMIAYU_N BOOK A5 25-101</t>
  </si>
  <si>
    <t>IVONE-BUMIAYU_N BOOK A5 25-101_17500</t>
  </si>
  <si>
    <t>sumsema</t>
  </si>
  <si>
    <t>GLOBLIE</t>
  </si>
  <si>
    <t>ANEBLIE</t>
  </si>
  <si>
    <t>MULTI LETTER TRAY BESI 3 SUSUN TIER</t>
  </si>
  <si>
    <t>MOTIF COWOK</t>
  </si>
  <si>
    <t>MOTIF CEWEK</t>
  </si>
  <si>
    <t>STABILLO HL 220</t>
  </si>
  <si>
    <t>CLIP BULLDOG 6</t>
  </si>
  <si>
    <t>ASAHAN TOPLES SH 002</t>
  </si>
  <si>
    <t>SINKONGPURWOREJOK</t>
  </si>
  <si>
    <t>SINARKONDANGPURWOREJOK</t>
  </si>
  <si>
    <t>AGUTUBE</t>
  </si>
  <si>
    <t>KERTAS KADO GLITTER WARNA GOLD POLOS</t>
  </si>
  <si>
    <t>KERTAS KADO GLITTER WARNA MIX POLOS</t>
  </si>
  <si>
    <t>WIJAYA SIDOMUKTI</t>
  </si>
  <si>
    <t>WIJAYASIDOMUKTISUKOHARJOG</t>
  </si>
  <si>
    <t>WIAYASIDOLUHURSUKOHARJOG</t>
  </si>
  <si>
    <t>TIPEX MINI 0888</t>
  </si>
  <si>
    <t>PIANIKA LOVELY HITAM</t>
  </si>
  <si>
    <t>PIANIKA LOVELY HIJAU</t>
  </si>
  <si>
    <t>SULSEMA</t>
  </si>
  <si>
    <t>GLORIA-BLITAR_TAS TIDUR GGH-M (6 MOTIF)</t>
  </si>
  <si>
    <t>GLORIA-BLITAR_TAS TIDUR GGH-M (6 MOTIF)_1200000</t>
  </si>
  <si>
    <t>INDOBARU-TEMANGGUNG_STIP W/B CLEAR K</t>
  </si>
  <si>
    <t>INDOBARU-TEMANGGUNG_STIP W/B CLEAR K_30000</t>
  </si>
  <si>
    <t>METRO-PURWOKERTO_MEJA BELAJAR FANCY VAN ART</t>
  </si>
  <si>
    <t>METRO-PURWOKERTO_MEJA BELAJAR FANCY VAN ART_65000</t>
  </si>
  <si>
    <t>METRO-PURWOKERTO_PELNA LAPTOP TABLE (MEJA BELAJAR PELNA)</t>
  </si>
  <si>
    <t>METRO-PURWOKERTO_PELNA LAPTOP TABLE (MEJA BELAJAR PELNA)_75000</t>
  </si>
  <si>
    <t>MUDA JAYA-PURWOREJO_BINDER NOTE HYB - 86802 A5</t>
  </si>
  <si>
    <t>MUDA JAYA-PURWOREJO_BINDER NOTE HYB - 86802 A5_25000</t>
  </si>
  <si>
    <t>MUDA JAYA-PURWOREJO_BINDER NOTE HYB - 86803 A5</t>
  </si>
  <si>
    <t>MUDA JAYA-PURWOREJO_BINDER NOTE HYB - 86803 A5_25000</t>
  </si>
  <si>
    <t>MUDA JAYA-PURWOREJO_BINDER NOTE HYB - 86804 A5</t>
  </si>
  <si>
    <t>MUDA JAYA-PURWOREJO_BINDER NOTE HYB - 86804 A5_25000</t>
  </si>
  <si>
    <t>MUDA JAYA-PURWOREJO_BINDER NOTE JHYB - 64840 A5</t>
  </si>
  <si>
    <t>MUDA JAYA-PURWOREJO_BINDER NOTE JHYB - 64840 A5_25000</t>
  </si>
  <si>
    <t>MUDA JAYA-PURWOREJO_BP GEL DTIAN DT-612</t>
  </si>
  <si>
    <t>MUDA JAYA-PURWOREJO_BP GEL DTIAN DT-612_12500</t>
  </si>
  <si>
    <t>MUDA JAYA-PURWOREJO_JANGKA JF 8021</t>
  </si>
  <si>
    <t>MUDA JAYA-PURWOREJO_JANGKA JF 8021_75000</t>
  </si>
  <si>
    <t>MUDA JAYA-PURWOREJO_NOTEBOOK B1012 (A5）</t>
  </si>
  <si>
    <t>MUDA JAYA-PURWOREJO_NOTEBOOK B1012 (A5）_27000</t>
  </si>
  <si>
    <t>MUDA JAYA-PURWOREJO_PENSIL 2B KAYAGI KY-PF 3090</t>
  </si>
  <si>
    <t>MUDA JAYA-PURWOREJO_PENSIL 2B KAYAGI KY-PF 3090_110000</t>
  </si>
  <si>
    <t>MUDA JAYA-PURWOREJO_PENSIL TF 688</t>
  </si>
  <si>
    <t>MUDA JAYA-PURWOREJO_PENSIL TF 688_100000</t>
  </si>
  <si>
    <t>MUDA JAYA-PURWOREJO_PW KY CP 1224</t>
  </si>
  <si>
    <t>MUDA JAYA-PURWOREJO_PW KY CP 1224_150000</t>
  </si>
  <si>
    <t>MUDA JAYA-PURWOREJO_PW PASTEL TF 195 12W</t>
  </si>
  <si>
    <t>MUDA JAYA-PURWOREJO_PW PASTEL TF 195 12W_150000</t>
  </si>
  <si>
    <t>PERDANA-BREBES_NAME TAG DOS BIRU</t>
  </si>
  <si>
    <t>PERDANA-BREBES_NAME TAG DOS BIRU_650</t>
  </si>
  <si>
    <t>SINAR BHAKTI-YOGYA_NOTEBOOK B1012 (A5）</t>
  </si>
  <si>
    <t>SINAR BHAKTI-YOGYA_NOTEBOOK B1012 (A5）_25000</t>
  </si>
  <si>
    <t>TRISNO-PURWODADI_BP GEL ZUI XUA HY-1020 MERAH</t>
  </si>
  <si>
    <t>TRISNO-PURWODADI_BP GEL ZUI XUA HY-1020 MERAH_10500</t>
  </si>
  <si>
    <t>HIDUP BARU-SEMARANG_BP 1006 10W KUROMI (36)</t>
  </si>
  <si>
    <t>HIDUP BARU-SEMARANG_BP 1006 10W KUROMI (36)_270000</t>
  </si>
  <si>
    <t>SULUNG-SEMARANG_CAT AIR MARRIES 1325 12W GM &amp; BT</t>
  </si>
  <si>
    <t>SULUNG-SEMARANG_CAT AIR MARRIES 1325 12W GM &amp; BT_235000</t>
  </si>
  <si>
    <t>HARAPAN BARU-SEMARANG_BP GEL ZUI XUA HY-1020 HITAM</t>
  </si>
  <si>
    <t>HARAPAN BARU-SEMARANG_BP GEL ZUI XUA HY-1020 HITAM_12000</t>
  </si>
  <si>
    <t>SUMUR BOTO-SEMARANG_BUKU MEWARNAI SIKA CB-812 JB</t>
  </si>
  <si>
    <t>SUMUR BOTO-SEMARANG_BUKU MEWARNAI SIKA CB-812 JB_3750</t>
  </si>
  <si>
    <t>REJO AGUNG-JOMBANG_BINDER NOTE WENGU A5-60 FPHY 001</t>
  </si>
  <si>
    <t>REJO AGUNG-JOMBANG_BINDER NOTE WENGU A5-60 FPHY 001_22500</t>
  </si>
  <si>
    <t>PANCA WAHANA-SEMARANG_MAP L SIKA AC-105 HIJAU</t>
  </si>
  <si>
    <t>PANCA WAHANA-SEMARANG_MAP L SIKA AC-105 HIJAU_12000</t>
  </si>
  <si>
    <t>PANCA WAHANA-SEMARANG_MAP L SIKA AC-105  BIRU</t>
  </si>
  <si>
    <t>PANCA WAHANA-SEMARANG_MAP L SIKA AC-105  BIRU_12000</t>
  </si>
  <si>
    <t>PANCA WAHANA-SEMARANG_MAP L SIKA AC-105 MERAH</t>
  </si>
  <si>
    <t>PANCA WAHANA-SEMARANG_MAP L SIKA AC-105 MERAH_12000</t>
  </si>
  <si>
    <t>PANCA WAHANA-SEMARANG_MAP L SIKA AC-105 KUNING</t>
  </si>
  <si>
    <t>PANCA WAHANA-SEMARANG_MAP L SIKA AC-105 KUNING_12000</t>
  </si>
  <si>
    <t>PANCA WAHANA-SEMARANG_BP PROMO 2079 EXCELLENT HITAM (BONUS)</t>
  </si>
  <si>
    <t>PANCA WAHANA-SEMARANG_BP PROMO 2079 EXCELLENT HITAM (BONUS)_10000</t>
  </si>
  <si>
    <t>PANCA WAHANA-SEMARANG_KUAS UTN 661-1</t>
  </si>
  <si>
    <t>PANCA WAHANA-SEMARANG_KUAS UTN 661-1_8000</t>
  </si>
  <si>
    <t>PANCA WAHANA-SEMARANG_KUAS UTN 661-2</t>
  </si>
  <si>
    <t>PANCA WAHANA-SEMARANG_KUAS UTN 661-2_9000</t>
  </si>
  <si>
    <t>PANCA WAHANA-SEMARANG_KUAS UTN 661-3</t>
  </si>
  <si>
    <t>PANCA WAHANA-SEMARANG_KUAS UTN 661-3_10000</t>
  </si>
  <si>
    <t>PANCA WAHANA-SEMARANG_KUAS UTN 661-4</t>
  </si>
  <si>
    <t>PANCA WAHANA-SEMARANG_KUAS UTN 661-4_11500</t>
  </si>
  <si>
    <t>PANCA WAHANA-SEMARANG_KUAS UTN 661-5</t>
  </si>
  <si>
    <t>PANCA WAHANA-SEMARANG_KUAS UTN 661-5_13000</t>
  </si>
  <si>
    <t>PANCA WAHANA-SEMARANG_KUAS UTN 661-6</t>
  </si>
  <si>
    <t>PANCA WAHANA-SEMARANG_KUAS UTN 661-6_15500</t>
  </si>
  <si>
    <t>PANCA WAHANA-SEMARANG_CAT ACRYLIC COLOUR TF AC-002</t>
  </si>
  <si>
    <t>PANCA WAHANA-SEMARANG_CAT ACRYLIC COLOUR TF AC-002_282000</t>
  </si>
  <si>
    <t>HIDUP BARU-SEMARANG_PENSIL E-01 + STIP</t>
  </si>
  <si>
    <t>HIDUP BARU-SEMARANG_PENSIL E-01 + STIP_1250</t>
  </si>
  <si>
    <t>HIDUP BARU-SEMARANG_ISOLASI KT-1502 FANCY</t>
  </si>
  <si>
    <t>HIDUP BARU-SEMARANG_ISOLASI KT-1502 FANCY_5000</t>
  </si>
  <si>
    <t>HIDUP BARU-SEMARANG_BP GEL MD-241 BERUANG (36)</t>
  </si>
  <si>
    <t>HIDUP BARU-SEMARANG_BP GEL MD-241 BERUANG (36)_84000</t>
  </si>
  <si>
    <t>HIDUP BARU-SEMARANG_BUKU MEWARNAI 2201 (4 GAMBAR)</t>
  </si>
  <si>
    <t>HIDUP BARU-SEMARANG_BUKU MEWARNAI 2201 (4 GAMBAR)_7500</t>
  </si>
  <si>
    <t>HIDUP BARU-SEMARANG_MAGNET 504</t>
  </si>
  <si>
    <t>HIDUP BARU-SEMARANG_MAGNET 504_160000</t>
  </si>
  <si>
    <t>HIDUP BARU-SEMARANG_MAGNET 007 BENTUK 4 SAMA KOTAK</t>
  </si>
  <si>
    <t>HIDUP BARU-SEMARANG_MAGNET 007 BENTUK 4 SAMA KOTAK_18750</t>
  </si>
  <si>
    <t>SBM-SEMARANG_BP TIZO TG 313B</t>
  </si>
  <si>
    <t>SBM-SEMARANG_BP TIZO TG 313B_25000</t>
  </si>
  <si>
    <t>SUMBER BUKIT-SALATIGA_ACRYLIC PLASTIK KOALA 15X21</t>
  </si>
  <si>
    <t>SUMBER BUKIT-SALATIGA_ACRYLIC PLASTIK KOALA 15X21_30000</t>
  </si>
  <si>
    <t>SUMBER BUKIT-SALATIGA_ACRYLIC A4 T 21X30</t>
  </si>
  <si>
    <t>SUMBER BUKIT-SALATIGA_ACRYLIC A4 T 21X30_52500</t>
  </si>
  <si>
    <t>ANEKA SERAGAM-BLITAR_TAS TIDUR GGH-L (6 MOTIF)</t>
  </si>
  <si>
    <t>ANEKA SERAGAM-BLITAR_TAS TIDUR GGH-L (6 MOTIF)_125000</t>
  </si>
  <si>
    <t>ANEKA SERAGAM-BLITAR_TAS TIDUR GGH-M (6 MOTIF)</t>
  </si>
  <si>
    <t>ANEKA SERAGAM-BLITAR_TAS TIDUR GGH-M (6 MOTIF)_100000</t>
  </si>
  <si>
    <t>ANEKA SERAGAM-BLITAR_TAS TIDUR GGH-S (6 MOTIF)</t>
  </si>
  <si>
    <t>ANEKA SERAGAM-BLITAR_TAS TIDUR GGH-S (6 MOTIF)_75000</t>
  </si>
  <si>
    <t>ANEKA SERAGAM-BLITAR_TAS TALI GG-L BESAR 1958 GLITER</t>
  </si>
  <si>
    <t>ANEKA SERAGAM-BLITAR_TAS TALI GG-L BESAR 1958 GLITER_135000</t>
  </si>
  <si>
    <t>ANEKA SERAGAM-BLITAR_TAS TALI GG-L BESAR 2915 TIMBUL GILAP</t>
  </si>
  <si>
    <t>ANEKA SERAGAM-BLITAR_TAS TALI GG-L BESAR 2915 TIMBUL GILAP_135000</t>
  </si>
  <si>
    <t>ANEKA SERAGAM-BLITAR_TAS TUTUP PITA KADO FG-301 BESAR</t>
  </si>
  <si>
    <t>ANEKA SERAGAM-BLITAR_TAS TUTUP PITA KADO FG-301 BESAR_106000</t>
  </si>
  <si>
    <t>ANEKA SERAGAM-BLITAR_TAS TUTUP PITA KADO FG-401 JUMBO</t>
  </si>
  <si>
    <t>ANEKA SERAGAM-BLITAR_TAS TUTUP PITA KADO FG-401 JUMBO_150000</t>
  </si>
  <si>
    <t>ANEKA SERAGAM-BLITAR_TAS GB-L WARNA-WARNI</t>
  </si>
  <si>
    <t>ANEKA SERAGAM-BLITAR_TAS GB-L WARNA-WARNI_120000</t>
  </si>
  <si>
    <t>CASH-SEMARANG_KUAS 929-3 ETERNA YIJIAYI</t>
  </si>
  <si>
    <t>CASH-SEMARANG_KUAS 929-3 ETERNA YIJIAYI_17000</t>
  </si>
  <si>
    <t>CASH-SEMARANG_KUAS 929-4 ETERNA YIJIAYI</t>
  </si>
  <si>
    <t>CASH-SEMARANG_KUAS 929-4 ETERNA YIJIAYI_18500</t>
  </si>
  <si>
    <t>DIAN ILMU-MALANG_BP GEL ZUI XUA HY-1020 MERAH</t>
  </si>
  <si>
    <t>DIAN ILMU-MALANG_BP GEL ZUI XUA HY-1020 MERAH_11000</t>
  </si>
  <si>
    <t>SISWA-KUTOARJO_PIANIKA LOVELY BIRU</t>
  </si>
  <si>
    <t>SISWA-KUTOARJO_PIANIKA LOVELY BIRU_87500</t>
  </si>
  <si>
    <t>CV BAROKAH-SEMARANG_MULTI LETTER TRAY BESI 3 SUSUN TIER</t>
  </si>
  <si>
    <t>CV BAROKAH-SEMARANG_MULTI LETTER TRAY BESI 3 SUSUN TIER_75000</t>
  </si>
  <si>
    <t>TOTEM-TEMBALANG_NAME TAG DOS BIRU</t>
  </si>
  <si>
    <t>TOTEM-TEMBALANG_NAME TAG DOS BIRU_750</t>
  </si>
  <si>
    <t>TOTEM-TEMBALANG_BP GEL DTIAN A 93</t>
  </si>
  <si>
    <t>TOTEM-TEMBALANG_BP GEL DTIAN A 93_12000</t>
  </si>
  <si>
    <t>AMAZON-SEMARANG_TAS 22X32 KANTONG ULTAH</t>
  </si>
  <si>
    <t>AMAZON-SEMARANG_TAS 22X32 KANTONG ULTAH_10000</t>
  </si>
  <si>
    <t>WIJAYA KUSUMA-SLEMAN_GARISAN BESI ENTER 40CM TEBAL</t>
  </si>
  <si>
    <t>WIJAYA KUSUMA-SLEMAN_GARISAN BESI ENTER 40CM TEBAL_75000</t>
  </si>
  <si>
    <t>WIJAYA KUSUMA-SLEMAN_JANGKA JOSS MS-403</t>
  </si>
  <si>
    <t>WIJAYA KUSUMA-SLEMAN_JANGKA JOSS MS-403_30000</t>
  </si>
  <si>
    <t>WIJAYA KUSUMA-SLEMAN_JANGKA JOSS MS-404</t>
  </si>
  <si>
    <t>WIJAYA KUSUMA-SLEMAN_JANGKA JOSS MS-404_35000</t>
  </si>
  <si>
    <t>WIJAYA KUSUMA-SLEMAN_JANGKA MS-405</t>
  </si>
  <si>
    <t>WIJAYA KUSUMA-SLEMAN_JANGKA MS-405_50000</t>
  </si>
  <si>
    <t>WIJAYA KUSUMA-SLEMAN_STABILLO TOZCHA TZ 8001</t>
  </si>
  <si>
    <t>WIJAYA KUSUMA-SLEMAN_STABILLO TOZCHA TZ 8001_26000</t>
  </si>
  <si>
    <t>WIJAYA KUSUMA-SLEMAN_STABILLO CS 2001 COSH</t>
  </si>
  <si>
    <t>WIJAYA KUSUMA-SLEMAN_STABILLO CS 2001 COSH_32500</t>
  </si>
  <si>
    <t>WIJAYA KUSUMA-SLEMAN_STABILLO CS 187</t>
  </si>
  <si>
    <t>WIJAYA KUSUMA-SLEMAN_STABILLO CS 187_24000</t>
  </si>
  <si>
    <t>WIJAYA KUSUMA-SLEMAN_STABILLO TF JHP 789 JELLY</t>
  </si>
  <si>
    <t>WIJAYA KUSUMA-SLEMAN_STABILLO TF JHP 789 JELLY_30000</t>
  </si>
  <si>
    <t>WIJAYA KUSUMA-SLEMAN_STABILLO VANCO 2W HL 219 ZENDI</t>
  </si>
  <si>
    <t>WIJAYA KUSUMA-SLEMAN_STABILLO VANCO 2W HL 219 ZENDI_17500</t>
  </si>
  <si>
    <t>WIJAYA KUSUMA-SLEMAN_STABILLO HL 220</t>
  </si>
  <si>
    <t>WIJAYA KUSUMA-SLEMAN_STABILLO HL 220_17500</t>
  </si>
  <si>
    <t>WIJAYA KUSUMA-SLEMAN_CLIP BULLDOG 6</t>
  </si>
  <si>
    <t>WIJAYA KUSUMA-SLEMAN_CLIP BULLDOG 6_105000</t>
  </si>
  <si>
    <t>WIJAYA KUSUMA-SLEMAN_ASAHAN TOPLES SH 002</t>
  </si>
  <si>
    <t>WIJAYA KUSUMA-SLEMAN_ASAHAN TOPLES SH 002_30000</t>
  </si>
  <si>
    <t>WIJAYA KUSUMA-SLEMAN_ASAHAN PAYU 830 KUPU-KUPU</t>
  </si>
  <si>
    <t>WIJAYA KUSUMA-SLEMAN_ASAHAN PAYU 830 KUPU-KUPU_12500</t>
  </si>
  <si>
    <t>WIJAYA KUSUMA-SLEMAN_ASAHAN PAYU 831 IKAN</t>
  </si>
  <si>
    <t>WIJAYA KUSUMA-SLEMAN_ASAHAN PAYU 831 IKAN_12500</t>
  </si>
  <si>
    <t>WIJAYA KUSUMA-SLEMAN_ASAHAN DMS 030 4 WARNA (1 BOX=36 PCS)</t>
  </si>
  <si>
    <t>WIJAYA KUSUMA-SLEMAN_ASAHAN DMS 030 4 WARNA (1 BOX=36 PCS)_67500</t>
  </si>
  <si>
    <t>WIJAYA KUSUMA-SLEMAN_TALI ID CARD PEONY HITAM</t>
  </si>
  <si>
    <t>WIJAYA KUSUMA-SLEMAN_TALI ID CARD PEONY HITAM_475</t>
  </si>
  <si>
    <t>WIJAYA KUSUMA-SLEMAN_TALI ID CARD PEONY BIRU</t>
  </si>
  <si>
    <t>WIJAYA KUSUMA-SLEMAN_TALI ID CARD PEONY BIRU_475</t>
  </si>
  <si>
    <t>WIJAYA KUSUMA-SLEMAN_TALI ID CARD PEONY MERAH</t>
  </si>
  <si>
    <t>WIJAYA KUSUMA-SLEMAN_TALI ID CARD PEONY MERAH_475</t>
  </si>
  <si>
    <t>WIJAYA KUSUMA-SLEMAN_ACRYLIC PLASTIK KOALA 15X21</t>
  </si>
  <si>
    <t>WIJAYA KUSUMA-SLEMAN_ACRYLIC PLASTIK KOALA 15X21_31500</t>
  </si>
  <si>
    <t>WIJAYA KUSUMA-SLEMAN_ACRYLIC 11X21.5</t>
  </si>
  <si>
    <t>WIJAYA KUSUMA-SLEMAN_ACRYLIC 11X21.5_25000</t>
  </si>
  <si>
    <t>WIJAYA KUSUMA-SLEMAN_ACRYLIC A4 T 21X30</t>
  </si>
  <si>
    <t>WIJAYA KUSUMA-SLEMAN_ACRYLIC A4 T 21X30_54000</t>
  </si>
  <si>
    <t>MUDA JAYA-PURWOREJO_CAT MINYAK MARRIES 12W</t>
  </si>
  <si>
    <t>MUDA JAYA-PURWOREJO_CAT MINYAK MARRIES 12W_575000</t>
  </si>
  <si>
    <t>MUDA JAYA-PURWOREJO_BP PELNA 02 HITAM</t>
  </si>
  <si>
    <t>MUDA JAYA-PURWOREJO_BP PELNA 02 HITAM_60000</t>
  </si>
  <si>
    <t>MUDA JAYA-PURWOREJO_BP PELNA 05 HITAM</t>
  </si>
  <si>
    <t>MUDA JAYA-PURWOREJO_BP PELNA 05 HITAM_15000</t>
  </si>
  <si>
    <t>MUDA JAYA-PURWOREJO_BP TIZO TB SG 09</t>
  </si>
  <si>
    <t>MUDA JAYA-PURWOREJO_BP TIZO TB SG 09_12000</t>
  </si>
  <si>
    <t>MUDA JAYA-PURWOREJO_BP 1006 10W KUROMI (36)</t>
  </si>
  <si>
    <t>MUDA JAYA-PURWOREJO_BP 1006 10W KUROMI (36)_252000</t>
  </si>
  <si>
    <t>MUDA JAYA-PURWOREJO_BP GEL DTIAN A 93</t>
  </si>
  <si>
    <t>MUDA JAYA-PURWOREJO_BP GEL DTIAN A 93_12500</t>
  </si>
  <si>
    <t>MUDA JAYA-PURWOREJO_CAT AIR OPINI 110</t>
  </si>
  <si>
    <t>MUDA JAYA-PURWOREJO_CAT AIR OPINI 110_97500</t>
  </si>
  <si>
    <t>MUDA JAYA-PURWOREJO_PENSIL DW9019-12</t>
  </si>
  <si>
    <t>MUDA JAYA-PURWOREJO_PENSIL DW9019-12_10000</t>
  </si>
  <si>
    <t>MUDA JAYA-PURWOREJO_CAT ACRYLIC TF 003</t>
  </si>
  <si>
    <t>MUDA JAYA-PURWOREJO_CAT ACRYLIC TF 003_325000</t>
  </si>
  <si>
    <t>MUDA JAYA-PURWOREJO_PALETTE 21839-10</t>
  </si>
  <si>
    <t>MUDA JAYA-PURWOREJO_PALETTE 21839-10_12500</t>
  </si>
  <si>
    <t>MUDA JAYA-PURWOREJO_BP SIKA GP 002 HT</t>
  </si>
  <si>
    <t>MUDA JAYA-PURWOREJO_BP SIKA GP 002 HT_20000</t>
  </si>
  <si>
    <t>MUDA JAYA-PURWOREJO_BP GEL COSH 0.5 CS-G89 HITAM</t>
  </si>
  <si>
    <t>MUDA JAYA-PURWOREJO_BP GEL COSH 0.5 CS-G89 HITAM_15000</t>
  </si>
  <si>
    <t>MUDA JAYA-PURWOREJO_PENSIL 2B COWRY FANCY</t>
  </si>
  <si>
    <t>MUDA JAYA-PURWOREJO_PENSIL 2B COWRY FANCY_50000</t>
  </si>
  <si>
    <t>MUDA JAYA-PURWOREJO_PENSIL TF 288</t>
  </si>
  <si>
    <t>MUDA JAYA-PURWOREJO_PENSIL TF 288_100000</t>
  </si>
  <si>
    <t>MUDA JAYA-PURWOREJO_PENSIL TF 788</t>
  </si>
  <si>
    <t>MUDA JAYA-PURWOREJO_PENSIL TF 788_100000</t>
  </si>
  <si>
    <t>MUDA JAYA-PURWOREJO_PENSIL 2B KAYAGI KY-PF 3092</t>
  </si>
  <si>
    <t>MUDA JAYA-PURWOREJO_PENSIL 2B KAYAGI KY-PF 3092_110000</t>
  </si>
  <si>
    <t>MUDA JAYA-PURWOREJO_BP TF-2037 6W</t>
  </si>
  <si>
    <t>MUDA JAYA-PURWOREJO_BP TF-2037 6W_50000</t>
  </si>
  <si>
    <t>MUDA JAYA-PURWOREJO_TIPEX KERTAS NO. 8587</t>
  </si>
  <si>
    <t>MUDA JAYA-PURWOREJO_TIPEX KERTAS NO. 8587_120000</t>
  </si>
  <si>
    <t>MUDA JAYA-PURWOREJO_BINDERNOTE A5 MICROTOP UN 36 UNIVERSITY</t>
  </si>
  <si>
    <t>MUDA JAYA-PURWOREJO_BINDERNOTE A5 MICROTOP UN 36 UNIVERSITY_11000</t>
  </si>
  <si>
    <t>MUDA JAYA-PURWOREJO_BINDER NOTE HYB - 86801 A5</t>
  </si>
  <si>
    <t>MUDA JAYA-PURWOREJO_BINDER NOTE HYB - 86801 A5_25000</t>
  </si>
  <si>
    <t>MUDA JAYA-PURWOREJO_BN RABBIT KOALA A5</t>
  </si>
  <si>
    <t>MUDA JAYA-PURWOREJO_BN RABBIT KOALA A5_24500</t>
  </si>
  <si>
    <t>MUDA JAYA-PURWOREJO_PC KODE 3 SUSUN 3D KK-2401</t>
  </si>
  <si>
    <t>MUDA JAYA-PURWOREJO_PC KODE 3 SUSUN 3D KK-2401_22500</t>
  </si>
  <si>
    <t>MUDA JAYA-PURWOREJO_DISPENSER TS-0032</t>
  </si>
  <si>
    <t>MUDA JAYA-PURWOREJO_DISPENSER TS-0032_15000</t>
  </si>
  <si>
    <t>MUDA JAYA-PURWOREJO_PIANIKA LOVELY BIRU</t>
  </si>
  <si>
    <t>MUDA JAYA-PURWOREJO_PIANIKA LOVELY BIRU_90000</t>
  </si>
  <si>
    <t>SINKONG-PURWOREJO_BP 1006 10W KUROMI (36)</t>
  </si>
  <si>
    <t>SINKONG-PURWOREJO_BP 1006 10W KUROMI (36)_216000</t>
  </si>
  <si>
    <t>SINKONG-PURWOREJO_BP 1001 10W TOPPER AVENGERS (36)</t>
  </si>
  <si>
    <t>SINKONG-PURWOREJO_BP 1001 10W TOPPER AVENGERS (36)_216000</t>
  </si>
  <si>
    <t>SINKONG-PURWOREJO_CAT MINYAK MARRIES 12W</t>
  </si>
  <si>
    <t>SINKONG-PURWOREJO_CAT MINYAK MARRIES 12W_525000</t>
  </si>
  <si>
    <t>SINAR KONDANG-PURWOREJO_NOTEBOOK SPIRAL 28850-61</t>
  </si>
  <si>
    <t>SINAR KONDANG-PURWOREJO_NOTEBOOK SPIRAL 28850-61_80000</t>
  </si>
  <si>
    <t>SINAR KONDANG-PURWOREJO_NOTEBOOK SPIRAL 28850-64</t>
  </si>
  <si>
    <t>SINAR KONDANG-PURWOREJO_NOTEBOOK SPIRAL 28850-64_80000</t>
  </si>
  <si>
    <t>SINAR KONDANG-PURWOREJO_NOTEBOOK SPIRAL 50100-71</t>
  </si>
  <si>
    <t>SINAR KONDANG-PURWOREJO_NOTEBOOK SPIRAL 50100-71_80000</t>
  </si>
  <si>
    <t>SINAR KONDANG-PURWOREJO_TALI ID CARD PEONY MERAH</t>
  </si>
  <si>
    <t>SINAR KONDANG-PURWOREJO_TALI ID CARD PEONY MERAH_400</t>
  </si>
  <si>
    <t>AGUNG JAYA-TUBAN_ID CARD A1 IMPORT</t>
  </si>
  <si>
    <t>AGUNG JAYA-TUBAN_ID CARD A1 IMPORT_375</t>
  </si>
  <si>
    <t>AGUNG JAYA-TUBAN_KERTAS KADO GLITTER WARNA GOLD POLOS</t>
  </si>
  <si>
    <t>AGUNG JAYA-TUBAN_KERTAS KADO GLITTER WARNA GOLD POLOS_2250</t>
  </si>
  <si>
    <t>AGUNG JAYA-TUBAN_KERTAS KADO GLITTER WARNA MIX POLOS</t>
  </si>
  <si>
    <t>AGUNG JAYA-TUBAN_KERTAS KADO GLITTER WARNA MIX POLOS_2250</t>
  </si>
  <si>
    <t>BAHTERA-YOGYA_MAP KANCING 1 SIKA AC-05 KUNING</t>
  </si>
  <si>
    <t>BAHTERA-YOGYA_MAP KANCING 1 SIKA AC-05 KUNING_19000</t>
  </si>
  <si>
    <t>ABC-KEBUMEN_KERTAS KREP POTONGAN JERSY KECIL</t>
  </si>
  <si>
    <t>ABC-KEBUMEN_KERTAS KREP POTONGAN JERSY KECIL_6500</t>
  </si>
  <si>
    <t>ABC-KEBUMEN_MAP ZIPPER KANCING 2 SIKA BIRU</t>
  </si>
  <si>
    <t>ABC-KEBUMEN_MAP ZIPPER KANCING 2 SIKA BIRU_108000</t>
  </si>
  <si>
    <t>ABC-KEBUMEN_ACRYLIC 21.5 X 33</t>
  </si>
  <si>
    <t>ABC-KEBUMEN_ACRYLIC 21.5 X 33_57500</t>
  </si>
  <si>
    <t>ABC-KEBUMEN_ACRYLIC A4 T 21X30</t>
  </si>
  <si>
    <t>ABC-KEBUMEN_ACRYLIC A4 T 21X30_56000</t>
  </si>
  <si>
    <t>ABC-KEBUMEN_PAPAN W/B JL-117</t>
  </si>
  <si>
    <t>ABC-KEBUMEN_PAPAN W/B JL-117_35000</t>
  </si>
  <si>
    <t>DEWI-KLATEN_MAP L SIKA AC-105 KUNING</t>
  </si>
  <si>
    <t>DEWI-KLATEN_MAP L SIKA AC-105 KUNING_10250</t>
  </si>
  <si>
    <t>DEWI-KLATEN_MAP L SIKA AC-105 PUTIH</t>
  </si>
  <si>
    <t>DEWI-KLATEN_MAP L SIKA AC-105 PUTIH_10250</t>
  </si>
  <si>
    <t>DEWI-KLATEN_TAS KARUNG 35X40 (3540)</t>
  </si>
  <si>
    <t>DEWI-KLATEN_TAS KARUNG 35X40 (3540)_144000</t>
  </si>
  <si>
    <t>DEWI-KLATEN_TAS KARUNG 70X70 (7070)</t>
  </si>
  <si>
    <t>DEWI-KLATEN_TAS KARUNG 70X70 (7070)_315000</t>
  </si>
  <si>
    <t>DEWI-KLATEN_TAS KARUNG 55X65 (5565)</t>
  </si>
  <si>
    <t>DEWI-KLATEN_TAS KARUNG 55X65 (5565)_216000</t>
  </si>
  <si>
    <t>DEWI-KLATEN_TAS KARUNG 60X70 (6070)</t>
  </si>
  <si>
    <t>DEWI-KLATEN_TAS KARUNG 60X70 (6070)_260000</t>
  </si>
  <si>
    <t>DEWI-KLATEN_TAS KARUNG 50X55 (5055)</t>
  </si>
  <si>
    <t>DEWI-KLATEN_TAS KARUNG 50X55 (5055)_187500</t>
  </si>
  <si>
    <t>DEWI-KLATEN_STABILLO TOZCHA TZ 8001</t>
  </si>
  <si>
    <t>DEWI-KLATEN_STABILLO TOZCHA TZ 8001_26500</t>
  </si>
  <si>
    <t>DEWI-KLATEN_STABILLO VANCO 2W HL 219 ZENDI</t>
  </si>
  <si>
    <t>DEWI-KLATEN_STABILLO VANCO 2W HL 219 ZENDI_20000</t>
  </si>
  <si>
    <t>SINAR BHAKTI-YOGYA_MAP ZIPPER JALA A5-A500 ENTER MERAH</t>
  </si>
  <si>
    <t>SINAR BHAKTI-YOGYA_MAP ZIPPER JALA A5-A500 ENTER MERAH_75000</t>
  </si>
  <si>
    <t>SINAR BHAKTI-YOGYA_MAP ZIPPER JALA A5-A500 ENTER BIRU</t>
  </si>
  <si>
    <t>SINAR BHAKTI-YOGYA_MAP ZIPPER JALA A5-A500 ENTER BIRU_75000</t>
  </si>
  <si>
    <t>SINAR BHAKTI-YOGYA_MAP ZIPPER JALA A5-A500 ENTER KUNING</t>
  </si>
  <si>
    <t>SINAR BHAKTI-YOGYA_MAP ZIPPER JALA A5-A500 ENTER KUNING_75000</t>
  </si>
  <si>
    <t>CASH-SEMARANG_ACRYLIC MARKER TF-AM 301-12</t>
  </si>
  <si>
    <t>CASH-SEMARANG_ACRYLIC MARKER TF-AM 301-12_17500</t>
  </si>
  <si>
    <t>SINAR BHAKTI-YOGYA_STICKY XTQ（333）</t>
  </si>
  <si>
    <t>SINAR BHAKTI-YOGYA_STICKY XTQ（333）_9500</t>
  </si>
  <si>
    <t>SINAR BHAKTI-YOGYA_ASAHAN TOPLES 623 KUROMI (1 TOP=52 PCS)</t>
  </si>
  <si>
    <t>SINAR BHAKTI-YOGYA_ASAHAN TOPLES 623 KUROMI (1 TOP=52 PCS)_100000</t>
  </si>
  <si>
    <t>SINAR BHAKTI-YOGYA_MAGNET 8016</t>
  </si>
  <si>
    <t>SINAR BHAKTI-YOGYA_MAGNET 8016_325000</t>
  </si>
  <si>
    <t>SINAR BHAKTI-YOGYA_STICKER XTQ-F</t>
  </si>
  <si>
    <t>SINAR BHAKTI-YOGYA_STICKER XTQ-F_5000</t>
  </si>
  <si>
    <t>SINAR BHAKTI-YOGYA_KUAS 251-3 PAGODA</t>
  </si>
  <si>
    <t>SINAR BHAKTI-YOGYA_KUAS 251-3 PAGODA_1250</t>
  </si>
  <si>
    <t>SINAR BHAKTI-YOGYA_ASAHAN TOPLES 158 SANRIO (1 TOP=36 PCS)</t>
  </si>
  <si>
    <t>SINAR BHAKTI-YOGYA_ASAHAN TOPLES 158 SANRIO (1 TOP=36 PCS)_75000</t>
  </si>
  <si>
    <t>SINAR BHAKTI-YOGYA_AGENDA PRO DELUXE PC-121 WK KECIL</t>
  </si>
  <si>
    <t>SINAR BHAKTI-YOGYA_AGENDA PRO DELUXE PC-121 WK KECIL_13500</t>
  </si>
  <si>
    <t>SINAR BHAKTI-YOGYA_STICKER JBE-30</t>
  </si>
  <si>
    <t>SINAR BHAKTI-YOGYA_STICKER JBE-30_10000</t>
  </si>
  <si>
    <t>SINAR BHAKTI-YOGYA_CAT ACRYLIC COLOUR PAINT V-TRO</t>
  </si>
  <si>
    <t>SINAR BHAKTI-YOGYA_CAT ACRYLIC COLOUR PAINT V-TRO_15500</t>
  </si>
  <si>
    <t>SINAR BHAKTI-YOGYA_STICKER XTQ-E</t>
  </si>
  <si>
    <t>SINAR BHAKTI-YOGYA_STICKER XTQ-E_5000</t>
  </si>
  <si>
    <t>SINAR BHAKTI-YOGYA_STICKER JBE-24</t>
  </si>
  <si>
    <t>SINAR BHAKTI-YOGYA_STICKER JBE-24_12500</t>
  </si>
  <si>
    <t>SINAR BHAKTI-YOGYA_WATER COLOUR V-TRO</t>
  </si>
  <si>
    <t>SINAR BHAKTI-YOGYA_WATER COLOUR V-TRO_14500</t>
  </si>
  <si>
    <t>SINAR BHAKTI-YOGYA_KUAS 251-2 PAGODA</t>
  </si>
  <si>
    <t>SINAR BHAKTI-YOGYA_KUAS 251-2 PAGODA_1076.38888888889</t>
  </si>
  <si>
    <t>SINAR BHAKTI-YOGYA_STICKER JBE-35</t>
  </si>
  <si>
    <t>SINAR BHAKTI-YOGYA_STICKER JBE-35_4000</t>
  </si>
  <si>
    <t>SINAR BHAKTI-YOGYA_MAGNET 007 BENTUK 4 SAMA KOTAK</t>
  </si>
  <si>
    <t>SINAR BHAKTI-YOGYA_MAGNET 007 BENTUK 4 SAMA KOTAK_18750</t>
  </si>
  <si>
    <t>SINAR BHAKTI-YOGYA_NOTEBOOK TALI 707-19</t>
  </si>
  <si>
    <t>SINAR BHAKTI-YOGYA_NOTEBOOK TALI 707-19_204000</t>
  </si>
  <si>
    <t>WIJAYA SIDOMUKTI-SUKOHARJO_EXPANDING FILE 8LFQB - 55333 + GANTUNGAN</t>
  </si>
  <si>
    <t>WIJAYA SIDOMUKTI-SUKOHARJO_EXPANDING FILE 8LFQB - 55333 + GANTUNGAN_29166.6666666667</t>
  </si>
  <si>
    <t>WIJAYA SIDOMUKTI-SUKOHARJO_TAS TALI GG-M TANGGUNG 2915 TIMBUL GILAP</t>
  </si>
  <si>
    <t>WIJAYA SIDOMUKTI-SUKOHARJO_TAS TALI GG-M TANGGUNG 2915 TIMBUL GILAP_110000</t>
  </si>
  <si>
    <t>WIJAYA SIDOMUKTI-SUKOHARJO_TAS TALI GG-M TANGGUNG 2983 TIMBUL GILAP</t>
  </si>
  <si>
    <t>WIJAYA SIDOMUKTI-SUKOHARJO_TAS TALI GG-M TANGGUNG 2983 TIMBUL GILAP_110000</t>
  </si>
  <si>
    <t>WIJAYA SIDOMUKTI-SUKOHARJO_PW PASTEL TF 195 12W</t>
  </si>
  <si>
    <t>WIJAYA SIDOMUKTI-SUKOHARJO_PW PASTEL TF 195 12W_138000</t>
  </si>
  <si>
    <t>WIJAYA SIDOMUKTI-SUKOHARJO_KEY RING K-30 (1 BOX=31 PCS)</t>
  </si>
  <si>
    <t>WIJAYA SIDOMUKTI-SUKOHARJO_KEY RING K-30 (1 BOX=31 PCS)_24000</t>
  </si>
  <si>
    <t>WIJAYA SIDOMUKTI-SUKOHARJO_PW 8880-12</t>
  </si>
  <si>
    <t>WIJAYA SIDOMUKTI-SUKOHARJO_PW 8880-12_175000</t>
  </si>
  <si>
    <t>WIJAYA SIDOMUKTI-SUKOHARJO_PENSIL 8891-12</t>
  </si>
  <si>
    <t>WIJAYA SIDOMUKTI-SUKOHARJO_PENSIL 8891-12_11666.6666666667</t>
  </si>
  <si>
    <t>WIJAYA SIDOMUKTI-SUKOHARJO_ASAHAN TOPLES 231 ESELON EX-09 (1 TOP=24 PCS)</t>
  </si>
  <si>
    <t>WIJAYA SIDOMUKTI-SUKOHARJO_ASAHAN TOPLES 231 ESELON EX-09 (1 TOP=24 PCS)_12500</t>
  </si>
  <si>
    <t>WIJAYA SIDOMUKTI-SUKOHARJO_PENSIL CASE 6A-26</t>
  </si>
  <si>
    <t>WIJAYA SIDOMUKTI-SUKOHARJO_PENSIL CASE 6A-26_18750</t>
  </si>
  <si>
    <t>WIJAYA SIDOMUKTI-SUKOHARJO_PENSIL CASE 6A-25</t>
  </si>
  <si>
    <t>WIJAYA SIDOMUKTI-SUKOHARJO_PENSIL CASE 6A-25_18750</t>
  </si>
  <si>
    <t>WIJAYA SIDOMUKTI-SUKOHARJO_TAS GB-M WARNA-WARNI</t>
  </si>
  <si>
    <t>WIJAYA SIDOMUKTI-SUKOHARJO_TAS GB-M WARNA-WARNI_100000</t>
  </si>
  <si>
    <t>WIJAYA SIDOMUKTI-SUKOHARJO_TAS GB-S WARNA-WARNI</t>
  </si>
  <si>
    <t>WIJAYA SIDOMUKTI-SUKOHARJO_TAS GB-S WARNA-WARNI_60000</t>
  </si>
  <si>
    <t>SISWA CEMERLANG-KLATEN_STABILLO VTRO HL-1204 NEON</t>
  </si>
  <si>
    <t>SISWA CEMERLANG-KLATEN_STABILLO VTRO HL-1204 NEON_22500</t>
  </si>
  <si>
    <t>SISWA CEMERLANG-KLATEN_PUNCH 3011</t>
  </si>
  <si>
    <t>SISWA CEMERLANG-KLATEN_PUNCH 3011_10416.6666666667</t>
  </si>
  <si>
    <t>SISWA CEMERLANG-KLATEN_BP GEL MD-257 GURITA (36)</t>
  </si>
  <si>
    <t>SISWA CEMERLANG-KLATEN_BP GEL MD-257 GURITA (36)_90000</t>
  </si>
  <si>
    <t>SISWA CEMERLANG-KLATEN_PENSIL 8891-12</t>
  </si>
  <si>
    <t>SISWA CEMERLANG-KLATEN_PENSIL 8891-12_11666.6666666667</t>
  </si>
  <si>
    <t>SISWA CEMERLANG-KLATEN_POST IT WALITO WLT-8890A</t>
  </si>
  <si>
    <t>SISWA CEMERLANG-KLATEN_POST IT WALITO WLT-8890A_14583.3333333333</t>
  </si>
  <si>
    <t>SISWA CEMERLANG-KLATEN_PENSIL 2B KAYAGI KY-PF 3058</t>
  </si>
  <si>
    <t>SISWA CEMERLANG-KLATEN_PENSIL 2B KAYAGI KY-PF 3058_106000</t>
  </si>
  <si>
    <t>SISWA CEMERLANG-KLATEN_WATER COLOUR V-TRO</t>
  </si>
  <si>
    <t>SISWA CEMERLANG-KLATEN_WATER COLOUR V-TRO_14500</t>
  </si>
  <si>
    <t>SISWA CEMERLANG-KLATEN_TIPEX KERTAS NO. 8587</t>
  </si>
  <si>
    <t>SISWA CEMERLANG-KLATEN_TIPEX KERTAS NO. 8587_110000</t>
  </si>
  <si>
    <t>SISWA CEMERLANG-KLATEN_TIPEX KERTAS NO. 8575</t>
  </si>
  <si>
    <t>SISWA CEMERLANG-KLATEN_TIPEX KERTAS NO. 8575_110000</t>
  </si>
  <si>
    <t>SISWA CEMERLANG-KLATEN_TIPEX KERTAS NO. 8588</t>
  </si>
  <si>
    <t>SISWA CEMERLANG-KLATEN_TIPEX KERTAS NO. 8588_110000</t>
  </si>
  <si>
    <t>SISWA CEMERLANG-KLATEN_TIPEX KERTAS NO. 8545</t>
  </si>
  <si>
    <t>SISWA CEMERLANG-KLATEN_TIPEX KERTAS NO. 8545_110000</t>
  </si>
  <si>
    <t>SISWA CEMERLANG-KLATEN_TIPEX KERTAS NO. 8542</t>
  </si>
  <si>
    <t>SISWA CEMERLANG-KLATEN_TIPEX KERTAS NO. 8542_110000</t>
  </si>
  <si>
    <t>SISWA CEMERLANG-KLATEN_TIPEX KERTAS NO. 9425</t>
  </si>
  <si>
    <t>SISWA CEMERLANG-KLATEN_TIPEX KERTAS NO. 9425_45000</t>
  </si>
  <si>
    <t>SISWA CEMERLANG-KLATEN_TIPEX MINI 0888</t>
  </si>
  <si>
    <t>SISWA CEMERLANG-KLATEN_TIPEX MINI 0888_26500</t>
  </si>
  <si>
    <t>SISWA CEMERLANG-KLATEN_BP 1006 10W KUROMI (36)</t>
  </si>
  <si>
    <t>SISWA CEMERLANG-KLATEN_BP 1006 10W KUROMI (36)_216000</t>
  </si>
  <si>
    <t>SISWA CEMERLANG-KLATEN_BP 1001 10W TOPPER AVENGERS (36)</t>
  </si>
  <si>
    <t>SISWA CEMERLANG-KLATEN_BP 1001 10W TOPPER AVENGERS (36)_216000</t>
  </si>
  <si>
    <t>SISWA CEMERLANG-KLATEN_TIPEX KERTAS NO.5039</t>
  </si>
  <si>
    <t>SISWA CEMERLANG-KLATEN_TIPEX KERTAS NO.5039_53000</t>
  </si>
  <si>
    <t>SISWA CEMERLANG-KLATEN_TIPEX KERTAS NO. 9543</t>
  </si>
  <si>
    <t>SISWA CEMERLANG-KLATEN_TIPEX KERTAS NO. 9543_45000</t>
  </si>
  <si>
    <t>SISWA CEMERLANG-KLATEN_TIPEX KERTAS DP-902</t>
  </si>
  <si>
    <t>SISWA CEMERLANG-KLATEN_TIPEX KERTAS DP-902_60000</t>
  </si>
  <si>
    <t>SISWA CEMERLANG-KLATEN_TIPEX KERTAS NO.5031</t>
  </si>
  <si>
    <t>SISWA CEMERLANG-KLATEN_TIPEX KERTAS NO.5031_53000</t>
  </si>
  <si>
    <t>SISWA CEMERLANG-KLATEN_TIPEX KERTAS NO.6080</t>
  </si>
  <si>
    <t>SISWA CEMERLANG-KLATEN_TIPEX KERTAS NO.6080_53000</t>
  </si>
  <si>
    <t>SISWA CEMERLANG-KLATEN_BUKU MEWARNAI JQ-2251 (4 GAMBAR)</t>
  </si>
  <si>
    <t>SISWA CEMERLANG-KLATEN_BUKU MEWARNAI JQ-2251 (4 GAMBAR)_7916.66666666667</t>
  </si>
  <si>
    <t>SISWA CEMERLANG-KLATEN_BUKU MEWARNAI DKB-1702</t>
  </si>
  <si>
    <t>SISWA CEMERLANG-KLATEN_BUKU MEWARNAI DKB-1702_8333.33333333333</t>
  </si>
  <si>
    <t>SISWA CEMERLANG-KLATEN_BP GEL 8763</t>
  </si>
  <si>
    <t>SISWA CEMERLANG-KLATEN_BP GEL 8763_7500</t>
  </si>
  <si>
    <t>SISWA CEMERLANG-KLATEN_BUKU MEWARNAI GIRL CRUSH 2235 +STIKER (4 GAMBAR)</t>
  </si>
  <si>
    <t>SISWA CEMERLANG-KLATEN_BUKU MEWARNAI GIRL CRUSH 2235 +STIKER (4 GAMBAR)_10416.6666666667</t>
  </si>
  <si>
    <t>SISWA CEMERLANG-KLATEN_BALON CACING 1022 + POMPA KECIL CPK 2225</t>
  </si>
  <si>
    <t>SISWA CEMERLANG-KLATEN_BALON CACING 1022 + POMPA KECIL CPK 2225_8500</t>
  </si>
  <si>
    <t>SISWA CEMERLANG-KLATEN_POMPA + BALON 2000 (10)</t>
  </si>
  <si>
    <t>SISWA CEMERLANG-KLATEN_POMPA + BALON 2000 (10)_25000</t>
  </si>
  <si>
    <t>SISWA CEMERLANG-KLATEN_CLIPBOARD ENTER ANTI PECAH (GAP 03)</t>
  </si>
  <si>
    <t>SISWA CEMERLANG-KLATEN_CLIPBOARD ENTER ANTI PECAH (GAP 03)_138000</t>
  </si>
  <si>
    <t>SISWA CEMERLANG-KLATEN_DIARY SYSTEM 1000 EL 3M 593 WITH LOCK</t>
  </si>
  <si>
    <t>SISWA CEMERLANG-KLATEN_DIARY SYSTEM 1000 EL 3M 593 WITH LOCK_2916.66666666667</t>
  </si>
  <si>
    <t>SISWA CEMERLANG-KLATEN_BINDER NOTE FANCY SLIP A5-SF 1926/ D</t>
  </si>
  <si>
    <t>SISWA CEMERLANG-KLATEN_BINDER NOTE FANCY SLIP A5-SF 1926/ D_11000</t>
  </si>
  <si>
    <t>SISWA CEMERLANG-KLATEN_NOTEBOOK SPIRAL JF-39D 010-012</t>
  </si>
  <si>
    <t>SISWA CEMERLANG-KLATEN_NOTEBOOK SPIRAL JF-39D 010-012_12500</t>
  </si>
  <si>
    <t>SISWA CEMERLANG-KLATEN_NOTEBOOK SPIRAL JF-39B 004-006</t>
  </si>
  <si>
    <t>SISWA CEMERLANG-KLATEN_NOTEBOOK SPIRAL JF-39B 004-006_12500</t>
  </si>
  <si>
    <t>SISWA CEMERLANG-KLATEN_NOTEBOOK SPIRAL JF-39A 001-003</t>
  </si>
  <si>
    <t>SISWA CEMERLANG-KLATEN_NOTEBOOK SPIRAL JF-39A 001-003_12500</t>
  </si>
  <si>
    <t>SISWA CEMERLANG-KLATEN_TAS GB-S WARNA-WARNI</t>
  </si>
  <si>
    <t>SISWA CEMERLANG-KLATEN_TAS GB-S WARNA-WARNI_60000</t>
  </si>
  <si>
    <t>SISWA CEMERLANG-KLATEN_TAS GB-M WARNA-WARNI</t>
  </si>
  <si>
    <t>SISWA CEMERLANG-KLATEN_TAS GB-M WARNA-WARNI_100000</t>
  </si>
  <si>
    <t>SISWA CEMERLANG-KLATEN_TAS GB-L WARNA-WARNI</t>
  </si>
  <si>
    <t>SISWA CEMERLANG-KLATEN_TAS GB-L WARNA-WARNI_120000</t>
  </si>
  <si>
    <t>SISWA CEMERLANG-KLATEN_SKETCH BOOK A5 3555 POLOS</t>
  </si>
  <si>
    <t>SISWA CEMERLANG-KLATEN_SKETCH BOOK A5 3555 POLOS_18500</t>
  </si>
  <si>
    <t>SISWA CEMERLANG-KLATEN_SKETCH BOOK A4 3557 POLOS</t>
  </si>
  <si>
    <t>SISWA CEMERLANG-KLATEN_SKETCH BOOK A4 3557 POLOS_31000</t>
  </si>
  <si>
    <t>SISWA CEMERLANG-KLATEN_SKETCH BOOK A4 56183 BERUANG</t>
  </si>
  <si>
    <t>SISWA CEMERLANG-KLATEN_SKETCH BOOK A4 56183 BERUANG_27500</t>
  </si>
  <si>
    <t>SISWA CEMERLANG-KLATEN_SKETCH BOOK A4 56184 GIRL</t>
  </si>
  <si>
    <t>SISWA CEMERLANG-KLATEN_SKETCH BOOK A4 56184 GIRL_27500</t>
  </si>
  <si>
    <t>SISWA CEMERLANG-KLATEN_SKETCH BOOK A4 56172 PEMANDANGAN</t>
  </si>
  <si>
    <t>SISWA CEMERLANG-KLATEN_SKETCH BOOK A4 56172 PEMANDANGAN_27500</t>
  </si>
  <si>
    <t>SISWA CEMERLANG-KLATEN_NOTEBOOK SPIRAL A5 8006</t>
  </si>
  <si>
    <t>SISWA CEMERLANG-KLATEN_NOTEBOOK SPIRAL A5 8006_15000</t>
  </si>
  <si>
    <t>SISWA CEMERLANG-KLATEN_NOTEBOOK SPIRAL A5 LB-2529-23</t>
  </si>
  <si>
    <t>SISWA CEMERLANG-KLATEN_NOTEBOOK SPIRAL A5 LB-2529-23_15000</t>
  </si>
  <si>
    <t>SISWA CEMERLANG-KLATEN_NOTEBOOK SPIRAL A5 8007</t>
  </si>
  <si>
    <t>SISWA CEMERLANG-KLATEN_NOTEBOOK SPIRAL A5 8007_15000</t>
  </si>
  <si>
    <t>SISWA CEMERLANG-KLATEN_NOTEBOOK SPIRAL A5 LB-2529-22</t>
  </si>
  <si>
    <t>SISWA CEMERLANG-KLATEN_NOTEBOOK SPIRAL A5 LB-2529-22_15000</t>
  </si>
  <si>
    <t>SISWA CEMERLANG-KLATEN_NOTEBOOK AA0920-3 (0929)</t>
  </si>
  <si>
    <t>SISWA CEMERLANG-KLATEN_NOTEBOOK AA0920-3 (0929)_9166.66666666667</t>
  </si>
  <si>
    <t>SISWA CEMERLANG-KLATEN_AGENDA DIARY D-128</t>
  </si>
  <si>
    <t>SISWA CEMERLANG-KLATEN_AGENDA DIARY D-128_13500</t>
  </si>
  <si>
    <t>SISWA CEMERLANG-KLATEN_DISPENSER BESI ENTER 505</t>
  </si>
  <si>
    <t>SISWA CEMERLANG-KLATEN_DISPENSER BESI ENTER 505_14000</t>
  </si>
  <si>
    <t>SISWA CEMERLANG-KLATEN_DISPENSER MICROTOP M 800</t>
  </si>
  <si>
    <t>SISWA CEMERLANG-KLATEN_DISPENSER MICROTOP M 800_16500</t>
  </si>
  <si>
    <t>SISWA CEMERLANG-KLATEN_PC KODE 3 SUSUN 3D KK-2401</t>
  </si>
  <si>
    <t>SISWA CEMERLANG-KLATEN_PC KODE 3 SUSUN 3D KK-2401_24000</t>
  </si>
  <si>
    <t>SISWA CEMERLANG-KLATEN_KEY RING K-30 (1 BOX=31 PCS)</t>
  </si>
  <si>
    <t>SISWA CEMERLANG-KLATEN_KEY RING K-30 (1 BOX=31 PCS)_24000</t>
  </si>
  <si>
    <t>SISWA CEMERLANG-KLATEN_KERTAS KREP POTONGAN JERSY KECIL</t>
  </si>
  <si>
    <t>SISWA CEMERLANG-KLATEN_KERTAS KREP POTONGAN JERSY KECIL_7500</t>
  </si>
  <si>
    <t>SISWA CEMERLANG-KLATEN_PIANIKA LOVELY HITAM</t>
  </si>
  <si>
    <t>SISWA CEMERLANG-KLATEN_PIANIKA LOVELY HITAM_95000</t>
  </si>
  <si>
    <t>SISWA CEMERLANG-KLATEN_PIANIKA LOVELY HIJAU</t>
  </si>
  <si>
    <t>SISWA CEMERLANG-KLATEN_PIANIKA LOVELY HIJAU_95000</t>
  </si>
  <si>
    <t>SISWA CEMERLANG-KLATEN_ID CARD T 017</t>
  </si>
  <si>
    <t>SISWA CEMERLANG-KLATEN_ID CARD T 017_2400</t>
  </si>
  <si>
    <t>SISWA CEMERLANG-KLATEN_ID CARD 2 SISI TRANSPARANT PUTIH</t>
  </si>
  <si>
    <t>SISWA CEMERLANG-KLATEN_ID CARD 2 SISI TRANSPARANT PUTIH_1250</t>
  </si>
  <si>
    <t>SULUNG-SEMARANG_MAP ZIPPER REST / JALA BERDIRI JOSS PINK</t>
  </si>
  <si>
    <t>SULUNG-SEMARANG_MAP ZIPPER REST / JALA BERDIRI JOSS PINK_85000</t>
  </si>
  <si>
    <t>SULUNG-SEMARANG_MAP ZIPPER REST / JALA BERDIRI JOSS HIJAU</t>
  </si>
  <si>
    <t>SULUNG-SEMARANG_MAP ZIPPER REST / JALA BERDIRI JOSS HIJAU_85000</t>
  </si>
  <si>
    <t>SULUNG-SEMARANG_PISAU UKIR 8</t>
  </si>
  <si>
    <t>SULUNG-SEMARANG_PISAU UKIR 8_17000</t>
  </si>
  <si>
    <t>MUBAROK-MRANGGEN_BP PELNA ULIR 01 HITAM</t>
  </si>
  <si>
    <t>MUBAROK-MRANGGEN_BP PELNA ULIR 01 HITAM_50000</t>
  </si>
  <si>
    <t>KEN KEN-SEMARANG_TALI ID CARD PEONY ORANYE</t>
  </si>
  <si>
    <t>KEN KEN-SEMARANG_TALI ID CARD PEONY ORANYE_475</t>
  </si>
  <si>
    <t>KEN KEN-SEMARANG_TALI ID CARD PEONY PUTIH</t>
  </si>
  <si>
    <t>KEN KEN-SEMARANG_TALI ID CARD PEONY PUTIH_475</t>
  </si>
  <si>
    <t>PERDANA-BREBES_MAP L SIKA AC-105  BIRU</t>
  </si>
  <si>
    <t>PERDANA-BREBES_MAP L SIKA AC-105  BIRU_10500</t>
  </si>
  <si>
    <t>PERDANA-BREBES_MAP L SIKA AC-105 KUNING</t>
  </si>
  <si>
    <t>PERDANA-BREBES_MAP L SIKA AC-105 KUNING_10500</t>
  </si>
  <si>
    <t>PERDANA-BREBES_MAP L SIKA AC-105 PUTIH</t>
  </si>
  <si>
    <t>PERDANA-BREBES_MAP L SIKA AC-105 PUTIH_10500</t>
  </si>
  <si>
    <t>PERDANA-BREBES_STAMP PAD HERO K</t>
  </si>
  <si>
    <t>PERDANA-BREBES_STAMP PAD HERO K_57500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</si>
</sst>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p&quot;* #,##0.00_-;\-&quot;Rp&quot;* #,##0.00_-;_-&quot;Rp&quot;* &quot;-&quot;??_-;_-@_-"/>
    <numFmt numFmtId="43" formatCode="_-* #,##0.00_-;\-* #,##0.00_-;_-* &quot;-&quot;??_-;_-@_-"/>
    <numFmt numFmtId="164" formatCode="[$-13809]dd\ mmmm\ yyyy;@"/>
    <numFmt numFmtId="165" formatCode="dd/mm/yyyy;@"/>
  </numFmts>
  <fonts count="9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u/>
      <sz val="11"/>
      <color theme="10"/>
      <name val="Calibri"/>
      <family val="2"/>
      <scheme val="minor"/>
    </font>
    <font>
      <sz val="8"/>
      <name val="Arial"/>
      <family val="2"/>
    </font>
    <font>
      <sz val="10"/>
      <color theme="1"/>
      <name val="Arial"/>
      <family val="2"/>
    </font>
    <font>
      <sz val="11"/>
      <color theme="1"/>
      <name val="Arial Unicode MS"/>
      <family val="2"/>
    </font>
    <font>
      <sz val="11"/>
      <color theme="1"/>
      <name val="Arial Unicode MS"/>
    </font>
    <font>
      <sz val="10"/>
      <color rgb="FF00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CE5CD"/>
        <bgColor indexed="64"/>
      </patternFill>
    </fill>
    <fill>
      <patternFill patternType="solid">
        <fgColor rgb="FFEFEFE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4CCCC"/>
        <bgColor indexed="64"/>
      </patternFill>
    </fill>
    <fill>
      <patternFill patternType="solid">
        <fgColor rgb="FFC9DAF8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D0E0E3"/>
        <bgColor indexed="64"/>
      </patternFill>
    </fill>
    <fill>
      <patternFill patternType="solid">
        <fgColor rgb="FFFFFFFF"/>
        <bgColor rgb="FFFFFFFF"/>
      </patternFill>
    </fill>
  </fills>
  <borders count="7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 applyNumberFormat="0" applyFill="0" applyBorder="0" applyAlignment="0" applyProtection="0"/>
    <xf numFmtId="44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8" fillId="0" borderId="0"/>
  </cellStyleXfs>
  <cellXfs count="79">
    <xf numFmtId="0" fontId="0" fillId="0" borderId="0" xfId="0"/>
    <xf numFmtId="14" fontId="0" fillId="0" borderId="0" xfId="0" applyNumberFormat="1"/>
    <xf numFmtId="1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5" applyNumberFormat="1" applyFont="1" applyFill="1"/>
    <xf numFmtId="0" fontId="0" fillId="0" borderId="2" xfId="0" applyBorder="1" applyAlignment="1">
      <alignment wrapText="1"/>
    </xf>
    <xf numFmtId="0" fontId="0" fillId="0" borderId="2" xfId="0" applyBorder="1" applyAlignment="1">
      <alignment horizontal="right" wrapText="1"/>
    </xf>
    <xf numFmtId="2" fontId="0" fillId="0" borderId="0" xfId="0" applyNumberFormat="1"/>
    <xf numFmtId="0" fontId="0" fillId="0" borderId="1" xfId="0" applyBorder="1"/>
    <xf numFmtId="9" fontId="0" fillId="0" borderId="0" xfId="6" applyFont="1"/>
    <xf numFmtId="0" fontId="0" fillId="3" borderId="2" xfId="0" applyFill="1" applyBorder="1" applyAlignment="1">
      <alignment wrapText="1"/>
    </xf>
    <xf numFmtId="0" fontId="0" fillId="4" borderId="2" xfId="0" applyFill="1" applyBorder="1" applyAlignment="1">
      <alignment wrapText="1"/>
    </xf>
    <xf numFmtId="0" fontId="0" fillId="5" borderId="2" xfId="0" applyFill="1" applyBorder="1" applyAlignment="1">
      <alignment horizontal="right" wrapText="1"/>
    </xf>
    <xf numFmtId="0" fontId="0" fillId="5" borderId="2" xfId="0" applyFill="1" applyBorder="1" applyAlignment="1">
      <alignment wrapText="1"/>
    </xf>
    <xf numFmtId="0" fontId="0" fillId="6" borderId="2" xfId="0" applyFill="1" applyBorder="1" applyAlignment="1">
      <alignment horizontal="right" wrapText="1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horizontal="center" wrapText="1"/>
    </xf>
    <xf numFmtId="0" fontId="0" fillId="4" borderId="2" xfId="0" applyFill="1" applyBorder="1" applyAlignment="1">
      <alignment horizontal="right" wrapText="1"/>
    </xf>
    <xf numFmtId="15" fontId="0" fillId="0" borderId="2" xfId="0" applyNumberFormat="1" applyBorder="1" applyAlignment="1">
      <alignment horizontal="right" wrapText="1"/>
    </xf>
    <xf numFmtId="0" fontId="0" fillId="7" borderId="2" xfId="0" applyFill="1" applyBorder="1" applyAlignment="1">
      <alignment wrapText="1"/>
    </xf>
    <xf numFmtId="0" fontId="0" fillId="8" borderId="2" xfId="0" applyFill="1" applyBorder="1" applyAlignment="1">
      <alignment wrapText="1"/>
    </xf>
    <xf numFmtId="0" fontId="0" fillId="8" borderId="2" xfId="0" applyFill="1" applyBorder="1" applyAlignment="1">
      <alignment horizontal="right" wrapText="1"/>
    </xf>
    <xf numFmtId="0" fontId="0" fillId="6" borderId="2" xfId="0" applyFill="1" applyBorder="1" applyAlignment="1">
      <alignment wrapText="1"/>
    </xf>
    <xf numFmtId="17" fontId="0" fillId="0" borderId="2" xfId="0" applyNumberFormat="1" applyBorder="1" applyAlignment="1">
      <alignment wrapText="1"/>
    </xf>
    <xf numFmtId="0" fontId="0" fillId="5" borderId="2" xfId="0" applyFill="1" applyBorder="1" applyAlignment="1">
      <alignment vertical="center"/>
    </xf>
    <xf numFmtId="3" fontId="0" fillId="6" borderId="2" xfId="0" applyNumberFormat="1" applyFill="1" applyBorder="1" applyAlignment="1">
      <alignment horizontal="right" wrapText="1"/>
    </xf>
    <xf numFmtId="3" fontId="0" fillId="0" borderId="2" xfId="0" applyNumberFormat="1" applyBorder="1" applyAlignment="1">
      <alignment horizontal="right" wrapText="1"/>
    </xf>
    <xf numFmtId="46" fontId="0" fillId="6" borderId="2" xfId="0" applyNumberFormat="1" applyFill="1" applyBorder="1" applyAlignment="1">
      <alignment horizontal="right" wrapText="1"/>
    </xf>
    <xf numFmtId="46" fontId="0" fillId="0" borderId="2" xfId="0" applyNumberFormat="1" applyBorder="1" applyAlignment="1">
      <alignment horizontal="right" wrapText="1"/>
    </xf>
    <xf numFmtId="46" fontId="0" fillId="8" borderId="2" xfId="0" applyNumberFormat="1" applyFill="1" applyBorder="1" applyAlignment="1">
      <alignment horizontal="right" wrapText="1"/>
    </xf>
    <xf numFmtId="3" fontId="0" fillId="8" borderId="2" xfId="0" applyNumberFormat="1" applyFill="1" applyBorder="1" applyAlignment="1">
      <alignment horizontal="right" wrapText="1"/>
    </xf>
    <xf numFmtId="20" fontId="0" fillId="6" borderId="2" xfId="0" applyNumberFormat="1" applyFill="1" applyBorder="1" applyAlignment="1">
      <alignment horizontal="right" wrapText="1"/>
    </xf>
    <xf numFmtId="20" fontId="0" fillId="0" borderId="2" xfId="0" applyNumberFormat="1" applyBorder="1" applyAlignment="1">
      <alignment horizontal="right" wrapText="1"/>
    </xf>
    <xf numFmtId="20" fontId="0" fillId="8" borderId="2" xfId="0" applyNumberFormat="1" applyFill="1" applyBorder="1" applyAlignment="1">
      <alignment horizontal="right" wrapText="1"/>
    </xf>
    <xf numFmtId="3" fontId="0" fillId="9" borderId="2" xfId="0" applyNumberFormat="1" applyFill="1" applyBorder="1" applyAlignment="1">
      <alignment horizontal="right" wrapText="1"/>
    </xf>
    <xf numFmtId="0" fontId="0" fillId="9" borderId="2" xfId="0" applyFill="1" applyBorder="1" applyAlignment="1">
      <alignment horizontal="right" wrapText="1"/>
    </xf>
    <xf numFmtId="16" fontId="0" fillId="0" borderId="2" xfId="0" applyNumberFormat="1" applyBorder="1" applyAlignment="1">
      <alignment wrapText="1"/>
    </xf>
    <xf numFmtId="15" fontId="0" fillId="0" borderId="2" xfId="0" applyNumberFormat="1" applyBorder="1" applyAlignment="1">
      <alignment wrapText="1"/>
    </xf>
    <xf numFmtId="0" fontId="0" fillId="5" borderId="3" xfId="0" applyFill="1" applyBorder="1" applyAlignment="1">
      <alignment wrapText="1"/>
    </xf>
    <xf numFmtId="0" fontId="0" fillId="0" borderId="4" xfId="0" applyBorder="1" applyAlignment="1">
      <alignment wrapText="1"/>
    </xf>
    <xf numFmtId="0" fontId="0" fillId="0" borderId="3" xfId="0" applyBorder="1" applyAlignment="1">
      <alignment vertical="center"/>
    </xf>
    <xf numFmtId="0" fontId="0" fillId="0" borderId="3" xfId="0" applyBorder="1" applyAlignment="1">
      <alignment wrapText="1"/>
    </xf>
    <xf numFmtId="0" fontId="0" fillId="0" borderId="5" xfId="0" applyBorder="1" applyAlignment="1">
      <alignment wrapText="1"/>
    </xf>
    <xf numFmtId="15" fontId="0" fillId="0" borderId="4" xfId="0" applyNumberFormat="1" applyBorder="1" applyAlignment="1">
      <alignment horizontal="right" wrapText="1"/>
    </xf>
    <xf numFmtId="15" fontId="0" fillId="5" borderId="2" xfId="0" applyNumberFormat="1" applyFill="1" applyBorder="1" applyAlignment="1">
      <alignment horizontal="right" wrapText="1"/>
    </xf>
    <xf numFmtId="0" fontId="0" fillId="5" borderId="4" xfId="0" applyFill="1" applyBorder="1" applyAlignment="1">
      <alignment wrapText="1"/>
    </xf>
    <xf numFmtId="0" fontId="0" fillId="8" borderId="3" xfId="0" applyFill="1" applyBorder="1" applyAlignment="1">
      <alignment wrapText="1"/>
    </xf>
    <xf numFmtId="15" fontId="0" fillId="0" borderId="2" xfId="0" applyNumberFormat="1" applyBorder="1" applyAlignment="1">
      <alignment vertical="center"/>
    </xf>
    <xf numFmtId="15" fontId="0" fillId="5" borderId="2" xfId="0" applyNumberFormat="1" applyFill="1" applyBorder="1" applyAlignment="1">
      <alignment wrapText="1"/>
    </xf>
    <xf numFmtId="0" fontId="0" fillId="0" borderId="0" xfId="0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10" borderId="0" xfId="0" applyFont="1" applyFill="1" applyAlignment="1">
      <alignment horizontal="left" vertical="center"/>
    </xf>
    <xf numFmtId="0" fontId="0" fillId="10" borderId="0" xfId="0" applyFill="1" applyAlignment="1">
      <alignment horizontal="left" vertical="center"/>
    </xf>
    <xf numFmtId="0" fontId="0" fillId="2" borderId="0" xfId="0" applyFill="1" applyAlignment="1">
      <alignment horizontal="left" vertical="center"/>
    </xf>
    <xf numFmtId="14" fontId="0" fillId="0" borderId="1" xfId="0" applyNumberFormat="1" applyBorder="1"/>
    <xf numFmtId="3" fontId="0" fillId="0" borderId="0" xfId="0" applyNumberFormat="1"/>
    <xf numFmtId="165" fontId="0" fillId="0" borderId="1" xfId="0" applyNumberFormat="1" applyBorder="1"/>
    <xf numFmtId="0" fontId="7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15" fontId="0" fillId="0" borderId="4" xfId="0" applyNumberFormat="1" applyBorder="1" applyAlignment="1">
      <alignment wrapText="1"/>
    </xf>
    <xf numFmtId="11" fontId="0" fillId="6" borderId="2" xfId="0" applyNumberFormat="1" applyFill="1" applyBorder="1" applyAlignment="1">
      <alignment horizontal="right" wrapText="1"/>
    </xf>
    <xf numFmtId="0" fontId="0" fillId="0" borderId="6" xfId="0" applyBorder="1" applyAlignment="1">
      <alignment horizontal="right" wrapText="1"/>
    </xf>
    <xf numFmtId="0" fontId="0" fillId="0" borderId="0" xfId="0" applyAlignment="1">
      <alignment horizontal="left" indent="1"/>
    </xf>
    <xf numFmtId="44" fontId="0" fillId="0" borderId="0" xfId="0" applyNumberFormat="1"/>
    <xf numFmtId="11" fontId="0" fillId="8" borderId="2" xfId="0" applyNumberFormat="1" applyFill="1" applyBorder="1" applyAlignment="1">
      <alignment horizontal="right" wrapText="1"/>
    </xf>
    <xf numFmtId="16" fontId="0" fillId="0" borderId="2" xfId="0" applyNumberFormat="1" applyBorder="1" applyAlignment="1">
      <alignment horizontal="right" wrapText="1"/>
    </xf>
    <xf numFmtId="46" fontId="0" fillId="0" borderId="0" xfId="0" applyNumberFormat="1"/>
    <xf numFmtId="0" fontId="0" fillId="0" borderId="0" xfId="0" applyFont="1" applyAlignment="1">
      <alignment horizontal="left" vertical="center"/>
    </xf>
    <xf numFmtId="0" fontId="0" fillId="0" borderId="0" xfId="0" applyNumberFormat="1"/>
    <xf numFmtId="0" fontId="0" fillId="0" borderId="0" xfId="0" applyFill="1"/>
    <xf numFmtId="0" fontId="0" fillId="0" borderId="0" xfId="0" applyFill="1" applyAlignment="1">
      <alignment horizontal="left"/>
    </xf>
    <xf numFmtId="0" fontId="0" fillId="0" borderId="0" xfId="0" applyNumberFormat="1" applyFill="1"/>
    <xf numFmtId="10" fontId="0" fillId="0" borderId="0" xfId="0" applyNumberFormat="1" applyFill="1"/>
    <xf numFmtId="0" fontId="0" fillId="0" borderId="1" xfId="0" applyNumberFormat="1" applyFill="1" applyBorder="1"/>
    <xf numFmtId="9" fontId="0" fillId="0" borderId="0" xfId="6" applyNumberFormat="1" applyFont="1"/>
    <xf numFmtId="164" fontId="0" fillId="0" borderId="0" xfId="0" applyNumberFormat="1" applyFill="1"/>
  </cellXfs>
  <cellStyles count="8">
    <cellStyle name="Comma" xfId="5" builtinId="3"/>
    <cellStyle name="Currency 2" xfId="4" xr:uid="{00000000-0005-0000-0000-000000000000}"/>
    <cellStyle name="Hyperlink 2" xfId="3" xr:uid="{00000000-0005-0000-0000-000001000000}"/>
    <cellStyle name="Normal" xfId="0" builtinId="0"/>
    <cellStyle name="Normal 2" xfId="2" xr:uid="{00000000-0005-0000-0000-000003000000}"/>
    <cellStyle name="Normal 3" xfId="1" xr:uid="{00000000-0005-0000-0000-000004000000}"/>
    <cellStyle name="Normal 4" xfId="7" xr:uid="{5E7AFA11-CE3E-4342-B7C1-1CE8CA97BF1E}"/>
    <cellStyle name="Percent" xfId="6" builtinId="5"/>
  </cellStyles>
  <dxfs count="385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34" formatCode="_-&quot;Rp&quot;* #,##0.00_-;\-&quot;Rp&quot;* #,##0.00_-;_-&quot;Rp&quot;* &quot;-&quot;??_-;_-@_-"/>
    </dxf>
    <dxf>
      <numFmt numFmtId="34" formatCode="_-&quot;Rp&quot;* #,##0.00_-;\-&quot;Rp&quot;* #,##0.00_-;_-&quot;Rp&quot;* &quot;-&quot;??_-;_-@_-"/>
    </dxf>
    <dxf>
      <numFmt numFmtId="0" formatCode="General"/>
    </dxf>
    <dxf>
      <numFmt numFmtId="0" formatCode="General"/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164" formatCode="[$-13809]dd\ mmmm\ yyyy;@"/>
      <fill>
        <patternFill patternType="none">
          <fgColor indexed="64"/>
          <bgColor auto="1"/>
        </patternFill>
      </fill>
    </dxf>
    <dxf>
      <numFmt numFmtId="164" formatCode="[$-13809]dd\ mmmm\ yyyy;@"/>
      <fill>
        <patternFill patternType="none">
          <fgColor indexed="64"/>
          <bgColor auto="1"/>
        </patternFill>
      </fill>
    </dxf>
    <dxf>
      <numFmt numFmtId="164" formatCode="[$-13809]dd\ mmmm\ yyyy;@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numFmt numFmtId="2" formatCode="0.00"/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  <fill>
        <patternFill patternType="none">
          <fgColor indexed="64"/>
          <bgColor indexed="65"/>
        </patternFill>
      </fill>
    </dxf>
    <dxf>
      <numFmt numFmtId="14" formatCode="0.00%"/>
      <fill>
        <patternFill patternType="none">
          <fgColor indexed="64"/>
          <bgColor indexed="65"/>
        </patternFill>
      </fill>
    </dxf>
    <dxf>
      <numFmt numFmtId="14" formatCode="0.00%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left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alignment horizontal="left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164" formatCode="[$-13809]dd\ mmmm\ yyyy;@"/>
      <fill>
        <patternFill patternType="none">
          <fgColor indexed="64"/>
          <bgColor auto="1"/>
        </patternFill>
      </fill>
    </dxf>
    <dxf>
      <numFmt numFmtId="164" formatCode="[$-13809]dd\ mmmm\ yyyy;@"/>
      <fill>
        <patternFill patternType="none">
          <fgColor indexed="64"/>
          <bgColor auto="1"/>
        </patternFill>
      </fill>
    </dxf>
    <dxf>
      <numFmt numFmtId="164" formatCode="[$-13809]dd\ mmmm\ yyyy;@"/>
      <fill>
        <patternFill patternType="none">
          <fgColor indexed="64"/>
          <bgColor auto="1"/>
        </patternFill>
      </fill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numFmt numFmtId="3" formatCode="#,##0"/>
      <fill>
        <patternFill patternType="none">
          <fgColor indexed="64"/>
          <bgColor auto="1"/>
        </patternFill>
      </fill>
    </dxf>
    <dxf>
      <numFmt numFmtId="14" formatCode="0.00%"/>
    </dxf>
    <dxf>
      <numFmt numFmtId="14" formatCode="0.00%"/>
      <fill>
        <patternFill patternType="none">
          <fgColor indexed="64"/>
          <bgColor auto="1"/>
        </patternFill>
      </fill>
    </dxf>
    <dxf>
      <numFmt numFmtId="3" formatCode="#,##0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19" formatCode="dd/mm/yyyy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19" formatCode="dd/mm/yyyy"/>
      <fill>
        <patternFill patternType="none">
          <fgColor indexed="64"/>
          <bgColor auto="1"/>
        </patternFill>
      </fill>
    </dxf>
    <dxf>
      <border diagonalUp="0" diagonalDown="0" outline="0">
        <left style="thin">
          <color indexed="64"/>
        </left>
        <right/>
        <top/>
        <bottom/>
      </border>
    </dxf>
    <dxf>
      <numFmt numFmtId="165" formatCode="dd/mm/yyyy;@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/>
        <top/>
        <bottom/>
      </border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535.47552847222" createdVersion="5" refreshedVersion="8" minRefreshableVersion="3" recordCount="672" xr:uid="{00000000-000A-0000-FFFF-FFFF01000000}">
  <cacheSource type="worksheet">
    <worksheetSource name="Table4"/>
  </cacheSource>
  <cacheFields count="33">
    <cacheField name="//" numFmtId="0">
      <sharedItems containsSemiMixedTypes="0" containsString="0" containsNumber="1" containsInteger="1" minValue="2" maxValue="673"/>
    </cacheField>
    <cacheField name="ROWID" numFmtId="0">
      <sharedItems containsSemiMixedTypes="0" containsString="0" containsNumber="1" containsInteger="1" minValue="1" maxValue="757"/>
    </cacheField>
    <cacheField name="//DBS" numFmtId="0">
      <sharedItems containsMixedTypes="1" containsNumber="1" containsInteger="1" minValue="14" maxValue="3286"/>
    </cacheField>
    <cacheField name="HARGA" numFmtId="0">
      <sharedItems containsSemiMixedTypes="0" containsString="0" containsNumber="1" minValue="375" maxValue="1200000"/>
    </cacheField>
    <cacheField name="SALES" numFmtId="0">
      <sharedItems/>
    </cacheField>
    <cacheField name="SALES DICT" numFmtId="0">
      <sharedItems/>
    </cacheField>
    <cacheField name="DISKON" numFmtId="10">
      <sharedItems containsMixedTypes="1" containsNumber="1" minValue="0.1" maxValue="0.2"/>
    </cacheField>
    <cacheField name="DISKON NOTA" numFmtId="10">
      <sharedItems/>
    </cacheField>
    <cacheField name="JUMLAH" numFmtId="0">
      <sharedItems containsSemiMixedTypes="0" containsString="0" containsNumber="1" minValue="0.16666666666666666" maxValue="6000"/>
    </cacheField>
    <cacheField name="NOTA TOKO" numFmtId="0">
      <sharedItems containsSemiMixedTypes="0" containsString="0" containsNumber="1" containsInteger="1" minValue="308" maxValue="4118"/>
    </cacheField>
    <cacheField name="SALES_C" numFmtId="0">
      <sharedItems count="8">
        <s v="H"/>
        <s v="A"/>
        <s v="G"/>
        <s v=""/>
        <s v="B"/>
        <s v="V"/>
        <s v="E" u="1"/>
        <e v="#N/A" u="1"/>
      </sharedItems>
    </cacheField>
    <cacheField name="TOKO-KOTA" numFmtId="0">
      <sharedItems/>
    </cacheField>
    <cacheField name="KODE BARANG" numFmtId="0">
      <sharedItems/>
    </cacheField>
    <cacheField name="NAMA BARANG" numFmtId="0">
      <sharedItems/>
    </cacheField>
    <cacheField name="ADA DI DAFTAR STOCK?" numFmtId="0">
      <sharedItems/>
    </cacheField>
    <cacheField name="JUMLAH_C" numFmtId="0">
      <sharedItems/>
    </cacheField>
    <cacheField name="SATUAN" numFmtId="0">
      <sharedItems/>
    </cacheField>
    <cacheField name="HARGA_C" numFmtId="2">
      <sharedItems/>
    </cacheField>
    <cacheField name="DISKON_C" numFmtId="9">
      <sharedItems/>
    </cacheField>
    <cacheField name="DISKON NOTA_C" numFmtId="9">
      <sharedItems/>
    </cacheField>
    <cacheField name="TANGGAL NOTA" numFmtId="164">
      <sharedItems containsSemiMixedTypes="0" containsNonDate="0" containsDate="1" containsString="0" minDate="2004-06-12T00:00:00" maxDate="2042-05-31T00:00:00" count="107">
        <d v="2024-08-26T00:00:00"/>
        <d v="2024-08-27T00:00:00"/>
        <d v="2024-08-28T00:00:00"/>
        <d v="2024-08-29T00:00:00"/>
        <d v="2024-08-30T00:00:00"/>
        <d v="2024-07-26T00:00:00" u="1"/>
        <d v="2024-07-27T00:00:00" u="1"/>
        <d v="2024-07-29T00:00:00" u="1"/>
        <d v="2024-07-30T00:00:00" u="1"/>
        <d v="2024-07-31T00:00:00" u="1"/>
        <d v="2024-08-01T00:00:00" u="1"/>
        <d v="2024-08-02T00:00:00" u="1"/>
        <d v="2024-08-03T00:00:00" u="1"/>
        <d v="2024-08-05T00:00:00" u="1"/>
        <d v="2024-08-06T00:00:00" u="1"/>
        <d v="2024-08-07T00:00:00" u="1"/>
        <d v="2024-08-08T00:00:00" u="1"/>
        <d v="2024-08-09T00:00:00" u="1"/>
        <d v="2024-08-10T00:00:00" u="1"/>
        <d v="2024-08-12T00:00:00" u="1"/>
        <d v="2024-08-13T00:00:00" u="1"/>
        <d v="2024-08-14T00:00:00" u="1"/>
        <d v="2024-08-15T00:00:00" u="1"/>
        <d v="2024-08-16T00:00:00" u="1"/>
        <d v="2024-08-19T00:00:00" u="1"/>
        <d v="2024-08-20T00:00:00" u="1"/>
        <d v="2024-08-21T00:00:00" u="1"/>
        <d v="2024-08-22T00:00:00" u="1"/>
        <d v="2024-08-23T00:00:00" u="1"/>
        <d v="2024-08-24T00:00:00" u="1"/>
        <d v="2024-09-09T00:00:00" u="1"/>
        <d v="2024-06-26T00:00:00" u="1"/>
        <d v="2024-06-27T00:00:00" u="1"/>
        <d v="2024-06-28T00:00:00" u="1"/>
        <d v="2024-06-29T00:00:00" u="1"/>
        <d v="2024-07-02T00:00:00" u="1"/>
        <d v="2024-07-03T00:00:00" u="1"/>
        <d v="2024-07-04T00:00:00" u="1"/>
        <d v="2024-07-01T00:00:00" u="1"/>
        <d v="2024-07-05T00:00:00" u="1"/>
        <d v="2024-07-06T00:00:00" u="1"/>
        <d v="2024-07-08T00:00:00" u="1"/>
        <d v="2024-07-09T00:00:00" u="1"/>
        <d v="2024-07-10T00:00:00" u="1"/>
        <d v="2024-07-11T00:00:00" u="1"/>
        <d v="2024-07-12T00:00:00" u="1"/>
        <d v="2024-07-13T00:00:00" u="1"/>
        <d v="2024-07-15T00:00:00" u="1"/>
        <d v="2024-07-16T00:00:00" u="1"/>
        <d v="2024-07-17T00:00:00" u="1"/>
        <d v="2024-07-18T00:00:00" u="1"/>
        <d v="2024-07-19T00:00:00" u="1"/>
        <d v="2024-07-20T00:00:00" u="1"/>
        <d v="2024-07-22T00:00:00" u="1"/>
        <d v="2024-07-23T00:00:00" u="1"/>
        <d v="2024-07-24T00:00:00" u="1"/>
        <d v="2024-05-27T00:00:00" u="1"/>
        <d v="2024-05-29T00:00:00" u="1"/>
        <d v="2024-05-30T00:00:00" u="1"/>
        <d v="2024-05-28T00:00:00" u="1"/>
        <d v="2042-05-30T00:00:00" u="1"/>
        <d v="2024-04-27T00:00:00" u="1"/>
        <d v="2024-05-31T00:00:00" u="1"/>
        <d v="2024-06-03T00:00:00" u="1"/>
        <d v="2024-06-04T00:00:00" u="1"/>
        <d v="2024-06-05T00:00:00" u="1"/>
        <d v="2024-06-06T00:00:00" u="1"/>
        <d v="2024-06-07T00:00:00" u="1"/>
        <d v="2024-06-08T00:00:00" u="1"/>
        <d v="2024-06-10T00:00:00" u="1"/>
        <d v="2024-06-11T00:00:00" u="1"/>
        <d v="2024-06-12T00:00:00" u="1"/>
        <d v="2024-06-13T00:00:00" u="1"/>
        <d v="2024-06-14T00:00:00" u="1"/>
        <d v="2024-06-15T00:00:00" u="1"/>
        <d v="2024-06-18T00:00:00" u="1"/>
        <d v="2024-06-19T00:00:00" u="1"/>
        <d v="2024-06-20T00:00:00" u="1"/>
        <d v="2024-06-21T00:00:00" u="1"/>
        <d v="2024-06-22T00:00:00" u="1"/>
        <d v="2024-06-24T00:00:00" u="1"/>
        <d v="2024-06-25T00:00:00" u="1"/>
        <d v="2004-06-12T00:00:00" u="1"/>
        <d v="2024-04-26T00:00:00" u="1"/>
        <d v="2024-04-29T00:00:00" u="1"/>
        <d v="2024-04-30T00:00:00" u="1"/>
        <d v="2024-04-23T00:00:00" u="1"/>
        <d v="2024-05-02T00:00:00" u="1"/>
        <d v="2024-05-03T00:00:00" u="1"/>
        <d v="2024-05-04T00:00:00" u="1"/>
        <d v="2024-05-06T00:00:00" u="1"/>
        <d v="2024-05-07T00:00:00" u="1"/>
        <d v="2024-05-08T00:00:00" u="1"/>
        <d v="2024-05-10T00:00:00" u="1"/>
        <d v="2024-05-11T00:00:00" u="1"/>
        <d v="2024-05-13T00:00:00" u="1"/>
        <d v="2024-05-14T00:00:00" u="1"/>
        <d v="2024-05-15T00:00:00" u="1"/>
        <d v="2024-05-16T00:00:00" u="1"/>
        <d v="2024-05-17T00:00:00" u="1"/>
        <d v="2024-05-18T00:00:00" u="1"/>
        <d v="2024-05-20T00:00:00" u="1"/>
        <d v="2024-05-21T00:00:00" u="1"/>
        <d v="2024-05-22T00:00:00" u="1"/>
        <d v="2024-05-24T00:00:00" u="1"/>
        <d v="2024-05-25T00:00:00" u="1"/>
        <d v="2024-11-05T00:00:00" u="1"/>
      </sharedItems>
    </cacheField>
    <cacheField name="TANGGAL GUDANG" numFmtId="164">
      <sharedItems containsNonDate="0" containsDate="1" containsMixedTypes="1" minDate="2024-08-26T00:00:00" maxDate="2024-08-30T00:00:00"/>
    </cacheField>
    <cacheField name="TANGGAL INPUT" numFmtId="164">
      <sharedItems containsSemiMixedTypes="0" containsNonDate="0" containsDate="1" containsString="0" minDate="2024-05-04T00:00:00" maxDate="2024-09-01T00:00:00" count="77">
        <d v="2024-08-30T00:00:00"/>
        <d v="2024-08-31T00:00:00"/>
        <d v="2024-07-29T00:00:00" u="1"/>
        <d v="2024-07-30T00:00:00" u="1"/>
        <d v="2024-08-02T00:00:00" u="1"/>
        <d v="2024-08-03T00:00:00" u="1"/>
        <d v="2024-08-05T00:00:00" u="1"/>
        <d v="2024-08-06T00:00:00" u="1"/>
        <d v="2024-08-07T00:00:00" u="1"/>
        <d v="2024-08-08T00:00:00" u="1"/>
        <d v="2024-08-09T00:00:00" u="1"/>
        <d v="2024-08-10T00:00:00" u="1"/>
        <d v="2024-08-12T00:00:00" u="1"/>
        <d v="2024-08-15T00:00:00" u="1"/>
        <d v="2024-08-14T00:00:00" u="1"/>
        <d v="2024-08-16T00:00:00" u="1"/>
        <d v="2024-08-19T00:00:00" u="1"/>
        <d v="2024-08-20T00:00:00" u="1"/>
        <d v="2024-08-21T00:00:00" u="1"/>
        <d v="2024-08-22T00:00:00" u="1"/>
        <d v="2024-08-24T00:00:00" u="1"/>
        <d v="2024-08-26T00:00:00" u="1"/>
        <d v="2024-08-27T00:00:00" u="1"/>
        <d v="2024-06-29T00:00:00" u="1"/>
        <d v="2024-07-02T00:00:00" u="1"/>
        <d v="2024-07-04T00:00:00" u="1"/>
        <d v="2024-07-05T00:00:00" u="1"/>
        <d v="2024-07-06T00:00:00" u="1"/>
        <d v="2024-07-08T00:00:00" u="1"/>
        <d v="2024-07-09T00:00:00" u="1"/>
        <d v="2024-07-10T00:00:00" u="1"/>
        <d v="2024-07-13T00:00:00" u="1"/>
        <d v="2024-07-15T00:00:00" u="1"/>
        <d v="2024-07-16T00:00:00" u="1"/>
        <d v="2024-07-19T00:00:00" u="1"/>
        <d v="2024-07-20T00:00:00" u="1"/>
        <d v="2024-07-22T00:00:00" u="1"/>
        <d v="2024-07-23T00:00:00" u="1"/>
        <d v="2024-07-24T00:00:00" u="1"/>
        <d v="2024-07-25T00:00:00" u="1"/>
        <d v="2024-05-30T00:00:00" u="1"/>
        <d v="2024-05-31T00:00:00" u="1"/>
        <d v="2024-06-03T00:00:00" u="1"/>
        <d v="2024-06-04T00:00:00" u="1"/>
        <d v="2024-06-05T00:00:00" u="1"/>
        <d v="2024-06-07T00:00:00" u="1"/>
        <d v="2024-06-08T00:00:00" u="1"/>
        <d v="2024-06-10T00:00:00" u="1"/>
        <d v="2024-06-11T00:00:00" u="1"/>
        <d v="2024-06-12T00:00:00" u="1"/>
        <d v="2024-06-13T00:00:00" u="1"/>
        <d v="2024-06-18T00:00:00" u="1"/>
        <d v="2024-06-20T00:00:00" u="1"/>
        <d v="2024-06-21T00:00:00" u="1"/>
        <d v="2024-06-22T00:00:00" u="1"/>
        <d v="2024-06-24T00:00:00" u="1"/>
        <d v="2024-06-25T00:00:00" u="1"/>
        <d v="2024-06-26T00:00:00" u="1"/>
        <d v="2024-06-27T00:00:00" u="1"/>
        <d v="2024-06-15T00:00:00" u="1"/>
        <d v="2024-06-14T00:00:00" u="1"/>
        <d v="2024-05-04T00:00:00" u="1"/>
        <d v="2024-05-06T00:00:00" u="1"/>
        <d v="2024-05-07T00:00:00" u="1"/>
        <d v="2024-05-08T00:00:00" u="1"/>
        <d v="2024-05-10T00:00:00" u="1"/>
        <d v="2024-05-11T00:00:00" u="1"/>
        <d v="2024-05-13T00:00:00" u="1"/>
        <d v="2024-05-14T00:00:00" u="1"/>
        <d v="2024-05-17T00:00:00" u="1"/>
        <d v="2024-05-18T00:00:00" u="1"/>
        <d v="2024-05-20T00:00:00" u="1"/>
        <d v="2024-05-21T00:00:00" u="1"/>
        <d v="2024-05-24T00:00:00" u="1"/>
        <d v="2024-05-25T00:00:00" u="1"/>
        <d v="2024-05-27T00:00:00" u="1"/>
        <d v="2024-05-29T00:00:00" u="1"/>
      </sharedItems>
    </cacheField>
    <cacheField name="KOMENTAR" numFmtId="0">
      <sharedItems/>
    </cacheField>
    <cacheField name="NAMA BARANG NOTA" numFmtId="0">
      <sharedItems containsNonDate="0" containsString="0" containsBlank="1"/>
    </cacheField>
    <cacheField name="TATAL DISKON" numFmtId="0">
      <sharedItems containsSemiMixedTypes="0" containsString="0" containsNumber="1" minValue="375" maxValue="575000"/>
    </cacheField>
    <cacheField name="TOTAL" numFmtId="0">
      <sharedItems containsSemiMixedTypes="0" containsString="0" containsNumber="1" minValue="3450" maxValue="4320000"/>
    </cacheField>
    <cacheField name="Column2" numFmtId="0">
      <sharedItems/>
    </cacheField>
    <cacheField name="I" numFmtId="0">
      <sharedItems containsSemiMixedTypes="0" containsString="0" containsNumber="1" containsInteger="1" minValue="0" maxValue="0"/>
    </cacheField>
    <cacheField name="Column1" numFmtId="0">
      <sharedItems/>
    </cacheField>
    <cacheField name="CONCAT_TOKO KOTA + NAMA BARANG" numFmtId="0">
      <sharedItems count="8000">
        <s v="MANGGALA SAKTI-MALANG_GARISAN BUTTERFLY BT 30CM"/>
        <s v="SIANA (PECINAN)-MALANG_GARISAN BUTTERFLY BT 20CM"/>
        <s v="BRUK MENCENG-PURBALINGGA_ISI STAPLER 13/8 JOSS"/>
        <s v="SINAR BHAKTI-YOGYA_PIANIKA LOVELY BIRU"/>
        <s v="REJO AGUNG-JOMBANG_BP GEL TF-1190 0.3MM HIGHTECH (B)"/>
        <s v="SBM-SEMARANG_SLIDE BINDER 7MM K KUNING"/>
        <s v="SBM-SEMARANG_SLIDE BINDER 7MM K PUTIH"/>
        <s v="SBM-SEMARANG_SLIDE BINDER 7MM K BIRU"/>
        <s v="SUKSES MAKMUR (INTAN)-COMAL_SELONGSONG PENTEL ENTER"/>
        <s v="CV BAROKAH-SEMARANG_BP X DATA M2"/>
        <s v="CV BAROKAH-SEMARANG_LEM BAKAR STIK 7X30 WOMY PUTIH K"/>
        <s v="CV BAROKAH-SEMARANG_KARTU ABSENSI KOJIKO DUS MERAH"/>
        <s v="ANEKA-MALANG_GARISAN BT 172-05 KECIL"/>
        <s v="ANEKA-MALANG_GARISAN BT 172-06 BESAR"/>
        <s v="MERAH 2-YOGYA_STIP W/B CLEAR B"/>
        <s v="MERAH 2-YOGYA_PUNCH 3011"/>
        <s v="MERAH 2-YOGYA_DISPENSER KUROMI"/>
        <s v="MERAH 2-YOGYA_TAS KARUNG 70X80 (7080)"/>
        <s v="MERAH 2-YOGYA_TAS KARUNG 55X65 (5565)"/>
        <s v="MERAH 2-YOGYA_TAS KARUNG 40X45 "/>
        <s v="MERAH 2-YOGYA_TAS KARUNG 50X55 (5055)"/>
        <s v="MERAH 2-YOGYA_SAMPUL ROLL DUST 254"/>
        <s v="MERAH 2-YOGYA_SAMPUL ROLL DUST 344"/>
        <s v="MERAH 2-YOGYA_SAMPUL ROLL DUST 454"/>
        <s v="MERAH 2-YOGYA_GARISAN SABLON GAMBAR 6605"/>
        <s v="MERAH 2-YOGYA_NOTEBOOK TALI A5-110"/>
        <s v="MERAH 2-YOGYA_SKETCH BOOK A5 3555 POLOS"/>
        <s v="MERAH 2-YOGYA_SKETCH BOOK A4 56183 BERUANG"/>
        <s v="MERAH 2-YOGYA_SKETCH BOOK A4 56172 PEMANDANGAN"/>
        <s v="MERAH 2-YOGYA_STABILLO VTRO HL-1203 PASTEL"/>
        <s v="MERAH 2-YOGYA_NOTEBOOK SPIRAL 18100-68"/>
        <s v="MERAH 2-YOGYA_NOTEBOOK 18100-61"/>
        <s v="MERAH 2-YOGYA_NOTEBOOK SPIRAL 28825-61 A5"/>
        <s v="MERAH 2-YOGYA_NOTEBOOK SPIRAL 28850-61"/>
        <s v="MERAH 2-YOGYA_NOTEBOOK SPIRAL 50100-71"/>
        <s v="MERAH 2-YOGYA_NOTEBOOK SPIRAL 28850-64"/>
        <s v="MERAH 2-YOGYA_NOTEBOOK SPIRAL 28850-65"/>
        <s v="MERAH 2-YOGYA_BP TF-2037 6W"/>
        <s v="MERAH 2-YOGYA_WOODEN CLIP SET"/>
        <s v="MERAH 2-YOGYA_ACRYLIC NT 7X10"/>
        <s v="MERAH 2-YOGYA_ACRYLIC NT 7X20"/>
        <s v="MERAH 2-YOGYA_ACRYLIC 7X25"/>
        <s v="MERAH 2-YOGYA_ACRYLIC 7X30"/>
        <s v="MERAH 2-YOGYA_BALON HB LKF 4W LKF 3200 HB4"/>
        <s v="MERAH 2-YOGYA_BALON FS POLKADOT LKF 3200 PW"/>
        <s v="MERAH 2-YOGYA_BALON LKM 2200"/>
        <s v="MERAH 2-YOGYA_BALON LKP 2200"/>
        <s v="MERAH 2-YOGYA_BALON LMP 2200"/>
        <s v="MERAH 2-YOGYA_BALON BL 10082"/>
        <s v="TRIO PLAZA-MAGELANG_BP GEL SAFARI 0.28 HITECH SF-559 HITAM"/>
        <s v="TRIO PLAZA-MAGELANG_BP SF-266 HITAM"/>
        <s v="TRIO PLAZA-MAGELANG_BP GEL KOALA GP-168-F BR TUA"/>
        <s v="TRIO PLAZA-MAGELANG_BP GEL KOALA GP-168-A MERAH"/>
        <s v="TRIO PLAZA-MAGELANG_BP GEL KOALA GP-168-D VL"/>
        <s v="TRIO PLAZA-MAGELANG_BP GEL KOALA GP-168-I COKLAT"/>
        <s v="TRIO PLAZA-MAGELANG_BP GEL KOALA GP-168-G PK"/>
        <s v="TRIO PLAZA-MAGELANG_BP ZHIXIN ZX 102 HITAM BUNGA"/>
        <s v="TRIO PLAZA-MAGELANG_BP GEL ZHIXIN G 3159"/>
        <s v="TRIO PLAZA-MAGELANG_BP GEL ZHIXIN (LOVEIN) G 3125 BTS"/>
        <s v="TRIO PLAZA-MAGELANG_BP DEBOZZ DB G 09 CLICK HITAM"/>
        <s v="TRIO PLAZA-MAGELANG_BP DEBOZZ DB-530"/>
        <s v="TRIO PLAZA-MAGELANG_BP DEBOZZ 0.5 DB 550 HITAM"/>
        <s v="TRIO PLAZA-MAGELANG_BP TF 1022 HITAM"/>
        <s v="TRIO PLAZA-MAGELANG_BP GEL ZHIXIN G 3164"/>
        <s v="TRIO PLAZA-MAGELANG_BP GEL ZHIXIN G 5017"/>
        <s v="TRIO PLAZA-MAGELANG_MECHPEN TIZO G 9000 A"/>
        <s v="TRIO PLAZA-MAGELANG_MECHPEN TIZO G 9008 A"/>
        <s v="TRIO PLAZA-MAGELANG_MECHPEN TIZO G 09301 (24PCS)"/>
        <s v="TRIO PLAZA-MAGELANG_BP GEL ZUI XUA HY-1020 HITAM"/>
        <s v="TRIO PLAZA-MAGELANG_BP JL-212 + ISI"/>
        <s v="TRIO PLAZA-MAGELANG_BP GEL COSH 0.5 CS-G89 HITAM"/>
        <s v="TRIO PLAZA-MAGELANG_BP GEL TF-1191 BODY WR 0.3MM HIGHTECH"/>
        <s v="TRIO PLAZA-MAGELANG_BP GEL TF-1190 0.3MM HIGHTECH (H)"/>
        <s v="TRIO PLAZA-MAGELANG_BP 1001 10W TOPPER AVENGERS (36)"/>
        <s v="TRIO PLAZA-MAGELANG_BP 1006 10W KUROMI (36)"/>
        <s v="TRIO PLAZA-MAGELANG_STABILLO VTRO HL-1203 PASTEL"/>
        <s v="TRIO PLAZA-MAGELANG_STABILLO TF-1145 LIVE COLOUR PASTEL"/>
        <s v="TRIO PLAZA-MAGELANG_ISI GEL SQ 321 MIX"/>
        <s v="TRIO PLAZA-MAGELANG_BP GEL MD-241 BERUANG (36)"/>
        <s v="TRIO PLAZA-MAGELANG_BP GEL DTIAN DT-612"/>
        <s v="TRIO PLAZA-MAGELANG_BP TF-2037 6W"/>
        <s v="TRIO PLAZA-MAGELANG_GARISAN SET 20CM 8182 (1 BOX=40 PCS)"/>
        <s v="TRIO PLAZA-MAGELANG_GARISAN SET 20CM 8208 (1 BOX=40 PCS)"/>
        <s v="TRIO PLAZA-MAGELANG_GARISAN SET 20CM 8177 (1 BOX=40 PCS)"/>
        <s v="TRIO PLAZA-MAGELANG_TIPEX KERTAS NO. 8588"/>
        <s v="TRIO PLAZA-MAGELANG_TIPEX KERTAS NO. 8587"/>
        <s v="TRIO PLAZA-MAGELANG_TIPEX KERTAS NO. 8589"/>
        <s v="TRIO PLAZA-MAGELANG_TIPEX KERTAS NO. 9543"/>
        <s v="TRIO PLAZA-MAGELANG_TIPEX KERTAS DP-902"/>
        <s v="TRIO PLAZA-MAGELANG_TIPEX KERTAS XB-B255"/>
        <s v="TRIO PLAZA-MAGELANG_BP GEL + GANTUNGAN A931"/>
        <s v="TRIO PLAZA-MAGELANG_BP GEL + GANTUNGAN 9165"/>
        <s v="TRIO PLAZA-MAGELANG_BP GEL + GANTUNGAN 9166"/>
        <s v="TRIO PLAZA-MAGELANG_BUKU TABUNGAN KOJIKO"/>
        <s v="TRIO PLAZA-MAGELANG_SKETCH BOOK A4 56183 BERUANG"/>
        <s v="TRIO PLAZA-MAGELANG_SKETCH BOOK A4 56184 GIRL"/>
        <s v="TRIO PLAZA-MAGELANG_SKETCH BOOK A4 56172 PEMANDANGAN"/>
        <s v="TRIO PLAZA-MAGELANG_STICKER JBE-43"/>
        <s v="TRIO PLAZA-MAGELANG_STICKER JBE-24"/>
        <s v="TRIO PLAZA-MAGELANG_STICKER XTQ-E"/>
        <s v="TRIO PLAZA-MAGELANG_STICKER JBE-35"/>
        <s v="TRIO PLAZA-MAGELANG_STICKER JBE-30"/>
        <s v="TRIO PLAZA-MAGELANG_BINDER NOTE FANCY SLIP A5-1903SS/ SKY"/>
        <s v="TRIO PLAZA-MAGELANG_BINDERNOTE A5 GASTA HP 2009 T"/>
        <s v="TRIO PLAZA-MAGELANG_BN A5 GASTA HP 2006 T"/>
        <s v="TRIO PLAZA-MAGELANG_BINDERNOTE A5 GASTA P 2002 P"/>
        <s v="TRIO PLAZA-MAGELANG_BN GASTA PRINT + SLIP 77725-12/VT"/>
        <s v="TRIO PLAZA-MAGELANG_NOTEBOOK SPIRAL A5 LB-2529-22"/>
        <s v="TRIO PLAZA-MAGELANG_NOTEBOOK SPIRAL A5 8006"/>
        <s v="TRIO PLAZA-MAGELANG_NOTEBOOK SPIRAL A5 8001"/>
        <s v="TRIO PLAZA-MAGELANG_NOTEBOOK SPIRAL A5 8007"/>
        <s v="TRIO PLAZA-MAGELANG_NOTEBOOK SPIRAL A5 LB-2529-25"/>
        <s v="TRIO PLAZA-MAGELANG_NOTEBOOK SPIRAL A5 LB-2529-23"/>
        <s v="TRIO PLAZA-MAGELANG_BUKU MEWARNAI 3D AS-C031_C036 +STIKER"/>
        <s v="TRIO PLAZA-MAGELANG_BUKU MEWARNAI 1807 +STIKER (4 GAMBAR)"/>
        <s v="TRIO PLAZA-MAGELANG_BUKU MEWARNAI 9080 (18 GAMBAR)"/>
        <s v="TRIO PLAZA-MAGELANG_SAMPUL METALIK KWARTO WORRY (2)"/>
        <s v="TRIO PLAZA-MAGELANG_BINDER NOTE HYB - 86804 A5"/>
        <s v="TRIO PLAZA-MAGELANG_SKETCH BOOK A5 3555 POLOS"/>
        <s v="TRIO PLAZA-MAGELANG_NOTEBOOK SPIRAL 8417"/>
        <s v="TRIO PLAZA-MAGELANG_NOTEBOOK SPIRAL 1316"/>
        <s v="TRIO PLAZA-MAGELANG_BUKU MEWARNAI 2201 (4 GAMBAR)"/>
        <s v="TRIO PLAZA-MAGELANG_MAP ZIPPER REST / JALA BERDIRI A5 SIKA BIRU"/>
        <s v="TRIO PLAZA-MAGELANG_MAP ZIPPER REST / JALA BERDIRI A5 SIKA HITAM"/>
        <s v="TRIO PLAZA-MAGELANG_TAS KARUNG 50X55 (5055)"/>
        <s v="TRIO PLAZA-MAGELANG_TAS KARUNG 70X53 (7053)"/>
        <s v="TRIO PLAZA-MAGELANG_NOTEBOOK  A5-105"/>
        <s v="TRIO PLAZA-MAGELANG_NOTEBOOK  707-44"/>
        <s v="TRIO PLAZA-MAGELANG_NOTEBOOK  707-45"/>
        <s v="TRIO PLAZA-MAGELANG_NOTEBOOK SPIRAL 25100-71"/>
        <s v="TRIO PLAZA-MAGELANG_NOTEBOOK 18100-62"/>
        <s v="TRIO PLAZA-MAGELANG_NOTEBOOK 18100-61"/>
        <s v="TRIO PLAZA-MAGELANG_NOTEBOOK GLITTER JT 7050-2"/>
        <s v="TRIO PLAZA-MAGELANG_NOTEBOOK GLITTER JT 7050-11"/>
        <s v="TRIO PLAZA-MAGELANG_NOTEBOOK GLITTER JT 7050-19"/>
        <s v="TRIO PLAZA-MAGELANG_NOTEBOOK B0200 (A5）"/>
        <s v="TRIO PLAZA-MAGELANG_STICK NOTE TF 654-8C-M"/>
        <s v="TRIO PLAZA-MAGELANG_PUNCH 3011"/>
        <s v="TRIO PLAZA-MAGELANG_LEM BAKAR STIK 7X30 WOMY PUTIH K"/>
        <s v="TRIO PLAZA-MAGELANG_ASAHAN TOPLES DY-347 GIGI (1 TOP=80 PCS)"/>
        <s v="TRIO PLAZA-MAGELANG_ASAHAN TOPLES 8817 UNICORN (1 TOP=40 PCS)"/>
        <s v="TRIO PLAZA-MAGELANG_ASAHAN TOPLES R-5857 KITTY (1 TOP=17PCS)"/>
        <s v="TRIO PLAZA-MAGELANG_DISPENSER MICROTOP M 700"/>
        <s v="TRIO PLAZA-MAGELANG_PC KODE 3 SUSUN 3D KK-2401"/>
        <s v="TRIO PLAZA-MAGELANG_KEY RING K-30 (1 BOX=31 PCS)"/>
        <s v="TRIO PLAZA-MAGELANG_PAPAN W/B JL-115"/>
        <s v="TRIO PLAZA-MAGELANG_ISOLASI 608"/>
        <s v="TRIO PLAZA-MAGELANG_ASAHAN TOPLES 158 SANRIO (1 TOP=36 PCS)"/>
        <s v="TRIO PLAZA-MAGELANG_ASAHAN TOPLES 623 KUROMI (1 TOP=52 PCS)"/>
        <s v="TRIO PLAZA-MAGELANG_PENCIL CASE XLG BD814"/>
        <s v="TRIO PLAZA-MAGELANG_PENCIL CASE XLG BD838"/>
        <s v="TRIO PLAZA-MAGELANG_P CASE XLG BD 331-23"/>
        <s v="TRIO PLAZA-MAGELANG_PENCIL CASE XLG BD786"/>
        <s v="TRIO PLAZA-MAGELANG_PC 6675 2 ZIPPER MIX TANPA MIKA"/>
        <s v="TRIO PLAZA-MAGELANG_P CASE XLG BD 194-26"/>
        <s v="TRIO PLAZA-MAGELANG_PENCIL CASE MIKA RAKITAN SQ-803"/>
        <s v="TRIO PLAZA-MAGELANG_DISPENSER KUROMI"/>
        <s v="TRIO PLAZA-MAGELANG_NOTEBOOK AA0920-3 (0929)"/>
        <s v="TRIO PLAZA-MAGELANG_BP GEL ZHIXIN G 3161"/>
        <s v="ARIA-PONOROGO_AGENDA PRO DELUXE PC-121 WK KECIL"/>
        <s v="ARIA-PONOROGO_AGENDA 50K BC-511 (35-50)"/>
        <s v="ARIA-PONOROGO_NOTEBOOK XQ-3223"/>
        <s v="ARIA-PONOROGO_TAS GB-M WARNA-WARNI"/>
        <s v="ARIA-PONOROGO_TAS GB-S WARNA-WARNI"/>
        <s v="ARIA-PONOROGO_TAS TIDUR GGH-L (6 MOTIF)"/>
        <s v="ARIA-PONOROGO_TAS TIDUR GGH-M (6 MOTIF)"/>
        <s v="ARIA-PONOROGO_KACA PEMBESAR TF BIASA 50"/>
        <s v="ARIA-PONOROGO_KACA PEMBESAR TF BIASA 60"/>
        <s v="ARIA-PONOROGO_MAGNET 025/ 034"/>
        <s v="ARIA-PONOROGO_MAGNET 8011-6"/>
        <s v="ARIA-PONOROGO_KAWAT 10CM WARNA"/>
        <s v="ARIA-PONOROGO_AGENDA PRO DELUXE PC-122 BESAR"/>
        <s v="ARIA-PONOROGO_AGENDA KERJA WK-125"/>
        <s v="ARIA-PONOROGO_TIPEX KERTAS NO. 870"/>
        <s v="ARIA-PONOROGO_TIPEX KERTAS NO. 9425"/>
        <s v="ARIA-PONOROGO_TIPEX KERTAS NO. 9497"/>
        <s v="ARIA-PONOROGO_TIPEX KERTAS NO. 9489"/>
        <s v="ARIA-PONOROGO_PENSIL CASE A-207"/>
        <s v="ARIA-PONOROGO_PENSIL CASE S-300"/>
        <s v="ARIA-PONOROGO_BINDERNOTE A5 MICROTOP UN 36 UNIVERSITY"/>
        <s v="ARIA-PONOROGO_GARISAN LIPAT 30CM 6623 (1 BOX=40 PCS)"/>
        <s v="ARIA-PONOROGO_PAPAN W/B JL-116"/>
        <s v="ARIA-PONOROGO_PAPAN W/B JL-115"/>
        <s v="ARIA-PONOROGO_BP 1006 10W KUROMI (36)"/>
        <s v="ARIA-PONOROGO_STABILLO VTRO HL-1203 PASTEL"/>
        <s v="ARIA-PONOROGO_BINDERNOTE A5 GASTA P 2011 M (METALIK)"/>
        <s v="ARIA-PONOROGO_BINDERNOTE A5 MICROTOP BT 36 BATIK"/>
        <s v="ARIA-PONOROGO_BINDERNOTE A5 PP HP 2008"/>
        <s v="ARIA-PONOROGO_BINDERNOTE A5 GASTA P 2002 P"/>
        <s v="ARIA-PONOROGO_STABILLO TF-1145 LIVE COLOUR PASTEL"/>
        <s v="ARIA-PONOROGO_PAPAN W/B JL-117"/>
        <s v="ARIA-PONOROGO_NOTEBOOK SPIRAL A5 8007"/>
        <s v="ARIA-PONOROGO_NOTEBOOK SPIRAL A5 8001"/>
        <s v="ARIA-PONOROGO_PENSIL CASE A-777 + CAL"/>
        <s v="ARIA-PONOROGO_PENCIL CASE KALENG PC-615-7DS"/>
        <s v="ARIA-PONOROGO_AGENDA BRANDED KANCING BUAYA"/>
        <s v="ARIA-PONOROGO_AGENDA NB 100K 5674"/>
        <s v="ARIA-PONOROGO_JANGKA JOSS MS-404"/>
        <s v="ANDI STAR-SALATIGA_TAS KARUNG 35X40 (3540)"/>
        <s v="ANDI STAR-SALATIGA_TAS KARUNG 50X55 (5055)"/>
        <s v="ANDI STAR-SALATIGA_BINDERNOTE A5 B0196"/>
        <s v="ANDI STAR-SALATIGA_NOTEBOOK SPIRAL 28850-61"/>
        <s v="ANDI STAR-SALATIGA_NOTEBOOK SPIRAL 28825-61 A5"/>
        <s v="ANDI STAR-SALATIGA_NOTEBOOK 70100-11"/>
        <s v="ANDI STAR-SALATIGA_NOTEBOOK GLITTER JT 7050-11"/>
        <s v="ANDI STAR-SALATIGA_NOTEBOOK GLITTER JT 7050-19"/>
        <s v="ANDI STAR-SALATIGA_NOTEBOOK GLITTER JT 7050-2"/>
        <s v="ANDI STAR-SALATIGA_NOTEBOOK GLITTER JT 7050-18"/>
        <s v="ANDI STAR-SALATIGA_STICK NOTE TF 654-8C-M"/>
        <s v="ANDI STAR-SALATIGA_NOTEBOOK SPIRAL A5 LB-2529-22"/>
        <s v="ANDI STAR-SALATIGA_NOTEBOOK SPIRAL A5 8006"/>
        <s v="ANDI STAR-SALATIGA_NOTEBOOK SPIRAL A5 8001"/>
        <s v="ANDI STAR-SALATIGA_NOTEBOOK SPIRAL A5 8007"/>
        <s v="ANDI STAR-SALATIGA_NOTEBOOK SPIRAL A5 LB-2529-23"/>
        <s v="ANDI STAR-SALATIGA_NOTEBOOK SPIRAL A5 LB-2529-24"/>
        <s v="ANDI STAR-SALATIGA_SKETCH BOOK A4 56184 GIRL"/>
        <s v="ANDI STAR-SALATIGA_SKETCH BOOK A4 56172 PEMANDANGAN"/>
        <s v="ANDI STAR-SALATIGA_SKETCH BOOK A4 56183 BERUANG"/>
        <s v="ANDI STAR-SALATIGA_SKETCH BOOK A4 56181 PANDA"/>
        <s v="ANDI STAR-SALATIGA_SKETCH BOOK A4 56182 GIRL"/>
        <s v="ANDI STAR-SALATIGA_SKETCH BOOK 8K HMX-56199 BURUNG"/>
        <s v="ANDI STAR-SALATIGA_SKETCH BOOK 8K HMX-45002 TOWN (45LBR)"/>
        <s v="ANDI STAR-SALATIGA_TAS GB-S WARNA-WARNI"/>
        <s v="ANDI STAR-SALATIGA_TAS GB-M WARNA-WARNI"/>
        <s v="ANDI STAR-SALATIGA_TAS GB-L WARNA-WARNI"/>
        <s v="ANDI STAR-SALATIGA_TAS TALI GG-M TANGGUNG 1731 TIMBUL GILAP"/>
        <s v="ANDI STAR-SALATIGA_TAS TALI GG-M TANGGUNG 2915 TIMBUL GILAP"/>
        <s v="ANDI STAR-SALATIGA_TAS TALI GG-M TANGGUNG 1891 GILAP"/>
        <s v="ANDI STAR-SALATIGA_TAS TALI GG-M TANGGUNG 1707 GLITER"/>
        <s v="ANDI STAR-SALATIGA_TAS TALI GG-M TANGGUNG 2996 GLITER"/>
        <s v="ANDI STAR-SALATIGA_BP TIZO KLIK TG 3300"/>
        <s v="ANDI STAR-SALATIGA_BP 1006 10W KUROMI (36)"/>
        <s v="ANDI STAR-SALATIGA_DISPENSER TS-0032"/>
        <s v="ANDI STAR-SALATIGA_DISPENSER MICROTOP M 800"/>
        <s v="ANDI STAR-SALATIGA_BP GEL TF-1191 BODY WR 0.3MM HIGHTECH"/>
        <s v="ANDI STAR-SALATIGA_BP TF-3115 HIGHTECH KNOCK"/>
        <s v="ANDI STAR-SALATIGA_MECHPEN TIZO G 09301 (24PCS)"/>
        <s v="ANDI STAR-SALATIGA_MECHPEN TIZO G 09309 24PCS"/>
        <s v="ANDI STAR-SALATIGA_MECHPEN TIZO G 09312 (24PCS)"/>
        <s v="ANDI STAR-SALATIGA_MECHPEN TIZO G 09310 24PCS"/>
        <s v="ANDI STAR-SALATIGA_MECHPEN TIZO G 09305 24PCS"/>
        <s v="ANDI STAR-SALATIGA_MECHPEN TIZO G 09302 24PCS"/>
        <s v="ANDI STAR-SALATIGA_BP TF-2037 6W"/>
        <s v="ANDI STAR-SALATIGA_STABILLO TF-1145 LIVE COLOUR PASTEL"/>
        <s v="ANDI STAR-SALATIGA_BP GEL KOALA GP-168-A MERAH"/>
        <s v="ANDI STAR-SALATIGA_BP GEL KOALA GP-168-B BR"/>
        <s v="ANDI STAR-SALATIGA_BP GEL KOALA GP-168-C HJ"/>
        <s v="ANDI STAR-SALATIGA_BP GEL KOALA GP-168-D VL"/>
        <s v="ANDI STAR-SALATIGA_BP GEL KOALA GP-168-E OR"/>
        <s v="ANDI STAR-SALATIGA_BP GEL KOALA GP-168-F BR TUA"/>
        <s v="ANDI STAR-SALATIGA_BP GEL KOALA GP-168-G PK"/>
        <s v="ANDI STAR-SALATIGA_BP GEL KOALA GP-168-H HJ MUDA"/>
        <s v="ANDI STAR-SALATIGA_BP GEL KOALA GP-168-I COKLAT"/>
        <s v="ANDI STAR-SALATIGA_BP GEL KOALA GP-168-J KNG"/>
        <s v="ANDI STAR-SALATIGA_GARISAN SET 20CM 8177 (1 BOX=40 PCS)"/>
        <s v="ANDI STAR-SALATIGA_GARISAN SET 20CM 8182 (1 BOX=40 PCS)"/>
        <s v="ANDI STAR-SALATIGA_GARISAN SET 20CM 8208 (1 BOX=40 PCS)"/>
        <s v="ANDI STAR-SALATIGA_DISPENSER KUROMI"/>
        <s v="PRISMA-YOGYA_BP PELNA ULIR 01 HITAM"/>
        <s v="PRISMA-YOGYA_AGENDA PRO DELUXE PC-121 WK KECIL"/>
        <s v="PRISMA-YOGYA_KUAS TF ART TF-2023"/>
        <s v="PRISMA-YOGYA_OIL PASTEL HW 12"/>
        <s v="PRISMA-YOGYA_PW INFICO 12W PDK 1235"/>
        <s v="PRISMA-YOGYA_PW 12W PANJANG KOALA"/>
        <s v="PRISMA-YOGYA_JANGKA MS-4001 KOALA"/>
        <s v="PRISMA-YOGYA_GARISAN BUSUR ENTER 3.5 PLST BIRU (1 BOX=120 PCS)"/>
        <s v="PRISMA-YOGYA_TIPEX KERTAS NO. 9543"/>
        <s v="PRISMA-YOGYA_TIPEX KERTAS NO.9446"/>
        <s v="PRISMA-YOGYA_TIPEX KERTAS NO.9443"/>
        <s v="PRISMA-YOGYA_MAP L SIKA AC-105 PUTIH"/>
        <s v="PRISMA-YOGYA_MAP L SIKA AC-105 KUNING"/>
        <s v="PRISMA-YOGYA_BUKU MEWARNAI ART 8 DESIGN"/>
        <s v="PRISMA-YOGYA_CAT AIR OPINI 110"/>
        <s v="PRISMA-YOGYA_CAT AIR OPINI 120"/>
        <s v="PRISMA-YOGYA_NOTES 156-80"/>
        <s v="PRISMA-YOGYA_KUAS 251-1 PAGODA (NO. 1)"/>
        <s v="PRISMA-YOGYA_GUNTING IDEAL K 100"/>
        <s v="PRISMA-YOGYA_BALON LKF 3200 M 16"/>
        <s v="PRISMA-YOGYA_BALON FS POLKADOT LKF 3200 PP"/>
        <s v="PRISMA-YOGYA_GUNTING KUKU 777 H 211 B"/>
        <s v="PRISMA-YOGYA_PENSIL CASE PC-658-9"/>
        <s v="PRISMA-YOGYA_DISPENSER KENJOY 25"/>
        <s v="PRISMA-YOGYA_DISPENSER PLAKBAND PLASTIK A 805 MOSHI-MOSHI"/>
        <s v="PRISMA-YOGYA_STAMP PAD HERO K"/>
        <s v="PRISMA-YOGYA_MESIN TEMBAK BIXDONE HE E2010 KECIL"/>
        <s v="PRISMA-YOGYA_LEM BAKAR STIK 7X30 WOMY PUTIH K"/>
        <s v="PRISMA-YOGYA_LEM BAKAR STIK 11X29 WOMY PUTIH B"/>
        <s v="CAHAYA-WANGON_MESIN LEM KECIL 20W PACMAN 82"/>
        <s v="CAHAYA-WANGON_TIPEX MICROTOP MT 737"/>
        <s v="CAHAYA-WANGON_GARISAN SEGITIGA KOJIKO NO.12"/>
        <s v="CAHAYA-WANGON_ACRYLIC PLASTIK KOALA 15X21"/>
        <s v="CAHAYA-WANGON_BN RABBIT KOALA A5"/>
        <s v="CAHAYA-WANGON_BN B5 WARNA KOALA"/>
        <s v="CAHAYA-WANGON_ASAHAN MEJA RUMAH 906"/>
        <s v="CAHAYA-WANGON_ASAHAN MEJA 717A"/>
        <s v="CAHAYA-WANGON_ASAHAN MEJA 9163"/>
        <s v="CAHAYA-WANGON_ASAHAN MEJA TG3695"/>
        <s v="CAHAYA-WANGON_LETTER TRAY BESI MICROTOP 2 SUSUN"/>
        <s v="CAHAYA-WANGON_STABILLO TF-1145 LIVE COLOUR PASTEL"/>
        <s v="CAHAYA-WANGON_BP 1006 10W KUROMI (36)"/>
        <s v="CAHAYA-WANGON_STIP W/B ENTER 823 K"/>
        <s v="CAHAYA-WANGON_CUTTER KENKO 918C"/>
        <s v="CAHAYA-WANGON_ASAHAN MEJA 5530"/>
        <s v="CAHAYA-WANGON_GARISAN LIPAT 30CM 6623 (1 BOX=40 PCS)"/>
        <s v="KONDANG-TEMANGGUNG_ISI STAPLER 13/8 JOSS"/>
        <s v="INDOFOTOCOPY-PARAKAN_BP GEL SAFARI 0.28 HITECH SF-559 HITAM"/>
        <s v="SBM-SEMARANG_SPIDOL GOLDEN 838 12W"/>
        <s v="SBM-SEMARANG_GARISAN BESI YOEKER 30CM (5030) ORANYE"/>
        <s v="SBM-SEMARANG_CUTTER TACO 88 BESAR"/>
        <s v="SBM-SEMARANG_CUTTER TACO 78 KECIL TRANSPARAN"/>
        <s v="SBM-SEMARANG_GLITTER GF-88"/>
        <s v="SBM-SEMARANG_SERBUK GLITTER BULAN BINTANG"/>
        <s v="SBM-SEMARANG_GARISAN MIKA ENTER 40CM"/>
        <s v="SBM-SEMARANG_GARISAN MIKA ENTER 50CM"/>
        <s v="ROYYAN-SOLO_PIANIKA LOVELY BIRU"/>
        <s v="RENI-JATIMULYO_ISI STAPLER 13/8 JOSS"/>
        <s v="RENI-JATIMULYO_CUTTER TACO 88 BESAR"/>
        <s v="RENI-JATIMULYO_UNDANGAN ULTAH AP 233"/>
        <s v="RENI-JATIMULYO_UNDANGAN ULTAH PANJANG"/>
        <s v="IVONE-BUMIAYU_AGENDA 50K BC-511 (35-50)"/>
        <s v="IVONE-BUMIAYU_AGENDA BRANDED KANCING LV BUNGA"/>
        <s v="IVONE-BUMIAYU_AGENDA BRANDED KANCING LV KOTAK"/>
        <s v="IVONE-BUMIAYU_AGENDA DIARY D-128"/>
        <s v="IVONE-BUMIAYU_AGENDA  5814"/>
        <s v="IVONE-BUMIAYU_AGENDA KULIT ULAR K"/>
        <s v="IVONE-BUMIAYU_NB POCKET NB 4003"/>
        <s v="IVONE-BUMIAYU_AGENDA BRANDED KANCING 237 BRILLIANT"/>
        <s v="IVONE-BUMIAYU_NOTEBOOK TALI A5-511"/>
        <s v="IVONE-BUMIAYU_NOTEBOOK TALI A5-508"/>
        <s v="IVONE-BUMIAYU_NOTEBOOK TALI 707-19"/>
        <s v="IVONE-BUMIAYU_BINDERNOTE A5 MICROTOP UN 36 UNIVERSITY"/>
        <s v="IVONE-BUMIAYU_NOTEBOOK  A5-104"/>
        <s v="IVONE-BUMIAYU_DISPENSER KUROMI"/>
        <s v="IVONE-BUMIAYU_AGENDA MB 35-25"/>
        <s v="IVONE-BUMIAYU_N BOOK A5 25-101"/>
        <s v="SUMUR BOTO-SEMARANG_BUKU MEWARNAI SIKA CB-812 JB"/>
        <s v="REJO AGUNG-JOMBANG_BINDER NOTE WENGU A5-60 FPHY 001"/>
        <s v="GLORIA-BLITAR_TAS TIDUR GGH-M (6 MOTIF)"/>
        <s v="PANCA WAHANA-SEMARANG_MAP L SIKA AC-105 HIJAU"/>
        <s v="PANCA WAHANA-SEMARANG_MAP L SIKA AC-105  BIRU"/>
        <s v="PANCA WAHANA-SEMARANG_MAP L SIKA AC-105 MERAH"/>
        <s v="PANCA WAHANA-SEMARANG_MAP L SIKA AC-105 KUNING"/>
        <s v="PANCA WAHANA-SEMARANG_BP PROMO 2079 EXCELLENT HITAM (BONUS)"/>
        <s v="PANCA WAHANA-SEMARANG_KUAS UTN 661-1"/>
        <s v="PANCA WAHANA-SEMARANG_KUAS UTN 661-2"/>
        <s v="PANCA WAHANA-SEMARANG_KUAS UTN 661-3"/>
        <s v="PANCA WAHANA-SEMARANG_KUAS UTN 661-4"/>
        <s v="PANCA WAHANA-SEMARANG_KUAS UTN 661-5"/>
        <s v="PANCA WAHANA-SEMARANG_KUAS UTN 661-6"/>
        <s v="PANCA WAHANA-SEMARANG_CAT ACRYLIC COLOUR TF AC-002"/>
        <s v="HIDUP BARU-SEMARANG_PENSIL E-01 + STIP"/>
        <s v="HIDUP BARU-SEMARANG_ISOLASI KT-1502 FANCY"/>
        <s v="HIDUP BARU-SEMARANG_BP 1006 10W KUROMI (36)"/>
        <s v="HIDUP BARU-SEMARANG_BP GEL MD-241 BERUANG (36)"/>
        <s v="HIDUP BARU-SEMARANG_BUKU MEWARNAI 2201 (4 GAMBAR)"/>
        <s v="HIDUP BARU-SEMARANG_MAGNET 504"/>
        <s v="HIDUP BARU-SEMARANG_MAGNET 007 BENTUK 4 SAMA KOTAK"/>
        <s v="SBM-SEMARANG_BP TIZO TG 313B"/>
        <s v="SUMBER BUKIT-SALATIGA_ACRYLIC PLASTIK KOALA 15X21"/>
        <s v="SUMBER BUKIT-SALATIGA_ACRYLIC A4 T 21X30"/>
        <s v="ANEKA SERAGAM-BLITAR_TAS TIDUR GGH-L (6 MOTIF)"/>
        <s v="ANEKA SERAGAM-BLITAR_TAS TIDUR GGH-M (6 MOTIF)"/>
        <s v="ANEKA SERAGAM-BLITAR_TAS TIDUR GGH-S (6 MOTIF)"/>
        <s v="ANEKA SERAGAM-BLITAR_TAS TALI GG-L BESAR 1958 GLITER"/>
        <s v="ANEKA SERAGAM-BLITAR_TAS TALI GG-L BESAR 2915 TIMBUL GILAP"/>
        <s v="ANEKA SERAGAM-BLITAR_TAS TUTUP PITA KADO FG-301 BESAR"/>
        <s v="ANEKA SERAGAM-BLITAR_TAS TUTUP PITA KADO FG-401 JUMBO"/>
        <s v="ANEKA SERAGAM-BLITAR_TAS GB-L WARNA-WARNI"/>
        <s v="CASH-SEMARANG_KUAS 929-3 ETERNA YIJIAYI"/>
        <s v="CASH-SEMARANG_KUAS 929-4 ETERNA YIJIAYI"/>
        <s v="DIAN ILMU-MALANG_BP GEL ZUI XUA HY-1020 MERAH"/>
        <s v="TRISNO-PURWODADI_BP GEL ZUI XUA HY-1020 MERAH"/>
        <s v="METRO-PURWOKERTO_MEJA BELAJAR FANCY VAN ART"/>
        <s v="METRO-PURWOKERTO_PELNA LAPTOP TABLE (MEJA BELAJAR PELNA)"/>
        <s v="INDOBARU-TEMANGGUNG_STIP W/B CLEAR K"/>
        <s v="SISWA-KUTOARJO_PIANIKA LOVELY BIRU"/>
        <s v="PERDANA-BREBES_NAME TAG DOS BIRU"/>
        <s v="HARAPAN BARU-SEMARANG_BP GEL ZUI XUA HY-1020 HITAM"/>
        <s v="CV BAROKAH-SEMARANG_MULTI LETTER TRAY BESI 3 SUSUN TIER"/>
        <s v="SULUNG-SEMARANG_CAT AIR MARRIES 1325 12W GM &amp; BT"/>
        <s v="TOTEM-TEMBALANG_NAME TAG DOS BIRU"/>
        <s v="TOTEM-TEMBALANG_BP GEL DTIAN A 93"/>
        <s v="AMAZON-SEMARANG_TAS 22X32 KANTONG ULTAH"/>
        <s v="WIJAYA KUSUMA-SLEMAN_GARISAN BESI ENTER 40CM TEBAL"/>
        <s v="WIJAYA KUSUMA-SLEMAN_JANGKA JOSS MS-403"/>
        <s v="WIJAYA KUSUMA-SLEMAN_JANGKA JOSS MS-404"/>
        <s v="WIJAYA KUSUMA-SLEMAN_JANGKA MS-405"/>
        <s v="WIJAYA KUSUMA-SLEMAN_STABILLO TOZCHA TZ 8001"/>
        <s v="WIJAYA KUSUMA-SLEMAN_STABILLO CS 2001 COSH"/>
        <s v="WIJAYA KUSUMA-SLEMAN_STABILLO CS 187"/>
        <s v="WIJAYA KUSUMA-SLEMAN_STABILLO TF JHP 789 JELLY"/>
        <s v="WIJAYA KUSUMA-SLEMAN_STABILLO VANCO 2W HL 219 ZENDI"/>
        <s v="WIJAYA KUSUMA-SLEMAN_STABILLO HL 220"/>
        <s v="WIJAYA KUSUMA-SLEMAN_CLIP BULLDOG 6"/>
        <s v="WIJAYA KUSUMA-SLEMAN_ASAHAN TOPLES SH 002"/>
        <s v="WIJAYA KUSUMA-SLEMAN_ASAHAN PAYU 830 KUPU-KUPU"/>
        <s v="WIJAYA KUSUMA-SLEMAN_ASAHAN PAYU 831 IKAN"/>
        <s v="WIJAYA KUSUMA-SLEMAN_ASAHAN DMS 030 4 WARNA (1 BOX=36 PCS)"/>
        <s v="WIJAYA KUSUMA-SLEMAN_TALI ID CARD PEONY HITAM"/>
        <s v="WIJAYA KUSUMA-SLEMAN_TALI ID CARD PEONY BIRU"/>
        <s v="WIJAYA KUSUMA-SLEMAN_TALI ID CARD PEONY MERAH"/>
        <s v="WIJAYA KUSUMA-SLEMAN_ACRYLIC PLASTIK KOALA 15X21"/>
        <s v="WIJAYA KUSUMA-SLEMAN_ACRYLIC 11X21.5"/>
        <s v="WIJAYA KUSUMA-SLEMAN_ACRYLIC A4 T 21X30"/>
        <s v="MUDA JAYA-PURWOREJO_CAT MINYAK MARRIES 12W"/>
        <s v="MUDA JAYA-PURWOREJO_BP PELNA 02 HITAM"/>
        <s v="MUDA JAYA-PURWOREJO_BP PELNA 05 HITAM"/>
        <s v="MUDA JAYA-PURWOREJO_BP TIZO TB SG 09"/>
        <s v="MUDA JAYA-PURWOREJO_BP 1006 10W KUROMI (36)"/>
        <s v="MUDA JAYA-PURWOREJO_BP GEL DTIAN DT-612"/>
        <s v="MUDA JAYA-PURWOREJO_BP GEL DTIAN A 93"/>
        <s v="MUDA JAYA-PURWOREJO_CAT AIR OPINI 110"/>
        <s v="MUDA JAYA-PURWOREJO_PW KY CP 1224"/>
        <s v="MUDA JAYA-PURWOREJO_PW PASTEL TF 195 12W"/>
        <s v="MUDA JAYA-PURWOREJO_PENSIL DW9019-12"/>
        <s v="MUDA JAYA-PURWOREJO_CAT ACRYLIC TF 003"/>
        <s v="MUDA JAYA-PURWOREJO_JANGKA JF 8021"/>
        <s v="MUDA JAYA-PURWOREJO_PALETTE 21839-10"/>
        <s v="MUDA JAYA-PURWOREJO_BP SIKA GP 002 HT"/>
        <s v="MUDA JAYA-PURWOREJO_BP GEL COSH 0.5 CS-G89 HITAM"/>
        <s v="MUDA JAYA-PURWOREJO_PENSIL 2B COWRY FANCY"/>
        <s v="MUDA JAYA-PURWOREJO_PENSIL TF 288"/>
        <s v="MUDA JAYA-PURWOREJO_PENSIL TF 788"/>
        <s v="MUDA JAYA-PURWOREJO_PENSIL 2B KAYAGI KY-PF 3092"/>
        <s v="MUDA JAYA-PURWOREJO_PENSIL 2B KAYAGI KY-PF 3090"/>
        <s v="MUDA JAYA-PURWOREJO_BP TF-2037 6W"/>
        <s v="MUDA JAYA-PURWOREJO_TIPEX KERTAS NO. 8587"/>
        <s v="MUDA JAYA-PURWOREJO_BINDERNOTE A5 MICROTOP UN 36 UNIVERSITY"/>
        <s v="MUDA JAYA-PURWOREJO_BINDER NOTE HYB - 86804 A5"/>
        <s v="MUDA JAYA-PURWOREJO_BINDER NOTE JHYB - 64840 A5"/>
        <s v="MUDA JAYA-PURWOREJO_BINDER NOTE HYB - 86801 A5"/>
        <s v="MUDA JAYA-PURWOREJO_BINDER NOTE HYB - 86802 A5"/>
        <s v="MUDA JAYA-PURWOREJO_BINDER NOTE HYB - 86803 A5"/>
        <s v="MUDA JAYA-PURWOREJO_NOTEBOOK B1012 (A5）"/>
        <s v="MUDA JAYA-PURWOREJO_BN RABBIT KOALA A5"/>
        <s v="MUDA JAYA-PURWOREJO_PC KODE 3 SUSUN 3D KK-2401"/>
        <s v="MUDA JAYA-PURWOREJO_DISPENSER TS-0032"/>
        <s v="MUDA JAYA-PURWOREJO_PIANIKA LOVELY BIRU"/>
        <s v="MUDA JAYA-PURWOREJO_PENSIL TF 688"/>
        <s v="SINKONG-PURWOREJO_BP 1006 10W KUROMI (36)"/>
        <s v="SINKONG-PURWOREJO_BP 1001 10W TOPPER AVENGERS (36)"/>
        <s v="SINKONG-PURWOREJO_CAT MINYAK MARRIES 12W"/>
        <s v="SINAR KONDANG-PURWOREJO_NOTEBOOK SPIRAL 28850-61"/>
        <s v="SINAR KONDANG-PURWOREJO_NOTEBOOK SPIRAL 28850-64"/>
        <s v="SINAR KONDANG-PURWOREJO_NOTEBOOK SPIRAL 50100-71"/>
        <s v="SINAR KONDANG-PURWOREJO_TALI ID CARD PEONY MERAH"/>
        <s v="AGUNG JAYA-TUBAN_ID CARD A1 IMPORT"/>
        <s v="AGUNG JAYA-TUBAN_KERTAS KADO GLITTER WARNA GOLD POLOS"/>
        <s v="AGUNG JAYA-TUBAN_KERTAS KADO GLITTER WARNA MIX POLOS"/>
        <s v="BAHTERA-YOGYA_MAP KANCING 1 SIKA AC-05 KUNING"/>
        <s v="ABC-KEBUMEN_KERTAS KREP POTONGAN JERSY KECIL"/>
        <s v="ABC-KEBUMEN_MAP ZIPPER KANCING 2 SIKA BIRU"/>
        <s v="ABC-KEBUMEN_ACRYLIC 21.5 X 33"/>
        <s v="ABC-KEBUMEN_ACRYLIC A4 T 21X30"/>
        <s v="ABC-KEBUMEN_PAPAN W/B JL-117"/>
        <s v="DEWI-KLATEN_MAP L SIKA AC-105 KUNING"/>
        <s v="DEWI-KLATEN_MAP L SIKA AC-105 PUTIH"/>
        <s v="DEWI-KLATEN_TAS KARUNG 35X40 (3540)"/>
        <s v="DEWI-KLATEN_TAS KARUNG 70X70 (7070)"/>
        <s v="DEWI-KLATEN_TAS KARUNG 55X65 (5565)"/>
        <s v="DEWI-KLATEN_TAS KARUNG 60X70 (6070)"/>
        <s v="DEWI-KLATEN_TAS KARUNG 50X55 (5055)"/>
        <s v="DEWI-KLATEN_STABILLO TOZCHA TZ 8001"/>
        <s v="DEWI-KLATEN_STABILLO VANCO 2W HL 219 ZENDI"/>
        <s v="SINAR BHAKTI-YOGYA_MAP ZIPPER JALA A5-A500 ENTER MERAH"/>
        <s v="SINAR BHAKTI-YOGYA_MAP ZIPPER JALA A5-A500 ENTER BIRU"/>
        <s v="SINAR BHAKTI-YOGYA_MAP ZIPPER JALA A5-A500 ENTER KUNING"/>
        <s v="CASH-SEMARANG_ACRYLIC MARKER TF-AM 301-12"/>
        <s v="SINAR BHAKTI-YOGYA_STICKY XTQ（333）"/>
        <s v="SINAR BHAKTI-YOGYA_ASAHAN TOPLES 623 KUROMI (1 TOP=52 PCS)"/>
        <s v="SINAR BHAKTI-YOGYA_NOTEBOOK B1012 (A5）"/>
        <s v="SINAR BHAKTI-YOGYA_MAGNET 8016"/>
        <s v="SINAR BHAKTI-YOGYA_STICKER XTQ-F"/>
        <s v="SINAR BHAKTI-YOGYA_KUAS 251-3 PAGODA"/>
        <s v="SINAR BHAKTI-YOGYA_ASAHAN TOPLES 158 SANRIO (1 TOP=36 PCS)"/>
        <s v="SINAR BHAKTI-YOGYA_AGENDA PRO DELUXE PC-121 WK KECIL"/>
        <s v="SINAR BHAKTI-YOGYA_STICKER JBE-30"/>
        <s v="SINAR BHAKTI-YOGYA_CAT ACRYLIC COLOUR PAINT V-TRO"/>
        <s v="SINAR BHAKTI-YOGYA_STICKER XTQ-E"/>
        <s v="SINAR BHAKTI-YOGYA_STICKER JBE-24"/>
        <s v="SINAR BHAKTI-YOGYA_WATER COLOUR V-TRO"/>
        <s v="SINAR BHAKTI-YOGYA_KUAS 251-2 PAGODA"/>
        <s v="SINAR BHAKTI-YOGYA_STICKER JBE-35"/>
        <s v="SINAR BHAKTI-YOGYA_MAGNET 007 BENTUK 4 SAMA KOTAK"/>
        <s v="SINAR BHAKTI-YOGYA_NOTEBOOK TALI 707-19"/>
        <s v="WIJAYA SIDOMUKTI-SUKOHARJO_EXPANDING FILE 8LFQB - 55333 + GANTUNGAN"/>
        <s v="WIJAYA SIDOMUKTI-SUKOHARJO_TAS TALI GG-M TANGGUNG 2915 TIMBUL GILAP"/>
        <s v="WIJAYA SIDOMUKTI-SUKOHARJO_TAS TALI GG-M TANGGUNG 2983 TIMBUL GILAP"/>
        <s v="WIJAYA SIDOMUKTI-SUKOHARJO_PW PASTEL TF 195 12W"/>
        <s v="WIJAYA SIDOMUKTI-SUKOHARJO_KEY RING K-30 (1 BOX=31 PCS)"/>
        <s v="WIJAYA SIDOMUKTI-SUKOHARJO_PW 8880-12"/>
        <s v="WIJAYA SIDOMUKTI-SUKOHARJO_PENSIL 8891-12"/>
        <s v="WIJAYA SIDOMUKTI-SUKOHARJO_ASAHAN TOPLES 231 ESELON EX-09 (1 TOP=24 PCS)"/>
        <s v="WIJAYA SIDOMUKTI-SUKOHARJO_PENSIL CASE 6A-26"/>
        <s v="WIJAYA SIDOMUKTI-SUKOHARJO_PENSIL CASE 6A-25"/>
        <s v="WIJAYA SIDOMUKTI-SUKOHARJO_TAS GB-M WARNA-WARNI"/>
        <s v="WIJAYA SIDOMUKTI-SUKOHARJO_TAS GB-S WARNA-WARNI"/>
        <s v="SISWA CEMERLANG-KLATEN_STABILLO VTRO HL-1204 NEON"/>
        <s v="SISWA CEMERLANG-KLATEN_PUNCH 3011"/>
        <s v="SISWA CEMERLANG-KLATEN_BP GEL MD-257 GURITA (36)"/>
        <s v="SISWA CEMERLANG-KLATEN_PENSIL 8891-12"/>
        <s v="SISWA CEMERLANG-KLATEN_POST IT WALITO WLT-8890A"/>
        <s v="SISWA CEMERLANG-KLATEN_PENSIL 2B KAYAGI KY-PF 3058"/>
        <s v="SISWA CEMERLANG-KLATEN_WATER COLOUR V-TRO"/>
        <s v="SISWA CEMERLANG-KLATEN_TIPEX KERTAS NO. 8587"/>
        <s v="SISWA CEMERLANG-KLATEN_TIPEX KERTAS NO. 8575"/>
        <s v="SISWA CEMERLANG-KLATEN_TIPEX KERTAS NO. 8588"/>
        <s v="SISWA CEMERLANG-KLATEN_TIPEX KERTAS NO. 8545"/>
        <s v="SISWA CEMERLANG-KLATEN_TIPEX KERTAS NO. 8542"/>
        <s v="SISWA CEMERLANG-KLATEN_TIPEX KERTAS NO. 9425"/>
        <s v="SISWA CEMERLANG-KLATEN_TIPEX MINI 0888"/>
        <s v="SISWA CEMERLANG-KLATEN_BP 1006 10W KUROMI (36)"/>
        <s v="SISWA CEMERLANG-KLATEN_BP 1001 10W TOPPER AVENGERS (36)"/>
        <s v="SISWA CEMERLANG-KLATEN_TIPEX KERTAS NO.5039"/>
        <s v="SISWA CEMERLANG-KLATEN_TIPEX KERTAS NO. 9543"/>
        <s v="SISWA CEMERLANG-KLATEN_TIPEX KERTAS DP-902"/>
        <s v="SISWA CEMERLANG-KLATEN_TIPEX KERTAS NO.5031"/>
        <s v="SISWA CEMERLANG-KLATEN_TIPEX KERTAS NO.6080"/>
        <s v="SISWA CEMERLANG-KLATEN_BUKU MEWARNAI JQ-2251 (4 GAMBAR)"/>
        <s v="SISWA CEMERLANG-KLATEN_BUKU MEWARNAI DKB-1702"/>
        <s v="SISWA CEMERLANG-KLATEN_BP GEL 8763"/>
        <s v="SISWA CEMERLANG-KLATEN_BUKU MEWARNAI GIRL CRUSH 2235 +STIKER (4 GAMBAR)"/>
        <s v="SISWA CEMERLANG-KLATEN_BALON CACING 1022 + POMPA KECIL CPK 2225"/>
        <s v="SISWA CEMERLANG-KLATEN_POMPA + BALON 2000 (10)"/>
        <s v="SISWA CEMERLANG-KLATEN_CLIPBOARD ENTER ANTI PECAH (GAP 03)"/>
        <s v="SISWA CEMERLANG-KLATEN_DIARY SYSTEM 1000 EL 3M 593 WITH LOCK"/>
        <s v="SISWA CEMERLANG-KLATEN_BINDER NOTE FANCY SLIP A5-SF 1926/ D"/>
        <s v="SISWA CEMERLANG-KLATEN_NOTEBOOK SPIRAL JF-39D 010-012"/>
        <s v="SISWA CEMERLANG-KLATEN_NOTEBOOK SPIRAL JF-39B 004-006"/>
        <s v="SISWA CEMERLANG-KLATEN_NOTEBOOK SPIRAL JF-39A 001-003"/>
        <s v="SISWA CEMERLANG-KLATEN_TAS GB-S WARNA-WARNI"/>
        <s v="SISWA CEMERLANG-KLATEN_TAS GB-M WARNA-WARNI"/>
        <s v="SISWA CEMERLANG-KLATEN_TAS GB-L WARNA-WARNI"/>
        <s v="SISWA CEMERLANG-KLATEN_SKETCH BOOK A5 3555 POLOS"/>
        <s v="SISWA CEMERLANG-KLATEN_SKETCH BOOK A4 3557 POLOS"/>
        <s v="SISWA CEMERLANG-KLATEN_SKETCH BOOK A4 56183 BERUANG"/>
        <s v="SISWA CEMERLANG-KLATEN_SKETCH BOOK A4 56184 GIRL"/>
        <s v="SISWA CEMERLANG-KLATEN_SKETCH BOOK A4 56172 PEMANDANGAN"/>
        <s v="SISWA CEMERLANG-KLATEN_NOTEBOOK SPIRAL A5 8006"/>
        <s v="SISWA CEMERLANG-KLATEN_NOTEBOOK SPIRAL A5 LB-2529-23"/>
        <s v="SISWA CEMERLANG-KLATEN_NOTEBOOK SPIRAL A5 8007"/>
        <s v="SISWA CEMERLANG-KLATEN_NOTEBOOK SPIRAL A5 LB-2529-22"/>
        <s v="SISWA CEMERLANG-KLATEN_NOTEBOOK AA0920-3 (0929)"/>
        <s v="SISWA CEMERLANG-KLATEN_AGENDA DIARY D-128"/>
        <s v="SISWA CEMERLANG-KLATEN_DISPENSER BESI ENTER 505"/>
        <s v="SISWA CEMERLANG-KLATEN_DISPENSER MICROTOP M 800"/>
        <s v="SISWA CEMERLANG-KLATEN_PC KODE 3 SUSUN 3D KK-2401"/>
        <s v="SISWA CEMERLANG-KLATEN_KEY RING K-30 (1 BOX=31 PCS)"/>
        <s v="SISWA CEMERLANG-KLATEN_KERTAS KREP POTONGAN JERSY KECIL"/>
        <s v="SISWA CEMERLANG-KLATEN_PIANIKA LOVELY HITAM"/>
        <s v="SISWA CEMERLANG-KLATEN_PIANIKA LOVELY HIJAU"/>
        <s v="SISWA CEMERLANG-KLATEN_ID CARD T 017"/>
        <s v="SISWA CEMERLANG-KLATEN_ID CARD 2 SISI TRANSPARANT PUTIH"/>
        <s v="SULUNG-SEMARANG_MAP ZIPPER REST / JALA BERDIRI JOSS PINK"/>
        <s v="SULUNG-SEMARANG_MAP ZIPPER REST / JALA BERDIRI JOSS HIJAU"/>
        <s v="SULUNG-SEMARANG_PISAU UKIR 8"/>
        <s v="MUBAROK-MRANGGEN_BP PELNA ULIR 01 HITAM"/>
        <s v="KEN KEN-SEMARANG_TALI ID CARD PEONY ORANYE"/>
        <s v="KEN KEN-SEMARANG_TALI ID CARD PEONY PUTIH"/>
        <s v="PERDANA-BREBES_MAP L SIKA AC-105  BIRU"/>
        <s v="PERDANA-BREBES_MAP L SIKA AC-105 KUNING"/>
        <s v="PERDANA-BREBES_MAP L SIKA AC-105 PUTIH"/>
        <s v="PERDANA-BREBES_STAMP PAD HERO K"/>
        <s v="KADAR BUDHI-KROYA_STIP W/B CLEAR B" u="1"/>
        <s v="KADAR BUDHI-KROYA_NOTES 156-80" u="1"/>
        <s v="KADAR BUDHI-KROYA_BP GEL MD-017A 6W + BULU (24)" u="1"/>
        <s v="KADAR BUDHI-KROYA_ISOLASI 608" u="1"/>
        <s v="KADAR BUDHI-KROYA_ISI GEL PEN DTIAN GR-088 (ISI 6 PCS TABUNG)" u="1"/>
        <s v="KADAR BUDHI-KROYA_BALON BL 100178 M/ P" u="1"/>
        <s v="KADAR BUDHI-KROYA_DISPENSER KENJOY 50" u="1"/>
        <s v="KADAR BUDHI-KROYA_KUAS ENTER 2" u="1"/>
        <s v="KADAR BUDHI-KROYA_GLITTER PVC 12 (8891-7)" u="1"/>
        <s v="KADAR BUDHI-KROYA_DISPENSER PLAKBAND BESI A 806 MOSHI-MOSHI" u="1"/>
        <s v="KADAR BUDHI-KROYA_CLEAR HOLDER UTN CH 060 HIJAU" u="1"/>
        <s v="KADAR BUDHI-KROYA_CLEAR HOLDER UTN CH 060 MERAH" u="1"/>
        <s v="KADAR BUDHI-KROYA_CLEAR HOLDER UTN CH 060 HITAM" u="1"/>
        <s v="KADAR BUDHI-KROYA_CLEAR HOLDER UTN CH 080 BIRU" u="1"/>
        <s v="KADAR BUDHI-KROYA_CLEAR HOLDER UTN CH 040 HIJAU" u="1"/>
        <s v="KADAR BUDHI-KROYA_CLEAR HOLDER UTN CH 040 BIRU" u="1"/>
        <s v="KADAR BUDHI-KROYA_CLEAR HOLDER UTN CH 040 MERAH" u="1"/>
        <s v="KADAR BUDHI-KROYA_CLEAR HOLDER UTN CH 040 HITAM" u="1"/>
        <s v="KADAR BUDHI-KROYA_CARRY FILE TOPLA 8820 MIX" u="1"/>
        <s v="KADAR BUDHI-KROYA_OIL PASTEL USAGI 12W" u="1"/>
        <s v="KADAR BUDHI-KROYA_ISI STAPLER 13/8 JOSS" u="1"/>
        <s v="KADAR BUDHI-KROYA_ISI GEL DTIAN GR-089 (12PCS TABUNG)" u="1"/>
        <s v="SBM-SEMARANG_GARISAN SABLON ABC 250 BIRU" u="1"/>
        <s v="SBM-SEMARANG_GARISAN SABLON ABC 290 BIRU" u="1"/>
        <s v="SBM-SEMARANG_ISI GEL TZ-501 R BIRU" u="1"/>
        <s v="LARIS BARU-MUNTILAN_BP GEL TIZO 31035F FANCY" u="1"/>
        <s v="LARIS BARU-MUNTILAN_BP GEL TIZO TG 348F FANCY" u="1"/>
        <s v="LARIS BARU-MUNTILAN_BP TIZO TG 30541F FANCY" u="1"/>
        <s v="LARIS BARU-MUNTILAN_BP TIZO TG 30802F S3 FANCY" u="1"/>
        <s v="SULUNG-SEMARANG_STICKER NAMA FANCY MIX" u="1"/>
        <s v="SULUNG-SEMARANG_JANGKA A5 3328 FANCY" u="1"/>
        <s v="SULUNG-SEMARANG_GARISAN BESI TF 100CM" u="1"/>
        <s v="SISWA-MUNTILAN_OIL PASTEL DEBOZZ 12W" u="1"/>
        <s v="SISWA-MUNTILAN_ELEVATED TRAY MICROTOP 603" u="1"/>
        <s v="SISWA-MUNTILAN_LETTER TRAY ESELON DT-03 3 SUSUN" u="1"/>
        <s v="SISWA-MUNTILAN_ID CARD B2 IMPORT" u="1"/>
        <s v="LARIS BARU-MUNTILAN_MAP ZIPPER REST / JALA BERDIRI JOSS KUNING" u="1"/>
        <s v="LARIS BARU-MUNTILAN_MAP ZIPPER REST / JALA BERDIRI JOSS BIRU" u="1"/>
        <s v="LARIS BARU-MUNTILAN_MAP ZIPPER REST / JALA BERDIRI JOSS PINK" u="1"/>
        <s v="LARIS BARU-MUNTILAN_MAP ZIPPER REST / JALA BERDIRI JOSS UNGU" u="1"/>
        <s v="BIMA-CILACAP_SULING YAMAHA" u="1"/>
        <s v="BIMA-CILACAP_BALON LK 10078" u="1"/>
        <s v="BIMA-CILACAP_ASAHAN TOPLES 158 SANRIO (1 TOP=36 PCS)" u="1"/>
        <s v="BIMA-CILACAP_ASAHAN TOPLES 623 KUROMI (1 TOP=52 PCS)" u="1"/>
        <s v="AF TOYS-KENDAL_P CASE XLG BD 193-27" u="1"/>
        <s v="AF TOYS-KENDAL_P CASE XLG BD 194-26" u="1"/>
        <s v="AF TOYS-KENDAL_ASAHAN TOPLES R-5833 BOTOL SUSU (1 TOP=20PCS)" u="1"/>
        <s v="INDOFOTOCOPY-PARAKAN_GARISAN MIKA 30CM ENTER 675" u="1"/>
        <s v="INDOFOTOCOPY-PARAKAN_BOOK END SB-8899" u="1"/>
        <s v="ROYYAN-SOLO_TAS JASMIN KECIL" u="1"/>
        <s v="ROYYAN-SOLO_TAS JASMIN TANGGUNG" u="1"/>
        <s v="ROYYAN-SOLO_TAS JASMIN BESAR" u="1"/>
        <s v="GUNUNG JATI-CIREBON_TAS TALI GG-03 BESAR GILAP" u="1"/>
        <s v="ANUGRAH SEJAHTERA-PURWOKERTO_CUTTER TACO 88 BESAR" u="1"/>
        <s v="MERPATI-MALANG_GARISAN KAYU ENTER 1M" u="1"/>
        <s v="METRO JAYA-KROYA_STIP W/B CLEAR B" u="1"/>
        <s v="GRAFIKA-JEPARA_BENDERA MERAH/ PUTIH TALI TRISULA" u="1"/>
        <s v="SISWA-WONOSOBO_MECHPEN TIZO 01730" u="1"/>
        <s v="SISWA 2-MADIUN_TAS BATIK T ALPINDO" u="1"/>
        <s v="CASH-SEMARANG_BINDER NOTE B5-60 FPHY 002" u="1"/>
        <s v="DEWI-KLATEN_ASAHAN TOPLES 8811 KUMBANG (1 TOP=72 PCS)" u="1"/>
        <s v="DEWI-KLATEN_ASAHAN TOPLES XXY-1868 CUTE SHARK (1 TOP=42 PCS)" u="1"/>
        <s v="DEWI-KLATEN_ASAHAN TOPLES 8096 ALPUKAT" u="1"/>
        <s v="DEWI-KLATEN_ASAHAN TOPLES UC-128A LANDAK (1 TOP=58 PCS)" u="1"/>
        <s v="DEWI-KLATEN_ASAHAN TOPLES DY-347 GIGI (1 TOP=80 PCS)" u="1"/>
        <s v="DEWI-KLATEN_KERTAS KREP JERSY M/P KECIL" u="1"/>
        <s v="DEWI-KLATEN_CAT AIR OPINI 110" u="1"/>
        <s v="DEWI-KLATEN_BP PELNA ULIR 01 HT" u="1"/>
        <s v="DEWI-KLATEN_BP GEL ZHIXIN G 3109" u="1"/>
        <s v="DEWI-KLATEN_BP GEL ZHIXIN G 5017" u="1"/>
        <s v="DEWI-KLATEN_BP JL-212 + ISI" u="1"/>
        <s v="METRO-PURWOKERTO_STABILLO TIZO TF-616" u="1"/>
        <s v="METRO-PURWOKERTO_BP GEL MD-017A 6W + BULU (24)" u="1"/>
        <s v="METRO-PURWOKERTO_BP HITECH JOSS GP-168 0.28MM" u="1"/>
        <s v="METRO-PURWOKERTO_BP HITECH JOSS-188 B 0.28MM BIRU" u="1"/>
        <s v="METRO-PURWOKERTO_BP TF 1022" u="1"/>
        <s v="METRO-PURWOKERTO_BP GEL KOALA GP-168" u="1"/>
        <s v="METRO-PURWOKERTO_BP GEL TF-1190 0.3MM HIGHTECH (H)" u="1"/>
        <s v="METRO-PURWOKERTO_BP GEL TF-1190 0.3MM HIGHTECH (B)" u="1"/>
        <s v="METRO-PURWOKERTO_BP TF-3115 HIGHTECH KNOCK" u="1"/>
        <s v="METRO-PURWOKERTO_BP ZHIXIN G 212 WARNA + ISI MINI" u="1"/>
        <s v="METRO-PURWOKERTO_BP GEL ZUI XUA HY-1020 HITAM" u="1"/>
        <s v="METRO-PURWOKERTO_BP GEL DTIAN DT-612" u="1"/>
        <s v="METRO-PURWOKERTO_BP GEL DTIAN A 93" u="1"/>
        <s v="METRO-PURWOKERTO_STAPLER V TECH HD 45L" u="1"/>
        <s v="METRO-PURWOKERTO_GARISAN SET 20CM 8208 (1 BOX=40 PCS)" u="1"/>
        <s v="METRO-PURWOKERTO_GARISAN SET 20CM 8182 (1 BOX=40 PCS)" u="1"/>
        <s v="METRO-PURWOKERTO_GARISAN SET 20CM 8177 (1 BOX=40 PCS)" u="1"/>
        <s v="METRO-PURWOKERTO_ISI BENSIA LANTU LT 11-32" u="1"/>
        <s v="METRO-PURWOKERTO_BENSIA 13LM1 (6212)" u="1"/>
        <s v="METRO-PURWOKERTO_BENSIA 03LM4 (6202)" u="1"/>
        <s v="METRO-PURWOKERTO_BENSIA CYLN 6203/ 5333" u="1"/>
        <s v="METRO-PURWOKERTO_GARISAN 30CM KM-7733" u="1"/>
        <s v="METRO-PURWOKERTO_GARISAN 30CM KM-8833" u="1"/>
        <s v="METRO-PURWOKERTO_GARISAN BOX 20CM ZH-248 (1 BOX=40 PCS)" u="1"/>
        <s v="METRO-PURWOKERTO_BENSIA 05LM2 (6021)" u="1"/>
        <s v="METRO-PURWOKERTO_BP DEBOZZ 0.28 DB-GP 800 HI-Q" u="1"/>
        <s v="METRO-PURWOKERTO_BP DEBOZZ 0.28 DB-GP 800 BIRU" u="1"/>
        <s v="METRO-PURWOKERTO_GARISAN SEGITIGA KOJIKO NO.6" u="1"/>
        <s v="METRO-PURWOKERTO_GARISAN SEGITIGA KOJIKO NO.8" u="1"/>
        <s v="METRO-PURWOKERTO_GARISAN BT NO.6 SEGITIGA" u="1"/>
        <s v="METRO-PURWOKERTO_GARISAN BT NO.8 SEGITIGA" u="1"/>
        <s v="METRO-PURWOKERTO_GARISAN BT NO 15 SEGITIGA" u="1"/>
        <s v="METRO-PURWOKERTO_GARISAN BESI V-TRO 30CM" u="1"/>
        <s v="METRO-PURWOKERTO_GARISAN BESI YOEKER 30CM (5030) ORANYE" u="1"/>
        <s v="METRO-PURWOKERTO_GARISAN BUSUR LINGKARAN TF 1989" u="1"/>
        <s v="METRO-PURWOKERTO_GARISAN BESI ENTER 30CM TEBAL" u="1"/>
        <s v="METRO-PURWOKERTO_GARISAN BESI ENTER 50CM TEBAL" u="1"/>
        <s v="METRO-PURWOKERTO_GUNTING IDEAL DR 5" u="1"/>
        <s v="METRO-PURWOKERTO_GUNTING IDEAL DR 6" u="1"/>
        <s v="METRO-PURWOKERTO_GUNTING TREND SS" u="1"/>
        <s v="METRO-PURWOKERTO_GUNTING TREND MM" u="1"/>
        <s v="METRO-PURWOKERTO_GUNTING TREND LL" u="1"/>
        <s v="METRO-PURWOKERTO_GUNTING STAINLESS SQ 05 B HITAM" u="1"/>
        <s v="METRO-PURWOKERTO_GUNTING STAINLESS SQUEZZY SQ06C WARNA" u="1"/>
        <s v="METRO-PURWOKERTO_GARISAN BESI TF 100CM" u="1"/>
        <s v="METRO-PURWOKERTO_GARISAN BESI TIPIS 1M PLST BIRU IMPORT" u="1"/>
        <s v="METRO-PURWOKERTO_GARISAN MIKA 25100-3 / PRI-61-002 100CM IMPORT" u="1"/>
        <s v="METRO-PURWOKERTO_BP TF G 3114 0.3MM HIGHTECH KNOCK" u="1"/>
        <s v="METRO-PURWOKERTO_BINDER NOTE HYB - 86801 A5" u="1"/>
        <s v="METRO-PURWOKERTO_BINDER NOTE HYB - 86803 A5" u="1"/>
        <s v="METRO-PURWOKERTO_BINDER NOTE JHYB - 64840 A5" u="1"/>
        <s v="METRO-PURWOKERTO_BINDER NOTE HYB - 86804 A5" u="1"/>
        <s v="METRO-PURWOKERTO_BINDER NOTE HYB - 86802 A5" u="1"/>
        <s v="METRO-PURWOKERTO_BN WENGU A5-B 0164 (4W)" u="1"/>
        <s v="METRO-PURWOKERTO_BN WENGU B5-B 0164 (4W)" u="1"/>
        <s v="METRO-PURWOKERTO_BINDERNOTE B5 76205" u="1"/>
        <s v="METRO-PURWOKERTO_BINDER NOTE JHYB - 03306 B5" u="1"/>
        <s v="METRO-PURWOKERTO_BINDERNOTE B5 76203" u="1"/>
        <s v="METRO-PURWOKERTO_NOTEBOOK B078 (B5）" u="1"/>
        <s v="METRO-PURWOKERTO_BINDER NOTE HYB - 15802 B5" u="1"/>
        <s v="METRO-PURWOKERTO_BINDER NOTE HYB - 15803 B5" u="1"/>
        <s v="METRO-PURWOKERTO_POMPA + BALON 2000 (10)" u="1"/>
        <s v="METRO-PURWOKERTO_POMPA + BALON 16EA-1 (16)" u="1"/>
        <s v="METRO-PURWOKERTO_SAMPUL ROLL DUST 454" u="1"/>
        <s v="METRO-PURWOKERTO_NOTEBOOK SPIRAL A5 LB-2529-22" u="1"/>
        <s v="METRO-PURWOKERTO_NOTEBOOK SPIRAL A5 LB-2529-24" u="1"/>
        <s v="METRO-PURWOKERTO_NOTEBOOK SPIRAL A5 LB-2529-25" u="1"/>
        <s v="METRO-PURWOKERTO_NOTEBOOK SPIRAL A5 8007" u="1"/>
        <s v="METRO-PURWOKERTO_MAP ZIPPER BENING / TRANSPARAN A6-16C" u="1"/>
        <s v="METRO-PURWOKERTO_MAP A6 KOTAK 03" u="1"/>
        <s v="METRO-PURWOKERTO_MAP ZIPPER BENING / TRANSPARAN A5-16C" u="1"/>
        <s v="METRO-PURWOKERTO_MAP KANCING BF-19 MERAH" u="1"/>
        <s v="METRO-PURWOKERTO_MAP KANCING BF-19 KUNING" u="1"/>
        <s v="METRO-PURWOKERTO_MAP KANCING BF-19 HIJAU" u="1"/>
        <s v="METRO-PURWOKERTO_MAP KANCING BF-19 BIRU" u="1"/>
        <s v="METRO-PURWOKERTO_MAP KANCING BF-19 PUTIH" u="1"/>
        <s v="METRO-PURWOKERTO_MAP ZIPPER BENING / TRANSPARAN MICROTOP DATA F 53" u="1"/>
        <s v="METRO-PURWOKERTO_MAP FILE RET 1803-1 A6" u="1"/>
        <s v="METRO-PURWOKERTO_MAP FILE RET 1801-1 A6" u="1"/>
        <s v="METRO-PURWOKERTO_MAP FILE RET 1804-1 A6" u="1"/>
        <s v="METRO-PURWOKERTO_MAP FILE RET 1802-1 A6" u="1"/>
        <s v="METRO-PURWOKERTO_MAP A6 KUPU" u="1"/>
        <s v="METRO-PURWOKERTO_MAP ZIPPER REST / JALA BERDIRI A5 SIKA HIJAU" u="1"/>
        <s v="METRO-PURWOKERTO_MAP ZIPPER REST / JALA BERDIRI A5 SIKA KUNING" u="1"/>
        <s v="METRO-PURWOKERTO_MAP ZIPPER REST / JALA BERDIRI A5 SIKA HITAM" u="1"/>
        <s v="METRO-PURWOKERTO_MAP ZIPPER REST / JALA BERDIRI A5 SIKA BIRU" u="1"/>
        <s v="METRO-PURWOKERTO_MAP ZIPPER KANCING 2 SCHOOL BAG DOVE MERAH" u="1"/>
        <s v="METRO-PURWOKERTO_MAP KANCING 2 DOVE HIJAU/ BIRU" u="1"/>
        <s v="METRO-PURWOKERTO_MAP ZIPPER KANCING 2 SCHOOL BAG DOVE HIJAU" u="1"/>
        <s v="METRO-PURWOKERTO_MAP ZIPPER KANCING 2 SCHOOL BAG DOVE BIRU" u="1"/>
        <s v="METRO-PURWOKERTO_MAP ZIPPER TOPLA 1928 HIJAU" u="1"/>
        <s v="METRO-PURWOKERTO_MAP ZIPPER TOPLA 1928 MERAH" u="1"/>
        <s v="METRO-PURWOKERTO_MAP ZIPPER TOPLA 1928 KUNING" u="1"/>
        <s v="METRO-PURWOKERTO_MAP ZIPPER TOPLA 1928 BIRU" u="1"/>
        <s v="METRO-PURWOKERTO_MAP TOPLA 3090 MIX" u="1"/>
        <s v="METRO-PURWOKERTO_MAP KANCING TOPLA 3080 HIJAU" u="1"/>
        <s v="METRO-PURWOKERTO_MAP KANCING TOPLA 3080 KUNING" u="1"/>
        <s v="METRO-PURWOKERTO_MAP KANCING TOPLA 3080 HITAM" u="1"/>
        <s v="METRO-PURWOKERTO_MAP KANCING TOPLA 3080 UNGU" u="1"/>
        <s v="METRO-PURWOKERTO_MAP KANCING 4 UTN MERAH" u="1"/>
        <s v="METRO-PURWOKERTO_MAP KANCING 4 UTN HITAM" u="1"/>
        <s v="METRO-PURWOKERTO_MAP ZIPPER JALA A5-A500 ENTER MERAH" u="1"/>
        <s v="METRO-PURWOKERTO_MAP ZIPPER JALA A5-A500 ENTER BIRU" u="1"/>
        <s v="METRO-PURWOKERTO_MAP ZIPPER JALA A5-A500 ENTER KUNING" u="1"/>
        <s v="METRO-PURWOKERTO_MAP ZIPPER JALA A5-A500 ENTER HIJAU" u="1"/>
        <s v="METRO-PURWOKERTO_MAP ZIPPER KANCING 2 SIKA HIJAU" u="1"/>
        <s v="METRO-PURWOKERTO_MAP ZIPPER KANCING 2 SIKA MERAH" u="1"/>
        <s v="METRO-PURWOKERTO_MAP ZIPPER KANCING 2 WARNA JOSS HIJAU" u="1"/>
        <s v="METRO-PURWOKERTO_MAP ZIPPER KANCING 2 WARNA JOSS UNGU" u="1"/>
        <s v="METRO-PURWOKERTO_TAS TIDUR GGH-L (6 MOTIF)" u="1"/>
        <s v="METRO-PURWOKERTO_TAS TIDUR GGH-M (6 MOTIF)" u="1"/>
        <s v="METRO-PURWOKERTO_TAS TIDUR GGH-S (6 MOTIF)" u="1"/>
        <s v="METRO-PURWOKERTO_DOKUMEN REST HD-55" u="1"/>
        <s v="METRO-PURWOKERTO_DOKUMEN RISLETING INFINITY BIRU" u="1"/>
        <s v="METRO-PURWOKERTO_DOKUMEN RISLETING PRESTIGE" u="1"/>
        <s v="METRO-PURWOKERTO_DOKUMEN RISLETING OPTIMA" u="1"/>
        <s v="METRO-PURWOKERTO_DOKUMEN RISTLETING ELEGANCE" u="1"/>
        <s v="METRO-PURWOKERTO_DOKUMEN RISLETING DK 512 AUTENTIK" u="1"/>
        <s v="METRO-PURWOKERTO_DOKUMEN RISLETING CONCEPTION" u="1"/>
        <s v="METRO-PURWOKERTO_DOKUMEN RISLETING BRILLIANT" u="1"/>
        <s v="METRO-PURWOKERTO_DOK KEEPER 20LB YUSHINCA  (BR/ MR/ HJ/ HT)" u="1"/>
        <s v="METRO-PURWOKERTO_NOTEBOOK SPIRAL 28850-67" u="1"/>
        <s v="METRO-PURWOKERTO_NOTEBOOK SPIRAL 28850-64" u="1"/>
        <s v="METRO-PURWOKERTO_NOTEBOOK SPIRAL 50100-71" u="1"/>
        <s v="METRO-PURWOKERTO_NOTEBOOK SPIRAL 28850-61" u="1"/>
        <s v="METRO-PURWOKERTO_N BOOK A6 114" u="1"/>
        <s v="METRO-PURWOKERTO_NOTEBOOK 18100-62" u="1"/>
        <s v="METRO-PURWOKERTO_MEMO PAD SPIRAL ALFA 403 BATIK" u="1"/>
        <s v="METRO-PURWOKERTO_MEMO PAD SPIRAL ALFA 404 BATIK" u="1"/>
        <s v="METRO-PURWOKERTO_BLOCK NOTE SPIRAL ENTER 403" u="1"/>
        <s v="METRO-PURWOKERTO_BLOCK NOTE SPIRAL ENTER 404" u="1"/>
        <s v="METRO-PURWOKERTO_NOTEBOOK GLITTER JT 7050-19" u="1"/>
        <s v="METRO-PURWOKERTO_NOTEBOOK 70100-2" u="1"/>
        <s v="METRO-PURWOKERTO_NOTEBOOK 70100-11" u="1"/>
        <s v="METRO-PURWOKERTO_NOTEBOOK GLITTER JT 7050-20" u="1"/>
        <s v="METRO-PURWOKERTO_NB POCKET 25-10" u="1"/>
        <s v="METRO-PURWOKERTO_AGENDA 25-01" u="1"/>
        <s v="METRO-PURWOKERTO_AGENDA  5814" u="1"/>
        <s v="METRO-PURWOKERTO_AGENDA 48K 6213" u="1"/>
        <s v="METRO-PURWOKERTO_AGENDA KERJA WK-125" u="1"/>
        <s v="METRO-PURWOKERTO_AGENDA 48K-1 HITAM" u="1"/>
        <s v="METRO-PURWOKERTO_AGENDA 50K BC-511 (35-50)" u="1"/>
        <s v="METRO-PURWOKERTO_AGENDA JB 6132" u="1"/>
        <s v="METRO-PURWOKERTO_MAP L SIKA AC-105 PUTIH" u="1"/>
        <s v="METRO-PURWOKERTO_CLEAR HOLDER 20LB VTRO K" u="1"/>
        <s v="METRO-PURWOKERTO_CLEAR HOLDER 20LB MICROTOP (HJ/ OR/ PINK/ BR/ ABU)" u="1"/>
        <s v="METRO-PURWOKERTO_CLEAR HOLDER 40LB MICROTOP (HT/ ABU/ PINK/ UNGU/ HJ)" u="1"/>
        <s v="METRO-PURWOKERTO_CLEAR HOLDER 20 ENTER (MR, BR, HJ, KN, HT)" u="1"/>
        <s v="METRO-PURWOKERTO_CLEAR HOLDER 40 ENTER MIX" u="1"/>
        <s v="METRO-PURWOKERTO_CLEAR HOLDER UTN CH 040 MERAH" u="1"/>
        <s v="METRO-PURWOKERTO_CLEAR HOLDER UTN CH 040 HIJAU" u="1"/>
        <s v="METRO-PURWOKERTO_CLEAR HOLDER UTN CH 040 HITAM" u="1"/>
        <s v="METRO-PURWOKERTO_CLEAR HOLDER UTN CH 040 BIRU" u="1"/>
        <s v="METRO-PURWOKERTO_CLEAR HOLDER UTN CH 020 1 KOL ISI HJ,OR,PINK,BR" u="1"/>
        <s v="METRO-PURWOKERTO_BUKU MEWARNAI 2201 (4 GAMBAR)" u="1"/>
        <s v="METRO-PURWOKERTO_BOX FILE TYLO C 306 ORANGE(3)" u="1"/>
        <s v="METRO-PURWOKERTO_BOX FILE TYLO C 306 HJ(3)" u="1"/>
        <s v="METRO-PURWOKERTO_BOX FILE TYLO C 306 HT(5)" u="1"/>
        <s v="METRO-PURWOKERTO_BOX FILE TYLO C 306 M(3)" u="1"/>
        <s v="METRO-PURWOKERTO_BOX FILE KANCING LIPAT ENTER HITAM" u="1"/>
        <s v="METRO-PURWOKERTO_BOX FILE MICROTOP A.648/ 4 SUSUN" u="1"/>
        <s v="METRO-PURWOKERTO_BOX FILE MICROTOP A.618/ 3 SUSUN" u="1"/>
        <s v="METRO-PURWOKERTO_NOTEBOOK SPIRAL 8417" u="1"/>
        <s v="METRO-PURWOKERTO_AGENDA 60K 2960" u="1"/>
        <s v="METRO-PURWOKERTO_AGENDA 36K B5672-71" u="1"/>
        <s v="METRO-PURWOKERTO_AGENDA 5674-100K" u="1"/>
        <s v="METRO-PURWOKERTO_GUNTING STAINLESS SQ 04 C WARNA" u="1"/>
        <s v="METRO-PURWOKERTO_BENSIA 10LM1 (6209)" u="1"/>
        <s v="METRO-PURWOKERTO_BINDERNOTE B5 76208" u="1"/>
        <s v="METRO-PURWOKERTO_NOTEBOOK B1012 (B5）" u="1"/>
        <s v="METRO-PURWOKERTO_BINDER NOTE JHYB - 03305 B5" u="1"/>
        <s v="METRO-PURWOKERTO_NOTEBOOK B0217 (B5）" u="1"/>
        <s v="SAMI LARIS-KLATEN_GARISAN LIPAT 30CM 6623 (1 BOX=40 PCS)" u="1"/>
        <s v="SAMI LARIS-KLATEN_TALI METALIK ID CARD PEONY MERAH" u="1"/>
        <s v="SAMI LARIS-KLATEN_TALI METALIK ID CARD PEONY BIRU" u="1"/>
        <s v="SAMI LARIS-KLATEN_TALI METALIK ID CARD PEONY KUNING" u="1"/>
        <s v="SAMI LARIS-KLATEN_TALI METALIK ID CARD PEONY HIJAU" u="1"/>
        <s v="SAMI LARIS-KLATEN_TALI METALIK ID CARD PEONY HITAM" u="1"/>
        <s v="SAMI LARIS-KLATEN_TALI METALIK ID CARD PEONY ORANYE" u="1"/>
        <s v="SAMI LARIS-KLATEN_JANGKA MS-4001 KOALA" u="1"/>
        <s v="SAMI LARIS-KLATEN_STABILLO TOZCHA TZ 8001" u="1"/>
        <s v="SAMI LARIS-KLATEN_TIPEX KERTAS MINI 0857 MIX" u="1"/>
        <s v="SAMI LARIS-KLATEN_GARISAN SET 20 CM ZX-018" u="1"/>
        <s v="SAMI LARIS-KLATEN_GARISAN SET 20CM ZX-019" u="1"/>
        <s v="SAMI LARIS-KLATEN_GARISAN SET 20CM 8182 (1 BOX=40 PCS)" u="1"/>
        <s v="SAMI LARIS-KLATEN_GARISAN SET 20CM 8208 (1 BOX=40 PCS)" u="1"/>
        <s v="SAMI LARIS-KLATEN_GARISAN SET 20CM 8177 (1 BOX=40 PCS)" u="1"/>
        <s v="SAMI LARIS-KLATEN_PC GASTA PC-201M METALIK" u="1"/>
        <s v="SAMI LARIS-KLATEN_ZIPPER FILE CLEAR HOLDER TOPLA 555 20 FILE BIRU" u="1"/>
        <s v="SAMI LARIS-KLATEN_ZIPPER FILE CLEAR HOLDER TOPLA 555 20 FILE HIJAU" u="1"/>
        <s v="SAMI LARIS-KLATEN_ZIPPER FILE CLEAR HOLDER TOPLA 555 20 FILE KUNING" u="1"/>
        <s v="SAMI LARIS-KLATEN_ZIPPER FILE CLEAR HOLDER TOPLA 555 20 FILE MERAH" u="1"/>
        <s v="SAMI LARIS-KLATEN_CLEAR HOLDER TOPLA 555 40 FILE BIRU" u="1"/>
        <s v="SAMI LARIS-KLATEN_CLEAR HOLDER TOPLA 555 40 FILE HIJAU" u="1"/>
        <s v="SAMI LARIS-KLATEN_CLEAR HOLDER TOPLA 555 40 FILE KUNING" u="1"/>
        <s v="SAMI LARIS-KLATEN_CLEAR HOLDER TOPLA 555 40 FILE MERAH" u="1"/>
        <s v="SAMI LARIS-KLATEN_CLEAR HOLDER TOPLA 555 60 FILE BIRU" u="1"/>
        <s v="SAMI LARIS-KLATEN_CLEAR HOLDER TOPLA 555 60 FILE HIJAU" u="1"/>
        <s v="SAMI LARIS-KLATEN_CLEAR HOLDER TOPLA 555 60 FILE KUNING" u="1"/>
        <s v="SAMI LARIS-KLATEN_CLEAR HOLDER TOPLA 555 60 FILE MERAH" u="1"/>
        <s v="SAMI LARIS-KLATEN_ASAHAN PAYU 847 KURA-KURA" u="1"/>
        <s v="SAMI LARIS-KLATEN_ASAHAN PAYU 831 IKAN" u="1"/>
        <s v="SAMI LARIS-KLATEN_ASAHAN PAYU 825 KUDA" u="1"/>
        <s v="SAMI LARIS-KLATEN_ASAHAN PAYU 846 KUDA GOYANG" u="1"/>
        <s v="SAMI LARIS-KLATEN_ASAHAN PAYU 856 ANJING" u="1"/>
        <s v="SAMI LARIS-KLATEN_ASAHAN PAYU 827 ANGSA" u="1"/>
        <s v="SAMI LARIS-KLATEN_ASAHAN PAYU 845 KEPITING" u="1"/>
        <s v="SAMI LARIS-KLATEN_ASAHAN PAYU 823 AYAM" u="1"/>
        <s v="SAMI LARIS-KLATEN_ASAHAN PAYU 849 STROBERI" u="1"/>
        <s v="SAMI LARIS-KLATEN_BK MEWARNAI ART A4 (8 DESIGN)" u="1"/>
        <s v="SAMI LARIS-KLATEN_MAP ZIPPER REST / JALA BERDIRI A5 SIKA HIJAU" u="1"/>
        <s v="SAMI LARIS-KLATEN_MAP ZIPPER REST / JALA BERDIRI A5 SIKA BIRU" u="1"/>
        <s v="SAMI LARIS-KLATEN_MAP ZIPPER REST / JALA BERDIRI A5 SIKA KUNING" u="1"/>
        <s v="SAMI LARIS-KLATEN_MAP ZIPPER REST / JALA BERDIRI A5 SIKA HITAM" u="1"/>
        <s v="AMANAH BARU-WONOGIRI_BP GEL MD-241 BERUANG (36)" u="1"/>
        <s v="AMANAH BARU-WONOGIRI_BP GEL MD-240 (36)" u="1"/>
        <s v="AMANAH BARU-WONOGIRI_BP GEL MD-257 GURITA (36)" u="1"/>
        <s v="AMANAH BARU-WONOGIRI_BP GEL MD-017A 6W + BULU (24)" u="1"/>
        <s v="AMANAH BARU-WONOGIRI_BP TF-3115 HIGHTECH KNOCK" u="1"/>
        <s v="AMANAH BARU-WONOGIRI_BP TF G 3114 0.3MM HIGHTECH KNOCK" u="1"/>
        <s v="AMANAH BARU-WONOGIRI_BP GEL + GANTUNGAN A931" u="1"/>
        <s v="AMANAH BARU-WONOGIRI_BP GEL + GANTUNGAN 9165" u="1"/>
        <s v="AMANAH BARU-WONOGIRI_BP GEL + GANTUNGAN 9166" u="1"/>
        <s v="AMANAH BARU-WONOGIRI_GARISAN LIPAT 30CM 6623 (1 BOX=40 PCS)" u="1"/>
        <s v="AMANAH BARU-WONOGIRI_GARISAN SET 20CM 8177 (1 BOX=40 PCS)" u="1"/>
        <s v="AMANAH BARU-WONOGIRI_GARISAN SET 20CM 8208 (1 BOX=40 PCS)" u="1"/>
        <s v="AMANAH BARU-WONOGIRI_GARISAN SET 20CM 8182 (1 BOX=40 PCS)" u="1"/>
        <s v="AMANAH BARU-WONOGIRI_ISI GEL PEN DTIAN GR-088 (ISI 6 PCS TABUNG)" u="1"/>
        <s v="AMANAH BARU-WONOGIRI_ISI GEL DTIAN GR-089 (12PCS TABUNG)" u="1"/>
        <s v="AMANAH BARU-WONOGIRI_ISI GEL DTIAN DT-090 (20PCS TABUNG)" u="1"/>
        <s v="AMANAH BARU-WONOGIRI_TIPEX KERTAS NO. 870" u="1"/>
        <s v="AMANAH BARU-WONOGIRI_TIPEX KERTAS NO. 9489" u="1"/>
        <s v="AMANAH BARU-WONOGIRI_TIPEX KERTAS NO. 9543" u="1"/>
        <s v="AMANAH BARU-WONOGIRI_TIPEX KERTAS NO. 9425" u="1"/>
        <s v="AMANAH BARU-WONOGIRI_TAS KADO GG2 3021-3024" u="1"/>
        <s v="AMANAH BARU-WONOGIRI_TAS TALI GG-02 TANGGUNG GILAP" u="1"/>
        <s v="AMANAH BARU-WONOGIRI_TAS TUTUP PITA KADO FG-201 TANGGUNG" u="1"/>
        <s v="AMANAH BARU-WONOGIRI_TAS TALI GG-02 TANGGUNG GLITTER" u="1"/>
        <s v="AMANAH BARU-WONOGIRI_TAS TALI GG-02 TANGGUNG TIMBUL" u="1"/>
        <s v="AMANAH BARU-WONOGIRI_TAS TIDUR GGH-L (6 MOTIF)" u="1"/>
        <s v="AMANAH BARU-WONOGIRI_TAS TIDUR GGH-S (6 MOTIF)" u="1"/>
        <s v="AMANAH BARU-WONOGIRI_TAS TIDUR GGH-M (6 MOTIF)" u="1"/>
        <s v="AMANAH BARU-WONOGIRI_TAS TALI GG-03 BESAR GLITTER" u="1"/>
        <s v="AMANAH BARU-WONOGIRI_TAS TUTUP PITA KADO FG-301 BESAR" u="1"/>
        <s v="AMANAH BARU-WONOGIRI_TAS TUTUP PITA KADO FG-401 JUMBO" u="1"/>
        <s v="AMANAH BARU-WONOGIRI_TAS TALI GG-01 KECIL GLITTER" u="1"/>
        <s v="AMANAH BARU-WONOGIRI_TAS TALI GG-01 KECIL GILAP" u="1"/>
        <s v="AMANAH BARU-WONOGIRI_TAS TUTUP PITA KADO FG-101 KECIL" u="1"/>
        <s v="AMANAH BARU-WONOGIRI_TAS KARUNG 50X35 (5035)" u="1"/>
        <s v="AMANAH BARU-WONOGIRI_SKETCH BOOK A4 56183" u="1"/>
        <s v="AMANAH BARU-WONOGIRI_SKETCH BOOK A4 56172" u="1"/>
        <s v="AMANAH BARU-WONOGIRI_SKETCH BOOK A4 56181" u="1"/>
        <s v="AMANAH BARU-WONOGIRI_NOTEBOOK SPIRAL A5 8007" u="1"/>
        <s v="AMANAH BARU-WONOGIRI_NOTEBOOK SPIRAL A5 8006" u="1"/>
        <s v="AMANAH BARU-WONOGIRI_STUDY BOARD 876" u="1"/>
        <s v="AMANAH BARU-WONOGIRI_BUKU MEWARNAI HT 081 (8 GAMBAR)" u="1"/>
        <s v="AMANAH BARU-WONOGIRI_BUKU MEWARNAI 2251 (4 GAMBAR)" u="1"/>
        <s v="AMANAH BARU-WONOGIRI_BUKU MEWARNAI 9080 (18 GAMBAR)" u="1"/>
        <s v="AMANAH BARU-WONOGIRI_BUKU MEWARNAI AS-0035 +STIKER" u="1"/>
        <s v="AMANAH BARU-WONOGIRI_AGENDA 7025-25K (BC 333)" u="1"/>
        <s v="AMANAH BARU-WONOGIRI_BUKU MEWARNAI 668 (4 GAMBAR)" u="1"/>
        <s v="AMANAH BARU-WONOGIRI_BUKU MEWARNAI 2301 (4 GAMBAR)" u="1"/>
        <s v="AMANAH BARU-WONOGIRI_ISOLASI 608" u="1"/>
        <s v="AMANAH BARU-WONOGIRI_ASAHAN TOPLES 623 KUROMI (1 TOP=52 PCS)" u="1"/>
        <s v="AMANAH BARU-WONOGIRI_ASAHAN TOPLES 25PCS XLG R-5861" u="1"/>
        <s v="AMANAH BARU-WONOGIRI_ASAHAN TOPLES R-5857 KITTY (1 TOP=17PCS)" u="1"/>
        <s v="AMANAH BARU-WONOGIRI_ASAHAN TOPLES 8817 UNICORN (1 TOP=40 PCS)" u="1"/>
        <s v="AMANAH BARU-WONOGIRI_ASAHAN TOPLES 8816 ASTRONOT (1 TOP=48 PCS)" u="1"/>
        <s v="AMANAH BARU-WONOGIRI_TAPE 4505" u="1"/>
        <s v="AMANAH BARU-WONOGIRI_PAPAN W/B JL-115" u="1"/>
        <s v="AMANAH BARU-WONOGIRI_BUKU MEWARNAI 1807 +STIKER (4 GAMBAR)" u="1"/>
        <s v="PRIMA-MADIUN_BP GEL MD-017A 6W + BULU (24)" u="1"/>
        <s v="PRIMA-MADIUN_BP GEL MD-241 BERUANG (36)" u="1"/>
        <s v="PRIMA-MADIUN_BP GEL MD-240 (36)" u="1"/>
        <s v="PRIMA-MADIUN_BP GEL MD-257 GURITA (36)" u="1"/>
        <s v="PRIMA-MADIUN_ISOLASI 608" u="1"/>
        <s v="PRIMA-MADIUN_PAPAN WHITE BOARD XG POLOS 20 X 30" u="1"/>
        <s v="PRIMA-MADIUN_PAPAN WHITE BOARD XG POLOS 25 X 35" u="1"/>
        <s v="PRIMA-MADIUN_PAPAN WHITE BOARD XG POLOS 30 X 40" u="1"/>
        <s v="PRIMA-MADIUN_PAPAN WB 3550 35 X 50 (IMPORT)" u="1"/>
        <s v="PRIMA-MADIUN_GARISAN SABLON/GEOMETRI 095 (1 BOX=50 PCS)" u="1"/>
        <s v="PRIMA-MADIUN_PAPAN W/B JL-115" u="1"/>
        <s v="PRIMA-MADIUN_PAPAN W/B JL-116" u="1"/>
        <s v="PRIMA-MADIUN_PAPAN W/B JL-117" u="1"/>
        <s v="PRIMA-MADIUN_POMPA + BALON 2000 (10)" u="1"/>
        <s v="PRIMA-MADIUN_POMPA + BALON 16EA-1 (16)" u="1"/>
        <s v="PRIMA-MADIUN_TIPEX KERTAS NO. 9259" u="1"/>
        <s v="PRIMA-MADIUN_TIPEX KERTAS NO. 870" u="1"/>
        <s v="PRIMA-MADIUN_TIPEX KERTAS NO. 9260" u="1"/>
        <s v="PRIMA-MADIUN_ASAHAN TOPLES 623 KUROMI (1 TOP=52 PCS)" u="1"/>
        <s v="PRIMA-MADIUN_ASAHAN TOPLES 158 SANRIO (1 TOP=36 PCS)" u="1"/>
        <s v="PRIMA-MADIUN_NOTEBOOK SPIRAL A5 8001" u="1"/>
        <s v="PRIMA-MADIUN_NOTEBOOK SPIRAL A5 LB-2529-23" u="1"/>
        <s v="PRIMA-MADIUN_NOTEBOOK SPIRAL A5 LB-2529-22" u="1"/>
        <s v="PRIMA-MADIUN_NOTEBOOK SPIRAL A5 LB-2529-24" u="1"/>
        <s v="PRIMA-MADIUN_NOTEBOOK SPIRAL A5 8007" u="1"/>
        <s v="PRIMA-MADIUN_NOTEBOOK SPIRAL A5 LB-2529-25" u="1"/>
        <s v="PRIMA-MADIUN_NOTEBOOK SPIRAL A5 8006" u="1"/>
        <s v="PRIMA-MADIUN_GARISAN BESI YOEKER 30CM (5030) ORANYE" u="1"/>
        <s v="PRIMA-MADIUN_GARISAN MIKA 30CM ENTER 675" u="1"/>
        <s v="PRIMA-MADIUN_GARISAN BUTTERFLY BT 30CM" u="1"/>
        <s v="PRIMA-MADIUN_KERTAS KREP JERSY M/P KECIL" u="1"/>
        <s v="PRIMA-MADIUN_DISPENSER TS-0032" u="1"/>
        <s v="SEMANGAT BARU-YOGYA_KOMPAS ARAH V TECH NO 45" u="1"/>
        <s v="SEMANGAT BARU-YOGYA_NOTEBOOK SPIRAL 28850-61" u="1"/>
        <s v="SEMANGAT BARU-YOGYA_NOTEBOOK SPIRAL 28850-62" u="1"/>
        <s v="SEMANGAT BARU-YOGYA_NOTEBOOK TALI A5-110" u="1"/>
        <s v="SEMANGAT BARU-YOGYA_NOTEBOOK SPIRAL 18100-68" u="1"/>
        <s v="SEMANGAT BARU-YOGYA_P CASE KLG KT 6601 FROZEN" u="1"/>
        <s v="SEMANGAT BARU-YOGYA_P CASE KLG KT 6601 SPIDERMAN" u="1"/>
        <s v="SEMANGAT BARU-YOGYA_P CASE KLG KT 6601 MOBIL" u="1"/>
        <s v="SEMANGAT BARU-YOGYA_P CASE KLG KT 6601 AVENGER" u="1"/>
        <s v="SEMANGAT BARU-YOGYA_P CASE KLG KT 6601 BARBIE" u="1"/>
        <s v="SEMANGAT BARU-YOGYA_LILIN ANGKA SHINTOENG NO. 1" u="1"/>
        <s v="SEMANGAT BARU-YOGYA_LILIN ANGKA SHINTOENG NO. 2" u="1"/>
        <s v="SEMANGAT BARU-YOGYA_LILIN ANGKA SHINTOENG NO. 3" u="1"/>
        <s v="SEMANGAT BARU-YOGYA_LILIN ANGKA SHINTOENG NO.7" u="1"/>
        <s v="SISWA-MUNTILAN_ID CARD B3 IMPORT" u="1"/>
        <s v="SISWA-MUNTILAN_ID CARD B4 IMPORT" u="1"/>
        <s v="SISWA-MUNTILAN_ISI STAPLER 13/8 JOSS" u="1"/>
        <s v="SISWA-MUNTILAN_GARISAN BESI ENTER 50CM TEBAL" u="1"/>
        <s v="SISWA-MUNTILAN_GARISAN BESI ENTER 60CM TEBAL" u="1"/>
        <s v="SISWA-MUNTILAN_TIPEX MICROTOP MT 737" u="1"/>
        <s v="SISWA-MUNTILAN_TIPEX KERTAS DP-902" u="1"/>
        <s v="SISWA-MUNTILAN_ASAHAN TOPLES 623 KUROMI (1 TOP=52 PCS)" u="1"/>
        <s v="SISWA-MUNTILAN_TIPEX KERTAS NO. 9543" u="1"/>
        <s v="SISWA-MUNTILAN_GARISAN BUTTERFLY BT 15CM" u="1"/>
        <s v="SISWA-MUNTILAN_GARISAN BUTTERFLY BT 20CM" u="1"/>
        <s v="SISWA-MUNTILAN_GARISAN LIPAT 30CM 008 (40) FANCY" u="1"/>
        <s v="SISWA-MUNTILAN_TIPEX KERTAS NO.9446" u="1"/>
        <s v="SISWA-MUNTILAN_TIPEX KERTAS NO.9461" u="1"/>
        <s v="SISWA-MUNTILAN_TIPEX KERTAS 91038HG" u="1"/>
        <s v="SISWA-MUNTILAN_TIPEX KERTAS NO.5031" u="1"/>
        <s v="SISWA-MUNTILAN_TIPEX KERTAS NO.5037" u="1"/>
        <s v="SISWA-MUNTILAN_TIPEX KERTAS NO.5026" u="1"/>
        <s v="MAS FAJRUL (UD MEDIA)-KUDUS_BUSINESS FILE SIKA AC-106 PUTIH" u="1"/>
        <s v="PERDANA-BREBES_MAP TALI SIKA AC-06 HIJAU" u="1"/>
        <s v="PERDANA-BREBES_MAP TALI SIKA AC-06 BIRU" u="1"/>
        <s v="PERDANA-BREBES_MAP TALI SIKA AC-06 MERAH" u="1"/>
        <s v="PERDANA-BREBES_MAP TALI SIKA AC-06 KUNING" u="1"/>
        <s v="PERDANA-BREBES_MAP TALI SIKA AC-06 PUTIH" u="1"/>
        <s v="PERDANA-BREBES_STIP W/B ENTER 803 B" u="1"/>
        <s v="CASH-SEMARANG_TAS 24X20" u="1"/>
        <s v="CASH-SEMARANG_BP GEL ZUI XUA HY-1020 HITAM" u="1"/>
        <s v="CASH-SEMARANG_STABILLO TOZCHA TZ 8001" u="1"/>
        <s v="LESTARI ADHI-MUNTILAN_KOMPAS VTECH VT-45" u="1"/>
        <s v="LESTARI ADHI-MUNTILAN_COMPASS 60MM" u="1"/>
        <s v="AL AMIN-WELAHAN_STANDART BK V-TEC ST-065/ 6.5" u="1"/>
        <s v="AL AMIN-WELAHAN_STANDART BK V TECH NO 7" u="1"/>
        <s v="AL AMIN-WELAHAN_BOOK END SB-8877" u="1"/>
        <s v="AL AMIN-WELAHAN_ZIPPER FILE CLEAR HOLDER TOPLA 555 20 FILE MIX" u="1"/>
        <s v="AL AMIN-WELAHAN_ZIPPER FILE CLEAR HOLDER TOPLA 555 40 FILE MIX" u="1"/>
        <s v="AL AMIN-WELAHAN_ZIPPER FILE CLEAR HOLDER TOPLA 555 60 FILE MIX" u="1"/>
        <s v="AL AMIN-WELAHAN_ASAHAN TOPLES 8816 ASTRONOT (1 TOP=48 PCS)" u="1"/>
        <s v="AL AMIN-WELAHAN_ASAHAN TOPLES 8817 UNICORN (1 TOP=40 PCS)" u="1"/>
        <s v="AL AMIN-WELAHAN_TAS KARUNG 50X55 (5055)" u="1"/>
        <s v="AL AMIN-WELAHAN_ASAHAN STIP SIKAT LS-607" u="1"/>
        <s v="AL AMIN-WELAHAN_ASAHAN STIP SIKAT SP-2014" u="1"/>
        <s v="AL AMIN-WELAHAN_ASAHAN STIP SIKAT SP-8866" u="1"/>
        <s v="AMAZON-SEMARANG_MAP JALA KCG 2 KCL MIX" u="1"/>
        <s v="RITA-WONOSOBO_BP GEL FINETECH 0.3 HITAM" u="1"/>
        <s v="RITA-WONOSOBO_BP GEL KOALA GP-168" u="1"/>
        <s v="RITA-WONOSOBO_BP TF 1022" u="1"/>
        <s v="RITA-WONOSOBO_STABILLO TIZO TF-616" u="1"/>
        <s v="RITA-WONOSOBO_GUNTING KAIBO" u="1"/>
        <s v="RITA-WONOSOBO_GUNTING JUNIOR J 100" u="1"/>
        <s v="RITA-WONOSOBO_BP GEL DTIAN A 93" u="1"/>
        <s v="RITA-WONOSOBO_BP GEL DTIAN DT-612" u="1"/>
        <s v="RITA-WONOSOBO_JANGKA JF 8021" u="1"/>
        <s v="RITA-WONOSOBO_JANGKA A5 3328 FANCY" u="1"/>
        <s v="RITA-WONOSOBO_BP TIZO TG 30802F S3 FANCY" u="1"/>
        <s v="RITA-WONOSOBO_BP GEL TIZO 31763F FANCY" u="1"/>
        <s v="RITA-WONOSOBO_BP TIZO TG 31475F FANCY" u="1"/>
        <s v="RITA-WONOSOBO_BP GEL TIZO 31035F FANCY" u="1"/>
        <s v="RITA-WONOSOBO_BP ZHIXIN ZH 102" u="1"/>
        <s v="RITA-WONOSOBO_WATER COLOUR ACRYLIC 12W MOZAKI" u="1"/>
        <s v="RITA-WONOSOBO_CRAYON PUTAR FANCY 1012 / 2012 PANJANG " u="1"/>
        <s v="RITA-WONOSOBO_BENSIA 09LM1 (6213)" u="1"/>
        <s v="RITA-WONOSOBO_BENSIA LT 1311" u="1"/>
        <s v="RITA-WONOSOBO_PENSIL 921" u="1"/>
        <s v="RITA-WONOSOBO_PENSIL 950" u="1"/>
        <s v="RITA-WONOSOBO_PENSIL 711" u="1"/>
        <s v="RITA-WONOSOBO_PENSIL 915" u="1"/>
        <s v="RITA-WONOSOBO_ISI PENSIL COLLEN GOLD 2000" u="1"/>
        <s v="RITA-WONOSOBO_BP MINI GELL MAXXIST 133C" u="1"/>
        <s v="RITA-WONOSOBO_BP GEL TF-1191 BODY WR 0.3MM HIGHTECH" u="1"/>
        <s v="RITA-WONOSOBO_PENSIL TF 788" u="1"/>
        <s v="RITA-WONOSOBO_DISPENSER BESI ENTER 505" u="1"/>
        <s v="RITA-WONOSOBO_DISPENSER TS-0032" u="1"/>
        <s v="RITA-WONOSOBO_JARUM PENTOL HIJAB" u="1"/>
        <s v="RITA-WONOSOBO_LEM BAKAR STIK 7X30 WOMY PUTIH K" u="1"/>
        <s v="RITA-WONOSOBO_LEM BAKAR STIK 11X29 WOMY PUTIH B" u="1"/>
        <s v="RITA-WONOSOBO_ASAHAN H-100 DISNEY MICKEY MOUSE (1 BOX=48 PCS)" u="1"/>
        <s v="RITA-WONOSOBO_ASAHAN TOPLES 8811 KUMBANG (1 TOP=72 PCS)" u="1"/>
        <s v="RITA-WONOSOBO_ASAHAN TOPLES NO.8807 STROBERI (1 TOP=60 PCS)" u="1"/>
        <s v="RITA-WONOSOBO_ASAHAN TOPLES TY808 (1 TOP=72 PCS)" u="1"/>
        <s v="RITA-WONOSOBO_ASAHAN TOPLES TR 385 HIPPO (1 TOP=54 PCS)" u="1"/>
        <s v="RITA-WONOSOBO_ASAHAN TOPLES KFC HK MERAH" u="1"/>
        <s v="RITA-WONOSOBO_ASAHAN CL-888 (ISI 60)" u="1"/>
        <s v="RITA-WONOSOBO_ASAHAN BOX SC 6023 (1 BOX=24 PCS)" u="1"/>
        <s v="RITA-WONOSOBO_ASAHAN DMS 030 4 WARNA (1 BOX=36 PCS)" u="1"/>
        <s v="RITA-WONOSOBO_ASAHAN SH 002" u="1"/>
        <s v="RITA-WONOSOBO_ASAHAN TT 910 (48)" u="1"/>
        <s v="RITA-WONOSOBO_TALI JEPITAN HITAM BESI" u="1"/>
        <s v="RITA-WONOSOBO_GLITTER Y-01" u="1"/>
        <s v="RITA-WONOSOBO_GLITTER Y-03" u="1"/>
        <s v="RITA-WONOSOBO_GLITTER Y-04" u="1"/>
        <s v="RITA-WONOSOBO_GLITTER Y-02" u="1"/>
        <s v="RITA-WONOSOBO_PC MAGNIT 3578-20" u="1"/>
        <s v="RITA-WONOSOBO_PENSIL CASE A-6500" u="1"/>
        <s v="RITA-WONOSOBO_PC MAGNIT A 6682" u="1"/>
        <s v="RITA-WONOSOBO_PC MAGNIT B 35189" u="1"/>
        <s v="RITA-WONOSOBO_PENSIL CASE 8300D TIMBUL" u="1"/>
        <s v="RITA-WONOSOBO_PENSIL CASE 6A-28" u="1"/>
        <s v="RITA-WONOSOBO_PENSIL CASE A-207" u="1"/>
        <s v="RITA-WONOSOBO_PENCIL CASE MAGNIT AC 2829-5" u="1"/>
        <s v="RITA-WONOSOBO_PENSIL CASE AC-2893-3" u="1"/>
        <s v="RITA-WONOSOBO_PENSIL CASE 168-26" u="1"/>
        <s v="RITA-WONOSOBO_PENSIL CASE 6A-26" u="1"/>
        <s v="RITA-WONOSOBO_ASAHAN MEJA 0613" u="1"/>
        <s v="RITA-WONOSOBO_PENSIL CASE SH-8601" u="1"/>
        <s v="RITA-WONOSOBO_PENSIL CASE SH-8602" u="1"/>
        <s v="RITA-WONOSOBO_PENSIL CASE SH-8603" u="1"/>
        <s v="RITA-WONOSOBO_P CASE XLG BD 331-23" u="1"/>
        <s v="RITA-WONOSOBO_PC 6675 2 ZIPPER MIX TANPA MIKA" u="1"/>
        <s v="RITA-WONOSOBO_PC PLST KOTAK B 1F 1504" u="1"/>
        <s v="RITA-WONOSOBO_PENCIL CASE RET KY 1203" u="1"/>
        <s v="RITA-WONOSOBO_PENSIL CASE 5871" u="1"/>
        <s v="RITA-WONOSOBO_PENSIL CASE 5853" u="1"/>
        <s v="RITA-WONOSOBO_P CASE REST B 119" u="1"/>
        <s v="RITA-WONOSOBO_P CASE SH 10" u="1"/>
        <s v="RITA-WONOSOBO_P CASE SH 02" u="1"/>
        <s v="RITA-WONOSOBO_PENSIL CASE SH-04" u="1"/>
        <s v="RITA-WONOSOBO_PC KARTON WY 1263 SOROK" u="1"/>
        <s v="RITA-WONOSOBO_PC BOX P1036" u="1"/>
        <s v="RITA-WONOSOBO_PC KARTON WY 1270 BLK" u="1"/>
        <s v="RITA-WONOSOBO_LEM CAIR BY 820 30ML (24)" u="1"/>
        <s v="RITA-WONOSOBO_LEM FANCY 1358 (12)" u="1"/>
        <s v="RITA-WONOSOBO_STIP RENCAI RC 6031 (48)" u="1"/>
        <s v="RITA-WONOSOBO_PAYET" u="1"/>
        <s v="RITA-WONOSOBO_KEY RING KC-008" u="1"/>
        <s v="RITA-WONOSOBO_GLITTER 783-12" u="1"/>
        <s v="RITA-WONOSOBO_GLITTER GF-88" u="1"/>
        <s v="RITA-WONOSOBO_GLITTER PERAK" u="1"/>
        <s v="RITA-WONOSOBO_GLITTER EMAS" u="1"/>
        <s v="RITA-WONOSOBO_GLITTER 782-12" u="1"/>
        <s v="RITA-WONOSOBO_GLITTER POWDER 15GR CC888" u="1"/>
        <s v="RITA-WONOSOBO_GLITTER GF-2012" u="1"/>
        <s v="RITA-WONOSOBO_GLITTER 784-12" u="1"/>
        <s v="RITA-WONOSOBO_GLITTER 806" u="1"/>
        <s v="RITA-WONOSOBO_PENSIL CASE AD-062" u="1"/>
        <s v="RITA-WONOSOBO_PC TOPLA 2879 B" u="1"/>
        <s v="RITA-WONOSOBO_PENSIL CASE ZL-178-1 MOBIL K" u="1"/>
        <s v="RITA-WONOSOBO_DISPENSER KENJOY 25" u="1"/>
        <s v="RITA-WONOSOBO_DISPENSER KUROMI" u="1"/>
        <s v="RITA-WONOSOBO_STIP RC 6035" u="1"/>
        <s v="RITA-WONOSOBO_GANTUNGAN KUNCI + AIR GLITER 706-1" u="1"/>
        <s v="RITA-WONOSOBO_ISOLASI GG-1503 METALIK (4 MOTIF)" u="1"/>
        <s v="RITA-WONOSOBO_TAPE 1503-CD" u="1"/>
        <s v="RITA-WONOSOBO_ISOLASI 608" u="1"/>
        <s v="RITA-WONOSOBO_ASAHAN TOPLES EX 09" u="1"/>
        <s v="RITA-WONOSOBO_ASAHAN TOPLES 623 KUROMI (1 TOP=52 PCS)" u="1"/>
        <s v="RITA-WONOSOBO_ASAHAN TOPLES 158 SANRIO (1 TOP=36 PCS)" u="1"/>
        <s v="RITA-WONOSOBO_ASAHAN TOPLES 8817 UNICORN (1 TOP=40 PCS)" u="1"/>
        <s v="RITA-WONOSOBO_ASAHAN TOPLES 8816 ASTRONOT (1 TOP=48 PCS)" u="1"/>
        <s v="RITA-WONOSOBO_ASAHAN TOPLES R-5857 KITTY (1 TOP=17PCS)" u="1"/>
        <s v="RITA-WONOSOBO_ASAHAN TOPLES 25PCS XLG R-5861" u="1"/>
        <s v="RITA-WONOSOBO_ASAHAN TOPLES R-5833 BOTOL SUSU (1 TOP=20PCS)" u="1"/>
        <s v="RITA-WONOSOBO_NOTEBOOK SPIRAL A5 LB-2529-24" u="1"/>
        <s v="RITA-WONOSOBO_NOTEBOOK SPIRAL A5 LB-2529-25" u="1"/>
        <s v="RITA-WONOSOBO_NOTEBOOK SPIRAL A5 8006" u="1"/>
        <s v="RITA-WONOSOBO_NOTEBOOK SPIRAL A5 LB-2529-22" u="1"/>
        <s v="RITA-WONOSOBO_NOTEBOOK SPIRAL 8417" u="1"/>
        <s v="RITA-WONOSOBO_NOTEBOOK SPIRAL 18100-68" u="1"/>
        <s v="RITA-WONOSOBO_NB SPIRAL A6 SQY 190402" u="1"/>
        <s v="RITA-WONOSOBO_NOTEBOOK SPIRAL 25100-67" u="1"/>
        <s v="RITA-WONOSOBO_SKETCH BOOK A4 56183" u="1"/>
        <s v="RITA-WONOSOBO_CLIPBOARD ACRYLIC TF-016" u="1"/>
        <s v="RITA-WONOSOBO_POMPA + BALON 16EA-1 (16)" u="1"/>
        <s v="RITA-WONOSOBO_STANDART BK V-TEC ST-065/ 6.5" u="1"/>
        <s v="RITA-WONOSOBO_STANDART BK V TECH NO 7" u="1"/>
        <s v="RITA-WONOSOBO_SKETCH BOOK A5-3555" u="1"/>
        <s v="RITA-WONOSOBO_KARTU UNDANGAN ANAK BESAR A1100" u="1"/>
        <s v="RITA-WONOSOBO_KARTU UNDANGAN ANAK ALPINDO" u="1"/>
        <s v="RITA-WONOSOBO_STICKY XTQ（333）" u="1"/>
        <s v="RITA-WONOSOBO_STICKER JBE-24" u="1"/>
        <s v="RITA-WONOSOBO_STICKER JBE-30" u="1"/>
        <s v="RITA-WONOSOBO_STICKER NAMA FANCY MIX" u="1"/>
        <s v="RITA-WONOSOBO_STICKER KL-AH (I PAK=24 PCS)" u="1"/>
        <s v="RITA-WONOSOBO_STICKER KL-70" u="1"/>
        <s v="RITA-WONOSOBO_STICKER JBE-SV" u="1"/>
        <s v="RITA-WONOSOBO_STICKER JBE-34" u="1"/>
        <s v="RITA-WONOSOBO_NOTEBOOK 70100-11" u="1"/>
        <s v="RITA-WONOSOBO_NOTEBOOK GLITTER JT 7050-20" u="1"/>
        <s v="RITA-WONOSOBO_NOTEBOOK  707-45" u="1"/>
        <s v="RITA-WONOSOBO_NOTEBOOK TALI A5-110" u="1"/>
        <s v="RITA-WONOSOBO_NOTEBOOK 7025-27" u="1"/>
        <s v="RITA-WONOSOBO_NOTES 156-80" u="1"/>
        <s v="RITA-WONOSOBO_NOTEBOOK  A5-ME" u="1"/>
        <s v="RITA-WONOSOBO_BNT 2560-45 -37" u="1"/>
        <s v="RITA-WONOSOBO_N BOOK 005 SET + STICKER" u="1"/>
        <s v="RITA-WONOSOBO_NOTEBOOK  707-44" u="1"/>
        <s v="RITA-WONOSOBO_N BOOK 2560-38" u="1"/>
        <s v="RITA-WONOSOBO_BOX FILE MICROTOP A.618/ 3 SUSUN" u="1"/>
        <s v="RITA-WONOSOBO_POST IT WALITO WLT-8921" u="1"/>
        <s v="RITA-WONOSOBO_STICK NOTE 8844" u="1"/>
        <s v="RITA-WONOSOBO_POST IT WALITO WLT-8839" u="1"/>
        <s v="RITA-WONOSOBO_POST IT WALITO WLT-8840" u="1"/>
        <s v="RITA-WONOSOBO_STICK NOTE 8963" u="1"/>
        <s v="RITA-WONOSOBO_POST IT WALITO WLT-8922" u="1"/>
        <s v="RITA-WONOSOBO_STICK NOTE 8803" u="1"/>
        <s v="RITA-WONOSOBO_STICK NOTE 8960" u="1"/>
        <s v="RITA-WONOSOBO_POST IT WALITO WLT-8933" u="1"/>
        <s v="RITA-WONOSOBO_STICK NOTE 8958" u="1"/>
        <s v="RITA-WONOSOBO_STICK NOTE 8932" u="1"/>
        <s v="RITA-WONOSOBO_POST IT WALITO WLT-8890A" u="1"/>
        <s v="RITA-WONOSOBO_POST IT 899 FZ" u="1"/>
        <s v="RITA-WONOSOBO_POST IT 8899" u="1"/>
        <s v="RITA-WONOSOBO_STICK NOTE POST A" u="1"/>
        <s v="RITA-WONOSOBO_POST IT 96-21" u="1"/>
        <s v="RITA-WONOSOBO_POST IT 96-20" u="1"/>
        <s v="RITA-WONOSOBO_STICK NOTE 8930" u="1"/>
        <s v="RITA-WONOSOBO_STICK MARKER PF-5368" u="1"/>
        <s v="RITA-WONOSOBO_STICK MARKER PF-6368" u="1"/>
        <s v="RITA-WONOSOBO_STICK MARKER PF-4368" u="1"/>
        <s v="RITA-WONOSOBO_ID CARD SET HC-37697" u="1"/>
        <s v="RITA-WONOSOBO_ID CARD SET HC-40383" u="1"/>
        <s v="AULIA-CARUBAN_TAS TIDUR GGH-S (6 MOTIF)" u="1"/>
        <s v="AULIA-CARUBAN_TAS TIDUR GGH-M (6 MOTIF)" u="1"/>
        <s v="AULIA-CARUBAN_TAS TIDUR GGH-L (6 MOTIF)" u="1"/>
        <s v="AULIA-CARUBAN_KUAS 929-1 ETERNA YIJIAYI" u="1"/>
        <s v="AULIA-CARUBAN_KUAS 929-4 ETERNA YIJIAYI" u="1"/>
        <s v="AULIA-CARUBAN_KUAS 929-5 ETERNA YIJIAYI" u="1"/>
        <s v="AULIA-CARUBAN_KUAS 929-6 ETERNA YIJIAYI" u="1"/>
        <s v="AULIA-CARUBAN_KUAS 929-8 ETERNA YIJIAYI" u="1"/>
        <s v="AULIA-CARUBAN_KUAS 929-9 ETERNA YIJIAYI" u="1"/>
        <s v="AULIA-CARUBAN_KUAS 929-11 ETERNA YIJIAYI" u="1"/>
        <s v="AULIA-CARUBAN_LILIN ANGKA SHINTOENG NO. 3" u="1"/>
        <s v="AULIA-CARUBAN_LILIN ANGKA SHINTOENG NO. 4" u="1"/>
        <s v="AULIA-CARUBAN_LILIN ANGKA SHINTOENG NO. 5" u="1"/>
        <s v="AULIA-CARUBAN_MAP ZIPPER BAG MOSHI" u="1"/>
        <s v="AULIA-CARUBAN_EXPANDING FILE FQB-95308" u="1"/>
        <s v="AULIA-CARUBAN_CLIPBOARD ACRYLIC TF-013" u="1"/>
        <s v="AULIA-CARUBAN_CLIPBOARD ACRYLIC TF-015" u="1"/>
        <s v="AULIA-CARUBAN_CLIPBOARD ACRYLIC TF-016" u="1"/>
        <s v="AULIA-CARUBAN_BUKU MEWARNAI 876 (4 GAMBAR)" u="1"/>
        <s v="AULIA-CARUBAN_BUKU MEWARNAI 2206 (4 GAMBAR)" u="1"/>
        <s v="AULIA-CARUBAN_BUKU MEWARNAI 2251 (4 GAMBAR)" u="1"/>
        <s v="AULIA-CARUBAN_BUKU MEWARNAI 2301 (4 GAMBAR)" u="1"/>
        <s v="AULIA-CARUBAN_BP TIZO TG 346 D" u="1"/>
        <s v="AULIA-CARUBAN_BP TIZO TG340 BIRU" u="1"/>
        <s v="AULIA-CARUBAN_BP GEL TIZO 1.0 TG630-A" u="1"/>
        <s v="AULIA-CARUBAN_BP GEL TF-1191 BODY WR 0.3MM HIGHTECH" u="1"/>
        <s v="AULIA-CARUBAN_BP TF-3115 HIGHTECH KNOCK" u="1"/>
        <s v="AULIA-CARUBAN_BP TF-2037 6W" u="1"/>
        <s v="AULIA-CARUBAN_BP GEL TF-1190 0.3MM HIGHTECH (H)" u="1"/>
        <s v="AULIA-CARUBAN_BALLPEN TF-729 4W" u="1"/>
        <s v="AULIA-CARUBAN_BP GEL MD-017A 6W + BULU (24)" u="1"/>
        <s v="AULIA-CARUBAN_TIPEX KERTAS NO. 9259" u="1"/>
        <s v="AULIA-CARUBAN_TIPEX KERTAS NO. 9260" u="1"/>
        <s v="AULIA-CARUBAN_TIPEX KERTAS NO. 870" u="1"/>
        <s v="AULIA-CARUBAN_TIPEX KERTAS NO. 8587" u="1"/>
        <s v="AULIA-CARUBAN_TIPEX KERTAS NO. 8575" u="1"/>
        <s v="AULIA-CARUBAN_TIPEX KERTAS NO. 8572" u="1"/>
        <s v="AULIA-CARUBAN_ISI GEL DTIAN GR-089 (12PCS TABUNG)" u="1"/>
        <s v="AULIA-CARUBAN_CAT ACRYLIC TF 003" u="1"/>
        <s v="AULIA-CARUBAN_CAT ACRYLIC COLOUR TF AC-004N NEON" u="1"/>
        <s v="AULIA-CARUBAN_CAT ACRYLIC COLOUR TF AC-005P PASTEL" u="1"/>
        <s v="AULIA-CARUBAN_MAP ZIPPER BENING / TRANSPARAN MICROTOP DATA F 53" u="1"/>
        <s v="AULIA-CARUBAN_JARUM PENTOL CASING" u="1"/>
        <s v="AULIA-CARUBAN_ASAHAN TOPLES R-5857 KITTY (1 TOP=17PCS)" u="1"/>
        <s v="AULIA-CARUBAN_ASAHAN + STIP 606" u="1"/>
        <s v="AULIA-CARUBAN_ASAHAN + STIP 607" u="1"/>
        <s v="AULIA-CARUBAN_TAPE 4505" u="1"/>
        <s v="JENDELA-KLATEN_PAPAN WHITE BOARD XG POLOS 20 X 30" u="1"/>
        <s v="JENDELA-KLATEN_PAPAN WHITE BOARD XG POLOS 25 X 35" u="1"/>
        <s v="JENDELA-KLATEN_PAPAN WHITE BOARD XG POLOS 30 X 40" u="1"/>
        <s v="JENDELA-KLATEN_PAPAN WB 3550 35 X 50 (IMPORT)" u="1"/>
        <s v="JENDELA-KLATEN_BP GEL DTIAN DT-612" u="1"/>
        <s v="JENDELA-KLATEN_BP GEL MD-241 BERUANG (36)" u="1"/>
        <s v="JENDELA-KLATEN_BP GEL MD-240 (36)" u="1"/>
        <s v="JENDELA-KLATEN_PAPAN W/B JL-115" u="1"/>
        <s v="JENDELA-KLATEN_PAPAN W/B JL-116" u="1"/>
        <s v="JENDELA-KLATEN_POMPA + BALON 16EA-1 (16)" u="1"/>
        <s v="JENDELA-KLATEN_POMPA + BALON 2000 (10)" u="1"/>
        <s v="JENDELA-KLATEN_NOTEBOOK SPIRAL A5 8006" u="1"/>
        <s v="JENDELA-KLATEN_KEMUCHENG KOMPUTER" u="1"/>
        <s v="JENDELA-KLATEN_GARISAN SABLON/GEOMETRI 095 (1 BOX=50 PCS)" u="1"/>
        <s v="JENDELA-KLATEN_GARISAN SABLON/GEOMETRI 098 (1 BOX=50 PCS)" u="1"/>
        <s v="JENDELA-KLATEN_NOTEBOOK SPIRAL 8417" u="1"/>
        <s v="JENDELA-KLATEN_NOTEBOOK SPIRAL 1316" u="1"/>
        <s v="JENDELA-KLATEN_TIPEX KERTAS NO. 8575" u="1"/>
        <s v="JENDELA-KLATEN_TIPEX KERTAS NO. 8572" u="1"/>
        <s v="JENDELA-KLATEN_TIPEX KERTAS NO. 8588" u="1"/>
        <s v="JENDELA-KLATEN_TIPEX KERTAS NO. 8542" u="1"/>
        <s v="JENDELA-KLATEN_TIPEX KERTAS NO. 8545" u="1"/>
        <s v="JENDELA-KLATEN_TIPEX KERTAS NO. 8587" u="1"/>
        <s v="JENDELA-KLATEN_TIPEX KERTAS NO. 8589" u="1"/>
        <s v="JENDELA-KLATEN_MAGNET 8011-6" u="1"/>
        <s v="JENDELA-KLATEN_MAGINT SET 8016" u="1"/>
        <s v="JENDELA-KLATEN_MAGNIT SET 034" u="1"/>
        <s v="JENDELA-KLATEN_MAGNET 504" u="1"/>
        <s v="JENDELA-KLATEN_MAGNET 007 BENTUK 4 SAMA KOTAK" u="1"/>
        <s v="JENDELA-KLATEN_TAS TALI GG-01 KECIL GILAP" u="1"/>
        <s v="JENDELA-KLATEN_TAS TALI GG-01 KECIL GLITTER" u="1"/>
        <s v="JENDELA-KLATEN_TAS TIDUR GGH-S (6 MOTIF)" u="1"/>
        <s v="JENDELA-KLATEN_TAS TIDUR GGH-M (6 MOTIF)" u="1"/>
        <s v="JENDELA-KLATEN_TAS TALI GG-02 TANGGUNG GLITTER" u="1"/>
        <s v="JENDELA-KLATEN_TAS TALI GG-02 TANGGUNG GILAP" u="1"/>
        <s v="JENDELA-KLATEN_TAS TALI GG-03 BESAR GLITTER" u="1"/>
        <s v="JENDELA-KLATEN_CLIP BOARD 6688-TR TRANSP KOALA" u="1"/>
        <s v="JENDELA-KLATEN_CLIPBOARD SQ FANCY HOLO 2 MUKA" u="1"/>
        <s v="JENDELA-KLATEN_TAS TALI GG-03 BESAR GILAP" u="1"/>
        <s v="JENDELA-KLATEN_TAS TALI KADO BS QZHZD-9101A-4" u="1"/>
        <s v="JENDELA-KLATEN_TAS TIDUR GGH-L (6 MOTIF)" u="1"/>
        <s v="JENDELA-KLATEN_KUAS LANCIP A/Y-1" u="1"/>
        <s v="JENDELA-KLATEN_KUAS LANCIP A/Y-2" u="1"/>
        <s v="JENDELA-KLATEN_KUAS LANCIP A/Y-3" u="1"/>
        <s v="JENDELA-KLATEN_KUAS LANCIP A/Y-4" u="1"/>
        <s v="JENDELA-KLATEN_KUAS LANCIP A/Y-5" u="1"/>
        <s v="JENDELA-KLATEN_KUAS LANCIP A/Y-6" u="1"/>
        <s v="JENDELA-KLATEN_KUAS LANCIP A/Y-7" u="1"/>
        <s v="JENDELA-KLATEN_KUAS LANCIP A/Y-8" u="1"/>
        <s v="JENDELA-KLATEN_KUAS LANCIP A/Y-9" u="1"/>
        <s v="JENDELA-KLATEN_KUAS LANCIP A/Y-10" u="1"/>
        <s v="JENDELA-KLATEN_KUAS LANCIP A/Y-11" u="1"/>
        <s v="JENDELA-KLATEN_KUAS LANCIP A/Y-12" u="1"/>
        <s v="JENDELA-KLATEN_KERTAS KREP JERSY M/P KECIL" u="1"/>
        <s v="JENDELA-KLATEN_KUAS GRIPEX PAPAK B1" u="1"/>
        <s v="JENDELA-KLATEN_KUAS GRIPEX PAPAK B2" u="1"/>
        <s v="JENDELA-KLATEN_KUAS GRIPEX PAPAK B3" u="1"/>
        <s v="JENDELA-KLATEN_KUAS GRIPEX PAPAK B4" u="1"/>
        <s v="JENDELA-KLATEN_KUAS GRIPEX PAPAK B5" u="1"/>
        <s v="JENDELA-KLATEN_KUAS GRIPEX PAPAK B6" u="1"/>
        <s v="JENDELA-KLATEN_KUAS GRIPEX PAPAK B7" u="1"/>
        <s v="JENDELA-KLATEN_KUAS GRIPEX PAPAK B8" u="1"/>
        <s v="JENDELA-KLATEN_KUAS GRIPEX PAPAK B9" u="1"/>
        <s v="JENDELA-KLATEN_KUAS GRIPEX PAPAK B10" u="1"/>
        <s v="JENDELA-KLATEN_KUAS GRIPEX PAPAK B11" u="1"/>
        <s v="JENDELA-KLATEN_KUAS GRIPEX PAPAK B12" u="1"/>
        <s v="NAHDIANA (KETANGGUNGAN)-BREBES_PAPAN WHITE BOARD XG POLOS 20 X 30" u="1"/>
        <s v="NAHDIANA (KETANGGUNGAN)-BREBES_PAPAN WHITE BOARD XG POLOS 30 X 40" u="1"/>
        <s v="NAHDIANA (KETANGGUNGAN)-BREBES_PAPAN W/B JL-116" u="1"/>
        <s v="NAHDIANA (KETANGGUNGAN)-BREBES_PAPAN W/B JL-117" u="1"/>
        <s v="NAHDIANA (KETANGGUNGAN)-BREBES_ISI GEL PEN DTIAN GR-088 (ISI 6 PCS TABUNG)" u="1"/>
        <s v="NAHDIANA (KETANGGUNGAN)-BREBES_PAPAN W/B JL-115" u="1"/>
        <s v="NAHDIANA (KETANGGUNGAN)-BREBES_PAPAN WHITE BOARD XG POLOS 25 X 35" u="1"/>
        <s v="NAHDIANA (KERSANA)-BREBES_PAPAN WHITE BOARD XG POLOS 20 X 30" u="1"/>
        <s v="NAHDIANA (KERSANA)-BREBES_PAPAN WHITE BOARD XG POLOS 25 X 35" u="1"/>
        <s v="NAHDIANA (KERSANA)-BREBES_PAPAN WHITE BOARD XG POLOS 30 X 40" u="1"/>
        <s v="NAHDIANA (KERSANA)-BREBES_PAPAN W/B JL-115" u="1"/>
        <s v="NAHDIANA (KERSANA)-BREBES_PAPAN W/B JL-116" u="1"/>
        <s v="NAHDIANA (KERSANA)-BREBES_PAPAN W/B JL-117" u="1"/>
        <s v="NAHDIANA (KERSANA)-BREBES_ISI GEL PEN DTIAN GR-088 (ISI 6 PCS TABUNG)" u="1"/>
        <s v="TERMINAL 2-CIREBON_GARISAN LIPAT 30CM 008 (40) FANCY" u="1"/>
        <s v="TERMINAL 2-CIREBON_MAP ZIPPER REST / JALA BERDIRI SIKA HIJAU B" u="1"/>
        <s v="TERMINAL 2-CIREBON_ID CARD SET HC-40383" u="1"/>
        <s v="TERMINAL 2-CIREBON_ID CARD SET HC-37697" u="1"/>
        <s v="TERMINAL 2-CIREBON_SKETCH BOOK A4 56172" u="1"/>
        <s v="TERMINAL 2-CIREBON_SKETCH BOOK A4 56181" u="1"/>
        <s v="TERMINAL 2-CIREBON_SKETCH BOOK 8K 45001" u="1"/>
        <s v="TERMINAL 2-CIREBON_SKETCH BOOK 8K HMX-45002 TOWN (45LBR)" u="1"/>
        <s v="TERMINAL 2-CIREBON_SKETCH BOOK 8K 56199" u="1"/>
        <s v="TERMINAL 2-CIREBON_SKETCH BOOK A4 56183" u="1"/>
        <s v="TERMINAL 2-CIREBON_BP GEL + GANTUNGAN 9165" u="1"/>
        <s v="TERMINAL 2-CIREBON_ASAHAN TOPLES 158 SANRIO (1 TOP=36 PCS)" u="1"/>
        <s v="TERMINAL 2-CIREBON_ASAHAN TOPLES 623 KUROMI (1 TOP=52 PCS)" u="1"/>
        <s v="TERMINAL 2-CIREBON_BP GEL + GANTUNGAN A931" u="1"/>
        <s v="KADAR BUDHI-KROYA_BP GEL TF-1190 0.3MM HIGHTECH (H)" u="1"/>
        <s v="SURYA-KUDUS_CLIPBOARD SQ FANCY HOLO 2 MUKA" u="1"/>
        <s v="HT JAYA-JUWANA_CLEAR HOLDER TOPLA 555 60 FILE BIRU" u="1"/>
        <s v="HT JAYA-JUWANA_CLEAR HOLDER TOPLA 555 60 FILE HIJAU" u="1"/>
        <s v="HT JAYA-JUWANA_CLEAR HOLDER TOPLA 555 60 FILE KUNING" u="1"/>
        <s v="HT JAYA-JUWANA_CLEAR HOLDER TOPLA 555 60 FILE MERAH" u="1"/>
        <s v="HARKAT-JUWANA_TAS KARUNG 40X45 " u="1"/>
        <s v="HARKAT-JUWANA_TAS KARUNG 60X70 (6070)" u="1"/>
        <s v="TIPTOP-PEMALANG_MAP ZIPPER REST / JALA BERDIRI SIKA BIRU B" u="1"/>
        <s v="TIPTOP-PEMALANG_MAP ZIPPER REST / JALA BERDIRI SIKA HIJAU B" u="1"/>
        <s v="TIPTOP-PEMALANG_MAP ZIPPER REST / JALA BERDIRI SIKA HITAM B" u="1"/>
        <s v="TIPTOP-PEMALANG_MAP ZIPPER REST / JALA BERDIRI SIKA KUNING B" u="1"/>
        <s v="TIPTOP-PEMALANG_MAP ZIPPER REST / JALA BERDIRI SIKA MERAH B" u="1"/>
        <s v="AGUNG-SEMARANG_BALLPEN TF-729 4W" u="1"/>
        <s v="AGUNG-SEMARANG_BP GEL 9172" u="1"/>
        <s v="AGUNG-SEMARANG_BP GEL + GANTUNGAN 224" u="1"/>
        <s v="AGUNG-SEMARANG_BP GEL + GANTUNGAN 9166" u="1"/>
        <s v="AGUNG-SEMARANG_STABILLO TOZCHA TZ 8001" u="1"/>
        <s v="PANCA WAHANA-SEMARANG_PENSIL 2B KAYAGI 3053" u="1"/>
        <s v="MEGARIA-PURWOKERTO_TIPEX KERTAS NO. 9543" u="1"/>
        <s v="MEGARIA-PURWOKERTO_ASAHAN TOPLES 623 KUROMI (1 TOP=52 PCS)" u="1"/>
        <s v="SAHABAT BARU-PARAKAN_STIP W/B ENTER 803 B" u="1"/>
        <s v="SAHABAT BARU-PARAKAN_MAP L SIKA AC-105 PUTIH" u="1"/>
        <s v="AL AMIN-WELAHAN_BP GEL ZUI XUA HY-1020 HITAM" u="1"/>
        <s v="AL AMIN-WELAHAN_GARISAN BESI ENTER 50CM TEBAL" u="1"/>
        <s v="AL AMIN-WELAHAN_GARISAN BESI ENTER 60CM TEBAL" u="1"/>
        <s v="AL AMIN-WELAHAN_BALON BL 100178 M/ P" u="1"/>
        <s v="AL AMIN-WELAHAN_KOMPAS VT 45-3" u="1"/>
        <s v="AL AMIN-WELAHAN_DISPENSER KUROMI" u="1"/>
        <s v="AL AMIN-WELAHAN_SAMPUL ROLL DUST 344" u="1"/>
        <s v="AL AMIN-WELAHAN_STIP W/B ENTER 803 B" u="1"/>
        <s v="AL AMIN-WELAHAN_SKETCH BOOK A4 56172" u="1"/>
        <s v="AL AMIN-WELAHAN_SKETCH BOOK 8K 56199" u="1"/>
        <s v="AL AMIN-WELAHAN_GARISAN BESI ENTER 30CM TEBAL" u="1"/>
        <s v="AL AMIN-WELAHAN_CUTTER KENKO NO.918" u="1"/>
        <s v="AL AMIN-WELAHAN_SEMPOA 8023" u="1"/>
        <s v="AL AMIN-WELAHAN_SAMPUL ROLL DUST 454" u="1"/>
        <s v="NAJIH-JEPARA_BALON BL 100178 M/ P" u="1"/>
        <s v="NAJIH-JEPARA_PENSIL 2B KAYAGI KY-PF 3091" u="1"/>
        <s v="NAJIH-JEPARA_PENSIL 2B KAYAGI KY-PF 3092" u="1"/>
        <s v="NAJIH-JEPARA_PENSIL 2B KAYAGI KY-PF 3058" u="1"/>
        <s v="NAJIH-JEPARA_PENSIL 2B KAYAGI KY-PF 3090" u="1"/>
        <s v="NAJIH-JEPARA_PENSIL 2B KAYAGI PF3093" u="1"/>
        <s v="NAJIH-JEPARA_BP HITECH JOSS GP-168 0.28MM" u="1"/>
        <s v="NAJIH-JEPARA_BENDERA MERAH/PUTIH TANPA TALI" u="1"/>
        <s v="NAJIH-JEPARA_ISOLASI KT-1502 FANCY" u="1"/>
        <s v="NAJIH-JEPARA_BP GEL DTIAN DT-612" u="1"/>
        <s v="NAJIH-JEPARA_PENSIL 1921116-8" u="1"/>
        <s v="TRIDAYA-SEMARANG_ID CARD B1 IMPORT" u="1"/>
        <s v="SBM-SEMARANG_BALON BL 100178 M/ P" u="1"/>
        <s v="WIJAYA SIDOLUHUR-SUKOHARJO_PENSIL E-01 + STIP" u="1"/>
        <s v="WIJAYA SIDOLUHUR-SUKOHARJO_TIPEX KERTAS DY-8616" u="1"/>
        <s v="WIJAYA SIDOLUHUR-SUKOHARJO_TIPEX KERTAS NO.9442" u="1"/>
        <s v="WIJAYA SIDOLUHUR-SUKOHARJO_TIPEX KERTAS 8243" u="1"/>
        <s v="WIJAYA SIDOLUHUR-SUKOHARJO_TIPEX KERTAS DP-986" u="1"/>
        <s v="WIJAYA SIDOLUHUR-SUKOHARJO_TIPEX MICROTOP MT 737" u="1"/>
        <s v="WIJAYA SIDOLUHUR-SUKOHARJO_PW 12W PANJANG BTS" u="1"/>
        <s v="WIJAYA SIDOLUHUR-SUKOHARJO_PW 12W KAYAGI KY-CP 1210 PANJANG" u="1"/>
        <s v="WIJAYA SIDOLUHUR-SUKOHARJO_STABILLO TIZO TF-616" u="1"/>
        <s v="WIJAYA SIDOLUHUR-SUKOHARJO_LEM CAIR BY 820 30ML (24)" u="1"/>
        <s v="WIJAYA SIDOLUHUR-SUKOHARJO_KAWAT POTONG WARNA EMAS" u="1"/>
        <s v="WIJAYA SIDOLUHUR-SUKOHARJO_KERTAS KREP JERSY M/P KECIL" u="1"/>
        <s v="WIJAYA SIDOLUHUR-SUKOHARJO_PW KIKO 12/12W" u="1"/>
        <s v="WIJAYA SIDOLUHUR-SUKOHARJO_GLITTER GF-88" u="1"/>
        <s v="WIJAYA SIDOLUHUR-SUKOHARJO_BINDER NOTE HYB - 86804 A5" u="1"/>
        <s v="WIJAYA SIDOLUHUR-SUKOHARJO_PENSIL CASE 105" u="1"/>
        <s v="WIJAYA SIDOLUHUR-SUKOHARJO_PENSIL CASE 5840" u="1"/>
        <s v="WIJAYA SIDOLUHUR-SUKOHARJO_PENSIL CASE 5872" u="1"/>
        <s v="WIJAYA SIDOLUHUR-SUKOHARJO_PENCIL CASE KAIN 5815" u="1"/>
        <s v="WIJAYA SIDOLUHUR-SUKOHARJO_PENCIL CASE KAIN 5848" u="1"/>
        <s v="WIJAYA SIDOLUHUR-SUKOHARJO_PENSIL CASE SH-8705" u="1"/>
        <s v="WIJAYA SIDOLUHUR-SUKOHARJO_BINDER NOTE JHYB - 89706 A5" u="1"/>
        <s v="WIJAYA SIDOLUHUR-SUKOHARJO_STANDART BK V TECH NO 7" u="1"/>
        <s v="MENARA-BLORA_TAS KARUNG 60X70 (6070)" u="1"/>
        <s v="MENARA-BLORA_TAS KARUNG 55X65 (5565)" u="1"/>
        <s v="MENARA-BLORA_TAS KARUNG 50X55 (5055)" u="1"/>
        <s v="MENARA-BLORA_PENSIL TUKANG GW 500" u="1"/>
        <s v="RITA-PURWOKERTO_KERTAS KADO 5070 FANCY" u="1"/>
        <s v="WIJAYA SIDOLUHUR-SUKOHARJO_ASAHAN TOPLES 623 KUROMI (1 TOP=52 PCS)" u="1"/>
        <s v="WIJAYA SIDOLUHUR-SUKOHARJO_ASAHAN TOPLES 25PCS XLG R-5861" u="1"/>
        <s v="WIJAYA SIDOLUHUR-SUKOHARJO_AGENDA 50K BC-511 (35-50)" u="1"/>
        <s v="WIJAYA SIDOLUHUR-SUKOHARJO_BP TF G 3114 0.3MM HIGHTECH KNOCK" u="1"/>
        <s v="WIJAYA SIDOLUHUR-SUKOHARJO_TAS TIDUR GGH-L (6 MOTIF)" u="1"/>
        <s v="WIJAYA SIDOLUHUR-SUKOHARJO_TAS TIDUR GGH-M (6 MOTIF)" u="1"/>
        <s v="WIJAYA SIDOLUHUR-SUKOHARJO_TAS TIDUR GGH-S (6 MOTIF)" u="1"/>
        <s v="WIJAYA SIDOLUHUR-SUKOHARJO_SKETCH BOOK A4 56172" u="1"/>
        <s v="WIJAYA SIDOLUHUR-SUKOHARJO_SKETCH BOOK A4 56183" u="1"/>
        <s v="WIJAYA SIDOLUHUR-SUKOHARJO_TIPEX KERTAS NO. 8587" u="1"/>
        <s v="WIJAYA SIDOLUHUR-SUKOHARJO_TIPEX KERTAS NO. 8588" u="1"/>
        <s v="WIJAYA SIDOLUHUR-SUKOHARJO_TIPEX KERTAS NO. 8589" u="1"/>
        <s v="WIJAYA SIDOLUHUR-SUKOHARJO_GARISAN SABLON/GEOMETRI 098 (1 BOX=50 PCS)" u="1"/>
        <s v="WIJAYA SIDOLUHUR-SUKOHARJO_PAPAN WHITE BOARD XG POLOS 20 X 30" u="1"/>
        <s v="WIJAYA SIDOLUHUR-SUKOHARJO_PAPAN WHITE BOARD XG POLOS 25 X 35" u="1"/>
        <s v="WIJAYA SIDOLUHUR-SUKOHARJO_BP GEL MD-240 (36)" u="1"/>
        <s v="WIJAYA SIDOLUHUR-SUKOHARJO_PENCIL CASE MIKA RAKITAN SQ-803" u="1"/>
        <s v="WIJAYA SIDOLUHUR-SUKOHARJO_BP GEL MD-017A 6W + BULU (24)" u="1"/>
        <s v="WIJAYA SIDOLUHUR-SUKOHARJO_COLORING BOOK A5-C034 MIX" u="1"/>
        <s v="WIJAYA SIDOLUHUR-SUKOHARJO_BUKU MEWARNAI 9080 (18 GAMBAR)" u="1"/>
        <s v="WIJAYA SIDOLUHUR-SUKOHARJO_PALET CAT AIR MINI JOSS 081" u="1"/>
        <s v="WIJAYA SIDOLUHUR-SUKOHARJO_GARISAN BESI ENTER 30CM TEBAL" u="1"/>
        <s v="WIJAYA SIDOLUHUR-SUKOHARJO_GARISAN ALUMINIUM KOALA 20CM" u="1"/>
        <s v="WIJAYA SIDOLUHUR-SUKOHARJO_GARISAN ALUMINIUM KOALA 30CM" u="1"/>
        <s v="WIJAYA SIDOLUHUR-SUKOHARJO_GARISAN ALUMUNIUM KOALA 15CM GA-815" u="1"/>
        <s v="WIJAYA SIDOLUHUR-SUKOHARJO_MECHPEN TIZO G 09312 (24PCS)" u="1"/>
        <s v="WIJAYA SIDOLUHUR-SUKOHARJO_MECHPEN TIZO G 09309 24PCS" u="1"/>
        <s v="WIJAYA SIDOLUHUR-SUKOHARJO_ASAHAN TOPLES 158 SANRIO (1 TOP=36 PCS)" u="1"/>
        <s v="WIJAYA SIDOLUHUR-SUKOHARJO_BP GEL 0,5 CS-G89" u="1"/>
        <s v="WIJAYA SIDOLUHUR-SUKOHARJO_BP KOALA GP 168 A-M" u="1"/>
        <s v="WIJAYA SIDOLUHUR-SUKOHARJO_BP GEL ZHIXIN G 5035" u="1"/>
        <s v="WIJAYA SIDOLUHUR-SUKOHARJO_BP GEL ZHIXIN G 3167" u="1"/>
        <s v="SBM-SEMARANG_GUNTING RAMBUT T 826" u="1"/>
        <s v="KONDANG-TEMANGGUNG_SKETCH BOOK 8K 45001" u="1"/>
        <s v="KONDANG-TEMANGGUNG_SKETCH BOOK 8K HMX-45002 TOWN (45LBR)" u="1"/>
        <s v="KONDANG-TEMANGGUNG_POMPA + BALON 16EA-1 (16)" u="1"/>
        <s v="KONDANG-TEMANGGUNG_EXPANDING FILE 8LFQB - 55333 + GANTUNGAN" u="1"/>
        <s v="KONDANG-TEMANGGUNG_EXPANDING FILE FQB-38710" u="1"/>
        <s v="KONDANG-TEMANGGUNG_EXPANDING FILE MICROTOP MT-632 FOLIO" u="1"/>
        <s v="KONDANG-TEMANGGUNG_EXPANDING FILE DKFQB-5901" u="1"/>
        <s v="KONDANG-TEMANGGUNG_PAPAN W/B JL-116" u="1"/>
        <s v="KONDANG-TEMANGGUNG_PAPAN W/B JL-117" u="1"/>
        <s v="KONDANG-TEMANGGUNG_ASAHAN TOPLES 8816 ASTRONOT (1 TOP=48 PCS)" u="1"/>
        <s v="KONDANG-TEMANGGUNG_ASAHAN TOPLES 623 KUROMI (1 TOP=52 PCS)" u="1"/>
        <s v="KONDANG-TEMANGGUNG_EXPANDING FILE FQB-95309" u="1"/>
        <s v="KONDANG-TEMANGGUNG_GARISAN BUSUR MIKA ENTER 3.5 NO. 110" u="1"/>
        <s v="KONDANG-TEMANGGUNG_TIPEX KERTAS NO. 8542" u="1"/>
        <s v="KONDANG-TEMANGGUNG_TIPEX KERTAS NO. 8589" u="1"/>
        <s v="KONDANG-TEMANGGUNG_MAP ZIPER WARNA BIRU" u="1"/>
        <s v="KONDANG-TEMANGGUNG_BP GEL MD-017A 6W + BULU (24)" u="1"/>
        <s v="KONDANG-TEMANGGUNG_BP GEL MD-240 (36)" u="1"/>
        <s v="KONDANG-TEMANGGUNG_BP DEBOZZ DB G 05" u="1"/>
        <s v="KONDANG-TEMANGGUNG_ASAHAN TOPLES R-5833 BOTOL SUSU (1 TOP=20PCS)" u="1"/>
        <s v="KONDANG-TEMANGGUNG_CAT ACRYLIC COLOUR TF AC-002" u="1"/>
        <s v="KONDANG-TEMANGGUNG_DISPENSER TS-0032" u="1"/>
        <s v="KONDANG-TEMANGGUNG_BP TF G 3114 0.3MM HIGHTECH KNOCK" u="1"/>
        <s v="KONDANG-TEMANGGUNG_BP GEL TF-1190 0.3MM HIGHTECH (H)" u="1"/>
        <s v="KONDANG-TEMANGGUNG_BP HITECH JOSS GP-168 0.28MM" u="1"/>
        <s v="KONDANG-TEMANGGUNG_BP GEL TF-1191 BODY WR 0.3MM HIGHTECH" u="1"/>
        <s v="TEJO MULYO-YOGYA_STABILLO TIZO TF-616" u="1"/>
        <s v="TEJO MULYO-YOGYA_MAP ZIPPER (BENING) A6-16C" u="1"/>
        <s v="TEJO MULYO-YOGYA_MAP ZIPPER (BENING) A5-16C" u="1"/>
        <s v="TEJO MULYO-YOGYA_MAP ZIPPER (BENING) A4-16C" u="1"/>
        <s v="TEJO MULYO-YOGYA_ID CARD B1 IMPORT" u="1"/>
        <s v="TEJO MULYO-YOGYA_ID CARD B2 IMPORT" u="1"/>
        <s v="TEJO MULYO-YOGYA_ID CARD B3 IMPORT" u="1"/>
        <s v="TEJO MULYO-YOGYA_ID CARD B4 IMPORT" u="1"/>
        <s v="JUNIOR-PARE_DOKUMEN RISLETING DK 512 AUTENTIK" u="1"/>
        <s v="JUNIOR-PARE_DOKUMEN RISLETING DK 519" u="1"/>
        <s v="JUNIOR-PARE_DOKUMEN HD 55" u="1"/>
        <s v="JUNIOR-PARE_TAS TUTUP PITA KADO FG-201 TANGGUNG" u="1"/>
        <s v="JUNIOR-PARE_CAT ACRYLIC COLOUR TF AC-004N NEON" u="1"/>
        <s v="JUNIOR-PARE_CAT ACRYLIC COLOUR TF AC-005P PASTEL" u="1"/>
        <s v="JUNIOR-PARE_STUDY BOARD DJ3022" u="1"/>
        <s v="SINAR BHAKTI-YOGYA_SEMPOA JAYA 13 BARIS" u="1"/>
        <s v="SAHID-KUDUS_CRAYON PUTAR DB 777 18W" u="1"/>
        <s v="ABC-MAGELANG_ISI BENSIA LANTU LT 11-32" u="1"/>
        <s v="ABC-MAGELANG_STABILLO TIZO TF-616" u="1"/>
        <s v="ABC-MAGELANG_BP TIZO KLIK TG 3300" u="1"/>
        <s v="ABC-MAGELANG_BP GEL KLIK FANCY LOVEIN K-15 L" u="1"/>
        <s v="RITA-WONOSOBO_BP GP 963" u="1"/>
        <s v="RITA-WONOSOBO_BP SIKA GP 001 HT" u="1"/>
        <s v="RITA-WONOSOBO_BP GEL ZHIXIN G 3139" u="1"/>
        <s v="RITA-WONOSOBO_BP COSH CS 8503" u="1"/>
        <s v="RITA-WONOSOBO_BP COSH CS 8501" u="1"/>
        <s v="RITA-WONOSOBO_BP KX 1702" u="1"/>
        <s v="RITA-WONOSOBO_JANGKA JOSS MS-403" u="1"/>
        <s v="RITA-WONOSOBO_JANGKA JOSS MS-404" u="1"/>
        <s v="RITA-WONOSOBO_JANGKA MS-4001 KOALA" u="1"/>
        <s v="RITA-WONOSOBO_JANGKA BESI 4001 BOFA" u="1"/>
        <s v="RITA-WONOSOBO_BP GEL DTIAN 958" u="1"/>
        <s v="RITA-WONOSOBO_BP GEL DTIAN 830" u="1"/>
        <s v="RITA-WONOSOBO_BP GEL DTIAN 922" u="1"/>
        <s v="RITA-WONOSOBO_BP GEL DTIAN 108" u="1"/>
        <s v="RITA-WONOSOBO_BP GEL DTIAN DT-835 + STIP" u="1"/>
        <s v="RITA-WONOSOBO_BP MAINAN + GANTUNGAN 9082" u="1"/>
        <s v="RITA-WONOSOBO_BP GEL KOALA GP-168-A MERAH" u="1"/>
        <s v="RITA-WONOSOBO_BP GEL KOALA GP-168-B BR" u="1"/>
        <s v="RITA-WONOSOBO_BP GEL KOALA GP-168-C HJ" u="1"/>
        <s v="RITA-WONOSOBO_BP GEL KOALA GP-168-D VL" u="1"/>
        <s v="RITA-WONOSOBO_BP GEL KOALA GP-168-E OR" u="1"/>
        <s v="RITA-WONOSOBO_BP GEL KOALA GP-168-F BR TUA" u="1"/>
        <s v="RITA-WONOSOBO_BP GEL KOALA GP-168-G PK" u="1"/>
        <s v="RITA-WONOSOBO_BP GEL KOALA GP-168-H HJ MUDA" u="1"/>
        <s v="RITA-WONOSOBO_BP GEL KOALA GP-168-I COKLAT" u="1"/>
        <s v="RITA-WONOSOBO_BP GEL KOALA GP-168-J KNG" u="1"/>
        <s v="RITA-WONOSOBO_BP GEL MD-017A 6W + BULU (24)" u="1"/>
        <s v="RITA-WONOSOBO_BP GEL MD-257 GURITA (36)" u="1"/>
        <s v="RITA-WONOSOBO_BP GEL MD-240 (36)" u="1"/>
        <s v="RITA-WONOSOBO_BP GEL MD-241 BERUANG (36)" u="1"/>
        <s v="RITA-WONOSOBO_BP GEL ZHIXIN G 3125" u="1"/>
        <s v="RITA-WONOSOBO_BP GEL ZHIXIN G 5017" u="1"/>
        <s v="RITA-WONOSOBO_GARISAN SET 20CM 8177 (1 BOX=40 PCS)" u="1"/>
        <s v="RITA-WONOSOBO_GARISAN SET 20CM 8208 (1 BOX=40 PCS)" u="1"/>
        <s v="RITA-WONOSOBO_GARISAN SABLON/GEOMETRI 095 (1 BOX=50 PCS)" u="1"/>
        <s v="RITA-WONOSOBO_GARISAN GASTA 0731 &amp; 0733 POLKADOT" u="1"/>
        <s v="RITA-WONOSOBO_GARISAN GASTA 0732 KOTAK" u="1"/>
        <s v="RITA-WONOSOBO_GARISAN SET 15CM 7505" u="1"/>
        <s v="RITA-WONOSOBO_GARISAN BESI YOEKER 30CM (5030) ORANYE" u="1"/>
        <s v="RITA-WONOSOBO_GARISAN ALUMINIUM KOALA 20CM" u="1"/>
        <s v="RITA-WONOSOBO_GARISAN ALUMINIUM KOALA 30CM" u="1"/>
        <s v="RITA-WONOSOBO_GARISAN 30CM DF 3109" u="1"/>
        <s v="RITA-WONOSOBO_GARISAN BESI ENTER 30CM TEBAL" u="1"/>
        <s v="RITA-WONOSOBO_GARISAN MIKA DEBOZZ 30CM DB P 072" u="1"/>
        <s v="RITA-WONOSOBO_GARISAN 30CM KM-7733" u="1"/>
        <s v="RITA-WONOSOBO_GARISAN 30CM KM-8833" u="1"/>
        <s v="RITA-WONOSOBO_GARISAN 20CM 248" u="1"/>
        <s v="RITA-WONOSOBO_GARISAN LIPAT 30CM BC-6018" u="1"/>
        <s v="REALITA-SUKOHARJO_TAS TUTUP PITA KADO FG-201 TANGGUNG" u="1"/>
        <s v="REALITA-SUKOHARJO_TAS TALI GG-02 TANGGUNG GILAP" u="1"/>
        <s v="REALITA-SUKOHARJO_TAS TALI GG-03 BESAR BIASA" u="1"/>
        <s v="REALITA-SUKOHARJO_TAS TUTUP PITA KADO FG-301 BESAR" u="1"/>
        <s v="REALITA-SUKOHARJO_TAS TUTUP PITA KADO FG-101 KECIL" u="1"/>
        <s v="REALITA-SUKOHARJO_TAS TIDUR GGH-S (6 MOTIF)" u="1"/>
        <s v="REALITA-SUKOHARJO_TAS TIDUR GGH-L (6 MOTIF)" u="1"/>
        <s v="REALITA-SUKOHARJO_TAS TIDUR GGH-M (6 MOTIF)" u="1"/>
        <s v="REALITA-SUKOHARJO_TAS TUTUP PITA KADO FG-401 JUMBO" u="1"/>
        <s v="REALITA-SUKOHARJO_TAS TALI GG-02 TANGGUNG GLITTER" u="1"/>
        <s v="REALITA-SUKOHARJO_TAS TALI GG-02 TANGGUNG TIMBUL" u="1"/>
        <s v="REALITA-SUKOHARJO_TAS TALI GG-03 BESAR GLITTER" u="1"/>
        <s v="REALITA-SUKOHARJO_TAS TALI GG-01 KECIL BIASA" u="1"/>
        <s v="REALITA-SUKOHARJO_TAS TALI GG-01 KECIL GLITTER" u="1"/>
        <s v="REALITA-SUKOHARJO_TAS TALI GG-01 KECIL GILAP" u="1"/>
        <s v="REALITA-SUKOHARJO_TAS KARUNG 50X35 (5035)" u="1"/>
        <s v="REALITA-SUKOHARJO_TAS KARUNG 45X50 (4550)" u="1"/>
        <s v="REALITA-SUKOHARJO_TAS SEP 194" u="1"/>
        <s v="REALITA-SUKOHARJO_TAS KARUNG TIDUR 40X30" u="1"/>
        <s v="REALITA-SUKOHARJO_TAS KARUNG 30X20" u="1"/>
        <s v="REALITA-SUKOHARJO_TAS KARUNG BERDIRI 27X33" u="1"/>
        <s v="REALITA-SUKOHARJO_TAS TENTENG BUTEK TG HK MIX" u="1"/>
        <s v="REALITA-SUKOHARJO_TAS 24X20" u="1"/>
        <s v="REALITA-SUKOHARJO_SKETCH BOOK A4 56181" u="1"/>
        <s v="REALITA-SUKOHARJO_SKETCH BOOK A4 56172" u="1"/>
        <s v="REALITA-SUKOHARJO_SKETCH BOOK 8K HMX-45002 TOWN (45LBR)" u="1"/>
        <s v="REALITA-SUKOHARJO_SKETCH BOOK 8K 56199" u="1"/>
        <s v="REALITA-SUKOHARJO_POMPA + BALON 16EA-1 (16)" u="1"/>
        <s v="REALITA-SUKOHARJO_POMPA + BALON 2000 (10)" u="1"/>
        <s v="REALITA-SUKOHARJO_NOTEBOOK SPIRAL A5 8007" u="1"/>
        <s v="REALITA-SUKOHARJO_NOTEBOOK SPIRAL A5 8006" u="1"/>
        <s v="REALITA-SUKOHARJO_MAP ZIPPER BENING / TRANSPARAN MICROTOP DATA F 53" u="1"/>
        <s v="REALITA-SUKOHARJO_AGENDA 50K BC-511 (35-50)" u="1"/>
        <s v="REALITA-SUKOHARJO_BUKU MEWARNAI 111 +STIKER (6 GAMBAR)" u="1"/>
        <s v="REALITA-SUKOHARJO_BUKU MEWARNAI AS-0035 +STIKER" u="1"/>
        <s v="REALITA-SUKOHARJO_BUKU MEWARNAI 9080 (18 GAMBAR)" u="1"/>
        <s v="REALITA-SUKOHARJO_NOTEBOOK SPIRAL 8417" u="1"/>
        <s v="REALITA-SUKOHARJO_TIPEX KERTAS NO. 9425" u="1"/>
        <s v="REALITA-SUKOHARJO_TIPEX KERTAS NO. 9497" u="1"/>
        <s v="REALITA-SUKOHARJO_TIPEX KERTAS NO. 9489" u="1"/>
        <s v="REALITA-SUKOHARJO_TIPEX KERTAS NO. 9543" u="1"/>
        <s v="REALITA-SUKOHARJO_TIPEX KERTAS NO. 8572" u="1"/>
        <s v="REALITA-SUKOHARJO_TIPEX KERTAS NO. 8589" u="1"/>
        <s v="REALITA-SUKOHARJO_TIPEX KERTAS NO. 8587" u="1"/>
        <s v="REALITA-SUKOHARJO_TIPEX KERTAS NO. 8545" u="1"/>
        <s v="REALITA-SUKOHARJO_TIPEX KERTAS NO. 8542" u="1"/>
        <s v="REALITA-SUKOHARJO_TIPEX KERTAS NO. 8588" u="1"/>
        <s v="REALITA-SUKOHARJO_TIPEX KERTAS NO. 8575" u="1"/>
        <s v="REALITA-SUKOHARJO_TIPEX KERTAS NO. 870" u="1"/>
        <s v="REALITA-SUKOHARJO_TIPEX KERTAS NO. 9259" u="1"/>
        <s v="REALITA-SUKOHARJO_TIPEX KERTAS NO. 9260" u="1"/>
        <s v="REALITA-SUKOHARJO_ISI GEL DTIAN GR-089 (12PCS TABUNG)" u="1"/>
        <s v="REALITA-SUKOHARJO_BP TF-3115 HIGHTECH KNOCK" u="1"/>
        <s v="REALITA-SUKOHARJO_BP TF G 3114 0.3MM HIGHTECH KNOCK" u="1"/>
        <s v="REALITA-SUKOHARJO_STIP W/B CLEAR K" u="1"/>
        <s v="REALITA-SUKOHARJO_BP DEBOZZ 0.28 DB-GP 800 HI-Q" u="1"/>
        <s v="REALITA-SUKOHARJO_BP GEL MD-017A 6W + BULU (24)" u="1"/>
        <s v="REALITA-SUKOHARJO_PAPAN W/B JL-115" u="1"/>
        <s v="REALITA-SUKOHARJO_PAPAN W/B JL-116" u="1"/>
        <s v="REALITA-SUKOHARJO_PAPAN W/B JL-117" u="1"/>
        <s v="REALITA-SUKOHARJO_ASAHAN TOPLES 8816 ASTRONOT (1 TOP=48 PCS)" u="1"/>
        <s v="REALITA-SUKOHARJO_ASAHAN TOPLES 623 KUROMI (1 TOP=52 PCS)" u="1"/>
        <s v="REALITA-SUKOHARJO_ID CARD SET HC-40383" u="1"/>
        <s v="REALITA-SUKOHARJO_ID CARD SET HC-37697" u="1"/>
        <s v="REALITA-SUKOHARJO_TAPE 4505" u="1"/>
        <s v="REALITA-SUKOHARJO_ISOLASI 608" u="1"/>
        <s v="REALITA-SUKOHARJO_CATUR MAGNIT TNT AO32" u="1"/>
        <s v="REALITA-SUKOHARJO_TAS SPOON 20X25" u="1"/>
        <s v="REALITA-SUKOHARJO_TAS SPOON 22X22" u="1"/>
        <s v="REALITA-SUKOHARJO_TAS SPOON 25X35" u="1"/>
        <s v="REALITA-SUKOHARJO_TAS TENTENG PLASTIK KC" u="1"/>
        <s v="REALITA-WONOGIRI_TAS TIDUR GGH-S (6 MOTIF)" u="1"/>
        <s v="REALITA-WONOGIRI_TAS TIDUR GGH-M (6 MOTIF)" u="1"/>
        <s v="REALITA-WONOGIRI_TAS TIDUR GGH-L (6 MOTIF)" u="1"/>
        <s v="REALITA-WONOGIRI_TAS TALI GG-01 KECIL GLITTER" u="1"/>
        <s v="REALITA-WONOGIRI_TAS TALI GG-01 KECIL TIMBUL" u="1"/>
        <s v="REALITA-WONOGIRI_TAS TALI GG-02 TANGGUNG GLITTER" u="1"/>
        <s v="REALITA-WONOGIRI_TAS TALI GG-02 TANGGUNG TIMBUL" u="1"/>
        <s v="REALITA-WONOGIRI_TAS TALI GG-03 BESAR GLITTER" u="1"/>
        <s v="REALITA-WONOGIRI_TAS TUTUP PITA KADO FG-201 TANGGUNG" u="1"/>
        <s v="REALITA-WONOGIRI_TAS TUTUP PITA KADO FG-301 BESAR" u="1"/>
        <s v="REALITA-WONOGIRI_TAS TUTUP PITA KADO FG-401 JUMBO" u="1"/>
        <s v="REALITA-WONOGIRI_TAS TUTUP PITA KADO FG-101 KECIL" u="1"/>
        <s v="REALITA-WONOGIRI_TAS TALI GG-01 KECIL GILAP" u="1"/>
        <s v="REALITA-WONOGIRI_TAS TALI GG-03 BESAR BIASA" u="1"/>
        <s v="REALITA-WONOGIRI_MAP ZIPPER BENING / TRANSPARAN MICROTOP DATA F 53" u="1"/>
        <s v="REALITA-WONOGIRI_AGENDA 50K BC-511 (35-50)" u="1"/>
        <s v="REALITA-WONOGIRI_POMPA + BALON 16EA-1 (16)" u="1"/>
        <s v="REALITA-WONOGIRI_POMPA + BALON 2000 (10)" u="1"/>
        <s v="REALITA-WONOGIRI_PUZZLE M 6662" u="1"/>
        <s v="REALITA-WONOGIRI_SKETCH BOOK A4 56183" u="1"/>
        <s v="REALITA-WONOGIRI_SKETCH BOOK A4 56172" u="1"/>
        <s v="REALITA-WONOGIRI_SKETCH BOOK A4 56182" u="1"/>
        <s v="REALITA-WONOGIRI_SKETCH BOOK A4 56184" u="1"/>
        <s v="REALITA-WONOGIRI_SKETCH BOOK 8K 56199" u="1"/>
        <s v="REALITA-WONOGIRI_SKETCH BOOK A5-3555" u="1"/>
        <s v="REALITA-WONOGIRI_NOTEBOOK SPIRAL A5 LB-2529-24" u="1"/>
        <s v="REALITA-WONOGIRI_NOTEBOOK SPIRAL A5 8006" u="1"/>
        <s v="REALITA-WONOGIRI_KERTAS MEWARNAI COLORING PAPER CP-1" u="1"/>
        <s v="REALITA-WONOGIRI_KERTAS MEWARNAI CREATIVE PAINTING THTS-6" u="1"/>
        <s v="REALITA-WONOGIRI_EXPANDING FILE 8LFQB - 55333 + GANTUNGAN" u="1"/>
        <s v="REALITA-WONOGIRI_EXPANDING FILE DKFQB-5901" u="1"/>
        <s v="REALITA-WONOGIRI_BINDER NOTE HYB - 15802 B5" u="1"/>
        <s v="REALITA-WONOGIRI_BINDER NOTE JHYB - 03303 B5" u="1"/>
        <s v="REALITA-WONOGIRI_BINDER NOTE FANCY SLIP A5-SF 1926/ D" u="1"/>
        <s v="REALITA-WONOGIRI_BINDER NOTE HYB - 86804 A5" u="1"/>
        <s v="REALITA-WONOGIRI_BINDER NOTE HYB - 86802 A5" u="1"/>
        <s v="REALITA-WONOGIRI_MAP ZIPPER ENTER RET A5-A500 (M,B)" u="1"/>
        <s v="REALITA-WONOGIRI_BUKU MEWARNAI 2201 (4 GAMBAR)" u="1"/>
        <s v="REALITA-WONOGIRI_BUKU MEWARNAI HT 081 (8 GAMBAR)" u="1"/>
        <s v="REALITA-WONOGIRI_BP GEL + GANTUNGAN 9166" u="1"/>
        <s v="REALITA-WONOGIRI_BP GEL 223" u="1"/>
        <s v="REALITA-WONOGIRI_BP GEL + GANTUNGAN 9169" u="1"/>
        <s v="REALITA-WONOGIRI_BP GEL + GANTUNGAN 9165" u="1"/>
        <s v="REALITA-WONOGIRI_BP GEL + GANTUNGAN A931" u="1"/>
        <s v="REALITA-WONOGIRI_BP DEBOZZ 0.28 DB-GP 800 HI-Q" u="1"/>
        <s v="REALITA-WONOGIRI_BP DEBOZZ 0.28 DB-GP 800 BIRU" u="1"/>
        <s v="REALITA-WONOGIRI_BP TF G 3114 0.3MM HIGHTECH KNOCK" u="1"/>
        <s v="REALITA-WONOGIRI_BP GEL DTIAN DT-612" u="1"/>
        <s v="REALITA-WONOGIRI_PENSIL 2B KAYAGI KY-PF 3092" u="1"/>
        <s v="REALITA-WONOGIRI_PENSIL 2B KAYAGI PF3093" u="1"/>
        <s v="REALITA-WONOGIRI_GARISAN SABLON/GEOMETRI 095 (1 BOX=50 PCS)" u="1"/>
        <s v="REALITA-WONOGIRI_TIPEX KERTAS NO. 8588" u="1"/>
        <s v="REALITA-WONOGIRI_TIPEX KERTAS NO. 8587" u="1"/>
        <s v="REALITA-WONOGIRI_TIPEX KERTAS NO. 870" u="1"/>
        <s v="REALITA-WONOGIRI_BP GEL MD-241 BERUANG (36)" u="1"/>
        <s v="REALITA-WONOGIRI_BP GEL MD-257 GURITA (36)" u="1"/>
        <s v="REALITA-WONOGIRI_BP TIZO TG340 BIRU" u="1"/>
        <s v="REALITA-WONOGIRI_BP TIZO TG340 HITAM" u="1"/>
        <s v="REALITA-WONOGIRI_BP PELNA ULIR 01 HT" u="1"/>
        <s v="REALITA-WONOGIRI_BP GEL TF-1191 BODY WR 0.3MM HIGHTECH" u="1"/>
        <s v="REALITA-WONOGIRI_BP EXCELLENT" u="1"/>
        <s v="REALITA-WONOGIRI_BP GEL CS-G208" u="1"/>
        <s v="REALITA-WONOGIRI_BP TIZO KLIK TG 3300" u="1"/>
        <s v="REALITA-WONOGIRI_BP GEL ZHIXIN G 3129" u="1"/>
        <s v="REALITA-WONOGIRI_BP GEL TIZO 1.0 TG630-A" u="1"/>
        <s v="REALITA-WONOGIRI_MECHPEN TIZO G 9008 A" u="1"/>
        <s v="REALITA-WONOGIRI_MECHPEN 0.5 BATIK TM 01600-B" u="1"/>
        <s v="REALITA-WONOGIRI_BP GEL KOALA GP-168-A MERAH" u="1"/>
        <s v="REALITA-WONOGIRI_BP GEL KOALA GP-168-F BR TUA" u="1"/>
        <s v="REALITA-WONOGIRI_BP GEL KOALA GP-168-D VL" u="1"/>
        <s v="REALITA-WONOGIRI_P CASE XLG BD 193-27" u="1"/>
        <s v="REALITA-WONOGIRI_PENCIL CASE MIKA RAKITAN SQ-803" u="1"/>
        <s v="REALITA-WONOGIRI_P CASE XLG BD 331-23" u="1"/>
        <s v="REALITA-WONOGIRI_TALI ID CARD PEONY HITAM" u="1"/>
        <s v="REALITA-WONOGIRI_TALI ID CARD PEONY BIRU" u="1"/>
        <s v="REALITA-WONOGIRI_TALI ID CARD PEONY HIJAU" u="1"/>
        <s v="REALITA-WONOGIRI_ASAHAN TOPLES 8817 UNICORN (1 TOP=40 PCS)" u="1"/>
        <s v="REALITA-WONOGIRI_ID CARD SET HC-40383" u="1"/>
        <s v="REALITA-WONOGIRI_ID CARD SET HC-37697" u="1"/>
        <s v="REALITA-WONOGIRI_PAPAN W/B JL-115" u="1"/>
        <s v="REALITA-WONOGIRI_PAPAN W/B JL-116" u="1"/>
        <s v="REALITA-WONOGIRI_PAPAN W/B JL-117" u="1"/>
        <s v="REALITA-WONOGIRI_PC 6675 2 ZIPPER MIX TANPA MIKA" u="1"/>
        <s v="REALITA-WONOGIRI_ID CARD 501 PUTIH" u="1"/>
        <s v="REALITA-WONOGIRI_ISOLASI KT-1502 FANCY" u="1"/>
        <s v="REALITA-WONOGIRI_ISOLASI GG-1503 METALIK (4 MOTIF)" u="1"/>
        <s v="REALITA-WONOGIRI_ISOLASI 608" u="1"/>
        <s v="REALITA-WONOGIRI_MAP ZIPPER REST KAIN YUSHINCA RB-127 DL" u="1"/>
        <s v="LENTERA-KLATEN_TAS TIDUR GGH-L (6 MOTIF)" u="1"/>
        <s v="LENTERA-KLATEN_TAS TIDUR GGH-M (6 MOTIF)" u="1"/>
        <s v="LENTERA-KLATEN_TAS TIDUR GGH-S (6 MOTIF)" u="1"/>
        <s v="LENTERA-KLATEN_TAS TALI GG-03 BESAR BIASA" u="1"/>
        <s v="LENTERA-KLATEN_TAS TALI GG-02 TANGGUNG GILAP" u="1"/>
        <s v="LENTERA-KLATEN_TAS TALI GG-01 KECIL GILAP" u="1"/>
        <s v="LENTERA-KLATEN_TAS TALI GG-02 TANGGUNG GLITTER" u="1"/>
        <s v="LENTERA-KLATEN_TAS TALI GG-01 KECIL GLITTER" u="1"/>
        <s v="LENTERA-KLATEN_TAS TALI GG-03 BESAR GLITTER" u="1"/>
        <s v="LENTERA-KLATEN_TAS TALI GG-02 TANGGUNG BIASA" u="1"/>
        <s v="LENTERA-KLATEN_TAS TALI GG-01 KECIL BIASA" u="1"/>
        <s v="LENTERA-KLATEN_TAS TUTUP PITA KADO FG-201 TANGGUNG" u="1"/>
        <s v="LENTERA-KLATEN_TAS TUTUP PITA KADO FG-401 JUMBO" u="1"/>
        <s v="LENTERA-KLATEN_TAS TUTUP PITA KADO FG-101 KECIL" u="1"/>
        <s v="LENTERA-KLATEN_TAS TUTUP PITA KADO FG-301 BESAR" u="1"/>
        <s v="LENTERA-KLATEN_EXPANDING FILE DKFQB-5901" u="1"/>
        <s v="LENTERA-KLATEN_SKETCH BOOK A4 56181" u="1"/>
        <s v="LENTERA-KLATEN_SKETCH BOOK A4 56184" u="1"/>
        <s v="LENTERA-KLATEN_SKETCH BOOK A4 56183" u="1"/>
        <s v="LENTERA-KLATEN_SKETCH BOOK A4 56172" u="1"/>
        <s v="LENTERA-KLATEN_SKETCH BOOK A5-3555" u="1"/>
        <s v="LENTERA-KLATEN_NOTEBOOK 70100-2" u="1"/>
        <s v="LENTERA-KLATEN_NOTEBOOK 70100-11" u="1"/>
        <s v="LENTERA-KLATEN_NOTEBOOK GLITTER JT 7050-18" u="1"/>
        <s v="LENTERA-KLATEN_NOTEBOOK GLITTER JT 7050-11" u="1"/>
        <s v="LENTERA-KLATEN_NOTEBOOK GLITTER JT 7050-19" u="1"/>
        <s v="LENTERA-KLATEN_NOTEBOOK GLITTER JT 7050-2" u="1"/>
        <s v="LENTERA-KLATEN_NOTEBOOK GLITTER JT 7050-20" u="1"/>
        <s v="LENTERA-KLATEN_NOTEBOOK SPIRAL 28850-61" u="1"/>
        <s v="LENTERA-KLATEN_NOTEBOOK SPIRAL 28850-67" u="1"/>
        <s v="LENTERA-KLATEN_NOTEBOOK SPIRAL 28850-64" u="1"/>
        <s v="LENTERA-KLATEN_NOTEBOOK SPIRAL 50100-71" u="1"/>
        <s v="LENTERA-KLATEN_NOTEBOOK SPIRAL 28850-68" u="1"/>
        <s v="LENTERA-KLATEN_NOTEBOOK SPIRAL 28850-65" u="1"/>
        <s v="LENTERA-KLATEN_NOTEBOOK SPIRAL 28850-62" u="1"/>
        <s v="LENTERA-KLATEN_NOTEBOOK SPIRAL 25100-71" u="1"/>
        <s v="LENTERA-KLATEN_NOTEBOOK SPIRAL 25100-56" u="1"/>
        <s v="LENTERA-KLATEN_NOTEBOOK SPIRAL 25100-64" u="1"/>
        <s v="LENTERA-KLATEN_NOTEBOOK SPIRAL 28825-61 A5" u="1"/>
        <s v="LENTERA-KLATEN_NOTEBOOK SPIRAL JF-39C 007-009" u="1"/>
        <s v="LENTERA-KLATEN_NOTEBOOK SPIRAL JF-39D 010-012" u="1"/>
        <s v="LENTERA-KLATEN_NOTEBOOK SPIRAL JF-39A 001-003" u="1"/>
        <s v="LENTERA-KLATEN_NOTEBOOK SPIRAL JF-39B 004-006" u="1"/>
        <s v="LENTERA-KLATEN_BALON BL 100178 M/ P" u="1"/>
        <s v="LENTERA-KLATEN_BALON BL 10022" u="1"/>
        <s v="LENTERA-KLATEN_BALON BL 10023" u="1"/>
        <s v="LENTERA-KLATEN_BALON BL 1003" u="1"/>
        <s v="LENTERA-KLATEN_BALON BL 1009" u="1"/>
        <s v="LENTERA-KLATEN_BALON BL 10082" u="1"/>
        <s v="LENTERA-KLATEN_BALON BL 1005" u="1"/>
        <s v="LENTERA-KLATEN_BALON BL 1007" u="1"/>
        <s v="LENTERA-KLATEN_BALON LKM 2200" u="1"/>
        <s v="LENTERA-KLATEN_BALON LKP 2200" u="1"/>
        <s v="LENTERA-KLATEN_BALON LKF 3200 M 16" u="1"/>
        <s v="LENTERA-KLATEN_BALON FS POLKADOT LKF 3200 PW" u="1"/>
        <s v="LENTERA-KLATEN_BALON LMP 2200" u="1"/>
        <s v="LENTERA-KLATEN_BALON HB LKF 4W LKF 3200 HB4" u="1"/>
        <s v="LENTERA-KLATEN_BALON CACING 1022 + POMPA KECIL CPK 2225" u="1"/>
        <s v="LENTERA-KLATEN_BN WENGU B5-B 0164 (4W)" u="1"/>
        <s v="LENTERA-KLATEN_BUKU MEWARNAI HT 081 (8 GAMBAR)" u="1"/>
        <s v="LENTERA-KLATEN_BUKU MEWARNAI DKB-1702" u="1"/>
        <s v="LENTERA-KLATEN_COLORING BOOK 9084195" u="1"/>
        <s v="LENTERA-KLATEN_BUKU MEWARNAI 111 +STIKER (6 GAMBAR)" u="1"/>
        <s v="LENTERA-KLATEN_NOTEBOOK SPIRAL 8417" u="1"/>
        <s v="LENTERA-KLATEN_NOTEBOOK SPIRAL 1316" u="1"/>
        <s v="LENTERA-KLATEN_NOTEBOOK SPIRAL A5 LB-2529-24" u="1"/>
        <s v="LENTERA-KLATEN_STICK NOTE TF 654-8C-M" u="1"/>
        <s v="LENTERA-KLATEN_STICK NOTE TF 654 5C" u="1"/>
        <s v="LENTERA-KLATEN_AGENDA DIARY D-128" u="1"/>
        <s v="LENTERA-KLATEN_KERTAS MEWARNAI CREATIVE PAINTING THTS-6" u="1"/>
        <s v="LENTERA-KLATEN_MAP ZIPPER RET A5-A500 ENTER (K, H)" u="1"/>
        <s v="LENTERA-KLATEN_STIP W/B CLEAR K" u="1"/>
        <s v="LENTERA-KLATEN_STIP W/B CLEAR B" u="1"/>
        <s v="LENTERA-KLATEN_STIP W/B ENTER 802K" u="1"/>
        <s v="LENTERA-KLATEN_STIP W/B ENTER 803 B" u="1"/>
        <s v="LENTERA-KLATEN_BP GEL + GANTUNGAN 9166" u="1"/>
        <s v="LENTERA-KLATEN_BP GEL + GANTUNGAN 9169" u="1"/>
        <s v="LENTERA-KLATEN_BP GEL + GANTUNGAN 9165" u="1"/>
        <s v="LENTERA-KLATEN_BP 2816 GANTUNGAN GADING" u="1"/>
        <s v="LENTERA-KLATEN_BP GEL + GANTUNGAN A931" u="1"/>
        <s v="LENTERA-KLATEN_GARISAN BESI YOEKER 30CM (5030) ORANYE" u="1"/>
        <s v="LENTERA-KLATEN_GARISAN BESI YOEKER 40CM" u="1"/>
        <s v="LENTERA-KLATEN_GARISAN BESI YOEKER 50 CM" u="1"/>
        <s v="LENTERA-KLATEN_GARISAN BESI ENTER 30CM TEBAL" u="1"/>
        <s v="LENTERA-KLATEN_BP GEL DTIAN DT-612" u="1"/>
        <s v="LENTERA-KLATEN_BP TF G 3114 0.3MM HIGHTECH KNOCK" u="1"/>
        <s v="LENTERA-KLATEN_BP TF-3115 HIGHTECH KNOCK" u="1"/>
        <s v="LENTERA-KLATEN_BP GEL MD-240 (36)" u="1"/>
        <s v="LENTERA-KLATEN_CAT ACRYLIC COLOUR TF AC-002" u="1"/>
        <s v="LENTERA-KLATEN_CAT ACRYLIC COLOUR TF AC-005P PASTEL" u="1"/>
        <s v="LENTERA-KLATEN_CAT ACRYLIC COLOUR TF AC-004N NEON" u="1"/>
        <s v="LENTERA-KLATEN_PENSIL E-01 + STIP" u="1"/>
        <s v="LENTERA-KLATEN_GARISAN ELASTIS WALITO 15CM GR-2301" u="1"/>
        <s v="LENTERA-KLATEN_GUNTING IDEAL DR 6" u="1"/>
        <s v="LENTERA-KLATEN_GUNTING STAINLESS SQ 04 C WARNA" u="1"/>
        <s v="LENTERA-KLATEN_GUNTING STAINLESS SQ 05 B HITAM" u="1"/>
        <s v="LENTERA-KLATEN_BP GEL KOALA GP-168" u="1"/>
        <s v="LENTERA-KLATEN_BP GEL KOALA GP-168-A MERAH" u="1"/>
        <s v="LENTERA-KLATEN_BP GEL KOALA GP-168-B BR" u="1"/>
        <s v="LENTERA-KLATEN_BP GEL KOALA GP-168-C HJ" u="1"/>
        <s v="LENTERA-KLATEN_BP GEL KOALA GP-168-D VL" u="1"/>
        <s v="LENTERA-KLATEN_BP GEL KOALA GP-168-E OR" u="1"/>
        <s v="LENTERA-KLATEN_BP GEL KOALA GP-168-F BR TUA" u="1"/>
        <s v="LENTERA-KLATEN_BP GEL KOALA GP-168-G PK" u="1"/>
        <s v="LENTERA-KLATEN_BP GEL KOALA GP-168-H HJ MUDA" u="1"/>
        <s v="LENTERA-KLATEN_BP GEL KOALA GP-168-I COKLAT" u="1"/>
        <s v="LENTERA-KLATEN_BP GEL KOALA GP-168-J KNG" u="1"/>
        <s v="LENTERA-KLATEN_CRAYON 12W VAN ART FLUORESCENT" u="1"/>
        <s v="LENTERA-KLATEN_OIL PASTEL HW 12" u="1"/>
        <s v="LENTERA-KLATEN_OIL PASTEL USAGI 12W" u="1"/>
        <s v="LENTERA-KLATEN_SPIDOL WARNA BRUSH PEN MK 833-12" u="1"/>
        <s v="LENTERA-KLATEN_ACRYLIC MARKER TF-AM 301-12" u="1"/>
        <s v="LENTERA-KLATEN_STABILLO BRUSH MARKER PEN WB TF-1050 12W" u="1"/>
        <s v="LENTERA-KLATEN_CRAYON 1011 T 12W CASING" u="1"/>
        <s v="LENTERA-KLATEN_WATER COLOUR TFWC-010 (12X6ML)" u="1"/>
        <s v="LENTERA-KLATEN_CAT ACRYLIC COLOUR TF AC-006M METALIC" u="1"/>
        <s v="LENTERA-KLATEN_WATER COLOR + KUAS PACMAN" u="1"/>
        <s v="LENTERA-KLATEN_WATER COLOUR V-TRO" u="1"/>
        <s v="LENTERA-KLATEN_CAT ACRYLIC COLOUR PAINT V-TRO" u="1"/>
        <s v="LENTERA-KLATEN_BP TF-2037 6W" u="1"/>
        <s v="LENTERA-KLATEN_BP TF-719 4W" u="1"/>
        <s v="LENTERA-KLATEN_GARISAN SABLON/GEOMETRI 095 (1 BOX=50 PCS)" u="1"/>
        <s v="LENTERA-KLATEN_CRAYON PUTAR FANCY 1012 / 2012 PANJANG " u="1"/>
        <s v="LENTERA-KLATEN_PW VANCO 12W PJG ZOO" u="1"/>
        <s v="LENTERA-KLATEN_PW KIKO 12/12W" u="1"/>
        <s v="LENTERA-KLATEN_PENSIL 8891-12" u="1"/>
        <s v="LENTERA-KLATEN_PW 8009-12" u="1"/>
        <s v="LENTERA-KLATEN_PW PASTEL TF 195 12W" u="1"/>
        <s v="LENTERA-KLATEN_PENSIL 8894-12" u="1"/>
        <s v="LENTERA-KLATEN_PW 12W PANJANG DEMO CLASSIC" u="1"/>
        <s v="LENTERA-KLATEN_PW 8880-12" u="1"/>
        <s v="LENTERA-KLATEN_PW KIKO 12/24W" u="1"/>
        <s v="LENTERA-KLATEN_P WARNA MY FATHER 12W" u="1"/>
        <s v="LENTERA-KLATEN_PW 12W KAYAGI KY-CP 1210 PANJANG" u="1"/>
        <s v="LENTERA-KLATEN_PW 9999-12" u="1"/>
        <s v="LENTERA-KLATEN_WATER COLOUR ACRYLIC 12W MOZAKI" u="1"/>
        <s v="LENTERA-KLATEN_CAT AIR OPINI 110" u="1"/>
        <s v="LENTERA-KLATEN_CAT AIR OPINI 120" u="1"/>
        <s v="LENTERA-KLATEN_LCD WRITING TABLET 6,5&quot;" u="1"/>
        <s v="LENTERA-KLATEN_ASAHAN TOPLES R-5857 KITTY (1 TOP=17PCS)" u="1"/>
        <s v="LENTERA-KLATEN_ASAHAN TOPLES R-5833 BOTOL SUSU (1 TOP=20PCS)" u="1"/>
        <s v="LENTERA-KLATEN_ASAHAN + STIP 606 DISNEY MIX" u="1"/>
        <s v="LENTERA-KLATEN_ISOLASI 608" u="1"/>
        <s v="LENTERA-KLATEN_KERTAS KREP JERSY M/P KECIL" u="1"/>
        <s v="LENTERA-KLATEN_KERTAS KREP POTONGAN JERSY KECIL" u="1"/>
        <s v="LENTERA-KLATEN_DISPENSER KENJOY 25" u="1"/>
        <s v="LENTERA-KLATEN_TAPE DISPENSER T 20032" u="1"/>
        <s v="LENTERA-KLATEN_DISPENSER KUROMI" u="1"/>
        <s v="LENTERA-KLATEN_DISPENSER BESI ENTER 505" u="1"/>
        <s v="LENTERA-KLATEN_SIPOA KAKI K 807 MOSHI MOSHI" u="1"/>
        <s v="LENTERA-KLATEN_SIPOA KAKI B 808 MOSHI MOSHI" u="1"/>
        <s v="LENTERA-KLATEN_PAPAN W/B JL-115" u="1"/>
        <s v="LENTERA-KLATEN_PAPAN W/B JL-116" u="1"/>
        <s v="ARIA-PONOROGO_GARISAN SET 20CM 8182 (1 BOX=40 PCS)" u="1"/>
        <s v="ARIA-PONOROGO_GARISAN SET 20CM 8208 (1 BOX=40 PCS)" u="1"/>
        <s v="ARIA-PONOROGO_GARISAN SABLON/GEOMETRI 098 (1 BOX=50 PCS)" u="1"/>
        <s v="ARIA-PONOROGO_ASAHAN MEJA TG3086A" u="1"/>
        <s v="ARIA-PONOROGO_ASAHAN MEJA RUMAH 906" u="1"/>
        <s v="ARIA-PONOROGO_ASAHAN MEJA TG3695" u="1"/>
        <s v="ARIA-PONOROGO_ID CARD ID-168" u="1"/>
        <s v="ARIA-PONOROGO_ID CARD 612 KUNING" u="1"/>
        <s v="ARIA-PONOROGO_ID CARD 501 PUTIH" u="1"/>
        <s v="ARIA-PONOROGO_PENSIL 921" u="1"/>
        <s v="ARIA-PONOROGO_ISI BENSIA LANTU LT 11-32" u="1"/>
        <s v="ARIA-PONOROGO_PENSIL 711" u="1"/>
        <s v="ARIA-PONOROGO_BP TIZO TG 30541F FANCY" u="1"/>
        <s v="ARIA-PONOROGO_BP GEL TIZO 30801F S3 FANCY" u="1"/>
        <s v="ARIA-PONOROGO_BP GEL + GANTUNGAN 9165" u="1"/>
        <s v="ARIA-PONOROGO_PAPAN WHITE BOARD XG POLOS 20 X 30" u="1"/>
        <s v="ARIA-PONOROGO_PAPAN WHITE BOARD XG POLOS 25 X 35" u="1"/>
        <s v="ARIA-PONOROGO_PAPAN WHITE BOARD XG POLOS 30 X 40" u="1"/>
        <s v="ARIA-PONOROGO_ISOLASI 608" u="1"/>
        <s v="ARIA-PONOROGO_PENSIL E-01 + STIP" u="1"/>
        <s v="ARIA-PONOROGO_BP GEL + GANTUNGAN 9169" u="1"/>
        <s v="ARIA-PONOROGO_POMPA + BALON 16EA-1 (16)" u="1"/>
        <s v="ARIA-PONOROGO_SKETCH BOOK A4 56172" u="1"/>
        <s v="ARIA-PONOROGO_NOTEBOOK SPIRAL 8417" u="1"/>
        <s v="ARIA-PONOROGO_TAS TALI GG-01 KECIL GILAP" u="1"/>
        <s v="ARIA-PONOROGO_TAS TUTUP PITA KADO FG-101 KECIL" u="1"/>
        <s v="ARIA-PONOROGO_NOTEBOOK SPIRAL A5 LB-2529-23" u="1"/>
        <s v="ARIA-PONOROGO_NOTEBOOK SPIRAL 1316" u="1"/>
        <s v="ARIA-PONOROGO_TAS TALI KUR SM 3589-4" u="1"/>
        <s v="ARIA-PONOROGO_TAS TALI GG-01 KECIL GLITTER" u="1"/>
        <s v="ARIA-PONOROGO_TAS TALI GG-03 BESAR GLITTER" u="1"/>
        <s v="ARIA-PONOROGO_TAS TALI GG-03 BESAR BIASA" u="1"/>
        <s v="ARIA-PONOROGO_TAS TALI GG-02 TANGGUNG GILAP" u="1"/>
        <s v="ARIA-PONOROGO_TAS TUTUP PITA KADO FG-301 BESAR" u="1"/>
        <s v="ARIA-PONOROGO_TAS TIDUR GGH-S (6 MOTIF)" u="1"/>
        <s v="ARIA-PONOROGO_NOTEBOOK SPIRAL 28850-65" u="1"/>
        <s v="ARIA-PONOROGO_NOTEBOOK SPIRAL 28850-64" u="1"/>
        <s v="ARIA-PONOROGO_NOTES 156-80" u="1"/>
        <s v="ARIA-PONOROGO_NOTEBOOK MINI POCKET MB 120 WARNA" u="1"/>
        <s v="ARIA-PONOROGO_LEM BAKAR STIK 7X30 WOMY PUTIH K" u="1"/>
        <s v="ARIA-PONOROGO_LEM BAKAR STIK 11X29 WOMY PUTIH B" u="1"/>
        <s v="ARIA-PONOROGO_ASAHAN MEJA 2907" u="1"/>
        <s v="ARIA-PONOROGO_NOTEBOOK 70100-2" u="1"/>
        <s v="ARIA-PONOROGO_TAS TALI GG-02 TANGGUNG GLITTER" u="1"/>
        <s v="ARIA-PONOROGO_NOTEBOOK TALI A5-110" u="1"/>
        <s v="EVERLYN-REMBANG_TAS TIDUR GGH-S (6 MOTIF)" u="1"/>
        <s v="EVERLYN-REMBANG_TAS TIDUR GGH-M (6 MOTIF)" u="1"/>
        <s v="EVERLYN-REMBANG_TAS TIDUR GGH-L (6 MOTIF)" u="1"/>
        <s v="EVERLYN-REMBANG_TAS TALI GG-01 KECIL GLITTER" u="1"/>
        <s v="EVERLYN-REMBANG_TAS TALI GG-01 KECIL BIASA" u="1"/>
        <s v="EVERLYN-REMBANG_TAS TUTUP PITA KADO FG-101 KECIL" u="1"/>
        <s v="EVERLYN-REMBANG_TAS TALI GG-03 BESAR GLITTER" u="1"/>
        <s v="EVERLYN-REMBANG_TAS TUTUP PITA KADO FG-401 JUMBO" u="1"/>
        <s v="EVERLYN-REMBANG_KERTAS KREP JERSY M/P KECIL" u="1"/>
        <s v="EVERLYN-REMBANG_KERTAS KREP POTONGAN JERSY KECIL" u="1"/>
        <s v="ANEKA-JEPARA_PAPAN W/B JL-117" u="1"/>
        <s v="ANEKA-JEPARA_PAPAN W/B JL-116" u="1"/>
        <s v="ANEKA-JEPARA_PAPAN W/B JL-115" u="1"/>
        <s v="ANEKA-JEPARA_TAPE DISPENSER T 20032" u="1"/>
        <s v="ANEKA-JEPARA_TIPEX KERTAS NO. 8587" u="1"/>
        <s v="ANEKA-JEPARA_TIPEX KERTAS NO. 8588" u="1"/>
        <s v="ANEKA-JEPARA_TIPEX KERTAS NO. 8589" u="1"/>
        <s v="ANEKA-JEPARA_TIPEX KERTAS NO. 9259" u="1"/>
        <s v="ANEKA-JEPARA_TIPEX KERTAS NO. 9260" u="1"/>
        <s v="ANEKA-JEPARA_NOTEBOOK SPIRAL A5 LB-2529-22" u="1"/>
        <s v="ANEKA-JEPARA_NOTEBOOK SPIRAL A5 8007" u="1"/>
        <s v="ANEKA-JEPARA_ASAHAN TOPLES 8816 ASTRONOT (1 TOP=48 PCS)" u="1"/>
        <s v="ANEKA-JEPARA_MAP ZIPPER REST SIKA HITAM" u="1"/>
        <s v="ANEKA-JEPARA_MAP ZIPPER REST SIKA HIJAU" u="1"/>
        <s v="ANEKA-JEPARA_MAP ZIPPER REST SIKA UNGU" u="1"/>
        <s v="ANEKA-JEPARA_MAP ZIPPER REST SIKA KUNING" u="1"/>
        <s v="ANEKA-JEPARA_MAP ZIPPER KANCING 2 SIKA MERAH" u="1"/>
        <s v="ANEKA-JEPARA_MAP ZIPPER KANCING 2 SIKA KUNING" u="1"/>
        <s v="ANEKA-JEPARA_MAP ZIPPER KANCING 2 SIKA HIJAU" u="1"/>
        <s v="ANEKA-JEPARA_MAP ZIPPER KANCING 2 SIKA BIRU" u="1"/>
        <s v="ANEKA-JEPARA_GARISAN BESI YOEKER 30CM (5030) ORANYE" u="1"/>
        <s v="ANEKA-JEPARA_GARISAN SET 20CM 8182 (1 BOX=40 PCS)" u="1"/>
        <s v="ANEKA-JEPARA_GARISAN SET 20CM 8208 (1 BOX=40 PCS)" u="1"/>
        <s v="ANEKA-JEPARA_GARISAN BESI YOEKER 15CM" u="1"/>
        <s v="ANEKA-JEPARA_BP GEL TF-1191 BODY WR 0.3MM HIGHTECH" u="1"/>
        <s v="ANEKA-JEPARA_ID CARD B2 IMPORT" u="1"/>
        <s v="ANEKA-JEPARA_GARISAN SABLON BULAT 1896" u="1"/>
        <s v="ANEKA-JEPARA_PENSIL KAYAGI 3062" u="1"/>
        <s v="ANEKA-JEPARA_PENSIL TF 488" u="1"/>
        <s v="ANEKA-JEPARA_BP TF-719 4W" u="1"/>
        <s v="ANEKA-JEPARA_BALLPEN TF-729 4W" u="1"/>
        <s v="ANEKA-JEPARA_NAME TAG DUS MERAH 301" u="1"/>
        <s v="ANEKA-JEPARA_BINDER NOTE HYB - 86804 A5" u="1"/>
        <s v="ANEKA-JEPARA_BINDER NOTE FANCY SLIP A5-SF 1926/ D" u="1"/>
        <s v="ANEKA-JEPARA_BINDER NOTE HYB - 86803 A5" u="1"/>
        <s v="ANEKA-JEPARA_BINDER NOTE HYB - 86801 A5" u="1"/>
        <s v="ANEKA-JEPARA_ISOLASI KT-1502 FANCY" u="1"/>
        <s v="ANEKA-JEPARA_NOTEBOOK SPIRAL 1316" u="1"/>
        <s v="ANEKA-JEPARA_AGENDA 50K BC-511 (35-50)" u="1"/>
        <s v="ANEKA-JEPARA_GLITTER GF-32" u="1"/>
        <s v="ANEKA-JEPARA_ASAHAN + STIP SIKAT 606 DISNEY" u="1"/>
        <s v="ANEKA-JEPARA_ASAHAN TOPLES R-5857 KITTY (1 TOP=17PCS)" u="1"/>
        <s v="ANEKA-JEPARA_BP GEL + GANTUNGAN 9165" u="1"/>
        <s v="ANEKA-JEPARA_BP GEL + GANTUNGAN 9166" u="1"/>
        <s v="ANEKA-JEPARA_BP GEL + GANTUNGAN A931" u="1"/>
        <s v="ANEKA-JEPARA_TALI ID CARD PEONY HIJAU" u="1"/>
        <s v="ANEKA-JEPARA_TALI ID CARD PEONY BIRU" u="1"/>
        <s v="ANEKA-JEPARA_TALI ID CARD PEONY HITAM" u="1"/>
        <s v="ANEKA-JEPARA_BP GEL MD-241 BERUANG (36)" u="1"/>
        <s v="ANEKA-JEPARA_SKETCH BOOK A4 56182" u="1"/>
        <s v="ANEKA-JEPARA_SKETCH BOOK A4 56183" u="1"/>
        <s v="ANEKA-JEPARA_SKETCH BOOK A4 56184" u="1"/>
        <s v="ANEKA-JEPARA_SKETCH BOOK A4 56172" u="1"/>
        <s v="ANEKA-JEPARA_SKETCH BOOK A4 56181" u="1"/>
        <s v="ANEKA-JEPARA_STICK NOTE TF 654 5C" u="1"/>
        <s v="ANEKA-JEPARA_DISPENSER KENJOY 25" u="1"/>
        <s v="ANEKA-JEPARA_PALLETE 850" u="1"/>
        <s v="ANEKA-JEPARA_DESK SET KOTAK 804 HT" u="1"/>
        <s v="ANEKA-JEPARA_DESK SET BULAT 802 HT" u="1"/>
        <s v="ANEKA-JEPARA_AGENDA DIARY D-128" u="1"/>
        <s v="ANEKA-JEPARA_NAME CARD HOLDER KOREA ISI 3" u="1"/>
        <s v="ANEKA-JEPARA_STICKER QJF-A" u="1"/>
        <s v="ANEKA-JEPARA_STICKER JBE-SV" u="1"/>
        <s v="ANEKA-JEPARA_LEM CAIR BY 820 30ML (24)" u="1"/>
        <s v="ANEKA-JEPARA_TIPEX MICROTOP MT-767" u="1"/>
        <s v="ANEKA-JEPARA_TIPEX KERTAS 8243" u="1"/>
        <s v="ANEKA-JEPARA_TIPEX KERTAS NO.5026" u="1"/>
        <s v="ANEKA-JEPARA_TIPEX KERTAS NO.9458" u="1"/>
        <s v="ANEKA-JEPARA_ASAHAN MEJA 8608" u="1"/>
        <s v="ANEKA-JEPARA_ASAHAN MEJA 7922 BLK" u="1"/>
        <s v="ANEKA-JEPARA_ASAHAN MEJA RUMAH 906" u="1"/>
        <s v="DUTA ILAHI-LASEM_NOTEBOOK SPIRAL 1316" u="1"/>
        <s v="DUTA ILAHI-LASEM_GLITTER GF-32" u="1"/>
        <s v="DUTA ILAHI-LASEM_MAGIC BOARD 906" u="1"/>
        <s v="DUTA ILAHI-LASEM_MAGIC BOARD 908" u="1"/>
        <s v="DUTA ILAHI-LASEM_MECHPEN TIZO G 9006 A" u="1"/>
        <s v="DUTA ILAHI-LASEM_MECHPEN TIZO G 9001 A" u="1"/>
        <s v="DUTA ILAHI-LASEM_POMPA + BALON 16EA-1 (16)" u="1"/>
        <s v="DUTA ILAHI-LASEM_POMPA + BALON 2000 (10)" u="1"/>
        <s v="DUTA ILAHI-LASEM_TAS BATIK T ALPINDO" u="1"/>
        <s v="DUTA ILAHI-LASEM_CUTTER TACO 78 KECIL TRANSPARAN" u="1"/>
        <s v="DUTA ILAHI-LASEM_CUTTER TACO 88 BESAR" u="1"/>
        <s v="DUTA ILAHI-LASEM_KOMPAS VT-45-3" u="1"/>
        <s v="DUTA ILAHI-LASEM_SKETCH BOOK A5-3555" u="1"/>
        <s v="DUTA ILAHI-LASEM_DISPENSER BESI ENTER 505" u="1"/>
        <s v="DUTA ILAHI-LASEM_ASAHAN MEJA HELLO KITTY KT 8009" u="1"/>
        <s v="DUTA ILAHI-LASEM_TAS BATIK B ALPINDO" u="1"/>
        <s v="DUTA ILAHI-LASEM_PENSIL E-01 + STIP" u="1"/>
        <s v="BINA ILMU-BATU_GARISAN BUTTERFLY BT 30CM" u="1"/>
        <s v="BINA ILMU-BATU_GARISAN BUTTERFLY BT 15CM" u="1"/>
        <s v="BINA ILMU-BATU_ISI STAPLER 13/8 JOSS" u="1"/>
        <s v="BINA ILMU-BATU_MAP ZIPPER TOPLA 1928 MERAH" u="1"/>
        <s v="BINA ILMU-BATU_MAP ZIPPER TOPLA 1928 KUNING" u="1"/>
        <s v="BINA ILMU-BATU_MAP ZIPPER TOPLA 1928 HIJAU" u="1"/>
        <s v="BINA ILMU-BATU_MAP ZIPPER TOPLA 1928 BIRU" u="1"/>
        <s v="BINA ILMU-BATU_MAP ZIPPER TOPLA 1928 ORANYE" u="1"/>
        <s v="BINA ILMU-BATU_MESIN TEMBAK BIXDONE HE E2010 KECIL" u="1"/>
        <s v="BINA ILMU-BATU_TALI ID CARD PEONY BIRU" u="1"/>
        <s v="BINA ILMU-BATU_TALI ID CARD PEONY KUNING" u="1"/>
        <s v="BINA ILMU-BATU_GARISAN BESI YOEKER 30CM (5030) ORANYE" u="1"/>
        <s v="BINA ILMU-BATU_GARISAN BESI YOEKER 40CM" u="1"/>
        <s v="BINA ILMU-BATU_GARISAN BESI YOEKER 50 CM" u="1"/>
        <s v="BINA ILMU-BATU_GARISAN BESI YOEKER 60 CM" u="1"/>
        <s v="BINA ILMU-BATU_MAP L SIKA AC-105 PUTIH" u="1"/>
        <s v="EKARIA-PURWOKERTO_KERTAS KREP JERSY M/P KECIL" u="1"/>
        <s v="EKARIA-PURWOKERTO_ISOLASI NATIONAL 20M" u="1"/>
        <s v="SISWA-MUNTILAN_ID CARD B1 IMPORT" u="1"/>
        <s v="PRIMA-LASEM_GARISAN BUSUR MIKA ENTER 3.5 NO. 110" u="1"/>
        <s v="PRIMA-LASEM_TAS KARUNG 60X45 (6045)" u="1"/>
        <s v="PRIMA-LASEM_TAS KARUNG 70X53 (7053)" u="1"/>
        <s v="PRIMA-LASEM_BP GEL + GANTUNGAN 9165" u="1"/>
        <s v="PRIMA-LASEM_PENSIL 1921116-8" u="1"/>
        <s v="DUTA ILAHI-LASEM_DISPENSER T 20032" u="1"/>
        <s v="DUTA ILAHI-LASEM_MAP ZIPPER KANCING 2 SIKA BIRU" u="1"/>
        <s v="DUTA ILAHI-LASEM_MAP ZIPPER RESLETING KUNINIG" u="1"/>
        <s v="DUTA ILAHI-LASEM_PAPAN WHITE BOARD XG POLOS 30 X 40" u="1"/>
        <s v="DUTA ILAHI-LASEM_PAPAN WB 3550 35 X 50 (IMPORT)" u="1"/>
        <s v="SINAR BHAKTI-YOGYA_GARISAN LIPAT 30CM 008 (40) FANCY" u="1"/>
        <s v="SINAR BHAKTI-YOGYA_PITA TARIK/KADO 30 CM BIASA" u="1"/>
        <s v="SINAR BHAKTI-YOGYA_MAP ZIPPER TOPLA 1928 MERAH" u="1"/>
        <s v="SINAR BHAKTI-YOGYA_MAP ZIPPER TOPLA 1928 KUNING" u="1"/>
        <s v="SINAR BHAKTI-YOGYA_MAP ZIPPER TOPLA 1928 HIJAU" u="1"/>
        <s v="SINAR BHAKTI-YOGYA_MAP ZIPPER TOPLA 1928 BIRU" u="1"/>
        <s v="HT JAYA-JUWANA_BINDER NOTE WENGU A5-60 FPHY 001" u="1"/>
        <s v="HT JAYA-JUWANA_BINDER NOTE HYB - 86803 A5" u="1"/>
        <s v="HT JAYA-JUWANA_BINDER NOTE JHYB - 64840 A5" u="1"/>
        <s v="HT JAYA-JUWANA_BINDER NOTE HYB - 86801 A5" u="1"/>
        <s v="HT JAYA-JUWANA_BN RABBIT KOALA A5" u="1"/>
        <s v="HT JAYA-JUWANA_BINDER NOTE JHYB - 03305 B5" u="1"/>
        <s v="HT JAYA-JUWANA_BINDER NOTE JHYB - 03303 B5" u="1"/>
        <s v="HT JAYA-JUWANA_BINDER NOTE JHYB - 03306 B5" u="1"/>
        <s v="HT JAYA-JUWANA_BINDER NOTE B5-60 FPHY 001" u="1"/>
        <s v="HT JAYA-JUWANA_BN B5 WARNA KOALA" u="1"/>
        <s v="SBM-SEMARANG_DISPENSER PLAKBAND BESI A 806 MOSHI-MOSHI" u="1"/>
        <s v="SBM-SEMARANG_DISPENSER KENJOY 25" u="1"/>
        <s v="SULUNG-SEMARANG_W COLOUR MARRIWS 12W B25" u="1"/>
        <s v="ANGKASA JAYA-BREBES_STICK NOTE TF 654-8C" u="1"/>
        <s v="CASH-SEMARANG_TIPEX XUEBA-B2555" u="1"/>
        <s v="PANTES-PURWOREJO_TAS KARUNG 60X70 (6070)" u="1"/>
        <s v="PANTES-PURWOREJO_TAS KARUNG 40X45 " u="1"/>
        <s v="PANTES-PURWOREJO_TAS KARUNG 30X40" u="1"/>
        <s v="PANTES-PURWOREJO_SAMPUL ROLL DUST 254" u="1"/>
        <s v="PANTES-PURWOREJO_SAMPUL ROLL DUST 344" u="1"/>
        <s v="PANTES-PURWOREJO_MAP ZIPPER BENING / TRANSPARAN A6-16C" u="1"/>
        <s v="PANTES-PURWOREJO_MAP ZIPPER BENING / TRANSPARAN A5-16C" u="1"/>
        <s v="PANTES-PURWOREJO_MAP ZIPPER BENING / TRANSPARAN A4-16C" u="1"/>
        <s v="PANTES-PURWOREJO_NOTEBOOK SPIRAL A5 LB-2529-24" u="1"/>
        <s v="PANTES-PURWOREJO_NOTEBOOK SPIRAL A5 LB-2529-25" u="1"/>
        <s v="PANTES-PURWOREJO_NOTEBOOK SPIRAL A5 LB-2529-22" u="1"/>
        <s v="PANTES-PURWOREJO_NOTEBOOK SPIRAL A5 8001" u="1"/>
        <s v="PANTES-PURWOREJO_NOTEBOOK SPIRAL 8417" u="1"/>
        <s v="PANTES-PURWOREJO_CLIP FILE YUSHINCA 318 HT" u="1"/>
        <s v="PANTES-PURWOREJO_BINDER NOTE HYB - 15803 B5" u="1"/>
        <s v="PANTES-PURWOREJO_BINDER NOTE HYB - 86804 A5" u="1"/>
        <s v="PANTES-PURWOREJO_BINDER NOTE HYB - 86802 A5" u="1"/>
        <s v="PANTES-PURWOREJO_BINDER NOTE HYB - 86803 A5" u="1"/>
        <s v="PANTES-PURWOREJO_TAS TUTUP PITA KADO FG-201 TANGGUNG" u="1"/>
        <s v="PANTES-PURWOREJO_TAS TALI GG-03 BESAR GLITTER" u="1"/>
        <s v="PANTES-PURWOREJO_TAS TALI GG-03 BESAR GILAP" u="1"/>
        <s v="PANTES-PURWOREJO_TAS TUTUP PITA KADO FG-401 JUMBO" u="1"/>
        <s v="PANTES-PURWOREJO_TAS BATIK K" u="1"/>
        <s v="PANTES-PURWOREJO_TAS BATIK T ALPINDO" u="1"/>
        <s v="PANTES-PURWOREJO_TAS BATIK B ALPINDO" u="1"/>
        <s v="PANTES-PURWOREJO_TAS KERTAS BATIK PANJANG" u="1"/>
        <s v="PANTES-PURWOREJO_TAS BATIK EMAS K" u="1"/>
        <s v="PANTES-PURWOREJO_TAS BRANDED 28 X 35 SB" u="1"/>
        <s v="PANTES-PURWOREJO_TAS TALI GG-02 TANGGUNG GILAP" u="1"/>
        <s v="PANTES-PURWOREJO_TAS TUTUP PITA KADO FG-101 KECIL" u="1"/>
        <s v="PANTES-PURWOREJO_TAS TIDUR GGH-S (6 MOTIF)" u="1"/>
        <s v="PANTES-PURWOREJO_TAS TIDUR GGH-L (6 MOTIF)" u="1"/>
        <s v="PANTES-PURWOREJO_TAS TIDUR GGH-M (6 MOTIF)" u="1"/>
        <s v="PANTES-PURWOREJO_BALON BL 100178 M/ P" u="1"/>
        <s v="PANTES-PURWOREJO_BALON BL 10022" u="1"/>
        <s v="PANTES-PURWOREJO_BALON BL 1007" u="1"/>
        <s v="PANTES-PURWOREJO_BALON LKM 2200" u="1"/>
        <s v="PANTES-PURWOREJO_BALON BL 1005" u="1"/>
        <s v="PANTES-PURWOREJO_POMPA BALON" u="1"/>
        <s v="PANTES-PURWOREJO_NOTEBOOK TALI 707-19" u="1"/>
        <s v="PANTES-PURWOREJO_NOTEBOOK  707-44" u="1"/>
        <s v="PANTES-PURWOREJO_NOTES 156-80" u="1"/>
        <s v="PANTES-PURWOREJO_MINI DIARY 120" u="1"/>
        <s v="PANTES-PURWOREJO_NOTEBOOK GLITTER JT 7050-2" u="1"/>
        <s v="PANTES-PURWOREJO_NOTEBOOK 70100-2" u="1"/>
        <s v="PANTES-PURWOREJO_CARRY FILE TOPLA 8820 PUTIH" u="1"/>
        <s v="PANTES-PURWOREJO_CARRY FILE TOPLA 8820 BIRU" u="1"/>
        <s v="PANTES-PURWOREJO_CARRY FILE TOPLA 8820 HIJAU" u="1"/>
        <s v="PANTES-PURWOREJO_CARRY FILE TOPLA 8820 KUNING" u="1"/>
        <s v="PANTES-PURWOREJO_CARRY FILE TOPLA 8830 PUTIH" u="1"/>
        <s v="PANTES-PURWOREJO_CARRY FILE TOPLA 8830 BIRU" u="1"/>
        <s v="PANTES-PURWOREJO_CARRY FILE TOPLA 8830 MERAH" u="1"/>
        <s v="PANTES-PURWOREJO_EXPANDING FILE DKFQB-5901" u="1"/>
        <s v="PANTES-PURWOREJO_EXPANDING FILE MICROTOP MT-632 FOLIO" u="1"/>
        <s v="PANTES-PURWOREJO_MAP FILE EN 1105 F" u="1"/>
        <s v="PANTES-PURWOREJO_MAP FILE EN 1023 FC" u="1"/>
        <s v="PANTES-PURWOREJO_KUAS 21839-6Q" u="1"/>
        <s v="PANTES-PURWOREJO_KUAS 21839-6HP" u="1"/>
        <s v="PANTES-PURWOREJO_KUAS 929-1 ETERNA YIJIAYI" u="1"/>
        <s v="PANTES-PURWOREJO_KUAS 929-2 ETERNA YIJIAYI" u="1"/>
        <s v="PANTES-PURWOREJO_KUAS 929-3 ETERNA YIJIAYI" u="1"/>
        <s v="PANTES-PURWOREJO_KUAS 929-4 ETERNA YIJIAYI" u="1"/>
        <s v="PANTES-PURWOREJO_KUAS 929-5 ETERNA YIJIAYI" u="1"/>
        <s v="PANTES-PURWOREJO_KUAS 929-6 ETERNA YIJIAYI" u="1"/>
        <s v="PANTES-PURWOREJO_KUAS 929-7 ETERNA YIJIAYI" u="1"/>
        <s v="PANTES-PURWOREJO_KUAS 929-9 ETERNA YIJIAYI" u="1"/>
        <s v="PANTES-PURWOREJO_KUAS 929-12 ETERNA YIJIAYI" u="1"/>
        <s v="PANTES-PURWOREJO_GANTUNGAN KUNCI + AIR GLITER 706-1" u="1"/>
        <s v="PANTES-PURWOREJO_TAPE LK-22305" u="1"/>
        <s v="PANTES-PURWOREJO_PENCIL CASE RET KY 6159" u="1"/>
        <s v="PANTES-PURWOREJO_PENCIL CASE KAIN 5848" u="1"/>
        <s v="PANTES-PURWOREJO_PENCIL CASE XLG BD838" u="1"/>
        <s v="PANTES-PURWOREJO_SERBUK PERAK" u="1"/>
        <s v="PANTES-PURWOREJO_SERBUK EMAS" u="1"/>
        <s v="PANTES-PURWOREJO_SERBUK 401" u="1"/>
        <s v="PANTES-PURWOREJO_SERBUK 404" u="1"/>
        <s v="PANTES-PURWOREJO_PALET KEPITING DOP PKD 202" u="1"/>
        <s v="PANTES-PURWOREJO_PALET KUMBANG 1011" u="1"/>
        <s v="PANTES-PURWOREJO_SEMPOA 8025" u="1"/>
        <s v="PANTES-PURWOREJO_STUDY BOARD DJ3022" u="1"/>
        <s v="PANTES-PURWOREJO_TALI JEPITAN MERAH" u="1"/>
        <s v="PANTES-PURWOREJO_TALI JEPITAN KUNING" u="1"/>
        <s v="PANTES-PURWOREJO_TALI JEPITAN BIRU" u="1"/>
        <s v="PANTES-PURWOREJO_TALI JEPITAN HITAM" u="1"/>
        <s v="PANTES-PURWOREJO_TALI JEPITAN HIJAU" u="1"/>
        <s v="PANTES-PURWOREJO_SEMPOA JAYA 17 BARIS" u="1"/>
        <s v="PANTES-PURWOREJO_P CASE XLG BD 193-27" u="1"/>
        <s v="PANTES-PURWOREJO_LABEL HARGA KOJIKO 111" u="1"/>
        <s v="PANTES-PURWOREJO_PC 6675 2 ZIPPER MIX TANPA MIKA" u="1"/>
        <s v="PANTES-PURWOREJO_PALET CAT AIR SAKURA TRANS" u="1"/>
        <s v="PANTES-PURWOREJO_SIPOA 8012" u="1"/>
        <s v="PANTES-PURWOREJO_PAPAN W/B JL-117" u="1"/>
        <s v="PANTES-PURWOREJO_ISOLASI 608" u="1"/>
        <s v="PANTES-PURWOREJO_DISPENSER KUROMI" u="1"/>
        <s v="PANTES-PURWOREJO_BP GEL MD-240 (36)" u="1"/>
        <s v="PANTES-PURWOREJO_BP GEL + GANTUNGAN 9166" u="1"/>
        <s v="PANTES-PURWOREJO_BP GEL + GANTUNGAN A931" u="1"/>
        <s v="PANTES-PURWOREJO_BP GEL + GANTUNGAN 9169" u="1"/>
        <s v="PANTES-PURWOREJO_TIPEX KERTAS NO.5026" u="1"/>
        <s v="PANTES-PURWOREJO_TIPEX KERTAS NO.5031" u="1"/>
        <s v="PANTES-PURWOREJO_TIPEX KERTAS DY-8242" u="1"/>
        <s v="PANTES-PURWOREJO_GARISAN ALUMUNIUM KOALA 15CM GA-815" u="1"/>
        <s v="PANTES-PURWOREJO_GARISAN ALUMINIUM KOALA 30CM" u="1"/>
        <s v="PANTES-PURWOREJO_GARISAN MICROTOP 30CM MT 930" u="1"/>
        <s v="PANTES-PURWOREJO_BP GEL ZUI XUA HY-1020 HITAM" u="1"/>
        <s v="PANTES-PURWOREJO_BP GEL DTIAN DT-612" u="1"/>
        <s v="PANTES-PURWOREJO_ISI GEL PEN DTIAN GR-088 (ISI 6 PCS TABUNG)" u="1"/>
        <s v="PANTES-PURWOREJO_ISI GEL DTIAN GR-089 (12PCS TABUNG)" u="1"/>
        <s v="PANTES-PURWOREJO_BP GEL DTIAN A 93" u="1"/>
        <s v="PANTES-PURWOREJO_BP GEL ZHIXIN G 5017" u="1"/>
        <s v="PANTES-PURWOREJO_BP GEL ZHIXIN G 3167" u="1"/>
        <s v="PANTES-PURWOREJO_BP GEL ZHIXIN G 3119" u="1"/>
        <s v="PANTES-PURWOREJO_BP TIZO TG 30541F FANCY" u="1"/>
        <s v="PANTES-PURWOREJO_KUAS 929-11 ETERNA YIJIAYI" u="1"/>
        <s v="PANTES-PURWOREJO_DOUMEN BAG LBD-027" u="1"/>
        <s v="SUKSES MAKMUR (INTAN)-COMAL_TOPI ULTAH KERUCUT VITA" u="1"/>
        <s v="SUKSES MAKMUR (INTAN)-COMAL_TOPI ULTAH ETJ" u="1"/>
        <s v="SUKSES MAKMUR (INTAN)-COMAL_BALON HB LKF 4W LKF 3200 HB4" u="1"/>
        <s v="SUKSES MAKMUR (INTAN)-COMAL_BALON FS POLKADOT LKF 3200 PW" u="1"/>
        <s v="SUKSES MAKMUR (INTAN)-COMAL_BALON LKM 2200" u="1"/>
        <s v="SUKSES MAKMUR (INTAN)-COMAL_BALON LOVE 1022 20X5 LKL 2200" u="1"/>
        <s v="SUKSES MAKMUR (INTAN)-COMAL_TAS TALI GG-02 TANGGUNG GLITTER" u="1"/>
        <s v="SUKSES MAKMUR (INTAN)-COMAL_TAS LY HD 149 B" u="1"/>
        <s v="SUKSES MAKMUR (INTAN)-COMAL_TAS TUTUP PITA KADO FG-101 KECIL" u="1"/>
        <s v="SUKSES MAKMUR (INTAN)-COMAL_TAS TALI GG-01 KECIL BIASA" u="1"/>
        <s v="SUKSES MAKMUR (INTAN)-COMAL_TAS TALI GG-03 BESAR GLITTER" u="1"/>
        <s v="SUKSES MAKMUR (INTAN)-COMAL_BALON SMILE WARNA LKS 3200 SW" u="1"/>
        <s v="REJO AGUNG-JOMBANG_GARISAN BUTTERFLY BT 30CM" u="1"/>
        <s v="REJO AGUNG-JOMBANG_GARISAN MIKA 30CM ENTER 675" u="1"/>
        <s v="REJO AGUNG-JOMBANG_PALET APEL" u="1"/>
        <s v="REJO AGUNG-JOMBANG_PALET ANGGUR" u="1"/>
        <s v="REJO AGUNG-JOMBANG_ISOLASI 608" u="1"/>
        <s v="REJO AGUNG-JOMBANG_BP GEL TF-1190 0.3MM HIGHTECH (H)" u="1"/>
        <s v="REJO AGUNG-JOMBANG_GARISAN BUTTERFLY BT 20CM" u="1"/>
        <s v="REJO AGUNG-JOMBANG_GARISAN BUTTERFLY BT 15CM" u="1"/>
        <s v="SBM-SEMARANG_WATER COLOUR V-TRO" u="1"/>
        <s v="ANEKA JAYA-PUNGKURAN_STIP W/B CLEAR K" u="1"/>
        <s v="SINAR KONDANG-PURWOREJO_PAPAN WB 3550 35 X 50 (IMPORT)" u="1"/>
        <s v="SINAR KONDANG-PURWOREJO_TAS KARUNG 60X45 (6045)" u="1"/>
        <s v="SINAR KONDANG-PURWOREJO_TAS KARUNG 60X70 (6070)" u="1"/>
        <s v="SINAR KONDANG-PURWOREJO_TAS KARUNG 50X35 (5035)" u="1"/>
        <s v="SINAR KONDANG-PURWOREJO_TAS KARUNG 55X65 (5565)" u="1"/>
        <s v="SINAR KONDANG-PURWOREJO_BP GEL ZUI XUA HY-1020 HITAM" u="1"/>
        <s v="SINAR KONDANG-PURWOREJO_ID CARD 501 PUTIH" u="1"/>
        <s v="SINAR KONDANG-PURWOREJO_ID CARD SET 501 BIRU" u="1"/>
        <s v="SINAR KONDANG-PURWOREJO_ID CARD SET 501 PINK" u="1"/>
        <s v="SINAR KONDANG-PURWOREJO_TALI YOYO BUTEK BIRU" u="1"/>
        <s v="SINAR KONDANG-PURWOREJO_STIP W/B CLEAR B" u="1"/>
        <s v="SINAR KONDANG-PURWOREJO_GARISAN BUTTERFLY BT 30CM" u="1"/>
        <s v="SINAR KONDANG-PURWOREJO_BP GEL TF-1190 0.3MM HIGHTECH (H)" u="1"/>
        <s v="SINAR KONDANG-PURWOREJO_BP PELNA ULIR 01 HT" u="1"/>
        <s v="PERDANA-BREBES_MAP KANCING 1 SIKA AC-05 BIRU" u="1"/>
        <s v="PERDANA-BREBES_MAP KANCING 1 SIKA AC-05 MERAH" u="1"/>
        <s v="SISWA-KUTOARJO_SEMPOA 8025" u="1"/>
        <s v="SISWA-KUTOARJO_SEMPOA 8022" u="1"/>
        <s v="SISWA-MUNTILAN_NOTEBOOK SPIRAL 25100-67" u="1"/>
        <s v="SISWA-MUNTILAN_NOTEBOOK SPIRAL 28825-65" u="1"/>
        <s v="SISWA-MUNTILAN_NOTEBOOK SPIRAL 50100-71" u="1"/>
        <s v="SISWA-MUNTILAN_NOTEBOOK 18100-62" u="1"/>
        <s v="SISWA-MUNTILAN_NOTEBOOK 18100-61" u="1"/>
        <s v="SISWA-MUNTILAN_NOTEBOOK SPIRAL 28850-64" u="1"/>
        <s v="SISWA-MUNTILAN_MAP KANCING 1 SIKA AC-05 HIJAU" u="1"/>
        <s v="SISWA-MUNTILAN_MAP KANCING 1 SIKA AC-05 KUNING" u="1"/>
        <s v="SISWA-MUNTILAN_MAP KANCING 1 SIKA AC-05 PUTIH" u="1"/>
        <s v="SISWA-MUNTILAN_NOTEBOOK SPIRAL 25100-71" u="1"/>
        <s v="ROYYAN-SOLO_TIPEX KERTAS SET XB-B221" u="1"/>
        <s v="RAHARJO-MAGELANG_GARISAN BESI ENTER 30CM TEBAL" u="1"/>
        <s v="RAHARJO-MAGELANG_GARISAN BESI ENTER 50CM TEBAL" u="1"/>
        <s v="RAHARJO-MAGELANG_GARISAN BESI ENTER 60CM TEBAL" u="1"/>
        <s v="RAHARJO-MAGELANG_GARISAN BESI TF 100CM" u="1"/>
        <s v="DR-PATI_ISI STAPLER 13/8 JOSS" u="1"/>
        <s v="DR-PATI_STAMP PAD HERO K" u="1"/>
        <s v="DR-PATI_BP HITECH JOSS GP-168 0.28MM" u="1"/>
        <s v="DR-PATI_GARISAN LIPAT 30CM 6623 (1 BOX=40 PCS)" u="1"/>
        <s v="DR-PATI_MECHPEN TIZO G 9005 A" u="1"/>
        <s v="DR-PATI_MECHPEN 0.5 BATIK TM 01600-B" u="1"/>
        <s v="DR-PATI_MECHPEN TIZO G 9001 A" u="1"/>
        <s v="MUDA JAYA-PURWOREJO_BN A5 GASTA HP 2006 T" u="1"/>
        <s v="MUDA JAYA-PURWOREJO_B NOTE A5 CAMPUS KOTAK SIKA" u="1"/>
        <s v="MUDA JAYA-PURWOREJO_BN B5 93834 16K" u="1"/>
        <s v="MUDA JAYA-PURWOREJO_B NOTE A5 WENGU B 0164" u="1"/>
        <s v="MUDA JAYA-PURWOREJO_B NOTE A5 1903" u="1"/>
        <s v="MUDA JAYA-PURWOREJO_B NOTE A5 COVER ETJ" u="1"/>
        <s v="MUDA JAYA-PURWOREJO_MAP ZIPPER KANCING 2 SCHOOL BAG DOVE HIJAU" u="1"/>
        <s v="MUDA JAYA-PURWOREJO_MAP ZIPPER KANCING 2 SCHOOL BAG DOVE BIRU" u="1"/>
        <s v="MUDA JAYA-PURWOREJO_MAP ZIPPER KANCING 2 SCHOOL BAG DOVE MERAH" u="1"/>
        <s v="MUDA JAYA-PURWOREJO_MAP ZIPPER KANCING 2 SCHOOL BAG DOVE KUNING" u="1"/>
        <s v="MUDA JAYA-PURWOREJO_MAP ZIPPER KANCING 2 SCHOOL BAG DOVE UNGU" u="1"/>
        <s v="MUDA JAYA-PURWOREJO_MAP ZIPPER KANCING 2 CORAK/MOTIF MERAH (SBS)" u="1"/>
        <s v="MUDA JAYA-PURWOREJO_MAP ZIPPER KANCING 2 CORAK/MOTIF BIRU (SBS)" u="1"/>
        <s v="MUDA JAYA-PURWOREJO_MAP ZIPPER KANCING 2 CORAK/MOTIF HIJAU (SBS)" u="1"/>
        <s v="MUDA JAYA-PURWOREJO_MAP ZIPPER KANCING 2 CORAK/MOTIF KUNING (SBS)" u="1"/>
        <s v="MUDA JAYA-PURWOREJO_MAP ZIPPER KANCING 2 SIKA MERAH" u="1"/>
        <s v="MUDA JAYA-PURWOREJO_MAP ZIPPER KANCING 2 SIKA KUNING" u="1"/>
        <s v="MUDA JAYA-PURWOREJO_MAP ZIPPER KANCING 2 SIKA HIJAU" u="1"/>
        <s v="MUDA JAYA-PURWOREJO_MAP ZIPPER KANCING 2 SIKA BIRU" u="1"/>
        <s v="MUDA JAYA-PURWOREJO_MAP JALA KCG 2 A5 ENTER 355-2 MR" u="1"/>
        <s v="MUDA JAYA-PURWOREJO_MAP JALA KANCING 2 A5 ENTER 355-2 B" u="1"/>
        <s v="MUDA JAYA-PURWOREJO_MAP JALA KANCING 2 A5 ENTER 355-2 K" u="1"/>
        <s v="MUDA JAYA-PURWOREJO_MAP JALA KCG 2 A5 ENTER 355-2 HJ" u="1"/>
        <s v="MUDA JAYA-PURWOREJO_MAP ZIPPER REST / JALA BERDIRI SIKA KUNING B" u="1"/>
        <s v="MUDA JAYA-PURWOREJO_MAP ZIPPER REST / JALA BERDIRI SIKA HITAM B" u="1"/>
        <s v="MUDA JAYA-PURWOREJO_MAP ZIPPER REST / JALA BERDIRI SIKA HIJAU B" u="1"/>
        <s v="MUDA JAYA-PURWOREJO_EXPANDING FILE V-TECH 4511 B5" u="1"/>
        <s v="MUDA JAYA-PURWOREJO_NOTEBOOK  707-45" u="1"/>
        <s v="MUDA JAYA-PURWOREJO_NOTEBOOK TALI 707-19" u="1"/>
        <s v="MUDA JAYA-PURWOREJO_CLEAR HOLDER KENKO CH 820 A4 METALIK (B, A)" u="1"/>
        <s v="MUDA JAYA-PURWOREJO_CLEAR HOLDER KENKO CH 840 A4 METALIK (N, A)" u="1"/>
        <s v="MUDA JAYA-PURWOREJO_CLEAR HOLDER KALUBI CH A5" u="1"/>
        <s v="MUDA JAYA-PURWOREJO_CLEAR HOLDER 40 ENTER MIX" u="1"/>
        <s v="MUDA JAYA-PURWOREJO_MAP KANCING 2 SIKA AC-05 MERAH (TIPIS)" u="1"/>
        <s v="MUDA JAYA-PURWOREJO_MAP KANCING 2 SIKA AC-05 HIJAU (TIPIS)" u="1"/>
        <s v="MUDA JAYA-PURWOREJO_MAP KANCING 2 SIKA AC-05 BIRU (TIPIS)" u="1"/>
        <s v="MUDA JAYA-PURWOREJO_MAP FILE EN 1023 FC" u="1"/>
        <s v="MUDA JAYA-PURWOREJO_NOTEBOOK SPIRAL 28825-63" u="1"/>
        <s v="MUDA JAYA-PURWOREJO_NOTEBOOK SPIRAL 25100-68" u="1"/>
        <s v="MUDA JAYA-PURWOREJO_BTS WZ A5 BIASA 25100-65" u="1"/>
        <s v="MUDA JAYA-PURWOREJO_NOTEBOOK SPIRAL 25100-71" u="1"/>
        <s v="MUDA JAYA-PURWOREJO_NOTEBOOK SPIRAL 50100-71" u="1"/>
        <s v="MUDA JAYA-PURWOREJO_ISI PENSIL 2B 2.0 DB-IMP062" u="1"/>
        <s v="MUDA JAYA-PURWOREJO_BP X DATA M2" u="1"/>
        <s v="MUDA JAYA-PURWOREJO_CAT ACRYLIC TF 001" u="1"/>
        <s v="MUDA JAYA-PURWOREJO_CAT ACRYLIC COLOUR TF AC-002" u="1"/>
        <s v="MUDA JAYA-PURWOREJO_BP GEL DT 9906" u="1"/>
        <s v="MUDA JAYA-PURWOREJO_BP GEL 6608" u="1"/>
        <s v="MUDA JAYA-PURWOREJO_BP GEL DTIAN BIASA 9908" u="1"/>
        <s v="MUDA JAYA-PURWOREJO_BP ZHIXIN ZH 102" u="1"/>
        <s v="MUDA JAYA-PURWOREJO_BP GEL ZHIXIN G 3118" u="1"/>
        <s v="MUDA JAYA-PURWOREJO_PENSIL TF 168" u="1"/>
        <s v="MUDA JAYA-PURWOREJO_PENSIL 2B KAYAGI PF3093" u="1"/>
        <s v="MUDA JAYA-PURWOREJO_PENSIL 2B KAYAGI KY-PF 3091" u="1"/>
        <s v="MUDA JAYA-PURWOREJO_BP PELNA 05 HT" u="1"/>
        <s v="MUDA JAYA-PURWOREJO_PENSIL CASE SH-8601" u="1"/>
        <s v="MUDA JAYA-PURWOREJO_PENSIL CASE SH-8602" u="1"/>
        <s v="MUDA JAYA-PURWOREJO_PENSIL CASE SH-8603" u="1"/>
        <s v="MUDA JAYA-PURWOREJO_PENSIL CASE SH-8604" u="1"/>
        <s v="MUDA JAYA-PURWOREJO_PENCIL CASE KAIN 5848" u="1"/>
        <s v="MUDA JAYA-PURWOREJO_PC 6675 2 ZIPPER MIX TANPA MIKA" u="1"/>
        <s v="MUDA JAYA-PURWOREJO_PENCIL CASE RET KY 1203" u="1"/>
        <s v="MUDA JAYA-PURWOREJO_PC RET KY 6173" u="1"/>
        <s v="MUDA JAYA-PURWOREJO_PENCIL CASE RET KY 1123" u="1"/>
        <s v="MUDA JAYA-PURWOREJO_PENSIL CASE 5840" u="1"/>
        <s v="MUDA JAYA-PURWOREJO_PENSIL CASE SH-8701" u="1"/>
        <s v="MUDA JAYA-PURWOREJO_PENCIL CASE 5866" u="1"/>
        <s v="MUDA JAYA-PURWOREJO_PENSIL CASE 5872" u="1"/>
        <s v="MUDA JAYA-PURWOREJO_PENSIL CASE A-6500" u="1"/>
        <s v="MUDA JAYA-PURWOREJO_PC MAGNIT A 6682" u="1"/>
        <s v="MUDA JAYA-PURWOREJO_PC MAGNIT 35138-21 (BIASA)" u="1"/>
        <s v="MUDA JAYA-PURWOREJO_PENSIL CASE WLT9902" u="1"/>
        <s v="MUDA JAYA-PURWOREJO_PC KODE 1 SUSUN BIASA 8003" u="1"/>
        <s v="MUDA JAYA-PURWOREJO_ASAHAN TOPLES 158 SANRIO (1 TOP=36 PCS)" u="1"/>
        <s v="MUDA JAYA-PURWOREJO_ASAHAN TOPLES 623 KUROMI (1 TOP=52 PCS)" u="1"/>
        <s v="MUDA JAYA-PURWOREJO_ASAHAN TOPLES GOLDEN (24)" u="1"/>
        <s v="MUDA JAYA-PURWOREJO_ASAHAN BOX DY-349B BUAH (1 BOX=12 PCS)" u="1"/>
        <s v="MUDA JAYA-PURWOREJO_ASAHAN BOX XI-344 KAPAL (1 BOX=36 PCS)" u="1"/>
        <s v="MUDA JAYA-PURWOREJO_ASAHAN DMS 038 ANIMAL (1 BOX=32 PCS)" u="1"/>
        <s v="MUDA JAYA-PURWOREJO_ASAHAN MEJA TG3086A" u="1"/>
        <s v="MUDA JAYA-PURWOREJO_ASAHAN MEJA VANCO S-223" u="1"/>
        <s v="MUDA JAYA-PURWOREJO_ASAHAN MEJA 814" u="1"/>
        <s v="MUDA JAYA-PURWOREJO_ASAHAN MEJA 7809" u="1"/>
        <s v="SULUNG-SEMARANG_MAP KANCING TOPLA 3080 HITAM" u="1"/>
        <s v="SULUNG-SEMARANG_MAP KANCING TOPLA 3080 MERAH" u="1"/>
        <s v="SULUNG-SEMARANG_MAP KANCING TOPLA 3080 KUNING" u="1"/>
        <s v="SULUNG-SEMARANG_MAP KANCING TOPLA 3080 ORANGE" u="1"/>
        <s v="SULUNG-SEMARANG_MAP KANCING TOPLA 3080 UNGU" u="1"/>
        <s v="BAROKAH-SEMARANG_CAT AIR OPINI 110" u="1"/>
        <s v="BAROKAH-SEMARANG_CAT AIR OPINI 120" u="1"/>
        <s v="BAROKAH-SEMARANG_LEM BAKAR STIK 7X30 WOMY PUTIH K" u="1"/>
        <s v="BAROKAH-SEMARANG_PALET CAT AIR SAKURA PUTIH UTN" u="1"/>
        <s v="KONDANG-TEMANGGUNG_BP GEL SAFARI SF-559 HITAM" u="1"/>
        <s v="SISWA-WONOSOBO_GARISAN MIKA 30CM ENTER 675" u="1"/>
        <s v="SISWA-WONOSOBO_GARISAN BUTTERFLY BT 30CM" u="1"/>
        <s v="PERDANA-CIREBON_STABILLO SF-219" u="1"/>
        <s v="GLORIA-BLITAR_TAS 24X20" u="1"/>
        <s v="GLORIA-BLITAR_TAS KARUNG 45X50 (4550)" u="1"/>
        <s v="GLORIA-BLITAR_TAS KARUNG 50X55 (5055)" u="1"/>
        <s v="GLORIA-BLITAR_PITA TARIK/KADO 30-1 RENDA" u="1"/>
        <s v="GLORIA-BLITAR_TAS TIDUR GGH-S (6 MOTIF)" u="1"/>
        <s v="AL ULYA-JOMBANG_CUTTER TACO 88 BESAR" u="1"/>
        <s v="AL ULYA-JOMBANG_LOOSE LEAF HOLO ALFA A5 ZODIAK" u="1"/>
        <s v="AL ULYA-JOMBANG_BUKU TABUNGAN KOJIKO" u="1"/>
        <s v="LARIS BARU-MUNTILAN_BALON BL 100178 M/ P" u="1"/>
        <s v="REJO AGUNG-JOMBANG_BUKU TABUNGAN KOJIKO" u="1"/>
        <s v="ROYYAN-SOLO_MEJA BELAJAR FANCY VAN ART" u="1"/>
        <s v="ROYYAN-SOLO_PIANIKA ALTOZ KOPER BIRU" u="1"/>
        <s v="INDOGLOBAL-PATI_GARISAN BESI YOEKER 30CM (5030) ORANYE" u="1"/>
        <s v="INDOGLOBAL-PATI_ID CARD B2 IMPORT" u="1"/>
        <s v="INDOGLOBAL-PATI_PENCIL CASE MAGNET 8631 + CALL" u="1"/>
        <s v="INDOGLOBAL-PATI_P CASE MAGNIT CALC A 1307" u="1"/>
        <s v="NUSANTARA-SEMARANG_GARISAN SEGITIGA KOJIKO NO.12" u="1"/>
        <s v="NUSANTARA-SEMARANG_BALON BL 100178 M/ P" u="1"/>
        <s v="NUSANTARA-SEMARANG_BALON LKM 2200" u="1"/>
        <s v="ANEKA-MALANG_PENSIL 2B COWRY FANCY" u="1"/>
        <s v="SISWA-MUNTILAN_CLIPBOARD SQ FANCY HOLO 2 MUKA" u="1"/>
        <s v="SISWA-MUNTILAN_CLIP BOARD 6688-TR TRANSP KOALA" u="1"/>
        <s v="SISWA-MUNTILAN_CLIP BOARD ENTER ANTI API" u="1"/>
        <s v="PERMATA-BLITAR_PAPAN W/B JL-115" u="1"/>
        <s v="PERMATA-BLITAR_PAPAN W/B JL-116" u="1"/>
        <s v="PERMATA-BLITAR_PAPAN W/B JL-117" u="1"/>
        <s v="PERMATA-BLITAR_POMPA + BALON 16EA-1 (16)" u="1"/>
        <s v="PERMATA-BLITAR_POMPA + BALON 2000 (10)" u="1"/>
        <s v="PERMATA-BLITAR_BUKU MEWARNAI AS-0035 +STIKER" u="1"/>
        <s v="PERMATA-BLITAR_BUKU MEWARNAI 2201 (4 GAMBAR)" u="1"/>
        <s v="PERMATA-BLITAR_BUKU MEWARNAI 2251 (4 GAMBAR)" u="1"/>
        <s v="PERMATA-BLITAR_COLOURING BOOK DK -1801 MIX" u="1"/>
        <s v="PERMATA-BLITAR_MAP TOPLA 3090 ORANYE" u="1"/>
        <s v="PERMATA-BLITAR_MAP TOPLA 3090 KUNING" u="1"/>
        <s v="PERMATA-BLITAR_MAP TOPLA 3090 HIJAU" u="1"/>
        <s v="PERMATA-BLITAR_MAP TOPLA 3090 HITAM" u="1"/>
        <s v="PERMATA-BLITAR_MAP TOPLA 3090 MERAH" u="1"/>
        <s v="PERMATA-BLITAR_COLOURING BOOK DF 333-03 MIX" u="1"/>
        <s v="EVERLYN-REMBANG_BP SF-266 HITAM" u="1"/>
        <s v="IVONE-BUMIAYU_GARISAN BT NO.8 SEGITIGA" u="1"/>
        <s v="IVONE-BUMIAYU_GARISAN BT NO.10 SEGITIGA" u="1"/>
        <s v="INDOGLOBAL-PATI_NOTEBOOK SPIRAL JF-39A 001-003" u="1"/>
        <s v="INDOGLOBAL-PATI_NOTEBOOK SPIRAL JF-39B 004-006" u="1"/>
        <s v="INDOGLOBAL-PATI_NOTEBOOK SPIRAL JF-39C 007-009" u="1"/>
        <s v="INDOGLOBAL-PATI_NOTEBOOK SPIRAL JF-39D 010-012" u="1"/>
        <s v="INDOGLOBAL-PATI_KARET GELANG KECIL" u="1"/>
        <s v="INDOGLOBAL-PATI_NB POCKET 25-10" u="1"/>
        <s v="INDOGLOBAL-PATI_NB POCKET 2507" u="1"/>
        <s v="INDOGLOBAL-PATI_AGENDA 50K BC-511 (35-50)" u="1"/>
        <s v="INDOGLOBAL-PATI_NOTEBOOK SPIRAL 8417" u="1"/>
        <s v="INDOGLOBAL-PATI_NOTEBOOK AA0920-3 (0929)" u="1"/>
        <s v="INDOGLOBAL-PATI_NOTEBOOK SPIRAL 1316" u="1"/>
        <s v="INDOGLOBAL-PATI_LILIN TY 018 MAGIC" u="1"/>
        <s v="INDOGLOBAL-PATI_GARISAN ROTARY BESAR" u="1"/>
        <s v="INDOGLOBAL-PATI_ASAHAN DY 393 B KUCING (1 BOX=12 PCS)" u="1"/>
        <s v="INDOGLOBAL-PATI_ASAHAN 395 B KELINCI (1 BOX=12 PCS)" u="1"/>
        <s v="INDOGLOBAL-PATI_GLITTER GF-32" u="1"/>
        <s v="INDOGLOBAL-PATI_GLITTER Y-01" u="1"/>
        <s v="INDOGLOBAL-PATI_TALI ID CARD PEONY MERAH" u="1"/>
        <s v="INDOGLOBAL-PATI_TALI ID CARD PEONY KUNING" u="1"/>
        <s v="INDOGLOBAL-PATI_TALI ID CARD PEONY HIJAU" u="1"/>
        <s v="INDOGLOBAL-PATI_TALI ID CARD PEONY BIRU" u="1"/>
        <s v="INDOGLOBAL-PATI_TALI ID CARD PEONY HITAM" u="1"/>
        <s v="INDOGLOBAL-PATI_PC KLG B-905 MOBIL" u="1"/>
        <s v="INDOGLOBAL-PATI_PENCIL CASE H-9905 KLG" u="1"/>
        <s v="INDOGLOBAL-PATI_PENCIL CASE KALENG B233 MOBIL" u="1"/>
        <s v="INDOGLOBAL-PATI_PENSIL CASE 17-01A" u="1"/>
        <s v="EVERLYN-REMBANG_SKETCH BOOK A4 56183" u="1"/>
        <s v="EVERLYN-REMBANG_SKETCH BOOK A4 56172" u="1"/>
        <s v="MUBAROK-MRANGGEN_SPIDOL GOLDEN 838 12W" u="1"/>
        <s v="MUBAROK-MRANGGEN_PENSIL TUKANG GW 500" u="1"/>
        <s v="MUBAROK-MRANGGEN_GUNTING STAINLESS SQ 04 C WARNA" u="1"/>
        <s v="MUBAROK-MRANGGEN_BP GEL DTIAN DT-221" u="1"/>
        <s v="MUBAROK-MRANGGEN_BP GEL DT-236" u="1"/>
        <s v="MUBAROK-MRANGGEN_BP GEL DTIAN DT-225" u="1"/>
        <s v="MUBAROK-MRANGGEN_BP GEL DTIAN DT-233" u="1"/>
        <s v="MUBAROK-MRANGGEN_BUKU TABUNGAN KOJIKO" u="1"/>
        <s v="PANTES-PLERET, BANTUL_PENSIL 921" u="1"/>
        <s v="PANTES-PLERET, BANTUL_PENSIL 950" u="1"/>
        <s v="PANTES-PLERET, BANTUL_PENSIL 902" u="1"/>
        <s v="PANTES-PLERET, BANTUL_BP GEL + GANTUNGAN 9166" u="1"/>
        <s v="PANTES-PLERET, BANTUL_BP GEL 702" u="1"/>
        <s v="PANTES-PLERET, BANTUL_BP GEL + GANTUNGAN A931" u="1"/>
        <s v="PANTES-PLERET, BANTUL_JANGKA JF 8021" u="1"/>
        <s v="PANTES-PLERET, BANTUL_PENSIL TF 788" u="1"/>
        <s v="PANTES-PLERET, BANTUL_PENSIL TF 688" u="1"/>
        <s v="PANTES-PLERET, BANTUL_PENSIL 2B KAYAGI KY-PF 3090" u="1"/>
        <s v="PANTES-PLERET, BANTUL_PENSIL 2B KAYAGI KY-PF 3092" u="1"/>
        <s v="PANTES-PLERET, BANTUL_BP GEL DTIAN DT-8803 + STIP" u="1"/>
        <s v="PANTES-PLERET, BANTUL_BP GEL DTIAN DT-8801 + STIP" u="1"/>
        <s v="PANTES-PLERET, BANTUL_BP GEL DTIAN DT-832 + STIP" u="1"/>
        <s v="PANTES-PLERET, BANTUL_BP GEL + GANTUNGAN 221" u="1"/>
        <s v="PANTES-PLERET, BANTUL_BP GEL DTIAN DT-222" u="1"/>
        <s v="PANTES-PLERET, BANTUL_BP HITECH JOSS GP-168 0.28MM" u="1"/>
        <s v="PANTES-PLERET, BANTUL_MECHPEN 0.5 BATIK TM 01600-B" u="1"/>
        <s v="PANTES-PLERET, BANTUL_BP GEL KOALA GP-168" u="1"/>
        <s v="PANTES-PLERET, BANTUL_BP GEL DTIAN A 93" u="1"/>
        <s v="PANTES-PLERET, BANTUL_BP TF-3115 HIGHTECH KNOCK" u="1"/>
        <s v="PANTES-PLERET, BANTUL_BP TIZO KLIK TG 3300" u="1"/>
        <s v="PANTES-PLERET, BANTUL_MECHPEN TIZO TM 030-B" u="1"/>
        <s v="PANTES-PLERET, BANTUL_BP GEL TF-1191 BODY WR 0.3MM HIGHTECH" u="1"/>
        <s v="PANTES-PLERET, BANTUL_BP GEL KOALA GP-168-I COKLAT" u="1"/>
        <s v="PANTES-PLERET, BANTUL_BP GEL KOALA GP-168-A MERAH" u="1"/>
        <s v="PANTES-PLERET, BANTUL_BP GEL KOALA GP-168-D VL" u="1"/>
        <s v="PANTES-PLERET, BANTUL_BP GEL KOALA GP-168-J KNG" u="1"/>
        <s v="PANTES-PLERET, BANTUL_BP GEL KOALA GP-168-G PK" u="1"/>
        <s v="PANTES-PLERET, BANTUL_BP GEL KOALA GP-168-E OR" u="1"/>
        <s v="PANTES-PLERET, BANTUL_BP GEL KOALA GP-168-C HJ" u="1"/>
        <s v="PANTES-PLERET, BANTUL_MECHPEN TIZO G 9005 A" u="1"/>
        <s v="PANTES-PLERET, BANTUL_BP TIZO TG 31475F FANCY" u="1"/>
        <s v="PANTES-PLERET, BANTUL_BP GEL MD-240 (36)" u="1"/>
        <s v="PANTES-PLERET, BANTUL_GARISAN SABLON/GEOMETRI 098 (1 BOX=50 PCS)" u="1"/>
        <s v="PANTES-PLERET, BANTUL_STIP W/B CLEAR B" u="1"/>
        <s v="PANTES-PLERET, BANTUL_TAS TALI GG-03 BESAR GLITTER" u="1"/>
        <s v="PANTES-PLERET, BANTUL_TAS JASMIN TANGGUNG" u="1"/>
        <s v="PANTES-PLERET, BANTUL_TAS JASMIN BESAR" u="1"/>
        <s v="PANTES-PLERET, BANTUL_TAS TALI GG-02 TANGGUNG GLITTER" u="1"/>
        <s v="PANTES-PLERET, BANTUL_TAS TIDUR GGH-S (6 MOTIF)" u="1"/>
        <s v="PANTES-PLERET, BANTUL_TAS TIDUR GGH-M (6 MOTIF)" u="1"/>
        <s v="PANTES-PLERET, BANTUL_TAS TIDUR GGH-L (6 MOTIF)" u="1"/>
        <s v="PANTES-PLERET, BANTUL_TAS KARUNG 50X35 (5035)" u="1"/>
        <s v="PANTES-PLERET, BANTUL_MAP ZIPPER BENING / TRANSPARAN A6-16C" u="1"/>
        <s v="PANTES-PLERET, BANTUL_MAP ZIPPER BENING / TRANSPARAN A5-16C" u="1"/>
        <s v="PANTES-PLERET, BANTUL_MAP ZIPPER BENING / TRANSPARAN A4-16C" u="1"/>
        <s v="PANTES-PLERET, BANTUL_BALON METALIK HB LMS 2800 HB" u="1"/>
        <s v="PANTES-PLERET, BANTUL_BALON LKM 2200" u="1"/>
        <s v="PANTES-PLERET, BANTUL_BALON BL 10022" u="1"/>
        <s v="PANTES-PLERET, BANTUL_BALON BL 100178 M/ P" u="1"/>
        <s v="PANTES-PLERET, BANTUL_TAS KARUNG BERDIRI 27X33" u="1"/>
        <s v="PANTES-PLERET, BANTUL_TAS KARUNG 30X20" u="1"/>
        <s v="PANTES-PLERET, BANTUL_TAS KARUNG 30X40" u="1"/>
        <s v="PANTES-PLERET, BANTUL_TAS KARUNG BG12 007" u="1"/>
        <s v="PANTES-PLERET, BANTUL_STICKER JBE-35" u="1"/>
        <s v="PANTES-PLERET, BANTUL_STICKER JBE-30" u="1"/>
        <s v="PANTES-PLERET, BANTUL_STICKER XTQ-F" u="1"/>
        <s v="PANTES-PLERET, BANTUL_STICKER JBE-24" u="1"/>
        <s v="PANTES-PLERET, BANTUL_STICKER KL-70" u="1"/>
        <s v="PANTES-PLERET, BANTUL_HURUF 8102" u="1"/>
        <s v="PANTES-PLERET, BANTUL_HURUF 8101" u="1"/>
        <s v="PANTES-PLERET, BANTUL_P CASE XLG BD 194-26" u="1"/>
        <s v="PANTES-PLERET, BANTUL_P CASE XLG BD 193-27" u="1"/>
        <s v="PANTES-PLERET, BANTUL_P CASE XLG BD 331-23" u="1"/>
        <s v="PANTES-PLERET, BANTUL_P CASE XLG BD 191-27" u="1"/>
        <s v="PANTES-PLERET, BANTUL_PENSIL CASE 5813" u="1"/>
        <s v="PANTES-PLERET, BANTUL_P CASE REST B 132" u="1"/>
        <s v="PANTES-PLERET, BANTUL_PENSIL CASE ZL-178-1 MOBIL K" u="1"/>
        <s v="PANTES-PLERET, BANTUL_P CASE KLG KT 6601" u="1"/>
        <s v="PANTES-PLERET, BANTUL_PC KLG B-905 MOBIL" u="1"/>
        <s v="PANTES-PLERET, BANTUL_ASAHAN TOPLES 623 KUROMI (1 TOP=52 PCS)" u="1"/>
        <s v="PANTES-PLERET, BANTUL_ASAHAN TOPLES R-5857 KITTY (1 TOP=17PCS)" u="1"/>
        <s v="PANTES-PLERET, BANTUL_ASAHAN TOPLES EX-09" u="1"/>
        <s v="PANTES-PLERET, BANTUL_ASAHAN MEJA 9040 A RUMAH" u="1"/>
        <s v="PANTES-PLERET, BANTUL_ASAHAN MEJA RC-9022" u="1"/>
        <s v="PANTES-PLERET, BANTUL_ASAHAN MEJA TG3086A" u="1"/>
        <s v="PANTES-PLERET, BANTUL_ASAHAN MEJA 7712" u="1"/>
        <s v="PANTES-PLERET, BANTUL_ASAHAN MEJA RUMAH 906" u="1"/>
        <s v="PANTES-PLERET, BANTUL_ASAHAN MEJA 007 ROBOT" u="1"/>
        <s v="PANTES-PLERET, BANTUL_ASAHAN MEJA 814" u="1"/>
        <s v="PANTES-PLERET, BANTUL_DISPENSER 0688/ 1000 G-J (1 BOX = 20 PCS)" u="1"/>
        <s v="PANTES-PLERET, BANTUL_PAPAN W/B JL-115" u="1"/>
        <s v="PANTES-PLERET, BANTUL_PAPAN W/B JL-116" u="1"/>
        <s v="PANTES-PLERET, BANTUL_ASAHAN TT 910" u="1"/>
        <s v="PANTES-PLERET, BANTUL_TAPE LK-22305" u="1"/>
        <s v="PANTES-PLERET, BANTUL_ISOLASI 608" u="1"/>
        <s v="PANTES-PLERET, BANTUL_ISOLASI GG-1503 METALIK (4 MOTIF)" u="1"/>
        <s v="PANTES-PLERET, BANTUL_TAPE 1503-CD" u="1"/>
        <s v="SISWA-MUNTILAN_BINDER NOTE HYB - 86801 A5" u="1"/>
        <s v="SISWA-MUNTILAN_BINDER NOTE HYB - 86802 A5" u="1"/>
        <s v="SISWA-MUNTILAN_BINDERNOTE B5 76205" u="1"/>
        <s v="SISWA-MUNTILAN_BINDERNOTE B5 76208" u="1"/>
        <s v="SISWA-MUNTILAN_BINDER NOTE JHYB - 03306 B5" u="1"/>
        <s v="SISWA-MUNTILAN_CLIP BOARD TRANS FOLIO FANCY TR 2335" u="1"/>
        <s v="SISWA-MUNTILAN_NOTES 156-80" u="1"/>
        <s v="SISWA-MUNTILAN_NOTEBOOK  707-45" u="1"/>
        <s v="SISWA-MUNTILAN_NOTEBOOK  A5-UN" u="1"/>
        <s v="SISWA-MUNTILAN_NOTEBOOK  707-44" u="1"/>
        <s v="SISWA-MUNTILAN_NOTEBOOK TALI A5-508" u="1"/>
        <s v="SISWA-MUNTILAN_AGENDA 50K BC-511 (35-50)" u="1"/>
        <s v="SISWA-MUNTILAN_TAS BATIK T ALPINDO" u="1"/>
        <s v="SISWA-MUNTILAN_TAS BATIK B ALPINDO" u="1"/>
        <s v="SISWA-MUNTILAN_MAP FILE RESLETING B A6 (K)" u="1"/>
        <s v="SISWA-MUNTILAN_MAP A6 KOTAK 03" u="1"/>
        <s v="SISWA-MUNTILAN_MAP MICROTOP BT 53" u="1"/>
        <s v="SISWA-MUNTILAN_SKETCH BOOK 8K 45001" u="1"/>
        <s v="SISWA-MUNTILAN_SKETCH BOOK A4 56183" u="1"/>
        <s v="SISWA-MUNTILAN_POMPA BALON" u="1"/>
        <s v="SISWA-MUNTILAN_KARET PENTIL K" u="1"/>
        <s v="SISWA-MUNTILAN_BALON BL 1002" u="1"/>
        <s v="SISWA-MUNTILAN_BALON BL 100178 M/ P" u="1"/>
        <s v="SISWA-MUNTILAN_BALON LMP 2200" u="1"/>
        <s v="SISWA-MUNTILAN_BALON LKP 2200" u="1"/>
        <s v="SISWA-MUNTILAN_BALON BL 1007" u="1"/>
        <s v="SISWA-MUNTILAN_BK MEWARNAI ART A4 (8 DESIGN)" u="1"/>
        <s v="SISWA-MUNTILAN_PAPAN W/B JL-115" u="1"/>
        <s v="SISWA-MUNTILAN_PAPAN W/B JL-117" u="1"/>
        <s v="SISWA-MUNTILAN_SEMPOA 8025" u="1"/>
        <s v="SISWA-MUNTILAN_ASAHAN TOPLES 158 SANRIO (1 TOP=36 PCS)" u="1"/>
        <s v="SISWA-MUNTILAN_ASAHAN TOPLES 8817 UNICORN (1 TOP=40 PCS)" u="1"/>
        <s v="SISWA-MUNTILAN_ASAHAN TOPLES 8816 ASTRONOT (1 TOP=48 PCS)" u="1"/>
        <s v="SISWA-MUNTILAN_MAGNET 8101" u="1"/>
        <s v="SISWA-MUNTILAN_MAGNET 8102" u="1"/>
        <s v="SISWA-MUNTILAN_MAGNET 8201 HURUF" u="1"/>
        <s v="SISWA-MUNTILAN_MAGNET 8203 ANGKA" u="1"/>
        <s v="SISWA-MUNTILAN_STUDY BOARD DJ2027" u="1"/>
        <s v="SISWA-MUNTILAN_STUDY BOARD DJ3022" u="1"/>
        <s v="SISWA-MUNTILAN_ASAHAN MEJA 655" u="1"/>
        <s v="SISWA-MUNTILAN_NAME TAG DUS MERAH 301" u="1"/>
        <s v="SISWA-MUNTILAN_P CASE XLG BD 193-27" u="1"/>
        <s v="SISWA-MUNTILAN_PENSIL CASE SH-8703" u="1"/>
        <s v="SISWA-MUNTILAN_P CASE XLG BD 331-23" u="1"/>
        <s v="SISWA-MUNTILAN_P CASE REST 9919" u="1"/>
        <s v="SISWA-MUNTILAN_PC 6675 2 ZIPPER MIX TANPA MIKA" u="1"/>
        <s v="SISWA-MUNTILAN_PENSIL CASE 5871" u="1"/>
        <s v="SISWA-MUNTILAN_PENSIL CASE 5851" u="1"/>
        <s v="SISWA-MUNTILAN_PENCIL CASE 5864" u="1"/>
        <s v="SISWA-MUNTILAN_PENSIL CASE 5872" u="1"/>
        <s v="SISWA-MUNTILAN_PENSIL CASE SH-8702" u="1"/>
        <s v="SISWA-MUNTILAN_PENCIL CASE XLG BD786" u="1"/>
        <s v="SISWA-MUNTILAN_PENCIL CASE XLG BD838" u="1"/>
        <s v="SISWA-MUNTILAN_PENCIL CASE 5866" u="1"/>
        <s v="SISWA-MUNTILAN_PENSIL CASE 5850" u="1"/>
        <s v="SISWA-MUNTILAN_PC MAGNIT A 6682" u="1"/>
        <s v="SISWA-MUNTILAN_PENSIL CASE A-1037 + CAL" u="1"/>
        <s v="SISWA-MUNTILAN_PENSIL CASE 6A-26" u="1"/>
        <s v="SISWA-MUNTILAN_PENSIL CASE AC-2893-3" u="1"/>
        <s v="SISWA-MUNTILAN_P CASE DZ 00613" u="1"/>
        <s v="SISWA-MUNTILAN_BP HITECH JOSS GP-168 0.28MM" u="1"/>
        <s v="SISWA-MUNTILAN_BP GEL TF-1190 0.3MM HIGHTECH (H)" u="1"/>
        <s v="SISWA-MUNTILAN_CRAYON PUTAR FANCY 1011/2011 PENDEK CEWEK COWOK 12W" u="1"/>
        <s v="SISWA-MUNTILAN_CAT ACRYLIC TF 001" u="1"/>
        <s v="SISWA-MUNTILAN_CAT ACRYLIC COLOUR TF AC-002" u="1"/>
        <s v="SISWA-MUNTILAN_PW KY CP 1224" u="1"/>
        <s v="SISWA-MUNTILAN_CAT ACRYLIC COLOUR TF AC-006M METALIC" u="1"/>
        <s v="SISWA-MUNTILAN_CAT ACRYLIC COLOUR TF AC-004N NEON" u="1"/>
        <s v="SISWA-MUNTILAN_JANGKA MS-4001 KOALA" u="1"/>
        <s v="SISWA-MUNTILAN_JANGKA JOSS MS-403" u="1"/>
        <s v="SISWA-MUNTILAN_PENSIL 2B KAYAGI KY-PF 3092" u="1"/>
        <s v="SISWA-MUNTILAN_PENSIL 2B KAYAGI KY-PF 3090" u="1"/>
        <s v="SISWA-MUNTILAN_BP GEL DTIAN DT-8801 + STIP" u="1"/>
        <s v="SISWA-MUNTILAN_BP GEL 936" u="1"/>
        <s v="SISWA-MUNTILAN_BP GEL DTIAN 8807" u="1"/>
        <s v="SISWA-MUNTILAN_BP TIZO KLIK TG 3300" u="1"/>
        <s v="SISWA-MUNTILAN_BP GEL ZHIXIN G 5017" u="1"/>
        <s v="SISWA-MUNTILAN_BP GEL TIZO 31035F FANCY" u="1"/>
        <s v="SISWA-MUNTILAN_MECHPEN TIZO G 9006 A" u="1"/>
        <s v="SISWA-MUNTILAN_BP GEL TIZO 1.0 TG31580" u="1"/>
        <s v="SISWA-MUNTILAN_BP DEBOZZ DB-530" u="1"/>
        <s v="SISWA-MUNTILAN_MECHPEN TIZO G 9008 A" u="1"/>
        <s v="SISWA-MUNTILAN_BP 4W TOZCHA 8401" u="1"/>
        <s v="SISWA-MUNTILAN_BP GEL TIZO TG 348F FANCY" u="1"/>
        <s v="SISWA-MUNTILAN_BP GEL TIZO 30801F S3 FANCY" u="1"/>
        <s v="SISWA-MUNTILAN_JANGKA JF 8021" u="1"/>
        <s v="SISWA-MUNTILAN_MECHPEN TIZO G 09312 (24PCS)" u="1"/>
        <s v="SISWA-MUNTILAN_MECHPEN TIZO G 09301 (24PCS)" u="1"/>
        <s v="SISWA-MUNTILAN_GARISAN SET 20CM 8208 (1 BOX=40 PCS)" u="1"/>
        <s v="SISWA-MUNTILAN_GARISAN SET 20CM 8182 (1 BOX=40 PCS)" u="1"/>
        <s v="SISWA-MUNTILAN_GARISAN SET 20CM 8177 (1 BOX=40 PCS)" u="1"/>
        <s v="SISWA-MUNTILAN_GARISAN ALUMUNIUM KOALA 15CM GA-815" u="1"/>
        <s v="SISWA-MUNTILAN_GARISAN ALUMINIUM KOALA 20CM" u="1"/>
        <s v="SISWA-MUNTILAN_BOX FILE KANCING LIPAT ENTER HITAM" u="1"/>
        <s v="SISWA-MUNTILAN_BOX FILE LIPAT ENTER BIRU" u="1"/>
        <s v="SISWA-MUNTILAN_GARISAN ALUMINIUM KOALA 30CM" u="1"/>
        <s v="SISWA-MUNTILAN_GARISAN BESI ENTER 30CM TEBAL" u="1"/>
        <s v="SISWA-MUNTILAN_GARISAN MIKA DEBOZZ 30CM DB P 072" u="1"/>
        <s v="SISWA-MUNTILAN_GARISAN 30CM DF 3109" u="1"/>
        <s v="SISWA-MUNTILAN_GARISAN BESI 30CM GLITER HS 1906 (9030)" u="1"/>
        <s v="SISWA-MUNTILAN_GARISAN ELASTIS WALITO 15CM GR-2301" u="1"/>
        <s v="SISWA-MUNTILAN_GUNTING JUNIOR J 100" u="1"/>
        <s v="SISWA-MUNTILAN_GUNTING JUNIOR J-500" u="1"/>
        <s v="SISWA-MUNTILAN_MAP REST LBD 027" u="1"/>
        <s v="SISWA-MUNTILAN_BINDER NOTE HYB - 86804 A5" u="1"/>
        <s v="SISWA-MUNTILAN_EXPANDING FILE FQB-38710" u="1"/>
        <s v="SISWA-MUNTILAN_BP GEL TF-1191 BODY WR 0.3MM HIGHTECH" u="1"/>
        <s v="SISWA-MUNTILAN_ACRYLIC A6 11X16" u="1"/>
        <s v="SISWA-MUNTILAN_ASAHAN + STIP 6035" u="1"/>
        <s v="AL ULYA-JOMBANG_TAS TALI GG-02 TANGGUNG GILAP" u="1"/>
        <s v="AL ULYA-JOMBANG_TAS TALI GG-03 BESAR GILAP" u="1"/>
        <s v="AL ULYA-JOMBANG_TAS TALI GG-01 KECIL GILAP" u="1"/>
        <s v="AL ULYA-JOMBANG_TAS TUTUP PITA KADO FG-301 BESAR" u="1"/>
        <s v="AL ULYA-JOMBANG_TAS TUTUP PITA KADO FG-201 TANGGUNG" u="1"/>
        <s v="AL ULYA-JOMBANG_TAS TALI GG-03 BESAR GLITTER" u="1"/>
        <s v="AL ULYA-JOMBANG_TAS TALI GG-02 TANGGUNG GLITTER" u="1"/>
        <s v="AL ULYA-JOMBANG_TAS TALI GG-01 KECIL GLITTER" u="1"/>
        <s v="AL ULYA-JOMBANG_TAS TIDUR GGH-L (6 MOTIF)" u="1"/>
        <s v="AL ULYA-JOMBANG_TAS TIDUR GGH-M (6 MOTIF)" u="1"/>
        <s v="LANTIKYA-JOMBANG_ISI GEL PEN DTIAN GR-088 (ISI 6 PCS TABUNG)" u="1"/>
        <s v="LANTIKYA-JOMBANG_GARISAN SABLON/GEOMETRI 098 (1 BOX=50 PCS)" u="1"/>
        <s v="LANTIKYA-JOMBANG_GARISAN SABLON/GEOMETRI 095 (1 BOX=50 PCS)" u="1"/>
        <s v="LANTIKYA-JOMBANG_GARISAN SET 20CM 8208 (1 BOX=40 PCS)" u="1"/>
        <s v="LANTIKYA-JOMBANG_GARISAN SET 20CM 8182 (1 BOX=40 PCS)" u="1"/>
        <s v="LANTIKYA-JOMBANG_GARISAN SET 20CM 8177 (1 BOX=40 PCS)" u="1"/>
        <s v="LANTIKYA-JOMBANG_TIPEX KERTAS NO. 8545" u="1"/>
        <s v="LANTIKYA-JOMBANG_TIPEX KERTAS NO. 8587" u="1"/>
        <s v="LANTIKYA-JOMBANG_TIPEX KERTAS NO. 8588" u="1"/>
        <s v="LANTIKYA-JOMBANG_TIPEX KERTAS NO. 8575" u="1"/>
        <s v="LANTIKYA-JOMBANG_TIPEX KERTAS NO. 8589" u="1"/>
        <s v="LANTIKYA-JOMBANG_PENSIL 941" u="1"/>
        <s v="LANTIKYA-JOMBANG_PENSIL 923" u="1"/>
        <s v="LANTIKYA-JOMBANG_BP TF G 3114 0.3MM HIGHTECH KNOCK" u="1"/>
        <s v="LANTIKYA-JOMBANG_BP TF-3115 HIGHTECH KNOCK" u="1"/>
        <s v="LANTIKYA-JOMBANG_KOMPAS ARAH KAPAL DOS BIRU" u="1"/>
        <s v="LANTIKYA-JOMBANG_PENSIL 2B KAYAGI KY-PF 3092" u="1"/>
        <s v="LANTIKYA-JOMBANG_PENSIL 2B KAYAGI KY-PF 3091" u="1"/>
        <s v="LANTIKYA-JOMBANG_PENSIL TF 788" u="1"/>
        <s v="LANTIKYA-JOMBANG_PENSIL TF 168" u="1"/>
        <s v="LANTIKYA-JOMBANG_BP GEL + GANTUNGAN A931" u="1"/>
        <s v="LANTIKYA-JOMBANG_BP GEL MD-257 GURITA (36)" u="1"/>
        <s v="LANTIKYA-JOMBANG_BP TF 1022" u="1"/>
        <s v="LANTIKYA-JOMBANG_BALLPEN TF-729 4W" u="1"/>
        <s v="LANTIKYA-JOMBANG_PW PASTEL TF 195 12W" u="1"/>
        <s v="LANTIKYA-JOMBANG_STABILLO BRUSH MARKER PEN WB TF-1050 12W" u="1"/>
        <s v="LANTIKYA-JOMBANG_CAT ACRYLIC TF 001" u="1"/>
        <s v="LANTIKYA-JOMBANG_OIL PASTEL HW 12" u="1"/>
        <s v="LANTIKYA-JOMBANG_GARISAN BESI ENTER 30CM TEBAL" u="1"/>
        <s v="LANTIKYA-JOMBANG_MECHPEN TIZO TM 030A-2" u="1"/>
        <s v="LANTIKYA-JOMBANG_MECHPEN TIZO G 9008 A" u="1"/>
        <s v="LANTIKYA-JOMBANG_MECHPEN TIZO G 9005 A" u="1"/>
        <s v="LANTIKYA-JOMBANG_BP GEL 708" u="1"/>
        <s v="LANTIKYA-JOMBANG_BP GEL KOALA GP-168-A MERAH" u="1"/>
        <s v="LANTIKYA-JOMBANG_BP GEL CS-G208" u="1"/>
        <s v="LANTIKYA-JOMBANG_W COLOR 12W 2183910W" u="1"/>
        <s v="LANTIKYA-JOMBANG_TIPEX KERTAS NO.5026" u="1"/>
        <s v="LANTIKYA-JOMBANG_LILIN GOLD NO.1" u="1"/>
        <s v="LANTIKYA-JOMBANG_LILIN GOLD NO.2" u="1"/>
        <s v="LANTIKYA-JOMBANG_LILIN GOLD NO.3" u="1"/>
        <s v="LANTIKYA-JOMBANG_LILIN GOLD NO.4" u="1"/>
        <s v="LANTIKYA-JOMBANG_LILIN GOLD NO.5" u="1"/>
        <s v="LANTIKYA-JOMBANG_LILIN GOLD NO.6" u="1"/>
        <s v="LANTIKYA-JOMBANG_LILIN GOLD NO.7" u="1"/>
        <s v="LANTIKYA-JOMBANG_LILIN GOLD NO.8" u="1"/>
        <s v="LANTIKYA-JOMBANG_LILIN GOLD NO.9" u="1"/>
        <s v="LANTIKYA-JOMBANG_LILIN GOLD NO.0" u="1"/>
        <s v="LANTIKYA-JOMBANG_AGENDA 50K BC-511 (35-50)" u="1"/>
        <s v="LANTIKYA-JOMBANG_BUKU MEWARNAI 1807 +STIKER (4 GAMBAR)" u="1"/>
        <s v="LANTIKYA-JOMBANG_BUKU MEWARNAI 876 (4 GAMBAR)" u="1"/>
        <s v="LANTIKYA-JOMBANG_BUKU MEWARNAI 2301 (4 GAMBAR)" u="1"/>
        <s v="LANTIKYA-JOMBANG_BUKU MEWARNAI AS-0035 +STIKER" u="1"/>
        <s v="LANTIKYA-JOMBANG_TAS TIDUR GGH-L (6 MOTIF)" u="1"/>
        <s v="LANTIKYA-JOMBANG_TAS TIDUR GGH-M (6 MOTIF)" u="1"/>
        <s v="LANTIKYA-JOMBANG_KUAS TF-2620" u="1"/>
        <s v="LANTIKYA-JOMBANG_KUAS 21839-6HP" u="1"/>
        <s v="LANTIKYA-JOMBANG_KUAS 21839-10B" u="1"/>
        <s v="LANTIKYA-JOMBANG_KUAS SET E02" u="1"/>
        <s v="LANTIKYA-JOMBANG_STICK NOTE TF 654-8C" u="1"/>
        <s v="LANTIKYA-JOMBANG_STICK NOTE TF 654 5C" u="1"/>
        <s v="LANTIKYA-JOMBANG_STICK NOTE TF 0244 (400LB)" u="1"/>
        <s v="LANTIKYA-JOMBANG_KUAS 21839-7H" u="1"/>
        <s v="LANTIKYA-JOMBANG_ISOLASI 608" u="1"/>
        <s v="LANTIKYA-JOMBANG_ASAHAN TOPLES 8817 UNICORN (1 TOP=40 PCS)" u="1"/>
        <s v="LANTIKYA-JOMBANG_ASAHAN TOPLES 8816 ASTRONOT (1 TOP=48 PCS)" u="1"/>
        <s v="LANTIKYA-JOMBANG_ASAHAN TOPLES R-5857 KITTY (1 TOP=17PCS)" u="1"/>
        <s v="LANTIKYA-JOMBANG_P CASE XLG BD 191-27" u="1"/>
        <s v="LANTIKYA-JOMBANG_P CASE XLG BD 331-23" u="1"/>
        <s v="LANTIKYA-JOMBANG_TUSUK SURAT XINGLI XL-001" u="1"/>
        <s v="LANTIKYA-JOMBANG_ASAHAN TIKO 0531 (1 BOX =24 PCS)" u="1"/>
        <s v="LANTIKYA-JOMBANG_ASAHAN TIKO 544 (24)" u="1"/>
        <s v="LANTIKYA-JOMBANG_MECHPEN TIZO TM 030-B" u="1"/>
        <s v="LANTIKYA-JOMBANG_CAT ACRYLIC COLOUR TF AC-002" u="1"/>
        <s v="TWINS-SEMARANG_BALON BL 100178 M/ P" u="1"/>
        <s v="TWINS-SEMARANG_TEROMPET TR OW-02" u="1"/>
        <s v="TWINS-SEMARANG_TIPEX KERTAS NO.5031" u="1"/>
        <s v="TWINS-SEMARANG_TIPEX KERTAS 8243" u="1"/>
        <s v="TWINS-SEMARANG_TIPEX KERTAS SET XB-B221" u="1"/>
        <s v="CHAMPION-YOGYA_GARISAN MIKA 30CM ENTER 675" u="1"/>
        <s v="RITA-WONOSOBO_PENCIL CASE B-118" u="1"/>
        <s v="MEDIA-CILACAP_MAP L SIKA AC-105 PUTIH" u="1"/>
        <s v="MEDIA-CILACAP_STIP W/B ENTER 803 B" u="1"/>
        <s v="MEDIA-CILACAP_TINTA 20MM (1 LINE)" u="1"/>
        <s v="MEDIA-CILACAP_KERTAS KREP JERSY M/P KECIL" u="1"/>
        <s v="MEDIA-CILACAP_ID CARD 501 PUTIH" u="1"/>
        <s v="MEDIA-CILACAP_MESIN TEMBAK 188 JUMBO" u="1"/>
        <s v="MEDIA-CILACAP_TALI ID CARD PEONY KUNING" u="1"/>
        <s v="MEDIA-CILACAP_TALI ID CARD PEONY ORANYE" u="1"/>
        <s v="SISWA-KUTOARJO_STABILLO SF-219" u="1"/>
        <s v="PERDANA-BREBES_GARISAN BT NO.6 SEGITIGA" u="1"/>
        <s v="EVERLYN-REMBANG_PIANIKA LOVELY BIRU" u="1"/>
        <s v="EVERLYN-REMBANG_PIANIKA LOVELY PINK" u="1"/>
        <s v="HANSA-SEMARANG_BP X DATA M1" u="1"/>
        <s v="HANSA-SEMARANG_BP X DATA M2" u="1"/>
        <s v="MANGGALA SAKTI-MALANG_BP X DATA M1" u="1"/>
        <s v="ANEKA-MALANG_BP X DATA M1" u="1"/>
        <s v="ANEKA-MALANG_BENDERA MERAH/ PUTIH TALI TRISULA" u="1"/>
        <s v="MERPATI-MALANG_BP X DATA M1" u="1"/>
        <s v="MERPATI-MALANG_TALI ID CARD PEONY PUTIH" u="1"/>
        <s v="CASH-SEMARANG_ASAHAN PAYU 830 KUPU-KUPU" u="1"/>
        <s v="CASH-SEMARANG_BP PELNA ULIR 01 HT" u="1"/>
        <s v="CASH-SEMARANG_ASAHAN MEJA 009 ROBOT" u="1"/>
        <s v="CASH-SEMARANG_PIANIKA LOVELY BIRU" u="1"/>
        <s v="TWINS-SEMARANG_BUKU MEWARNAI 2201 (4 GAMBAR)" u="1"/>
        <s v="TWINS-SEMARANG_BUKU MEWARNAI CB 812 JB SIKA" u="1"/>
        <s v="TWINS-SEMARANG_BUKU MEWARNAI BJP" u="1"/>
        <s v="TWINS-SEMARANG_TIPEX KERTAS NO. 9497" u="1"/>
        <s v="TWINS-SEMARANG_TIPEX KERTAS NO. 8588" u="1"/>
        <s v="TWINS-SEMARANG_KARTU ABSENSI KOJIKO DUS MERAH" u="1"/>
        <s v="TWINS-SEMARANG_GARISAN BUSUR LINGKARAN TF 1989" u="1"/>
        <s v="TWINS-SEMARANG_PITA TARIK 15-30" u="1"/>
        <s v="TWINS-SEMARANG_PITA TARIK/KADO 30 JC" u="1"/>
        <s v="MERDEKA-BOYOLALI_STAPLER (GUN TACKER) 1008F JOSS" u="1"/>
        <s v="MERDEKA-BOYOLALI_GARISAN BUSUR ENTER NO. 4 PLST BIRU" u="1"/>
        <s v="MERDEKA-BOYOLALI_PENSIL 2B KAYAGI PF3093" u="1"/>
        <s v="MERDEKA-BOYOLALI_PENSIL 2B KAYAGI KY-PF 3091" u="1"/>
        <s v="MERDEKA-BOYOLALI_PENSIL KAYAGI 3062" u="1"/>
        <s v="MERDEKA-BOYOLALI_PENSIL 2B KAYAGI 3053" u="1"/>
        <s v="MERDEKA-BOYOLALI_ASAHAN TOPLES GOLDEN (24)" u="1"/>
        <s v="LESTARI ADHI-MUNTILAN_STIP SP 6035" u="1"/>
        <s v="LESTARI ADHI-MUNTILAN_ASAHAN TOPLES 158 SANRIO (1 TOP=36 PCS)" u="1"/>
        <s v="LESTARI ADHI-MUNTILAN_ASAHAN TOPLES 623 KUROMI (1 TOP=52 PCS)" u="1"/>
        <s v="LESTARI ADHI-MUNTILAN_PC RET COOL ZONE 8848" u="1"/>
        <s v="LESTARI ADHI-MUNTILAN_PENSIL CASE 5872" u="1"/>
        <s v="LESTARI ADHI-MUNTILAN_STICKER JBE-34" u="1"/>
        <s v="LESTARI ADHI-MUNTILAN_STICKER JBE-35" u="1"/>
        <s v="LESTARI ADHI-MUNTILAN_STICKER NAMA FANCY" u="1"/>
        <s v="LESTARI ADHI-MUNTILAN_BINDERNOTE B5 76208" u="1"/>
        <s v="LESTARI ADHI-MUNTILAN_BINDER NOTE JHYB - 89706 A5" u="1"/>
        <s v="LESTARI ADHI-MUNTILAN_MAP ZIPPER BENING / TRANSPARAN MICROTOP DATA F 53" u="1"/>
        <s v="LESTARI ADHI-MUNTILAN_MAP FILE RET 1802-2 A5" u="1"/>
        <s v="LESTARI ADHI-MUNTILAN_BP GEL ZUI XUA HY-1020 HITAM" u="1"/>
        <s v="LESTARI ADHI-MUNTILAN_BP GEL MD-240 (36)" u="1"/>
        <s v="LESTARI ADHI-MUNTILAN_STOPMAP BATIK" u="1"/>
        <s v="LESTARI ADHI-MUNTILAN_PITA KADO 30 KUNING" u="1"/>
        <s v="LESTARI ADHI-MUNTILAN_MAP ZIPPER A5 MOSHI-MOSHI" u="1"/>
        <s v="LESTARI ADHI-MUNTILAN_PENSIL 938" u="1"/>
        <s v="LESTARI ADHI-MUNTILAN_PENSIL 902" u="1"/>
        <s v="LESTARI ADHI-MUNTILAN_BENSIA 03LM4 (6202)" u="1"/>
        <s v="LESTARI ADHI-MUNTILAN_MINI DIARY 120" u="1"/>
        <s v="LESTARI ADHI-MUNTILAN_PW INFICO 12W PDK 1235" u="1"/>
        <s v="SBM-SEMARANG_KUAS MONTANA NO 1" u="1"/>
        <s v="SBM-SEMARANG_KUAS MONTANA NO 2" u="1"/>
        <s v="SBM-SEMARANG_GUNTING KUKU 777 H 211 B" u="1"/>
        <s v="PANTES-BANTUL_DISPENSER CAMAT" u="1"/>
        <s v="PANTES-BANTUL_PAPAN WHITE BOARD XG POLOS 30 X 40" u="1"/>
        <s v="PANTES-BANTUL_ID CARD 2 SISI TRANSPARANT HITAM" u="1"/>
        <s v="PANTES-BANTUL_DISPENSER 0688/ 1000 G-J (1 BOX = 20 PCS)" u="1"/>
        <s v="PANTES-BANTUL_DISPENSER KENJOY 25" u="1"/>
        <s v="PANTES-BANTUL_TAPE LK-22305" u="1"/>
        <s v="PANTES-BANTUL_ISOLASI 608" u="1"/>
        <s v="PANTES-BANTUL_MAGNIT 034" u="1"/>
        <s v="PANTES-BANTUL_MAGNET 504" u="1"/>
        <s v="PANTES-BANTUL_MAGNIT 3015" u="1"/>
        <s v="PANTES-BANTUL_MAGNET 002" u="1"/>
        <s v="PANTES-BANTUL_MAGNET X4008" u="1"/>
        <s v="PANTES-BANTUL_PAPAN W/B JL-117" u="1"/>
        <s v="PANTES-BANTUL_KERTAS KREP JERSY M/P KECIL" u="1"/>
        <s v="PANTES-BANTUL_CLEAR HOLDER UTN CH 080 MERAH" u="1"/>
        <s v="PANTES-BANTUL_CLEAR HOLDER UTN CH 080 HITAM" u="1"/>
        <s v="PANTES-BANTUL_CLEAR HOLDER UTN CH 080 HIJAU" u="1"/>
        <s v="PANTES-BANTUL_CLEAR HOLDER UTN CH 100 HIJAU" u="1"/>
        <s v="PANTES-BANTUL_CLEAR HOLDER UTN CH 100 BIRU" u="1"/>
        <s v="PANTES-BANTUL_CLEAR HOLDER UTN CH 100 ORANYE" u="1"/>
        <s v="PANTES-BANTUL_CLIP FILE YUSHINCA 318 HT" u="1"/>
        <s v="PANTES-BANTUL_LILIN TY 018 MAGIC" u="1"/>
        <s v="PANTES-BANTUL_BALON BL 100178 M/ P" u="1"/>
        <s v="PANTES-BANTUL_MAP FILE EN 1020" u="1"/>
        <s v="PANTES-BANTUL_MAP FILE EN 0103F" u="1"/>
        <s v="PANTES-BANTUL_MAP/ ZIPPER BAG TRIX EN 1101" u="1"/>
        <s v="PANTES-BANTUL_MAP FILE EN 1023 FC" u="1"/>
        <s v="PANTES-BANTUL_MAP FILE EN 1105 F" u="1"/>
        <s v="PANTES-BANTUL_TAS KARUNG 70X70 (7070)" u="1"/>
        <s v="PANTES-BANTUL_TAS KARUNG 50X35 (5035)" u="1"/>
        <s v="PANTES-BANTUL_BP GEL MD-257 GURITA (36)" u="1"/>
        <s v="PANTES-BANTUL_PISAU LIPAT WARNA" u="1"/>
        <s v="PANTES-BANTUL_PENCIL CASE B-118" u="1"/>
        <s v="PANTES-BANTUL_P CASE B 122" u="1"/>
        <s v="PANTES-BANTUL_P CASE K 126" u="1"/>
        <s v="PANTES-BANTUL_P CASE K 98" u="1"/>
        <s v="PANTES-BANTUL_BOOK END SB-8899" u="1"/>
        <s v="PANTES-BANTUL_PENSIL KAYAGI 2B KYPF 3038" u="1"/>
        <s v="PANTES-BANTUL_GARISAN ZH-251 20 CM" u="1"/>
        <s v="PANTES-BANTUL_BP HITECH JOSS GP-168 0.28MM" u="1"/>
        <s v="PANTES-BANTUL_PENSIL CASE A-1359" u="1"/>
        <s v="PANTES-BANTUL_P CASE KLG 1915" u="1"/>
        <s v="PANTES-BANTUL_PC KLG AD 070" u="1"/>
        <s v="PANTES-BANTUL_PC MAGNIT AZ 3302" u="1"/>
        <s v="PANTES-BANTUL_PENSIL CASE A-1037 + CAL" u="1"/>
        <s v="PANTES-BANTUL_PC MAGNIT A 6682" u="1"/>
        <s v="PANTES-BANTUL_P CASE MAGNIT 8090" u="1"/>
        <s v="PANTES-BANTUL_PENSIL CASE KW-1717" u="1"/>
        <s v="PANTES-BANTUL_PC MAGNIT A853" u="1"/>
        <s v="PANTES-BANTUL_P CASE BOX MAGNIT GF 09" u="1"/>
        <s v="PANTES-BANTUL_PC KARTON WY 1270 BLK" u="1"/>
        <s v="PANTES-BANTUL_PC BOX P1036" u="1"/>
        <s v="PANTES-BANTUL_MAP REST WORRY" u="1"/>
        <s v="MAHKOTA-TEMANGGUNG_BALON BL 100178 M/ P" u="1"/>
        <s v="MAHKOTA-TEMANGGUNG_GARISAN SET 20CM 8177 (1 BOX=40 PCS)" u="1"/>
        <s v="MAHKOTA-TEMANGGUNG_GARISAN SET 20CM 8182 (1 BOX=40 PCS)" u="1"/>
        <s v="MAHKOTA-TEMANGGUNG_GARISAN SET 20CM 8208 (1 BOX=40 PCS)" u="1"/>
        <s v="MAHKOTA-TEMANGGUNG_GARISAN BESI YOEKER 30CM (5030) ORANYE" u="1"/>
        <s v="MAHKOTA-TEMANGGUNG_GARISAN BUTTERFLY BT 30CM" u="1"/>
        <s v="MAHKOTA-TEMANGGUNG_TAS TIDUR GGH-S (6 MOTIF)" u="1"/>
        <s v="KURNIA-BANTUL_DISPENSER KENJOY 25" u="1"/>
        <s v="KURNIA-BANTUL_DISPENSER KUROMI" u="1"/>
        <s v="KURNIA-BANTUL_POMPA + BALON 16EA-1 (16)" u="1"/>
        <s v="KURNIA-BANTUL_CLIP BOARD TRANS FOLIO FANCY TR 2335" u="1"/>
        <s v="KURNIA-BANTUL_BINDER NOTE JHYB - 03305 B5" u="1"/>
        <s v="KURNIA-BANTUL_BINDER NOTE JHYB - 03303 B5" u="1"/>
        <s v="KURNIA-BANTUL_BINDER NOTE HYB - 15803 B5" u="1"/>
        <s v="KURNIA-BANTUL_BINDER NOTE JHYB - 64840 A5" u="1"/>
        <s v="KURNIA-BANTUL_BINDER NOTE HYB - 86801 A5" u="1"/>
        <s v="KURNIA-BANTUL_BINDER NOTE HYB - 86803 A5" u="1"/>
        <s v="KURNIA-BANTUL_EXPANDING FILE FQB-38710" u="1"/>
        <s v="KURNIA-BANTUL_EXPANDING FILE V-TECH 4511 B5" u="1"/>
        <s v="KURNIA-BANTUL_MAP ZIPPER BENING / TRANSPARAN A6-16C" u="1"/>
        <s v="KURNIA-BANTUL_MAP ZIPPER BENING / TRANSPARAN A5-16C" u="1"/>
        <s v="KURNIA-BANTUL_EXPANDING FILE FQB-95309" u="1"/>
        <s v="KURNIA-BANTUL_MESIN TEMBAK BIXDONE HE E2010 KECIL" u="1"/>
        <s v="KURNIA-BANTUL_EXPANDING FILE 8LFQB - 55333 + GANTUNGAN" u="1"/>
        <s v="KURNIA-BANTUL_EXPANDING FILE DKFQB-5901" u="1"/>
        <s v="KURNIA-BANTUL_KERTAS KREP JERSY M/P KECIL" u="1"/>
        <s v="KURNIA-BANTUL_LOOSE LEAF A5-50 KOTAK KECIL" u="1"/>
        <s v="KURNIA-BANTUL_LOOSE LEAF A5-100LBR RAINBOW POLOS" u="1"/>
        <s v="KURNIA-BANTUL_LOOSE LEAF A5-50LBR RAINBOW POLOS" u="1"/>
        <s v="KURNIA-BANTUL_LOOSE LEAF BIASA UNTANO BIODATA A5 MIX" u="1"/>
        <s v="KURNIA-BANTUL_NOTEBOOK SPIRAL 28850-65" u="1"/>
        <s v="KURNIA-BANTUL_NOTEBOOK SPIRAL 28850-62" u="1"/>
        <s v="KURNIA-BANTUL_NOTEBOOK SPIRAL A6-801 LUCKY NOTE" u="1"/>
        <s v="KURNIA-BANTUL_NOTEBOOK SPIRAL 25100-64" u="1"/>
        <s v="KURNIA-BANTUL_NOTEBOOK SPIRAL 25100-71" u="1"/>
        <s v="KURNIA-BANTUL_NOTEBOOK SPIRAL 25100-56" u="1"/>
        <s v="KURNIA-BANTUL_GUNTING JUNIOR J 100" u="1"/>
        <s v="KURNIA-BANTUL_GUNTING JUNIOR J 200" u="1"/>
        <s v="KURNIA-BANTUL_GUNTING JUNIOR J-300" u="1"/>
        <s v="KURNIA-BANTUL_GUNTING JUNIOR J 400" u="1"/>
        <s v="KURNIA-BANTUL_GUNTING JUNIOR J-500" u="1"/>
        <s v="GUNUNG JATI-CIREBON_DOKUMEN RISLETING PRESTIGE HITAM" u="1"/>
        <s v="GUNUNG JATI-CIREBON_DOKUMEN RISLETING PRESTIGE BIRU" u="1"/>
        <s v="PERDANA-BREBES_CUTTER TACO 78 KECIL TRANSPARAN" u="1"/>
        <s v="PERDANA-BREBES_ID CARD B1 IMPORT" u="1"/>
        <s v="PERDANA-BREBES_ID CARD B2 IMPORT" u="1"/>
        <s v="PANDA-TEMANGGUNG_NOTEBOOK SPIRAL 28850-61" u="1"/>
        <s v="PANDA-TEMANGGUNG_BINDER NOTE HYB - 86801 A5" u="1"/>
        <s v="PANDA-TEMANGGUNG_NOTEBOOK SPIRAL 28850-65" u="1"/>
        <s v="PANDA-TEMANGGUNG_GARISAN 30CM 1105 BT 21" u="1"/>
        <s v="PANDA-TEMANGGUNG_GARISAN BESI YOEKER 15CM" u="1"/>
        <s v="PANDA-TEMANGGUNG_DISPENSER KUROMI" u="1"/>
        <s v="PANDA-TEMANGGUNG_BALON BL 100178 M/ P" u="1"/>
        <s v="PANDA-TEMANGGUNG_TALI ID CARD PEONY ORANYE" u="1"/>
        <s v="PANDA-TEMANGGUNG_TALI ID CARD PEONY PUTIH" u="1"/>
        <s v="PANDA-TEMANGGUNG_KERTAS KREP JERSY M/P KECIL" u="1"/>
        <s v="PANDA-TEMANGGUNG_P CASE XLG BD 191-27" u="1"/>
        <s v="PANDA-TEMANGGUNG_P CASE XLG BD 193-27" u="1"/>
        <s v="PANDA-TEMANGGUNG_P CASE XLG BD 194-26" u="1"/>
        <s v="PANDA-TEMANGGUNG_KOMPAS 60" u="1"/>
        <s v="PANDA-TEMANGGUNG_BP GEL TF-1191 BODY WR 0.3MM HIGHTECH" u="1"/>
        <s v="PANDA-TEMANGGUNG_GLITTER GF-32" u="1"/>
        <s v="PANDA-TEMANGGUNG_AGENDA 50K BC-511 (35-50)" u="1"/>
        <s v="PANDA-TEMANGGUNG_BP GEL DTIAN DT-612" u="1"/>
        <s v="PANDA-TEMANGGUNG_COIN BANK M" u="1"/>
        <s v="PANDA-TEMANGGUNG_COIN BANK L" u="1"/>
        <s v="PANDA-TEMANGGUNG_TAS COKLAT POLOS TEBAL KECIL " u="1"/>
        <s v="PANDA-TEMANGGUNG_TAS COKLAT POLOS TEBAL TANGGUNG " u="1"/>
        <s v="PANDA-TEMANGGUNG_TAS TIDUR GGH-L (6 MOTIF)" u="1"/>
        <s v="PANDA-TEMANGGUNG_TAS TIDUR GGH-M (6 MOTIF)" u="1"/>
        <s v="PANDA-TEMANGGUNG_TAS TIDUR GGH-S (6 MOTIF)" u="1"/>
        <s v="PANDA-TEMANGGUNG_PC PLST TT 6800-6802 THOMAS" u="1"/>
        <s v="PANDA-TEMANGGUNG_PENSIL CASE PC-619-3 MOBIL + KODE" u="1"/>
        <s v="PANDA-TEMANGGUNG_PC KLG B-905 MOBIL" u="1"/>
        <s v="PANDA-TEMANGGUNG_PENSIL CASE ZL-139-7" u="1"/>
        <s v="PANDA-TEMANGGUNG_PENSIL CASE AD-062" u="1"/>
        <s v="PANDA-TEMANGGUNG_KARET GELANG KECIL" u="1"/>
        <s v="MANGGALAM-SUKOHARJO_BUKU MEWARNAI 2251 (4 GAMBAR)" u="1"/>
        <s v="MANGGALAM-SUKOHARJO_BUKU MEWARNAI 2206 (4 GAMBAR)" u="1"/>
        <s v="MANGGALAM-SUKOHARJO_BUKU MEWARNAI 2201 (4 GAMBAR)" u="1"/>
        <s v="MANGGALAM-SUKOHARJO_BUKU MEWARNAI DKB-1702" u="1"/>
        <s v="MANGGALAM-SUKOHARJO_ISOLASI GG-1503 METALIK (4 MOTIF)" u="1"/>
        <s v="MANGGALAM-SUKOHARJO_ISOLASI 608" u="1"/>
        <s v="MANGGALAM-SUKOHARJO_PENSIL E-01 + STIP" u="1"/>
        <s v="MANGGALAM-SUKOHARJO_ASAHAN TOPLES 8816 ASTRONOT (1 TOP=48 PCS)" u="1"/>
        <s v="MANGGALAM-SUKOHARJO_ASAHAN TOPLES 8817 UNICORN (1 TOP=40 PCS)" u="1"/>
        <s v="MANGGALAM-SUKOHARJO_CALL BELL QJ126" u="1"/>
        <s v="MANGGALAM-SUKOHARJO_BP GEL TF-1190 0.3MM HIGHTECH (H)" u="1"/>
        <s v="MANGGALAM-SUKOHARJO_NOTEBOOK GLITTER JT 70100 MIX" u="1"/>
        <s v="MANGGALAM-SUKOHARJO_GUNTING LIPAT PUTIH TG" u="1"/>
        <s v="MANGGALAM-SUKOHARJO_DISPENSER KEONG V-TECH 216" u="1"/>
        <s v="MANGGALAM-SUKOHARJO_GARISAN SABLON ABC 250 BIRU" u="1"/>
        <s v="MANGGALAM-SUKOHARJO_GARISAN SABLON ABC 270 BIRU" u="1"/>
        <s v="MANGGALAM-SUKOHARJO_GARISAN SABLON ABC 280 BIRU" u="1"/>
        <s v="MANGGALAM-SUKOHARJO_GARISAN SABLON ABC 290 BIRU" u="1"/>
        <s v="MANGGALAM-SUKOHARJO_GARISAN SABLON ABC 300 BIRU" u="1"/>
        <s v="MANGGALAM-SUKOHARJO_PENSIL TUKANG GW 500" u="1"/>
        <s v="MANGGALAM-SUKOHARJO_TAS KARUNG 50X55 (5055)" u="1"/>
        <s v="MANGGALAM-SUKOHARJO_TAS KARUNG 55X65 (5565)" u="1"/>
        <s v="MANGGALAM-SUKOHARJO_TAS KARUNG 60X45 (6045)" u="1"/>
        <s v="MANGGALAM-SUKOHARJO_TAS KARUNG 70X70 (7070)" u="1"/>
        <s v="MANGGALAM-SUKOHARJO_GARISAN SET 20CM 8177 (1 BOX=40 PCS)" u="1"/>
        <s v="MANGGALAM-SUKOHARJO_TAS KARUNG 60X70 (6070)" u="1"/>
        <s v="MANGGALAM-SUKOHARJO_POMPA + BALON 2000 (10)" u="1"/>
        <s v="MANGGALAM-SUKOHARJO_SKETCH BOOK A4 56172" u="1"/>
        <s v="MANGGALAM-SUKOHARJO_SKETCH BOOK A4 56181" u="1"/>
        <s v="MANGGALAM-SUKOHARJO_SKETCH BOOK A4 56183" u="1"/>
        <s v="MANGGALAM-SUKOHARJO_PAPAN W/B JL-115" u="1"/>
        <s v="MANGGALAM-SUKOHARJO_PAPAN W/B JL-116" u="1"/>
        <s v="MANGGALAM-SUKOHARJO_PAPAN W/B JL-117" u="1"/>
        <s v="MANGGALAM-SUKOHARJO_NOTEBOOK SPIRAL A5 LB-2529-25" u="1"/>
        <s v="MANGGALAM-SUKOHARJO_POMPA + BALON 16EA-1 (16)" u="1"/>
        <s v="RAMAI-UNGARAN_ASAHAN MEJA 722B" u="1"/>
        <s v="RAMAI-UNGARAN_BP GEL DTIAN DT-612" u="1"/>
        <s v="RAMAI-UNGARAN_BP TF 1022" u="1"/>
        <s v="RAMAI-UNGARAN_BP GEL ZUI XUA HY-1020 HITAM" u="1"/>
        <s v="RAMAI-UNGARAN_GARISAN 308 CONAN" u="1"/>
        <s v="RAMAI-UNGARAN_GARISAN 30CM KM-7733" u="1"/>
        <s v="RAMAI-UNGARAN_TAPE LK-22305" u="1"/>
        <s v="RAMAI-UNGARAN_JANGKA A5 3328 FANCY" u="1"/>
        <s v="RAMAI-UNGARAN_KARET KECIL" u="1"/>
        <s v="RAMAI-UNGARAN_NOTEBOOK MINI POCKET MB 120 WARNA" u="1"/>
        <s v="RAMAI-UNGARAN_NOTEBOOK GLITTER JT 7050-2" u="1"/>
        <s v="RAMAI-UNGARAN_NOTEBOOK GLITTER JT 7050-18" u="1"/>
        <s v="RAMAI-UNGARAN_PENSIL 8891-12" u="1"/>
        <s v="RAMAI-UNGARAN_PENCIL CASE H-9905 KLG" u="1"/>
        <s v="RAMAI-UNGARAN_PENCIL CASE DZ-0065 MAGNET" u="1"/>
        <s v="RAMAI-UNGARAN_P CASE H-118" u="1"/>
        <s v="RAMAI-UNGARAN_STICK NOTE TF 654 5C" u="1"/>
        <s v="RAMAI-UNGARAN_STABILLO SF-219" u="1"/>
        <s v="RAMAI-UNGARAN_STICK NOTE WLT 8923" u="1"/>
        <s v="RAMAI-UNGARAN_STICKER JN-S" u="1"/>
        <s v="RAMAI-UNGARAN_TIPEX KERTAS 91040HG" u="1"/>
        <s v="RAMAI-UNGARAN_TIPEX KERTAS NO.9458" u="1"/>
        <s v="RAMAI-UNGARAN_TIPEX KERTAS NO.9459" u="1"/>
        <s v="RAMAI-UNGARAN_TIPEX KERTAS NO.9461" u="1"/>
        <s v="RAMAI-UNGARAN_TIPEX KERTAS NO.9480" u="1"/>
        <s v="RAMAI-UNGARAN_TIPEX KERTAS 8243" u="1"/>
        <s v="RAMAI-UNGARAN_JANGKA BESI DBC 4001" u="1"/>
        <s v="RAMAI-UNGARAN_TIPEX KERTAS NO.6080" u="1"/>
        <s v="DHIAN-BANJARNEGARA_TAS TIDUR GGH-S (6 MOTIF)" u="1"/>
        <s v="DHIAN-BANJARNEGARA_TAS TIDUR GGH-L (6 MOTIF)" u="1"/>
        <s v="DHIAN-BANJARNEGARA_TAS TIDUR GGH-M (6 MOTIF)" u="1"/>
        <s v="DHIAN-BANJARNEGARA_TAS TALI GG-03 BESAR GLITTER" u="1"/>
        <s v="DHIAN-BANJARNEGARA_TAS TALI GG-02 TANGGUNG GLITTER" u="1"/>
        <s v="DHIAN-BANJARNEGARA_TAS TALI GG-02 TANGGUNG GILAP" u="1"/>
        <s v="DHIAN-BANJARNEGARA_TAS TUTUP PITA KADO FG-401 JUMBO" u="1"/>
        <s v="DHIAN-BANJARNEGARA_TAS TUTUP PITA KADO FG-301 BESAR" u="1"/>
        <s v="DHIAN-BANJARNEGARA_BALON LKP 3200" u="1"/>
        <s v="DHIAN-BANJARNEGARA_BALON LKM 2200" u="1"/>
        <s v="DHIAN-BANJARNEGARA_BALON BL 1009" u="1"/>
        <s v="DHIAN-BANJARNEGARA_BALON BL 1007" u="1"/>
        <s v="DHIAN-BANJARNEGARA_BALON LKF 3200 M 5" u="1"/>
        <s v="DHIAN-BANJARNEGARA_BALON LKP 2200" u="1"/>
        <s v="DHIAN-BANJARNEGARA_ISOLASI 608" u="1"/>
        <s v="RATNA-WONOSOBO_BP GEL ZUI ZHUA HY-1020 BIRU" u="1"/>
        <s v="RATNA-WONOSOBO_TALI ID CARD PEONY PUTIH" u="1"/>
        <s v="RATNA-WONOSOBO_TALI ID CARD PEONY MERAH" u="1"/>
        <s v="RATNA-WONOSOBO_KOMPAS KAPAL 60" u="1"/>
        <s v="RATNA-WONOSOBO_ID CARD SET HC-37697" u="1"/>
        <s v="RATNA-WONOSOBO_PENSIL 2B KAYAGI KY-PF 3090" u="1"/>
        <s v="RATNA-WONOSOBO_PENSIL 2B KAYAGI PF3093" u="1"/>
        <s v="RATNA-WONOSOBO_PENSIL 2B KAYAGI KY-PF 3092" u="1"/>
        <s v="RATNA-WONOSOBO_PENSIL 2B KAYAGI KY-PF 3058" u="1"/>
        <s v="RATNA-WONOSOBO_PENSIL 2B KAYAGI KY-PF 3091" u="1"/>
        <s v="RATNA-WONOSOBO_BP GEL + GANTUNGAN 9169" u="1"/>
        <s v="RATNA-WONOSOBO_BP GEL + GANTUNGAN 9166" u="1"/>
        <s v="RATNA-WONOSOBO_BP GEL + GANTUNGAN 701" u="1"/>
        <s v="RATNA-WONOSOBO_BP GEL 223" u="1"/>
        <s v="RATNA-WONOSOBO_BP GEL + GANTUNGAN 9165" u="1"/>
        <s v="RATNA-WONOSOBO_BP GEL + GANTUNGAN A931" u="1"/>
        <s v="RATNA-WONOSOBO_GLITTER Y-01" u="1"/>
        <s v="RATNA-WONOSOBO_GLITTER GF-32" u="1"/>
        <s v="RATNA-WONOSOBO_ASAHAN + STIP SIKAT SP 2014" u="1"/>
        <s v="RATNA-WONOSOBO_ASAHAN + STIP SIKAT SP 8866" u="1"/>
        <s v="RATNA-WONOSOBO_ASAHAN + STIP SIKAT LS 612" u="1"/>
        <s v="RATNA-WONOSOBO_ASAHAN + STIP SIKAT SP 6035" u="1"/>
        <s v="RATNA-WONOSOBO_ASAHAN + STIP SIKAT LS 607" u="1"/>
        <s v="RATNA-WONOSOBO_ASAHAN + STIP DISNEY" u="1"/>
        <s v="RATNA-WONOSOBO_SKETCH BOOK A4 56182" u="1"/>
        <s v="RATNA-WONOSOBO_SKETCH BOOK A4 56172" u="1"/>
        <s v="RATNA-WONOSOBO_PALET 845" u="1"/>
        <s v="RATNA-WONOSOBO_CUTTER L500-JZ" u="1"/>
        <s v="DOREMI-TEMANGGUNG_KEMOCHENG KOMPUTER" u="1"/>
        <s v="DOREMI-TEMANGGUNG_EXPANDING FILE FQB-95309" u="1"/>
        <s v="DOREMI-TEMANGGUNG_EXPANDING FILE FQB-95308" u="1"/>
        <s v="DOREMI-TEMANGGUNG_TAS KARUNG 50X35 (5035)" u="1"/>
        <s v="DOREMI-TEMANGGUNG_CAT MINYAK MARRIES 12W" u="1"/>
        <s v="DOREMI-TEMANGGUNG_KUAS UTN 661-1" u="1"/>
        <s v="DOREMI-TEMANGGUNG_KUAS UTN 661-2" u="1"/>
        <s v="DOREMI-TEMANGGUNG_KUAS UTN 661-3" u="1"/>
        <s v="DOREMI-TEMANGGUNG_KUAS UTN 661-4" u="1"/>
        <s v="DOREMI-TEMANGGUNG_KUAS UTN 661-5" u="1"/>
        <s v="DOREMI-TEMANGGUNG_KUAS UTN 661-6" u="1"/>
        <s v="DOREMI-TEMANGGUNG_KUAS UTN 661-7" u="1"/>
        <s v="DOREMI-TEMANGGUNG_KUAS UTN 661-8" u="1"/>
        <s v="DOREMI-TEMANGGUNG_KUAS UTN 661-9" u="1"/>
        <s v="DOREMI-TEMANGGUNG_KUAS UTN 661-10" u="1"/>
        <s v="DOREMI-TEMANGGUNG_KUAS UTN 661-11" u="1"/>
        <s v="DOREMI-TEMANGGUNG_KUAS UTN 661-12" u="1"/>
        <s v="ANEKA-MALANG_BP GEL ZHIXIN G 3122" u="1"/>
        <s v="ANEKA-MALANG_BP GEL ZHIXIN G 5017" u="1"/>
        <s v="ANEKA-MALANG_BP GEL ZHIXIN G 5035" u="1"/>
        <s v="ANEKA-MALANG_BP GEL ZHIXIN G 3158" u="1"/>
        <s v="ANEKA-MALANG_BP GEL ZHIXIN G 3164" u="1"/>
        <s v="ANEKA-MALANG_BP GEL ZHIXIN G 3125" u="1"/>
        <s v="ANEKA-MALANG_BP GEL ZHIXIN G 3119" u="1"/>
        <s v="ANEKA-MALANG_BP GEL ZHIXIN G 3129" u="1"/>
        <s v="ANEKA-MALANG_BP GEL ZHIXIN G 3167" u="1"/>
        <s v="ANEKA-MALANG_BP GEL ZHIXIN G 5025" u="1"/>
        <s v="ANEKA-MALANG_BP GEL TIZO 30801F S3 FANCY" u="1"/>
        <s v="ANEKA-MALANG_BP TIZO TG 30802F S3 FANCY" u="1"/>
        <s v="ANEKA-MALANG_BP GEL TIZO TG 348F FANCY" u="1"/>
        <s v="ANEKA-MALANG_BP TIZO TG 30541F FANCY" u="1"/>
        <s v="ANEKA-MALANG_BP GEL TIZO 31035F FANCY" u="1"/>
        <s v="ANEKA-MALANG_BP TIZO TG 31475F FANCY" u="1"/>
        <s v="PRIMA-MADIUN_KERTAS KREP POTONGAN JERSY KECIL" u="1"/>
        <s v="IVONE-BUMIAYU_DRAWING BOARD 103" u="1"/>
        <s v="IVONE-BUMIAYU_MAGIC BOARD 105" u="1"/>
        <s v="IVONE-BUMIAYU_MAGIC BOARD 906" u="1"/>
        <s v="IVONE-BUMIAYU_MAGIC BOARD 908" u="1"/>
        <s v="IVONE-BUMIAYU_BP GEL TF-1190 0.3MM HIGHTECH (H)" u="1"/>
        <s v="NIKISAE-TULUNGAGUNG_BP GEL TF-1190 0.3MM HIGHTECH (H)" u="1"/>
        <s v="SISWA-WONOSOBO_BP GEL TF-1190 0.3MM HIGHTECH (H)" u="1"/>
        <s v="DR-PATI_BP GEL TF-1190 0.3MM HIGHTECH (H)" u="1"/>
        <s v="EVERLYN-REMBANG_BP X DATA M1" u="1"/>
        <s v="LARIS BARU-MUNTILAN_PIANIKA LOVELY BIRU" u="1"/>
        <s v="ARTHA JAYA-BANJARNEGARA_CAT ACRYLIC COLOUR PAINT V-TRO" u="1"/>
        <s v="ARTHA JAYA-BANJARNEGARA_KARET GELANG KECIL" u="1"/>
        <s v="ARTHA JAYA-BANJARNEGARA_STAPLER (GUN TACKER) 1008F JOSS" u="1"/>
        <s v="ARTHA JAYA-BANJARNEGARA_CAT ACRYLIC A12 - 9 12W" u="1"/>
        <s v="81-GOMBONG_JANGKA JOSS MS-403" u="1"/>
        <s v="81-GOMBONG_JANGKA JOSS MS-404" u="1"/>
        <s v="81-GOMBONG_JANGKA MS-405" u="1"/>
        <s v="81-GOMBONG_ISI STAPLER 13/8 JOSS" u="1"/>
        <s v="81-GOMBONG_CAT ACRYLIC V-TECH" u="1"/>
        <s v="EKARIA-PURWOKERTO_STIP W/B CLEAR B" u="1"/>
        <s v="EKARIA-PURWOKERTO_CLEAR HOLDER MICROTOP 20LB KT 320H" u="1"/>
        <s v="PERDANA-CIREBON_ID CARD A1 IMPORT" u="1"/>
        <s v="PERDANA-CIREBON_ID CARD A2 IMPORT" u="1"/>
        <s v="PERDANA-CIREBON_ID CARD B1 IMPORT" u="1"/>
        <s v="PERDANA-CIREBON_ID CARD B2 IMPORT" u="1"/>
        <s v="PERDANA-CIREBON_ID CARD B4 IMPORT" u="1"/>
        <s v="PERDANA-CIREBON_GARISAN SET 20CM 8177 (1 BOX=40 PCS)" u="1"/>
        <s v="PERDANA-CIREBON_GARISAN SET 20CM 8208 (1 BOX=40 PCS)" u="1"/>
        <s v="PERDANA-CIREBON_STAPLER (GUN TACKER) 1008F JOSS" u="1"/>
        <s v="PERDANA-CIREBON_ISI GEL ELSON ES-220 BTS" u="1"/>
        <s v="PERDANA-CIREBON_ISI GEL ELSON ES-222 DORAEMON" u="1"/>
        <s v="PERDANA-CIREBON_ISI GEL ELSON ES-227 TAYO" u="1"/>
        <s v="PERDANA-CIREBON_ISI GEL ELSON ES-228 SUPER HEROES" u="1"/>
        <s v="PERDANA-CIREBON_ISI GEL ELSON ES-230 DINO" u="1"/>
        <s v="PERDANA-CIREBON_NOTES 156-80" u="1"/>
        <s v="PERDANA-CIREBON_GARISAN MIKA 30CM ENTER 675" u="1"/>
        <s v="PERDANA-CIREBON_GARISAN BESI YOEKER 30CM (5030) ORANYE" u="1"/>
        <s v="MAKRO-WANGON_BP PELNA 02 HT" u="1"/>
        <s v="DUTA ILAHI-LASEM_BP GEL TF-1191 HTM 0.3MM HIGHTECH" u="1"/>
        <s v="RITA-PURWOKERTO_ISOLASI 608" u="1"/>
        <s v="RITA-PURWOKERTO_TIPEX KERTAS NO. 9543" u="1"/>
        <s v="MITRA KAMPUS-KUDUS_KERTAS KREP JERSY M/P KECIL" u="1"/>
        <s v="SINAR CAHAYA NIRMALA-BREBES_MEJA BELAJAR FANCY VAN ART" u="1"/>
        <s v="SINAR CAHAYA NIRMALA-BREBES_BENDERA MERAH/ PUTIH TALI TRISULA" u="1"/>
        <s v="SINAR CAHAYA NIRMALA-BREBES_PELNA LAPTOP TABLE (MEJA BELAJAR PELNA)" u="1"/>
        <s v="PERDANA-BREBES_BP X DATA M1" u="1"/>
        <s v="SINAR BHAKTI-YOGYA_SAMPUL ROLL DUST 254" u="1"/>
        <s v="SINAR BHAKTI-YOGYA_SAMPUL ROLL DUST 344" u="1"/>
        <s v="SINAR BHAKTI-YOGYA_SAMPUL ROLL DUST 454" u="1"/>
        <s v="AJM-SEKARAN_BINDER NOTE JHYB - 64840 A5" u="1"/>
        <s v="AJM-SEKARAN_BINDER NOTE JHYB - 03305 B5" u="1"/>
        <s v="AJM-BANARAN_BINDER NOTE JHYB - 64840 A5" u="1"/>
        <s v="AJM-BANARAN_BINDER NOTE JHYB - 03305 B5" u="1"/>
        <s v="SULUNG-SEMARANG_CAT MINYAK MARRIES 12W" u="1"/>
        <s v="ATK-SEMARANG_KUAS UTN 661-1" u="1"/>
        <s v="ATK-SEMARANG_KUAS UTN 661-2" u="1"/>
        <s v="ATK-SEMARANG_KUAS UTN 661-3" u="1"/>
        <s v="ATK-SEMARANG_KUAS UTN 661-4" u="1"/>
        <s v="ATK-SEMARANG_KUAS UTN 661-5" u="1"/>
        <s v="ATK-SEMARANG_KUAS UTN 661-6" u="1"/>
        <s v="ATK-SEMARANG_KUAS UTN 661-7" u="1"/>
        <s v="ATK-SEMARANG_KUAS UTN 661-8" u="1"/>
        <s v="ATK-SEMARANG_KUAS UTN 661-9" u="1"/>
        <s v="ATK-SEMARANG_KUAS UTN 661-10" u="1"/>
        <s v="ATK-SEMARANG_KUAS UTN 661-11" u="1"/>
        <s v="ATK-SEMARANG_KUAS UTN 661-12" u="1"/>
        <s v="TERMINAL 2-CIREBON_DISPENSER BESI ENTER 505" u="1"/>
        <s v="TERMINAL 2-CIREBON_BOLA TENIS SET ISI 3PCS" u="1"/>
        <s v="TERMINAL 2-CIREBON_KEMOCHENG KOMPUTER" u="1"/>
        <s v="TERMINAL 2-CIREBON_P CASE XLG BD 193-27" u="1"/>
        <s v="TERMINAL 2-CIREBON_P CASE XLG BD 191-27" u="1"/>
        <s v="TERMINAL 2-CIREBON_P CASE XLG BD 194-26" u="1"/>
        <s v="TERMINAL 2-CIREBON_ASAHAN PAYU 823 AYAM" u="1"/>
        <s v="TERMINAL 2-CIREBON_ASAHAN PAYU 830 KUPU-KUPU" u="1"/>
        <s v="TERMINAL 2-CIREBON_ASAHAN PAYU 856 ANJING" u="1"/>
        <s v="TERMINAL 2-CIREBON_ASAHAN PAYU 827 ANGSA" u="1"/>
        <s v="TERMINAL 2-CIREBON_ASAHAN PAYU 831 IKAN" u="1"/>
        <s v="TERMINAL 2-CIREBON_GANTUNGAN KUNCI + AIR GLITER 706-1" u="1"/>
        <s v="TERMINAL 2-CIREBON_ISOLASI 608" u="1"/>
        <s v="TERMINAL 2-CIREBON_BENDERA MERAH/ PUTIH TALI TRISULA" u="1"/>
        <s v="TERMINAL 2-CIREBON_JARUM PENTUL HIJAB" u="1"/>
        <s v="TERMINAL 2-CIREBON_JARUM PENTUL CASING" u="1"/>
        <s v="TERMINAL 2-CIREBON_GLITTER GF-88/S" u="1"/>
        <s v="TERMINAL 2-CIREBON_GLITTER GF-88/G" u="1"/>
        <s v="TERMINAL 2-CIREBON_GLITTER GF-88 MIX" u="1"/>
        <s v="TERMINAL 2-CIREBON_GLITTER Y-04" u="1"/>
        <s v="TERMINAL 2-CIREBON_GLITTER Y-03" u="1"/>
        <s v="TERMINAL 2-CIREBON_GLITTER 785-12" u="1"/>
        <s v="TERMINAL 2-CIREBON_GLITTER GF-2012" u="1"/>
        <s v="TERMINAL 2-CIREBON_GLITTER GF-32" u="1"/>
        <s v="TERMINAL 2-CIREBON_SERBUK 286-12" u="1"/>
        <s v="TERMINAL 2-CIREBON_GLITTER Y-01" u="1"/>
        <s v="TERMINAL 2-CIREBON_KERTAS KREP POTONGAN JERSY KECIL" u="1"/>
        <s v="TERMINAL 2-CIREBON_KERTAS KREP JERSY M/P KECIL" u="1"/>
        <s v="TERMINAL 2-CIREBON_TAS KARUNG 55X65 (5565)" u="1"/>
        <s v="TERMINAL 2-CIREBON_TAS KARUNG 70X53 (7053)" u="1"/>
        <s v="TERMINAL 2-CIREBON_TAS BRANDED TANGGUNG SB-116" u="1"/>
        <s v="TERMINAL 2-CIREBON_TAS TALI GG-02 TANGGUNG GLITTER" u="1"/>
        <s v="TERMINAL 2-CIREBON_TAS TALI GG-02 TANGGUNG GILAP" u="1"/>
        <s v="TERMINAL 2-CIREBON_TAS SB/ XXL 0121 BTK" u="1"/>
        <s v="TERMINAL 2-CIREBON_TAS BRANDED 28 X 35,5" u="1"/>
        <s v="TERMINAL 2-CIREBON_TAS TALI GG-02 TANGGUNG BIASA" u="1"/>
        <s v="TERMINAL 2-CIREBON_TAS TUTUP PITA KADO FG-401 JUMBO" u="1"/>
        <s v="TERMINAL 2-CIREBON_TAS TUTUP PITA KADO FG-201 TANGGUNG" u="1"/>
        <s v="TERMINAL 2-CIREBON_TAS TALI GG-03 BESAR BIASA" u="1"/>
        <s v="TERMINAL 2-CIREBON_TAS TALI GG-03 BESAR TIMBUL" u="1"/>
        <s v="TERMINAL 2-CIREBON_TAS 804 LOVE YOU KECIL" u="1"/>
        <s v="TERMINAL 2-CIREBON_TAS TIDUR GGH-M (6 MOTIF)" u="1"/>
        <s v="TERMINAL 2-CIREBON_TAS TIDUR GGH-L (6 MOTIF)" u="1"/>
        <s v="TERMINAL 2-CIREBON_KARET PENTIL K" u="1"/>
        <s v="TERMINAL 2-CIREBON_MECHPEN TIZO G 09310 24PCS" u="1"/>
        <s v="TERMINAL 2-CIREBON_MECHPEN TIZO G 09312 (24PCS)" u="1"/>
        <s v="TERMINAL 2-CIREBON_MECHPEN TIZO G 09261 24PCS" u="1"/>
        <s v="TERMINAL 2-CIREBON_MECHPEN TIZO G-09307" u="1"/>
        <s v="TERMINAL 2-CIREBON_MECHPEN TIZO G 09305 24PCS" u="1"/>
        <s v="TERMINAL 2-CIREBON_STIP W/B ENTER 803 B" u="1"/>
        <s v="TERMINAL 2-CIREBON_PENGHAPUS W/B T 68" u="1"/>
        <s v="TERMINAL 2-CIREBON_GLITTER POWDER 15GR CC888" u="1"/>
        <s v="TERMINAL 2-CIREBON_TAS KERTAS BINTANG" u="1"/>
        <s v="TERMINAL 2-CIREBON_TIPEX KERTAS NO. 8588" u="1"/>
        <s v="TERMINAL 2-CIREBON_TIPEX KERTAS NO. 8589" u="1"/>
        <s v="TERMINAL 2-CIREBON_TIPEX KERTAS DP-902" u="1"/>
        <s v="TERMINAL 2-CIREBON_STABILLO SF-219" u="1"/>
        <s v="TERMINAL 2-CIREBON_GARISAN SABLON/GEOMETRI 098 (1 BOX=50 PCS)" u="1"/>
        <s v="TERMINAL 2-CIREBON_GARISAN MICROTOP 30CM MT 930" u="1"/>
        <s v="TERMINAL 2-CIREBON_GARISAN GASTA 0732 KOTAK" u="1"/>
        <s v="TERMINAL 2-CIREBON_GARISAN GASTA 0731 &amp; 0733 POLKADOT" u="1"/>
        <s v="TERMINAL 2-CIREBON_GARISAN ALUMINIUM KOALA 30CM" u="1"/>
        <s v="TERMINAL 2-CIREBON_GARISAN ALUMINIUM KOALA 20CM" u="1"/>
        <s v="TERMINAL 2-CIREBON_GARISAN BESI V-TRO 30CM" u="1"/>
        <s v="TERMINAL 2-CIREBON_GARISAN ROTARY BESAR" u="1"/>
        <s v="TERMINAL 2-CIREBON_GARISAN SABLON 8418" u="1"/>
        <s v="TERMINAL 2-CIREBON_GARISAN SABLON BULAT 1896" u="1"/>
        <s v="TERMINAL 2-CIREBON_GARISAN BESI ENTER 40CM TEBAL" u="1"/>
        <s v="TERMINAL 2-CIREBON_GARISAN BESI ENTER 50CM TEBAL" u="1"/>
        <s v="TERMINAL 2-CIREBON_GARISAN BESI ENTER 60CM TEBAL" u="1"/>
        <s v="TERMINAL 2-CIREBON_GARISAN 17CM HELLO KITTY KT005" u="1"/>
        <s v="TERMINAL 2-CIREBON_GARISAN MIKA DEBOZZ 30CM DB P 072" u="1"/>
        <s v="TERMINAL 2-CIREBON_GARISAN MIKA 30CM ENTER 675" u="1"/>
        <s v="TERMINAL 2-CIREBON_STABILO DEBOZZ SB 007" u="1"/>
        <s v="TERMINAL 2-CIREBON_BP DEBOZZ 0.28 DB-GP 800 HI-Q" u="1"/>
        <s v="TERMINAL 2-CIREBON_BP DEBOZZ 0.28 DB-GP 800 BIRU" u="1"/>
        <s v="TERMINAL 2-CIREBON_MECHPEN TIZO G 9006 A" u="1"/>
        <s v="TERMINAL 2-CIREBON_BP GEL ZHIXIN G 3166" u="1"/>
        <s v="TERMINAL 2-CIREBON_BP GEL 708" u="1"/>
        <s v="TERMINAL 2-CIREBON_BP DEBOZZ DB-530" u="1"/>
        <s v="TERMINAL 2-CIREBON_BP GEL TIZO TG 348F FANCY" u="1"/>
        <s v="TERMINAL 2-CIREBON_BP GEL ZHIXIN G 5005" u="1"/>
        <s v="TERMINAL 2-CIREBON_BP GEL ZHIXIN G 5018" u="1"/>
        <s v="TERMINAL 2-CIREBON_BP GEL KOALA GP-168-A MERAH" u="1"/>
        <s v="TERMINAL 2-CIREBON_BP GEL KOALA GP-168-H HJ MUDA" u="1"/>
        <s v="TERMINAL 2-CIREBON_BP GEL KOALA GP-168-D VL" u="1"/>
        <s v="TERMINAL 2-CIREBON_BP TIZO TG 31060" u="1"/>
        <s v="TERMINAL 2-CIREBON_BP TIZO TECHJOB TG 322B" u="1"/>
        <s v="TERMINAL 2-CIREBON_W COLOUR 12W MOZAKI" u="1"/>
        <s v="TERMINAL 2-CIREBON_ACRYLIC 12W MOZAKI" u="1"/>
        <s v="TERMINAL 2-CIREBON_GARISAN SEGITIGA KOJIKO NO.12" u="1"/>
        <s v="TERMINAL 2-CIREBON_ISI GEL V-TRO 2021 BARBIE" u="1"/>
        <s v="TERMINAL 2-CIREBON_ISI GEL ELSON ES-230 DINO" u="1"/>
        <s v="TERMINAL 2-CIREBON_ISI GEL ELSON ES-222 DORAEMON" u="1"/>
        <s v="TERMINAL 2-CIREBON_TAS BATIK MJ 1 KECIL" u="1"/>
        <s v="TERMINAL 2-CIREBON_STIP W/B ENTER 823 K" u="1"/>
        <s v="SUKSES MAKMUR (GROSIR)-COMAL_BP GEL ZUI XUA HY-1020 HITAM" u="1"/>
        <s v="RATNA-WONOSOBO_TAS TIDUR GGH-S (6 MOTIF)" u="1"/>
        <s v="RATNA-WONOSOBO_TAS TIDUR GGH-M (6 MOTIF)" u="1"/>
        <s v="RATNA-WONOSOBO_TAS TIDUR GGH-L (6 MOTIF)" u="1"/>
        <s v="RATNA-WONOSOBO_TAS TUTUP PITA KADO FG-301 BESAR" u="1"/>
        <s v="RATNA-WONOSOBO_TAS TUTUP PITA KADO FG-101 KECIL" u="1"/>
        <s v="RATNA-WONOSOBO_TAS TUTUP PITA KADO FG-201 TANGGUNG" u="1"/>
        <s v="SANDI-CIREBON_ISI GEL TG 308 HT" u="1"/>
        <s v="SANDI-CIREBON_ISI GEL TG 308 B" u="1"/>
        <s v="SANDI-CIREBON_JANGKA MS-4001 KOALA" u="1"/>
        <s v="SANDI-CIREBON_NOTEBOOK SPIRAL 28850-65" u="1"/>
        <s v="SANDI-CIREBON_NOTEBOOK SPIRAL 28850-62" u="1"/>
        <s v="SANDI-CIREBON_NOTEBOOK SPIRAL 28850-64" u="1"/>
        <s v="SANDI-CIREBON_NOTEBOOK SPIRAL 28850-61" u="1"/>
        <s v="SANDI-CIREBON_NOTEBOOK SPIRAL 28850-67" u="1"/>
        <s v="SANDI-CIREBON_NOTEBOOK SPIRAL 28825-67" u="1"/>
        <s v="SANDI-CIREBON_NOTEBOOK SPIRAL 28825-63" u="1"/>
        <s v="SANDI-CIREBON_NOTEBOOK SPIRAL 28825-65" u="1"/>
        <s v="SANDI-CIREBON_NOTEBOOK SPIRAL 28825-62" u="1"/>
        <s v="SANDI-CIREBON_NOTEBOOK SPIRAL 25100-67" u="1"/>
        <s v="SANDI-CIREBON_NOTEBOOK SPIRAL 25100-64" u="1"/>
        <s v="SANDI-CIREBON_CRAYON PUTAR 12W PANJANG AVENGER" u="1"/>
        <s v="SANDI-CIREBON_CRAYON PUTAR 12W PANJANG CARS/ SPD" u="1"/>
        <s v="SANDI-CIREBON_KERTAS KREP JERSY M/P KECIL" u="1"/>
        <s v="GANGGA-WONOSOBO_TAS TIDUR GGH-L (6 MOTIF)" u="1"/>
        <s v="GANGGA-WONOSOBO_TAS TIDUR GGH-M (6 MOTIF)" u="1"/>
        <s v="GANGGA-WONOSOBO_TAS TIDUR GGH-S (6 MOTIF)" u="1"/>
        <s v="GANGGA-WONOSOBO_SKETCH BOOK A4 56184" u="1"/>
        <s v="GANGGA-WONOSOBO_SKETCH BOOK A4 56172" u="1"/>
        <s v="GANGGA-WONOSOBO_SKETCH BOOK A4 56183" u="1"/>
        <s v="GANGGA-WONOSOBO_SKETCH BOOK A4 56182" u="1"/>
        <s v="GANGGA-WONOSOBO_SKETCH BOOK A4 56181" u="1"/>
        <s v="GANGGA-WONOSOBO_BP GEL KOALA GP-168-A MERAH" u="1"/>
        <s v="GANGGA-WONOSOBO_BP GEL KOALA GP-168-E OR" u="1"/>
        <s v="GANGGA-WONOSOBO_BP GEL KOALA GP-168-B BR" u="1"/>
        <s v="GANGGA-WONOSOBO_BP GEL KOALA GP-168-D VL" u="1"/>
        <s v="GANGGA-WONOSOBO_BP GEL KOALA GP-168-G PK" u="1"/>
        <s v="GANGGA-WONOSOBO_BP GEL KOALA GP-168-I COKLAT" u="1"/>
        <s v="GANGGA-WONOSOBO_BP GEL TF-1191 BODY WR 0.3MM HIGHTECH" u="1"/>
        <s v="GANGGA-WONOSOBO_DISPENSER TS-0032" u="1"/>
        <s v="GANGGA-WONOSOBO_KOMPAS VT 45-3" u="1"/>
        <s v="GANGGA-WONOSOBO_TALI ID CARD PEONY BIRU" u="1"/>
        <s v="GANGGA-WONOSOBO_TALI ID CARD PEONY PUTIH" u="1"/>
        <s v="GANGGA-WONOSOBO_GARISAN SABLON/GEOMETRI 098 (1 BOX=50 PCS)" u="1"/>
        <s v="GANGGA-WONOSOBO_GARISAN SABLON/GEOMETRI 095 (1 BOX=50 PCS)" u="1"/>
        <s v="GANGGA-WONOSOBO_BP GEL KOALA GP-168-J KNG" u="1"/>
        <s v="GANGGA-WONOSOBO_BP GEL KOALA GP-168-C HJ" u="1"/>
        <s v="GANGGA-WONOSOBO_KUAS 21839-16" u="1"/>
        <s v="GANGGA-WONOSOBO_KUAS SET 251-163A" u="1"/>
        <s v="GANGGA-WONOSOBO_KUAS 21839-6" u="1"/>
        <s v="GANGGA-WONOSOBO_KUAS 21839-10B" u="1"/>
        <s v="GANGGA-WONOSOBO_STATIONERY SET 8898" u="1"/>
        <s v="GANGGA-WONOSOBO_KUAS 251-6TB" u="1"/>
        <s v="GANGGA-WONOSOBO_KUAS 251 6HB" u="1"/>
        <s v="GANGGA-WONOSOBO_KUAS SET B-6636" u="1"/>
        <s v="GANGGA-WONOSOBO_KUAS 21839-5H" u="1"/>
        <s v="GANGGA-WONOSOBO_KUAS 21839-6HP" u="1"/>
        <s v="GANGGA-WONOSOBO_KUAS 21839-5HB" u="1"/>
        <s v="GANGGA-WONOSOBO_KUAS 21839-4S" u="1"/>
        <s v="GANGGA-WONOSOBO_KUAS 251-73A" u="1"/>
        <s v="GANGGA-WONOSOBO_KUAS K7NIL" u="1"/>
        <s v="GANGGA-WONOSOBO_KUAS 251-6TJ" u="1"/>
        <s v="GANGGA-WONOSOBO_KUAS 21839-4" u="1"/>
        <s v="GANGGA-WONOSOBO_KUAS SET A1" u="1"/>
        <s v="GANGGA-WONOSOBO_KUAS SET A2" u="1"/>
        <s v="GANGGA-WONOSOBO_KUAS SET A3" u="1"/>
        <s v="GANGGA-WONOSOBO_KUAS SET A4" u="1"/>
        <s v="GANGGA-WONOSOBO_KUAS SET A5" u="1"/>
        <s v="GANGGA-WONOSOBO_KUAS SET A6" u="1"/>
        <s v="GANGGA-WONOSOBO_KUAS SET A7" u="1"/>
        <s v="GANGGA-WONOSOBO_KUAS SET A8" u="1"/>
        <s v="GANGGA-WONOSOBO_KUAS SET A9" u="1"/>
        <s v="GANGGA-WONOSOBO_KUAS SET A10" u="1"/>
        <s v="GANGGA-WONOSOBO_KUAS SET A11" u="1"/>
        <s v="GANGGA-WONOSOBO_KUAS SET A12" u="1"/>
        <s v="GANGGA-WONOSOBO_KUAS SET B1" u="1"/>
        <s v="GANGGA-WONOSOBO_KUAS SET B2" u="1"/>
        <s v="GANGGA-WONOSOBO_KUAS SET B3" u="1"/>
        <s v="GANGGA-WONOSOBO_KUAS SET B4" u="1"/>
        <s v="GANGGA-WONOSOBO_KUAS SET B5" u="1"/>
        <s v="GANGGA-WONOSOBO_KUAS SET B6" u="1"/>
        <s v="GANGGA-WONOSOBO_KUAS SET B7" u="1"/>
        <s v="GANGGA-WONOSOBO_KUAS SET B8" u="1"/>
        <s v="GANGGA-WONOSOBO_KUAS SET B9" u="1"/>
        <s v="GANGGA-WONOSOBO_KUAS SET B10" u="1"/>
        <s v="GANGGA-WONOSOBO_KUAS SET B11" u="1"/>
        <s v="GANGGA-WONOSOBO_KUAS SET B12" u="1"/>
        <s v="GANGGA-WONOSOBO_GARISAN SET 20CM 8182 (1 BOX=40 PCS)" u="1"/>
        <s v="GANGGA-WONOSOBO_GARISAN SET 20CM 8177 (1 BOX=40 PCS)" u="1"/>
        <s v="GANGGA-WONOSOBO_GARISAN SET 20CM 8208 (1 BOX=40 PCS)" u="1"/>
        <s v="GANGGA-WONOSOBO_GARISAN BESI YOEKER 15CM" u="1"/>
        <s v="GANGGA-WONOSOBO_GARISAN BESI YOEKER 20CM" u="1"/>
        <s v="GANGGA-WONOSOBO_GARISAN BESI YOEKER 30CM (5030) ORANYE" u="1"/>
        <s v="GANGGA-WONOSOBO_NOTEBOOK SPIRAL 8417" u="1"/>
        <s v="GANGGA-WONOSOBO_BP DEBOZZ 0.28 DB-GP 800 HI-Q" u="1"/>
        <s v="GANGGA-WONOSOBO_PENSIL E-01 + STIP" u="1"/>
        <s v="GANGGA-WONOSOBO_BP GEL + GANTUNGAN A931" u="1"/>
        <s v="GANGGA-WONOSOBO_BP GEL + GANTUNGAN 701" u="1"/>
        <s v="GANGGA-WONOSOBO_ASAHAN MEJA HELLO KITTY KT 8009" u="1"/>
        <s v="GANGGA-WONOSOBO_ASAHAN TOPLES R-5857 KITTY (1 TOP=17PCS)" u="1"/>
        <s v="GANGGA-WONOSOBO_BP GEL DTIAN A 93" u="1"/>
        <s v="GANGGA-WONOSOBO_BP GEL DTIAN DT-612" u="1"/>
        <s v="GANGGA-WONOSOBO_WATER COLOUR V-TRO" u="1"/>
        <s v="GANGGA-WONOSOBO_CAT ACRYLIC A12 - 9 12W" u="1"/>
        <s v="GANGGA-WONOSOBO_CAT ACRYLIC COLOUR PAINT V-TRO" u="1"/>
        <s v="GANGGA-WONOSOBO_DISPENSER BESI ENTER 505" u="1"/>
        <s v="GANGGA-WONOSOBO_CAT ACRYLIC COLOUR TF AC-006M METALIC" u="1"/>
        <s v="GANGGA-WONOSOBO_CAT ACRYLIC COLOUR TF AC-005P PASTEL" u="1"/>
        <s v="GANGGA-WONOSOBO_CAT ACRYLIC COLOUR TF AC-004N NEON" u="1"/>
        <s v="GANGGA-WONOSOBO_CAT ACRYLIC COLOUR TF AC-002" u="1"/>
        <s v="GANGGA-WONOSOBO_DISPENSER KUROMI" u="1"/>
        <s v="GANGGA-WONOSOBO_SEMPOA JAYA 13 BARIS" u="1"/>
        <s v="GANGGA-WONOSOBO_SEMPOA JAYA 17 BARIS" u="1"/>
        <s v="GANGGA-WONOSOBO_P CASE MAGNIT CALC SPS 8631" u="1"/>
        <s v="GANGGA-WONOSOBO_PENSIL CASE A-1037 + CAL" u="1"/>
        <s v="GANGGA-WONOSOBO_ISI GEL PEN DTIAN GR-088 (ISI 6 PCS TABUNG)" u="1"/>
        <s v="GANGGA-WONOSOBO_CUTTER KENKO 918C" u="1"/>
        <s v="GANGGA-WONOSOBO_CUTTER L500-JZ" u="1"/>
        <s v="GANGGA-WONOSOBO_CUTTER TACO 88 BESAR" u="1"/>
        <s v="GANGGA-WONOSOBO_CATUR MAGNIT TNT AO32" u="1"/>
        <s v="GANGGA-WONOSOBO_GLITTER RENTENG EMAS" u="1"/>
        <s v="GANGGA-WONOSOBO_GLITTER RENTENG SILVER" u="1"/>
        <s v="GANGGA-WONOSOBO_GLITTER GF-32" u="1"/>
        <s v="GANGGA-WONOSOBO_ASAHAN TOPLES 8816 ASTRONOT (1 TOP=48 PCS)" u="1"/>
        <s v="GANGGA-WONOSOBO_P WARNA TRIFELO 12W" u="1"/>
        <s v="GANGGA-WONOSOBO_OIL PASTEL HW 12" u="1"/>
        <s v="GANGGA-WONOSOBO_CAT ACRYLIC V-TECH" u="1"/>
        <s v="GANGGA-WONOSOBO_ASAHAN + STIP SIKAT SP 2014" u="1"/>
        <s v="GANGGA-WONOSOBO_ASAHAN + STIP SIKAT SP 8866" u="1"/>
        <s v="GANGGA-WONOSOBO_ASAHAN + STIP SIKAT LS 612" u="1"/>
        <s v="GANGGA-WONOSOBO_ASAHAN + STIP SIKAT SP 6035" u="1"/>
        <s v="GANGGA-WONOSOBO_ASAHAN + STIP SIKAT LS 607" u="1"/>
        <s v="GANGGA-WONOSOBO_ASAHAN + STIP SIKAT DISNEY" u="1"/>
        <s v="GANGGA-WONOSOBO_PALET ANGGUR" u="1"/>
        <s v="GANGGA-WONOSOBO_PALET APEL" u="1"/>
        <s v="GANGGA-WONOSOBO_PALET CAT AIR SAKURA PUTIH UTN" u="1"/>
        <s v="GANGGA-WONOSOBO_PALET CAT AIR SAKURA TRANS" u="1"/>
        <s v="GANGGA-WONOSOBO_NOTEBOOK SPIRAL 1316" u="1"/>
        <s v="GANGGA-WONOSOBO_BUSINESS FILE SIKA AC-106 MERAH" u="1"/>
        <s v="GANGGA-WONOSOBO_BUSINESS FILE SIKA AC-106 KUNING" u="1"/>
        <s v="GANGGA-WONOSOBO_BUSINESS FILE SIKA AC-106 PUTIH" u="1"/>
        <s v="GANGGA-WONOSOBO_BUSINESS FILE SIKA AC-106 BIRU" u="1"/>
        <s v="GANGGA-WONOSOBO_BUSINESS FILE SIKA AC-106 HIJAU" u="1"/>
        <s v="GANGGA-WONOSOBO_MAP KANCING 1 SIKA AC-05 PUTIH" u="1"/>
        <s v="GANGGA-WONOSOBO_MAP KANCING 1 SIKA AC-05 KUNING" u="1"/>
        <s v="GANGGA-WONOSOBO_MAP KANCING 1 SIKA AC-05 HIJAU" u="1"/>
        <s v="GANGGA-WONOSOBO_MAP KANCING 1 SIKA AC-05 MERAH" u="1"/>
        <s v="GANGGA-WONOSOBO_MAP KANCING 1 SIKA AC-05 BIRU" u="1"/>
        <s v="SAHABAT BARU-PARAKAN_NAME TAG DOS BIRU" u="1"/>
        <s v="SAHABAT BARU-PARAKAN_ASAHAN PAYU 849 STROBERI" u="1"/>
        <s v="SAHABAT BARU-PARAKAN_ASAHAN PAYU 830 KUPU-KUPU" u="1"/>
        <s v="SAHABAT BARU-PARAKAN_ASAHAN PAYU 823 AYAM" u="1"/>
        <s v="SAHABAT BARU-PARAKAN_ASAHAN PAYU 847 KURA-KURA" u="1"/>
        <s v="SAHABAT BARU-PARAKAN_ASAHAN PAYU 846 KUDA GOYANG" u="1"/>
        <s v="SAHABAT BARU-PARAKAN_ASAHAN PAYU 845 KEPITING" u="1"/>
        <s v="SAHABAT BARU-PARAKAN_ASAHAN PAYU 831 IKAN" u="1"/>
        <s v="SAHABAT BARU-PARAKAN_ASAHAN PAYU 856 ANJING" u="1"/>
        <s v="SAHABAT BARU-PARAKAN_ASAHAN PAYU 827 ANGSA" u="1"/>
        <s v="SAHABAT BARU-PARAKAN_BUSINESS FILE SIKA AC-106 HIJAU" u="1"/>
        <s v="SAHABAT BARU-PARAKAN_CAT ACRYLIC TF 001" u="1"/>
        <s v="SAHABAT BARU-PARAKAN_ISI STAPLER 13/8 JOSS" u="1"/>
        <s v="SINAR CAHAYA NIRMALA-BREBES_GARISAN BUSUR 360 KOJIKO 12CM" u="1"/>
        <s v="SINAR CAHAYA NIRMALA-BREBES_GARISAN BUSUR ENTER NO.4 (120)" u="1"/>
        <s v="SINAR CAHAYA NIRMALA-BREBES_GARISAN BESI YOEKER 30CM (5030) ORANYE" u="1"/>
        <s v="SINAR CAHAYA NIRMALA-BREBES_GARISAN BESI V-TRO 30CM" u="1"/>
        <s v="SINAR CAHAYA NIRMALA-BREBES_BUSUR 4 ENTER TEBAL" u="1"/>
        <s v="SINAR CAHAYA NIRMALA-BREBES_GARISAN BUSUR LINGKARAN TF 1989" u="1"/>
        <s v="SINAR CAHAYA NIRMALA-BREBES_GARISAN MICROTOP 30CM MT 930" u="1"/>
        <s v="SINAR CAHAYA NIRMALA-BREBES_GARISAN GASTA 0732 KOTAK" u="1"/>
        <s v="SINAR CAHAYA NIRMALA-BREBES_GARISAN GASTA 0731 &amp; 0733 POLKADOT" u="1"/>
        <s v="SINAR CAHAYA NIRMALA-BREBES_GARISAN 30CM ALUMINIUM GLITTER" u="1"/>
        <s v="SINAR CAHAYA NIRMALA-BREBES_GARISAN ALUMINIUM KOALA 30CM" u="1"/>
        <s v="SINAR CAHAYA NIRMALA-BREBES_GARISAN MIKA DEBOZZ 30CM DB P 072" u="1"/>
        <s v="SINAR CAHAYA NIRMALA-BREBES_GARISAN 30CM DF 3109" u="1"/>
        <s v="SINAR CAHAYA NIRMALA-BREBES_GARISAN 30CM KM-8833" u="1"/>
        <s v="SINAR CAHAYA NIRMALA-BREBES_GARISAN BESI YOEKER 20CM" u="1"/>
        <s v="SINAR CAHAYA NIRMALA-BREBES_BP HITECH JOSS GP-168 0.28MM" u="1"/>
        <s v="SINAR CAHAYA NIRMALA-BREBES_BP GEL SAFARI SF-559 HITAM" u="1"/>
        <s v="SINAR CAHAYA NIRMALA-BREBES_BP TF 1022" u="1"/>
        <s v="SINAR CAHAYA NIRMALA-BREBES_BP GEL TF-1190 0.3MM HIGHTECH (H)" u="1"/>
        <s v="SINAR CAHAYA NIRMALA-BREBES_BP GEL TF-1191 BODY WR 0.3MM HIGHTECH" u="1"/>
        <s v="SINAR CAHAYA NIRMALA-BREBES_BP GEL KOALA GP-168" u="1"/>
        <s v="SINAR CAHAYA NIRMALA-BREBES_BP TF-3115 HIGHTECH KNOCK" u="1"/>
        <s v="SINAR CAHAYA NIRMALA-BREBES_BP TF G 3114 0.3MM HIGHTECH KNOCK" u="1"/>
        <s v="SINAR CAHAYA NIRMALA-BREBES_BP GEL ZUI XUA HY-1020 HITAM" u="1"/>
        <s v="SINAR CAHAYA NIRMALA-BREBES_BP GEL DTIAN DT-612" u="1"/>
        <s v="SINAR CAHAYA NIRMALA-BREBES_BP GEL DTIAN A 93" u="1"/>
        <s v="SINAR CAHAYA NIRMALA-BREBES_BP DEBOZZ DB G 09" u="1"/>
        <s v="SINAR CAHAYA NIRMALA-BREBES_BP YOEKER 2307 4W" u="1"/>
        <s v="SINAR CAHAYA NIRMALA-BREBES_BP DV 8003 (IPEN 14)" u="1"/>
        <s v="SINAR CAHAYA NIRMALA-BREBES_JANGKA MS-4001 KOALA" u="1"/>
        <s v="SINAR CAHAYA NIRMALA-BREBES_JANGKA JF 8021" u="1"/>
        <s v="SINAR CAHAYA NIRMALA-BREBES_STIP W/B CLEAR B" u="1"/>
        <s v="SINAR CAHAYA NIRMALA-BREBES_BP DB 550" u="1"/>
        <s v="SINAR CAHAYA NIRMALA-BREBES_PW 24W KAYAGI KY-CP 0724" u="1"/>
        <s v="SINAR CAHAYA NIRMALA-BREBES_PENSIL TF 99 S" u="1"/>
        <s v="SINAR CAHAYA NIRMALA-BREBES_PENSIL TF 88 S" u="1"/>
        <s v="SINAR CAHAYA NIRMALA-BREBES_PENSIL 2B KAYAGI KY-PF 3092" u="1"/>
        <s v="SINAR CAHAYA NIRMALA-BREBES_BP SIKA GP 340" u="1"/>
        <s v="SINAR CAHAYA NIRMALA-BREBES_GARISAN SET 20CM 8182 (1 BOX=40 PCS)" u="1"/>
        <s v="SINAR CAHAYA NIRMALA-BREBES_GARISAN 40CM KOJIKO" u="1"/>
        <s v="SINAR CAHAYA NIRMALA-BREBES_GARISAN SET 8020C" u="1"/>
        <s v="SINAR CAHAYA NIRMALA-BREBES_GARISAN SET 18CM BC-8996" u="1"/>
        <s v="SINAR CAHAYA NIRMALA-BREBES_GARISAN SET 20CM BJ 20136" u="1"/>
        <s v="SINAR CAHAYA NIRMALA-BREBES_PENSIL DM 7812" u="1"/>
        <s v="SINAR CAHAYA NIRMALA-BREBES_GEL 10W 810B" u="1"/>
        <s v="SINAR CAHAYA NIRMALA-BREBES_STABILLO TOZCHA TZ 8001" u="1"/>
        <s v="SINAR CAHAYA NIRMALA-BREBES_PENSIL TF 788" u="1"/>
        <s v="SINAR CAHAYA NIRMALA-BREBES_GARISAN BESI ENTER 50CM TEBAL" u="1"/>
        <s v="SINAR CAHAYA NIRMALA-BREBES_TIPEX KERTAS 0847 MINI" u="1"/>
        <s v="SINAR CAHAYA NIRMALA-BREBES_TIPEX KERTAS DP-902" u="1"/>
        <s v="SINAR CAHAYA NIRMALA-BREBES_TIPEX MICROTOP MT 737" u="1"/>
        <s v="SINAR CAHAYA NIRMALA-BREBES_TIPEX KERTAS NO.8539" u="1"/>
        <s v="SINAR CAHAYA NIRMALA-BREBES_GUNTING INFICO SC 40" u="1"/>
        <s v="SINAR CAHAYA NIRMALA-BREBES_GUNTING INFICO SC 50" u="1"/>
        <s v="SINAR CAHAYA NIRMALA-BREBES_GUNTING IDEAL K 100" u="1"/>
        <s v="SINAR CAHAYA NIRMALA-BREBES_GUNTING IDEAL K-300" u="1"/>
        <s v="SINAR CAHAYA NIRMALA-BREBES_GUNTING JUNIOR J 100" u="1"/>
        <s v="SINAR CAHAYA NIRMALA-BREBES_GUNTING JUNIOR J-500" u="1"/>
        <s v="SINAR CAHAYA NIRMALA-BREBES_KARTU UNDANGAN ANAK BESAR A1100" u="1"/>
        <s v="SINAR CAHAYA NIRMALA-BREBES_STICK NOTE TF 654-4C" u="1"/>
        <s v="SINAR CAHAYA NIRMALA-BREBES_STICK NOTE TF 654-8C" u="1"/>
        <s v="SINAR CAHAYA NIRMALA-BREBES_POST IT WALITO WLT-8839" u="1"/>
        <s v="SINAR CAHAYA NIRMALA-BREBES_POST IT WALITO WLT-8909" u="1"/>
        <s v="SINAR CAHAYA NIRMALA-BREBES_STICK NOTE DF A 03 L (GARIS)" u="1"/>
        <s v="SINAR CAHAYA NIRMALA-BREBES_STICKER NAMA FANCY" u="1"/>
        <s v="SINAR CAHAYA NIRMALA-BREBES_BOOK END SB-8877" u="1"/>
        <s v="SINAR CAHAYA NIRMALA-BREBES_BOOK END SB-8899" u="1"/>
        <s v="SINAR CAHAYA NIRMALA-BREBES_MAP MICROTOP BE 55" u="1"/>
        <s v="SINAR CAHAYA NIRMALA-BREBES_MAP KANCING 1 MICROTOP MT-119 BIRU" u="1"/>
        <s v="SINAR CAHAYA NIRMALA-BREBES_BALON LKF 3200 M 5" u="1"/>
        <s v="SINAR CAHAYA NIRMALA-BREBES_BALON HB LKF 4W LKF 3200 HB4" u="1"/>
        <s v="SINAR CAHAYA NIRMALA-BREBES_BALON BL 1006" u="1"/>
        <s v="SINAR CAHAYA NIRMALA-BREBES_ABJAD H027 BESAR" u="1"/>
        <s v="SINAR CAHAYA NIRMALA-BREBES_LEM FANCY 1358 (12)" u="1"/>
        <s v="SINAR CAHAYA NIRMALA-BREBES_DOUBLE TAPE NIPPON 1 HJ" u="1"/>
        <s v="SINAR CAHAYA NIRMALA-BREBES_MESIN TEMBAK BIXDONE HE E2010 KECIL" u="1"/>
        <s v="SINAR CAHAYA NIRMALA-BREBES_LILIN ANGKA SHINTOENG NO. 1" u="1"/>
        <s v="SINAR CAHAYA NIRMALA-BREBES_LILIN ANGKA SHINTOENG NO. 3" u="1"/>
        <s v="SINAR CAHAYA NIRMALA-BREBES_LILIN ANGKA SHINTOENG NO. 4" u="1"/>
        <s v="SINAR CAHAYA NIRMALA-BREBES_LILIN ANGKA SHINTOENG NO. 6" u="1"/>
        <s v="SINAR CAHAYA NIRMALA-BREBES_LILIN ANGKA SHINTOENG NO. 8" u="1"/>
        <s v="SINAR CAHAYA NIRMALA-BREBES_LILIN ANGKA SHINTOENG NO. 9" u="1"/>
        <s v="SINAR CAHAYA NIRMALA-BREBES_TOPENG BADUT" u="1"/>
        <s v="SINAR CAHAYA NIRMALA-BREBES_PENSIL CHUNG HWA 2B 6151" u="1"/>
        <s v="CAHAYA BUSUR-BOJONEGORO_ID CARD B3 IMPORT" u="1"/>
        <s v="CAHAYA BUSUR-BOJONEGORO_ID CARD A3 IMPORT" u="1"/>
        <s v="CAHAYA BUSUR-BOJONEGORO_ID CARD B2 IMPORT" u="1"/>
        <s v="CAHAYA BUSUR-BOJONEGORO_ID CARD B4 IMPORT" u="1"/>
        <s v="SISWA-WONOSOBO_SILET RENTENG V-TRO" u="1"/>
        <s v="SISWA-WONOSOBO_ASAHAN TOPLES 8816 ASTRONOT (1 TOP=48 PCS)" u="1"/>
        <s v="SISWA-WONOSOBO_ASAHAN TOPLES 8817 UNICORN (1 TOP=40 PCS)" u="1"/>
        <s v="SISWA-WONOSOBO_ASAHAN TOPLES 623 KUROMI (1 TOP=52 PCS)" u="1"/>
        <s v="SBM-SEMARANG_MECHPEN TIZO TM 030A-2" u="1"/>
        <s v="INDOFOTOCOPY-PARAKAN_ISI STAPLER 13/8 JOSS" u="1"/>
        <s v="INDOFOTOCOPY-PARAKAN_CAT AIR MARRIES 1325 12W GM &amp; BT" u="1"/>
        <s v="HT JAYA-JUWANA_PENSIL 951" u="1"/>
        <s v="HT JAYA-JUWANA_PENSIL 950" u="1"/>
        <s v="HT JAYA-JUWANA_PENSIL 940" u="1"/>
        <s v="HT JAYA-JUWANA_PENSIL 938" u="1"/>
        <s v="HT JAYA-JUWANA_PALET ANGGUR" u="1"/>
        <s v="HT JAYA-JUWANA_PALET APEL" u="1"/>
        <s v="HT JAYA-JUWANA_KUAS UTN 661-8" u="1"/>
        <s v="HT JAYA-JUWANA_CATUR MAGNIT TNT AO32" u="1"/>
        <s v="SISWA-PEKALONGAN_ISOLASI 608" u="1"/>
        <s v="SISWA-PEKALONGAN_BP GEL MD-240 (36)" u="1"/>
        <s v="NIKISAE-TULUNGAGUNG_CAT ACRYLIC TF 001" u="1"/>
        <s v="NIKISAE-TULUNGAGUNG_CAT ACRYLIC COLOUR TF AC-002" u="1"/>
        <s v="NIKISAE-TULUNGAGUNG_CAT ACRYLIC TF 003" u="1"/>
        <s v="NIKISAE-TULUNGAGUNG_CAT ACRYLIC COLOUR TF AC-004N NEON" u="1"/>
        <s v="NIKISAE-TULUNGAGUNG_CAT ACRYLIC COLOUR TF AC-006M METALIC" u="1"/>
        <s v="LARIS BARU-MUNTILAN_CAT ACRYLIC V-TECH" u="1"/>
        <s v="LARIS BARU-MUNTILAN_CAT ACRYLIC TF 001" u="1"/>
        <s v="TWINS-SEMARANG_KUAS UTN 661-1" u="1"/>
        <s v="TWINS-SEMARANG_KUAS UTN 661-2" u="1"/>
        <s v="TWINS-SEMARANG_KUAS UTN 661-3" u="1"/>
        <s v="TWINS-SEMARANG_KUAS UTN 661-4" u="1"/>
        <s v="TWINS-SEMARANG_KUAS UTN 661-5" u="1"/>
        <s v="TWINS-SEMARANG_KUAS UTN 661-6" u="1"/>
        <s v="TWINS-SEMARANG_KUAS UTN 661-7" u="1"/>
        <s v="TWINS-SEMARANG_KUAS UTN 661-8" u="1"/>
        <s v="TWINS-SEMARANG_KUAS UTN 661-9" u="1"/>
        <s v="TWINS-SEMARANG_KUAS UTN 661-10" u="1"/>
        <s v="TWINS-SEMARANG_KUAS UTN 661-11" u="1"/>
        <s v="TWINS-SEMARANG_KUAS UTN 661-12" u="1"/>
        <s v="TWINS-SEMARANG_GUNTING GUNINDO MM GU03" u="1"/>
        <s v="ABC-MAGELANG_GARISAN BT NO.6 SEGITIGA" u="1"/>
        <s v="ABC-MAGELANG_GARISAN BT NO.8 SEGITIGA" u="1"/>
        <s v="ABC-MAGELANG_BP DEBOZZ DB G 05" u="1"/>
        <s v="GRAFIKA-JEPARA_BP DEBOZZ DB G 05" u="1"/>
        <s v="GRAFIKA-JEPARA_NOTEBOOK SPIRAL 28825-67" u="1"/>
        <s v="GRAFIKA-JEPARA_NOTEBOOK 18100-52" u="1"/>
        <s v="GRAFIKA-JEPARA_SKETCH BOOK 8K HMX-45002 TOWN (45LBR)" u="1"/>
        <s v="GRAFIKA-JEPARA_GARISAN SABLON/GEOMETRI 095 (1 BOX=50 PCS)" u="1"/>
        <s v="GRAFIKA-JEPARA_GARISAN SABLON/GEOMETRI 098 (1 BOX=50 PCS)" u="1"/>
        <s v="GRAFIKA-JEPARA_PAPAN W/B JL-115" u="1"/>
        <s v="GRAFIKA-JEPARA_PAPAN W/B JL-116" u="1"/>
        <s v="GRAFIKA-JEPARA_TEROMPET TR OW-02" u="1"/>
        <s v="GRAFIKA-JEPARA_BP DEBOZZ 0.28 DB-GP 800 HI-Q" u="1"/>
        <s v="GRAFIKA-JEPARA_ID CARD B2 IMPORT" u="1"/>
        <s v="GRAFIKA-JEPARA_NOTEBOOK SPIRAL 1316" u="1"/>
        <s v="GRAFIKA-JEPARA_SEMPOA 8022" u="1"/>
        <s v="GRAFIKA-JEPARA_SEMPOA 8025" u="1"/>
        <s v="GRAFIKA-JEPARA_BP GEL 933" u="1"/>
        <s v="GRAFIKA-JEPARA_BP GEL DTIAN BIASA 9908" u="1"/>
        <s v="GRAFIKA-JEPARA_BP GEL DT 9906" u="1"/>
        <s v="GRAFIKA-JEPARA_BP GEL 935" u="1"/>
        <s v="GRAFIKA-JEPARA_BP GEL 931" u="1"/>
        <s v="GRAFIKA-JEPARA_BP GEL DTIAN BIASA 9903" u="1"/>
        <s v="GRAFIKA-JEPARA_BP GEL 936" u="1"/>
        <s v="GRAFIKA-JEPARA_NOTEBOOK TALI 707-19" u="1"/>
        <s v="GRAFIKA-JEPARA_NOTEBOOK TALI A5-110" u="1"/>
        <s v="GRAFIKA-JEPARA_NOTEBOOK  707-45" u="1"/>
        <s v="GRAFIKA-JEPARA_NOTEBOOK  A5-UN" u="1"/>
        <s v="GRAFIKA-JEPARA_NOTEBOOK SPIRAL 18100-36" u="1"/>
        <s v="GRAFIKA-JEPARA_NOTEBOOK SPIRAL 25100-64" u="1"/>
        <s v="GRAFIKA-JEPARA_ASAHAN TOPLES R-5857 KITTY (1 TOP=17PCS)" u="1"/>
        <s v="GRAFIKA-JEPARA_SKETCH BOOK A4 56184" u="1"/>
        <s v="GRAFIKA-JEPARA_PAPAN W/B JL-117" u="1"/>
        <s v="GRAFIKA-JEPARA_BP GEL DTIAN DT-612" u="1"/>
        <s v="GRAFIKA-JEPARA_ID CARD B3 IMPORT" u="1"/>
        <s v="BINA ILMU-BATU_KUAS 251-2 PAGODA" u="1"/>
        <s v="BINA ILMU-BATU_KUAS 251-3 PAGODA" u="1"/>
        <s v="BINA ILMU-BATU_KUAS 251-4 PAGODA" u="1"/>
        <s v="BINA ILMU-BATU_KUAS 251-6 PAGODA" u="1"/>
        <s v="BINA ILMU-BATU_KUAS 251-7 PAGODA" u="1"/>
        <s v="BINA ILMU-BATU_KUAS 251-8 PAGODA" u="1"/>
        <s v="BINA ILMU-BATU_KUAS 251-9 PAGODA" u="1"/>
        <s v="BINA ILMU-BATU_KUAS 251-10 PAGODA" u="1"/>
        <s v="BINA ILMU-BATU_KUAS 251-11 PAGODA" u="1"/>
        <s v="BINA ILMU-BATU_KUAS 251-12 PAGODA" u="1"/>
        <s v="BINA ILMU-BATU_KUAS 929-1 ETERNA YIJIAYI" u="1"/>
        <s v="BINA ILMU-BATU_KUAS 929-2 ETERNA YIJIAYI" u="1"/>
        <s v="BINA ILMU-BATU_KUAS 929-3 ETERNA YIJIAYI" u="1"/>
        <s v="BINA ILMU-BATU_KUAS 929-4 ETERNA YIJIAYI" u="1"/>
        <s v="BINA ILMU-BATU_KUAS 929-5 ETERNA YIJIAYI" u="1"/>
        <s v="BINA ILMU-BATU_KUAS 929-6 ETERNA YIJIAYI" u="1"/>
        <s v="BINA ILMU-BATU_KUAS 929-7 ETERNA YIJIAYI" u="1"/>
        <s v="BINA ILMU-BATU_KUAS 929-9 ETERNA YIJIAYI" u="1"/>
        <s v="BINA ILMU-BATU_KUAS 929-11 ETERNA YIJIAYI" u="1"/>
        <s v="BINA ILMU-BATU_KUAS 929-12 ETERNA YIJIAYI" u="1"/>
        <s v="BINA ILMU-BATU_KUAS 929-8 ETERNA YIJIAYI" u="1"/>
        <s v="BINA ILMU-BATU_BOOK END SB-8899" u="1"/>
        <s v="BINA ILMU-BATU_STANDART BK V-TEC ST-065/ 6.5" u="1"/>
        <s v="BINA ILMU-BATU_BOOK END SB-8877" u="1"/>
        <s v="BINA ILMU-BATU_BUSINESS FILE SIKA AC-106 MERAH" u="1"/>
        <s v="BINA ILMU-BATU_BUSINESS FILE SIKA AC-106 BIRU" u="1"/>
        <s v="BINA ILMU-BATU_BUSINESS FILE SIKA AC-106 KUNING" u="1"/>
        <s v="BINA ILMU-BATU_BUSINESS FILE SIKA AC-106 HIJAU" u="1"/>
        <s v="BINA ILMU-BATU_BUSINESS FILE SIKA AC-106 PUTIH" u="1"/>
        <s v="BINA ILMU-BATU_PALET ANGGUR" u="1"/>
        <s v="BINA ILMU-BATU_PALET APEL" u="1"/>
        <s v="BINA ILMU-BATU_JARUM PENTUL CASING" u="1"/>
        <s v="BINA ILMU-BATU_OIL PASTEL DEBOZZ 12W" u="1"/>
        <s v="BINA ILMU-BATU_TIPEX KERTAS DP-902" u="1"/>
        <s v="BINA ILMU-BATU_MAP KANCING 1 SIKA AC-05 PUTIH" u="1"/>
        <s v="SISWA-MUNTILAN_CARRY FILE TOPLA 8820 BIRU" u="1"/>
        <s v="SISWA-MUNTILAN_CARRY FILE TOPLA 8820 HIJAU" u="1"/>
        <s v="SINAR BHAKTI-YOGYA_KERTAS KREP JERSY M/P KECIL" u="1"/>
        <s v="SINAR BHAKTI-YOGYA_KEMOCHENG KOMPUTER" u="1"/>
        <s v="AR-KUDUS_STAMP PAD HERO K" u="1"/>
        <s v="DUTA ILAHI-LASEM_N BOOK TALI A5 IMPORT MIX" u="1"/>
        <s v="DUTA ILAHI-LASEM_TAS KARUNG 35X40 (3540)" u="1"/>
        <s v="RENI-JATIMULYO_BP HITECH JOSS GP-168 0.28MM" u="1"/>
        <s v="BASA-TEGAL_TIPEX KERTAS NO.5026" u="1"/>
        <s v="BASA-TEGAL_TIPEX KERTAS NO.5031" u="1"/>
        <s v="BASA-TEGAL_TIPEX KERTAS NO.5037" u="1"/>
        <s v="BASA-TEGAL_TIPEX KERTAS NO.5039" u="1"/>
        <s v="BASA-TEGAL_TIPEX KERTAS NO.6080" u="1"/>
        <s v="BASA-TEGAL_TIPEX KY DB 7001" u="1"/>
        <s v="BASA-TEGAL_TIPEX KERTAS NO. 9543" u="1"/>
        <s v="BASA-TEGAL_MAGIC BOARD 906" u="1"/>
        <s v="BASA-TEGAL_TAS TALI GG-03 BESAR GLITTER" u="1"/>
        <s v="BASA-TEGAL_TAS TALI GG-02 TANGGUNG GILAP" u="1"/>
        <s v="BASA-TEGAL_PITA KADO 30 MIX" u="1"/>
        <s v="BASA-PEMALANG_BP HITECH JOSS GP-168 0.28MM" u="1"/>
        <s v="BASA-PEMALANG_TIPEX KERTAS NO. 9543" u="1"/>
        <s v="BASA-PEMALANG_TIPEX KERTAS 91038HG" u="1"/>
        <s v="BASA-PEMALANG_TIPEX KERTAS 91040HG" u="1"/>
        <s v="BASA-PEMALANG_TIPEX KERTAS NO.9443" u="1"/>
        <s v="BASA-PEMALANG_TIPEX KERTAS NO.9473" u="1"/>
        <s v="BASA-PEMALANG_TIPEX KERTAS NO.9462" u="1"/>
        <s v="BASA-PEMALANG_TIPEX KERTAS NO.9459" u="1"/>
        <s v="BASA-PEMALANG_TIPEX KERTAS NO. 8545" u="1"/>
        <s v="BASA-PEMALANG_TIPEX KERTAS NO. 8572" u="1"/>
        <s v="BASA-PEMALANG_TIPEX KERTAS NO. 8575" u="1"/>
        <s v="BASA-PEMALANG_TIPEX KERTAS NO.5031" u="1"/>
        <s v="BASA-PEMALANG_TIPEX KERTAS NO.5037" u="1"/>
        <s v="BASA-PEMALANG_TIPEX KERTAS NO.5039" u="1"/>
        <s v="BASA-PEMALANG_LILIN SHINTOENG 24 BATANG" u="1"/>
        <s v="MEDIA-CILACAP_MESIN TEMBAK BIXDONE HE E2010 KECIL" u="1"/>
        <s v="MEDIA-CILACAP_ISI STAPLES 13/6 JOSS" u="1"/>
        <s v="MEDIA-CILACAP_ISI STAPLER 13/8 JOSS" u="1"/>
        <s v="BENDAN-PEKALONGAN_PAPAN WHITE BOARD XG POLOS 25 X 35" u="1"/>
        <s v="BENDAN-PEKALONGAN_PAPAN WHITE BOARD XG POLOS 30 X 40" u="1"/>
        <s v="BENDAN-PEKALONGAN_PAPAN WB 3550 35 X 50 (IMPORT)" u="1"/>
        <s v="BENDAN-PEKALONGAN_PAPAN W/B JL-116" u="1"/>
        <s v="BENDAN-PEKALONGAN_PAPAN W/B JL-117" u="1"/>
        <s v="BENDAN-PEKALONGAN_MAP ZIPPER TF 22 B6 BF53" u="1"/>
        <s v="BENDAN-PEKALONGAN_KERTAS KREP POTONGAN JERSY KECIL" u="1"/>
        <s v="BENDAN-PEKALONGAN_CLIP FILE YUSHINCA 318 HT" u="1"/>
        <s v="BENDAN-PEKALONGAN_CLIP FILE YUSHINCA 318 BIRU TUA" u="1"/>
        <s v="GLORIA-BLITAR_TAS KARUNG 35X40 (3540)" u="1"/>
        <s v="PERDANA-CIREBON_SULING YAMAHA" u="1"/>
        <s v="MITRA KAMPUS-KUDUS_GARISAN LIPAT 30CM 6623 (1 BOX=40 PCS)" u="1"/>
        <s v="PELANGI STATIONERY NUSANTARA-SURABAYA_SULING YAMAHA" u="1"/>
        <s v="CASH-SEMARANG_O PASTEL NEON METALIK VANART" u="1"/>
        <s v="CASH-SEMARANG_BP X DATA M2" u="1"/>
        <s v="CASH-SEMARANG_GARISAN MIKA 30CM ENTER 675" u="1"/>
        <s v="CASH-SEMARANG_BK GAMBAR SIKA SERI A A4" u="1"/>
        <s v="99-BLITAR_TAS TALI GG-03 BESAR MIX" u="1"/>
        <s v="MEMORY-BATANG_GARISAN SEGITIGA KOJIKO NO.10" u="1"/>
        <s v="MEMORY-BATANG_JANGKA MS-4001 KOALA" u="1"/>
        <s v="MEMORY-BATANG_GARISAN BUSUR ENTER NO. 4 PLST BIRU" u="1"/>
        <s v="MEMORY-BATANG_GARISAN BT 740" u="1"/>
        <s v="RATNA-WONOSOBO_ASAHAN MEJA HK 655" u="1"/>
        <s v="RATNA-WONOSOBO_ASAHAN MEJA 007 ROBOT" u="1"/>
        <s v="RATNA-WONOSOBO_ASAHAN MEJA RUMAH 906" u="1"/>
        <s v="DOREMI-TEMANGGUNG_CUTTER TACO 78 KECIL TRANSPARAN" u="1"/>
        <s v="DOREMI-TEMANGGUNG_BUKU MEWARNAI JQ 990-2" u="1"/>
        <s v="DOREMI-TEMANGGUNG_BUKU MEWARNAI 876 (4 GAMBAR)" u="1"/>
        <s v="DOREMI-TEMANGGUNG_BUKU MEWARNAI 668 (4 GAMBAR)" u="1"/>
        <s v="DOREMI-TEMANGGUNG_SKETCH BOOK 8K 56199" u="1"/>
        <s v="DOREMI-TEMANGGUNG_SKETCH BOOK 8K 45001" u="1"/>
        <s v="DOREMI-TEMANGGUNG_SKETCH BOOK A4 56184" u="1"/>
        <s v="DOREMI-TEMANGGUNG_SKETCH BOOK A4 56183" u="1"/>
        <s v="SUKSES MAKMUR (INTAN)-COMAL_LILIN SHINTOENG 24 BATANG" u="1"/>
        <s v="SUKSES MAKMUR (INTAN)-COMAL_LILIN SHINTOENG BESAR JM6/ 6W" u="1"/>
        <s v="SUKSES MAKMUR (INTAN)-COMAL_LILIN SHINTOENG BESAR TG6/ 6W" u="1"/>
        <s v="TERMINAL 2-CIREBON_ID CARD B2 IMPORT" u="1"/>
        <s v="TERMINAL 2-CIREBON_ID CARD B3 IMPORT" u="1"/>
        <s v="TERMINAL 2-CIREBON_BUSINESS FILE SIKA AC-106 PUTIH" u="1"/>
        <s v="TERMINAL 2-CIREBON_BUSINESS FILE SIKA AC-106 BIRU" u="1"/>
        <s v="TERMINAL 2-CIREBON_MAP ZIPPER REST / JALA BERDIRI SIKA HITAM B" u="1"/>
        <s v="TERMINAL 2-CIREBON_MAP ZIPPER REST / JALA BERDIRI SIKA KUNING B" u="1"/>
        <s v="TERMINAL 2-CIREBON_MAP ZIPPER REST / JALA BERDIRI JOSS PINK" u="1"/>
        <s v="TERMINAL 2-CIREBON_MAP ZIPPER REST / JALA BERDIRI JOSS HIJAU" u="1"/>
        <s v="TERMINAL 2-CIREBON_NOTEBOOK  707-44" u="1"/>
        <s v="TERMINAL 2-CIREBON_MAP ZIPPER REST / JALA BERDIRI SIKA BIRU B" u="1"/>
        <s v="HOKY-GOMBONG_CAT AIR OPINI 110" u="1"/>
        <s v="HOKY-GOMBONG_ID CARD A1 IMPORT" u="1"/>
        <s v="HOKY-GOMBONG_ID CARD A2 IMPORT" u="1"/>
        <s v="HOKY-GOMBONG_ID CARD B2 IMPORT" u="1"/>
        <s v="HOKY-GOMBONG_ID CARD B3 IMPORT" u="1"/>
        <s v="SUKSES-SALATIGA_JANGKA MS-4001 KOALA" u="1"/>
        <s v="SUKSES-SALATIGA_KUAS 21839-W" u="1"/>
        <s v="SUKSES-SALATIGA_ID CARD A1 IMPORT" u="1"/>
        <s v="MITRA KAMPUS-KUDUS_TAS TIDUR GGH-M (6 MOTIF)" u="1"/>
        <s v="MITRA KAMPUS-KUDUS_TAS TIDUR GGH-L (6 MOTIF)" u="1"/>
        <s v="MITRA KAMPUS-KUDUS_TAS TIDUR GGH-S (6 MOTIF)" u="1"/>
        <s v="MITRA KAMPUS-KUDUS_SEMPOA 8025" u="1"/>
        <s v="MITRA KAMPUS-KUDUS_GARISAN BT R5" u="1"/>
        <s v="MITRA KAMPUS-KUDUS_GARISAN BT R3" u="1"/>
        <s v="MITRA KAMPUS-KUDUS_KOMPAS ARAH DOS BIRU" u="1"/>
        <s v="MITRA KAMPUS-KUDUS_KOMPAS ARAH VTRO NO 45" u="1"/>
        <s v="MITRA KAMPUS-KUDUS_PENSIL 2B KAYAGI KY-PF 3091" u="1"/>
        <s v="MITRA KAMPUS-KUDUS_PENSIL 2B KAYAGI PF3093" u="1"/>
        <s v="MITRA KAMPUS-KUDUS_PENSIL 2B KAYAGI KY-PF 3092" u="1"/>
        <s v="MITRA KAMPUS-KUDUS_PENSIL 2B KAYAGI KY-PF 3090" u="1"/>
        <s v="MITRA KAMPUS-KUDUS_PENSIL 2B KAYAGI KY-PF 3058" u="1"/>
        <s v="MITRA KAMPUS-KUDUS_PAPAN W/B JL-115" u="1"/>
        <s v="MITRA KAMPUS-KUDUS_PAPAN W/B JL-116" u="1"/>
        <s v="MITRA KAMPUS-KUDUS_PAPAN W/B JL-117" u="1"/>
        <s v="MITRA KAMPUS-KUDUS_SKETCH BOOK A4 56172" u="1"/>
        <s v="MITRA KAMPUS-KUDUS_SKETCH BOOK 8K HMX-45002 TOWN (45LBR)" u="1"/>
        <s v="MITRA KAMPUS-KUDUS_PAPAN WHITE BOARD XG POLOS 20 X 30" u="1"/>
        <s v="MITRA KAMPUS-KUDUS_PAPAN WHITE BOARD XG POLOS 25 X 35" u="1"/>
        <s v="MITRA KAMPUS-KUDUS_PAPAN WHITE BOARD XG POLOS 30 X 40" u="1"/>
        <s v="MITRA KAMPUS-KUDUS_NOTEBOOK SPIRAL 28850-64" u="1"/>
        <s v="MITRA KAMPUS-KUDUS_NOTEBOOK SPIRAL 28850-61" u="1"/>
        <s v="SUKSES MAKMUR (INTAN)-COMAL_BP GEL MD-240 (36)" u="1"/>
        <s v="SUKSES MAKMUR (INTAN)-COMAL_BP GEL 9171" u="1"/>
        <s v="SUKSES MAKMUR (INTAN)-COMAL_BP GEL + GANTUNGAN 701" u="1"/>
        <s v="SUKSES MAKMUR (INTAN)-COMAL_BP GEL 702" u="1"/>
        <s v="SUKSES MAKMUR (INTAN)-COMAL_BP GEL + GANTUNGAN 224" u="1"/>
        <s v="SUKSES MAKMUR (INTAN)-COMAL_GARISAN ALUMINIUM KOALA 30CM" u="1"/>
        <s v="SUKSES MAKMUR (INTAN)-COMAL_GARISAN 30CM 1105 BT 21" u="1"/>
        <s v="SUKSES MAKMUR (INTAN)-COMAL_ISI BENSIA LANTU LT 11-32" u="1"/>
        <s v="SUKSES MAKMUR (INTAN)-COMAL_GARISAN BT R5" u="1"/>
        <s v="SUKSES MAKMUR (INTAN)-COMAL_TAS BG12-007" u="1"/>
        <s v="SUKSES MAKMUR (INTAN)-COMAL_TAS KARUNG TIDUR 40X30" u="1"/>
        <s v="SUKSES MAKMUR (INTAN)-COMAL_TAS BG14-001" u="1"/>
        <s v="SUKSES MAKMUR (INTAN)-COMAL_TAS KARUNG 50X35 (5035)" u="1"/>
        <s v="SUKSES MAKMUR (INTAN)-COMAL_TAS KARUNG 60X45 (6045)" u="1"/>
        <s v="SUKSES MAKMUR (INTAN)-COMAL_TAS KARUNG 55X65 (5565)" u="1"/>
        <s v="SUKSES MAKMUR (INTAN)-COMAL_TAS KARUNG 70X53 (7053)" u="1"/>
        <s v="SUKSES MAKMUR (INTAN)-COMAL_TAS KARUNG 60X70 (6070)" u="1"/>
        <s v="SUKSES MAKMUR (INTAN)-COMAL_TAS 24X20" u="1"/>
        <s v="SUKSES MAKMUR (INTAN)-COMAL_TAS KARUNG 30X20" u="1"/>
        <s v="SUKSES MAKMUR (INTAN)-COMAL_TAS KARUNG 30X23" u="1"/>
        <s v="SUKSES MAKMUR (INTAN)-COMAL_TAS KARUNG 45X33" u="1"/>
        <s v="SUKSES MAKMUR (INTAN)-COMAL_TAS 33X27 L TIDUR" u="1"/>
        <s v="SUKSES MAKMUR (INTAN)-COMAL_TAS TALI GG-01 KECIL GILAP" u="1"/>
        <s v="SUKSES MAKMUR (INTAN)-COMAL_TAS LYSD 229 K" u="1"/>
        <s v="SUKSES MAKMUR (INTAN)-COMAL_TAS TALI GG-01 KECIL GLITTER" u="1"/>
        <s v="SUKSES MAKMUR (INTAN)-COMAL_TAS TALI GG-02 TANGGUNG GILAP" u="1"/>
        <s v="SUKSES MAKMUR (INTAN)-COMAL_TAS TUTUP PITA KADO FG-301 BESAR" u="1"/>
        <s v="SUKSES MAKMUR (INTAN)-COMAL_TAS TUTUP PITA KADO FG-401 JUMBO" u="1"/>
        <s v="SUKSES MAKMUR (INTAN)-COMAL_SKETCH BOOK A4 56184" u="1"/>
        <s v="SUKSES MAKMUR (INTAN)-COMAL_SKETCH BOOK A4 56172" u="1"/>
        <s v="SUKSES MAKMUR (INTAN)-COMAL_SKETCH BOOK 8K HMX-45002 TOWN (45LBR)" u="1"/>
        <s v="SUKSES MAKMUR (INTAN)-COMAL_ASAHAN TOPLES 8816 ASTRONOT (1 TOP=48 PCS)" u="1"/>
        <s v="SUKSES MAKMUR (INTAN)-COMAL_ASAHAN TOPLES 8817 UNICORN (1 TOP=40 PCS)" u="1"/>
        <s v="SUKSES MAKMUR (INTAN)-COMAL_ASAHAN TOPLES 623 KUROMI (1 TOP=52 PCS)" u="1"/>
        <s v="SUKSES MAKMUR (INTAN)-COMAL_ASAHAN TOPLES 158 SANRIO (1 TOP=36 PCS)" u="1"/>
        <s v="SUKSES MAKMUR (INTAN)-COMAL_PAPAN W/B JL-115" u="1"/>
        <s v="SUKSES MAKMUR (INTAN)-COMAL_PAPAN W/B JL-116" u="1"/>
        <s v="SUKSES MAKMUR (INTAN)-COMAL_PAPAN W/B JL-117" u="1"/>
        <s v="SUKSES MAKMUR (INTAN)-COMAL_GANTUNGAN KUNCI + AIR GLITER 706-1" u="1"/>
        <s v="SUKSES MAKMUR (INTAN)-COMAL_PALET KUMBANG 1011" u="1"/>
        <s v="SUKSES MAKMUR (INTAN)-COMAL_PALET 21839-12 KEPITING" u="1"/>
        <s v="SUKSES MAKMUR (INTAN)-COMAL_PALET JOSS 009" u="1"/>
        <s v="SUKSES MAKMUR (INTAN)-COMAL_PALET PLT 006 JOSS" u="1"/>
        <s v="SUKSES MAKMUR (INTAN)-COMAL_PC MAGNIT CC 7806 + CALL" u="1"/>
        <s v="BINTANG TOYS-JEPARA_ID CARD B2 IMPORT" u="1"/>
        <s v="BINTANG TOYS-JEPARA_ID CARD B3 IMPORT" u="1"/>
        <s v="BINTANG TOYS-JEPARA_BP GEL DTIAN DT-612" u="1"/>
        <s v="BINTANG TOYS-JEPARA_ASAHAN TOPLES XXY-1868 CUTE SHARK (1 TOP=42 PCS)" u="1"/>
        <s v="BINTANG TOYS-JEPARA_ASAHAN MEJA 722A" u="1"/>
        <s v="BINTANG TOYS-JEPARA_ASAHAN TOPLES 623 KUROMI (1 TOP=52 PCS)" u="1"/>
        <s v="BINTANG TOYS-JEPARA_ASAHAN MEJA 6600" u="1"/>
        <s v="BINTANG TOYS-JEPARA_ASAHAN MEJA 7712" u="1"/>
        <s v="BINTANG TOYS-JEPARA_BP GEL + GANTUNGAN A931" u="1"/>
        <s v="BINTANG TOYS-JEPARA_BP GEL + GANTUNGAN 9165" u="1"/>
        <s v="BINTANG TOYS-JEPARA_PENSIL 2B KAYAGI KY-PF 3092" u="1"/>
        <s v="BINTANG TOYS-JEPARA_PENSIL 2B KAYAGI KY-PF 3090" u="1"/>
        <s v="BINTANG TOYS-JEPARA_STAPLER (GUN TACKER) 1008F JOSS" u="1"/>
        <s v="BINTANG TOYS-JEPARA_ASAHAN TOPLES 8816 ASTRONOT (1 TOP=48 PCS)" u="1"/>
        <s v="BINTANG TOYS-JEPARA_ASAHAN TOPLES 8817 UNICORN (1 TOP=40 PCS)" u="1"/>
        <s v="BINTANG TOYS-JEPARA_TIPEX KERTAS NO. 9543" u="1"/>
        <s v="BINTANG TOYS-JEPARA_TIPEX KERTAS NO. 9425" u="1"/>
        <s v="BINTANG TOYS-JEPARA_TIPEX KERTAS NO. 9489" u="1"/>
        <s v="BINTANG TOYS-JEPARA_TIPEX KERTAS NO. 9497" u="1"/>
        <s v="BINTANG TOYS-JEPARA_PENCIL CASE H-9905 KLG" u="1"/>
        <s v="SAHID-KUDUS_BALON SMILE KUNING 20X5 LKS 3200SK" u="1"/>
        <s v="SAHID-KUDUS_BALON FS POLKADOT LKF 3200 PP" u="1"/>
        <s v="SAHID-KUDUS_BALON LKF 3200 M3 MICKEY" u="1"/>
        <s v="ANDI STAR-YOGYA_NOTEBOOK SPIRAL 1316" u="1"/>
        <s v="ANDI STAR-YOGYA_NOTEBOOK SPIRAL 8417" u="1"/>
        <s v="ANDI STAR-YOGYA_BINDER NOTE HYB - 86802 A5" u="1"/>
        <s v="ANDI STAR-YOGYA_BINDER NOTE HYB - 86803 A5" u="1"/>
        <s v="ANDI STAR-YOGYA_BINDER NOTE HYB - 86801 A5" u="1"/>
        <s v="ANDI STAR-YOGYA_BINDER NOTE HYB - 86804 A5" u="1"/>
        <s v="ANDI STAR-YOGYA_BINDER NOTE HYB - 15802 B5" u="1"/>
        <s v="ANDI STAR-YOGYA_BINDER NOTE JHYB - 03303 B5" u="1"/>
        <s v="ANDI STAR-SALATIGA_NOTEBOOK SPIRAL 8417" u="1"/>
        <s v="ANDI STAR-SALATIGA_BINDER NOTE HYB - 86804 A5" u="1"/>
        <s v="ANDI STAR-SALATIGA_BINDER NOTE HYB - 15802 B5" u="1"/>
        <s v="ANDI STAR-SALATIGA_BINDER NOTE JHYB - 03303 B5" u="1"/>
        <s v="ANDI STAR-SALATIGA_BINDER NOTE HYB - 86801 A5" u="1"/>
        <s v="ANDI STAR-SALATIGA_BINDER NOTE HYB - 86803 A5" u="1"/>
        <s v="SUMBER BUKIT-SALATIGA_L LEAF A5 50 MTK KOTAK B" u="1"/>
        <s v="SUMBER BUKIT-SALATIGA_STIP W/B KENJOY LUBANG K" u="1"/>
        <s v="SUMBER BUKIT-SALATIGA_CLEAR HOLDER UTN CH 100 MIX" u="1"/>
        <s v="SUMBER BUKIT-SALATIGA_CAT AIR MARRIES 1325 12W GM &amp; BT" u="1"/>
        <s v="SUMBER BUKIT-SALATIGA_BP X DATA M2" u="1"/>
        <s v="SUMBER BUKIT-SALATIGA_PALET CAT AIR SAKURA TRANS" u="1"/>
        <s v="SUMBER BUKIT-SALATIGA_DISPENSER KENJOY 50" u="1"/>
        <s v="SUMBER BUKIT-SALATIGA_DISPENSER KENJOY 25" u="1"/>
        <s v="SBM-SEMARANG_KUAS 251-6 PAGODA" u="1"/>
        <s v="SBM-SEMARANG_KUAS 251-5 PAGODA" u="1"/>
        <s v="SBM-SEMARANG_CLEAR BAG TALI MERAH" u="1"/>
        <s v="SBM-SEMARANG_CLEAR BAG TALI BIRU" u="1"/>
        <s v="SBM-SEMARANG_CLEAR BAG TALI KUNING" u="1"/>
        <s v="SBM-SEMARANG_CAT AIR MARRIES 1325 12W GM &amp; BT" u="1"/>
        <s v="INDOFOTOCOPY-PARAKAN_MINYAK MARIES 718 SURABAYA" u="1"/>
        <s v="HANSA-SEMARANG_CUTTER TACO 88 BESAR" u="1"/>
        <s v="TRIDAYA-SEMARANG_DESK SET KOTAK 804 HT" u="1"/>
        <s v="SISWA-WONOSOBO_TALI ID CARD PEONY ORANYE" u="1"/>
        <s v="SISWA-WONOSOBO_TALI ID CARD PEONY HIJAU" u="1"/>
        <s v="SISWA-WONOSOBO_TALI ID CARD PEONY BIRU" u="1"/>
        <s v="SISWA-WONOSOBO_TALI ID CARD PEONY KUNING" u="1"/>
        <s v="SISWA-WONOSOBO_TALI ID CARD PEONY MERAH" u="1"/>
        <s v="SISWA-WONOSOBO_TALI ID CARD PEONY HITAM" u="1"/>
        <s v="ARJUNA-SEMARANG_SKETCH BOOK 8K 56199" u="1"/>
        <s v="ARJUNA-SEMARANG_SKETCH BOOK 8K HMX-45002 TOWN (45LBR)" u="1"/>
        <s v="ARJUNA-SEMARANG_SKETCH BOOK A4 56183" u="1"/>
        <s v="ARJUNA-SEMARANG_SKETCH BOOK A4 56184" u="1"/>
        <s v="ARJUNA-SEMARANG_SKETCH BOOK A4 56172" u="1"/>
        <s v="ARJUNA-SEMARANG_TAS KARUNG 50X35 (5035)" u="1"/>
        <s v="ARJUNA-SEMARANG_TAS KARUNG 70X53 (7053)" u="1"/>
        <s v="ARJUNA-SEMARANG_TAS KARUNG 60X45 (6045)" u="1"/>
        <s v="ARJUNA-SEMARANG_TAS KARUNG 45X50 (4550)" u="1"/>
        <s v="ARJUNA-SEMARANG_TAS KARUNG 40X45 " u="1"/>
        <s v="ARJUNA-SEMARANG_NOTEBOOK SPIRAL 1316" u="1"/>
        <s v="ARJUNA-SEMARANG_NOTEBOOK SPIRAL 8417" u="1"/>
        <s v="ARJUNA-SEMARANG_POMPA + BALON 16EA-1 (16)" u="1"/>
        <s v="ARJUNA-SEMARANG_POMPA + BALON 2000 (10)" u="1"/>
        <s v="ARJUNA-SEMARANG_MECHPEN TIZO G 09312 (24PCS)" u="1"/>
        <s v="ARJUNA-SEMARANG_MECHPEN TIZO G 09310 24PCS" u="1"/>
        <s v="ARJUNA-SEMARANG_GARISAN SABLON/GEOMETRI 098 (1 BOX=50 PCS)" u="1"/>
        <s v="ARJUNA-SEMARANG_GARISAN SABLON/GEOMETRI 095 (1 BOX=50 PCS)" u="1"/>
        <s v="ARJUNA-SEMARANG_GARISAN SET 20CM 8177 (1 BOX=40 PCS)" u="1"/>
        <s v="ARJUNA-SEMARANG_GARISAN SET 20CM 8182 (1 BOX=40 PCS)" u="1"/>
        <s v="ARJUNA-SEMARANG_STAPLER (GUN TACKER) 1008F JOSS" u="1"/>
        <s v="ARJUNA-SEMARANG_ISI STAPLER 13/8 JOSS" u="1"/>
        <s v="ARJUNA-SEMARANG_ISI BENSIA LANTU LT 11-32" u="1"/>
        <s v="ARJUNA-SEMARANG_JANGKA JF 8021" u="1"/>
        <s v="ARJUNA-SEMARANG_JANGKA BESI DBC 4001" u="1"/>
        <s v="ARJUNA-SEMARANG_JANGKA MS-4001 KOALA" u="1"/>
        <s v="ARJUNA-SEMARANG_JANGKA A5 3328 FANCY" u="1"/>
        <s v="ARJUNA-SEMARANG_JANGKA JOSS MS-403" u="1"/>
        <s v="ARJUNA-SEMARANG_BP TIANJIAO TZ-501 BIRU" u="1"/>
        <s v="ARJUNA-SEMARANG_BP GEL ZUI XUA HY-1020 MERAH" u="1"/>
        <s v="ARJUNA-SEMARANG_BP GEL ZUI ZHUA HY-1020 BIRU" u="1"/>
        <s v="ARJUNA-SEMARANG_PENCIL CASE KALENG H-9888" u="1"/>
        <s v="ARJUNA-SEMARANG_PENCIL CASE H-9905 KLG" u="1"/>
        <s v="ARJUNA-SEMARANG_PENSIL CASE 168-35" u="1"/>
        <s v="ARJUNA-SEMARANG_PENSIL CASE DZ-0061-3" u="1"/>
        <s v="ARJUNA-SEMARANG_PENSIL CASE A-1037 + CAL" u="1"/>
        <s v="ARJUNA-SEMARANG_PENSIL CASE QC-771" u="1"/>
        <s v="ARJUNA-SEMARANG_PENSIL CASE AG-8881" u="1"/>
        <s v="ARJUNA-SEMARANG_PENSIL CASE BX-3971" u="1"/>
        <s v="ARJUNA-SEMARANG_PENSIL CASE 168-18" u="1"/>
        <s v="ARJUNA-SEMARANG_PAPAN W/B JL-115" u="1"/>
        <s v="ARJUNA-SEMARANG_PAPAN W/B JL-116" u="1"/>
        <s v="ARJUNA-SEMARANG_PAPAN W/B JL-117" u="1"/>
        <s v="ARJUNA-SEMARANG_PAPAN WHITE BOARD XG POLOS 25 X 35" u="1"/>
        <s v="ARJUNA-SEMARANG_PAPAN WHITE BOARD XG POLOS 30 X 40" u="1"/>
        <s v="ARJUNA-SEMARANG_ASAHAN TOPLES 8817 UNICORN (1 TOP=40 PCS)" u="1"/>
        <s v="ARJUNA-SEMARANG_ASAHAN TOPLES 8816 ASTRONOT (1 TOP=48 PCS)" u="1"/>
        <s v="ARJUNA-SEMARANG_ID CARD A2 IMPORT" u="1"/>
        <s v="ARJUNA-SEMARANG_ID CARD B2 IMPORT" u="1"/>
        <s v="ARJUNA-SEMARANG_ID CARD B3 IMPORT" u="1"/>
        <s v="ARJUNA-SEMARANG_ID CARD B4 IMPORT" u="1"/>
        <s v="ARJUNA-SEMARANG_BP GEL ZUI XUA HY-1020 HITAM" u="1"/>
        <s v="CASH-SEMARANG_CRAYON 12W VAN ART FLUORESCENT" u="1"/>
        <s v="CASH-SEMARANG_DISPENSER DTD 888/ 889" u="1"/>
        <s v="TAMBAH ILMU-KUDUS_ID CARD B3 IMPORT" u="1"/>
        <s v="TAMBAH ILMU-KUDUS_ID CARD B1 IMPORT" u="1"/>
        <s v="TAMBAH ILMU-KUDUS_ID CARD B2 IMPORT" u="1"/>
        <s v="TAMBAH ILMU-KUDUS_ID CARD B4 IMPORT" u="1"/>
        <s v="TAMBAH ILMU-KUDUS_ID CARD A1 IMPORT" u="1"/>
        <s v="TAMBAH ILMU-KUDUS_ID CARD A2 IMPORT" u="1"/>
        <s v="TAMBAH ILMU-KUDUS_PENCIL CASE 588-157 MAGNET" u="1"/>
        <s v="TAMBAH ILMU-KUDUS_MAGNET FANCY ZR-0009/000" u="1"/>
        <s v="TAMBAH ILMU-KUDUS_PENCIL CASE KAIN 5815" u="1"/>
        <s v="TAMBAH ILMU-KUDUS_MAGNET FANCY 025/034" u="1"/>
        <s v="TAMBAH ILMU-KUDUS_PENCIL CASE KAIN 5811" u="1"/>
        <s v="TAMBAH ILMU-KUDUS_PENCIL CASE 5864" u="1"/>
        <s v="TAMBAH ILMU-KUDUS_ASAHAN TOPLES 8811 KUMBANG (1 TOP=72 PCS)" u="1"/>
        <s v="TAMBAH ILMU-KUDUS_ASAHAN TOPLES 623 KUROMI (1 TOP=52 PCS)" u="1"/>
        <s v="TAMBAH ILMU-KUDUS_ASAHAN TOPLES 158 SANRIO (1 TOP=36 PCS)" u="1"/>
        <s v="TAMBAH ILMU-KUDUS_TAPE 4505" u="1"/>
        <s v="TAMBAH ILMU-KUDUS_KAWAT 10CM WARNA" u="1"/>
        <s v="TAMBAH ILMU-KUDUS_ASAHAN MEJA HELLO KITTY KT 8009" u="1"/>
        <s v="TAMBAH ILMU-KUDUS_ASAHAN TOPLES R-5857 KITTY (1 TOP=17PCS)" u="1"/>
        <s v="TAMBAH ILMU-KUDUS_PC REST 9919" u="1"/>
        <s v="TAMBAH ILMU-KUDUS_ASAHAN TOPLES 8816 ASTRONOT (1 TOP=48 PCS)" u="1"/>
        <s v="TAMBAH ILMU-KUDUS_P CASE XLG BD 331-23" u="1"/>
        <s v="TAMBAH ILMU-KUDUS_ASAHAN TOPLES 8810 MOBIL (1 TOP=72 PCS)" u="1"/>
        <s v="TAMBAH ILMU-KUDUS_ASAHAN TOPLES TR-3006 PESAWAT (1 TOP=56 PCS)" u="1"/>
        <s v="TAMBAH ILMU-KUDUS_ASAHAN TOPLES 8809 JAGUNG (1 TOP=60 PCS)" u="1"/>
        <s v="TAMBAH ILMU-KUDUS_PENSIL CASE BX-3971" u="1"/>
        <s v="TAMBAH ILMU-KUDUS_PENSIL CASE 168-25" u="1"/>
        <s v="TAMBAH ILMU-KUDUS_PENSIL CASE A-1037 + CAL" u="1"/>
        <s v="TAMBAH ILMU-KUDUS_PENSIL CASE QY-2023 MOBIL" u="1"/>
        <s v="TAMBAH ILMU-KUDUS_PENSIL CASE KD-50J" u="1"/>
        <s v="TAMBAH ILMU-KUDUS_ASAHAN MEJA RC-9022" u="1"/>
        <s v="TAMBAH ILMU-KUDUS_PENSIL CASE 168-18" u="1"/>
        <s v="TAMBAH ILMU-KUDUS_PENCIL CASE 5866" u="1"/>
        <s v="TAMBAH ILMU-KUDUS_SEMPOA 8022" u="1"/>
        <s v="TAMBAH ILMU-KUDUS_SEMPOA 8025" u="1"/>
        <s v="TAMBAH ILMU-KUDUS_PENSIL CASE SH-8602" u="1"/>
        <s v="TAMBAH ILMU-KUDUS_PENSIL CASE SH-8604" u="1"/>
        <s v="TAMBAH ILMU-KUDUS_ID CARD T 017" u="1"/>
        <s v="TAMBAH ILMU-KUDUS_BUKU MEWARNAI 876 (4 GAMBAR)" u="1"/>
        <s v="TAMBAH ILMU-KUDUS_BUKU MEWARNAI 2301 (4 GAMBAR)" u="1"/>
        <s v="TAMBAH ILMU-KUDUS_BUKU MEWARNAI AS-0035 +STIKER" u="1"/>
        <s v="TAMBAH ILMU-KUDUS_BUKU MEWARNAI 2251 (4 GAMBAR)" u="1"/>
        <s v="TAMBAH ILMU-KUDUS_BUKU MEWARNAI 1807 +STIKER (4 GAMBAR)" u="1"/>
        <s v="TAMBAH ILMU-KUDUS_NOTEBOOK SPIRAL 28850-61" u="1"/>
        <s v="TAMBAH ILMU-KUDUS_NOTEBOOK SPIRAL 64K- S001/ KITTY" u="1"/>
        <s v="TAMBAH ILMU-KUDUS_NOTEBOOK SPIRAL 28825-63" u="1"/>
        <s v="TAMBAH ILMU-KUDUS_NOTEBOOK SPIRAL 25100-67" u="1"/>
        <s v="TAMBAH ILMU-KUDUS_NOTEBOOK SPIRAL 28825-61 A5" u="1"/>
        <s v="TAMBAH ILMU-KUDUS_NOTEBOOK SPIRAL 25100-56" u="1"/>
        <s v="TAMBAH ILMU-KUDUS_MAP ZIPPER KANCING 2 SIKA MERAH" u="1"/>
        <s v="TAMBAH ILMU-KUDUS_MAP ZIPPER KANCING 2 SIKA KUNING" u="1"/>
        <s v="TAMBAH ILMU-KUDUS_MAP ZIPPER KANCING 2 SIKA HIJAU" u="1"/>
        <s v="TAMBAH ILMU-KUDUS_MAP ZIPPER KANCING 2 SIKA HITAM" u="1"/>
        <s v="TAMBAH ILMU-KUDUS_SKETCH BOOK A4 56183" u="1"/>
        <s v="TAMBAH ILMU-KUDUS_SKETCH BOOK A4 56184" u="1"/>
        <s v="TAMBAH ILMU-KUDUS_SKETCH BOOK A4 56172" u="1"/>
        <s v="TAMBAH ILMU-KUDUS_POMPA + BALON 16EA-1 (16)" u="1"/>
        <s v="TAMBAH ILMU-KUDUS_CATUR MAGNIT TNT AO32" u="1"/>
        <s v="TAMBAH ILMU-KUDUS_NOTEBOOK SPIRAL A5 8006" u="1"/>
        <s v="TAMBAH ILMU-KUDUS_NOTEBOOK SPIRAL A5 LB-2529-23" u="1"/>
        <s v="TAMBAH ILMU-KUDUS_NOTEBOOK SPIRAL A5 LB-2529-24" u="1"/>
        <s v="TAMBAH ILMU-KUDUS_SKETCH BOOK 8K HMX-45002 TOWN (45LBR)" u="1"/>
        <s v="TAMBAH ILMU-KUDUS_SKETCH BOOK 8K 56199" u="1"/>
        <s v="TAMBAH ILMU-KUDUS_TAS KARUNG 60X45 (6045)" u="1"/>
        <s v="TAMBAH ILMU-KUDUS_TAS KARUNG 50X35 (5035)" u="1"/>
        <s v="TAMBAH ILMU-KUDUS_TAS KARUNG 55X65 (5565)" u="1"/>
        <s v="TAMBAH ILMU-KUDUS_TAS KARUNG 60X70 (6070)" u="1"/>
        <s v="TAMBAH ILMU-KUDUS_TAS KARUNG 70X53 (7053)" u="1"/>
        <s v="TAMBAH ILMU-KUDUS_PAPAN W/B JL-115" u="1"/>
        <s v="TAMBAH ILMU-KUDUS_PAPAN W/B JL-116" u="1"/>
        <s v="TAMBAH ILMU-KUDUS_NOTEBOOK TALI A5-508" u="1"/>
        <s v="TAMBAH ILMU-KUDUS_NOTEBOOK TALI 707-19" u="1"/>
        <s v="TAMBAH ILMU-KUDUS_NOTEBOOK TALI A5-511" u="1"/>
        <s v="TAMBAH ILMU-KUDUS_TAS COKLAT POLOS TEBAL KECIL " u="1"/>
        <s v="TAMBAH ILMU-KUDUS_TAS COKLAT POLOS TEBAL TANGGUNG " u="1"/>
        <s v="TAMBAH ILMU-KUDUS_TAS COKLAT POLOS TEBAL BESAR" u="1"/>
        <s v="TAMBAH ILMU-KUDUS_KARET GELANG 1 ONS KCL" u="1"/>
        <s v="SARJI-PURWODADI_PC KODE 3 SUSUN 3D KK-2401" u="1"/>
        <s v="PUSTAKA-TUBAN_PITA TARIK/KADO 30-1 RENDA" u="1"/>
        <s v="PUSTAKA-TUBAN_PITA TARIK/KADO 18-1 RENDA " u="1"/>
        <s v="PUSTAKA-TUBAN_ID CARD A2 IMPORT" u="1"/>
        <s v="SURYA-KUDUS_ASAHAN TOPLES 8817 UNICORN (1 TOP=40 PCS)" u="1"/>
        <s v="SURYA-KUDUS_ASAHAN TOPLES 8816 ASTRONOT (1 TOP=48 PCS)" u="1"/>
        <s v="SURYA-KUDUS_ASAHAN TOPLES TR-3006 PESAWAT (1 TOP=56 PCS)" u="1"/>
        <s v="SURYA-KUDUS_ASAHAN TOPLES 8809 JAGUNG (1 TOP=60 PCS)" u="1"/>
        <s v="SURYA-KUDUS_ASAHAN KAYAGI KY 395 B" u="1"/>
        <s v="SURYA-KUDUS_ASAHAN KAYAGI KY 393 B" u="1"/>
        <s v="SURYA-KUDUS_NOTEBOOK SPIRAL A5 8007" u="1"/>
        <s v="SURYA-KUDUS_NOTEBOOK SPIRAL A5 8001" u="1"/>
        <s v="SURYA-KUDUS_NOTEBOOK SPIRAL A5 LB-2529-25" u="1"/>
        <s v="SURYA-KUDUS_NOTEBOOK SPIRAL A5 LB-2529-23" u="1"/>
        <s v="SURYA-KUDUS_NOTEBOOK SPIRAL A5 8006" u="1"/>
        <s v="SURYA-KUDUS_P CASE XLG BD 331-23" u="1"/>
        <s v="SURYA-KUDUS_TAS COKLAT POLOS TEBAL TANGGUNG " u="1"/>
        <s v="SURYA-KUDUS_TAS COKLAT POLOS TEBAL BESAR" u="1"/>
        <s v="SURYA-KUDUS_ASAHAN TOPLES 8810 MOBIL (1 TOP=72 PCS)" u="1"/>
        <s v="SURYA-KUDUS_ASAHAN TOPLES CL8082 LOLIPOP (1 TOP=72 PCS)" u="1"/>
        <s v="SURYA-KUDUS_BUKU MEWARNAI 2301 (4 GAMBAR)" u="1"/>
        <s v="PUAS-PATI_TAS TIDUR GGH-L (6 MOTIF)" u="1"/>
        <s v="PUAS-PATI_TAS TIDUR GGH-M (6 MOTIF)" u="1"/>
        <s v="PUAS-PATI_TAS TALI GG-02 TANGGUNG GILAP" u="1"/>
        <s v="PUAS-PATI_TAS TALI GG-03 BESAR GILAP" u="1"/>
        <s v="PUAS-PATI_TAS TALI GG-02 TANGGUNG GLITTER" u="1"/>
        <s v="PUAS-PATI_TAS TALI GG-03 BESAR GLITTER" u="1"/>
        <s v="PUAS-PATI_NOTEBOOK B1010 (A5）" u="1"/>
        <s v="PUAS-PATI_NOTEBOOK B1012 (B5）" u="1"/>
        <s v="PUAS-PATI_BINDERNOTE B5 76203" u="1"/>
        <s v="PUAS-PATI_BN B5 93834 16K" u="1"/>
        <s v="PUAS-PATI_NOTEBOOK SPIRAL 50100-71" u="1"/>
        <s v="PUAS-PATI_NOTEBOOK SPIRAL 28850-65" u="1"/>
        <s v="PUAS-PATI_NOTEBOOK SPIRAL 28850-62" u="1"/>
        <s v="PUAS-PATI_NOTEBOOK SPIRAL A5 8006" u="1"/>
        <s v="PUAS-PATI_NOTEBOOK SPIRAL A5 LB-2529-23" u="1"/>
        <s v="PUAS-PATI_NOTEBOOK SPIRAL A5 LB-2529-24" u="1"/>
        <s v="PUAS-PATI_NOTEBOOK SPIRAL A5 LB-2529-25" u="1"/>
        <s v="PUAS-PATI_NOTEBOOK SPIRAL 25100-64" u="1"/>
        <s v="PUAS-PATI_NOTEBOOK SPIRAL 28825-67" u="1"/>
        <s v="PUAS-PATI_NOTEBOOK SPIRAL 28825-62" u="1"/>
        <s v="PUAS-PATI_NOTEBOOK SPIRAL 25100-68" u="1"/>
        <s v="PUAS-PATI_NOTEBOOK SPIRAL 25100-67" u="1"/>
        <s v="PUAS-PATI_NOTEBOOK SPIRAL 18100-68" u="1"/>
        <s v="PUAS-PATI_NOTEBOOK SPIRAL 18100-72" u="1"/>
        <s v="PUAS-PATI_NOTEBOOK SPIRAL 18100-36" u="1"/>
        <s v="PUAS-PATI_BN A5 MICROTOP BT 36 BATIK" u="1"/>
        <s v="PUAS-PATI_BP YOUMEI G 8003" u="1"/>
        <s v="PUAS-PATI_GARISAN SET 20CM 8177 (1 BOX=40 PCS)" u="1"/>
        <s v="PUAS-PATI_GARISAN SET 20CM 8208 (1 BOX=40 PCS)" u="1"/>
        <s v="PUAS-PATI_GARISAN SET 20CM 8182 (1 BOX=40 PCS)" u="1"/>
        <s v="PUAS-PATI_TIPEX KERTAS NO. 9543" u="1"/>
        <s v="PUAS-PATI_CAT AIR MARRIES 1325 12W GM &amp; BT" u="1"/>
        <s v="PUAS-PATI_GUNTING JUNIOR J 100" u="1"/>
        <s v="PUAS-PATI_GUNTING JUNIOR J-300" u="1"/>
        <s v="PUAS-PATI_GUNTING JUNIOR J-500" u="1"/>
        <s v="PUAS-PATI_GUNTING IDEAL K 100" u="1"/>
        <s v="PUAS-PATI_GUNTING IDEAL K-300" u="1"/>
        <s v="PUAS-PATI_GUNTING IDEAL K-500" u="1"/>
        <s v="PUAS-PATI_ASAHAN TOPLES 8811 KUMBANG (1 TOP=72 PCS)" u="1"/>
        <s v="PUAS-PATI_ASAHAN TOPLES 8809 JAGUNG (1 TOP=60 PCS)" u="1"/>
        <s v="PUAS-PATI_ASAHAN TOPLES 8810 MOBIL (1 TOP=72 PCS)" u="1"/>
        <s v="PUAS-PATI_ASAHAN TOPLES NO.8807 STROBERI (1 TOP=60 PCS)" u="1"/>
        <s v="PUAS-PATI_ASAHAN TOPLES TR-3006 PESAWAT (1 TOP=56 PCS)" u="1"/>
        <s v="PUAS-PATI_ASAHAN TOPLES 8817 UNICORN (1 TOP=40 PCS)" u="1"/>
        <s v="PUAS-PATI_P CASE XLG BD 193-27" u="1"/>
        <s v="PUAS-PATI_P CASE XLG BD 191-27" u="1"/>
        <s v="PUAS-PATI_P CASE XLG BD 194-26" u="1"/>
        <s v="PUAS-PATI_PENCIL CASE KAIN 5815" u="1"/>
        <s v="PUAS-PATI_PENCIL CASE KAIN 5811" u="1"/>
        <s v="PUAS-PATI_PENCIL CASE KAIN 5848" u="1"/>
        <s v="PUAS-PATI_PALET 21839-12 KEPITING" u="1"/>
        <s v="PUAS-PATI_SEMPOA JAYA 13 BARIS" u="1"/>
        <s v="PUAS-PATI_SEMPOA JAYA 17 BARIS" u="1"/>
        <s v="PUAS-PATI_COIN BANK L" u="1"/>
        <s v="PUAS-PATI_CUTTER KENKO 918C" u="1"/>
        <s v="PUAS-PATI_KEMUCHING KOMPUTER" u="1"/>
        <s v="DUTA ILAHI-LASEM_GARISAN SEGITIGA KOJIKO NO.6" u="1"/>
        <s v="DUTA ILAHI-LASEM_BP 4W TOZCHA 8401" u="1"/>
        <s v="DUTA ILAHI-LASEM_BALLPEN TF-729 4W" u="1"/>
        <s v="DUTA ILAHI-LASEM_GARISAN SEGITIGA KOJIKO NO.8" u="1"/>
        <s v="DUTA ILAHI-LASEM_GARISAN SEGITIGA KOJIKO NO.10" u="1"/>
        <s v="DUTA ILAHI-LASEM_GARISAN SEGITIGA KOJIKO NO.12" u="1"/>
        <s v="DUTA ILAHI-LASEM_GARISAN SABLON ABC 190 BIRU" u="1"/>
        <s v="DUTA ILAHI-LASEM_GARISAN SABLON ABC 250 BIRU" u="1"/>
        <s v="DUTA ILAHI-LASEM_GARISAN SABLON ABC 270 BIRU" u="1"/>
        <s v="DUTA ILAHI-LASEM_GARISAN SABLON ABC 280 BIRU" u="1"/>
        <s v="DUTA ILAHI-LASEM_GARISAN SABLON ABC 290 BIRU" u="1"/>
        <s v="DUTA ILAHI-LASEM_GARISAN SABLON ABC 300 BIRU" u="1"/>
        <s v="DUTA ILAHI-LASEM_GARISAN SABLON ABC 350 BIRU" u="1"/>
        <s v="DUTA ILAHI-LASEM_GARISAN SABLON ABC 430 BIRU" u="1"/>
        <s v="SISWA-BLORA_TAS TALI GG-03 BESAR GLITTER" u="1"/>
        <s v="SISWA-BLORA_TAS TALI GG-01 KECIL GLITTER" u="1"/>
        <s v="SISWA-BLORA_TAS TALI GG-01 KECIL GILAP" u="1"/>
        <s v="SISWA-BLORA_TAS COKLAT POLOS TEBAL TANGGUNG " u="1"/>
        <s v="SISWA-BLORA_TAS COKLAT POLOS TEBAL BESAR" u="1"/>
        <s v="SISWA-BLORA_TAS TIDUR GGH-S (6 MOTIF)" u="1"/>
        <s v="SISWA-BLORA_TAS TIDUR GGH-L (6 MOTIF)" u="1"/>
        <s v="SISWA-BLORA_TAS TIDUR GGH-M (6 MOTIF)" u="1"/>
        <s v="SISWA-BLORA_TAS TUTUP PITA KADO FG-201 TANGGUNG" u="1"/>
        <s v="SISWA-BLORA_TAS TALI GG-02 TANGGUNG GILAP" u="1"/>
        <s v="SISWA-BLORA_TAS TALI GG-02 TANGGUNG GLITTER" u="1"/>
        <s v="SISWA-BLORA_TAS TUTUP PITA KADO FG-301 BESAR" u="1"/>
        <s v="RAYA-DEMAK_TALI ID CARD PEONY PUTIH" u="1"/>
        <s v="RAYA-DEMAK_TALI ID CARD PEONY ORANYE" u="1"/>
        <s v="RAYA-DEMAK_TALI ID CARD PEONY HIJAU" u="1"/>
        <s v="RAYA-DEMAK_TIPEX KERTAS NO. 8588" u="1"/>
        <s v="RAYA-DEMAK_TIPEX KERTAS NO. 9489" u="1"/>
        <s v="RAYA-DEMAK_GARISAN LIPAT 30CM 6623 (1 BOX=40 PCS)" u="1"/>
        <s v="RAYA-DEMAK_NOTEBOOK SPIRAL A5 8006" u="1"/>
        <s v="RAYA-DEMAK_NOTEBOOK SPIRAL A5 LB-2529-24" u="1"/>
        <s v="RAYA-DEMAK_NOTEBOOK GLITTER JT 7050-20" u="1"/>
        <s v="RAYA-DEMAK_TAS TIDUR GGH-M (6 MOTIF)" u="1"/>
        <s v="RAYA-DEMAK_TAS TIDUR GGH-L (6 MOTIF)" u="1"/>
        <s v="RAYA-DEMAK_TAS TIDUR GGH-S (6 MOTIF)" u="1"/>
        <s v="RAYA-DEMAK_PAPAN WHITE BOARD XG POLOS 20 X 30" u="1"/>
        <s v="RAYA-DEMAK_PAPAN WHITE BOARD XG POLOS 25 X 35" u="1"/>
        <s v="RAYA-DEMAK_PAPAN WHITE BOARD XG POLOS 30 X 40" u="1"/>
        <s v="RAYA-DEMAK_PAPAN WB 3550 35 X 50 (IMPORT)" u="1"/>
        <s v="MAKMUR-TEGAL_MAP MICROTOP BM 53" u="1"/>
        <s v="MAKMUR-TEGAL_BP GEL MD-240 (36)" u="1"/>
        <s v="MAKMUR-TEGAL_CAT ACRYLIC V-TECH" u="1"/>
        <s v="MAKMUR-TEGAL_SKETCH BOOK A5-3555" u="1"/>
        <s v="MAKMUR-TEGAL_SKETCH BOOK A4 56172" u="1"/>
        <s v="MAKMUR-TEGAL_SKETCH BOOK 8K 45001" u="1"/>
        <s v="MAKMUR-TEGAL_SKETCH BOOK 8K 56199" u="1"/>
        <s v="MAKMUR-TEGAL_SKETCH BOOK 8K HMX-45002 TOWN (45LBR)" u="1"/>
        <s v="MAKMUR-TEGAL_SILET RENTENG V-TRO" u="1"/>
        <s v="MAKMUR-TEGAL_AMPLOP SURAT STARLIGHT" u="1"/>
        <s v="MAKMUR-TEGAL_AMPLOP SURAT TRUST" u="1"/>
        <s v="MAKMUR-TEGAL_GARISAN LIPAT 30CM 008 (40) FANCY" u="1"/>
        <s v="MAKMUR-TEGAL_ID CARD SET HC-37697" u="1"/>
        <s v="MAKMUR-TEGAL_ID CARD SET HC-40383" u="1"/>
        <s v="MAKMUR-TEGAL_BK SKETSA A4-3557" u="1"/>
        <s v="SUKSES-SALATIGA_TAS TALI GG-03 BESAR GILAP" u="1"/>
        <s v="SUKSES-SALATIGA_TAS TUTUP PITA KADO FG-201 TANGGUNG" u="1"/>
        <s v="SUKSES-SALATIGA_TAS TALI GG-02 TANGGUNG GILAP" u="1"/>
        <s v="SUKSES-SALATIGA_TAS TUTUP PITA KADO FG-301 BESAR" u="1"/>
        <s v="SUKSES-SALATIGA_TAS TUTUP PITA KADO FG-101 KECIL" u="1"/>
        <s v="SUKSES-SALATIGA_TAS TALI GG-01 KECIL GILAP" u="1"/>
        <s v="SUKSES-SALATIGA_TAS TALI GG-01 KECIL GLITTER" u="1"/>
        <s v="SUKSES-SALATIGA_TAS TUTUP PITA KADO FG-401 JUMBO" u="1"/>
        <s v="SUKSES-SALATIGA_TAS SPUNBOUND POLOS 38 X 45 BESAR" u="1"/>
        <s v="SUKSES-SALATIGA_NOTEBOOK SPIRAL 25100-60" u="1"/>
        <s v="SUKSES-SALATIGA_MEMO PAD SPIRAL ALFA 403 BATIK" u="1"/>
        <s v="SUKSES-SALATIGA_MEMO PAD SPIRAL ALFA 404 BATIK" u="1"/>
        <s v="SUKSES-SALATIGA_BINDERNOTE B5 76205" u="1"/>
        <s v="SUKSES-SALATIGA_BN B5 93834 16K" u="1"/>
        <s v="SUKSES-SALATIGA_BP GEL MD-257 GURITA (36)" u="1"/>
        <s v="SUKSES-SALATIGA_SELONGSONG PENTEL ENTER" u="1"/>
        <s v="SUKSES-SALATIGA_BP GEL 9177" u="1"/>
        <s v="SUKSES-SALATIGA_BP GEL 702" u="1"/>
        <s v="SUKSES-SALATIGA_BP GEL 223" u="1"/>
        <s v="SUKSES-SALATIGA_BP 12W GLP SQ-01 GLITTER" u="1"/>
        <s v="SUKSES-SALATIGA_BP G 8002" u="1"/>
        <s v="SUKSES-SALATIGA_MIKA LAMINATING DEBOZZ 100 MICRON KTP" u="1"/>
        <s v="SUKSES-SALATIGA_STABILO DEBOZZ SB 007" u="1"/>
        <s v="SUKSES-SALATIGA_GUNTING KUKU VANCO GK 605" u="1"/>
        <s v="SUKSES-SALATIGA_GUNTING 9002A" u="1"/>
        <s v="SUKSES-SALATIGA_GUNTING LIPAT BESAR" u="1"/>
        <s v="SUKSES-SALATIGA_PENSIL 950" u="1"/>
        <s v="SUKSES-SALATIGA_PENSIL 951" u="1"/>
        <s v="SUKSES-SALATIGA_BENSIA 905" u="1"/>
        <s v="SUKSES-SALATIGA_PENSIL 921" u="1"/>
        <s v="SUKSES-SALATIGA_KOMPAS V-TECH VT-45" u="1"/>
        <s v="SUKSES-SALATIGA_PAYET" u="1"/>
        <s v="SUKSES-SALATIGA_P CASE XLG BD 331-23" u="1"/>
        <s v="SUKSES-SALATIGA_KEMOCENG KOMPUTER" u="1"/>
        <s v="SUKSES-SALATIGA_P CASE XLG BD 191-27" u="1"/>
        <s v="MITRA-YOGYA_BINDER NOTE JHYB - 64840 A5" u="1"/>
        <s v="MITRA-YOGYA_BINDER NOTE HYB - 86804 A5" u="1"/>
        <s v="MITRA-YOGYA_BINDER NOTE JHYB - 03305 B5" u="1"/>
        <s v="MITRA-YOGYA_BINDER NOTE JHYB - 03303 B5" u="1"/>
        <s v="MITRA-YOGYA_BN A5 GASTA HP 2005 P" u="1"/>
        <s v="MITRA-YOGYA_BN A5 GASTA HP 2009 T" u="1"/>
        <s v="MITRA-YOGYA_BN A5 GASTA HP 2007 F" u="1"/>
        <s v="MITRA-YOGYA_BN A5 MICROTOP CM 36 CAMPUS" u="1"/>
        <s v="MITRA-YOGYA_BN A5 CL-36" u="1"/>
        <s v="MITRA-YOGYA_BN A5 UN-36" u="1"/>
        <s v="TRISNO-PURWODADI_BP GEL ZUI ZHUA HY-1020 BIRU" u="1"/>
        <s v="TRISNO-PURWODADI_PALET CAT AIR SAKURA BIASA DOF" u="1"/>
        <s v="TAMBAH ILMU-KUDUS_ISI STAPLER 13/8 JOSS" u="1"/>
        <s v="TAMBAH ILMU-KUDUS_ISI STAPLES 13/6 JOSS" u="1"/>
        <s v="TAMBAH ILMU-KUDUS_STIP W/B CLEAR K" u="1"/>
        <s v="TAMBAH ILMU-KUDUS_STIP W/B CLEAR B" u="1"/>
        <s v="TAMBAH ILMU-KUDUS_BP GEL DTIAN DT-612" u="1"/>
        <s v="TAMBAH ILMU-KUDUS_PENSIL 923" u="1"/>
        <s v="TAMBAH ILMU-KUDUS_STABILLO TF-1145 LIVE COLOUR PASTEL" u="1"/>
        <s v="TAMBAH ILMU-KUDUS_PENSIL 2B KAYAGI KY-PF 3058" u="1"/>
        <s v="TAMBAH ILMU-KUDUS_GARISAN SET 20CM 8182 (1 BOX=40 PCS)" u="1"/>
        <s v="TAMBAH ILMU-KUDUS_GARISAN SET 20CM 8208 (1 BOX=40 PCS)" u="1"/>
        <s v="TAMBAH ILMU-KUDUS_GARISAN SET 20CM 8177 (1 BOX=40 PCS)" u="1"/>
        <s v="TAMBAH ILMU-KUDUS_TIPEX KERTAS NO. 8588" u="1"/>
        <s v="TAMBAH ILMU-KUDUS_TIPEX KERTAS NO. 8587" u="1"/>
        <s v="TAMBAH ILMU-KUDUS_GARISAN SABLON/GEOMETRI 098 (1 BOX=50 PCS)" u="1"/>
        <s v="TAMBAH ILMU-KUDUS_GARISAN SABLON/GEOMETRI 095 (1 BOX=50 PCS)" u="1"/>
        <s v="TAMBAH ILMU-KUDUS_TIPEX KERTAS NO. 9543" u="1"/>
        <s v="MAKMUR-TEGAL_PIANIKA LOVELY BIRU" u="1"/>
        <s v="BINTANG TOYS-JEPARA_PENSIL CASE KD-50J" u="1"/>
        <s v="BINTANG TOYS-JEPARA_PENSIL CASE 6A-28" u="1"/>
        <s v="BINTANG TOYS-JEPARA_PENCIL CASE 588-157 MAGNET" u="1"/>
        <s v="BINTANG TOYS-JEPARA_PENCIL CASE DZ-8057 MAGNET" u="1"/>
        <s v="BINTANG TOYS-JEPARA_PENSIL CASE C-9960" u="1"/>
        <s v="BINTANG TOYS-JEPARA_PENCIL CASE 588-181-1 MAGNET" u="1"/>
        <s v="BINTANG TOYS-JEPARA_ASAHAN TOPLES GOLDEN (24)" u="1"/>
        <s v="WARNA-MAGELANG_GARISAN SI REI A 1101 JIYU" u="1"/>
        <s v="KONDANG-TEMANGGUNG_GUNTING TREND SS" u="1"/>
        <s v="KONDANG-TEMANGGUNG_POMPA BALON" u="1"/>
        <s v="KONDANG-TEMANGGUNG_GARISAN BESI YOEKER 20CM" u="1"/>
        <s v="KONDANG-TEMANGGUNG_GARISAN BESI YOEKER 15CM" u="1"/>
        <s v="KONDANG-TEMANGGUNG_GARISAN ALUMUNIUM KOALA 15CM GA-815" u="1"/>
        <s v="KONDANG-TEMANGGUNG_GARISAN ALUMINIUM KOALA 20CM" u="1"/>
        <s v="KONDANG-TEMANGGUNG_GARISAN ALUMINIUM KOALA 30CM" u="1"/>
        <s v="KONDANG-TEMANGGUNG_LOOSE LEAF A5-100LBR KOTAK KECIL" u="1"/>
        <s v="KONDANG-TEMANGGUNG_MEJA BELAJAR FANCY VAN ART" u="1"/>
        <s v="KONDANG-TEMANGGUNG_JANGKA JOSS MS-403" u="1"/>
        <s v="KONDANG-TEMANGGUNG_TAS 16 X 21" u="1"/>
        <s v="KONDANG-TEMANGGUNG_TAS JASMIN KECIL" u="1"/>
        <s v="KONDANG-TEMANGGUNG_TAS JASMIN TANGGUNG" u="1"/>
        <s v="KONDANG-TEMANGGUNG_TAS JASMIN BESAR" u="1"/>
        <s v="KONDANG-TEMANGGUNG_BK MEWARNAI JUMBO SJ" u="1"/>
        <s v="KONDANG-TEMANGGUNG_BK MEWARNAI &amp; MENULIS ANGKA SPS" u="1"/>
        <s v="KONDANG-TEMANGGUNG_BUKU MEWARNAI 2201 (4 GAMBAR)" u="1"/>
        <s v="KONDANG-TEMANGGUNG_BK MEWARNAI SIKA JUMBO" u="1"/>
        <s v="KONDANG-TEMANGGUNG_BK MEWARNAI DOT TO DOT IF" u="1"/>
        <s v="KONDANG-TEMANGGUNG_BK MEWARNAI JUMBO FANCY ANGKA/HURUF 1001-1010" u="1"/>
        <s v="KONDANG-TEMANGGUNG_BUKU MEWARNAI IF BJP" u="1"/>
        <s v="KONDANG-TEMANGGUNG_PAPAN WHITE BOARD XG POLOS 30 X 40" u="1"/>
        <s v="MEMORY-BATANG_PENSIL 2B KAYAGI KY-PF 3058" u="1"/>
        <s v="MEMORY-BATANG_PENSIL 2B KAYAGI KY-PF 3090" u="1"/>
        <s v="MEMORY-BATANG_PENSIL 2B KAYAGI KY-PF 3091" u="1"/>
        <s v="MEMORY-BATANG_PENSIL 2B KAYAGI KY-PF 3092" u="1"/>
        <s v="MEMORY-BATANG_PENSIL 2B KAYAGI PF3093" u="1"/>
        <s v="MEMORY-BATANG_BP GEL + GANTUNGAN A931" u="1"/>
        <s v="MEMORY-BATANG_BP GEL + GANTUNGAN 9166" u="1"/>
        <s v="MEMORY-BATANG_BP GEL + GANTUNGAN 701" u="1"/>
        <s v="MEMORY-BATANG_BP GEL 702" u="1"/>
        <s v="MEMORY-BATANG_TIPEX KERTAS NO. 8589" u="1"/>
        <s v="MEMORY-BATANG_BP VULLPEN TF 802" u="1"/>
        <s v="MEMORY-BATANG_BP VULLPEN TF 801" u="1"/>
        <s v="MEMORY-BATANG_BP 4W TOZCHA 8401" u="1"/>
        <s v="MEMORY-BATANG_TIPEX KERTAS NO. 9259" u="1"/>
        <s v="MEMORY-BATANG_GARISAN SET 20CM 8208 (1 BOX=40 PCS)" u="1"/>
        <s v="MEMORY-BATANG_GARISAN SET 20CM 8177 (1 BOX=40 PCS)" u="1"/>
        <s v="MEMORY-BATANG_GARISAN SET 8128" u="1"/>
        <s v="MEMORY-BATANG_BALLPEN SPIRAL TF BTK 316-2" u="1"/>
        <s v="MEMORY-BATANG_JANGKA JF 8021" u="1"/>
        <s v="MEMORY-BATANG_DRAWING BOARD BT 21 NO.216" u="1"/>
        <s v="MEMORY-BATANG_MAGIC BOARD 908" u="1"/>
        <s v="MEMORY-BATANG_SEMPOA 8022" u="1"/>
        <s v="MEMORY-BATANG_CUTTER TACO 78 KECIL TRANSPARAN" u="1"/>
        <s v="MEMORY-BATANG_CUTTER TACO 88 BESAR" u="1"/>
        <s v="MEMORY-BATANG_PITA TARIK/KADO 30 LIST EMAS (LISMAS)" u="1"/>
        <s v="MEMORY-BATANG_PITA TARIK/KADO 30 THT" u="1"/>
        <s v="MEMORY-BATANG_PITA TARIK/KADO 30 CM BIASA" u="1"/>
        <s v="MEMORY-BATANG_PITA CH-30" u="1"/>
        <s v="MEMORY-BATANG_PITA TARIK/KADO 30 LS" u="1"/>
        <s v="MEMORY-BATANG_PITA KADO 23 BIASA" u="1"/>
        <s v="MEMORY-BATANG_PITA TARIK/KADO 18 BIASA" u="1"/>
        <s v="MEMORY-BATANG_ASAHAN TOPLES 158 SANRIO (1 TOP=36 PCS)" u="1"/>
        <s v="MEMORY-BATANG_ASAHAN TOPLES 623 KUROMI (1 TOP=52 PCS)" u="1"/>
        <s v="MEMORY-BATANG_ASAHAN TOPLES R-5857 KITTY (1 TOP=17PCS)" u="1"/>
        <s v="MEMORY-BATANG_ASAHAN TOPLES TY808 (1 TOP=72 PCS)" u="1"/>
        <s v="MEMORY-BATANG_TUSUK SURAT XINGLI XL-001" u="1"/>
        <s v="MEMORY-BATANG_DISPENSER TS-0032" u="1"/>
        <s v="MEMORY-BATANG_ISI GEL TZ-501 R HITAM" u="1"/>
        <s v="MEMORY-BATANG_ACRYLIC 21.5 X 33" u="1"/>
        <s v="MEMORY-BATANG_CLEAR HOLDER KENKO METALIK CH 840 A4 BIRU" u="1"/>
        <s v="MEMORY-BATANG_CLEAR HOLDER KENKO METALIK CH 840 A4 HIJAU" u="1"/>
        <s v="MEMORY-BATANG_CLEAR HOLDER KENKO METALIK CH 860 A4 BIRU" u="1"/>
        <s v="MEMORY-BATANG_CLEAR HOLDER KENKO METALIK CH 860 A4 HIJAU" u="1"/>
        <s v="MEMORY-BATANG_CLEAR HOLDER KENKO METALIK CH 860 A4 ABU-ABU" u="1"/>
        <s v="MEMORY-BATANG_CLEAR HOLDER KENKO METALIK CH 820 A4 ABU" u="1"/>
        <s v="MEMORY-BATANG_CLEAR HOLDER KENKO METALIK CH 820 A4 BIRU" u="1"/>
        <s v="MEMORY-BATANG_TAS COKLAT POLOS TEBAL TANGGUNG " u="1"/>
        <s v="MEMORY-BATANG_TAS BATIK K MICROTOP TG" u="1"/>
        <s v="MEMORY-BATANG_TAS 16X25" u="1"/>
        <s v="MEMORY-BATANG_TAS 22X32 KANTONG ULTAH" u="1"/>
        <s v="MEMORY-BATANG_KANTONG PLASTIK 18 X 36" u="1"/>
        <s v="MEMORY-BATANG_KANTONG PLASTIK 20 X 40" u="1"/>
        <s v="MEMORY-BATANG_BINDER NOTE HYB - 86801 A5" u="1"/>
        <s v="MEMORY-BATANG_BINDER NOTE HYB - 86802 A5" u="1"/>
        <s v="MEMORY-BATANG_BINDER NOTE HYB - 86804 A5" u="1"/>
        <s v="MEMORY-BATANG_NOTEBOOK WENGU B1010 (B5）" u="1"/>
        <s v="MEMORY-BATANG_BINDERNOTE B5 76203" u="1"/>
        <s v="MEMORY-BATANG_BINDER NOTE HYB - 15803 B5" u="1"/>
        <s v="MEMORY-BATANG_BINDERNOTE B5 76205" u="1"/>
        <s v="MEMORY-BATANG_BINDERNOTE B5 76208" u="1"/>
        <s v="MEMORY-BATANG_UNDANGAN ULTAH ANAK A1000" u="1"/>
        <s v="MEMORY-BATANG_NOTEBOOK SPIRAL 28850-65" u="1"/>
        <s v="MEMORY-BATANG_KANTUNG PLASTIK ULTAH 25 X 50" u="1"/>
        <s v="MEMORY-BATANG_GARISAN LIPAT 30CM 008 (40) FANCY" u="1"/>
        <s v="MEMORY-BATANG_BP HITECH JOSS GP-168 0.28MM" u="1"/>
        <s v="MEMORY-BATANG_BP HITECH JOSS-188 B 0.28MM BIRU" u="1"/>
        <s v="MEMORY-BATANG_MAP KANCING 1 SIKA AC-05 PUTIH" u="1"/>
        <s v="MEMORY-BATANG_MAUPY BESAR" u="1"/>
        <s v="HT JAYA-JUWANA_TAS TUTUP PITA KADO FG-401 JUMBO" u="1"/>
        <s v="HT JAYA-JUWANA_TAS TALI GG-01 KECIL GLITTER" u="1"/>
        <s v="HT JAYA-JUWANA_TAS TUTUP PITA KADO FG-101 KECIL" u="1"/>
        <s v="HT JAYA-JUWANA_TAS TUTUP PITA KADO FG-201 TANGGUNG" u="1"/>
        <s v="HT JAYA-JUWANA_TAS TALI GG-01 KECIL GILAP" u="1"/>
        <s v="HT JAYA-JUWANA_TAS TUTUP PITA KADO FG-301 BESAR" u="1"/>
        <s v="HT JAYA-JUWANA_ASAHAN TOPLES 623 KUROMI (1 TOP=52 PCS)" u="1"/>
        <s v="HT JAYA-JUWANA_ASAHAN MEJA HELLO KITTY KT 8009" u="1"/>
        <s v="HT JAYA-JUWANA_TEROMPET TR OW-02" u="1"/>
        <s v="HT JAYA-JUWANA_PAPAN W/B JL-116" u="1"/>
        <s v="HT JAYA-JUWANA_PAPAN W/B JL-117" u="1"/>
        <s v="HT JAYA-JUWANA_PAPAN W/B JL-115" u="1"/>
        <s v="NUSANTARA-SEMARANG_KUAS UTN 661-1" u="1"/>
        <s v="NUSANTARA-SEMARANG_KUAS UTN 661-2" u="1"/>
        <s v="NUSANTARA-SEMARANG_KUAS UTN 661-3" u="1"/>
        <s v="NUSANTARA-SEMARANG_KUAS UTN 661-4" u="1"/>
        <s v="NUSANTARA-SEMARANG_KUAS UTN 661-5" u="1"/>
        <s v="NUSANTARA-SEMARANG_KUAS UTN 661-6" u="1"/>
        <s v="SBM-SEMARANG_MAP KANCING 2 SIKA AC-05 MERAH (TIPIS)" u="1"/>
        <s v="SBM-SEMARANG_MAP KANCING 2 SIKA AC-05 BIRU (TIPIS)" u="1"/>
        <s v="SBM-SEMARANG_MAP KANCING 2 SIKA AC-05 PUTIH (TIPIS)" u="1"/>
        <s v="SUMBER BUKIT-SALATIGA_MAP KANCING 1 SIKA AC-05 KUNING" u="1"/>
        <s v="SUMBER BUKIT-SALATIGA_MAP KANCING 1 SIKA AC-05 BIRU" u="1"/>
        <s v="SUMBER BUKIT-SALATIGA_MAP KANCING 1 SIKA AC-05 PUTIH" u="1"/>
        <s v="SUMBER BUKIT-SALATIGA_MAP KANCING 1 SIKA AC-05 MERAH" u="1"/>
        <s v="SUMBER BUKIT-SALATIGA_MAP KANCING 1 SIKA AC-05 HIJAU" u="1"/>
        <s v="SUMBER BUKIT-SALATIGA_KARET PENTIL KECIL" u="1"/>
        <s v="SUMBER BUKIT-SALATIGA_BUSINESS FILE SIKA AC-106 BIRU" u="1"/>
        <s v="SUMBER BUKIT-SALATIGA_MAP KC 2 ENTER E 335 MERAH" u="1"/>
        <s v="SUMBER BUKIT-SALATIGA_MAP KC 2 ENTER E 335 BIRU" u="1"/>
        <s v="SUMBER BUKIT-SALATIGA_MAP V-TECH W209 A3" u="1"/>
        <s v="SUMBER BUKIT-SALATIGA_NOTEBOOK 7025-27" u="1"/>
        <s v="SUMBER BUKIT-SALATIGA_AGENDA CK B/ M" u="1"/>
        <s v="SUMBER BUKIT-SALATIGA_AGENDA CK KOMBINASI" u="1"/>
        <s v="SUMBER BUKIT-SALATIGA_AGENDA 7025-25K (BC 333)" u="1"/>
        <s v="SUMBER BUKIT-SALATIGA_BINDER NOTE HYB - 86804 A5" u="1"/>
        <s v="SUMBER BUKIT-SALATIGA_BINDER NOTE HYB - 15803 B5" u="1"/>
        <s v="SUMBER BUKIT-SALATIGA_BINDERNOTE B5 76205" u="1"/>
        <s v="SUMBER BUKIT-SALATIGA_NOTEBOOK 18100-62" u="1"/>
        <s v="SUMBER BUKIT-SALATIGA_NOTEBOOK SPIRAL 18100-36" u="1"/>
        <s v="SUMBER BUKIT-SALATIGA_NOTEBOOK SPIRAL 28850-65" u="1"/>
        <s v="SUMBER BUKIT-SALATIGA_NOTEBOOK SPIRAL 50100-71" u="1"/>
        <s v="SUMBER BUKIT-SALATIGA_NOTEBOOK SPIRAL 25100-67" u="1"/>
        <s v="SUMBER BUKIT-SALATIGA_NOTEBOOK SPIRAL 25100-71" u="1"/>
        <s v="SUMBER BUKIT-SALATIGA_NOTEBOOK SPIRAL 28825-65" u="1"/>
        <s v="SUMBER BUKIT-SALATIGA_TALI ID CARD PEONY PUTIH" u="1"/>
        <s v="SUMBER BUKIT-SALATIGA_TALI ID CARD PEONY ORANYE" u="1"/>
        <s v="SUMBER BUKIT-SALATIGA_TALI ID CARD PEONY HIJAU" u="1"/>
        <s v="SUMBER BUKIT-SALATIGA_TALI ID CARD PEONY MERAH" u="1"/>
        <s v="SUMBER BUKIT-SALATIGA_KEMOCHENG KOMPUTER" u="1"/>
        <s v="SUMBER BUKIT-SALATIGA_DISPENSER TS-0032" u="1"/>
        <s v="SUMBER BUKIT-SALATIGA_P CASE XLG BD 193-27" u="1"/>
        <s v="SUMBER BUKIT-SALATIGA_GLITTER GF-88" u="1"/>
        <s v="SUMBER BUKIT-SALATIGA_GLITTER GF-88/S" u="1"/>
        <s v="SUMBER BUKIT-SALATIGA_GLITTER GF 88 MIX" u="1"/>
        <s v="SUMBER BUKIT-SALATIGA_PENSIL CASE 5842" u="1"/>
        <s v="SUMBER BUKIT-SALATIGA_PENSIL CASE 5843" u="1"/>
        <s v="SUMBER BUKIT-SALATIGA_KERTAS KREP POTONGAN JERSY KECIL" u="1"/>
        <s v="SUMBER BUKIT-SALATIGA_MESIN TEMBAK BIXDONE HE E2010 KECIL" u="1"/>
        <s v="SUMBER BUKIT-SALATIGA_MESIN LEM KECIL 20W PACMAN 82" u="1"/>
        <s v="SUMBER BUKIT-SALATIGA_STAMP PAD HERO BESAR" u="1"/>
        <s v="SUMBER BUKIT-SALATIGA_CUTTER TACO 88 BESAR" u="1"/>
        <s v="SUMBER BUKIT-SALATIGA_MECHPEN TIZO G 09301 (24PCS)" u="1"/>
        <s v="SUMBER BUKIT-SALATIGA_MECHPEN TIZO G 09302 24PCS" u="1"/>
        <s v="SUMBER BUKIT-SALATIGA_PUNCH 3011" u="1"/>
        <s v="SUMBER BUKIT-SALATIGA_GARISAN BUSUR MIKA ENTER 3.5 NO. 110" u="1"/>
        <s v="SUMBER BUKIT-SALATIGA_STABILLO VTRO HL-1204 NEON" u="1"/>
        <s v="SUMBER BUKIT-SALATIGA_JANGKA JF 8021" u="1"/>
        <s v="SUMBER BUKIT-SALATIGA_KOMPAS VTECH 45" u="1"/>
        <s v="SUMBER BUKIT-SALATIGA_BP GEL 837 + STIP" u="1"/>
        <s v="SUMBER BUKIT-SALATIGA_BP GEL DTIAN DT-8801 + STIP" u="1"/>
        <s v="SUMBER BUKIT-SALATIGA_BP GEL DTIAN DT-8803 + STIP" u="1"/>
        <s v="SUMBER BUKIT-SALATIGA_BP GEL DTIAN DT-8805 + STIP" u="1"/>
        <s v="SUMBER BUKIT-SALATIGA_BP GEL DTIAN DT-830 + STIP" u="1"/>
        <s v="SUMBER BUKIT-SALATIGA_TIPEX KERTAS DP-902" u="1"/>
        <s v="SUMBER BUKIT-SALATIGA_BP 1006 10W KUROMI (36)" u="1"/>
        <s v="SUMBER BUKIT-SALATIGA_BP 4W TOZCHA 8401" u="1"/>
        <s v="SUMBER BUKIT-SALATIGA_GARISAN SABLON ABC 430 BIRU" u="1"/>
        <s v="SUMBER BUKIT-SALATIGA_COMPASS 60MM" u="1"/>
        <s v="SUMBER BUKIT-SALATIGA_MAP L SIKA AC-105 PUTIH" u="1"/>
        <s v="IVONE-BUMIAYU_SAMPUL ROLL DUST 454" u="1"/>
        <s v="IVONE-BUMIAYU_STAPLER (GUN TACKER) 1008F JOSS" u="1"/>
        <s v="IVONE-BUMIAYU_DOKUMEN RISLETING BOX BATIK" u="1"/>
        <s v="IVONE-BUMIAYU_DOKUMEN RISLETING INFINITY MIX" u="1"/>
        <s v="IVONE-BUMIAYU_BP 1006 10W KUROMI (36)" u="1"/>
        <s v="IVONE-BUMIAYU_BP 1001 10W TOPPER AVENGERS (36)" u="1"/>
        <s v="SASA-BOJONEGORO_JANGKA A5 3328 FANCY" u="1"/>
        <s v="SASA-BOJONEGORO_ASAHAN KUDA NIL GOZTAR 3855" u="1"/>
        <s v="SASA-BOJONEGORO_PENSIL CASE KD-50J" u="1"/>
        <s v="YDW-TEMANGGUNG_TALI ID CARD PEONY ORANYE" u="1"/>
        <s v="YDW-TEMANGGUNG_TALI ID CARD PEONY PUTIH" u="1"/>
        <s v="YDW-TEMANGGUNG_CUTTER TACO 88 BESAR" u="1"/>
        <s v="YDW-TEMANGGUNG_NOTEBOOK SPIRAL A5 LB-2529-24" u="1"/>
        <s v="YDW-TEMANGGUNG_NOTEBOOK SPIRAL A5 8006" u="1"/>
        <s v="YDW-TEMANGGUNG_NOTEBOOK SPIRAL A5 LB-2529-23" u="1"/>
        <s v="YDW-TEMANGGUNG_GARISAN SET 20CM 8182 (1 BOX=40 PCS)" u="1"/>
        <s v="YDW-TEMANGGUNG_GARISAN SET 20CM 8208 (1 BOX=40 PCS)" u="1"/>
        <s v="YDW-TEMANGGUNG_PENSIL E-01 + STIP" u="1"/>
        <s v="YDW-TEMANGGUNG_ISOLASI KT-1502 FANCY" u="1"/>
        <s v="YDW-TEMANGGUNG_BP GEL + GANTUNGAN 224" u="1"/>
        <s v="YDW-TEMANGGUNG_BP GEL + GANTUNGAN A931" u="1"/>
        <s v="YDW-TEMANGGUNG_BP GEL + GANTUNGAN 9165" u="1"/>
        <s v="YDW-TEMANGGUNG_BP GEL + GANTUNGAN 701" u="1"/>
        <s v="YDW-TEMANGGUNG_BP GEL + GANTUNGAN 9169" u="1"/>
        <s v="YDW-TEMANGGUNG_TAS TIDUR GGH-S (6 MOTIF)" u="1"/>
        <s v="YDW-TEMANGGUNG_TAS TALI GG-03 BESAR GLITTER" u="1"/>
        <s v="YDW-TEMANGGUNG_TAS TALI GG-03 BESAR GILAP" u="1"/>
        <s v="YDW-TEMANGGUNG_TAS TALI GG-01 KECIL GLITTER" u="1"/>
        <s v="YDW-TEMANGGUNG_TAS TALI GG-01 KECIL GILAP" u="1"/>
        <s v="YDW-TEMANGGUNG_TAS TALI GG-01 KECIL MIX" u="1"/>
        <s v="YDW-TEMANGGUNG_TAS TALI GG-02 TANGGUNG GLITTER" u="1"/>
        <s v="YDW-TEMANGGUNG_TAS TALI GG-02 TANGGUNG GILAP" u="1"/>
        <s v="YDW-TEMANGGUNG_TAS TUTUP PITA KADO FG-301 BESAR" u="1"/>
        <s v="YDW-TEMANGGUNG_TAS TUTUP PITA KADO FG-201 TANGGUNG" u="1"/>
        <s v="YDW-TEMANGGUNG_TAS TUTUP PITA KADO FG-101 KECIL" u="1"/>
        <s v="YDW-TEMANGGUNG_ISI STAPLER 13/8 JOSS" u="1"/>
        <s v="YDW-TEMANGGUNG_CAT AIR MARRIES 1325 12W GM &amp; BT" u="1"/>
        <s v="WINARTI-TUBAN_TAS KARUNG 60X70 (6070)" u="1"/>
        <s v="WINARTI-TUBAN_TAS KARUNG 55X65 (5565)" u="1"/>
        <s v="WINARTI-TUBAN_BP DB 550" u="1"/>
        <s v="WINARTI-TUBAN_BP DEBOZZ DB-530" u="1"/>
        <s v="WINARTI-TUBAN_PENSIL CARPENTER 500" u="1"/>
        <s v="WINARTI-TUBAN_NOTEBOOK SPIRAL 1316" u="1"/>
        <s v="WINARTI-TUBAN_NOTEBOOK SPIRAL 8417" u="1"/>
        <s v="WINARTI-TUBAN_ASAHAN TOPLES 623 KUROMI (1 TOP=52 PCS)" u="1"/>
        <s v="WINARTI-TUBAN_ASAHAN TOPLES 158 SANRIO (1 TOP=36 PCS)" u="1"/>
        <s v="WINARTI-TUBAN_BP TF-3115 HIGHTECH KNOCK" u="1"/>
        <s v="WINARTI-TUBAN_BP GEL TF-1190 0.3MM HIGHTECH (H)" u="1"/>
        <s v="WINARTI-TUBAN_SEMPOA JAYA 17 BARIS" u="1"/>
        <s v="WINARTI-TUBAN_BP DV 8003 (IPEN 14)" u="1"/>
        <s v="WINARTI-TUBAN_P CASE XLG BD 193-27" u="1"/>
        <s v="WINARTI-TUBAN_BINDER NOTE WENGU A5 FPHY 002" u="1"/>
        <s v="WINARTI-TUBAN_BINDER NOTE B5-60 FPHY 002" u="1"/>
        <s v="WINARTI-TUBAN_NOTEBOOK SPIRAL A5 8001" u="1"/>
        <s v="WINARTI-TUBAN_NOTEBOOK SPIRAL A5 8007" u="1"/>
        <s v="WINARTI-TUBAN_NOTEBOOK SPIRAL A5 LB-2529-25" u="1"/>
        <s v="WINARTI-TUBAN_NOTEBOOK SPIRAL A5 LB-2529-23" u="1"/>
        <s v="WINARTI-TUBAN_NOTEBOOK TALI A5-508" u="1"/>
        <s v="WINARTI-TUBAN_TIPEX MINI KARAKTER 46" u="1"/>
        <s v="WINARTI-TUBAN_TIPEX MINI KARAKTER 57" u="1"/>
        <s v="WINARTI-TUBAN_TIPEX MINI KARAKTER 31" u="1"/>
        <s v="WINARTI-TUBAN_TIPEX MINI KARAKTER 47" u="1"/>
        <s v="WINARTI-TUBAN_ACRYLIC A6 11X16" u="1"/>
        <s v="WINARTI-TUBAN_GARISAN SET 20CM 8182 (1 BOX=40 PCS)" u="1"/>
        <s v="WINARTI-TUBAN_GARISAN SET 20CM 8208 (1 BOX=40 PCS)" u="1"/>
        <s v="WINARTI-TUBAN_GARISAN SET 20CM 8177 (1 BOX=40 PCS)" u="1"/>
        <s v="WINARTI-TUBAN_GARISAN SET 20 CM ZX-018" u="1"/>
        <s v="WINARTI-TUBAN_BP GEL ZUI XUA HY-1020 HITAM" u="1"/>
        <s v="WINARTI-TUBAN_BP GEL SAFARI SF-559 HITAM" u="1"/>
        <s v="IKA-PURBALINGGA_CAT ACRYLIC COLOUR TF AC-006M METALIC" u="1"/>
        <s v="IKA-PURBALINGGA_CAT ACRYLIC TF 001" u="1"/>
        <s v="IKA-PURBALINGGA_BOX FILE ENTER 567" u="1"/>
        <s v="IKA-PURBALINGGA_GARISAN BESI V-TRO 30CM" u="1"/>
        <s v="IKA-PURBALINGGA_JANGKA JF 8021" u="1"/>
        <s v="IKA-PURBALINGGA_JANGKA MS-4001 KOALA" u="1"/>
        <s v="IKA-PURBALINGGA_GUNTING IDEAL DR 6" u="1"/>
        <s v="IKA-PURBALINGGA_GUNTING IDEAL K-400" u="1"/>
        <s v="IKA-PURBALINGGA_GUNTING IDEAL JB-002" u="1"/>
        <s v="IKA-PURBALINGGA_GUNTING IDEAL JB-003" u="1"/>
        <s v="IKA-PURBALINGGA_SAMPUL ROLL DUST 344" u="1"/>
        <s v="IKA-PURBALINGGA_SAMPUL ROLL DUST 454" u="1"/>
        <s v="IKA-PURBALINGGA_TALI ID CARD PEONY HITAM" u="1"/>
        <s v="IKA-PURBALINGGA_TAS KARUNG 60X45 (6045)" u="1"/>
        <s v="IKA-PURBALINGGA_TIPEX KERTAS MINI 3 MACAM" u="1"/>
        <s v="IKA-PURBALINGGA_TIPEX PEN JOSS 301 B" u="1"/>
        <s v="IKA-PURBALINGGA_SPIDOL GOLDEN 838 12W" u="1"/>
        <s v="IKA-PURBALINGGA_DISPENSER TS-0032" u="1"/>
        <s v="IKA-PURBALINGGA_SAMPUL BOXY OPP ALEXANDER" u="1"/>
        <s v="IKA-PURBALINGGA_BP HITECH VANCO 0,28 BIRU 559" u="1"/>
        <s v="NABILA-TUBAN_TAS KARUNG 40X45 " u="1"/>
        <s v="NABILA-TUBAN_TAS KARUNG 60X45 (6045)" u="1"/>
        <s v="NABILA-TUBAN_TAS KARUNG 50X35 (5035)" u="1"/>
        <s v="NABILA-TUBAN_TAS KARUNG 50X55 (5055)" u="1"/>
        <s v="NABILA-TUBAN_TAS KARUNG 70X53 (7053)" u="1"/>
        <s v="NABILA-TUBAN_TAS KARUNG 55X65 (5565)" u="1"/>
        <s v="NABILA-TUBAN_TAS KARUNG 60X70 (6070)" u="1"/>
        <s v="NABILA-TUBAN_ISI STAPLER 13/8 JOSS" u="1"/>
        <s v="NABILA-TUBAN_STAPLER (GUN TACKER) 1008F JOSS" u="1"/>
        <s v="NABILA-TUBAN_ASAHAN TOPLES XXY-1868 CUTE SHARK (1 TOP=42 PCS)" u="1"/>
        <s v="NABILA-TUBAN_MESIN TEMBAK BIXDONE HE E2010 KECIL" u="1"/>
        <s v="NABILA-TUBAN_TALI ID CARD PEONY ORANYE" u="1"/>
        <s v="NABILA-TUBAN_TALI ID CARD PEONY HITAM" u="1"/>
        <s v="NABILA-TUBAN_ASAHAN TOPLES 8810 MOBIL (1 TOP=72 PCS)" u="1"/>
        <s v="NABILA-TUBAN_SEMPOA 8025" u="1"/>
        <s v="NABILA-TUBAN_ASAHAN TOPLES GOLDEN (24)" u="1"/>
        <s v="HIDUP BARU-SEMARANG_TOPI ULTAH NEWSTAR 1701 CEWEK" u="1"/>
        <s v="HIDUP BARU-SEMARANG_TOPI ULTAH NEWSTAR 1701 COWOK" u="1"/>
        <s v="HIDUP BARU-SEMARANG_TAS TUTUP PITA KADO FG-101 KECIL" u="1"/>
        <s v="HIDUP BARU-SEMARANG_TAS TUTUP PITA KADO FG-301 BESAR" u="1"/>
        <s v="HIDUP BARU-SEMARANG_TAS COKLAT POLOS TEBAL KECIL " u="1"/>
        <s v="HIDUP BARU-SEMARANG_TAS COKLAT POLOS TEBAL TANGGUNG " u="1"/>
        <s v="HIDUP BARU-SEMARANG_TAS COKLAT POLOS TEBAL BESAR" u="1"/>
        <s v="HIDUP BARU-SEMARANG_TEMPAT PEN KOTAK 804 VTECH" u="1"/>
        <s v="HIDUP BARU-SEMARANG_TEMPAT PEN BULAT 802 VTECH" u="1"/>
        <s v="HIDUP BARU-SEMARANG_KERTAS KREP JERSY M/P KECIL" u="1"/>
        <s v="PRIMA JAYA-UNGARAN_KERTAS KREP JERSY M/P KECIL" u="1"/>
        <s v="PERDANA-BREBES_MAP KANCING 1 SIKA AC-05 KUNING" u="1"/>
        <s v="PERDANA-BREBES_MAP KANCING 1 SIKA AC-05 PUTIH" u="1"/>
        <s v="SUMBER BUKIT-SALATIGA_PENSIL TUKANG GW 500" u="1"/>
        <s v="ANGKASA JAYA-BREBES_TALI ID CARD PEONY BIRU" u="1"/>
        <s v="ANGKASA JAYA-BREBES_TALI ID CARD PEONY MERAH" u="1"/>
        <s v="ANGKASA JAYA-BREBES_TALI ID CARD PEONY HITAM" u="1"/>
        <s v="ANGKASA JAYA-BREBES_TALI ID CARD PEONY HIJAU" u="1"/>
        <s v="ANGKASA JAYA-BREBES_BP GEL ZHIXIN G 5017" u="1"/>
        <s v="ANGKASA JAYA-BREBES_BP GEL ZHIXIN G 5035" u="1"/>
        <s v="ANGKASA JAYA-BREBES_BP GEL ZHIXIN G 3158" u="1"/>
        <s v="ANGKASA JAYA-BREBES_BP GEL ZHIXIN G 3164" u="1"/>
        <s v="ANGKASA JAYA-BREBES_BP GEL ZHIXIN G 3129" u="1"/>
        <s v="ANGKASA JAYA-BREBES_BP GEL ZHIXIN G 3165" u="1"/>
        <s v="ANGKASA JAYA-BREBES_BP GEL ZHIXIN G 3122" u="1"/>
        <s v="ANGKASA JAYA-BREBES_BP GEL ZHIXIN G 5018" u="1"/>
        <s v="ANGKASA JAYA-BREBES_BP GEL ZHIXIN G 3125" u="1"/>
        <s v="ANGKASA JAYA-BREBES_BP GEL ZHIXIN G 3162" u="1"/>
        <s v="ANGKASA JAYA-BREBES_BP GEL ZHIXIN G 3118" u="1"/>
        <s v="ANGKASA JAYA-BREBES_BP GEL ZHIXIN G 5025" u="1"/>
        <s v="SBM-SEMARANG_GARISAN BUTTERFLY BT 20CM" u="1"/>
        <s v="BINA ILMU-BATU_DOUBLE FOAM 24MM (1&quot;) NIPPON" u="1"/>
        <s v="BINA ILMU-BATU_DOUBLE FOAM 48MM (2&quot;) KOJIKO" u="1"/>
        <s v="BINA ILMU-BATU_LEM BAKAR STIK 7X30 WOMY PUTIH K" u="1"/>
        <s v="BINA ILMU-BATU_BP PELNA ULIR 01 HT" u="1"/>
        <s v="BINA ILMU-BATU_BP GEL ZUI XUA HY-1020 HITAM" u="1"/>
        <s v="BINA ILMU-BATU_BP GEL DTIAN DT-612" u="1"/>
        <s v="MAS FAJRUL (UD MEDIA)-KUDUS_KANTONG BUAH KENJOY" u="1"/>
        <s v="JAYA MUBAROK-MRANGGEN_BP TIZO TB SG 09" u="1"/>
        <s v="JAYA MUBAROK-MRANGGEN_JANGKA A5 3328 FANCY" u="1"/>
        <s v="JAYA MUBAROK-MRANGGEN_CAT AIR OPINI 120" u="1"/>
        <s v="JAYA MUBAROK-MRANGGEN_GARISAN BUSUR ENTER NO.4 TEBAL (LUBANG)" u="1"/>
        <s v="JAYA MUBAROK-MRANGGEN_PALET CAT AIR SAKURA PUTIH UTN" u="1"/>
        <s v="JAYA MUBAROK-MRANGGEN_ASAHAN TOPLES 623 KUROMI (1 TOP=52 PCS)" u="1"/>
        <s v="JAYA MUBAROK-MRANGGEN_TIPEX KERTAS NO. 8588" u="1"/>
        <s v="JAYA MUBAROK-MRANGGEN_TIPEX KERTAS NO. 8572" u="1"/>
        <s v="JAYA MUBAROK-MRANGGEN_TIPEX KERTAS NO. 9425" u="1"/>
        <s v="JAYA MUBAROK-MRANGGEN_TAS TIDUR GGH-L (6 MOTIF)" u="1"/>
        <s v="JAYA MUBAROK-MRANGGEN_TAS TIDUR GGH-M (6 MOTIF)" u="1"/>
        <s v="JAYA MUBAROK-MRANGGEN_LEM BAKAR STIK 11X29 WOMY PUTIH B" u="1"/>
        <s v="DUTA ILAHI-LASEM_TAS KARUNG 70X53 (7053)" u="1"/>
        <s v="DUTA ILAHI-LASEM_TAS KARUNG 60X70 (6070)" u="1"/>
        <s v="AR-KUDUS_ASAHAN TOPLES GOLDEN (24)" u="1"/>
        <s v="AR-KUDUS_ASAHAN TOPLES 231 ESELON EX-09 (1 TOP=24 PCS)" u="1"/>
        <s v="LANCAR-MALANG_GARISAN BUSUR ENTER NO.4 (120)" u="1"/>
        <s v="ANEKA-MALANG_GARISAN KAYU ENTER 1M" u="1"/>
        <s v="ANEKA-MALANG_STAMP PAD HERO BESAR" u="1"/>
        <s v="ANEKA-MALANG_CAT AIR MARRIES 1325 12W GM &amp; BT" u="1"/>
        <s v="ANEKA-MALANG_GARISAN BT R3" u="1"/>
        <s v="MANGGALA SAKTI-MALANG_PALET ANGGUR" u="1"/>
        <s v="MANGGALA SAKTI-MALANG_PALET APEL" u="1"/>
        <s v="MANGGALA SAKTI-MALANG_DISPENSER PLAKBAND PLASTIK A 805 MOSHI-MOSHI" u="1"/>
        <s v="MANGGALA SAKTI-MALANG_DISPENSER PLAKBAND BESI A 806 MOSHI-MOSHI" u="1"/>
        <s v="MANGGALA SAKTI-MALANG_CUTTER TACO 88 BESAR" u="1"/>
        <s v="MANGGALA SAKTI-MALANG_SEMPOA 8025" u="1"/>
        <s v="TELADAN-TEGAL_PALET CAT AIR SAKURA PUTIH UTN" u="1"/>
        <s v="SUMBER BUKIT-SALATIGA_ISI STAPLER 13/8 JOSS" u="1"/>
        <s v="SULUNG-SEMARANG_MAP ZIPPER REST / JALA BERDIRI SIKA HIJAU B" u="1"/>
        <s v="KEN KEN-SEMARANG_ID CARD A1 IMPORT" u="1"/>
        <s v="KEN KEN-SEMARANG_ID CARD A2 IMPORT" u="1"/>
        <s v="KEN KEN-SEMARANG_ID CARD A3 IMPORT" u="1"/>
        <s v="KEN KEN-SEMARANG_ID CARD B1 IMPORT" u="1"/>
        <s v="SBM-SEMARANG_GARISAN SET 20CM 8182 (1 BOX=40 PCS)" u="1"/>
        <s v="SBM-SEMARANG_GARISAN SET 20CM 8208 (1 BOX=40 PCS)" u="1"/>
        <s v="SBM-SEMARANG_TAS BATIK T ALPINDO" u="1"/>
        <s v="SBM-SEMARANG_TAS BATIK B ALPINDO" u="1"/>
        <s v="SIANA (PECINAN)-MALANG_BP X DATA M1" u="1"/>
        <s v="SIANA (PECINAN)-MALANG_CAT AIR OPINI 110" u="1"/>
        <s v="MENARA-BLORA_PENSIL CASE A-1037 + CAL" u="1"/>
        <s v="MENARA-BLORA_PENSIL CASE QY-2023 MOBIL" u="1"/>
        <s v="MENARA-BLORA_BP GEL SAFARI SF-559 HITAM" u="1"/>
        <s v="MENARA-BLORA_TAS KARUNG 35X40 (3540)" u="1"/>
        <s v="MENARA-BLORA_TAS KARUNG 40X45 " u="1"/>
        <s v="MENARA-BLORA_TAS KARUNG 45X50 (4550)" u="1"/>
        <s v="MENARA-BLORA_TAS KARUNG 60X45 (6045)" u="1"/>
        <s v="MENARA-BLORA_TAS KARUNG 50X35 (5035)" u="1"/>
        <s v="MENARA-BLORA_TAS KARUNG 70X53 (7053)" u="1"/>
        <s v="MENARA-BLORA_ASAHAN TOPLES 158 SANRIO (1 TOP=36 PCS)" u="1"/>
        <s v="MENARA-BLORA_SEMPOA JAYA 17 BARIS" u="1"/>
        <s v="MENARA-BLORA_ASAHAN TOPLES 8817 UNICORN (1 TOP=40 PCS)" u="1"/>
        <s v="MENARA-BLORA_ASAHAN TOPLES 8816 ASTRONOT (1 TOP=48 PCS)" u="1"/>
        <s v="MENARA-BLORA_ISI STAPLER 13/8 JOSS" u="1"/>
        <s v="MENARA-BLORA_ISI STAPLES 13/6 JOSS" u="1"/>
        <s v="MENARA-BLORA_BP HITECH JOSS GP-168 0.28MM" u="1"/>
        <s v="MENARA-BLORA_CLEAR HOLDER UTN CH 020 BIRU" u="1"/>
        <s v="MENARA-BLORA_CLEAR HOLDER TOPLA 555 40 FILE MERAH" u="1"/>
        <s v="MENARA-BLORA_CLEAR HOLDER TOPLA 555 40 FILE BIRU" u="1"/>
        <s v="MENARA-BLORA_CLEAR HOLDER TOPLA 555 60 FILE MERAH" u="1"/>
        <s v="MENARA-BLORA_CLEAR HOLDER TOPLA 555 60 FILE BIRU" u="1"/>
        <s v="MENARA-BLORA_PALET ANGGUR" u="1"/>
        <s v="MENARA-BLORA_PALET APEL" u="1"/>
        <s v="MENARA-BLORA_PALET CAT AIR SAKURA PUTIH UTN" u="1"/>
        <s v="MENARA-BLORA_ACRYLIC A6 11X16" u="1"/>
        <s v="MENARA-BLORA_BP GEL MD-241 BERUANG (36)" u="1"/>
        <s v="MENARA-BLORA_BP GEL MD-257 GURITA (36)" u="1"/>
        <s v="MENARA-BLORA_CAT ACRYLIC TF 001" u="1"/>
        <s v="MENARA-BLORA_PIANIKA LOVELY BIRU" u="1"/>
        <s v="MENARA-BLORA_PIANIKA LOVELY PINK" u="1"/>
        <s v="SISWA-MUNTILAN_BP 1006 10W KUROMI (36)" u="1"/>
        <s v="SISWA-MUNTILAN_BP 1001 10W TOPPER AVENGERS (36)" u="1"/>
        <s v="SISWA-MUNTILAN_BALLPEN MEJA SPIRAL 851" u="1"/>
        <s v="SISWA-MUNTILAN_KUAS 929-12 ETERNA YIJIAYI" u="1"/>
        <s v="SISWA-MUNTILAN_STIP W/B CLEAR B" u="1"/>
        <s v="SISWA-MUNTILAN_PENSIL HOROSCOPE" u="1"/>
        <s v="SISWA-MUNTILAN_GARISAN SABLON ABC 250 BIRU" u="1"/>
        <s v="SISWA-MUNTILAN_GARISAN SABLON ABC 280 BIRU" u="1"/>
        <s v="SISWA-MUNTILAN_PENSIL 2B KAYAGI KY-PF 3091" u="1"/>
        <s v="SISWA-MUNTILAN_PENSIL 2B KAYAGI 3053" u="1"/>
        <s v="SISWA-MUNTILAN_PENSIL 2B KAYAGI PF3093" u="1"/>
        <s v="SISWA-MUNTILAN_PENSIL 2B KAYAGI 3060" u="1"/>
        <s v="SISWA-MUNTILAN_PENSIL 2B KAYAGI KY-PF 3058" u="1"/>
        <s v="SISWA-MUNTILAN_PENSIL TF 788" u="1"/>
        <s v="SISWA-MUNTILAN_PENSIL TF 288" u="1"/>
        <s v="SISWA-MUNTILAN_PENSIL TF 188" u="1"/>
        <s v="SISWA-MUNTILAN_PENSIL DM 5188" u="1"/>
        <s v="INDRASARI-MRANGGEN_ASAHAN TOPLES R-5857 KITTY (1 TOP=17PCS)" u="1"/>
        <s v="INDRASARI-MRANGGEN_NOTEBOOK SPIRAL A5 8006" u="1"/>
        <s v="INDRASARI-MRANGGEN_NOTEBOOK SPIRAL A5 LB-2529-25" u="1"/>
        <s v="INDRASARI-MRANGGEN_NOTEBOOK SPIRAL 28825-67" u="1"/>
        <s v="INDRASARI-MRANGGEN_NOTEBOOK SPIRAL 28825-61 A5" u="1"/>
        <s v="INDRASARI-MRANGGEN_NOTEBOOK SPIRAL 28850-61" u="1"/>
        <s v="INDRASARI-MRANGGEN_NOTEBOOK 70100-11" u="1"/>
        <s v="INDRASARI-MRANGGEN_BINDERNOTE A5 GASTA P 2002 P" u="1"/>
        <s v="INDRASARI-MRANGGEN_BINDER NOTE FANCY SLIP A5-1903SS/ SKY" u="1"/>
        <s v="INDRASARI-MRANGGEN_BN GASTA PRINT + SLIP 77725-12/VT" u="1"/>
        <s v="INDRASARI-MRANGGEN_BINDERNOTE A5 GASTA HP 2010 M" u="1"/>
        <s v="INDRASARI-MRANGGEN_BINDERNOTE A5 GASTA P 2011 M (METALIK)" u="1"/>
        <s v="INDRASARI-MRANGGEN_GARISAN BESI YOEKER 30CM (5030) ORANYE" u="1"/>
        <s v="INDRASARI-MRANGGEN_SKETCH BOOK A4 56183" u="1"/>
        <s v="INDRASARI-MRANGGEN_SKETCH BOOK A4 56182" u="1"/>
        <s v="INDRASARI-MRANGGEN_TIPEX KERTAS NO. 9260" u="1"/>
        <s v="INDRASARI-MRANGGEN_TIPEX KERTAS NO. 8575" u="1"/>
        <s v="PRIMA JAYA-UNGARAN_PENCIL CASE MIKA RAKITAN SQ-803" u="1"/>
        <s v="PRIMA JAYA-UNGARAN_P CASE XLG BD 191-27" u="1"/>
        <s v="PRIMA JAYA-UNGARAN_P CASE XLG BD 194-26" u="1"/>
        <s v="PRIMA JAYA-UNGARAN_PENCIL CASE 5864" u="1"/>
        <s v="PRIMA JAYA-UNGARAN_PENCIL CASE KAIN 5815" u="1"/>
        <s v="PRIMA JAYA-UNGARAN_PENSIL CASE 5871" u="1"/>
        <s v="PRIMA JAYA-UNGARAN_PENSIL CASE SH-8601" u="1"/>
        <s v="PRIMA JAYA-UNGARAN_PENSIL CASE SH-8602" u="1"/>
        <s v="PRIMA JAYA-UNGARAN_GARISAN SET 20CM 8177 (1 BOX=40 PCS)" u="1"/>
        <s v="PRIMA JAYA-UNGARAN_GARISAN SET 20CM 8182 (1 BOX=40 PCS)" u="1"/>
        <s v="PRIMA JAYA-UNGARAN_GARISAN SET 20CM 8208 (1 BOX=40 PCS)" u="1"/>
        <s v="PRIMA JAYA-UNGARAN_STABILLO VTRO HL-1203 PASTEL" u="1"/>
        <s v="PRIMA JAYA-UNGARAN_SKETCH BOOK A4 56181" u="1"/>
        <s v="PRIMA JAYA-UNGARAN_SKETCH BOOK A4 56184" u="1"/>
        <s v="PRIMA JAYA-UNGARAN_SKETCH BOOK A4 56182" u="1"/>
        <s v="PRIMA JAYA-UNGARAN_SKETCH BOOK A4 56183" u="1"/>
        <s v="PRIMA JAYA-UNGARAN_TAS KARUNG 40X45 " u="1"/>
        <s v="PRIMA JAYA-UNGARAN_TAS KARUNG 50X55 (5055)" u="1"/>
        <s v="PRIMA JAYA-UNGARAN_TAS KARUNG 60X45 (6045)" u="1"/>
        <s v="PRIMA JAYA-UNGARAN_BINDERNOTE A5 MICROTOP CM 36 CAMPUS" u="1"/>
        <s v="PRIMA JAYA-UNGARAN_BINDER NOTE FANCY SLIP A5-1903SS/ SKY" u="1"/>
        <s v="PRIMA JAYA-UNGARAN_BINDERNOTE A5 MICROTOP UN 36 UNIVERSITY" u="1"/>
        <s v="PRIMA JAYA-UNGARAN_BINDERNOTE A5 MICROTOP BT 36 BATIK" u="1"/>
        <s v="SURYA-KUDUS_MAP KANCING 1 SIKA AC-05 BIRU" u="1"/>
        <s v="SURYA-KUDUS_MAP KANCING 1 SIKA AC-05 HIJAU" u="1"/>
        <s v="SURYA-KUDUS_MAP ZIPPER REST / JALA BERDIRI SIKA KUNING B" u="1"/>
        <s v="PANTES-PURWOREJO_TALI ID CARD PEONY MERAH" u="1"/>
        <s v="SISWA-PEKALONGAN_KEMOCHENG KOMPUTER" u="1"/>
        <s v="SUKSES-SALATIGA_BP 1006 10W KUROMI (36)" u="1"/>
        <s v="SUKSES-SALATIGA_BP 1001 10W TOPPER AVENGERS (36)" u="1"/>
        <s v="PANCA WAHANA-SEMARANG_KERTAS KREP JERSY M/P KECIL" u="1"/>
        <s v="SBM-SEMARANG_DOUBLE TAPE FOAM NIPPON&quot;" u="1"/>
        <s v="ARJUNA-SEMARANG_SPIDOL GOLDEN 838 12W" u="1"/>
        <s v="ARJUNA-SEMARANG_GARISAN ALUMUNIUM KOALA 15CM GA-815" u="1"/>
        <s v="ARJUNA-SEMARANG_GARISAN ALUMINIUM KOALA 20CM" u="1"/>
        <s v="ARJUNA-SEMARANG_GARISAN ALUMINIUM KOALA 30CM" u="1"/>
        <s v="ARJUNA-SEMARANG_GARISAN BUTTERFLY BT 20CM" u="1"/>
        <s v="ARJUNA-SEMARANG_PENSIL CHUNG HWA 6161 2B" u="1"/>
        <s v="ARJUNA-SEMARANG_SEMPOA 8022" u="1"/>
        <s v="ARJUNA-SEMARANG_SEMPOA 8025" u="1"/>
        <s v="ARJUNA-SEMARANG_PW INFICO 12W PDK 1235" u="1"/>
        <s v="ARJUNA-SEMARANG_SEMPOA JAYA 13 BARIS" u="1"/>
        <s v="ARJUNA-SEMARANG_SEMPOA JAYA 17 BARIS" u="1"/>
        <s v="ARJUNA-SEMARANG_PW 24W KAYAGI KY-CP 0724" u="1"/>
        <s v="ARJUNA-SEMARANG_P WARNA MY FATHER 12W" u="1"/>
        <s v="ARJUNA-SEMARANG_PENSIL 8891-12" u="1"/>
        <s v="SANGKURIANG-SEMARANG_BALON BL 10022" u="1"/>
        <s v="SANGKURIANG-SEMARANG_BENDERA MERAH/ PUTIH TALI TRISULA" u="1"/>
        <s v="SANGKURIANG-SEMARANG_KERTAS KREP JERSY M/P KECIL" u="1"/>
        <s v="SINKONG-PURWOREJO_DOKUMEN RISLETING INFINITY HITAM" u="1"/>
        <s v="SULUNG-SEMARANG_ID CARD B3 IMPORT" u="1"/>
        <s v="SULUNG-SEMARANG_ID CARD B2 IMPORT" u="1"/>
        <s v="SULUNG-SEMARANG_ID CARD B1 IMPORT" u="1"/>
        <s v="KEN KEN-SEMARANG_ID CARD B4 IMPORT" u="1"/>
        <s v="KEN KEN-SEMARANG_ID CARD B2 IMPORT" u="1"/>
        <s v="KEN KEN-SEMARANG_ID CARD B3 IMPORT" u="1"/>
        <s v="SAHABAT BARU-PARAKAN_MECHPEN TIZO TM 030A-2" u="1"/>
        <s v="SAHABAT BARU-PARAKAN_MECHPEN 0.5 BATIK TM 01600-B" u="1"/>
        <s v="SAHABAT BARU-PARAKAN_MECHPEN TIZO G 9006 A" u="1"/>
        <s v="SAHABAT BARU-PARAKAN_MECHPEN TIZO G 9007 A" u="1"/>
        <s v="SAHABAT BARU-PARAKAN_MECHPEN TIZO G 9008 A" u="1"/>
        <s v="SAHABAT BARU-PARAKAN_MECHPEN TIZO G 9001 A" u="1"/>
        <s v="SAHABAT BARU-PARAKAN_MECHPEN TIZO G 9009 A" u="1"/>
        <s v="SAHABAT BARU-PARAKAN_MECHPEN TIZO G 9005 A" u="1"/>
        <s v="SAHABAT BARU-PARAKAN_MECHPEN TIZO G 9000 A" u="1"/>
        <s v="SAHABAT BARU-PARAKAN_CAT MINYAK MARRIES 12W" u="1"/>
        <s v="SAHABAT BARU-PARAKAN_DISPENSER KENJOY 50" u="1"/>
        <s v="SAHABAT BARU-PARAKAN_DISPENSER PLAKBAND BESI A 806 MOSHI-MOSHI" u="1"/>
        <s v="SAHABAT BARU-PARAKAN_BALLPEN TF-729 4W" u="1"/>
        <s v="PANCA WAHANA-SEMARANG_BP GEL ZUI XUA HY-1020 HITAM" u="1"/>
        <s v="IVONE-BUMIAYU_KERTAS KREP POTONGAN JERSY KECIL" u="1"/>
        <s v="IVONE-BUMIAYU_KUAS 251-11 PAGODA" u="1"/>
        <s v="IVONE-BUMIAYU_KUAS 251-6 PAGODA" u="1"/>
        <s v="PERDANA-BREBES_STIP W/B ENTER 823 K" u="1"/>
        <s v="PERDANA-BREBES_STIP W/B CLEAR B" u="1"/>
        <s v="RENI-JATIMULYO_CUTTER TACO 78 KECIL TRANSPARAN" u="1"/>
        <s v="METRO-PURWOKERTO_BINDER NOTE JHYB - 89706 A5" u="1"/>
        <s v="METRO-PURWOKERTO_NOTEBOOK WENGU B1019 (B5)" u="1"/>
        <s v="METRO-PURWOKERTO_BINDERNOTE B5 93846" u="1"/>
        <s v="METRO-PURWOKERTO_BN B5 93834 16K" u="1"/>
        <s v="MERPATI-MALANG_GARISAN BUTTERFLY BT 15CM" u="1"/>
        <s v="MERPATI-MALANG_GARISAN BUTTERFLY BT 30CM" u="1"/>
        <s v="AYP-SOLO_BUKU MEWARNAI AS-0035 +STIKER" u="1"/>
        <s v="SISWA-KUTOARJO_GARISAN BUTTERFLY BT 30CM" u="1"/>
        <s v="BINA ILMU-BATU_CAT AIR OPINI 110" u="1"/>
        <s v="BINA ILMU-BATU_CAT AIR OPINI 120" u="1"/>
        <s v="BINA ILMU-BATU_DISPENSER KENJOY 25" u="1"/>
        <s v="BINA ILMU-BATU_ISOLASI NATIONAL 20M" u="1"/>
        <s v="BINA ILMU-BATU_LABEL HARGA KOJIKO 103" u="1"/>
        <s v="BINA ILMU-BATU_LABEL HARGA KOJIKO 112" u="1"/>
        <s v="BINA ILMU-BATU_SPIDOL GOLDEN 838 12W" u="1"/>
        <s v="SULUNG-SEMARANG_MAGNET 8075" u="1"/>
        <s v="SULUNG-SEMARANG_MAGNET SET ZR 8100" u="1"/>
        <s v="MERDEKA-BOYOLALI_BP X DATA M1" u="1"/>
        <s v="MERDEKA-BOYOLALI_BP GEL ZUI XUA HY-1020 HITAM" u="1"/>
        <s v="MERDEKA-BOYOLALI_MESIN LEM KECIL 20W PACMAN 82" u="1"/>
        <s v="ABC-MAGELANG_EXPANDING FILE S 5304 F" u="1"/>
        <s v="GURAT JINGGA-SEMARANG_MAP KANCING 1 SIKA AC-05 KUNING" u="1"/>
        <s v="GURAT JINGGA-SEMARANG_MAP KANCING 1 SIKA AC-05 BIRU" u="1"/>
        <s v="GURAT JINGGA-SEMARANG_MAP KANCING 1 SIKA AC-05 HIJAU" u="1"/>
        <s v="GURAT JINGGA-SEMARANG_MAP KANCING 1 SIKA AC-05 MERAH" u="1"/>
        <s v="GURAT JINGGA-SEMARANG_MAP KANCING 1 SIKA AC-05 PUTIH" u="1"/>
        <s v="GURAT JINGGA-SEMARANG_MAP ZIPPER TF 22 B6 BF53" u="1"/>
        <s v="METRO-PURWOKERTO_BINDERNOTE A5 GASTA HP 2007 F" u="1"/>
        <s v="METRO-PURWOKERTO_BINDERNOTE A5 GASTA HP 2010 M" u="1"/>
        <s v="METRO-PURWOKERTO_BINDERNOTE A5 GASTA P 2011 M (METALIK)" u="1"/>
        <s v="METRO-PURWOKERTO_BN A5 GASTA HP 2006 T" u="1"/>
        <s v="METRO-PURWOKERTO_STABILLO TF-1145 LIVE COLOUR PASTEL" u="1"/>
        <s v="METRO-PURWOKERTO_BALON CACING 1022 + POMPA KECIL CPK 2225" u="1"/>
        <s v="AL FAIZ-MADIUN_KARET GELANG BESAR DUA SERITI" u="1"/>
        <s v="AL FAIZ-MADIUN_KARET PENTIL K RODA MAS" u="1"/>
        <s v="AL FAIZ-MADIUN_BP V-TRO 217" u="1"/>
        <s v="AL FAIZ-MADIUN_BP V-TRO 239" u="1"/>
        <s v="AL FAIZ-MADIUN_BP V-TRO 235" u="1"/>
        <s v="AL FAIZ-MADIUN_BP V-TRO 238" u="1"/>
        <s v="POJOK BLAURAN-SALATIGA_TAS GB-L WARNA-WARNI" u="1"/>
        <s v="POJOK BLAURAN-SALATIGA_TAS GB-M WARNA-WARNI" u="1"/>
        <s v="POJOK BLAURAN-SALATIGA_TAS TIDUR GGH-M (6 MOTIF)" u="1"/>
        <s v="POJOK BLAURAN-SALATIGA_TAS TIDUR GGH-L (6 MOTIF)" u="1"/>
        <s v="POJOK BLAURAN-SALATIGA_BK MEWARNAI JUMBO SJ" u="1"/>
        <s v="POJOK BLAURAN-SALATIGA_BUKU MEWARNAI 1807 +STIKER (4 GAMBAR)" u="1"/>
        <s v="POJOK BLAURAN-SALATIGA_BUKU MEWARNAI AS-0035 +STIKER" u="1"/>
        <s v="POJOK BLAURAN-SALATIGA_ISOLASI 608" u="1"/>
        <s v="POJOK BLAURAN-SALATIGA_ISI STAPLER 13/8 JOSS" u="1"/>
        <s v="AMAZON-SEMARANG_TAS BATIK B ALPINDO" u="1"/>
        <s v="AMAZON-SEMARANG_TAS BATIK PANJANG/ SARUNG (BARU)" u="1"/>
        <s v="AMAZON-SEMARANG_NOTEBOOK SPIRAL 28825-67" u="1"/>
        <s v="AMAZON-SEMARANG_GLITTER GF-32" u="1"/>
        <s v="AMAZON-SEMARANG_TOPI ULTAH NEWSTAR 1701 COWOK/ CEWEK MIX" u="1"/>
        <s v="AMAZON-SEMARANG_BLOCK NOTE SPIRAL ENTER 404" u="1"/>
        <s v="CASH-SEMARANG_MAP ZIPPER REST / JALA BERDIRI SIKA BIRU B" u="1"/>
        <s v="CASH-SEMARANG_ACRYLIC A6 11X16" u="1"/>
        <s v="CASH-SEMARANG_SAMPUL PELANGGAN" u="1"/>
        <s v="TIARA-SOLO_ISI STAPLER 13/8 JOSS" u="1"/>
        <s v="BUDI PLASTIK (SUMBER REJO)-SEMARANG_PLASTIK BUAH Q-MASTER" u="1"/>
        <s v="INDOBARU-TEMANGGUNG_TAS BATIK T ALPINDO" u="1"/>
        <s v="INDOBARU-TEMANGGUNG_TAS BATIK B ALPINDO" u="1"/>
        <s v="INDOBARU-TEMANGGUNG_TINTA 20MM (1 LINE)" u="1"/>
        <s v="INDOBARU-TEMANGGUNG_MINYAK MARIES 718 SURABAYA" u="1"/>
        <s v="INDOBARU-TEMANGGUNG_MEJA BELAJAR FANCY VAN ART" u="1"/>
        <s v="INDOBARU-TEMANGGUNG_BINDER NOTE FANCY SLIP A5-1903CT/ VINTAGE" u="1"/>
        <s v="INDOBARU-TEMANGGUNG_BINDER NOTE FANCY SLIP A5-1903SS/ SKY" u="1"/>
        <s v="INDOBARU-TEMANGGUNG_BINDERNOTE A5 MICROTOP UN 36 UNIVERSITY" u="1"/>
        <s v="MEMORY-BATANG_ACRYLIC PLASTIK KOALA 15X21" u="1"/>
        <s v="MEMORY-BATANG_ACRYLIC A4 T 21X30" u="1"/>
        <s v="MEMORY-BATANG_BINDER NOTE WENGU A5 FPHY 002" u="1"/>
        <s v="MEMORY-BATANG_BINDER NOTE WENGU A5-60 FPHY 001" u="1"/>
        <s v="INDOFOTOCOPY-PARAKAN_BP GEL SAFARI SF-559 HITAM" u="1"/>
        <s v="INDOFOTOCOPY-PARAKAN_TALI ID CARD PEONY PUTIH" u="1"/>
        <s v="PANGLIMA BESAR-PURWOKERTO_TAS TALI GG-M TANGGUNG 1704 GILAP" u="1"/>
        <s v="PANGLIMA BESAR-PURWOKERTO_TAS TALI GG-M TANGGUNG 3948 GILAP" u="1"/>
        <s v="PANGLIMA BESAR-PURWOKERTO_TAS TALI GG-S KECIL 1704 GILAP" u="1"/>
        <s v="PANGLIMA BESAR-PURWOKERTO_TAS TALI GG-S KECIL 1941 GLITER" u="1"/>
        <s v="PANGLIMA BESAR-PURWOKERTO_TAS GB-L WARNA-WARNI" u="1"/>
        <s v="PANGLIMA BESAR-PURWOKERTO_TAS GB-M WARNA-WARNI" u="1"/>
        <s v="PANGLIMA BESAR-PURWOKERTO_TAS GB-S WARNA-WARNI" u="1"/>
        <s v="PANGLIMA BESAR-PURWOKERTO_TAS TALI GG-L BESAR 3948 GILAP" u="1"/>
        <s v="PANGLIMA BESAR-PURWOKERTO_BN WENGU A5-B 0164 (4W)" u="1"/>
        <s v="PANGLIMA BESAR-PURWOKERTO_BN WENGU B5-B 0164 (4W)" u="1"/>
        <s v="PANGLIMA BESAR-PURWOKERTO_BINDER NOTE FANCY SLIP A5-1903SS/ SKY" u="1"/>
        <s v="PANGLIMA BESAR-PURWOKERTO_NOTEBOOK B1018 (B5）" u="1"/>
        <s v="PANGLIMA BESAR-PURWOKERTO_BINDER NOTE JHYB - 64840 A5" u="1"/>
        <s v="PANGLIMA BESAR-PURWOKERTO_BINDERNOTE B5 76205" u="1"/>
        <s v="PANGLIMA BESAR-PURWOKERTO_BINDER NOTE JHYB - 89706 A5" u="1"/>
        <s v="PANGLIMA BESAR-PURWOKERTO_BINDER NOTE HYB - 86801 A5" u="1"/>
        <s v="PANGLIMA BESAR-PURWOKERTO_BINDER NOTE HYB - 86802 A5" u="1"/>
        <s v="PANGLIMA BESAR-PURWOKERTO_BINDERNOTE B5 93846" u="1"/>
        <s v="PANGLIMA BESAR-PURWOKERTO_BINDER NOTE JHYB - 03303 B5" u="1"/>
        <s v="PANGLIMA BESAR-PURWOKERTO_NOTEBOOK B078 (B5）" u="1"/>
        <s v="PANGLIMA BESAR-PURWOKERTO_BN B5 93834 16K" u="1"/>
        <s v="PANGLIMA BESAR-PURWOKERTO_BINDER NOTE HYB - 15803 B5" u="1"/>
        <s v="PANGLIMA BESAR-PURWOKERTO_AGENDA 50K BC-511 (35-50)" u="1"/>
        <s v="PANGLIMA BESAR-PURWOKERTO_AGENDA 48K HITAM 513" u="1"/>
        <s v="PANGLIMA BESAR-PURWOKERTO_TAS KARUNG 80X55 (8055)" u="1"/>
        <s v="PANGLIMA BESAR-PURWOKERTO_TAS KARUNG 55X65 (5565)" u="1"/>
        <s v="PANGLIMA BESAR-PURWOKERTO_TAS KARUNG 45X50 (4550)" u="1"/>
        <s v="PANGLIMA BESAR-PURWOKERTO_TAS KARUNG 70X80 (7080)" u="1"/>
        <s v="PANGLIMA BESAR-PURWOKERTO_TAS KARUNG 90X60 (9060)" u="1"/>
        <s v="PANGLIMA BESAR-PURWOKERTO_BOX FILE MICROTOP A.618/ 3 SUSUN" u="1"/>
        <s v="PANGLIMA BESAR-PURWOKERTO_BOX FILE MICROTOP A.648/ 4 SUSUN" u="1"/>
        <s v="PANGLIMA BESAR-PURWOKERTO_KUAS UTN 661-2" u="1"/>
        <s v="PANGLIMA BESAR-PURWOKERTO_KUAS UTN 661-3" u="1"/>
        <s v="PANGLIMA BESAR-PURWOKERTO_BOOK END SB-8899" u="1"/>
        <s v="PANGLIMA BESAR-PURWOKERTO_SAMPUL ROLL DUST 454" u="1"/>
        <s v="PANGLIMA BESAR-PURWOKERTO_DOKUMEN RISLETING DK 519" u="1"/>
        <s v="PANGLIMA BESAR-PURWOKERTO_AMPLOP HUTANG PIUTANG" u="1"/>
        <s v="PANGLIMA BESAR-PURWOKERTO_MAP ZIPPER BENING / TRANSPARAN A4-16C" u="1"/>
        <s v="PANGLIMA BESAR-PURWOKERTO_MAP ZIPPER BENING / TRANSPARAN A5-16C" u="1"/>
        <s v="PANGLIMA BESAR-PURWOKERTO_MAP ZIPPER BENING / TRANSPARAN A6-16C" u="1"/>
        <s v="PANGLIMA BESAR-PURWOKERTO_MAP FILE RET 1801-1 A6" u="1"/>
        <s v="PANGLIMA BESAR-PURWOKERTO_MAP FILE RET 1802-1 A6" u="1"/>
        <s v="PANGLIMA BESAR-PURWOKERTO_MAP FILE RET 1803-1 A6" u="1"/>
        <s v="PANGLIMA BESAR-PURWOKERTO_MAP FILE RET 1803-3 B5" u="1"/>
        <s v="PANGLIMA BESAR-PURWOKERTO_MAP FILE RET 1801-3 B5" u="1"/>
        <s v="PANGLIMA BESAR-PURWOKERTO_MAP FILE RET 1802-2 A5" u="1"/>
        <s v="PANGLIMA BESAR-PURWOKERTO_MAP ZIPPER REST BN 53" u="1"/>
        <s v="PANGLIMA BESAR-PURWOKERTO_MAP MICROTOP BM 53" u="1"/>
        <s v="PANGLIMA BESAR-PURWOKERTO_MAP MICROTOP BT 53" u="1"/>
        <s v="PANGLIMA BESAR-PURWOKERTO_MAP DATA 39571" u="1"/>
        <s v="PANGLIMA BESAR-PURWOKERTO_MAP KANCING 2 A6 PARIS" u="1"/>
        <s v="PANGLIMA BESAR-PURWOKERTO_MAP/ ZIPPER BAG TRIX EN 1101" u="1"/>
        <s v="PANGLIMA BESAR-PURWOKERTO_MAP ZIPPER REST YS C 56" u="1"/>
        <s v="PANGLIMA BESAR-PURWOKERTO_MAP ZIPPER REST YS C 57" u="1"/>
        <s v="PANGLIMA BESAR-PURWOKERTO_MAP ZIPPER TF 22 B6 BF53" u="1"/>
        <s v="PANGLIMA BESAR-PURWOKERTO_MAP ZIPPER TF 23 A5 BF54" u="1"/>
        <s v="PANGLIMA BESAR-PURWOKERTO_MAP ZIPPER BAG MOSHI A5" u="1"/>
        <s v="PANGLIMA BESAR-PURWOKERTO_BUKU MEWARNAI JYHF-A0050 +STIKER (8 GAMBAR)" u="1"/>
        <s v="PANGLIMA BESAR-PURWOKERTO_BUKU MEWARNAI 668 (4 GAMBAR)" u="1"/>
        <s v="PANGLIMA BESAR-PURWOKERTO_BK MEWARNAI &amp; MENULIS ANGKA SPS" u="1"/>
        <s v="PANGLIMA BESAR-PURWOKERTO_BK MEWARNAI SIKA JUMBO" u="1"/>
        <s v="PANGLIMA BESAR-PURWOKERTO_BK MEWARNAI JUMBO SJ" u="1"/>
        <s v="PANGLIMA BESAR-PURWOKERTO_STUDY BOARD (BK MEWARNAI) JQ-1909" u="1"/>
        <s v="PANGLIMA BESAR-PURWOKERTO_BUKU MEWARNAI 2206 (4 GAMBAR)" u="1"/>
        <s v="PANGLIMA BESAR-PURWOKERTO_BUKU MEWARNAI JQ 990" u="1"/>
        <s v="PANGLIMA BESAR-PURWOKERTO_BUKU MEWARNAI DKB-1702" u="1"/>
        <s v="PANGLIMA BESAR-PURWOKERTO_BUKU MEWARNAI 9080 (18 GAMBAR)" u="1"/>
        <s v="PANGLIMA BESAR-PURWOKERTO_BUKU MEWARNAI 876 (4 GAMBAR)" u="1"/>
        <s v="PANGLIMA BESAR-PURWOKERTO_BUKU MEWARNAI DCLB 1801" u="1"/>
        <s v="PANGLIMA BESAR-PURWOKERTO_BK MEWARNAI &amp; CERITA MIRING" u="1"/>
        <s v="PANGLIMA BESAR-PURWOKERTO_CAT ACRYLIC ENTER A 912" u="1"/>
        <s v="PANGLIMA BESAR-PURWOKERTO_GARISAN 30CM KM-7733" u="1"/>
        <s v="PANGLIMA BESAR-PURWOKERTO_GARISAN SABLON 1895" u="1"/>
        <s v="PANGLIMA BESAR-PURWOKERTO_GARISAN SABLON BULAT 1896" u="1"/>
        <s v="PANGLIMA BESAR-PURWOKERTO_GARISAN SABLON/GEOMETRI 095 (1 BOX=50 PCS)" u="1"/>
        <s v="PANGLIMA BESAR-PURWOKERTO_GARISAN SABLON/GEOMETRI 098 (1 BOX=50 PCS)" u="1"/>
        <s v="PANGLIMA BESAR-PURWOKERTO_ISI GEL DTIAN GR-089 (12PCS TABUNG)" u="1"/>
        <s v="PANGLIMA BESAR-PURWOKERTO_BP GEL MD-241 BERUANG (36)" u="1"/>
        <s v="PANGLIMA BESAR-PURWOKERTO_BP 1001 10W TOPPER AVENGERS (36)" u="1"/>
        <s v="PANGLIMA BESAR-PURWOKERTO_BP 1006 10W KUROMI (36)" u="1"/>
        <s v="PANGLIMA BESAR-PURWOKERTO_GARISAN BESI V-TRO 30CM" u="1"/>
        <s v="PANGLIMA BESAR-PURWOKERTO_GARISAN SABLON GAMBAR 6605" u="1"/>
        <s v="PANGLIMA BESAR-PURWOKERTO_GARISAN BUSUR LINGKARAN TF 1991" u="1"/>
        <s v="PANGLIMA BESAR-PURWOKERTO_GARISAN SET ALUMINIUM 1820-12" u="1"/>
        <s v="PANGLIMA BESAR-PURWOKERTO_BENSIA 06LM1 (6034)" u="1"/>
        <s v="PANGLIMA BESAR-PURWOKERTO_ISI BENSIA LANTU LT 11-32" u="1"/>
        <s v="PANGLIMA BESAR-PURWOKERTO_GUNTING IDEAL DR 5" u="1"/>
        <s v="PANGLIMA BESAR-PURWOKERTO_ISOLASI 608" u="1"/>
        <s v="PANGLIMA BESAR-PURWOKERTO_PAPAN WHITE BOARD XG POLOS 25 X 35" u="1"/>
        <s v="PANGLIMA BESAR-PURWOKERTO_PAPAN WHITE BOARD XG POLOS 30 X 40" u="1"/>
        <s v="PANGLIMA BESAR-PURWOKERTO_PC RET KAIN IMITASI 385" u="1"/>
        <s v="PANGLIMA BESAR-PURWOKERTO_PC RET KAIN IMITASI 252" u="1"/>
        <s v="PANGLIMA BESAR-PURWOKERTO_PC PLST KOTAK B 1F 1504" u="1"/>
        <s v="PANGLIMA BESAR-PURWOKERTO_PC MAGNIT A 6682" u="1"/>
        <s v="PANGLIMA BESAR-PURWOKERTO_PENSIL CASE A-6500" u="1"/>
        <s v="PANGLIMA BESAR-PURWOKERTO_PENCIL CASE REST KY 6203" u="1"/>
        <s v="PANGLIMA BESAR-PURWOKERTO_PENSIL CASE 5872" u="1"/>
        <s v="PANGLIMA BESAR-PURWOKERTO_PENCIL CASE KALENG B233 MOBIL" u="1"/>
        <s v="PANGLIMA BESAR-PURWOKERTO_PENSIL CASE QC-771" u="1"/>
        <s v="PANGLIMA BESAR-PURWOKERTO_PENCIL CASE KAIN 5848" u="1"/>
        <s v="PANGLIMA BESAR-PURWOKERTO_PENCIL CASE REST 9919" u="1"/>
        <s v="PANGLIMA BESAR-PURWOKERTO_PENCIL CASE REST 6589" u="1"/>
        <s v="PANGLIMA BESAR-PURWOKERTO_PENSIL CASE PC-619-3 MOBIL + KODE" u="1"/>
        <s v="PANGLIMA BESAR-PURWOKERTO_PC KLG WB 1008 + ISI CAL 1008" u="1"/>
        <s v="PANGLIMA BESAR-PURWOKERTO_ASAHAN TOPLES 158 SANRIO (1 TOP=36 PCS)" u="1"/>
        <s v="PANGLIMA BESAR-PURWOKERTO_ASAHAN TOPLES 623 KUROMI (1 TOP=52 PCS)" u="1"/>
        <s v="PANGLIMA BESAR-PURWOKERTO_MAGNET X3510" u="1"/>
        <s v="PANGLIMA BESAR-PURWOKERTO_MAGNET X3006" u="1"/>
        <s v="PANGLIMA BESAR-PURWOKERTO_MAGNET 8016" u="1"/>
        <s v="PANGLIMA BESAR-PURWOKERTO_MAGNET 8011-6" u="1"/>
        <s v="PANGLIMA BESAR-PURWOKERTO_MAGNET 007 BENTUK 4 SAMA KOTAK" u="1"/>
        <s v="PANGLIMA BESAR-PURWOKERTO_MAGNET  X3010 SMILE KUNING" u="1"/>
        <s v="PANGLIMA BESAR-PURWOKERTO_PC RET JX-5626 MM" u="1"/>
        <s v="PANGLIMA BESAR-PURWOKERTO_PENCIL CASE REST SH 06" u="1"/>
        <s v="PANGLIMA BESAR-PURWOKERTO_PC BOX FY 58M" u="1"/>
        <s v="PANGLIMA BESAR-PURWOKERTO_PENSL G03" u="1"/>
        <s v="MAKMUR-TEGAL_ISI STAPLER 13/8 JOSS" u="1"/>
        <s v="MAKMUR-TEGAL_PELNA LAPTOP TABLE (MEJA BELAJAR PELNA)" u="1"/>
        <s v="MAKMUR-TEGAL_ACRYLIC PLASTIK KOALA 8X30" u="1"/>
        <s v="IKA-PURBALINGGA_PELNA LAPTOP TABLE (MEJA BELAJAR PELNA)" u="1"/>
        <s v="PUAS-PATI_BINDERNOTE A5 GASTA HP 2009 T" u="1"/>
        <s v="PUAS-PATI_BINDERNOTE A5 GASTA HP 2010 M" u="1"/>
        <s v="DUTA ILAHI-LASEM_BN GASTA PRINT + SLIP 77725-12/VT" u="1"/>
        <s v="ZIDANE-WONOGIRI_AGENDA 25K (BC 510)" u="1"/>
        <s v="ZIDANE-WONOGIRI_PALET CAT AIR SAKURA PUTIH UTN" u="1"/>
        <s v="ZIDANE-WONOGIRI_CLIP FILE YUSHINCA 318 HT" u="1"/>
        <s v="ZIDANE-WONOGIRI_CLIP FILE YUSHINCA 318 BIRU TUA" u="1"/>
        <s v="ZIDANE-WONOGIRI_MAP KANCING 1 SIKA AC-05 MERAH" u="1"/>
        <s v="ZIDANE-WONOGIRI_MAP KANCING 1 SIKA AC-05 HIJAU" u="1"/>
        <s v="ZIDANE-WONOGIRI_MAP KANCING 1 SIKA AC-05 BIRU" u="1"/>
        <s v="ZIDANE-WONOGIRI_MAP KANCING 1 SIKA AC-05 PUTIH" u="1"/>
        <s v="ZIDANE-WONOGIRI_BINDERNOTE A5 GASTA P 2001 F" u="1"/>
        <s v="ZIDANE-WONOGIRI_BINDERNOTE A5 GASTA P 2011 M (METALIK)" u="1"/>
        <s v="ZIDANE-WONOGIRI_BINDERNOTE A5 GASTA HP 2009 T" u="1"/>
        <s v="ZIDANE-WONOGIRI_BINDERNOTE A5 GASTA HP 2007 F" u="1"/>
        <s v="ZIDANE-WONOGIRI_BN A5 GASTA HP 2006 T" u="1"/>
        <s v="ZIDANE-WONOGIRI_BINDERNOTE A5 GASTA P 2002 P" u="1"/>
        <s v="ZIDANE-WONOGIRI_BN GASTA PRINT + SLIP 77725-12/VT" u="1"/>
        <s v="ZIDANE-WONOGIRI_BINDERNOTE A5 GASTA HP 2010 M" u="1"/>
        <s v="ZIDANE-WONOGIRI_BINDERNOTE A5 PP HP 2008" u="1"/>
        <s v="ZIDANE-WONOGIRI_BINDERNOTE A5 GASTA P 2002 T" u="1"/>
        <s v="ZIDANE-WONOGIRI_TAS KARUNG BG-14-001" u="1"/>
        <s v="ZIDANE-WONOGIRI_TAS KARUNG BG-13-023" u="1"/>
        <s v="ZIDANE-WONOGIRI_TAS KARUNG TIDUR 33X27" u="1"/>
        <s v="ZIDANE-WONOGIRI_TAS KARUNG 45X33" u="1"/>
        <s v="ZIDANE-WONOGIRI_TAS KARUNG 70X70 (7070)" u="1"/>
        <s v="ZIDANE-WONOGIRI_TAS KARUNG 60X70 (6070)" u="1"/>
        <s v="ZIDANE-WONOGIRI_TAS KARUNG 50X55 (5055)" u="1"/>
        <s v="ZIDANE-WONOGIRI_TAS KARUNG 45X50 (4550)" u="1"/>
        <s v="ZIDANE-WONOGIRI_TAS BG 15-026 (40X45X20)" u="1"/>
        <s v="ZIDANE-WONOGIRI_KARTU ABSENSI ENTER LEBAR" u="1"/>
        <s v="ZIDANE-WONOGIRI_PAPAN WHITE BOARD XG POLOS 20 X 30" u="1"/>
        <s v="ZIDANE-WONOGIRI_PAPAN WHITE BOARD XG POLOS 25 X 35" u="1"/>
        <s v="ZIDANE-WONOGIRI_PAPAN WHITE BOARD XG POLOS 30 X 40" u="1"/>
        <s v="ZIDANE-WONOGIRI_PAPAN WB 3550 35 X 50 (IMPORT)" u="1"/>
        <s v="ZIDANE-WONOGIRI_TAS 33X27 B" u="1"/>
        <s v="ZIDANE-WONOGIRI_GARISAN SABLON 20CM WIFI 4317" u="1"/>
        <s v="ANEKA JAYA-PUNGKURAN_KUAS 251-2 PAGODA" u="1"/>
        <s v="ANEKA JAYA-PUNGKURAN_KUAS 251-4 PAGODA" u="1"/>
        <s v="ANEKA JAYA-PUNGKURAN_KUAS 251-6 PAGODA" u="1"/>
        <s v="ANEKA JAYA-PUNGKURAN_KUAS 251-7 PAGODA" u="1"/>
        <s v="SBM-SEMARANG_GARISAN BUTTERFLY BT 15CM" u="1"/>
        <s v="SBM-SEMARANG_GARISAN BT NO.10 SEGITIGA" u="1"/>
        <s v="AYP-SOLO_CLIP BOARD 6688-TR TRANSP KOALA" u="1"/>
        <s v="AYP-SOLO_CLIPBOARD SQ FANCY HOLO 2 MUKA" u="1"/>
        <s v="PRESTASI-MAGELANG_TAS TIDUR GGH-M (6 MOTIF)" u="1"/>
        <s v="PRESTASI-MAGELANG_TAS TIDUR GGH-S (6 MOTIF)" u="1"/>
        <s v="PRESTASI-MAGELANG_SAMPUL ROLL DUST 454" u="1"/>
        <s v="PRESTASI-MAGELANG_STIP W/B CLEAR K" u="1"/>
        <s v="PRESTASI-MAGELANG_STIP W/B CLEAR B" u="1"/>
        <s v="PRESTASI-MAGELANG_GARISAN BESI ENTER 40CM TEBAL" u="1"/>
        <s v="PRESTASI-MAGELANG_GARISAN BESI ENTER 50CM TEBAL" u="1"/>
        <s v="PRESTASI-MAGELANG_DISPENSER KENJOY 25" u="1"/>
        <s v="PERDANA-CIREBON_ID CARD B3 IMPORT" u="1"/>
        <s v="PERDANA-CIREBON_TALI ID CARD PEONY MERAH" u="1"/>
        <s v="PERDANA-CIREBON_TALI ID CARD PEONY BIRU" u="1"/>
        <s v="PERDANA-CIREBON_TALI ID CARD PEONY HIJAU" u="1"/>
        <s v="PERDANA-CIREBON_DISPENSER KEONG V-TECH 216" u="1"/>
        <s v="MAJU JAYA-CILACAP_TAS TIDUR GGH-L (6 MOTIF)" u="1"/>
        <s v="MAJU JAYA-CILACAP_TAS TIDUR GGH-M (6 MOTIF)" u="1"/>
        <s v="MAJU JAYA-CILACAP_TAS TIDUR GGH-S (6 MOTIF)" u="1"/>
        <s v="MAJU JAYA-CILACAP_TAS TALI GG-L BESAR  1891 GILAP" u="1"/>
        <s v="MAJU JAYA-CILACAP_TAS TALI GG-L BESAR 1704 GILAP" u="1"/>
        <s v="MAJU JAYA-CILACAP_TAS TALI GG-L BESAR 3948 GILAP" u="1"/>
        <s v="MAJU JAYA-CILACAP_TAS TALI GG-L BESAR 3949 GLITER" u="1"/>
        <s v="MAJU JAYA-CILACAP_TAS TALI GG-M TANGGUNG 1704 GILAP" u="1"/>
        <s v="MAJU JAYA-CILACAP_TAS TALI GG-M TANGGUNG 3948 GILAP" u="1"/>
        <s v="MAJU JAYA-CILACAP_TAS TALI GG-M TANGGUNG 1891 GILAP" u="1"/>
        <s v="MAJU JAYA-CILACAP_TAS TALI GG-M TANGGUNG 3949 GLITER" u="1"/>
        <s v="MAJU JAYA-CILACAP_TAS JASMIN KECIL" u="1"/>
        <s v="MAJU JAYA-CILACAP_TAS JASMIN TANGGUNG" u="1"/>
        <s v="MAJU JAYA-CILACAP_TAS JASMIN BESAR" u="1"/>
        <s v="TEJO MULYO-YOGYA_ISI GEL TIZO TG 308-AR" u="1"/>
        <s v="TEJO MULYO-YOGYA_GARISAN BESI ENTER 30CM TEBAL" u="1"/>
        <s v="TEJO MULYO-YOGYA_BP TIZO TG 31590F FANCY" u="1"/>
        <s v="TEJO MULYO-YOGYA_STABILLO CS 2001 COSH" u="1"/>
        <s v="TEJO MULYO-YOGYA_ISI GEL WEIYADA HITAM (24/ BOX)" u="1"/>
        <s v="TEJO MULYO-YOGYA_BP TIZO TG 31831F S3 FANCY" u="1"/>
        <s v="TEJO MULYO-YOGYA_BP TIZO TG 31037G" u="1"/>
        <s v="TEJO MULYO-YOGYA_BP TIZO TG 31590G" u="1"/>
        <s v="BOBO-KLATEN_GARISAN 030-3 TECHMAL" u="1"/>
        <s v="BOBO-KLATEN_GARISAN SEGITIGA KOJIKO NO.10" u="1"/>
        <s v="BOBO-KLATEN_SLIDE BINDER 7MM K PUTIH" u="1"/>
        <s v="MERAH 2-YOGYA_STICK NOTE TF 0243" u="1"/>
        <s v="INDOFOTOCOPY-PARAKAN_GARISAN TF-360 BULAT" u="1"/>
        <s v="INDOFOTOCOPY-PARAKAN_CAT ACRYLIC TF 001" u="1"/>
        <s v="81-GOMBONG_TAS KARUNG 35X40 (3540)" u="1"/>
        <s v="81-GOMBONG_STABILLO VTRO HL-1204 NEON" u="1"/>
        <s v="81-GOMBONG_BP 1006 10W KUROMI (36)" u="1"/>
        <s v="KONDANG-TEMANGGUNG_MINYAK MARIES 718 SURABAYA" u="1"/>
        <s v="SISWA-WONOSOBO_ID CARD B3 IMPORT" u="1"/>
        <s v="SISWA-WONOSOBO_GARISAN BESI YOEKER 50 CM" u="1"/>
        <s v="EKARIA-PURWOKERTO_ISI STAPLER 13/8 JOSS" u="1"/>
        <s v="EKARIA-PURWOKERTO_STIP W/B CLEAR K" u="1"/>
        <s v="ARMADA-PURWOKERTO_STICK NOTE TF 654-8C" u="1"/>
        <s v="INDOBARU-TEMANGGUNG_TAS KARUNG 50X55 (5055)" u="1"/>
        <s v="INDOBARU-TEMANGGUNG_TAS KARUNG 60X45 (6045)" u="1"/>
        <s v="INDOBARU-TEMANGGUNG_TAS KARUNG 60X70 (6070)" u="1"/>
        <s v="INDOBARU-TEMANGGUNG_TAS KARUNG 80X55 (8055)" u="1"/>
        <s v="INDOBARU-TEMANGGUNG_TAS KARUNG 70X80 (7080)" u="1"/>
        <s v="INDOBARU-TEMANGGUNG_TAS KARUNG 50X35 (5035)" u="1"/>
        <s v="INDOBARU-TEMANGGUNG_KERTAS KREP JERSY M/P KECIL" u="1"/>
        <s v="INDOBARU-TEMANGGUNG_STICK NOTE TF 654-8C" u="1"/>
        <s v="INDOBARU-TEMANGGUNG_TAS BRANDED TANGGUNG SB-116" u="1"/>
        <s v="GANESHA-WONOSOBO_CLIP FILE YUSHINCA 318 HT" u="1"/>
        <s v="GANESHA-WONOSOBO_CLIP FILE YUSHINCA 318 BIRU TUA" u="1"/>
        <s v="GANESHA-WONOSOBO_CLIP BOARD 6688-TR TRANSP KOALA" u="1"/>
        <s v="GANESHA-WONOSOBO_LEM BAKAR STIK 7X30 WOMY PUTIH K" u="1"/>
        <s v="GANESHA-WONOSOBO_BP 4W TOZCHA 8401" u="1"/>
        <s v="HOSANA-SALATIGA_JANGKA MS-4001 KOALA" u="1"/>
        <s v="HOSANA-SALATIGA_BP GEL ZUI ZHUA HY-1020 BIRU" u="1"/>
        <s v="MERDEKA-BOYOLALI_TAS KARUNG 35X40 (3540)" u="1"/>
        <s v="MERDEKA-BOYOLALI_BP 1006 10W KUROMI (36)" u="1"/>
        <s v="MERDEKA-BOYOLALI_BP 1001 10W TOPPER AVENGERS (36)" u="1"/>
        <s v="MERDEKA-BOYOLALI_TAS KARUNG 50X35 (5035)" u="1"/>
        <s v="MERDEKA-BOYOLALI_TAS KARUNG 55X65 (5565)" u="1"/>
        <s v="RAHARJO-MAGELANG_DISPENSER KENJOY 25" u="1"/>
        <s v="PONDOK MODERN GONTOR-NGAWI_TAS KARUNG 50X35 (5035)" u="1"/>
        <s v="PONDOK MODERN GONTOR-NGAWI_TAS KARUNG 70X53 (7053)" u="1"/>
        <s v="PONDOK MODERN GONTOR-NGAWI_TAS KARUNG 60X70 (6070)" u="1"/>
        <s v="PONDOK MODERN GONTOR-NGAWI_TAS KARUNG 60X45 (6045)" u="1"/>
        <s v="PONDOK MODERN GONTOR-NGAWI_GARISAN LIPAT 30CM 6623 (1 BOX=40 PCS)" u="1"/>
        <s v="PONDOK MODERN GONTOR-NGAWI_ISI GEL PEN DTIAN GR-088 (ISI 6 PCS TABUNG)" u="1"/>
        <s v="PONDOK MODERN GONTOR-NGAWI_NOTEBOOK SPIRAL A5 8001" u="1"/>
        <s v="PONDOK MODERN GONTOR-NGAWI_NOTEBOOK SPIRAL A5 8007" u="1"/>
        <s v="PONDOK MODERN GONTOR-NGAWI_ASAHAN TOPLES NO.8807 STROBERI (1 TOP=60 PCS)" u="1"/>
        <s v="PONDOK MODERN GONTOR-NGAWI_ASAHAN TOPLES TR-3006 PESAWAT (1 TOP=56 PCS)" u="1"/>
        <s v="PONDOK MODERN GONTOR-NGAWI_BP GEL DTIAN A 93" u="1"/>
        <s v="PONDOK MODERN GONTOR-NGAWI_BINDERNOTE A5 GASTA P 2001 F" u="1"/>
        <s v="PONDOK MODERN GONTOR-NGAWI_BINDERNOTE A5 MICROTOP BT 36 BATIK" u="1"/>
        <s v="PONDOK MODERN GONTOR-NGAWI_BINDERNOTE A5 MICROTOP CL 36 COLLEGE" u="1"/>
        <s v="PONDOK MODERN GONTOR-NGAWI_BINDERNOTE A5 GASTA HP 2010 M" u="1"/>
        <s v="PONDOK MODERN GONTOR-NGAWI_BINDERNOTE A5 MICROTOP CM 36 CAMPUS" u="1"/>
        <s v="PONDOK MODERN GONTOR-NGAWI_BINDERNOTE A5 GASTA P 2002 T" u="1"/>
        <s v="PONDOK MODERN GONTOR-NGAWI_BINDERNOTE A5 GASTA P 2002 P" u="1"/>
        <s v="PONDOK MODERN GONTOR-NGAWI_STABILLO VTRO HL-1203 PASTEL" u="1"/>
        <s v="PONDOK MODERN GONTOR-NGAWI_BP 1006 10W KUROMI (36)" u="1"/>
        <s v="SUMBER REJO-MAGELANG_GARISAN 30CM 1105 BT 21" u="1"/>
        <s v="SUMBER REJO-MAGELANG_GARISAN 30CM 1105 DISNEY" u="1"/>
        <s v="SUMBER REJO-MAGELANG_LILIN ANGKA SHINTOENG NO. 2" u="1"/>
        <s v="SUMBER REJO-MAGELANG_GARISAN 30CM KM-7733" u="1"/>
        <s v="SUMBER REJO-MAGELANG_GARISAN 30CM LOL KM-7733L" u="1"/>
        <s v="SUMBER REJO-MAGELANG_CAT ACRYLIC TF 001" u="1"/>
        <s v="SUMBER REJO-MAGELANG_CAT ACRYLIC COLOUR TF AC-002" u="1"/>
        <s v="SUMBER REJO-MAGELANG_STICKER KL-70" u="1"/>
        <s v="SUMBER REJO-MAGELANG_STABILLO TOZCHA TZ 8001" u="1"/>
        <s v="SUMBER REJO-MAGELANG_GLITTER RENTENG EMAS" u="1"/>
        <s v="SUMBER REJO-MAGELANG_DOKUMEN RISLETING PRESTIGE" u="1"/>
        <s v="SUMBER REJO-MAGELANG_GARISAN MIKA 15CM AB 0067" u="1"/>
        <s v="MEDIA-CILACAP_CLIP BOARD 6688-TR TRANSP KOALA" u="1"/>
        <s v="MEDIA-CILACAP_STAPLER (GUN TACKER) 1008F JOSS" u="1"/>
        <s v="AULIA-CARUBAN_BUKU TABUNGAN KOJIKO" u="1"/>
        <s v="NABILA-TUBAN_MESIN TEMBAK 188 JUMBO" u="1"/>
        <s v="MANDIRI-SEMARANG_CAT AIR OPINI 120" u="1"/>
        <s v="ANUGRAH SEJAHTERA-PURWOKERTO_PENSIL 1921116-8" u="1"/>
        <s v="ANUGRAH SEJAHTERA-PURWOKERTO_ISI STAPLER 13/8 JOSS" u="1"/>
        <s v="SUKSES-SALATIGA_DISPENSER KENJOY 25" u="1"/>
        <s v="SUKSES-SALATIGA_ACRYLIC A4 T 21X30" u="1"/>
        <s v="SUKSES-SALATIGA_ACRYLIC PLASTIK KOALA 15X21" u="1"/>
        <s v="METRO-PURWOKERTO_PIANIKA LOVELY BIRU" u="1"/>
        <s v="METRO-PURWOKERTO_PIANIKA LOVELY PINK" u="1"/>
        <s v="METRO-PURWOKERTO_SAMPUL COKLAT BOXY FANCY" u="1"/>
        <s v="SINAR KONDANG-PURWOREJO_DOKUMEN RISLETING INFINITY HITAM" u="1"/>
        <s v="PURWA KENCANA-SUKOHARJO_GARISAN 17CM HELLO KITTY KT005" u="1"/>
        <s v="PURWA KENCANA-SUKOHARJO_GARISAN LIPAT 30CM 008 (40) FANCY" u="1"/>
        <s v="PURWA KENCANA-SUKOHARJO_GARISAN SET 20CM 8182 (1 BOX=40 PCS)" u="1"/>
        <s v="PURWA KENCANA-SUKOHARJO_GARISAN SET 20CM 8177 (1 BOX=40 PCS)" u="1"/>
        <s v="PURWA KENCANA-SUKOHARJO_GARISAN SET 20CM 8208 (1 BOX=40 PCS)" u="1"/>
        <s v="PURWA KENCANA-SUKOHARJO_GARISAN BESI YOEKER 15CM" u="1"/>
        <s v="PURWA KENCANA-SUKOHARJO_GARISAN BESI YOEKER 20CM" u="1"/>
        <s v="PURWA KENCANA-SUKOHARJO_GARISAN BESI YOEKER 30CM (5030) ORANYE" u="1"/>
        <s v="PURWA KENCANA-SUKOHARJO_TIPEX KERTAS NO. 9543" u="1"/>
        <s v="PURWA KENCANA-SUKOHARJO_TIPEX KERTAS NO. 8572" u="1"/>
        <s v="PURWA KENCANA-SUKOHARJO_TIPEX KERTAS NO. 8542" u="1"/>
        <s v="PURWA KENCANA-SUKOHARJO_TIPEX KERTAS NO. 8588" u="1"/>
        <s v="PURWA KENCANA-SUKOHARJO_GARISAN SEGITIGA KOJIKO NO.6" u="1"/>
        <s v="PURWA KENCANA-SUKOHARJO_GARISAN SEGITIGA KOJIKO NO.8" u="1"/>
        <s v="PURWA KENCANA-SUKOHARJO_GARISAN SEGITIGA KOJIKO NO.10" u="1"/>
        <s v="PURWA KENCANA-SUKOHARJO_GARISAN SEGITIGA KOJIKO NO.12" u="1"/>
        <s v="PURWA KENCANA-SUKOHARJO_PUNCH 3011" u="1"/>
        <s v="PURWA KENCANA-SUKOHARJO_CAT ACRYLIC COLOUR TF AC-002" u="1"/>
        <s v="PURWA KENCANA-SUKOHARJO_CAT ACRYLIC COLOUR TF AC-004N NEON" u="1"/>
        <s v="PURWA KENCANA-SUKOHARJO_CAT ACRYLIC COLOUR TF AC-005P PASTEL" u="1"/>
        <s v="PURWA KENCANA-SUKOHARJO_CAT ACRYLIC COLOUR TF AC-006M METALIC" u="1"/>
        <s v="PURWA KENCANA-SUKOHARJO_BP X DATA M1" u="1"/>
        <s v="PURWA KENCANA-SUKOHARJO_DESK SET KOTAK 804 HT" u="1"/>
        <s v="PURWA KENCANA-SUKOHARJO_DESK SET BULAT 802 HT" u="1"/>
        <s v="PURWA KENCANA-SUKOHARJO_TALI ID CARD PEONY MERAH" u="1"/>
        <s v="PURWA KENCANA-SUKOHARJO_ID CARD 501 MERAH" u="1"/>
        <s v="PURWA KENCANA-SUKOHARJO_ID CARD 501 PUTIH" u="1"/>
        <s v="PURWA KENCANA-SUKOHARJO_ID CARD 501 BIRU" u="1"/>
        <s v="PURWA KENCANA-SUKOHARJO_ID CARD 501 KUNING" u="1"/>
        <s v="PURWA KENCANA-SUKOHARJO_CUTTER KENKO 918C" u="1"/>
        <s v="PURWA KENCANA-SUKOHARJO_BINDERNOTE A5 GASTA P 2011 M (METALIK)" u="1"/>
        <s v="PURWA KENCANA-SUKOHARJO_BINDERNOTE A5 GASTA HP 2009 T" u="1"/>
        <s v="PURWA KENCANA-SUKOHARJO_TAS TIDUR GGH-S (6 MOTIF)" u="1"/>
        <s v="PURWA KENCANA-SUKOHARJO_TAS TIDUR GGH-M (6 MOTIF)" u="1"/>
        <s v="PURWA KENCANA-SUKOHARJO_TAS TIDUR GGH-L (6 MOTIF)" u="1"/>
        <s v="PURWA KENCANA-SUKOHARJO_PIANIKA LOVELY BIRU" u="1"/>
        <s v="PURWA KENCANA-SUKOHARJO_DISPENSER MICROTOP M 800" u="1"/>
        <s v="PURWA KENCANA-SUKOHARJO_DISPENSER KUROMI" u="1"/>
        <s v="PURWA KENCANA-SUKOHARJO_SAMPUL ROLL DUST 454" u="1"/>
        <s v="PURWA KENCANA-SUKOHARJO_SAMPUL ROLL DUST 344" u="1"/>
        <s v="SANGKURIANG-SEMARANG_ID CARD B3 IMPORT" u="1"/>
        <s v="SANGKURIANG-SEMARANG_TAPE LK-22305" u="1"/>
        <s v="SANGKURIANG-SEMARANG_BP GEL ZUI XUA HY-1020 HITAM" u="1"/>
        <s v="SANGKURIANG-SEMARANG_MAP KANCING 1 SIKA AC-05 PUTIH" u="1"/>
        <s v="SANGKURIANG-SEMARANG_CAT ACRYLIC CS-H833 6WR" u="1"/>
        <s v="SANGKURIANG-SEMARANG_CAT ACRYLIC CS-H834 6WR" u="1"/>
        <s v="SANGKURIANG-SEMARANG_CAT ACRYLIC CS-H805 6WR" u="1"/>
        <s v="MIDANGAN-BANJARNEGARA_EXPANDING FILE V-TECH 4511 B5" u="1"/>
        <s v="MIDANGAN-BANJARNEGARA_GUNTING IDEAL DR 5" u="1"/>
        <s v="MIDANGAN-BANJARNEGARA_CUTTER TACO 88 BESAR" u="1"/>
        <s v="MIDANGAN-BANJARNEGARA_CUTTER TACO 78 KECIL TRANSPARAN" u="1"/>
        <s v="MIDANGAN-BANJARNEGARA_BP 1006 10W KUROMI (36)" u="1"/>
        <s v="MIDANGAN-BANJARNEGARA_BP 1001 10W TOPPER AVENGERS (36)" u="1"/>
        <s v="MIDANGAN-BANJARNEGARA_MAP KANCING BF-19 BIRU" u="1"/>
        <s v="MIDANGAN-BANJARNEGARA_GARISAN BESI ENTER 40CM TEBAL" u="1"/>
        <s v="HIPPO-MAGETAN_BINDERNOTE A5 PP HP 2008" u="1"/>
        <s v="HIPPO-MAGETAN_TEROMPET TR OW-02" u="1"/>
        <s v="HIPPO-MAGETAN_GARISAN YS 2020" u="1"/>
        <s v="HIPPO-MAGETAN_TIPEX KERTAS NO. 9260" u="1"/>
        <s v="HIPPO-MAGETAN_TIPEX KERTAS NO. 870" u="1"/>
        <s v="HIPPO-MAGETAN_SKETCH BOOK 8K HMX-45002 TOWN (45LBR)" u="1"/>
        <s v="HIPPO-MAGETAN_SKETCH BOOK 8K 45001" u="1"/>
        <s v="HIPPO-MAGETAN_SKETCH BOOK A4 56183" u="1"/>
        <s v="HIPPO-MAGETAN_SKETCH BOOK A4 56182" u="1"/>
        <s v="HIPPO-MAGETAN_ISOLASI 608" u="1"/>
        <s v="HIPPO-MAGETAN_TAS TIDUR GGH-L (6 MOTIF)" u="1"/>
        <s v="HIPPO-MAGETAN_TAS TIDUR GGH-S (6 MOTIF)" u="1"/>
        <s v="HIPPO-MAGETAN_TAS GB-L WARNA-WARNI" u="1"/>
        <s v="HIPPO-MAGETAN_TAS GB-M WARNA-WARNI" u="1"/>
        <s v="HIPPO-MAGETAN_LOOSE LEAF HOLO FROZEN A5" u="1"/>
        <s v="HIPPO-MAGETAN_LOOSE LEAF HOLO SOFIA A5" u="1"/>
        <s v="HIPPO-MAGETAN_STANDART BK V TECH NO 7" u="1"/>
        <s v="HIPPO-MAGETAN_PUZZLE 6661" u="1"/>
        <s v="HIPPO-MAGETAN_PUZZLE M 6662" u="1"/>
        <s v="HIPPO-MAGETAN_PUZZLE S 6663" u="1"/>
        <s v="HIPPO-MAGETAN_LOOSE LEAF BIASA A5 HELLO KITTY + PUZZLE DINO" u="1"/>
        <s v="HIPPO-MAGETAN_POST IT WALITO WLT-8838" u="1"/>
        <s v="HIPPO-MAGETAN_POST IT WALITO WLT-8909" u="1"/>
        <s v="HIPPO-MAGETAN_DISPENSER MICROTOP M 700" u="1"/>
        <s v="HIPPO-MAGETAN_BP GEL DTIAN DT-612" u="1"/>
        <s v="HIPPO-MAGETAN_PUNCH 3011" u="1"/>
        <s v="HIPPO-MAGETAN_BP 1006 10W KUROMI (36)" u="1"/>
        <s v="HIPPO-MAGETAN_ACRYLIC MARKER TF-AM 301-12" u="1"/>
        <s v="HIPPO-MAGETAN_PAPAN W/B JL-115" u="1"/>
        <s v="HIPPO-MAGETAN_PAPAN W/B JL-116" u="1"/>
        <s v="HIPPO-MAGETAN_PAPAN W/B JL-117" u="1"/>
        <s v="HIPPO-MAGETAN_ID CARD 2 SISI TRANSPARANT PUTIH" u="1"/>
        <s v="HIPPO-MAGETAN_ID CARD 2 SISI TRANSPARANT HIJAU" u="1"/>
        <s v="HIPPO-MAGETAN_ID CARD 2 SISI TRANSPARANT KUNING" u="1"/>
        <s v="HIPPO-MAGETAN_ID CARD 2 SISI TRANSPARANT HITAM" u="1"/>
        <s v="HIPPO-MAGETAN_ID CARD 2 SISI TRANSPARANT MERAH" u="1"/>
        <s v="HIPPO-MAGETAN_ID CARD 2 SISI TRANSPARANT BIRU" u="1"/>
        <s v="HIPPO-MAGETAN_CRAYON PUTAR 12W PJG MIX" u="1"/>
        <s v="HIPPO-MAGETAN_CRAYON PUTAR 12W PDK MIX" u="1"/>
        <s v="HIPPO-MAGETAN_STABILLO TIZO TF610" u="1"/>
        <s v="BARU CUTE-BUMIAYU_TAS GB-S WARNA-WARNI" u="1"/>
        <s v="BARU CUTE-BUMIAYU_TAS TIDUR GGH-S (6 MOTIF)" u="1"/>
        <s v="BARU CUTE-BUMIAYU_TAS GB-L WARNA-WARNI" u="1"/>
        <s v="BARU CUTE-BUMIAYU_TAS TIDUR GGH-L (6 MOTIF)" u="1"/>
        <s v="BARU CUTE-BUMIAYU_TAS TALI GG-01 KECIL GLITTER" u="1"/>
        <s v="BARU CUTE-BUMIAYU_TAS TALI GG-02 TANGGUNG GILAP" u="1"/>
        <s v="BARU CUTE-BUMIAYU_TAS TALI GG-L BESAR 1731 TIMBUL GILAP" u="1"/>
        <s v="BARU CUTE-BUMIAYU_TAS TALI GG-L BESAR 1808 GLITER" u="1"/>
        <s v="BARU CUTE-BUMIAYU_TAS TALI GG-L BESAR 1941 GLITER" u="1"/>
        <s v="BARU CUTE-BUMIAYU_TAS TALI GG-S KECIL 1704 GILAP" u="1"/>
        <s v="BARU CUTE-BUMIAYU_TAS TALI GG-S KECIL 1891 GILAP" u="1"/>
        <s v="BARU CUTE-BUMIAYU_TAS TUTUP PITA K DISNEY MINI" u="1"/>
        <s v="BARU CUTE-BUMIAYU_TAS TUTUP PITA KADO FG-401 JUMBO" u="1"/>
        <s v="BARU CUTE-BUMIAYU_TAS JASMIN TANGGUNG" u="1"/>
        <s v="BARU CUTE-BUMIAYU_TAS COKLAT POLOS TEBAL TANGGUNG " u="1"/>
        <s v="BARU CUTE-BUMIAYU_LOOSE LEAF BIASA UNTANO BIODATA A5 MIX" u="1"/>
        <s v="BARU CUTE-BUMIAYU_STICK NOTE TF 654-8C" u="1"/>
        <s v="BARU CUTE-BUMIAYU_STICK NOTE TF 654-8C-M" u="1"/>
        <s v="BARU CUTE-BUMIAYU_POST IT WALITO WLT-8838" u="1"/>
        <s v="BARU CUTE-BUMIAYU_POST IT WALITO WLT-8909" u="1"/>
        <s v="BARU CUTE-BUMIAYU_SKETCH BOOK A4 MIX" u="1"/>
        <s v="BARU CUTE-BUMIAYU_TIPEX KERTAS NO.9461" u="1"/>
        <s v="BARU CUTE-BUMIAYU_TIPEX KERTAS NO. 9259" u="1"/>
        <s v="BARU CUTE-BUMIAYU_BP GEL KOALA GP-168" u="1"/>
        <s v="BARU CUTE-BUMIAYU_BP GEL DTIAN BIASA 959" u="1"/>
        <s v="BARU CUTE-BUMIAYU_BP GEL 936" u="1"/>
        <s v="BARU CUTE-BUMIAYU_STABILLO VTRO HL-1203 PASTEL" u="1"/>
        <s v="BARU CUTE-BUMIAYU_CRAYON PUTAR FANCY 1012 / 2012 PANJANG " u="1"/>
        <s v="BARU CUTE-BUMIAYU_PW INFICO 12W PDK 1235" u="1"/>
        <s v="BARU CUTE-BUMIAYU_PENSIL CASE AG-8881" u="1"/>
        <s v="BARU CUTE-BUMIAYU_PW 24W KAYAGI KY-CP 0724" u="1"/>
        <s v="BARU CUTE-BUMIAYU_PW KIKO 12/12W" u="1"/>
        <s v="BARU CUTE-BUMIAYU_PW 12W JOS 812" u="1"/>
        <s v="BARU CUTE-BUMIAYU_PW 12W KAYAGI KY-CP 1210 PANJANG" u="1"/>
        <s v="BARU CUTE-BUMIAYU_BP GEL ZUI XUA HY-1020 HITAM" u="1"/>
        <s v="BARU CUTE-BUMIAYU_BP GEL DTIAN DT-612" u="1"/>
        <s v="BARU CUTE-BUMIAYU_BP GEL DTIAN A 93" u="1"/>
        <s v="BARU CUTE-BUMIAYU_TIPEX KERTAS NO. 9260" u="1"/>
        <s v="BARU CUTE-BUMIAYU_TIPEX KERTAS NO. 9543" u="1"/>
        <s v="BARU CUTE-BUMIAYU_BP GEL + GANTUNGAN 9161" u="1"/>
        <s v="BARU CUTE-BUMIAYU_BP GEL + GANTUNGAN 9165" u="1"/>
        <s v="BARU CUTE-BUMIAYU_BP 1006 10W KUROMI (36)" u="1"/>
        <s v="BARU CUTE-BUMIAYU_GARISAN BOX 20CM ZH-248 (1 BOX=40 PCS)" u="1"/>
        <s v="BARU CUTE-BUMIAYU_GARISAN SET 15CM 7505 LOL" u="1"/>
        <s v="BARU CUTE-BUMIAYU_GARISAN SET 18CM BC-8996" u="1"/>
        <s v="BARU CUTE-BUMIAYU_GARISAN BESI V-TRO 30CM" u="1"/>
        <s v="BARU CUTE-BUMIAYU_ISOLASI 608" u="1"/>
        <s v="BARU CUTE-BUMIAYU_PAPAN W/B JL-115" u="1"/>
        <s v="BARU CUTE-BUMIAYU_TAPE LK-22305" u="1"/>
        <s v="BARU CUTE-BUMIAYU_LEM CAIR B.GLUE 75ML T" u="1"/>
        <s v="BARU CUTE-BUMIAYU_PC KODE 3 SUSUN 3D KK-2401" u="1"/>
        <s v="BARU CUTE-BUMIAYU_ASAHAN MEJA 9618 LEBAH" u="1"/>
        <s v="BARU CUTE-BUMIAYU_PENSIL E3" u="1"/>
        <s v="BARU CUTE-BUMIAYU_TAS COKLAT POLOS TEBAL BESAR" u="1"/>
        <s v="TEJO MULYO-YOGYA_MAP ZIPPER REST / JALA BERDIRI A5 SIKA HIJAU" u="1"/>
        <s v="TEJO MULYO-YOGYA_MAP ZIPPER REST / JALA BERDIRI A5 SIKA BIRU" u="1"/>
        <s v="TEJO MULYO-YOGYA_MAP ZIPPER REST / JALA BERDIRI A5 SIKA KUNING" u="1"/>
        <s v="MERAH 2-YOGYA_BINDERNOTE A5 GASTA P 2011 M (METALIK)" u="1"/>
        <s v="MERAH 2-YOGYA_BINDER NOTE JHYB - 64840 A5" u="1"/>
        <s v="MERAH 2-YOGYA_BINDERNOTE B5 93846" u="1"/>
        <s v="MERAH 2-YOGYA_NOTEBOOK B1012 (B5）" u="1"/>
        <s v="MERAH 2-YOGYA_BN WENGU B5-B 0164 (4W)" u="1"/>
        <s v="MERAH 2-YOGYA_NOTEBOOK SPIRAL 25100-71" u="1"/>
        <s v="METRO-PURWOKERTO_BP TF-2037 6W" u="1"/>
        <s v="METRO-PURWOKERTO_BP 1001 10W TOPPER AVENGERS (36)" u="1"/>
        <s v="METRO-PURWOKERTO_BP 1006 10W KUROMI (36)" u="1"/>
        <s v="METRO-PURWOKERTO_BP GEL MD-241 BERUANG (36)" u="1"/>
        <s v="METRO-PURWOKERTO_BP GEL MD-257 GURITA (36)" u="1"/>
        <s v="METRO-PURWOKERTO_BP GEL KOALA GP-168-B BR" u="1"/>
        <s v="METRO-PURWOKERTO_BP GEL TF-1191 BODY WR 0.3MM HIGHTECH" u="1"/>
        <s v="METRO-PURWOKERTO_BP SIKA GP 002 HT" u="1"/>
        <s v="METRO-PURWOKERTO_BP TIZO KLIK TG 3300" u="1"/>
        <s v="METRO-PURWOKERTO_PENSIL 1921116-8" u="1"/>
        <s v="METRO-PURWOKERTO_CRAYON PUTAR FANCY 1012 / 2012 PANJANG " u="1"/>
        <s v="METRO-PURWOKERTO_CRAYON 12W PDK FANCY 1011" u="1"/>
        <s v="METRO-PURWOKERTO_GARISAN 30CM DF 3109" u="1"/>
        <s v="METRO-PURWOKERTO_STIP W/B CLEAR B" u="1"/>
        <s v="METRO-PURWOKERTO_STIP W/B CLEAR K" u="1"/>
        <s v="METRO-PURWOKERTO_STIP W/B ENTER 802K" u="1"/>
        <s v="METRO-PURWOKERTO_STIP W/B ENTER 803 B" u="1"/>
        <s v="METRO-PURWOKERTO_TIPEX KERTAS NO. 8575" u="1"/>
        <s v="METRO-PURWOKERTO_TIPEX KERTAS NO. 8572" u="1"/>
        <s v="METRO-PURWOKERTO_TIPEX KERTAS NO. 8542" u="1"/>
        <s v="METRO-PURWOKERTO_BP DEBOZZ DB G 08" u="1"/>
        <s v="METRO-PURWOKERTO_BP DEBOZZ DB G 07" u="1"/>
        <s v="METRO-PURWOKERTO_BP GEL SAFARI SF-559 HITAM" u="1"/>
        <s v="METRO-PURWOKERTO_BP TF-719 4W" u="1"/>
        <s v="METRO-PURWOKERTO_GARISAN SEGITIGA KOJIKO NO.10" u="1"/>
        <s v="METRO-PURWOKERTO_GARISAN SEGITIGA KOJIKO NO.12" u="1"/>
        <s v="METRO-PURWOKERTO_GARISAN BT NO.10 SEGITIGA" u="1"/>
        <s v="METRO-PURWOKERTO_GARISAN SABLON 1895" u="1"/>
        <s v="METRO-PURWOKERTO_GARISAN SABLON BULAT 1896" u="1"/>
        <s v="METRO-PURWOKERTO_GARISAN BULAT KJ 003" u="1"/>
        <s v="METRO-PURWOKERTO_GARISAN SABLON ABC 430 BIRU" u="1"/>
        <s v="METRO-PURWOKERTO_GARISAN SET SEGITIGA NO.2030" u="1"/>
        <s v="METRO-PURWOKERTO_GARISAN SABLON 9443" u="1"/>
        <s v="METRO-PURWOKERTO_GARISAN SABLON 8418" u="1"/>
        <s v="METRO-PURWOKERTO_GARISAN SABLON ABC 270 BIRU" u="1"/>
        <s v="METRO-PURWOKERTO_GARISAN SABLON ABC 280 BIRU" u="1"/>
        <s v="METRO-PURWOKERTO_GARISAN SABLON ABC 290 BIRU" u="1"/>
        <s v="METRO-PURWOKERTO_GARISAN SABLON ABC 190 BIRU" u="1"/>
        <s v="METRO-PURWOKERTO_GARISAN SI REI A 1101 JIYU" u="1"/>
        <s v="METRO-PURWOKERTO_GARISAN TF-360 BULAT" u="1"/>
        <s v="METRO-PURWOKERTO_GARISAN BUSUR LINGKARAN KOJIKO 12CM" u="1"/>
        <s v="METRO-PURWOKERTO_GARISAN ROTARY BESAR" u="1"/>
        <s v="METRO-PURWOKERTO_TIPEX KERTAS XB-B255" u="1"/>
        <s v="METRO-PURWOKERTO_TIPEX KERTAS NO.9360" u="1"/>
        <s v="METRO-PURWOKERTO_BP GEL 702" u="1"/>
        <s v="METRO-PURWOKERTO_BP GEL + GANTUNGAN 9169" u="1"/>
        <s v="METRO-PURWOKERTO_BP GEL + GANTUNGAN 9173" u="1"/>
        <s v="METRO-PURWOKERTO_BP GEL + GANTUNGAN 701" u="1"/>
        <s v="METRO-PURWOKERTO_BP GEL 9172" u="1"/>
        <s v="METRO-PURWOKERTO_BP GEL + GANTUNGAN 96066" u="1"/>
        <s v="METRO-PURWOKERTO_BP GEL + GANTUNGAN 9165" u="1"/>
        <s v="METRO-PURWOKERTO_BP GEL + GANTUNGAN 9161" u="1"/>
        <s v="METRO-PURWOKERTO_BP MAINAN + GANTUNGAN 9082" u="1"/>
        <s v="METRO-PURWOKERTO_BP GEL 223" u="1"/>
        <s v="METRO-PURWOKERTO_BP GEL + GANTUNGAN A931" u="1"/>
        <s v="METRO-PURWOKERTO_GUNTING IDEAL DR 7" u="1"/>
        <s v="METRO-PURWOKERTO_GUNTING STAINLESS SQ 08 B HITAM" u="1"/>
        <s v="METRO-PURWOKERTO_GUNTING GUNINDO MM GU03" u="1"/>
        <s v="METRO-PURWOKERTO_GUNTING DAVIS DVL 6" u="1"/>
        <s v="METRO-PURWOKERTO_PENSIL 948" u="1"/>
        <s v="METRO-PURWOKERTO_PENSIL 921" u="1"/>
        <s v="METRO-PURWOKERTO_PENSIL 950" u="1"/>
        <s v="METRO-PURWOKERTO_PENSIL 915" u="1"/>
        <s v="METRO-PURWOKERTO_PENSIL 903" u="1"/>
        <s v="METRO-PURWOKERTO_PENSIL 917" u="1"/>
        <s v="METRO-PURWOKERTO_BENSIA 905" u="1"/>
        <s v="METRO-PURWOKERTO_BENSIA 925" u="1"/>
        <s v="METRO-PURWOKERTO_PENSIL 938" u="1"/>
        <s v="METRO-PURWOKERTO_GUNTING TREND XL " u="1"/>
        <s v="METRO-PURWOKERTO_PENSIL BONEKA E 03" u="1"/>
        <s v="METRO-PURWOKERTO_PENSIL 902" u="1"/>
        <s v="METRO-PURWOKERTO_PENSIL 953" u="1"/>
        <s v="METRO-PURWOKERTO_PENSIL 951" u="1"/>
        <s v="METRO-PURWOKERTO_GARISAN LIPAT 30CM BC-6018" u="1"/>
        <s v="METRO-PURWOKERTO_PENSIL 2B COLLEN FANCY 47" u="1"/>
        <s v="METRO-PURWOKERTO_PENSIL 2B COLLEN FANCY 48" u="1"/>
        <s v="METRO-PURWOKERTO_TAS TALI GG-M TANGGUNG 2954 TIMBUL GILAP" u="1"/>
        <s v="METRO-PURWOKERTO_TAS TALI GG-M TANGGUNG 1708 TIMBUL GLITER" u="1"/>
        <s v="METRO-PURWOKERTO_TAS TUTUP PITA KADO FG-401 JUMBO" u="1"/>
        <s v="METRO-PURWOKERTO_TAS TALI GG-01 KECIL GLITTER" u="1"/>
        <s v="METRO-PURWOKERTO_TAS BRANDED KECIL SB 115" u="1"/>
        <s v="METRO-PURWOKERTO_TAS TUTUP PITA KADO FG-301 BESAR" u="1"/>
        <s v="METRO-PURWOKERTO_TAS TUTUP PITA KADO FG-101 KECIL" u="1"/>
        <s v="METRO-PURWOKERTO_TAS TALI GG-S KECIL 2954 TIMBUL GILAP" u="1"/>
        <s v="METRO-PURWOKERTO_TAS TALI GG-S KECIL 1731 TIMBUL GILAP" u="1"/>
        <s v="METRO-PURWOKERTO_TAS TALI GG-S KECIL 2953 TIMBUL GLITER" u="1"/>
        <s v="METRO-PURWOKERTO_TAS TALI GG-S KECIL 2915 TIMBUL GILAP" u="1"/>
        <s v="METRO-PURWOKERTO_TAS GZD 280 B TIMBUL GLITTER TANGGUNG" u="1"/>
        <s v="METRO-PURWOKERTO_TAS LY HD 148 B" u="1"/>
        <s v="METRO-PURWOKERTO_TAS TALI GG-02 TANGGUNG GLITTER" u="1"/>
        <s v="METRO-PURWOKERTO_TAS 28 X 35,5 BRANDED" u="1"/>
        <s v="METRO-PURWOKERTO_TAS TALI GG-S KECIL 2996 GLITER" u="1"/>
        <s v="METRO-PURWOKERTO_TAS TALI GG-S KECIL 3948 GILAP" u="1"/>
        <s v="METRO-PURWOKERTO_TAS TALI GG-S KECIL 1707 GLITER" u="1"/>
        <s v="METRO-PURWOKERTO_TAS KARUNG 60X70 (6070)" u="1"/>
        <s v="METRO-PURWOKERTO_TAS KARUNG 70X53 (7053)" u="1"/>
        <s v="METRO-PURWOKERTO_KERTAS MEWARNAI CREATIVE PAINTING THTS-6" u="1"/>
        <s v="METRO-PURWOKERTO_EXPANDING FILE FQB-95309" u="1"/>
        <s v="METRO-PURWOKERTO_CLIP FILE YUSHINCA 318 BIRU TUA" u="1"/>
        <s v="METRO-PURWOKERTO_CLIP FILE YUSHINCA 318 HT" u="1"/>
        <s v="METRO-PURWOKERTO_CLIPBOARD WORRY HDP 01" u="1"/>
        <s v="METRO-PURWOKERTO_KARET PENTIL K" u="1"/>
        <s v="METRO-PURWOKERTO_KARET PENTIL B" u="1"/>
        <s v="METRO-PURWOKERTO_BN WENGU A5-B 0164 (3W)" u="1"/>
        <s v="METRO-PURWOKERTO_BINDERNOTE A5 GASTA HP 2009 T" u="1"/>
        <s v="METRO-PURWOKERTO_BINDERNOTE A5 PP HP 2008" u="1"/>
        <s v="METRO-PURWOKERTO_BINDERNOTE A5 MICROTOP UN 36 UNIVERSITY" u="1"/>
        <s v="METRO-PURWOKERTO_BINDERNOTE A5 MICROTOP CL 36 COLLEGE" u="1"/>
        <s v="METRO-PURWOKERTO_MAP V-TECH W209 A3" u="1"/>
        <s v="METRO-PURWOKERTO_KUAS 21839-5HB" u="1"/>
        <s v="METRO-PURWOKERTO_KUAS 21839-7" u="1"/>
        <s v="METRO-PURWOKERTO_KUAS 255-6" u="1"/>
        <s v="METRO-PURWOKERTO_KUAS CAT H 4 POAI" u="1"/>
        <s v="METRO-PURWOKERTO_KUAS 21839-6HP" u="1"/>
        <s v="METRO-PURWOKERTO_KUAS 577-6" u="1"/>
        <s v="METRO-PURWOKERTO_KUAS 21839-10B" u="1"/>
        <s v="METRO-PURWOKERTO_KUAS 251-6CB" u="1"/>
        <s v="METRO-PURWOKERTO_KUAS TF-2620" u="1"/>
        <s v="METRO-PURWOKERTO_KUAS 21839-16" u="1"/>
        <s v="METRO-PURWOKERTO_N BOOK SPIRAL A6 114" u="1"/>
        <s v="METRO-PURWOKERTO_NOTEBOOK SPIRAL 28850-65" u="1"/>
        <s v="METRO-PURWOKERTO_NOTEBOOK SPIRAL A6-801 LUCKY NOTE" u="1"/>
        <s v="METRO-PURWOKERTO_NOTEBOOK  707-24" u="1"/>
        <s v="METRO-PURWOKERTO_NOTEBOOK TALI 707-19" u="1"/>
        <s v="METRO-PURWOKERTO_NOTEBOOK TALI A5-508" u="1"/>
        <s v="METRO-PURWOKERTO_NOTEBOOK TALI A5-511" u="1"/>
        <s v="METRO-PURWOKERTO_NOTEBOOK GLITTER JT 7050-18" u="1"/>
        <s v="METRO-PURWOKERTO_NOTEBOOK GLITTER JT 7050-11" u="1"/>
        <s v="METRO-PURWOKERTO_NOTEBOOK GLITTER JT 7050-21" u="1"/>
        <s v="METRO-PURWOKERTO_NOTEBOOK GLITTER JT 7050-2" u="1"/>
        <s v="METRO-PURWOKERTO_SAMPUL ROLL DUST 254" u="1"/>
        <s v="METRO-PURWOKERTO_SAMPUL ROLL DUST 344" u="1"/>
        <s v="METRO-PURWOKERTO_AGENDA 48K HITAM 513" u="1"/>
        <s v="METRO-PURWOKERTO_TAS KARUNG 30X23" u="1"/>
        <s v="METRO-PURWOKERTO_TAS KARUNG 30X20" u="1"/>
        <s v="METRO-PURWOKERTO_TAS KARUNG TIDUR 33X27" u="1"/>
        <s v="METRO-PURWOKERTO_MAP FILE EN 1020" u="1"/>
        <s v="METRO-PURWOKERTO_MAP FILE EN 1105 F" u="1"/>
        <s v="METRO-PURWOKERTO_MAP FILE EN 1023 FC" u="1"/>
        <s v="METRO-PURWOKERTO_MAP FILE EN 0103F" u="1"/>
        <s v="METRO-PURWOKERTO_MAP FILE RET 1802-3 B5" u="1"/>
        <s v="METRO-PURWOKERTO_MAP FILE RET 1801-5 B4" u="1"/>
        <s v="METRO-PURWOKERTO_MAP FILE RET 1801-2 A5" u="1"/>
        <s v="METRO-PURWOKERTO_MAP FILE RET 1801-3 B5" u="1"/>
        <s v="METRO-PURWOKERTO_MAP KANCING BF-19 HITAM" u="1"/>
        <s v="METRO-PURWOKERTO_TAS TUTUP PITA KADO FG-201 TANGGUNG" u="1"/>
        <s v="METRO-PURWOKERTO_MAP REST B-A6" u="1"/>
        <s v="METRO-PURWOKERTO_BOX FILE MICROTOP 6 SUSUN" u="1"/>
        <s v="METRO-PURWOKERTO_DOKUMEN KEEPER YUSHINCA DK-40 HITAM KWARTO" u="1"/>
        <s v="METRO-PURWOKERTO_DOKUMEN KEEPER YUSHINCA DK-40 BIRU KWARTO" u="1"/>
        <s v="METRO-PURWOKERTO_DOKUMEN KEEPER YUSHINCA DK-60 HITAM KWARTO" u="1"/>
        <s v="METRO-PURWOKERTO_DOKUMEN KEEPER YUSHINCA DK-60 MERAH KWARTO" u="1"/>
        <s v="METRO-PURWOKERTO_BK MEWARNAI SIKA JUMBO" u="1"/>
        <s v="METRO-PURWOKERTO_BK MEWARNAI JUMBO FANCY ANGKA/HURUF 1001-1010" u="1"/>
        <s v="METRO-PURWOKERTO_BK MEWARNAI &amp; MENULIS ANGKA SPS" u="1"/>
        <s v="METRO-PURWOKERTO_BUKU MEWARNAI 668 (4 GAMBAR)" u="1"/>
        <s v="METRO-PURWOKERTO_BK MEWARNAI &amp; CERITA MIRING" u="1"/>
        <s v="METRO-PURWOKERTO_BK MEWARNAI JUMBO SJ" u="1"/>
        <s v="METRO-PURWOKERTO_BUKU MEWARNAI 2301 (4 GAMBAR)" u="1"/>
        <s v="METRO-PURWOKERTO_BUKU MEWARNAI 876 (4 GAMBAR)" u="1"/>
        <s v="METRO-PURWOKERTO_BUKU MEWARNAI DKB-1702" u="1"/>
        <s v="METRO-PURWOKERTO_BUKU MEWARNAI AS-0035 +STIKER" u="1"/>
        <s v="METRO-PURWOKERTO_BUKU MEWARNAI 9080 (18 GAMBAR)" u="1"/>
        <s v="METRO-PURWOKERTO_MAP TENTENG SUPERHERO ZF 821 LX" u="1"/>
        <s v="METRO-PURWOKERTO_MAP TENTENG SUPERHERO ZF 830" u="1"/>
        <s v="METRO-PURWOKERTO_MAP ZIPPER KANCING 2 CORAK/MOTIF HIJAU (SBS)" u="1"/>
        <s v="METRO-PURWOKERTO_MAP ZIPPER KANCING 2 CORAK/MOTIF KUNING (SBS)" u="1"/>
        <s v="METRO-PURWOKERTO_MAP TOPLA 3090 HIJAU" u="1"/>
        <s v="METRO-PURWOKERTO_MAP TOPLA 3090 HITAM" u="1"/>
        <s v="METRO-PURWOKERTO_MAP TOPLA 3090 MERAH" u="1"/>
        <s v="METRO-PURWOKERTO_MAP TOPLA 3090 KUNING" u="1"/>
        <s v="METRO-PURWOKERTO_MAP ZIPPER REST / JALA BERDIRI JOSS UNGU" u="1"/>
        <s v="METRO-PURWOKERTO_MAP ZIPPER REST / JALA BERDIRI JOSS PINK" u="1"/>
        <s v="METRO-PURWOKERTO_MAP ZIPPER REST / JALA BERDIRI JOSS KUNING" u="1"/>
        <s v="METRO-PURWOKERTO_MAP SOMSSI 2010 C MINI" u="1"/>
        <s v="METRO-PURWOKERTO_MAP 2015C SOMSI" u="1"/>
        <s v="METRO-PURWOKERTO_EXPANDING FILE V-TECH 4511 B5" u="1"/>
        <s v="METRO-PURWOKERTO_NOTEBOOK SPIRAL A5 8001" u="1"/>
        <s v="METRO-PURWOKERTO_NOTEBOOK SPIRAL A5 8006" u="1"/>
        <s v="METRO-PURWOKERTO_NOTEBOOK SPIRAL JF-39D 010-012" u="1"/>
        <s v="METRO-PURWOKERTO_MEMO DOS" u="1"/>
        <s v="METRO-PURWOKERTO_SKETCH BOOK A4 56183" u="1"/>
        <s v="METRO-PURWOKERTO_SKETCH BOOK A4 56182" u="1"/>
        <s v="METRO-PURWOKERTO_SKETCH BOOK A4 56181" u="1"/>
        <s v="METRO-PURWOKERTO_SKETCH BOOK 8K 56199" u="1"/>
        <s v="METRO-PURWOKERTO_SKETCH BOOK 8K 45001" u="1"/>
        <s v="METRO-PURWOKERTO_SKETCH BOOK 8K HMX-45002 TOWN (45LBR)" u="1"/>
        <s v="METRO-PURWOKERTO_MAP FILE RET 1801-4 A4" u="1"/>
        <s v="METRO-PURWOKERTO_ISOLASI 608" u="1"/>
        <s v="METRO-PURWOKERTO_PC KODE 3 SUSUN 3D KK-2401" u="1"/>
        <s v="METRO-PURWOKERTO_CUTTER TACO 78 KECIL TRANSPARAN" u="1"/>
        <s v="METRO-PURWOKERTO_CUTTER TACO 88 BESAR" u="1"/>
        <s v="METRO-PURWOKERTO_KEMUCHING KOMPUTER" u="1"/>
        <s v="METRO-PURWOKERTO_DISPENSER KENJOY 25" u="1"/>
        <s v="METRO-PURWOKERTO_DISPENSER MICROTOP M 800" u="1"/>
        <s v="METRO-PURWOKERTO_DISPENSER TZ 20032" u="1"/>
        <s v="METRO-PURWOKERTO_LEM FANCY 1358 (12)" u="1"/>
        <s v="METRO-PURWOKERTO_PALET 009" u="1"/>
        <s v="METRO-PURWOKERTO_PALET LKU" u="1"/>
        <s v="METRO-PURWOKERTO_PALET 21839-12 KEPITING" u="1"/>
        <s v="METRO-PURWOKERTO_PALET CAT AIR SAKURA PUTIH UTN" u="1"/>
        <s v="METRO-PURWOKERTO_PALET KUMBANG 1011" u="1"/>
        <s v="METRO-PURWOKERTO_PALET KEPITING DOP PKD 202" u="1"/>
        <s v="METRO-PURWOKERTO_ASAHAN TOPLES 158 SANRIO (1 TOP=36 PCS)" u="1"/>
        <s v="METRO-PURWOKERTO_ASAHAN TOPLES 623 KUROMI (1 TOP=52 PCS)" u="1"/>
        <s v="METRO-PURWOKERTO_ASAHAN TOPLES 8817 UNICORN (1 TOP=40 PCS)" u="1"/>
        <s v="METRO-PURWOKERTO_ASAHAN TOPLES 8816 ASTRONOT (1 TOP=48 PCS)" u="1"/>
        <s v="METRO-PURWOKERTO_ASAHAN + STIP SP 6035" u="1"/>
        <s v="METRO-PURWOKERTO_ID CARD 612 BIRU TUA" u="1"/>
        <s v="METRO-PURWOKERTO_ID CARD 612 BIRU MUDA" u="1"/>
        <s v="METRO-PURWOKERTO_ID CARD 612 MERAH" u="1"/>
        <s v="METRO-PURWOKERTO_ID CARD 612 KUNING" u="1"/>
        <s v="METRO-PURWOKERTO_ID CARD 501 PUTIH" u="1"/>
        <s v="METRO-PURWOKERTO_TUSUK SURAT XINGLI XL-001" u="1"/>
        <s v="METRO-PURWOKERTO_GLITTER GF-32" u="1"/>
        <s v="METRO-PURWOKERTO_GLITTER PVC 12 (8891-7)" u="1"/>
        <s v="METRO-PURWOKERTO_GLITTER POWDER 15GR CC888" u="1"/>
        <s v="METRO-PURWOKERTO_GLITTER 786-12" u="1"/>
        <s v="METRO-PURWOKERTO_GLITTER 784-12" u="1"/>
        <s v="METRO-PURWOKERTO_GLITTER G-01" u="1"/>
        <s v="METRO-PURWOKERTO_GLITTER GF-2012" u="1"/>
        <s v="METRO-PURWOKERTO_STANDART BK V-TEC ST-065/ 6.5" u="1"/>
        <s v="METRO-PURWOKERTO_BOOK END SB-8877" u="1"/>
        <s v="METRO-PURWOKERTO_BOOK END SB-8899" u="1"/>
        <s v="METRO-PURWOKERTO_STANDART BK V TECH NO 7" u="1"/>
        <s v="METRO-PURWOKERTO_PISAU SET UKIR 4" u="1"/>
        <s v="SINAR BHAKTI-YOGYA_ASAHAN TOPLES R-5857 KITTY (1 TOP=17PCS)" u="1"/>
        <s v="SINAR BHAKTI-YOGYA_ID CARD SET HC-37697" u="1"/>
        <s v="SINAR BHAKTI-YOGYA_ID CARD SET HC-40383" u="1"/>
        <s v="SINAR BHAKTI-YOGYA_PENSIL E-01 + STIP" u="1"/>
        <s v="SINAR BHAKTI-YOGYA_STABILLO VTRO HL-1203 PASTEL" u="1"/>
        <s v="SINAR BHAKTI-YOGYA_STABILLO VTRO HL-1204 NEON" u="1"/>
        <s v="SINAR BHAKTI-YOGYA_TAS KARUNG 55X65 (5565)" u="1"/>
        <s v="SINAR BHAKTI-YOGYA_TAS KARUNG 60X70 (6070)" u="1"/>
        <s v="SINAR BHAKTI-YOGYA_GARISAN SABLON 20CM WIFI 4317" u="1"/>
        <s v="SINAR BHAKTI-YOGYA_BINDER NOTE HYB - 15802 B5" u="1"/>
        <s v="SINAR BHAKTI-YOGYA_BINDER NOTE JHYB - 03305 B5" u="1"/>
        <s v="SINAR BHAKTI-YOGYA_CLIP FILE YUSHINCA 318 HT" u="1"/>
        <s v="SINAR BHAKTI-YOGYA_EXPANDING FILE FQB-95308" u="1"/>
        <s v="SINAR BHAKTI-YOGYA_EXPANDING FILE FQB-38710" u="1"/>
        <s v="SINAR BHAKTI-YOGYA_PAPAN WHITE BOARD XG POLOS 30 X 40" u="1"/>
        <s v="SINAR BHAKTI-YOGYA_PAPAN WB 3550 35 X 50 (IMPORT)" u="1"/>
        <s v="SINAR BHAKTI-YOGYA_DISPENSER KUROMI" u="1"/>
        <s v="SINAR BHAKTI-YOGYA_BOX FILE MICROTOP A.618/ 3 SUSUN" u="1"/>
        <s v="SINAR BHAKTI-YOGYA_BOX FILE MICROTOP A.648/ 4 SUSUN" u="1"/>
        <s v="SINAR BHAKTI-YOGYA_DOKUMEN KEEPER YUSHINCA DK-40 HITAM KWARTO" u="1"/>
        <s v="SINAR BHAKTI-YOGYA_DOKUMEN KEEPER YUSHINCA DK-40 MERAH KWARTO" u="1"/>
        <s v="SINAR BHAKTI-YOGYA_DOKUMEN KEEPER YUSHINCA DK-40 BIRU KWARTO" u="1"/>
        <s v="ERLANGGA-YOGYA_TAS KARUNG 70X80 (7080)" u="1"/>
        <s v="ERLANGGA-YOGYA_TAS KARUNG 60X70 (6070)" u="1"/>
        <s v="ERLANGGA-YOGYA_TAS J 2729" u="1"/>
        <s v="ERLANGGA-YOGYA_STICKER KL 168" u="1"/>
        <s v="ERLANGGA-YOGYA_STICKER JBE-SD" u="1"/>
        <s v="ERLANGGA-YOGYA_STICKER JBE-34" u="1"/>
        <s v="ERLANGGA-YOGYA_STICKER QJF-A" u="1"/>
        <s v="ERLANGGA-YOGYA_STICKER JBE-SV" u="1"/>
        <s v="ERLANGGA-YOGYA_STICKER KL-70" u="1"/>
        <s v="ERLANGGA-YOGYA_STICKER KL-63" u="1"/>
        <s v="ERLANGGA-YOGYA_STICKER JBE-SA" u="1"/>
        <s v="ERLANGGA-YOGYA_STICKER JBE-24" u="1"/>
        <s v="ERLANGGA-YOGYA_STICKER KL-AH (I PAK=24 PCS)" u="1"/>
        <s v="ERLANGGA-YOGYA_STICKER JBE-35" u="1"/>
        <s v="ERLANGGA-YOGYA_STICKER JBE-30" u="1"/>
        <s v="ERLANGGA-YOGYA_STICKER XTQ-E" u="1"/>
        <s v="ERLANGGA-YOGYA_CAT ACRYLIC COLOUR TF AC-004N NEON" u="1"/>
        <s v="ERLANGGA-YOGYA_CAT ACRYLIC COLOUR TF AC-002" u="1"/>
        <s v="ERLANGGA-YOGYA_WATER COLOUR V-TRO" u="1"/>
        <s v="ERLANGGA-YOGYA_CAT ACRYLIC COLOUR PAINT V-TRO" u="1"/>
        <s v="ERLANGGA-YOGYA_CAT POSTER COLORS PAINT V-TRO" u="1"/>
        <s v="ERLANGGA-YOGYA_WATER COLOUR ACRYLIC 12W MOZAKI" u="1"/>
        <s v="ERLANGGA-YOGYA_SILET RENTENG V-TRO" u="1"/>
        <s v="ERLANGGA-YOGYA_COMPASS 60MM" u="1"/>
        <s v="ERLANGGA-YOGYA_KOMPAS V TECH VT 45-3" u="1"/>
        <s v="ERLANGGA-YOGYA_STICKY XTQ（333）" u="1"/>
        <s v="ERLANGGA-YOGYA_STICKER XTQ-F" u="1"/>
        <s v="ERLANGGA-YOGYA_STICKER YLD" u="1"/>
        <s v="ERLANGGA-YOGYA_STICKER JN-H" u="1"/>
        <s v="ERLANGGA-YOGYA_STABILLO TF-1145 LIVE COLOUR PASTEL" u="1"/>
        <s v="ERLANGGA-YOGYA_STABILLO VTRO HL-1204 NEON" u="1"/>
        <s v="ERLANGGA-YOGYA_BP TIZO TB SG 09" u="1"/>
        <s v="ERLANGGA-YOGYA_BP TF-3115 HIGHTECH KNOCK" u="1"/>
        <s v="ERLANGGA-YOGYA_BP GEL TF-1191 BODY WR 0.3MM HIGHTECH" u="1"/>
        <s v="ERLANGGA-YOGYA_BP TIZO KLIK TG 3300" u="1"/>
        <s v="ERLANGGA-YOGYA_BP 271 LAMPU" u="1"/>
        <s v="ERLANGGA-YOGYA_STIP W/B CLEAR K" u="1"/>
        <s v="ERLANGGA-YOGYA_STIP W/B CLEAR B" u="1"/>
        <s v="ERLANGGA-YOGYA_GUNTING KUKU 777 H 211 B" u="1"/>
        <s v="ERLANGGA-YOGYA_TAS GB-S WARNA-WARNI" u="1"/>
        <s v="ERLANGGA-YOGYA_TAS GB-M WARNA-WARNI" u="1"/>
        <s v="ERLANGGA-YOGYA_TAS GB-L WARNA-WARNI" u="1"/>
        <s v="ERLANGGA-YOGYA_PIANIKA LOVELY BIRU" u="1"/>
        <s v="ERLANGGA-YOGYA_ID CARD ID-168" u="1"/>
        <s v="ERLANGGA-YOGYA_PIANIKA LOVELY TAS KAIN HITAM" u="1"/>
        <s v="ERLANGGA-YOGYA_GUNTING KUKU VAN ART F1" u="1"/>
        <s v="ERLANGGA-YOGYA_GUNTING KUKU VAN ART F2" u="1"/>
        <s v="ERLANGGA-YOGYA_GUNTING KUKU VAN ART F3" u="1"/>
        <s v="EKARIA-PURWOKERTO_CUTTER TACO 78 KECIL TRANSPARAN" u="1"/>
        <s v="EKARIA-PURWOKERTO_SEMPOA 8025" u="1"/>
        <s v="EKARIA-PURWOKERTO_SEMPOA 8022" u="1"/>
        <s v="EKARIA-PURWOKERTO_TALI ID CARD PEONY MERAH" u="1"/>
        <s v="EKARIA-PURWOKERTO_TALI ID CARD PEONY BIRU" u="1"/>
        <s v="EKARIA-PURWOKERTO_TALI ID CARD PEONY KUNING" u="1"/>
        <s v="EKARIA-PURWOKERTO_TALI ID CARD PEONY HIJAU" u="1"/>
        <s v="EKARIA-PURWOKERTO_TALI ID CARD PEONY HITAM" u="1"/>
        <s v="EKARIA-PURWOKERTO_ID CARD B2 IMPORT" u="1"/>
        <s v="EKARIA-PURWOKERTO_ID CARD B3 IMPORT" u="1"/>
        <s v="EKARIA-PURWOKERTO_GARISAN BESI YOEKER 50 CM" u="1"/>
        <s v="EKARIA-PURWOKERTO_GARISAN BESI YOEKER 60 CM" u="1"/>
        <s v="EKARIA-PURWOKERTO_PUNCH 3011" u="1"/>
        <s v="EKARIA-PURWOKERTO_MAP ZIPPER REST / JALA BERDIRI A5 SIKA KUNING" u="1"/>
        <s v="EKARIA-PURWOKERTO_MAP ZIPPER REST / JALA BERDIRI A5 SIKA HIJAU" u="1"/>
        <s v="EKARIA-PURWOKERTO_MAP ZIPPER REST / JALA BERDIRI A5 SIKA BIRU" u="1"/>
        <s v="EKARIA-PURWOKERTO_MAP BATIK SIKA" u="1"/>
        <s v="EKARIA-PURWOKERTO_GUNTING TREND SS" u="1"/>
        <s v="EKARIA-PURWOKERTO_GUNTING STAINLESS SQUEZZY SQ06C WARNA" u="1"/>
        <s v="EKARIA-PURWOKERTO_GUNTING STAINLESS SQ 05 B HITAM" u="1"/>
        <s v="EKARIA-PURWOKERTO_STUDY BOARD XG-106" u="1"/>
        <s v="EKARIA-PURWOKERTO_STUDY BOARD DJ2027" u="1"/>
        <s v="EKARIA-PURWOKERTO_BINDERNOTE A5 GASTA HP 2010 M" u="1"/>
        <s v="EKARIA-PURWOKERTO_DOKUMEN RISLETING OPTIMA" u="1"/>
        <s v="EKARIA-PURWOKERTO_TAS COKLAT POLOS TEBAL KECIL " u="1"/>
        <s v="EKARIA-PURWOKERTO_TAS COKLAT POLOS TEBAL TANGGUNG " u="1"/>
        <s v="EKARIA-PURWOKERTO_TAS COKLAT POLOS TEBAL BESAR" u="1"/>
        <s v="EKARIA-PURWOKERTO_TAS GB-L WARNA-WARNI" u="1"/>
        <s v="EKARIA-PURWOKERTO_TAS TIDUR GGH-S (6 MOTIF)" u="1"/>
        <s v="EKARIA-PURWOKERTO_TAS GB-S WARNA-WARNI" u="1"/>
        <s v="EKARIA-PURWOKERTO_TAS TALI GG-S KECIL 3992 GILAP" u="1"/>
        <s v="EKARIA-PURWOKERTO_TAS TALI GG-S KECIL 1978 GILAP" u="1"/>
        <s v="EKARIA-PURWOKERTO_BINDERNOTE A5 GASTA HP 2009 T" u="1"/>
        <s v="EKARIA-PURWOKERTO_BINDERNOTE A5 GASTA P 2011 M (METALIK)" u="1"/>
        <s v="EKARIA-PURWOKERTO_JARUM PENTUL WARNA" u="1"/>
        <s v="EKARIA-PURWOKERTO_DOKUMEN RISLETING BRILLIANT" u="1"/>
        <s v="REJEKI (KYAI MOJO)-YOGYA_DISPENSER T-20032" u="1"/>
        <s v="REJEKI (KYAI MOJO)-YOGYA_STABILLO VTRO HL-1204 NEON" u="1"/>
        <s v="REJEKI (KYAI MOJO)-YOGYA_STABILLO TF-1145 LIVE COLOUR PASTEL" u="1"/>
        <s v="REJEKI (KYAI MOJO)-YOGYA_TAS GB-S WARNA-WARNI" u="1"/>
        <s v="REJEKI (KYAI MOJO)-YOGYA_BINDER NOTE JHYB - 89706 A5" u="1"/>
        <s v="REJEKI (KYAI MOJO)-YOGYA_GARISAN SEGITIGA KOJIKO NO.6" u="1"/>
        <s v="REJEKI (KYAI MOJO)-YOGYA_TAS TALI GG-M TANGGUNG 3948 GILAP" u="1"/>
        <s v="REJEKI (KYAI MOJO)-YOGYA_TAS TALI GG-M TANGGUNG 1731 TIMBUL GILAP" u="1"/>
        <s v="REJEKI (KYAI MOJO)-YOGYA_GARISAN SEGITIGA KOJIKO NO.10" u="1"/>
        <s v="REJEKI (KYAI MOJO)-YOGYA_GARISAN LIPAT 30CM 6623 (1 BOX=40 PCS)" u="1"/>
        <s v="REJEKI (KYAI MOJO)-YOGYA_BINDER NOTE JHYB - 03303 B5" u="1"/>
        <s v="REJEKI (KYAI MOJO)-YOGYA_SKETCH BOOK A4 56172" u="1"/>
        <s v="REJEKI (KYAI MOJO)-YOGYA_SKETCH BOOK A4 56181" u="1"/>
        <s v="REJEKI (KYAI MOJO)-YOGYA_SKETCH BOOK 8K 56199" u="1"/>
        <s v="REJEKI (KYAI MOJO)-YOGYA_SKETCH BOOK A4 56183" u="1"/>
        <s v="REJEKI (KYAI MOJO)-YOGYA_SKETCH BOOK 8K HMX-45002 TOWN (45LBR)" u="1"/>
        <s v="REJEKI (KYAI MOJO)-YOGYA_TIPEX KERTAS NO.726" u="1"/>
        <s v="REJEKI (KYAI MOJO)-YOGYA_TIPEX KERTAS 8525" u="1"/>
        <s v="REJEKI (KYAI MOJO)-YOGYA_TIPEX KERTAS NO. 8588" u="1"/>
        <s v="REJEKI (KYAI MOJO)-YOGYA_TIPEX KERTAS NO.8539" u="1"/>
        <s v="REJEKI (KYAI MOJO)-YOGYA_TIPEX KERTAS NO.9480" u="1"/>
        <s v="REJEKI (KYAI MOJO)-YOGYA_TIPEX KERTAS NO.9442" u="1"/>
        <s v="HANSA-SEMARANG_MAP L SIKA AC-105 PUTIH" u="1"/>
        <s v="WISUDA-PURWOKERTO_GARISAN BESI TF 40CM" u="1"/>
        <s v="WISUDA-PURWOKERTO_GARISAN BESI TF 50CM" u="1"/>
        <s v="WISUDA-PURWOKERTO_GARISAN BESI TF 60CM " u="1"/>
        <s v="SISWA-MADIUN_TAS BATIK BESAR (TALI KUR) ALPINDO" u="1"/>
        <s v="KEN KEN-SEMARANG_GARISAN SEGITIGA KOJIKO NO.6" u="1"/>
        <s v="KEN KEN-SEMARANG_GARISAN SEGITIGA KOJIKO NO.8" u="1"/>
        <s v="KEN KEN-SEMARANG_GARISAN SEGITIGA KOJIKO NO.10" u="1"/>
        <s v="KEN KEN-SEMARANG_GARISAN SEGITIGA KOJIKO NO.12" u="1"/>
        <s v="SIDU-SALATIGA_BINDER NOTE HYB - 86801 A5" u="1"/>
        <s v="SIDU-SALATIGA_BINDER NOTE JHYB - 89706 A5" u="1"/>
        <s v="SIDU-SALATIGA_BINDER NOTE HYB - 86803 A5" u="1"/>
        <s v="SIDU-SALATIGA_BINDER NOTE HYB - 86804 A5" u="1"/>
        <s v="SIDU-SALATIGA_BP 1001 10W TOPPER AVENGERS (36)" u="1"/>
        <s v="SIDU-SALATIGA_BP 1006 10W KUROMI (36)" u="1"/>
        <s v="SIDU-SALATIGA_SKETCH BOOK A4 56172" u="1"/>
        <s v="SIDU-SALATIGA_ISOLASI KT-1502 FANCY" u="1"/>
        <s v="SIDU-SALATIGA_GARISAN BUTTERFLY BT 30CM" u="1"/>
        <s v="IVONE-BUMIAYU_KUAS 251-8 PAGODA" u="1"/>
        <s v="IVONE-BUMIAYU_SKETCH BOOK A4 56183" u="1"/>
        <s v="IVONE-BUMIAYU_SKETCH BOOK A4 56172" u="1"/>
        <s v="IVONE-BUMIAYU_SKETCH BOOK A4 56184" u="1"/>
        <s v="IVONE-BUMIAYU_SKETCH BOOK A4 56182" u="1"/>
        <s v="IVONE-BUMIAYU_SKETCH BOOK A4 56181" u="1"/>
        <s v="IVONE-BUMIAYU_ISI STAPLER 13/8 JOSS" u="1"/>
        <s v="IVONE-BUMIAYU_LEM BAKAR STIK 11X29 WOMY PUTIH B" u="1"/>
        <s v="KONDANG-TEMANGGUNG_TAS TALI GG-S KECIL 1808 GLITER" u="1"/>
        <s v="KONDANG-TEMANGGUNG_TAS TALI GG-S KECIL 1731 TIMBUL GILAP" u="1"/>
        <s v="KONDANG-TEMANGGUNG_TAS TALI GG-S KECIL 3948 GILAP" u="1"/>
        <s v="KONDANG-TEMANGGUNG_TAS TALI GG-S KECIL 1704 GILAP" u="1"/>
        <s v="KONDANG-TEMANGGUNG_TAS GB-S WARNA-WARNI" u="1"/>
        <s v="KONDANG-TEMANGGUNG_TAS GB-L WARNA-WARNI" u="1"/>
        <s v="KONDANG-TEMANGGUNG_TAS TIDUR GGH-L (6 MOTIF)" u="1"/>
        <s v="KONDANG-TEMANGGUNG_TAS TIDUR GGH-M (6 MOTIF)" u="1"/>
        <s v="KONDANG-TEMANGGUNG_TAS BRANDED 28 X 35,5" u="1"/>
        <s v="KONDANG-TEMANGGUNG_TAS BATIK AKAR K" u="1"/>
        <s v="KONDANG-TEMANGGUNG_TAS BATIK MOTIF TG 25 X 9 X 35" u="1"/>
        <s v="KONDANG-TEMANGGUNG_TAS BATIK PANJANG/ SARUNG (BARU)" u="1"/>
        <s v="KONDANG-TEMANGGUNG_TAS BRANDED TANGGUNG SB-116" u="1"/>
        <s v="KONDANG-TEMANGGUNG_TAS BRANDED KECIL SB 115" u="1"/>
        <s v="KONDANG-TEMANGGUNG_SUPER BOX TOPLA" u="1"/>
        <s v="KONDANG-TEMANGGUNG_BUKU MEWARNAI AS-0035 +STIKER" u="1"/>
        <s v="KONDANG-TEMANGGUNG_MAP REST BT 53" u="1"/>
        <s v="KONDANG-TEMANGGUNG_MAP A6 KOTAK 03" u="1"/>
        <s v="KONDANG-TEMANGGUNG_MAP REST YS-C55 (B5)" u="1"/>
        <s v="KONDANG-TEMANGGUNG_MAP DATA MICROTOP BS-55 B5" u="1"/>
        <s v="KONDANG-TEMANGGUNG_MAP DATA MICROTOP BS-56 A4" u="1"/>
        <s v="KONDANG-TEMANGGUNG_SKETCH BOOK A5-3555" u="1"/>
        <s v="KONDANG-TEMANGGUNG_SKETCH BOOK A4 56184" u="1"/>
        <s v="KONDANG-TEMANGGUNG_SKETCH BOOK A4 56183" u="1"/>
        <s v="KONDANG-TEMANGGUNG_TIPEX MICROTOP MT 737" u="1"/>
        <s v="KONDANG-TEMANGGUNG_BUKU MEWARNAI 9080 (18 GAMBAR)" u="1"/>
        <s v="KONDANG-TEMANGGUNG_BP 1006 10W KUROMI (36)" u="1"/>
        <s v="KONDANG-TEMANGGUNG_PUNCH 3011" u="1"/>
        <s v="KONDANG-TEMANGGUNG_TIPEX KERTAS NO. 9543" u="1"/>
        <s v="KONDANG-TEMANGGUNG_GARISAN SEGITIGA KOJIKO NO.6" u="1"/>
        <s v="KONDANG-TEMANGGUNG_GARISAN BUSUR ENTER NO.4 (120)" u="1"/>
        <s v="KONDANG-TEMANGGUNG_GARISAN MIKA ENTER 60CM" u="1"/>
        <s v="KONDANG-TEMANGGUNG_BALLPEN SPIRAL GP 851" u="1"/>
        <s v="KONDANG-TEMANGGUNG_GARISAN 30CM DF 3109" u="1"/>
        <s v="KONDANG-TEMANGGUNG_STAPLER (GUN TACKER) 1008F JOSS" u="1"/>
        <s v="KONDANG-TEMANGGUNG_KEY RING K-30 (1 BOX=31 PCS)" u="1"/>
        <s v="KONDANG-TEMANGGUNG_KEY RING KC-008" u="1"/>
        <s v="KONDANG-TEMANGGUNG_PALET KUMBANG 1011" u="1"/>
        <s v="KONDANG-TEMANGGUNG_PALET 21839-12 KEPITING" u="1"/>
        <s v="KONDANG-TEMANGGUNG_PALET LKU" u="1"/>
        <s v="KONDANG-TEMANGGUNG_PALET CAT AIR SAKURA PUTIH UTN" u="1"/>
        <s v="KONDANG-TEMANGGUNG_PALET JOSS PLT 009" u="1"/>
        <s v="KONDANG-TEMANGGUNG_PALET 850" u="1"/>
        <s v="KONDANG-TEMANGGUNG_CAT ACRYLIC TF 001" u="1"/>
        <s v="KONDANG-TEMANGGUNG_MAP ZIPPER REST / JALA BERDIRI A5 SIKA BIRU" u="1"/>
        <s v="KONDANG-TEMANGGUNG_MAP ZIPPER REST / JALA BERDIRI A5 SIKA HIJAU" u="1"/>
        <s v="KONDANG-TEMANGGUNG_MAP ZIPPER REST / JALA BERDIRI A5 SIKA HITAM" u="1"/>
        <s v="RITA-CILACAP_N BOOK SPIRAL 76 BTK" u="1"/>
        <s v="RITA-CILACAP_NOTEBOOK SPIRAL 28825-61 A5" u="1"/>
        <s v="RITA-CILACAP_NOTEBOOK 18100-61" u="1"/>
        <s v="RITA-CILACAP_NOTEBOOK SPIRAL 18100-36" u="1"/>
        <s v="RITA-CILACAP_NOTEBOOK SPIRAL 28850-61" u="1"/>
        <s v="RITA-CILACAP_MINI DIARY 120" u="1"/>
        <s v="RITA-CILACAP_AGENDA PRO DELUXE PC-121 WK KECIL" u="1"/>
        <s v="RITA-CILACAP_AGENDA 100K 5674" u="1"/>
        <s v="RITA-CILACAP_NB POCKET 25-10" u="1"/>
        <s v="RITA-CILACAP_AGENDA KECIL 25-07" u="1"/>
        <s v="RITA-CILACAP_AGENDA 50K BC-511 (35-50)" u="1"/>
        <s v="RITA-CILACAP_AGENDA BRANDED KANCING LV KOTAK" u="1"/>
        <s v="RITA-CILACAP_AGENDA DIARY D-128" u="1"/>
        <s v="RITA-CILACAP_AGENDA BRANDED KANCING 237 BRILLIANT" u="1"/>
        <s v="RITA-CILACAP_TAS TALI GG-L BESAR  1891 GILAP" u="1"/>
        <s v="RITA-CILACAP_TAS TALI GG-L BESAR 1958 GLITER" u="1"/>
        <s v="RITA-CILACAP_TAS TALI GG-L BESAR 1941 GLITER" u="1"/>
        <s v="RITA-CILACAP_TAS TALI GG-L BESAR 1706 TIMBUL GILAP" u="1"/>
        <s v="RITA-CILACAP_MAP KANCING 2 ZIPPER WARNA UNGU" u="1"/>
        <s v="RITA-CILACAP_MAP ZIPPER REST / JALA BERDIRI A5 SIKA KUNING" u="1"/>
        <s v="RITA-CILACAP_MAP ZIPPER REST / JALA BERDIRI A5 SIKA HITAM" u="1"/>
        <s v="RITA-CILACAP_MAP ZIPPER REST / JALA BERDIRI A5 SIKA BIRU" u="1"/>
        <s v="RITA-CILACAP_MAP ZIPPER WARNA KUNING" u="1"/>
        <s v="RITA-CILACAP_MAP ZIPPER KANCING 2 SCHOOL BAG DOVE KUNING" u="1"/>
        <s v="RITA-CILACAP_MAP ZIPPER KANCING 2 SCHOOL BAG DOVE HIJAU" u="1"/>
        <s v="RITA-CILACAP_MAP ZIPPER KANCING 2 SCHOOL BAG DOVE BIRU" u="1"/>
        <s v="RITA-CILACAP_MAP KANCING 4 UTN PINK" u="1"/>
        <s v="RITA-CILACAP_MAP KANCING 4 UTN MERAH" u="1"/>
        <s v="RITA-CILACAP_MAP KANCING 4 UTN HITAM" u="1"/>
        <s v="RITA-CILACAP_MAP JALA KANCING 2 A5 ENTER 355-2 MR" u="1"/>
        <s v="RITA-CILACAP_MAP FILE RET 1802-3 B5" u="1"/>
        <s v="RITA-CILACAP_MAP FILE RET 1801-5 B4" u="1"/>
        <s v="RITA-CILACAP_MAP JARING SLETING B4 5601" u="1"/>
        <s v="RITA-CILACAP_MAP DATA MICROTOP BS-54 A5" u="1"/>
        <s v="RITA-CILACAP_MAP MICROTOP BE 55" u="1"/>
        <s v="RITA-CILACAP_MAP MICROTOP BM 53" u="1"/>
        <s v="RITA-CILACAP_MAP FILE EN 1105 F" u="1"/>
        <s v="RITA-CILACAP_MAP TALI SIKA AC-06 HIJAU" u="1"/>
        <s v="RITA-CILACAP_MAP TALI SIKA AC-06 BIRU" u="1"/>
        <s v="RITA-CILACAP_MAP L SIKA AC-105 KUNING" u="1"/>
        <s v="RITA-CILACAP_MAP L SIKA AC-105 MERAH" u="1"/>
        <s v="RITA-CILACAP_BUSINESS FILE ENTER HIJAU" u="1"/>
        <s v="RITA-CILACAP_BUSINESS FILE ENTER KUNING" u="1"/>
        <s v="RITA-CILACAP_MAP ZIPPER TF 22 B6 BF53" u="1"/>
        <s v="RITA-CILACAP_MAP ZIPPER TF 23 A5 BF54" u="1"/>
        <s v="RITA-CILACAP_MAP ZIPPER TF 24 A4" u="1"/>
        <s v="RITA-CILACAP_MAP ZIPPER TF 25 B4" u="1"/>
        <s v="RITA-CILACAP_MAP ZIPPER BENING / TRANSPARAN A6-16C" u="1"/>
        <s v="RITA-CILACAP_MAP ZIPPER BENING / TRANSPARAN A4-16C" u="1"/>
        <s v="RITA-CILACAP_MAP ZIPPER BENING / TRANSPARAN A5-16C" u="1"/>
        <s v="RITA-CILACAP_MAP FILE RET 1802-2 A5" u="1"/>
        <s v="RITA-CILACAP_MAP MICROTOP BT 53" u="1"/>
        <s v="RITA-CILACAP_KERTAS LIPAT ORIGAMI C 037" u="1"/>
        <s v="RITA-CILACAP_KUAS 21839-5H" u="1"/>
        <s v="RITA-CILACAP_KUAS K5NIL" u="1"/>
        <s v="RITA-CILACAP_KUAS K3NIL" u="1"/>
        <s v="RITA-CILACAP_KUAS 251-6CJ" u="1"/>
        <s v="RITA-CILACAP_TAS TALI GG-S KECIL 1891 GILAP" u="1"/>
        <s v="RITA-CILACAP_TAS TALI GG-S KECIL 1941 GLITER" u="1"/>
        <s v="RITA-CILACAP_TAS TALI GG-S KECIL 1704 GILAP" u="1"/>
        <s v="RITA-CILACAP_TAS TALI GG-S KECIL 1706 TIMBUL GILAP" u="1"/>
        <s v="RITA-CILACAP_TAS TALI GG-S KECIL 2915 TIMBUL GILAP" u="1"/>
        <s v="RITA-CILACAP_TAS TALI GG-S KECIL 1731 TIMBUL GILAP" u="1"/>
        <s v="RITA-CILACAP_TAS TALI GG-S KECIL 1707 GLITER" u="1"/>
        <s v="RITA-CILACAP_TAS TALI GG-M TANGGUNG 2915 TIMBUL GILAP" u="1"/>
        <s v="RITA-CILACAP_TAS TALI GG-M TANGGUNG 1731 TIMBUL GILAP" u="1"/>
        <s v="RITA-CILACAP_TAS TALI GG-M TANGGUNG 1704 GILAP" u="1"/>
        <s v="RITA-CILACAP_TAS TALI GG-M TANGGUNG 1941 GLITER" u="1"/>
        <s v="RITA-CILACAP_TAS TALI GG-M TANGGUNG 3992 GILAP" u="1"/>
        <s v="RITA-CILACAP_TAS TALI GG-M TANGGUNG 1808 GLITER" u="1"/>
        <s v="RITA-CILACAP_TAS TIDUR GGH-L (6 MOTIF)" u="1"/>
        <s v="RITA-CILACAP_TAS GB-M WARNA-WARNI" u="1"/>
        <s v="RITA-CILACAP_TAS GB-S WARNA-WARNI" u="1"/>
        <s v="RITA-CILACAP_TAS GB-L WARNA-WARNI" u="1"/>
        <s v="RITA-CILACAP_TAS TIDUR GGH-S (6 MOTIF)" u="1"/>
        <s v="RITA-CILACAP_TAS TIDUR GGH-M (6 MOTIF)" u="1"/>
        <s v="RITA-CILACAP_BK MEWARNAI JUMBO SJ" u="1"/>
        <s v="RITA-CILACAP_NOTEBOOK SPIRAL 8417" u="1"/>
        <s v="RITA-CILACAP_NOTEBOOK AA0920-3 (0929)" u="1"/>
        <s v="RITA-CILACAP_NOTEBOOK SPIRAL A5 8001" u="1"/>
        <s v="RITA-CILACAP_NOTEBOOK SPIRAL A5 8007" u="1"/>
        <s v="RITA-CILACAP_NOTEBOOK SPIRAL A5 8006" u="1"/>
        <s v="RITA-CILACAP_SKETCH BOOK A4 56181" u="1"/>
        <s v="RITA-CILACAP_NOTEBOOK SPIRAL JF-39D 010-012" u="1"/>
        <s v="RITA-CILACAP_NOTEBOOK SPIRAL A5 LB-2529-24" u="1"/>
        <s v="RITA-CILACAP_STICK NOTE TF 0244 (400LB)" u="1"/>
        <s v="RITA-CILACAP_STICK NOTE TF 0245-8C (400)" u="1"/>
        <s v="RITA-CILACAP_STICK NOTE WLT 8894" u="1"/>
        <s v="RITA-CILACAP_STICK NOTE TF 654-8C" u="1"/>
        <s v="RITA-CILACAP_KARTU ABSENSI ENTER LEBAR" u="1"/>
        <s v="RITA-CILACAP_NOTEBOOK SPIRAL 1316" u="1"/>
        <s v="RITA-CILACAP_SKETCH BOOK 8K HMX-45002 TOWN (45LBR)" u="1"/>
        <s v="RITA-CILACAP_MAP ZIPPER KANCING 2 SIKA KUNING" u="1"/>
        <s v="RITA-CILACAP_MAP ZIPPER TOPLA 1928 HIJAU" u="1"/>
        <s v="RITA-CILACAP_MAP ZIPPER TOPLA 1928 BIRU" u="1"/>
        <s v="RITA-CILACAP_TAS TALI GG-M TANGGUNG 1891 GILAP" u="1"/>
        <s v="RITA-CILACAP_POMPA + BALON 2000 (10)" u="1"/>
        <s v="RITA-CILACAP_STICKER XTQ-F" u="1"/>
        <s v="RITA-CILACAP_STICKER JBE-24" u="1"/>
        <s v="RITA-CILACAP_STICKER JBE-30" u="1"/>
        <s v="RITA-CILACAP_STICKER XTQ-E" u="1"/>
        <s v="RITA-CILACAP_STICKER JBE-35" u="1"/>
        <s v="RITA-CILACAP_STICKER JN-H" u="1"/>
        <s v="RITA-CILACAP_TAS KARUNG 70X53 (7053)" u="1"/>
        <s v="RITA-CILACAP_TAS KARUNG 60X45 (6045)" u="1"/>
        <s v="RITA-CILACAP_TAS KARUNG 90X60 (9060)" u="1"/>
        <s v="RITA-CILACAP_TAS KARUNG 70X80 (7080)" u="1"/>
        <s v="RITA-CILACAP_MAP A6 KOTAK 03" u="1"/>
        <s v="RITA-CILACAP_TAS KARUNG 35X40 (3540)" u="1"/>
        <s v="RITA-CILACAP_BINDER NOTE JHYB - 89706 A5" u="1"/>
        <s v="RITA-CILACAP_BINDER NOTE HYB - 15803 B5" u="1"/>
        <s v="RITA-CILACAP_BINDERNOTE B5 76205" u="1"/>
        <s v="RITA-CILACAP_CLIP FILE YUSHINCA 323" u="1"/>
        <s v="RITA-CILACAP_BUKU MEWARNAI 2251 (4 GAMBAR)" u="1"/>
        <s v="RITA-CILACAP_BUKU MEWARNAI JYHF-A0050 +STIKER (8 GAMBAR)" u="1"/>
        <s v="RITA-CILACAP_BUKU MEWARNAI 9080 (18 GAMBAR)" u="1"/>
        <s v="RITA-CILACAP_BUKU MEWARNAI 2201 (4 GAMBAR)" u="1"/>
        <s v="RITA-CILACAP_BUKU MEWARNAI 2235 +STIKER (4 GAMBAR)" u="1"/>
        <s v="RITA-CILACAP_BUKU MEWARNAI 2301 (4 GAMBAR)" u="1"/>
        <s v="RITA-CILACAP_BN GASTA PRINT + SLIP 77725-12/VT" u="1"/>
        <s v="RITA-CILACAP_BINDERNOTE A5 GASTA P 2011 M (METALIK)" u="1"/>
        <s v="RITA-CILACAP_BINDERNOTE A5 GASTA HP 2009 T" u="1"/>
        <s v="RITA-CILACAP_STICK NOTE TF 0243" u="1"/>
        <s v="RITA-CILACAP_POST IT SN 899 FROZEN" u="1"/>
        <s v="RITA-CILACAP_TAS KARUNG 55X65 (5565)" u="1"/>
        <s v="RITA-CILACAP_CLIP FILE YUSHINCA 318 HT" u="1"/>
        <s v="RITA-CILACAP_BUKU MEWARNAI 8761-4" u="1"/>
        <s v="RITA-CILACAP_SAMPUL ROLL DUST 344" u="1"/>
        <s v="RITA-CILACAP_BUKU MEWARNAI 1801" u="1"/>
        <s v="RITA-CILACAP_BUKU MEWARNAI DKB-1702" u="1"/>
        <s v="RITA-CILACAP_GUNTING IDEAL K 100" u="1"/>
        <s v="RITA-CILACAP_GUNTING IDEAL K-200" u="1"/>
        <s v="RITA-CILACAP_GUNTING IDEAL K-300" u="1"/>
        <s v="RITA-CILACAP_GUNTING IDEAL K-400" u="1"/>
        <s v="RITA-CILACAP_GUNTING INFICO SC 100" u="1"/>
        <s v="RITA-CILACAP_GUNTING INFICO SC 40" u="1"/>
        <s v="RITA-CILACAP_GUNTING INFICO SC 50" u="1"/>
        <s v="RITA-CILACAP_GUNTING J-B003" u="1"/>
        <s v="RITA-CILACAP_GUNTING J-B004" u="1"/>
        <s v="RITA-CILACAP_GUNTING IDEAL DR 5" u="1"/>
        <s v="RITA-CILACAP_GUNTING IDEAL DR 6" u="1"/>
        <s v="RITA-CILACAP_GUNTING TREND LL" u="1"/>
        <s v="RITA-CILACAP_GUNTING TREND MM" u="1"/>
        <s v="RITA-CILACAP_TIPEX KERTAS NO. 9543" u="1"/>
        <s v="RITA-CILACAP_CRAYON PUTAR FANCY 1012 / 2012 PANJANG " u="1"/>
        <s v="RITA-CILACAP_STABILLO TF JHP 789 JELLY" u="1"/>
        <s v="RITA-CILACAP_STAPLER (GUN TACKER) 1008F JOSS" u="1"/>
        <s v="RITA-CILACAP_BP 1006 10W KUROMI (36)" u="1"/>
        <s v="RITA-CILACAP_BP 1001 10W TOPPER AVENGERS (36)" u="1"/>
        <s v="RITA-CILACAP_BP GEL 223" u="1"/>
        <s v="RITA-CILACAP_BP GEL + GANTUNGAN 701" u="1"/>
        <s v="RITA-CILACAP_BP GEL + GANTUNGAN 9170" u="1"/>
        <s v="RITA-CILACAP_BP GEL + GANTUNGAN A931" u="1"/>
        <s v="RITA-CILACAP_PENSIL BONEKA E 03 MIX" u="1"/>
        <s v="RITA-CILACAP_GEL 10W 810 H SET" u="1"/>
        <s v="RITA-CILACAP_GEL 10W 810 G SET" u="1"/>
        <s v="RITA-CILACAP_TAS TALI GG-S KECIL 2996 GLITER" u="1"/>
        <s v="RITA-CILACAP_TAS TALI GG-L BESAR 2926 TIMBUL GLITER" u="1"/>
        <s v="RITA-CILACAP_TAS TALI GG-L BESAR 1704 GILAP" u="1"/>
        <s v="RITA-CILACAP_TAS TALI GG-L BESAR 2915 TIMBUL GILAP" u="1"/>
        <s v="RITA-CILACAP_TAS TALI GG-01 KECIL GILAP" u="1"/>
        <s v="RITA-CILACAP_TAS TUTUP PITA KADO FG-301 BESAR" u="1"/>
        <s v="RITA-CILACAP_TAS TUTUP PITA KADO FG-101 KECIL" u="1"/>
        <s v="RITA-CILACAP_TAS KARUNG BG14-001" u="1"/>
        <s v="RITA-CILACAP_TAS KARUNG BG13-023" u="1"/>
        <s v="RITA-CILACAP_TAS KAIN MY 022" u="1"/>
        <s v="RITA-CILACAP_TAS KAIN MY NO 36-1" u="1"/>
        <s v="RITA-CILACAP_TAS FABRIC XMY JDG/ MOTIF KOREA" u="1"/>
        <s v="RITA-CILACAP_GUNTING KAIBO" u="1"/>
        <s v="RITA-CILACAP_ASAHAN TOPLES 623 KUROMI (1 TOP=52 PCS)" u="1"/>
        <s v="RITA-CILACAP_ASAHAN TOPLES 158 SANRIO (1 TOP=36 PCS)" u="1"/>
        <s v="RITA-CILACAP_PC KODE 3 SUSUN 3D KK-2401" u="1"/>
        <s v="RITA-CILACAP_ISOLASI 608" u="1"/>
        <s v="RITA-CILACAP_DISPENSER KUROMI" u="1"/>
        <s v="RITA-CILACAP_PAPAN W/B JL-115" u="1"/>
        <s v="RITA-CILACAP_PAPAN W/B JL-116" u="1"/>
        <s v="RITA-CILACAP_PAPAN W/B JL-117" u="1"/>
        <s v="RITA-CILACAP_PAPAN WHITE BOARD XG POLOS 25 X 35" u="1"/>
        <s v="RITA-CILACAP_PAPAN WHITE BOARD XG POLOS 20 X 30" u="1"/>
        <s v="RITA-CILACAP_ISI STAPLER 13/8 JOSS" u="1"/>
        <s v="RITA-CILACAP_TAS KARUNG ZC A 97" u="1"/>
        <s v="RITA-CILACAP_TIPEX KERTAS NO. 9260" u="1"/>
        <s v="RITA-CILACAP_BALLPEN HITECH DONG A-03" u="1"/>
        <s v="RITA-CILACAP_BP HITECH JOSS GP-168 0.28MM" u="1"/>
        <s v="RITA-CILACAP_ISI PENSIL KNOW 2270" u="1"/>
        <s v="RITA-CILACAP_STABILLO SF-219" u="1"/>
        <s v="RITA-CILACAP_STABILLO VTRO HL-1203 PASTEL" u="1"/>
        <s v="RITA-CILACAP_ISI PENSIL CC 678" u="1"/>
        <s v="RITA-CILACAP_STABILLO TIZO TF610" u="1"/>
        <s v="RITA-CILACAP_BP TF 1022" u="1"/>
        <s v="RITA-CILACAP_BP GEL KOALA GP-168-E OR" u="1"/>
        <s v="RITA-CILACAP_BP GEL KOALA GP-168-C HJ" u="1"/>
        <s v="RITA-CILACAP_BP GEL KOALA GP-168-A MERAH" u="1"/>
        <s v="RITA-CILACAP_BP GEL KOALA GP-168-B BR" u="1"/>
        <s v="RITA-CILACAP_BP GEL ZUI XUA HY-1020 HITAM" u="1"/>
        <s v="RITA-CILACAP_BP GEL ZUI ZHUA HY-1020 BIRU" u="1"/>
        <s v="RITA-CILACAP_BP GEL CS-G208" u="1"/>
        <s v="RITA-CILACAP_BP DEBOZZ DB G 08" u="1"/>
        <s v="RITA-CILACAP_BP GEL DTIAN DT-612" u="1"/>
        <s v="RITA-CILACAP_BP XDATA X2" u="1"/>
        <s v="RITA-CILACAP_BP GEL KOALA GP-168-J KNG" u="1"/>
        <s v="RITA-CILACAP_BP GEL KOALA GP-168-H HJ MUDA" u="1"/>
        <s v="RITA-CILACAP_BP GEL KOALA GP-168-G PK" u="1"/>
        <s v="RITA-CILACAP_JANGKA JF 8021" u="1"/>
        <s v="RITA-CILACAP_WATER COLOUR ACRYLIC 12W MOZAKI" u="1"/>
        <s v="RITA-CILACAP_PUNCH 3011" u="1"/>
        <s v="RITA-CILACAP_ISI PENSIL 2B ZY 0673" u="1"/>
        <s v="RITA-CILACAP_TIPEX KERTAS DP-902" u="1"/>
        <s v="RITA-CILACAP_TIPEX KERTAS NO.9473" u="1"/>
        <s v="RITA-CILACAP_TIPEX KERTAS NO.9480" u="1"/>
        <s v="RITA-CILACAP_TIPEX KERTAS NO.8018" u="1"/>
        <s v="RITA-CILACAP_TIPEX KERTAS NO.9443" u="1"/>
        <s v="RITA-CILACAP_TIPEX KERTAS NO.9360" u="1"/>
        <s v="RITA-CILACAP_TIPEX KERTAS NO.5039" u="1"/>
        <s v="RITA-CILACAP_TIPEX MICROTOP MT 737" u="1"/>
        <s v="RITA-CILACAP_TIPEX KERTAS NO.8527" u="1"/>
        <s v="RITA-CILACAP_TIPEX KERTAS NO. 9497" u="1"/>
        <s v="RITA-CILACAP_KACA PEMBESAR 50" u="1"/>
        <s v="RITA-CILACAP_KACA PEMBESAR 60" u="1"/>
        <s v="RITA-CILACAP_ISI BENSIA LANTU LT 11-32" u="1"/>
        <s v="RITA-CILACAP_BP GEL MD-241 BERUANG (36)" u="1"/>
        <s v="RITA-CILACAP_BP GEL MD-257 GURITA (36)" u="1"/>
        <s v="RITA-CILACAP_GARISAN SABLON 8418" u="1"/>
        <s v="RITA-CILACAP_GARISAN SABLON 9443" u="1"/>
        <s v="RITA-CILACAP_GARISAN SABLON 1895" u="1"/>
        <s v="RITA-CILACAP_GARISAN LIPAT 30CM 6623 (1 BOX=40 PCS)" u="1"/>
        <s v="RITA-CILACAP_GARISAN SEGITIGA KOJIKO NO.6" u="1"/>
        <s v="RITA-CILACAP_GARISAN SEGITIGA KOJIKO NO.8" u="1"/>
        <s v="RITA-CILACAP_GARISAN SEGITIGA KOJIKO NO.10" u="1"/>
        <s v="RITA-CILACAP_GARISAN SEGITIGA KOJIKO NO.12" u="1"/>
        <s v="RITA-CILACAP_GARISAN BT NO 15 SEGITIGA" u="1"/>
        <s v="RITA-CILACAP_TIPEX KERTAS NO. 8572" u="1"/>
        <s v="RITA-CILACAP_TIPEX KERTAS NO. 8587" u="1"/>
        <s v="RITA-CILACAP_TIPEX KERTAS NO. 8575" u="1"/>
        <s v="RITA-CILACAP_GARISAN SABLON/GEOMETRI 095 (1 BOX=50 PCS)" u="1"/>
        <s v="RITA-CILACAP_GUNTING LIPAT HT KECIL" u="1"/>
        <s v="RITA-CILACAP_GUNTING LIPAT TANGGUNG" u="1"/>
        <s v="RITA-CILACAP_GARISAN 17CM HELLO KITTY KT005" u="1"/>
        <s v="RITA-CILACAP_GARISAN 15CM ALUMUNIUM SO 7235 HEART" u="1"/>
        <s v="RITA-CILACAP_STABILLO TIZO TF-616" u="1"/>
        <s v="RITA-CILACAP_STABILLO TF-1145 LIVE COLOUR PASTEL" u="1"/>
        <s v="RITA-CILACAP_KERTAS KREP JERSY M/P KECIL" u="1"/>
        <s v="RITA-CILACAP_KERTAS KREP POTONGAN JERSY KECIL" u="1"/>
        <s v="RITA-CILACAP_LEM CAIR BY 820 30ML (24)" u="1"/>
        <s v="RITA-CILACAP_ASAHAN TOPLES 8817 UNICORN (1 TOP=40 PCS)" u="1"/>
        <s v="RITA-CILACAP_ASAHAN TOPLES R-5857 KITTY (1 TOP=17PCS)" u="1"/>
        <s v="RITA-CILACAP_ASAHAN TOPLES 231 ESELON EX-09 (1 TOP=24 PCS)" u="1"/>
        <s v="RITA-CILACAP_ASAHAN DMS 038 ANIMAL (1 BOX=32 PCS)" u="1"/>
        <s v="RITA-CILACAP_ASAHAN BOX XI-344 KAPAL (1 BOX=36 PCS)" u="1"/>
        <s v="RITA-CILACAP_ASAHAN PAYU 823 AYAM" u="1"/>
        <s v="RITA-CILACAP_ASAHAN PAYU 846 KUDA GOYANG" u="1"/>
        <s v="RITA-CILACAP_ASAHAN PAYU 827 ANGSA" u="1"/>
        <s v="RITA-CILACAP_PALET KUMBANG 1011" u="1"/>
        <s v="RITA-CILACAP_PALET PLT 006 JOSS" u="1"/>
        <s v="RITA-CILACAP_PALET CAT AIR SAKURA TRANS" u="1"/>
        <s v="RITA-CILACAP_KEMOCHENG KOMPUTER" u="1"/>
        <s v="RITA-CILACAP_PALET KEPITING DOP PKD 202" u="1"/>
        <s v="RITA-CILACAP_PALET 21839-12 KEPITING" u="1"/>
        <s v="RITA-CILACAP_PALET 009" u="1"/>
        <s v="RITA-CILACAP_PALET 850" u="1"/>
        <s v="RITA-CILACAP_STAMPAD DB-NO 3" u="1"/>
        <s v="RITA-CILACAP_ACRYLIC 8 X 25" u="1"/>
        <s v="RITA-CILACAP_ACRYLIC NT 7X20" u="1"/>
        <s v="RITA-CILACAP_DISPENSER KENJOY 25" u="1"/>
        <s v="RITA-CILACAP_PITA KAIN GOLD 2CM-20/ GOLD GLITTER" u="1"/>
        <s v="RITA-CILACAP_PITA KAIN GOLD 1CM-19/ GOLD GLITTER" u="1"/>
        <s v="RITA-CILACAP_PITA KAIN SILVER 1CM-19/ SILVER GLITTER" u="1"/>
        <s v="RITA-CILACAP_ASAHAN TOPLES TR-3006 PESAWAT (1 TOP=56 PCS)" u="1"/>
        <s v="RITA-CILACAP_ASAHAN TOPLES 8810 MOBIL (1 TOP=72 PCS)" u="1"/>
        <s v="RITA-CILACAP_ASAHAN BOX 166 BEBEK (1 BOX=50 PCS)" u="1"/>
        <s v="RITA-CILACAP_ASAHAN TOPLES DY-347 GIGI (1 TOP=80 PCS)" u="1"/>
        <s v="RITA-CILACAP_DISPENSER MICROTOP M 800" u="1"/>
        <s v="RITA-CILACAP_DISPENSER MICROTOP M 700" u="1"/>
        <s v="RITA-CILACAP_DISPENSER TS-0032" u="1"/>
        <s v="RITA-CILACAP_STUDY BOARD DJ3019" u="1"/>
        <s v="RITA-CILACAP_STUDY BOARD DJ3022" u="1"/>
        <s v="RITA-CILACAP_STUDY BOARD DJ3021" u="1"/>
        <s v="RITA-CILACAP_MAGIC BOARD 908" u="1"/>
        <s v="RITA-CILACAP_MAGIC BOARD YE 103" u="1"/>
        <s v="RITA-CILACAP_MAGIC BOARD TK 901" u="1"/>
        <s v="RITA-CILACAP_KEY RING K-30 (1 BOX=31 PCS)" u="1"/>
        <s v="RITA-CILACAP_KEY RING KC-008" u="1"/>
        <s v="RITA-CILACAP_MAGNET 8075" u="1"/>
        <s v="RITA-CILACAP_MAGNET 002" u="1"/>
        <s v="RITA-CILACAP_MAGNET 8011-6" u="1"/>
        <s v="RITA-CILACAP_MAGNET 8016" u="1"/>
        <s v="RITA-CILACAP_LEM BAKAR STIK 7X30 WOMY PUTIH K" u="1"/>
        <s v="RITA-CILACAP_LEM BAKAR STIK 11X29 WOMY PUTIH B" u="1"/>
        <s v="RITA-CILACAP_GLITTER 783-12" u="1"/>
        <s v="RITA-CILACAP_GLITTER 786-12" u="1"/>
        <s v="RITA-CILACAP_GLITTER POWDER 15GR CC888" u="1"/>
        <s v="RITA-CILACAP_GLITTER G-01" u="1"/>
        <s v="RITA-CILACAP_GLITTER GF-32" u="1"/>
        <s v="RITA-CILACAP_MESIN LEM KECIL 20W PACMAN 82" u="1"/>
        <s v="RITA-CILACAP_MESIN TEMBAK BIXDONE HE E2010 KECIL" u="1"/>
        <s v="RITA-CILACAP_ID CARD SET 622 BIRU" u="1"/>
        <s v="RITA-CILACAP_ID CARD SET 622 MERAH" u="1"/>
        <s v="RITA-CILACAP_ID CARD SET 612 BIRU" u="1"/>
        <s v="RITA-CILACAP_ID CARD ID-168" u="1"/>
        <s v="RITA-CILACAP_ID CARD SET 612 BIRU TUA" u="1"/>
        <s v="RITA-CILACAP_PENSIL CASE A-1185" u="1"/>
        <s v="RITA-CILACAP_STATIONERY SET 8898" u="1"/>
        <s v="RITA-CILACAP_PENSIL CASE PC-633-5 MOBIL K" u="1"/>
        <s v="RITA-CILACAP_STATIONERY SET KT-6601" u="1"/>
        <s v="RITA-CILACAP_PC KLG B-905 MOBIL" u="1"/>
        <s v="RITA-CILACAP_PENCIL CASE B-136" u="1"/>
        <s v="RITA-CILACAP_PENSIL CASE 168-25" u="1"/>
        <s v="RITA-CILACAP_PENSIL CASE 168-26" u="1"/>
        <s v="RITA-CILACAP_PC MAGNIT A 6682" u="1"/>
        <s v="RITA-CILACAP_PENCIL CASE MAGNIT 6500 A" u="1"/>
        <s v="RITA-CILACAP_PC MAGNIT KM 5187-1" u="1"/>
        <s v="RITA-CILACAP_ACRYLIC A6 11X16" u="1"/>
        <s v="RITA-CILACAP_PC/ STATIONERY SET 8802" u="1"/>
        <s v="RITA-CILACAP_PENCIL CASE SH 10" u="1"/>
        <s v="RITA-CILACAP_PENSIL CASE 6A-26" u="1"/>
        <s v="RITA-CILACAP_PENSIL CASE A-1037 + CAL" u="1"/>
        <s v="RITA-CILACAP_PENCIL CASE MAGNIT D 232" u="1"/>
        <s v="RITA-CILACAP_PENCIL CASE MAGNIT CP 46-LPY 6" u="1"/>
        <s v="RITA-CILACAP_PENSIL CASE AC-2893-3" u="1"/>
        <s v="RITA-CILACAP_PENCIL CASE SET RS 3000 FANCY" u="1"/>
        <s v="RITA-CILACAP_MAP KANCING 2 A6 PARIS" u="1"/>
        <s v="RITA-CILACAP_BP DEBOZZ 0.28 DB-GP 800 BIRU" u="1"/>
        <s v="RITA-CILACAP_CUTTER SDI 0406" u="1"/>
        <s v="AF TOYS-KENDAL_ASAHAN TOPLES R-5833 BOTOL SUSU (20PCS)" u="1"/>
        <s v="METRO-PURWOKERTO_MAP ZIPPER REST / JALA BERDIRI A5 SIKA HJ" u="1"/>
        <s v="METRO-PURWOKERTO_MAP ZIPPER REST / JALA BERDIRI A5 SIKA KN" u="1"/>
        <s v="METRO-PURWOKERTO_MAP ZIPPER REST / JALA BERDIRI A5 SIKA HT" u="1"/>
        <s v="METRO-PURWOKERTO_MAP ZIPPER REST / JALA BERDIRI A5 SIKA BR" u="1"/>
        <s v="METRO-PURWOKERTO_MAP ZIPPER KANCING 2 DOVE MERAH" u="1"/>
        <s v="METRO-PURWOKERTO_MAP ZIPPER KANCING 2 DOVE HJ" u="1"/>
        <s v="METRO-PURWOKERTO_MAP ZIPPER KANCING 2 DOVE BIRU" u="1"/>
        <s v="METRO-PURWOKERTO_MAP ZIPPER TOPLA 1928 HJ" u="1"/>
        <s v="METRO-PURWOKERTO_MAP ZIPPER TOPLA 1928 MR" u="1"/>
        <s v="METRO-PURWOKERTO_MAP ZIPPER TOPLA 1928 KN" u="1"/>
        <s v="METRO-PURWOKERTO_MAP ZIPPER TOPLA 1928 BR" u="1"/>
        <s v="METRO-PURWOKERTO_MAP KANCING TOPLA 3080 HJ" u="1"/>
        <s v="METRO-PURWOKERTO_MAP KANCING TOPLA 3080 KN" u="1"/>
        <s v="SAMI LARIS-KLATEN_MAP ZIPPER REST / JALA BERDIRI A5 SIKA HJ" u="1"/>
        <s v="SAMI LARIS-KLATEN_MAP ZIPPER REST / JALA BERDIRI A5 SIKA BR" u="1"/>
        <s v="SAMI LARIS-KLATEN_MAP ZIPPER REST / JALA BERDIRI A5 SIKA KN" u="1"/>
        <s v="SAMI LARIS-KLATEN_MAP ZIPPER REST / JALA BERDIRI A5 SIKA HT" u="1"/>
        <s v="AMANAH BARU-WONOGIRI_ASAHAN TOPLES R-5857 (17PCS)" u="1"/>
        <s v="RITA-WONOSOBO_ASAHAN TOPLES KFC HK MERAH " u="1"/>
        <s v="RITA-WONOSOBO_ASAHAN TOPLES R-5857 (17PCS)" u="1"/>
        <s v="RITA-WONOSOBO_ASAHAN TOPLES R-5833 BOTOL SUSU (20PCS)" u="1"/>
        <s v="AULIA-CARUBAN_ASAHAN TOPLES R-5857 (17PCS)" u="1"/>
        <s v="KONDANG-TEMANGGUNG_ASAHAN TOPLES R-5833 BOTOL SUSU (20PCS)" u="1"/>
        <s v="LENTERA-KLATEN_ASAHAN TOPLES R-5857 (17PCS)" u="1"/>
        <s v="LENTERA-KLATEN_ASAHAN TOPLES R-5833 BOTOL SUSU (20PCS)" u="1"/>
        <s v="ANEKA-JEPARA_ASAHAN TOPLES R-5857 (17PCS)" u="1"/>
        <s v="BINA ILMU-BATU_MAP ZIPPER TOPLA 1928 MR" u="1"/>
        <s v="BINA ILMU-BATU_MAP ZIPPER TOPLA 1928 KN" u="1"/>
        <s v="BINA ILMU-BATU_MAP ZIPPER TOPLA 1928 HJ" u="1"/>
        <s v="BINA ILMU-BATU_MAP ZIPPER TOPLA 1928 BR" u="1"/>
        <s v="BINA ILMU-BATU_MAP ZIPPER TOPLA 1928 OR" u="1"/>
        <s v="SINAR BHAKTI-YOGYA_MAP ZIPPER TOPLA 1928 MR" u="1"/>
        <s v="SINAR BHAKTI-YOGYA_MAP ZIPPER TOPLA 1928 KN" u="1"/>
        <s v="SINAR BHAKTI-YOGYA_MAP ZIPPER TOPLA 1928 HJ" u="1"/>
        <s v="SINAR BHAKTI-YOGYA_MAP ZIPPER TOPLA 1928 BR" u="1"/>
        <s v="MUDA JAYA-PURWOREJO_MAP ZIPPER KANCING 2 DOVE HJ" u="1"/>
        <s v="MUDA JAYA-PURWOREJO_MAP ZIPPER KANCING 2 DOVE BIRU" u="1"/>
        <s v="MUDA JAYA-PURWOREJO_MAP ZIPPER KANCING 2 DOVE MERAH" u="1"/>
        <s v="MUDA JAYA-PURWOREJO_MAP ZIPPER KANCING 2 DOVE KN" u="1"/>
        <s v="MUDA JAYA-PURWOREJO_MAP ZIPPER KANCING 2 DOVE UNGU" u="1"/>
        <s v="MUDA JAYA-PURWOREJO_MAP ZIPPER KANCING 2 CORAK/MOTIF M (SBS)" u="1"/>
        <s v="MUDA JAYA-PURWOREJO_MAP ZIPPER KANCING 2 CORAK/MOTIF HJ (SBS)" u="1"/>
        <s v="MUDA JAYA-PURWOREJO_MAP ZIPPER KANCING 2 CORAK/MOTIF K (SBS)" u="1"/>
        <s v="MUDA JAYA-PURWOREJO_ASAHAN 7809" u="1"/>
        <s v="SULUNG-SEMARANG_MAP KANCING TOPLA 3080 MR" u="1"/>
        <s v="SULUNG-SEMARANG_MAP KANCING TOPLA 3080 KN" u="1"/>
        <s v="PANTES-PLERET, BANTUL_ASAHAN TOPLES R-5857 (17PCS)" u="1"/>
        <s v="PANTES-PLERET, BANTUL_ASAHAN 007" u="1"/>
        <s v="LANTIKYA-JOMBANG_ASAHAN TOPLES R-5857 (17PCS)" u="1"/>
        <s v="CASH-SEMARANG_ASAHAN MEJA 009" u="1"/>
        <s v="GANGGA-WONOSOBO_ASAHAN TOPLES R-5857 (17PCS)" u="1"/>
        <s v="GRAFIKA-JEPARA_ASAHAN TOPLES R-5857 (17PCS)" u="1"/>
        <s v="RATNA-WONOSOBO_ASAHAN 007" u="1"/>
        <s v="TAMBAH ILMU-KUDUS_ASAHAN TOPLES R-5857 (17PCS)" u="1"/>
        <s v="MEMORY-BATANG_ASAHAN TOPLES R-5857 (17PCS)" u="1"/>
        <s v="INDRASARI-MRANGGEN_ASAHAN TOPLES R-5857 (17PCS)" u="1"/>
        <s v="PANTES-PURWOREJO_TAS TALI GG-M TANGGUNG 1704 GILAP" u="1"/>
        <s v="PANTES-PURWOREJO_TAS TALI GG-M TANGGUNG 3948 GILAP" u="1"/>
        <s v="PANTES-PURWOREJO_TAS TALI GG-S KECIL 1704 GILAP" u="1"/>
        <s v="PANTES-PURWOREJO_TAS TALI GG-S KECIL 1941 GLITER" u="1"/>
        <s v="PANTES-PURWOREJO_TAS GB-L WARNA-WARNI" u="1"/>
        <s v="PANTES-PURWOREJO_TAS GB-M WARNA-WARNI" u="1"/>
        <s v="PANTES-PURWOREJO_TAS GB-S WARNA-WARNI" u="1"/>
        <s v="PANTES-PURWOREJO_TAS TALI GG-L BESAR 3948 GILAP" u="1"/>
        <s v="PANTES-PURWOREJO_BN WENGU A5-B 0164 (4W)" u="1"/>
        <s v="PANTES-PURWOREJO_BN WENGU B5-B 0164 (4W)" u="1"/>
        <s v="PANTES-PURWOREJO_BINDER NOTE FANCY SLIP A5-1903SS/ SKY" u="1"/>
        <s v="PANTES-PURWOREJO_NOTEBOOK B1018 (B5）" u="1"/>
        <s v="PANTES-PURWOREJO_BINDER NOTE JHYB - 64840 A5" u="1"/>
        <s v="PANTES-PURWOREJO_BINDERNOTE B5 76205" u="1"/>
        <s v="PANTES-PURWOREJO_BINDER NOTE JHYB - 89706 A5" u="1"/>
        <s v="PANTES-PURWOREJO_BINDER NOTE HYB - 86801 A5" u="1"/>
        <s v="PANTES-PURWOREJO_BINDERNOTE B5 93846" u="1"/>
        <s v="PANTES-PURWOREJO_BINDER NOTE JHYB - 03303 B5" u="1"/>
        <s v="PANTES-PURWOREJO_NOTEBOOK B078 (B5）" u="1"/>
        <s v="PANTES-PURWOREJO_BN B5 93834 16K" u="1"/>
        <s v="PANTES-PURWOREJO_AGENDA 50K BC-511 (35-50)" u="1"/>
        <s v="PANTES-PURWOREJO_AGENDA 48K HITAM 513" u="1"/>
        <s v="PANTES-PURWOREJO_TAS KARUNG 80X55 (8055)" u="1"/>
        <s v="PANTES-PURWOREJO_TAS KARUNG 55X65 (5565)" u="1"/>
        <s v="PANTES-PURWOREJO_TAS KARUNG 45X50 (4550)" u="1"/>
        <s v="PANTES-PURWOREJO_TAS KARUNG 70X80 (7080)" u="1"/>
        <s v="PANTES-PURWOREJO_TAS KARUNG 90X60 (9060)" u="1"/>
        <s v="PANTES-PURWOREJO_BOX FILE MICROTOP A.618/ 3 SUSUN" u="1"/>
        <s v="PANTES-PURWOREJO_BOX FILE MICROTOP A.648/ 4 SUSUN" u="1"/>
        <s v="PANTES-PURWOREJO_KUAS UTN 661-2" u="1"/>
        <s v="PANTES-PURWOREJO_KUAS UTN 661-3" u="1"/>
        <s v="PANTES-PURWOREJO_BOOK END SB-8899" u="1"/>
        <s v="PANTES-PURWOREJO_SAMPUL ROLL DUST 454" u="1"/>
        <s v="PANTES-PURWOREJO_DOKUMEN RISLETING DK 519" u="1"/>
        <s v="PANTES-PURWOREJO_AMPLOP HUTANG PIUTANG" u="1"/>
        <s v="PANTES-PURWOREJO_MAP FILE RET 1801-1 A6" u="1"/>
        <s v="PANTES-PURWOREJO_MAP FILE RET 1802-1 A6" u="1"/>
        <s v="PANTES-PURWOREJO_MAP FILE RET 1803-1 A6" u="1"/>
        <s v="PANTES-PURWOREJO_MAP FILE RET 1803-3 B5" u="1"/>
        <s v="PANTES-PURWOREJO_MAP FILE RET 1801-3 B5" u="1"/>
        <s v="PANTES-PURWOREJO_MAP FILE RET 1802-2 A5" u="1"/>
        <s v="PANTES-PURWOREJO_MAP ZIPPER REST BN 53" u="1"/>
        <s v="PANTES-PURWOREJO_MAP MICROTOP BM 53" u="1"/>
        <s v="PANTES-PURWOREJO_MAP MICROTOP BT 53" u="1"/>
        <s v="PANTES-PURWOREJO_MAP DATA 39571" u="1"/>
        <s v="PANTES-PURWOREJO_MAP KANCING 2 A6 PARIS" u="1"/>
        <s v="PANTES-PURWOREJO_MAP/ ZIPPER BAG TRIX EN 1101" u="1"/>
        <s v="PANTES-PURWOREJO_MAP ZIPPER REST YS C 56" u="1"/>
        <s v="PANTES-PURWOREJO_MAP ZIPPER REST YS C 57" u="1"/>
        <s v="PANTES-PURWOREJO_MAP ZIPPER TF 22 B6 BF53" u="1"/>
        <s v="PANTES-PURWOREJO_MAP ZIPPER TF 23 A5 BF54" u="1"/>
        <s v="PANTES-PURWOREJO_MAP ZIPPER BAG MOSHI A5" u="1"/>
        <s v="PANTES-PURWOREJO_BUKU MEWARNAI JYHF-A0050 +STIKER (8 GAMBAR)" u="1"/>
        <s v="PANTES-PURWOREJO_BUKU MEWARNAI 668 (4 GAMBAR)" u="1"/>
        <s v="PANTES-PURWOREJO_BK MEWARNAI &amp; MENULIS ANGKA SPS" u="1"/>
        <s v="PANTES-PURWOREJO_BK MEWARNAI SIKA JUMBO" u="1"/>
        <s v="PANTES-PURWOREJO_BK MEWARNAI JUMBO SJ" u="1"/>
        <s v="PANTES-PURWOREJO_STUDY BOARD (BK MEWARNAI) JQ-1909" u="1"/>
        <s v="PANTES-PURWOREJO_BUKU MEWARNAI 2206 (4 GAMBAR)" u="1"/>
        <s v="PANTES-PURWOREJO_BUKU MEWARNAI JQ 990" u="1"/>
        <s v="PANTES-PURWOREJO_BUKU MEWARNAI DKB-1702" u="1"/>
        <s v="PANTES-PURWOREJO_BUKU MEWARNAI 9080 (18 GAMBAR)" u="1"/>
        <s v="PANTES-PURWOREJO_BUKU MEWARNAI 876 (4 GAMBAR)" u="1"/>
        <s v="PANTES-PURWOREJO_BUKU MEWARNAI DCLB 1801" u="1"/>
        <s v="PANTES-PURWOREJO_BK MEWARNAI &amp; CERITA MIRING" u="1"/>
        <s v="PANTES-PURWOREJO_CAT ACRYLIC ENTER A 912" u="1"/>
        <s v="PANTES-PURWOREJO_GARISAN 30CM KM-7733" u="1"/>
        <s v="PANTES-PURWOREJO_GARISAN SABLON 1895" u="1"/>
        <s v="PANTES-PURWOREJO_GARISAN SABLON BULAT 1896" u="1"/>
        <s v="PANTES-PURWOREJO_GARISAN SABLON/GEOMETRI 095 (1 BOX=50 PCS)" u="1"/>
        <s v="PANTES-PURWOREJO_GARISAN SABLON/GEOMETRI 098 (1 BOX=50 PCS)" u="1"/>
        <s v="PANTES-PURWOREJO_BP GEL MD-241 BERUANG (36)" u="1"/>
        <s v="PANTES-PURWOREJO_BP 1001 10W TOPPER AVENGERS (36)" u="1"/>
        <s v="PANTES-PURWOREJO_BP 1006 10W KUROMI (36)" u="1"/>
        <s v="PANTES-PURWOREJO_GARISAN BESI V-TRO 30CM" u="1"/>
        <s v="PANTES-PURWOREJO_GARISAN SABLON GAMBAR 6605" u="1"/>
        <s v="PANTES-PURWOREJO_GARISAN BUSUR LINGKARAN TF 1991" u="1"/>
        <s v="PANTES-PURWOREJO_GARISAN SET ALUMINIUM 1820-12" u="1"/>
        <s v="PANTES-PURWOREJO_BENSIA 06LM1 (6034)" u="1"/>
        <s v="PANTES-PURWOREJO_ISI BENSIA LANTU LT 11-32" u="1"/>
        <s v="PANTES-PURWOREJO_GUNTING IDEAL DR 5" u="1"/>
        <s v="PANTES-PURWOREJO_PAPAN WHITE BOARD XG POLOS 25 X 35" u="1"/>
        <s v="PANTES-PURWOREJO_PAPAN WHITE BOARD XG POLOS 30 X 40" u="1"/>
        <s v="PANTES-PURWOREJO_PC RET KAIN IMITASI 385" u="1"/>
        <s v="PANTES-PURWOREJO_PC RET KAIN IMITASI 252" u="1"/>
        <s v="PANTES-PURWOREJO_PC PLST KOTAK B 1F 1504" u="1"/>
        <s v="PANTES-PURWOREJO_PC MAGNIT A 6682" u="1"/>
        <s v="PANTES-PURWOREJO_PENSIL CASE A-6500" u="1"/>
        <s v="PANTES-PURWOREJO_PENCIL CASE REST KY 6203" u="1"/>
        <s v="PANTES-PURWOREJO_PENSIL CASE 5872" u="1"/>
        <s v="PANTES-PURWOREJO_PENCIL CASE KALENG B233 MOBIL" u="1"/>
        <s v="PANTES-PURWOREJO_PENSIL CASE QC-771" u="1"/>
        <s v="PANTES-PURWOREJO_PENCIL CASE REST 9919" u="1"/>
        <s v="PANTES-PURWOREJO_PENCIL CASE REST 6589" u="1"/>
        <s v="PANTES-PURWOREJO_PENSIL CASE PC-619-3 MOBIL + KODE" u="1"/>
        <s v="PANTES-PURWOREJO_PC KLG WB 1008 + ISI CAL 1008" u="1"/>
        <s v="PANTES-PURWOREJO_ASAHAN TOPLES 158 SANRIO (1 TOP=36 PCS)" u="1"/>
        <s v="PANTES-PURWOREJO_ASAHAN TOPLES 623 KUROMI (1 TOP=52 PCS)" u="1"/>
        <s v="PANTES-PURWOREJO_MAGNET X3510" u="1"/>
        <s v="PANTES-PURWOREJO_MAGNET X3006" u="1"/>
        <s v="PANTES-PURWOREJO_MAGNET 8016" u="1"/>
        <s v="PANTES-PURWOREJO_MAGNET 8011-6" u="1"/>
        <s v="PANTES-PURWOREJO_MAGNET 007 BENTUK 4 SAMA KOTAK" u="1"/>
        <s v="PANTES-PURWOREJO_MAGNET  X3010 SMILE KUNING" u="1"/>
        <s v="PANTES-PURWOREJO_PC RET JX-5626 MM" u="1"/>
        <s v="PANTES-PURWOREJO_PENCIL CASE REST SH 06" u="1"/>
        <s v="PANTES-PURWOREJO_PC BOX FY 58M" u="1"/>
        <s v="PANTES-PURWOREJO_PENSL G03" u="1"/>
        <s v="KADAR BUDHI-KROYA_MAP TOPLA 8820 MIX" u="1"/>
        <s v="SBM-SEMARANG_GARISAN SABLON 250" u="1"/>
        <s v="LARIS BARU-MUNTILAN_MAP ZIPPER REST BERDIRI WARNA KUNING" u="1"/>
        <s v="LARIS BARU-MUNTILAN_MAP ZIPPER REST BERDIRI WARNA BARU" u="1"/>
        <s v="LARIS BARU-MUNTILAN_MAP ZIPPER REST BERDIRI WARNA PINK" u="1"/>
        <s v="LARIS BARU-MUNTILAN_MAP ZIPPER REST BERDIRI WARNA UNGU" u="1"/>
        <s v="METRO-PURWOKERTO_GARISAN 1M TIPIS" u="1"/>
        <s v="METRO-PURWOKERTO_GARISAN 1M MIKA" u="1"/>
        <s v="METRO-PURWOKERTO_BINDER NOTE A5 WENGU 0164" u="1"/>
        <s v="METRO-PURWOKERTO_MAP ZIPPER F 53 A6-16C IMP (KN/MR///PT)" u="1"/>
        <s v="METRO-PURWOKERTO_MAP REST A5-16C" u="1"/>
        <s v="METRO-PURWOKERTO_MAP TOPLA 3090 MIX (MR/ KN/ HT/ HJ/ OR)" u="1"/>
        <s v="METRO-PURWOKERTO_MAP KANCING 4 UTN PINK" u="1"/>
        <s v="METRO-PURWOKERTO_MAP KANCING 2 WARNA HIJAU" u="1"/>
        <s v="METRO-PURWOKERTO_MAP KANCING 2 WARNA UNGU" u="1"/>
        <s v="MANGGALAM-SUKOHARJO_GARISAN SABLON 250" u="1"/>
        <s v="MANGGALAM-SUKOHARJO_GARISAN SABLON 270" u="1"/>
        <s v="MANGGALAM-SUKOHARJO_GARISAN SABLON 280" u="1"/>
        <s v="MANGGALAM-SUKOHARJO_GARISAN SABLON 300" u="1"/>
        <s v="DUTA ILAHI-LASEM_GARISAN SABLON ABC 190" u="1"/>
        <s v="DUTA ILAHI-LASEM_GARISAN SABLON ABC 250" u="1"/>
        <s v="DUTA ILAHI-LASEM_GARISAN SABLON ABC 270" u="1"/>
        <s v="DUTA ILAHI-LASEM_GARISAN SABLON ABC 280" u="1"/>
        <s v="DUTA ILAHI-LASEM_GARISAN SABLON ABC 300" u="1"/>
        <s v="DUTA ILAHI-LASEM_GARISAN SABLON ABC 350" u="1"/>
        <s v="SISWA-MUNTILAN_GARISAN SABLON 250" u="1"/>
        <s v="SISWA-MUNTILAN_GARISAN SABLON 280" u="1"/>
        <s v="INDRASARI-MRANGGEN_BN GASTA A5 P 2002 P" u="1"/>
        <s v="INDRASARI-MRANGGEN_BN MICROTOP A5 1903 2SS" u="1"/>
        <s v="INDRASARI-MRANGGEN_BN GASTA A5 HP 2010 M" u="1"/>
        <s v="INDRASARI-MRANGGEN_BN GASTA A5 P 2011 M" u="1"/>
        <s v="PRIMA JAYA-UNGARAN_BN A5 MICROTOP CM 36 CAMPUS" u="1"/>
        <s v="PRIMA JAYA-UNGARAN_BN A5 MICROTOP 1903-2SS" u="1"/>
        <s v="PRIMA JAYA-UNGARAN_BN A5 MICROTOP UN 36-1" u="1"/>
        <s v="PRIMA JAYA-UNGARAN_BN A5 MICROTOP BT 36 BATIK" u="1"/>
        <s v="METRO-PURWOKERTO_B NOTE WENGU 0164" u="1"/>
        <s v="AMAZON-SEMARANG_TAS BATIK PANJANG BIASA" u="1"/>
        <s v="HIDUP BARU-SEMARANG_TOPI ULTAH CEWEK NEWSTAR CR" u="1"/>
        <s v="HIDUP BARU-SEMARANG_TOPI ULTAH COWOK NEWSTAR CR" u="1"/>
        <s v="SBM-SEMARANG_GARISAN SABLON 290" u="1"/>
        <s v="DEWI-KLATEN_ASAHAN 8811 (1 BOX=72 PCS)" u="1"/>
        <s v="DEWI-KLATEN_ASAHAN DY-347" u="1"/>
        <s v="METRO-PURWOKERTO_GARISAN KM-7733" u="1"/>
        <s v="METRO-PURWOKERTO_GARISAN KM-8833" u="1"/>
        <s v="METRO-PURWOKERTO_GARISAN ZH-248 " u="1"/>
        <s v="METRO-PURWOKERTO_GARISAN BESI YOEKER (5030) 30CM ORANYE" u="1"/>
        <s v="METRO-PURWOKERTO_GARISAN TF 1989 LINGKARAN" u="1"/>
        <s v="METRO-PURWOKERTO_GARISAN BESI 30CM ENTER TEBAL" u="1"/>
        <s v="METRO-PURWOKERTO_GARISAN BESI 50CM ENTER TEBAL" u="1"/>
        <s v="SAMI LARIS-KLATEN_GARISAN SET 20 CM ZX-019" u="1"/>
        <s v="PRIMA-MADIUN_GARISAN BESI YOEKER (5030) 30CM ORANYE" u="1"/>
        <s v="SISWA-MUNTILAN_GARISAN BESI 50CM ENTER TEBAL" u="1"/>
        <s v="SISWA-MUNTILAN_GARISAN BESI 60CM ENTER TEBAL" u="1"/>
        <s v="SISWA-MUNTILAN_GARISAN LIPAT 008 (40) 30 CM FANCY" u="1"/>
        <s v="RITA-WONOSOBO_ASAHAN 8811 (1 BOX=72 PCS)" u="1"/>
        <s v="RITA-WONOSOBO_ASAHAN TOPLES NO.8807 (1 TOP=60 PCS)" u="1"/>
        <s v="RITA-WONOSOBO_ASAHAN TOPLES TR 385 HIPPO (54)" u="1"/>
        <s v="RITA-WONOSOBO_ASAHAN SC 6023 (1 BOX=24 PCS)" u="1"/>
        <s v="TERMINAL 2-CIREBON_GARISAN LIPAT 008 (40) 30 CM FANCY" u="1"/>
        <s v="AL AMIN-WELAHAN_GARISAN BESI 50CM ENTER TEBAL" u="1"/>
        <s v="AL AMIN-WELAHAN_GARISAN BESI 60CM ENTER TEBAL" u="1"/>
        <s v="AL AMIN-WELAHAN_GARISAN BESI 30CM ENTER TEBAL" u="1"/>
        <s v="WIJAYA SIDOLUHUR-SUKOHARJO_GARISAN BESI 30CM ENTER TEBAL" u="1"/>
        <s v="WIJAYA SIDOLUHUR-SUKOHARJO_GARISAN ALUMINIUM 20CM KOALA" u="1"/>
        <s v="WIJAYA SIDOLUHUR-SUKOHARJO_GARISAN ALUMINIUM 30CM KOALA" u="1"/>
        <s v="WIJAYA SIDOLUHUR-SUKOHARJO_GARISAN ALUMUNIUM 15CM KOALA" u="1"/>
        <s v="RITA-WONOSOBO_GARISAN BESI YOEKER (5030) 30CM ORANYE" u="1"/>
        <s v="RITA-WONOSOBO_GARISAN ALUMINIUM 20CM KOALA" u="1"/>
        <s v="RITA-WONOSOBO_GARISAN ALUMINIUM 30CM KOALA" u="1"/>
        <s v="RITA-WONOSOBO_GARISAN BESI 30CM ENTER TEBAL" u="1"/>
        <s v="RITA-WONOSOBO_GARISAN KM-7733" u="1"/>
        <s v="RITA-WONOSOBO_GARISAN KM-8833" u="1"/>
        <s v="RITA-WONOSOBO_GARISAN LIPAT BC-6018" u="1"/>
        <s v="LENTERA-KLATEN_GARISAN BESI YOEKER (5030) 30CM ORANYE" u="1"/>
        <s v="LENTERA-KLATEN_GARISAN BESI YOEKER 40 CM" u="1"/>
        <s v="LENTERA-KLATEN_GARISAN BESI 30CM ENTER TEBAL" u="1"/>
        <s v="LENTERA-KLATEN_GARISAN ELASTIS 15CM GR-2301 (WALITO)" u="1"/>
        <s v="ARIA-PONOROGO_ASAHAN 906" u="1"/>
        <s v="ARIA-PONOROGO_ASAHAN HC2907" u="1"/>
        <s v="ANEKA-JEPARA_GARISAN BESI YOEKER (5030) 30CM ORANYE" u="1"/>
        <s v="ANEKA-JEPARA_GARISAN 1896" u="1"/>
        <s v="ANEKA-JEPARA_ASAHAN 906" u="1"/>
        <s v="BINA ILMU-BATU_GARISAN BESI YOEKER (5030) 30CM ORANYE" u="1"/>
        <s v="BINA ILMU-BATU_GARISAN BESI YOEKER 40 CM" u="1"/>
        <s v="SINAR BHAKTI-YOGYA_GARISAN LIPAT 008 (40) 30 CM FANCY" u="1"/>
        <s v="PANTES-PURWOREJO_GARISAN ALUMUNIUM 15CM KOALA" u="1"/>
        <s v="PANTES-PURWOREJO_GARISAN ALUMINIUM 30CM KOALA" u="1"/>
        <s v="PANTES-PURWOREJO_GARISAN 30CM MICROTOP MT 930" u="1"/>
        <s v="RAHARJO-MAGELANG_GARISAN BESI 30CM ENTER TEBAL" u="1"/>
        <s v="RAHARJO-MAGELANG_GARISAN BESI 50CM ENTER TEBAL" u="1"/>
        <s v="RAHARJO-MAGELANG_GARISAN BESI 60CM ENTER TEBAL" u="1"/>
        <s v="MUDA JAYA-PURWOREJO_ASAHAN DY-349B" u="1"/>
        <s v="MUDA JAYA-PURWOREJO_ASAHAN 344" u="1"/>
        <s v="MUDA JAYA-PURWOREJO_ASAHAN MEJA XC S223" u="1"/>
        <s v="INDOGLOBAL-PATI_GARISAN BESI YOEKER (5030) 30CM ORANYE" u="1"/>
        <s v="PANTES-PLERET, BANTUL_ASAHAN 9022" u="1"/>
        <s v="PANTES-PLERET, BANTUL_ASAHAN 906" u="1"/>
        <s v="SISWA-MUNTILAN_GARISAN ALUMUNIUM 15CM KOALA" u="1"/>
        <s v="SISWA-MUNTILAN_GARISAN ALUMINIUM 20CM KOALA" u="1"/>
        <s v="SISWA-MUNTILAN_GARISAN ALUMINIUM 30CM KOALA" u="1"/>
        <s v="SISWA-MUNTILAN_GARISAN BESI 30CM ENTER TEBAL" u="1"/>
        <s v="SISWA-MUNTILAN_GARISAN ELASTIS 15CM GR-2301 (WALITO)" u="1"/>
        <s v="LANTIKYA-JOMBANG_GARISAN BESI 30CM ENTER TEBAL" u="1"/>
        <s v="TWINS-SEMARANG_GARISAN TF 1989 LINGKARAN" u="1"/>
        <s v="MAHKOTA-TEMANGGUNG_GARISAN BESI YOEKER (5030) 30CM ORANYE" u="1"/>
        <s v="MANGGALAM-SUKOHARJO_GARISAN SABLON 290" u="1"/>
        <s v="RAMAI-UNGARAN_GARISAN KM-7733" u="1"/>
        <s v="PERDANA-CIREBON_GARISAN BESI YOEKER (5030) 30CM ORANYE" u="1"/>
        <s v="TERMINAL 2-CIREBON_GARISAN 30CM MICROTOP MT 930" u="1"/>
        <s v="TERMINAL 2-CIREBON_GARISAN ALUMINIUM 30CM KOALA" u="1"/>
        <s v="TERMINAL 2-CIREBON_GARISAN ALUMINIUM 20CM KOALA" u="1"/>
        <s v="TERMINAL 2-CIREBON_GARISAN 8418" u="1"/>
        <s v="TERMINAL 2-CIREBON_GARISAN 1896" u="1"/>
        <s v="TERMINAL 2-CIREBON_GARISAN BESI 40CM ENTER TEBAL" u="1"/>
        <s v="TERMINAL 2-CIREBON_GARISAN BESI 50CM ENTER TEBAL" u="1"/>
        <s v="TERMINAL 2-CIREBON_GARISAN BESI 60CM ENTER TEBAL" u="1"/>
        <s v="TERMINAL 2-CIREBON_GARISAN KT005" u="1"/>
        <s v="GANGGA-WONOSOBO_GARISAN BESI YOEKER (5030) 30CM ORANYE" u="1"/>
        <s v="SINAR CAHAYA NIRMALA-BREBES_GARISAN BESI YOEKER (5030) 30CM ORANYE" u="1"/>
        <s v="SINAR CAHAYA NIRMALA-BREBES_GARISAN TF 1989 LINGKARAN" u="1"/>
        <s v="SINAR CAHAYA NIRMALA-BREBES_GARISAN 30CM MICROTOP MT 930" u="1"/>
        <s v="SINAR CAHAYA NIRMALA-BREBES_GARISAN ALUMINIUM 30CM KOALA" u="1"/>
        <s v="SINAR CAHAYA NIRMALA-BREBES_GARISAN KM-8833" u="1"/>
        <s v="SINAR CAHAYA NIRMALA-BREBES_GARISAN BC-8996" u="1"/>
        <s v="SINAR CAHAYA NIRMALA-BREBES_GARISAN BESI 50CM ENTER TEBAL" u="1"/>
        <s v="RATNA-WONOSOBO_ASAHAN 906" u="1"/>
        <s v="SUKSES MAKMUR (INTAN)-COMAL_GARISAN ALUMINIUM 30CM KOALA" u="1"/>
        <s v="TAMBAH ILMU-KUDUS_ASAHAN 8811 (1 BOX=72 PCS)" u="1"/>
        <s v="TAMBAH ILMU-KUDUS_ASAHAN TOPLES 8810 MOBIL (1 BOX =72 PCS)" u="1"/>
        <s v="TAMBAH ILMU-KUDUS_ASAHAN TOPLES 8809 JAGUNG (1 BOX=60 PCS)" u="1"/>
        <s v="TAMBAH ILMU-KUDUS_ASAHAN 9022" u="1"/>
        <s v="SURYA-KUDUS_ASAHAN TOPLES 8809 JAGUNG (1 BOX=60 PCS)" u="1"/>
        <s v="SURYA-KUDUS_ASAHAN TOPLES 8810 MOBIL (1 BOX =72 PCS)" u="1"/>
        <s v="PUAS-PATI_ASAHAN 8811 (1 BOX=72 PCS)" u="1"/>
        <s v="PUAS-PATI_ASAHAN TOPLES 8809 JAGUNG (1 BOX=60 PCS)" u="1"/>
        <s v="PUAS-PATI_ASAHAN TOPLES 8810 MOBIL (1 BOX =72 PCS)" u="1"/>
        <s v="PUAS-PATI_ASAHAN TOPLES NO.8807 (1 TOP=60 PCS)" u="1"/>
        <s v="DUTA ILAHI-LASEM_GARISAN SABLON 290" u="1"/>
        <s v="DUTA ILAHI-LASEM_GARISAN SABLON 430" u="1"/>
        <s v="MAKMUR-TEGAL_GARISAN LIPAT 008 (40) 30 CM FANCY" u="1"/>
        <s v="KONDANG-TEMANGGUNG_GARISAN ALUMUNIUM 15CM KOALA" u="1"/>
        <s v="KONDANG-TEMANGGUNG_GARISAN ALUMINIUM 20CM KOALA" u="1"/>
        <s v="KONDANG-TEMANGGUNG_GARISAN ALUMINIUM 30CM KOALA" u="1"/>
        <s v="MEMORY-BATANG_GARISAN LIPAT 008 (40) 30 CM FANCY" u="1"/>
        <s v="SUMBER BUKIT-SALATIGA_GARISAN SABLON 430" u="1"/>
        <s v="NABILA-TUBAN_ASAHAN TOPLES 8810 MOBIL (1 BOX =72 PCS)" u="1"/>
        <s v="AR-KUDUS_ASAHAN TOPLES ESELON EX-09" u="1"/>
        <s v="INDRASARI-MRANGGEN_GARISAN BESI YOEKER (5030) 30CM ORANYE" u="1"/>
        <s v="ARJUNA-SEMARANG_GARISAN ALUMUNIUM 15CM KOALA" u="1"/>
        <s v="ARJUNA-SEMARANG_GARISAN ALUMINIUM 20CM KOALA" u="1"/>
        <s v="ARJUNA-SEMARANG_GARISAN ALUMINIUM 30CM KOALA" u="1"/>
        <s v="SULUNG-SEMARANG_GARISAN BESI TF 100 CM" u="1"/>
        <s v="MERPATI-MALANG_GARISAN KAYU ENTER 1 METER" u="1"/>
        <s v="DEWI-KLATEN_ASAHAN 8811" u="1"/>
        <s v="METRO-PURWOKERTO_GARISAN BESI 30 CM YOEKER (5030) ORANYE" u="1"/>
        <s v="METRO-PURWOKERTO_GARISAN BESI TF 100 CM" u="1"/>
        <s v="METRO-PURWOKERTO_NOTEBOOK 76205" u="1"/>
        <s v="METRO-PURWOKERTO_NOTEBOOK 76203" u="1"/>
        <s v="METRO-PURWOKERTO_ZIPPER FILE TOPLA 1928 HJ" u="1"/>
        <s v="METRO-PURWOKERTO_ZIPPER FILE TOPLA 1928 MR" u="1"/>
        <s v="METRO-PURWOKERTO_ZIPPER FILE TOPLA 1928 KN" u="1"/>
        <s v="METRO-PURWOKERTO_ZIPPER FILE TOPLA 1928 BR" u="1"/>
        <s v="METRO-PURWOKERTO_DOKUMEN RISLETING INFINITY" u="1"/>
        <s v="METRO-PURWOKERTO_DOKUMEN REST CONCEPTION" u="1"/>
        <s v="METRO-PURWOKERTO_CLEAR HOLDER UTN CH 020 1 KOL MIX" u="1"/>
        <s v="METRO-PURWOKERTO_NOTEBOOK 76208" u="1"/>
        <s v="SAMI LARIS-KLATEN_ZIPPER FILE CLEAR HOLDER TOPLA 555 40 FILE BIRU" u="1"/>
        <s v="SAMI LARIS-KLATEN_ZIPPER FILE CLEAR HOLDER TOPLA 555 40 FILE HIJAU" u="1"/>
        <s v="SAMI LARIS-KLATEN_ZIPPER FILE CLEAR HOLDER TOPLA 555 40 FILE KUNING" u="1"/>
        <s v="SAMI LARIS-KLATEN_ZIPPER FILE CLEAR HOLDER TOPLA 555 40 FILE MERAH" u="1"/>
        <s v="SAMI LARIS-KLATEN_ZIPPER FILE CLEAR HOLDER TOPLA 555 60 FILE BIRU" u="1"/>
        <s v="SAMI LARIS-KLATEN_ZIPPER FILE CLEAR HOLDER TOPLA 555 60 FILE HIJAU" u="1"/>
        <s v="SAMI LARIS-KLATEN_ZIPPER FILE CLEAR HOLDER TOPLA 555 60 FILE KUNING" u="1"/>
        <s v="SAMI LARIS-KLATEN_ZIPPER FILE CLEAR HOLDER TOPLA 555 60 FILE MERAH" u="1"/>
        <s v="PRIMA-MADIUN_GARISAN BESI 30 CM YOEKER (5030) ORANYE" u="1"/>
        <s v="SEMANGAT BARU-YOGYA_NOTEBOOK 18100-68" u="1"/>
        <s v="RITA-WONOSOBO_ASAHAN 8811" u="1"/>
        <s v="RITA-WONOSOBO_ASAHAN NO.8807" u="1"/>
        <s v="RITA-WONOSOBO_NOTEBOOK 18100-68" u="1"/>
        <s v="HT JAYA-JUWANA_ZIPPER FILE CLEAR HOLDER TOPLA 555 60 FILE BIRU" u="1"/>
        <s v="HT JAYA-JUWANA_ZIPPER FILE CLEAR HOLDER TOPLA 555 60 FILE HIJAU" u="1"/>
        <s v="HT JAYA-JUWANA_ZIPPER FILE CLEAR HOLDER TOPLA 555 60 FILE KUNING" u="1"/>
        <s v="HT JAYA-JUWANA_ZIPPER FILE CLEAR HOLDER TOPLA 555 60 FILE MERAH" u="1"/>
        <s v="WIJAYA SIDOLUHUR-SUKOHARJO_PENCIL CASE 5815" u="1"/>
        <s v="WIJAYA SIDOLUHUR-SUKOHARJO_PENCIL CASE 5848" u="1"/>
        <s v="KONDANG-TEMANGGUNG_EXPANDING FILE MICROTOP MT-632 F4" u="1"/>
        <s v="KONDANG-TEMANGGUNG_GARISAN BUSUR ENTER 3.5 NO. 110" u="1"/>
        <s v="RITA-WONOSOBO_GARISAN BESI 30 CM YOEKER (5030) ORANYE" u="1"/>
        <s v="RITA-WONOSOBO_GARISAN MIKA 30CM DEBOZZ DB P 072" u="1"/>
        <s v="LENTERA-KLATEN_GARISAN BESI 30 CM YOEKER (5030) ORANYE" u="1"/>
        <s v="ARIA-PONOROGO_NB MINI POCKET MB 120 WARNA KULIT" u="1"/>
        <s v="ANEKA-JEPARA_GARISAN BESI 30 CM YOEKER (5030) ORANYE" u="1"/>
        <s v="BINA ILMU-BATU_ZIPPER FILE TOPLA 1928 MR" u="1"/>
        <s v="BINA ILMU-BATU_ZIPPER FILE TOPLA 1928 KN" u="1"/>
        <s v="BINA ILMU-BATU_ZIPPER FILE TOPLA 1928 HJ" u="1"/>
        <s v="BINA ILMU-BATU_ZIPPER FILE TOPLA 1928 BR" u="1"/>
        <s v="BINA ILMU-BATU_ZIPPER FILE TOPLA 1928 OR" u="1"/>
        <s v="BINA ILMU-BATU_GARISAN BESI 30 CM YOEKER (5030) ORANYE" u="1"/>
        <s v="PRIMA-LASEM_GARISAN BUSUR ENTER 3.5 NO. 110" u="1"/>
        <s v="SINAR BHAKTI-YOGYA_ZIPPER FILE TOPLA 1928 MR" u="1"/>
        <s v="SINAR BHAKTI-YOGYA_ZIPPER FILE TOPLA 1928 KN" u="1"/>
        <s v="SINAR BHAKTI-YOGYA_ZIPPER FILE TOPLA 1928 HJ" u="1"/>
        <s v="SINAR BHAKTI-YOGYA_ZIPPER FILE TOPLA 1928 BR" u="1"/>
        <s v="PANTES-PURWOREJO_EXPANDING FILE MICROTOP MT-632 F4" u="1"/>
        <s v="PANTES-PURWOREJO_PENCIL CASE 5848" u="1"/>
        <s v="RAHARJO-MAGELANG_GARISAN BESI TF 100 CM" u="1"/>
        <s v="MUDA JAYA-PURWOREJO_MAP CLEAR HOLDER KALUBI CH A5" u="1"/>
        <s v="MUDA JAYA-PURWOREJO_PENCIL CASE 5848" u="1"/>
        <s v="INDOGLOBAL-PATI_GARISAN BESI 30 CM YOEKER (5030) ORANYE" u="1"/>
        <s v="SISWA-MUNTILAN_NOTEBOOK 76205" u="1"/>
        <s v="SISWA-MUNTILAN_NOTEBOOK 76208" u="1"/>
        <s v="SISWA-MUNTILAN_NOTEBOOK  A5-508" u="1"/>
        <s v="SISWA-MUNTILAN_GARISAN MIKA 30CM DEBOZZ DB P 072" u="1"/>
        <s v="LESTARI ADHI-MUNTILAN_NOTEBOOK 76208" u="1"/>
        <s v="MAHKOTA-TEMANGGUNG_GARISAN BESI 30 CM YOEKER (5030) ORANYE" u="1"/>
        <s v="KURNIA-BANTUL_NB SPIRAL A6-801 LUCKY NOTE" u="1"/>
        <s v="PANDA-TEMANGGUNG_TAS COKLAT TEBAL KECIL " u="1"/>
        <s v="PANDA-TEMANGGUNG_TAS COKLAT TEBAL TANGGUNG " u="1"/>
        <s v="RAMAI-UNGARAN_NB MINI POCKET MB 120 WARNA KULIT" u="1"/>
        <s v="EKARIA-PURWOKERTO_CLEAR HOLDER MICROTOP 20LB KT 320 " u="1"/>
        <s v="PERDANA-CIREBON_GARISAN BESI 30 CM YOEKER (5030) ORANYE" u="1"/>
        <s v="TERMINAL 2-CIREBON_GARISAN MIKA 30CM DEBOZZ DB P 072" u="1"/>
        <s v="GANGGA-WONOSOBO_GARISAN BESI 30 CM YOEKER (5030) ORANYE" u="1"/>
        <s v="SINAR CAHAYA NIRMALA-BREBES_GARISAN BESI 30 CM YOEKER (5030) ORANYE" u="1"/>
        <s v="SINAR CAHAYA NIRMALA-BREBES_GARISAN MIKA 30CM DEBOZZ DB P 072" u="1"/>
        <s v="SINAR CAHAYA NIRMALA-BREBES_GARISAN SET BJ 20136" u="1"/>
        <s v="GRAFIKA-JEPARA_NOTEBOOK 18100-36" u="1"/>
        <s v="SUKSES MAKMUR (INTAN)-COMAL_PALET 21839-12" u="1"/>
        <e v="#N/A" u="1"/>
        <s v="BIMA-CILACAP_ASAHAN TOPLES 158 SANRIO" u="1"/>
        <s v="BIMA-CILACAP_ASAHAN TOPLES 623 KUROMI" u="1"/>
        <s v="DEWI-KLATEN_ASAHAN XXY-1868" u="1"/>
        <s v="DEWI-KLATEN_ASAHAN TOPLES ALPUKAT 8096" u="1"/>
        <s v="DEWI-KLATEN_ASAHAN UC-128A" u="1"/>
        <s v="METRO-PURWOKERTO_MAP AMPLOP MICROTOP DATA F 53" u="1"/>
        <s v="METRO-PURWOKERTO_MAP ZIPPER JALA ENTER MERAH" u="1"/>
        <s v="METRO-PURWOKERTO_MAP ZIPPER JALA ENTER BIRU" u="1"/>
        <s v="METRO-PURWOKERTO_MAP ZIPPER JALA ENTER KUNING" u="1"/>
        <s v="METRO-PURWOKERTO_MAP ZIPPER JALA ENTER HIJAU" u="1"/>
        <s v="METRO-PURWOKERTO_BOX FILE KANCING  LIPAT ENTER HITAM" u="1"/>
        <s v="AMANAH BARU-WONOGIRI_TAS KARUNG 50X35" u="1"/>
        <s v="AMANAH BARU-WONOGIRI_ASAHAN TOPLES 623 KUROMI" u="1"/>
        <s v="AMANAH BARU-WONOGIRI_ASAHAN 8817 (40)" u="1"/>
        <s v="AMANAH BARU-WONOGIRI_ASAHAN 8816 (48)" u="1"/>
        <s v="PRIMA-MADIUN_ASAHAN TOPLES 623 KUROMI" u="1"/>
        <s v="PRIMA-MADIUN_ASAHAN TOPLES 158 SANRIO" u="1"/>
        <s v="SISWA-MUNTILAN_ASAHAN TOPLES 623 KUROMI" u="1"/>
        <s v="AL AMIN-WELAHAN_ASAHAN 8816 (48)" u="1"/>
        <s v="AL AMIN-WELAHAN_ASAHAN 8817 (40)" u="1"/>
        <s v="AL AMIN-WELAHAN_TAS KARUNG 50X55" u="1"/>
        <s v="RITA-WONOSOBO_ASAHAN TAS H POTTER 378 E (48)" u="1"/>
        <s v="RITA-WONOSOBO_ASAHAN TY808" u="1"/>
        <s v="RITA-WONOSOBO_ASAHAN KFC" u="1"/>
        <s v="RITA-WONOSOBO_ASAHAN DMS 030" u="1"/>
        <s v="RITA-WONOSOBO_ASAHAN TOPLES 623 KUROMI" u="1"/>
        <s v="RITA-WONOSOBO_ASAHAN TOPLES 158 SANRIO" u="1"/>
        <s v="RITA-WONOSOBO_ASAHAN 8817 (40)" u="1"/>
        <s v="RITA-WONOSOBO_ASAHAN 8816 (48)" u="1"/>
        <s v="AULIA-CARUBAN_MAP AMPLOP MICROTOP DATA F 53" u="1"/>
        <s v="TERMINAL 2-CIREBON_ASAHAN TOPLES 158 SANRIO" u="1"/>
        <s v="TERMINAL 2-CIREBON_ASAHAN TOPLES 623 KUROMI" u="1"/>
        <s v="HARKAT-JUWANA_TAS KARUNG 60X70" u="1"/>
        <s v="MEGARIA-PURWOKERTO_ASAHAN TOPLES 623 KUROMI" u="1"/>
        <s v="MENARA-BLORA_TAS KARUNG 60X70" u="1"/>
        <s v="MENARA-BLORA_TAS KARUNG 55X65" u="1"/>
        <s v="MENARA-BLORA_TAS KARUNG 50X55" u="1"/>
        <s v="MENARA-BLORA_PENSIL TUKANG GW CARPENTER 500" u="1"/>
        <s v="WIJAYA SIDOLUHUR-SUKOHARJO_ASAHAN TOPLES 623 KUROMI" u="1"/>
        <s v="WIJAYA SIDOLUHUR-SUKOHARJO_ASAHAN TOPLES 158 SANRIO" u="1"/>
        <s v="KONDANG-TEMANGGUNG_ASAHAN 8816 (48)" u="1"/>
        <s v="KONDANG-TEMANGGUNG_ASAHAN TOPLES 623 KUROMI" u="1"/>
        <s v="REALITA-SUKOHARJO_TAS KARUNG 50X35" u="1"/>
        <s v="REALITA-SUKOHARJO_TAS KARUNG 45X50" u="1"/>
        <s v="REALITA-SUKOHARJO_MAP AMPLOP MICROTOP DATA F 53" u="1"/>
        <s v="REALITA-SUKOHARJO_ASAHAN 8816 (48)" u="1"/>
        <s v="REALITA-SUKOHARJO_ASAHAN TOPLES 623 KUROMI" u="1"/>
        <s v="REALITA-WONOGIRI_MAP AMPLOP MICROTOP DATA F 53" u="1"/>
        <s v="REALITA-WONOGIRI_ASAHAN 8817 (40)" u="1"/>
        <s v="ARIA-PONOROGO_ASAHAN TG3086A" u="1"/>
        <s v="ARIA-PONOROGO_ASAHAN TG3695" u="1"/>
        <s v="ANEKA-JEPARA_ASAHAN 8816 (48)" u="1"/>
        <s v="ANEKA-JEPARA_ASAHAN 8608" u="1"/>
        <s v="PRIMA-LASEM_TAS KARUNG 60X45" u="1"/>
        <s v="PRIMA-LASEM_TAS KARUNG 70X53" u="1"/>
        <s v="PANTES-PURWOREJO_TAS KARUNG 60X70" u="1"/>
        <s v="SINAR KONDANG-PURWOREJO_TAS KARUNG 60X45" u="1"/>
        <s v="SINAR KONDANG-PURWOREJO_TAS KARUNG 60X70" u="1"/>
        <s v="SINAR KONDANG-PURWOREJO_TAS KARUNG 50X35" u="1"/>
        <s v="SINAR KONDANG-PURWOREJO_TAS KARUNG 55X65" u="1"/>
        <s v="MUDA JAYA-PURWOREJO_MAP JALA KCG 2 A5 ENTER 355-2 B" u="1"/>
        <s v="MUDA JAYA-PURWOREJO_MAP JALA KCG 2 A5 ENTER 355-2 K" u="1"/>
        <s v="MUDA JAYA-PURWOREJO_ASAHAN TOPLES 158 SANRIO" u="1"/>
        <s v="MUDA JAYA-PURWOREJO_ASAHAN TOPLES 623 KUROMI" u="1"/>
        <s v="MUDA JAYA-PURWOREJO_ASAHAN DMS 038" u="1"/>
        <s v="MUDA JAYA-PURWOREJO_ASAHAN TG3086A" u="1"/>
        <s v="MUDA JAYA-PURWOREJO_ASAHAN 814" u="1"/>
        <s v="GLORIA-BLITAR_TAS KARUNG 45X50" u="1"/>
        <s v="GLORIA-BLITAR_TAS KARUNG 50X55" u="1"/>
        <s v="INDOGLOBAL-PATI_ASAHAN DY 393 B" u="1"/>
        <s v="INDOGLOBAL-PATI_ASAHAN 395 B" u="1"/>
        <s v="MUBAROK-MRANGGEN_PENSIL TUKANG GW CARPENTER 500" u="1"/>
        <s v="PANTES-PLERET, BANTUL_TAS KARUNG 50X35" u="1"/>
        <s v="PANTES-PLERET, BANTUL_ASAHAN TOPLES 623 KUROMI" u="1"/>
        <s v="PANTES-PLERET, BANTUL_ASAHAN TG3086A" u="1"/>
        <s v="PANTES-PLERET, BANTUL_ASAHAN 7712" u="1"/>
        <s v="PANTES-PLERET, BANTUL_ASAHAN 814" u="1"/>
        <s v="SISWA-MUNTILAN_MAP FILE RESLETING B A6 " u="1"/>
        <s v="SISWA-MUNTILAN_ASAHAN TOPLES 158 SANRIO" u="1"/>
        <s v="SISWA-MUNTILAN_ASAHAN 8817 (40)" u="1"/>
        <s v="SISWA-MUNTILAN_ASAHAN 8816 (48)" u="1"/>
        <s v="SISWA-MUNTILAN_ASAHAN 655" u="1"/>
        <s v="SISWA-MUNTILAN_BP GEL 8807" u="1"/>
        <s v="SISWA-MUNTILAN_BOX FILE KANCING  LIPAT ENTER HITAM" u="1"/>
        <s v="LANTIKYA-JOMBANG_ASAHAN 8817 (40)" u="1"/>
        <s v="LANTIKYA-JOMBANG_ASAHAN 8816 (48)" u="1"/>
        <s v="LESTARI ADHI-MUNTILAN_ASAHAN TOPLES 158 SANRIO" u="1"/>
        <s v="LESTARI ADHI-MUNTILAN_ASAHAN TOPLES 623 KUROMI" u="1"/>
        <s v="LESTARI ADHI-MUNTILAN_MAP AMPLOP MICROTOP DATA F 53" u="1"/>
        <s v="PANTES-BANTUL_TAS KARUNG 70X70" u="1"/>
        <s v="PANTES-BANTUL_TAS KARUNG 50X35" u="1"/>
        <s v="PANDA-TEMANGGUNG_GARISAN 1105 30CM BT 21" u="1"/>
        <s v="MANGGALAM-SUKOHARJO_ASAHAN 8816 (48)" u="1"/>
        <s v="MANGGALAM-SUKOHARJO_ASAHAN 8817 (40)" u="1"/>
        <s v="MANGGALAM-SUKOHARJO_PENSIL TUKANG GW CARPENTER 500" u="1"/>
        <s v="MANGGALAM-SUKOHARJO_TAS KARUNG 50X55" u="1"/>
        <s v="MANGGALAM-SUKOHARJO_TAS KARUNG 55X65" u="1"/>
        <s v="MANGGALAM-SUKOHARJO_TAS KARUNG 60X45" u="1"/>
        <s v="MANGGALAM-SUKOHARJO_TAS KARUNG 70X70" u="1"/>
        <s v="MANGGALAM-SUKOHARJO_TAS KARUNG 60X70" u="1"/>
        <s v="RAMAI-UNGARAN_ASAHAN 722B" u="1"/>
        <s v="RAMAI-UNGARAN_GARISAN 308" u="1"/>
        <s v="DOREMI-TEMANGGUNG_TAS KARUNG 50X35" u="1"/>
        <s v="TERMINAL 2-CIREBON_TAS KARUNG 55X65" u="1"/>
        <s v="TERMINAL 2-CIREBON_TAS KARUNG 70X53" u="1"/>
        <s v="GANGGA-WONOSOBO_ASAHAN 8816 (48)" u="1"/>
        <s v="SISWA-WONOSOBO_ASAHAN 8816 (48)" u="1"/>
        <s v="SISWA-WONOSOBO_ASAHAN 8817 (40)" u="1"/>
        <s v="SISWA-WONOSOBO_ASAHAN TOPLES 623 KUROMI" u="1"/>
        <s v="KADAR BUDHI-KROYA_STIP W/B CLEAR B_42000_LSN" u="1"/>
        <s v="KADAR BUDHI-KROYA_NOTES 156-80_35000_LSN" u="1"/>
        <s v="KADAR BUDHI-KROYA_BP GEL MD-017A 6W + BULU (24)_90000_LSN" u="1"/>
        <s v="KADAR BUDHI-KROYA_ISOLASI 608_90000_PAK" u="1"/>
        <s v="KADAR BUDHI-KROYA_ISI GEL PEN DTIAN GR-088 (ISI 6 PCS TABUNG)_102000_BOX" u="1"/>
        <s v="KADAR BUDHI-KROYA_BALON BL 100178 M/ P_70000_DISP" u="1"/>
        <s v="KADAR BUDHI-KROYA_DISPENSER KENJOY 50_16500_PCS" u="1"/>
        <s v="KADAR BUDHI-KROYA_KUAS ENTER 2_17500_LSN" u="1"/>
        <s v="KADAR BUDHI-KROYA_GLITTER PVC 12 (8891-7)_42500_LSN" u="1"/>
        <s v="KADAR BUDHI-KROYA_DISPENSER PLAKBAND BESI A 806 MOSHI-MOSHI_14000_PCS" u="1"/>
        <s v="KADAR BUDHI-KROYA_CLEAR HOLDER UTN CH 060 HIJAU_300000_LSN" u="1"/>
        <s v="KADAR BUDHI-KROYA_CLEAR HOLDER UTN CH 060 MERAH_300000_LSN" u="1"/>
        <s v="KADAR BUDHI-KROYA_CLEAR HOLDER UTN CH 060 HITAM_300000_LSN" u="1"/>
        <s v="KADAR BUDHI-KROYA_CLEAR HOLDER UTN CH 080 BIRU_300000_LSN" u="1"/>
        <s v="KADAR BUDHI-KROYA_CLEAR HOLDER UTN CH 040 HIJAU_250000_LSN" u="1"/>
        <s v="KADAR BUDHI-KROYA_CLEAR HOLDER UTN CH 040 BIRU_250000_LSN" u="1"/>
        <s v="KADAR BUDHI-KROYA_CLEAR HOLDER UTN CH 040 MERAH_250000_LSN" u="1"/>
        <s v="KADAR BUDHI-KROYA_CLEAR HOLDER UTN CH 040 HITAM_250000_LSN" u="1"/>
        <s v="KADAR BUDHI-KROYA_MAP TOPLA 8820 MIX_150000_LSN" u="1"/>
        <s v="KADAR BUDHI-KROYA_OIL PASTEL USAGI 12W_6666.66666666667_PCS" u="1"/>
        <s v="KADAR BUDHI-KROYA_ISI STAPLER 13/8 JOSS_18500_PAK" u="1"/>
        <s v="KADAR BUDHI-KROYA_ISI GEL DTIAN GR-089 (12PCS TABUNG)_168000_BOX" u="1"/>
        <s v="SBM-SEMARANG_GARISAN SABLON 250_16000_LSN" u="1"/>
        <s v="SBM-SEMARANG_GARISAN SABLON 290_60000_LSN" u="1"/>
        <s v="SBM-SEMARANG_ISI GEL TZ-501 R BIRU_11750_LSN" u="1"/>
        <s v="LARIS BARU-MUNTILAN_BP GEL TIZO 31035F FANCY_18000_LSN" u="1"/>
        <s v="LARIS BARU-MUNTILAN_BP GEL TIZO TG 348F FANCY_18000_LSN" u="1"/>
        <s v="LARIS BARU-MUNTILAN_BP TIZO TG 30541F FANCY_18000_LSN" u="1"/>
        <s v="LARIS BARU-MUNTILAN_BP TIZO TG 30802F S3 FANCY_18000_LSN" u="1"/>
        <s v="SULUNG-SEMARANG_STICKER NAMA FANCY MIX_25000_LSN" u="1"/>
        <s v="SULUNG-SEMARANG_JANGKA A5 3328 FANCY_65000_LSN" u="1"/>
        <s v="SULUNG-SEMARANG_GARISAN BESI TF 100 CM_350000_LSN" u="1"/>
        <s v="SISWA-MUNTILAN_OIL PASTEL DEBOZZ 12W_100000_LSN" u="1"/>
        <s v="SISWA-MUNTILAN_ELEVATED TRAY MICROTOP 603_80000_PCS" u="1"/>
        <s v="SISWA-MUNTILAN_LETTER TRAY ESELON DT-03 3 SUSUN_75000_PCS" u="1"/>
        <s v="SISWA-MUNTILAN_ID CARD B2 IMPORT_425_PCS" u="1"/>
        <s v="LARIS BARU-MUNTILAN_MAP ZIPPER REST BERDIRI WARNA KUNING_90000_LSN" u="1"/>
        <s v="LARIS BARU-MUNTILAN_MAP ZIPPER REST BERDIRI WARNA BARU_90000_LSN" u="1"/>
        <s v="LARIS BARU-MUNTILAN_MAP ZIPPER REST BERDIRI WARNA PINK_90000_LSN" u="1"/>
        <s v="LARIS BARU-MUNTILAN_MAP ZIPPER REST BERDIRI WARNA UNGU_90000_LSN" u="1"/>
        <s v="BIMA-CILACAP_SULING YAMAHA_475000_LSN" u="1"/>
        <s v="BIMA-CILACAP_BALON LK 10078_75000_PAK" u="1"/>
        <s v="BIMA-CILACAP_ASAHAN TOPLES 158 SANRIO_75000_TOP" u="1"/>
        <s v="BIMA-CILACAP_ASAHAN TOPLES 623 KUROMI_100000_TOP" u="1"/>
        <s v="AF TOYS-KENDAL_P CASE XLG BD 193-27_17500_PCS" u="1"/>
        <s v="AF TOYS-KENDAL_P CASE XLG BD 194-26_17500_PCS" u="1"/>
        <s v="AF TOYS-KENDAL_ASAHAN TOPLES R-5833 BOTOL SUSU (20PCS)_51500_TOP" u="1"/>
        <s v="INDOFOTOCOPY-PARAKAN_GARISAN MIKA 30CM ENTER 675_9000_LSN" u="1"/>
        <s v="INDOFOTOCOPY-PARAKAN_BOOK END SB-8899_25000_PCS" u="1"/>
        <s v="ROYYAN-SOLO_TAS JASMIN KECIL_32000_LSN" u="1"/>
        <s v="ROYYAN-SOLO_TAS JASMIN TANGGUNG_41000_LSN" u="1"/>
        <s v="ROYYAN-SOLO_TAS JASMIN BESAR_52500_LSN" u="1"/>
        <s v="GUNUNG JATI-CIREBON_TAS TALI GG-03 BESAR GILAP_120000_LSN" u="1"/>
        <s v="ANUGRAH SEJAHTERA-PURWOKERTO_CUTTER TACO 88 BESAR_33000_LSN" u="1"/>
        <s v="MERPATI-MALANG_GARISAN KAYU ENTER 1 METER_8000_PCS" u="1"/>
        <s v="METRO JAYA-KROYA_STIP W/B CLEAR B_40000_LSN" u="1"/>
        <s v="GRAFIKA-JEPARA_BENDERA MERAH/ PUTIH TALI TRISULA_4000_PCS" u="1"/>
        <s v="SISWA-WONOSOBO_MECHPEN TIZO 01730_20000_LSN" u="1"/>
        <s v="SISWA 2-MADIUN_TAS BATIK T ALPINDO_27500_LSN" u="1"/>
        <s v="CASH-SEMARANG_BINDER NOTE B5-60 FPHY 002_35000_PCS" u="1"/>
        <s v="DEWI-KLATEN_ASAHAN 8811_1750_PCS" u="1"/>
        <s v="DEWI-KLATEN_ASAHAN XXY-1868_1750_PCS" u="1"/>
        <s v="DEWI-KLATEN_ASAHAN TOPLES ALPUKAT 8096_1750_PCS" u="1"/>
        <s v="DEWI-KLATEN_ASAHAN UC-128A_1750_PCS" u="1"/>
        <s v="DEWI-KLATEN_ASAHAN DY-347_1750_PCS" u="1"/>
        <s v="DEWI-KLATEN_KERTAS KREP JERSY M/P KECIL_7000_PAK" u="1"/>
        <s v="DEWI-KLATEN_CAT AIR OPINI 110_99000_LSN" u="1"/>
        <s v="DEWI-KLATEN_BP PELNA ULIR 01 HT_52500_GRS" u="1"/>
        <s v="DEWI-KLATEN_BP GEL ZHIXIN G 3109_19000_LSN" u="1"/>
        <s v="DEWI-KLATEN_BP GEL ZHIXIN G 5017_19000_LSN" u="1"/>
        <s v="DEWI-KLATEN_BP JL-212 + ISI_18500_LSN" u="1"/>
        <s v="METRO-PURWOKERTO_STABILLO TIZO TF-616_65000_PAK" u="1"/>
        <s v="METRO-PURWOKERTO_BP GEL MD-017A 6W + BULU (24)_95000_LSN" u="1"/>
        <s v="METRO-PURWOKERTO_BP HITECH JOSS GP-168 0.28MM_28000_LSN" u="1"/>
        <s v="METRO-PURWOKERTO_BP HITECH JOSS-188 B 0.28MM BIRU_28000_LSN" u="1"/>
        <s v="METRO-PURWOKERTO_BP TF 1022_20000_LSN" u="1"/>
        <s v="METRO-PURWOKERTO_BP GEL KOALA GP-168_28000_LSN" u="1"/>
        <s v="METRO-PURWOKERTO_BP GEL TF-1190 0.3MM HIGHTECH (H)_33000_LSN" u="1"/>
        <s v="METRO-PURWOKERTO_BP GEL TF-1190 0.3MM HIGHTECH (B)_33000_LSN" u="1"/>
        <s v="METRO-PURWOKERTO_BP TF-3115 HIGHTECH KNOCK_45000_LSN" u="1"/>
        <s v="METRO-PURWOKERTO_BP ZHIXIN G 212 WARNA + ISI MINI_22500_LSN" u="1"/>
        <s v="METRO-PURWOKERTO_BP GEL ZUI XUA HY-1020 HITAM_18500_LSN" u="1"/>
        <s v="METRO-PURWOKERTO_BP GEL DTIAN DT-612_18500_LSN" u="1"/>
        <s v="METRO-PURWOKERTO_BP GEL DTIAN A 93_18500_LSN" u="1"/>
        <s v="METRO-PURWOKERTO_STAPLER V TECH HD 45L_105000_PCS" u="1"/>
        <s v="METRO-PURWOKERTO_GARISAN SET 20CM 8208 (1 BOX=40 PCS)_3750_PCS" u="1"/>
        <s v="METRO-PURWOKERTO_GARISAN SET 20CM 8182 (1 BOX=40 PCS)_3750_PCS" u="1"/>
        <s v="METRO-PURWOKERTO_GARISAN SET 20CM 8177 (1 BOX=40 PCS)_3750_PCS" u="1"/>
        <s v="METRO-PURWOKERTO_ISI BENSIA LANTU LT 11-32_2750_PAK" u="1"/>
        <s v="METRO-PURWOKERTO_BENSIA 13LM1 (6212)_87500_BOX" u="1"/>
        <s v="METRO-PURWOKERTO_BENSIA 03LM4 (6202)_73500_BOX" u="1"/>
        <s v="METRO-PURWOKERTO_BENSIA CYLN 6203/ 5333_87500_BOX" u="1"/>
        <s v="METRO-PURWOKERTO_GARISAN KM-7733_2500_PCS" u="1"/>
        <s v="METRO-PURWOKERTO_GARISAN KM-8833_2500_PCS" u="1"/>
        <s v="METRO-PURWOKERTO_GARISAN ZH-248 _1600_PCS" u="1"/>
        <s v="METRO-PURWOKERTO_BENSIA 05LM2 (6021)_73500_BOX" u="1"/>
        <s v="METRO-PURWOKERTO_BP DEBOZZ 0.28 DB-GP 800 HI-Q_32500_LSN" u="1"/>
        <s v="METRO-PURWOKERTO_BP DEBOZZ 0.28 DB-GP 800 BIRU_32500_LSN" u="1"/>
        <s v="METRO-PURWOKERTO_GARISAN SEGITIGA KOJIKO NO.6_40000_LSN" u="1"/>
        <s v="METRO-PURWOKERTO_GARISAN SEGITIGA KOJIKO NO.8_100000_LSN" u="1"/>
        <s v="METRO-PURWOKERTO_GARISAN BT NO.6 SEGITIGA_65000_LSN" u="1"/>
        <s v="METRO-PURWOKERTO_GARISAN BT NO.8 SEGITIGA_150000_LSN" u="1"/>
        <s v="METRO-PURWOKERTO_GARISAN BT NO 15 SEGITIGA_325000_LSN" u="1"/>
        <s v="METRO-PURWOKERTO_GARISAN BESI V-TRO 30CM_40000_LSN" u="1"/>
        <s v="METRO-PURWOKERTO_GARISAN BESI 30 CM YOEKER (5030) ORANYE_40000_LSN" u="1"/>
        <s v="METRO-PURWOKERTO_GARISAN TF 1989 LINGKARAN_17500_LSN" u="1"/>
        <s v="METRO-PURWOKERTO_GARISAN BESI 30CM ENTER TEBAL_58000_LSN" u="1"/>
        <s v="METRO-PURWOKERTO_GARISAN BESI 50CM ENTER TEBAL_90000_LSN" u="1"/>
        <s v="METRO-PURWOKERTO_GUNTING IDEAL DR 5_60000_LSN" u="1"/>
        <s v="METRO-PURWOKERTO_GUNTING IDEAL DR 6_70000_LSN" u="1"/>
        <s v="METRO-PURWOKERTO_GUNTING TREND SS_32500_LSN" u="1"/>
        <s v="METRO-PURWOKERTO_GUNTING TREND MM_40000_LSN" u="1"/>
        <s v="METRO-PURWOKERTO_GUNTING TREND LL_42500_LSN" u="1"/>
        <s v="METRO-PURWOKERTO_GUNTING STAINLESS SQ 05 B HITAM_45000_LSN" u="1"/>
        <s v="METRO-PURWOKERTO_GUNTING STAINLESS SQUEZZY SQ06C WARNA_3750_PCS" u="1"/>
        <s v="METRO-PURWOKERTO_GARISAN BESI TF 100 CM_350000_LSN" u="1"/>
        <s v="METRO-PURWOKERTO_GARISAN 1M TIPIS_175000_LSN" u="1"/>
        <s v="METRO-PURWOKERTO_GARISAN 1M MIKA_400000_LSN" u="1"/>
        <s v="METRO-PURWOKERTO_BP TF G 3114 0.3MM HIGHTECH KNOCK_45000_LSN" u="1"/>
        <s v="METRO-PURWOKERTO_BINDER NOTE HYB - 86801 A5_25000_PCS" u="1"/>
        <s v="METRO-PURWOKERTO_BINDER NOTE HYB - 86803 A5_25000_PCS" u="1"/>
        <s v="METRO-PURWOKERTO_BINDER NOTE JHYB - 64840 A5_25000_PCS" u="1"/>
        <s v="METRO-PURWOKERTO_BINDER NOTE HYB - 86804 A5_25000_PCS" u="1"/>
        <s v="METRO-PURWOKERTO_BINDER NOTE HYB - 86802 A5_25000_PCS" u="1"/>
        <s v="METRO-PURWOKERTO_BINDER NOTE A5 WENGU 0164_30000_PCS" u="1"/>
        <s v="METRO-PURWOKERTO_BN WENGU B5-B 0164 (4W)_32500_PCS" u="1"/>
        <s v="METRO-PURWOKERTO_NOTEBOOK 76205_40000_PCS" u="1"/>
        <s v="METRO-PURWOKERTO_BINDER NOTE JHYB - 03306 B5_32500_PCS" u="1"/>
        <s v="METRO-PURWOKERTO_NOTEBOOK 76203_40000_PCS" u="1"/>
        <s v="METRO-PURWOKERTO_NOTEBOOK B078 (B5）_35000_PCS" u="1"/>
        <s v="METRO-PURWOKERTO_BINDER NOTE HYB - 15802 B5_32500_PCS" u="1"/>
        <s v="METRO-PURWOKERTO_BINDER NOTE HYB - 15803 B5_32500_PCS" u="1"/>
        <s v="METRO-PURWOKERTO_POMPA + BALON 2000 (10)_25000_PCS" u="1"/>
        <s v="METRO-PURWOKERTO_POMPA + BALON 16EA-1 (16)_15000_PCS" u="1"/>
        <s v="METRO-PURWOKERTO_SAMPUL ROLL DUST 454_8500_ROL" u="1"/>
        <s v="METRO-PURWOKERTO_NOTEBOOK SPIRAL A5 LB-2529-22_15000_PCS" u="1"/>
        <s v="METRO-PURWOKERTO_NOTEBOOK SPIRAL A5 LB-2529-24_15000_PCS" u="1"/>
        <s v="METRO-PURWOKERTO_NOTEBOOK SPIRAL A5 LB-2529-25_15000_PCS" u="1"/>
        <s v="METRO-PURWOKERTO_NOTEBOOK SPIRAL A5 8007_15000_PCS" u="1"/>
        <s v="METRO-PURWOKERTO_MAP ZIPPER F 53 A6-16C IMP (KN/MR///PT)_25000_LSN" u="1"/>
        <s v="METRO-PURWOKERTO_MAP A6 KOTAK 03_60000_LSN" u="1"/>
        <s v="METRO-PURWOKERTO_MAP REST A5-16C_30000_LSN" u="1"/>
        <s v="METRO-PURWOKERTO_MAP KANCING BF-19 MERAH_25000_LSN" u="1"/>
        <s v="METRO-PURWOKERTO_MAP KANCING BF-19 KUNING_25000_LSN" u="1"/>
        <s v="METRO-PURWOKERTO_MAP KANCING BF-19 HIJAU_25000_LSN" u="1"/>
        <s v="METRO-PURWOKERTO_MAP KANCING BF-19 BIRU_25000_LSN" u="1"/>
        <s v="METRO-PURWOKERTO_MAP KANCING BF-19 PUTIH_25000_LSN" u="1"/>
        <s v="METRO-PURWOKERTO_MAP AMPLOP MICROTOP DATA F 53_20000_LSN" u="1"/>
        <s v="METRO-PURWOKERTO_MAP FILE RET 1803-1 A6_3750_PCS" u="1"/>
        <s v="METRO-PURWOKERTO_MAP FILE RET 1801-1 A6_3875_PCS" u="1"/>
        <s v="METRO-PURWOKERTO_MAP FILE RET 1804-1 A6_3875_PCS" u="1"/>
        <s v="METRO-PURWOKERTO_MAP FILE RET 1802-1 A6_3541.66666666667_PCS" u="1"/>
        <s v="METRO-PURWOKERTO_MAP A6 KUPU_60000_LSN" u="1"/>
        <s v="METRO-PURWOKERTO_MAP ZIPPER REST / JALA BERDIRI A5 SIKA HJ_9166.66666666667_PCS" u="1"/>
        <s v="METRO-PURWOKERTO_MAP ZIPPER REST / JALA BERDIRI A5 SIKA KN_9166.66666666667_PCS" u="1"/>
        <s v="METRO-PURWOKERTO_MAP ZIPPER REST / JALA BERDIRI A5 SIKA HT_9166.66666666667_PCS" u="1"/>
        <s v="METRO-PURWOKERTO_MAP ZIPPER REST / JALA BERDIRI A5 SIKA BR_9166.66666666667_PCS" u="1"/>
        <s v="METRO-PURWOKERTO_MAP ZIPPER KANCING 2 DOVE MERAH_15000_PCS" u="1"/>
        <s v="METRO-PURWOKERTO_MAP KANCING 2 DOVE HIJAU/ BIRU_180000_LSN" u="1"/>
        <s v="METRO-PURWOKERTO_MAP ZIPPER KANCING 2 DOVE HJ_15000_PCS" u="1"/>
        <s v="METRO-PURWOKERTO_MAP ZIPPER KANCING 2 DOVE BIRU_15000_PCS" u="1"/>
        <s v="METRO-PURWOKERTO_ZIPPER FILE TOPLA 1928 HJ_16250_PCS" u="1"/>
        <s v="METRO-PURWOKERTO_ZIPPER FILE TOPLA 1928 MR_16250_PCS" u="1"/>
        <s v="METRO-PURWOKERTO_ZIPPER FILE TOPLA 1928 KN_16250_PCS" u="1"/>
        <s v="METRO-PURWOKERTO_ZIPPER FILE TOPLA 1928 BR_16250_PCS" u="1"/>
        <s v="METRO-PURWOKERTO_MAP TOPLA 3090 MIX (MR/ KN/ HT/ HJ/ OR)_210000_LSN" u="1"/>
        <s v="METRO-PURWOKERTO_MAP KANCING TOPLA 3080 HJ_200000_LSN" u="1"/>
        <s v="METRO-PURWOKERTO_MAP KANCING TOPLA 3080 KN_200000_LSN" u="1"/>
        <s v="METRO-PURWOKERTO_MAP KANCING TOPLA 3080 HITAM_200000_LSN" u="1"/>
        <s v="METRO-PURWOKERTO_MAP KANCING TOPLA 3080 UNGU_200000_LSN" u="1"/>
        <s v="METRO-PURWOKERTO_MAP KANCING 4 UTN PINK_175000_LSN" u="1"/>
        <s v="METRO-PURWOKERTO_MAP KANCING 4 UTN HITAM_175000_LSN" u="1"/>
        <s v="METRO-PURWOKERTO_MAP ZIPPER JALA ENTER MERAH_120000_LSN" u="1"/>
        <s v="METRO-PURWOKERTO_MAP ZIPPER JALA ENTER BIRU_120000_LSN" u="1"/>
        <s v="METRO-PURWOKERTO_MAP ZIPPER JALA ENTER KUNING_120000_LSN" u="1"/>
        <s v="METRO-PURWOKERTO_MAP ZIPPER JALA ENTER HIJAU_120000_LSN" u="1"/>
        <s v="METRO-PURWOKERTO_MAP ZIPPER KANCING 2 SIKA HIJAU_150000_LSN" u="1"/>
        <s v="METRO-PURWOKERTO_MAP ZIPPER KANCING 2 SIKA MERAH_150000_LSN" u="1"/>
        <s v="METRO-PURWOKERTO_MAP KANCING 2 WARNA HIJAU_175000_LSN" u="1"/>
        <s v="METRO-PURWOKERTO_MAP KANCING 2 WARNA UNGU_175000_LSN" u="1"/>
        <s v="METRO-PURWOKERTO_TAS TIDUR GGH-L (6 MOTIF)_125000_LSN" u="1"/>
        <s v="METRO-PURWOKERTO_TAS TIDUR GGH-M (6 MOTIF)_100000_LSN" u="1"/>
        <s v="METRO-PURWOKERTO_TAS TIDUR GGH-S (6 MOTIF)_75000_LSN" u="1"/>
        <s v="METRO-PURWOKERTO_DOKUMEN REST HD-55_300000_LSN" u="1"/>
        <s v="METRO-PURWOKERTO_DOKUMEN RISLETING INFINITY_240000_LSN" u="1"/>
        <s v="METRO-PURWOKERTO_DOKUMEN RISLETING PRESTIGE_250000_LSN" u="1"/>
        <s v="METRO-PURWOKERTO_DOKUMEN RISLETING OPTIMA_325000_LSN" u="1"/>
        <s v="METRO-PURWOKERTO_DOKUMEN RISTLETING ELEGANCE_375000_LSN" u="1"/>
        <s v="METRO-PURWOKERTO_DOKUMEN RISLETING DK 512 AUTENTIK_300000_LSN" u="1"/>
        <s v="METRO-PURWOKERTO_DOKUMEN REST CONCEPTION_250000_LSN" u="1"/>
        <s v="METRO-PURWOKERTO_DOKUMEN RISLETING BRILLIANT_300000_LSN" u="1"/>
        <s v="METRO-PURWOKERTO_DOK KEEPER 20LB YUSHINCA  (BR/ MR/ HJ/ HT)_450000_LSN" u="1"/>
        <s v="METRO-PURWOKERTO_NOTEBOOK SPIRAL 28850-67_95000_LSN" u="1"/>
        <s v="METRO-PURWOKERTO_NOTEBOOK SPIRAL 28850-64_95000_LSN" u="1"/>
        <s v="METRO-PURWOKERTO_NOTEBOOK SPIRAL 50100-71_95000_LSN" u="1"/>
        <s v="METRO-PURWOKERTO_NOTEBOOK SPIRAL 28850-61_95000_LSN" u="1"/>
        <s v="METRO-PURWOKERTO_N BOOK A6 114_100000_LSN" u="1"/>
        <s v="METRO-PURWOKERTO_NOTEBOOK 18100-62_225000_LSN" u="1"/>
        <s v="METRO-PURWOKERTO_MEMO PAD SPIRAL ALFA 403 BATIK_4583.33333333333_PCS" u="1"/>
        <s v="METRO-PURWOKERTO_MEMO PAD SPIRAL ALFA 404 BATIK_3333.33333333333_PCS" u="1"/>
        <s v="METRO-PURWOKERTO_BLOCK NOTE SPIRAL ENTER 403_9166.66666666667_PCS" u="1"/>
        <s v="METRO-PURWOKERTO_BLOCK NOTE SPIRAL ENTER 404_8333.33333333333_PCS" u="1"/>
        <s v="METRO-PURWOKERTO_NOTEBOOK GLITTER JT 7050-19_7916.66666666667_PCS" u="1"/>
        <s v="METRO-PURWOKERTO_NOTEBOOK 70100-2_60000_LSN" u="1"/>
        <s v="METRO-PURWOKERTO_NOTEBOOK 70100-11_60000_LSN" u="1"/>
        <s v="METRO-PURWOKERTO_NOTEBOOK GLITTER JT 7050-20_7916.66666666667_PCS" u="1"/>
        <s v="METRO-PURWOKERTO_NB POCKET 25-10_22500_PCS" u="1"/>
        <s v="METRO-PURWOKERTO_AGENDA 25-01_30000_PCS" u="1"/>
        <s v="METRO-PURWOKERTO_AGENDA  5814_20000_PCS" u="1"/>
        <s v="METRO-PURWOKERTO_AGENDA 48K 6213_12500_PCS" u="1"/>
        <s v="METRO-PURWOKERTO_AGENDA KERJA WK-125_25000_PCS" u="1"/>
        <s v="METRO-PURWOKERTO_AGENDA 48K-1 HITAM_21000_PCS" u="1"/>
        <s v="METRO-PURWOKERTO_AGENDA 50K BC-511 (35-50)_13000_PCS" u="1"/>
        <s v="METRO-PURWOKERTO_AGENDA JB 6132_18000_PCS" u="1"/>
        <s v="METRO-PURWOKERTO_MAP L SIKA AC-105 PUTIH_15000_LSN" u="1"/>
        <s v="METRO-PURWOKERTO_CLEAR HOLDER 20LB VTRO K_165000_LSN" u="1"/>
        <s v="METRO-PURWOKERTO_CLEAR HOLDER 20LB MICROTOP (HJ/ OR/ PINK/ BR/ ABU)_100000_LSN" u="1"/>
        <s v="METRO-PURWOKERTO_CLEAR HOLDER 40LB MICROTOP (HT/ ABU/ PINK/ UNGU/ HJ)_175000_LSN" u="1"/>
        <s v="METRO-PURWOKERTO_CLEAR HOLDER 20 ENTER (MR, BR, HJ, KN, HT)_200000_LSN" u="1"/>
        <s v="METRO-PURWOKERTO_CLEAR HOLDER 40 ENTER MIX_250000_LSN" u="1"/>
        <s v="METRO-PURWOKERTO_CLEAR HOLDER UTN CH 040 MERAH_250000_LSN" u="1"/>
        <s v="METRO-PURWOKERTO_CLEAR HOLDER UTN CH 040 HIJAU_250000_LSN" u="1"/>
        <s v="METRO-PURWOKERTO_CLEAR HOLDER UTN CH 040 HITAM_250000_LSN" u="1"/>
        <s v="METRO-PURWOKERTO_CLEAR HOLDER UTN CH 040 BIRU_250000_LSN" u="1"/>
        <s v="METRO-PURWOKERTO_CLEAR HOLDER UTN CH 020 1 KOL MIX_175000_LSN" u="1"/>
        <s v="METRO-PURWOKERTO_BUKU MEWARNAI 2201 (4 GAMBAR)_3750_PCS" u="1"/>
        <s v="METRO-PURWOKERTO_BOX FILE TYLO C 306 ORANGE(3)_15000_PCS" u="1"/>
        <s v="METRO-PURWOKERTO_BOX FILE TYLO C 306 HJ(3)_15000_PCS" u="1"/>
        <s v="METRO-PURWOKERTO_BOX FILE TYLO C 306 HT(5)_15000_PCS" u="1"/>
        <s v="METRO-PURWOKERTO_BOX FILE TYLO C 306 M(3)_15000_PCS" u="1"/>
        <s v="METRO-PURWOKERTO_BOX FILE KANCING  LIPAT ENTER HITAM_175000_LSN" u="1"/>
        <s v="METRO-PURWOKERTO_BOX FILE MICROTOP A.648/ 4 SUSUN_43750_PCS" u="1"/>
        <s v="METRO-PURWOKERTO_BOX FILE MICROTOP A.618/ 3 SUSUN_30625_PCS" u="1"/>
        <s v="METRO-PURWOKERTO_NOTEBOOK SPIRAL 8417_14583.3333333333_PCS" u="1"/>
        <s v="METRO-PURWOKERTO_AGENDA 60K 2960_10500_PCS" u="1"/>
        <s v="METRO-PURWOKERTO_AGENDA 36K B5672-71_15000_PCS" u="1"/>
        <s v="METRO-PURWOKERTO_AGENDA 5674-100K_7500_PCS" u="1"/>
        <s v="METRO-PURWOKERTO_GUNTING STAINLESS SQ 04 C WARNA_42500_LSN" u="1"/>
        <s v="METRO-PURWOKERTO_BENSIA 10LM1 (6209)_87500_BOX" u="1"/>
        <s v="METRO-PURWOKERTO_NOTEBOOK 76208_40000_PCS" u="1"/>
        <s v="METRO-PURWOKERTO_NOTEBOOK B1012 (B5）_35000_PCS" u="1"/>
        <s v="METRO-PURWOKERTO_BINDER NOTE JHYB - 03305 B5_32500_PCS" u="1"/>
        <s v="METRO-PURWOKERTO_NOTEBOOK B0217 (B5）_35000_PCS" u="1"/>
        <s v="SAMI LARIS-KLATEN_GARISAN LIPAT 30CM 6623 (1 BOX=40 PCS)_1300_PCS" u="1"/>
        <s v="SAMI LARIS-KLATEN_TALI METALIK ID CARD PEONY MERAH_500_PCS" u="1"/>
        <s v="SAMI LARIS-KLATEN_TALI METALIK ID CARD PEONY BIRU_500_PCS" u="1"/>
        <s v="SAMI LARIS-KLATEN_TALI METALIK ID CARD PEONY KUNING_500_PCS" u="1"/>
        <s v="SAMI LARIS-KLATEN_TALI METALIK ID CARD PEONY HIJAU_500_PCS" u="1"/>
        <s v="SAMI LARIS-KLATEN_TALI METALIK ID CARD PEONY HITAM_500_PCS" u="1"/>
        <s v="SAMI LARIS-KLATEN_TALI METALIK ID CARD PEONY ORANYE_500_PCS" u="1"/>
        <s v="SAMI LARIS-KLATEN_JANGKA MS-4001 KOALA_85000_LSN" u="1"/>
        <s v="SAMI LARIS-KLATEN_STABILLO TOZCHA TZ 8001_26000_LSN" u="1"/>
        <s v="SAMI LARIS-KLATEN_TIPEX KERTAS MINI 0857 MIX_26500_LSN" u="1"/>
        <s v="SAMI LARIS-KLATEN_GARISAN SET 20 CM ZX-018_2000_PCS" u="1"/>
        <s v="SAMI LARIS-KLATEN_GARISAN SET 20 CM ZX-019_2000_PCS" u="1"/>
        <s v="SAMI LARIS-KLATEN_GARISAN SET 20CM 8182 (1 BOX=40 PCS)_3300_PCS" u="1"/>
        <s v="SAMI LARIS-KLATEN_GARISAN SET 20CM 8208 (1 BOX=40 PCS)_3300_PCS" u="1"/>
        <s v="SAMI LARIS-KLATEN_GARISAN SET 20CM 8177 (1 BOX=40 PCS)_3300_PCS" u="1"/>
        <s v="SAMI LARIS-KLATEN_PC GASTA PC-201M METALIK_55000_LSN" u="1"/>
        <s v="SAMI LARIS-KLATEN_ZIPPER FILE CLEAR HOLDER TOPLA 555 20 FILE BIRU_25833.3333333333_PCS" u="1"/>
        <s v="SAMI LARIS-KLATEN_ZIPPER FILE CLEAR HOLDER TOPLA 555 20 FILE HIJAU_25833.3333333333_PCS" u="1"/>
        <s v="SAMI LARIS-KLATEN_ZIPPER FILE CLEAR HOLDER TOPLA 555 20 FILE KUNING_25833.3333333333_PCS" u="1"/>
        <s v="SAMI LARIS-KLATEN_ZIPPER FILE CLEAR HOLDER TOPLA 555 20 FILE MERAH_25833.3333333333_PCS" u="1"/>
        <s v="SAMI LARIS-KLATEN_ZIPPER FILE CLEAR HOLDER TOPLA 555 40 FILE BIRU_33208.3333333333_PCS" u="1"/>
        <s v="SAMI LARIS-KLATEN_ZIPPER FILE CLEAR HOLDER TOPLA 555 40 FILE HIJAU_33208.3333333333_PCS" u="1"/>
        <s v="SAMI LARIS-KLATEN_ZIPPER FILE CLEAR HOLDER TOPLA 555 40 FILE KUNING_33208.3333333333_PCS" u="1"/>
        <s v="SAMI LARIS-KLATEN_ZIPPER FILE CLEAR HOLDER TOPLA 555 40 FILE MERAH_33208.3333333333_PCS" u="1"/>
        <s v="SAMI LARIS-KLATEN_ZIPPER FILE CLEAR HOLDER TOPLA 555 60 FILE BIRU_40000_PCS" u="1"/>
        <s v="SAMI LARIS-KLATEN_ZIPPER FILE CLEAR HOLDER TOPLA 555 60 FILE HIJAU_40000_PCS" u="1"/>
        <s v="SAMI LARIS-KLATEN_ZIPPER FILE CLEAR HOLDER TOPLA 555 60 FILE KUNING_40000_PCS" u="1"/>
        <s v="SAMI LARIS-KLATEN_ZIPPER FILE CLEAR HOLDER TOPLA 555 60 FILE MERAH_40000_PCS" u="1"/>
        <s v="SAMI LARIS-KLATEN_ASAHAN PAYU 847 KURA-KURA_12000_BOX" u="1"/>
        <s v="SAMI LARIS-KLATEN_ASAHAN PAYU 831 IKAN_12000_BOX" u="1"/>
        <s v="SAMI LARIS-KLATEN_ASAHAN PAYU 825 KUDA_12000_BOX" u="1"/>
        <s v="SAMI LARIS-KLATEN_ASAHAN PAYU 846 KUDA GOYANG_12000_BOX" u="1"/>
        <s v="SAMI LARIS-KLATEN_ASAHAN PAYU 856 ANJING_12000_BOX" u="1"/>
        <s v="SAMI LARIS-KLATEN_ASAHAN PAYU 827 ANGSA_12000_BOX" u="1"/>
        <s v="SAMI LARIS-KLATEN_ASAHAN PAYU 845 KEPITING_12000_BOX" u="1"/>
        <s v="SAMI LARIS-KLATEN_ASAHAN PAYU 823 AYAM_12000_BOX" u="1"/>
        <s v="SAMI LARIS-KLATEN_ASAHAN PAYU 849 STROBERI_12000_BOX" u="1"/>
        <s v="SAMI LARIS-KLATEN_BK MEWARNAI ART A4 (8 DESIGN)_833.333333333333_PCS" u="1"/>
        <s v="SAMI LARIS-KLATEN_MAP ZIPPER REST / JALA BERDIRI A5 SIKA HJ_7916.66666666667_PCS" u="1"/>
        <s v="SAMI LARIS-KLATEN_MAP ZIPPER REST / JALA BERDIRI A5 SIKA BR_7916.66666666667_PCS" u="1"/>
        <s v="SAMI LARIS-KLATEN_MAP ZIPPER REST / JALA BERDIRI A5 SIKA KN_7916.66666666667_PCS" u="1"/>
        <s v="SAMI LARIS-KLATEN_MAP ZIPPER REST / JALA BERDIRI A5 SIKA HT_7916.66666666667_PCS" u="1"/>
        <s v="AMANAH BARU-WONOGIRI_BP GEL MD-241 BERUANG (36)_90000_LSN" u="1"/>
        <s v="AMANAH BARU-WONOGIRI_BP GEL MD-240 (36)_90000_LSN" u="1"/>
        <s v="AMANAH BARU-WONOGIRI_BP GEL MD-257 GURITA (36)_90000_LSN" u="1"/>
        <s v="AMANAH BARU-WONOGIRI_BP GEL MD-017A 6W + BULU (24)_90000_LSN" u="1"/>
        <s v="AMANAH BARU-WONOGIRI_BP TF-3115 HIGHTECH KNOCK_34500_LSN" u="1"/>
        <s v="AMANAH BARU-WONOGIRI_BP TF G 3114 0.3MM HIGHTECH KNOCK_34500_LSN" u="1"/>
        <s v="AMANAH BARU-WONOGIRI_BP GEL + GANTUNGAN A931_24000_LSN" u="1"/>
        <s v="AMANAH BARU-WONOGIRI_BP GEL + GANTUNGAN 9165_2000_PCS" u="1"/>
        <s v="AMANAH BARU-WONOGIRI_BP GEL + GANTUNGAN 9166_24000_LSN" u="1"/>
        <s v="AMANAH BARU-WONOGIRI_GARISAN LIPAT 30CM 6623 (1 BOX=40 PCS)_1300_PCS" u="1"/>
        <s v="AMANAH BARU-WONOGIRI_GARISAN SET 20CM 8177 (1 BOX=40 PCS)_3750_PCS" u="1"/>
        <s v="AMANAH BARU-WONOGIRI_GARISAN SET 20CM 8208 (1 BOX=40 PCS)_3750_PCS" u="1"/>
        <s v="AMANAH BARU-WONOGIRI_GARISAN SET 20CM 8182 (1 BOX=40 PCS)_3750_PCS" u="1"/>
        <s v="AMANAH BARU-WONOGIRI_ISI GEL PEN DTIAN GR-088 (ISI 6 PCS TABUNG)_102000_BOX" u="1"/>
        <s v="AMANAH BARU-WONOGIRI_ISI GEL DTIAN GR-089 (12PCS TABUNG)_156000_BOX" u="1"/>
        <s v="AMANAH BARU-WONOGIRI_ISI GEL DTIAN DT-090 (20PCS TABUNG)_204000_BOX" u="1"/>
        <s v="AMANAH BARU-WONOGIRI_TIPEX KERTAS NO. 870_26500_LSN" u="1"/>
        <s v="AMANAH BARU-WONOGIRI_TIPEX KERTAS NO. 9489_41000_LSN" u="1"/>
        <s v="AMANAH BARU-WONOGIRI_TIPEX KERTAS NO. 9543_41000_LSN" u="1"/>
        <s v="AMANAH BARU-WONOGIRI_TIPEX KERTAS NO. 9425_41000_LSN" u="1"/>
        <s v="AMANAH BARU-WONOGIRI_TAS KADO GG2 3021-3024_90000_LSN" u="1"/>
        <s v="AMANAH BARU-WONOGIRI_TAS TALI GG-02 TANGGUNG GILAP_100000_LSN" u="1"/>
        <s v="AMANAH BARU-WONOGIRI_TAS TUTUP PITA KADO FG-201 TANGGUNG_95000_LSN" u="1"/>
        <s v="AMANAH BARU-WONOGIRI_TAS TALI GG-02 TANGGUNG GLITTER_105000_LSN" u="1"/>
        <s v="AMANAH BARU-WONOGIRI_TAS TALI GG-02 TANGGUNG TIMBUL_115000_LSN" u="1"/>
        <s v="AMANAH BARU-WONOGIRI_TAS TIDUR GGH-L (6 MOTIF)_125000_LSN" u="1"/>
        <s v="AMANAH BARU-WONOGIRI_TAS TIDUR GGH-S (6 MOTIF)_75000_LSN" u="1"/>
        <s v="AMANAH BARU-WONOGIRI_TAS TIDUR GGH-M (6 MOTIF)_100000_LSN" u="1"/>
        <s v="AMANAH BARU-WONOGIRI_TAS TALI GG-03 BESAR GLITTER_135000_LSN" u="1"/>
        <s v="AMANAH BARU-WONOGIRI_TAS TUTUP PITA KADO FG-301 BESAR_106000_LSN" u="1"/>
        <s v="AMANAH BARU-WONOGIRI_TAS TUTUP PITA KADO FG-401 JUMBO_150000_LSN" u="1"/>
        <s v="AMANAH BARU-WONOGIRI_TAS TALI GG-01 KECIL GLITTER_65000_LSN" u="1"/>
        <s v="AMANAH BARU-WONOGIRI_TAS TALI GG-01 KECIL GILAP_60000_LSN" u="1"/>
        <s v="AMANAH BARU-WONOGIRI_TAS TUTUP PITA KADO FG-101 KECIL_57500_LSN" u="1"/>
        <s v="AMANAH BARU-WONOGIRI_TAS KARUNG 50X35_180000_LSN" u="1"/>
        <s v="AMANAH BARU-WONOGIRI_SKETCH BOOK A4 56183_27500_PCS" u="1"/>
        <s v="AMANAH BARU-WONOGIRI_SKETCH BOOK A4 56172_27500_PCS" u="1"/>
        <s v="AMANAH BARU-WONOGIRI_SKETCH BOOK A4 56181_27500_PCS" u="1"/>
        <s v="AMANAH BARU-WONOGIRI_NOTEBOOK SPIRAL A5 8007_15000_PCS" u="1"/>
        <s v="AMANAH BARU-WONOGIRI_NOTEBOOK SPIRAL A5 8006_15000_PCS" u="1"/>
        <s v="AMANAH BARU-WONOGIRI_STUDY BOARD 876_7500_PCS" u="1"/>
        <s v="AMANAH BARU-WONOGIRI_BUKU MEWARNAI HT 081 (8 GAMBAR)_11250_PCS" u="1"/>
        <s v="AMANAH BARU-WONOGIRI_BUKU MEWARNAI 2251 (4 GAMBAR)_7916.66666666667_PCS" u="1"/>
        <s v="AMANAH BARU-WONOGIRI_BUKU MEWARNAI 9080 (18 GAMBAR)_8333.33333333333_PCS" u="1"/>
        <s v="AMANAH BARU-WONOGIRI_BUKU MEWARNAI AS-0035 +STIKER_7500_PCS" u="1"/>
        <s v="AMANAH BARU-WONOGIRI_AGENDA 7025-25K (BC 333)_9166.66666666667_PCS" u="1"/>
        <s v="AMANAH BARU-WONOGIRI_BUKU MEWARNAI 668 (4 GAMBAR)_12500_PCS" u="1"/>
        <s v="AMANAH BARU-WONOGIRI_BUKU MEWARNAI 2301 (4 GAMBAR)_7500_PCS" u="1"/>
        <s v="AMANAH BARU-WONOGIRI_ISOLASI 608_90000_PAK" u="1"/>
        <s v="AMANAH BARU-WONOGIRI_ASAHAN TOPLES 623 KUROMI_100000_TOP" u="1"/>
        <s v="AMANAH BARU-WONOGIRI_ASAHAN TOPLES 25PCS XLG R-5861_104000_TOP" u="1"/>
        <s v="AMANAH BARU-WONOGIRI_ASAHAN TOPLES R-5857 (17PCS)_72000_TOP" u="1"/>
        <s v="AMANAH BARU-WONOGIRI_ASAHAN 8817 (40)_70000_BOX" u="1"/>
        <s v="AMANAH BARU-WONOGIRI_ASAHAN 8816 (48)_84000_BOX" u="1"/>
        <s v="AMANAH BARU-WONOGIRI_TAPE 4505_9000_ROL" u="1"/>
        <s v="AMANAH BARU-WONOGIRI_PAPAN W/B JL-115_25000_PCS" u="1"/>
        <s v="AMANAH BARU-WONOGIRI_BUKU MEWARNAI 1807 +STIKER (4 GAMBAR)_9166.66666666667_PCS" u="1"/>
        <s v="PRIMA-MADIUN_BP GEL MD-017A 6W + BULU (24)_90000_LSN" u="1"/>
        <s v="PRIMA-MADIUN_BP GEL MD-241 BERUANG (36)_90000_LSN" u="1"/>
        <s v="PRIMA-MADIUN_BP GEL MD-240 (36)_90000_LSN" u="1"/>
        <s v="PRIMA-MADIUN_BP GEL MD-257 GURITA (36)_90000_LSN" u="1"/>
        <s v="PRIMA-MADIUN_ISOLASI 608_90000_PAK" u="1"/>
        <s v="PRIMA-MADIUN_PAPAN WHITE BOARD XG POLOS 20 X 30_17500_PCS" u="1"/>
        <s v="PRIMA-MADIUN_PAPAN WHITE BOARD XG POLOS 25 X 35_22500_PCS" u="1"/>
        <s v="PRIMA-MADIUN_PAPAN WHITE BOARD XG POLOS 30 X 40_26000_PCS" u="1"/>
        <s v="PRIMA-MADIUN_PAPAN WB 3550 35 X 50 (IMPORT)_32500_PCS" u="1"/>
        <s v="PRIMA-MADIUN_GARISAN SABLON/GEOMETRI 095 (1 BOX=50 PCS)_10500_PCS" u="1"/>
        <s v="PRIMA-MADIUN_PAPAN W/B JL-115_25000_PCS" u="1"/>
        <s v="PRIMA-MADIUN_PAPAN W/B JL-116_30000_PCS" u="1"/>
        <s v="PRIMA-MADIUN_PAPAN W/B JL-117_35000_PCS" u="1"/>
        <s v="PRIMA-MADIUN_POMPA + BALON 2000 (10)_25000_PCS" u="1"/>
        <s v="PRIMA-MADIUN_POMPA + BALON 16EA-1 (16)_15000_PCS" u="1"/>
        <s v="PRIMA-MADIUN_TIPEX KERTAS NO. 9259_26500_LSN" u="1"/>
        <s v="PRIMA-MADIUN_TIPEX KERTAS NO. 870_26500_LSN" u="1"/>
        <s v="PRIMA-MADIUN_TIPEX KERTAS NO. 9260_26500_LSN" u="1"/>
        <s v="PRIMA-MADIUN_ASAHAN TOPLES 623 KUROMI_100000_TOP" u="1"/>
        <s v="PRIMA-MADIUN_ASAHAN TOPLES 158 SANRIO_75000_TOP" u="1"/>
        <s v="PRIMA-MADIUN_NOTEBOOK SPIRAL A5 8001_15000_PCS" u="1"/>
        <s v="PRIMA-MADIUN_NOTEBOOK SPIRAL A5 LB-2529-23_15000_PCS" u="1"/>
        <s v="PRIMA-MADIUN_NOTEBOOK SPIRAL A5 LB-2529-22_15000_PCS" u="1"/>
        <s v="PRIMA-MADIUN_NOTEBOOK SPIRAL A5 LB-2529-24_15000_PCS" u="1"/>
        <s v="PRIMA-MADIUN_NOTEBOOK SPIRAL A5 8007_15000_PCS" u="1"/>
        <s v="PRIMA-MADIUN_NOTEBOOK SPIRAL A5 LB-2529-25_15000_PCS" u="1"/>
        <s v="PRIMA-MADIUN_NOTEBOOK SPIRAL A5 8006_15000_PCS" u="1"/>
        <s v="PRIMA-MADIUN_GARISAN BESI 30 CM YOEKER (5030) ORANYE_17000_LSN" u="1"/>
        <s v="PRIMA-MADIUN_GARISAN MIKA 30CM ENTER 675_8750_LSN" u="1"/>
        <s v="PRIMA-MADIUN_GARISAN BUTTERFLY BT 30CM_26780_LSN" u="1"/>
        <s v="PRIMA-MADIUN_KERTAS KREP JERSY M/P KECIL_6500_PAK" u="1"/>
        <s v="PRIMA-MADIUN_DISPENSER TS-0032_14000_PCS" u="1"/>
        <s v="SEMANGAT BARU-YOGYA_KOMPAS ARAH V TECH NO 45_325000_LSN" u="1"/>
        <s v="SEMANGAT BARU-YOGYA_NOTEBOOK SPIRAL 28850-61_85000_LSN" u="1"/>
        <s v="SEMANGAT BARU-YOGYA_NOTEBOOK SPIRAL 28850-62_85000_LSN" u="1"/>
        <s v="SEMANGAT BARU-YOGYA_NOTEBOOK TALI A5-110_204000_LSN" u="1"/>
        <s v="SEMANGAT BARU-YOGYA_NOTEBOOK 18100-68_16500_PCS" u="1"/>
        <s v="SEMANGAT BARU-YOGYA_P CASE KLG KT 6601 FROZEN_125000_LSN" u="1"/>
        <s v="SEMANGAT BARU-YOGYA_P CASE KLG KT 6601 SPIDERMAN_125000_LSN" u="1"/>
        <s v="SEMANGAT BARU-YOGYA_P CASE KLG KT 6601 MOBIL_125000_LSN" u="1"/>
        <s v="SEMANGAT BARU-YOGYA_P CASE KLG KT 6601 AVENGER_125000_LSN" u="1"/>
        <s v="SEMANGAT BARU-YOGYA_P CASE KLG KT 6601 BARBIE_125000_LSN" u="1"/>
        <s v="SEMANGAT BARU-YOGYA_LILIN ANGKA SHINTOENG NO. 1_15000_LSN" u="1"/>
        <s v="SEMANGAT BARU-YOGYA_LILIN ANGKA SHINTOENG NO. 2_15000_LSN" u="1"/>
        <s v="SEMANGAT BARU-YOGYA_LILIN ANGKA SHINTOENG NO. 3_15000_LSN" u="1"/>
        <s v="SEMANGAT BARU-YOGYA_LILIN ANGKA SHINTOENG NO.7_15000_LSN" u="1"/>
        <s v="SISWA-MUNTILAN_ID CARD B3 IMPORT_525_PCS" u="1"/>
        <s v="SISWA-MUNTILAN_ID CARD B4 IMPORT_625_PCS" u="1"/>
        <s v="SISWA-MUNTILAN_ISI STAPLER 13/8 JOSS_18500_PAK" u="1"/>
        <s v="SISWA-MUNTILAN_GARISAN BESI 50CM ENTER TEBAL_80000_LSN" u="1"/>
        <s v="SISWA-MUNTILAN_GARISAN BESI 60CM ENTER TEBAL_90000_LSN" u="1"/>
        <s v="SISWA-MUNTILAN_TIPEX MICROTOP MT 737_90000_LSN" u="1"/>
        <s v="SISWA-MUNTILAN_TIPEX KERTAS DP-902_54000_LSN" u="1"/>
        <s v="SISWA-MUNTILAN_ASAHAN TOPLES 623 KUROMI_100000_TOP" u="1"/>
        <s v="SISWA-MUNTILAN_TIPEX KERTAS NO. 9543_45000_LSN" u="1"/>
        <s v="SISWA-MUNTILAN_GARISAN BUTTERFLY BT 15CM_18880_LSN" u="1"/>
        <s v="SISWA-MUNTILAN_GARISAN BUTTERFLY BT 20CM_21380_LSN" u="1"/>
        <s v="SISWA-MUNTILAN_GARISAN LIPAT 008 (40) 30 CM FANCY_50000_BOX" u="1"/>
        <s v="SISWA-MUNTILAN_TIPEX KERTAS NO.9446_45000_LSN" u="1"/>
        <s v="SISWA-MUNTILAN_TIPEX KERTAS NO.9461_45000_LSN" u="1"/>
        <s v="SISWA-MUNTILAN_TIPEX KERTAS 91038HG_45000_LSN" u="1"/>
        <s v="SISWA-MUNTILAN_TIPEX KERTAS NO.5031_57500_LSN" u="1"/>
        <s v="SISWA-MUNTILAN_TIPEX KERTAS NO.5037_57500_LSN" u="1"/>
        <s v="SISWA-MUNTILAN_TIPEX KERTAS NO.5026_57500_LSN" u="1"/>
        <s v="MAS FAJRUL (UD MEDIA)-KUDUS_BUSINESS FILE SIKA AC-106 PUTIH_18000_LSN" u="1"/>
        <s v="PERDANA-BREBES_MAP TALI SIKA AC-06 HIJAU_19500_LSN" u="1"/>
        <s v="PERDANA-BREBES_MAP TALI SIKA AC-06 BIRU_19500_LSN" u="1"/>
        <s v="PERDANA-BREBES_MAP TALI SIKA AC-06 MERAH_19500_LSN" u="1"/>
        <s v="PERDANA-BREBES_MAP TALI SIKA AC-06 KUNING_19500_LSN" u="1"/>
        <s v="PERDANA-BREBES_MAP TALI SIKA AC-06 PUTIH_19500_LSN" u="1"/>
        <s v="PERDANA-BREBES_STIP W/B ENTER 803 B_40000_LSN" u="1"/>
        <s v="CASH-SEMARANG_TAS 24X20_8000_PCS" u="1"/>
        <s v="CASH-SEMARANG_BP GEL ZUI XUA HY-1020 HITAM_13500_LSN" u="1"/>
        <s v="CASH-SEMARANG_STABILLO TOZCHA TZ 8001_30000_LSN" u="1"/>
        <s v="LESTARI ADHI-MUNTILAN_KOMPAS VTECH VT-45_325000_LSN" u="1"/>
        <s v="LESTARI ADHI-MUNTILAN_COMPASS 60MM_110000_LSN" u="1"/>
        <s v="AL AMIN-WELAHAN_STANDART BK V-TEC ST-065/ 6.5_12500_SET" u="1"/>
        <s v="AL AMIN-WELAHAN_STANDART BK V TECH NO 7_15416.6666666667_PCS" u="1"/>
        <s v="AL AMIN-WELAHAN_BOOK END SB-8877_22500_PCS" u="1"/>
        <s v="AL AMIN-WELAHAN_ZIPPER FILE CLEAR HOLDER TOPLA 555 20 FILE MIX_26500_PCS" u="1"/>
        <s v="AL AMIN-WELAHAN_ZIPPER FILE CLEAR HOLDER TOPLA 555 40 FILE MIX_35000_PCS" u="1"/>
        <s v="AL AMIN-WELAHAN_ZIPPER FILE CLEAR HOLDER TOPLA 555 60 FILE MIX_42000_PCS" u="1"/>
        <s v="AL AMIN-WELAHAN_ASAHAN 8816 (48)_84000_BOX" u="1"/>
        <s v="AL AMIN-WELAHAN_ASAHAN 8817 (40)_84000_BOX" u="1"/>
        <s v="AL AMIN-WELAHAN_TAS KARUNG 50X55_230000_LSN" u="1"/>
        <s v="AL AMIN-WELAHAN_ASAHAN STIP SIKAT LS-607_22500_LSN" u="1"/>
        <s v="AL AMIN-WELAHAN_ASAHAN STIP SIKAT SP-2014_22500_LSN" u="1"/>
        <s v="AL AMIN-WELAHAN_ASAHAN STIP SIKAT SP-8866_22500_LSN" u="1"/>
        <s v="RITA-WONOSOBO_BP GEL FINETECH 0.3 HITAM_90000_LSN" u="1"/>
        <s v="RITA-WONOSOBO_BP GEL KOALA GP-168_45000_LSN" u="1"/>
        <s v="RITA-WONOSOBO_BP TF 1022_27500_LSN" u="1"/>
        <s v="RITA-WONOSOBO_STABILLO TIZO TF-616_70000_PAK" u="1"/>
        <s v="RITA-WONOSOBO_GUNTING KAIBO_5833.33333333333_PCS" u="1"/>
        <s v="RITA-WONOSOBO_GUNTING JUNIOR J 100_57500_LSN" u="1"/>
        <s v="RITA-WONOSOBO_BP GEL DTIAN A 93_22500_LSN" u="1"/>
        <s v="RITA-WONOSOBO_BP GEL DTIAN DT-612_22500_LSN" u="1"/>
        <s v="RITA-WONOSOBO_JANGKA JF 8021_95000_LSN" u="1"/>
        <s v="RITA-WONOSOBO_JANGKA A5 3328 FANCY_73500_LSN" u="1"/>
        <s v="RITA-WONOSOBO_BP TIZO TG 30802F S3 FANCY_30000_LSN" u="1"/>
        <s v="RITA-WONOSOBO_BP GEL TIZO 31763F FANCY_30000_LSN" u="1"/>
        <s v="RITA-WONOSOBO_BP TIZO TG 31475F FANCY_30000_LSN" u="1"/>
        <s v="RITA-WONOSOBO_BP GEL TIZO 31035F FANCY_30000_LSN" u="1"/>
        <s v="RITA-WONOSOBO_BP ZHIXIN ZH 102_30000_LSN" u="1"/>
        <s v="RITA-WONOSOBO_WATER COLOUR ACRYLIC 12W MOZAKI_500000_LSN" u="1"/>
        <s v="RITA-WONOSOBO_CRAYON PUTAR FANCY 1012 / 2012 PANJANG _27083.3333333333_PCS" u="1"/>
        <s v="RITA-WONOSOBO_BENSIA 09LM1 (6213)_84000_BOX" u="1"/>
        <s v="RITA-WONOSOBO_BENSIA LT 1311_95000_BOX" u="1"/>
        <s v="RITA-WONOSOBO_PENSIL 921_3250_PCS" u="1"/>
        <s v="RITA-WONOSOBO_PENSIL 950_3250_PCS" u="1"/>
        <s v="RITA-WONOSOBO_PENSIL 711_3250_PCS" u="1"/>
        <s v="RITA-WONOSOBO_PENSIL 915_3250_PCS" u="1"/>
        <s v="RITA-WONOSOBO_ISI PENSIL COLLEN GOLD 2000_90000_PAK" u="1"/>
        <s v="RITA-WONOSOBO_BP MINI GELL MAXXIST 133C_16000_LSN" u="1"/>
        <s v="RITA-WONOSOBO_BP GEL TF-1191 BODY WR 0.3MM HIGHTECH_45000_LSN" u="1"/>
        <s v="RITA-WONOSOBO_PENSIL TF 788_147000_GRS" u="1"/>
        <s v="RITA-WONOSOBO_DISPENSER BESI ENTER 505_22500_PCS" u="1"/>
        <s v="RITA-WONOSOBO_DISPENSER TS-0032_24000_PCS" u="1"/>
        <s v="RITA-WONOSOBO_JARUM PENTOL HIJAB_25000_PAK" u="1"/>
        <s v="RITA-WONOSOBO_LEM BAKAR STIK 7X30 WOMY PUTIH K_90000_PAK" u="1"/>
        <s v="RITA-WONOSOBO_LEM BAKAR STIK 11X29 WOMY PUTIH B_90000_PAK" u="1"/>
        <s v="RITA-WONOSOBO_ASAHAN TAS H POTTER 378 E (48)_66000_BOX" u="1"/>
        <s v="RITA-WONOSOBO_ASAHAN 8811_2500_PCS" u="1"/>
        <s v="RITA-WONOSOBO_ASAHAN NO.8807_2500_PCS" u="1"/>
        <s v="RITA-WONOSOBO_ASAHAN TY808_2500_PCS" u="1"/>
        <s v="RITA-WONOSOBO_ASAHAN TOPLES TR 385 HIPPO (54)_54000_BOX" u="1"/>
        <s v="RITA-WONOSOBO_ASAHAN KFC_55000_BOX" u="1"/>
        <s v="RITA-WONOSOBO_ASAHAN CL-888 (ISI 60)_2083.33333333333_PCS" u="1"/>
        <s v="RITA-WONOSOBO_ASAHAN SC 6023 (1 BOX=24 PCS)_37000_LSN" u="1"/>
        <s v="RITA-WONOSOBO_ASAHAN DMS 030_94500_BOX" u="1"/>
        <s v="RITA-WONOSOBO_ASAHAN SH 002_52500_BOX" u="1"/>
        <s v="RITA-WONOSOBO_ASAHAN TT 910 (48)_55000_BOX" u="1"/>
        <s v="RITA-WONOSOBO_TALI JEPITAN HITAM BESI_800_PCS" u="1"/>
        <s v="RITA-WONOSOBO_GLITTER Y-01_27500_LSN" u="1"/>
        <s v="RITA-WONOSOBO_GLITTER Y-03_27500_LSN" u="1"/>
        <s v="RITA-WONOSOBO_GLITTER Y-04_2291.66666666667_PCS" u="1"/>
        <s v="RITA-WONOSOBO_GLITTER Y-02_27500_LSN" u="1"/>
        <s v="RITA-WONOSOBO_PC MAGNIT 3578-20_35416.6666666667_PCS" u="1"/>
        <s v="RITA-WONOSOBO_PENSIL CASE A-6500_30000_PCS" u="1"/>
        <s v="RITA-WONOSOBO_PC MAGNIT A 6682_30000_PCS" u="1"/>
        <s v="RITA-WONOSOBO_PC MAGNIT B 35189_29166.6666666667_PCS" u="1"/>
        <s v="RITA-WONOSOBO_PENSIL CASE 8300D TIMBUL_41666.6666666667_PCS" u="1"/>
        <s v="RITA-WONOSOBO_PENSIL CASE 6A-28_14583.3333333333_PCS" u="1"/>
        <s v="RITA-WONOSOBO_PENSIL CASE A-207_13750_PCS" u="1"/>
        <s v="RITA-WONOSOBO_PENCIL CASE MAGNIT AC 2829-5_13166.6666666667_PCS" u="1"/>
        <s v="RITA-WONOSOBO_PENSIL CASE AC-2893-3_14583.3333333333_PCS" u="1"/>
        <s v="RITA-WONOSOBO_PENSIL CASE 168-26_22500_PCS" u="1"/>
        <s v="RITA-WONOSOBO_PENSIL CASE 6A-26_20833.3333333333_PCS" u="1"/>
        <s v="RITA-WONOSOBO_ASAHAN MEJA 0613_14583.3333333333_PCS" u="1"/>
        <s v="RITA-WONOSOBO_PENSIL CASE SH-8601_33333.3333333333_PCS" u="1"/>
        <s v="RITA-WONOSOBO_PENSIL CASE SH-8602_33333.3333333333_PCS" u="1"/>
        <s v="RITA-WONOSOBO_PENSIL CASE SH-8603_33333.3333333333_PCS" u="1"/>
        <s v="RITA-WONOSOBO_P CASE XLG BD 331-23_18750_PCS" u="1"/>
        <s v="RITA-WONOSOBO_PC 6675 2 ZIPPER MIX TANPA MIKA_14583.3333333333_PCS" u="1"/>
        <s v="RITA-WONOSOBO_PC PLST KOTAK B 1F 1504_100000_LSN" u="1"/>
        <s v="RITA-WONOSOBO_PENCIL CASE RET KY 1203_37208.3333333333_PCS" u="1"/>
        <s v="RITA-WONOSOBO_PENSIL CASE 5871_29166.6666666667_PCS" u="1"/>
        <s v="RITA-WONOSOBO_PENSIL CASE 5853_33333.3333333333_PCS" u="1"/>
        <s v="RITA-WONOSOBO_P CASE REST B 119_150000_LSN" u="1"/>
        <s v="RITA-WONOSOBO_P CASE SH 10_175000_LSN" u="1"/>
        <s v="RITA-WONOSOBO_P CASE SH 02_175000_LSN" u="1"/>
        <s v="RITA-WONOSOBO_PENSIL CASE SH-04_14583.3333333333_PCS" u="1"/>
        <s v="RITA-WONOSOBO_PC KARTON WY 1263 SOROK_15833.3333333333_PCS" u="1"/>
        <s v="RITA-WONOSOBO_PC BOX P1036_12500_PCS" u="1"/>
        <s v="RITA-WONOSOBO_PC KARTON WY 1270 BLK_190000_LSN" u="1"/>
        <s v="RITA-WONOSOBO_LEM CAIR BY 820 30ML (24)_95000_BOX" u="1"/>
        <s v="RITA-WONOSOBO_LEM FANCY 1358 (12)_27500_BOX" u="1"/>
        <s v="RITA-WONOSOBO_STIP RENCAI RC 6031 (48)_110000_BOX" u="1"/>
        <s v="RITA-WONOSOBO_PAYET_22500_PAK" u="1"/>
        <s v="RITA-WONOSOBO_KEY RING KC-008_27500_BOX" u="1"/>
        <s v="RITA-WONOSOBO_GLITTER 783-12_52500_LSN" u="1"/>
        <s v="RITA-WONOSOBO_GLITTER GF-88_27500_LSN" u="1"/>
        <s v="RITA-WONOSOBO_GLITTER PERAK_27500_LSN" u="1"/>
        <s v="RITA-WONOSOBO_GLITTER EMAS_27500_LSN" u="1"/>
        <s v="RITA-WONOSOBO_GLITTER 782-12_77000_LSN" u="1"/>
        <s v="RITA-WONOSOBO_GLITTER POWDER 15GR CC888_55000_LSN" u="1"/>
        <s v="RITA-WONOSOBO_GLITTER GF-2012_67500_LSN" u="1"/>
        <s v="RITA-WONOSOBO_GLITTER 784-12_4375_PCS" u="1"/>
        <s v="RITA-WONOSOBO_GLITTER 806_30000_PAK" u="1"/>
        <s v="RITA-WONOSOBO_PENSIL CASE AD-062_18333.3333333333_PCS" u="1"/>
        <s v="RITA-WONOSOBO_PC TOPLA 2879 B_7500_PCS" u="1"/>
        <s v="RITA-WONOSOBO_PENSIL CASE ZL-178-1 MOBIL K_13750_PCS" u="1"/>
        <s v="RITA-WONOSOBO_DISPENSER KENJOY 25_9000_PCS" u="1"/>
        <s v="RITA-WONOSOBO_DISPENSER KUROMI_27500_LSN" u="1"/>
        <s v="RITA-WONOSOBO_STIP RC 6035_25000_LSN" u="1"/>
        <s v="RITA-WONOSOBO_GANTUNGAN KUNCI + AIR GLITER 706-1_27500_PCS" u="1"/>
        <s v="RITA-WONOSOBO_ISOLASI GG-1503 METALIK (4 MOTIF)_11500_PAK" u="1"/>
        <s v="RITA-WONOSOBO_TAPE 1503-CD_11500_PAK" u="1"/>
        <s v="RITA-WONOSOBO_ISOLASI 608_105000_PAK" u="1"/>
        <s v="RITA-WONOSOBO_ASAHAN TOPLES EX 09_17000_BOX" u="1"/>
        <s v="RITA-WONOSOBO_ASAHAN TOPLES 623 KUROMI_110000_TOP" u="1"/>
        <s v="RITA-WONOSOBO_ASAHAN TOPLES 158 SANRIO_85000_TOP" u="1"/>
        <s v="RITA-WONOSOBO_ASAHAN 8817 (40)_92500_BOX" u="1"/>
        <s v="RITA-WONOSOBO_ASAHAN 8816 (48)_92500_BOX" u="1"/>
        <s v="RITA-WONOSOBO_ASAHAN TOPLES R-5857 (17PCS)_100000_TOP" u="1"/>
        <s v="RITA-WONOSOBO_ASAHAN TOPLES 25PCS XLG R-5861_140000_TOP" u="1"/>
        <s v="RITA-WONOSOBO_ASAHAN TOPLES R-5833 BOTOL SUSU (20PCS)_75000_TOP" u="1"/>
        <s v="RITA-WONOSOBO_NOTEBOOK SPIRAL A5 LB-2529-24_16500_PCS" u="1"/>
        <s v="RITA-WONOSOBO_NOTEBOOK SPIRAL A5 LB-2529-25_16500_PCS" u="1"/>
        <s v="RITA-WONOSOBO_NOTEBOOK SPIRAL A5 8006_16500_PCS" u="1"/>
        <s v="RITA-WONOSOBO_NOTEBOOK SPIRAL A5 LB-2529-22_16500_PCS" u="1"/>
        <s v="RITA-WONOSOBO_NOTEBOOK SPIRAL 8417_16041.6666666667_PCS" u="1"/>
        <s v="RITA-WONOSOBO_NOTEBOOK 18100-68_20833.3333333333_PCS" u="1"/>
        <s v="RITA-WONOSOBO_NB SPIRAL A6 SQY 190402_15000_PCS" u="1"/>
        <s v="RITA-WONOSOBO_NOTEBOOK SPIRAL 25100-67_16666.6666666667_PCS" u="1"/>
        <s v="RITA-WONOSOBO_SKETCH BOOK A4 56183_30000_PCS" u="1"/>
        <s v="RITA-WONOSOBO_CLIPBOARD ACRYLIC TF-016_22500_PCS" u="1"/>
        <s v="RITA-WONOSOBO_POMPA + BALON 16EA-1 (16)_16500_PCS" u="1"/>
        <s v="RITA-WONOSOBO_STANDART BK V-TEC ST-065/ 6.5_16666.6666666667_SET" u="1"/>
        <s v="RITA-WONOSOBO_STANDART BK V TECH NO 7_20833.3333333333_PCS" u="1"/>
        <s v="RITA-WONOSOBO_SKETCH BOOK A5-3555_25000_PCS" u="1"/>
        <s v="RITA-WONOSOBO_KARTU UNDANGAN ANAK BESAR A1100_1600_PAK" u="1"/>
        <s v="RITA-WONOSOBO_KARTU UNDANGAN ANAK ALPINDO_1000_PAK" u="1"/>
        <s v="RITA-WONOSOBO_STICKY XTQ（333）_12500_PCS" u="1"/>
        <s v="RITA-WONOSOBO_STICKER JBE-24_14583.3333333333_PCS" u="1"/>
        <s v="RITA-WONOSOBO_STICKER JBE-30_12500_PCS" u="1"/>
        <s v="RITA-WONOSOBO_STICKER NAMA FANCY MIX_35000_LSN" u="1"/>
        <s v="RITA-WONOSOBO_STICKER KL-AH (I PAK=24 PCS)_100000_PAK" u="1"/>
        <s v="RITA-WONOSOBO_STICKER KL-70_24000_PAK" u="1"/>
        <s v="RITA-WONOSOBO_STICKER JBE-SV_24000_PAK" u="1"/>
        <s v="RITA-WONOSOBO_STICKER JBE-34_10000_PAK" u="1"/>
        <s v="RITA-WONOSOBO_NOTEBOOK 70100-11_72000_LSN" u="1"/>
        <s v="RITA-WONOSOBO_NOTEBOOK GLITTER JT 7050-20_8333.33333333333_PCS" u="1"/>
        <s v="RITA-WONOSOBO_NOTEBOOK  707-45_270000_LSN" u="1"/>
        <s v="RITA-WONOSOBO_NOTEBOOK TALI A5-110_270000_LSN" u="1"/>
        <s v="RITA-WONOSOBO_NOTEBOOK 7025-27_225000_LSN" u="1"/>
        <s v="RITA-WONOSOBO_NOTES 156-80_43000_LSN" u="1"/>
        <s v="RITA-WONOSOBO_NOTEBOOK  A5-ME_22500_PCS" u="1"/>
        <s v="RITA-WONOSOBO_BNT 2560-45 -37_5000_PCS" u="1"/>
        <s v="RITA-WONOSOBO_N BOOK 005 SET + STICKER_27500_PCS" u="1"/>
        <s v="RITA-WONOSOBO_NOTEBOOK  707-44_270000_LSN" u="1"/>
        <s v="RITA-WONOSOBO_N BOOK 2560-38_60000_LSN" u="1"/>
        <s v="RITA-WONOSOBO_BOX FILE MICROTOP A.618/ 3 SUSUN_42500_PCS" u="1"/>
        <s v="RITA-WONOSOBO_POST IT WALITO WLT-8921_5500_PCS" u="1"/>
        <s v="RITA-WONOSOBO_STICK NOTE 8844_6000_PCS" u="1"/>
        <s v="RITA-WONOSOBO_POST IT WALITO WLT-8839_5500_PCS" u="1"/>
        <s v="RITA-WONOSOBO_POST IT WALITO WLT-8840_3500_PCS" u="1"/>
        <s v="RITA-WONOSOBO_STICK NOTE 8963_9000_PCS" u="1"/>
        <s v="RITA-WONOSOBO_POST IT WALITO WLT-8922_6250_PCS" u="1"/>
        <s v="RITA-WONOSOBO_STICK NOTE 8803_7500_PCS" u="1"/>
        <s v="RITA-WONOSOBO_STICK NOTE 8960_8500_PCS" u="1"/>
        <s v="RITA-WONOSOBO_POST IT WALITO WLT-8933_6000_PCS" u="1"/>
        <s v="RITA-WONOSOBO_STICK NOTE 8958_6500_PCS" u="1"/>
        <s v="RITA-WONOSOBO_STICK NOTE 8932_6500_PCS" u="1"/>
        <s v="RITA-WONOSOBO_POST IT WALITO WLT-8890A_6250_PCS" u="1"/>
        <s v="RITA-WONOSOBO_POST IT 899 FZ_5500_PCS" u="1"/>
        <s v="RITA-WONOSOBO_POST IT 8899_5500_PCS" u="1"/>
        <s v="RITA-WONOSOBO_STICK NOTE POST A_2000_PCS" u="1"/>
        <s v="RITA-WONOSOBO_POST IT 96-21_5500_PCS" u="1"/>
        <s v="RITA-WONOSOBO_POST IT 96-20_5500_PCS" u="1"/>
        <s v="RITA-WONOSOBO_STICK NOTE 8930_8500_PCS" u="1"/>
        <s v="RITA-WONOSOBO_STICK MARKER PF-5368_6750_PCS" u="1"/>
        <s v="RITA-WONOSOBO_STICK MARKER PF-6368_6750_PCS" u="1"/>
        <s v="RITA-WONOSOBO_STICK MARKER PF-4368_6750_PCS" u="1"/>
        <s v="RITA-WONOSOBO_ID CARD SET HC-37697_5500_PCS" u="1"/>
        <s v="RITA-WONOSOBO_ID CARD SET HC-40383_5500_PCS" u="1"/>
        <s v="AULIA-CARUBAN_TAS TIDUR GGH-S (6 MOTIF)_75000_LSN" u="1"/>
        <s v="AULIA-CARUBAN_TAS TIDUR GGH-M (6 MOTIF)_100000_LSN" u="1"/>
        <s v="AULIA-CARUBAN_TAS TIDUR GGH-L (6 MOTIF)_125000_LSN" u="1"/>
        <s v="AULIA-CARUBAN_KUAS 929-1 ETERNA YIJIAYI_14000_LSN" u="1"/>
        <s v="AULIA-CARUBAN_KUAS 929-4 ETERNA YIJIAYI_21000_LSN" u="1"/>
        <s v="AULIA-CARUBAN_KUAS 929-5 ETERNA YIJIAYI_26000_LSN" u="1"/>
        <s v="AULIA-CARUBAN_KUAS 929-6 ETERNA YIJIAYI_27000_LSN" u="1"/>
        <s v="AULIA-CARUBAN_KUAS 929-8 ETERNA YIJIAYI_34000_LSN" u="1"/>
        <s v="AULIA-CARUBAN_KUAS 929-9 ETERNA YIJIAYI_37000_LSN" u="1"/>
        <s v="AULIA-CARUBAN_KUAS 929-11 ETERNA YIJIAYI_43000_LSN" u="1"/>
        <s v="AULIA-CARUBAN_LILIN ANGKA SHINTOENG NO. 3_15000_LSN" u="1"/>
        <s v="AULIA-CARUBAN_LILIN ANGKA SHINTOENG NO. 4_15000_LSN" u="1"/>
        <s v="AULIA-CARUBAN_LILIN ANGKA SHINTOENG NO. 5_15000_LSN" u="1"/>
        <s v="AULIA-CARUBAN_MAP ZIPPER BAG MOSHI_40000_LSN" u="1"/>
        <s v="AULIA-CARUBAN_EXPANDING FILE FQB-95308_37500_PCS" u="1"/>
        <s v="AULIA-CARUBAN_CLIPBOARD ACRYLIC TF-013_17500_PCS" u="1"/>
        <s v="AULIA-CARUBAN_CLIPBOARD ACRYLIC TF-015_17500_PCS" u="1"/>
        <s v="AULIA-CARUBAN_CLIPBOARD ACRYLIC TF-016_17500_PCS" u="1"/>
        <s v="AULIA-CARUBAN_BUKU MEWARNAI 876 (4 GAMBAR)_7500_PCS" u="1"/>
        <s v="AULIA-CARUBAN_BUKU MEWARNAI 2206 (4 GAMBAR)_10416.6666666667_PCS" u="1"/>
        <s v="AULIA-CARUBAN_BUKU MEWARNAI 2251 (4 GAMBAR)_7916.66666666667_PCS" u="1"/>
        <s v="AULIA-CARUBAN_BUKU MEWARNAI 2301 (4 GAMBAR)_7500_PCS" u="1"/>
        <s v="AULIA-CARUBAN_BP TIZO TG 346 D_29000_LSN" u="1"/>
        <s v="AULIA-CARUBAN_BP TIZO TG340 BIRU_35000_LSN" u="1"/>
        <s v="AULIA-CARUBAN_BP GEL TIZO 1.0 TG630-A_49000_LSN" u="1"/>
        <s v="AULIA-CARUBAN_BP GEL TF-1191 BODY WR 0.3MM HIGHTECH_30500_LSN" u="1"/>
        <s v="AULIA-CARUBAN_BP TF-3115 HIGHTECH KNOCK_35000_LSN" u="1"/>
        <s v="AULIA-CARUBAN_BP TF-2037 6W_48000_LSN" u="1"/>
        <s v="AULIA-CARUBAN_BP GEL TF-1190 0.3MM HIGHTECH (H)_30500_LSN" u="1"/>
        <s v="AULIA-CARUBAN_BALLPEN TF-729 4W_48000_LSN" u="1"/>
        <s v="AULIA-CARUBAN_BP GEL MD-017A 6W + BULU (24)_90000_LSN" u="1"/>
        <s v="AULIA-CARUBAN_TIPEX KERTAS NO. 9259_26500_LSN" u="1"/>
        <s v="AULIA-CARUBAN_TIPEX KERTAS NO. 9260_26500_LSN" u="1"/>
        <s v="AULIA-CARUBAN_TIPEX KERTAS NO. 870_26500_LSN" u="1"/>
        <s v="AULIA-CARUBAN_TIPEX KERTAS NO. 8587_108000_LSN" u="1"/>
        <s v="AULIA-CARUBAN_TIPEX KERTAS NO. 8575_108000_LSN" u="1"/>
        <s v="AULIA-CARUBAN_TIPEX KERTAS NO. 8572_108000_LSN" u="1"/>
        <s v="AULIA-CARUBAN_ISI GEL DTIAN GR-089 (12PCS TABUNG)_156000_BOX" u="1"/>
        <s v="AULIA-CARUBAN_CAT ACRYLIC TF 003_324000_LSN" u="1"/>
        <s v="AULIA-CARUBAN_CAT ACRYLIC COLOUR TF AC-004N NEON_222000_LSN" u="1"/>
        <s v="AULIA-CARUBAN_CAT ACRYLIC COLOUR TF AC-005P PASTEL_222000_LSN" u="1"/>
        <s v="AULIA-CARUBAN_MAP AMPLOP MICROTOP DATA F 53_20000_LSN" u="1"/>
        <s v="AULIA-CARUBAN_JARUM PENTOL CASING_2000_PCS" u="1"/>
        <s v="AULIA-CARUBAN_ASAHAN TOPLES R-5857 (17PCS)_72000_TOP" u="1"/>
        <s v="AULIA-CARUBAN_ASAHAN + STIP 606_90000_BOX" u="1"/>
        <s v="AULIA-CARUBAN_ASAHAN + STIP 607_90000_BOX" u="1"/>
        <s v="AULIA-CARUBAN_TAPE 4505_9000_ROL" u="1"/>
        <s v="JENDELA-KLATEN_PAPAN WHITE BOARD XG POLOS 20 X 30_17500_PCS" u="1"/>
        <s v="JENDELA-KLATEN_PAPAN WHITE BOARD XG POLOS 25 X 35_22500_PCS" u="1"/>
        <s v="JENDELA-KLATEN_PAPAN WHITE BOARD XG POLOS 30 X 40_26500_PCS" u="1"/>
        <s v="JENDELA-KLATEN_PAPAN WB 3550 35 X 50 (IMPORT)_32500_PCS" u="1"/>
        <s v="JENDELA-KLATEN_BP GEL DTIAN DT-612_10000_LSN" u="1"/>
        <s v="JENDELA-KLATEN_BP GEL MD-241 BERUANG (36)_90000_LSN" u="1"/>
        <s v="JENDELA-KLATEN_BP GEL MD-240 (36)_90000_LSN" u="1"/>
        <s v="JENDELA-KLATEN_PAPAN W/B JL-115_25000_PCS" u="1"/>
        <s v="JENDELA-KLATEN_PAPAN W/B JL-116_30000_PCS" u="1"/>
        <s v="JENDELA-KLATEN_POMPA + BALON 16EA-1 (16)_15000_PCS" u="1"/>
        <s v="JENDELA-KLATEN_POMPA + BALON 2000 (10)_25000_PCS" u="1"/>
        <s v="JENDELA-KLATEN_NOTEBOOK SPIRAL A5 8006_15000_PCS" u="1"/>
        <s v="JENDELA-KLATEN_KEMUCHENG KOMPUTER_57500_LSN" u="1"/>
        <s v="JENDELA-KLATEN_GARISAN SABLON/GEOMETRI 095 (1 BOX=50 PCS)_10500_PCS" u="1"/>
        <s v="JENDELA-KLATEN_GARISAN SABLON/GEOMETRI 098 (1 BOX=50 PCS)_10500_PCS" u="1"/>
        <s v="JENDELA-KLATEN_NOTEBOOK SPIRAL 8417_14583.3333333333_PCS" u="1"/>
        <s v="JENDELA-KLATEN_NOTEBOOK SPIRAL 1316_20833.3333333333_PCS" u="1"/>
        <s v="JENDELA-KLATEN_TIPEX KERTAS NO. 8575_108000_LSN" u="1"/>
        <s v="JENDELA-KLATEN_TIPEX KERTAS NO. 8572_108000_LSN" u="1"/>
        <s v="JENDELA-KLATEN_TIPEX KERTAS NO. 8588_108000_LSN" u="1"/>
        <s v="JENDELA-KLATEN_TIPEX KERTAS NO. 8542_108000_LSN" u="1"/>
        <s v="JENDELA-KLATEN_TIPEX KERTAS NO. 8545_108000_LSN" u="1"/>
        <s v="JENDELA-KLATEN_TIPEX KERTAS NO. 8587_108000_LSN" u="1"/>
        <s v="JENDELA-KLATEN_TIPEX KERTAS NO. 8589_108000_LSN" u="1"/>
        <s v="JENDELA-KLATEN_MAGNET 8011-6_144000_LSN" u="1"/>
        <s v="JENDELA-KLATEN_MAGINT SET 8016_310000_LSN" u="1"/>
        <s v="JENDELA-KLATEN_MAGNIT SET 034_60000_LSN" u="1"/>
        <s v="JENDELA-KLATEN_MAGNET 504_150000_LSN" u="1"/>
        <s v="JENDELA-KLATEN_MAGNET 007 BENTUK 4 SAMA KOTAK_18750_PCS" u="1"/>
        <s v="JENDELA-KLATEN_TAS TALI GG-01 KECIL GILAP_60000_LSN" u="1"/>
        <s v="JENDELA-KLATEN_TAS TALI GG-01 KECIL GLITTER_65000_LSN" u="1"/>
        <s v="JENDELA-KLATEN_TAS TIDUR GGH-S (6 MOTIF)_60000_LSN" u="1"/>
        <s v="JENDELA-KLATEN_TAS TIDUR GGH-M (6 MOTIF)_90000_LSN" u="1"/>
        <s v="JENDELA-KLATEN_TAS TALI GG-02 TANGGUNG GLITTER_105000_LSN" u="1"/>
        <s v="JENDELA-KLATEN_TAS TALI GG-02 TANGGUNG GLITTER_115000_LSN" u="1"/>
        <s v="JENDELA-KLATEN_TAS TALI GG-02 TANGGUNG GILAP_100000_LSN" u="1"/>
        <s v="JENDELA-KLATEN_TAS TALI GG-03 BESAR GLITTER_145000_LSN" u="1"/>
        <s v="JENDELA-KLATEN_CLIP BOARD 6688-TR TRANSP KOALA_100000_LSN" u="1"/>
        <s v="JENDELA-KLATEN_CLIPBOARD SQ FANCY HOLO 2 MUKA_75000_LSN" u="1"/>
        <s v="JENDELA-KLATEN_TAS TALI GG-03 BESAR GILAP_120000_LSN" u="1"/>
        <s v="JENDELA-KLATEN_TAS TALI KADO BS QZHZD-9101A-4_100000_LSN" u="1"/>
        <s v="JENDELA-KLATEN_TAS TALI GG-03 BESAR GLITTER_135000_LSN" u="1"/>
        <s v="JENDELA-KLATEN_TAS TIDUR GGH-S (6 MOTIF)_75000_LSN" u="1"/>
        <s v="JENDELA-KLATEN_TAS TIDUR GGH-L (6 MOTIF)_125000_LSN" u="1"/>
        <s v="JENDELA-KLATEN_TAS TIDUR GGH-M (6 MOTIF)_100000_LSN" u="1"/>
        <s v="JENDELA-KLATEN_KUAS LANCIP A/Y-1_2900_PCS" u="1"/>
        <s v="JENDELA-KLATEN_KUAS LANCIP A/Y-2_3150_PCS" u="1"/>
        <s v="JENDELA-KLATEN_KUAS LANCIP A/Y-3_3750_PCS" u="1"/>
        <s v="JENDELA-KLATEN_KUAS LANCIP A/Y-4_4250_PCS" u="1"/>
        <s v="JENDELA-KLATEN_KUAS LANCIP A/Y-5_4500_PCS" u="1"/>
        <s v="JENDELA-KLATEN_KUAS LANCIP A/Y-6_4750_PCS" u="1"/>
        <s v="JENDELA-KLATEN_KUAS LANCIP A/Y-7_5250_PCS" u="1"/>
        <s v="JENDELA-KLATEN_KUAS LANCIP A/Y-8_5500_PCS" u="1"/>
        <s v="JENDELA-KLATEN_KUAS LANCIP A/Y-9_5750_PCS" u="1"/>
        <s v="JENDELA-KLATEN_KUAS LANCIP A/Y-10_6250_PCS" u="1"/>
        <s v="JENDELA-KLATEN_KUAS LANCIP A/Y-11_6750_PCS" u="1"/>
        <s v="JENDELA-KLATEN_KUAS LANCIP A/Y-12_7250_PCS" u="1"/>
        <s v="JENDELA-KLATEN_KERTAS KREP JERSY M/P KECIL_7000_PAK" u="1"/>
        <s v="JENDELA-KLATEN_KUAS GRIPEX PAPAK B1_29000_PAK" u="1"/>
        <s v="JENDELA-KLATEN_KUAS GRIPEX PAPAK B2_31500_PAK" u="1"/>
        <s v="JENDELA-KLATEN_KUAS GRIPEX PAPAK B3_37500_PAK" u="1"/>
        <s v="JENDELA-KLATEN_KUAS GRIPEX PAPAK B4_42500_PAK" u="1"/>
        <s v="JENDELA-KLATEN_KUAS GRIPEX PAPAK B5_45000_PAK" u="1"/>
        <s v="JENDELA-KLATEN_KUAS GRIPEX PAPAK B6_47500_PAK" u="1"/>
        <s v="JENDELA-KLATEN_KUAS GRIPEX PAPAK B7_52500_PAK" u="1"/>
        <s v="JENDELA-KLATEN_KUAS GRIPEX PAPAK B8_55000_PAK" u="1"/>
        <s v="JENDELA-KLATEN_KUAS GRIPEX PAPAK B9_57500_PAK" u="1"/>
        <s v="JENDELA-KLATEN_KUAS GRIPEX PAPAK B10_62500_PAK" u="1"/>
        <s v="JENDELA-KLATEN_KUAS GRIPEX PAPAK B11_67500_PAK" u="1"/>
        <s v="JENDELA-KLATEN_KUAS GRIPEX PAPAK B12_72500_PAK" u="1"/>
        <s v="NAHDIANA (KETANGGUNGAN)-BREBES_PAPAN WHITE BOARD XG POLOS 20 X 30_18500_PCS" u="1"/>
        <s v="NAHDIANA (KETANGGUNGAN)-BREBES_PAPAN WHITE BOARD XG POLOS 30 X 40_27500_PCS" u="1"/>
        <s v="NAHDIANA (KETANGGUNGAN)-BREBES_PAPAN W/B JL-116_30000_PCS" u="1"/>
        <s v="NAHDIANA (KETANGGUNGAN)-BREBES_PAPAN W/B JL-117_35000_PCS" u="1"/>
        <s v="NAHDIANA (KETANGGUNGAN)-BREBES_ISI GEL PEN DTIAN GR-088 (ISI 6 PCS TABUNG)_102000_BOX" u="1"/>
        <s v="NAHDIANA (KETANGGUNGAN)-BREBES_PAPAN W/B JL-115_25000_PCS" u="1"/>
        <s v="NAHDIANA (KETANGGUNGAN)-BREBES_PAPAN WHITE BOARD XG POLOS 25 X 35_24000_PCS" u="1"/>
        <s v="NAHDIANA (KERSANA)-BREBES_PAPAN WHITE BOARD XG POLOS 20 X 30_18500_PCS" u="1"/>
        <s v="NAHDIANA (KERSANA)-BREBES_PAPAN WHITE BOARD XG POLOS 25 X 35_24000_PCS" u="1"/>
        <s v="NAHDIANA (KERSANA)-BREBES_PAPAN WHITE BOARD XG POLOS 30 X 40_27500_PCS" u="1"/>
        <s v="NAHDIANA (KERSANA)-BREBES_PAPAN W/B JL-115_25000_PCS" u="1"/>
        <s v="NAHDIANA (KERSANA)-BREBES_PAPAN W/B JL-116_30000_PCS" u="1"/>
        <s v="NAHDIANA (KERSANA)-BREBES_PAPAN W/B JL-117_35000_PCS" u="1"/>
        <s v="NAHDIANA (KERSANA)-BREBES_ISI GEL PEN DTIAN GR-088 (ISI 6 PCS TABUNG)_102000_BOX" u="1"/>
        <s v="TERMINAL 2-CIREBON_GARISAN LIPAT 008 (40) 30 CM FANCY_52000_BOX" u="1"/>
        <s v="TERMINAL 2-CIREBON_MAP ZIPPER REST / JALA BERDIRI SIKA HIJAU B_7916.66666666667_PCS" u="1"/>
        <s v="TERMINAL 2-CIREBON_ID CARD SET HC-40383_5000_PCS" u="1"/>
        <s v="TERMINAL 2-CIREBON_ID CARD SET HC-37697_5000_PCS" u="1"/>
        <s v="TERMINAL 2-CIREBON_SKETCH BOOK A4 56172_25000_PCS" u="1"/>
        <s v="TERMINAL 2-CIREBON_SKETCH BOOK A4 56181_25000_PCS" u="1"/>
        <s v="TERMINAL 2-CIREBON_SKETCH BOOK 8K 45001_30000_PCS" u="1"/>
        <s v="TERMINAL 2-CIREBON_SKETCH BOOK 8K HMX-45002 TOWN (45LBR)_30000_PCS" u="1"/>
        <s v="TERMINAL 2-CIREBON_SKETCH BOOK 8K 56199_30000_PCS" u="1"/>
        <s v="TERMINAL 2-CIREBON_SKETCH BOOK A4 56183_25000_PCS" u="1"/>
        <s v="TERMINAL 2-CIREBON_BP GEL + GANTUNGAN 9165_2291.66666666667_PCS" u="1"/>
        <s v="TERMINAL 2-CIREBON_ASAHAN TOPLES 158 SANRIO_75000_TOP" u="1"/>
        <s v="TERMINAL 2-CIREBON_ASAHAN TOPLES 623 KUROMI_100000_TOP" u="1"/>
        <s v="TERMINAL 2-CIREBON_BP GEL + GANTUNGAN A931_27500_LSN" u="1"/>
        <s v="KADAR BUDHI-KROYA_BP GEL TF-1190 0.3MM HIGHTECH (H)_29000_LSN" u="1"/>
        <s v="SURYA-KUDUS_CLIPBOARD SQ FANCY HOLO 2 MUKA_72000_LSN" u="1"/>
        <s v="HT JAYA-JUWANA_ZIPPER FILE CLEAR HOLDER TOPLA 555 60 FILE BIRU_39083.3333333333_PCS" u="1"/>
        <s v="HT JAYA-JUWANA_ZIPPER FILE CLEAR HOLDER TOPLA 555 60 FILE HIJAU_39083.3333333333_PCS" u="1"/>
        <s v="HT JAYA-JUWANA_ZIPPER FILE CLEAR HOLDER TOPLA 555 60 FILE KUNING_39083.3333333333_PCS" u="1"/>
        <s v="HT JAYA-JUWANA_ZIPPER FILE CLEAR HOLDER TOPLA 555 60 FILE MERAH_39083.3333333333_PCS" u="1"/>
        <s v="HARKAT-JUWANA_TAS KARUNG 40X45 _150000_LSN" u="1"/>
        <s v="HARKAT-JUWANA_TAS KARUNG 60X70_248000_LSN" u="1"/>
        <s v="TIPTOP-PEMALANG_MAP ZIPPER REST / JALA BERDIRI SIKA BIRU B_7083.33333333333_PCS" u="1"/>
        <s v="TIPTOP-PEMALANG_MAP ZIPPER REST / JALA BERDIRI SIKA HIJAU B_7083.33333333333_PCS" u="1"/>
        <s v="TIPTOP-PEMALANG_MAP ZIPPER REST / JALA BERDIRI SIKA HITAM B_7083.33333333333_PCS" u="1"/>
        <s v="TIPTOP-PEMALANG_MAP ZIPPER REST / JALA BERDIRI SIKA KUNING B_7083.33333333333_PCS" u="1"/>
        <s v="TIPTOP-PEMALANG_MAP ZIPPER REST / JALA BERDIRI SIKA MERAH B_85000_LSN" u="1"/>
        <s v="AGUNG-SEMARANG_BALLPEN TF-729 4W_48000_LSN" u="1"/>
        <s v="AGUNG-SEMARANG_BP GEL 9172_2291.66666666667_PCS" u="1"/>
        <s v="AGUNG-SEMARANG_BP GEL + GANTUNGAN 224_2291.66666666667_PCS" u="1"/>
        <s v="AGUNG-SEMARANG_BP GEL + GANTUNGAN 9166_27500_LSN" u="1"/>
        <s v="AGUNG-SEMARANG_STABILLO TOZCHA TZ 8001_27500_LSN" u="1"/>
        <s v="PANCA WAHANA-SEMARANG_PENSIL 2B KAYAGI 3053_216000.00000864_GRS" u="1"/>
        <s v="MEGARIA-PURWOKERTO_TIPEX KERTAS NO. 9543_45000_LSN" u="1"/>
        <s v="MEGARIA-PURWOKERTO_ASAHAN TOPLES 623 KUROMI_100000_TOP" u="1"/>
        <s v="SAHABAT BARU-PARAKAN_STIP W/B ENTER 803 B_32500_LSN" u="1"/>
        <s v="SAHABAT BARU-PARAKAN_MAP L SIKA AC-105 PUTIH_10250_LSN" u="1"/>
        <s v="AL AMIN-WELAHAN_BP GEL ZUI XUA HY-1020 HITAM_10400_LSN" u="1"/>
        <s v="AL AMIN-WELAHAN_GARISAN BESI 50CM ENTER TEBAL_78000_LSN" u="1"/>
        <s v="AL AMIN-WELAHAN_GARISAN BESI 60CM ENTER TEBAL_90000_LSN" u="1"/>
        <s v="AL AMIN-WELAHAN_BALON BL 100178 M/ P_68750_DISP" u="1"/>
        <s v="AL AMIN-WELAHAN_KOMPAS VT 45-3_25000_PCS" u="1"/>
        <s v="AL AMIN-WELAHAN_DISPENSER KUROMI_20000_LSN" u="1"/>
        <s v="AL AMIN-WELAHAN_SAMPUL ROLL DUST 344_6250_ROL" u="1"/>
        <s v="AL AMIN-WELAHAN_STIP W/B ENTER 803 B_29000_LSN" u="1"/>
        <s v="AL AMIN-WELAHAN_SKETCH BOOK A4 56172_25000_PCS" u="1"/>
        <s v="AL AMIN-WELAHAN_SKETCH BOOK 8K 56199_30000_PCS" u="1"/>
        <s v="AL AMIN-WELAHAN_GARISAN BESI 30CM ENTER TEBAL_42000_LSN" u="1"/>
        <s v="AL AMIN-WELAHAN_CUTTER KENKO NO.918_69600_LSN" u="1"/>
        <s v="AL AMIN-WELAHAN_SEMPOA 8023_100000_LSN" u="1"/>
        <s v="AL AMIN-WELAHAN_SAMPUL ROLL DUST 454_8500_ROL" u="1"/>
        <s v="NAJIH-JEPARA_BALON BL 100178 M/ P_68750_DISP" u="1"/>
        <s v="NAJIH-JEPARA_PENSIL 2B KAYAGI KY-PF 3091_100000_GRS" u="1"/>
        <s v="NAJIH-JEPARA_PENSIL 2B KAYAGI KY-PF 3092_100000_GRS" u="1"/>
        <s v="NAJIH-JEPARA_PENSIL 2B KAYAGI KY-PF 3058_100000_GRS" u="1"/>
        <s v="NAJIH-JEPARA_PENSIL 2B KAYAGI KY-PF 3090_100000_GRS" u="1"/>
        <s v="NAJIH-JEPARA_PENSIL 2B KAYAGI PF3093_100000_GRS" u="1"/>
        <s v="NAJIH-JEPARA_BP HITECH JOSS GP-168 0.28MM_21000_LSN" u="1"/>
        <s v="NAJIH-JEPARA_BENDERA MERAH/PUTIH TANPA TALI_3250_PCS" u="1"/>
        <s v="NAJIH-JEPARA_ISOLASI KT-1502 FANCY_4000_PCS" u="1"/>
        <s v="NAJIH-JEPARA_BP GEL DTIAN DT-612_10000_LSN" u="1"/>
        <s v="NAJIH-JEPARA_PENSIL 1921116-8_3333.33333333333_PCS" u="1"/>
        <s v="TRIDAYA-SEMARANG_ID CARD B1 IMPORT_400_PCS" u="1"/>
        <s v="SBM-SEMARANG_SPIDOL GOLDEN 838 12W_34000_LSN" u="1"/>
        <s v="SBM-SEMARANG_BALON BL 100178 M/ P_68750_DISP" u="1"/>
        <s v="WIJAYA SIDOLUHUR-SUKOHARJO_PENSIL E-01 + STIP_1083.33333333333_PCS" u="1"/>
        <s v="WIJAYA SIDOLUHUR-SUKOHARJO_TIPEX KERTAS DY-8616_9166.66666666667_PCS" u="1"/>
        <s v="WIJAYA SIDOLUHUR-SUKOHARJO_TIPEX KERTAS NO.9442_45000_LSN" u="1"/>
        <s v="WIJAYA SIDOLUHUR-SUKOHARJO_TIPEX KERTAS 8243_85000_LSN" u="1"/>
        <s v="WIJAYA SIDOLUHUR-SUKOHARJO_TIPEX KERTAS DP-986_50000_LSN" u="1"/>
        <s v="WIJAYA SIDOLUHUR-SUKOHARJO_TIPEX MICROTOP MT 737_93000_LSN" u="1"/>
        <s v="WIJAYA SIDOLUHUR-SUKOHARJO_PW 12W PANJANG BTS_50000_LSN" u="1"/>
        <s v="WIJAYA SIDOLUHUR-SUKOHARJO_PW 12W KAYAGI KY-CP 1210 PANJANG_10125_PCS" u="1"/>
        <s v="WIJAYA SIDOLUHUR-SUKOHARJO_STABILLO TIZO TF-616_57000_PAK" u="1"/>
        <s v="WIJAYA SIDOLUHUR-SUKOHARJO_LEM CAIR BY 820 30ML (24)_60000_BOX" u="1"/>
        <s v="WIJAYA SIDOLUHUR-SUKOHARJO_KAWAT POTONG WARNA EMAS_3250_PAK" u="1"/>
        <s v="WIJAYA SIDOLUHUR-SUKOHARJO_KERTAS KREP JERSY M/P KECIL_7500_PAK" u="1"/>
        <s v="WIJAYA SIDOLUHUR-SUKOHARJO_PW KIKO 12/12W_148100_LSN" u="1"/>
        <s v="WIJAYA SIDOLUHUR-SUKOHARJO_GLITTER GF-88_18000_LSN" u="1"/>
        <s v="WIJAYA SIDOLUHUR-SUKOHARJO_BINDER NOTE HYB - 86804 A5_25000_PCS" u="1"/>
        <s v="WIJAYA SIDOLUHUR-SUKOHARJO_PENSIL CASE 105_55000_PCS" u="1"/>
        <s v="WIJAYA SIDOLUHUR-SUKOHARJO_PENSIL CASE 5840_25000_PCS" u="1"/>
        <s v="WIJAYA SIDOLUHUR-SUKOHARJO_PENSIL CASE 5872_27083.3333333333_PCS" u="1"/>
        <s v="WIJAYA SIDOLUHUR-SUKOHARJO_PENCIL CASE 5815_25000_PCS" u="1"/>
        <s v="WIJAYA SIDOLUHUR-SUKOHARJO_PENCIL CASE 5848_25000_PCS" u="1"/>
        <s v="WIJAYA SIDOLUHUR-SUKOHARJO_PENSIL CASE SH-8705_25000_PCS" u="1"/>
        <s v="WIJAYA SIDOLUHUR-SUKOHARJO_BINDER NOTE JHYB - 89706 A5_25000_PCS" u="1"/>
        <s v="WIJAYA SIDOLUHUR-SUKOHARJO_STANDART BK V TECH NO 7_16000_PCS" u="1"/>
        <s v="MENARA-BLORA_TAS KARUNG 60X70_260000_LSN" u="1"/>
        <s v="MENARA-BLORA_TAS KARUNG 55X65_216000_LSN" u="1"/>
        <s v="MENARA-BLORA_TAS KARUNG 50X55_187500_LSN" u="1"/>
        <s v="MENARA-BLORA_PENSIL TUKANG GW CARPENTER 500_240000_GRS" u="1"/>
        <s v="RITA-PURWOKERTO_KERTAS KADO 5070 FANCY_3250_PCS" u="1"/>
        <s v="WIJAYA SIDOLUHUR-SUKOHARJO_ASAHAN TOPLES 623 KUROMI_100000_TOP" u="1"/>
        <s v="WIJAYA SIDOLUHUR-SUKOHARJO_ASAHAN TOPLES 25PCS XLG R-5861_104000_TOP" u="1"/>
        <s v="WIJAYA SIDOLUHUR-SUKOHARJO_AGENDA 50K BC-511 (35-50)_12000_PCS" u="1"/>
        <s v="WIJAYA SIDOLUHUR-SUKOHARJO_BP TF G 3114 0.3MM HIGHTECH KNOCK_35000_LSN" u="1"/>
        <s v="WIJAYA SIDOLUHUR-SUKOHARJO_TAS TIDUR GGH-L (6 MOTIF)_125000_LSN" u="1"/>
        <s v="WIJAYA SIDOLUHUR-SUKOHARJO_TAS TIDUR GGH-M (6 MOTIF)_100000_LSN" u="1"/>
        <s v="WIJAYA SIDOLUHUR-SUKOHARJO_TAS TIDUR GGH-S (6 MOTIF)_75000_LSN" u="1"/>
        <s v="WIJAYA SIDOLUHUR-SUKOHARJO_SKETCH BOOK A4 56172_27500_PCS" u="1"/>
        <s v="WIJAYA SIDOLUHUR-SUKOHARJO_SKETCH BOOK A4 56183_27500_PCS" u="1"/>
        <s v="WIJAYA SIDOLUHUR-SUKOHARJO_TIPEX KERTAS NO. 8587_108000_LSN" u="1"/>
        <s v="WIJAYA SIDOLUHUR-SUKOHARJO_TIPEX KERTAS NO. 8588_108000_LSN" u="1"/>
        <s v="WIJAYA SIDOLUHUR-SUKOHARJO_TIPEX KERTAS NO. 8589_108000_LSN" u="1"/>
        <s v="WIJAYA SIDOLUHUR-SUKOHARJO_GARISAN SABLON/GEOMETRI 098 (1 BOX=50 PCS)_10500_PCS" u="1"/>
        <s v="WIJAYA SIDOLUHUR-SUKOHARJO_PAPAN WHITE BOARD XG POLOS 20 X 30_18500_PCS" u="1"/>
        <s v="WIJAYA SIDOLUHUR-SUKOHARJO_PAPAN WHITE BOARD XG POLOS 25 X 35_24000_PCS" u="1"/>
        <s v="WIJAYA SIDOLUHUR-SUKOHARJO_BP GEL MD-240 (36)_90000_LSN" u="1"/>
        <s v="WIJAYA SIDOLUHUR-SUKOHARJO_PENCIL CASE MIKA RAKITAN SQ-803_22500_LSN" u="1"/>
        <s v="WIJAYA SIDOLUHUR-SUKOHARJO_BP GEL MD-017A 6W + BULU (24)_90000_LSN" u="1"/>
        <s v="WIJAYA SIDOLUHUR-SUKOHARJO_COLORING BOOK A5-C034 MIX_90000_LSN" u="1"/>
        <s v="WIJAYA SIDOLUHUR-SUKOHARJO_BUKU MEWARNAI 9080 (18 GAMBAR)_8333.33333333333_PCS" u="1"/>
        <s v="WIJAYA SIDOLUHUR-SUKOHARJO_PALET CAT AIR MINI JOSS 081_7500_LSN" u="1"/>
        <s v="WIJAYA SIDOLUHUR-SUKOHARJO_GARISAN BESI 30CM ENTER TEBAL_42000_LSN" u="1"/>
        <s v="WIJAYA SIDOLUHUR-SUKOHARJO_GARISAN ALUMINIUM 20CM KOALA_5833.33333333333_PCS" u="1"/>
        <s v="WIJAYA SIDOLUHUR-SUKOHARJO_GARISAN ALUMINIUM 30CM KOALA_4791.66666666667_PCS" u="1"/>
        <s v="WIJAYA SIDOLUHUR-SUKOHARJO_GARISAN ALUMUNIUM 15CM KOALA_3958.33333333333_PCS" u="1"/>
        <s v="WIJAYA SIDOLUHUR-SUKOHARJO_MECHPEN TIZO G 09312 (24PCS)_31000_PAK/BOX" u="1"/>
        <s v="WIJAYA SIDOLUHUR-SUKOHARJO_MECHPEN TIZO G 09309 24PCS_31000_PAK/BOX" u="1"/>
        <s v="WIJAYA SIDOLUHUR-SUKOHARJO_ASAHAN TOPLES 158 SANRIO_75000_TOP" u="1"/>
        <s v="WIJAYA SIDOLUHUR-SUKOHARJO_BP GEL 0,5 CS-G89_15000_LSN" u="1"/>
        <s v="WIJAYA SIDOLUHUR-SUKOHARJO_BP KOALA GP 168 A-M_27000_LSN" u="1"/>
        <s v="WIJAYA SIDOLUHUR-SUKOHARJO_BP GEL ZHIXIN G 5035_20000_LSN" u="1"/>
        <s v="WIJAYA SIDOLUHUR-SUKOHARJO_BP GEL ZHIXIN G 3167_20000_LSN" u="1"/>
        <s v="SBM-SEMARANG_GUNTING RAMBUT T 826_65000_LSN" u="1"/>
        <s v="KONDANG-TEMANGGUNG_SKETCH BOOK 8K 45001_26500_PCS" u="1"/>
        <s v="KONDANG-TEMANGGUNG_SKETCH BOOK 8K HMX-45002 TOWN (45LBR)_26500_PCS" u="1"/>
        <s v="KONDANG-TEMANGGUNG_POMPA + BALON 16EA-1 (16)_15000_PCS" u="1"/>
        <s v="KONDANG-TEMANGGUNG_EXPANDING FILE 8LFQB - 55333 + GANTUNGAN_27083.3333333333_PCS" u="1"/>
        <s v="KONDANG-TEMANGGUNG_EXPANDING FILE FQB-38710_33333.3333333333_PCS" u="1"/>
        <s v="KONDANG-TEMANGGUNG_EXPANDING FILE MICROTOP MT-632 F4_37500_PCS" u="1"/>
        <s v="KONDANG-TEMANGGUNG_EXPANDING FILE DKFQB-5901_25000_PCS" u="1"/>
        <s v="KONDANG-TEMANGGUNG_PAPAN W/B JL-116_30000_PCS" u="1"/>
        <s v="KONDANG-TEMANGGUNG_PAPAN W/B JL-117_35000_PCS" u="1"/>
        <s v="KONDANG-TEMANGGUNG_ASAHAN 8816 (48)_84000_BOX" u="1"/>
        <s v="KONDANG-TEMANGGUNG_ASAHAN TOPLES 623 KUROMI_100000_TOP" u="1"/>
        <s v="KONDANG-TEMANGGUNG_EXPANDING FILE FQB-95309_33333.3333333333_PCS" u="1"/>
        <s v="KONDANG-TEMANGGUNG_GARISAN BUSUR ENTER 3.5 NO. 110_14000_LSN" u="1"/>
        <s v="KONDANG-TEMANGGUNG_TIPEX KERTAS NO. 8542_120000_LSN" u="1"/>
        <s v="KONDANG-TEMANGGUNG_TIPEX KERTAS NO. 8589_120000_LSN" u="1"/>
        <s v="KONDANG-TEMANGGUNG_MAP ZIPER WARNA BIRU_75000_LSN" u="1"/>
        <s v="KONDANG-TEMANGGUNG_BP GEL MD-017A 6W + BULU (24)_108000_LSN" u="1"/>
        <s v="KONDANG-TEMANGGUNG_BP GEL MD-240 (36)_90000_LSN" u="1"/>
        <s v="KONDANG-TEMANGGUNG_BP DEBOZZ DB G 05_28500_LSN" u="1"/>
        <s v="KONDANG-TEMANGGUNG_ASAHAN TOPLES R-5833 BOTOL SUSU (20PCS)_54000_TOP" u="1"/>
        <s v="KONDANG-TEMANGGUNG_CAT ACRYLIC COLOUR TF AC-002_275000_LSN" u="1"/>
        <s v="KONDANG-TEMANGGUNG_DISPENSER TS-0032_15000_PCS" u="1"/>
        <s v="KONDANG-TEMANGGUNG_BP TF G 3114 0.3MM HIGHTECH KNOCK_37500_LSN" u="1"/>
        <s v="KONDANG-TEMANGGUNG_BP GEL TF-1190 0.3MM HIGHTECH (H)_29000_LSN" u="1"/>
        <s v="KONDANG-TEMANGGUNG_BP HITECH JOSS GP-168 0.28MM_25000_LSN" u="1"/>
        <s v="KONDANG-TEMANGGUNG_BP GEL TF-1191 BODY WR 0.3MM HIGHTECH_29000_LSN" u="1"/>
        <s v="TEJO MULYO-YOGYA_STABILLO TIZO TF-616_56000_PAK" u="1"/>
        <s v="TEJO MULYO-YOGYA_MAP ZIPPER (BENING) A6-16C_24000_LSN" u="1"/>
        <s v="TEJO MULYO-YOGYA_MAP ZIPPER (BENING) A5-16C_30000_LSN" u="1"/>
        <s v="TEJO MULYO-YOGYA_MAP ZIPPER (BENING) A4-16C_35000_LSN" u="1"/>
        <s v="TEJO MULYO-YOGYA_ID CARD B1 IMPORT_400_PCS" u="1"/>
        <s v="TEJO MULYO-YOGYA_ID CARD B2 IMPORT_500_PCS" u="1"/>
        <s v="TEJO MULYO-YOGYA_ID CARD B3 IMPORT_600_PCS" u="1"/>
        <s v="TEJO MULYO-YOGYA_ID CARD B4 IMPORT_700_PCS" u="1"/>
        <s v="JUNIOR-PARE_DOKUMEN RISLETING DK 512 AUTENTIK_256000_LSN" u="1"/>
        <s v="JUNIOR-PARE_DOKUMEN RISLETING DK 519_252000_LSN" u="1"/>
        <s v="JUNIOR-PARE_DOKUMEN HD 55_240000_LSN" u="1"/>
        <s v="JUNIOR-PARE_TAS TUTUP PITA KADO FG-201 TANGGUNG_95000_LSN" u="1"/>
        <s v="JUNIOR-PARE_CAT ACRYLIC COLOUR TF AC-004N NEON_216000_LSN" u="1"/>
        <s v="JUNIOR-PARE_CAT ACRYLIC COLOUR TF AC-005P PASTEL_216000_LSN" u="1"/>
        <s v="JUNIOR-PARE_STUDY BOARD DJ3022_22500_PCS" u="1"/>
        <s v="SINAR BHAKTI-YOGYA_SEMPOA JAYA 13 BARIS_11000_PCS" u="1"/>
        <s v="SAHID-KUDUS_CRAYON PUTAR DB 777 18W_210000_LSN" u="1"/>
        <s v="ABC-MAGELANG_ISI BENSIA LANTU LT 11-32_2500_PAK" u="1"/>
        <s v="ABC-MAGELANG_STABILLO TIZO TF-616_55000_PAK" u="1"/>
        <s v="ABC-MAGELANG_BP TIZO KLIK TG 3300_26500_LSN" u="1"/>
        <s v="ABC-MAGELANG_BP GEL KLIK FANCY LOVEIN K-15 L_22500_LSN" u="1"/>
        <s v="RITA-WONOSOBO_BP GP 963_52500_LSN" u="1"/>
        <s v="RITA-WONOSOBO_BP SIKA GP 001 HT_35000_LSN" u="1"/>
        <s v="RITA-WONOSOBO_BP GEL ZHIXIN G 3139_30000_LSN" u="1"/>
        <s v="RITA-WONOSOBO_BP COSH CS 8503_29000_LSN" u="1"/>
        <s v="RITA-WONOSOBO_BP COSH CS 8501_29000_LSN" u="1"/>
        <s v="RITA-WONOSOBO_BP KX 1702_22500_LSN" u="1"/>
        <s v="RITA-WONOSOBO_JANGKA JOSS MS-403_35000_PCS" u="1"/>
        <s v="RITA-WONOSOBO_JANGKA JOSS MS-404_40000_PCS" u="1"/>
        <s v="RITA-WONOSOBO_JANGKA MS-4001 KOALA_100000_LSN" u="1"/>
        <s v="RITA-WONOSOBO_JANGKA BESI 4001 BOFA_175000_LSN" u="1"/>
        <s v="RITA-WONOSOBO_BP GEL DTIAN 958_1875_PCS" u="1"/>
        <s v="RITA-WONOSOBO_BP GEL DTIAN 830_1875_PCS" u="1"/>
        <s v="RITA-WONOSOBO_BP GEL DTIAN 922_1875_PCS" u="1"/>
        <s v="RITA-WONOSOBO_BP GEL DTIAN 108_22500_LSN" u="1"/>
        <s v="RITA-WONOSOBO_BP GEL DTIAN DT-835 + STIP_27500_LSN" u="1"/>
        <s v="RITA-WONOSOBO_BP MAINAN + GANTUNGAN 9082_30000_LSN" u="1"/>
        <s v="RITA-WONOSOBO_BP GEL KOALA GP-168-A MERAH_45000_LSN" u="1"/>
        <s v="RITA-WONOSOBO_BP GEL KOALA GP-168-B BR_45000_LSN" u="1"/>
        <s v="RITA-WONOSOBO_BP GEL KOALA GP-168-C HJ_45000_LSN" u="1"/>
        <s v="RITA-WONOSOBO_BP GEL KOALA GP-168-D VL_45000_LSN" u="1"/>
        <s v="RITA-WONOSOBO_BP GEL KOALA GP-168-E OR_45000_LSN" u="1"/>
        <s v="RITA-WONOSOBO_BP GEL KOALA GP-168-F BR TUA_45000_LSN" u="1"/>
        <s v="RITA-WONOSOBO_BP GEL KOALA GP-168-G PK_45000_LSN" u="1"/>
        <s v="RITA-WONOSOBO_BP GEL KOALA GP-168-H HJ MUDA_45000_LSN" u="1"/>
        <s v="RITA-WONOSOBO_BP GEL KOALA GP-168-I COKLAT_45000_LSN" u="1"/>
        <s v="RITA-WONOSOBO_BP GEL KOALA GP-168-J KNG_45000_LSN" u="1"/>
        <s v="RITA-WONOSOBO_BP GEL MD-017A 6W + BULU (24)_100000_LSN" u="1"/>
        <s v="RITA-WONOSOBO_BP GEL MD-257 GURITA (36)_100000_LSN" u="1"/>
        <s v="RITA-WONOSOBO_BP GEL MD-240 (36)_100000_LSN" u="1"/>
        <s v="RITA-WONOSOBO_BP GEL MD-241 BERUANG (36)_100000_LSN" u="1"/>
        <s v="RITA-WONOSOBO_BP GEL ZHIXIN G 3125_30000_LSN" u="1"/>
        <s v="RITA-WONOSOBO_BP GEL ZHIXIN G 5017_30000_LSN" u="1"/>
        <s v="RITA-WONOSOBO_GARISAN SET 20CM 8177 (1 BOX=40 PCS)_5500_PCS" u="1"/>
        <s v="RITA-WONOSOBO_GARISAN SET 20CM 8208 (1 BOX=40 PCS)_5500_PCS" u="1"/>
        <s v="RITA-WONOSOBO_GARISAN SABLON/GEOMETRI 095 (1 BOX=50 PCS)_11500_PCS" u="1"/>
        <s v="RITA-WONOSOBO_GARISAN GASTA 0731 &amp; 0733 POLKADOT_20000_LSN" u="1"/>
        <s v="RITA-WONOSOBO_GARISAN GASTA 0732 KOTAK_20000_LSN" u="1"/>
        <s v="RITA-WONOSOBO_GARISAN SET 15CM 7505_220000_BOX" u="1"/>
        <s v="RITA-WONOSOBO_GARISAN BESI 30 CM YOEKER (5030) ORANYE_45000_LSN" u="1"/>
        <s v="RITA-WONOSOBO_GARISAN ALUMINIUM 20CM KOALA_5000_PCS" u="1"/>
        <s v="RITA-WONOSOBO_GARISAN ALUMINIUM 30CM KOALA_6125_PCS" u="1"/>
        <s v="RITA-WONOSOBO_GARISAN 30CM DF 3109_3208.33333333333_PCS" u="1"/>
        <s v="RITA-WONOSOBO_GARISAN BESI 30CM ENTER TEBAL_70000_LSN" u="1"/>
        <s v="RITA-WONOSOBO_GARISAN MIKA 30CM DEBOZZ DB P 072_32500_LSN" u="1"/>
        <s v="RITA-WONOSOBO_GARISAN KM-7733_2666.66666666667_PCS" u="1"/>
        <s v="RITA-WONOSOBO_GARISAN KM-8833_2666.66666666667_PCS" u="1"/>
        <s v="RITA-WONOSOBO_GARISAN 20CM 248_80000_BOX" u="1"/>
        <s v="RITA-WONOSOBO_GARISAN LIPAT BC-6018_6000_PCS" u="1"/>
        <s v="REALITA-SUKOHARJO_TAS TUTUP PITA KADO FG-201 TANGGUNG_95000_LSN" u="1"/>
        <s v="REALITA-SUKOHARJO_TAS TALI GG-02 TANGGUNG GILAP_100000_LSN" u="1"/>
        <s v="REALITA-SUKOHARJO_TAS TALI GG-03 BESAR BIASA_120000_LSN" u="1"/>
        <s v="REALITA-SUKOHARJO_TAS TUTUP PITA KADO FG-301 BESAR_106000_LSN" u="1"/>
        <s v="REALITA-SUKOHARJO_TAS TUTUP PITA KADO FG-101 KECIL_57500_LSN" u="1"/>
        <s v="REALITA-SUKOHARJO_TAS TIDUR GGH-S (6 MOTIF)_75000_LSN" u="1"/>
        <s v="REALITA-SUKOHARJO_TAS TIDUR GGH-L (6 MOTIF)_125000_LSN" u="1"/>
        <s v="REALITA-SUKOHARJO_TAS TIDUR GGH-M (6 MOTIF)_100000_LSN" u="1"/>
        <s v="REALITA-SUKOHARJO_TAS TUTUP PITA KADO FG-401 JUMBO_150000_LSN" u="1"/>
        <s v="REALITA-SUKOHARJO_TAS TALI GG-02 TANGGUNG GLITTER_105000_LSN" u="1"/>
        <s v="REALITA-SUKOHARJO_TAS TALI GG-02 TANGGUNG TIMBUL_115000_LSN" u="1"/>
        <s v="REALITA-SUKOHARJO_TAS TALI GG-03 BESAR GLITTER_135000_LSN" u="1"/>
        <s v="REALITA-SUKOHARJO_TAS TALI GG-01 KECIL BIASA_55000_LSN" u="1"/>
        <s v="REALITA-SUKOHARJO_TAS TALI GG-01 KECIL GLITTER_65000_LSN" u="1"/>
        <s v="REALITA-SUKOHARJO_TAS TALI GG-01 KECIL GILAP_60000_LSN" u="1"/>
        <s v="REALITA-SUKOHARJO_TAS KARUNG 50X35_180000_LSN" u="1"/>
        <s v="REALITA-SUKOHARJO_TAS KARUNG 45X50_134000_LSN" u="1"/>
        <s v="REALITA-SUKOHARJO_TAS SEP 194_125000_LSN" u="1"/>
        <s v="REALITA-SUKOHARJO_TAS KARUNG TIDUR 40X30_135000_LSN" u="1"/>
        <s v="REALITA-SUKOHARJO_TAS KARUNG 30X20_7083.33333333333_PCS" u="1"/>
        <s v="REALITA-SUKOHARJO_TAS KARUNG BERDIRI 27X33_100000_LSN" u="1"/>
        <s v="REALITA-SUKOHARJO_TAS TENTENG BUTEK TG HK MIX_45000_LSN" u="1"/>
        <s v="REALITA-SUKOHARJO_TAS 24X20_6666.66666666667_PCS" u="1"/>
        <s v="REALITA-SUKOHARJO_SKETCH BOOK A4 56181_27500_PCS" u="1"/>
        <s v="REALITA-SUKOHARJO_SKETCH BOOK A4 56172_27500_PCS" u="1"/>
        <s v="REALITA-SUKOHARJO_SKETCH BOOK 8K HMX-45002 TOWN (45LBR)_30000_PCS" u="1"/>
        <s v="REALITA-SUKOHARJO_SKETCH BOOK 8K 56199_30000_PCS" u="1"/>
        <s v="REALITA-SUKOHARJO_POMPA + BALON 16EA-1 (16)_15000_PCS" u="1"/>
        <s v="REALITA-SUKOHARJO_POMPA + BALON 2000 (10)_25000_PCS" u="1"/>
        <s v="REALITA-SUKOHARJO_NOTEBOOK SPIRAL A5 8007_15000_PCS" u="1"/>
        <s v="REALITA-SUKOHARJO_NOTEBOOK SPIRAL A5 8006_15000_PCS" u="1"/>
        <s v="REALITA-SUKOHARJO_MAP AMPLOP MICROTOP DATA F 53_19000_LSN" u="1"/>
        <s v="REALITA-SUKOHARJO_AGENDA 50K BC-511 (35-50)_11000_PCS" u="1"/>
        <s v="REALITA-SUKOHARJO_BUKU MEWARNAI 111 +STIKER (6 GAMBAR)_9166.66666666667_PCS" u="1"/>
        <s v="REALITA-SUKOHARJO_BUKU MEWARNAI AS-0035 +STIKER_7500_PCS" u="1"/>
        <s v="REALITA-SUKOHARJO_BUKU MEWARNAI 9080 (18 GAMBAR)_8333.33333333333_PCS" u="1"/>
        <s v="REALITA-SUKOHARJO_NOTEBOOK SPIRAL 8417_14583.3333333333_PCS" u="1"/>
        <s v="REALITA-SUKOHARJO_TIPEX KERTAS NO. 9425_41000_LSN" u="1"/>
        <s v="REALITA-SUKOHARJO_TIPEX KERTAS NO. 9497_41000_LSN" u="1"/>
        <s v="REALITA-SUKOHARJO_TIPEX KERTAS NO. 9489_41000_LSN" u="1"/>
        <s v="REALITA-SUKOHARJO_TIPEX KERTAS NO. 9543_41000_LSN" u="1"/>
        <s v="REALITA-SUKOHARJO_TIPEX KERTAS NO. 8572_84000_LSN" u="1"/>
        <s v="REALITA-SUKOHARJO_TIPEX KERTAS NO. 8589_84000_LSN" u="1"/>
        <s v="REALITA-SUKOHARJO_TIPEX KERTAS NO. 8587_84000_LSN" u="1"/>
        <s v="REALITA-SUKOHARJO_TIPEX KERTAS NO. 8545_84000_LSN" u="1"/>
        <s v="REALITA-SUKOHARJO_TIPEX KERTAS NO. 8542_84000_LSN" u="1"/>
        <s v="REALITA-SUKOHARJO_TIPEX KERTAS NO. 8588_84000_LSN" u="1"/>
        <s v="REALITA-SUKOHARJO_TIPEX KERTAS NO. 8575_84000_LSN" u="1"/>
        <s v="REALITA-SUKOHARJO_TIPEX KERTAS NO. 870_26500_LSN" u="1"/>
        <s v="REALITA-SUKOHARJO_TIPEX KERTAS NO. 9259_26500_LSN" u="1"/>
        <s v="REALITA-SUKOHARJO_TIPEX KERTAS NO. 9260_26500_LSN" u="1"/>
        <s v="REALITA-SUKOHARJO_ISI GEL DTIAN GR-089 (12PCS TABUNG)_156000_BOX" u="1"/>
        <s v="REALITA-SUKOHARJO_BP TF-3115 HIGHTECH KNOCK_34500_LSN" u="1"/>
        <s v="REALITA-SUKOHARJO_BP TF G 3114 0.3MM HIGHTECH KNOCK_34500_LSN" u="1"/>
        <s v="REALITA-SUKOHARJO_STIP W/B CLEAR K_30000_LSN" u="1"/>
        <s v="REALITA-SUKOHARJO_BP DEBOZZ 0.28 DB-GP 800 HI-Q_24000_LSN" u="1"/>
        <s v="REALITA-SUKOHARJO_BP GEL MD-017A 6W + BULU (24)_90000_LSN" u="1"/>
        <s v="REALITA-SUKOHARJO_PAPAN W/B JL-115_25000_PCS" u="1"/>
        <s v="REALITA-SUKOHARJO_PAPAN W/B JL-116_30000_PCS" u="1"/>
        <s v="REALITA-SUKOHARJO_PAPAN W/B JL-117_35000_PCS" u="1"/>
        <s v="REALITA-SUKOHARJO_ASAHAN 8816 (48)_84000_BOX" u="1"/>
        <s v="REALITA-SUKOHARJO_ASAHAN TOPLES 623 KUROMI_100000_TOP" u="1"/>
        <s v="REALITA-SUKOHARJO_ID CARD SET HC-40383_5000_PCS" u="1"/>
        <s v="REALITA-SUKOHARJO_ID CARD SET HC-37697_5000_PCS" u="1"/>
        <s v="REALITA-SUKOHARJO_TAPE 4505_9000_PCS" u="1"/>
        <s v="REALITA-SUKOHARJO_ISOLASI 608_90000_PAK" u="1"/>
        <s v="REALITA-SUKOHARJO_CATUR MAGNIT TNT AO32_6666.66666666667_PCS" u="1"/>
        <s v="REALITA-SUKOHARJO_TAS SPOON 20X25_17500_LSN" u="1"/>
        <s v="REALITA-SUKOHARJO_TAS SPOON 22X22_30000_LSN" u="1"/>
        <s v="REALITA-SUKOHARJO_TAS SPOON 25X35_19000_LSN" u="1"/>
        <s v="REALITA-SUKOHARJO_TAS TENTENG PLASTIK KC_36000_LSN" u="1"/>
        <s v="REALITA-WONOGIRI_TAS TIDUR GGH-S (6 MOTIF)_75000_LSN" u="1"/>
        <s v="REALITA-WONOGIRI_TAS TIDUR GGH-M (6 MOTIF)_100000_LSN" u="1"/>
        <s v="REALITA-WONOGIRI_TAS TIDUR GGH-L (6 MOTIF)_125000_LSN" u="1"/>
        <s v="REALITA-WONOGIRI_TAS TALI GG-01 KECIL GLITTER_65000_LSN" u="1"/>
        <s v="REALITA-WONOGIRI_TAS TALI GG-01 KECIL TIMBUL_70000_LSN" u="1"/>
        <s v="REALITA-WONOGIRI_TAS TALI GG-02 TANGGUNG GLITTER_105000_LSN" u="1"/>
        <s v="REALITA-WONOGIRI_TAS TALI GG-02 TANGGUNG TIMBUL_115000_LSN" u="1"/>
        <s v="REALITA-WONOGIRI_TAS TALI GG-03 BESAR GLITTER_135000_LSN" u="1"/>
        <s v="REALITA-WONOGIRI_TAS TUTUP PITA KADO FG-201 TANGGUNG_95000_LSN" u="1"/>
        <s v="REALITA-WONOGIRI_TAS TUTUP PITA KADO FG-301 BESAR_106000_LSN" u="1"/>
        <s v="REALITA-WONOGIRI_TAS TUTUP PITA KADO FG-401 JUMBO_150000_LSN" u="1"/>
        <s v="REALITA-WONOGIRI_TAS TUTUP PITA KADO FG-101 KECIL_57500_LSN" u="1"/>
        <s v="REALITA-WONOGIRI_TAS TALI GG-01 KECIL GILAP_60000_LSN" u="1"/>
        <s v="REALITA-WONOGIRI_TAS TALI GG-03 BESAR BIASA_120000_LSN" u="1"/>
        <s v="REALITA-WONOGIRI_MAP AMPLOP MICROTOP DATA F 53_19000_LSN" u="1"/>
        <s v="REALITA-WONOGIRI_AGENDA 50K BC-511 (35-50)_11000_PCS" u="1"/>
        <s v="REALITA-WONOGIRI_POMPA + BALON 16EA-1 (16)_15000_PCS" u="1"/>
        <s v="REALITA-WONOGIRI_POMPA + BALON 2000 (10)_25000_PCS" u="1"/>
        <s v="REALITA-WONOGIRI_PUZZLE M 6662_11250_PCS" u="1"/>
        <s v="REALITA-WONOGIRI_SKETCH BOOK A4 56183_27500_PCS" u="1"/>
        <s v="REALITA-WONOGIRI_SKETCH BOOK A4 56172_27500_PCS" u="1"/>
        <s v="REALITA-WONOGIRI_SKETCH BOOK A4 56182_27500_PCS" u="1"/>
        <s v="REALITA-WONOGIRI_SKETCH BOOK A4 56184_27500_PCS" u="1"/>
        <s v="REALITA-WONOGIRI_SKETCH BOOK 8K 56199_30000_PCS" u="1"/>
        <s v="REALITA-WONOGIRI_SKETCH BOOK A5-3555_19000_PCS" u="1"/>
        <s v="REALITA-WONOGIRI_NOTEBOOK SPIRAL A5 LB-2529-24_15000_PCS" u="1"/>
        <s v="REALITA-WONOGIRI_NOTEBOOK SPIRAL A5 8006_15000_PCS" u="1"/>
        <s v="REALITA-WONOGIRI_KERTAS MEWARNAI COLORING PAPER CP-1_5500_PCS" u="1"/>
        <s v="REALITA-WONOGIRI_KERTAS MEWARNAI CREATIVE PAINTING THTS-6_7500_PCS" u="1"/>
        <s v="REALITA-WONOGIRI_EXPANDING FILE 8LFQB - 55333 + GANTUNGAN_29166.6666666667_PCS" u="1"/>
        <s v="REALITA-WONOGIRI_EXPANDING FILE DKFQB-5901_25000_PCS" u="1"/>
        <s v="REALITA-WONOGIRI_BINDER NOTE HYB - 15802 B5_32500_PCS" u="1"/>
        <s v="REALITA-WONOGIRI_BINDER NOTE JHYB - 03303 B5_32500_PCS" u="1"/>
        <s v="REALITA-WONOGIRI_BINDER NOTE FANCY SLIP A5-SF 1926/ D_11000_PCS" u="1"/>
        <s v="REALITA-WONOGIRI_BINDER NOTE HYB - 86804 A5_25000_PCS" u="1"/>
        <s v="REALITA-WONOGIRI_BINDER NOTE HYB - 86802 A5_24500_PCS" u="1"/>
        <s v="REALITA-WONOGIRI_MAP ZIPPER ENTER RET A5-A500 (M,B)_75000_LSN" u="1"/>
        <s v="REALITA-WONOGIRI_BUKU MEWARNAI 2201 (4 GAMBAR)_3250_PCS" u="1"/>
        <s v="REALITA-WONOGIRI_BUKU MEWARNAI HT 081 (8 GAMBAR)_11250_PCS" u="1"/>
        <s v="REALITA-WONOGIRI_BP GEL + GANTUNGAN 9166_23000_LSN" u="1"/>
        <s v="REALITA-WONOGIRI_BP GEL 223_1916.66666666667_PCS" u="1"/>
        <s v="REALITA-WONOGIRI_BP GEL + GANTUNGAN 9169_23000_LSN" u="1"/>
        <s v="REALITA-WONOGIRI_BP GEL + GANTUNGAN 9165_1916.66666666667_PCS" u="1"/>
        <s v="REALITA-WONOGIRI_BP GEL + GANTUNGAN A931_23000_LSN" u="1"/>
        <s v="REALITA-WONOGIRI_BP DEBOZZ 0.28 DB-GP 800 HI-Q_24000_LSN" u="1"/>
        <s v="REALITA-WONOGIRI_BP DEBOZZ 0.28 DB-GP 800 BIRU_24000_LSN" u="1"/>
        <s v="REALITA-WONOGIRI_BP TF G 3114 0.3MM HIGHTECH KNOCK_34500_LSN" u="1"/>
        <s v="REALITA-WONOGIRI_BP GEL DTIAN DT-612_11000_LSN" u="1"/>
        <s v="REALITA-WONOGIRI_PENSIL 2B KAYAGI KY-PF 3092_104000_GRS" u="1"/>
        <s v="REALITA-WONOGIRI_PENSIL 2B KAYAGI PF3093_104000_GRS" u="1"/>
        <s v="REALITA-WONOGIRI_GARISAN SABLON/GEOMETRI 095 (1 BOX=50 PCS)_10500_PCS" u="1"/>
        <s v="REALITA-WONOGIRI_TIPEX KERTAS NO. 8588_84000_LSN" u="1"/>
        <s v="REALITA-WONOGIRI_TIPEX KERTAS NO. 8587_84000_LSN" u="1"/>
        <s v="REALITA-WONOGIRI_TIPEX KERTAS NO. 870_26500_LSN" u="1"/>
        <s v="REALITA-WONOGIRI_BP GEL MD-241 BERUANG (36)_90000_LSN" u="1"/>
        <s v="REALITA-WONOGIRI_BP GEL MD-257 GURITA (36)_90000_LSN" u="1"/>
        <s v="REALITA-WONOGIRI_BP TIZO TG340 BIRU_34500_LSN" u="1"/>
        <s v="REALITA-WONOGIRI_BP TIZO TG340 HITAM_34500_LSN" u="1"/>
        <s v="REALITA-WONOGIRI_BP PELNA ULIR 01 HT_52500_GRS" u="1"/>
        <s v="REALITA-WONOGIRI_BP GEL TF-1191 BODY WR 0.3MM HIGHTECH_30000_LSN" u="1"/>
        <s v="REALITA-WONOGIRI_BP EXCELLENT_11500_LSN" u="1"/>
        <s v="REALITA-WONOGIRI_BP GEL CS-G208_27500_LSN" u="1"/>
        <s v="REALITA-WONOGIRI_BP TIZO KLIK TG 3300_27000_LSN" u="1"/>
        <s v="REALITA-WONOGIRI_BP GEL ZHIXIN G 3129_19000_LSN" u="1"/>
        <s v="REALITA-WONOGIRI_BP GEL TIZO 1.0 TG630-A_49000_LSN" u="1"/>
        <s v="REALITA-WONOGIRI_MECHPEN TIZO G 9008 A_15000_LSN" u="1"/>
        <s v="REALITA-WONOGIRI_MECHPEN 0.5 BATIK TM 01600-B_15500_LSN" u="1"/>
        <s v="REALITA-WONOGIRI_BP GEL KOALA GP-168-A MERAH_26000_LSN" u="1"/>
        <s v="REALITA-WONOGIRI_BP GEL KOALA GP-168-F BR TUA_26000_LSN" u="1"/>
        <s v="REALITA-WONOGIRI_BP GEL KOALA GP-168-D VL_26000_LSN" u="1"/>
        <s v="REALITA-WONOGIRI_P CASE XLG BD 193-27_18000_PCS" u="1"/>
        <s v="REALITA-WONOGIRI_PENCIL CASE MIKA RAKITAN SQ-803_22500_LSN" u="1"/>
        <s v="REALITA-WONOGIRI_P CASE XLG BD 331-23_12500_PCS" u="1"/>
        <s v="REALITA-WONOGIRI_TALI ID CARD PEONY HITAM_500_PCS" u="1"/>
        <s v="REALITA-WONOGIRI_TALI ID CARD PEONY BIRU_500_PCS" u="1"/>
        <s v="REALITA-WONOGIRI_TALI ID CARD PEONY HIJAU_500_PCS" u="1"/>
        <s v="REALITA-WONOGIRI_ASAHAN 8817 (40)_70000_BOX" u="1"/>
        <s v="REALITA-WONOGIRI_ID CARD SET HC-40383_5000_PCS" u="1"/>
        <s v="REALITA-WONOGIRI_ID CARD SET HC-37697_5000_PCS" u="1"/>
        <s v="REALITA-WONOGIRI_PAPAN W/B JL-115_25000_PCS" u="1"/>
        <s v="REALITA-WONOGIRI_PAPAN W/B JL-116_30000_PCS" u="1"/>
        <s v="REALITA-WONOGIRI_PAPAN W/B JL-117_35000_PCS" u="1"/>
        <s v="REALITA-WONOGIRI_PC 6675 2 ZIPPER MIX TANPA MIKA_9166.66666666667_PCS" u="1"/>
        <s v="REALITA-WONOGIRI_ID CARD 501 PUTIH_1400_PCS" u="1"/>
        <s v="REALITA-WONOGIRI_ISOLASI KT-1502 FANCY_4500_PCS" u="1"/>
        <s v="REALITA-WONOGIRI_ISOLASI GG-1503 METALIK (4 MOTIF)_9000_PCS" u="1"/>
        <s v="REALITA-WONOGIRI_ISOLASI 608_90000_PAK" u="1"/>
        <s v="REALITA-WONOGIRI_MAP ZIPPER REST KAIN YUSHINCA RB-127 DL_72000_LSN" u="1"/>
        <s v="LENTERA-KLATEN_TAS TIDUR GGH-L (6 MOTIF)_125000_LSN" u="1"/>
        <s v="LENTERA-KLATEN_TAS TIDUR GGH-M (6 MOTIF)_100000_LSN" u="1"/>
        <s v="LENTERA-KLATEN_TAS TIDUR GGH-S (6 MOTIF)_75000_LSN" u="1"/>
        <s v="LENTERA-KLATEN_TAS TALI GG-03 BESAR BIASA_120000_LSN" u="1"/>
        <s v="LENTERA-KLATEN_TAS TALI GG-02 TANGGUNG GILAP_100000_LSN" u="1"/>
        <s v="LENTERA-KLATEN_TAS TALI GG-01 KECIL GILAP_60000_LSN" u="1"/>
        <s v="LENTERA-KLATEN_TAS TALI GG-02 TANGGUNG GLITTER_105000_LSN" u="1"/>
        <s v="LENTERA-KLATEN_TAS TALI GG-01 KECIL GLITTER_65000_LSN" u="1"/>
        <s v="LENTERA-KLATEN_TAS TALI GG-03 BESAR GLITTER_135000_LSN" u="1"/>
        <s v="LENTERA-KLATEN_TAS TALI GG-02 TANGGUNG BIASA_90000_LSN" u="1"/>
        <s v="LENTERA-KLATEN_TAS TALI GG-01 KECIL BIASA_55000_LSN" u="1"/>
        <s v="LENTERA-KLATEN_TAS TUTUP PITA KADO FG-201 TANGGUNG_95000_LSN" u="1"/>
        <s v="LENTERA-KLATEN_TAS TUTUP PITA KADO FG-401 JUMBO_150000_LSN" u="1"/>
        <s v="LENTERA-KLATEN_TAS TUTUP PITA KADO FG-101 KECIL_57500_LSN" u="1"/>
        <s v="LENTERA-KLATEN_TAS TUTUP PITA KADO FG-301 BESAR_106000_LSN" u="1"/>
        <s v="LENTERA-KLATEN_EXPANDING FILE DKFQB-5901_25000_PCS" u="1"/>
        <s v="LENTERA-KLATEN_SKETCH BOOK A4 56181_27500_PCS" u="1"/>
        <s v="LENTERA-KLATEN_SKETCH BOOK A4 56184_27500_PCS" u="1"/>
        <s v="LENTERA-KLATEN_SKETCH BOOK A4 56183_27500_PCS" u="1"/>
        <s v="LENTERA-KLATEN_SKETCH BOOK A4 56172_27500_PCS" u="1"/>
        <s v="LENTERA-KLATEN_SKETCH BOOK A5-3555_19000_PCS" u="1"/>
        <s v="LENTERA-KLATEN_NOTEBOOK 70100-2_57500_LSN" u="1"/>
        <s v="LENTERA-KLATEN_NOTEBOOK 70100-11_57500_LSN" u="1"/>
        <s v="LENTERA-KLATEN_NOTEBOOK GLITTER JT 7050-18_7500_PCS" u="1"/>
        <s v="LENTERA-KLATEN_NOTEBOOK GLITTER JT 7050-11_7500_PCS" u="1"/>
        <s v="LENTERA-KLATEN_NOTEBOOK GLITTER JT 7050-19_7500_PCS" u="1"/>
        <s v="LENTERA-KLATEN_NOTEBOOK GLITTER JT 7050-2_7500_PCS" u="1"/>
        <s v="LENTERA-KLATEN_NOTEBOOK GLITTER JT 7050-20_7500_PCS" u="1"/>
        <s v="LENTERA-KLATEN_NOTEBOOK SPIRAL 28850-61_85000_LSN" u="1"/>
        <s v="LENTERA-KLATEN_NOTEBOOK SPIRAL 28850-67_85000_LSN" u="1"/>
        <s v="LENTERA-KLATEN_NOTEBOOK SPIRAL 28850-64_85000_LSN" u="1"/>
        <s v="LENTERA-KLATEN_NOTEBOOK SPIRAL 50100-71_85000_LSN" u="1"/>
        <s v="LENTERA-KLATEN_NOTEBOOK SPIRAL 28850-68_85000_LSN" u="1"/>
        <s v="LENTERA-KLATEN_NOTEBOOK SPIRAL 28850-65_85000_LSN" u="1"/>
        <s v="LENTERA-KLATEN_NOTEBOOK SPIRAL 28850-62_144000_LSN" u="1"/>
        <s v="LENTERA-KLATEN_NOTEBOOK SPIRAL 28850-67_144000_LSN" u="1"/>
        <s v="LENTERA-KLATEN_NOTEBOOK SPIRAL 25100-71_12000_PCS" u="1"/>
        <s v="LENTERA-KLATEN_NOTEBOOK SPIRAL 25100-56_12000_PCS" u="1"/>
        <s v="LENTERA-KLATEN_NOTEBOOK SPIRAL 25100-64_12000_PCS" u="1"/>
        <s v="LENTERA-KLATEN_NOTEBOOK SPIRAL 28825-61 A5_12000_PCS" u="1"/>
        <s v="LENTERA-KLATEN_NOTEBOOK SPIRAL JF-39C 007-009_12500_PCS" u="1"/>
        <s v="LENTERA-KLATEN_NOTEBOOK SPIRAL JF-39D 010-012_12500_PCS" u="1"/>
        <s v="LENTERA-KLATEN_NOTEBOOK SPIRAL JF-39A 001-003_12500_PCS" u="1"/>
        <s v="LENTERA-KLATEN_NOTEBOOK SPIRAL JF-39B 004-006_12500_PCS" u="1"/>
        <s v="LENTERA-KLATEN_BALON BL 100178 M/ P_74000_DISP" u="1"/>
        <s v="LENTERA-KLATEN_BALON BL 10022_74000_DISP" u="1"/>
        <s v="LENTERA-KLATEN_BALON BL 10023_74000_DISP" u="1"/>
        <s v="LENTERA-KLATEN_BALON BL 1003_101000_DISP" u="1"/>
        <s v="LENTERA-KLATEN_BALON BL 1009_94000_DISP" u="1"/>
        <s v="LENTERA-KLATEN_BALON BL 10082_94000_DISP" u="1"/>
        <s v="LENTERA-KLATEN_BALON BL 1005_94000_DISP" u="1"/>
        <s v="LENTERA-KLATEN_BALON BL 1007_74000_DISP" u="1"/>
        <s v="LENTERA-KLATEN_BALON LKM 2200_67500_DISP" u="1"/>
        <s v="LENTERA-KLATEN_BALON LKP 2200_67500_DISP" u="1"/>
        <s v="LENTERA-KLATEN_BALON LKF 3200 M 16_125000_DISP" u="1"/>
        <s v="LENTERA-KLATEN_BALON FS POLKADOT LKF 3200 PW_125000_DISP" u="1"/>
        <s v="LENTERA-KLATEN_BALON LMP 2200_67500_DISP" u="1"/>
        <s v="LENTERA-KLATEN_BALON HB LKF 4W LKF 3200 HB4_125000_DISP" u="1"/>
        <s v="LENTERA-KLATEN_BALON CACING 1022 + POMPA KECIL CPK 2225_17000_PAK" u="1"/>
        <s v="LENTERA-KLATEN_BN WENGU B5-B 0164 (4W)_22500_PCS" u="1"/>
        <s v="LENTERA-KLATEN_BUKU MEWARNAI HT 081 (8 GAMBAR)_11250_PCS" u="1"/>
        <s v="LENTERA-KLATEN_BUKU MEWARNAI DKB-1702_8333.33333333333_PCS" u="1"/>
        <s v="LENTERA-KLATEN_COLORING BOOK 9084195_100000_LSN" u="1"/>
        <s v="LENTERA-KLATEN_BUKU MEWARNAI 111 +STIKER (6 GAMBAR)_9166.66666666667_PCS" u="1"/>
        <s v="LENTERA-KLATEN_NOTEBOOK SPIRAL 8417_14583.3333333333_PCS" u="1"/>
        <s v="LENTERA-KLATEN_NOTEBOOK SPIRAL 1316_20833.3333333333_PCS" u="1"/>
        <s v="LENTERA-KLATEN_NOTEBOOK SPIRAL A5 LB-2529-24_15000_PCS" u="1"/>
        <s v="LENTERA-KLATEN_STICK NOTE TF 654-8C-M_8500_PCS" u="1"/>
        <s v="LENTERA-KLATEN_STICK NOTE TF 654 5C_4250_PCS" u="1"/>
        <s v="LENTERA-KLATEN_AGENDA DIARY D-128_13000_PCS" u="1"/>
        <s v="LENTERA-KLATEN_KERTAS MEWARNAI CREATIVE PAINTING THTS-6_7500_PCS" u="1"/>
        <s v="LENTERA-KLATEN_MAP ZIPPER RET A5-A500 ENTER (K, H)_75000_LSN" u="1"/>
        <s v="LENTERA-KLATEN_STIP W/B CLEAR K_30000_LSN" u="1"/>
        <s v="LENTERA-KLATEN_STIP W/B CLEAR B_44000_LSN" u="1"/>
        <s v="LENTERA-KLATEN_STIP W/B ENTER 802K_20500_LSN" u="1"/>
        <s v="LENTERA-KLATEN_STIP W/B ENTER 803 B_33000_LSN" u="1"/>
        <s v="LENTERA-KLATEN_BP GEL + GANTUNGAN 9166_27000_LSN" u="1"/>
        <s v="LENTERA-KLATEN_BP GEL + GANTUNGAN 9169_27000_LSN" u="1"/>
        <s v="LENTERA-KLATEN_BP GEL + GANTUNGAN 9165_2250_PCS" u="1"/>
        <s v="LENTERA-KLATEN_BP 2816 GANTUNGAN GADING_27000_LSN" u="1"/>
        <s v="LENTERA-KLATEN_BP GEL + GANTUNGAN A931_27000_LSN" u="1"/>
        <s v="LENTERA-KLATEN_GARISAN BESI 30 CM YOEKER (5030) ORANYE_20000_LSN" u="1"/>
        <s v="LENTERA-KLATEN_GARISAN BESI YOEKER 40 CM_39000_LSN" u="1"/>
        <s v="LENTERA-KLATEN_GARISAN BESI YOEKER 50 CM_45000_LSN" u="1"/>
        <s v="LENTERA-KLATEN_GARISAN BESI 30CM ENTER TEBAL_42000_LSN" u="1"/>
        <s v="LENTERA-KLATEN_BP GEL DTIAN DT-612_11000_LSN" u="1"/>
        <s v="LENTERA-KLATEN_BP TF G 3114 0.3MM HIGHTECH KNOCK_37500_LSN" u="1"/>
        <s v="LENTERA-KLATEN_BP TF-3115 HIGHTECH KNOCK_37500_LSN" u="1"/>
        <s v="LENTERA-KLATEN_BP GEL MD-240 (36)_90000_LSN" u="1"/>
        <s v="LENTERA-KLATEN_CAT ACRYLIC COLOUR TF AC-002_288000_LSN" u="1"/>
        <s v="LENTERA-KLATEN_CAT ACRYLIC COLOUR TF AC-005P PASTEL_228000_LSN" u="1"/>
        <s v="LENTERA-KLATEN_CAT ACRYLIC COLOUR TF AC-004N NEON_228000_LSN" u="1"/>
        <s v="LENTERA-KLATEN_PENSIL E-01 + STIP_1083.33333333333_PCS" u="1"/>
        <s v="LENTERA-KLATEN_GARISAN ELASTIS 15CM GR-2301 (WALITO)_56400_LSN" u="1"/>
        <s v="LENTERA-KLATEN_GUNTING IDEAL DR 6_65000_LSN" u="1"/>
        <s v="LENTERA-KLATEN_GUNTING STAINLESS SQ 04 C WARNA_35000_LSN" u="1"/>
        <s v="LENTERA-KLATEN_GUNTING STAINLESS SQ 05 B HITAM_32500_LSN" u="1"/>
        <s v="LENTERA-KLATEN_BP GEL KOALA GP-168_22500_LSN" u="1"/>
        <s v="LENTERA-KLATEN_BP GEL KOALA GP-168-A MERAH_26000_LSN" u="1"/>
        <s v="LENTERA-KLATEN_BP GEL KOALA GP-168-B BR_26000_LSN" u="1"/>
        <s v="LENTERA-KLATEN_BP GEL KOALA GP-168-C HJ_26000_LSN" u="1"/>
        <s v="LENTERA-KLATEN_BP GEL KOALA GP-168-D VL_26000_LSN" u="1"/>
        <s v="LENTERA-KLATEN_BP GEL KOALA GP-168-E OR_26000_LSN" u="1"/>
        <s v="LENTERA-KLATEN_BP GEL KOALA GP-168-F BR TUA_26000_LSN" u="1"/>
        <s v="LENTERA-KLATEN_BP GEL KOALA GP-168-G PK_26000_LSN" u="1"/>
        <s v="LENTERA-KLATEN_BP GEL KOALA GP-168-H HJ MUDA_26000_LSN" u="1"/>
        <s v="LENTERA-KLATEN_BP GEL KOALA GP-168-I COKLAT_26000_LSN" u="1"/>
        <s v="LENTERA-KLATEN_BP GEL KOALA GP-168-J KNG_26000_LSN" u="1"/>
        <s v="LENTERA-KLATEN_CRAYON 12W VAN ART FLUORESCENT_78000_LSN" u="1"/>
        <s v="LENTERA-KLATEN_OIL PASTEL HW 12_72000_LSN" u="1"/>
        <s v="LENTERA-KLATEN_OIL PASTEL USAGI 12W_6333.33333333333_PCS" u="1"/>
        <s v="LENTERA-KLATEN_SPIDOL WARNA BRUSH PEN MK 833-12_17000_PCS" u="1"/>
        <s v="LENTERA-KLATEN_ACRYLIC MARKER TF-AM 301-12_17000_SET" u="1"/>
        <s v="LENTERA-KLATEN_STABILLO BRUSH MARKER PEN WB TF-1050 12W_16500_SET" u="1"/>
        <s v="LENTERA-KLATEN_CRAYON 1011 T 12W CASING_198000_LSN" u="1"/>
        <s v="LENTERA-KLATEN_WATER COLOUR TFWC-010 (12X6ML)_15000_SET" u="1"/>
        <s v="LENTERA-KLATEN_CAT ACRYLIC COLOUR TF AC-006M METALIC_228000_LSN" u="1"/>
        <s v="LENTERA-KLATEN_WATER COLOR + KUAS PACMAN_13000_PCS" u="1"/>
        <s v="LENTERA-KLATEN_WATER COLOUR V-TRO_14500_PCS" u="1"/>
        <s v="LENTERA-KLATEN_CAT ACRYLIC COLOUR PAINT V-TRO_15500_PCS" u="1"/>
        <s v="LENTERA-KLATEN_BP TF-2037 6W_48500_LSN" u="1"/>
        <s v="LENTERA-KLATEN_BP TF-719 4W_45000_LSN" u="1"/>
        <s v="LENTERA-KLATEN_GARISAN SABLON/GEOMETRI 095 (1 BOX=50 PCS)_10500_PCS" u="1"/>
        <s v="LENTERA-KLATEN_CRAYON PUTAR FANCY 1012 / 2012 PANJANG _16500_PCS" u="1"/>
        <s v="LENTERA-KLATEN_PW VANCO 12W PJG ZOO_7500_PCS" u="1"/>
        <s v="LENTERA-KLATEN_PW KIKO 12/12W_148100_LSN" u="1"/>
        <s v="LENTERA-KLATEN_PENSIL 8891-12_11666.6666666667_PCS" u="1"/>
        <s v="LENTERA-KLATEN_PW 8009-12_10000_PCS" u="1"/>
        <s v="LENTERA-KLATEN_PW PASTEL TF 195 12W_138000_LSN" u="1"/>
        <s v="LENTERA-KLATEN_PENSIL 8894-12_11666.6666666667_PCS" u="1"/>
        <s v="LENTERA-KLATEN_PW 12W PANJANG DEMO CLASSIC_57000_LSN" u="1"/>
        <s v="LENTERA-KLATEN_PW 8880-12_175000_LSN" u="1"/>
        <s v="LENTERA-KLATEN_PW KIKO 12/24W_180000_LSN" u="1"/>
        <s v="LENTERA-KLATEN_P WARNA MY FATHER 12W_57000_LSN" u="1"/>
        <s v="LENTERA-KLATEN_PW 12W KAYAGI KY-CP 1210 PANJANG_10125_PCS" u="1"/>
        <s v="LENTERA-KLATEN_PW 9999-12_175000_LSN" u="1"/>
        <s v="LENTERA-KLATEN_WATER COLOUR ACRYLIC 12W MOZAKI_235000_LSN" u="1"/>
        <s v="LENTERA-KLATEN_CAT AIR OPINI 110_104000_LSN" u="1"/>
        <s v="LENTERA-KLATEN_CAT AIR OPINI 120_110000_LSN" u="1"/>
        <s v="LENTERA-KLATEN_LCD WRITING TABLET 6,5&quot;_24000_PCS" u="1"/>
        <s v="LENTERA-KLATEN_ASAHAN TOPLES R-5857 (17PCS)_72000_TOP" u="1"/>
        <s v="LENTERA-KLATEN_ASAHAN TOPLES R-5833 BOTOL SUSU (20PCS)_53000_TOP" u="1"/>
        <s v="LENTERA-KLATEN_ASAHAN + STIP 606 DISNEY MIX_90000_BOX" u="1"/>
        <s v="LENTERA-KLATEN_ISOLASI 608_90000_PAK" u="1"/>
        <s v="LENTERA-KLATEN_KERTAS KREP JERSY M/P KECIL_7500_PAK" u="1"/>
        <s v="LENTERA-KLATEN_KERTAS KREP POTONGAN JERSY KECIL_7500_PAK" u="1"/>
        <s v="LENTERA-KLATEN_DISPENSER KENJOY 25_7500_PCS" u="1"/>
        <s v="LENTERA-KLATEN_TAPE DISPENSER T 20032_15000_PCS" u="1"/>
        <s v="LENTERA-KLATEN_DISPENSER KUROMI_25000_PAK" u="1"/>
        <s v="LENTERA-KLATEN_DISPENSER BESI ENTER 505_14000_PCS" u="1"/>
        <s v="LENTERA-KLATEN_SIPOA KAKI K 807 MOSHI MOSHI_70000_LSN" u="1"/>
        <s v="LENTERA-KLATEN_SIPOA KAKI B 808 MOSHI MOSHI_106000_LSN" u="1"/>
        <s v="LENTERA-KLATEN_PAPAN W/B JL-115_25000_PCS" u="1"/>
        <s v="LENTERA-KLATEN_PAPAN W/B JL-116_30000_PCS" u="1"/>
        <s v="ARIA-PONOROGO_GARISAN SET 20CM 8182 (1 BOX=40 PCS)_3750_PCS" u="1"/>
        <s v="ARIA-PONOROGO_GARISAN SET 20CM 8208 (1 BOX=40 PCS)_3750_PCS" u="1"/>
        <s v="ARIA-PONOROGO_GARISAN SABLON/GEOMETRI 098 (1 BOX=50 PCS)_10500_PCS" u="1"/>
        <s v="ARIA-PONOROGO_ASAHAN TG3086A_16500_PCS" u="1"/>
        <s v="ARIA-PONOROGO_ASAHAN 906_16000_PCS" u="1"/>
        <s v="ARIA-PONOROGO_ASAHAN TG3695_15000_PCS" u="1"/>
        <s v="ARIA-PONOROGO_ID CARD ID-168_2750_PCS" u="1"/>
        <s v="ARIA-PONOROGO_ID CARD 612 KUNING_2750_PCS" u="1"/>
        <s v="ARIA-PONOROGO_ID CARD 501 PUTIH_1400_PCS" u="1"/>
        <s v="ARIA-PONOROGO_PENSIL 921_2100_PCS" u="1"/>
        <s v="ARIA-PONOROGO_ISI BENSIA LANTU LT 11-32_100000_PAK" u="1"/>
        <s v="ARIA-PONOROGO_PENSIL 711_2100_PCS" u="1"/>
        <s v="ARIA-PONOROGO_BP TIZO TG 30541F FANCY_18500_LSN" u="1"/>
        <s v="ARIA-PONOROGO_BP GEL TIZO 30801F S3 FANCY_18500_LSN" u="1"/>
        <s v="ARIA-PONOROGO_STABILLO TF-1145 LIVE COLOUR PASTEL_24500_LSN" u="1"/>
        <s v="ARIA-PONOROGO_BP GEL + GANTUNGAN 9165_1875_PCS" u="1"/>
        <s v="ARIA-PONOROGO_PAPAN WHITE BOARD XG POLOS 20 X 30_17500_PCS" u="1"/>
        <s v="ARIA-PONOROGO_PAPAN WHITE BOARD XG POLOS 25 X 35_22500_PCS" u="1"/>
        <s v="ARIA-PONOROGO_PAPAN WHITE BOARD XG POLOS 30 X 40_26500_PCS" u="1"/>
        <s v="ARIA-PONOROGO_GARISAN LIPAT 30CM 6623 (1 BOX=40 PCS)_1300_PCS" u="1"/>
        <s v="ARIA-PONOROGO_ISOLASI 608_90000_PAK" u="1"/>
        <s v="ARIA-PONOROGO_PENSIL E-01 + STIP_1083.33333333333_PCS" u="1"/>
        <s v="ARIA-PONOROGO_BP GEL + GANTUNGAN 9169_22500_LSN" u="1"/>
        <s v="ARIA-PONOROGO_POMPA + BALON 16EA-1 (16)_15000_PCS" u="1"/>
        <s v="ARIA-PONOROGO_SKETCH BOOK A4 56172_27500_PCS" u="1"/>
        <s v="ARIA-PONOROGO_NOTEBOOK SPIRAL 8417_14583.3333333333_PCS" u="1"/>
        <s v="ARIA-PONOROGO_TAS TALI GG-01 KECIL GILAP_60000_LSN" u="1"/>
        <s v="ARIA-PONOROGO_TAS TUTUP PITA KADO FG-101 KECIL_57500_LSN" u="1"/>
        <s v="ARIA-PONOROGO_NOTEBOOK SPIRAL A5 LB-2529-23_15000_PCS" u="1"/>
        <s v="ARIA-PONOROGO_NOTEBOOK SPIRAL A5 8001_15000_PCS" u="1"/>
        <s v="ARIA-PONOROGO_NOTEBOOK SPIRAL 1316_20833.3333333333_PCS" u="1"/>
        <s v="ARIA-PONOROGO_TAS TALI KUR SM 3589-4_55000_LSN" u="1"/>
        <s v="ARIA-PONOROGO_TAS TALI GG-01 KECIL GLITTER_65000_LSN" u="1"/>
        <s v="ARIA-PONOROGO_TAS TALI GG-03 BESAR GLITTER_135000_LSN" u="1"/>
        <s v="ARIA-PONOROGO_TAS TALI GG-03 BESAR BIASA_120000_LSN" u="1"/>
        <s v="ARIA-PONOROGO_TAS TALI GG-02 TANGGUNG GILAP_100000_LSN" u="1"/>
        <s v="ARIA-PONOROGO_TAS TUTUP PITA KADO FG-301 BESAR_106000_LSN" u="1"/>
        <s v="ARIA-PONOROGO_TAS TIDUR GGH-L (6 MOTIF)_125000_LSN" u="1"/>
        <s v="ARIA-PONOROGO_TAS TIDUR GGH-S (6 MOTIF)_75000_LSN" u="1"/>
        <s v="ARIA-PONOROGO_TAS TIDUR GGH-M (6 MOTIF)_100000_LSN" u="1"/>
        <s v="ARIA-PONOROGO_NOTEBOOK SPIRAL 28850-65_80000_LSN" u="1"/>
        <s v="ARIA-PONOROGO_NOTEBOOK SPIRAL 28850-64_80000_LSN" u="1"/>
        <s v="ARIA-PONOROGO_NOTES 156-80_35000_LSN" u="1"/>
        <s v="ARIA-PONOROGO_NB MINI POCKET MB 120 WARNA KULIT_50000_LSN" u="1"/>
        <s v="ARIA-PONOROGO_LEM BAKAR STIK 7X30 WOMY PUTIH K_44000_PAK" u="1"/>
        <s v="ARIA-PONOROGO_LEM BAKAR STIK 11X29 WOMY PUTIH B_44000_PAK" u="1"/>
        <s v="ARIA-PONOROGO_ASAHAN HC2907_13500_PCS" u="1"/>
        <s v="ARIA-PONOROGO_NOTEBOOK 70100-2_37500_LSN" u="1"/>
        <s v="ARIA-PONOROGO_TAS TALI GG-02 TANGGUNG GLITTER_105000_LSN" u="1"/>
        <s v="ARIA-PONOROGO_NOTEBOOK TALI A5-110_180000_LSN" u="1"/>
        <s v="EVERLYN-REMBANG_TAS TIDUR GGH-S (6 MOTIF)_75000_LSN" u="1"/>
        <s v="EVERLYN-REMBANG_TAS TIDUR GGH-M (6 MOTIF)_100000_LSN" u="1"/>
        <s v="EVERLYN-REMBANG_TAS TIDUR GGH-L (6 MOTIF)_125000_LSN" u="1"/>
        <s v="EVERLYN-REMBANG_TAS TALI GG-01 KECIL GLITTER_65000_LSN" u="1"/>
        <s v="EVERLYN-REMBANG_TAS TALI GG-01 KECIL BIASA_60000_LSN" u="1"/>
        <s v="EVERLYN-REMBANG_TAS TUTUP PITA KADO FG-101 KECIL_57500_LSN" u="1"/>
        <s v="EVERLYN-REMBANG_TAS TALI GG-03 BESAR GLITTER_135000_LSN" u="1"/>
        <s v="EVERLYN-REMBANG_TAS TUTUP PITA KADO FG-401 JUMBO_150000_LSN" u="1"/>
        <s v="EVERLYN-REMBANG_KERTAS KREP JERSY M/P KECIL_6500_PAK" u="1"/>
        <s v="EVERLYN-REMBANG_KERTAS KREP POTONGAN JERSY KECIL_6500_PAK" u="1"/>
        <s v="ANEKA-JEPARA_PAPAN W/B JL-117_35000_PCS" u="1"/>
        <s v="ANEKA-JEPARA_PAPAN W/B JL-116_30000_PCS" u="1"/>
        <s v="ANEKA-JEPARA_PAPAN W/B JL-115_25000_PCS" u="1"/>
        <s v="ANEKA-JEPARA_TAPE DISPENSER T 20032_15000_PCS" u="1"/>
        <s v="ANEKA-JEPARA_TIPEX KERTAS NO. 8587_120000_LSN" u="1"/>
        <s v="ANEKA-JEPARA_TIPEX KERTAS NO. 8588_120000_LSN" u="1"/>
        <s v="ANEKA-JEPARA_TIPEX KERTAS NO. 8589_120000_LSN" u="1"/>
        <s v="ANEKA-JEPARA_TIPEX KERTAS NO. 9259_26500_LSN" u="1"/>
        <s v="ANEKA-JEPARA_TIPEX KERTAS NO. 9260_26500_LSN" u="1"/>
        <s v="ANEKA-JEPARA_NOTEBOOK SPIRAL A5 LB-2529-22_15000_PCS" u="1"/>
        <s v="ANEKA-JEPARA_NOTEBOOK SPIRAL A5 8007_15000_PCS" u="1"/>
        <s v="ANEKA-JEPARA_ASAHAN 8816 (48)_84000_BOX" u="1"/>
        <s v="ANEKA-JEPARA_MAP ZIPPER REST SIKA HITAM_80000_LSN" u="1"/>
        <s v="ANEKA-JEPARA_MAP ZIPPER REST SIKA HIJAU_80000_LSN" u="1"/>
        <s v="ANEKA-JEPARA_MAP ZIPPER REST SIKA UNGU_80000_LSN" u="1"/>
        <s v="ANEKA-JEPARA_MAP ZIPPER REST SIKA KUNING_80000_LSN" u="1"/>
        <s v="ANEKA-JEPARA_MAP ZIPPER KANCING 2 SIKA MERAH_108000_LSN" u="1"/>
        <s v="ANEKA-JEPARA_MAP ZIPPER KANCING 2 SIKA KUNING_108000_LSN" u="1"/>
        <s v="ANEKA-JEPARA_MAP ZIPPER KANCING 2 SIKA HIJAU_108000_LSN" u="1"/>
        <s v="ANEKA-JEPARA_MAP ZIPPER KANCING 2 SIKA BIRU_108000_LSN" u="1"/>
        <s v="ANEKA-JEPARA_GARISAN BESI 30 CM YOEKER (5030) ORANYE_17500_LSN" u="1"/>
        <s v="ANEKA-JEPARA_GARISAN SET 20CM 8182 (1 BOX=40 PCS)_3250_PCS" u="1"/>
        <s v="ANEKA-JEPARA_GARISAN SET 20CM 8208 (1 BOX=40 PCS)_3250_PCS" u="1"/>
        <s v="ANEKA-JEPARA_GARISAN BESI YOEKER 15CM_11000_LSN" u="1"/>
        <s v="ANEKA-JEPARA_BP GEL TF-1191 BODY WR 0.3MM HIGHTECH_28500_LSN" u="1"/>
        <s v="ANEKA-JEPARA_ID CARD B2 IMPORT_475_PCS" u="1"/>
        <s v="ANEKA-JEPARA_GARISAN 1896_10500_PCS" u="1"/>
        <s v="ANEKA-JEPARA_PENSIL KAYAGI 3062_100000_GRS" u="1"/>
        <s v="ANEKA-JEPARA_PENSIL TF 488_105000_GRS" u="1"/>
        <s v="ANEKA-JEPARA_BP TF-719 4W_46500_LSN" u="1"/>
        <s v="ANEKA-JEPARA_BALLPEN TF-729 4W_46500_LSN" u="1"/>
        <s v="ANEKA-JEPARA_NAME TAG DUS MERAH 301_850_PCS" u="1"/>
        <s v="ANEKA-JEPARA_BINDER NOTE HYB - 86804 A5_25000_PCS" u="1"/>
        <s v="ANEKA-JEPARA_BINDER NOTE FANCY SLIP A5-SF 1926/ D_11000_PCS" u="1"/>
        <s v="ANEKA-JEPARA_BINDER NOTE HYB - 86803 A5_25000_PCS" u="1"/>
        <s v="ANEKA-JEPARA_BINDER NOTE HYB - 86801 A5_25000_PCS" u="1"/>
        <s v="ANEKA-JEPARA_ISOLASI KT-1502 FANCY_4500_PCS" u="1"/>
        <s v="ANEKA-JEPARA_NOTEBOOK SPIRAL 1316_20833.3333333333_PCS" u="1"/>
        <s v="ANEKA-JEPARA_AGENDA 50K BC-511 (35-50)_10000_PCS" u="1"/>
        <s v="ANEKA-JEPARA_GLITTER GF-32_2187.5_PCS" u="1"/>
        <s v="ANEKA-JEPARA_ASAHAN + STIP SIKAT 606 DISNEY_22500_LSN" u="1"/>
        <s v="ANEKA-JEPARA_ASAHAN TOPLES R-5857 (17PCS)_75000_TOP" u="1"/>
        <s v="ANEKA-JEPARA_BP GEL + GANTUNGAN 9165_2083.33333333333_PCS" u="1"/>
        <s v="ANEKA-JEPARA_BP GEL + GANTUNGAN 9166_25000_LSN" u="1"/>
        <s v="ANEKA-JEPARA_BP GEL + GANTUNGAN A931_25000_LSN" u="1"/>
        <s v="ANEKA-JEPARA_TALI ID CARD PEONY HIJAU_475_PCS" u="1"/>
        <s v="ANEKA-JEPARA_TALI ID CARD PEONY BIRU_475_PCS" u="1"/>
        <s v="ANEKA-JEPARA_TALI ID CARD PEONY HITAM_475_PCS" u="1"/>
        <s v="ANEKA-JEPARA_BP GEL MD-241 BERUANG (36)_90000_LSN" u="1"/>
        <s v="ANEKA-JEPARA_SKETCH BOOK A4 56182_27500_PCS" u="1"/>
        <s v="ANEKA-JEPARA_SKETCH BOOK A4 56183_27500_PCS" u="1"/>
        <s v="ANEKA-JEPARA_SKETCH BOOK A4 56184_27500_PCS" u="1"/>
        <s v="ANEKA-JEPARA_SKETCH BOOK A4 56172_27500_PCS" u="1"/>
        <s v="ANEKA-JEPARA_SKETCH BOOK A4 56181_27500_PCS" u="1"/>
        <s v="ANEKA-JEPARA_STICK NOTE TF 654 5C_4000_PCS" u="1"/>
        <s v="ANEKA-JEPARA_DISPENSER KENJOY 25_7500_PCS" u="1"/>
        <s v="ANEKA-JEPARA_PALLETE 850_150000_LSN" u="1"/>
        <s v="ANEKA-JEPARA_DESK SET KOTAK 804 HT_8000_PCS" u="1"/>
        <s v="ANEKA-JEPARA_DESK SET BULAT 802 HT_8000_PCS" u="1"/>
        <s v="ANEKA-JEPARA_AGENDA DIARY D-128_13500_PCS" u="1"/>
        <s v="ANEKA-JEPARA_NAME CARD HOLDER KOREA ISI 3_20000_LSN" u="1"/>
        <s v="ANEKA-JEPARA_STICKER QJF-A_20000_PAK" u="1"/>
        <s v="ANEKA-JEPARA_STICKER JBE-SV_20000_PAK" u="1"/>
        <s v="ANEKA-JEPARA_LEM CAIR BY 820 30ML (24)_55000_BOX" u="1"/>
        <s v="ANEKA-JEPARA_TIPEX MICROTOP MT-767_46500_LSN" u="1"/>
        <s v="ANEKA-JEPARA_TIPEX KERTAS 8243_85000_LSN" u="1"/>
        <s v="ANEKA-JEPARA_TIPEX KERTAS NO.5026_57500_LSN" u="1"/>
        <s v="ANEKA-JEPARA_TIPEX KERTAS NO.9458_50000_LSN" u="1"/>
        <s v="ANEKA-JEPARA_ASAHAN 8608_24000_PCS" u="1"/>
        <s v="ANEKA-JEPARA_ASAHAN MEJA 7922 BLK_21000_PCS" u="1"/>
        <s v="ANEKA-JEPARA_ASAHAN 906_17500_PCS" u="1"/>
        <s v="DUTA ILAHI-LASEM_NOTEBOOK SPIRAL 1316_20833.3333333333_PCS" u="1"/>
        <s v="DUTA ILAHI-LASEM_GLITTER GF-32_2125_PCS" u="1"/>
        <s v="DUTA ILAHI-LASEM_MAGIC BOARD 906_18500_PCS" u="1"/>
        <s v="DUTA ILAHI-LASEM_MAGIC BOARD 908_18500_PCS" u="1"/>
        <s v="DUTA ILAHI-LASEM_MECHPEN TIZO G 9006 A_15000_LSN" u="1"/>
        <s v="DUTA ILAHI-LASEM_MECHPEN TIZO G 9001 A_15000_LSN" u="1"/>
        <s v="DUTA ILAHI-LASEM_POMPA + BALON 16EA-1 (16)_15000_PCS" u="1"/>
        <s v="DUTA ILAHI-LASEM_POMPA + BALON 2000 (10)_25000_PCS" u="1"/>
        <s v="DUTA ILAHI-LASEM_TAS BATIK T ALPINDO_28500_LSN" u="1"/>
        <s v="DUTA ILAHI-LASEM_CUTTER TACO 78 KECIL TRANSPARAN_23000_LSN" u="1"/>
        <s v="DUTA ILAHI-LASEM_CUTTER TACO 88 BESAR_33000_LSN" u="1"/>
        <s v="DUTA ILAHI-LASEM_KOMPAS VT-45-3_300000_LSN" u="1"/>
        <s v="DUTA ILAHI-LASEM_SKETCH BOOK A5-3555_18000_PCS" u="1"/>
        <s v="DUTA ILAHI-LASEM_DISPENSER BESI ENTER 505_12500_PCS" u="1"/>
        <s v="DUTA ILAHI-LASEM_ASAHAN MEJA HELLO KITTY KT 8009_22500_PCS" u="1"/>
        <s v="DUTA ILAHI-LASEM_TAS BATIK B ALPINDO_32500_LSN" u="1"/>
        <s v="DUTA ILAHI-LASEM_PENSIL E-01 + STIP_1041.66666666667_PCS" u="1"/>
        <s v="BINA ILMU-BATU_GARISAN BUTTERFLY BT 30CM_27000_LSN" u="1"/>
        <s v="BINA ILMU-BATU_GARISAN BUTTERFLY BT 15CM_19000_LSN" u="1"/>
        <s v="BINA ILMU-BATU_ISI STAPLER 13/8 JOSS_18500_PAK" u="1"/>
        <s v="BINA ILMU-BATU_ZIPPER FILE TOPLA 1928 MR_15833.3333333333_PCS" u="1"/>
        <s v="BINA ILMU-BATU_ZIPPER FILE TOPLA 1928 KN_15833.3333333333_PCS" u="1"/>
        <s v="BINA ILMU-BATU_ZIPPER FILE TOPLA 1928 HJ_15833.3333333333_PCS" u="1"/>
        <s v="BINA ILMU-BATU_ZIPPER FILE TOPLA 1928 BR_15833.3333333333_PCS" u="1"/>
        <s v="BINA ILMU-BATU_ZIPPER FILE TOPLA 1928 OR_15833.3333333333_PCS" u="1"/>
        <s v="BINA ILMU-BATU_MESIN TEMBAK BIXDONE HE E2010 KECIL_32500_PCS" u="1"/>
        <s v="BINA ILMU-BATU_TALI ID CARD PEONY BIRU_650_PCS" u="1"/>
        <s v="BINA ILMU-BATU_TALI ID CARD PEONY KUNING_650_PCS" u="1"/>
        <s v="BINA ILMU-BATU_GARISAN BESI 30 CM YOEKER (5030) ORANYE_30000_LSN" u="1"/>
        <s v="BINA ILMU-BATU_GARISAN BESI YOEKER 40 CM_60000_LSN" u="1"/>
        <s v="BINA ILMU-BATU_GARISAN BESI YOEKER 50 CM_70000_LSN" u="1"/>
        <s v="BINA ILMU-BATU_GARISAN BESI YOEKER 60 CM_75000_LSN" u="1"/>
        <s v="BINA ILMU-BATU_MAP L SIKA AC-105 PUTIH_14500_LSN" u="1"/>
        <s v="RENI-JATIMULYO_ISI STAPLER 13/8 JOSS_18500_PAK" u="1"/>
        <s v="EKARIA-PURWOKERTO_KERTAS KREP JERSY M/P KECIL_7000_PAK" u="1"/>
        <s v="EKARIA-PURWOKERTO_ISOLASI NATIONAL 20M_5250_ROL" u="1"/>
        <s v="SISWA-MUNTILAN_ID CARD B1 IMPORT_325_PCS" u="1"/>
        <s v="PRIMA-LASEM_GARISAN BUSUR ENTER 3.5 NO. 110_15000_LSN" u="1"/>
        <s v="PRIMA-LASEM_TAS KARUNG 60X45_240000_LSN" u="1"/>
        <s v="PRIMA-LASEM_TAS KARUNG 70X53_290000_LSN" u="1"/>
        <s v="PRIMA-LASEM_BP GEL + GANTUNGAN 9165_1875_PCS" u="1"/>
        <s v="PRIMA-LASEM_PENSIL 1921116-8_3333.33333333333_PCS" u="1"/>
        <s v="DUTA ILAHI-LASEM_DISPENSER T 20032_15000_PCS" u="1"/>
        <s v="DUTA ILAHI-LASEM_MAP ZIPPER KANCING 2 SIKA BIRU_108000_LSN" u="1"/>
        <s v="DUTA ILAHI-LASEM_MAP ZIPPER RESLETING KUNINIG_80000_LSN" u="1"/>
        <s v="DUTA ILAHI-LASEM_PAPAN WHITE BOARD XG POLOS 30 X 40_28500_PCS" u="1"/>
        <s v="DUTA ILAHI-LASEM_PAPAN WB 3550 35 X 50 (IMPORT)_35000_PCS" u="1"/>
        <s v="SINAR BHAKTI-YOGYA_GARISAN LIPAT 008 (40) 30 CM FANCY_52000_BOX" u="1"/>
        <s v="SINAR BHAKTI-YOGYA_PITA TARIK/KADO 30 CM BIASA_2750_PAK" u="1"/>
        <s v="SINAR BHAKTI-YOGYA_ZIPPER FILE TOPLA 1928 MR_13833.3333333333_PCS" u="1"/>
        <s v="SINAR BHAKTI-YOGYA_ZIPPER FILE TOPLA 1928 KN_13833.3333333333_PCS" u="1"/>
        <s v="SINAR BHAKTI-YOGYA_ZIPPER FILE TOPLA 1928 HJ_13833.3333333333_PCS" u="1"/>
        <s v="SINAR BHAKTI-YOGYA_ZIPPER FILE TOPLA 1928 BR_13833.3333333333_PCS" u="1"/>
        <s v="SINAR BHAKTI-YOGYA_NOTEBOOK B1012 (A5）_25000_PCS" u="1"/>
        <s v="HT JAYA-JUWANA_BINDER NOTE WENGU A5-60 FPHY 001_24500_PCS" u="1"/>
        <s v="HT JAYA-JUWANA_BINDER NOTE HYB - 86803 A5_24500_PCS" u="1"/>
        <s v="HT JAYA-JUWANA_BINDER NOTE JHYB - 64840 A5_24500_PCS" u="1"/>
        <s v="HT JAYA-JUWANA_BINDER NOTE HYB - 86801 A5_24500_PCS" u="1"/>
        <s v="HT JAYA-JUWANA_BN RABBIT KOALA A5_25000_PCS" u="1"/>
        <s v="HT JAYA-JUWANA_BINDER NOTE JHYB - 03305 B5_32500_PCS" u="1"/>
        <s v="HT JAYA-JUWANA_BINDER NOTE JHYB - 03303 B5_32500_PCS" u="1"/>
        <s v="HT JAYA-JUWANA_BINDER NOTE JHYB - 03306 B5_32500_PCS" u="1"/>
        <s v="HT JAYA-JUWANA_BINDER NOTE B5-60 FPHY 001_32500_PCS" u="1"/>
        <s v="HT JAYA-JUWANA_BN B5 WARNA KOALA_37500_PCS" u="1"/>
        <s v="SBM-SEMARANG_DISPENSER PLAKBAND BESI A 806 MOSHI-MOSHI_14500_PCS" u="1"/>
        <s v="SBM-SEMARANG_DISPENSER KENJOY 25_6250_PCS" u="1"/>
        <s v="SULUNG-SEMARANG_W COLOUR MARRIWS 12W B25_235000_LSN" u="1"/>
        <s v="ANGKASA JAYA-BREBES_STICK NOTE TF 654-8C_8000_PCS" u="1"/>
        <s v="CASH-SEMARANG_TIPEX XUEBA-B2555_9000_SET" u="1"/>
        <s v="PANTES-PURWOREJO_TAS KARUNG 60X70_300000_LSN" u="1"/>
        <s v="PANTES-PURWOREJO_TAS KARUNG 40X45 _200000_LSN" u="1"/>
        <s v="PANTES-PURWOREJO_TAS KARUNG 30X40_185000_LSN" u="1"/>
        <s v="PANTES-PURWOREJO_SAMPUL ROLL DUST 254_6000_ROL" u="1"/>
        <s v="PANTES-PURWOREJO_SAMPUL ROLL DUST 344_7000_ROL" u="1"/>
        <s v="PANTES-PURWOREJO_MAP ZIPPER BENING / TRANSPARAN A6-16C_24000_LSN" u="1"/>
        <s v="PANTES-PURWOREJO_MAP ZIPPER BENING / TRANSPARAN A5-16C_30000_LSN" u="1"/>
        <s v="PANTES-PURWOREJO_MAP ZIPPER BENING / TRANSPARAN A4-16C_35000_LSN" u="1"/>
        <s v="PANTES-PURWOREJO_NOTEBOOK SPIRAL A5 LB-2529-24_15000_PCS" u="1"/>
        <s v="PANTES-PURWOREJO_NOTEBOOK SPIRAL A5 LB-2529-25_15000_PCS" u="1"/>
        <s v="PANTES-PURWOREJO_NOTEBOOK SPIRAL A5 LB-2529-22_15000_PCS" u="1"/>
        <s v="PANTES-PURWOREJO_NOTEBOOK SPIRAL A5 8001_15000_PCS" u="1"/>
        <s v="PANTES-PURWOREJO_NOTEBOOK SPIRAL 8417_14583.3333333333_PCS" u="1"/>
        <s v="PANTES-PURWOREJO_CLIP FILE YUSHINCA 318 HT_240000_LSN" u="1"/>
        <s v="PANTES-PURWOREJO_BINDER NOTE HYB - 15803 B5_35000_PCS" u="1"/>
        <s v="PANTES-PURWOREJO_BINDER NOTE HYB - 86804 A5_25000_PCS" u="1"/>
        <s v="PANTES-PURWOREJO_BINDER NOTE HYB - 86802 A5_25000_PCS" u="1"/>
        <s v="PANTES-PURWOREJO_BINDER NOTE HYB - 86803 A5_25000_PCS" u="1"/>
        <s v="PANTES-PURWOREJO_TAS TUTUP PITA KADO FG-201 TANGGUNG_100000_LSN" u="1"/>
        <s v="PANTES-PURWOREJO_TAS TALI GG-03 BESAR GLITTER_142000_LSN" u="1"/>
        <s v="PANTES-PURWOREJO_TAS TALI GG-03 BESAR GILAP_126000_LSN" u="1"/>
        <s v="PANTES-PURWOREJO_TAS TUTUP PITA KADO FG-401 JUMBO_175000_LSN" u="1"/>
        <s v="PANTES-PURWOREJO_TAS KARUNG 30X40_25000_LSN" u="1"/>
        <s v="PANTES-PURWOREJO_TAS BATIK K_19500_LSN" u="1"/>
        <s v="PANTES-PURWOREJO_TAS BATIK T ALPINDO_35000_LSN" u="1"/>
        <s v="PANTES-PURWOREJO_TAS BATIK B ALPINDO_40000_LSN" u="1"/>
        <s v="PANTES-PURWOREJO_TAS KERTAS BATIK PANJANG_45000_LSN" u="1"/>
        <s v="PANTES-PURWOREJO_TAS BATIK EMAS K_40000_LSN" u="1"/>
        <s v="PANTES-PURWOREJO_TAS BRANDED 28 X 35 SB_52500_LSN" u="1"/>
        <s v="PANTES-PURWOREJO_TAS TALI GG-02 TANGGUNG GILAP_105000_LSN" u="1"/>
        <s v="PANTES-PURWOREJO_TAS TUTUP PITA KADO FG-101 KECIL_66000_LSN" u="1"/>
        <s v="PANTES-PURWOREJO_TAS TIDUR GGH-S (6 MOTIF)_75000_LSN" u="1"/>
        <s v="PANTES-PURWOREJO_TAS TIDUR GGH-L (6 MOTIF)_125000_LSN" u="1"/>
        <s v="PANTES-PURWOREJO_TAS TIDUR GGH-M (6 MOTIF)_100000_LSN" u="1"/>
        <s v="PANTES-PURWOREJO_BALON BL 100178 M/ P_80000_DISP" u="1"/>
        <s v="PANTES-PURWOREJO_BALON BL 10022_80000_DISP" u="1"/>
        <s v="PANTES-PURWOREJO_BALON BL 1007_80000_DISP" u="1"/>
        <s v="PANTES-PURWOREJO_BALON LKM 2200_70000_DISP" u="1"/>
        <s v="PANTES-PURWOREJO_BALON BL 1005_95000_DISP" u="1"/>
        <s v="PANTES-PURWOREJO_POMPA BALON_12500_PCS" u="1"/>
        <s v="PANTES-PURWOREJO_NOTEBOOK TALI 707-19_222000_LSN" u="1"/>
        <s v="PANTES-PURWOREJO_NOTEBOOK  707-44_222000_LSN" u="1"/>
        <s v="PANTES-PURWOREJO_NOTES 156-80_37000_LSN" u="1"/>
        <s v="PANTES-PURWOREJO_MINI DIARY 120_4583.33333333333_PCS" u="1"/>
        <s v="PANTES-PURWOREJO_NOTEBOOK GLITTER JT 7050-2_7916.66666666667_PCS" u="1"/>
        <s v="PANTES-PURWOREJO_NOTEBOOK 70100-2_57500_LSN" u="1"/>
        <s v="PANTES-PURWOREJO_CARRY FILE TOPLA 8820 PUTIH_13500_PCS" u="1"/>
        <s v="PANTES-PURWOREJO_CARRY FILE TOPLA 8820 BIRU_13500_PCS" u="1"/>
        <s v="PANTES-PURWOREJO_CARRY FILE TOPLA 8820 HIJAU_13500_PCS" u="1"/>
        <s v="PANTES-PURWOREJO_CARRY FILE TOPLA 8820 KUNING_13500_PCS" u="1"/>
        <s v="PANTES-PURWOREJO_CARRY FILE TOPLA 8830 PUTIH_15000_PCS" u="1"/>
        <s v="PANTES-PURWOREJO_CARRY FILE TOPLA 8830 BIRU_15000_PCS" u="1"/>
        <s v="PANTES-PURWOREJO_CARRY FILE TOPLA 8830 MERAH_15000_PCS" u="1"/>
        <s v="PANTES-PURWOREJO_EXPANDING FILE DKFQB-5901_25000_PCS" u="1"/>
        <s v="PANTES-PURWOREJO_EXPANDING FILE MICROTOP MT-632 F4_41666.6666666667_PCS" u="1"/>
        <s v="PANTES-PURWOREJO_MAP FILE EN 1105 F_50000_LSN" u="1"/>
        <s v="PANTES-PURWOREJO_MAP FILE EN 1023 FC_50000_LSN" u="1"/>
        <s v="PANTES-PURWOREJO_KUAS 21839-6Q_11000_SET" u="1"/>
        <s v="PANTES-PURWOREJO_KUAS 21839-6HP_13500_SET" u="1"/>
        <s v="PANTES-PURWOREJO_KUAS 929-1 ETERNA YIJIAYI_14000_LSN" u="1"/>
        <s v="PANTES-PURWOREJO_KUAS 929-2 ETERNA YIJIAYI_17000_LSN" u="1"/>
        <s v="PANTES-PURWOREJO_KUAS 929-3 ETERNA YIJIAYI_19000_LSN" u="1"/>
        <s v="PANTES-PURWOREJO_KUAS 929-4 ETERNA YIJIAYI_21000_LSN" u="1"/>
        <s v="PANTES-PURWOREJO_KUAS 929-5 ETERNA YIJIAYI_26000_LSN" u="1"/>
        <s v="PANTES-PURWOREJO_KUAS 929-6 ETERNA YIJIAYI_28500_LSN" u="1"/>
        <s v="PANTES-PURWOREJO_KUAS 929-7 ETERNA YIJIAYI_31000_LSN" u="1"/>
        <s v="PANTES-PURWOREJO_KUAS 929-9 ETERNA YIJIAYI_37000_LSN" u="1"/>
        <s v="PANTES-PURWOREJO_KUAS 929-12 ETERNA YIJIAYI_46000_LSN" u="1"/>
        <s v="PANTES-PURWOREJO_GANTUNGAN KUNCI + AIR GLITER 706-1_22500_PCS" u="1"/>
        <s v="PANTES-PURWOREJO_TAPE LK-22305_120000_BOX" u="1"/>
        <s v="PANTES-PURWOREJO_PENCIL CASE RET KY 6159_27083.3333333333_PCS" u="1"/>
        <s v="PANTES-PURWOREJO_PENCIL CASE 5848_25000_PCS" u="1"/>
        <s v="PANTES-PURWOREJO_PENCIL CASE XLG BD838_33333.3333333333_PCS" u="1"/>
        <s v="PANTES-PURWOREJO_SERBUK PERAK_20000_LSN" u="1"/>
        <s v="PANTES-PURWOREJO_SERBUK EMAS_20000_LSN" u="1"/>
        <s v="PANTES-PURWOREJO_SERBUK 401_20000_LSN" u="1"/>
        <s v="PANTES-PURWOREJO_SERBUK 404_20000_LSN" u="1"/>
        <s v="PANTES-PURWOREJO_PALET KEPITING DOP PKD 202_10000_LSN" u="1"/>
        <s v="PANTES-PURWOREJO_PALET KUMBANG 1011_41000_LSN" u="1"/>
        <s v="PANTES-PURWOREJO_SEMPOA 8025_120000_LSN" u="1"/>
        <s v="PANTES-PURWOREJO_STUDY BOARD DJ3022_26250_PCS" u="1"/>
        <s v="PANTES-PURWOREJO_TALI JEPITAN MERAH_650_PCS" u="1"/>
        <s v="PANTES-PURWOREJO_TALI JEPITAN KUNING_650_PCS" u="1"/>
        <s v="PANTES-PURWOREJO_TALI JEPITAN BIRU_650_PCS" u="1"/>
        <s v="PANTES-PURWOREJO_TALI JEPITAN HITAM_650_PCS" u="1"/>
        <s v="PANTES-PURWOREJO_TALI JEPITAN HIJAU_650_PCS" u="1"/>
        <s v="PANTES-PURWOREJO_SEMPOA JAYA 17 BARIS_14000_PCS" u="1"/>
        <s v="PANTES-PURWOREJO_P CASE XLG BD 193-27_22916.6666666667_PCS" u="1"/>
        <s v="PANTES-PURWOREJO_LABEL HARGA KOJIKO 111_2500_PAK" u="1"/>
        <s v="PANTES-PURWOREJO_PC 6675 2 ZIPPER MIX TANPA MIKA_11250_PCS" u="1"/>
        <s v="PANTES-PURWOREJO_PALET CAT AIR SAKURA TRANS_9000_LSN" u="1"/>
        <s v="PANTES-PURWOREJO_SIPOA 8012_16666.6666666667_PCS" u="1"/>
        <s v="PANTES-PURWOREJO_PAPAN W/B JL-117_35000_PCS" u="1"/>
        <s v="PANTES-PURWOREJO_ISOLASI 608_90000_PAK" u="1"/>
        <s v="PANTES-PURWOREJO_DISPENSER KUROMI_25000_LSN" u="1"/>
        <s v="PANTES-PURWOREJO_BP GEL MD-240 (36)_90000_LSN" u="1"/>
        <s v="PANTES-PURWOREJO_BP GEL + GANTUNGAN 9166_27500_LSN" u="1"/>
        <s v="PANTES-PURWOREJO_BP GEL + GANTUNGAN A931_27500_LSN" u="1"/>
        <s v="PANTES-PURWOREJO_BP GEL + GANTUNGAN 9169_27500_LSN" u="1"/>
        <s v="PANTES-PURWOREJO_TIPEX KERTAS NO.5026_60000_LSN" u="1"/>
        <s v="PANTES-PURWOREJO_TIPEX KERTAS NO.5031_60000_LSN" u="1"/>
        <s v="PANTES-PURWOREJO_TIPEX KERTAS DY-8242_65000_LSN" u="1"/>
        <s v="PANTES-PURWOREJO_GARISAN ALUMUNIUM 15CM KOALA_3958.33333333333_PCS" u="1"/>
        <s v="PANTES-PURWOREJO_GARISAN ALUMINIUM 30CM KOALA_5833.33333333333_PCS" u="1"/>
        <s v="PANTES-PURWOREJO_GARISAN 30CM MICROTOP MT 930_26500_LSN" u="1"/>
        <s v="PANTES-PURWOREJO_BP GEL ZUI XUA HY-1020 HITAM_14500_LSN" u="1"/>
        <s v="PANTES-PURWOREJO_BP GEL DTIAN DT-612_13500_LSN" u="1"/>
        <s v="PANTES-PURWOREJO_ISI GEL PEN DTIAN GR-088 (ISI 6 PCS TABUNG)_138000_BOX" u="1"/>
        <s v="PANTES-PURWOREJO_ISI GEL DTIAN GR-089 (12PCS TABUNG)_277200_BOX" u="1"/>
        <s v="PANTES-PURWOREJO_BP GEL DTIAN A 93_13500_LSN" u="1"/>
        <s v="PANTES-PURWOREJO_BP GEL ZHIXIN G 5017_23500_LSN" u="1"/>
        <s v="PANTES-PURWOREJO_BP GEL ZHIXIN G 3167_23500_LSN" u="1"/>
        <s v="PANTES-PURWOREJO_BP GEL ZHIXIN G 3119_23500_LSN" u="1"/>
        <s v="PANTES-PURWOREJO_BP TIZO TG 30541F FANCY_23500_LSN" u="1"/>
        <s v="PANTES-PURWOREJO_KUAS 929-11 ETERNA YIJIAYI_43000_LSN" u="1"/>
        <s v="PANTES-PURWOREJO_DOUMEN BAG LBD-027_110000_LSN" u="1"/>
        <s v="SUKSES MAKMUR (INTAN)-COMAL_TOPI ULTAH KERUCUT VITA_3750_PAK" u="1"/>
        <s v="SUKSES MAKMUR (INTAN)-COMAL_TOPI ULTAH ETJ_1250_PAK" u="1"/>
        <s v="SUKSES MAKMUR (INTAN)-COMAL_BALON HB LKF 4W LKF 3200 HB4_125000_DISP" u="1"/>
        <s v="SUKSES MAKMUR (INTAN)-COMAL_BALON FS POLKADOT LKF 3200 PW_125000_DISP" u="1"/>
        <s v="SUKSES MAKMUR (INTAN)-COMAL_BALON LKM 2200_67500_DISP" u="1"/>
        <s v="SUKSES MAKMUR (INTAN)-COMAL_BALON LOVE 1022 20X5 LKL 2200_80000_DISP" u="1"/>
        <s v="SUKSES MAKMUR (INTAN)-COMAL_TAS TALI GG-02 TANGGUNG GLITTER_105000_LSN" u="1"/>
        <s v="SUKSES MAKMUR (INTAN)-COMAL_TAS LY HD 149 B_100000_LSN" u="1"/>
        <s v="SUKSES MAKMUR (INTAN)-COMAL_TAS TUTUP PITA KADO FG-101 KECIL_57500_LSN" u="1"/>
        <s v="SUKSES MAKMUR (INTAN)-COMAL_TAS TALI GG-01 KECIL BIASA_60000_LSN" u="1"/>
        <s v="SUKSES MAKMUR (INTAN)-COMAL_TAS TALI GG-03 BESAR GLITTER_135000_LSN" u="1"/>
        <s v="SUKSES MAKMUR (INTAN)-COMAL_BALON SMILE WARNA LKS 3200 SW_110000_DISP" u="1"/>
        <s v="REJO AGUNG-JOMBANG_GARISAN BUTTERFLY BT 30CM_26780_LSN" u="1"/>
        <s v="REJO AGUNG-JOMBANG_GARISAN MIKA 30CM ENTER 675_8750_LSN" u="1"/>
        <s v="REJO AGUNG-JOMBANG_PALET APEL_9500_LSN" u="1"/>
        <s v="REJO AGUNG-JOMBANG_PALET ANGGUR_9500_LSN" u="1"/>
        <s v="REJO AGUNG-JOMBANG_ISOLASI 608_90000_PAK" u="1"/>
        <s v="REJO AGUNG-JOMBANG_BP GEL TF-1190 0.3MM HIGHTECH (H)_28500_LSN" u="1"/>
        <s v="REJO AGUNG-JOMBANG_GARISAN BUTTERFLY BT 20CM_21380_LSN" u="1"/>
        <s v="REJO AGUNG-JOMBANG_GARISAN BUTTERFLY BT 15CM_18880_LSN" u="1"/>
        <s v="SBM-SEMARANG_WATER COLOUR V-TRO_13333.3333333333_PCS" u="1"/>
        <s v="ANEKA JAYA-PUNGKURAN_STIP W/B CLEAR K_30000_LSN" u="1"/>
        <s v="SINAR KONDANG-PURWOREJO_PAPAN WB 3550 35 X 50 (IMPORT)_30000_PCS" u="1"/>
        <s v="SINAR KONDANG-PURWOREJO_TAS KARUNG 60X45_180000_LSN" u="1"/>
        <s v="SINAR KONDANG-PURWOREJO_TAS KARUNG 60X70_225000_LSN" u="1"/>
        <s v="SINAR KONDANG-PURWOREJO_TAS KARUNG 50X35_135000_LSN" u="1"/>
        <s v="SINAR KONDANG-PURWOREJO_TAS KARUNG 55X65_200000_LSN" u="1"/>
        <s v="SINAR KONDANG-PURWOREJO_BP GEL ZUI XUA HY-1020 HITAM_10500_LSN" u="1"/>
        <s v="INDOBARU-TEMANGGUNG_STIP W/B CLEAR K_30000_LSN" u="1"/>
        <s v="SINAR KONDANG-PURWOREJO_ID CARD 501 PUTIH_1250_PCS" u="1"/>
        <s v="SINAR KONDANG-PURWOREJO_ID CARD SET 501 BIRU_1250_PCS" u="1"/>
        <s v="SINAR KONDANG-PURWOREJO_ID CARD SET 501 PINK_1250_PCS" u="1"/>
        <s v="SINAR KONDANG-PURWOREJO_TALI YOYO BUTEK BIRU_1500_PCS" u="1"/>
        <s v="SINAR KONDANG-PURWOREJO_STIP W/B CLEAR B_40000_LSN" u="1"/>
        <s v="SINAR KONDANG-PURWOREJO_GARISAN BUTTERFLY BT 30CM_26780_LSN" u="1"/>
        <s v="SINAR KONDANG-PURWOREJO_BP GEL TF-1190 0.3MM HIGHTECH (H)_28500_LSN" u="1"/>
        <s v="SINAR KONDANG-PURWOREJO_BP PELNA ULIR 01 HT_50000_GRS" u="1"/>
        <s v="PERDANA-BREBES_MAP KANCING 1 SIKA AC-05 BIRU_19500_LSN" u="1"/>
        <s v="PERDANA-BREBES_MAP KANCING 1 SIKA AC-05 MERAH_19500_LSN" u="1"/>
        <s v="SISWA-KUTOARJO_SEMPOA 8025_95000_LSN" u="1"/>
        <s v="SISWA-KUTOARJO_SEMPOA 8022_180000_LSN" u="1"/>
        <s v="SISWA-MUNTILAN_NOTEBOOK SPIRAL 25100-67_10833.3333333333_PCS" u="1"/>
        <s v="SISWA-MUNTILAN_NOTEBOOK SPIRAL 28825-65_10833.3333333333_PCS" u="1"/>
        <s v="SISWA-MUNTILAN_NOTEBOOK SPIRAL 50100-71_80000_LSN" u="1"/>
        <s v="SISWA-MUNTILAN_NOTEBOOK 18100-62_200000_LSN" u="1"/>
        <s v="SISWA-MUNTILAN_NOTEBOOK 18100-61_200000_LSN" u="1"/>
        <s v="SISWA-MUNTILAN_NOTEBOOK SPIRAL 28850-64_80000_LSN" u="1"/>
        <s v="SISWA-MUNTILAN_MAP KANCING 1 SIKA AC-05 HIJAU_21000_LSN" u="1"/>
        <s v="SISWA-MUNTILAN_MAP KANCING 1 SIKA AC-05 KUNING_21000_LSN" u="1"/>
        <s v="SISWA-MUNTILAN_MAP KANCING 1 SIKA AC-05 PUTIH_21000_LSN" u="1"/>
        <s v="SISWA-MUNTILAN_NOTEBOOK SPIRAL 25100-71_10833.3333333333_PCS" u="1"/>
        <s v="ROYYAN-SOLO_TIPEX KERTAS SET XB-B221_108000_LSN" u="1"/>
        <s v="RAHARJO-MAGELANG_GARISAN BESI 30CM ENTER TEBAL_42000_LSN" u="1"/>
        <s v="RAHARJO-MAGELANG_GARISAN BESI 50CM ENTER TEBAL_78000_LSN" u="1"/>
        <s v="RAHARJO-MAGELANG_GARISAN BESI 60CM ENTER TEBAL_90000_LSN" u="1"/>
        <s v="RAHARJO-MAGELANG_GARISAN BESI TF 100 CM_280000_LSN" u="1"/>
        <s v="DR-PATI_ISI STAPLER 13/8 JOSS_18500_PAK" u="1"/>
        <s v="DR-PATI_STAMP PAD HERO K_62500_LSN" u="1"/>
        <s v="DR-PATI_BP HITECH JOSS GP-168 0.28MM_21000_LSN" u="1"/>
        <s v="DR-PATI_GARISAN LIPAT 30CM 6623 (1 BOX=40 PCS)_1250_PCS" u="1"/>
        <s v="DR-PATI_MECHPEN TIZO G 9005 A_15000_LSN" u="1"/>
        <s v="DR-PATI_MECHPEN 0.5 BATIK TM 01600-B_18000_LSN" u="1"/>
        <s v="DR-PATI_MECHPEN TIZO G 9001 A_15000_LSN" u="1"/>
        <s v="MUDA JAYA-PURWOREJO_BN A5 GASTA HP 2006 T_15000_PCS" u="1"/>
        <s v="MUDA JAYA-PURWOREJO_B NOTE A5 CAMPUS KOTAK SIKA_11000_PCS" u="1"/>
        <s v="MUDA JAYA-PURWOREJO_BN B5 93834 16K_32500_PCS" u="1"/>
        <s v="MUDA JAYA-PURWOREJO_BINDER NOTE HYB - 86803 A5_25000_PCS" u="1"/>
        <s v="MUDA JAYA-PURWOREJO_B NOTE A5 WENGU B 0164_25000_PCS" u="1"/>
        <s v="MUDA JAYA-PURWOREJO_NOTEBOOK B1012 (A5）_27000_PCS" u="1"/>
        <s v="MUDA JAYA-PURWOREJO_B NOTE A5 1903_12000_PCS" u="1"/>
        <s v="MUDA JAYA-PURWOREJO_BINDER NOTE HYB - 86802 A5_25000_PCS" u="1"/>
        <s v="MUDA JAYA-PURWOREJO_BINDER NOTE JHYB - 64840 A5_25000_PCS" u="1"/>
        <s v="MUDA JAYA-PURWOREJO_BINDER NOTE HYB - 86804 A5_25000_PCS" u="1"/>
        <s v="MUDA JAYA-PURWOREJO_B NOTE A5 COVER ETJ_11000_PCS" u="1"/>
        <s v="MUDA JAYA-PURWOREJO_MAP ZIPPER KANCING 2 DOVE HJ_12500_PCS" u="1"/>
        <s v="MUDA JAYA-PURWOREJO_MAP ZIPPER KANCING 2 DOVE BIRU_12500_PCS" u="1"/>
        <s v="MUDA JAYA-PURWOREJO_MAP ZIPPER KANCING 2 DOVE MERAH_12500_PCS" u="1"/>
        <s v="MUDA JAYA-PURWOREJO_MAP ZIPPER KANCING 2 DOVE KN_12500_PCS" u="1"/>
        <s v="MUDA JAYA-PURWOREJO_MAP ZIPPER KANCING 2 DOVE UNGU_12500_PCS" u="1"/>
        <s v="MUDA JAYA-PURWOREJO_MAP ZIPPER KANCING 2 CORAK/MOTIF M (SBS)_12500_PCS" u="1"/>
        <s v="MUDA JAYA-PURWOREJO_MAP ZIPPER KANCING 2 CORAK/MOTIF BIRU (SBS)_12500_PCS" u="1"/>
        <s v="MUDA JAYA-PURWOREJO_MAP ZIPPER KANCING 2 CORAK/MOTIF HJ (SBS)_12500_PCS" u="1"/>
        <s v="MUDA JAYA-PURWOREJO_MAP ZIPPER KANCING 2 CORAK/MOTIF K (SBS)_12500_PCS" u="1"/>
        <s v="MUDA JAYA-PURWOREJO_MAP ZIPPER KANCING 2 SIKA MERAH_120000_LSN" u="1"/>
        <s v="MUDA JAYA-PURWOREJO_MAP ZIPPER KANCING 2 SIKA KUNING_120000_LSN" u="1"/>
        <s v="MUDA JAYA-PURWOREJO_MAP ZIPPER KANCING 2 SIKA HIJAU_120000_LSN" u="1"/>
        <s v="MUDA JAYA-PURWOREJO_MAP ZIPPER KANCING 2 SIKA BIRU_120000_LSN" u="1"/>
        <s v="MUDA JAYA-PURWOREJO_MAP JALA KCG 2 A5 ENTER 355-2 MR_95000_LSN" u="1"/>
        <s v="MUDA JAYA-PURWOREJO_MAP JALA KCG 2 A5 ENTER 355-2 B_95000_LSN" u="1"/>
        <s v="MUDA JAYA-PURWOREJO_MAP JALA KCG 2 A5 ENTER 355-2 K_95000_LSN" u="1"/>
        <s v="MUDA JAYA-PURWOREJO_MAP JALA KCG 2 A5 ENTER 355-2 HJ_95000_LSN" u="1"/>
        <s v="MUDA JAYA-PURWOREJO_MAP ZIPPER REST / JALA BERDIRI SIKA KUNING B_8000_PCS" u="1"/>
        <s v="MUDA JAYA-PURWOREJO_MAP ZIPPER REST / JALA BERDIRI SIKA HITAM B_8000_PCS" u="1"/>
        <s v="MUDA JAYA-PURWOREJO_MAP ZIPPER REST / JALA BERDIRI SIKA HIJAU B_8000_PCS" u="1"/>
        <s v="MUDA JAYA-PURWOREJO_EXPANDING FILE V-TECH 4511 B5_300000_LSN" u="1"/>
        <s v="MUDA JAYA-PURWOREJO_NOTEBOOK  707-45_210000_LSN" u="1"/>
        <s v="MUDA JAYA-PURWOREJO_NOTEBOOK TALI 707-19_210000_LSN" u="1"/>
        <s v="MUDA JAYA-PURWOREJO_CLEAR HOLDER KENKO CH 820 A4 METALIK (B, A)_180000_LSN" u="1"/>
        <s v="MUDA JAYA-PURWOREJO_CLEAR HOLDER KENKO CH 840 A4 METALIK (N, A)_200000_LSN" u="1"/>
        <s v="MUDA JAYA-PURWOREJO_MAP CLEAR HOLDER KALUBI CH A5_125000_LSN" u="1"/>
        <s v="MUDA JAYA-PURWOREJO_CLEAR HOLDER 40 ENTER MIX_180000_LSN" u="1"/>
        <s v="MUDA JAYA-PURWOREJO_MAP KANCING 2 SIKA AC-05 MERAH (TIPIS)_25000_LSN" u="1"/>
        <s v="MUDA JAYA-PURWOREJO_MAP KANCING 2 SIKA AC-05 HIJAU (TIPIS)_25000_LSN" u="1"/>
        <s v="MUDA JAYA-PURWOREJO_MAP KANCING 2 SIKA AC-05 BIRU (TIPIS)_25000_LSN" u="1"/>
      </sharedItems>
    </cacheField>
    <cacheField name="CONCAT_TOKO KOTA + NAMA BARANG + HARGA" numFmtId="0">
      <sharedItems containsBlank="1" count="6386">
        <s v="MANGGALA SAKTI-MALANG_GARISAN BUTTERFLY BT 30CM_26780"/>
        <s v="SIANA (PECINAN)-MALANG_GARISAN BUTTERFLY BT 20CM_21380"/>
        <s v="BRUK MENCENG-PURBALINGGA_ISI STAPLER 13/8 JOSS_18500"/>
        <s v="SINAR BHAKTI-YOGYA_PIANIKA LOVELY BIRU_90000"/>
        <s v="REJO AGUNG-JOMBANG_BP GEL TF-1190 0.3MM HIGHTECH (B)_28500"/>
        <s v="SBM-SEMARANG_SLIDE BINDER 7MM K KUNING_1250"/>
        <s v="SBM-SEMARANG_SLIDE BINDER 7MM K PUTIH_1250"/>
        <s v="SBM-SEMARANG_SLIDE BINDER 7MM K BIRU_1250"/>
        <s v="SUKSES MAKMUR (INTAN)-COMAL_SELONGSONG PENTEL ENTER_125000"/>
        <s v="CV BAROKAH-SEMARANG_BP X DATA M2_77500"/>
        <s v="CV BAROKAH-SEMARANG_LEM BAKAR STIK 7X30 WOMY PUTIH K_72000"/>
        <s v="CV BAROKAH-SEMARANG_KARTU ABSENSI KOJIKO DUS MERAH_20000"/>
        <s v="ANEKA-MALANG_GARISAN BT 172-05 KECIL_74800"/>
        <s v="ANEKA-MALANG_GARISAN BT 172-06 BESAR_83800"/>
        <s v="MERAH 2-YOGYA_STIP W/B CLEAR B_44000"/>
        <s v="MERAH 2-YOGYA_PUNCH 3011_10416.6666666667"/>
        <s v="MERAH 2-YOGYA_DISPENSER KUROMI_25000"/>
        <s v="MERAH 2-YOGYA_TAS KARUNG 70X80 (7080)_300000"/>
        <s v="MERAH 2-YOGYA_TAS KARUNG 55X65 (5565)_207000"/>
        <s v="MERAH 2-YOGYA_TAS KARUNG 40X45 _150000"/>
        <s v="MERAH 2-YOGYA_TAS KARUNG 50X55 (5055)_180000"/>
        <s v="MERAH 2-YOGYA_SAMPUL ROLL DUST 254_5400"/>
        <s v="MERAH 2-YOGYA_SAMPUL ROLL DUST 344_6700"/>
        <s v="MERAH 2-YOGYA_SAMPUL ROLL DUST 454_8400"/>
        <s v="MERAH 2-YOGYA_GARISAN SABLON GAMBAR 6605_5250"/>
        <s v="MERAH 2-YOGYA_NOTEBOOK TALI A5-110_204000"/>
        <s v="MERAH 2-YOGYA_SKETCH BOOK A5 3555 POLOS_18000"/>
        <s v="MERAH 2-YOGYA_SKETCH BOOK A4 56183 BERUANG_25000"/>
        <s v="MERAH 2-YOGYA_SKETCH BOOK A4 56172 PEMANDANGAN_25000"/>
        <s v="MERAH 2-YOGYA_STABILLO VTRO HL-1203 PASTEL_20000"/>
        <s v="MERAH 2-YOGYA_NOTEBOOK SPIRAL 18100-68_16500"/>
        <s v="MERAH 2-YOGYA_NOTEBOOK 18100-61_198000"/>
        <s v="MERAH 2-YOGYA_NOTEBOOK SPIRAL 28825-61 A5_11000"/>
        <s v="MERAH 2-YOGYA_NOTEBOOK SPIRAL 28850-61_80000"/>
        <s v="MERAH 2-YOGYA_NOTEBOOK SPIRAL 50100-71_80000"/>
        <s v="MERAH 2-YOGYA_NOTEBOOK SPIRAL 28850-64_80000"/>
        <s v="MERAH 2-YOGYA_NOTEBOOK SPIRAL 28850-65_80000"/>
        <s v="MERAH 2-YOGYA_BP TF-2037 6W_46000"/>
        <s v="MERAH 2-YOGYA_WOODEN CLIP SET_6500"/>
        <s v="MERAH 2-YOGYA_ACRYLIC NT 7X10_8750"/>
        <s v="MERAH 2-YOGYA_ACRYLIC NT 7X20_17000"/>
        <s v="MERAH 2-YOGYA_ACRYLIC 7X25_18500"/>
        <s v="MERAH 2-YOGYA_ACRYLIC 7X30_19500"/>
        <s v="MERAH 2-YOGYA_BALON HB LKF 4W LKF 3200 HB4_125000"/>
        <s v="MERAH 2-YOGYA_BALON FS POLKADOT LKF 3200 PW_125000"/>
        <s v="MERAH 2-YOGYA_BALON LKM 2200_67500"/>
        <s v="MERAH 2-YOGYA_BALON LKP 2200_67500"/>
        <s v="MERAH 2-YOGYA_BALON LMP 2200_67500"/>
        <s v="MERAH 2-YOGYA_BALON BL 10082_74000"/>
        <s v="TRIO PLAZA-MAGELANG_BP GEL SAFARI 0.28 HITECH SF-559 HITAM_27000"/>
        <s v="TRIO PLAZA-MAGELANG_BP SF-266 HITAM_27000"/>
        <s v="TRIO PLAZA-MAGELANG_BP GEL KOALA GP-168-F BR TUA_27000"/>
        <s v="TRIO PLAZA-MAGELANG_BP GEL KOALA GP-168-A MERAH_27000"/>
        <s v="TRIO PLAZA-MAGELANG_BP GEL KOALA GP-168-D VL_27000"/>
        <s v="TRIO PLAZA-MAGELANG_BP GEL KOALA GP-168-I COKLAT_27000"/>
        <s v="TRIO PLAZA-MAGELANG_BP GEL KOALA GP-168-G PK_27000"/>
        <s v="TRIO PLAZA-MAGELANG_BP ZHIXIN ZX 102 HITAM BUNGA_21000"/>
        <s v="TRIO PLAZA-MAGELANG_BP GEL ZHIXIN G 3159_21000"/>
        <s v="TRIO PLAZA-MAGELANG_BP GEL ZHIXIN (LOVEIN) G 3125 BTS_21000"/>
        <s v="TRIO PLAZA-MAGELANG_BP DEBOZZ DB G 09 CLICK HITAM_27000"/>
        <s v="TRIO PLAZA-MAGELANG_BP DEBOZZ DB-530_22992"/>
        <s v="TRIO PLAZA-MAGELANG_BP DEBOZZ 0.5 DB 550 HITAM_22992"/>
        <s v="TRIO PLAZA-MAGELANG_BP TF 1022 HITAM_15996"/>
        <s v="TRIO PLAZA-MAGELANG_BP GEL ZHIXIN G 3164_21000"/>
        <s v="TRIO PLAZA-MAGELANG_BP GEL ZHIXIN G 5017_21000"/>
        <s v="TRIO PLAZA-MAGELANG_MECHPEN TIZO G 9000 A_15996"/>
        <s v="TRIO PLAZA-MAGELANG_MECHPEN TIZO G 9008 A_15996"/>
        <s v="TRIO PLAZA-MAGELANG_MECHPEN TIZO G 09301 (24PCS)_31992"/>
        <s v="TRIO PLAZA-MAGELANG_BP GEL ZUI XUA HY-1020 HITAM_13500"/>
        <s v="TRIO PLAZA-MAGELANG_BP JL-212 + ISI_19500"/>
        <s v="TRIO PLAZA-MAGELANG_BP GEL COSH 0.5 CS-G89 HITAM_15000"/>
        <s v="TRIO PLAZA-MAGELANG_BP GEL TF-1191 BODY WR 0.3MM HIGHTECH_32496"/>
        <s v="TRIO PLAZA-MAGELANG_BP GEL TF-1190 0.3MM HIGHTECH (H)_32496"/>
        <s v="TRIO PLAZA-MAGELANG_BP 1001 10W TOPPER AVENGERS (36)_270000"/>
        <s v="TRIO PLAZA-MAGELANG_BP 1006 10W KUROMI (36)_270000"/>
        <s v="TRIO PLAZA-MAGELANG_STABILLO VTRO HL-1203 PASTEL_24000"/>
        <s v="TRIO PLAZA-MAGELANG_STABILLO TF-1145 LIVE COLOUR PASTEL_25992"/>
        <s v="TRIO PLAZA-MAGELANG_ISI GEL SQ 321 MIX_7500"/>
        <s v="TRIO PLAZA-MAGELANG_BP GEL MD-241 BERUANG (36)_90000"/>
        <s v="TRIO PLAZA-MAGELANG_BP GEL DTIAN DT-612_12000"/>
        <s v="TRIO PLAZA-MAGELANG_BP TF-2037 6W_51000"/>
        <s v="TRIO PLAZA-MAGELANG_GARISAN SET 20CM 8182 (1 BOX=40 PCS)_3750"/>
        <s v="TRIO PLAZA-MAGELANG_GARISAN SET 20CM 8208 (1 BOX=40 PCS)_3750"/>
        <s v="TRIO PLAZA-MAGELANG_GARISAN SET 20CM 8177 (1 BOX=40 PCS)_3750"/>
        <s v="TRIO PLAZA-MAGELANG_TIPEX KERTAS NO. 8588_109992"/>
        <s v="TRIO PLAZA-MAGELANG_TIPEX KERTAS NO. 8587_109992"/>
        <s v="TRIO PLAZA-MAGELANG_TIPEX KERTAS NO. 8589_109992"/>
        <s v="TRIO PLAZA-MAGELANG_TIPEX KERTAS NO. 9543_49992"/>
        <s v="TRIO PLAZA-MAGELANG_TIPEX KERTAS DP-902_60000"/>
        <s v="TRIO PLAZA-MAGELANG_TIPEX KERTAS XB-B255_9000"/>
        <s v="TRIO PLAZA-MAGELANG_BP GEL + GANTUNGAN A931_27000"/>
        <s v="TRIO PLAZA-MAGELANG_BP GEL + GANTUNGAN 9165_2250"/>
        <s v="TRIO PLAZA-MAGELANG_BP GEL + GANTUNGAN 9166_27000"/>
        <s v="TRIO PLAZA-MAGELANG_BUKU TABUNGAN KOJIKO_400"/>
        <s v="TRIO PLAZA-MAGELANG_SKETCH BOOK A4 56183 BERUANG_27500"/>
        <s v="TRIO PLAZA-MAGELANG_SKETCH BOOK A4 56184 GIRL_27500"/>
        <s v="TRIO PLAZA-MAGELANG_SKETCH BOOK A4 56172 PEMANDANGAN_27500"/>
        <s v="TRIO PLAZA-MAGELANG_STICKER JBE-43_4000"/>
        <s v="TRIO PLAZA-MAGELANG_STICKER JBE-24_12500"/>
        <s v="TRIO PLAZA-MAGELANG_STICKER XTQ-E_5000"/>
        <s v="TRIO PLAZA-MAGELANG_STICKER JBE-35_4000"/>
        <s v="TRIO PLAZA-MAGELANG_STICKER JBE-30_10000"/>
        <s v="TRIO PLAZA-MAGELANG_BINDER NOTE FANCY SLIP A5-1903SS/ SKY_11500"/>
        <s v="TRIO PLAZA-MAGELANG_BINDERNOTE A5 GASTA HP 2009 T_14000"/>
        <s v="TRIO PLAZA-MAGELANG_BN A5 GASTA HP 2006 T_14000"/>
        <s v="TRIO PLAZA-MAGELANG_BINDERNOTE A5 GASTA P 2002 P_14000"/>
        <s v="TRIO PLAZA-MAGELANG_BN GASTA PRINT + SLIP 77725-12/VT_14500"/>
        <s v="TRIO PLAZA-MAGELANG_NOTEBOOK SPIRAL A5 LB-2529-22_15000"/>
        <s v="TRIO PLAZA-MAGELANG_NOTEBOOK SPIRAL A5 8006_15000"/>
        <s v="TRIO PLAZA-MAGELANG_NOTEBOOK SPIRAL A5 8001_15000"/>
        <s v="TRIO PLAZA-MAGELANG_NOTEBOOK SPIRAL A5 8007_15000"/>
        <s v="TRIO PLAZA-MAGELANG_NOTEBOOK SPIRAL A5 LB-2529-25_15000"/>
        <s v="TRIO PLAZA-MAGELANG_NOTEBOOK SPIRAL A5 LB-2529-23_15000"/>
        <s v="TRIO PLAZA-MAGELANG_BUKU MEWARNAI 3D AS-C031_C036 +STIKER_7500"/>
        <s v="TRIO PLAZA-MAGELANG_BUKU MEWARNAI 1807 +STIKER (4 GAMBAR)_9166"/>
        <s v="TRIO PLAZA-MAGELANG_BUKU MEWARNAI 9080 (18 GAMBAR)_8333"/>
        <s v="TRIO PLAZA-MAGELANG_SAMPUL METALIK KWARTO WORRY (2)_15000"/>
        <s v="TRIO PLAZA-MAGELANG_BINDER NOTE HYB - 86804 A5_25500"/>
        <s v="TRIO PLAZA-MAGELANG_SKETCH BOOK A5 3555 POLOS_19000"/>
        <s v="TRIO PLAZA-MAGELANG_NOTEBOOK SPIRAL 8417_14583"/>
        <s v="TRIO PLAZA-MAGELANG_NOTEBOOK SPIRAL 1316_20833"/>
        <s v="TRIO PLAZA-MAGELANG_BUKU MEWARNAI 2201 (4 GAMBAR)_3333"/>
        <s v="TRIO PLAZA-MAGELANG_MAP ZIPPER REST / JALA BERDIRI A5 SIKA BIRU_7500"/>
        <s v="TRIO PLAZA-MAGELANG_MAP ZIPPER REST / JALA BERDIRI A5 SIKA HITAM_7500"/>
        <s v="TRIO PLAZA-MAGELANG_TAS KARUNG 50X55 (5055)_195000"/>
        <s v="TRIO PLAZA-MAGELANG_TAS KARUNG 70X53 (7053)_289992"/>
        <s v="TRIO PLAZA-MAGELANG_NOTEBOOK  A5-105_216000"/>
        <s v="TRIO PLAZA-MAGELANG_NOTEBOOK  707-44_216000"/>
        <s v="TRIO PLAZA-MAGELANG_NOTEBOOK  707-45_216000"/>
        <s v="TRIO PLAZA-MAGELANG_NOTEBOOK SPIRAL 25100-71_12500"/>
        <s v="TRIO PLAZA-MAGELANG_NOTEBOOK 18100-62_225000"/>
        <s v="TRIO PLAZA-MAGELANG_NOTEBOOK 18100-61_225000"/>
        <s v="TRIO PLAZA-MAGELANG_NOTEBOOK GLITTER JT 7050-2_7916"/>
        <s v="TRIO PLAZA-MAGELANG_NOTEBOOK GLITTER JT 7050-11_7916"/>
        <s v="TRIO PLAZA-MAGELANG_NOTEBOOK GLITTER JT 7050-19_7916"/>
        <s v="TRIO PLAZA-MAGELANG_NOTEBOOK B0200 (A5）_25500"/>
        <s v="TRIO PLAZA-MAGELANG_STICK NOTE TF 654-8C-M_8500"/>
        <s v="TRIO PLAZA-MAGELANG_PUNCH 3011_10416"/>
        <s v="TRIO PLAZA-MAGELANG_LEM BAKAR STIK 7X30 WOMY PUTIH K_50000"/>
        <s v="TRIO PLAZA-MAGELANG_ASAHAN TOPLES DY-347 GIGI (1 TOP=80 PCS)_140000"/>
        <s v="TRIO PLAZA-MAGELANG_ASAHAN TOPLES 8817 UNICORN (1 TOP=40 PCS)_70000"/>
        <s v="TRIO PLAZA-MAGELANG_ASAHAN TOPLES R-5857 KITTY (1 TOP=17PCS)_29750"/>
        <s v="TRIO PLAZA-MAGELANG_DISPENSER MICROTOP M 700_11000"/>
        <s v="TRIO PLAZA-MAGELANG_PC KODE 3 SUSUN 3D KK-2401_24000"/>
        <s v="TRIO PLAZA-MAGELANG_KEY RING K-30 (1 BOX=31 PCS)_24000"/>
        <s v="TRIO PLAZA-MAGELANG_PAPAN W/B JL-115_25000"/>
        <s v="TRIO PLAZA-MAGELANG_ISOLASI 608_90000"/>
        <s v="TRIO PLAZA-MAGELANG_ASAHAN TOPLES 158 SANRIO (1 TOP=36 PCS)_75000"/>
        <s v="TRIO PLAZA-MAGELANG_ASAHAN TOPLES 623 KUROMI (1 TOP=52 PCS)_100000"/>
        <s v="TRIO PLAZA-MAGELANG_PENCIL CASE XLG BD814_26500"/>
        <s v="TRIO PLAZA-MAGELANG_PENCIL CASE XLG BD838_27000"/>
        <s v="TRIO PLAZA-MAGELANG_P CASE XLG BD 331-23_13500"/>
        <s v="TRIO PLAZA-MAGELANG_PENCIL CASE XLG BD786_26500"/>
        <s v="TRIO PLAZA-MAGELANG_PC 6675 2 ZIPPER MIX TANPA MIKA_9166"/>
        <s v="TRIO PLAZA-MAGELANG_P CASE XLG BD 194-26_19500"/>
        <s v="TRIO PLAZA-MAGELANG_PENCIL CASE MIKA RAKITAN SQ-803_22500"/>
        <s v="TRIO PLAZA-MAGELANG_DISPENSER KUROMI_2083"/>
        <s v="TRIO PLAZA-MAGELANG_NOTEBOOK AA0920-3 (0929)_9166"/>
        <s v="TRIO PLAZA-MAGELANG_BP GEL ZHIXIN G 3161_21000"/>
        <s v="ARIA-PONOROGO_AGENDA PRO DELUXE PC-121 WK KECIL_11000"/>
        <s v="ARIA-PONOROGO_AGENDA 50K BC-511 (35-50)_11000"/>
        <s v="ARIA-PONOROGO_NOTEBOOK XQ-3223_18000"/>
        <s v="ARIA-PONOROGO_TAS GB-M WARNA-WARNI_100000"/>
        <s v="ARIA-PONOROGO_TAS GB-S WARNA-WARNI_60000"/>
        <s v="ARIA-PONOROGO_TAS TIDUR GGH-L (6 MOTIF)_125000"/>
        <s v="ARIA-PONOROGO_TAS TIDUR GGH-M (6 MOTIF)_100000"/>
        <s v="ARIA-PONOROGO_KACA PEMBESAR TF BIASA 50_75000"/>
        <s v="ARIA-PONOROGO_KACA PEMBESAR TF BIASA 60_85000"/>
        <s v="ARIA-PONOROGO_MAGNET 025/ 034_60000"/>
        <s v="ARIA-PONOROGO_MAGNET 8011-6_170000"/>
        <s v="ARIA-PONOROGO_KAWAT 10CM WARNA_3100"/>
        <s v="ARIA-PONOROGO_AGENDA PRO DELUXE PC-122 BESAR_25000"/>
        <s v="ARIA-PONOROGO_AGENDA KERJA WK-125_22000"/>
        <s v="ARIA-PONOROGO_TIPEX KERTAS NO. 870_26500"/>
        <s v="ARIA-PONOROGO_TIPEX KERTAS NO. 9425_45000"/>
        <s v="ARIA-PONOROGO_TIPEX KERTAS NO. 9497_45000"/>
        <s v="ARIA-PONOROGO_TIPEX KERTAS NO. 9489_45000"/>
        <s v="ARIA-PONOROGO_PENSIL CASE A-207_12500"/>
        <s v="ARIA-PONOROGO_PENSIL CASE S-300_12500"/>
        <s v="ARIA-PONOROGO_BINDERNOTE A5 MICROTOP UN 36 UNIVERSITY_15000"/>
        <s v="ARIA-PONOROGO_GARISAN LIPAT 30CM 6623 (1 BOX=40 PCS)_1300"/>
        <s v="ARIA-PONOROGO_PAPAN W/B JL-116_27000"/>
        <s v="ARIA-PONOROGO_PAPAN W/B JL-115_22500"/>
        <s v="ARIA-PONOROGO_BP 1006 10W KUROMI (36)_234000"/>
        <s v="ARIA-PONOROGO_STABILLO VTRO HL-1203 PASTEL_24000"/>
        <s v="ARIA-PONOROGO_BINDERNOTE A5 GASTA P 2011 M (METALIK)_13000"/>
        <s v="ARIA-PONOROGO_BINDERNOTE A5 MICROTOP BT 36 BATIK_11000"/>
        <s v="ARIA-PONOROGO_BINDERNOTE A5 PP HP 2008_13000"/>
        <s v="ARIA-PONOROGO_BINDERNOTE A5 GASTA P 2002 P_13000"/>
        <s v="ARIA-PONOROGO_STABILLO TF-1145 LIVE COLOUR PASTEL_24500"/>
        <s v="ARIA-PONOROGO_PAPAN W/B JL-117_31500"/>
        <s v="ARIA-PONOROGO_NOTEBOOK SPIRAL A5 8007_15000"/>
        <s v="ARIA-PONOROGO_NOTEBOOK SPIRAL A5 8001_15000"/>
        <s v="ARIA-PONOROGO_PENSIL CASE A-777 + CAL_16666.6666666667"/>
        <s v="ARIA-PONOROGO_PENCIL CASE KALENG PC-615-7DS_110000"/>
        <s v="ARIA-PONOROGO_AGENDA BRANDED KANCING BUAYA_23000"/>
        <s v="ARIA-PONOROGO_AGENDA NB 100K 5674_7500"/>
        <s v="ARIA-PONOROGO_JANGKA JOSS MS-404_35000"/>
        <s v="ANDI STAR-SALATIGA_TAS KARUNG 35X40 (3540)_144000"/>
        <s v="ANDI STAR-SALATIGA_TAS KARUNG 50X55 (5055)_187500"/>
        <s v="ANDI STAR-SALATIGA_BINDERNOTE A5 B0196_24500"/>
        <s v="ANDI STAR-SALATIGA_NOTEBOOK SPIRAL 28850-61_85000"/>
        <s v="ANDI STAR-SALATIGA_NOTEBOOK SPIRAL 28825-61 A5_12000"/>
        <s v="ANDI STAR-SALATIGA_NOTEBOOK 70100-11_57500"/>
        <s v="ANDI STAR-SALATIGA_NOTEBOOK GLITTER JT 7050-11_7500"/>
        <s v="ANDI STAR-SALATIGA_NOTEBOOK GLITTER JT 7050-19_7500"/>
        <s v="ANDI STAR-SALATIGA_NOTEBOOK GLITTER JT 7050-2_7500"/>
        <s v="ANDI STAR-SALATIGA_NOTEBOOK GLITTER JT 7050-18_7500"/>
        <s v="ANDI STAR-SALATIGA_STICK NOTE TF 654-8C-M_8500"/>
        <s v="ANDI STAR-SALATIGA_NOTEBOOK SPIRAL A5 LB-2529-22_15000"/>
        <s v="ANDI STAR-SALATIGA_NOTEBOOK SPIRAL A5 8006_15000"/>
        <s v="ANDI STAR-SALATIGA_NOTEBOOK SPIRAL A5 8001_15000"/>
        <s v="ANDI STAR-SALATIGA_NOTEBOOK SPIRAL A5 8007_15000"/>
        <s v="ANDI STAR-SALATIGA_NOTEBOOK SPIRAL A5 LB-2529-23_15000"/>
        <s v="ANDI STAR-SALATIGA_NOTEBOOK SPIRAL A5 LB-2529-24_15000"/>
        <s v="ANDI STAR-SALATIGA_SKETCH BOOK A4 56184 GIRL_27500"/>
        <s v="ANDI STAR-SALATIGA_SKETCH BOOK A4 56172 PEMANDANGAN_27500"/>
        <s v="ANDI STAR-SALATIGA_SKETCH BOOK A4 56183 BERUANG_27500"/>
        <s v="ANDI STAR-SALATIGA_SKETCH BOOK A4 56181 PANDA_27500"/>
        <s v="ANDI STAR-SALATIGA_SKETCH BOOK A4 56182 GIRL_27500"/>
        <s v="ANDI STAR-SALATIGA_SKETCH BOOK 8K HMX-56199 BURUNG_30000"/>
        <s v="ANDI STAR-SALATIGA_SKETCH BOOK 8K HMX-45002 TOWN (45LBR)_30000"/>
        <s v="ANDI STAR-SALATIGA_TAS GB-S WARNA-WARNI_60000"/>
        <s v="ANDI STAR-SALATIGA_TAS GB-M WARNA-WARNI_100000"/>
        <s v="ANDI STAR-SALATIGA_TAS GB-L WARNA-WARNI_120000"/>
        <s v="ANDI STAR-SALATIGA_TAS TALI GG-M TANGGUNG 1731 TIMBUL GILAP_110000"/>
        <s v="ANDI STAR-SALATIGA_TAS TALI GG-M TANGGUNG 2915 TIMBUL GILAP_110000"/>
        <s v="ANDI STAR-SALATIGA_TAS TALI GG-M TANGGUNG 1891 GILAP_100000"/>
        <s v="ANDI STAR-SALATIGA_TAS TALI GG-M TANGGUNG 1707 GLITER_105000"/>
        <s v="ANDI STAR-SALATIGA_TAS TALI GG-M TANGGUNG 2996 GLITER_105000"/>
        <s v="ANDI STAR-SALATIGA_BP TIZO KLIK TG 3300_27500"/>
        <s v="ANDI STAR-SALATIGA_BP 1006 10W KUROMI (36)_252000"/>
        <s v="ANDI STAR-SALATIGA_DISPENSER TS-0032_15000"/>
        <s v="ANDI STAR-SALATIGA_DISPENSER MICROTOP M 800_16500"/>
        <s v="ANDI STAR-SALATIGA_BP GEL TF-1191 BODY WR 0.3MM HIGHTECH_30500"/>
        <s v="ANDI STAR-SALATIGA_BP TF-3115 HIGHTECH KNOCK_35000"/>
        <s v="ANDI STAR-SALATIGA_MECHPEN TIZO G 09301 (24PCS)_31000"/>
        <s v="ANDI STAR-SALATIGA_MECHPEN TIZO G 09309 24PCS_31000"/>
        <s v="ANDI STAR-SALATIGA_MECHPEN TIZO G 09312 (24PCS)_31000"/>
        <s v="ANDI STAR-SALATIGA_MECHPEN TIZO G 09310 24PCS_31000"/>
        <s v="ANDI STAR-SALATIGA_MECHPEN TIZO G 09305 24PCS_31000"/>
        <s v="ANDI STAR-SALATIGA_MECHPEN TIZO G 09302 24PCS_31000"/>
        <s v="ANDI STAR-SALATIGA_BP TF-2037 6W_48500"/>
        <s v="ANDI STAR-SALATIGA_STABILLO TF-1145 LIVE COLOUR PASTEL_25000"/>
        <s v="ANDI STAR-SALATIGA_BP GEL KOALA GP-168-A MERAH_25000"/>
        <s v="ANDI STAR-SALATIGA_BP GEL KOALA GP-168-B BR_25000"/>
        <s v="ANDI STAR-SALATIGA_BP GEL KOALA GP-168-C HJ_25000"/>
        <s v="ANDI STAR-SALATIGA_BP GEL KOALA GP-168-D VL_25000"/>
        <s v="ANDI STAR-SALATIGA_BP GEL KOALA GP-168-E OR_25000"/>
        <s v="ANDI STAR-SALATIGA_BP GEL KOALA GP-168-F BR TUA_25000"/>
        <s v="ANDI STAR-SALATIGA_BP GEL KOALA GP-168-G PK_25000"/>
        <s v="ANDI STAR-SALATIGA_BP GEL KOALA GP-168-H HJ MUDA_25000"/>
        <s v="ANDI STAR-SALATIGA_BP GEL KOALA GP-168-I COKLAT_25000"/>
        <s v="ANDI STAR-SALATIGA_BP GEL KOALA GP-168-J KNG_25000"/>
        <s v="ANDI STAR-SALATIGA_GARISAN SET 20CM 8177 (1 BOX=40 PCS)_3750"/>
        <s v="ANDI STAR-SALATIGA_GARISAN SET 20CM 8182 (1 BOX=40 PCS)_3750"/>
        <s v="ANDI STAR-SALATIGA_GARISAN SET 20CM 8208 (1 BOX=40 PCS)_3750"/>
        <s v="ANDI STAR-SALATIGA_DISPENSER KUROMI_25000"/>
        <s v="PRISMA-YOGYA_BP PELNA ULIR 01 HITAM_52500"/>
        <s v="PRISMA-YOGYA_AGENDA PRO DELUXE PC-121 WK KECIL_13500"/>
        <s v="PRISMA-YOGYA_KUAS TF ART TF-2023_7500"/>
        <s v="PRISMA-YOGYA_OIL PASTEL HW 12_75000"/>
        <s v="PRISMA-YOGYA_PW INFICO 12W PDK 1235_50000"/>
        <s v="PRISMA-YOGYA_PW 12W PANJANG KOALA_82500"/>
        <s v="PRISMA-YOGYA_JANGKA MS-4001 KOALA_85000"/>
        <s v="PRISMA-YOGYA_GARISAN BUSUR ENTER 3.5 PLST BIRU (1 BOX=120 PCS)_60000"/>
        <s v="PRISMA-YOGYA_TIPEX KERTAS NO. 9543_45000"/>
        <s v="PRISMA-YOGYA_TIPEX KERTAS NO.9446_45000"/>
        <s v="PRISMA-YOGYA_TIPEX KERTAS NO.9443_45000"/>
        <s v="PRISMA-YOGYA_MAP L SIKA AC-105 PUTIH_10500"/>
        <s v="PRISMA-YOGYA_MAP L SIKA AC-105 KUNING_10500"/>
        <s v="PRISMA-YOGYA_BUKU MEWARNAI ART 8 DESIGN_833.333333333333"/>
        <s v="PRISMA-YOGYA_CAT AIR OPINI 110_104000"/>
        <s v="PRISMA-YOGYA_CAT AIR OPINI 120_110000"/>
        <s v="PRISMA-YOGYA_NOTES 156-80_35000"/>
        <s v="PRISMA-YOGYA_KUAS 251-1 PAGODA (NO. 1)_1076.38888888889"/>
        <s v="PRISMA-YOGYA_GUNTING IDEAL K 100_63000"/>
        <s v="PRISMA-YOGYA_BALON LKF 3200 M 16_125000"/>
        <s v="PRISMA-YOGYA_BALON FS POLKADOT LKF 3200 PP_125000"/>
        <s v="PRISMA-YOGYA_GUNTING KUKU 777 H 211 B_35000"/>
        <s v="PRISMA-YOGYA_PENSIL CASE PC-658-9_10000"/>
        <s v="PRISMA-YOGYA_DISPENSER KENJOY 25_7500"/>
        <s v="PRISMA-YOGYA_DISPENSER PLAKBAND PLASTIK A 805 MOSHI-MOSHI_7500"/>
        <s v="PRISMA-YOGYA_STAMP PAD HERO K_61000"/>
        <s v="PRISMA-YOGYA_MESIN TEMBAK BIXDONE HE E2010 KECIL_26000"/>
        <s v="PRISMA-YOGYA_LEM BAKAR STIK 7X30 WOMY PUTIH K_50000"/>
        <s v="PRISMA-YOGYA_LEM BAKAR STIK 11X29 WOMY PUTIH B_50000"/>
        <s v="CAHAYA-WANGON_MESIN LEM KECIL 20W PACMAN 82_8500"/>
        <s v="CAHAYA-WANGON_TIPEX MICROTOP MT 737_90000"/>
        <s v="CAHAYA-WANGON_GARISAN SEGITIGA KOJIKO NO.12_144000"/>
        <s v="CAHAYA-WANGON_ACRYLIC PLASTIK KOALA 15X21_31500"/>
        <s v="CAHAYA-WANGON_BN RABBIT KOALA A5_25000"/>
        <s v="CAHAYA-WANGON_BN B5 WARNA KOALA_35000"/>
        <s v="CAHAYA-WANGON_ASAHAN MEJA RUMAH 906_17500"/>
        <s v="CAHAYA-WANGON_ASAHAN MEJA 717A_15000"/>
        <s v="CAHAYA-WANGON_ASAHAN MEJA 9163_20000"/>
        <s v="CAHAYA-WANGON_ASAHAN MEJA TG3695_16000"/>
        <s v="CAHAYA-WANGON_LETTER TRAY BESI MICROTOP 2 SUSUN_60000"/>
        <s v="CAHAYA-WANGON_STABILLO TF-1145 LIVE COLOUR PASTEL_25000"/>
        <s v="CAHAYA-WANGON_BP 1006 10W KUROMI (36)_234000"/>
        <s v="CAHAYA-WANGON_STIP W/B ENTER 823 K_21000"/>
        <s v="CAHAYA-WANGON_CUTTER KENKO 918C_69600"/>
        <s v="CAHAYA-WANGON_ASAHAN MEJA 5530_15000"/>
        <s v="CAHAYA-WANGON_GARISAN LIPAT 30CM 6623 (1 BOX=40 PCS)_1250"/>
        <s v="KONDANG-TEMANGGUNG_ISI STAPLER 13/8 JOSS_18500"/>
        <s v="INDOFOTOCOPY-PARAKAN_BP GEL SAFARI 0.28 HITECH SF-559 HITAM_21000"/>
        <s v="SBM-SEMARANG_SPIDOL GOLDEN 838 12W_34000"/>
        <s v="SBM-SEMARANG_GARISAN BESI YOEKER 30CM (5030) ORANYE_19000"/>
        <s v="SBM-SEMARANG_CUTTER TACO 88 BESAR_33000"/>
        <s v="SBM-SEMARANG_CUTTER TACO 78 KECIL TRANSPARAN_23000"/>
        <s v="SBM-SEMARANG_GLITTER GF-88_13500"/>
        <s v="SBM-SEMARANG_SERBUK GLITTER BULAN BINTANG_13500"/>
        <s v="SBM-SEMARANG_GARISAN MIKA ENTER 40CM_32500"/>
        <s v="SBM-SEMARANG_GARISAN MIKA ENTER 50CM_40000"/>
        <s v="ROYYAN-SOLO_PIANIKA LOVELY BIRU_90000"/>
        <s v="RENI-JATIMULYO_ISI STAPLER 13/8 JOSS_18500"/>
        <s v="RENI-JATIMULYO_CUTTER TACO 88 BESAR_33000"/>
        <s v="RENI-JATIMULYO_UNDANGAN ULTAH AP 233_1000"/>
        <s v="RENI-JATIMULYO_UNDANGAN ULTAH PANJANG_1000"/>
        <s v="IVONE-BUMIAYU_AGENDA 50K BC-511 (35-50)_10000"/>
        <s v="IVONE-BUMIAYU_AGENDA BRANDED KANCING LV BUNGA_25000"/>
        <s v="IVONE-BUMIAYU_AGENDA BRANDED KANCING LV KOTAK_25000"/>
        <s v="IVONE-BUMIAYU_AGENDA DIARY D-128_13000"/>
        <s v="IVONE-BUMIAYU_AGENDA  5814_16500"/>
        <s v="IVONE-BUMIAYU_AGENDA KULIT ULAR K_10000"/>
        <s v="IVONE-BUMIAYU_NB POCKET NB 4003_15000"/>
        <s v="IVONE-BUMIAYU_AGENDA BRANDED KANCING 237 BRILLIANT_25000"/>
        <s v="IVONE-BUMIAYU_NOTEBOOK TALI A5-511_180000"/>
        <s v="IVONE-BUMIAYU_NOTEBOOK TALI A5-508_180000"/>
        <s v="IVONE-BUMIAYU_NOTEBOOK TALI 707-19_180000"/>
        <s v="IVONE-BUMIAYU_BINDERNOTE A5 MICROTOP UN 36 UNIVERSITY_15000"/>
        <s v="IVONE-BUMIAYU_NOTEBOOK  A5-104_15000"/>
        <s v="IVONE-BUMIAYU_DISPENSER KUROMI_20000"/>
        <s v="IVONE-BUMIAYU_AGENDA MB 35-25_22500"/>
        <s v="IVONE-BUMIAYU_N BOOK A5 25-101_17500"/>
        <s v="SUMUR BOTO-SEMARANG_BUKU MEWARNAI SIKA CB-812 JB_3750"/>
        <s v="REJO AGUNG-JOMBANG_BINDER NOTE WENGU A5-60 FPHY 001_22500"/>
        <s v="GLORIA-BLITAR_TAS TIDUR GGH-M (6 MOTIF)_1200000"/>
        <s v="PANCA WAHANA-SEMARANG_MAP L SIKA AC-105 HIJAU_12000"/>
        <s v="PANCA WAHANA-SEMARANG_MAP L SIKA AC-105  BIRU_12000"/>
        <s v="PANCA WAHANA-SEMARANG_MAP L SIKA AC-105 MERAH_12000"/>
        <s v="PANCA WAHANA-SEMARANG_MAP L SIKA AC-105 KUNING_12000"/>
        <s v="PANCA WAHANA-SEMARANG_BP PROMO 2079 EXCELLENT HITAM (BONUS)_10000"/>
        <s v="PANCA WAHANA-SEMARANG_KUAS UTN 661-1_8000"/>
        <s v="PANCA WAHANA-SEMARANG_KUAS UTN 661-2_9000"/>
        <s v="PANCA WAHANA-SEMARANG_KUAS UTN 661-3_10000"/>
        <s v="PANCA WAHANA-SEMARANG_KUAS UTN 661-4_11500"/>
        <s v="PANCA WAHANA-SEMARANG_KUAS UTN 661-5_13000"/>
        <s v="PANCA WAHANA-SEMARANG_KUAS UTN 661-6_15500"/>
        <s v="PANCA WAHANA-SEMARANG_CAT ACRYLIC COLOUR TF AC-002_282000"/>
        <s v="HIDUP BARU-SEMARANG_PENSIL E-01 + STIP_1250"/>
        <s v="HIDUP BARU-SEMARANG_ISOLASI KT-1502 FANCY_5000"/>
        <s v="HIDUP BARU-SEMARANG_BP 1006 10W KUROMI (36)_270000"/>
        <s v="HIDUP BARU-SEMARANG_BP GEL MD-241 BERUANG (36)_84000"/>
        <s v="HIDUP BARU-SEMARANG_BUKU MEWARNAI 2201 (4 GAMBAR)_7500"/>
        <s v="HIDUP BARU-SEMARANG_MAGNET 504_160000"/>
        <s v="HIDUP BARU-SEMARANG_MAGNET 007 BENTUK 4 SAMA KOTAK_18750"/>
        <s v="SBM-SEMARANG_BP TIZO TG 313B_25000"/>
        <s v="SUMBER BUKIT-SALATIGA_ACRYLIC PLASTIK KOALA 15X21_30000"/>
        <s v="SUMBER BUKIT-SALATIGA_ACRYLIC A4 T 21X30_52500"/>
        <s v="ANEKA SERAGAM-BLITAR_TAS TIDUR GGH-L (6 MOTIF)_125000"/>
        <s v="ANEKA SERAGAM-BLITAR_TAS TIDUR GGH-M (6 MOTIF)_100000"/>
        <s v="ANEKA SERAGAM-BLITAR_TAS TIDUR GGH-S (6 MOTIF)_75000"/>
        <s v="ANEKA SERAGAM-BLITAR_TAS TALI GG-L BESAR 1958 GLITER_135000"/>
        <s v="ANEKA SERAGAM-BLITAR_TAS TALI GG-L BESAR 2915 TIMBUL GILAP_135000"/>
        <s v="ANEKA SERAGAM-BLITAR_TAS TUTUP PITA KADO FG-301 BESAR_106000"/>
        <s v="ANEKA SERAGAM-BLITAR_TAS TUTUP PITA KADO FG-401 JUMBO_150000"/>
        <s v="ANEKA SERAGAM-BLITAR_TAS GB-L WARNA-WARNI_120000"/>
        <s v="CASH-SEMARANG_KUAS 929-3 ETERNA YIJIAYI_17000"/>
        <s v="CASH-SEMARANG_KUAS 929-4 ETERNA YIJIAYI_18500"/>
        <s v="DIAN ILMU-MALANG_BP GEL ZUI XUA HY-1020 MERAH_11000"/>
        <s v="TRISNO-PURWODADI_BP GEL ZUI XUA HY-1020 MERAH_10500"/>
        <s v="METRO-PURWOKERTO_MEJA BELAJAR FANCY VAN ART_65000"/>
        <s v="METRO-PURWOKERTO_PELNA LAPTOP TABLE (MEJA BELAJAR PELNA)_75000"/>
        <s v="INDOBARU-TEMANGGUNG_STIP W/B CLEAR K_30000"/>
        <s v="SISWA-KUTOARJO_PIANIKA LOVELY BIRU_87500"/>
        <s v="PERDANA-BREBES_NAME TAG DOS BIRU_650"/>
        <s v="HARAPAN BARU-SEMARANG_BP GEL ZUI XUA HY-1020 HITAM_12000"/>
        <s v="CV BAROKAH-SEMARANG_MULTI LETTER TRAY BESI 3 SUSUN TIER_75000"/>
        <s v="SULUNG-SEMARANG_CAT AIR MARRIES 1325 12W GM &amp; BT_235000"/>
        <s v="TOTEM-TEMBALANG_NAME TAG DOS BIRU_750"/>
        <s v="TOTEM-TEMBALANG_BP GEL DTIAN A 93_12000"/>
        <s v="AMAZON-SEMARANG_TAS 22X32 KANTONG ULTAH_10000"/>
        <s v="WIJAYA KUSUMA-SLEMAN_GARISAN BESI ENTER 40CM TEBAL_75000"/>
        <s v="WIJAYA KUSUMA-SLEMAN_JANGKA JOSS MS-403_30000"/>
        <s v="WIJAYA KUSUMA-SLEMAN_JANGKA JOSS MS-404_35000"/>
        <s v="WIJAYA KUSUMA-SLEMAN_JANGKA MS-405_50000"/>
        <s v="WIJAYA KUSUMA-SLEMAN_STABILLO TOZCHA TZ 8001_26000"/>
        <s v="WIJAYA KUSUMA-SLEMAN_STABILLO CS 2001 COSH_32500"/>
        <s v="WIJAYA KUSUMA-SLEMAN_STABILLO CS 187_24000"/>
        <s v="WIJAYA KUSUMA-SLEMAN_STABILLO TF JHP 789 JELLY_30000"/>
        <s v="WIJAYA KUSUMA-SLEMAN_STABILLO VANCO 2W HL 219 ZENDI_17500"/>
        <s v="WIJAYA KUSUMA-SLEMAN_STABILLO HL 220_17500"/>
        <s v="WIJAYA KUSUMA-SLEMAN_CLIP BULLDOG 6_105000"/>
        <s v="WIJAYA KUSUMA-SLEMAN_ASAHAN TOPLES SH 002_30000"/>
        <s v="WIJAYA KUSUMA-SLEMAN_ASAHAN PAYU 830 KUPU-KUPU_12500"/>
        <s v="WIJAYA KUSUMA-SLEMAN_ASAHAN PAYU 831 IKAN_12500"/>
        <s v="WIJAYA KUSUMA-SLEMAN_ASAHAN DMS 030 4 WARNA (1 BOX=36 PCS)_67500"/>
        <s v="WIJAYA KUSUMA-SLEMAN_TALI ID CARD PEONY HITAM_475"/>
        <s v="WIJAYA KUSUMA-SLEMAN_TALI ID CARD PEONY BIRU_475"/>
        <s v="WIJAYA KUSUMA-SLEMAN_TALI ID CARD PEONY MERAH_475"/>
        <s v="WIJAYA KUSUMA-SLEMAN_ACRYLIC PLASTIK KOALA 15X21_31500"/>
        <s v="WIJAYA KUSUMA-SLEMAN_ACRYLIC 11X21.5_25000"/>
        <s v="WIJAYA KUSUMA-SLEMAN_ACRYLIC A4 T 21X30_54000"/>
        <s v="MUDA JAYA-PURWOREJO_CAT MINYAK MARRIES 12W_575000"/>
        <s v="MUDA JAYA-PURWOREJO_BP PELNA 02 HITAM_60000"/>
        <s v="MUDA JAYA-PURWOREJO_BP PELNA 05 HITAM_15000"/>
        <s v="MUDA JAYA-PURWOREJO_BP TIZO TB SG 09_12000"/>
        <s v="MUDA JAYA-PURWOREJO_BP 1006 10W KUROMI (36)_252000"/>
        <s v="MUDA JAYA-PURWOREJO_BP GEL DTIAN DT-612_12500"/>
        <s v="MUDA JAYA-PURWOREJO_BP GEL DTIAN A 93_12500"/>
        <s v="MUDA JAYA-PURWOREJO_CAT AIR OPINI 110_97500"/>
        <s v="MUDA JAYA-PURWOREJO_PW KY CP 1224_150000"/>
        <s v="MUDA JAYA-PURWOREJO_PW PASTEL TF 195 12W_150000"/>
        <s v="MUDA JAYA-PURWOREJO_PENSIL DW9019-12_10000"/>
        <s v="MUDA JAYA-PURWOREJO_CAT ACRYLIC TF 003_325000"/>
        <s v="MUDA JAYA-PURWOREJO_JANGKA JF 8021_75000"/>
        <s v="MUDA JAYA-PURWOREJO_PALETTE 21839-10_12500"/>
        <s v="MUDA JAYA-PURWOREJO_BP SIKA GP 002 HT_20000"/>
        <s v="MUDA JAYA-PURWOREJO_BP GEL COSH 0.5 CS-G89 HITAM_15000"/>
        <s v="MUDA JAYA-PURWOREJO_PENSIL 2B COWRY FANCY_50000"/>
        <s v="MUDA JAYA-PURWOREJO_PENSIL TF 288_100000"/>
        <s v="MUDA JAYA-PURWOREJO_PENSIL TF 788_100000"/>
        <s v="MUDA JAYA-PURWOREJO_PENSIL 2B KAYAGI KY-PF 3092_110000"/>
        <s v="MUDA JAYA-PURWOREJO_PENSIL 2B KAYAGI KY-PF 3090_110000"/>
        <s v="MUDA JAYA-PURWOREJO_BP TF-2037 6W_50000"/>
        <s v="MUDA JAYA-PURWOREJO_TIPEX KERTAS NO. 8587_120000"/>
        <s v="MUDA JAYA-PURWOREJO_BINDERNOTE A5 MICROTOP UN 36 UNIVERSITY_11000"/>
        <s v="MUDA JAYA-PURWOREJO_BINDER NOTE HYB - 86804 A5_25000"/>
        <s v="MUDA JAYA-PURWOREJO_BINDER NOTE JHYB - 64840 A5_25000"/>
        <s v="MUDA JAYA-PURWOREJO_BINDER NOTE HYB - 86801 A5_25000"/>
        <s v="MUDA JAYA-PURWOREJO_BINDER NOTE HYB - 86802 A5_25000"/>
        <s v="MUDA JAYA-PURWOREJO_BINDER NOTE HYB - 86803 A5_25000"/>
        <s v="MUDA JAYA-PURWOREJO_NOTEBOOK B1012 (A5）_27000"/>
        <s v="MUDA JAYA-PURWOREJO_BN RABBIT KOALA A5_24500"/>
        <s v="MUDA JAYA-PURWOREJO_PC KODE 3 SUSUN 3D KK-2401_22500"/>
        <s v="MUDA JAYA-PURWOREJO_DISPENSER TS-0032_15000"/>
        <s v="MUDA JAYA-PURWOREJO_PIANIKA LOVELY BIRU_90000"/>
        <s v="MUDA JAYA-PURWOREJO_PENSIL TF 688_100000"/>
        <s v="SINKONG-PURWOREJO_BP 1006 10W KUROMI (36)_216000"/>
        <s v="SINKONG-PURWOREJO_BP 1001 10W TOPPER AVENGERS (36)_216000"/>
        <s v="SINKONG-PURWOREJO_CAT MINYAK MARRIES 12W_525000"/>
        <s v="SINAR KONDANG-PURWOREJO_NOTEBOOK SPIRAL 28850-61_80000"/>
        <s v="SINAR KONDANG-PURWOREJO_NOTEBOOK SPIRAL 28850-64_80000"/>
        <s v="SINAR KONDANG-PURWOREJO_NOTEBOOK SPIRAL 50100-71_80000"/>
        <s v="SINAR KONDANG-PURWOREJO_TALI ID CARD PEONY MERAH_400"/>
        <s v="AGUNG JAYA-TUBAN_ID CARD A1 IMPORT_375"/>
        <s v="AGUNG JAYA-TUBAN_KERTAS KADO GLITTER WARNA GOLD POLOS_2250"/>
        <s v="AGUNG JAYA-TUBAN_KERTAS KADO GLITTER WARNA MIX POLOS_2250"/>
        <s v="BAHTERA-YOGYA_MAP KANCING 1 SIKA AC-05 KUNING_19000"/>
        <s v="ABC-KEBUMEN_KERTAS KREP POTONGAN JERSY KECIL_6500"/>
        <s v="ABC-KEBUMEN_MAP ZIPPER KANCING 2 SIKA BIRU_108000"/>
        <s v="ABC-KEBUMEN_ACRYLIC 21.5 X 33_57500"/>
        <s v="ABC-KEBUMEN_ACRYLIC A4 T 21X30_56000"/>
        <s v="ABC-KEBUMEN_PAPAN W/B JL-117_35000"/>
        <s v="DEWI-KLATEN_MAP L SIKA AC-105 KUNING_10250"/>
        <s v="DEWI-KLATEN_MAP L SIKA AC-105 PUTIH_10250"/>
        <s v="DEWI-KLATEN_TAS KARUNG 35X40 (3540)_144000"/>
        <s v="DEWI-KLATEN_TAS KARUNG 70X70 (7070)_315000"/>
        <s v="DEWI-KLATEN_TAS KARUNG 55X65 (5565)_216000"/>
        <s v="DEWI-KLATEN_TAS KARUNG 60X70 (6070)_260000"/>
        <s v="DEWI-KLATEN_TAS KARUNG 50X55 (5055)_187500"/>
        <s v="DEWI-KLATEN_STABILLO TOZCHA TZ 8001_26500"/>
        <s v="DEWI-KLATEN_STABILLO VANCO 2W HL 219 ZENDI_20000"/>
        <s v="SINAR BHAKTI-YOGYA_MAP ZIPPER JALA A5-A500 ENTER MERAH_75000"/>
        <s v="SINAR BHAKTI-YOGYA_MAP ZIPPER JALA A5-A500 ENTER BIRU_75000"/>
        <s v="SINAR BHAKTI-YOGYA_MAP ZIPPER JALA A5-A500 ENTER KUNING_75000"/>
        <s v="CASH-SEMARANG_ACRYLIC MARKER TF-AM 301-12_17500"/>
        <s v="SINAR BHAKTI-YOGYA_STICKY XTQ（333）_9500"/>
        <s v="SINAR BHAKTI-YOGYA_ASAHAN TOPLES 623 KUROMI (1 TOP=52 PCS)_100000"/>
        <s v="SINAR BHAKTI-YOGYA_NOTEBOOK B1012 (A5）_25000"/>
        <s v="SINAR BHAKTI-YOGYA_MAGNET 8016_325000"/>
        <s v="SINAR BHAKTI-YOGYA_STICKER XTQ-F_5000"/>
        <s v="SINAR BHAKTI-YOGYA_KUAS 251-3 PAGODA_1250"/>
        <s v="SINAR BHAKTI-YOGYA_ASAHAN TOPLES 158 SANRIO (1 TOP=36 PCS)_75000"/>
        <s v="SINAR BHAKTI-YOGYA_AGENDA PRO DELUXE PC-121 WK KECIL_13500"/>
        <s v="SINAR BHAKTI-YOGYA_STICKER JBE-30_10000"/>
        <s v="SINAR BHAKTI-YOGYA_CAT ACRYLIC COLOUR PAINT V-TRO_15500"/>
        <s v="SINAR BHAKTI-YOGYA_STICKER XTQ-E_5000"/>
        <s v="SINAR BHAKTI-YOGYA_STICKER JBE-24_12500"/>
        <s v="SINAR BHAKTI-YOGYA_WATER COLOUR V-TRO_14500"/>
        <s v="SINAR BHAKTI-YOGYA_KUAS 251-2 PAGODA_1076.38888888889"/>
        <s v="SINAR BHAKTI-YOGYA_STICKER JBE-35_4000"/>
        <s v="SINAR BHAKTI-YOGYA_MAGNET 007 BENTUK 4 SAMA KOTAK_18750"/>
        <s v="SINAR BHAKTI-YOGYA_NOTEBOOK TALI 707-19_204000"/>
        <s v="WIJAYA SIDOMUKTI-SUKOHARJO_EXPANDING FILE 8LFQB - 55333 + GANTUNGAN_29166.6666666667"/>
        <s v="WIJAYA SIDOMUKTI-SUKOHARJO_TAS TALI GG-M TANGGUNG 2915 TIMBUL GILAP_110000"/>
        <s v="WIJAYA SIDOMUKTI-SUKOHARJO_TAS TALI GG-M TANGGUNG 2983 TIMBUL GILAP_110000"/>
        <s v="WIJAYA SIDOMUKTI-SUKOHARJO_PW PASTEL TF 195 12W_138000"/>
        <s v="WIJAYA SIDOMUKTI-SUKOHARJO_KEY RING K-30 (1 BOX=31 PCS)_24000"/>
        <s v="WIJAYA SIDOMUKTI-SUKOHARJO_PW 8880-12_175000"/>
        <s v="WIJAYA SIDOMUKTI-SUKOHARJO_PENSIL 8891-12_11666.6666666667"/>
        <s v="WIJAYA SIDOMUKTI-SUKOHARJO_ASAHAN TOPLES 231 ESELON EX-09 (1 TOP=24 PCS)_12500"/>
        <s v="WIJAYA SIDOMUKTI-SUKOHARJO_PENSIL CASE 6A-26_18750"/>
        <s v="WIJAYA SIDOMUKTI-SUKOHARJO_PENSIL CASE 6A-25_18750"/>
        <s v="WIJAYA SIDOMUKTI-SUKOHARJO_TAS GB-M WARNA-WARNI_100000"/>
        <s v="WIJAYA SIDOMUKTI-SUKOHARJO_TAS GB-S WARNA-WARNI_60000"/>
        <s v="SISWA CEMERLANG-KLATEN_STABILLO VTRO HL-1204 NEON_22500"/>
        <s v="SISWA CEMERLANG-KLATEN_PUNCH 3011_10416.6666666667"/>
        <s v="SISWA CEMERLANG-KLATEN_BP GEL MD-257 GURITA (36)_90000"/>
        <s v="SISWA CEMERLANG-KLATEN_PENSIL 8891-12_11666.6666666667"/>
        <s v="SISWA CEMERLANG-KLATEN_POST IT WALITO WLT-8890A_14583.3333333333"/>
        <s v="SISWA CEMERLANG-KLATEN_PENSIL 2B KAYAGI KY-PF 3058_106000"/>
        <s v="SISWA CEMERLANG-KLATEN_WATER COLOUR V-TRO_14500"/>
        <s v="SISWA CEMERLANG-KLATEN_TIPEX KERTAS NO. 8587_110000"/>
        <s v="SISWA CEMERLANG-KLATEN_TIPEX KERTAS NO. 8575_110000"/>
        <s v="SISWA CEMERLANG-KLATEN_TIPEX KERTAS NO. 8588_110000"/>
        <s v="SISWA CEMERLANG-KLATEN_TIPEX KERTAS NO. 8545_110000"/>
        <s v="SISWA CEMERLANG-KLATEN_TIPEX KERTAS NO. 8542_110000"/>
        <s v="SISWA CEMERLANG-KLATEN_TIPEX KERTAS NO. 9425_45000"/>
        <s v="SISWA CEMERLANG-KLATEN_TIPEX MINI 0888_26500"/>
        <s v="SISWA CEMERLANG-KLATEN_BP 1006 10W KUROMI (36)_216000"/>
        <s v="SISWA CEMERLANG-KLATEN_BP 1001 10W TOPPER AVENGERS (36)_216000"/>
        <s v="SISWA CEMERLANG-KLATEN_TIPEX KERTAS NO.5039_53000"/>
        <s v="SISWA CEMERLANG-KLATEN_TIPEX KERTAS NO. 9543_45000"/>
        <s v="SISWA CEMERLANG-KLATEN_TIPEX KERTAS DP-902_60000"/>
        <s v="SISWA CEMERLANG-KLATEN_TIPEX KERTAS NO.5031_53000"/>
        <s v="SISWA CEMERLANG-KLATEN_TIPEX KERTAS NO.6080_53000"/>
        <s v="SISWA CEMERLANG-KLATEN_BUKU MEWARNAI JQ-2251 (4 GAMBAR)_7916.66666666667"/>
        <s v="SISWA CEMERLANG-KLATEN_BUKU MEWARNAI DKB-1702_8333.33333333333"/>
        <s v="SISWA CEMERLANG-KLATEN_BP GEL 8763_7500"/>
        <s v="SISWA CEMERLANG-KLATEN_BUKU MEWARNAI GIRL CRUSH 2235 +STIKER (4 GAMBAR)_10416.6666666667"/>
        <s v="SISWA CEMERLANG-KLATEN_BALON CACING 1022 + POMPA KECIL CPK 2225_8500"/>
        <s v="SISWA CEMERLANG-KLATEN_POMPA + BALON 2000 (10)_25000"/>
        <s v="SISWA CEMERLANG-KLATEN_CLIPBOARD ENTER ANTI PECAH (GAP 03)_138000"/>
        <s v="SISWA CEMERLANG-KLATEN_DIARY SYSTEM 1000 EL 3M 593 WITH LOCK_2916.66666666667"/>
        <s v="SISWA CEMERLANG-KLATEN_BINDER NOTE FANCY SLIP A5-SF 1926/ D_11000"/>
        <s v="SISWA CEMERLANG-KLATEN_NOTEBOOK SPIRAL JF-39D 010-012_12500"/>
        <s v="SISWA CEMERLANG-KLATEN_NOTEBOOK SPIRAL JF-39B 004-006_12500"/>
        <s v="SISWA CEMERLANG-KLATEN_NOTEBOOK SPIRAL JF-39A 001-003_12500"/>
        <s v="SISWA CEMERLANG-KLATEN_TAS GB-S WARNA-WARNI_60000"/>
        <s v="SISWA CEMERLANG-KLATEN_TAS GB-M WARNA-WARNI_100000"/>
        <s v="SISWA CEMERLANG-KLATEN_TAS GB-L WARNA-WARNI_120000"/>
        <s v="SISWA CEMERLANG-KLATEN_SKETCH BOOK A5 3555 POLOS_18500"/>
        <s v="SISWA CEMERLANG-KLATEN_SKETCH BOOK A4 3557 POLOS_31000"/>
        <s v="SISWA CEMERLANG-KLATEN_SKETCH BOOK A4 56183 BERUANG_27500"/>
        <s v="SISWA CEMERLANG-KLATEN_SKETCH BOOK A4 56184 GIRL_27500"/>
        <s v="SISWA CEMERLANG-KLATEN_SKETCH BOOK A4 56172 PEMANDANGAN_27500"/>
        <s v="SISWA CEMERLANG-KLATEN_NOTEBOOK SPIRAL A5 8006_15000"/>
        <s v="SISWA CEMERLANG-KLATEN_NOTEBOOK SPIRAL A5 LB-2529-23_15000"/>
        <s v="SISWA CEMERLANG-KLATEN_NOTEBOOK SPIRAL A5 8007_15000"/>
        <s v="SISWA CEMERLANG-KLATEN_NOTEBOOK SPIRAL A5 LB-2529-22_15000"/>
        <s v="SISWA CEMERLANG-KLATEN_NOTEBOOK AA0920-3 (0929)_9166.66666666667"/>
        <s v="SISWA CEMERLANG-KLATEN_AGENDA DIARY D-128_13500"/>
        <s v="SISWA CEMERLANG-KLATEN_DISPENSER BESI ENTER 505_14000"/>
        <s v="SISWA CEMERLANG-KLATEN_DISPENSER MICROTOP M 800_16500"/>
        <s v="SISWA CEMERLANG-KLATEN_PC KODE 3 SUSUN 3D KK-2401_24000"/>
        <s v="SISWA CEMERLANG-KLATEN_KEY RING K-30 (1 BOX=31 PCS)_24000"/>
        <s v="SISWA CEMERLANG-KLATEN_KERTAS KREP POTONGAN JERSY KECIL_7500"/>
        <s v="SISWA CEMERLANG-KLATEN_PIANIKA LOVELY HITAM_95000"/>
        <s v="SISWA CEMERLANG-KLATEN_PIANIKA LOVELY HIJAU_95000"/>
        <s v="SISWA CEMERLANG-KLATEN_ID CARD T 017_2400"/>
        <s v="SISWA CEMERLANG-KLATEN_ID CARD 2 SISI TRANSPARANT PUTIH_1250"/>
        <s v="SULUNG-SEMARANG_MAP ZIPPER REST / JALA BERDIRI JOSS PINK_85000"/>
        <s v="SULUNG-SEMARANG_MAP ZIPPER REST / JALA BERDIRI JOSS HIJAU_85000"/>
        <s v="SULUNG-SEMARANG_PISAU UKIR 8_17000"/>
        <s v="MUBAROK-MRANGGEN_BP PELNA ULIR 01 HITAM_50000"/>
        <s v="KEN KEN-SEMARANG_TALI ID CARD PEONY ORANYE_475"/>
        <s v="KEN KEN-SEMARANG_TALI ID CARD PEONY PUTIH_475"/>
        <s v="PERDANA-BREBES_MAP L SIKA AC-105  BIRU_10500"/>
        <s v="PERDANA-BREBES_MAP L SIKA AC-105 KUNING_10500"/>
        <s v="PERDANA-BREBES_MAP L SIKA AC-105 PUTIH_10500"/>
        <s v="PERDANA-BREBES_STAMP PAD HERO K_57500"/>
        <s v="ARIA-PONOROGO_TAS TIDUR GGH-L (6 MOTIF)_100000" u="1"/>
        <s v="IVONE-BUMIAYU_AGENDA 50K BC-511 (35-50)_0" u="1"/>
        <s v="IVONE-BUMIAYU_AGENDA BRANDED KANCING LV BUNGA_0" u="1"/>
        <s v="IVONE-BUMIAYU_AGENDA BRANDED KANCING LV KOTAK_0" u="1"/>
        <s v="IVONE-BUMIAYU_AGENDA DIARY D-128_0" u="1"/>
        <s v="IVONE-BUMIAYU_AGENDA  5814_0" u="1"/>
        <s v="IVONE-BUMIAYU_AGENDA KULIT ULAR K_0" u="1"/>
        <s v="IVONE-BUMIAYU_NB POCKET NB 4003_0" u="1"/>
        <s v="IVONE-BUMIAYU_AGENDA BRANDED KANCING 237 BRILLIANT_0" u="1"/>
        <s v="IVONE-BUMIAYU_NOTEBOOK TALI A5-511_0" u="1"/>
        <s v="IVONE-BUMIAYU_NOTEBOOK TALI A5-508_0" u="1"/>
        <s v="IVONE-BUMIAYU_NOTEBOOK TALI 707-19_0" u="1"/>
        <s v="IVONE-BUMIAYU_BINDERNOTE A5 MICROTOP UN 36 UNIVERSITY_0" u="1"/>
        <s v="IVONE-BUMIAYU_NOTEBOOK  A5-104_0" u="1"/>
        <s v="IVONE-BUMIAYU_DISPENSER KUROMI_0" u="1"/>
        <s v="KADAR BUDHI-KROYA_STIP W/B CLEAR B_42000" u="1"/>
        <s v="KADAR BUDHI-KROYA_NOTES 156-80_35000" u="1"/>
        <s v="KADAR BUDHI-KROYA_BP GEL MD-017A 6W + BULU (24)_90000" u="1"/>
        <s v="KADAR BUDHI-KROYA_ISOLASI 608_90000" u="1"/>
        <s v="KADAR BUDHI-KROYA_ISI GEL PEN DTIAN GR-088 (ISI 6 PCS TABUNG)_102000" u="1"/>
        <s v="KADAR BUDHI-KROYA_BALON BL 100178 M/ P_70000" u="1"/>
        <s v="KADAR BUDHI-KROYA_DISPENSER KENJOY 50_16500" u="1"/>
        <s v="KADAR BUDHI-KROYA_KUAS ENTER 2_17500" u="1"/>
        <s v="KADAR BUDHI-KROYA_GLITTER PVC 12 (8891-7)_42500" u="1"/>
        <s v="KADAR BUDHI-KROYA_DISPENSER PLAKBAND BESI A 806 MOSHI-MOSHI_14000" u="1"/>
        <s v="KADAR BUDHI-KROYA_CLEAR HOLDER UTN CH 060 HIJAU_300000" u="1"/>
        <s v="KADAR BUDHI-KROYA_CLEAR HOLDER UTN CH 060 MERAH_300000" u="1"/>
        <s v="KADAR BUDHI-KROYA_CLEAR HOLDER UTN CH 060 HITAM_300000" u="1"/>
        <s v="KADAR BUDHI-KROYA_CLEAR HOLDER UTN CH 080 BIRU_300000" u="1"/>
        <s v="KADAR BUDHI-KROYA_CLEAR HOLDER UTN CH 040 HIJAU_250000" u="1"/>
        <s v="KADAR BUDHI-KROYA_CLEAR HOLDER UTN CH 040 BIRU_250000" u="1"/>
        <s v="KADAR BUDHI-KROYA_CLEAR HOLDER UTN CH 040 MERAH_250000" u="1"/>
        <s v="KADAR BUDHI-KROYA_CLEAR HOLDER UTN CH 040 HITAM_250000" u="1"/>
        <s v="KADAR BUDHI-KROYA_CARRY FILE TOPLA 8820 MIX_12500" u="1"/>
        <s v="KADAR BUDHI-KROYA_OIL PASTEL USAGI 12W_6666.66666666667" u="1"/>
        <s v="KADAR BUDHI-KROYA_ISI STAPLER 13/8 JOSS_18500" u="1"/>
        <s v="KADAR BUDHI-KROYA_ISI GEL DTIAN GR-089 (12PCS TABUNG)_168000" u="1"/>
        <s v="SBM-SEMARANG_GARISAN SABLON ABC 250 BIRU_16000" u="1"/>
        <s v="SBM-SEMARANG_GARISAN SABLON ABC 290 BIRU_60000" u="1"/>
        <s v="SBM-SEMARANG_ISI GEL TZ-501 R BIRU_11750" u="1"/>
        <s v="LARIS BARU-MUNTILAN_BP GEL TIZO 31035F FANCY_18000" u="1"/>
        <s v="LARIS BARU-MUNTILAN_BP GEL TIZO TG 348F FANCY_18000" u="1"/>
        <s v="LARIS BARU-MUNTILAN_BP TIZO TG 30541F FANCY_18000" u="1"/>
        <s v="LARIS BARU-MUNTILAN_BP TIZO TG 30802F S3 FANCY_18000" u="1"/>
        <s v="SULUNG-SEMARANG_STICKER NAMA FANCY MIX_25000" u="1"/>
        <s v="SULUNG-SEMARANG_JANGKA A5 3328 FANCY_65000" u="1"/>
        <s v="SULUNG-SEMARANG_GARISAN BESI TF 100CM_350000" u="1"/>
        <s v="SISWA-MUNTILAN_OIL PASTEL DEBOZZ 12W_100000" u="1"/>
        <s v="SISWA-MUNTILAN_ELEVATED TRAY MICROTOP 603_80000" u="1"/>
        <s v="SISWA-MUNTILAN_LETTER TRAY ESELON DT-03 3 SUSUN_75000" u="1"/>
        <s v="SISWA-MUNTILAN_ID CARD B2 IMPORT_425" u="1"/>
        <s v="LARIS BARU-MUNTILAN_MAP ZIPPER REST / JALA BERDIRI JOSS KUNING_90000" u="1"/>
        <s v="LARIS BARU-MUNTILAN_MAP ZIPPER REST / JALA BERDIRI JOSS BIRU_90000" u="1"/>
        <s v="LARIS BARU-MUNTILAN_MAP ZIPPER REST / JALA BERDIRI JOSS PINK_90000" u="1"/>
        <s v="LARIS BARU-MUNTILAN_MAP ZIPPER REST / JALA BERDIRI JOSS UNGU_90000" u="1"/>
        <s v="BIMA-CILACAP_SULING YAMAHA_475000" u="1"/>
        <s v="BIMA-CILACAP_BALON LK 10078_75000" u="1"/>
        <s v="BIMA-CILACAP_ASAHAN TOPLES 158 SANRIO (1 TOP=36 PCS)_75000" u="1"/>
        <s v="BIMA-CILACAP_ASAHAN TOPLES 623 KUROMI (1 TOP=52 PCS)_100000" u="1"/>
        <s v="AF TOYS-KENDAL_P CASE XLG BD 193-27_17500" u="1"/>
        <s v="AF TOYS-KENDAL_P CASE XLG BD 194-26_17500" u="1"/>
        <s v="AF TOYS-KENDAL_ASAHAN TOPLES R-5833 BOTOL SUSU (1 TOP=20PCS)_51500" u="1"/>
        <s v="INDOFOTOCOPY-PARAKAN_GARISAN MIKA 30CM ENTER 675_9000" u="1"/>
        <s v="INDOFOTOCOPY-PARAKAN_BOOK END SB-8899_25000" u="1"/>
        <s v="ROYYAN-SOLO_TAS JASMIN KECIL_32000" u="1"/>
        <s v="ROYYAN-SOLO_TAS JASMIN TANGGUNG_41000" u="1"/>
        <s v="ROYYAN-SOLO_TAS JASMIN BESAR_52500" u="1"/>
        <s v="GUNUNG JATI-CIREBON_TAS TALI GG-03 BESAR GILAP_120000" u="1"/>
        <s v="ANUGRAH SEJAHTERA-PURWOKERTO_CUTTER TACO 88 BESAR_33000" u="1"/>
        <s v="MERPATI-MALANG_GARISAN KAYU ENTER 1M_8000" u="1"/>
        <s v="METRO JAYA-KROYA_STIP W/B CLEAR B_40000" u="1"/>
        <s v="GRAFIKA-JEPARA_BENDERA MERAH/ PUTIH TALI TRISULA_4000" u="1"/>
        <s v="SISWA-WONOSOBO_MECHPEN TIZO 01730_20000" u="1"/>
        <s v="SISWA 2-MADIUN_TAS BATIK T ALPINDO_27500" u="1"/>
        <s v="CASH-SEMARANG_BINDER NOTE B5-60 FPHY 002_35000" u="1"/>
        <s v="DEWI-KLATEN_ASAHAN TOPLES 8811 KUMBANG (1 TOP=72 PCS)_126000" u="1"/>
        <s v="DEWI-KLATEN_ASAHAN TOPLES XXY-1868 CUTE SHARK (1 TOP=42 PCS)_73500" u="1"/>
        <s v="DEWI-KLATEN_ASAHAN TOPLES 8096 ALPUKAT_1750" u="1"/>
        <s v="DEWI-KLATEN_ASAHAN TOPLES UC-128A LANDAK (1 TOP=58 PCS)_101500" u="1"/>
        <s v="DEWI-KLATEN_ASAHAN TOPLES DY-347 GIGI (1 TOP=80 PCS)_140000" u="1"/>
        <s v="DEWI-KLATEN_KERTAS KREP JERSY M/P KECIL_7000" u="1"/>
        <s v="DEWI-KLATEN_CAT AIR OPINI 110_99000" u="1"/>
        <s v="DEWI-KLATEN_BP PELNA ULIR 01 HT_52500" u="1"/>
        <s v="DEWI-KLATEN_BP GEL ZHIXIN G 3109_19000" u="1"/>
        <s v="DEWI-KLATEN_BP GEL ZHIXIN G 5017_19000" u="1"/>
        <s v="DEWI-KLATEN_BP JL-212 + ISI_18500" u="1"/>
        <s v="METRO-PURWOKERTO_STABILLO TIZO TF-616_65000" u="1"/>
        <s v="METRO-PURWOKERTO_BP GEL MD-017A 6W + BULU (24)_95000" u="1"/>
        <s v="METRO-PURWOKERTO_BP HITECH JOSS GP-168 0.28MM_28000" u="1"/>
        <s v="METRO-PURWOKERTO_BP HITECH JOSS-188 B 0.28MM BIRU_28000" u="1"/>
        <s v="METRO-PURWOKERTO_BP TF 1022_20000" u="1"/>
        <s v="METRO-PURWOKERTO_BP GEL KOALA GP-168_28000" u="1"/>
        <s v="METRO-PURWOKERTO_BP GEL TF-1190 0.3MM HIGHTECH (H)_33000" u="1"/>
        <s v="METRO-PURWOKERTO_BP GEL TF-1190 0.3MM HIGHTECH (B)_33000" u="1"/>
        <s v="METRO-PURWOKERTO_BP TF-3115 HIGHTECH KNOCK_45000" u="1"/>
        <s v="METRO-PURWOKERTO_BP ZHIXIN G 212 WARNA + ISI MINI_22500" u="1"/>
        <s v="METRO-PURWOKERTO_BP GEL ZUI XUA HY-1020 HITAM_18500" u="1"/>
        <s v="METRO-PURWOKERTO_BP GEL DTIAN DT-612_18500" u="1"/>
        <s v="METRO-PURWOKERTO_BP GEL DTIAN A 93_18500" u="1"/>
        <s v="METRO-PURWOKERTO_STAPLER V TECH HD 45L_105000" u="1"/>
        <s v="METRO-PURWOKERTO_GARISAN SET 20CM 8208 (1 BOX=40 PCS)_3750" u="1"/>
        <s v="METRO-PURWOKERTO_GARISAN SET 20CM 8182 (1 BOX=40 PCS)_3750" u="1"/>
        <s v="METRO-PURWOKERTO_GARISAN SET 20CM 8177 (1 BOX=40 PCS)_3750" u="1"/>
        <s v="METRO-PURWOKERTO_ISI BENSIA LANTU LT 11-32_2750" u="1"/>
        <s v="METRO-PURWOKERTO_BENSIA 13LM1 (6212)_87500" u="1"/>
        <s v="METRO-PURWOKERTO_BENSIA 03LM4 (6202)_73500" u="1"/>
        <s v="METRO-PURWOKERTO_BENSIA CYLN 6203/ 5333_87500" u="1"/>
        <s v="METRO-PURWOKERTO_GARISAN 30CM KM-7733_2500" u="1"/>
        <s v="METRO-PURWOKERTO_GARISAN 30CM KM-8833_2500" u="1"/>
        <s v="METRO-PURWOKERTO_GARISAN BOX 20CM ZH-248 (1 BOX=40 PCS)_1600" u="1"/>
        <s v="METRO-PURWOKERTO_BENSIA 05LM2 (6021)_73500" u="1"/>
        <s v="METRO-PURWOKERTO_BP DEBOZZ 0.28 DB-GP 800 HI-Q_32500" u="1"/>
        <s v="METRO-PURWOKERTO_BP DEBOZZ 0.28 DB-GP 800 BIRU_32500" u="1"/>
        <s v="METRO-PURWOKERTO_GARISAN SEGITIGA KOJIKO NO.6_40000" u="1"/>
        <s v="METRO-PURWOKERTO_GARISAN SEGITIGA KOJIKO NO.8_100000" u="1"/>
        <s v="METRO-PURWOKERTO_GARISAN BT NO.6 SEGITIGA_65000" u="1"/>
        <s v="METRO-PURWOKERTO_GARISAN BT NO.8 SEGITIGA_150000" u="1"/>
        <s v="METRO-PURWOKERTO_GARISAN BT NO 15 SEGITIGA_325000" u="1"/>
        <s v="METRO-PURWOKERTO_GARISAN BESI V-TRO 30CM_40000" u="1"/>
        <s v="METRO-PURWOKERTO_GARISAN BESI YOEKER 30CM (5030) ORANYE_40000" u="1"/>
        <s v="METRO-PURWOKERTO_GARISAN BUSUR LINGKARAN TF 1989_17500" u="1"/>
        <s v="METRO-PURWOKERTO_GARISAN BESI ENTER 30CM TEBAL_58000" u="1"/>
        <s v="METRO-PURWOKERTO_GARISAN BESI ENTER 50CM TEBAL_90000" u="1"/>
        <s v="METRO-PURWOKERTO_GUNTING IDEAL DR 5_60000" u="1"/>
        <s v="METRO-PURWOKERTO_GUNTING IDEAL DR 6_70000" u="1"/>
        <s v="METRO-PURWOKERTO_GUNTING TREND SS_32500" u="1"/>
        <s v="METRO-PURWOKERTO_GUNTING TREND MM_40000" u="1"/>
        <s v="METRO-PURWOKERTO_GUNTING TREND LL_42500" u="1"/>
        <s v="METRO-PURWOKERTO_GUNTING STAINLESS SQ 05 B HITAM_45000" u="1"/>
        <s v="METRO-PURWOKERTO_GUNTING STAINLESS SQUEZZY SQ06C WARNA_3750" u="1"/>
        <s v="METRO-PURWOKERTO_GARISAN BESI TF 100CM_350000" u="1"/>
        <s v="METRO-PURWOKERTO_GARISAN BESI TIPIS 1M PLST BIRU IMPORT_14583.3333333333" u="1"/>
        <s v="METRO-PURWOKERTO_GARISAN MIKA 25100-3 / PRI-61-002 100CM IMPORT_400000" u="1"/>
        <s v="METRO-PURWOKERTO_BP TF G 3114 0.3MM HIGHTECH KNOCK_45000" u="1"/>
        <s v="METRO-PURWOKERTO_BINDER NOTE HYB - 86801 A5_25000" u="1"/>
        <s v="METRO-PURWOKERTO_BINDER NOTE HYB - 86803 A5_25000" u="1"/>
        <s v="METRO-PURWOKERTO_BINDER NOTE JHYB - 64840 A5_25000" u="1"/>
        <s v="METRO-PURWOKERTO_BINDER NOTE HYB - 86804 A5_25000" u="1"/>
        <s v="METRO-PURWOKERTO_BINDER NOTE HYB - 86802 A5_25000" u="1"/>
        <s v="METRO-PURWOKERTO_BN WENGU A5-B 0164 (4W)_30000" u="1"/>
        <s v="METRO-PURWOKERTO_BN WENGU B5-B 0164 (4W)_32500" u="1"/>
        <s v="METRO-PURWOKERTO_BINDERNOTE B5 76205_40000" u="1"/>
        <s v="METRO-PURWOKERTO_BINDER NOTE JHYB - 03306 B5_32500" u="1"/>
        <s v="METRO-PURWOKERTO_BINDERNOTE B5 76203_40000" u="1"/>
        <s v="METRO-PURWOKERTO_NOTEBOOK B078 (B5）_35000" u="1"/>
        <s v="METRO-PURWOKERTO_BINDER NOTE HYB - 15802 B5_32500" u="1"/>
        <s v="METRO-PURWOKERTO_BINDER NOTE HYB - 15803 B5_32500" u="1"/>
        <s v="METRO-PURWOKERTO_POMPA + BALON 2000 (10)_25000" u="1"/>
        <s v="METRO-PURWOKERTO_POMPA + BALON 16EA-1 (16)_15000" u="1"/>
        <s v="METRO-PURWOKERTO_SAMPUL ROLL DUST 454_8500" u="1"/>
        <s v="METRO-PURWOKERTO_NOTEBOOK SPIRAL A5 LB-2529-22_15000" u="1"/>
        <s v="METRO-PURWOKERTO_NOTEBOOK SPIRAL A5 LB-2529-24_15000" u="1"/>
        <s v="METRO-PURWOKERTO_NOTEBOOK SPIRAL A5 LB-2529-25_15000" u="1"/>
        <s v="METRO-PURWOKERTO_NOTEBOOK SPIRAL A5 8007_15000" u="1"/>
        <s v="METRO-PURWOKERTO_MAP ZIPPER BENING / TRANSPARAN A6-16C_2083.33333333333" u="1"/>
        <s v="METRO-PURWOKERTO_MAP A6 KOTAK 03_60000" u="1"/>
        <s v="METRO-PURWOKERTO_MAP ZIPPER BENING / TRANSPARAN A5-16C_2500" u="1"/>
        <s v="METRO-PURWOKERTO_MAP KANCING BF-19 MERAH_25000" u="1"/>
        <s v="METRO-PURWOKERTO_MAP KANCING BF-19 KUNING_25000" u="1"/>
        <s v="METRO-PURWOKERTO_MAP KANCING BF-19 HIJAU_25000" u="1"/>
        <s v="METRO-PURWOKERTO_MAP KANCING BF-19 BIRU_25000" u="1"/>
        <s v="METRO-PURWOKERTO_MAP KANCING BF-19 PUTIH_25000" u="1"/>
        <s v="METRO-PURWOKERTO_MAP ZIPPER BENING / TRANSPARAN MICROTOP DATA F 53_20000" u="1"/>
        <s v="METRO-PURWOKERTO_MAP FILE RET 1803-1 A6_3750" u="1"/>
        <s v="METRO-PURWOKERTO_MAP FILE RET 1801-1 A6_3875" u="1"/>
        <s v="METRO-PURWOKERTO_MAP FILE RET 1804-1 A6_3875" u="1"/>
        <s v="METRO-PURWOKERTO_MAP FILE RET 1802-1 A6_3541.66666666667" u="1"/>
        <s v="METRO-PURWOKERTO_MAP A6 KUPU_60000" u="1"/>
        <s v="METRO-PURWOKERTO_MAP ZIPPER REST / JALA BERDIRI A5 SIKA HIJAU_9166.66666666667" u="1"/>
        <s v="METRO-PURWOKERTO_MAP ZIPPER REST / JALA BERDIRI A5 SIKA KUNING_9166.66666666667" u="1"/>
        <s v="METRO-PURWOKERTO_MAP ZIPPER REST / JALA BERDIRI A5 SIKA HITAM_9166.66666666667" u="1"/>
        <s v="METRO-PURWOKERTO_MAP ZIPPER REST / JALA BERDIRI A5 SIKA BIRU_9166.66666666667" u="1"/>
        <s v="METRO-PURWOKERTO_MAP ZIPPER KANCING 2 SCHOOL BAG DOVE MERAH_15000" u="1"/>
        <s v="METRO-PURWOKERTO_MAP KANCING 2 DOVE HIJAU/ BIRU_180000" u="1"/>
        <s v="METRO-PURWOKERTO_MAP ZIPPER KANCING 2 SCHOOL BAG DOVE HIJAU_15000" u="1"/>
        <s v="METRO-PURWOKERTO_MAP ZIPPER KANCING 2 SCHOOL BAG DOVE BIRU_15000" u="1"/>
        <s v="METRO-PURWOKERTO_MAP ZIPPER TOPLA 1928 HIJAU_16250" u="1"/>
        <s v="METRO-PURWOKERTO_MAP ZIPPER TOPLA 1928 MERAH_16250" u="1"/>
        <s v="METRO-PURWOKERTO_MAP ZIPPER TOPLA 1928 KUNING_16250" u="1"/>
        <s v="METRO-PURWOKERTO_MAP ZIPPER TOPLA 1928 BIRU_16250" u="1"/>
        <s v="METRO-PURWOKERTO_MAP TOPLA 3090 MIX_210000" u="1"/>
        <s v="METRO-PURWOKERTO_MAP KANCING TOPLA 3080 HIJAU_200000" u="1"/>
        <s v="METRO-PURWOKERTO_MAP KANCING TOPLA 3080 KUNING_200000" u="1"/>
        <s v="METRO-PURWOKERTO_MAP KANCING TOPLA 3080 HITAM_200000" u="1"/>
        <s v="METRO-PURWOKERTO_MAP KANCING TOPLA 3080 UNGU_200000" u="1"/>
        <s v="METRO-PURWOKERTO_MAP KANCING 4 UTN MERAH_175000" u="1"/>
        <s v="METRO-PURWOKERTO_MAP KANCING 4 UTN HITAM_175000" u="1"/>
        <s v="METRO-PURWOKERTO_MAP ZIPPER JALA A5-A500 ENTER MERAH_120000" u="1"/>
        <s v="METRO-PURWOKERTO_MAP ZIPPER JALA A5-A500 ENTER BIRU_120000" u="1"/>
        <s v="METRO-PURWOKERTO_MAP ZIPPER JALA A5-A500 ENTER KUNING_120000" u="1"/>
        <s v="METRO-PURWOKERTO_MAP ZIPPER JALA A5-A500 ENTER HIJAU_120000" u="1"/>
        <s v="METRO-PURWOKERTO_MAP ZIPPER KANCING 2 SIKA HIJAU_150000" u="1"/>
        <s v="METRO-PURWOKERTO_MAP ZIPPER KANCING 2 SIKA MERAH_150000" u="1"/>
        <s v="METRO-PURWOKERTO_MAP ZIPPER KANCING 2 WARNA JOSS HIJAU_175000" u="1"/>
        <s v="METRO-PURWOKERTO_MAP ZIPPER KANCING 2 WARNA JOSS UNGU_175000" u="1"/>
        <s v="METRO-PURWOKERTO_TAS TIDUR GGH-L (6 MOTIF)_125000" u="1"/>
        <s v="METRO-PURWOKERTO_TAS TIDUR GGH-M (6 MOTIF)_100000" u="1"/>
        <s v="METRO-PURWOKERTO_TAS TIDUR GGH-S (6 MOTIF)_75000" u="1"/>
        <s v="METRO-PURWOKERTO_DOKUMEN REST HD-55_300000" u="1"/>
        <s v="METRO-PURWOKERTO_DOKUMEN RISLETING INFINITY BIRU_240000" u="1"/>
        <s v="METRO-PURWOKERTO_DOKUMEN RISLETING PRESTIGE_250000" u="1"/>
        <s v="METRO-PURWOKERTO_DOKUMEN RISLETING OPTIMA_325000" u="1"/>
        <s v="METRO-PURWOKERTO_DOKUMEN RISTLETING ELEGANCE_375000" u="1"/>
        <s v="METRO-PURWOKERTO_DOKUMEN RISLETING DK 512 AUTENTIK_300000" u="1"/>
        <s v="METRO-PURWOKERTO_DOKUMEN RISLETING CONCEPTION_250000" u="1"/>
        <s v="METRO-PURWOKERTO_DOKUMEN RISLETING BRILLIANT_300000" u="1"/>
        <s v="METRO-PURWOKERTO_DOK KEEPER 20LB YUSHINCA  (BR/ MR/ HJ/ HT)_450000" u="1"/>
        <s v="METRO-PURWOKERTO_NOTEBOOK SPIRAL 28850-67_95000" u="1"/>
        <s v="METRO-PURWOKERTO_NOTEBOOK SPIRAL 28850-64_95000" u="1"/>
        <s v="METRO-PURWOKERTO_NOTEBOOK SPIRAL 50100-71_95000" u="1"/>
        <s v="METRO-PURWOKERTO_NOTEBOOK SPIRAL 28850-61_95000" u="1"/>
        <s v="METRO-PURWOKERTO_N BOOK A6 114_100000" u="1"/>
        <s v="METRO-PURWOKERTO_NOTEBOOK 18100-62_225000" u="1"/>
        <s v="METRO-PURWOKERTO_MEMO PAD SPIRAL ALFA 403 BATIK_4583.33333333333" u="1"/>
        <s v="METRO-PURWOKERTO_MEMO PAD SPIRAL ALFA 404 BATIK_3333.33333333333" u="1"/>
        <s v="METRO-PURWOKERTO_BLOCK NOTE SPIRAL ENTER 403_9166.66666666667" u="1"/>
        <s v="METRO-PURWOKERTO_BLOCK NOTE SPIRAL ENTER 404_8333.33333333333" u="1"/>
        <s v="METRO-PURWOKERTO_NOTEBOOK GLITTER JT 7050-19_7916.66666666667" u="1"/>
        <s v="METRO-PURWOKERTO_NOTEBOOK 70100-2_60000" u="1"/>
        <s v="METRO-PURWOKERTO_NOTEBOOK 70100-11_60000" u="1"/>
        <s v="METRO-PURWOKERTO_NOTEBOOK GLITTER JT 7050-20_7916.66666666667" u="1"/>
        <s v="METRO-PURWOKERTO_NB POCKET 25-10_22500" u="1"/>
        <s v="METRO-PURWOKERTO_AGENDA 25-01_30000" u="1"/>
        <s v="METRO-PURWOKERTO_AGENDA  5814_20000" u="1"/>
        <s v="METRO-PURWOKERTO_AGENDA 48K 6213_12500" u="1"/>
        <s v="METRO-PURWOKERTO_AGENDA KERJA WK-125_25000" u="1"/>
        <s v="METRO-PURWOKERTO_AGENDA 48K-1 HITAM_21000" u="1"/>
        <s v="METRO-PURWOKERTO_AGENDA 50K BC-511 (35-50)_13000" u="1"/>
        <s v="METRO-PURWOKERTO_AGENDA JB 6132_18000" u="1"/>
        <s v="METRO-PURWOKERTO_MAP L SIKA AC-105 PUTIH_15000" u="1"/>
        <s v="METRO-PURWOKERTO_CLEAR HOLDER 20LB VTRO K_165000" u="1"/>
        <s v="METRO-PURWOKERTO_CLEAR HOLDER 20LB MICROTOP (HJ/ OR/ PINK/ BR/ ABU)_100000" u="1"/>
        <s v="METRO-PURWOKERTO_CLEAR HOLDER 40LB MICROTOP (HT/ ABU/ PINK/ UNGU/ HJ)_175000" u="1"/>
        <s v="METRO-PURWOKERTO_CLEAR HOLDER 20 ENTER (MR, BR, HJ, KN, HT)_200000" u="1"/>
        <s v="METRO-PURWOKERTO_CLEAR HOLDER 40 ENTER MIX_250000" u="1"/>
        <s v="METRO-PURWOKERTO_CLEAR HOLDER UTN CH 040 MERAH_250000" u="1"/>
        <s v="METRO-PURWOKERTO_CLEAR HOLDER UTN CH 040 HIJAU_250000" u="1"/>
        <s v="METRO-PURWOKERTO_CLEAR HOLDER UTN CH 040 HITAM_250000" u="1"/>
        <s v="METRO-PURWOKERTO_CLEAR HOLDER UTN CH 040 BIRU_250000" u="1"/>
        <s v="METRO-PURWOKERTO_CLEAR HOLDER UTN CH 020 1 KOL ISI HJ,OR,PINK,BR_175000" u="1"/>
        <s v="METRO-PURWOKERTO_BUKU MEWARNAI 2201 (4 GAMBAR)_3750" u="1"/>
        <s v="METRO-PURWOKERTO_BOX FILE TYLO C 306 ORANGE(3)_15000" u="1"/>
        <s v="METRO-PURWOKERTO_BOX FILE TYLO C 306 HJ(3)_15000" u="1"/>
        <s v="METRO-PURWOKERTO_BOX FILE TYLO C 306 HT(5)_15000" u="1"/>
        <s v="METRO-PURWOKERTO_BOX FILE TYLO C 306 M(3)_15000" u="1"/>
        <s v="METRO-PURWOKERTO_BOX FILE KANCING LIPAT ENTER HITAM_175000" u="1"/>
        <s v="METRO-PURWOKERTO_BOX FILE MICROTOP A.648/ 4 SUSUN_43750" u="1"/>
        <s v="METRO-PURWOKERTO_BOX FILE MICROTOP A.618/ 3 SUSUN_30625" u="1"/>
        <s v="METRO-PURWOKERTO_NOTEBOOK SPIRAL 8417_14583.3333333333" u="1"/>
        <s v="METRO-PURWOKERTO_AGENDA 60K 2960_10500" u="1"/>
        <s v="METRO-PURWOKERTO_AGENDA 36K B5672-71_15000" u="1"/>
        <s v="METRO-PURWOKERTO_AGENDA 5674-100K_7500" u="1"/>
        <s v="METRO-PURWOKERTO_GUNTING STAINLESS SQ 04 C WARNA_42500" u="1"/>
        <s v="METRO-PURWOKERTO_BENSIA 10LM1 (6209)_87500" u="1"/>
        <s v="METRO-PURWOKERTO_BINDERNOTE B5 76208_40000" u="1"/>
        <s v="METRO-PURWOKERTO_NOTEBOOK B1012 (B5）_35000" u="1"/>
        <s v="METRO-PURWOKERTO_BINDER NOTE JHYB - 03305 B5_32500" u="1"/>
        <s v="METRO-PURWOKERTO_NOTEBOOK B0217 (B5）_35000" u="1"/>
        <s v="SAMI LARIS-KLATEN_GARISAN LIPAT 30CM 6623 (1 BOX=40 PCS)_1300" u="1"/>
        <s v="SAMI LARIS-KLATEN_TALI METALIK ID CARD PEONY MERAH_500" u="1"/>
        <s v="SAMI LARIS-KLATEN_TALI METALIK ID CARD PEONY BIRU_500" u="1"/>
        <s v="SAMI LARIS-KLATEN_TALI METALIK ID CARD PEONY KUNING_500" u="1"/>
        <s v="SAMI LARIS-KLATEN_TALI METALIK ID CARD PEONY HIJAU_500" u="1"/>
        <s v="SAMI LARIS-KLATEN_TALI METALIK ID CARD PEONY HITAM_500" u="1"/>
        <s v="SAMI LARIS-KLATEN_TALI METALIK ID CARD PEONY ORANYE_500" u="1"/>
        <s v="SAMI LARIS-KLATEN_JANGKA MS-4001 KOALA_85000" u="1"/>
        <s v="SAMI LARIS-KLATEN_STABILLO TOZCHA TZ 8001_26000" u="1"/>
        <s v="SAMI LARIS-KLATEN_TIPEX KERTAS MINI 0857 MIX_26500" u="1"/>
        <s v="SAMI LARIS-KLATEN_GARISAN SET 20 CM ZX-018_2000" u="1"/>
        <s v="SAMI LARIS-KLATEN_GARISAN SET 20CM ZX-019_2000" u="1"/>
        <s v="SAMI LARIS-KLATEN_GARISAN SET 20CM 8182 (1 BOX=40 PCS)_3300" u="1"/>
        <s v="SAMI LARIS-KLATEN_GARISAN SET 20CM 8208 (1 BOX=40 PCS)_3300" u="1"/>
        <s v="SAMI LARIS-KLATEN_GARISAN SET 20CM 8177 (1 BOX=40 PCS)_3300" u="1"/>
        <s v="SAMI LARIS-KLATEN_PC GASTA PC-201M METALIK_55000" u="1"/>
        <s v="SAMI LARIS-KLATEN_ZIPPER FILE CLEAR HOLDER TOPLA 555 20 FILE BIRU_25833.3333333333" u="1"/>
        <s v="SAMI LARIS-KLATEN_ZIPPER FILE CLEAR HOLDER TOPLA 555 20 FILE HIJAU_25833.3333333333" u="1"/>
        <s v="SAMI LARIS-KLATEN_ZIPPER FILE CLEAR HOLDER TOPLA 555 20 FILE KUNING_25833.3333333333" u="1"/>
        <s v="SAMI LARIS-KLATEN_ZIPPER FILE CLEAR HOLDER TOPLA 555 20 FILE MERAH_25833.3333333333" u="1"/>
        <s v="SAMI LARIS-KLATEN_CLEAR HOLDER TOPLA 555 40 FILE BIRU_33208.3333333333" u="1"/>
        <s v="SAMI LARIS-KLATEN_CLEAR HOLDER TOPLA 555 40 FILE HIJAU_33208.3333333333" u="1"/>
        <s v="SAMI LARIS-KLATEN_CLEAR HOLDER TOPLA 555 40 FILE KUNING_33208.3333333333" u="1"/>
        <s v="SAMI LARIS-KLATEN_CLEAR HOLDER TOPLA 555 40 FILE MERAH_33208.3333333333" u="1"/>
        <s v="SAMI LARIS-KLATEN_CLEAR HOLDER TOPLA 555 60 FILE BIRU_40000" u="1"/>
        <s v="SAMI LARIS-KLATEN_CLEAR HOLDER TOPLA 555 60 FILE HIJAU_40000" u="1"/>
        <s v="SAMI LARIS-KLATEN_CLEAR HOLDER TOPLA 555 60 FILE KUNING_40000" u="1"/>
        <s v="SAMI LARIS-KLATEN_CLEAR HOLDER TOPLA 555 60 FILE MERAH_40000" u="1"/>
        <s v="SAMI LARIS-KLATEN_ASAHAN PAYU 847 KURA-KURA_12000" u="1"/>
        <s v="SAMI LARIS-KLATEN_ASAHAN PAYU 831 IKAN_12000" u="1"/>
        <s v="SAMI LARIS-KLATEN_ASAHAN PAYU 825 KUDA_12000" u="1"/>
        <s v="SAMI LARIS-KLATEN_ASAHAN PAYU 846 KUDA GOYANG_12000" u="1"/>
        <s v="SAMI LARIS-KLATEN_ASAHAN PAYU 856 ANJING_12000" u="1"/>
        <s v="SAMI LARIS-KLATEN_ASAHAN PAYU 827 ANGSA_12000" u="1"/>
        <s v="SAMI LARIS-KLATEN_ASAHAN PAYU 845 KEPITING_12000" u="1"/>
        <s v="SAMI LARIS-KLATEN_ASAHAN PAYU 823 AYAM_12000" u="1"/>
        <s v="SAMI LARIS-KLATEN_ASAHAN PAYU 849 STROBERI_12000" u="1"/>
        <s v="SAMI LARIS-KLATEN_BK MEWARNAI ART A4 (8 DESIGN)_833.333333333333" u="1"/>
        <s v="SAMI LARIS-KLATEN_MAP ZIPPER REST / JALA BERDIRI A5 SIKA HIJAU_7916.66666666667" u="1"/>
        <s v="SAMI LARIS-KLATEN_MAP ZIPPER REST / JALA BERDIRI A5 SIKA BIRU_7916.66666666667" u="1"/>
        <s v="SAMI LARIS-KLATEN_MAP ZIPPER REST / JALA BERDIRI A5 SIKA KUNING_7916.66666666667" u="1"/>
        <s v="SAMI LARIS-KLATEN_MAP ZIPPER REST / JALA BERDIRI A5 SIKA HITAM_7916.66666666667" u="1"/>
        <s v="AMANAH BARU-WONOGIRI_BP GEL MD-241 BERUANG (36)_90000" u="1"/>
        <s v="AMANAH BARU-WONOGIRI_BP GEL MD-240 (36)_90000" u="1"/>
        <s v="AMANAH BARU-WONOGIRI_BP GEL MD-257 GURITA (36)_90000" u="1"/>
        <s v="AMANAH BARU-WONOGIRI_BP GEL MD-017A 6W + BULU (24)_90000" u="1"/>
        <s v="AMANAH BARU-WONOGIRI_BP TF-3115 HIGHTECH KNOCK_34500" u="1"/>
        <s v="AMANAH BARU-WONOGIRI_BP TF G 3114 0.3MM HIGHTECH KNOCK_34500" u="1"/>
        <s v="AMANAH BARU-WONOGIRI_BP GEL + GANTUNGAN A931_24000" u="1"/>
        <s v="AMANAH BARU-WONOGIRI_BP GEL + GANTUNGAN 9165_2000" u="1"/>
        <s v="AMANAH BARU-WONOGIRI_BP GEL + GANTUNGAN 9166_24000" u="1"/>
        <s v="AMANAH BARU-WONOGIRI_GARISAN LIPAT 30CM 6623 (1 BOX=40 PCS)_1300" u="1"/>
        <s v="AMANAH BARU-WONOGIRI_GARISAN SET 20CM 8177 (1 BOX=40 PCS)_3750" u="1"/>
        <s v="AMANAH BARU-WONOGIRI_GARISAN SET 20CM 8208 (1 BOX=40 PCS)_3750" u="1"/>
        <s v="AMANAH BARU-WONOGIRI_GARISAN SET 20CM 8182 (1 BOX=40 PCS)_3750" u="1"/>
        <s v="AMANAH BARU-WONOGIRI_ISI GEL PEN DTIAN GR-088 (ISI 6 PCS TABUNG)_102000" u="1"/>
        <s v="AMANAH BARU-WONOGIRI_ISI GEL DTIAN GR-089 (12PCS TABUNG)_156000" u="1"/>
        <s v="AMANAH BARU-WONOGIRI_ISI GEL DTIAN DT-090 (20PCS TABUNG)_204000" u="1"/>
        <s v="AMANAH BARU-WONOGIRI_TIPEX KERTAS NO. 870_26500" u="1"/>
        <s v="AMANAH BARU-WONOGIRI_TIPEX KERTAS NO. 9489_41000" u="1"/>
        <s v="AMANAH BARU-WONOGIRI_TIPEX KERTAS NO. 9543_41000" u="1"/>
        <s v="AMANAH BARU-WONOGIRI_TIPEX KERTAS NO. 9425_41000" u="1"/>
        <s v="AMANAH BARU-WONOGIRI_TAS KADO GG2 3021-3024_90000" u="1"/>
        <s v="AMANAH BARU-WONOGIRI_TAS TALI GG-02 TANGGUNG GILAP_100000" u="1"/>
        <s v="AMANAH BARU-WONOGIRI_TAS TUTUP PITA KADO FG-201 TANGGUNG_95000" u="1"/>
        <s v="AMANAH BARU-WONOGIRI_TAS TALI GG-02 TANGGUNG GLITTER_105000" u="1"/>
        <s v="AMANAH BARU-WONOGIRI_TAS TALI GG-02 TANGGUNG TIMBUL_115000" u="1"/>
        <s v="AMANAH BARU-WONOGIRI_TAS TIDUR GGH-L (6 MOTIF)_125000" u="1"/>
        <s v="AMANAH BARU-WONOGIRI_TAS TIDUR GGH-S (6 MOTIF)_75000" u="1"/>
        <s v="AMANAH BARU-WONOGIRI_TAS TIDUR GGH-M (6 MOTIF)_100000" u="1"/>
        <s v="AMANAH BARU-WONOGIRI_TAS TALI GG-03 BESAR GLITTER_135000" u="1"/>
        <s v="AMANAH BARU-WONOGIRI_TAS TUTUP PITA KADO FG-301 BESAR_106000" u="1"/>
        <s v="AMANAH BARU-WONOGIRI_TAS TUTUP PITA KADO FG-401 JUMBO_150000" u="1"/>
        <s v="AMANAH BARU-WONOGIRI_TAS TALI GG-01 KECIL GLITTER_65000" u="1"/>
        <s v="AMANAH BARU-WONOGIRI_TAS TALI GG-01 KECIL GILAP_60000" u="1"/>
        <s v="AMANAH BARU-WONOGIRI_TAS TUTUP PITA KADO FG-101 KECIL_57500" u="1"/>
        <s v="AMANAH BARU-WONOGIRI_TAS KARUNG 50X35 (5035)_180000" u="1"/>
        <s v="AMANAH BARU-WONOGIRI_SKETCH BOOK A4 56183_27500" u="1"/>
        <s v="AMANAH BARU-WONOGIRI_SKETCH BOOK A4 56172_27500" u="1"/>
        <s v="AMANAH BARU-WONOGIRI_SKETCH BOOK A4 56181_27500" u="1"/>
        <s v="AMANAH BARU-WONOGIRI_NOTEBOOK SPIRAL A5 8007_15000" u="1"/>
        <s v="AMANAH BARU-WONOGIRI_NOTEBOOK SPIRAL A5 8006_15000" u="1"/>
        <s v="AMANAH BARU-WONOGIRI_STUDY BOARD 876_7500" u="1"/>
        <s v="AMANAH BARU-WONOGIRI_BUKU MEWARNAI HT 081 (8 GAMBAR)_11250" u="1"/>
        <s v="AMANAH BARU-WONOGIRI_BUKU MEWARNAI 2251 (4 GAMBAR)_7916.66666666667" u="1"/>
        <s v="AMANAH BARU-WONOGIRI_BUKU MEWARNAI 9080 (18 GAMBAR)_8333.33333333333" u="1"/>
        <s v="AMANAH BARU-WONOGIRI_BUKU MEWARNAI AS-0035 +STIKER_7500" u="1"/>
        <s v="AMANAH BARU-WONOGIRI_AGENDA 7025-25K (BC 333)_9166.66666666667" u="1"/>
        <s v="AMANAH BARU-WONOGIRI_BUKU MEWARNAI 668 (4 GAMBAR)_12500" u="1"/>
        <s v="AMANAH BARU-WONOGIRI_BUKU MEWARNAI 2301 (4 GAMBAR)_7500" u="1"/>
        <s v="AMANAH BARU-WONOGIRI_ISOLASI 608_90000" u="1"/>
        <s v="AMANAH BARU-WONOGIRI_ASAHAN TOPLES 623 KUROMI (1 TOP=52 PCS)_100000" u="1"/>
        <s v="AMANAH BARU-WONOGIRI_ASAHAN TOPLES 25PCS XLG R-5861_104000" u="1"/>
        <s v="AMANAH BARU-WONOGIRI_ASAHAN TOPLES R-5857 KITTY (1 TOP=17PCS)_72000" u="1"/>
        <s v="AMANAH BARU-WONOGIRI_ASAHAN TOPLES 8817 UNICORN (1 TOP=40 PCS)_70000" u="1"/>
        <s v="AMANAH BARU-WONOGIRI_ASAHAN TOPLES 8816 ASTRONOT (1 TOP=48 PCS)_84000" u="1"/>
        <s v="AMANAH BARU-WONOGIRI_TAPE 4505_9000" u="1"/>
        <s v="AMANAH BARU-WONOGIRI_PAPAN W/B JL-115_25000" u="1"/>
        <s v="AMANAH BARU-WONOGIRI_BUKU MEWARNAI 1807 +STIKER (4 GAMBAR)_9166.66666666667" u="1"/>
        <s v="PRIMA-MADIUN_BP GEL MD-017A 6W + BULU (24)_90000" u="1"/>
        <s v="PRIMA-MADIUN_BP GEL MD-241 BERUANG (36)_90000" u="1"/>
        <s v="PRIMA-MADIUN_BP GEL MD-240 (36)_90000" u="1"/>
        <s v="PRIMA-MADIUN_BP GEL MD-257 GURITA (36)_90000" u="1"/>
        <s v="PRIMA-MADIUN_ISOLASI 608_90000" u="1"/>
        <s v="PRIMA-MADIUN_PAPAN WHITE BOARD XG POLOS 20 X 30_17500" u="1"/>
        <s v="PRIMA-MADIUN_PAPAN WHITE BOARD XG POLOS 25 X 35_22500" u="1"/>
        <s v="PRIMA-MADIUN_PAPAN WHITE BOARD XG POLOS 30 X 40_26000" u="1"/>
        <s v="PRIMA-MADIUN_PAPAN WB 3550 35 X 50 (IMPORT)_32500" u="1"/>
        <s v="PRIMA-MADIUN_GARISAN SABLON/GEOMETRI 095 (1 BOX=50 PCS)_10500" u="1"/>
        <s v="PRIMA-MADIUN_PAPAN W/B JL-115_25000" u="1"/>
        <s v="PRIMA-MADIUN_PAPAN W/B JL-116_30000" u="1"/>
        <s v="PRIMA-MADIUN_PAPAN W/B JL-117_35000" u="1"/>
        <s v="PRIMA-MADIUN_POMPA + BALON 2000 (10)_25000" u="1"/>
        <s v="PRIMA-MADIUN_POMPA + BALON 16EA-1 (16)_15000" u="1"/>
        <s v="PRIMA-MADIUN_TIPEX KERTAS NO. 9259_26500" u="1"/>
        <s v="PRIMA-MADIUN_TIPEX KERTAS NO. 870_26500" u="1"/>
        <s v="PRIMA-MADIUN_TIPEX KERTAS NO. 9260_26500" u="1"/>
        <s v="PRIMA-MADIUN_ASAHAN TOPLES 623 KUROMI (1 TOP=52 PCS)_100000" u="1"/>
        <s v="PRIMA-MADIUN_ASAHAN TOPLES 158 SANRIO (1 TOP=36 PCS)_75000" u="1"/>
        <s v="PRIMA-MADIUN_NOTEBOOK SPIRAL A5 8001_15000" u="1"/>
        <s v="PRIMA-MADIUN_NOTEBOOK SPIRAL A5 LB-2529-23_15000" u="1"/>
        <s v="PRIMA-MADIUN_NOTEBOOK SPIRAL A5 LB-2529-22_15000" u="1"/>
        <s v="PRIMA-MADIUN_NOTEBOOK SPIRAL A5 LB-2529-24_15000" u="1"/>
        <s v="PRIMA-MADIUN_NOTEBOOK SPIRAL A5 8007_15000" u="1"/>
        <s v="PRIMA-MADIUN_NOTEBOOK SPIRAL A5 LB-2529-25_15000" u="1"/>
        <s v="PRIMA-MADIUN_NOTEBOOK SPIRAL A5 8006_15000" u="1"/>
        <s v="PRIMA-MADIUN_GARISAN BESI YOEKER 30CM (5030) ORANYE_17000" u="1"/>
        <s v="PRIMA-MADIUN_GARISAN MIKA 30CM ENTER 675_8750" u="1"/>
        <s v="PRIMA-MADIUN_GARISAN BUTTERFLY BT 30CM_26780" u="1"/>
        <s v="PRIMA-MADIUN_KERTAS KREP JERSY M/P KECIL_6500" u="1"/>
        <s v="PRIMA-MADIUN_DISPENSER TS-0032_14000" u="1"/>
        <s v="SEMANGAT BARU-YOGYA_KOMPAS ARAH V TECH NO 45_325000" u="1"/>
        <s v="SEMANGAT BARU-YOGYA_NOTEBOOK SPIRAL 28850-61_85000" u="1"/>
        <s v="SEMANGAT BARU-YOGYA_NOTEBOOK SPIRAL 28850-62_85000" u="1"/>
        <s v="SEMANGAT BARU-YOGYA_NOTEBOOK TALI A5-110_204000" u="1"/>
        <s v="SEMANGAT BARU-YOGYA_NOTEBOOK SPIRAL 18100-68_16500" u="1"/>
        <s v="SEMANGAT BARU-YOGYA_P CASE KLG KT 6601 FROZEN_125000" u="1"/>
        <s v="SEMANGAT BARU-YOGYA_P CASE KLG KT 6601 SPIDERMAN_125000" u="1"/>
        <s v="SEMANGAT BARU-YOGYA_P CASE KLG KT 6601 MOBIL_125000" u="1"/>
        <s v="SEMANGAT BARU-YOGYA_P CASE KLG KT 6601 AVENGER_125000" u="1"/>
        <s v="SEMANGAT BARU-YOGYA_P CASE KLG KT 6601 BARBIE_125000" u="1"/>
        <s v="SEMANGAT BARU-YOGYA_LILIN ANGKA SHINTOENG NO. 1_15000" u="1"/>
        <s v="SEMANGAT BARU-YOGYA_LILIN ANGKA SHINTOENG NO. 2_15000" u="1"/>
        <s v="SEMANGAT BARU-YOGYA_LILIN ANGKA SHINTOENG NO. 3_15000" u="1"/>
        <s v="SEMANGAT BARU-YOGYA_LILIN ANGKA SHINTOENG NO.7_15000" u="1"/>
        <s v="SISWA-MUNTILAN_ID CARD B3 IMPORT_525" u="1"/>
        <s v="SISWA-MUNTILAN_ID CARD B4 IMPORT_625" u="1"/>
        <s v="SISWA-MUNTILAN_ISI STAPLER 13/8 JOSS_18500" u="1"/>
        <s v="SISWA-MUNTILAN_GARISAN BESI ENTER 50CM TEBAL_80000" u="1"/>
        <s v="SISWA-MUNTILAN_GARISAN BESI ENTER 60CM TEBAL_90000" u="1"/>
        <s v="SISWA-MUNTILAN_TIPEX MICROTOP MT 737_90000" u="1"/>
        <s v="SISWA-MUNTILAN_TIPEX KERTAS DP-902_54000" u="1"/>
        <s v="SISWA-MUNTILAN_ASAHAN TOPLES 623 KUROMI (1 TOP=52 PCS)_100000" u="1"/>
        <s v="SISWA-MUNTILAN_TIPEX KERTAS NO. 9543_45000" u="1"/>
        <s v="SISWA-MUNTILAN_GARISAN BUTTERFLY BT 15CM_18880" u="1"/>
        <s v="SISWA-MUNTILAN_GARISAN BUTTERFLY BT 20CM_21380" u="1"/>
        <s v="SISWA-MUNTILAN_GARISAN LIPAT 30CM 008 (40) FANCY_50000" u="1"/>
        <s v="SISWA-MUNTILAN_TIPEX KERTAS NO.9446_45000" u="1"/>
        <s v="SISWA-MUNTILAN_TIPEX KERTAS NO.9461_45000" u="1"/>
        <s v="SISWA-MUNTILAN_TIPEX KERTAS 91038HG_45000" u="1"/>
        <s v="SISWA-MUNTILAN_TIPEX KERTAS NO.5031_57500" u="1"/>
        <s v="SISWA-MUNTILAN_TIPEX KERTAS NO.5037_57500" u="1"/>
        <s v="SISWA-MUNTILAN_TIPEX KERTAS NO.5026_57500" u="1"/>
        <s v="MAS FAJRUL (UD MEDIA)-KUDUS_BUSINESS FILE SIKA AC-106 PUTIH_18000" u="1"/>
        <s v="PERDANA-BREBES_MAP TALI SIKA AC-06 HIJAU_19500" u="1"/>
        <s v="PERDANA-BREBES_MAP TALI SIKA AC-06 BIRU_19500" u="1"/>
        <s v="PERDANA-BREBES_MAP TALI SIKA AC-06 MERAH_19500" u="1"/>
        <s v="PERDANA-BREBES_MAP TALI SIKA AC-06 KUNING_19500" u="1"/>
        <s v="PERDANA-BREBES_MAP TALI SIKA AC-06 PUTIH_19500" u="1"/>
        <s v="PERDANA-BREBES_STIP W/B ENTER 803 B_40000" u="1"/>
        <s v="CASH-SEMARANG_TAS 24X20_8000" u="1"/>
        <s v="CASH-SEMARANG_BP GEL ZUI XUA HY-1020 HITAM_13500" u="1"/>
        <s v="CASH-SEMARANG_STABILLO TOZCHA TZ 8001_30000" u="1"/>
        <s v="LESTARI ADHI-MUNTILAN_KOMPAS VTECH VT-45_325000" u="1"/>
        <s v="LESTARI ADHI-MUNTILAN_COMPASS 60MM_110000" u="1"/>
        <s v="AL AMIN-WELAHAN_STANDART BK V-TEC ST-065/ 6.5_12500" u="1"/>
        <s v="AL AMIN-WELAHAN_STANDART BK V TECH NO 7_15416.6666666667" u="1"/>
        <s v="AL AMIN-WELAHAN_BOOK END SB-8877_22500" u="1"/>
        <s v="AL AMIN-WELAHAN_ZIPPER FILE CLEAR HOLDER TOPLA 555 20 FILE MIX_26500" u="1"/>
        <s v="AL AMIN-WELAHAN_ZIPPER FILE CLEAR HOLDER TOPLA 555 40 FILE MIX_35000" u="1"/>
        <s v="AL AMIN-WELAHAN_ZIPPER FILE CLEAR HOLDER TOPLA 555 60 FILE MIX_42000" u="1"/>
        <s v="AL AMIN-WELAHAN_ASAHAN TOPLES 8816 ASTRONOT (1 TOP=48 PCS)_84000" u="1"/>
        <s v="AL AMIN-WELAHAN_ASAHAN TOPLES 8817 UNICORN (1 TOP=40 PCS)_84000" u="1"/>
        <s v="AL AMIN-WELAHAN_TAS KARUNG 50X55 (5055)_230000" u="1"/>
        <s v="AL AMIN-WELAHAN_ASAHAN STIP SIKAT LS-607_22500" u="1"/>
        <s v="AL AMIN-WELAHAN_ASAHAN STIP SIKAT SP-2014_22500" u="1"/>
        <s v="AL AMIN-WELAHAN_ASAHAN STIP SIKAT SP-8866_22500" u="1"/>
        <s v="AMAZON-SEMARANG_MAP JALA KCG 2 KCL MIX_120000" u="1"/>
        <s v="RITA-WONOSOBO_BP GEL FINETECH 0.3 HITAM_90000" u="1"/>
        <s v="RITA-WONOSOBO_BP GEL KOALA GP-168_45000" u="1"/>
        <s v="RITA-WONOSOBO_BP TF 1022_27500" u="1"/>
        <s v="RITA-WONOSOBO_STABILLO TIZO TF-616_70000" u="1"/>
        <s v="RITA-WONOSOBO_GUNTING KAIBO_5833.33333333333" u="1"/>
        <s v="RITA-WONOSOBO_GUNTING JUNIOR J 100_57500" u="1"/>
        <s v="RITA-WONOSOBO_BP GEL DTIAN A 93_22500" u="1"/>
        <s v="RITA-WONOSOBO_BP GEL DTIAN DT-612_22500" u="1"/>
        <s v="RITA-WONOSOBO_JANGKA JF 8021_95000" u="1"/>
        <s v="RITA-WONOSOBO_JANGKA A5 3328 FANCY_73500" u="1"/>
        <s v="RITA-WONOSOBO_BP TIZO TG 30802F S3 FANCY_30000" u="1"/>
        <s v="RITA-WONOSOBO_BP GEL TIZO 31763F FANCY_30000" u="1"/>
        <s v="RITA-WONOSOBO_BP TIZO TG 31475F FANCY_30000" u="1"/>
        <s v="RITA-WONOSOBO_BP GEL TIZO 31035F FANCY_30000" u="1"/>
        <s v="RITA-WONOSOBO_BP ZHIXIN ZH 102_30000" u="1"/>
        <s v="RITA-WONOSOBO_WATER COLOUR ACRYLIC 12W MOZAKI_500000" u="1"/>
        <s v="RITA-WONOSOBO_CRAYON PUTAR FANCY 1012 / 2012 PANJANG _27083.3333333333" u="1"/>
        <s v="RITA-WONOSOBO_BENSIA 09LM1 (6213)_84000" u="1"/>
        <s v="RITA-WONOSOBO_BENSIA LT 1311_95000" u="1"/>
        <s v="RITA-WONOSOBO_PENSIL 921_3250" u="1"/>
        <s v="RITA-WONOSOBO_PENSIL 950_3250" u="1"/>
        <s v="RITA-WONOSOBO_PENSIL 711_3250" u="1"/>
        <s v="RITA-WONOSOBO_PENSIL 915_3250" u="1"/>
        <s v="RITA-WONOSOBO_ISI PENSIL COLLEN GOLD 2000_90000" u="1"/>
        <s v="RITA-WONOSOBO_BP MINI GELL MAXXIST 133C_16000" u="1"/>
        <s v="RITA-WONOSOBO_BP GEL TF-1191 BODY WR 0.3MM HIGHTECH_45000" u="1"/>
        <s v="RITA-WONOSOBO_PENSIL TF 788_147000" u="1"/>
        <s v="RITA-WONOSOBO_DISPENSER BESI ENTER 505_22500" u="1"/>
        <s v="RITA-WONOSOBO_DISPENSER TS-0032_24000" u="1"/>
        <s v="RITA-WONOSOBO_JARUM PENTOL HIJAB_25000" u="1"/>
        <s v="RITA-WONOSOBO_LEM BAKAR STIK 7X30 WOMY PUTIH K_90000" u="1"/>
        <s v="RITA-WONOSOBO_LEM BAKAR STIK 11X29 WOMY PUTIH B_90000" u="1"/>
        <s v="RITA-WONOSOBO_ASAHAN H-100 DISNEY MICKEY MOUSE (1 BOX=48 PCS)_66000" u="1"/>
        <s v="RITA-WONOSOBO_ASAHAN TOPLES 8811 KUMBANG (1 TOP=72 PCS)_180000" u="1"/>
        <s v="RITA-WONOSOBO_ASAHAN TOPLES NO.8807 STROBERI (1 TOP=60 PCS)_150000" u="1"/>
        <s v="RITA-WONOSOBO_ASAHAN TOPLES TY808 (1 TOP=72 PCS)_180000" u="1"/>
        <s v="RITA-WONOSOBO_ASAHAN TOPLES TR 385 HIPPO (1 TOP=54 PCS)_54000" u="1"/>
        <s v="RITA-WONOSOBO_ASAHAN TOPLES KFC HK MERAH_55000" u="1"/>
        <s v="RITA-WONOSOBO_ASAHAN CL-888 (ISI 60)_50000" u="1"/>
        <s v="RITA-WONOSOBO_ASAHAN BOX SC 6023 (1 BOX=24 PCS)_74000" u="1"/>
        <s v="RITA-WONOSOBO_ASAHAN DMS 030 4 WARNA (1 BOX=36 PCS)_94500" u="1"/>
        <s v="RITA-WONOSOBO_ASAHAN SH 002_52500" u="1"/>
        <s v="RITA-WONOSOBO_ASAHAN TT 910 (48)_55000" u="1"/>
        <s v="RITA-WONOSOBO_TALI JEPITAN HITAM BESI_800" u="1"/>
        <s v="RITA-WONOSOBO_GLITTER Y-01_27500" u="1"/>
        <s v="RITA-WONOSOBO_GLITTER Y-03_27500" u="1"/>
        <s v="RITA-WONOSOBO_GLITTER Y-04_2291.66666666667" u="1"/>
        <s v="RITA-WONOSOBO_GLITTER Y-02_27500" u="1"/>
        <s v="RITA-WONOSOBO_PC MAGNIT 3578-20_35416.6666666667" u="1"/>
        <s v="RITA-WONOSOBO_PENSIL CASE A-6500_30000" u="1"/>
        <s v="RITA-WONOSOBO_PC MAGNIT A 6682_30000" u="1"/>
        <s v="RITA-WONOSOBO_PC MAGNIT B 35189_29166.6666666667" u="1"/>
        <s v="RITA-WONOSOBO_PENSIL CASE 8300D TIMBUL_41666.6666666667" u="1"/>
        <s v="RITA-WONOSOBO_PENSIL CASE 6A-28_14583.3333333333" u="1"/>
        <s v="RITA-WONOSOBO_PENSIL CASE A-207_13750" u="1"/>
        <s v="RITA-WONOSOBO_PENCIL CASE MAGNIT AC 2829-5_13166.6666666667" u="1"/>
        <s v="RITA-WONOSOBO_PENSIL CASE AC-2893-3_14583.3333333333" u="1"/>
        <s v="RITA-WONOSOBO_PENSIL CASE 168-26_22500" u="1"/>
        <s v="RITA-WONOSOBO_PENSIL CASE 6A-26_20833.3333333333" u="1"/>
        <s v="RITA-WONOSOBO_ASAHAN MEJA 0613_14583.3333333333" u="1"/>
        <s v="RITA-WONOSOBO_PENSIL CASE SH-8601_33333.3333333333" u="1"/>
        <s v="RITA-WONOSOBO_PENSIL CASE SH-8602_33333.3333333333" u="1"/>
        <s v="RITA-WONOSOBO_PENSIL CASE SH-8603_33333.3333333333" u="1"/>
        <s v="RITA-WONOSOBO_P CASE XLG BD 331-23_18750" u="1"/>
        <s v="RITA-WONOSOBO_PC 6675 2 ZIPPER MIX TANPA MIKA_14583.3333333333" u="1"/>
        <s v="RITA-WONOSOBO_PC PLST KOTAK B 1F 1504_100000" u="1"/>
        <s v="RITA-WONOSOBO_PENCIL CASE RET KY 1203_37208.3333333333" u="1"/>
        <s v="RITA-WONOSOBO_PENSIL CASE 5871_29166.6666666667" u="1"/>
        <s v="RITA-WONOSOBO_PENSIL CASE 5853_33333.3333333333" u="1"/>
        <s v="RITA-WONOSOBO_P CASE REST B 119_150000" u="1"/>
        <s v="RITA-WONOSOBO_P CASE SH 10_175000" u="1"/>
        <s v="RITA-WONOSOBO_P CASE SH 02_175000" u="1"/>
        <s v="RITA-WONOSOBO_PENSIL CASE SH-04_14583.3333333333" u="1"/>
        <s v="RITA-WONOSOBO_PC KARTON WY 1263 SOROK_15833.3333333333" u="1"/>
        <s v="RITA-WONOSOBO_PC BOX P1036_12500" u="1"/>
        <s v="RITA-WONOSOBO_PC KARTON WY 1270 BLK_190000" u="1"/>
        <s v="RITA-WONOSOBO_LEM CAIR BY 820 30ML (24)_95000" u="1"/>
        <s v="RITA-WONOSOBO_LEM FANCY 1358 (12)_27500" u="1"/>
        <s v="RITA-WONOSOBO_STIP RENCAI RC 6031 (48)_110000" u="1"/>
        <s v="RITA-WONOSOBO_PAYET_22500" u="1"/>
        <s v="RITA-WONOSOBO_KEY RING KC-008_27500" u="1"/>
        <s v="RITA-WONOSOBO_GLITTER 783-12_52500" u="1"/>
        <s v="RITA-WONOSOBO_GLITTER GF-88_27500" u="1"/>
        <s v="RITA-WONOSOBO_GLITTER PERAK_27500" u="1"/>
        <s v="RITA-WONOSOBO_GLITTER EMAS_27500" u="1"/>
        <s v="RITA-WONOSOBO_GLITTER 782-12_77000" u="1"/>
        <s v="RITA-WONOSOBO_GLITTER POWDER 15GR CC888_55000" u="1"/>
        <s v="RITA-WONOSOBO_GLITTER GF-2012_67500" u="1"/>
        <s v="RITA-WONOSOBO_GLITTER 784-12_4375" u="1"/>
        <s v="RITA-WONOSOBO_GLITTER 806_30000" u="1"/>
        <s v="RITA-WONOSOBO_PENSIL CASE AD-062_18333.3333333333" u="1"/>
        <s v="RITA-WONOSOBO_PC TOPLA 2879 B_7500" u="1"/>
        <s v="RITA-WONOSOBO_PENSIL CASE ZL-178-1 MOBIL K_13750" u="1"/>
        <s v="RITA-WONOSOBO_DISPENSER KENJOY 25_9000" u="1"/>
        <s v="RITA-WONOSOBO_DISPENSER KUROMI_27500" u="1"/>
        <s v="RITA-WONOSOBO_STIP RC 6035_25000" u="1"/>
        <s v="RITA-WONOSOBO_GANTUNGAN KUNCI + AIR GLITER 706-1_27500" u="1"/>
        <s v="RITA-WONOSOBO_ISOLASI GG-1503 METALIK (4 MOTIF)_11500" u="1"/>
        <s v="RITA-WONOSOBO_TAPE 1503-CD_11500" u="1"/>
        <s v="RITA-WONOSOBO_ISOLASI 608_105000" u="1"/>
        <s v="RITA-WONOSOBO_ASAHAN TOPLES EX 09_17000" u="1"/>
        <s v="RITA-WONOSOBO_ASAHAN TOPLES 623 KUROMI (1 TOP=52 PCS)_110000" u="1"/>
        <s v="RITA-WONOSOBO_ASAHAN TOPLES 158 SANRIO (1 TOP=36 PCS)_85000" u="1"/>
        <s v="RITA-WONOSOBO_ASAHAN TOPLES 8817 UNICORN (1 TOP=40 PCS)_92500" u="1"/>
        <s v="RITA-WONOSOBO_ASAHAN TOPLES 8816 ASTRONOT (1 TOP=48 PCS)_92500" u="1"/>
        <s v="RITA-WONOSOBO_ASAHAN TOPLES R-5857 KITTY (1 TOP=17PCS)_100000" u="1"/>
        <s v="RITA-WONOSOBO_ASAHAN TOPLES 25PCS XLG R-5861_140000" u="1"/>
        <s v="RITA-WONOSOBO_ASAHAN TOPLES R-5833 BOTOL SUSU (1 TOP=20PCS)_75000" u="1"/>
        <s v="RITA-WONOSOBO_NOTEBOOK SPIRAL A5 LB-2529-24_16500" u="1"/>
        <s v="RITA-WONOSOBO_NOTEBOOK SPIRAL A5 LB-2529-25_16500" u="1"/>
        <s v="RITA-WONOSOBO_NOTEBOOK SPIRAL A5 8006_16500" u="1"/>
        <s v="RITA-WONOSOBO_NOTEBOOK SPIRAL A5 LB-2529-22_16500" u="1"/>
        <s v="RITA-WONOSOBO_NOTEBOOK SPIRAL 8417_16041.6666666667" u="1"/>
        <s v="RITA-WONOSOBO_NOTEBOOK SPIRAL 18100-68_20833.3333333333" u="1"/>
        <s v="RITA-WONOSOBO_NB SPIRAL A6 SQY 190402_15000" u="1"/>
        <s v="RITA-WONOSOBO_NOTEBOOK SPIRAL 25100-67_16666.6666666667" u="1"/>
        <s v="RITA-WONOSOBO_SKETCH BOOK A4 56183_30000" u="1"/>
        <s v="RITA-WONOSOBO_CLIPBOARD ACRYLIC TF-016_22500" u="1"/>
        <s v="RITA-WONOSOBO_POMPA + BALON 16EA-1 (16)_16500" u="1"/>
        <s v="RITA-WONOSOBO_STANDART BK V-TEC ST-065/ 6.5_16666.6666666667" u="1"/>
        <s v="RITA-WONOSOBO_STANDART BK V TECH NO 7_20833.3333333333" u="1"/>
        <s v="RITA-WONOSOBO_SKETCH BOOK A5-3555_25000" u="1"/>
        <s v="RITA-WONOSOBO_KARTU UNDANGAN ANAK BESAR A1100_1600" u="1"/>
        <s v="RITA-WONOSOBO_KARTU UNDANGAN ANAK ALPINDO_1000" u="1"/>
        <s v="RITA-WONOSOBO_STICKY XTQ（333）_12500" u="1"/>
        <s v="RITA-WONOSOBO_STICKER JBE-24_14583.3333333333" u="1"/>
        <s v="RITA-WONOSOBO_STICKER JBE-30_12500" u="1"/>
        <s v="RITA-WONOSOBO_STICKER NAMA FANCY MIX_35000" u="1"/>
        <s v="RITA-WONOSOBO_STICKER KL-AH (I PAK=24 PCS)_100000" u="1"/>
        <s v="RITA-WONOSOBO_STICKER KL-70_24000" u="1"/>
        <s v="RITA-WONOSOBO_STICKER JBE-SV_24000" u="1"/>
        <s v="RITA-WONOSOBO_STICKER JBE-34_10000" u="1"/>
        <s v="RITA-WONOSOBO_NOTEBOOK 70100-11_72000" u="1"/>
        <s v="RITA-WONOSOBO_NOTEBOOK GLITTER JT 7050-20_8333.33333333333" u="1"/>
        <s v="RITA-WONOSOBO_NOTEBOOK  707-45_270000" u="1"/>
        <s v="RITA-WONOSOBO_NOTEBOOK TALI A5-110_270000" u="1"/>
        <s v="RITA-WONOSOBO_NOTEBOOK 7025-27_225000" u="1"/>
        <s v="RITA-WONOSOBO_NOTES 156-80_43000" u="1"/>
        <s v="RITA-WONOSOBO_NOTEBOOK  A5-ME_22500" u="1"/>
        <s v="RITA-WONOSOBO_BNT 2560-45 -37_5000" u="1"/>
        <s v="RITA-WONOSOBO_N BOOK 005 SET + STICKER_27500" u="1"/>
        <s v="RITA-WONOSOBO_NOTEBOOK  707-44_270000" u="1"/>
        <s v="RITA-WONOSOBO_N BOOK 2560-38_60000" u="1"/>
        <s v="RITA-WONOSOBO_BOX FILE MICROTOP A.618/ 3 SUSUN_42500" u="1"/>
        <s v="RITA-WONOSOBO_POST IT WALITO WLT-8921_5500" u="1"/>
        <s v="RITA-WONOSOBO_STICK NOTE 8844_6000" u="1"/>
        <s v="RITA-WONOSOBO_POST IT WALITO WLT-8839_5500" u="1"/>
        <s v="RITA-WONOSOBO_POST IT WALITO WLT-8840_3500" u="1"/>
        <s v="RITA-WONOSOBO_STICK NOTE 8963_9000" u="1"/>
        <s v="RITA-WONOSOBO_POST IT WALITO WLT-8922_6250" u="1"/>
        <s v="RITA-WONOSOBO_STICK NOTE 8803_7500" u="1"/>
        <s v="RITA-WONOSOBO_STICK NOTE 8960_8500" u="1"/>
        <s v="RITA-WONOSOBO_POST IT WALITO WLT-8933_6000" u="1"/>
        <s v="RITA-WONOSOBO_STICK NOTE 8958_6500" u="1"/>
        <s v="RITA-WONOSOBO_STICK NOTE 8932_6500" u="1"/>
        <s v="RITA-WONOSOBO_POST IT WALITO WLT-8890A_6250" u="1"/>
        <s v="RITA-WONOSOBO_POST IT 899 FZ_5500" u="1"/>
        <s v="RITA-WONOSOBO_POST IT 8899_5500" u="1"/>
        <s v="RITA-WONOSOBO_STICK NOTE POST A_2000" u="1"/>
        <s v="RITA-WONOSOBO_POST IT 96-21_5500" u="1"/>
        <s v="RITA-WONOSOBO_POST IT 96-20_5500" u="1"/>
        <s v="RITA-WONOSOBO_STICK NOTE 8930_8500" u="1"/>
        <s v="RITA-WONOSOBO_STICK MARKER PF-5368_6750" u="1"/>
        <s v="RITA-WONOSOBO_STICK MARKER PF-6368_6750" u="1"/>
        <s v="RITA-WONOSOBO_STICK MARKER PF-4368_6750" u="1"/>
        <s v="RITA-WONOSOBO_ID CARD SET HC-37697_5500" u="1"/>
        <s v="RITA-WONOSOBO_ID CARD SET HC-40383_5500" u="1"/>
        <s v="AULIA-CARUBAN_TAS TIDUR GGH-S (6 MOTIF)_75000" u="1"/>
        <s v="AULIA-CARUBAN_TAS TIDUR GGH-M (6 MOTIF)_100000" u="1"/>
        <s v="AULIA-CARUBAN_TAS TIDUR GGH-L (6 MOTIF)_125000" u="1"/>
        <s v="AULIA-CARUBAN_KUAS 929-1 ETERNA YIJIAYI_14000" u="1"/>
        <s v="AULIA-CARUBAN_KUAS 929-4 ETERNA YIJIAYI_21000" u="1"/>
        <s v="AULIA-CARUBAN_KUAS 929-5 ETERNA YIJIAYI_26000" u="1"/>
        <s v="AULIA-CARUBAN_KUAS 929-6 ETERNA YIJIAYI_27000" u="1"/>
        <s v="AULIA-CARUBAN_KUAS 929-8 ETERNA YIJIAYI_34000" u="1"/>
        <s v="AULIA-CARUBAN_KUAS 929-9 ETERNA YIJIAYI_37000" u="1"/>
        <s v="AULIA-CARUBAN_KUAS 929-11 ETERNA YIJIAYI_43000" u="1"/>
        <s v="AULIA-CARUBAN_LILIN ANGKA SHINTOENG NO. 3_15000" u="1"/>
        <s v="AULIA-CARUBAN_LILIN ANGKA SHINTOENG NO. 4_15000" u="1"/>
        <s v="AULIA-CARUBAN_LILIN ANGKA SHINTOENG NO. 5_15000" u="1"/>
        <s v="AULIA-CARUBAN_MAP ZIPPER BAG MOSHI_40000" u="1"/>
        <s v="AULIA-CARUBAN_EXPANDING FILE FQB-95308_37500" u="1"/>
        <s v="AULIA-CARUBAN_CLIPBOARD ACRYLIC TF-013_17500" u="1"/>
        <s v="AULIA-CARUBAN_CLIPBOARD ACRYLIC TF-015_17500" u="1"/>
        <s v="AULIA-CARUBAN_CLIPBOARD ACRYLIC TF-016_17500" u="1"/>
        <s v="AULIA-CARUBAN_BUKU MEWARNAI 876 (4 GAMBAR)_7500" u="1"/>
        <s v="AULIA-CARUBAN_BUKU MEWARNAI 2206 (4 GAMBAR)_10416.6666666667" u="1"/>
        <s v="AULIA-CARUBAN_BUKU MEWARNAI 2251 (4 GAMBAR)_7916.66666666667" u="1"/>
        <s v="AULIA-CARUBAN_BUKU MEWARNAI 2301 (4 GAMBAR)_7500" u="1"/>
        <s v="AULIA-CARUBAN_BP TIZO TG 346 D_29000" u="1"/>
        <s v="AULIA-CARUBAN_BP TIZO TG340 BIRU_35000" u="1"/>
        <s v="AULIA-CARUBAN_BP GEL TIZO 1.0 TG630-A_49000" u="1"/>
        <s v="AULIA-CARUBAN_BP GEL TF-1191 BODY WR 0.3MM HIGHTECH_30500" u="1"/>
        <s v="AULIA-CARUBAN_BP TF-3115 HIGHTECH KNOCK_35000" u="1"/>
        <s v="AULIA-CARUBAN_BP TF-2037 6W_48000" u="1"/>
        <s v="AULIA-CARUBAN_BP GEL TF-1190 0.3MM HIGHTECH (H)_30500" u="1"/>
        <s v="AULIA-CARUBAN_BALLPEN TF-729 4W_48000" u="1"/>
        <s v="AULIA-CARUBAN_BP GEL MD-017A 6W + BULU (24)_90000" u="1"/>
        <s v="AULIA-CARUBAN_TIPEX KERTAS NO. 9259_26500" u="1"/>
        <s v="AULIA-CARUBAN_TIPEX KERTAS NO. 9260_26500" u="1"/>
        <s v="AULIA-CARUBAN_TIPEX KERTAS NO. 870_26500" u="1"/>
        <s v="AULIA-CARUBAN_TIPEX KERTAS NO. 8587_108000" u="1"/>
        <s v="AULIA-CARUBAN_TIPEX KERTAS NO. 8575_108000" u="1"/>
        <s v="AULIA-CARUBAN_TIPEX KERTAS NO. 8572_108000" u="1"/>
        <s v="AULIA-CARUBAN_ISI GEL DTIAN GR-089 (12PCS TABUNG)_156000" u="1"/>
        <s v="AULIA-CARUBAN_CAT ACRYLIC TF 003_324000" u="1"/>
        <s v="AULIA-CARUBAN_CAT ACRYLIC COLOUR TF AC-004N NEON_222000" u="1"/>
        <s v="AULIA-CARUBAN_CAT ACRYLIC COLOUR TF AC-005P PASTEL_222000" u="1"/>
        <s v="AULIA-CARUBAN_MAP ZIPPER BENING / TRANSPARAN MICROTOP DATA F 53_20000" u="1"/>
        <s v="AULIA-CARUBAN_JARUM PENTOL CASING_2000" u="1"/>
        <s v="AULIA-CARUBAN_ASAHAN TOPLES R-5857 KITTY (1 TOP=17PCS)_72000" u="1"/>
        <s v="AULIA-CARUBAN_ASAHAN + STIP 606_90000" u="1"/>
        <s v="AULIA-CARUBAN_ASAHAN + STIP 607_90000" u="1"/>
        <s v="AULIA-CARUBAN_TAPE 4505_9000" u="1"/>
        <s v="JENDELA-KLATEN_PAPAN WHITE BOARD XG POLOS 20 X 30_17500" u="1"/>
        <s v="JENDELA-KLATEN_PAPAN WHITE BOARD XG POLOS 25 X 35_22500" u="1"/>
        <s v="JENDELA-KLATEN_PAPAN WHITE BOARD XG POLOS 30 X 40_26500" u="1"/>
        <s v="JENDELA-KLATEN_PAPAN WB 3550 35 X 50 (IMPORT)_32500" u="1"/>
        <s v="JENDELA-KLATEN_BP GEL DTIAN DT-612_10000" u="1"/>
        <s v="JENDELA-KLATEN_BP GEL MD-241 BERUANG (36)_90000" u="1"/>
        <s v="JENDELA-KLATEN_BP GEL MD-240 (36)_90000" u="1"/>
        <s v="JENDELA-KLATEN_PAPAN W/B JL-115_25000" u="1"/>
        <s v="JENDELA-KLATEN_PAPAN W/B JL-116_30000" u="1"/>
        <s v="JENDELA-KLATEN_POMPA + BALON 16EA-1 (16)_15000" u="1"/>
        <s v="JENDELA-KLATEN_POMPA + BALON 2000 (10)_25000" u="1"/>
        <s v="JENDELA-KLATEN_NOTEBOOK SPIRAL A5 8006_15000" u="1"/>
        <s v="JENDELA-KLATEN_KEMUCHENG KOMPUTER_57500" u="1"/>
        <s v="JENDELA-KLATEN_GARISAN SABLON/GEOMETRI 095 (1 BOX=50 PCS)_10500" u="1"/>
        <s v="JENDELA-KLATEN_GARISAN SABLON/GEOMETRI 098 (1 BOX=50 PCS)_10500" u="1"/>
        <s v="JENDELA-KLATEN_NOTEBOOK SPIRAL 8417_14583.3333333333" u="1"/>
        <s v="JENDELA-KLATEN_NOTEBOOK SPIRAL 1316_20833.3333333333" u="1"/>
        <s v="JENDELA-KLATEN_TIPEX KERTAS NO. 8575_108000" u="1"/>
        <s v="JENDELA-KLATEN_TIPEX KERTAS NO. 8572_108000" u="1"/>
        <s v="JENDELA-KLATEN_TIPEX KERTAS NO. 8588_108000" u="1"/>
        <s v="JENDELA-KLATEN_TIPEX KERTAS NO. 8542_108000" u="1"/>
        <s v="JENDELA-KLATEN_TIPEX KERTAS NO. 8545_108000" u="1"/>
        <s v="JENDELA-KLATEN_TIPEX KERTAS NO. 8587_108000" u="1"/>
        <s v="JENDELA-KLATEN_TIPEX KERTAS NO. 8589_108000" u="1"/>
        <s v="JENDELA-KLATEN_MAGNET 8011-6_144000" u="1"/>
        <s v="JENDELA-KLATEN_MAGINT SET 8016_310000" u="1"/>
        <s v="JENDELA-KLATEN_MAGNIT SET 034_60000" u="1"/>
        <s v="JENDELA-KLATEN_MAGNET 504_150000" u="1"/>
        <s v="JENDELA-KLATEN_MAGNET 007 BENTUK 4 SAMA KOTAK_18750" u="1"/>
        <s v="JENDELA-KLATEN_TAS TALI GG-01 KECIL GILAP_60000" u="1"/>
        <s v="JENDELA-KLATEN_TAS TALI GG-01 KECIL GLITTER_65000" u="1"/>
        <s v="JENDELA-KLATEN_TAS TIDUR GGH-S (6 MOTIF)_60000" u="1"/>
        <s v="JENDELA-KLATEN_TAS TIDUR GGH-M (6 MOTIF)_90000" u="1"/>
        <s v="JENDELA-KLATEN_TAS TALI GG-02 TANGGUNG GLITTER_105000" u="1"/>
        <s v="JENDELA-KLATEN_TAS TALI GG-02 TANGGUNG GLITTER_115000" u="1"/>
        <s v="JENDELA-KLATEN_TAS TALI GG-02 TANGGUNG GILAP_100000" u="1"/>
        <s v="JENDELA-KLATEN_TAS TALI GG-03 BESAR GLITTER_145000" u="1"/>
        <s v="JENDELA-KLATEN_CLIP BOARD 6688-TR TRANSP KOALA_100000" u="1"/>
        <s v="JENDELA-KLATEN_CLIPBOARD SQ FANCY HOLO 2 MUKA_75000" u="1"/>
        <s v="JENDELA-KLATEN_TAS TALI GG-03 BESAR GILAP_120000" u="1"/>
        <s v="JENDELA-KLATEN_TAS TALI KADO BS QZHZD-9101A-4_100000" u="1"/>
        <s v="JENDELA-KLATEN_TAS TALI GG-03 BESAR GILAP_135000" u="1"/>
        <s v="JENDELA-KLATEN_TAS TIDUR GGH-S (6 MOTIF)_75000" u="1"/>
        <s v="JENDELA-KLATEN_TAS TIDUR GGH-L (6 MOTIF)_125000" u="1"/>
        <s v="JENDELA-KLATEN_TAS TIDUR GGH-M (6 MOTIF)_100000" u="1"/>
        <s v="JENDELA-KLATEN_KUAS LANCIP A/Y-1_2900" u="1"/>
        <s v="JENDELA-KLATEN_KUAS LANCIP A/Y-2_3150" u="1"/>
        <s v="JENDELA-KLATEN_KUAS LANCIP A/Y-3_3750" u="1"/>
        <s v="JENDELA-KLATEN_KUAS LANCIP A/Y-4_4250" u="1"/>
        <s v="JENDELA-KLATEN_KUAS LANCIP A/Y-5_4500" u="1"/>
        <s v="JENDELA-KLATEN_KUAS LANCIP A/Y-6_4750" u="1"/>
        <s v="JENDELA-KLATEN_KUAS LANCIP A/Y-7_5250" u="1"/>
        <s v="JENDELA-KLATEN_KUAS LANCIP A/Y-8_5500" u="1"/>
        <s v="JENDELA-KLATEN_KUAS LANCIP A/Y-9_5750" u="1"/>
        <s v="JENDELA-KLATEN_KUAS LANCIP A/Y-10_6250" u="1"/>
        <s v="JENDELA-KLATEN_KUAS LANCIP A/Y-11_6750" u="1"/>
        <s v="JENDELA-KLATEN_KUAS LANCIP A/Y-12_7250" u="1"/>
        <s v="JENDELA-KLATEN_KERTAS KREP JERSY M/P KECIL_7000" u="1"/>
        <s v="JENDELA-KLATEN_KUAS GRIPEX PAPAK B1_29000" u="1"/>
        <s v="JENDELA-KLATEN_KUAS GRIPEX PAPAK B2_31500" u="1"/>
        <s v="JENDELA-KLATEN_KUAS GRIPEX PAPAK B3_37500" u="1"/>
        <s v="JENDELA-KLATEN_KUAS GRIPEX PAPAK B4_42500" u="1"/>
        <s v="JENDELA-KLATEN_KUAS GRIPEX PAPAK B5_45000" u="1"/>
        <s v="JENDELA-KLATEN_KUAS GRIPEX PAPAK B6_47500" u="1"/>
        <s v="JENDELA-KLATEN_KUAS GRIPEX PAPAK B7_52500" u="1"/>
        <s v="JENDELA-KLATEN_KUAS GRIPEX PAPAK B8_55000" u="1"/>
        <s v="JENDELA-KLATEN_KUAS GRIPEX PAPAK B9_57500" u="1"/>
        <s v="JENDELA-KLATEN_KUAS GRIPEX PAPAK B10_62500" u="1"/>
        <s v="JENDELA-KLATEN_KUAS GRIPEX PAPAK B11_67500" u="1"/>
        <s v="JENDELA-KLATEN_KUAS GRIPEX PAPAK B12_72500" u="1"/>
        <s v="NAHDIANA (KETANGGUNGAN)-BREBES_PAPAN WHITE BOARD XG POLOS 20 X 30_18500" u="1"/>
        <s v="NAHDIANA (KETANGGUNGAN)-BREBES_PAPAN WHITE BOARD XG POLOS 30 X 40_27500" u="1"/>
        <s v="NAHDIANA (KETANGGUNGAN)-BREBES_PAPAN W/B JL-116_30000" u="1"/>
        <s v="NAHDIANA (KETANGGUNGAN)-BREBES_PAPAN W/B JL-117_35000" u="1"/>
        <s v="NAHDIANA (KETANGGUNGAN)-BREBES_ISI GEL PEN DTIAN GR-088 (ISI 6 PCS TABUNG)_102000" u="1"/>
        <s v="NAHDIANA (KETANGGUNGAN)-BREBES_PAPAN W/B JL-115_25000" u="1"/>
        <s v="NAHDIANA (KETANGGUNGAN)-BREBES_PAPAN WHITE BOARD XG POLOS 25 X 35_24000" u="1"/>
        <s v="NAHDIANA (KERSANA)-BREBES_PAPAN WHITE BOARD XG POLOS 20 X 30_18500" u="1"/>
        <s v="NAHDIANA (KERSANA)-BREBES_PAPAN WHITE BOARD XG POLOS 25 X 35_24000" u="1"/>
        <s v="NAHDIANA (KERSANA)-BREBES_PAPAN WHITE BOARD XG POLOS 30 X 40_27500" u="1"/>
        <s v="NAHDIANA (KERSANA)-BREBES_PAPAN W/B JL-115_25000" u="1"/>
        <s v="NAHDIANA (KERSANA)-BREBES_PAPAN W/B JL-116_30000" u="1"/>
        <s v="NAHDIANA (KERSANA)-BREBES_PAPAN W/B JL-117_35000" u="1"/>
        <s v="NAHDIANA (KERSANA)-BREBES_ISI GEL PEN DTIAN GR-088 (ISI 6 PCS TABUNG)_102000" u="1"/>
        <s v="TERMINAL 2-CIREBON_GARISAN LIPAT 30CM 008 (40) FANCY_52000" u="1"/>
        <s v="TERMINAL 2-CIREBON_MAP ZIPPER REST / JALA BERDIRI SIKA HIJAU B_7916.66666666667" u="1"/>
        <s v="TERMINAL 2-CIREBON_ID CARD SET HC-40383_5000" u="1"/>
        <s v="TERMINAL 2-CIREBON_ID CARD SET HC-37697_5000" u="1"/>
        <s v="TERMINAL 2-CIREBON_SKETCH BOOK A4 56172_25000" u="1"/>
        <s v="TERMINAL 2-CIREBON_SKETCH BOOK A4 56181_25000" u="1"/>
        <s v="TERMINAL 2-CIREBON_SKETCH BOOK 8K 45001_30000" u="1"/>
        <s v="TERMINAL 2-CIREBON_SKETCH BOOK 8K HMX-45002 TOWN (45LBR)_30000" u="1"/>
        <s v="TERMINAL 2-CIREBON_SKETCH BOOK 8K 56199_30000" u="1"/>
        <s v="TERMINAL 2-CIREBON_SKETCH BOOK A4 56183_25000" u="1"/>
        <s v="TERMINAL 2-CIREBON_BP GEL + GANTUNGAN 9165_2291.66666666667" u="1"/>
        <s v="TERMINAL 2-CIREBON_ASAHAN TOPLES 158 SANRIO (1 TOP=36 PCS)_75000" u="1"/>
        <s v="TERMINAL 2-CIREBON_ASAHAN TOPLES 623 KUROMI (1 TOP=52 PCS)_100000" u="1"/>
        <s v="TERMINAL 2-CIREBON_BP GEL + GANTUNGAN A931_27500" u="1"/>
        <s v="KADAR BUDHI-KROYA_BP GEL TF-1190 0.3MM HIGHTECH (H)_29000" u="1"/>
        <s v="SURYA-KUDUS_CLIPBOARD SQ FANCY HOLO 2 MUKA_72000" u="1"/>
        <s v="HT JAYA-JUWANA_CLEAR HOLDER TOPLA 555 60 FILE BIRU_39083.3333333333" u="1"/>
        <s v="HT JAYA-JUWANA_CLEAR HOLDER TOPLA 555 60 FILE HIJAU_39083.3333333333" u="1"/>
        <s v="HT JAYA-JUWANA_CLEAR HOLDER TOPLA 555 60 FILE KUNING_39083.3333333333" u="1"/>
        <s v="HT JAYA-JUWANA_CLEAR HOLDER TOPLA 555 60 FILE MERAH_39083.3333333333" u="1"/>
        <s v="HARKAT-JUWANA_TAS KARUNG 40X45 _150000" u="1"/>
        <s v="HARKAT-JUWANA_TAS KARUNG 60X70 (6070)_248000" u="1"/>
        <s v="TIPTOP-PEMALANG_MAP ZIPPER REST / JALA BERDIRI SIKA BIRU B_7083.33333333333" u="1"/>
        <s v="TIPTOP-PEMALANG_MAP ZIPPER REST / JALA BERDIRI SIKA HIJAU B_7083.33333333333" u="1"/>
        <s v="TIPTOP-PEMALANG_MAP ZIPPER REST / JALA BERDIRI SIKA HITAM B_7083.33333333333" u="1"/>
        <s v="TIPTOP-PEMALANG_MAP ZIPPER REST / JALA BERDIRI SIKA KUNING B_7083.33333333333" u="1"/>
        <s v="TIPTOP-PEMALANG_MAP ZIPPER REST / JALA BERDIRI SIKA MERAH B_85000" u="1"/>
        <s v="AGUNG-SEMARANG_BALLPEN TF-729 4W_48000" u="1"/>
        <s v="AGUNG-SEMARANG_BP GEL 9172_2291.66666666667" u="1"/>
        <s v="AGUNG-SEMARANG_BP GEL + GANTUNGAN 224_2291.66666666667" u="1"/>
        <s v="AGUNG-SEMARANG_BP GEL + GANTUNGAN 9166_27500" u="1"/>
        <s v="AGUNG-SEMARANG_STABILLO TOZCHA TZ 8001_27500" u="1"/>
        <s v="PANCA WAHANA-SEMARANG_PENSIL 2B KAYAGI 3053_216000.00000864" u="1"/>
        <s v="MEGARIA-PURWOKERTO_TIPEX KERTAS NO. 9543_45000" u="1"/>
        <s v="MEGARIA-PURWOKERTO_ASAHAN TOPLES 623 KUROMI (1 TOP=52 PCS)_100000" u="1"/>
        <s v="SAHABAT BARU-PARAKAN_STIP W/B ENTER 803 B_32500" u="1"/>
        <s v="SAHABAT BARU-PARAKAN_MAP L SIKA AC-105 PUTIH_10250" u="1"/>
        <s v="AL AMIN-WELAHAN_BP GEL ZUI XUA HY-1020 HITAM_10400" u="1"/>
        <s v="AL AMIN-WELAHAN_GARISAN BESI ENTER 50CM TEBAL_78000" u="1"/>
        <s v="AL AMIN-WELAHAN_GARISAN BESI ENTER 60CM TEBAL_90000" u="1"/>
        <s v="AL AMIN-WELAHAN_BALON BL 100178 M/ P_68750" u="1"/>
        <s v="AL AMIN-WELAHAN_KOMPAS VT 45-3_25000" u="1"/>
        <s v="AL AMIN-WELAHAN_DISPENSER KUROMI_20000" u="1"/>
        <s v="AL AMIN-WELAHAN_SAMPUL ROLL DUST 344_6250" u="1"/>
        <s v="AL AMIN-WELAHAN_STIP W/B ENTER 803 B_29000" u="1"/>
        <s v="AL AMIN-WELAHAN_SKETCH BOOK A4 56172_25000" u="1"/>
        <s v="AL AMIN-WELAHAN_SKETCH BOOK 8K 56199_30000" u="1"/>
        <s v="AL AMIN-WELAHAN_GARISAN BESI ENTER 30CM TEBAL_42000" u="1"/>
        <s v="AL AMIN-WELAHAN_CUTTER KENKO NO.918_69600" u="1"/>
        <s v="AL AMIN-WELAHAN_SEMPOA 8023_100000" u="1"/>
        <s v="AL AMIN-WELAHAN_SAMPUL ROLL DUST 454_8500" u="1"/>
        <s v="NAJIH-JEPARA_BALON BL 100178 M/ P_68750" u="1"/>
        <s v="NAJIH-JEPARA_PENSIL 2B KAYAGI KY-PF 3091_100000" u="1"/>
        <s v="NAJIH-JEPARA_PENSIL 2B KAYAGI KY-PF 3092_100000" u="1"/>
        <s v="NAJIH-JEPARA_PENSIL 2B KAYAGI KY-PF 3058_100000" u="1"/>
        <s v="NAJIH-JEPARA_PENSIL 2B KAYAGI KY-PF 3090_100000" u="1"/>
        <s v="NAJIH-JEPARA_PENSIL 2B KAYAGI PF3093_100000" u="1"/>
        <s v="NAJIH-JEPARA_BP HITECH JOSS GP-168 0.28MM_21000" u="1"/>
        <s v="NAJIH-JEPARA_BENDERA MERAH/PUTIH TANPA TALI_3250" u="1"/>
        <s v="NAJIH-JEPARA_ISOLASI KT-1502 FANCY_4000" u="1"/>
        <s v="NAJIH-JEPARA_BP GEL DTIAN DT-612_10000" u="1"/>
        <s v="NAJIH-JEPARA_PENSIL 1921116-8_3333.33333333333" u="1"/>
        <s v="TRIDAYA-SEMARANG_ID CARD B1 IMPORT_400" u="1"/>
        <s v="SBM-SEMARANG_BALON BL 100178 M/ P_68750" u="1"/>
        <s v="WIJAYA SIDOLUHUR-SUKOHARJO_PENSIL E-01 + STIP_1083.33333333333" u="1"/>
        <s v="WIJAYA SIDOLUHUR-SUKOHARJO_TIPEX KERTAS DY-8616_9166.66666666667" u="1"/>
        <s v="WIJAYA SIDOLUHUR-SUKOHARJO_TIPEX KERTAS NO.9442_45000" u="1"/>
        <s v="WIJAYA SIDOLUHUR-SUKOHARJO_TIPEX KERTAS 8243_85000" u="1"/>
        <s v="WIJAYA SIDOLUHUR-SUKOHARJO_TIPEX KERTAS DP-986_50000" u="1"/>
        <s v="WIJAYA SIDOLUHUR-SUKOHARJO_TIPEX MICROTOP MT 737_93000" u="1"/>
        <s v="WIJAYA SIDOLUHUR-SUKOHARJO_PW 12W PANJANG BTS_50000" u="1"/>
        <s v="WIJAYA SIDOLUHUR-SUKOHARJO_PW 12W KAYAGI KY-CP 1210 PANJANG_10125" u="1"/>
        <s v="WIJAYA SIDOLUHUR-SUKOHARJO_STABILLO TIZO TF-616_57000" u="1"/>
        <s v="WIJAYA SIDOLUHUR-SUKOHARJO_LEM CAIR BY 820 30ML (24)_60000" u="1"/>
        <s v="WIJAYA SIDOLUHUR-SUKOHARJO_KAWAT POTONG WARNA EMAS_3250" u="1"/>
        <s v="WIJAYA SIDOLUHUR-SUKOHARJO_KERTAS KREP JERSY M/P KECIL_7500" u="1"/>
        <s v="WIJAYA SIDOLUHUR-SUKOHARJO_PW KIKO 12/12W_148100" u="1"/>
        <s v="WIJAYA SIDOLUHUR-SUKOHARJO_GLITTER GF-88_18000" u="1"/>
        <s v="WIJAYA SIDOLUHUR-SUKOHARJO_BINDER NOTE HYB - 86804 A5_25000" u="1"/>
        <s v="WIJAYA SIDOLUHUR-SUKOHARJO_PENSIL CASE 105_55000" u="1"/>
        <s v="WIJAYA SIDOLUHUR-SUKOHARJO_PENSIL CASE 5840_25000" u="1"/>
        <s v="WIJAYA SIDOLUHUR-SUKOHARJO_PENSIL CASE 5872_27083.3333333333" u="1"/>
        <s v="WIJAYA SIDOLUHUR-SUKOHARJO_PENCIL CASE KAIN 5815_25000" u="1"/>
        <s v="WIJAYA SIDOLUHUR-SUKOHARJO_PENCIL CASE KAIN 5848_25000" u="1"/>
        <s v="WIJAYA SIDOLUHUR-SUKOHARJO_PENSIL CASE SH-8705_25000" u="1"/>
        <s v="WIJAYA SIDOLUHUR-SUKOHARJO_BINDER NOTE JHYB - 89706 A5_25000" u="1"/>
        <s v="WIJAYA SIDOLUHUR-SUKOHARJO_STANDART BK V TECH NO 7_16000" u="1"/>
        <s v="MENARA-BLORA_TAS KARUNG 60X70 (6070)_260000" u="1"/>
        <s v="MENARA-BLORA_TAS KARUNG 55X65 (5565)_216000" u="1"/>
        <s v="MENARA-BLORA_TAS KARUNG 50X55 (5055)_187500" u="1"/>
        <s v="MENARA-BLORA_PENSIL TUKANG GW 500_240000" u="1"/>
        <s v="RITA-PURWOKERTO_KERTAS KADO 5070 FANCY_3250" u="1"/>
        <s v="WIJAYA SIDOLUHUR-SUKOHARJO_ASAHAN TOPLES 623 KUROMI (1 TOP=52 PCS)_100000" u="1"/>
        <s v="WIJAYA SIDOLUHUR-SUKOHARJO_ASAHAN TOPLES 25PCS XLG R-5861_104000" u="1"/>
        <s v="WIJAYA SIDOLUHUR-SUKOHARJO_AGENDA 50K BC-511 (35-50)_12000" u="1"/>
        <s v="WIJAYA SIDOLUHUR-SUKOHARJO_BP TF G 3114 0.3MM HIGHTECH KNOCK_35000" u="1"/>
        <s v="WIJAYA SIDOLUHUR-SUKOHARJO_TAS TIDUR GGH-L (6 MOTIF)_125000" u="1"/>
        <s v="WIJAYA SIDOLUHUR-SUKOHARJO_TAS TIDUR GGH-M (6 MOTIF)_100000" u="1"/>
        <s v="WIJAYA SIDOLUHUR-SUKOHARJO_TAS TIDUR GGH-S (6 MOTIF)_75000" u="1"/>
        <s v="WIJAYA SIDOLUHUR-SUKOHARJO_SKETCH BOOK A4 56172_27500" u="1"/>
        <s v="WIJAYA SIDOLUHUR-SUKOHARJO_SKETCH BOOK A4 56183_27500" u="1"/>
        <s v="WIJAYA SIDOLUHUR-SUKOHARJO_TIPEX KERTAS NO. 8587_108000" u="1"/>
        <s v="WIJAYA SIDOLUHUR-SUKOHARJO_TIPEX KERTAS NO. 8588_108000" u="1"/>
        <s v="WIJAYA SIDOLUHUR-SUKOHARJO_TIPEX KERTAS NO. 8589_108000" u="1"/>
        <s v="WIJAYA SIDOLUHUR-SUKOHARJO_GARISAN SABLON/GEOMETRI 098 (1 BOX=50 PCS)_10500" u="1"/>
        <s v="WIJAYA SIDOLUHUR-SUKOHARJO_PAPAN WHITE BOARD XG POLOS 20 X 30_18500" u="1"/>
        <s v="WIJAYA SIDOLUHUR-SUKOHARJO_PAPAN WHITE BOARD XG POLOS 25 X 35_24000" u="1"/>
        <s v="WIJAYA SIDOLUHUR-SUKOHARJO_BP GEL MD-240 (36)_90000" u="1"/>
        <s v="WIJAYA SIDOLUHUR-SUKOHARJO_PENCIL CASE MIKA RAKITAN SQ-803_22500" u="1"/>
        <s v="WIJAYA SIDOLUHUR-SUKOHARJO_BP GEL MD-017A 6W + BULU (24)_90000" u="1"/>
        <s v="WIJAYA SIDOLUHUR-SUKOHARJO_COLORING BOOK A5-C034 MIX_90000" u="1"/>
        <s v="WIJAYA SIDOLUHUR-SUKOHARJO_BUKU MEWARNAI 9080 (18 GAMBAR)_8333.33333333333" u="1"/>
        <s v="WIJAYA SIDOLUHUR-SUKOHARJO_PALET CAT AIR MINI JOSS 081_7500" u="1"/>
        <s v="WIJAYA SIDOLUHUR-SUKOHARJO_GARISAN BESI ENTER 30CM TEBAL_42000" u="1"/>
        <s v="WIJAYA SIDOLUHUR-SUKOHARJO_GARISAN ALUMINIUM KOALA 20CM_5833.33333333333" u="1"/>
        <s v="WIJAYA SIDOLUHUR-SUKOHARJO_GARISAN ALUMINIUM KOALA 30CM_4791.66666666667" u="1"/>
        <s v="WIJAYA SIDOLUHUR-SUKOHARJO_GARISAN ALUMUNIUM KOALA 15CM GA-815_3958.33333333333" u="1"/>
        <s v="WIJAYA SIDOLUHUR-SUKOHARJO_MECHPEN TIZO G 09312 (24PCS)_31000" u="1"/>
        <s v="WIJAYA SIDOLUHUR-SUKOHARJO_MECHPEN TIZO G 09309 24PCS_31000" u="1"/>
        <s v="WIJAYA SIDOLUHUR-SUKOHARJO_ASAHAN TOPLES 158 SANRIO (1 TOP=36 PCS)_75000" u="1"/>
        <s v="WIJAYA SIDOLUHUR-SUKOHARJO_BP GEL 0,5 CS-G89_15000" u="1"/>
        <s v="WIJAYA SIDOLUHUR-SUKOHARJO_BP KOALA GP 168 A-M_27000" u="1"/>
        <s v="WIJAYA SIDOLUHUR-SUKOHARJO_BP GEL ZHIXIN G 5035_20000" u="1"/>
        <s v="WIJAYA SIDOLUHUR-SUKOHARJO_BP GEL ZHIXIN G 3167_20000" u="1"/>
        <s v="SBM-SEMARANG_GUNTING RAMBUT T 826_65000" u="1"/>
        <s v="KONDANG-TEMANGGUNG_SKETCH BOOK 8K 45001_26500" u="1"/>
        <s v="KONDANG-TEMANGGUNG_SKETCH BOOK 8K HMX-45002 TOWN (45LBR)_26500" u="1"/>
        <s v="KONDANG-TEMANGGUNG_POMPA + BALON 16EA-1 (16)_15000" u="1"/>
        <s v="KONDANG-TEMANGGUNG_EXPANDING FILE 8LFQB - 55333 + GANTUNGAN_27083.3333333333" u="1"/>
        <s v="KONDANG-TEMANGGUNG_EXPANDING FILE FQB-38710_33333.3333333333" u="1"/>
        <s v="KONDANG-TEMANGGUNG_EXPANDING FILE MICROTOP MT-632 FOLIO_37500" u="1"/>
        <s v="KONDANG-TEMANGGUNG_EXPANDING FILE DKFQB-5901_25000" u="1"/>
        <s v="KONDANG-TEMANGGUNG_PAPAN W/B JL-116_30000" u="1"/>
        <s v="KONDANG-TEMANGGUNG_PAPAN W/B JL-117_35000" u="1"/>
        <s v="KONDANG-TEMANGGUNG_ASAHAN TOPLES 8816 ASTRONOT (1 TOP=48 PCS)_84000" u="1"/>
        <s v="KONDANG-TEMANGGUNG_ASAHAN TOPLES 623 KUROMI (1 TOP=52 PCS)_100000" u="1"/>
        <s v="KONDANG-TEMANGGUNG_EXPANDING FILE FQB-95309_33333.3333333333" u="1"/>
        <s v="KONDANG-TEMANGGUNG_GARISAN BUSUR MIKA ENTER 3.5 NO. 110_14000" u="1"/>
        <s v="KONDANG-TEMANGGUNG_TIPEX KERTAS NO. 8542_120000" u="1"/>
        <s v="KONDANG-TEMANGGUNG_TIPEX KERTAS NO. 8589_120000" u="1"/>
        <s v="KONDANG-TEMANGGUNG_MAP ZIPER WARNA BIRU_75000" u="1"/>
        <s v="KONDANG-TEMANGGUNG_BP GEL MD-017A 6W + BULU (24)_108000" u="1"/>
        <s v="KONDANG-TEMANGGUNG_BP GEL MD-240 (36)_90000" u="1"/>
        <s v="KONDANG-TEMANGGUNG_BP DEBOZZ DB G 05_28500" u="1"/>
        <s v="KONDANG-TEMANGGUNG_ASAHAN TOPLES R-5833 BOTOL SUSU (1 TOP=20PCS)_54000" u="1"/>
        <s v="KONDANG-TEMANGGUNG_CAT ACRYLIC COLOUR TF AC-002_275000" u="1"/>
        <s v="KONDANG-TEMANGGUNG_DISPENSER TS-0032_15000" u="1"/>
        <s v="KONDANG-TEMANGGUNG_BP TF G 3114 0.3MM HIGHTECH KNOCK_37500" u="1"/>
        <s v="KONDANG-TEMANGGUNG_BP GEL TF-1190 0.3MM HIGHTECH (H)_29000" u="1"/>
        <s v="KONDANG-TEMANGGUNG_BP HITECH JOSS GP-168 0.28MM_25000" u="1"/>
        <s v="KONDANG-TEMANGGUNG_BP GEL TF-1191 BODY WR 0.3MM HIGHTECH_29000" u="1"/>
        <s v="TEJO MULYO-YOGYA_STABILLO TIZO TF-616_56000" u="1"/>
        <s v="TEJO MULYO-YOGYA_MAP ZIPPER (BENING) A6-16C_24000" u="1"/>
        <s v="TEJO MULYO-YOGYA_MAP ZIPPER (BENING) A5-16C_30000" u="1"/>
        <s v="TEJO MULYO-YOGYA_MAP ZIPPER (BENING) A4-16C_35000" u="1"/>
        <s v="TEJO MULYO-YOGYA_ID CARD B1 IMPORT_400" u="1"/>
        <s v="TEJO MULYO-YOGYA_ID CARD B2 IMPORT_500" u="1"/>
        <s v="TEJO MULYO-YOGYA_ID CARD B3 IMPORT_600" u="1"/>
        <s v="TEJO MULYO-YOGYA_ID CARD B4 IMPORT_700" u="1"/>
        <s v="JUNIOR-PARE_DOKUMEN RISLETING DK 512 AUTENTIK_256000" u="1"/>
        <s v="JUNIOR-PARE_DOKUMEN RISLETING DK 519_252000" u="1"/>
        <s v="JUNIOR-PARE_DOKUMEN HD 55_240000" u="1"/>
        <s v="JUNIOR-PARE_TAS TUTUP PITA KADO FG-201 TANGGUNG_95000" u="1"/>
        <s v="JUNIOR-PARE_CAT ACRYLIC COLOUR TF AC-004N NEON_216000" u="1"/>
        <s v="JUNIOR-PARE_CAT ACRYLIC COLOUR TF AC-005P PASTEL_216000" u="1"/>
        <s v="JUNIOR-PARE_STUDY BOARD DJ3022_22500" u="1"/>
        <s v="SINAR BHAKTI-YOGYA_SEMPOA JAYA 13 BARIS_11000" u="1"/>
        <s v="SAHID-KUDUS_CRAYON PUTAR DB 777 18W_210000" u="1"/>
        <s v="ABC-MAGELANG_ISI BENSIA LANTU LT 11-32_2500" u="1"/>
        <s v="ABC-MAGELANG_STABILLO TIZO TF-616_55000" u="1"/>
        <s v="ABC-MAGELANG_BP TIZO KLIK TG 3300_26500" u="1"/>
        <s v="ABC-MAGELANG_BP GEL KLIK FANCY LOVEIN K-15 L_22500" u="1"/>
        <s v="RITA-WONOSOBO_BP GP 963_52500" u="1"/>
        <s v="RITA-WONOSOBO_BP SIKA GP 001 HT_35000" u="1"/>
        <s v="RITA-WONOSOBO_BP GEL ZHIXIN G 3139_30000" u="1"/>
        <s v="RITA-WONOSOBO_BP COSH CS 8503_29000" u="1"/>
        <s v="RITA-WONOSOBO_BP COSH CS 8501_29000" u="1"/>
        <s v="RITA-WONOSOBO_BP KX 1702_22500" u="1"/>
        <s v="RITA-WONOSOBO_JANGKA JOSS MS-403_35000" u="1"/>
        <s v="RITA-WONOSOBO_JANGKA JOSS MS-404_40000" u="1"/>
        <s v="RITA-WONOSOBO_JANGKA MS-4001 KOALA_100000" u="1"/>
        <s v="RITA-WONOSOBO_JANGKA BESI 4001 BOFA_175000" u="1"/>
        <s v="RITA-WONOSOBO_BP GEL DTIAN 958_1875" u="1"/>
        <s v="RITA-WONOSOBO_BP GEL DTIAN 830_1875" u="1"/>
        <s v="RITA-WONOSOBO_BP GEL DTIAN 922_1875" u="1"/>
        <s v="RITA-WONOSOBO_BP GEL DTIAN 108_22500" u="1"/>
        <s v="RITA-WONOSOBO_BP GEL DTIAN DT-835 + STIP_27500" u="1"/>
        <s v="RITA-WONOSOBO_BP MAINAN + GANTUNGAN 9082_30000" u="1"/>
        <s v="RITA-WONOSOBO_BP GEL KOALA GP-168-A MERAH_45000" u="1"/>
        <s v="RITA-WONOSOBO_BP GEL KOALA GP-168-B BR_45000" u="1"/>
        <s v="RITA-WONOSOBO_BP GEL KOALA GP-168-C HJ_45000" u="1"/>
        <s v="RITA-WONOSOBO_BP GEL KOALA GP-168-D VL_45000" u="1"/>
        <s v="RITA-WONOSOBO_BP GEL KOALA GP-168-E OR_45000" u="1"/>
        <s v="RITA-WONOSOBO_BP GEL KOALA GP-168-F BR TUA_45000" u="1"/>
        <s v="RITA-WONOSOBO_BP GEL KOALA GP-168-G PK_45000" u="1"/>
        <s v="RITA-WONOSOBO_BP GEL KOALA GP-168-H HJ MUDA_45000" u="1"/>
        <s v="RITA-WONOSOBO_BP GEL KOALA GP-168-I COKLAT_45000" u="1"/>
        <s v="RITA-WONOSOBO_BP GEL KOALA GP-168-J KNG_45000" u="1"/>
        <s v="RITA-WONOSOBO_BP GEL MD-017A 6W + BULU (24)_100000" u="1"/>
        <s v="RITA-WONOSOBO_BP GEL MD-257 GURITA (36)_100000" u="1"/>
        <s v="RITA-WONOSOBO_BP GEL MD-240 (36)_100000" u="1"/>
        <s v="RITA-WONOSOBO_BP GEL MD-241 BERUANG (36)_100000" u="1"/>
        <s v="RITA-WONOSOBO_BP GEL ZHIXIN G 3125_30000" u="1"/>
        <s v="RITA-WONOSOBO_BP GEL ZHIXIN G 5017_30000" u="1"/>
        <s v="RITA-WONOSOBO_GARISAN SET 20CM 8177 (1 BOX=40 PCS)_5500" u="1"/>
        <s v="RITA-WONOSOBO_GARISAN SET 20CM 8208 (1 BOX=40 PCS)_5500" u="1"/>
        <s v="RITA-WONOSOBO_GARISAN SABLON/GEOMETRI 095 (1 BOX=50 PCS)_11500" u="1"/>
        <s v="RITA-WONOSOBO_GARISAN GASTA 0731 &amp; 0733 POLKADOT_20000" u="1"/>
        <s v="RITA-WONOSOBO_GARISAN GASTA 0732 KOTAK_20000" u="1"/>
        <s v="RITA-WONOSOBO_GARISAN SET 15CM 7505_220000" u="1"/>
        <s v="RITA-WONOSOBO_GARISAN BESI YOEKER 30CM (5030) ORANYE_45000" u="1"/>
        <s v="RITA-WONOSOBO_GARISAN ALUMINIUM KOALA 20CM_5000" u="1"/>
        <s v="RITA-WONOSOBO_GARISAN ALUMINIUM KOALA 30CM_6125" u="1"/>
        <s v="RITA-WONOSOBO_GARISAN 30CM DF 3109_3208.33333333333" u="1"/>
        <s v="RITA-WONOSOBO_GARISAN BESI ENTER 30CM TEBAL_70000" u="1"/>
        <s v="RITA-WONOSOBO_GARISAN MIKA DEBOZZ 30CM DB P 072_32500" u="1"/>
        <s v="RITA-WONOSOBO_GARISAN 30CM KM-7733_2666.66666666667" u="1"/>
        <s v="RITA-WONOSOBO_GARISAN 30CM KM-8833_2666.66666666667" u="1"/>
        <s v="RITA-WONOSOBO_GARISAN 20CM 248_80000" u="1"/>
        <s v="RITA-WONOSOBO_GARISAN LIPAT 30CM BC-6018_6000" u="1"/>
        <s v="REALITA-SUKOHARJO_TAS TUTUP PITA KADO FG-201 TANGGUNG_95000" u="1"/>
        <s v="REALITA-SUKOHARJO_TAS TALI GG-02 TANGGUNG GILAP_100000" u="1"/>
        <s v="REALITA-SUKOHARJO_TAS TALI GG-03 BESAR BIASA_120000" u="1"/>
        <s v="REALITA-SUKOHARJO_TAS TUTUP PITA KADO FG-301 BESAR_106000" u="1"/>
        <s v="REALITA-SUKOHARJO_TAS TUTUP PITA KADO FG-101 KECIL_57500" u="1"/>
        <s v="REALITA-SUKOHARJO_TAS TIDUR GGH-S (6 MOTIF)_75000" u="1"/>
        <s v="REALITA-SUKOHARJO_TAS TIDUR GGH-L (6 MOTIF)_125000" u="1"/>
        <s v="REALITA-SUKOHARJO_TAS TIDUR GGH-M (6 MOTIF)_100000" u="1"/>
        <s v="REALITA-SUKOHARJO_TAS TUTUP PITA KADO FG-401 JUMBO_150000" u="1"/>
        <s v="REALITA-SUKOHARJO_TAS TALI GG-02 TANGGUNG GLITTER_105000" u="1"/>
        <s v="REALITA-SUKOHARJO_TAS TALI GG-02 TANGGUNG TIMBUL_115000" u="1"/>
        <s v="REALITA-SUKOHARJO_TAS TALI GG-03 BESAR GLITTER_135000" u="1"/>
        <s v="REALITA-SUKOHARJO_TAS TALI GG-01 KECIL BIASA_55000" u="1"/>
        <s v="REALITA-SUKOHARJO_TAS TALI GG-01 KECIL GLITTER_65000" u="1"/>
        <s v="REALITA-SUKOHARJO_TAS TALI GG-01 KECIL GILAP_60000" u="1"/>
        <s v="REALITA-SUKOHARJO_TAS KARUNG 50X35 (5035)_180000" u="1"/>
        <s v="REALITA-SUKOHARJO_TAS KARUNG 45X50 (4550)_134000" u="1"/>
        <s v="REALITA-SUKOHARJO_TAS SEP 194_125000" u="1"/>
        <s v="REALITA-SUKOHARJO_TAS KARUNG TIDUR 40X30_135000" u="1"/>
        <s v="REALITA-SUKOHARJO_TAS KARUNG 30X20_7083.33333333333" u="1"/>
        <s v="REALITA-SUKOHARJO_TAS KARUNG BERDIRI 27X33_100000" u="1"/>
        <s v="REALITA-SUKOHARJO_TAS TENTENG BUTEK TG HK MIX_45000" u="1"/>
        <s v="REALITA-SUKOHARJO_TAS 24X20_6666.66666666667" u="1"/>
        <s v="REALITA-SUKOHARJO_SKETCH BOOK A4 56181_27500" u="1"/>
        <s v="REALITA-SUKOHARJO_SKETCH BOOK A4 56172_27500" u="1"/>
        <s v="REALITA-SUKOHARJO_SKETCH BOOK 8K HMX-45002 TOWN (45LBR)_30000" u="1"/>
        <s v="REALITA-SUKOHARJO_SKETCH BOOK 8K 56199_30000" u="1"/>
        <s v="REALITA-SUKOHARJO_POMPA + BALON 16EA-1 (16)_15000" u="1"/>
        <s v="REALITA-SUKOHARJO_POMPA + BALON 2000 (10)_25000" u="1"/>
        <s v="REALITA-SUKOHARJO_NOTEBOOK SPIRAL A5 8007_15000" u="1"/>
        <s v="REALITA-SUKOHARJO_NOTEBOOK SPIRAL A5 8006_15000" u="1"/>
        <s v="REALITA-SUKOHARJO_MAP ZIPPER BENING / TRANSPARAN MICROTOP DATA F 53_19000" u="1"/>
        <s v="REALITA-SUKOHARJO_AGENDA 50K BC-511 (35-50)_11000" u="1"/>
        <s v="REALITA-SUKOHARJO_BUKU MEWARNAI 111 +STIKER (6 GAMBAR)_9166.66666666667" u="1"/>
        <s v="REALITA-SUKOHARJO_BUKU MEWARNAI AS-0035 +STIKER_7500" u="1"/>
        <s v="REALITA-SUKOHARJO_BUKU MEWARNAI 9080 (18 GAMBAR)_8333.33333333333" u="1"/>
        <s v="REALITA-SUKOHARJO_NOTEBOOK SPIRAL 8417_14583.3333333333" u="1"/>
        <s v="REALITA-SUKOHARJO_TIPEX KERTAS NO. 9425_41000" u="1"/>
        <s v="REALITA-SUKOHARJO_TIPEX KERTAS NO. 9497_41000" u="1"/>
        <s v="REALITA-SUKOHARJO_TIPEX KERTAS NO. 9489_41000" u="1"/>
        <s v="REALITA-SUKOHARJO_TIPEX KERTAS NO. 9543_41000" u="1"/>
        <s v="REALITA-SUKOHARJO_TIPEX KERTAS NO. 8572_84000" u="1"/>
        <s v="REALITA-SUKOHARJO_TIPEX KERTAS NO. 8589_84000" u="1"/>
        <s v="REALITA-SUKOHARJO_TIPEX KERTAS NO. 8587_84000" u="1"/>
        <s v="REALITA-SUKOHARJO_TIPEX KERTAS NO. 8545_84000" u="1"/>
        <s v="REALITA-SUKOHARJO_TIPEX KERTAS NO. 8542_84000" u="1"/>
        <s v="REALITA-SUKOHARJO_TIPEX KERTAS NO. 8588_84000" u="1"/>
        <s v="REALITA-SUKOHARJO_TIPEX KERTAS NO. 8575_84000" u="1"/>
        <s v="REALITA-SUKOHARJO_TIPEX KERTAS NO. 870_26500" u="1"/>
        <s v="REALITA-SUKOHARJO_TIPEX KERTAS NO. 9259_26500" u="1"/>
        <s v="REALITA-SUKOHARJO_TIPEX KERTAS NO. 9260_26500" u="1"/>
        <s v="REALITA-SUKOHARJO_ISI GEL DTIAN GR-089 (12PCS TABUNG)_156000" u="1"/>
        <s v="REALITA-SUKOHARJO_BP TF-3115 HIGHTECH KNOCK_34500" u="1"/>
        <s v="REALITA-SUKOHARJO_BP TF G 3114 0.3MM HIGHTECH KNOCK_34500" u="1"/>
        <s v="REALITA-SUKOHARJO_STIP W/B CLEAR K_30000" u="1"/>
        <s v="REALITA-SUKOHARJO_BP DEBOZZ 0.28 DB-GP 800 HI-Q_24000" u="1"/>
        <s v="REALITA-SUKOHARJO_BP GEL MD-017A 6W + BULU (24)_90000" u="1"/>
        <s v="REALITA-SUKOHARJO_PAPAN W/B JL-115_25000" u="1"/>
        <s v="REALITA-SUKOHARJO_PAPAN W/B JL-116_30000" u="1"/>
        <s v="REALITA-SUKOHARJO_PAPAN W/B JL-117_35000" u="1"/>
        <s v="REALITA-SUKOHARJO_ASAHAN TOPLES 8816 ASTRONOT (1 TOP=48 PCS)_84000" u="1"/>
        <s v="REALITA-SUKOHARJO_ASAHAN TOPLES 623 KUROMI (1 TOP=52 PCS)_100000" u="1"/>
        <s v="REALITA-SUKOHARJO_ID CARD SET HC-40383_5000" u="1"/>
        <s v="REALITA-SUKOHARJO_ID CARD SET HC-37697_5000" u="1"/>
        <s v="REALITA-SUKOHARJO_TAPE 4505_9000" u="1"/>
        <s v="REALITA-SUKOHARJO_ISOLASI 608_90000" u="1"/>
        <s v="REALITA-SUKOHARJO_CATUR MAGNIT TNT AO32_6666.66666666667" u="1"/>
        <s v="REALITA-SUKOHARJO_TAS SPOON 20X25_17500" u="1"/>
        <s v="REALITA-SUKOHARJO_TAS SPOON 22X22_30000" u="1"/>
        <s v="REALITA-SUKOHARJO_TAS SPOON 25X35_19000" u="1"/>
        <s v="REALITA-SUKOHARJO_TAS TENTENG PLASTIK KC_36000" u="1"/>
        <s v="REALITA-WONOGIRI_TAS TIDUR GGH-S (6 MOTIF)_75000" u="1"/>
        <s v="REALITA-WONOGIRI_TAS TIDUR GGH-M (6 MOTIF)_100000" u="1"/>
        <s v="REALITA-WONOGIRI_TAS TIDUR GGH-L (6 MOTIF)_125000" u="1"/>
        <s v="REALITA-WONOGIRI_TAS TALI GG-01 KECIL GLITTER_65000" u="1"/>
        <s v="REALITA-WONOGIRI_TAS TALI GG-01 KECIL TIMBUL_70000" u="1"/>
        <s v="REALITA-WONOGIRI_TAS TALI GG-02 TANGGUNG GLITTER_105000" u="1"/>
        <s v="REALITA-WONOGIRI_TAS TALI GG-02 TANGGUNG TIMBUL_115000" u="1"/>
        <s v="REALITA-WONOGIRI_TAS TALI GG-03 BESAR GLITTER_135000" u="1"/>
        <s v="REALITA-WONOGIRI_TAS TUTUP PITA KADO FG-201 TANGGUNG_95000" u="1"/>
        <s v="REALITA-WONOGIRI_TAS TUTUP PITA KADO FG-301 BESAR_106000" u="1"/>
        <s v="REALITA-WONOGIRI_TAS TUTUP PITA KADO FG-401 JUMBO_150000" u="1"/>
        <s v="REALITA-WONOGIRI_TAS TUTUP PITA KADO FG-101 KECIL_57500" u="1"/>
        <s v="REALITA-WONOGIRI_TAS TALI GG-01 KECIL GILAP_60000" u="1"/>
        <s v="REALITA-WONOGIRI_TAS TALI GG-03 BESAR BIASA_120000" u="1"/>
        <s v="REALITA-WONOGIRI_MAP ZIPPER BENING / TRANSPARAN MICROTOP DATA F 53_19000" u="1"/>
        <s v="REALITA-WONOGIRI_AGENDA 50K BC-511 (35-50)_11000" u="1"/>
        <s v="REALITA-WONOGIRI_POMPA + BALON 16EA-1 (16)_15000" u="1"/>
        <s v="REALITA-WONOGIRI_POMPA + BALON 2000 (10)_25000" u="1"/>
        <s v="REALITA-WONOGIRI_PUZZLE M 6662_11250" u="1"/>
        <s v="REALITA-WONOGIRI_SKETCH BOOK A4 56183_27500" u="1"/>
        <s v="REALITA-WONOGIRI_SKETCH BOOK A4 56172_27500" u="1"/>
        <s v="REALITA-WONOGIRI_SKETCH BOOK A4 56182_27500" u="1"/>
        <s v="REALITA-WONOGIRI_SKETCH BOOK A4 56184_27500" u="1"/>
        <s v="REALITA-WONOGIRI_SKETCH BOOK 8K 56199_30000" u="1"/>
        <s v="REALITA-WONOGIRI_SKETCH BOOK A5-3555_19000" u="1"/>
        <s v="REALITA-WONOGIRI_NOTEBOOK SPIRAL A5 LB-2529-24_15000" u="1"/>
        <s v="REALITA-WONOGIRI_NOTEBOOK SPIRAL A5 8006_15000" u="1"/>
        <s v="REALITA-WONOGIRI_KERTAS MEWARNAI COLORING PAPER CP-1_5500" u="1"/>
        <s v="REALITA-WONOGIRI_KERTAS MEWARNAI CREATIVE PAINTING THTS-6_7500" u="1"/>
        <s v="REALITA-WONOGIRI_EXPANDING FILE 8LFQB - 55333 + GANTUNGAN_29166.6666666667" u="1"/>
        <s v="REALITA-WONOGIRI_EXPANDING FILE DKFQB-5901_25000" u="1"/>
        <s v="REALITA-WONOGIRI_BINDER NOTE HYB - 15802 B5_32500" u="1"/>
        <s v="REALITA-WONOGIRI_BINDER NOTE JHYB - 03303 B5_32500" u="1"/>
        <s v="REALITA-WONOGIRI_BINDER NOTE FANCY SLIP A5-SF 1926/ D_11000" u="1"/>
        <s v="REALITA-WONOGIRI_BINDER NOTE HYB - 86804 A5_25000" u="1"/>
        <s v="REALITA-WONOGIRI_BINDER NOTE HYB - 86802 A5_24500" u="1"/>
        <s v="REALITA-WONOGIRI_MAP ZIPPER ENTER RET A5-A500 (M,B)_75000" u="1"/>
        <s v="REALITA-WONOGIRI_BUKU MEWARNAI 2201 (4 GAMBAR)_3250" u="1"/>
        <s v="REALITA-WONOGIRI_BUKU MEWARNAI HT 081 (8 GAMBAR)_11250" u="1"/>
        <s v="REALITA-WONOGIRI_BP GEL + GANTUNGAN 9166_23000" u="1"/>
        <s v="REALITA-WONOGIRI_BP GEL 223_1916.66666666667" u="1"/>
        <s v="REALITA-WONOGIRI_BP GEL + GANTUNGAN 9169_23000" u="1"/>
        <s v="REALITA-WONOGIRI_BP GEL + GANTUNGAN 9165_1916.66666666667" u="1"/>
        <s v="REALITA-WONOGIRI_BP GEL + GANTUNGAN A931_23000" u="1"/>
        <s v="REALITA-WONOGIRI_BP DEBOZZ 0.28 DB-GP 800 HI-Q_24000" u="1"/>
        <s v="REALITA-WONOGIRI_BP DEBOZZ 0.28 DB-GP 800 BIRU_24000" u="1"/>
        <s v="REALITA-WONOGIRI_BP TF G 3114 0.3MM HIGHTECH KNOCK_34500" u="1"/>
        <s v="REALITA-WONOGIRI_BP GEL DTIAN DT-612_11000" u="1"/>
        <s v="REALITA-WONOGIRI_PENSIL 2B KAYAGI KY-PF 3092_104000" u="1"/>
        <s v="REALITA-WONOGIRI_PENSIL 2B KAYAGI PF3093_104000" u="1"/>
        <s v="REALITA-WONOGIRI_GARISAN SABLON/GEOMETRI 095 (1 BOX=50 PCS)_10500" u="1"/>
        <s v="REALITA-WONOGIRI_TIPEX KERTAS NO. 8588_84000" u="1"/>
        <s v="REALITA-WONOGIRI_TIPEX KERTAS NO. 8587_84000" u="1"/>
        <s v="REALITA-WONOGIRI_TIPEX KERTAS NO. 870_26500" u="1"/>
        <s v="REALITA-WONOGIRI_BP GEL MD-241 BERUANG (36)_90000" u="1"/>
        <s v="REALITA-WONOGIRI_BP GEL MD-257 GURITA (36)_90000" u="1"/>
        <s v="REALITA-WONOGIRI_BP TIZO TG340 BIRU_34500" u="1"/>
        <s v="REALITA-WONOGIRI_BP TIZO TG340 HITAM_34500" u="1"/>
        <s v="REALITA-WONOGIRI_BP PELNA ULIR 01 HT_52500" u="1"/>
        <s v="REALITA-WONOGIRI_BP GEL TF-1191 BODY WR 0.3MM HIGHTECH_30000" u="1"/>
        <s v="REALITA-WONOGIRI_BP EXCELLENT_11500" u="1"/>
        <s v="REALITA-WONOGIRI_BP GEL CS-G208_27500" u="1"/>
        <s v="REALITA-WONOGIRI_BP TIZO KLIK TG 3300_27000" u="1"/>
        <s v="REALITA-WONOGIRI_BP GEL ZHIXIN G 3129_19000" u="1"/>
        <s v="REALITA-WONOGIRI_BP GEL TIZO 1.0 TG630-A_49000" u="1"/>
        <s v="REALITA-WONOGIRI_MECHPEN TIZO G 9008 A_15000" u="1"/>
        <s v="REALITA-WONOGIRI_MECHPEN 0.5 BATIK TM 01600-B_15500" u="1"/>
        <s v="REALITA-WONOGIRI_BP GEL KOALA GP-168-A MERAH_26000" u="1"/>
        <s v="REALITA-WONOGIRI_BP GEL KOALA GP-168-F BR TUA_26000" u="1"/>
        <s v="REALITA-WONOGIRI_BP GEL KOALA GP-168-D VL_26000" u="1"/>
        <s v="REALITA-WONOGIRI_P CASE XLG BD 193-27_18000" u="1"/>
        <s v="REALITA-WONOGIRI_PENCIL CASE MIKA RAKITAN SQ-803_22500" u="1"/>
        <s v="REALITA-WONOGIRI_P CASE XLG BD 331-23_12500" u="1"/>
        <s v="REALITA-WONOGIRI_TALI ID CARD PEONY HITAM_500" u="1"/>
        <s v="REALITA-WONOGIRI_TALI ID CARD PEONY BIRU_500" u="1"/>
        <s v="REALITA-WONOGIRI_TALI ID CARD PEONY HIJAU_500" u="1"/>
        <s v="REALITA-WONOGIRI_ASAHAN TOPLES 8817 UNICORN (1 TOP=40 PCS)_70000" u="1"/>
        <s v="REALITA-WONOGIRI_ID CARD SET HC-40383_5000" u="1"/>
        <s v="REALITA-WONOGIRI_ID CARD SET HC-37697_5000" u="1"/>
        <s v="REALITA-WONOGIRI_PAPAN W/B JL-115_25000" u="1"/>
        <s v="REALITA-WONOGIRI_PAPAN W/B JL-116_30000" u="1"/>
        <s v="REALITA-WONOGIRI_PAPAN W/B JL-117_35000" u="1"/>
        <s v="REALITA-WONOGIRI_PC 6675 2 ZIPPER MIX TANPA MIKA_9166.66666666667" u="1"/>
        <s v="REALITA-WONOGIRI_ID CARD 501 PUTIH_1400" u="1"/>
        <s v="REALITA-WONOGIRI_ISOLASI KT-1502 FANCY_4500" u="1"/>
        <s v="REALITA-WONOGIRI_ISOLASI GG-1503 METALIK (4 MOTIF)_9000" u="1"/>
        <s v="REALITA-WONOGIRI_ISOLASI 608_90000" u="1"/>
        <s v="REALITA-WONOGIRI_MAP ZIPPER REST KAIN YUSHINCA RB-127 DL_72000" u="1"/>
        <s v="LENTERA-KLATEN_TAS TIDUR GGH-L (6 MOTIF)_125000" u="1"/>
        <s v="LENTERA-KLATEN_TAS TIDUR GGH-M (6 MOTIF)_100000" u="1"/>
        <s v="LENTERA-KLATEN_TAS TIDUR GGH-S (6 MOTIF)_75000" u="1"/>
        <s v="LENTERA-KLATEN_TAS TALI GG-03 BESAR BIASA_120000" u="1"/>
        <s v="LENTERA-KLATEN_TAS TALI GG-02 TANGGUNG GILAP_100000" u="1"/>
        <s v="LENTERA-KLATEN_TAS TALI GG-01 KECIL GILAP_60000" u="1"/>
        <s v="LENTERA-KLATEN_TAS TALI GG-02 TANGGUNG GLITTER_105000" u="1"/>
        <s v="LENTERA-KLATEN_TAS TALI GG-01 KECIL GLITTER_65000" u="1"/>
        <s v="LENTERA-KLATEN_TAS TALI GG-03 BESAR GLITTER_135000" u="1"/>
        <s v="LENTERA-KLATEN_TAS TALI GG-02 TANGGUNG BIASA_90000" u="1"/>
        <s v="LENTERA-KLATEN_TAS TALI GG-01 KECIL BIASA_55000" u="1"/>
        <s v="LENTERA-KLATEN_TAS TUTUP PITA KADO FG-201 TANGGUNG_95000" u="1"/>
        <s v="LENTERA-KLATEN_TAS TUTUP PITA KADO FG-401 JUMBO_150000" u="1"/>
        <s v="LENTERA-KLATEN_TAS TUTUP PITA KADO FG-101 KECIL_57500" u="1"/>
        <s v="LENTERA-KLATEN_TAS TUTUP PITA KADO FG-301 BESAR_106000" u="1"/>
        <s v="LENTERA-KLATEN_EXPANDING FILE DKFQB-5901_25000" u="1"/>
        <s v="LENTERA-KLATEN_SKETCH BOOK A4 56181_27500" u="1"/>
        <s v="LENTERA-KLATEN_SKETCH BOOK A4 56184_27500" u="1"/>
        <s v="LENTERA-KLATEN_SKETCH BOOK A4 56183_27500" u="1"/>
        <s v="LENTERA-KLATEN_SKETCH BOOK A4 56172_27500" u="1"/>
        <s v="LENTERA-KLATEN_SKETCH BOOK A5-3555_19000" u="1"/>
        <s v="LENTERA-KLATEN_NOTEBOOK 70100-2_57500" u="1"/>
        <s v="LENTERA-KLATEN_NOTEBOOK 70100-11_57500" u="1"/>
        <s v="LENTERA-KLATEN_NOTEBOOK GLITTER JT 7050-18_7500" u="1"/>
        <s v="LENTERA-KLATEN_NOTEBOOK GLITTER JT 7050-11_7500" u="1"/>
        <s v="LENTERA-KLATEN_NOTEBOOK GLITTER JT 7050-19_7500" u="1"/>
        <s v="LENTERA-KLATEN_NOTEBOOK GLITTER JT 7050-2_7500" u="1"/>
        <s v="LENTERA-KLATEN_NOTEBOOK GLITTER JT 7050-20_7500" u="1"/>
        <s v="LENTERA-KLATEN_NOTEBOOK SPIRAL 28850-61_85000" u="1"/>
        <s v="LENTERA-KLATEN_NOTEBOOK SPIRAL 28850-67_85000" u="1"/>
        <s v="LENTERA-KLATEN_NOTEBOOK SPIRAL 28850-64_85000" u="1"/>
        <s v="LENTERA-KLATEN_NOTEBOOK SPIRAL 50100-71_85000" u="1"/>
        <s v="LENTERA-KLATEN_NOTEBOOK SPIRAL 28850-68_85000" u="1"/>
        <s v="LENTERA-KLATEN_NOTEBOOK SPIRAL 28850-65_85000" u="1"/>
        <s v="LENTERA-KLATEN_NOTEBOOK SPIRAL 28850-62_144000" u="1"/>
        <s v="LENTERA-KLATEN_NOTEBOOK SPIRAL 28850-67_144000" u="1"/>
        <s v="LENTERA-KLATEN_NOTEBOOK SPIRAL 25100-71_12000" u="1"/>
        <s v="LENTERA-KLATEN_NOTEBOOK SPIRAL 25100-56_12000" u="1"/>
        <s v="LENTERA-KLATEN_NOTEBOOK SPIRAL 25100-64_12000" u="1"/>
        <s v="LENTERA-KLATEN_NOTEBOOK SPIRAL 28825-61 A5_12000" u="1"/>
        <s v="LENTERA-KLATEN_NOTEBOOK SPIRAL JF-39C 007-009_12500" u="1"/>
        <s v="LENTERA-KLATEN_NOTEBOOK SPIRAL JF-39D 010-012_12500" u="1"/>
        <s v="LENTERA-KLATEN_NOTEBOOK SPIRAL JF-39A 001-003_12500" u="1"/>
        <s v="LENTERA-KLATEN_NOTEBOOK SPIRAL JF-39B 004-006_12500" u="1"/>
        <s v="LENTERA-KLATEN_BALON BL 100178 M/ P_74000" u="1"/>
        <s v="LENTERA-KLATEN_BALON BL 10022_74000" u="1"/>
        <s v="LENTERA-KLATEN_BALON BL 10023_74000" u="1"/>
        <s v="LENTERA-KLATEN_BALON BL 1003_101000" u="1"/>
        <s v="LENTERA-KLATEN_BALON BL 1009_94000" u="1"/>
        <s v="LENTERA-KLATEN_BALON BL 10082_94000" u="1"/>
        <s v="LENTERA-KLATEN_BALON BL 1005_94000" u="1"/>
        <s v="LENTERA-KLATEN_BALON BL 1007_74000" u="1"/>
        <s v="LENTERA-KLATEN_BALON LKM 2200_67500" u="1"/>
        <s v="LENTERA-KLATEN_BALON LKP 2200_67500" u="1"/>
        <s v="LENTERA-KLATEN_BALON LKF 3200 M 16_125000" u="1"/>
        <s v="LENTERA-KLATEN_BALON FS POLKADOT LKF 3200 PW_125000" u="1"/>
        <s v="LENTERA-KLATEN_BALON LMP 2200_67500" u="1"/>
        <s v="LENTERA-KLATEN_BALON HB LKF 4W LKF 3200 HB4_125000" u="1"/>
        <s v="LENTERA-KLATEN_BALON CACING 1022 + POMPA KECIL CPK 2225_17000" u="1"/>
        <s v="LENTERA-KLATEN_BN WENGU B5-B 0164 (4W)_22500" u="1"/>
        <s v="LENTERA-KLATEN_BUKU MEWARNAI HT 081 (8 GAMBAR)_11250" u="1"/>
        <s v="LENTERA-KLATEN_BUKU MEWARNAI DKB-1702_8333.33333333333" u="1"/>
        <s v="LENTERA-KLATEN_COLORING BOOK 9084195_100000" u="1"/>
        <s v="LENTERA-KLATEN_BUKU MEWARNAI 111 +STIKER (6 GAMBAR)_9166.66666666667" u="1"/>
        <s v="LENTERA-KLATEN_NOTEBOOK SPIRAL 8417_14583.3333333333" u="1"/>
        <s v="LENTERA-KLATEN_NOTEBOOK SPIRAL 1316_20833.3333333333" u="1"/>
        <s v="LENTERA-KLATEN_NOTEBOOK SPIRAL A5 LB-2529-24_15000" u="1"/>
        <s v="LENTERA-KLATEN_STICK NOTE TF 654-8C-M_8500" u="1"/>
        <s v="LENTERA-KLATEN_STICK NOTE TF 654 5C_4250" u="1"/>
        <s v="LENTERA-KLATEN_AGENDA DIARY D-128_13000" u="1"/>
        <s v="LENTERA-KLATEN_KERTAS MEWARNAI CREATIVE PAINTING THTS-6_7500" u="1"/>
        <s v="LENTERA-KLATEN_MAP ZIPPER RET A5-A500 ENTER (K, H)_75000" u="1"/>
        <s v="LENTERA-KLATEN_STIP W/B CLEAR K_30000" u="1"/>
        <s v="LENTERA-KLATEN_STIP W/B CLEAR B_44000" u="1"/>
        <s v="LENTERA-KLATEN_STIP W/B ENTER 802K_20500" u="1"/>
        <s v="LENTERA-KLATEN_STIP W/B ENTER 803 B_33000" u="1"/>
        <s v="LENTERA-KLATEN_BP GEL + GANTUNGAN 9166_27000" u="1"/>
        <s v="LENTERA-KLATEN_BP GEL + GANTUNGAN 9169_27000" u="1"/>
        <s v="LENTERA-KLATEN_BP GEL + GANTUNGAN 9165_2250" u="1"/>
        <s v="LENTERA-KLATEN_BP 2816 GANTUNGAN GADING_27000" u="1"/>
        <s v="LENTERA-KLATEN_BP GEL + GANTUNGAN A931_27000" u="1"/>
        <s v="LENTERA-KLATEN_GARISAN BESI YOEKER 30CM (5030) ORANYE_20000" u="1"/>
        <s v="LENTERA-KLATEN_GARISAN BESI YOEKER 40CM_39000" u="1"/>
        <s v="LENTERA-KLATEN_GARISAN BESI YOEKER 50 CM_45000" u="1"/>
        <s v="LENTERA-KLATEN_GARISAN BESI ENTER 30CM TEBAL_42000" u="1"/>
        <s v="LENTERA-KLATEN_BP GEL DTIAN DT-612_11000" u="1"/>
        <s v="LENTERA-KLATEN_BP TF G 3114 0.3MM HIGHTECH KNOCK_37500" u="1"/>
        <s v="LENTERA-KLATEN_BP TF-3115 HIGHTECH KNOCK_37500" u="1"/>
        <s v="LENTERA-KLATEN_BP GEL MD-240 (36)_90000" u="1"/>
        <s v="LENTERA-KLATEN_CAT ACRYLIC COLOUR TF AC-002_288000" u="1"/>
        <s v="LENTERA-KLATEN_CAT ACRYLIC COLOUR TF AC-005P PASTEL_228000" u="1"/>
        <s v="LENTERA-KLATEN_CAT ACRYLIC COLOUR TF AC-004N NEON_228000" u="1"/>
        <s v="LENTERA-KLATEN_PENSIL E-01 + STIP_1083.33333333333" u="1"/>
        <s v="LENTERA-KLATEN_GARISAN ELASTIS WALITO 15CM GR-2301_56400" u="1"/>
        <s v="LENTERA-KLATEN_GUNTING IDEAL DR 6_65000" u="1"/>
        <s v="LENTERA-KLATEN_GUNTING STAINLESS SQ 04 C WARNA_35000" u="1"/>
        <s v="LENTERA-KLATEN_GUNTING STAINLESS SQ 05 B HITAM_32500" u="1"/>
        <s v="LENTERA-KLATEN_BP GEL KOALA GP-168_22500" u="1"/>
        <s v="LENTERA-KLATEN_BP GEL KOALA GP-168-A MERAH_26000" u="1"/>
        <s v="LENTERA-KLATEN_BP GEL KOALA GP-168-B BR_26000" u="1"/>
        <s v="LENTERA-KLATEN_BP GEL KOALA GP-168-C HJ_26000" u="1"/>
        <s v="LENTERA-KLATEN_BP GEL KOALA GP-168-D VL_26000" u="1"/>
        <s v="LENTERA-KLATEN_BP GEL KOALA GP-168-E OR_26000" u="1"/>
        <s v="LENTERA-KLATEN_BP GEL KOALA GP-168-F BR TUA_26000" u="1"/>
        <s v="LENTERA-KLATEN_BP GEL KOALA GP-168-G PK_26000" u="1"/>
        <s v="LENTERA-KLATEN_BP GEL KOALA GP-168-H HJ MUDA_26000" u="1"/>
        <s v="LENTERA-KLATEN_BP GEL KOALA GP-168-I COKLAT_26000" u="1"/>
        <s v="LENTERA-KLATEN_BP GEL KOALA GP-168-J KNG_26000" u="1"/>
        <s v="LENTERA-KLATEN_CRAYON 12W VAN ART FLUORESCENT_78000" u="1"/>
        <s v="LENTERA-KLATEN_OIL PASTEL HW 12_72000" u="1"/>
        <s v="LENTERA-KLATEN_OIL PASTEL USAGI 12W_6333.33333333333" u="1"/>
        <s v="LENTERA-KLATEN_SPIDOL WARNA BRUSH PEN MK 833-12_17000" u="1"/>
        <s v="LENTERA-KLATEN_ACRYLIC MARKER TF-AM 301-12_17000" u="1"/>
        <s v="LENTERA-KLATEN_STABILLO BRUSH MARKER PEN WB TF-1050 12W_16500" u="1"/>
        <s v="LENTERA-KLATEN_CRAYON 1011 T 12W CASING_198000" u="1"/>
        <s v="LENTERA-KLATEN_WATER COLOUR TFWC-010 (12X6ML)_15000" u="1"/>
        <s v="LENTERA-KLATEN_CAT ACRYLIC COLOUR TF AC-006M METALIC_228000" u="1"/>
        <s v="LENTERA-KLATEN_WATER COLOR + KUAS PACMAN_13000" u="1"/>
        <s v="LENTERA-KLATEN_WATER COLOUR V-TRO_14500" u="1"/>
        <s v="LENTERA-KLATEN_CAT ACRYLIC COLOUR PAINT V-TRO_15500" u="1"/>
        <s v="LENTERA-KLATEN_BP TF-2037 6W_48500" u="1"/>
        <s v="LENTERA-KLATEN_BP TF-719 4W_45000" u="1"/>
        <s v="LENTERA-KLATEN_GARISAN SABLON/GEOMETRI 095 (1 BOX=50 PCS)_10500" u="1"/>
        <s v="LENTERA-KLATEN_CRAYON PUTAR FANCY 1012 / 2012 PANJANG _16500" u="1"/>
        <s v="LENTERA-KLATEN_PW VANCO 12W PJG ZOO_7500" u="1"/>
        <s v="LENTERA-KLATEN_PW KIKO 12/12W_148100" u="1"/>
        <s v="LENTERA-KLATEN_PENSIL 8891-12_11666.6666666667" u="1"/>
        <s v="LENTERA-KLATEN_PW 8009-12_10000" u="1"/>
        <s v="LENTERA-KLATEN_PW PASTEL TF 195 12W_138000" u="1"/>
        <s v="LENTERA-KLATEN_PENSIL 8894-12_11666.6666666667" u="1"/>
        <s v="LENTERA-KLATEN_PW 12W PANJANG DEMO CLASSIC_57000" u="1"/>
        <s v="LENTERA-KLATEN_PW 8880-12_175000" u="1"/>
        <s v="LENTERA-KLATEN_PW KIKO 12/24W_180000" u="1"/>
        <s v="LENTERA-KLATEN_P WARNA MY FATHER 12W_57000" u="1"/>
        <s v="LENTERA-KLATEN_PW 12W KAYAGI KY-CP 1210 PANJANG_10125" u="1"/>
        <s v="LENTERA-KLATEN_PW 9999-12_175000" u="1"/>
        <s v="LENTERA-KLATEN_WATER COLOUR ACRYLIC 12W MOZAKI_235000" u="1"/>
        <s v="LENTERA-KLATEN_CAT AIR OPINI 110_104000" u="1"/>
        <s v="LENTERA-KLATEN_CAT AIR OPINI 120_110000" u="1"/>
        <s v="LENTERA-KLATEN_LCD WRITING TABLET 6,5&quot;_24000" u="1"/>
        <s v="LENTERA-KLATEN_ASAHAN TOPLES R-5857 KITTY (1 TOP=17PCS)_72000" u="1"/>
        <s v="LENTERA-KLATEN_ASAHAN TOPLES R-5833 BOTOL SUSU (1 TOP=20PCS)_53000" u="1"/>
        <s v="LENTERA-KLATEN_ASAHAN + STIP 606 DISNEY MIX_90000" u="1"/>
        <s v="LENTERA-KLATEN_ISOLASI 608_90000" u="1"/>
        <s v="LENTERA-KLATEN_KERTAS KREP JERSY M/P KECIL_7500" u="1"/>
        <s v="LENTERA-KLATEN_KERTAS KREP POTONGAN JERSY KECIL_7500" u="1"/>
        <s v="LENTERA-KLATEN_DISPENSER KENJOY 25_7500" u="1"/>
        <s v="LENTERA-KLATEN_TAPE DISPENSER T 20032_15000" u="1"/>
        <s v="LENTERA-KLATEN_DISPENSER KUROMI_25000" u="1"/>
        <s v="LENTERA-KLATEN_DISPENSER BESI ENTER 505_14000" u="1"/>
        <s v="LENTERA-KLATEN_SIPOA KAKI K 807 MOSHI MOSHI_70000" u="1"/>
        <s v="LENTERA-KLATEN_SIPOA KAKI B 808 MOSHI MOSHI_106000" u="1"/>
        <s v="LENTERA-KLATEN_PAPAN W/B JL-115_25000" u="1"/>
        <s v="LENTERA-KLATEN_PAPAN W/B JL-116_30000" u="1"/>
        <s v="ARIA-PONOROGO_GARISAN SET 20CM 8182 (1 BOX=40 PCS)_3750" u="1"/>
        <s v="ARIA-PONOROGO_GARISAN SET 20CM 8208 (1 BOX=40 PCS)_3750" u="1"/>
        <s v="ARIA-PONOROGO_GARISAN SABLON/GEOMETRI 098 (1 BOX=50 PCS)_10500" u="1"/>
        <s v="ARIA-PONOROGO_ASAHAN MEJA TG3086A_16500" u="1"/>
        <s v="ARIA-PONOROGO_ASAHAN MEJA RUMAH 906_16000" u="1"/>
        <s v="ARIA-PONOROGO_ASAHAN MEJA TG3695_15000" u="1"/>
        <s v="ARIA-PONOROGO_ID CARD ID-168_2750" u="1"/>
        <s v="ARIA-PONOROGO_ID CARD 612 KUNING_2750" u="1"/>
        <s v="ARIA-PONOROGO_ID CARD 501 PUTIH_1400" u="1"/>
        <s v="ARIA-PONOROGO_PENSIL 921_2100" u="1"/>
        <s v="ARIA-PONOROGO_ISI BENSIA LANTU LT 11-32_2500" u="1"/>
        <s v="ARIA-PONOROGO_PENSIL 711_2100" u="1"/>
        <s v="ARIA-PONOROGO_BP TIZO TG 30541F FANCY_18500" u="1"/>
        <s v="ARIA-PONOROGO_BP GEL TIZO 30801F S3 FANCY_18500" u="1"/>
        <s v="ARIA-PONOROGO_BP GEL + GANTUNGAN 9165_1875" u="1"/>
        <s v="ARIA-PONOROGO_PAPAN WHITE BOARD XG POLOS 20 X 30_17500" u="1"/>
        <s v="ARIA-PONOROGO_PAPAN WHITE BOARD XG POLOS 25 X 35_22500" u="1"/>
        <s v="ARIA-PONOROGO_PAPAN WHITE BOARD XG POLOS 30 X 40_26500" u="1"/>
        <s v="ARIA-PONOROGO_ISOLASI 608_90000" u="1"/>
        <s v="ARIA-PONOROGO_PENSIL E-01 + STIP_1083.33333333333" u="1"/>
        <s v="ARIA-PONOROGO_BP GEL + GANTUNGAN 9169_22500" u="1"/>
        <s v="ARIA-PONOROGO_POMPA + BALON 16EA-1 (16)_15000" u="1"/>
        <s v="ARIA-PONOROGO_SKETCH BOOK A4 56172_27500" u="1"/>
        <s v="ARIA-PONOROGO_NOTEBOOK SPIRAL 8417_14583.3333333333" u="1"/>
        <s v="ARIA-PONOROGO_TAS TALI GG-01 KECIL GILAP_60000" u="1"/>
        <s v="ARIA-PONOROGO_TAS TUTUP PITA KADO FG-101 KECIL_57500" u="1"/>
        <s v="ARIA-PONOROGO_NOTEBOOK SPIRAL A5 LB-2529-23_15000" u="1"/>
        <s v="ARIA-PONOROGO_NOTEBOOK SPIRAL 1316_20833.3333333333" u="1"/>
        <s v="ARIA-PONOROGO_TAS TALI KUR SM 3589-4_55000" u="1"/>
        <s v="ARIA-PONOROGO_TAS TALI GG-01 KECIL GLITTER_65000" u="1"/>
        <s v="ARIA-PONOROGO_TAS TALI GG-03 BESAR GLITTER_135000" u="1"/>
        <s v="ARIA-PONOROGO_TAS TALI GG-03 BESAR BIASA_120000" u="1"/>
        <s v="ARIA-PONOROGO_TAS TALI GG-02 TANGGUNG GILAP_100000" u="1"/>
        <s v="ARIA-PONOROGO_TAS TUTUP PITA KADO FG-301 BESAR_106000" u="1"/>
        <s v="ARIA-PONOROGO_TAS TIDUR GGH-S (6 MOTIF)_75000" u="1"/>
        <s v="ARIA-PONOROGO_NOTEBOOK SPIRAL 28850-65_80000" u="1"/>
        <s v="ARIA-PONOROGO_NOTEBOOK SPIRAL 28850-64_80000" u="1"/>
        <s v="ARIA-PONOROGO_NOTES 156-80_35000" u="1"/>
        <s v="ARIA-PONOROGO_NOTEBOOK MINI POCKET MB 120 WARNA_50000" u="1"/>
        <s v="ARIA-PONOROGO_LEM BAKAR STIK 7X30 WOMY PUTIH K_44000" u="1"/>
        <s v="ARIA-PONOROGO_LEM BAKAR STIK 11X29 WOMY PUTIH B_44000" u="1"/>
        <s v="ARIA-PONOROGO_ASAHAN MEJA 2907_13500" u="1"/>
        <s v="ARIA-PONOROGO_NOTEBOOK 70100-2_37500" u="1"/>
        <s v="ARIA-PONOROGO_TAS TALI GG-02 TANGGUNG GLITTER_105000" u="1"/>
        <s v="ARIA-PONOROGO_NOTEBOOK TALI A5-110_180000" u="1"/>
        <s v="EVERLYN-REMBANG_TAS TIDUR GGH-S (6 MOTIF)_75000" u="1"/>
        <s v="EVERLYN-REMBANG_TAS TIDUR GGH-M (6 MOTIF)_100000" u="1"/>
        <s v="EVERLYN-REMBANG_TAS TIDUR GGH-L (6 MOTIF)_125000" u="1"/>
        <s v="EVERLYN-REMBANG_TAS TALI GG-01 KECIL GLITTER_65000" u="1"/>
        <s v="EVERLYN-REMBANG_TAS TALI GG-01 KECIL BIASA_60000" u="1"/>
        <s v="EVERLYN-REMBANG_TAS TUTUP PITA KADO FG-101 KECIL_57500" u="1"/>
        <s v="EVERLYN-REMBANG_TAS TALI GG-03 BESAR GLITTER_135000" u="1"/>
        <s v="EVERLYN-REMBANG_TAS TUTUP PITA KADO FG-401 JUMBO_150000" u="1"/>
        <s v="EVERLYN-REMBANG_KERTAS KREP JERSY M/P KECIL_6500" u="1"/>
        <s v="EVERLYN-REMBANG_KERTAS KREP POTONGAN JERSY KECIL_6500" u="1"/>
        <s v="ANEKA-JEPARA_PAPAN W/B JL-117_35000" u="1"/>
        <s v="ANEKA-JEPARA_PAPAN W/B JL-116_30000" u="1"/>
        <s v="ANEKA-JEPARA_PAPAN W/B JL-115_25000" u="1"/>
        <s v="ANEKA-JEPARA_TAPE DISPENSER T 20032_15000" u="1"/>
        <s v="ANEKA-JEPARA_TIPEX KERTAS NO. 8587_120000" u="1"/>
        <s v="ANEKA-JEPARA_TIPEX KERTAS NO. 8588_120000" u="1"/>
        <s v="ANEKA-JEPARA_TIPEX KERTAS NO. 8589_120000" u="1"/>
        <s v="ANEKA-JEPARA_TIPEX KERTAS NO. 9259_26500" u="1"/>
        <s v="ANEKA-JEPARA_TIPEX KERTAS NO. 9260_26500" u="1"/>
        <s v="ANEKA-JEPARA_NOTEBOOK SPIRAL A5 LB-2529-22_15000" u="1"/>
        <s v="ANEKA-JEPARA_NOTEBOOK SPIRAL A5 8007_15000" u="1"/>
        <s v="ANEKA-JEPARA_ASAHAN TOPLES 8816 ASTRONOT (1 TOP=48 PCS)_84000" u="1"/>
        <s v="ANEKA-JEPARA_MAP ZIPPER REST SIKA HITAM_80000" u="1"/>
        <s v="ANEKA-JEPARA_MAP ZIPPER REST SIKA HIJAU_80000" u="1"/>
        <s v="ANEKA-JEPARA_MAP ZIPPER REST SIKA UNGU_80000" u="1"/>
        <s v="ANEKA-JEPARA_MAP ZIPPER REST SIKA KUNING_80000" u="1"/>
        <s v="ANEKA-JEPARA_MAP ZIPPER KANCING 2 SIKA MERAH_108000" u="1"/>
        <s v="ANEKA-JEPARA_MAP ZIPPER KANCING 2 SIKA KUNING_108000" u="1"/>
        <s v="ANEKA-JEPARA_MAP ZIPPER KANCING 2 SIKA HIJAU_108000" u="1"/>
        <s v="ANEKA-JEPARA_MAP ZIPPER KANCING 2 SIKA BIRU_108000" u="1"/>
        <s v="ANEKA-JEPARA_GARISAN BESI YOEKER 30CM (5030) ORANYE_17500" u="1"/>
        <s v="ANEKA-JEPARA_GARISAN SET 20CM 8182 (1 BOX=40 PCS)_3250" u="1"/>
        <s v="ANEKA-JEPARA_GARISAN SET 20CM 8208 (1 BOX=40 PCS)_3250" u="1"/>
        <s v="ANEKA-JEPARA_GARISAN BESI YOEKER 15CM_11000" u="1"/>
        <s v="ANEKA-JEPARA_BP GEL TF-1191 BODY WR 0.3MM HIGHTECH_28500" u="1"/>
        <s v="ANEKA-JEPARA_ID CARD B2 IMPORT_475" u="1"/>
        <s v="ANEKA-JEPARA_GARISAN SABLON BULAT 1896_10500" u="1"/>
        <s v="ANEKA-JEPARA_PENSIL KAYAGI 3062_100000" u="1"/>
        <s v="ANEKA-JEPARA_PENSIL TF 488_105000" u="1"/>
        <s v="ANEKA-JEPARA_BP TF-719 4W_46500" u="1"/>
        <s v="ANEKA-JEPARA_BALLPEN TF-729 4W_46500" u="1"/>
        <s v="ANEKA-JEPARA_NAME TAG DUS MERAH 301_850" u="1"/>
        <s v="ANEKA-JEPARA_BINDER NOTE HYB - 86804 A5_25000" u="1"/>
        <s v="ANEKA-JEPARA_BINDER NOTE FANCY SLIP A5-SF 1926/ D_11000" u="1"/>
        <s v="ANEKA-JEPARA_BINDER NOTE HYB - 86803 A5_25000" u="1"/>
        <s v="ANEKA-JEPARA_BINDER NOTE HYB - 86801 A5_25000" u="1"/>
        <s v="ANEKA-JEPARA_ISOLASI KT-1502 FANCY_4500" u="1"/>
        <s v="ANEKA-JEPARA_NOTEBOOK SPIRAL 1316_20833.3333333333" u="1"/>
        <s v="ANEKA-JEPARA_AGENDA 50K BC-511 (35-50)_10000" u="1"/>
        <s v="ANEKA-JEPARA_GLITTER GF-32_2187.5" u="1"/>
        <s v="ANEKA-JEPARA_ASAHAN + STIP SIKAT 606 DISNEY_22500" u="1"/>
        <s v="ANEKA-JEPARA_ASAHAN TOPLES R-5857 KITTY (1 TOP=17PCS)_75000" u="1"/>
        <s v="ANEKA-JEPARA_BP GEL + GANTUNGAN 9165_2083.33333333333" u="1"/>
        <s v="ANEKA-JEPARA_BP GEL + GANTUNGAN 9166_25000" u="1"/>
        <s v="ANEKA-JEPARA_BP GEL + GANTUNGAN A931_25000" u="1"/>
        <s v="ANEKA-JEPARA_TALI ID CARD PEONY HIJAU_475" u="1"/>
        <s v="ANEKA-JEPARA_TALI ID CARD PEONY BIRU_475" u="1"/>
        <s v="ANEKA-JEPARA_TALI ID CARD PEONY HITAM_475" u="1"/>
        <s v="ANEKA-JEPARA_BP GEL MD-241 BERUANG (36)_90000" u="1"/>
        <s v="ANEKA-JEPARA_SKETCH BOOK A4 56182_27500" u="1"/>
        <s v="ANEKA-JEPARA_SKETCH BOOK A4 56183_27500" u="1"/>
        <s v="ANEKA-JEPARA_SKETCH BOOK A4 56184_27500" u="1"/>
        <s v="ANEKA-JEPARA_SKETCH BOOK A4 56172_27500" u="1"/>
        <s v="ANEKA-JEPARA_SKETCH BOOK A4 56181_27500" u="1"/>
        <s v="ANEKA-JEPARA_STICK NOTE TF 654 5C_4000" u="1"/>
        <s v="ANEKA-JEPARA_DISPENSER KENJOY 25_7500" u="1"/>
        <s v="ANEKA-JEPARA_PALLETE 850_150000" u="1"/>
        <s v="ANEKA-JEPARA_DESK SET KOTAK 804 HT_8000" u="1"/>
        <s v="ANEKA-JEPARA_DESK SET BULAT 802 HT_8000" u="1"/>
        <s v="ANEKA-JEPARA_AGENDA DIARY D-128_13500" u="1"/>
        <s v="ANEKA-JEPARA_NAME CARD HOLDER KOREA ISI 3_20000" u="1"/>
        <s v="ANEKA-JEPARA_STICKER QJF-A_20000" u="1"/>
        <s v="ANEKA-JEPARA_STICKER JBE-SV_20000" u="1"/>
        <s v="ANEKA-JEPARA_LEM CAIR BY 820 30ML (24)_55000" u="1"/>
        <s v="ANEKA-JEPARA_TIPEX MICROTOP MT-767_46500" u="1"/>
        <s v="ANEKA-JEPARA_TIPEX KERTAS 8243_85000" u="1"/>
        <s v="ANEKA-JEPARA_TIPEX KERTAS NO.5026_57500" u="1"/>
        <s v="ANEKA-JEPARA_TIPEX KERTAS NO.9458_50000" u="1"/>
        <s v="ANEKA-JEPARA_ASAHAN MEJA 8608_24000" u="1"/>
        <s v="ANEKA-JEPARA_ASAHAN MEJA 7922 BLK_21000" u="1"/>
        <s v="ANEKA-JEPARA_ASAHAN MEJA RUMAH 906_17500" u="1"/>
        <s v="DUTA ILAHI-LASEM_NOTEBOOK SPIRAL 1316_20833.3333333333" u="1"/>
        <s v="DUTA ILAHI-LASEM_GLITTER GF-32_2125" u="1"/>
        <s v="DUTA ILAHI-LASEM_MAGIC BOARD 906_18500" u="1"/>
        <s v="DUTA ILAHI-LASEM_MAGIC BOARD 908_18500" u="1"/>
        <s v="DUTA ILAHI-LASEM_MECHPEN TIZO G 9006 A_15000" u="1"/>
        <s v="DUTA ILAHI-LASEM_MECHPEN TIZO G 9001 A_15000" u="1"/>
        <s v="DUTA ILAHI-LASEM_POMPA + BALON 16EA-1 (16)_15000" u="1"/>
        <s v="DUTA ILAHI-LASEM_POMPA + BALON 2000 (10)_25000" u="1"/>
        <s v="DUTA ILAHI-LASEM_TAS BATIK T ALPINDO_28500" u="1"/>
        <s v="DUTA ILAHI-LASEM_CUTTER TACO 78 KECIL TRANSPARAN_23000" u="1"/>
        <s v="DUTA ILAHI-LASEM_CUTTER TACO 88 BESAR_33000" u="1"/>
        <s v="DUTA ILAHI-LASEM_KOMPAS VT-45-3_300000" u="1"/>
        <s v="DUTA ILAHI-LASEM_SKETCH BOOK A5-3555_18000" u="1"/>
        <s v="DUTA ILAHI-LASEM_DISPENSER BESI ENTER 505_12500" u="1"/>
        <s v="DUTA ILAHI-LASEM_ASAHAN MEJA HELLO KITTY KT 8009_22500" u="1"/>
        <s v="DUTA ILAHI-LASEM_TAS BATIK B ALPINDO_32500" u="1"/>
        <s v="DUTA ILAHI-LASEM_PENSIL E-01 + STIP_1041.66666666667" u="1"/>
        <s v="BINA ILMU-BATU_GARISAN BUTTERFLY BT 30CM_27000" u="1"/>
        <s v="BINA ILMU-BATU_GARISAN BUTTERFLY BT 15CM_19000" u="1"/>
        <s v="BINA ILMU-BATU_ISI STAPLER 13/8 JOSS_18500" u="1"/>
        <s v="BINA ILMU-BATU_MAP ZIPPER TOPLA 1928 MERAH_15833.3333333333" u="1"/>
        <s v="BINA ILMU-BATU_MAP ZIPPER TOPLA 1928 KUNING_15833.3333333333" u="1"/>
        <s v="BINA ILMU-BATU_MAP ZIPPER TOPLA 1928 HIJAU_15833.3333333333" u="1"/>
        <s v="BINA ILMU-BATU_MAP ZIPPER TOPLA 1928 BIRU_15833.3333333333" u="1"/>
        <s v="BINA ILMU-BATU_MAP ZIPPER TOPLA 1928 ORANYE_15833.3333333333" u="1"/>
        <s v="BINA ILMU-BATU_MESIN TEMBAK BIXDONE HE E2010 KECIL_32500" u="1"/>
        <s v="BINA ILMU-BATU_TALI ID CARD PEONY BIRU_650" u="1"/>
        <s v="BINA ILMU-BATU_TALI ID CARD PEONY KUNING_650" u="1"/>
        <s v="BINA ILMU-BATU_GARISAN BESI YOEKER 30CM (5030) ORANYE_30000" u="1"/>
        <s v="BINA ILMU-BATU_GARISAN BESI YOEKER 40CM_60000" u="1"/>
        <s v="BINA ILMU-BATU_GARISAN BESI YOEKER 50 CM_70000" u="1"/>
        <s v="BINA ILMU-BATU_GARISAN BESI YOEKER 60 CM_75000" u="1"/>
        <s v="BINA ILMU-BATU_MAP L SIKA AC-105 PUTIH_14500" u="1"/>
        <s v="EKARIA-PURWOKERTO_KERTAS KREP JERSY M/P KECIL_7000" u="1"/>
        <s v="EKARIA-PURWOKERTO_ISOLASI NATIONAL 20M_5250" u="1"/>
        <s v="SISWA-MUNTILAN_ID CARD B1 IMPORT_325" u="1"/>
        <s v="PRIMA-LASEM_GARISAN BUSUR MIKA ENTER 3.5 NO. 110_15000" u="1"/>
        <s v="PRIMA-LASEM_TAS KARUNG 60X45 (6045)_240000" u="1"/>
        <s v="PRIMA-LASEM_TAS KARUNG 70X53 (7053)_290000" u="1"/>
        <s v="PRIMA-LASEM_BP GEL + GANTUNGAN 9165_1875" u="1"/>
        <s v="PRIMA-LASEM_PENSIL 1921116-8_3333.33333333333" u="1"/>
        <s v="DUTA ILAHI-LASEM_DISPENSER T 20032_15000" u="1"/>
        <s v="DUTA ILAHI-LASEM_MAP ZIPPER KANCING 2 SIKA BIRU_108000" u="1"/>
        <s v="DUTA ILAHI-LASEM_MAP ZIPPER RESLETING KUNINIG_80000" u="1"/>
        <s v="DUTA ILAHI-LASEM_PAPAN WHITE BOARD XG POLOS 30 X 40_28500" u="1"/>
        <s v="DUTA ILAHI-LASEM_PAPAN WB 3550 35 X 50 (IMPORT)_35000" u="1"/>
        <s v="SINAR BHAKTI-YOGYA_GARISAN LIPAT 30CM 008 (40) FANCY_52000" u="1"/>
        <s v="SINAR BHAKTI-YOGYA_PITA TARIK/KADO 30 CM BIASA_2750" u="1"/>
        <s v="SINAR BHAKTI-YOGYA_MAP ZIPPER TOPLA 1928 MERAH_13833.3333333333" u="1"/>
        <s v="SINAR BHAKTI-YOGYA_MAP ZIPPER TOPLA 1928 KUNING_13833.3333333333" u="1"/>
        <s v="SINAR BHAKTI-YOGYA_MAP ZIPPER TOPLA 1928 HIJAU_13833.3333333333" u="1"/>
        <s v="SINAR BHAKTI-YOGYA_MAP ZIPPER TOPLA 1928 BIRU_13833.3333333333" u="1"/>
        <s v="HT JAYA-JUWANA_BINDER NOTE WENGU A5-60 FPHY 001_24500" u="1"/>
        <s v="HT JAYA-JUWANA_BINDER NOTE HYB - 86803 A5_24500" u="1"/>
        <s v="HT JAYA-JUWANA_BINDER NOTE JHYB - 64840 A5_24500" u="1"/>
        <s v="HT JAYA-JUWANA_BINDER NOTE HYB - 86801 A5_24500" u="1"/>
        <s v="HT JAYA-JUWANA_BN RABBIT KOALA A5_25000" u="1"/>
        <s v="HT JAYA-JUWANA_BINDER NOTE JHYB - 03305 B5_32500" u="1"/>
        <s v="HT JAYA-JUWANA_BINDER NOTE JHYB - 03303 B5_32500" u="1"/>
        <s v="HT JAYA-JUWANA_BINDER NOTE JHYB - 03306 B5_32500" u="1"/>
        <s v="HT JAYA-JUWANA_BINDER NOTE B5-60 FPHY 001_32500" u="1"/>
        <s v="HT JAYA-JUWANA_BN B5 WARNA KOALA_37500" u="1"/>
        <s v="SBM-SEMARANG_DISPENSER PLAKBAND BESI A 806 MOSHI-MOSHI_14500" u="1"/>
        <s v="SBM-SEMARANG_DISPENSER KENJOY 25_6250" u="1"/>
        <s v="SULUNG-SEMARANG_W COLOUR MARRIWS 12W B25_235000" u="1"/>
        <s v="ANGKASA JAYA-BREBES_STICK NOTE TF 654-8C_8000" u="1"/>
        <s v="CASH-SEMARANG_TIPEX XUEBA-B2555_9000" u="1"/>
        <s v="PANTES-PURWOREJO_TAS KARUNG 60X70 (6070)_300000" u="1"/>
        <s v="PANTES-PURWOREJO_TAS KARUNG 40X45 _200000" u="1"/>
        <s v="PANTES-PURWOREJO_TAS KARUNG 30X40_185000" u="1"/>
        <s v="PANTES-PURWOREJO_SAMPUL ROLL DUST 254_6000" u="1"/>
        <s v="PANTES-PURWOREJO_SAMPUL ROLL DUST 344_7000" u="1"/>
        <s v="PANTES-PURWOREJO_MAP ZIPPER BENING / TRANSPARAN A6-16C_2000" u="1"/>
        <s v="PANTES-PURWOREJO_MAP ZIPPER BENING / TRANSPARAN A5-16C_2500" u="1"/>
        <s v="PANTES-PURWOREJO_MAP ZIPPER BENING / TRANSPARAN A4-16C_2916.66666666667" u="1"/>
        <s v="PANTES-PURWOREJO_NOTEBOOK SPIRAL A5 LB-2529-24_15000" u="1"/>
        <s v="PANTES-PURWOREJO_NOTEBOOK SPIRAL A5 LB-2529-25_15000" u="1"/>
        <s v="PANTES-PURWOREJO_NOTEBOOK SPIRAL A5 LB-2529-22_15000" u="1"/>
        <s v="PANTES-PURWOREJO_NOTEBOOK SPIRAL A5 8001_15000" u="1"/>
        <s v="PANTES-PURWOREJO_NOTEBOOK SPIRAL 8417_14583.3333333333" u="1"/>
        <s v="PANTES-PURWOREJO_CLIP FILE YUSHINCA 318 HT_240000" u="1"/>
        <s v="PANTES-PURWOREJO_BINDER NOTE HYB - 15803 B5_35000" u="1"/>
        <s v="PANTES-PURWOREJO_BINDER NOTE HYB - 86804 A5_25000" u="1"/>
        <s v="PANTES-PURWOREJO_BINDER NOTE HYB - 86802 A5_25000" u="1"/>
        <s v="PANTES-PURWOREJO_BINDER NOTE HYB - 86803 A5_25000" u="1"/>
        <s v="PANTES-PURWOREJO_TAS TUTUP PITA KADO FG-201 TANGGUNG_100000" u="1"/>
        <s v="PANTES-PURWOREJO_TAS TALI GG-03 BESAR GLITTER_142000" u="1"/>
        <s v="PANTES-PURWOREJO_TAS TALI GG-03 BESAR GILAP_126000" u="1"/>
        <s v="PANTES-PURWOREJO_TAS TUTUP PITA KADO FG-401 JUMBO_175000" u="1"/>
        <s v="PANTES-PURWOREJO_TAS KARUNG 30X40_25000" u="1"/>
        <s v="PANTES-PURWOREJO_TAS BATIK K_19500" u="1"/>
        <s v="PANTES-PURWOREJO_TAS BATIK T ALPINDO_35000" u="1"/>
        <s v="PANTES-PURWOREJO_TAS BATIK B ALPINDO_40000" u="1"/>
        <s v="PANTES-PURWOREJO_TAS KERTAS BATIK PANJANG_45000" u="1"/>
        <s v="PANTES-PURWOREJO_TAS BATIK EMAS K_40000" u="1"/>
        <s v="PANTES-PURWOREJO_TAS BRANDED 28 X 35 SB_52500" u="1"/>
        <s v="PANTES-PURWOREJO_TAS TALI GG-02 TANGGUNG GILAP_105000" u="1"/>
        <s v="PANTES-PURWOREJO_TAS TUTUP PITA KADO FG-101 KECIL_66000" u="1"/>
        <s v="PANTES-PURWOREJO_TAS TIDUR GGH-S (6 MOTIF)_75000" u="1"/>
        <s v="PANTES-PURWOREJO_TAS TIDUR GGH-L (6 MOTIF)_125000" u="1"/>
        <s v="PANTES-PURWOREJO_TAS TIDUR GGH-M (6 MOTIF)_100000" u="1"/>
        <s v="PANTES-PURWOREJO_BALON BL 100178 M/ P_80000" u="1"/>
        <s v="PANTES-PURWOREJO_BALON BL 10022_80000" u="1"/>
        <s v="PANTES-PURWOREJO_BALON BL 1007_80000" u="1"/>
        <s v="PANTES-PURWOREJO_BALON LKM 2200_70000" u="1"/>
        <s v="PANTES-PURWOREJO_BALON BL 1005_95000" u="1"/>
        <s v="PANTES-PURWOREJO_POMPA BALON_12500" u="1"/>
        <s v="PANTES-PURWOREJO_NOTEBOOK TALI 707-19_222000" u="1"/>
        <s v="PANTES-PURWOREJO_NOTEBOOK  707-44_222000" u="1"/>
        <s v="PANTES-PURWOREJO_NOTES 156-80_37000" u="1"/>
        <s v="PANTES-PURWOREJO_MINI DIARY 120_4583.33333333333" u="1"/>
        <s v="PANTES-PURWOREJO_NOTEBOOK GLITTER JT 7050-2_7916.66666666667" u="1"/>
        <s v="PANTES-PURWOREJO_NOTEBOOK 70100-2_57500" u="1"/>
        <s v="PANTES-PURWOREJO_CARRY FILE TOPLA 8820 PUTIH_13500" u="1"/>
        <s v="PANTES-PURWOREJO_CARRY FILE TOPLA 8820 BIRU_13500" u="1"/>
        <s v="PANTES-PURWOREJO_CARRY FILE TOPLA 8820 HIJAU_13500" u="1"/>
        <s v="PANTES-PURWOREJO_CARRY FILE TOPLA 8820 KUNING_13500" u="1"/>
        <s v="PANTES-PURWOREJO_CARRY FILE TOPLA 8830 PUTIH_15000" u="1"/>
        <s v="PANTES-PURWOREJO_CARRY FILE TOPLA 8830 BIRU_15000" u="1"/>
        <s v="PANTES-PURWOREJO_CARRY FILE TOPLA 8830 MERAH_15000" u="1"/>
        <s v="PANTES-PURWOREJO_EXPANDING FILE DKFQB-5901_25000" u="1"/>
        <s v="PANTES-PURWOREJO_EXPANDING FILE MICROTOP MT-632 FOLIO_41666.6666666667" u="1"/>
        <s v="PANTES-PURWOREJO_MAP FILE EN 1105 F_50000" u="1"/>
        <s v="PANTES-PURWOREJO_MAP FILE EN 1023 FC_50000" u="1"/>
        <s v="PANTES-PURWOREJO_KUAS 21839-6Q_11000" u="1"/>
        <s v="PANTES-PURWOREJO_KUAS 21839-6HP_13500" u="1"/>
        <s v="PANTES-PURWOREJO_KUAS 929-1 ETERNA YIJIAYI_14000" u="1"/>
        <s v="PANTES-PURWOREJO_KUAS 929-2 ETERNA YIJIAYI_17000" u="1"/>
        <s v="PANTES-PURWOREJO_KUAS 929-3 ETERNA YIJIAYI_19000" u="1"/>
        <s v="PANTES-PURWOREJO_KUAS 929-4 ETERNA YIJIAYI_21000" u="1"/>
        <s v="PANTES-PURWOREJO_KUAS 929-5 ETERNA YIJIAYI_26000" u="1"/>
        <s v="PANTES-PURWOREJO_KUAS 929-6 ETERNA YIJIAYI_28500" u="1"/>
        <s v="PANTES-PURWOREJO_KUAS 929-7 ETERNA YIJIAYI_31000" u="1"/>
        <s v="PANTES-PURWOREJO_KUAS 929-9 ETERNA YIJIAYI_37000" u="1"/>
        <s v="PANTES-PURWOREJO_KUAS 929-12 ETERNA YIJIAYI_46000" u="1"/>
        <s v="PANTES-PURWOREJO_GANTUNGAN KUNCI + AIR GLITER 706-1_22500" u="1"/>
        <s v="PANTES-PURWOREJO_TAPE LK-22305_120000" u="1"/>
        <s v="PANTES-PURWOREJO_PENCIL CASE RET KY 6159_27083.3333333333" u="1"/>
        <s v="PANTES-PURWOREJO_PENCIL CASE KAIN 5848_25000" u="1"/>
        <s v="PANTES-PURWOREJO_PENCIL CASE XLG BD838_33333.3333333333" u="1"/>
        <s v="PANTES-PURWOREJO_SERBUK PERAK_20000" u="1"/>
        <s v="PANTES-PURWOREJO_SERBUK EMAS_20000" u="1"/>
        <s v="PANTES-PURWOREJO_SERBUK 401_20000" u="1"/>
        <s v="PANTES-PURWOREJO_SERBUK 404_20000" u="1"/>
        <s v="PANTES-PURWOREJO_PALET KEPITING DOP PKD 202_10000" u="1"/>
        <s v="PANTES-PURWOREJO_PALET KUMBANG 1011_41000" u="1"/>
        <s v="PANTES-PURWOREJO_SEMPOA 8025_120000" u="1"/>
        <s v="PANTES-PURWOREJO_STUDY BOARD DJ3022_26250" u="1"/>
        <s v="PANTES-PURWOREJO_TALI JEPITAN MERAH_650" u="1"/>
        <s v="PANTES-PURWOREJO_TALI JEPITAN KUNING_650" u="1"/>
        <s v="PANTES-PURWOREJO_TALI JEPITAN BIRU_650" u="1"/>
        <s v="PANTES-PURWOREJO_TALI JEPITAN HITAM_650" u="1"/>
        <s v="PANTES-PURWOREJO_TALI JEPITAN HIJAU_650" u="1"/>
        <s v="PANTES-PURWOREJO_SEMPOA JAYA 17 BARIS_14000" u="1"/>
        <s v="PANTES-PURWOREJO_P CASE XLG BD 193-27_22916.6666666667" u="1"/>
        <s v="PANTES-PURWOREJO_LABEL HARGA KOJIKO 111_2500" u="1"/>
        <s v="PANTES-PURWOREJO_PC 6675 2 ZIPPER MIX TANPA MIKA_11250" u="1"/>
        <s v="PANTES-PURWOREJO_PALET CAT AIR SAKURA TRANS_9000" u="1"/>
        <s v="PANTES-PURWOREJO_SIPOA 8012_16666.6666666667" u="1"/>
        <s v="PANTES-PURWOREJO_PAPAN W/B JL-117_35000" u="1"/>
        <s v="PANTES-PURWOREJO_ISOLASI 608_90000" u="1"/>
        <s v="PANTES-PURWOREJO_DISPENSER KUROMI_25000" u="1"/>
        <s v="PANTES-PURWOREJO_BP GEL MD-240 (36)_90000" u="1"/>
        <s v="PANTES-PURWOREJO_BP GEL + GANTUNGAN 9166_27500" u="1"/>
        <s v="PANTES-PURWOREJO_BP GEL + GANTUNGAN A931_27500" u="1"/>
        <s v="PANTES-PURWOREJO_BP GEL + GANTUNGAN 9169_27500" u="1"/>
        <s v="PANTES-PURWOREJO_TIPEX KERTAS NO.5026_60000" u="1"/>
        <s v="PANTES-PURWOREJO_TIPEX KERTAS NO.5031_60000" u="1"/>
        <s v="PANTES-PURWOREJO_TIPEX KERTAS DY-8242_65000" u="1"/>
        <s v="PANTES-PURWOREJO_GARISAN ALUMUNIUM KOALA 15CM GA-815_3958.33333333333" u="1"/>
        <s v="PANTES-PURWOREJO_GARISAN ALUMINIUM KOALA 30CM_5833.33333333333" u="1"/>
        <s v="PANTES-PURWOREJO_GARISAN MICROTOP 30CM MT 930_26500" u="1"/>
        <s v="PANTES-PURWOREJO_BP GEL ZUI XUA HY-1020 HITAM_14500" u="1"/>
        <s v="PANTES-PURWOREJO_BP GEL DTIAN DT-612_13500" u="1"/>
        <s v="PANTES-PURWOREJO_ISI GEL PEN DTIAN GR-088 (ISI 6 PCS TABUNG)_138000" u="1"/>
        <s v="PANTES-PURWOREJO_ISI GEL DTIAN GR-089 (12PCS TABUNG)_277200" u="1"/>
        <s v="PANTES-PURWOREJO_BP GEL DTIAN A 93_13500" u="1"/>
        <s v="PANTES-PURWOREJO_BP GEL ZHIXIN G 5017_23500" u="1"/>
        <s v="PANTES-PURWOREJO_BP GEL ZHIXIN G 3167_23500" u="1"/>
        <s v="PANTES-PURWOREJO_BP GEL ZHIXIN G 3119_23500" u="1"/>
        <s v="PANTES-PURWOREJO_BP TIZO TG 30541F FANCY_23500" u="1"/>
        <s v="PANTES-PURWOREJO_KUAS 929-11 ETERNA YIJIAYI_43000" u="1"/>
        <s v="PANTES-PURWOREJO_DOUMEN BAG LBD-027_110000" u="1"/>
        <s v="SUKSES MAKMUR (INTAN)-COMAL_TOPI ULTAH KERUCUT VITA_3750" u="1"/>
        <s v="SUKSES MAKMUR (INTAN)-COMAL_TOPI ULTAH ETJ_1250" u="1"/>
        <s v="SUKSES MAKMUR (INTAN)-COMAL_BALON HB LKF 4W LKF 3200 HB4_125000" u="1"/>
        <s v="SUKSES MAKMUR (INTAN)-COMAL_BALON FS POLKADOT LKF 3200 PW_125000" u="1"/>
        <s v="SUKSES MAKMUR (INTAN)-COMAL_BALON LKM 2200_67500" u="1"/>
        <s v="SUKSES MAKMUR (INTAN)-COMAL_BALON LOVE 1022 20X5 LKL 2200_80000" u="1"/>
        <s v="SUKSES MAKMUR (INTAN)-COMAL_TAS TALI GG-02 TANGGUNG GLITTER_105000" u="1"/>
        <s v="SUKSES MAKMUR (INTAN)-COMAL_TAS LY HD 149 B_100000" u="1"/>
        <s v="SUKSES MAKMUR (INTAN)-COMAL_TAS TUTUP PITA KADO FG-101 KECIL_57500" u="1"/>
        <s v="SUKSES MAKMUR (INTAN)-COMAL_TAS TALI GG-01 KECIL BIASA_60000" u="1"/>
        <s v="SUKSES MAKMUR (INTAN)-COMAL_TAS TALI GG-03 BESAR GLITTER_135000" u="1"/>
        <s v="SUKSES MAKMUR (INTAN)-COMAL_BALON SMILE WARNA LKS 3200 SW_110000" u="1"/>
        <s v="REJO AGUNG-JOMBANG_GARISAN BUTTERFLY BT 30CM_26780" u="1"/>
        <s v="REJO AGUNG-JOMBANG_GARISAN MIKA 30CM ENTER 675_8750" u="1"/>
        <s v="REJO AGUNG-JOMBANG_PALET APEL_9500" u="1"/>
        <s v="REJO AGUNG-JOMBANG_PALET ANGGUR_9500" u="1"/>
        <s v="REJO AGUNG-JOMBANG_ISOLASI 608_90000" u="1"/>
        <s v="REJO AGUNG-JOMBANG_BP GEL TF-1190 0.3MM HIGHTECH (H)_28500" u="1"/>
        <s v="REJO AGUNG-JOMBANG_GARISAN BUTTERFLY BT 20CM_21380" u="1"/>
        <s v="REJO AGUNG-JOMBANG_GARISAN BUTTERFLY BT 15CM_18880" u="1"/>
        <s v="SBM-SEMARANG_WATER COLOUR V-TRO_13333.3333333333" u="1"/>
        <s v="ANEKA JAYA-PUNGKURAN_STIP W/B CLEAR K_30000" u="1"/>
        <s v="SINAR KONDANG-PURWOREJO_PAPAN WB 3550 35 X 50 (IMPORT)_30000" u="1"/>
        <s v="SINAR KONDANG-PURWOREJO_TAS KARUNG 60X45 (6045)_180000" u="1"/>
        <s v="SINAR KONDANG-PURWOREJO_TAS KARUNG 60X70 (6070)_225000" u="1"/>
        <s v="SINAR KONDANG-PURWOREJO_TAS KARUNG 50X35 (5035)_135000" u="1"/>
        <s v="SINAR KONDANG-PURWOREJO_TAS KARUNG 55X65 (5565)_200000" u="1"/>
        <s v="SINAR KONDANG-PURWOREJO_BP GEL ZUI XUA HY-1020 HITAM_10500" u="1"/>
        <s v="SINAR KONDANG-PURWOREJO_ID CARD 501 PUTIH_1250" u="1"/>
        <s v="SINAR KONDANG-PURWOREJO_ID CARD SET 501 BIRU_1250" u="1"/>
        <s v="SINAR KONDANG-PURWOREJO_ID CARD SET 501 PINK_1250" u="1"/>
        <s v="SINAR KONDANG-PURWOREJO_TALI YOYO BUTEK BIRU_1500" u="1"/>
        <s v="SINAR KONDANG-PURWOREJO_STIP W/B CLEAR B_40000" u="1"/>
        <s v="SINAR KONDANG-PURWOREJO_GARISAN BUTTERFLY BT 30CM_26780" u="1"/>
        <s v="SINAR KONDANG-PURWOREJO_BP GEL TF-1190 0.3MM HIGHTECH (H)_28500" u="1"/>
        <s v="SINAR KONDANG-PURWOREJO_BP PELNA ULIR 01 HT_50000" u="1"/>
        <s v="PERDANA-BREBES_MAP KANCING 1 SIKA AC-05 BIRU_19500" u="1"/>
        <s v="PERDANA-BREBES_MAP KANCING 1 SIKA AC-05 MERAH_19500" u="1"/>
        <s v="SISWA-KUTOARJO_SEMPOA 8025_95000" u="1"/>
        <s v="SISWA-KUTOARJO_SEMPOA 8022_180000" u="1"/>
        <s v="SISWA-MUNTILAN_NOTEBOOK SPIRAL 25100-67_10833.3333333333" u="1"/>
        <s v="SISWA-MUNTILAN_NOTEBOOK SPIRAL 28825-65_10833.3333333333" u="1"/>
        <s v="SISWA-MUNTILAN_NOTEBOOK SPIRAL 50100-71_80000" u="1"/>
        <s v="SISWA-MUNTILAN_NOTEBOOK 18100-62_200000" u="1"/>
        <s v="SISWA-MUNTILAN_NOTEBOOK 18100-61_200000" u="1"/>
        <s v="SISWA-MUNTILAN_NOTEBOOK SPIRAL 28850-64_80000" u="1"/>
        <s v="SISWA-MUNTILAN_MAP KANCING 1 SIKA AC-05 HIJAU_21000" u="1"/>
        <s v="SISWA-MUNTILAN_MAP KANCING 1 SIKA AC-05 KUNING_21000" u="1"/>
        <s v="SISWA-MUNTILAN_MAP KANCING 1 SIKA AC-05 PUTIH_21000" u="1"/>
        <s v="SISWA-MUNTILAN_NOTEBOOK SPIRAL 25100-71_10833.3333333333" u="1"/>
        <s v="ROYYAN-SOLO_TIPEX KERTAS SET XB-B221_108000" u="1"/>
        <s v="RAHARJO-MAGELANG_GARISAN BESI ENTER 30CM TEBAL_42000" u="1"/>
        <s v="RAHARJO-MAGELANG_GARISAN BESI ENTER 50CM TEBAL_78000" u="1"/>
        <s v="RAHARJO-MAGELANG_GARISAN BESI ENTER 60CM TEBAL_90000" u="1"/>
        <s v="RAHARJO-MAGELANG_GARISAN BESI TF 100CM_280000" u="1"/>
        <s v="DR-PATI_ISI STAPLER 13/8 JOSS_18500" u="1"/>
        <s v="DR-PATI_STAMP PAD HERO K_62500" u="1"/>
        <s v="DR-PATI_BP HITECH JOSS GP-168 0.28MM_21000" u="1"/>
        <s v="DR-PATI_GARISAN LIPAT 30CM 6623 (1 BOX=40 PCS)_1250" u="1"/>
        <s v="DR-PATI_MECHPEN TIZO G 9005 A_15000" u="1"/>
        <s v="DR-PATI_MECHPEN 0.5 BATIK TM 01600-B_18000" u="1"/>
        <s v="DR-PATI_MECHPEN TIZO G 9001 A_15000" u="1"/>
        <s v="MUDA JAYA-PURWOREJO_BN A5 GASTA HP 2006 T_15000" u="1"/>
        <s v="MUDA JAYA-PURWOREJO_B NOTE A5 CAMPUS KOTAK SIKA_11000" u="1"/>
        <s v="MUDA JAYA-PURWOREJO_BN B5 93834 16K_32500" u="1"/>
        <s v="MUDA JAYA-PURWOREJO_B NOTE A5 WENGU B 0164_25000" u="1"/>
        <s v="MUDA JAYA-PURWOREJO_B NOTE A5 1903_12000" u="1"/>
        <s v="MUDA JAYA-PURWOREJO_B NOTE A5 COVER ETJ_11000" u="1"/>
        <s v="MUDA JAYA-PURWOREJO_MAP ZIPPER KANCING 2 SCHOOL BAG DOVE HIJAU_12500" u="1"/>
        <s v="MUDA JAYA-PURWOREJO_MAP ZIPPER KANCING 2 SCHOOL BAG DOVE BIRU_12500" u="1"/>
        <s v="MUDA JAYA-PURWOREJO_MAP ZIPPER KANCING 2 SCHOOL BAG DOVE MERAH_12500" u="1"/>
        <s v="MUDA JAYA-PURWOREJO_MAP ZIPPER KANCING 2 SCHOOL BAG DOVE KUNING_12500" u="1"/>
        <s v="MUDA JAYA-PURWOREJO_MAP ZIPPER KANCING 2 SCHOOL BAG DOVE UNGU_12500" u="1"/>
        <s v="MUDA JAYA-PURWOREJO_MAP ZIPPER KANCING 2 CORAK/MOTIF MERAH (SBS)_12500" u="1"/>
        <s v="MUDA JAYA-PURWOREJO_MAP ZIPPER KANCING 2 CORAK/MOTIF BIRU (SBS)_12500" u="1"/>
        <s v="MUDA JAYA-PURWOREJO_MAP ZIPPER KANCING 2 CORAK/MOTIF HIJAU (SBS)_12500" u="1"/>
        <s v="MUDA JAYA-PURWOREJO_MAP ZIPPER KANCING 2 CORAK/MOTIF KUNING (SBS)_12500" u="1"/>
        <s v="MUDA JAYA-PURWOREJO_MAP ZIPPER KANCING 2 SIKA MERAH_120000" u="1"/>
        <s v="MUDA JAYA-PURWOREJO_MAP ZIPPER KANCING 2 SIKA KUNING_120000" u="1"/>
        <s v="MUDA JAYA-PURWOREJO_MAP ZIPPER KANCING 2 SIKA HIJAU_120000" u="1"/>
        <s v="MUDA JAYA-PURWOREJO_MAP ZIPPER KANCING 2 SIKA BIRU_120000" u="1"/>
        <s v="MUDA JAYA-PURWOREJO_MAP JALA KCG 2 A5 ENTER 355-2 MR_95000" u="1"/>
        <s v="MUDA JAYA-PURWOREJO_MAP JALA KANCING 2 A5 ENTER 355-2 B_95000" u="1"/>
        <s v="MUDA JAYA-PURWOREJO_MAP JALA KANCING 2 A5 ENTER 355-2 K_95000" u="1"/>
        <s v="MUDA JAYA-PURWOREJO_MAP JALA KCG 2 A5 ENTER 355-2 HJ_95000" u="1"/>
        <s v="MUDA JAYA-PURWOREJO_MAP ZIPPER REST / JALA BERDIRI SIKA KUNING B_8000" u="1"/>
        <s v="MUDA JAYA-PURWOREJO_MAP ZIPPER REST / JALA BERDIRI SIKA HITAM B_8000" u="1"/>
        <s v="MUDA JAYA-PURWOREJO_MAP ZIPPER REST / JALA BERDIRI SIKA HIJAU B_8000" u="1"/>
        <s v="MUDA JAYA-PURWOREJO_EXPANDING FILE V-TECH 4511 B5_300000" u="1"/>
        <s v="MUDA JAYA-PURWOREJO_NOTEBOOK  707-45_210000" u="1"/>
        <s v="MUDA JAYA-PURWOREJO_NOTEBOOK TALI 707-19_210000" u="1"/>
        <s v="MUDA JAYA-PURWOREJO_CLEAR HOLDER KENKO CH 820 A4 METALIK (B, A)_180000" u="1"/>
        <s v="MUDA JAYA-PURWOREJO_CLEAR HOLDER KENKO CH 840 A4 METALIK (N, A)_200000" u="1"/>
        <s v="MUDA JAYA-PURWOREJO_CLEAR HOLDER KALUBI CH A5_125000" u="1"/>
        <s v="MUDA JAYA-PURWOREJO_CLEAR HOLDER 40 ENTER MIX_180000" u="1"/>
        <s v="MUDA JAYA-PURWOREJO_MAP KANCING 2 SIKA AC-05 MERAH (TIPIS)_25000" u="1"/>
        <s v="MUDA JAYA-PURWOREJO_MAP KANCING 2 SIKA AC-05 HIJAU (TIPIS)_25000" u="1"/>
        <s v="MUDA JAYA-PURWOREJO_MAP KANCING 2 SIKA AC-05 BIRU (TIPIS)_25000" u="1"/>
        <s v="MUDA JAYA-PURWOREJO_MAP FILE EN 1023 FC_45000" u="1"/>
        <s v="MUDA JAYA-PURWOREJO_NOTEBOOK SPIRAL 28825-63_12500" u="1"/>
        <s v="MUDA JAYA-PURWOREJO_NOTEBOOK SPIRAL 25100-68_12500" u="1"/>
        <s v="MUDA JAYA-PURWOREJO_BTS WZ A5 BIASA 25100-65_90000" u="1"/>
        <s v="MUDA JAYA-PURWOREJO_NOTEBOOK SPIRAL 25100-71_12500" u="1"/>
        <s v="MUDA JAYA-PURWOREJO_NOTEBOOK SPIRAL 50100-71_90000" u="1"/>
        <s v="MUDA JAYA-PURWOREJO_ISI PENSIL 2B 2.0 DB-IMP062_15000" u="1"/>
        <s v="MUDA JAYA-PURWOREJO_BP X DATA M2_77500" u="1"/>
        <s v="MUDA JAYA-PURWOREJO_JANGKA JF 8021_85000" u="1"/>
        <s v="MUDA JAYA-PURWOREJO_CAT ACRYLIC TF 001_200000" u="1"/>
        <s v="MUDA JAYA-PURWOREJO_CAT ACRYLIC COLOUR TF AC-002_275000" u="1"/>
        <s v="MUDA JAYA-PURWOREJO_BP GEL DT 9906_13500" u="1"/>
        <s v="MUDA JAYA-PURWOREJO_BP GEL 6608_1125" u="1"/>
        <s v="MUDA JAYA-PURWOREJO_BP GEL DTIAN BIASA 9908_13500" u="1"/>
        <s v="MUDA JAYA-PURWOREJO_BP ZHIXIN ZH 102_18500" u="1"/>
        <s v="MUDA JAYA-PURWOREJO_BP GEL ZHIXIN G 3118_18500" u="1"/>
        <s v="MUDA JAYA-PURWOREJO_PENSIL 2B KAYAGI KY-PF 3090_105000" u="1"/>
        <s v="MUDA JAYA-PURWOREJO_PENSIL TF 168_100000" u="1"/>
        <s v="MUDA JAYA-PURWOREJO_PENSIL 2B KAYAGI PF3093_105000" u="1"/>
        <s v="MUDA JAYA-PURWOREJO_PENSIL 2B KAYAGI KY-PF 3091_105000" u="1"/>
        <s v="MUDA JAYA-PURWOREJO_BP PELNA 05 HT_13500" u="1"/>
        <s v="MUDA JAYA-PURWOREJO_PENSIL CASE SH-8601_29166.6666666667" u="1"/>
        <s v="MUDA JAYA-PURWOREJO_PENSIL CASE SH-8602_29166.6666666667" u="1"/>
        <s v="MUDA JAYA-PURWOREJO_PENSIL CASE SH-8603_29166.6666666667" u="1"/>
        <s v="MUDA JAYA-PURWOREJO_PENSIL CASE SH-8604_29166.6666666667" u="1"/>
        <s v="MUDA JAYA-PURWOREJO_PENCIL CASE KAIN 5848_25000" u="1"/>
        <s v="MUDA JAYA-PURWOREJO_PC 6675 2 ZIPPER MIX TANPA MIKA_10416.6666666667" u="1"/>
        <s v="MUDA JAYA-PURWOREJO_PENCIL CASE RET KY 1203_29166.6666666667" u="1"/>
        <s v="MUDA JAYA-PURWOREJO_PC RET KY 6173_25000" u="1"/>
        <s v="MUDA JAYA-PURWOREJO_PENCIL CASE RET KY 1123_25000" u="1"/>
        <s v="MUDA JAYA-PURWOREJO_PENSIL CASE 5840_25000" u="1"/>
        <s v="MUDA JAYA-PURWOREJO_PENSIL CASE SH-8701_25000" u="1"/>
        <s v="MUDA JAYA-PURWOREJO_PENCIL CASE 5866_25000" u="1"/>
        <s v="MUDA JAYA-PURWOREJO_PENSIL CASE 5872_27083.3333333333" u="1"/>
        <s v="MUDA JAYA-PURWOREJO_PENSIL CASE A-6500_29166.6666666667" u="1"/>
        <s v="MUDA JAYA-PURWOREJO_PC MAGNIT A 6682_29166.6666666667" u="1"/>
        <s v="MUDA JAYA-PURWOREJO_PC MAGNIT 35138-21 (BIASA)_22916.6666666667" u="1"/>
        <s v="MUDA JAYA-PURWOREJO_PENSIL CASE WLT9902_8333.33333333333" u="1"/>
        <s v="MUDA JAYA-PURWOREJO_PC KODE 1 SUSUN BIASA 8003_10416.6666666667" u="1"/>
        <s v="MUDA JAYA-PURWOREJO_ASAHAN TOPLES 158 SANRIO (1 TOP=36 PCS)_75000" u="1"/>
        <s v="MUDA JAYA-PURWOREJO_ASAHAN TOPLES 623 KUROMI (1 TOP=52 PCS)_100000" u="1"/>
        <s v="MUDA JAYA-PURWOREJO_ASAHAN TOPLES GOLDEN (24)_13000" u="1"/>
        <s v="MUDA JAYA-PURWOREJO_ASAHAN BOX DY-349B BUAH (1 BOX=12 PCS)_20000" u="1"/>
        <s v="MUDA JAYA-PURWOREJO_ASAHAN BOX XI-344 KAPAL (1 BOX=36 PCS)_72000" u="1"/>
        <s v="MUDA JAYA-PURWOREJO_ASAHAN DMS 038 ANIMAL (1 BOX=32 PCS)_64000" u="1"/>
        <s v="MUDA JAYA-PURWOREJO_ASAHAN MEJA TG3086A_17500" u="1"/>
        <s v="MUDA JAYA-PURWOREJO_ASAHAN MEJA VANCO S-223_15000" u="1"/>
        <s v="MUDA JAYA-PURWOREJO_ASAHAN MEJA 814_25000" u="1"/>
        <s v="MUDA JAYA-PURWOREJO_ASAHAN MEJA 7809_22000" u="1"/>
        <s v="SULUNG-SEMARANG_MAP KANCING TOPLA 3080 HITAM_195000" u="1"/>
        <s v="SULUNG-SEMARANG_MAP KANCING TOPLA 3080 MERAH_195000" u="1"/>
        <s v="SULUNG-SEMARANG_MAP KANCING TOPLA 3080 KUNING_195000" u="1"/>
        <s v="SULUNG-SEMARANG_MAP KANCING TOPLA 3080 ORANGE_195000" u="1"/>
        <s v="SULUNG-SEMARANG_MAP KANCING TOPLA 3080 UNGU_195000" u="1"/>
        <s v="BAROKAH-SEMARANG_CAT AIR OPINI 110_100000" u="1"/>
        <s v="BAROKAH-SEMARANG_CAT AIR OPINI 120_110000" u="1"/>
        <s v="BAROKAH-SEMARANG_LEM BAKAR STIK 7X30 WOMY PUTIH K_72000" u="1"/>
        <s v="BAROKAH-SEMARANG_PALET CAT AIR SAKURA PUTIH UTN_15000" u="1"/>
        <s v="KONDANG-TEMANGGUNG_BP GEL SAFARI SF-559 HITAM_26875" u="1"/>
        <s v="SISWA-WONOSOBO_GARISAN MIKA 30CM ENTER 675_9000" u="1"/>
        <s v="SISWA-WONOSOBO_GARISAN BUTTERFLY BT 30CM_26780" u="1"/>
        <s v="PERDANA-CIREBON_STABILLO SF-219_25000" u="1"/>
        <s v="GLORIA-BLITAR_TAS 24X20_6250" u="1"/>
        <s v="GLORIA-BLITAR_TAS KARUNG 45X50 (4550)_166000" u="1"/>
        <s v="GLORIA-BLITAR_TAS KARUNG 50X55 (5055)_195000" u="1"/>
        <s v="GLORIA-BLITAR_PITA TARIK/KADO 30-1 RENDA_3000" u="1"/>
        <s v="GLORIA-BLITAR_TAS TIDUR GGH-M (6 MOTIF)_100000" u="1"/>
        <s v="GLORIA-BLITAR_TAS TIDUR GGH-S (6 MOTIF)_75000" u="1"/>
        <s v="AL ULYA-JOMBANG_CUTTER TACO 88 BESAR_33000" u="1"/>
        <s v="AL ULYA-JOMBANG_LOOSE LEAF HOLO ALFA A5 ZODIAK_2250" u="1"/>
        <s v="AL ULYA-JOMBANG_BUKU TABUNGAN KOJIKO_365" u="1"/>
        <s v="LARIS BARU-MUNTILAN_BALON BL 100178 M/ P_74000" u="1"/>
        <s v="REJO AGUNG-JOMBANG_BUKU TABUNGAN KOJIKO_365" u="1"/>
        <s v="ROYYAN-SOLO_MEJA BELAJAR FANCY VAN ART_55000" u="1"/>
        <s v="ROYYAN-SOLO_PIANIKA ALTOZ KOPER BIRU_150000" u="1"/>
        <s v="INDOGLOBAL-PATI_GARISAN BESI YOEKER 30CM (5030) ORANYE_16000" u="1"/>
        <s v="INDOGLOBAL-PATI_ID CARD B2 IMPORT_425" u="1"/>
        <s v="INDOGLOBAL-PATI_PENCIL CASE MAGNET 8631 + CALL_12750" u="1"/>
        <s v="INDOGLOBAL-PATI_P CASE MAGNIT CALC A 1307_13500" u="1"/>
        <s v="NUSANTARA-SEMARANG_GARISAN SEGITIGA KOJIKO NO.12_135000" u="1"/>
        <s v="NUSANTARA-SEMARANG_BALON BL 100178 M/ P_70000" u="1"/>
        <s v="NUSANTARA-SEMARANG_BALON LKM 2200_70000" u="1"/>
        <s v="ANEKA-MALANG_PENSIL 2B COWRY FANCY_50000" u="1"/>
        <s v="SISWA-MUNTILAN_CLIPBOARD SQ FANCY HOLO 2 MUKA_70000" u="1"/>
        <s v="SISWA-MUNTILAN_CLIP BOARD 6688-TR TRANSP KOALA_95000" u="1"/>
        <s v="SISWA-MUNTILAN_CLIP BOARD ENTER ANTI API_50000" u="1"/>
        <s v="PERMATA-BLITAR_PAPAN W/B JL-115_25000" u="1"/>
        <s v="PERMATA-BLITAR_PAPAN W/B JL-116_30000" u="1"/>
        <s v="PERMATA-BLITAR_PAPAN W/B JL-117_35000" u="1"/>
        <s v="PERMATA-BLITAR_POMPA + BALON 16EA-1 (16)_15000" u="1"/>
        <s v="PERMATA-BLITAR_POMPA + BALON 2000 (10)_25000" u="1"/>
        <s v="PERMATA-BLITAR_BUKU MEWARNAI AS-0035 +STIKER_7500" u="1"/>
        <s v="PERMATA-BLITAR_BUKU MEWARNAI 2201 (4 GAMBAR)_7500" u="1"/>
        <s v="PERMATA-BLITAR_BUKU MEWARNAI 2251 (4 GAMBAR)_7916.66666666667" u="1"/>
        <s v="PERMATA-BLITAR_COLOURING BOOK DK -1801 MIX_110000" u="1"/>
        <s v="PERMATA-BLITAR_MAP TOPLA 3090 ORANYE_198000" u="1"/>
        <s v="PERMATA-BLITAR_MAP TOPLA 3090 KUNING_198000" u="1"/>
        <s v="PERMATA-BLITAR_MAP TOPLA 3090 HIJAU_198000" u="1"/>
        <s v="PERMATA-BLITAR_MAP TOPLA 3090 HITAM_198000" u="1"/>
        <s v="PERMATA-BLITAR_MAP TOPLA 3090 MERAH_198000" u="1"/>
        <s v="PERMATA-BLITAR_COLOURING BOOK DF 333-03 MIX_110000" u="1"/>
        <s v="EVERLYN-REMBANG_BP SF-266 HITAM_26475" u="1"/>
        <s v="IVONE-BUMIAYU_GARISAN BT NO.8 SEGITIGA_140880" u="1"/>
        <s v="IVONE-BUMIAYU_GARISAN BT NO.10 SEGITIGA_179780" u="1"/>
        <s v="INDOGLOBAL-PATI_NOTEBOOK SPIRAL JF-39A 001-003_11000" u="1"/>
        <s v="INDOGLOBAL-PATI_NOTEBOOK SPIRAL JF-39B 004-006_11000" u="1"/>
        <s v="INDOGLOBAL-PATI_NOTEBOOK SPIRAL JF-39C 007-009_11000" u="1"/>
        <s v="INDOGLOBAL-PATI_NOTEBOOK SPIRAL JF-39D 010-012_11000" u="1"/>
        <s v="INDOGLOBAL-PATI_KARET GELANG KECIL_6500" u="1"/>
        <s v="INDOGLOBAL-PATI_NB POCKET 25-10_18000" u="1"/>
        <s v="INDOGLOBAL-PATI_NB POCKET 2507_17000" u="1"/>
        <s v="INDOGLOBAL-PATI_AGENDA 50K BC-511 (35-50)_9000" u="1"/>
        <s v="INDOGLOBAL-PATI_NOTEBOOK SPIRAL 8417_13125" u="1"/>
        <s v="INDOGLOBAL-PATI_NOTEBOOK AA0920-3 (0929)_8333.33333333333" u="1"/>
        <s v="INDOGLOBAL-PATI_NOTEBOOK SPIRAL 1316_18750" u="1"/>
        <s v="INDOGLOBAL-PATI_LILIN TY 018 MAGIC_18000" u="1"/>
        <s v="INDOGLOBAL-PATI_GARISAN ROTARY BESAR_2500" u="1"/>
        <s v="INDOGLOBAL-PATI_ASAHAN DY 393 B KUCING (1 BOX=12 PCS)_18000" u="1"/>
        <s v="INDOGLOBAL-PATI_ASAHAN 395 B KELINCI (1 BOX=12 PCS)_18000" u="1"/>
        <s v="INDOGLOBAL-PATI_GLITTER GF-32_2187.5" u="1"/>
        <s v="INDOGLOBAL-PATI_GLITTER Y-01_16000" u="1"/>
        <s v="INDOGLOBAL-PATI_TALI ID CARD PEONY MERAH_450" u="1"/>
        <s v="INDOGLOBAL-PATI_TALI ID CARD PEONY KUNING_450" u="1"/>
        <s v="INDOGLOBAL-PATI_TALI ID CARD PEONY HIJAU_450" u="1"/>
        <s v="INDOGLOBAL-PATI_TALI ID CARD PEONY BIRU_450" u="1"/>
        <s v="INDOGLOBAL-PATI_TALI ID CARD PEONY HITAM_450" u="1"/>
        <s v="INDOGLOBAL-PATI_PC KLG B-905 MOBIL_11250" u="1"/>
        <s v="INDOGLOBAL-PATI_PENCIL CASE H-9905 KLG_11000" u="1"/>
        <s v="INDOGLOBAL-PATI_PENCIL CASE KALENG B233 MOBIL_18000" u="1"/>
        <s v="INDOGLOBAL-PATI_PENSIL CASE 17-01A_12000" u="1"/>
        <s v="EVERLYN-REMBANG_SKETCH BOOK A4 56183_25000" u="1"/>
        <s v="EVERLYN-REMBANG_SKETCH BOOK A4 56172_25000" u="1"/>
        <s v="MUBAROK-MRANGGEN_SPIDOL GOLDEN 838 12W_38500" u="1"/>
        <s v="MUBAROK-MRANGGEN_PENSIL TUKANG GW 500_240000" u="1"/>
        <s v="MUBAROK-MRANGGEN_GUNTING STAINLESS SQ 04 C WARNA_33000" u="1"/>
        <s v="MUBAROK-MRANGGEN_BP GEL DTIAN DT-221_18000" u="1"/>
        <s v="MUBAROK-MRANGGEN_BP GEL DT-236_18000" u="1"/>
        <s v="MUBAROK-MRANGGEN_BP GEL DTIAN DT-225_18000" u="1"/>
        <s v="MUBAROK-MRANGGEN_BP GEL DTIAN DT-233_18000" u="1"/>
        <s v="MUBAROK-MRANGGEN_BUKU TABUNGAN KOJIKO_375" u="1"/>
        <s v="PANTES-PLERET, BANTUL_PENSIL 921_2600" u="1"/>
        <s v="PANTES-PLERET, BANTUL_PENSIL 950_2600" u="1"/>
        <s v="PANTES-PLERET, BANTUL_PENSIL 902_2600" u="1"/>
        <s v="PANTES-PLERET, BANTUL_BP GEL + GANTUNGAN 9166_27500" u="1"/>
        <s v="PANTES-PLERET, BANTUL_BP GEL 702_2291.66666666667" u="1"/>
        <s v="PANTES-PLERET, BANTUL_BP GEL + GANTUNGAN A931_27500" u="1"/>
        <s v="PANTES-PLERET, BANTUL_JANGKA JF 8021_85000" u="1"/>
        <s v="PANTES-PLERET, BANTUL_PENSIL TF 788_110000" u="1"/>
        <s v="PANTES-PLERET, BANTUL_PENSIL TF 688_110000" u="1"/>
        <s v="PANTES-PLERET, BANTUL_PENSIL 2B KAYAGI KY-PF 3090_115000" u="1"/>
        <s v="PANTES-PLERET, BANTUL_PENSIL 2B KAYAGI KY-PF 3092_115000" u="1"/>
        <s v="PANTES-PLERET, BANTUL_BP GEL DTIAN DT-8803 + STIP_22500" u="1"/>
        <s v="PANTES-PLERET, BANTUL_BP GEL DTIAN DT-8801 + STIP_22500" u="1"/>
        <s v="PANTES-PLERET, BANTUL_BP GEL DTIAN DT-832 + STIP_22500" u="1"/>
        <s v="PANTES-PLERET, BANTUL_BP GEL + GANTUNGAN 221_20000" u="1"/>
        <s v="PANTES-PLERET, BANTUL_BP GEL DTIAN DT-222_20000" u="1"/>
        <s v="PANTES-PLERET, BANTUL_BP HITECH JOSS GP-168 0.28MM_28000" u="1"/>
        <s v="PANTES-PLERET, BANTUL_MECHPEN 0.5 BATIK TM 01600-B_27500" u="1"/>
        <s v="PANTES-PLERET, BANTUL_BP GEL KOALA GP-168_28000" u="1"/>
        <s v="PANTES-PLERET, BANTUL_BP GEL DTIAN A 93_13500" u="1"/>
        <s v="PANTES-PLERET, BANTUL_BP TF-3115 HIGHTECH KNOCK_40000" u="1"/>
        <s v="PANTES-PLERET, BANTUL_BP TIZO KLIK TG 3300_35000" u="1"/>
        <s v="PANTES-PLERET, BANTUL_MECHPEN TIZO TM 030-B_35000" u="1"/>
        <s v="PANTES-PLERET, BANTUL_BP GEL TF-1191 BODY WR 0.3MM HIGHTECH_30000" u="1"/>
        <s v="PANTES-PLERET, BANTUL_BP GEL KOALA GP-168-I COKLAT_32500" u="1"/>
        <s v="PANTES-PLERET, BANTUL_BP GEL KOALA GP-168-A MERAH_32500" u="1"/>
        <s v="PANTES-PLERET, BANTUL_BP GEL KOALA GP-168-D VL_32500" u="1"/>
        <s v="PANTES-PLERET, BANTUL_BP GEL KOALA GP-168-J KNG_32500" u="1"/>
        <s v="PANTES-PLERET, BANTUL_BP GEL KOALA GP-168-G PK_32500" u="1"/>
        <s v="PANTES-PLERET, BANTUL_BP GEL KOALA GP-168-E OR_32500" u="1"/>
        <s v="PANTES-PLERET, BANTUL_BP GEL KOALA GP-168-C HJ_32500" u="1"/>
        <s v="PANTES-PLERET, BANTUL_MECHPEN TIZO G 9005 A_20000" u="1"/>
        <s v="PANTES-PLERET, BANTUL_BP TIZO TG 31475F FANCY_23500" u="1"/>
        <s v="PANTES-PLERET, BANTUL_BP GEL MD-240 (36)_90000" u="1"/>
        <s v="PANTES-PLERET, BANTUL_GARISAN SABLON/GEOMETRI 098 (1 BOX=50 PCS)_10500" u="1"/>
        <s v="PANTES-PLERET, BANTUL_STIP W/B CLEAR B_52500" u="1"/>
        <s v="PANTES-PLERET, BANTUL_TAS TALI GG-03 BESAR GLITTER_142000" u="1"/>
        <s v="PANTES-PLERET, BANTUL_TAS JASMIN TANGGUNG_50000" u="1"/>
        <s v="PANTES-PLERET, BANTUL_TAS JASMIN BESAR_60000" u="1"/>
        <s v="PANTES-PLERET, BANTUL_TAS TALI GG-02 TANGGUNG GLITTER_115500" u="1"/>
        <s v="PANTES-PLERET, BANTUL_TAS TIDUR GGH-S (6 MOTIF)_75000" u="1"/>
        <s v="PANTES-PLERET, BANTUL_TAS TIDUR GGH-M (6 MOTIF)_100000" u="1"/>
        <s v="PANTES-PLERET, BANTUL_TAS TIDUR GGH-L (6 MOTIF)_125000" u="1"/>
        <s v="PANTES-PLERET, BANTUL_TAS KARUNG 50X35 (5035)_180000" u="1"/>
        <s v="PANTES-PLERET, BANTUL_MAP ZIPPER BENING / TRANSPARAN A6-16C_2000" u="1"/>
        <s v="PANTES-PLERET, BANTUL_MAP ZIPPER BENING / TRANSPARAN A5-16C_2500" u="1"/>
        <s v="PANTES-PLERET, BANTUL_MAP ZIPPER BENING / TRANSPARAN A4-16C_2916.66666666667" u="1"/>
        <s v="PANTES-PLERET, BANTUL_BALON METALIK HB LMS 2800 HB_110000" u="1"/>
        <s v="PANTES-PLERET, BANTUL_BALON LKM 2200_70000" u="1"/>
        <s v="PANTES-PLERET, BANTUL_BALON BL 10022_80000" u="1"/>
        <s v="PANTES-PLERET, BANTUL_BALON BL 100178 M/ P_80000" u="1"/>
        <s v="PANTES-PLERET, BANTUL_TAS KARUNG BERDIRI 27X33_125000" u="1"/>
        <s v="PANTES-PLERET, BANTUL_TAS KARUNG 30X20_8333.33333333333" u="1"/>
        <s v="PANTES-PLERET, BANTUL_TAS KARUNG 30X40_185000" u="1"/>
        <s v="PANTES-PLERET, BANTUL_TAS KARUNG BG12 007_125000" u="1"/>
        <s v="PANTES-PLERET, BANTUL_STICKER JBE-35_4000" u="1"/>
        <s v="PANTES-PLERET, BANTUL_STICKER JBE-30_10000" u="1"/>
        <s v="PANTES-PLERET, BANTUL_STICKER XTQ-F_5500" u="1"/>
        <s v="PANTES-PLERET, BANTUL_STICKER JBE-24_12500" u="1"/>
        <s v="PANTES-PLERET, BANTUL_STICKER KL-70_20000" u="1"/>
        <s v="PANTES-PLERET, BANTUL_HURUF 8102_250000" u="1"/>
        <s v="PANTES-PLERET, BANTUL_HURUF 8101_250000" u="1"/>
        <s v="PANTES-PLERET, BANTUL_P CASE XLG BD 194-26_22916.6666666667" u="1"/>
        <s v="PANTES-PLERET, BANTUL_P CASE XLG BD 193-27_22916.6666666667" u="1"/>
        <s v="PANTES-PLERET, BANTUL_P CASE XLG BD 331-23_16666.6666666667" u="1"/>
        <s v="PANTES-PLERET, BANTUL_P CASE XLG BD 191-27_25000" u="1"/>
        <s v="PANTES-PLERET, BANTUL_PENSIL CASE 5813_25000" u="1"/>
        <s v="PANTES-PLERET, BANTUL_P CASE REST B 132_160000" u="1"/>
        <s v="PANTES-PLERET, BANTUL_PENSIL CASE ZL-178-1 MOBIL K_12500" u="1"/>
        <s v="PANTES-PLERET, BANTUL_P CASE KLG KT 6601_170000" u="1"/>
        <s v="PANTES-PLERET, BANTUL_PC KLG B-905 MOBIL_16666.6666666667" u="1"/>
        <s v="PANTES-PLERET, BANTUL_ASAHAN TOPLES 623 KUROMI (1 TOP=52 PCS)_105000" u="1"/>
        <s v="PANTES-PLERET, BANTUL_ASAHAN TOPLES R-5857 KITTY (1 TOP=17PCS)_85000" u="1"/>
        <s v="PANTES-PLERET, BANTUL_ASAHAN TOPLES EX-09_13500" u="1"/>
        <s v="PANTES-PLERET, BANTUL_ASAHAN MEJA 9040 A RUMAH_27500" u="1"/>
        <s v="PANTES-PLERET, BANTUL_ASAHAN MEJA RC-9022_19000" u="1"/>
        <s v="PANTES-PLERET, BANTUL_ASAHAN MEJA TG3086A_18500" u="1"/>
        <s v="PANTES-PLERET, BANTUL_ASAHAN MEJA 7712_15000" u="1"/>
        <s v="PANTES-PLERET, BANTUL_ASAHAN MEJA RUMAH 906_17500" u="1"/>
        <s v="PANTES-PLERET, BANTUL_ASAHAN MEJA 007 ROBOT_27000" u="1"/>
        <s v="PANTES-PLERET, BANTUL_ASAHAN MEJA 814_25000" u="1"/>
        <s v="PANTES-PLERET, BANTUL_DISPENSER 0688/ 1000 G-J (1 BOX = 20 PCS)_8000" u="1"/>
        <s v="PANTES-PLERET, BANTUL_PAPAN W/B JL-115_25000" u="1"/>
        <s v="PANTES-PLERET, BANTUL_PAPAN W/B JL-116_30000" u="1"/>
        <s v="PANTES-PLERET, BANTUL_ASAHAN TT 910_50000" u="1"/>
        <s v="PANTES-PLERET, BANTUL_TAPE LK-22305_120000" u="1"/>
        <s v="PANTES-PLERET, BANTUL_ISOLASI 608_90000" u="1"/>
        <s v="PANTES-PLERET, BANTUL_ISOLASI GG-1503 METALIK (4 MOTIF)_950" u="1"/>
        <s v="PANTES-PLERET, BANTUL_TAPE 1503-CD_950" u="1"/>
        <s v="SISWA-MUNTILAN_BINDER NOTE HYB - 86801 A5_25000" u="1"/>
        <s v="SISWA-MUNTILAN_BINDER NOTE HYB - 86802 A5_25000" u="1"/>
        <s v="SISWA-MUNTILAN_BINDERNOTE B5 76205_32500" u="1"/>
        <s v="SISWA-MUNTILAN_BINDERNOTE B5 76208_32500" u="1"/>
        <s v="SISWA-MUNTILAN_BINDER NOTE JHYB - 03306 B5_32500" u="1"/>
        <s v="SISWA-MUNTILAN_CLIP BOARD TRANS FOLIO FANCY TR 2335_140000" u="1"/>
        <s v="SISWA-MUNTILAN_NOTES 156-80_33000" u="1"/>
        <s v="SISWA-MUNTILAN_NOTEBOOK  707-45_210000" u="1"/>
        <s v="SISWA-MUNTILAN_NOTEBOOK  A5-UN_210000" u="1"/>
        <s v="SISWA-MUNTILAN_NOTEBOOK  707-44_210000" u="1"/>
        <s v="SISWA-MUNTILAN_NOTEBOOK TALI A5-508_210000" u="1"/>
        <s v="SISWA-MUNTILAN_AGENDA 50K BC-511 (35-50)_12500" u="1"/>
        <s v="SISWA-MUNTILAN_AGENDA 50K BC-511 (35-50)_6500" u="1"/>
        <s v="SISWA-MUNTILAN_TAS BATIK T ALPINDO_27500" u="1"/>
        <s v="SISWA-MUNTILAN_TAS BATIK B ALPINDO_32500" u="1"/>
        <s v="SISWA-MUNTILAN_MAP FILE RESLETING B A6 (K)_52500" u="1"/>
        <s v="SISWA-MUNTILAN_MAP A6 KOTAK 03_50000" u="1"/>
        <s v="SISWA-MUNTILAN_MAP MICROTOP BT 53_55000" u="1"/>
        <s v="SISWA-MUNTILAN_SKETCH BOOK 8K 45001_30000" u="1"/>
        <s v="SISWA-MUNTILAN_SKETCH BOOK A4 56183_27500" u="1"/>
        <s v="SISWA-MUNTILAN_POMPA BALON_9000" u="1"/>
        <s v="SISWA-MUNTILAN_KARET PENTIL K_6000" u="1"/>
        <s v="SISWA-MUNTILAN_BALON BL 1002_87500" u="1"/>
        <s v="SISWA-MUNTILAN_BALON BL 100178 M/ P_68750" u="1"/>
        <s v="SISWA-MUNTILAN_BALON LMP 2200_67500" u="1"/>
        <s v="SISWA-MUNTILAN_BALON LKP 2200_67500" u="1"/>
        <s v="SISWA-MUNTILAN_BALON BL 1007_68750" u="1"/>
        <s v="SISWA-MUNTILAN_BK MEWARNAI ART A4 (8 DESIGN)_833.333333333333" u="1"/>
        <s v="SISWA-MUNTILAN_PAPAN W/B JL-115_25000" u="1"/>
        <s v="SISWA-MUNTILAN_PAPAN W/B JL-117_35000" u="1"/>
        <s v="SISWA-MUNTILAN_SEMPOA 8025_90000" u="1"/>
        <s v="SISWA-MUNTILAN_ASAHAN TOPLES 158 SANRIO (1 TOP=36 PCS)_75000" u="1"/>
        <s v="SISWA-MUNTILAN_ASAHAN TOPLES 8817 UNICORN (1 TOP=40 PCS)_70000" u="1"/>
        <s v="SISWA-MUNTILAN_ASAHAN TOPLES 8816 ASTRONOT (1 TOP=48 PCS)_80000" u="1"/>
        <s v="SISWA-MUNTILAN_MAGNET 8101_20833.3333333333" u="1"/>
        <s v="SISWA-MUNTILAN_MAGNET 8102_20833.3333333333" u="1"/>
        <s v="SISWA-MUNTILAN_MAGNET 8201 HURUF_175000" u="1"/>
        <s v="SISWA-MUNTILAN_MAGNET 8203 ANGKA_175000" u="1"/>
        <s v="SISWA-MUNTILAN_STUDY BOARD DJ2027_25000" u="1"/>
        <s v="SISWA-MUNTILAN_STUDY BOARD DJ3022_25000" u="1"/>
        <s v="SISWA-MUNTILAN_ASAHAN MEJA 655_24000" u="1"/>
        <s v="SISWA-MUNTILAN_NAME TAG DUS MERAH 301_700" u="1"/>
        <s v="SISWA-MUNTILAN_P CASE XLG BD 193-27_18500" u="1"/>
        <s v="SISWA-MUNTILAN_PENSIL CASE SH-8703_25000" u="1"/>
        <s v="SISWA-MUNTILAN_P CASE XLG BD 331-23_13000" u="1"/>
        <s v="SISWA-MUNTILAN_P CASE REST 9919_175000" u="1"/>
        <s v="SISWA-MUNTILAN_PC 6675 2 ZIPPER MIX TANPA MIKA_10000" u="1"/>
        <s v="SISWA-MUNTILAN_PENSIL CASE 5871_25000" u="1"/>
        <s v="SISWA-MUNTILAN_PENSIL CASE 5851_25000" u="1"/>
        <s v="SISWA-MUNTILAN_PENCIL CASE 5864_25000" u="1"/>
        <s v="SISWA-MUNTILAN_PENSIL CASE 5872_27083.3333333333" u="1"/>
        <s v="SISWA-MUNTILAN_PENSIL CASE SH-8702_25000" u="1"/>
        <s v="SISWA-MUNTILAN_PENCIL CASE XLG BD786_23750" u="1"/>
        <s v="SISWA-MUNTILAN_PENCIL CASE XLG BD838_24166.6666666667" u="1"/>
        <s v="SISWA-MUNTILAN_PENCIL CASE 5866_25000" u="1"/>
        <s v="SISWA-MUNTILAN_PENSIL CASE 5850_25000" u="1"/>
        <s v="SISWA-MUNTILAN_PC MAGNIT A 6682_29166.6666666667" u="1"/>
        <s v="SISWA-MUNTILAN_PENSIL CASE A-1037 + CAL_15000" u="1"/>
        <s v="SISWA-MUNTILAN_PENSIL CASE 6A-26_18750" u="1"/>
        <s v="SISWA-MUNTILAN_PENSIL CASE AC-2893-3_12500" u="1"/>
        <s v="SISWA-MUNTILAN_P CASE DZ 00613_150000" u="1"/>
        <s v="SISWA-MUNTILAN_BP HITECH JOSS GP-168 0.28MM_25000" u="1"/>
        <s v="SISWA-MUNTILAN_BP GEL TF-1190 0.3MM HIGHTECH (H)_28500" u="1"/>
        <s v="SISWA-MUNTILAN_CRAYON PUTAR FANCY 1011/2011 PENDEK CEWEK COWOK 12W_150000" u="1"/>
        <s v="SISWA-MUNTILAN_CAT ACRYLIC TF 001_200000" u="1"/>
        <s v="SISWA-MUNTILAN_CAT ACRYLIC COLOUR TF AC-002_275000" u="1"/>
        <s v="SISWA-MUNTILAN_PW KY CP 1224_150000" u="1"/>
        <s v="SISWA-MUNTILAN_CAT ACRYLIC COLOUR TF AC-006M METALIC_216000" u="1"/>
        <s v="SISWA-MUNTILAN_CAT ACRYLIC COLOUR TF AC-004N NEON_216000" u="1"/>
        <s v="SISWA-MUNTILAN_JANGKA MS-4001 KOALA_80000" u="1"/>
        <s v="SISWA-MUNTILAN_JANGKA JOSS MS-403_30000" u="1"/>
        <s v="SISWA-MUNTILAN_PENSIL 2B KAYAGI KY-PF 3092_96000" u="1"/>
        <s v="SISWA-MUNTILAN_PENSIL 2B KAYAGI KY-PF 3090_96000" u="1"/>
        <s v="SISWA-MUNTILAN_BP GEL DTIAN DT-8801 + STIP_20000" u="1"/>
        <s v="SISWA-MUNTILAN_BP GEL 936_1125" u="1"/>
        <s v="SISWA-MUNTILAN_BP GEL DTIAN 8807_13500" u="1"/>
        <s v="SISWA-MUNTILAN_BP TIZO KLIK TG 3300_27000" u="1"/>
        <s v="SISWA-MUNTILAN_BP GEL ZHIXIN G 5017_18250" u="1"/>
        <s v="SISWA-MUNTILAN_BP GEL TIZO 31035F FANCY_18250" u="1"/>
        <s v="SISWA-MUNTILAN_MECHPEN TIZO G 9006 A_15000" u="1"/>
        <s v="SISWA-MUNTILAN_BP GEL TIZO 1.0 TG31580_47500" u="1"/>
        <s v="SISWA-MUNTILAN_BP DEBOZZ DB-530_21000" u="1"/>
        <s v="SISWA-MUNTILAN_MECHPEN TIZO G 9008 A_15000" u="1"/>
        <s v="SISWA-MUNTILAN_BP 4W TOZCHA 8401_27500" u="1"/>
        <s v="SISWA-MUNTILAN_BP GEL TIZO TG 348F FANCY_18250" u="1"/>
        <s v="SISWA-MUNTILAN_BP GEL TIZO 30801F S3 FANCY_18250" u="1"/>
        <s v="SISWA-MUNTILAN_JANGKA JF 8021_85000" u="1"/>
        <s v="SISWA-MUNTILAN_MECHPEN TIZO G 09312 (24PCS)_30000" u="1"/>
        <s v="SISWA-MUNTILAN_MECHPEN TIZO G 09301 (24PCS)_30000" u="1"/>
        <s v="SISWA-MUNTILAN_GARISAN SET 20CM 8208 (1 BOX=40 PCS)_3250" u="1"/>
        <s v="SISWA-MUNTILAN_GARISAN SET 20CM 8182 (1 BOX=40 PCS)_3250" u="1"/>
        <s v="SISWA-MUNTILAN_GARISAN SET 20CM 8177 (1 BOX=40 PCS)_3250" u="1"/>
        <s v="SISWA-MUNTILAN_GARISAN ALUMUNIUM KOALA 15CM GA-815_3958.33333333333" u="1"/>
        <s v="SISWA-MUNTILAN_GARISAN ALUMINIUM KOALA 20CM_4791.66666666667" u="1"/>
        <s v="SISWA-MUNTILAN_BOX FILE KANCING LIPAT ENTER HITAM_160000" u="1"/>
        <s v="SISWA-MUNTILAN_BOX FILE LIPAT ENTER BIRU_160000" u="1"/>
        <s v="SISWA-MUNTILAN_GARISAN ALUMINIUM KOALA 30CM_5833.33333333333" u="1"/>
        <s v="SISWA-MUNTILAN_GARISAN BESI ENTER 30CM TEBAL_40000" u="1"/>
        <s v="SISWA-MUNTILAN_GARISAN MIKA DEBOZZ 30CM DB P 072_30000" u="1"/>
        <s v="SISWA-MUNTILAN_GARISAN 30CM DF 3109_1875" u="1"/>
        <s v="SISWA-MUNTILAN_GARISAN BESI 30CM GLITER HS 1906 (9030)_75000" u="1"/>
        <s v="SISWA-MUNTILAN_GARISAN ELASTIS WALITO 15CM GR-2301_57000" u="1"/>
        <s v="SISWA-MUNTILAN_GUNTING JUNIOR J 100_37500" u="1"/>
        <s v="SISWA-MUNTILAN_GUNTING JUNIOR J-500_75000" u="1"/>
        <s v="SISWA-MUNTILAN_MAP REST LBD 027_85000" u="1"/>
        <s v="SISWA-MUNTILAN_BINDER NOTE HYB - 86804 A5_25000" u="1"/>
        <s v="SISWA-MUNTILAN_EXPANDING FILE FQB-38710_37500" u="1"/>
        <s v="SISWA-MUNTILAN_BP GEL TF-1191 BODY WR 0.3MM HIGHTECH_28500" u="1"/>
        <s v="SISWA-MUNTILAN_ACRYLIC A6 11X16_21000" u="1"/>
        <s v="SISWA-MUNTILAN_ASAHAN + STIP 6035_22500" u="1"/>
        <s v="AL ULYA-JOMBANG_TAS TALI GG-02 TANGGUNG GILAP_100000" u="1"/>
        <s v="AL ULYA-JOMBANG_TAS TALI GG-03 BESAR GILAP_120000" u="1"/>
        <s v="AL ULYA-JOMBANG_TAS TALI GG-01 KECIL GILAP_60000" u="1"/>
        <s v="AL ULYA-JOMBANG_TAS TUTUP PITA KADO FG-301 BESAR_84500" u="1"/>
        <s v="AL ULYA-JOMBANG_TAS TUTUP PITA KADO FG-201 TANGGUNG_68750" u="1"/>
        <s v="AL ULYA-JOMBANG_TAS TALI GG-03 BESAR GLITTER_135000" u="1"/>
        <s v="AL ULYA-JOMBANG_TAS TALI GG-02 TANGGUNG GLITTER_105000" u="1"/>
        <s v="AL ULYA-JOMBANG_TAS TALI GG-01 KECIL GLITTER_65000" u="1"/>
        <s v="AL ULYA-JOMBANG_TAS TIDUR GGH-L (6 MOTIF)_125000" u="1"/>
        <s v="AL ULYA-JOMBANG_TAS TIDUR GGH-M (6 MOTIF)_100000" u="1"/>
        <s v="LANTIKYA-JOMBANG_ISI GEL PEN DTIAN GR-088 (ISI 6 PCS TABUNG)_102000" u="1"/>
        <s v="LANTIKYA-JOMBANG_GARISAN SABLON/GEOMETRI 098 (1 BOX=50 PCS)_10500" u="1"/>
        <s v="LANTIKYA-JOMBANG_GARISAN SABLON/GEOMETRI 095 (1 BOX=50 PCS)_10500" u="1"/>
        <s v="LANTIKYA-JOMBANG_GARISAN SET 20CM 8208 (1 BOX=40 PCS)_3750" u="1"/>
        <s v="LANTIKYA-JOMBANG_GARISAN SET 20CM 8182 (1 BOX=40 PCS)_3750" u="1"/>
        <s v="LANTIKYA-JOMBANG_GARISAN SET 20CM 8177 (1 BOX=40 PCS)_3750" u="1"/>
        <s v="LANTIKYA-JOMBANG_TIPEX KERTAS NO. 8545_108000" u="1"/>
        <s v="LANTIKYA-JOMBANG_TIPEX KERTAS NO. 8587_108000" u="1"/>
        <s v="LANTIKYA-JOMBANG_TIPEX KERTAS NO. 8588_108000" u="1"/>
        <s v="LANTIKYA-JOMBANG_TIPEX KERTAS NO. 8575_108000" u="1"/>
        <s v="LANTIKYA-JOMBANG_TIPEX KERTAS NO. 8589_108000" u="1"/>
        <s v="LANTIKYA-JOMBANG_PENSIL 941_2100" u="1"/>
        <s v="LANTIKYA-JOMBANG_PENSIL 923_2100" u="1"/>
        <s v="LANTIKYA-JOMBANG_BP TF G 3114 0.3MM HIGHTECH KNOCK_35000" u="1"/>
        <s v="LANTIKYA-JOMBANG_BP TF-3115 HIGHTECH KNOCK_35000" u="1"/>
        <s v="LANTIKYA-JOMBANG_KOMPAS ARAH KAPAL DOS BIRU_110000" u="1"/>
        <s v="LANTIKYA-JOMBANG_PENSIL 2B KAYAGI KY-PF 3092_104000" u="1"/>
        <s v="LANTIKYA-JOMBANG_PENSIL 2B KAYAGI KY-PF 3091_104000" u="1"/>
        <s v="LANTIKYA-JOMBANG_PENSIL TF 788_100000" u="1"/>
        <s v="LANTIKYA-JOMBANG_PENSIL TF 168_100000" u="1"/>
        <s v="LANTIKYA-JOMBANG_BP GEL + GANTUNGAN A931_24000" u="1"/>
        <s v="LANTIKYA-JOMBANG_BP GEL MD-257 GURITA (36)_90000" u="1"/>
        <s v="LANTIKYA-JOMBANG_BP TF 1022_15000" u="1"/>
        <s v="LANTIKYA-JOMBANG_BALLPEN TF-729 4W_49000" u="1"/>
        <s v="LANTIKYA-JOMBANG_PW PASTEL TF 195 12W_138000" u="1"/>
        <s v="LANTIKYA-JOMBANG_STABILLO BRUSH MARKER PEN WB TF-1050 12W_16000" u="1"/>
        <s v="LANTIKYA-JOMBANG_CAT ACRYLIC TF 001_210000" u="1"/>
        <s v="LANTIKYA-JOMBANG_OIL PASTEL HW 12_75000" u="1"/>
        <s v="LANTIKYA-JOMBANG_GARISAN BESI ENTER 30CM TEBAL_42000" u="1"/>
        <s v="LANTIKYA-JOMBANG_MECHPEN TIZO TM 030A-2_32500" u="1"/>
        <s v="LANTIKYA-JOMBANG_MECHPEN TIZO G 9008 A_15500" u="1"/>
        <s v="LANTIKYA-JOMBANG_MECHPEN TIZO G 9005 A_15500" u="1"/>
        <s v="LANTIKYA-JOMBANG_BP GEL 708_22500" u="1"/>
        <s v="LANTIKYA-JOMBANG_BP GEL KOALA GP-168-A MERAH_26000" u="1"/>
        <s v="LANTIKYA-JOMBANG_BP GEL CS-G208_27500" u="1"/>
        <s v="LANTIKYA-JOMBANG_W COLOR 12W 2183910W_175000" u="1"/>
        <s v="LANTIKYA-JOMBANG_TIPEX KERTAS NO.5026_51000" u="1"/>
        <s v="LANTIKYA-JOMBANG_LILIN GOLD NO.1_36000" u="1"/>
        <s v="LANTIKYA-JOMBANG_LILIN GOLD NO.2_36000" u="1"/>
        <s v="LANTIKYA-JOMBANG_LILIN GOLD NO.3_36000" u="1"/>
        <s v="LANTIKYA-JOMBANG_LILIN GOLD NO.4_36000" u="1"/>
        <s v="LANTIKYA-JOMBANG_LILIN GOLD NO.5_36000" u="1"/>
        <s v="LANTIKYA-JOMBANG_LILIN GOLD NO.6_36000" u="1"/>
        <s v="LANTIKYA-JOMBANG_LILIN GOLD NO.7_36000" u="1"/>
        <s v="LANTIKYA-JOMBANG_LILIN GOLD NO.8_36000" u="1"/>
        <s v="LANTIKYA-JOMBANG_LILIN GOLD NO.9_36000" u="1"/>
        <s v="LANTIKYA-JOMBANG_LILIN GOLD NO.0_36000" u="1"/>
        <s v="LANTIKYA-JOMBANG_AGENDA 50K BC-511 (35-50)_12000" u="1"/>
        <s v="LANTIKYA-JOMBANG_BUKU MEWARNAI 1807 +STIKER (4 GAMBAR)_9166.66666666667" u="1"/>
        <s v="LANTIKYA-JOMBANG_BUKU MEWARNAI 876 (4 GAMBAR)_7500" u="1"/>
        <s v="LANTIKYA-JOMBANG_BUKU MEWARNAI 2301 (4 GAMBAR)_7500" u="1"/>
        <s v="LANTIKYA-JOMBANG_BUKU MEWARNAI AS-0035 +STIKER_7500" u="1"/>
        <s v="LANTIKYA-JOMBANG_TAS TIDUR GGH-L (6 MOTIF)_125000" u="1"/>
        <s v="LANTIKYA-JOMBANG_TAS TIDUR GGH-M (6 MOTIF)_100000" u="1"/>
        <s v="LANTIKYA-JOMBANG_KUAS TF-2620_17000" u="1"/>
        <s v="LANTIKYA-JOMBANG_KUAS 21839-6HP_11000" u="1"/>
        <s v="LANTIKYA-JOMBANG_KUAS 21839-10B_25000" u="1"/>
        <s v="LANTIKYA-JOMBANG_KUAS SET E02_9000" u="1"/>
        <s v="LANTIKYA-JOMBANG_STICK NOTE TF 654-8C_8500" u="1"/>
        <s v="LANTIKYA-JOMBANG_STICK NOTE TF 654 5C_4500" u="1"/>
        <s v="LANTIKYA-JOMBANG_STICK NOTE TF 0244 (400LB)_15000" u="1"/>
        <s v="LANTIKYA-JOMBANG_KUAS 21839-7H_15000" u="1"/>
        <s v="LANTIKYA-JOMBANG_ISOLASI 608_90000" u="1"/>
        <s v="LANTIKYA-JOMBANG_ASAHAN TOPLES 8817 UNICORN (1 TOP=40 PCS)_70000" u="1"/>
        <s v="LANTIKYA-JOMBANG_ASAHAN TOPLES 8816 ASTRONOT (1 TOP=48 PCS)_84000" u="1"/>
        <s v="LANTIKYA-JOMBANG_ASAHAN TOPLES R-5857 KITTY (1 TOP=17PCS)_72000" u="1"/>
        <s v="LANTIKYA-JOMBANG_P CASE XLG BD 191-27_19500" u="1"/>
        <s v="LANTIKYA-JOMBANG_P CASE XLG BD 331-23_12500" u="1"/>
        <s v="LANTIKYA-JOMBANG_TUSUK SURAT XINGLI XL-001_80000" u="1"/>
        <s v="LANTIKYA-JOMBANG_ASAHAN TIKO 0531 (1 BOX =24 PCS)_126000" u="1"/>
        <s v="LANTIKYA-JOMBANG_ASAHAN TIKO 544 (24)_240000" u="1"/>
        <s v="LANTIKYA-JOMBANG_MECHPEN TIZO TM 030-B_32500" u="1"/>
        <s v="LANTIKYA-JOMBANG_CAT ACRYLIC COLOUR TF AC-002_282000" u="1"/>
        <s v="TWINS-SEMARANG_BALON BL 100178 M/ P_70000" u="1"/>
        <s v="TWINS-SEMARANG_TEROMPET TR OW-02_20000" u="1"/>
        <s v="TWINS-SEMARANG_TIPEX KERTAS NO.5031_57500" u="1"/>
        <s v="TWINS-SEMARANG_TIPEX KERTAS 8243_85000" u="1"/>
        <s v="TWINS-SEMARANG_TIPEX KERTAS SET XB-B221_108000" u="1"/>
        <s v="CHAMPION-YOGYA_GARISAN MIKA 30CM ENTER 675_9000" u="1"/>
        <s v="RITA-WONOSOBO_BP GEL MD-240 (36)_105000" u="1"/>
        <s v="RITA-WONOSOBO_PENCIL CASE B-118_175000" u="1"/>
        <s v="MEDIA-CILACAP_MAP L SIKA AC-105 PUTIH_10400" u="1"/>
        <s v="MEDIA-CILACAP_STIP W/B ENTER 803 B_30000" u="1"/>
        <s v="MEDIA-CILACAP_TINTA 20MM (1 LINE)_5000" u="1"/>
        <s v="MEDIA-CILACAP_KERTAS KREP JERSY M/P KECIL_7500" u="1"/>
        <s v="MEDIA-CILACAP_ID CARD 501 PUTIH_1250" u="1"/>
        <s v="MEDIA-CILACAP_MESIN TEMBAK 188 JUMBO_35000" u="1"/>
        <s v="MEDIA-CILACAP_TALI ID CARD PEONY KUNING_450" u="1"/>
        <s v="MEDIA-CILACAP_TALI ID CARD PEONY ORANYE_450" u="1"/>
        <s v="SISWA-KUTOARJO_STABILLO SF-219_24000" u="1"/>
        <s v="PERDANA-BREBES_GARISAN BT NO.6 SEGITIGA_63180" u="1"/>
        <s v="EVERLYN-REMBANG_PIANIKA LOVELY BIRU_100000" u="1"/>
        <s v="EVERLYN-REMBANG_PIANIKA LOVELY PINK_100000" u="1"/>
        <s v="HANSA-SEMARANG_BP X DATA M1_72500" u="1"/>
        <s v="HANSA-SEMARANG_BP X DATA M2_72500" u="1"/>
        <s v="MANGGALA SAKTI-MALANG_BP X DATA M1_75000" u="1"/>
        <s v="METRO-PURWOKERTO_PELNA LAPTOP TABLE (MEJA BELAJAR PELNA)_70000" u="1"/>
        <s v="ANEKA-MALANG_BP X DATA M1_75000" u="1"/>
        <s v="ANEKA-MALANG_BENDERA MERAH/ PUTIH TALI TRISULA_3000" u="1"/>
        <s v="MERPATI-MALANG_BP X DATA M1_75000" u="1"/>
        <s v="MERPATI-MALANG_TALI ID CARD PEONY PUTIH_425" u="1"/>
        <s v="CASH-SEMARANG_ASAHAN PAYU 830 KUPU-KUPU_13500" u="1"/>
        <s v="CASH-SEMARANG_BP PELNA ULIR 01 HT_72000.00000288" u="1"/>
        <s v="CASH-SEMARANG_ASAHAN MEJA 009 ROBOT_28000" u="1"/>
        <s v="CASH-SEMARANG_PIANIKA LOVELY BIRU_100000" u="1"/>
        <s v="TWINS-SEMARANG_BUKU MEWARNAI 2201 (4 GAMBAR)_3500" u="1"/>
        <s v="TWINS-SEMARANG_BUKU MEWARNAI CB 812 JB SIKA_40000" u="1"/>
        <s v="TWINS-SEMARANG_BUKU MEWARNAI BJP_40000" u="1"/>
        <s v="TWINS-SEMARANG_TIPEX KERTAS NO. 9497_45000" u="1"/>
        <s v="TWINS-SEMARANG_TIPEX KERTAS NO. 8588_120000" u="1"/>
        <s v="TWINS-SEMARANG_KARTU ABSENSI KOJIKO DUS MERAH_20000" u="1"/>
        <s v="TWINS-SEMARANG_GARISAN BUSUR LINGKARAN TF 1989_15000" u="1"/>
        <s v="TWINS-SEMARANG_PITA TARIK 15-30_8500" u="1"/>
        <s v="TWINS-SEMARANG_PITA TARIK/KADO 30 JC_7500" u="1"/>
        <s v="MERDEKA-BOYOLALI_STAPLER (GUN TACKER) 1008F JOSS_60000" u="1"/>
        <s v="MERDEKA-BOYOLALI_GARISAN BUSUR ENTER NO. 4 PLST BIRU_9250" u="1"/>
        <s v="MERDEKA-BOYOLALI_PENSIL 2B KAYAGI PF3093_100000" u="1"/>
        <s v="MERDEKA-BOYOLALI_PENSIL 2B KAYAGI KY-PF 3091_100000" u="1"/>
        <s v="MERDEKA-BOYOLALI_PENSIL KAYAGI 3062_100000" u="1"/>
        <s v="MERDEKA-BOYOLALI_PENSIL 2B KAYAGI 3053_100000" u="1"/>
        <s v="MERDEKA-BOYOLALI_ASAHAN TOPLES GOLDEN (24)_12500" u="1"/>
        <s v="LESTARI ADHI-MUNTILAN_STIP SP 6035_22500" u="1"/>
        <s v="LESTARI ADHI-MUNTILAN_ASAHAN TOPLES 158 SANRIO (1 TOP=36 PCS)_75000" u="1"/>
        <s v="LESTARI ADHI-MUNTILAN_ASAHAN TOPLES 623 KUROMI (1 TOP=52 PCS)_100000" u="1"/>
        <s v="LESTARI ADHI-MUNTILAN_PC RET COOL ZONE 8848_125000" u="1"/>
        <s v="LESTARI ADHI-MUNTILAN_PENSIL CASE 5872_25000" u="1"/>
        <s v="LESTARI ADHI-MUNTILAN_STICKER JBE-34_8500" u="1"/>
        <s v="LESTARI ADHI-MUNTILAN_STICKER JBE-35_4000" u="1"/>
        <s v="LESTARI ADHI-MUNTILAN_STICKER NAMA FANCY_25000" u="1"/>
        <s v="LESTARI ADHI-MUNTILAN_BINDERNOTE B5 76208_32500" u="1"/>
        <s v="LESTARI ADHI-MUNTILAN_BINDER NOTE JHYB - 89706 A5_25000" u="1"/>
        <s v="LESTARI ADHI-MUNTILAN_MAP ZIPPER BENING / TRANSPARAN MICROTOP DATA F 53_22500" u="1"/>
        <s v="LESTARI ADHI-MUNTILAN_MAP FILE RET 1802-2 A5_3958.33333333333" u="1"/>
        <s v="LESTARI ADHI-MUNTILAN_BP GEL ZUI XUA HY-1020 HITAM_12000" u="1"/>
        <s v="LESTARI ADHI-MUNTILAN_BP GEL MD-240 (36)_90000" u="1"/>
        <s v="LESTARI ADHI-MUNTILAN_STOPMAP BATIK_1600" u="1"/>
        <s v="LESTARI ADHI-MUNTILAN_PITA KADO 30 KUNING_4000" u="1"/>
        <s v="LESTARI ADHI-MUNTILAN_MAP ZIPPER A5 MOSHI-MOSHI_35000" u="1"/>
        <s v="LESTARI ADHI-MUNTILAN_PENSIL 938_2250" u="1"/>
        <s v="LESTARI ADHI-MUNTILAN_PENSIL 902_2250" u="1"/>
        <s v="LESTARI ADHI-MUNTILAN_BENSIA 03LM4 (6202)_73500" u="1"/>
        <s v="LESTARI ADHI-MUNTILAN_MINI DIARY 120_4166.66666666667" u="1"/>
        <s v="LESTARI ADHI-MUNTILAN_PW INFICO 12W PDK 1235_40000" u="1"/>
        <s v="SBM-SEMARANG_KUAS MONTANA NO 1_12500" u="1"/>
        <s v="SBM-SEMARANG_KUAS MONTANA NO 2_15000" u="1"/>
        <s v="SBM-SEMARANG_GUNTING KUKU 777 H 211 B_30000" u="1"/>
        <s v="PANTES-BANTUL_DISPENSER CAMAT_52500" u="1"/>
        <s v="PANTES-BANTUL_PAPAN WHITE BOARD XG POLOS 30 X 40_30000" u="1"/>
        <s v="PANTES-BANTUL_ID CARD 2 SISI TRANSPARANT HITAM_1400" u="1"/>
        <s v="PANTES-BANTUL_DISPENSER 0688/ 1000 G-J (1 BOX = 20 PCS)_8000" u="1"/>
        <s v="PANTES-BANTUL_DISPENSER KENJOY 25_7000" u="1"/>
        <s v="PANTES-BANTUL_TAPE LK-22305_120000" u="1"/>
        <s v="PANTES-BANTUL_ISOLASI 608_90000" u="1"/>
        <s v="PANTES-BANTUL_MAGNIT 034_70000" u="1"/>
        <s v="PANTES-BANTUL_MAGNET 504_160000" u="1"/>
        <s v="PANTES-BANTUL_MAGNIT 3015_285000" u="1"/>
        <s v="PANTES-BANTUL_MAGNET 002_25000" u="1"/>
        <s v="PANTES-BANTUL_MAGNET X4008_15833.3333333333" u="1"/>
        <s v="PANTES-BANTUL_PAPAN W/B JL-117_35000" u="1"/>
        <s v="PANTES-BANTUL_KERTAS KREP JERSY M/P KECIL_7500" u="1"/>
        <s v="PANTES-BANTUL_CLEAR HOLDER UTN CH 080 MERAH_500000" u="1"/>
        <s v="PANTES-BANTUL_CLEAR HOLDER UTN CH 080 HITAM_500000" u="1"/>
        <s v="PANTES-BANTUL_CLEAR HOLDER UTN CH 080 HIJAU_500000" u="1"/>
        <s v="PANTES-BANTUL_CLEAR HOLDER UTN CH 100 HIJAU_575000" u="1"/>
        <s v="PANTES-BANTUL_CLEAR HOLDER UTN CH 100 BIRU_575000" u="1"/>
        <s v="PANTES-BANTUL_CLEAR HOLDER UTN CH 100 ORANYE_575000" u="1"/>
        <s v="PANTES-BANTUL_CLIP FILE YUSHINCA 318 HT_240000" u="1"/>
        <s v="PANTES-BANTUL_LILIN TY 018 MAGIC_22000" u="1"/>
        <s v="PANTES-BANTUL_BALON BL 100178 M/ P_80000" u="1"/>
        <s v="PANTES-BANTUL_MAP FILE EN 1020_50000" u="1"/>
        <s v="PANTES-BANTUL_MAP FILE EN 0103F_50000" u="1"/>
        <s v="PANTES-BANTUL_MAP/ ZIPPER BAG TRIX EN 1101_50000" u="1"/>
        <s v="PANTES-BANTUL_MAP FILE EN 1023 FC_50000" u="1"/>
        <s v="PANTES-BANTUL_MAP FILE EN 1105 F_50000" u="1"/>
        <s v="PANTES-BANTUL_TAS KARUNG 70X70 (7070)_375000" u="1"/>
        <s v="PANTES-BANTUL_TAS KARUNG 50X35 (5035)_180000" u="1"/>
        <s v="PANTES-BANTUL_BP GEL MD-257 GURITA (36)_90000" u="1"/>
        <s v="PANTES-BANTUL_PISAU LIPAT WARNA_42000" u="1"/>
        <s v="PANTES-BANTUL_PENCIL CASE B-118_150000" u="1"/>
        <s v="PANTES-BANTUL_P CASE B 122_12500" u="1"/>
        <s v="PANTES-BANTUL_P CASE K 126_11666" u="1"/>
        <s v="PANTES-BANTUL_P CASE K 98_10416" u="1"/>
        <s v="PANTES-BANTUL_BOOK END SB-8899_25000" u="1"/>
        <s v="PANTES-BANTUL_PENSIL KAYAGI 2B KYPF 3038_115000" u="1"/>
        <s v="PANTES-BANTUL_GARISAN ZH-251 20 CM_1750" u="1"/>
        <s v="PANTES-BANTUL_BP HITECH JOSS GP-168 0.28MM_28000" u="1"/>
        <s v="PANTES-BANTUL_PENSIL CASE A-1359_31250" u="1"/>
        <s v="PANTES-BANTUL_P CASE KLG 1915_18750" u="1"/>
        <s v="PANTES-BANTUL_PC KLG AD 070_14583" u="1"/>
        <s v="PANTES-BANTUL_PC MAGNIT AZ 3302_16666" u="1"/>
        <s v="PANTES-BANTUL_PENSIL CASE A-1037 + CAL_20833" u="1"/>
        <s v="PANTES-BANTUL_PC MAGNIT A 6682_29166" u="1"/>
        <s v="PANTES-BANTUL_P CASE MAGNIT 8090_16666" u="1"/>
        <s v="PANTES-BANTUL_PENSIL CASE KW-1717_60416" u="1"/>
        <s v="PANTES-BANTUL_PC MAGNIT A853_25000" u="1"/>
        <s v="PANTES-BANTUL_P CASE BOX MAGNIT GF 09_9166" u="1"/>
        <s v="PANTES-BANTUL_PC KARTON WY 1270 BLK_12500" u="1"/>
        <s v="PANTES-BANTUL_PC BOX P1036_8333" u="1"/>
        <s v="PANTES-BANTUL_MAP REST WORRY_45000" u="1"/>
        <s v="MAHKOTA-TEMANGGUNG_BALON BL 100178 M/ P_68750" u="1"/>
        <s v="MAHKOTA-TEMANGGUNG_GARISAN SET 20CM 8177 (1 BOX=40 PCS)_3000" u="1"/>
        <s v="MAHKOTA-TEMANGGUNG_GARISAN SET 20CM 8182 (1 BOX=40 PCS)_3000" u="1"/>
        <s v="MAHKOTA-TEMANGGUNG_GARISAN SET 20CM 8208 (1 BOX=40 PCS)_3000" u="1"/>
        <s v="MAHKOTA-TEMANGGUNG_GARISAN BESI YOEKER 30CM (5030) ORANYE_17000" u="1"/>
        <s v="MAHKOTA-TEMANGGUNG_GARISAN BUTTERFLY BT 30CM_26780" u="1"/>
        <s v="MAHKOTA-TEMANGGUNG_TAS TIDUR GGH-S (6 MOTIF)_75000" u="1"/>
        <s v="KURNIA-BANTUL_DISPENSER KENJOY 25_7000" u="1"/>
        <s v="KURNIA-BANTUL_DISPENSER KUROMI_25000" u="1"/>
        <s v="KURNIA-BANTUL_POMPA + BALON 16EA-1 (16)_15000" u="1"/>
        <s v="KURNIA-BANTUL_CLIP BOARD TRANS FOLIO FANCY TR 2335_160000" u="1"/>
        <s v="KURNIA-BANTUL_BINDER NOTE JHYB - 03305 B5_32500" u="1"/>
        <s v="KURNIA-BANTUL_BINDER NOTE JHYB - 03303 B5_32500" u="1"/>
        <s v="KURNIA-BANTUL_BINDER NOTE HYB - 15803 B5_32500" u="1"/>
        <s v="KURNIA-BANTUL_BINDER NOTE JHYB - 64840 A5_25000" u="1"/>
        <s v="KURNIA-BANTUL_BINDER NOTE HYB - 86801 A5_25000" u="1"/>
        <s v="KURNIA-BANTUL_BINDER NOTE HYB - 86803 A5_25000" u="1"/>
        <s v="KURNIA-BANTUL_EXPANDING FILE FQB-38710_41666.6666666667" u="1"/>
        <s v="KURNIA-BANTUL_EXPANDING FILE V-TECH 4511 B5_300000" u="1"/>
        <s v="KURNIA-BANTUL_MAP ZIPPER BENING / TRANSPARAN A6-16C_2000" u="1"/>
        <s v="KURNIA-BANTUL_MAP ZIPPER BENING / TRANSPARAN A5-16C_2500" u="1"/>
        <s v="KURNIA-BANTUL_EXPANDING FILE FQB-95309_41666.6666666667" u="1"/>
        <s v="KURNIA-BANTUL_MESIN TEMBAK BIXDONE HE E2010 KECIL_27000" u="1"/>
        <s v="KURNIA-BANTUL_EXPANDING FILE 8LFQB - 55333 + GANTUNGAN_29166.6666666667" u="1"/>
        <s v="KURNIA-BANTUL_EXPANDING FILE DKFQB-5901_25000" u="1"/>
        <s v="KURNIA-BANTUL_KERTAS KREP JERSY M/P KECIL_7500" u="1"/>
        <s v="KURNIA-BANTUL_LOOSE LEAF A5-50 KOTAK KECIL_4500" u="1"/>
        <s v="KURNIA-BANTUL_LOOSE LEAF A5-100LBR RAINBOW POLOS_14000" u="1"/>
        <s v="KURNIA-BANTUL_LOOSE LEAF A5-50LBR RAINBOW POLOS_5500" u="1"/>
        <s v="KURNIA-BANTUL_LOOSE LEAF BIASA UNTANO BIODATA A5 MIX_3000" u="1"/>
        <s v="KURNIA-BANTUL_NOTEBOOK SPIRAL 28850-65_90000" u="1"/>
        <s v="KURNIA-BANTUL_NOTEBOOK SPIRAL 28850-62_90000" u="1"/>
        <s v="KURNIA-BANTUL_NOTEBOOK SPIRAL A6-801 LUCKY NOTE_7500" u="1"/>
        <s v="KURNIA-BANTUL_NOTEBOOK SPIRAL 25100-64_12500" u="1"/>
        <s v="KURNIA-BANTUL_NOTEBOOK SPIRAL 25100-71_12500" u="1"/>
        <s v="KURNIA-BANTUL_NOTEBOOK SPIRAL 25100-56_12500" u="1"/>
        <s v="KURNIA-BANTUL_GUNTING JUNIOR J 100_40000" u="1"/>
        <s v="KURNIA-BANTUL_GUNTING JUNIOR J 200_42500" u="1"/>
        <s v="KURNIA-BANTUL_GUNTING JUNIOR J-300_52500" u="1"/>
        <s v="KURNIA-BANTUL_GUNTING JUNIOR J 400_57500" u="1"/>
        <s v="KURNIA-BANTUL_GUNTING JUNIOR J-500_80000" u="1"/>
        <s v="GUNUNG JATI-CIREBON_DOKUMEN RISLETING PRESTIGE HITAM_215000" u="1"/>
        <s v="GUNUNG JATI-CIREBON_DOKUMEN RISLETING PRESTIGE BIRU_215000" u="1"/>
        <s v="PERDANA-BREBES_CUTTER TACO 78 KECIL TRANSPARAN_20000" u="1"/>
        <s v="PERDANA-BREBES_ID CARD B1 IMPORT_350" u="1"/>
        <s v="PERDANA-BREBES_ID CARD B2 IMPORT_450" u="1"/>
        <s v="PANDA-TEMANGGUNG_NOTEBOOK SPIRAL 28850-61_85000" u="1"/>
        <s v="PANDA-TEMANGGUNG_BINDER NOTE HYB - 86801 A5_7083.33333333333" u="1"/>
        <s v="PANDA-TEMANGGUNG_NOTEBOOK SPIRAL 28850-65_85000" u="1"/>
        <s v="PANDA-TEMANGGUNG_GARISAN 30CM 1105 BT 21_18000" u="1"/>
        <s v="PANDA-TEMANGGUNG_GARISAN BESI YOEKER 15CM_11000" u="1"/>
        <s v="PANDA-TEMANGGUNG_DISPENSER KUROMI_20000" u="1"/>
        <s v="PANDA-TEMANGGUNG_BALON BL 100178 M/ P_68750" u="1"/>
        <s v="PANDA-TEMANGGUNG_TALI ID CARD PEONY ORANYE_475" u="1"/>
        <s v="PANDA-TEMANGGUNG_TALI ID CARD PEONY PUTIH_475" u="1"/>
        <s v="PANDA-TEMANGGUNG_KERTAS KREP JERSY M/P KECIL_6500" u="1"/>
        <s v="PANDA-TEMANGGUNG_P CASE XLG BD 191-27_20000" u="1"/>
        <s v="PANDA-TEMANGGUNG_P CASE XLG BD 193-27_20000" u="1"/>
        <s v="PANDA-TEMANGGUNG_P CASE XLG BD 194-26_20000" u="1"/>
        <s v="PANDA-TEMANGGUNG_KOMPAS 60_110000" u="1"/>
        <s v="PANDA-TEMANGGUNG_BP GEL TF-1191 BODY WR 0.3MM HIGHTECH_30000" u="1"/>
        <s v="PANDA-TEMANGGUNG_GLITTER GF-32_2187.5" u="1"/>
        <s v="PANDA-TEMANGGUNG_AGENDA 50K BC-511 (35-50)_10000" u="1"/>
        <s v="PANDA-TEMANGGUNG_BP GEL DTIAN DT-612_11000" u="1"/>
        <s v="PANDA-TEMANGGUNG_COIN BANK M_81000" u="1"/>
        <s v="PANDA-TEMANGGUNG_COIN BANK L_90000" u="1"/>
        <s v="PANDA-TEMANGGUNG_TAS COKLAT POLOS TEBAL KECIL _18000" u="1"/>
        <s v="PANDA-TEMANGGUNG_TAS COKLAT POLOS TEBAL TANGGUNG _25000" u="1"/>
        <s v="PANDA-TEMANGGUNG_TAS TIDUR GGH-L (6 MOTIF)_125000" u="1"/>
        <s v="PANDA-TEMANGGUNG_TAS TIDUR GGH-M (6 MOTIF)_100000" u="1"/>
        <s v="PANDA-TEMANGGUNG_TAS TIDUR GGH-S (6 MOTIF)_75000" u="1"/>
        <s v="PANDA-TEMANGGUNG_PC PLST TT 6800-6802 THOMAS_10000" u="1"/>
        <s v="PANDA-TEMANGGUNG_PENSIL CASE PC-619-3 MOBIL + KODE_16666.6666666667" u="1"/>
        <s v="PANDA-TEMANGGUNG_PC KLG B-905 MOBIL_12500" u="1"/>
        <s v="PANDA-TEMANGGUNG_PENSIL CASE ZL-139-7_16666.6666666667" u="1"/>
        <s v="PANDA-TEMANGGUNG_PENSIL CASE AD-062_16666.6666666667" u="1"/>
        <s v="PANDA-TEMANGGUNG_KARET GELANG KECIL_7000" u="1"/>
        <s v="MANGGALAM-SUKOHARJO_BUKU MEWARNAI 2251 (4 GAMBAR)_7916.66666666667" u="1"/>
        <s v="MANGGALAM-SUKOHARJO_BUKU MEWARNAI 2206 (4 GAMBAR)_10416.6666666667" u="1"/>
        <s v="MANGGALAM-SUKOHARJO_BUKU MEWARNAI 2201 (4 GAMBAR)_7500" u="1"/>
        <s v="MANGGALAM-SUKOHARJO_BUKU MEWARNAI DKB-1702_8333.33333333333" u="1"/>
        <s v="MANGGALAM-SUKOHARJO_ISOLASI GG-1503 METALIK (4 MOTIF)_9000" u="1"/>
        <s v="MANGGALAM-SUKOHARJO_ISOLASI 608_90000" u="1"/>
        <s v="MANGGALAM-SUKOHARJO_PENSIL E-01 + STIP_1083.33333333333" u="1"/>
        <s v="MANGGALAM-SUKOHARJO_ASAHAN TOPLES 8816 ASTRONOT (1 TOP=48 PCS)_84000" u="1"/>
        <s v="MANGGALAM-SUKOHARJO_ASAHAN TOPLES 8817 UNICORN (1 TOP=40 PCS)_70000" u="1"/>
        <s v="MANGGALAM-SUKOHARJO_CALL BELL QJ126_20000" u="1"/>
        <s v="MANGGALAM-SUKOHARJO_BP GEL TF-1190 0.3MM HIGHTECH (H)_30500" u="1"/>
        <s v="MANGGALAM-SUKOHARJO_NOTEBOOK GLITTER JT 70100 MIX_57500" u="1"/>
        <s v="MANGGALAM-SUKOHARJO_GUNTING LIPAT PUTIH TG_32500" u="1"/>
        <s v="MANGGALAM-SUKOHARJO_DISPENSER KEONG V-TECH 216_18500" u="1"/>
        <s v="MANGGALAM-SUKOHARJO_GARISAN SABLON ABC 250 BIRU_18000" u="1"/>
        <s v="MANGGALAM-SUKOHARJO_GARISAN SABLON ABC 270 BIRU_27000" u="1"/>
        <s v="MANGGALAM-SUKOHARJO_GARISAN SABLON ABC 280 BIRU_30000" u="1"/>
        <s v="MANGGALAM-SUKOHARJO_GARISAN SABLON ABC 290 BIRU_63500" u="1"/>
        <s v="MANGGALAM-SUKOHARJO_GARISAN SABLON ABC 300 BIRU_10000" u="1"/>
        <s v="MANGGALAM-SUKOHARJO_PENSIL TUKANG GW 500_240000" u="1"/>
        <s v="MANGGALAM-SUKOHARJO_TAS KARUNG 50X55 (5055)_208000" u="1"/>
        <s v="MANGGALAM-SUKOHARJO_TAS KARUNG 55X65 (5565)_246000" u="1"/>
        <s v="MANGGALAM-SUKOHARJO_TAS KARUNG 60X45 (6045)_240000" u="1"/>
        <s v="MANGGALAM-SUKOHARJO_TAS KARUNG 70X70 (7070)_315000" u="1"/>
        <s v="MANGGALAM-SUKOHARJO_GARISAN SET 20CM 8177 (1 BOX=40 PCS)_3750" u="1"/>
        <s v="MANGGALAM-SUKOHARJO_TAS KARUNG 60X70 (6070)_290000" u="1"/>
        <s v="MANGGALAM-SUKOHARJO_POMPA + BALON 2000 (10)_25000" u="1"/>
        <s v="MANGGALAM-SUKOHARJO_SKETCH BOOK A4 56172_27500" u="1"/>
        <s v="MANGGALAM-SUKOHARJO_SKETCH BOOK A4 56181_27500" u="1"/>
        <s v="MANGGALAM-SUKOHARJO_SKETCH BOOK A4 56183_27500" u="1"/>
        <s v="MANGGALAM-SUKOHARJO_PAPAN W/B JL-115_25000" u="1"/>
        <s v="MANGGALAM-SUKOHARJO_PAPAN W/B JL-116_30000" u="1"/>
        <s v="MANGGALAM-SUKOHARJO_PAPAN W/B JL-117_35000" u="1"/>
        <s v="MANGGALAM-SUKOHARJO_NOTEBOOK SPIRAL A5 LB-2529-25_15000" u="1"/>
        <s v="MANGGALAM-SUKOHARJO_POMPA + BALON 16EA-1 (16)_15000" u="1"/>
        <s v="RAMAI-UNGARAN_ASAHAN MEJA 722B_16500" u="1"/>
        <s v="RAMAI-UNGARAN_BP GEL DTIAN DT-612_12996" u="1"/>
        <s v="RAMAI-UNGARAN_BP TF 1022_15000" u="1"/>
        <s v="RAMAI-UNGARAN_BP GEL ZUI XUA HY-1020 HITAM_12000" u="1"/>
        <s v="RAMAI-UNGARAN_GARISAN 308 CONAN_1150" u="1"/>
        <s v="RAMAI-UNGARAN_GARISAN 30CM KM-7733_2083" u="1"/>
        <s v="RAMAI-UNGARAN_TAPE LK-22305_2000" u="1"/>
        <s v="RAMAI-UNGARAN_JANGKA A5 3328 FANCY_60000" u="1"/>
        <s v="RAMAI-UNGARAN_KARET KECIL_7000" u="1"/>
        <s v="RAMAI-UNGARAN_NOTEBOOK MINI POCKET MB 120 WARNA_60000" u="1"/>
        <s v="RAMAI-UNGARAN_NOTEBOOK GLITTER JT 7050-2_7500" u="1"/>
        <s v="RAMAI-UNGARAN_NOTEBOOK GLITTER JT 7050-18_7500" u="1"/>
        <s v="RAMAI-UNGARAN_PENSIL 8891-12_11667" u="1"/>
        <s v="RAMAI-UNGARAN_PENCIL CASE H-9905 KLG_11000" u="1"/>
        <s v="RAMAI-UNGARAN_PENCIL CASE DZ-0065 MAGNET_12500" u="1"/>
        <s v="RAMAI-UNGARAN_P CASE H-118_9583" u="1"/>
        <s v="RAMAI-UNGARAN_STICK NOTE TF 654 5C_4500" u="1"/>
        <s v="RAMAI-UNGARAN_STABILLO SF-219_22500" u="1"/>
        <s v="RAMAI-UNGARAN_STICK NOTE WLT 8923_3750" u="1"/>
        <s v="RAMAI-UNGARAN_STICKER JN-S_4500" u="1"/>
        <s v="RAMAI-UNGARAN_TIPEX KERTAS 91040HG_50004" u="1"/>
        <s v="RAMAI-UNGARAN_TIPEX KERTAS NO.9458_50004" u="1"/>
        <s v="RAMAI-UNGARAN_TIPEX KERTAS NO.9459_50004" u="1"/>
        <s v="RAMAI-UNGARAN_TIPEX KERTAS NO.9461_50004" u="1"/>
        <s v="RAMAI-UNGARAN_TIPEX KERTAS NO.9480_50004" u="1"/>
        <s v="RAMAI-UNGARAN_TIPEX KERTAS 8243_84996" u="1"/>
        <s v="RAMAI-UNGARAN_JANGKA BESI DBC 4001_10000" u="1"/>
        <s v="RAMAI-UNGARAN_TIPEX KERTAS NO.6080_57504" u="1"/>
        <s v="DHIAN-BANJARNEGARA_TAS TIDUR GGH-S (6 MOTIF)_75000" u="1"/>
        <s v="DHIAN-BANJARNEGARA_TAS TIDUR GGH-L (6 MOTIF)_125000" u="1"/>
        <s v="DHIAN-BANJARNEGARA_TAS TIDUR GGH-M (6 MOTIF)_100000" u="1"/>
        <s v="DHIAN-BANJARNEGARA_TAS TALI GG-03 BESAR GLITTER_135000" u="1"/>
        <s v="DHIAN-BANJARNEGARA_TAS TALI GG-02 TANGGUNG GLITTER_105000" u="1"/>
        <s v="DHIAN-BANJARNEGARA_TAS TALI GG-02 TANGGUNG GILAP_100000" u="1"/>
        <s v="DHIAN-BANJARNEGARA_TAS TUTUP PITA KADO FG-401 JUMBO_150000" u="1"/>
        <s v="DHIAN-BANJARNEGARA_TAS TUTUP PITA KADO FG-301 BESAR_106000" u="1"/>
        <s v="DHIAN-BANJARNEGARA_BALON LKP 3200_125000" u="1"/>
        <s v="DHIAN-BANJARNEGARA_BALON LKM 2200_67500" u="1"/>
        <s v="DHIAN-BANJARNEGARA_BALON BL 1009_87500" u="1"/>
        <s v="DHIAN-BANJARNEGARA_BALON BL 1007_68750" u="1"/>
        <s v="DHIAN-BANJARNEGARA_BALON LKF 3200 M 5_125000" u="1"/>
        <s v="DHIAN-BANJARNEGARA_BALON LKP 2200_67500" u="1"/>
        <s v="DHIAN-BANJARNEGARA_ISOLASI 608_90000" u="1"/>
        <s v="RATNA-WONOSOBO_BP GEL ZUI ZHUA HY-1020 BIRU_11500" u="1"/>
        <s v="RATNA-WONOSOBO_TALI ID CARD PEONY PUTIH_475" u="1"/>
        <s v="RATNA-WONOSOBO_TALI ID CARD PEONY MERAH_475" u="1"/>
        <s v="RATNA-WONOSOBO_KOMPAS KAPAL 60_110000" u="1"/>
        <s v="RATNA-WONOSOBO_ID CARD SET HC-37697_5000" u="1"/>
        <s v="RATNA-WONOSOBO_PENSIL 2B KAYAGI KY-PF 3090_102000" u="1"/>
        <s v="RATNA-WONOSOBO_PENSIL 2B KAYAGI PF3093_102000" u="1"/>
        <s v="RATNA-WONOSOBO_PENSIL 2B KAYAGI KY-PF 3092_102000" u="1"/>
        <s v="RATNA-WONOSOBO_PENSIL 2B KAYAGI KY-PF 3058_102000" u="1"/>
        <s v="RATNA-WONOSOBO_PENSIL 2B KAYAGI KY-PF 3091_102000" u="1"/>
        <s v="RATNA-WONOSOBO_BP GEL + GANTUNGAN 9169_27500" u="1"/>
        <s v="RATNA-WONOSOBO_BP GEL + GANTUNGAN 9166_27500" u="1"/>
        <s v="RATNA-WONOSOBO_BP GEL + GANTUNGAN 701_2291.66666666667" u="1"/>
        <s v="RATNA-WONOSOBO_BP GEL 223_2291.66666666667" u="1"/>
        <s v="RATNA-WONOSOBO_BP GEL + GANTUNGAN 9165_2291.66666666667" u="1"/>
        <s v="RATNA-WONOSOBO_BP GEL + GANTUNGAN A931_27500" u="1"/>
        <s v="RATNA-WONOSOBO_GLITTER Y-01_18000" u="1"/>
        <s v="RATNA-WONOSOBO_GLITTER GF-32_2125" u="1"/>
        <s v="RATNA-WONOSOBO_ASAHAN + STIP SIKAT SP 2014_22500" u="1"/>
        <s v="RATNA-WONOSOBO_ASAHAN + STIP SIKAT SP 8866_22500" u="1"/>
        <s v="RATNA-WONOSOBO_ASAHAN + STIP SIKAT LS 612_22500" u="1"/>
        <s v="RATNA-WONOSOBO_ASAHAN + STIP SIKAT SP 6035_22500" u="1"/>
        <s v="RATNA-WONOSOBO_ASAHAN + STIP SIKAT LS 607_22500" u="1"/>
        <s v="RATNA-WONOSOBO_ASAHAN + STIP DISNEY_22500" u="1"/>
        <s v="RATNA-WONOSOBO_SKETCH BOOK A4 56182_27500" u="1"/>
        <s v="RATNA-WONOSOBO_SKETCH BOOK A4 56172_27500" u="1"/>
        <s v="RATNA-WONOSOBO_PALET 845_270000" u="1"/>
        <s v="RATNA-WONOSOBO_CUTTER L500-JZ_72000" u="1"/>
        <s v="DOREMI-TEMANGGUNG_KEMOCHENG KOMPUTER_57500" u="1"/>
        <s v="DOREMI-TEMANGGUNG_EXPANDING FILE FQB-95309_41666.6666666667" u="1"/>
        <s v="DOREMI-TEMANGGUNG_EXPANDING FILE FQB-95308_41666.6666666667" u="1"/>
        <s v="DOREMI-TEMANGGUNG_TAS KARUNG 50X35 (5035)_180000" u="1"/>
        <s v="DOREMI-TEMANGGUNG_CAT MINYAK MARRIES 12W_575000" u="1"/>
        <s v="DOREMI-TEMANGGUNG_KUAS UTN 661-1_8000" u="1"/>
        <s v="DOREMI-TEMANGGUNG_KUAS UTN 661-2_9000" u="1"/>
        <s v="DOREMI-TEMANGGUNG_KUAS UTN 661-3_10000" u="1"/>
        <s v="DOREMI-TEMANGGUNG_KUAS UTN 661-4_11500" u="1"/>
        <s v="DOREMI-TEMANGGUNG_KUAS UTN 661-5_13000" u="1"/>
        <s v="DOREMI-TEMANGGUNG_KUAS UTN 661-6_15500" u="1"/>
        <s v="DOREMI-TEMANGGUNG_KUAS UTN 661-7_17000" u="1"/>
        <s v="DOREMI-TEMANGGUNG_KUAS UTN 661-8_19000" u="1"/>
        <s v="DOREMI-TEMANGGUNG_KUAS UTN 661-9_21000" u="1"/>
        <s v="DOREMI-TEMANGGUNG_KUAS UTN 661-10_23000" u="1"/>
        <s v="DOREMI-TEMANGGUNG_KUAS UTN 661-11_25000" u="1"/>
        <s v="DOREMI-TEMANGGUNG_KUAS UTN 661-12_27000" u="1"/>
        <s v="ANEKA-MALANG_BP GEL ZHIXIN G 3122_18000" u="1"/>
        <s v="ANEKA-MALANG_BP GEL ZHIXIN G 5017_18000" u="1"/>
        <s v="ANEKA-MALANG_BP GEL ZHIXIN G 5035_18000" u="1"/>
        <s v="ANEKA-MALANG_BP GEL ZHIXIN G 3158_18000" u="1"/>
        <s v="ANEKA-MALANG_BP GEL ZHIXIN G 3164_18000" u="1"/>
        <s v="ANEKA-MALANG_BP GEL ZHIXIN G 3125_18000" u="1"/>
        <s v="ANEKA-MALANG_BP GEL ZHIXIN G 3119_18000" u="1"/>
        <s v="ANEKA-MALANG_BP GEL ZHIXIN G 3129_18000" u="1"/>
        <s v="ANEKA-MALANG_BP GEL ZHIXIN G 3167_18000" u="1"/>
        <s v="ANEKA-MALANG_BP GEL ZHIXIN G 5025_18000" u="1"/>
        <s v="ANEKA-MALANG_BP GEL TIZO 30801F S3 FANCY_18000" u="1"/>
        <s v="ANEKA-MALANG_BP TIZO TG 30802F S3 FANCY_18000" u="1"/>
        <s v="ANEKA-MALANG_BP GEL TIZO TG 348F FANCY_18000" u="1"/>
        <s v="ANEKA-MALANG_BP TIZO TG 30541F FANCY_18000" u="1"/>
        <s v="ANEKA-MALANG_BP GEL TIZO 31035F FANCY_18000" u="1"/>
        <s v="ANEKA-MALANG_BP TIZO TG 31475F FANCY_18000" u="1"/>
        <s v="PRIMA-MADIUN_KERTAS KREP POTONGAN JERSY KECIL_6500" u="1"/>
        <s v="IVONE-BUMIAYU_DRAWING BOARD 103_18500" u="1"/>
        <s v="IVONE-BUMIAYU_MAGIC BOARD 105_18500" u="1"/>
        <s v="IVONE-BUMIAYU_MAGIC BOARD 906_19000" u="1"/>
        <s v="IVONE-BUMIAYU_MAGIC BOARD 908_19000" u="1"/>
        <s v="IVONE-BUMIAYU_BP GEL TF-1190 0.3MM HIGHTECH (H)_28000" u="1"/>
        <s v="NIKISAE-TULUNGAGUNG_BP GEL TF-1190 0.3MM HIGHTECH (H)_28500" u="1"/>
        <s v="SISWA-WONOSOBO_BP GEL TF-1190 0.3MM HIGHTECH (H)_28500" u="1"/>
        <s v="DR-PATI_BP GEL TF-1190 0.3MM HIGHTECH (H)_28500" u="1"/>
        <s v="EVERLYN-REMBANG_BP X DATA M1_75000" u="1"/>
        <s v="LARIS BARU-MUNTILAN_PIANIKA LOVELY BIRU_90000" u="1"/>
        <s v="ARTHA JAYA-BANJARNEGARA_CAT ACRYLIC COLOUR PAINT V-TRO_15000" u="1"/>
        <s v="ARTHA JAYA-BANJARNEGARA_KARET GELANG KECIL_6500" u="1"/>
        <s v="ARTHA JAYA-BANJARNEGARA_STAPLER (GUN TACKER) 1008F JOSS_50000" u="1"/>
        <s v="ARTHA JAYA-BANJARNEGARA_CAT ACRYLIC A12 - 9 12W_14000" u="1"/>
        <s v="81-GOMBONG_JANGKA JOSS MS-403_30000" u="1"/>
        <s v="81-GOMBONG_JANGKA JOSS MS-404_35000" u="1"/>
        <s v="81-GOMBONG_JANGKA MS-405_50000" u="1"/>
        <s v="81-GOMBONG_ISI STAPLER 13/8 JOSS_18250" u="1"/>
        <s v="81-GOMBONG_CAT ACRYLIC V-TECH_200000" u="1"/>
        <s v="EKARIA-PURWOKERTO_STIP W/B CLEAR B_42000" u="1"/>
        <s v="EKARIA-PURWOKERTO_CLEAR HOLDER MICROTOP 20LB KT 320H_96000" u="1"/>
        <s v="PERDANA-CIREBON_ID CARD A1 IMPORT_375" u="1"/>
        <s v="PERDANA-CIREBON_ID CARD A2 IMPORT_475" u="1"/>
        <s v="PERDANA-CIREBON_ID CARD B1 IMPORT_375" u="1"/>
        <s v="PERDANA-CIREBON_ID CARD B2 IMPORT_475" u="1"/>
        <s v="PERDANA-CIREBON_ID CARD B4 IMPORT_675" u="1"/>
        <s v="PERDANA-CIREBON_GARISAN SET 20CM 8177 (1 BOX=40 PCS)_3500" u="1"/>
        <s v="PERDANA-CIREBON_GARISAN SET 20CM 8208 (1 BOX=40 PCS)_3500" u="1"/>
        <s v="PERDANA-CIREBON_STAPLER (GUN TACKER) 1008F JOSS_65000" u="1"/>
        <s v="PERDANA-CIREBON_ISI GEL ELSON ES-220 BTS_7500" u="1"/>
        <s v="PERDANA-CIREBON_ISI GEL ELSON ES-222 DORAEMON_7500" u="1"/>
        <s v="PERDANA-CIREBON_ISI GEL ELSON ES-227 TAYO_7500" u="1"/>
        <s v="PERDANA-CIREBON_ISI GEL ELSON ES-228 SUPER HEROES_7500" u="1"/>
        <s v="PERDANA-CIREBON_ISI GEL ELSON ES-230 DINO_7500" u="1"/>
        <s v="PERDANA-CIREBON_NOTES 156-80_35000" u="1"/>
        <s v="PERDANA-CIREBON_GARISAN MIKA 30CM ENTER 675_10000" u="1"/>
        <s v="PERDANA-CIREBON_GARISAN BESI YOEKER 30CM (5030) ORANYE_20000" u="1"/>
        <s v="MAKRO-WANGON_BP PELNA 02 HT_52500" u="1"/>
        <s v="DUTA ILAHI-LASEM_BP GEL TF-1191 HTM 0.3MM HIGHTECH_28500" u="1"/>
        <s v="RITA-PURWOKERTO_ISOLASI 608_105000" u="1"/>
        <s v="RITA-PURWOKERTO_TIPEX KERTAS NO. 9543_60000" u="1"/>
        <s v="MITRA KAMPUS-KUDUS_KERTAS KREP JERSY M/P KECIL_6500" u="1"/>
        <s v="SINAR CAHAYA NIRMALA-BREBES_MEJA BELAJAR FANCY VAN ART_70000" u="1"/>
        <s v="SINAR CAHAYA NIRMALA-BREBES_BENDERA MERAH/ PUTIH TALI TRISULA_3500" u="1"/>
        <s v="SINAR CAHAYA NIRMALA-BREBES_PELNA LAPTOP TABLE (MEJA BELAJAR PELNA)_70000" u="1"/>
        <s v="PERDANA-BREBES_BP X DATA M1_74000" u="1"/>
        <s v="SINAR BHAKTI-YOGYA_SAMPUL ROLL DUST 254_5400" u="1"/>
        <s v="SINAR BHAKTI-YOGYA_SAMPUL ROLL DUST 344_6700" u="1"/>
        <s v="SINAR BHAKTI-YOGYA_SAMPUL ROLL DUST 454_9000" u="1"/>
        <s v="AJM-SEKARAN_BINDER NOTE JHYB - 64840 A5_25000" u="1"/>
        <s v="AJM-SEKARAN_BINDER NOTE JHYB - 03305 B5_32500" u="1"/>
        <s v="AJM-BANARAN_BINDER NOTE JHYB - 64840 A5_25000" u="1"/>
        <s v="AJM-BANARAN_BINDER NOTE JHYB - 03305 B5_32500" u="1"/>
        <s v="SULUNG-SEMARANG_CAT MINYAK MARRIES 12W_595000" u="1"/>
        <s v="ATK-SEMARANG_KUAS UTN 661-1_8000" u="1"/>
        <s v="ATK-SEMARANG_KUAS UTN 661-2_9000" u="1"/>
        <s v="ATK-SEMARANG_KUAS UTN 661-3_10000" u="1"/>
        <s v="ATK-SEMARANG_KUAS UTN 661-4_11500" u="1"/>
        <s v="ATK-SEMARANG_KUAS UTN 661-5_13000" u="1"/>
        <s v="ATK-SEMARANG_KUAS UTN 661-6_15500" u="1"/>
        <s v="ATK-SEMARANG_KUAS UTN 661-7_17000" u="1"/>
        <s v="ATK-SEMARANG_KUAS UTN 661-8_19000" u="1"/>
        <s v="ATK-SEMARANG_KUAS UTN 661-9_21000" u="1"/>
        <s v="ATK-SEMARANG_KUAS UTN 661-10_23000" u="1"/>
        <s v="ATK-SEMARANG_KUAS UTN 661-11_25000" u="1"/>
        <s v="ATK-SEMARANG_KUAS UTN 661-12_27000" u="1"/>
        <s v="TERMINAL 2-CIREBON_DISPENSER BESI ENTER 505_15000" u="1"/>
        <s v="TERMINAL 2-CIREBON_BOLA TENIS SET ISI 3PCS_16500" u="1"/>
        <s v="TERMINAL 2-CIREBON_KEMOCHENG KOMPUTER_57500" u="1"/>
        <s v="TERMINAL 2-CIREBON_P CASE XLG BD 193-27_18500" u="1"/>
        <s v="TERMINAL 2-CIREBON_P CASE XLG BD 191-27_21000" u="1"/>
        <s v="TERMINAL 2-CIREBON_P CASE XLG BD 194-26_19000" u="1"/>
        <s v="TERMINAL 2-CIREBON_ASAHAN PAYU 823 AYAM_13500" u="1"/>
        <s v="TERMINAL 2-CIREBON_ASAHAN PAYU 830 KUPU-KUPU_13500" u="1"/>
        <s v="TERMINAL 2-CIREBON_ASAHAN PAYU 856 ANJING_13500" u="1"/>
        <s v="TERMINAL 2-CIREBON_ASAHAN PAYU 827 ANGSA_13500" u="1"/>
        <s v="TERMINAL 2-CIREBON_ASAHAN PAYU 831 IKAN_13500" u="1"/>
        <s v="TERMINAL 2-CIREBON_GANTUNGAN KUNCI + AIR GLITER 706-1_25000" u="1"/>
        <s v="TERMINAL 2-CIREBON_ISOLASI 608_90000" u="1"/>
        <s v="TERMINAL 2-CIREBON_BENDERA MERAH/ PUTIH TALI TRISULA_3500" u="1"/>
        <s v="TERMINAL 2-CIREBON_JARUM PENTUL HIJAB_25000" u="1"/>
        <s v="TERMINAL 2-CIREBON_JARUM PENTUL CASING_50000" u="1"/>
        <s v="TERMINAL 2-CIREBON_GLITTER GF-88/S_16500" u="1"/>
        <s v="TERMINAL 2-CIREBON_GLITTER GF-88/G_16500" u="1"/>
        <s v="TERMINAL 2-CIREBON_GLITTER GF-88 MIX_16500" u="1"/>
        <s v="TERMINAL 2-CIREBON_GLITTER Y-04_1375" u="1"/>
        <s v="TERMINAL 2-CIREBON_GLITTER Y-03_16500" u="1"/>
        <s v="TERMINAL 2-CIREBON_GLITTER 785-12_40000" u="1"/>
        <s v="TERMINAL 2-CIREBON_GLITTER GF-2012_65000" u="1"/>
        <s v="TERMINAL 2-CIREBON_GLITTER GF-32_2125" u="1"/>
        <s v="TERMINAL 2-CIREBON_SERBUK 286-12_40000" u="1"/>
        <s v="TERMINAL 2-CIREBON_GLITTER Y-01_16500" u="1"/>
        <s v="TERMINAL 2-CIREBON_KERTAS KREP POTONGAN JERSY KECIL_7250" u="1"/>
        <s v="TERMINAL 2-CIREBON_KERTAS KREP JERSY M/P KECIL_7250" u="1"/>
        <s v="TERMINAL 2-CIREBON_TAS KARUNG 55X65 (5565)_275000" u="1"/>
        <s v="TERMINAL 2-CIREBON_TAS KARUNG 70X53 (7053)_290000" u="1"/>
        <s v="TERMINAL 2-CIREBON_TAS BRANDED TANGGUNG SB-116_45000" u="1"/>
        <s v="TERMINAL 2-CIREBON_TAS TALI GG-02 TANGGUNG GLITTER_105000" u="1"/>
        <s v="TERMINAL 2-CIREBON_TAS TALI GG-02 TANGGUNG GILAP_100000" u="1"/>
        <s v="TERMINAL 2-CIREBON_TAS SB/ XXL 0121 BTK_50000" u="1"/>
        <s v="TERMINAL 2-CIREBON_TAS BRANDED 28 X 35,5_47500" u="1"/>
        <s v="TERMINAL 2-CIREBON_TAS TALI GG-02 TANGGUNG BIASA_100000" u="1"/>
        <s v="TERMINAL 2-CIREBON_TAS TUTUP PITA KADO FG-401 JUMBO_150000" u="1"/>
        <s v="TERMINAL 2-CIREBON_TAS TUTUP PITA KADO FG-201 TANGGUNG_95000" u="1"/>
        <s v="TERMINAL 2-CIREBON_TAS TALI GG-03 BESAR BIASA_120000" u="1"/>
        <s v="TERMINAL 2-CIREBON_TAS TALI GG-03 BESAR TIMBUL_135000" u="1"/>
        <s v="TERMINAL 2-CIREBON_TAS 804 LOVE YOU KECIL_55000" u="1"/>
        <s v="TERMINAL 2-CIREBON_TAS TIDUR GGH-M (6 MOTIF)_100000" u="1"/>
        <s v="TERMINAL 2-CIREBON_TAS TIDUR GGH-L (6 MOTIF)_125000" u="1"/>
        <s v="TERMINAL 2-CIREBON_KARET PENTIL K_6500" u="1"/>
        <s v="TERMINAL 2-CIREBON_MECHPEN TIZO G 09310 24PCS_30000" u="1"/>
        <s v="TERMINAL 2-CIREBON_MECHPEN TIZO G 09312 (24PCS)_30000" u="1"/>
        <s v="TERMINAL 2-CIREBON_MECHPEN TIZO G 09261 24PCS_30000" u="1"/>
        <s v="TERMINAL 2-CIREBON_MECHPEN TIZO G-09307_30000" u="1"/>
        <s v="TERMINAL 2-CIREBON_MECHPEN TIZO G 09305 24PCS_30000" u="1"/>
        <s v="TERMINAL 2-CIREBON_STIP W/B ENTER 803 B_32500" u="1"/>
        <s v="TERMINAL 2-CIREBON_PENGHAPUS W/B T 68_70000" u="1"/>
        <s v="TERMINAL 2-CIREBON_GLITTER POWDER 15GR CC888_47500" u="1"/>
        <s v="TERMINAL 2-CIREBON_TAS KERTAS BINTANG_20000" u="1"/>
        <s v="TERMINAL 2-CIREBON_TIPEX KERTAS NO. 8588_120000" u="1"/>
        <s v="TERMINAL 2-CIREBON_TIPEX KERTAS NO. 8589_120000" u="1"/>
        <s v="TERMINAL 2-CIREBON_TIPEX KERTAS DP-902_60000" u="1"/>
        <s v="TERMINAL 2-CIREBON_STABILLO SF-219_22500" u="1"/>
        <s v="TERMINAL 2-CIREBON_GARISAN SABLON/GEOMETRI 098 (1 BOX=50 PCS)_10500" u="1"/>
        <s v="TERMINAL 2-CIREBON_GARISAN MICROTOP 30CM MT 930_24000" u="1"/>
        <s v="TERMINAL 2-CIREBON_GARISAN GASTA 0732 KOTAK_15000" u="1"/>
        <s v="TERMINAL 2-CIREBON_GARISAN GASTA 0731 &amp; 0733 POLKADOT_15000" u="1"/>
        <s v="TERMINAL 2-CIREBON_GARISAN ALUMINIUM KOALA 30CM_5833.33333333333" u="1"/>
        <s v="TERMINAL 2-CIREBON_GARISAN ALUMINIUM KOALA 20CM_4791.66666666667" u="1"/>
        <s v="TERMINAL 2-CIREBON_GARISAN BESI V-TRO 30CM_28000" u="1"/>
        <s v="TERMINAL 2-CIREBON_GARISAN ROTARY BESAR_2500" u="1"/>
        <s v="TERMINAL 2-CIREBON_GARISAN SABLON 8418_10500" u="1"/>
        <s v="TERMINAL 2-CIREBON_GARISAN SABLON BULAT 1896_10500" u="1"/>
        <s v="TERMINAL 2-CIREBON_GARISAN BESI ENTER 40CM TEBAL_75000" u="1"/>
        <s v="TERMINAL 2-CIREBON_GARISAN BESI ENTER 50CM TEBAL_85000" u="1"/>
        <s v="TERMINAL 2-CIREBON_GARISAN BESI ENTER 60CM TEBAL_95000" u="1"/>
        <s v="TERMINAL 2-CIREBON_GARISAN 17CM HELLO KITTY KT005_3500" u="1"/>
        <s v="TERMINAL 2-CIREBON_GARISAN MIKA DEBOZZ 30CM DB P 072_32500" u="1"/>
        <s v="TERMINAL 2-CIREBON_GARISAN MIKA 30CM ENTER 675_9500" u="1"/>
        <s v="TERMINAL 2-CIREBON_STABILO DEBOZZ SB 007_25000" u="1"/>
        <s v="TERMINAL 2-CIREBON_BP DEBOZZ 0.28 DB-GP 800 HI-Q_27500" u="1"/>
        <s v="TERMINAL 2-CIREBON_BP DEBOZZ 0.28 DB-GP 800 BIRU_27500" u="1"/>
        <s v="TERMINAL 2-CIREBON_MECHPEN TIZO G 9006 A_16000" u="1"/>
        <s v="TERMINAL 2-CIREBON_BP GEL ZHIXIN G 3166_18500" u="1"/>
        <s v="TERMINAL 2-CIREBON_BP GEL 708_25000" u="1"/>
        <s v="TERMINAL 2-CIREBON_BP DEBOZZ DB-530_22500" u="1"/>
        <s v="TERMINAL 2-CIREBON_BP GEL TIZO TG 348F FANCY_18500" u="1"/>
        <s v="TERMINAL 2-CIREBON_BP GEL ZHIXIN G 5005_18500" u="1"/>
        <s v="TERMINAL 2-CIREBON_BP GEL ZHIXIN G 5018_18500" u="1"/>
        <s v="TERMINAL 2-CIREBON_BP GEL KOALA GP-168-A MERAH_27500" u="1"/>
        <s v="TERMINAL 2-CIREBON_BP GEL KOALA GP-168-H HJ MUDA_27500" u="1"/>
        <s v="TERMINAL 2-CIREBON_BP GEL KOALA GP-168-D VL_27500" u="1"/>
        <s v="TERMINAL 2-CIREBON_BP TIZO TG 31060_31500" u="1"/>
        <s v="TERMINAL 2-CIREBON_BP TIZO TECHJOB TG 322B_31000" u="1"/>
        <s v="TERMINAL 2-CIREBON_W COLOUR 12W MOZAKI_250000" u="1"/>
        <s v="TERMINAL 2-CIREBON_ACRYLIC 12W MOZAKI_325000" u="1"/>
        <s v="TERMINAL 2-CIREBON_GARISAN SEGITIGA KOJIKO NO.12_140000" u="1"/>
        <s v="TERMINAL 2-CIREBON_ISI GEL V-TRO 2021 BARBIE_7500" u="1"/>
        <s v="TERMINAL 2-CIREBON_ISI GEL ELSON ES-230 DINO_7500" u="1"/>
        <s v="TERMINAL 2-CIREBON_ISI GEL ELSON ES-222 DORAEMON_7500" u="1"/>
        <s v="TERMINAL 2-CIREBON_TAS BATIK MJ 1 KECIL_17500" u="1"/>
        <s v="TERMINAL 2-CIREBON_STIP W/B ENTER 823 K_20000" u="1"/>
        <s v="SUKSES MAKMUR (GROSIR)-COMAL_BP GEL ZUI XUA HY-1020 HITAM_11250" u="1"/>
        <s v="RATNA-WONOSOBO_TAS TIDUR GGH-S (6 MOTIF)_75000" u="1"/>
        <s v="RATNA-WONOSOBO_TAS TIDUR GGH-M (6 MOTIF)_100000" u="1"/>
        <s v="RATNA-WONOSOBO_TAS TIDUR GGH-L (6 MOTIF)_125000" u="1"/>
        <s v="RATNA-WONOSOBO_TAS TUTUP PITA KADO FG-301 BESAR_106000" u="1"/>
        <s v="RATNA-WONOSOBO_TAS TUTUP PITA KADO FG-101 KECIL_57500" u="1"/>
        <s v="RATNA-WONOSOBO_TAS TUTUP PITA KADO FG-201 TANGGUNG_95000" u="1"/>
        <s v="SANDI-CIREBON_ISI GEL TG 308 HT_25000" u="1"/>
        <s v="SANDI-CIREBON_ISI GEL TG 308 B_25000" u="1"/>
        <s v="SANDI-CIREBON_JANGKA MS-4001 KOALA_85000" u="1"/>
        <s v="SANDI-CIREBON_NOTEBOOK SPIRAL 28850-65_75000" u="1"/>
        <s v="SANDI-CIREBON_NOTEBOOK SPIRAL 28850-62_75000" u="1"/>
        <s v="SANDI-CIREBON_NOTEBOOK SPIRAL 28850-64_75000" u="1"/>
        <s v="SANDI-CIREBON_NOTEBOOK SPIRAL 28850-61_75000" u="1"/>
        <s v="SANDI-CIREBON_NOTEBOOK SPIRAL 28850-67_75000" u="1"/>
        <s v="SANDI-CIREBON_NOTEBOOK SPIRAL 28825-67_10500" u="1"/>
        <s v="SANDI-CIREBON_NOTEBOOK SPIRAL 28825-63_10500" u="1"/>
        <s v="SANDI-CIREBON_NOTEBOOK SPIRAL 28825-65_10500" u="1"/>
        <s v="SANDI-CIREBON_NOTEBOOK SPIRAL 28825-62_10500" u="1"/>
        <s v="SANDI-CIREBON_NOTEBOOK SPIRAL 25100-67_10500" u="1"/>
        <s v="SANDI-CIREBON_NOTEBOOK SPIRAL 25100-64_10500" u="1"/>
        <s v="SANDI-CIREBON_CRAYON PUTAR 12W PANJANG AVENGER_165000" u="1"/>
        <s v="SANDI-CIREBON_CRAYON PUTAR 12W PANJANG CARS/ SPD_165000" u="1"/>
        <s v="SANDI-CIREBON_KERTAS KREP JERSY M/P KECIL_7500" u="1"/>
        <s v="GANGGA-WONOSOBO_TAS TIDUR GGH-L (6 MOTIF)_125000" u="1"/>
        <s v="GANGGA-WONOSOBO_TAS TIDUR GGH-M (6 MOTIF)_100000" u="1"/>
        <s v="GANGGA-WONOSOBO_TAS TIDUR GGH-S (6 MOTIF)_75000" u="1"/>
        <s v="GANGGA-WONOSOBO_SKETCH BOOK A4 56184_25000" u="1"/>
        <s v="GANGGA-WONOSOBO_SKETCH BOOK A4 56172_25000" u="1"/>
        <s v="GANGGA-WONOSOBO_SKETCH BOOK A4 56183_25000" u="1"/>
        <s v="GANGGA-WONOSOBO_SKETCH BOOK A4 56182_25000" u="1"/>
        <s v="GANGGA-WONOSOBO_SKETCH BOOK A4 56181_25000" u="1"/>
        <s v="GANGGA-WONOSOBO_BP GEL KOALA GP-168-A MERAH_25000" u="1"/>
        <s v="GANGGA-WONOSOBO_BP GEL KOALA GP-168-E OR_25000" u="1"/>
        <s v="GANGGA-WONOSOBO_BP GEL KOALA GP-168-B BR_25000" u="1"/>
        <s v="GANGGA-WONOSOBO_BP GEL KOALA GP-168-D VL_25000" u="1"/>
        <s v="GANGGA-WONOSOBO_BP GEL KOALA GP-168-G PK_25000" u="1"/>
        <s v="GANGGA-WONOSOBO_BP GEL KOALA GP-168-I COKLAT_25000" u="1"/>
        <s v="GANGGA-WONOSOBO_BP GEL TF-1191 BODY WR 0.3MM HIGHTECH_30000" u="1"/>
        <s v="GANGGA-WONOSOBO_DISPENSER TS-0032_15000" u="1"/>
        <s v="GANGGA-WONOSOBO_KOMPAS VT 45-3_25000" u="1"/>
        <s v="GANGGA-WONOSOBO_TALI ID CARD PEONY BIRU_475" u="1"/>
        <s v="GANGGA-WONOSOBO_TALI ID CARD PEONY PUTIH_475" u="1"/>
        <s v="GANGGA-WONOSOBO_GARISAN SABLON/GEOMETRI 098 (1 BOX=50 PCS)_10500" u="1"/>
        <s v="GANGGA-WONOSOBO_GARISAN SABLON/GEOMETRI 095 (1 BOX=50 PCS)_10500" u="1"/>
        <s v="GANGGA-WONOSOBO_BP GEL KOALA GP-168-J KNG_25000" u="1"/>
        <s v="GANGGA-WONOSOBO_BP GEL KOALA GP-168-C HJ_25000" u="1"/>
        <s v="GANGGA-WONOSOBO_KUAS 21839-16_10000" u="1"/>
        <s v="GANGGA-WONOSOBO_KUAS SET 251-163A_16000" u="1"/>
        <s v="GANGGA-WONOSOBO_KUAS 21839-6_20000" u="1"/>
        <s v="GANGGA-WONOSOBO_KUAS 21839-10B_25000" u="1"/>
        <s v="GANGGA-WONOSOBO_STATIONERY SET 8898_30000" u="1"/>
        <s v="GANGGA-WONOSOBO_KUAS 251-6TB_12500" u="1"/>
        <s v="GANGGA-WONOSOBO_KUAS 251 6HB_12500" u="1"/>
        <s v="GANGGA-WONOSOBO_KUAS SET B-6636_10000" u="1"/>
        <s v="GANGGA-WONOSOBO_KUAS 21839-5H_9000" u="1"/>
        <s v="GANGGA-WONOSOBO_KUAS 21839-6HP_12000" u="1"/>
        <s v="GANGGA-WONOSOBO_KUAS 21839-5HB_15000" u="1"/>
        <s v="GANGGA-WONOSOBO_KUAS 21839-4S_19000" u="1"/>
        <s v="GANGGA-WONOSOBO_KUAS 251-73A_12500" u="1"/>
        <s v="GANGGA-WONOSOBO_KUAS K7NIL_15000" u="1"/>
        <s v="GANGGA-WONOSOBO_KUAS 251-6TJ_12500" u="1"/>
        <s v="GANGGA-WONOSOBO_KUAS 21839-4_8500" u="1"/>
        <s v="GANGGA-WONOSOBO_KUAS SET A1_29000" u="1"/>
        <s v="GANGGA-WONOSOBO_KUAS SET A2_31500" u="1"/>
        <s v="GANGGA-WONOSOBO_KUAS SET A3_35000" u="1"/>
        <s v="GANGGA-WONOSOBO_KUAS SET A4_40000" u="1"/>
        <s v="GANGGA-WONOSOBO_KUAS SET A5_42500" u="1"/>
        <s v="GANGGA-WONOSOBO_KUAS SET A6_45000" u="1"/>
        <s v="GANGGA-WONOSOBO_KUAS SET A7_50000" u="1"/>
        <s v="GANGGA-WONOSOBO_KUAS SET A8_52500" u="1"/>
        <s v="GANGGA-WONOSOBO_KUAS SET A9_55000" u="1"/>
        <s v="GANGGA-WONOSOBO_KUAS SET A10_60000" u="1"/>
        <s v="GANGGA-WONOSOBO_KUAS SET A11_65000" u="1"/>
        <s v="GANGGA-WONOSOBO_KUAS SET A12_70000" u="1"/>
        <s v="GANGGA-WONOSOBO_KUAS SET B1_29000" u="1"/>
        <s v="GANGGA-WONOSOBO_KUAS SET B2_31500" u="1"/>
        <s v="GANGGA-WONOSOBO_KUAS SET B3_35000" u="1"/>
        <s v="GANGGA-WONOSOBO_KUAS SET B4_40000" u="1"/>
        <s v="GANGGA-WONOSOBO_KUAS SET B5_42500" u="1"/>
        <s v="GANGGA-WONOSOBO_KUAS SET B6_45000" u="1"/>
        <s v="GANGGA-WONOSOBO_KUAS SET B7_50000" u="1"/>
        <s v="GANGGA-WONOSOBO_KUAS SET B8_52500" u="1"/>
        <s v="GANGGA-WONOSOBO_KUAS SET B9_55000" u="1"/>
        <s v="GANGGA-WONOSOBO_KUAS SET B10_60000" u="1"/>
        <s v="GANGGA-WONOSOBO_KUAS SET B11_65000" u="1"/>
        <s v="GANGGA-WONOSOBO_KUAS SET B12_70000" u="1"/>
        <s v="GANGGA-WONOSOBO_GARISAN SET 20CM 8182 (1 BOX=40 PCS)_3250" u="1"/>
        <s v="GANGGA-WONOSOBO_GARISAN SET 20CM 8177 (1 BOX=40 PCS)_3250" u="1"/>
        <s v="GANGGA-WONOSOBO_GARISAN SET 20CM 8208 (1 BOX=40 PCS)_3250" u="1"/>
        <s v="GANGGA-WONOSOBO_GARISAN BESI YOEKER 15CM_11000" u="1"/>
        <s v="GANGGA-WONOSOBO_GARISAN BESI YOEKER 20CM_15000" u="1"/>
        <s v="GANGGA-WONOSOBO_GARISAN BESI YOEKER 30CM (5030) ORANYE_17000" u="1"/>
        <s v="GANGGA-WONOSOBO_NOTEBOOK SPIRAL 8417_14583.3333333333" u="1"/>
        <s v="GANGGA-WONOSOBO_BP DEBOZZ 0.28 DB-GP 800 HI-Q_25000" u="1"/>
        <s v="GANGGA-WONOSOBO_PENSIL E-01 + STIP_1041.66666666667" u="1"/>
        <s v="GANGGA-WONOSOBO_BP GEL + GANTUNGAN A931_25000" u="1"/>
        <s v="GANGGA-WONOSOBO_BP GEL + GANTUNGAN 701_2083.33333333333" u="1"/>
        <s v="GANGGA-WONOSOBO_ASAHAN MEJA HELLO KITTY KT 8009_20000" u="1"/>
        <s v="GANGGA-WONOSOBO_ASAHAN TOPLES R-5857 KITTY (1 TOP=17PCS)_72000" u="1"/>
        <s v="GANGGA-WONOSOBO_BP GEL DTIAN A 93_10000" u="1"/>
        <s v="GANGGA-WONOSOBO_BP GEL DTIAN DT-612_10000" u="1"/>
        <s v="GANGGA-WONOSOBO_WATER COLOUR V-TRO_14000" u="1"/>
        <s v="GANGGA-WONOSOBO_CAT ACRYLIC A12 - 9 12W_14000" u="1"/>
        <s v="GANGGA-WONOSOBO_CAT ACRYLIC COLOUR PAINT V-TRO_15000" u="1"/>
        <s v="GANGGA-WONOSOBO_DISPENSER BESI ENTER 505_13500" u="1"/>
        <s v="GANGGA-WONOSOBO_CAT ACRYLIC COLOUR TF AC-006M METALIC_252000" u="1"/>
        <s v="GANGGA-WONOSOBO_CAT ACRYLIC COLOUR TF AC-005P PASTEL_228000" u="1"/>
        <s v="GANGGA-WONOSOBO_CAT ACRYLIC COLOUR TF AC-004N NEON_252000" u="1"/>
        <s v="GANGGA-WONOSOBO_CAT ACRYLIC COLOUR TF AC-002_270000" u="1"/>
        <s v="GANGGA-WONOSOBO_DISPENSER KUROMI_20000" u="1"/>
        <s v="GANGGA-WONOSOBO_SEMPOA JAYA 13 BARIS_11000" u="1"/>
        <s v="GANGGA-WONOSOBO_SEMPOA JAYA 17 BARIS_12500" u="1"/>
        <s v="GANGGA-WONOSOBO_P CASE MAGNIT CALC SPS 8631_13000" u="1"/>
        <s v="GANGGA-WONOSOBO_PENSIL CASE A-1037 + CAL_14000" u="1"/>
        <s v="GANGGA-WONOSOBO_ISI GEL PEN DTIAN GR-088 (ISI 6 PCS TABUNG)_102000" u="1"/>
        <s v="GANGGA-WONOSOBO_CUTTER KENKO 918C_69600" u="1"/>
        <s v="GANGGA-WONOSOBO_CUTTER L500-JZ_72500" u="1"/>
        <s v="GANGGA-WONOSOBO_CUTTER TACO 88 BESAR_33000" u="1"/>
        <s v="GANGGA-WONOSOBO_CATUR MAGNIT TNT AO32_5500" u="1"/>
        <s v="GANGGA-WONOSOBO_GLITTER RENTENG EMAS_18000" u="1"/>
        <s v="GANGGA-WONOSOBO_GLITTER RENTENG SILVER_18000" u="1"/>
        <s v="GANGGA-WONOSOBO_GLITTER GF-32_68000" u="1"/>
        <s v="GANGGA-WONOSOBO_ASAHAN TOPLES 8816 ASTRONOT (1 TOP=48 PCS)_84000" u="1"/>
        <s v="GANGGA-WONOSOBO_P WARNA TRIFELO 12W_150000" u="1"/>
        <s v="GANGGA-WONOSOBO_OIL PASTEL HW 12_70000" u="1"/>
        <s v="GANGGA-WONOSOBO_CAT ACRYLIC V-TECH_200000" u="1"/>
        <s v="GANGGA-WONOSOBO_ASAHAN + STIP SIKAT SP 2014_22500" u="1"/>
        <s v="GANGGA-WONOSOBO_ASAHAN + STIP SIKAT SP 8866_22500" u="1"/>
        <s v="GANGGA-WONOSOBO_ASAHAN + STIP SIKAT LS 612_22500" u="1"/>
        <s v="GANGGA-WONOSOBO_ASAHAN + STIP SIKAT SP 6035_22500" u="1"/>
        <s v="GANGGA-WONOSOBO_ASAHAN + STIP SIKAT LS 607_22500" u="1"/>
        <s v="GANGGA-WONOSOBO_ASAHAN + STIP SIKAT DISNEY_22500" u="1"/>
        <s v="GANGGA-WONOSOBO_PALET ANGGUR_11000" u="1"/>
        <s v="GANGGA-WONOSOBO_PALET APEL_11000" u="1"/>
        <s v="GANGGA-WONOSOBO_PALET CAT AIR SAKURA PUTIH UTN_8500" u="1"/>
        <s v="GANGGA-WONOSOBO_PALET CAT AIR SAKURA TRANS_14000" u="1"/>
        <s v="GANGGA-WONOSOBO_NOTEBOOK SPIRAL 1316_18750" u="1"/>
        <s v="GANGGA-WONOSOBO_BUSINESS FILE SIKA AC-106 MERAH_18000" u="1"/>
        <s v="GANGGA-WONOSOBO_BUSINESS FILE SIKA AC-106 KUNING_18000" u="1"/>
        <s v="GANGGA-WONOSOBO_BUSINESS FILE SIKA AC-106 PUTIH_18000" u="1"/>
        <s v="GANGGA-WONOSOBO_BUSINESS FILE SIKA AC-106 BIRU_18000" u="1"/>
        <s v="GANGGA-WONOSOBO_BUSINESS FILE SIKA AC-106 HIJAU_18000" u="1"/>
        <s v="GANGGA-WONOSOBO_MAP KANCING 1 SIKA AC-05 PUTIH_20000" u="1"/>
        <s v="GANGGA-WONOSOBO_MAP KANCING 1 SIKA AC-05 KUNING_20000" u="1"/>
        <s v="GANGGA-WONOSOBO_MAP KANCING 1 SIKA AC-05 HIJAU_20000" u="1"/>
        <s v="GANGGA-WONOSOBO_MAP KANCING 1 SIKA AC-05 MERAH_20000" u="1"/>
        <s v="GANGGA-WONOSOBO_MAP KANCING 1 SIKA AC-05 BIRU_20000" u="1"/>
        <s v="SAHABAT BARU-PARAKAN_NAME TAG DOS BIRU_600" u="1"/>
        <s v="SAHABAT BARU-PARAKAN_ASAHAN PAYU 849 STROBERI_11500" u="1"/>
        <s v="SAHABAT BARU-PARAKAN_ASAHAN PAYU 830 KUPU-KUPU_11500" u="1"/>
        <s v="SAHABAT BARU-PARAKAN_ASAHAN PAYU 823 AYAM_11500" u="1"/>
        <s v="SAHABAT BARU-PARAKAN_ASAHAN PAYU 847 KURA-KURA_11500" u="1"/>
        <s v="SAHABAT BARU-PARAKAN_ASAHAN PAYU 846 KUDA GOYANG_11500" u="1"/>
        <s v="SAHABAT BARU-PARAKAN_ASAHAN PAYU 845 KEPITING_11500" u="1"/>
        <s v="SAHABAT BARU-PARAKAN_ASAHAN PAYU 831 IKAN_11500" u="1"/>
        <s v="SAHABAT BARU-PARAKAN_ASAHAN PAYU 856 ANJING_11500" u="1"/>
        <s v="SAHABAT BARU-PARAKAN_ASAHAN PAYU 827 ANGSA_11500" u="1"/>
        <s v="SAHABAT BARU-PARAKAN_BUSINESS FILE SIKA AC-106 HIJAU_17500" u="1"/>
        <s v="SAHABAT BARU-PARAKAN_CAT ACRYLIC TF 001_198000" u="1"/>
        <s v="SAHABAT BARU-PARAKAN_ISI STAPLER 13/8 JOSS_18000" u="1"/>
        <s v="SINAR CAHAYA NIRMALA-BREBES_GARISAN BUSUR 360 KOJIKO 12CM_30000" u="1"/>
        <s v="SINAR CAHAYA NIRMALA-BREBES_GARISAN BUSUR ENTER NO.4 (120)_17500" u="1"/>
        <s v="SINAR CAHAYA NIRMALA-BREBES_GARISAN BESI YOEKER 30CM (5030) ORANYE_31500" u="1"/>
        <s v="SINAR CAHAYA NIRMALA-BREBES_GARISAN BESI V-TRO 30CM_31500" u="1"/>
        <s v="SINAR CAHAYA NIRMALA-BREBES_BUSUR 4 ENTER TEBAL_10000" u="1"/>
        <s v="SINAR CAHAYA NIRMALA-BREBES_GARISAN BUSUR LINGKARAN TF 1989_17500" u="1"/>
        <s v="SINAR CAHAYA NIRMALA-BREBES_GARISAN MICROTOP 30CM MT 930_25000" u="1"/>
        <s v="SINAR CAHAYA NIRMALA-BREBES_GARISAN GASTA 0732 KOTAK_17000" u="1"/>
        <s v="SINAR CAHAYA NIRMALA-BREBES_GARISAN GASTA 0731 &amp; 0733 POLKADOT_17000" u="1"/>
        <s v="SINAR CAHAYA NIRMALA-BREBES_GARISAN 30CM ALUMINIUM GLITTER_75000" u="1"/>
        <s v="SINAR CAHAYA NIRMALA-BREBES_GARISAN ALUMINIUM KOALA 30CM_5833.33333333333" u="1"/>
        <s v="SINAR CAHAYA NIRMALA-BREBES_GARISAN MIKA DEBOZZ 30CM DB P 072_35000" u="1"/>
        <s v="SINAR CAHAYA NIRMALA-BREBES_GARISAN 30CM DF 3109_2208.33333333333" u="1"/>
        <s v="SINAR CAHAYA NIRMALA-BREBES_GARISAN 30CM KM-8833_2291.66666666667" u="1"/>
        <s v="SINAR CAHAYA NIRMALA-BREBES_GARISAN BESI YOEKER 20CM_20000" u="1"/>
        <s v="SINAR CAHAYA NIRMALA-BREBES_BP HITECH JOSS GP-168 0.28MM_35000" u="1"/>
        <s v="SINAR CAHAYA NIRMALA-BREBES_BP GEL SAFARI SF-559 HITAM_27500" u="1"/>
        <s v="SINAR CAHAYA NIRMALA-BREBES_BP TF 1022_16000" u="1"/>
        <s v="SINAR CAHAYA NIRMALA-BREBES_BP GEL TF-1190 0.3MM HIGHTECH (H)_35000" u="1"/>
        <s v="SINAR CAHAYA NIRMALA-BREBES_BP GEL TF-1191 BODY WR 0.3MM HIGHTECH_35000" u="1"/>
        <s v="SINAR CAHAYA NIRMALA-BREBES_BP GEL KOALA GP-168_35000" u="1"/>
        <s v="SINAR CAHAYA NIRMALA-BREBES_BP TF-3115 HIGHTECH KNOCK_40000" u="1"/>
        <s v="SINAR CAHAYA NIRMALA-BREBES_BP TF G 3114 0.3MM HIGHTECH KNOCK_40000" u="1"/>
        <s v="SINAR CAHAYA NIRMALA-BREBES_BP GEL ZUI XUA HY-1020 HITAM_17000" u="1"/>
        <s v="SINAR CAHAYA NIRMALA-BREBES_BP GEL DTIAN DT-612_14000" u="1"/>
        <s v="SINAR CAHAYA NIRMALA-BREBES_BP GEL DTIAN A 93_14000" u="1"/>
        <s v="SINAR CAHAYA NIRMALA-BREBES_BP DEBOZZ DB G 09_11500" u="1"/>
        <s v="SINAR CAHAYA NIRMALA-BREBES_BP YOEKER 2307 4W_30000" u="1"/>
        <s v="SINAR CAHAYA NIRMALA-BREBES_BP DV 8003 (IPEN 14)_11000" u="1"/>
        <s v="SINAR CAHAYA NIRMALA-BREBES_JANGKA MS-4001 KOALA_90000" u="1"/>
        <s v="SINAR CAHAYA NIRMALA-BREBES_JANGKA JF 8021_85000" u="1"/>
        <s v="SINAR CAHAYA NIRMALA-BREBES_STIP W/B CLEAR B_47500" u="1"/>
        <s v="SINAR CAHAYA NIRMALA-BREBES_BP DB 550_26000" u="1"/>
        <s v="SINAR CAHAYA NIRMALA-BREBES_PW 24W KAYAGI KY-CP 0724_22916.6666666667" u="1"/>
        <s v="SINAR CAHAYA NIRMALA-BREBES_PENSIL TF 99 S_126000" u="1"/>
        <s v="SINAR CAHAYA NIRMALA-BREBES_PENSIL TF 88 S_126000" u="1"/>
        <s v="SINAR CAHAYA NIRMALA-BREBES_PENSIL 2B KAYAGI KY-PF 3092_115000" u="1"/>
        <s v="SINAR CAHAYA NIRMALA-BREBES_BP SIKA GP 340_32500" u="1"/>
        <s v="SINAR CAHAYA NIRMALA-BREBES_GARISAN SET 20CM 8182 (1 BOX=40 PCS)_4500" u="1"/>
        <s v="SINAR CAHAYA NIRMALA-BREBES_GARISAN 40CM KOJIKO_32500" u="1"/>
        <s v="SINAR CAHAYA NIRMALA-BREBES_GARISAN SET 8020C_3750" u="1"/>
        <s v="SINAR CAHAYA NIRMALA-BREBES_GARISAN SET 18CM BC-8996_4500" u="1"/>
        <s v="SINAR CAHAYA NIRMALA-BREBES_GARISAN SET 20CM BJ 20136_180000" u="1"/>
        <s v="SINAR CAHAYA NIRMALA-BREBES_PENSIL DM 7812_275000" u="1"/>
        <s v="SINAR CAHAYA NIRMALA-BREBES_GEL 10W 810B_25000" u="1"/>
        <s v="SINAR CAHAYA NIRMALA-BREBES_STABILLO TOZCHA TZ 8001_31500" u="1"/>
        <s v="SINAR CAHAYA NIRMALA-BREBES_PENSIL TF 788_126000" u="1"/>
        <s v="SINAR CAHAYA NIRMALA-BREBES_GARISAN BESI ENTER 50CM TEBAL_85000" u="1"/>
        <s v="SINAR CAHAYA NIRMALA-BREBES_TIPEX KERTAS 0847 MINI_28000" u="1"/>
        <s v="SINAR CAHAYA NIRMALA-BREBES_TIPEX KERTAS DP-902_65000" u="1"/>
        <s v="SINAR CAHAYA NIRMALA-BREBES_TIPEX MICROTOP MT 737_95000" u="1"/>
        <s v="SINAR CAHAYA NIRMALA-BREBES_TIPEX KERTAS NO.8539_120000" u="1"/>
        <s v="SINAR CAHAYA NIRMALA-BREBES_GUNTING INFICO SC 40_55000" u="1"/>
        <s v="SINAR CAHAYA NIRMALA-BREBES_GUNTING INFICO SC 50_60000" u="1"/>
        <s v="SINAR CAHAYA NIRMALA-BREBES_GUNTING IDEAL K 100_63000" u="1"/>
        <s v="SINAR CAHAYA NIRMALA-BREBES_GUNTING IDEAL K-300_87000" u="1"/>
        <s v="SINAR CAHAYA NIRMALA-BREBES_GUNTING JUNIOR J 100_40000" u="1"/>
        <s v="SINAR CAHAYA NIRMALA-BREBES_GUNTING JUNIOR J-500_80000" u="1"/>
        <s v="SINAR CAHAYA NIRMALA-BREBES_KARTU UNDANGAN ANAK BESAR A1100_1500" u="1"/>
        <s v="SINAR CAHAYA NIRMALA-BREBES_STICK NOTE TF 654-4C_7000" u="1"/>
        <s v="SINAR CAHAYA NIRMALA-BREBES_STICK NOTE TF 654-8C_10500" u="1"/>
        <s v="SINAR CAHAYA NIRMALA-BREBES_POST IT WALITO WLT-8839_9500" u="1"/>
        <s v="SINAR CAHAYA NIRMALA-BREBES_POST IT WALITO WLT-8909_6000" u="1"/>
        <s v="SINAR CAHAYA NIRMALA-BREBES_STICK NOTE DF A 03 L (GARIS)_5000" u="1"/>
        <s v="SINAR CAHAYA NIRMALA-BREBES_STICKER NAMA FANCY_25000" u="1"/>
        <s v="SINAR CAHAYA NIRMALA-BREBES_BOOK END SB-8877_22500" u="1"/>
        <s v="SINAR CAHAYA NIRMALA-BREBES_BOOK END SB-8899_25000" u="1"/>
        <s v="SINAR CAHAYA NIRMALA-BREBES_MAP MICROTOP BE 55_80000" u="1"/>
        <s v="SINAR CAHAYA NIRMALA-BREBES_MAP KANCING 1 MICROTOP MT-119 BIRU_20000" u="1"/>
        <s v="SINAR CAHAYA NIRMALA-BREBES_BALON LKF 3200 M 5_126000" u="1"/>
        <s v="SINAR CAHAYA NIRMALA-BREBES_BALON HB LKF 4W LKF 3200 HB4_126000" u="1"/>
        <s v="SINAR CAHAYA NIRMALA-BREBES_BALON BL 1006_90000" u="1"/>
        <s v="SINAR CAHAYA NIRMALA-BREBES_ABJAD H027 BESAR_14583.3333333333" u="1"/>
        <s v="SINAR CAHAYA NIRMALA-BREBES_LEM FANCY 1358 (12)_25000" u="1"/>
        <s v="SINAR CAHAYA NIRMALA-BREBES_DOUBLE TAPE NIPPON 1 HJ_11000" u="1"/>
        <s v="SINAR CAHAYA NIRMALA-BREBES_MESIN TEMBAK BIXDONE HE E2010 KECIL_31000" u="1"/>
        <s v="SINAR CAHAYA NIRMALA-BREBES_LILIN ANGKA SHINTOENG NO. 1_17000" u="1"/>
        <s v="SINAR CAHAYA NIRMALA-BREBES_LILIN ANGKA SHINTOENG NO. 3_17000" u="1"/>
        <s v="SINAR CAHAYA NIRMALA-BREBES_LILIN ANGKA SHINTOENG NO. 4_17000" u="1"/>
        <s v="SINAR CAHAYA NIRMALA-BREBES_LILIN ANGKA SHINTOENG NO. 6_17000" u="1"/>
        <s v="SINAR CAHAYA NIRMALA-BREBES_LILIN ANGKA SHINTOENG NO. 8_17000" u="1"/>
        <s v="SINAR CAHAYA NIRMALA-BREBES_LILIN ANGKA SHINTOENG NO. 9_17000" u="1"/>
        <s v="SINAR CAHAYA NIRMALA-BREBES_TOPENG BADUT_4500" u="1"/>
        <s v="SINAR CAHAYA NIRMALA-BREBES_PENSIL CHUNG HWA 2B 6151_165000" u="1"/>
        <s v="CAHAYA BUSUR-BOJONEGORO_ID CARD B3 IMPORT_600" u="1"/>
        <s v="CAHAYA BUSUR-BOJONEGORO_ID CARD A3 IMPORT_600" u="1"/>
        <s v="CAHAYA BUSUR-BOJONEGORO_ID CARD B2 IMPORT_500" u="1"/>
        <s v="CAHAYA BUSUR-BOJONEGORO_ID CARD B4 IMPORT_700" u="1"/>
        <s v="SISWA-WONOSOBO_SILET RENTENG V-TRO_33000" u="1"/>
        <s v="SISWA-WONOSOBO_ASAHAN TOPLES 8816 ASTRONOT (1 TOP=48 PCS)_72000" u="1"/>
        <s v="SISWA-WONOSOBO_ASAHAN TOPLES 8817 UNICORN (1 TOP=40 PCS)_60000" u="1"/>
        <s v="SISWA-WONOSOBO_ASAHAN TOPLES 623 KUROMI (1 TOP=52 PCS)_85000" u="1"/>
        <s v="SBM-SEMARANG_MECHPEN TIZO TM 030A-2_30000" u="1"/>
        <s v="INDOFOTOCOPY-PARAKAN_ISI STAPLER 13/8 JOSS_18500" u="1"/>
        <s v="INDOFOTOCOPY-PARAKAN_CAT AIR MARRIES 1325 12W GM &amp; BT_225000" u="1"/>
        <s v="HT JAYA-JUWANA_PENSIL 951_2100" u="1"/>
        <s v="HT JAYA-JUWANA_PENSIL 950_2100" u="1"/>
        <s v="HT JAYA-JUWANA_PENSIL 940_2100" u="1"/>
        <s v="HT JAYA-JUWANA_PENSIL 938_2100" u="1"/>
        <s v="HT JAYA-JUWANA_PALET ANGGUR_10000" u="1"/>
        <s v="HT JAYA-JUWANA_PALET APEL_10000" u="1"/>
        <s v="HT JAYA-JUWANA_KUAS UTN 661-8_18000" u="1"/>
        <s v="HT JAYA-JUWANA_CATUR MAGNIT TNT AO32_6666.66666666667" u="1"/>
        <s v="SISWA-PEKALONGAN_ISOLASI 608_90000" u="1"/>
        <s v="SISWA-PEKALONGAN_BP GEL MD-240 (36)_90000" u="1"/>
        <s v="NIKISAE-TULUNGAGUNG_CAT ACRYLIC TF 001_198000" u="1"/>
        <s v="NIKISAE-TULUNGAGUNG_CAT ACRYLIC COLOUR TF AC-002_270000" u="1"/>
        <s v="NIKISAE-TULUNGAGUNG_CAT ACRYLIC TF 003_312000" u="1"/>
        <s v="NIKISAE-TULUNGAGUNG_CAT ACRYLIC COLOUR TF AC-004N NEON_225000" u="1"/>
        <s v="NIKISAE-TULUNGAGUNG_CAT ACRYLIC COLOUR TF AC-006M METALIC_225000" u="1"/>
        <s v="LARIS BARU-MUNTILAN_CAT ACRYLIC V-TECH_210000" u="1"/>
        <s v="LARIS BARU-MUNTILAN_CAT ACRYLIC TF 001_198000" u="1"/>
        <s v="TWINS-SEMARANG_KUAS UTN 661-1_8000" u="1"/>
        <s v="TWINS-SEMARANG_KUAS UTN 661-2_9000" u="1"/>
        <s v="TWINS-SEMARANG_KUAS UTN 661-3_10000" u="1"/>
        <s v="TWINS-SEMARANG_KUAS UTN 661-4_11500" u="1"/>
        <s v="TWINS-SEMARANG_KUAS UTN 661-5_13000" u="1"/>
        <s v="TWINS-SEMARANG_KUAS UTN 661-6_15500" u="1"/>
        <s v="TWINS-SEMARANG_KUAS UTN 661-7_17000" u="1"/>
        <s v="TWINS-SEMARANG_KUAS UTN 661-8_19000" u="1"/>
        <s v="TWINS-SEMARANG_KUAS UTN 661-9_21000" u="1"/>
        <s v="TWINS-SEMARANG_KUAS UTN 661-10_23000" u="1"/>
        <s v="TWINS-SEMARANG_KUAS UTN 661-11_25000" u="1"/>
        <s v="TWINS-SEMARANG_KUAS UTN 661-12_27000" u="1"/>
        <s v="TWINS-SEMARANG_GUNTING GUNINDO MM GU03_46000" u="1"/>
        <s v="ABC-MAGELANG_GARISAN BT NO.6 SEGITIGA_63180" u="1"/>
        <s v="ABC-MAGELANG_GARISAN BT NO.8 SEGITIGA_140880" u="1"/>
        <s v="ABC-MAGELANG_BP DEBOZZ DB G 05_28000" u="1"/>
        <s v="GRAFIKA-JEPARA_BP DEBOZZ DB G 05_144000" u="1"/>
        <s v="GRAFIKA-JEPARA_NOTEBOOK SPIRAL 28825-67_12000" u="1"/>
        <s v="GRAFIKA-JEPARA_NOTEBOOK 18100-52_16500" u="1"/>
        <s v="GRAFIKA-JEPARA_SKETCH BOOK 8K HMX-45002 TOWN (45LBR)_30000" u="1"/>
        <s v="GRAFIKA-JEPARA_GARISAN SABLON/GEOMETRI 095 (1 BOX=50 PCS)_10500" u="1"/>
        <s v="GRAFIKA-JEPARA_GARISAN SABLON/GEOMETRI 098 (1 BOX=50 PCS)_10500" u="1"/>
        <s v="GRAFIKA-JEPARA_PAPAN W/B JL-115_25000" u="1"/>
        <s v="GRAFIKA-JEPARA_PAPAN W/B JL-116_30000" u="1"/>
        <s v="GRAFIKA-JEPARA_TEROMPET TR OW-02_20000" u="1"/>
        <s v="GRAFIKA-JEPARA_BP DEBOZZ 0.28 DB-GP 800 HI-Q_23500" u="1"/>
        <s v="GRAFIKA-JEPARA_ID CARD B2 IMPORT_475" u="1"/>
        <s v="GRAFIKA-JEPARA_NOTEBOOK SPIRAL 1316_20833.3333333333" u="1"/>
        <s v="GRAFIKA-JEPARA_SEMPOA 8022_200000" u="1"/>
        <s v="GRAFIKA-JEPARA_SEMPOA 8025_100000" u="1"/>
        <s v="GRAFIKA-JEPARA_BP GEL 933_1000" u="1"/>
        <s v="GRAFIKA-JEPARA_BP GEL DTIAN BIASA 9908_12000" u="1"/>
        <s v="GRAFIKA-JEPARA_BP GEL DT 9906_12000" u="1"/>
        <s v="GRAFIKA-JEPARA_BP GEL 935_1000" u="1"/>
        <s v="GRAFIKA-JEPARA_BP GEL 931_1000" u="1"/>
        <s v="GRAFIKA-JEPARA_BP GEL DTIAN BIASA 9903_12000" u="1"/>
        <s v="GRAFIKA-JEPARA_BP GEL 936_1000" u="1"/>
        <s v="GRAFIKA-JEPARA_NOTEBOOK TALI 707-19_210000" u="1"/>
        <s v="GRAFIKA-JEPARA_NOTEBOOK TALI A5-110_210000" u="1"/>
        <s v="GRAFIKA-JEPARA_NOTEBOOK  707-45_210000" u="1"/>
        <s v="GRAFIKA-JEPARA_NOTEBOOK  A5-UN_210000" u="1"/>
        <s v="GRAFIKA-JEPARA_NOTEBOOK SPIRAL 18100-36_198000" u="1"/>
        <s v="GRAFIKA-JEPARA_NOTEBOOK SPIRAL 25100-64_12000" u="1"/>
        <s v="GRAFIKA-JEPARA_ASAHAN TOPLES R-5857 KITTY (1 TOP=17PCS)_72000" u="1"/>
        <s v="GRAFIKA-JEPARA_SKETCH BOOK A4 56184_27500" u="1"/>
        <s v="GRAFIKA-JEPARA_PAPAN W/B JL-117_35000" u="1"/>
        <s v="GRAFIKA-JEPARA_BP GEL DTIAN DT-612_11000" u="1"/>
        <s v="GRAFIKA-JEPARA_ID CARD B3 IMPORT_575" u="1"/>
        <s v="BINA ILMU-BATU_KUAS 251-2 PAGODA_1076.38888888889" u="1"/>
        <s v="BINA ILMU-BATU_KUAS 251-3 PAGODA_1250" u="1"/>
        <s v="BINA ILMU-BATU_KUAS 251-4 PAGODA_1250" u="1"/>
        <s v="BINA ILMU-BATU_KUAS 251-6 PAGODA_1458.33333333333" u="1"/>
        <s v="BINA ILMU-BATU_KUAS 251-7 PAGODA_1805.55555555556" u="1"/>
        <s v="BINA ILMU-BATU_KUAS 251-8 PAGODA_1805.55555555556" u="1"/>
        <s v="BINA ILMU-BATU_KUAS 251-9 PAGODA_2083.33333333333" u="1"/>
        <s v="BINA ILMU-BATU_KUAS 251-10 PAGODA_2083.33333333333" u="1"/>
        <s v="BINA ILMU-BATU_KUAS 251-11 PAGODA_2256.94444444444" u="1"/>
        <s v="BINA ILMU-BATU_KUAS 251-12 PAGODA_2256.94444444444" u="1"/>
        <s v="BINA ILMU-BATU_KUAS 929-1 ETERNA YIJIAYI_14000" u="1"/>
        <s v="BINA ILMU-BATU_KUAS 929-2 ETERNA YIJIAYI_17500" u="1"/>
        <s v="BINA ILMU-BATU_KUAS 929-3 ETERNA YIJIAYI_19000" u="1"/>
        <s v="BINA ILMU-BATU_KUAS 929-4 ETERNA YIJIAYI_21000" u="1"/>
        <s v="BINA ILMU-BATU_KUAS 929-5 ETERNA YIJIAYI_26000" u="1"/>
        <s v="BINA ILMU-BATU_KUAS 929-6 ETERNA YIJIAYI_27000" u="1"/>
        <s v="BINA ILMU-BATU_KUAS 929-7 ETERNA YIJIAYI_31000" u="1"/>
        <s v="BINA ILMU-BATU_KUAS 929-9 ETERNA YIJIAYI_37000" u="1"/>
        <s v="BINA ILMU-BATU_KUAS 929-11 ETERNA YIJIAYI_43000" u="1"/>
        <s v="BINA ILMU-BATU_KUAS 929-12 ETERNA YIJIAYI_46000" u="1"/>
        <s v="BINA ILMU-BATU_KUAS 929-8 ETERNA YIJIAYI_34000" u="1"/>
        <s v="BINA ILMU-BATU_BOOK END SB-8899_25000" u="1"/>
        <s v="BINA ILMU-BATU_STANDART BK V-TEC ST-065/ 6.5_13333.3333333333" u="1"/>
        <s v="BINA ILMU-BATU_BOOK END SB-8877_22500" u="1"/>
        <s v="BINA ILMU-BATU_BUSINESS FILE SIKA AC-106 MERAH_27000" u="1"/>
        <s v="BINA ILMU-BATU_BUSINESS FILE SIKA AC-106 BIRU_27000" u="1"/>
        <s v="BINA ILMU-BATU_BUSINESS FILE SIKA AC-106 KUNING_27000" u="1"/>
        <s v="BINA ILMU-BATU_BUSINESS FILE SIKA AC-106 HIJAU_27000" u="1"/>
        <s v="BINA ILMU-BATU_BUSINESS FILE SIKA AC-106 PUTIH_27000" u="1"/>
        <s v="BINA ILMU-BATU_PALET ANGGUR_10500" u="1"/>
        <s v="BINA ILMU-BATU_PALET APEL_10500" u="1"/>
        <s v="BINA ILMU-BATU_JARUM PENTUL CASING_50000" u="1"/>
        <s v="BINA ILMU-BATU_OIL PASTEL DEBOZZ 12W_110000" u="1"/>
        <s v="BINA ILMU-BATU_TIPEX KERTAS DP-902_65000" u="1"/>
        <s v="BINA ILMU-BATU_MAP KANCING 1 SIKA AC-05 PUTIH_24000" u="1"/>
        <s v="SISWA-MUNTILAN_CARRY FILE TOPLA 8820 BIRU_12000" u="1"/>
        <s v="SISWA-MUNTILAN_CARRY FILE TOPLA 8820 HIJAU_12000" u="1"/>
        <s v="SINAR BHAKTI-YOGYA_KERTAS KREP JERSY M/P KECIL_7000" u="1"/>
        <s v="SINAR BHAKTI-YOGYA_KEMOCHENG KOMPUTER_57500" u="1"/>
        <s v="AR-KUDUS_STAMP PAD HERO K_55000" u="1"/>
        <s v="DUTA ILAHI-LASEM_N BOOK TALI A5 IMPORT MIX_16500" u="1"/>
        <s v="DUTA ILAHI-LASEM_TAS KARUNG 35X40 (3540)_150000" u="1"/>
        <s v="RENI-JATIMULYO_BP HITECH JOSS GP-168 0.28MM_21000" u="1"/>
        <s v="BASA-TEGAL_TIPEX KERTAS NO.5026_57500" u="1"/>
        <s v="BASA-TEGAL_TIPEX KERTAS NO.5031_57500" u="1"/>
        <s v="BASA-TEGAL_TIPEX KERTAS NO.5037_57500" u="1"/>
        <s v="BASA-TEGAL_TIPEX KERTAS NO.5039_57500" u="1"/>
        <s v="BASA-TEGAL_TIPEX KERTAS NO.6080_57500" u="1"/>
        <s v="BASA-TEGAL_TIPEX KY DB 7001_85000" u="1"/>
        <s v="BASA-TEGAL_TIPEX KERTAS NO. 9543_50000" u="1"/>
        <s v="BASA-TEGAL_MAGIC BOARD 906_20000" u="1"/>
        <s v="BASA-TEGAL_TAS TALI GG-03 BESAR GLITTER_142000" u="1"/>
        <s v="BASA-TEGAL_TAS TALI GG-02 TANGGUNG GILAP_110000" u="1"/>
        <s v="BASA-TEGAL_PITA KADO 30 MIX_4500" u="1"/>
        <s v="BASA-PEMALANG_BP HITECH JOSS GP-168 0.28MM_47500" u="1"/>
        <s v="BASA-PEMALANG_TIPEX KERTAS NO. 9543_50000" u="1"/>
        <s v="BASA-PEMALANG_TIPEX KERTAS 91038HG_50000" u="1"/>
        <s v="BASA-PEMALANG_TIPEX KERTAS 91040HG_50000" u="1"/>
        <s v="BASA-PEMALANG_TIPEX KERTAS NO.9443_50000" u="1"/>
        <s v="BASA-PEMALANG_TIPEX KERTAS NO.9473_50000" u="1"/>
        <s v="BASA-PEMALANG_TIPEX KERTAS NO.9462_50000" u="1"/>
        <s v="BASA-PEMALANG_TIPEX KERTAS NO.9459_50000" u="1"/>
        <s v="BASA-PEMALANG_TIPEX KERTAS NO. 8545_120000" u="1"/>
        <s v="BASA-PEMALANG_TIPEX KERTAS NO. 8572_120000" u="1"/>
        <s v="BASA-PEMALANG_TIPEX KERTAS NO. 8575_120000" u="1"/>
        <s v="BASA-PEMALANG_TIPEX KERTAS NO.5031_57500" u="1"/>
        <s v="BASA-PEMALANG_TIPEX KERTAS NO.5037_57500" u="1"/>
        <s v="BASA-PEMALANG_TIPEX KERTAS NO.5039_57500" u="1"/>
        <s v="BASA-PEMALANG_LILIN SHINTOENG 24 BATANG_50000" u="1"/>
        <s v="MEDIA-CILACAP_MESIN TEMBAK BIXDONE HE E2010 KECIL_25000" u="1"/>
        <s v="MEDIA-CILACAP_ISI STAPLES 13/6 JOSS_18000" u="1"/>
        <s v="MEDIA-CILACAP_ISI STAPLER 13/8 JOSS_18500" u="1"/>
        <s v="BENDAN-PEKALONGAN_PAPAN WHITE BOARD XG POLOS 25 X 35_24000" u="1"/>
        <s v="BENDAN-PEKALONGAN_PAPAN WHITE BOARD XG POLOS 30 X 40_28500" u="1"/>
        <s v="BENDAN-PEKALONGAN_PAPAN WB 3550 35 X 50 (IMPORT)_33000" u="1"/>
        <s v="BENDAN-PEKALONGAN_PAPAN W/B JL-116_30000" u="1"/>
        <s v="BENDAN-PEKALONGAN_PAPAN W/B JL-117_35000" u="1"/>
        <s v="BENDAN-PEKALONGAN_MAP ZIPPER TF 22 B6 BF53_45000" u="1"/>
        <s v="BENDAN-PEKALONGAN_KERTAS KREP POTONGAN JERSY KECIL_6500" u="1"/>
        <s v="BENDAN-PEKALONGAN_CLIP FILE YUSHINCA 318 HT_225000" u="1"/>
        <s v="BENDAN-PEKALONGAN_CLIP FILE YUSHINCA 318 BIRU TUA_225000" u="1"/>
        <s v="GLORIA-BLITAR_TAS KARUNG 35X40 (3540)_131000" u="1"/>
        <s v="PERDANA-CIREBON_SULING YAMAHA_450000" u="1"/>
        <s v="MITRA KAMPUS-KUDUS_GARISAN LIPAT 30CM 6623 (1 BOX=40 PCS)_1250" u="1"/>
        <s v="PELANGI STATIONERY NUSANTARA-SURABAYA_SULING YAMAHA_425000" u="1"/>
        <s v="CASH-SEMARANG_O PASTEL NEON METALIK VANART_6750" u="1"/>
        <s v="CASH-SEMARANG_BP X DATA M2_75000.000003" u="1"/>
        <s v="CASH-SEMARANG_GARISAN MIKA 30CM ENTER 675_10000" u="1"/>
        <s v="CASH-SEMARANG_BK GAMBAR SIKA SERI A A4_1800" u="1"/>
        <s v="99-BLITAR_TAS TALI GG-03 BESAR MIX_100000" u="1"/>
        <s v="PANTES-PURWOREJO_LABEL HARGA KOJIKO 111_2750" u="1"/>
        <s v="MEMORY-BATANG_GARISAN SEGITIGA KOJIKO NO.10_95000" u="1"/>
        <s v="MEMORY-BATANG_JANGKA MS-4001 KOALA_85000" u="1"/>
        <s v="MEMORY-BATANG_GARISAN BUSUR ENTER NO. 4 PLST BIRU_9000" u="1"/>
        <s v="MEMORY-BATANG_GARISAN BT 740_220000" u="1"/>
        <s v="RATNA-WONOSOBO_ASAHAN MEJA HK 655_25000" u="1"/>
        <s v="RATNA-WONOSOBO_ASAHAN MEJA 007 ROBOT_21000" u="1"/>
        <s v="RATNA-WONOSOBO_ASAHAN MEJA RUMAH 906_17000" u="1"/>
        <s v="DOREMI-TEMANGGUNG_CUTTER TACO 78 KECIL TRANSPARAN_23000" u="1"/>
        <s v="DOREMI-TEMANGGUNG_BUKU MEWARNAI JQ 990-2_80000" u="1"/>
        <s v="DOREMI-TEMANGGUNG_BUKU MEWARNAI 876 (4 GAMBAR)_7500" u="1"/>
        <s v="DOREMI-TEMANGGUNG_BUKU MEWARNAI 668 (4 GAMBAR)_12500" u="1"/>
        <s v="DOREMI-TEMANGGUNG_SKETCH BOOK 8K 56199_30000" u="1"/>
        <s v="DOREMI-TEMANGGUNG_SKETCH BOOK 8K 45001_30000" u="1"/>
        <s v="DOREMI-TEMANGGUNG_SKETCH BOOK A4 56184_27500" u="1"/>
        <s v="DOREMI-TEMANGGUNG_SKETCH BOOK A4 56183_27500" u="1"/>
        <s v="SUKSES MAKMUR (INTAN)-COMAL_LILIN SHINTOENG 24 BATANG_47500" u="1"/>
        <s v="SUKSES MAKMUR (INTAN)-COMAL_LILIN SHINTOENG BESAR JM6/ 6W_52500" u="1"/>
        <s v="SUKSES MAKMUR (INTAN)-COMAL_LILIN SHINTOENG BESAR TG6/ 6W_55000" u="1"/>
        <s v="TERMINAL 2-CIREBON_ID CARD B2 IMPORT_525" u="1"/>
        <s v="TERMINAL 2-CIREBON_ID CARD B3 IMPORT_625" u="1"/>
        <s v="TERMINAL 2-CIREBON_BUSINESS FILE SIKA AC-106 PUTIH_23500" u="1"/>
        <s v="TERMINAL 2-CIREBON_BUSINESS FILE SIKA AC-106 BIRU_23500" u="1"/>
        <s v="TERMINAL 2-CIREBON_MAP ZIPPER REST / JALA BERDIRI SIKA HITAM B_7916.66666666667" u="1"/>
        <s v="TERMINAL 2-CIREBON_MAP ZIPPER REST / JALA BERDIRI SIKA KUNING B_7916.66666666667" u="1"/>
        <s v="TERMINAL 2-CIREBON_MAP ZIPPER REST / JALA BERDIRI JOSS PINK_95000" u="1"/>
        <s v="TERMINAL 2-CIREBON_MAP ZIPPER REST / JALA BERDIRI JOSS HIJAU_95000" u="1"/>
        <s v="TERMINAL 2-CIREBON_NOTEBOOK  707-44_210000" u="1"/>
        <s v="TERMINAL 2-CIREBON_MAP ZIPPER REST / JALA BERDIRI SIKA BIRU B_7916.66666666667" u="1"/>
        <s v="HOKY-GOMBONG_CAT AIR OPINI 110_105000" u="1"/>
        <s v="HOKY-GOMBONG_ID CARD A1 IMPORT_400" u="1"/>
        <s v="HOKY-GOMBONG_ID CARD A2 IMPORT_500" u="1"/>
        <s v="HOKY-GOMBONG_ID CARD B2 IMPORT_500" u="1"/>
        <s v="HOKY-GOMBONG_ID CARD B3 IMPORT_600" u="1"/>
        <s v="SUKSES-SALATIGA_JANGKA MS-4001 KOALA_80000" u="1"/>
        <s v="SUKSES-SALATIGA_KUAS 21839-W_14583.3333333333" u="1"/>
        <s v="SUKSES-SALATIGA_ID CARD A1 IMPORT_325" u="1"/>
        <s v="MITRA KAMPUS-KUDUS_TAS TIDUR GGH-M (6 MOTIF)_100000" u="1"/>
        <s v="MITRA KAMPUS-KUDUS_TAS TIDUR GGH-L (6 MOTIF)_125000" u="1"/>
        <s v="MITRA KAMPUS-KUDUS_TAS TIDUR GGH-S (6 MOTIF)_75000" u="1"/>
        <s v="MITRA KAMPUS-KUDUS_SEMPOA 8025_100000" u="1"/>
        <s v="MITRA KAMPUS-KUDUS_GARISAN BT R5_279000" u="1"/>
        <s v="MITRA KAMPUS-KUDUS_GARISAN BT R3_252300" u="1"/>
        <s v="MITRA KAMPUS-KUDUS_KOMPAS ARAH DOS BIRU_110000" u="1"/>
        <s v="MITRA KAMPUS-KUDUS_KOMPAS ARAH VTRO NO 45_325000" u="1"/>
        <s v="MITRA KAMPUS-KUDUS_PENSIL 2B KAYAGI KY-PF 3091_102000" u="1"/>
        <s v="MITRA KAMPUS-KUDUS_PENSIL 2B KAYAGI PF3093_102000" u="1"/>
        <s v="MITRA KAMPUS-KUDUS_PENSIL 2B KAYAGI KY-PF 3092_102000" u="1"/>
        <s v="MITRA KAMPUS-KUDUS_PENSIL 2B KAYAGI KY-PF 3090_102000" u="1"/>
        <s v="MITRA KAMPUS-KUDUS_PENSIL 2B KAYAGI KY-PF 3058_102000" u="1"/>
        <s v="MITRA KAMPUS-KUDUS_PAPAN W/B JL-115_25000" u="1"/>
        <s v="MITRA KAMPUS-KUDUS_PAPAN W/B JL-116_30000" u="1"/>
        <s v="MITRA KAMPUS-KUDUS_PAPAN W/B JL-117_35000" u="1"/>
        <s v="MITRA KAMPUS-KUDUS_SKETCH BOOK A4 56172_27500" u="1"/>
        <s v="MITRA KAMPUS-KUDUS_SKETCH BOOK 8K HMX-45002 TOWN (45LBR)_30000" u="1"/>
        <s v="MITRA KAMPUS-KUDUS_PAPAN WHITE BOARD XG POLOS 20 X 30_18500" u="1"/>
        <s v="MITRA KAMPUS-KUDUS_PAPAN WHITE BOARD XG POLOS 25 X 35_24000" u="1"/>
        <s v="MITRA KAMPUS-KUDUS_PAPAN WHITE BOARD XG POLOS 30 X 40_28500" u="1"/>
        <s v="MITRA KAMPUS-KUDUS_NOTEBOOK SPIRAL 28850-64_85000" u="1"/>
        <s v="MITRA KAMPUS-KUDUS_NOTEBOOK SPIRAL 28850-61_85000" u="1"/>
        <s v="SUKSES MAKMUR (INTAN)-COMAL_BP GEL MD-240 (36)_90000" u="1"/>
        <s v="SUKSES MAKMUR (INTAN)-COMAL_BP GEL 9171_2083.33333333333" u="1"/>
        <s v="SUKSES MAKMUR (INTAN)-COMAL_BP GEL + GANTUNGAN 701_2083.33333333333" u="1"/>
        <s v="SUKSES MAKMUR (INTAN)-COMAL_BP GEL 702_2083.33333333333" u="1"/>
        <s v="SUKSES MAKMUR (INTAN)-COMAL_BP GEL + GANTUNGAN 224_2083.33333333333" u="1"/>
        <s v="SUKSES MAKMUR (INTAN)-COMAL_GARISAN ALUMINIUM KOALA 30CM_6250" u="1"/>
        <s v="SUKSES MAKMUR (INTAN)-COMAL_GARISAN 30CM 1105 BT 21_17500" u="1"/>
        <s v="SUKSES MAKMUR (INTAN)-COMAL_ISI BENSIA LANTU LT 11-32_2250" u="1"/>
        <s v="SUKSES MAKMUR (INTAN)-COMAL_GARISAN BT R5_279000" u="1"/>
        <s v="SUKSES MAKMUR (INTAN)-COMAL_TAS BG12-007_125000" u="1"/>
        <s v="SUKSES MAKMUR (INTAN)-COMAL_TAS KARUNG TIDUR 40X30_140000" u="1"/>
        <s v="SUKSES MAKMUR (INTAN)-COMAL_TAS BG14-001_110000" u="1"/>
        <s v="SUKSES MAKMUR (INTAN)-COMAL_TAS KARUNG 50X35 (5035)_180000" u="1"/>
        <s v="SUKSES MAKMUR (INTAN)-COMAL_TAS KARUNG 60X45 (6045)_240000" u="1"/>
        <s v="SUKSES MAKMUR (INTAN)-COMAL_TAS KARUNG 55X65 (5565)_250000" u="1"/>
        <s v="SUKSES MAKMUR (INTAN)-COMAL_TAS KARUNG 70X53 (7053)_290000" u="1"/>
        <s v="SUKSES MAKMUR (INTAN)-COMAL_TAS KARUNG 60X70 (6070)_300000" u="1"/>
        <s v="SUKSES MAKMUR (INTAN)-COMAL_TAS 24X20_7916.66666666667" u="1"/>
        <s v="SUKSES MAKMUR (INTAN)-COMAL_TAS KARUNG 30X20_8333.33333333333" u="1"/>
        <s v="SUKSES MAKMUR (INTAN)-COMAL_TAS KARUNG 30X23_110000" u="1"/>
        <s v="SUKSES MAKMUR (INTAN)-COMAL_TAS KARUNG 45X33_155000" u="1"/>
        <s v="SUKSES MAKMUR (INTAN)-COMAL_TAS 33X27 L TIDUR_10416.6666666667" u="1"/>
        <s v="SUKSES MAKMUR (INTAN)-COMAL_TAS TALI GG-01 KECIL GILAP_60000" u="1"/>
        <s v="SUKSES MAKMUR (INTAN)-COMAL_TAS LYSD 229 K_5000" u="1"/>
        <s v="SUKSES MAKMUR (INTAN)-COMAL_TAS TALI GG-01 KECIL GLITTER_65000" u="1"/>
        <s v="SUKSES MAKMUR (INTAN)-COMAL_TAS TALI GG-02 TANGGUNG GILAP_100000" u="1"/>
        <s v="SUKSES MAKMUR (INTAN)-COMAL_TAS TUTUP PITA KADO FG-301 BESAR_106000" u="1"/>
        <s v="SUKSES MAKMUR (INTAN)-COMAL_TAS TUTUP PITA KADO FG-401 JUMBO_150000" u="1"/>
        <s v="SUKSES MAKMUR (INTAN)-COMAL_SKETCH BOOK A4 56184_27500" u="1"/>
        <s v="SUKSES MAKMUR (INTAN)-COMAL_SKETCH BOOK A4 56172_27500" u="1"/>
        <s v="SUKSES MAKMUR (INTAN)-COMAL_SKETCH BOOK 8K HMX-45002 TOWN (45LBR)_30000" u="1"/>
        <s v="SUKSES MAKMUR (INTAN)-COMAL_ASAHAN TOPLES 8816 ASTRONOT (1 TOP=48 PCS)_84000" u="1"/>
        <s v="SUKSES MAKMUR (INTAN)-COMAL_ASAHAN TOPLES 8817 UNICORN (1 TOP=40 PCS)_84000" u="1"/>
        <s v="SUKSES MAKMUR (INTAN)-COMAL_ASAHAN TOPLES 623 KUROMI (1 TOP=52 PCS)_100000" u="1"/>
        <s v="SUKSES MAKMUR (INTAN)-COMAL_ASAHAN TOPLES 158 SANRIO (1 TOP=36 PCS)_75000" u="1"/>
        <s v="SUKSES MAKMUR (INTAN)-COMAL_PAPAN W/B JL-115_25000" u="1"/>
        <s v="SUKSES MAKMUR (INTAN)-COMAL_PAPAN W/B JL-116_30000" u="1"/>
        <s v="SUKSES MAKMUR (INTAN)-COMAL_PAPAN W/B JL-117_35000" u="1"/>
        <s v="SUKSES MAKMUR (INTAN)-COMAL_GANTUNGAN KUNCI + AIR GLITER 706-1_25000" u="1"/>
        <s v="SUKSES MAKMUR (INTAN)-COMAL_PALET KUMBANG 1011_37500" u="1"/>
        <s v="SUKSES MAKMUR (INTAN)-COMAL_PALET 21839-12 KEPITING_2250" u="1"/>
        <s v="SUKSES MAKMUR (INTAN)-COMAL_PALET JOSS 009_52500" u="1"/>
        <s v="SUKSES MAKMUR (INTAN)-COMAL_PALET PLT 006 JOSS_50000" u="1"/>
        <s v="SUKSES MAKMUR (INTAN)-COMAL_PC MAGNIT CC 7806 + CALL_180000" u="1"/>
        <s v="BINTANG TOYS-JEPARA_ID CARD B2 IMPORT_475" u="1"/>
        <s v="BINTANG TOYS-JEPARA_ID CARD B3 IMPORT_575" u="1"/>
        <s v="BINTANG TOYS-JEPARA_BP GEL DTIAN DT-612_10500" u="1"/>
        <s v="BINTANG TOYS-JEPARA_ASAHAN TOPLES XXY-1868 CUTE SHARK (1 TOP=42 PCS)_63000" u="1"/>
        <s v="BINTANG TOYS-JEPARA_ASAHAN MEJA 722A_15000" u="1"/>
        <s v="BINTANG TOYS-JEPARA_ASAHAN TOPLES 623 KUROMI (1 TOP=52 PCS)_100000" u="1"/>
        <s v="BINTANG TOYS-JEPARA_ASAHAN MEJA 6600_15000" u="1"/>
        <s v="BINTANG TOYS-JEPARA_ASAHAN MEJA 7712_15000" u="1"/>
        <s v="BINTANG TOYS-JEPARA_BP GEL + GANTUNGAN A931_22500" u="1"/>
        <s v="BINTANG TOYS-JEPARA_BP GEL + GANTUNGAN 9165_1875" u="1"/>
        <s v="BINTANG TOYS-JEPARA_PENSIL 2B KAYAGI KY-PF 3092_102000" u="1"/>
        <s v="BINTANG TOYS-JEPARA_PENSIL 2B KAYAGI KY-PF 3090_102000" u="1"/>
        <s v="BINTANG TOYS-JEPARA_STAPLER (GUN TACKER) 1008F JOSS_52500" u="1"/>
        <s v="BINTANG TOYS-JEPARA_ASAHAN TOPLES 8816 ASTRONOT (1 TOP=48 PCS)_72000" u="1"/>
        <s v="BINTANG TOYS-JEPARA_ASAHAN TOPLES 8817 UNICORN (1 TOP=40 PCS)_60000" u="1"/>
        <s v="BINTANG TOYS-JEPARA_TIPEX KERTAS NO. 9543_42000" u="1"/>
        <s v="BINTANG TOYS-JEPARA_TIPEX KERTAS NO. 9425_42000" u="1"/>
        <s v="BINTANG TOYS-JEPARA_TIPEX KERTAS NO. 9489_42000" u="1"/>
        <s v="BINTANG TOYS-JEPARA_TIPEX KERTAS NO. 9497_42000" u="1"/>
        <s v="BINTANG TOYS-JEPARA_PENCIL CASE H-9905 KLG_9500" u="1"/>
        <s v="SAHID-KUDUS_BALON SMILE KUNING 20X5 LKS 3200SK_110000" u="1"/>
        <s v="SAHID-KUDUS_BALON FS POLKADOT LKF 3200 PP_125000" u="1"/>
        <s v="SAHID-KUDUS_BALON LKF 3200 M3 MICKEY_125000" u="1"/>
        <s v="ANDI STAR-YOGYA_NOTEBOOK SPIRAL 1316_20833.3333333333" u="1"/>
        <s v="ANDI STAR-YOGYA_NOTEBOOK SPIRAL 8417_14583.3333333333" u="1"/>
        <s v="ANDI STAR-YOGYA_BINDER NOTE HYB - 86802 A5_24500" u="1"/>
        <s v="ANDI STAR-YOGYA_BINDER NOTE HYB - 86803 A5_24500" u="1"/>
        <s v="ANDI STAR-YOGYA_BINDER NOTE HYB - 86801 A5_24500" u="1"/>
        <s v="ANDI STAR-YOGYA_BINDER NOTE HYB - 86804 A5_24500" u="1"/>
        <s v="ANDI STAR-YOGYA_BINDER NOTE HYB - 15802 B5_32500" u="1"/>
        <s v="ANDI STAR-YOGYA_BINDER NOTE JHYB - 03303 B5_32500" u="1"/>
        <s v="ANDI STAR-SALATIGA_NOTEBOOK SPIRAL 8417_14583.3333333333" u="1"/>
        <s v="ANDI STAR-SALATIGA_BINDER NOTE HYB - 86804 A5_24500" u="1"/>
        <s v="ANDI STAR-SALATIGA_BINDER NOTE HYB - 15802 B5_32500" u="1"/>
        <s v="ANDI STAR-SALATIGA_BINDER NOTE JHYB - 03303 B5_32500" u="1"/>
        <s v="ANDI STAR-SALATIGA_BINDER NOTE HYB - 86801 A5_24500" u="1"/>
        <s v="ANDI STAR-SALATIGA_BINDER NOTE HYB - 86803 A5_24500" u="1"/>
        <s v="SUMBER BUKIT-SALATIGA_L LEAF A5 50 MTK KOTAK B_4250" u="1"/>
        <s v="SUMBER BUKIT-SALATIGA_STIP W/B KENJOY LUBANG K_27500" u="1"/>
        <s v="SUMBER BUKIT-SALATIGA_CLEAR HOLDER UTN CH 100 MIX_575000" u="1"/>
        <s v="SUMBER BUKIT-SALATIGA_CAT AIR MARRIES 1325 12W GM &amp; BT_225000" u="1"/>
        <s v="SUMBER BUKIT-SALATIGA_BP X DATA M2_75000" u="1"/>
        <s v="SUMBER BUKIT-SALATIGA_PALET CAT AIR SAKURA TRANS_9000" u="1"/>
        <s v="SUMBER BUKIT-SALATIGA_DISPENSER KENJOY 50_16000" u="1"/>
        <s v="SUMBER BUKIT-SALATIGA_DISPENSER KENJOY 25_6750" u="1"/>
        <s v="SBM-SEMARANG_SPIDOL GOLDEN 838 12W_24000" u="1"/>
        <s v="SBM-SEMARANG_KUAS 251-6 PAGODA_1320.83333333333" u="1"/>
        <s v="SBM-SEMARANG_KUAS 251-5 PAGODA_1320.83333333333" u="1"/>
        <s v="SBM-SEMARANG_CLEAR BAG TALI MERAH_18500" u="1"/>
        <s v="SBM-SEMARANG_CLEAR BAG TALI BIRU_18500" u="1"/>
        <s v="SBM-SEMARANG_CLEAR BAG TALI KUNING_18500" u="1"/>
        <s v="SBM-SEMARANG_CAT AIR MARRIES 1325 12W GM &amp; BT_215000" u="1"/>
        <s v="INDOFOTOCOPY-PARAKAN_MINYAK MARIES 718 SURABAYA_20000" u="1"/>
        <s v="HANSA-SEMARANG_CUTTER TACO 88 BESAR_31000" u="1"/>
        <s v="TRIDAYA-SEMARANG_DESK SET KOTAK 804 HT_8333.33333333333" u="1"/>
        <s v="SISWA-WONOSOBO_TALI ID CARD PEONY ORANYE_475" u="1"/>
        <s v="SISWA-WONOSOBO_TALI ID CARD PEONY HIJAU_475" u="1"/>
        <s v="SISWA-WONOSOBO_TALI ID CARD PEONY BIRU_475" u="1"/>
        <s v="SISWA-WONOSOBO_TALI ID CARD PEONY KUNING_475" u="1"/>
        <s v="SISWA-WONOSOBO_TALI ID CARD PEONY MERAH_475" u="1"/>
        <s v="SISWA-WONOSOBO_TALI ID CARD PEONY HITAM_475" u="1"/>
        <s v="ARJUNA-SEMARANG_SKETCH BOOK 8K 56199_30000" u="1"/>
        <s v="ARJUNA-SEMARANG_SKETCH BOOK 8K HMX-45002 TOWN (45LBR)_30000" u="1"/>
        <s v="ARJUNA-SEMARANG_SKETCH BOOK A4 56183_27500" u="1"/>
        <s v="ARJUNA-SEMARANG_SKETCH BOOK A4 56184_27500" u="1"/>
        <s v="ARJUNA-SEMARANG_SKETCH BOOK A4 56172_27500" u="1"/>
        <s v="ARJUNA-SEMARANG_TAS KARUNG 50X35 (5035)_170000" u="1"/>
        <s v="ARJUNA-SEMARANG_TAS KARUNG 70X53 (7053)_275000" u="1"/>
        <s v="ARJUNA-SEMARANG_TAS KARUNG 60X45 (6045)_230000" u="1"/>
        <s v="ARJUNA-SEMARANG_TAS KARUNG 45X50 (4550)_166000" u="1"/>
        <s v="ARJUNA-SEMARANG_TAS KARUNG 40X45 _157000" u="1"/>
        <s v="ARJUNA-SEMARANG_NOTEBOOK SPIRAL 1316_20833.3333333333" u="1"/>
        <s v="ARJUNA-SEMARANG_NOTEBOOK SPIRAL 8417_14583.3333333333" u="1"/>
        <s v="ARJUNA-SEMARANG_POMPA + BALON 16EA-1 (16)_15000" u="1"/>
        <s v="ARJUNA-SEMARANG_POMPA + BALON 2000 (10)_25000" u="1"/>
        <s v="ARJUNA-SEMARANG_MECHPEN TIZO G 09312 (24PCS)_31000" u="1"/>
        <s v="ARJUNA-SEMARANG_MECHPEN TIZO G 09310 24PCS_31000" u="1"/>
        <s v="ARJUNA-SEMARANG_GARISAN SABLON/GEOMETRI 098 (1 BOX=50 PCS)_10500" u="1"/>
        <s v="ARJUNA-SEMARANG_GARISAN SABLON/GEOMETRI 095 (1 BOX=50 PCS)_10500" u="1"/>
        <s v="ARJUNA-SEMARANG_GARISAN SET 20CM 8177 (1 BOX=40 PCS)_3750" u="1"/>
        <s v="ARJUNA-SEMARANG_GARISAN SET 20CM 8182 (1 BOX=40 PCS)_3750" u="1"/>
        <s v="ARJUNA-SEMARANG_STAPLER (GUN TACKER) 1008F JOSS_52500" u="1"/>
        <s v="ARJUNA-SEMARANG_ISI STAPLER 13/8 JOSS_18500" u="1"/>
        <s v="ARJUNA-SEMARANG_ISI BENSIA LANTU LT 11-32_2500" u="1"/>
        <s v="ARJUNA-SEMARANG_JANGKA JF 8021_85000" u="1"/>
        <s v="ARJUNA-SEMARANG_JANGKA BESI DBC 4001_87500" u="1"/>
        <s v="ARJUNA-SEMARANG_JANGKA MS-4001 KOALA_85000" u="1"/>
        <s v="ARJUNA-SEMARANG_JANGKA A5 3328 FANCY_60000" u="1"/>
        <s v="ARJUNA-SEMARANG_JANGKA JOSS MS-403_30000" u="1"/>
        <s v="ARJUNA-SEMARANG_BP TIANJIAO TZ-501 BIRU_25500" u="1"/>
        <s v="ARJUNA-SEMARANG_BP GEL ZUI XUA HY-1020 MERAH_11500" u="1"/>
        <s v="ARJUNA-SEMARANG_BP GEL ZUI ZHUA HY-1020 BIRU_11500" u="1"/>
        <s v="ARJUNA-SEMARANG_PENCIL CASE KALENG H-9888_13000" u="1"/>
        <s v="ARJUNA-SEMARANG_PENCIL CASE H-9905 KLG_10500" u="1"/>
        <s v="ARJUNA-SEMARANG_PENSIL CASE 168-35_12500" u="1"/>
        <s v="ARJUNA-SEMARANG_PENSIL CASE DZ-0061-3_12500" u="1"/>
        <s v="ARJUNA-SEMARANG_PENSIL CASE A-1037 + CAL_15000" u="1"/>
        <s v="ARJUNA-SEMARANG_PENSIL CASE QC-771_9500" u="1"/>
        <s v="ARJUNA-SEMARANG_PENSIL CASE AG-8881_10416.6666666667" u="1"/>
        <s v="ARJUNA-SEMARANG_PENSIL CASE BX-3971_15300" u="1"/>
        <s v="ARJUNA-SEMARANG_PENSIL CASE 168-18_20833.3333333333" u="1"/>
        <s v="ARJUNA-SEMARANG_PAPAN W/B JL-115_25000" u="1"/>
        <s v="ARJUNA-SEMARANG_PAPAN W/B JL-116_30000" u="1"/>
        <s v="ARJUNA-SEMARANG_PAPAN W/B JL-117_35000" u="1"/>
        <s v="ARJUNA-SEMARANG_PAPAN WHITE BOARD XG POLOS 25 X 35_24000" u="1"/>
        <s v="ARJUNA-SEMARANG_PAPAN WHITE BOARD XG POLOS 30 X 40_27500" u="1"/>
        <s v="ARJUNA-SEMARANG_ASAHAN TOPLES 8817 UNICORN (1 TOP=40 PCS)_70000" u="1"/>
        <s v="ARJUNA-SEMARANG_ASAHAN TOPLES 8816 ASTRONOT (1 TOP=48 PCS)_84000" u="1"/>
        <s v="ARJUNA-SEMARANG_ID CARD A2 IMPORT_500" u="1"/>
        <s v="ARJUNA-SEMARANG_ID CARD B2 IMPORT_500" u="1"/>
        <s v="ARJUNA-SEMARANG_ID CARD B3 IMPORT_600" u="1"/>
        <s v="ARJUNA-SEMARANG_ID CARD B4 IMPORT_700" u="1"/>
        <s v="ARJUNA-SEMARANG_BP GEL ZUI XUA HY-1020 HITAM_11500" u="1"/>
        <s v="CASH-SEMARANG_CRAYON 12W VAN ART FLUORESCENT_81000" u="1"/>
        <s v="CASH-SEMARANG_DISPENSER DTD 888/ 889_10000" u="1"/>
        <s v="TAMBAH ILMU-KUDUS_ID CARD B3 IMPORT_600" u="1"/>
        <s v="TAMBAH ILMU-KUDUS_ID CARD B1 IMPORT_400" u="1"/>
        <s v="TAMBAH ILMU-KUDUS_ID CARD B2 IMPORT_500" u="1"/>
        <s v="TAMBAH ILMU-KUDUS_ID CARD B4 IMPORT_700" u="1"/>
        <s v="TAMBAH ILMU-KUDUS_ID CARD A1 IMPORT_400" u="1"/>
        <s v="TAMBAH ILMU-KUDUS_ID CARD A2 IMPORT_500" u="1"/>
        <s v="TAMBAH ILMU-KUDUS_PENCIL CASE 588-157 MAGNET_16666.67" u="1"/>
        <s v="TAMBAH ILMU-KUDUS_MAGNET FANCY ZR-0009/000_225000" u="1"/>
        <s v="TAMBAH ILMU-KUDUS_PENCIL CASE KAIN 5815_25000" u="1"/>
        <s v="TAMBAH ILMU-KUDUS_MAGNET FANCY 025/034_65000" u="1"/>
        <s v="TAMBAH ILMU-KUDUS_PENCIL CASE KAIN 5811_25000" u="1"/>
        <s v="TAMBAH ILMU-KUDUS_PENCIL CASE 5864_25000" u="1"/>
        <s v="TAMBAH ILMU-KUDUS_ASAHAN TOPLES 8811 KUMBANG (1 TOP=72 PCS)_126000" u="1"/>
        <s v="TAMBAH ILMU-KUDUS_ASAHAN TOPLES 623 KUROMI (1 TOP=52 PCS)_100000" u="1"/>
        <s v="TAMBAH ILMU-KUDUS_ASAHAN TOPLES 158 SANRIO (1 TOP=36 PCS)_75000" u="1"/>
        <s v="TAMBAH ILMU-KUDUS_TAPE 4505_9000" u="1"/>
        <s v="TAMBAH ILMU-KUDUS_KAWAT 10CM WARNA_3100" u="1"/>
        <s v="TAMBAH ILMU-KUDUS_ASAHAN MEJA HELLO KITTY KT 8009_25000" u="1"/>
        <s v="TAMBAH ILMU-KUDUS_ASAHAN TOPLES R-5857 KITTY (1 TOP=17PCS)_73500" u="1"/>
        <s v="TAMBAH ILMU-KUDUS_PC REST 9919_200000" u="1"/>
        <s v="TAMBAH ILMU-KUDUS_ASAHAN TOPLES 8816 ASTRONOT (1 TOP=48 PCS)_84000" u="1"/>
        <s v="TAMBAH ILMU-KUDUS_P CASE XLG BD 331-23_12650" u="1"/>
        <s v="TAMBAH ILMU-KUDUS_ASAHAN TOPLES 8810 MOBIL (1 TOP=72 PCS)_126000" u="1"/>
        <s v="TAMBAH ILMU-KUDUS_ASAHAN TOPLES TR-3006 PESAWAT (1 TOP=56 PCS)_98000" u="1"/>
        <s v="TAMBAH ILMU-KUDUS_ASAHAN TOPLES 8809 JAGUNG (1 TOP=60 PCS)_105000" u="1"/>
        <s v="TAMBAH ILMU-KUDUS_PENSIL CASE BX-3971_15500" u="1"/>
        <s v="TAMBAH ILMU-KUDUS_PENSIL CASE 168-25_18750" u="1"/>
        <s v="TAMBAH ILMU-KUDUS_PENSIL CASE A-1037 + CAL_15000" u="1"/>
        <s v="TAMBAH ILMU-KUDUS_PENSIL CASE QY-2023 MOBIL_12500" u="1"/>
        <s v="TAMBAH ILMU-KUDUS_PENSIL CASE KD-50J_12500" u="1"/>
        <s v="TAMBAH ILMU-KUDUS_ASAHAN MEJA RC-9022_18000" u="1"/>
        <s v="TAMBAH ILMU-KUDUS_PENSIL CASE 168-18_20833.33" u="1"/>
        <s v="TAMBAH ILMU-KUDUS_PENCIL CASE 5866_25000" u="1"/>
        <s v="TAMBAH ILMU-KUDUS_SEMPOA 8022_200000" u="1"/>
        <s v="TAMBAH ILMU-KUDUS_SEMPOA 8025_100000" u="1"/>
        <s v="TAMBAH ILMU-KUDUS_PENSIL CASE SH-8602_29166.67" u="1"/>
        <s v="TAMBAH ILMU-KUDUS_PENSIL CASE SH-8604_29166.67" u="1"/>
        <s v="TAMBAH ILMU-KUDUS_ID CARD T 017_2400" u="1"/>
        <s v="TAMBAH ILMU-KUDUS_BUKU MEWARNAI 876 (4 GAMBAR)_7500" u="1"/>
        <s v="TAMBAH ILMU-KUDUS_BUKU MEWARNAI 2301 (4 GAMBAR)_7500" u="1"/>
        <s v="TAMBAH ILMU-KUDUS_BUKU MEWARNAI AS-0035 +STIKER_7500" u="1"/>
        <s v="TAMBAH ILMU-KUDUS_BUKU MEWARNAI 2251 (4 GAMBAR)_7916.67" u="1"/>
        <s v="TAMBAH ILMU-KUDUS_BUKU MEWARNAI 1807 +STIKER (4 GAMBAR)_9166.67" u="1"/>
        <s v="TAMBAH ILMU-KUDUS_NOTEBOOK SPIRAL 28850-61_85000" u="1"/>
        <s v="TAMBAH ILMU-KUDUS_NOTEBOOK SPIRAL 64K- S001/ KITTY_6250" u="1"/>
        <s v="TAMBAH ILMU-KUDUS_NOTEBOOK SPIRAL 28825-63_12000" u="1"/>
        <s v="TAMBAH ILMU-KUDUS_NOTEBOOK SPIRAL 25100-67_12000" u="1"/>
        <s v="TAMBAH ILMU-KUDUS_NOTEBOOK SPIRAL 28825-61 A5_12000" u="1"/>
        <s v="TAMBAH ILMU-KUDUS_NOTEBOOK SPIRAL 25100-56_12000" u="1"/>
        <s v="TAMBAH ILMU-KUDUS_MAP ZIPPER KANCING 2 SIKA MERAH_110000" u="1"/>
        <s v="TAMBAH ILMU-KUDUS_MAP ZIPPER KANCING 2 SIKA KUNING_110000" u="1"/>
        <s v="TAMBAH ILMU-KUDUS_MAP ZIPPER KANCING 2 SIKA HIJAU_110000" u="1"/>
        <s v="TAMBAH ILMU-KUDUS_MAP ZIPPER KANCING 2 SIKA HITAM_110000" u="1"/>
        <s v="TAMBAH ILMU-KUDUS_SKETCH BOOK A4 56183_27500" u="1"/>
        <s v="TAMBAH ILMU-KUDUS_SKETCH BOOK A4 56184_27500" u="1"/>
        <s v="TAMBAH ILMU-KUDUS_SKETCH BOOK A4 56172_27500" u="1"/>
        <s v="TAMBAH ILMU-KUDUS_POMPA + BALON 16EA-1 (16)_15000" u="1"/>
        <s v="TAMBAH ILMU-KUDUS_CATUR MAGNIT TNT AO32_6666.67" u="1"/>
        <s v="TAMBAH ILMU-KUDUS_NOTEBOOK SPIRAL A5 8006_15000" u="1"/>
        <s v="TAMBAH ILMU-KUDUS_NOTEBOOK SPIRAL A5 LB-2529-23_15000" u="1"/>
        <s v="TAMBAH ILMU-KUDUS_NOTEBOOK SPIRAL A5 LB-2529-24_15000" u="1"/>
        <s v="TAMBAH ILMU-KUDUS_SKETCH BOOK 8K HMX-45002 TOWN (45LBR)_30000" u="1"/>
        <s v="TAMBAH ILMU-KUDUS_SKETCH BOOK 8K 56199_30000" u="1"/>
        <s v="TAMBAH ILMU-KUDUS_TAS KARUNG 60X45 (6045)_230000" u="1"/>
        <s v="TAMBAH ILMU-KUDUS_TAS KARUNG 50X35 (5035)_170000" u="1"/>
        <s v="TAMBAH ILMU-KUDUS_TAS KARUNG 55X65 (5565)_216000" u="1"/>
        <s v="TAMBAH ILMU-KUDUS_TAS KARUNG 60X70 (6070)_260000" u="1"/>
        <s v="TAMBAH ILMU-KUDUS_TAS KARUNG 70X53 (7053)_275000" u="1"/>
        <s v="TAMBAH ILMU-KUDUS_PAPAN W/B JL-115_25000" u="1"/>
        <s v="TAMBAH ILMU-KUDUS_PAPAN W/B JL-116_30000" u="1"/>
        <s v="TAMBAH ILMU-KUDUS_NOTEBOOK TALI A5-508_210000" u="1"/>
        <s v="TAMBAH ILMU-KUDUS_NOTEBOOK TALI 707-19_210000" u="1"/>
        <s v="TAMBAH ILMU-KUDUS_NOTEBOOK TALI A5-511_210000" u="1"/>
        <s v="TAMBAH ILMU-KUDUS_TAS COKLAT POLOS TEBAL KECIL _19000" u="1"/>
        <s v="TAMBAH ILMU-KUDUS_TAS COKLAT POLOS TEBAL TANGGUNG _27000" u="1"/>
        <s v="TAMBAH ILMU-KUDUS_TAS COKLAT POLOS TEBAL BESAR_30000" u="1"/>
        <s v="TAMBAH ILMU-KUDUS_KARET GELANG 1 ONS KCL_7500" u="1"/>
        <s v="SARJI-PURWODADI_PC KODE 3 SUSUN 3D KK-2401_20500" u="1"/>
        <s v="PUSTAKA-TUBAN_PITA TARIK/KADO 30-1 RENDA_3250" u="1"/>
        <s v="PUSTAKA-TUBAN_PITA TARIK/KADO 18-1 RENDA _2400" u="1"/>
        <s v="PUSTAKA-TUBAN_ID CARD A2 IMPORT_475" u="1"/>
        <s v="SURYA-KUDUS_ASAHAN TOPLES 8817 UNICORN (1 TOP=40 PCS)_63000" u="1"/>
        <s v="SURYA-KUDUS_ASAHAN TOPLES 8816 ASTRONOT (1 TOP=48 PCS)_75600" u="1"/>
        <s v="SURYA-KUDUS_ASAHAN TOPLES TR-3006 PESAWAT (1 TOP=56 PCS)_88200" u="1"/>
        <s v="SURYA-KUDUS_ASAHAN TOPLES 8809 JAGUNG (1 TOP=60 PCS)_94500" u="1"/>
        <s v="SURYA-KUDUS_ASAHAN KAYAGI KY 395 B_18500" u="1"/>
        <s v="SURYA-KUDUS_ASAHAN KAYAGI KY 393 B_18500" u="1"/>
        <s v="SURYA-KUDUS_NOTEBOOK SPIRAL A5 8007_13500" u="1"/>
        <s v="SURYA-KUDUS_NOTEBOOK SPIRAL A5 8001_13500" u="1"/>
        <s v="SURYA-KUDUS_NOTEBOOK SPIRAL A5 LB-2529-25_13500" u="1"/>
        <s v="SURYA-KUDUS_NOTEBOOK SPIRAL A5 LB-2529-23_13500" u="1"/>
        <s v="SURYA-KUDUS_NOTEBOOK SPIRAL A5 8006_13500" u="1"/>
        <s v="SURYA-KUDUS_P CASE XLG BD 331-23_12500" u="1"/>
        <s v="SURYA-KUDUS_TAS COKLAT POLOS TEBAL TANGGUNG _26000" u="1"/>
        <s v="SURYA-KUDUS_TAS COKLAT POLOS TEBAL BESAR_29000" u="1"/>
        <s v="SURYA-KUDUS_ASAHAN TOPLES 8810 MOBIL (1 TOP=72 PCS)_113400" u="1"/>
        <s v="SURYA-KUDUS_ASAHAN TOPLES CL8082 LOLIPOP (1 TOP=72 PCS)_113400" u="1"/>
        <s v="SURYA-KUDUS_BUKU MEWARNAI 2301 (4 GAMBAR)_6750" u="1"/>
        <s v="PUAS-PATI_TAS TIDUR GGH-L (6 MOTIF)_125000" u="1"/>
        <s v="PUAS-PATI_TAS TIDUR GGH-M (6 MOTIF)_100000" u="1"/>
        <s v="PUAS-PATI_TAS TALI GG-02 TANGGUNG GILAP_100000" u="1"/>
        <s v="PUAS-PATI_TAS TALI GG-03 BESAR GILAP_120000" u="1"/>
        <s v="PUAS-PATI_TAS TALI GG-02 TANGGUNG GLITTER_105000" u="1"/>
        <s v="PUAS-PATI_TAS TALI GG-03 BESAR GLITTER_135000" u="1"/>
        <s v="PUAS-PATI_NOTEBOOK B1010 (A5）_24500" u="1"/>
        <s v="PUAS-PATI_NOTEBOOK B1012 (B5）_32500" u="1"/>
        <s v="PUAS-PATI_BINDERNOTE B5 76203_32500" u="1"/>
        <s v="PUAS-PATI_BN B5 93834 16K_32500" u="1"/>
        <s v="PUAS-PATI_NOTEBOOK SPIRAL 50100-71_85000" u="1"/>
        <s v="PUAS-PATI_NOTEBOOK SPIRAL 28850-65_85000" u="1"/>
        <s v="PUAS-PATI_NOTEBOOK SPIRAL 28850-62_85000" u="1"/>
        <s v="PUAS-PATI_NOTEBOOK SPIRAL A5 8006_15000" u="1"/>
        <s v="PUAS-PATI_NOTEBOOK SPIRAL A5 LB-2529-23_15000" u="1"/>
        <s v="PUAS-PATI_NOTEBOOK SPIRAL A5 LB-2529-24_15000" u="1"/>
        <s v="PUAS-PATI_NOTEBOOK SPIRAL A5 LB-2529-25_15000" u="1"/>
        <s v="PUAS-PATI_NOTEBOOK SPIRAL 25100-64_12000" u="1"/>
        <s v="PUAS-PATI_NOTEBOOK SPIRAL 28825-67_12000" u="1"/>
        <s v="PUAS-PATI_NOTEBOOK SPIRAL 28825-62_12000" u="1"/>
        <s v="PUAS-PATI_NOTEBOOK SPIRAL 25100-68_12000" u="1"/>
        <s v="PUAS-PATI_NOTEBOOK SPIRAL 25100-67_12000" u="1"/>
        <s v="PUAS-PATI_NOTEBOOK SPIRAL 18100-68_16500" u="1"/>
        <s v="PUAS-PATI_NOTEBOOK SPIRAL 18100-72_16500" u="1"/>
        <s v="PUAS-PATI_NOTEBOOK SPIRAL 18100-36_198000" u="1"/>
        <s v="PUAS-PATI_BN A5 MICROTOP BT 36 BATIK_11000" u="1"/>
        <s v="PUAS-PATI_BP YOUMEI G 8003_11000" u="1"/>
        <s v="PUAS-PATI_GARISAN SET 20CM 8177 (1 BOX=40 PCS)_3750" u="1"/>
        <s v="PUAS-PATI_GARISAN SET 20CM 8208 (1 BOX=40 PCS)_3750" u="1"/>
        <s v="PUAS-PATI_GARISAN SET 20CM 8182 (1 BOX=40 PCS)_3750" u="1"/>
        <s v="PUAS-PATI_TIPEX KERTAS NO. 9543_45000" u="1"/>
        <s v="PUAS-PATI_CAT AIR MARRIES 1325 12W GM &amp; BT_245000" u="1"/>
        <s v="PUAS-PATI_GUNTING JUNIOR J 100_42000" u="1"/>
        <s v="PUAS-PATI_GUNTING JUNIOR J-300_53000" u="1"/>
        <s v="PUAS-PATI_GUNTING JUNIOR J-500_82000" u="1"/>
        <s v="PUAS-PATI_GUNTING IDEAL K 100_62000" u="1"/>
        <s v="PUAS-PATI_GUNTING IDEAL K-300_87000" u="1"/>
        <s v="PUAS-PATI_GUNTING IDEAL K-500_123000" u="1"/>
        <s v="PUAS-PATI_ASAHAN TOPLES 8811 KUMBANG (1 TOP=72 PCS)_126000" u="1"/>
        <s v="PUAS-PATI_ASAHAN TOPLES 8809 JAGUNG (1 TOP=60 PCS)_105000" u="1"/>
        <s v="PUAS-PATI_ASAHAN TOPLES 8810 MOBIL (1 TOP=72 PCS)_126000" u="1"/>
        <s v="PUAS-PATI_ASAHAN TOPLES NO.8807 STROBERI (1 TOP=60 PCS)_105000" u="1"/>
        <s v="PUAS-PATI_ASAHAN TOPLES TR-3006 PESAWAT (1 TOP=56 PCS)_98000" u="1"/>
        <s v="PUAS-PATI_ASAHAN TOPLES 8817 UNICORN (1 TOP=40 PCS)_70000" u="1"/>
        <s v="PUAS-PATI_P CASE XLG BD 193-27_18000" u="1"/>
        <s v="PUAS-PATI_P CASE XLG BD 191-27_19500" u="1"/>
        <s v="PUAS-PATI_P CASE XLG BD 194-26_18000" u="1"/>
        <s v="PUAS-PATI_PENCIL CASE KAIN 5815_25000" u="1"/>
        <s v="PUAS-PATI_PENCIL CASE KAIN 5811_25000" u="1"/>
        <s v="PUAS-PATI_PENCIL CASE KAIN 5848_25000" u="1"/>
        <s v="PUAS-PATI_PALET 21839-12 KEPITING_2250" u="1"/>
        <s v="PUAS-PATI_SEMPOA JAYA 13 BARIS_11000" u="1"/>
        <s v="PUAS-PATI_SEMPOA JAYA 17 BARIS_11750" u="1"/>
        <s v="PUAS-PATI_COIN BANK L_90000" u="1"/>
        <s v="PUAS-PATI_CUTTER KENKO 918C_69600" u="1"/>
        <s v="PUAS-PATI_KEMUCHING KOMPUTER_57500" u="1"/>
        <s v="DUTA ILAHI-LASEM_GARISAN SEGITIGA KOJIKO NO.6_30000" u="1"/>
        <s v="DUTA ILAHI-LASEM_BP 4W TOZCHA 8401_27500" u="1"/>
        <s v="DUTA ILAHI-LASEM_BALLPEN TF-729 4W_46500" u="1"/>
        <s v="DUTA ILAHI-LASEM_GARISAN SEGITIGA KOJIKO NO.8_75000" u="1"/>
        <s v="DUTA ILAHI-LASEM_GARISAN SEGITIGA KOJIKO NO.10_95000" u="1"/>
        <s v="DUTA ILAHI-LASEM_GARISAN SEGITIGA KOJIKO NO.12_135000" u="1"/>
        <s v="DUTA ILAHI-LASEM_GARISAN SABLON ABC 190 BIRU_36000" u="1"/>
        <s v="DUTA ILAHI-LASEM_GARISAN SABLON ABC 250 BIRU_17000" u="1"/>
        <s v="DUTA ILAHI-LASEM_GARISAN SABLON ABC 270 BIRU_27000" u="1"/>
        <s v="DUTA ILAHI-LASEM_GARISAN SABLON ABC 280 BIRU_28500" u="1"/>
        <s v="DUTA ILAHI-LASEM_GARISAN SABLON ABC 290 BIRU_60000" u="1"/>
        <s v="DUTA ILAHI-LASEM_GARISAN SABLON ABC 300 BIRU_9500" u="1"/>
        <s v="DUTA ILAHI-LASEM_GARISAN SABLON ABC 350 BIRU_6500" u="1"/>
        <s v="DUTA ILAHI-LASEM_GARISAN SABLON ABC 430 BIRU_100000" u="1"/>
        <s v="SISWA-BLORA_TAS TALI GG-03 BESAR GLITTER_135000" u="1"/>
        <s v="SISWA-BLORA_TAS TALI GG-01 KECIL GLITTER_65000" u="1"/>
        <s v="SISWA-BLORA_TAS TALI GG-01 KECIL GILAP_60000" u="1"/>
        <s v="SISWA-BLORA_TAS COKLAT POLOS TEBAL TANGGUNG _27000" u="1"/>
        <s v="SISWA-BLORA_TAS COKLAT POLOS TEBAL BESAR_30000" u="1"/>
        <s v="SISWA-BLORA_TAS TIDUR GGH-S (6 MOTIF)_75000" u="1"/>
        <s v="SISWA-BLORA_TAS TIDUR GGH-L (6 MOTIF)_125000" u="1"/>
        <s v="SISWA-BLORA_TAS TIDUR GGH-M (6 MOTIF)_100000" u="1"/>
        <s v="SISWA-BLORA_TAS TUTUP PITA KADO FG-201 TANGGUNG_95000" u="1"/>
        <s v="SISWA-BLORA_TAS TALI GG-02 TANGGUNG GILAP_100000" u="1"/>
        <s v="SISWA-BLORA_TAS TALI GG-02 TANGGUNG GLITTER_105000" u="1"/>
        <s v="SISWA-BLORA_TAS TUTUP PITA KADO FG-301 BESAR_106000" u="1"/>
        <s v="RAYA-DEMAK_TALI ID CARD PEONY PUTIH_475" u="1"/>
        <s v="RAYA-DEMAK_TALI ID CARD PEONY ORANYE_475" u="1"/>
        <s v="RAYA-DEMAK_TALI ID CARD PEONY HIJAU_475" u="1"/>
        <s v="RAYA-DEMAK_TIPEX KERTAS NO. 8588_120000" u="1"/>
        <s v="RAYA-DEMAK_TIPEX KERTAS NO. 9489_45000" u="1"/>
        <s v="RAYA-DEMAK_GARISAN LIPAT 30CM 6623 (1 BOX=40 PCS)_1350" u="1"/>
        <s v="RAYA-DEMAK_NOTEBOOK SPIRAL A5 8006_15000" u="1"/>
        <s v="RAYA-DEMAK_NOTEBOOK SPIRAL A5 LB-2529-24_15000" u="1"/>
        <s v="RAYA-DEMAK_NOTEBOOK GLITTER JT 7050-20_7500" u="1"/>
        <s v="RAYA-DEMAK_TAS TIDUR GGH-M (6 MOTIF)_100000" u="1"/>
        <s v="RAYA-DEMAK_TAS TIDUR GGH-L (6 MOTIF)_125000" u="1"/>
        <s v="RAYA-DEMAK_TAS TIDUR GGH-S (6 MOTIF)_75000" u="1"/>
        <s v="RAYA-DEMAK_PAPAN WHITE BOARD XG POLOS 20 X 30_18500" u="1"/>
        <s v="RAYA-DEMAK_PAPAN WHITE BOARD XG POLOS 25 X 35_25000" u="1"/>
        <s v="RAYA-DEMAK_PAPAN WHITE BOARD XG POLOS 30 X 40_28500" u="1"/>
        <s v="RAYA-DEMAK_PAPAN WB 3550 35 X 50 (IMPORT)_35000" u="1"/>
        <s v="MAKMUR-TEGAL_MAP MICROTOP BM 53_5000" u="1"/>
        <s v="MAKMUR-TEGAL_BP GEL MD-240 (36)_90000" u="1"/>
        <s v="MAKMUR-TEGAL_CAT ACRYLIC V-TECH_200000" u="1"/>
        <s v="MAKMUR-TEGAL_SKETCH BOOK A5-3555_17500" u="1"/>
        <s v="MAKMUR-TEGAL_SKETCH BOOK A4 56172_27500" u="1"/>
        <s v="MAKMUR-TEGAL_SKETCH BOOK 8K 45001_30000" u="1"/>
        <s v="MAKMUR-TEGAL_SKETCH BOOK 8K 56199_30000" u="1"/>
        <s v="MAKMUR-TEGAL_SKETCH BOOK 8K HMX-45002 TOWN (45LBR)_30000" u="1"/>
        <s v="MAKMUR-TEGAL_SILET RENTENG V-TRO_37500" u="1"/>
        <s v="MAKMUR-TEGAL_AMPLOP SURAT STARLIGHT_1000" u="1"/>
        <s v="MAKMUR-TEGAL_AMPLOP SURAT TRUST_1000" u="1"/>
        <s v="MAKMUR-TEGAL_GARISAN LIPAT 30CM 008 (40) FANCY_52000" u="1"/>
        <s v="MAKMUR-TEGAL_ID CARD SET HC-37697_5000" u="1"/>
        <s v="MAKMUR-TEGAL_ID CARD SET HC-40383_5000" u="1"/>
        <s v="MAKMUR-TEGAL_BK SKETSA A4-3557_28500" u="1"/>
        <s v="SUKSES-SALATIGA_TAS TALI GG-03 BESAR GILAP_120000" u="1"/>
        <s v="SUKSES-SALATIGA_TAS TUTUP PITA KADO FG-201 TANGGUNG_95000" u="1"/>
        <s v="SUKSES-SALATIGA_TAS TALI GG-02 TANGGUNG GILAP_100000" u="1"/>
        <s v="SUKSES-SALATIGA_TAS TUTUP PITA KADO FG-301 BESAR_106000" u="1"/>
        <s v="SUKSES-SALATIGA_TAS TUTUP PITA KADO FG-101 KECIL_57500" u="1"/>
        <s v="SUKSES-SALATIGA_TAS TALI GG-01 KECIL GILAP_60000" u="1"/>
        <s v="SUKSES-SALATIGA_TAS TALI GG-01 KECIL GLITTER_65000" u="1"/>
        <s v="SUKSES-SALATIGA_TAS TUTUP PITA KADO FG-401 JUMBO_150000" u="1"/>
        <s v="SUKSES-SALATIGA_TAS SPUNBOUND POLOS 38 X 45 BESAR_20000" u="1"/>
        <s v="SUKSES-SALATIGA_NOTEBOOK SPIRAL 25100-60_10833.3333333333" u="1"/>
        <s v="SUKSES-SALATIGA_MEMO PAD SPIRAL ALFA 403 BATIK_4583" u="1"/>
        <s v="SUKSES-SALATIGA_MEMO PAD SPIRAL ALFA 404 BATIK_2917" u="1"/>
        <s v="SUKSES-SALATIGA_BINDERNOTE B5 76205_32500" u="1"/>
        <s v="SUKSES-SALATIGA_BN B5 93834 16K_32500" u="1"/>
        <s v="SUKSES-SALATIGA_BP GEL MD-257 GURITA (36)_90000" u="1"/>
        <s v="SUKSES-SALATIGA_SELONGSONG PENTEL ENTER_125000" u="1"/>
        <s v="SUKSES-SALATIGA_BP GEL 9177_1875" u="1"/>
        <s v="SUKSES-SALATIGA_BP GEL 702_1875" u="1"/>
        <s v="SUKSES-SALATIGA_BP GEL 223_1875" u="1"/>
        <s v="SUKSES-SALATIGA_BP 12W GLP SQ-01 GLITTER_12500" u="1"/>
        <s v="SUKSES-SALATIGA_BP G 8002_10000" u="1"/>
        <s v="SUKSES-SALATIGA_MIKA LAMINATING DEBOZZ 100 MICRON KTP_10000" u="1"/>
        <s v="SUKSES-SALATIGA_STABILO DEBOZZ SB 007_22500" u="1"/>
        <s v="SUKSES-SALATIGA_GUNTING KUKU VANCO GK 605_40000" u="1"/>
        <s v="SUKSES-SALATIGA_GUNTING 9002A_12500" u="1"/>
        <s v="SUKSES-SALATIGA_GUNTING LIPAT BESAR_40000" u="1"/>
        <s v="SUKSES-SALATIGA_PENSIL 950_1900" u="1"/>
        <s v="SUKSES-SALATIGA_PENSIL 951_1900" u="1"/>
        <s v="SUKSES-SALATIGA_BENSIA 905_1900" u="1"/>
        <s v="SUKSES-SALATIGA_PENSIL 921_1900" u="1"/>
        <s v="SUKSES-SALATIGA_KOMPAS V-TECH VT-45_300000" u="1"/>
        <s v="SUKSES-SALATIGA_PAYET_20000" u="1"/>
        <s v="SUKSES-SALATIGA_P CASE XLG BD 331-23_12500" u="1"/>
        <s v="SUKSES-SALATIGA_KEMOCENG KOMPUTER_55000" u="1"/>
        <s v="SUKSES-SALATIGA_P CASE XLG BD 191-27_19000" u="1"/>
        <s v="MITRA-YOGYA_BINDER NOTE JHYB - 64840 A5_25000" u="1"/>
        <s v="MITRA-YOGYA_BINDER NOTE HYB - 86804 A5_25000" u="1"/>
        <s v="MITRA-YOGYA_BINDER NOTE JHYB - 03305 B5_31000" u="1"/>
        <s v="MITRA-YOGYA_BINDER NOTE JHYB - 03303 B5_31000" u="1"/>
        <s v="MITRA-YOGYA_BN A5 GASTA HP 2005 P_15000" u="1"/>
        <s v="MITRA-YOGYA_BN A5 GASTA HP 2009 T_15000" u="1"/>
        <s v="MITRA-YOGYA_BN A5 GASTA HP 2007 F_15000" u="1"/>
        <s v="MITRA-YOGYA_BN A5 MICROTOP CM 36 CAMPUS_12000" u="1"/>
        <s v="MITRA-YOGYA_BN A5 CL-36_12000" u="1"/>
        <s v="MITRA-YOGYA_BN A5 UN-36_12000" u="1"/>
        <s v="TRISNO-PURWODADI_BP GEL ZUI ZHUA HY-1020 BIRU_10500" u="1"/>
        <s v="TRISNO-PURWODADI_PALET CAT AIR SAKURA BIASA DOF_8500" u="1"/>
        <s v="TAMBAH ILMU-KUDUS_ISI STAPLER 13/8 JOSS_18500" u="1"/>
        <s v="TAMBAH ILMU-KUDUS_ISI STAPLES 13/6 JOSS_17500" u="1"/>
        <s v="TAMBAH ILMU-KUDUS_STIP W/B CLEAR K_30000" u="1"/>
        <s v="TAMBAH ILMU-KUDUS_STIP W/B CLEAR B_44000" u="1"/>
        <s v="TAMBAH ILMU-KUDUS_BP GEL DTIAN DT-612_11000" u="1"/>
        <s v="TAMBAH ILMU-KUDUS_PENSIL 923_2250" u="1"/>
        <s v="TAMBAH ILMU-KUDUS_STABILLO TF-1145 LIVE COLOUR PASTEL_25000" u="1"/>
        <s v="TAMBAH ILMU-KUDUS_PENSIL 2B KAYAGI KY-PF 3058_106000" u="1"/>
        <s v="TAMBAH ILMU-KUDUS_GARISAN SET 20CM 8182 (1 BOX=40 PCS)_3750" u="1"/>
        <s v="TAMBAH ILMU-KUDUS_GARISAN SET 20CM 8208 (1 BOX=40 PCS)_3750" u="1"/>
        <s v="TAMBAH ILMU-KUDUS_GARISAN SET 20CM 8177 (1 BOX=40 PCS)_3750" u="1"/>
        <s v="TAMBAH ILMU-KUDUS_TIPEX KERTAS NO. 8588_108000" u="1"/>
        <s v="TAMBAH ILMU-KUDUS_TIPEX KERTAS NO. 8587_108000" u="1"/>
        <s v="TAMBAH ILMU-KUDUS_GARISAN SABLON/GEOMETRI 098 (1 BOX=50 PCS)_9000" u="1"/>
        <s v="TAMBAH ILMU-KUDUS_GARISAN SABLON/GEOMETRI 095 (1 BOX=50 PCS)_9000" u="1"/>
        <s v="TAMBAH ILMU-KUDUS_TIPEX KERTAS NO. 9543_108000" u="1"/>
        <s v="MAKMUR-TEGAL_PIANIKA LOVELY BIRU_95000" u="1"/>
        <s v="BINTANG TOYS-JEPARA_PENSIL CASE KD-50J_12500" u="1"/>
        <s v="BINTANG TOYS-JEPARA_PENSIL CASE 6A-28_13833.3333333333" u="1"/>
        <s v="BINTANG TOYS-JEPARA_PENCIL CASE 588-157 MAGNET_16666.6666666667" u="1"/>
        <s v="BINTANG TOYS-JEPARA_PENCIL CASE DZ-8057 MAGNET_200000" u="1"/>
        <s v="BINTANG TOYS-JEPARA_PENSIL CASE C-9960_9583.33333333333" u="1"/>
        <s v="BINTANG TOYS-JEPARA_PENCIL CASE 588-181-1 MAGNET_18750" u="1"/>
        <s v="BINTANG TOYS-JEPARA_ASAHAN TOPLES GOLDEN (24)_12000" u="1"/>
        <s v="WARNA-MAGELANG_GARISAN SI REI A 1101 JIYU_2666.66666666667" u="1"/>
        <s v="KONDANG-TEMANGGUNG_GUNTING TREND SS_29000" u="1"/>
        <s v="KONDANG-TEMANGGUNG_POMPA BALON_9000" u="1"/>
        <s v="KONDANG-TEMANGGUNG_GARISAN BESI YOEKER 20CM_15000" u="1"/>
        <s v="KONDANG-TEMANGGUNG_GARISAN BESI YOEKER 15CM_12000" u="1"/>
        <s v="KONDANG-TEMANGGUNG_GARISAN ALUMUNIUM KOALA 15CM GA-815_3958.33333333333" u="1"/>
        <s v="KONDANG-TEMANGGUNG_GARISAN ALUMINIUM KOALA 20CM_4791.66666666667" u="1"/>
        <s v="KONDANG-TEMANGGUNG_GARISAN ALUMINIUM KOALA 30CM_5833.33333333333" u="1"/>
        <s v="KONDANG-TEMANGGUNG_LOOSE LEAF A5-100LBR KOTAK KECIL_9000" u="1"/>
        <s v="KONDANG-TEMANGGUNG_MEJA BELAJAR FANCY VAN ART_55000" u="1"/>
        <s v="KONDANG-TEMANGGUNG_JANGKA JOSS MS-403_30000" u="1"/>
        <s v="KONDANG-TEMANGGUNG_TAS 16 X 21_10000" u="1"/>
        <s v="KONDANG-TEMANGGUNG_TAS JASMIN KECIL_30000" u="1"/>
        <s v="KONDANG-TEMANGGUNG_TAS JASMIN TANGGUNG_40000" u="1"/>
        <s v="KONDANG-TEMANGGUNG_TAS JASMIN BESAR_50000" u="1"/>
        <s v="KONDANG-TEMANGGUNG_BK MEWARNAI JUMBO SJ_40000" u="1"/>
        <s v="KONDANG-TEMANGGUNG_BK MEWARNAI &amp; MENULIS ANGKA SPS_3333.33333333333" u="1"/>
        <s v="KONDANG-TEMANGGUNG_BUKU MEWARNAI 2201 (4 GAMBAR)_3333.33333333333" u="1"/>
        <s v="KONDANG-TEMANGGUNG_BK MEWARNAI SIKA JUMBO_3333.33333333333" u="1"/>
        <s v="KONDANG-TEMANGGUNG_BK MEWARNAI DOT TO DOT IF_3333.33333333333" u="1"/>
        <s v="KONDANG-TEMANGGUNG_BK MEWARNAI JUMBO FANCY ANGKA/HURUF 1001-1010_3333.33333333333" u="1"/>
        <s v="KONDANG-TEMANGGUNG_BUKU MEWARNAI IF BJP_40000" u="1"/>
        <s v="KONDANG-TEMANGGUNG_PAPAN WHITE BOARD XG POLOS 30 X 40_28500" u="1"/>
        <s v="MEMORY-BATANG_PENSIL 2B KAYAGI KY-PF 3058_100000" u="1"/>
        <s v="MEMORY-BATANG_PENSIL 2B KAYAGI KY-PF 3090_100000" u="1"/>
        <s v="MEMORY-BATANG_PENSIL 2B KAYAGI KY-PF 3091_100000" u="1"/>
        <s v="MEMORY-BATANG_PENSIL 2B KAYAGI KY-PF 3092_100000" u="1"/>
        <s v="MEMORY-BATANG_PENSIL 2B KAYAGI PF3093_100000" u="1"/>
        <s v="MEMORY-BATANG_BP GEL + GANTUNGAN A931_25000" u="1"/>
        <s v="MEMORY-BATANG_BP GEL + GANTUNGAN 9166_25000" u="1"/>
        <s v="MEMORY-BATANG_BP GEL + GANTUNGAN 701_2083.33333333333" u="1"/>
        <s v="MEMORY-BATANG_BP GEL 702_2083.33333333333" u="1"/>
        <s v="MEMORY-BATANG_TIPEX KERTAS NO. 8589_120000" u="1"/>
        <s v="MEMORY-BATANG_BP VULLPEN TF 802_90000" u="1"/>
        <s v="MEMORY-BATANG_BP VULLPEN TF 801_90000" u="1"/>
        <s v="MEMORY-BATANG_BP 4W TOZCHA 8401_27500" u="1"/>
        <s v="MEMORY-BATANG_TIPEX KERTAS NO. 9259_26500" u="1"/>
        <s v="MEMORY-BATANG_GARISAN SET 20CM 8208 (1 BOX=40 PCS)_2700" u="1"/>
        <s v="MEMORY-BATANG_GARISAN SET 20CM 8177 (1 BOX=40 PCS)_3375" u="1"/>
        <s v="MEMORY-BATANG_GARISAN SET 8128_135000" u="1"/>
        <s v="MEMORY-BATANG_BALLPEN SPIRAL TF BTK 316-2_57500" u="1"/>
        <s v="MEMORY-BATANG_JANGKA JF 8021_85000" u="1"/>
        <s v="MEMORY-BATANG_DRAWING BOARD BT 21 NO.216_18750" u="1"/>
        <s v="MEMORY-BATANG_MAGIC BOARD 908_18750" u="1"/>
        <s v="MEMORY-BATANG_SEMPOA 8022_180000" u="1"/>
        <s v="MEMORY-BATANG_CUTTER TACO 78 KECIL TRANSPARAN_20000" u="1"/>
        <s v="MEMORY-BATANG_CUTTER TACO 88 BESAR_31000" u="1"/>
        <s v="MEMORY-BATANG_PITA TARIK/KADO 30 LIST EMAS (LISMAS)_4000" u="1"/>
        <s v="MEMORY-BATANG_PITA TARIK/KADO 30 THT_8500" u="1"/>
        <s v="MEMORY-BATANG_PITA TARIK/KADO 30 CM BIASA_4000" u="1"/>
        <s v="MEMORY-BATANG_PITA CH-30_9000" u="1"/>
        <s v="MEMORY-BATANG_PITA TARIK/KADO 30 LS_8500" u="1"/>
        <s v="MEMORY-BATANG_PITA KADO 23 BIASA_3250" u="1"/>
        <s v="MEMORY-BATANG_PITA TARIK/KADO 18 BIASA_2400" u="1"/>
        <s v="MEMORY-BATANG_ASAHAN TOPLES 158 SANRIO (1 TOP=36 PCS)_75000" u="1"/>
        <s v="MEMORY-BATANG_ASAHAN TOPLES 623 KUROMI (1 TOP=52 PCS)_100000" u="1"/>
        <s v="MEMORY-BATANG_ASAHAN TOPLES R-5857 KITTY (1 TOP=17PCS)_75000" u="1"/>
        <s v="MEMORY-BATANG_ASAHAN TOPLES TY808 (1 TOP=72 PCS)_126000" u="1"/>
        <s v="MEMORY-BATANG_TUSUK SURAT XINGLI XL-001_80000" u="1"/>
        <s v="MEMORY-BATANG_DISPENSER TS-0032_15000" u="1"/>
        <s v="MEMORY-BATANG_ISI GEL TZ-501 R HITAM_24000" u="1"/>
        <s v="MEMORY-BATANG_ACRYLIC 21.5 X 33_52500" u="1"/>
        <s v="MEMORY-BATANG_CLEAR HOLDER KENKO METALIK CH 840 A4 BIRU_16667" u="1"/>
        <s v="MEMORY-BATANG_CLEAR HOLDER KENKO METALIK CH 840 A4 HIJAU_16667" u="1"/>
        <s v="MEMORY-BATANG_CLEAR HOLDER KENKO METALIK CH 860 A4 BIRU_20833" u="1"/>
        <s v="MEMORY-BATANG_CLEAR HOLDER KENKO METALIK CH 860 A4 HIJAU_20833" u="1"/>
        <s v="MEMORY-BATANG_CLEAR HOLDER KENKO METALIK CH 860 A4 ABU-ABU_20833" u="1"/>
        <s v="MEMORY-BATANG_CLEAR HOLDER KENKO METALIK CH 820 A4 ABU_15000" u="1"/>
        <s v="MEMORY-BATANG_CLEAR HOLDER KENKO METALIK CH 820 A4 BIRU_15000" u="1"/>
        <s v="MEMORY-BATANG_TAS COKLAT POLOS TEBAL TANGGUNG _25000" u="1"/>
        <s v="MEMORY-BATANG_TAS BATIK K MICROTOP TG_25000" u="1"/>
        <s v="MEMORY-BATANG_TAS 16X25_5500" u="1"/>
        <s v="MEMORY-BATANG_TAS 22X32 KANTONG ULTAH_10000" u="1"/>
        <s v="MEMORY-BATANG_KANTONG PLASTIK 18 X 36_3750" u="1"/>
        <s v="MEMORY-BATANG_KANTONG PLASTIK 20 X 40_4750" u="1"/>
        <s v="MEMORY-BATANG_BINDER NOTE HYB - 86801 A5_25000" u="1"/>
        <s v="MEMORY-BATANG_BINDER NOTE HYB - 86802 A5_25000" u="1"/>
        <s v="MEMORY-BATANG_BINDER NOTE HYB - 86804 A5_25000" u="1"/>
        <s v="MEMORY-BATANG_NOTEBOOK WENGU B1010 (B5）_27000" u="1"/>
        <s v="MEMORY-BATANG_BINDERNOTE B5 76203_32500" u="1"/>
        <s v="MEMORY-BATANG_BINDER NOTE HYB - 15803 B5_32500" u="1"/>
        <s v="MEMORY-BATANG_BINDERNOTE B5 76205_32500" u="1"/>
        <s v="MEMORY-BATANG_BINDERNOTE B5 76208_32500" u="1"/>
        <s v="MEMORY-BATANG_UNDANGAN ULTAH ANAK A1000_1500" u="1"/>
        <s v="MEMORY-BATANG_NOTEBOOK SPIRAL 28850-65_90000" u="1"/>
        <s v="MEMORY-BATANG_KANTUNG PLASTIK ULTAH 25 X 50_5750" u="1"/>
        <s v="MEMORY-BATANG_GARISAN LIPAT 30CM 008 (40) FANCY_50000" u="1"/>
        <s v="MEMORY-BATANG_BP HITECH JOSS GP-168 0.28MM_18000" u="1"/>
        <s v="MEMORY-BATANG_BP HITECH JOSS-188 B 0.28MM BIRU_18000" u="1"/>
        <s v="MEMORY-BATANG_MAP KANCING 1 SIKA AC-05 PUTIH_19500" u="1"/>
        <s v="MEMORY-BATANG_MAUPY BESAR_13200" u="1"/>
        <s v="HT JAYA-JUWANA_TAS TUTUP PITA KADO FG-401 JUMBO_150000" u="1"/>
        <s v="HT JAYA-JUWANA_TAS TALI GG-01 KECIL GLITTER_65000" u="1"/>
        <s v="HT JAYA-JUWANA_TAS TUTUP PITA KADO FG-101 KECIL_57500" u="1"/>
        <s v="HT JAYA-JUWANA_TAS TUTUP PITA KADO FG-201 TANGGUNG_95000" u="1"/>
        <s v="HT JAYA-JUWANA_TAS TALI GG-01 KECIL GILAP_60000" u="1"/>
        <s v="HT JAYA-JUWANA_TAS TUTUP PITA KADO FG-301 BESAR_106000" u="1"/>
        <s v="HT JAYA-JUWANA_ASAHAN TOPLES 623 KUROMI (1 TOP=52 PCS)_100000" u="1"/>
        <s v="HT JAYA-JUWANA_ASAHAN MEJA HELLO KITTY KT 8009_24000" u="1"/>
        <s v="HT JAYA-JUWANA_TEROMPET TR OW-02_19000" u="1"/>
        <s v="HT JAYA-JUWANA_PAPAN W/B JL-116_30000" u="1"/>
        <s v="HT JAYA-JUWANA_PAPAN W/B JL-117_35000" u="1"/>
        <s v="HT JAYA-JUWANA_PAPAN W/B JL-115_25000" u="1"/>
        <s v="NUSANTARA-SEMARANG_KUAS UTN 661-1_8000" u="1"/>
        <s v="NUSANTARA-SEMARANG_KUAS UTN 661-2_9000" u="1"/>
        <s v="NUSANTARA-SEMARANG_KUAS UTN 661-3_10000" u="1"/>
        <s v="NUSANTARA-SEMARANG_KUAS UTN 661-4_11500" u="1"/>
        <s v="NUSANTARA-SEMARANG_KUAS UTN 661-5_13000" u="1"/>
        <s v="NUSANTARA-SEMARANG_KUAS UTN 661-6_15500" u="1"/>
        <s v="SBM-SEMARANG_MAP KANCING 2 SIKA AC-05 MERAH (TIPIS)_19500" u="1"/>
        <s v="SBM-SEMARANG_MAP KANCING 2 SIKA AC-05 BIRU (TIPIS)_19500" u="1"/>
        <s v="SBM-SEMARANG_MAP KANCING 2 SIKA AC-05 PUTIH (TIPIS)_19500" u="1"/>
        <s v="SUMBER BUKIT-SALATIGA_MAP KANCING 1 SIKA AC-05 KUNING_21000" u="1"/>
        <s v="SUMBER BUKIT-SALATIGA_MAP KANCING 1 SIKA AC-05 BIRU_21000" u="1"/>
        <s v="SUMBER BUKIT-SALATIGA_MAP KANCING 1 SIKA AC-05 PUTIH_21000" u="1"/>
        <s v="SUMBER BUKIT-SALATIGA_MAP KANCING 1 SIKA AC-05 MERAH_21000" u="1"/>
        <s v="SUMBER BUKIT-SALATIGA_MAP KANCING 1 SIKA AC-05 HIJAU_21000" u="1"/>
        <s v="SUMBER BUKIT-SALATIGA_KARET PENTIL KECIL_6500" u="1"/>
        <s v="SUMBER BUKIT-SALATIGA_BUSINESS FILE SIKA AC-106 BIRU_18000" u="1"/>
        <s v="SUMBER BUKIT-SALATIGA_MAP KC 2 ENTER E 335 MERAH_85000" u="1"/>
        <s v="SUMBER BUKIT-SALATIGA_MAP KC 2 ENTER E 335 BIRU_85000" u="1"/>
        <s v="SUMBER BUKIT-SALATIGA_MAP V-TECH W209 A3_125000" u="1"/>
        <s v="SUMBER BUKIT-SALATIGA_NOTEBOOK 7025-27_195000" u="1"/>
        <s v="SUMBER BUKIT-SALATIGA_AGENDA CK B/ M_15000" u="1"/>
        <s v="SUMBER BUKIT-SALATIGA_AGENDA CK KOMBINASI_15000" u="1"/>
        <s v="SUMBER BUKIT-SALATIGA_AGENDA 7025-25K (BC 333)_17500" u="1"/>
        <s v="SUMBER BUKIT-SALATIGA_BINDER NOTE HYB - 86804 A5_25000" u="1"/>
        <s v="SUMBER BUKIT-SALATIGA_BINDER NOTE HYB - 15803 B5_32500" u="1"/>
        <s v="SUMBER BUKIT-SALATIGA_BINDERNOTE B5 76205_32500" u="1"/>
        <s v="SUMBER BUKIT-SALATIGA_NOTEBOOK 18100-62_200000" u="1"/>
        <s v="SUMBER BUKIT-SALATIGA_NOTEBOOK SPIRAL 18100-36_200000" u="1"/>
        <s v="SUMBER BUKIT-SALATIGA_NOTEBOOK SPIRAL 28850-65_80000" u="1"/>
        <s v="SUMBER BUKIT-SALATIGA_NOTEBOOK SPIRAL 50100-71_80000" u="1"/>
        <s v="SUMBER BUKIT-SALATIGA_NOTEBOOK SPIRAL 25100-67_10833.3333333333" u="1"/>
        <s v="SUMBER BUKIT-SALATIGA_NOTEBOOK SPIRAL 25100-71_10833.3333333333" u="1"/>
        <s v="SUMBER BUKIT-SALATIGA_NOTEBOOK SPIRAL 28825-65_10833.3333333333" u="1"/>
        <s v="SUMBER BUKIT-SALATIGA_TALI ID CARD PEONY PUTIH_475" u="1"/>
        <s v="SUMBER BUKIT-SALATIGA_TALI ID CARD PEONY ORANYE_475" u="1"/>
        <s v="SUMBER BUKIT-SALATIGA_TALI ID CARD PEONY HIJAU_475" u="1"/>
        <s v="SUMBER BUKIT-SALATIGA_TALI ID CARD PEONY MERAH_475" u="1"/>
        <s v="SUMBER BUKIT-SALATIGA_KEMOCHENG KOMPUTER_57500" u="1"/>
        <s v="SUMBER BUKIT-SALATIGA_DISPENSER TS-0032_15000" u="1"/>
        <s v="SUMBER BUKIT-SALATIGA_P CASE XLG BD 193-27_20000" u="1"/>
        <s v="SUMBER BUKIT-SALATIGA_GLITTER GF-88_17500" u="1"/>
        <s v="SUMBER BUKIT-SALATIGA_GLITTER GF-88/S_1458.33333333333" u="1"/>
        <s v="SUMBER BUKIT-SALATIGA_GLITTER GF 88 MIX_17500" u="1"/>
        <s v="SUMBER BUKIT-SALATIGA_PENSIL CASE 5842_23750" u="1"/>
        <s v="SUMBER BUKIT-SALATIGA_PENSIL CASE 5843_23750" u="1"/>
        <s v="SUMBER BUKIT-SALATIGA_KERTAS KREP POTONGAN JERSY KECIL_6500" u="1"/>
        <s v="SUMBER BUKIT-SALATIGA_MESIN TEMBAK BIXDONE HE E2010 KECIL_26000" u="1"/>
        <s v="SUMBER BUKIT-SALATIGA_MESIN LEM KECIL 20W PACMAN 82_10000" u="1"/>
        <s v="SUMBER BUKIT-SALATIGA_STAMP PAD HERO BESAR_70000" u="1"/>
        <s v="SUMBER BUKIT-SALATIGA_CUTTER TACO 88 BESAR_31000" u="1"/>
        <s v="SUMBER BUKIT-SALATIGA_MECHPEN TIZO G 09301 (24PCS)_30000" u="1"/>
        <s v="SUMBER BUKIT-SALATIGA_MECHPEN TIZO G 09302 24PCS_30000" u="1"/>
        <s v="SUMBER BUKIT-SALATIGA_PUNCH 3011_10416.6666666667" u="1"/>
        <s v="SUMBER BUKIT-SALATIGA_GARISAN BUSUR MIKA ENTER 3.5 NO. 110_15000" u="1"/>
        <s v="SUMBER BUKIT-SALATIGA_STABILLO VTRO HL-1204 NEON_24000" u="1"/>
        <s v="SUMBER BUKIT-SALATIGA_JANGKA JF 8021_85000" u="1"/>
        <s v="SUMBER BUKIT-SALATIGA_KOMPAS VTECH 45_300000" u="1"/>
        <s v="SUMBER BUKIT-SALATIGA_BP GEL 837 + STIP_1458.33333333333" u="1"/>
        <s v="SUMBER BUKIT-SALATIGA_BP GEL DTIAN DT-8801 + STIP_17500" u="1"/>
        <s v="SUMBER BUKIT-SALATIGA_BP GEL DTIAN DT-8803 + STIP_17500" u="1"/>
        <s v="SUMBER BUKIT-SALATIGA_BP GEL DTIAN DT-8805 + STIP_17500" u="1"/>
        <s v="SUMBER BUKIT-SALATIGA_BP GEL DTIAN DT-830 + STIP_17500" u="1"/>
        <s v="SUMBER BUKIT-SALATIGA_TIPEX KERTAS DP-902_55000" u="1"/>
        <s v="SUMBER BUKIT-SALATIGA_BP 1006 10W KUROMI (36)_270000" u="1"/>
        <s v="SUMBER BUKIT-SALATIGA_BP 4W TOZCHA 8401_27500" u="1"/>
        <s v="SUMBER BUKIT-SALATIGA_GARISAN SABLON ABC 430 BIRU_95000" u="1"/>
        <s v="SUMBER BUKIT-SALATIGA_COMPASS 60MM_9166.66666666667" u="1"/>
        <s v="SUMBER BUKIT-SALATIGA_MAP L SIKA AC-105 PUTIH_11000" u="1"/>
        <s v="IVONE-BUMIAYU_SAMPUL ROLL DUST 454_8500" u="1"/>
        <s v="IVONE-BUMIAYU_STAPLER (GUN TACKER) 1008F JOSS_50000" u="1"/>
        <s v="IVONE-BUMIAYU_DOKUMEN RISLETING BOX BATIK_200000" u="1"/>
        <s v="IVONE-BUMIAYU_DOKUMEN RISLETING INFINITY MIX_205000" u="1"/>
        <s v="IVONE-BUMIAYU_BP 1006 10W KUROMI (36)_234000" u="1"/>
        <s v="IVONE-BUMIAYU_BP 1001 10W TOPPER AVENGERS (36)_234000" u="1"/>
        <s v="SASA-BOJONEGORO_JANGKA A5 3328 FANCY_60000" u="1"/>
        <s v="SASA-BOJONEGORO_ASAHAN KUDA NIL GOZTAR 3855_18000" u="1"/>
        <s v="SASA-BOJONEGORO_PENSIL CASE KD-50J_12500" u="1"/>
        <s v="YDW-TEMANGGUNG_TALI ID CARD PEONY ORANYE_475" u="1"/>
        <s v="YDW-TEMANGGUNG_TALI ID CARD PEONY PUTIH_475" u="1"/>
        <s v="YDW-TEMANGGUNG_CUTTER TACO 88 BESAR_33000" u="1"/>
        <s v="YDW-TEMANGGUNG_NOTEBOOK SPIRAL A5 LB-2529-24_15000" u="1"/>
        <s v="YDW-TEMANGGUNG_NOTEBOOK SPIRAL A5 8006_15000" u="1"/>
        <s v="YDW-TEMANGGUNG_NOTEBOOK SPIRAL A5 LB-2529-23_15000" u="1"/>
        <s v="YDW-TEMANGGUNG_GARISAN SET 20CM 8182 (1 BOX=40 PCS)_3750" u="1"/>
        <s v="YDW-TEMANGGUNG_GARISAN SET 20CM 8208 (1 BOX=40 PCS)_4687.5" u="1"/>
        <s v="YDW-TEMANGGUNG_PENSIL E-01 + STIP_1083.33333333333" u="1"/>
        <s v="YDW-TEMANGGUNG_ISOLASI KT-1502 FANCY_4500" u="1"/>
        <s v="YDW-TEMANGGUNG_BP GEL + GANTUNGAN 224_2291.66666666667" u="1"/>
        <s v="YDW-TEMANGGUNG_BP GEL + GANTUNGAN A931_27500" u="1"/>
        <s v="YDW-TEMANGGUNG_BP GEL + GANTUNGAN 9165_2291.66666666667" u="1"/>
        <s v="YDW-TEMANGGUNG_BP GEL + GANTUNGAN 701_2291.66666666667" u="1"/>
        <s v="YDW-TEMANGGUNG_BP GEL + GANTUNGAN 9169_27500" u="1"/>
        <s v="YDW-TEMANGGUNG_TAS TIDUR GGH-S (6 MOTIF)_75000" u="1"/>
        <s v="YDW-TEMANGGUNG_TAS TALI GG-03 BESAR GLITTER_135000" u="1"/>
        <s v="YDW-TEMANGGUNG_TAS TALI GG-03 BESAR GILAP_120000" u="1"/>
        <s v="YDW-TEMANGGUNG_TAS TALI GG-01 KECIL GLITTER_65000" u="1"/>
        <s v="YDW-TEMANGGUNG_TAS TALI GG-01 KECIL GILAP_60000" u="1"/>
        <s v="YDW-TEMANGGUNG_TAS TALI GG-01 KECIL MIX_60000" u="1"/>
        <s v="YDW-TEMANGGUNG_TAS TALI GG-02 TANGGUNG GLITTER_105000" u="1"/>
        <s v="YDW-TEMANGGUNG_TAS TALI GG-02 TANGGUNG GILAP_100000" u="1"/>
        <s v="YDW-TEMANGGUNG_TAS TUTUP PITA KADO FG-301 BESAR_106000" u="1"/>
        <s v="YDW-TEMANGGUNG_TAS TUTUP PITA KADO FG-201 TANGGUNG_95000" u="1"/>
        <s v="YDW-TEMANGGUNG_TAS TUTUP PITA KADO FG-101 KECIL_57500" u="1"/>
        <s v="YDW-TEMANGGUNG_ISI STAPLER 13/8 JOSS_18500" u="1"/>
        <s v="YDW-TEMANGGUNG_CAT AIR MARRIES 1325 12W GM &amp; BT_235000" u="1"/>
        <s v="WINARTI-TUBAN_TAS KARUNG 60X70 (6070)_278500" u="1"/>
        <s v="WINARTI-TUBAN_TAS KARUNG 55X65 (5565)_236000" u="1"/>
        <s v="WINARTI-TUBAN_BP DB 550_21000" u="1"/>
        <s v="WINARTI-TUBAN_BP DEBOZZ DB-530_21000" u="1"/>
        <s v="WINARTI-TUBAN_PENSIL CARPENTER 500_240000.0000096" u="1"/>
        <s v="WINARTI-TUBAN_NOTEBOOK SPIRAL 1316_20833.3333333333" u="1"/>
        <s v="WINARTI-TUBAN_NOTEBOOK SPIRAL 8417_14583.3333333333" u="1"/>
        <s v="WINARTI-TUBAN_ASAHAN TOPLES 623 KUROMI (1 TOP=52 PCS)_100000" u="1"/>
        <s v="WINARTI-TUBAN_ASAHAN TOPLES 158 SANRIO (1 TOP=36 PCS)_75000" u="1"/>
        <s v="WINARTI-TUBAN_BP TF-3115 HIGHTECH KNOCK_36000" u="1"/>
        <s v="WINARTI-TUBAN_BP GEL TF-1190 0.3MM HIGHTECH (H)_29000" u="1"/>
        <s v="WINARTI-TUBAN_SEMPOA JAYA 17 BARIS_11500" u="1"/>
        <s v="WINARTI-TUBAN_BP DV 8003 (IPEN 14)_11000" u="1"/>
        <s v="WINARTI-TUBAN_P CASE XLG BD 193-27_18000" u="1"/>
        <s v="WINARTI-TUBAN_BINDER NOTE WENGU A5 FPHY 002_24500" u="1"/>
        <s v="WINARTI-TUBAN_BINDER NOTE B5-60 FPHY 002_32500" u="1"/>
        <s v="WINARTI-TUBAN_NOTEBOOK SPIRAL A5 8001_15000" u="1"/>
        <s v="WINARTI-TUBAN_NOTEBOOK SPIRAL A5 8007_15000" u="1"/>
        <s v="WINARTI-TUBAN_NOTEBOOK SPIRAL A5 LB-2529-25_15000" u="1"/>
        <s v="WINARTI-TUBAN_NOTEBOOK SPIRAL A5 LB-2529-23_15000" u="1"/>
        <s v="WINARTI-TUBAN_NOTEBOOK TALI A5-508_198000" u="1"/>
        <s v="WINARTI-TUBAN_TIPEX MINI KARAKTER 46_24500" u="1"/>
        <s v="WINARTI-TUBAN_TIPEX MINI KARAKTER 57_24500" u="1"/>
        <s v="WINARTI-TUBAN_TIPEX MINI KARAKTER 31_24500" u="1"/>
        <s v="WINARTI-TUBAN_TIPEX MINI KARAKTER 47_24500" u="1"/>
        <s v="WINARTI-TUBAN_ACRYLIC A6 11X16_25000" u="1"/>
        <s v="WINARTI-TUBAN_GARISAN SET 20CM 8182 (1 BOX=40 PCS)_3300" u="1"/>
        <s v="WINARTI-TUBAN_GARISAN SET 20CM 8208 (1 BOX=40 PCS)_3300" u="1"/>
        <s v="WINARTI-TUBAN_GARISAN SET 20CM 8177 (1 BOX=40 PCS)_3300" u="1"/>
        <s v="WINARTI-TUBAN_GARISAN SET 20 CM ZX-018_2000" u="1"/>
        <s v="WINARTI-TUBAN_BP GEL ZUI XUA HY-1020 HITAM_11500" u="1"/>
        <s v="WINARTI-TUBAN_BP GEL SAFARI SF-559 HITAM_21000" u="1"/>
        <s v="IKA-PURBALINGGA_CAT ACRYLIC COLOUR TF AC-006M METALIC_300000" u="1"/>
        <s v="IKA-PURBALINGGA_CAT ACRYLIC TF 001_275000" u="1"/>
        <s v="IKA-PURBALINGGA_BOX FILE ENTER 567_200000" u="1"/>
        <s v="IKA-PURBALINGGA_GARISAN BESI V-TRO 30CM_40000" u="1"/>
        <s v="IKA-PURBALINGGA_JANGKA JF 8021_85000" u="1"/>
        <s v="IKA-PURBALINGGA_JANGKA MS-4001 KOALA_90000" u="1"/>
        <s v="IKA-PURBALINGGA_GUNTING IDEAL DR 6_75000" u="1"/>
        <s v="IKA-PURBALINGGA_GUNTING IDEAL K-400_110000" u="1"/>
        <s v="IKA-PURBALINGGA_GUNTING IDEAL JB-002_95000" u="1"/>
        <s v="IKA-PURBALINGGA_GUNTING IDEAL JB-003_85000" u="1"/>
        <s v="IKA-PURBALINGGA_SAMPUL ROLL DUST 344_7500" u="1"/>
        <s v="IKA-PURBALINGGA_SAMPUL ROLL DUST 454_8500" u="1"/>
        <s v="IKA-PURBALINGGA_TALI ID CARD PEONY HITAM_600" u="1"/>
        <s v="IKA-PURBALINGGA_TAS KARUNG 60X45 (6045)_275000" u="1"/>
        <s v="IKA-PURBALINGGA_TIPEX KERTAS MINI 3 MACAM_33000" u="1"/>
        <s v="IKA-PURBALINGGA_TIPEX PEN JOSS 301 B_30000" u="1"/>
        <s v="IKA-PURBALINGGA_SPIDOL GOLDEN 838 12W_45000" u="1"/>
        <s v="IKA-PURBALINGGA_DISPENSER TS-0032_20000" u="1"/>
        <s v="IKA-PURBALINGGA_SAMPUL BOXY OPP ALEXANDER_11000" u="1"/>
        <s v="IKA-PURBALINGGA_BP HITECH VANCO 0,28 BIRU 559_28000" u="1"/>
        <s v="NABILA-TUBAN_TAS KARUNG 40X45 _150000" u="1"/>
        <s v="NABILA-TUBAN_TAS KARUNG 60X45 (6045)_170000" u="1"/>
        <s v="NABILA-TUBAN_TAS KARUNG 50X35 (5035)_145000" u="1"/>
        <s v="NABILA-TUBAN_TAS KARUNG 50X55 (5055)_200000" u="1"/>
        <s v="NABILA-TUBAN_TAS KARUNG 70X53 (7053)_227000" u="1"/>
        <s v="NABILA-TUBAN_TAS KARUNG 55X65 (5565)_236000" u="1"/>
        <s v="NABILA-TUBAN_TAS KARUNG 60X70 (6070)_279000" u="1"/>
        <s v="NABILA-TUBAN_ISI STAPLER 13/8 JOSS_18500" u="1"/>
        <s v="NABILA-TUBAN_STAPLER (GUN TACKER) 1008F JOSS_52500" u="1"/>
        <s v="NABILA-TUBAN_ASAHAN TOPLES XXY-1868 CUTE SHARK (1 TOP=42 PCS)_73500" u="1"/>
        <s v="NABILA-TUBAN_MESIN TEMBAK BIXDONE HE E2010 KECIL_37500" u="1"/>
        <s v="NABILA-TUBAN_TALI ID CARD PEONY ORANYE_450" u="1"/>
        <s v="NABILA-TUBAN_TALI ID CARD PEONY HITAM_450" u="1"/>
        <s v="NABILA-TUBAN_ASAHAN TOPLES 8810 MOBIL (1 TOP=72 PCS)_126000" u="1"/>
        <s v="NABILA-TUBAN_SEMPOA 8025_90000" u="1"/>
        <s v="NABILA-TUBAN_ASAHAN TOPLES GOLDEN (24)_12000" u="1"/>
        <s v="HIDUP BARU-SEMARANG_TOPI ULTAH NEWSTAR 1701 CEWEK_6500" u="1"/>
        <s v="HIDUP BARU-SEMARANG_TOPI ULTAH NEWSTAR 1701 COWOK_6500" u="1"/>
        <s v="HIDUP BARU-SEMARANG_TAS TUTUP PITA KADO FG-101 KECIL_60000" u="1"/>
        <s v="HIDUP BARU-SEMARANG_TAS TUTUP PITA KADO FG-301 BESAR_120000" u="1"/>
        <s v="HIDUP BARU-SEMARANG_TAS COKLAT POLOS TEBAL KECIL _18500" u="1"/>
        <s v="HIDUP BARU-SEMARANG_TAS COKLAT POLOS TEBAL TANGGUNG _27000" u="1"/>
        <s v="HIDUP BARU-SEMARANG_TAS COKLAT POLOS TEBAL BESAR_31000" u="1"/>
        <s v="HIDUP BARU-SEMARANG_TEMPAT PEN KOTAK 804 VTECH_100000" u="1"/>
        <s v="HIDUP BARU-SEMARANG_TEMPAT PEN BULAT 802 VTECH_100000" u="1"/>
        <s v="HIDUP BARU-SEMARANG_KERTAS KREP JERSY M/P KECIL_7500" u="1"/>
        <s v="PRIMA JAYA-UNGARAN_KERTAS KREP JERSY M/P KECIL_6500" u="1"/>
        <s v="PERDANA-BREBES_MAP KANCING 1 SIKA AC-05 KUNING_19500" u="1"/>
        <s v="PERDANA-BREBES_MAP KANCING 1 SIKA AC-05 PUTIH_19500" u="1"/>
        <s v="SUMBER BUKIT-SALATIGA_PENSIL TUKANG GW 500_225000" u="1"/>
        <s v="ANGKASA JAYA-BREBES_TALI ID CARD PEONY BIRU_450" u="1"/>
        <s v="ANGKASA JAYA-BREBES_TALI ID CARD PEONY MERAH_450" u="1"/>
        <s v="ANGKASA JAYA-BREBES_TALI ID CARD PEONY HITAM_450" u="1"/>
        <s v="ANGKASA JAYA-BREBES_TALI ID CARD PEONY HIJAU_450" u="1"/>
        <s v="ANGKASA JAYA-BREBES_BP GEL ZHIXIN G 5017_18500" u="1"/>
        <s v="ANGKASA JAYA-BREBES_BP GEL ZHIXIN G 5035_18500" u="1"/>
        <s v="ANGKASA JAYA-BREBES_BP GEL ZHIXIN G 3158_18500" u="1"/>
        <s v="ANGKASA JAYA-BREBES_BP GEL ZHIXIN G 3164_18500" u="1"/>
        <s v="ANGKASA JAYA-BREBES_BP GEL ZHIXIN G 3129_18500" u="1"/>
        <s v="ANGKASA JAYA-BREBES_BP GEL ZHIXIN G 3165_18500" u="1"/>
        <s v="ANGKASA JAYA-BREBES_BP GEL ZHIXIN G 3122_18500" u="1"/>
        <s v="ANGKASA JAYA-BREBES_BP GEL ZHIXIN G 5018_18500" u="1"/>
        <s v="ANGKASA JAYA-BREBES_BP GEL ZHIXIN G 3125_18500" u="1"/>
        <s v="ANGKASA JAYA-BREBES_BP GEL ZHIXIN G 3162_18500" u="1"/>
        <s v="ANGKASA JAYA-BREBES_BP GEL ZHIXIN G 3118_18500" u="1"/>
        <s v="ANGKASA JAYA-BREBES_BP GEL ZHIXIN G 5025_18500" u="1"/>
        <s v="SBM-SEMARANG_GARISAN BUTTERFLY BT 20CM_21380" u="1"/>
        <s v="BINA ILMU-BATU_DOUBLE FOAM 24MM (1&quot;) NIPPON_11000" u="1"/>
        <s v="BINA ILMU-BATU_DOUBLE FOAM 48MM (2&quot;) KOJIKO_20000" u="1"/>
        <s v="BINA ILMU-BATU_LEM BAKAR STIK 7X30 WOMY PUTIH K_70000" u="1"/>
        <s v="BINA ILMU-BATU_BP PELNA ULIR 01 HT_65000" u="1"/>
        <s v="BINA ILMU-BATU_BP GEL ZUI XUA HY-1020 HITAM_13500" u="1"/>
        <s v="BINA ILMU-BATU_BP GEL DTIAN DT-612_12500" u="1"/>
        <s v="MAS FAJRUL (UD MEDIA)-KUDUS_KANTONG BUAH KENJOY_52500" u="1"/>
        <s v="JAYA MUBAROK-MRANGGEN_BP TIZO TB SG 09_11500" u="1"/>
        <s v="JAYA MUBAROK-MRANGGEN_JANGKA A5 3328 FANCY_60000" u="1"/>
        <s v="JAYA MUBAROK-MRANGGEN_CAT AIR OPINI 120_105000" u="1"/>
        <s v="JAYA MUBAROK-MRANGGEN_GARISAN BUSUR ENTER NO.4 TEBAL (LUBANG)_9500" u="1"/>
        <s v="JAYA MUBAROK-MRANGGEN_PALET CAT AIR SAKURA PUTIH UTN_9000" u="1"/>
        <s v="JAYA MUBAROK-MRANGGEN_ASAHAN TOPLES 623 KUROMI (1 TOP=52 PCS)_100000" u="1"/>
        <s v="JAYA MUBAROK-MRANGGEN_TIPEX KERTAS NO. 8588_120000" u="1"/>
        <s v="JAYA MUBAROK-MRANGGEN_TIPEX KERTAS NO. 8572_120000" u="1"/>
        <s v="JAYA MUBAROK-MRANGGEN_TIPEX KERTAS NO. 9425_45000" u="1"/>
        <s v="JAYA MUBAROK-MRANGGEN_TAS TIDUR GGH-L (6 MOTIF)_125000" u="1"/>
        <s v="JAYA MUBAROK-MRANGGEN_TAS TIDUR GGH-M (6 MOTIF)_100000" u="1"/>
        <s v="JAYA MUBAROK-MRANGGEN_LEM BAKAR STIK 11X29 WOMY PUTIH B_46000" u="1"/>
        <s v="DUTA ILAHI-LASEM_TAS KARUNG 70X53 (7053)_275000" u="1"/>
        <s v="DUTA ILAHI-LASEM_TAS KARUNG 60X70 (6070)_290000" u="1"/>
        <s v="AR-KUDUS_ASAHAN TOPLES GOLDEN (24)_12000" u="1"/>
        <s v="AR-KUDUS_ASAHAN TOPLES 231 ESELON EX-09 (1 TOP=24 PCS)_11500" u="1"/>
        <s v="LANCAR-MALANG_GARISAN BUSUR ENTER NO.4 (120)_17500" u="1"/>
        <s v="ANEKA-MALANG_GARISAN KAYU ENTER 1M_8000" u="1"/>
        <s v="ANEKA-MALANG_STAMP PAD HERO BESAR_70000" u="1"/>
        <s v="ANEKA-MALANG_CAT AIR MARRIES 1325 12W GM &amp; BT_210000" u="1"/>
        <s v="ANEKA-MALANG_GARISAN BT R3_252300" u="1"/>
        <s v="MANGGALA SAKTI-MALANG_PALET ANGGUR_9500" u="1"/>
        <s v="MANGGALA SAKTI-MALANG_PALET APEL_9500" u="1"/>
        <s v="MANGGALA SAKTI-MALANG_DISPENSER PLAKBAND PLASTIK A 805 MOSHI-MOSHI_7000" u="1"/>
        <s v="MANGGALA SAKTI-MALANG_DISPENSER PLAKBAND BESI A 806 MOSHI-MOSHI_12000" u="1"/>
        <s v="MANGGALA SAKTI-MALANG_CUTTER TACO 88 BESAR_33000" u="1"/>
        <s v="MANGGALA SAKTI-MALANG_SEMPOA 8025_78000" u="1"/>
        <s v="TELADAN-TEGAL_PALET CAT AIR SAKURA PUTIH UTN_8500" u="1"/>
        <s v="SUMBER BUKIT-SALATIGA_ISI STAPLER 13/8 JOSS_18500" u="1"/>
        <s v="SULUNG-SEMARANG_MAP ZIPPER REST / JALA BERDIRI SIKA HIJAU B_7083.33333333333" u="1"/>
        <s v="KEN KEN-SEMARANG_ID CARD A1 IMPORT_400" u="1"/>
        <s v="KEN KEN-SEMARANG_ID CARD A2 IMPORT_500" u="1"/>
        <s v="KEN KEN-SEMARANG_ID CARD A3 IMPORT_600" u="1"/>
        <s v="KEN KEN-SEMARANG_ID CARD B1 IMPORT_400" u="1"/>
        <s v="SBM-SEMARANG_GARISAN SET 20CM 8182 (1 BOX=40 PCS)_3000" u="1"/>
        <s v="SBM-SEMARANG_GARISAN SET 20CM 8208 (1 BOX=40 PCS)_3000" u="1"/>
        <s v="SBM-SEMARANG_TAS BATIK T ALPINDO_26000" u="1"/>
        <s v="SBM-SEMARANG_TAS BATIK B ALPINDO_30500" u="1"/>
        <s v="SIANA (PECINAN)-MALANG_BP X DATA M1_75000" u="1"/>
        <s v="SIANA (PECINAN)-MALANG_CAT AIR OPINI 110_95000" u="1"/>
        <s v="MENARA-BLORA_PENSIL CASE A-1037 + CAL_15000" u="1"/>
        <s v="MENARA-BLORA_PENSIL CASE QY-2023 MOBIL_12500" u="1"/>
        <s v="MENARA-BLORA_BP GEL SAFARI SF-559 HITAM_22500" u="1"/>
        <s v="MENARA-BLORA_TAS KARUNG 35X40 (3540)_144000" u="1"/>
        <s v="MENARA-BLORA_TAS KARUNG 40X45 _157000" u="1"/>
        <s v="MENARA-BLORA_TAS KARUNG 45X50 (4550)_200000" u="1"/>
        <s v="MENARA-BLORA_TAS KARUNG 60X45 (6045)_230000" u="1"/>
        <s v="MENARA-BLORA_TAS KARUNG 50X35 (5035)_170000" u="1"/>
        <s v="MENARA-BLORA_TAS KARUNG 70X53 (7053)_275000" u="1"/>
        <s v="MENARA-BLORA_ASAHAN TOPLES 158 SANRIO (1 TOP=36 PCS)_75000" u="1"/>
        <s v="MENARA-BLORA_SEMPOA JAYA 17 BARIS_11500" u="1"/>
        <s v="MENARA-BLORA_ASAHAN TOPLES 8817 UNICORN (1 TOP=40 PCS)_70000" u="1"/>
        <s v="MENARA-BLORA_ASAHAN TOPLES 8816 ASTRONOT (1 TOP=48 PCS)_84000" u="1"/>
        <s v="MENARA-BLORA_ISI STAPLER 13/8 JOSS_18500" u="1"/>
        <s v="MENARA-BLORA_ISI STAPLES 13/6 JOSS_17500" u="1"/>
        <s v="MENARA-BLORA_BP HITECH JOSS GP-168 0.28MM_270000" u="1"/>
        <s v="MENARA-BLORA_CLEAR HOLDER UTN CH 020 BIRU_175000" u="1"/>
        <s v="MENARA-BLORA_CLEAR HOLDER TOPLA 555 40 FILE MERAH_20833.3333333333" u="1"/>
        <s v="MENARA-BLORA_CLEAR HOLDER TOPLA 555 40 FILE BIRU_20833.3333333333" u="1"/>
        <s v="MENARA-BLORA_CLEAR HOLDER TOPLA 555 60 FILE MERAH_25000" u="1"/>
        <s v="MENARA-BLORA_CLEAR HOLDER TOPLA 555 60 FILE BIRU_25000" u="1"/>
        <s v="MENARA-BLORA_PALET ANGGUR_10500" u="1"/>
        <s v="MENARA-BLORA_PALET APEL_10500" u="1"/>
        <s v="MENARA-BLORA_PALET CAT AIR SAKURA PUTIH UTN_9000" u="1"/>
        <s v="MENARA-BLORA_ACRYLIC A6 11X16_25000" u="1"/>
        <s v="MENARA-BLORA_BP GEL MD-241 BERUANG (36)_90000" u="1"/>
        <s v="MENARA-BLORA_BP GEL MD-257 GURITA (36)_90000" u="1"/>
        <s v="MENARA-BLORA_CAT ACRYLIC TF 001_198000" u="1"/>
        <s v="MENARA-BLORA_PIANIKA LOVELY BIRU_90000" u="1"/>
        <s v="MENARA-BLORA_PIANIKA LOVELY PINK_90000" u="1"/>
        <s v="SISWA-MUNTILAN_BP 1006 10W KUROMI (36)_216000" u="1"/>
        <s v="SISWA-MUNTILAN_BP 1001 10W TOPPER AVENGERS (36)_216000" u="1"/>
        <s v="SISWA-MUNTILAN_BALLPEN MEJA SPIRAL 851_55000" u="1"/>
        <s v="SISWA-MUNTILAN_KUAS 929-12 ETERNA YIJIAYI_45000" u="1"/>
        <s v="SISWA-MUNTILAN_STIP W/B CLEAR B_40000" u="1"/>
        <s v="SISWA-MUNTILAN_PENSIL HOROSCOPE_50000" u="1"/>
        <s v="SISWA-MUNTILAN_GARISAN SABLON ABC 250 BIRU_17500" u="1"/>
        <s v="SISWA-MUNTILAN_GARISAN SABLON ABC 280 BIRU_30000" u="1"/>
        <s v="SISWA-MUNTILAN_PENSIL 2B KAYAGI KY-PF 3091_96000" u="1"/>
        <s v="SISWA-MUNTILAN_PENSIL 2B KAYAGI 3053_96000" u="1"/>
        <s v="SISWA-MUNTILAN_PENSIL 2B KAYAGI PF3093_96000" u="1"/>
        <s v="SISWA-MUNTILAN_PENSIL 2B KAYAGI 3060_96000" u="1"/>
        <s v="SISWA-MUNTILAN_PENSIL 2B KAYAGI KY-PF 3058_96000" u="1"/>
        <s v="SISWA-MUNTILAN_PENSIL TF 788_90000" u="1"/>
        <s v="SISWA-MUNTILAN_PENSIL TF 288_90000" u="1"/>
        <s v="SISWA-MUNTILAN_PENSIL TF 188_90000" u="1"/>
        <s v="SISWA-MUNTILAN_PENSIL DM 5188_8333.33333333333" u="1"/>
        <s v="INDRASARI-MRANGGEN_ASAHAN TOPLES R-5857 KITTY (1 TOP=17PCS)_72000" u="1"/>
        <s v="INDRASARI-MRANGGEN_NOTEBOOK SPIRAL A5 8006_15000" u="1"/>
        <s v="INDRASARI-MRANGGEN_NOTEBOOK SPIRAL A5 LB-2529-25_15000" u="1"/>
        <s v="INDRASARI-MRANGGEN_NOTEBOOK SPIRAL 28825-67_12000" u="1"/>
        <s v="INDRASARI-MRANGGEN_NOTEBOOK SPIRAL 28825-61 A5_12000" u="1"/>
        <s v="INDRASARI-MRANGGEN_NOTEBOOK SPIRAL 28850-61_85000" u="1"/>
        <s v="INDRASARI-MRANGGEN_NOTEBOOK 70100-11_57500" u="1"/>
        <s v="INDRASARI-MRANGGEN_BINDERNOTE A5 GASTA P 2002 P_14000" u="1"/>
        <s v="INDRASARI-MRANGGEN_BINDER NOTE FANCY SLIP A5-1903SS/ SKY_11000" u="1"/>
        <s v="INDRASARI-MRANGGEN_BN GASTA PRINT + SLIP 77725-12/VT_14000" u="1"/>
        <s v="INDRASARI-MRANGGEN_BINDERNOTE A5 GASTA HP 2010 M_14000" u="1"/>
        <s v="INDRASARI-MRANGGEN_BINDERNOTE A5 GASTA P 2011 M (METALIK)_14000" u="1"/>
        <s v="INDRASARI-MRANGGEN_GARISAN BESI YOEKER 30CM (5030) ORANYE_19000" u="1"/>
        <s v="INDRASARI-MRANGGEN_SKETCH BOOK A4 56183_27500" u="1"/>
        <s v="INDRASARI-MRANGGEN_SKETCH BOOK A4 56182_27500" u="1"/>
        <s v="INDRASARI-MRANGGEN_TIPEX KERTAS NO. 9260_26500" u="1"/>
        <s v="INDRASARI-MRANGGEN_TIPEX KERTAS NO. 8575_120000" u="1"/>
        <s v="PRIMA JAYA-UNGARAN_PENCIL CASE MIKA RAKITAN SQ-803_18000" u="1"/>
        <s v="PRIMA JAYA-UNGARAN_P CASE XLG BD 191-27_19500" u="1"/>
        <s v="PRIMA JAYA-UNGARAN_P CASE XLG BD 194-26_18000" u="1"/>
        <s v="PRIMA JAYA-UNGARAN_PENCIL CASE 5864_25000" u="1"/>
        <s v="PRIMA JAYA-UNGARAN_PENCIL CASE KAIN 5815_25000" u="1"/>
        <s v="PRIMA JAYA-UNGARAN_PENSIL CASE 5871_25000" u="1"/>
        <s v="PRIMA JAYA-UNGARAN_PENSIL CASE SH-8601_29166.6666666667" u="1"/>
        <s v="PRIMA JAYA-UNGARAN_PENSIL CASE SH-8602_29166.6666666667" u="1"/>
        <s v="PRIMA JAYA-UNGARAN_GARISAN SET 20CM 8177 (1 BOX=40 PCS)_3750" u="1"/>
        <s v="PRIMA JAYA-UNGARAN_GARISAN SET 20CM 8182 (1 BOX=40 PCS)_3750" u="1"/>
        <s v="PRIMA JAYA-UNGARAN_GARISAN SET 20CM 8208 (1 BOX=40 PCS)_3750" u="1"/>
        <s v="PRIMA JAYA-UNGARAN_STABILLO VTRO HL-1203 PASTEL_24000" u="1"/>
        <s v="PRIMA JAYA-UNGARAN_SKETCH BOOK A4 56181_25000" u="1"/>
        <s v="PRIMA JAYA-UNGARAN_SKETCH BOOK A4 56184_25000" u="1"/>
        <s v="PRIMA JAYA-UNGARAN_SKETCH BOOK A4 56182_25000" u="1"/>
        <s v="PRIMA JAYA-UNGARAN_SKETCH BOOK A4 56183_25000" u="1"/>
        <s v="PRIMA JAYA-UNGARAN_TAS KARUNG 40X45 _157000" u="1"/>
        <s v="PRIMA JAYA-UNGARAN_TAS KARUNG 50X55 (5055)_220000" u="1"/>
        <s v="PRIMA JAYA-UNGARAN_TAS KARUNG 60X45 (6045)_230000" u="1"/>
        <s v="PRIMA JAYA-UNGARAN_BINDERNOTE A5 MICROTOP CM 36 CAMPUS_11000" u="1"/>
        <s v="PRIMA JAYA-UNGARAN_BINDER NOTE FANCY SLIP A5-1903SS/ SKY_11000" u="1"/>
        <s v="PRIMA JAYA-UNGARAN_BINDERNOTE A5 MICROTOP UN 36 UNIVERSITY_11000" u="1"/>
        <s v="PRIMA JAYA-UNGARAN_BINDERNOTE A5 MICROTOP BT 36 BATIK_11000" u="1"/>
        <s v="SURYA-KUDUS_MAP KANCING 1 SIKA AC-05 BIRU_19000" u="1"/>
        <s v="SURYA-KUDUS_MAP KANCING 1 SIKA AC-05 HIJAU_19000" u="1"/>
        <s v="SURYA-KUDUS_MAP ZIPPER REST / JALA BERDIRI SIKA KUNING B_7083.33333333333" u="1"/>
        <s v="PANTES-PURWOREJO_TALI ID CARD PEONY MERAH_650" u="1"/>
        <s v="SISWA-PEKALONGAN_KEMOCHENG KOMPUTER_57500" u="1"/>
        <s v="SUKSES-SALATIGA_BP 1006 10W KUROMI (36)_234000" u="1"/>
        <s v="SUKSES-SALATIGA_BP 1001 10W TOPPER AVENGERS (36)_234000" u="1"/>
        <s v="PANCA WAHANA-SEMARANG_KERTAS KREP JERSY M/P KECIL_7500" u="1"/>
        <s v="SBM-SEMARANG_DOUBLE TAPE FOAM NIPPON&quot;_8000" u="1"/>
        <s v="ARJUNA-SEMARANG_SPIDOL GOLDEN 838 12W_42000" u="1"/>
        <s v="ARJUNA-SEMARANG_GARISAN ALUMUNIUM KOALA 15CM GA-815_3958.33333333333" u="1"/>
        <s v="ARJUNA-SEMARANG_GARISAN ALUMINIUM KOALA 20CM_4791.66666666667" u="1"/>
        <s v="ARJUNA-SEMARANG_GARISAN ALUMINIUM KOALA 30CM_5833.33333333333" u="1"/>
        <s v="ARJUNA-SEMARANG_GARISAN BUTTERFLY BT 20CM_21380" u="1"/>
        <s v="ARJUNA-SEMARANG_PENSIL CHUNG HWA 6161 2B_168000" u="1"/>
        <s v="ARJUNA-SEMARANG_SEMPOA 8022_200000" u="1"/>
        <s v="ARJUNA-SEMARANG_SEMPOA 8025_100000" u="1"/>
        <s v="ARJUNA-SEMARANG_PW INFICO 12W PDK 1235_46200" u="1"/>
        <s v="ARJUNA-SEMARANG_SEMPOA JAYA 13 BARIS_11000" u="1"/>
        <s v="ARJUNA-SEMARANG_SEMPOA JAYA 17 BARIS_11500" u="1"/>
        <s v="ARJUNA-SEMARANG_PW 24W KAYAGI KY-CP 0724_22208.3333333333" u="1"/>
        <s v="ARJUNA-SEMARANG_P WARNA MY FATHER 12W_51000" u="1"/>
        <s v="ARJUNA-SEMARANG_PENSIL 8891-12_11666.6666666667" u="1"/>
        <s v="SANGKURIANG-SEMARANG_BALON BL 10022_70000" u="1"/>
        <s v="SANGKURIANG-SEMARANG_BENDERA MERAH/ PUTIH TALI TRISULA_4000" u="1"/>
        <s v="SANGKURIANG-SEMARANG_KERTAS KREP JERSY M/P KECIL_7500" u="1"/>
        <s v="SINKONG-PURWOREJO_DOKUMEN RISLETING INFINITY HITAM_190000" u="1"/>
        <s v="SULUNG-SEMARANG_ID CARD B3 IMPORT_575" u="1"/>
        <s v="SULUNG-SEMARANG_ID CARD B2 IMPORT_475" u="1"/>
        <s v="SULUNG-SEMARANG_ID CARD B1 IMPORT_375" u="1"/>
        <s v="KEN KEN-SEMARANG_ID CARD B4 IMPORT_700" u="1"/>
        <s v="KEN KEN-SEMARANG_ID CARD B2 IMPORT_500" u="1"/>
        <s v="KEN KEN-SEMARANG_ID CARD B3 IMPORT_600" u="1"/>
        <s v="SAHABAT BARU-PARAKAN_MECHPEN TIZO TM 030A-2_30000" u="1"/>
        <s v="SAHABAT BARU-PARAKAN_MECHPEN 0.5 BATIK TM 01600-B_16500" u="1"/>
        <s v="SAHABAT BARU-PARAKAN_MECHPEN TIZO G 9006 A_14000" u="1"/>
        <s v="SAHABAT BARU-PARAKAN_MECHPEN TIZO G 9007 A_14000" u="1"/>
        <s v="SAHABAT BARU-PARAKAN_MECHPEN TIZO G 9008 A_14000" u="1"/>
        <s v="SAHABAT BARU-PARAKAN_MECHPEN TIZO G 9001 A_14000" u="1"/>
        <s v="SAHABAT BARU-PARAKAN_MECHPEN TIZO G 9009 A_14000" u="1"/>
        <s v="SAHABAT BARU-PARAKAN_MECHPEN TIZO G 9005 A_14000" u="1"/>
        <s v="SAHABAT BARU-PARAKAN_MECHPEN TIZO G 9000 A_14000" u="1"/>
        <s v="SAHABAT BARU-PARAKAN_CAT MINYAK MARRIES 12W_500000" u="1"/>
        <s v="SAHABAT BARU-PARAKAN_DISPENSER KENJOY 50_15000" u="1"/>
        <s v="SAHABAT BARU-PARAKAN_DISPENSER PLAKBAND BESI A 806 MOSHI-MOSHI_13500" u="1"/>
        <s v="SAHABAT BARU-PARAKAN_BALLPEN TF-729 4W_45000" u="1"/>
        <s v="PANCA WAHANA-SEMARANG_BP GEL ZUI XUA HY-1020 HITAM_12500" u="1"/>
        <s v="IVONE-BUMIAYU_KERTAS KREP POTONGAN JERSY KECIL_6500" u="1"/>
        <s v="IVONE-BUMIAYU_KUAS 251-11 PAGODA_2187.5" u="1"/>
        <s v="IVONE-BUMIAYU_KUAS 251-6 PAGODA_1388.88888888889" u="1"/>
        <s v="PERDANA-BREBES_STIP W/B ENTER 823 K_19500" u="1"/>
        <s v="PERDANA-BREBES_STIP W/B CLEAR B_40000" u="1"/>
        <s v="RENI-JATIMULYO_CUTTER TACO 78 KECIL TRANSPARAN_23000" u="1"/>
        <s v="METRO-PURWOKERTO_BN WENGU A5-B 0164 (4W)_27500" u="1"/>
        <s v="METRO-PURWOKERTO_BINDER NOTE JHYB - 89706 A5_25000" u="1"/>
        <s v="METRO-PURWOKERTO_NOTEBOOK WENGU B1019 (B5)_35000" u="1"/>
        <s v="METRO-PURWOKERTO_BINDERNOTE B5 93846_40000" u="1"/>
        <s v="METRO-PURWOKERTO_BN B5 93834 16K_40000" u="1"/>
        <s v="MERPATI-MALANG_GARISAN BUTTERFLY BT 15CM_18880" u="1"/>
        <s v="MERPATI-MALANG_GARISAN BUTTERFLY BT 30CM_26780" u="1"/>
        <s v="AYP-SOLO_BUKU MEWARNAI AS-0035 +STIKER_7500" u="1"/>
        <s v="SISWA-KUTOARJO_GARISAN BUTTERFLY BT 30CM_26780" u="1"/>
        <s v="BINA ILMU-BATU_CAT AIR OPINI 110_110000" u="1"/>
        <s v="BINA ILMU-BATU_CAT AIR OPINI 120_120000" u="1"/>
        <s v="BINA ILMU-BATU_DISPENSER KENJOY 25_7500" u="1"/>
        <s v="BINA ILMU-BATU_ISOLASI NATIONAL 20M_5500" u="1"/>
        <s v="BINA ILMU-BATU_LABEL HARGA KOJIKO 103_2600" u="1"/>
        <s v="BINA ILMU-BATU_LABEL HARGA KOJIKO 112_2600" u="1"/>
        <s v="BINA ILMU-BATU_SPIDOL GOLDEN 838 12W_45000" u="1"/>
        <s v="SULUNG-SEMARANG_MAGNET 8075_26250" u="1"/>
        <s v="SULUNG-SEMARANG_MAGNET SET ZR 8100_39583.3333333333" u="1"/>
        <s v="MERDEKA-BOYOLALI_BP X DATA M1_75000" u="1"/>
        <s v="MERDEKA-BOYOLALI_BP GEL ZUI XUA HY-1020 HITAM_11000" u="1"/>
        <s v="MERDEKA-BOYOLALI_MESIN LEM KECIL 20W PACMAN 82_8500" u="1"/>
        <s v="ABC-MAGELANG_EXPANDING FILE S 5304 F_35000" u="1"/>
        <s v="GURAT JINGGA-SEMARANG_MAP KANCING 1 SIKA AC-05 KUNING_22500" u="1"/>
        <s v="GURAT JINGGA-SEMARANG_MAP KANCING 1 SIKA AC-05 BIRU_22500" u="1"/>
        <s v="GURAT JINGGA-SEMARANG_MAP KANCING 1 SIKA AC-05 HIJAU_22500" u="1"/>
        <s v="GURAT JINGGA-SEMARANG_MAP KANCING 1 SIKA AC-05 MERAH_22500" u="1"/>
        <s v="GURAT JINGGA-SEMARANG_MAP KANCING 1 SIKA AC-05 PUTIH_22500" u="1"/>
        <s v="GURAT JINGGA-SEMARANG_MAP ZIPPER TF 22 B6 BF53_45000" u="1"/>
        <s v="METRO-PURWOKERTO_BINDERNOTE A5 GASTA HP 2007 F_16000" u="1"/>
        <s v="METRO-PURWOKERTO_BINDERNOTE A5 GASTA HP 2010 M_16000" u="1"/>
        <s v="METRO-PURWOKERTO_BINDERNOTE A5 GASTA P 2011 M (METALIK)_16000" u="1"/>
        <s v="METRO-PURWOKERTO_BN A5 GASTA HP 2006 T_16000" u="1"/>
        <s v="METRO-PURWOKERTO_STABILLO TF-1145 LIVE COLOUR PASTEL_30000" u="1"/>
        <s v="METRO-PURWOKERTO_BALON CACING 1022 + POMPA KECIL CPK 2225_20000" u="1"/>
        <s v="AL FAIZ-MADIUN_KARET GELANG BESAR DUA SERITI_24000" u="1"/>
        <s v="AL FAIZ-MADIUN_KARET PENTIL K RODA MAS_6250" u="1"/>
        <s v="AL FAIZ-MADIUN_BP V-TRO 217_10500" u="1"/>
        <s v="AL FAIZ-MADIUN_BP V-TRO 239_10500" u="1"/>
        <s v="AL FAIZ-MADIUN_BP V-TRO 235_10500" u="1"/>
        <s v="AL FAIZ-MADIUN_BP V-TRO 238_10500" u="1"/>
        <s v="POJOK BLAURAN-SALATIGA_TAS GB-L WARNA-WARNI_120000" u="1"/>
        <s v="POJOK BLAURAN-SALATIGA_TAS GB-M WARNA-WARNI_100000" u="1"/>
        <s v="POJOK BLAURAN-SALATIGA_TAS TIDUR GGH-M (6 MOTIF)_100000" u="1"/>
        <s v="POJOK BLAURAN-SALATIGA_TAS TIDUR GGH-L (6 MOTIF)_125000" u="1"/>
        <s v="POJOK BLAURAN-SALATIGA_BK MEWARNAI JUMBO SJ_40000" u="1"/>
        <s v="POJOK BLAURAN-SALATIGA_BUKU MEWARNAI 1807 +STIKER (4 GAMBAR)_9166.66666666667" u="1"/>
        <s v="POJOK BLAURAN-SALATIGA_BUKU MEWARNAI AS-0035 +STIKER_8333.33333333333" u="1"/>
        <s v="POJOK BLAURAN-SALATIGA_ISOLASI 608_90000" u="1"/>
        <s v="POJOK BLAURAN-SALATIGA_ISI STAPLER 13/8 JOSS_18500" u="1"/>
        <s v="AMAZON-SEMARANG_TAS BATIK B ALPINDO_35000" u="1"/>
        <s v="AMAZON-SEMARANG_TAS BATIK PANJANG/ SARUNG (BARU)_45000" u="1"/>
        <s v="AMAZON-SEMARANG_NOTEBOOK SPIRAL 28825-67_12500" u="1"/>
        <s v="AMAZON-SEMARANG_GLITTER GF-32_68000" u="1"/>
        <s v="AMAZON-SEMARANG_TOPI ULTAH NEWSTAR 1701 COWOK/ CEWEK MIX_6500" u="1"/>
        <s v="AMAZON-SEMARANG_BLOCK NOTE SPIRAL ENTER 404_4791.66666666667" u="1"/>
        <s v="CASH-SEMARANG_MAP ZIPPER REST / JALA BERDIRI SIKA BIRU B_7500" u="1"/>
        <s v="CASH-SEMARANG_ACRYLIC A6 11X16_25000" u="1"/>
        <s v="CASH-SEMARANG_SAMPUL PELANGGAN_550" u="1"/>
        <s v="TIARA-SOLO_ISI STAPLER 13/8 JOSS_18000" u="1"/>
        <s v="BUDI PLASTIK (SUMBER REJO)-SEMARANG_PLASTIK BUAH Q-MASTER_55000" u="1"/>
        <s v="INDOBARU-TEMANGGUNG_TAS BATIK T ALPINDO_27500" u="1"/>
        <s v="INDOBARU-TEMANGGUNG_TAS BATIK B ALPINDO_32500" u="1"/>
        <s v="INDOBARU-TEMANGGUNG_TINTA 20MM (1 LINE)_5000" u="1"/>
        <s v="INDOBARU-TEMANGGUNG_MINYAK MARIES 718 SURABAYA_20000" u="1"/>
        <s v="INDOBARU-TEMANGGUNG_MEJA BELAJAR FANCY VAN ART_55000" u="1"/>
        <s v="INDOBARU-TEMANGGUNG_BINDER NOTE FANCY SLIP A5-1903CT/ VINTAGE_11000" u="1"/>
        <s v="INDOBARU-TEMANGGUNG_BINDER NOTE FANCY SLIP A5-1903SS/ SKY_11000" u="1"/>
        <s v="INDOBARU-TEMANGGUNG_BINDERNOTE A5 MICROTOP UN 36 UNIVERSITY_11000" u="1"/>
        <s v="MEMORY-BATANG_ACRYLIC PLASTIK KOALA 15X21_30000" u="1"/>
        <s v="MEMORY-BATANG_ACRYLIC A4 T 21X30_52500" u="1"/>
        <s v="MEMORY-BATANG_BINDER NOTE WENGU A5 FPHY 002_24000" u="1"/>
        <s v="MEMORY-BATANG_BINDER NOTE WENGU A5-60 FPHY 001_24000" u="1"/>
        <s v="INDOFOTOCOPY-PARAKAN_BP GEL SAFARI SF-559 HITAM_21000" u="1"/>
        <s v="INDOFOTOCOPY-PARAKAN_TALI ID CARD PEONY PUTIH_475" u="1"/>
        <s v="PANGLIMA BESAR-PURWOKERTO_TAS TALI GG-M TANGGUNG 1704 GILAP_100000" u="1"/>
        <s v="PANGLIMA BESAR-PURWOKERTO_TAS TALI GG-M TANGGUNG 3948 GILAP_60000" u="1"/>
        <s v="PANGLIMA BESAR-PURWOKERTO_TAS TALI GG-S KECIL 1704 GILAP_60000" u="1"/>
        <s v="PANGLIMA BESAR-PURWOKERTO_TAS TALI GG-S KECIL 1941 GLITER_65000" u="1"/>
        <s v="PANGLIMA BESAR-PURWOKERTO_TAS GB-L WARNA-WARNI_120000" u="1"/>
        <s v="PANGLIMA BESAR-PURWOKERTO_TAS GB-M WARNA-WARNI_100000" u="1"/>
        <s v="PANGLIMA BESAR-PURWOKERTO_TAS GB-S WARNA-WARNI_60000" u="1"/>
        <s v="PANGLIMA BESAR-PURWOKERTO_TAS TALI GG-L BESAR 3948 GILAP_120000" u="1"/>
        <s v="PANGLIMA BESAR-PURWOKERTO_BN WENGU A5-B 0164 (4W)_27500" u="1"/>
        <s v="PANGLIMA BESAR-PURWOKERTO_BN WENGU B5-B 0164 (4W)_32500" u="1"/>
        <s v="PANGLIMA BESAR-PURWOKERTO_BINDER NOTE FANCY SLIP A5-1903SS/ SKY_11500" u="1"/>
        <s v="PANGLIMA BESAR-PURWOKERTO_NOTEBOOK B1018 (B5）_32500" u="1"/>
        <s v="PANGLIMA BESAR-PURWOKERTO_BINDER NOTE JHYB - 64840 A5_25000" u="1"/>
        <s v="PANGLIMA BESAR-PURWOKERTO_BINDERNOTE B5 76205_32500" u="1"/>
        <s v="PANGLIMA BESAR-PURWOKERTO_BINDER NOTE JHYB - 89706 A5_25000" u="1"/>
        <s v="PANGLIMA BESAR-PURWOKERTO_BINDER NOTE HYB - 86801 A5_25000" u="1"/>
        <s v="PANGLIMA BESAR-PURWOKERTO_BINDER NOTE HYB - 86802 A5_25000" u="1"/>
        <s v="PANGLIMA BESAR-PURWOKERTO_BINDERNOTE B5 93846_32500" u="1"/>
        <s v="PANGLIMA BESAR-PURWOKERTO_BINDER NOTE JHYB - 03303 B5_32500" u="1"/>
        <s v="PANGLIMA BESAR-PURWOKERTO_NOTEBOOK B078 (B5）_32500" u="1"/>
        <s v="PANGLIMA BESAR-PURWOKERTO_BN B5 93834 16K_32500" u="1"/>
        <s v="PANGLIMA BESAR-PURWOKERTO_BINDER NOTE HYB - 15803 B5_32500" u="1"/>
        <s v="PANGLIMA BESAR-PURWOKERTO_AGENDA 50K BC-511 (35-50)_12500" u="1"/>
        <s v="PANGLIMA BESAR-PURWOKERTO_AGENDA 48K HITAM 513_21000" u="1"/>
        <s v="PANGLIMA BESAR-PURWOKERTO_TAS KARUNG 80X55 (8055)_300000" u="1"/>
        <s v="PANGLIMA BESAR-PURWOKERTO_TAS KARUNG 55X65 (5565)_240000" u="1"/>
        <s v="PANGLIMA BESAR-PURWOKERTO_TAS KARUNG 45X50 (4550)_200000" u="1"/>
        <s v="PANGLIMA BESAR-PURWOKERTO_TAS KARUNG 70X80 (7080)_325000" u="1"/>
        <s v="PANGLIMA BESAR-PURWOKERTO_TAS KARUNG 90X60 (9060)_325000" u="1"/>
        <s v="PANGLIMA BESAR-PURWOKERTO_BOX FILE MICROTOP A.618/ 3 SUSUN_29166.6666666667" u="1"/>
        <s v="PANGLIMA BESAR-PURWOKERTO_BOX FILE MICROTOP A.648/ 4 SUSUN_35416.6666666667" u="1"/>
        <s v="PANGLIMA BESAR-PURWOKERTO_KUAS UTN 661-2_8000" u="1"/>
        <s v="PANGLIMA BESAR-PURWOKERTO_KUAS UTN 661-3_9000" u="1"/>
        <s v="PANGLIMA BESAR-PURWOKERTO_BOOK END SB-8899_25000" u="1"/>
        <s v="PANGLIMA BESAR-PURWOKERTO_SAMPUL ROLL DUST 454_8500" u="1"/>
        <s v="PANGLIMA BESAR-PURWOKERTO_DOKUMEN RISLETING DK 519_300000" u="1"/>
        <s v="PANGLIMA BESAR-PURWOKERTO_AMPLOP HUTANG PIUTANG_7000" u="1"/>
        <s v="PANGLIMA BESAR-PURWOKERTO_MAP ZIPPER BENING / TRANSPARAN A4-16C_2916.66666666667" u="1"/>
        <s v="PANGLIMA BESAR-PURWOKERTO_MAP ZIPPER BENING / TRANSPARAN A5-16C_2500" u="1"/>
        <s v="PANGLIMA BESAR-PURWOKERTO_MAP ZIPPER BENING / TRANSPARAN A6-16C_2000" u="1"/>
        <s v="PANGLIMA BESAR-PURWOKERTO_MAP FILE RET 1801-1 A6_3875" u="1"/>
        <s v="PANGLIMA BESAR-PURWOKERTO_MAP FILE RET 1802-1 A6_4375" u="1"/>
        <s v="PANGLIMA BESAR-PURWOKERTO_MAP FILE RET 1803-1 A6_3750" u="1"/>
        <s v="PANGLIMA BESAR-PURWOKERTO_MAP FILE RET 1803-3 B5_5416.66666666667" u="1"/>
        <s v="PANGLIMA BESAR-PURWOKERTO_MAP FILE RET 1801-3 B5_5416.66666666667" u="1"/>
        <s v="PANGLIMA BESAR-PURWOKERTO_MAP FILE RET 1802-2 A5_4583.33333333333" u="1"/>
        <s v="PANGLIMA BESAR-PURWOKERTO_MAP ZIPPER REST BN 53_65000" u="1"/>
        <s v="PANGLIMA BESAR-PURWOKERTO_MAP MICROTOP BM 53_5416.66666666667" u="1"/>
        <s v="PANGLIMA BESAR-PURWOKERTO_MAP MICROTOP BT 53_60000" u="1"/>
        <s v="PANGLIMA BESAR-PURWOKERTO_MAP DATA 39571_6666.66666666667" u="1"/>
        <s v="PANGLIMA BESAR-PURWOKERTO_MAP KANCING 2 A6 PARIS_60000" u="1"/>
        <s v="PANGLIMA BESAR-PURWOKERTO_MAP/ ZIPPER BAG TRIX EN 1101_50000" u="1"/>
        <s v="PANGLIMA BESAR-PURWOKERTO_MAP ZIPPER REST YS C 56_126000" u="1"/>
        <s v="PANGLIMA BESAR-PURWOKERTO_MAP ZIPPER REST YS C 57_150000" u="1"/>
        <s v="PANGLIMA BESAR-PURWOKERTO_MAP ZIPPER TF 22 B6 BF53_45000" u="1"/>
        <s v="PANGLIMA BESAR-PURWOKERTO_MAP ZIPPER TF 23 A5 BF54_55000" u="1"/>
        <s v="PANGLIMA BESAR-PURWOKERTO_MAP ZIPPER BAG MOSHI A5_45000" u="1"/>
        <s v="PANGLIMA BESAR-PURWOKERTO_BUKU MEWARNAI JYHF-A0050 +STIKER (8 GAMBAR)_7500" u="1"/>
        <s v="PANGLIMA BESAR-PURWOKERTO_BUKU MEWARNAI 668 (4 GAMBAR)_12500" u="1"/>
        <s v="PANGLIMA BESAR-PURWOKERTO_BK MEWARNAI &amp; MENULIS ANGKA SPS_3750" u="1"/>
        <s v="PANGLIMA BESAR-PURWOKERTO_BK MEWARNAI SIKA JUMBO_3958.33333333333" u="1"/>
        <s v="PANGLIMA BESAR-PURWOKERTO_BK MEWARNAI JUMBO SJ_47500" u="1"/>
        <s v="PANGLIMA BESAR-PURWOKERTO_STUDY BOARD (BK MEWARNAI) JQ-1909_150000" u="1"/>
        <s v="PANGLIMA BESAR-PURWOKERTO_BUKU MEWARNAI 2206 (4 GAMBAR)_10416.6666666667" u="1"/>
        <s v="PANGLIMA BESAR-PURWOKERTO_BUKU MEWARNAI JQ 990_80000" u="1"/>
        <s v="PANGLIMA BESAR-PURWOKERTO_BUKU MEWARNAI DKB-1702_8333.33333333333" u="1"/>
        <s v="PANGLIMA BESAR-PURWOKERTO_BUKU MEWARNAI 9080 (18 GAMBAR)_8333.33333333333" u="1"/>
        <s v="PANGLIMA BESAR-PURWOKERTO_BUKU MEWARNAI 876 (4 GAMBAR)_7500" u="1"/>
        <s v="PANGLIMA BESAR-PURWOKERTO_BUKU MEWARNAI DCLB 1801_100000" u="1"/>
        <s v="PANGLIMA BESAR-PURWOKERTO_BK MEWARNAI &amp; CERITA MIRING_17500" u="1"/>
        <s v="PANGLIMA BESAR-PURWOKERTO_CAT ACRYLIC ENTER A 912_20000" u="1"/>
        <s v="PANGLIMA BESAR-PURWOKERTO_GARISAN 30CM KM-7733_2083.33333333333" u="1"/>
        <s v="PANGLIMA BESAR-PURWOKERTO_GARISAN SABLON 1895_10500" u="1"/>
        <s v="PANGLIMA BESAR-PURWOKERTO_GARISAN SABLON BULAT 1896_10500" u="1"/>
        <s v="PANGLIMA BESAR-PURWOKERTO_GARISAN SABLON/GEOMETRI 095 (1 BOX=50 PCS)_10500" u="1"/>
        <s v="PANGLIMA BESAR-PURWOKERTO_GARISAN SABLON/GEOMETRI 098 (1 BOX=50 PCS)_10500" u="1"/>
        <s v="PANGLIMA BESAR-PURWOKERTO_ISI GEL DTIAN GR-089 (12PCS TABUNG)_156000" u="1"/>
        <s v="PANGLIMA BESAR-PURWOKERTO_BP GEL MD-241 BERUANG (36)_90000" u="1"/>
        <s v="PANGLIMA BESAR-PURWOKERTO_BP 1001 10W TOPPER AVENGERS (36)_252000" u="1"/>
        <s v="PANGLIMA BESAR-PURWOKERTO_BP 1006 10W KUROMI (36)_252000" u="1"/>
        <s v="PANGLIMA BESAR-PURWOKERTO_GARISAN BESI V-TRO 30CM_35000" u="1"/>
        <s v="PANGLIMA BESAR-PURWOKERTO_GARISAN SABLON GAMBAR 6605_6250" u="1"/>
        <s v="PANGLIMA BESAR-PURWOKERTO_GARISAN BUSUR LINGKARAN TF 1991_35000" u="1"/>
        <s v="PANGLIMA BESAR-PURWOKERTO_GARISAN SET ALUMINIUM 1820-12_225000" u="1"/>
        <s v="PANGLIMA BESAR-PURWOKERTO_BENSIA 06LM1 (6034)_93600" u="1"/>
        <s v="PANGLIMA BESAR-PURWOKERTO_ISI BENSIA LANTU LT 11-32_110000" u="1"/>
        <s v="PANGLIMA BESAR-PURWOKERTO_GUNTING IDEAL DR 5_57500" u="1"/>
        <s v="PANGLIMA BESAR-PURWOKERTO_ISOLASI 608_90000" u="1"/>
        <s v="PANGLIMA BESAR-PURWOKERTO_PAPAN WHITE BOARD XG POLOS 25 X 35_25000" u="1"/>
        <s v="PANGLIMA BESAR-PURWOKERTO_PAPAN WHITE BOARD XG POLOS 30 X 40_30000" u="1"/>
        <s v="PANGLIMA BESAR-PURWOKERTO_PC RET KAIN IMITASI 385_90000" u="1"/>
        <s v="PANGLIMA BESAR-PURWOKERTO_PC RET KAIN IMITASI 252_65000" u="1"/>
        <s v="PANGLIMA BESAR-PURWOKERTO_PC PLST KOTAK B 1F 1504_70000" u="1"/>
        <s v="PANGLIMA BESAR-PURWOKERTO_PC MAGNIT A 6682_27083.3333333333" u="1"/>
        <s v="PANGLIMA BESAR-PURWOKERTO_PENSIL CASE A-6500_29166.6666666667" u="1"/>
        <s v="PANGLIMA BESAR-PURWOKERTO_PENCIL CASE REST KY 6203_325000" u="1"/>
        <s v="PANGLIMA BESAR-PURWOKERTO_PENSIL CASE 5872_27083.3333333333" u="1"/>
        <s v="PANGLIMA BESAR-PURWOKERTO_PENCIL CASE KALENG B233 MOBIL_18750" u="1"/>
        <s v="PANGLIMA BESAR-PURWOKERTO_PENSIL CASE QC-771_9500" u="1"/>
        <s v="PANGLIMA BESAR-PURWOKERTO_PENCIL CASE KAIN 5848_25000" u="1"/>
        <s v="PANGLIMA BESAR-PURWOKERTO_PENCIL CASE REST 9919_200000" u="1"/>
        <s v="PANGLIMA BESAR-PURWOKERTO_PENCIL CASE REST 6589_120000" u="1"/>
        <s v="PANGLIMA BESAR-PURWOKERTO_PENSIL CASE PC-619-3 MOBIL + KODE_16666.6666666667" u="1"/>
        <s v="PANGLIMA BESAR-PURWOKERTO_PC KLG WB 1008 + ISI CAL 1008_16666.6666666667" u="1"/>
        <s v="PANGLIMA BESAR-PURWOKERTO_ASAHAN TOPLES 158 SANRIO (1 TOP=36 PCS)_75000" u="1"/>
        <s v="PANGLIMA BESAR-PURWOKERTO_ASAHAN TOPLES 623 KUROMI (1 TOP=52 PCS)_100000" u="1"/>
        <s v="PANGLIMA BESAR-PURWOKERTO_MAGNET X3510_14583.3333333333" u="1"/>
        <s v="PANGLIMA BESAR-PURWOKERTO_MAGNET X3006_16666.6666666667" u="1"/>
        <s v="PANGLIMA BESAR-PURWOKERTO_MAGNET 8016_330000" u="1"/>
        <s v="PANGLIMA BESAR-PURWOKERTO_MAGNET 8011-6_175000" u="1"/>
        <s v="PANGLIMA BESAR-PURWOKERTO_MAGNET 007 BENTUK 4 SAMA KOTAK_18750" u="1"/>
        <s v="PANGLIMA BESAR-PURWOKERTO_MAGNET  X3010 SMILE KUNING_11250" u="1"/>
        <s v="PANGLIMA BESAR-PURWOKERTO_PC RET JX-5626 MM_4583.33333333333" u="1"/>
        <s v="PANGLIMA BESAR-PURWOKERTO_PENCIL CASE REST SH 06_162000" u="1"/>
        <s v="PANGLIMA BESAR-PURWOKERTO_PC BOX FY 58M_10416.6666666667" u="1"/>
        <s v="PANGLIMA BESAR-PURWOKERTO_PENSL G03_75000" u="1"/>
        <s v="MAKMUR-TEGAL_ISI STAPLER 13/8 JOSS_18500" u="1"/>
        <s v="MAKMUR-TEGAL_PELNA LAPTOP TABLE (MEJA BELAJAR PELNA)_65000" u="1"/>
        <s v="MAKMUR-TEGAL_ACRYLIC PLASTIK KOALA 8X30_20000" u="1"/>
        <s v="IKA-PURBALINGGA_PELNA LAPTOP TABLE (MEJA BELAJAR PELNA)_75000" u="1"/>
        <s v="PUAS-PATI_BINDERNOTE A5 GASTA HP 2009 T_13500" u="1"/>
        <s v="PUAS-PATI_BINDERNOTE A5 GASTA HP 2010 M_13500" u="1"/>
        <s v="DUTA ILAHI-LASEM_BN GASTA PRINT + SLIP 77725-12/VT_14500" u="1"/>
        <s v="ZIDANE-WONOGIRI_AGENDA 25K (BC 510)_20000" u="1"/>
        <s v="ZIDANE-WONOGIRI_PALET CAT AIR SAKURA PUTIH UTN_8500" u="1"/>
        <s v="ZIDANE-WONOGIRI_CLIP FILE YUSHINCA 318 HT_210000" u="1"/>
        <s v="ZIDANE-WONOGIRI_CLIP FILE YUSHINCA 318 BIRU TUA_210000" u="1"/>
        <s v="ZIDANE-WONOGIRI_MAP KANCING 1 SIKA AC-05 MERAH_20000" u="1"/>
        <s v="ZIDANE-WONOGIRI_MAP KANCING 1 SIKA AC-05 HIJAU_20000" u="1"/>
        <s v="ZIDANE-WONOGIRI_MAP KANCING 1 SIKA AC-05 BIRU_20000" u="1"/>
        <s v="ZIDANE-WONOGIRI_MAP KANCING 1 SIKA AC-05 PUTIH_20000" u="1"/>
        <s v="ZIDANE-WONOGIRI_BINDERNOTE A5 GASTA P 2001 F_14500" u="1"/>
        <s v="ZIDANE-WONOGIRI_BINDERNOTE A5 GASTA P 2011 M (METALIK)_14500" u="1"/>
        <s v="ZIDANE-WONOGIRI_BINDERNOTE A5 GASTA HP 2009 T_14500" u="1"/>
        <s v="ZIDANE-WONOGIRI_BINDERNOTE A5 GASTA HP 2007 F_14500" u="1"/>
        <s v="ZIDANE-WONOGIRI_BN A5 GASTA HP 2006 T_14500" u="1"/>
        <s v="ZIDANE-WONOGIRI_BINDERNOTE A5 GASTA P 2002 P_14500" u="1"/>
        <s v="ZIDANE-WONOGIRI_BN GASTA PRINT + SLIP 77725-12/VT_14500" u="1"/>
        <s v="ZIDANE-WONOGIRI_BINDERNOTE A5 GASTA HP 2010 M_14500" u="1"/>
        <s v="ZIDANE-WONOGIRI_BINDERNOTE A5 PP HP 2008_14500" u="1"/>
        <s v="ZIDANE-WONOGIRI_BINDERNOTE A5 GASTA P 2002 T_14500" u="1"/>
        <s v="ZIDANE-WONOGIRI_TAS KARUNG BG-14-001_90000" u="1"/>
        <s v="ZIDANE-WONOGIRI_TAS KARUNG BG-13-023_85000" u="1"/>
        <s v="ZIDANE-WONOGIRI_TAS KARUNG TIDUR 33X27_125000" u="1"/>
        <s v="ZIDANE-WONOGIRI_TAS KARUNG 45X33_155000" u="1"/>
        <s v="ZIDANE-WONOGIRI_TAS KARUNG 70X70 (7070)_350000" u="1"/>
        <s v="ZIDANE-WONOGIRI_TAS KARUNG 60X70 (6070)_300000" u="1"/>
        <s v="ZIDANE-WONOGIRI_TAS KARUNG 50X55 (5055)_230000" u="1"/>
        <s v="ZIDANE-WONOGIRI_TAS KARUNG 45X50 (4550)_210000" u="1"/>
        <s v="ZIDANE-WONOGIRI_TAS BG 15-026 (40X45X20)_190000" u="1"/>
        <s v="ZIDANE-WONOGIRI_KARTU ABSENSI ENTER LEBAR_2500" u="1"/>
        <s v="ZIDANE-WONOGIRI_PAPAN WHITE BOARD XG POLOS 20 X 30_18500" u="1"/>
        <s v="ZIDANE-WONOGIRI_PAPAN WHITE BOARD XG POLOS 25 X 35_24000" u="1"/>
        <s v="ZIDANE-WONOGIRI_PAPAN WHITE BOARD XG POLOS 30 X 40_28500" u="1"/>
        <s v="ZIDANE-WONOGIRI_PAPAN WB 3550 35 X 50 (IMPORT)_32500" u="1"/>
        <s v="ZIDANE-WONOGIRI_TAS 33X27 B_5000" u="1"/>
        <s v="ZIDANE-WONOGIRI_GARISAN SABLON 20CM WIFI 4317_5416.66666666667" u="1"/>
        <s v="ANEKA JAYA-PUNGKURAN_KUAS 251-2 PAGODA_1083.33333333333" u="1"/>
        <s v="ANEKA JAYA-PUNGKURAN_KUAS 251-4 PAGODA_1250" u="1"/>
        <s v="ANEKA JAYA-PUNGKURAN_KUAS 251-6 PAGODA_1458.33333333333" u="1"/>
        <s v="ANEKA JAYA-PUNGKURAN_KUAS 251-7 PAGODA_1833.33333333333" u="1"/>
        <s v="SBM-SEMARANG_GARISAN BUTTERFLY BT 15CM_18880" u="1"/>
        <s v="SBM-SEMARANG_GARISAN BT NO.10 SEGITIGA_179780" u="1"/>
        <s v="AYP-SOLO_CLIP BOARD 6688-TR TRANSP KOALA_95000" u="1"/>
        <s v="AYP-SOLO_CLIPBOARD SQ FANCY HOLO 2 MUKA_67500" u="1"/>
        <s v="PRESTASI-MAGELANG_TAS TIDUR GGH-M (6 MOTIF)_100000" u="1"/>
        <s v="PRESTASI-MAGELANG_TAS TIDUR GGH-S (6 MOTIF)_75000" u="1"/>
        <s v="PRESTASI-MAGELANG_SAMPUL ROLL DUST 454_8400" u="1"/>
        <s v="PRESTASI-MAGELANG_STIP W/B CLEAR K_30000" u="1"/>
        <s v="PRESTASI-MAGELANG_STIP W/B CLEAR B_44000" u="1"/>
        <s v="PRESTASI-MAGELANG_GARISAN BESI ENTER 40CM TEBAL_29000" u="1"/>
        <s v="PRESTASI-MAGELANG_GARISAN BESI ENTER 50CM TEBAL_35000" u="1"/>
        <s v="PRESTASI-MAGELANG_DISPENSER KENJOY 25_7500" u="1"/>
        <s v="PERDANA-CIREBON_ID CARD B3 IMPORT_575" u="1"/>
        <s v="PERDANA-CIREBON_TALI ID CARD PEONY MERAH_475" u="1"/>
        <s v="PERDANA-CIREBON_TALI ID CARD PEONY BIRU_475" u="1"/>
        <s v="PERDANA-CIREBON_TALI ID CARD PEONY HIJAU_475" u="1"/>
        <s v="PERDANA-CIREBON_DISPENSER KEONG V-TECH 216_18000" u="1"/>
        <s v="MAJU JAYA-CILACAP_TAS TIDUR GGH-L (6 MOTIF)_125000" u="1"/>
        <s v="MAJU JAYA-CILACAP_TAS TIDUR GGH-M (6 MOTIF)_100000" u="1"/>
        <s v="MAJU JAYA-CILACAP_TAS TIDUR GGH-S (6 MOTIF)_75000" u="1"/>
        <s v="MAJU JAYA-CILACAP_TAS TALI GG-L BESAR  1891 GILAP_120000" u="1"/>
        <s v="MAJU JAYA-CILACAP_TAS TALI GG-L BESAR 1704 GILAP_120000" u="1"/>
        <s v="MAJU JAYA-CILACAP_TAS TALI GG-L BESAR 3948 GILAP_120000" u="1"/>
        <s v="MAJU JAYA-CILACAP_TAS TALI GG-L BESAR 3949 GLITER_135000" u="1"/>
        <s v="MAJU JAYA-CILACAP_TAS TALI GG-M TANGGUNG 1704 GILAP_100000" u="1"/>
        <s v="MAJU JAYA-CILACAP_TAS TALI GG-M TANGGUNG 3948 GILAP_100000" u="1"/>
        <s v="MAJU JAYA-CILACAP_TAS TALI GG-M TANGGUNG 1891 GILAP_100000" u="1"/>
        <s v="MAJU JAYA-CILACAP_TAS TALI GG-M TANGGUNG 3949 GLITER_105000" u="1"/>
        <s v="MAJU JAYA-CILACAP_TAS JASMIN KECIL_30000" u="1"/>
        <s v="MAJU JAYA-CILACAP_TAS JASMIN TANGGUNG_50000" u="1"/>
        <s v="MAJU JAYA-CILACAP_TAS JASMIN BESAR_55000" u="1"/>
        <s v="TEJO MULYO-YOGYA_ISI GEL TIZO TG 308-AR_26000" u="1"/>
        <s v="TEJO MULYO-YOGYA_GARISAN BESI ENTER 30CM TEBAL_53000" u="1"/>
        <s v="TEJO MULYO-YOGYA_BP TIZO TG 31590F FANCY_18500" u="1"/>
        <s v="TEJO MULYO-YOGYA_STABILLO CS 2001 COSH_31000" u="1"/>
        <s v="TEJO MULYO-YOGYA_ISI GEL WEIYADA HITAM (24/ BOX)_43500" u="1"/>
        <s v="TEJO MULYO-YOGYA_BP TIZO TG 31831F S3 FANCY_18500" u="1"/>
        <s v="TEJO MULYO-YOGYA_BP TIZO TG 31037G_18500" u="1"/>
        <s v="TEJO MULYO-YOGYA_BP TIZO TG 31590G_18500" u="1"/>
        <s v="BOBO-KLATEN_GARISAN 030-3 TECHMAL_14583.3333333333" u="1"/>
        <s v="BOBO-KLATEN_GARISAN SEGITIGA KOJIKO NO.10_98000" u="1"/>
        <s v="BOBO-KLATEN_SLIDE BINDER 7MM K PUTIH_1650" u="1"/>
        <s v="MERAH 2-YOGYA_STICK NOTE TF 0243_14000" u="1"/>
        <s v="INDOFOTOCOPY-PARAKAN_GARISAN TF-360 BULAT_20000" u="1"/>
        <s v="INDOFOTOCOPY-PARAKAN_CAT ACRYLIC TF 001_200000" u="1"/>
        <s v="81-GOMBONG_TAS KARUNG 35X40 (3540)_145000" u="1"/>
        <s v="81-GOMBONG_STABILLO VTRO HL-1204 NEON_22500" u="1"/>
        <s v="81-GOMBONG_BP 1006 10W KUROMI (36)_270000" u="1"/>
        <s v="KONDANG-TEMANGGUNG_MINYAK MARIES 718 SURABAYA_20000" u="1"/>
        <s v="SISWA-WONOSOBO_ID CARD B3 IMPORT_525" u="1"/>
        <s v="SISWA-WONOSOBO_GARISAN BESI YOEKER 50 CM_50000" u="1"/>
        <s v="EKARIA-PURWOKERTO_ISI STAPLER 13/8 JOSS_18500" u="1"/>
        <s v="EKARIA-PURWOKERTO_STIP W/B CLEAR K_30000" u="1"/>
        <s v="ARMADA-PURWOKERTO_STICK NOTE TF 654-8C_8500" u="1"/>
        <s v="INDOBARU-TEMANGGUNG_TAS KARUNG 50X55 (5055)_230000" u="1"/>
        <s v="INDOBARU-TEMANGGUNG_TAS KARUNG 60X45 (6045)_240000" u="1"/>
        <s v="INDOBARU-TEMANGGUNG_TAS KARUNG 60X70 (6070)_300000" u="1"/>
        <s v="INDOBARU-TEMANGGUNG_TAS KARUNG 80X55 (8055)_300000" u="1"/>
        <s v="INDOBARU-TEMANGGUNG_TAS KARUNG 70X80 (7080)_325000" u="1"/>
        <s v="INDOBARU-TEMANGGUNG_TAS KARUNG 50X35 (5035)_180000" u="1"/>
        <s v="INDOBARU-TEMANGGUNG_KERTAS KREP JERSY M/P KECIL_7000" u="1"/>
        <s v="INDOBARU-TEMANGGUNG_STICK NOTE TF 654-8C_8500" u="1"/>
        <s v="INDOBARU-TEMANGGUNG_TAS BRANDED TANGGUNG SB-116_40000" u="1"/>
        <s v="GANESHA-WONOSOBO_CLIP FILE YUSHINCA 318 HT_225000" u="1"/>
        <s v="GANESHA-WONOSOBO_CLIP FILE YUSHINCA 318 BIRU TUA_225000" u="1"/>
        <s v="GANESHA-WONOSOBO_CLIP BOARD 6688-TR TRANSP KOALA_95000" u="1"/>
        <s v="GANESHA-WONOSOBO_LEM BAKAR STIK 7X30 WOMY PUTIH K_55000" u="1"/>
        <s v="GANESHA-WONOSOBO_BP 4W TOZCHA 8401_28500" u="1"/>
        <s v="HOSANA-SALATIGA_JANGKA MS-4001 KOALA_85000" u="1"/>
        <s v="HOSANA-SALATIGA_BP GEL ZUI ZHUA HY-1020 BIRU_11500" u="1"/>
        <s v="MERDEKA-BOYOLALI_TAS KARUNG 35X40 (3540)_145000" u="1"/>
        <s v="MERDEKA-BOYOLALI_BP 1006 10W KUROMI (36)_234000" u="1"/>
        <s v="MERDEKA-BOYOLALI_BP 1001 10W TOPPER AVENGERS (36)_234000" u="1"/>
        <s v="MERDEKA-BOYOLALI_TAS KARUNG 50X35 (5035)_180000" u="1"/>
        <s v="MERDEKA-BOYOLALI_TAS KARUNG 55X65 (5565)_250000" u="1"/>
        <s v="RAHARJO-MAGELANG_DISPENSER KENJOY 25_6750" u="1"/>
        <s v="PONDOK MODERN GONTOR-NGAWI_TAS KARUNG 50X35 (5035)_180000" u="1"/>
        <s v="PONDOK MODERN GONTOR-NGAWI_TAS KARUNG 70X53 (7053)_275000" u="1"/>
        <s v="PONDOK MODERN GONTOR-NGAWI_TAS KARUNG 60X70 (6070)_290000" u="1"/>
        <s v="PONDOK MODERN GONTOR-NGAWI_TAS KARUNG 60X45 (6045)_230000" u="1"/>
        <s v="PONDOK MODERN GONTOR-NGAWI_GARISAN LIPAT 30CM 6623 (1 BOX=40 PCS)_1300" u="1"/>
        <s v="PONDOK MODERN GONTOR-NGAWI_ISI GEL PEN DTIAN GR-088 (ISI 6 PCS TABUNG)_102000" u="1"/>
        <s v="PONDOK MODERN GONTOR-NGAWI_NOTEBOOK SPIRAL A5 8001_15000" u="1"/>
        <s v="PONDOK MODERN GONTOR-NGAWI_NOTEBOOK SPIRAL A5 8007_15000" u="1"/>
        <s v="PONDOK MODERN GONTOR-NGAWI_ASAHAN TOPLES NO.8807 STROBERI (1 TOP=60 PCS)_105000" u="1"/>
        <s v="PONDOK MODERN GONTOR-NGAWI_ASAHAN TOPLES TR-3006 PESAWAT (1 TOP=56 PCS)_98000" u="1"/>
        <s v="PONDOK MODERN GONTOR-NGAWI_BP GEL DTIAN A 93_12000" u="1"/>
        <s v="PONDOK MODERN GONTOR-NGAWI_BINDERNOTE A5 GASTA P 2001 F_14500" u="1"/>
        <s v="PONDOK MODERN GONTOR-NGAWI_BINDERNOTE A5 MICROTOP BT 36 BATIK_11500" u="1"/>
        <s v="PONDOK MODERN GONTOR-NGAWI_BINDERNOTE A5 MICROTOP CL 36 COLLEGE_11500" u="1"/>
        <s v="PONDOK MODERN GONTOR-NGAWI_BINDERNOTE A5 GASTA HP 2010 M_14500" u="1"/>
        <s v="PONDOK MODERN GONTOR-NGAWI_BINDERNOTE A5 MICROTOP CM 36 CAMPUS_11500" u="1"/>
        <s v="PONDOK MODERN GONTOR-NGAWI_BINDERNOTE A5 GASTA P 2002 T_14000" u="1"/>
        <s v="PONDOK MODERN GONTOR-NGAWI_BINDERNOTE A5 GASTA P 2002 P_14000" u="1"/>
        <s v="PONDOK MODERN GONTOR-NGAWI_STABILLO VTRO HL-1203 PASTEL_24000" u="1"/>
        <s v="PONDOK MODERN GONTOR-NGAWI_BP 1006 10W KUROMI (36)_234000" u="1"/>
        <s v="SUMBER REJO-MAGELANG_GARISAN 30CM 1105 BT 21_20000" u="1"/>
        <s v="SUMBER REJO-MAGELANG_GARISAN 30CM 1105 DISNEY_20000" u="1"/>
        <s v="SUMBER REJO-MAGELANG_LILIN ANGKA SHINTOENG NO. 2_15000" u="1"/>
        <s v="SUMBER REJO-MAGELANG_GARISAN 30CM KM-7733_2083.33333333333" u="1"/>
        <s v="SUMBER REJO-MAGELANG_GARISAN 30CM LOL KM-7733L_2083.33333333333" u="1"/>
        <s v="SUMBER REJO-MAGELANG_CAT ACRYLIC TF 001_210000" u="1"/>
        <s v="SUMBER REJO-MAGELANG_CAT ACRYLIC COLOUR TF AC-002_282000" u="1"/>
        <s v="SUMBER REJO-MAGELANG_STICKER KL-70_20000" u="1"/>
        <s v="SUMBER REJO-MAGELANG_STABILLO TOZCHA TZ 8001_26500" u="1"/>
        <s v="SUMBER REJO-MAGELANG_GLITTER RENTENG EMAS_18000" u="1"/>
        <s v="SUMBER REJO-MAGELANG_DOKUMEN RISLETING PRESTIGE_235000" u="1"/>
        <s v="SUMBER REJO-MAGELANG_GARISAN MIKA 15CM AB 0067_8000" u="1"/>
        <s v="MEDIA-CILACAP_CLIP BOARD 6688-TR TRANSP KOALA_95000" u="1"/>
        <s v="MEDIA-CILACAP_STAPLER (GUN TACKER) 1008F JOSS_55000" u="1"/>
        <s v="AULIA-CARUBAN_BUKU TABUNGAN KOJIKO_375" u="1"/>
        <s v="NABILA-TUBAN_MESIN TEMBAK 188 JUMBO_37500" u="1"/>
        <s v="MANDIRI-SEMARANG_CAT AIR OPINI 120_110000" u="1"/>
        <s v="ANUGRAH SEJAHTERA-PURWOKERTO_PENSIL 1921116-8_3333.33333333333" u="1"/>
        <s v="ANUGRAH SEJAHTERA-PURWOKERTO_ISI STAPLER 13/8 JOSS_17500" u="1"/>
        <s v="SUKSES-SALATIGA_DISPENSER KENJOY 25_6500" u="1"/>
        <s v="SUKSES-SALATIGA_ACRYLIC A4 T 21X30_55000" u="1"/>
        <s v="SUKSES-SALATIGA_ACRYLIC PLASTIK KOALA 15X21_30000" u="1"/>
        <s v="METRO-PURWOKERTO_PIANIKA LOVELY BIRU_100000" u="1"/>
        <s v="METRO-PURWOKERTO_PIANIKA LOVELY PINK_100000" u="1"/>
        <s v="METRO-PURWOKERTO_SAMPUL COKLAT BOXY FANCY_9500" u="1"/>
        <s v="SINAR KONDANG-PURWOREJO_DOKUMEN RISLETING INFINITY HITAM_190000" u="1"/>
        <s v="PURWA KENCANA-SUKOHARJO_GARISAN 17CM HELLO KITTY KT005_3333.33333333333" u="1"/>
        <s v="PURWA KENCANA-SUKOHARJO_GARISAN LIPAT 30CM 008 (40) FANCY_50000" u="1"/>
        <s v="PURWA KENCANA-SUKOHARJO_GARISAN SET 20CM 8182 (1 BOX=40 PCS)_3250" u="1"/>
        <s v="PURWA KENCANA-SUKOHARJO_GARISAN SET 20CM 8177 (1 BOX=40 PCS)_3250" u="1"/>
        <s v="PURWA KENCANA-SUKOHARJO_GARISAN SET 20CM 8208 (1 BOX=40 PCS)_3250" u="1"/>
        <s v="PURWA KENCANA-SUKOHARJO_GARISAN BESI YOEKER 15CM_11500" u="1"/>
        <s v="PURWA KENCANA-SUKOHARJO_GARISAN BESI YOEKER 20CM_15000" u="1"/>
        <s v="PURWA KENCANA-SUKOHARJO_GARISAN BESI YOEKER 30CM (5030) ORANYE_17500" u="1"/>
        <s v="PURWA KENCANA-SUKOHARJO_TIPEX KERTAS NO. 9543_45000" u="1"/>
        <s v="PURWA KENCANA-SUKOHARJO_TIPEX KERTAS NO. 8572_120000" u="1"/>
        <s v="PURWA KENCANA-SUKOHARJO_TIPEX KERTAS NO. 8542_120000" u="1"/>
        <s v="PURWA KENCANA-SUKOHARJO_TIPEX KERTAS NO. 8588_120000" u="1"/>
        <s v="PURWA KENCANA-SUKOHARJO_GARISAN SEGITIGA KOJIKO NO.6_32000" u="1"/>
        <s v="PURWA KENCANA-SUKOHARJO_GARISAN SEGITIGA KOJIKO NO.8_78000" u="1"/>
        <s v="PURWA KENCANA-SUKOHARJO_GARISAN SEGITIGA KOJIKO NO.10_100000" u="1"/>
        <s v="PURWA KENCANA-SUKOHARJO_GARISAN SEGITIGA KOJIKO NO.12_138000" u="1"/>
        <s v="PURWA KENCANA-SUKOHARJO_PUNCH 3011_10416.6666666667" u="1"/>
        <s v="PURWA KENCANA-SUKOHARJO_CAT ACRYLIC COLOUR TF AC-002_270000" u="1"/>
        <s v="PURWA KENCANA-SUKOHARJO_CAT ACRYLIC COLOUR TF AC-004N NEON_228000" u="1"/>
        <s v="PURWA KENCANA-SUKOHARJO_CAT ACRYLIC COLOUR TF AC-005P PASTEL_252000" u="1"/>
        <s v="PURWA KENCANA-SUKOHARJO_CAT ACRYLIC COLOUR TF AC-006M METALIC_252000" u="1"/>
        <s v="PURWA KENCANA-SUKOHARJO_BP X DATA M1_75000" u="1"/>
        <s v="PURWA KENCANA-SUKOHARJO_DESK SET KOTAK 804 HT_8000" u="1"/>
        <s v="PURWA KENCANA-SUKOHARJO_DESK SET BULAT 802 HT_8000" u="1"/>
        <s v="PURWA KENCANA-SUKOHARJO_TALI ID CARD PEONY MERAH_475" u="1"/>
        <s v="PURWA KENCANA-SUKOHARJO_ID CARD 501 MERAH_1350" u="1"/>
        <s v="PURWA KENCANA-SUKOHARJO_ID CARD 501 PUTIH_1350" u="1"/>
        <s v="PURWA KENCANA-SUKOHARJO_ID CARD 501 BIRU_1350" u="1"/>
        <s v="PURWA KENCANA-SUKOHARJO_ID CARD 501 KUNING_1350" u="1"/>
        <s v="PURWA KENCANA-SUKOHARJO_CUTTER KENKO 918C_69600" u="1"/>
        <s v="PURWA KENCANA-SUKOHARJO_BINDERNOTE A5 GASTA P 2011 M (METALIK)_14500" u="1"/>
        <s v="PURWA KENCANA-SUKOHARJO_BINDERNOTE A5 GASTA HP 2009 T_14500" u="1"/>
        <s v="PURWA KENCANA-SUKOHARJO_TAS TIDUR GGH-S (6 MOTIF)_75000" u="1"/>
        <s v="PURWA KENCANA-SUKOHARJO_TAS TIDUR GGH-M (6 MOTIF)_100000" u="1"/>
        <s v="PURWA KENCANA-SUKOHARJO_TAS TIDUR GGH-L (6 MOTIF)_125000" u="1"/>
        <s v="PURWA KENCANA-SUKOHARJO_PIANIKA LOVELY BIRU_100000" u="1"/>
        <s v="PURWA KENCANA-SUKOHARJO_DISPENSER MICROTOP M 800_16500" u="1"/>
        <s v="PURWA KENCANA-SUKOHARJO_DISPENSER KUROMI_20000" u="1"/>
        <s v="PURWA KENCANA-SUKOHARJO_SAMPUL ROLL DUST 454_8500" u="1"/>
        <s v="PURWA KENCANA-SUKOHARJO_SAMPUL ROLL DUST 344_6500" u="1"/>
        <s v="SANGKURIANG-SEMARANG_ID CARD B3 IMPORT_600" u="1"/>
        <s v="SANGKURIANG-SEMARANG_TAPE LK-22305_120000" u="1"/>
        <s v="SANGKURIANG-SEMARANG_BP GEL ZUI XUA HY-1020 HITAM_12500" u="1"/>
        <s v="SANGKURIANG-SEMARANG_MAP KANCING 1 SIKA AC-05 PUTIH_21000" u="1"/>
        <s v="SANGKURIANG-SEMARANG_CAT ACRYLIC CS-H833 6WR_21000" u="1"/>
        <s v="SANGKURIANG-SEMARANG_CAT ACRYLIC CS-H834 6WR_21000" u="1"/>
        <s v="SANGKURIANG-SEMARANG_CAT ACRYLIC CS-H805 6WR_21000" u="1"/>
        <s v="MIDANGAN-BANJARNEGARA_EXPANDING FILE V-TECH 4511 B5_270000" u="1"/>
        <s v="MIDANGAN-BANJARNEGARA_GUNTING IDEAL DR 5_57000" u="1"/>
        <s v="MIDANGAN-BANJARNEGARA_CUTTER TACO 88 BESAR_33000" u="1"/>
        <s v="MIDANGAN-BANJARNEGARA_CUTTER TACO 78 KECIL TRANSPARAN_23000" u="1"/>
        <s v="MIDANGAN-BANJARNEGARA_BP 1006 10W KUROMI (36)_270000" u="1"/>
        <s v="MIDANGAN-BANJARNEGARA_BP 1001 10W TOPPER AVENGERS (36)_270000" u="1"/>
        <s v="MIDANGAN-BANJARNEGARA_MAP KANCING BF-19 BIRU_24000" u="1"/>
        <s v="MIDANGAN-BANJARNEGARA_GARISAN BESI ENTER 40CM TEBAL_65000" u="1"/>
        <s v="HIPPO-MAGETAN_BINDERNOTE A5 PP HP 2008_13500" u="1"/>
        <s v="HIPPO-MAGETAN_TEROMPET TR OW-02_20000" u="1"/>
        <s v="HIPPO-MAGETAN_GARISAN YS 2020_23500" u="1"/>
        <s v="HIPPO-MAGETAN_TIPEX KERTAS NO. 9260_25000" u="1"/>
        <s v="HIPPO-MAGETAN_TIPEX KERTAS NO. 870_25000" u="1"/>
        <s v="HIPPO-MAGETAN_SKETCH BOOK 8K HMX-45002 TOWN (45LBR)_30000" u="1"/>
        <s v="HIPPO-MAGETAN_SKETCH BOOK 8K 45001_30000" u="1"/>
        <s v="HIPPO-MAGETAN_SKETCH BOOK A4 56183_25000" u="1"/>
        <s v="HIPPO-MAGETAN_SKETCH BOOK A4 56182_25000" u="1"/>
        <s v="HIPPO-MAGETAN_ISOLASI 608_90000" u="1"/>
        <s v="HIPPO-MAGETAN_TAS TIDUR GGH-L (6 MOTIF)_125000" u="1"/>
        <s v="HIPPO-MAGETAN_TAS TIDUR GGH-S (6 MOTIF)_73000" u="1"/>
        <s v="HIPPO-MAGETAN_TAS GB-L WARNA-WARNI_120000" u="1"/>
        <s v="HIPPO-MAGETAN_TAS GB-M WARNA-WARNI_100000" u="1"/>
        <s v="HIPPO-MAGETAN_LOOSE LEAF HOLO FROZEN A5_2250" u="1"/>
        <s v="HIPPO-MAGETAN_LOOSE LEAF HOLO SOFIA A5_2250" u="1"/>
        <s v="HIPPO-MAGETAN_STANDART BK V TECH NO 7_15833.3333333333" u="1"/>
        <s v="HIPPO-MAGETAN_PUZZLE 6661_160000" u="1"/>
        <s v="HIPPO-MAGETAN_PUZZLE M 6662_11250" u="1"/>
        <s v="HIPPO-MAGETAN_PUZZLE S 6663_6250" u="1"/>
        <s v="HIPPO-MAGETAN_LOOSE LEAF BIASA A5 HELLO KITTY + PUZZLE DINO_2500" u="1"/>
        <s v="HIPPO-MAGETAN_POST IT WALITO WLT-8838_9500" u="1"/>
        <s v="HIPPO-MAGETAN_POST IT WALITO WLT-8909_6000" u="1"/>
        <s v="HIPPO-MAGETAN_DISPENSER MICROTOP M 700_11000" u="1"/>
        <s v="HIPPO-MAGETAN_BP GEL DTIAN DT-612_11000" u="1"/>
        <s v="HIPPO-MAGETAN_PUNCH 3011_10416.6666666667" u="1"/>
        <s v="HIPPO-MAGETAN_BP 1006 10W KUROMI (36)_252000" u="1"/>
        <s v="HIPPO-MAGETAN_ACRYLIC MARKER TF-AM 301-12_17500" u="1"/>
        <s v="HIPPO-MAGETAN_PAPAN W/B JL-115_25000" u="1"/>
        <s v="HIPPO-MAGETAN_PAPAN W/B JL-116_30000" u="1"/>
        <s v="HIPPO-MAGETAN_PAPAN W/B JL-117_35000" u="1"/>
        <s v="HIPPO-MAGETAN_ID CARD 2 SISI TRANSPARANT PUTIH_1500" u="1"/>
        <s v="HIPPO-MAGETAN_ID CARD 2 SISI TRANSPARANT HIJAU_1500" u="1"/>
        <s v="HIPPO-MAGETAN_ID CARD 2 SISI TRANSPARANT KUNING_1500" u="1"/>
        <s v="HIPPO-MAGETAN_ID CARD 2 SISI TRANSPARANT HITAM_1500" u="1"/>
        <s v="HIPPO-MAGETAN_ID CARD 2 SISI TRANSPARANT MERAH_1500" u="1"/>
        <s v="HIPPO-MAGETAN_ID CARD 2 SISI TRANSPARANT BIRU_1500" u="1"/>
        <s v="HIPPO-MAGETAN_CRAYON PUTAR 12W PJG MIX_190000" u="1"/>
        <s v="HIPPO-MAGETAN_CRAYON PUTAR 12W PDK MIX_150000" u="1"/>
        <s v="HIPPO-MAGETAN_STABILLO TIZO TF610_125000" u="1"/>
        <s v="BARU CUTE-BUMIAYU_TAS GB-S WARNA-WARNI_63000" u="1"/>
        <s v="BARU CUTE-BUMIAYU_TAS TIDUR GGH-S (6 MOTIF)_75000" u="1"/>
        <s v="BARU CUTE-BUMIAYU_TAS GB-L WARNA-WARNI_120000" u="1"/>
        <s v="BARU CUTE-BUMIAYU_TAS TIDUR GGH-L (6 MOTIF)_125000" u="1"/>
        <s v="BARU CUTE-BUMIAYU_TAS TALI GG-01 KECIL GLITTER_70000" u="1"/>
        <s v="BARU CUTE-BUMIAYU_TAS TALI GG-02 TANGGUNG GILAP_100000" u="1"/>
        <s v="BARU CUTE-BUMIAYU_TAS TALI GG-L BESAR 1731 TIMBUL GILAP_142000" u="1"/>
        <s v="BARU CUTE-BUMIAYU_TAS TALI GG-L BESAR 1808 GLITER_142000" u="1"/>
        <s v="BARU CUTE-BUMIAYU_TAS TALI GG-L BESAR 1941 GLITER_142000" u="1"/>
        <s v="BARU CUTE-BUMIAYU_TAS TALI GG-S KECIL 1704 GILAP_63000" u="1"/>
        <s v="BARU CUTE-BUMIAYU_TAS TALI GG-S KECIL 1891 GILAP_63000" u="1"/>
        <s v="BARU CUTE-BUMIAYU_TAS TUTUP PITA K DISNEY MINI_25000" u="1"/>
        <s v="BARU CUTE-BUMIAYU_TAS TUTUP PITA KADO FG-401 JUMBO_165000" u="1"/>
        <s v="BARU CUTE-BUMIAYU_TAS JASMIN TANGGUNG_45000" u="1"/>
        <s v="BARU CUTE-BUMIAYU_TAS COKLAT POLOS TEBAL TANGGUNG _30000" u="1"/>
        <s v="BARU CUTE-BUMIAYU_LOOSE LEAF BIASA UNTANO BIODATA A5 MIX_3000" u="1"/>
        <s v="BARU CUTE-BUMIAYU_STICK NOTE TF 654-8C_10000" u="1"/>
        <s v="BARU CUTE-BUMIAYU_STICK NOTE TF 654-8C-M_10000" u="1"/>
        <s v="BARU CUTE-BUMIAYU_POST IT WALITO WLT-8838_10000" u="1"/>
        <s v="BARU CUTE-BUMIAYU_POST IT WALITO WLT-8909_6500" u="1"/>
        <s v="BARU CUTE-BUMIAYU_SKETCH BOOK A4 MIX_27500" u="1"/>
        <s v="BARU CUTE-BUMIAYU_TIPEX KERTAS NO.9461_52500" u="1"/>
        <s v="BARU CUTE-BUMIAYU_TIPEX KERTAS NO. 9259_35000" u="1"/>
        <s v="BARU CUTE-BUMIAYU_BP GEL KOALA GP-168_30000" u="1"/>
        <s v="BARU CUTE-BUMIAYU_BP GEL DTIAN BIASA 959_17500" u="1"/>
        <s v="BARU CUTE-BUMIAYU_BP GEL 936_1458.33333333333" u="1"/>
        <s v="BARU CUTE-BUMIAYU_STABILLO VTRO HL-1203 PASTEL_24000" u="1"/>
        <s v="BARU CUTE-BUMIAYU_CRAYON PUTAR FANCY 1012 / 2012 PANJANG _20833.3333333333" u="1"/>
        <s v="BARU CUTE-BUMIAYU_PW INFICO 12W PDK 1235_52500" u="1"/>
        <s v="BARU CUTE-BUMIAYU_PENSIL CASE AG-8881_14583.3333333333" u="1"/>
        <s v="BARU CUTE-BUMIAYU_PW 24W KAYAGI KY-CP 0724_22500" u="1"/>
        <s v="BARU CUTE-BUMIAYU_PW KIKO 12/12W_150000" u="1"/>
        <s v="BARU CUTE-BUMIAYU_PW 12W JOS 812_95000" u="1"/>
        <s v="BARU CUTE-BUMIAYU_PW 12W KAYAGI KY-CP 1210 PANJANG_11250" u="1"/>
        <s v="BARU CUTE-BUMIAYU_BP GEL ZUI XUA HY-1020 HITAM_14500" u="1"/>
        <s v="BARU CUTE-BUMIAYU_BP GEL DTIAN DT-612_14500" u="1"/>
        <s v="BARU CUTE-BUMIAYU_BP GEL DTIAN A 93_14500" u="1"/>
        <s v="BARU CUTE-BUMIAYU_TIPEX KERTAS NO. 9260_35000" u="1"/>
        <s v="BARU CUTE-BUMIAYU_TIPEX KERTAS NO. 9543_52500" u="1"/>
        <s v="BARU CUTE-BUMIAYU_BP GEL + GANTUNGAN 9161_27500" u="1"/>
        <s v="BARU CUTE-BUMIAYU_BP GEL + GANTUNGAN 9165_2291.66666666667" u="1"/>
        <s v="BARU CUTE-BUMIAYU_BP 1006 10W KUROMI (36)_252000" u="1"/>
        <s v="BARU CUTE-BUMIAYU_GARISAN BOX 20CM ZH-248 (1 BOX=40 PCS)_1650" u="1"/>
        <s v="BARU CUTE-BUMIAYU_GARISAN SET 15CM 7505 LOL_51000" u="1"/>
        <s v="BARU CUTE-BUMIAYU_GARISAN SET 18CM BC-8996_4250" u="1"/>
        <s v="BARU CUTE-BUMIAYU_GARISAN BESI V-TRO 30CM_38500" u="1"/>
        <s v="BARU CUTE-BUMIAYU_ISOLASI 608_1500" u="1"/>
        <s v="BARU CUTE-BUMIAYU_PAPAN W/B JL-115_25000" u="1"/>
        <s v="BARU CUTE-BUMIAYU_TAPE LK-22305_120000" u="1"/>
        <s v="BARU CUTE-BUMIAYU_LEM CAIR B.GLUE 75ML T_45000" u="1"/>
        <s v="BARU CUTE-BUMIAYU_PC KODE 3 SUSUN 3D KK-2401_24166.6666666667" u="1"/>
        <s v="BARU CUTE-BUMIAYU_ASAHAN MEJA 9618 LEBAH_2083.33333333333" u="1"/>
        <s v="BARU CUTE-BUMIAYU_PENSIL E3_75000" u="1"/>
        <s v="BARU CUTE-BUMIAYU_TAS COKLAT POLOS TEBAL BESAR_35000" u="1"/>
        <s v="TEJO MULYO-YOGYA_MAP ZIPPER REST / JALA BERDIRI A5 SIKA HIJAU_7083.33333333333" u="1"/>
        <s v="TEJO MULYO-YOGYA_MAP ZIPPER REST / JALA BERDIRI A5 SIKA BIRU_7083.33333333333" u="1"/>
        <s v="TEJO MULYO-YOGYA_MAP ZIPPER REST / JALA BERDIRI A5 SIKA KUNING_7083.33333333333" u="1"/>
        <s v="MERAH 2-YOGYA_BINDERNOTE A5 GASTA P 2011 M (METALIK)_13000" u="1"/>
        <s v="MERAH 2-YOGYA_BINDER NOTE JHYB - 64840 A5_21500" u="1"/>
        <s v="MERAH 2-YOGYA_BINDERNOTE B5 93846_28000" u="1"/>
        <s v="MERAH 2-YOGYA_NOTEBOOK B1012 (B5）_31000" u="1"/>
        <s v="MERAH 2-YOGYA_BN WENGU B5-B 0164 (4W)_27500" u="1"/>
        <s v="MERAH 2-YOGYA_NOTEBOOK SPIRAL 25100-71_11000" u="1"/>
        <s v="METRO-PURWOKERTO_BP TF-2037 6W_60000" u="1"/>
        <s v="METRO-PURWOKERTO_BP 1001 10W TOPPER AVENGERS (36)_270000" u="1"/>
        <s v="METRO-PURWOKERTO_BP 1006 10W KUROMI (36)_270000" u="1"/>
        <s v="METRO-PURWOKERTO_BP GEL MD-241 BERUANG (36)_95000" u="1"/>
        <s v="METRO-PURWOKERTO_BP GEL MD-257 GURITA (36)_95000" u="1"/>
        <s v="METRO-PURWOKERTO_BP GEL KOALA GP-168-B BR_28000" u="1"/>
        <s v="METRO-PURWOKERTO_BP GEL TF-1191 BODY WR 0.3MM HIGHTECH_33000" u="1"/>
        <s v="METRO-PURWOKERTO_BP SIKA GP 002 HT_22500" u="1"/>
        <s v="METRO-PURWOKERTO_BP TIZO KLIK TG 3300_35000" u="1"/>
        <s v="METRO-PURWOKERTO_PENSIL 1921116-8_3541.66666666667" u="1"/>
        <s v="METRO-PURWOKERTO_CRAYON PUTAR FANCY 1012 / 2012 PANJANG _24166.6666666667" u="1"/>
        <s v="METRO-PURWOKERTO_CRAYON 12W PDK FANCY 1011_220000" u="1"/>
        <s v="METRO-PURWOKERTO_GARISAN 30CM DF 3109_2291.66666666667" u="1"/>
        <s v="METRO-PURWOKERTO_GARISAN BESI ENTER 50CM TEBAL_100000" u="1"/>
        <s v="METRO-PURWOKERTO_STIP W/B CLEAR B_52500" u="1"/>
        <s v="METRO-PURWOKERTO_STIP W/B CLEAR K_35000" u="1"/>
        <s v="METRO-PURWOKERTO_STIP W/B ENTER 802K_22000" u="1"/>
        <s v="METRO-PURWOKERTO_STIP W/B ENTER 803 B_36500" u="1"/>
        <s v="METRO-PURWOKERTO_TIPEX KERTAS NO. 8575_120000" u="1"/>
        <s v="METRO-PURWOKERTO_TIPEX KERTAS NO. 8572_120000" u="1"/>
        <s v="METRO-PURWOKERTO_TIPEX KERTAS NO. 8542_120000" u="1"/>
        <s v="METRO-PURWOKERTO_BP DEBOZZ DB G 08_40000" u="1"/>
        <s v="METRO-PURWOKERTO_BP DEBOZZ DB G 07_32500" u="1"/>
        <s v="METRO-PURWOKERTO_BP GEL SAFARI SF-559 HITAM_27500" u="1"/>
        <s v="METRO-PURWOKERTO_BP TF-719 4W_50000" u="1"/>
        <s v="METRO-PURWOKERTO_GARISAN SEGITIGA KOJIKO NO.10_120000" u="1"/>
        <s v="METRO-PURWOKERTO_GARISAN SEGITIGA KOJIKO NO.12_150000" u="1"/>
        <s v="METRO-PURWOKERTO_GARISAN BT NO.10 SEGITIGA_185000" u="1"/>
        <s v="METRO-PURWOKERTO_GARISAN SABLON 1895_10500" u="1"/>
        <s v="METRO-PURWOKERTO_GARISAN SABLON BULAT 1896_10500" u="1"/>
        <s v="METRO-PURWOKERTO_GARISAN BULAT KJ 003_7000" u="1"/>
        <s v="METRO-PURWOKERTO_GARISAN SABLON ABC 430 BIRU_105000" u="1"/>
        <s v="METRO-PURWOKERTO_GARISAN SET SEGITIGA NO.2030_14583.3333333333" u="1"/>
        <s v="METRO-PURWOKERTO_GARISAN SABLON 9443_10500" u="1"/>
        <s v="METRO-PURWOKERTO_GARISAN SABLON 8418_10500" u="1"/>
        <s v="METRO-PURWOKERTO_GARISAN SABLON ABC 270 BIRU_32500" u="1"/>
        <s v="METRO-PURWOKERTO_GARISAN SABLON ABC 280 BIRU_40000" u="1"/>
        <s v="METRO-PURWOKERTO_GARISAN SABLON ABC 290 BIRU_70000" u="1"/>
        <s v="METRO-PURWOKERTO_GARISAN SABLON ABC 190 BIRU_42000" u="1"/>
        <s v="METRO-PURWOKERTO_GARISAN SI REI A 1101 JIYU_5500" u="1"/>
        <s v="METRO-PURWOKERTO_GARISAN TF-360 BULAT_25000" u="1"/>
        <s v="METRO-PURWOKERTO_GARISAN BUSUR LINGKARAN KOJIKO 12CM_30000" u="1"/>
        <s v="METRO-PURWOKERTO_GARISAN ROTARY BESAR_2625" u="1"/>
        <s v="METRO-PURWOKERTO_TIPEX KERTAS XB-B255_9000" u="1"/>
        <s v="METRO-PURWOKERTO_TIPEX KERTAS NO.9360_126000" u="1"/>
        <s v="METRO-PURWOKERTO_BP GEL 702_2291.66666666667" u="1"/>
        <s v="METRO-PURWOKERTO_BP GEL + GANTUNGAN 9169_27500" u="1"/>
        <s v="METRO-PURWOKERTO_BP GEL + GANTUNGAN 9173_27500" u="1"/>
        <s v="METRO-PURWOKERTO_BP GEL + GANTUNGAN 701_2291.66666666667" u="1"/>
        <s v="METRO-PURWOKERTO_BP GEL 9172_2291.66666666667" u="1"/>
        <s v="METRO-PURWOKERTO_BP GEL + GANTUNGAN 96066_27500" u="1"/>
        <s v="METRO-PURWOKERTO_BP GEL + GANTUNGAN 9165_2291.66666666667" u="1"/>
        <s v="METRO-PURWOKERTO_BP GEL + GANTUNGAN 9161_27500" u="1"/>
        <s v="METRO-PURWOKERTO_BP MAINAN + GANTUNGAN 9082_27500" u="1"/>
        <s v="METRO-PURWOKERTO_BP GEL 223_2291.66666666667" u="1"/>
        <s v="METRO-PURWOKERTO_BP GEL + GANTUNGAN A931_27500" u="1"/>
        <s v="METRO-PURWOKERTO_GUNTING IDEAL DR 7_85000" u="1"/>
        <s v="METRO-PURWOKERTO_GUNTING STAINLESS SQ 08 B HITAM_47500" u="1"/>
        <s v="METRO-PURWOKERTO_GUNTING GUNINDO MM GU03_50000" u="1"/>
        <s v="METRO-PURWOKERTO_GUNTING DAVIS DVL 6_47500" u="1"/>
        <s v="METRO-PURWOKERTO_PENSIL 948_2600" u="1"/>
        <s v="METRO-PURWOKERTO_PENSIL 921_2600" u="1"/>
        <s v="METRO-PURWOKERTO_PENSIL 950_2600" u="1"/>
        <s v="METRO-PURWOKERTO_PENSIL 915_2600" u="1"/>
        <s v="METRO-PURWOKERTO_PENSIL 903_2600" u="1"/>
        <s v="METRO-PURWOKERTO_PENSIL 917_2600" u="1"/>
        <s v="METRO-PURWOKERTO_BENSIA 905_2600" u="1"/>
        <s v="METRO-PURWOKERTO_BENSIA 925_2600" u="1"/>
        <s v="METRO-PURWOKERTO_PENSIL 938_2600" u="1"/>
        <s v="METRO-PURWOKERTO_GUNTING TREND XL _52500" u="1"/>
        <s v="METRO-PURWOKERTO_PENSIL BONEKA E 03_75000" u="1"/>
        <s v="METRO-PURWOKERTO_PENSIL 902_2600" u="1"/>
        <s v="METRO-PURWOKERTO_PENSIL 953_2600" u="1"/>
        <s v="METRO-PURWOKERTO_PENSIL 951_2600" u="1"/>
        <s v="METRO-PURWOKERTO_GARISAN LIPAT 30CM BC-6018_4600" u="1"/>
        <s v="METRO-PURWOKERTO_PENSIL 2B COLLEN FANCY 47_225000" u="1"/>
        <s v="METRO-PURWOKERTO_PENSIL 2B COLLEN FANCY 48_225000" u="1"/>
        <s v="METRO-PURWOKERTO_TAS TALI GG-M TANGGUNG 2954 TIMBUL GILAP_115500" u="1"/>
        <s v="METRO-PURWOKERTO_TAS TALI GG-M TANGGUNG 1708 TIMBUL GLITER_115500" u="1"/>
        <s v="METRO-PURWOKERTO_TAS TUTUP PITA KADO FG-401 JUMBO_150000" u="1"/>
        <s v="METRO-PURWOKERTO_TAS TALI GG-01 KECIL GLITTER_70000" u="1"/>
        <s v="METRO-PURWOKERTO_TAS BRANDED KECIL SB 115_30000" u="1"/>
        <s v="METRO-PURWOKERTO_TAS TUTUP PITA KADO FG-301 BESAR_120000" u="1"/>
        <s v="METRO-PURWOKERTO_TAS TUTUP PITA KADO FG-101 KECIL_63000" u="1"/>
        <s v="METRO-PURWOKERTO_TAS TALI GG-S KECIL 2954 TIMBUL GILAP_70000" u="1"/>
        <s v="METRO-PURWOKERTO_TAS TALI GG-S KECIL 1731 TIMBUL GILAP_70000" u="1"/>
        <s v="METRO-PURWOKERTO_TAS TALI GG-S KECIL 2953 TIMBUL GLITER_70000" u="1"/>
        <s v="METRO-PURWOKERTO_TAS TALI GG-S KECIL 2915 TIMBUL GILAP_70000" u="1"/>
        <s v="METRO-PURWOKERTO_TAS GZD 280 B TIMBUL GLITTER TANGGUNG_115500" u="1"/>
        <s v="METRO-PURWOKERTO_TAS LY HD 148 B_8750" u="1"/>
        <s v="METRO-PURWOKERTO_TAS TALI GG-02 TANGGUNG GLITTER_115500" u="1"/>
        <s v="METRO-PURWOKERTO_TAS 28 X 35,5 BRANDED_55000" u="1"/>
        <s v="METRO-PURWOKERTO_TAS TALI GG-S KECIL 2996 GLITER_70000" u="1"/>
        <s v="METRO-PURWOKERTO_TAS TALI GG-S KECIL 3948 GILAP_60000" u="1"/>
        <s v="METRO-PURWOKERTO_TAS TALI GG-S KECIL 1707 GLITER_70000" u="1"/>
        <s v="METRO-PURWOKERTO_TAS KARUNG 60X70 (6070)_350000" u="1"/>
        <s v="METRO-PURWOKERTO_TAS KARUNG 70X53 (7053)_300000" u="1"/>
        <s v="METRO-PURWOKERTO_KERTAS MEWARNAI CREATIVE PAINTING THTS-6_7500" u="1"/>
        <s v="METRO-PURWOKERTO_EXPANDING FILE FQB-95309_41666.6666666667" u="1"/>
        <s v="METRO-PURWOKERTO_CLIP FILE YUSHINCA 318 BIRU TUA_210000" u="1"/>
        <s v="METRO-PURWOKERTO_CLIP FILE YUSHINCA 318 HT_210000" u="1"/>
        <s v="METRO-PURWOKERTO_CLIPBOARD WORRY HDP 01_95000" u="1"/>
        <s v="METRO-PURWOKERTO_KARET PENTIL K_8000" u="1"/>
        <s v="METRO-PURWOKERTO_KARET PENTIL B_26500" u="1"/>
        <s v="METRO-PURWOKERTO_BN WENGU A5-B 0164 (3W)_27500" u="1"/>
        <s v="METRO-PURWOKERTO_BINDERNOTE A5 GASTA HP 2009 T_16000" u="1"/>
        <s v="METRO-PURWOKERTO_BINDERNOTE A5 PP HP 2008_16000" u="1"/>
        <s v="METRO-PURWOKERTO_BINDERNOTE A5 MICROTOP UN 36 UNIVERSITY_12500" u="1"/>
        <s v="METRO-PURWOKERTO_BINDERNOTE A5 MICROTOP CL 36 COLLEGE_12500" u="1"/>
        <s v="METRO-PURWOKERTO_MAP V-TECH W209 A3_168000" u="1"/>
        <s v="METRO-PURWOKERTO_KUAS 21839-5HB_9000" u="1"/>
        <s v="METRO-PURWOKERTO_KUAS 21839-7_22000" u="1"/>
        <s v="METRO-PURWOKERTO_KUAS 255-6_12000" u="1"/>
        <s v="METRO-PURWOKERTO_KUAS CAT H 4 POAI_13500" u="1"/>
        <s v="METRO-PURWOKERTO_KUAS 21839-6HP_11500" u="1"/>
        <s v="METRO-PURWOKERTO_KUAS 577-6_16000" u="1"/>
        <s v="METRO-PURWOKERTO_KUAS 21839-10B_27000" u="1"/>
        <s v="METRO-PURWOKERTO_KUAS 251-6CB_10000" u="1"/>
        <s v="METRO-PURWOKERTO_KUAS TF-2620_18000" u="1"/>
        <s v="METRO-PURWOKERTO_KUAS 21839-16_11000" u="1"/>
        <s v="METRO-PURWOKERTO_MEMO PAD SPIRAL ALFA 404 BATIK_4583.33333333333" u="1"/>
        <s v="METRO-PURWOKERTO_N BOOK SPIRAL A6 114_100000" u="1"/>
        <s v="METRO-PURWOKERTO_NOTEBOOK SPIRAL 28850-65_95000" u="1"/>
        <s v="METRO-PURWOKERTO_NOTEBOOK SPIRAL A6-801 LUCKY NOTE_7916.66666666667" u="1"/>
        <s v="METRO-PURWOKERTO_NOTEBOOK  707-24_18750" u="1"/>
        <s v="METRO-PURWOKERTO_NOTEBOOK TALI 707-19_225000" u="1"/>
        <s v="METRO-PURWOKERTO_NOTEBOOK TALI A5-508_225000" u="1"/>
        <s v="METRO-PURWOKERTO_NOTEBOOK TALI A5-511_225000" u="1"/>
        <s v="METRO-PURWOKERTO_NOTEBOOK GLITTER JT 7050-18_7916.66666666667" u="1"/>
        <s v="METRO-PURWOKERTO_NOTEBOOK GLITTER JT 7050-11_7916.66666666667" u="1"/>
        <s v="METRO-PURWOKERTO_NOTEBOOK GLITTER JT 7050-21_95000" u="1"/>
        <s v="METRO-PURWOKERTO_NOTEBOOK GLITTER JT 7050-2_7916.66666666667" u="1"/>
        <s v="METRO-PURWOKERTO_SAMPUL ROLL DUST 254_6000" u="1"/>
        <s v="METRO-PURWOKERTO_SAMPUL ROLL DUST 344_7000" u="1"/>
        <s v="METRO-PURWOKERTO_AGENDA 48K HITAM 513_21000" u="1"/>
        <s v="METRO-PURWOKERTO_TAS KARUNG 30X23_126000" u="1"/>
        <s v="METRO-PURWOKERTO_TAS KARUNG 30X20_8333.33333333333" u="1"/>
        <s v="METRO-PURWOKERTO_TAS KARUNG TIDUR 33X27_135000" u="1"/>
        <s v="METRO-PURWOKERTO_MAP FILE EN 1020_50000" u="1"/>
        <s v="METRO-PURWOKERTO_MAP FILE EN 1105 F_50000" u="1"/>
        <s v="METRO-PURWOKERTO_MAP FILE EN 1023 FC_50000" u="1"/>
        <s v="METRO-PURWOKERTO_MAP FILE EN 0103F_50000" u="1"/>
        <s v="METRO-PURWOKERTO_MAP FILE RET 1802-3 B5_5208.33333333333" u="1"/>
        <s v="METRO-PURWOKERTO_MAP FILE RET 1801-5 B4_8333.33333333333" u="1"/>
        <s v="METRO-PURWOKERTO_MAP FILE RET 1801-2 A5_5500" u="1"/>
        <s v="METRO-PURWOKERTO_MAP FILE RET 1801-3 B5_6000" u="1"/>
        <s v="METRO-PURWOKERTO_MAP KANCING BF-19 HITAM_25000" u="1"/>
        <s v="METRO-PURWOKERTO_TAS TUTUP PITA KADO FG-201 TANGGUNG_105000" u="1"/>
        <s v="METRO-PURWOKERTO_MAP REST B-A6_60000" u="1"/>
        <s v="METRO-PURWOKERTO_BOX FILE MICROTOP 6 SUSUN_675000" u="1"/>
        <s v="METRO-PURWOKERTO_DOKUMEN KEEPER YUSHINCA DK-40 HITAM KWARTO_39583.3333333333" u="1"/>
        <s v="METRO-PURWOKERTO_DOKUMEN KEEPER YUSHINCA DK-40 BIRU KWARTO_39583.3333333333" u="1"/>
        <s v="METRO-PURWOKERTO_DOKUMEN KEEPER YUSHINCA DK-60 HITAM KWARTO_45833.3333333333" u="1"/>
        <s v="METRO-PURWOKERTO_DOKUMEN KEEPER YUSHINCA DK-60 MERAH KWARTO_45833.3333333333" u="1"/>
        <s v="METRO-PURWOKERTO_BK MEWARNAI SIKA JUMBO_3750" u="1"/>
        <s v="METRO-PURWOKERTO_BK MEWARNAI JUMBO FANCY ANGKA/HURUF 1001-1010_3750" u="1"/>
        <s v="METRO-PURWOKERTO_BK MEWARNAI &amp; MENULIS ANGKA SPS_3750" u="1"/>
        <s v="METRO-PURWOKERTO_BUKU MEWARNAI 668 (4 GAMBAR)_12500" u="1"/>
        <s v="METRO-PURWOKERTO_BK MEWARNAI &amp; CERITA MIRING_17500" u="1"/>
        <s v="METRO-PURWOKERTO_BK MEWARNAI JUMBO SJ_45000" u="1"/>
        <s v="METRO-PURWOKERTO_BUKU MEWARNAI 2301 (4 GAMBAR)_7500" u="1"/>
        <s v="METRO-PURWOKERTO_BUKU MEWARNAI 876 (4 GAMBAR)_7500" u="1"/>
        <s v="METRO-PURWOKERTO_BUKU MEWARNAI DKB-1702_8333.33333333333" u="1"/>
        <s v="METRO-PURWOKERTO_BUKU MEWARNAI AS-0035 +STIKER_7500" u="1"/>
        <s v="METRO-PURWOKERTO_BUKU MEWARNAI 9080 (18 GAMBAR)_8333.33333333333" u="1"/>
        <s v="METRO-PURWOKERTO_MAP TENTENG SUPERHERO ZF 821 LX_230000" u="1"/>
        <s v="METRO-PURWOKERTO_MAP TENTENG SUPERHERO ZF 830_20000" u="1"/>
        <s v="METRO-PURWOKERTO_MAP ZIPPER KANCING 2 CORAK/MOTIF HIJAU (SBS)_15000" u="1"/>
        <s v="METRO-PURWOKERTO_MAP ZIPPER KANCING 2 CORAK/MOTIF KUNING (SBS)_15000" u="1"/>
        <s v="METRO-PURWOKERTO_MAP TOPLA 3090 HIJAU_210000" u="1"/>
        <s v="METRO-PURWOKERTO_MAP TOPLA 3090 HITAM_210000" u="1"/>
        <s v="METRO-PURWOKERTO_MAP TOPLA 3090 MERAH_210000" u="1"/>
        <s v="METRO-PURWOKERTO_MAP TOPLA 3090 KUNING_210000" u="1"/>
        <s v="METRO-PURWOKERTO_MAP ZIPPER REST / JALA BERDIRI JOSS UNGU_120000" u="1"/>
        <s v="METRO-PURWOKERTO_MAP ZIPPER REST / JALA BERDIRI JOSS PINK_120000" u="1"/>
        <s v="METRO-PURWOKERTO_MAP ZIPPER REST / JALA BERDIRI JOSS KUNING_120000" u="1"/>
        <s v="METRO-PURWOKERTO_MAP SOMSSI 2010 C MINI_8333.33333333333" u="1"/>
        <s v="METRO-PURWOKERTO_MAP 2015C SOMSI_11666.6666666667" u="1"/>
        <s v="METRO-PURWOKERTO_EXPANDING FILE V-TECH 4511 B5_300000" u="1"/>
        <s v="METRO-PURWOKERTO_NOTEBOOK SPIRAL A5 8001_15000" u="1"/>
        <s v="METRO-PURWOKERTO_NOTEBOOK SPIRAL A5 8006_15000" u="1"/>
        <s v="METRO-PURWOKERTO_NOTEBOOK SPIRAL JF-39D 010-012_12500" u="1"/>
        <s v="METRO-PURWOKERTO_MEMO DOS_50000" u="1"/>
        <s v="METRO-PURWOKERTO_MAP ZIPPER JALA A5-A500 ENTER MERAH_90000" u="1"/>
        <s v="METRO-PURWOKERTO_MAP ZIPPER JALA A5-A500 ENTER BIRU_90000" u="1"/>
        <s v="METRO-PURWOKERTO_SKETCH BOOK A4 56183_27500" u="1"/>
        <s v="METRO-PURWOKERTO_SKETCH BOOK A4 56182_27500" u="1"/>
        <s v="METRO-PURWOKERTO_SKETCH BOOK A4 56181_27500" u="1"/>
        <s v="METRO-PURWOKERTO_SKETCH BOOK 8K 56199_30000" u="1"/>
        <s v="METRO-PURWOKERTO_SKETCH BOOK 8K 45001_30000" u="1"/>
        <s v="METRO-PURWOKERTO_SKETCH BOOK 8K HMX-45002 TOWN (45LBR)_30000" u="1"/>
        <s v="METRO-PURWOKERTO_MAP FILE RET 1801-4 A4_6458.33333333333" u="1"/>
        <s v="METRO-PURWOKERTO_ISOLASI 608_90000" u="1"/>
        <s v="METRO-PURWOKERTO_PC KODE 3 SUSUN 3D KK-2401_29166.6666666667" u="1"/>
        <s v="METRO-PURWOKERTO_CUTTER TACO 78 KECIL TRANSPARAN_25000" u="1"/>
        <s v="METRO-PURWOKERTO_CUTTER TACO 88 BESAR_35000" u="1"/>
        <s v="METRO-PURWOKERTO_KEMUCHING KOMPUTER_63000" u="1"/>
        <s v="METRO-PURWOKERTO_DISPENSER KENJOY 25_7250" u="1"/>
        <s v="METRO-PURWOKERTO_DISPENSER MICROTOP M 800_17500" u="1"/>
        <s v="METRO-PURWOKERTO_DISPENSER TZ 20032_17500" u="1"/>
        <s v="METRO-PURWOKERTO_LEM FANCY 1358 (12)_25000" u="1"/>
        <s v="METRO-PURWOKERTO_PALET 009_60000" u="1"/>
        <s v="METRO-PURWOKERTO_PALET LKU_38500" u="1"/>
        <s v="METRO-PURWOKERTO_PALET 21839-12 KEPITING_2250" u="1"/>
        <s v="METRO-PURWOKERTO_PALET CAT AIR SAKURA PUTIH UTN_16000" u="1"/>
        <s v="METRO-PURWOKERTO_PALET KUMBANG 1011_42000" u="1"/>
        <s v="METRO-PURWOKERTO_PALET CAT AIR SAKURA PUTIH UTN_10500" u="1"/>
        <s v="METRO-PURWOKERTO_PALET KEPITING DOP PKD 202_10000" u="1"/>
        <s v="METRO-PURWOKERTO_ASAHAN TOPLES 158 SANRIO (1 TOP=36 PCS)_75000" u="1"/>
        <s v="METRO-PURWOKERTO_ASAHAN TOPLES 623 KUROMI (1 TOP=52 PCS)_100000" u="1"/>
        <s v="METRO-PURWOKERTO_ASAHAN TOPLES 8817 UNICORN (1 TOP=40 PCS)_84000" u="1"/>
        <s v="METRO-PURWOKERTO_ASAHAN TOPLES 8816 ASTRONOT (1 TOP=48 PCS)_84000" u="1"/>
        <s v="METRO-PURWOKERTO_ASAHAN + STIP SP 6035_22500" u="1"/>
        <s v="METRO-PURWOKERTO_ID CARD 612 BIRU TUA_3400" u="1"/>
        <s v="METRO-PURWOKERTO_ID CARD 612 BIRU MUDA_3400" u="1"/>
        <s v="METRO-PURWOKERTO_ID CARD 612 MERAH_3400" u="1"/>
        <s v="METRO-PURWOKERTO_ID CARD 612 KUNING_3400" u="1"/>
        <s v="METRO-PURWOKERTO_ID CARD 501 PUTIH_1500" u="1"/>
        <s v="METRO-PURWOKERTO_TUSUK SURAT XINGLI XL-001_90000" u="1"/>
        <s v="METRO-PURWOKERTO_GLITTER GF-32_2234.375" u="1"/>
        <s v="METRO-PURWOKERTO_GLITTER PVC 12 (8891-7)_50000" u="1"/>
        <s v="METRO-PURWOKERTO_GLITTER POWDER 15GR CC888_55000" u="1"/>
        <s v="METRO-PURWOKERTO_GLITTER 786-12_3958.33333333333" u="1"/>
        <s v="METRO-PURWOKERTO_GLITTER 784-12_3958.33333333333" u="1"/>
        <s v="METRO-PURWOKERTO_GLITTER G-01_52500" u="1"/>
        <s v="METRO-PURWOKERTO_GLITTER GF-2012_65000" u="1"/>
        <s v="METRO-PURWOKERTO_STANDART BK V-TEC ST-065/ 6.5_16666.6666666667" u="1"/>
        <s v="METRO-PURWOKERTO_BOOK END SB-8877_22500" u="1"/>
        <s v="METRO-PURWOKERTO_BOOK END SB-8899_25000" u="1"/>
        <s v="METRO-PURWOKERTO_STANDART BK V TECH NO 7_20000" u="1"/>
        <s v="METRO-PURWOKERTO_PISAU SET UKIR 4_10000" u="1"/>
        <s v="SINAR BHAKTI-YOGYA_ASAHAN TOPLES R-5857 KITTY (1 TOP=17PCS)_72000" u="1"/>
        <s v="SINAR BHAKTI-YOGYA_ID CARD SET HC-37697_5000" u="1"/>
        <s v="SINAR BHAKTI-YOGYA_ID CARD SET HC-40383_5000" u="1"/>
        <s v="SINAR BHAKTI-YOGYA_PENSIL E-01 + STIP_1083.33333333333" u="1"/>
        <s v="SINAR BHAKTI-YOGYA_STABILLO VTRO HL-1203 PASTEL_22500" u="1"/>
        <s v="SINAR BHAKTI-YOGYA_STABILLO VTRO HL-1204 NEON_22500" u="1"/>
        <s v="SINAR BHAKTI-YOGYA_TAS KARUNG 55X65 (5565)_216000" u="1"/>
        <s v="SINAR BHAKTI-YOGYA_TAS KARUNG 60X70 (6070)_260000" u="1"/>
        <s v="SINAR BHAKTI-YOGYA_GARISAN SABLON 20CM WIFI 4317_5416.66666666667" u="1"/>
        <s v="SINAR BHAKTI-YOGYA_BINDER NOTE HYB - 15802 B5_32500" u="1"/>
        <s v="SINAR BHAKTI-YOGYA_BINDER NOTE JHYB - 03305 B5_32500" u="1"/>
        <s v="SINAR BHAKTI-YOGYA_CLIP FILE YUSHINCA 318 HT_227000" u="1"/>
        <s v="SINAR BHAKTI-YOGYA_EXPANDING FILE FQB-95308_37500" u="1"/>
        <s v="SINAR BHAKTI-YOGYA_EXPANDING FILE FQB-38710_41666.6666666667" u="1"/>
        <s v="SINAR BHAKTI-YOGYA_PAPAN WHITE BOARD XG POLOS 30 X 40_27500" u="1"/>
        <s v="SINAR BHAKTI-YOGYA_PAPAN WB 3550 35 X 50 (IMPORT)_35000" u="1"/>
        <s v="SINAR BHAKTI-YOGYA_DISPENSER KUROMI_25000" u="1"/>
        <s v="SINAR BHAKTI-YOGYA_BOX FILE MICROTOP A.618/ 3 SUSUN_27500" u="1"/>
        <s v="SINAR BHAKTI-YOGYA_BOX FILE MICROTOP A.648/ 4 SUSUN_36000" u="1"/>
        <s v="SINAR BHAKTI-YOGYA_DOKUMEN KEEPER YUSHINCA DK-40 HITAM KWARTO_32500" u="1"/>
        <s v="SINAR BHAKTI-YOGYA_DOKUMEN KEEPER YUSHINCA DK-40 MERAH KWARTO_32500" u="1"/>
        <s v="SINAR BHAKTI-YOGYA_DOKUMEN KEEPER YUSHINCA DK-40 BIRU KWARTO_32500" u="1"/>
        <s v="ERLANGGA-YOGYA_TAS KARUNG 70X80 (7080)_315000" u="1"/>
        <s v="ERLANGGA-YOGYA_TAS KARUNG 60X70 (6070)_295000" u="1"/>
        <s v="ERLANGGA-YOGYA_TAS J 2729_146500" u="1"/>
        <s v="ERLANGGA-YOGYA_STICKER KL 168_12000" u="1"/>
        <s v="ERLANGGA-YOGYA_STICKER JBE-SD_20000" u="1"/>
        <s v="ERLANGGA-YOGYA_STICKER JBE-34_8500" u="1"/>
        <s v="ERLANGGA-YOGYA_STICKER QJF-A_20000" u="1"/>
        <s v="ERLANGGA-YOGYA_STICKER JBE-SV_20000" u="1"/>
        <s v="ERLANGGA-YOGYA_STICKER KL-70_20000" u="1"/>
        <s v="ERLANGGA-YOGYA_STICKER KL-63_20000" u="1"/>
        <s v="ERLANGGA-YOGYA_STICKER JBE-SA_20000" u="1"/>
        <s v="ERLANGGA-YOGYA_STICKER JBE-24_12500" u="1"/>
        <s v="ERLANGGA-YOGYA_STICKER KL-AH (I PAK=24 PCS)_84000" u="1"/>
        <s v="ERLANGGA-YOGYA_STICKER JBE-35_4000" u="1"/>
        <s v="ERLANGGA-YOGYA_STICKER JBE-30_10000" u="1"/>
        <s v="ERLANGGA-YOGYA_STICKER XTQ-E_5000" u="1"/>
        <s v="ERLANGGA-YOGYA_CAT ACRYLIC COLOUR TF AC-004N NEON_234000" u="1"/>
        <s v="ERLANGGA-YOGYA_CAT ACRYLIC COLOUR TF AC-002_282000" u="1"/>
        <s v="ERLANGGA-YOGYA_WATER COLOUR V-TRO_15000" u="1"/>
        <s v="ERLANGGA-YOGYA_CAT ACRYLIC COLOUR PAINT V-TRO_16500" u="1"/>
        <s v="ERLANGGA-YOGYA_CAT POSTER COLORS PAINT V-TRO_15000" u="1"/>
        <s v="ERLANGGA-YOGYA_WATER COLOUR ACRYLIC 12W MOZAKI_240000" u="1"/>
        <s v="ERLANGGA-YOGYA_SILET RENTENG V-TRO_37500" u="1"/>
        <s v="ERLANGGA-YOGYA_COMPASS 60MM_9166.66666666667" u="1"/>
        <s v="ERLANGGA-YOGYA_KOMPAS V TECH VT 45-3_325000" u="1"/>
        <s v="ERLANGGA-YOGYA_STICKY XTQ（333）_9000" u="1"/>
        <s v="ERLANGGA-YOGYA_STICKER XTQ-F_5000" u="1"/>
        <s v="ERLANGGA-YOGYA_STICKER YLD_4750" u="1"/>
        <s v="ERLANGGA-YOGYA_STICKER JN-H_5500" u="1"/>
        <s v="ERLANGGA-YOGYA_STABILLO TF-1145 LIVE COLOUR PASTEL_26000" u="1"/>
        <s v="ERLANGGA-YOGYA_STABILLO VTRO HL-1204 NEON_22500" u="1"/>
        <s v="ERLANGGA-YOGYA_BP TIZO TB SG 09_11500" u="1"/>
        <s v="ERLANGGA-YOGYA_BP TF-3115 HIGHTECH KNOCK_35000" u="1"/>
        <s v="ERLANGGA-YOGYA_BP GEL TF-1191 BODY WR 0.3MM HIGHTECH_31000" u="1"/>
        <s v="ERLANGGA-YOGYA_BP TIZO KLIK TG 3300_27500" u="1"/>
        <s v="ERLANGGA-YOGYA_BP 271 LAMPU_30000" u="1"/>
        <s v="ERLANGGA-YOGYA_STIP W/B CLEAR K_31000" u="1"/>
        <s v="ERLANGGA-YOGYA_STIP W/B CLEAR B_44000" u="1"/>
        <s v="ERLANGGA-YOGYA_GUNTING KUKU 777 H 211 B_35000" u="1"/>
        <s v="ERLANGGA-YOGYA_TAS GB-S WARNA-WARNI_60000" u="1"/>
        <s v="ERLANGGA-YOGYA_TAS GB-M WARNA-WARNI_100000" u="1"/>
        <s v="ERLANGGA-YOGYA_TAS GB-L WARNA-WARNI_120000" u="1"/>
        <s v="ERLANGGA-YOGYA_PIANIKA LOVELY BIRU_90000" u="1"/>
        <s v="ERLANGGA-YOGYA_ID CARD ID-168_3000" u="1"/>
        <s v="ERLANGGA-YOGYA_PIANIKA LOVELY TAS KAIN HITAM_90000" u="1"/>
        <s v="ERLANGGA-YOGYA_GUNTING KUKU VAN ART F1_22500" u="1"/>
        <s v="ERLANGGA-YOGYA_GUNTING KUKU VAN ART F2_22500" u="1"/>
        <s v="ERLANGGA-YOGYA_GUNTING KUKU VAN ART F3_22500" u="1"/>
        <s v="EKARIA-PURWOKERTO_CUTTER TACO 78 KECIL TRANSPARAN_23000" u="1"/>
        <s v="EKARIA-PURWOKERTO_SEMPOA 8025_105000" u="1"/>
        <s v="EKARIA-PURWOKERTO_SEMPOA 8022_225000" u="1"/>
        <s v="EKARIA-PURWOKERTO_TALI ID CARD PEONY MERAH_475" u="1"/>
        <s v="EKARIA-PURWOKERTO_TALI ID CARD PEONY BIRU_475" u="1"/>
        <s v="EKARIA-PURWOKERTO_TALI ID CARD PEONY KUNING_475" u="1"/>
        <s v="EKARIA-PURWOKERTO_TALI ID CARD PEONY HIJAU_475" u="1"/>
        <s v="EKARIA-PURWOKERTO_TALI ID CARD PEONY HITAM_475" u="1"/>
        <s v="EKARIA-PURWOKERTO_ID CARD B2 IMPORT_475" u="1"/>
        <s v="EKARIA-PURWOKERTO_ID CARD B3 IMPORT_575" u="1"/>
        <s v="EKARIA-PURWOKERTO_GARISAN BESI YOEKER 50 CM_50000" u="1"/>
        <s v="EKARIA-PURWOKERTO_GARISAN BESI YOEKER 60 CM_55000" u="1"/>
        <s v="EKARIA-PURWOKERTO_PUNCH 3011_10416.6666666667" u="1"/>
        <s v="EKARIA-PURWOKERTO_MAP ZIPPER REST / JALA BERDIRI A5 SIKA KUNING_6666.66666666667" u="1"/>
        <s v="EKARIA-PURWOKERTO_MAP ZIPPER REST / JALA BERDIRI A5 SIKA HIJAU_6666.66666666667" u="1"/>
        <s v="EKARIA-PURWOKERTO_MAP ZIPPER REST / JALA BERDIRI A5 SIKA BIRU_6666.66666666667" u="1"/>
        <s v="EKARIA-PURWOKERTO_MAP BATIK SIKA_1600" u="1"/>
        <s v="EKARIA-PURWOKERTO_GUNTING TREND SS_32500" u="1"/>
        <s v="EKARIA-PURWOKERTO_GUNTING STAINLESS SQUEZZY SQ06C WARNA_3333.33333333333" u="1"/>
        <s v="EKARIA-PURWOKERTO_GUNTING STAINLESS SQ 05 B HITAM_32500" u="1"/>
        <s v="EKARIA-PURWOKERTO_STUDY BOARD XG-106_22916.6666666667" u="1"/>
        <s v="EKARIA-PURWOKERTO_STUDY BOARD DJ2027_25000" u="1"/>
        <s v="EKARIA-PURWOKERTO_BINDERNOTE A5 GASTA HP 2010 M_15000" u="1"/>
        <s v="EKARIA-PURWOKERTO_DOKUMEN RISLETING OPTIMA_350000" u="1"/>
        <s v="EKARIA-PURWOKERTO_TAS COKLAT POLOS TEBAL KECIL _17500" u="1"/>
        <s v="EKARIA-PURWOKERTO_TAS COKLAT POLOS TEBAL TANGGUNG _27500" u="1"/>
        <s v="EKARIA-PURWOKERTO_TAS COKLAT POLOS TEBAL BESAR_30000" u="1"/>
        <s v="EKARIA-PURWOKERTO_TAS GB-L WARNA-WARNI_120000" u="1"/>
        <s v="EKARIA-PURWOKERTO_TAS TIDUR GGH-S (6 MOTIF)_75000" u="1"/>
        <s v="EKARIA-PURWOKERTO_TAS GB-S WARNA-WARNI_60000" u="1"/>
        <s v="EKARIA-PURWOKERTO_TAS TALI GG-S KECIL 3992 GILAP_60000" u="1"/>
        <s v="EKARIA-PURWOKERTO_TAS TALI GG-S KECIL 1978 GILAP_60000" u="1"/>
        <s v="EKARIA-PURWOKERTO_BINDERNOTE A5 GASTA HP 2009 T_15000" u="1"/>
        <s v="EKARIA-PURWOKERTO_BINDERNOTE A5 GASTA P 2011 M (METALIK)_14000" u="1"/>
        <s v="EKARIA-PURWOKERTO_JARUM PENTUL WARNA_9500" u="1"/>
        <s v="EKARIA-PURWOKERTO_DOKUMEN RISLETING BRILLIANT_250000" u="1"/>
        <s v="REJEKI (KYAI MOJO)-YOGYA_DISPENSER T-20032_15000" u="1"/>
        <s v="REJEKI (KYAI MOJO)-YOGYA_STABILLO VTRO HL-1204 NEON_22500" u="1"/>
        <s v="REJEKI (KYAI MOJO)-YOGYA_STABILLO TF-1145 LIVE COLOUR PASTEL_26000" u="1"/>
        <s v="REJEKI (KYAI MOJO)-YOGYA_TAS GB-S WARNA-WARNI_60000" u="1"/>
        <s v="REJEKI (KYAI MOJO)-YOGYA_BINDER NOTE JHYB - 89706 A5_25000" u="1"/>
        <s v="REJEKI (KYAI MOJO)-YOGYA_GARISAN SEGITIGA KOJIKO NO.6_33000" u="1"/>
        <s v="REJEKI (KYAI MOJO)-YOGYA_TAS TALI GG-M TANGGUNG 3948 GILAP_100000" u="1"/>
        <s v="REJEKI (KYAI MOJO)-YOGYA_TAS TALI GG-M TANGGUNG 1731 TIMBUL GILAP_110000" u="1"/>
        <s v="REJEKI (KYAI MOJO)-YOGYA_GARISAN SEGITIGA KOJIKO NO.10_102000" u="1"/>
        <s v="REJEKI (KYAI MOJO)-YOGYA_GARISAN LIPAT 30CM 6623 (1 BOX=40 PCS)_1375" u="1"/>
        <s v="REJEKI (KYAI MOJO)-YOGYA_BINDER NOTE JHYB - 03303 B5_32500" u="1"/>
        <s v="REJEKI (KYAI MOJO)-YOGYA_SKETCH BOOK A4 56172_27500" u="1"/>
        <s v="REJEKI (KYAI MOJO)-YOGYA_SKETCH BOOK A4 56181_27500" u="1"/>
        <s v="REJEKI (KYAI MOJO)-YOGYA_SKETCH BOOK 8K 56199_30000" u="1"/>
        <s v="REJEKI (KYAI MOJO)-YOGYA_SKETCH BOOK A4 56183_27500" u="1"/>
        <s v="REJEKI (KYAI MOJO)-YOGYA_SKETCH BOOK 8K HMX-45002 TOWN (45LBR)_30000" u="1"/>
        <s v="REJEKI (KYAI MOJO)-YOGYA_TIPEX KERTAS NO.726_4791.66666666667" u="1"/>
        <s v="REJEKI (KYAI MOJO)-YOGYA_TIPEX KERTAS 8525_110000" u="1"/>
        <s v="REJEKI (KYAI MOJO)-YOGYA_TIPEX KERTAS NO. 8588_110000" u="1"/>
        <s v="REJEKI (KYAI MOJO)-YOGYA_TIPEX KERTAS NO.8539_110000" u="1"/>
        <s v="REJEKI (KYAI MOJO)-YOGYA_TIPEX KERTAS NO.9480_45000" u="1"/>
        <s v="REJEKI (KYAI MOJO)-YOGYA_TIPEX KERTAS NO.9442_45000" u="1"/>
        <s v="HANSA-SEMARANG_MAP L SIKA AC-105 PUTIH_9500" u="1"/>
        <s v="WISUDA-PURWOKERTO_GARISAN BESI TF 40CM_100000" u="1"/>
        <s v="WISUDA-PURWOKERTO_GARISAN BESI TF 50CM_120000" u="1"/>
        <s v="WISUDA-PURWOKERTO_GARISAN BESI TF 60CM _130000" u="1"/>
        <s v="SISWA-MADIUN_TAS BATIK BESAR (TALI KUR) ALPINDO_32000" u="1"/>
        <s v="KEN KEN-SEMARANG_GARISAN SEGITIGA KOJIKO NO.6_32500" u="1"/>
        <s v="KEN KEN-SEMARANG_GARISAN SEGITIGA KOJIKO NO.8_85000" u="1"/>
        <s v="KEN KEN-SEMARANG_GARISAN SEGITIGA KOJIKO NO.10_100000" u="1"/>
        <s v="KEN KEN-SEMARANG_GARISAN SEGITIGA KOJIKO NO.12_140000" u="1"/>
        <s v="HARKAT-JUWANA_TAS KARUNG 60X70 (6070)_248500" u="1"/>
        <s v="SIDU-SALATIGA_BINDER NOTE HYB - 86801 A5_25000" u="1"/>
        <s v="SIDU-SALATIGA_BINDER NOTE JHYB - 89706 A5_25000" u="1"/>
        <s v="SIDU-SALATIGA_BINDER NOTE HYB - 86803 A5_25000" u="1"/>
        <s v="SIDU-SALATIGA_BINDER NOTE HYB - 86804 A5_25000" u="1"/>
        <s v="SIDU-SALATIGA_BP 1001 10W TOPPER AVENGERS (36)_252000" u="1"/>
        <s v="SIDU-SALATIGA_BP 1006 10W KUROMI (36)_252000" u="1"/>
        <s v="SIDU-SALATIGA_SKETCH BOOK A4 56172_27500" u="1"/>
        <s v="SIDU-SALATIGA_ISOLASI KT-1502 FANCY_4500" u="1"/>
        <s v="SIDU-SALATIGA_GARISAN BUTTERFLY BT 30CM_26780" u="1"/>
        <s v="IVONE-BUMIAYU_KUAS 251-11 PAGODA_2256.94444444444" u="1"/>
        <s v="IVONE-BUMIAYU_KUAS 251-8 PAGODA_1736.11111111111" u="1"/>
        <s v="IVONE-BUMIAYU_SKETCH BOOK A4 56183_27500" u="1"/>
        <s v="IVONE-BUMIAYU_SKETCH BOOK A4 56172_27500" u="1"/>
        <s v="IVONE-BUMIAYU_SKETCH BOOK A4 56184_27500" u="1"/>
        <s v="IVONE-BUMIAYU_SKETCH BOOK A4 56182_27500" u="1"/>
        <s v="IVONE-BUMIAYU_SKETCH BOOK A4 56181_27500" u="1"/>
        <s v="IVONE-BUMIAYU_ISI STAPLER 13/8 JOSS_18500" u="1"/>
        <s v="IVONE-BUMIAYU_LEM BAKAR STIK 11X29 WOMY PUTIH B_45000" u="1"/>
        <s v="KONDANG-TEMANGGUNG_TAS TALI GG-S KECIL 1808 GLITER_65000" u="1"/>
        <s v="KONDANG-TEMANGGUNG_TAS TALI GG-S KECIL 1731 TIMBUL GILAP_65000" u="1"/>
        <s v="KONDANG-TEMANGGUNG_TAS TALI GG-S KECIL 3948 GILAP_60000" u="1"/>
        <s v="KONDANG-TEMANGGUNG_TAS TALI GG-S KECIL 1704 GILAP_60000" u="1"/>
        <s v="KONDANG-TEMANGGUNG_TAS GB-S WARNA-WARNI_60000" u="1"/>
        <s v="KONDANG-TEMANGGUNG_TAS GB-L WARNA-WARNI_120000" u="1"/>
        <s v="KONDANG-TEMANGGUNG_TAS TIDUR GGH-L (6 MOTIF)_125000" u="1"/>
        <s v="KONDANG-TEMANGGUNG_TAS TIDUR GGH-M (6 MOTIF)_100000" u="1"/>
        <s v="KONDANG-TEMANGGUNG_TAS BRANDED 28 X 35,5_45000" u="1"/>
        <s v="KONDANG-TEMANGGUNG_TAS BATIK AKAR K_17500" u="1"/>
        <s v="KONDANG-TEMANGGUNG_TAS BATIK MOTIF TG 25 X 9 X 35_30000" u="1"/>
        <s v="KONDANG-TEMANGGUNG_TAS BATIK PANJANG/ SARUNG (BARU)_27500" u="1"/>
        <s v="KONDANG-TEMANGGUNG_TAS BRANDED TANGGUNG SB-116_37500" u="1"/>
        <s v="KONDANG-TEMANGGUNG_TAS BRANDED KECIL SB 115_24000" u="1"/>
        <s v="KONDANG-TEMANGGUNG_SUPER BOX TOPLA_25000" u="1"/>
        <s v="KONDANG-TEMANGGUNG_BUKU MEWARNAI AS-0035 +STIKER_7500" u="1"/>
        <s v="KONDANG-TEMANGGUNG_MAP REST BT 53_60000" u="1"/>
        <s v="KONDANG-TEMANGGUNG_MAP A6 KOTAK 03_60000" u="1"/>
        <s v="KONDANG-TEMANGGUNG_MAP REST YS-C55 (B5)_9166.66666666667" u="1"/>
        <s v="KONDANG-TEMANGGUNG_MAP DATA MICROTOP BS-55 B5_75000" u="1"/>
        <s v="KONDANG-TEMANGGUNG_MAP DATA MICROTOP BS-56 A4_110000" u="1"/>
        <s v="KONDANG-TEMANGGUNG_SKETCH BOOK A5-3555_17500" u="1"/>
        <s v="KONDANG-TEMANGGUNG_SKETCH BOOK A4 56184_27500" u="1"/>
        <s v="KONDANG-TEMANGGUNG_SKETCH BOOK A4 56183_27500" u="1"/>
        <s v="KONDANG-TEMANGGUNG_SKETCH BOOK 8K 45001_30000" u="1"/>
        <s v="KONDANG-TEMANGGUNG_TIPEX MICROTOP MT 737_90000" u="1"/>
        <s v="KONDANG-TEMANGGUNG_BUKU MEWARNAI 9080 (18 GAMBAR)_8333.33333333333" u="1"/>
        <s v="KONDANG-TEMANGGUNG_BP 1006 10W KUROMI (36)_84000" u="1"/>
        <s v="KONDANG-TEMANGGUNG_PUNCH 3011_10416.6666666667" u="1"/>
        <s v="KONDANG-TEMANGGUNG_TIPEX KERTAS NO. 9543_45000" u="1"/>
        <s v="KONDANG-TEMANGGUNG_GARISAN SEGITIGA KOJIKO NO.6_30000" u="1"/>
        <s v="KONDANG-TEMANGGUNG_GARISAN BUSUR ENTER NO.4 (120)_17500" u="1"/>
        <s v="KONDANG-TEMANGGUNG_GARISAN MIKA ENTER 60CM_45000" u="1"/>
        <s v="KONDANG-TEMANGGUNG_BALLPEN SPIRAL GP 851_55000" u="1"/>
        <s v="KONDANG-TEMANGGUNG_GARISAN 30CM DF 3109_1875" u="1"/>
        <s v="KONDANG-TEMANGGUNG_STAPLER (GUN TACKER) 1008F JOSS_55000" u="1"/>
        <s v="KONDANG-TEMANGGUNG_KEY RING K-30 (1 BOX=31 PCS)_24000" u="1"/>
        <s v="KONDANG-TEMANGGUNG_KEY RING KC-008_25000" u="1"/>
        <s v="KONDANG-TEMANGGUNG_PALET KUMBANG 1011_37500" u="1"/>
        <s v="KONDANG-TEMANGGUNG_PALET 21839-12 KEPITING_2250" u="1"/>
        <s v="KONDANG-TEMANGGUNG_PALET LKU_22500" u="1"/>
        <s v="KONDANG-TEMANGGUNG_PALET CAT AIR SAKURA PUTIH UTN_15000" u="1"/>
        <s v="KONDANG-TEMANGGUNG_PALET JOSS PLT 009_52500" u="1"/>
        <s v="KONDANG-TEMANGGUNG_PALET 850_150000" u="1"/>
        <s v="KONDANG-TEMANGGUNG_CAT ACRYLIC TF 001_200000" u="1"/>
        <s v="KONDANG-TEMANGGUNG_MAP ZIPPER REST / JALA BERDIRI A5 SIKA BIRU_6250" u="1"/>
        <s v="KONDANG-TEMANGGUNG_MAP ZIPPER REST / JALA BERDIRI A5 SIKA HIJAU_6250" u="1"/>
        <s v="KONDANG-TEMANGGUNG_MAP ZIPPER REST / JALA BERDIRI A5 SIKA HITAM_6250" u="1"/>
        <s v="RITA-CILACAP_N BOOK SPIRAL 76 BTK_95000" u="1"/>
        <s v="RITA-CILACAP_NOTEBOOK SPIRAL 28825-61 A5_16666.6666666667" u="1"/>
        <s v="RITA-CILACAP_NOTEBOOK 18100-61_250000" u="1"/>
        <s v="RITA-CILACAP_NOTEBOOK SPIRAL 18100-36_250000" u="1"/>
        <s v="RITA-CILACAP_NOTEBOOK SPIRAL 28850-61_180000" u="1"/>
        <s v="RITA-CILACAP_MINI DIARY 120_5000" u="1"/>
        <s v="RITA-CILACAP_AGENDA PRO DELUXE PC-121 WK KECIL_16000" u="1"/>
        <s v="RITA-CILACAP_AGENDA 100K 5674_9000" u="1"/>
        <s v="RITA-CILACAP_NB POCKET 25-10_31500" u="1"/>
        <s v="RITA-CILACAP_AGENDA KECIL 25-07_27500" u="1"/>
        <s v="RITA-CILACAP_AGENDA 50K BC-511 (35-50)_15000" u="1"/>
        <s v="RITA-CILACAP_AGENDA BRANDED KANCING LV KOTAK_32500" u="1"/>
        <s v="RITA-CILACAP_AGENDA DIARY D-128_20000" u="1"/>
        <s v="RITA-CILACAP_AGENDA BRANDED KANCING 237 BRILLIANT_32500" u="1"/>
        <s v="RITA-CILACAP_TAS TALI GG-L BESAR  1891 GILAP_182000" u="1"/>
        <s v="RITA-CILACAP_TAS TALI GG-L BESAR 1958 GLITER_195000" u="1"/>
        <s v="RITA-CILACAP_TAS TALI GG-L BESAR 1941 GLITER_195000" u="1"/>
        <s v="RITA-CILACAP_TAS TALI GG-L BESAR 1706 TIMBUL GILAP_195000" u="1"/>
        <s v="RITA-CILACAP_MAP KANCING 2 ZIPPER WARNA UNGU_190000" u="1"/>
        <s v="RITA-CILACAP_MAP ZIPPER REST / JALA BERDIRI A5 SIKA KUNING_10833.3333333333" u="1"/>
        <s v="RITA-CILACAP_MAP ZIPPER REST / JALA BERDIRI A5 SIKA HITAM_10833.3333333333" u="1"/>
        <s v="RITA-CILACAP_MAP ZIPPER REST / JALA BERDIRI A5 SIKA BIRU_10833.3333333333" u="1"/>
        <s v="RITA-CILACAP_MAP ZIPPER WARNA KUNING_130000" u="1"/>
        <s v="RITA-CILACAP_MAP ZIPPER KANCING 2 SCHOOL BAG DOVE KUNING_16250" u="1"/>
        <s v="RITA-CILACAP_MAP ZIPPER KANCING 2 SCHOOL BAG DOVE HIJAU_16250" u="1"/>
        <s v="RITA-CILACAP_MAP ZIPPER KANCING 2 SCHOOL BAG DOVE BIRU_16250" u="1"/>
        <s v="RITA-CILACAP_MAP KANCING 4 UTN PINK_185000" u="1"/>
        <s v="RITA-CILACAP_MAP KANCING 4 UTN MERAH_185000" u="1"/>
        <s v="RITA-CILACAP_MAP KANCING 4 UTN HITAM_185000" u="1"/>
        <s v="RITA-CILACAP_MAP JALA KANCING 2 A5 ENTER 355-2 MR_140000" u="1"/>
        <s v="RITA-CILACAP_MAP FILE RET 1802-3 B5_5833.33333333333" u="1"/>
        <s v="RITA-CILACAP_MAP FILE RET 1801-5 B4_9583.33333333333" u="1"/>
        <s v="RITA-CILACAP_MAP JARING SLETING B4 5601_85000" u="1"/>
        <s v="RITA-CILACAP_MAP DATA MICROTOP BS-54 A5_110000" u="1"/>
        <s v="RITA-CILACAP_MAP MICROTOP BE 55_105000" u="1"/>
        <s v="RITA-CILACAP_MAP MICROTOP BM 53_7083.33333333333" u="1"/>
        <s v="RITA-CILACAP_MAP FILE EN 1105 F_60000" u="1"/>
        <s v="RITA-CILACAP_MAP TALI SIKA AC-06 HIJAU_30000" u="1"/>
        <s v="RITA-CILACAP_MAP TALI SIKA AC-06 BIRU_30000" u="1"/>
        <s v="RITA-CILACAP_MAP L SIKA AC-105 KUNING_17500" u="1"/>
        <s v="RITA-CILACAP_MAP L SIKA AC-105 MERAH_17500" u="1"/>
        <s v="RITA-CILACAP_BUSINESS FILE ENTER HIJAU_36500" u="1"/>
        <s v="RITA-CILACAP_BUSINESS FILE ENTER KUNING_36500" u="1"/>
        <s v="RITA-CILACAP_MAP ZIPPER TF 22 B6 BF53_61000" u="1"/>
        <s v="RITA-CILACAP_MAP ZIPPER TF 23 A5 BF54_65000" u="1"/>
        <s v="RITA-CILACAP_MAP ZIPPER TF 24 A4_70000" u="1"/>
        <s v="RITA-CILACAP_MAP ZIPPER TF 25 B4_7000" u="1"/>
        <s v="RITA-CILACAP_MAP ZIPPER BENING / TRANSPARAN A6-16C_2291.66666666667" u="1"/>
        <s v="RITA-CILACAP_MAP ZIPPER BENING / TRANSPARAN A4-16C_3333.33333333333" u="1"/>
        <s v="RITA-CILACAP_MAP ZIPPER BENING / TRANSPARAN A5-16C_2916.66666666667" u="1"/>
        <s v="RITA-CILACAP_MAP FILE RET 1802-2 A5_5833.33333333333" u="1"/>
        <s v="RITA-CILACAP_MAP MICROTOP BT 53_80000" u="1"/>
        <s v="RITA-CILACAP_KERTAS LIPAT ORIGAMI C 037_7500" u="1"/>
        <s v="RITA-CILACAP_KUAS 21839-5H_11000" u="1"/>
        <s v="RITA-CILACAP_KUAS K5NIL_12000" u="1"/>
        <s v="RITA-CILACAP_KUAS K3NIL_7500" u="1"/>
        <s v="RITA-CILACAP_KUAS 251-6CJ_12000" u="1"/>
        <s v="RITA-CILACAP_TAS TALI GG-S KECIL 1891 GILAP_85000" u="1"/>
        <s v="RITA-CILACAP_TAS TALI GG-S KECIL 1941 GLITER_93500" u="1"/>
        <s v="RITA-CILACAP_TAS TALI GG-S KECIL 1704 GILAP_85000" u="1"/>
        <s v="RITA-CILACAP_TAS TALI GG-S KECIL 1706 TIMBUL GILAP_93500" u="1"/>
        <s v="RITA-CILACAP_TAS TALI GG-S KECIL 2915 TIMBUL GILAP_93500" u="1"/>
        <s v="RITA-CILACAP_TAS TALI GG-S KECIL 1731 TIMBUL GILAP_93500" u="1"/>
        <s v="RITA-CILACAP_TAS TALI GG-S KECIL 1707 GLITER_93500" u="1"/>
        <s v="RITA-CILACAP_TAS TALI GG-M TANGGUNG 2915 TIMBUL GILAP_170000" u="1"/>
        <s v="RITA-CILACAP_TAS TALI GG-M TANGGUNG 1731 TIMBUL GILAP_170000" u="1"/>
        <s v="RITA-CILACAP_TAS TALI GG-M TANGGUNG 1704 GILAP_157500" u="1"/>
        <s v="RITA-CILACAP_TAS TALI GG-M TANGGUNG 1941 GLITER_170000" u="1"/>
        <s v="RITA-CILACAP_TAS TALI GG-M TANGGUNG 3992 GILAP_157500" u="1"/>
        <s v="RITA-CILACAP_TAS TALI GG-M TANGGUNG 1808 GLITER_170000" u="1"/>
        <s v="RITA-CILACAP_TAS TIDUR GGH-L (6 MOTIF)_160000" u="1"/>
        <s v="RITA-CILACAP_TAS GB-M WARNA-WARNI_157500" u="1"/>
        <s v="RITA-CILACAP_TAS GB-S WARNA-WARNI_85000" u="1"/>
        <s v="RITA-CILACAP_TAS GB-L WARNA-WARNI_182000" u="1"/>
        <s v="RITA-CILACAP_TAS TIDUR GGH-S (6 MOTIF)_95000" u="1"/>
        <s v="RITA-CILACAP_TAS TIDUR GGH-M (6 MOTIF)_125000" u="1"/>
        <s v="RITA-CILACAP_BK MEWARNAI JUMBO SJ_40000" u="1"/>
        <s v="RITA-CILACAP_NOTEBOOK SPIRAL 8417_16041.6666666667" u="1"/>
        <s v="RITA-CILACAP_NOTEBOOK AA0920-3 (0929)_8333.33333333333" u="1"/>
        <s v="RITA-CILACAP_NOTEBOOK SPIRAL A5 8001_16500" u="1"/>
        <s v="RITA-CILACAP_NOTEBOOK SPIRAL A5 8007_16500" u="1"/>
        <s v="RITA-CILACAP_NOTEBOOK SPIRAL A5 8006_16500" u="1"/>
        <s v="RITA-CILACAP_SKETCH BOOK A4 56181_30000" u="1"/>
        <s v="RITA-CILACAP_NOTEBOOK SPIRAL JF-39D 010-012_14166.6666666667" u="1"/>
        <s v="RITA-CILACAP_NOTEBOOK SPIRAL A5 LB-2529-24_16500" u="1"/>
        <s v="RITA-CILACAP_STICK NOTE TF 0244 (400LB)_22000" u="1"/>
        <s v="RITA-CILACAP_STICK NOTE TF 0245-8C (400)_22000" u="1"/>
        <s v="RITA-CILACAP_STICK NOTE WLT 8894_7500" u="1"/>
        <s v="RITA-CILACAP_STICK NOTE TF 654-8C_14500" u="1"/>
        <s v="RITA-CILACAP_KARTU ABSENSI ENTER LEBAR_3250" u="1"/>
        <s v="RITA-CILACAP_NOTEBOOK SPIRAL 1316_25000" u="1"/>
        <s v="RITA-CILACAP_SKETCH BOOK 8K HMX-45002 TOWN (45LBR)_35000" u="1"/>
        <s v="RITA-CILACAP_MAP ZIPPER KANCING 2 SIKA KUNING_175000" u="1"/>
        <s v="RITA-CILACAP_MAP ZIPPER TOPLA 1928 HIJAU_17500" u="1"/>
        <s v="RITA-CILACAP_MAP ZIPPER TOPLA 1928 BIRU_17500" u="1"/>
        <s v="RITA-CILACAP_TAS TALI GG-M TANGGUNG 1891 GILAP_125000" u="1"/>
        <s v="RITA-CILACAP_TAS TALI GG-M TANGGUNG 1891 GILAP_157500" u="1"/>
        <s v="RITA-CILACAP_POMPA + BALON 2000 (10)_30000" u="1"/>
        <s v="RITA-CILACAP_STICKER XTQ-F_6250" u="1"/>
        <s v="RITA-CILACAP_STICKER JBE-24_14583.3333333333" u="1"/>
        <s v="RITA-CILACAP_STICKER JBE-30_12500" u="1"/>
        <s v="RITA-CILACAP_STICKER XTQ-E_6250" u="1"/>
        <s v="RITA-CILACAP_STICKER JBE-35_5000" u="1"/>
        <s v="RITA-CILACAP_STICKER JN-H_8000" u="1"/>
        <s v="RITA-CILACAP_TAS KARUNG 70X53 (7053)_360000" u="1"/>
        <s v="RITA-CILACAP_TAS KARUNG 60X45 (6045)_300000" u="1"/>
        <s v="RITA-CILACAP_TAS KARUNG 90X60 (9060)_420000" u="1"/>
        <s v="RITA-CILACAP_TAS KARUNG 70X80 (7080)_420000" u="1"/>
        <s v="RITA-CILACAP_MAP A6 KOTAK 03_73500" u="1"/>
        <s v="RITA-CILACAP_TAS KARUNG 35X40 (3540)_180000" u="1"/>
        <s v="RITA-CILACAP_BINDER NOTE JHYB - 89706 A5_30000" u="1"/>
        <s v="RITA-CILACAP_BINDER NOTE HYB - 15803 B5_37500" u="1"/>
        <s v="RITA-CILACAP_BINDERNOTE B5 76205_37500" u="1"/>
        <s v="RITA-CILACAP_CLIP FILE YUSHINCA 323_175000" u="1"/>
        <s v="RITA-CILACAP_BUKU MEWARNAI 2251 (4 GAMBAR)_9166.66666666667" u="1"/>
        <s v="RITA-CILACAP_BUKU MEWARNAI JYHF-A0050 +STIKER (8 GAMBAR)_8750" u="1"/>
        <s v="RITA-CILACAP_BUKU MEWARNAI 9080 (18 GAMBAR)_10000" u="1"/>
        <s v="RITA-CILACAP_BUKU MEWARNAI 2201 (4 GAMBAR)_4583.33333333333" u="1"/>
        <s v="RITA-CILACAP_BUKU MEWARNAI 2235 +STIKER (4 GAMBAR)_11666.6666666667" u="1"/>
        <s v="RITA-CILACAP_BUKU MEWARNAI 2201 (4 GAMBAR)_8750" u="1"/>
        <s v="RITA-CILACAP_BUKU MEWARNAI 2301 (4 GAMBAR)_8750" u="1"/>
        <s v="RITA-CILACAP_BN GASTA PRINT + SLIP 77725-12/VT_19000" u="1"/>
        <s v="RITA-CILACAP_BINDERNOTE A5 GASTA P 2011 M (METALIK)_19000" u="1"/>
        <s v="RITA-CILACAP_BINDERNOTE A5 GASTA HP 2009 T_19000" u="1"/>
        <s v="RITA-CILACAP_STICK NOTE TF 0243_22000" u="1"/>
        <s v="RITA-CILACAP_POST IT SN 899 FROZEN_5500" u="1"/>
        <s v="RITA-CILACAP_TAS KARUNG 55X65 (5565)_400000" u="1"/>
        <s v="RITA-CILACAP_CLIP FILE YUSHINCA 318 HT_300000" u="1"/>
        <s v="RITA-CILACAP_BUKU MEWARNAI 8761-4_105000" u="1"/>
        <s v="RITA-CILACAP_SAMPUL ROLL DUST 344_11000" u="1"/>
        <s v="RITA-CILACAP_BUKU MEWARNAI 1801_120000" u="1"/>
        <s v="RITA-CILACAP_BUKU MEWARNAI DKB-1702_10000" u="1"/>
        <s v="RITA-CILACAP_GUNTING IDEAL K 100_90000" u="1"/>
        <s v="RITA-CILACAP_GUNTING IDEAL K-200_105000" u="1"/>
        <s v="RITA-CILACAP_GUNTING IDEAL K-300_115500" u="1"/>
        <s v="RITA-CILACAP_GUNTING IDEAL K-400_130000" u="1"/>
        <s v="RITA-CILACAP_GUNTING INFICO SC 100_140000" u="1"/>
        <s v="RITA-CILACAP_GUNTING INFICO SC 40_65000" u="1"/>
        <s v="RITA-CILACAP_GUNTING INFICO SC 50_75000" u="1"/>
        <s v="RITA-CILACAP_GUNTING J-B003_7250" u="1"/>
        <s v="RITA-CILACAP_GUNTING J-B004_5916.66666666667" u="1"/>
        <s v="RITA-CILACAP_GUNTING IDEAL DR 5_70000" u="1"/>
        <s v="RITA-CILACAP_GUNTING IDEAL DR 6_80000" u="1"/>
        <s v="RITA-CILACAP_GUNTING TREND LL_60000" u="1"/>
        <s v="RITA-CILACAP_GUNTING TREND MM_50000" u="1"/>
        <s v="RITA-CILACAP_TIPEX KERTAS NO. 9543_60000" u="1"/>
        <s v="RITA-CILACAP_CRAYON PUTAR FANCY 1012 / 2012 PANJANG _27083.3333333333" u="1"/>
        <s v="RITA-CILACAP_STABILLO TF JHP 789 JELLY_46500" u="1"/>
        <s v="RITA-CILACAP_STAPLER (GUN TACKER) 1008F JOSS_75000" u="1"/>
        <s v="RITA-CILACAP_BP 1006 10W KUROMI (36)_324000" u="1"/>
        <s v="RITA-CILACAP_BP 1001 10W TOPPER AVENGERS (36)_324000" u="1"/>
        <s v="RITA-CILACAP_BP GEL 223_2500" u="1"/>
        <s v="RITA-CILACAP_BP GEL + GANTUNGAN 701_2500" u="1"/>
        <s v="RITA-CILACAP_BP GEL + GANTUNGAN 9170_30000" u="1"/>
        <s v="RITA-CILACAP_BP GEL + GANTUNGAN A931_30000" u="1"/>
        <s v="RITA-CILACAP_PENSIL BONEKA E 03 MIX_100000" u="1"/>
        <s v="RITA-CILACAP_GEL 10W 810 H SET_30000" u="1"/>
        <s v="RITA-CILACAP_GEL 10W 810 G SET_30000" u="1"/>
        <s v="RITA-CILACAP_TAS TALI GG-S KECIL 2996 GLITER_93500" u="1"/>
        <s v="RITA-CILACAP_TAS TALI GG-L BESAR 2926 TIMBUL GLITER_195000" u="1"/>
        <s v="RITA-CILACAP_TAS TALI GG-L BESAR 1704 GILAP_195000" u="1"/>
        <s v="RITA-CILACAP_TAS TALI GG-L BESAR 1704 GILAP_182000" u="1"/>
        <s v="RITA-CILACAP_TAS TALI GG-L BESAR 2915 TIMBUL GILAP_195000" u="1"/>
        <s v="RITA-CILACAP_TAS TALI GG-01 KECIL GILAP_85000" u="1"/>
        <s v="RITA-CILACAP_TAS TUTUP PITA KADO FG-301 BESAR_190000" u="1"/>
        <s v="RITA-CILACAP_TAS TUTUP PITA KADO FG-101 KECIL_85000" u="1"/>
        <s v="RITA-CILACAP_TAS KARUNG BG14-001_150000" u="1"/>
        <s v="RITA-CILACAP_TAS KARUNG BG13-023_225000" u="1"/>
        <s v="RITA-CILACAP_TAS KAIN MY 022_30000" u="1"/>
        <s v="RITA-CILACAP_TAS KAIN MY NO 36-1_30000" u="1"/>
        <s v="RITA-CILACAP_TAS FABRIC XMY JDG/ MOTIF KOREA_14583.3333333333" u="1"/>
        <s v="RITA-CILACAP_GUNTING KAIBO_5833.33333333333" u="1"/>
        <s v="RITA-CILACAP_ASAHAN TOPLES 623 KUROMI (1 TOP=52 PCS)_110000" u="1"/>
        <s v="RITA-CILACAP_ASAHAN TOPLES 158 SANRIO (1 TOP=36 PCS)_85000" u="1"/>
        <s v="RITA-CILACAP_PC KODE 3 SUSUN 3D KK-2401_27083.3333333333" u="1"/>
        <s v="RITA-CILACAP_ISOLASI 608_105000" u="1"/>
        <s v="RITA-CILACAP_DISPENSER KUROMI_27500" u="1"/>
        <s v="RITA-CILACAP_PAPAN W/B JL-115_30000" u="1"/>
        <s v="RITA-CILACAP_PAPAN W/B JL-116_37500" u="1"/>
        <s v="RITA-CILACAP_PAPAN W/B JL-117_42500" u="1"/>
        <s v="RITA-CILACAP_PAPAN WHITE BOARD XG POLOS 25 X 35_37500" u="1"/>
        <s v="RITA-CILACAP_PAPAN WHITE BOARD XG POLOS 20 X 30_30000" u="1"/>
        <s v="RITA-CILACAP_ISI STAPLER 13/8 JOSS_22500" u="1"/>
        <s v="RITA-CILACAP_TAS KARUNG ZC A 97_150000" u="1"/>
        <s v="RITA-CILACAP_TIPEX KERTAS NO. 9260_35000" u="1"/>
        <s v="RITA-CILACAP_BALLPEN HITECH DONG A-03_90000" u="1"/>
        <s v="RITA-CILACAP_BP HITECH JOSS GP-168 0.28MM_20000" u="1"/>
        <s v="RITA-CILACAP_ISI PENSIL KNOW 2270_27500" u="1"/>
        <s v="RITA-CILACAP_STABILLO SF-219_40000" u="1"/>
        <s v="RITA-CILACAP_STABILLO VTRO HL-1203 PASTEL_40000" u="1"/>
        <s v="RITA-CILACAP_ISI PENSIL CC 678_20000" u="1"/>
        <s v="RITA-CILACAP_STABILLO TIZO TF610_150000" u="1"/>
        <s v="RITA-CILACAP_BP TF 1022_27500" u="1"/>
        <s v="RITA-CILACAP_BP GEL KOALA GP-168-E OR_45000" u="1"/>
        <s v="RITA-CILACAP_BP GEL KOALA GP-168-C HJ_45000" u="1"/>
        <s v="RITA-CILACAP_BP GEL KOALA GP-168-A MERAH_45000" u="1"/>
        <s v="RITA-CILACAP_BP GEL KOALA GP-168-B BR_45000" u="1"/>
        <s v="RITA-CILACAP_BP GEL ZUI XUA HY-1020 HITAM_21500" u="1"/>
        <s v="RITA-CILACAP_BP GEL ZUI ZHUA HY-1020 BIRU_21500" u="1"/>
        <s v="RITA-CILACAP_BP GEL CS-G208_40000" u="1"/>
        <s v="RITA-CILACAP_BP DEBOZZ DB G 08_45000" u="1"/>
        <s v="RITA-CILACAP_BP GEL DTIAN DT-612_22500" u="1"/>
        <s v="RITA-CILACAP_BP XDATA X2_132000.00000528" u="1"/>
        <s v="RITA-CILACAP_BP GEL KOALA GP-168-J KNG_45000" u="1"/>
        <s v="RITA-CILACAP_BP GEL KOALA GP-168-H HJ MUDA_45000" u="1"/>
        <s v="RITA-CILACAP_BP GEL KOALA GP-168-G PK_45000" u="1"/>
        <s v="RITA-CILACAP_JANGKA JF 8021_95000" u="1"/>
        <s v="RITA-CILACAP_WATER COLOUR ACRYLIC 12W MOZAKI_500000" u="1"/>
        <s v="RITA-CILACAP_PUNCH 3011_11666.6666666667" u="1"/>
        <s v="RITA-CILACAP_ISI PENSIL 2B ZY 0673_20000" u="1"/>
        <s v="RITA-CILACAP_TIPEX KERTAS DP-902_70000" u="1"/>
        <s v="RITA-CILACAP_TIPEX KERTAS NO.9473_60000" u="1"/>
        <s v="RITA-CILACAP_TIPEX KERTAS NO.9480_60000" u="1"/>
        <s v="RITA-CILACAP_TIPEX KERTAS NO.8018_140000" u="1"/>
        <s v="RITA-CILACAP_TIPEX KERTAS NO.9443_60000" u="1"/>
        <s v="RITA-CILACAP_TIPEX KERTAS NO.9360_132000" u="1"/>
        <s v="RITA-CILACAP_TIPEX KERTAS NO.5039_65000" u="1"/>
        <s v="RITA-CILACAP_TIPEX MICROTOP MT 737_105000" u="1"/>
        <s v="RITA-CILACAP_TIPEX KERTAS NO.8527_140000" u="1"/>
        <s v="RITA-CILACAP_TIPEX KERTAS NO. 9497_60000" u="1"/>
        <s v="RITA-CILACAP_KACA PEMBESAR 50_90000" u="1"/>
        <s v="RITA-CILACAP_KACA PEMBESAR 60_102000" u="1"/>
        <s v="RITA-CILACAP_ISI BENSIA LANTU LT 11-32_144000" u="1"/>
        <s v="RITA-CILACAP_BP GEL MD-241 BERUANG (36)_100000" u="1"/>
        <s v="RITA-CILACAP_BP GEL MD-257 GURITA (36)_100000" u="1"/>
        <s v="RITA-CILACAP_GARISAN SABLON 8418_11666.6666666667" u="1"/>
        <s v="RITA-CILACAP_GARISAN SABLON 9443_11666.6666666667" u="1"/>
        <s v="RITA-CILACAP_GARISAN SABLON 1895_11666.6666666667" u="1"/>
        <s v="RITA-CILACAP_GARISAN LIPAT 30CM 6623 (1 BOX=40 PCS)_2500" u="1"/>
        <s v="RITA-CILACAP_GARISAN SEGITIGA KOJIKO NO.6_47500" u="1"/>
        <s v="RITA-CILACAP_GARISAN SEGITIGA KOJIKO NO.8_100000" u="1"/>
        <s v="RITA-CILACAP_GARISAN SEGITIGA KOJIKO NO.10_126000" u="1"/>
        <s v="RITA-CILACAP_GARISAN SEGITIGA KOJIKO NO.12_175000" u="1"/>
        <s v="RITA-CILACAP_GARISAN BT NO 15 SEGITIGA_350000" u="1"/>
        <s v="RITA-CILACAP_TIPEX KERTAS NO. 8572_140000" u="1"/>
        <s v="RITA-CILACAP_TIPEX KERTAS NO. 8587_140000" u="1"/>
        <s v="RITA-CILACAP_TIPEX KERTAS NO. 8575_140000" u="1"/>
        <s v="RITA-CILACAP_GARISAN SABLON/GEOMETRI 095 (1 BOX=50 PCS)_11666.6666666667" u="1"/>
        <s v="RITA-CILACAP_GUNTING LIPAT HT KECIL_40000" u="1"/>
        <s v="RITA-CILACAP_GUNTING LIPAT TANGGUNG_45000" u="1"/>
        <s v="RITA-CILACAP_WATER COLOUR ACRYLIC 12W MOZAKI_270000" u="1"/>
        <s v="RITA-CILACAP_GARISAN 17CM HELLO KITTY KT005_4250" u="1"/>
        <s v="RITA-CILACAP_GARISAN 15CM ALUMUNIUM SO 7235 HEART_1250" u="1"/>
        <s v="RITA-CILACAP_STABILLO TIZO TF-616_70000" u="1"/>
        <s v="RITA-CILACAP_STABILLO TF-1145 LIVE COLOUR PASTEL_36500" u="1"/>
        <s v="RITA-CILACAP_KERTAS KREP JERSY M/P KECIL_9500" u="1"/>
        <s v="RITA-CILACAP_KERTAS KREP POTONGAN JERSY KECIL_9500" u="1"/>
        <s v="RITA-CILACAP_LEM CAIR BY 820 30ML (24)_95000" u="1"/>
        <s v="RITA-CILACAP_ASAHAN TOPLES 8817 UNICORN (1 TOP=40 PCS)_92500" u="1"/>
        <s v="RITA-CILACAP_ASAHAN TOPLES R-5857 KITTY (1 TOP=17PCS)_100000" u="1"/>
        <s v="RITA-CILACAP_ASAHAN TOPLES 231 ESELON EX-09 (1 TOP=24 PCS)_17000" u="1"/>
        <s v="RITA-CILACAP_ASAHAN DMS 038 ANIMAL (1 BOX=32 PCS)_84000" u="1"/>
        <s v="RITA-CILACAP_ASAHAN BOX XI-344 KAPAL (1 BOX=36 PCS)_30000" u="1"/>
        <s v="RITA-CILACAP_ASAHAN PAYU 823 AYAM_17000" u="1"/>
        <s v="RITA-CILACAP_ASAHAN PAYU 846 KUDA GOYANG_17000" u="1"/>
        <s v="RITA-CILACAP_ASAHAN PAYU 827 ANGSA_17000" u="1"/>
        <s v="RITA-CILACAP_PALET KUMBANG 1011_47000" u="1"/>
        <s v="RITA-CILACAP_PALET PLT 006 JOSS_75000" u="1"/>
        <s v="RITA-CILACAP_PALET CAT AIR SAKURA TRANS_17500" u="1"/>
        <s v="RITA-CILACAP_KEMOCHENG KOMPUTER_60000" u="1"/>
        <s v="RITA-CILACAP_PALET KEPITING DOP PKD 202_17500" u="1"/>
        <s v="RITA-CILACAP_PALET 21839-12 KEPITING_2500" u="1"/>
        <s v="RITA-CILACAP_PALET 009_80000" u="1"/>
        <s v="RITA-CILACAP_PALET 850_200000" u="1"/>
        <s v="RITA-CILACAP_STAMPAD DB-NO 3_85000" u="1"/>
        <s v="RITA-CILACAP_ACRYLIC 8 X 25_27500" u="1"/>
        <s v="RITA-CILACAP_ACRYLIC NT 7X20_25000" u="1"/>
        <s v="RITA-CILACAP_DISPENSER KENJOY 25_9000" u="1"/>
        <s v="RITA-CILACAP_PITA KAIN GOLD 2CM-20/ GOLD GLITTER_75000" u="1"/>
        <s v="RITA-CILACAP_PITA KAIN GOLD 1CM-19/ GOLD GLITTER_50000" u="1"/>
        <s v="RITA-CILACAP_PITA KAIN SILVER 1CM-19/ SILVER GLITTER_50000" u="1"/>
        <s v="RITA-CILACAP_ASAHAN TOPLES TR-3006 PESAWAT (1 TOP=56 PCS)_140000" u="1"/>
        <s v="RITA-CILACAP_ASAHAN TOPLES 8810 MOBIL (1 TOP=72 PCS)_180000" u="1"/>
        <s v="RITA-CILACAP_ASAHAN BOX 166 BEBEK (1 BOX=50 PCS)_125000" u="1"/>
        <s v="RITA-CILACAP_ASAHAN TOPLES DY-347 GIGI (1 TOP=80 PCS)_200000" u="1"/>
        <s v="RITA-CILACAP_DISPENSER MICROTOP M 800_22500" u="1"/>
        <s v="RITA-CILACAP_DISPENSER MICROTOP M 700_16000" u="1"/>
        <s v="RITA-CILACAP_DISPENSER TS-0032_24000" u="1"/>
        <s v="RITA-CILACAP_STUDY BOARD DJ3019_27500" u="1"/>
        <s v="RITA-CILACAP_STUDY BOARD DJ3022_27500" u="1"/>
        <s v="RITA-CILACAP_STUDY BOARD DJ3021_27500" u="1"/>
        <s v="RITA-CILACAP_MAGIC BOARD 908_29166.6666666667" u="1"/>
        <s v="RITA-CILACAP_MAGIC BOARD YE 103_300000" u="1"/>
        <s v="RITA-CILACAP_MAGIC BOARD TK 901_17500" u="1"/>
        <s v="RITA-CILACAP_KEY RING K-30 (1 BOX=31 PCS)_27500" u="1"/>
        <s v="RITA-CILACAP_KEY RING KC-008_27500" u="1"/>
        <s v="RITA-CILACAP_MAGNET 8075_31250" u="1"/>
        <s v="RITA-CILACAP_MAGNET 002_28750" u="1"/>
        <s v="RITA-CILACAP_MAGNET 8011-6_200000" u="1"/>
        <s v="RITA-CILACAP_MAGNET 8016_375000" u="1"/>
        <s v="RITA-CILACAP_LEM BAKAR STIK 7X30 WOMY PUTIH K_90000" u="1"/>
        <s v="RITA-CILACAP_LEM BAKAR STIK 11X29 WOMY PUTIH B_90000" u="1"/>
        <s v="RITA-CILACAP_GLITTER 783-12_52500" u="1"/>
        <s v="RITA-CILACAP_GLITTER 786-12_4375" u="1"/>
        <s v="RITA-CILACAP_GLITTER POWDER 15GR CC888_55000" u="1"/>
        <s v="RITA-CILACAP_GLITTER G-01_60000" u="1"/>
        <s v="RITA-CILACAP_GLITTER GF-32_2500" u="1"/>
        <s v="RITA-CILACAP_MESIN LEM KECIL 20W PACMAN 82_15000" u="1"/>
        <s v="RITA-CILACAP_MESIN TEMBAK BIXDONE HE E2010 KECIL_40000" u="1"/>
        <s v="RITA-CILACAP_ID CARD SET 622 BIRU_5000" u="1"/>
        <s v="RITA-CILACAP_ID CARD SET 622 MERAH_5000" u="1"/>
        <s v="RITA-CILACAP_ID CARD SET 612 BIRU_5000" u="1"/>
        <s v="RITA-CILACAP_ID CARD ID-168_5000" u="1"/>
        <s v="RITA-CILACAP_ID CARD SET 612 BIRU TUA_5000" u="1"/>
        <s v="RITA-CILACAP_PENSIL CASE A-1185_14166.6666666667" u="1"/>
        <s v="RITA-CILACAP_STATIONERY SET 8898_5833.33333333333" u="1"/>
        <s v="RITA-CILACAP_PENSIL CASE PC-633-5 MOBIL K_16666.6666666667" u="1"/>
        <s v="RITA-CILACAP_STATIONERY SET KT-6601_14583.3333333333" u="1"/>
        <s v="RITA-CILACAP_PC KLG B-905 MOBIL_16666.6666666667" u="1"/>
        <s v="RITA-CILACAP_PENCIL CASE B-136_200000" u="1"/>
        <s v="RITA-CILACAP_PENSIL CASE 168-25_22916.6666666667" u="1"/>
        <s v="RITA-CILACAP_PENSIL CASE 168-26_22500" u="1"/>
        <s v="RITA-CILACAP_PC MAGNIT A 6682_30000" u="1"/>
        <s v="RITA-CILACAP_PENCIL CASE MAGNIT 6500 A_360000" u="1"/>
        <s v="RITA-CILACAP_PC MAGNIT KM 5187-1_20833.3333333333" u="1"/>
        <s v="RITA-CILACAP_ACRYLIC A6 11X16_32500" u="1"/>
        <s v="RITA-CILACAP_PC/ STATIONERY SET 8802_8000" u="1"/>
        <s v="RITA-CILACAP_PENCIL CASE SH 10_175000" u="1"/>
        <s v="RITA-CILACAP_PENSIL CASE 6A-26_20833.3333333333" u="1"/>
        <s v="RITA-CILACAP_PENSIL CASE A-1037 + CAL_18750" u="1"/>
        <s v="RITA-CILACAP_PENCIL CASE MAGNIT D 232_200000" u="1"/>
        <s v="RITA-CILACAP_PENCIL CASE MAGNIT CP 46-LPY 6_250000" u="1"/>
        <s v="RITA-CILACAP_PENSIL CASE AC-2893-3_15833.3333333333" u="1"/>
        <s v="RITA-CILACAP_PENCIL CASE SET RS 3000 FANCY_17500" u="1"/>
        <s v="RITA-CILACAP_MAP KANCING 2 A6 PARIS_73500" u="1"/>
        <s v="RITA-CILACAP_BP DEBOZZ 0.28 DB-GP 800 BIRU_40000" u="1"/>
        <s v="RITA-CILACAP_CUTTER SDI 0406_270000" u="1"/>
        <s v="TEJO MULYO-YOGYA_STABILLO CS 2001 COSH_29000" u="1"/>
        <s v="AF TOYS-KENDAL_ASAHAN TOPLES R-5833 BOTOL SUSU (20PCS)_51500" u="1"/>
        <s v="METRO-PURWOKERTO_MAP ZIPPER BENING / TRANSPARAN A6-16C_25000" u="1"/>
        <s v="METRO-PURWOKERTO_MAP ZIPPER BENING / TRANSPARAN A5-16C_30000" u="1"/>
        <s v="METRO-PURWOKERTO_MAP ZIPPER REST / JALA BERDIRI A5 SIKA HJ_9166.66666666667" u="1"/>
        <s v="METRO-PURWOKERTO_MAP ZIPPER REST / JALA BERDIRI A5 SIKA KN_9166.66666666667" u="1"/>
        <s v="METRO-PURWOKERTO_MAP ZIPPER REST / JALA BERDIRI A5 SIKA HT_9166.66666666667" u="1"/>
        <s v="METRO-PURWOKERTO_MAP ZIPPER REST / JALA BERDIRI A5 SIKA BR_9166.66666666667" u="1"/>
        <s v="METRO-PURWOKERTO_MAP ZIPPER KANCING 2 DOVE MERAH_15000" u="1"/>
        <s v="METRO-PURWOKERTO_MAP ZIPPER KANCING 2 DOVE HJ_15000" u="1"/>
        <s v="METRO-PURWOKERTO_MAP ZIPPER KANCING 2 DOVE BIRU_15000" u="1"/>
        <s v="METRO-PURWOKERTO_MAP ZIPPER TOPLA 1928 HJ_16250" u="1"/>
        <s v="METRO-PURWOKERTO_MAP ZIPPER TOPLA 1928 MR_16250" u="1"/>
        <s v="METRO-PURWOKERTO_MAP ZIPPER TOPLA 1928 KN_16250" u="1"/>
        <s v="METRO-PURWOKERTO_MAP ZIPPER TOPLA 1928 BR_16250" u="1"/>
        <s v="METRO-PURWOKERTO_MAP KANCING TOPLA 3080 HJ_200000" u="1"/>
        <s v="METRO-PURWOKERTO_MAP KANCING TOPLA 3080 KN_200000" u="1"/>
        <s v="SAMI LARIS-KLATEN_MAP ZIPPER REST / JALA BERDIRI A5 SIKA HJ_7916.66666666667" u="1"/>
        <s v="SAMI LARIS-KLATEN_MAP ZIPPER REST / JALA BERDIRI A5 SIKA BR_7916.66666666667" u="1"/>
        <s v="SAMI LARIS-KLATEN_MAP ZIPPER REST / JALA BERDIRI A5 SIKA KN_7916.66666666667" u="1"/>
        <s v="SAMI LARIS-KLATEN_MAP ZIPPER REST / JALA BERDIRI A5 SIKA HT_7916.66666666667" u="1"/>
        <s v="AMANAH BARU-WONOGIRI_ASAHAN TOPLES R-5857 (17PCS)_72000" u="1"/>
        <s v="RITA-WONOSOBO_ASAHAN TOPLES KFC HK MERAH _55000" u="1"/>
        <s v="RITA-WONOSOBO_ASAHAN CL-888 (ISI 60)_2083.33333333333" u="1"/>
        <s v="RITA-WONOSOBO_ASAHAN TOPLES R-5857 (17PCS)_100000" u="1"/>
        <s v="RITA-WONOSOBO_ASAHAN TOPLES R-5833 BOTOL SUSU (20PCS)_75000" u="1"/>
        <s v="AULIA-CARUBAN_ASAHAN TOPLES R-5857 (17PCS)_72000" u="1"/>
        <s v="KONDANG-TEMANGGUNG_ASAHAN TOPLES R-5833 BOTOL SUSU (20PCS)_54000" u="1"/>
        <s v="LENTERA-KLATEN_ASAHAN TOPLES R-5857 (17PCS)_72000" u="1"/>
        <s v="LENTERA-KLATEN_ASAHAN TOPLES R-5833 BOTOL SUSU (20PCS)_53000" u="1"/>
        <s v="ANEKA-JEPARA_ASAHAN TOPLES R-5857 (17PCS)_75000" u="1"/>
        <s v="BINA ILMU-BATU_MAP ZIPPER TOPLA 1928 MR_15833.3333333333" u="1"/>
        <s v="BINA ILMU-BATU_MAP ZIPPER TOPLA 1928 KN_15833.3333333333" u="1"/>
        <s v="BINA ILMU-BATU_MAP ZIPPER TOPLA 1928 HJ_15833.3333333333" u="1"/>
        <s v="BINA ILMU-BATU_MAP ZIPPER TOPLA 1928 BR_15833.3333333333" u="1"/>
        <s v="BINA ILMU-BATU_MAP ZIPPER TOPLA 1928 OR_15833.3333333333" u="1"/>
        <s v="SINAR BHAKTI-YOGYA_MAP ZIPPER TOPLA 1928 MR_13833.3333333333" u="1"/>
        <s v="SINAR BHAKTI-YOGYA_MAP ZIPPER TOPLA 1928 KN_13833.3333333333" u="1"/>
        <s v="SINAR BHAKTI-YOGYA_MAP ZIPPER TOPLA 1928 HJ_13833.3333333333" u="1"/>
        <s v="SINAR BHAKTI-YOGYA_MAP ZIPPER TOPLA 1928 BR_13833.3333333333" u="1"/>
        <s v="PANTES-PURWOREJO_MAP ZIPPER BENING / TRANSPARAN A6-16C_24000" u="1"/>
        <s v="PANTES-PURWOREJO_MAP ZIPPER BENING / TRANSPARAN A5-16C_30000" u="1"/>
        <s v="PANTES-PURWOREJO_MAP ZIPPER BENING / TRANSPARAN A4-16C_35000" u="1"/>
        <s v="MUDA JAYA-PURWOREJO_MAP ZIPPER KANCING 2 DOVE HJ_12500" u="1"/>
        <s v="MUDA JAYA-PURWOREJO_MAP ZIPPER KANCING 2 DOVE BIRU_12500" u="1"/>
        <s v="MUDA JAYA-PURWOREJO_MAP ZIPPER KANCING 2 DOVE MERAH_12500" u="1"/>
        <s v="MUDA JAYA-PURWOREJO_MAP ZIPPER KANCING 2 DOVE KN_12500" u="1"/>
        <s v="MUDA JAYA-PURWOREJO_MAP ZIPPER KANCING 2 DOVE UNGU_12500" u="1"/>
        <s v="MUDA JAYA-PURWOREJO_MAP ZIPPER KANCING 2 CORAK/MOTIF M (SBS)_12500" u="1"/>
        <s v="MUDA JAYA-PURWOREJO_MAP ZIPPER KANCING 2 CORAK/MOTIF HJ (SBS)_12500" u="1"/>
        <s v="MUDA JAYA-PURWOREJO_MAP ZIPPER KANCING 2 CORAK/MOTIF K (SBS)_12500" u="1"/>
        <s v="MUDA JAYA-PURWOREJO_ASAHAN 7809_22000" u="1"/>
        <s v="SULUNG-SEMARANG_MAP KANCING TOPLA 3080 MR_195000" u="1"/>
        <s v="SULUNG-SEMARANG_MAP KANCING TOPLA 3080 KN_195000" u="1"/>
        <s v="PANTES-PLERET, BANTUL_MAP ZIPPER BENING / TRANSPARAN A6-16C_24000" u="1"/>
        <s v="PANTES-PLERET, BANTUL_MAP ZIPPER BENING / TRANSPARAN A5-16C_30000" u="1"/>
        <s v="PANTES-PLERET, BANTUL_MAP ZIPPER BENING / TRANSPARAN A4-16C_35000" u="1"/>
        <s v="PANTES-PLERET, BANTUL_ASAHAN TOPLES R-5857 (17PCS)_85000" u="1"/>
        <s v="PANTES-PLERET, BANTUL_ASAHAN 007_27000" u="1"/>
        <s v="LANTIKYA-JOMBANG_ASAHAN TOPLES R-5857 (17PCS)_72000" u="1"/>
        <s v="CASH-SEMARANG_ASAHAN MEJA 009_28000" u="1"/>
        <s v="KURNIA-BANTUL_MAP ZIPPER BENING / TRANSPARAN A6-16C_24000" u="1"/>
        <s v="KURNIA-BANTUL_MAP ZIPPER BENING / TRANSPARAN A5-16C_30000" u="1"/>
        <s v="GANGGA-WONOSOBO_ASAHAN TOPLES R-5857 (17PCS)_72000" u="1"/>
        <s v="GRAFIKA-JEPARA_ASAHAN TOPLES R-5857 (17PCS)_72000" u="1"/>
        <s v="RATNA-WONOSOBO_ASAHAN 007_21000" u="1"/>
        <s v="TAMBAH ILMU-KUDUS_ASAHAN TOPLES R-5857 (17PCS)_73500" u="1"/>
        <s v="MEMORY-BATANG_ASAHAN TOPLES R-5857 (17PCS)_75000" u="1"/>
        <s v="INDRASARI-MRANGGEN_ASAHAN TOPLES R-5857 (17PCS)_72000" u="1"/>
        <s v="PANGLIMA BESAR-PURWOKERTO_MAP ZIPPER BENING / TRANSPARAN A4-16C_35000" u="1"/>
        <s v="PANGLIMA BESAR-PURWOKERTO_MAP ZIPPER BENING / TRANSPARAN A5-16C_30000" u="1"/>
        <s v="PANGLIMA BESAR-PURWOKERTO_MAP ZIPPER BENING / TRANSPARAN A6-16C_24000" u="1"/>
        <s v="SUKSES-SALATIGA_NOTEBOOK SPIRAL 25100-60_10833" u="1"/>
        <s v="PANGLIMA BESAR-PURWOKERTO_ISI GEL DTIAN GR-089 (12PCS TABUNG)_228000" u="1"/>
        <s v="PANTES-PURWOREJO_TAS TALI GG-M TANGGUNG 1704 GILAP_100000" u="1"/>
        <s v="PANTES-PURWOREJO_TAS TALI GG-M TANGGUNG 3948 GILAP_60000" u="1"/>
        <s v="PANTES-PURWOREJO_TAS TALI GG-S KECIL 1704 GILAP_60000" u="1"/>
        <s v="PANTES-PURWOREJO_TAS TALI GG-S KECIL 1941 GLITER_65000" u="1"/>
        <s v="PANTES-PURWOREJO_TAS GB-L WARNA-WARNI_120000" u="1"/>
        <s v="PANTES-PURWOREJO_TAS GB-M WARNA-WARNI_100000" u="1"/>
        <s v="PANTES-PURWOREJO_TAS GB-S WARNA-WARNI_60000" u="1"/>
        <s v="PANTES-PURWOREJO_TAS TALI GG-L BESAR 3948 GILAP_120000" u="1"/>
        <s v="PANTES-PURWOREJO_BN WENGU A5-B 0164 (4W)_27500" u="1"/>
        <s v="PANTES-PURWOREJO_BN WENGU B5-B 0164 (4W)_32500" u="1"/>
        <s v="PANTES-PURWOREJO_BINDER NOTE FANCY SLIP A5-1903SS/ SKY_11500" u="1"/>
        <s v="PANTES-PURWOREJO_NOTEBOOK B1018 (B5）_32500" u="1"/>
        <s v="PANTES-PURWOREJO_BINDER NOTE JHYB - 64840 A5_25000" u="1"/>
        <s v="PANTES-PURWOREJO_BINDERNOTE B5 76205_32500" u="1"/>
        <s v="PANTES-PURWOREJO_BINDER NOTE JHYB - 89706 A5_25000" u="1"/>
        <s v="PANTES-PURWOREJO_BINDER NOTE HYB - 86801 A5_25000" u="1"/>
        <s v="PANTES-PURWOREJO_BINDERNOTE B5 93846_32500" u="1"/>
        <s v="PANTES-PURWOREJO_BINDER NOTE JHYB - 03303 B5_32500" u="1"/>
        <s v="PANTES-PURWOREJO_NOTEBOOK B078 (B5）_32500" u="1"/>
        <s v="PANTES-PURWOREJO_BN B5 93834 16K_32500" u="1"/>
        <s v="PANTES-PURWOREJO_BINDER NOTE HYB - 15803 B5_32500" u="1"/>
        <s v="PANTES-PURWOREJO_AGENDA 50K BC-511 (35-50)_12500" u="1"/>
        <s v="PANTES-PURWOREJO_AGENDA 48K HITAM 513_21000" u="1"/>
        <s v="PANTES-PURWOREJO_TAS KARUNG 80X55 (8055)_300000" u="1"/>
        <s v="PANTES-PURWOREJO_TAS KARUNG 55X65 (5565)_240000" u="1"/>
        <s v="PANTES-PURWOREJO_TAS KARUNG 45X50 (4550)_200000" u="1"/>
        <s v="PANTES-PURWOREJO_TAS KARUNG 70X80 (7080)_325000" u="1"/>
        <s v="PANTES-PURWOREJO_TAS KARUNG 90X60 (9060)_325000" u="1"/>
        <s v="PANTES-PURWOREJO_BOX FILE MICROTOP A.618/ 3 SUSUN_29166.6666666667" u="1"/>
        <s v="PANTES-PURWOREJO_BOX FILE MICROTOP A.648/ 4 SUSUN_35416.6666666667" u="1"/>
        <s v="PANTES-PURWOREJO_KUAS UTN 661-2_8000" u="1"/>
        <s v="PANTES-PURWOREJO_KUAS UTN 661-3_9000" u="1"/>
        <s v="PANTES-PURWOREJO_BOOK END SB-8899_25000" u="1"/>
        <s v="PANTES-PURWOREJO_SAMPUL ROLL DUST 454_8500" u="1"/>
        <s v="PANTES-PURWOREJO_DOKUMEN RISLETING DK 519_300000" u="1"/>
        <s v="PANTES-PURWOREJO_AMPLOP HUTANG PIUTANG_7000" u="1"/>
        <s v="PANTES-PURWOREJO_MAP FILE RET 1801-1 A6_3875" u="1"/>
        <s v="PANTES-PURWOREJO_MAP FILE RET 1802-1 A6_4375" u="1"/>
        <s v="PANTES-PURWOREJO_MAP FILE RET 1803-1 A6_3750" u="1"/>
        <s v="PANTES-PURWOREJO_MAP FILE RET 1803-3 B5_5416.66666666667" u="1"/>
        <s v="PANTES-PURWOREJO_MAP FILE RET 1801-3 B5_5416.66666666667" u="1"/>
        <s v="PANTES-PURWOREJO_MAP FILE RET 1802-2 A5_4583.33333333333" u="1"/>
        <s v="PANTES-PURWOREJO_MAP ZIPPER REST BN 53_65000" u="1"/>
        <s v="PANTES-PURWOREJO_MAP MICROTOP BM 53_5416.66666666667" u="1"/>
        <s v="PANTES-PURWOREJO_MAP MICROTOP BT 53_60000" u="1"/>
        <s v="PANTES-PURWOREJO_MAP DATA 39571_6666.66666666667" u="1"/>
        <s v="PANTES-PURWOREJO_MAP KANCING 2 A6 PARIS_60000" u="1"/>
        <s v="PANTES-PURWOREJO_MAP/ ZIPPER BAG TRIX EN 1101_50000" u="1"/>
        <s v="PANTES-PURWOREJO_MAP ZIPPER REST YS C 56_126000" u="1"/>
        <s v="PANTES-PURWOREJO_MAP ZIPPER REST YS C 57_150000" u="1"/>
        <s v="PANTES-PURWOREJO_MAP ZIPPER TF 22 B6 BF53_45000" u="1"/>
        <s v="PANTES-PURWOREJO_MAP ZIPPER TF 23 A5 BF54_55000" u="1"/>
        <s v="PANTES-PURWOREJO_MAP ZIPPER BAG MOSHI A5_45000" u="1"/>
        <s v="PANTES-PURWOREJO_BUKU MEWARNAI JYHF-A0050 +STIKER (8 GAMBAR)_7500" u="1"/>
        <s v="PANTES-PURWOREJO_BUKU MEWARNAI 668 (4 GAMBAR)_12500" u="1"/>
        <s v="PANTES-PURWOREJO_BK MEWARNAI &amp; MENULIS ANGKA SPS_3750" u="1"/>
        <s v="PANTES-PURWOREJO_BK MEWARNAI SIKA JUMBO_3958.33333333333" u="1"/>
        <s v="PANTES-PURWOREJO_BK MEWARNAI JUMBO SJ_47500" u="1"/>
        <s v="PANTES-PURWOREJO_STUDY BOARD (BK MEWARNAI) JQ-1909_150000" u="1"/>
        <s v="PANTES-PURWOREJO_BUKU MEWARNAI 2206 (4 GAMBAR)_10416.6666666667" u="1"/>
        <s v="PANTES-PURWOREJO_BUKU MEWARNAI JQ 990_80000" u="1"/>
        <s v="PANTES-PURWOREJO_BUKU MEWARNAI DKB-1702_8333.33333333333" u="1"/>
        <s v="PANTES-PURWOREJO_BUKU MEWARNAI 9080 (18 GAMBAR)_8333.33333333333" u="1"/>
        <s v="PANTES-PURWOREJO_BUKU MEWARNAI 876 (4 GAMBAR)_7500" u="1"/>
        <s v="PANTES-PURWOREJO_BUKU MEWARNAI DCLB 1801_100000" u="1"/>
        <s v="PANTES-PURWOREJO_BK MEWARNAI &amp; CERITA MIRING_17500" u="1"/>
        <s v="PANTES-PURWOREJO_CAT ACRYLIC ENTER A 912_20000" u="1"/>
        <s v="PANTES-PURWOREJO_GARISAN 30CM KM-7733_2083.33333333333" u="1"/>
        <s v="PANTES-PURWOREJO_GARISAN SABLON 1895_10500" u="1"/>
        <s v="PANTES-PURWOREJO_GARISAN SABLON BULAT 1896_10500" u="1"/>
        <s v="PANTES-PURWOREJO_GARISAN SABLON/GEOMETRI 095 (1 BOX=50 PCS)_10500" u="1"/>
        <s v="PANTES-PURWOREJO_GARISAN SABLON/GEOMETRI 098 (1 BOX=50 PCS)_10500" u="1"/>
        <s v="PANTES-PURWOREJO_ISI GEL DTIAN GR-089 (12PCS TABUNG)_228000" u="1"/>
        <s v="PANTES-PURWOREJO_BP GEL MD-241 BERUANG (36)_90000" u="1"/>
        <s v="PANTES-PURWOREJO_BP 1001 10W TOPPER AVENGERS (36)_252000" u="1"/>
        <s v="PANTES-PURWOREJO_BP 1006 10W KUROMI (36)_252000" u="1"/>
        <s v="PANTES-PURWOREJO_GARISAN BESI V-TRO 30CM_35000" u="1"/>
        <s v="PANTES-PURWOREJO_GARISAN SABLON GAMBAR 6605_6250" u="1"/>
        <s v="PANTES-PURWOREJO_GARISAN BUSUR LINGKARAN TF 1991_35000" u="1"/>
        <s v="PANTES-PURWOREJO_GARISAN SET ALUMINIUM 1820-12_225000" u="1"/>
        <s v="PANTES-PURWOREJO_BENSIA 06LM1 (6034)_93600" u="1"/>
        <s v="PANTES-PURWOREJO_ISI BENSIA LANTU LT 11-32_110000" u="1"/>
        <s v="PANTES-PURWOREJO_GUNTING IDEAL DR 5_57500" u="1"/>
        <s v="PANTES-PURWOREJO_PAPAN WHITE BOARD XG POLOS 25 X 35_25000" u="1"/>
        <s v="PANTES-PURWOREJO_PAPAN WHITE BOARD XG POLOS 30 X 40_30000" u="1"/>
        <s v="PANTES-PURWOREJO_PC RET KAIN IMITASI 385_90000" u="1"/>
        <s v="PANTES-PURWOREJO_PC RET KAIN IMITASI 252_65000" u="1"/>
        <s v="PANTES-PURWOREJO_PC PLST KOTAK B 1F 1504_70000" u="1"/>
        <s v="PANTES-PURWOREJO_PC MAGNIT A 6682_27083.3333333333" u="1"/>
        <s v="PANTES-PURWOREJO_PENSIL CASE A-6500_29166.6666666667" u="1"/>
        <s v="PANTES-PURWOREJO_PENCIL CASE REST KY 6203_325000" u="1"/>
        <s v="PANTES-PURWOREJO_PENSIL CASE 5872_27083.3333333333" u="1"/>
        <s v="PANTES-PURWOREJO_PENCIL CASE KALENG B233 MOBIL_18750" u="1"/>
        <s v="PANTES-PURWOREJO_PENSIL CASE QC-771_9500" u="1"/>
        <s v="PANTES-PURWOREJO_PENCIL CASE REST 9919_200000" u="1"/>
        <s v="PANTES-PURWOREJO_PENCIL CASE REST 6589_120000" u="1"/>
        <s v="PANTES-PURWOREJO_PENSIL CASE PC-619-3 MOBIL + KODE_16666.6666666667" u="1"/>
        <s v="PANTES-PURWOREJO_PC KLG WB 1008 + ISI CAL 1008_16666.6666666667" u="1"/>
        <s v="PANTES-PURWOREJO_ASAHAN TOPLES 158 SANRIO (1 TOP=36 PCS)_75000" u="1"/>
        <s v="PANTES-PURWOREJO_ASAHAN TOPLES 623 KUROMI (1 TOP=52 PCS)_100000" u="1"/>
        <s v="PANTES-PURWOREJO_MAGNET X3510_14583.3333333333" u="1"/>
        <s v="PANTES-PURWOREJO_MAGNET X3006_16666.6666666667" u="1"/>
        <s v="PANTES-PURWOREJO_MAGNET 8016_330000" u="1"/>
        <s v="PANTES-PURWOREJO_MAGNET 8011-6_175000" u="1"/>
        <s v="PANTES-PURWOREJO_MAGNET 007 BENTUK 4 SAMA KOTAK_18750" u="1"/>
        <s v="PANTES-PURWOREJO_MAGNET  X3010 SMILE KUNING_11250" u="1"/>
        <s v="PANTES-PURWOREJO_PC RET JX-5626 MM_4583.33333333333" u="1"/>
        <s v="PANTES-PURWOREJO_PENCIL CASE REST SH 06_162000" u="1"/>
        <s v="PANTES-PURWOREJO_PC BOX FY 58M_10416.6666666667" u="1"/>
        <s v="PANTES-PURWOREJO_PENSL G03_75000" u="1"/>
        <s v="KADAR BUDHI-KROYA_MAP TOPLA 8820 MIX_150000" u="1"/>
        <s v="SBM-SEMARANG_GARISAN SABLON 250_16000" u="1"/>
        <s v="LARIS BARU-MUNTILAN_MAP ZIPPER REST BERDIRI WARNA KUNING_90000" u="1"/>
        <s v="LARIS BARU-MUNTILAN_MAP ZIPPER REST BERDIRI WARNA BARU_90000" u="1"/>
        <s v="LARIS BARU-MUNTILAN_MAP ZIPPER REST BERDIRI WARNA PINK_90000" u="1"/>
        <s v="LARIS BARU-MUNTILAN_MAP ZIPPER REST BERDIRI WARNA UNGU_90000" u="1"/>
        <s v="METRO-PURWOKERTO_GARISAN 1M TIPIS_175000" u="1"/>
        <s v="METRO-PURWOKERTO_GARISAN 1M MIKA_400000" u="1"/>
        <s v="METRO-PURWOKERTO_BINDER NOTE A5 WENGU 0164_30000" u="1"/>
        <s v="METRO-PURWOKERTO_MAP ZIPPER F 53 A6-16C IMP (KN/MR///PT)_25000" u="1"/>
        <s v="METRO-PURWOKERTO_MAP REST A5-16C_30000" u="1"/>
        <s v="METRO-PURWOKERTO_MAP TOPLA 3090 MIX (MR/ KN/ HT/ HJ/ OR)_210000" u="1"/>
        <s v="METRO-PURWOKERTO_MAP KANCING 4 UTN PINK_175000" u="1"/>
        <s v="METRO-PURWOKERTO_MAP KANCING 2 WARNA HIJAU_175000" u="1"/>
        <s v="METRO-PURWOKERTO_MAP KANCING 2 WARNA UNGU_175000" u="1"/>
        <s v="MANGGALAM-SUKOHARJO_GARISAN SABLON 250_18000" u="1"/>
        <s v="MANGGALAM-SUKOHARJO_GARISAN SABLON 270_27000" u="1"/>
        <s v="MANGGALAM-SUKOHARJO_GARISAN SABLON 280_30000" u="1"/>
        <s v="MANGGALAM-SUKOHARJO_GARISAN SABLON 300_10000" u="1"/>
        <s v="DUTA ILAHI-LASEM_GARISAN SABLON ABC 190_36000" u="1"/>
        <s v="DUTA ILAHI-LASEM_GARISAN SABLON ABC 250_17000" u="1"/>
        <s v="DUTA ILAHI-LASEM_GARISAN SABLON ABC 270_27000" u="1"/>
        <s v="DUTA ILAHI-LASEM_GARISAN SABLON ABC 280_28500" u="1"/>
        <s v="DUTA ILAHI-LASEM_GARISAN SABLON ABC 300_9500" u="1"/>
        <s v="DUTA ILAHI-LASEM_GARISAN SABLON ABC 350_6500" u="1"/>
        <s v="SISWA-MUNTILAN_GARISAN SABLON 250_17500" u="1"/>
        <s v="SISWA-MUNTILAN_GARISAN SABLON 280_30000" u="1"/>
        <s v="INDRASARI-MRANGGEN_BN GASTA A5 P 2002 P_14000" u="1"/>
        <s v="INDRASARI-MRANGGEN_BN MICROTOP A5 1903 2SS_11000" u="1"/>
        <s v="INDRASARI-MRANGGEN_BN GASTA A5 HP 2010 M_14000" u="1"/>
        <s v="INDRASARI-MRANGGEN_BN GASTA A5 P 2011 M_14000" u="1"/>
        <s v="PRIMA JAYA-UNGARAN_BN A5 MICROTOP CM 36 CAMPUS_11000" u="1"/>
        <s v="PRIMA JAYA-UNGARAN_BN A5 MICROTOP 1903-2SS_11000" u="1"/>
        <s v="PRIMA JAYA-UNGARAN_BN A5 MICROTOP UN 36-1_11000" u="1"/>
        <s v="PRIMA JAYA-UNGARAN_BN A5 MICROTOP BT 36 BATIK_11000" u="1"/>
        <s v="METRO-PURWOKERTO_B NOTE WENGU 0164_27500" u="1"/>
        <s v="AMAZON-SEMARANG_TAS BATIK PANJANG BIASA_45000" u="1"/>
        <s v="HIDUP BARU-SEMARANG_TOPI ULTAH CEWEK NEWSTAR CR_6500" u="1"/>
        <s v="HIDUP BARU-SEMARANG_TOPI ULTAH COWOK NEWSTAR CR_6500" u="1"/>
        <e v="#N/A" u="1"/>
        <s v="SBM-SEMARANG_GARISAN SABLON 290_60000" u="1"/>
        <s v="DEWI-KLATEN_ASAHAN 8811 (1 BOX=72 PCS)_1750" u="1"/>
        <s v="DEWI-KLATEN_ASAHAN DY-347_1750" u="1"/>
        <s v="METRO-PURWOKERTO_GARISAN KM-7733_2500" u="1"/>
        <s v="METRO-PURWOKERTO_GARISAN KM-8833_2500" u="1"/>
        <s v="METRO-PURWOKERTO_GARISAN ZH-248 _1600" u="1"/>
        <s v="METRO-PURWOKERTO_GARISAN BESI YOEKER (5030) 30CM ORANYE_40000" u="1"/>
        <s v="METRO-PURWOKERTO_GARISAN TF 1989 LINGKARAN_17500" u="1"/>
        <s v="METRO-PURWOKERTO_GARISAN BESI 30CM ENTER TEBAL_58000" u="1"/>
        <s v="METRO-PURWOKERTO_GARISAN BESI 50CM ENTER TEBAL_90000" u="1"/>
        <s v="SAMI LARIS-KLATEN_GARISAN SET 20 CM ZX-019_2000" u="1"/>
        <s v="PRIMA-MADIUN_GARISAN BESI YOEKER (5030) 30CM ORANYE_17000" u="1"/>
        <s v="SISWA-MUNTILAN_GARISAN BESI 50CM ENTER TEBAL_80000" u="1"/>
        <s v="SISWA-MUNTILAN_GARISAN BESI 60CM ENTER TEBAL_90000" u="1"/>
        <s v="SISWA-MUNTILAN_GARISAN LIPAT 008 (40) 30 CM FANCY_50000" u="1"/>
        <s v="RITA-WONOSOBO_ASAHAN 8811 (1 BOX=72 PCS)_2500" u="1"/>
        <s v="RITA-WONOSOBO_ASAHAN TOPLES NO.8807 (1 TOP=60 PCS)_2500" u="1"/>
        <s v="RITA-WONOSOBO_ASAHAN TOPLES TR 385 HIPPO (54)_54000" u="1"/>
        <s v="RITA-WONOSOBO_ASAHAN SC 6023 (1 BOX=24 PCS)_37000" u="1"/>
        <s v="TERMINAL 2-CIREBON_GARISAN LIPAT 008 (40) 30 CM FANCY_52000" u="1"/>
        <s v="AL AMIN-WELAHAN_GARISAN BESI 50CM ENTER TEBAL_78000" u="1"/>
        <s v="AL AMIN-WELAHAN_GARISAN BESI 60CM ENTER TEBAL_90000" u="1"/>
        <s v="AL AMIN-WELAHAN_GARISAN BESI 30CM ENTER TEBAL_42000" u="1"/>
        <s v="WIJAYA SIDOLUHUR-SUKOHARJO_GARISAN BESI 30CM ENTER TEBAL_42000" u="1"/>
        <s v="WIJAYA SIDOLUHUR-SUKOHARJO_GARISAN ALUMINIUM 20CM KOALA_5833.33333333333" u="1"/>
        <s v="WIJAYA SIDOLUHUR-SUKOHARJO_GARISAN ALUMINIUM 30CM KOALA_4791.66666666667" u="1"/>
        <s v="WIJAYA SIDOLUHUR-SUKOHARJO_GARISAN ALUMUNIUM 15CM KOALA_3958.33333333333" u="1"/>
        <s v="RITA-WONOSOBO_GARISAN BESI YOEKER (5030) 30CM ORANYE_45000" u="1"/>
        <s v="RITA-WONOSOBO_GARISAN ALUMINIUM 20CM KOALA_5000" u="1"/>
        <s v="RITA-WONOSOBO_GARISAN ALUMINIUM 30CM KOALA_6125" u="1"/>
        <s v="RITA-WONOSOBO_GARISAN BESI 30CM ENTER TEBAL_70000" u="1"/>
        <s v="RITA-WONOSOBO_GARISAN KM-7733_2666.66666666667" u="1"/>
        <s v="RITA-WONOSOBO_GARISAN KM-8833_2666.66666666667" u="1"/>
        <s v="RITA-WONOSOBO_GARISAN LIPAT BC-6018_6000" u="1"/>
        <s v="LENTERA-KLATEN_GARISAN BESI YOEKER (5030) 30CM ORANYE_20000" u="1"/>
        <s v="LENTERA-KLATEN_GARISAN BESI YOEKER 40 CM_39000" u="1"/>
        <s v="LENTERA-KLATEN_GARISAN BESI 30CM ENTER TEBAL_42000" u="1"/>
        <s v="LENTERA-KLATEN_GARISAN ELASTIS 15CM GR-2301 (WALITO)_56400" u="1"/>
        <s v="ARIA-PONOROGO_ASAHAN 906_16000" u="1"/>
        <s v="ARIA-PONOROGO_ASAHAN HC2907_13500" u="1"/>
        <s v="ANEKA-JEPARA_GARISAN BESI YOEKER (5030) 30CM ORANYE_17500" u="1"/>
        <s v="ANEKA-JEPARA_GARISAN 1896_10500" u="1"/>
        <s v="ANEKA-JEPARA_ASAHAN 906_17500" u="1"/>
        <s v="BINA ILMU-BATU_GARISAN BESI YOEKER (5030) 30CM ORANYE_30000" u="1"/>
        <s v="BINA ILMU-BATU_GARISAN BESI YOEKER 40 CM_60000" u="1"/>
        <s v="SINAR BHAKTI-YOGYA_GARISAN LIPAT 008 (40) 30 CM FANCY_52000" u="1"/>
        <s v="PANTES-PURWOREJO_GARISAN ALUMUNIUM 15CM KOALA_3958.33333333333" u="1"/>
        <s v="PANTES-PURWOREJO_GARISAN ALUMINIUM 30CM KOALA_5833.33333333333" u="1"/>
        <s v="PANTES-PURWOREJO_GARISAN 30CM MICROTOP MT 930_26500" u="1"/>
        <s v="RAHARJO-MAGELANG_GARISAN BESI 30CM ENTER TEBAL_42000" u="1"/>
        <s v="RAHARJO-MAGELANG_GARISAN BESI 50CM ENTER TEBAL_78000" u="1"/>
        <s v="RAHARJO-MAGELANG_GARISAN BESI 60CM ENTER TEBAL_90000" u="1"/>
        <s v="MUDA JAYA-PURWOREJO_ASAHAN DY-349B_1666.66666666667" u="1"/>
        <s v="MUDA JAYA-PURWOREJO_ASAHAN 344_72000" u="1"/>
        <s v="MUDA JAYA-PURWOREJO_ASAHAN MEJA XC S223_15000" u="1"/>
        <s v="INDOGLOBAL-PATI_GARISAN BESI YOEKER (5030) 30CM ORANYE_16000" u="1"/>
        <s v="PANTES-PLERET, BANTUL_ASAHAN 9022_19000" u="1"/>
        <s v="PANTES-PLERET, BANTUL_ASAHAN 906_17500" u="1"/>
        <s v="SISWA-MUNTILAN_GARISAN ALUMUNIUM 15CM KOALA_3958.33333333333" u="1"/>
        <s v="SISWA-MUNTILAN_GARISAN ALUMINIUM 20CM KOALA_4791.66666666667" u="1"/>
        <s v="SISWA-MUNTILAN_GARISAN ALUMINIUM 30CM KOALA_5833.33333333333" u="1"/>
        <s v="SISWA-MUNTILAN_GARISAN BESI 30CM ENTER TEBAL_40000" u="1"/>
        <s v="SISWA-MUNTILAN_GARISAN ELASTIS 15CM GR-2301 (WALITO)_57000" u="1"/>
        <s v="LANTIKYA-JOMBANG_GARISAN BESI 30CM ENTER TEBAL_42000" u="1"/>
        <s v="TWINS-SEMARANG_GARISAN TF 1989 LINGKARAN_15000" u="1"/>
        <s v="MAHKOTA-TEMANGGUNG_GARISAN BESI YOEKER (5030) 30CM ORANYE_17000" u="1"/>
        <s v="MANGGALAM-SUKOHARJO_GARISAN SABLON 290_63500" u="1"/>
        <s v="RAMAI-UNGARAN_GARISAN KM-7733_2083" u="1"/>
        <s v="PERDANA-CIREBON_GARISAN BESI YOEKER (5030) 30CM ORANYE_20000" u="1"/>
        <s v="TERMINAL 2-CIREBON_GARISAN 30CM MICROTOP MT 930_24000" u="1"/>
        <s v="TERMINAL 2-CIREBON_GARISAN ALUMINIUM 30CM KOALA_5833.33333333333" u="1"/>
        <s v="TERMINAL 2-CIREBON_GARISAN ALUMINIUM 20CM KOALA_4791.66666666667" u="1"/>
        <s v="TERMINAL 2-CIREBON_GARISAN 8418_10500" u="1"/>
        <s v="TERMINAL 2-CIREBON_GARISAN 1896_10500" u="1"/>
        <s v="TERMINAL 2-CIREBON_GARISAN BESI 40CM ENTER TEBAL_75000" u="1"/>
        <s v="TERMINAL 2-CIREBON_GARISAN BESI 50CM ENTER TEBAL_85000" u="1"/>
        <s v="TERMINAL 2-CIREBON_GARISAN BESI 60CM ENTER TEBAL_95000" u="1"/>
        <s v="TERMINAL 2-CIREBON_GARISAN KT005_3500" u="1"/>
        <s v="GANGGA-WONOSOBO_GARISAN BESI YOEKER (5030) 30CM ORANYE_17000" u="1"/>
        <s v="SINAR CAHAYA NIRMALA-BREBES_GARISAN BESI YOEKER (5030) 30CM ORANYE_31500" u="1"/>
        <s v="SINAR CAHAYA NIRMALA-BREBES_GARISAN TF 1989 LINGKARAN_17500" u="1"/>
        <s v="SINAR CAHAYA NIRMALA-BREBES_GARISAN 30CM MICROTOP MT 930_25000" u="1"/>
        <s v="SINAR CAHAYA NIRMALA-BREBES_GARISAN ALUMINIUM 30CM KOALA_5833.33333333333" u="1"/>
        <s v="SINAR CAHAYA NIRMALA-BREBES_GARISAN KM-8833_2291.66666666667" u="1"/>
        <s v="SINAR CAHAYA NIRMALA-BREBES_GARISAN BC-8996_4500" u="1"/>
        <s v="SINAR CAHAYA NIRMALA-BREBES_GARISAN BESI 50CM ENTER TEBAL_85000" u="1"/>
        <s v="RATNA-WONOSOBO_ASAHAN 906_17000" u="1"/>
        <s v="SUKSES MAKMUR (INTAN)-COMAL_GARISAN ALUMINIUM 30CM KOALA_6250" u="1"/>
        <s v="TAMBAH ILMU-KUDUS_ASAHAN 8811 (1 BOX=72 PCS)_1750" u="1"/>
        <s v="TAMBAH ILMU-KUDUS_ASAHAN TOPLES 8810 MOBIL (1 BOX =72 PCS)_126000" u="1"/>
        <s v="TAMBAH ILMU-KUDUS_ASAHAN TOPLES 8809 JAGUNG (1 BOX=60 PCS)_105000" u="1"/>
        <s v="TAMBAH ILMU-KUDUS_ASAHAN 9022_18000" u="1"/>
        <s v="SURYA-KUDUS_ASAHAN TOPLES 8809 JAGUNG (1 BOX=60 PCS)_94500" u="1"/>
        <s v="SURYA-KUDUS_ASAHAN TOPLES 8810 MOBIL (1 BOX =72 PCS)_113400" u="1"/>
        <s v="PUAS-PATI_ASAHAN 8811 (1 BOX=72 PCS)_1750" u="1"/>
        <s v="PUAS-PATI_ASAHAN TOPLES 8809 JAGUNG (1 BOX=60 PCS)_105000" u="1"/>
        <s v="PUAS-PATI_ASAHAN TOPLES 8810 MOBIL (1 BOX =72 PCS)_126000" u="1"/>
        <s v="PUAS-PATI_ASAHAN TOPLES NO.8807 (1 TOP=60 PCS)_1750" u="1"/>
        <s v="DUTA ILAHI-LASEM_GARISAN SABLON 290_60000" u="1"/>
        <s v="DUTA ILAHI-LASEM_GARISAN SABLON 430_100000" u="1"/>
        <s v="MAKMUR-TEGAL_GARISAN LIPAT 008 (40) 30 CM FANCY_52000" u="1"/>
        <s v="KONDANG-TEMANGGUNG_GARISAN ALUMUNIUM 15CM KOALA_3958.33333333333" u="1"/>
        <s v="KONDANG-TEMANGGUNG_GARISAN ALUMINIUM 20CM KOALA_4791.66666666667" u="1"/>
        <s v="KONDANG-TEMANGGUNG_GARISAN ALUMINIUM 30CM KOALA_5833.33333333333" u="1"/>
        <s v="MEMORY-BATANG_GARISAN LIPAT 008 (40) 30 CM FANCY_50000" u="1"/>
        <s v="SUMBER BUKIT-SALATIGA_GARISAN SABLON 430_95000" u="1"/>
        <s v="NABILA-TUBAN_ASAHAN TOPLES 8810 MOBIL (1 BOX =72 PCS)_126000" u="1"/>
        <s v="AR-KUDUS_ASAHAN TOPLES ESELON EX-09_11500" u="1"/>
        <s v="INDRASARI-MRANGGEN_GARISAN BESI YOEKER (5030) 30CM ORANYE_19000" u="1"/>
        <s v="ARJUNA-SEMARANG_GARISAN ALUMUNIUM 15CM KOALA_3958.33333333333" u="1"/>
        <s v="ARJUNA-SEMARANG_GARISAN ALUMINIUM 20CM KOALA_4791.66666666667" u="1"/>
        <s v="ARJUNA-SEMARANG_GARISAN ALUMINIUM 30CM KOALA_5833.33333333333" u="1"/>
        <s v="BENDAN-PEKALONGAN_MAP ZIPPER TF 22 B6 BF53_540000" u="1"/>
        <s v="SULUNG-SEMARANG_GARISAN BESI TF 100 CM_350000" u="1"/>
        <s v="MERPATI-MALANG_GARISAN KAYU ENTER 1 METER_8000" u="1"/>
        <s v="DEWI-KLATEN_ASAHAN 8811_1750" u="1"/>
        <s v="METRO-PURWOKERTO_GARISAN BESI 30 CM YOEKER (5030) ORANYE_40000" u="1"/>
        <s v="METRO-PURWOKERTO_GARISAN BESI TF 100 CM_350000" u="1"/>
        <s v="METRO-PURWOKERTO_NOTEBOOK 76205_40000" u="1"/>
        <s v="METRO-PURWOKERTO_NOTEBOOK 76203_40000" u="1"/>
        <s v="METRO-PURWOKERTO_ZIPPER FILE TOPLA 1928 HJ_16250" u="1"/>
        <s v="METRO-PURWOKERTO_ZIPPER FILE TOPLA 1928 MR_16250" u="1"/>
        <s v="METRO-PURWOKERTO_ZIPPER FILE TOPLA 1928 KN_16250" u="1"/>
        <s v="METRO-PURWOKERTO_ZIPPER FILE TOPLA 1928 BR_16250" u="1"/>
        <s v="METRO-PURWOKERTO_DOKUMEN RISLETING INFINITY_240000" u="1"/>
        <s v="METRO-PURWOKERTO_DOKUMEN REST CONCEPTION_250000" u="1"/>
        <s v="METRO-PURWOKERTO_CLEAR HOLDER UTN CH 020 1 KOL MIX_175000" u="1"/>
        <s v="METRO-PURWOKERTO_NOTEBOOK 76208_40000" u="1"/>
        <s v="SAMI LARIS-KLATEN_ZIPPER FILE CLEAR HOLDER TOPLA 555 40 FILE BIRU_33208.3333333333" u="1"/>
        <s v="SAMI LARIS-KLATEN_ZIPPER FILE CLEAR HOLDER TOPLA 555 40 FILE HIJAU_33208.3333333333" u="1"/>
        <s v="SAMI LARIS-KLATEN_ZIPPER FILE CLEAR HOLDER TOPLA 555 40 FILE KUNING_33208.3333333333" u="1"/>
        <s v="SAMI LARIS-KLATEN_ZIPPER FILE CLEAR HOLDER TOPLA 555 40 FILE MERAH_33208.3333333333" u="1"/>
        <s v="SAMI LARIS-KLATEN_ZIPPER FILE CLEAR HOLDER TOPLA 555 60 FILE BIRU_40000" u="1"/>
        <s v="SAMI LARIS-KLATEN_ZIPPER FILE CLEAR HOLDER TOPLA 555 60 FILE HIJAU_40000" u="1"/>
        <s v="SAMI LARIS-KLATEN_ZIPPER FILE CLEAR HOLDER TOPLA 555 60 FILE KUNING_40000" u="1"/>
        <s v="SAMI LARIS-KLATEN_ZIPPER FILE CLEAR HOLDER TOPLA 555 60 FILE MERAH_40000" u="1"/>
        <s v="PRIMA-MADIUN_GARISAN BESI 30 CM YOEKER (5030) ORANYE_17000" u="1"/>
        <s v="SEMANGAT BARU-YOGYA_NOTEBOOK 18100-68_16500" u="1"/>
        <s v="RITA-WONOSOBO_ASAHAN 8811_2500" u="1"/>
        <s v="RITA-WONOSOBO_ASAHAN NO.8807_2500" u="1"/>
        <s v="RITA-WONOSOBO_NOTEBOOK 18100-68_20833.3333333333" u="1"/>
        <s v="HT JAYA-JUWANA_ZIPPER FILE CLEAR HOLDER TOPLA 555 60 FILE BIRU_39083.3333333333" u="1"/>
        <s v="HT JAYA-JUWANA_ZIPPER FILE CLEAR HOLDER TOPLA 555 60 FILE HIJAU_39083.3333333333" u="1"/>
        <s v="HT JAYA-JUWANA_ZIPPER FILE CLEAR HOLDER TOPLA 555 60 FILE KUNING_39083.3333333333" u="1"/>
        <s v="HT JAYA-JUWANA_ZIPPER FILE CLEAR HOLDER TOPLA 555 60 FILE MERAH_39083.3333333333" u="1"/>
        <s v="WIJAYA SIDOLUHUR-SUKOHARJO_PENCIL CASE 5815_25000" u="1"/>
        <s v="WIJAYA SIDOLUHUR-SUKOHARJO_PENCIL CASE 5848_25000" u="1"/>
        <s v="KONDANG-TEMANGGUNG_EXPANDING FILE MICROTOP MT-632 F4_37500" u="1"/>
        <s v="KONDANG-TEMANGGUNG_GARISAN BUSUR ENTER 3.5 NO. 110_14000" u="1"/>
        <s v="RITA-WONOSOBO_GARISAN BESI 30 CM YOEKER (5030) ORANYE_45000" u="1"/>
        <s v="RITA-WONOSOBO_GARISAN MIKA 30CM DEBOZZ DB P 072_32500" u="1"/>
        <s v="LENTERA-KLATEN_GARISAN BESI 30 CM YOEKER (5030) ORANYE_20000" u="1"/>
        <s v="ARIA-PONOROGO_NB MINI POCKET MB 120 WARNA KULIT_50000" u="1"/>
        <s v="ANEKA-JEPARA_GARISAN BESI 30 CM YOEKER (5030) ORANYE_17500" u="1"/>
        <s v="BINA ILMU-BATU_ZIPPER FILE TOPLA 1928 MR_15833.3333333333" u="1"/>
        <s v="BINA ILMU-BATU_ZIPPER FILE TOPLA 1928 KN_15833.3333333333" u="1"/>
        <s v="BINA ILMU-BATU_ZIPPER FILE TOPLA 1928 HJ_15833.3333333333" u="1"/>
        <s v="BINA ILMU-BATU_ZIPPER FILE TOPLA 1928 BR_15833.3333333333" u="1"/>
        <s v="BINA ILMU-BATU_ZIPPER FILE TOPLA 1928 OR_15833.3333333333" u="1"/>
        <s v="BINA ILMU-BATU_GARISAN BESI 30 CM YOEKER (5030) ORANYE_30000" u="1"/>
        <s v="PRIMA-LASEM_GARISAN BUSUR ENTER 3.5 NO. 110_15000" u="1"/>
        <s v="SINAR BHAKTI-YOGYA_ZIPPER FILE TOPLA 1928 MR_13833.3333333333" u="1"/>
        <s v="SINAR BHAKTI-YOGYA_ZIPPER FILE TOPLA 1928 KN_13833.3333333333" u="1"/>
        <s v="SINAR BHAKTI-YOGYA_ZIPPER FILE TOPLA 1928 HJ_13833.3333333333" u="1"/>
        <s v="SINAR BHAKTI-YOGYA_ZIPPER FILE TOPLA 1928 BR_13833.3333333333" u="1"/>
        <s v="PANTES-PURWOREJO_EXPANDING FILE MICROTOP MT-632 F4_41666.6666666667" u="1"/>
        <s v="PANTES-PURWOREJO_PENCIL CASE 5848_25000" u="1"/>
        <s v="RAHARJO-MAGELANG_GARISAN BESI TF 100 CM_280000" u="1"/>
        <s v="MUDA JAYA-PURWOREJO_MAP CLEAR HOLDER KALUBI CH A5_125000" u="1"/>
        <s v="MUDA JAYA-PURWOREJO_PENCIL CASE 5848_25000" u="1"/>
        <s v="INDOGLOBAL-PATI_GARISAN BESI 30 CM YOEKER (5030) ORANYE_16000" u="1"/>
        <s v="SISWA-MUNTILAN_NOTEBOOK 76205_32500" u="1"/>
        <s v="SISWA-MUNTILAN_NOTEBOOK 76208_32500" u="1"/>
        <s v="SISWA-MUNTILAN_NOTEBOOK  A5-508_210000" u="1"/>
        <s v="SISWA-MUNTILAN_GARISAN MIKA 30CM DEBOZZ DB P 072_30000" u="1"/>
        <s v="LESTARI ADHI-MUNTILAN_NOTEBOOK 76208_32500" u="1"/>
        <s v="MAHKOTA-TEMANGGUNG_GARISAN BESI 30 CM YOEKER (5030) ORANYE_17000" u="1"/>
        <s v="KURNIA-BANTUL_NB SPIRAL A6-801 LUCKY NOTE_7500" u="1"/>
        <s v="PANDA-TEMANGGUNG_TAS COKLAT TEBAL KECIL _18000" u="1"/>
        <s v="PANDA-TEMANGGUNG_TAS COKLAT TEBAL TANGGUNG _25000" u="1"/>
        <s v="RAMAI-UNGARAN_NB MINI POCKET MB 120 WARNA KULIT_60000" u="1"/>
        <s v="EKARIA-PURWOKERTO_CLEAR HOLDER MICROTOP 20LB KT 320 _96000" u="1"/>
        <s v="PERDANA-CIREBON_GARISAN BESI 30 CM YOEKER (5030) ORANYE_20000" u="1"/>
        <s v="TERMINAL 2-CIREBON_GARISAN MIKA 30CM DEBOZZ DB P 072_32500" u="1"/>
        <s v="GANGGA-WONOSOBO_GARISAN BESI 30 CM YOEKER (5030) ORANYE_17000" u="1"/>
        <s v="SINAR CAHAYA NIRMALA-BREBES_GARISAN BESI 30 CM YOEKER (5030) ORANYE_31500" u="1"/>
        <s v="SINAR CAHAYA NIRMALA-BREBES_GARISAN MIKA 30CM DEBOZZ DB P 072_35000" u="1"/>
        <s v="SINAR CAHAYA NIRMALA-BREBES_GARISAN SET BJ 20136_180000" u="1"/>
        <s v="GRAFIKA-JEPARA_NOTEBOOK 18100-36_198000" u="1"/>
        <s v="SUKSES MAKMUR (INTAN)-COMAL_PALET 21839-12_2250" u="1"/>
        <s v="ARIA-PONOROGO_ISI BENSIA LANTU LT 11-32_100000" u="1"/>
        <s v="GANGGA-WONOSOBO_ASAHAN MEJA HELLO KITTY KT 8009_1666.66666666667" u="1"/>
        <s v="BIMA-CILACAP_ASAHAN TOPLES 158 SANRIO_75000" u="1"/>
        <s v="BIMA-CILACAP_ASAHAN TOPLES 623 KUROMI_100000" u="1"/>
        <s v="DEWI-KLATEN_ASAHAN XXY-1868_1750" u="1"/>
        <s v="DEWI-KLATEN_ASAHAN TOPLES ALPUKAT 8096_1750" u="1"/>
        <s v="DEWI-KLATEN_ASAHAN UC-128A_1750" u="1"/>
        <s v="METRO-PURWOKERTO_MAP AMPLOP MICROTOP DATA F 53_20000" u="1"/>
        <s v="METRO-PURWOKERTO_MAP ZIPPER JALA ENTER MERAH_120000" u="1"/>
        <s v="METRO-PURWOKERTO_MAP ZIPPER JALA ENTER BIRU_120000" u="1"/>
        <s v="METRO-PURWOKERTO_MAP ZIPPER JALA ENTER KUNING_120000" u="1"/>
        <s v="METRO-PURWOKERTO_MAP ZIPPER JALA ENTER HIJAU_120000" u="1"/>
        <s v="METRO-PURWOKERTO_BOX FILE KANCING  LIPAT ENTER HITAM_175000" u="1"/>
        <s v="AMANAH BARU-WONOGIRI_TAS KARUNG 50X35_180000" u="1"/>
        <s v="AMANAH BARU-WONOGIRI_ASAHAN TOPLES 623 KUROMI_100000" u="1"/>
        <s v="AMANAH BARU-WONOGIRI_ASAHAN 8817 (40)_70000" u="1"/>
        <s v="AMANAH BARU-WONOGIRI_ASAHAN 8816 (48)_84000" u="1"/>
        <s v="PRIMA-MADIUN_ASAHAN TOPLES 623 KUROMI_100000" u="1"/>
        <s v="PRIMA-MADIUN_ASAHAN TOPLES 158 SANRIO_75000" u="1"/>
        <s v="SISWA-MUNTILAN_ASAHAN TOPLES 623 KUROMI_100000" u="1"/>
        <s v="AL AMIN-WELAHAN_ASAHAN 8816 (48)_84000" u="1"/>
        <s v="AL AMIN-WELAHAN_ASAHAN 8817 (40)_84000" u="1"/>
        <s v="AL AMIN-WELAHAN_TAS KARUNG 50X55_230000" u="1"/>
        <s v="RITA-WONOSOBO_ASAHAN TAS H POTTER 378 E (48)_66000" u="1"/>
        <s v="RITA-WONOSOBO_ASAHAN TY808_2500" u="1"/>
        <s v="RITA-WONOSOBO_ASAHAN KFC_55000" u="1"/>
        <s v="RITA-WONOSOBO_ASAHAN DMS 030_94500" u="1"/>
        <s v="RITA-WONOSOBO_ASAHAN TOPLES 623 KUROMI_110000" u="1"/>
        <s v="RITA-WONOSOBO_ASAHAN TOPLES 158 SANRIO_85000" u="1"/>
        <s v="RITA-WONOSOBO_ASAHAN 8817 (40)_92500" u="1"/>
        <s v="RITA-WONOSOBO_ASAHAN 8816 (48)_92500" u="1"/>
        <s v="AULIA-CARUBAN_MAP AMPLOP MICROTOP DATA F 53_20000" u="1"/>
        <s v="TERMINAL 2-CIREBON_ASAHAN TOPLES 158 SANRIO_75000" u="1"/>
        <s v="TERMINAL 2-CIREBON_ASAHAN TOPLES 623 KUROMI_100000" u="1"/>
        <s v="HARKAT-JUWANA_TAS KARUNG 60X70_248000" u="1"/>
        <s v="MEGARIA-PURWOKERTO_ASAHAN TOPLES 623 KUROMI_100000" u="1"/>
        <s v="MENARA-BLORA_TAS KARUNG 60X70_260000" u="1"/>
        <s v="MENARA-BLORA_TAS KARUNG 55X65_216000" u="1"/>
        <s v="MENARA-BLORA_TAS KARUNG 50X55_187500" u="1"/>
        <s v="MENARA-BLORA_PENSIL TUKANG GW CARPENTER 500_240000" u="1"/>
        <s v="WIJAYA SIDOLUHUR-SUKOHARJO_ASAHAN TOPLES 623 KUROMI_100000" u="1"/>
        <s v="WIJAYA SIDOLUHUR-SUKOHARJO_ASAHAN TOPLES 158 SANRIO_75000" u="1"/>
        <s v="KONDANG-TEMANGGUNG_ASAHAN 8816 (48)_84000" u="1"/>
        <s v="KONDANG-TEMANGGUNG_ASAHAN TOPLES 623 KUROMI_100000" u="1"/>
        <s v="REALITA-SUKOHARJO_TAS KARUNG 50X35_180000" u="1"/>
        <s v="REALITA-SUKOHARJO_TAS KARUNG 45X50_134000" u="1"/>
        <s v="REALITA-SUKOHARJO_MAP AMPLOP MICROTOP DATA F 53_19000" u="1"/>
        <s v="REALITA-SUKOHARJO_ASAHAN 8816 (48)_84000" u="1"/>
        <s v="REALITA-SUKOHARJO_ASAHAN TOPLES 623 KUROMI_100000" u="1"/>
        <s v="REALITA-WONOGIRI_MAP AMPLOP MICROTOP DATA F 53_19000" u="1"/>
        <s v="REALITA-WONOGIRI_ASAHAN 8817 (40)_70000" u="1"/>
        <s v="ARIA-PONOROGO_ASAHAN TG3086A_16500" u="1"/>
        <s v="ARIA-PONOROGO_ASAHAN TG3695_15000" u="1"/>
        <s v="ANEKA-JEPARA_ASAHAN 8816 (48)_84000" u="1"/>
        <s v="ANEKA-JEPARA_ASAHAN 8608_24000" u="1"/>
        <s v="PRIMA-LASEM_TAS KARUNG 60X45_240000" u="1"/>
        <s v="PRIMA-LASEM_TAS KARUNG 70X53_290000" u="1"/>
        <s v="PANTES-PURWOREJO_TAS KARUNG 60X70_300000" u="1"/>
        <s v="SINAR KONDANG-PURWOREJO_TAS KARUNG 60X45_180000" u="1"/>
        <s v="SINAR KONDANG-PURWOREJO_TAS KARUNG 60X70_225000" u="1"/>
        <s v="SINAR KONDANG-PURWOREJO_TAS KARUNG 50X35_135000" u="1"/>
        <s v="SINAR KONDANG-PURWOREJO_TAS KARUNG 55X65_200000" u="1"/>
        <s v="MUDA JAYA-PURWOREJO_MAP JALA KCG 2 A5 ENTER 355-2 B_95000" u="1"/>
        <s v="MUDA JAYA-PURWOREJO_MAP JALA KCG 2 A5 ENTER 355-2 K_95000" u="1"/>
        <s v="MUDA JAYA-PURWOREJO_ASAHAN TOPLES 158 SANRIO_75000" u="1"/>
        <s v="MUDA JAYA-PURWOREJO_ASAHAN TOPLES 623 KUROMI_100000" u="1"/>
        <s v="MUDA JAYA-PURWOREJO_ASAHAN DMS 038_2000" u="1"/>
        <s v="MUDA JAYA-PURWOREJO_ASAHAN TG3086A_17500" u="1"/>
        <s v="MUDA JAYA-PURWOREJO_ASAHAN 814_25000" u="1"/>
        <s v="GLORIA-BLITAR_TAS KARUNG 45X50_166000" u="1"/>
        <s v="GLORIA-BLITAR_TAS KARUNG 50X55_195000" u="1"/>
        <s v="INDOGLOBAL-PATI_ASAHAN DY 393 B_18000" u="1"/>
        <s v="INDOGLOBAL-PATI_ASAHAN 395 B_18000" u="1"/>
        <s v="MUBAROK-MRANGGEN_PENSIL TUKANG GW CARPENTER 500_240000" u="1"/>
        <s v="MUBAROK-MRANGGEN_BP GEL DT-236_1500" u="1"/>
        <s v="PANTES-PLERET, BANTUL_TAS KARUNG 50X35_180000" u="1"/>
        <s v="PANTES-PLERET, BANTUL_ASAHAN TOPLES 623 KUROMI_105000" u="1"/>
        <s v="PANTES-PLERET, BANTUL_ASAHAN TG3086A_18500" u="1"/>
        <s v="PANTES-PLERET, BANTUL_ASAHAN 7712_15000" u="1"/>
        <s v="PANTES-PLERET, BANTUL_ASAHAN 814_25000" u="1"/>
        <s v="SISWA-MUNTILAN_MAP FILE RESLETING B A6 _52500" u="1"/>
        <s v="SISWA-MUNTILAN_ASAHAN TOPLES 158 SANRIO_75000" u="1"/>
        <s v="SISWA-MUNTILAN_ASAHAN 8817 (40)_70000" u="1"/>
        <s v="SISWA-MUNTILAN_ASAHAN 8816 (48)_80000" u="1"/>
        <s v="SISWA-MUNTILAN_ASAHAN 655_24000" u="1"/>
        <s v="SISWA-MUNTILAN_BP GEL 8807_13500" u="1"/>
        <s v="SISWA-MUNTILAN_BOX FILE KANCING  LIPAT ENTER HITAM_160000" u="1"/>
        <s v="SISWA-MUNTILAN_GARISAN BESI 30CM GLITER HS 1906 (9030)_6250" u="1"/>
        <s v="LANTIKYA-JOMBANG_ASAHAN 8817 (40)_70000" u="1"/>
        <s v="LANTIKYA-JOMBANG_ASAHAN 8816 (48)_84000" u="1"/>
        <s v="LESTARI ADHI-MUNTILAN_ASAHAN TOPLES 158 SANRIO_75000" u="1"/>
        <s v="LESTARI ADHI-MUNTILAN_ASAHAN TOPLES 623 KUROMI_100000" u="1"/>
        <s v="LESTARI ADHI-MUNTILAN_MAP AMPLOP MICROTOP DATA F 53_22500" u="1"/>
        <s v="PANTES-BANTUL_TAS KARUNG 70X70_375000" u="1"/>
        <s v="PANTES-BANTUL_TAS KARUNG 50X35_180000" u="1"/>
        <s v="PANDA-TEMANGGUNG_GARISAN 1105 30CM BT 21_18000" u="1"/>
        <s v="MANGGALAM-SUKOHARJO_ASAHAN 8816 (48)_84000" u="1"/>
        <s v="MANGGALAM-SUKOHARJO_ASAHAN 8817 (40)_70000" u="1"/>
        <s v="MANGGALAM-SUKOHARJO_PENSIL TUKANG GW CARPENTER 500_240000" u="1"/>
        <s v="MANGGALAM-SUKOHARJO_TAS KARUNG 50X55_208000" u="1"/>
        <s v="MANGGALAM-SUKOHARJO_TAS KARUNG 55X65_246000" u="1"/>
        <s v="MANGGALAM-SUKOHARJO_TAS KARUNG 60X45_240000" u="1"/>
        <s v="MANGGALAM-SUKOHARJO_TAS KARUNG 70X70_315000" u="1"/>
        <s v="MANGGALAM-SUKOHARJO_TAS KARUNG 60X70_290000" u="1"/>
        <s v="RAMAI-UNGARAN_ASAHAN 722B_16500" u="1"/>
        <s v="RAMAI-UNGARAN_GARISAN 308_1150" u="1"/>
        <s v="DOREMI-TEMANGGUNG_TAS KARUNG 50X35_180000" u="1"/>
        <s v="TERMINAL 2-CIREBON_TAS KARUNG 55X65_275000" u="1"/>
        <s v="TERMINAL 2-CIREBON_TAS KARUNG 70X53_290000" u="1"/>
        <s v="GANGGA-WONOSOBO_ASAHAN 8816 (48)_84000" u="1"/>
        <s v="SISWA-WONOSOBO_ASAHAN 8816 (48)_72000" u="1"/>
        <s v="SISWA-WONOSOBO_ASAHAN 8817 (40)_60000" u="1"/>
        <s v="SISWA-WONOSOBO_ASAHAN TOPLES 623 KUROMI_85000" u="1"/>
        <s v="JENDELA-KLATEN_TAS TALI GG-03 BESAR GLITTER_135000" u="1"/>
        <m u="1"/>
      </sharedItems>
    </cacheField>
    <cacheField name="COUNT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 pivotCacheId="115517001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535.488676851855" createdVersion="5" refreshedVersion="8" minRefreshableVersion="3" recordCount="998" xr:uid="{00000000-000A-0000-FFFF-FFFF00000000}">
  <cacheSource type="worksheet">
    <worksheetSource name="Table1"/>
  </cacheSource>
  <cacheFields count="43">
    <cacheField name="//DBS" numFmtId="0">
      <sharedItems containsMixedTypes="1" containsNumber="1" containsInteger="1" minValue="14" maxValue="3286"/>
    </cacheField>
    <cacheField name="ENTRYID" numFmtId="0">
      <sharedItems containsMixedTypes="1" containsNumber="1" containsInteger="1" minValue="1" maxValue="8103" count="8000">
        <n v="1"/>
        <s v=""/>
        <n v="3"/>
        <n v="5"/>
        <n v="7"/>
        <n v="9"/>
        <n v="11"/>
        <n v="12"/>
        <n v="13"/>
        <n v="15"/>
        <n v="17"/>
        <n v="18"/>
        <n v="19"/>
        <n v="21"/>
        <n v="22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8"/>
        <n v="59"/>
        <n v="60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2"/>
        <n v="183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1"/>
        <n v="232"/>
        <n v="233"/>
        <n v="234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1"/>
        <n v="352"/>
        <n v="354"/>
        <n v="356"/>
        <n v="358"/>
        <n v="359"/>
        <n v="360"/>
        <n v="361"/>
        <n v="362"/>
        <n v="363"/>
        <n v="364"/>
        <n v="365"/>
        <n v="367"/>
        <n v="369"/>
        <n v="370"/>
        <n v="371"/>
        <n v="372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1"/>
        <n v="393"/>
        <n v="395"/>
        <n v="396"/>
        <n v="397"/>
        <n v="398"/>
        <n v="399"/>
        <n v="400"/>
        <n v="402"/>
        <n v="403"/>
        <n v="404"/>
        <n v="405"/>
        <n v="406"/>
        <n v="407"/>
        <n v="408"/>
        <n v="409"/>
        <n v="410"/>
        <n v="411"/>
        <n v="412"/>
        <n v="413"/>
        <n v="415"/>
        <n v="416"/>
        <n v="417"/>
        <n v="418"/>
        <n v="419"/>
        <n v="420"/>
        <n v="421"/>
        <n v="423"/>
        <n v="425"/>
        <n v="426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2"/>
        <n v="463"/>
        <n v="464"/>
        <n v="465"/>
        <n v="466"/>
        <n v="467"/>
        <n v="468"/>
        <n v="469"/>
        <n v="471"/>
        <n v="472"/>
        <n v="474"/>
        <n v="476"/>
        <n v="478"/>
        <n v="479"/>
        <n v="481"/>
        <n v="483"/>
        <n v="485"/>
        <n v="487"/>
        <n v="489"/>
        <n v="491"/>
        <n v="493"/>
        <n v="494"/>
        <n v="496"/>
        <n v="497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6"/>
        <n v="517"/>
        <n v="518"/>
        <n v="519"/>
        <n v="520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6"/>
        <n v="557"/>
        <n v="558"/>
        <n v="560"/>
        <n v="561"/>
        <n v="562"/>
        <n v="564"/>
        <n v="565"/>
        <n v="566"/>
        <n v="567"/>
        <n v="569"/>
        <n v="570"/>
        <n v="571"/>
        <n v="573"/>
        <n v="575"/>
        <n v="576"/>
        <n v="577"/>
        <n v="578"/>
        <n v="579"/>
        <n v="581"/>
        <n v="582"/>
        <n v="583"/>
        <n v="584"/>
        <n v="585"/>
        <n v="586"/>
        <n v="587"/>
        <n v="588"/>
        <n v="589"/>
        <n v="591"/>
        <n v="592"/>
        <n v="593"/>
        <n v="595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4"/>
        <n v="616"/>
        <n v="617"/>
        <n v="618"/>
        <n v="619"/>
        <n v="620"/>
        <n v="621"/>
        <n v="622"/>
        <n v="623"/>
        <n v="624"/>
        <n v="625"/>
        <n v="626"/>
        <n v="627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6"/>
        <n v="647"/>
        <n v="648"/>
        <n v="649"/>
        <n v="650"/>
        <n v="651"/>
        <n v="652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40"/>
        <n v="741"/>
        <n v="742"/>
        <n v="743"/>
        <n v="744"/>
        <n v="745"/>
        <n v="747"/>
        <n v="749"/>
        <n v="750"/>
        <n v="752"/>
        <n v="754"/>
        <n v="755"/>
        <n v="757"/>
        <n v="758"/>
        <n v="759"/>
        <n v="760"/>
        <n v="2" u="1"/>
        <n v="4" u="1"/>
        <n v="6" u="1"/>
        <n v="8" u="1"/>
        <n v="10" u="1"/>
        <n v="14" u="1"/>
        <n v="16" u="1"/>
        <n v="20" u="1"/>
        <n v="23" u="1"/>
        <n v="40" u="1"/>
        <n v="57" u="1"/>
        <n v="78" u="1"/>
        <n v="95" u="1"/>
        <n v="112" u="1"/>
        <n v="129" u="1"/>
        <n v="147" u="1"/>
        <n v="164" u="1"/>
        <n v="181" u="1"/>
        <n v="184" u="1"/>
        <n v="198" u="1"/>
        <n v="214" u="1"/>
        <n v="230" u="1"/>
        <n v="235" u="1"/>
        <n v="252" u="1"/>
        <n v="269" u="1"/>
        <n v="286" u="1"/>
        <n v="301" u="1"/>
        <n v="318" u="1"/>
        <n v="334" u="1"/>
        <n v="350" u="1"/>
        <n v="353" u="1"/>
        <n v="355" u="1"/>
        <n v="357" u="1"/>
        <n v="368" u="1"/>
        <n v="373" u="1"/>
        <n v="390" u="1"/>
        <n v="392" u="1"/>
        <n v="394" u="1"/>
        <n v="401" u="1"/>
        <n v="414" u="1"/>
        <n v="422" u="1"/>
        <n v="424" u="1"/>
        <n v="427" u="1"/>
        <n v="444" u="1"/>
        <n v="461" u="1"/>
        <n v="470" u="1"/>
        <n v="475" u="1"/>
        <n v="477" u="1"/>
        <n v="480" u="1"/>
        <n v="482" u="1"/>
        <n v="484" u="1"/>
        <n v="486" u="1"/>
        <n v="490" u="1"/>
        <n v="492" u="1"/>
        <n v="495" u="1"/>
        <n v="498" u="1"/>
        <n v="515" u="1"/>
        <n v="538" u="1"/>
        <n v="555" u="1"/>
        <n v="559" u="1"/>
        <n v="563" u="1"/>
        <n v="568" u="1"/>
        <n v="572" u="1"/>
        <n v="580" u="1"/>
        <n v="590" u="1"/>
        <n v="594" u="1"/>
        <n v="596" u="1"/>
        <n v="613" u="1"/>
        <n v="615" u="1"/>
        <n v="628" u="1"/>
        <n v="645" u="1"/>
        <n v="653" u="1"/>
        <n v="670" u="1"/>
        <n v="688" u="1"/>
        <n v="705" u="1"/>
        <n v="746" u="1"/>
        <n v="748" u="1"/>
        <n v="751" u="1"/>
        <n v="753" u="1"/>
        <n v="761" u="1"/>
        <n v="762" u="1"/>
        <n v="763" u="1"/>
        <n v="764" u="1"/>
        <n v="765" u="1"/>
        <n v="766" u="1"/>
        <n v="767" u="1"/>
        <n v="768" u="1"/>
        <n v="769" u="1"/>
        <n v="770" u="1"/>
        <n v="771" u="1"/>
        <n v="772" u="1"/>
        <n v="773" u="1"/>
        <n v="775" u="1"/>
        <n v="776" u="1"/>
        <n v="777" u="1"/>
        <n v="778" u="1"/>
        <n v="779" u="1"/>
        <n v="780" u="1"/>
        <n v="781" u="1"/>
        <n v="782" u="1"/>
        <n v="783" u="1"/>
        <n v="784" u="1"/>
        <n v="785" u="1"/>
        <n v="786" u="1"/>
        <n v="787" u="1"/>
        <n v="788" u="1"/>
        <n v="789" u="1"/>
        <n v="790" u="1"/>
        <n v="792" u="1"/>
        <n v="794" u="1"/>
        <n v="795" u="1"/>
        <n v="796" u="1"/>
        <n v="797" u="1"/>
        <n v="798" u="1"/>
        <n v="799" u="1"/>
        <n v="800" u="1"/>
        <n v="801" u="1"/>
        <n v="802" u="1"/>
        <n v="803" u="1"/>
        <n v="804" u="1"/>
        <n v="805" u="1"/>
        <n v="806" u="1"/>
        <n v="807" u="1"/>
        <n v="808" u="1"/>
        <n v="810" u="1"/>
        <n v="811" u="1"/>
        <n v="812" u="1"/>
        <n v="813" u="1"/>
        <n v="814" u="1"/>
        <n v="815" u="1"/>
        <n v="816" u="1"/>
        <n v="817" u="1"/>
        <n v="818" u="1"/>
        <n v="819" u="1"/>
        <n v="820" u="1"/>
        <n v="821" u="1"/>
        <n v="822" u="1"/>
        <n v="823" u="1"/>
        <n v="824" u="1"/>
        <n v="825" u="1"/>
        <n v="827" u="1"/>
        <n v="828" u="1"/>
        <n v="829" u="1"/>
        <n v="830" u="1"/>
        <n v="831" u="1"/>
        <n v="832" u="1"/>
        <n v="833" u="1"/>
        <n v="834" u="1"/>
        <n v="835" u="1"/>
        <n v="836" u="1"/>
        <n v="837" u="1"/>
        <n v="838" u="1"/>
        <n v="839" u="1"/>
        <n v="840" u="1"/>
        <n v="842" u="1"/>
        <n v="843" u="1"/>
        <n v="844" u="1"/>
        <n v="845" u="1"/>
        <n v="846" u="1"/>
        <n v="847" u="1"/>
        <n v="848" u="1"/>
        <n v="849" u="1"/>
        <n v="850" u="1"/>
        <n v="851" u="1"/>
        <n v="852" u="1"/>
        <n v="853" u="1"/>
        <n v="854" u="1"/>
        <n v="855" u="1"/>
        <n v="856" u="1"/>
        <n v="858" u="1"/>
        <n v="859" u="1"/>
        <n v="860" u="1"/>
        <n v="861" u="1"/>
        <n v="862" u="1"/>
        <n v="863" u="1"/>
        <n v="864" u="1"/>
        <n v="865" u="1"/>
        <n v="866" u="1"/>
        <n v="867" u="1"/>
        <n v="868" u="1"/>
        <n v="869" u="1"/>
        <n v="870" u="1"/>
        <n v="871" u="1"/>
        <n v="873" u="1"/>
        <n v="874" u="1"/>
        <n v="875" u="1"/>
        <n v="876" u="1"/>
        <n v="877" u="1"/>
        <n v="878" u="1"/>
        <n v="879" u="1"/>
        <n v="880" u="1"/>
        <n v="881" u="1"/>
        <n v="882" u="1"/>
        <n v="883" u="1"/>
        <n v="884" u="1"/>
        <n v="885" u="1"/>
        <n v="886" u="1"/>
        <n v="887" u="1"/>
        <n v="889" u="1"/>
        <n v="890" u="1"/>
        <n v="891" u="1"/>
        <n v="892" u="1"/>
        <n v="893" u="1"/>
        <n v="894" u="1"/>
        <n v="895" u="1"/>
        <n v="896" u="1"/>
        <n v="897" u="1"/>
        <n v="898" u="1"/>
        <n v="899" u="1"/>
        <n v="900" u="1"/>
        <n v="902" u="1"/>
        <n v="903" u="1"/>
        <n v="904" u="1"/>
        <n v="905" u="1"/>
        <n v="906" u="1"/>
        <n v="907" u="1"/>
        <n v="908" u="1"/>
        <n v="910" u="1"/>
        <n v="911" u="1"/>
        <n v="912" u="1"/>
        <n v="913" u="1"/>
        <n v="914" u="1"/>
        <n v="915" u="1"/>
        <n v="916" u="1"/>
        <n v="918" u="1"/>
        <n v="919" u="1"/>
        <n v="920" u="1"/>
        <n v="921" u="1"/>
        <n v="922" u="1"/>
        <n v="923" u="1"/>
        <n v="924" u="1"/>
        <n v="925" u="1"/>
        <n v="926" u="1"/>
        <n v="927" u="1"/>
        <n v="928" u="1"/>
        <n v="929" u="1"/>
        <n v="930" u="1"/>
        <n v="931" u="1"/>
        <n v="933" u="1"/>
        <n v="935" u="1"/>
        <n v="937" u="1"/>
        <n v="938" u="1"/>
        <n v="939" u="1"/>
        <n v="940" u="1"/>
        <n v="942" u="1"/>
        <n v="943" u="1"/>
        <n v="945" u="1"/>
        <n v="946" u="1"/>
        <n v="947" u="1"/>
        <n v="948" u="1"/>
        <n v="949" u="1"/>
        <n v="951" u="1"/>
        <n v="952" u="1"/>
        <n v="953" u="1"/>
        <n v="954" u="1"/>
        <n v="955" u="1"/>
        <n v="957" u="1"/>
        <n v="959" u="1"/>
        <n v="960" u="1"/>
        <n v="962" u="1"/>
        <n v="963" u="1"/>
        <n v="965" u="1"/>
        <n v="967" u="1"/>
        <n v="968" u="1"/>
        <n v="969" u="1"/>
        <n v="970" u="1"/>
        <n v="971" u="1"/>
        <n v="972" u="1"/>
        <n v="973" u="1"/>
        <n v="974" u="1"/>
        <n v="975" u="1"/>
        <n v="976" u="1"/>
        <n v="977" u="1"/>
        <n v="978" u="1"/>
        <n v="979" u="1"/>
        <n v="981" u="1"/>
        <n v="982" u="1"/>
        <n v="983" u="1"/>
        <n v="984" u="1"/>
        <n v="985" u="1"/>
        <n v="986" u="1"/>
        <n v="987" u="1"/>
        <n v="988" u="1"/>
        <n v="989" u="1"/>
        <n v="990" u="1"/>
        <n v="991" u="1"/>
        <n v="993" u="1"/>
        <n v="995" u="1"/>
        <n v="996" u="1"/>
        <n v="998" u="1"/>
        <n v="999" u="1"/>
        <n v="1000" u="1"/>
        <n v="1001" u="1"/>
        <n v="1002" u="1"/>
        <n v="1003" u="1"/>
        <n v="1004" u="1"/>
        <n v="1005" u="1"/>
        <n v="1006" u="1"/>
        <n v="1007" u="1"/>
        <n v="1008" u="1"/>
        <n v="1009" u="1"/>
        <n v="1010" u="1"/>
        <n v="1011" u="1"/>
        <n v="1012" u="1"/>
        <n v="1013" u="1"/>
        <n v="1015" u="1"/>
        <n v="1016" u="1"/>
        <n v="1017" u="1"/>
        <n v="1018" u="1"/>
        <n v="1019" u="1"/>
        <n v="1020" u="1"/>
        <n v="1021" u="1"/>
        <n v="1022" u="1"/>
        <n v="1024" u="1"/>
        <n v="1025" u="1"/>
        <n v="1026" u="1"/>
        <n v="1027" u="1"/>
        <n v="1029" u="1"/>
        <n v="1031" u="1"/>
        <n v="1032" u="1"/>
        <n v="1033" u="1"/>
        <n v="1034" u="1"/>
        <n v="1035" u="1"/>
        <n v="1036" u="1"/>
        <n v="1037" u="1"/>
        <n v="1038" u="1"/>
        <n v="1039" u="1"/>
        <n v="1040" u="1"/>
        <n v="1041" u="1"/>
        <n v="1042" u="1"/>
        <n v="1043" u="1"/>
        <n v="1044" u="1"/>
        <n v="1046" u="1"/>
        <n v="1047" u="1"/>
        <n v="1048" u="1"/>
        <n v="1049" u="1"/>
        <n v="1050" u="1"/>
        <n v="1051" u="1"/>
        <n v="1052" u="1"/>
        <n v="1053" u="1"/>
        <n v="1054" u="1"/>
        <n v="1055" u="1"/>
        <n v="1056" u="1"/>
        <n v="1057" u="1"/>
        <n v="1058" u="1"/>
        <n v="1059" u="1"/>
        <n v="1060" u="1"/>
        <n v="1061" u="1"/>
        <n v="1063" u="1"/>
        <n v="1064" u="1"/>
        <n v="1065" u="1"/>
        <n v="1066" u="1"/>
        <n v="1067" u="1"/>
        <n v="1068" u="1"/>
        <n v="1070" u="1"/>
        <n v="1072" u="1"/>
        <n v="1073" u="1"/>
        <n v="1074" u="1"/>
        <n v="1075" u="1"/>
        <n v="1076" u="1"/>
        <n v="1077" u="1"/>
        <n v="1078" u="1"/>
        <n v="1079" u="1"/>
        <n v="1080" u="1"/>
        <n v="1081" u="1"/>
        <n v="1082" u="1"/>
        <n v="1083" u="1"/>
        <n v="1084" u="1"/>
        <n v="1085" u="1"/>
        <n v="1086" u="1"/>
        <n v="1087" u="1"/>
        <n v="1089" u="1"/>
        <n v="1090" u="1"/>
        <n v="1091" u="1"/>
        <n v="1092" u="1"/>
        <n v="1093" u="1"/>
        <n v="1094" u="1"/>
        <n v="1095" u="1"/>
        <n v="1096" u="1"/>
        <n v="1097" u="1"/>
        <n v="1098" u="1"/>
        <n v="1100" u="1"/>
        <n v="1101" u="1"/>
        <n v="1102" u="1"/>
        <n v="1103" u="1"/>
        <n v="1104" u="1"/>
        <n v="1105" u="1"/>
        <n v="1106" u="1"/>
        <n v="1107" u="1"/>
        <n v="1109" u="1"/>
        <n v="1110" u="1"/>
        <n v="1111" u="1"/>
        <n v="1112" u="1"/>
        <n v="1113" u="1"/>
        <n v="1114" u="1"/>
        <n v="1115" u="1"/>
        <n v="1117" u="1"/>
        <n v="1119" u="1"/>
        <n v="1121" u="1"/>
        <n v="1122" u="1"/>
        <n v="1123" u="1"/>
        <n v="1124" u="1"/>
        <n v="1126" u="1"/>
        <n v="1127" u="1"/>
        <n v="1128" u="1"/>
        <n v="1129" u="1"/>
        <n v="1130" u="1"/>
        <n v="1131" u="1"/>
        <n v="1132" u="1"/>
        <n v="1133" u="1"/>
        <n v="1134" u="1"/>
        <n v="1135" u="1"/>
        <n v="1136" u="1"/>
        <n v="1137" u="1"/>
        <n v="1138" u="1"/>
        <n v="1139" u="1"/>
        <n v="1140" u="1"/>
        <n v="1141" u="1"/>
        <n v="1143" u="1"/>
        <n v="1144" u="1"/>
        <n v="1145" u="1"/>
        <n v="1146" u="1"/>
        <n v="1147" u="1"/>
        <n v="1148" u="1"/>
        <n v="1149" u="1"/>
        <n v="1150" u="1"/>
        <n v="1151" u="1"/>
        <n v="1152" u="1"/>
        <n v="1153" u="1"/>
        <n v="1154" u="1"/>
        <n v="1155" u="1"/>
        <n v="1156" u="1"/>
        <n v="1157" u="1"/>
        <n v="1158" u="1"/>
        <n v="1160" u="1"/>
        <n v="1161" u="1"/>
        <n v="1162" u="1"/>
        <n v="1163" u="1"/>
        <n v="1164" u="1"/>
        <n v="1165" u="1"/>
        <n v="1166" u="1"/>
        <n v="1167" u="1"/>
        <n v="1168" u="1"/>
        <n v="1169" u="1"/>
        <n v="1170" u="1"/>
        <n v="1171" u="1"/>
        <n v="1172" u="1"/>
        <n v="1173" u="1"/>
        <n v="1174" u="1"/>
        <n v="1175" u="1"/>
        <n v="1177" u="1"/>
        <n v="1178" u="1"/>
        <n v="1179" u="1"/>
        <n v="1180" u="1"/>
        <n v="1181" u="1"/>
        <n v="1182" u="1"/>
        <n v="1183" u="1"/>
        <n v="1184" u="1"/>
        <n v="1185" u="1"/>
        <n v="1186" u="1"/>
        <n v="1187" u="1"/>
        <n v="1188" u="1"/>
        <n v="1189" u="1"/>
        <n v="1190" u="1"/>
        <n v="1191" u="1"/>
        <n v="1192" u="1"/>
        <n v="1194" u="1"/>
        <n v="1195" u="1"/>
        <n v="1196" u="1"/>
        <n v="1197" u="1"/>
        <n v="1198" u="1"/>
        <n v="1199" u="1"/>
        <n v="1200" u="1"/>
        <n v="1201" u="1"/>
        <n v="1202" u="1"/>
        <n v="1203" u="1"/>
        <n v="1204" u="1"/>
        <n v="1205" u="1"/>
        <n v="1206" u="1"/>
        <n v="1207" u="1"/>
        <n v="1208" u="1"/>
        <n v="1209" u="1"/>
        <n v="1211" u="1"/>
        <n v="1212" u="1"/>
        <n v="1213" u="1"/>
        <n v="1214" u="1"/>
        <n v="1215" u="1"/>
        <n v="1216" u="1"/>
        <n v="1217" u="1"/>
        <n v="1218" u="1"/>
        <n v="1219" u="1"/>
        <n v="1220" u="1"/>
        <n v="1221" u="1"/>
        <n v="1222" u="1"/>
        <n v="1223" u="1"/>
        <n v="1224" u="1"/>
        <n v="1225" u="1"/>
        <n v="1226" u="1"/>
        <n v="1228" u="1"/>
        <n v="1229" u="1"/>
        <n v="1230" u="1"/>
        <n v="1231" u="1"/>
        <n v="1232" u="1"/>
        <n v="1233" u="1"/>
        <n v="1234" u="1"/>
        <n v="1235" u="1"/>
        <n v="1236" u="1"/>
        <n v="1237" u="1"/>
        <n v="1238" u="1"/>
        <n v="1239" u="1"/>
        <n v="1240" u="1"/>
        <n v="1241" u="1"/>
        <n v="1242" u="1"/>
        <n v="1243" u="1"/>
        <n v="1245" u="1"/>
        <n v="1246" u="1"/>
        <n v="1247" u="1"/>
        <n v="1248" u="1"/>
        <n v="1249" u="1"/>
        <n v="1250" u="1"/>
        <n v="1251" u="1"/>
        <n v="1252" u="1"/>
        <n v="1253" u="1"/>
        <n v="1254" u="1"/>
        <n v="1255" u="1"/>
        <n v="1256" u="1"/>
        <n v="1257" u="1"/>
        <n v="1258" u="1"/>
        <n v="1259" u="1"/>
        <n v="1260" u="1"/>
        <n v="1262" u="1"/>
        <n v="1263" u="1"/>
        <n v="1264" u="1"/>
        <n v="1265" u="1"/>
        <n v="1266" u="1"/>
        <n v="1267" u="1"/>
        <n v="1268" u="1"/>
        <n v="1269" u="1"/>
        <n v="1270" u="1"/>
        <n v="1271" u="1"/>
        <n v="1272" u="1"/>
        <n v="1273" u="1"/>
        <n v="1274" u="1"/>
        <n v="1275" u="1"/>
        <n v="1276" u="1"/>
        <n v="1277" u="1"/>
        <n v="1279" u="1"/>
        <n v="1280" u="1"/>
        <n v="1281" u="1"/>
        <n v="1282" u="1"/>
        <n v="1283" u="1"/>
        <n v="1284" u="1"/>
        <n v="1285" u="1"/>
        <n v="1286" u="1"/>
        <n v="1287" u="1"/>
        <n v="1288" u="1"/>
        <n v="1289" u="1"/>
        <n v="1290" u="1"/>
        <n v="1291" u="1"/>
        <n v="1292" u="1"/>
        <n v="1293" u="1"/>
        <n v="1294" u="1"/>
        <n v="1296" u="1"/>
        <n v="1297" u="1"/>
        <n v="1298" u="1"/>
        <n v="1299" u="1"/>
        <n v="1300" u="1"/>
        <n v="1301" u="1"/>
        <n v="1302" u="1"/>
        <n v="1303" u="1"/>
        <n v="1304" u="1"/>
        <n v="1305" u="1"/>
        <n v="1306" u="1"/>
        <n v="1307" u="1"/>
        <n v="1308" u="1"/>
        <n v="1309" u="1"/>
        <n v="1310" u="1"/>
        <n v="1311" u="1"/>
        <n v="1313" u="1"/>
        <n v="1314" u="1"/>
        <n v="1315" u="1"/>
        <n v="1316" u="1"/>
        <n v="1317" u="1"/>
        <n v="1319" u="1"/>
        <n v="1320" u="1"/>
        <n v="1321" u="1"/>
        <n v="1322" u="1"/>
        <n v="1323" u="1"/>
        <n v="1324" u="1"/>
        <n v="1325" u="1"/>
        <n v="1326" u="1"/>
        <n v="1327" u="1"/>
        <n v="1328" u="1"/>
        <n v="1329" u="1"/>
        <n v="1330" u="1"/>
        <n v="1331" u="1"/>
        <n v="1332" u="1"/>
        <n v="1333" u="1"/>
        <n v="1335" u="1"/>
        <n v="1336" u="1"/>
        <n v="1337" u="1"/>
        <n v="1338" u="1"/>
        <n v="1339" u="1"/>
        <n v="1340" u="1"/>
        <n v="1341" u="1"/>
        <n v="1342" u="1"/>
        <n v="1343" u="1"/>
        <n v="1344" u="1"/>
        <n v="1345" u="1"/>
        <n v="1346" u="1"/>
        <n v="1347" u="1"/>
        <n v="1348" u="1"/>
        <n v="1349" u="1"/>
        <n v="1350" u="1"/>
        <n v="1352" u="1"/>
        <n v="1353" u="1"/>
        <n v="1354" u="1"/>
        <n v="1355" u="1"/>
        <n v="1356" u="1"/>
        <n v="1357" u="1"/>
        <n v="1358" u="1"/>
        <n v="1359" u="1"/>
        <n v="1360" u="1"/>
        <n v="1361" u="1"/>
        <n v="1362" u="1"/>
        <n v="1363" u="1"/>
        <n v="1364" u="1"/>
        <n v="1365" u="1"/>
        <n v="1366" u="1"/>
        <n v="1367" u="1"/>
        <n v="1369" u="1"/>
        <n v="1370" u="1"/>
        <n v="1371" u="1"/>
        <n v="1372" u="1"/>
        <n v="1373" u="1"/>
        <n v="1374" u="1"/>
        <n v="1375" u="1"/>
        <n v="1376" u="1"/>
        <n v="1377" u="1"/>
        <n v="1378" u="1"/>
        <n v="1379" u="1"/>
        <n v="1380" u="1"/>
        <n v="1381" u="1"/>
        <n v="1382" u="1"/>
        <n v="1383" u="1"/>
        <n v="1384" u="1"/>
        <n v="1386" u="1"/>
        <n v="1387" u="1"/>
        <n v="1388" u="1"/>
        <n v="1389" u="1"/>
        <n v="1390" u="1"/>
        <n v="1391" u="1"/>
        <n v="1392" u="1"/>
        <n v="1393" u="1"/>
        <n v="1394" u="1"/>
        <n v="1395" u="1"/>
        <n v="1396" u="1"/>
        <n v="1397" u="1"/>
        <n v="1398" u="1"/>
        <n v="1399" u="1"/>
        <n v="1400" u="1"/>
        <n v="1401" u="1"/>
        <n v="1403" u="1"/>
        <n v="1404" u="1"/>
        <n v="1405" u="1"/>
        <n v="1406" u="1"/>
        <n v="1407" u="1"/>
        <n v="1408" u="1"/>
        <n v="1409" u="1"/>
        <n v="1410" u="1"/>
        <n v="1411" u="1"/>
        <n v="1412" u="1"/>
        <n v="1413" u="1"/>
        <n v="1414" u="1"/>
        <n v="1415" u="1"/>
        <n v="1416" u="1"/>
        <n v="1417" u="1"/>
        <n v="1418" u="1"/>
        <n v="1420" u="1"/>
        <n v="1421" u="1"/>
        <n v="1422" u="1"/>
        <n v="1423" u="1"/>
        <n v="1424" u="1"/>
        <n v="1425" u="1"/>
        <n v="1426" u="1"/>
        <n v="1427" u="1"/>
        <n v="1428" u="1"/>
        <n v="1429" u="1"/>
        <n v="1430" u="1"/>
        <n v="1431" u="1"/>
        <n v="1432" u="1"/>
        <n v="1433" u="1"/>
        <n v="1434" u="1"/>
        <n v="1435" u="1"/>
        <n v="1437" u="1"/>
        <n v="1438" u="1"/>
        <n v="1439" u="1"/>
        <n v="1440" u="1"/>
        <n v="1441" u="1"/>
        <n v="1442" u="1"/>
        <n v="1444" u="1"/>
        <n v="1445" u="1"/>
        <n v="1446" u="1"/>
        <n v="1447" u="1"/>
        <n v="1448" u="1"/>
        <n v="1449" u="1"/>
        <n v="1450" u="1"/>
        <n v="1451" u="1"/>
        <n v="1452" u="1"/>
        <n v="1453" u="1"/>
        <n v="1454" u="1"/>
        <n v="1455" u="1"/>
        <n v="1456" u="1"/>
        <n v="1457" u="1"/>
        <n v="1458" u="1"/>
        <n v="1459" u="1"/>
        <n v="1461" u="1"/>
        <n v="1462" u="1"/>
        <n v="1463" u="1"/>
        <n v="1464" u="1"/>
        <n v="1465" u="1"/>
        <n v="1466" u="1"/>
        <n v="1467" u="1"/>
        <n v="1468" u="1"/>
        <n v="1469" u="1"/>
        <n v="1470" u="1"/>
        <n v="1471" u="1"/>
        <n v="1472" u="1"/>
        <n v="1473" u="1"/>
        <n v="1474" u="1"/>
        <n v="1475" u="1"/>
        <n v="1476" u="1"/>
        <n v="1478" u="1"/>
        <n v="1479" u="1"/>
        <n v="1480" u="1"/>
        <n v="1481" u="1"/>
        <n v="1482" u="1"/>
        <n v="1483" u="1"/>
        <n v="1484" u="1"/>
        <n v="1485" u="1"/>
        <n v="1486" u="1"/>
        <n v="1487" u="1"/>
        <n v="1488" u="1"/>
        <n v="1489" u="1"/>
        <n v="1490" u="1"/>
        <n v="1491" u="1"/>
        <n v="1492" u="1"/>
        <n v="1493" u="1"/>
        <n v="1495" u="1"/>
        <n v="1496" u="1"/>
        <n v="1497" u="1"/>
        <n v="1498" u="1"/>
        <n v="1499" u="1"/>
        <n v="1500" u="1"/>
        <n v="1501" u="1"/>
        <n v="1502" u="1"/>
        <n v="1503" u="1"/>
        <n v="1504" u="1"/>
        <n v="1505" u="1"/>
        <n v="1506" u="1"/>
        <n v="1507" u="1"/>
        <n v="1508" u="1"/>
        <n v="1509" u="1"/>
        <n v="1510" u="1"/>
        <n v="1512" u="1"/>
        <n v="1513" u="1"/>
        <n v="1514" u="1"/>
        <n v="1515" u="1"/>
        <n v="1516" u="1"/>
        <n v="1517" u="1"/>
        <n v="1518" u="1"/>
        <n v="1519" u="1"/>
        <n v="1520" u="1"/>
        <n v="1521" u="1"/>
        <n v="1522" u="1"/>
        <n v="1523" u="1"/>
        <n v="1524" u="1"/>
        <n v="1525" u="1"/>
        <n v="1526" u="1"/>
        <n v="1527" u="1"/>
        <n v="1529" u="1"/>
        <n v="1530" u="1"/>
        <n v="1531" u="1"/>
        <n v="1532" u="1"/>
        <n v="1533" u="1"/>
        <n v="1534" u="1"/>
        <n v="1535" u="1"/>
        <n v="1536" u="1"/>
        <n v="1537" u="1"/>
        <n v="1538" u="1"/>
        <n v="1539" u="1"/>
        <n v="1540" u="1"/>
        <n v="1541" u="1"/>
        <n v="1542" u="1"/>
        <n v="1543" u="1"/>
        <n v="1544" u="1"/>
        <n v="1546" u="1"/>
        <n v="1547" u="1"/>
        <n v="1548" u="1"/>
        <n v="1549" u="1"/>
        <n v="1550" u="1"/>
        <n v="1551" u="1"/>
        <n v="1552" u="1"/>
        <n v="1553" u="1"/>
        <n v="1554" u="1"/>
        <n v="1555" u="1"/>
        <n v="1556" u="1"/>
        <n v="1557" u="1"/>
        <n v="1558" u="1"/>
        <n v="1559" u="1"/>
        <n v="1560" u="1"/>
        <n v="1561" u="1"/>
        <n v="1563" u="1"/>
        <n v="1564" u="1"/>
        <n v="1565" u="1"/>
        <n v="1566" u="1"/>
        <n v="1567" u="1"/>
        <n v="1568" u="1"/>
        <n v="1569" u="1"/>
        <n v="1570" u="1"/>
        <n v="1571" u="1"/>
        <n v="1572" u="1"/>
        <n v="1573" u="1"/>
        <n v="1574" u="1"/>
        <n v="1575" u="1"/>
        <n v="1576" u="1"/>
        <n v="1577" u="1"/>
        <n v="1578" u="1"/>
        <n v="1580" u="1"/>
        <n v="1581" u="1"/>
        <n v="1582" u="1"/>
        <n v="1583" u="1"/>
        <n v="1584" u="1"/>
        <n v="1585" u="1"/>
        <n v="1586" u="1"/>
        <n v="1587" u="1"/>
        <n v="1588" u="1"/>
        <n v="1589" u="1"/>
        <n v="1590" u="1"/>
        <n v="1591" u="1"/>
        <n v="1592" u="1"/>
        <n v="1593" u="1"/>
        <n v="1594" u="1"/>
        <n v="1595" u="1"/>
        <n v="1597" u="1"/>
        <n v="1598" u="1"/>
        <n v="1599" u="1"/>
        <n v="1600" u="1"/>
        <n v="1601" u="1"/>
        <n v="1602" u="1"/>
        <n v="1603" u="1"/>
        <n v="1604" u="1"/>
        <n v="1605" u="1"/>
        <n v="1606" u="1"/>
        <n v="1607" u="1"/>
        <n v="1608" u="1"/>
        <n v="1609" u="1"/>
        <n v="1610" u="1"/>
        <n v="1611" u="1"/>
        <n v="1612" u="1"/>
        <n v="1614" u="1"/>
        <n v="1615" u="1"/>
        <n v="1616" u="1"/>
        <n v="1617" u="1"/>
        <n v="1618" u="1"/>
        <n v="1619" u="1"/>
        <n v="1620" u="1"/>
        <n v="1621" u="1"/>
        <n v="1622" u="1"/>
        <n v="1623" u="1"/>
        <n v="1624" u="1"/>
        <n v="1625" u="1"/>
        <n v="1626" u="1"/>
        <n v="1627" u="1"/>
        <n v="1628" u="1"/>
        <n v="1629" u="1"/>
        <n v="1631" u="1"/>
        <n v="1632" u="1"/>
        <n v="1633" u="1"/>
        <n v="1634" u="1"/>
        <n v="1635" u="1"/>
        <n v="1636" u="1"/>
        <n v="1637" u="1"/>
        <n v="1638" u="1"/>
        <n v="1639" u="1"/>
        <n v="1640" u="1"/>
        <n v="1641" u="1"/>
        <n v="1642" u="1"/>
        <n v="1643" u="1"/>
        <n v="1644" u="1"/>
        <n v="1645" u="1"/>
        <n v="1646" u="1"/>
        <n v="1648" u="1"/>
        <n v="1649" u="1"/>
        <n v="1650" u="1"/>
        <n v="1651" u="1"/>
        <n v="1652" u="1"/>
        <n v="1653" u="1"/>
        <n v="1654" u="1"/>
        <n v="1655" u="1"/>
        <n v="1656" u="1"/>
        <n v="1657" u="1"/>
        <n v="1658" u="1"/>
        <n v="1659" u="1"/>
        <n v="1660" u="1"/>
        <n v="1661" u="1"/>
        <n v="1662" u="1"/>
        <n v="1663" u="1"/>
        <n v="1665" u="1"/>
        <n v="1666" u="1"/>
        <n v="1667" u="1"/>
        <n v="1668" u="1"/>
        <n v="1669" u="1"/>
        <n v="1670" u="1"/>
        <n v="1671" u="1"/>
        <n v="1672" u="1"/>
        <n v="1673" u="1"/>
        <n v="1674" u="1"/>
        <n v="1675" u="1"/>
        <n v="1676" u="1"/>
        <n v="1677" u="1"/>
        <n v="1678" u="1"/>
        <n v="1679" u="1"/>
        <n v="1681" u="1"/>
        <n v="1682" u="1"/>
        <n v="1683" u="1"/>
        <n v="1684" u="1"/>
        <n v="1685" u="1"/>
        <n v="1686" u="1"/>
        <n v="1687" u="1"/>
        <n v="1688" u="1"/>
        <n v="1689" u="1"/>
        <n v="1690" u="1"/>
        <n v="1691" u="1"/>
        <n v="1692" u="1"/>
        <n v="1693" u="1"/>
        <n v="1694" u="1"/>
        <n v="1695" u="1"/>
        <n v="1696" u="1"/>
        <n v="1699" u="1"/>
        <n v="1700" u="1"/>
        <n v="1701" u="1"/>
        <n v="1702" u="1"/>
        <n v="1703" u="1"/>
        <n v="1704" u="1"/>
        <n v="1705" u="1"/>
        <n v="1706" u="1"/>
        <n v="1707" u="1"/>
        <n v="1708" u="1"/>
        <n v="1709" u="1"/>
        <n v="1710" u="1"/>
        <n v="1711" u="1"/>
        <n v="1712" u="1"/>
        <n v="1713" u="1"/>
        <n v="1714" u="1"/>
        <n v="1716" u="1"/>
        <n v="1717" u="1"/>
        <n v="1718" u="1"/>
        <n v="1719" u="1"/>
        <n v="1720" u="1"/>
        <n v="1721" u="1"/>
        <n v="1722" u="1"/>
        <n v="1723" u="1"/>
        <n v="1724" u="1"/>
        <n v="1725" u="1"/>
        <n v="1726" u="1"/>
        <n v="1727" u="1"/>
        <n v="1728" u="1"/>
        <n v="1729" u="1"/>
        <n v="1730" u="1"/>
        <n v="1732" u="1"/>
        <n v="1733" u="1"/>
        <n v="1734" u="1"/>
        <n v="1735" u="1"/>
        <n v="1736" u="1"/>
        <n v="1737" u="1"/>
        <n v="1738" u="1"/>
        <n v="1739" u="1"/>
        <n v="1740" u="1"/>
        <n v="1741" u="1"/>
        <n v="1742" u="1"/>
        <n v="1743" u="1"/>
        <n v="1744" u="1"/>
        <n v="1745" u="1"/>
        <n v="1747" u="1"/>
        <n v="1748" u="1"/>
        <n v="1749" u="1"/>
        <n v="1750" u="1"/>
        <n v="1751" u="1"/>
        <n v="1752" u="1"/>
        <n v="1753" u="1"/>
        <n v="1754" u="1"/>
        <n v="1755" u="1"/>
        <n v="1756" u="1"/>
        <n v="1757" u="1"/>
        <n v="1758" u="1"/>
        <n v="1759" u="1"/>
        <n v="1760" u="1"/>
        <n v="1762" u="1"/>
        <n v="1764" u="1"/>
        <n v="1765" u="1"/>
        <n v="1766" u="1"/>
        <n v="1767" u="1"/>
        <n v="1768" u="1"/>
        <n v="1769" u="1"/>
        <n v="1770" u="1"/>
        <n v="1771" u="1"/>
        <n v="1772" u="1"/>
        <n v="1773" u="1"/>
        <n v="1774" u="1"/>
        <n v="1775" u="1"/>
        <n v="1776" u="1"/>
        <n v="1777" u="1"/>
        <n v="1778" u="1"/>
        <n v="1779" u="1"/>
        <n v="1781" u="1"/>
        <n v="1782" u="1"/>
        <n v="1783" u="1"/>
        <n v="1784" u="1"/>
        <n v="1785" u="1"/>
        <n v="1786" u="1"/>
        <n v="1787" u="1"/>
        <n v="1788" u="1"/>
        <n v="1789" u="1"/>
        <n v="1790" u="1"/>
        <n v="1791" u="1"/>
        <n v="1792" u="1"/>
        <n v="1793" u="1"/>
        <n v="1794" u="1"/>
        <n v="1795" u="1"/>
        <n v="1796" u="1"/>
        <n v="1798" u="1"/>
        <n v="1799" u="1"/>
        <n v="1800" u="1"/>
        <n v="1801" u="1"/>
        <n v="1802" u="1"/>
        <n v="1803" u="1"/>
        <n v="1804" u="1"/>
        <n v="1806" u="1"/>
        <n v="1807" u="1"/>
        <n v="1808" u="1"/>
        <n v="1809" u="1"/>
        <n v="1810" u="1"/>
        <n v="1811" u="1"/>
        <n v="1812" u="1"/>
        <n v="1813" u="1"/>
        <n v="1814" u="1"/>
        <n v="1815" u="1"/>
        <n v="1816" u="1"/>
        <n v="1817" u="1"/>
        <n v="1818" u="1"/>
        <n v="1819" u="1"/>
        <n v="1820" u="1"/>
        <n v="1821" u="1"/>
        <n v="1823" u="1"/>
        <n v="1824" u="1"/>
        <n v="1825" u="1"/>
        <n v="1826" u="1"/>
        <n v="1827" u="1"/>
        <n v="1828" u="1"/>
        <n v="1829" u="1"/>
        <n v="1830" u="1"/>
        <n v="1831" u="1"/>
        <n v="1832" u="1"/>
        <n v="1833" u="1"/>
        <n v="1834" u="1"/>
        <n v="1835" u="1"/>
        <n v="1836" u="1"/>
        <n v="1837" u="1"/>
        <n v="1838" u="1"/>
        <n v="1840" u="1"/>
        <n v="1841" u="1"/>
        <n v="1842" u="1"/>
        <n v="1843" u="1"/>
        <n v="1844" u="1"/>
        <n v="1845" u="1"/>
        <n v="1846" u="1"/>
        <n v="1847" u="1"/>
        <n v="1848" u="1"/>
        <n v="1849" u="1"/>
        <n v="1850" u="1"/>
        <n v="1851" u="1"/>
        <n v="1852" u="1"/>
        <n v="1853" u="1"/>
        <n v="1854" u="1"/>
        <n v="1855" u="1"/>
        <n v="1857" u="1"/>
        <n v="1858" u="1"/>
        <n v="1859" u="1"/>
        <n v="1860" u="1"/>
        <n v="1861" u="1"/>
        <n v="1862" u="1"/>
        <n v="1863" u="1"/>
        <n v="1864" u="1"/>
        <n v="1865" u="1"/>
        <n v="1866" u="1"/>
        <n v="1867" u="1"/>
        <n v="1868" u="1"/>
        <n v="1869" u="1"/>
        <n v="1870" u="1"/>
        <n v="1871" u="1"/>
        <n v="1872" u="1"/>
        <n v="1874" u="1"/>
        <n v="1875" u="1"/>
        <n v="1876" u="1"/>
        <n v="1877" u="1"/>
        <n v="1878" u="1"/>
        <n v="1879" u="1"/>
        <n v="1880" u="1"/>
        <n v="1882" u="1"/>
        <n v="1883" u="1"/>
        <n v="1884" u="1"/>
        <n v="1885" u="1"/>
        <n v="1886" u="1"/>
        <n v="1887" u="1"/>
        <n v="1888" u="1"/>
        <n v="1889" u="1"/>
        <n v="1890" u="1"/>
        <n v="1891" u="1"/>
        <n v="1892" u="1"/>
        <n v="1893" u="1"/>
        <n v="1894" u="1"/>
        <n v="1895" u="1"/>
        <n v="1896" u="1"/>
        <n v="1897" u="1"/>
        <n v="1899" u="1"/>
        <n v="1901" u="1"/>
        <n v="1902" u="1"/>
        <n v="1903" u="1"/>
        <n v="1904" u="1"/>
        <n v="1905" u="1"/>
        <n v="1906" u="1"/>
        <n v="1907" u="1"/>
        <n v="1908" u="1"/>
        <n v="1909" u="1"/>
        <n v="1910" u="1"/>
        <n v="1911" u="1"/>
        <n v="1912" u="1"/>
        <n v="1913" u="1"/>
        <n v="1914" u="1"/>
        <n v="1915" u="1"/>
        <n v="1916" u="1"/>
        <n v="1918" u="1"/>
        <n v="1920" u="1"/>
        <n v="1921" u="1"/>
        <n v="1923" u="1"/>
        <n v="1924" u="1"/>
        <n v="1925" u="1"/>
        <n v="1926" u="1"/>
        <n v="1928" u="1"/>
        <n v="1929" u="1"/>
        <n v="1930" u="1"/>
        <n v="1931" u="1"/>
        <n v="1932" u="1"/>
        <n v="1934" u="1"/>
        <n v="1935" u="1"/>
        <n v="1936" u="1"/>
        <n v="1937" u="1"/>
        <n v="1938" u="1"/>
        <n v="1940" u="1"/>
        <n v="1941" u="1"/>
        <n v="1942" u="1"/>
        <n v="1943" u="1"/>
        <n v="1944" u="1"/>
        <n v="1945" u="1"/>
        <n v="1946" u="1"/>
        <n v="1947" u="1"/>
        <n v="1949" u="1"/>
        <n v="1950" u="1"/>
        <n v="1951" u="1"/>
        <n v="1952" u="1"/>
        <n v="1953" u="1"/>
        <n v="1954" u="1"/>
        <n v="1955" u="1"/>
        <n v="1956" u="1"/>
        <n v="1957" u="1"/>
        <n v="1958" u="1"/>
        <n v="1960" u="1"/>
        <n v="1961" u="1"/>
        <n v="1963" u="1"/>
        <n v="1965" u="1"/>
        <n v="1967" u="1"/>
        <n v="1969" u="1"/>
        <n v="1970" u="1"/>
        <n v="1971" u="1"/>
        <n v="1972" u="1"/>
        <n v="1973" u="1"/>
        <n v="1974" u="1"/>
        <n v="1975" u="1"/>
        <n v="1976" u="1"/>
        <n v="1977" u="1"/>
        <n v="1978" u="1"/>
        <n v="1979" u="1"/>
        <n v="1980" u="1"/>
        <n v="1981" u="1"/>
        <n v="1982" u="1"/>
        <n v="1983" u="1"/>
        <n v="1984" u="1"/>
        <n v="1986" u="1"/>
        <n v="1987" u="1"/>
        <n v="1988" u="1"/>
        <n v="1989" u="1"/>
        <n v="1990" u="1"/>
        <n v="1991" u="1"/>
        <n v="1992" u="1"/>
        <n v="1993" u="1"/>
        <n v="1994" u="1"/>
        <n v="1995" u="1"/>
        <n v="1996" u="1"/>
        <n v="1997" u="1"/>
        <n v="1998" u="1"/>
        <n v="1999" u="1"/>
        <n v="2001" u="1"/>
        <n v="2002" u="1"/>
        <n v="2003" u="1"/>
        <n v="2004" u="1"/>
        <n v="2005" u="1"/>
        <n v="2006" u="1"/>
        <n v="2007" u="1"/>
        <n v="2008" u="1"/>
        <n v="2009" u="1"/>
        <n v="2010" u="1"/>
        <n v="2011" u="1"/>
        <n v="2012" u="1"/>
        <n v="2013" u="1"/>
        <n v="2014" u="1"/>
        <n v="2016" u="1"/>
        <n v="2017" u="1"/>
        <n v="2018" u="1"/>
        <n v="2019" u="1"/>
        <n v="2020" u="1"/>
        <n v="2021" u="1"/>
        <n v="2022" u="1"/>
        <n v="2023" u="1"/>
        <n v="2024" u="1"/>
        <n v="2025" u="1"/>
        <n v="2026" u="1"/>
        <n v="2027" u="1"/>
        <n v="2029" u="1"/>
        <n v="2030" u="1"/>
        <n v="2031" u="1"/>
        <n v="2032" u="1"/>
        <n v="2033" u="1"/>
        <n v="2034" u="1"/>
        <n v="2035" u="1"/>
        <n v="2036" u="1"/>
        <n v="2037" u="1"/>
        <n v="2038" u="1"/>
        <n v="2039" u="1"/>
        <n v="2040" u="1"/>
        <n v="2041" u="1"/>
        <n v="2042" u="1"/>
        <n v="2043" u="1"/>
        <n v="2044" u="1"/>
        <n v="2046" u="1"/>
        <n v="2047" u="1"/>
        <n v="2048" u="1"/>
        <n v="2049" u="1"/>
        <n v="2050" u="1"/>
        <n v="2051" u="1"/>
        <n v="2052" u="1"/>
        <n v="2053" u="1"/>
        <n v="2054" u="1"/>
        <n v="2055" u="1"/>
        <n v="2056" u="1"/>
        <n v="2057" u="1"/>
        <n v="2058" u="1"/>
        <n v="2059" u="1"/>
        <n v="2060" u="1"/>
        <n v="2061" u="1"/>
        <n v="2062" u="1"/>
        <n v="2063" u="1"/>
        <n v="2064" u="1"/>
        <n v="2066" u="1"/>
        <n v="2067" u="1"/>
        <n v="2068" u="1"/>
        <n v="2069" u="1"/>
        <n v="2070" u="1"/>
        <n v="2071" u="1"/>
        <n v="2072" u="1"/>
        <n v="2073" u="1"/>
        <n v="2074" u="1"/>
        <n v="2075" u="1"/>
        <n v="2076" u="1"/>
        <n v="2077" u="1"/>
        <n v="2078" u="1"/>
        <n v="2079" u="1"/>
        <n v="2080" u="1"/>
        <n v="2081" u="1"/>
        <n v="2083" u="1"/>
        <n v="2084" u="1"/>
        <n v="2085" u="1"/>
        <n v="2086" u="1"/>
        <n v="2087" u="1"/>
        <n v="2088" u="1"/>
        <n v="2089" u="1"/>
        <n v="2090" u="1"/>
        <n v="2091" u="1"/>
        <n v="2092" u="1"/>
        <n v="2093" u="1"/>
        <n v="2094" u="1"/>
        <n v="2095" u="1"/>
        <n v="2096" u="1"/>
        <n v="2097" u="1"/>
        <n v="2098" u="1"/>
        <n v="2100" u="1"/>
        <n v="2101" u="1"/>
        <n v="2102" u="1"/>
        <n v="2103" u="1"/>
        <n v="2104" u="1"/>
        <n v="2105" u="1"/>
        <n v="2106" u="1"/>
        <n v="2107" u="1"/>
        <n v="2108" u="1"/>
        <n v="2109" u="1"/>
        <n v="2110" u="1"/>
        <n v="2111" u="1"/>
        <n v="2112" u="1"/>
        <n v="2113" u="1"/>
        <n v="2114" u="1"/>
        <n v="2116" u="1"/>
        <n v="2117" u="1"/>
        <n v="2118" u="1"/>
        <n v="2119" u="1"/>
        <n v="2120" u="1"/>
        <n v="2121" u="1"/>
        <n v="2122" u="1"/>
        <n v="2123" u="1"/>
        <n v="2124" u="1"/>
        <n v="2125" u="1"/>
        <n v="2126" u="1"/>
        <n v="2128" u="1"/>
        <n v="2129" u="1"/>
        <n v="2130" u="1"/>
        <n v="2131" u="1"/>
        <n v="2132" u="1"/>
        <n v="2133" u="1"/>
        <n v="2134" u="1"/>
        <n v="2135" u="1"/>
        <n v="2136" u="1"/>
        <n v="2137" u="1"/>
        <n v="2138" u="1"/>
        <n v="2139" u="1"/>
        <n v="2140" u="1"/>
        <n v="2141" u="1"/>
        <n v="2142" u="1"/>
        <n v="2144" u="1"/>
        <n v="2146" u="1"/>
        <n v="2147" u="1"/>
        <n v="2148" u="1"/>
        <n v="2149" u="1"/>
        <n v="2150" u="1"/>
        <n v="2151" u="1"/>
        <n v="2152" u="1"/>
        <n v="2153" u="1"/>
        <n v="2154" u="1"/>
        <n v="2155" u="1"/>
        <n v="2156" u="1"/>
        <n v="2157" u="1"/>
        <n v="2158" u="1"/>
        <n v="2160" u="1"/>
        <n v="2161" u="1"/>
        <n v="2163" u="1"/>
        <n v="2164" u="1"/>
        <n v="2166" u="1"/>
        <n v="2168" u="1"/>
        <n v="2169" u="1"/>
        <n v="2170" u="1"/>
        <n v="2171" u="1"/>
        <n v="2172" u="1"/>
        <n v="2173" u="1"/>
        <n v="2175" u="1"/>
        <n v="2177" u="1"/>
        <n v="2178" u="1"/>
        <n v="2179" u="1"/>
        <n v="2180" u="1"/>
        <n v="2181" u="1"/>
        <n v="2182" u="1"/>
        <n v="2183" u="1"/>
        <n v="2184" u="1"/>
        <n v="2186" u="1"/>
        <n v="2187" u="1"/>
        <n v="2189" u="1"/>
        <n v="2190" u="1"/>
        <n v="2192" u="1"/>
        <n v="2193" u="1"/>
        <n v="2194" u="1"/>
        <n v="2195" u="1"/>
        <n v="2196" u="1"/>
        <n v="2197" u="1"/>
        <n v="2198" u="1"/>
        <n v="2199" u="1"/>
        <n v="2200" u="1"/>
        <n v="2201" u="1"/>
        <n v="2203" u="1"/>
        <n v="2205" u="1"/>
        <n v="2206" u="1"/>
        <n v="2207" u="1"/>
        <n v="2208" u="1"/>
        <n v="2210" u="1"/>
        <n v="2211" u="1"/>
        <n v="2212" u="1"/>
        <n v="2213" u="1"/>
        <n v="2214" u="1"/>
        <n v="2215" u="1"/>
        <n v="2216" u="1"/>
        <n v="2218" u="1"/>
        <n v="2219" u="1"/>
        <n v="2220" u="1"/>
        <n v="2221" u="1"/>
        <n v="2222" u="1"/>
        <n v="2223" u="1"/>
        <n v="2224" u="1"/>
        <n v="2225" u="1"/>
        <n v="2226" u="1"/>
        <n v="2227" u="1"/>
        <n v="2228" u="1"/>
        <n v="2229" u="1"/>
        <n v="2230" u="1"/>
        <n v="2231" u="1"/>
        <n v="2232" u="1"/>
        <n v="2233" u="1"/>
        <n v="2235" u="1"/>
        <n v="2236" u="1"/>
        <n v="2237" u="1"/>
        <n v="2238" u="1"/>
        <n v="2239" u="1"/>
        <n v="2240" u="1"/>
        <n v="2241" u="1"/>
        <n v="2242" u="1"/>
        <n v="2243" u="1"/>
        <n v="2244" u="1"/>
        <n v="2245" u="1"/>
        <n v="2246" u="1"/>
        <n v="2247" u="1"/>
        <n v="2248" u="1"/>
        <n v="2249" u="1"/>
        <n v="2250" u="1"/>
        <n v="2252" u="1"/>
        <n v="2253" u="1"/>
        <n v="2254" u="1"/>
        <n v="2255" u="1"/>
        <n v="2256" u="1"/>
        <n v="2257" u="1"/>
        <n v="2258" u="1"/>
        <n v="2259" u="1"/>
        <n v="2260" u="1"/>
        <n v="2261" u="1"/>
        <n v="2262" u="1"/>
        <n v="2263" u="1"/>
        <n v="2264" u="1"/>
        <n v="2265" u="1"/>
        <n v="2267" u="1"/>
        <n v="2268" u="1"/>
        <n v="2269" u="1"/>
        <n v="2270" u="1"/>
        <n v="2271" u="1"/>
        <n v="2272" u="1"/>
        <n v="2273" u="1"/>
        <n v="2274" u="1"/>
        <n v="2275" u="1"/>
        <n v="2276" u="1"/>
        <n v="2277" u="1"/>
        <n v="2278" u="1"/>
        <n v="2279" u="1"/>
        <n v="2280" u="1"/>
        <n v="2281" u="1"/>
        <n v="2282" u="1"/>
        <n v="2284" u="1"/>
        <n v="2285" u="1"/>
        <n v="2286" u="1"/>
        <n v="2287" u="1"/>
        <n v="2288" u="1"/>
        <n v="2289" u="1"/>
        <n v="2290" u="1"/>
        <n v="2291" u="1"/>
        <n v="2292" u="1"/>
        <n v="2293" u="1"/>
        <n v="2294" u="1"/>
        <n v="2295" u="1"/>
        <n v="2296" u="1"/>
        <n v="2297" u="1"/>
        <n v="2298" u="1"/>
        <n v="2299" u="1"/>
        <n v="2301" u="1"/>
        <n v="2302" u="1"/>
        <n v="2303" u="1"/>
        <n v="2304" u="1"/>
        <n v="2305" u="1"/>
        <n v="2306" u="1"/>
        <n v="2307" u="1"/>
        <n v="2308" u="1"/>
        <n v="2309" u="1"/>
        <n v="2310" u="1"/>
        <n v="2311" u="1"/>
        <n v="2312" u="1"/>
        <n v="2313" u="1"/>
        <n v="2314" u="1"/>
        <n v="2315" u="1"/>
        <n v="2316" u="1"/>
        <n v="2318" u="1"/>
        <n v="2320" u="1"/>
        <n v="2321" u="1"/>
        <n v="2322" u="1"/>
        <n v="2323" u="1"/>
        <n v="2324" u="1"/>
        <n v="2326" u="1"/>
        <n v="2327" u="1"/>
        <n v="2328" u="1"/>
        <n v="2329" u="1"/>
        <n v="2331" u="1"/>
        <n v="2333" u="1"/>
        <n v="2334" u="1"/>
        <n v="2336" u="1"/>
        <n v="2338" u="1"/>
        <n v="2339" u="1"/>
        <n v="2340" u="1"/>
        <n v="2341" u="1"/>
        <n v="2342" u="1"/>
        <n v="2343" u="1"/>
        <n v="2344" u="1"/>
        <n v="2345" u="1"/>
        <n v="2346" u="1"/>
        <n v="2347" u="1"/>
        <n v="2348" u="1"/>
        <n v="2349" u="1"/>
        <n v="2351" u="1"/>
        <n v="2352" u="1"/>
        <n v="2353" u="1"/>
        <n v="2355" u="1"/>
        <n v="2357" u="1"/>
        <n v="2359" u="1"/>
        <n v="2360" u="1"/>
        <n v="2361" u="1"/>
        <n v="2363" u="1"/>
        <n v="2364" u="1"/>
        <n v="2365" u="1"/>
        <n v="2366" u="1"/>
        <n v="2368" u="1"/>
        <n v="2369" u="1"/>
        <n v="2370" u="1"/>
        <n v="2372" u="1"/>
        <n v="2374" u="1"/>
        <n v="2375" u="1"/>
        <n v="2376" u="1"/>
        <n v="2378" u="1"/>
        <n v="2379" u="1"/>
        <n v="2380" u="1"/>
        <n v="2381" u="1"/>
        <n v="2382" u="1"/>
        <n v="2383" u="1"/>
        <n v="2384" u="1"/>
        <n v="2385" u="1"/>
        <n v="2386" u="1"/>
        <n v="2387" u="1"/>
        <n v="2388" u="1"/>
        <n v="2389" u="1"/>
        <n v="2390" u="1"/>
        <n v="2391" u="1"/>
        <n v="2392" u="1"/>
        <n v="2394" u="1"/>
        <n v="2396" u="1"/>
        <n v="2397" u="1"/>
        <n v="2399" u="1"/>
        <n v="2400" u="1"/>
        <n v="2401" u="1"/>
        <n v="2402" u="1"/>
        <n v="2403" u="1"/>
        <n v="2404" u="1"/>
        <n v="2405" u="1"/>
        <n v="2406" u="1"/>
        <n v="2407" u="1"/>
        <n v="2408" u="1"/>
        <n v="2409" u="1"/>
        <n v="2410" u="1"/>
        <n v="2411" u="1"/>
        <n v="2412" u="1"/>
        <n v="2413" u="1"/>
        <n v="2414" u="1"/>
        <n v="2416" u="1"/>
        <n v="2417" u="1"/>
        <n v="2418" u="1"/>
        <n v="2419" u="1"/>
        <n v="2420" u="1"/>
        <n v="2421" u="1"/>
        <n v="2422" u="1"/>
        <n v="2423" u="1"/>
        <n v="2424" u="1"/>
        <n v="2425" u="1"/>
        <n v="2427" u="1"/>
        <n v="2428" u="1"/>
        <n v="2430" u="1"/>
        <n v="2431" u="1"/>
        <n v="2432" u="1"/>
        <n v="2433" u="1"/>
        <n v="2434" u="1"/>
        <n v="2435" u="1"/>
        <n v="2436" u="1"/>
        <n v="2437" u="1"/>
        <n v="2439" u="1"/>
        <n v="2440" u="1"/>
        <n v="2441" u="1"/>
        <n v="2442" u="1"/>
        <n v="2443" u="1"/>
        <n v="2444" u="1"/>
        <n v="2445" u="1"/>
        <n v="2446" u="1"/>
        <n v="2447" u="1"/>
        <n v="2448" u="1"/>
        <n v="2449" u="1"/>
        <n v="2450" u="1"/>
        <n v="2451" u="1"/>
        <n v="2452" u="1"/>
        <n v="2453" u="1"/>
        <n v="2454" u="1"/>
        <n v="2456" u="1"/>
        <n v="2457" u="1"/>
        <n v="2458" u="1"/>
        <n v="2459" u="1"/>
        <n v="2460" u="1"/>
        <n v="2461" u="1"/>
        <n v="2462" u="1"/>
        <n v="2463" u="1"/>
        <n v="2464" u="1"/>
        <n v="2465" u="1"/>
        <n v="2466" u="1"/>
        <n v="2467" u="1"/>
        <n v="2468" u="1"/>
        <n v="2469" u="1"/>
        <n v="2470" u="1"/>
        <n v="2471" u="1"/>
        <n v="2473" u="1"/>
        <n v="2474" u="1"/>
        <n v="2475" u="1"/>
        <n v="2476" u="1"/>
        <n v="2477" u="1"/>
        <n v="2478" u="1"/>
        <n v="2479" u="1"/>
        <n v="2480" u="1"/>
        <n v="2481" u="1"/>
        <n v="2482" u="1"/>
        <n v="2483" u="1"/>
        <n v="2484" u="1"/>
        <n v="2485" u="1"/>
        <n v="2486" u="1"/>
        <n v="2487" u="1"/>
        <n v="2488" u="1"/>
        <n v="2490" u="1"/>
        <n v="2491" u="1"/>
        <n v="2492" u="1"/>
        <n v="2493" u="1"/>
        <n v="2494" u="1"/>
        <n v="2495" u="1"/>
        <n v="2496" u="1"/>
        <n v="2497" u="1"/>
        <n v="2498" u="1"/>
        <n v="2499" u="1"/>
        <n v="2500" u="1"/>
        <n v="2501" u="1"/>
        <n v="2502" u="1"/>
        <n v="2503" u="1"/>
        <n v="2504" u="1"/>
        <n v="2505" u="1"/>
        <n v="2507" u="1"/>
        <n v="2508" u="1"/>
        <n v="2509" u="1"/>
        <n v="2510" u="1"/>
        <n v="2511" u="1"/>
        <n v="2512" u="1"/>
        <n v="2513" u="1"/>
        <n v="2514" u="1"/>
        <n v="2515" u="1"/>
        <n v="2516" u="1"/>
        <n v="2517" u="1"/>
        <n v="2518" u="1"/>
        <n v="2519" u="1"/>
        <n v="2520" u="1"/>
        <n v="2521" u="1"/>
        <n v="2522" u="1"/>
        <n v="2524" u="1"/>
        <n v="2525" u="1"/>
        <n v="2526" u="1"/>
        <n v="2527" u="1"/>
        <n v="2528" u="1"/>
        <n v="2529" u="1"/>
        <n v="2530" u="1"/>
        <n v="2531" u="1"/>
        <n v="2532" u="1"/>
        <n v="2533" u="1"/>
        <n v="2534" u="1"/>
        <n v="2535" u="1"/>
        <n v="2536" u="1"/>
        <n v="2537" u="1"/>
        <n v="2538" u="1"/>
        <n v="2539" u="1"/>
        <n v="2541" u="1"/>
        <n v="2542" u="1"/>
        <n v="2543" u="1"/>
        <n v="2545" u="1"/>
        <n v="2546" u="1"/>
        <n v="2547" u="1"/>
        <n v="2548" u="1"/>
        <n v="2549" u="1"/>
        <n v="2550" u="1"/>
        <n v="2551" u="1"/>
        <n v="2552" u="1"/>
        <n v="2553" u="1"/>
        <n v="2554" u="1"/>
        <n v="2555" u="1"/>
        <n v="2556" u="1"/>
        <n v="2557" u="1"/>
        <n v="2558" u="1"/>
        <n v="2559" u="1"/>
        <n v="2561" u="1"/>
        <n v="2562" u="1"/>
        <n v="2563" u="1"/>
        <n v="2564" u="1"/>
        <n v="2565" u="1"/>
        <n v="2566" u="1"/>
        <n v="2567" u="1"/>
        <n v="2568" u="1"/>
        <n v="2569" u="1"/>
        <n v="2570" u="1"/>
        <n v="2571" u="1"/>
        <n v="2572" u="1"/>
        <n v="2573" u="1"/>
        <n v="2574" u="1"/>
        <n v="2575" u="1"/>
        <n v="2576" u="1"/>
        <n v="2578" u="1"/>
        <n v="2579" u="1"/>
        <n v="2580" u="1"/>
        <n v="2581" u="1"/>
        <n v="2582" u="1"/>
        <n v="2583" u="1"/>
        <n v="2584" u="1"/>
        <n v="2585" u="1"/>
        <n v="2586" u="1"/>
        <n v="2587" u="1"/>
        <n v="2588" u="1"/>
        <n v="2589" u="1"/>
        <n v="2590" u="1"/>
        <n v="2591" u="1"/>
        <n v="2592" u="1"/>
        <n v="2593" u="1"/>
        <n v="2595" u="1"/>
        <n v="2596" u="1"/>
        <n v="2597" u="1"/>
        <n v="2598" u="1"/>
        <n v="2599" u="1"/>
        <n v="2600" u="1"/>
        <n v="2601" u="1"/>
        <n v="2602" u="1"/>
        <n v="2603" u="1"/>
        <n v="2604" u="1"/>
        <n v="2605" u="1"/>
        <n v="2606" u="1"/>
        <n v="2607" u="1"/>
        <n v="2608" u="1"/>
        <n v="2609" u="1"/>
        <n v="2610" u="1"/>
        <n v="2612" u="1"/>
        <n v="2613" u="1"/>
        <n v="2614" u="1"/>
        <n v="2615" u="1"/>
        <n v="2616" u="1"/>
        <n v="2617" u="1"/>
        <n v="2618" u="1"/>
        <n v="2619" u="1"/>
        <n v="2620" u="1"/>
        <n v="2621" u="1"/>
        <n v="2622" u="1"/>
        <n v="2623" u="1"/>
        <n v="2624" u="1"/>
        <n v="2625" u="1"/>
        <n v="2626" u="1"/>
        <n v="2627" u="1"/>
        <n v="2629" u="1"/>
        <n v="2630" u="1"/>
        <n v="2631" u="1"/>
        <n v="2632" u="1"/>
        <n v="2633" u="1"/>
        <n v="2634" u="1"/>
        <n v="2635" u="1"/>
        <n v="2636" u="1"/>
        <n v="2637" u="1"/>
        <n v="2638" u="1"/>
        <n v="2639" u="1"/>
        <n v="2640" u="1"/>
        <n v="2641" u="1"/>
        <n v="2642" u="1"/>
        <n v="2643" u="1"/>
        <n v="2644" u="1"/>
        <n v="2646" u="1"/>
        <n v="2647" u="1"/>
        <n v="2648" u="1"/>
        <n v="2649" u="1"/>
        <n v="2650" u="1"/>
        <n v="2651" u="1"/>
        <n v="2652" u="1"/>
        <n v="2653" u="1"/>
        <n v="2654" u="1"/>
        <n v="2655" u="1"/>
        <n v="2656" u="1"/>
        <n v="2657" u="1"/>
        <n v="2658" u="1"/>
        <n v="2659" u="1"/>
        <n v="2660" u="1"/>
        <n v="2662" u="1"/>
        <n v="2663" u="1"/>
        <n v="2665" u="1"/>
        <n v="2666" u="1"/>
        <n v="2667" u="1"/>
        <n v="2668" u="1"/>
        <n v="2669" u="1"/>
        <n v="2670" u="1"/>
        <n v="2671" u="1"/>
        <n v="2673" u="1"/>
        <n v="2674" u="1"/>
        <n v="2675" u="1"/>
        <n v="2676" u="1"/>
        <n v="2677" u="1"/>
        <n v="2678" u="1"/>
        <n v="2679" u="1"/>
        <n v="2681" u="1"/>
        <n v="2682" u="1"/>
        <n v="2683" u="1"/>
        <n v="2684" u="1"/>
        <n v="2685" u="1"/>
        <n v="2686" u="1"/>
        <n v="2687" u="1"/>
        <n v="2688" u="1"/>
        <n v="2689" u="1"/>
        <n v="2690" u="1"/>
        <n v="2691" u="1"/>
        <n v="2692" u="1"/>
        <n v="2693" u="1"/>
        <n v="2694" u="1"/>
        <n v="2695" u="1"/>
        <n v="2696" u="1"/>
        <n v="2698" u="1"/>
        <n v="2699" u="1"/>
        <n v="2700" u="1"/>
        <n v="2701" u="1"/>
        <n v="2702" u="1"/>
        <n v="2703" u="1"/>
        <n v="2704" u="1"/>
        <n v="2705" u="1"/>
        <n v="2706" u="1"/>
        <n v="2707" u="1"/>
        <n v="2708" u="1"/>
        <n v="2709" u="1"/>
        <n v="2710" u="1"/>
        <n v="2711" u="1"/>
        <n v="2712" u="1"/>
        <n v="2713" u="1"/>
        <n v="2715" u="1"/>
        <n v="2716" u="1"/>
        <n v="2717" u="1"/>
        <n v="2718" u="1"/>
        <n v="2719" u="1"/>
        <n v="2720" u="1"/>
        <n v="2721" u="1"/>
        <n v="2722" u="1"/>
        <n v="2723" u="1"/>
        <n v="2724" u="1"/>
        <n v="2725" u="1"/>
        <n v="2726" u="1"/>
        <n v="2727" u="1"/>
        <n v="2728" u="1"/>
        <n v="2729" u="1"/>
        <n v="2730" u="1"/>
        <n v="2732" u="1"/>
        <n v="2733" u="1"/>
        <n v="2734" u="1"/>
        <n v="2735" u="1"/>
        <n v="2736" u="1"/>
        <n v="2737" u="1"/>
        <n v="2738" u="1"/>
        <n v="2739" u="1"/>
        <n v="2740" u="1"/>
        <n v="2741" u="1"/>
        <n v="2742" u="1"/>
        <n v="2743" u="1"/>
        <n v="2744" u="1"/>
        <n v="2745" u="1"/>
        <n v="2746" u="1"/>
        <n v="2747" u="1"/>
        <n v="2749" u="1"/>
        <n v="2750" u="1"/>
        <n v="2751" u="1"/>
        <n v="2752" u="1"/>
        <n v="2753" u="1"/>
        <n v="2754" u="1"/>
        <n v="2755" u="1"/>
        <n v="2756" u="1"/>
        <n v="2757" u="1"/>
        <n v="2758" u="1"/>
        <n v="2761" u="1"/>
        <n v="2762" u="1"/>
        <n v="2763" u="1"/>
        <n v="2764" u="1"/>
        <n v="2765" u="1"/>
        <n v="2767" u="1"/>
        <n v="2769" u="1"/>
        <n v="2770" u="1"/>
        <n v="2771" u="1"/>
        <n v="2772" u="1"/>
        <n v="2774" u="1"/>
        <n v="2775" u="1"/>
        <n v="2776" u="1"/>
        <n v="2777" u="1"/>
        <n v="2778" u="1"/>
        <n v="2779" u="1"/>
        <n v="2780" u="1"/>
        <n v="2781" u="1"/>
        <n v="2783" u="1"/>
        <n v="2785" u="1"/>
        <n v="2787" u="1"/>
        <n v="2789" u="1"/>
        <n v="2790" u="1"/>
        <n v="2792" u="1"/>
        <n v="2793" u="1"/>
        <n v="2795" u="1"/>
        <n v="2797" u="1"/>
        <n v="2798" u="1"/>
        <n v="2800" u="1"/>
        <n v="2801" u="1"/>
        <n v="2803" u="1"/>
        <n v="2804" u="1"/>
        <n v="2806" u="1"/>
        <n v="2807" u="1"/>
        <n v="2808" u="1"/>
        <n v="2809" u="1"/>
        <n v="2810" u="1"/>
        <n v="2811" u="1"/>
        <n v="2813" u="1"/>
        <n v="2814" u="1"/>
        <n v="2815" u="1"/>
        <n v="2816" u="1"/>
        <n v="2817" u="1"/>
        <n v="2818" u="1"/>
        <n v="2819" u="1"/>
        <n v="2820" u="1"/>
        <n v="2821" u="1"/>
        <n v="2823" u="1"/>
        <n v="2824" u="1"/>
        <n v="2825" u="1"/>
        <n v="2826" u="1"/>
        <n v="2827" u="1"/>
        <n v="2828" u="1"/>
        <n v="2829" u="1"/>
        <n v="2831" u="1"/>
        <n v="2832" u="1"/>
        <n v="2833" u="1"/>
        <n v="2834" u="1"/>
        <n v="2835" u="1"/>
        <n v="2836" u="1"/>
        <n v="2837" u="1"/>
        <n v="2838" u="1"/>
        <n v="2839" u="1"/>
        <n v="2840" u="1"/>
        <n v="2841" u="1"/>
        <n v="2842" u="1"/>
        <n v="2843" u="1"/>
        <n v="2844" u="1"/>
        <n v="2845" u="1"/>
        <n v="2846" u="1"/>
        <n v="2848" u="1"/>
        <n v="2849" u="1"/>
        <n v="2850" u="1"/>
        <n v="2851" u="1"/>
        <n v="2852" u="1"/>
        <n v="2853" u="1"/>
        <n v="2855" u="1"/>
        <n v="2856" u="1"/>
        <n v="2857" u="1"/>
        <n v="2859" u="1"/>
        <n v="2860" u="1"/>
        <n v="2861" u="1"/>
        <n v="2862" u="1"/>
        <n v="2863" u="1"/>
        <n v="2864" u="1"/>
        <n v="2865" u="1"/>
        <n v="2866" u="1"/>
        <n v="2867" u="1"/>
        <n v="2868" u="1"/>
        <n v="2869" u="1"/>
        <n v="2870" u="1"/>
        <n v="2871" u="1"/>
        <n v="2872" u="1"/>
        <n v="2873" u="1"/>
        <n v="2874" u="1"/>
        <n v="2876" u="1"/>
        <n v="2877" u="1"/>
        <n v="2878" u="1"/>
        <n v="2879" u="1"/>
        <n v="2880" u="1"/>
        <n v="2881" u="1"/>
        <n v="2882" u="1"/>
        <n v="2883" u="1"/>
        <n v="2884" u="1"/>
        <n v="2885" u="1"/>
        <n v="2886" u="1"/>
        <n v="2887" u="1"/>
        <n v="2888" u="1"/>
        <n v="2889" u="1"/>
        <n v="2890" u="1"/>
        <n v="2891" u="1"/>
        <n v="2892" u="1"/>
        <n v="2893" u="1"/>
        <n v="2894" u="1"/>
        <n v="2896" u="1"/>
        <n v="2897" u="1"/>
        <n v="2898" u="1"/>
        <n v="2899" u="1"/>
        <n v="2900" u="1"/>
        <n v="2901" u="1"/>
        <n v="2902" u="1"/>
        <n v="2903" u="1"/>
        <n v="2904" u="1"/>
        <n v="2905" u="1"/>
        <n v="2906" u="1"/>
        <n v="2907" u="1"/>
        <n v="2908" u="1"/>
        <n v="2909" u="1"/>
        <n v="2910" u="1"/>
        <n v="2911" u="1"/>
        <n v="2913" u="1"/>
        <n v="2914" u="1"/>
        <n v="2915" u="1"/>
        <n v="2916" u="1"/>
        <n v="2917" u="1"/>
        <n v="2919" u="1"/>
        <n v="2920" u="1"/>
        <n v="2921" u="1"/>
        <n v="2922" u="1"/>
        <n v="2923" u="1"/>
        <n v="2924" u="1"/>
        <n v="2925" u="1"/>
        <n v="2926" u="1"/>
        <n v="2927" u="1"/>
        <n v="2928" u="1"/>
        <n v="2929" u="1"/>
        <n v="2930" u="1"/>
        <n v="2931" u="1"/>
        <n v="2932" u="1"/>
        <n v="2933" u="1"/>
        <n v="2935" u="1"/>
        <n v="2936" u="1"/>
        <n v="2937" u="1"/>
        <n v="2939" u="1"/>
        <n v="2940" u="1"/>
        <n v="2941" u="1"/>
        <n v="2942" u="1"/>
        <n v="2943" u="1"/>
        <n v="2944" u="1"/>
        <n v="2945" u="1"/>
        <n v="2946" u="1"/>
        <n v="2947" u="1"/>
        <n v="2948" u="1"/>
        <n v="2949" u="1"/>
        <n v="2950" u="1"/>
        <n v="2951" u="1"/>
        <n v="2952" u="1"/>
        <n v="2953" u="1"/>
        <n v="2954" u="1"/>
        <n v="2956" u="1"/>
        <n v="2957" u="1"/>
        <n v="2958" u="1"/>
        <n v="2959" u="1"/>
        <n v="2960" u="1"/>
        <n v="2961" u="1"/>
        <n v="2962" u="1"/>
        <n v="2963" u="1"/>
        <n v="2964" u="1"/>
        <n v="2965" u="1"/>
        <n v="2966" u="1"/>
        <n v="2967" u="1"/>
        <n v="2968" u="1"/>
        <n v="2969" u="1"/>
        <n v="2970" u="1"/>
        <n v="2971" u="1"/>
        <n v="2973" u="1"/>
        <n v="2974" u="1"/>
        <n v="2976" u="1"/>
        <n v="2977" u="1"/>
        <n v="2979" u="1"/>
        <n v="2980" u="1"/>
        <n v="2981" u="1"/>
        <n v="2983" u="1"/>
        <n v="2984" u="1"/>
        <n v="2985" u="1"/>
        <n v="2986" u="1"/>
        <n v="2987" u="1"/>
        <n v="2988" u="1"/>
        <n v="2989" u="1"/>
        <n v="2990" u="1"/>
        <n v="2991" u="1"/>
        <n v="2992" u="1"/>
        <n v="2993" u="1"/>
        <n v="2994" u="1"/>
        <n v="2995" u="1"/>
        <n v="2996" u="1"/>
        <n v="2997" u="1"/>
        <n v="2998" u="1"/>
        <n v="3000" u="1"/>
        <n v="3001" u="1"/>
        <n v="3002" u="1"/>
        <n v="3003" u="1"/>
        <n v="3004" u="1"/>
        <n v="3005" u="1"/>
        <n v="3006" u="1"/>
        <n v="3007" u="1"/>
        <n v="3008" u="1"/>
        <n v="3009" u="1"/>
        <n v="3010" u="1"/>
        <n v="3011" u="1"/>
        <n v="3012" u="1"/>
        <n v="3013" u="1"/>
        <n v="3014" u="1"/>
        <n v="3015" u="1"/>
        <n v="3017" u="1"/>
        <n v="3018" u="1"/>
        <n v="3019" u="1"/>
        <n v="3020" u="1"/>
        <n v="3021" u="1"/>
        <n v="3022" u="1"/>
        <n v="3023" u="1"/>
        <n v="3025" u="1"/>
        <n v="3026" u="1"/>
        <n v="3027" u="1"/>
        <n v="3028" u="1"/>
        <n v="3029" u="1"/>
        <n v="3030" u="1"/>
        <n v="3031" u="1"/>
        <n v="3032" u="1"/>
        <n v="3033" u="1"/>
        <n v="3034" u="1"/>
        <n v="3035" u="1"/>
        <n v="3036" u="1"/>
        <n v="3037" u="1"/>
        <n v="3038" u="1"/>
        <n v="3039" u="1"/>
        <n v="3040" u="1"/>
        <n v="3042" u="1"/>
        <n v="3043" u="1"/>
        <n v="3044" u="1"/>
        <n v="3045" u="1"/>
        <n v="3046" u="1"/>
        <n v="3047" u="1"/>
        <n v="3048" u="1"/>
        <n v="3049" u="1"/>
        <n v="3050" u="1"/>
        <n v="3051" u="1"/>
        <n v="3052" u="1"/>
        <n v="3053" u="1"/>
        <n v="3054" u="1"/>
        <n v="3055" u="1"/>
        <n v="3056" u="1"/>
        <n v="3058" u="1"/>
        <n v="3059" u="1"/>
        <n v="3060" u="1"/>
        <n v="3061" u="1"/>
        <n v="3062" u="1"/>
        <n v="3063" u="1"/>
        <n v="3064" u="1"/>
        <n v="3065" u="1"/>
        <n v="3067" u="1"/>
        <n v="3068" u="1"/>
        <n v="3069" u="1"/>
        <n v="3070" u="1"/>
        <n v="3071" u="1"/>
        <n v="3072" u="1"/>
        <n v="3073" u="1"/>
        <n v="3074" u="1"/>
        <n v="3075" u="1"/>
        <n v="3076" u="1"/>
        <n v="3077" u="1"/>
        <n v="3078" u="1"/>
        <n v="3079" u="1"/>
        <n v="3080" u="1"/>
        <n v="3081" u="1"/>
        <n v="3082" u="1"/>
        <n v="3083" u="1"/>
        <n v="3084" u="1"/>
        <n v="3086" u="1"/>
        <n v="3087" u="1"/>
        <n v="3088" u="1"/>
        <n v="3089" u="1"/>
        <n v="3090" u="1"/>
        <n v="3091" u="1"/>
        <n v="3092" u="1"/>
        <n v="3093" u="1"/>
        <n v="3094" u="1"/>
        <n v="3095" u="1"/>
        <n v="3097" u="1"/>
        <n v="3098" u="1"/>
        <n v="3099" u="1"/>
        <n v="3100" u="1"/>
        <n v="3101" u="1"/>
        <n v="3102" u="1"/>
        <n v="3103" u="1"/>
        <n v="3104" u="1"/>
        <n v="3105" u="1"/>
        <n v="3106" u="1"/>
        <n v="3107" u="1"/>
        <n v="3108" u="1"/>
        <n v="3109" u="1"/>
        <n v="3110" u="1"/>
        <n v="3111" u="1"/>
        <n v="3112" u="1"/>
        <n v="3114" u="1"/>
        <n v="3115" u="1"/>
        <n v="3116" u="1"/>
        <n v="3117" u="1"/>
        <n v="3118" u="1"/>
        <n v="3119" u="1"/>
        <n v="3120" u="1"/>
        <n v="3121" u="1"/>
        <n v="3122" u="1"/>
        <n v="3123" u="1"/>
        <n v="3125" u="1"/>
        <n v="3126" u="1"/>
        <n v="3127" u="1"/>
        <n v="3128" u="1"/>
        <n v="3129" u="1"/>
        <n v="3130" u="1"/>
        <n v="3131" u="1"/>
        <n v="3132" u="1"/>
        <n v="3133" u="1"/>
        <n v="3134" u="1"/>
        <n v="3135" u="1"/>
        <n v="3136" u="1"/>
        <n v="3137" u="1"/>
        <n v="3138" u="1"/>
        <n v="3139" u="1"/>
        <n v="3140" u="1"/>
        <n v="3142" u="1"/>
        <n v="3143" u="1"/>
        <n v="3144" u="1"/>
        <n v="3145" u="1"/>
        <n v="3146" u="1"/>
        <n v="3147" u="1"/>
        <n v="3148" u="1"/>
        <n v="3149" u="1"/>
        <n v="3150" u="1"/>
        <n v="3151" u="1"/>
        <n v="3152" u="1"/>
        <n v="3153" u="1"/>
        <n v="3155" u="1"/>
        <n v="3156" u="1"/>
        <n v="3157" u="1"/>
        <n v="3158" u="1"/>
        <n v="3159" u="1"/>
        <n v="3161" u="1"/>
        <n v="3162" u="1"/>
        <n v="3163" u="1"/>
        <n v="3164" u="1"/>
        <n v="3165" u="1"/>
        <n v="3166" u="1"/>
        <n v="3167" u="1"/>
        <n v="3168" u="1"/>
        <n v="3169" u="1"/>
        <n v="3170" u="1"/>
        <n v="3171" u="1"/>
        <n v="3172" u="1"/>
        <n v="3174" u="1"/>
        <n v="3175" u="1"/>
        <n v="3176" u="1"/>
        <n v="3177" u="1"/>
        <n v="3178" u="1"/>
        <n v="3179" u="1"/>
        <n v="3180" u="1"/>
        <n v="3181" u="1"/>
        <n v="3182" u="1"/>
        <n v="3183" u="1"/>
        <n v="3184" u="1"/>
        <n v="3185" u="1"/>
        <n v="3186" u="1"/>
        <n v="3187" u="1"/>
        <n v="3188" u="1"/>
        <n v="3189" u="1"/>
        <n v="3191" u="1"/>
        <n v="3192" u="1"/>
        <n v="3194" u="1"/>
        <n v="3195" u="1"/>
        <n v="3196" u="1"/>
        <n v="3197" u="1"/>
        <n v="3198" u="1"/>
        <n v="3200" u="1"/>
        <n v="3202" u="1"/>
        <n v="3204" u="1"/>
        <n v="3206" u="1"/>
        <n v="3208" u="1"/>
        <n v="3210" u="1"/>
        <n v="3211" u="1"/>
        <n v="3212" u="1"/>
        <n v="3213" u="1"/>
        <n v="3215" u="1"/>
        <n v="3216" u="1"/>
        <n v="3217" u="1"/>
        <n v="3218" u="1"/>
        <n v="3219" u="1"/>
        <n v="3221" u="1"/>
        <n v="3222" u="1"/>
        <n v="3224" u="1"/>
        <n v="3225" u="1"/>
        <n v="3226" u="1"/>
        <n v="3227" u="1"/>
        <n v="3228" u="1"/>
        <n v="3229" u="1"/>
        <n v="3230" u="1"/>
        <n v="3231" u="1"/>
        <n v="3232" u="1"/>
        <n v="3233" u="1"/>
        <n v="3234" u="1"/>
        <n v="3235" u="1"/>
        <n v="3236" u="1"/>
        <n v="3237" u="1"/>
        <n v="3238" u="1"/>
        <n v="3239" u="1"/>
        <n v="3241" u="1"/>
        <n v="3243" u="1"/>
        <n v="3245" u="1"/>
        <n v="3246" u="1"/>
        <n v="3248" u="1"/>
        <n v="3250" u="1"/>
        <n v="3251" u="1"/>
        <n v="3252" u="1"/>
        <n v="3254" u="1"/>
        <n v="3256" u="1"/>
        <n v="3257" u="1"/>
        <n v="3258" u="1"/>
        <n v="3260" u="1"/>
        <n v="3261" u="1"/>
        <n v="3263" u="1"/>
        <n v="3264" u="1"/>
        <n v="3266" u="1"/>
        <n v="3268" u="1"/>
        <n v="3269" u="1"/>
        <n v="3270" u="1"/>
        <n v="3271" u="1"/>
        <n v="3272" u="1"/>
        <n v="3273" u="1"/>
        <n v="3274" u="1"/>
        <n v="3275" u="1"/>
        <n v="3276" u="1"/>
        <n v="3277" u="1"/>
        <n v="3278" u="1"/>
        <n v="3279" u="1"/>
        <n v="3281" u="1"/>
        <n v="3282" u="1"/>
        <n v="3283" u="1"/>
        <n v="3284" u="1"/>
        <n v="3285" u="1"/>
        <n v="3286" u="1"/>
        <n v="3287" u="1"/>
        <n v="3288" u="1"/>
        <n v="3289" u="1"/>
        <n v="3290" u="1"/>
        <n v="3291" u="1"/>
        <n v="3292" u="1"/>
        <n v="3293" u="1"/>
        <n v="3294" u="1"/>
        <n v="3295" u="1"/>
        <n v="3296" u="1"/>
        <n v="3297" u="1"/>
        <n v="3298" u="1"/>
        <n v="3299" u="1"/>
        <n v="3300" u="1"/>
        <n v="3302" u="1"/>
        <n v="3303" u="1"/>
        <n v="3304" u="1"/>
        <n v="3305" u="1"/>
        <n v="3306" u="1"/>
        <n v="3307" u="1"/>
        <n v="3308" u="1"/>
        <n v="3309" u="1"/>
        <n v="3310" u="1"/>
        <n v="3311" u="1"/>
        <n v="3312" u="1"/>
        <n v="3313" u="1"/>
        <n v="3314" u="1"/>
        <n v="3315" u="1"/>
        <n v="3316" u="1"/>
        <n v="3317" u="1"/>
        <n v="3319" u="1"/>
        <n v="3320" u="1"/>
        <n v="3321" u="1"/>
        <n v="3322" u="1"/>
        <n v="3323" u="1"/>
        <n v="3324" u="1"/>
        <n v="3325" u="1"/>
        <n v="3326" u="1"/>
        <n v="3327" u="1"/>
        <n v="3328" u="1"/>
        <n v="3329" u="1"/>
        <n v="3330" u="1"/>
        <n v="3331" u="1"/>
        <n v="3333" u="1"/>
        <n v="3334" u="1"/>
        <n v="3335" u="1"/>
        <n v="3336" u="1"/>
        <n v="3337" u="1"/>
        <n v="3338" u="1"/>
        <n v="3339" u="1"/>
        <n v="3340" u="1"/>
        <n v="3341" u="1"/>
        <n v="3342" u="1"/>
        <n v="3343" u="1"/>
        <n v="3344" u="1"/>
        <n v="3346" u="1"/>
        <n v="3347" u="1"/>
        <n v="3348" u="1"/>
        <n v="3349" u="1"/>
        <n v="3350" u="1"/>
        <n v="3351" u="1"/>
        <n v="3352" u="1"/>
        <n v="3353" u="1"/>
        <n v="3354" u="1"/>
        <n v="3355" u="1"/>
        <n v="3356" u="1"/>
        <n v="3357" u="1"/>
        <n v="3358" u="1"/>
        <n v="3359" u="1"/>
        <n v="3360" u="1"/>
        <n v="3361" u="1"/>
        <n v="3363" u="1"/>
        <n v="3364" u="1"/>
        <n v="3365" u="1"/>
        <n v="3366" u="1"/>
        <n v="3367" u="1"/>
        <n v="3368" u="1"/>
        <n v="3369" u="1"/>
        <n v="3370" u="1"/>
        <n v="3371" u="1"/>
        <n v="3372" u="1"/>
        <n v="3373" u="1"/>
        <n v="3374" u="1"/>
        <n v="3375" u="1"/>
        <n v="3376" u="1"/>
        <n v="3377" u="1"/>
        <n v="3378" u="1"/>
        <n v="3380" u="1"/>
        <n v="3381" u="1"/>
        <n v="3382" u="1"/>
        <n v="3383" u="1"/>
        <n v="3384" u="1"/>
        <n v="3385" u="1"/>
        <n v="3386" u="1"/>
        <n v="3387" u="1"/>
        <n v="3388" u="1"/>
        <n v="3389" u="1"/>
        <n v="3390" u="1"/>
        <n v="3391" u="1"/>
        <n v="3392" u="1"/>
        <n v="3393" u="1"/>
        <n v="3394" u="1"/>
        <n v="3396" u="1"/>
        <n v="3398" u="1"/>
        <n v="3399" u="1"/>
        <n v="3400" u="1"/>
        <n v="3401" u="1"/>
        <n v="3402" u="1"/>
        <n v="3403" u="1"/>
        <n v="3404" u="1"/>
        <n v="3405" u="1"/>
        <n v="3406" u="1"/>
        <n v="3407" u="1"/>
        <n v="3408" u="1"/>
        <n v="3409" u="1"/>
        <n v="3410" u="1"/>
        <n v="3411" u="1"/>
        <n v="3412" u="1"/>
        <n v="3413" u="1"/>
        <n v="3415" u="1"/>
        <n v="3416" u="1"/>
        <n v="3417" u="1"/>
        <n v="3418" u="1"/>
        <n v="3419" u="1"/>
        <n v="3420" u="1"/>
        <n v="3421" u="1"/>
        <n v="3422" u="1"/>
        <n v="3423" u="1"/>
        <n v="3424" u="1"/>
        <n v="3425" u="1"/>
        <n v="3426" u="1"/>
        <n v="3427" u="1"/>
        <n v="3428" u="1"/>
        <n v="3429" u="1"/>
        <n v="3430" u="1"/>
        <n v="3432" u="1"/>
        <n v="3433" u="1"/>
        <n v="3434" u="1"/>
        <n v="3435" u="1"/>
        <n v="3436" u="1"/>
        <n v="3437" u="1"/>
        <n v="3438" u="1"/>
        <n v="3439" u="1"/>
        <n v="3440" u="1"/>
        <n v="3441" u="1"/>
        <n v="3442" u="1"/>
        <n v="3443" u="1"/>
        <n v="3444" u="1"/>
        <n v="3445" u="1"/>
        <n v="3446" u="1"/>
        <n v="3447" u="1"/>
        <n v="3449" u="1"/>
        <n v="3450" u="1"/>
        <n v="3451" u="1"/>
        <n v="3452" u="1"/>
        <n v="3453" u="1"/>
        <n v="3454" u="1"/>
        <n v="3455" u="1"/>
        <n v="3456" u="1"/>
        <n v="3457" u="1"/>
        <n v="3458" u="1"/>
        <n v="3459" u="1"/>
        <n v="3460" u="1"/>
        <n v="3461" u="1"/>
        <n v="3462" u="1"/>
        <n v="3463" u="1"/>
        <n v="3464" u="1"/>
        <n v="3466" u="1"/>
        <n v="3467" u="1"/>
        <n v="3468" u="1"/>
        <n v="3469" u="1"/>
        <n v="3470" u="1"/>
        <n v="3471" u="1"/>
        <n v="3472" u="1"/>
        <n v="3473" u="1"/>
        <n v="3474" u="1"/>
        <n v="3475" u="1"/>
        <n v="3476" u="1"/>
        <n v="3477" u="1"/>
        <n v="3478" u="1"/>
        <n v="3479" u="1"/>
        <n v="3480" u="1"/>
        <n v="3481" u="1"/>
        <n v="3483" u="1"/>
        <n v="3484" u="1"/>
        <n v="3485" u="1"/>
        <n v="3486" u="1"/>
        <n v="3487" u="1"/>
        <n v="3488" u="1"/>
        <n v="3489" u="1"/>
        <n v="3490" u="1"/>
        <n v="3491" u="1"/>
        <n v="3492" u="1"/>
        <n v="3493" u="1"/>
        <n v="3494" u="1"/>
        <n v="3495" u="1"/>
        <n v="3496" u="1"/>
        <n v="3497" u="1"/>
        <n v="3498" u="1"/>
        <n v="3500" u="1"/>
        <n v="3501" u="1"/>
        <n v="3503" u="1"/>
        <n v="3504" u="1"/>
        <n v="3505" u="1"/>
        <n v="3506" u="1"/>
        <n v="3507" u="1"/>
        <n v="3508" u="1"/>
        <n v="3509" u="1"/>
        <n v="3510" u="1"/>
        <n v="3511" u="1"/>
        <n v="3512" u="1"/>
        <n v="3513" u="1"/>
        <n v="3514" u="1"/>
        <n v="3515" u="1"/>
        <n v="3516" u="1"/>
        <n v="3517" u="1"/>
        <n v="3518" u="1"/>
        <n v="3520" u="1"/>
        <n v="3522" u="1"/>
        <n v="3523" u="1"/>
        <n v="3524" u="1"/>
        <n v="3525" u="1"/>
        <n v="3526" u="1"/>
        <n v="3527" u="1"/>
        <n v="3528" u="1"/>
        <n v="3529" u="1"/>
        <n v="3530" u="1"/>
        <n v="3531" u="1"/>
        <n v="3532" u="1"/>
        <n v="3533" u="1"/>
        <n v="3534" u="1"/>
        <n v="3535" u="1"/>
        <n v="3536" u="1"/>
        <n v="3537" u="1"/>
        <n v="3539" u="1"/>
        <n v="3540" u="1"/>
        <n v="3541" u="1"/>
        <n v="3542" u="1"/>
        <n v="3543" u="1"/>
        <n v="3544" u="1"/>
        <n v="3545" u="1"/>
        <n v="3546" u="1"/>
        <n v="3547" u="1"/>
        <n v="3548" u="1"/>
        <n v="3549" u="1"/>
        <n v="3550" u="1"/>
        <n v="3551" u="1"/>
        <n v="3552" u="1"/>
        <n v="3553" u="1"/>
        <n v="3554" u="1"/>
        <n v="3556" u="1"/>
        <n v="3557" u="1"/>
        <n v="3558" u="1"/>
        <n v="3559" u="1"/>
        <n v="3560" u="1"/>
        <n v="3561" u="1"/>
        <n v="3562" u="1"/>
        <n v="3563" u="1"/>
        <n v="3564" u="1"/>
        <n v="3565" u="1"/>
        <n v="3566" u="1"/>
        <n v="3567" u="1"/>
        <n v="3568" u="1"/>
        <n v="3569" u="1"/>
        <n v="3570" u="1"/>
        <n v="3571" u="1"/>
        <n v="3573" u="1"/>
        <n v="3574" u="1"/>
        <n v="3575" u="1"/>
        <n v="3576" u="1"/>
        <n v="3577" u="1"/>
        <n v="3578" u="1"/>
        <n v="3579" u="1"/>
        <n v="3580" u="1"/>
        <n v="3581" u="1"/>
        <n v="3582" u="1"/>
        <n v="3583" u="1"/>
        <n v="3584" u="1"/>
        <n v="3585" u="1"/>
        <n v="3586" u="1"/>
        <n v="3587" u="1"/>
        <n v="3588" u="1"/>
        <n v="3590" u="1"/>
        <n v="3591" u="1"/>
        <n v="3592" u="1"/>
        <n v="3593" u="1"/>
        <n v="3594" u="1"/>
        <n v="3595" u="1"/>
        <n v="3596" u="1"/>
        <n v="3597" u="1"/>
        <n v="3598" u="1"/>
        <n v="3599" u="1"/>
        <n v="3600" u="1"/>
        <n v="3601" u="1"/>
        <n v="3602" u="1"/>
        <n v="3603" u="1"/>
        <n v="3604" u="1"/>
        <n v="3605" u="1"/>
        <n v="3607" u="1"/>
        <n v="3608" u="1"/>
        <n v="3609" u="1"/>
        <n v="3610" u="1"/>
        <n v="3611" u="1"/>
        <n v="3612" u="1"/>
        <n v="3613" u="1"/>
        <n v="3614" u="1"/>
        <n v="3615" u="1"/>
        <n v="3616" u="1"/>
        <n v="3617" u="1"/>
        <n v="3618" u="1"/>
        <n v="3619" u="1"/>
        <n v="3620" u="1"/>
        <n v="3621" u="1"/>
        <n v="3622" u="1"/>
        <n v="3624" u="1"/>
        <n v="3625" u="1"/>
        <n v="3626" u="1"/>
        <n v="3627" u="1"/>
        <n v="3628" u="1"/>
        <n v="3629" u="1"/>
        <n v="3630" u="1"/>
        <n v="3631" u="1"/>
        <n v="3632" u="1"/>
        <n v="3633" u="1"/>
        <n v="3634" u="1"/>
        <n v="3635" u="1"/>
        <n v="3636" u="1"/>
        <n v="3637" u="1"/>
        <n v="3638" u="1"/>
        <n v="3639" u="1"/>
        <n v="3641" u="1"/>
        <n v="3642" u="1"/>
        <n v="3643" u="1"/>
        <n v="3644" u="1"/>
        <n v="3645" u="1"/>
        <n v="3646" u="1"/>
        <n v="3647" u="1"/>
        <n v="3648" u="1"/>
        <n v="3649" u="1"/>
        <n v="3650" u="1"/>
        <n v="3651" u="1"/>
        <n v="3652" u="1"/>
        <n v="3653" u="1"/>
        <n v="3654" u="1"/>
        <n v="3655" u="1"/>
        <n v="3656" u="1"/>
        <n v="3658" u="1"/>
        <n v="3659" u="1"/>
        <n v="3660" u="1"/>
        <n v="3661" u="1"/>
        <n v="3662" u="1"/>
        <n v="3664" u="1"/>
        <n v="3665" u="1"/>
        <n v="3666" u="1"/>
        <n v="3667" u="1"/>
        <n v="3668" u="1"/>
        <n v="3669" u="1"/>
        <n v="3670" u="1"/>
        <n v="3671" u="1"/>
        <n v="3672" u="1"/>
        <n v="3673" u="1"/>
        <n v="3674" u="1"/>
        <n v="3675" u="1"/>
        <n v="3676" u="1"/>
        <n v="3678" u="1"/>
        <n v="3679" u="1"/>
        <n v="3680" u="1"/>
        <n v="3681" u="1"/>
        <n v="3682" u="1"/>
        <n v="3683" u="1"/>
        <n v="3684" u="1"/>
        <n v="3685" u="1"/>
        <n v="3686" u="1"/>
        <n v="3687" u="1"/>
        <n v="3688" u="1"/>
        <n v="3689" u="1"/>
        <n v="3690" u="1"/>
        <n v="3691" u="1"/>
        <n v="3692" u="1"/>
        <n v="3694" u="1"/>
        <n v="3695" u="1"/>
        <n v="3696" u="1"/>
        <n v="3697" u="1"/>
        <n v="3698" u="1"/>
        <n v="3699" u="1"/>
        <n v="3700" u="1"/>
        <n v="3701" u="1"/>
        <n v="3702" u="1"/>
        <n v="3703" u="1"/>
        <n v="3704" u="1"/>
        <n v="3705" u="1"/>
        <n v="3706" u="1"/>
        <n v="3707" u="1"/>
        <n v="3708" u="1"/>
        <n v="3709" u="1"/>
        <n v="3711" u="1"/>
        <n v="3712" u="1"/>
        <n v="3713" u="1"/>
        <n v="3714" u="1"/>
        <n v="3715" u="1"/>
        <n v="3716" u="1"/>
        <n v="3717" u="1"/>
        <n v="3718" u="1"/>
        <n v="3719" u="1"/>
        <n v="3720" u="1"/>
        <n v="3721" u="1"/>
        <n v="3722" u="1"/>
        <n v="3723" u="1"/>
        <n v="3724" u="1"/>
        <n v="3725" u="1"/>
        <n v="3726" u="1"/>
        <n v="3728" u="1"/>
        <n v="3729" u="1"/>
        <n v="3730" u="1"/>
        <n v="3731" u="1"/>
        <n v="3732" u="1"/>
        <n v="3733" u="1"/>
        <n v="3734" u="1"/>
        <n v="3735" u="1"/>
        <n v="3736" u="1"/>
        <n v="3737" u="1"/>
        <n v="3738" u="1"/>
        <n v="3739" u="1"/>
        <n v="3740" u="1"/>
        <n v="3741" u="1"/>
        <n v="3742" u="1"/>
        <n v="3743" u="1"/>
        <n v="3745" u="1"/>
        <n v="3746" u="1"/>
        <n v="3747" u="1"/>
        <n v="3748" u="1"/>
        <n v="3749" u="1"/>
        <n v="3750" u="1"/>
        <n v="3751" u="1"/>
        <n v="3752" u="1"/>
        <n v="3753" u="1"/>
        <n v="3754" u="1"/>
        <n v="3755" u="1"/>
        <n v="3756" u="1"/>
        <n v="3757" u="1"/>
        <n v="3758" u="1"/>
        <n v="3759" u="1"/>
        <n v="3760" u="1"/>
        <n v="3761" u="1"/>
        <n v="3762" u="1"/>
        <n v="3763" u="1"/>
        <n v="3764" u="1"/>
        <n v="3766" u="1"/>
        <n v="3768" u="1"/>
        <n v="3769" u="1"/>
        <n v="3770" u="1"/>
        <n v="3771" u="1"/>
        <n v="3773" u="1"/>
        <n v="3774" u="1"/>
        <n v="3775" u="1"/>
        <n v="3776" u="1"/>
        <n v="3778" u="1"/>
        <n v="3780" u="1"/>
        <n v="3781" u="1"/>
        <n v="3783" u="1"/>
        <n v="3784" u="1"/>
        <n v="3785" u="1"/>
        <n v="3786" u="1"/>
        <n v="3787" u="1"/>
        <n v="3788" u="1"/>
        <n v="3789" u="1"/>
        <n v="3790" u="1"/>
        <n v="3792" u="1"/>
        <n v="3793" u="1"/>
        <n v="3795" u="1"/>
        <n v="3796" u="1"/>
        <n v="3797" u="1"/>
        <n v="3798" u="1"/>
        <n v="3799" u="1"/>
        <n v="3801" u="1"/>
        <n v="3802" u="1"/>
        <n v="3804" u="1"/>
        <n v="3805" u="1"/>
        <n v="3806" u="1"/>
        <n v="3807" u="1"/>
        <n v="3808" u="1"/>
        <n v="3809" u="1"/>
        <n v="3810" u="1"/>
        <n v="3811" u="1"/>
        <n v="3812" u="1"/>
        <n v="3813" u="1"/>
        <n v="3814" u="1"/>
        <n v="3815" u="1"/>
        <n v="3816" u="1"/>
        <n v="3817" u="1"/>
        <n v="3819" u="1"/>
        <n v="3820" u="1"/>
        <n v="3821" u="1"/>
        <n v="3823" u="1"/>
        <n v="3824" u="1"/>
        <n v="3825" u="1"/>
        <n v="3826" u="1"/>
        <n v="3827" u="1"/>
        <n v="3828" u="1"/>
        <n v="3829" u="1"/>
        <n v="3830" u="1"/>
        <n v="3831" u="1"/>
        <n v="3832" u="1"/>
        <n v="3833" u="1"/>
        <n v="3834" u="1"/>
        <n v="3835" u="1"/>
        <n v="3836" u="1"/>
        <n v="3837" u="1"/>
        <n v="3838" u="1"/>
        <n v="3840" u="1"/>
        <n v="3841" u="1"/>
        <n v="3842" u="1"/>
        <n v="3843" u="1"/>
        <n v="3844" u="1"/>
        <n v="3845" u="1"/>
        <n v="3846" u="1"/>
        <n v="3847" u="1"/>
        <n v="3848" u="1"/>
        <n v="3849" u="1"/>
        <n v="3850" u="1"/>
        <n v="3851" u="1"/>
        <n v="3852" u="1"/>
        <n v="3853" u="1"/>
        <n v="3854" u="1"/>
        <n v="3855" u="1"/>
        <n v="3857" u="1"/>
        <n v="3858" u="1"/>
        <n v="3859" u="1"/>
        <n v="3860" u="1"/>
        <n v="3861" u="1"/>
        <n v="3862" u="1"/>
        <n v="3863" u="1"/>
        <n v="3864" u="1"/>
        <n v="3865" u="1"/>
        <n v="3866" u="1"/>
        <n v="3867" u="1"/>
        <n v="3868" u="1"/>
        <n v="3869" u="1"/>
        <n v="3870" u="1"/>
        <n v="3871" u="1"/>
        <n v="3872" u="1"/>
        <n v="3874" u="1"/>
        <n v="3875" u="1"/>
        <n v="3876" u="1"/>
        <n v="3877" u="1"/>
        <n v="3878" u="1"/>
        <n v="3879" u="1"/>
        <n v="3880" u="1"/>
        <n v="3881" u="1"/>
        <n v="3882" u="1"/>
        <n v="3883" u="1"/>
        <n v="3884" u="1"/>
        <n v="3885" u="1"/>
        <n v="3886" u="1"/>
        <n v="3887" u="1"/>
        <n v="3888" u="1"/>
        <n v="3889" u="1"/>
        <n v="3891" u="1"/>
        <n v="3892" u="1"/>
        <n v="3893" u="1"/>
        <n v="3894" u="1"/>
        <n v="3895" u="1"/>
        <n v="3896" u="1"/>
        <n v="3898" u="1"/>
        <n v="3899" u="1"/>
        <n v="3900" u="1"/>
        <n v="3901" u="1"/>
        <n v="3903" u="1"/>
        <n v="3904" u="1"/>
        <n v="3906" u="1"/>
        <n v="3908" u="1"/>
        <n v="3909" u="1"/>
        <n v="3911" u="1"/>
        <n v="3913" u="1"/>
        <n v="3914" u="1"/>
        <n v="3915" u="1"/>
        <n v="3916" u="1"/>
        <n v="3917" u="1"/>
        <n v="3918" u="1"/>
        <n v="3919" u="1"/>
        <n v="3920" u="1"/>
        <n v="3921" u="1"/>
        <n v="3922" u="1"/>
        <n v="3923" u="1"/>
        <n v="3925" u="1"/>
        <n v="3926" u="1"/>
        <n v="3927" u="1"/>
        <n v="3928" u="1"/>
        <n v="3929" u="1"/>
        <n v="3930" u="1"/>
        <n v="3931" u="1"/>
        <n v="3932" u="1"/>
        <n v="3933" u="1"/>
        <n v="3934" u="1"/>
        <n v="3935" u="1"/>
        <n v="3936" u="1"/>
        <n v="3937" u="1"/>
        <n v="3938" u="1"/>
        <n v="3939" u="1"/>
        <n v="3941" u="1"/>
        <n v="3943" u="1"/>
        <n v="3944" u="1"/>
        <n v="3945" u="1"/>
        <n v="3946" u="1"/>
        <n v="3948" u="1"/>
        <n v="3949" u="1"/>
        <n v="3950" u="1"/>
        <n v="3951" u="1"/>
        <n v="3952" u="1"/>
        <n v="3953" u="1"/>
        <n v="3954" u="1"/>
        <n v="3955" u="1"/>
        <n v="3956" u="1"/>
        <n v="3957" u="1"/>
        <n v="3959" u="1"/>
        <n v="3961" u="1"/>
        <n v="3963" u="1"/>
        <n v="3965" u="1"/>
        <n v="3967" u="1"/>
        <n v="3968" u="1"/>
        <n v="3970" u="1"/>
        <n v="3971" u="1"/>
        <n v="3972" u="1"/>
        <n v="3973" u="1"/>
        <n v="3975" u="1"/>
        <n v="3977" u="1"/>
        <n v="3979" u="1"/>
        <n v="3980" u="1"/>
        <n v="3981" u="1"/>
        <n v="3982" u="1"/>
        <n v="3984" u="1"/>
        <n v="3985" u="1"/>
        <n v="3986" u="1"/>
        <n v="3988" u="1"/>
        <n v="3989" u="1"/>
        <n v="3990" u="1"/>
        <n v="3991" u="1"/>
        <n v="3992" u="1"/>
        <n v="3993" u="1"/>
        <n v="3994" u="1"/>
        <n v="3995" u="1"/>
        <n v="3997" u="1"/>
        <n v="3998" u="1"/>
        <n v="3999" u="1"/>
        <n v="4001" u="1"/>
        <n v="4002" u="1"/>
        <n v="4003" u="1"/>
        <n v="4004" u="1"/>
        <n v="4005" u="1"/>
        <n v="4006" u="1"/>
        <n v="4007" u="1"/>
        <n v="4008" u="1"/>
        <n v="4009" u="1"/>
        <n v="4010" u="1"/>
        <n v="4011" u="1"/>
        <n v="4013" u="1"/>
        <n v="4014" u="1"/>
        <n v="4015" u="1"/>
        <n v="4016" u="1"/>
        <n v="4017" u="1"/>
        <n v="4019" u="1"/>
        <n v="4020" u="1"/>
        <n v="4021" u="1"/>
        <n v="4023" u="1"/>
        <n v="4024" u="1"/>
        <n v="4025" u="1"/>
        <n v="4026" u="1"/>
        <n v="4027" u="1"/>
        <n v="4028" u="1"/>
        <n v="4029" u="1"/>
        <n v="4030" u="1"/>
        <n v="4031" u="1"/>
        <n v="4032" u="1"/>
        <n v="4033" u="1"/>
        <n v="4034" u="1"/>
        <n v="4035" u="1"/>
        <n v="4037" u="1"/>
        <n v="4038" u="1"/>
        <n v="4039" u="1"/>
        <n v="4040" u="1"/>
        <n v="4041" u="1"/>
        <n v="4042" u="1"/>
        <n v="4043" u="1"/>
        <n v="4044" u="1"/>
        <n v="4045" u="1"/>
        <n v="4046" u="1"/>
        <n v="4047" u="1"/>
        <n v="4048" u="1"/>
        <n v="4049" u="1"/>
        <n v="4050" u="1"/>
        <n v="4052" u="1"/>
        <n v="4053" u="1"/>
        <n v="4055" u="1"/>
        <n v="4056" u="1"/>
        <n v="4057" u="1"/>
        <n v="4058" u="1"/>
        <n v="4059" u="1"/>
        <n v="4060" u="1"/>
        <n v="4061" u="1"/>
        <n v="4062" u="1"/>
        <n v="4063" u="1"/>
        <n v="4064" u="1"/>
        <n v="4065" u="1"/>
        <n v="4066" u="1"/>
        <n v="4067" u="1"/>
        <n v="4068" u="1"/>
        <n v="4069" u="1"/>
        <n v="4070" u="1"/>
        <n v="4072" u="1"/>
        <n v="4073" u="1"/>
        <n v="4074" u="1"/>
        <n v="4075" u="1"/>
        <n v="4076" u="1"/>
        <n v="4077" u="1"/>
        <n v="4078" u="1"/>
        <n v="4079" u="1"/>
        <n v="4080" u="1"/>
        <n v="4081" u="1"/>
        <n v="4082" u="1"/>
        <n v="4083" u="1"/>
        <n v="4084" u="1"/>
        <n v="4085" u="1"/>
        <n v="4086" u="1"/>
        <n v="4087" u="1"/>
        <n v="4089" u="1"/>
        <n v="4090" u="1"/>
        <n v="4091" u="1"/>
        <n v="4092" u="1"/>
        <n v="4093" u="1"/>
        <n v="4094" u="1"/>
        <n v="4095" u="1"/>
        <n v="4096" u="1"/>
        <n v="4097" u="1"/>
        <n v="4098" u="1"/>
        <n v="4099" u="1"/>
        <n v="4100" u="1"/>
        <n v="4101" u="1"/>
        <n v="4102" u="1"/>
        <n v="4103" u="1"/>
        <n v="4104" u="1"/>
        <n v="4106" u="1"/>
        <n v="4107" u="1"/>
        <n v="4108" u="1"/>
        <n v="4109" u="1"/>
        <n v="4110" u="1"/>
        <n v="4112" u="1"/>
        <n v="4113" u="1"/>
        <n v="4114" u="1"/>
        <n v="4115" u="1"/>
        <n v="4116" u="1"/>
        <n v="4117" u="1"/>
        <n v="4118" u="1"/>
        <n v="4119" u="1"/>
        <n v="4120" u="1"/>
        <n v="4121" u="1"/>
        <n v="4122" u="1"/>
        <n v="4123" u="1"/>
        <n v="4124" u="1"/>
        <n v="4125" u="1"/>
        <n v="4126" u="1"/>
        <n v="4127" u="1"/>
        <n v="4129" u="1"/>
        <n v="4130" u="1"/>
        <n v="4131" u="1"/>
        <n v="4132" u="1"/>
        <n v="4134" u="1"/>
        <n v="4135" u="1"/>
        <n v="4136" u="1"/>
        <n v="4138" u="1"/>
        <n v="4139" u="1"/>
        <n v="4140" u="1"/>
        <n v="4141" u="1"/>
        <n v="4142" u="1"/>
        <n v="4143" u="1"/>
        <n v="4144" u="1"/>
        <n v="4145" u="1"/>
        <n v="4147" u="1"/>
        <n v="4148" u="1"/>
        <n v="4149" u="1"/>
        <n v="4150" u="1"/>
        <n v="4151" u="1"/>
        <n v="4152" u="1"/>
        <n v="4154" u="1"/>
        <n v="4155" u="1"/>
        <n v="4156" u="1"/>
        <n v="4157" u="1"/>
        <n v="4158" u="1"/>
        <n v="4159" u="1"/>
        <n v="4160" u="1"/>
        <n v="4161" u="1"/>
        <n v="4163" u="1"/>
        <n v="4164" u="1"/>
        <n v="4165" u="1"/>
        <n v="4166" u="1"/>
        <n v="4167" u="1"/>
        <n v="4168" u="1"/>
        <n v="4169" u="1"/>
        <n v="4170" u="1"/>
        <n v="4172" u="1"/>
        <n v="4174" u="1"/>
        <n v="4176" u="1"/>
        <n v="4178" u="1"/>
        <n v="4179" u="1"/>
        <n v="4180" u="1"/>
        <n v="4181" u="1"/>
        <n v="4182" u="1"/>
        <n v="4183" u="1"/>
        <n v="4185" u="1"/>
        <n v="4186" u="1"/>
        <n v="4187" u="1"/>
        <n v="4188" u="1"/>
        <n v="4189" u="1"/>
        <n v="4190" u="1"/>
        <n v="4191" u="1"/>
        <n v="4192" u="1"/>
        <n v="4193" u="1"/>
        <n v="4194" u="1"/>
        <n v="4195" u="1"/>
        <n v="4196" u="1"/>
        <n v="4197" u="1"/>
        <n v="4198" u="1"/>
        <n v="4199" u="1"/>
        <n v="4200" u="1"/>
        <n v="4202" u="1"/>
        <n v="4203" u="1"/>
        <n v="4204" u="1"/>
        <n v="4205" u="1"/>
        <n v="4206" u="1"/>
        <n v="4207" u="1"/>
        <n v="4208" u="1"/>
        <n v="4209" u="1"/>
        <n v="4210" u="1"/>
        <n v="4211" u="1"/>
        <n v="4212" u="1"/>
        <n v="4213" u="1"/>
        <n v="4214" u="1"/>
        <n v="4215" u="1"/>
        <n v="4216" u="1"/>
        <n v="4217" u="1"/>
        <n v="4219" u="1"/>
        <n v="4220" u="1"/>
        <n v="4221" u="1"/>
        <n v="4222" u="1"/>
        <n v="4223" u="1"/>
        <n v="4224" u="1"/>
        <n v="4225" u="1"/>
        <n v="4226" u="1"/>
        <n v="4227" u="1"/>
        <n v="4228" u="1"/>
        <n v="4229" u="1"/>
        <n v="4230" u="1"/>
        <n v="4231" u="1"/>
        <n v="4232" u="1"/>
        <n v="4233" u="1"/>
        <n v="4234" u="1"/>
        <n v="4236" u="1"/>
        <n v="4237" u="1"/>
        <n v="4238" u="1"/>
        <n v="4239" u="1"/>
        <n v="4241" u="1"/>
        <n v="4242" u="1"/>
        <n v="4244" u="1"/>
        <n v="4245" u="1"/>
        <n v="4246" u="1"/>
        <n v="4247" u="1"/>
        <n v="4248" u="1"/>
        <n v="4249" u="1"/>
        <n v="4250" u="1"/>
        <n v="4251" u="1"/>
        <n v="4252" u="1"/>
        <n v="4253" u="1"/>
        <n v="4254" u="1"/>
        <n v="4255" u="1"/>
        <n v="4256" u="1"/>
        <n v="4257" u="1"/>
        <n v="4258" u="1"/>
        <n v="4259" u="1"/>
        <n v="4261" u="1"/>
        <n v="4262" u="1"/>
        <n v="4263" u="1"/>
        <n v="4264" u="1"/>
        <n v="4265" u="1"/>
        <n v="4266" u="1"/>
        <n v="4267" u="1"/>
        <n v="4268" u="1"/>
        <n v="4269" u="1"/>
        <n v="4270" u="1"/>
        <n v="4271" u="1"/>
        <n v="4272" u="1"/>
        <n v="4273" u="1"/>
        <n v="4274" u="1"/>
        <n v="4275" u="1"/>
        <n v="4276" u="1"/>
        <n v="4278" u="1"/>
        <n v="4279" u="1"/>
        <n v="4280" u="1"/>
        <n v="4281" u="1"/>
        <n v="4282" u="1"/>
        <n v="4283" u="1"/>
        <n v="4284" u="1"/>
        <n v="4285" u="1"/>
        <n v="4286" u="1"/>
        <n v="4287" u="1"/>
        <n v="4288" u="1"/>
        <n v="4289" u="1"/>
        <n v="4290" u="1"/>
        <n v="4291" u="1"/>
        <n v="4292" u="1"/>
        <n v="4294" u="1"/>
        <n v="4295" u="1"/>
        <n v="4296" u="1"/>
        <n v="4297" u="1"/>
        <n v="4298" u="1"/>
        <n v="4299" u="1"/>
        <n v="4300" u="1"/>
        <n v="4301" u="1"/>
        <n v="4302" u="1"/>
        <n v="4303" u="1"/>
        <n v="4304" u="1"/>
        <n v="4305" u="1"/>
        <n v="4306" u="1"/>
        <n v="4307" u="1"/>
        <n v="4308" u="1"/>
        <n v="4309" u="1"/>
        <n v="4311" u="1"/>
        <n v="4312" u="1"/>
        <n v="4313" u="1"/>
        <n v="4314" u="1"/>
        <n v="4315" u="1"/>
        <n v="4316" u="1"/>
        <n v="4317" u="1"/>
        <n v="4318" u="1"/>
        <n v="4319" u="1"/>
        <n v="4320" u="1"/>
        <n v="4321" u="1"/>
        <n v="4322" u="1"/>
        <n v="4323" u="1"/>
        <n v="4324" u="1"/>
        <n v="4326" u="1"/>
        <n v="4328" u="1"/>
        <n v="4329" u="1"/>
        <n v="4330" u="1"/>
        <n v="4332" u="1"/>
        <n v="4333" u="1"/>
        <n v="4334" u="1"/>
        <n v="4335" u="1"/>
        <n v="4336" u="1"/>
        <n v="4337" u="1"/>
        <n v="4338" u="1"/>
        <n v="4339" u="1"/>
        <n v="4340" u="1"/>
        <n v="4341" u="1"/>
        <n v="4342" u="1"/>
        <n v="4343" u="1"/>
        <n v="4344" u="1"/>
        <n v="4345" u="1"/>
        <n v="4346" u="1"/>
        <n v="4347" u="1"/>
        <n v="4349" u="1"/>
        <n v="4351" u="1"/>
        <n v="4352" u="1"/>
        <n v="4353" u="1"/>
        <n v="4354" u="1"/>
        <n v="4355" u="1"/>
        <n v="4356" u="1"/>
        <n v="4357" u="1"/>
        <n v="4358" u="1"/>
        <n v="4359" u="1"/>
        <n v="4360" u="1"/>
        <n v="4361" u="1"/>
        <n v="4362" u="1"/>
        <n v="4363" u="1"/>
        <n v="4364" u="1"/>
        <n v="4365" u="1"/>
        <n v="4366" u="1"/>
        <n v="4368" u="1"/>
        <n v="4369" u="1"/>
        <n v="4370" u="1"/>
        <n v="4371" u="1"/>
        <n v="4372" u="1"/>
        <n v="4373" u="1"/>
        <n v="4374" u="1"/>
        <n v="4375" u="1"/>
        <n v="4376" u="1"/>
        <n v="4377" u="1"/>
        <n v="4378" u="1"/>
        <n v="4379" u="1"/>
        <n v="4380" u="1"/>
        <n v="4381" u="1"/>
        <n v="4382" u="1"/>
        <n v="4383" u="1"/>
        <n v="4385" u="1"/>
        <n v="4386" u="1"/>
        <n v="4387" u="1"/>
        <n v="4388" u="1"/>
        <n v="4389" u="1"/>
        <n v="4390" u="1"/>
        <n v="4391" u="1"/>
        <n v="4392" u="1"/>
        <n v="4393" u="1"/>
        <n v="4394" u="1"/>
        <n v="4395" u="1"/>
        <n v="4396" u="1"/>
        <n v="4397" u="1"/>
        <n v="4398" u="1"/>
        <n v="4399" u="1"/>
        <n v="4400" u="1"/>
        <n v="4402" u="1"/>
        <n v="4403" u="1"/>
        <n v="4404" u="1"/>
        <n v="4405" u="1"/>
        <n v="4406" u="1"/>
        <n v="4407" u="1"/>
        <n v="4408" u="1"/>
        <n v="4409" u="1"/>
        <n v="4410" u="1"/>
        <n v="4411" u="1"/>
        <n v="4412" u="1"/>
        <n v="4413" u="1"/>
        <n v="4414" u="1"/>
        <n v="4415" u="1"/>
        <n v="4416" u="1"/>
        <n v="4417" u="1"/>
        <n v="4419" u="1"/>
        <n v="4420" u="1"/>
        <n v="4421" u="1"/>
        <n v="4422" u="1"/>
        <n v="4423" u="1"/>
        <n v="4424" u="1"/>
        <n v="4425" u="1"/>
        <n v="4426" u="1"/>
        <n v="4427" u="1"/>
        <n v="4428" u="1"/>
        <n v="4429" u="1"/>
        <n v="4430" u="1"/>
        <n v="4431" u="1"/>
        <n v="4432" u="1"/>
        <n v="4433" u="1"/>
        <n v="4434" u="1"/>
        <n v="4436" u="1"/>
        <n v="4437" u="1"/>
        <n v="4438" u="1"/>
        <n v="4439" u="1"/>
        <n v="4440" u="1"/>
        <n v="4442" u="1"/>
        <n v="4443" u="1"/>
        <n v="4444" u="1"/>
        <n v="4445" u="1"/>
        <n v="4446" u="1"/>
        <n v="4447" u="1"/>
        <n v="4448" u="1"/>
        <n v="4449" u="1"/>
        <n v="4450" u="1"/>
        <n v="4451" u="1"/>
        <n v="4452" u="1"/>
        <n v="4453" u="1"/>
        <n v="4454" u="1"/>
        <n v="4455" u="1"/>
        <n v="4457" u="1"/>
        <n v="4458" u="1"/>
        <n v="4459" u="1"/>
        <n v="4460" u="1"/>
        <n v="4461" u="1"/>
        <n v="4462" u="1"/>
        <n v="4463" u="1"/>
        <n v="4464" u="1"/>
        <n v="4465" u="1"/>
        <n v="4466" u="1"/>
        <n v="4467" u="1"/>
        <n v="4468" u="1"/>
        <n v="4469" u="1"/>
        <n v="4470" u="1"/>
        <n v="4471" u="1"/>
        <n v="4473" u="1"/>
        <n v="4474" u="1"/>
        <n v="4475" u="1"/>
        <n v="4476" u="1"/>
        <n v="4477" u="1"/>
        <n v="4478" u="1"/>
        <n v="4479" u="1"/>
        <n v="4480" u="1"/>
        <n v="4481" u="1"/>
        <n v="4482" u="1"/>
        <n v="4483" u="1"/>
        <n v="4484" u="1"/>
        <n v="4485" u="1"/>
        <n v="4486" u="1"/>
        <n v="4488" u="1"/>
        <n v="4489" u="1"/>
        <n v="4490" u="1"/>
        <n v="4491" u="1"/>
        <n v="4492" u="1"/>
        <n v="4493" u="1"/>
        <n v="4495" u="1"/>
        <n v="4496" u="1"/>
        <n v="4497" u="1"/>
        <n v="4498" u="1"/>
        <n v="4499" u="1"/>
        <n v="4500" u="1"/>
        <n v="4501" u="1"/>
        <n v="4502" u="1"/>
        <n v="4503" u="1"/>
        <n v="4504" u="1"/>
        <n v="4505" u="1"/>
        <n v="4506" u="1"/>
        <n v="4507" u="1"/>
        <n v="4508" u="1"/>
        <n v="4509" u="1"/>
        <n v="4511" u="1"/>
        <n v="4512" u="1"/>
        <n v="4513" u="1"/>
        <n v="4514" u="1"/>
        <n v="4516" u="1"/>
        <n v="4517" u="1"/>
        <n v="4518" u="1"/>
        <n v="4519" u="1"/>
        <n v="4520" u="1"/>
        <n v="4521" u="1"/>
        <n v="4522" u="1"/>
        <n v="4523" u="1"/>
        <n v="4524" u="1"/>
        <n v="4525" u="1"/>
        <n v="4526" u="1"/>
        <n v="4527" u="1"/>
        <n v="4528" u="1"/>
        <n v="4529" u="1"/>
        <n v="4530" u="1"/>
        <n v="4532" u="1"/>
        <n v="4533" u="1"/>
        <n v="4534" u="1"/>
        <n v="4535" u="1"/>
        <n v="4536" u="1"/>
        <n v="4537" u="1"/>
        <n v="4538" u="1"/>
        <n v="4539" u="1"/>
        <n v="4540" u="1"/>
        <n v="4541" u="1"/>
        <n v="4542" u="1"/>
        <n v="4543" u="1"/>
        <n v="4544" u="1"/>
        <n v="4545" u="1"/>
        <n v="4546" u="1"/>
        <n v="4547" u="1"/>
        <n v="4549" u="1"/>
        <n v="4550" u="1"/>
        <n v="4551" u="1"/>
        <n v="4552" u="1"/>
        <n v="4553" u="1"/>
        <n v="4554" u="1"/>
        <n v="4555" u="1"/>
        <n v="4556" u="1"/>
        <n v="4557" u="1"/>
        <n v="4558" u="1"/>
        <n v="4559" u="1"/>
        <n v="4560" u="1"/>
        <n v="4561" u="1"/>
        <n v="4562" u="1"/>
        <n v="4563" u="1"/>
        <n v="4564" u="1"/>
        <n v="4566" u="1"/>
        <n v="4567" u="1"/>
        <n v="4568" u="1"/>
        <n v="4569" u="1"/>
        <n v="4570" u="1"/>
        <n v="4571" u="1"/>
        <n v="4572" u="1"/>
        <n v="4573" u="1"/>
        <n v="4574" u="1"/>
        <n v="4576" u="1"/>
        <n v="4577" u="1"/>
        <n v="4578" u="1"/>
        <n v="4579" u="1"/>
        <n v="4580" u="1"/>
        <n v="4581" u="1"/>
        <n v="4582" u="1"/>
        <n v="4583" u="1"/>
        <n v="4584" u="1"/>
        <n v="4585" u="1"/>
        <n v="4587" u="1"/>
        <n v="4588" u="1"/>
        <n v="4589" u="1"/>
        <n v="4591" u="1"/>
        <n v="4592" u="1"/>
        <n v="4593" u="1"/>
        <n v="4594" u="1"/>
        <n v="4595" u="1"/>
        <n v="4596" u="1"/>
        <n v="4597" u="1"/>
        <n v="4598" u="1"/>
        <n v="4599" u="1"/>
        <n v="4600" u="1"/>
        <n v="4601" u="1"/>
        <n v="4602" u="1"/>
        <n v="4603" u="1"/>
        <n v="4604" u="1"/>
        <n v="4605" u="1"/>
        <n v="4606" u="1"/>
        <n v="4609" u="1"/>
        <n v="4611" u="1"/>
        <n v="4612" u="1"/>
        <n v="4613" u="1"/>
        <n v="4614" u="1"/>
        <n v="4615" u="1"/>
        <n v="4616" u="1"/>
        <n v="4617" u="1"/>
        <n v="4619" u="1"/>
        <n v="4621" u="1"/>
        <n v="4622" u="1"/>
        <n v="4623" u="1"/>
        <n v="4624" u="1"/>
        <n v="4625" u="1"/>
        <n v="4626" u="1"/>
        <n v="4627" u="1"/>
        <n v="4628" u="1"/>
        <n v="4629" u="1"/>
        <n v="4630" u="1"/>
        <n v="4631" u="1"/>
        <n v="4632" u="1"/>
        <n v="4633" u="1"/>
        <n v="4634" u="1"/>
        <n v="4635" u="1"/>
        <n v="4636" u="1"/>
        <n v="4638" u="1"/>
        <n v="4639" u="1"/>
        <n v="4640" u="1"/>
        <n v="4641" u="1"/>
        <n v="4642" u="1"/>
        <n v="4643" u="1"/>
        <n v="4645" u="1"/>
        <n v="4646" u="1"/>
        <n v="4647" u="1"/>
        <n v="4648" u="1"/>
        <n v="4649" u="1"/>
        <n v="4650" u="1"/>
        <n v="4651" u="1"/>
        <n v="4652" u="1"/>
        <n v="4653" u="1"/>
        <n v="4654" u="1"/>
        <n v="4655" u="1"/>
        <n v="4656" u="1"/>
        <n v="4657" u="1"/>
        <n v="4658" u="1"/>
        <n v="4659" u="1"/>
        <n v="4660" u="1"/>
        <n v="4662" u="1"/>
        <n v="4663" u="1"/>
        <n v="4664" u="1"/>
        <n v="4665" u="1"/>
        <n v="4666" u="1"/>
        <n v="4667" u="1"/>
        <n v="4668" u="1"/>
        <n v="4669" u="1"/>
        <n v="4670" u="1"/>
        <n v="4671" u="1"/>
        <n v="4672" u="1"/>
        <n v="4673" u="1"/>
        <n v="4674" u="1"/>
        <n v="4675" u="1"/>
        <n v="4676" u="1"/>
        <n v="4677" u="1"/>
        <n v="4679" u="1"/>
        <n v="4680" u="1"/>
        <n v="4681" u="1"/>
        <n v="4682" u="1"/>
        <n v="4683" u="1"/>
        <n v="4684" u="1"/>
        <n v="4685" u="1"/>
        <n v="4686" u="1"/>
        <n v="4687" u="1"/>
        <n v="4688" u="1"/>
        <n v="4689" u="1"/>
        <n v="4690" u="1"/>
        <n v="4691" u="1"/>
        <n v="4692" u="1"/>
        <n v="4693" u="1"/>
        <n v="4694" u="1"/>
        <n v="4695" u="1"/>
        <n v="4697" u="1"/>
        <n v="4698" u="1"/>
        <n v="4699" u="1"/>
        <n v="4700" u="1"/>
        <n v="4701" u="1"/>
        <n v="4702" u="1"/>
        <n v="4703" u="1"/>
        <n v="4704" u="1"/>
        <n v="4705" u="1"/>
        <n v="4706" u="1"/>
        <n v="4707" u="1"/>
        <n v="4708" u="1"/>
        <n v="4709" u="1"/>
        <n v="4710" u="1"/>
        <n v="4711" u="1"/>
        <n v="4712" u="1"/>
        <n v="4714" u="1"/>
        <n v="4715" u="1"/>
        <n v="4717" u="1"/>
        <n v="4718" u="1"/>
        <n v="4720" u="1"/>
        <n v="4721" u="1"/>
        <n v="4722" u="1"/>
        <n v="4723" u="1"/>
        <n v="4724" u="1"/>
        <n v="4725" u="1"/>
        <n v="4726" u="1"/>
        <n v="4727" u="1"/>
        <n v="4728" u="1"/>
        <n v="4729" u="1"/>
        <n v="4730" u="1"/>
        <n v="4731" u="1"/>
        <n v="4732" u="1"/>
        <n v="4733" u="1"/>
        <n v="4734" u="1"/>
        <n v="4735" u="1"/>
        <n v="4737" u="1"/>
        <n v="4738" u="1"/>
        <n v="4739" u="1"/>
        <n v="4740" u="1"/>
        <n v="4741" u="1"/>
        <n v="4742" u="1"/>
        <n v="4743" u="1"/>
        <n v="4744" u="1"/>
        <n v="4745" u="1"/>
        <n v="4746" u="1"/>
        <n v="4747" u="1"/>
        <n v="4748" u="1"/>
        <n v="4749" u="1"/>
        <n v="4750" u="1"/>
        <n v="4751" u="1"/>
        <n v="4752" u="1"/>
        <n v="4754" u="1"/>
        <n v="4755" u="1"/>
        <n v="4756" u="1"/>
        <n v="4757" u="1"/>
        <n v="4758" u="1"/>
        <n v="4759" u="1"/>
        <n v="4760" u="1"/>
        <n v="4761" u="1"/>
        <n v="4762" u="1"/>
        <n v="4763" u="1"/>
        <n v="4764" u="1"/>
        <n v="4765" u="1"/>
        <n v="4766" u="1"/>
        <n v="4767" u="1"/>
        <n v="4768" u="1"/>
        <n v="4769" u="1"/>
        <n v="4771" u="1"/>
        <n v="4772" u="1"/>
        <n v="4773" u="1"/>
        <n v="4774" u="1"/>
        <n v="4775" u="1"/>
        <n v="4776" u="1"/>
        <n v="4777" u="1"/>
        <n v="4778" u="1"/>
        <n v="4779" u="1"/>
        <n v="4781" u="1"/>
        <n v="4782" u="1"/>
        <n v="4783" u="1"/>
        <n v="4784" u="1"/>
        <n v="4785" u="1"/>
        <n v="4786" u="1"/>
        <n v="4788" u="1"/>
        <n v="4789" u="1"/>
        <n v="4790" u="1"/>
        <n v="4792" u="1"/>
        <n v="4793" u="1"/>
        <n v="4794" u="1"/>
        <n v="4795" u="1"/>
        <n v="4796" u="1"/>
        <n v="4797" u="1"/>
        <n v="4798" u="1"/>
        <n v="4799" u="1"/>
        <n v="4800" u="1"/>
        <n v="4801" u="1"/>
        <n v="4802" u="1"/>
        <n v="4803" u="1"/>
        <n v="4804" u="1"/>
        <n v="4805" u="1"/>
        <n v="4806" u="1"/>
        <n v="4807" u="1"/>
        <n v="4809" u="1"/>
        <n v="4810" u="1"/>
        <n v="4811" u="1"/>
        <n v="4812" u="1"/>
        <n v="4813" u="1"/>
        <n v="4814" u="1"/>
        <n v="4815" u="1"/>
        <n v="4816" u="1"/>
        <n v="4817" u="1"/>
        <n v="4818" u="1"/>
        <n v="4819" u="1"/>
        <n v="4820" u="1"/>
        <n v="4821" u="1"/>
        <n v="4822" u="1"/>
        <n v="4823" u="1"/>
        <n v="4824" u="1"/>
        <n v="4826" u="1"/>
        <n v="4827" u="1"/>
        <n v="4828" u="1"/>
        <n v="4829" u="1"/>
        <n v="4830" u="1"/>
        <n v="4831" u="1"/>
        <n v="4832" u="1"/>
        <n v="4833" u="1"/>
        <n v="4834" u="1"/>
        <n v="4835" u="1"/>
        <n v="4836" u="1"/>
        <n v="4837" u="1"/>
        <n v="4838" u="1"/>
        <n v="4839" u="1"/>
        <n v="4840" u="1"/>
        <n v="4842" u="1"/>
        <n v="4843" u="1"/>
        <n v="4844" u="1"/>
        <n v="4845" u="1"/>
        <n v="4846" u="1"/>
        <n v="4847" u="1"/>
        <n v="4848" u="1"/>
        <n v="4849" u="1"/>
        <n v="4850" u="1"/>
        <n v="4851" u="1"/>
        <n v="4852" u="1"/>
        <n v="4853" u="1"/>
        <n v="4855" u="1"/>
        <n v="4856" u="1"/>
        <n v="4857" u="1"/>
        <n v="4858" u="1"/>
        <n v="4859" u="1"/>
        <n v="4860" u="1"/>
        <n v="4862" u="1"/>
        <n v="4863" u="1"/>
        <n v="4864" u="1"/>
        <n v="4866" u="1"/>
        <n v="4867" u="1"/>
        <n v="4868" u="1"/>
        <n v="4869" u="1"/>
        <n v="4870" u="1"/>
        <n v="4871" u="1"/>
        <n v="4872" u="1"/>
        <n v="4873" u="1"/>
        <n v="4874" u="1"/>
        <n v="4875" u="1"/>
        <n v="4876" u="1"/>
        <n v="4877" u="1"/>
        <n v="4878" u="1"/>
        <n v="4879" u="1"/>
        <n v="4880" u="1"/>
        <n v="4881" u="1"/>
        <n v="4883" u="1"/>
        <n v="4884" u="1"/>
        <n v="4885" u="1"/>
        <n v="4886" u="1"/>
        <n v="4887" u="1"/>
        <n v="4888" u="1"/>
        <n v="4889" u="1"/>
        <n v="4890" u="1"/>
        <n v="4891" u="1"/>
        <n v="4892" u="1"/>
        <n v="4893" u="1"/>
        <n v="4894" u="1"/>
        <n v="4895" u="1"/>
        <n v="4896" u="1"/>
        <n v="4897" u="1"/>
        <n v="4899" u="1"/>
        <n v="4900" u="1"/>
        <n v="4901" u="1"/>
        <n v="4902" u="1"/>
        <n v="4903" u="1"/>
        <n v="4904" u="1"/>
        <n v="4905" u="1"/>
        <n v="4906" u="1"/>
        <n v="4907" u="1"/>
        <n v="4908" u="1"/>
        <n v="4909" u="1"/>
        <n v="4910" u="1"/>
        <n v="4911" u="1"/>
        <n v="4912" u="1"/>
        <n v="4913" u="1"/>
        <n v="4914" u="1"/>
        <n v="4916" u="1"/>
        <n v="4917" u="1"/>
        <n v="4918" u="1"/>
        <n v="4919" u="1"/>
        <n v="4920" u="1"/>
        <n v="4921" u="1"/>
        <n v="4922" u="1"/>
        <n v="4923" u="1"/>
        <n v="4924" u="1"/>
        <n v="4925" u="1"/>
        <n v="4926" u="1"/>
        <n v="4927" u="1"/>
        <n v="4928" u="1"/>
        <n v="4929" u="1"/>
        <n v="4931" u="1"/>
        <n v="4932" u="1"/>
        <n v="4933" u="1"/>
        <n v="4934" u="1"/>
        <n v="4935" u="1"/>
        <n v="4936" u="1"/>
        <n v="4938" u="1"/>
        <n v="4939" u="1"/>
        <n v="4940" u="1"/>
        <n v="4941" u="1"/>
        <n v="4942" u="1"/>
        <n v="4943" u="1"/>
        <n v="4944" u="1"/>
        <n v="4945" u="1"/>
        <n v="4946" u="1"/>
        <n v="4947" u="1"/>
        <n v="4948" u="1"/>
        <n v="4949" u="1"/>
        <n v="4950" u="1"/>
        <n v="4951" u="1"/>
        <n v="4952" u="1"/>
        <n v="4953" u="1"/>
        <n v="4955" u="1"/>
        <n v="4956" u="1"/>
        <n v="4957" u="1"/>
        <n v="4958" u="1"/>
        <n v="4959" u="1"/>
        <n v="4960" u="1"/>
        <n v="4961" u="1"/>
        <n v="4962" u="1"/>
        <n v="4963" u="1"/>
        <n v="4964" u="1"/>
        <n v="4965" u="1"/>
        <n v="4966" u="1"/>
        <n v="4967" u="1"/>
        <n v="4968" u="1"/>
        <n v="4969" u="1"/>
        <n v="4970" u="1"/>
        <n v="4972" u="1"/>
        <n v="4973" u="1"/>
        <n v="4974" u="1"/>
        <n v="4975" u="1"/>
        <n v="4976" u="1"/>
        <n v="4977" u="1"/>
        <n v="4978" u="1"/>
        <n v="4979" u="1"/>
        <n v="4980" u="1"/>
        <n v="4981" u="1"/>
        <n v="4982" u="1"/>
        <n v="4983" u="1"/>
        <n v="4984" u="1"/>
        <n v="4985" u="1"/>
        <n v="4986" u="1"/>
        <n v="4987" u="1"/>
        <n v="4989" u="1"/>
        <n v="4990" u="1"/>
        <n v="4991" u="1"/>
        <n v="4992" u="1"/>
        <n v="4994" u="1"/>
        <n v="4995" u="1"/>
        <n v="4996" u="1"/>
        <n v="4997" u="1"/>
        <n v="4998" u="1"/>
        <n v="4999" u="1"/>
        <n v="5000" u="1"/>
        <n v="5001" u="1"/>
        <n v="5002" u="1"/>
        <n v="5003" u="1"/>
        <n v="5004" u="1"/>
        <n v="5005" u="1"/>
        <n v="5006" u="1"/>
        <n v="5007" u="1"/>
        <n v="5008" u="1"/>
        <n v="5010" u="1"/>
        <n v="5012" u="1"/>
        <n v="5013" u="1"/>
        <n v="5014" u="1"/>
        <n v="5015" u="1"/>
        <n v="5016" u="1"/>
        <n v="5017" u="1"/>
        <n v="5018" u="1"/>
        <n v="5019" u="1"/>
        <n v="5020" u="1"/>
        <n v="5021" u="1"/>
        <n v="5022" u="1"/>
        <n v="5023" u="1"/>
        <n v="5024" u="1"/>
        <n v="5026" u="1"/>
        <n v="5028" u="1"/>
        <n v="5029" u="1"/>
        <n v="5030" u="1"/>
        <n v="5032" u="1"/>
        <n v="5033" u="1"/>
        <n v="5035" u="1"/>
        <n v="5037" u="1"/>
        <n v="5038" u="1"/>
        <n v="5039" u="1"/>
        <n v="5040" u="1"/>
        <n v="5041" u="1"/>
        <n v="5042" u="1"/>
        <n v="5043" u="1"/>
        <n v="5044" u="1"/>
        <n v="5045" u="1"/>
        <n v="5046" u="1"/>
        <n v="5047" u="1"/>
        <n v="5048" u="1"/>
        <n v="5049" u="1"/>
        <n v="5050" u="1"/>
        <n v="5051" u="1"/>
        <n v="5052" u="1"/>
        <n v="5054" u="1"/>
        <n v="5055" u="1"/>
        <n v="5056" u="1"/>
        <n v="5058" u="1"/>
        <n v="5059" u="1"/>
        <n v="5060" u="1"/>
        <n v="5061" u="1"/>
        <n v="5062" u="1"/>
        <n v="5063" u="1"/>
        <n v="5065" u="1"/>
        <n v="5067" u="1"/>
        <n v="5068" u="1"/>
        <n v="5069" u="1"/>
        <n v="5070" u="1"/>
        <n v="5071" u="1"/>
        <n v="5073" u="1"/>
        <n v="5074" u="1"/>
        <n v="5075" u="1"/>
        <n v="5076" u="1"/>
        <n v="5077" u="1"/>
        <n v="5078" u="1"/>
        <n v="5079" u="1"/>
        <n v="5080" u="1"/>
        <n v="5081" u="1"/>
        <n v="5082" u="1"/>
        <n v="5083" u="1"/>
        <n v="5084" u="1"/>
        <n v="5085" u="1"/>
        <n v="5086" u="1"/>
        <n v="5087" u="1"/>
        <n v="5088" u="1"/>
        <n v="5090" u="1"/>
        <n v="5091" u="1"/>
        <n v="5092" u="1"/>
        <n v="5093" u="1"/>
        <n v="5094" u="1"/>
        <n v="5095" u="1"/>
        <n v="5096" u="1"/>
        <n v="5097" u="1"/>
        <n v="5098" u="1"/>
        <n v="5099" u="1"/>
        <n v="5100" u="1"/>
        <n v="5101" u="1"/>
        <n v="5102" u="1"/>
        <n v="5103" u="1"/>
        <n v="5104" u="1"/>
        <n v="5105" u="1"/>
        <n v="5107" u="1"/>
        <n v="5108" u="1"/>
        <n v="5109" u="1"/>
        <n v="5110" u="1"/>
        <n v="5111" u="1"/>
        <n v="5112" u="1"/>
        <n v="5113" u="1"/>
        <n v="5114" u="1"/>
        <n v="5115" u="1"/>
        <n v="5116" u="1"/>
        <n v="5117" u="1"/>
        <n v="5118" u="1"/>
        <n v="5119" u="1"/>
        <n v="5120" u="1"/>
        <n v="5121" u="1"/>
        <n v="5122" u="1"/>
        <n v="5124" u="1"/>
        <n v="5125" u="1"/>
        <n v="5126" u="1"/>
        <n v="5127" u="1"/>
        <n v="5128" u="1"/>
        <n v="5129" u="1"/>
        <n v="5130" u="1"/>
        <n v="5131" u="1"/>
        <n v="5133" u="1"/>
        <n v="5134" u="1"/>
        <n v="5136" u="1"/>
        <n v="5137" u="1"/>
        <n v="5138" u="1"/>
        <n v="5140" u="1"/>
        <n v="5142" u="1"/>
        <n v="5143" u="1"/>
        <n v="5144" u="1"/>
        <n v="5145" u="1"/>
        <n v="5147" u="1"/>
        <n v="5148" u="1"/>
        <n v="5149" u="1"/>
        <n v="5150" u="1"/>
        <n v="5151" u="1"/>
        <n v="5152" u="1"/>
        <n v="5154" u="1"/>
        <n v="5156" u="1"/>
        <n v="5158" u="1"/>
        <n v="5160" u="1"/>
        <n v="5161" u="1"/>
        <n v="5162" u="1"/>
        <n v="5163" u="1"/>
        <n v="5165" u="1"/>
        <n v="5166" u="1"/>
        <n v="5167" u="1"/>
        <n v="5168" u="1"/>
        <n v="5169" u="1"/>
        <n v="5171" u="1"/>
        <n v="5172" u="1"/>
        <n v="5174" u="1"/>
        <n v="5175" u="1"/>
        <n v="5176" u="1"/>
        <n v="5177" u="1"/>
        <n v="5178" u="1"/>
        <n v="5179" u="1"/>
        <n v="5180" u="1"/>
        <n v="5181" u="1"/>
        <n v="5182" u="1"/>
        <n v="5183" u="1"/>
        <n v="5184" u="1"/>
        <n v="5185" u="1"/>
        <n v="5186" u="1"/>
        <n v="5187" u="1"/>
        <n v="5188" u="1"/>
        <n v="5189" u="1"/>
        <n v="5191" u="1"/>
        <n v="5192" u="1"/>
        <n v="5193" u="1"/>
        <n v="5194" u="1"/>
        <n v="5195" u="1"/>
        <n v="5196" u="1"/>
        <n v="5197" u="1"/>
        <n v="5198" u="1"/>
        <n v="5199" u="1"/>
        <n v="5200" u="1"/>
        <n v="5201" u="1"/>
        <n v="5202" u="1"/>
        <n v="5203" u="1"/>
        <n v="5204" u="1"/>
        <n v="5206" u="1"/>
        <n v="5207" u="1"/>
        <n v="5208" u="1"/>
        <n v="5209" u="1"/>
        <n v="5210" u="1"/>
        <n v="5211" u="1"/>
        <n v="5212" u="1"/>
        <n v="5213" u="1"/>
        <n v="5214" u="1"/>
        <n v="5215" u="1"/>
        <n v="5216" u="1"/>
        <n v="5217" u="1"/>
        <n v="5218" u="1"/>
        <n v="5219" u="1"/>
        <n v="5220" u="1"/>
        <n v="5221" u="1"/>
        <n v="5223" u="1"/>
        <n v="5224" u="1"/>
        <n v="5226" u="1"/>
        <n v="5227" u="1"/>
        <n v="5228" u="1"/>
        <n v="5229" u="1"/>
        <n v="5230" u="1"/>
        <n v="5231" u="1"/>
        <n v="5232" u="1"/>
        <n v="5233" u="1"/>
        <n v="5234" u="1"/>
        <n v="5235" u="1"/>
        <n v="5236" u="1"/>
        <n v="5237" u="1"/>
        <n v="5238" u="1"/>
        <n v="5239" u="1"/>
        <n v="5240" u="1"/>
        <n v="5241" u="1"/>
        <n v="5243" u="1"/>
        <n v="5245" u="1"/>
        <n v="5246" u="1"/>
        <n v="5247" u="1"/>
        <n v="5248" u="1"/>
        <n v="5249" u="1"/>
        <n v="5250" u="1"/>
        <n v="5251" u="1"/>
        <n v="5252" u="1"/>
        <n v="5253" u="1"/>
        <n v="5254" u="1"/>
        <n v="5255" u="1"/>
        <n v="5256" u="1"/>
        <n v="5257" u="1"/>
        <n v="5258" u="1"/>
        <n v="5259" u="1"/>
        <n v="5260" u="1"/>
        <n v="5262" u="1"/>
        <n v="5263" u="1"/>
        <n v="5264" u="1"/>
        <n v="5265" u="1"/>
        <n v="5266" u="1"/>
        <n v="5267" u="1"/>
        <n v="5268" u="1"/>
        <n v="5270" u="1"/>
        <n v="5271" u="1"/>
        <n v="5272" u="1"/>
        <n v="5274" u="1"/>
        <n v="5275" u="1"/>
        <n v="5276" u="1"/>
        <n v="5278" u="1"/>
        <n v="5280" u="1"/>
        <n v="5281" u="1"/>
        <n v="5283" u="1"/>
        <n v="5285" u="1"/>
        <n v="5287" u="1"/>
        <n v="5288" u="1"/>
        <n v="5289" u="1"/>
        <n v="5290" u="1"/>
        <n v="5291" u="1"/>
        <n v="5292" u="1"/>
        <n v="5293" u="1"/>
        <n v="5294" u="1"/>
        <n v="5295" u="1"/>
        <n v="5296" u="1"/>
        <n v="5297" u="1"/>
        <n v="5298" u="1"/>
        <n v="5299" u="1"/>
        <n v="5300" u="1"/>
        <n v="5302" u="1"/>
        <n v="5303" u="1"/>
        <n v="5304" u="1"/>
        <n v="5306" u="1"/>
        <n v="5308" u="1"/>
        <n v="5309" u="1"/>
        <n v="5310" u="1"/>
        <n v="5312" u="1"/>
        <n v="5313" u="1"/>
        <n v="5314" u="1"/>
        <n v="5316" u="1"/>
        <n v="5318" u="1"/>
        <n v="5319" u="1"/>
        <n v="5320" u="1"/>
        <n v="5321" u="1"/>
        <n v="5322" u="1"/>
        <n v="5323" u="1"/>
        <n v="5324" u="1"/>
        <n v="5325" u="1"/>
        <n v="5326" u="1"/>
        <n v="5327" u="1"/>
        <n v="5328" u="1"/>
        <n v="5329" u="1"/>
        <n v="5330" u="1"/>
        <n v="5332" u="1"/>
        <n v="5334" u="1"/>
        <n v="5335" u="1"/>
        <n v="5336" u="1"/>
        <n v="5338" u="1"/>
        <n v="5339" u="1"/>
        <n v="5341" u="1"/>
        <n v="5343" u="1"/>
        <n v="5344" u="1"/>
        <n v="5345" u="1"/>
        <n v="5346" u="1"/>
        <n v="5347" u="1"/>
        <n v="5348" u="1"/>
        <n v="5349" u="1"/>
        <n v="5350" u="1"/>
        <n v="5351" u="1"/>
        <n v="5352" u="1"/>
        <n v="5353" u="1"/>
        <n v="5355" u="1"/>
        <n v="5356" u="1"/>
        <n v="5358" u="1"/>
        <n v="5360" u="1"/>
        <n v="5362" u="1"/>
        <n v="5363" u="1"/>
        <n v="5364" u="1"/>
        <n v="5365" u="1"/>
        <n v="5366" u="1"/>
        <n v="5367" u="1"/>
        <n v="5368" u="1"/>
        <n v="5369" u="1"/>
        <n v="5370" u="1"/>
        <n v="5372" u="1"/>
        <n v="5373" u="1"/>
        <n v="5374" u="1"/>
        <n v="5376" u="1"/>
        <n v="5378" u="1"/>
        <n v="5379" u="1"/>
        <n v="5380" u="1"/>
        <n v="5382" u="1"/>
        <n v="5383" u="1"/>
        <n v="5385" u="1"/>
        <n v="5386" u="1"/>
        <n v="5387" u="1"/>
        <n v="5388" u="1"/>
        <n v="5389" u="1"/>
        <n v="5390" u="1"/>
        <n v="5392" u="1"/>
        <n v="5393" u="1"/>
        <n v="5394" u="1"/>
        <n v="5395" u="1"/>
        <n v="5396" u="1"/>
        <n v="5397" u="1"/>
        <n v="5398" u="1"/>
        <n v="5399" u="1"/>
        <n v="5401" u="1"/>
        <n v="5402" u="1"/>
        <n v="5403" u="1"/>
        <n v="5404" u="1"/>
        <n v="5405" u="1"/>
        <n v="5406" u="1"/>
        <n v="5408" u="1"/>
        <n v="5409" u="1"/>
        <n v="5410" u="1"/>
        <n v="5411" u="1"/>
        <n v="5412" u="1"/>
        <n v="5413" u="1"/>
        <n v="5414" u="1"/>
        <n v="5415" u="1"/>
        <n v="5416" u="1"/>
        <n v="5417" u="1"/>
        <n v="5418" u="1"/>
        <n v="5419" u="1"/>
        <n v="5420" u="1"/>
        <n v="5421" u="1"/>
        <n v="5422" u="1"/>
        <n v="5423" u="1"/>
        <n v="5425" u="1"/>
        <n v="5426" u="1"/>
        <n v="5427" u="1"/>
        <n v="5428" u="1"/>
        <n v="5429" u="1"/>
        <n v="5430" u="1"/>
        <n v="5431" u="1"/>
        <n v="5432" u="1"/>
        <n v="5433" u="1"/>
        <n v="5434" u="1"/>
        <n v="5435" u="1"/>
        <n v="5436" u="1"/>
        <n v="5437" u="1"/>
        <n v="5438" u="1"/>
        <n v="5439" u="1"/>
        <n v="5440" u="1"/>
        <n v="5442" u="1"/>
        <n v="5443" u="1"/>
        <n v="5444" u="1"/>
        <n v="5445" u="1"/>
        <n v="5446" u="1"/>
        <n v="5447" u="1"/>
        <n v="5449" u="1"/>
        <n v="5451" u="1"/>
        <n v="5452" u="1"/>
        <n v="5454" u="1"/>
        <n v="5456" u="1"/>
        <n v="5458" u="1"/>
        <n v="5459" u="1"/>
        <n v="5460" u="1"/>
        <n v="5461" u="1"/>
        <n v="5462" u="1"/>
        <n v="5463" u="1"/>
        <n v="5464" u="1"/>
        <n v="5465" u="1"/>
        <n v="5467" u="1"/>
        <n v="5468" u="1"/>
        <n v="5469" u="1"/>
        <n v="5470" u="1"/>
        <n v="5472" u="1"/>
        <n v="5473" u="1"/>
        <n v="5475" u="1"/>
        <n v="5477" u="1"/>
        <n v="5478" u="1"/>
        <n v="5479" u="1"/>
        <n v="5480" u="1"/>
        <n v="5481" u="1"/>
        <n v="5482" u="1"/>
        <n v="5483" u="1"/>
        <n v="5484" u="1"/>
        <n v="5485" u="1"/>
        <n v="5486" u="1"/>
        <n v="5487" u="1"/>
        <n v="5488" u="1"/>
        <n v="5489" u="1"/>
        <n v="5490" u="1"/>
        <n v="5491" u="1"/>
        <n v="5492" u="1"/>
        <n v="5494" u="1"/>
        <n v="5495" u="1"/>
        <n v="5496" u="1"/>
        <n v="5497" u="1"/>
        <n v="5498" u="1"/>
        <n v="5499" u="1"/>
        <n v="5500" u="1"/>
        <n v="5501" u="1"/>
        <n v="5502" u="1"/>
        <n v="5503" u="1"/>
        <n v="5504" u="1"/>
        <n v="5505" u="1"/>
        <n v="5506" u="1"/>
        <n v="5507" u="1"/>
        <n v="5508" u="1"/>
        <n v="5509" u="1"/>
        <n v="5511" u="1"/>
        <n v="5512" u="1"/>
        <n v="5513" u="1"/>
        <n v="5514" u="1"/>
        <n v="5515" u="1"/>
        <n v="5516" u="1"/>
        <n v="5517" u="1"/>
        <n v="5518" u="1"/>
        <n v="5519" u="1"/>
        <n v="5520" u="1"/>
        <n v="5521" u="1"/>
        <n v="5522" u="1"/>
        <n v="5523" u="1"/>
        <n v="5524" u="1"/>
        <n v="5525" u="1"/>
        <n v="5526" u="1"/>
        <n v="5528" u="1"/>
        <n v="5529" u="1"/>
        <n v="5530" u="1"/>
        <n v="5531" u="1"/>
        <n v="5532" u="1"/>
        <n v="5533" u="1"/>
        <n v="5534" u="1"/>
        <n v="5535" u="1"/>
        <n v="5536" u="1"/>
        <n v="5537" u="1"/>
        <n v="5538" u="1"/>
        <n v="5539" u="1"/>
        <n v="5540" u="1"/>
        <n v="5541" u="1"/>
        <n v="5542" u="1"/>
        <n v="5543" u="1"/>
        <n v="5545" u="1"/>
        <n v="5546" u="1"/>
        <n v="5547" u="1"/>
        <n v="5548" u="1"/>
        <n v="5549" u="1"/>
        <n v="5550" u="1"/>
        <n v="5551" u="1"/>
        <n v="5552" u="1"/>
        <n v="5553" u="1"/>
        <n v="5554" u="1"/>
        <n v="5555" u="1"/>
        <n v="5556" u="1"/>
        <n v="5557" u="1"/>
        <n v="5558" u="1"/>
        <n v="5559" u="1"/>
        <n v="5560" u="1"/>
        <n v="5562" u="1"/>
        <n v="5563" u="1"/>
        <n v="5564" u="1"/>
        <n v="5565" u="1"/>
        <n v="5566" u="1"/>
        <n v="5567" u="1"/>
        <n v="5568" u="1"/>
        <n v="5569" u="1"/>
        <n v="5570" u="1"/>
        <n v="5571" u="1"/>
        <n v="5572" u="1"/>
        <n v="5573" u="1"/>
        <n v="5574" u="1"/>
        <n v="5575" u="1"/>
        <n v="5576" u="1"/>
        <n v="5577" u="1"/>
        <n v="5579" u="1"/>
        <n v="5580" u="1"/>
        <n v="5581" u="1"/>
        <n v="5582" u="1"/>
        <n v="5583" u="1"/>
        <n v="5584" u="1"/>
        <n v="5585" u="1"/>
        <n v="5586" u="1"/>
        <n v="5587" u="1"/>
        <n v="5588" u="1"/>
        <n v="5589" u="1"/>
        <n v="5590" u="1"/>
        <n v="5591" u="1"/>
        <n v="5592" u="1"/>
        <n v="5593" u="1"/>
        <n v="5594" u="1"/>
        <n v="5596" u="1"/>
        <n v="5597" u="1"/>
        <n v="5598" u="1"/>
        <n v="5599" u="1"/>
        <n v="5600" u="1"/>
        <n v="5601" u="1"/>
        <n v="5602" u="1"/>
        <n v="5603" u="1"/>
        <n v="5604" u="1"/>
        <n v="5605" u="1"/>
        <n v="5606" u="1"/>
        <n v="5607" u="1"/>
        <n v="5608" u="1"/>
        <n v="5609" u="1"/>
        <n v="5611" u="1"/>
        <n v="5612" u="1"/>
        <n v="5613" u="1"/>
        <n v="5615" u="1"/>
        <n v="5617" u="1"/>
        <n v="5618" u="1"/>
        <n v="5620" u="1"/>
        <n v="5622" u="1"/>
        <n v="5623" u="1"/>
        <n v="5624" u="1"/>
        <n v="5625" u="1"/>
        <n v="5626" u="1"/>
        <n v="5627" u="1"/>
        <n v="5628" u="1"/>
        <n v="5629" u="1"/>
        <n v="5630" u="1"/>
        <n v="5631" u="1"/>
        <n v="5632" u="1"/>
        <n v="5633" u="1"/>
        <n v="5634" u="1"/>
        <n v="5635" u="1"/>
        <n v="5636" u="1"/>
        <n v="5638" u="1"/>
        <n v="5639" u="1"/>
        <n v="5640" u="1"/>
        <n v="5641" u="1"/>
        <n v="5642" u="1"/>
        <n v="5643" u="1"/>
        <n v="5644" u="1"/>
        <n v="5645" u="1"/>
        <n v="5646" u="1"/>
        <n v="5647" u="1"/>
        <n v="5648" u="1"/>
        <n v="5649" u="1"/>
        <n v="5650" u="1"/>
        <n v="5651" u="1"/>
        <n v="5652" u="1"/>
        <n v="5653" u="1"/>
        <n v="5655" u="1"/>
        <n v="5656" u="1"/>
        <n v="5657" u="1"/>
        <n v="5658" u="1"/>
        <n v="5659" u="1"/>
        <n v="5660" u="1"/>
        <n v="5661" u="1"/>
        <n v="5662" u="1"/>
        <n v="5663" u="1"/>
        <n v="5664" u="1"/>
        <n v="5666" u="1"/>
        <n v="5667" u="1"/>
        <n v="5668" u="1"/>
        <n v="5669" u="1"/>
        <n v="5671" u="1"/>
        <n v="5672" u="1"/>
        <n v="5674" u="1"/>
        <n v="5676" u="1"/>
        <n v="5677" u="1"/>
        <n v="5679" u="1"/>
        <n v="5680" u="1"/>
        <n v="5681" u="1"/>
        <n v="5682" u="1"/>
        <n v="5683" u="1"/>
        <n v="5685" u="1"/>
        <n v="5686" u="1"/>
        <n v="5687" u="1"/>
        <n v="5688" u="1"/>
        <n v="5689" u="1"/>
        <n v="5690" u="1"/>
        <n v="5692" u="1"/>
        <n v="5693" u="1"/>
        <n v="5694" u="1"/>
        <n v="5695" u="1"/>
        <n v="5696" u="1"/>
        <n v="5697" u="1"/>
        <n v="5699" u="1"/>
        <n v="5701" u="1"/>
        <n v="5702" u="1"/>
        <n v="5703" u="1"/>
        <n v="5704" u="1"/>
        <n v="5705" u="1"/>
        <n v="5706" u="1"/>
        <n v="5707" u="1"/>
        <n v="5708" u="1"/>
        <n v="5709" u="1"/>
        <n v="5711" u="1"/>
        <n v="5712" u="1"/>
        <n v="5713" u="1"/>
        <n v="5714" u="1"/>
        <n v="5715" u="1"/>
        <n v="5716" u="1"/>
        <n v="5717" u="1"/>
        <n v="5718" u="1"/>
        <n v="5719" u="1"/>
        <n v="5720" u="1"/>
        <n v="5721" u="1"/>
        <n v="5722" u="1"/>
        <n v="5723" u="1"/>
        <n v="5724" u="1"/>
        <n v="5725" u="1"/>
        <n v="5726" u="1"/>
        <n v="5728" u="1"/>
        <n v="5729" u="1"/>
        <n v="5730" u="1"/>
        <n v="5731" u="1"/>
        <n v="5732" u="1"/>
        <n v="5733" u="1"/>
        <n v="5734" u="1"/>
        <n v="5735" u="1"/>
        <n v="5736" u="1"/>
        <n v="5737" u="1"/>
        <n v="5739" u="1"/>
        <n v="5740" u="1"/>
        <n v="5741" u="1"/>
        <n v="5742" u="1"/>
        <n v="5743" u="1"/>
        <n v="5744" u="1"/>
        <n v="5745" u="1"/>
        <n v="5746" u="1"/>
        <n v="5747" u="1"/>
        <n v="5748" u="1"/>
        <n v="5749" u="1"/>
        <n v="5751" u="1"/>
        <n v="5752" u="1"/>
        <n v="5753" u="1"/>
        <n v="5754" u="1"/>
        <n v="5755" u="1"/>
        <n v="5756" u="1"/>
        <n v="5757" u="1"/>
        <n v="5758" u="1"/>
        <n v="5759" u="1"/>
        <n v="5760" u="1"/>
        <n v="5761" u="1"/>
        <n v="5762" u="1"/>
        <n v="5763" u="1"/>
        <n v="5764" u="1"/>
        <n v="5766" u="1"/>
        <n v="5767" u="1"/>
        <n v="5768" u="1"/>
        <n v="5769" u="1"/>
        <n v="5770" u="1"/>
        <n v="5771" u="1"/>
        <n v="5772" u="1"/>
        <n v="5773" u="1"/>
        <n v="5774" u="1"/>
        <n v="5775" u="1"/>
        <n v="5776" u="1"/>
        <n v="5777" u="1"/>
        <n v="5779" u="1"/>
        <n v="5780" u="1"/>
        <n v="5781" u="1"/>
        <n v="5782" u="1"/>
        <n v="5784" u="1"/>
        <n v="5785" u="1"/>
        <n v="5786" u="1"/>
        <n v="5787" u="1"/>
        <n v="5789" u="1"/>
        <n v="5790" u="1"/>
        <n v="5791" u="1"/>
        <n v="5792" u="1"/>
        <n v="5794" u="1"/>
        <n v="5795" u="1"/>
        <n v="5796" u="1"/>
        <n v="5798" u="1"/>
        <n v="5800" u="1"/>
        <n v="5801" u="1"/>
        <n v="5803" u="1"/>
        <n v="5804" u="1"/>
        <n v="5805" u="1"/>
        <n v="5807" u="1"/>
        <n v="5809" u="1"/>
        <n v="5810" u="1"/>
        <n v="5811" u="1"/>
        <n v="5813" u="1"/>
        <n v="5814" u="1"/>
        <n v="5816" u="1"/>
        <n v="5818" u="1"/>
        <n v="5819" u="1"/>
        <n v="5820" u="1"/>
        <n v="5821" u="1"/>
        <n v="5822" u="1"/>
        <n v="5823" u="1"/>
        <n v="5824" u="1"/>
        <n v="5825" u="1"/>
        <n v="5826" u="1"/>
        <n v="5828" u="1"/>
        <n v="5829" u="1"/>
        <n v="5830" u="1"/>
        <n v="5831" u="1"/>
        <n v="5832" u="1"/>
        <n v="5834" u="1"/>
        <n v="5835" u="1"/>
        <n v="5837" u="1"/>
        <n v="5838" u="1"/>
        <n v="5839" u="1"/>
        <n v="5840" u="1"/>
        <n v="5841" u="1"/>
        <n v="5843" u="1"/>
        <n v="5845" u="1"/>
        <n v="5846" u="1"/>
        <n v="5847" u="1"/>
        <n v="5848" u="1"/>
        <n v="5849" u="1"/>
        <n v="5850" u="1"/>
        <n v="5851" u="1"/>
        <n v="5852" u="1"/>
        <n v="5853" u="1"/>
        <n v="5854" u="1"/>
        <n v="5855" u="1"/>
        <n v="5856" u="1"/>
        <n v="5857" u="1"/>
        <n v="5858" u="1"/>
        <n v="5859" u="1"/>
        <n v="5860" u="1"/>
        <n v="5862" u="1"/>
        <n v="5863" u="1"/>
        <n v="5864" u="1"/>
        <n v="5865" u="1"/>
        <n v="5867" u="1"/>
        <n v="5868" u="1"/>
        <n v="5869" u="1"/>
        <n v="5870" u="1"/>
        <n v="5871" u="1"/>
        <n v="5872" u="1"/>
        <n v="5873" u="1"/>
        <n v="5874" u="1"/>
        <n v="5875" u="1"/>
        <n v="5876" u="1"/>
        <n v="5877" u="1"/>
        <n v="5878" u="1"/>
        <n v="5880" u="1"/>
        <n v="5881" u="1"/>
        <n v="5883" u="1"/>
        <n v="5885" u="1"/>
        <n v="5887" u="1"/>
        <n v="5889" u="1"/>
        <n v="5890" u="1"/>
        <n v="5892" u="1"/>
        <n v="5893" u="1"/>
        <n v="5894" u="1"/>
        <n v="5896" u="1"/>
        <n v="5897" u="1"/>
        <n v="5898" u="1"/>
        <n v="5900" u="1"/>
        <n v="5902" u="1"/>
        <n v="5903" u="1"/>
        <n v="5904" u="1"/>
        <n v="5905" u="1"/>
        <n v="5906" u="1"/>
        <n v="5907" u="1"/>
        <n v="5908" u="1"/>
        <n v="5909" u="1"/>
        <n v="5910" u="1"/>
        <n v="5911" u="1"/>
        <n v="5912" u="1"/>
        <n v="5913" u="1"/>
        <n v="5914" u="1"/>
        <n v="5915" u="1"/>
        <n v="5916" u="1"/>
        <n v="5917" u="1"/>
        <n v="5919" u="1"/>
        <n v="5920" u="1"/>
        <n v="5921" u="1"/>
        <n v="5922" u="1"/>
        <n v="5923" u="1"/>
        <n v="5924" u="1"/>
        <n v="5925" u="1"/>
        <n v="5926" u="1"/>
        <n v="5927" u="1"/>
        <n v="5928" u="1"/>
        <n v="5929" u="1"/>
        <n v="5930" u="1"/>
        <n v="5931" u="1"/>
        <n v="5932" u="1"/>
        <n v="5933" u="1"/>
        <n v="5934" u="1"/>
        <n v="5936" u="1"/>
        <n v="5937" u="1"/>
        <n v="5938" u="1"/>
        <n v="5939" u="1"/>
        <n v="5940" u="1"/>
        <n v="5941" u="1"/>
        <n v="5942" u="1"/>
        <n v="5943" u="1"/>
        <n v="5944" u="1"/>
        <n v="5945" u="1"/>
        <n v="5947" u="1"/>
        <n v="5948" u="1"/>
        <n v="5949" u="1"/>
        <n v="5950" u="1"/>
        <n v="5951" u="1"/>
        <n v="5952" u="1"/>
        <n v="5953" u="1"/>
        <n v="5955" u="1"/>
        <n v="5956" u="1"/>
        <n v="5957" u="1"/>
        <n v="5958" u="1"/>
        <n v="5959" u="1"/>
        <n v="5960" u="1"/>
        <n v="5961" u="1"/>
        <n v="5962" u="1"/>
        <n v="5964" u="1"/>
        <n v="5965" u="1"/>
        <n v="5966" u="1"/>
        <n v="5967" u="1"/>
        <n v="5968" u="1"/>
        <n v="5969" u="1"/>
        <n v="5970" u="1"/>
        <n v="5971" u="1"/>
        <n v="5972" u="1"/>
        <n v="5973" u="1"/>
        <n v="5974" u="1"/>
        <n v="5975" u="1"/>
        <n v="5976" u="1"/>
        <n v="5977" u="1"/>
        <n v="5978" u="1"/>
        <n v="5979" u="1"/>
        <n v="5981" u="1"/>
        <n v="5982" u="1"/>
        <n v="5983" u="1"/>
        <n v="5984" u="1"/>
        <n v="5985" u="1"/>
        <n v="5986" u="1"/>
        <n v="5987" u="1"/>
        <n v="5988" u="1"/>
        <n v="5989" u="1"/>
        <n v="5990" u="1"/>
        <n v="5991" u="1"/>
        <n v="5992" u="1"/>
        <n v="5993" u="1"/>
        <n v="5994" u="1"/>
        <n v="5995" u="1"/>
        <n v="5996" u="1"/>
        <n v="5998" u="1"/>
        <n v="5999" u="1"/>
        <n v="6000" u="1"/>
        <n v="6001" u="1"/>
        <n v="6002" u="1"/>
        <n v="6003" u="1"/>
        <n v="6004" u="1"/>
        <n v="6006" u="1"/>
        <n v="6007" u="1"/>
        <n v="6008" u="1"/>
        <n v="6009" u="1"/>
        <n v="6010" u="1"/>
        <n v="6011" u="1"/>
        <n v="6012" u="1"/>
        <n v="6013" u="1"/>
        <n v="6014" u="1"/>
        <n v="6015" u="1"/>
        <n v="6016" u="1"/>
        <n v="6017" u="1"/>
        <n v="6018" u="1"/>
        <n v="6019" u="1"/>
        <n v="6021" u="1"/>
        <n v="6022" u="1"/>
        <n v="6023" u="1"/>
        <n v="6024" u="1"/>
        <n v="6025" u="1"/>
        <n v="6026" u="1"/>
        <n v="6027" u="1"/>
        <n v="6028" u="1"/>
        <n v="6029" u="1"/>
        <n v="6030" u="1"/>
        <n v="6031" u="1"/>
        <n v="6032" u="1"/>
        <n v="6034" u="1"/>
        <n v="6035" u="1"/>
        <n v="6036" u="1"/>
        <n v="6037" u="1"/>
        <n v="6038" u="1"/>
        <n v="6039" u="1"/>
        <n v="6040" u="1"/>
        <n v="6041" u="1"/>
        <n v="6042" u="1"/>
        <n v="6043" u="1"/>
        <n v="6044" u="1"/>
        <n v="6045" u="1"/>
        <n v="6046" u="1"/>
        <n v="6047" u="1"/>
        <n v="6048" u="1"/>
        <n v="6049" u="1"/>
        <n v="6051" u="1"/>
        <n v="6052" u="1"/>
        <n v="6053" u="1"/>
        <n v="6054" u="1"/>
        <n v="6055" u="1"/>
        <n v="6056" u="1"/>
        <n v="6057" u="1"/>
        <n v="6058" u="1"/>
        <n v="6059" u="1"/>
        <n v="6060" u="1"/>
        <n v="6061" u="1"/>
        <n v="6062" u="1"/>
        <n v="6063" u="1"/>
        <n v="6064" u="1"/>
        <n v="6065" u="1"/>
        <n v="6066" u="1"/>
        <n v="6068" u="1"/>
        <n v="6069" u="1"/>
        <n v="6070" u="1"/>
        <n v="6071" u="1"/>
        <n v="6072" u="1"/>
        <n v="6073" u="1"/>
        <n v="6074" u="1"/>
        <n v="6075" u="1"/>
        <n v="6076" u="1"/>
        <n v="6077" u="1"/>
        <n v="6078" u="1"/>
        <n v="6079" u="1"/>
        <n v="6080" u="1"/>
        <n v="6081" u="1"/>
        <n v="6082" u="1"/>
        <n v="6083" u="1"/>
        <n v="6085" u="1"/>
        <n v="6086" u="1"/>
        <n v="6087" u="1"/>
        <n v="6088" u="1"/>
        <n v="6089" u="1"/>
        <n v="6090" u="1"/>
        <n v="6091" u="1"/>
        <n v="6092" u="1"/>
        <n v="6093" u="1"/>
        <n v="6094" u="1"/>
        <n v="6095" u="1"/>
        <n v="6097" u="1"/>
        <n v="6098" u="1"/>
        <n v="6099" u="1"/>
        <n v="6101" u="1"/>
        <n v="6102" u="1"/>
        <n v="6103" u="1"/>
        <n v="6104" u="1"/>
        <n v="6105" u="1"/>
        <n v="6106" u="1"/>
        <n v="6108" u="1"/>
        <n v="6109" u="1"/>
        <n v="6110" u="1"/>
        <n v="6111" u="1"/>
        <n v="6112" u="1"/>
        <n v="6113" u="1"/>
        <n v="6114" u="1"/>
        <n v="6115" u="1"/>
        <n v="6116" u="1"/>
        <n v="6117" u="1"/>
        <n v="6118" u="1"/>
        <n v="6119" u="1"/>
        <n v="6120" u="1"/>
        <n v="6121" u="1"/>
        <n v="6122" u="1"/>
        <n v="6123" u="1"/>
        <n v="6125" u="1"/>
        <n v="6126" u="1"/>
        <n v="6127" u="1"/>
        <n v="6128" u="1"/>
        <n v="6129" u="1"/>
        <n v="6130" u="1"/>
        <n v="6131" u="1"/>
        <n v="6132" u="1"/>
        <n v="6133" u="1"/>
        <n v="6134" u="1"/>
        <n v="6135" u="1"/>
        <n v="6136" u="1"/>
        <n v="6137" u="1"/>
        <n v="6138" u="1"/>
        <n v="6139" u="1"/>
        <n v="6140" u="1"/>
        <n v="6142" u="1"/>
        <n v="6143" u="1"/>
        <n v="6144" u="1"/>
        <n v="6145" u="1"/>
        <n v="6146" u="1"/>
        <n v="6147" u="1"/>
        <n v="6148" u="1"/>
        <n v="6149" u="1"/>
        <n v="6150" u="1"/>
        <n v="6151" u="1"/>
        <n v="6152" u="1"/>
        <n v="6153" u="1"/>
        <n v="6154" u="1"/>
        <n v="6155" u="1"/>
        <n v="6156" u="1"/>
        <n v="6157" u="1"/>
        <n v="6159" u="1"/>
        <n v="6160" u="1"/>
        <n v="6161" u="1"/>
        <n v="6162" u="1"/>
        <n v="6163" u="1"/>
        <n v="6164" u="1"/>
        <n v="6165" u="1"/>
        <n v="6166" u="1"/>
        <n v="6167" u="1"/>
        <n v="6168" u="1"/>
        <n v="6169" u="1"/>
        <n v="6170" u="1"/>
        <n v="6171" u="1"/>
        <n v="6172" u="1"/>
        <n v="6173" u="1"/>
        <n v="6174" u="1"/>
        <n v="6176" u="1"/>
        <n v="6177" u="1"/>
        <n v="6178" u="1"/>
        <n v="6179" u="1"/>
        <n v="6180" u="1"/>
        <n v="6181" u="1"/>
        <n v="6182" u="1"/>
        <n v="6183" u="1"/>
        <n v="6184" u="1"/>
        <n v="6185" u="1"/>
        <n v="6186" u="1"/>
        <n v="6187" u="1"/>
        <n v="6188" u="1"/>
        <n v="6189" u="1"/>
        <n v="6190" u="1"/>
        <n v="6191" u="1"/>
        <n v="6193" u="1"/>
        <n v="6194" u="1"/>
        <n v="6195" u="1"/>
        <n v="6196" u="1"/>
        <n v="6197" u="1"/>
        <n v="6198" u="1"/>
        <n v="6199" u="1"/>
        <n v="6200" u="1"/>
        <n v="6201" u="1"/>
        <n v="6202" u="1"/>
        <n v="6203" u="1"/>
        <n v="6204" u="1"/>
        <n v="6205" u="1"/>
        <n v="6206" u="1"/>
        <n v="6207" u="1"/>
        <n v="6208" u="1"/>
        <n v="6210" u="1"/>
        <n v="6211" u="1"/>
        <n v="6213" u="1"/>
        <n v="6214" u="1"/>
        <n v="6215" u="1"/>
        <n v="6216" u="1"/>
        <n v="6217" u="1"/>
        <n v="6218" u="1"/>
        <n v="6219" u="1"/>
        <n v="6220" u="1"/>
        <n v="6221" u="1"/>
        <n v="6222" u="1"/>
        <n v="6223" u="1"/>
        <n v="6224" u="1"/>
        <n v="6225" u="1"/>
        <n v="6226" u="1"/>
        <n v="6227" u="1"/>
        <n v="6228" u="1"/>
        <n v="6230" u="1"/>
        <n v="6231" u="1"/>
        <n v="6232" u="1"/>
        <n v="6233" u="1"/>
        <n v="6234" u="1"/>
        <n v="6235" u="1"/>
        <n v="6236" u="1"/>
        <n v="6237" u="1"/>
        <n v="6238" u="1"/>
        <n v="6239" u="1"/>
        <n v="6240" u="1"/>
        <n v="6241" u="1"/>
        <n v="6242" u="1"/>
        <n v="6243" u="1"/>
        <n v="6244" u="1"/>
        <n v="6245" u="1"/>
        <n v="6247" u="1"/>
        <n v="6248" u="1"/>
        <n v="6249" u="1"/>
        <n v="6250" u="1"/>
        <n v="6251" u="1"/>
        <n v="6252" u="1"/>
        <n v="6253" u="1"/>
        <n v="6254" u="1"/>
        <n v="6255" u="1"/>
        <n v="6256" u="1"/>
        <n v="6257" u="1"/>
        <n v="6258" u="1"/>
        <n v="6259" u="1"/>
        <n v="6260" u="1"/>
        <n v="6261" u="1"/>
        <n v="6262" u="1"/>
        <n v="6263" u="1"/>
        <n v="6265" u="1"/>
        <n v="6266" u="1"/>
        <n v="6267" u="1"/>
        <n v="6268" u="1"/>
        <n v="6269" u="1"/>
        <n v="6270" u="1"/>
        <n v="6271" u="1"/>
        <n v="6272" u="1"/>
        <n v="6273" u="1"/>
        <n v="6274" u="1"/>
        <n v="6275" u="1"/>
        <n v="6276" u="1"/>
        <n v="6277" u="1"/>
        <n v="6278" u="1"/>
        <n v="6279" u="1"/>
        <n v="6280" u="1"/>
        <n v="6282" u="1"/>
        <n v="6283" u="1"/>
        <n v="6284" u="1"/>
        <n v="6285" u="1"/>
        <n v="6286" u="1"/>
        <n v="6287" u="1"/>
        <n v="6288" u="1"/>
        <n v="6289" u="1"/>
        <n v="6290" u="1"/>
        <n v="6291" u="1"/>
        <n v="6292" u="1"/>
        <n v="6293" u="1"/>
        <n v="6294" u="1"/>
        <n v="6295" u="1"/>
        <n v="6296" u="1"/>
        <n v="6297" u="1"/>
        <n v="6299" u="1"/>
        <n v="6300" u="1"/>
        <n v="6301" u="1"/>
        <n v="6302" u="1"/>
        <n v="6303" u="1"/>
        <n v="6304" u="1"/>
        <n v="6305" u="1"/>
        <n v="6306" u="1"/>
        <n v="6307" u="1"/>
        <n v="6308" u="1"/>
        <n v="6309" u="1"/>
        <n v="6310" u="1"/>
        <n v="6311" u="1"/>
        <n v="6312" u="1"/>
        <n v="6313" u="1"/>
        <n v="6314" u="1"/>
        <n v="6316" u="1"/>
        <n v="6317" u="1"/>
        <n v="6318" u="1"/>
        <n v="6319" u="1"/>
        <n v="6320" u="1"/>
        <n v="6321" u="1"/>
        <n v="6322" u="1"/>
        <n v="6323" u="1"/>
        <n v="6324" u="1"/>
        <n v="6325" u="1"/>
        <n v="6326" u="1"/>
        <n v="6327" u="1"/>
        <n v="6328" u="1"/>
        <n v="6329" u="1"/>
        <n v="6330" u="1"/>
        <n v="6331" u="1"/>
        <n v="6332" u="1"/>
        <n v="6334" u="1"/>
        <n v="6335" u="1"/>
        <n v="6336" u="1"/>
        <n v="6337" u="1"/>
        <n v="6338" u="1"/>
        <n v="6339" u="1"/>
        <n v="6340" u="1"/>
        <n v="6341" u="1"/>
        <n v="6342" u="1"/>
        <n v="6343" u="1"/>
        <n v="6344" u="1"/>
        <n v="6345" u="1"/>
        <n v="6346" u="1"/>
        <n v="6347" u="1"/>
        <n v="6348" u="1"/>
        <n v="6349" u="1"/>
        <n v="6351" u="1"/>
        <n v="6352" u="1"/>
        <n v="6353" u="1"/>
        <n v="6354" u="1"/>
        <n v="6355" u="1"/>
        <n v="6356" u="1"/>
        <n v="6357" u="1"/>
        <n v="6358" u="1"/>
        <n v="6359" u="1"/>
        <n v="6360" u="1"/>
        <n v="6361" u="1"/>
        <n v="6362" u="1"/>
        <n v="6363" u="1"/>
        <n v="6364" u="1"/>
        <n v="6365" u="1"/>
        <n v="6366" u="1"/>
        <n v="6367" u="1"/>
        <n v="6369" u="1"/>
        <n v="6370" u="1"/>
        <n v="6371" u="1"/>
        <n v="6372" u="1"/>
        <n v="6373" u="1"/>
        <n v="6374" u="1"/>
        <n v="6375" u="1"/>
        <n v="6376" u="1"/>
        <n v="6377" u="1"/>
        <n v="6378" u="1"/>
        <n v="6379" u="1"/>
        <n v="6380" u="1"/>
        <n v="6381" u="1"/>
        <n v="6382" u="1"/>
        <n v="6383" u="1"/>
        <n v="6384" u="1"/>
        <n v="6385" u="1"/>
        <n v="6386" u="1"/>
        <n v="6387" u="1"/>
        <n v="6388" u="1"/>
        <n v="6389" u="1"/>
        <n v="6391" u="1"/>
        <n v="6392" u="1"/>
        <n v="6393" u="1"/>
        <n v="6394" u="1"/>
        <n v="6395" u="1"/>
        <n v="6396" u="1"/>
        <n v="6397" u="1"/>
        <n v="6399" u="1"/>
        <n v="6400" u="1"/>
        <n v="6401" u="1"/>
        <n v="6402" u="1"/>
        <n v="6403" u="1"/>
        <n v="6404" u="1"/>
        <n v="6405" u="1"/>
        <n v="6406" u="1"/>
        <n v="6407" u="1"/>
        <n v="6408" u="1"/>
        <n v="6409" u="1"/>
        <n v="6410" u="1"/>
        <n v="6411" u="1"/>
        <n v="6412" u="1"/>
        <n v="6413" u="1"/>
        <n v="6414" u="1"/>
        <n v="6416" u="1"/>
        <n v="6417" u="1"/>
        <n v="6418" u="1"/>
        <n v="6419" u="1"/>
        <n v="6420" u="1"/>
        <n v="6421" u="1"/>
        <n v="6422" u="1"/>
        <n v="6423" u="1"/>
        <n v="6424" u="1"/>
        <n v="6425" u="1"/>
        <n v="6426" u="1"/>
        <n v="6427" u="1"/>
        <n v="6428" u="1"/>
        <n v="6429" u="1"/>
        <n v="6430" u="1"/>
        <n v="6431" u="1"/>
        <n v="6433" u="1"/>
        <n v="6434" u="1"/>
        <n v="6435" u="1"/>
        <n v="6436" u="1"/>
        <n v="6437" u="1"/>
        <n v="6438" u="1"/>
        <n v="6439" u="1"/>
        <n v="6440" u="1"/>
        <n v="6443" u="1"/>
        <n v="6444" u="1"/>
        <n v="6445" u="1"/>
        <n v="6446" u="1"/>
        <n v="6447" u="1"/>
        <n v="6448" u="1"/>
        <n v="6449" u="1"/>
        <n v="6450" u="1"/>
        <n v="6451" u="1"/>
        <n v="6452" u="1"/>
        <n v="6453" u="1"/>
        <n v="6454" u="1"/>
        <n v="6455" u="1"/>
        <n v="6456" u="1"/>
        <n v="6457" u="1"/>
        <n v="6459" u="1"/>
        <n v="6460" u="1"/>
        <n v="6461" u="1"/>
        <n v="6462" u="1"/>
        <n v="6463" u="1"/>
        <n v="6464" u="1"/>
        <n v="6465" u="1"/>
        <n v="6467" u="1"/>
        <n v="6468" u="1"/>
        <n v="6469" u="1"/>
        <n v="6470" u="1"/>
        <n v="6471" u="1"/>
        <n v="6472" u="1"/>
        <n v="6473" u="1"/>
        <n v="6474" u="1"/>
        <n v="6475" u="1"/>
        <n v="6476" u="1"/>
        <n v="6477" u="1"/>
        <n v="6478" u="1"/>
        <n v="6479" u="1"/>
        <n v="6480" u="1"/>
        <n v="6481" u="1"/>
        <n v="6482" u="1"/>
        <n v="6485" u="1"/>
        <n v="6486" u="1"/>
        <n v="6487" u="1"/>
        <n v="6488" u="1"/>
        <n v="6489" u="1"/>
        <n v="6490" u="1"/>
        <n v="6491" u="1"/>
        <n v="6492" u="1"/>
        <n v="6493" u="1"/>
        <n v="6494" u="1"/>
        <n v="6495" u="1"/>
        <n v="6496" u="1"/>
        <n v="6497" u="1"/>
        <n v="6498" u="1"/>
        <n v="6500" u="1"/>
        <n v="6501" u="1"/>
        <n v="6502" u="1"/>
        <n v="6503" u="1"/>
        <n v="6504" u="1"/>
        <n v="6505" u="1"/>
        <n v="6506" u="1"/>
        <n v="6507" u="1"/>
        <n v="6508" u="1"/>
        <n v="6509" u="1"/>
        <n v="6510" u="1"/>
        <n v="6511" u="1"/>
        <n v="6512" u="1"/>
        <n v="6513" u="1"/>
        <n v="6514" u="1"/>
        <n v="6515" u="1"/>
        <n v="6517" u="1"/>
        <n v="6518" u="1"/>
        <n v="6519" u="1"/>
        <n v="6520" u="1"/>
        <n v="6521" u="1"/>
        <n v="6522" u="1"/>
        <n v="6523" u="1"/>
        <n v="6524" u="1"/>
        <n v="6525" u="1"/>
        <n v="6526" u="1"/>
        <n v="6527" u="1"/>
        <n v="6528" u="1"/>
        <n v="6529" u="1"/>
        <n v="6530" u="1"/>
        <n v="6532" u="1"/>
        <n v="6533" u="1"/>
        <n v="6534" u="1"/>
        <n v="6535" u="1"/>
        <n v="6536" u="1"/>
        <n v="6537" u="1"/>
        <n v="6538" u="1"/>
        <n v="6539" u="1"/>
        <n v="6540" u="1"/>
        <n v="6541" u="1"/>
        <n v="6542" u="1"/>
        <n v="6543" u="1"/>
        <n v="6544" u="1"/>
        <n v="6545" u="1"/>
        <n v="6546" u="1"/>
        <n v="6547" u="1"/>
        <n v="6549" u="1"/>
        <n v="6550" u="1"/>
        <n v="6551" u="1"/>
        <n v="6552" u="1"/>
        <n v="6553" u="1"/>
        <n v="6554" u="1"/>
        <n v="6555" u="1"/>
        <n v="6556" u="1"/>
        <n v="6557" u="1"/>
        <n v="6558" u="1"/>
        <n v="6559" u="1"/>
        <n v="6560" u="1"/>
        <n v="6561" u="1"/>
        <n v="6562" u="1"/>
        <n v="6563" u="1"/>
        <n v="6565" u="1"/>
        <n v="6566" u="1"/>
        <n v="6567" u="1"/>
        <n v="6568" u="1"/>
        <n v="6569" u="1"/>
        <n v="6570" u="1"/>
        <n v="6571" u="1"/>
        <n v="6573" u="1"/>
        <n v="6574" u="1"/>
        <n v="6575" u="1"/>
        <n v="6576" u="1"/>
        <n v="6577" u="1"/>
        <n v="6578" u="1"/>
        <n v="6579" u="1"/>
        <n v="6580" u="1"/>
        <n v="6581" u="1"/>
        <n v="6582" u="1"/>
        <n v="6583" u="1"/>
        <n v="6584" u="1"/>
        <n v="6585" u="1"/>
        <n v="6586" u="1"/>
        <n v="6587" u="1"/>
        <n v="6589" u="1"/>
        <n v="6590" u="1"/>
        <n v="6591" u="1"/>
        <n v="6592" u="1"/>
        <n v="6593" u="1"/>
        <n v="6594" u="1"/>
        <n v="6595" u="1"/>
        <n v="6597" u="1"/>
        <n v="6598" u="1"/>
        <n v="6599" u="1"/>
        <n v="6601" u="1"/>
        <n v="6603" u="1"/>
        <n v="6604" u="1"/>
        <n v="6605" u="1"/>
        <n v="6607" u="1"/>
        <n v="6609" u="1"/>
        <n v="6610" u="1"/>
        <n v="6611" u="1"/>
        <n v="6612" u="1"/>
        <n v="6614" u="1"/>
        <n v="6615" u="1"/>
        <n v="6617" u="1"/>
        <n v="6618" u="1"/>
        <n v="6619" u="1"/>
        <n v="6620" u="1"/>
        <n v="6621" u="1"/>
        <n v="6622" u="1"/>
        <n v="6623" u="1"/>
        <n v="6624" u="1"/>
        <n v="6625" u="1"/>
        <n v="6627" u="1"/>
        <n v="6628" u="1"/>
        <n v="6630" u="1"/>
        <n v="6631" u="1"/>
        <n v="6632" u="1"/>
        <n v="6633" u="1"/>
        <n v="6634" u="1"/>
        <n v="6635" u="1"/>
        <n v="6636" u="1"/>
        <n v="6637" u="1"/>
        <n v="6638" u="1"/>
        <n v="6639" u="1"/>
        <n v="6640" u="1"/>
        <n v="6642" u="1"/>
        <n v="6643" u="1"/>
        <n v="6644" u="1"/>
        <n v="6645" u="1"/>
        <n v="6646" u="1"/>
        <n v="6647" u="1"/>
        <n v="6648" u="1"/>
        <n v="6649" u="1"/>
        <n v="6650" u="1"/>
        <n v="6651" u="1"/>
        <n v="6652" u="1"/>
        <n v="6653" u="1"/>
        <n v="6654" u="1"/>
        <n v="6655" u="1"/>
        <n v="6656" u="1"/>
        <n v="6657" u="1"/>
        <n v="6659" u="1"/>
        <n v="6660" u="1"/>
        <n v="6661" u="1"/>
        <n v="6662" u="1"/>
        <n v="6663" u="1"/>
        <n v="6664" u="1"/>
        <n v="6665" u="1"/>
        <n v="6666" u="1"/>
        <n v="6667" u="1"/>
        <n v="6668" u="1"/>
        <n v="6669" u="1"/>
        <n v="6670" u="1"/>
        <n v="6671" u="1"/>
        <n v="6672" u="1"/>
        <n v="6673" u="1"/>
        <n v="6674" u="1"/>
        <n v="6676" u="1"/>
        <n v="6677" u="1"/>
        <n v="6678" u="1"/>
        <n v="6679" u="1"/>
        <n v="6680" u="1"/>
        <n v="6681" u="1"/>
        <n v="6682" u="1"/>
        <n v="6683" u="1"/>
        <n v="6684" u="1"/>
        <n v="6685" u="1"/>
        <n v="6686" u="1"/>
        <n v="6687" u="1"/>
        <n v="6688" u="1"/>
        <n v="6689" u="1"/>
        <n v="6690" u="1"/>
        <n v="6691" u="1"/>
        <n v="6693" u="1"/>
        <n v="6694" u="1"/>
        <n v="6695" u="1"/>
        <n v="6696" u="1"/>
        <n v="6697" u="1"/>
        <n v="6698" u="1"/>
        <n v="6699" u="1"/>
        <n v="6700" u="1"/>
        <n v="6701" u="1"/>
        <n v="6702" u="1"/>
        <n v="6703" u="1"/>
        <n v="6704" u="1"/>
        <n v="6705" u="1"/>
        <n v="6706" u="1"/>
        <n v="6707" u="1"/>
        <n v="6708" u="1"/>
        <n v="6710" u="1"/>
        <n v="6711" u="1"/>
        <n v="6712" u="1"/>
        <n v="6713" u="1"/>
        <n v="6714" u="1"/>
        <n v="6715" u="1"/>
        <n v="6716" u="1"/>
        <n v="6717" u="1"/>
        <n v="6718" u="1"/>
        <n v="6719" u="1"/>
        <n v="6720" u="1"/>
        <n v="6721" u="1"/>
        <n v="6722" u="1"/>
        <n v="6723" u="1"/>
        <n v="6724" u="1"/>
        <n v="6725" u="1"/>
        <n v="6727" u="1"/>
        <n v="6728" u="1"/>
        <n v="6729" u="1"/>
        <n v="6730" u="1"/>
        <n v="6731" u="1"/>
        <n v="6732" u="1"/>
        <n v="6733" u="1"/>
        <n v="6734" u="1"/>
        <n v="6735" u="1"/>
        <n v="6736" u="1"/>
        <n v="6737" u="1"/>
        <n v="6738" u="1"/>
        <n v="6739" u="1"/>
        <n v="6740" u="1"/>
        <n v="6741" u="1"/>
        <n v="6742" u="1"/>
        <n v="6744" u="1"/>
        <n v="6745" u="1"/>
        <n v="6746" u="1"/>
        <n v="6747" u="1"/>
        <n v="6748" u="1"/>
        <n v="6749" u="1"/>
        <n v="6750" u="1"/>
        <n v="6751" u="1"/>
        <n v="6752" u="1"/>
        <n v="6753" u="1"/>
        <n v="6754" u="1"/>
        <n v="6755" u="1"/>
        <n v="6756" u="1"/>
        <n v="6757" u="1"/>
        <n v="6758" u="1"/>
        <n v="6759" u="1"/>
        <n v="6761" u="1"/>
        <n v="6762" u="1"/>
        <n v="6763" u="1"/>
        <n v="6764" u="1"/>
        <n v="6765" u="1"/>
        <n v="6766" u="1"/>
        <n v="6767" u="1"/>
        <n v="6768" u="1"/>
        <n v="6769" u="1"/>
        <n v="6770" u="1"/>
        <n v="6771" u="1"/>
        <n v="6772" u="1"/>
        <n v="6773" u="1"/>
        <n v="6774" u="1"/>
        <n v="6775" u="1"/>
        <n v="6776" u="1"/>
        <n v="6778" u="1"/>
        <n v="6779" u="1"/>
        <n v="6780" u="1"/>
        <n v="6781" u="1"/>
        <n v="6782" u="1"/>
        <n v="6783" u="1"/>
        <n v="6784" u="1"/>
        <n v="6785" u="1"/>
        <n v="6786" u="1"/>
        <n v="6787" u="1"/>
        <n v="6788" u="1"/>
        <n v="6789" u="1"/>
        <n v="6790" u="1"/>
        <n v="6791" u="1"/>
        <n v="6793" u="1"/>
        <n v="6794" u="1"/>
        <n v="6795" u="1"/>
        <n v="6796" u="1"/>
        <n v="6797" u="1"/>
        <n v="6798" u="1"/>
        <n v="6799" u="1"/>
        <n v="6800" u="1"/>
        <n v="6801" u="1"/>
        <n v="6802" u="1"/>
        <n v="6803" u="1"/>
        <n v="6805" u="1"/>
        <n v="6806" u="1"/>
        <n v="6807" u="1"/>
        <n v="6808" u="1"/>
        <n v="6809" u="1"/>
        <n v="6810" u="1"/>
        <n v="6811" u="1"/>
        <n v="6812" u="1"/>
        <n v="6813" u="1"/>
        <n v="6814" u="1"/>
        <n v="6815" u="1"/>
        <n v="6816" u="1"/>
        <n v="6818" u="1"/>
        <n v="6819" u="1"/>
        <n v="6820" u="1"/>
        <n v="6821" u="1"/>
        <n v="6822" u="1"/>
        <n v="6823" u="1"/>
        <n v="6824" u="1"/>
        <n v="6825" u="1"/>
        <n v="6826" u="1"/>
        <n v="6827" u="1"/>
        <n v="6828" u="1"/>
        <n v="6829" u="1"/>
        <n v="6830" u="1"/>
        <n v="6832" u="1"/>
        <n v="6833" u="1"/>
        <n v="6834" u="1"/>
        <n v="6835" u="1"/>
        <n v="6836" u="1"/>
        <n v="6837" u="1"/>
        <n v="6838" u="1"/>
        <n v="6839" u="1"/>
        <n v="6840" u="1"/>
        <n v="6841" u="1"/>
        <n v="6842" u="1"/>
        <n v="6843" u="1"/>
        <n v="6844" u="1"/>
        <n v="6845" u="1"/>
        <n v="6846" u="1"/>
        <n v="6847" u="1"/>
        <n v="6849" u="1"/>
        <n v="6850" u="1"/>
        <n v="6851" u="1"/>
        <n v="6852" u="1"/>
        <n v="6853" u="1"/>
        <n v="6854" u="1"/>
        <n v="6855" u="1"/>
        <n v="6856" u="1"/>
        <n v="6857" u="1"/>
        <n v="6858" u="1"/>
        <n v="6859" u="1"/>
        <n v="6860" u="1"/>
        <n v="6861" u="1"/>
        <n v="6862" u="1"/>
        <n v="6863" u="1"/>
        <n v="6864" u="1"/>
        <n v="6866" u="1"/>
        <n v="6867" u="1"/>
        <n v="6868" u="1"/>
        <n v="6869" u="1"/>
        <n v="6870" u="1"/>
        <n v="6871" u="1"/>
        <n v="6872" u="1"/>
        <n v="6873" u="1"/>
        <n v="6874" u="1"/>
        <n v="6875" u="1"/>
        <n v="6876" u="1"/>
        <n v="6877" u="1"/>
        <n v="6879" u="1"/>
        <n v="6880" u="1"/>
        <n v="6881" u="1"/>
        <n v="6882" u="1"/>
        <n v="6883" u="1"/>
        <n v="6884" u="1"/>
        <n v="6885" u="1"/>
        <n v="6886" u="1"/>
        <n v="6887" u="1"/>
        <n v="6888" u="1"/>
        <n v="6889" u="1"/>
        <n v="6890" u="1"/>
        <n v="6891" u="1"/>
        <n v="6892" u="1"/>
        <n v="6893" u="1"/>
        <n v="6894" u="1"/>
        <n v="6896" u="1"/>
        <n v="6897" u="1"/>
        <n v="6898" u="1"/>
        <n v="6899" u="1"/>
        <n v="6900" u="1"/>
        <n v="6901" u="1"/>
        <n v="6902" u="1"/>
        <n v="6903" u="1"/>
        <n v="6904" u="1"/>
        <n v="6905" u="1"/>
        <n v="6906" u="1"/>
        <n v="6907" u="1"/>
        <n v="6908" u="1"/>
        <n v="6909" u="1"/>
        <n v="6910" u="1"/>
        <n v="6911" u="1"/>
        <n v="6913" u="1"/>
        <n v="6914" u="1"/>
        <n v="6915" u="1"/>
        <n v="6916" u="1"/>
        <n v="6917" u="1"/>
        <n v="6918" u="1"/>
        <n v="6919" u="1"/>
        <n v="6920" u="1"/>
        <n v="6921" u="1"/>
        <n v="6922" u="1"/>
        <n v="6923" u="1"/>
        <n v="6924" u="1"/>
        <n v="6925" u="1"/>
        <n v="6926" u="1"/>
        <n v="6927" u="1"/>
        <n v="6928" u="1"/>
        <n v="6930" u="1"/>
        <n v="6931" u="1"/>
        <n v="6932" u="1"/>
        <n v="6933" u="1"/>
        <n v="6934" u="1"/>
        <n v="6935" u="1"/>
        <n v="6936" u="1"/>
        <n v="6937" u="1"/>
        <n v="6938" u="1"/>
        <n v="6939" u="1"/>
        <n v="6940" u="1"/>
        <n v="6941" u="1"/>
        <n v="6942" u="1"/>
        <n v="6943" u="1"/>
        <n v="6944" u="1"/>
        <n v="6945" u="1"/>
        <n v="6947" u="1"/>
        <n v="6948" u="1"/>
        <n v="6949" u="1"/>
        <n v="6950" u="1"/>
        <n v="6951" u="1"/>
        <n v="6952" u="1"/>
        <n v="6953" u="1"/>
        <n v="6955" u="1"/>
        <n v="6956" u="1"/>
        <n v="6957" u="1"/>
        <n v="6958" u="1"/>
        <n v="6959" u="1"/>
        <n v="6960" u="1"/>
        <n v="6961" u="1"/>
        <n v="6962" u="1"/>
        <n v="6963" u="1"/>
        <n v="6964" u="1"/>
        <n v="6965" u="1"/>
        <n v="6966" u="1"/>
        <n v="6967" u="1"/>
        <n v="6968" u="1"/>
        <n v="6969" u="1"/>
        <n v="6970" u="1"/>
        <n v="6972" u="1"/>
        <n v="6973" u="1"/>
        <n v="6974" u="1"/>
        <n v="6975" u="1"/>
        <n v="6976" u="1"/>
        <n v="6977" u="1"/>
        <n v="6978" u="1"/>
        <n v="6979" u="1"/>
        <n v="6980" u="1"/>
        <n v="6981" u="1"/>
        <n v="6982" u="1"/>
        <n v="6983" u="1"/>
        <n v="6984" u="1"/>
        <n v="6985" u="1"/>
        <n v="6986" u="1"/>
        <n v="6987" u="1"/>
        <n v="6989" u="1"/>
        <n v="6990" u="1"/>
        <n v="6991" u="1"/>
        <n v="6992" u="1"/>
        <n v="6993" u="1"/>
        <n v="6994" u="1"/>
        <n v="6995" u="1"/>
        <n v="6996" u="1"/>
        <n v="6997" u="1"/>
        <n v="6998" u="1"/>
        <n v="6999" u="1"/>
        <n v="7000" u="1"/>
        <n v="7001" u="1"/>
        <n v="7002" u="1"/>
        <n v="7003" u="1"/>
        <n v="7004" u="1"/>
        <n v="7006" u="1"/>
        <n v="7007" u="1"/>
        <n v="7008" u="1"/>
        <n v="7009" u="1"/>
        <n v="7010" u="1"/>
        <n v="7011" u="1"/>
        <n v="7012" u="1"/>
        <n v="7013" u="1"/>
        <n v="7014" u="1"/>
        <n v="7015" u="1"/>
        <n v="7016" u="1"/>
        <n v="7017" u="1"/>
        <n v="7018" u="1"/>
        <n v="7019" u="1"/>
        <n v="7020" u="1"/>
        <n v="7021" u="1"/>
        <n v="7023" u="1"/>
        <n v="7024" u="1"/>
        <n v="7025" u="1"/>
        <n v="7026" u="1"/>
        <n v="7027" u="1"/>
        <n v="7028" u="1"/>
        <n v="7029" u="1"/>
        <n v="7030" u="1"/>
        <n v="7031" u="1"/>
        <n v="7032" u="1"/>
        <n v="7033" u="1"/>
        <n v="7034" u="1"/>
        <n v="7035" u="1"/>
        <n v="7036" u="1"/>
        <n v="7037" u="1"/>
        <n v="7038" u="1"/>
        <n v="7040" u="1"/>
        <n v="7041" u="1"/>
        <n v="7042" u="1"/>
        <n v="7043" u="1"/>
        <n v="7044" u="1"/>
        <n v="7045" u="1"/>
        <n v="7046" u="1"/>
        <n v="7047" u="1"/>
        <n v="7048" u="1"/>
        <n v="7049" u="1"/>
        <n v="7050" u="1"/>
        <n v="7051" u="1"/>
        <n v="7052" u="1"/>
        <n v="7053" u="1"/>
        <n v="7054" u="1"/>
        <n v="7055" u="1"/>
        <n v="7057" u="1"/>
        <n v="7058" u="1"/>
        <n v="7059" u="1"/>
        <n v="7060" u="1"/>
        <n v="7061" u="1"/>
        <n v="7062" u="1"/>
        <n v="7063" u="1"/>
        <n v="7064" u="1"/>
        <n v="7065" u="1"/>
        <n v="7066" u="1"/>
        <n v="7067" u="1"/>
        <n v="7068" u="1"/>
        <n v="7069" u="1"/>
        <n v="7070" u="1"/>
        <n v="7071" u="1"/>
        <n v="7072" u="1"/>
        <n v="7074" u="1"/>
        <n v="7075" u="1"/>
        <n v="7076" u="1"/>
        <n v="7077" u="1"/>
        <n v="7078" u="1"/>
        <n v="7079" u="1"/>
        <n v="7080" u="1"/>
        <n v="7081" u="1"/>
        <n v="7082" u="1"/>
        <n v="7083" u="1"/>
        <n v="7084" u="1"/>
        <n v="7085" u="1"/>
        <n v="7086" u="1"/>
        <n v="7087" u="1"/>
        <n v="7088" u="1"/>
        <n v="7089" u="1"/>
        <n v="7091" u="1"/>
        <n v="7092" u="1"/>
        <n v="7093" u="1"/>
        <n v="7094" u="1"/>
        <n v="7095" u="1"/>
        <n v="7096" u="1"/>
        <n v="7097" u="1"/>
        <n v="7098" u="1"/>
        <n v="7099" u="1"/>
        <n v="7100" u="1"/>
        <n v="7101" u="1"/>
        <n v="7102" u="1"/>
        <n v="7103" u="1"/>
        <n v="7104" u="1"/>
        <n v="7105" u="1"/>
        <n v="7106" u="1"/>
        <n v="7108" u="1"/>
        <n v="7109" u="1"/>
        <n v="7110" u="1"/>
        <n v="7111" u="1"/>
        <n v="7112" u="1"/>
        <n v="7113" u="1"/>
        <n v="7114" u="1"/>
        <n v="7115" u="1"/>
        <n v="7116" u="1"/>
        <n v="7117" u="1"/>
        <n v="7118" u="1"/>
        <n v="7119" u="1"/>
        <n v="6415" u="1"/>
        <n v="6432" u="1"/>
        <n v="6441" u="1"/>
        <n v="6442" u="1"/>
        <n v="6458" u="1"/>
        <n v="6466" u="1"/>
        <n v="6483" u="1"/>
        <n v="6484" u="1"/>
        <n v="6499" u="1"/>
        <n v="6516" u="1"/>
        <n v="6531" u="1"/>
        <n v="6548" u="1"/>
        <n v="6333" u="1"/>
        <n v="3818" u="1"/>
        <n v="3822" u="1"/>
        <n v="3839" u="1"/>
        <n v="3856" u="1"/>
        <n v="3873" u="1"/>
        <n v="3890" u="1"/>
        <n v="3897" u="1"/>
        <n v="3902" u="1"/>
        <n v="3905" u="1"/>
        <n v="3907" u="1"/>
        <n v="3910" u="1"/>
        <n v="3912" u="1"/>
        <n v="3924" u="1"/>
        <n v="3940" u="1"/>
        <n v="3942" u="1"/>
        <n v="3947" u="1"/>
        <n v="3958" u="1"/>
        <n v="3960" u="1"/>
        <n v="3962" u="1"/>
        <n v="3964" u="1"/>
        <n v="3966" u="1"/>
        <n v="3969" u="1"/>
        <n v="3974" u="1"/>
        <n v="3976" u="1"/>
        <n v="3978" u="1"/>
        <n v="3983" u="1"/>
        <n v="3987" u="1"/>
        <n v="3996" u="1"/>
        <n v="4000" u="1"/>
        <n v="4012" u="1"/>
        <n v="4018" u="1"/>
        <n v="4022" u="1"/>
        <n v="4036" u="1"/>
        <n v="4051" u="1"/>
        <n v="4054" u="1"/>
        <n v="4071" u="1"/>
        <n v="4088" u="1"/>
        <n v="4105" u="1"/>
        <n v="4111" u="1"/>
        <n v="4128" u="1"/>
        <n v="4133" u="1"/>
        <n v="4137" u="1"/>
        <n v="4146" u="1"/>
        <n v="4153" u="1"/>
        <n v="4162" u="1"/>
        <n v="4171" u="1"/>
        <n v="4173" u="1"/>
        <n v="4175" u="1"/>
        <n v="4177" u="1"/>
        <n v="4184" u="1"/>
        <n v="4201" u="1"/>
        <n v="4218" u="1"/>
        <n v="4235" u="1"/>
        <n v="4240" u="1"/>
        <n v="4243" u="1"/>
        <n v="4260" u="1"/>
        <n v="4277" u="1"/>
        <n v="4293" u="1"/>
        <n v="4310" u="1"/>
        <n v="4325" u="1"/>
        <n v="4327" u="1"/>
        <n v="4331" u="1"/>
        <n v="4348" u="1"/>
        <n v="4350" u="1"/>
        <n v="4367" u="1"/>
        <n v="4384" u="1"/>
        <n v="4401" u="1"/>
        <n v="4418" u="1"/>
        <n v="4435" u="1"/>
        <n v="4441" u="1"/>
        <n v="4456" u="1"/>
        <n v="4472" u="1"/>
        <n v="4487" u="1"/>
        <n v="4494" u="1"/>
        <n v="4510" u="1"/>
        <n v="4515" u="1"/>
        <n v="4531" u="1"/>
        <n v="4548" u="1"/>
        <n v="4565" u="1"/>
        <n v="4575" u="1"/>
        <n v="4586" u="1"/>
        <n v="4590" u="1"/>
        <n v="4607" u="1"/>
        <n v="4608" u="1"/>
        <n v="4610" u="1"/>
        <n v="4618" u="1"/>
        <n v="4620" u="1"/>
        <n v="4637" u="1"/>
        <n v="4644" u="1"/>
        <n v="4661" u="1"/>
        <n v="4678" u="1"/>
        <n v="4696" u="1"/>
        <n v="4713" u="1"/>
        <n v="4716" u="1"/>
        <n v="4719" u="1"/>
        <n v="4736" u="1"/>
        <n v="4753" u="1"/>
        <n v="4770" u="1"/>
        <n v="4780" u="1"/>
        <n v="4787" u="1"/>
        <n v="4791" u="1"/>
        <n v="4808" u="1"/>
        <n v="4825" u="1"/>
        <n v="4841" u="1"/>
        <n v="4854" u="1"/>
        <n v="4861" u="1"/>
        <n v="4865" u="1"/>
        <n v="4882" u="1"/>
        <n v="4898" u="1"/>
        <n v="4915" u="1"/>
        <n v="4930" u="1"/>
        <n v="4937" u="1"/>
        <n v="4954" u="1"/>
        <n v="4971" u="1"/>
        <n v="4993" u="1"/>
        <n v="5009" u="1"/>
        <n v="5011" u="1"/>
        <n v="5025" u="1"/>
        <n v="5027" u="1"/>
        <n v="5034" u="1"/>
        <n v="5036" u="1"/>
        <n v="5053" u="1"/>
        <n v="5057" u="1"/>
        <n v="5064" u="1"/>
        <n v="5066" u="1"/>
        <n v="5072" u="1"/>
        <n v="5089" u="1"/>
        <n v="5106" u="1"/>
        <n v="5123" u="1"/>
        <n v="5132" u="1"/>
        <n v="5135" u="1"/>
        <n v="5139" u="1"/>
        <n v="5146" u="1"/>
        <n v="5153" u="1"/>
        <n v="5155" u="1"/>
        <n v="5157" u="1"/>
        <n v="5164" u="1"/>
        <n v="5170" u="1"/>
        <n v="5173" u="1"/>
        <n v="5190" u="1"/>
        <n v="5205" u="1"/>
        <n v="5222" u="1"/>
        <n v="5225" u="1"/>
        <n v="5242" u="1"/>
        <n v="5244" u="1"/>
        <n v="5261" u="1"/>
        <n v="5269" u="1"/>
        <n v="5273" u="1"/>
        <n v="5282" u="1"/>
        <n v="5284" u="1"/>
        <n v="5286" u="1"/>
        <n v="5301" u="1"/>
        <n v="5305" u="1"/>
        <n v="5307" u="1"/>
        <n v="5311" u="1"/>
        <n v="5315" u="1"/>
        <n v="5317" u="1"/>
        <n v="5331" u="1"/>
        <n v="5333" u="1"/>
        <n v="5340" u="1"/>
        <n v="5342" u="1"/>
        <n v="5357" u="1"/>
        <n v="5359" u="1"/>
        <n v="5361" u="1"/>
        <n v="5371" u="1"/>
        <n v="5375" u="1"/>
        <n v="5377" u="1"/>
        <n v="5381" u="1"/>
        <n v="5384" u="1"/>
        <n v="5391" u="1"/>
        <n v="5400" u="1"/>
        <n v="5407" u="1"/>
        <n v="5424" u="1"/>
        <n v="5441" u="1"/>
        <n v="5453" u="1"/>
        <n v="5455" u="1"/>
        <n v="5457" u="1"/>
        <n v="5474" u="1"/>
        <n v="5476" u="1"/>
        <n v="5493" u="1"/>
        <n v="5510" u="1"/>
        <n v="5527" u="1"/>
        <n v="5544" u="1"/>
        <n v="5561" u="1"/>
        <n v="5578" u="1"/>
        <n v="5595" u="1"/>
        <n v="5610" u="1"/>
        <n v="5619" u="1"/>
        <n v="5621" u="1"/>
        <n v="5637" u="1"/>
        <n v="5654" u="1"/>
        <n v="5675" u="1"/>
        <n v="5678" u="1"/>
        <n v="5684" u="1"/>
        <n v="5691" u="1"/>
        <n v="5698" u="1"/>
        <n v="5700" u="1"/>
        <n v="5710" u="1"/>
        <n v="5727" u="1"/>
        <n v="5738" u="1"/>
        <n v="5750" u="1"/>
        <n v="5765" u="1"/>
        <n v="574" u="1"/>
        <n v="722" u="1"/>
        <n v="739" u="1"/>
        <n v="756" u="1"/>
        <n v="774" u="1"/>
        <n v="793" u="1"/>
        <n v="809" u="1"/>
        <n v="826" u="1"/>
        <n v="841" u="1"/>
        <n v="857" u="1"/>
        <n v="872" u="1"/>
        <n v="888" u="1"/>
        <n v="901" u="1"/>
        <n v="909" u="1"/>
        <n v="917" u="1"/>
        <n v="936" u="1"/>
        <n v="941" u="1"/>
        <n v="944" u="1"/>
        <n v="950" u="1"/>
        <n v="958" u="1"/>
        <n v="961" u="1"/>
        <n v="966" u="1"/>
        <n v="980" u="1"/>
        <n v="994" u="1"/>
        <n v="997" u="1"/>
        <n v="1014" u="1"/>
        <n v="1023" u="1"/>
        <n v="1030" u="1"/>
        <n v="1045" u="1"/>
        <n v="1062" u="1"/>
        <n v="1071" u="1"/>
        <n v="1088" u="1"/>
        <n v="1099" u="1"/>
        <n v="1108" u="1"/>
        <n v="1120" u="1"/>
        <n v="1125" u="1"/>
        <n v="1142" u="1"/>
        <n v="1159" u="1"/>
        <n v="1176" u="1"/>
        <n v="1193" u="1"/>
        <n v="1210" u="1"/>
        <n v="1227" u="1"/>
        <n v="1244" u="1"/>
        <n v="1261" u="1"/>
        <n v="1278" u="1"/>
        <n v="1295" u="1"/>
        <n v="1312" u="1"/>
        <n v="1318" u="1"/>
        <n v="1334" u="1"/>
        <n v="1351" u="1"/>
        <n v="1368" u="1"/>
        <n v="1385" u="1"/>
        <n v="1402" u="1"/>
        <n v="1419" u="1"/>
        <n v="1436" u="1"/>
        <n v="1443" u="1"/>
        <n v="1460" u="1"/>
        <n v="1477" u="1"/>
        <n v="1494" u="1"/>
        <n v="1511" u="1"/>
        <n v="1528" u="1"/>
        <n v="1545" u="1"/>
        <n v="1562" u="1"/>
        <n v="1579" u="1"/>
        <n v="1596" u="1"/>
        <n v="1613" u="1"/>
        <n v="1630" u="1"/>
        <n v="1647" u="1"/>
        <n v="1664" u="1"/>
        <n v="1680" u="1"/>
        <n v="1697" u="1"/>
        <n v="1698" u="1"/>
        <n v="1715" u="1"/>
        <n v="1731" u="1"/>
        <n v="1746" u="1"/>
        <n v="1763" u="1"/>
        <n v="1780" u="1"/>
        <n v="1797" u="1"/>
        <n v="1805" u="1"/>
        <n v="1822" u="1"/>
        <n v="1839" u="1"/>
        <n v="1856" u="1"/>
        <n v="1873" u="1"/>
        <n v="1881" u="1"/>
        <n v="1900" u="1"/>
        <n v="1919" u="1"/>
        <n v="1922" u="1"/>
        <n v="1927" u="1"/>
        <n v="1933" u="1"/>
        <n v="1939" u="1"/>
        <n v="1948" u="1"/>
        <n v="1959" u="1"/>
        <n v="1968" u="1"/>
        <n v="1985" u="1"/>
        <n v="2000" u="1"/>
        <n v="2015" u="1"/>
        <n v="2028" u="1"/>
        <n v="2045" u="1"/>
        <n v="2065" u="1"/>
        <n v="2082" u="1"/>
        <n v="2099" u="1"/>
        <n v="2115" u="1"/>
        <n v="2127" u="1"/>
        <n v="2145" u="1"/>
        <n v="2159" u="1"/>
        <n v="2162" u="1"/>
        <n v="2167" u="1"/>
        <n v="2176" u="1"/>
        <n v="2185" u="1"/>
        <n v="2188" u="1"/>
        <n v="2191" u="1"/>
        <n v="2204" u="1"/>
        <n v="2209" u="1"/>
        <n v="2217" u="1"/>
        <n v="2234" u="1"/>
        <n v="2251" u="1"/>
        <n v="2266" u="1"/>
        <n v="2283" u="1"/>
        <n v="2300" u="1"/>
        <n v="2319" u="1"/>
        <n v="2325" u="1"/>
        <n v="2332" u="1"/>
        <n v="2337" u="1"/>
        <n v="2350" u="1"/>
        <n v="2358" u="1"/>
        <n v="2362" u="1"/>
        <n v="2367" u="1"/>
        <n v="2373" u="1"/>
        <n v="2377" u="1"/>
        <n v="2395" u="1"/>
        <n v="2398" u="1"/>
        <n v="2415" u="1"/>
        <n v="2426" u="1"/>
        <n v="2429" u="1"/>
        <n v="2438" u="1"/>
        <n v="2455" u="1"/>
        <n v="2472" u="1"/>
        <n v="2489" u="1"/>
        <n v="2506" u="1"/>
        <n v="2523" u="1"/>
        <n v="2540" u="1"/>
        <n v="2544" u="1"/>
        <n v="2560" u="1"/>
        <n v="2577" u="1"/>
        <n v="2594" u="1"/>
        <n v="2611" u="1"/>
        <n v="2628" u="1"/>
        <n v="2645" u="1"/>
        <n v="2661" u="1"/>
        <n v="2664" u="1"/>
        <n v="2672" u="1"/>
        <n v="2680" u="1"/>
        <n v="2697" u="1"/>
        <n v="2714" u="1"/>
        <n v="2731" u="1"/>
        <n v="2748" u="1"/>
        <n v="2759" u="1"/>
        <n v="2760" u="1"/>
        <n v="2768" u="1"/>
        <n v="2773" u="1"/>
        <n v="2788" u="1"/>
        <n v="2791" u="1"/>
        <n v="2796" u="1"/>
        <n v="2799" u="1"/>
        <n v="2802" u="1"/>
        <n v="2805" u="1"/>
        <n v="2812" u="1"/>
        <n v="2822" u="1"/>
        <n v="2830" u="1"/>
        <n v="2847" u="1"/>
        <n v="2854" u="1"/>
        <n v="2858" u="1"/>
        <n v="2875" u="1"/>
        <n v="2895" u="1"/>
        <n v="2912" u="1"/>
        <n v="2918" u="1"/>
        <n v="2934" u="1"/>
        <n v="2938" u="1"/>
        <n v="2955" u="1"/>
        <n v="2972" u="1"/>
        <n v="2975" u="1"/>
        <n v="2978" u="1"/>
        <n v="2982" u="1"/>
        <n v="2999" u="1"/>
        <n v="3016" u="1"/>
        <n v="3024" u="1"/>
        <n v="3041" u="1"/>
        <n v="3057" u="1"/>
        <n v="3066" u="1"/>
        <n v="3085" u="1"/>
        <n v="3096" u="1"/>
        <n v="3113" u="1"/>
        <n v="3124" u="1"/>
        <n v="3141" u="1"/>
        <n v="3154" u="1"/>
        <n v="3160" u="1"/>
        <n v="3173" u="1"/>
        <n v="3190" u="1"/>
        <n v="3193" u="1"/>
        <n v="3209" u="1"/>
        <n v="3214" u="1"/>
        <n v="3220" u="1"/>
        <n v="3223" u="1"/>
        <n v="3244" u="1"/>
        <n v="3249" u="1"/>
        <n v="3255" u="1"/>
        <n v="3259" u="1"/>
        <n v="3262" u="1"/>
        <n v="3267" u="1"/>
        <n v="3280" u="1"/>
        <n v="3301" u="1"/>
        <n v="3318" u="1"/>
        <n v="3332" u="1"/>
        <n v="3345" u="1"/>
        <n v="3362" u="1"/>
        <n v="3379" u="1"/>
        <n v="3397" u="1"/>
        <n v="3414" u="1"/>
        <n v="3431" u="1"/>
        <n v="3448" u="1"/>
        <n v="3465" u="1"/>
        <n v="3482" u="1"/>
        <n v="3499" u="1"/>
        <n v="3502" u="1"/>
        <n v="3521" u="1"/>
        <n v="3538" u="1"/>
        <n v="3555" u="1"/>
        <n v="3572" u="1"/>
        <n v="3589" u="1"/>
        <n v="3606" u="1"/>
        <n v="3623" u="1"/>
        <n v="3640" u="1"/>
        <n v="3657" u="1"/>
        <n v="3663" u="1"/>
        <n v="3677" u="1"/>
        <n v="3693" u="1"/>
        <n v="3710" u="1"/>
        <n v="3727" u="1"/>
        <n v="3744" u="1"/>
        <n v="3767" u="1"/>
        <n v="3772" u="1"/>
        <n v="3779" u="1"/>
        <n v="3782" u="1"/>
        <n v="3791" u="1"/>
        <n v="3794" u="1"/>
        <n v="3800" u="1"/>
        <n v="3803" u="1"/>
        <n v="4988" u="1"/>
        <n v="5031" u="1"/>
        <n v="5141" u="1"/>
        <n v="5159" u="1"/>
        <n v="5337" u="1"/>
        <n v="61" u="1"/>
        <n v="366" u="1"/>
        <n v="473" u="1"/>
        <n v="488" u="1"/>
        <n v="521" u="1"/>
        <n v="791" u="1"/>
        <n v="932" u="1"/>
        <n v="934" u="1"/>
        <n v="956" u="1"/>
        <n v="964" u="1"/>
        <n v="992" u="1"/>
        <n v="1028" u="1"/>
        <n v="1069" u="1"/>
        <n v="1118" u="1"/>
        <n v="1761" u="1"/>
        <n v="1898" u="1"/>
        <n v="1917" u="1"/>
        <n v="1964" u="1"/>
        <n v="1966" u="1"/>
        <n v="2143" u="1"/>
        <n v="2165" u="1"/>
        <n v="2174" u="1"/>
        <n v="2202" u="1"/>
        <n v="2317" u="1"/>
        <n v="2330" u="1"/>
        <n v="2335" u="1"/>
        <n v="2354" u="1"/>
        <n v="2356" u="1"/>
        <n v="2371" u="1"/>
        <n v="2393" u="1"/>
        <n v="2766" u="1"/>
        <n v="2782" u="1"/>
        <n v="2784" u="1"/>
        <n v="2786" u="1"/>
        <n v="2794" u="1"/>
        <n v="3199" u="1"/>
        <n v="3201" u="1"/>
        <n v="3207" u="1"/>
        <n v="3240" u="1"/>
        <n v="3242" u="1"/>
        <n v="3247" u="1"/>
        <n v="3253" u="1"/>
        <n v="3265" u="1"/>
        <n v="3395" u="1"/>
        <n v="3519" u="1"/>
        <n v="3765" u="1"/>
        <n v="3777" u="1"/>
        <n v="5277" u="1"/>
        <n v="5279" u="1"/>
        <n v="5354" u="1"/>
        <n v="5448" u="1"/>
        <n v="5450" u="1"/>
        <n v="5466" u="1"/>
        <n v="5471" u="1"/>
        <n v="5614" u="1"/>
        <n v="5616" u="1"/>
        <n v="5665" u="1"/>
        <n v="5670" u="1"/>
        <n v="5673" u="1"/>
        <n v="5778" u="1"/>
        <n v="5783" u="1"/>
        <n v="5788" u="1"/>
        <n v="5793" u="1"/>
        <n v="5797" u="1"/>
        <n v="5799" u="1"/>
        <n v="5802" u="1"/>
        <n v="5806" u="1"/>
        <n v="5808" u="1"/>
        <n v="5812" u="1"/>
        <n v="5815" u="1"/>
        <n v="5817" u="1"/>
        <n v="5827" u="1"/>
        <n v="5833" u="1"/>
        <n v="5836" u="1"/>
        <n v="5842" u="1"/>
        <n v="5844" u="1"/>
        <n v="5861" u="1"/>
        <n v="5879" u="1"/>
        <n v="5882" u="1"/>
        <n v="5884" u="1"/>
        <n v="5886" u="1"/>
        <n v="5888" u="1"/>
        <n v="5891" u="1"/>
        <n v="5895" u="1"/>
        <n v="5899" u="1"/>
        <n v="5901" u="1"/>
        <n v="5935" u="1"/>
        <n v="5946" u="1"/>
        <n v="5954" u="1"/>
        <n v="5963" u="1"/>
        <n v="5997" u="1"/>
        <n v="6005" u="1"/>
        <n v="6020" u="1"/>
        <n v="6033" u="1"/>
        <n v="6084" u="1"/>
        <n v="6096" u="1"/>
        <n v="6107" u="1"/>
        <n v="6124" u="1"/>
        <n v="6141" u="1"/>
        <n v="6175" u="1"/>
        <n v="6209" u="1"/>
        <n v="6212" u="1"/>
        <n v="6264" u="1"/>
        <n v="6281" u="1"/>
        <n v="6298" u="1"/>
        <n v="6315" u="1"/>
        <n v="6350" u="1"/>
        <n v="6368" u="1"/>
        <n v="6390" u="1"/>
        <n v="6398" u="1"/>
        <n v="6564" u="1"/>
        <n v="6572" u="1"/>
        <n v="6600" u="1"/>
        <n v="6602" u="1"/>
        <n v="6606" u="1"/>
        <n v="6608" u="1"/>
        <n v="6613" u="1"/>
        <n v="6616" u="1"/>
        <n v="6626" u="1"/>
        <n v="6629" u="1"/>
        <n v="6641" u="1"/>
        <n v="6658" u="1"/>
        <n v="6675" u="1"/>
        <n v="6692" u="1"/>
        <n v="6726" u="1"/>
        <n v="6743" u="1"/>
        <n v="6777" u="1"/>
        <n v="6792" u="1"/>
        <n v="6804" u="1"/>
        <n v="6817" u="1"/>
        <n v="6848" u="1"/>
        <n v="6865" u="1"/>
        <n v="6878" u="1"/>
        <n v="1116" u="1"/>
        <n v="1962" u="1"/>
        <n v="3203" u="1"/>
        <n v="5866" u="1"/>
        <n v="5918" u="1"/>
        <n v="5980" u="1"/>
        <n v="6050" u="1"/>
        <n v="6067" u="1"/>
        <n v="6100" u="1"/>
        <n v="6158" u="1"/>
        <n v="6192" u="1"/>
        <n v="6229" u="1"/>
        <n v="6246" u="1"/>
        <n v="6588" u="1"/>
        <n v="6760" u="1"/>
        <n v="6831" u="1"/>
        <n v="6895" u="1"/>
        <n v="6912" u="1"/>
        <n v="6929" u="1"/>
        <n v="6946" u="1"/>
        <n v="6954" u="1"/>
        <n v="6971" u="1"/>
        <n v="6988" u="1"/>
        <n v="7005" u="1"/>
        <n v="7022" u="1"/>
        <n v="7039" u="1"/>
        <n v="7056" u="1"/>
        <n v="7073" u="1"/>
        <n v="7090" u="1"/>
        <n v="7107" u="1"/>
        <n v="7120" u="1"/>
        <n v="7121" u="1"/>
        <n v="7122" u="1"/>
        <n v="7123" u="1"/>
        <n v="7124" u="1"/>
        <n v="7125" u="1"/>
        <n v="7126" u="1"/>
        <n v="7127" u="1"/>
        <n v="7128" u="1"/>
        <n v="7129" u="1"/>
        <n v="7130" u="1"/>
        <n v="7131" u="1"/>
        <n v="7132" u="1"/>
        <n v="7133" u="1"/>
        <n v="7134" u="1"/>
        <n v="7135" u="1"/>
        <n v="7137" u="1"/>
        <n v="7138" u="1"/>
        <n v="7139" u="1"/>
        <n v="7140" u="1"/>
        <n v="7141" u="1"/>
        <n v="7142" u="1"/>
        <n v="7143" u="1"/>
        <n v="7144" u="1"/>
        <n v="7145" u="1"/>
        <n v="7146" u="1"/>
        <n v="7147" u="1"/>
        <n v="7148" u="1"/>
        <n v="7149" u="1"/>
        <n v="7150" u="1"/>
        <n v="7151" u="1"/>
        <n v="7152" u="1"/>
        <n v="7154" u="1"/>
        <n v="7155" u="1"/>
        <n v="7156" u="1"/>
        <n v="7157" u="1"/>
        <n v="7158" u="1"/>
        <n v="7159" u="1"/>
        <n v="7160" u="1"/>
        <n v="7161" u="1"/>
        <n v="7162" u="1"/>
        <n v="7163" u="1"/>
        <n v="7164" u="1"/>
        <n v="7165" u="1"/>
        <n v="7166" u="1"/>
        <n v="7167" u="1"/>
        <n v="7168" u="1"/>
        <n v="7169" u="1"/>
        <n v="7171" u="1"/>
        <n v="7172" u="1"/>
        <n v="7173" u="1"/>
        <n v="7174" u="1"/>
        <n v="7175" u="1"/>
        <n v="7176" u="1"/>
        <n v="7177" u="1"/>
        <n v="7178" u="1"/>
        <n v="7180" u="1"/>
        <n v="7181" u="1"/>
        <n v="7182" u="1"/>
        <n v="7183" u="1"/>
        <n v="7184" u="1"/>
        <n v="7185" u="1"/>
        <n v="7186" u="1"/>
        <n v="7187" u="1"/>
        <n v="7188" u="1"/>
        <n v="7189" u="1"/>
        <n v="7190" u="1"/>
        <n v="7191" u="1"/>
        <n v="7192" u="1"/>
        <n v="7193" u="1"/>
        <n v="7194" u="1"/>
        <n v="7195" u="1"/>
        <n v="7197" u="1"/>
        <n v="7198" u="1"/>
        <n v="7199" u="1"/>
        <n v="7200" u="1"/>
        <n v="7201" u="1"/>
        <n v="7202" u="1"/>
        <n v="7203" u="1"/>
        <n v="7204" u="1"/>
        <n v="7205" u="1"/>
        <n v="7206" u="1"/>
        <n v="7207" u="1"/>
        <n v="7208" u="1"/>
        <n v="7211" u="1"/>
        <n v="7212" u="1"/>
        <n v="7213" u="1"/>
        <n v="7214" u="1"/>
        <n v="7215" u="1"/>
        <n v="7216" u="1"/>
        <n v="7217" u="1"/>
        <n v="7218" u="1"/>
        <n v="7219" u="1"/>
        <n v="7220" u="1"/>
        <n v="7221" u="1"/>
        <n v="7222" u="1"/>
        <n v="7223" u="1"/>
        <n v="7224" u="1"/>
        <n v="7225" u="1"/>
        <n v="7227" u="1"/>
        <n v="7228" u="1"/>
        <n v="7229" u="1"/>
        <n v="7230" u="1"/>
        <n v="7231" u="1"/>
        <n v="7232" u="1"/>
        <n v="7233" u="1"/>
        <n v="7234" u="1"/>
        <n v="7236" u="1"/>
        <n v="7237" u="1"/>
        <n v="7238" u="1"/>
        <n v="7239" u="1"/>
        <n v="7240" u="1"/>
        <n v="7241" u="1"/>
        <n v="7242" u="1"/>
        <n v="7243" u="1"/>
        <n v="7245" u="1"/>
        <n v="7246" u="1"/>
        <n v="7248" u="1"/>
        <n v="7249" u="1"/>
        <n v="7250" u="1"/>
        <n v="7251" u="1"/>
        <n v="7252" u="1"/>
        <n v="7253" u="1"/>
        <n v="7254" u="1"/>
        <n v="7255" u="1"/>
        <n v="7257" u="1"/>
        <n v="7258" u="1"/>
        <n v="7259" u="1"/>
        <n v="7260" u="1"/>
        <n v="7261" u="1"/>
        <n v="7262" u="1"/>
        <n v="7263" u="1"/>
        <n v="7265" u="1"/>
        <n v="7266" u="1"/>
        <n v="7267" u="1"/>
        <n v="7268" u="1"/>
        <n v="7269" u="1"/>
        <n v="7270" u="1"/>
        <n v="7271" u="1"/>
        <n v="7272" u="1"/>
        <n v="7274" u="1"/>
        <n v="7275" u="1"/>
        <n v="7276" u="1"/>
        <n v="7277" u="1"/>
        <n v="7279" u="1"/>
        <n v="7281" u="1"/>
        <n v="7282" u="1"/>
        <n v="7284" u="1"/>
        <n v="7285" u="1"/>
        <n v="7286" u="1"/>
        <n v="7287" u="1"/>
        <n v="7288" u="1"/>
        <n v="7289" u="1"/>
        <n v="7290" u="1"/>
        <n v="7291" u="1"/>
        <n v="7292" u="1"/>
        <n v="7293" u="1"/>
        <n v="7295" u="1"/>
        <n v="7296" u="1"/>
        <n v="7297" u="1"/>
        <n v="7298" u="1"/>
        <n v="7299" u="1"/>
        <n v="7300" u="1"/>
        <n v="7301" u="1"/>
        <n v="7303" u="1"/>
        <n v="7304" u="1"/>
        <n v="7305" u="1"/>
        <n v="7306" u="1"/>
        <n v="7307" u="1"/>
        <n v="7308" u="1"/>
        <n v="7309" u="1"/>
        <n v="7310" u="1"/>
        <n v="7312" u="1"/>
        <n v="7314" u="1"/>
        <n v="7316" u="1"/>
        <n v="7317" u="1"/>
        <n v="7319" u="1"/>
        <n v="7320" u="1"/>
        <n v="7321" u="1"/>
        <n v="7322" u="1"/>
        <n v="7323" u="1"/>
        <n v="7324" u="1"/>
        <n v="7325" u="1"/>
        <n v="7326" u="1"/>
        <n v="7327" u="1"/>
        <n v="7328" u="1"/>
        <n v="7330" u="1"/>
        <n v="7331" u="1"/>
        <n v="7332" u="1"/>
        <n v="7333" u="1"/>
        <n v="7334" u="1"/>
        <n v="7335" u="1"/>
        <n v="7336" u="1"/>
        <n v="7337" u="1"/>
        <n v="7338" u="1"/>
        <n v="7339" u="1"/>
        <n v="7340" u="1"/>
        <n v="7341" u="1"/>
        <n v="7342" u="1"/>
        <n v="7343" u="1"/>
        <n v="7344" u="1"/>
        <n v="7346" u="1"/>
        <n v="7348" u="1"/>
        <n v="7349" u="1"/>
        <n v="7351" u="1"/>
        <n v="7352" u="1"/>
        <n v="7353" u="1"/>
        <n v="7355" u="1"/>
        <n v="7356" u="1"/>
        <n v="7357" u="1"/>
        <n v="7358" u="1"/>
        <n v="7359" u="1"/>
        <n v="7360" u="1"/>
        <n v="7361" u="1"/>
        <n v="7362" u="1"/>
        <n v="7363" u="1"/>
        <n v="7364" u="1"/>
        <n v="7365" u="1"/>
        <n v="7367" u="1"/>
        <n v="7368" u="1"/>
        <n v="7369" u="1"/>
        <n v="7370" u="1"/>
        <n v="7371" u="1"/>
        <n v="7372" u="1"/>
        <n v="7374" u="1"/>
        <n v="7375" u="1"/>
        <n v="7376" u="1"/>
        <n v="7377" u="1"/>
        <n v="7378" u="1"/>
        <n v="7379" u="1"/>
        <n v="7380" u="1"/>
        <n v="7381" u="1"/>
        <n v="7382" u="1"/>
        <n v="7383" u="1"/>
        <n v="7384" u="1"/>
        <n v="7385" u="1"/>
        <n v="7386" u="1"/>
        <n v="7387" u="1"/>
        <n v="7388" u="1"/>
        <n v="7389" u="1"/>
        <n v="7391" u="1"/>
        <n v="7392" u="1"/>
        <n v="7393" u="1"/>
        <n v="7394" u="1"/>
        <n v="7395" u="1"/>
        <n v="7396" u="1"/>
        <n v="7397" u="1"/>
        <n v="7398" u="1"/>
        <n v="7399" u="1"/>
        <n v="7400" u="1"/>
        <n v="7401" u="1"/>
        <n v="7402" u="1"/>
        <n v="7403" u="1"/>
        <n v="7404" u="1"/>
        <n v="7405" u="1"/>
        <n v="7406" u="1"/>
        <n v="7408" u="1"/>
        <n v="7409" u="1"/>
        <n v="7410" u="1"/>
        <n v="7411" u="1"/>
        <n v="7412" u="1"/>
        <n v="7413" u="1"/>
        <n v="7414" u="1"/>
        <n v="7415" u="1"/>
        <n v="7416" u="1"/>
        <n v="7417" u="1"/>
        <n v="7418" u="1"/>
        <n v="7419" u="1"/>
        <n v="7420" u="1"/>
        <n v="7421" u="1"/>
        <n v="7422" u="1"/>
        <n v="7423" u="1"/>
        <n v="7425" u="1"/>
        <n v="7426" u="1"/>
        <n v="7427" u="1"/>
        <n v="7428" u="1"/>
        <n v="7430" u="1"/>
        <n v="7431" u="1"/>
        <n v="7432" u="1"/>
        <n v="7433" u="1"/>
        <n v="7434" u="1"/>
        <n v="7435" u="1"/>
        <n v="7436" u="1"/>
        <n v="7437" u="1"/>
        <n v="7438" u="1"/>
        <n v="7439" u="1"/>
        <n v="7440" u="1"/>
        <n v="7441" u="1"/>
        <n v="7442" u="1"/>
        <n v="7443" u="1"/>
        <n v="7444" u="1"/>
        <n v="7446" u="1"/>
        <n v="7448" u="1"/>
        <n v="7449" u="1"/>
        <n v="7450" u="1"/>
        <n v="7451" u="1"/>
        <n v="7452" u="1"/>
        <n v="7453" u="1"/>
        <n v="7454" u="1"/>
        <n v="7455" u="1"/>
        <n v="7456" u="1"/>
        <n v="7457" u="1"/>
        <n v="7458" u="1"/>
        <n v="7459" u="1"/>
        <n v="7460" u="1"/>
        <n v="7461" u="1"/>
        <n v="7462" u="1"/>
        <n v="7463" u="1"/>
        <n v="7465" u="1"/>
        <n v="7466" u="1"/>
        <n v="7467" u="1"/>
        <n v="7469" u="1"/>
        <n v="7470" u="1"/>
        <n v="7471" u="1"/>
        <n v="7472" u="1"/>
        <n v="7473" u="1"/>
        <n v="7474" u="1"/>
        <n v="7475" u="1"/>
        <n v="7476" u="1"/>
        <n v="7477" u="1"/>
        <n v="7478" u="1"/>
        <n v="7479" u="1"/>
        <n v="7480" u="1"/>
        <n v="7481" u="1"/>
        <n v="7482" u="1"/>
        <n v="7484" u="1"/>
        <n v="7485" u="1"/>
        <n v="7486" u="1"/>
        <n v="7487" u="1"/>
        <n v="7488" u="1"/>
        <n v="7489" u="1"/>
        <n v="7490" u="1"/>
        <n v="7491" u="1"/>
        <n v="7492" u="1"/>
        <n v="7493" u="1"/>
        <n v="7494" u="1"/>
        <n v="7495" u="1"/>
        <n v="7496" u="1"/>
        <n v="7497" u="1"/>
        <n v="7498" u="1"/>
        <n v="7499" u="1"/>
        <n v="7501" u="1"/>
        <n v="7502" u="1"/>
        <n v="7503" u="1"/>
        <n v="7504" u="1"/>
        <n v="7505" u="1"/>
        <n v="7506" u="1"/>
        <n v="7507" u="1"/>
        <n v="7508" u="1"/>
        <n v="7510" u="1"/>
        <n v="7511" u="1"/>
        <n v="7512" u="1"/>
        <n v="7513" u="1"/>
        <n v="7514" u="1"/>
        <n v="7515" u="1"/>
        <n v="7516" u="1"/>
        <n v="7517" u="1"/>
        <n v="7518" u="1"/>
        <n v="7519" u="1"/>
        <n v="7520" u="1"/>
        <n v="7521" u="1"/>
        <n v="7522" u="1"/>
        <n v="7523" u="1"/>
        <n v="7524" u="1"/>
        <n v="7525" u="1"/>
        <n v="7527" u="1"/>
        <n v="7528" u="1"/>
        <n v="7529" u="1"/>
        <n v="7530" u="1"/>
        <n v="7531" u="1"/>
        <n v="7532" u="1"/>
        <n v="7533" u="1"/>
        <n v="7534" u="1"/>
        <n v="7535" u="1"/>
        <n v="7536" u="1"/>
        <n v="7537" u="1"/>
        <n v="7538" u="1"/>
        <n v="7539" u="1"/>
        <n v="7540" u="1"/>
        <n v="7541" u="1"/>
        <n v="7542" u="1"/>
        <n v="7544" u="1"/>
        <n v="7545" u="1"/>
        <n v="7546" u="1"/>
        <n v="7547" u="1"/>
        <n v="7548" u="1"/>
        <n v="7549" u="1"/>
        <n v="7550" u="1"/>
        <n v="7551" u="1"/>
        <n v="7552" u="1"/>
        <n v="7553" u="1"/>
        <n v="7554" u="1"/>
        <n v="7555" u="1"/>
        <n v="7556" u="1"/>
        <n v="7557" u="1"/>
        <n v="7558" u="1"/>
        <n v="7559" u="1"/>
        <n v="7561" u="1"/>
        <n v="7562" u="1"/>
        <n v="7563" u="1"/>
        <n v="7564" u="1"/>
        <n v="7565" u="1"/>
        <n v="7566" u="1"/>
        <n v="7567" u="1"/>
        <n v="7568" u="1"/>
        <n v="7569" u="1"/>
        <n v="7570" u="1"/>
        <n v="7571" u="1"/>
        <n v="7572" u="1"/>
        <n v="7573" u="1"/>
        <n v="7574" u="1"/>
        <n v="7575" u="1"/>
        <n v="7576" u="1"/>
        <n v="7578" u="1"/>
        <n v="7579" u="1"/>
        <n v="7580" u="1"/>
        <n v="7581" u="1"/>
        <n v="7582" u="1"/>
        <n v="7583" u="1"/>
        <n v="7584" u="1"/>
        <n v="7585" u="1"/>
        <n v="7586" u="1"/>
        <n v="7587" u="1"/>
        <n v="7588" u="1"/>
        <n v="7589" u="1"/>
        <n v="7590" u="1"/>
        <n v="7591" u="1"/>
        <n v="7592" u="1"/>
        <n v="7593" u="1"/>
        <n v="7595" u="1"/>
        <n v="7596" u="1"/>
        <n v="7597" u="1"/>
        <n v="7598" u="1"/>
        <n v="7599" u="1"/>
        <n v="7600" u="1"/>
        <n v="7601" u="1"/>
        <n v="7602" u="1"/>
        <n v="7603" u="1"/>
        <n v="7604" u="1"/>
        <n v="7605" u="1"/>
        <n v="7606" u="1"/>
        <n v="7607" u="1"/>
        <n v="7608" u="1"/>
        <n v="7609" u="1"/>
        <n v="7610" u="1"/>
        <n v="7612" u="1"/>
        <n v="7613" u="1"/>
        <n v="7614" u="1"/>
        <n v="7615" u="1"/>
        <n v="7616" u="1"/>
        <n v="7617" u="1"/>
        <n v="7618" u="1"/>
        <n v="7619" u="1"/>
        <n v="7620" u="1"/>
        <n v="7621" u="1"/>
        <n v="7622" u="1"/>
        <n v="7623" u="1"/>
        <n v="7624" u="1"/>
        <n v="7625" u="1"/>
        <n v="7626" u="1"/>
        <n v="7627" u="1"/>
        <n v="7629" u="1"/>
        <n v="7630" u="1"/>
        <n v="7631" u="1"/>
        <n v="7632" u="1"/>
        <n v="7633" u="1"/>
        <n v="7634" u="1"/>
        <n v="7635" u="1"/>
        <n v="7636" u="1"/>
        <n v="7637" u="1"/>
        <n v="7638" u="1"/>
        <n v="7639" u="1"/>
        <n v="7640" u="1"/>
        <n v="7641" u="1"/>
        <n v="7642" u="1"/>
        <n v="7643" u="1"/>
        <n v="7644" u="1"/>
        <n v="7646" u="1"/>
        <n v="7647" u="1"/>
        <n v="7648" u="1"/>
        <n v="7649" u="1"/>
        <n v="7650" u="1"/>
        <n v="7651" u="1"/>
        <n v="7652" u="1"/>
        <n v="7653" u="1"/>
        <n v="7654" u="1"/>
        <n v="7655" u="1"/>
        <n v="7656" u="1"/>
        <n v="7657" u="1"/>
        <n v="7658" u="1"/>
        <n v="7659" u="1"/>
        <n v="7660" u="1"/>
        <n v="7661" u="1"/>
        <n v="7663" u="1"/>
        <n v="7664" u="1"/>
        <n v="7665" u="1"/>
        <n v="7666" u="1"/>
        <n v="7667" u="1"/>
        <n v="7668" u="1"/>
        <n v="7669" u="1"/>
        <n v="7670" u="1"/>
        <n v="7671" u="1"/>
        <n v="7672" u="1"/>
        <n v="7673" u="1"/>
        <n v="7674" u="1"/>
        <n v="7675" u="1"/>
        <n v="7676" u="1"/>
        <n v="7677" u="1"/>
        <n v="7678" u="1"/>
        <n v="7680" u="1"/>
        <n v="7681" u="1"/>
        <n v="7682" u="1"/>
        <n v="7683" u="1"/>
        <n v="7684" u="1"/>
        <n v="7685" u="1"/>
        <n v="7686" u="1"/>
        <n v="7687" u="1"/>
        <n v="7688" u="1"/>
        <n v="7689" u="1"/>
        <n v="7690" u="1"/>
        <n v="7691" u="1"/>
        <n v="7692" u="1"/>
        <n v="7693" u="1"/>
        <n v="7694" u="1"/>
        <n v="7695" u="1"/>
        <n v="7697" u="1"/>
        <n v="7698" u="1"/>
        <n v="7699" u="1"/>
        <n v="7700" u="1"/>
        <n v="7701" u="1"/>
        <n v="7702" u="1"/>
        <n v="7703" u="1"/>
        <n v="7704" u="1"/>
        <n v="7705" u="1"/>
        <n v="7706" u="1"/>
        <n v="7707" u="1"/>
        <n v="7708" u="1"/>
        <n v="7709" u="1"/>
        <n v="7710" u="1"/>
        <n v="7711" u="1"/>
        <n v="7712" u="1"/>
        <n v="7714" u="1"/>
        <n v="7715" u="1"/>
        <n v="7716" u="1"/>
        <n v="7717" u="1"/>
        <n v="7718" u="1"/>
        <n v="7719" u="1"/>
        <n v="7720" u="1"/>
        <n v="7721" u="1"/>
        <n v="7722" u="1"/>
        <n v="7723" u="1"/>
        <n v="7724" u="1"/>
        <n v="7725" u="1"/>
        <n v="7726" u="1"/>
        <n v="7727" u="1"/>
        <n v="7728" u="1"/>
        <n v="7729" u="1"/>
        <n v="7731" u="1"/>
        <n v="7732" u="1"/>
        <n v="7733" u="1"/>
        <n v="7734" u="1"/>
        <n v="7735" u="1"/>
        <n v="7736" u="1"/>
        <n v="7737" u="1"/>
        <n v="7738" u="1"/>
        <n v="7739" u="1"/>
        <n v="7740" u="1"/>
        <n v="7741" u="1"/>
        <n v="7742" u="1"/>
        <n v="7743" u="1"/>
        <n v="7744" u="1"/>
        <n v="7745" u="1"/>
        <n v="7746" u="1"/>
        <n v="7748" u="1"/>
        <n v="7749" u="1"/>
        <n v="7750" u="1"/>
        <n v="7751" u="1"/>
        <n v="7752" u="1"/>
        <n v="7753" u="1"/>
        <n v="7754" u="1"/>
        <n v="7755" u="1"/>
        <n v="7756" u="1"/>
        <n v="7757" u="1"/>
        <n v="7758" u="1"/>
        <n v="7759" u="1"/>
        <n v="7761" u="1"/>
        <n v="7762" u="1"/>
        <n v="7763" u="1"/>
        <n v="7764" u="1"/>
        <n v="7765" u="1"/>
        <n v="7766" u="1"/>
        <n v="7768" u="1"/>
        <n v="7769" u="1"/>
        <n v="7770" u="1"/>
        <n v="7771" u="1"/>
        <n v="7772" u="1"/>
        <n v="7773" u="1"/>
        <n v="7774" u="1"/>
        <n v="7775" u="1"/>
        <n v="7777" u="1"/>
        <n v="7778" u="1"/>
        <n v="7779" u="1"/>
        <n v="7780" u="1"/>
        <n v="7781" u="1"/>
        <n v="7782" u="1"/>
        <n v="7783" u="1"/>
        <n v="7784" u="1"/>
        <n v="7785" u="1"/>
        <n v="7786" u="1"/>
        <n v="7787" u="1"/>
        <n v="7788" u="1"/>
        <n v="7789" u="1"/>
        <n v="7790" u="1"/>
        <n v="7791" u="1"/>
        <n v="7793" u="1"/>
        <n v="7794" u="1"/>
        <n v="7795" u="1"/>
        <n v="7796" u="1"/>
        <n v="7797" u="1"/>
        <n v="7799" u="1"/>
        <n v="7800" u="1"/>
        <n v="7801" u="1"/>
        <n v="7802" u="1"/>
        <n v="7804" u="1"/>
        <n v="7807" u="1"/>
        <n v="7808" u="1"/>
        <n v="7809" u="1"/>
        <n v="7810" u="1"/>
        <n v="7811" u="1"/>
        <n v="7813" u="1"/>
        <n v="7814" u="1"/>
        <n v="7815" u="1"/>
        <n v="7816" u="1"/>
        <n v="7818" u="1"/>
        <n v="7819" u="1"/>
        <n v="7820" u="1"/>
        <n v="7821" u="1"/>
        <n v="7823" u="1"/>
        <n v="7824" u="1"/>
        <n v="7825" u="1"/>
        <n v="7826" u="1"/>
        <n v="7827" u="1"/>
        <n v="7828" u="1"/>
        <n v="7829" u="1"/>
        <n v="7830" u="1"/>
        <n v="7832" u="1"/>
        <n v="7834" u="1"/>
        <n v="7836" u="1"/>
        <n v="7837" u="1"/>
        <n v="7838" u="1"/>
        <n v="7839" u="1"/>
        <n v="7841" u="1"/>
        <n v="7842" u="1"/>
        <n v="7843" u="1"/>
        <n v="7844" u="1"/>
        <n v="7845" u="1"/>
        <n v="7846" u="1"/>
        <n v="7847" u="1"/>
        <n v="7849" u="1"/>
        <n v="7850" u="1"/>
        <n v="7852" u="1"/>
        <n v="7853" u="1"/>
        <n v="7855" u="1"/>
        <n v="7856" u="1"/>
        <n v="7857" u="1"/>
        <n v="7858" u="1"/>
        <n v="7859" u="1"/>
        <n v="7860" u="1"/>
        <n v="7861" u="1"/>
        <n v="7863" u="1"/>
        <n v="7864" u="1"/>
        <n v="7865" u="1"/>
        <n v="7866" u="1"/>
        <n v="7868" u="1"/>
        <n v="7869" u="1"/>
        <n v="7870" u="1"/>
        <n v="7871" u="1"/>
        <n v="7872" u="1"/>
        <n v="7873" u="1"/>
        <n v="7874" u="1"/>
        <n v="7875" u="1"/>
        <n v="7876" u="1"/>
        <n v="7878" u="1"/>
        <n v="7879" u="1"/>
        <n v="7880" u="1"/>
        <n v="7881" u="1"/>
        <n v="7882" u="1"/>
        <n v="7883" u="1"/>
        <n v="7885" u="1"/>
        <n v="7886" u="1"/>
        <n v="7887" u="1"/>
        <n v="7888" u="1"/>
        <n v="7890" u="1"/>
        <n v="7891" u="1"/>
        <n v="7892" u="1"/>
        <n v="7893" u="1"/>
        <n v="7895" u="1"/>
        <n v="7897" u="1"/>
        <n v="7899" u="1"/>
        <n v="7901" u="1"/>
        <n v="7903" u="1"/>
        <n v="7905" u="1"/>
        <n v="7907" u="1"/>
        <n v="7909" u="1"/>
        <n v="7910" u="1"/>
        <n v="7911" u="1"/>
        <n v="7912" u="1"/>
        <n v="7913" u="1"/>
        <n v="7915" u="1"/>
        <n v="7916" u="1"/>
        <n v="7917" u="1"/>
        <n v="7918" u="1"/>
        <n v="7919" u="1"/>
        <n v="7920" u="1"/>
        <n v="7921" u="1"/>
        <n v="7922" u="1"/>
        <n v="7923" u="1"/>
        <n v="7924" u="1"/>
        <n v="7925" u="1"/>
        <n v="7926" u="1"/>
        <n v="7928" u="1"/>
        <n v="7929" u="1"/>
        <n v="7930" u="1"/>
        <n v="7931" u="1"/>
        <n v="7932" u="1"/>
        <n v="7933" u="1"/>
        <n v="7934" u="1"/>
        <n v="7935" u="1"/>
        <n v="7936" u="1"/>
        <n v="7937" u="1"/>
        <n v="7938" u="1"/>
        <n v="7939" u="1"/>
        <n v="7940" u="1"/>
        <n v="7941" u="1"/>
        <n v="7942" u="1"/>
        <n v="7944" u="1"/>
        <n v="7945" u="1"/>
        <n v="7946" u="1"/>
        <n v="7947" u="1"/>
        <n v="7948" u="1"/>
        <n v="7949" u="1"/>
        <n v="7950" u="1"/>
        <n v="7951" u="1"/>
        <n v="7952" u="1"/>
        <n v="7953" u="1"/>
        <n v="7954" u="1"/>
        <n v="7955" u="1"/>
        <n v="7956" u="1"/>
        <n v="7957" u="1"/>
        <n v="7958" u="1"/>
        <n v="7959" u="1"/>
        <n v="7961" u="1"/>
        <n v="7962" u="1"/>
        <n v="7963" u="1"/>
        <n v="7964" u="1"/>
        <n v="7965" u="1"/>
        <n v="7966" u="1"/>
        <n v="7967" u="1"/>
        <n v="7968" u="1"/>
        <n v="7969" u="1"/>
        <n v="7970" u="1"/>
        <n v="7971" u="1"/>
        <n v="7972" u="1"/>
        <n v="7973" u="1"/>
        <n v="7974" u="1"/>
        <n v="7975" u="1"/>
        <n v="7976" u="1"/>
        <n v="7978" u="1"/>
        <n v="7979" u="1"/>
        <n v="7980" u="1"/>
        <n v="7981" u="1"/>
        <n v="7982" u="1"/>
        <n v="7983" u="1"/>
        <n v="7984" u="1"/>
        <n v="7985" u="1"/>
        <n v="7986" u="1"/>
        <n v="7987" u="1"/>
        <n v="7988" u="1"/>
        <n v="7989" u="1"/>
        <n v="7990" u="1"/>
        <n v="7991" u="1"/>
        <n v="7993" u="1"/>
        <n v="7994" u="1"/>
        <n v="7995" u="1"/>
        <n v="7996" u="1"/>
        <n v="7997" u="1"/>
        <n v="7998" u="1"/>
        <n v="7999" u="1"/>
        <n v="8000" u="1"/>
        <n v="8001" u="1"/>
        <n v="8002" u="1"/>
        <n v="8003" u="1"/>
        <n v="8004" u="1"/>
        <n v="8005" u="1"/>
        <n v="8006" u="1"/>
        <n v="8007" u="1"/>
        <n v="8009" u="1"/>
        <n v="8010" u="1"/>
        <n v="8011" u="1"/>
        <n v="8012" u="1"/>
        <n v="8013" u="1"/>
        <n v="8014" u="1"/>
        <n v="8015" u="1"/>
        <n v="8016" u="1"/>
        <n v="8017" u="1"/>
        <n v="8018" u="1"/>
        <n v="8019" u="1"/>
        <n v="8020" u="1"/>
        <n v="8021" u="1"/>
        <n v="8022" u="1"/>
        <n v="8023" u="1"/>
        <n v="8024" u="1"/>
        <n v="8026" u="1"/>
        <n v="8027" u="1"/>
        <n v="8028" u="1"/>
        <n v="8029" u="1"/>
        <n v="8030" u="1"/>
        <n v="8031" u="1"/>
        <n v="8032" u="1"/>
        <n v="8033" u="1"/>
        <n v="8034" u="1"/>
        <n v="8035" u="1"/>
        <n v="8036" u="1"/>
        <n v="8037" u="1"/>
        <n v="8038" u="1"/>
        <n v="8039" u="1"/>
        <n v="8040" u="1"/>
        <n v="8041" u="1"/>
        <n v="8043" u="1"/>
        <n v="8044" u="1"/>
        <n v="8045" u="1"/>
        <n v="8046" u="1"/>
        <n v="8047" u="1"/>
        <n v="8048" u="1"/>
        <n v="8049" u="1"/>
        <n v="8050" u="1"/>
        <n v="8051" u="1"/>
        <n v="8052" u="1"/>
        <n v="8053" u="1"/>
        <n v="8054" u="1"/>
        <n v="8055" u="1"/>
        <n v="8056" u="1"/>
        <n v="8058" u="1"/>
        <n v="8060" u="1"/>
        <n v="8061" u="1"/>
        <n v="8062" u="1"/>
        <n v="8063" u="1"/>
        <n v="8064" u="1"/>
        <n v="8065" u="1"/>
        <n v="8066" u="1"/>
        <n v="8067" u="1"/>
        <n v="8068" u="1"/>
        <n v="8069" u="1"/>
        <n v="8070" u="1"/>
        <n v="8071" u="1"/>
        <n v="8073" u="1"/>
        <n v="8074" u="1"/>
        <n v="8075" u="1"/>
        <n v="8076" u="1"/>
        <n v="8077" u="1"/>
        <n v="8078" u="1"/>
        <n v="8079" u="1"/>
        <n v="8080" u="1"/>
        <n v="8081" u="1"/>
        <n v="8082" u="1"/>
        <n v="8083" u="1"/>
        <n v="8084" u="1"/>
        <n v="8085" u="1"/>
        <n v="8087" u="1"/>
        <n v="8088" u="1"/>
        <n v="8089" u="1"/>
        <n v="8090" u="1"/>
        <n v="8091" u="1"/>
        <n v="8092" u="1"/>
        <n v="8093" u="1"/>
        <n v="8094" u="1"/>
        <n v="8095" u="1"/>
        <n v="8096" u="1"/>
        <n v="8097" u="1"/>
        <n v="8098" u="1"/>
        <n v="8099" u="1"/>
        <n v="8101" u="1"/>
        <n v="8103" u="1"/>
      </sharedItems>
    </cacheField>
    <cacheField name="ROWID" numFmtId="0">
      <sharedItems containsMixedTypes="1" containsNumber="1" containsInteger="1" minValue="1" maxValue="757"/>
    </cacheField>
    <cacheField name="Q1" numFmtId="0">
      <sharedItems containsMixedTypes="1" containsNumber="1" containsInteger="1" minValue="5" maxValue="297"/>
    </cacheField>
    <cacheField name="Q2" numFmtId="0">
      <sharedItems/>
    </cacheField>
    <cacheField name="ID" numFmtId="0">
      <sharedItems containsMixedTypes="1" containsNumber="1" containsInteger="1" minValue="1" maxValue="757"/>
    </cacheField>
    <cacheField name="TANGGAL NOTA" numFmtId="165">
      <sharedItems containsNonDate="0" containsDate="1" containsString="0" containsBlank="1" minDate="2024-08-26T00:00:00" maxDate="2024-08-31T00:00:00"/>
    </cacheField>
    <cacheField name="TANGGAL UPDATE" numFmtId="14">
      <sharedItems containsNonDate="0" containsDate="1" containsString="0" containsBlank="1" minDate="2024-08-30T00:00:00" maxDate="2024-09-01T00:00:00"/>
    </cacheField>
    <cacheField name="NOTA TOKO" numFmtId="0">
      <sharedItems containsString="0" containsBlank="1" containsNumber="1" containsInteger="1" minValue="308" maxValue="4118"/>
    </cacheField>
    <cacheField name="A1" numFmtId="0">
      <sharedItems containsNonDate="0" containsBlank="1"/>
    </cacheField>
    <cacheField name="KODE BARANG" numFmtId="0">
      <sharedItems containsBlank="1"/>
    </cacheField>
    <cacheField name="NAMA BARANG" numFmtId="0">
      <sharedItems/>
    </cacheField>
    <cacheField name="_NAMA BARANG" numFmtId="0">
      <sharedItems containsBlank="1"/>
    </cacheField>
    <cacheField name="_KETERANGAN" numFmtId="0">
      <sharedItems containsBlank="1"/>
    </cacheField>
    <cacheField name="ADA DI DAFTAR STOCK?" numFmtId="0">
      <sharedItems/>
    </cacheField>
    <cacheField name="JUMLAH NOTA" numFmtId="0">
      <sharedItems containsString="0" containsBlank="1" containsNumber="1" minValue="0.5" maxValue="6000"/>
    </cacheField>
    <cacheField name="SATUAN NOTA" numFmtId="0">
      <sharedItems containsBlank="1"/>
    </cacheField>
    <cacheField name="ISI" numFmtId="0">
      <sharedItems containsMixedTypes="1" containsNumber="1" containsInteger="1" minValue="5" maxValue="6000"/>
    </cacheField>
    <cacheField name="SATUAN" numFmtId="0">
      <sharedItems/>
    </cacheField>
    <cacheField name="_HARGA" numFmtId="0">
      <sharedItems containsString="0" containsBlank="1" containsNumber="1" minValue="0.375" maxValue="575"/>
    </cacheField>
    <cacheField name="HARGA" numFmtId="3">
      <sharedItems containsMixedTypes="1" containsNumber="1" minValue="375" maxValue="575000"/>
    </cacheField>
    <cacheField name="DISKON" numFmtId="10">
      <sharedItems containsString="0" containsBlank="1" containsNumber="1" minValue="0.1" maxValue="0.2"/>
    </cacheField>
    <cacheField name="DISKON NOTA" numFmtId="10">
      <sharedItems containsNonDate="0" containsString="0" containsBlank="1"/>
    </cacheField>
    <cacheField name="TOTAL NOTA" numFmtId="3">
      <sharedItems containsMixedTypes="1" containsNumber="1" containsInteger="1" minValue="17500" maxValue="19051500"/>
    </cacheField>
    <cacheField name="SATUAN_BYPASS" numFmtId="0">
      <sharedItems containsBlank="1"/>
    </cacheField>
    <cacheField name="HARGA_BYPASS" numFmtId="0">
      <sharedItems containsNonDate="0" containsString="0" containsBlank="1"/>
    </cacheField>
    <cacheField name="CONV" numFmtId="0">
      <sharedItems containsMixedTypes="1" containsNumber="1" minValue="8.3333333333333329E-2" maxValue="144"/>
    </cacheField>
    <cacheField name="ISI_CONV" numFmtId="0">
      <sharedItems containsMixedTypes="1" containsNumber="1" minValue="0.16666666666666666" maxValue="6000"/>
    </cacheField>
    <cacheField name="SATUAN_CONV" numFmtId="0">
      <sharedItems/>
    </cacheField>
    <cacheField name="HARGA_CONV" numFmtId="3">
      <sharedItems containsMixedTypes="1" containsNumber="1" minValue="375" maxValue="575000"/>
    </cacheField>
    <cacheField name="TOTAL" numFmtId="3">
      <sharedItems containsMixedTypes="1" containsNumber="1" minValue="8000" maxValue="6628050"/>
    </cacheField>
    <cacheField name="TANGGAL NOTA_H" numFmtId="164">
      <sharedItems containsSemiMixedTypes="0" containsNonDate="0" containsDate="1" containsString="0" minDate="2024-08-26T00:00:00" maxDate="2024-08-31T00:00:00"/>
    </cacheField>
    <cacheField name="TANGGAL GUDANG_H" numFmtId="164">
      <sharedItems containsNonDate="0" containsDate="1" containsString="0" containsBlank="1" minDate="2024-08-26T00:00:00" maxDate="2024-08-30T00:00:00"/>
    </cacheField>
    <cacheField name="TANGGAL UPDATE_H" numFmtId="164">
      <sharedItems containsSemiMixedTypes="0" containsNonDate="0" containsDate="1" containsString="0" minDate="2024-08-30T00:00:00" maxDate="2024-09-01T00:00:00"/>
    </cacheField>
    <cacheField name="Q22" numFmtId="0">
      <sharedItems containsMixedTypes="1" containsNumber="1" containsInteger="1" minValue="0" maxValue="0"/>
    </cacheField>
    <cacheField name="KOMENTAR_H" numFmtId="0">
      <sharedItems/>
    </cacheField>
    <cacheField name="SALES_H" numFmtId="0">
      <sharedItems containsMixedTypes="1" containsNumber="1" containsInteger="1" minValue="0" maxValue="0"/>
    </cacheField>
    <cacheField name="TOKO_H" numFmtId="0">
      <sharedItems/>
    </cacheField>
    <cacheField name="KOTA_H" numFmtId="0">
      <sharedItems/>
    </cacheField>
    <cacheField name="TOKO-KOTA_H" numFmtId="0">
      <sharedItems/>
    </cacheField>
    <cacheField name="KODE BARANG_H" numFmtId="0">
      <sharedItems containsBlank="1"/>
    </cacheField>
    <cacheField name="NAMA BARANG_H" numFmtId="0">
      <sharedItems/>
    </cacheField>
    <cacheField name="I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72">
  <r>
    <n v="2"/>
    <n v="1"/>
    <n v="997"/>
    <n v="26780"/>
    <s v="KO"/>
    <s v="H"/>
    <n v="0.17499999999999999"/>
    <s v=""/>
    <n v="300"/>
    <n v="4118"/>
    <x v="0"/>
    <s v="MANGGALA SAKTI-MALANG"/>
    <s v="GAR-BT25"/>
    <s v="GARISAN BUTTERFLY BT 30CM"/>
    <s v="ADA"/>
    <s v="300"/>
    <s v="LSN"/>
    <s v="26780"/>
    <s v="0.175"/>
    <s v=""/>
    <x v="0"/>
    <s v=""/>
    <x v="0"/>
    <s v=""/>
    <m/>
    <n v="4686.5"/>
    <n v="1405950"/>
    <s v="H4118"/>
    <n v="0"/>
    <e v="#N/A"/>
    <x v="0"/>
    <x v="0"/>
    <m/>
  </r>
  <r>
    <n v="3"/>
    <n v="3"/>
    <n v="994"/>
    <n v="21380"/>
    <s v="KO"/>
    <s v="H"/>
    <n v="0.17499999999999999"/>
    <s v=""/>
    <n v="100"/>
    <n v="4116"/>
    <x v="0"/>
    <s v="SIANA (PECINAN)-MALANG"/>
    <s v="GAR-BT22"/>
    <s v="GARISAN BUTTERFLY BT 20CM"/>
    <s v="ADA"/>
    <s v="100"/>
    <s v="LSN"/>
    <s v="21380"/>
    <s v="0.175"/>
    <s v=""/>
    <x v="0"/>
    <s v=""/>
    <x v="0"/>
    <s v=""/>
    <m/>
    <n v="3741.4999999999995"/>
    <n v="374149.99999999994"/>
    <s v="H4116"/>
    <n v="0"/>
    <e v="#N/A"/>
    <x v="1"/>
    <x v="1"/>
    <m/>
  </r>
  <r>
    <n v="4"/>
    <n v="5"/>
    <n v="1399"/>
    <n v="18500"/>
    <s v="A"/>
    <s v="A"/>
    <s v=""/>
    <s v=""/>
    <n v="100"/>
    <n v="3281"/>
    <x v="1"/>
    <s v="BRUK MENCENG-PURBALINGGA"/>
    <s v="IST-IM1"/>
    <s v="ISI STAPLER 13/8 JOSS"/>
    <s v="ADA"/>
    <s v="100"/>
    <s v="PAK"/>
    <s v="18500"/>
    <s v=""/>
    <s v=""/>
    <x v="0"/>
    <s v=""/>
    <x v="0"/>
    <s v=""/>
    <m/>
    <n v="18500"/>
    <n v="1850000"/>
    <s v="A3281"/>
    <n v="0"/>
    <e v="#N/A"/>
    <x v="2"/>
    <x v="2"/>
    <m/>
  </r>
  <r>
    <n v="5"/>
    <n v="7"/>
    <n v="2565"/>
    <n v="90000"/>
    <s v="G"/>
    <s v="G"/>
    <s v=""/>
    <s v=""/>
    <n v="12"/>
    <n v="3566"/>
    <x v="2"/>
    <s v="SINAR BHAKTI-YOGYA"/>
    <s v="PIA-NB1"/>
    <s v="PIANIKA LOVELY BIRU"/>
    <s v="ADA"/>
    <s v="12"/>
    <s v="PCS"/>
    <s v="90000"/>
    <s v=""/>
    <s v=""/>
    <x v="0"/>
    <s v=""/>
    <x v="0"/>
    <s v=""/>
    <m/>
    <n v="90000"/>
    <n v="1080000"/>
    <s v="G3566"/>
    <n v="0"/>
    <e v="#N/A"/>
    <x v="3"/>
    <x v="3"/>
    <m/>
  </r>
  <r>
    <n v="6"/>
    <n v="9"/>
    <n v="687"/>
    <n v="28500"/>
    <s v="G"/>
    <s v="G"/>
    <s v=""/>
    <s v=""/>
    <n v="144"/>
    <n v="3511"/>
    <x v="2"/>
    <s v="REJO AGUNG-JOMBANG"/>
    <s v="BOL-TF337"/>
    <s v="BP GEL TF-1190 0.3MM HIGHTECH (B)"/>
    <s v="ADA"/>
    <s v="144"/>
    <s v="LSN"/>
    <s v="28500"/>
    <s v=""/>
    <s v=""/>
    <x v="0"/>
    <s v=""/>
    <x v="0"/>
    <s v=""/>
    <m/>
    <n v="28500"/>
    <n v="4104000"/>
    <s v="G3511"/>
    <n v="0"/>
    <e v="#N/A"/>
    <x v="4"/>
    <x v="4"/>
    <m/>
  </r>
  <r>
    <n v="7"/>
    <n v="11"/>
    <s v=""/>
    <n v="1250"/>
    <s v=""/>
    <s v=""/>
    <s v=""/>
    <s v=""/>
    <n v="410"/>
    <n v="452"/>
    <x v="3"/>
    <s v="SBM-SEMARANG"/>
    <s v=""/>
    <s v="SLIDE BINDER 7MM K KUNING"/>
    <s v="TIDAK ADA"/>
    <s v="410"/>
    <s v="PCS"/>
    <s v="1250"/>
    <s v=""/>
    <s v=""/>
    <x v="0"/>
    <s v=""/>
    <x v="0"/>
    <s v=""/>
    <m/>
    <n v="1250"/>
    <n v="512500"/>
    <s v="452"/>
    <n v="0"/>
    <e v="#N/A"/>
    <x v="5"/>
    <x v="5"/>
    <m/>
  </r>
  <r>
    <n v="8"/>
    <n v="11"/>
    <n v="308"/>
    <n v="1250"/>
    <s v=""/>
    <s v=""/>
    <s v=""/>
    <s v=""/>
    <n v="1080"/>
    <n v="452"/>
    <x v="3"/>
    <s v="SBM-SEMARANG"/>
    <s v="BIN-NB5"/>
    <s v="SLIDE BINDER 7MM K PUTIH"/>
    <s v="ADA"/>
    <s v="1080"/>
    <s v="PCS"/>
    <s v="1250"/>
    <s v=""/>
    <s v=""/>
    <x v="0"/>
    <s v=""/>
    <x v="0"/>
    <s v=""/>
    <m/>
    <n v="1250"/>
    <n v="1350000"/>
    <s v="452"/>
    <n v="0"/>
    <e v="#N/A"/>
    <x v="6"/>
    <x v="6"/>
    <m/>
  </r>
  <r>
    <n v="9"/>
    <n v="11"/>
    <s v=""/>
    <n v="1250"/>
    <s v=""/>
    <s v=""/>
    <s v=""/>
    <s v=""/>
    <n v="110"/>
    <n v="452"/>
    <x v="3"/>
    <s v="SBM-SEMARANG"/>
    <s v=""/>
    <s v="SLIDE BINDER 7MM K BIRU"/>
    <s v="TIDAK ADA"/>
    <s v="110"/>
    <s v="PCS"/>
    <s v="1250"/>
    <s v=""/>
    <s v=""/>
    <x v="0"/>
    <s v=""/>
    <x v="0"/>
    <s v=""/>
    <m/>
    <n v="1250"/>
    <n v="137500"/>
    <s v="452"/>
    <n v="0"/>
    <e v="#N/A"/>
    <x v="7"/>
    <x v="7"/>
    <m/>
  </r>
  <r>
    <n v="10"/>
    <n v="15"/>
    <n v="2696"/>
    <n v="125000"/>
    <s v="KO"/>
    <s v="H"/>
    <s v=""/>
    <s v=""/>
    <n v="10"/>
    <n v="3660"/>
    <x v="0"/>
    <s v="SUKSES MAKMUR (INTAN)-COMAL"/>
    <s v="SEL-EN1"/>
    <s v="SELONGSONG PENTEL ENTER"/>
    <s v="ADA"/>
    <s v="10"/>
    <s v="LSN"/>
    <s v="125000"/>
    <s v=""/>
    <s v=""/>
    <x v="0"/>
    <s v=""/>
    <x v="0"/>
    <s v=""/>
    <m/>
    <n v="125000"/>
    <n v="1250000"/>
    <s v="H3660"/>
    <n v="0"/>
    <e v="#N/A"/>
    <x v="8"/>
    <x v="8"/>
    <m/>
  </r>
  <r>
    <n v="11"/>
    <n v="17"/>
    <n v="494"/>
    <n v="77500"/>
    <s v="B"/>
    <s v="B"/>
    <s v=""/>
    <s v=""/>
    <n v="12"/>
    <n v="410"/>
    <x v="4"/>
    <s v="CV BAROKAH-SEMARANG"/>
    <s v="BOL-NB139"/>
    <s v="BP X DATA M2"/>
    <s v="ADA"/>
    <s v="12"/>
    <s v="GRS"/>
    <s v="77500"/>
    <s v=""/>
    <s v=""/>
    <x v="0"/>
    <s v=""/>
    <x v="0"/>
    <s v=""/>
    <m/>
    <n v="77500"/>
    <n v="930000"/>
    <s v="B410"/>
    <n v="0"/>
    <e v="#N/A"/>
    <x v="9"/>
    <x v="9"/>
    <m/>
  </r>
  <r>
    <n v="12"/>
    <n v="17"/>
    <n v="1570"/>
    <n v="72000"/>
    <s v="B"/>
    <s v="B"/>
    <s v=""/>
    <s v=""/>
    <n v="5"/>
    <n v="410"/>
    <x v="4"/>
    <s v="CV BAROKAH-SEMARANG"/>
    <s v="LEM-WM2"/>
    <s v="LEM BAKAR STIK 7X30 WOMY PUTIH K"/>
    <s v="ADA"/>
    <s v="5"/>
    <s v="PAK"/>
    <s v="72000"/>
    <s v=""/>
    <s v=""/>
    <x v="0"/>
    <s v=""/>
    <x v="0"/>
    <s v=""/>
    <m/>
    <n v="72000"/>
    <n v="360000"/>
    <s v="B410"/>
    <n v="0"/>
    <e v="#N/A"/>
    <x v="10"/>
    <x v="10"/>
    <m/>
  </r>
  <r>
    <n v="13"/>
    <n v="17"/>
    <n v="1448"/>
    <n v="20000"/>
    <s v="B"/>
    <s v="B"/>
    <s v=""/>
    <s v=""/>
    <n v="20"/>
    <n v="410"/>
    <x v="4"/>
    <s v="CV BAROKAH-SEMARANG"/>
    <s v="KAR-KJ1"/>
    <s v="KARTU ABSENSI KOJIKO DUS MERAH"/>
    <s v="ADA"/>
    <s v="20"/>
    <s v="PAK"/>
    <s v="20000"/>
    <s v=""/>
    <s v=""/>
    <x v="0"/>
    <s v=""/>
    <x v="0"/>
    <s v=""/>
    <m/>
    <n v="20000"/>
    <n v="400000"/>
    <s v="B410"/>
    <n v="0"/>
    <e v="#N/A"/>
    <x v="11"/>
    <x v="11"/>
    <m/>
  </r>
  <r>
    <n v="14"/>
    <n v="21"/>
    <n v="1047"/>
    <n v="74800"/>
    <s v="KO"/>
    <s v="H"/>
    <n v="0.17499999999999999"/>
    <s v=""/>
    <n v="20"/>
    <n v="4117"/>
    <x v="0"/>
    <s v="ANEKA-MALANG"/>
    <s v="GAR-BT75"/>
    <s v="GARISAN BT 172-05 KECIL"/>
    <s v="ADA"/>
    <s v="20"/>
    <s v="LSN"/>
    <s v="74800"/>
    <s v="0.175"/>
    <s v=""/>
    <x v="0"/>
    <s v=""/>
    <x v="0"/>
    <s v=""/>
    <m/>
    <n v="13090"/>
    <n v="261800"/>
    <s v="H4117"/>
    <n v="0"/>
    <e v="#N/A"/>
    <x v="12"/>
    <x v="12"/>
    <m/>
  </r>
  <r>
    <n v="15"/>
    <n v="21"/>
    <n v="1048"/>
    <n v="83800"/>
    <s v="KO"/>
    <s v="H"/>
    <n v="0.17499999999999999"/>
    <s v=""/>
    <n v="20"/>
    <n v="4117"/>
    <x v="0"/>
    <s v="ANEKA-MALANG"/>
    <s v="GAR-BT76"/>
    <s v="GARISAN BT 172-06 BESAR"/>
    <s v="ADA"/>
    <s v="20"/>
    <s v="LSN"/>
    <s v="83800"/>
    <s v="0.175"/>
    <s v=""/>
    <x v="0"/>
    <s v=""/>
    <x v="0"/>
    <s v=""/>
    <m/>
    <n v="14664.999999999998"/>
    <n v="293299.99999999994"/>
    <s v="H4117"/>
    <n v="0"/>
    <e v="#N/A"/>
    <x v="13"/>
    <x v="13"/>
    <m/>
  </r>
  <r>
    <n v="16"/>
    <n v="24"/>
    <n v="2791"/>
    <n v="44000"/>
    <s v="G"/>
    <s v="G"/>
    <s v=""/>
    <s v=""/>
    <n v="3"/>
    <n v="3513"/>
    <x v="2"/>
    <s v="MERAH 2-YOGYA"/>
    <s v="STI-NB8"/>
    <s v="STIP W/B CLEAR B"/>
    <s v="ADA"/>
    <s v="3"/>
    <s v="LSN"/>
    <s v="44000"/>
    <s v=""/>
    <s v=""/>
    <x v="1"/>
    <d v="2024-08-26T00:00:00"/>
    <x v="0"/>
    <s v=""/>
    <m/>
    <n v="44000"/>
    <n v="132000"/>
    <s v="G3513"/>
    <n v="0"/>
    <e v="#N/A"/>
    <x v="14"/>
    <x v="14"/>
    <m/>
  </r>
  <r>
    <n v="17"/>
    <n v="24"/>
    <n v="2640"/>
    <n v="10416.666666666666"/>
    <s v="G"/>
    <s v="G"/>
    <s v=""/>
    <s v=""/>
    <n v="24"/>
    <n v="3513"/>
    <x v="2"/>
    <s v="MERAH 2-YOGYA"/>
    <s v="PUN-IM2"/>
    <s v="PUNCH 3011"/>
    <s v="ADA"/>
    <s v="24"/>
    <s v="PCS"/>
    <s v="10416.6666666667"/>
    <s v=""/>
    <s v=""/>
    <x v="1"/>
    <d v="2024-08-26T00:00:00"/>
    <x v="0"/>
    <s v=""/>
    <m/>
    <n v="10416.666666666666"/>
    <n v="250000"/>
    <s v="G3513"/>
    <n v="0"/>
    <e v="#N/A"/>
    <x v="15"/>
    <x v="15"/>
    <m/>
  </r>
  <r>
    <n v="18"/>
    <n v="24"/>
    <s v=""/>
    <n v="25000"/>
    <s v="G"/>
    <s v="G"/>
    <s v=""/>
    <s v=""/>
    <n v="2"/>
    <n v="3513"/>
    <x v="2"/>
    <s v="MERAH 2-YOGYA"/>
    <s v=""/>
    <s v="DISPENSER KUROMI"/>
    <s v="TIDAK ADA"/>
    <s v="2"/>
    <s v="LSN"/>
    <s v="25000"/>
    <s v=""/>
    <s v=""/>
    <x v="1"/>
    <d v="2024-08-26T00:00:00"/>
    <x v="0"/>
    <s v=""/>
    <m/>
    <n v="25000"/>
    <n v="50000"/>
    <s v="G3513"/>
    <n v="0"/>
    <e v="#N/A"/>
    <x v="16"/>
    <x v="16"/>
    <m/>
  </r>
  <r>
    <n v="19"/>
    <n v="24"/>
    <n v="2986"/>
    <n v="300000"/>
    <s v="G"/>
    <s v="G"/>
    <s v=""/>
    <s v=""/>
    <n v="1"/>
    <n v="3513"/>
    <x v="2"/>
    <s v="MERAH 2-YOGYA"/>
    <s v="TAS-IM177"/>
    <s v="TAS KARUNG 70X80 (7080)"/>
    <s v="ADA"/>
    <s v="1"/>
    <s v="LSN"/>
    <s v="300000"/>
    <s v=""/>
    <s v=""/>
    <x v="1"/>
    <d v="2024-08-26T00:00:00"/>
    <x v="0"/>
    <s v=""/>
    <m/>
    <n v="300000"/>
    <n v="300000"/>
    <s v="G3513"/>
    <n v="0"/>
    <e v="#N/A"/>
    <x v="17"/>
    <x v="17"/>
    <m/>
  </r>
  <r>
    <n v="20"/>
    <n v="24"/>
    <n v="2979"/>
    <n v="207000"/>
    <s v="G"/>
    <s v="G"/>
    <s v=""/>
    <s v=""/>
    <n v="2"/>
    <n v="3513"/>
    <x v="2"/>
    <s v="MERAH 2-YOGYA"/>
    <s v="TAS-NB170"/>
    <s v="TAS KARUNG 55X65 (5565)"/>
    <s v="ADA"/>
    <s v="2"/>
    <s v="LSN"/>
    <s v="207000"/>
    <s v=""/>
    <s v=""/>
    <x v="1"/>
    <d v="2024-08-26T00:00:00"/>
    <x v="0"/>
    <s v=""/>
    <m/>
    <n v="207000"/>
    <n v="414000"/>
    <s v="G3513"/>
    <n v="0"/>
    <e v="#N/A"/>
    <x v="18"/>
    <x v="18"/>
    <m/>
  </r>
  <r>
    <n v="21"/>
    <n v="24"/>
    <n v="2976"/>
    <n v="150000"/>
    <s v="G"/>
    <s v="G"/>
    <s v=""/>
    <s v=""/>
    <n v="2"/>
    <n v="3513"/>
    <x v="2"/>
    <s v="MERAH 2-YOGYA"/>
    <s v="TAS-NB167"/>
    <s v="TAS KARUNG 40X45 "/>
    <s v="ADA"/>
    <s v="2"/>
    <s v="LSN"/>
    <s v="150000"/>
    <s v=""/>
    <s v=""/>
    <x v="1"/>
    <d v="2024-08-26T00:00:00"/>
    <x v="0"/>
    <s v=""/>
    <m/>
    <n v="150000"/>
    <n v="300000"/>
    <s v="G3513"/>
    <n v="0"/>
    <e v="#N/A"/>
    <x v="19"/>
    <x v="19"/>
    <m/>
  </r>
  <r>
    <n v="22"/>
    <n v="24"/>
    <n v="2978"/>
    <n v="180000"/>
    <s v="G"/>
    <s v="G"/>
    <s v=""/>
    <s v=""/>
    <n v="2"/>
    <n v="3513"/>
    <x v="2"/>
    <s v="MERAH 2-YOGYA"/>
    <s v="TAS-NB169"/>
    <s v="TAS KARUNG 50X55 (5055)"/>
    <s v="ADA"/>
    <s v="2"/>
    <s v="LSN"/>
    <s v="180000"/>
    <s v=""/>
    <s v=""/>
    <x v="1"/>
    <d v="2024-08-26T00:00:00"/>
    <x v="0"/>
    <s v=""/>
    <m/>
    <n v="180000"/>
    <n v="360000"/>
    <s v="G3513"/>
    <n v="0"/>
    <e v="#N/A"/>
    <x v="20"/>
    <x v="20"/>
    <m/>
  </r>
  <r>
    <n v="23"/>
    <n v="24"/>
    <n v="2690"/>
    <n v="5400"/>
    <s v="G"/>
    <s v="G"/>
    <s v=""/>
    <s v=""/>
    <n v="36"/>
    <n v="3513"/>
    <x v="2"/>
    <s v="MERAH 2-YOGYA"/>
    <s v="SAM-DU14"/>
    <s v="SAMPUL ROLL DUST 254"/>
    <s v="ADA"/>
    <s v="36"/>
    <s v="ROL"/>
    <s v="5400"/>
    <s v=""/>
    <s v=""/>
    <x v="1"/>
    <d v="2024-08-26T00:00:00"/>
    <x v="0"/>
    <s v=""/>
    <m/>
    <n v="5400"/>
    <n v="194400"/>
    <s v="G3513"/>
    <n v="0"/>
    <e v="#N/A"/>
    <x v="21"/>
    <x v="21"/>
    <m/>
  </r>
  <r>
    <n v="24"/>
    <n v="24"/>
    <n v="2691"/>
    <n v="6700"/>
    <s v="G"/>
    <s v="G"/>
    <s v=""/>
    <s v=""/>
    <n v="36"/>
    <n v="3513"/>
    <x v="2"/>
    <s v="MERAH 2-YOGYA"/>
    <s v="SAM-DU23"/>
    <s v="SAMPUL ROLL DUST 344"/>
    <s v="ADA"/>
    <s v="36"/>
    <s v="ROL"/>
    <s v="6700"/>
    <s v=""/>
    <s v=""/>
    <x v="1"/>
    <d v="2024-08-26T00:00:00"/>
    <x v="0"/>
    <s v=""/>
    <m/>
    <n v="6700"/>
    <n v="241200"/>
    <s v="G3513"/>
    <n v="0"/>
    <e v="#N/A"/>
    <x v="22"/>
    <x v="22"/>
    <m/>
  </r>
  <r>
    <n v="25"/>
    <n v="24"/>
    <n v="2692"/>
    <n v="8400"/>
    <s v="G"/>
    <s v="G"/>
    <s v=""/>
    <s v=""/>
    <n v="36"/>
    <n v="3513"/>
    <x v="2"/>
    <s v="MERAH 2-YOGYA"/>
    <s v="SAM-DU24"/>
    <s v="SAMPUL ROLL DUST 454"/>
    <s v="ADA"/>
    <s v="36"/>
    <s v="ROL"/>
    <s v="8400"/>
    <s v=""/>
    <s v=""/>
    <x v="1"/>
    <d v="2024-08-26T00:00:00"/>
    <x v="0"/>
    <s v=""/>
    <m/>
    <n v="8400"/>
    <n v="302400"/>
    <s v="G3513"/>
    <n v="0"/>
    <e v="#N/A"/>
    <x v="23"/>
    <x v="23"/>
    <m/>
  </r>
  <r>
    <n v="26"/>
    <n v="24"/>
    <n v="1130"/>
    <n v="5250"/>
    <s v="G"/>
    <s v="G"/>
    <s v=""/>
    <s v=""/>
    <n v="12"/>
    <n v="3513"/>
    <x v="2"/>
    <s v="MERAH 2-YOGYA"/>
    <s v="GAR-IM207"/>
    <s v="GARISAN SABLON GAMBAR 6605"/>
    <s v="ADA"/>
    <s v="12"/>
    <s v="PCS"/>
    <s v="5250"/>
    <s v=""/>
    <s v=""/>
    <x v="1"/>
    <d v="2024-08-26T00:00:00"/>
    <x v="0"/>
    <s v=""/>
    <m/>
    <n v="5250"/>
    <n v="63000"/>
    <s v="G3513"/>
    <n v="0"/>
    <e v="#N/A"/>
    <x v="24"/>
    <x v="24"/>
    <m/>
  </r>
  <r>
    <n v="27"/>
    <n v="24"/>
    <n v="2118"/>
    <n v="204000"/>
    <s v="G"/>
    <s v="G"/>
    <s v=""/>
    <s v=""/>
    <n v="1"/>
    <n v="3513"/>
    <x v="2"/>
    <s v="MERAH 2-YOGYA"/>
    <s v="NOT-IM54"/>
    <s v="NOTEBOOK TALI A5-110"/>
    <s v="ADA"/>
    <s v="1"/>
    <s v="LSN"/>
    <s v="204000"/>
    <s v=""/>
    <s v=""/>
    <x v="1"/>
    <d v="2024-08-26T00:00:00"/>
    <x v="0"/>
    <s v=""/>
    <m/>
    <n v="204000"/>
    <n v="204000"/>
    <s v="G3513"/>
    <n v="0"/>
    <e v="#N/A"/>
    <x v="25"/>
    <x v="25"/>
    <m/>
  </r>
  <r>
    <n v="28"/>
    <n v="24"/>
    <n v="296"/>
    <n v="18000"/>
    <s v="G"/>
    <s v="G"/>
    <s v=""/>
    <s v=""/>
    <n v="12"/>
    <n v="3513"/>
    <x v="2"/>
    <s v="MERAH 2-YOGYA"/>
    <s v="BGA-NB6"/>
    <s v="SKETCH BOOK A5 3555 POLOS"/>
    <s v="ADA"/>
    <s v="12"/>
    <s v="PCS"/>
    <s v="18000"/>
    <s v=""/>
    <s v=""/>
    <x v="1"/>
    <d v="2024-08-26T00:00:00"/>
    <x v="0"/>
    <s v=""/>
    <m/>
    <n v="18000"/>
    <n v="216000"/>
    <s v="G3513"/>
    <n v="0"/>
    <e v="#N/A"/>
    <x v="26"/>
    <x v="26"/>
    <m/>
  </r>
  <r>
    <n v="29"/>
    <n v="24"/>
    <n v="299"/>
    <n v="25000"/>
    <s v="G"/>
    <s v="G"/>
    <s v=""/>
    <s v=""/>
    <n v="12"/>
    <n v="3513"/>
    <x v="2"/>
    <s v="MERAH 2-YOGYA"/>
    <s v="BGA-IM10"/>
    <s v="SKETCH BOOK A4 56183 BERUANG"/>
    <s v="ADA"/>
    <s v="12"/>
    <s v="PCS"/>
    <s v="25000"/>
    <s v=""/>
    <s v=""/>
    <x v="1"/>
    <d v="2024-08-26T00:00:00"/>
    <x v="0"/>
    <s v=""/>
    <m/>
    <n v="25000"/>
    <n v="300000"/>
    <s v="G3513"/>
    <n v="0"/>
    <e v="#N/A"/>
    <x v="27"/>
    <x v="27"/>
    <m/>
  </r>
  <r>
    <n v="30"/>
    <n v="24"/>
    <n v="302"/>
    <n v="25000"/>
    <s v="G"/>
    <s v="G"/>
    <s v=""/>
    <s v=""/>
    <n v="12"/>
    <n v="3513"/>
    <x v="2"/>
    <s v="MERAH 2-YOGYA"/>
    <s v="BGA-IM13"/>
    <s v="SKETCH BOOK A4 56172 PEMANDANGAN"/>
    <s v="ADA"/>
    <s v="12"/>
    <s v="PCS"/>
    <s v="25000"/>
    <s v=""/>
    <s v=""/>
    <x v="1"/>
    <d v="2024-08-26T00:00:00"/>
    <x v="0"/>
    <s v=""/>
    <m/>
    <n v="25000"/>
    <n v="300000"/>
    <s v="G3513"/>
    <n v="0"/>
    <e v="#N/A"/>
    <x v="28"/>
    <x v="28"/>
    <m/>
  </r>
  <r>
    <n v="31"/>
    <n v="24"/>
    <n v="2741"/>
    <n v="20000"/>
    <s v="G"/>
    <s v="G"/>
    <s v=""/>
    <s v=""/>
    <n v="6"/>
    <n v="3513"/>
    <x v="2"/>
    <s v="MERAH 2-YOGYA"/>
    <s v="STB-VO3"/>
    <s v="STABILLO VTRO HL-1203 PASTEL"/>
    <s v="ADA"/>
    <s v="6"/>
    <s v="LSN"/>
    <s v="20000"/>
    <s v=""/>
    <s v=""/>
    <x v="1"/>
    <d v="2024-08-26T00:00:00"/>
    <x v="0"/>
    <s v=""/>
    <m/>
    <n v="20000"/>
    <n v="120000"/>
    <s v="G3513"/>
    <n v="0"/>
    <e v="#N/A"/>
    <x v="29"/>
    <x v="29"/>
    <m/>
  </r>
  <r>
    <n v="32"/>
    <n v="41"/>
    <n v="2153"/>
    <n v="16500"/>
    <s v="G"/>
    <s v="G"/>
    <s v=""/>
    <s v=""/>
    <n v="12"/>
    <n v="3514"/>
    <x v="2"/>
    <s v="MERAH 2-YOGYA"/>
    <s v="NOT-IM90"/>
    <s v="NOTEBOOK SPIRAL 18100-68"/>
    <s v="ADA"/>
    <s v="12"/>
    <s v="PCS"/>
    <s v="16500"/>
    <s v=""/>
    <s v=""/>
    <x v="1"/>
    <d v="2024-08-26T00:00:00"/>
    <x v="0"/>
    <s v=""/>
    <m/>
    <n v="16500"/>
    <n v="198000"/>
    <s v="G3514"/>
    <n v="0"/>
    <e v="#N/A"/>
    <x v="30"/>
    <x v="30"/>
    <m/>
  </r>
  <r>
    <n v="33"/>
    <n v="41"/>
    <n v="2120"/>
    <n v="198000"/>
    <s v="G"/>
    <s v="G"/>
    <s v=""/>
    <s v=""/>
    <n v="1"/>
    <n v="3514"/>
    <x v="2"/>
    <s v="MERAH 2-YOGYA"/>
    <s v="NOT-IM56"/>
    <s v="NOTEBOOK 18100-61"/>
    <s v="ADA"/>
    <s v="1"/>
    <s v="LSN"/>
    <s v="198000"/>
    <s v=""/>
    <s v=""/>
    <x v="1"/>
    <d v="2024-08-26T00:00:00"/>
    <x v="0"/>
    <s v=""/>
    <m/>
    <n v="198000"/>
    <n v="198000"/>
    <s v="G3514"/>
    <n v="0"/>
    <e v="#N/A"/>
    <x v="31"/>
    <x v="31"/>
    <m/>
  </r>
  <r>
    <n v="34"/>
    <n v="41"/>
    <n v="2084"/>
    <n v="11000"/>
    <s v="G"/>
    <s v="G"/>
    <s v=""/>
    <s v=""/>
    <n v="24"/>
    <n v="3514"/>
    <x v="2"/>
    <s v="MERAH 2-YOGYA"/>
    <s v="NOT-IM4"/>
    <s v="NOTEBOOK SPIRAL 28825-61 A5"/>
    <s v="ADA"/>
    <s v="24"/>
    <s v="PCS"/>
    <s v="11000"/>
    <s v=""/>
    <s v=""/>
    <x v="1"/>
    <d v="2024-08-26T00:00:00"/>
    <x v="0"/>
    <s v=""/>
    <m/>
    <n v="11000"/>
    <n v="264000"/>
    <s v="G3514"/>
    <n v="0"/>
    <e v="#N/A"/>
    <x v="32"/>
    <x v="32"/>
    <m/>
  </r>
  <r>
    <n v="35"/>
    <n v="41"/>
    <n v="2103"/>
    <n v="80000"/>
    <s v="G"/>
    <s v="G"/>
    <s v=""/>
    <s v=""/>
    <n v="1"/>
    <n v="3514"/>
    <x v="2"/>
    <s v="MERAH 2-YOGYA"/>
    <s v="NOT-IM39"/>
    <s v="NOTEBOOK SPIRAL 28850-61"/>
    <s v="ADA"/>
    <s v="1"/>
    <s v="LSN"/>
    <s v="80000"/>
    <s v=""/>
    <s v=""/>
    <x v="1"/>
    <d v="2024-08-26T00:00:00"/>
    <x v="0"/>
    <s v=""/>
    <m/>
    <n v="80000"/>
    <n v="80000"/>
    <s v="G3514"/>
    <n v="0"/>
    <e v="#N/A"/>
    <x v="33"/>
    <x v="33"/>
    <m/>
  </r>
  <r>
    <n v="36"/>
    <n v="41"/>
    <n v="2107"/>
    <n v="80000"/>
    <s v="G"/>
    <s v="G"/>
    <s v=""/>
    <s v=""/>
    <n v="1"/>
    <n v="3514"/>
    <x v="2"/>
    <s v="MERAH 2-YOGYA"/>
    <s v="NOT-IM43"/>
    <s v="NOTEBOOK SPIRAL 50100-71"/>
    <s v="ADA"/>
    <s v="1"/>
    <s v="LSN"/>
    <s v="80000"/>
    <s v=""/>
    <s v=""/>
    <x v="1"/>
    <d v="2024-08-26T00:00:00"/>
    <x v="0"/>
    <s v=""/>
    <m/>
    <n v="80000"/>
    <n v="80000"/>
    <s v="G3514"/>
    <n v="0"/>
    <e v="#N/A"/>
    <x v="34"/>
    <x v="34"/>
    <m/>
  </r>
  <r>
    <n v="37"/>
    <n v="41"/>
    <n v="2137"/>
    <n v="80000"/>
    <s v="G"/>
    <s v="G"/>
    <s v=""/>
    <s v=""/>
    <n v="1"/>
    <n v="3514"/>
    <x v="2"/>
    <s v="MERAH 2-YOGYA"/>
    <s v="NOT-IM74"/>
    <s v="NOTEBOOK SPIRAL 28850-64"/>
    <s v="ADA"/>
    <s v="1"/>
    <s v="LSN"/>
    <s v="80000"/>
    <s v=""/>
    <s v=""/>
    <x v="1"/>
    <d v="2024-08-26T00:00:00"/>
    <x v="0"/>
    <s v=""/>
    <m/>
    <n v="80000"/>
    <n v="80000"/>
    <s v="G3514"/>
    <n v="0"/>
    <e v="#N/A"/>
    <x v="35"/>
    <x v="35"/>
    <m/>
  </r>
  <r>
    <n v="38"/>
    <n v="41"/>
    <n v="2094"/>
    <n v="80000"/>
    <s v="G"/>
    <s v="G"/>
    <s v=""/>
    <s v=""/>
    <n v="1"/>
    <n v="3514"/>
    <x v="2"/>
    <s v="MERAH 2-YOGYA"/>
    <s v="NOT-IM27"/>
    <s v="NOTEBOOK SPIRAL 28850-65"/>
    <s v="ADA"/>
    <s v="1"/>
    <s v="LSN"/>
    <s v="80000"/>
    <s v=""/>
    <s v=""/>
    <x v="1"/>
    <d v="2024-08-26T00:00:00"/>
    <x v="0"/>
    <s v=""/>
    <m/>
    <n v="80000"/>
    <n v="80000"/>
    <s v="G3514"/>
    <n v="0"/>
    <e v="#N/A"/>
    <x v="36"/>
    <x v="36"/>
    <m/>
  </r>
  <r>
    <n v="39"/>
    <n v="41"/>
    <n v="693"/>
    <n v="46000"/>
    <s v="G"/>
    <s v="G"/>
    <s v=""/>
    <s v=""/>
    <n v="6"/>
    <n v="3514"/>
    <x v="2"/>
    <s v="MERAH 2-YOGYA"/>
    <s v="BOL-TF343"/>
    <s v="BP TF-2037 6W"/>
    <s v="ADA"/>
    <s v="6"/>
    <s v="LSN"/>
    <s v="46000"/>
    <s v=""/>
    <s v=""/>
    <x v="1"/>
    <d v="2024-08-26T00:00:00"/>
    <x v="0"/>
    <s v=""/>
    <m/>
    <n v="46000"/>
    <n v="276000"/>
    <s v="G3514"/>
    <n v="0"/>
    <e v="#N/A"/>
    <x v="37"/>
    <x v="37"/>
    <m/>
  </r>
  <r>
    <n v="40"/>
    <n v="41"/>
    <s v=""/>
    <n v="6500"/>
    <s v="G"/>
    <s v="G"/>
    <s v=""/>
    <s v=""/>
    <n v="36"/>
    <n v="3514"/>
    <x v="2"/>
    <s v="MERAH 2-YOGYA"/>
    <s v=""/>
    <s v="WOODEN CLIP SET"/>
    <s v="TIDAK ADA"/>
    <s v="36"/>
    <s v="SET"/>
    <s v="6500"/>
    <s v=""/>
    <s v=""/>
    <x v="1"/>
    <d v="2024-08-26T00:00:00"/>
    <x v="0"/>
    <s v=""/>
    <m/>
    <n v="6500"/>
    <n v="234000"/>
    <s v="G3514"/>
    <n v="0"/>
    <e v="#N/A"/>
    <x v="38"/>
    <x v="38"/>
    <m/>
  </r>
  <r>
    <n v="41"/>
    <n v="41"/>
    <n v="20"/>
    <n v="8750"/>
    <s v="G"/>
    <s v="G"/>
    <s v=""/>
    <s v=""/>
    <n v="36"/>
    <n v="3514"/>
    <x v="2"/>
    <s v="MERAH 2-YOGYA"/>
    <s v="ACR-KO5"/>
    <s v="ACRYLIC NT 7X10"/>
    <s v="ADA"/>
    <s v="36"/>
    <s v="PCS"/>
    <s v="8750"/>
    <s v=""/>
    <s v=""/>
    <x v="1"/>
    <d v="2024-08-26T00:00:00"/>
    <x v="0"/>
    <s v=""/>
    <m/>
    <n v="8750"/>
    <n v="315000"/>
    <s v="G3514"/>
    <n v="0"/>
    <e v="#N/A"/>
    <x v="39"/>
    <x v="39"/>
    <m/>
  </r>
  <r>
    <n v="42"/>
    <n v="41"/>
    <n v="24"/>
    <n v="17000"/>
    <s v="G"/>
    <s v="G"/>
    <s v=""/>
    <s v=""/>
    <n v="36"/>
    <n v="3514"/>
    <x v="2"/>
    <s v="MERAH 2-YOGYA"/>
    <s v="ACR-KO9"/>
    <s v="ACRYLIC NT 7X20"/>
    <s v="ADA"/>
    <s v="36"/>
    <s v="PCS"/>
    <s v="17000"/>
    <s v=""/>
    <s v=""/>
    <x v="1"/>
    <d v="2024-08-26T00:00:00"/>
    <x v="0"/>
    <s v=""/>
    <m/>
    <n v="17000"/>
    <n v="612000"/>
    <s v="G3514"/>
    <n v="0"/>
    <e v="#N/A"/>
    <x v="40"/>
    <x v="40"/>
    <m/>
  </r>
  <r>
    <n v="43"/>
    <n v="41"/>
    <n v="18"/>
    <n v="18500"/>
    <s v="G"/>
    <s v="G"/>
    <s v=""/>
    <s v=""/>
    <n v="36"/>
    <n v="3514"/>
    <x v="2"/>
    <s v="MERAH 2-YOGYA"/>
    <s v="ACR-KO3"/>
    <s v="ACRYLIC 7X25"/>
    <s v="ADA"/>
    <s v="36"/>
    <s v="PCS"/>
    <s v="18500"/>
    <s v=""/>
    <s v=""/>
    <x v="1"/>
    <d v="2024-08-26T00:00:00"/>
    <x v="0"/>
    <s v=""/>
    <m/>
    <n v="18500"/>
    <n v="666000"/>
    <s v="G3514"/>
    <n v="0"/>
    <e v="#N/A"/>
    <x v="41"/>
    <x v="41"/>
    <m/>
  </r>
  <r>
    <n v="44"/>
    <n v="41"/>
    <n v="16"/>
    <n v="19500"/>
    <s v="G"/>
    <s v="G"/>
    <s v=""/>
    <s v=""/>
    <n v="36"/>
    <n v="3514"/>
    <x v="2"/>
    <s v="MERAH 2-YOGYA"/>
    <s v="ACR-KO2"/>
    <s v="ACRYLIC 7X30"/>
    <s v="ADA"/>
    <s v="36"/>
    <s v="PCS"/>
    <s v="19500"/>
    <s v=""/>
    <s v=""/>
    <x v="1"/>
    <d v="2024-08-26T00:00:00"/>
    <x v="0"/>
    <s v=""/>
    <m/>
    <n v="19500"/>
    <n v="702000"/>
    <s v="G3514"/>
    <n v="0"/>
    <e v="#N/A"/>
    <x v="42"/>
    <x v="42"/>
    <m/>
  </r>
  <r>
    <n v="45"/>
    <n v="41"/>
    <n v="234"/>
    <n v="125000"/>
    <s v="G"/>
    <s v="G"/>
    <n v="0.1"/>
    <s v=""/>
    <n v="6"/>
    <n v="3514"/>
    <x v="2"/>
    <s v="MERAH 2-YOGYA"/>
    <s v="BAL-NCL22"/>
    <s v="BALON HB LKF 4W LKF 3200 HB4"/>
    <s v="ADA"/>
    <s v="6"/>
    <s v="DISP"/>
    <s v="125000"/>
    <s v="0.1"/>
    <s v=""/>
    <x v="1"/>
    <d v="2024-08-26T00:00:00"/>
    <x v="0"/>
    <s v=""/>
    <m/>
    <n v="12500"/>
    <n v="75000"/>
    <s v="G3514"/>
    <n v="0"/>
    <e v="#N/A"/>
    <x v="43"/>
    <x v="43"/>
    <m/>
  </r>
  <r>
    <n v="46"/>
    <n v="41"/>
    <n v="233"/>
    <n v="125000"/>
    <s v="G"/>
    <s v="G"/>
    <n v="0.1"/>
    <s v=""/>
    <n v="6"/>
    <n v="3514"/>
    <x v="2"/>
    <s v="MERAH 2-YOGYA"/>
    <s v="BAL-NCL21"/>
    <s v="BALON FS POLKADOT LKF 3200 PW"/>
    <s v="ADA"/>
    <s v="6"/>
    <s v="DISP"/>
    <s v="125000"/>
    <s v="0.1"/>
    <s v=""/>
    <x v="1"/>
    <d v="2024-08-26T00:00:00"/>
    <x v="0"/>
    <s v=""/>
    <m/>
    <n v="12500"/>
    <n v="75000"/>
    <s v="G3514"/>
    <n v="0"/>
    <e v="#N/A"/>
    <x v="44"/>
    <x v="44"/>
    <m/>
  </r>
  <r>
    <n v="47"/>
    <n v="41"/>
    <n v="237"/>
    <n v="67500"/>
    <s v="G"/>
    <s v="G"/>
    <n v="0.1"/>
    <s v=""/>
    <n v="6"/>
    <n v="3514"/>
    <x v="2"/>
    <s v="MERAH 2-YOGYA"/>
    <s v="BAL-NCL25"/>
    <s v="BALON LKM 2200"/>
    <s v="ADA"/>
    <s v="6"/>
    <s v="DISP"/>
    <s v="67500"/>
    <s v="0.1"/>
    <s v=""/>
    <x v="1"/>
    <d v="2024-08-26T00:00:00"/>
    <x v="0"/>
    <s v=""/>
    <m/>
    <n v="6750"/>
    <n v="40500"/>
    <s v="G3514"/>
    <n v="0"/>
    <e v="#N/A"/>
    <x v="45"/>
    <x v="45"/>
    <m/>
  </r>
  <r>
    <n v="48"/>
    <n v="58"/>
    <n v="255"/>
    <n v="67500"/>
    <s v="G"/>
    <s v="G"/>
    <n v="0.1"/>
    <s v=""/>
    <n v="1"/>
    <n v="3515"/>
    <x v="2"/>
    <s v="MERAH 2-YOGYA"/>
    <s v="BAL-NCL43"/>
    <s v="BALON LKP 2200"/>
    <s v="ADA"/>
    <s v="1"/>
    <s v="DISP"/>
    <s v="67500"/>
    <s v="0.1"/>
    <s v=""/>
    <x v="1"/>
    <d v="2024-08-26T00:00:00"/>
    <x v="0"/>
    <s v=""/>
    <m/>
    <n v="6750"/>
    <n v="6750"/>
    <s v="G3515"/>
    <n v="0"/>
    <e v="#N/A"/>
    <x v="46"/>
    <x v="46"/>
    <m/>
  </r>
  <r>
    <n v="49"/>
    <n v="58"/>
    <n v="239"/>
    <n v="67500"/>
    <s v="G"/>
    <s v="G"/>
    <n v="0.1"/>
    <s v=""/>
    <n v="6"/>
    <n v="3515"/>
    <x v="2"/>
    <s v="MERAH 2-YOGYA"/>
    <s v="BAL-NCL27"/>
    <s v="BALON LMP 2200"/>
    <s v="ADA"/>
    <s v="6"/>
    <s v="DISP"/>
    <s v="67500"/>
    <s v="0.1"/>
    <s v=""/>
    <x v="1"/>
    <d v="2024-08-26T00:00:00"/>
    <x v="0"/>
    <s v=""/>
    <m/>
    <n v="6750"/>
    <n v="40500"/>
    <s v="G3515"/>
    <n v="0"/>
    <e v="#N/A"/>
    <x v="47"/>
    <x v="47"/>
    <m/>
  </r>
  <r>
    <n v="50"/>
    <n v="58"/>
    <n v="218"/>
    <n v="74000"/>
    <s v="G"/>
    <s v="G"/>
    <n v="0.1"/>
    <s v=""/>
    <n v="1"/>
    <n v="3515"/>
    <x v="2"/>
    <s v="MERAH 2-YOGYA"/>
    <s v="BAL-LK6"/>
    <s v="BALON BL 10082"/>
    <s v="ADA"/>
    <s v="1"/>
    <s v="DISP"/>
    <s v="74000"/>
    <s v="0.1"/>
    <s v=""/>
    <x v="1"/>
    <d v="2024-08-26T00:00:00"/>
    <x v="0"/>
    <s v=""/>
    <m/>
    <n v="7400"/>
    <n v="7400"/>
    <s v="G3515"/>
    <n v="0"/>
    <e v="#N/A"/>
    <x v="48"/>
    <x v="48"/>
    <m/>
  </r>
  <r>
    <n v="51"/>
    <n v="62"/>
    <n v="451"/>
    <n v="27000"/>
    <s v="G"/>
    <s v="G"/>
    <s v=""/>
    <s v=""/>
    <n v="3"/>
    <n v="3516"/>
    <x v="2"/>
    <s v="TRIO PLAZA-MAGELANG"/>
    <s v="BOL-NB94"/>
    <s v="BP GEL SAFARI 0.28 HITECH SF-559 HITAM"/>
    <s v="ADA"/>
    <s v="3"/>
    <s v="LSN"/>
    <s v="27000"/>
    <s v=""/>
    <s v=""/>
    <x v="1"/>
    <d v="2024-08-26T00:00:00"/>
    <x v="0"/>
    <s v=""/>
    <m/>
    <n v="27000"/>
    <n v="81000"/>
    <s v="G3516"/>
    <n v="0"/>
    <e v="#N/A"/>
    <x v="49"/>
    <x v="49"/>
    <m/>
  </r>
  <r>
    <n v="52"/>
    <n v="62"/>
    <n v="452"/>
    <n v="27000"/>
    <s v="G"/>
    <s v="G"/>
    <s v=""/>
    <s v=""/>
    <n v="3"/>
    <n v="3516"/>
    <x v="2"/>
    <s v="TRIO PLAZA-MAGELANG"/>
    <s v="BOL-NB95"/>
    <s v="BP SF-266 HITAM"/>
    <s v="ADA"/>
    <s v="3"/>
    <s v="LSN"/>
    <s v="27000"/>
    <s v=""/>
    <s v=""/>
    <x v="1"/>
    <d v="2024-08-26T00:00:00"/>
    <x v="0"/>
    <s v=""/>
    <m/>
    <n v="27000"/>
    <n v="81000"/>
    <s v="G3516"/>
    <n v="0"/>
    <e v="#N/A"/>
    <x v="50"/>
    <x v="50"/>
    <m/>
  </r>
  <r>
    <n v="53"/>
    <n v="62"/>
    <n v="751"/>
    <n v="27000"/>
    <s v="G"/>
    <s v="G"/>
    <s v=""/>
    <s v=""/>
    <n v="2"/>
    <n v="3516"/>
    <x v="2"/>
    <s v="TRIO PLAZA-MAGELANG"/>
    <s v="BOL-KO403"/>
    <s v="BP GEL KOALA GP-168-F BR TUA"/>
    <s v="ADA"/>
    <s v="2"/>
    <s v="LSN"/>
    <s v="27000"/>
    <s v=""/>
    <s v=""/>
    <x v="1"/>
    <d v="2024-08-26T00:00:00"/>
    <x v="0"/>
    <s v=""/>
    <m/>
    <n v="27000"/>
    <n v="54000"/>
    <s v="G3516"/>
    <n v="0"/>
    <e v="#N/A"/>
    <x v="51"/>
    <x v="51"/>
    <m/>
  </r>
  <r>
    <n v="54"/>
    <n v="62"/>
    <n v="746"/>
    <n v="27000"/>
    <s v="G"/>
    <s v="G"/>
    <s v=""/>
    <s v=""/>
    <n v="2"/>
    <n v="3516"/>
    <x v="2"/>
    <s v="TRIO PLAZA-MAGELANG"/>
    <s v="BOL-KO398"/>
    <s v="BP GEL KOALA GP-168-A MERAH"/>
    <s v="ADA"/>
    <s v="2"/>
    <s v="LSN"/>
    <s v="27000"/>
    <s v=""/>
    <s v=""/>
    <x v="1"/>
    <d v="2024-08-26T00:00:00"/>
    <x v="0"/>
    <s v=""/>
    <m/>
    <n v="27000"/>
    <n v="54000"/>
    <s v="G3516"/>
    <n v="0"/>
    <e v="#N/A"/>
    <x v="52"/>
    <x v="52"/>
    <m/>
  </r>
  <r>
    <n v="55"/>
    <n v="62"/>
    <n v="749"/>
    <n v="27000"/>
    <s v="G"/>
    <s v="G"/>
    <s v=""/>
    <s v=""/>
    <n v="2"/>
    <n v="3516"/>
    <x v="2"/>
    <s v="TRIO PLAZA-MAGELANG"/>
    <s v="BOL-KO401"/>
    <s v="BP GEL KOALA GP-168-D VL"/>
    <s v="ADA"/>
    <s v="2"/>
    <s v="LSN"/>
    <s v="27000"/>
    <s v=""/>
    <s v=""/>
    <x v="1"/>
    <d v="2024-08-26T00:00:00"/>
    <x v="0"/>
    <s v=""/>
    <m/>
    <n v="27000"/>
    <n v="54000"/>
    <s v="G3516"/>
    <n v="0"/>
    <e v="#N/A"/>
    <x v="53"/>
    <x v="53"/>
    <m/>
  </r>
  <r>
    <n v="56"/>
    <n v="62"/>
    <n v="754"/>
    <n v="27000"/>
    <s v="G"/>
    <s v="G"/>
    <s v=""/>
    <s v=""/>
    <n v="2"/>
    <n v="3516"/>
    <x v="2"/>
    <s v="TRIO PLAZA-MAGELANG"/>
    <s v="BOL-KO406"/>
    <s v="BP GEL KOALA GP-168-I COKLAT"/>
    <s v="ADA"/>
    <s v="2"/>
    <s v="LSN"/>
    <s v="27000"/>
    <s v=""/>
    <s v=""/>
    <x v="1"/>
    <d v="2024-08-26T00:00:00"/>
    <x v="0"/>
    <s v=""/>
    <m/>
    <n v="27000"/>
    <n v="54000"/>
    <s v="G3516"/>
    <n v="0"/>
    <e v="#N/A"/>
    <x v="54"/>
    <x v="54"/>
    <m/>
  </r>
  <r>
    <n v="57"/>
    <n v="62"/>
    <n v="752"/>
    <n v="27000"/>
    <s v="G"/>
    <s v="G"/>
    <s v=""/>
    <s v=""/>
    <n v="2"/>
    <n v="3516"/>
    <x v="2"/>
    <s v="TRIO PLAZA-MAGELANG"/>
    <s v="BOL-KO404"/>
    <s v="BP GEL KOALA GP-168-G PK"/>
    <s v="ADA"/>
    <s v="2"/>
    <s v="LSN"/>
    <s v="27000"/>
    <s v=""/>
    <s v=""/>
    <x v="1"/>
    <d v="2024-08-26T00:00:00"/>
    <x v="0"/>
    <s v=""/>
    <m/>
    <n v="27000"/>
    <n v="54000"/>
    <s v="G3516"/>
    <n v="0"/>
    <e v="#N/A"/>
    <x v="55"/>
    <x v="55"/>
    <m/>
  </r>
  <r>
    <n v="58"/>
    <n v="62"/>
    <n v="412"/>
    <n v="21000"/>
    <s v="G"/>
    <s v="G"/>
    <s v=""/>
    <s v=""/>
    <n v="2"/>
    <n v="3516"/>
    <x v="2"/>
    <s v="TRIO PLAZA-MAGELANG"/>
    <s v="BOL-ZI48"/>
    <s v="BP ZHIXIN ZX 102 HITAM BUNGA"/>
    <s v="ADA"/>
    <s v="2"/>
    <s v="LSN"/>
    <s v="21000"/>
    <s v=""/>
    <s v=""/>
    <x v="1"/>
    <d v="2024-08-26T00:00:00"/>
    <x v="0"/>
    <s v=""/>
    <m/>
    <n v="21000"/>
    <n v="42000"/>
    <s v="G3516"/>
    <n v="0"/>
    <e v="#N/A"/>
    <x v="56"/>
    <x v="56"/>
    <m/>
  </r>
  <r>
    <n v="59"/>
    <n v="62"/>
    <n v="527"/>
    <n v="21000"/>
    <s v="G"/>
    <s v="G"/>
    <s v=""/>
    <s v=""/>
    <n v="2"/>
    <n v="3516"/>
    <x v="2"/>
    <s v="TRIO PLAZA-MAGELANG"/>
    <s v="BOL-ZI172"/>
    <s v="BP GEL ZHIXIN G 3159"/>
    <s v="ADA"/>
    <s v="2"/>
    <s v="LSN"/>
    <s v="21000"/>
    <s v=""/>
    <s v=""/>
    <x v="1"/>
    <d v="2024-08-26T00:00:00"/>
    <x v="0"/>
    <s v=""/>
    <m/>
    <n v="21000"/>
    <n v="42000"/>
    <s v="G3516"/>
    <n v="0"/>
    <e v="#N/A"/>
    <x v="57"/>
    <x v="57"/>
    <m/>
  </r>
  <r>
    <n v="60"/>
    <n v="62"/>
    <n v="409"/>
    <n v="21000"/>
    <s v="G"/>
    <s v="G"/>
    <s v=""/>
    <s v=""/>
    <n v="1"/>
    <n v="3516"/>
    <x v="2"/>
    <s v="TRIO PLAZA-MAGELANG"/>
    <s v="BOL-ZI44"/>
    <s v="BP GEL ZHIXIN (LOVEIN) G 3125 BTS"/>
    <s v="ADA"/>
    <s v="1"/>
    <s v="LSN"/>
    <s v="21000"/>
    <s v=""/>
    <s v=""/>
    <x v="1"/>
    <d v="2024-08-26T00:00:00"/>
    <x v="0"/>
    <s v=""/>
    <m/>
    <n v="21000"/>
    <n v="21000"/>
    <s v="G3516"/>
    <n v="0"/>
    <e v="#N/A"/>
    <x v="58"/>
    <x v="58"/>
    <m/>
  </r>
  <r>
    <n v="61"/>
    <n v="62"/>
    <n v="390"/>
    <n v="27000"/>
    <s v="G"/>
    <s v="G"/>
    <s v=""/>
    <s v=""/>
    <n v="2"/>
    <n v="3516"/>
    <x v="2"/>
    <s v="TRIO PLAZA-MAGELANG"/>
    <s v="BOL-DB20"/>
    <s v="BP DEBOZZ DB G 09 CLICK HITAM"/>
    <s v="ADA"/>
    <s v="2"/>
    <s v="LSN"/>
    <s v="27000"/>
    <s v=""/>
    <s v=""/>
    <x v="1"/>
    <d v="2024-08-26T00:00:00"/>
    <x v="0"/>
    <s v=""/>
    <m/>
    <n v="27000"/>
    <n v="54000"/>
    <s v="G3516"/>
    <n v="0"/>
    <e v="#N/A"/>
    <x v="59"/>
    <x v="59"/>
    <m/>
  </r>
  <r>
    <n v="62"/>
    <n v="62"/>
    <n v="729"/>
    <n v="22992"/>
    <s v="G"/>
    <s v="G"/>
    <s v=""/>
    <s v=""/>
    <n v="2"/>
    <n v="3516"/>
    <x v="2"/>
    <s v="TRIO PLAZA-MAGELANG"/>
    <s v="BOL-DB381"/>
    <s v="BP DEBOZZ DB-530"/>
    <s v="ADA"/>
    <s v="2"/>
    <s v="LSN"/>
    <s v="22992"/>
    <s v=""/>
    <s v=""/>
    <x v="1"/>
    <d v="2024-08-26T00:00:00"/>
    <x v="0"/>
    <s v=""/>
    <m/>
    <n v="22992"/>
    <n v="45984"/>
    <s v="G3516"/>
    <n v="0"/>
    <e v="#N/A"/>
    <x v="60"/>
    <x v="60"/>
    <m/>
  </r>
  <r>
    <n v="63"/>
    <n v="62"/>
    <n v="393"/>
    <n v="22992"/>
    <s v="G"/>
    <s v="G"/>
    <s v=""/>
    <s v=""/>
    <n v="2"/>
    <n v="3516"/>
    <x v="2"/>
    <s v="TRIO PLAZA-MAGELANG"/>
    <s v="BOL-DB23"/>
    <s v="BP DEBOZZ 0.5 DB 550 HITAM"/>
    <s v="ADA"/>
    <s v="2"/>
    <s v="LSN"/>
    <s v="22992"/>
    <s v=""/>
    <s v=""/>
    <x v="1"/>
    <d v="2024-08-26T00:00:00"/>
    <x v="0"/>
    <s v=""/>
    <m/>
    <n v="22992"/>
    <n v="45984"/>
    <s v="G3516"/>
    <n v="0"/>
    <e v="#N/A"/>
    <x v="61"/>
    <x v="61"/>
    <m/>
  </r>
  <r>
    <n v="64"/>
    <n v="62"/>
    <n v="396"/>
    <n v="15996"/>
    <s v="G"/>
    <s v="G"/>
    <s v=""/>
    <s v=""/>
    <n v="2"/>
    <n v="3516"/>
    <x v="2"/>
    <s v="TRIO PLAZA-MAGELANG"/>
    <s v="BOL-TF27"/>
    <s v="BP TF 1022 HITAM"/>
    <s v="ADA"/>
    <s v="2"/>
    <s v="LSN"/>
    <s v="15996"/>
    <s v=""/>
    <s v=""/>
    <x v="1"/>
    <d v="2024-08-26T00:00:00"/>
    <x v="0"/>
    <s v=""/>
    <m/>
    <n v="15996"/>
    <n v="31992"/>
    <s v="G3516"/>
    <n v="0"/>
    <e v="#N/A"/>
    <x v="62"/>
    <x v="62"/>
    <m/>
  </r>
  <r>
    <n v="65"/>
    <n v="62"/>
    <n v="715"/>
    <n v="21000"/>
    <s v="G"/>
    <s v="G"/>
    <s v=""/>
    <s v=""/>
    <n v="2"/>
    <n v="3516"/>
    <x v="2"/>
    <s v="TRIO PLAZA-MAGELANG"/>
    <s v="BOL-ZI366"/>
    <s v="BP GEL ZHIXIN G 3164"/>
    <s v="ADA"/>
    <s v="2"/>
    <s v="LSN"/>
    <s v="21000"/>
    <s v=""/>
    <s v=""/>
    <x v="1"/>
    <d v="2024-08-26T00:00:00"/>
    <x v="0"/>
    <s v=""/>
    <m/>
    <n v="21000"/>
    <n v="42000"/>
    <s v="G3516"/>
    <n v="0"/>
    <e v="#N/A"/>
    <x v="63"/>
    <x v="63"/>
    <m/>
  </r>
  <r>
    <n v="66"/>
    <n v="62"/>
    <n v="532"/>
    <n v="21000"/>
    <s v="G"/>
    <s v="G"/>
    <s v=""/>
    <s v=""/>
    <n v="2"/>
    <n v="3516"/>
    <x v="2"/>
    <s v="TRIO PLAZA-MAGELANG"/>
    <s v="BOL-ZI177"/>
    <s v="BP GEL ZHIXIN G 5017"/>
    <s v="ADA"/>
    <s v="2"/>
    <s v="LSN"/>
    <s v="21000"/>
    <s v=""/>
    <s v=""/>
    <x v="1"/>
    <d v="2024-08-26T00:00:00"/>
    <x v="0"/>
    <s v=""/>
    <m/>
    <n v="21000"/>
    <n v="42000"/>
    <s v="G3516"/>
    <n v="0"/>
    <e v="#N/A"/>
    <x v="64"/>
    <x v="64"/>
    <m/>
  </r>
  <r>
    <n v="67"/>
    <n v="79"/>
    <n v="2041"/>
    <n v="15996"/>
    <s v="G"/>
    <s v="G"/>
    <s v=""/>
    <s v=""/>
    <n v="2"/>
    <n v="3517"/>
    <x v="2"/>
    <s v="TRIO PLAZA-MAGELANG"/>
    <s v="MEC-TZ13"/>
    <s v="MECHPEN TIZO G 9000 A"/>
    <s v="ADA"/>
    <s v="2"/>
    <s v="LSN"/>
    <s v="15996"/>
    <s v=""/>
    <s v=""/>
    <x v="1"/>
    <d v="2024-08-26T00:00:00"/>
    <x v="0"/>
    <s v=""/>
    <m/>
    <n v="15996"/>
    <n v="31992"/>
    <s v="G3517"/>
    <n v="0"/>
    <e v="#N/A"/>
    <x v="65"/>
    <x v="65"/>
    <m/>
  </r>
  <r>
    <n v="68"/>
    <n v="79"/>
    <n v="2044"/>
    <n v="15996"/>
    <s v="G"/>
    <s v="G"/>
    <s v=""/>
    <s v=""/>
    <n v="2"/>
    <n v="3517"/>
    <x v="2"/>
    <s v="TRIO PLAZA-MAGELANG"/>
    <s v="MEC-TZ15"/>
    <s v="MECHPEN TIZO G 9008 A"/>
    <s v="ADA"/>
    <s v="2"/>
    <s v="LSN"/>
    <s v="15996"/>
    <s v=""/>
    <s v=""/>
    <x v="1"/>
    <d v="2024-08-26T00:00:00"/>
    <x v="0"/>
    <s v=""/>
    <m/>
    <n v="15996"/>
    <n v="31992"/>
    <s v="G3517"/>
    <n v="0"/>
    <e v="#N/A"/>
    <x v="66"/>
    <x v="66"/>
    <m/>
  </r>
  <r>
    <n v="69"/>
    <n v="79"/>
    <n v="2030"/>
    <n v="31991.999999999996"/>
    <s v="G"/>
    <s v="G"/>
    <s v=""/>
    <s v=""/>
    <n v="1"/>
    <n v="3517"/>
    <x v="2"/>
    <s v="TRIO PLAZA-MAGELANG"/>
    <s v="MEC-TZ3"/>
    <s v="MECHPEN TIZO G 09301 (24PCS)"/>
    <s v="ADA"/>
    <s v="1"/>
    <s v="PAK/BOX"/>
    <s v="31992"/>
    <s v=""/>
    <s v=""/>
    <x v="1"/>
    <d v="2024-08-26T00:00:00"/>
    <x v="0"/>
    <s v=""/>
    <m/>
    <n v="31991.999999999996"/>
    <n v="31991.999999999996"/>
    <s v="G3517"/>
    <n v="0"/>
    <e v="#N/A"/>
    <x v="67"/>
    <x v="67"/>
    <m/>
  </r>
  <r>
    <n v="70"/>
    <n v="79"/>
    <n v="685"/>
    <n v="13500"/>
    <s v="G"/>
    <s v="G"/>
    <s v=""/>
    <s v=""/>
    <n v="6"/>
    <n v="3517"/>
    <x v="2"/>
    <s v="TRIO PLAZA-MAGELANG"/>
    <s v="BOL-ZX335"/>
    <s v="BP GEL ZUI XUA HY-1020 HITAM"/>
    <s v="ADA"/>
    <s v="6"/>
    <s v="LSN"/>
    <s v="13500"/>
    <s v=""/>
    <s v=""/>
    <x v="1"/>
    <d v="2024-08-26T00:00:00"/>
    <x v="0"/>
    <s v=""/>
    <m/>
    <n v="13500"/>
    <n v="81000"/>
    <s v="G3517"/>
    <n v="0"/>
    <e v="#N/A"/>
    <x v="68"/>
    <x v="68"/>
    <m/>
  </r>
  <r>
    <n v="71"/>
    <n v="79"/>
    <n v="413"/>
    <n v="19500"/>
    <s v="G"/>
    <s v="G"/>
    <s v=""/>
    <s v=""/>
    <n v="2"/>
    <n v="3517"/>
    <x v="2"/>
    <s v="TRIO PLAZA-MAGELANG"/>
    <s v="BOL-NB49"/>
    <s v="BP JL-212 + ISI"/>
    <s v="ADA"/>
    <s v="2"/>
    <s v="LSN"/>
    <s v="19500"/>
    <s v=""/>
    <s v=""/>
    <x v="1"/>
    <d v="2024-08-26T00:00:00"/>
    <x v="0"/>
    <s v=""/>
    <m/>
    <n v="19500"/>
    <n v="39000"/>
    <s v="G3517"/>
    <n v="0"/>
    <e v="#N/A"/>
    <x v="69"/>
    <x v="69"/>
    <m/>
  </r>
  <r>
    <n v="72"/>
    <n v="79"/>
    <n v="431"/>
    <n v="15000"/>
    <s v="G"/>
    <s v="G"/>
    <s v=""/>
    <s v=""/>
    <n v="2"/>
    <n v="3517"/>
    <x v="2"/>
    <s v="TRIO PLAZA-MAGELANG"/>
    <s v="BOL-CS74"/>
    <s v="BP GEL COSH 0.5 CS-G89 HITAM"/>
    <s v="ADA"/>
    <s v="2"/>
    <s v="LSN"/>
    <s v="15000"/>
    <s v=""/>
    <s v=""/>
    <x v="1"/>
    <d v="2024-08-26T00:00:00"/>
    <x v="0"/>
    <s v=""/>
    <m/>
    <n v="15000"/>
    <n v="30000"/>
    <s v="G3517"/>
    <n v="0"/>
    <e v="#N/A"/>
    <x v="70"/>
    <x v="70"/>
    <m/>
  </r>
  <r>
    <n v="73"/>
    <n v="79"/>
    <n v="707"/>
    <n v="32496"/>
    <s v="G"/>
    <s v="G"/>
    <s v=""/>
    <s v=""/>
    <n v="2"/>
    <n v="3517"/>
    <x v="2"/>
    <s v="TRIO PLAZA-MAGELANG"/>
    <s v="BOL-TF357"/>
    <s v="BP GEL TF-1191 BODY WR 0.3MM HIGHTECH"/>
    <s v="ADA"/>
    <s v="2"/>
    <s v="LSN"/>
    <s v="32496"/>
    <s v=""/>
    <s v=""/>
    <x v="1"/>
    <d v="2024-08-26T00:00:00"/>
    <x v="0"/>
    <s v=""/>
    <m/>
    <n v="32496"/>
    <n v="64992"/>
    <s v="G3517"/>
    <n v="0"/>
    <e v="#N/A"/>
    <x v="71"/>
    <x v="71"/>
    <m/>
  </r>
  <r>
    <n v="74"/>
    <n v="79"/>
    <n v="686"/>
    <n v="32496"/>
    <s v="G"/>
    <s v="G"/>
    <s v=""/>
    <s v=""/>
    <n v="2"/>
    <n v="3517"/>
    <x v="2"/>
    <s v="TRIO PLAZA-MAGELANG"/>
    <s v="BOL-TF336"/>
    <s v="BP GEL TF-1190 0.3MM HIGHTECH (H)"/>
    <s v="ADA"/>
    <s v="2"/>
    <s v="LSN"/>
    <s v="32496"/>
    <s v=""/>
    <s v=""/>
    <x v="1"/>
    <d v="2024-08-26T00:00:00"/>
    <x v="0"/>
    <s v=""/>
    <m/>
    <n v="32496"/>
    <n v="64992"/>
    <s v="G3517"/>
    <n v="0"/>
    <e v="#N/A"/>
    <x v="72"/>
    <x v="72"/>
    <m/>
  </r>
  <r>
    <n v="75"/>
    <n v="79"/>
    <n v="467"/>
    <n v="270000"/>
    <s v="G"/>
    <s v="G"/>
    <s v=""/>
    <s v=""/>
    <n v="1"/>
    <n v="3517"/>
    <x v="2"/>
    <s v="TRIO PLAZA-MAGELANG"/>
    <s v="BOL-NB110"/>
    <s v="BP 1001 10W TOPPER AVENGERS (36)"/>
    <s v="ADA"/>
    <s v="1"/>
    <s v="BOX"/>
    <s v="270000"/>
    <s v=""/>
    <s v=""/>
    <x v="1"/>
    <d v="2024-08-26T00:00:00"/>
    <x v="0"/>
    <s v=""/>
    <m/>
    <n v="270000"/>
    <n v="270000"/>
    <s v="G3517"/>
    <n v="0"/>
    <e v="#N/A"/>
    <x v="73"/>
    <x v="73"/>
    <m/>
  </r>
  <r>
    <n v="76"/>
    <n v="79"/>
    <n v="468"/>
    <n v="270000"/>
    <s v="G"/>
    <s v="G"/>
    <s v=""/>
    <s v=""/>
    <n v="1"/>
    <n v="3517"/>
    <x v="2"/>
    <s v="TRIO PLAZA-MAGELANG"/>
    <s v="BOL-NB111"/>
    <s v="BP 1006 10W KUROMI (36)"/>
    <s v="ADA"/>
    <s v="1"/>
    <s v="BOX"/>
    <s v="270000"/>
    <s v=""/>
    <s v=""/>
    <x v="1"/>
    <d v="2024-08-26T00:00:00"/>
    <x v="0"/>
    <s v=""/>
    <m/>
    <n v="270000"/>
    <n v="270000"/>
    <s v="G3517"/>
    <n v="0"/>
    <e v="#N/A"/>
    <x v="74"/>
    <x v="74"/>
    <m/>
  </r>
  <r>
    <n v="77"/>
    <n v="79"/>
    <n v="2741"/>
    <n v="24000"/>
    <s v="G"/>
    <s v="G"/>
    <s v=""/>
    <s v=""/>
    <n v="2"/>
    <n v="3517"/>
    <x v="2"/>
    <s v="TRIO PLAZA-MAGELANG"/>
    <s v="STB-VO3"/>
    <s v="STABILLO VTRO HL-1203 PASTEL"/>
    <s v="ADA"/>
    <s v="2"/>
    <s v="LSN"/>
    <s v="24000"/>
    <s v=""/>
    <s v=""/>
    <x v="1"/>
    <d v="2024-08-26T00:00:00"/>
    <x v="0"/>
    <s v=""/>
    <m/>
    <n v="24000"/>
    <n v="48000"/>
    <s v="G3517"/>
    <n v="0"/>
    <e v="#N/A"/>
    <x v="75"/>
    <x v="75"/>
    <m/>
  </r>
  <r>
    <n v="78"/>
    <n v="79"/>
    <n v="2751"/>
    <n v="25992"/>
    <s v="G"/>
    <s v="G"/>
    <s v=""/>
    <s v=""/>
    <n v="2"/>
    <n v="3517"/>
    <x v="2"/>
    <s v="TRIO PLAZA-MAGELANG"/>
    <s v="STB-TF13"/>
    <s v="STABILLO TF-1145 LIVE COLOUR PASTEL"/>
    <s v="ADA"/>
    <s v="2"/>
    <s v="LSN"/>
    <s v="25992"/>
    <s v=""/>
    <s v=""/>
    <x v="1"/>
    <d v="2024-08-26T00:00:00"/>
    <x v="0"/>
    <s v=""/>
    <m/>
    <n v="25992"/>
    <n v="51984"/>
    <s v="G3517"/>
    <n v="0"/>
    <e v="#N/A"/>
    <x v="76"/>
    <x v="76"/>
    <m/>
  </r>
  <r>
    <n v="79"/>
    <n v="79"/>
    <n v="1383"/>
    <n v="7500"/>
    <s v="G"/>
    <s v="G"/>
    <s v=""/>
    <s v=""/>
    <n v="12"/>
    <n v="3517"/>
    <x v="2"/>
    <s v="TRIO PLAZA-MAGELANG"/>
    <s v="IGE-NB20"/>
    <s v="ISI GEL SQ 321 MIX"/>
    <s v="ADA"/>
    <s v="12"/>
    <s v="BOX"/>
    <s v="7500"/>
    <s v=""/>
    <s v=""/>
    <x v="1"/>
    <d v="2024-08-26T00:00:00"/>
    <x v="0"/>
    <s v=""/>
    <m/>
    <n v="7500"/>
    <n v="90000"/>
    <s v="G3517"/>
    <n v="0"/>
    <e v="#N/A"/>
    <x v="77"/>
    <x v="77"/>
    <m/>
  </r>
  <r>
    <n v="80"/>
    <n v="79"/>
    <n v="568"/>
    <n v="90000"/>
    <s v="G"/>
    <s v="G"/>
    <s v=""/>
    <s v=""/>
    <n v="3"/>
    <n v="3517"/>
    <x v="2"/>
    <s v="TRIO PLAZA-MAGELANG"/>
    <s v="BOL-IM215"/>
    <s v="BP GEL MD-241 BERUANG (36)"/>
    <s v="ADA"/>
    <s v="3"/>
    <s v="LSN"/>
    <s v="90000"/>
    <s v=""/>
    <s v=""/>
    <x v="1"/>
    <d v="2024-08-26T00:00:00"/>
    <x v="0"/>
    <s v=""/>
    <m/>
    <n v="90000"/>
    <n v="270000"/>
    <s v="G3517"/>
    <n v="0"/>
    <e v="#N/A"/>
    <x v="78"/>
    <x v="78"/>
    <m/>
  </r>
  <r>
    <n v="81"/>
    <n v="79"/>
    <n v="709"/>
    <n v="12000"/>
    <s v="G"/>
    <s v="G"/>
    <s v=""/>
    <s v=""/>
    <n v="6"/>
    <n v="3517"/>
    <x v="2"/>
    <s v="TRIO PLAZA-MAGELANG"/>
    <s v="BOL-IM359"/>
    <s v="BP GEL DTIAN DT-612"/>
    <s v="ADA"/>
    <s v="6"/>
    <s v="LSN"/>
    <s v="12000"/>
    <s v=""/>
    <s v=""/>
    <x v="1"/>
    <d v="2024-08-26T00:00:00"/>
    <x v="0"/>
    <s v=""/>
    <m/>
    <n v="12000"/>
    <n v="72000"/>
    <s v="G3517"/>
    <n v="0"/>
    <e v="#N/A"/>
    <x v="79"/>
    <x v="79"/>
    <m/>
  </r>
  <r>
    <n v="82"/>
    <n v="79"/>
    <n v="693"/>
    <n v="51000"/>
    <s v="G"/>
    <s v="G"/>
    <s v=""/>
    <s v=""/>
    <n v="2"/>
    <n v="3517"/>
    <x v="2"/>
    <s v="TRIO PLAZA-MAGELANG"/>
    <s v="BOL-TF343"/>
    <s v="BP TF-2037 6W"/>
    <s v="ADA"/>
    <s v="2"/>
    <s v="LSN"/>
    <s v="51000"/>
    <s v=""/>
    <s v=""/>
    <x v="1"/>
    <d v="2024-08-26T00:00:00"/>
    <x v="0"/>
    <s v=""/>
    <m/>
    <n v="51000"/>
    <n v="102000"/>
    <s v="G3517"/>
    <n v="0"/>
    <e v="#N/A"/>
    <x v="80"/>
    <x v="80"/>
    <m/>
  </r>
  <r>
    <n v="83"/>
    <n v="96"/>
    <n v="1089"/>
    <n v="3750"/>
    <s v="G"/>
    <s v="G"/>
    <s v=""/>
    <s v=""/>
    <n v="12"/>
    <n v="3518"/>
    <x v="2"/>
    <s v="TRIO PLAZA-MAGELANG"/>
    <s v="GAR-IM149"/>
    <s v="GARISAN SET 20CM 8182 (1 BOX=40 PCS)"/>
    <s v="ADA"/>
    <s v="12"/>
    <s v="PCS"/>
    <s v="3750"/>
    <s v=""/>
    <s v=""/>
    <x v="1"/>
    <d v="2024-08-26T00:00:00"/>
    <x v="0"/>
    <s v=""/>
    <m/>
    <n v="3750"/>
    <n v="45000"/>
    <s v="G3518"/>
    <n v="0"/>
    <e v="#N/A"/>
    <x v="81"/>
    <x v="81"/>
    <m/>
  </r>
  <r>
    <n v="84"/>
    <n v="96"/>
    <n v="1090"/>
    <n v="3750"/>
    <s v="G"/>
    <s v="G"/>
    <s v=""/>
    <s v=""/>
    <n v="12"/>
    <n v="3518"/>
    <x v="2"/>
    <s v="TRIO PLAZA-MAGELANG"/>
    <s v="GAR-IM150"/>
    <s v="GARISAN SET 20CM 8208 (1 BOX=40 PCS)"/>
    <s v="ADA"/>
    <s v="12"/>
    <s v="PCS"/>
    <s v="3750"/>
    <s v=""/>
    <s v=""/>
    <x v="1"/>
    <d v="2024-08-26T00:00:00"/>
    <x v="0"/>
    <s v=""/>
    <m/>
    <n v="3750"/>
    <n v="45000"/>
    <s v="G3518"/>
    <n v="0"/>
    <e v="#N/A"/>
    <x v="82"/>
    <x v="82"/>
    <m/>
  </r>
  <r>
    <n v="85"/>
    <n v="96"/>
    <n v="1092"/>
    <n v="3750"/>
    <s v="G"/>
    <s v="G"/>
    <s v=""/>
    <s v=""/>
    <n v="12"/>
    <n v="3518"/>
    <x v="2"/>
    <s v="TRIO PLAZA-MAGELANG"/>
    <s v="GAR-IM152"/>
    <s v="GARISAN SET 20CM 8177 (1 BOX=40 PCS)"/>
    <s v="ADA"/>
    <s v="12"/>
    <s v="PCS"/>
    <s v="3750"/>
    <s v=""/>
    <s v=""/>
    <x v="1"/>
    <d v="2024-08-26T00:00:00"/>
    <x v="0"/>
    <s v=""/>
    <m/>
    <n v="3750"/>
    <n v="45000"/>
    <s v="G3518"/>
    <n v="0"/>
    <e v="#N/A"/>
    <x v="83"/>
    <x v="83"/>
    <m/>
  </r>
  <r>
    <n v="86"/>
    <n v="96"/>
    <n v="3278"/>
    <n v="109992"/>
    <s v="G"/>
    <s v="G"/>
    <s v=""/>
    <s v=""/>
    <n v="1"/>
    <n v="3518"/>
    <x v="2"/>
    <s v="TRIO PLAZA-MAGELANG"/>
    <s v="TIP-IM61"/>
    <s v="TIPEX KERTAS NO. 8588"/>
    <s v="ADA"/>
    <s v="1"/>
    <s v="LSN"/>
    <s v="109992"/>
    <s v=""/>
    <s v=""/>
    <x v="1"/>
    <d v="2024-08-26T00:00:00"/>
    <x v="0"/>
    <s v=""/>
    <m/>
    <n v="109992"/>
    <n v="109992"/>
    <s v="G3518"/>
    <n v="0"/>
    <e v="#N/A"/>
    <x v="84"/>
    <x v="84"/>
    <m/>
  </r>
  <r>
    <n v="87"/>
    <n v="96"/>
    <n v="3277"/>
    <n v="109992"/>
    <s v="G"/>
    <s v="G"/>
    <s v=""/>
    <s v=""/>
    <n v="1"/>
    <n v="3518"/>
    <x v="2"/>
    <s v="TRIO PLAZA-MAGELANG"/>
    <s v="TIP-IM60"/>
    <s v="TIPEX KERTAS NO. 8587"/>
    <s v="ADA"/>
    <s v="1"/>
    <s v="LSN"/>
    <s v="109992"/>
    <s v=""/>
    <s v=""/>
    <x v="1"/>
    <d v="2024-08-26T00:00:00"/>
    <x v="0"/>
    <s v=""/>
    <m/>
    <n v="109992"/>
    <n v="109992"/>
    <s v="G3518"/>
    <n v="0"/>
    <e v="#N/A"/>
    <x v="85"/>
    <x v="85"/>
    <m/>
  </r>
  <r>
    <n v="88"/>
    <n v="96"/>
    <n v="3279"/>
    <n v="109992"/>
    <s v="G"/>
    <s v="G"/>
    <s v=""/>
    <s v=""/>
    <n v="1"/>
    <n v="3518"/>
    <x v="2"/>
    <s v="TRIO PLAZA-MAGELANG"/>
    <s v="TIP-IM62"/>
    <s v="TIPEX KERTAS NO. 8589"/>
    <s v="ADA"/>
    <s v="1"/>
    <s v="LSN"/>
    <s v="109992"/>
    <s v=""/>
    <s v=""/>
    <x v="1"/>
    <d v="2024-08-26T00:00:00"/>
    <x v="0"/>
    <s v=""/>
    <m/>
    <n v="109992"/>
    <n v="109992"/>
    <s v="G3518"/>
    <n v="0"/>
    <e v="#N/A"/>
    <x v="86"/>
    <x v="86"/>
    <m/>
  </r>
  <r>
    <n v="89"/>
    <n v="96"/>
    <n v="3285"/>
    <n v="49992"/>
    <s v="G"/>
    <s v="G"/>
    <s v=""/>
    <s v=""/>
    <n v="1"/>
    <n v="3518"/>
    <x v="2"/>
    <s v="TRIO PLAZA-MAGELANG"/>
    <s v="TIP-IM69"/>
    <s v="TIPEX KERTAS NO. 9543"/>
    <s v="ADA"/>
    <s v="1"/>
    <s v="LSN"/>
    <s v="49992"/>
    <s v=""/>
    <s v=""/>
    <x v="1"/>
    <d v="2024-08-26T00:00:00"/>
    <x v="0"/>
    <s v=""/>
    <m/>
    <n v="49992"/>
    <n v="49992"/>
    <s v="G3518"/>
    <n v="0"/>
    <e v="#N/A"/>
    <x v="87"/>
    <x v="87"/>
    <m/>
  </r>
  <r>
    <n v="90"/>
    <n v="96"/>
    <n v="3238"/>
    <n v="60000"/>
    <s v="G"/>
    <s v="G"/>
    <s v=""/>
    <s v=""/>
    <n v="1"/>
    <n v="3518"/>
    <x v="2"/>
    <s v="TRIO PLAZA-MAGELANG"/>
    <s v="TIP-IM21"/>
    <s v="TIPEX KERTAS DP-902"/>
    <s v="ADA"/>
    <s v="1"/>
    <s v="LSN"/>
    <s v="60000"/>
    <s v=""/>
    <s v=""/>
    <x v="1"/>
    <d v="2024-08-26T00:00:00"/>
    <x v="0"/>
    <s v=""/>
    <m/>
    <n v="60000"/>
    <n v="60000"/>
    <s v="G3518"/>
    <n v="0"/>
    <e v="#N/A"/>
    <x v="88"/>
    <x v="88"/>
    <m/>
  </r>
  <r>
    <n v="91"/>
    <n v="96"/>
    <n v="3224"/>
    <n v="9000"/>
    <s v="G"/>
    <s v="G"/>
    <s v=""/>
    <s v=""/>
    <n v="12"/>
    <n v="3518"/>
    <x v="2"/>
    <s v="TRIO PLAZA-MAGELANG"/>
    <s v="TIP-IM7"/>
    <s v="TIPEX KERTAS XB-B255"/>
    <s v="ADA"/>
    <s v="12"/>
    <s v="PCS"/>
    <s v="9000"/>
    <s v=""/>
    <s v=""/>
    <x v="1"/>
    <d v="2024-08-26T00:00:00"/>
    <x v="0"/>
    <s v=""/>
    <m/>
    <n v="9000"/>
    <n v="108000"/>
    <s v="G3518"/>
    <n v="0"/>
    <e v="#N/A"/>
    <x v="89"/>
    <x v="89"/>
    <m/>
  </r>
  <r>
    <n v="92"/>
    <n v="96"/>
    <n v="632"/>
    <n v="27000"/>
    <s v="G"/>
    <s v="G"/>
    <s v=""/>
    <s v=""/>
    <n v="2"/>
    <n v="3518"/>
    <x v="2"/>
    <s v="TRIO PLAZA-MAGELANG"/>
    <s v="BOL-IM282"/>
    <s v="BP GEL + GANTUNGAN A931"/>
    <s v="ADA"/>
    <s v="2"/>
    <s v="LSN"/>
    <s v="27000"/>
    <s v=""/>
    <s v=""/>
    <x v="1"/>
    <d v="2024-08-26T00:00:00"/>
    <x v="0"/>
    <s v=""/>
    <m/>
    <n v="27000"/>
    <n v="54000"/>
    <s v="G3518"/>
    <n v="0"/>
    <e v="#N/A"/>
    <x v="90"/>
    <x v="90"/>
    <m/>
  </r>
  <r>
    <n v="93"/>
    <n v="96"/>
    <n v="604"/>
    <n v="2250"/>
    <s v="G"/>
    <s v="G"/>
    <s v=""/>
    <s v=""/>
    <n v="24"/>
    <n v="3518"/>
    <x v="2"/>
    <s v="TRIO PLAZA-MAGELANG"/>
    <s v="BOL-IM253"/>
    <s v="BP GEL + GANTUNGAN 9165"/>
    <s v="ADA"/>
    <s v="24"/>
    <s v="PCS"/>
    <s v="2250"/>
    <s v=""/>
    <s v=""/>
    <x v="1"/>
    <d v="2024-08-26T00:00:00"/>
    <x v="0"/>
    <s v=""/>
    <m/>
    <n v="2250"/>
    <n v="54000"/>
    <s v="G3518"/>
    <n v="0"/>
    <e v="#N/A"/>
    <x v="91"/>
    <x v="91"/>
    <m/>
  </r>
  <r>
    <n v="94"/>
    <n v="96"/>
    <n v="605"/>
    <n v="27000"/>
    <s v="G"/>
    <s v="G"/>
    <s v=""/>
    <s v=""/>
    <n v="2"/>
    <n v="3518"/>
    <x v="2"/>
    <s v="TRIO PLAZA-MAGELANG"/>
    <s v="BOL-IM254"/>
    <s v="BP GEL + GANTUNGAN 9166"/>
    <s v="ADA"/>
    <s v="2"/>
    <s v="LSN"/>
    <s v="27000"/>
    <s v=""/>
    <s v=""/>
    <x v="1"/>
    <d v="2024-08-26T00:00:00"/>
    <x v="0"/>
    <s v=""/>
    <m/>
    <n v="27000"/>
    <n v="54000"/>
    <s v="G3518"/>
    <n v="0"/>
    <e v="#N/A"/>
    <x v="92"/>
    <x v="92"/>
    <m/>
  </r>
  <r>
    <n v="95"/>
    <n v="96"/>
    <n v="790"/>
    <n v="400"/>
    <s v="G"/>
    <s v="G"/>
    <s v=""/>
    <s v=""/>
    <n v="50"/>
    <n v="3518"/>
    <x v="2"/>
    <s v="TRIO PLAZA-MAGELANG"/>
    <s v="BUK-KJ17"/>
    <s v="BUKU TABUNGAN KOJIKO"/>
    <s v="ADA"/>
    <s v="50"/>
    <s v="PCS"/>
    <s v="400"/>
    <s v=""/>
    <s v=""/>
    <x v="1"/>
    <d v="2024-08-27T00:00:00"/>
    <x v="0"/>
    <s v=""/>
    <m/>
    <n v="400"/>
    <n v="20000"/>
    <s v="G3518"/>
    <n v="0"/>
    <e v="#N/A"/>
    <x v="93"/>
    <x v="93"/>
    <m/>
  </r>
  <r>
    <n v="96"/>
    <n v="96"/>
    <n v="299"/>
    <n v="27500"/>
    <s v="G"/>
    <s v="G"/>
    <s v=""/>
    <s v=""/>
    <n v="3"/>
    <n v="3518"/>
    <x v="2"/>
    <s v="TRIO PLAZA-MAGELANG"/>
    <s v="BGA-IM10"/>
    <s v="SKETCH BOOK A4 56183 BERUANG"/>
    <s v="ADA"/>
    <s v="3"/>
    <s v="PCS"/>
    <s v="27500"/>
    <s v=""/>
    <s v=""/>
    <x v="1"/>
    <d v="2024-08-27T00:00:00"/>
    <x v="0"/>
    <s v=""/>
    <m/>
    <n v="27500"/>
    <n v="82500"/>
    <s v="G3518"/>
    <n v="0"/>
    <e v="#N/A"/>
    <x v="94"/>
    <x v="94"/>
    <m/>
  </r>
  <r>
    <n v="97"/>
    <n v="96"/>
    <n v="301"/>
    <n v="27500"/>
    <s v="G"/>
    <s v="G"/>
    <s v=""/>
    <s v=""/>
    <n v="3"/>
    <n v="3518"/>
    <x v="2"/>
    <s v="TRIO PLAZA-MAGELANG"/>
    <s v="BGA-IM12"/>
    <s v="SKETCH BOOK A4 56184 GIRL"/>
    <s v="ADA"/>
    <s v="3"/>
    <s v="PCS"/>
    <s v="27500"/>
    <s v=""/>
    <s v=""/>
    <x v="1"/>
    <d v="2024-08-27T00:00:00"/>
    <x v="0"/>
    <s v=""/>
    <m/>
    <n v="27500"/>
    <n v="82500"/>
    <s v="G3518"/>
    <n v="0"/>
    <e v="#N/A"/>
    <x v="95"/>
    <x v="95"/>
    <m/>
  </r>
  <r>
    <n v="98"/>
    <n v="96"/>
    <n v="302"/>
    <n v="27500"/>
    <s v="G"/>
    <s v="G"/>
    <s v=""/>
    <s v=""/>
    <n v="3"/>
    <n v="3518"/>
    <x v="2"/>
    <s v="TRIO PLAZA-MAGELANG"/>
    <s v="BGA-IM13"/>
    <s v="SKETCH BOOK A4 56172 PEMANDANGAN"/>
    <s v="ADA"/>
    <s v="3"/>
    <s v="PCS"/>
    <s v="27500"/>
    <s v=""/>
    <s v=""/>
    <x v="1"/>
    <d v="2024-08-27T00:00:00"/>
    <x v="0"/>
    <s v=""/>
    <m/>
    <n v="27500"/>
    <n v="82500"/>
    <s v="G3518"/>
    <n v="0"/>
    <e v="#N/A"/>
    <x v="96"/>
    <x v="96"/>
    <m/>
  </r>
  <r>
    <n v="99"/>
    <n v="113"/>
    <n v="2770"/>
    <n v="4000"/>
    <s v="G"/>
    <s v="G"/>
    <s v=""/>
    <s v=""/>
    <n v="120"/>
    <n v="3519"/>
    <x v="2"/>
    <s v="TRIO PLAZA-MAGELANG"/>
    <s v="STC-IM14"/>
    <s v="STICKER JBE-43"/>
    <s v="ADA"/>
    <s v="120"/>
    <s v="PCS"/>
    <s v="4000"/>
    <s v=""/>
    <s v=""/>
    <x v="1"/>
    <d v="2024-08-27T00:00:00"/>
    <x v="0"/>
    <s v=""/>
    <m/>
    <n v="4000"/>
    <n v="480000"/>
    <s v="G3519"/>
    <n v="0"/>
    <e v="#N/A"/>
    <x v="97"/>
    <x v="97"/>
    <m/>
  </r>
  <r>
    <n v="100"/>
    <n v="113"/>
    <n v="2771"/>
    <n v="12500"/>
    <s v="G"/>
    <s v="G"/>
    <s v=""/>
    <s v=""/>
    <n v="12"/>
    <n v="3519"/>
    <x v="2"/>
    <s v="TRIO PLAZA-MAGELANG"/>
    <s v="STC-IM15"/>
    <s v="STICKER JBE-24"/>
    <s v="ADA"/>
    <s v="12"/>
    <s v="PCS"/>
    <s v="12500"/>
    <s v=""/>
    <s v=""/>
    <x v="1"/>
    <d v="2024-08-27T00:00:00"/>
    <x v="0"/>
    <s v=""/>
    <m/>
    <n v="12500"/>
    <n v="150000"/>
    <s v="G3519"/>
    <n v="0"/>
    <e v="#N/A"/>
    <x v="98"/>
    <x v="98"/>
    <m/>
  </r>
  <r>
    <n v="101"/>
    <n v="113"/>
    <n v="2767"/>
    <n v="5000"/>
    <s v="G"/>
    <s v="G"/>
    <s v=""/>
    <s v=""/>
    <n v="36"/>
    <n v="3519"/>
    <x v="2"/>
    <s v="TRIO PLAZA-MAGELANG"/>
    <s v="STC-IM11"/>
    <s v="STICKER XTQ-E"/>
    <s v="ADA"/>
    <s v="36"/>
    <s v="PCS"/>
    <s v="5000"/>
    <s v=""/>
    <s v=""/>
    <x v="1"/>
    <d v="2024-08-27T00:00:00"/>
    <x v="0"/>
    <s v=""/>
    <m/>
    <n v="5000"/>
    <n v="180000"/>
    <s v="G3519"/>
    <n v="0"/>
    <e v="#N/A"/>
    <x v="99"/>
    <x v="99"/>
    <m/>
  </r>
  <r>
    <n v="102"/>
    <n v="113"/>
    <n v="2782"/>
    <n v="4000"/>
    <s v="G"/>
    <s v="G"/>
    <s v=""/>
    <s v=""/>
    <n v="48"/>
    <n v="3519"/>
    <x v="2"/>
    <s v="TRIO PLAZA-MAGELANG"/>
    <s v="STC-IM9"/>
    <s v="STICKER JBE-35"/>
    <s v="ADA"/>
    <s v="48"/>
    <s v="PCS"/>
    <s v="4000"/>
    <s v=""/>
    <s v=""/>
    <x v="1"/>
    <d v="2024-08-27T00:00:00"/>
    <x v="0"/>
    <s v=""/>
    <m/>
    <n v="4000"/>
    <n v="192000"/>
    <s v="G3519"/>
    <n v="0"/>
    <e v="#N/A"/>
    <x v="100"/>
    <x v="100"/>
    <m/>
  </r>
  <r>
    <n v="103"/>
    <n v="113"/>
    <n v="2769"/>
    <n v="10000"/>
    <s v="G"/>
    <s v="G"/>
    <s v=""/>
    <s v=""/>
    <n v="24"/>
    <n v="3519"/>
    <x v="2"/>
    <s v="TRIO PLAZA-MAGELANG"/>
    <s v="STC-IM13"/>
    <s v="STICKER JBE-30"/>
    <s v="ADA"/>
    <s v="24"/>
    <s v="PCS"/>
    <s v="10000"/>
    <s v=""/>
    <s v=""/>
    <x v="1"/>
    <d v="2024-08-27T00:00:00"/>
    <x v="0"/>
    <s v=""/>
    <m/>
    <n v="10000"/>
    <n v="240000"/>
    <s v="G3519"/>
    <n v="0"/>
    <e v="#N/A"/>
    <x v="101"/>
    <x v="101"/>
    <m/>
  </r>
  <r>
    <n v="104"/>
    <n v="113"/>
    <n v="340"/>
    <n v="11500"/>
    <s v="G"/>
    <s v="G"/>
    <s v=""/>
    <s v=""/>
    <n v="12"/>
    <n v="3519"/>
    <x v="2"/>
    <s v="TRIO PLAZA-MAGELANG"/>
    <s v="BIN-NB28"/>
    <s v="BINDER NOTE FANCY SLIP A5-1903SS/ SKY"/>
    <s v="ADA"/>
    <s v="12"/>
    <s v="PCS"/>
    <s v="11500"/>
    <s v=""/>
    <s v=""/>
    <x v="1"/>
    <d v="2024-08-27T00:00:00"/>
    <x v="0"/>
    <s v=""/>
    <m/>
    <n v="11500"/>
    <n v="138000"/>
    <s v="G3519"/>
    <n v="0"/>
    <e v="#N/A"/>
    <x v="102"/>
    <x v="102"/>
    <m/>
  </r>
  <r>
    <n v="105"/>
    <n v="113"/>
    <n v="368"/>
    <n v="14000"/>
    <s v="G"/>
    <s v="G"/>
    <s v=""/>
    <s v=""/>
    <n v="12"/>
    <n v="3519"/>
    <x v="2"/>
    <s v="TRIO PLAZA-MAGELANG"/>
    <s v="BIN-GS56"/>
    <s v="BINDERNOTE A5 GASTA HP 2009 T"/>
    <s v="ADA"/>
    <s v="12"/>
    <s v="PCS"/>
    <s v="14000"/>
    <s v=""/>
    <s v=""/>
    <x v="1"/>
    <d v="2024-08-27T00:00:00"/>
    <x v="0"/>
    <s v=""/>
    <m/>
    <n v="14000"/>
    <n v="168000"/>
    <s v="G3519"/>
    <n v="0"/>
    <e v="#N/A"/>
    <x v="103"/>
    <x v="103"/>
    <m/>
  </r>
  <r>
    <n v="106"/>
    <n v="113"/>
    <n v="314"/>
    <n v="14000"/>
    <s v="G"/>
    <s v="G"/>
    <s v=""/>
    <s v=""/>
    <n v="12"/>
    <n v="3519"/>
    <x v="2"/>
    <s v="TRIO PLAZA-MAGELANG"/>
    <s v="BIN-GS11"/>
    <s v="BN A5 GASTA HP 2006 T"/>
    <s v="ADA"/>
    <s v="12"/>
    <s v="PCS"/>
    <s v="14000"/>
    <s v=""/>
    <s v=""/>
    <x v="1"/>
    <d v="2024-08-27T00:00:00"/>
    <x v="0"/>
    <s v=""/>
    <m/>
    <n v="14000"/>
    <n v="168000"/>
    <s v="G3519"/>
    <n v="0"/>
    <e v="#N/A"/>
    <x v="104"/>
    <x v="104"/>
    <m/>
  </r>
  <r>
    <n v="107"/>
    <n v="113"/>
    <n v="370"/>
    <n v="14000"/>
    <s v="G"/>
    <s v="G"/>
    <s v=""/>
    <s v=""/>
    <n v="12"/>
    <n v="3519"/>
    <x v="2"/>
    <s v="TRIO PLAZA-MAGELANG"/>
    <s v="BIN-GS58"/>
    <s v="BINDERNOTE A5 GASTA P 2002 P"/>
    <s v="ADA"/>
    <s v="12"/>
    <s v="PCS"/>
    <s v="14000"/>
    <s v=""/>
    <s v=""/>
    <x v="1"/>
    <d v="2024-08-27T00:00:00"/>
    <x v="0"/>
    <s v=""/>
    <m/>
    <n v="14000"/>
    <n v="168000"/>
    <s v="G3519"/>
    <n v="0"/>
    <e v="#N/A"/>
    <x v="105"/>
    <x v="105"/>
    <m/>
  </r>
  <r>
    <n v="108"/>
    <n v="113"/>
    <n v="347"/>
    <n v="14500"/>
    <s v="G"/>
    <s v="G"/>
    <s v=""/>
    <s v=""/>
    <n v="12"/>
    <n v="3519"/>
    <x v="2"/>
    <s v="TRIO PLAZA-MAGELANG"/>
    <s v="BIN-GR35"/>
    <s v="BN GASTA PRINT + SLIP 77725-12/VT"/>
    <s v="ADA"/>
    <s v="12"/>
    <s v="PCS"/>
    <s v="14500"/>
    <s v=""/>
    <s v=""/>
    <x v="1"/>
    <d v="2024-08-27T00:00:00"/>
    <x v="0"/>
    <s v=""/>
    <m/>
    <n v="14500"/>
    <n v="174000"/>
    <s v="G3519"/>
    <n v="0"/>
    <e v="#N/A"/>
    <x v="106"/>
    <x v="106"/>
    <m/>
  </r>
  <r>
    <n v="109"/>
    <n v="113"/>
    <n v="2178"/>
    <n v="15000"/>
    <s v="G"/>
    <s v="G"/>
    <s v=""/>
    <s v=""/>
    <n v="6"/>
    <n v="3519"/>
    <x v="2"/>
    <s v="TRIO PLAZA-MAGELANG"/>
    <s v="NOT-NB116"/>
    <s v="NOTEBOOK SPIRAL A5 LB-2529-22"/>
    <s v="ADA"/>
    <s v="6"/>
    <s v="PCS"/>
    <s v="15000"/>
    <s v=""/>
    <s v=""/>
    <x v="1"/>
    <d v="2024-08-27T00:00:00"/>
    <x v="0"/>
    <s v=""/>
    <m/>
    <n v="15000"/>
    <n v="90000"/>
    <s v="G3519"/>
    <n v="0"/>
    <e v="#N/A"/>
    <x v="107"/>
    <x v="107"/>
    <m/>
  </r>
  <r>
    <n v="110"/>
    <n v="113"/>
    <n v="2183"/>
    <n v="15000"/>
    <s v="G"/>
    <s v="G"/>
    <s v=""/>
    <s v=""/>
    <n v="6"/>
    <n v="3519"/>
    <x v="2"/>
    <s v="TRIO PLAZA-MAGELANG"/>
    <s v="NOT-NB121"/>
    <s v="NOTEBOOK SPIRAL A5 8006"/>
    <s v="ADA"/>
    <s v="6"/>
    <s v="PCS"/>
    <s v="15000"/>
    <s v=""/>
    <s v=""/>
    <x v="1"/>
    <d v="2024-08-27T00:00:00"/>
    <x v="0"/>
    <s v=""/>
    <m/>
    <n v="15000"/>
    <n v="90000"/>
    <s v="G3519"/>
    <n v="0"/>
    <e v="#N/A"/>
    <x v="108"/>
    <x v="108"/>
    <m/>
  </r>
  <r>
    <n v="111"/>
    <n v="113"/>
    <n v="2182"/>
    <n v="15000"/>
    <s v="G"/>
    <s v="G"/>
    <s v=""/>
    <s v=""/>
    <n v="6"/>
    <n v="3519"/>
    <x v="2"/>
    <s v="TRIO PLAZA-MAGELANG"/>
    <s v="NOT-NB120"/>
    <s v="NOTEBOOK SPIRAL A5 8001"/>
    <s v="ADA"/>
    <s v="6"/>
    <s v="PCS"/>
    <s v="15000"/>
    <s v=""/>
    <s v=""/>
    <x v="1"/>
    <d v="2024-08-27T00:00:00"/>
    <x v="0"/>
    <s v=""/>
    <m/>
    <n v="15000"/>
    <n v="90000"/>
    <s v="G3519"/>
    <n v="0"/>
    <e v="#N/A"/>
    <x v="109"/>
    <x v="109"/>
    <m/>
  </r>
  <r>
    <n v="112"/>
    <n v="113"/>
    <n v="2184"/>
    <n v="15000"/>
    <s v="G"/>
    <s v="G"/>
    <s v=""/>
    <s v=""/>
    <n v="6"/>
    <n v="3519"/>
    <x v="2"/>
    <s v="TRIO PLAZA-MAGELANG"/>
    <s v="NOT-NB122"/>
    <s v="NOTEBOOK SPIRAL A5 8007"/>
    <s v="ADA"/>
    <s v="6"/>
    <s v="PCS"/>
    <s v="15000"/>
    <s v=""/>
    <s v=""/>
    <x v="1"/>
    <d v="2024-08-27T00:00:00"/>
    <x v="0"/>
    <s v=""/>
    <m/>
    <n v="15000"/>
    <n v="90000"/>
    <s v="G3519"/>
    <n v="0"/>
    <e v="#N/A"/>
    <x v="110"/>
    <x v="110"/>
    <m/>
  </r>
  <r>
    <n v="113"/>
    <n v="113"/>
    <n v="2181"/>
    <n v="15000"/>
    <s v="G"/>
    <s v="G"/>
    <s v=""/>
    <s v=""/>
    <n v="6"/>
    <n v="3519"/>
    <x v="2"/>
    <s v="TRIO PLAZA-MAGELANG"/>
    <s v="NOT-NB119"/>
    <s v="NOTEBOOK SPIRAL A5 LB-2529-25"/>
    <s v="ADA"/>
    <s v="6"/>
    <s v="PCS"/>
    <s v="15000"/>
    <s v=""/>
    <s v=""/>
    <x v="1"/>
    <d v="2024-08-27T00:00:00"/>
    <x v="0"/>
    <s v=""/>
    <m/>
    <n v="15000"/>
    <n v="90000"/>
    <s v="G3519"/>
    <n v="0"/>
    <e v="#N/A"/>
    <x v="111"/>
    <x v="111"/>
    <m/>
  </r>
  <r>
    <n v="114"/>
    <n v="113"/>
    <n v="2179"/>
    <n v="15000"/>
    <s v="G"/>
    <s v="G"/>
    <s v=""/>
    <s v=""/>
    <n v="6"/>
    <n v="3519"/>
    <x v="2"/>
    <s v="TRIO PLAZA-MAGELANG"/>
    <s v="NOT-NB117"/>
    <s v="NOTEBOOK SPIRAL A5 LB-2529-23"/>
    <s v="ADA"/>
    <s v="6"/>
    <s v="PCS"/>
    <s v="15000"/>
    <s v=""/>
    <s v=""/>
    <x v="1"/>
    <d v="2024-08-27T00:00:00"/>
    <x v="0"/>
    <s v=""/>
    <m/>
    <n v="15000"/>
    <n v="90000"/>
    <s v="G3519"/>
    <n v="0"/>
    <e v="#N/A"/>
    <x v="112"/>
    <x v="112"/>
    <m/>
  </r>
  <r>
    <n v="115"/>
    <n v="130"/>
    <n v="808"/>
    <n v="7500"/>
    <s v="G"/>
    <s v="G"/>
    <s v=""/>
    <s v=""/>
    <n v="24"/>
    <n v="3520"/>
    <x v="2"/>
    <s v="TRIO PLAZA-MAGELANG"/>
    <s v="BWA-IM17"/>
    <s v="BUKU MEWARNAI 3D AS-C031_C036 +STIKER"/>
    <s v="ADA"/>
    <s v="24"/>
    <s v="PCS"/>
    <s v="7500"/>
    <s v=""/>
    <s v=""/>
    <x v="1"/>
    <d v="2024-08-27T00:00:00"/>
    <x v="0"/>
    <s v=""/>
    <m/>
    <n v="7500"/>
    <n v="180000"/>
    <s v="G3520"/>
    <n v="0"/>
    <e v="#N/A"/>
    <x v="113"/>
    <x v="113"/>
    <m/>
  </r>
  <r>
    <n v="116"/>
    <n v="130"/>
    <n v="814"/>
    <n v="9166"/>
    <s v="G"/>
    <s v="G"/>
    <s v=""/>
    <s v=""/>
    <n v="24"/>
    <n v="3520"/>
    <x v="2"/>
    <s v="TRIO PLAZA-MAGELANG"/>
    <s v="BWA-IM23"/>
    <s v="BUKU MEWARNAI 1807 +STIKER (4 GAMBAR)"/>
    <s v="ADA"/>
    <s v="24"/>
    <s v="PCS"/>
    <s v="9166"/>
    <s v=""/>
    <s v=""/>
    <x v="1"/>
    <d v="2024-08-27T00:00:00"/>
    <x v="0"/>
    <s v=""/>
    <m/>
    <n v="9166"/>
    <n v="219984"/>
    <s v="G3520"/>
    <n v="0"/>
    <e v="#N/A"/>
    <x v="114"/>
    <x v="114"/>
    <m/>
  </r>
  <r>
    <n v="117"/>
    <n v="130"/>
    <n v="818"/>
    <n v="8333"/>
    <s v="G"/>
    <s v="G"/>
    <s v=""/>
    <s v=""/>
    <n v="24"/>
    <n v="3520"/>
    <x v="2"/>
    <s v="TRIO PLAZA-MAGELANG"/>
    <s v="BWA-IM27"/>
    <s v="BUKU MEWARNAI 9080 (18 GAMBAR)"/>
    <s v="ADA"/>
    <s v="24"/>
    <s v="PCS"/>
    <s v="8333"/>
    <s v=""/>
    <s v=""/>
    <x v="1"/>
    <d v="2024-08-27T00:00:00"/>
    <x v="0"/>
    <s v="MOTIF TRANSPORTASI"/>
    <m/>
    <n v="8333"/>
    <n v="199992"/>
    <s v="G3520"/>
    <n v="0"/>
    <e v="#N/A"/>
    <x v="115"/>
    <x v="115"/>
    <m/>
  </r>
  <r>
    <n v="118"/>
    <n v="130"/>
    <n v="818"/>
    <n v="8333"/>
    <s v="G"/>
    <s v="G"/>
    <s v=""/>
    <s v=""/>
    <n v="24"/>
    <n v="3520"/>
    <x v="2"/>
    <s v="TRIO PLAZA-MAGELANG"/>
    <s v="BWA-IM27"/>
    <s v="BUKU MEWARNAI 9080 (18 GAMBAR)"/>
    <s v="ADA"/>
    <s v="24"/>
    <s v="PCS"/>
    <s v="8333"/>
    <s v=""/>
    <s v=""/>
    <x v="1"/>
    <d v="2024-08-27T00:00:00"/>
    <x v="0"/>
    <s v="MOTIF BUAH"/>
    <m/>
    <n v="8333"/>
    <n v="199992"/>
    <s v="G3520"/>
    <n v="0"/>
    <e v="#N/A"/>
    <x v="115"/>
    <x v="115"/>
    <m/>
  </r>
  <r>
    <n v="119"/>
    <n v="130"/>
    <n v="2677"/>
    <n v="15000"/>
    <s v="G"/>
    <s v="G"/>
    <s v=""/>
    <s v=""/>
    <n v="10"/>
    <n v="3520"/>
    <x v="2"/>
    <s v="TRIO PLAZA-MAGELANG"/>
    <s v="SAM-WR2"/>
    <s v="SAMPUL METALIK KWARTO WORRY (2)"/>
    <s v="ADA"/>
    <s v="10"/>
    <s v="PAK"/>
    <s v="15000"/>
    <s v=""/>
    <s v=""/>
    <x v="1"/>
    <d v="2024-08-27T00:00:00"/>
    <x v="0"/>
    <s v=""/>
    <m/>
    <n v="15000"/>
    <n v="150000"/>
    <s v="G3520"/>
    <n v="0"/>
    <e v="#N/A"/>
    <x v="116"/>
    <x v="116"/>
    <m/>
  </r>
  <r>
    <n v="120"/>
    <n v="130"/>
    <n v="332"/>
    <n v="25500"/>
    <s v="G"/>
    <s v="G"/>
    <s v=""/>
    <s v=""/>
    <n v="6"/>
    <n v="3520"/>
    <x v="2"/>
    <s v="TRIO PLAZA-MAGELANG"/>
    <s v="BIN-IM20"/>
    <s v="BINDER NOTE HYB - 86804 A5"/>
    <s v="ADA"/>
    <s v="6"/>
    <s v="PCS"/>
    <s v="25500"/>
    <s v=""/>
    <s v=""/>
    <x v="1"/>
    <d v="2024-08-27T00:00:00"/>
    <x v="0"/>
    <s v=""/>
    <m/>
    <n v="25500"/>
    <n v="153000"/>
    <s v="G3520"/>
    <n v="0"/>
    <e v="#N/A"/>
    <x v="117"/>
    <x v="117"/>
    <m/>
  </r>
  <r>
    <n v="121"/>
    <n v="130"/>
    <n v="296"/>
    <n v="19000"/>
    <s v="G"/>
    <s v="G"/>
    <s v=""/>
    <s v=""/>
    <n v="6"/>
    <n v="3520"/>
    <x v="2"/>
    <s v="TRIO PLAZA-MAGELANG"/>
    <s v="BGA-NB6"/>
    <s v="SKETCH BOOK A5 3555 POLOS"/>
    <s v="ADA"/>
    <s v="6"/>
    <s v="PCS"/>
    <s v="19000"/>
    <s v=""/>
    <s v=""/>
    <x v="1"/>
    <d v="2024-08-27T00:00:00"/>
    <x v="0"/>
    <s v=""/>
    <m/>
    <n v="19000"/>
    <n v="114000"/>
    <s v="G3520"/>
    <n v="0"/>
    <e v="#N/A"/>
    <x v="118"/>
    <x v="118"/>
    <m/>
  </r>
  <r>
    <n v="122"/>
    <n v="130"/>
    <n v="2174"/>
    <n v="14583"/>
    <s v="G"/>
    <s v="G"/>
    <s v=""/>
    <s v=""/>
    <n v="6"/>
    <n v="3520"/>
    <x v="2"/>
    <s v="TRIO PLAZA-MAGELANG"/>
    <s v="NOT-IM112"/>
    <s v="NOTEBOOK SPIRAL 8417"/>
    <s v="ADA"/>
    <s v="6"/>
    <s v="PCS"/>
    <s v="14583"/>
    <s v=""/>
    <s v=""/>
    <x v="1"/>
    <d v="2024-08-27T00:00:00"/>
    <x v="0"/>
    <s v=""/>
    <m/>
    <n v="14583"/>
    <n v="87498"/>
    <s v="G3520"/>
    <n v="0"/>
    <e v="#N/A"/>
    <x v="119"/>
    <x v="119"/>
    <m/>
  </r>
  <r>
    <n v="123"/>
    <n v="130"/>
    <n v="2175"/>
    <n v="20833"/>
    <s v="G"/>
    <s v="G"/>
    <s v=""/>
    <s v=""/>
    <n v="6"/>
    <n v="3520"/>
    <x v="2"/>
    <s v="TRIO PLAZA-MAGELANG"/>
    <s v="NOT-IM113"/>
    <s v="NOTEBOOK SPIRAL 1316"/>
    <s v="ADA"/>
    <s v="6"/>
    <s v="PCS"/>
    <s v="20833"/>
    <s v=""/>
    <s v=""/>
    <x v="1"/>
    <d v="2024-08-27T00:00:00"/>
    <x v="0"/>
    <s v=""/>
    <m/>
    <n v="20833"/>
    <n v="124998"/>
    <s v="G3520"/>
    <n v="0"/>
    <e v="#N/A"/>
    <x v="120"/>
    <x v="120"/>
    <m/>
  </r>
  <r>
    <n v="124"/>
    <n v="130"/>
    <n v="812"/>
    <n v="3333"/>
    <s v="G"/>
    <s v="G"/>
    <s v=""/>
    <s v=""/>
    <n v="19"/>
    <n v="3520"/>
    <x v="2"/>
    <s v="TRIO PLAZA-MAGELANG"/>
    <s v="BWA-IM21"/>
    <s v="BUKU MEWARNAI 2201 (4 GAMBAR)"/>
    <s v="ADA"/>
    <s v="19"/>
    <s v="PCS"/>
    <s v="3333"/>
    <s v=""/>
    <s v=""/>
    <x v="1"/>
    <d v="2024-08-27T00:00:00"/>
    <x v="0"/>
    <s v=""/>
    <m/>
    <n v="3333"/>
    <n v="63327"/>
    <s v="G3520"/>
    <n v="0"/>
    <e v="#N/A"/>
    <x v="121"/>
    <x v="121"/>
    <m/>
  </r>
  <r>
    <n v="125"/>
    <n v="130"/>
    <n v="1856"/>
    <n v="7500"/>
    <s v="G"/>
    <s v="G"/>
    <s v=""/>
    <s v=""/>
    <n v="6"/>
    <n v="3520"/>
    <x v="2"/>
    <s v="TRIO PLAZA-MAGELANG"/>
    <s v="MAP-SK130"/>
    <s v="MAP ZIPPER REST / JALA BERDIRI A5 SIKA BIRU"/>
    <s v="ADA"/>
    <s v="6"/>
    <s v="PCS"/>
    <s v="7500"/>
    <s v=""/>
    <s v=""/>
    <x v="1"/>
    <d v="2024-08-27T00:00:00"/>
    <x v="0"/>
    <s v=""/>
    <m/>
    <n v="7500"/>
    <n v="45000"/>
    <s v="G3520"/>
    <n v="0"/>
    <e v="#N/A"/>
    <x v="122"/>
    <x v="122"/>
    <m/>
  </r>
  <r>
    <n v="126"/>
    <n v="130"/>
    <n v="1859"/>
    <n v="7500"/>
    <s v="G"/>
    <s v="G"/>
    <s v=""/>
    <s v=""/>
    <n v="6"/>
    <n v="3520"/>
    <x v="2"/>
    <s v="TRIO PLAZA-MAGELANG"/>
    <s v="MAP-SK133"/>
    <s v="MAP ZIPPER REST / JALA BERDIRI A5 SIKA HITAM"/>
    <s v="ADA"/>
    <s v="6"/>
    <s v="PCS"/>
    <s v="7500"/>
    <s v=""/>
    <s v=""/>
    <x v="1"/>
    <d v="2024-08-27T00:00:00"/>
    <x v="0"/>
    <s v=""/>
    <m/>
    <n v="7500"/>
    <n v="45000"/>
    <s v="G3520"/>
    <n v="0"/>
    <e v="#N/A"/>
    <x v="123"/>
    <x v="123"/>
    <m/>
  </r>
  <r>
    <n v="127"/>
    <n v="130"/>
    <n v="2978"/>
    <n v="195000"/>
    <s v="G"/>
    <s v="G"/>
    <s v=""/>
    <s v=""/>
    <n v="1"/>
    <n v="3520"/>
    <x v="2"/>
    <s v="TRIO PLAZA-MAGELANG"/>
    <s v="TAS-NB169"/>
    <s v="TAS KARUNG 50X55 (5055)"/>
    <s v="ADA"/>
    <s v="1"/>
    <s v="LSN"/>
    <s v="195000"/>
    <s v=""/>
    <s v=""/>
    <x v="1"/>
    <d v="2024-08-27T00:00:00"/>
    <x v="0"/>
    <s v=""/>
    <m/>
    <n v="195000"/>
    <n v="195000"/>
    <s v="G3520"/>
    <n v="0"/>
    <e v="#N/A"/>
    <x v="124"/>
    <x v="124"/>
    <m/>
  </r>
  <r>
    <n v="128"/>
    <n v="130"/>
    <n v="2982"/>
    <n v="289992"/>
    <s v="G"/>
    <s v="G"/>
    <s v=""/>
    <s v=""/>
    <n v="1"/>
    <n v="3520"/>
    <x v="2"/>
    <s v="TRIO PLAZA-MAGELANG"/>
    <s v="TAS-NB173"/>
    <s v="TAS KARUNG 70X53 (7053)"/>
    <s v="ADA"/>
    <s v="1"/>
    <s v="LSN"/>
    <s v="289992"/>
    <s v=""/>
    <s v=""/>
    <x v="1"/>
    <d v="2024-08-27T00:00:00"/>
    <x v="0"/>
    <s v=""/>
    <m/>
    <n v="289992"/>
    <n v="289992"/>
    <s v="G3520"/>
    <n v="0"/>
    <e v="#N/A"/>
    <x v="125"/>
    <x v="125"/>
    <m/>
  </r>
  <r>
    <n v="129"/>
    <n v="130"/>
    <n v="2117"/>
    <n v="216000"/>
    <s v="G"/>
    <s v="G"/>
    <s v=""/>
    <s v=""/>
    <n v="0.25"/>
    <n v="3520"/>
    <x v="2"/>
    <s v="TRIO PLAZA-MAGELANG"/>
    <s v="NOT-IM53"/>
    <s v="NOTEBOOK  A5-105"/>
    <s v="ADA"/>
    <s v="0.25"/>
    <s v="LSN"/>
    <s v="216000"/>
    <s v=""/>
    <s v=""/>
    <x v="1"/>
    <d v="2024-08-27T00:00:00"/>
    <x v="0"/>
    <s v=""/>
    <m/>
    <n v="216000"/>
    <n v="54000"/>
    <s v="G3520"/>
    <n v="0"/>
    <e v="#N/A"/>
    <x v="126"/>
    <x v="126"/>
    <m/>
  </r>
  <r>
    <n v="130"/>
    <n v="130"/>
    <n v="2092"/>
    <n v="216000"/>
    <s v="G"/>
    <s v="G"/>
    <s v=""/>
    <s v=""/>
    <n v="0.16666666666666666"/>
    <n v="3520"/>
    <x v="2"/>
    <s v="TRIO PLAZA-MAGELANG"/>
    <s v="NOT-IM25"/>
    <s v="NOTEBOOK  707-44"/>
    <s v="ADA"/>
    <s v="0.166666666666667"/>
    <s v="LSN"/>
    <s v="216000"/>
    <s v=""/>
    <s v=""/>
    <x v="1"/>
    <d v="2024-08-27T00:00:00"/>
    <x v="0"/>
    <s v=""/>
    <m/>
    <n v="216000"/>
    <n v="36000"/>
    <s v="G3520"/>
    <n v="0"/>
    <e v="#N/A"/>
    <x v="127"/>
    <x v="127"/>
    <m/>
  </r>
  <r>
    <n v="131"/>
    <n v="130"/>
    <n v="2116"/>
    <n v="216000"/>
    <s v="G"/>
    <s v="G"/>
    <s v=""/>
    <s v=""/>
    <n v="0.25"/>
    <n v="3520"/>
    <x v="2"/>
    <s v="TRIO PLAZA-MAGELANG"/>
    <s v="NOT-IM52"/>
    <s v="NOTEBOOK  707-45"/>
    <s v="ADA"/>
    <s v="0.25"/>
    <s v="LSN"/>
    <s v="216000"/>
    <s v=""/>
    <s v=""/>
    <x v="1"/>
    <d v="2024-08-27T00:00:00"/>
    <x v="0"/>
    <s v=""/>
    <m/>
    <n v="216000"/>
    <n v="54000"/>
    <s v="G3520"/>
    <n v="0"/>
    <e v="#N/A"/>
    <x v="128"/>
    <x v="128"/>
    <m/>
  </r>
  <r>
    <n v="132"/>
    <n v="148"/>
    <n v="2125"/>
    <n v="12500"/>
    <s v="G"/>
    <s v="G"/>
    <s v=""/>
    <s v=""/>
    <n v="6"/>
    <n v="3521"/>
    <x v="2"/>
    <s v="TRIO PLAZA-MAGELANG"/>
    <s v="NOT-IM61"/>
    <s v="NOTEBOOK SPIRAL 25100-71"/>
    <s v="ADA"/>
    <s v="6"/>
    <s v="PCS"/>
    <s v="12500"/>
    <s v=""/>
    <s v=""/>
    <x v="1"/>
    <d v="2024-08-27T00:00:00"/>
    <x v="0"/>
    <s v=""/>
    <m/>
    <n v="12500"/>
    <n v="75000"/>
    <s v="G3521"/>
    <n v="0"/>
    <e v="#N/A"/>
    <x v="129"/>
    <x v="129"/>
    <m/>
  </r>
  <r>
    <n v="133"/>
    <n v="148"/>
    <n v="2121"/>
    <n v="225000"/>
    <s v="G"/>
    <s v="G"/>
    <s v=""/>
    <s v=""/>
    <n v="0.5"/>
    <n v="3521"/>
    <x v="2"/>
    <s v="TRIO PLAZA-MAGELANG"/>
    <s v="NOT-IM57"/>
    <s v="NOTEBOOK 18100-62"/>
    <s v="ADA"/>
    <s v="0.5"/>
    <s v="LSN"/>
    <s v="225000"/>
    <s v=""/>
    <s v=""/>
    <x v="1"/>
    <d v="2024-08-27T00:00:00"/>
    <x v="0"/>
    <s v=""/>
    <m/>
    <n v="225000"/>
    <n v="112500"/>
    <s v="G3521"/>
    <n v="0"/>
    <e v="#N/A"/>
    <x v="130"/>
    <x v="130"/>
    <m/>
  </r>
  <r>
    <n v="134"/>
    <n v="148"/>
    <n v="2120"/>
    <n v="225000"/>
    <s v="G"/>
    <s v="G"/>
    <s v=""/>
    <s v=""/>
    <n v="0.5"/>
    <n v="3521"/>
    <x v="2"/>
    <s v="TRIO PLAZA-MAGELANG"/>
    <s v="NOT-IM56"/>
    <s v="NOTEBOOK 18100-61"/>
    <s v="ADA"/>
    <s v="0.5"/>
    <s v="LSN"/>
    <s v="225000"/>
    <s v=""/>
    <s v=""/>
    <x v="1"/>
    <d v="2024-08-27T00:00:00"/>
    <x v="0"/>
    <s v=""/>
    <m/>
    <n v="225000"/>
    <n v="112500"/>
    <s v="G3521"/>
    <n v="0"/>
    <e v="#N/A"/>
    <x v="131"/>
    <x v="131"/>
    <m/>
  </r>
  <r>
    <n v="135"/>
    <n v="148"/>
    <n v="2108"/>
    <n v="7916"/>
    <s v="G"/>
    <s v="G"/>
    <s v=""/>
    <s v=""/>
    <n v="12"/>
    <n v="3521"/>
    <x v="2"/>
    <s v="TRIO PLAZA-MAGELANG"/>
    <s v="NOT-IM44"/>
    <s v="NOTEBOOK GLITTER JT 7050-2"/>
    <s v="ADA"/>
    <s v="12"/>
    <s v="PCS"/>
    <s v="7916"/>
    <s v=""/>
    <s v=""/>
    <x v="1"/>
    <d v="2024-08-27T00:00:00"/>
    <x v="0"/>
    <s v=""/>
    <m/>
    <n v="7916"/>
    <n v="94992"/>
    <s v="G3521"/>
    <n v="0"/>
    <e v="#N/A"/>
    <x v="132"/>
    <x v="132"/>
    <m/>
  </r>
  <r>
    <n v="136"/>
    <n v="148"/>
    <n v="2080"/>
    <n v="7916"/>
    <s v="G"/>
    <s v="G"/>
    <s v=""/>
    <s v=""/>
    <n v="12"/>
    <n v="3521"/>
    <x v="2"/>
    <s v="TRIO PLAZA-MAGELANG"/>
    <s v="NOT-IM3"/>
    <s v="NOTEBOOK GLITTER JT 7050-11"/>
    <s v="ADA"/>
    <s v="12"/>
    <s v="PCS"/>
    <s v="7916"/>
    <s v=""/>
    <s v=""/>
    <x v="1"/>
    <d v="2024-08-27T00:00:00"/>
    <x v="0"/>
    <s v=""/>
    <m/>
    <n v="7916"/>
    <n v="94992"/>
    <s v="G3521"/>
    <n v="0"/>
    <e v="#N/A"/>
    <x v="133"/>
    <x v="133"/>
    <m/>
  </r>
  <r>
    <n v="137"/>
    <n v="148"/>
    <n v="2132"/>
    <n v="7916"/>
    <s v="G"/>
    <s v="G"/>
    <s v=""/>
    <s v=""/>
    <n v="12"/>
    <n v="3521"/>
    <x v="2"/>
    <s v="TRIO PLAZA-MAGELANG"/>
    <s v="NOT-IM68"/>
    <s v="NOTEBOOK GLITTER JT 7050-19"/>
    <s v="ADA"/>
    <s v="12"/>
    <s v="PCS"/>
    <s v="7916"/>
    <s v=""/>
    <s v=""/>
    <x v="1"/>
    <d v="2024-08-27T00:00:00"/>
    <x v="0"/>
    <s v=""/>
    <m/>
    <n v="7916"/>
    <n v="94992"/>
    <s v="G3521"/>
    <n v="0"/>
    <e v="#N/A"/>
    <x v="134"/>
    <x v="134"/>
    <m/>
  </r>
  <r>
    <n v="138"/>
    <n v="148"/>
    <n v="2086"/>
    <n v="25500"/>
    <s v="G"/>
    <s v="G"/>
    <s v=""/>
    <s v=""/>
    <n v="6"/>
    <n v="3521"/>
    <x v="2"/>
    <s v="TRIO PLAZA-MAGELANG"/>
    <s v="NOT-IM19"/>
    <s v="NOTEBOOK B0200 (A5）"/>
    <s v="ADA"/>
    <s v="6"/>
    <s v="PCS"/>
    <s v="25500"/>
    <s v=""/>
    <s v=""/>
    <x v="1"/>
    <d v="2024-08-27T00:00:00"/>
    <x v="0"/>
    <s v=""/>
    <m/>
    <n v="25500"/>
    <n v="153000"/>
    <s v="G3521"/>
    <n v="0"/>
    <e v="#N/A"/>
    <x v="135"/>
    <x v="135"/>
    <m/>
  </r>
  <r>
    <n v="139"/>
    <n v="148"/>
    <n v="2628"/>
    <n v="8500"/>
    <s v="G"/>
    <s v="G"/>
    <s v=""/>
    <s v=""/>
    <n v="12"/>
    <n v="3521"/>
    <x v="2"/>
    <s v="TRIO PLAZA-MAGELANG"/>
    <s v="POS-TF14"/>
    <s v="STICK NOTE TF 654-8C-M"/>
    <s v="ADA"/>
    <s v="12"/>
    <s v="PCS"/>
    <s v="8500"/>
    <s v=""/>
    <s v=""/>
    <x v="1"/>
    <d v="2024-08-27T00:00:00"/>
    <x v="0"/>
    <s v=""/>
    <m/>
    <n v="8500"/>
    <n v="102000"/>
    <s v="G3521"/>
    <n v="0"/>
    <e v="#N/A"/>
    <x v="136"/>
    <x v="136"/>
    <m/>
  </r>
  <r>
    <n v="140"/>
    <n v="148"/>
    <n v="2640"/>
    <n v="10416"/>
    <s v="G"/>
    <s v="G"/>
    <s v=""/>
    <s v=""/>
    <n v="12"/>
    <n v="3521"/>
    <x v="2"/>
    <s v="TRIO PLAZA-MAGELANG"/>
    <s v="PUN-IM2"/>
    <s v="PUNCH 3011"/>
    <s v="ADA"/>
    <s v="12"/>
    <s v="PCS"/>
    <s v="10416"/>
    <s v=""/>
    <s v=""/>
    <x v="1"/>
    <d v="2024-08-26T00:00:00"/>
    <x v="0"/>
    <s v=""/>
    <m/>
    <n v="10416"/>
    <n v="124992"/>
    <s v="G3521"/>
    <n v="0"/>
    <e v="#N/A"/>
    <x v="137"/>
    <x v="137"/>
    <m/>
  </r>
  <r>
    <n v="141"/>
    <n v="148"/>
    <n v="1570"/>
    <n v="50000"/>
    <s v="G"/>
    <s v="G"/>
    <s v=""/>
    <s v=""/>
    <n v="1"/>
    <n v="3521"/>
    <x v="2"/>
    <s v="TRIO PLAZA-MAGELANG"/>
    <s v="LEM-WM2"/>
    <s v="LEM BAKAR STIK 7X30 WOMY PUTIH K"/>
    <s v="ADA"/>
    <s v="1"/>
    <s v="PAK"/>
    <s v="50000"/>
    <s v=""/>
    <s v=""/>
    <x v="1"/>
    <d v="2024-08-26T00:00:00"/>
    <x v="0"/>
    <s v=""/>
    <m/>
    <n v="50000"/>
    <n v="50000"/>
    <s v="G3521"/>
    <n v="0"/>
    <e v="#N/A"/>
    <x v="138"/>
    <x v="138"/>
    <m/>
  </r>
  <r>
    <n v="142"/>
    <n v="148"/>
    <n v="130"/>
    <n v="140000"/>
    <s v="G"/>
    <s v="G"/>
    <s v=""/>
    <s v=""/>
    <n v="1"/>
    <n v="3521"/>
    <x v="2"/>
    <s v="TRIO PLAZA-MAGELANG"/>
    <s v="ASA-IM67"/>
    <s v="ASAHAN TOPLES DY-347 GIGI (1 TOP=80 PCS)"/>
    <s v="ADA"/>
    <s v="1"/>
    <s v="TOP"/>
    <s v="140000"/>
    <s v=""/>
    <s v=""/>
    <x v="1"/>
    <d v="2024-08-26T00:00:00"/>
    <x v="0"/>
    <s v=""/>
    <m/>
    <n v="140000"/>
    <n v="140000"/>
    <s v="G3521"/>
    <n v="0"/>
    <e v="#N/A"/>
    <x v="139"/>
    <x v="139"/>
    <m/>
  </r>
  <r>
    <n v="143"/>
    <n v="148"/>
    <n v="83"/>
    <n v="70000"/>
    <s v="G"/>
    <s v="G"/>
    <s v=""/>
    <s v=""/>
    <n v="1"/>
    <n v="3521"/>
    <x v="2"/>
    <s v="TRIO PLAZA-MAGELANG"/>
    <s v="ASA-IM8"/>
    <s v="ASAHAN TOPLES 8817 UNICORN (1 TOP=40 PCS)"/>
    <s v="ADA"/>
    <s v="1"/>
    <s v="TOP"/>
    <s v="70000"/>
    <s v=""/>
    <s v=""/>
    <x v="1"/>
    <d v="2024-08-26T00:00:00"/>
    <x v="0"/>
    <s v=""/>
    <m/>
    <n v="70000"/>
    <n v="70000"/>
    <s v="G3521"/>
    <n v="0"/>
    <e v="#N/A"/>
    <x v="140"/>
    <x v="140"/>
    <m/>
  </r>
  <r>
    <n v="144"/>
    <n v="148"/>
    <n v="204"/>
    <n v="29750"/>
    <s v="G"/>
    <s v="G"/>
    <s v=""/>
    <s v=""/>
    <n v="1"/>
    <n v="3521"/>
    <x v="2"/>
    <s v="TRIO PLAZA-MAGELANG"/>
    <s v="ASA-NB166"/>
    <s v="ASAHAN TOPLES R-5857 KITTY (1 TOP=17PCS)"/>
    <s v="ADA"/>
    <s v="1"/>
    <s v="TOP"/>
    <s v="29750"/>
    <s v=""/>
    <s v=""/>
    <x v="1"/>
    <d v="2024-08-26T00:00:00"/>
    <x v="0"/>
    <s v=""/>
    <m/>
    <n v="29750"/>
    <n v="29750"/>
    <s v="G3521"/>
    <n v="0"/>
    <e v="#N/A"/>
    <x v="141"/>
    <x v="141"/>
    <m/>
  </r>
  <r>
    <n v="145"/>
    <n v="148"/>
    <n v="931"/>
    <n v="11000"/>
    <s v="G"/>
    <s v="G"/>
    <s v=""/>
    <s v=""/>
    <n v="3"/>
    <n v="3521"/>
    <x v="2"/>
    <s v="TRIO PLAZA-MAGELANG"/>
    <s v="DIS-MC14"/>
    <s v="DISPENSER MICROTOP M 700"/>
    <s v="ADA"/>
    <s v="3"/>
    <s v="PCS"/>
    <s v="11000"/>
    <s v=""/>
    <s v=""/>
    <x v="1"/>
    <d v="2024-08-26T00:00:00"/>
    <x v="0"/>
    <s v=""/>
    <m/>
    <n v="11000"/>
    <n v="33000"/>
    <s v="G3521"/>
    <n v="0"/>
    <e v="#N/A"/>
    <x v="142"/>
    <x v="142"/>
    <m/>
  </r>
  <r>
    <n v="146"/>
    <n v="148"/>
    <n v="2494"/>
    <n v="24000"/>
    <s v="G"/>
    <s v="G"/>
    <s v=""/>
    <s v=""/>
    <n v="12"/>
    <n v="3521"/>
    <x v="2"/>
    <s v="TRIO PLAZA-MAGELANG"/>
    <s v="PCA-IM251"/>
    <s v="PC KODE 3 SUSUN 3D KK-2401"/>
    <s v="ADA"/>
    <s v="12"/>
    <s v="PCS"/>
    <s v="24000"/>
    <s v=""/>
    <s v=""/>
    <x v="1"/>
    <d v="2024-08-26T00:00:00"/>
    <x v="0"/>
    <s v=""/>
    <m/>
    <n v="24000"/>
    <n v="288000"/>
    <s v="G3521"/>
    <n v="0"/>
    <e v="#N/A"/>
    <x v="143"/>
    <x v="143"/>
    <m/>
  </r>
  <r>
    <n v="147"/>
    <n v="148"/>
    <n v="1458"/>
    <n v="24000"/>
    <s v="G"/>
    <s v="G"/>
    <s v=""/>
    <s v=""/>
    <n v="1"/>
    <n v="3521"/>
    <x v="2"/>
    <s v="TRIO PLAZA-MAGELANG"/>
    <s v="KEY-IM2"/>
    <s v="KEY RING K-30 (1 BOX=31 PCS)"/>
    <s v="ADA"/>
    <s v="1"/>
    <s v="BOX"/>
    <s v="24000"/>
    <s v=""/>
    <s v=""/>
    <x v="1"/>
    <d v="2024-08-26T00:00:00"/>
    <x v="0"/>
    <s v=""/>
    <m/>
    <n v="24000"/>
    <n v="24000"/>
    <s v="G3521"/>
    <n v="0"/>
    <e v="#N/A"/>
    <x v="144"/>
    <x v="144"/>
    <m/>
  </r>
  <r>
    <n v="148"/>
    <n v="165"/>
    <n v="2234"/>
    <n v="25000"/>
    <s v="G"/>
    <s v="G"/>
    <s v=""/>
    <s v=""/>
    <n v="6"/>
    <n v="3522"/>
    <x v="2"/>
    <s v="TRIO PLAZA-MAGELANG"/>
    <s v="PAP-IM6"/>
    <s v="PAPAN W/B JL-115"/>
    <s v="ADA"/>
    <s v="6"/>
    <s v="PCS"/>
    <s v="25000"/>
    <s v=""/>
    <s v=""/>
    <x v="1"/>
    <d v="2024-08-26T00:00:00"/>
    <x v="0"/>
    <s v=""/>
    <m/>
    <n v="25000"/>
    <n v="150000"/>
    <s v="G3522"/>
    <n v="0"/>
    <e v="#N/A"/>
    <x v="145"/>
    <x v="145"/>
    <m/>
  </r>
  <r>
    <n v="149"/>
    <n v="165"/>
    <n v="2828"/>
    <n v="90000"/>
    <s v="G"/>
    <s v="G"/>
    <s v=""/>
    <s v=""/>
    <n v="1"/>
    <n v="3522"/>
    <x v="2"/>
    <s v="TRIO PLAZA-MAGELANG"/>
    <s v="TAP-IM11"/>
    <s v="ISOLASI 608"/>
    <s v="ADA"/>
    <s v="1"/>
    <s v="PAK"/>
    <s v="90000"/>
    <s v=""/>
    <s v=""/>
    <x v="1"/>
    <d v="2024-08-26T00:00:00"/>
    <x v="0"/>
    <s v="608-3"/>
    <m/>
    <n v="90000"/>
    <n v="90000"/>
    <s v="G3522"/>
    <n v="0"/>
    <e v="#N/A"/>
    <x v="146"/>
    <x v="146"/>
    <m/>
  </r>
  <r>
    <n v="150"/>
    <n v="165"/>
    <n v="2828"/>
    <n v="90000"/>
    <s v="G"/>
    <s v="G"/>
    <s v=""/>
    <s v=""/>
    <n v="1"/>
    <n v="3522"/>
    <x v="2"/>
    <s v="TRIO PLAZA-MAGELANG"/>
    <s v="TAP-IM11"/>
    <s v="ISOLASI 608"/>
    <s v="ADA"/>
    <s v="1"/>
    <s v="PAK"/>
    <s v="90000"/>
    <s v=""/>
    <s v=""/>
    <x v="1"/>
    <d v="2024-08-26T00:00:00"/>
    <x v="0"/>
    <s v="608-5"/>
    <m/>
    <n v="90000"/>
    <n v="90000"/>
    <s v="G3522"/>
    <n v="0"/>
    <e v="#N/A"/>
    <x v="146"/>
    <x v="146"/>
    <m/>
  </r>
  <r>
    <n v="151"/>
    <n v="165"/>
    <n v="2828"/>
    <n v="90000"/>
    <s v="G"/>
    <s v="G"/>
    <s v=""/>
    <s v=""/>
    <n v="1"/>
    <n v="3522"/>
    <x v="2"/>
    <s v="TRIO PLAZA-MAGELANG"/>
    <s v="TAP-IM11"/>
    <s v="ISOLASI 608"/>
    <s v="ADA"/>
    <s v="1"/>
    <s v="PAK"/>
    <s v="90000"/>
    <s v=""/>
    <s v=""/>
    <x v="1"/>
    <d v="2024-08-26T00:00:00"/>
    <x v="0"/>
    <s v="608-4"/>
    <m/>
    <n v="90000"/>
    <n v="90000"/>
    <s v="G3522"/>
    <n v="0"/>
    <e v="#N/A"/>
    <x v="146"/>
    <x v="146"/>
    <m/>
  </r>
  <r>
    <n v="152"/>
    <n v="165"/>
    <n v="2828"/>
    <n v="90000"/>
    <s v="G"/>
    <s v="G"/>
    <s v=""/>
    <s v=""/>
    <n v="1"/>
    <n v="3522"/>
    <x v="2"/>
    <s v="TRIO PLAZA-MAGELANG"/>
    <s v="TAP-IM11"/>
    <s v="ISOLASI 608"/>
    <s v="ADA"/>
    <s v="1"/>
    <s v="PAK"/>
    <s v="90000"/>
    <s v=""/>
    <s v=""/>
    <x v="1"/>
    <d v="2024-08-26T00:00:00"/>
    <x v="0"/>
    <s v="608-2"/>
    <m/>
    <n v="90000"/>
    <n v="90000"/>
    <s v="G3522"/>
    <n v="0"/>
    <e v="#N/A"/>
    <x v="146"/>
    <x v="146"/>
    <m/>
  </r>
  <r>
    <n v="153"/>
    <n v="165"/>
    <n v="2828"/>
    <n v="90000"/>
    <s v="G"/>
    <s v="G"/>
    <s v=""/>
    <s v=""/>
    <n v="1"/>
    <n v="3522"/>
    <x v="2"/>
    <s v="TRIO PLAZA-MAGELANG"/>
    <s v="TAP-IM11"/>
    <s v="ISOLASI 608"/>
    <s v="ADA"/>
    <s v="1"/>
    <s v="PAK"/>
    <s v="90000"/>
    <s v=""/>
    <s v=""/>
    <x v="1"/>
    <d v="2024-08-26T00:00:00"/>
    <x v="0"/>
    <s v="608-9"/>
    <m/>
    <n v="90000"/>
    <n v="90000"/>
    <s v="G3522"/>
    <n v="0"/>
    <e v="#N/A"/>
    <x v="146"/>
    <x v="146"/>
    <m/>
  </r>
  <r>
    <n v="154"/>
    <n v="165"/>
    <n v="80"/>
    <n v="75000"/>
    <s v="G"/>
    <s v="G"/>
    <s v=""/>
    <s v=""/>
    <n v="1"/>
    <n v="3522"/>
    <x v="2"/>
    <s v="TRIO PLAZA-MAGELANG"/>
    <s v="ASA-NB5"/>
    <s v="ASAHAN TOPLES 158 SANRIO (1 TOP=36 PCS)"/>
    <s v="ADA"/>
    <s v="1"/>
    <s v="TOP"/>
    <s v="75000"/>
    <s v=""/>
    <s v=""/>
    <x v="1"/>
    <d v="2024-08-26T00:00:00"/>
    <x v="0"/>
    <s v=""/>
    <m/>
    <n v="75000"/>
    <n v="75000"/>
    <s v="G3522"/>
    <n v="0"/>
    <e v="#N/A"/>
    <x v="147"/>
    <x v="147"/>
    <m/>
  </r>
  <r>
    <n v="155"/>
    <n v="165"/>
    <n v="81"/>
    <n v="100000"/>
    <s v="G"/>
    <s v="G"/>
    <s v=""/>
    <s v=""/>
    <n v="1"/>
    <n v="3522"/>
    <x v="2"/>
    <s v="TRIO PLAZA-MAGELANG"/>
    <s v="ASA-NB6"/>
    <s v="ASAHAN TOPLES 623 KUROMI (1 TOP=52 PCS)"/>
    <s v="ADA"/>
    <s v="1"/>
    <s v="TOP"/>
    <s v="100000"/>
    <s v=""/>
    <s v=""/>
    <x v="1"/>
    <d v="2024-08-26T00:00:00"/>
    <x v="0"/>
    <s v=""/>
    <m/>
    <n v="100000"/>
    <n v="100000"/>
    <s v="G3522"/>
    <n v="0"/>
    <e v="#N/A"/>
    <x v="148"/>
    <x v="148"/>
    <m/>
  </r>
  <r>
    <n v="156"/>
    <n v="165"/>
    <n v="2247"/>
    <n v="26500"/>
    <s v="G"/>
    <s v="G"/>
    <s v=""/>
    <s v=""/>
    <n v="12"/>
    <n v="3522"/>
    <x v="2"/>
    <s v="TRIO PLAZA-MAGELANG"/>
    <s v="PCA-XL6"/>
    <s v="PENCIL CASE XLG BD814"/>
    <s v="ADA"/>
    <s v="12"/>
    <s v="PCS"/>
    <s v="26500"/>
    <s v=""/>
    <s v=""/>
    <x v="1"/>
    <d v="2024-08-26T00:00:00"/>
    <x v="0"/>
    <s v=""/>
    <m/>
    <n v="26500"/>
    <n v="318000"/>
    <s v="G3522"/>
    <n v="0"/>
    <e v="#N/A"/>
    <x v="149"/>
    <x v="149"/>
    <m/>
  </r>
  <r>
    <n v="157"/>
    <n v="165"/>
    <n v="2249"/>
    <n v="27000"/>
    <s v="G"/>
    <s v="G"/>
    <s v=""/>
    <s v=""/>
    <n v="12"/>
    <n v="3522"/>
    <x v="2"/>
    <s v="TRIO PLAZA-MAGELANG"/>
    <s v="PCA-XL8"/>
    <s v="PENCIL CASE XLG BD838"/>
    <s v="ADA"/>
    <s v="12"/>
    <s v="PCS"/>
    <s v="27000"/>
    <s v=""/>
    <s v=""/>
    <x v="1"/>
    <d v="2024-08-26T00:00:00"/>
    <x v="0"/>
    <s v=""/>
    <m/>
    <n v="27000"/>
    <n v="324000"/>
    <s v="G3522"/>
    <n v="0"/>
    <e v="#N/A"/>
    <x v="150"/>
    <x v="150"/>
    <m/>
  </r>
  <r>
    <n v="158"/>
    <n v="165"/>
    <n v="2482"/>
    <n v="13500"/>
    <s v="G"/>
    <s v="G"/>
    <s v=""/>
    <s v=""/>
    <n v="3"/>
    <n v="3522"/>
    <x v="2"/>
    <s v="TRIO PLAZA-MAGELANG"/>
    <s v="PCA-XL250"/>
    <s v="P CASE XLG BD 331-23"/>
    <s v="ADA"/>
    <s v="3"/>
    <s v="PCS"/>
    <s v="13500"/>
    <s v=""/>
    <s v=""/>
    <x v="1"/>
    <d v="2024-08-26T00:00:00"/>
    <x v="0"/>
    <s v=""/>
    <m/>
    <n v="13500"/>
    <n v="40500"/>
    <s v="G3522"/>
    <n v="0"/>
    <e v="#N/A"/>
    <x v="151"/>
    <x v="151"/>
    <m/>
  </r>
  <r>
    <n v="159"/>
    <n v="165"/>
    <n v="2246"/>
    <n v="26500"/>
    <s v="G"/>
    <s v="G"/>
    <s v=""/>
    <s v=""/>
    <n v="3"/>
    <n v="3522"/>
    <x v="2"/>
    <s v="TRIO PLAZA-MAGELANG"/>
    <s v="PCA-XL5"/>
    <s v="PENCIL CASE XLG BD786"/>
    <s v="ADA"/>
    <s v="3"/>
    <s v="PCS"/>
    <s v="26500"/>
    <s v=""/>
    <s v=""/>
    <x v="1"/>
    <d v="2024-08-26T00:00:00"/>
    <x v="0"/>
    <s v=""/>
    <m/>
    <n v="26500"/>
    <n v="79500"/>
    <s v="G3522"/>
    <n v="0"/>
    <e v="#N/A"/>
    <x v="152"/>
    <x v="152"/>
    <m/>
  </r>
  <r>
    <n v="160"/>
    <n v="165"/>
    <n v="2434"/>
    <n v="9166"/>
    <s v="G"/>
    <s v="G"/>
    <s v=""/>
    <s v=""/>
    <n v="12"/>
    <n v="3522"/>
    <x v="2"/>
    <s v="TRIO PLAZA-MAGELANG"/>
    <s v="PCA-NB195"/>
    <s v="PC 6675 2 ZIPPER MIX TANPA MIKA"/>
    <s v="ADA"/>
    <s v="12"/>
    <s v="PCS"/>
    <s v="9166"/>
    <s v=""/>
    <s v=""/>
    <x v="1"/>
    <d v="2024-08-26T00:00:00"/>
    <x v="0"/>
    <s v=""/>
    <m/>
    <n v="9166"/>
    <n v="109992"/>
    <s v="G3522"/>
    <n v="0"/>
    <e v="#N/A"/>
    <x v="153"/>
    <x v="153"/>
    <m/>
  </r>
  <r>
    <n v="161"/>
    <n v="165"/>
    <n v="2479"/>
    <n v="19500"/>
    <s v="G"/>
    <s v="G"/>
    <s v=""/>
    <s v=""/>
    <n v="12"/>
    <n v="3522"/>
    <x v="2"/>
    <s v="TRIO PLAZA-MAGELANG"/>
    <s v="PCA-XL247"/>
    <s v="P CASE XLG BD 194-26"/>
    <s v="ADA"/>
    <s v="12"/>
    <s v="PCS"/>
    <s v="19500"/>
    <s v=""/>
    <s v=""/>
    <x v="1"/>
    <d v="2024-08-26T00:00:00"/>
    <x v="0"/>
    <s v=""/>
    <m/>
    <n v="19500"/>
    <n v="234000"/>
    <s v="G3522"/>
    <n v="0"/>
    <e v="#N/A"/>
    <x v="154"/>
    <x v="154"/>
    <m/>
  </r>
  <r>
    <n v="162"/>
    <n v="165"/>
    <n v="2367"/>
    <n v="22500"/>
    <s v="G"/>
    <s v="G"/>
    <s v=""/>
    <s v=""/>
    <n v="2"/>
    <n v="3522"/>
    <x v="2"/>
    <s v="TRIO PLAZA-MAGELANG"/>
    <s v="PCA-NB127"/>
    <s v="PENCIL CASE MIKA RAKITAN SQ-803"/>
    <s v="ADA"/>
    <s v="2"/>
    <s v="LSN"/>
    <s v="22500"/>
    <s v=""/>
    <s v=""/>
    <x v="1"/>
    <d v="2024-08-26T00:00:00"/>
    <x v="0"/>
    <s v=""/>
    <m/>
    <n v="22500"/>
    <n v="45000"/>
    <s v="G3522"/>
    <n v="0"/>
    <e v="#N/A"/>
    <x v="155"/>
    <x v="155"/>
    <m/>
  </r>
  <r>
    <n v="163"/>
    <n v="165"/>
    <s v=""/>
    <n v="2083"/>
    <s v="G"/>
    <s v="G"/>
    <s v=""/>
    <s v=""/>
    <n v="12"/>
    <n v="3522"/>
    <x v="2"/>
    <s v="TRIO PLAZA-MAGELANG"/>
    <s v=""/>
    <s v="DISPENSER KUROMI"/>
    <s v="TIDAK ADA"/>
    <s v="12"/>
    <s v="PCS"/>
    <s v="2083"/>
    <s v=""/>
    <s v=""/>
    <x v="1"/>
    <d v="2024-08-26T00:00:00"/>
    <x v="0"/>
    <s v=""/>
    <m/>
    <n v="2083"/>
    <n v="24996"/>
    <s v="G3522"/>
    <n v="0"/>
    <e v="#N/A"/>
    <x v="156"/>
    <x v="156"/>
    <m/>
  </r>
  <r>
    <n v="164"/>
    <n v="182"/>
    <n v="2177"/>
    <n v="9166"/>
    <s v="G"/>
    <s v="G"/>
    <s v=""/>
    <s v=""/>
    <n v="6"/>
    <n v="3523"/>
    <x v="2"/>
    <s v="TRIO PLAZA-MAGELANG"/>
    <s v="NOT-NB115"/>
    <s v="NOTEBOOK AA0920-3 (0929)"/>
    <s v="ADA"/>
    <s v="6"/>
    <s v="PCS"/>
    <s v="9166"/>
    <s v=""/>
    <s v=""/>
    <x v="1"/>
    <d v="2024-08-27T00:00:00"/>
    <x v="0"/>
    <s v=""/>
    <m/>
    <n v="9166"/>
    <n v="54996"/>
    <s v="G3523"/>
    <n v="0"/>
    <e v="#N/A"/>
    <x v="157"/>
    <x v="157"/>
    <m/>
  </r>
  <r>
    <n v="165"/>
    <n v="182"/>
    <n v="528"/>
    <n v="21000"/>
    <s v="G"/>
    <s v="G"/>
    <s v=""/>
    <s v=""/>
    <n v="1"/>
    <n v="3523"/>
    <x v="2"/>
    <s v="TRIO PLAZA-MAGELANG"/>
    <s v="BOL-ZI173"/>
    <s v="BP GEL ZHIXIN G 3161"/>
    <s v="ADA"/>
    <s v="1"/>
    <s v="LSN"/>
    <s v="21000"/>
    <s v=""/>
    <s v=""/>
    <x v="1"/>
    <d v="2024-08-26T00:00:00"/>
    <x v="0"/>
    <s v=""/>
    <m/>
    <n v="21000"/>
    <n v="21000"/>
    <s v="G3523"/>
    <n v="0"/>
    <e v="#N/A"/>
    <x v="158"/>
    <x v="158"/>
    <m/>
  </r>
  <r>
    <n v="166"/>
    <n v="185"/>
    <n v="62"/>
    <n v="11000"/>
    <s v="E"/>
    <s v="V"/>
    <s v=""/>
    <s v=""/>
    <n v="84"/>
    <n v="3457"/>
    <x v="5"/>
    <s v="ARIA-PONOROGO"/>
    <s v="AGE-NB13"/>
    <s v="AGENDA PRO DELUXE PC-121 WK KECIL"/>
    <s v="ADA"/>
    <s v="84"/>
    <s v="PCS"/>
    <s v="11000"/>
    <s v=""/>
    <s v=""/>
    <x v="1"/>
    <s v=""/>
    <x v="0"/>
    <s v=""/>
    <m/>
    <n v="11000"/>
    <n v="924000"/>
    <s v="V3457"/>
    <n v="0"/>
    <e v="#N/A"/>
    <x v="159"/>
    <x v="159"/>
    <m/>
  </r>
  <r>
    <n v="167"/>
    <n v="185"/>
    <n v="69"/>
    <n v="11000"/>
    <s v="E"/>
    <s v="V"/>
    <s v=""/>
    <s v=""/>
    <n v="84"/>
    <n v="3457"/>
    <x v="5"/>
    <s v="ARIA-PONOROGO"/>
    <s v="AGE-NB20"/>
    <s v="AGENDA 50K BC-511 (35-50)"/>
    <s v="ADA"/>
    <s v="84"/>
    <s v="PCS"/>
    <s v="11000"/>
    <s v=""/>
    <s v=""/>
    <x v="1"/>
    <s v=""/>
    <x v="0"/>
    <s v=""/>
    <m/>
    <n v="11000"/>
    <n v="924000"/>
    <s v="V3457"/>
    <n v="0"/>
    <e v="#N/A"/>
    <x v="160"/>
    <x v="160"/>
    <m/>
  </r>
  <r>
    <n v="168"/>
    <n v="185"/>
    <n v="2079"/>
    <n v="18000"/>
    <s v="E"/>
    <s v="V"/>
    <s v=""/>
    <s v=""/>
    <n v="9"/>
    <n v="3457"/>
    <x v="5"/>
    <s v="ARIA-PONOROGO"/>
    <s v="NOT-NB2"/>
    <s v="NOTEBOOK XQ-3223"/>
    <s v="ADA"/>
    <s v="9"/>
    <s v="PCS"/>
    <s v="18000"/>
    <s v=""/>
    <s v=""/>
    <x v="1"/>
    <s v=""/>
    <x v="0"/>
    <s v=""/>
    <m/>
    <n v="18000"/>
    <n v="162000"/>
    <s v="V3457"/>
    <n v="0"/>
    <e v="#N/A"/>
    <x v="161"/>
    <x v="161"/>
    <m/>
  </r>
  <r>
    <n v="169"/>
    <n v="185"/>
    <n v="2864"/>
    <n v="100000"/>
    <s v="E"/>
    <s v="V"/>
    <n v="0.15"/>
    <s v=""/>
    <n v="6"/>
    <n v="3457"/>
    <x v="5"/>
    <s v="ARIA-PONOROGO"/>
    <s v="TAS-IM36"/>
    <s v="TAS GB-M WARNA-WARNI"/>
    <s v="ADA"/>
    <s v="6"/>
    <s v="LSN"/>
    <s v="100000"/>
    <s v="0.15"/>
    <s v=""/>
    <x v="1"/>
    <s v=""/>
    <x v="0"/>
    <s v=""/>
    <m/>
    <n v="15000"/>
    <n v="90000"/>
    <s v="V3457"/>
    <n v="0"/>
    <e v="#N/A"/>
    <x v="162"/>
    <x v="162"/>
    <m/>
  </r>
  <r>
    <n v="170"/>
    <n v="185"/>
    <n v="2864"/>
    <n v="100000"/>
    <s v="E"/>
    <s v="V"/>
    <n v="0.15"/>
    <s v=""/>
    <n v="6"/>
    <n v="3457"/>
    <x v="5"/>
    <s v="ARIA-PONOROGO"/>
    <s v="TAS-IM36"/>
    <s v="TAS GB-M WARNA-WARNI"/>
    <s v="ADA"/>
    <s v="6"/>
    <s v="LSN"/>
    <s v="100000"/>
    <s v="0.15"/>
    <s v=""/>
    <x v="1"/>
    <s v=""/>
    <x v="0"/>
    <s v=""/>
    <m/>
    <n v="15000"/>
    <n v="90000"/>
    <s v="V3457"/>
    <n v="0"/>
    <e v="#N/A"/>
    <x v="162"/>
    <x v="162"/>
    <m/>
  </r>
  <r>
    <n v="171"/>
    <n v="185"/>
    <n v="2864"/>
    <n v="100000"/>
    <s v="E"/>
    <s v="V"/>
    <n v="0.15"/>
    <s v=""/>
    <n v="6"/>
    <n v="3457"/>
    <x v="5"/>
    <s v="ARIA-PONOROGO"/>
    <s v="TAS-IM36"/>
    <s v="TAS GB-M WARNA-WARNI"/>
    <s v="ADA"/>
    <s v="6"/>
    <s v="LSN"/>
    <s v="100000"/>
    <s v="0.15"/>
    <s v=""/>
    <x v="1"/>
    <s v=""/>
    <x v="0"/>
    <s v=""/>
    <m/>
    <n v="15000"/>
    <n v="90000"/>
    <s v="V3457"/>
    <n v="0"/>
    <e v="#N/A"/>
    <x v="162"/>
    <x v="162"/>
    <m/>
  </r>
  <r>
    <n v="172"/>
    <n v="185"/>
    <n v="2862"/>
    <n v="60000"/>
    <s v="E"/>
    <s v="V"/>
    <n v="0.15"/>
    <s v=""/>
    <n v="6"/>
    <n v="3457"/>
    <x v="5"/>
    <s v="ARIA-PONOROGO"/>
    <s v="TAS-IM39"/>
    <s v="TAS GB-S WARNA-WARNI"/>
    <s v="ADA"/>
    <s v="6"/>
    <s v="LSN"/>
    <s v="60000"/>
    <s v="0.15"/>
    <s v=""/>
    <x v="1"/>
    <s v=""/>
    <x v="0"/>
    <s v=""/>
    <m/>
    <n v="9000"/>
    <n v="54000"/>
    <s v="V3457"/>
    <n v="0"/>
    <e v="#N/A"/>
    <x v="163"/>
    <x v="163"/>
    <m/>
  </r>
  <r>
    <n v="173"/>
    <n v="185"/>
    <n v="2862"/>
    <n v="60000"/>
    <s v="E"/>
    <s v="V"/>
    <n v="0.15"/>
    <s v=""/>
    <n v="6"/>
    <n v="3457"/>
    <x v="5"/>
    <s v="ARIA-PONOROGO"/>
    <s v="TAS-IM39"/>
    <s v="TAS GB-S WARNA-WARNI"/>
    <s v="ADA"/>
    <s v="6"/>
    <s v="LSN"/>
    <s v="60000"/>
    <s v="0.15"/>
    <s v=""/>
    <x v="1"/>
    <s v=""/>
    <x v="0"/>
    <s v=""/>
    <m/>
    <n v="9000"/>
    <n v="54000"/>
    <s v="V3457"/>
    <n v="0"/>
    <e v="#N/A"/>
    <x v="163"/>
    <x v="163"/>
    <m/>
  </r>
  <r>
    <n v="174"/>
    <n v="185"/>
    <n v="2920"/>
    <n v="125000"/>
    <s v="E"/>
    <s v="V"/>
    <n v="0.15"/>
    <s v=""/>
    <n v="7"/>
    <n v="3457"/>
    <x v="5"/>
    <s v="ARIA-PONOROGO"/>
    <s v="TAS-IM95"/>
    <s v="TAS TIDUR GGH-L (6 MOTIF)"/>
    <s v="ADA"/>
    <s v="7"/>
    <s v="LSN"/>
    <s v="125000"/>
    <s v="0.15"/>
    <s v=""/>
    <x v="1"/>
    <s v=""/>
    <x v="0"/>
    <s v=""/>
    <m/>
    <n v="18750"/>
    <n v="131250"/>
    <s v="V3457"/>
    <n v="0"/>
    <e v="#N/A"/>
    <x v="164"/>
    <x v="164"/>
    <m/>
  </r>
  <r>
    <n v="175"/>
    <n v="185"/>
    <n v="2920"/>
    <n v="125000"/>
    <s v="E"/>
    <s v="V"/>
    <n v="0.15"/>
    <s v=""/>
    <n v="6"/>
    <n v="3457"/>
    <x v="5"/>
    <s v="ARIA-PONOROGO"/>
    <s v="TAS-IM95"/>
    <s v="TAS TIDUR GGH-L (6 MOTIF)"/>
    <s v="ADA"/>
    <s v="6"/>
    <s v="LSN"/>
    <s v="125000"/>
    <s v="0.15"/>
    <s v=""/>
    <x v="1"/>
    <s v=""/>
    <x v="0"/>
    <s v=""/>
    <m/>
    <n v="18750"/>
    <n v="112500"/>
    <s v="V3457"/>
    <n v="0"/>
    <e v="#N/A"/>
    <x v="164"/>
    <x v="164"/>
    <m/>
  </r>
  <r>
    <n v="176"/>
    <n v="185"/>
    <n v="2920"/>
    <n v="125000"/>
    <s v="E"/>
    <s v="V"/>
    <n v="0.15"/>
    <s v=""/>
    <n v="7"/>
    <n v="3457"/>
    <x v="5"/>
    <s v="ARIA-PONOROGO"/>
    <s v="TAS-IM95"/>
    <s v="TAS TIDUR GGH-L (6 MOTIF)"/>
    <s v="ADA"/>
    <s v="7"/>
    <s v="LSN"/>
    <s v="125000"/>
    <s v="0.15"/>
    <s v=""/>
    <x v="1"/>
    <s v=""/>
    <x v="0"/>
    <s v=""/>
    <m/>
    <n v="18750"/>
    <n v="131250"/>
    <s v="V3457"/>
    <n v="0"/>
    <e v="#N/A"/>
    <x v="164"/>
    <x v="164"/>
    <m/>
  </r>
  <r>
    <n v="177"/>
    <n v="185"/>
    <n v="2919"/>
    <n v="100000"/>
    <s v="E"/>
    <s v="V"/>
    <n v="0.15"/>
    <s v=""/>
    <n v="7"/>
    <n v="3457"/>
    <x v="5"/>
    <s v="ARIA-PONOROGO"/>
    <s v="TAS-IM94"/>
    <s v="TAS TIDUR GGH-M (6 MOTIF)"/>
    <s v="ADA"/>
    <s v="7"/>
    <s v="LSN"/>
    <s v="100000"/>
    <s v="0.15"/>
    <s v=""/>
    <x v="1"/>
    <s v=""/>
    <x v="0"/>
    <s v=""/>
    <m/>
    <n v="15000"/>
    <n v="105000"/>
    <s v="V3457"/>
    <n v="0"/>
    <e v="#N/A"/>
    <x v="165"/>
    <x v="165"/>
    <m/>
  </r>
  <r>
    <n v="178"/>
    <n v="185"/>
    <n v="2919"/>
    <n v="100000"/>
    <s v="E"/>
    <s v="V"/>
    <n v="0.15"/>
    <s v=""/>
    <n v="4"/>
    <n v="3457"/>
    <x v="5"/>
    <s v="ARIA-PONOROGO"/>
    <s v="TAS-IM94"/>
    <s v="TAS TIDUR GGH-M (6 MOTIF)"/>
    <s v="ADA"/>
    <s v="4"/>
    <s v="LSN"/>
    <s v="100000"/>
    <s v="0.15"/>
    <s v=""/>
    <x v="1"/>
    <s v=""/>
    <x v="0"/>
    <s v=""/>
    <m/>
    <n v="15000"/>
    <n v="60000"/>
    <s v="V3457"/>
    <n v="0"/>
    <e v="#N/A"/>
    <x v="165"/>
    <x v="165"/>
    <m/>
  </r>
  <r>
    <n v="179"/>
    <n v="199"/>
    <s v=""/>
    <n v="75000"/>
    <s v="E"/>
    <s v="V"/>
    <s v=""/>
    <s v=""/>
    <n v="3"/>
    <n v="3458"/>
    <x v="5"/>
    <s v="ARIA-PONOROGO"/>
    <s v=""/>
    <s v="KACA PEMBESAR TF BIASA 50"/>
    <s v="TIDAK ADA"/>
    <s v="3"/>
    <s v="LSN"/>
    <s v="75000"/>
    <s v=""/>
    <s v=""/>
    <x v="1"/>
    <s v=""/>
    <x v="0"/>
    <s v=""/>
    <m/>
    <n v="75000"/>
    <n v="225000"/>
    <s v="V3458"/>
    <n v="0"/>
    <e v="#N/A"/>
    <x v="166"/>
    <x v="166"/>
    <m/>
  </r>
  <r>
    <n v="180"/>
    <n v="199"/>
    <s v=""/>
    <n v="85000"/>
    <s v="E"/>
    <s v="V"/>
    <s v=""/>
    <s v=""/>
    <n v="3"/>
    <n v="3458"/>
    <x v="5"/>
    <s v="ARIA-PONOROGO"/>
    <s v=""/>
    <s v="KACA PEMBESAR TF BIASA 60"/>
    <s v="TIDAK ADA"/>
    <s v="3"/>
    <s v="LSN"/>
    <s v="85000"/>
    <s v=""/>
    <s v=""/>
    <x v="1"/>
    <s v=""/>
    <x v="0"/>
    <s v=""/>
    <m/>
    <n v="85000"/>
    <n v="255000"/>
    <s v="V3458"/>
    <n v="0"/>
    <e v="#N/A"/>
    <x v="167"/>
    <x v="167"/>
    <m/>
  </r>
  <r>
    <n v="181"/>
    <n v="199"/>
    <s v=""/>
    <n v="60000"/>
    <s v="E"/>
    <s v="V"/>
    <s v=""/>
    <s v=""/>
    <n v="3"/>
    <n v="3458"/>
    <x v="5"/>
    <s v="ARIA-PONOROGO"/>
    <s v=""/>
    <s v="MAGNET 025/ 034"/>
    <s v="TIDAK ADA"/>
    <s v="3"/>
    <s v="LSN"/>
    <s v="60000"/>
    <s v=""/>
    <s v=""/>
    <x v="1"/>
    <s v=""/>
    <x v="0"/>
    <s v=""/>
    <m/>
    <n v="60000"/>
    <n v="180000"/>
    <s v="V3458"/>
    <n v="0"/>
    <e v="#N/A"/>
    <x v="168"/>
    <x v="168"/>
    <m/>
  </r>
  <r>
    <n v="182"/>
    <n v="199"/>
    <n v="1666"/>
    <n v="170000"/>
    <s v="E"/>
    <s v="V"/>
    <s v=""/>
    <s v=""/>
    <n v="3"/>
    <n v="3458"/>
    <x v="5"/>
    <s v="ARIA-PONOROGO"/>
    <s v="MAG-IM18"/>
    <s v="MAGNET 8011-6"/>
    <s v="ADA"/>
    <s v="3"/>
    <s v="LSN"/>
    <s v="170000"/>
    <s v=""/>
    <s v=""/>
    <x v="1"/>
    <s v=""/>
    <x v="0"/>
    <s v=""/>
    <m/>
    <n v="170000"/>
    <n v="510000"/>
    <s v="V3458"/>
    <n v="0"/>
    <e v="#N/A"/>
    <x v="169"/>
    <x v="169"/>
    <m/>
  </r>
  <r>
    <n v="183"/>
    <n v="199"/>
    <n v="1456"/>
    <n v="3100"/>
    <s v="E"/>
    <s v="V"/>
    <s v=""/>
    <s v=""/>
    <n v="12"/>
    <n v="3458"/>
    <x v="5"/>
    <s v="ARIA-PONOROGO"/>
    <s v="KAW-IM3"/>
    <s v="KAWAT 10CM WARNA"/>
    <s v="ADA"/>
    <s v="12"/>
    <s v="PCS"/>
    <s v="3100"/>
    <s v=""/>
    <s v=""/>
    <x v="1"/>
    <s v=""/>
    <x v="0"/>
    <s v=""/>
    <m/>
    <n v="3100"/>
    <n v="37200"/>
    <s v="V3458"/>
    <n v="0"/>
    <e v="#N/A"/>
    <x v="170"/>
    <x v="170"/>
    <m/>
  </r>
  <r>
    <n v="184"/>
    <n v="199"/>
    <n v="2919"/>
    <n v="100000"/>
    <s v="E"/>
    <s v="V"/>
    <n v="0.15"/>
    <s v=""/>
    <n v="2.75"/>
    <n v="3458"/>
    <x v="5"/>
    <s v="ARIA-PONOROGO"/>
    <s v="TAS-IM94"/>
    <s v="TAS TIDUR GGH-M (6 MOTIF)"/>
    <s v="ADA"/>
    <s v="2.75"/>
    <s v="LSN"/>
    <s v="100000"/>
    <s v="0.15"/>
    <s v=""/>
    <x v="1"/>
    <s v=""/>
    <x v="0"/>
    <s v=""/>
    <m/>
    <n v="15000"/>
    <n v="41250"/>
    <s v="V3458"/>
    <n v="0"/>
    <e v="#N/A"/>
    <x v="165"/>
    <x v="165"/>
    <m/>
  </r>
  <r>
    <n v="185"/>
    <n v="199"/>
    <n v="59"/>
    <n v="25000"/>
    <s v="E"/>
    <s v="V"/>
    <s v=""/>
    <s v=""/>
    <n v="60"/>
    <n v="3458"/>
    <x v="5"/>
    <s v="ARIA-PONOROGO"/>
    <s v="AGE-NB8"/>
    <s v="AGENDA PRO DELUXE PC-122 BESAR"/>
    <s v="ADA"/>
    <s v="60"/>
    <s v="PCS"/>
    <s v="25000"/>
    <s v=""/>
    <s v=""/>
    <x v="1"/>
    <s v=""/>
    <x v="0"/>
    <s v=""/>
    <m/>
    <n v="25000"/>
    <n v="1500000"/>
    <s v="V3458"/>
    <n v="0"/>
    <e v="#N/A"/>
    <x v="171"/>
    <x v="171"/>
    <m/>
  </r>
  <r>
    <n v="186"/>
    <n v="199"/>
    <n v="60"/>
    <n v="22000"/>
    <s v="E"/>
    <s v="V"/>
    <s v=""/>
    <s v=""/>
    <n v="60"/>
    <n v="3458"/>
    <x v="5"/>
    <s v="ARIA-PONOROGO"/>
    <s v="AGE-NB9"/>
    <s v="AGENDA KERJA WK-125"/>
    <s v="ADA"/>
    <s v="60"/>
    <s v="PCS"/>
    <s v="22000"/>
    <s v=""/>
    <s v=""/>
    <x v="1"/>
    <s v=""/>
    <x v="0"/>
    <s v=""/>
    <m/>
    <n v="22000"/>
    <n v="1320000"/>
    <s v="V3458"/>
    <n v="0"/>
    <e v="#N/A"/>
    <x v="172"/>
    <x v="172"/>
    <m/>
  </r>
  <r>
    <n v="187"/>
    <n v="199"/>
    <n v="3281"/>
    <n v="26500"/>
    <s v="E"/>
    <s v="V"/>
    <s v=""/>
    <s v=""/>
    <n v="8"/>
    <n v="3458"/>
    <x v="5"/>
    <s v="ARIA-PONOROGO"/>
    <s v="TIP-IM64"/>
    <s v="TIPEX KERTAS NO. 870"/>
    <s v="ADA"/>
    <s v="8"/>
    <s v="LSN"/>
    <s v="26500"/>
    <s v=""/>
    <s v=""/>
    <x v="1"/>
    <s v=""/>
    <x v="0"/>
    <s v=""/>
    <m/>
    <n v="26500"/>
    <n v="212000"/>
    <s v="V3458"/>
    <n v="0"/>
    <e v="#N/A"/>
    <x v="173"/>
    <x v="173"/>
    <m/>
  </r>
  <r>
    <n v="188"/>
    <n v="199"/>
    <n v="3283"/>
    <n v="45000"/>
    <s v="E"/>
    <s v="V"/>
    <s v=""/>
    <s v=""/>
    <n v="14"/>
    <n v="3458"/>
    <x v="5"/>
    <s v="ARIA-PONOROGO"/>
    <s v="TIP-IM66"/>
    <s v="TIPEX KERTAS NO. 9425"/>
    <s v="ADA"/>
    <s v="14"/>
    <s v="LSN"/>
    <s v="45000"/>
    <s v=""/>
    <s v=""/>
    <x v="1"/>
    <s v=""/>
    <x v="0"/>
    <s v=""/>
    <m/>
    <n v="45000"/>
    <n v="630000"/>
    <s v="V3458"/>
    <n v="0"/>
    <e v="#N/A"/>
    <x v="174"/>
    <x v="174"/>
    <m/>
  </r>
  <r>
    <n v="189"/>
    <n v="199"/>
    <n v="3284"/>
    <n v="45000"/>
    <s v="E"/>
    <s v="V"/>
    <s v=""/>
    <s v=""/>
    <n v="14"/>
    <n v="3458"/>
    <x v="5"/>
    <s v="ARIA-PONOROGO"/>
    <s v="TIP-IM68"/>
    <s v="TIPEX KERTAS NO. 9497"/>
    <s v="ADA"/>
    <s v="14"/>
    <s v="LSN"/>
    <s v="45000"/>
    <s v=""/>
    <s v=""/>
    <x v="1"/>
    <s v=""/>
    <x v="0"/>
    <s v=""/>
    <m/>
    <n v="45000"/>
    <n v="630000"/>
    <s v="V3458"/>
    <n v="0"/>
    <e v="#N/A"/>
    <x v="175"/>
    <x v="175"/>
    <m/>
  </r>
  <r>
    <n v="190"/>
    <n v="199"/>
    <n v="3286"/>
    <n v="45000"/>
    <s v="E"/>
    <s v="V"/>
    <s v=""/>
    <s v=""/>
    <n v="14"/>
    <n v="3458"/>
    <x v="5"/>
    <s v="ARIA-PONOROGO"/>
    <s v="TIP-IM67"/>
    <s v="TIPEX KERTAS NO. 9489"/>
    <s v="ADA"/>
    <s v="14"/>
    <s v="LSN"/>
    <s v="45000"/>
    <s v=""/>
    <s v=""/>
    <x v="1"/>
    <s v=""/>
    <x v="0"/>
    <s v=""/>
    <m/>
    <n v="45000"/>
    <n v="630000"/>
    <s v="V3458"/>
    <n v="0"/>
    <e v="#N/A"/>
    <x v="176"/>
    <x v="176"/>
    <m/>
  </r>
  <r>
    <n v="191"/>
    <n v="199"/>
    <n v="2298"/>
    <n v="12500"/>
    <s v="E"/>
    <s v="V"/>
    <s v=""/>
    <s v=""/>
    <n v="60"/>
    <n v="3458"/>
    <x v="5"/>
    <s v="ARIA-PONOROGO"/>
    <s v="PCA-IM57"/>
    <s v="PENSIL CASE A-207"/>
    <s v="ADA"/>
    <s v="60"/>
    <s v="PCS"/>
    <s v="12500"/>
    <s v=""/>
    <s v=""/>
    <x v="1"/>
    <s v=""/>
    <x v="0"/>
    <s v=""/>
    <m/>
    <n v="12500"/>
    <n v="750000"/>
    <s v="V3458"/>
    <n v="0"/>
    <e v="#N/A"/>
    <x v="177"/>
    <x v="177"/>
    <m/>
  </r>
  <r>
    <n v="192"/>
    <n v="199"/>
    <n v="2339"/>
    <n v="12500"/>
    <s v="E"/>
    <s v="V"/>
    <s v=""/>
    <s v=""/>
    <n v="60"/>
    <n v="3458"/>
    <x v="5"/>
    <s v="ARIA-PONOROGO"/>
    <s v="PCA-IM99"/>
    <s v="PENSIL CASE S-300"/>
    <s v="ADA"/>
    <s v="60"/>
    <s v="PCS"/>
    <s v="12500"/>
    <s v=""/>
    <s v=""/>
    <x v="1"/>
    <s v=""/>
    <x v="0"/>
    <s v=""/>
    <m/>
    <n v="12500"/>
    <n v="750000"/>
    <s v="V3458"/>
    <n v="0"/>
    <e v="#N/A"/>
    <x v="178"/>
    <x v="178"/>
    <m/>
  </r>
  <r>
    <n v="193"/>
    <n v="199"/>
    <n v="367"/>
    <n v="15000"/>
    <s v="E"/>
    <s v="V"/>
    <s v=""/>
    <s v=""/>
    <n v="72"/>
    <n v="3458"/>
    <x v="5"/>
    <s v="ARIA-PONOROGO"/>
    <s v="BIN-MC55"/>
    <s v="BINDERNOTE A5 MICROTOP UN 36 UNIVERSITY"/>
    <s v="ADA"/>
    <s v="72"/>
    <s v="PCS"/>
    <s v="15000"/>
    <s v=""/>
    <s v=""/>
    <x v="1"/>
    <s v=""/>
    <x v="0"/>
    <s v=""/>
    <m/>
    <n v="15000"/>
    <n v="1080000"/>
    <s v="V3458"/>
    <n v="0"/>
    <e v="#N/A"/>
    <x v="179"/>
    <x v="179"/>
    <m/>
  </r>
  <r>
    <n v="194"/>
    <n v="215"/>
    <n v="1087"/>
    <n v="1300"/>
    <s v="E"/>
    <s v="V"/>
    <s v=""/>
    <s v=""/>
    <n v="280"/>
    <n v="3459"/>
    <x v="5"/>
    <s v="ARIA-PONOROGO"/>
    <s v="GAR-IM147"/>
    <s v="GARISAN LIPAT 30CM 6623 (1 BOX=40 PCS)"/>
    <s v="ADA"/>
    <s v="280"/>
    <s v="PCS"/>
    <s v="1300"/>
    <s v=""/>
    <s v=""/>
    <x v="1"/>
    <s v=""/>
    <x v="0"/>
    <s v=""/>
    <m/>
    <n v="1300"/>
    <n v="364000"/>
    <s v="V3459"/>
    <n v="0"/>
    <e v="#N/A"/>
    <x v="180"/>
    <x v="180"/>
    <m/>
  </r>
  <r>
    <n v="195"/>
    <n v="215"/>
    <n v="2235"/>
    <n v="27000"/>
    <s v="E"/>
    <s v="V"/>
    <s v=""/>
    <s v=""/>
    <n v="84"/>
    <n v="3459"/>
    <x v="5"/>
    <s v="ARIA-PONOROGO"/>
    <s v="PAP-IM7"/>
    <s v="PAPAN W/B JL-116"/>
    <s v="ADA"/>
    <s v="84"/>
    <s v="PCS"/>
    <s v="27000"/>
    <s v=""/>
    <s v=""/>
    <x v="1"/>
    <s v=""/>
    <x v="0"/>
    <s v=""/>
    <m/>
    <n v="27000"/>
    <n v="2268000"/>
    <s v="V3459"/>
    <n v="0"/>
    <e v="#N/A"/>
    <x v="181"/>
    <x v="181"/>
    <m/>
  </r>
  <r>
    <n v="196"/>
    <n v="215"/>
    <n v="2234"/>
    <n v="22500"/>
    <s v="E"/>
    <s v="V"/>
    <s v=""/>
    <s v=""/>
    <n v="84"/>
    <n v="3459"/>
    <x v="5"/>
    <s v="ARIA-PONOROGO"/>
    <s v="PAP-IM6"/>
    <s v="PAPAN W/B JL-115"/>
    <s v="ADA"/>
    <s v="84"/>
    <s v="PCS"/>
    <s v="22500"/>
    <s v=""/>
    <s v=""/>
    <x v="1"/>
    <s v=""/>
    <x v="0"/>
    <s v=""/>
    <m/>
    <n v="22500"/>
    <n v="1890000"/>
    <s v="V3459"/>
    <n v="0"/>
    <e v="#N/A"/>
    <x v="182"/>
    <x v="182"/>
    <m/>
  </r>
  <r>
    <n v="197"/>
    <n v="215"/>
    <n v="468"/>
    <n v="234000"/>
    <s v="E"/>
    <s v="V"/>
    <s v=""/>
    <s v=""/>
    <n v="7"/>
    <n v="3459"/>
    <x v="5"/>
    <s v="ARIA-PONOROGO"/>
    <s v="BOL-NB111"/>
    <s v="BP 1006 10W KUROMI (36)"/>
    <s v="ADA"/>
    <s v="7"/>
    <s v="BOX"/>
    <s v="234000"/>
    <s v=""/>
    <s v=""/>
    <x v="1"/>
    <s v=""/>
    <x v="0"/>
    <s v=""/>
    <m/>
    <n v="234000"/>
    <n v="1638000"/>
    <s v="V3459"/>
    <n v="0"/>
    <e v="#N/A"/>
    <x v="183"/>
    <x v="183"/>
    <m/>
  </r>
  <r>
    <n v="198"/>
    <n v="215"/>
    <n v="2741"/>
    <n v="24000"/>
    <s v="E"/>
    <s v="V"/>
    <s v=""/>
    <s v=""/>
    <n v="15"/>
    <n v="3459"/>
    <x v="5"/>
    <s v="ARIA-PONOROGO"/>
    <s v="STB-VO3"/>
    <s v="STABILLO VTRO HL-1203 PASTEL"/>
    <s v="ADA"/>
    <s v="15"/>
    <s v="LSN"/>
    <s v="24000"/>
    <s v=""/>
    <s v=""/>
    <x v="1"/>
    <s v=""/>
    <x v="0"/>
    <s v=""/>
    <m/>
    <n v="24000"/>
    <n v="360000"/>
    <s v="V3459"/>
    <n v="0"/>
    <e v="#N/A"/>
    <x v="184"/>
    <x v="184"/>
    <m/>
  </r>
  <r>
    <n v="199"/>
    <n v="215"/>
    <n v="362"/>
    <n v="13000"/>
    <s v="E"/>
    <s v="V"/>
    <s v=""/>
    <s v=""/>
    <n v="60"/>
    <n v="3459"/>
    <x v="5"/>
    <s v="ARIA-PONOROGO"/>
    <s v="BIN-GS50"/>
    <s v="BINDERNOTE A5 GASTA P 2011 M (METALIK)"/>
    <s v="ADA"/>
    <s v="60"/>
    <s v="PCS"/>
    <s v="13000"/>
    <s v=""/>
    <s v=""/>
    <x v="1"/>
    <s v=""/>
    <x v="0"/>
    <s v=""/>
    <m/>
    <n v="13000"/>
    <n v="780000"/>
    <s v="V3459"/>
    <n v="0"/>
    <e v="#N/A"/>
    <x v="185"/>
    <x v="185"/>
    <m/>
  </r>
  <r>
    <n v="200"/>
    <n v="215"/>
    <n v="364"/>
    <n v="11000"/>
    <s v="E"/>
    <s v="V"/>
    <s v=""/>
    <s v=""/>
    <n v="84"/>
    <n v="3459"/>
    <x v="5"/>
    <s v="ARIA-PONOROGO"/>
    <s v="BIN-MC52"/>
    <s v="BINDERNOTE A5 MICROTOP BT 36 BATIK"/>
    <s v="ADA"/>
    <s v="84"/>
    <s v="PCS"/>
    <s v="11000"/>
    <s v=""/>
    <s v=""/>
    <x v="1"/>
    <s v=""/>
    <x v="0"/>
    <s v=""/>
    <m/>
    <n v="11000"/>
    <n v="924000"/>
    <s v="V3459"/>
    <n v="0"/>
    <e v="#N/A"/>
    <x v="186"/>
    <x v="186"/>
    <m/>
  </r>
  <r>
    <n v="201"/>
    <n v="215"/>
    <n v="309"/>
    <n v="13000"/>
    <s v="E"/>
    <s v="V"/>
    <s v=""/>
    <s v=""/>
    <n v="144"/>
    <n v="3459"/>
    <x v="5"/>
    <s v="ARIA-PONOROGO"/>
    <s v="BIN-NB6"/>
    <s v="BINDERNOTE A5 PP HP 2008"/>
    <s v="ADA"/>
    <s v="144"/>
    <s v="PCS"/>
    <s v="13000"/>
    <s v=""/>
    <s v=""/>
    <x v="1"/>
    <s v=""/>
    <x v="0"/>
    <s v=""/>
    <m/>
    <n v="13000"/>
    <n v="1872000"/>
    <s v="V3459"/>
    <n v="0"/>
    <e v="#N/A"/>
    <x v="187"/>
    <x v="187"/>
    <m/>
  </r>
  <r>
    <n v="202"/>
    <n v="215"/>
    <n v="370"/>
    <n v="13000"/>
    <s v="E"/>
    <s v="V"/>
    <s v=""/>
    <s v=""/>
    <n v="144"/>
    <n v="3459"/>
    <x v="5"/>
    <s v="ARIA-PONOROGO"/>
    <s v="BIN-GS58"/>
    <s v="BINDERNOTE A5 GASTA P 2002 P"/>
    <s v="ADA"/>
    <s v="144"/>
    <s v="PCS"/>
    <s v="13000"/>
    <s v=""/>
    <s v=""/>
    <x v="1"/>
    <s v=""/>
    <x v="0"/>
    <s v=""/>
    <m/>
    <n v="13000"/>
    <n v="1872000"/>
    <s v="V3459"/>
    <n v="0"/>
    <e v="#N/A"/>
    <x v="188"/>
    <x v="188"/>
    <m/>
  </r>
  <r>
    <n v="203"/>
    <n v="215"/>
    <n v="2751"/>
    <n v="24500"/>
    <s v="E"/>
    <s v="V"/>
    <s v=""/>
    <s v=""/>
    <n v="15"/>
    <n v="3459"/>
    <x v="5"/>
    <s v="ARIA-PONOROGO"/>
    <s v="STB-TF13"/>
    <s v="STABILLO TF-1145 LIVE COLOUR PASTEL"/>
    <s v="ADA"/>
    <s v="15"/>
    <s v="LSN"/>
    <s v="24500"/>
    <s v=""/>
    <s v=""/>
    <x v="1"/>
    <s v=""/>
    <x v="0"/>
    <s v=""/>
    <m/>
    <n v="24500"/>
    <n v="367500"/>
    <s v="V3459"/>
    <n v="0"/>
    <e v="#N/A"/>
    <x v="189"/>
    <x v="189"/>
    <m/>
  </r>
  <r>
    <n v="204"/>
    <n v="215"/>
    <n v="2236"/>
    <n v="31500"/>
    <s v="E"/>
    <s v="V"/>
    <s v=""/>
    <s v=""/>
    <n v="84"/>
    <n v="3459"/>
    <x v="5"/>
    <s v="ARIA-PONOROGO"/>
    <s v="PAP-IM8"/>
    <s v="PAPAN W/B JL-117"/>
    <s v="ADA"/>
    <s v="84"/>
    <s v="PCS"/>
    <s v="31500"/>
    <s v=""/>
    <s v=""/>
    <x v="1"/>
    <s v=""/>
    <x v="0"/>
    <s v=""/>
    <m/>
    <n v="31500"/>
    <n v="2646000"/>
    <s v="V3459"/>
    <n v="0"/>
    <e v="#N/A"/>
    <x v="190"/>
    <x v="190"/>
    <m/>
  </r>
  <r>
    <n v="205"/>
    <n v="215"/>
    <n v="2184"/>
    <n v="15000"/>
    <s v="E"/>
    <s v="V"/>
    <s v=""/>
    <s v=""/>
    <n v="84"/>
    <n v="3459"/>
    <x v="5"/>
    <s v="ARIA-PONOROGO"/>
    <s v="NOT-NB122"/>
    <s v="NOTEBOOK SPIRAL A5 8007"/>
    <s v="ADA"/>
    <s v="84"/>
    <s v="PCS"/>
    <s v="15000"/>
    <s v=""/>
    <s v=""/>
    <x v="1"/>
    <s v=""/>
    <x v="0"/>
    <s v=""/>
    <m/>
    <n v="15000"/>
    <n v="1260000"/>
    <s v="V3459"/>
    <n v="0"/>
    <e v="#N/A"/>
    <x v="191"/>
    <x v="191"/>
    <m/>
  </r>
  <r>
    <n v="206"/>
    <n v="215"/>
    <n v="2182"/>
    <n v="15000"/>
    <s v="E"/>
    <s v="V"/>
    <s v=""/>
    <s v=""/>
    <n v="84"/>
    <n v="3459"/>
    <x v="5"/>
    <s v="ARIA-PONOROGO"/>
    <s v="NOT-NB120"/>
    <s v="NOTEBOOK SPIRAL A5 8001"/>
    <s v="ADA"/>
    <s v="84"/>
    <s v="PCS"/>
    <s v="15000"/>
    <s v=""/>
    <s v=""/>
    <x v="1"/>
    <s v=""/>
    <x v="0"/>
    <s v=""/>
    <m/>
    <n v="15000"/>
    <n v="1260000"/>
    <s v="V3459"/>
    <n v="0"/>
    <e v="#N/A"/>
    <x v="192"/>
    <x v="192"/>
    <m/>
  </r>
  <r>
    <n v="207"/>
    <n v="215"/>
    <n v="2302"/>
    <n v="16666.666666666668"/>
    <s v="E"/>
    <s v="V"/>
    <s v=""/>
    <s v=""/>
    <n v="60"/>
    <n v="3459"/>
    <x v="5"/>
    <s v="ARIA-PONOROGO"/>
    <s v="PCA-IM61"/>
    <s v="PENSIL CASE A-777 + CAL"/>
    <s v="ADA"/>
    <s v="60"/>
    <s v="PCS"/>
    <s v="16666.6666666667"/>
    <s v=""/>
    <s v=""/>
    <x v="1"/>
    <s v=""/>
    <x v="0"/>
    <s v=""/>
    <m/>
    <n v="16666.666666666668"/>
    <n v="1000000.0000000001"/>
    <s v="V3459"/>
    <n v="0"/>
    <e v="#N/A"/>
    <x v="193"/>
    <x v="193"/>
    <m/>
  </r>
  <r>
    <n v="208"/>
    <n v="215"/>
    <s v=""/>
    <n v="110000"/>
    <s v="E"/>
    <s v="V"/>
    <s v=""/>
    <s v=""/>
    <n v="5"/>
    <n v="3459"/>
    <x v="5"/>
    <s v="ARIA-PONOROGO"/>
    <s v=""/>
    <s v="PENCIL CASE KALENG PC-615-7DS"/>
    <s v="TIDAK ADA"/>
    <s v="5"/>
    <s v="LSN"/>
    <s v="110000"/>
    <s v=""/>
    <s v=""/>
    <x v="1"/>
    <s v=""/>
    <x v="0"/>
    <s v=""/>
    <m/>
    <n v="110000"/>
    <n v="550000"/>
    <s v="V3459"/>
    <n v="0"/>
    <e v="#N/A"/>
    <x v="194"/>
    <x v="194"/>
    <m/>
  </r>
  <r>
    <n v="209"/>
    <n v="231"/>
    <n v="63"/>
    <n v="23000"/>
    <s v="E"/>
    <s v="V"/>
    <s v=""/>
    <s v=""/>
    <n v="60"/>
    <n v="3460"/>
    <x v="5"/>
    <s v="ARIA-PONOROGO"/>
    <s v="AGE-NB14"/>
    <s v="AGENDA BRANDED KANCING BUAYA"/>
    <s v="ADA"/>
    <s v="60"/>
    <s v="PCS"/>
    <s v="23000"/>
    <s v=""/>
    <s v=""/>
    <x v="1"/>
    <s v=""/>
    <x v="0"/>
    <s v=""/>
    <m/>
    <n v="23000"/>
    <n v="1380000"/>
    <s v="V3460"/>
    <n v="0"/>
    <e v="#N/A"/>
    <x v="195"/>
    <x v="195"/>
    <m/>
  </r>
  <r>
    <n v="210"/>
    <n v="231"/>
    <s v=""/>
    <n v="7500"/>
    <s v="E"/>
    <s v="V"/>
    <s v=""/>
    <s v=""/>
    <n v="84"/>
    <n v="3460"/>
    <x v="5"/>
    <s v="ARIA-PONOROGO"/>
    <s v=""/>
    <s v="AGENDA NB 100K 5674"/>
    <s v="TIDAK ADA"/>
    <s v="84"/>
    <s v="PCS"/>
    <s v="7500"/>
    <s v=""/>
    <s v=""/>
    <x v="1"/>
    <s v=""/>
    <x v="0"/>
    <s v=""/>
    <m/>
    <n v="7500"/>
    <n v="630000"/>
    <s v="V3460"/>
    <n v="0"/>
    <e v="#N/A"/>
    <x v="196"/>
    <x v="196"/>
    <m/>
  </r>
  <r>
    <n v="211"/>
    <n v="231"/>
    <n v="2864"/>
    <n v="100000"/>
    <s v="E"/>
    <s v="V"/>
    <n v="0.15"/>
    <s v=""/>
    <n v="6"/>
    <n v="3460"/>
    <x v="5"/>
    <s v="ARIA-PONOROGO"/>
    <s v="TAS-IM36"/>
    <s v="TAS GB-M WARNA-WARNI"/>
    <s v="ADA"/>
    <s v="6"/>
    <s v="LSN"/>
    <s v="100000"/>
    <s v="0.15"/>
    <s v=""/>
    <x v="1"/>
    <s v=""/>
    <x v="0"/>
    <s v=""/>
    <m/>
    <n v="15000"/>
    <n v="90000"/>
    <s v="V3460"/>
    <n v="0"/>
    <e v="#N/A"/>
    <x v="162"/>
    <x v="162"/>
    <m/>
  </r>
  <r>
    <n v="212"/>
    <n v="231"/>
    <n v="1410"/>
    <n v="35000"/>
    <s v="E"/>
    <s v="V"/>
    <n v="0.1"/>
    <s v=""/>
    <n v="100"/>
    <n v="3460"/>
    <x v="5"/>
    <s v="ARIA-PONOROGO"/>
    <s v="JAN-IM10"/>
    <s v="JANGKA JOSS MS-404"/>
    <s v="ADA"/>
    <s v="100"/>
    <s v="PCS"/>
    <s v="35000"/>
    <s v="0.1"/>
    <s v=""/>
    <x v="1"/>
    <s v=""/>
    <x v="0"/>
    <s v=""/>
    <m/>
    <n v="3500"/>
    <n v="350000"/>
    <s v="V3460"/>
    <n v="0"/>
    <e v="#N/A"/>
    <x v="197"/>
    <x v="197"/>
    <m/>
  </r>
  <r>
    <n v="213"/>
    <n v="236"/>
    <n v="2860"/>
    <n v="144000"/>
    <s v="G"/>
    <s v="G"/>
    <s v=""/>
    <s v=""/>
    <n v="1"/>
    <n v="3567"/>
    <x v="2"/>
    <s v="ANDI STAR-SALATIGA"/>
    <s v="TAS-NB32"/>
    <s v="TAS KARUNG 35X40 (3540)"/>
    <s v="ADA"/>
    <s v="1"/>
    <s v="LSN"/>
    <s v="144000"/>
    <s v=""/>
    <s v=""/>
    <x v="1"/>
    <s v=""/>
    <x v="0"/>
    <s v=""/>
    <m/>
    <n v="144000"/>
    <n v="144000"/>
    <s v="G3567"/>
    <n v="0"/>
    <e v="#N/A"/>
    <x v="198"/>
    <x v="198"/>
    <m/>
  </r>
  <r>
    <n v="214"/>
    <n v="236"/>
    <n v="2978"/>
    <n v="187500"/>
    <s v="G"/>
    <s v="G"/>
    <s v=""/>
    <s v=""/>
    <n v="1"/>
    <n v="3567"/>
    <x v="2"/>
    <s v="ANDI STAR-SALATIGA"/>
    <s v="TAS-NB169"/>
    <s v="TAS KARUNG 50X55 (5055)"/>
    <s v="ADA"/>
    <s v="1"/>
    <s v="LSN"/>
    <s v="187500"/>
    <s v=""/>
    <s v=""/>
    <x v="1"/>
    <s v=""/>
    <x v="0"/>
    <s v=""/>
    <m/>
    <n v="187500"/>
    <n v="187500"/>
    <s v="G3567"/>
    <n v="0"/>
    <e v="#N/A"/>
    <x v="199"/>
    <x v="199"/>
    <m/>
  </r>
  <r>
    <n v="215"/>
    <n v="236"/>
    <n v="359"/>
    <n v="24500"/>
    <s v="G"/>
    <s v="G"/>
    <s v=""/>
    <s v=""/>
    <n v="24"/>
    <n v="3567"/>
    <x v="2"/>
    <s v="ANDI STAR-SALATIGA"/>
    <s v="BIN-IM47"/>
    <s v="BINDERNOTE A5 B0196"/>
    <s v="ADA"/>
    <s v="24"/>
    <s v="PCS"/>
    <s v="24500"/>
    <s v=""/>
    <s v=""/>
    <x v="1"/>
    <s v=""/>
    <x v="0"/>
    <s v=""/>
    <m/>
    <n v="24500"/>
    <n v="588000"/>
    <s v="G3567"/>
    <n v="0"/>
    <e v="#N/A"/>
    <x v="200"/>
    <x v="200"/>
    <m/>
  </r>
  <r>
    <n v="216"/>
    <n v="236"/>
    <n v="2103"/>
    <n v="85000"/>
    <s v="G"/>
    <s v="G"/>
    <s v=""/>
    <s v=""/>
    <n v="3"/>
    <n v="3567"/>
    <x v="2"/>
    <s v="ANDI STAR-SALATIGA"/>
    <s v="NOT-IM39"/>
    <s v="NOTEBOOK SPIRAL 28850-61"/>
    <s v="ADA"/>
    <s v="3"/>
    <s v="LSN"/>
    <s v="85000"/>
    <s v=""/>
    <s v=""/>
    <x v="1"/>
    <s v=""/>
    <x v="0"/>
    <s v=""/>
    <m/>
    <n v="85000"/>
    <n v="255000"/>
    <s v="G3567"/>
    <n v="0"/>
    <e v="#N/A"/>
    <x v="201"/>
    <x v="201"/>
    <m/>
  </r>
  <r>
    <n v="217"/>
    <n v="236"/>
    <n v="2084"/>
    <n v="12000"/>
    <s v="G"/>
    <s v="G"/>
    <s v=""/>
    <s v=""/>
    <n v="36"/>
    <n v="3567"/>
    <x v="2"/>
    <s v="ANDI STAR-SALATIGA"/>
    <s v="NOT-IM4"/>
    <s v="NOTEBOOK SPIRAL 28825-61 A5"/>
    <s v="ADA"/>
    <s v="36"/>
    <s v="PCS"/>
    <s v="12000"/>
    <s v=""/>
    <s v=""/>
    <x v="1"/>
    <s v=""/>
    <x v="0"/>
    <s v=""/>
    <m/>
    <n v="12000"/>
    <n v="432000"/>
    <s v="G3567"/>
    <n v="0"/>
    <e v="#N/A"/>
    <x v="202"/>
    <x v="202"/>
    <m/>
  </r>
  <r>
    <n v="218"/>
    <n v="236"/>
    <n v="2168"/>
    <n v="57500"/>
    <s v="G"/>
    <s v="G"/>
    <s v=""/>
    <s v=""/>
    <n v="1"/>
    <n v="3567"/>
    <x v="2"/>
    <s v="ANDI STAR-SALATIGA"/>
    <s v="NOT-IM106"/>
    <s v="NOTEBOOK 70100-11"/>
    <s v="ADA"/>
    <s v="1"/>
    <s v="LSN"/>
    <s v="57500"/>
    <s v=""/>
    <s v=""/>
    <x v="1"/>
    <s v=""/>
    <x v="0"/>
    <s v=""/>
    <m/>
    <n v="57500"/>
    <n v="57500"/>
    <s v="G3567"/>
    <n v="0"/>
    <e v="#N/A"/>
    <x v="203"/>
    <x v="203"/>
    <m/>
  </r>
  <r>
    <n v="219"/>
    <n v="236"/>
    <n v="2080"/>
    <n v="7500"/>
    <s v="G"/>
    <s v="G"/>
    <s v=""/>
    <s v=""/>
    <n v="6"/>
    <n v="3567"/>
    <x v="2"/>
    <s v="ANDI STAR-SALATIGA"/>
    <s v="NOT-IM3"/>
    <s v="NOTEBOOK GLITTER JT 7050-11"/>
    <s v="ADA"/>
    <s v="6"/>
    <s v="PCS"/>
    <s v="7500"/>
    <s v=""/>
    <s v=""/>
    <x v="1"/>
    <s v=""/>
    <x v="0"/>
    <s v=""/>
    <m/>
    <n v="7500"/>
    <n v="45000"/>
    <s v="G3567"/>
    <n v="0"/>
    <e v="#N/A"/>
    <x v="204"/>
    <x v="204"/>
    <m/>
  </r>
  <r>
    <n v="220"/>
    <n v="236"/>
    <n v="2132"/>
    <n v="7500"/>
    <s v="G"/>
    <s v="G"/>
    <s v=""/>
    <s v=""/>
    <n v="6"/>
    <n v="3567"/>
    <x v="2"/>
    <s v="ANDI STAR-SALATIGA"/>
    <s v="NOT-IM68"/>
    <s v="NOTEBOOK GLITTER JT 7050-19"/>
    <s v="ADA"/>
    <s v="6"/>
    <s v="PCS"/>
    <s v="7500"/>
    <s v=""/>
    <s v=""/>
    <x v="1"/>
    <s v=""/>
    <x v="0"/>
    <s v=""/>
    <m/>
    <n v="7500"/>
    <n v="45000"/>
    <s v="G3567"/>
    <n v="0"/>
    <e v="#N/A"/>
    <x v="205"/>
    <x v="205"/>
    <m/>
  </r>
  <r>
    <n v="221"/>
    <n v="236"/>
    <n v="2108"/>
    <n v="7500"/>
    <s v="G"/>
    <s v="G"/>
    <s v=""/>
    <s v=""/>
    <n v="6"/>
    <n v="3567"/>
    <x v="2"/>
    <s v="ANDI STAR-SALATIGA"/>
    <s v="NOT-IM44"/>
    <s v="NOTEBOOK GLITTER JT 7050-2"/>
    <s v="ADA"/>
    <s v="6"/>
    <s v="PCS"/>
    <s v="7500"/>
    <s v=""/>
    <s v=""/>
    <x v="1"/>
    <s v=""/>
    <x v="0"/>
    <s v=""/>
    <m/>
    <n v="7500"/>
    <n v="45000"/>
    <s v="G3567"/>
    <n v="0"/>
    <e v="#N/A"/>
    <x v="206"/>
    <x v="206"/>
    <m/>
  </r>
  <r>
    <n v="222"/>
    <n v="236"/>
    <n v="2091"/>
    <n v="7500"/>
    <s v="G"/>
    <s v="G"/>
    <s v=""/>
    <s v=""/>
    <n v="6"/>
    <n v="3567"/>
    <x v="2"/>
    <s v="ANDI STAR-SALATIGA"/>
    <s v="NOT-IM24"/>
    <s v="NOTEBOOK GLITTER JT 7050-18"/>
    <s v="ADA"/>
    <s v="6"/>
    <s v="PCS"/>
    <s v="7500"/>
    <s v=""/>
    <s v=""/>
    <x v="1"/>
    <s v=""/>
    <x v="0"/>
    <s v=""/>
    <m/>
    <n v="7500"/>
    <n v="45000"/>
    <s v="G3567"/>
    <n v="0"/>
    <e v="#N/A"/>
    <x v="207"/>
    <x v="207"/>
    <m/>
  </r>
  <r>
    <n v="223"/>
    <n v="236"/>
    <n v="2628"/>
    <n v="8500"/>
    <s v="G"/>
    <s v="G"/>
    <s v=""/>
    <s v=""/>
    <n v="24"/>
    <n v="3567"/>
    <x v="2"/>
    <s v="ANDI STAR-SALATIGA"/>
    <s v="POS-TF14"/>
    <s v="STICK NOTE TF 654-8C-M"/>
    <s v="ADA"/>
    <s v="24"/>
    <s v="PCS"/>
    <s v="8500"/>
    <s v=""/>
    <s v=""/>
    <x v="1"/>
    <s v=""/>
    <x v="0"/>
    <s v=""/>
    <m/>
    <n v="8500"/>
    <n v="204000"/>
    <s v="G3567"/>
    <n v="0"/>
    <e v="#N/A"/>
    <x v="208"/>
    <x v="208"/>
    <m/>
  </r>
  <r>
    <n v="224"/>
    <n v="236"/>
    <n v="2178"/>
    <n v="15000"/>
    <s v="G"/>
    <s v="G"/>
    <s v=""/>
    <s v=""/>
    <n v="24"/>
    <n v="3567"/>
    <x v="2"/>
    <s v="ANDI STAR-SALATIGA"/>
    <s v="NOT-NB116"/>
    <s v="NOTEBOOK SPIRAL A5 LB-2529-22"/>
    <s v="ADA"/>
    <s v="24"/>
    <s v="PCS"/>
    <s v="15000"/>
    <s v=""/>
    <s v=""/>
    <x v="1"/>
    <s v=""/>
    <x v="0"/>
    <s v=""/>
    <m/>
    <n v="15000"/>
    <n v="360000"/>
    <s v="G3567"/>
    <n v="0"/>
    <e v="#N/A"/>
    <x v="209"/>
    <x v="209"/>
    <m/>
  </r>
  <r>
    <n v="225"/>
    <n v="236"/>
    <n v="2183"/>
    <n v="15000"/>
    <s v="G"/>
    <s v="G"/>
    <s v=""/>
    <s v=""/>
    <n v="24"/>
    <n v="3567"/>
    <x v="2"/>
    <s v="ANDI STAR-SALATIGA"/>
    <s v="NOT-NB121"/>
    <s v="NOTEBOOK SPIRAL A5 8006"/>
    <s v="ADA"/>
    <s v="24"/>
    <s v="PCS"/>
    <s v="15000"/>
    <s v=""/>
    <s v=""/>
    <x v="1"/>
    <s v=""/>
    <x v="0"/>
    <s v=""/>
    <m/>
    <n v="15000"/>
    <n v="360000"/>
    <s v="G3567"/>
    <n v="0"/>
    <e v="#N/A"/>
    <x v="210"/>
    <x v="210"/>
    <m/>
  </r>
  <r>
    <n v="226"/>
    <n v="236"/>
    <n v="2182"/>
    <n v="15000"/>
    <s v="G"/>
    <s v="G"/>
    <s v=""/>
    <s v=""/>
    <n v="24"/>
    <n v="3567"/>
    <x v="2"/>
    <s v="ANDI STAR-SALATIGA"/>
    <s v="NOT-NB120"/>
    <s v="NOTEBOOK SPIRAL A5 8001"/>
    <s v="ADA"/>
    <s v="24"/>
    <s v="PCS"/>
    <s v="15000"/>
    <s v=""/>
    <s v=""/>
    <x v="1"/>
    <s v=""/>
    <x v="0"/>
    <s v=""/>
    <m/>
    <n v="15000"/>
    <n v="360000"/>
    <s v="G3567"/>
    <n v="0"/>
    <e v="#N/A"/>
    <x v="211"/>
    <x v="211"/>
    <m/>
  </r>
  <r>
    <n v="227"/>
    <n v="236"/>
    <n v="2184"/>
    <n v="15000"/>
    <s v="G"/>
    <s v="G"/>
    <s v=""/>
    <s v=""/>
    <n v="24"/>
    <n v="3567"/>
    <x v="2"/>
    <s v="ANDI STAR-SALATIGA"/>
    <s v="NOT-NB122"/>
    <s v="NOTEBOOK SPIRAL A5 8007"/>
    <s v="ADA"/>
    <s v="24"/>
    <s v="PCS"/>
    <s v="15000"/>
    <s v=""/>
    <s v=""/>
    <x v="1"/>
    <s v=""/>
    <x v="0"/>
    <s v=""/>
    <m/>
    <n v="15000"/>
    <n v="360000"/>
    <s v="G3567"/>
    <n v="0"/>
    <e v="#N/A"/>
    <x v="212"/>
    <x v="212"/>
    <m/>
  </r>
  <r>
    <n v="228"/>
    <n v="236"/>
    <n v="2179"/>
    <n v="15000"/>
    <s v="G"/>
    <s v="G"/>
    <s v=""/>
    <s v=""/>
    <n v="24"/>
    <n v="3567"/>
    <x v="2"/>
    <s v="ANDI STAR-SALATIGA"/>
    <s v="NOT-NB117"/>
    <s v="NOTEBOOK SPIRAL A5 LB-2529-23"/>
    <s v="ADA"/>
    <s v="24"/>
    <s v="PCS"/>
    <s v="15000"/>
    <s v=""/>
    <s v=""/>
    <x v="1"/>
    <s v=""/>
    <x v="0"/>
    <s v=""/>
    <m/>
    <n v="15000"/>
    <n v="360000"/>
    <s v="G3567"/>
    <n v="0"/>
    <e v="#N/A"/>
    <x v="213"/>
    <x v="213"/>
    <m/>
  </r>
  <r>
    <n v="229"/>
    <n v="253"/>
    <n v="2180"/>
    <n v="15000"/>
    <s v="G"/>
    <s v="G"/>
    <s v=""/>
    <s v=""/>
    <n v="24"/>
    <n v="3568"/>
    <x v="2"/>
    <s v="ANDI STAR-SALATIGA"/>
    <s v="NOT-NB118"/>
    <s v="NOTEBOOK SPIRAL A5 LB-2529-24"/>
    <s v="ADA"/>
    <s v="24"/>
    <s v="PCS"/>
    <s v="15000"/>
    <s v=""/>
    <s v=""/>
    <x v="1"/>
    <s v=""/>
    <x v="0"/>
    <s v=""/>
    <m/>
    <n v="15000"/>
    <n v="360000"/>
    <s v="G3568"/>
    <n v="0"/>
    <e v="#N/A"/>
    <x v="214"/>
    <x v="214"/>
    <m/>
  </r>
  <r>
    <n v="230"/>
    <n v="253"/>
    <n v="301"/>
    <n v="27500"/>
    <s v="G"/>
    <s v="G"/>
    <s v=""/>
    <s v=""/>
    <n v="6"/>
    <n v="3568"/>
    <x v="2"/>
    <s v="ANDI STAR-SALATIGA"/>
    <s v="BGA-IM12"/>
    <s v="SKETCH BOOK A4 56184 GIRL"/>
    <s v="ADA"/>
    <s v="6"/>
    <s v="PCS"/>
    <s v="27500"/>
    <s v=""/>
    <s v=""/>
    <x v="1"/>
    <s v=""/>
    <x v="0"/>
    <s v=""/>
    <m/>
    <n v="27500"/>
    <n v="165000"/>
    <s v="G3568"/>
    <n v="0"/>
    <e v="#N/A"/>
    <x v="215"/>
    <x v="215"/>
    <m/>
  </r>
  <r>
    <n v="231"/>
    <n v="253"/>
    <n v="302"/>
    <n v="27500"/>
    <s v="G"/>
    <s v="G"/>
    <s v=""/>
    <s v=""/>
    <n v="6"/>
    <n v="3568"/>
    <x v="2"/>
    <s v="ANDI STAR-SALATIGA"/>
    <s v="BGA-IM13"/>
    <s v="SKETCH BOOK A4 56172 PEMANDANGAN"/>
    <s v="ADA"/>
    <s v="6"/>
    <s v="PCS"/>
    <s v="27500"/>
    <s v=""/>
    <s v=""/>
    <x v="1"/>
    <s v=""/>
    <x v="0"/>
    <s v=""/>
    <m/>
    <n v="27500"/>
    <n v="165000"/>
    <s v="G3568"/>
    <n v="0"/>
    <e v="#N/A"/>
    <x v="216"/>
    <x v="216"/>
    <m/>
  </r>
  <r>
    <n v="232"/>
    <n v="253"/>
    <n v="299"/>
    <n v="27500"/>
    <s v="G"/>
    <s v="G"/>
    <s v=""/>
    <s v=""/>
    <n v="6"/>
    <n v="3568"/>
    <x v="2"/>
    <s v="ANDI STAR-SALATIGA"/>
    <s v="BGA-IM10"/>
    <s v="SKETCH BOOK A4 56183 BERUANG"/>
    <s v="ADA"/>
    <s v="6"/>
    <s v="PCS"/>
    <s v="27500"/>
    <s v=""/>
    <s v=""/>
    <x v="1"/>
    <s v=""/>
    <x v="0"/>
    <s v=""/>
    <m/>
    <n v="27500"/>
    <n v="165000"/>
    <s v="G3568"/>
    <n v="0"/>
    <e v="#N/A"/>
    <x v="217"/>
    <x v="217"/>
    <m/>
  </r>
  <r>
    <n v="233"/>
    <n v="253"/>
    <n v="300"/>
    <n v="27500"/>
    <s v="G"/>
    <s v="G"/>
    <s v=""/>
    <s v=""/>
    <n v="6"/>
    <n v="3568"/>
    <x v="2"/>
    <s v="ANDI STAR-SALATIGA"/>
    <s v="BGA-IM11"/>
    <s v="SKETCH BOOK A4 56181 PANDA"/>
    <s v="ADA"/>
    <s v="6"/>
    <s v="PCS"/>
    <s v="27500"/>
    <s v=""/>
    <s v=""/>
    <x v="1"/>
    <s v=""/>
    <x v="0"/>
    <s v=""/>
    <m/>
    <n v="27500"/>
    <n v="165000"/>
    <s v="G3568"/>
    <n v="0"/>
    <e v="#N/A"/>
    <x v="218"/>
    <x v="218"/>
    <m/>
  </r>
  <r>
    <n v="234"/>
    <n v="253"/>
    <n v="298"/>
    <n v="27500"/>
    <s v="G"/>
    <s v="G"/>
    <s v=""/>
    <s v=""/>
    <n v="6"/>
    <n v="3568"/>
    <x v="2"/>
    <s v="ANDI STAR-SALATIGA"/>
    <s v="BGA-IM9"/>
    <s v="SKETCH BOOK A4 56182 GIRL"/>
    <s v="ADA"/>
    <s v="6"/>
    <s v="PCS"/>
    <s v="27500"/>
    <s v=""/>
    <s v=""/>
    <x v="1"/>
    <s v=""/>
    <x v="0"/>
    <s v=""/>
    <m/>
    <n v="27500"/>
    <n v="165000"/>
    <s v="G3568"/>
    <n v="0"/>
    <e v="#N/A"/>
    <x v="219"/>
    <x v="219"/>
    <m/>
  </r>
  <r>
    <n v="235"/>
    <n v="253"/>
    <n v="303"/>
    <n v="30000"/>
    <s v="G"/>
    <s v="G"/>
    <s v=""/>
    <s v=""/>
    <n v="6"/>
    <n v="3568"/>
    <x v="2"/>
    <s v="ANDI STAR-SALATIGA"/>
    <s v="BGA-IM8"/>
    <s v="SKETCH BOOK 8K HMX-56199 BURUNG"/>
    <s v="ADA"/>
    <s v="6"/>
    <s v="PCS"/>
    <s v="30000"/>
    <s v=""/>
    <s v=""/>
    <x v="1"/>
    <s v=""/>
    <x v="0"/>
    <s v=""/>
    <m/>
    <n v="30000"/>
    <n v="180000"/>
    <s v="G3568"/>
    <n v="0"/>
    <e v="#N/A"/>
    <x v="220"/>
    <x v="220"/>
    <m/>
  </r>
  <r>
    <n v="236"/>
    <n v="253"/>
    <n v="293"/>
    <n v="30000"/>
    <s v="G"/>
    <s v="G"/>
    <s v=""/>
    <s v=""/>
    <n v="6"/>
    <n v="3568"/>
    <x v="2"/>
    <s v="ANDI STAR-SALATIGA"/>
    <s v="BGA-NB3"/>
    <s v="SKETCH BOOK 8K HMX-45002 TOWN (45LBR)"/>
    <s v="ADA"/>
    <s v="6"/>
    <s v="PCS"/>
    <s v="30000"/>
    <s v=""/>
    <s v=""/>
    <x v="1"/>
    <s v=""/>
    <x v="0"/>
    <s v=""/>
    <m/>
    <n v="30000"/>
    <n v="180000"/>
    <s v="G3568"/>
    <n v="0"/>
    <e v="#N/A"/>
    <x v="221"/>
    <x v="221"/>
    <m/>
  </r>
  <r>
    <n v="237"/>
    <n v="253"/>
    <n v="2862"/>
    <n v="60000"/>
    <s v="G"/>
    <s v="G"/>
    <s v=""/>
    <s v=""/>
    <n v="12"/>
    <n v="3568"/>
    <x v="2"/>
    <s v="ANDI STAR-SALATIGA"/>
    <s v="TAS-IM39"/>
    <s v="TAS GB-S WARNA-WARNI"/>
    <s v="ADA"/>
    <s v="12"/>
    <s v="LSN"/>
    <s v="60000"/>
    <s v=""/>
    <s v=""/>
    <x v="1"/>
    <s v=""/>
    <x v="0"/>
    <s v=""/>
    <m/>
    <n v="60000"/>
    <n v="720000"/>
    <s v="G3568"/>
    <n v="0"/>
    <e v="#N/A"/>
    <x v="222"/>
    <x v="222"/>
    <m/>
  </r>
  <r>
    <n v="238"/>
    <n v="253"/>
    <n v="2864"/>
    <n v="100000"/>
    <s v="G"/>
    <s v="G"/>
    <s v=""/>
    <s v=""/>
    <n v="11"/>
    <n v="3568"/>
    <x v="2"/>
    <s v="ANDI STAR-SALATIGA"/>
    <s v="TAS-IM36"/>
    <s v="TAS GB-M WARNA-WARNI"/>
    <s v="ADA"/>
    <s v="11"/>
    <s v="LSN"/>
    <s v="100000"/>
    <s v=""/>
    <s v=""/>
    <x v="1"/>
    <s v=""/>
    <x v="0"/>
    <s v=""/>
    <m/>
    <n v="100000"/>
    <n v="1100000"/>
    <s v="G3568"/>
    <n v="0"/>
    <e v="#N/A"/>
    <x v="223"/>
    <x v="223"/>
    <m/>
  </r>
  <r>
    <n v="239"/>
    <n v="253"/>
    <n v="2865"/>
    <n v="120000"/>
    <s v="G"/>
    <s v="G"/>
    <s v=""/>
    <s v=""/>
    <n v="13"/>
    <n v="3568"/>
    <x v="2"/>
    <s v="ANDI STAR-SALATIGA"/>
    <s v="TAS-IM35"/>
    <s v="TAS GB-L WARNA-WARNI"/>
    <s v="ADA"/>
    <s v="13"/>
    <s v="LSN"/>
    <s v="120000"/>
    <s v=""/>
    <s v=""/>
    <x v="1"/>
    <s v=""/>
    <x v="0"/>
    <s v=""/>
    <m/>
    <n v="120000"/>
    <n v="1560000"/>
    <s v="G3568"/>
    <n v="0"/>
    <e v="#N/A"/>
    <x v="224"/>
    <x v="224"/>
    <m/>
  </r>
  <r>
    <n v="240"/>
    <n v="253"/>
    <n v="3184"/>
    <n v="110000"/>
    <s v="G"/>
    <s v="G"/>
    <s v=""/>
    <s v=""/>
    <n v="1"/>
    <n v="3568"/>
    <x v="2"/>
    <s v="ANDI STAR-SALATIGA"/>
    <s v="TAS-IM413"/>
    <s v="TAS TALI GG-M TANGGUNG 1731 TIMBUL GILAP"/>
    <s v="ADA"/>
    <s v="1"/>
    <s v="LSN"/>
    <s v="110000"/>
    <s v=""/>
    <s v=""/>
    <x v="1"/>
    <s v=""/>
    <x v="0"/>
    <s v=""/>
    <m/>
    <n v="110000"/>
    <n v="110000"/>
    <s v="G3568"/>
    <n v="0"/>
    <e v="#N/A"/>
    <x v="225"/>
    <x v="225"/>
    <m/>
  </r>
  <r>
    <n v="241"/>
    <n v="253"/>
    <n v="3183"/>
    <n v="110000"/>
    <s v="G"/>
    <s v="G"/>
    <s v=""/>
    <s v=""/>
    <n v="1"/>
    <n v="3568"/>
    <x v="2"/>
    <s v="ANDI STAR-SALATIGA"/>
    <s v="TAS-IM412"/>
    <s v="TAS TALI GG-M TANGGUNG 2915 TIMBUL GILAP"/>
    <s v="ADA"/>
    <s v="1"/>
    <s v="LSN"/>
    <s v="110000"/>
    <s v=""/>
    <s v=""/>
    <x v="1"/>
    <s v=""/>
    <x v="0"/>
    <s v=""/>
    <m/>
    <n v="110000"/>
    <n v="110000"/>
    <s v="G3568"/>
    <n v="0"/>
    <e v="#N/A"/>
    <x v="226"/>
    <x v="226"/>
    <m/>
  </r>
  <r>
    <n v="242"/>
    <n v="253"/>
    <n v="3184"/>
    <n v="110000"/>
    <s v="G"/>
    <s v="G"/>
    <s v=""/>
    <s v=""/>
    <n v="1"/>
    <n v="3568"/>
    <x v="2"/>
    <s v="ANDI STAR-SALATIGA"/>
    <s v="TAS-IM413"/>
    <s v="TAS TALI GG-M TANGGUNG 1731 TIMBUL GILAP"/>
    <s v="ADA"/>
    <s v="1"/>
    <s v="LSN"/>
    <s v="110000"/>
    <s v=""/>
    <s v=""/>
    <x v="1"/>
    <s v=""/>
    <x v="0"/>
    <s v=""/>
    <m/>
    <n v="110000"/>
    <n v="110000"/>
    <s v="G3568"/>
    <n v="0"/>
    <e v="#N/A"/>
    <x v="225"/>
    <x v="225"/>
    <m/>
  </r>
  <r>
    <n v="243"/>
    <n v="253"/>
    <n v="3189"/>
    <n v="100000"/>
    <s v="G"/>
    <s v="G"/>
    <s v=""/>
    <s v=""/>
    <n v="1"/>
    <n v="3568"/>
    <x v="2"/>
    <s v="ANDI STAR-SALATIGA"/>
    <s v="TAS-IM418"/>
    <s v="TAS TALI GG-M TANGGUNG 1891 GILAP"/>
    <s v="ADA"/>
    <s v="1"/>
    <s v="LSN"/>
    <s v="100000"/>
    <s v=""/>
    <s v=""/>
    <x v="1"/>
    <s v=""/>
    <x v="0"/>
    <s v=""/>
    <m/>
    <n v="100000"/>
    <n v="100000"/>
    <s v="G3568"/>
    <n v="0"/>
    <e v="#N/A"/>
    <x v="227"/>
    <x v="227"/>
    <m/>
  </r>
  <r>
    <n v="244"/>
    <n v="253"/>
    <n v="3189"/>
    <n v="100000"/>
    <s v="G"/>
    <s v="G"/>
    <s v=""/>
    <s v=""/>
    <n v="1"/>
    <n v="3568"/>
    <x v="2"/>
    <s v="ANDI STAR-SALATIGA"/>
    <s v="TAS-IM418"/>
    <s v="TAS TALI GG-M TANGGUNG 1891 GILAP"/>
    <s v="ADA"/>
    <s v="1"/>
    <s v="LSN"/>
    <s v="100000"/>
    <s v=""/>
    <s v=""/>
    <x v="1"/>
    <s v=""/>
    <x v="0"/>
    <s v=""/>
    <m/>
    <n v="100000"/>
    <n v="100000"/>
    <s v="G3568"/>
    <n v="0"/>
    <e v="#N/A"/>
    <x v="227"/>
    <x v="227"/>
    <m/>
  </r>
  <r>
    <n v="245"/>
    <n v="270"/>
    <n v="3173"/>
    <n v="105000"/>
    <s v="G"/>
    <s v="G"/>
    <s v=""/>
    <s v=""/>
    <n v="1"/>
    <n v="3569"/>
    <x v="2"/>
    <s v="ANDI STAR-SALATIGA"/>
    <s v="TAS-IM402"/>
    <s v="TAS TALI GG-M TANGGUNG 1707 GLITER"/>
    <s v="ADA"/>
    <s v="1"/>
    <s v="LSN"/>
    <s v="105000"/>
    <s v=""/>
    <s v=""/>
    <x v="1"/>
    <s v=""/>
    <x v="0"/>
    <s v=""/>
    <m/>
    <n v="105000"/>
    <n v="105000"/>
    <s v="G3569"/>
    <n v="0"/>
    <e v="#N/A"/>
    <x v="228"/>
    <x v="228"/>
    <m/>
  </r>
  <r>
    <n v="246"/>
    <n v="270"/>
    <n v="3187"/>
    <n v="105000"/>
    <s v="G"/>
    <s v="G"/>
    <s v=""/>
    <s v=""/>
    <n v="1"/>
    <n v="3569"/>
    <x v="2"/>
    <s v="ANDI STAR-SALATIGA"/>
    <s v="TAS-IM416"/>
    <s v="TAS TALI GG-M TANGGUNG 2996 GLITER"/>
    <s v="ADA"/>
    <s v="1"/>
    <s v="LSN"/>
    <s v="105000"/>
    <s v=""/>
    <s v=""/>
    <x v="1"/>
    <s v=""/>
    <x v="0"/>
    <s v=""/>
    <m/>
    <n v="105000"/>
    <n v="105000"/>
    <s v="G3569"/>
    <n v="0"/>
    <e v="#N/A"/>
    <x v="229"/>
    <x v="229"/>
    <m/>
  </r>
  <r>
    <n v="247"/>
    <n v="270"/>
    <n v="712"/>
    <n v="27500"/>
    <s v="G"/>
    <s v="G"/>
    <s v=""/>
    <s v=""/>
    <n v="3"/>
    <n v="3569"/>
    <x v="2"/>
    <s v="ANDI STAR-SALATIGA"/>
    <s v="BOL-TZ363"/>
    <s v="BP TIZO KLIK TG 3300"/>
    <s v="ADA"/>
    <s v="3"/>
    <s v="LSN"/>
    <s v="27500"/>
    <s v=""/>
    <s v=""/>
    <x v="1"/>
    <s v=""/>
    <x v="0"/>
    <s v=""/>
    <m/>
    <n v="27500"/>
    <n v="82500"/>
    <s v="G3569"/>
    <n v="0"/>
    <e v="#N/A"/>
    <x v="230"/>
    <x v="230"/>
    <m/>
  </r>
  <r>
    <n v="248"/>
    <n v="270"/>
    <n v="468"/>
    <n v="252000"/>
    <s v="G"/>
    <s v="G"/>
    <s v=""/>
    <s v=""/>
    <n v="2"/>
    <n v="3569"/>
    <x v="2"/>
    <s v="ANDI STAR-SALATIGA"/>
    <s v="BOL-NB111"/>
    <s v="BP 1006 10W KUROMI (36)"/>
    <s v="ADA"/>
    <s v="2"/>
    <s v="BOX"/>
    <s v="252000"/>
    <s v=""/>
    <s v=""/>
    <x v="1"/>
    <s v=""/>
    <x v="0"/>
    <s v=""/>
    <m/>
    <n v="252000"/>
    <n v="504000"/>
    <s v="G3569"/>
    <n v="0"/>
    <e v="#N/A"/>
    <x v="231"/>
    <x v="231"/>
    <m/>
  </r>
  <r>
    <n v="249"/>
    <n v="270"/>
    <n v="930"/>
    <n v="15000"/>
    <s v="G"/>
    <s v="G"/>
    <s v=""/>
    <s v=""/>
    <n v="12"/>
    <n v="3569"/>
    <x v="2"/>
    <s v="ANDI STAR-SALATIGA"/>
    <s v="DIS-NB13"/>
    <s v="DISPENSER TS-0032"/>
    <s v="ADA"/>
    <s v="12"/>
    <s v="PCS"/>
    <s v="15000"/>
    <s v=""/>
    <s v=""/>
    <x v="1"/>
    <s v=""/>
    <x v="0"/>
    <s v=""/>
    <m/>
    <n v="15000"/>
    <n v="180000"/>
    <s v="G3569"/>
    <n v="0"/>
    <e v="#N/A"/>
    <x v="232"/>
    <x v="232"/>
    <m/>
  </r>
  <r>
    <n v="250"/>
    <n v="270"/>
    <n v="932"/>
    <n v="16500"/>
    <s v="G"/>
    <s v="G"/>
    <s v=""/>
    <s v=""/>
    <n v="12"/>
    <n v="3569"/>
    <x v="2"/>
    <s v="ANDI STAR-SALATIGA"/>
    <s v="DIS-MC15"/>
    <s v="DISPENSER MICROTOP M 800"/>
    <s v="ADA"/>
    <s v="12"/>
    <s v="PCS"/>
    <s v="16500"/>
    <s v=""/>
    <s v=""/>
    <x v="1"/>
    <s v=""/>
    <x v="0"/>
    <s v=""/>
    <m/>
    <n v="16500"/>
    <n v="198000"/>
    <s v="G3569"/>
    <n v="0"/>
    <e v="#N/A"/>
    <x v="233"/>
    <x v="233"/>
    <m/>
  </r>
  <r>
    <n v="251"/>
    <n v="270"/>
    <n v="707"/>
    <n v="30500"/>
    <s v="G"/>
    <s v="G"/>
    <s v=""/>
    <s v=""/>
    <n v="9"/>
    <n v="3569"/>
    <x v="2"/>
    <s v="ANDI STAR-SALATIGA"/>
    <s v="BOL-TF357"/>
    <s v="BP GEL TF-1191 BODY WR 0.3MM HIGHTECH"/>
    <s v="ADA"/>
    <s v="9"/>
    <s v="LSN"/>
    <s v="30500"/>
    <s v=""/>
    <s v=""/>
    <x v="1"/>
    <s v=""/>
    <x v="0"/>
    <s v=""/>
    <m/>
    <n v="30500"/>
    <n v="274500"/>
    <s v="G3569"/>
    <n v="0"/>
    <e v="#N/A"/>
    <x v="234"/>
    <x v="234"/>
    <m/>
  </r>
  <r>
    <n v="252"/>
    <n v="270"/>
    <n v="680"/>
    <n v="35000"/>
    <s v="G"/>
    <s v="G"/>
    <s v=""/>
    <s v=""/>
    <n v="2"/>
    <n v="3569"/>
    <x v="2"/>
    <s v="ANDI STAR-SALATIGA"/>
    <s v="BOL-TF330"/>
    <s v="BP TF-3115 HIGHTECH KNOCK"/>
    <s v="ADA"/>
    <s v="2"/>
    <s v="LSN"/>
    <s v="35000"/>
    <s v=""/>
    <s v=""/>
    <x v="1"/>
    <s v=""/>
    <x v="0"/>
    <s v=""/>
    <m/>
    <n v="35000"/>
    <n v="70000"/>
    <s v="G3569"/>
    <n v="0"/>
    <e v="#N/A"/>
    <x v="235"/>
    <x v="235"/>
    <m/>
  </r>
  <r>
    <n v="253"/>
    <n v="270"/>
    <n v="2030"/>
    <n v="31000"/>
    <s v="G"/>
    <s v="G"/>
    <s v=""/>
    <s v=""/>
    <n v="1"/>
    <n v="3569"/>
    <x v="2"/>
    <s v="ANDI STAR-SALATIGA"/>
    <s v="MEC-TZ3"/>
    <s v="MECHPEN TIZO G 09301 (24PCS)"/>
    <s v="ADA"/>
    <s v="1"/>
    <s v="PAK/BOX"/>
    <s v="31000"/>
    <s v=""/>
    <s v=""/>
    <x v="1"/>
    <s v=""/>
    <x v="0"/>
    <s v=""/>
    <m/>
    <n v="31000"/>
    <n v="31000"/>
    <s v="G3569"/>
    <n v="0"/>
    <e v="#N/A"/>
    <x v="236"/>
    <x v="236"/>
    <m/>
  </r>
  <r>
    <n v="254"/>
    <n v="270"/>
    <n v="2056"/>
    <n v="31000"/>
    <s v="G"/>
    <s v="G"/>
    <s v=""/>
    <s v=""/>
    <n v="1"/>
    <n v="3569"/>
    <x v="2"/>
    <s v="ANDI STAR-SALATIGA"/>
    <s v="MEC-TZ21"/>
    <s v="MECHPEN TIZO G 09309 24PCS"/>
    <s v="ADA"/>
    <s v="1"/>
    <s v="PAK/BOX"/>
    <s v="31000"/>
    <s v=""/>
    <s v=""/>
    <x v="1"/>
    <s v=""/>
    <x v="0"/>
    <s v=""/>
    <m/>
    <n v="31000"/>
    <n v="31000"/>
    <s v="G3569"/>
    <n v="0"/>
    <e v="#N/A"/>
    <x v="237"/>
    <x v="237"/>
    <m/>
  </r>
  <r>
    <n v="255"/>
    <n v="270"/>
    <n v="2051"/>
    <n v="31000"/>
    <s v="G"/>
    <s v="G"/>
    <s v=""/>
    <s v=""/>
    <n v="1"/>
    <n v="3569"/>
    <x v="2"/>
    <s v="ANDI STAR-SALATIGA"/>
    <s v="MEC-TZ25"/>
    <s v="MECHPEN TIZO G 09312 (24PCS)"/>
    <s v="ADA"/>
    <s v="1"/>
    <s v="PAK/BOX"/>
    <s v="31000"/>
    <s v=""/>
    <s v=""/>
    <x v="1"/>
    <s v=""/>
    <x v="0"/>
    <s v=""/>
    <m/>
    <n v="31000"/>
    <n v="31000"/>
    <s v="G3569"/>
    <n v="0"/>
    <e v="#N/A"/>
    <x v="238"/>
    <x v="238"/>
    <m/>
  </r>
  <r>
    <n v="256"/>
    <n v="270"/>
    <n v="2057"/>
    <n v="31000"/>
    <s v="G"/>
    <s v="G"/>
    <s v=""/>
    <s v=""/>
    <n v="1"/>
    <n v="3569"/>
    <x v="2"/>
    <s v="ANDI STAR-SALATIGA"/>
    <s v="MEC-TZ22"/>
    <s v="MECHPEN TIZO G 09310 24PCS"/>
    <s v="ADA"/>
    <s v="1"/>
    <s v="PAK/BOX"/>
    <s v="31000"/>
    <s v=""/>
    <s v=""/>
    <x v="1"/>
    <s v=""/>
    <x v="0"/>
    <s v=""/>
    <m/>
    <n v="31000"/>
    <n v="31000"/>
    <s v="G3569"/>
    <n v="0"/>
    <e v="#N/A"/>
    <x v="239"/>
    <x v="239"/>
    <m/>
  </r>
  <r>
    <n v="257"/>
    <n v="270"/>
    <n v="2048"/>
    <n v="31000"/>
    <s v="G"/>
    <s v="G"/>
    <s v=""/>
    <s v=""/>
    <n v="1"/>
    <n v="3569"/>
    <x v="2"/>
    <s v="ANDI STAR-SALATIGA"/>
    <s v="MEC-TZ19"/>
    <s v="MECHPEN TIZO G 09305 24PCS"/>
    <s v="ADA"/>
    <s v="1"/>
    <s v="PAK/BOX"/>
    <s v="31000"/>
    <s v=""/>
    <s v=""/>
    <x v="1"/>
    <s v=""/>
    <x v="0"/>
    <s v=""/>
    <m/>
    <n v="31000"/>
    <n v="31000"/>
    <s v="G3569"/>
    <n v="0"/>
    <e v="#N/A"/>
    <x v="240"/>
    <x v="240"/>
    <m/>
  </r>
  <r>
    <n v="258"/>
    <n v="270"/>
    <n v="2047"/>
    <n v="31000"/>
    <s v="G"/>
    <s v="G"/>
    <s v=""/>
    <s v=""/>
    <n v="1"/>
    <n v="3569"/>
    <x v="2"/>
    <s v="ANDI STAR-SALATIGA"/>
    <s v="MEC-TZ18"/>
    <s v="MECHPEN TIZO G 09302 24PCS"/>
    <s v="ADA"/>
    <s v="1"/>
    <s v="PAK/BOX"/>
    <s v="31000"/>
    <s v=""/>
    <s v=""/>
    <x v="1"/>
    <s v=""/>
    <x v="0"/>
    <s v=""/>
    <m/>
    <n v="31000"/>
    <n v="31000"/>
    <s v="G3569"/>
    <n v="0"/>
    <e v="#N/A"/>
    <x v="241"/>
    <x v="241"/>
    <m/>
  </r>
  <r>
    <n v="259"/>
    <n v="270"/>
    <n v="693"/>
    <n v="48500"/>
    <s v="G"/>
    <s v="G"/>
    <s v=""/>
    <s v=""/>
    <n v="3"/>
    <n v="3569"/>
    <x v="2"/>
    <s v="ANDI STAR-SALATIGA"/>
    <s v="BOL-TF343"/>
    <s v="BP TF-2037 6W"/>
    <s v="ADA"/>
    <s v="3"/>
    <s v="LSN"/>
    <s v="48500"/>
    <s v=""/>
    <s v=""/>
    <x v="1"/>
    <s v=""/>
    <x v="0"/>
    <s v=""/>
    <m/>
    <n v="48500"/>
    <n v="145500"/>
    <s v="G3569"/>
    <n v="0"/>
    <e v="#N/A"/>
    <x v="242"/>
    <x v="242"/>
    <m/>
  </r>
  <r>
    <n v="260"/>
    <n v="270"/>
    <n v="2751"/>
    <n v="25000"/>
    <s v="G"/>
    <s v="G"/>
    <s v=""/>
    <s v=""/>
    <n v="3"/>
    <n v="3569"/>
    <x v="2"/>
    <s v="ANDI STAR-SALATIGA"/>
    <s v="STB-TF13"/>
    <s v="STABILLO TF-1145 LIVE COLOUR PASTEL"/>
    <s v="ADA"/>
    <s v="3"/>
    <s v="LSN"/>
    <s v="25000"/>
    <s v=""/>
    <s v=""/>
    <x v="1"/>
    <s v=""/>
    <x v="0"/>
    <s v=""/>
    <m/>
    <n v="25000"/>
    <n v="75000"/>
    <s v="G3569"/>
    <n v="0"/>
    <e v="#N/A"/>
    <x v="243"/>
    <x v="243"/>
    <m/>
  </r>
  <r>
    <n v="261"/>
    <n v="287"/>
    <n v="746"/>
    <n v="25000"/>
    <s v="G"/>
    <s v="G"/>
    <s v=""/>
    <s v=""/>
    <n v="1"/>
    <n v="3571"/>
    <x v="2"/>
    <s v="ANDI STAR-SALATIGA"/>
    <s v="BOL-KO398"/>
    <s v="BP GEL KOALA GP-168-A MERAH"/>
    <s v="ADA"/>
    <s v="1"/>
    <s v="LSN"/>
    <s v="25000"/>
    <s v=""/>
    <s v=""/>
    <x v="1"/>
    <s v=""/>
    <x v="0"/>
    <s v=""/>
    <m/>
    <n v="25000"/>
    <n v="25000"/>
    <s v="G3571"/>
    <n v="0"/>
    <e v="#N/A"/>
    <x v="244"/>
    <x v="244"/>
    <m/>
  </r>
  <r>
    <n v="262"/>
    <n v="287"/>
    <n v="747"/>
    <n v="25000"/>
    <s v="G"/>
    <s v="G"/>
    <s v=""/>
    <s v=""/>
    <n v="1"/>
    <n v="3571"/>
    <x v="2"/>
    <s v="ANDI STAR-SALATIGA"/>
    <s v="BOL-KO399"/>
    <s v="BP GEL KOALA GP-168-B BR"/>
    <s v="ADA"/>
    <s v="1"/>
    <s v="LSN"/>
    <s v="25000"/>
    <s v=""/>
    <s v=""/>
    <x v="1"/>
    <s v=""/>
    <x v="0"/>
    <s v=""/>
    <m/>
    <n v="25000"/>
    <n v="25000"/>
    <s v="G3571"/>
    <n v="0"/>
    <e v="#N/A"/>
    <x v="245"/>
    <x v="245"/>
    <m/>
  </r>
  <r>
    <n v="263"/>
    <n v="287"/>
    <n v="748"/>
    <n v="25000"/>
    <s v="G"/>
    <s v="G"/>
    <s v=""/>
    <s v=""/>
    <n v="1"/>
    <n v="3571"/>
    <x v="2"/>
    <s v="ANDI STAR-SALATIGA"/>
    <s v="BOL-KO400"/>
    <s v="BP GEL KOALA GP-168-C HJ"/>
    <s v="ADA"/>
    <s v="1"/>
    <s v="LSN"/>
    <s v="25000"/>
    <s v=""/>
    <s v=""/>
    <x v="1"/>
    <s v=""/>
    <x v="0"/>
    <s v=""/>
    <m/>
    <n v="25000"/>
    <n v="25000"/>
    <s v="G3571"/>
    <n v="0"/>
    <e v="#N/A"/>
    <x v="246"/>
    <x v="246"/>
    <m/>
  </r>
  <r>
    <n v="264"/>
    <n v="287"/>
    <n v="749"/>
    <n v="25000"/>
    <s v="G"/>
    <s v="G"/>
    <s v=""/>
    <s v=""/>
    <n v="1"/>
    <n v="3571"/>
    <x v="2"/>
    <s v="ANDI STAR-SALATIGA"/>
    <s v="BOL-KO401"/>
    <s v="BP GEL KOALA GP-168-D VL"/>
    <s v="ADA"/>
    <s v="1"/>
    <s v="LSN"/>
    <s v="25000"/>
    <s v=""/>
    <s v=""/>
    <x v="1"/>
    <s v=""/>
    <x v="0"/>
    <s v=""/>
    <m/>
    <n v="25000"/>
    <n v="25000"/>
    <s v="G3571"/>
    <n v="0"/>
    <e v="#N/A"/>
    <x v="247"/>
    <x v="247"/>
    <m/>
  </r>
  <r>
    <n v="265"/>
    <n v="287"/>
    <n v="750"/>
    <n v="25000"/>
    <s v="G"/>
    <s v="G"/>
    <s v=""/>
    <s v=""/>
    <n v="1"/>
    <n v="3571"/>
    <x v="2"/>
    <s v="ANDI STAR-SALATIGA"/>
    <s v="BOL-KO402"/>
    <s v="BP GEL KOALA GP-168-E OR"/>
    <s v="ADA"/>
    <s v="1"/>
    <s v="LSN"/>
    <s v="25000"/>
    <s v=""/>
    <s v=""/>
    <x v="1"/>
    <s v=""/>
    <x v="0"/>
    <s v=""/>
    <m/>
    <n v="25000"/>
    <n v="25000"/>
    <s v="G3571"/>
    <n v="0"/>
    <e v="#N/A"/>
    <x v="248"/>
    <x v="248"/>
    <m/>
  </r>
  <r>
    <n v="266"/>
    <n v="287"/>
    <n v="751"/>
    <n v="25000"/>
    <s v="G"/>
    <s v="G"/>
    <s v=""/>
    <s v=""/>
    <n v="1"/>
    <n v="3571"/>
    <x v="2"/>
    <s v="ANDI STAR-SALATIGA"/>
    <s v="BOL-KO403"/>
    <s v="BP GEL KOALA GP-168-F BR TUA"/>
    <s v="ADA"/>
    <s v="1"/>
    <s v="LSN"/>
    <s v="25000"/>
    <s v=""/>
    <s v=""/>
    <x v="1"/>
    <s v=""/>
    <x v="0"/>
    <s v=""/>
    <m/>
    <n v="25000"/>
    <n v="25000"/>
    <s v="G3571"/>
    <n v="0"/>
    <e v="#N/A"/>
    <x v="249"/>
    <x v="249"/>
    <m/>
  </r>
  <r>
    <n v="267"/>
    <n v="287"/>
    <n v="752"/>
    <n v="25000"/>
    <s v="G"/>
    <s v="G"/>
    <s v=""/>
    <s v=""/>
    <n v="1"/>
    <n v="3571"/>
    <x v="2"/>
    <s v="ANDI STAR-SALATIGA"/>
    <s v="BOL-KO404"/>
    <s v="BP GEL KOALA GP-168-G PK"/>
    <s v="ADA"/>
    <s v="1"/>
    <s v="LSN"/>
    <s v="25000"/>
    <s v=""/>
    <s v=""/>
    <x v="1"/>
    <s v=""/>
    <x v="0"/>
    <s v=""/>
    <m/>
    <n v="25000"/>
    <n v="25000"/>
    <s v="G3571"/>
    <n v="0"/>
    <e v="#N/A"/>
    <x v="250"/>
    <x v="250"/>
    <m/>
  </r>
  <r>
    <n v="268"/>
    <n v="287"/>
    <n v="753"/>
    <n v="25000"/>
    <s v="G"/>
    <s v="G"/>
    <s v=""/>
    <s v=""/>
    <n v="1"/>
    <n v="3571"/>
    <x v="2"/>
    <s v="ANDI STAR-SALATIGA"/>
    <s v="BOL-KO405"/>
    <s v="BP GEL KOALA GP-168-H HJ MUDA"/>
    <s v="ADA"/>
    <s v="1"/>
    <s v="LSN"/>
    <s v="25000"/>
    <s v=""/>
    <s v=""/>
    <x v="1"/>
    <s v=""/>
    <x v="0"/>
    <s v=""/>
    <m/>
    <n v="25000"/>
    <n v="25000"/>
    <s v="G3571"/>
    <n v="0"/>
    <e v="#N/A"/>
    <x v="251"/>
    <x v="251"/>
    <m/>
  </r>
  <r>
    <n v="269"/>
    <n v="287"/>
    <n v="754"/>
    <n v="25000"/>
    <s v="G"/>
    <s v="G"/>
    <s v=""/>
    <s v=""/>
    <n v="1"/>
    <n v="3571"/>
    <x v="2"/>
    <s v="ANDI STAR-SALATIGA"/>
    <s v="BOL-KO406"/>
    <s v="BP GEL KOALA GP-168-I COKLAT"/>
    <s v="ADA"/>
    <s v="1"/>
    <s v="LSN"/>
    <s v="25000"/>
    <s v=""/>
    <s v=""/>
    <x v="1"/>
    <s v=""/>
    <x v="0"/>
    <s v=""/>
    <m/>
    <n v="25000"/>
    <n v="25000"/>
    <s v="G3571"/>
    <n v="0"/>
    <e v="#N/A"/>
    <x v="252"/>
    <x v="252"/>
    <m/>
  </r>
  <r>
    <n v="270"/>
    <n v="287"/>
    <n v="755"/>
    <n v="25000"/>
    <s v="G"/>
    <s v="G"/>
    <s v=""/>
    <s v=""/>
    <n v="1"/>
    <n v="3571"/>
    <x v="2"/>
    <s v="ANDI STAR-SALATIGA"/>
    <s v="BOL-KO407"/>
    <s v="BP GEL KOALA GP-168-J KNG"/>
    <s v="ADA"/>
    <s v="1"/>
    <s v="LSN"/>
    <s v="25000"/>
    <s v=""/>
    <s v=""/>
    <x v="1"/>
    <s v=""/>
    <x v="0"/>
    <s v=""/>
    <m/>
    <n v="25000"/>
    <n v="25000"/>
    <s v="G3571"/>
    <n v="0"/>
    <e v="#N/A"/>
    <x v="253"/>
    <x v="253"/>
    <m/>
  </r>
  <r>
    <n v="271"/>
    <n v="287"/>
    <n v="1092"/>
    <n v="3750"/>
    <s v="G"/>
    <s v="G"/>
    <s v=""/>
    <s v=""/>
    <n v="40"/>
    <n v="3571"/>
    <x v="2"/>
    <s v="ANDI STAR-SALATIGA"/>
    <s v="GAR-IM152"/>
    <s v="GARISAN SET 20CM 8177 (1 BOX=40 PCS)"/>
    <s v="ADA"/>
    <s v="40"/>
    <s v="PCS"/>
    <s v="3750"/>
    <s v=""/>
    <s v=""/>
    <x v="1"/>
    <s v=""/>
    <x v="0"/>
    <s v=""/>
    <m/>
    <n v="3750"/>
    <n v="150000"/>
    <s v="G3571"/>
    <n v="0"/>
    <e v="#N/A"/>
    <x v="254"/>
    <x v="254"/>
    <m/>
  </r>
  <r>
    <n v="272"/>
    <n v="287"/>
    <n v="1089"/>
    <n v="3750"/>
    <s v="G"/>
    <s v="G"/>
    <s v=""/>
    <s v=""/>
    <n v="40"/>
    <n v="3571"/>
    <x v="2"/>
    <s v="ANDI STAR-SALATIGA"/>
    <s v="GAR-IM149"/>
    <s v="GARISAN SET 20CM 8182 (1 BOX=40 PCS)"/>
    <s v="ADA"/>
    <s v="40"/>
    <s v="PCS"/>
    <s v="3750"/>
    <s v=""/>
    <s v=""/>
    <x v="1"/>
    <s v=""/>
    <x v="0"/>
    <s v=""/>
    <m/>
    <n v="3750"/>
    <n v="150000"/>
    <s v="G3571"/>
    <n v="0"/>
    <e v="#N/A"/>
    <x v="255"/>
    <x v="255"/>
    <m/>
  </r>
  <r>
    <n v="273"/>
    <n v="287"/>
    <n v="1090"/>
    <n v="3750"/>
    <s v="G"/>
    <s v="G"/>
    <s v=""/>
    <s v=""/>
    <n v="40"/>
    <n v="3571"/>
    <x v="2"/>
    <s v="ANDI STAR-SALATIGA"/>
    <s v="GAR-IM150"/>
    <s v="GARISAN SET 20CM 8208 (1 BOX=40 PCS)"/>
    <s v="ADA"/>
    <s v="40"/>
    <s v="PCS"/>
    <s v="3750"/>
    <s v=""/>
    <s v=""/>
    <x v="1"/>
    <s v=""/>
    <x v="0"/>
    <s v=""/>
    <m/>
    <n v="3750"/>
    <n v="150000"/>
    <s v="G3571"/>
    <n v="0"/>
    <e v="#N/A"/>
    <x v="256"/>
    <x v="256"/>
    <m/>
  </r>
  <r>
    <n v="274"/>
    <n v="287"/>
    <s v=""/>
    <n v="25000"/>
    <s v="G"/>
    <s v="G"/>
    <s v=""/>
    <s v=""/>
    <n v="2"/>
    <n v="3571"/>
    <x v="2"/>
    <s v="ANDI STAR-SALATIGA"/>
    <s v=""/>
    <s v="DISPENSER KUROMI"/>
    <s v="TIDAK ADA"/>
    <s v="2"/>
    <s v="LSN"/>
    <s v="25000"/>
    <s v=""/>
    <s v=""/>
    <x v="1"/>
    <s v=""/>
    <x v="0"/>
    <s v=""/>
    <m/>
    <n v="25000"/>
    <n v="50000"/>
    <s v="G3571"/>
    <n v="0"/>
    <e v="#N/A"/>
    <x v="257"/>
    <x v="257"/>
    <m/>
  </r>
  <r>
    <n v="275"/>
    <n v="302"/>
    <n v="439"/>
    <n v="52500"/>
    <s v="G"/>
    <s v="G"/>
    <s v=""/>
    <s v=""/>
    <n v="1"/>
    <n v="3524"/>
    <x v="2"/>
    <s v="PRISMA-YOGYA"/>
    <s v="BOL-PL82"/>
    <s v="BP PELNA ULIR 01 HITAM"/>
    <s v="ADA"/>
    <s v="1"/>
    <s v="GRS"/>
    <s v="52500"/>
    <s v=""/>
    <s v=""/>
    <x v="1"/>
    <s v=""/>
    <x v="0"/>
    <s v=""/>
    <m/>
    <n v="52500"/>
    <n v="52500"/>
    <s v="G3524"/>
    <n v="0"/>
    <e v="#N/A"/>
    <x v="258"/>
    <x v="258"/>
    <m/>
  </r>
  <r>
    <n v="276"/>
    <n v="302"/>
    <n v="62"/>
    <n v="13500"/>
    <s v="G"/>
    <s v="G"/>
    <s v=""/>
    <s v=""/>
    <n v="12"/>
    <n v="3524"/>
    <x v="2"/>
    <s v="PRISMA-YOGYA"/>
    <s v="AGE-NB13"/>
    <s v="AGENDA PRO DELUXE PC-121 WK KECIL"/>
    <s v="ADA"/>
    <s v="12"/>
    <s v="PCS"/>
    <s v="13500"/>
    <s v=""/>
    <s v=""/>
    <x v="1"/>
    <s v=""/>
    <x v="0"/>
    <s v=""/>
    <m/>
    <n v="13500"/>
    <n v="162000"/>
    <s v="G3524"/>
    <n v="0"/>
    <e v="#N/A"/>
    <x v="259"/>
    <x v="259"/>
    <m/>
  </r>
  <r>
    <n v="277"/>
    <n v="302"/>
    <n v="1466"/>
    <n v="7500"/>
    <s v="G"/>
    <s v="G"/>
    <s v=""/>
    <s v=""/>
    <n v="10"/>
    <n v="3524"/>
    <x v="2"/>
    <s v="PRISMA-YOGYA"/>
    <s v="KUA-TF2"/>
    <s v="KUAS TF ART TF-2023"/>
    <s v="ADA"/>
    <s v="10"/>
    <s v="SET"/>
    <s v="7500"/>
    <s v=""/>
    <s v=""/>
    <x v="1"/>
    <s v=""/>
    <x v="0"/>
    <s v=""/>
    <m/>
    <n v="7500"/>
    <n v="75000"/>
    <s v="G3524"/>
    <n v="0"/>
    <e v="#N/A"/>
    <x v="260"/>
    <x v="260"/>
    <m/>
  </r>
  <r>
    <n v="278"/>
    <n v="302"/>
    <n v="2202"/>
    <n v="75000"/>
    <s v="G"/>
    <s v="G"/>
    <s v=""/>
    <s v=""/>
    <n v="2"/>
    <n v="3524"/>
    <x v="2"/>
    <s v="PRISMA-YOGYA"/>
    <s v="OIL-NB1"/>
    <s v="OIL PASTEL HW 12"/>
    <s v="ADA"/>
    <s v="2"/>
    <s v="LSN"/>
    <s v="75000"/>
    <s v=""/>
    <s v=""/>
    <x v="1"/>
    <s v=""/>
    <x v="0"/>
    <s v=""/>
    <m/>
    <n v="75000"/>
    <n v="150000"/>
    <s v="G3524"/>
    <n v="0"/>
    <e v="#N/A"/>
    <x v="261"/>
    <x v="261"/>
    <m/>
  </r>
  <r>
    <n v="279"/>
    <n v="302"/>
    <n v="2660"/>
    <n v="50000"/>
    <s v="G"/>
    <s v="G"/>
    <s v=""/>
    <s v=""/>
    <n v="1"/>
    <n v="3524"/>
    <x v="2"/>
    <s v="PRISMA-YOGYA"/>
    <s v="PWA-IN7"/>
    <s v="PW INFICO 12W PDK 1235"/>
    <s v="ADA"/>
    <s v="1"/>
    <s v="LSN"/>
    <s v="50000"/>
    <s v=""/>
    <s v=""/>
    <x v="1"/>
    <s v=""/>
    <x v="0"/>
    <s v=""/>
    <m/>
    <n v="50000"/>
    <n v="50000"/>
    <s v="G3524"/>
    <n v="0"/>
    <e v="#N/A"/>
    <x v="262"/>
    <x v="262"/>
    <m/>
  </r>
  <r>
    <n v="280"/>
    <n v="302"/>
    <n v="2663"/>
    <n v="82500"/>
    <s v="G"/>
    <s v="G"/>
    <s v=""/>
    <s v=""/>
    <n v="1"/>
    <n v="3524"/>
    <x v="2"/>
    <s v="PRISMA-YOGYA"/>
    <s v="PWA-KO3"/>
    <s v="PW 12W PANJANG KOALA"/>
    <s v="ADA"/>
    <s v="1"/>
    <s v="LSN"/>
    <s v="82500"/>
    <s v=""/>
    <s v=""/>
    <x v="1"/>
    <s v=""/>
    <x v="0"/>
    <s v=""/>
    <m/>
    <n v="82500"/>
    <n v="82500"/>
    <s v="G3524"/>
    <n v="0"/>
    <e v="#N/A"/>
    <x v="263"/>
    <x v="263"/>
    <m/>
  </r>
  <r>
    <n v="281"/>
    <n v="302"/>
    <n v="1401"/>
    <n v="85000"/>
    <s v="G"/>
    <s v="G"/>
    <s v=""/>
    <s v=""/>
    <n v="1"/>
    <n v="3524"/>
    <x v="2"/>
    <s v="PRISMA-YOGYA"/>
    <s v="JAN-IM6"/>
    <s v="JANGKA MS-4001 KOALA"/>
    <s v="ADA"/>
    <s v="1"/>
    <s v="LSN"/>
    <s v="85000"/>
    <s v=""/>
    <s v=""/>
    <x v="1"/>
    <s v=""/>
    <x v="0"/>
    <s v=""/>
    <m/>
    <n v="85000"/>
    <n v="85000"/>
    <s v="G3524"/>
    <n v="0"/>
    <e v="#N/A"/>
    <x v="264"/>
    <x v="264"/>
    <m/>
  </r>
  <r>
    <n v="282"/>
    <n v="302"/>
    <n v="976"/>
    <n v="60000"/>
    <s v="G"/>
    <s v="G"/>
    <s v=""/>
    <s v=""/>
    <n v="1"/>
    <n v="3524"/>
    <x v="2"/>
    <s v="PRISMA-YOGYA"/>
    <s v="GAR-EN4"/>
    <s v="GARISAN BUSUR ENTER 3.5 PLST BIRU (1 BOX=120 PCS)"/>
    <s v="ADA"/>
    <s v="1"/>
    <s v="BOX"/>
    <s v="60000"/>
    <s v=""/>
    <s v=""/>
    <x v="1"/>
    <s v=""/>
    <x v="0"/>
    <s v=""/>
    <m/>
    <n v="60000"/>
    <n v="60000"/>
    <s v="G3524"/>
    <n v="0"/>
    <e v="#N/A"/>
    <x v="265"/>
    <x v="265"/>
    <m/>
  </r>
  <r>
    <n v="283"/>
    <n v="302"/>
    <n v="3285"/>
    <n v="45000"/>
    <s v="G"/>
    <s v="G"/>
    <s v=""/>
    <s v=""/>
    <n v="2"/>
    <n v="3524"/>
    <x v="2"/>
    <s v="PRISMA-YOGYA"/>
    <s v="TIP-IM69"/>
    <s v="TIPEX KERTAS NO. 9543"/>
    <s v="ADA"/>
    <s v="2"/>
    <s v="LSN"/>
    <s v="45000"/>
    <s v=""/>
    <s v=""/>
    <x v="1"/>
    <s v=""/>
    <x v="0"/>
    <s v=""/>
    <m/>
    <n v="45000"/>
    <n v="90000"/>
    <s v="G3524"/>
    <n v="0"/>
    <e v="#N/A"/>
    <x v="266"/>
    <x v="266"/>
    <m/>
  </r>
  <r>
    <n v="284"/>
    <n v="302"/>
    <n v="3230"/>
    <n v="45000"/>
    <s v="G"/>
    <s v="G"/>
    <s v=""/>
    <s v=""/>
    <n v="2"/>
    <n v="3524"/>
    <x v="2"/>
    <s v="PRISMA-YOGYA"/>
    <s v="TIP-IM13"/>
    <s v="TIPEX KERTAS NO.9446"/>
    <s v="ADA"/>
    <s v="2"/>
    <s v="LSN"/>
    <s v="45000"/>
    <s v=""/>
    <s v=""/>
    <x v="1"/>
    <s v=""/>
    <x v="0"/>
    <s v=""/>
    <m/>
    <n v="45000"/>
    <n v="90000"/>
    <s v="G3524"/>
    <n v="0"/>
    <e v="#N/A"/>
    <x v="267"/>
    <x v="267"/>
    <m/>
  </r>
  <r>
    <n v="285"/>
    <n v="302"/>
    <n v="3246"/>
    <n v="45000"/>
    <s v="G"/>
    <s v="G"/>
    <s v=""/>
    <s v=""/>
    <n v="2"/>
    <n v="3524"/>
    <x v="2"/>
    <s v="PRISMA-YOGYA"/>
    <s v="TIP-IM29"/>
    <s v="TIPEX KERTAS NO.9443"/>
    <s v="ADA"/>
    <s v="2"/>
    <s v="LSN"/>
    <s v="45000"/>
    <s v=""/>
    <s v=""/>
    <x v="1"/>
    <s v=""/>
    <x v="0"/>
    <s v=""/>
    <m/>
    <n v="45000"/>
    <n v="90000"/>
    <s v="G3524"/>
    <n v="0"/>
    <e v="#N/A"/>
    <x v="268"/>
    <x v="268"/>
    <m/>
  </r>
  <r>
    <n v="286"/>
    <n v="302"/>
    <n v="1815"/>
    <n v="10500"/>
    <s v="G"/>
    <s v="G"/>
    <s v=""/>
    <s v=""/>
    <n v="3"/>
    <n v="3524"/>
    <x v="2"/>
    <s v="PRISMA-YOGYA"/>
    <s v="MAP-SK84"/>
    <s v="MAP L SIKA AC-105 PUTIH"/>
    <s v="ADA"/>
    <s v="3"/>
    <s v="LSN"/>
    <s v="10500"/>
    <s v=""/>
    <s v=""/>
    <x v="1"/>
    <s v=""/>
    <x v="0"/>
    <s v=""/>
    <m/>
    <n v="10500"/>
    <n v="31500"/>
    <s v="G3524"/>
    <n v="0"/>
    <e v="#N/A"/>
    <x v="269"/>
    <x v="269"/>
    <m/>
  </r>
  <r>
    <n v="287"/>
    <n v="302"/>
    <n v="1813"/>
    <n v="10500"/>
    <s v="G"/>
    <s v="G"/>
    <s v=""/>
    <s v=""/>
    <n v="3"/>
    <n v="3524"/>
    <x v="2"/>
    <s v="PRISMA-YOGYA"/>
    <s v="MAP-SK82"/>
    <s v="MAP L SIKA AC-105 KUNING"/>
    <s v="ADA"/>
    <s v="3"/>
    <s v="LSN"/>
    <s v="10500"/>
    <s v=""/>
    <s v=""/>
    <x v="1"/>
    <s v=""/>
    <x v="0"/>
    <s v=""/>
    <m/>
    <n v="10500"/>
    <n v="31500"/>
    <s v="G3524"/>
    <n v="0"/>
    <e v="#N/A"/>
    <x v="270"/>
    <x v="270"/>
    <m/>
  </r>
  <r>
    <n v="288"/>
    <n v="302"/>
    <n v="796"/>
    <n v="833.33333333333337"/>
    <s v="G"/>
    <s v="G"/>
    <s v=""/>
    <s v=""/>
    <n v="24"/>
    <n v="3524"/>
    <x v="2"/>
    <s v="PRISMA-YOGYA"/>
    <s v="BWA-NB2"/>
    <s v="BUKU MEWARNAI ART 8 DESIGN"/>
    <s v="ADA"/>
    <s v="24"/>
    <s v="PCS"/>
    <s v="833.333333333333"/>
    <s v=""/>
    <s v=""/>
    <x v="1"/>
    <s v=""/>
    <x v="0"/>
    <s v="MOTIF SAYUR"/>
    <m/>
    <n v="833.33333333333337"/>
    <n v="20000"/>
    <s v="G3524"/>
    <n v="0"/>
    <e v="#N/A"/>
    <x v="271"/>
    <x v="271"/>
    <m/>
  </r>
  <r>
    <n v="289"/>
    <n v="302"/>
    <n v="796"/>
    <n v="833.33333333333337"/>
    <s v="G"/>
    <s v="G"/>
    <s v=""/>
    <s v=""/>
    <n v="24"/>
    <n v="3524"/>
    <x v="2"/>
    <s v="PRISMA-YOGYA"/>
    <s v="BWA-NB2"/>
    <s v="BUKU MEWARNAI ART 8 DESIGN"/>
    <s v="ADA"/>
    <s v="24"/>
    <s v="PCS"/>
    <s v="833.333333333333"/>
    <s v=""/>
    <s v=""/>
    <x v="1"/>
    <s v=""/>
    <x v="0"/>
    <s v="MOTIF BUAH"/>
    <m/>
    <n v="833.33333333333337"/>
    <n v="20000"/>
    <s v="G3524"/>
    <n v="0"/>
    <e v="#N/A"/>
    <x v="271"/>
    <x v="271"/>
    <m/>
  </r>
  <r>
    <n v="290"/>
    <n v="302"/>
    <n v="796"/>
    <n v="833.33333333333337"/>
    <s v="G"/>
    <s v="G"/>
    <s v=""/>
    <s v=""/>
    <n v="24"/>
    <n v="3524"/>
    <x v="2"/>
    <s v="PRISMA-YOGYA"/>
    <s v="BWA-NB2"/>
    <s v="BUKU MEWARNAI ART 8 DESIGN"/>
    <s v="ADA"/>
    <s v="24"/>
    <s v="PCS"/>
    <s v="833.333333333333"/>
    <s v=""/>
    <s v=""/>
    <x v="1"/>
    <s v=""/>
    <x v="0"/>
    <s v="MOTIF TRANSPORTASI"/>
    <m/>
    <n v="833.33333333333337"/>
    <n v="20000"/>
    <s v="G3524"/>
    <n v="0"/>
    <e v="#N/A"/>
    <x v="271"/>
    <x v="271"/>
    <m/>
  </r>
  <r>
    <n v="291"/>
    <n v="319"/>
    <n v="830"/>
    <n v="104000"/>
    <s v="G"/>
    <s v="G"/>
    <s v=""/>
    <s v=""/>
    <n v="2"/>
    <n v="3525"/>
    <x v="2"/>
    <s v="PRISMA-YOGYA"/>
    <s v="CAT-OP5"/>
    <s v="CAT AIR OPINI 110"/>
    <s v="ADA"/>
    <s v="2"/>
    <s v="LSN"/>
    <s v="104000"/>
    <s v=""/>
    <s v=""/>
    <x v="1"/>
    <s v=""/>
    <x v="0"/>
    <s v=""/>
    <m/>
    <n v="104000"/>
    <n v="208000"/>
    <s v="G3525"/>
    <n v="0"/>
    <e v="#N/A"/>
    <x v="272"/>
    <x v="272"/>
    <m/>
  </r>
  <r>
    <n v="292"/>
    <n v="319"/>
    <n v="831"/>
    <n v="110000"/>
    <s v="G"/>
    <s v="G"/>
    <s v=""/>
    <s v=""/>
    <n v="2"/>
    <n v="3525"/>
    <x v="2"/>
    <s v="PRISMA-YOGYA"/>
    <s v="CAT-OP6"/>
    <s v="CAT AIR OPINI 120"/>
    <s v="ADA"/>
    <s v="2"/>
    <s v="LSN"/>
    <s v="110000"/>
    <s v=""/>
    <s v=""/>
    <x v="1"/>
    <s v=""/>
    <x v="0"/>
    <s v=""/>
    <m/>
    <n v="110000"/>
    <n v="220000"/>
    <s v="G3525"/>
    <n v="0"/>
    <e v="#N/A"/>
    <x v="273"/>
    <x v="273"/>
    <m/>
  </r>
  <r>
    <n v="293"/>
    <n v="319"/>
    <n v="2196"/>
    <n v="35000"/>
    <s v="G"/>
    <s v="G"/>
    <s v=""/>
    <s v=""/>
    <n v="2"/>
    <n v="3525"/>
    <x v="2"/>
    <s v="PRISMA-YOGYA"/>
    <s v="NTS-NB1"/>
    <s v="NOTES 156-80"/>
    <s v="ADA"/>
    <s v="2"/>
    <s v="LSN"/>
    <s v="35000"/>
    <s v=""/>
    <s v=""/>
    <x v="1"/>
    <s v=""/>
    <x v="0"/>
    <s v=""/>
    <m/>
    <n v="35000"/>
    <n v="70000"/>
    <s v="G3525"/>
    <n v="0"/>
    <e v="#N/A"/>
    <x v="274"/>
    <x v="274"/>
    <m/>
  </r>
  <r>
    <n v="294"/>
    <n v="319"/>
    <n v="1513"/>
    <n v="1076.3888888888889"/>
    <s v="G"/>
    <s v="G"/>
    <s v=""/>
    <s v=""/>
    <n v="72"/>
    <n v="3525"/>
    <x v="2"/>
    <s v="PRISMA-YOGYA"/>
    <s v="KUA-IM49"/>
    <s v="KUAS 251-1 PAGODA (NO. 1)"/>
    <s v="ADA"/>
    <s v="72"/>
    <s v="PCS"/>
    <s v="1076.38888888889"/>
    <s v=""/>
    <s v=""/>
    <x v="1"/>
    <s v=""/>
    <x v="0"/>
    <s v=""/>
    <m/>
    <n v="1076.3888888888889"/>
    <n v="77500"/>
    <s v="G3525"/>
    <n v="0"/>
    <e v="#N/A"/>
    <x v="275"/>
    <x v="275"/>
    <m/>
  </r>
  <r>
    <n v="295"/>
    <n v="319"/>
    <n v="1238"/>
    <n v="63000"/>
    <s v="G"/>
    <s v="G"/>
    <s v=""/>
    <s v=""/>
    <n v="1"/>
    <n v="3525"/>
    <x v="2"/>
    <s v="PRISMA-YOGYA"/>
    <s v="GUN-ID40"/>
    <s v="GUNTING IDEAL K 100"/>
    <s v="ADA"/>
    <s v="1"/>
    <s v="LSN"/>
    <s v="63000"/>
    <s v=""/>
    <s v=""/>
    <x v="1"/>
    <s v=""/>
    <x v="0"/>
    <s v=""/>
    <m/>
    <n v="63000"/>
    <n v="63000"/>
    <s v="G3525"/>
    <n v="0"/>
    <e v="#N/A"/>
    <x v="276"/>
    <x v="276"/>
    <m/>
  </r>
  <r>
    <n v="296"/>
    <n v="319"/>
    <n v="236"/>
    <n v="125000"/>
    <s v="G"/>
    <s v="G"/>
    <s v=""/>
    <s v=""/>
    <n v="1"/>
    <n v="3525"/>
    <x v="2"/>
    <s v="PRISMA-YOGYA"/>
    <s v="BAL-NCL24"/>
    <s v="BALON LKF 3200 M 16"/>
    <s v="ADA"/>
    <s v="1"/>
    <s v="DISP"/>
    <s v="125000"/>
    <s v=""/>
    <s v=""/>
    <x v="1"/>
    <s v=""/>
    <x v="0"/>
    <s v=""/>
    <m/>
    <n v="125000"/>
    <n v="125000"/>
    <s v="G3525"/>
    <n v="0"/>
    <e v="#N/A"/>
    <x v="277"/>
    <x v="277"/>
    <m/>
  </r>
  <r>
    <n v="297"/>
    <n v="319"/>
    <n v="232"/>
    <n v="125000"/>
    <s v="G"/>
    <s v="G"/>
    <s v=""/>
    <s v=""/>
    <n v="1"/>
    <n v="3525"/>
    <x v="2"/>
    <s v="PRISMA-YOGYA"/>
    <s v="BAL-NCL20"/>
    <s v="BALON FS POLKADOT LKF 3200 PP"/>
    <s v="ADA"/>
    <s v="1"/>
    <s v="DISP"/>
    <s v="125000"/>
    <s v=""/>
    <s v=""/>
    <x v="1"/>
    <s v=""/>
    <x v="0"/>
    <s v=""/>
    <m/>
    <n v="125000"/>
    <n v="125000"/>
    <s v="G3525"/>
    <n v="0"/>
    <e v="#N/A"/>
    <x v="278"/>
    <x v="278"/>
    <m/>
  </r>
  <r>
    <n v="298"/>
    <n v="319"/>
    <n v="1255"/>
    <n v="35000"/>
    <s v="G"/>
    <s v="G"/>
    <s v=""/>
    <s v=""/>
    <n v="1"/>
    <n v="3525"/>
    <x v="2"/>
    <s v="PRISMA-YOGYA"/>
    <s v="GUN-NB59"/>
    <s v="GUNTING KUKU 777 H 211 B"/>
    <s v="ADA"/>
    <s v="1"/>
    <s v="LSN"/>
    <s v="35000"/>
    <s v=""/>
    <s v=""/>
    <x v="1"/>
    <s v=""/>
    <x v="0"/>
    <s v=""/>
    <m/>
    <n v="35000"/>
    <n v="35000"/>
    <s v="G3525"/>
    <n v="0"/>
    <e v="#N/A"/>
    <x v="279"/>
    <x v="279"/>
    <m/>
  </r>
  <r>
    <n v="299"/>
    <n v="319"/>
    <n v="2336"/>
    <n v="10000"/>
    <s v="G"/>
    <s v="G"/>
    <s v=""/>
    <s v=""/>
    <n v="12"/>
    <n v="3525"/>
    <x v="2"/>
    <s v="PRISMA-YOGYA"/>
    <s v="PCA-IM96"/>
    <s v="PENSIL CASE PC-658-9"/>
    <s v="ADA"/>
    <s v="12"/>
    <s v="PCS"/>
    <s v="10000"/>
    <s v=""/>
    <s v=""/>
    <x v="1"/>
    <s v=""/>
    <x v="0"/>
    <s v=""/>
    <m/>
    <n v="10000"/>
    <n v="120000"/>
    <s v="G3525"/>
    <n v="0"/>
    <e v="#N/A"/>
    <x v="280"/>
    <x v="280"/>
    <m/>
  </r>
  <r>
    <n v="300"/>
    <n v="319"/>
    <n v="918"/>
    <n v="7500"/>
    <s v="G"/>
    <s v="G"/>
    <s v=""/>
    <s v=""/>
    <n v="12"/>
    <n v="3525"/>
    <x v="2"/>
    <s v="PRISMA-YOGYA"/>
    <s v="DIS-KE5"/>
    <s v="DISPENSER KENJOY 25"/>
    <s v="ADA"/>
    <s v="12"/>
    <s v="PCS"/>
    <s v="7500"/>
    <s v=""/>
    <s v=""/>
    <x v="1"/>
    <s v=""/>
    <x v="0"/>
    <s v=""/>
    <m/>
    <n v="7500"/>
    <n v="90000"/>
    <s v="G3525"/>
    <n v="0"/>
    <e v="#N/A"/>
    <x v="281"/>
    <x v="281"/>
    <m/>
  </r>
  <r>
    <n v="301"/>
    <n v="319"/>
    <n v="925"/>
    <n v="7500"/>
    <s v="G"/>
    <s v="G"/>
    <s v=""/>
    <s v=""/>
    <n v="12"/>
    <n v="3525"/>
    <x v="2"/>
    <s v="PRISMA-YOGYA"/>
    <s v="DIS-MS8"/>
    <s v="DISPENSER PLAKBAND PLASTIK A 805 MOSHI-MOSHI"/>
    <s v="ADA"/>
    <s v="12"/>
    <s v="PCS"/>
    <s v="7500"/>
    <s v=""/>
    <s v=""/>
    <x v="1"/>
    <s v=""/>
    <x v="0"/>
    <s v=""/>
    <m/>
    <n v="7500"/>
    <n v="90000"/>
    <s v="G3525"/>
    <n v="0"/>
    <e v="#N/A"/>
    <x v="282"/>
    <x v="282"/>
    <m/>
  </r>
  <r>
    <n v="302"/>
    <n v="319"/>
    <n v="2715"/>
    <n v="61000"/>
    <s v="G"/>
    <s v="G"/>
    <s v=""/>
    <s v=""/>
    <n v="1"/>
    <n v="3525"/>
    <x v="2"/>
    <s v="PRISMA-YOGYA"/>
    <s v="SPA-HR2"/>
    <s v="STAMP PAD HERO K"/>
    <s v="ADA"/>
    <s v="1"/>
    <s v="LSN"/>
    <s v="61000"/>
    <s v=""/>
    <s v=""/>
    <x v="1"/>
    <s v=""/>
    <x v="0"/>
    <s v=""/>
    <m/>
    <n v="61000"/>
    <n v="61000"/>
    <s v="G3525"/>
    <n v="0"/>
    <e v="#N/A"/>
    <x v="283"/>
    <x v="283"/>
    <m/>
  </r>
  <r>
    <n v="303"/>
    <n v="319"/>
    <n v="2069"/>
    <n v="26000"/>
    <s v="G"/>
    <s v="G"/>
    <s v=""/>
    <s v=""/>
    <n v="6"/>
    <n v="3525"/>
    <x v="2"/>
    <s v="PRISMA-YOGYA"/>
    <s v="MES-BX3"/>
    <s v="MESIN TEMBAK BIXDONE HE E2010 KECIL"/>
    <s v="ADA"/>
    <s v="6"/>
    <s v="PCS"/>
    <s v="26000"/>
    <s v=""/>
    <s v=""/>
    <x v="1"/>
    <s v=""/>
    <x v="0"/>
    <s v=""/>
    <m/>
    <n v="26000"/>
    <n v="156000"/>
    <s v="G3525"/>
    <n v="0"/>
    <e v="#N/A"/>
    <x v="284"/>
    <x v="284"/>
    <m/>
  </r>
  <r>
    <n v="304"/>
    <n v="319"/>
    <n v="1570"/>
    <n v="50000"/>
    <s v="G"/>
    <s v="G"/>
    <s v=""/>
    <s v=""/>
    <n v="1"/>
    <n v="3525"/>
    <x v="2"/>
    <s v="PRISMA-YOGYA"/>
    <s v="LEM-WM2"/>
    <s v="LEM BAKAR STIK 7X30 WOMY PUTIH K"/>
    <s v="ADA"/>
    <s v="1"/>
    <s v="PAK"/>
    <s v="50000"/>
    <s v=""/>
    <s v=""/>
    <x v="1"/>
    <s v=""/>
    <x v="0"/>
    <s v=""/>
    <m/>
    <n v="50000"/>
    <n v="50000"/>
    <s v="G3525"/>
    <n v="0"/>
    <e v="#N/A"/>
    <x v="285"/>
    <x v="285"/>
    <m/>
  </r>
  <r>
    <n v="305"/>
    <n v="319"/>
    <n v="1585"/>
    <n v="50000"/>
    <s v="G"/>
    <s v="G"/>
    <s v=""/>
    <s v=""/>
    <n v="1"/>
    <n v="3525"/>
    <x v="2"/>
    <s v="PRISMA-YOGYA"/>
    <s v="LEM-WM17"/>
    <s v="LEM BAKAR STIK 11X29 WOMY PUTIH B"/>
    <s v="ADA"/>
    <s v="1"/>
    <s v="PAK"/>
    <s v="50000"/>
    <s v=""/>
    <s v=""/>
    <x v="1"/>
    <s v=""/>
    <x v="0"/>
    <s v=""/>
    <m/>
    <n v="50000"/>
    <n v="50000"/>
    <s v="G3525"/>
    <n v="0"/>
    <e v="#N/A"/>
    <x v="286"/>
    <x v="286"/>
    <m/>
  </r>
  <r>
    <n v="306"/>
    <n v="335"/>
    <n v="2070"/>
    <n v="8500"/>
    <s v="A"/>
    <s v="A"/>
    <s v=""/>
    <s v=""/>
    <n v="36"/>
    <n v="3283"/>
    <x v="1"/>
    <s v="CAHAYA-WANGON"/>
    <s v="MES-PC1"/>
    <s v="MESIN LEM KECIL 20W PACMAN 82"/>
    <s v="ADA"/>
    <s v="36"/>
    <s v="PCS"/>
    <s v="8500"/>
    <s v=""/>
    <s v=""/>
    <x v="1"/>
    <s v=""/>
    <x v="0"/>
    <s v=""/>
    <m/>
    <n v="8500"/>
    <n v="306000"/>
    <s v="A3283"/>
    <n v="0"/>
    <e v="#N/A"/>
    <x v="287"/>
    <x v="287"/>
    <m/>
  </r>
  <r>
    <n v="307"/>
    <n v="335"/>
    <n v="3218"/>
    <n v="90000"/>
    <s v="A"/>
    <s v="A"/>
    <s v=""/>
    <s v=""/>
    <n v="4"/>
    <n v="3283"/>
    <x v="1"/>
    <s v="CAHAYA-WANGON"/>
    <s v="TIP-MC1"/>
    <s v="TIPEX MICROTOP MT 737"/>
    <s v="ADA"/>
    <s v="4"/>
    <s v="LSN"/>
    <s v="90000"/>
    <s v=""/>
    <s v=""/>
    <x v="1"/>
    <s v=""/>
    <x v="0"/>
    <s v=""/>
    <m/>
    <n v="90000"/>
    <n v="360000"/>
    <s v="A3283"/>
    <n v="0"/>
    <e v="#N/A"/>
    <x v="288"/>
    <x v="288"/>
    <m/>
  </r>
  <r>
    <n v="308"/>
    <n v="335"/>
    <n v="1069"/>
    <n v="144000"/>
    <s v="A"/>
    <s v="A"/>
    <s v=""/>
    <s v=""/>
    <n v="5"/>
    <n v="3283"/>
    <x v="1"/>
    <s v="CAHAYA-WANGON"/>
    <s v="GAR-KJ128"/>
    <s v="GARISAN SEGITIGA KOJIKO NO.12"/>
    <s v="ADA"/>
    <s v="5"/>
    <s v="LSN"/>
    <s v="144000"/>
    <s v=""/>
    <s v=""/>
    <x v="1"/>
    <s v=""/>
    <x v="0"/>
    <s v=""/>
    <m/>
    <n v="144000"/>
    <n v="720000"/>
    <s v="A3283"/>
    <n v="0"/>
    <e v="#N/A"/>
    <x v="289"/>
    <x v="289"/>
    <m/>
  </r>
  <r>
    <n v="309"/>
    <n v="335"/>
    <n v="14"/>
    <n v="31500"/>
    <s v="A"/>
    <s v="A"/>
    <s v=""/>
    <s v=""/>
    <n v="5"/>
    <n v="3283"/>
    <x v="1"/>
    <s v="CAHAYA-WANGON"/>
    <s v="ACR-KO1"/>
    <s v="ACRYLIC PLASTIK KOALA 15X21"/>
    <s v="ADA"/>
    <s v="5"/>
    <s v="PCS"/>
    <s v="31500"/>
    <s v=""/>
    <s v=""/>
    <x v="1"/>
    <s v=""/>
    <x v="0"/>
    <s v=""/>
    <m/>
    <n v="31500"/>
    <n v="157500"/>
    <s v="A3283"/>
    <n v="0"/>
    <e v="#N/A"/>
    <x v="290"/>
    <x v="290"/>
    <m/>
  </r>
  <r>
    <n v="310"/>
    <n v="335"/>
    <n v="310"/>
    <n v="25000"/>
    <s v="A"/>
    <s v="A"/>
    <s v=""/>
    <s v=""/>
    <n v="6"/>
    <n v="3283"/>
    <x v="1"/>
    <s v="CAHAYA-WANGON"/>
    <s v="BIN-KO7"/>
    <s v="BN RABBIT KOALA A5"/>
    <s v="ADA"/>
    <s v="6"/>
    <s v="PCS"/>
    <s v="25000"/>
    <s v=""/>
    <s v=""/>
    <x v="1"/>
    <s v=""/>
    <x v="0"/>
    <s v=""/>
    <m/>
    <n v="25000"/>
    <n v="150000"/>
    <s v="A3283"/>
    <n v="0"/>
    <e v="#N/A"/>
    <x v="291"/>
    <x v="291"/>
    <m/>
  </r>
  <r>
    <n v="311"/>
    <n v="335"/>
    <n v="311"/>
    <n v="35000"/>
    <s v="A"/>
    <s v="A"/>
    <s v=""/>
    <s v=""/>
    <n v="6"/>
    <n v="3283"/>
    <x v="1"/>
    <s v="CAHAYA-WANGON"/>
    <s v="BIN-KO8"/>
    <s v="BN B5 WARNA KOALA"/>
    <s v="ADA"/>
    <s v="6"/>
    <s v="PCS"/>
    <s v="35000"/>
    <s v=""/>
    <s v=""/>
    <x v="1"/>
    <s v=""/>
    <x v="0"/>
    <s v=""/>
    <m/>
    <n v="35000"/>
    <n v="210000"/>
    <s v="A3283"/>
    <n v="0"/>
    <e v="#N/A"/>
    <x v="292"/>
    <x v="292"/>
    <m/>
  </r>
  <r>
    <n v="312"/>
    <n v="335"/>
    <n v="127"/>
    <n v="17500"/>
    <s v="A"/>
    <s v="A"/>
    <s v=""/>
    <s v=""/>
    <n v="6"/>
    <n v="3283"/>
    <x v="1"/>
    <s v="CAHAYA-WANGON"/>
    <s v="ASA-IM63"/>
    <s v="ASAHAN MEJA RUMAH 906"/>
    <s v="ADA"/>
    <s v="6"/>
    <s v="PCS"/>
    <s v="17500"/>
    <s v=""/>
    <s v=""/>
    <x v="1"/>
    <s v=""/>
    <x v="0"/>
    <s v=""/>
    <m/>
    <n v="17500"/>
    <n v="105000"/>
    <s v="A3283"/>
    <n v="0"/>
    <e v="#N/A"/>
    <x v="293"/>
    <x v="293"/>
    <m/>
  </r>
  <r>
    <n v="313"/>
    <n v="335"/>
    <n v="114"/>
    <n v="15000"/>
    <s v="A"/>
    <s v="A"/>
    <s v=""/>
    <s v=""/>
    <n v="6"/>
    <n v="3283"/>
    <x v="1"/>
    <s v="CAHAYA-WANGON"/>
    <s v="ASA-IM49"/>
    <s v="ASAHAN MEJA 717A"/>
    <s v="ADA"/>
    <s v="6"/>
    <s v="PCS"/>
    <s v="15000"/>
    <s v=""/>
    <s v=""/>
    <x v="1"/>
    <s v=""/>
    <x v="0"/>
    <s v=""/>
    <m/>
    <n v="15000"/>
    <n v="90000"/>
    <s v="A3283"/>
    <n v="0"/>
    <e v="#N/A"/>
    <x v="294"/>
    <x v="294"/>
    <m/>
  </r>
  <r>
    <n v="314"/>
    <n v="335"/>
    <n v="149"/>
    <n v="20000"/>
    <s v="A"/>
    <s v="A"/>
    <s v=""/>
    <s v=""/>
    <n v="6"/>
    <n v="3283"/>
    <x v="1"/>
    <s v="CAHAYA-WANGON"/>
    <s v="ASA-NB95"/>
    <s v="ASAHAN MEJA 9163"/>
    <s v="ADA"/>
    <s v="6"/>
    <s v="PCS"/>
    <s v="20000"/>
    <s v=""/>
    <s v=""/>
    <x v="1"/>
    <s v=""/>
    <x v="0"/>
    <s v=""/>
    <m/>
    <n v="20000"/>
    <n v="120000"/>
    <s v="A3283"/>
    <n v="0"/>
    <e v="#N/A"/>
    <x v="295"/>
    <x v="295"/>
    <m/>
  </r>
  <r>
    <n v="315"/>
    <n v="335"/>
    <n v="103"/>
    <n v="16000"/>
    <s v="A"/>
    <s v="A"/>
    <s v=""/>
    <s v=""/>
    <n v="6"/>
    <n v="3283"/>
    <x v="1"/>
    <s v="CAHAYA-WANGON"/>
    <s v="ASA-IM38"/>
    <s v="ASAHAN MEJA TG3695"/>
    <s v="ADA"/>
    <s v="6"/>
    <s v="PCS"/>
    <s v="16000"/>
    <s v=""/>
    <s v=""/>
    <x v="1"/>
    <s v=""/>
    <x v="0"/>
    <s v=""/>
    <m/>
    <n v="16000"/>
    <n v="96000"/>
    <s v="A3283"/>
    <n v="0"/>
    <e v="#N/A"/>
    <x v="296"/>
    <x v="296"/>
    <m/>
  </r>
  <r>
    <n v="316"/>
    <n v="335"/>
    <n v="1650"/>
    <n v="60000"/>
    <s v="A"/>
    <s v="A"/>
    <s v=""/>
    <s v=""/>
    <n v="5"/>
    <n v="3283"/>
    <x v="1"/>
    <s v="CAHAYA-WANGON"/>
    <s v="LTR-7"/>
    <s v="LETTER TRAY BESI MICROTOP 2 SUSUN"/>
    <s v="ADA"/>
    <s v="5"/>
    <s v="PCS"/>
    <s v="60000"/>
    <s v=""/>
    <s v=""/>
    <x v="1"/>
    <s v=""/>
    <x v="0"/>
    <s v=""/>
    <m/>
    <n v="60000"/>
    <n v="300000"/>
    <s v="A3283"/>
    <n v="0"/>
    <e v="#N/A"/>
    <x v="297"/>
    <x v="297"/>
    <m/>
  </r>
  <r>
    <n v="317"/>
    <n v="335"/>
    <n v="2751"/>
    <n v="25000"/>
    <s v="A"/>
    <s v="A"/>
    <s v=""/>
    <s v=""/>
    <n v="10"/>
    <n v="3283"/>
    <x v="1"/>
    <s v="CAHAYA-WANGON"/>
    <s v="STB-TF13"/>
    <s v="STABILLO TF-1145 LIVE COLOUR PASTEL"/>
    <s v="ADA"/>
    <s v="10"/>
    <s v="LSN"/>
    <s v="25000"/>
    <s v=""/>
    <s v=""/>
    <x v="1"/>
    <s v=""/>
    <x v="0"/>
    <s v=""/>
    <m/>
    <n v="25000"/>
    <n v="250000"/>
    <s v="A3283"/>
    <n v="0"/>
    <e v="#N/A"/>
    <x v="298"/>
    <x v="298"/>
    <m/>
  </r>
  <r>
    <n v="318"/>
    <n v="335"/>
    <n v="468"/>
    <n v="234000"/>
    <s v="A"/>
    <s v="A"/>
    <s v=""/>
    <s v=""/>
    <n v="3"/>
    <n v="3283"/>
    <x v="1"/>
    <s v="CAHAYA-WANGON"/>
    <s v="BOL-NB111"/>
    <s v="BP 1006 10W KUROMI (36)"/>
    <s v="ADA"/>
    <s v="3"/>
    <s v="BOX"/>
    <s v="234000"/>
    <s v=""/>
    <s v=""/>
    <x v="1"/>
    <s v=""/>
    <x v="0"/>
    <s v=""/>
    <m/>
    <n v="234000"/>
    <n v="702000"/>
    <s v="A3283"/>
    <n v="0"/>
    <e v="#N/A"/>
    <x v="299"/>
    <x v="299"/>
    <m/>
  </r>
  <r>
    <n v="319"/>
    <n v="335"/>
    <n v="2789"/>
    <n v="21000"/>
    <s v="A"/>
    <s v="A"/>
    <s v=""/>
    <s v=""/>
    <n v="5"/>
    <n v="3283"/>
    <x v="1"/>
    <s v="CAHAYA-WANGON"/>
    <s v="STI-EN15"/>
    <s v="STIP W/B ENTER 823 K"/>
    <s v="ADA"/>
    <s v="5"/>
    <s v="LSN"/>
    <s v="21000"/>
    <s v=""/>
    <s v=""/>
    <x v="1"/>
    <s v=""/>
    <x v="0"/>
    <s v=""/>
    <m/>
    <n v="21000"/>
    <n v="105000"/>
    <s v="A3283"/>
    <n v="0"/>
    <e v="#N/A"/>
    <x v="300"/>
    <x v="300"/>
    <m/>
  </r>
  <r>
    <n v="320"/>
    <n v="335"/>
    <s v=""/>
    <n v="69600"/>
    <s v="A"/>
    <s v="A"/>
    <n v="0.1"/>
    <s v=""/>
    <n v="5"/>
    <n v="3283"/>
    <x v="1"/>
    <s v="CAHAYA-WANGON"/>
    <s v=""/>
    <s v="CUTTER KENKO 918C"/>
    <s v="TIDAK ADA"/>
    <s v="5"/>
    <s v="LSN"/>
    <s v="69600"/>
    <s v="0.1"/>
    <s v=""/>
    <x v="1"/>
    <s v=""/>
    <x v="0"/>
    <s v=""/>
    <m/>
    <n v="6960"/>
    <n v="34800"/>
    <s v="A3283"/>
    <n v="0"/>
    <e v="#N/A"/>
    <x v="301"/>
    <x v="301"/>
    <m/>
  </r>
  <r>
    <n v="321"/>
    <n v="351"/>
    <n v="152"/>
    <n v="15000"/>
    <s v="A"/>
    <s v="A"/>
    <s v=""/>
    <s v=""/>
    <n v="5"/>
    <n v="3284"/>
    <x v="1"/>
    <s v="CAHAYA-WANGON"/>
    <s v="ASA-NB99"/>
    <s v="ASAHAN MEJA 5530"/>
    <s v="ADA"/>
    <s v="5"/>
    <s v="PCS"/>
    <s v="15000"/>
    <s v=""/>
    <s v=""/>
    <x v="1"/>
    <s v=""/>
    <x v="0"/>
    <s v=""/>
    <m/>
    <n v="15000"/>
    <n v="75000"/>
    <s v="A3284"/>
    <n v="0"/>
    <e v="#N/A"/>
    <x v="302"/>
    <x v="302"/>
    <m/>
  </r>
  <r>
    <n v="322"/>
    <n v="351"/>
    <n v="1087"/>
    <n v="1250"/>
    <s v="A"/>
    <s v="A"/>
    <s v=""/>
    <s v=""/>
    <n v="200"/>
    <n v="3284"/>
    <x v="1"/>
    <s v="CAHAYA-WANGON"/>
    <s v="GAR-IM147"/>
    <s v="GARISAN LIPAT 30CM 6623 (1 BOX=40 PCS)"/>
    <s v="ADA"/>
    <s v="200"/>
    <s v="PCS"/>
    <s v="1250"/>
    <s v=""/>
    <s v=""/>
    <x v="1"/>
    <s v=""/>
    <x v="0"/>
    <s v=""/>
    <m/>
    <n v="1250"/>
    <n v="250000"/>
    <s v="A3284"/>
    <n v="0"/>
    <e v="#N/A"/>
    <x v="303"/>
    <x v="303"/>
    <m/>
  </r>
  <r>
    <n v="323"/>
    <n v="354"/>
    <n v="1399"/>
    <n v="18500"/>
    <s v="KO"/>
    <s v="H"/>
    <s v=""/>
    <s v=""/>
    <n v="100"/>
    <n v="3613"/>
    <x v="0"/>
    <s v="KONDANG-TEMANGGUNG"/>
    <s v="IST-IM1"/>
    <s v="ISI STAPLER 13/8 JOSS"/>
    <s v="ADA"/>
    <s v="100"/>
    <s v="PAK"/>
    <s v="18500"/>
    <s v=""/>
    <s v=""/>
    <x v="1"/>
    <s v=""/>
    <x v="0"/>
    <s v=""/>
    <m/>
    <n v="18500"/>
    <n v="1850000"/>
    <s v="H3613"/>
    <n v="0"/>
    <e v="#N/A"/>
    <x v="304"/>
    <x v="304"/>
    <m/>
  </r>
  <r>
    <n v="324"/>
    <n v="356"/>
    <n v="451"/>
    <n v="21000"/>
    <s v="KO"/>
    <s v="H"/>
    <s v=""/>
    <s v=""/>
    <n v="36"/>
    <n v="3661"/>
    <x v="0"/>
    <s v="INDOFOTOCOPY-PARAKAN"/>
    <s v="BOL-NB94"/>
    <s v="BP GEL SAFARI 0.28 HITECH SF-559 HITAM"/>
    <s v="ADA"/>
    <s v="36"/>
    <s v="LSN"/>
    <s v="21000"/>
    <s v=""/>
    <s v=""/>
    <x v="1"/>
    <s v=""/>
    <x v="0"/>
    <s v=""/>
    <m/>
    <n v="21000"/>
    <n v="756000"/>
    <s v="H3661"/>
    <n v="0"/>
    <e v="#N/A"/>
    <x v="305"/>
    <x v="305"/>
    <m/>
  </r>
  <r>
    <n v="325"/>
    <n v="358"/>
    <n v="2729"/>
    <n v="34000"/>
    <s v=""/>
    <s v=""/>
    <s v=""/>
    <s v=""/>
    <n v="5"/>
    <n v="453"/>
    <x v="3"/>
    <s v="SBM-SEMARANG"/>
    <s v="SPI-GL3"/>
    <s v="SPIDOL GOLDEN 838 12W"/>
    <s v="ADA"/>
    <s v="5"/>
    <s v="LSN"/>
    <s v="34000"/>
    <s v=""/>
    <s v=""/>
    <x v="1"/>
    <s v=""/>
    <x v="0"/>
    <s v=""/>
    <m/>
    <n v="34000"/>
    <n v="170000"/>
    <s v="453"/>
    <n v="0"/>
    <e v="#N/A"/>
    <x v="306"/>
    <x v="306"/>
    <m/>
  </r>
  <r>
    <n v="326"/>
    <n v="358"/>
    <n v="988"/>
    <n v="19000"/>
    <s v=""/>
    <s v=""/>
    <s v=""/>
    <s v=""/>
    <n v="5"/>
    <n v="453"/>
    <x v="3"/>
    <s v="SBM-SEMARANG"/>
    <s v="GAR-YK16"/>
    <s v="GARISAN BESI YOEKER 30CM (5030) ORANYE"/>
    <s v="ADA"/>
    <s v="5"/>
    <s v="LSN"/>
    <s v="19000"/>
    <s v=""/>
    <s v=""/>
    <x v="1"/>
    <s v=""/>
    <x v="0"/>
    <s v=""/>
    <m/>
    <n v="19000"/>
    <n v="95000"/>
    <s v="453"/>
    <n v="0"/>
    <e v="#N/A"/>
    <x v="307"/>
    <x v="307"/>
    <m/>
  </r>
  <r>
    <n v="327"/>
    <n v="358"/>
    <n v="903"/>
    <n v="33000"/>
    <s v=""/>
    <s v=""/>
    <n v="0.15"/>
    <s v=""/>
    <n v="1"/>
    <n v="453"/>
    <x v="3"/>
    <s v="SBM-SEMARANG"/>
    <s v="CUT-TC8"/>
    <s v="CUTTER TACO 88 BESAR"/>
    <s v="ADA"/>
    <s v="1"/>
    <s v="LSN"/>
    <s v="33000"/>
    <s v="0.15"/>
    <s v=""/>
    <x v="1"/>
    <s v=""/>
    <x v="0"/>
    <s v=""/>
    <m/>
    <n v="4950"/>
    <n v="4950"/>
    <s v="453"/>
    <n v="0"/>
    <e v="#N/A"/>
    <x v="308"/>
    <x v="308"/>
    <m/>
  </r>
  <r>
    <n v="328"/>
    <n v="358"/>
    <n v="902"/>
    <n v="23000"/>
    <s v=""/>
    <s v=""/>
    <n v="0.15"/>
    <s v=""/>
    <n v="1"/>
    <n v="453"/>
    <x v="3"/>
    <s v="SBM-SEMARANG"/>
    <s v="CUT-TC7"/>
    <s v="CUTTER TACO 78 KECIL TRANSPARAN"/>
    <s v="ADA"/>
    <s v="1"/>
    <s v="LSN"/>
    <s v="23000"/>
    <s v="0.15"/>
    <s v=""/>
    <x v="1"/>
    <s v=""/>
    <x v="0"/>
    <s v=""/>
    <m/>
    <n v="3450"/>
    <n v="3450"/>
    <s v="453"/>
    <n v="0"/>
    <e v="#N/A"/>
    <x v="309"/>
    <x v="309"/>
    <m/>
  </r>
  <r>
    <n v="329"/>
    <n v="358"/>
    <n v="1177"/>
    <n v="13500"/>
    <s v=""/>
    <s v=""/>
    <s v=""/>
    <s v=""/>
    <n v="1"/>
    <n v="453"/>
    <x v="3"/>
    <s v="SBM-SEMARANG"/>
    <s v="GLI-IM1"/>
    <s v="GLITTER GF-88"/>
    <s v="ADA"/>
    <s v="1"/>
    <s v="LSN"/>
    <s v="13500"/>
    <s v=""/>
    <s v=""/>
    <x v="1"/>
    <s v=""/>
    <x v="0"/>
    <s v=""/>
    <m/>
    <n v="13500"/>
    <n v="13500"/>
    <s v="453"/>
    <n v="0"/>
    <e v="#N/A"/>
    <x v="310"/>
    <x v="310"/>
    <m/>
  </r>
  <r>
    <n v="330"/>
    <n v="358"/>
    <s v=""/>
    <n v="13500"/>
    <s v=""/>
    <s v=""/>
    <s v=""/>
    <s v=""/>
    <n v="1"/>
    <n v="453"/>
    <x v="3"/>
    <s v="SBM-SEMARANG"/>
    <s v=""/>
    <s v="SERBUK GLITTER BULAN BINTANG"/>
    <s v="TIDAK ADA"/>
    <s v="1"/>
    <s v="RTG"/>
    <s v="13500"/>
    <s v=""/>
    <s v=""/>
    <x v="1"/>
    <s v=""/>
    <x v="0"/>
    <s v=""/>
    <m/>
    <n v="13500"/>
    <n v="13500"/>
    <s v="453"/>
    <n v="0"/>
    <e v="#N/A"/>
    <x v="311"/>
    <x v="311"/>
    <m/>
  </r>
  <r>
    <n v="331"/>
    <n v="358"/>
    <n v="1009"/>
    <n v="32500"/>
    <s v=""/>
    <s v=""/>
    <s v=""/>
    <s v=""/>
    <n v="1"/>
    <n v="453"/>
    <x v="3"/>
    <s v="SBM-SEMARANG"/>
    <s v="GAR-EN37"/>
    <s v="GARISAN MIKA ENTER 40CM"/>
    <s v="ADA"/>
    <s v="1"/>
    <s v="LSN"/>
    <s v="32500"/>
    <s v=""/>
    <s v=""/>
    <x v="1"/>
    <s v=""/>
    <x v="0"/>
    <s v=""/>
    <m/>
    <n v="32500"/>
    <n v="32500"/>
    <s v="453"/>
    <n v="0"/>
    <e v="#N/A"/>
    <x v="312"/>
    <x v="312"/>
    <m/>
  </r>
  <r>
    <n v="332"/>
    <n v="358"/>
    <n v="980"/>
    <n v="40000"/>
    <s v=""/>
    <s v=""/>
    <s v=""/>
    <s v=""/>
    <n v="1"/>
    <n v="453"/>
    <x v="3"/>
    <s v="SBM-SEMARANG"/>
    <s v="GAR-EN8"/>
    <s v="GARISAN MIKA ENTER 50CM"/>
    <s v="ADA"/>
    <s v="1"/>
    <s v="LSN"/>
    <s v="40000"/>
    <s v=""/>
    <s v=""/>
    <x v="1"/>
    <s v=""/>
    <x v="0"/>
    <s v=""/>
    <m/>
    <n v="40000"/>
    <n v="40000"/>
    <s v="453"/>
    <n v="0"/>
    <e v="#N/A"/>
    <x v="313"/>
    <x v="313"/>
    <m/>
  </r>
  <r>
    <n v="333"/>
    <n v="367"/>
    <n v="2565"/>
    <n v="90000"/>
    <s v="E"/>
    <s v="V"/>
    <s v=""/>
    <s v=""/>
    <n v="12"/>
    <n v="3456"/>
    <x v="5"/>
    <s v="ROYYAN-SOLO"/>
    <s v="PIA-NB1"/>
    <s v="PIANIKA LOVELY BIRU"/>
    <s v="ADA"/>
    <s v="12"/>
    <s v="PCS"/>
    <s v="90000"/>
    <s v=""/>
    <s v=""/>
    <x v="1"/>
    <s v=""/>
    <x v="0"/>
    <s v=""/>
    <m/>
    <n v="90000"/>
    <n v="1080000"/>
    <s v="V3456"/>
    <n v="0"/>
    <e v="#N/A"/>
    <x v="314"/>
    <x v="314"/>
    <m/>
  </r>
  <r>
    <n v="334"/>
    <n v="369"/>
    <n v="1399"/>
    <n v="18500"/>
    <s v="A"/>
    <s v="A"/>
    <s v=""/>
    <s v=""/>
    <n v="100"/>
    <n v="3285"/>
    <x v="1"/>
    <s v="RENI-JATIMULYO"/>
    <s v="IST-IM1"/>
    <s v="ISI STAPLER 13/8 JOSS"/>
    <s v="ADA"/>
    <s v="100"/>
    <s v="PAK"/>
    <s v="18500"/>
    <s v=""/>
    <s v=""/>
    <x v="1"/>
    <s v=""/>
    <x v="0"/>
    <s v=""/>
    <m/>
    <n v="18500"/>
    <n v="1850000"/>
    <s v="A3285"/>
    <n v="0"/>
    <e v="#N/A"/>
    <x v="315"/>
    <x v="315"/>
    <m/>
  </r>
  <r>
    <n v="335"/>
    <n v="369"/>
    <n v="903"/>
    <n v="33000"/>
    <s v="A"/>
    <s v="A"/>
    <n v="0.1"/>
    <s v=""/>
    <n v="60"/>
    <n v="3285"/>
    <x v="1"/>
    <s v="RENI-JATIMULYO"/>
    <s v="CUT-TC8"/>
    <s v="CUTTER TACO 88 BESAR"/>
    <s v="ADA"/>
    <s v="60"/>
    <s v="LSN"/>
    <s v="33000"/>
    <s v="0.1"/>
    <s v=""/>
    <x v="1"/>
    <s v=""/>
    <x v="0"/>
    <s v=""/>
    <m/>
    <n v="3300"/>
    <n v="198000"/>
    <s v="A3285"/>
    <n v="0"/>
    <e v="#N/A"/>
    <x v="316"/>
    <x v="316"/>
    <m/>
  </r>
  <r>
    <n v="336"/>
    <n v="369"/>
    <s v=""/>
    <n v="1000"/>
    <s v="A"/>
    <s v="A"/>
    <s v=""/>
    <s v=""/>
    <n v="500"/>
    <n v="3285"/>
    <x v="1"/>
    <s v="RENI-JATIMULYO"/>
    <s v=""/>
    <s v="UNDANGAN ULTAH AP 233"/>
    <s v="TIDAK ADA"/>
    <s v="500"/>
    <s v="PCS"/>
    <s v="1000"/>
    <s v=""/>
    <s v=""/>
    <x v="1"/>
    <s v=""/>
    <x v="0"/>
    <s v=""/>
    <m/>
    <n v="1000"/>
    <n v="500000"/>
    <s v="A3285"/>
    <n v="0"/>
    <e v="#N/A"/>
    <x v="317"/>
    <x v="317"/>
    <m/>
  </r>
  <r>
    <n v="337"/>
    <n v="369"/>
    <s v=""/>
    <n v="1000"/>
    <s v="A"/>
    <s v="A"/>
    <s v=""/>
    <s v=""/>
    <n v="500"/>
    <n v="3285"/>
    <x v="1"/>
    <s v="RENI-JATIMULYO"/>
    <s v=""/>
    <s v="UNDANGAN ULTAH PANJANG"/>
    <s v="TIDAK ADA"/>
    <s v="500"/>
    <s v="PCS"/>
    <s v="1000"/>
    <s v=""/>
    <s v=""/>
    <x v="1"/>
    <s v=""/>
    <x v="0"/>
    <s v=""/>
    <m/>
    <n v="1000"/>
    <n v="500000"/>
    <s v="A3285"/>
    <n v="0"/>
    <e v="#N/A"/>
    <x v="318"/>
    <x v="318"/>
    <m/>
  </r>
  <r>
    <n v="338"/>
    <n v="374"/>
    <n v="69"/>
    <n v="10000"/>
    <s v="A"/>
    <s v="A"/>
    <s v=""/>
    <s v=""/>
    <n v="60"/>
    <n v="3286"/>
    <x v="1"/>
    <s v="IVONE-BUMIAYU"/>
    <s v="AGE-NB20"/>
    <s v="AGENDA 50K BC-511 (35-50)"/>
    <s v="ADA"/>
    <s v="60"/>
    <s v="PCS"/>
    <s v="10000"/>
    <s v=""/>
    <s v=""/>
    <x v="1"/>
    <s v=""/>
    <x v="0"/>
    <s v=""/>
    <m/>
    <n v="10000"/>
    <n v="600000"/>
    <s v="A3286"/>
    <n v="0"/>
    <e v="#N/A"/>
    <x v="319"/>
    <x v="319"/>
    <m/>
  </r>
  <r>
    <n v="339"/>
    <n v="374"/>
    <n v="65"/>
    <n v="25000"/>
    <s v="A"/>
    <s v="A"/>
    <s v=""/>
    <s v=""/>
    <n v="24"/>
    <n v="3286"/>
    <x v="1"/>
    <s v="IVONE-BUMIAYU"/>
    <s v="AGE-NB16"/>
    <s v="AGENDA BRANDED KANCING LV BUNGA"/>
    <s v="ADA"/>
    <s v="24"/>
    <s v="PCS"/>
    <s v="25000"/>
    <s v=""/>
    <s v=""/>
    <x v="1"/>
    <s v=""/>
    <x v="0"/>
    <s v=""/>
    <m/>
    <n v="25000"/>
    <n v="600000"/>
    <s v="A3286"/>
    <n v="0"/>
    <e v="#N/A"/>
    <x v="320"/>
    <x v="320"/>
    <m/>
  </r>
  <r>
    <n v="340"/>
    <n v="374"/>
    <n v="66"/>
    <n v="25000"/>
    <s v="A"/>
    <s v="A"/>
    <s v=""/>
    <s v=""/>
    <n v="9"/>
    <n v="3286"/>
    <x v="1"/>
    <s v="IVONE-BUMIAYU"/>
    <s v="AGE-NB17"/>
    <s v="AGENDA BRANDED KANCING LV KOTAK"/>
    <s v="ADA"/>
    <s v="9"/>
    <s v="PCS"/>
    <s v="25000"/>
    <s v=""/>
    <s v=""/>
    <x v="1"/>
    <s v=""/>
    <x v="0"/>
    <s v=""/>
    <m/>
    <n v="25000"/>
    <n v="225000"/>
    <s v="A3286"/>
    <n v="0"/>
    <e v="#N/A"/>
    <x v="321"/>
    <x v="321"/>
    <m/>
  </r>
  <r>
    <n v="341"/>
    <n v="374"/>
    <n v="67"/>
    <n v="13000"/>
    <s v="A"/>
    <s v="A"/>
    <s v=""/>
    <s v=""/>
    <n v="36"/>
    <n v="3286"/>
    <x v="1"/>
    <s v="IVONE-BUMIAYU"/>
    <s v="AGE-NB18"/>
    <s v="AGENDA DIARY D-128"/>
    <s v="ADA"/>
    <s v="36"/>
    <s v="PCS"/>
    <s v="13000"/>
    <s v=""/>
    <s v=""/>
    <x v="1"/>
    <s v=""/>
    <x v="0"/>
    <s v=""/>
    <m/>
    <n v="13000"/>
    <n v="468000"/>
    <s v="A3286"/>
    <n v="0"/>
    <e v="#N/A"/>
    <x v="322"/>
    <x v="322"/>
    <m/>
  </r>
  <r>
    <n v="342"/>
    <n v="374"/>
    <n v="72"/>
    <n v="16500"/>
    <s v="A"/>
    <s v="A"/>
    <s v=""/>
    <s v=""/>
    <n v="24"/>
    <n v="3286"/>
    <x v="1"/>
    <s v="IVONE-BUMIAYU"/>
    <s v="AGE-IM23"/>
    <s v="AGENDA  5814"/>
    <s v="ADA"/>
    <s v="24"/>
    <s v="PCS"/>
    <s v="16500"/>
    <s v=""/>
    <s v=""/>
    <x v="1"/>
    <s v=""/>
    <x v="0"/>
    <s v=""/>
    <m/>
    <n v="16500"/>
    <n v="396000"/>
    <s v="A3286"/>
    <n v="0"/>
    <e v="#N/A"/>
    <x v="323"/>
    <x v="323"/>
    <m/>
  </r>
  <r>
    <n v="343"/>
    <n v="374"/>
    <n v="57"/>
    <n v="10000"/>
    <s v="A"/>
    <s v="A"/>
    <s v=""/>
    <s v=""/>
    <n v="32"/>
    <n v="3286"/>
    <x v="1"/>
    <s v="IVONE-BUMIAYU"/>
    <s v="AGE-NB6"/>
    <s v="AGENDA KULIT ULAR K"/>
    <s v="ADA"/>
    <s v="32"/>
    <s v="PCS"/>
    <s v="10000"/>
    <s v=""/>
    <s v=""/>
    <x v="1"/>
    <s v=""/>
    <x v="0"/>
    <s v=""/>
    <m/>
    <n v="10000"/>
    <n v="320000"/>
    <s v="A3286"/>
    <n v="0"/>
    <e v="#N/A"/>
    <x v="324"/>
    <x v="324"/>
    <m/>
  </r>
  <r>
    <n v="344"/>
    <n v="374"/>
    <s v=""/>
    <n v="15000"/>
    <s v="A"/>
    <s v="A"/>
    <s v=""/>
    <s v=""/>
    <n v="36"/>
    <n v="3286"/>
    <x v="1"/>
    <s v="IVONE-BUMIAYU"/>
    <s v=""/>
    <s v="NB POCKET NB 4003"/>
    <s v="TIDAK ADA"/>
    <s v="36"/>
    <s v="PCS"/>
    <s v="15000"/>
    <s v=""/>
    <s v=""/>
    <x v="1"/>
    <s v=""/>
    <x v="0"/>
    <s v=""/>
    <m/>
    <n v="15000"/>
    <n v="540000"/>
    <s v="A3286"/>
    <n v="0"/>
    <e v="#N/A"/>
    <x v="325"/>
    <x v="325"/>
    <m/>
  </r>
  <r>
    <n v="345"/>
    <n v="374"/>
    <n v="64"/>
    <n v="25000"/>
    <s v="A"/>
    <s v="A"/>
    <s v=""/>
    <s v=""/>
    <n v="24"/>
    <n v="3286"/>
    <x v="1"/>
    <s v="IVONE-BUMIAYU"/>
    <s v="AGE-NB15"/>
    <s v="AGENDA BRANDED KANCING 237 BRILLIANT"/>
    <s v="ADA"/>
    <s v="24"/>
    <s v="PCS"/>
    <s v="25000"/>
    <s v=""/>
    <s v=""/>
    <x v="1"/>
    <s v=""/>
    <x v="0"/>
    <s v=""/>
    <m/>
    <n v="25000"/>
    <n v="600000"/>
    <s v="A3286"/>
    <n v="0"/>
    <e v="#N/A"/>
    <x v="326"/>
    <x v="326"/>
    <m/>
  </r>
  <r>
    <n v="346"/>
    <n v="374"/>
    <n v="2165"/>
    <n v="180000"/>
    <s v="A"/>
    <s v="A"/>
    <s v=""/>
    <s v=""/>
    <n v="1"/>
    <n v="3286"/>
    <x v="1"/>
    <s v="IVONE-BUMIAYU"/>
    <s v="NOT-IM102"/>
    <s v="NOTEBOOK TALI A5-511"/>
    <s v="ADA"/>
    <s v="1"/>
    <s v="LSN"/>
    <s v="180000"/>
    <s v=""/>
    <s v=""/>
    <x v="1"/>
    <s v=""/>
    <x v="0"/>
    <s v=""/>
    <m/>
    <n v="180000"/>
    <n v="180000"/>
    <s v="A3286"/>
    <n v="0"/>
    <e v="#N/A"/>
    <x v="327"/>
    <x v="327"/>
    <m/>
  </r>
  <r>
    <n v="347"/>
    <n v="374"/>
    <n v="2109"/>
    <n v="180000"/>
    <s v="A"/>
    <s v="A"/>
    <s v=""/>
    <s v=""/>
    <n v="1"/>
    <n v="3286"/>
    <x v="1"/>
    <s v="IVONE-BUMIAYU"/>
    <s v="NOT-IM45"/>
    <s v="NOTEBOOK TALI A5-508"/>
    <s v="ADA"/>
    <s v="1"/>
    <s v="LSN"/>
    <s v="180000"/>
    <s v=""/>
    <s v=""/>
    <x v="1"/>
    <s v=""/>
    <x v="0"/>
    <s v=""/>
    <m/>
    <n v="180000"/>
    <n v="180000"/>
    <s v="A3286"/>
    <n v="0"/>
    <e v="#N/A"/>
    <x v="328"/>
    <x v="328"/>
    <m/>
  </r>
  <r>
    <n v="348"/>
    <n v="374"/>
    <n v="2115"/>
    <n v="180000"/>
    <s v="A"/>
    <s v="A"/>
    <s v=""/>
    <s v=""/>
    <n v="1"/>
    <n v="3286"/>
    <x v="1"/>
    <s v="IVONE-BUMIAYU"/>
    <s v="NOT-IM51"/>
    <s v="NOTEBOOK TALI 707-19"/>
    <s v="ADA"/>
    <s v="1"/>
    <s v="LSN"/>
    <s v="180000"/>
    <s v=""/>
    <s v=""/>
    <x v="1"/>
    <s v=""/>
    <x v="0"/>
    <s v=""/>
    <m/>
    <n v="180000"/>
    <n v="180000"/>
    <s v="A3286"/>
    <n v="0"/>
    <e v="#N/A"/>
    <x v="329"/>
    <x v="329"/>
    <m/>
  </r>
  <r>
    <n v="349"/>
    <n v="374"/>
    <n v="367"/>
    <n v="15000"/>
    <s v="A"/>
    <s v="A"/>
    <s v=""/>
    <s v=""/>
    <n v="12"/>
    <n v="3286"/>
    <x v="1"/>
    <s v="IVONE-BUMIAYU"/>
    <s v="BIN-MC55"/>
    <s v="BINDERNOTE A5 MICROTOP UN 36 UNIVERSITY"/>
    <s v="ADA"/>
    <s v="12"/>
    <s v="PCS"/>
    <s v="15000"/>
    <s v=""/>
    <s v=""/>
    <x v="1"/>
    <s v=""/>
    <x v="0"/>
    <s v=""/>
    <m/>
    <n v="15000"/>
    <n v="180000"/>
    <s v="A3286"/>
    <n v="0"/>
    <e v="#N/A"/>
    <x v="330"/>
    <x v="330"/>
    <m/>
  </r>
  <r>
    <n v="350"/>
    <n v="374"/>
    <n v="2149"/>
    <n v="15000"/>
    <s v="A"/>
    <s v="A"/>
    <s v=""/>
    <s v=""/>
    <n v="12"/>
    <n v="3286"/>
    <x v="1"/>
    <s v="IVONE-BUMIAYU"/>
    <s v="NOT-IM86"/>
    <s v="NOTEBOOK  A5-104"/>
    <s v="ADA"/>
    <s v="12"/>
    <s v="PCS"/>
    <s v="15000"/>
    <s v=""/>
    <s v=""/>
    <x v="1"/>
    <s v=""/>
    <x v="0"/>
    <s v=""/>
    <m/>
    <n v="15000"/>
    <n v="180000"/>
    <s v="A3286"/>
    <n v="0"/>
    <e v="#N/A"/>
    <x v="331"/>
    <x v="331"/>
    <m/>
  </r>
  <r>
    <n v="351"/>
    <n v="374"/>
    <s v=""/>
    <n v="20000"/>
    <s v="A"/>
    <s v="A"/>
    <s v=""/>
    <s v=""/>
    <n v="5"/>
    <n v="3286"/>
    <x v="1"/>
    <s v="IVONE-BUMIAYU"/>
    <s v=""/>
    <s v="DISPENSER KUROMI"/>
    <s v="TIDAK ADA"/>
    <s v="5"/>
    <s v="LSN"/>
    <s v="20000"/>
    <s v=""/>
    <s v=""/>
    <x v="1"/>
    <s v=""/>
    <x v="0"/>
    <s v=""/>
    <m/>
    <n v="20000"/>
    <n v="100000"/>
    <s v="A3286"/>
    <n v="0"/>
    <e v="#N/A"/>
    <x v="332"/>
    <x v="332"/>
    <m/>
  </r>
  <r>
    <n v="352"/>
    <n v="374"/>
    <s v=""/>
    <n v="22500"/>
    <s v="A"/>
    <s v="A"/>
    <s v=""/>
    <s v=""/>
    <n v="12"/>
    <n v="3286"/>
    <x v="1"/>
    <s v="IVONE-BUMIAYU"/>
    <s v=""/>
    <s v="AGENDA MB 35-25"/>
    <s v="TIDAK ADA"/>
    <s v="12"/>
    <s v="PCS"/>
    <s v="22500"/>
    <s v=""/>
    <s v=""/>
    <x v="1"/>
    <s v=""/>
    <x v="0"/>
    <s v=""/>
    <m/>
    <n v="22500"/>
    <n v="270000"/>
    <s v="A3286"/>
    <n v="0"/>
    <e v="#N/A"/>
    <x v="333"/>
    <x v="333"/>
    <m/>
  </r>
  <r>
    <n v="353"/>
    <n v="374"/>
    <s v=""/>
    <n v="17500"/>
    <s v="A"/>
    <s v="A"/>
    <s v=""/>
    <s v=""/>
    <n v="4"/>
    <n v="3286"/>
    <x v="1"/>
    <s v="IVONE-BUMIAYU"/>
    <s v=""/>
    <s v="N BOOK A5 25-101"/>
    <s v="TIDAK ADA"/>
    <s v="4"/>
    <s v="PCS"/>
    <s v="17500"/>
    <s v=""/>
    <s v=""/>
    <x v="1"/>
    <s v=""/>
    <x v="0"/>
    <s v=""/>
    <m/>
    <n v="17500"/>
    <n v="70000"/>
    <s v="A3286"/>
    <n v="0"/>
    <e v="#N/A"/>
    <x v="334"/>
    <x v="334"/>
    <m/>
  </r>
  <r>
    <n v="354"/>
    <n v="391"/>
    <n v="805"/>
    <n v="3750"/>
    <s v="A"/>
    <s v="A"/>
    <n v="0.1"/>
    <s v=""/>
    <n v="100"/>
    <n v="3280"/>
    <x v="1"/>
    <s v="SUMUR BOTO-SEMARANG"/>
    <s v="BWA-SK11"/>
    <s v="BUKU MEWARNAI SIKA CB-812 JB"/>
    <s v="ADA"/>
    <s v="100"/>
    <s v="PCS"/>
    <s v="3750"/>
    <s v="0.1"/>
    <s v=""/>
    <x v="0"/>
    <s v=""/>
    <x v="1"/>
    <s v=""/>
    <m/>
    <n v="375"/>
    <n v="37500"/>
    <s v="A3280"/>
    <n v="0"/>
    <e v="#N/A"/>
    <x v="335"/>
    <x v="335"/>
    <m/>
  </r>
  <r>
    <n v="355"/>
    <n v="393"/>
    <n v="306"/>
    <n v="22500"/>
    <s v="G"/>
    <s v="G"/>
    <s v=""/>
    <s v=""/>
    <n v="192"/>
    <n v="3570"/>
    <x v="2"/>
    <s v="REJO AGUNG-JOMBANG"/>
    <s v="BIN-WN3"/>
    <s v="BINDER NOTE WENGU A5-60 FPHY 001"/>
    <s v="ADA"/>
    <s v="192"/>
    <s v="PCS"/>
    <s v="22500"/>
    <s v=""/>
    <s v=""/>
    <x v="1"/>
    <s v=""/>
    <x v="1"/>
    <s v=""/>
    <m/>
    <n v="22500"/>
    <n v="4320000"/>
    <s v="G3570"/>
    <n v="0"/>
    <e v="#N/A"/>
    <x v="336"/>
    <x v="336"/>
    <m/>
  </r>
  <r>
    <n v="356"/>
    <n v="395"/>
    <n v="2919"/>
    <n v="1200000"/>
    <s v="E"/>
    <s v="V"/>
    <n v="0.2"/>
    <s v=""/>
    <n v="0.33333333333333331"/>
    <n v="3461"/>
    <x v="5"/>
    <s v="GLORIA-BLITAR"/>
    <s v="TAS-IM94"/>
    <s v="TAS TIDUR GGH-M (6 MOTIF)"/>
    <s v="ADA"/>
    <s v="0.333333333333333"/>
    <s v="LSN"/>
    <s v="1200000"/>
    <s v="0.2"/>
    <s v=""/>
    <x v="1"/>
    <s v=""/>
    <x v="1"/>
    <s v=""/>
    <m/>
    <n v="240000"/>
    <n v="80000"/>
    <s v="V3461"/>
    <n v="0"/>
    <e v="#N/A"/>
    <x v="337"/>
    <x v="337"/>
    <m/>
  </r>
  <r>
    <n v="357"/>
    <n v="395"/>
    <n v="2919"/>
    <n v="1200000"/>
    <s v="E"/>
    <s v="V"/>
    <n v="0.2"/>
    <s v=""/>
    <n v="0.33333333333333331"/>
    <n v="3461"/>
    <x v="5"/>
    <s v="GLORIA-BLITAR"/>
    <s v="TAS-IM94"/>
    <s v="TAS TIDUR GGH-M (6 MOTIF)"/>
    <s v="ADA"/>
    <s v="0.333333333333333"/>
    <s v="LSN"/>
    <s v="1200000"/>
    <s v="0.2"/>
    <s v=""/>
    <x v="1"/>
    <s v=""/>
    <x v="1"/>
    <s v=""/>
    <m/>
    <n v="240000"/>
    <n v="80000"/>
    <s v="V3461"/>
    <n v="0"/>
    <e v="#N/A"/>
    <x v="337"/>
    <x v="337"/>
    <m/>
  </r>
  <r>
    <n v="358"/>
    <n v="395"/>
    <n v="2919"/>
    <n v="1200000"/>
    <s v="E"/>
    <s v="V"/>
    <n v="0.2"/>
    <s v=""/>
    <n v="0.41666666666666663"/>
    <n v="3461"/>
    <x v="5"/>
    <s v="GLORIA-BLITAR"/>
    <s v="TAS-IM94"/>
    <s v="TAS TIDUR GGH-M (6 MOTIF)"/>
    <s v="ADA"/>
    <s v="0.416666666666667"/>
    <s v="LSN"/>
    <s v="1200000"/>
    <s v="0.2"/>
    <s v=""/>
    <x v="1"/>
    <s v=""/>
    <x v="1"/>
    <s v=""/>
    <m/>
    <n v="240000"/>
    <n v="99999.999999999985"/>
    <s v="V3461"/>
    <n v="0"/>
    <e v="#N/A"/>
    <x v="337"/>
    <x v="337"/>
    <m/>
  </r>
  <r>
    <n v="359"/>
    <n v="395"/>
    <n v="2919"/>
    <n v="1200000"/>
    <s v="E"/>
    <s v="V"/>
    <n v="0.2"/>
    <s v=""/>
    <n v="0.41666666666666663"/>
    <n v="3461"/>
    <x v="5"/>
    <s v="GLORIA-BLITAR"/>
    <s v="TAS-IM94"/>
    <s v="TAS TIDUR GGH-M (6 MOTIF)"/>
    <s v="ADA"/>
    <s v="0.416666666666667"/>
    <s v="LSN"/>
    <s v="1200000"/>
    <s v="0.2"/>
    <s v=""/>
    <x v="1"/>
    <s v=""/>
    <x v="1"/>
    <s v=""/>
    <m/>
    <n v="240000"/>
    <n v="99999.999999999985"/>
    <s v="V3461"/>
    <n v="0"/>
    <e v="#N/A"/>
    <x v="337"/>
    <x v="337"/>
    <m/>
  </r>
  <r>
    <n v="360"/>
    <n v="395"/>
    <n v="2919"/>
    <n v="1200000"/>
    <s v="E"/>
    <s v="V"/>
    <n v="0.2"/>
    <s v=""/>
    <n v="0.41666666666666663"/>
    <n v="3461"/>
    <x v="5"/>
    <s v="GLORIA-BLITAR"/>
    <s v="TAS-IM94"/>
    <s v="TAS TIDUR GGH-M (6 MOTIF)"/>
    <s v="ADA"/>
    <s v="0.416666666666667"/>
    <s v="LSN"/>
    <s v="1200000"/>
    <s v="0.2"/>
    <s v=""/>
    <x v="1"/>
    <s v=""/>
    <x v="1"/>
    <s v=""/>
    <m/>
    <n v="240000"/>
    <n v="99999.999999999985"/>
    <s v="V3461"/>
    <n v="0"/>
    <e v="#N/A"/>
    <x v="337"/>
    <x v="337"/>
    <m/>
  </r>
  <r>
    <n v="361"/>
    <n v="395"/>
    <n v="2919"/>
    <n v="1200000"/>
    <s v="E"/>
    <s v="V"/>
    <n v="0.2"/>
    <s v=""/>
    <n v="0.41666666666666663"/>
    <n v="3461"/>
    <x v="5"/>
    <s v="GLORIA-BLITAR"/>
    <s v="TAS-IM94"/>
    <s v="TAS TIDUR GGH-M (6 MOTIF)"/>
    <s v="ADA"/>
    <s v="0.416666666666667"/>
    <s v="LSN"/>
    <s v="1200000"/>
    <s v="0.2"/>
    <s v=""/>
    <x v="1"/>
    <s v=""/>
    <x v="1"/>
    <s v=""/>
    <m/>
    <n v="240000"/>
    <n v="99999.999999999985"/>
    <s v="V3461"/>
    <n v="0"/>
    <e v="#N/A"/>
    <x v="337"/>
    <x v="337"/>
    <m/>
  </r>
  <r>
    <n v="362"/>
    <n v="402"/>
    <n v="1812"/>
    <n v="12000"/>
    <s v="B"/>
    <s v="B"/>
    <s v=""/>
    <s v=""/>
    <n v="1"/>
    <n v="412"/>
    <x v="4"/>
    <s v="PANCA WAHANA-SEMARANG"/>
    <s v="MAP-SK81"/>
    <s v="MAP L SIKA AC-105 HIJAU"/>
    <s v="ADA"/>
    <s v="1"/>
    <s v="LSN"/>
    <s v="12000"/>
    <s v=""/>
    <s v=""/>
    <x v="1"/>
    <s v=""/>
    <x v="1"/>
    <s v=""/>
    <m/>
    <n v="12000"/>
    <n v="12000"/>
    <s v="B412"/>
    <n v="0"/>
    <e v="#N/A"/>
    <x v="338"/>
    <x v="338"/>
    <m/>
  </r>
  <r>
    <n v="363"/>
    <n v="402"/>
    <n v="1811"/>
    <n v="12000"/>
    <s v="B"/>
    <s v="B"/>
    <s v=""/>
    <s v=""/>
    <n v="1"/>
    <n v="412"/>
    <x v="4"/>
    <s v="PANCA WAHANA-SEMARANG"/>
    <s v="MAP-SK80"/>
    <s v="MAP L SIKA AC-105  BIRU"/>
    <s v="ADA"/>
    <s v="1"/>
    <s v="LSN"/>
    <s v="12000"/>
    <s v=""/>
    <s v=""/>
    <x v="1"/>
    <s v=""/>
    <x v="1"/>
    <s v=""/>
    <m/>
    <n v="12000"/>
    <n v="12000"/>
    <s v="B412"/>
    <n v="0"/>
    <e v="#N/A"/>
    <x v="339"/>
    <x v="339"/>
    <m/>
  </r>
  <r>
    <n v="364"/>
    <n v="402"/>
    <n v="1814"/>
    <n v="12000"/>
    <s v="B"/>
    <s v="B"/>
    <s v=""/>
    <s v=""/>
    <n v="1"/>
    <n v="412"/>
    <x v="4"/>
    <s v="PANCA WAHANA-SEMARANG"/>
    <s v="MAP-SK83"/>
    <s v="MAP L SIKA AC-105 MERAH"/>
    <s v="ADA"/>
    <s v="1"/>
    <s v="LSN"/>
    <s v="12000"/>
    <s v=""/>
    <s v=""/>
    <x v="1"/>
    <s v=""/>
    <x v="1"/>
    <s v=""/>
    <m/>
    <n v="12000"/>
    <n v="12000"/>
    <s v="B412"/>
    <n v="0"/>
    <e v="#N/A"/>
    <x v="340"/>
    <x v="340"/>
    <m/>
  </r>
  <r>
    <n v="365"/>
    <n v="402"/>
    <n v="1813"/>
    <n v="12000"/>
    <s v="B"/>
    <s v="B"/>
    <s v=""/>
    <s v=""/>
    <n v="1"/>
    <n v="412"/>
    <x v="4"/>
    <s v="PANCA WAHANA-SEMARANG"/>
    <s v="MAP-SK82"/>
    <s v="MAP L SIKA AC-105 KUNING"/>
    <s v="ADA"/>
    <s v="1"/>
    <s v="LSN"/>
    <s v="12000"/>
    <s v=""/>
    <s v=""/>
    <x v="1"/>
    <s v=""/>
    <x v="1"/>
    <s v=""/>
    <m/>
    <n v="12000"/>
    <n v="12000"/>
    <s v="B412"/>
    <n v="0"/>
    <e v="#N/A"/>
    <x v="341"/>
    <x v="341"/>
    <m/>
  </r>
  <r>
    <n v="366"/>
    <n v="402"/>
    <n v="445"/>
    <n v="10000"/>
    <s v="B"/>
    <s v="B"/>
    <s v=""/>
    <s v=""/>
    <n v="1"/>
    <n v="412"/>
    <x v="4"/>
    <s v="PANCA WAHANA-SEMARANG"/>
    <s v="BOL-NB88"/>
    <s v="BP PROMO 2079 EXCELLENT HITAM (BONUS)"/>
    <s v="ADA"/>
    <s v="1"/>
    <s v="LSN"/>
    <s v="10000"/>
    <s v=""/>
    <s v=""/>
    <x v="1"/>
    <s v=""/>
    <x v="1"/>
    <s v=""/>
    <m/>
    <n v="10000"/>
    <n v="10000"/>
    <s v="B412"/>
    <n v="0"/>
    <e v="#N/A"/>
    <x v="342"/>
    <x v="342"/>
    <m/>
  </r>
  <r>
    <n v="367"/>
    <n v="402"/>
    <n v="1467"/>
    <n v="8000"/>
    <s v="B"/>
    <s v="B"/>
    <s v=""/>
    <s v=""/>
    <n v="1"/>
    <n v="412"/>
    <x v="4"/>
    <s v="PANCA WAHANA-SEMARANG"/>
    <s v="KUA-IM3"/>
    <s v="KUAS UTN 661-1"/>
    <s v="ADA"/>
    <s v="1"/>
    <s v="SET"/>
    <s v="8000"/>
    <s v=""/>
    <s v=""/>
    <x v="1"/>
    <s v=""/>
    <x v="1"/>
    <s v=""/>
    <m/>
    <n v="8000"/>
    <n v="8000"/>
    <s v="B412"/>
    <n v="0"/>
    <e v="#N/A"/>
    <x v="343"/>
    <x v="343"/>
    <m/>
  </r>
  <r>
    <n v="368"/>
    <n v="402"/>
    <n v="1468"/>
    <n v="9000"/>
    <s v="B"/>
    <s v="B"/>
    <s v=""/>
    <s v=""/>
    <n v="1"/>
    <n v="412"/>
    <x v="4"/>
    <s v="PANCA WAHANA-SEMARANG"/>
    <s v="KUA-IM4"/>
    <s v="KUAS UTN 661-2"/>
    <s v="ADA"/>
    <s v="1"/>
    <s v="SET"/>
    <s v="9000"/>
    <s v=""/>
    <s v=""/>
    <x v="1"/>
    <s v=""/>
    <x v="1"/>
    <s v=""/>
    <m/>
    <n v="9000"/>
    <n v="9000"/>
    <s v="B412"/>
    <n v="0"/>
    <e v="#N/A"/>
    <x v="344"/>
    <x v="344"/>
    <m/>
  </r>
  <r>
    <n v="369"/>
    <n v="402"/>
    <n v="1469"/>
    <n v="10000"/>
    <s v="B"/>
    <s v="B"/>
    <s v=""/>
    <s v=""/>
    <n v="1"/>
    <n v="412"/>
    <x v="4"/>
    <s v="PANCA WAHANA-SEMARANG"/>
    <s v="KUA-IM5"/>
    <s v="KUAS UTN 661-3"/>
    <s v="ADA"/>
    <s v="1"/>
    <s v="SET"/>
    <s v="10000"/>
    <s v=""/>
    <s v=""/>
    <x v="1"/>
    <s v=""/>
    <x v="1"/>
    <s v=""/>
    <m/>
    <n v="10000"/>
    <n v="10000"/>
    <s v="B412"/>
    <n v="0"/>
    <e v="#N/A"/>
    <x v="345"/>
    <x v="345"/>
    <m/>
  </r>
  <r>
    <n v="370"/>
    <n v="402"/>
    <n v="1470"/>
    <n v="11500"/>
    <s v="B"/>
    <s v="B"/>
    <s v=""/>
    <s v=""/>
    <n v="1"/>
    <n v="412"/>
    <x v="4"/>
    <s v="PANCA WAHANA-SEMARANG"/>
    <s v="KUA-IM6"/>
    <s v="KUAS UTN 661-4"/>
    <s v="ADA"/>
    <s v="1"/>
    <s v="SET"/>
    <s v="11500"/>
    <s v=""/>
    <s v=""/>
    <x v="1"/>
    <s v=""/>
    <x v="1"/>
    <s v=""/>
    <m/>
    <n v="11500"/>
    <n v="11500"/>
    <s v="B412"/>
    <n v="0"/>
    <e v="#N/A"/>
    <x v="346"/>
    <x v="346"/>
    <m/>
  </r>
  <r>
    <n v="371"/>
    <n v="402"/>
    <n v="1471"/>
    <n v="13000"/>
    <s v="B"/>
    <s v="B"/>
    <s v=""/>
    <s v=""/>
    <n v="1"/>
    <n v="412"/>
    <x v="4"/>
    <s v="PANCA WAHANA-SEMARANG"/>
    <s v="KUA-IM7"/>
    <s v="KUAS UTN 661-5"/>
    <s v="ADA"/>
    <s v="1"/>
    <s v="SET"/>
    <s v="13000"/>
    <s v=""/>
    <s v=""/>
    <x v="1"/>
    <s v=""/>
    <x v="1"/>
    <s v=""/>
    <m/>
    <n v="13000"/>
    <n v="13000"/>
    <s v="B412"/>
    <n v="0"/>
    <e v="#N/A"/>
    <x v="347"/>
    <x v="347"/>
    <m/>
  </r>
  <r>
    <n v="372"/>
    <n v="402"/>
    <n v="1472"/>
    <n v="15500"/>
    <s v="B"/>
    <s v="B"/>
    <s v=""/>
    <s v=""/>
    <n v="1"/>
    <n v="412"/>
    <x v="4"/>
    <s v="PANCA WAHANA-SEMARANG"/>
    <s v="KUA-IM8"/>
    <s v="KUAS UTN 661-6"/>
    <s v="ADA"/>
    <s v="1"/>
    <s v="SET"/>
    <s v="15500"/>
    <s v=""/>
    <s v=""/>
    <x v="1"/>
    <s v=""/>
    <x v="1"/>
    <s v=""/>
    <m/>
    <n v="15500"/>
    <n v="15500"/>
    <s v="B412"/>
    <n v="0"/>
    <e v="#N/A"/>
    <x v="348"/>
    <x v="348"/>
    <m/>
  </r>
  <r>
    <n v="373"/>
    <n v="402"/>
    <n v="834"/>
    <n v="282000"/>
    <s v="B"/>
    <s v="B"/>
    <s v=""/>
    <s v=""/>
    <n v="0.25"/>
    <n v="412"/>
    <x v="4"/>
    <s v="PANCA WAHANA-SEMARANG"/>
    <s v="CAT-TF12"/>
    <s v="CAT ACRYLIC COLOUR TF AC-002"/>
    <s v="ADA"/>
    <s v="0.25"/>
    <s v="LSN"/>
    <s v="282000"/>
    <s v=""/>
    <s v=""/>
    <x v="1"/>
    <s v=""/>
    <x v="1"/>
    <s v=""/>
    <m/>
    <n v="282000"/>
    <n v="70500"/>
    <s v="B412"/>
    <n v="0"/>
    <e v="#N/A"/>
    <x v="349"/>
    <x v="349"/>
    <m/>
  </r>
  <r>
    <n v="374"/>
    <n v="415"/>
    <n v="2557"/>
    <n v="1250"/>
    <s v="B"/>
    <s v="B"/>
    <s v=""/>
    <s v=""/>
    <n v="24"/>
    <n v="411"/>
    <x v="4"/>
    <s v="HIDUP BARU-SEMARANG"/>
    <s v="PEN-IM55"/>
    <s v="PENSIL E-01 + STIP"/>
    <s v="ADA"/>
    <s v="24"/>
    <s v="PCS"/>
    <s v="1250"/>
    <s v=""/>
    <s v=""/>
    <x v="2"/>
    <s v=""/>
    <x v="1"/>
    <s v=""/>
    <m/>
    <n v="1250"/>
    <n v="30000"/>
    <s v="B411"/>
    <n v="0"/>
    <e v="#N/A"/>
    <x v="350"/>
    <x v="350"/>
    <m/>
  </r>
  <r>
    <n v="375"/>
    <n v="415"/>
    <n v="2829"/>
    <n v="5000"/>
    <s v="B"/>
    <s v="B"/>
    <s v=""/>
    <s v=""/>
    <n v="5"/>
    <n v="411"/>
    <x v="4"/>
    <s v="HIDUP BARU-SEMARANG"/>
    <s v="TAP-IM12"/>
    <s v="ISOLASI KT-1502 FANCY"/>
    <s v="ADA"/>
    <s v="5"/>
    <s v="PCS"/>
    <s v="5000"/>
    <s v=""/>
    <s v=""/>
    <x v="2"/>
    <s v=""/>
    <x v="1"/>
    <s v=""/>
    <m/>
    <n v="5000"/>
    <n v="25000"/>
    <s v="B411"/>
    <n v="0"/>
    <e v="#N/A"/>
    <x v="351"/>
    <x v="351"/>
    <m/>
  </r>
  <r>
    <n v="376"/>
    <n v="415"/>
    <n v="468"/>
    <n v="270000"/>
    <s v="B"/>
    <s v="B"/>
    <s v=""/>
    <s v=""/>
    <n v="1"/>
    <n v="411"/>
    <x v="4"/>
    <s v="HIDUP BARU-SEMARANG"/>
    <s v="BOL-NB111"/>
    <s v="BP 1006 10W KUROMI (36)"/>
    <s v="ADA"/>
    <s v="1"/>
    <s v="BOX"/>
    <s v="270000"/>
    <s v=""/>
    <s v=""/>
    <x v="2"/>
    <s v=""/>
    <x v="1"/>
    <s v=""/>
    <m/>
    <n v="270000"/>
    <n v="270000"/>
    <s v="B411"/>
    <n v="0"/>
    <e v="#N/A"/>
    <x v="352"/>
    <x v="352"/>
    <m/>
  </r>
  <r>
    <n v="377"/>
    <n v="415"/>
    <n v="568"/>
    <n v="84000"/>
    <s v="B"/>
    <s v="B"/>
    <s v=""/>
    <s v=""/>
    <n v="3"/>
    <n v="411"/>
    <x v="4"/>
    <s v="HIDUP BARU-SEMARANG"/>
    <s v="BOL-IM215"/>
    <s v="BP GEL MD-241 BERUANG (36)"/>
    <s v="ADA"/>
    <s v="3"/>
    <s v="LSN"/>
    <s v="84000"/>
    <s v=""/>
    <s v=""/>
    <x v="2"/>
    <s v=""/>
    <x v="1"/>
    <s v=""/>
    <m/>
    <n v="84000"/>
    <n v="252000"/>
    <s v="B411"/>
    <n v="0"/>
    <e v="#N/A"/>
    <x v="353"/>
    <x v="353"/>
    <m/>
  </r>
  <r>
    <n v="378"/>
    <n v="415"/>
    <n v="812"/>
    <n v="7500"/>
    <s v="B"/>
    <s v="B"/>
    <s v=""/>
    <s v=""/>
    <n v="12"/>
    <n v="411"/>
    <x v="4"/>
    <s v="HIDUP BARU-SEMARANG"/>
    <s v="BWA-IM21"/>
    <s v="BUKU MEWARNAI 2201 (4 GAMBAR)"/>
    <s v="ADA"/>
    <s v="12"/>
    <s v="PCS"/>
    <s v="7500"/>
    <s v=""/>
    <s v=""/>
    <x v="2"/>
    <s v=""/>
    <x v="1"/>
    <s v=""/>
    <m/>
    <n v="7500"/>
    <n v="90000"/>
    <s v="B411"/>
    <n v="0"/>
    <e v="#N/A"/>
    <x v="354"/>
    <x v="354"/>
    <m/>
  </r>
  <r>
    <n v="379"/>
    <n v="415"/>
    <n v="1660"/>
    <n v="160000"/>
    <s v="B"/>
    <s v="B"/>
    <s v=""/>
    <s v=""/>
    <n v="0.5"/>
    <n v="411"/>
    <x v="4"/>
    <s v="HIDUP BARU-SEMARANG"/>
    <s v="MAG-IM11"/>
    <s v="MAGNET 504"/>
    <s v="ADA"/>
    <s v="0.5"/>
    <s v="LSN"/>
    <s v="160000"/>
    <s v=""/>
    <s v=""/>
    <x v="2"/>
    <s v=""/>
    <x v="1"/>
    <s v=""/>
    <m/>
    <n v="160000"/>
    <n v="80000"/>
    <s v="B411"/>
    <n v="0"/>
    <e v="#N/A"/>
    <x v="355"/>
    <x v="355"/>
    <m/>
  </r>
  <r>
    <n v="380"/>
    <n v="415"/>
    <n v="1671"/>
    <n v="18750"/>
    <s v="B"/>
    <s v="B"/>
    <s v=""/>
    <s v=""/>
    <n v="6"/>
    <n v="411"/>
    <x v="4"/>
    <s v="HIDUP BARU-SEMARANG"/>
    <s v="MAG-IM7"/>
    <s v="MAGNET 007 BENTUK 4 SAMA KOTAK"/>
    <s v="ADA"/>
    <s v="6"/>
    <s v="PCS"/>
    <s v="18750"/>
    <s v=""/>
    <s v=""/>
    <x v="2"/>
    <s v=""/>
    <x v="1"/>
    <s v=""/>
    <m/>
    <n v="18750"/>
    <n v="112500"/>
    <s v="B411"/>
    <n v="0"/>
    <e v="#N/A"/>
    <x v="356"/>
    <x v="356"/>
    <m/>
  </r>
  <r>
    <n v="381"/>
    <n v="423"/>
    <n v="722"/>
    <n v="25000"/>
    <s v=""/>
    <s v=""/>
    <s v=""/>
    <s v=""/>
    <n v="1"/>
    <n v="454"/>
    <x v="3"/>
    <s v="SBM-SEMARANG"/>
    <s v="BOL-TZ373"/>
    <s v="BP TIZO TG 313B"/>
    <s v="ADA"/>
    <s v="1"/>
    <s v="LSN"/>
    <s v="25000"/>
    <s v=""/>
    <s v=""/>
    <x v="2"/>
    <s v=""/>
    <x v="1"/>
    <s v=""/>
    <m/>
    <n v="25000"/>
    <n v="25000"/>
    <s v="454"/>
    <n v="0"/>
    <e v="#N/A"/>
    <x v="357"/>
    <x v="357"/>
    <m/>
  </r>
  <r>
    <n v="382"/>
    <n v="425"/>
    <n v="14"/>
    <n v="30000"/>
    <s v="KO"/>
    <s v="H"/>
    <s v=""/>
    <s v=""/>
    <n v="15"/>
    <n v="3394"/>
    <x v="0"/>
    <s v="SUMBER BUKIT-SALATIGA"/>
    <s v="ACR-KO1"/>
    <s v="ACRYLIC PLASTIK KOALA 15X21"/>
    <s v="ADA"/>
    <s v="15"/>
    <s v="PCS"/>
    <s v="30000"/>
    <s v=""/>
    <s v=""/>
    <x v="2"/>
    <s v=""/>
    <x v="1"/>
    <s v=""/>
    <m/>
    <n v="30000"/>
    <n v="450000"/>
    <s v="H3394"/>
    <n v="0"/>
    <e v="#N/A"/>
    <x v="358"/>
    <x v="358"/>
    <m/>
  </r>
  <r>
    <n v="383"/>
    <n v="425"/>
    <n v="17"/>
    <n v="52500"/>
    <s v="KO"/>
    <s v="H"/>
    <s v=""/>
    <s v=""/>
    <n v="24"/>
    <n v="3394"/>
    <x v="0"/>
    <s v="SUMBER BUKIT-SALATIGA"/>
    <s v="ACR-KO11"/>
    <s v="ACRYLIC A4 T 21X30"/>
    <s v="ADA"/>
    <s v="24"/>
    <s v="PCS"/>
    <s v="52500"/>
    <s v=""/>
    <s v=""/>
    <x v="2"/>
    <s v=""/>
    <x v="1"/>
    <s v=""/>
    <m/>
    <n v="52500"/>
    <n v="1260000"/>
    <s v="H3394"/>
    <n v="0"/>
    <e v="#N/A"/>
    <x v="359"/>
    <x v="359"/>
    <m/>
  </r>
  <r>
    <n v="384"/>
    <n v="428"/>
    <n v="2920"/>
    <n v="125000"/>
    <s v="E"/>
    <s v="V"/>
    <s v=""/>
    <s v=""/>
    <n v="2"/>
    <n v="3414"/>
    <x v="5"/>
    <s v="ANEKA SERAGAM-BLITAR"/>
    <s v="TAS-IM95"/>
    <s v="TAS TIDUR GGH-L (6 MOTIF)"/>
    <s v="ADA"/>
    <s v="2"/>
    <s v="LSN"/>
    <s v="125000"/>
    <s v=""/>
    <s v=""/>
    <x v="2"/>
    <s v=""/>
    <x v="1"/>
    <s v=""/>
    <m/>
    <n v="125000"/>
    <n v="250000"/>
    <s v="V3414"/>
    <n v="0"/>
    <e v="#N/A"/>
    <x v="360"/>
    <x v="360"/>
    <m/>
  </r>
  <r>
    <n v="385"/>
    <n v="428"/>
    <n v="2920"/>
    <n v="125000"/>
    <s v="E"/>
    <s v="V"/>
    <s v=""/>
    <s v=""/>
    <n v="2"/>
    <n v="3414"/>
    <x v="5"/>
    <s v="ANEKA SERAGAM-BLITAR"/>
    <s v="TAS-IM95"/>
    <s v="TAS TIDUR GGH-L (6 MOTIF)"/>
    <s v="ADA"/>
    <s v="2"/>
    <s v="LSN"/>
    <s v="125000"/>
    <s v=""/>
    <s v=""/>
    <x v="2"/>
    <s v=""/>
    <x v="1"/>
    <s v=""/>
    <m/>
    <n v="125000"/>
    <n v="250000"/>
    <s v="V3414"/>
    <n v="0"/>
    <e v="#N/A"/>
    <x v="360"/>
    <x v="360"/>
    <m/>
  </r>
  <r>
    <n v="386"/>
    <n v="428"/>
    <n v="2919"/>
    <n v="100000"/>
    <s v="E"/>
    <s v="V"/>
    <s v=""/>
    <s v=""/>
    <n v="2"/>
    <n v="3414"/>
    <x v="5"/>
    <s v="ANEKA SERAGAM-BLITAR"/>
    <s v="TAS-IM94"/>
    <s v="TAS TIDUR GGH-M (6 MOTIF)"/>
    <s v="ADA"/>
    <s v="2"/>
    <s v="LSN"/>
    <s v="100000"/>
    <s v=""/>
    <s v=""/>
    <x v="2"/>
    <s v=""/>
    <x v="1"/>
    <s v=""/>
    <m/>
    <n v="100000"/>
    <n v="200000"/>
    <s v="V3414"/>
    <n v="0"/>
    <e v="#N/A"/>
    <x v="361"/>
    <x v="361"/>
    <m/>
  </r>
  <r>
    <n v="387"/>
    <n v="428"/>
    <n v="2919"/>
    <n v="100000"/>
    <s v="E"/>
    <s v="V"/>
    <s v=""/>
    <s v=""/>
    <n v="2"/>
    <n v="3414"/>
    <x v="5"/>
    <s v="ANEKA SERAGAM-BLITAR"/>
    <s v="TAS-IM94"/>
    <s v="TAS TIDUR GGH-M (6 MOTIF)"/>
    <s v="ADA"/>
    <s v="2"/>
    <s v="LSN"/>
    <s v="100000"/>
    <s v=""/>
    <s v=""/>
    <x v="2"/>
    <s v=""/>
    <x v="1"/>
    <s v=""/>
    <m/>
    <n v="100000"/>
    <n v="200000"/>
    <s v="V3414"/>
    <n v="0"/>
    <e v="#N/A"/>
    <x v="361"/>
    <x v="361"/>
    <m/>
  </r>
  <r>
    <n v="388"/>
    <n v="428"/>
    <n v="2919"/>
    <n v="100000"/>
    <s v="E"/>
    <s v="V"/>
    <s v=""/>
    <s v=""/>
    <n v="2"/>
    <n v="3414"/>
    <x v="5"/>
    <s v="ANEKA SERAGAM-BLITAR"/>
    <s v="TAS-IM94"/>
    <s v="TAS TIDUR GGH-M (6 MOTIF)"/>
    <s v="ADA"/>
    <s v="2"/>
    <s v="LSN"/>
    <s v="100000"/>
    <s v=""/>
    <s v=""/>
    <x v="2"/>
    <s v=""/>
    <x v="1"/>
    <s v=""/>
    <m/>
    <n v="100000"/>
    <n v="200000"/>
    <s v="V3414"/>
    <n v="0"/>
    <e v="#N/A"/>
    <x v="361"/>
    <x v="361"/>
    <m/>
  </r>
  <r>
    <n v="389"/>
    <n v="428"/>
    <n v="2919"/>
    <n v="100000"/>
    <s v="E"/>
    <s v="V"/>
    <s v=""/>
    <s v=""/>
    <n v="2"/>
    <n v="3414"/>
    <x v="5"/>
    <s v="ANEKA SERAGAM-BLITAR"/>
    <s v="TAS-IM94"/>
    <s v="TAS TIDUR GGH-M (6 MOTIF)"/>
    <s v="ADA"/>
    <s v="2"/>
    <s v="LSN"/>
    <s v="100000"/>
    <s v=""/>
    <s v=""/>
    <x v="2"/>
    <s v=""/>
    <x v="1"/>
    <s v=""/>
    <m/>
    <n v="100000"/>
    <n v="200000"/>
    <s v="V3414"/>
    <n v="0"/>
    <e v="#N/A"/>
    <x v="361"/>
    <x v="361"/>
    <m/>
  </r>
  <r>
    <n v="390"/>
    <n v="428"/>
    <n v="2919"/>
    <n v="100000"/>
    <s v="E"/>
    <s v="V"/>
    <s v=""/>
    <s v=""/>
    <n v="2"/>
    <n v="3414"/>
    <x v="5"/>
    <s v="ANEKA SERAGAM-BLITAR"/>
    <s v="TAS-IM94"/>
    <s v="TAS TIDUR GGH-M (6 MOTIF)"/>
    <s v="ADA"/>
    <s v="2"/>
    <s v="LSN"/>
    <s v="100000"/>
    <s v=""/>
    <s v=""/>
    <x v="2"/>
    <s v=""/>
    <x v="1"/>
    <s v=""/>
    <m/>
    <n v="100000"/>
    <n v="200000"/>
    <s v="V3414"/>
    <n v="0"/>
    <e v="#N/A"/>
    <x v="361"/>
    <x v="361"/>
    <m/>
  </r>
  <r>
    <n v="391"/>
    <n v="428"/>
    <n v="2918"/>
    <n v="75000"/>
    <s v="E"/>
    <s v="V"/>
    <s v=""/>
    <s v=""/>
    <n v="2"/>
    <n v="3414"/>
    <x v="5"/>
    <s v="ANEKA SERAGAM-BLITAR"/>
    <s v="TAS-IM93"/>
    <s v="TAS TIDUR GGH-S (6 MOTIF)"/>
    <s v="ADA"/>
    <s v="2"/>
    <s v="LSN"/>
    <s v="75000"/>
    <s v=""/>
    <s v=""/>
    <x v="2"/>
    <s v=""/>
    <x v="1"/>
    <s v=""/>
    <m/>
    <n v="75000"/>
    <n v="150000"/>
    <s v="V3414"/>
    <n v="0"/>
    <e v="#N/A"/>
    <x v="362"/>
    <x v="362"/>
    <m/>
  </r>
  <r>
    <n v="392"/>
    <n v="428"/>
    <n v="2918"/>
    <n v="75000"/>
    <s v="E"/>
    <s v="V"/>
    <s v=""/>
    <s v=""/>
    <n v="2"/>
    <n v="3414"/>
    <x v="5"/>
    <s v="ANEKA SERAGAM-BLITAR"/>
    <s v="TAS-IM93"/>
    <s v="TAS TIDUR GGH-S (6 MOTIF)"/>
    <s v="ADA"/>
    <s v="2"/>
    <s v="LSN"/>
    <s v="75000"/>
    <s v=""/>
    <s v=""/>
    <x v="2"/>
    <s v=""/>
    <x v="1"/>
    <s v=""/>
    <m/>
    <n v="75000"/>
    <n v="150000"/>
    <s v="V3414"/>
    <n v="0"/>
    <e v="#N/A"/>
    <x v="362"/>
    <x v="362"/>
    <m/>
  </r>
  <r>
    <n v="393"/>
    <n v="428"/>
    <n v="2918"/>
    <n v="75000"/>
    <s v="E"/>
    <s v="V"/>
    <s v=""/>
    <s v=""/>
    <n v="2"/>
    <n v="3414"/>
    <x v="5"/>
    <s v="ANEKA SERAGAM-BLITAR"/>
    <s v="TAS-IM93"/>
    <s v="TAS TIDUR GGH-S (6 MOTIF)"/>
    <s v="ADA"/>
    <s v="2"/>
    <s v="LSN"/>
    <s v="75000"/>
    <s v=""/>
    <s v=""/>
    <x v="2"/>
    <s v=""/>
    <x v="1"/>
    <s v=""/>
    <m/>
    <n v="75000"/>
    <n v="150000"/>
    <s v="V3414"/>
    <n v="0"/>
    <e v="#N/A"/>
    <x v="362"/>
    <x v="362"/>
    <m/>
  </r>
  <r>
    <n v="394"/>
    <n v="428"/>
    <n v="2918"/>
    <n v="75000"/>
    <s v="E"/>
    <s v="V"/>
    <s v=""/>
    <s v=""/>
    <n v="2"/>
    <n v="3414"/>
    <x v="5"/>
    <s v="ANEKA SERAGAM-BLITAR"/>
    <s v="TAS-IM93"/>
    <s v="TAS TIDUR GGH-S (6 MOTIF)"/>
    <s v="ADA"/>
    <s v="2"/>
    <s v="LSN"/>
    <s v="75000"/>
    <s v=""/>
    <s v=""/>
    <x v="2"/>
    <s v=""/>
    <x v="1"/>
    <s v=""/>
    <m/>
    <n v="75000"/>
    <n v="150000"/>
    <s v="V3414"/>
    <n v="0"/>
    <e v="#N/A"/>
    <x v="362"/>
    <x v="362"/>
    <m/>
  </r>
  <r>
    <n v="395"/>
    <n v="428"/>
    <n v="2918"/>
    <n v="75000"/>
    <s v="E"/>
    <s v="V"/>
    <s v=""/>
    <s v=""/>
    <n v="2"/>
    <n v="3414"/>
    <x v="5"/>
    <s v="ANEKA SERAGAM-BLITAR"/>
    <s v="TAS-IM93"/>
    <s v="TAS TIDUR GGH-S (6 MOTIF)"/>
    <s v="ADA"/>
    <s v="2"/>
    <s v="LSN"/>
    <s v="75000"/>
    <s v=""/>
    <s v=""/>
    <x v="2"/>
    <s v=""/>
    <x v="1"/>
    <s v=""/>
    <m/>
    <n v="75000"/>
    <n v="150000"/>
    <s v="V3414"/>
    <n v="0"/>
    <e v="#N/A"/>
    <x v="362"/>
    <x v="362"/>
    <m/>
  </r>
  <r>
    <n v="396"/>
    <n v="428"/>
    <n v="2918"/>
    <n v="75000"/>
    <s v="E"/>
    <s v="V"/>
    <s v=""/>
    <s v=""/>
    <n v="2"/>
    <n v="3414"/>
    <x v="5"/>
    <s v="ANEKA SERAGAM-BLITAR"/>
    <s v="TAS-IM93"/>
    <s v="TAS TIDUR GGH-S (6 MOTIF)"/>
    <s v="ADA"/>
    <s v="2"/>
    <s v="LSN"/>
    <s v="75000"/>
    <s v=""/>
    <s v=""/>
    <x v="2"/>
    <s v=""/>
    <x v="1"/>
    <s v=""/>
    <m/>
    <n v="75000"/>
    <n v="150000"/>
    <s v="V3414"/>
    <n v="0"/>
    <e v="#N/A"/>
    <x v="362"/>
    <x v="362"/>
    <m/>
  </r>
  <r>
    <n v="397"/>
    <n v="428"/>
    <n v="3199"/>
    <n v="135000"/>
    <s v="E"/>
    <s v="V"/>
    <s v=""/>
    <s v=""/>
    <n v="1"/>
    <n v="3414"/>
    <x v="5"/>
    <s v="ANEKA SERAGAM-BLITAR"/>
    <s v="TAS-IM428"/>
    <s v="TAS TALI GG-L BESAR 1958 GLITER"/>
    <s v="ADA"/>
    <s v="1"/>
    <s v="LSN"/>
    <s v="135000"/>
    <s v=""/>
    <s v=""/>
    <x v="2"/>
    <s v=""/>
    <x v="1"/>
    <s v=""/>
    <m/>
    <n v="135000"/>
    <n v="135000"/>
    <s v="V3414"/>
    <n v="0"/>
    <e v="#N/A"/>
    <x v="363"/>
    <x v="363"/>
    <m/>
  </r>
  <r>
    <n v="398"/>
    <n v="428"/>
    <n v="3199"/>
    <n v="135000"/>
    <s v="E"/>
    <s v="V"/>
    <s v=""/>
    <s v=""/>
    <n v="1"/>
    <n v="3414"/>
    <x v="5"/>
    <s v="ANEKA SERAGAM-BLITAR"/>
    <s v="TAS-IM428"/>
    <s v="TAS TALI GG-L BESAR 1958 GLITER"/>
    <s v="ADA"/>
    <s v="1"/>
    <s v="LSN"/>
    <s v="135000"/>
    <s v=""/>
    <s v=""/>
    <x v="2"/>
    <s v=""/>
    <x v="1"/>
    <s v=""/>
    <m/>
    <n v="135000"/>
    <n v="135000"/>
    <s v="V3414"/>
    <n v="0"/>
    <e v="#N/A"/>
    <x v="363"/>
    <x v="363"/>
    <m/>
  </r>
  <r>
    <n v="399"/>
    <n v="428"/>
    <n v="3199"/>
    <n v="135000"/>
    <s v="E"/>
    <s v="V"/>
    <s v=""/>
    <s v=""/>
    <n v="1"/>
    <n v="3414"/>
    <x v="5"/>
    <s v="ANEKA SERAGAM-BLITAR"/>
    <s v="TAS-IM428"/>
    <s v="TAS TALI GG-L BESAR 1958 GLITER"/>
    <s v="ADA"/>
    <s v="1"/>
    <s v="LSN"/>
    <s v="135000"/>
    <s v=""/>
    <s v=""/>
    <x v="2"/>
    <s v=""/>
    <x v="1"/>
    <s v=""/>
    <m/>
    <n v="135000"/>
    <n v="135000"/>
    <s v="V3414"/>
    <n v="0"/>
    <e v="#N/A"/>
    <x v="363"/>
    <x v="363"/>
    <m/>
  </r>
  <r>
    <n v="400"/>
    <n v="445"/>
    <n v="3203"/>
    <n v="135000"/>
    <s v="E"/>
    <s v="V"/>
    <s v=""/>
    <s v=""/>
    <n v="1"/>
    <n v="3415"/>
    <x v="5"/>
    <s v="ANEKA SERAGAM-BLITAR"/>
    <s v="TAS-IM432"/>
    <s v="TAS TALI GG-L BESAR 2915 TIMBUL GILAP"/>
    <s v="ADA"/>
    <s v="1"/>
    <s v="LSN"/>
    <s v="135000"/>
    <s v=""/>
    <s v=""/>
    <x v="2"/>
    <s v=""/>
    <x v="1"/>
    <s v=""/>
    <m/>
    <n v="135000"/>
    <n v="135000"/>
    <s v="V3415"/>
    <n v="0"/>
    <e v="#N/A"/>
    <x v="364"/>
    <x v="364"/>
    <m/>
  </r>
  <r>
    <n v="401"/>
    <n v="445"/>
    <n v="3057"/>
    <n v="106000"/>
    <s v="E"/>
    <s v="V"/>
    <s v=""/>
    <s v=""/>
    <n v="1"/>
    <n v="3415"/>
    <x v="5"/>
    <s v="ANEKA SERAGAM-BLITAR"/>
    <s v="TAS-IM253"/>
    <s v="TAS TUTUP PITA KADO FG-301 BESAR"/>
    <s v="ADA"/>
    <s v="1"/>
    <s v="LSN"/>
    <s v="106000"/>
    <s v=""/>
    <s v=""/>
    <x v="2"/>
    <s v=""/>
    <x v="1"/>
    <s v=""/>
    <m/>
    <n v="106000"/>
    <n v="106000"/>
    <s v="V3415"/>
    <n v="0"/>
    <e v="#N/A"/>
    <x v="365"/>
    <x v="365"/>
    <m/>
  </r>
  <r>
    <n v="402"/>
    <n v="445"/>
    <n v="3057"/>
    <n v="106000"/>
    <s v="E"/>
    <s v="V"/>
    <s v=""/>
    <s v=""/>
    <n v="1"/>
    <n v="3415"/>
    <x v="5"/>
    <s v="ANEKA SERAGAM-BLITAR"/>
    <s v="TAS-IM253"/>
    <s v="TAS TUTUP PITA KADO FG-301 BESAR"/>
    <s v="ADA"/>
    <s v="1"/>
    <s v="LSN"/>
    <s v="106000"/>
    <s v=""/>
    <s v=""/>
    <x v="2"/>
    <s v=""/>
    <x v="1"/>
    <s v=""/>
    <m/>
    <n v="106000"/>
    <n v="106000"/>
    <s v="V3415"/>
    <n v="0"/>
    <e v="#N/A"/>
    <x v="365"/>
    <x v="365"/>
    <m/>
  </r>
  <r>
    <n v="403"/>
    <n v="445"/>
    <n v="3057"/>
    <n v="106000"/>
    <s v="E"/>
    <s v="V"/>
    <s v=""/>
    <s v=""/>
    <n v="1"/>
    <n v="3415"/>
    <x v="5"/>
    <s v="ANEKA SERAGAM-BLITAR"/>
    <s v="TAS-IM253"/>
    <s v="TAS TUTUP PITA KADO FG-301 BESAR"/>
    <s v="ADA"/>
    <s v="1"/>
    <s v="LSN"/>
    <s v="106000"/>
    <s v=""/>
    <s v=""/>
    <x v="2"/>
    <s v=""/>
    <x v="1"/>
    <s v=""/>
    <m/>
    <n v="106000"/>
    <n v="106000"/>
    <s v="V3415"/>
    <n v="0"/>
    <e v="#N/A"/>
    <x v="365"/>
    <x v="365"/>
    <m/>
  </r>
  <r>
    <n v="404"/>
    <n v="445"/>
    <n v="3057"/>
    <n v="106000"/>
    <s v="E"/>
    <s v="V"/>
    <s v=""/>
    <s v=""/>
    <n v="1"/>
    <n v="3415"/>
    <x v="5"/>
    <s v="ANEKA SERAGAM-BLITAR"/>
    <s v="TAS-IM253"/>
    <s v="TAS TUTUP PITA KADO FG-301 BESAR"/>
    <s v="ADA"/>
    <s v="1"/>
    <s v="LSN"/>
    <s v="106000"/>
    <s v=""/>
    <s v=""/>
    <x v="2"/>
    <s v=""/>
    <x v="1"/>
    <s v=""/>
    <m/>
    <n v="106000"/>
    <n v="106000"/>
    <s v="V3415"/>
    <n v="0"/>
    <e v="#N/A"/>
    <x v="365"/>
    <x v="365"/>
    <m/>
  </r>
  <r>
    <n v="405"/>
    <n v="445"/>
    <n v="3057"/>
    <n v="106000"/>
    <s v="E"/>
    <s v="V"/>
    <s v=""/>
    <s v=""/>
    <n v="1"/>
    <n v="3415"/>
    <x v="5"/>
    <s v="ANEKA SERAGAM-BLITAR"/>
    <s v="TAS-IM253"/>
    <s v="TAS TUTUP PITA KADO FG-301 BESAR"/>
    <s v="ADA"/>
    <s v="1"/>
    <s v="LSN"/>
    <s v="106000"/>
    <s v=""/>
    <s v=""/>
    <x v="2"/>
    <s v=""/>
    <x v="1"/>
    <s v=""/>
    <m/>
    <n v="106000"/>
    <n v="106000"/>
    <s v="V3415"/>
    <n v="0"/>
    <e v="#N/A"/>
    <x v="365"/>
    <x v="365"/>
    <m/>
  </r>
  <r>
    <n v="406"/>
    <n v="445"/>
    <n v="3057"/>
    <n v="106000"/>
    <s v="E"/>
    <s v="V"/>
    <s v=""/>
    <s v=""/>
    <n v="1"/>
    <n v="3415"/>
    <x v="5"/>
    <s v="ANEKA SERAGAM-BLITAR"/>
    <s v="TAS-IM253"/>
    <s v="TAS TUTUP PITA KADO FG-301 BESAR"/>
    <s v="ADA"/>
    <s v="1"/>
    <s v="LSN"/>
    <s v="106000"/>
    <s v=""/>
    <s v=""/>
    <x v="2"/>
    <s v=""/>
    <x v="1"/>
    <s v=""/>
    <m/>
    <n v="106000"/>
    <n v="106000"/>
    <s v="V3415"/>
    <n v="0"/>
    <e v="#N/A"/>
    <x v="365"/>
    <x v="365"/>
    <m/>
  </r>
  <r>
    <n v="407"/>
    <n v="445"/>
    <n v="3057"/>
    <n v="106000"/>
    <s v="E"/>
    <s v="V"/>
    <s v=""/>
    <s v=""/>
    <n v="1"/>
    <n v="3415"/>
    <x v="5"/>
    <s v="ANEKA SERAGAM-BLITAR"/>
    <s v="TAS-IM253"/>
    <s v="TAS TUTUP PITA KADO FG-301 BESAR"/>
    <s v="ADA"/>
    <s v="1"/>
    <s v="LSN"/>
    <s v="106000"/>
    <s v=""/>
    <s v=""/>
    <x v="2"/>
    <s v=""/>
    <x v="1"/>
    <s v=""/>
    <m/>
    <n v="106000"/>
    <n v="106000"/>
    <s v="V3415"/>
    <n v="0"/>
    <e v="#N/A"/>
    <x v="365"/>
    <x v="365"/>
    <m/>
  </r>
  <r>
    <n v="408"/>
    <n v="445"/>
    <n v="3057"/>
    <n v="106000"/>
    <s v="E"/>
    <s v="V"/>
    <s v=""/>
    <s v=""/>
    <n v="1"/>
    <n v="3415"/>
    <x v="5"/>
    <s v="ANEKA SERAGAM-BLITAR"/>
    <s v="TAS-IM253"/>
    <s v="TAS TUTUP PITA KADO FG-301 BESAR"/>
    <s v="ADA"/>
    <s v="1"/>
    <s v="LSN"/>
    <s v="106000"/>
    <s v=""/>
    <s v=""/>
    <x v="2"/>
    <s v=""/>
    <x v="1"/>
    <s v=""/>
    <m/>
    <n v="106000"/>
    <n v="106000"/>
    <s v="V3415"/>
    <n v="0"/>
    <e v="#N/A"/>
    <x v="365"/>
    <x v="365"/>
    <m/>
  </r>
  <r>
    <n v="409"/>
    <n v="445"/>
    <n v="3057"/>
    <n v="106000"/>
    <s v="E"/>
    <s v="V"/>
    <s v=""/>
    <s v=""/>
    <n v="1"/>
    <n v="3415"/>
    <x v="5"/>
    <s v="ANEKA SERAGAM-BLITAR"/>
    <s v="TAS-IM253"/>
    <s v="TAS TUTUP PITA KADO FG-301 BESAR"/>
    <s v="ADA"/>
    <s v="1"/>
    <s v="LSN"/>
    <s v="106000"/>
    <s v=""/>
    <s v=""/>
    <x v="2"/>
    <s v=""/>
    <x v="1"/>
    <s v=""/>
    <m/>
    <n v="106000"/>
    <n v="106000"/>
    <s v="V3415"/>
    <n v="0"/>
    <e v="#N/A"/>
    <x v="365"/>
    <x v="365"/>
    <m/>
  </r>
  <r>
    <n v="410"/>
    <n v="445"/>
    <n v="3057"/>
    <n v="106000"/>
    <s v="E"/>
    <s v="V"/>
    <s v=""/>
    <s v=""/>
    <n v="1"/>
    <n v="3415"/>
    <x v="5"/>
    <s v="ANEKA SERAGAM-BLITAR"/>
    <s v="TAS-IM253"/>
    <s v="TAS TUTUP PITA KADO FG-301 BESAR"/>
    <s v="ADA"/>
    <s v="1"/>
    <s v="LSN"/>
    <s v="106000"/>
    <s v=""/>
    <s v=""/>
    <x v="2"/>
    <s v=""/>
    <x v="1"/>
    <s v=""/>
    <m/>
    <n v="106000"/>
    <n v="106000"/>
    <s v="V3415"/>
    <n v="0"/>
    <e v="#N/A"/>
    <x v="365"/>
    <x v="365"/>
    <m/>
  </r>
  <r>
    <n v="411"/>
    <n v="445"/>
    <n v="3058"/>
    <n v="150000"/>
    <s v="E"/>
    <s v="V"/>
    <s v=""/>
    <s v=""/>
    <n v="1"/>
    <n v="3415"/>
    <x v="5"/>
    <s v="ANEKA SERAGAM-BLITAR"/>
    <s v="TAS-IM254"/>
    <s v="TAS TUTUP PITA KADO FG-401 JUMBO"/>
    <s v="ADA"/>
    <s v="1"/>
    <s v="LSN"/>
    <s v="150000"/>
    <s v=""/>
    <s v=""/>
    <x v="2"/>
    <s v=""/>
    <x v="1"/>
    <s v=""/>
    <m/>
    <n v="150000"/>
    <n v="150000"/>
    <s v="V3415"/>
    <n v="0"/>
    <e v="#N/A"/>
    <x v="366"/>
    <x v="366"/>
    <m/>
  </r>
  <r>
    <n v="412"/>
    <n v="445"/>
    <n v="3058"/>
    <n v="150000"/>
    <s v="E"/>
    <s v="V"/>
    <s v=""/>
    <s v=""/>
    <n v="1"/>
    <n v="3415"/>
    <x v="5"/>
    <s v="ANEKA SERAGAM-BLITAR"/>
    <s v="TAS-IM254"/>
    <s v="TAS TUTUP PITA KADO FG-401 JUMBO"/>
    <s v="ADA"/>
    <s v="1"/>
    <s v="LSN"/>
    <s v="150000"/>
    <s v=""/>
    <s v=""/>
    <x v="2"/>
    <s v=""/>
    <x v="1"/>
    <s v=""/>
    <m/>
    <n v="150000"/>
    <n v="150000"/>
    <s v="V3415"/>
    <n v="0"/>
    <e v="#N/A"/>
    <x v="366"/>
    <x v="366"/>
    <m/>
  </r>
  <r>
    <n v="413"/>
    <n v="445"/>
    <n v="3058"/>
    <n v="150000"/>
    <s v="E"/>
    <s v="V"/>
    <s v=""/>
    <s v=""/>
    <n v="1"/>
    <n v="3415"/>
    <x v="5"/>
    <s v="ANEKA SERAGAM-BLITAR"/>
    <s v="TAS-IM254"/>
    <s v="TAS TUTUP PITA KADO FG-401 JUMBO"/>
    <s v="ADA"/>
    <s v="1"/>
    <s v="LSN"/>
    <s v="150000"/>
    <s v=""/>
    <s v=""/>
    <x v="2"/>
    <s v=""/>
    <x v="1"/>
    <s v=""/>
    <m/>
    <n v="150000"/>
    <n v="150000"/>
    <s v="V3415"/>
    <n v="0"/>
    <e v="#N/A"/>
    <x v="366"/>
    <x v="366"/>
    <m/>
  </r>
  <r>
    <n v="414"/>
    <n v="445"/>
    <n v="3058"/>
    <n v="150000"/>
    <s v="E"/>
    <s v="V"/>
    <s v=""/>
    <s v=""/>
    <n v="1"/>
    <n v="3415"/>
    <x v="5"/>
    <s v="ANEKA SERAGAM-BLITAR"/>
    <s v="TAS-IM254"/>
    <s v="TAS TUTUP PITA KADO FG-401 JUMBO"/>
    <s v="ADA"/>
    <s v="1"/>
    <s v="LSN"/>
    <s v="150000"/>
    <s v=""/>
    <s v=""/>
    <x v="2"/>
    <s v=""/>
    <x v="1"/>
    <s v=""/>
    <m/>
    <n v="150000"/>
    <n v="150000"/>
    <s v="V3415"/>
    <n v="0"/>
    <e v="#N/A"/>
    <x v="366"/>
    <x v="366"/>
    <m/>
  </r>
  <r>
    <n v="415"/>
    <n v="445"/>
    <n v="3058"/>
    <n v="150000"/>
    <s v="E"/>
    <s v="V"/>
    <s v=""/>
    <s v=""/>
    <n v="1"/>
    <n v="3415"/>
    <x v="5"/>
    <s v="ANEKA SERAGAM-BLITAR"/>
    <s v="TAS-IM254"/>
    <s v="TAS TUTUP PITA KADO FG-401 JUMBO"/>
    <s v="ADA"/>
    <s v="1"/>
    <s v="LSN"/>
    <s v="150000"/>
    <s v=""/>
    <s v=""/>
    <x v="2"/>
    <s v=""/>
    <x v="1"/>
    <s v=""/>
    <m/>
    <n v="150000"/>
    <n v="150000"/>
    <s v="V3415"/>
    <n v="0"/>
    <e v="#N/A"/>
    <x v="366"/>
    <x v="366"/>
    <m/>
  </r>
  <r>
    <n v="416"/>
    <n v="462"/>
    <n v="3058"/>
    <n v="150000"/>
    <s v="E"/>
    <s v="V"/>
    <s v=""/>
    <s v=""/>
    <n v="1"/>
    <n v="3416"/>
    <x v="5"/>
    <s v="ANEKA SERAGAM-BLITAR"/>
    <s v="TAS-IM254"/>
    <s v="TAS TUTUP PITA KADO FG-401 JUMBO"/>
    <s v="ADA"/>
    <s v="1"/>
    <s v="LSN"/>
    <s v="150000"/>
    <s v=""/>
    <s v=""/>
    <x v="2"/>
    <s v=""/>
    <x v="1"/>
    <s v=""/>
    <m/>
    <n v="150000"/>
    <n v="150000"/>
    <s v="V3416"/>
    <n v="0"/>
    <e v="#N/A"/>
    <x v="366"/>
    <x v="366"/>
    <m/>
  </r>
  <r>
    <n v="417"/>
    <n v="462"/>
    <n v="3058"/>
    <n v="150000"/>
    <s v="E"/>
    <s v="V"/>
    <s v=""/>
    <s v=""/>
    <n v="1"/>
    <n v="3416"/>
    <x v="5"/>
    <s v="ANEKA SERAGAM-BLITAR"/>
    <s v="TAS-IM254"/>
    <s v="TAS TUTUP PITA KADO FG-401 JUMBO"/>
    <s v="ADA"/>
    <s v="1"/>
    <s v="LSN"/>
    <s v="150000"/>
    <s v=""/>
    <s v=""/>
    <x v="2"/>
    <s v=""/>
    <x v="1"/>
    <s v=""/>
    <m/>
    <n v="150000"/>
    <n v="150000"/>
    <s v="V3416"/>
    <n v="0"/>
    <e v="#N/A"/>
    <x v="366"/>
    <x v="366"/>
    <m/>
  </r>
  <r>
    <n v="418"/>
    <n v="462"/>
    <n v="3058"/>
    <n v="150000"/>
    <s v="E"/>
    <s v="V"/>
    <s v=""/>
    <s v=""/>
    <n v="1"/>
    <n v="3416"/>
    <x v="5"/>
    <s v="ANEKA SERAGAM-BLITAR"/>
    <s v="TAS-IM254"/>
    <s v="TAS TUTUP PITA KADO FG-401 JUMBO"/>
    <s v="ADA"/>
    <s v="1"/>
    <s v="LSN"/>
    <s v="150000"/>
    <s v=""/>
    <s v=""/>
    <x v="2"/>
    <s v=""/>
    <x v="1"/>
    <s v=""/>
    <m/>
    <n v="150000"/>
    <n v="150000"/>
    <s v="V3416"/>
    <n v="0"/>
    <e v="#N/A"/>
    <x v="366"/>
    <x v="366"/>
    <m/>
  </r>
  <r>
    <n v="419"/>
    <n v="462"/>
    <n v="3058"/>
    <n v="150000"/>
    <s v="E"/>
    <s v="V"/>
    <s v=""/>
    <s v=""/>
    <n v="1"/>
    <n v="3416"/>
    <x v="5"/>
    <s v="ANEKA SERAGAM-BLITAR"/>
    <s v="TAS-IM254"/>
    <s v="TAS TUTUP PITA KADO FG-401 JUMBO"/>
    <s v="ADA"/>
    <s v="1"/>
    <s v="LSN"/>
    <s v="150000"/>
    <s v=""/>
    <s v=""/>
    <x v="2"/>
    <s v=""/>
    <x v="1"/>
    <s v=""/>
    <m/>
    <n v="150000"/>
    <n v="150000"/>
    <s v="V3416"/>
    <n v="0"/>
    <e v="#N/A"/>
    <x v="366"/>
    <x v="366"/>
    <m/>
  </r>
  <r>
    <n v="420"/>
    <n v="462"/>
    <n v="3058"/>
    <n v="150000"/>
    <s v="E"/>
    <s v="V"/>
    <s v=""/>
    <s v=""/>
    <n v="1"/>
    <n v="3416"/>
    <x v="5"/>
    <s v="ANEKA SERAGAM-BLITAR"/>
    <s v="TAS-IM254"/>
    <s v="TAS TUTUP PITA KADO FG-401 JUMBO"/>
    <s v="ADA"/>
    <s v="1"/>
    <s v="LSN"/>
    <s v="150000"/>
    <s v=""/>
    <s v=""/>
    <x v="2"/>
    <s v=""/>
    <x v="1"/>
    <s v=""/>
    <m/>
    <n v="150000"/>
    <n v="150000"/>
    <s v="V3416"/>
    <n v="0"/>
    <e v="#N/A"/>
    <x v="366"/>
    <x v="366"/>
    <m/>
  </r>
  <r>
    <n v="421"/>
    <n v="462"/>
    <n v="2865"/>
    <n v="120000"/>
    <s v="E"/>
    <s v="V"/>
    <s v=""/>
    <s v=""/>
    <n v="2"/>
    <n v="3416"/>
    <x v="5"/>
    <s v="ANEKA SERAGAM-BLITAR"/>
    <s v="TAS-IM35"/>
    <s v="TAS GB-L WARNA-WARNI"/>
    <s v="ADA"/>
    <s v="2"/>
    <s v="LSN"/>
    <s v="120000"/>
    <s v=""/>
    <s v=""/>
    <x v="2"/>
    <s v=""/>
    <x v="1"/>
    <s v=""/>
    <m/>
    <n v="120000"/>
    <n v="240000"/>
    <s v="V3416"/>
    <n v="0"/>
    <e v="#N/A"/>
    <x v="367"/>
    <x v="367"/>
    <m/>
  </r>
  <r>
    <n v="422"/>
    <n v="462"/>
    <n v="2865"/>
    <n v="120000"/>
    <s v="E"/>
    <s v="V"/>
    <s v=""/>
    <s v=""/>
    <n v="2"/>
    <n v="3416"/>
    <x v="5"/>
    <s v="ANEKA SERAGAM-BLITAR"/>
    <s v="TAS-IM35"/>
    <s v="TAS GB-L WARNA-WARNI"/>
    <s v="ADA"/>
    <s v="2"/>
    <s v="LSN"/>
    <s v="120000"/>
    <s v=""/>
    <s v=""/>
    <x v="2"/>
    <s v=""/>
    <x v="1"/>
    <s v=""/>
    <m/>
    <n v="120000"/>
    <n v="240000"/>
    <s v="V3416"/>
    <n v="0"/>
    <e v="#N/A"/>
    <x v="367"/>
    <x v="367"/>
    <m/>
  </r>
  <r>
    <n v="423"/>
    <n v="462"/>
    <n v="3058"/>
    <n v="150000"/>
    <s v="E"/>
    <s v="V"/>
    <s v=""/>
    <s v=""/>
    <n v="1"/>
    <n v="3416"/>
    <x v="5"/>
    <s v="ANEKA SERAGAM-BLITAR"/>
    <s v="TAS-IM254"/>
    <s v="TAS TUTUP PITA KADO FG-401 JUMBO"/>
    <s v="ADA"/>
    <s v="1"/>
    <s v="LSN"/>
    <s v="150000"/>
    <s v=""/>
    <s v=""/>
    <x v="2"/>
    <s v=""/>
    <x v="1"/>
    <s v=""/>
    <m/>
    <n v="150000"/>
    <n v="150000"/>
    <s v="V3416"/>
    <n v="0"/>
    <e v="#N/A"/>
    <x v="366"/>
    <x v="366"/>
    <m/>
  </r>
  <r>
    <n v="424"/>
    <n v="471"/>
    <n v="1503"/>
    <n v="17000"/>
    <s v=""/>
    <s v=""/>
    <s v=""/>
    <s v=""/>
    <n v="3"/>
    <n v="412"/>
    <x v="3"/>
    <s v="CASH-SEMARANG"/>
    <s v="KUA-IM39"/>
    <s v="KUAS 929-3 ETERNA YIJIAYI"/>
    <s v="ADA"/>
    <s v="3"/>
    <s v="LSN"/>
    <s v="17000"/>
    <s v=""/>
    <s v=""/>
    <x v="2"/>
    <s v=""/>
    <x v="1"/>
    <s v=""/>
    <m/>
    <n v="17000"/>
    <n v="51000"/>
    <s v="412"/>
    <n v="0"/>
    <e v="#N/A"/>
    <x v="368"/>
    <x v="368"/>
    <m/>
  </r>
  <r>
    <n v="425"/>
    <n v="471"/>
    <n v="1504"/>
    <n v="18500"/>
    <s v=""/>
    <s v=""/>
    <s v=""/>
    <s v=""/>
    <n v="3"/>
    <n v="412"/>
    <x v="3"/>
    <s v="CASH-SEMARANG"/>
    <s v="KUA-IM40"/>
    <s v="KUAS 929-4 ETERNA YIJIAYI"/>
    <s v="ADA"/>
    <s v="3"/>
    <s v="LSN"/>
    <s v="18500"/>
    <s v=""/>
    <s v=""/>
    <x v="2"/>
    <s v=""/>
    <x v="1"/>
    <s v=""/>
    <m/>
    <n v="18500"/>
    <n v="55500"/>
    <s v="412"/>
    <n v="0"/>
    <e v="#N/A"/>
    <x v="369"/>
    <x v="369"/>
    <m/>
  </r>
  <r>
    <n v="426"/>
    <n v="474"/>
    <n v="503"/>
    <n v="11000"/>
    <s v="KO"/>
    <s v="H"/>
    <s v=""/>
    <s v=""/>
    <n v="68"/>
    <n v="2385"/>
    <x v="0"/>
    <s v="DIAN ILMU-MALANG"/>
    <s v="BOL-ZX148"/>
    <s v="BP GEL ZUI XUA HY-1020 MERAH"/>
    <s v="ADA"/>
    <s v="68"/>
    <s v="LSN"/>
    <s v="11000"/>
    <s v=""/>
    <s v=""/>
    <x v="2"/>
    <s v=""/>
    <x v="1"/>
    <s v=""/>
    <m/>
    <n v="11000"/>
    <n v="748000"/>
    <s v="H2385"/>
    <n v="0"/>
    <e v="#N/A"/>
    <x v="370"/>
    <x v="370"/>
    <m/>
  </r>
  <r>
    <n v="427"/>
    <n v="476"/>
    <n v="503"/>
    <n v="10500"/>
    <s v="G"/>
    <s v="G"/>
    <s v=""/>
    <s v=""/>
    <n v="124"/>
    <n v="3572"/>
    <x v="2"/>
    <s v="TRISNO-PURWODADI"/>
    <s v="BOL-ZX148"/>
    <s v="BP GEL ZUI XUA HY-1020 MERAH"/>
    <s v="ADA"/>
    <s v="124"/>
    <s v="LSN"/>
    <s v="10500"/>
    <s v=""/>
    <s v=""/>
    <x v="2"/>
    <s v=""/>
    <x v="1"/>
    <s v=""/>
    <m/>
    <n v="10500"/>
    <n v="1302000"/>
    <s v="G3572"/>
    <n v="0"/>
    <e v="#N/A"/>
    <x v="371"/>
    <x v="371"/>
    <m/>
  </r>
  <r>
    <n v="428"/>
    <n v="478"/>
    <n v="2067"/>
    <n v="65000"/>
    <s v="KO"/>
    <s v="H"/>
    <s v=""/>
    <s v=""/>
    <n v="20"/>
    <n v="3393"/>
    <x v="0"/>
    <s v="METRO-PURWOKERTO"/>
    <s v="MEJ-VA7"/>
    <s v="MEJA BELAJAR FANCY VAN ART"/>
    <s v="ADA"/>
    <s v="20"/>
    <s v="PCS"/>
    <s v="65000"/>
    <s v=""/>
    <s v=""/>
    <x v="2"/>
    <s v=""/>
    <x v="1"/>
    <s v=""/>
    <m/>
    <n v="65000"/>
    <n v="1300000"/>
    <s v="H3393"/>
    <n v="0"/>
    <e v="#N/A"/>
    <x v="372"/>
    <x v="372"/>
    <m/>
  </r>
  <r>
    <n v="429"/>
    <n v="478"/>
    <n v="2062"/>
    <n v="75000"/>
    <s v="KO"/>
    <s v="H"/>
    <s v=""/>
    <s v=""/>
    <n v="20"/>
    <n v="3393"/>
    <x v="0"/>
    <s v="METRO-PURWOKERTO"/>
    <s v="MEJ-PL1"/>
    <s v="PELNA LAPTOP TABLE (MEJA BELAJAR PELNA)"/>
    <s v="ADA"/>
    <s v="20"/>
    <s v="PCS"/>
    <s v="75000"/>
    <s v=""/>
    <s v=""/>
    <x v="2"/>
    <s v=""/>
    <x v="1"/>
    <s v=""/>
    <m/>
    <n v="75000"/>
    <n v="1500000"/>
    <s v="H3393"/>
    <n v="0"/>
    <e v="#N/A"/>
    <x v="373"/>
    <x v="373"/>
    <m/>
  </r>
  <r>
    <n v="430"/>
    <n v="481"/>
    <n v="2793"/>
    <n v="30000"/>
    <s v="KO"/>
    <s v="H"/>
    <s v=""/>
    <s v=""/>
    <n v="60"/>
    <n v="3392"/>
    <x v="0"/>
    <s v="INDOBARU-TEMANGGUNG"/>
    <s v="STI-NB9"/>
    <s v="STIP W/B CLEAR K"/>
    <s v="ADA"/>
    <s v="60"/>
    <s v="LSN"/>
    <s v="30000"/>
    <s v=""/>
    <s v=""/>
    <x v="2"/>
    <s v=""/>
    <x v="1"/>
    <s v=""/>
    <m/>
    <n v="30000"/>
    <n v="1800000"/>
    <s v="H3392"/>
    <n v="0"/>
    <e v="#N/A"/>
    <x v="374"/>
    <x v="374"/>
    <m/>
  </r>
  <r>
    <n v="431"/>
    <n v="483"/>
    <n v="2565"/>
    <n v="87500"/>
    <s v="KO"/>
    <s v="H"/>
    <s v=""/>
    <s v=""/>
    <n v="48"/>
    <n v="3614"/>
    <x v="0"/>
    <s v="SISWA-KUTOARJO"/>
    <s v="PIA-NB1"/>
    <s v="PIANIKA LOVELY BIRU"/>
    <s v="ADA"/>
    <s v="48"/>
    <s v="PCS"/>
    <s v="87500"/>
    <s v=""/>
    <s v=""/>
    <x v="2"/>
    <s v=""/>
    <x v="1"/>
    <s v=""/>
    <m/>
    <n v="87500"/>
    <n v="4200000"/>
    <s v="H3614"/>
    <n v="0"/>
    <e v="#N/A"/>
    <x v="375"/>
    <x v="375"/>
    <m/>
  </r>
  <r>
    <n v="432"/>
    <n v="485"/>
    <n v="2076"/>
    <n v="650"/>
    <s v="KO"/>
    <s v="H"/>
    <s v=""/>
    <s v=""/>
    <n v="4000"/>
    <n v="3391"/>
    <x v="0"/>
    <s v="PERDANA-BREBES"/>
    <s v="NAM-NB3"/>
    <s v="NAME TAG DOS BIRU"/>
    <s v="ADA"/>
    <s v="4000"/>
    <s v="PCS"/>
    <s v="650"/>
    <s v=""/>
    <s v=""/>
    <x v="2"/>
    <s v=""/>
    <x v="1"/>
    <s v=""/>
    <m/>
    <n v="650"/>
    <n v="2600000"/>
    <s v="H3391"/>
    <n v="0"/>
    <e v="#N/A"/>
    <x v="376"/>
    <x v="376"/>
    <m/>
  </r>
  <r>
    <n v="433"/>
    <n v="487"/>
    <n v="685"/>
    <n v="12000"/>
    <s v="B"/>
    <s v="B"/>
    <s v=""/>
    <s v=""/>
    <n v="3"/>
    <n v="414"/>
    <x v="4"/>
    <s v="HARAPAN BARU-SEMARANG"/>
    <s v="BOL-ZX335"/>
    <s v="BP GEL ZUI XUA HY-1020 HITAM"/>
    <s v="ADA"/>
    <s v="3"/>
    <s v="LSN"/>
    <s v="12000"/>
    <s v=""/>
    <s v=""/>
    <x v="3"/>
    <s v=""/>
    <x v="1"/>
    <s v=""/>
    <m/>
    <n v="12000"/>
    <n v="36000"/>
    <s v="B414"/>
    <n v="0"/>
    <e v="#N/A"/>
    <x v="377"/>
    <x v="377"/>
    <m/>
  </r>
  <r>
    <n v="434"/>
    <n v="489"/>
    <s v=""/>
    <n v="75000"/>
    <s v="B"/>
    <s v="B"/>
    <s v=""/>
    <s v=""/>
    <n v="10"/>
    <n v="415"/>
    <x v="4"/>
    <s v="CV BAROKAH-SEMARANG"/>
    <s v=""/>
    <s v="MULTI LETTER TRAY BESI 3 SUSUN TIER"/>
    <s v="TIDAK ADA"/>
    <s v="10"/>
    <s v="PCS"/>
    <s v="75000"/>
    <s v=""/>
    <s v=""/>
    <x v="3"/>
    <s v=""/>
    <x v="1"/>
    <s v=""/>
    <m/>
    <n v="75000"/>
    <n v="750000"/>
    <s v="B415"/>
    <n v="0"/>
    <e v="#N/A"/>
    <x v="378"/>
    <x v="378"/>
    <m/>
  </r>
  <r>
    <n v="435"/>
    <n v="491"/>
    <n v="826"/>
    <n v="235000"/>
    <s v="B"/>
    <s v="B"/>
    <s v=""/>
    <s v=""/>
    <n v="1"/>
    <n v="308"/>
    <x v="4"/>
    <s v="SULUNG-SEMARANG"/>
    <s v="CAT-MR20"/>
    <s v="CAT AIR MARRIES 1325 12W GM &amp; BT"/>
    <s v="ADA"/>
    <s v="1"/>
    <s v="LSN"/>
    <s v="235000"/>
    <s v=""/>
    <s v=""/>
    <x v="3"/>
    <s v=""/>
    <x v="1"/>
    <s v=""/>
    <m/>
    <n v="235000"/>
    <n v="235000"/>
    <s v="B308"/>
    <n v="0"/>
    <e v="#N/A"/>
    <x v="379"/>
    <x v="379"/>
    <m/>
  </r>
  <r>
    <n v="436"/>
    <n v="493"/>
    <n v="2076"/>
    <n v="750"/>
    <s v="A"/>
    <s v="A"/>
    <s v=""/>
    <s v=""/>
    <n v="150"/>
    <n v="3287"/>
    <x v="1"/>
    <s v="TOTEM-TEMBALANG"/>
    <s v="NAM-NB3"/>
    <s v="NAME TAG DOS BIRU"/>
    <s v="ADA"/>
    <s v="150"/>
    <s v="PCS"/>
    <s v="750"/>
    <s v=""/>
    <s v=""/>
    <x v="3"/>
    <s v=""/>
    <x v="1"/>
    <s v=""/>
    <m/>
    <n v="750"/>
    <n v="112500"/>
    <s v="A3287"/>
    <n v="0"/>
    <e v="#N/A"/>
    <x v="380"/>
    <x v="380"/>
    <m/>
  </r>
  <r>
    <n v="437"/>
    <n v="493"/>
    <n v="713"/>
    <n v="12000"/>
    <s v="A"/>
    <s v="A"/>
    <s v=""/>
    <s v=""/>
    <n v="12"/>
    <n v="3287"/>
    <x v="1"/>
    <s v="TOTEM-TEMBALANG"/>
    <s v="BOL-IM364"/>
    <s v="BP GEL DTIAN A 93"/>
    <s v="ADA"/>
    <s v="12"/>
    <s v="LSN"/>
    <s v="12000"/>
    <s v=""/>
    <s v=""/>
    <x v="3"/>
    <s v=""/>
    <x v="1"/>
    <s v=""/>
    <m/>
    <n v="12000"/>
    <n v="144000"/>
    <s v="A3287"/>
    <n v="0"/>
    <e v="#N/A"/>
    <x v="381"/>
    <x v="381"/>
    <m/>
  </r>
  <r>
    <n v="438"/>
    <n v="496"/>
    <n v="2831"/>
    <n v="10000"/>
    <s v="B"/>
    <s v="B"/>
    <s v=""/>
    <s v=""/>
    <n v="6"/>
    <n v="413"/>
    <x v="4"/>
    <s v="AMAZON-SEMARANG"/>
    <s v="TAS-IM20"/>
    <s v="TAS 22X32 KANTONG ULTAH"/>
    <s v="ADA"/>
    <s v="6"/>
    <s v="PCS"/>
    <s v="10000"/>
    <s v=""/>
    <s v=""/>
    <x v="3"/>
    <s v=""/>
    <x v="1"/>
    <s v="MOTIF COWOK"/>
    <m/>
    <n v="10000"/>
    <n v="60000"/>
    <s v="B413"/>
    <n v="0"/>
    <e v="#N/A"/>
    <x v="382"/>
    <x v="382"/>
    <m/>
  </r>
  <r>
    <n v="439"/>
    <n v="496"/>
    <n v="2831"/>
    <n v="10000"/>
    <s v="B"/>
    <s v="B"/>
    <s v=""/>
    <s v=""/>
    <n v="6"/>
    <n v="413"/>
    <x v="4"/>
    <s v="AMAZON-SEMARANG"/>
    <s v="TAS-IM20"/>
    <s v="TAS 22X32 KANTONG ULTAH"/>
    <s v="ADA"/>
    <s v="6"/>
    <s v="PCS"/>
    <s v="10000"/>
    <s v=""/>
    <s v=""/>
    <x v="3"/>
    <s v=""/>
    <x v="1"/>
    <s v="MOTIF CEWEK"/>
    <m/>
    <n v="10000"/>
    <n v="60000"/>
    <s v="B413"/>
    <n v="0"/>
    <e v="#N/A"/>
    <x v="382"/>
    <x v="382"/>
    <m/>
  </r>
  <r>
    <n v="440"/>
    <n v="499"/>
    <n v="983"/>
    <n v="75000"/>
    <s v="KO"/>
    <s v="H"/>
    <s v=""/>
    <s v=""/>
    <n v="2"/>
    <n v="3615"/>
    <x v="0"/>
    <s v="WIJAYA KUSUMA-SLEMAN"/>
    <s v="GAR-EN11"/>
    <s v="GARISAN BESI ENTER 40CM TEBAL"/>
    <s v="ADA"/>
    <s v="2"/>
    <s v="LSN"/>
    <s v="75000"/>
    <s v=""/>
    <s v=""/>
    <x v="3"/>
    <s v=""/>
    <x v="1"/>
    <s v=""/>
    <m/>
    <n v="75000"/>
    <n v="150000"/>
    <s v="H3615"/>
    <n v="0"/>
    <e v="#N/A"/>
    <x v="383"/>
    <x v="383"/>
    <m/>
  </r>
  <r>
    <n v="441"/>
    <n v="499"/>
    <n v="1409"/>
    <n v="30000"/>
    <s v="KO"/>
    <s v="H"/>
    <s v=""/>
    <s v=""/>
    <n v="6"/>
    <n v="3615"/>
    <x v="0"/>
    <s v="WIJAYA KUSUMA-SLEMAN"/>
    <s v="JAN-IM9"/>
    <s v="JANGKA JOSS MS-403"/>
    <s v="ADA"/>
    <s v="6"/>
    <s v="PCS"/>
    <s v="30000"/>
    <s v=""/>
    <s v=""/>
    <x v="3"/>
    <s v=""/>
    <x v="1"/>
    <s v=""/>
    <m/>
    <n v="30000"/>
    <n v="180000"/>
    <s v="H3615"/>
    <n v="0"/>
    <e v="#N/A"/>
    <x v="384"/>
    <x v="384"/>
    <m/>
  </r>
  <r>
    <n v="442"/>
    <n v="499"/>
    <n v="1410"/>
    <n v="35000"/>
    <s v="KO"/>
    <s v="H"/>
    <s v=""/>
    <s v=""/>
    <n v="6"/>
    <n v="3615"/>
    <x v="0"/>
    <s v="WIJAYA KUSUMA-SLEMAN"/>
    <s v="JAN-IM10"/>
    <s v="JANGKA JOSS MS-404"/>
    <s v="ADA"/>
    <s v="6"/>
    <s v="PCS"/>
    <s v="35000"/>
    <s v=""/>
    <s v=""/>
    <x v="3"/>
    <s v=""/>
    <x v="1"/>
    <s v=""/>
    <m/>
    <n v="35000"/>
    <n v="210000"/>
    <s v="H3615"/>
    <n v="0"/>
    <e v="#N/A"/>
    <x v="385"/>
    <x v="385"/>
    <m/>
  </r>
  <r>
    <n v="443"/>
    <n v="499"/>
    <n v="1411"/>
    <n v="50000"/>
    <s v="KO"/>
    <s v="H"/>
    <s v=""/>
    <s v=""/>
    <n v="6"/>
    <n v="3615"/>
    <x v="0"/>
    <s v="WIJAYA KUSUMA-SLEMAN"/>
    <s v="JAN-IM11"/>
    <s v="JANGKA MS-405"/>
    <s v="ADA"/>
    <s v="6"/>
    <s v="PCS"/>
    <s v="50000"/>
    <s v=""/>
    <s v=""/>
    <x v="3"/>
    <s v=""/>
    <x v="1"/>
    <s v=""/>
    <m/>
    <n v="50000"/>
    <n v="300000"/>
    <s v="H3615"/>
    <n v="0"/>
    <e v="#N/A"/>
    <x v="386"/>
    <x v="386"/>
    <m/>
  </r>
  <r>
    <n v="444"/>
    <n v="499"/>
    <n v="2755"/>
    <n v="26000"/>
    <s v="KO"/>
    <s v="H"/>
    <s v=""/>
    <s v=""/>
    <n v="2"/>
    <n v="3615"/>
    <x v="0"/>
    <s v="WIJAYA KUSUMA-SLEMAN"/>
    <s v="STB-TO17"/>
    <s v="STABILLO TOZCHA TZ 8001"/>
    <s v="ADA"/>
    <s v="2"/>
    <s v="LSN"/>
    <s v="26000"/>
    <s v=""/>
    <s v=""/>
    <x v="3"/>
    <s v=""/>
    <x v="1"/>
    <s v=""/>
    <m/>
    <n v="26000"/>
    <n v="52000"/>
    <s v="H3615"/>
    <n v="0"/>
    <e v="#N/A"/>
    <x v="387"/>
    <x v="387"/>
    <m/>
  </r>
  <r>
    <n v="445"/>
    <n v="499"/>
    <n v="2743"/>
    <n v="32500"/>
    <s v="KO"/>
    <s v="H"/>
    <s v=""/>
    <s v=""/>
    <n v="2"/>
    <n v="3615"/>
    <x v="0"/>
    <s v="WIJAYA KUSUMA-SLEMAN"/>
    <s v="STB-CS5"/>
    <s v="STABILLO CS 2001 COSH"/>
    <s v="ADA"/>
    <s v="2"/>
    <s v="LSN"/>
    <s v="32500"/>
    <s v=""/>
    <s v=""/>
    <x v="3"/>
    <s v=""/>
    <x v="1"/>
    <s v=""/>
    <m/>
    <n v="32500"/>
    <n v="65000"/>
    <s v="H3615"/>
    <n v="0"/>
    <e v="#N/A"/>
    <x v="388"/>
    <x v="388"/>
    <m/>
  </r>
  <r>
    <n v="446"/>
    <n v="499"/>
    <s v=""/>
    <n v="24000"/>
    <s v="KO"/>
    <s v="H"/>
    <s v=""/>
    <s v=""/>
    <n v="2"/>
    <n v="3615"/>
    <x v="0"/>
    <s v="WIJAYA KUSUMA-SLEMAN"/>
    <s v=""/>
    <s v="STABILLO CS 187"/>
    <s v="TIDAK ADA"/>
    <s v="2"/>
    <s v="LSN"/>
    <s v="24000"/>
    <s v=""/>
    <s v=""/>
    <x v="3"/>
    <s v=""/>
    <x v="1"/>
    <s v=""/>
    <m/>
    <n v="24000"/>
    <n v="48000"/>
    <s v="H3615"/>
    <n v="0"/>
    <e v="#N/A"/>
    <x v="389"/>
    <x v="389"/>
    <m/>
  </r>
  <r>
    <n v="447"/>
    <n v="499"/>
    <n v="2749"/>
    <n v="30000"/>
    <s v="KO"/>
    <s v="H"/>
    <s v=""/>
    <s v=""/>
    <n v="2"/>
    <n v="3615"/>
    <x v="0"/>
    <s v="WIJAYA KUSUMA-SLEMAN"/>
    <s v="STB-TF11"/>
    <s v="STABILLO TF JHP 789 JELLY"/>
    <s v="ADA"/>
    <s v="2"/>
    <s v="LSN"/>
    <s v="30000"/>
    <s v=""/>
    <s v=""/>
    <x v="3"/>
    <s v=""/>
    <x v="1"/>
    <s v=""/>
    <m/>
    <n v="30000"/>
    <n v="60000"/>
    <s v="H3615"/>
    <n v="0"/>
    <e v="#N/A"/>
    <x v="390"/>
    <x v="390"/>
    <m/>
  </r>
  <r>
    <n v="448"/>
    <n v="499"/>
    <n v="2756"/>
    <n v="17500"/>
    <s v="KO"/>
    <s v="H"/>
    <s v=""/>
    <s v=""/>
    <n v="2"/>
    <n v="3615"/>
    <x v="0"/>
    <s v="WIJAYA KUSUMA-SLEMAN"/>
    <s v="STB-VN18"/>
    <s v="STABILLO VANCO 2W HL 219 ZENDI"/>
    <s v="ADA"/>
    <s v="2"/>
    <s v="LSN"/>
    <s v="17500"/>
    <s v=""/>
    <s v=""/>
    <x v="3"/>
    <s v=""/>
    <x v="1"/>
    <s v=""/>
    <m/>
    <n v="17500"/>
    <n v="35000"/>
    <s v="H3615"/>
    <n v="0"/>
    <e v="#N/A"/>
    <x v="391"/>
    <x v="391"/>
    <m/>
  </r>
  <r>
    <n v="449"/>
    <n v="499"/>
    <s v=""/>
    <n v="17500"/>
    <s v="KO"/>
    <s v="H"/>
    <s v=""/>
    <s v=""/>
    <n v="2"/>
    <n v="3615"/>
    <x v="0"/>
    <s v="WIJAYA KUSUMA-SLEMAN"/>
    <s v=""/>
    <s v="STABILLO HL 220"/>
    <s v="TIDAK ADA"/>
    <s v="2"/>
    <s v="LSN"/>
    <s v="17500"/>
    <s v=""/>
    <s v=""/>
    <x v="3"/>
    <s v=""/>
    <x v="1"/>
    <s v=""/>
    <m/>
    <n v="17500"/>
    <n v="35000"/>
    <s v="H3615"/>
    <n v="0"/>
    <e v="#N/A"/>
    <x v="392"/>
    <x v="392"/>
    <m/>
  </r>
  <r>
    <n v="450"/>
    <n v="499"/>
    <s v=""/>
    <n v="105000"/>
    <s v="KO"/>
    <s v="H"/>
    <s v=""/>
    <s v=""/>
    <n v="2"/>
    <n v="3615"/>
    <x v="0"/>
    <s v="WIJAYA KUSUMA-SLEMAN"/>
    <s v=""/>
    <s v="CLIP BULLDOG 6"/>
    <s v="TIDAK ADA"/>
    <s v="2"/>
    <s v="LSN"/>
    <s v="105000"/>
    <s v=""/>
    <s v=""/>
    <x v="3"/>
    <s v=""/>
    <x v="1"/>
    <s v=""/>
    <m/>
    <n v="105000"/>
    <n v="210000"/>
    <s v="H3615"/>
    <n v="0"/>
    <e v="#N/A"/>
    <x v="393"/>
    <x v="393"/>
    <m/>
  </r>
  <r>
    <n v="451"/>
    <n v="499"/>
    <s v=""/>
    <n v="30000"/>
    <s v="KO"/>
    <s v="H"/>
    <s v=""/>
    <s v=""/>
    <n v="1"/>
    <n v="3615"/>
    <x v="0"/>
    <s v="WIJAYA KUSUMA-SLEMAN"/>
    <s v=""/>
    <s v="ASAHAN TOPLES SH 002"/>
    <s v="TIDAK ADA"/>
    <s v="1"/>
    <s v="BOX"/>
    <s v="30000"/>
    <s v=""/>
    <s v=""/>
    <x v="3"/>
    <s v=""/>
    <x v="1"/>
    <s v=""/>
    <m/>
    <n v="30000"/>
    <n v="30000"/>
    <s v="H3615"/>
    <n v="0"/>
    <e v="#N/A"/>
    <x v="394"/>
    <x v="394"/>
    <m/>
  </r>
  <r>
    <n v="452"/>
    <n v="499"/>
    <n v="181"/>
    <n v="12500"/>
    <s v="KO"/>
    <s v="H"/>
    <s v=""/>
    <s v=""/>
    <n v="1"/>
    <n v="3615"/>
    <x v="0"/>
    <s v="WIJAYA KUSUMA-SLEMAN"/>
    <s v="ASA-PY139"/>
    <s v="ASAHAN PAYU 830 KUPU-KUPU"/>
    <s v="ADA"/>
    <s v="1"/>
    <s v="BOX"/>
    <s v="12500"/>
    <s v=""/>
    <s v=""/>
    <x v="3"/>
    <s v=""/>
    <x v="1"/>
    <s v=""/>
    <m/>
    <n v="12500"/>
    <n v="12500"/>
    <s v="H3615"/>
    <n v="0"/>
    <e v="#N/A"/>
    <x v="395"/>
    <x v="395"/>
    <m/>
  </r>
  <r>
    <n v="453"/>
    <n v="499"/>
    <n v="171"/>
    <n v="12500"/>
    <s v="KO"/>
    <s v="H"/>
    <s v=""/>
    <s v=""/>
    <n v="1"/>
    <n v="3615"/>
    <x v="0"/>
    <s v="WIJAYA KUSUMA-SLEMAN"/>
    <s v="ASA-PY129"/>
    <s v="ASAHAN PAYU 831 IKAN"/>
    <s v="ADA"/>
    <s v="1"/>
    <s v="BOX"/>
    <s v="12500"/>
    <s v=""/>
    <s v=""/>
    <x v="3"/>
    <s v=""/>
    <x v="1"/>
    <s v=""/>
    <m/>
    <n v="12500"/>
    <n v="12500"/>
    <s v="H3615"/>
    <n v="0"/>
    <e v="#N/A"/>
    <x v="396"/>
    <x v="396"/>
    <m/>
  </r>
  <r>
    <n v="454"/>
    <n v="499"/>
    <n v="97"/>
    <n v="67500"/>
    <s v="KO"/>
    <s v="H"/>
    <s v=""/>
    <s v=""/>
    <n v="1"/>
    <n v="3615"/>
    <x v="0"/>
    <s v="WIJAYA KUSUMA-SLEMAN"/>
    <s v="ASA-DM31"/>
    <s v="ASAHAN DMS 030 4 WARNA (1 BOX=36 PCS)"/>
    <s v="ADA"/>
    <s v="1"/>
    <s v="BOX"/>
    <s v="67500"/>
    <s v=""/>
    <s v=""/>
    <x v="3"/>
    <s v=""/>
    <x v="1"/>
    <s v=""/>
    <m/>
    <n v="67500"/>
    <n v="67500"/>
    <s v="H3615"/>
    <n v="0"/>
    <e v="#N/A"/>
    <x v="397"/>
    <x v="397"/>
    <m/>
  </r>
  <r>
    <n v="455"/>
    <n v="499"/>
    <n v="1308"/>
    <n v="475"/>
    <s v="KO"/>
    <s v="H"/>
    <s v=""/>
    <s v=""/>
    <n v="200"/>
    <n v="3615"/>
    <x v="0"/>
    <s v="WIJAYA KUSUMA-SLEMAN"/>
    <s v="IDC-NB18"/>
    <s v="TALI ID CARD PEONY HITAM"/>
    <s v="ADA"/>
    <s v="200"/>
    <s v="PCS"/>
    <s v="475"/>
    <s v=""/>
    <s v=""/>
    <x v="3"/>
    <s v=""/>
    <x v="1"/>
    <s v=""/>
    <m/>
    <n v="475"/>
    <n v="95000"/>
    <s v="H3615"/>
    <n v="0"/>
    <e v="#N/A"/>
    <x v="398"/>
    <x v="398"/>
    <m/>
  </r>
  <r>
    <n v="456"/>
    <n v="516"/>
    <n v="1304"/>
    <n v="475"/>
    <s v="KO"/>
    <s v="H"/>
    <s v=""/>
    <s v=""/>
    <n v="200"/>
    <n v="3616"/>
    <x v="0"/>
    <s v="WIJAYA KUSUMA-SLEMAN"/>
    <s v="IDC-NB14"/>
    <s v="TALI ID CARD PEONY BIRU"/>
    <s v="ADA"/>
    <s v="200"/>
    <s v="PCS"/>
    <s v="475"/>
    <s v=""/>
    <s v=""/>
    <x v="3"/>
    <s v=""/>
    <x v="1"/>
    <s v=""/>
    <m/>
    <n v="475"/>
    <n v="95000"/>
    <s v="H3616"/>
    <n v="0"/>
    <e v="#N/A"/>
    <x v="399"/>
    <x v="399"/>
    <m/>
  </r>
  <r>
    <n v="457"/>
    <n v="516"/>
    <n v="1309"/>
    <n v="475"/>
    <s v="KO"/>
    <s v="H"/>
    <s v=""/>
    <s v=""/>
    <n v="200"/>
    <n v="3616"/>
    <x v="0"/>
    <s v="WIJAYA KUSUMA-SLEMAN"/>
    <s v="IDC-NB19"/>
    <s v="TALI ID CARD PEONY MERAH"/>
    <s v="ADA"/>
    <s v="200"/>
    <s v="PCS"/>
    <s v="475"/>
    <s v=""/>
    <s v=""/>
    <x v="3"/>
    <s v=""/>
    <x v="1"/>
    <s v=""/>
    <m/>
    <n v="475"/>
    <n v="95000"/>
    <s v="H3616"/>
    <n v="0"/>
    <e v="#N/A"/>
    <x v="400"/>
    <x v="400"/>
    <m/>
  </r>
  <r>
    <n v="458"/>
    <n v="516"/>
    <n v="14"/>
    <n v="31500"/>
    <s v="KO"/>
    <s v="H"/>
    <s v=""/>
    <s v=""/>
    <n v="6"/>
    <n v="3616"/>
    <x v="0"/>
    <s v="WIJAYA KUSUMA-SLEMAN"/>
    <s v="ACR-KO1"/>
    <s v="ACRYLIC PLASTIK KOALA 15X21"/>
    <s v="ADA"/>
    <s v="6"/>
    <s v="PCS"/>
    <s v="31500"/>
    <s v=""/>
    <s v=""/>
    <x v="3"/>
    <s v=""/>
    <x v="1"/>
    <s v=""/>
    <m/>
    <n v="31500"/>
    <n v="189000"/>
    <s v="H3616"/>
    <n v="0"/>
    <e v="#N/A"/>
    <x v="401"/>
    <x v="401"/>
    <m/>
  </r>
  <r>
    <n v="459"/>
    <n v="516"/>
    <n v="25"/>
    <n v="25000"/>
    <s v="KO"/>
    <s v="H"/>
    <s v=""/>
    <s v=""/>
    <n v="6"/>
    <n v="3616"/>
    <x v="0"/>
    <s v="WIJAYA KUSUMA-SLEMAN"/>
    <s v="ACR-KO12"/>
    <s v="ACRYLIC 11X21.5"/>
    <s v="ADA"/>
    <s v="6"/>
    <s v="PCS"/>
    <s v="25000"/>
    <s v=""/>
    <s v=""/>
    <x v="3"/>
    <s v=""/>
    <x v="1"/>
    <s v=""/>
    <m/>
    <n v="25000"/>
    <n v="150000"/>
    <s v="H3616"/>
    <n v="0"/>
    <e v="#N/A"/>
    <x v="402"/>
    <x v="402"/>
    <m/>
  </r>
  <r>
    <n v="460"/>
    <n v="516"/>
    <n v="17"/>
    <n v="54000"/>
    <s v="KO"/>
    <s v="H"/>
    <s v=""/>
    <s v=""/>
    <n v="6"/>
    <n v="3616"/>
    <x v="0"/>
    <s v="WIJAYA KUSUMA-SLEMAN"/>
    <s v="ACR-KO11"/>
    <s v="ACRYLIC A4 T 21X30"/>
    <s v="ADA"/>
    <s v="6"/>
    <s v="PCS"/>
    <s v="54000"/>
    <s v=""/>
    <s v=""/>
    <x v="3"/>
    <s v=""/>
    <x v="1"/>
    <s v=""/>
    <m/>
    <n v="54000"/>
    <n v="324000"/>
    <s v="H3616"/>
    <n v="0"/>
    <e v="#N/A"/>
    <x v="403"/>
    <x v="403"/>
    <m/>
  </r>
  <r>
    <n v="461"/>
    <n v="522"/>
    <n v="825"/>
    <n v="575000"/>
    <s v="KO"/>
    <s v="H"/>
    <s v=""/>
    <s v=""/>
    <n v="1"/>
    <n v="3619"/>
    <x v="0"/>
    <s v="MUDA JAYA-PURWOREJO"/>
    <s v="CAT-MR18"/>
    <s v="CAT MINYAK MARRIES 12W"/>
    <s v="ADA"/>
    <s v="1"/>
    <s v="LSN"/>
    <s v="575000"/>
    <s v=""/>
    <s v=""/>
    <x v="3"/>
    <s v=""/>
    <x v="1"/>
    <s v=""/>
    <m/>
    <n v="575000"/>
    <n v="575000"/>
    <s v="H3619"/>
    <n v="0"/>
    <e v="#N/A"/>
    <x v="404"/>
    <x v="404"/>
    <m/>
  </r>
  <r>
    <n v="462"/>
    <n v="522"/>
    <n v="440"/>
    <n v="60000"/>
    <s v="KO"/>
    <s v="H"/>
    <s v=""/>
    <s v=""/>
    <n v="2"/>
    <n v="3619"/>
    <x v="0"/>
    <s v="MUDA JAYA-PURWOREJO"/>
    <s v="BOL-PL83"/>
    <s v="BP PELNA 02 HITAM"/>
    <s v="ADA"/>
    <s v="2"/>
    <s v="GRS"/>
    <s v="60000"/>
    <s v=""/>
    <s v=""/>
    <x v="3"/>
    <s v=""/>
    <x v="1"/>
    <s v=""/>
    <m/>
    <n v="60000"/>
    <n v="120000"/>
    <s v="H3619"/>
    <n v="0"/>
    <e v="#N/A"/>
    <x v="405"/>
    <x v="405"/>
    <m/>
  </r>
  <r>
    <n v="463"/>
    <n v="522"/>
    <n v="442"/>
    <n v="15000"/>
    <s v="KO"/>
    <s v="H"/>
    <s v=""/>
    <s v=""/>
    <n v="24"/>
    <n v="3619"/>
    <x v="0"/>
    <s v="MUDA JAYA-PURWOREJO"/>
    <s v="BOL-PL85"/>
    <s v="BP PELNA 05 HITAM"/>
    <s v="ADA"/>
    <s v="24"/>
    <s v="LSN"/>
    <s v="15000"/>
    <s v=""/>
    <s v=""/>
    <x v="3"/>
    <s v=""/>
    <x v="1"/>
    <s v=""/>
    <m/>
    <n v="15000"/>
    <n v="360000"/>
    <s v="H3619"/>
    <n v="0"/>
    <e v="#N/A"/>
    <x v="406"/>
    <x v="406"/>
    <m/>
  </r>
  <r>
    <n v="464"/>
    <n v="522"/>
    <n v="594"/>
    <n v="12000"/>
    <s v="KO"/>
    <s v="H"/>
    <s v=""/>
    <s v=""/>
    <n v="12"/>
    <n v="3619"/>
    <x v="0"/>
    <s v="MUDA JAYA-PURWOREJO"/>
    <s v="BOL-TZ241"/>
    <s v="BP TIZO TB SG 09"/>
    <s v="ADA"/>
    <s v="12"/>
    <s v="LSN"/>
    <s v="12000"/>
    <s v=""/>
    <s v=""/>
    <x v="3"/>
    <s v=""/>
    <x v="1"/>
    <s v=""/>
    <m/>
    <n v="12000"/>
    <n v="144000"/>
    <s v="H3619"/>
    <n v="0"/>
    <e v="#N/A"/>
    <x v="407"/>
    <x v="407"/>
    <m/>
  </r>
  <r>
    <n v="465"/>
    <n v="522"/>
    <n v="468"/>
    <n v="252000"/>
    <s v="KO"/>
    <s v="H"/>
    <s v=""/>
    <s v=""/>
    <n v="2"/>
    <n v="3619"/>
    <x v="0"/>
    <s v="MUDA JAYA-PURWOREJO"/>
    <s v="BOL-NB111"/>
    <s v="BP 1006 10W KUROMI (36)"/>
    <s v="ADA"/>
    <s v="2"/>
    <s v="BOX"/>
    <s v="252000"/>
    <s v=""/>
    <s v=""/>
    <x v="3"/>
    <s v=""/>
    <x v="1"/>
    <s v=""/>
    <m/>
    <n v="252000"/>
    <n v="504000"/>
    <s v="H3619"/>
    <n v="0"/>
    <e v="#N/A"/>
    <x v="408"/>
    <x v="408"/>
    <m/>
  </r>
  <r>
    <n v="466"/>
    <n v="522"/>
    <n v="709"/>
    <n v="12500"/>
    <s v="KO"/>
    <s v="H"/>
    <s v=""/>
    <s v=""/>
    <n v="24"/>
    <n v="3619"/>
    <x v="0"/>
    <s v="MUDA JAYA-PURWOREJO"/>
    <s v="BOL-IM359"/>
    <s v="BP GEL DTIAN DT-612"/>
    <s v="ADA"/>
    <s v="24"/>
    <s v="LSN"/>
    <s v="12500"/>
    <s v=""/>
    <s v=""/>
    <x v="3"/>
    <s v=""/>
    <x v="1"/>
    <s v=""/>
    <m/>
    <n v="12500"/>
    <n v="300000"/>
    <s v="H3619"/>
    <n v="0"/>
    <e v="#N/A"/>
    <x v="409"/>
    <x v="409"/>
    <m/>
  </r>
  <r>
    <n v="467"/>
    <n v="522"/>
    <n v="713"/>
    <n v="12500"/>
    <s v="KO"/>
    <s v="H"/>
    <s v=""/>
    <s v=""/>
    <n v="24"/>
    <n v="3619"/>
    <x v="0"/>
    <s v="MUDA JAYA-PURWOREJO"/>
    <s v="BOL-IM364"/>
    <s v="BP GEL DTIAN A 93"/>
    <s v="ADA"/>
    <s v="24"/>
    <s v="LSN"/>
    <s v="12500"/>
    <s v=""/>
    <s v=""/>
    <x v="3"/>
    <s v=""/>
    <x v="1"/>
    <s v=""/>
    <m/>
    <n v="12500"/>
    <n v="300000"/>
    <s v="H3619"/>
    <n v="0"/>
    <e v="#N/A"/>
    <x v="410"/>
    <x v="410"/>
    <m/>
  </r>
  <r>
    <n v="468"/>
    <n v="522"/>
    <n v="830"/>
    <n v="97500"/>
    <s v="KO"/>
    <s v="H"/>
    <s v=""/>
    <s v=""/>
    <n v="3"/>
    <n v="3619"/>
    <x v="0"/>
    <s v="MUDA JAYA-PURWOREJO"/>
    <s v="CAT-OP5"/>
    <s v="CAT AIR OPINI 110"/>
    <s v="ADA"/>
    <s v="3"/>
    <s v="LSN"/>
    <s v="97500"/>
    <s v=""/>
    <s v=""/>
    <x v="3"/>
    <s v=""/>
    <x v="1"/>
    <s v=""/>
    <m/>
    <n v="97500"/>
    <n v="292500"/>
    <s v="H3619"/>
    <n v="0"/>
    <e v="#N/A"/>
    <x v="411"/>
    <x v="411"/>
    <m/>
  </r>
  <r>
    <n v="469"/>
    <n v="522"/>
    <n v="2650"/>
    <n v="150000"/>
    <s v="KO"/>
    <s v="H"/>
    <s v=""/>
    <s v=""/>
    <n v="1"/>
    <n v="3619"/>
    <x v="0"/>
    <s v="MUDA JAYA-PURWOREJO"/>
    <s v="PWA-KY16"/>
    <s v="PW KY CP 1224"/>
    <s v="ADA"/>
    <s v="1"/>
    <s v="LSN"/>
    <s v="150000"/>
    <s v=""/>
    <s v=""/>
    <x v="3"/>
    <s v=""/>
    <x v="1"/>
    <s v=""/>
    <m/>
    <n v="150000"/>
    <n v="150000"/>
    <s v="H3619"/>
    <n v="0"/>
    <e v="#N/A"/>
    <x v="412"/>
    <x v="412"/>
    <m/>
  </r>
  <r>
    <n v="470"/>
    <n v="522"/>
    <n v="2669"/>
    <n v="150000"/>
    <s v="KO"/>
    <s v="H"/>
    <s v=""/>
    <s v=""/>
    <n v="1"/>
    <n v="3619"/>
    <x v="0"/>
    <s v="MUDA JAYA-PURWOREJO"/>
    <s v="PWA-TF6"/>
    <s v="PW PASTEL TF 195 12W"/>
    <s v="ADA"/>
    <s v="1"/>
    <s v="LSN"/>
    <s v="150000"/>
    <s v=""/>
    <s v=""/>
    <x v="3"/>
    <s v=""/>
    <x v="1"/>
    <s v=""/>
    <m/>
    <n v="150000"/>
    <n v="150000"/>
    <s v="H3619"/>
    <n v="0"/>
    <e v="#N/A"/>
    <x v="413"/>
    <x v="413"/>
    <m/>
  </r>
  <r>
    <n v="471"/>
    <n v="522"/>
    <n v="2529"/>
    <n v="10000"/>
    <s v="KO"/>
    <s v="H"/>
    <s v=""/>
    <s v=""/>
    <n v="12"/>
    <n v="3619"/>
    <x v="0"/>
    <s v="MUDA JAYA-PURWOREJO"/>
    <s v="PEN-IM26"/>
    <s v="PENSIL DW9019-12"/>
    <s v="ADA"/>
    <s v="12"/>
    <s v="PCS"/>
    <s v="10000"/>
    <s v=""/>
    <s v=""/>
    <x v="3"/>
    <s v=""/>
    <x v="1"/>
    <s v=""/>
    <m/>
    <n v="10000"/>
    <n v="120000"/>
    <s v="H3619"/>
    <n v="0"/>
    <e v="#N/A"/>
    <x v="414"/>
    <x v="414"/>
    <m/>
  </r>
  <r>
    <n v="472"/>
    <n v="522"/>
    <n v="840"/>
    <n v="325000"/>
    <s v="KO"/>
    <s v="H"/>
    <s v=""/>
    <s v=""/>
    <n v="1"/>
    <n v="3619"/>
    <x v="0"/>
    <s v="MUDA JAYA-PURWOREJO"/>
    <s v="CAT-TF8"/>
    <s v="CAT ACRYLIC TF 003"/>
    <s v="ADA"/>
    <s v="1"/>
    <s v="LSN"/>
    <s v="325000"/>
    <s v=""/>
    <s v=""/>
    <x v="3"/>
    <s v=""/>
    <x v="1"/>
    <s v=""/>
    <m/>
    <n v="325000"/>
    <n v="325000"/>
    <s v="H3619"/>
    <n v="0"/>
    <e v="#N/A"/>
    <x v="415"/>
    <x v="415"/>
    <m/>
  </r>
  <r>
    <n v="473"/>
    <n v="522"/>
    <n v="1408"/>
    <n v="75000"/>
    <s v="KO"/>
    <s v="H"/>
    <s v=""/>
    <s v=""/>
    <n v="2"/>
    <n v="3619"/>
    <x v="0"/>
    <s v="MUDA JAYA-PURWOREJO"/>
    <s v="JAN-NB8"/>
    <s v="JANGKA JF 8021"/>
    <s v="ADA"/>
    <s v="2"/>
    <s v="LSN"/>
    <s v="75000"/>
    <s v=""/>
    <s v=""/>
    <x v="3"/>
    <s v=""/>
    <x v="1"/>
    <s v=""/>
    <m/>
    <n v="75000"/>
    <n v="150000"/>
    <s v="H3619"/>
    <n v="0"/>
    <e v="#N/A"/>
    <x v="416"/>
    <x v="416"/>
    <m/>
  </r>
  <r>
    <n v="474"/>
    <n v="522"/>
    <n v="2227"/>
    <n v="12500"/>
    <s v="KO"/>
    <s v="H"/>
    <s v=""/>
    <s v=""/>
    <n v="12"/>
    <n v="3619"/>
    <x v="0"/>
    <s v="MUDA JAYA-PURWOREJO"/>
    <s v="PAL-IM14"/>
    <s v="PALETTE 21839-10"/>
    <s v="ADA"/>
    <s v="12"/>
    <s v="PCS"/>
    <s v="12500"/>
    <s v=""/>
    <s v=""/>
    <x v="3"/>
    <s v=""/>
    <x v="1"/>
    <s v=""/>
    <m/>
    <n v="12500"/>
    <n v="150000"/>
    <s v="H3619"/>
    <n v="0"/>
    <e v="#N/A"/>
    <x v="417"/>
    <x v="417"/>
    <m/>
  </r>
  <r>
    <n v="475"/>
    <n v="522"/>
    <n v="454"/>
    <n v="20000"/>
    <s v="KO"/>
    <s v="H"/>
    <s v=""/>
    <s v=""/>
    <n v="12"/>
    <n v="3619"/>
    <x v="0"/>
    <s v="MUDA JAYA-PURWOREJO"/>
    <s v="BOL-SK97"/>
    <s v="BP SIKA GP 002 HT"/>
    <s v="ADA"/>
    <s v="12"/>
    <s v="LSN"/>
    <s v="20000"/>
    <s v=""/>
    <s v=""/>
    <x v="3"/>
    <s v=""/>
    <x v="1"/>
    <s v=""/>
    <m/>
    <n v="20000"/>
    <n v="240000"/>
    <s v="H3619"/>
    <n v="0"/>
    <e v="#N/A"/>
    <x v="418"/>
    <x v="418"/>
    <m/>
  </r>
  <r>
    <n v="476"/>
    <n v="522"/>
    <n v="431"/>
    <n v="15000"/>
    <s v="KO"/>
    <s v="H"/>
    <s v=""/>
    <s v=""/>
    <n v="12"/>
    <n v="3619"/>
    <x v="0"/>
    <s v="MUDA JAYA-PURWOREJO"/>
    <s v="BOL-CS74"/>
    <s v="BP GEL COSH 0.5 CS-G89 HITAM"/>
    <s v="ADA"/>
    <s v="12"/>
    <s v="LSN"/>
    <s v="15000"/>
    <s v=""/>
    <s v=""/>
    <x v="3"/>
    <s v=""/>
    <x v="1"/>
    <s v=""/>
    <m/>
    <n v="15000"/>
    <n v="180000"/>
    <s v="H3619"/>
    <n v="0"/>
    <e v="#N/A"/>
    <x v="419"/>
    <x v="419"/>
    <m/>
  </r>
  <r>
    <n v="477"/>
    <n v="539"/>
    <n v="2511"/>
    <n v="50000"/>
    <s v="KO"/>
    <s v="H"/>
    <s v=""/>
    <s v=""/>
    <n v="1"/>
    <n v="3620"/>
    <x v="0"/>
    <s v="MUDA JAYA-PURWOREJO"/>
    <s v="PEN-CW7"/>
    <s v="PENSIL 2B COWRY FANCY"/>
    <s v="ADA"/>
    <s v="1"/>
    <s v="GRS"/>
    <s v="50000"/>
    <s v=""/>
    <s v=""/>
    <x v="3"/>
    <s v=""/>
    <x v="1"/>
    <s v=""/>
    <m/>
    <n v="50000"/>
    <n v="50000"/>
    <s v="H3620"/>
    <n v="0"/>
    <e v="#N/A"/>
    <x v="420"/>
    <x v="420"/>
    <m/>
  </r>
  <r>
    <n v="478"/>
    <n v="539"/>
    <n v="2513"/>
    <n v="100000"/>
    <s v="KO"/>
    <s v="H"/>
    <s v=""/>
    <s v=""/>
    <n v="1"/>
    <n v="3620"/>
    <x v="0"/>
    <s v="MUDA JAYA-PURWOREJO"/>
    <s v="PEN-TF9"/>
    <s v="PENSIL TF 288"/>
    <s v="ADA"/>
    <s v="1"/>
    <s v="GRS"/>
    <s v="100000"/>
    <s v=""/>
    <s v=""/>
    <x v="3"/>
    <s v=""/>
    <x v="1"/>
    <s v=""/>
    <m/>
    <n v="100000"/>
    <n v="100000"/>
    <s v="H3620"/>
    <n v="0"/>
    <e v="#N/A"/>
    <x v="421"/>
    <x v="421"/>
    <m/>
  </r>
  <r>
    <n v="479"/>
    <n v="539"/>
    <n v="2515"/>
    <n v="100000"/>
    <s v="KO"/>
    <s v="H"/>
    <s v=""/>
    <s v=""/>
    <n v="1"/>
    <n v="3620"/>
    <x v="0"/>
    <s v="MUDA JAYA-PURWOREJO"/>
    <s v="PEN-TF12"/>
    <s v="PENSIL TF 788"/>
    <s v="ADA"/>
    <s v="1"/>
    <s v="GRS"/>
    <s v="100000"/>
    <s v=""/>
    <s v=""/>
    <x v="3"/>
    <s v=""/>
    <x v="1"/>
    <s v=""/>
    <m/>
    <n v="100000"/>
    <n v="100000"/>
    <s v="H3620"/>
    <n v="0"/>
    <e v="#N/A"/>
    <x v="422"/>
    <x v="422"/>
    <m/>
  </r>
  <r>
    <n v="480"/>
    <n v="539"/>
    <n v="2562"/>
    <n v="110000"/>
    <s v="KO"/>
    <s v="H"/>
    <s v=""/>
    <s v=""/>
    <n v="1"/>
    <n v="3620"/>
    <x v="0"/>
    <s v="MUDA JAYA-PURWOREJO"/>
    <s v="PEN-KY60"/>
    <s v="PENSIL 2B KAYAGI KY-PF 3092"/>
    <s v="ADA"/>
    <s v="1"/>
    <s v="GRS"/>
    <s v="110000"/>
    <s v=""/>
    <s v=""/>
    <x v="3"/>
    <s v=""/>
    <x v="1"/>
    <s v=""/>
    <m/>
    <n v="110000"/>
    <n v="110000"/>
    <s v="H3620"/>
    <n v="0"/>
    <e v="#N/A"/>
    <x v="423"/>
    <x v="423"/>
    <m/>
  </r>
  <r>
    <n v="481"/>
    <n v="539"/>
    <n v="2560"/>
    <n v="110000"/>
    <s v="KO"/>
    <s v="H"/>
    <s v=""/>
    <s v=""/>
    <n v="1"/>
    <n v="3620"/>
    <x v="0"/>
    <s v="MUDA JAYA-PURWOREJO"/>
    <s v="PEN-KY58"/>
    <s v="PENSIL 2B KAYAGI KY-PF 3090"/>
    <s v="ADA"/>
    <s v="1"/>
    <s v="GRS"/>
    <s v="110000"/>
    <s v=""/>
    <s v=""/>
    <x v="3"/>
    <s v=""/>
    <x v="1"/>
    <s v=""/>
    <m/>
    <n v="110000"/>
    <n v="110000"/>
    <s v="H3620"/>
    <n v="0"/>
    <e v="#N/A"/>
    <x v="424"/>
    <x v="424"/>
    <m/>
  </r>
  <r>
    <n v="482"/>
    <n v="539"/>
    <n v="693"/>
    <n v="50000"/>
    <s v="KO"/>
    <s v="H"/>
    <s v=""/>
    <s v=""/>
    <n v="12"/>
    <n v="3620"/>
    <x v="0"/>
    <s v="MUDA JAYA-PURWOREJO"/>
    <s v="BOL-TF343"/>
    <s v="BP TF-2037 6W"/>
    <s v="ADA"/>
    <s v="12"/>
    <s v="LSN"/>
    <s v="50000"/>
    <s v=""/>
    <s v=""/>
    <x v="3"/>
    <s v=""/>
    <x v="1"/>
    <s v=""/>
    <m/>
    <n v="50000"/>
    <n v="600000"/>
    <s v="H3620"/>
    <n v="0"/>
    <e v="#N/A"/>
    <x v="425"/>
    <x v="425"/>
    <m/>
  </r>
  <r>
    <n v="483"/>
    <n v="539"/>
    <n v="3277"/>
    <n v="120000"/>
    <s v="KO"/>
    <s v="H"/>
    <s v=""/>
    <s v=""/>
    <n v="6"/>
    <n v="3620"/>
    <x v="0"/>
    <s v="MUDA JAYA-PURWOREJO"/>
    <s v="TIP-IM60"/>
    <s v="TIPEX KERTAS NO. 8587"/>
    <s v="ADA"/>
    <s v="6"/>
    <s v="LSN"/>
    <s v="120000"/>
    <s v=""/>
    <s v=""/>
    <x v="3"/>
    <s v=""/>
    <x v="1"/>
    <s v=""/>
    <m/>
    <n v="120000"/>
    <n v="720000"/>
    <s v="H3620"/>
    <n v="0"/>
    <e v="#N/A"/>
    <x v="426"/>
    <x v="426"/>
    <m/>
  </r>
  <r>
    <n v="484"/>
    <n v="539"/>
    <n v="367"/>
    <n v="11000"/>
    <s v="KO"/>
    <s v="H"/>
    <s v=""/>
    <s v=""/>
    <n v="12"/>
    <n v="3620"/>
    <x v="0"/>
    <s v="MUDA JAYA-PURWOREJO"/>
    <s v="BIN-MC55"/>
    <s v="BINDERNOTE A5 MICROTOP UN 36 UNIVERSITY"/>
    <s v="ADA"/>
    <s v="12"/>
    <s v="PCS"/>
    <s v="11000"/>
    <s v=""/>
    <s v=""/>
    <x v="3"/>
    <s v=""/>
    <x v="1"/>
    <s v=""/>
    <m/>
    <n v="11000"/>
    <n v="132000"/>
    <s v="H3620"/>
    <n v="0"/>
    <e v="#N/A"/>
    <x v="427"/>
    <x v="427"/>
    <m/>
  </r>
  <r>
    <n v="485"/>
    <n v="539"/>
    <n v="332"/>
    <n v="25000"/>
    <s v="KO"/>
    <s v="H"/>
    <s v=""/>
    <s v=""/>
    <n v="12"/>
    <n v="3620"/>
    <x v="0"/>
    <s v="MUDA JAYA-PURWOREJO"/>
    <s v="BIN-IM20"/>
    <s v="BINDER NOTE HYB - 86804 A5"/>
    <s v="ADA"/>
    <s v="12"/>
    <s v="PCS"/>
    <s v="25000"/>
    <s v=""/>
    <s v=""/>
    <x v="3"/>
    <s v=""/>
    <x v="1"/>
    <s v=""/>
    <m/>
    <n v="25000"/>
    <n v="300000"/>
    <s v="H3620"/>
    <n v="0"/>
    <e v="#N/A"/>
    <x v="428"/>
    <x v="428"/>
    <m/>
  </r>
  <r>
    <n v="486"/>
    <n v="539"/>
    <n v="329"/>
    <n v="25000"/>
    <s v="KO"/>
    <s v="H"/>
    <s v=""/>
    <s v=""/>
    <n v="12"/>
    <n v="3620"/>
    <x v="0"/>
    <s v="MUDA JAYA-PURWOREJO"/>
    <s v="BIN-IM17"/>
    <s v="BINDER NOTE JHYB - 64840 A5"/>
    <s v="ADA"/>
    <s v="12"/>
    <s v="PCS"/>
    <s v="25000"/>
    <s v=""/>
    <s v=""/>
    <x v="3"/>
    <s v=""/>
    <x v="1"/>
    <s v=""/>
    <m/>
    <n v="25000"/>
    <n v="300000"/>
    <s v="H3620"/>
    <n v="0"/>
    <e v="#N/A"/>
    <x v="429"/>
    <x v="429"/>
    <m/>
  </r>
  <r>
    <n v="487"/>
    <n v="539"/>
    <n v="327"/>
    <n v="25000"/>
    <s v="KO"/>
    <s v="H"/>
    <s v=""/>
    <s v=""/>
    <n v="12"/>
    <n v="3620"/>
    <x v="0"/>
    <s v="MUDA JAYA-PURWOREJO"/>
    <s v="BIN-IM15"/>
    <s v="BINDER NOTE HYB - 86801 A5"/>
    <s v="ADA"/>
    <s v="12"/>
    <s v="PCS"/>
    <s v="25000"/>
    <s v=""/>
    <s v=""/>
    <x v="3"/>
    <s v=""/>
    <x v="1"/>
    <s v=""/>
    <m/>
    <n v="25000"/>
    <n v="300000"/>
    <s v="H3620"/>
    <n v="0"/>
    <e v="#N/A"/>
    <x v="430"/>
    <x v="430"/>
    <m/>
  </r>
  <r>
    <n v="488"/>
    <n v="539"/>
    <n v="328"/>
    <n v="25000"/>
    <s v="KO"/>
    <s v="H"/>
    <s v=""/>
    <s v=""/>
    <n v="12"/>
    <n v="3620"/>
    <x v="0"/>
    <s v="MUDA JAYA-PURWOREJO"/>
    <s v="BIN-IM16"/>
    <s v="BINDER NOTE HYB - 86802 A5"/>
    <s v="ADA"/>
    <s v="12"/>
    <s v="PCS"/>
    <s v="25000"/>
    <s v=""/>
    <s v=""/>
    <x v="3"/>
    <s v=""/>
    <x v="1"/>
    <s v=""/>
    <m/>
    <n v="25000"/>
    <n v="300000"/>
    <s v="H3620"/>
    <n v="0"/>
    <e v="#N/A"/>
    <x v="431"/>
    <x v="431"/>
    <m/>
  </r>
  <r>
    <n v="489"/>
    <n v="539"/>
    <n v="331"/>
    <n v="25000"/>
    <s v="KO"/>
    <s v="H"/>
    <s v=""/>
    <s v=""/>
    <n v="12"/>
    <n v="3620"/>
    <x v="0"/>
    <s v="MUDA JAYA-PURWOREJO"/>
    <s v="BIN-IM19"/>
    <s v="BINDER NOTE HYB - 86803 A5"/>
    <s v="ADA"/>
    <s v="12"/>
    <s v="PCS"/>
    <s v="25000"/>
    <s v=""/>
    <s v=""/>
    <x v="3"/>
    <s v=""/>
    <x v="1"/>
    <s v=""/>
    <m/>
    <n v="25000"/>
    <n v="300000"/>
    <s v="H3620"/>
    <n v="0"/>
    <e v="#N/A"/>
    <x v="432"/>
    <x v="432"/>
    <m/>
  </r>
  <r>
    <n v="490"/>
    <n v="539"/>
    <n v="2113"/>
    <n v="27000"/>
    <s v="KO"/>
    <s v="H"/>
    <s v=""/>
    <s v=""/>
    <n v="12"/>
    <n v="3620"/>
    <x v="0"/>
    <s v="MUDA JAYA-PURWOREJO"/>
    <s v="NOT-IM49"/>
    <s v="NOTEBOOK B1012 (A5）"/>
    <s v="ADA"/>
    <s v="12"/>
    <s v="PCS"/>
    <s v="27000"/>
    <s v=""/>
    <s v=""/>
    <x v="3"/>
    <s v=""/>
    <x v="1"/>
    <s v=""/>
    <m/>
    <n v="27000"/>
    <n v="324000"/>
    <s v="H3620"/>
    <n v="0"/>
    <e v="#N/A"/>
    <x v="433"/>
    <x v="433"/>
    <m/>
  </r>
  <r>
    <n v="491"/>
    <n v="539"/>
    <n v="310"/>
    <n v="24500"/>
    <s v="KO"/>
    <s v="H"/>
    <s v=""/>
    <s v=""/>
    <n v="12"/>
    <n v="3620"/>
    <x v="0"/>
    <s v="MUDA JAYA-PURWOREJO"/>
    <s v="BIN-KO7"/>
    <s v="BN RABBIT KOALA A5"/>
    <s v="ADA"/>
    <s v="12"/>
    <s v="PCS"/>
    <s v="24500"/>
    <s v=""/>
    <s v=""/>
    <x v="3"/>
    <s v=""/>
    <x v="1"/>
    <s v=""/>
    <m/>
    <n v="24500"/>
    <n v="294000"/>
    <s v="H3620"/>
    <n v="0"/>
    <e v="#N/A"/>
    <x v="434"/>
    <x v="434"/>
    <m/>
  </r>
  <r>
    <n v="492"/>
    <n v="539"/>
    <n v="2494"/>
    <n v="22500"/>
    <s v="KO"/>
    <s v="H"/>
    <s v=""/>
    <s v=""/>
    <n v="24"/>
    <n v="3620"/>
    <x v="0"/>
    <s v="MUDA JAYA-PURWOREJO"/>
    <s v="PCA-IM251"/>
    <s v="PC KODE 3 SUSUN 3D KK-2401"/>
    <s v="ADA"/>
    <s v="24"/>
    <s v="PCS"/>
    <s v="22500"/>
    <s v=""/>
    <s v=""/>
    <x v="3"/>
    <s v=""/>
    <x v="1"/>
    <s v=""/>
    <m/>
    <n v="22500"/>
    <n v="540000"/>
    <s v="H3620"/>
    <n v="0"/>
    <e v="#N/A"/>
    <x v="435"/>
    <x v="435"/>
    <m/>
  </r>
  <r>
    <n v="493"/>
    <n v="556"/>
    <n v="930"/>
    <n v="15000"/>
    <s v="KO"/>
    <s v="H"/>
    <s v=""/>
    <s v=""/>
    <n v="12"/>
    <n v="3621"/>
    <x v="0"/>
    <s v="MUDA JAYA-PURWOREJO"/>
    <s v="DIS-NB13"/>
    <s v="DISPENSER TS-0032"/>
    <s v="ADA"/>
    <s v="12"/>
    <s v="PCS"/>
    <s v="15000"/>
    <s v=""/>
    <s v=""/>
    <x v="3"/>
    <s v=""/>
    <x v="1"/>
    <s v=""/>
    <m/>
    <n v="15000"/>
    <n v="180000"/>
    <s v="H3621"/>
    <n v="0"/>
    <e v="#N/A"/>
    <x v="436"/>
    <x v="436"/>
    <m/>
  </r>
  <r>
    <n v="494"/>
    <n v="556"/>
    <n v="2565"/>
    <n v="90000"/>
    <s v="KO"/>
    <s v="H"/>
    <s v=""/>
    <s v=""/>
    <n v="12"/>
    <n v="3621"/>
    <x v="0"/>
    <s v="MUDA JAYA-PURWOREJO"/>
    <s v="PIA-NB1"/>
    <s v="PIANIKA LOVELY BIRU"/>
    <s v="ADA"/>
    <s v="12"/>
    <s v="PCS"/>
    <s v="90000"/>
    <s v=""/>
    <s v=""/>
    <x v="3"/>
    <s v=""/>
    <x v="1"/>
    <s v=""/>
    <m/>
    <n v="90000"/>
    <n v="1080000"/>
    <s v="H3621"/>
    <n v="0"/>
    <e v="#N/A"/>
    <x v="437"/>
    <x v="437"/>
    <m/>
  </r>
  <r>
    <n v="495"/>
    <n v="556"/>
    <n v="2514"/>
    <n v="100000"/>
    <s v="KO"/>
    <s v="H"/>
    <s v=""/>
    <s v=""/>
    <n v="1"/>
    <n v="3621"/>
    <x v="0"/>
    <s v="MUDA JAYA-PURWOREJO"/>
    <s v="PEN-TF11"/>
    <s v="PENSIL TF 688"/>
    <s v="ADA"/>
    <s v="1"/>
    <s v="GRS"/>
    <s v="100000"/>
    <s v=""/>
    <s v=""/>
    <x v="3"/>
    <s v=""/>
    <x v="1"/>
    <s v=""/>
    <m/>
    <n v="100000"/>
    <n v="100000"/>
    <s v="H3621"/>
    <n v="0"/>
    <e v="#N/A"/>
    <x v="438"/>
    <x v="438"/>
    <m/>
  </r>
  <r>
    <n v="496"/>
    <n v="560"/>
    <n v="468"/>
    <n v="216000"/>
    <s v="KO"/>
    <s v="H"/>
    <s v=""/>
    <s v=""/>
    <n v="3"/>
    <n v="3618"/>
    <x v="0"/>
    <s v="SINKONG-PURWOREJO"/>
    <s v="BOL-NB111"/>
    <s v="BP 1006 10W KUROMI (36)"/>
    <s v="ADA"/>
    <s v="3"/>
    <s v="BOX"/>
    <s v="216000"/>
    <s v=""/>
    <s v=""/>
    <x v="3"/>
    <s v=""/>
    <x v="1"/>
    <s v=""/>
    <m/>
    <n v="216000"/>
    <n v="648000"/>
    <s v="H3618"/>
    <n v="0"/>
    <e v="#N/A"/>
    <x v="439"/>
    <x v="439"/>
    <m/>
  </r>
  <r>
    <n v="497"/>
    <n v="560"/>
    <n v="467"/>
    <n v="216000"/>
    <s v="KO"/>
    <s v="H"/>
    <s v=""/>
    <s v=""/>
    <n v="2"/>
    <n v="3618"/>
    <x v="0"/>
    <s v="SINKONG-PURWOREJO"/>
    <s v="BOL-NB110"/>
    <s v="BP 1001 10W TOPPER AVENGERS (36)"/>
    <s v="ADA"/>
    <s v="2"/>
    <s v="BOX"/>
    <s v="216000"/>
    <s v=""/>
    <s v=""/>
    <x v="3"/>
    <s v=""/>
    <x v="1"/>
    <s v=""/>
    <m/>
    <n v="216000"/>
    <n v="432000"/>
    <s v="H3618"/>
    <n v="0"/>
    <e v="#N/A"/>
    <x v="440"/>
    <x v="440"/>
    <m/>
  </r>
  <r>
    <n v="498"/>
    <n v="560"/>
    <n v="825"/>
    <n v="525000"/>
    <s v="KO"/>
    <s v="H"/>
    <s v=""/>
    <s v=""/>
    <n v="2"/>
    <n v="3618"/>
    <x v="0"/>
    <s v="SINKONG-PURWOREJO"/>
    <s v="CAT-MR18"/>
    <s v="CAT MINYAK MARRIES 12W"/>
    <s v="ADA"/>
    <s v="2"/>
    <s v="LSN"/>
    <s v="525000"/>
    <s v=""/>
    <s v=""/>
    <x v="3"/>
    <s v=""/>
    <x v="1"/>
    <s v=""/>
    <m/>
    <n v="525000"/>
    <n v="1050000"/>
    <s v="H3618"/>
    <n v="0"/>
    <e v="#N/A"/>
    <x v="441"/>
    <x v="441"/>
    <m/>
  </r>
  <r>
    <n v="499"/>
    <n v="564"/>
    <n v="2103"/>
    <n v="80000"/>
    <s v="KO"/>
    <s v="H"/>
    <s v=""/>
    <s v=""/>
    <n v="1"/>
    <n v="3617"/>
    <x v="0"/>
    <s v="SINAR KONDANG-PURWOREJO"/>
    <s v="NOT-IM39"/>
    <s v="NOTEBOOK SPIRAL 28850-61"/>
    <s v="ADA"/>
    <s v="1"/>
    <s v="LSN"/>
    <s v="80000"/>
    <s v=""/>
    <s v=""/>
    <x v="3"/>
    <s v=""/>
    <x v="1"/>
    <s v=""/>
    <m/>
    <n v="80000"/>
    <n v="80000"/>
    <s v="H3617"/>
    <n v="0"/>
    <e v="#N/A"/>
    <x v="442"/>
    <x v="442"/>
    <m/>
  </r>
  <r>
    <n v="500"/>
    <n v="564"/>
    <n v="2137"/>
    <n v="80000"/>
    <s v="KO"/>
    <s v="H"/>
    <s v=""/>
    <s v=""/>
    <n v="1"/>
    <n v="3617"/>
    <x v="0"/>
    <s v="SINAR KONDANG-PURWOREJO"/>
    <s v="NOT-IM74"/>
    <s v="NOTEBOOK SPIRAL 28850-64"/>
    <s v="ADA"/>
    <s v="1"/>
    <s v="LSN"/>
    <s v="80000"/>
    <s v=""/>
    <s v=""/>
    <x v="3"/>
    <s v=""/>
    <x v="1"/>
    <s v=""/>
    <m/>
    <n v="80000"/>
    <n v="80000"/>
    <s v="H3617"/>
    <n v="0"/>
    <e v="#N/A"/>
    <x v="443"/>
    <x v="443"/>
    <m/>
  </r>
  <r>
    <n v="501"/>
    <n v="564"/>
    <n v="2107"/>
    <n v="80000"/>
    <s v="KO"/>
    <s v="H"/>
    <s v=""/>
    <s v=""/>
    <n v="1"/>
    <n v="3617"/>
    <x v="0"/>
    <s v="SINAR KONDANG-PURWOREJO"/>
    <s v="NOT-IM43"/>
    <s v="NOTEBOOK SPIRAL 50100-71"/>
    <s v="ADA"/>
    <s v="1"/>
    <s v="LSN"/>
    <s v="80000"/>
    <s v=""/>
    <s v=""/>
    <x v="3"/>
    <s v=""/>
    <x v="1"/>
    <s v=""/>
    <m/>
    <n v="80000"/>
    <n v="80000"/>
    <s v="H3617"/>
    <n v="0"/>
    <e v="#N/A"/>
    <x v="444"/>
    <x v="444"/>
    <m/>
  </r>
  <r>
    <n v="502"/>
    <n v="564"/>
    <n v="1309"/>
    <n v="400"/>
    <s v="KO"/>
    <s v="H"/>
    <s v=""/>
    <s v=""/>
    <n v="5000"/>
    <n v="3617"/>
    <x v="0"/>
    <s v="SINAR KONDANG-PURWOREJO"/>
    <s v="IDC-NB19"/>
    <s v="TALI ID CARD PEONY MERAH"/>
    <s v="ADA"/>
    <s v="5000"/>
    <s v="PCS"/>
    <s v="400"/>
    <s v=""/>
    <s v=""/>
    <x v="3"/>
    <s v=""/>
    <x v="1"/>
    <s v=""/>
    <m/>
    <n v="400"/>
    <n v="2000000"/>
    <s v="H3617"/>
    <n v="0"/>
    <e v="#N/A"/>
    <x v="445"/>
    <x v="445"/>
    <m/>
  </r>
  <r>
    <n v="503"/>
    <n v="569"/>
    <n v="1312"/>
    <n v="375"/>
    <s v="E"/>
    <s v="V"/>
    <s v=""/>
    <s v=""/>
    <n v="6000"/>
    <n v="3417"/>
    <x v="5"/>
    <s v="AGUNG JAYA-TUBAN"/>
    <s v="IDC-IM23"/>
    <s v="ID CARD A1 IMPORT"/>
    <s v="ADA"/>
    <s v="6000"/>
    <s v="PCS"/>
    <s v="375"/>
    <s v=""/>
    <s v=""/>
    <x v="3"/>
    <s v=""/>
    <x v="1"/>
    <s v=""/>
    <m/>
    <n v="375"/>
    <n v="2250000"/>
    <s v="V3417"/>
    <n v="0"/>
    <e v="#N/A"/>
    <x v="446"/>
    <x v="446"/>
    <m/>
  </r>
  <r>
    <n v="504"/>
    <n v="569"/>
    <s v=""/>
    <n v="2250"/>
    <s v="E"/>
    <s v="V"/>
    <s v=""/>
    <s v=""/>
    <n v="500"/>
    <n v="3417"/>
    <x v="5"/>
    <s v="AGUNG JAYA-TUBAN"/>
    <s v=""/>
    <s v="KERTAS KADO GLITTER WARNA GOLD POLOS"/>
    <s v="TIDAK ADA"/>
    <s v="500"/>
    <s v="PCS"/>
    <s v="2250"/>
    <s v=""/>
    <s v=""/>
    <x v="3"/>
    <s v=""/>
    <x v="1"/>
    <s v=""/>
    <m/>
    <n v="2250"/>
    <n v="1125000"/>
    <s v="V3417"/>
    <n v="0"/>
    <e v="#N/A"/>
    <x v="447"/>
    <x v="447"/>
    <m/>
  </r>
  <r>
    <n v="505"/>
    <n v="569"/>
    <s v=""/>
    <n v="2250"/>
    <s v="E"/>
    <s v="V"/>
    <s v=""/>
    <s v=""/>
    <n v="500"/>
    <n v="3417"/>
    <x v="5"/>
    <s v="AGUNG JAYA-TUBAN"/>
    <s v=""/>
    <s v="KERTAS KADO GLITTER WARNA MIX POLOS"/>
    <s v="TIDAK ADA"/>
    <s v="500"/>
    <s v="PCS"/>
    <s v="2250"/>
    <s v=""/>
    <s v=""/>
    <x v="3"/>
    <s v=""/>
    <x v="1"/>
    <s v=""/>
    <m/>
    <n v="2250"/>
    <n v="1125000"/>
    <s v="V3417"/>
    <n v="0"/>
    <e v="#N/A"/>
    <x v="448"/>
    <x v="448"/>
    <m/>
  </r>
  <r>
    <n v="506"/>
    <n v="573"/>
    <n v="1807"/>
    <n v="19000"/>
    <s v="G"/>
    <s v="G"/>
    <s v=""/>
    <s v=""/>
    <n v="50"/>
    <n v="3526"/>
    <x v="2"/>
    <s v="BAHTERA-YOGYA"/>
    <s v="MAP-SK76"/>
    <s v="MAP KANCING 1 SIKA AC-05 KUNING"/>
    <s v="ADA"/>
    <s v="50"/>
    <s v="LSN"/>
    <s v="19000"/>
    <s v=""/>
    <s v=""/>
    <x v="3"/>
    <s v=""/>
    <x v="1"/>
    <s v=""/>
    <m/>
    <n v="19000"/>
    <n v="950000"/>
    <s v="G3526"/>
    <n v="0"/>
    <e v="#N/A"/>
    <x v="449"/>
    <x v="449"/>
    <m/>
  </r>
  <r>
    <n v="507"/>
    <n v="575"/>
    <n v="1461"/>
    <n v="6500"/>
    <s v="A"/>
    <s v="A"/>
    <s v=""/>
    <s v=""/>
    <n v="100"/>
    <n v="3224"/>
    <x v="1"/>
    <s v="ABC-KEBUMEN"/>
    <s v="KRE-NB1"/>
    <s v="KERTAS KREP POTONGAN JERSY KECIL"/>
    <s v="ADA"/>
    <s v="100"/>
    <s v="PAK"/>
    <s v="6500"/>
    <s v=""/>
    <s v=""/>
    <x v="3"/>
    <s v=""/>
    <x v="1"/>
    <s v=""/>
    <m/>
    <n v="6500"/>
    <n v="650000"/>
    <s v="A3224"/>
    <n v="0"/>
    <e v="#N/A"/>
    <x v="450"/>
    <x v="450"/>
    <m/>
  </r>
  <r>
    <n v="508"/>
    <n v="575"/>
    <n v="1941"/>
    <n v="108000"/>
    <s v="A"/>
    <s v="A"/>
    <s v=""/>
    <s v=""/>
    <n v="1"/>
    <n v="3224"/>
    <x v="1"/>
    <s v="ABC-KEBUMEN"/>
    <s v="MAP-SK218"/>
    <s v="MAP ZIPPER KANCING 2 SIKA BIRU"/>
    <s v="ADA"/>
    <s v="1"/>
    <s v="LSN"/>
    <s v="108000"/>
    <s v=""/>
    <s v=""/>
    <x v="3"/>
    <s v=""/>
    <x v="1"/>
    <s v=""/>
    <m/>
    <n v="108000"/>
    <n v="108000"/>
    <s v="A3224"/>
    <n v="0"/>
    <e v="#N/A"/>
    <x v="451"/>
    <x v="451"/>
    <m/>
  </r>
  <r>
    <n v="509"/>
    <n v="575"/>
    <n v="19"/>
    <n v="57500"/>
    <s v="A"/>
    <s v="A"/>
    <s v=""/>
    <s v=""/>
    <n v="5"/>
    <n v="3224"/>
    <x v="1"/>
    <s v="ABC-KEBUMEN"/>
    <s v="ACR-KO4"/>
    <s v="ACRYLIC 21.5 X 33"/>
    <s v="ADA"/>
    <s v="5"/>
    <s v="PCS"/>
    <s v="57500"/>
    <s v=""/>
    <s v=""/>
    <x v="3"/>
    <s v=""/>
    <x v="1"/>
    <s v=""/>
    <m/>
    <n v="57500"/>
    <n v="287500"/>
    <s v="A3224"/>
    <n v="0"/>
    <e v="#N/A"/>
    <x v="452"/>
    <x v="452"/>
    <m/>
  </r>
  <r>
    <n v="510"/>
    <n v="575"/>
    <n v="17"/>
    <n v="56000"/>
    <s v="A"/>
    <s v="A"/>
    <s v=""/>
    <s v=""/>
    <n v="5"/>
    <n v="3224"/>
    <x v="1"/>
    <s v="ABC-KEBUMEN"/>
    <s v="ACR-KO11"/>
    <s v="ACRYLIC A4 T 21X30"/>
    <s v="ADA"/>
    <s v="5"/>
    <s v="PCS"/>
    <s v="56000"/>
    <s v=""/>
    <s v=""/>
    <x v="3"/>
    <s v=""/>
    <x v="1"/>
    <s v=""/>
    <m/>
    <n v="56000"/>
    <n v="280000"/>
    <s v="A3224"/>
    <n v="0"/>
    <e v="#N/A"/>
    <x v="453"/>
    <x v="453"/>
    <m/>
  </r>
  <r>
    <n v="511"/>
    <n v="575"/>
    <n v="2236"/>
    <n v="35000"/>
    <s v="A"/>
    <s v="A"/>
    <s v=""/>
    <s v=""/>
    <n v="5"/>
    <n v="3224"/>
    <x v="1"/>
    <s v="ABC-KEBUMEN"/>
    <s v="PAP-IM8"/>
    <s v="PAPAN W/B JL-117"/>
    <s v="ADA"/>
    <s v="5"/>
    <s v="PCS"/>
    <s v="35000"/>
    <s v=""/>
    <s v=""/>
    <x v="3"/>
    <s v=""/>
    <x v="1"/>
    <s v=""/>
    <m/>
    <n v="35000"/>
    <n v="175000"/>
    <s v="A3224"/>
    <n v="0"/>
    <e v="#N/A"/>
    <x v="454"/>
    <x v="454"/>
    <m/>
  </r>
  <r>
    <n v="512"/>
    <n v="581"/>
    <n v="1813"/>
    <n v="10250"/>
    <s v="G"/>
    <s v="G"/>
    <s v=""/>
    <s v=""/>
    <n v="20"/>
    <n v="3527"/>
    <x v="2"/>
    <s v="DEWI-KLATEN"/>
    <s v="MAP-SK82"/>
    <s v="MAP L SIKA AC-105 KUNING"/>
    <s v="ADA"/>
    <s v="20"/>
    <s v="LSN"/>
    <s v="10250"/>
    <s v=""/>
    <s v=""/>
    <x v="3"/>
    <s v=""/>
    <x v="1"/>
    <s v=""/>
    <m/>
    <n v="10250"/>
    <n v="205000"/>
    <s v="G3527"/>
    <n v="0"/>
    <e v="#N/A"/>
    <x v="455"/>
    <x v="455"/>
    <m/>
  </r>
  <r>
    <n v="513"/>
    <n v="581"/>
    <n v="1815"/>
    <n v="10250"/>
    <s v="G"/>
    <s v="G"/>
    <s v=""/>
    <s v=""/>
    <n v="30"/>
    <n v="3527"/>
    <x v="2"/>
    <s v="DEWI-KLATEN"/>
    <s v="MAP-SK84"/>
    <s v="MAP L SIKA AC-105 PUTIH"/>
    <s v="ADA"/>
    <s v="30"/>
    <s v="LSN"/>
    <s v="10250"/>
    <s v=""/>
    <s v=""/>
    <x v="3"/>
    <s v=""/>
    <x v="1"/>
    <s v=""/>
    <m/>
    <n v="10250"/>
    <n v="307500"/>
    <s v="G3527"/>
    <n v="0"/>
    <e v="#N/A"/>
    <x v="456"/>
    <x v="456"/>
    <m/>
  </r>
  <r>
    <n v="514"/>
    <n v="581"/>
    <n v="2860"/>
    <n v="144000"/>
    <s v="G"/>
    <s v="G"/>
    <s v=""/>
    <s v=""/>
    <n v="3"/>
    <n v="3527"/>
    <x v="2"/>
    <s v="DEWI-KLATEN"/>
    <s v="TAS-NB32"/>
    <s v="TAS KARUNG 35X40 (3540)"/>
    <s v="ADA"/>
    <s v="3"/>
    <s v="LSN"/>
    <s v="144000"/>
    <s v=""/>
    <s v=""/>
    <x v="3"/>
    <s v=""/>
    <x v="1"/>
    <s v=""/>
    <m/>
    <n v="144000"/>
    <n v="432000"/>
    <s v="G3527"/>
    <n v="0"/>
    <e v="#N/A"/>
    <x v="457"/>
    <x v="457"/>
    <m/>
  </r>
  <r>
    <n v="515"/>
    <n v="581"/>
    <n v="2981"/>
    <n v="315000"/>
    <s v="G"/>
    <s v="G"/>
    <s v=""/>
    <s v=""/>
    <n v="3"/>
    <n v="3527"/>
    <x v="2"/>
    <s v="DEWI-KLATEN"/>
    <s v="TAS-NB172"/>
    <s v="TAS KARUNG 70X70 (7070)"/>
    <s v="ADA"/>
    <s v="3"/>
    <s v="LSN"/>
    <s v="315000"/>
    <s v=""/>
    <s v=""/>
    <x v="3"/>
    <s v=""/>
    <x v="1"/>
    <s v=""/>
    <m/>
    <n v="315000"/>
    <n v="945000"/>
    <s v="G3527"/>
    <n v="0"/>
    <e v="#N/A"/>
    <x v="458"/>
    <x v="458"/>
    <m/>
  </r>
  <r>
    <n v="516"/>
    <n v="581"/>
    <n v="2979"/>
    <n v="216000"/>
    <s v="G"/>
    <s v="G"/>
    <s v=""/>
    <s v=""/>
    <n v="3"/>
    <n v="3527"/>
    <x v="2"/>
    <s v="DEWI-KLATEN"/>
    <s v="TAS-NB170"/>
    <s v="TAS KARUNG 55X65 (5565)"/>
    <s v="ADA"/>
    <s v="3"/>
    <s v="LSN"/>
    <s v="216000"/>
    <s v=""/>
    <s v=""/>
    <x v="3"/>
    <s v=""/>
    <x v="1"/>
    <s v=""/>
    <m/>
    <n v="216000"/>
    <n v="648000"/>
    <s v="G3527"/>
    <n v="0"/>
    <e v="#N/A"/>
    <x v="459"/>
    <x v="459"/>
    <m/>
  </r>
  <r>
    <n v="517"/>
    <n v="581"/>
    <n v="3152"/>
    <n v="260000"/>
    <s v="G"/>
    <s v="G"/>
    <s v=""/>
    <s v=""/>
    <n v="3"/>
    <n v="3527"/>
    <x v="2"/>
    <s v="DEWI-KLATEN"/>
    <s v="TAS-NB381"/>
    <s v="TAS KARUNG 60X70 (6070)"/>
    <s v="ADA"/>
    <s v="3"/>
    <s v="LSN"/>
    <s v="260000"/>
    <s v=""/>
    <s v=""/>
    <x v="3"/>
    <s v=""/>
    <x v="1"/>
    <s v=""/>
    <m/>
    <n v="260000"/>
    <n v="780000"/>
    <s v="G3527"/>
    <n v="0"/>
    <e v="#N/A"/>
    <x v="460"/>
    <x v="460"/>
    <m/>
  </r>
  <r>
    <n v="518"/>
    <n v="581"/>
    <n v="2978"/>
    <n v="187500"/>
    <s v="G"/>
    <s v="G"/>
    <s v=""/>
    <s v=""/>
    <n v="2"/>
    <n v="3527"/>
    <x v="2"/>
    <s v="DEWI-KLATEN"/>
    <s v="TAS-NB169"/>
    <s v="TAS KARUNG 50X55 (5055)"/>
    <s v="ADA"/>
    <s v="2"/>
    <s v="LSN"/>
    <s v="187500"/>
    <s v=""/>
    <s v=""/>
    <x v="3"/>
    <s v=""/>
    <x v="1"/>
    <s v=""/>
    <m/>
    <n v="187500"/>
    <n v="375000"/>
    <s v="G3527"/>
    <n v="0"/>
    <e v="#N/A"/>
    <x v="461"/>
    <x v="461"/>
    <m/>
  </r>
  <r>
    <n v="519"/>
    <n v="581"/>
    <n v="2755"/>
    <n v="26500"/>
    <s v="G"/>
    <s v="G"/>
    <s v=""/>
    <s v=""/>
    <n v="10"/>
    <n v="3527"/>
    <x v="2"/>
    <s v="DEWI-KLATEN"/>
    <s v="STB-TO17"/>
    <s v="STABILLO TOZCHA TZ 8001"/>
    <s v="ADA"/>
    <s v="10"/>
    <s v="LSN"/>
    <s v="26500"/>
    <s v=""/>
    <s v=""/>
    <x v="3"/>
    <s v=""/>
    <x v="1"/>
    <s v=""/>
    <m/>
    <n v="26500"/>
    <n v="265000"/>
    <s v="G3527"/>
    <n v="0"/>
    <e v="#N/A"/>
    <x v="462"/>
    <x v="462"/>
    <m/>
  </r>
  <r>
    <n v="520"/>
    <n v="581"/>
    <n v="2756"/>
    <n v="20000"/>
    <s v="G"/>
    <s v="G"/>
    <s v=""/>
    <s v=""/>
    <n v="10"/>
    <n v="3527"/>
    <x v="2"/>
    <s v="DEWI-KLATEN"/>
    <s v="STB-VN18"/>
    <s v="STABILLO VANCO 2W HL 219 ZENDI"/>
    <s v="ADA"/>
    <s v="10"/>
    <s v="LSN"/>
    <s v="20000"/>
    <s v=""/>
    <s v=""/>
    <x v="3"/>
    <s v=""/>
    <x v="1"/>
    <s v=""/>
    <m/>
    <n v="20000"/>
    <n v="200000"/>
    <s v="G3527"/>
    <n v="0"/>
    <e v="#N/A"/>
    <x v="463"/>
    <x v="463"/>
    <m/>
  </r>
  <r>
    <n v="521"/>
    <n v="591"/>
    <n v="1915"/>
    <n v="75000"/>
    <s v="G"/>
    <s v="G"/>
    <s v=""/>
    <s v=""/>
    <n v="2"/>
    <n v="3528"/>
    <x v="2"/>
    <s v="SINAR BHAKTI-YOGYA"/>
    <s v="MAP-EN192"/>
    <s v="MAP ZIPPER JALA A5-A500 ENTER MERAH"/>
    <s v="ADA"/>
    <s v="2"/>
    <s v="LSN"/>
    <s v="75000"/>
    <s v=""/>
    <s v=""/>
    <x v="3"/>
    <s v=""/>
    <x v="1"/>
    <s v=""/>
    <m/>
    <n v="75000"/>
    <n v="150000"/>
    <s v="G3528"/>
    <n v="0"/>
    <e v="#N/A"/>
    <x v="464"/>
    <x v="464"/>
    <m/>
  </r>
  <r>
    <n v="522"/>
    <n v="591"/>
    <n v="1916"/>
    <n v="75000"/>
    <s v="G"/>
    <s v="G"/>
    <s v=""/>
    <s v=""/>
    <n v="2"/>
    <n v="3528"/>
    <x v="2"/>
    <s v="SINAR BHAKTI-YOGYA"/>
    <s v="MAP-EN193"/>
    <s v="MAP ZIPPER JALA A5-A500 ENTER BIRU"/>
    <s v="ADA"/>
    <s v="2"/>
    <s v="LSN"/>
    <s v="75000"/>
    <s v=""/>
    <s v=""/>
    <x v="3"/>
    <s v=""/>
    <x v="1"/>
    <s v=""/>
    <m/>
    <n v="75000"/>
    <n v="150000"/>
    <s v="G3528"/>
    <n v="0"/>
    <e v="#N/A"/>
    <x v="465"/>
    <x v="465"/>
    <m/>
  </r>
  <r>
    <n v="523"/>
    <n v="591"/>
    <n v="1917"/>
    <n v="75000"/>
    <s v="G"/>
    <s v="G"/>
    <s v=""/>
    <s v=""/>
    <n v="2"/>
    <n v="3528"/>
    <x v="2"/>
    <s v="SINAR BHAKTI-YOGYA"/>
    <s v="MAP-EN194"/>
    <s v="MAP ZIPPER JALA A5-A500 ENTER KUNING"/>
    <s v="ADA"/>
    <s v="2"/>
    <s v="LSN"/>
    <s v="75000"/>
    <s v=""/>
    <s v=""/>
    <x v="3"/>
    <s v=""/>
    <x v="1"/>
    <s v=""/>
    <m/>
    <n v="75000"/>
    <n v="150000"/>
    <s v="G3528"/>
    <n v="0"/>
    <e v="#N/A"/>
    <x v="466"/>
    <x v="466"/>
    <m/>
  </r>
  <r>
    <n v="524"/>
    <n v="595"/>
    <n v="2732"/>
    <n v="17500"/>
    <s v=""/>
    <s v=""/>
    <s v=""/>
    <s v=""/>
    <n v="1"/>
    <n v="353"/>
    <x v="3"/>
    <s v="CASH-SEMARANG"/>
    <s v="SPI-TF13"/>
    <s v="ACRYLIC MARKER TF-AM 301-12"/>
    <s v="ADA"/>
    <s v="1"/>
    <s v="SET"/>
    <s v="17500"/>
    <s v=""/>
    <s v=""/>
    <x v="3"/>
    <s v=""/>
    <x v="1"/>
    <s v=""/>
    <m/>
    <n v="17500"/>
    <n v="17500"/>
    <s v="353"/>
    <n v="0"/>
    <e v="#N/A"/>
    <x v="467"/>
    <x v="467"/>
    <m/>
  </r>
  <r>
    <n v="525"/>
    <n v="597"/>
    <n v="2777"/>
    <n v="9500"/>
    <s v="G"/>
    <s v="G"/>
    <s v=""/>
    <s v=""/>
    <n v="48"/>
    <n v="3573"/>
    <x v="2"/>
    <s v="SINAR BHAKTI-YOGYA"/>
    <s v="STC-IM3"/>
    <s v="STICKY XTQ（333）"/>
    <s v="ADA"/>
    <s v="48"/>
    <s v="PCS"/>
    <s v="9500"/>
    <s v=""/>
    <s v=""/>
    <x v="3"/>
    <s v=""/>
    <x v="1"/>
    <s v=""/>
    <m/>
    <n v="9500"/>
    <n v="456000"/>
    <s v="G3573"/>
    <n v="0"/>
    <e v="#N/A"/>
    <x v="468"/>
    <x v="468"/>
    <m/>
  </r>
  <r>
    <n v="526"/>
    <n v="597"/>
    <n v="81"/>
    <n v="100000"/>
    <s v="G"/>
    <s v="G"/>
    <s v=""/>
    <s v=""/>
    <n v="3"/>
    <n v="3573"/>
    <x v="2"/>
    <s v="SINAR BHAKTI-YOGYA"/>
    <s v="ASA-NB6"/>
    <s v="ASAHAN TOPLES 623 KUROMI (1 TOP=52 PCS)"/>
    <s v="ADA"/>
    <s v="3"/>
    <s v="TOP"/>
    <s v="100000"/>
    <s v=""/>
    <s v=""/>
    <x v="3"/>
    <s v=""/>
    <x v="1"/>
    <s v=""/>
    <m/>
    <n v="100000"/>
    <n v="300000"/>
    <s v="G3573"/>
    <n v="0"/>
    <e v="#N/A"/>
    <x v="469"/>
    <x v="469"/>
    <m/>
  </r>
  <r>
    <n v="527"/>
    <n v="597"/>
    <n v="2113"/>
    <n v="25000"/>
    <s v="G"/>
    <s v="G"/>
    <s v=""/>
    <s v=""/>
    <n v="12"/>
    <n v="3573"/>
    <x v="2"/>
    <s v="SINAR BHAKTI-YOGYA"/>
    <s v="NOT-IM49"/>
    <s v="NOTEBOOK B1012 (A5）"/>
    <s v="ADA"/>
    <s v="12"/>
    <s v="PCS"/>
    <s v="25000"/>
    <s v=""/>
    <s v=""/>
    <x v="3"/>
    <s v=""/>
    <x v="1"/>
    <s v=""/>
    <m/>
    <n v="25000"/>
    <n v="300000"/>
    <s v="G3573"/>
    <n v="0"/>
    <e v="#N/A"/>
    <x v="470"/>
    <x v="470"/>
    <m/>
  </r>
  <r>
    <n v="528"/>
    <n v="597"/>
    <n v="1670"/>
    <n v="325000"/>
    <s v="G"/>
    <s v="G"/>
    <s v=""/>
    <s v=""/>
    <n v="1"/>
    <n v="3573"/>
    <x v="2"/>
    <s v="SINAR BHAKTI-YOGYA"/>
    <s v="MAG-IM5"/>
    <s v="MAGNET 8016"/>
    <s v="ADA"/>
    <s v="1"/>
    <s v="LSN"/>
    <s v="325000"/>
    <s v=""/>
    <s v=""/>
    <x v="3"/>
    <s v=""/>
    <x v="1"/>
    <s v=""/>
    <m/>
    <n v="325000"/>
    <n v="325000"/>
    <s v="G3573"/>
    <n v="0"/>
    <e v="#N/A"/>
    <x v="471"/>
    <x v="471"/>
    <m/>
  </r>
  <r>
    <n v="529"/>
    <n v="597"/>
    <n v="2764"/>
    <n v="5000"/>
    <s v="G"/>
    <s v="G"/>
    <s v=""/>
    <s v=""/>
    <n v="48"/>
    <n v="3573"/>
    <x v="2"/>
    <s v="SINAR BHAKTI-YOGYA"/>
    <s v="STC-IM7"/>
    <s v="STICKER XTQ-F"/>
    <s v="ADA"/>
    <s v="48"/>
    <s v="PCS"/>
    <s v="5000"/>
    <s v=""/>
    <s v=""/>
    <x v="3"/>
    <s v=""/>
    <x v="1"/>
    <s v=""/>
    <m/>
    <n v="5000"/>
    <n v="240000"/>
    <s v="G3573"/>
    <n v="0"/>
    <e v="#N/A"/>
    <x v="472"/>
    <x v="472"/>
    <m/>
  </r>
  <r>
    <n v="530"/>
    <n v="597"/>
    <n v="1515"/>
    <n v="1250"/>
    <s v="G"/>
    <s v="G"/>
    <s v=""/>
    <s v=""/>
    <n v="144"/>
    <n v="3573"/>
    <x v="2"/>
    <s v="SINAR BHAKTI-YOGYA"/>
    <s v="KUA-IM51"/>
    <s v="KUAS 251-3 PAGODA"/>
    <s v="ADA"/>
    <s v="144"/>
    <s v="PCS"/>
    <s v="1250"/>
    <s v=""/>
    <s v=""/>
    <x v="3"/>
    <s v=""/>
    <x v="1"/>
    <s v=""/>
    <m/>
    <n v="1250"/>
    <n v="180000"/>
    <s v="G3573"/>
    <n v="0"/>
    <e v="#N/A"/>
    <x v="473"/>
    <x v="473"/>
    <m/>
  </r>
  <r>
    <n v="531"/>
    <n v="597"/>
    <n v="80"/>
    <n v="75000"/>
    <s v="G"/>
    <s v="G"/>
    <s v=""/>
    <s v=""/>
    <n v="3"/>
    <n v="3573"/>
    <x v="2"/>
    <s v="SINAR BHAKTI-YOGYA"/>
    <s v="ASA-NB5"/>
    <s v="ASAHAN TOPLES 158 SANRIO (1 TOP=36 PCS)"/>
    <s v="ADA"/>
    <s v="3"/>
    <s v="TOP"/>
    <s v="75000"/>
    <s v=""/>
    <s v=""/>
    <x v="3"/>
    <s v=""/>
    <x v="1"/>
    <s v=""/>
    <m/>
    <n v="75000"/>
    <n v="225000"/>
    <s v="G3573"/>
    <n v="0"/>
    <e v="#N/A"/>
    <x v="474"/>
    <x v="474"/>
    <m/>
  </r>
  <r>
    <n v="532"/>
    <n v="597"/>
    <n v="62"/>
    <n v="13500"/>
    <s v="G"/>
    <s v="G"/>
    <s v=""/>
    <s v=""/>
    <n v="12"/>
    <n v="3573"/>
    <x v="2"/>
    <s v="SINAR BHAKTI-YOGYA"/>
    <s v="AGE-NB13"/>
    <s v="AGENDA PRO DELUXE PC-121 WK KECIL"/>
    <s v="ADA"/>
    <s v="12"/>
    <s v="PCS"/>
    <s v="13500"/>
    <s v=""/>
    <s v=""/>
    <x v="3"/>
    <s v=""/>
    <x v="1"/>
    <s v=""/>
    <m/>
    <n v="13500"/>
    <n v="162000"/>
    <s v="G3573"/>
    <n v="0"/>
    <e v="#N/A"/>
    <x v="475"/>
    <x v="475"/>
    <m/>
  </r>
  <r>
    <n v="533"/>
    <n v="597"/>
    <n v="2769"/>
    <n v="10000"/>
    <s v="G"/>
    <s v="G"/>
    <s v=""/>
    <s v=""/>
    <n v="48"/>
    <n v="3573"/>
    <x v="2"/>
    <s v="SINAR BHAKTI-YOGYA"/>
    <s v="STC-IM13"/>
    <s v="STICKER JBE-30"/>
    <s v="ADA"/>
    <s v="48"/>
    <s v="PCS"/>
    <s v="10000"/>
    <s v=""/>
    <s v=""/>
    <x v="3"/>
    <s v=""/>
    <x v="1"/>
    <s v=""/>
    <m/>
    <n v="10000"/>
    <n v="480000"/>
    <s v="G3573"/>
    <n v="0"/>
    <e v="#N/A"/>
    <x v="476"/>
    <x v="476"/>
    <m/>
  </r>
  <r>
    <n v="534"/>
    <n v="597"/>
    <n v="842"/>
    <n v="15500"/>
    <s v="G"/>
    <s v="G"/>
    <s v=""/>
    <s v=""/>
    <n v="24"/>
    <n v="3573"/>
    <x v="2"/>
    <s v="SINAR BHAKTI-YOGYA"/>
    <s v="CAT-VO11"/>
    <s v="CAT ACRYLIC COLOUR PAINT V-TRO"/>
    <s v="ADA"/>
    <s v="24"/>
    <s v="PCS"/>
    <s v="15500"/>
    <s v=""/>
    <s v=""/>
    <x v="3"/>
    <s v=""/>
    <x v="1"/>
    <s v=""/>
    <m/>
    <n v="15500"/>
    <n v="372000"/>
    <s v="G3573"/>
    <n v="0"/>
    <e v="#N/A"/>
    <x v="477"/>
    <x v="477"/>
    <m/>
  </r>
  <r>
    <n v="535"/>
    <n v="597"/>
    <n v="2767"/>
    <n v="5000"/>
    <s v="G"/>
    <s v="G"/>
    <s v=""/>
    <s v=""/>
    <n v="72"/>
    <n v="3573"/>
    <x v="2"/>
    <s v="SINAR BHAKTI-YOGYA"/>
    <s v="STC-IM11"/>
    <s v="STICKER XTQ-E"/>
    <s v="ADA"/>
    <s v="72"/>
    <s v="PCS"/>
    <s v="5000"/>
    <s v=""/>
    <s v=""/>
    <x v="3"/>
    <s v=""/>
    <x v="1"/>
    <s v=""/>
    <m/>
    <n v="5000"/>
    <n v="360000"/>
    <s v="G3573"/>
    <n v="0"/>
    <e v="#N/A"/>
    <x v="478"/>
    <x v="478"/>
    <m/>
  </r>
  <r>
    <n v="536"/>
    <n v="597"/>
    <n v="2771"/>
    <n v="12500"/>
    <s v="G"/>
    <s v="G"/>
    <s v=""/>
    <s v=""/>
    <n v="24"/>
    <n v="3573"/>
    <x v="2"/>
    <s v="SINAR BHAKTI-YOGYA"/>
    <s v="STC-IM15"/>
    <s v="STICKER JBE-24"/>
    <s v="ADA"/>
    <s v="24"/>
    <s v="PCS"/>
    <s v="12500"/>
    <s v=""/>
    <s v=""/>
    <x v="3"/>
    <s v=""/>
    <x v="1"/>
    <s v=""/>
    <m/>
    <n v="12500"/>
    <n v="300000"/>
    <s v="G3573"/>
    <n v="0"/>
    <e v="#N/A"/>
    <x v="479"/>
    <x v="479"/>
    <m/>
  </r>
  <r>
    <n v="537"/>
    <n v="597"/>
    <n v="846"/>
    <n v="14500"/>
    <s v="G"/>
    <s v="G"/>
    <s v=""/>
    <s v=""/>
    <n v="36"/>
    <n v="3573"/>
    <x v="2"/>
    <s v="SINAR BHAKTI-YOGYA"/>
    <s v="CAT-VO26"/>
    <s v="WATER COLOUR V-TRO"/>
    <s v="ADA"/>
    <s v="36"/>
    <s v="PCS"/>
    <s v="14500"/>
    <s v=""/>
    <s v=""/>
    <x v="3"/>
    <s v=""/>
    <x v="1"/>
    <s v=""/>
    <m/>
    <n v="14500"/>
    <n v="522000"/>
    <s v="G3573"/>
    <n v="0"/>
    <e v="#N/A"/>
    <x v="480"/>
    <x v="480"/>
    <m/>
  </r>
  <r>
    <n v="538"/>
    <n v="597"/>
    <n v="1514"/>
    <n v="1076.3888888888889"/>
    <s v="G"/>
    <s v="G"/>
    <s v=""/>
    <s v=""/>
    <n v="144"/>
    <n v="3573"/>
    <x v="2"/>
    <s v="SINAR BHAKTI-YOGYA"/>
    <s v="KUA-IM50"/>
    <s v="KUAS 251-2 PAGODA"/>
    <s v="ADA"/>
    <s v="144"/>
    <s v="PCS"/>
    <s v="1076.38888888889"/>
    <s v=""/>
    <s v=""/>
    <x v="3"/>
    <s v=""/>
    <x v="1"/>
    <s v=""/>
    <m/>
    <n v="1076.3888888888889"/>
    <n v="155000"/>
    <s v="G3573"/>
    <n v="0"/>
    <e v="#N/A"/>
    <x v="481"/>
    <x v="481"/>
    <m/>
  </r>
  <r>
    <n v="539"/>
    <n v="597"/>
    <n v="2782"/>
    <n v="4000"/>
    <s v="G"/>
    <s v="G"/>
    <s v=""/>
    <s v=""/>
    <n v="96"/>
    <n v="3573"/>
    <x v="2"/>
    <s v="SINAR BHAKTI-YOGYA"/>
    <s v="STC-IM9"/>
    <s v="STICKER JBE-35"/>
    <s v="ADA"/>
    <s v="96"/>
    <s v="PCS"/>
    <s v="4000"/>
    <s v=""/>
    <s v=""/>
    <x v="3"/>
    <s v=""/>
    <x v="1"/>
    <s v=""/>
    <m/>
    <n v="4000"/>
    <n v="384000"/>
    <s v="G3573"/>
    <n v="0"/>
    <e v="#N/A"/>
    <x v="482"/>
    <x v="482"/>
    <m/>
  </r>
  <r>
    <n v="540"/>
    <n v="597"/>
    <n v="1671"/>
    <n v="18750"/>
    <s v="G"/>
    <s v="G"/>
    <s v=""/>
    <s v=""/>
    <n v="12"/>
    <n v="3573"/>
    <x v="2"/>
    <s v="SINAR BHAKTI-YOGYA"/>
    <s v="MAG-IM7"/>
    <s v="MAGNET 007 BENTUK 4 SAMA KOTAK"/>
    <s v="ADA"/>
    <s v="12"/>
    <s v="PCS"/>
    <s v="18750"/>
    <s v=""/>
    <s v=""/>
    <x v="3"/>
    <s v=""/>
    <x v="1"/>
    <s v=""/>
    <m/>
    <n v="18750"/>
    <n v="225000"/>
    <s v="G3573"/>
    <n v="0"/>
    <e v="#N/A"/>
    <x v="483"/>
    <x v="483"/>
    <m/>
  </r>
  <r>
    <n v="541"/>
    <n v="614"/>
    <n v="2115"/>
    <n v="204000"/>
    <s v="G"/>
    <s v="G"/>
    <s v=""/>
    <s v=""/>
    <n v="1"/>
    <n v="3574"/>
    <x v="2"/>
    <s v="SINAR BHAKTI-YOGYA"/>
    <s v="NOT-IM51"/>
    <s v="NOTEBOOK TALI 707-19"/>
    <s v="ADA"/>
    <s v="1"/>
    <s v="LSN"/>
    <s v="204000"/>
    <s v=""/>
    <s v=""/>
    <x v="3"/>
    <s v=""/>
    <x v="1"/>
    <s v=""/>
    <m/>
    <n v="204000"/>
    <n v="204000"/>
    <s v="G3574"/>
    <n v="0"/>
    <e v="#N/A"/>
    <x v="484"/>
    <x v="484"/>
    <m/>
  </r>
  <r>
    <n v="542"/>
    <n v="616"/>
    <n v="1971"/>
    <n v="29166.666666666668"/>
    <s v="G"/>
    <s v="G"/>
    <s v=""/>
    <s v=""/>
    <n v="12"/>
    <n v="3575"/>
    <x v="2"/>
    <s v="WIJAYA SIDOMUKTI-SUKOHARJO"/>
    <s v="MAP-IM248"/>
    <s v="EXPANDING FILE 8LFQB - 55333 + GANTUNGAN"/>
    <s v="ADA"/>
    <s v="12"/>
    <s v="PCS"/>
    <s v="29166.6666666667"/>
    <s v=""/>
    <s v=""/>
    <x v="3"/>
    <s v=""/>
    <x v="1"/>
    <s v=""/>
    <m/>
    <n v="29166.666666666668"/>
    <n v="350000"/>
    <s v="G3575"/>
    <n v="0"/>
    <e v="#N/A"/>
    <x v="485"/>
    <x v="485"/>
    <m/>
  </r>
  <r>
    <n v="543"/>
    <n v="616"/>
    <n v="3183"/>
    <n v="110000"/>
    <s v="G"/>
    <s v="G"/>
    <s v=""/>
    <s v=""/>
    <n v="1"/>
    <n v="3575"/>
    <x v="2"/>
    <s v="WIJAYA SIDOMUKTI-SUKOHARJO"/>
    <s v="TAS-IM412"/>
    <s v="TAS TALI GG-M TANGGUNG 2915 TIMBUL GILAP"/>
    <s v="ADA"/>
    <s v="1"/>
    <s v="LSN"/>
    <s v="110000"/>
    <s v=""/>
    <s v=""/>
    <x v="3"/>
    <s v=""/>
    <x v="1"/>
    <s v=""/>
    <m/>
    <n v="110000"/>
    <n v="110000"/>
    <s v="G3575"/>
    <n v="0"/>
    <e v="#N/A"/>
    <x v="486"/>
    <x v="486"/>
    <m/>
  </r>
  <r>
    <n v="544"/>
    <n v="616"/>
    <n v="3192"/>
    <n v="110000"/>
    <s v="G"/>
    <s v="G"/>
    <s v=""/>
    <s v=""/>
    <n v="1"/>
    <n v="3575"/>
    <x v="2"/>
    <s v="WIJAYA SIDOMUKTI-SUKOHARJO"/>
    <s v="TAS-IM421"/>
    <s v="TAS TALI GG-M TANGGUNG 2983 TIMBUL GILAP"/>
    <s v="ADA"/>
    <s v="1"/>
    <s v="LSN"/>
    <s v="110000"/>
    <s v=""/>
    <s v=""/>
    <x v="3"/>
    <s v=""/>
    <x v="1"/>
    <s v=""/>
    <m/>
    <n v="110000"/>
    <n v="110000"/>
    <s v="G3575"/>
    <n v="0"/>
    <e v="#N/A"/>
    <x v="487"/>
    <x v="487"/>
    <m/>
  </r>
  <r>
    <n v="545"/>
    <n v="616"/>
    <n v="3183"/>
    <n v="110000"/>
    <s v="G"/>
    <s v="G"/>
    <s v=""/>
    <s v=""/>
    <n v="1"/>
    <n v="3575"/>
    <x v="2"/>
    <s v="WIJAYA SIDOMUKTI-SUKOHARJO"/>
    <s v="TAS-IM412"/>
    <s v="TAS TALI GG-M TANGGUNG 2915 TIMBUL GILAP"/>
    <s v="ADA"/>
    <s v="1"/>
    <s v="LSN"/>
    <s v="110000"/>
    <s v=""/>
    <s v=""/>
    <x v="3"/>
    <s v=""/>
    <x v="1"/>
    <s v=""/>
    <m/>
    <n v="110000"/>
    <n v="110000"/>
    <s v="G3575"/>
    <n v="0"/>
    <e v="#N/A"/>
    <x v="486"/>
    <x v="486"/>
    <m/>
  </r>
  <r>
    <n v="546"/>
    <n v="616"/>
    <n v="2669"/>
    <n v="138000"/>
    <s v="G"/>
    <s v="G"/>
    <s v=""/>
    <s v=""/>
    <n v="2"/>
    <n v="3575"/>
    <x v="2"/>
    <s v="WIJAYA SIDOMUKTI-SUKOHARJO"/>
    <s v="PWA-TF6"/>
    <s v="PW PASTEL TF 195 12W"/>
    <s v="ADA"/>
    <s v="2"/>
    <s v="LSN"/>
    <s v="138000"/>
    <s v=""/>
    <s v=""/>
    <x v="3"/>
    <s v=""/>
    <x v="1"/>
    <s v=""/>
    <m/>
    <n v="138000"/>
    <n v="276000"/>
    <s v="G3575"/>
    <n v="0"/>
    <e v="#N/A"/>
    <x v="488"/>
    <x v="488"/>
    <m/>
  </r>
  <r>
    <n v="547"/>
    <n v="616"/>
    <n v="1458"/>
    <n v="24000"/>
    <s v="G"/>
    <s v="G"/>
    <s v=""/>
    <s v=""/>
    <n v="3"/>
    <n v="3575"/>
    <x v="2"/>
    <s v="WIJAYA SIDOMUKTI-SUKOHARJO"/>
    <s v="KEY-IM2"/>
    <s v="KEY RING K-30 (1 BOX=31 PCS)"/>
    <s v="ADA"/>
    <s v="3"/>
    <s v="BOX"/>
    <s v="24000"/>
    <s v=""/>
    <s v=""/>
    <x v="3"/>
    <s v=""/>
    <x v="1"/>
    <s v=""/>
    <m/>
    <n v="24000"/>
    <n v="72000"/>
    <s v="G3575"/>
    <n v="0"/>
    <e v="#N/A"/>
    <x v="489"/>
    <x v="489"/>
    <m/>
  </r>
  <r>
    <n v="548"/>
    <n v="616"/>
    <n v="2661"/>
    <n v="175000"/>
    <s v="G"/>
    <s v="G"/>
    <s v=""/>
    <s v=""/>
    <n v="1"/>
    <n v="3575"/>
    <x v="2"/>
    <s v="WIJAYA SIDOMUKTI-SUKOHARJO"/>
    <s v="PWA-IM26"/>
    <s v="PW 8880-12"/>
    <s v="ADA"/>
    <s v="1"/>
    <s v="LSN"/>
    <s v="175000"/>
    <s v=""/>
    <s v=""/>
    <x v="3"/>
    <s v=""/>
    <x v="1"/>
    <s v=""/>
    <m/>
    <n v="175000"/>
    <n v="175000"/>
    <s v="G3575"/>
    <n v="0"/>
    <e v="#N/A"/>
    <x v="490"/>
    <x v="490"/>
    <m/>
  </r>
  <r>
    <n v="549"/>
    <n v="616"/>
    <n v="2539"/>
    <n v="11666.666666666666"/>
    <s v="G"/>
    <s v="G"/>
    <s v=""/>
    <s v=""/>
    <n v="12"/>
    <n v="3575"/>
    <x v="2"/>
    <s v="WIJAYA SIDOMUKTI-SUKOHARJO"/>
    <s v="PEN-IM37"/>
    <s v="PENSIL 8891-12"/>
    <s v="ADA"/>
    <s v="12"/>
    <s v="PCS"/>
    <s v="11666.6666666667"/>
    <s v=""/>
    <s v=""/>
    <x v="3"/>
    <s v=""/>
    <x v="1"/>
    <s v=""/>
    <m/>
    <n v="11666.666666666666"/>
    <n v="140000"/>
    <s v="G3575"/>
    <n v="0"/>
    <e v="#N/A"/>
    <x v="491"/>
    <x v="491"/>
    <m/>
  </r>
  <r>
    <n v="550"/>
    <n v="616"/>
    <n v="94"/>
    <n v="12500"/>
    <s v="G"/>
    <s v="G"/>
    <s v=""/>
    <s v=""/>
    <n v="6"/>
    <n v="3575"/>
    <x v="2"/>
    <s v="WIJAYA SIDOMUKTI-SUKOHARJO"/>
    <s v="ASA-EL22"/>
    <s v="ASAHAN TOPLES 231 ESELON EX-09 (1 TOP=24 PCS)"/>
    <s v="ADA"/>
    <s v="6"/>
    <s v="TOP"/>
    <s v="12500"/>
    <s v=""/>
    <s v=""/>
    <x v="3"/>
    <s v=""/>
    <x v="1"/>
    <s v=""/>
    <m/>
    <n v="12500"/>
    <n v="75000"/>
    <s v="G3575"/>
    <n v="0"/>
    <e v="#N/A"/>
    <x v="492"/>
    <x v="492"/>
    <m/>
  </r>
  <r>
    <n v="551"/>
    <n v="616"/>
    <n v="2288"/>
    <n v="18750"/>
    <s v="G"/>
    <s v="G"/>
    <s v=""/>
    <s v=""/>
    <n v="12"/>
    <n v="3575"/>
    <x v="2"/>
    <s v="WIJAYA SIDOMUKTI-SUKOHARJO"/>
    <s v="PCA-IM47"/>
    <s v="PENSIL CASE 6A-26"/>
    <s v="ADA"/>
    <s v="12"/>
    <s v="PCS"/>
    <s v="18750"/>
    <s v=""/>
    <s v=""/>
    <x v="3"/>
    <s v=""/>
    <x v="1"/>
    <s v=""/>
    <m/>
    <n v="18750"/>
    <n v="225000"/>
    <s v="G3575"/>
    <n v="0"/>
    <e v="#N/A"/>
    <x v="493"/>
    <x v="493"/>
    <m/>
  </r>
  <r>
    <n v="552"/>
    <n v="616"/>
    <n v="2287"/>
    <n v="18750"/>
    <s v="G"/>
    <s v="G"/>
    <s v=""/>
    <s v=""/>
    <n v="12"/>
    <n v="3575"/>
    <x v="2"/>
    <s v="WIJAYA SIDOMUKTI-SUKOHARJO"/>
    <s v="PCA-IM46"/>
    <s v="PENSIL CASE 6A-25"/>
    <s v="ADA"/>
    <s v="12"/>
    <s v="PCS"/>
    <s v="18750"/>
    <s v=""/>
    <s v=""/>
    <x v="3"/>
    <s v=""/>
    <x v="1"/>
    <s v=""/>
    <m/>
    <n v="18750"/>
    <n v="225000"/>
    <s v="G3575"/>
    <n v="0"/>
    <e v="#N/A"/>
    <x v="494"/>
    <x v="494"/>
    <m/>
  </r>
  <r>
    <n v="553"/>
    <n v="616"/>
    <n v="2864"/>
    <n v="100000"/>
    <s v="G"/>
    <s v="G"/>
    <s v=""/>
    <s v=""/>
    <n v="1"/>
    <n v="3575"/>
    <x v="2"/>
    <s v="WIJAYA SIDOMUKTI-SUKOHARJO"/>
    <s v="TAS-IM36"/>
    <s v="TAS GB-M WARNA-WARNI"/>
    <s v="ADA"/>
    <s v="1"/>
    <s v="LSN"/>
    <s v="100000"/>
    <s v=""/>
    <s v=""/>
    <x v="3"/>
    <s v=""/>
    <x v="1"/>
    <s v=""/>
    <m/>
    <n v="100000"/>
    <n v="100000"/>
    <s v="G3575"/>
    <n v="0"/>
    <e v="#N/A"/>
    <x v="495"/>
    <x v="495"/>
    <m/>
  </r>
  <r>
    <n v="554"/>
    <n v="629"/>
    <n v="2864"/>
    <n v="100000"/>
    <s v="G"/>
    <s v="G"/>
    <s v=""/>
    <s v=""/>
    <n v="1"/>
    <n v="3576"/>
    <x v="2"/>
    <s v="WIJAYA SIDOMUKTI-SUKOHARJO"/>
    <s v="TAS-IM36"/>
    <s v="TAS GB-M WARNA-WARNI"/>
    <s v="ADA"/>
    <s v="1"/>
    <s v="LSN"/>
    <s v="100000"/>
    <s v=""/>
    <s v=""/>
    <x v="3"/>
    <s v=""/>
    <x v="1"/>
    <s v=""/>
    <m/>
    <n v="100000"/>
    <n v="100000"/>
    <s v="G3576"/>
    <n v="0"/>
    <e v="#N/A"/>
    <x v="495"/>
    <x v="495"/>
    <m/>
  </r>
  <r>
    <n v="555"/>
    <n v="629"/>
    <n v="2864"/>
    <n v="100000"/>
    <s v="G"/>
    <s v="G"/>
    <s v=""/>
    <s v=""/>
    <n v="1"/>
    <n v="3576"/>
    <x v="2"/>
    <s v="WIJAYA SIDOMUKTI-SUKOHARJO"/>
    <s v="TAS-IM36"/>
    <s v="TAS GB-M WARNA-WARNI"/>
    <s v="ADA"/>
    <s v="1"/>
    <s v="LSN"/>
    <s v="100000"/>
    <s v=""/>
    <s v=""/>
    <x v="3"/>
    <s v=""/>
    <x v="1"/>
    <s v=""/>
    <m/>
    <n v="100000"/>
    <n v="100000"/>
    <s v="G3576"/>
    <n v="0"/>
    <e v="#N/A"/>
    <x v="495"/>
    <x v="495"/>
    <m/>
  </r>
  <r>
    <n v="556"/>
    <n v="629"/>
    <n v="2864"/>
    <n v="100000"/>
    <s v="G"/>
    <s v="G"/>
    <s v=""/>
    <s v=""/>
    <n v="1"/>
    <n v="3576"/>
    <x v="2"/>
    <s v="WIJAYA SIDOMUKTI-SUKOHARJO"/>
    <s v="TAS-IM36"/>
    <s v="TAS GB-M WARNA-WARNI"/>
    <s v="ADA"/>
    <s v="1"/>
    <s v="LSN"/>
    <s v="100000"/>
    <s v=""/>
    <s v=""/>
    <x v="3"/>
    <s v=""/>
    <x v="1"/>
    <s v=""/>
    <m/>
    <n v="100000"/>
    <n v="100000"/>
    <s v="G3576"/>
    <n v="0"/>
    <e v="#N/A"/>
    <x v="495"/>
    <x v="495"/>
    <m/>
  </r>
  <r>
    <n v="557"/>
    <n v="629"/>
    <n v="2864"/>
    <n v="100000"/>
    <s v="G"/>
    <s v="G"/>
    <s v=""/>
    <s v=""/>
    <n v="1"/>
    <n v="3576"/>
    <x v="2"/>
    <s v="WIJAYA SIDOMUKTI-SUKOHARJO"/>
    <s v="TAS-IM36"/>
    <s v="TAS GB-M WARNA-WARNI"/>
    <s v="ADA"/>
    <s v="1"/>
    <s v="LSN"/>
    <s v="100000"/>
    <s v=""/>
    <s v=""/>
    <x v="3"/>
    <s v=""/>
    <x v="1"/>
    <s v=""/>
    <m/>
    <n v="100000"/>
    <n v="100000"/>
    <s v="G3576"/>
    <n v="0"/>
    <e v="#N/A"/>
    <x v="495"/>
    <x v="495"/>
    <m/>
  </r>
  <r>
    <n v="558"/>
    <n v="629"/>
    <n v="2864"/>
    <n v="100000"/>
    <s v="G"/>
    <s v="G"/>
    <s v=""/>
    <s v=""/>
    <n v="1"/>
    <n v="3576"/>
    <x v="2"/>
    <s v="WIJAYA SIDOMUKTI-SUKOHARJO"/>
    <s v="TAS-IM36"/>
    <s v="TAS GB-M WARNA-WARNI"/>
    <s v="ADA"/>
    <s v="1"/>
    <s v="LSN"/>
    <s v="100000"/>
    <s v=""/>
    <s v=""/>
    <x v="3"/>
    <s v=""/>
    <x v="1"/>
    <s v=""/>
    <m/>
    <n v="100000"/>
    <n v="100000"/>
    <s v="G3576"/>
    <n v="0"/>
    <e v="#N/A"/>
    <x v="495"/>
    <x v="495"/>
    <m/>
  </r>
  <r>
    <n v="559"/>
    <n v="629"/>
    <n v="2864"/>
    <n v="100000"/>
    <s v="G"/>
    <s v="G"/>
    <s v=""/>
    <s v=""/>
    <n v="1"/>
    <n v="3576"/>
    <x v="2"/>
    <s v="WIJAYA SIDOMUKTI-SUKOHARJO"/>
    <s v="TAS-IM36"/>
    <s v="TAS GB-M WARNA-WARNI"/>
    <s v="ADA"/>
    <s v="1"/>
    <s v="LSN"/>
    <s v="100000"/>
    <s v=""/>
    <s v=""/>
    <x v="3"/>
    <s v=""/>
    <x v="1"/>
    <s v=""/>
    <m/>
    <n v="100000"/>
    <n v="100000"/>
    <s v="G3576"/>
    <n v="0"/>
    <e v="#N/A"/>
    <x v="495"/>
    <x v="495"/>
    <m/>
  </r>
  <r>
    <n v="560"/>
    <n v="629"/>
    <n v="2864"/>
    <n v="100000"/>
    <s v="G"/>
    <s v="G"/>
    <s v=""/>
    <s v=""/>
    <n v="1"/>
    <n v="3576"/>
    <x v="2"/>
    <s v="WIJAYA SIDOMUKTI-SUKOHARJO"/>
    <s v="TAS-IM36"/>
    <s v="TAS GB-M WARNA-WARNI"/>
    <s v="ADA"/>
    <s v="1"/>
    <s v="LSN"/>
    <s v="100000"/>
    <s v=""/>
    <s v=""/>
    <x v="3"/>
    <s v=""/>
    <x v="1"/>
    <s v=""/>
    <m/>
    <n v="100000"/>
    <n v="100000"/>
    <s v="G3576"/>
    <n v="0"/>
    <e v="#N/A"/>
    <x v="495"/>
    <x v="495"/>
    <m/>
  </r>
  <r>
    <n v="561"/>
    <n v="629"/>
    <n v="2864"/>
    <n v="100000"/>
    <s v="G"/>
    <s v="G"/>
    <s v=""/>
    <s v=""/>
    <n v="1"/>
    <n v="3576"/>
    <x v="2"/>
    <s v="WIJAYA SIDOMUKTI-SUKOHARJO"/>
    <s v="TAS-IM36"/>
    <s v="TAS GB-M WARNA-WARNI"/>
    <s v="ADA"/>
    <s v="1"/>
    <s v="LSN"/>
    <s v="100000"/>
    <s v=""/>
    <s v=""/>
    <x v="3"/>
    <s v=""/>
    <x v="1"/>
    <s v=""/>
    <m/>
    <n v="100000"/>
    <n v="100000"/>
    <s v="G3576"/>
    <n v="0"/>
    <e v="#N/A"/>
    <x v="495"/>
    <x v="495"/>
    <m/>
  </r>
  <r>
    <n v="562"/>
    <n v="629"/>
    <n v="2864"/>
    <n v="100000"/>
    <s v="G"/>
    <s v="G"/>
    <s v=""/>
    <s v=""/>
    <n v="1"/>
    <n v="3576"/>
    <x v="2"/>
    <s v="WIJAYA SIDOMUKTI-SUKOHARJO"/>
    <s v="TAS-IM36"/>
    <s v="TAS GB-M WARNA-WARNI"/>
    <s v="ADA"/>
    <s v="1"/>
    <s v="LSN"/>
    <s v="100000"/>
    <s v=""/>
    <s v=""/>
    <x v="3"/>
    <s v=""/>
    <x v="1"/>
    <s v=""/>
    <m/>
    <n v="100000"/>
    <n v="100000"/>
    <s v="G3576"/>
    <n v="0"/>
    <e v="#N/A"/>
    <x v="495"/>
    <x v="495"/>
    <m/>
  </r>
  <r>
    <n v="563"/>
    <n v="629"/>
    <n v="2864"/>
    <n v="100000"/>
    <s v="G"/>
    <s v="G"/>
    <s v=""/>
    <s v=""/>
    <n v="1"/>
    <n v="3576"/>
    <x v="2"/>
    <s v="WIJAYA SIDOMUKTI-SUKOHARJO"/>
    <s v="TAS-IM36"/>
    <s v="TAS GB-M WARNA-WARNI"/>
    <s v="ADA"/>
    <s v="1"/>
    <s v="LSN"/>
    <s v="100000"/>
    <s v=""/>
    <s v=""/>
    <x v="3"/>
    <s v=""/>
    <x v="1"/>
    <s v=""/>
    <m/>
    <n v="100000"/>
    <n v="100000"/>
    <s v="G3576"/>
    <n v="0"/>
    <e v="#N/A"/>
    <x v="495"/>
    <x v="495"/>
    <m/>
  </r>
  <r>
    <n v="564"/>
    <n v="629"/>
    <n v="2862"/>
    <n v="60000"/>
    <s v="G"/>
    <s v="G"/>
    <s v=""/>
    <s v=""/>
    <n v="1"/>
    <n v="3576"/>
    <x v="2"/>
    <s v="WIJAYA SIDOMUKTI-SUKOHARJO"/>
    <s v="TAS-IM39"/>
    <s v="TAS GB-S WARNA-WARNI"/>
    <s v="ADA"/>
    <s v="1"/>
    <s v="LSN"/>
    <s v="60000"/>
    <s v=""/>
    <s v=""/>
    <x v="3"/>
    <s v=""/>
    <x v="1"/>
    <s v=""/>
    <m/>
    <n v="60000"/>
    <n v="60000"/>
    <s v="G3576"/>
    <n v="0"/>
    <e v="#N/A"/>
    <x v="496"/>
    <x v="496"/>
    <m/>
  </r>
  <r>
    <n v="565"/>
    <n v="629"/>
    <n v="2862"/>
    <n v="60000"/>
    <s v="G"/>
    <s v="G"/>
    <s v=""/>
    <s v=""/>
    <n v="1"/>
    <n v="3576"/>
    <x v="2"/>
    <s v="WIJAYA SIDOMUKTI-SUKOHARJO"/>
    <s v="TAS-IM39"/>
    <s v="TAS GB-S WARNA-WARNI"/>
    <s v="ADA"/>
    <s v="1"/>
    <s v="LSN"/>
    <s v="60000"/>
    <s v=""/>
    <s v=""/>
    <x v="3"/>
    <s v=""/>
    <x v="1"/>
    <s v=""/>
    <m/>
    <n v="60000"/>
    <n v="60000"/>
    <s v="G3576"/>
    <n v="0"/>
    <e v="#N/A"/>
    <x v="496"/>
    <x v="496"/>
    <m/>
  </r>
  <r>
    <n v="566"/>
    <n v="629"/>
    <n v="2862"/>
    <n v="60000"/>
    <s v="G"/>
    <s v="G"/>
    <s v=""/>
    <s v=""/>
    <n v="1"/>
    <n v="3576"/>
    <x v="2"/>
    <s v="WIJAYA SIDOMUKTI-SUKOHARJO"/>
    <s v="TAS-IM39"/>
    <s v="TAS GB-S WARNA-WARNI"/>
    <s v="ADA"/>
    <s v="1"/>
    <s v="LSN"/>
    <s v="60000"/>
    <s v=""/>
    <s v=""/>
    <x v="3"/>
    <s v=""/>
    <x v="1"/>
    <s v=""/>
    <m/>
    <n v="60000"/>
    <n v="60000"/>
    <s v="G3576"/>
    <n v="0"/>
    <e v="#N/A"/>
    <x v="496"/>
    <x v="496"/>
    <m/>
  </r>
  <r>
    <n v="567"/>
    <n v="629"/>
    <n v="2862"/>
    <n v="60000"/>
    <s v="G"/>
    <s v="G"/>
    <s v=""/>
    <s v=""/>
    <n v="1"/>
    <n v="3576"/>
    <x v="2"/>
    <s v="WIJAYA SIDOMUKTI-SUKOHARJO"/>
    <s v="TAS-IM39"/>
    <s v="TAS GB-S WARNA-WARNI"/>
    <s v="ADA"/>
    <s v="1"/>
    <s v="LSN"/>
    <s v="60000"/>
    <s v=""/>
    <s v=""/>
    <x v="3"/>
    <s v=""/>
    <x v="1"/>
    <s v=""/>
    <m/>
    <n v="60000"/>
    <n v="60000"/>
    <s v="G3576"/>
    <n v="0"/>
    <e v="#N/A"/>
    <x v="496"/>
    <x v="496"/>
    <m/>
  </r>
  <r>
    <n v="568"/>
    <n v="629"/>
    <n v="2862"/>
    <n v="60000"/>
    <s v="G"/>
    <s v="G"/>
    <s v=""/>
    <s v=""/>
    <n v="1"/>
    <n v="3576"/>
    <x v="2"/>
    <s v="WIJAYA SIDOMUKTI-SUKOHARJO"/>
    <s v="TAS-IM39"/>
    <s v="TAS GB-S WARNA-WARNI"/>
    <s v="ADA"/>
    <s v="1"/>
    <s v="LSN"/>
    <s v="60000"/>
    <s v=""/>
    <s v=""/>
    <x v="3"/>
    <s v=""/>
    <x v="1"/>
    <s v=""/>
    <m/>
    <n v="60000"/>
    <n v="60000"/>
    <s v="G3576"/>
    <n v="0"/>
    <e v="#N/A"/>
    <x v="496"/>
    <x v="496"/>
    <m/>
  </r>
  <r>
    <n v="569"/>
    <n v="629"/>
    <n v="2862"/>
    <n v="60000"/>
    <s v="G"/>
    <s v="G"/>
    <s v=""/>
    <s v=""/>
    <n v="1"/>
    <n v="3576"/>
    <x v="2"/>
    <s v="WIJAYA SIDOMUKTI-SUKOHARJO"/>
    <s v="TAS-IM39"/>
    <s v="TAS GB-S WARNA-WARNI"/>
    <s v="ADA"/>
    <s v="1"/>
    <s v="LSN"/>
    <s v="60000"/>
    <s v=""/>
    <s v=""/>
    <x v="3"/>
    <s v=""/>
    <x v="1"/>
    <s v=""/>
    <m/>
    <n v="60000"/>
    <n v="60000"/>
    <s v="G3576"/>
    <n v="0"/>
    <e v="#N/A"/>
    <x v="496"/>
    <x v="496"/>
    <m/>
  </r>
  <r>
    <n v="570"/>
    <n v="646"/>
    <n v="2862"/>
    <n v="60000"/>
    <s v="G"/>
    <s v="G"/>
    <s v=""/>
    <s v=""/>
    <n v="1"/>
    <n v="3577"/>
    <x v="2"/>
    <s v="WIJAYA SIDOMUKTI-SUKOHARJO"/>
    <s v="TAS-IM39"/>
    <s v="TAS GB-S WARNA-WARNI"/>
    <s v="ADA"/>
    <s v="1"/>
    <s v="LSN"/>
    <s v="60000"/>
    <s v=""/>
    <s v=""/>
    <x v="3"/>
    <s v=""/>
    <x v="1"/>
    <s v=""/>
    <m/>
    <n v="60000"/>
    <n v="60000"/>
    <s v="G3577"/>
    <n v="0"/>
    <e v="#N/A"/>
    <x v="496"/>
    <x v="496"/>
    <m/>
  </r>
  <r>
    <n v="571"/>
    <n v="646"/>
    <n v="2862"/>
    <n v="60000"/>
    <s v="G"/>
    <s v="G"/>
    <s v=""/>
    <s v=""/>
    <n v="1"/>
    <n v="3577"/>
    <x v="2"/>
    <s v="WIJAYA SIDOMUKTI-SUKOHARJO"/>
    <s v="TAS-IM39"/>
    <s v="TAS GB-S WARNA-WARNI"/>
    <s v="ADA"/>
    <s v="1"/>
    <s v="LSN"/>
    <s v="60000"/>
    <s v=""/>
    <s v=""/>
    <x v="3"/>
    <s v=""/>
    <x v="1"/>
    <s v=""/>
    <m/>
    <n v="60000"/>
    <n v="60000"/>
    <s v="G3577"/>
    <n v="0"/>
    <e v="#N/A"/>
    <x v="496"/>
    <x v="496"/>
    <m/>
  </r>
  <r>
    <n v="572"/>
    <n v="646"/>
    <n v="2862"/>
    <n v="60000"/>
    <s v="G"/>
    <s v="G"/>
    <s v=""/>
    <s v=""/>
    <n v="1"/>
    <n v="3577"/>
    <x v="2"/>
    <s v="WIJAYA SIDOMUKTI-SUKOHARJO"/>
    <s v="TAS-IM39"/>
    <s v="TAS GB-S WARNA-WARNI"/>
    <s v="ADA"/>
    <s v="1"/>
    <s v="LSN"/>
    <s v="60000"/>
    <s v=""/>
    <s v=""/>
    <x v="3"/>
    <s v=""/>
    <x v="1"/>
    <s v=""/>
    <m/>
    <n v="60000"/>
    <n v="60000"/>
    <s v="G3577"/>
    <n v="0"/>
    <e v="#N/A"/>
    <x v="496"/>
    <x v="496"/>
    <m/>
  </r>
  <r>
    <n v="573"/>
    <n v="646"/>
    <n v="2862"/>
    <n v="60000"/>
    <s v="G"/>
    <s v="G"/>
    <s v=""/>
    <s v=""/>
    <n v="1"/>
    <n v="3577"/>
    <x v="2"/>
    <s v="WIJAYA SIDOMUKTI-SUKOHARJO"/>
    <s v="TAS-IM39"/>
    <s v="TAS GB-S WARNA-WARNI"/>
    <s v="ADA"/>
    <s v="1"/>
    <s v="LSN"/>
    <s v="60000"/>
    <s v=""/>
    <s v=""/>
    <x v="3"/>
    <s v=""/>
    <x v="1"/>
    <s v=""/>
    <m/>
    <n v="60000"/>
    <n v="60000"/>
    <s v="G3577"/>
    <n v="0"/>
    <e v="#N/A"/>
    <x v="496"/>
    <x v="496"/>
    <m/>
  </r>
  <r>
    <n v="574"/>
    <n v="646"/>
    <n v="2862"/>
    <n v="60000"/>
    <s v="G"/>
    <s v="G"/>
    <s v=""/>
    <s v=""/>
    <n v="1"/>
    <n v="3577"/>
    <x v="2"/>
    <s v="WIJAYA SIDOMUKTI-SUKOHARJO"/>
    <s v="TAS-IM39"/>
    <s v="TAS GB-S WARNA-WARNI"/>
    <s v="ADA"/>
    <s v="1"/>
    <s v="LSN"/>
    <s v="60000"/>
    <s v=""/>
    <s v=""/>
    <x v="3"/>
    <s v=""/>
    <x v="1"/>
    <s v=""/>
    <m/>
    <n v="60000"/>
    <n v="60000"/>
    <s v="G3577"/>
    <n v="0"/>
    <e v="#N/A"/>
    <x v="496"/>
    <x v="496"/>
    <m/>
  </r>
  <r>
    <n v="575"/>
    <n v="646"/>
    <n v="2862"/>
    <n v="60000"/>
    <s v="G"/>
    <s v="G"/>
    <s v=""/>
    <s v=""/>
    <n v="1"/>
    <n v="3577"/>
    <x v="2"/>
    <s v="WIJAYA SIDOMUKTI-SUKOHARJO"/>
    <s v="TAS-IM39"/>
    <s v="TAS GB-S WARNA-WARNI"/>
    <s v="ADA"/>
    <s v="1"/>
    <s v="LSN"/>
    <s v="60000"/>
    <s v=""/>
    <s v=""/>
    <x v="3"/>
    <s v=""/>
    <x v="1"/>
    <s v=""/>
    <m/>
    <n v="60000"/>
    <n v="60000"/>
    <s v="G3577"/>
    <n v="0"/>
    <e v="#N/A"/>
    <x v="496"/>
    <x v="496"/>
    <m/>
  </r>
  <r>
    <n v="576"/>
    <n v="646"/>
    <n v="2862"/>
    <n v="60000"/>
    <s v="G"/>
    <s v="G"/>
    <s v=""/>
    <s v=""/>
    <n v="1"/>
    <n v="3577"/>
    <x v="2"/>
    <s v="WIJAYA SIDOMUKTI-SUKOHARJO"/>
    <s v="TAS-IM39"/>
    <s v="TAS GB-S WARNA-WARNI"/>
    <s v="ADA"/>
    <s v="1"/>
    <s v="LSN"/>
    <s v="60000"/>
    <s v=""/>
    <s v=""/>
    <x v="3"/>
    <s v=""/>
    <x v="1"/>
    <s v=""/>
    <m/>
    <n v="60000"/>
    <n v="60000"/>
    <s v="G3577"/>
    <n v="0"/>
    <e v="#N/A"/>
    <x v="496"/>
    <x v="496"/>
    <m/>
  </r>
  <r>
    <n v="577"/>
    <n v="654"/>
    <n v="2742"/>
    <n v="22500"/>
    <s v="G"/>
    <s v="G"/>
    <s v=""/>
    <s v=""/>
    <n v="3"/>
    <n v="3530"/>
    <x v="2"/>
    <s v="SISWA CEMERLANG-KLATEN"/>
    <s v="STB-VO4"/>
    <s v="STABILLO VTRO HL-1204 NEON"/>
    <s v="ADA"/>
    <s v="3"/>
    <s v="LSN"/>
    <s v="22500"/>
    <s v=""/>
    <s v=""/>
    <x v="4"/>
    <d v="2024-08-29T00:00:00"/>
    <x v="1"/>
    <s v=""/>
    <m/>
    <n v="22500"/>
    <n v="67500"/>
    <s v="G3530"/>
    <n v="0"/>
    <e v="#N/A"/>
    <x v="497"/>
    <x v="497"/>
    <m/>
  </r>
  <r>
    <n v="578"/>
    <n v="654"/>
    <n v="2640"/>
    <n v="10416.666666666666"/>
    <s v="G"/>
    <s v="G"/>
    <s v=""/>
    <s v=""/>
    <n v="12"/>
    <n v="3530"/>
    <x v="2"/>
    <s v="SISWA CEMERLANG-KLATEN"/>
    <s v="PUN-IM2"/>
    <s v="PUNCH 3011"/>
    <s v="ADA"/>
    <s v="12"/>
    <s v="PCS"/>
    <s v="10416.6666666667"/>
    <s v=""/>
    <s v=""/>
    <x v="4"/>
    <d v="2024-08-29T00:00:00"/>
    <x v="1"/>
    <s v=""/>
    <m/>
    <n v="10416.666666666666"/>
    <n v="125000"/>
    <s v="G3530"/>
    <n v="0"/>
    <e v="#N/A"/>
    <x v="498"/>
    <x v="498"/>
    <m/>
  </r>
  <r>
    <n v="579"/>
    <n v="654"/>
    <n v="569"/>
    <n v="90000"/>
    <s v="G"/>
    <s v="G"/>
    <s v=""/>
    <s v=""/>
    <n v="3"/>
    <n v="3530"/>
    <x v="2"/>
    <s v="SISWA CEMERLANG-KLATEN"/>
    <s v="BOL-IM216"/>
    <s v="BP GEL MD-257 GURITA (36)"/>
    <s v="ADA"/>
    <s v="3"/>
    <s v="LSN"/>
    <s v="90000"/>
    <s v=""/>
    <s v=""/>
    <x v="4"/>
    <d v="2024-08-29T00:00:00"/>
    <x v="1"/>
    <s v=""/>
    <m/>
    <n v="90000"/>
    <n v="270000"/>
    <s v="G3530"/>
    <n v="0"/>
    <e v="#N/A"/>
    <x v="499"/>
    <x v="499"/>
    <m/>
  </r>
  <r>
    <n v="580"/>
    <n v="654"/>
    <n v="2539"/>
    <n v="11666.666666666666"/>
    <s v="G"/>
    <s v="G"/>
    <s v=""/>
    <s v=""/>
    <n v="36"/>
    <n v="3530"/>
    <x v="2"/>
    <s v="SISWA CEMERLANG-KLATEN"/>
    <s v="PEN-IM37"/>
    <s v="PENSIL 8891-12"/>
    <s v="ADA"/>
    <s v="36"/>
    <s v="PCS"/>
    <s v="11666.6666666667"/>
    <s v=""/>
    <s v=""/>
    <x v="4"/>
    <d v="2024-08-29T00:00:00"/>
    <x v="1"/>
    <s v=""/>
    <m/>
    <n v="11666.666666666666"/>
    <n v="420000"/>
    <s v="G3530"/>
    <n v="0"/>
    <e v="#N/A"/>
    <x v="500"/>
    <x v="500"/>
    <m/>
  </r>
  <r>
    <n v="581"/>
    <n v="654"/>
    <n v="2633"/>
    <n v="14583.333333333334"/>
    <s v="G"/>
    <s v="G"/>
    <s v=""/>
    <s v=""/>
    <n v="36"/>
    <n v="3530"/>
    <x v="2"/>
    <s v="SISWA CEMERLANG-KLATEN"/>
    <s v="POS-IM18"/>
    <s v="POST IT WALITO WLT-8890A"/>
    <s v="ADA"/>
    <s v="36"/>
    <s v="PCS"/>
    <s v="14583.3333333333"/>
    <s v=""/>
    <s v=""/>
    <x v="4"/>
    <d v="2024-08-29T00:00:00"/>
    <x v="1"/>
    <s v=""/>
    <m/>
    <n v="14583.333333333334"/>
    <n v="525000"/>
    <s v="G3530"/>
    <n v="0"/>
    <e v="#N/A"/>
    <x v="501"/>
    <x v="501"/>
    <m/>
  </r>
  <r>
    <n v="582"/>
    <n v="654"/>
    <n v="2564"/>
    <n v="106000"/>
    <s v="G"/>
    <s v="G"/>
    <s v=""/>
    <s v=""/>
    <n v="1"/>
    <n v="3530"/>
    <x v="2"/>
    <s v="SISWA CEMERLANG-KLATEN"/>
    <s v="PEN-KY62"/>
    <s v="PENSIL 2B KAYAGI KY-PF 3058"/>
    <s v="ADA"/>
    <s v="1"/>
    <s v="GRS"/>
    <s v="106000"/>
    <s v=""/>
    <s v=""/>
    <x v="4"/>
    <d v="2024-08-29T00:00:00"/>
    <x v="1"/>
    <s v=""/>
    <m/>
    <n v="106000"/>
    <n v="106000"/>
    <s v="G3530"/>
    <n v="0"/>
    <e v="#N/A"/>
    <x v="502"/>
    <x v="502"/>
    <m/>
  </r>
  <r>
    <n v="583"/>
    <n v="654"/>
    <n v="846"/>
    <n v="14500"/>
    <s v="G"/>
    <s v="G"/>
    <s v=""/>
    <s v=""/>
    <n v="24"/>
    <n v="3530"/>
    <x v="2"/>
    <s v="SISWA CEMERLANG-KLATEN"/>
    <s v="CAT-VO26"/>
    <s v="WATER COLOUR V-TRO"/>
    <s v="ADA"/>
    <s v="24"/>
    <s v="PCS"/>
    <s v="14500"/>
    <s v=""/>
    <s v=""/>
    <x v="4"/>
    <d v="2024-08-29T00:00:00"/>
    <x v="1"/>
    <s v=""/>
    <m/>
    <n v="14500"/>
    <n v="348000"/>
    <s v="G3530"/>
    <n v="0"/>
    <e v="#N/A"/>
    <x v="503"/>
    <x v="503"/>
    <m/>
  </r>
  <r>
    <n v="584"/>
    <n v="654"/>
    <n v="3277"/>
    <n v="110000"/>
    <s v="G"/>
    <s v="G"/>
    <s v=""/>
    <s v=""/>
    <n v="2"/>
    <n v="3530"/>
    <x v="2"/>
    <s v="SISWA CEMERLANG-KLATEN"/>
    <s v="TIP-IM60"/>
    <s v="TIPEX KERTAS NO. 8587"/>
    <s v="ADA"/>
    <s v="2"/>
    <s v="LSN"/>
    <s v="110000"/>
    <s v=""/>
    <s v=""/>
    <x v="4"/>
    <d v="2024-08-29T00:00:00"/>
    <x v="1"/>
    <s v=""/>
    <m/>
    <n v="110000"/>
    <n v="220000"/>
    <s v="G3530"/>
    <n v="0"/>
    <e v="#N/A"/>
    <x v="504"/>
    <x v="504"/>
    <m/>
  </r>
  <r>
    <n v="585"/>
    <n v="654"/>
    <n v="3276"/>
    <n v="110000"/>
    <s v="G"/>
    <s v="G"/>
    <s v=""/>
    <s v=""/>
    <n v="2"/>
    <n v="3530"/>
    <x v="2"/>
    <s v="SISWA CEMERLANG-KLATEN"/>
    <s v="TIP-IM59"/>
    <s v="TIPEX KERTAS NO. 8575"/>
    <s v="ADA"/>
    <s v="2"/>
    <s v="LSN"/>
    <s v="110000"/>
    <s v=""/>
    <s v=""/>
    <x v="4"/>
    <d v="2024-08-29T00:00:00"/>
    <x v="1"/>
    <s v=""/>
    <m/>
    <n v="110000"/>
    <n v="220000"/>
    <s v="G3530"/>
    <n v="0"/>
    <e v="#N/A"/>
    <x v="505"/>
    <x v="505"/>
    <m/>
  </r>
  <r>
    <n v="586"/>
    <n v="654"/>
    <n v="3278"/>
    <n v="110000"/>
    <s v="G"/>
    <s v="G"/>
    <s v=""/>
    <s v=""/>
    <n v="2"/>
    <n v="3530"/>
    <x v="2"/>
    <s v="SISWA CEMERLANG-KLATEN"/>
    <s v="TIP-IM61"/>
    <s v="TIPEX KERTAS NO. 8588"/>
    <s v="ADA"/>
    <s v="2"/>
    <s v="LSN"/>
    <s v="110000"/>
    <s v=""/>
    <s v=""/>
    <x v="4"/>
    <d v="2024-08-29T00:00:00"/>
    <x v="1"/>
    <s v=""/>
    <m/>
    <n v="110000"/>
    <n v="220000"/>
    <s v="G3530"/>
    <n v="0"/>
    <e v="#N/A"/>
    <x v="506"/>
    <x v="506"/>
    <m/>
  </r>
  <r>
    <n v="587"/>
    <n v="654"/>
    <n v="3274"/>
    <n v="110000"/>
    <s v="G"/>
    <s v="G"/>
    <s v=""/>
    <s v=""/>
    <n v="2"/>
    <n v="3530"/>
    <x v="2"/>
    <s v="SISWA CEMERLANG-KLATEN"/>
    <s v="TIP-IM57"/>
    <s v="TIPEX KERTAS NO. 8545"/>
    <s v="ADA"/>
    <s v="2"/>
    <s v="LSN"/>
    <s v="110000"/>
    <s v=""/>
    <s v=""/>
    <x v="4"/>
    <d v="2024-08-29T00:00:00"/>
    <x v="1"/>
    <s v=""/>
    <m/>
    <n v="110000"/>
    <n v="220000"/>
    <s v="G3530"/>
    <n v="0"/>
    <e v="#N/A"/>
    <x v="507"/>
    <x v="507"/>
    <m/>
  </r>
  <r>
    <n v="588"/>
    <n v="654"/>
    <n v="3273"/>
    <n v="110000"/>
    <s v="G"/>
    <s v="G"/>
    <s v=""/>
    <s v=""/>
    <n v="2"/>
    <n v="3530"/>
    <x v="2"/>
    <s v="SISWA CEMERLANG-KLATEN"/>
    <s v="TIP-IM56"/>
    <s v="TIPEX KERTAS NO. 8542"/>
    <s v="ADA"/>
    <s v="2"/>
    <s v="LSN"/>
    <s v="110000"/>
    <s v=""/>
    <s v=""/>
    <x v="4"/>
    <d v="2024-08-29T00:00:00"/>
    <x v="1"/>
    <s v=""/>
    <m/>
    <n v="110000"/>
    <n v="220000"/>
    <s v="G3530"/>
    <n v="0"/>
    <e v="#N/A"/>
    <x v="508"/>
    <x v="508"/>
    <m/>
  </r>
  <r>
    <n v="589"/>
    <n v="654"/>
    <n v="3283"/>
    <n v="45000"/>
    <s v="G"/>
    <s v="G"/>
    <s v=""/>
    <s v=""/>
    <n v="2"/>
    <n v="3530"/>
    <x v="2"/>
    <s v="SISWA CEMERLANG-KLATEN"/>
    <s v="TIP-IM66"/>
    <s v="TIPEX KERTAS NO. 9425"/>
    <s v="ADA"/>
    <s v="2"/>
    <s v="LSN"/>
    <s v="45000"/>
    <s v=""/>
    <s v=""/>
    <x v="4"/>
    <d v="2024-08-29T00:00:00"/>
    <x v="1"/>
    <s v=""/>
    <m/>
    <n v="45000"/>
    <n v="90000"/>
    <s v="G3530"/>
    <n v="0"/>
    <e v="#N/A"/>
    <x v="509"/>
    <x v="509"/>
    <m/>
  </r>
  <r>
    <n v="590"/>
    <n v="654"/>
    <s v=""/>
    <n v="26500"/>
    <s v="G"/>
    <s v="G"/>
    <s v=""/>
    <s v=""/>
    <n v="4"/>
    <n v="3530"/>
    <x v="2"/>
    <s v="SISWA CEMERLANG-KLATEN"/>
    <s v=""/>
    <s v="TIPEX MINI 0888"/>
    <s v="TIDAK ADA"/>
    <s v="4"/>
    <s v="LSN"/>
    <s v="26500"/>
    <s v=""/>
    <s v=""/>
    <x v="4"/>
    <d v="2024-08-29T00:00:00"/>
    <x v="1"/>
    <s v=""/>
    <m/>
    <n v="26500"/>
    <n v="106000"/>
    <s v="G3530"/>
    <n v="0"/>
    <e v="#N/A"/>
    <x v="510"/>
    <x v="510"/>
    <m/>
  </r>
  <r>
    <n v="591"/>
    <n v="654"/>
    <n v="468"/>
    <n v="216000"/>
    <s v="G"/>
    <s v="G"/>
    <s v=""/>
    <s v=""/>
    <n v="1"/>
    <n v="3530"/>
    <x v="2"/>
    <s v="SISWA CEMERLANG-KLATEN"/>
    <s v="BOL-NB111"/>
    <s v="BP 1006 10W KUROMI (36)"/>
    <s v="ADA"/>
    <s v="1"/>
    <s v="BOX"/>
    <s v="216000"/>
    <s v=""/>
    <s v=""/>
    <x v="4"/>
    <d v="2024-08-29T00:00:00"/>
    <x v="1"/>
    <s v=""/>
    <m/>
    <n v="216000"/>
    <n v="216000"/>
    <s v="G3530"/>
    <n v="0"/>
    <e v="#N/A"/>
    <x v="511"/>
    <x v="511"/>
    <m/>
  </r>
  <r>
    <n v="592"/>
    <n v="654"/>
    <n v="467"/>
    <n v="216000"/>
    <s v="G"/>
    <s v="G"/>
    <s v=""/>
    <s v=""/>
    <n v="1"/>
    <n v="3530"/>
    <x v="2"/>
    <s v="SISWA CEMERLANG-KLATEN"/>
    <s v="BOL-NB110"/>
    <s v="BP 1001 10W TOPPER AVENGERS (36)"/>
    <s v="ADA"/>
    <s v="1"/>
    <s v="BOX"/>
    <s v="216000"/>
    <s v=""/>
    <s v=""/>
    <x v="4"/>
    <d v="2024-08-29T00:00:00"/>
    <x v="1"/>
    <s v=""/>
    <m/>
    <n v="216000"/>
    <n v="216000"/>
    <s v="G3530"/>
    <n v="0"/>
    <e v="#N/A"/>
    <x v="512"/>
    <x v="512"/>
    <m/>
  </r>
  <r>
    <n v="593"/>
    <n v="671"/>
    <n v="3223"/>
    <n v="53000"/>
    <s v="G"/>
    <s v="G"/>
    <s v=""/>
    <s v=""/>
    <n v="2"/>
    <n v="3531"/>
    <x v="2"/>
    <s v="SISWA CEMERLANG-KLATEN"/>
    <s v="TIP-IM6"/>
    <s v="TIPEX KERTAS NO.5039"/>
    <s v="ADA"/>
    <s v="2"/>
    <s v="LSN"/>
    <s v="53000"/>
    <s v=""/>
    <s v=""/>
    <x v="4"/>
    <d v="2024-08-29T00:00:00"/>
    <x v="1"/>
    <s v=""/>
    <m/>
    <n v="53000"/>
    <n v="106000"/>
    <s v="G3531"/>
    <n v="0"/>
    <e v="#N/A"/>
    <x v="513"/>
    <x v="513"/>
    <m/>
  </r>
  <r>
    <n v="594"/>
    <n v="671"/>
    <n v="3285"/>
    <n v="45000"/>
    <s v="G"/>
    <s v="G"/>
    <s v=""/>
    <s v=""/>
    <n v="2"/>
    <n v="3531"/>
    <x v="2"/>
    <s v="SISWA CEMERLANG-KLATEN"/>
    <s v="TIP-IM69"/>
    <s v="TIPEX KERTAS NO. 9543"/>
    <s v="ADA"/>
    <s v="2"/>
    <s v="LSN"/>
    <s v="45000"/>
    <s v=""/>
    <s v=""/>
    <x v="4"/>
    <d v="2024-08-29T00:00:00"/>
    <x v="1"/>
    <s v=""/>
    <m/>
    <n v="45000"/>
    <n v="90000"/>
    <s v="G3531"/>
    <n v="0"/>
    <e v="#N/A"/>
    <x v="514"/>
    <x v="514"/>
    <m/>
  </r>
  <r>
    <n v="595"/>
    <n v="671"/>
    <n v="3238"/>
    <n v="60000"/>
    <s v="G"/>
    <s v="G"/>
    <s v=""/>
    <s v=""/>
    <n v="2"/>
    <n v="3531"/>
    <x v="2"/>
    <s v="SISWA CEMERLANG-KLATEN"/>
    <s v="TIP-IM21"/>
    <s v="TIPEX KERTAS DP-902"/>
    <s v="ADA"/>
    <s v="2"/>
    <s v="LSN"/>
    <s v="60000"/>
    <s v=""/>
    <s v=""/>
    <x v="4"/>
    <d v="2024-08-29T00:00:00"/>
    <x v="1"/>
    <s v=""/>
    <m/>
    <n v="60000"/>
    <n v="120000"/>
    <s v="G3531"/>
    <n v="0"/>
    <e v="#N/A"/>
    <x v="515"/>
    <x v="515"/>
    <m/>
  </r>
  <r>
    <n v="596"/>
    <n v="671"/>
    <n v="3239"/>
    <n v="53000"/>
    <s v="G"/>
    <s v="G"/>
    <s v=""/>
    <s v=""/>
    <n v="2"/>
    <n v="3531"/>
    <x v="2"/>
    <s v="SISWA CEMERLANG-KLATEN"/>
    <s v="TIP-IM22"/>
    <s v="TIPEX KERTAS NO.5031"/>
    <s v="ADA"/>
    <s v="2"/>
    <s v="LSN"/>
    <s v="53000"/>
    <s v=""/>
    <s v=""/>
    <x v="4"/>
    <d v="2024-08-29T00:00:00"/>
    <x v="1"/>
    <s v=""/>
    <m/>
    <n v="53000"/>
    <n v="106000"/>
    <s v="G3531"/>
    <n v="0"/>
    <e v="#N/A"/>
    <x v="516"/>
    <x v="516"/>
    <m/>
  </r>
  <r>
    <n v="597"/>
    <n v="671"/>
    <n v="3221"/>
    <n v="53000"/>
    <s v="G"/>
    <s v="G"/>
    <s v=""/>
    <s v=""/>
    <n v="2"/>
    <n v="3531"/>
    <x v="2"/>
    <s v="SISWA CEMERLANG-KLATEN"/>
    <s v="TIP-IM4"/>
    <s v="TIPEX KERTAS NO.6080"/>
    <s v="ADA"/>
    <s v="2"/>
    <s v="LSN"/>
    <s v="53000"/>
    <s v=""/>
    <s v=""/>
    <x v="4"/>
    <d v="2024-08-29T00:00:00"/>
    <x v="1"/>
    <s v=""/>
    <m/>
    <n v="53000"/>
    <n v="106000"/>
    <s v="G3531"/>
    <n v="0"/>
    <e v="#N/A"/>
    <x v="517"/>
    <x v="517"/>
    <m/>
  </r>
  <r>
    <n v="598"/>
    <n v="671"/>
    <n v="809"/>
    <n v="7916.666666666667"/>
    <s v="G"/>
    <s v="G"/>
    <s v=""/>
    <s v=""/>
    <n v="36"/>
    <n v="3531"/>
    <x v="2"/>
    <s v="SISWA CEMERLANG-KLATEN"/>
    <s v="BWA-IM18"/>
    <s v="BUKU MEWARNAI JQ-2251 (4 GAMBAR)"/>
    <s v="ADA"/>
    <s v="36"/>
    <s v="PCS"/>
    <s v="7916.66666666667"/>
    <s v=""/>
    <s v=""/>
    <x v="4"/>
    <d v="2024-08-29T00:00:00"/>
    <x v="1"/>
    <s v=""/>
    <m/>
    <n v="7916.666666666667"/>
    <n v="285000"/>
    <s v="G3531"/>
    <n v="0"/>
    <e v="#N/A"/>
    <x v="518"/>
    <x v="518"/>
    <m/>
  </r>
  <r>
    <n v="599"/>
    <n v="671"/>
    <n v="819"/>
    <n v="8333.3333333333339"/>
    <s v="G"/>
    <s v="G"/>
    <s v=""/>
    <s v=""/>
    <n v="36"/>
    <n v="3531"/>
    <x v="2"/>
    <s v="SISWA CEMERLANG-KLATEN"/>
    <s v="BWA-IM28"/>
    <s v="BUKU MEWARNAI DKB-1702"/>
    <s v="ADA"/>
    <s v="36"/>
    <s v="PCS"/>
    <s v="8333.33333333333"/>
    <s v=""/>
    <s v=""/>
    <x v="4"/>
    <d v="2024-08-29T00:00:00"/>
    <x v="1"/>
    <s v=""/>
    <m/>
    <n v="8333.3333333333339"/>
    <n v="300000"/>
    <s v="G3531"/>
    <n v="0"/>
    <e v="#N/A"/>
    <x v="519"/>
    <x v="519"/>
    <m/>
  </r>
  <r>
    <n v="600"/>
    <n v="671"/>
    <n v="590"/>
    <n v="7500"/>
    <s v="G"/>
    <s v="G"/>
    <s v=""/>
    <s v=""/>
    <n v="36"/>
    <n v="3531"/>
    <x v="2"/>
    <s v="SISWA CEMERLANG-KLATEN"/>
    <s v="BOL-IM237"/>
    <s v="BP GEL 8763"/>
    <s v="ADA"/>
    <s v="36"/>
    <s v="PCS"/>
    <s v="7500"/>
    <s v=""/>
    <s v=""/>
    <x v="4"/>
    <d v="2024-08-29T00:00:00"/>
    <x v="1"/>
    <s v=""/>
    <m/>
    <n v="7500"/>
    <n v="270000"/>
    <s v="G3531"/>
    <n v="0"/>
    <e v="#N/A"/>
    <x v="520"/>
    <x v="520"/>
    <m/>
  </r>
  <r>
    <n v="601"/>
    <n v="671"/>
    <n v="810"/>
    <n v="10416.666666666666"/>
    <s v="G"/>
    <s v="G"/>
    <s v=""/>
    <s v=""/>
    <n v="36"/>
    <n v="3531"/>
    <x v="2"/>
    <s v="SISWA CEMERLANG-KLATEN"/>
    <s v="BWA-IM19"/>
    <s v="BUKU MEWARNAI GIRL CRUSH 2235 +STIKER (4 GAMBAR)"/>
    <s v="ADA"/>
    <s v="36"/>
    <s v="PCS"/>
    <s v="10416.6666666667"/>
    <s v=""/>
    <s v=""/>
    <x v="4"/>
    <d v="2024-08-29T00:00:00"/>
    <x v="1"/>
    <s v=""/>
    <m/>
    <n v="10416.666666666666"/>
    <n v="375000"/>
    <s v="G3531"/>
    <n v="0"/>
    <e v="#N/A"/>
    <x v="521"/>
    <x v="521"/>
    <m/>
  </r>
  <r>
    <n v="602"/>
    <n v="671"/>
    <n v="252"/>
    <n v="8500"/>
    <s v="G"/>
    <s v="G"/>
    <s v=""/>
    <s v=""/>
    <n v="12"/>
    <n v="3531"/>
    <x v="2"/>
    <s v="SISWA CEMERLANG-KLATEN"/>
    <s v="BAL-NCL40"/>
    <s v="BALON CACING 1022 + POMPA KECIL CPK 2225"/>
    <s v="ADA"/>
    <s v="12"/>
    <s v="DISP"/>
    <s v="8500"/>
    <s v=""/>
    <s v=""/>
    <x v="4"/>
    <d v="2024-08-29T00:00:00"/>
    <x v="1"/>
    <s v=""/>
    <m/>
    <n v="8500"/>
    <n v="102000"/>
    <s v="G3531"/>
    <n v="0"/>
    <e v="#N/A"/>
    <x v="522"/>
    <x v="522"/>
    <m/>
  </r>
  <r>
    <n v="603"/>
    <n v="671"/>
    <n v="2613"/>
    <n v="25000"/>
    <s v="G"/>
    <s v="G"/>
    <s v=""/>
    <s v=""/>
    <n v="6"/>
    <n v="3531"/>
    <x v="2"/>
    <s v="SISWA CEMERLANG-KLATEN"/>
    <s v="POM-IM2"/>
    <s v="POMPA + BALON 2000 (10)"/>
    <s v="ADA"/>
    <s v="6"/>
    <s v="PCS"/>
    <s v="25000"/>
    <s v=""/>
    <s v=""/>
    <x v="4"/>
    <d v="2024-08-29T00:00:00"/>
    <x v="1"/>
    <s v=""/>
    <m/>
    <n v="25000"/>
    <n v="150000"/>
    <s v="G3531"/>
    <n v="0"/>
    <e v="#N/A"/>
    <x v="523"/>
    <x v="523"/>
    <m/>
  </r>
  <r>
    <n v="604"/>
    <n v="671"/>
    <n v="853"/>
    <n v="138000"/>
    <s v="G"/>
    <s v="G"/>
    <s v=""/>
    <s v=""/>
    <n v="2"/>
    <n v="3531"/>
    <x v="2"/>
    <s v="SISWA CEMERLANG-KLATEN"/>
    <s v="CBO-EN9"/>
    <s v="CLIPBOARD ENTER ANTI PECAH (GAP 03)"/>
    <s v="ADA"/>
    <s v="2"/>
    <s v="LSN"/>
    <s v="138000"/>
    <s v=""/>
    <s v=""/>
    <x v="4"/>
    <d v="2024-08-29T00:00:00"/>
    <x v="1"/>
    <s v=""/>
    <m/>
    <n v="138000"/>
    <n v="276000"/>
    <s v="G3531"/>
    <n v="0"/>
    <e v="#N/A"/>
    <x v="524"/>
    <x v="524"/>
    <m/>
  </r>
  <r>
    <n v="605"/>
    <n v="671"/>
    <n v="915"/>
    <n v="2916.6666666666665"/>
    <s v="G"/>
    <s v="G"/>
    <s v=""/>
    <s v=""/>
    <n v="12"/>
    <n v="3531"/>
    <x v="2"/>
    <s v="SISWA CEMERLANG-KLATEN"/>
    <s v="DIA-NB9"/>
    <s v="DIARY SYSTEM 1000 EL 3M 593 WITH LOCK"/>
    <s v="ADA"/>
    <s v="12"/>
    <s v="PCS"/>
    <s v="2916.66666666667"/>
    <s v=""/>
    <s v=""/>
    <x v="4"/>
    <d v="2024-08-29T00:00:00"/>
    <x v="1"/>
    <s v=""/>
    <m/>
    <n v="2916.6666666666665"/>
    <n v="35000"/>
    <s v="G3531"/>
    <n v="0"/>
    <e v="#N/A"/>
    <x v="525"/>
    <x v="525"/>
    <m/>
  </r>
  <r>
    <n v="606"/>
    <n v="671"/>
    <n v="343"/>
    <n v="11000"/>
    <s v="G"/>
    <s v="G"/>
    <s v=""/>
    <s v=""/>
    <n v="12"/>
    <n v="3531"/>
    <x v="2"/>
    <s v="SISWA CEMERLANG-KLATEN"/>
    <s v="BIN-NB31"/>
    <s v="BINDER NOTE FANCY SLIP A5-SF 1926/ D"/>
    <s v="ADA"/>
    <s v="12"/>
    <s v="PCS"/>
    <s v="11000"/>
    <s v=""/>
    <s v=""/>
    <x v="4"/>
    <d v="2024-08-29T00:00:00"/>
    <x v="1"/>
    <s v=""/>
    <m/>
    <n v="11000"/>
    <n v="132000"/>
    <s v="G3531"/>
    <n v="0"/>
    <e v="#N/A"/>
    <x v="526"/>
    <x v="526"/>
    <m/>
  </r>
  <r>
    <n v="607"/>
    <n v="671"/>
    <n v="2160"/>
    <n v="12500"/>
    <s v="G"/>
    <s v="G"/>
    <s v=""/>
    <s v=""/>
    <n v="4"/>
    <n v="3531"/>
    <x v="2"/>
    <s v="SISWA CEMERLANG-KLATEN"/>
    <s v="NOT-IM97"/>
    <s v="NOTEBOOK SPIRAL JF-39D 010-012"/>
    <s v="ADA"/>
    <s v="4"/>
    <s v="PCS"/>
    <s v="12500"/>
    <s v=""/>
    <s v=""/>
    <x v="4"/>
    <d v="2024-08-29T00:00:00"/>
    <x v="1"/>
    <s v=""/>
    <m/>
    <n v="12500"/>
    <n v="50000"/>
    <s v="G3531"/>
    <n v="0"/>
    <e v="#N/A"/>
    <x v="527"/>
    <x v="527"/>
    <m/>
  </r>
  <r>
    <n v="608"/>
    <n v="671"/>
    <n v="2158"/>
    <n v="12500"/>
    <s v="G"/>
    <s v="G"/>
    <s v=""/>
    <s v=""/>
    <n v="4"/>
    <n v="3531"/>
    <x v="2"/>
    <s v="SISWA CEMERLANG-KLATEN"/>
    <s v="NOT-IM95"/>
    <s v="NOTEBOOK SPIRAL JF-39B 004-006"/>
    <s v="ADA"/>
    <s v="4"/>
    <s v="PCS"/>
    <s v="12500"/>
    <s v=""/>
    <s v=""/>
    <x v="4"/>
    <d v="2024-08-29T00:00:00"/>
    <x v="1"/>
    <s v=""/>
    <m/>
    <n v="12500"/>
    <n v="50000"/>
    <s v="G3531"/>
    <n v="0"/>
    <e v="#N/A"/>
    <x v="528"/>
    <x v="528"/>
    <m/>
  </r>
  <r>
    <n v="609"/>
    <n v="671"/>
    <n v="2157"/>
    <n v="12500"/>
    <s v="G"/>
    <s v="G"/>
    <s v=""/>
    <s v=""/>
    <n v="4"/>
    <n v="3531"/>
    <x v="2"/>
    <s v="SISWA CEMERLANG-KLATEN"/>
    <s v="NOT-IM94"/>
    <s v="NOTEBOOK SPIRAL JF-39A 001-003"/>
    <s v="ADA"/>
    <s v="4"/>
    <s v="PCS"/>
    <s v="12500"/>
    <s v=""/>
    <s v=""/>
    <x v="4"/>
    <d v="2024-08-29T00:00:00"/>
    <x v="1"/>
    <s v=""/>
    <m/>
    <n v="12500"/>
    <n v="50000"/>
    <s v="G3531"/>
    <n v="0"/>
    <e v="#N/A"/>
    <x v="529"/>
    <x v="529"/>
    <m/>
  </r>
  <r>
    <n v="610"/>
    <n v="689"/>
    <n v="2862"/>
    <n v="60000"/>
    <s v="G"/>
    <s v="G"/>
    <s v=""/>
    <s v=""/>
    <n v="2"/>
    <n v="3532"/>
    <x v="2"/>
    <s v="SISWA CEMERLANG-KLATEN"/>
    <s v="TAS-IM39"/>
    <s v="TAS GB-S WARNA-WARNI"/>
    <s v="ADA"/>
    <s v="2"/>
    <s v="LSN"/>
    <s v="60000"/>
    <s v=""/>
    <s v=""/>
    <x v="4"/>
    <d v="2024-08-29T00:00:00"/>
    <x v="1"/>
    <s v=""/>
    <m/>
    <n v="60000"/>
    <n v="120000"/>
    <s v="G3532"/>
    <n v="0"/>
    <e v="#N/A"/>
    <x v="530"/>
    <x v="530"/>
    <m/>
  </r>
  <r>
    <n v="611"/>
    <n v="689"/>
    <n v="2862"/>
    <n v="60000"/>
    <s v="G"/>
    <s v="G"/>
    <s v=""/>
    <s v=""/>
    <n v="2"/>
    <n v="3532"/>
    <x v="2"/>
    <s v="SISWA CEMERLANG-KLATEN"/>
    <s v="TAS-IM39"/>
    <s v="TAS GB-S WARNA-WARNI"/>
    <s v="ADA"/>
    <s v="2"/>
    <s v="LSN"/>
    <s v="60000"/>
    <s v=""/>
    <s v=""/>
    <x v="4"/>
    <d v="2024-08-29T00:00:00"/>
    <x v="1"/>
    <s v=""/>
    <m/>
    <n v="60000"/>
    <n v="120000"/>
    <s v="G3532"/>
    <n v="0"/>
    <e v="#N/A"/>
    <x v="530"/>
    <x v="530"/>
    <m/>
  </r>
  <r>
    <n v="612"/>
    <n v="689"/>
    <n v="2862"/>
    <n v="60000"/>
    <s v="G"/>
    <s v="G"/>
    <s v=""/>
    <s v=""/>
    <n v="2"/>
    <n v="3532"/>
    <x v="2"/>
    <s v="SISWA CEMERLANG-KLATEN"/>
    <s v="TAS-IM39"/>
    <s v="TAS GB-S WARNA-WARNI"/>
    <s v="ADA"/>
    <s v="2"/>
    <s v="LSN"/>
    <s v="60000"/>
    <s v=""/>
    <s v=""/>
    <x v="4"/>
    <d v="2024-08-29T00:00:00"/>
    <x v="1"/>
    <s v=""/>
    <m/>
    <n v="60000"/>
    <n v="120000"/>
    <s v="G3532"/>
    <n v="0"/>
    <e v="#N/A"/>
    <x v="530"/>
    <x v="530"/>
    <m/>
  </r>
  <r>
    <n v="613"/>
    <n v="689"/>
    <n v="2862"/>
    <n v="60000"/>
    <s v="G"/>
    <s v="G"/>
    <s v=""/>
    <s v=""/>
    <n v="2"/>
    <n v="3532"/>
    <x v="2"/>
    <s v="SISWA CEMERLANG-KLATEN"/>
    <s v="TAS-IM39"/>
    <s v="TAS GB-S WARNA-WARNI"/>
    <s v="ADA"/>
    <s v="2"/>
    <s v="LSN"/>
    <s v="60000"/>
    <s v=""/>
    <s v=""/>
    <x v="4"/>
    <d v="2024-08-29T00:00:00"/>
    <x v="1"/>
    <s v=""/>
    <m/>
    <n v="60000"/>
    <n v="120000"/>
    <s v="G3532"/>
    <n v="0"/>
    <e v="#N/A"/>
    <x v="530"/>
    <x v="530"/>
    <m/>
  </r>
  <r>
    <n v="614"/>
    <n v="689"/>
    <n v="2862"/>
    <n v="60000"/>
    <s v="G"/>
    <s v="G"/>
    <s v=""/>
    <s v=""/>
    <n v="2"/>
    <n v="3532"/>
    <x v="2"/>
    <s v="SISWA CEMERLANG-KLATEN"/>
    <s v="TAS-IM39"/>
    <s v="TAS GB-S WARNA-WARNI"/>
    <s v="ADA"/>
    <s v="2"/>
    <s v="LSN"/>
    <s v="60000"/>
    <s v=""/>
    <s v=""/>
    <x v="4"/>
    <d v="2024-08-29T00:00:00"/>
    <x v="1"/>
    <s v=""/>
    <m/>
    <n v="60000"/>
    <n v="120000"/>
    <s v="G3532"/>
    <n v="0"/>
    <e v="#N/A"/>
    <x v="530"/>
    <x v="530"/>
    <m/>
  </r>
  <r>
    <n v="615"/>
    <n v="689"/>
    <n v="2862"/>
    <n v="60000"/>
    <s v="G"/>
    <s v="G"/>
    <s v=""/>
    <s v=""/>
    <n v="2"/>
    <n v="3532"/>
    <x v="2"/>
    <s v="SISWA CEMERLANG-KLATEN"/>
    <s v="TAS-IM39"/>
    <s v="TAS GB-S WARNA-WARNI"/>
    <s v="ADA"/>
    <s v="2"/>
    <s v="LSN"/>
    <s v="60000"/>
    <s v=""/>
    <s v=""/>
    <x v="4"/>
    <d v="2024-08-29T00:00:00"/>
    <x v="1"/>
    <s v=""/>
    <m/>
    <n v="60000"/>
    <n v="120000"/>
    <s v="G3532"/>
    <n v="0"/>
    <e v="#N/A"/>
    <x v="530"/>
    <x v="530"/>
    <m/>
  </r>
  <r>
    <n v="616"/>
    <n v="689"/>
    <n v="2862"/>
    <n v="60000"/>
    <s v="G"/>
    <s v="G"/>
    <s v=""/>
    <s v=""/>
    <n v="2"/>
    <n v="3532"/>
    <x v="2"/>
    <s v="SISWA CEMERLANG-KLATEN"/>
    <s v="TAS-IM39"/>
    <s v="TAS GB-S WARNA-WARNI"/>
    <s v="ADA"/>
    <s v="2"/>
    <s v="LSN"/>
    <s v="60000"/>
    <s v=""/>
    <s v=""/>
    <x v="4"/>
    <d v="2024-08-29T00:00:00"/>
    <x v="1"/>
    <s v=""/>
    <m/>
    <n v="60000"/>
    <n v="120000"/>
    <s v="G3532"/>
    <n v="0"/>
    <e v="#N/A"/>
    <x v="530"/>
    <x v="530"/>
    <m/>
  </r>
  <r>
    <n v="617"/>
    <n v="689"/>
    <n v="2862"/>
    <n v="60000"/>
    <s v="G"/>
    <s v="G"/>
    <s v=""/>
    <s v=""/>
    <n v="2"/>
    <n v="3532"/>
    <x v="2"/>
    <s v="SISWA CEMERLANG-KLATEN"/>
    <s v="TAS-IM39"/>
    <s v="TAS GB-S WARNA-WARNI"/>
    <s v="ADA"/>
    <s v="2"/>
    <s v="LSN"/>
    <s v="60000"/>
    <s v=""/>
    <s v=""/>
    <x v="4"/>
    <d v="2024-08-29T00:00:00"/>
    <x v="1"/>
    <s v=""/>
    <m/>
    <n v="60000"/>
    <n v="120000"/>
    <s v="G3532"/>
    <n v="0"/>
    <e v="#N/A"/>
    <x v="530"/>
    <x v="530"/>
    <m/>
  </r>
  <r>
    <n v="618"/>
    <n v="689"/>
    <n v="2862"/>
    <n v="60000"/>
    <s v="G"/>
    <s v="G"/>
    <s v=""/>
    <s v=""/>
    <n v="2"/>
    <n v="3532"/>
    <x v="2"/>
    <s v="SISWA CEMERLANG-KLATEN"/>
    <s v="TAS-IM39"/>
    <s v="TAS GB-S WARNA-WARNI"/>
    <s v="ADA"/>
    <s v="2"/>
    <s v="LSN"/>
    <s v="60000"/>
    <s v=""/>
    <s v=""/>
    <x v="4"/>
    <d v="2024-08-29T00:00:00"/>
    <x v="1"/>
    <s v=""/>
    <m/>
    <n v="60000"/>
    <n v="120000"/>
    <s v="G3532"/>
    <n v="0"/>
    <e v="#N/A"/>
    <x v="530"/>
    <x v="530"/>
    <m/>
  </r>
  <r>
    <n v="619"/>
    <n v="689"/>
    <n v="2862"/>
    <n v="60000"/>
    <s v="G"/>
    <s v="G"/>
    <s v=""/>
    <s v=""/>
    <n v="2"/>
    <n v="3532"/>
    <x v="2"/>
    <s v="SISWA CEMERLANG-KLATEN"/>
    <s v="TAS-IM39"/>
    <s v="TAS GB-S WARNA-WARNI"/>
    <s v="ADA"/>
    <s v="2"/>
    <s v="LSN"/>
    <s v="60000"/>
    <s v=""/>
    <s v=""/>
    <x v="4"/>
    <d v="2024-08-29T00:00:00"/>
    <x v="1"/>
    <s v=""/>
    <m/>
    <n v="60000"/>
    <n v="120000"/>
    <s v="G3532"/>
    <n v="0"/>
    <e v="#N/A"/>
    <x v="530"/>
    <x v="530"/>
    <m/>
  </r>
  <r>
    <n v="620"/>
    <n v="689"/>
    <n v="2862"/>
    <n v="60000"/>
    <s v="G"/>
    <s v="G"/>
    <s v=""/>
    <s v=""/>
    <n v="2"/>
    <n v="3532"/>
    <x v="2"/>
    <s v="SISWA CEMERLANG-KLATEN"/>
    <s v="TAS-IM39"/>
    <s v="TAS GB-S WARNA-WARNI"/>
    <s v="ADA"/>
    <s v="2"/>
    <s v="LSN"/>
    <s v="60000"/>
    <s v=""/>
    <s v=""/>
    <x v="4"/>
    <d v="2024-08-29T00:00:00"/>
    <x v="1"/>
    <s v=""/>
    <m/>
    <n v="60000"/>
    <n v="120000"/>
    <s v="G3532"/>
    <n v="0"/>
    <e v="#N/A"/>
    <x v="530"/>
    <x v="530"/>
    <m/>
  </r>
  <r>
    <n v="621"/>
    <n v="689"/>
    <n v="2862"/>
    <n v="60000"/>
    <s v="G"/>
    <s v="G"/>
    <s v=""/>
    <s v=""/>
    <n v="2"/>
    <n v="3532"/>
    <x v="2"/>
    <s v="SISWA CEMERLANG-KLATEN"/>
    <s v="TAS-IM39"/>
    <s v="TAS GB-S WARNA-WARNI"/>
    <s v="ADA"/>
    <s v="2"/>
    <s v="LSN"/>
    <s v="60000"/>
    <s v=""/>
    <s v=""/>
    <x v="4"/>
    <d v="2024-08-29T00:00:00"/>
    <x v="1"/>
    <s v=""/>
    <m/>
    <n v="60000"/>
    <n v="120000"/>
    <s v="G3532"/>
    <n v="0"/>
    <e v="#N/A"/>
    <x v="530"/>
    <x v="530"/>
    <m/>
  </r>
  <r>
    <n v="622"/>
    <n v="689"/>
    <n v="2862"/>
    <n v="60000"/>
    <s v="G"/>
    <s v="G"/>
    <s v=""/>
    <s v=""/>
    <n v="2"/>
    <n v="3532"/>
    <x v="2"/>
    <s v="SISWA CEMERLANG-KLATEN"/>
    <s v="TAS-IM39"/>
    <s v="TAS GB-S WARNA-WARNI"/>
    <s v="ADA"/>
    <s v="2"/>
    <s v="LSN"/>
    <s v="60000"/>
    <s v=""/>
    <s v=""/>
    <x v="4"/>
    <d v="2024-08-29T00:00:00"/>
    <x v="1"/>
    <s v=""/>
    <m/>
    <n v="60000"/>
    <n v="120000"/>
    <s v="G3532"/>
    <n v="0"/>
    <e v="#N/A"/>
    <x v="530"/>
    <x v="530"/>
    <m/>
  </r>
  <r>
    <n v="623"/>
    <n v="689"/>
    <n v="2864"/>
    <n v="100000"/>
    <s v="G"/>
    <s v="G"/>
    <s v=""/>
    <s v=""/>
    <n v="2"/>
    <n v="3532"/>
    <x v="2"/>
    <s v="SISWA CEMERLANG-KLATEN"/>
    <s v="TAS-IM36"/>
    <s v="TAS GB-M WARNA-WARNI"/>
    <s v="ADA"/>
    <s v="2"/>
    <s v="LSN"/>
    <s v="100000"/>
    <s v=""/>
    <s v=""/>
    <x v="4"/>
    <d v="2024-08-29T00:00:00"/>
    <x v="1"/>
    <s v=""/>
    <m/>
    <n v="100000"/>
    <n v="200000"/>
    <s v="G3532"/>
    <n v="0"/>
    <e v="#N/A"/>
    <x v="531"/>
    <x v="531"/>
    <m/>
  </r>
  <r>
    <n v="624"/>
    <n v="689"/>
    <n v="2864"/>
    <n v="100000"/>
    <s v="G"/>
    <s v="G"/>
    <s v=""/>
    <s v=""/>
    <n v="2"/>
    <n v="3532"/>
    <x v="2"/>
    <s v="SISWA CEMERLANG-KLATEN"/>
    <s v="TAS-IM36"/>
    <s v="TAS GB-M WARNA-WARNI"/>
    <s v="ADA"/>
    <s v="2"/>
    <s v="LSN"/>
    <s v="100000"/>
    <s v=""/>
    <s v=""/>
    <x v="4"/>
    <d v="2024-08-29T00:00:00"/>
    <x v="1"/>
    <s v=""/>
    <m/>
    <n v="100000"/>
    <n v="200000"/>
    <s v="G3532"/>
    <n v="0"/>
    <e v="#N/A"/>
    <x v="531"/>
    <x v="531"/>
    <m/>
  </r>
  <r>
    <n v="625"/>
    <n v="689"/>
    <n v="2864"/>
    <n v="100000"/>
    <s v="G"/>
    <s v="G"/>
    <s v=""/>
    <s v=""/>
    <n v="2"/>
    <n v="3532"/>
    <x v="2"/>
    <s v="SISWA CEMERLANG-KLATEN"/>
    <s v="TAS-IM36"/>
    <s v="TAS GB-M WARNA-WARNI"/>
    <s v="ADA"/>
    <s v="2"/>
    <s v="LSN"/>
    <s v="100000"/>
    <s v=""/>
    <s v=""/>
    <x v="4"/>
    <d v="2024-08-29T00:00:00"/>
    <x v="1"/>
    <s v=""/>
    <m/>
    <n v="100000"/>
    <n v="200000"/>
    <s v="G3532"/>
    <n v="0"/>
    <e v="#N/A"/>
    <x v="531"/>
    <x v="531"/>
    <m/>
  </r>
  <r>
    <n v="626"/>
    <n v="706"/>
    <n v="2864"/>
    <n v="100000"/>
    <s v="G"/>
    <s v="G"/>
    <s v=""/>
    <s v=""/>
    <n v="2"/>
    <n v="3533"/>
    <x v="2"/>
    <s v="SISWA CEMERLANG-KLATEN"/>
    <s v="TAS-IM36"/>
    <s v="TAS GB-M WARNA-WARNI"/>
    <s v="ADA"/>
    <s v="2"/>
    <s v="LSN"/>
    <s v="100000"/>
    <s v=""/>
    <s v=""/>
    <x v="4"/>
    <d v="2024-08-29T00:00:00"/>
    <x v="1"/>
    <s v=""/>
    <m/>
    <n v="100000"/>
    <n v="200000"/>
    <s v="G3533"/>
    <n v="0"/>
    <e v="#N/A"/>
    <x v="531"/>
    <x v="531"/>
    <m/>
  </r>
  <r>
    <n v="627"/>
    <n v="706"/>
    <n v="2864"/>
    <n v="100000"/>
    <s v="G"/>
    <s v="G"/>
    <s v=""/>
    <s v=""/>
    <n v="2"/>
    <n v="3533"/>
    <x v="2"/>
    <s v="SISWA CEMERLANG-KLATEN"/>
    <s v="TAS-IM36"/>
    <s v="TAS GB-M WARNA-WARNI"/>
    <s v="ADA"/>
    <s v="2"/>
    <s v="LSN"/>
    <s v="100000"/>
    <s v=""/>
    <s v=""/>
    <x v="4"/>
    <d v="2024-08-29T00:00:00"/>
    <x v="1"/>
    <s v=""/>
    <m/>
    <n v="100000"/>
    <n v="200000"/>
    <s v="G3533"/>
    <n v="0"/>
    <e v="#N/A"/>
    <x v="531"/>
    <x v="531"/>
    <m/>
  </r>
  <r>
    <n v="628"/>
    <n v="706"/>
    <n v="2864"/>
    <n v="100000"/>
    <s v="G"/>
    <s v="G"/>
    <s v=""/>
    <s v=""/>
    <n v="2"/>
    <n v="3533"/>
    <x v="2"/>
    <s v="SISWA CEMERLANG-KLATEN"/>
    <s v="TAS-IM36"/>
    <s v="TAS GB-M WARNA-WARNI"/>
    <s v="ADA"/>
    <s v="2"/>
    <s v="LSN"/>
    <s v="100000"/>
    <s v=""/>
    <s v=""/>
    <x v="4"/>
    <d v="2024-08-29T00:00:00"/>
    <x v="1"/>
    <s v=""/>
    <m/>
    <n v="100000"/>
    <n v="200000"/>
    <s v="G3533"/>
    <n v="0"/>
    <e v="#N/A"/>
    <x v="531"/>
    <x v="531"/>
    <m/>
  </r>
  <r>
    <n v="629"/>
    <n v="706"/>
    <n v="2864"/>
    <n v="100000"/>
    <s v="G"/>
    <s v="G"/>
    <s v=""/>
    <s v=""/>
    <n v="2"/>
    <n v="3533"/>
    <x v="2"/>
    <s v="SISWA CEMERLANG-KLATEN"/>
    <s v="TAS-IM36"/>
    <s v="TAS GB-M WARNA-WARNI"/>
    <s v="ADA"/>
    <s v="2"/>
    <s v="LSN"/>
    <s v="100000"/>
    <s v=""/>
    <s v=""/>
    <x v="4"/>
    <d v="2024-08-29T00:00:00"/>
    <x v="1"/>
    <s v=""/>
    <m/>
    <n v="100000"/>
    <n v="200000"/>
    <s v="G3533"/>
    <n v="0"/>
    <e v="#N/A"/>
    <x v="531"/>
    <x v="531"/>
    <m/>
  </r>
  <r>
    <n v="630"/>
    <n v="706"/>
    <n v="2864"/>
    <n v="100000"/>
    <s v="G"/>
    <s v="G"/>
    <s v=""/>
    <s v=""/>
    <n v="2"/>
    <n v="3533"/>
    <x v="2"/>
    <s v="SISWA CEMERLANG-KLATEN"/>
    <s v="TAS-IM36"/>
    <s v="TAS GB-M WARNA-WARNI"/>
    <s v="ADA"/>
    <s v="2"/>
    <s v="LSN"/>
    <s v="100000"/>
    <s v=""/>
    <s v=""/>
    <x v="4"/>
    <d v="2024-08-29T00:00:00"/>
    <x v="1"/>
    <s v=""/>
    <m/>
    <n v="100000"/>
    <n v="200000"/>
    <s v="G3533"/>
    <n v="0"/>
    <e v="#N/A"/>
    <x v="531"/>
    <x v="531"/>
    <m/>
  </r>
  <r>
    <n v="631"/>
    <n v="706"/>
    <n v="2864"/>
    <n v="100000"/>
    <s v="G"/>
    <s v="G"/>
    <s v=""/>
    <s v=""/>
    <n v="2"/>
    <n v="3533"/>
    <x v="2"/>
    <s v="SISWA CEMERLANG-KLATEN"/>
    <s v="TAS-IM36"/>
    <s v="TAS GB-M WARNA-WARNI"/>
    <s v="ADA"/>
    <s v="2"/>
    <s v="LSN"/>
    <s v="100000"/>
    <s v=""/>
    <s v=""/>
    <x v="4"/>
    <d v="2024-08-29T00:00:00"/>
    <x v="1"/>
    <s v=""/>
    <m/>
    <n v="100000"/>
    <n v="200000"/>
    <s v="G3533"/>
    <n v="0"/>
    <e v="#N/A"/>
    <x v="531"/>
    <x v="531"/>
    <m/>
  </r>
  <r>
    <n v="632"/>
    <n v="706"/>
    <n v="2864"/>
    <n v="100000"/>
    <s v="G"/>
    <s v="G"/>
    <s v=""/>
    <s v=""/>
    <n v="2"/>
    <n v="3533"/>
    <x v="2"/>
    <s v="SISWA CEMERLANG-KLATEN"/>
    <s v="TAS-IM36"/>
    <s v="TAS GB-M WARNA-WARNI"/>
    <s v="ADA"/>
    <s v="2"/>
    <s v="LSN"/>
    <s v="100000"/>
    <s v=""/>
    <s v=""/>
    <x v="4"/>
    <d v="2024-08-29T00:00:00"/>
    <x v="1"/>
    <s v=""/>
    <m/>
    <n v="100000"/>
    <n v="200000"/>
    <s v="G3533"/>
    <n v="0"/>
    <e v="#N/A"/>
    <x v="531"/>
    <x v="531"/>
    <m/>
  </r>
  <r>
    <n v="633"/>
    <n v="706"/>
    <n v="2865"/>
    <n v="120000"/>
    <s v="G"/>
    <s v="G"/>
    <s v=""/>
    <s v=""/>
    <n v="2"/>
    <n v="3533"/>
    <x v="2"/>
    <s v="SISWA CEMERLANG-KLATEN"/>
    <s v="TAS-IM35"/>
    <s v="TAS GB-L WARNA-WARNI"/>
    <s v="ADA"/>
    <s v="2"/>
    <s v="LSN"/>
    <s v="120000"/>
    <s v=""/>
    <s v=""/>
    <x v="4"/>
    <d v="2024-08-29T00:00:00"/>
    <x v="1"/>
    <s v=""/>
    <m/>
    <n v="120000"/>
    <n v="240000"/>
    <s v="G3533"/>
    <n v="0"/>
    <e v="#N/A"/>
    <x v="532"/>
    <x v="532"/>
    <m/>
  </r>
  <r>
    <n v="634"/>
    <n v="706"/>
    <n v="2865"/>
    <n v="120000"/>
    <s v="G"/>
    <s v="G"/>
    <s v=""/>
    <s v=""/>
    <n v="2"/>
    <n v="3533"/>
    <x v="2"/>
    <s v="SISWA CEMERLANG-KLATEN"/>
    <s v="TAS-IM35"/>
    <s v="TAS GB-L WARNA-WARNI"/>
    <s v="ADA"/>
    <s v="2"/>
    <s v="LSN"/>
    <s v="120000"/>
    <s v=""/>
    <s v=""/>
    <x v="4"/>
    <d v="2024-08-29T00:00:00"/>
    <x v="1"/>
    <s v=""/>
    <m/>
    <n v="120000"/>
    <n v="240000"/>
    <s v="G3533"/>
    <n v="0"/>
    <e v="#N/A"/>
    <x v="532"/>
    <x v="532"/>
    <m/>
  </r>
  <r>
    <n v="635"/>
    <n v="706"/>
    <n v="2865"/>
    <n v="120000"/>
    <s v="G"/>
    <s v="G"/>
    <s v=""/>
    <s v=""/>
    <n v="2"/>
    <n v="3533"/>
    <x v="2"/>
    <s v="SISWA CEMERLANG-KLATEN"/>
    <s v="TAS-IM35"/>
    <s v="TAS GB-L WARNA-WARNI"/>
    <s v="ADA"/>
    <s v="2"/>
    <s v="LSN"/>
    <s v="120000"/>
    <s v=""/>
    <s v=""/>
    <x v="4"/>
    <d v="2024-08-29T00:00:00"/>
    <x v="1"/>
    <s v=""/>
    <m/>
    <n v="120000"/>
    <n v="240000"/>
    <s v="G3533"/>
    <n v="0"/>
    <e v="#N/A"/>
    <x v="532"/>
    <x v="532"/>
    <m/>
  </r>
  <r>
    <n v="636"/>
    <n v="706"/>
    <n v="2865"/>
    <n v="120000"/>
    <s v="G"/>
    <s v="G"/>
    <s v=""/>
    <s v=""/>
    <n v="2"/>
    <n v="3533"/>
    <x v="2"/>
    <s v="SISWA CEMERLANG-KLATEN"/>
    <s v="TAS-IM35"/>
    <s v="TAS GB-L WARNA-WARNI"/>
    <s v="ADA"/>
    <s v="2"/>
    <s v="LSN"/>
    <s v="120000"/>
    <s v=""/>
    <s v=""/>
    <x v="4"/>
    <d v="2024-08-29T00:00:00"/>
    <x v="1"/>
    <s v=""/>
    <m/>
    <n v="120000"/>
    <n v="240000"/>
    <s v="G3533"/>
    <n v="0"/>
    <e v="#N/A"/>
    <x v="532"/>
    <x v="532"/>
    <m/>
  </r>
  <r>
    <n v="637"/>
    <n v="706"/>
    <n v="2865"/>
    <n v="120000"/>
    <s v="G"/>
    <s v="G"/>
    <s v=""/>
    <s v=""/>
    <n v="2"/>
    <n v="3533"/>
    <x v="2"/>
    <s v="SISWA CEMERLANG-KLATEN"/>
    <s v="TAS-IM35"/>
    <s v="TAS GB-L WARNA-WARNI"/>
    <s v="ADA"/>
    <s v="2"/>
    <s v="LSN"/>
    <s v="120000"/>
    <s v=""/>
    <s v=""/>
    <x v="4"/>
    <d v="2024-08-29T00:00:00"/>
    <x v="1"/>
    <s v=""/>
    <m/>
    <n v="120000"/>
    <n v="240000"/>
    <s v="G3533"/>
    <n v="0"/>
    <e v="#N/A"/>
    <x v="532"/>
    <x v="532"/>
    <m/>
  </r>
  <r>
    <n v="638"/>
    <n v="706"/>
    <n v="2865"/>
    <n v="120000"/>
    <s v="G"/>
    <s v="G"/>
    <s v=""/>
    <s v=""/>
    <n v="2"/>
    <n v="3533"/>
    <x v="2"/>
    <s v="SISWA CEMERLANG-KLATEN"/>
    <s v="TAS-IM35"/>
    <s v="TAS GB-L WARNA-WARNI"/>
    <s v="ADA"/>
    <s v="2"/>
    <s v="LSN"/>
    <s v="120000"/>
    <s v=""/>
    <s v=""/>
    <x v="4"/>
    <d v="2024-08-29T00:00:00"/>
    <x v="1"/>
    <s v=""/>
    <m/>
    <n v="120000"/>
    <n v="240000"/>
    <s v="G3533"/>
    <n v="0"/>
    <e v="#N/A"/>
    <x v="532"/>
    <x v="532"/>
    <m/>
  </r>
  <r>
    <n v="639"/>
    <n v="706"/>
    <n v="2865"/>
    <n v="120000"/>
    <s v="G"/>
    <s v="G"/>
    <s v=""/>
    <s v=""/>
    <n v="2"/>
    <n v="3533"/>
    <x v="2"/>
    <s v="SISWA CEMERLANG-KLATEN"/>
    <s v="TAS-IM35"/>
    <s v="TAS GB-L WARNA-WARNI"/>
    <s v="ADA"/>
    <s v="2"/>
    <s v="LSN"/>
    <s v="120000"/>
    <s v=""/>
    <s v=""/>
    <x v="4"/>
    <d v="2024-08-29T00:00:00"/>
    <x v="1"/>
    <s v=""/>
    <m/>
    <n v="120000"/>
    <n v="240000"/>
    <s v="G3533"/>
    <n v="0"/>
    <e v="#N/A"/>
    <x v="532"/>
    <x v="532"/>
    <m/>
  </r>
  <r>
    <n v="640"/>
    <n v="706"/>
    <n v="2865"/>
    <n v="120000"/>
    <s v="G"/>
    <s v="G"/>
    <s v=""/>
    <s v=""/>
    <n v="2"/>
    <n v="3533"/>
    <x v="2"/>
    <s v="SISWA CEMERLANG-KLATEN"/>
    <s v="TAS-IM35"/>
    <s v="TAS GB-L WARNA-WARNI"/>
    <s v="ADA"/>
    <s v="2"/>
    <s v="LSN"/>
    <s v="120000"/>
    <s v=""/>
    <s v=""/>
    <x v="4"/>
    <d v="2024-08-29T00:00:00"/>
    <x v="1"/>
    <s v=""/>
    <m/>
    <n v="120000"/>
    <n v="240000"/>
    <s v="G3533"/>
    <n v="0"/>
    <e v="#N/A"/>
    <x v="532"/>
    <x v="532"/>
    <m/>
  </r>
  <r>
    <n v="641"/>
    <n v="706"/>
    <n v="2865"/>
    <n v="120000"/>
    <s v="G"/>
    <s v="G"/>
    <s v=""/>
    <s v=""/>
    <n v="2"/>
    <n v="3533"/>
    <x v="2"/>
    <s v="SISWA CEMERLANG-KLATEN"/>
    <s v="TAS-IM35"/>
    <s v="TAS GB-L WARNA-WARNI"/>
    <s v="ADA"/>
    <s v="2"/>
    <s v="LSN"/>
    <s v="120000"/>
    <s v=""/>
    <s v=""/>
    <x v="4"/>
    <d v="2024-08-29T00:00:00"/>
    <x v="1"/>
    <s v=""/>
    <m/>
    <n v="120000"/>
    <n v="240000"/>
    <s v="G3533"/>
    <n v="0"/>
    <e v="#N/A"/>
    <x v="532"/>
    <x v="532"/>
    <m/>
  </r>
  <r>
    <n v="642"/>
    <n v="723"/>
    <n v="2865"/>
    <n v="120000"/>
    <s v="G"/>
    <s v="G"/>
    <s v=""/>
    <s v=""/>
    <n v="2"/>
    <n v="3534"/>
    <x v="2"/>
    <s v="SISWA CEMERLANG-KLATEN"/>
    <s v="TAS-IM35"/>
    <s v="TAS GB-L WARNA-WARNI"/>
    <s v="ADA"/>
    <s v="2"/>
    <s v="LSN"/>
    <s v="120000"/>
    <s v=""/>
    <s v=""/>
    <x v="4"/>
    <d v="2024-08-29T00:00:00"/>
    <x v="1"/>
    <s v=""/>
    <m/>
    <n v="120000"/>
    <n v="240000"/>
    <s v="G3534"/>
    <n v="0"/>
    <e v="#N/A"/>
    <x v="532"/>
    <x v="532"/>
    <m/>
  </r>
  <r>
    <n v="643"/>
    <n v="723"/>
    <n v="2865"/>
    <n v="120000"/>
    <s v="G"/>
    <s v="G"/>
    <s v=""/>
    <s v=""/>
    <n v="2"/>
    <n v="3534"/>
    <x v="2"/>
    <s v="SISWA CEMERLANG-KLATEN"/>
    <s v="TAS-IM35"/>
    <s v="TAS GB-L WARNA-WARNI"/>
    <s v="ADA"/>
    <s v="2"/>
    <s v="LSN"/>
    <s v="120000"/>
    <s v=""/>
    <s v=""/>
    <x v="4"/>
    <d v="2024-08-29T00:00:00"/>
    <x v="1"/>
    <s v=""/>
    <m/>
    <n v="120000"/>
    <n v="240000"/>
    <s v="G3534"/>
    <n v="0"/>
    <e v="#N/A"/>
    <x v="532"/>
    <x v="532"/>
    <m/>
  </r>
  <r>
    <n v="644"/>
    <n v="723"/>
    <n v="296"/>
    <n v="18500"/>
    <s v="G"/>
    <s v="G"/>
    <s v=""/>
    <s v=""/>
    <n v="6"/>
    <n v="3534"/>
    <x v="2"/>
    <s v="SISWA CEMERLANG-KLATEN"/>
    <s v="BGA-NB6"/>
    <s v="SKETCH BOOK A5 3555 POLOS"/>
    <s v="ADA"/>
    <s v="6"/>
    <s v="PCS"/>
    <s v="18500"/>
    <s v=""/>
    <s v=""/>
    <x v="4"/>
    <d v="2024-08-29T00:00:00"/>
    <x v="1"/>
    <s v=""/>
    <m/>
    <n v="18500"/>
    <n v="111000"/>
    <s v="G3534"/>
    <n v="0"/>
    <e v="#N/A"/>
    <x v="533"/>
    <x v="533"/>
    <m/>
  </r>
  <r>
    <n v="645"/>
    <n v="723"/>
    <n v="295"/>
    <n v="31000"/>
    <s v="G"/>
    <s v="G"/>
    <s v=""/>
    <s v=""/>
    <n v="6"/>
    <n v="3534"/>
    <x v="2"/>
    <s v="SISWA CEMERLANG-KLATEN"/>
    <s v="BGA-NB5"/>
    <s v="SKETCH BOOK A4 3557 POLOS"/>
    <s v="ADA"/>
    <s v="6"/>
    <s v="PCS"/>
    <s v="31000"/>
    <s v=""/>
    <s v=""/>
    <x v="4"/>
    <d v="2024-08-29T00:00:00"/>
    <x v="1"/>
    <s v=""/>
    <m/>
    <n v="31000"/>
    <n v="186000"/>
    <s v="G3534"/>
    <n v="0"/>
    <e v="#N/A"/>
    <x v="534"/>
    <x v="534"/>
    <m/>
  </r>
  <r>
    <n v="646"/>
    <n v="723"/>
    <n v="299"/>
    <n v="27500"/>
    <s v="G"/>
    <s v="G"/>
    <s v=""/>
    <s v=""/>
    <n v="6"/>
    <n v="3534"/>
    <x v="2"/>
    <s v="SISWA CEMERLANG-KLATEN"/>
    <s v="BGA-IM10"/>
    <s v="SKETCH BOOK A4 56183 BERUANG"/>
    <s v="ADA"/>
    <s v="6"/>
    <s v="PCS"/>
    <s v="27500"/>
    <s v=""/>
    <s v=""/>
    <x v="4"/>
    <d v="2024-08-29T00:00:00"/>
    <x v="1"/>
    <s v=""/>
    <m/>
    <n v="27500"/>
    <n v="165000"/>
    <s v="G3534"/>
    <n v="0"/>
    <e v="#N/A"/>
    <x v="535"/>
    <x v="535"/>
    <m/>
  </r>
  <r>
    <n v="647"/>
    <n v="723"/>
    <n v="301"/>
    <n v="27500"/>
    <s v="G"/>
    <s v="G"/>
    <s v=""/>
    <s v=""/>
    <n v="6"/>
    <n v="3534"/>
    <x v="2"/>
    <s v="SISWA CEMERLANG-KLATEN"/>
    <s v="BGA-IM12"/>
    <s v="SKETCH BOOK A4 56184 GIRL"/>
    <s v="ADA"/>
    <s v="6"/>
    <s v="PCS"/>
    <s v="27500"/>
    <s v=""/>
    <s v=""/>
    <x v="4"/>
    <d v="2024-08-29T00:00:00"/>
    <x v="1"/>
    <s v=""/>
    <m/>
    <n v="27500"/>
    <n v="165000"/>
    <s v="G3534"/>
    <n v="0"/>
    <e v="#N/A"/>
    <x v="536"/>
    <x v="536"/>
    <m/>
  </r>
  <r>
    <n v="648"/>
    <n v="723"/>
    <n v="302"/>
    <n v="27500"/>
    <s v="G"/>
    <s v="G"/>
    <s v=""/>
    <s v=""/>
    <n v="6"/>
    <n v="3534"/>
    <x v="2"/>
    <s v="SISWA CEMERLANG-KLATEN"/>
    <s v="BGA-IM13"/>
    <s v="SKETCH BOOK A4 56172 PEMANDANGAN"/>
    <s v="ADA"/>
    <s v="6"/>
    <s v="PCS"/>
    <s v="27500"/>
    <s v=""/>
    <s v=""/>
    <x v="4"/>
    <d v="2024-08-29T00:00:00"/>
    <x v="1"/>
    <s v=""/>
    <m/>
    <n v="27500"/>
    <n v="165000"/>
    <s v="G3534"/>
    <n v="0"/>
    <e v="#N/A"/>
    <x v="537"/>
    <x v="537"/>
    <m/>
  </r>
  <r>
    <n v="649"/>
    <n v="723"/>
    <n v="2183"/>
    <n v="15000"/>
    <s v="G"/>
    <s v="G"/>
    <s v=""/>
    <s v=""/>
    <n v="6"/>
    <n v="3534"/>
    <x v="2"/>
    <s v="SISWA CEMERLANG-KLATEN"/>
    <s v="NOT-NB121"/>
    <s v="NOTEBOOK SPIRAL A5 8006"/>
    <s v="ADA"/>
    <s v="6"/>
    <s v="PCS"/>
    <s v="15000"/>
    <s v=""/>
    <s v=""/>
    <x v="4"/>
    <d v="2024-08-29T00:00:00"/>
    <x v="1"/>
    <s v=""/>
    <m/>
    <n v="15000"/>
    <n v="90000"/>
    <s v="G3534"/>
    <n v="0"/>
    <e v="#N/A"/>
    <x v="538"/>
    <x v="538"/>
    <m/>
  </r>
  <r>
    <n v="650"/>
    <n v="723"/>
    <n v="2179"/>
    <n v="15000"/>
    <s v="G"/>
    <s v="G"/>
    <s v=""/>
    <s v=""/>
    <n v="6"/>
    <n v="3534"/>
    <x v="2"/>
    <s v="SISWA CEMERLANG-KLATEN"/>
    <s v="NOT-NB117"/>
    <s v="NOTEBOOK SPIRAL A5 LB-2529-23"/>
    <s v="ADA"/>
    <s v="6"/>
    <s v="PCS"/>
    <s v="15000"/>
    <s v=""/>
    <s v=""/>
    <x v="4"/>
    <d v="2024-08-29T00:00:00"/>
    <x v="1"/>
    <s v=""/>
    <m/>
    <n v="15000"/>
    <n v="90000"/>
    <s v="G3534"/>
    <n v="0"/>
    <e v="#N/A"/>
    <x v="539"/>
    <x v="539"/>
    <m/>
  </r>
  <r>
    <n v="651"/>
    <n v="723"/>
    <n v="2184"/>
    <n v="15000"/>
    <s v="G"/>
    <s v="G"/>
    <s v=""/>
    <s v=""/>
    <n v="6"/>
    <n v="3534"/>
    <x v="2"/>
    <s v="SISWA CEMERLANG-KLATEN"/>
    <s v="NOT-NB122"/>
    <s v="NOTEBOOK SPIRAL A5 8007"/>
    <s v="ADA"/>
    <s v="6"/>
    <s v="PCS"/>
    <s v="15000"/>
    <s v=""/>
    <s v=""/>
    <x v="4"/>
    <d v="2024-08-29T00:00:00"/>
    <x v="1"/>
    <s v=""/>
    <m/>
    <n v="15000"/>
    <n v="90000"/>
    <s v="G3534"/>
    <n v="0"/>
    <e v="#N/A"/>
    <x v="540"/>
    <x v="540"/>
    <m/>
  </r>
  <r>
    <n v="652"/>
    <n v="723"/>
    <n v="2178"/>
    <n v="15000"/>
    <s v="G"/>
    <s v="G"/>
    <s v=""/>
    <s v=""/>
    <n v="6"/>
    <n v="3534"/>
    <x v="2"/>
    <s v="SISWA CEMERLANG-KLATEN"/>
    <s v="NOT-NB116"/>
    <s v="NOTEBOOK SPIRAL A5 LB-2529-22"/>
    <s v="ADA"/>
    <s v="6"/>
    <s v="PCS"/>
    <s v="15000"/>
    <s v=""/>
    <s v=""/>
    <x v="4"/>
    <d v="2024-08-29T00:00:00"/>
    <x v="1"/>
    <s v=""/>
    <m/>
    <n v="15000"/>
    <n v="90000"/>
    <s v="G3534"/>
    <n v="0"/>
    <e v="#N/A"/>
    <x v="541"/>
    <x v="541"/>
    <m/>
  </r>
  <r>
    <n v="653"/>
    <n v="723"/>
    <n v="2177"/>
    <n v="9166.6666666666661"/>
    <s v="G"/>
    <s v="G"/>
    <s v=""/>
    <s v=""/>
    <n v="12"/>
    <n v="3534"/>
    <x v="2"/>
    <s v="SISWA CEMERLANG-KLATEN"/>
    <s v="NOT-NB115"/>
    <s v="NOTEBOOK AA0920-3 (0929)"/>
    <s v="ADA"/>
    <s v="12"/>
    <s v="PCS"/>
    <s v="9166.66666666667"/>
    <s v=""/>
    <s v=""/>
    <x v="4"/>
    <d v="2024-08-29T00:00:00"/>
    <x v="1"/>
    <s v=""/>
    <m/>
    <n v="9166.6666666666661"/>
    <n v="110000"/>
    <s v="G3534"/>
    <n v="0"/>
    <e v="#N/A"/>
    <x v="542"/>
    <x v="542"/>
    <m/>
  </r>
  <r>
    <n v="654"/>
    <n v="723"/>
    <n v="67"/>
    <n v="13500"/>
    <s v="G"/>
    <s v="G"/>
    <s v=""/>
    <s v=""/>
    <n v="12"/>
    <n v="3534"/>
    <x v="2"/>
    <s v="SISWA CEMERLANG-KLATEN"/>
    <s v="AGE-NB18"/>
    <s v="AGENDA DIARY D-128"/>
    <s v="ADA"/>
    <s v="12"/>
    <s v="PCS"/>
    <s v="13500"/>
    <s v=""/>
    <s v=""/>
    <x v="4"/>
    <d v="2024-08-29T00:00:00"/>
    <x v="1"/>
    <s v=""/>
    <m/>
    <n v="13500"/>
    <n v="162000"/>
    <s v="G3534"/>
    <n v="0"/>
    <e v="#N/A"/>
    <x v="543"/>
    <x v="543"/>
    <m/>
  </r>
  <r>
    <n v="655"/>
    <n v="723"/>
    <n v="928"/>
    <n v="14000"/>
    <s v="G"/>
    <s v="G"/>
    <s v=""/>
    <s v=""/>
    <n v="12"/>
    <n v="3534"/>
    <x v="2"/>
    <s v="SISWA CEMERLANG-KLATEN"/>
    <s v="DIS-EN11"/>
    <s v="DISPENSER BESI ENTER 505"/>
    <s v="ADA"/>
    <s v="12"/>
    <s v="PCS"/>
    <s v="14000"/>
    <s v=""/>
    <s v=""/>
    <x v="4"/>
    <d v="2024-08-29T00:00:00"/>
    <x v="1"/>
    <s v=""/>
    <m/>
    <n v="14000"/>
    <n v="168000"/>
    <s v="G3534"/>
    <n v="0"/>
    <e v="#N/A"/>
    <x v="544"/>
    <x v="544"/>
    <m/>
  </r>
  <r>
    <n v="656"/>
    <n v="723"/>
    <n v="932"/>
    <n v="16500"/>
    <s v="G"/>
    <s v="G"/>
    <s v=""/>
    <s v=""/>
    <n v="3"/>
    <n v="3534"/>
    <x v="2"/>
    <s v="SISWA CEMERLANG-KLATEN"/>
    <s v="DIS-MC15"/>
    <s v="DISPENSER MICROTOP M 800"/>
    <s v="ADA"/>
    <s v="3"/>
    <s v="PCS"/>
    <s v="16500"/>
    <s v=""/>
    <s v=""/>
    <x v="4"/>
    <d v="2024-08-29T00:00:00"/>
    <x v="1"/>
    <s v=""/>
    <m/>
    <n v="16500"/>
    <n v="49500"/>
    <s v="G3534"/>
    <n v="0"/>
    <e v="#N/A"/>
    <x v="545"/>
    <x v="545"/>
    <m/>
  </r>
  <r>
    <n v="657"/>
    <n v="723"/>
    <n v="2494"/>
    <n v="24000"/>
    <s v="G"/>
    <s v="G"/>
    <s v=""/>
    <s v=""/>
    <n v="12"/>
    <n v="3534"/>
    <x v="2"/>
    <s v="SISWA CEMERLANG-KLATEN"/>
    <s v="PCA-IM251"/>
    <s v="PC KODE 3 SUSUN 3D KK-2401"/>
    <s v="ADA"/>
    <s v="12"/>
    <s v="PCS"/>
    <s v="24000"/>
    <s v=""/>
    <s v=""/>
    <x v="4"/>
    <d v="2024-08-29T00:00:00"/>
    <x v="1"/>
    <s v=""/>
    <m/>
    <n v="24000"/>
    <n v="288000"/>
    <s v="G3534"/>
    <n v="0"/>
    <e v="#N/A"/>
    <x v="546"/>
    <x v="546"/>
    <m/>
  </r>
  <r>
    <n v="658"/>
    <n v="740"/>
    <n v="1458"/>
    <n v="24000"/>
    <s v="G"/>
    <s v="G"/>
    <s v=""/>
    <s v=""/>
    <n v="3"/>
    <n v="3535"/>
    <x v="2"/>
    <s v="SISWA CEMERLANG-KLATEN"/>
    <s v="KEY-IM2"/>
    <s v="KEY RING K-30 (1 BOX=31 PCS)"/>
    <s v="ADA"/>
    <s v="3"/>
    <s v="BOX"/>
    <s v="24000"/>
    <s v=""/>
    <s v=""/>
    <x v="4"/>
    <d v="2024-08-29T00:00:00"/>
    <x v="1"/>
    <s v=""/>
    <m/>
    <n v="24000"/>
    <n v="72000"/>
    <s v="G3535"/>
    <n v="0"/>
    <e v="#N/A"/>
    <x v="547"/>
    <x v="547"/>
    <m/>
  </r>
  <r>
    <n v="659"/>
    <n v="740"/>
    <n v="1461"/>
    <n v="7500"/>
    <s v="G"/>
    <s v="G"/>
    <s v=""/>
    <s v=""/>
    <n v="144"/>
    <n v="3535"/>
    <x v="2"/>
    <s v="SISWA CEMERLANG-KLATEN"/>
    <s v="KRE-NB1"/>
    <s v="KERTAS KREP POTONGAN JERSY KECIL"/>
    <s v="ADA"/>
    <s v="144"/>
    <s v="PAK"/>
    <s v="7500"/>
    <s v=""/>
    <s v=""/>
    <x v="4"/>
    <d v="2024-08-29T00:00:00"/>
    <x v="1"/>
    <s v=""/>
    <m/>
    <n v="7500"/>
    <n v="1080000"/>
    <s v="G3535"/>
    <n v="0"/>
    <e v="#N/A"/>
    <x v="548"/>
    <x v="548"/>
    <m/>
  </r>
  <r>
    <n v="660"/>
    <n v="740"/>
    <s v=""/>
    <n v="95000"/>
    <s v="G"/>
    <s v="G"/>
    <s v=""/>
    <s v=""/>
    <n v="1"/>
    <n v="3535"/>
    <x v="2"/>
    <s v="SISWA CEMERLANG-KLATEN"/>
    <s v=""/>
    <s v="PIANIKA LOVELY HITAM"/>
    <s v="TIDAK ADA"/>
    <s v="1"/>
    <s v="PCS"/>
    <s v="95000"/>
    <s v=""/>
    <s v=""/>
    <x v="4"/>
    <d v="2024-08-29T00:00:00"/>
    <x v="1"/>
    <s v=""/>
    <m/>
    <n v="95000"/>
    <n v="95000"/>
    <s v="G3535"/>
    <n v="0"/>
    <e v="#N/A"/>
    <x v="549"/>
    <x v="549"/>
    <m/>
  </r>
  <r>
    <n v="661"/>
    <n v="740"/>
    <s v=""/>
    <n v="95000"/>
    <s v="G"/>
    <s v="G"/>
    <s v=""/>
    <s v=""/>
    <n v="2"/>
    <n v="3535"/>
    <x v="2"/>
    <s v="SISWA CEMERLANG-KLATEN"/>
    <s v=""/>
    <s v="PIANIKA LOVELY HIJAU"/>
    <s v="TIDAK ADA"/>
    <s v="2"/>
    <s v="PCS"/>
    <s v="95000"/>
    <s v=""/>
    <s v=""/>
    <x v="4"/>
    <d v="2024-08-29T00:00:00"/>
    <x v="1"/>
    <s v=""/>
    <m/>
    <n v="95000"/>
    <n v="190000"/>
    <s v="G3535"/>
    <n v="0"/>
    <e v="#N/A"/>
    <x v="550"/>
    <x v="550"/>
    <m/>
  </r>
  <r>
    <n v="662"/>
    <n v="740"/>
    <n v="1317"/>
    <n v="2400"/>
    <s v="G"/>
    <s v="G"/>
    <s v=""/>
    <s v=""/>
    <n v="100"/>
    <n v="3535"/>
    <x v="2"/>
    <s v="SISWA CEMERLANG-KLATEN"/>
    <s v="IDC-IM29"/>
    <s v="ID CARD T 017"/>
    <s v="ADA"/>
    <s v="100"/>
    <s v="PCS"/>
    <s v="2400"/>
    <s v=""/>
    <s v=""/>
    <x v="4"/>
    <d v="2024-08-29T00:00:00"/>
    <x v="1"/>
    <s v=""/>
    <m/>
    <n v="2400"/>
    <n v="240000"/>
    <s v="G3535"/>
    <n v="0"/>
    <e v="#N/A"/>
    <x v="551"/>
    <x v="551"/>
    <m/>
  </r>
  <r>
    <n v="663"/>
    <n v="740"/>
    <n v="1289"/>
    <n v="1250"/>
    <s v="G"/>
    <s v="G"/>
    <s v=""/>
    <s v=""/>
    <n v="50"/>
    <n v="3535"/>
    <x v="2"/>
    <s v="SISWA CEMERLANG-KLATEN"/>
    <s v="IDC-NB3"/>
    <s v="ID CARD 2 SISI TRANSPARANT PUTIH"/>
    <s v="ADA"/>
    <s v="50"/>
    <s v="PCS"/>
    <s v="1250"/>
    <s v=""/>
    <s v=""/>
    <x v="4"/>
    <d v="2024-08-29T00:00:00"/>
    <x v="1"/>
    <s v=""/>
    <m/>
    <n v="1250"/>
    <n v="62500"/>
    <s v="G3535"/>
    <n v="0"/>
    <e v="#N/A"/>
    <x v="552"/>
    <x v="552"/>
    <m/>
  </r>
  <r>
    <n v="664"/>
    <n v="747"/>
    <n v="2016"/>
    <n v="85000"/>
    <s v="A"/>
    <s v="A"/>
    <s v=""/>
    <s v=""/>
    <n v="5"/>
    <n v="309"/>
    <x v="1"/>
    <s v="SULUNG-SEMARANG"/>
    <s v="MAP-NB294"/>
    <s v="MAP ZIPPER REST / JALA BERDIRI JOSS PINK"/>
    <s v="ADA"/>
    <s v="5"/>
    <s v="LSN"/>
    <s v="85000"/>
    <s v=""/>
    <s v=""/>
    <x v="4"/>
    <s v=""/>
    <x v="1"/>
    <s v=""/>
    <m/>
    <n v="85000"/>
    <n v="425000"/>
    <s v="A309"/>
    <n v="0"/>
    <e v="#N/A"/>
    <x v="553"/>
    <x v="553"/>
    <m/>
  </r>
  <r>
    <n v="665"/>
    <n v="749"/>
    <n v="2017"/>
    <n v="85000"/>
    <s v="B"/>
    <s v="B"/>
    <s v=""/>
    <s v=""/>
    <n v="1"/>
    <n v="310"/>
    <x v="4"/>
    <s v="SULUNG-SEMARANG"/>
    <s v="MAP-NB295"/>
    <s v="MAP ZIPPER REST / JALA BERDIRI JOSS HIJAU"/>
    <s v="ADA"/>
    <s v="1"/>
    <s v="LSN"/>
    <s v="85000"/>
    <s v=""/>
    <s v=""/>
    <x v="4"/>
    <s v=""/>
    <x v="1"/>
    <s v=""/>
    <m/>
    <n v="85000"/>
    <n v="85000"/>
    <s v="B310"/>
    <n v="0"/>
    <e v="#N/A"/>
    <x v="554"/>
    <x v="554"/>
    <m/>
  </r>
  <r>
    <n v="666"/>
    <n v="749"/>
    <n v="2574"/>
    <n v="17000"/>
    <s v="B"/>
    <s v="B"/>
    <s v=""/>
    <s v=""/>
    <n v="6"/>
    <n v="310"/>
    <x v="4"/>
    <s v="SULUNG-SEMARANG"/>
    <s v="PIS-NB2"/>
    <s v="PISAU UKIR 8"/>
    <s v="ADA"/>
    <s v="6"/>
    <s v="PCS"/>
    <s v="17000"/>
    <s v=""/>
    <s v=""/>
    <x v="4"/>
    <s v=""/>
    <x v="1"/>
    <s v=""/>
    <m/>
    <n v="17000"/>
    <n v="102000"/>
    <s v="B310"/>
    <n v="0"/>
    <e v="#N/A"/>
    <x v="555"/>
    <x v="555"/>
    <m/>
  </r>
  <r>
    <n v="667"/>
    <n v="752"/>
    <n v="439"/>
    <n v="50000"/>
    <s v="G"/>
    <s v="G"/>
    <s v=""/>
    <s v=""/>
    <n v="20"/>
    <n v="3529"/>
    <x v="2"/>
    <s v="MUBAROK-MRANGGEN"/>
    <s v="BOL-PL82"/>
    <s v="BP PELNA ULIR 01 HITAM"/>
    <s v="ADA"/>
    <s v="20"/>
    <s v="GRS"/>
    <s v="50000"/>
    <s v=""/>
    <s v=""/>
    <x v="4"/>
    <s v=""/>
    <x v="1"/>
    <s v=""/>
    <m/>
    <n v="50000"/>
    <n v="1000000"/>
    <s v="G3529"/>
    <n v="0"/>
    <e v="#N/A"/>
    <x v="556"/>
    <x v="556"/>
    <m/>
  </r>
  <r>
    <n v="668"/>
    <n v="754"/>
    <n v="1306"/>
    <n v="475"/>
    <s v="B"/>
    <s v="B"/>
    <s v=""/>
    <s v=""/>
    <n v="200"/>
    <n v="416"/>
    <x v="4"/>
    <s v="KEN KEN-SEMARANG"/>
    <s v="IDC-NB16"/>
    <s v="TALI ID CARD PEONY ORANYE"/>
    <s v="ADA"/>
    <s v="200"/>
    <s v="PCS"/>
    <s v="475"/>
    <s v=""/>
    <s v=""/>
    <x v="4"/>
    <s v=""/>
    <x v="1"/>
    <s v=""/>
    <m/>
    <n v="475"/>
    <n v="95000"/>
    <s v="B416"/>
    <n v="0"/>
    <e v="#N/A"/>
    <x v="557"/>
    <x v="557"/>
    <m/>
  </r>
  <r>
    <n v="669"/>
    <n v="754"/>
    <n v="1310"/>
    <n v="475"/>
    <s v="B"/>
    <s v="B"/>
    <s v=""/>
    <s v=""/>
    <n v="200"/>
    <n v="416"/>
    <x v="4"/>
    <s v="KEN KEN-SEMARANG"/>
    <s v="IDC-NB20"/>
    <s v="TALI ID CARD PEONY PUTIH"/>
    <s v="ADA"/>
    <s v="200"/>
    <s v="PCS"/>
    <s v="475"/>
    <s v=""/>
    <s v=""/>
    <x v="4"/>
    <s v=""/>
    <x v="1"/>
    <s v=""/>
    <m/>
    <n v="475"/>
    <n v="95000"/>
    <s v="B416"/>
    <n v="0"/>
    <e v="#N/A"/>
    <x v="558"/>
    <x v="558"/>
    <m/>
  </r>
  <r>
    <n v="670"/>
    <n v="757"/>
    <n v="1811"/>
    <n v="10500"/>
    <s v="KO"/>
    <s v="H"/>
    <s v=""/>
    <s v=""/>
    <n v="100"/>
    <n v="3395"/>
    <x v="0"/>
    <s v="PERDANA-BREBES"/>
    <s v="MAP-SK80"/>
    <s v="MAP L SIKA AC-105  BIRU"/>
    <s v="ADA"/>
    <s v="100"/>
    <s v="LSN"/>
    <s v="10500"/>
    <s v=""/>
    <s v=""/>
    <x v="4"/>
    <s v=""/>
    <x v="1"/>
    <s v=""/>
    <m/>
    <n v="10500"/>
    <n v="1050000"/>
    <s v="H3395"/>
    <n v="0"/>
    <e v="#N/A"/>
    <x v="559"/>
    <x v="559"/>
    <m/>
  </r>
  <r>
    <n v="671"/>
    <n v="757"/>
    <n v="1813"/>
    <n v="10500"/>
    <s v="KO"/>
    <s v="H"/>
    <s v=""/>
    <s v=""/>
    <n v="100"/>
    <n v="3395"/>
    <x v="0"/>
    <s v="PERDANA-BREBES"/>
    <s v="MAP-SK82"/>
    <s v="MAP L SIKA AC-105 KUNING"/>
    <s v="ADA"/>
    <s v="100"/>
    <s v="LSN"/>
    <s v="10500"/>
    <s v=""/>
    <s v=""/>
    <x v="4"/>
    <s v=""/>
    <x v="1"/>
    <s v=""/>
    <m/>
    <n v="10500"/>
    <n v="1050000"/>
    <s v="H3395"/>
    <n v="0"/>
    <e v="#N/A"/>
    <x v="560"/>
    <x v="560"/>
    <m/>
  </r>
  <r>
    <n v="672"/>
    <n v="757"/>
    <n v="1815"/>
    <n v="10500"/>
    <s v="KO"/>
    <s v="H"/>
    <s v=""/>
    <s v=""/>
    <n v="100"/>
    <n v="3395"/>
    <x v="0"/>
    <s v="PERDANA-BREBES"/>
    <s v="MAP-SK84"/>
    <s v="MAP L SIKA AC-105 PUTIH"/>
    <s v="ADA"/>
    <s v="100"/>
    <s v="LSN"/>
    <s v="10500"/>
    <s v=""/>
    <s v=""/>
    <x v="4"/>
    <s v=""/>
    <x v="1"/>
    <s v=""/>
    <m/>
    <n v="10500"/>
    <n v="1050000"/>
    <s v="H3395"/>
    <n v="0"/>
    <e v="#N/A"/>
    <x v="561"/>
    <x v="561"/>
    <m/>
  </r>
  <r>
    <n v="673"/>
    <n v="757"/>
    <n v="2715"/>
    <n v="57500"/>
    <s v="KO"/>
    <s v="H"/>
    <s v=""/>
    <s v=""/>
    <n v="24"/>
    <n v="3395"/>
    <x v="0"/>
    <s v="PERDANA-BREBES"/>
    <s v="SPA-HR2"/>
    <s v="STAMP PAD HERO K"/>
    <s v="ADA"/>
    <s v="24"/>
    <s v="LSN"/>
    <s v="57500"/>
    <s v=""/>
    <s v=""/>
    <x v="4"/>
    <s v=""/>
    <x v="1"/>
    <s v=""/>
    <m/>
    <n v="57500"/>
    <n v="1380000"/>
    <s v="H3395"/>
    <n v="0"/>
    <e v="#N/A"/>
    <x v="562"/>
    <x v="562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8">
  <r>
    <n v="997"/>
    <x v="0"/>
    <n v="1"/>
    <n v="126"/>
    <s v="MANGGALA SAKTI-MALANG"/>
    <n v="1"/>
    <d v="2024-08-26T00:00:00"/>
    <d v="2024-08-30T00:00:00"/>
    <n v="4118"/>
    <s v="MANMALK"/>
    <s v="GAR-BT25"/>
    <s v="GARISAN BUTTERFLY BT 30CM"/>
    <m/>
    <m/>
    <s v="ADA"/>
    <n v="300"/>
    <s v="LSN"/>
    <n v="100"/>
    <s v="LSN"/>
    <n v="26.78"/>
    <n v="26780"/>
    <n v="0.17499999999999999"/>
    <m/>
    <n v="6628050"/>
    <m/>
    <m/>
    <s v=""/>
    <n v="300"/>
    <s v="LSN"/>
    <n v="26780"/>
    <n v="6628050"/>
    <d v="2024-08-26T00:00:00"/>
    <m/>
    <d v="2024-08-30T00:00:00"/>
    <s v="KO"/>
    <s v=""/>
    <s v="KO"/>
    <s v="MANGGALA SAKTI"/>
    <s v="MALANG"/>
    <s v="MANGGALA SAKTI-MALANG"/>
    <s v="GAR-BT25"/>
    <s v="GARISAN BUTTERFLY BT 30CM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6T00:00:00"/>
    <m/>
    <d v="2024-08-30T00:00:00"/>
    <s v="KO"/>
    <s v=""/>
    <s v="KO"/>
    <s v="MANGGALA SAKTI"/>
    <s v="MALANG"/>
    <s v="MANGGALA SAKTI-MALANG"/>
    <m/>
    <s v=""/>
    <m/>
  </r>
  <r>
    <n v="994"/>
    <x v="2"/>
    <n v="3"/>
    <n v="205"/>
    <s v="SIANA (PECINAN)-MALANG"/>
    <n v="3"/>
    <m/>
    <m/>
    <n v="4116"/>
    <s v="SIAMALK"/>
    <s v="GAR-BT22"/>
    <s v="GARISAN BUTTERFLY BT 20CM"/>
    <m/>
    <m/>
    <s v="ADA"/>
    <n v="100"/>
    <s v="LSN"/>
    <n v="100"/>
    <s v="LSN"/>
    <n v="21.38"/>
    <n v="21380"/>
    <n v="0.17499999999999999"/>
    <m/>
    <n v="1763850"/>
    <m/>
    <m/>
    <s v=""/>
    <n v="100"/>
    <s v="LSN"/>
    <n v="21380"/>
    <n v="1763850"/>
    <d v="2024-08-26T00:00:00"/>
    <m/>
    <d v="2024-08-30T00:00:00"/>
    <s v="KO"/>
    <s v=""/>
    <s v="KO"/>
    <s v="SIANA (PECINAN)"/>
    <s v="MALANG"/>
    <s v="SIANA (PECINAN)-MALANG"/>
    <s v="GAR-BT22"/>
    <s v="GARISAN BUTTERFLY BT 20CM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6T00:00:00"/>
    <m/>
    <d v="2024-08-30T00:00:00"/>
    <s v="KO"/>
    <s v=""/>
    <s v="KO"/>
    <s v="SIANA (PECINAN)"/>
    <s v="MALANG"/>
    <s v="SIANA (PECINAN)-MALANG"/>
    <m/>
    <s v=""/>
    <m/>
  </r>
  <r>
    <n v="1399"/>
    <x v="3"/>
    <n v="5"/>
    <n v="62"/>
    <s v="BRUK MENCENG-PURBALINGGA"/>
    <n v="5"/>
    <m/>
    <m/>
    <n v="3281"/>
    <s v="BRUPURA"/>
    <s v="IST-IM1"/>
    <s v="ISI STAPLER 13/8 JOSS"/>
    <m/>
    <m/>
    <s v="ADA"/>
    <n v="100"/>
    <s v="PAK"/>
    <n v="100"/>
    <s v="PAK"/>
    <n v="18.5"/>
    <n v="18500"/>
    <m/>
    <m/>
    <n v="1850000"/>
    <m/>
    <m/>
    <s v=""/>
    <n v="100"/>
    <s v="PAK"/>
    <n v="18500"/>
    <n v="1850000"/>
    <d v="2024-08-26T00:00:00"/>
    <m/>
    <d v="2024-08-30T00:00:00"/>
    <s v="A"/>
    <s v=""/>
    <s v="A"/>
    <s v="BRUK MENCENG"/>
    <s v="PURBALINGGA"/>
    <s v="BRUK MENCENG-PURBALINGGA"/>
    <s v="IST-IM1"/>
    <s v="ISI STAPLER 13/8 JOSS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6T00:00:00"/>
    <m/>
    <d v="2024-08-30T00:00:00"/>
    <s v="A"/>
    <s v=""/>
    <s v="A"/>
    <s v="BRUK MENCENG"/>
    <s v="PURBALINGGA"/>
    <s v="BRUK MENCENG-PURBALINGGA"/>
    <m/>
    <s v=""/>
    <m/>
  </r>
  <r>
    <n v="2565"/>
    <x v="4"/>
    <n v="7"/>
    <n v="208"/>
    <s v="SINAR BHAKTI-YOGYA"/>
    <n v="7"/>
    <m/>
    <m/>
    <n v="3566"/>
    <s v="SINYOGG"/>
    <s v="PIA-NB1"/>
    <s v="PIANIKA LOVELY BIRU"/>
    <m/>
    <m/>
    <s v="ADA"/>
    <n v="12"/>
    <s v="PCS"/>
    <n v="12"/>
    <s v="PCS"/>
    <n v="90"/>
    <n v="90000"/>
    <m/>
    <m/>
    <n v="1080000"/>
    <m/>
    <m/>
    <s v=""/>
    <n v="12"/>
    <s v="PCS"/>
    <n v="90000"/>
    <n v="1080000"/>
    <d v="2024-08-26T00:00:00"/>
    <m/>
    <d v="2024-08-30T00:00:00"/>
    <s v="G"/>
    <s v=""/>
    <s v="G"/>
    <s v="SINAR BHAKTI"/>
    <s v="YOGYA"/>
    <s v="SINAR BHAKTI-YOGYA"/>
    <s v="PIA-NB1"/>
    <s v="PIANIKA LOVELY BIRU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6T00:00:00"/>
    <m/>
    <d v="2024-08-30T00:00:00"/>
    <s v="G"/>
    <s v=""/>
    <s v="G"/>
    <s v="SINAR BHAKTI"/>
    <s v="YOGYA"/>
    <s v="SINAR BHAKTI-YOGYA"/>
    <m/>
    <s v=""/>
    <m/>
  </r>
  <r>
    <n v="687"/>
    <x v="5"/>
    <n v="9"/>
    <n v="188"/>
    <s v="REJO AGUNG-JOMBANG"/>
    <n v="9"/>
    <m/>
    <m/>
    <n v="3511"/>
    <s v="REJJOMG"/>
    <s v="BOL-TF337"/>
    <s v="BP GEL TF-1190 0.3MM HIGHTECH (B)"/>
    <m/>
    <m/>
    <s v="ADA"/>
    <n v="144"/>
    <s v="LSN"/>
    <n v="96"/>
    <s v="LSN"/>
    <n v="28.5"/>
    <n v="28500"/>
    <m/>
    <m/>
    <n v="4104000"/>
    <m/>
    <m/>
    <s v=""/>
    <n v="144"/>
    <s v="LSN"/>
    <n v="28500"/>
    <n v="4104000"/>
    <d v="2024-08-26T00:00:00"/>
    <m/>
    <d v="2024-08-30T00:00:00"/>
    <s v="G"/>
    <s v=""/>
    <s v="G"/>
    <s v="REJO AGUNG"/>
    <s v="JOMBANG"/>
    <s v="REJO AGUNG-JOMBANG"/>
    <s v="BOL-TF337"/>
    <s v="BP GEL TF-1190 0.3MM HIGHTECH (B)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6T00:00:00"/>
    <m/>
    <d v="2024-08-30T00:00:00"/>
    <s v="G"/>
    <s v=""/>
    <s v="G"/>
    <s v="REJO AGUNG"/>
    <s v="JOMBANG"/>
    <s v="REJO AGUNG-JOMBANG"/>
    <m/>
    <s v=""/>
    <m/>
  </r>
  <r>
    <s v=""/>
    <x v="6"/>
    <n v="11"/>
    <n v="254"/>
    <s v="SBM-SEMARANG"/>
    <n v="11"/>
    <m/>
    <m/>
    <n v="452"/>
    <s v="SBM"/>
    <m/>
    <s v="SLIDE BINDER 7MM K KUNING"/>
    <s v="SLIDE BINDER 7MM K KUNING"/>
    <m/>
    <s v="TIDAK ADA"/>
    <n v="410"/>
    <s v="PCS"/>
    <s v=""/>
    <s v=""/>
    <n v="1.25"/>
    <n v="1250"/>
    <m/>
    <m/>
    <s v=""/>
    <m/>
    <m/>
    <s v=""/>
    <n v="410"/>
    <s v="PCS"/>
    <n v="1250"/>
    <n v="512500"/>
    <d v="2024-08-26T00:00:00"/>
    <m/>
    <d v="2024-08-30T00:00:00"/>
    <n v="0"/>
    <s v=""/>
    <n v="0"/>
    <s v="SBM"/>
    <s v="SEMARANG"/>
    <s v="SBM-SEMARANG"/>
    <m/>
    <s v="SLIDE BINDER 7MM K KUNING"/>
    <m/>
  </r>
  <r>
    <n v="308"/>
    <x v="7"/>
    <n v="11"/>
    <s v=""/>
    <s v=""/>
    <s v=""/>
    <m/>
    <m/>
    <m/>
    <m/>
    <s v="BIN-NB5"/>
    <s v="SLIDE BINDER 7MM K PUTIH"/>
    <m/>
    <m/>
    <s v="ADA"/>
    <n v="1080"/>
    <s v="PCS"/>
    <n v="2000"/>
    <s v="PCS"/>
    <n v="1.25"/>
    <n v="1250"/>
    <m/>
    <m/>
    <s v=""/>
    <m/>
    <m/>
    <s v=""/>
    <n v="1080"/>
    <s v="PCS"/>
    <n v="1250"/>
    <n v="1350000"/>
    <d v="2024-08-26T00:00:00"/>
    <m/>
    <d v="2024-08-30T00:00:00"/>
    <n v="0"/>
    <s v=""/>
    <n v="0"/>
    <s v="SBM"/>
    <s v="SEMARANG"/>
    <s v="SBM-SEMARANG"/>
    <s v="BIN-NB5"/>
    <s v="SLIDE BINDER 7MM K PUTIH"/>
    <m/>
  </r>
  <r>
    <s v=""/>
    <x v="8"/>
    <n v="11"/>
    <s v=""/>
    <s v=""/>
    <s v=""/>
    <m/>
    <m/>
    <m/>
    <m/>
    <m/>
    <s v="SLIDE BINDER 7MM K BIRU"/>
    <s v="SLIDE BINDER 7MM K BIRU"/>
    <m/>
    <s v="TIDAK ADA"/>
    <n v="110"/>
    <s v="PCS"/>
    <s v=""/>
    <s v=""/>
    <n v="1.25"/>
    <n v="1250"/>
    <m/>
    <m/>
    <n v="2000000"/>
    <m/>
    <m/>
    <s v=""/>
    <n v="110"/>
    <s v="PCS"/>
    <n v="1250"/>
    <n v="137500"/>
    <d v="2024-08-26T00:00:00"/>
    <m/>
    <d v="2024-08-30T00:00:00"/>
    <n v="0"/>
    <s v=""/>
    <n v="0"/>
    <s v="SBM"/>
    <s v="SEMARANG"/>
    <s v="SBM-SEMARANG"/>
    <m/>
    <s v="SLIDE BINDER 7MM K BIRU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6T00:00:00"/>
    <m/>
    <d v="2024-08-30T00:00:00"/>
    <n v="0"/>
    <s v=""/>
    <n v="0"/>
    <s v="SBM"/>
    <s v="SEMARANG"/>
    <s v="SBM-SEMARANG"/>
    <m/>
    <s v=""/>
    <m/>
  </r>
  <r>
    <n v="2696"/>
    <x v="9"/>
    <n v="15"/>
    <n v="223"/>
    <s v="SUKSES MAKMUR (INTAN)-COMAL"/>
    <n v="15"/>
    <m/>
    <m/>
    <n v="3660"/>
    <s v="SUKSESMAKMURINTANCOMALK"/>
    <s v="SEL-EN1"/>
    <s v="SELONGSONG PENTEL ENTER"/>
    <m/>
    <m/>
    <s v="ADA"/>
    <n v="10"/>
    <s v="LSN"/>
    <n v="100"/>
    <s v="LSN"/>
    <n v="125"/>
    <n v="125000"/>
    <m/>
    <m/>
    <n v="1250000"/>
    <m/>
    <m/>
    <s v=""/>
    <n v="10"/>
    <s v="LSN"/>
    <n v="125000"/>
    <n v="1250000"/>
    <d v="2024-08-26T00:00:00"/>
    <m/>
    <d v="2024-08-30T00:00:00"/>
    <s v="KO"/>
    <s v=""/>
    <s v="KO"/>
    <s v="SUKSES MAKMUR (INTAN)"/>
    <s v="COMAL"/>
    <s v="SUKSES MAKMUR (INTAN)-COMAL"/>
    <s v="SEL-EN1"/>
    <s v="SELONGSONG PENTEL ENTER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6T00:00:00"/>
    <m/>
    <d v="2024-08-30T00:00:00"/>
    <s v="KO"/>
    <s v=""/>
    <s v="KO"/>
    <s v="SUKSES MAKMUR (INTAN)"/>
    <s v="COMAL"/>
    <s v="SUKSES MAKMUR (INTAN)-COMAL"/>
    <m/>
    <s v=""/>
    <m/>
  </r>
  <r>
    <n v="494"/>
    <x v="10"/>
    <n v="17"/>
    <n v="47"/>
    <s v="CV BAROKAH-SEMARANG"/>
    <n v="17"/>
    <m/>
    <m/>
    <n v="410"/>
    <s v="BARSEMB"/>
    <s v="BOL-NB139"/>
    <s v="BP X DATA M2"/>
    <m/>
    <m/>
    <s v="ADA"/>
    <n v="12"/>
    <s v="GRS"/>
    <n v="20"/>
    <s v="GRS"/>
    <n v="77.5"/>
    <n v="77500"/>
    <m/>
    <m/>
    <s v=""/>
    <m/>
    <m/>
    <s v=""/>
    <n v="12"/>
    <s v="GRS"/>
    <n v="77500"/>
    <n v="930000"/>
    <d v="2024-08-26T00:00:00"/>
    <m/>
    <d v="2024-08-30T00:00:00"/>
    <s v="B"/>
    <s v=""/>
    <s v="B"/>
    <s v="CV BAROKAH"/>
    <s v="SEMARANG"/>
    <s v="CV BAROKAH-SEMARANG"/>
    <s v="BOL-NB139"/>
    <s v="BP X DATA M2"/>
    <m/>
  </r>
  <r>
    <n v="1570"/>
    <x v="11"/>
    <n v="17"/>
    <s v=""/>
    <s v=""/>
    <s v=""/>
    <m/>
    <m/>
    <m/>
    <m/>
    <s v="LEM-WM2"/>
    <s v="LEM BAKAR STIK 7X30 WOMY PUTIH K"/>
    <m/>
    <m/>
    <s v="ADA"/>
    <n v="5"/>
    <s v="PAK"/>
    <n v="25"/>
    <s v="PAK"/>
    <n v="72"/>
    <n v="72000"/>
    <m/>
    <m/>
    <s v=""/>
    <m/>
    <m/>
    <s v=""/>
    <n v="5"/>
    <s v="PAK"/>
    <n v="72000"/>
    <n v="360000"/>
    <d v="2024-08-26T00:00:00"/>
    <m/>
    <d v="2024-08-30T00:00:00"/>
    <s v="B"/>
    <s v=""/>
    <s v="B"/>
    <s v="CV BAROKAH"/>
    <s v="SEMARANG"/>
    <s v="CV BAROKAH-SEMARANG"/>
    <s v="LEM-WM2"/>
    <s v="LEM BAKAR STIK 7X30 WOMY PUTIH K"/>
    <m/>
  </r>
  <r>
    <n v="1448"/>
    <x v="12"/>
    <n v="17"/>
    <s v=""/>
    <s v=""/>
    <s v=""/>
    <m/>
    <m/>
    <m/>
    <m/>
    <s v="KAR-KJ1"/>
    <s v="KARTU ABSENSI KOJIKO DUS MERAH"/>
    <m/>
    <m/>
    <s v="ADA"/>
    <n v="20"/>
    <s v="PAK"/>
    <n v="100"/>
    <s v="PAK"/>
    <n v="20"/>
    <n v="20000"/>
    <m/>
    <m/>
    <n v="1690000"/>
    <m/>
    <m/>
    <s v=""/>
    <n v="20"/>
    <s v="PAK"/>
    <n v="20000"/>
    <n v="400000"/>
    <d v="2024-08-26T00:00:00"/>
    <m/>
    <d v="2024-08-30T00:00:00"/>
    <s v="B"/>
    <s v=""/>
    <s v="B"/>
    <s v="CV BAROKAH"/>
    <s v="SEMARANG"/>
    <s v="CV BAROKAH-SEMARANG"/>
    <s v="KAR-KJ1"/>
    <s v="KARTU ABSENSI KOJIKO DUS MERAH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6T00:00:00"/>
    <m/>
    <d v="2024-08-30T00:00:00"/>
    <s v="B"/>
    <s v=""/>
    <s v="B"/>
    <s v="CV BAROKAH"/>
    <s v="SEMARANG"/>
    <s v="CV BAROKAH-SEMARANG"/>
    <m/>
    <s v=""/>
    <m/>
  </r>
  <r>
    <n v="1047"/>
    <x v="13"/>
    <n v="21"/>
    <n v="26"/>
    <s v="ANEKA-MALANG"/>
    <n v="21"/>
    <m/>
    <m/>
    <n v="4117"/>
    <s v="ANEMALK"/>
    <s v="GAR-BT75"/>
    <s v="GARISAN BT 172-05 KECIL"/>
    <m/>
    <m/>
    <s v="ADA"/>
    <n v="20"/>
    <s v="LSN"/>
    <n v="20"/>
    <s v="LSN"/>
    <n v="74.8"/>
    <n v="74800"/>
    <n v="0.17499999999999999"/>
    <m/>
    <s v=""/>
    <m/>
    <m/>
    <s v=""/>
    <n v="20"/>
    <s v="LSN"/>
    <n v="74800"/>
    <n v="1234200"/>
    <d v="2024-08-26T00:00:00"/>
    <m/>
    <d v="2024-08-30T00:00:00"/>
    <s v="KO"/>
    <s v=""/>
    <s v="KO"/>
    <s v="ANEKA"/>
    <s v="MALANG"/>
    <s v="ANEKA-MALANG"/>
    <s v="GAR-BT75"/>
    <s v="GARISAN BT 172-05 KECIL"/>
    <m/>
  </r>
  <r>
    <n v="1048"/>
    <x v="14"/>
    <n v="21"/>
    <s v=""/>
    <s v=""/>
    <s v=""/>
    <m/>
    <m/>
    <m/>
    <m/>
    <s v="GAR-BT76"/>
    <s v="GARISAN BT 172-06 BESAR"/>
    <m/>
    <m/>
    <s v="ADA"/>
    <n v="20"/>
    <s v="LSN"/>
    <n v="20"/>
    <s v="LSN"/>
    <n v="83.8"/>
    <n v="83800"/>
    <n v="0.17499999999999999"/>
    <m/>
    <n v="2616900"/>
    <m/>
    <m/>
    <s v=""/>
    <n v="20"/>
    <s v="LSN"/>
    <n v="83800"/>
    <n v="1382700"/>
    <d v="2024-08-26T00:00:00"/>
    <m/>
    <d v="2024-08-30T00:00:00"/>
    <s v="KO"/>
    <s v=""/>
    <s v="KO"/>
    <s v="ANEKA"/>
    <s v="MALANG"/>
    <s v="ANEKA-MALANG"/>
    <s v="GAR-BT76"/>
    <s v="GARISAN BT 172-06 BESAR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6T00:00:00"/>
    <m/>
    <d v="2024-08-30T00:00:00"/>
    <s v="KO"/>
    <s v=""/>
    <s v="KO"/>
    <s v="ANEKA"/>
    <s v="MALANG"/>
    <s v="ANEKA-MALANG"/>
    <m/>
    <s v=""/>
    <m/>
  </r>
  <r>
    <n v="2791"/>
    <x v="15"/>
    <n v="24"/>
    <n v="135"/>
    <s v="MERAH 2-YOGYA"/>
    <n v="24"/>
    <d v="2024-08-27T00:00:00"/>
    <m/>
    <n v="3513"/>
    <s v="MERYOGG"/>
    <s v="STI-NB8"/>
    <s v="STIP W/B CLEAR B"/>
    <m/>
    <m/>
    <s v="ADA"/>
    <n v="3"/>
    <s v="LSN"/>
    <n v="48"/>
    <s v="LSN"/>
    <n v="44"/>
    <n v="44000"/>
    <m/>
    <m/>
    <s v=""/>
    <m/>
    <m/>
    <s v=""/>
    <n v="3"/>
    <s v="LSN"/>
    <n v="44000"/>
    <n v="132000"/>
    <d v="2024-08-27T00:00:00"/>
    <d v="2024-08-26T00:00:00"/>
    <d v="2024-08-30T00:00:00"/>
    <s v="G"/>
    <s v=""/>
    <s v="G"/>
    <s v="MERAH 2"/>
    <s v="YOGYA"/>
    <s v="MERAH 2-YOGYA"/>
    <s v="STI-NB8"/>
    <s v="STIP W/B CLEAR B"/>
    <m/>
  </r>
  <r>
    <n v="2640"/>
    <x v="16"/>
    <n v="24"/>
    <s v=""/>
    <s v=""/>
    <s v=""/>
    <m/>
    <m/>
    <m/>
    <m/>
    <s v="PUN-IM2"/>
    <s v="PUNCH 3011"/>
    <m/>
    <m/>
    <s v="ADA"/>
    <n v="2"/>
    <s v="LSN"/>
    <n v="240"/>
    <s v="PCS"/>
    <n v="125"/>
    <n v="125000"/>
    <m/>
    <m/>
    <s v=""/>
    <m/>
    <m/>
    <n v="12"/>
    <n v="24"/>
    <s v="PCS"/>
    <n v="10416.666666666666"/>
    <n v="250000"/>
    <d v="2024-08-27T00:00:00"/>
    <d v="2024-08-26T00:00:00"/>
    <d v="2024-08-30T00:00:00"/>
    <s v="G"/>
    <s v=""/>
    <s v="G"/>
    <s v="MERAH 2"/>
    <s v="YOGYA"/>
    <s v="MERAH 2-YOGYA"/>
    <s v="PUN-IM2"/>
    <s v="PUNCH 3011"/>
    <m/>
  </r>
  <r>
    <s v=""/>
    <x v="17"/>
    <n v="24"/>
    <s v=""/>
    <s v=""/>
    <s v=""/>
    <m/>
    <m/>
    <m/>
    <m/>
    <m/>
    <s v="DISPENSER KUROMI"/>
    <s v="DISPENSER KUROMI"/>
    <m/>
    <s v="TIDAK ADA"/>
    <n v="2"/>
    <s v="LSN"/>
    <s v=""/>
    <s v=""/>
    <n v="25"/>
    <n v="25000"/>
    <m/>
    <m/>
    <s v=""/>
    <m/>
    <m/>
    <s v=""/>
    <n v="2"/>
    <s v="LSN"/>
    <n v="25000"/>
    <n v="50000"/>
    <d v="2024-08-27T00:00:00"/>
    <d v="2024-08-26T00:00:00"/>
    <d v="2024-08-30T00:00:00"/>
    <s v="G"/>
    <s v=""/>
    <s v="G"/>
    <s v="MERAH 2"/>
    <s v="YOGYA"/>
    <s v="MERAH 2-YOGYA"/>
    <m/>
    <s v="DISPENSER KUROMI"/>
    <m/>
  </r>
  <r>
    <n v="2986"/>
    <x v="18"/>
    <n v="24"/>
    <s v=""/>
    <s v=""/>
    <s v=""/>
    <m/>
    <m/>
    <m/>
    <m/>
    <s v="TAS-IM177"/>
    <s v="TAS KARUNG 70X80 (7080)"/>
    <m/>
    <m/>
    <s v="ADA"/>
    <n v="1"/>
    <s v="LSN"/>
    <n v="10"/>
    <s v="LSN"/>
    <n v="300"/>
    <n v="300000"/>
    <m/>
    <m/>
    <s v=""/>
    <m/>
    <m/>
    <s v=""/>
    <n v="1"/>
    <s v="LSN"/>
    <n v="300000"/>
    <n v="300000"/>
    <d v="2024-08-27T00:00:00"/>
    <d v="2024-08-26T00:00:00"/>
    <d v="2024-08-30T00:00:00"/>
    <s v="G"/>
    <s v=""/>
    <s v="G"/>
    <s v="MERAH 2"/>
    <s v="YOGYA"/>
    <s v="MERAH 2-YOGYA"/>
    <s v="TAS-IM177"/>
    <s v="TAS KARUNG 70X80 (7080)"/>
    <m/>
  </r>
  <r>
    <n v="2979"/>
    <x v="19"/>
    <n v="24"/>
    <s v=""/>
    <s v=""/>
    <s v=""/>
    <m/>
    <m/>
    <m/>
    <m/>
    <s v="TAS-NB170"/>
    <s v="TAS KARUNG 55X65 (5565)"/>
    <m/>
    <m/>
    <s v="ADA"/>
    <n v="2"/>
    <s v="LSN"/>
    <n v="10"/>
    <s v="LSN"/>
    <n v="207"/>
    <n v="207000"/>
    <m/>
    <m/>
    <s v=""/>
    <m/>
    <m/>
    <s v=""/>
    <n v="2"/>
    <s v="LSN"/>
    <n v="207000"/>
    <n v="414000"/>
    <d v="2024-08-27T00:00:00"/>
    <d v="2024-08-26T00:00:00"/>
    <d v="2024-08-30T00:00:00"/>
    <s v="G"/>
    <s v=""/>
    <s v="G"/>
    <s v="MERAH 2"/>
    <s v="YOGYA"/>
    <s v="MERAH 2-YOGYA"/>
    <s v="TAS-NB170"/>
    <s v="TAS KARUNG 55X65 (5565)"/>
    <m/>
  </r>
  <r>
    <n v="2976"/>
    <x v="20"/>
    <n v="24"/>
    <s v=""/>
    <s v=""/>
    <s v=""/>
    <m/>
    <m/>
    <m/>
    <m/>
    <s v="TAS-NB167"/>
    <s v="TAS KARUNG 40X45 "/>
    <m/>
    <m/>
    <s v="ADA"/>
    <n v="2"/>
    <s v="LSN"/>
    <n v="10"/>
    <s v="LSN"/>
    <n v="150"/>
    <n v="150000"/>
    <m/>
    <m/>
    <s v=""/>
    <m/>
    <m/>
    <s v=""/>
    <n v="2"/>
    <s v="LSN"/>
    <n v="150000"/>
    <n v="300000"/>
    <d v="2024-08-27T00:00:00"/>
    <d v="2024-08-26T00:00:00"/>
    <d v="2024-08-30T00:00:00"/>
    <s v="G"/>
    <s v=""/>
    <s v="G"/>
    <s v="MERAH 2"/>
    <s v="YOGYA"/>
    <s v="MERAH 2-YOGYA"/>
    <s v="TAS-NB167"/>
    <s v="TAS KARUNG 40X45 "/>
    <m/>
  </r>
  <r>
    <n v="2978"/>
    <x v="21"/>
    <n v="24"/>
    <s v=""/>
    <s v=""/>
    <s v=""/>
    <m/>
    <m/>
    <m/>
    <m/>
    <s v="TAS-NB169"/>
    <s v="TAS KARUNG 50X55 (5055)"/>
    <m/>
    <m/>
    <s v="ADA"/>
    <n v="2"/>
    <s v="LSN"/>
    <n v="10"/>
    <s v="LSN"/>
    <n v="180"/>
    <n v="180000"/>
    <m/>
    <m/>
    <s v=""/>
    <m/>
    <m/>
    <s v=""/>
    <n v="2"/>
    <s v="LSN"/>
    <n v="180000"/>
    <n v="360000"/>
    <d v="2024-08-27T00:00:00"/>
    <d v="2024-08-26T00:00:00"/>
    <d v="2024-08-30T00:00:00"/>
    <s v="G"/>
    <s v=""/>
    <s v="G"/>
    <s v="MERAH 2"/>
    <s v="YOGYA"/>
    <s v="MERAH 2-YOGYA"/>
    <s v="TAS-NB169"/>
    <s v="TAS KARUNG 50X55 (5055)"/>
    <m/>
  </r>
  <r>
    <n v="2690"/>
    <x v="22"/>
    <n v="24"/>
    <s v=""/>
    <s v=""/>
    <s v=""/>
    <m/>
    <m/>
    <m/>
    <m/>
    <s v="SAM-DU14"/>
    <s v="SAMPUL ROLL DUST 254"/>
    <m/>
    <m/>
    <s v="ADA"/>
    <n v="36"/>
    <s v="ROL"/>
    <n v="500"/>
    <s v="ROL"/>
    <n v="5.4"/>
    <n v="5400"/>
    <m/>
    <m/>
    <s v=""/>
    <m/>
    <m/>
    <s v=""/>
    <n v="36"/>
    <s v="ROL"/>
    <n v="5400"/>
    <n v="194400"/>
    <d v="2024-08-27T00:00:00"/>
    <d v="2024-08-26T00:00:00"/>
    <d v="2024-08-30T00:00:00"/>
    <s v="G"/>
    <s v=""/>
    <s v="G"/>
    <s v="MERAH 2"/>
    <s v="YOGYA"/>
    <s v="MERAH 2-YOGYA"/>
    <s v="SAM-DU14"/>
    <s v="SAMPUL ROLL DUST 254"/>
    <m/>
  </r>
  <r>
    <n v="2691"/>
    <x v="23"/>
    <n v="24"/>
    <s v=""/>
    <s v=""/>
    <s v=""/>
    <m/>
    <m/>
    <m/>
    <m/>
    <s v="SAM-DU23"/>
    <s v="SAMPUL ROLL DUST 344"/>
    <m/>
    <m/>
    <s v="ADA"/>
    <n v="36"/>
    <s v="ROL"/>
    <n v="500"/>
    <s v="ROL"/>
    <n v="6.7"/>
    <n v="6700"/>
    <m/>
    <m/>
    <s v=""/>
    <m/>
    <m/>
    <s v=""/>
    <n v="36"/>
    <s v="ROL"/>
    <n v="6700"/>
    <n v="241200"/>
    <d v="2024-08-27T00:00:00"/>
    <d v="2024-08-26T00:00:00"/>
    <d v="2024-08-30T00:00:00"/>
    <s v="G"/>
    <s v=""/>
    <s v="G"/>
    <s v="MERAH 2"/>
    <s v="YOGYA"/>
    <s v="MERAH 2-YOGYA"/>
    <s v="SAM-DU23"/>
    <s v="SAMPUL ROLL DUST 344"/>
    <m/>
  </r>
  <r>
    <n v="2692"/>
    <x v="24"/>
    <n v="24"/>
    <s v=""/>
    <s v=""/>
    <s v=""/>
    <m/>
    <m/>
    <m/>
    <m/>
    <s v="SAM-DU24"/>
    <s v="SAMPUL ROLL DUST 454"/>
    <m/>
    <m/>
    <s v="ADA"/>
    <n v="36"/>
    <s v="ROL"/>
    <n v="300"/>
    <s v="ROL"/>
    <n v="8.4"/>
    <n v="8400"/>
    <m/>
    <m/>
    <s v=""/>
    <m/>
    <m/>
    <s v=""/>
    <n v="36"/>
    <s v="ROL"/>
    <n v="8400"/>
    <n v="302400"/>
    <d v="2024-08-27T00:00:00"/>
    <d v="2024-08-26T00:00:00"/>
    <d v="2024-08-30T00:00:00"/>
    <s v="G"/>
    <s v=""/>
    <s v="G"/>
    <s v="MERAH 2"/>
    <s v="YOGYA"/>
    <s v="MERAH 2-YOGYA"/>
    <s v="SAM-DU24"/>
    <s v="SAMPUL ROLL DUST 454"/>
    <m/>
  </r>
  <r>
    <n v="1130"/>
    <x v="25"/>
    <n v="24"/>
    <s v=""/>
    <s v=""/>
    <s v=""/>
    <m/>
    <m/>
    <m/>
    <m/>
    <s v="GAR-IM207"/>
    <s v="GARISAN SABLON GAMBAR 6605"/>
    <m/>
    <m/>
    <s v="ADA"/>
    <n v="1"/>
    <s v="LSN"/>
    <n v="960"/>
    <s v="PCS"/>
    <n v="63"/>
    <n v="63000"/>
    <m/>
    <m/>
    <s v=""/>
    <m/>
    <m/>
    <n v="12"/>
    <n v="12"/>
    <s v="PCS"/>
    <n v="5250"/>
    <n v="63000"/>
    <d v="2024-08-27T00:00:00"/>
    <d v="2024-08-26T00:00:00"/>
    <d v="2024-08-30T00:00:00"/>
    <s v="G"/>
    <s v=""/>
    <s v="G"/>
    <s v="MERAH 2"/>
    <s v="YOGYA"/>
    <s v="MERAH 2-YOGYA"/>
    <s v="GAR-IM207"/>
    <s v="GARISAN SABLON GAMBAR 6605"/>
    <m/>
  </r>
  <r>
    <n v="2118"/>
    <x v="26"/>
    <n v="24"/>
    <s v=""/>
    <s v=""/>
    <s v=""/>
    <m/>
    <m/>
    <m/>
    <m/>
    <s v="NOT-IM54"/>
    <s v="NOTEBOOK TALI A5-110"/>
    <m/>
    <m/>
    <s v="ADA"/>
    <n v="12"/>
    <s v="PCS"/>
    <n v="10"/>
    <s v="LSN"/>
    <n v="17"/>
    <n v="17000"/>
    <m/>
    <m/>
    <s v=""/>
    <m/>
    <m/>
    <n v="8.3333333333333329E-2"/>
    <n v="1"/>
    <s v="LSN"/>
    <n v="204000"/>
    <n v="204000"/>
    <d v="2024-08-27T00:00:00"/>
    <d v="2024-08-26T00:00:00"/>
    <d v="2024-08-30T00:00:00"/>
    <s v="G"/>
    <s v=""/>
    <s v="G"/>
    <s v="MERAH 2"/>
    <s v="YOGYA"/>
    <s v="MERAH 2-YOGYA"/>
    <s v="NOT-IM54"/>
    <s v="NOTEBOOK TALI A5-110"/>
    <m/>
  </r>
  <r>
    <n v="296"/>
    <x v="27"/>
    <n v="24"/>
    <s v=""/>
    <s v=""/>
    <s v=""/>
    <m/>
    <m/>
    <m/>
    <m/>
    <s v="BGA-NB6"/>
    <s v="SKETCH BOOK A5 3555 POLOS"/>
    <m/>
    <m/>
    <s v="ADA"/>
    <n v="12"/>
    <s v="PCS"/>
    <n v="144"/>
    <s v="PCS"/>
    <n v="18"/>
    <n v="18000"/>
    <m/>
    <m/>
    <s v=""/>
    <m/>
    <m/>
    <s v=""/>
    <n v="12"/>
    <s v="PCS"/>
    <n v="18000"/>
    <n v="216000"/>
    <d v="2024-08-27T00:00:00"/>
    <d v="2024-08-26T00:00:00"/>
    <d v="2024-08-30T00:00:00"/>
    <s v="G"/>
    <s v=""/>
    <s v="G"/>
    <s v="MERAH 2"/>
    <s v="YOGYA"/>
    <s v="MERAH 2-YOGYA"/>
    <s v="BGA-NB6"/>
    <s v="SKETCH BOOK A5 3555 POLOS"/>
    <m/>
  </r>
  <r>
    <n v="299"/>
    <x v="28"/>
    <n v="24"/>
    <s v=""/>
    <s v=""/>
    <s v=""/>
    <m/>
    <m/>
    <m/>
    <m/>
    <s v="BGA-IM10"/>
    <s v="SKETCH BOOK A4 56183 BERUANG"/>
    <m/>
    <m/>
    <s v="ADA"/>
    <n v="12"/>
    <s v="PCS"/>
    <n v="96"/>
    <s v="PCS"/>
    <n v="25"/>
    <n v="25000"/>
    <m/>
    <m/>
    <s v=""/>
    <m/>
    <m/>
    <s v=""/>
    <n v="12"/>
    <s v="PCS"/>
    <n v="25000"/>
    <n v="300000"/>
    <d v="2024-08-27T00:00:00"/>
    <d v="2024-08-26T00:00:00"/>
    <d v="2024-08-30T00:00:00"/>
    <s v="G"/>
    <s v=""/>
    <s v="G"/>
    <s v="MERAH 2"/>
    <s v="YOGYA"/>
    <s v="MERAH 2-YOGYA"/>
    <s v="BGA-IM10"/>
    <s v="SKETCH BOOK A4 56183 BERUANG"/>
    <m/>
  </r>
  <r>
    <n v="302"/>
    <x v="29"/>
    <n v="24"/>
    <s v=""/>
    <s v=""/>
    <s v=""/>
    <m/>
    <m/>
    <m/>
    <m/>
    <s v="BGA-IM13"/>
    <s v="SKETCH BOOK A4 56172 PEMANDANGAN"/>
    <m/>
    <m/>
    <s v="ADA"/>
    <n v="12"/>
    <s v="PCS"/>
    <n v="96"/>
    <s v="PCS"/>
    <n v="25"/>
    <n v="25000"/>
    <m/>
    <m/>
    <s v=""/>
    <m/>
    <m/>
    <s v=""/>
    <n v="12"/>
    <s v="PCS"/>
    <n v="25000"/>
    <n v="300000"/>
    <d v="2024-08-27T00:00:00"/>
    <d v="2024-08-26T00:00:00"/>
    <d v="2024-08-30T00:00:00"/>
    <s v="G"/>
    <s v=""/>
    <s v="G"/>
    <s v="MERAH 2"/>
    <s v="YOGYA"/>
    <s v="MERAH 2-YOGYA"/>
    <s v="BGA-IM13"/>
    <s v="SKETCH BOOK A4 56172 PEMANDANGAN"/>
    <m/>
  </r>
  <r>
    <n v="2741"/>
    <x v="30"/>
    <n v="24"/>
    <s v=""/>
    <s v=""/>
    <s v=""/>
    <m/>
    <m/>
    <m/>
    <m/>
    <s v="STB-VO3"/>
    <s v="STABILLO VTRO HL-1203 PASTEL"/>
    <m/>
    <m/>
    <s v="ADA"/>
    <n v="6"/>
    <s v="LSN"/>
    <n v="100"/>
    <s v="LSN"/>
    <n v="20"/>
    <n v="20000"/>
    <m/>
    <m/>
    <n v="3747000"/>
    <m/>
    <m/>
    <s v=""/>
    <n v="6"/>
    <s v="LSN"/>
    <n v="20000"/>
    <n v="120000"/>
    <d v="2024-08-27T00:00:00"/>
    <d v="2024-08-26T00:00:00"/>
    <d v="2024-08-30T00:00:00"/>
    <s v="G"/>
    <s v=""/>
    <s v="G"/>
    <s v="MERAH 2"/>
    <s v="YOGYA"/>
    <s v="MERAH 2-YOGYA"/>
    <s v="STB-VO3"/>
    <s v="STABILLO VTRO HL-1203 PASTEL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7T00:00:00"/>
    <m/>
    <d v="2024-08-30T00:00:00"/>
    <s v="G"/>
    <s v=""/>
    <s v="G"/>
    <s v="MERAH 2"/>
    <s v="YOGYA"/>
    <s v="MERAH 2-YOGYA"/>
    <m/>
    <s v=""/>
    <m/>
  </r>
  <r>
    <n v="2153"/>
    <x v="31"/>
    <n v="41"/>
    <s v=""/>
    <s v="MERAH 2-YOGYA"/>
    <n v="41"/>
    <m/>
    <m/>
    <n v="3514"/>
    <m/>
    <s v="NOT-IM90"/>
    <s v="NOTEBOOK SPIRAL 18100-68"/>
    <m/>
    <m/>
    <s v="ADA"/>
    <n v="1"/>
    <s v="LSN"/>
    <n v="120"/>
    <s v="PCS"/>
    <n v="198"/>
    <n v="198000"/>
    <m/>
    <m/>
    <s v=""/>
    <m/>
    <m/>
    <n v="12"/>
    <n v="12"/>
    <s v="PCS"/>
    <n v="16500"/>
    <n v="198000"/>
    <d v="2024-08-27T00:00:00"/>
    <d v="2024-08-26T00:00:00"/>
    <d v="2024-08-30T00:00:00"/>
    <s v="G"/>
    <s v=""/>
    <s v="G"/>
    <s v="MERAH 2"/>
    <s v="YOGYA"/>
    <s v="MERAH 2-YOGYA"/>
    <s v="NOT-IM90"/>
    <s v="NOTEBOOK SPIRAL 18100-68"/>
    <m/>
  </r>
  <r>
    <n v="2120"/>
    <x v="32"/>
    <n v="41"/>
    <s v=""/>
    <s v=""/>
    <s v=""/>
    <m/>
    <m/>
    <m/>
    <m/>
    <s v="NOT-IM56"/>
    <s v="NOTEBOOK 18100-61"/>
    <m/>
    <m/>
    <s v="ADA"/>
    <n v="1"/>
    <s v="LSN"/>
    <n v="10"/>
    <s v="LSN"/>
    <n v="198"/>
    <n v="198000"/>
    <m/>
    <m/>
    <s v=""/>
    <m/>
    <m/>
    <s v=""/>
    <n v="1"/>
    <s v="LSN"/>
    <n v="198000"/>
    <n v="198000"/>
    <d v="2024-08-27T00:00:00"/>
    <d v="2024-08-26T00:00:00"/>
    <d v="2024-08-30T00:00:00"/>
    <s v="G"/>
    <s v=""/>
    <s v="G"/>
    <s v="MERAH 2"/>
    <s v="YOGYA"/>
    <s v="MERAH 2-YOGYA"/>
    <s v="NOT-IM56"/>
    <s v="NOTEBOOK 18100-61"/>
    <m/>
  </r>
  <r>
    <n v="2084"/>
    <x v="33"/>
    <n v="41"/>
    <s v=""/>
    <s v=""/>
    <s v=""/>
    <m/>
    <m/>
    <m/>
    <m/>
    <s v="NOT-IM4"/>
    <s v="NOTEBOOK SPIRAL 28825-61 A5"/>
    <m/>
    <m/>
    <s v="ADA"/>
    <n v="24"/>
    <s v="PCS"/>
    <n v="160"/>
    <s v="PCS"/>
    <n v="11"/>
    <n v="11000"/>
    <m/>
    <m/>
    <s v=""/>
    <m/>
    <m/>
    <s v=""/>
    <n v="24"/>
    <s v="PCS"/>
    <n v="11000"/>
    <n v="264000"/>
    <d v="2024-08-27T00:00:00"/>
    <d v="2024-08-26T00:00:00"/>
    <d v="2024-08-30T00:00:00"/>
    <s v="G"/>
    <s v=""/>
    <s v="G"/>
    <s v="MERAH 2"/>
    <s v="YOGYA"/>
    <s v="MERAH 2-YOGYA"/>
    <s v="NOT-IM4"/>
    <s v="NOTEBOOK SPIRAL 28825-61 A5"/>
    <m/>
  </r>
  <r>
    <n v="2103"/>
    <x v="34"/>
    <n v="41"/>
    <s v=""/>
    <s v=""/>
    <s v=""/>
    <m/>
    <m/>
    <m/>
    <m/>
    <s v="NOT-IM39"/>
    <s v="NOTEBOOK SPIRAL 28850-61"/>
    <m/>
    <m/>
    <s v="ADA"/>
    <n v="1"/>
    <s v="LSN"/>
    <n v="20"/>
    <s v="LSN"/>
    <n v="80"/>
    <n v="80000"/>
    <m/>
    <m/>
    <s v=""/>
    <m/>
    <m/>
    <s v=""/>
    <n v="1"/>
    <s v="LSN"/>
    <n v="80000"/>
    <n v="80000"/>
    <d v="2024-08-27T00:00:00"/>
    <d v="2024-08-26T00:00:00"/>
    <d v="2024-08-30T00:00:00"/>
    <s v="G"/>
    <s v=""/>
    <s v="G"/>
    <s v="MERAH 2"/>
    <s v="YOGYA"/>
    <s v="MERAH 2-YOGYA"/>
    <s v="NOT-IM39"/>
    <s v="NOTEBOOK SPIRAL 28850-61"/>
    <m/>
  </r>
  <r>
    <n v="2107"/>
    <x v="35"/>
    <n v="41"/>
    <s v=""/>
    <s v=""/>
    <s v=""/>
    <m/>
    <m/>
    <m/>
    <m/>
    <s v="NOT-IM43"/>
    <s v="NOTEBOOK SPIRAL 50100-71"/>
    <m/>
    <m/>
    <s v="ADA"/>
    <n v="1"/>
    <s v="LSN"/>
    <n v="20"/>
    <s v="LSN"/>
    <n v="80"/>
    <n v="80000"/>
    <m/>
    <m/>
    <s v=""/>
    <m/>
    <m/>
    <s v=""/>
    <n v="1"/>
    <s v="LSN"/>
    <n v="80000"/>
    <n v="80000"/>
    <d v="2024-08-27T00:00:00"/>
    <d v="2024-08-26T00:00:00"/>
    <d v="2024-08-30T00:00:00"/>
    <s v="G"/>
    <s v=""/>
    <s v="G"/>
    <s v="MERAH 2"/>
    <s v="YOGYA"/>
    <s v="MERAH 2-YOGYA"/>
    <s v="NOT-IM43"/>
    <s v="NOTEBOOK SPIRAL 50100-71"/>
    <m/>
  </r>
  <r>
    <n v="2137"/>
    <x v="36"/>
    <n v="41"/>
    <s v=""/>
    <s v=""/>
    <s v=""/>
    <m/>
    <m/>
    <m/>
    <m/>
    <s v="NOT-IM74"/>
    <s v="NOTEBOOK SPIRAL 28850-64"/>
    <m/>
    <m/>
    <s v="ADA"/>
    <n v="1"/>
    <s v="LSN"/>
    <n v="20"/>
    <s v="LSN"/>
    <n v="80"/>
    <n v="80000"/>
    <m/>
    <m/>
    <s v=""/>
    <m/>
    <m/>
    <s v=""/>
    <n v="1"/>
    <s v="LSN"/>
    <n v="80000"/>
    <n v="80000"/>
    <d v="2024-08-27T00:00:00"/>
    <d v="2024-08-26T00:00:00"/>
    <d v="2024-08-30T00:00:00"/>
    <s v="G"/>
    <s v=""/>
    <s v="G"/>
    <s v="MERAH 2"/>
    <s v="YOGYA"/>
    <s v="MERAH 2-YOGYA"/>
    <s v="NOT-IM74"/>
    <s v="NOTEBOOK SPIRAL 28850-64"/>
    <m/>
  </r>
  <r>
    <n v="2094"/>
    <x v="37"/>
    <n v="41"/>
    <s v=""/>
    <s v=""/>
    <s v=""/>
    <m/>
    <m/>
    <m/>
    <m/>
    <s v="NOT-IM27"/>
    <s v="NOTEBOOK SPIRAL 28850-65"/>
    <m/>
    <m/>
    <s v="ADA"/>
    <n v="1"/>
    <s v="LSN"/>
    <n v="20"/>
    <s v="LSN"/>
    <n v="80"/>
    <n v="80000"/>
    <m/>
    <m/>
    <s v=""/>
    <m/>
    <m/>
    <s v=""/>
    <n v="1"/>
    <s v="LSN"/>
    <n v="80000"/>
    <n v="80000"/>
    <d v="2024-08-27T00:00:00"/>
    <d v="2024-08-26T00:00:00"/>
    <d v="2024-08-30T00:00:00"/>
    <s v="G"/>
    <s v=""/>
    <s v="G"/>
    <s v="MERAH 2"/>
    <s v="YOGYA"/>
    <s v="MERAH 2-YOGYA"/>
    <s v="NOT-IM27"/>
    <s v="NOTEBOOK SPIRAL 28850-65"/>
    <m/>
  </r>
  <r>
    <n v="693"/>
    <x v="38"/>
    <n v="41"/>
    <s v=""/>
    <s v=""/>
    <s v=""/>
    <m/>
    <m/>
    <m/>
    <m/>
    <s v="BOL-TF343"/>
    <s v="BP TF-2037 6W"/>
    <m/>
    <m/>
    <s v="ADA"/>
    <n v="6"/>
    <s v="LSN"/>
    <n v="60"/>
    <s v="LSN"/>
    <n v="46"/>
    <n v="46000"/>
    <m/>
    <m/>
    <s v=""/>
    <m/>
    <m/>
    <s v=""/>
    <n v="6"/>
    <s v="LSN"/>
    <n v="46000"/>
    <n v="276000"/>
    <d v="2024-08-27T00:00:00"/>
    <d v="2024-08-26T00:00:00"/>
    <d v="2024-08-30T00:00:00"/>
    <s v="G"/>
    <s v=""/>
    <s v="G"/>
    <s v="MERAH 2"/>
    <s v="YOGYA"/>
    <s v="MERAH 2-YOGYA"/>
    <s v="BOL-TF343"/>
    <s v="BP TF-2037 6W"/>
    <m/>
  </r>
  <r>
    <s v=""/>
    <x v="39"/>
    <n v="41"/>
    <s v=""/>
    <s v=""/>
    <s v=""/>
    <m/>
    <m/>
    <m/>
    <m/>
    <m/>
    <s v="WOODEN CLIP SET"/>
    <s v="WOODEN CLIP SET"/>
    <m/>
    <s v="TIDAK ADA"/>
    <n v="36"/>
    <s v="SET"/>
    <s v=""/>
    <s v=""/>
    <n v="6.5"/>
    <n v="6500"/>
    <m/>
    <m/>
    <s v=""/>
    <m/>
    <m/>
    <s v=""/>
    <n v="36"/>
    <s v="SET"/>
    <n v="6500"/>
    <n v="234000"/>
    <d v="2024-08-27T00:00:00"/>
    <d v="2024-08-26T00:00:00"/>
    <d v="2024-08-30T00:00:00"/>
    <s v="G"/>
    <s v=""/>
    <s v="G"/>
    <s v="MERAH 2"/>
    <s v="YOGYA"/>
    <s v="MERAH 2-YOGYA"/>
    <m/>
    <s v="WOODEN CLIP SET"/>
    <m/>
  </r>
  <r>
    <n v="20"/>
    <x v="40"/>
    <n v="41"/>
    <s v=""/>
    <s v=""/>
    <s v=""/>
    <m/>
    <m/>
    <m/>
    <m/>
    <s v="ACR-KO5"/>
    <s v="ACRYLIC NT 7X10"/>
    <m/>
    <m/>
    <s v="ADA"/>
    <n v="36"/>
    <s v="PCS"/>
    <n v="720"/>
    <s v="PCS"/>
    <n v="8.75"/>
    <n v="8750"/>
    <m/>
    <m/>
    <s v=""/>
    <m/>
    <m/>
    <s v=""/>
    <n v="36"/>
    <s v="PCS"/>
    <n v="8750"/>
    <n v="315000"/>
    <d v="2024-08-27T00:00:00"/>
    <d v="2024-08-26T00:00:00"/>
    <d v="2024-08-30T00:00:00"/>
    <s v="G"/>
    <s v=""/>
    <s v="G"/>
    <s v="MERAH 2"/>
    <s v="YOGYA"/>
    <s v="MERAH 2-YOGYA"/>
    <s v="ACR-KO5"/>
    <s v="ACRYLIC NT 7X10"/>
    <m/>
  </r>
  <r>
    <n v="24"/>
    <x v="41"/>
    <n v="41"/>
    <s v=""/>
    <s v=""/>
    <s v=""/>
    <m/>
    <m/>
    <m/>
    <m/>
    <s v="ACR-KO9"/>
    <s v="ACRYLIC NT 7X20"/>
    <m/>
    <m/>
    <s v="ADA"/>
    <n v="36"/>
    <s v="PCS"/>
    <n v="144"/>
    <s v="PCS"/>
    <n v="17"/>
    <n v="17000"/>
    <m/>
    <m/>
    <s v=""/>
    <m/>
    <m/>
    <s v=""/>
    <n v="36"/>
    <s v="PCS"/>
    <n v="17000"/>
    <n v="612000"/>
    <d v="2024-08-27T00:00:00"/>
    <d v="2024-08-26T00:00:00"/>
    <d v="2024-08-30T00:00:00"/>
    <s v="G"/>
    <s v=""/>
    <s v="G"/>
    <s v="MERAH 2"/>
    <s v="YOGYA"/>
    <s v="MERAH 2-YOGYA"/>
    <s v="ACR-KO9"/>
    <s v="ACRYLIC NT 7X20"/>
    <m/>
  </r>
  <r>
    <n v="18"/>
    <x v="42"/>
    <n v="41"/>
    <s v=""/>
    <s v=""/>
    <s v=""/>
    <m/>
    <m/>
    <m/>
    <m/>
    <s v="ACR-KO3"/>
    <s v="ACRYLIC 7X25"/>
    <m/>
    <m/>
    <s v="ADA"/>
    <n v="36"/>
    <s v="PCS"/>
    <n v="144"/>
    <s v="PCS"/>
    <n v="18.5"/>
    <n v="18500"/>
    <m/>
    <m/>
    <s v=""/>
    <m/>
    <m/>
    <s v=""/>
    <n v="36"/>
    <s v="PCS"/>
    <n v="18500"/>
    <n v="666000"/>
    <d v="2024-08-27T00:00:00"/>
    <d v="2024-08-26T00:00:00"/>
    <d v="2024-08-30T00:00:00"/>
    <s v="G"/>
    <s v=""/>
    <s v="G"/>
    <s v="MERAH 2"/>
    <s v="YOGYA"/>
    <s v="MERAH 2-YOGYA"/>
    <s v="ACR-KO3"/>
    <s v="ACRYLIC 7X25"/>
    <m/>
  </r>
  <r>
    <n v="16"/>
    <x v="43"/>
    <n v="41"/>
    <s v=""/>
    <s v=""/>
    <s v=""/>
    <m/>
    <m/>
    <m/>
    <m/>
    <s v="ACR-KO2"/>
    <s v="ACRYLIC 7X30"/>
    <m/>
    <m/>
    <s v="ADA"/>
    <n v="36"/>
    <s v="PCS"/>
    <n v="144"/>
    <s v="PCS"/>
    <n v="19.5"/>
    <n v="19500"/>
    <m/>
    <m/>
    <s v=""/>
    <m/>
    <m/>
    <s v=""/>
    <n v="36"/>
    <s v="PCS"/>
    <n v="19500"/>
    <n v="702000"/>
    <d v="2024-08-27T00:00:00"/>
    <d v="2024-08-26T00:00:00"/>
    <d v="2024-08-30T00:00:00"/>
    <s v="G"/>
    <s v=""/>
    <s v="G"/>
    <s v="MERAH 2"/>
    <s v="YOGYA"/>
    <s v="MERAH 2-YOGYA"/>
    <s v="ACR-KO2"/>
    <s v="ACRYLIC 7X30"/>
    <m/>
  </r>
  <r>
    <n v="234"/>
    <x v="44"/>
    <n v="41"/>
    <s v=""/>
    <s v=""/>
    <s v=""/>
    <m/>
    <m/>
    <m/>
    <m/>
    <s v="BAL-NCL22"/>
    <s v="BALON HB LKF 4W LKF 3200 HB4"/>
    <m/>
    <m/>
    <s v="ADA"/>
    <n v="6"/>
    <s v="DISP"/>
    <n v="40"/>
    <s v="DISP"/>
    <n v="125"/>
    <n v="125000"/>
    <n v="0.1"/>
    <m/>
    <s v=""/>
    <m/>
    <m/>
    <s v=""/>
    <n v="6"/>
    <s v="DISP"/>
    <n v="125000"/>
    <n v="675000"/>
    <d v="2024-08-27T00:00:00"/>
    <d v="2024-08-26T00:00:00"/>
    <d v="2024-08-30T00:00:00"/>
    <s v="G"/>
    <s v=""/>
    <s v="G"/>
    <s v="MERAH 2"/>
    <s v="YOGYA"/>
    <s v="MERAH 2-YOGYA"/>
    <s v="BAL-NCL22"/>
    <s v="BALON HB LKF 4W LKF 3200 HB4"/>
    <m/>
  </r>
  <r>
    <n v="233"/>
    <x v="45"/>
    <n v="41"/>
    <s v=""/>
    <s v=""/>
    <s v=""/>
    <m/>
    <m/>
    <m/>
    <m/>
    <s v="BAL-NCL21"/>
    <s v="BALON FS POLKADOT LKF 3200 PW"/>
    <m/>
    <m/>
    <s v="ADA"/>
    <n v="6"/>
    <s v="DISP"/>
    <n v="50"/>
    <s v="DISP"/>
    <n v="125"/>
    <n v="125000"/>
    <n v="0.1"/>
    <m/>
    <s v=""/>
    <m/>
    <m/>
    <s v=""/>
    <n v="6"/>
    <s v="DISP"/>
    <n v="125000"/>
    <n v="675000"/>
    <d v="2024-08-27T00:00:00"/>
    <d v="2024-08-26T00:00:00"/>
    <d v="2024-08-30T00:00:00"/>
    <s v="G"/>
    <s v=""/>
    <s v="G"/>
    <s v="MERAH 2"/>
    <s v="YOGYA"/>
    <s v="MERAH 2-YOGYA"/>
    <s v="BAL-NCL21"/>
    <s v="BALON FS POLKADOT LKF 3200 PW"/>
    <m/>
  </r>
  <r>
    <n v="237"/>
    <x v="46"/>
    <n v="41"/>
    <s v=""/>
    <s v=""/>
    <s v=""/>
    <m/>
    <m/>
    <m/>
    <m/>
    <s v="BAL-NCL25"/>
    <s v="BALON LKM 2200"/>
    <m/>
    <m/>
    <s v="ADA"/>
    <n v="6"/>
    <s v="DISP"/>
    <n v="60"/>
    <s v="DISP"/>
    <n v="67.5"/>
    <n v="67500"/>
    <n v="0.1"/>
    <m/>
    <n v="5499500"/>
    <m/>
    <m/>
    <s v=""/>
    <n v="6"/>
    <s v="DISP"/>
    <n v="67500"/>
    <n v="364500"/>
    <d v="2024-08-27T00:00:00"/>
    <d v="2024-08-26T00:00:00"/>
    <d v="2024-08-30T00:00:00"/>
    <s v="G"/>
    <s v=""/>
    <s v="G"/>
    <s v="MERAH 2"/>
    <s v="YOGYA"/>
    <s v="MERAH 2-YOGYA"/>
    <s v="BAL-NCL25"/>
    <s v="BALON LKM 2200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7T00:00:00"/>
    <m/>
    <d v="2024-08-30T00:00:00"/>
    <s v="G"/>
    <s v=""/>
    <s v="G"/>
    <s v="MERAH 2"/>
    <s v="YOGYA"/>
    <s v="MERAH 2-YOGYA"/>
    <m/>
    <s v=""/>
    <m/>
  </r>
  <r>
    <n v="255"/>
    <x v="47"/>
    <n v="58"/>
    <s v=""/>
    <s v="MERAH 2-YOGYA"/>
    <n v="58"/>
    <m/>
    <m/>
    <n v="3515"/>
    <m/>
    <s v="BAL-NCL43"/>
    <s v="BALON LKP 2200"/>
    <m/>
    <m/>
    <s v="ADA"/>
    <n v="1"/>
    <s v="DISP"/>
    <n v="60"/>
    <s v="DISP"/>
    <n v="67.5"/>
    <n v="67500"/>
    <n v="0.1"/>
    <m/>
    <s v=""/>
    <m/>
    <m/>
    <s v=""/>
    <n v="1"/>
    <s v="DISP"/>
    <n v="67500"/>
    <n v="60750"/>
    <d v="2024-08-27T00:00:00"/>
    <d v="2024-08-26T00:00:00"/>
    <d v="2024-08-30T00:00:00"/>
    <s v="G"/>
    <s v=""/>
    <s v="G"/>
    <s v="MERAH 2"/>
    <s v="YOGYA"/>
    <s v="MERAH 2-YOGYA"/>
    <s v="BAL-NCL43"/>
    <s v="BALON LKP 2200"/>
    <m/>
  </r>
  <r>
    <n v="239"/>
    <x v="48"/>
    <n v="58"/>
    <s v=""/>
    <s v=""/>
    <s v=""/>
    <m/>
    <m/>
    <m/>
    <m/>
    <s v="BAL-NCL27"/>
    <s v="BALON LMP 2200"/>
    <m/>
    <m/>
    <s v="ADA"/>
    <n v="6"/>
    <s v="DISP"/>
    <n v="60"/>
    <s v="DISP"/>
    <n v="67.5"/>
    <n v="67500"/>
    <n v="0.1"/>
    <m/>
    <s v=""/>
    <m/>
    <m/>
    <s v=""/>
    <n v="6"/>
    <s v="DISP"/>
    <n v="67500"/>
    <n v="364500"/>
    <d v="2024-08-27T00:00:00"/>
    <d v="2024-08-26T00:00:00"/>
    <d v="2024-08-30T00:00:00"/>
    <s v="G"/>
    <s v=""/>
    <s v="G"/>
    <s v="MERAH 2"/>
    <s v="YOGYA"/>
    <s v="MERAH 2-YOGYA"/>
    <s v="BAL-NCL27"/>
    <s v="BALON LMP 2200"/>
    <m/>
  </r>
  <r>
    <n v="218"/>
    <x v="49"/>
    <n v="58"/>
    <s v=""/>
    <s v=""/>
    <s v=""/>
    <m/>
    <m/>
    <m/>
    <m/>
    <s v="BAL-LK6"/>
    <s v="BALON BL 10082"/>
    <m/>
    <m/>
    <s v="ADA"/>
    <n v="1"/>
    <s v="DISP"/>
    <n v="100"/>
    <s v="DISP"/>
    <n v="74"/>
    <n v="74000"/>
    <n v="0.1"/>
    <m/>
    <n v="491850"/>
    <m/>
    <m/>
    <s v=""/>
    <n v="1"/>
    <s v="DISP"/>
    <n v="74000"/>
    <n v="66600"/>
    <d v="2024-08-27T00:00:00"/>
    <d v="2024-08-26T00:00:00"/>
    <d v="2024-08-30T00:00:00"/>
    <s v="G"/>
    <s v=""/>
    <s v="G"/>
    <s v="MERAH 2"/>
    <s v="YOGYA"/>
    <s v="MERAH 2-YOGYA"/>
    <s v="BAL-LK6"/>
    <s v="BALON BL 10082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7T00:00:00"/>
    <m/>
    <d v="2024-08-30T00:00:00"/>
    <s v="G"/>
    <s v=""/>
    <s v="G"/>
    <s v="MERAH 2"/>
    <s v="YOGYA"/>
    <s v="MERAH 2-YOGYA"/>
    <m/>
    <s v=""/>
    <m/>
  </r>
  <r>
    <n v="451"/>
    <x v="50"/>
    <n v="62"/>
    <n v="242"/>
    <s v="TRIO PLAZA-MAGELANG"/>
    <n v="62"/>
    <m/>
    <m/>
    <n v="3516"/>
    <s v="TRIMAGG"/>
    <s v="BOL-NB94"/>
    <s v="BP GEL SAFARI 0.28 HITECH SF-559 HITAM"/>
    <m/>
    <m/>
    <s v="ADA"/>
    <n v="36"/>
    <s v="PCS"/>
    <n v="144"/>
    <s v="LSN"/>
    <n v="2.25"/>
    <n v="2250"/>
    <m/>
    <m/>
    <s v=""/>
    <m/>
    <m/>
    <n v="8.3333333333333329E-2"/>
    <n v="3"/>
    <s v="LSN"/>
    <n v="27000"/>
    <n v="81000"/>
    <d v="2024-08-27T00:00:00"/>
    <d v="2024-08-26T00:00:00"/>
    <d v="2024-08-30T00:00:00"/>
    <s v="G"/>
    <s v=""/>
    <s v="G"/>
    <s v="TRIO PLAZA"/>
    <s v="MAGELANG"/>
    <s v="TRIO PLAZA-MAGELANG"/>
    <s v="BOL-NB94"/>
    <s v="BP GEL SAFARI 0.28 HITECH SF-559 HITAM"/>
    <m/>
  </r>
  <r>
    <n v="452"/>
    <x v="51"/>
    <n v="62"/>
    <s v=""/>
    <s v=""/>
    <s v=""/>
    <m/>
    <m/>
    <m/>
    <m/>
    <s v="BOL-NB95"/>
    <s v="BP SF-266 HITAM"/>
    <m/>
    <m/>
    <s v="ADA"/>
    <n v="36"/>
    <s v="PCS"/>
    <n v="144"/>
    <s v="LSN"/>
    <n v="2.25"/>
    <n v="2250"/>
    <m/>
    <m/>
    <s v=""/>
    <m/>
    <m/>
    <n v="8.3333333333333329E-2"/>
    <n v="3"/>
    <s v="LSN"/>
    <n v="27000"/>
    <n v="81000"/>
    <d v="2024-08-27T00:00:00"/>
    <d v="2024-08-26T00:00:00"/>
    <d v="2024-08-30T00:00:00"/>
    <s v="G"/>
    <s v=""/>
    <s v="G"/>
    <s v="TRIO PLAZA"/>
    <s v="MAGELANG"/>
    <s v="TRIO PLAZA-MAGELANG"/>
    <s v="BOL-NB95"/>
    <s v="BP SF-266 HITAM"/>
    <m/>
  </r>
  <r>
    <n v="751"/>
    <x v="52"/>
    <n v="62"/>
    <s v=""/>
    <s v=""/>
    <s v=""/>
    <m/>
    <m/>
    <m/>
    <m/>
    <s v="BOL-KO403"/>
    <s v="BP GEL KOALA GP-168-F BR TUA"/>
    <m/>
    <m/>
    <s v="ADA"/>
    <n v="24"/>
    <s v="PCS"/>
    <n v="144"/>
    <s v="LSN"/>
    <n v="2.25"/>
    <n v="2250"/>
    <m/>
    <m/>
    <s v=""/>
    <m/>
    <m/>
    <n v="8.3333333333333329E-2"/>
    <n v="2"/>
    <s v="LSN"/>
    <n v="27000"/>
    <n v="54000"/>
    <d v="2024-08-27T00:00:00"/>
    <d v="2024-08-26T00:00:00"/>
    <d v="2024-08-30T00:00:00"/>
    <s v="G"/>
    <s v=""/>
    <s v="G"/>
    <s v="TRIO PLAZA"/>
    <s v="MAGELANG"/>
    <s v="TRIO PLAZA-MAGELANG"/>
    <s v="BOL-KO403"/>
    <s v="BP GEL KOALA GP-168-F BR TUA"/>
    <m/>
  </r>
  <r>
    <n v="746"/>
    <x v="53"/>
    <n v="62"/>
    <s v=""/>
    <s v=""/>
    <s v=""/>
    <m/>
    <m/>
    <m/>
    <m/>
    <s v="BOL-KO398"/>
    <s v="BP GEL KOALA GP-168-A MERAH"/>
    <m/>
    <m/>
    <s v="ADA"/>
    <n v="24"/>
    <s v="PCS"/>
    <n v="144"/>
    <s v="LSN"/>
    <n v="2.25"/>
    <n v="2250"/>
    <m/>
    <m/>
    <s v=""/>
    <m/>
    <m/>
    <n v="8.3333333333333329E-2"/>
    <n v="2"/>
    <s v="LSN"/>
    <n v="27000"/>
    <n v="54000"/>
    <d v="2024-08-27T00:00:00"/>
    <d v="2024-08-26T00:00:00"/>
    <d v="2024-08-30T00:00:00"/>
    <s v="G"/>
    <s v=""/>
    <s v="G"/>
    <s v="TRIO PLAZA"/>
    <s v="MAGELANG"/>
    <s v="TRIO PLAZA-MAGELANG"/>
    <s v="BOL-KO398"/>
    <s v="BP GEL KOALA GP-168-A MERAH"/>
    <m/>
  </r>
  <r>
    <n v="749"/>
    <x v="54"/>
    <n v="62"/>
    <s v=""/>
    <s v=""/>
    <s v=""/>
    <m/>
    <m/>
    <m/>
    <m/>
    <s v="BOL-KO401"/>
    <s v="BP GEL KOALA GP-168-D VL"/>
    <m/>
    <m/>
    <s v="ADA"/>
    <n v="24"/>
    <s v="PCS"/>
    <n v="144"/>
    <s v="LSN"/>
    <n v="2.25"/>
    <n v="2250"/>
    <m/>
    <m/>
    <s v=""/>
    <m/>
    <m/>
    <n v="8.3333333333333329E-2"/>
    <n v="2"/>
    <s v="LSN"/>
    <n v="27000"/>
    <n v="54000"/>
    <d v="2024-08-27T00:00:00"/>
    <d v="2024-08-26T00:00:00"/>
    <d v="2024-08-30T00:00:00"/>
    <s v="G"/>
    <s v=""/>
    <s v="G"/>
    <s v="TRIO PLAZA"/>
    <s v="MAGELANG"/>
    <s v="TRIO PLAZA-MAGELANG"/>
    <s v="BOL-KO401"/>
    <s v="BP GEL KOALA GP-168-D VL"/>
    <m/>
  </r>
  <r>
    <n v="754"/>
    <x v="55"/>
    <n v="62"/>
    <s v=""/>
    <s v=""/>
    <s v=""/>
    <m/>
    <m/>
    <m/>
    <m/>
    <s v="BOL-KO406"/>
    <s v="BP GEL KOALA GP-168-I COKLAT"/>
    <m/>
    <m/>
    <s v="ADA"/>
    <n v="24"/>
    <s v="PCS"/>
    <n v="144"/>
    <s v="LSN"/>
    <n v="2.25"/>
    <n v="2250"/>
    <m/>
    <m/>
    <s v=""/>
    <m/>
    <m/>
    <n v="8.3333333333333329E-2"/>
    <n v="2"/>
    <s v="LSN"/>
    <n v="27000"/>
    <n v="54000"/>
    <d v="2024-08-27T00:00:00"/>
    <d v="2024-08-26T00:00:00"/>
    <d v="2024-08-30T00:00:00"/>
    <s v="G"/>
    <s v=""/>
    <s v="G"/>
    <s v="TRIO PLAZA"/>
    <s v="MAGELANG"/>
    <s v="TRIO PLAZA-MAGELANG"/>
    <s v="BOL-KO406"/>
    <s v="BP GEL KOALA GP-168-I COKLAT"/>
    <m/>
  </r>
  <r>
    <n v="752"/>
    <x v="56"/>
    <n v="62"/>
    <s v=""/>
    <s v=""/>
    <s v=""/>
    <m/>
    <m/>
    <m/>
    <m/>
    <s v="BOL-KO404"/>
    <s v="BP GEL KOALA GP-168-G PK"/>
    <m/>
    <m/>
    <s v="ADA"/>
    <n v="24"/>
    <s v="PCS"/>
    <n v="144"/>
    <s v="LSN"/>
    <n v="2.25"/>
    <n v="2250"/>
    <m/>
    <m/>
    <s v=""/>
    <m/>
    <m/>
    <n v="8.3333333333333329E-2"/>
    <n v="2"/>
    <s v="LSN"/>
    <n v="27000"/>
    <n v="54000"/>
    <d v="2024-08-27T00:00:00"/>
    <d v="2024-08-26T00:00:00"/>
    <d v="2024-08-30T00:00:00"/>
    <s v="G"/>
    <s v=""/>
    <s v="G"/>
    <s v="TRIO PLAZA"/>
    <s v="MAGELANG"/>
    <s v="TRIO PLAZA-MAGELANG"/>
    <s v="BOL-KO404"/>
    <s v="BP GEL KOALA GP-168-G PK"/>
    <m/>
  </r>
  <r>
    <n v="412"/>
    <x v="57"/>
    <n v="62"/>
    <s v=""/>
    <s v=""/>
    <s v=""/>
    <m/>
    <m/>
    <m/>
    <m/>
    <s v="BOL-ZI48"/>
    <s v="BP ZHIXIN ZX 102 HITAM BUNGA"/>
    <m/>
    <m/>
    <s v="ADA"/>
    <n v="24"/>
    <s v="PCS"/>
    <n v="120"/>
    <s v="LSN"/>
    <n v="1.75"/>
    <n v="1750"/>
    <m/>
    <m/>
    <s v=""/>
    <m/>
    <m/>
    <n v="8.3333333333333329E-2"/>
    <n v="2"/>
    <s v="LSN"/>
    <n v="21000"/>
    <n v="42000"/>
    <d v="2024-08-27T00:00:00"/>
    <d v="2024-08-26T00:00:00"/>
    <d v="2024-08-30T00:00:00"/>
    <s v="G"/>
    <s v=""/>
    <s v="G"/>
    <s v="TRIO PLAZA"/>
    <s v="MAGELANG"/>
    <s v="TRIO PLAZA-MAGELANG"/>
    <s v="BOL-ZI48"/>
    <s v="BP ZHIXIN ZX 102 HITAM BUNGA"/>
    <m/>
  </r>
  <r>
    <n v="527"/>
    <x v="58"/>
    <n v="62"/>
    <s v=""/>
    <s v=""/>
    <s v=""/>
    <m/>
    <m/>
    <m/>
    <m/>
    <s v="BOL-ZI172"/>
    <s v="BP GEL ZHIXIN G 3159"/>
    <m/>
    <m/>
    <s v="ADA"/>
    <n v="24"/>
    <s v="PCS"/>
    <n v="120"/>
    <s v="LSN"/>
    <n v="1.75"/>
    <n v="1750"/>
    <m/>
    <m/>
    <s v=""/>
    <m/>
    <m/>
    <n v="8.3333333333333329E-2"/>
    <n v="2"/>
    <s v="LSN"/>
    <n v="21000"/>
    <n v="42000"/>
    <d v="2024-08-27T00:00:00"/>
    <d v="2024-08-26T00:00:00"/>
    <d v="2024-08-30T00:00:00"/>
    <s v="G"/>
    <s v=""/>
    <s v="G"/>
    <s v="TRIO PLAZA"/>
    <s v="MAGELANG"/>
    <s v="TRIO PLAZA-MAGELANG"/>
    <s v="BOL-ZI172"/>
    <s v="BP GEL ZHIXIN G 3159"/>
    <m/>
  </r>
  <r>
    <n v="409"/>
    <x v="59"/>
    <n v="62"/>
    <s v=""/>
    <s v=""/>
    <s v=""/>
    <m/>
    <m/>
    <m/>
    <m/>
    <s v="BOL-ZI44"/>
    <s v="BP GEL ZHIXIN (LOVEIN) G 3125 BTS"/>
    <m/>
    <m/>
    <s v="ADA"/>
    <n v="12"/>
    <s v="PCS"/>
    <n v="120"/>
    <s v="LSN"/>
    <n v="1.75"/>
    <n v="1750"/>
    <m/>
    <m/>
    <s v=""/>
    <m/>
    <m/>
    <n v="8.3333333333333329E-2"/>
    <n v="1"/>
    <s v="LSN"/>
    <n v="21000"/>
    <n v="21000"/>
    <d v="2024-08-27T00:00:00"/>
    <d v="2024-08-26T00:00:00"/>
    <d v="2024-08-30T00:00:00"/>
    <s v="G"/>
    <s v=""/>
    <s v="G"/>
    <s v="TRIO PLAZA"/>
    <s v="MAGELANG"/>
    <s v="TRIO PLAZA-MAGELANG"/>
    <s v="BOL-ZI44"/>
    <s v="BP GEL ZHIXIN (LOVEIN) G 3125 BTS"/>
    <m/>
  </r>
  <r>
    <n v="390"/>
    <x v="60"/>
    <n v="62"/>
    <s v=""/>
    <s v=""/>
    <s v=""/>
    <m/>
    <m/>
    <m/>
    <m/>
    <s v="BOL-DB20"/>
    <s v="BP DEBOZZ DB G 09 CLICK HITAM"/>
    <m/>
    <m/>
    <s v="ADA"/>
    <n v="24"/>
    <s v="PCS"/>
    <n v="144"/>
    <s v="LSN"/>
    <n v="2.25"/>
    <n v="2250"/>
    <m/>
    <m/>
    <s v=""/>
    <m/>
    <m/>
    <n v="8.3333333333333329E-2"/>
    <n v="2"/>
    <s v="LSN"/>
    <n v="27000"/>
    <n v="54000"/>
    <d v="2024-08-27T00:00:00"/>
    <d v="2024-08-26T00:00:00"/>
    <d v="2024-08-30T00:00:00"/>
    <s v="G"/>
    <s v=""/>
    <s v="G"/>
    <s v="TRIO PLAZA"/>
    <s v="MAGELANG"/>
    <s v="TRIO PLAZA-MAGELANG"/>
    <s v="BOL-DB20"/>
    <s v="BP DEBOZZ DB G 09 CLICK HITAM"/>
    <m/>
  </r>
  <r>
    <n v="729"/>
    <x v="61"/>
    <n v="62"/>
    <s v=""/>
    <s v=""/>
    <s v=""/>
    <m/>
    <m/>
    <m/>
    <m/>
    <s v="BOL-DB381"/>
    <s v="BP DEBOZZ DB-530"/>
    <m/>
    <m/>
    <s v="ADA"/>
    <n v="24"/>
    <s v="PCS"/>
    <n v="120"/>
    <s v="LSN"/>
    <n v="1.9159999999999999"/>
    <n v="1916"/>
    <m/>
    <m/>
    <s v=""/>
    <m/>
    <m/>
    <n v="8.3333333333333329E-2"/>
    <n v="2"/>
    <s v="LSN"/>
    <n v="22992"/>
    <n v="45984"/>
    <d v="2024-08-27T00:00:00"/>
    <d v="2024-08-26T00:00:00"/>
    <d v="2024-08-30T00:00:00"/>
    <s v="G"/>
    <s v=""/>
    <s v="G"/>
    <s v="TRIO PLAZA"/>
    <s v="MAGELANG"/>
    <s v="TRIO PLAZA-MAGELANG"/>
    <s v="BOL-DB381"/>
    <s v="BP DEBOZZ DB-530"/>
    <m/>
  </r>
  <r>
    <n v="393"/>
    <x v="62"/>
    <n v="62"/>
    <s v=""/>
    <s v=""/>
    <s v=""/>
    <m/>
    <m/>
    <m/>
    <m/>
    <s v="BOL-DB23"/>
    <s v="BP DEBOZZ 0.5 DB 550 HITAM"/>
    <m/>
    <m/>
    <s v="ADA"/>
    <n v="24"/>
    <s v="PCS"/>
    <n v="120"/>
    <s v="LSN"/>
    <n v="1.9159999999999999"/>
    <n v="1916"/>
    <m/>
    <m/>
    <s v=""/>
    <m/>
    <m/>
    <n v="8.3333333333333329E-2"/>
    <n v="2"/>
    <s v="LSN"/>
    <n v="22992"/>
    <n v="45984"/>
    <d v="2024-08-27T00:00:00"/>
    <d v="2024-08-26T00:00:00"/>
    <d v="2024-08-30T00:00:00"/>
    <s v="G"/>
    <s v=""/>
    <s v="G"/>
    <s v="TRIO PLAZA"/>
    <s v="MAGELANG"/>
    <s v="TRIO PLAZA-MAGELANG"/>
    <s v="BOL-DB23"/>
    <s v="BP DEBOZZ 0.5 DB 550 HITAM"/>
    <m/>
  </r>
  <r>
    <n v="396"/>
    <x v="63"/>
    <n v="62"/>
    <s v=""/>
    <s v=""/>
    <s v=""/>
    <m/>
    <m/>
    <m/>
    <m/>
    <s v="BOL-TF27"/>
    <s v="BP TF 1022 HITAM"/>
    <m/>
    <m/>
    <s v="ADA"/>
    <n v="24"/>
    <s v="PCS"/>
    <n v="144"/>
    <s v="LSN"/>
    <n v="1.333"/>
    <n v="1333"/>
    <m/>
    <m/>
    <s v=""/>
    <m/>
    <m/>
    <n v="8.3333333333333329E-2"/>
    <n v="2"/>
    <s v="LSN"/>
    <n v="15996"/>
    <n v="31992"/>
    <d v="2024-08-27T00:00:00"/>
    <d v="2024-08-26T00:00:00"/>
    <d v="2024-08-30T00:00:00"/>
    <s v="G"/>
    <s v=""/>
    <s v="G"/>
    <s v="TRIO PLAZA"/>
    <s v="MAGELANG"/>
    <s v="TRIO PLAZA-MAGELANG"/>
    <s v="BOL-TF27"/>
    <s v="BP TF 1022 HITAM"/>
    <m/>
  </r>
  <r>
    <n v="715"/>
    <x v="64"/>
    <n v="62"/>
    <s v=""/>
    <s v=""/>
    <s v=""/>
    <m/>
    <m/>
    <m/>
    <m/>
    <s v="BOL-ZI366"/>
    <s v="BP GEL ZHIXIN G 3164"/>
    <m/>
    <m/>
    <s v="ADA"/>
    <n v="24"/>
    <s v="PCS"/>
    <n v="120"/>
    <s v="LSN"/>
    <n v="1.75"/>
    <n v="1750"/>
    <m/>
    <m/>
    <s v=""/>
    <m/>
    <m/>
    <n v="8.3333333333333329E-2"/>
    <n v="2"/>
    <s v="LSN"/>
    <n v="21000"/>
    <n v="42000"/>
    <d v="2024-08-27T00:00:00"/>
    <d v="2024-08-26T00:00:00"/>
    <d v="2024-08-30T00:00:00"/>
    <s v="G"/>
    <s v=""/>
    <s v="G"/>
    <s v="TRIO PLAZA"/>
    <s v="MAGELANG"/>
    <s v="TRIO PLAZA-MAGELANG"/>
    <s v="BOL-ZI366"/>
    <s v="BP GEL ZHIXIN G 3164"/>
    <m/>
  </r>
  <r>
    <n v="532"/>
    <x v="65"/>
    <n v="62"/>
    <s v=""/>
    <s v=""/>
    <s v=""/>
    <m/>
    <m/>
    <m/>
    <m/>
    <s v="BOL-ZI177"/>
    <s v="BP GEL ZHIXIN G 5017"/>
    <m/>
    <m/>
    <s v="ADA"/>
    <n v="24"/>
    <s v="PCS"/>
    <n v="120"/>
    <s v="LSN"/>
    <n v="1.75"/>
    <n v="1750"/>
    <m/>
    <m/>
    <n v="798960"/>
    <m/>
    <m/>
    <n v="8.3333333333333329E-2"/>
    <n v="2"/>
    <s v="LSN"/>
    <n v="21000"/>
    <n v="42000"/>
    <d v="2024-08-27T00:00:00"/>
    <d v="2024-08-26T00:00:00"/>
    <d v="2024-08-30T00:00:00"/>
    <s v="G"/>
    <s v=""/>
    <s v="G"/>
    <s v="TRIO PLAZA"/>
    <s v="MAGELANG"/>
    <s v="TRIO PLAZA-MAGELANG"/>
    <s v="BOL-ZI177"/>
    <s v="BP GEL ZHIXIN G 5017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7T00:00:00"/>
    <m/>
    <d v="2024-08-30T00:00:00"/>
    <s v="G"/>
    <s v=""/>
    <s v="G"/>
    <s v="TRIO PLAZA"/>
    <s v="MAGELANG"/>
    <s v="TRIO PLAZA-MAGELANG"/>
    <m/>
    <s v=""/>
    <m/>
  </r>
  <r>
    <n v="2041"/>
    <x v="66"/>
    <n v="79"/>
    <s v=""/>
    <s v="TRIO PLAZA-MAGELANG"/>
    <n v="79"/>
    <m/>
    <m/>
    <n v="3517"/>
    <m/>
    <s v="MEC-TZ13"/>
    <s v="MECHPEN TIZO G 9000 A"/>
    <m/>
    <m/>
    <s v="ADA"/>
    <n v="24"/>
    <s v="PCS"/>
    <n v="144"/>
    <s v="LSN"/>
    <n v="1.333"/>
    <n v="1333"/>
    <m/>
    <m/>
    <s v=""/>
    <m/>
    <m/>
    <n v="8.3333333333333329E-2"/>
    <n v="2"/>
    <s v="LSN"/>
    <n v="15996"/>
    <n v="31992"/>
    <d v="2024-08-27T00:00:00"/>
    <d v="2024-08-26T00:00:00"/>
    <d v="2024-08-30T00:00:00"/>
    <s v="G"/>
    <s v=""/>
    <s v="G"/>
    <s v="TRIO PLAZA"/>
    <s v="MAGELANG"/>
    <s v="TRIO PLAZA-MAGELANG"/>
    <s v="MEC-TZ13"/>
    <s v="MECHPEN TIZO G 9000 A"/>
    <m/>
  </r>
  <r>
    <n v="2044"/>
    <x v="67"/>
    <n v="79"/>
    <s v=""/>
    <s v=""/>
    <s v=""/>
    <m/>
    <m/>
    <m/>
    <m/>
    <s v="MEC-TZ15"/>
    <s v="MECHPEN TIZO G 9008 A"/>
    <m/>
    <m/>
    <s v="ADA"/>
    <n v="24"/>
    <s v="PCS"/>
    <n v="144"/>
    <s v="LSN"/>
    <n v="1.333"/>
    <n v="1333"/>
    <m/>
    <m/>
    <s v=""/>
    <m/>
    <m/>
    <n v="8.3333333333333329E-2"/>
    <n v="2"/>
    <s v="LSN"/>
    <n v="15996"/>
    <n v="31992"/>
    <d v="2024-08-27T00:00:00"/>
    <d v="2024-08-26T00:00:00"/>
    <d v="2024-08-30T00:00:00"/>
    <s v="G"/>
    <s v=""/>
    <s v="G"/>
    <s v="TRIO PLAZA"/>
    <s v="MAGELANG"/>
    <s v="TRIO PLAZA-MAGELANG"/>
    <s v="MEC-TZ15"/>
    <s v="MECHPEN TIZO G 9008 A"/>
    <m/>
  </r>
  <r>
    <n v="2030"/>
    <x v="68"/>
    <n v="79"/>
    <s v=""/>
    <s v=""/>
    <s v=""/>
    <m/>
    <m/>
    <m/>
    <m/>
    <s v="MEC-TZ3"/>
    <s v="MECHPEN TIZO G 09301 (24PCS)"/>
    <m/>
    <m/>
    <s v="ADA"/>
    <n v="1"/>
    <s v="PAK"/>
    <n v="72"/>
    <s v="PAK/BOX"/>
    <n v="31.991999999999997"/>
    <n v="31991.999999999996"/>
    <m/>
    <m/>
    <s v=""/>
    <m/>
    <m/>
    <n v="1"/>
    <n v="1"/>
    <s v="PAK/BOX"/>
    <n v="31991.999999999996"/>
    <n v="31991.999999999996"/>
    <d v="2024-08-27T00:00:00"/>
    <d v="2024-08-26T00:00:00"/>
    <d v="2024-08-30T00:00:00"/>
    <s v="G"/>
    <s v=""/>
    <s v="G"/>
    <s v="TRIO PLAZA"/>
    <s v="MAGELANG"/>
    <s v="TRIO PLAZA-MAGELANG"/>
    <s v="MEC-TZ3"/>
    <s v="MECHPEN TIZO G 09301 (24PCS)"/>
    <m/>
  </r>
  <r>
    <n v="685"/>
    <x v="69"/>
    <n v="79"/>
    <s v=""/>
    <s v=""/>
    <s v=""/>
    <m/>
    <m/>
    <m/>
    <m/>
    <s v="BOL-ZX335"/>
    <s v="BP GEL ZUI XUA HY-1020 HITAM"/>
    <m/>
    <m/>
    <s v="ADA"/>
    <n v="72"/>
    <s v="PCS"/>
    <n v="192"/>
    <s v="LSN"/>
    <n v="1.125"/>
    <n v="1125"/>
    <m/>
    <m/>
    <s v=""/>
    <m/>
    <m/>
    <n v="8.3333333333333329E-2"/>
    <n v="6"/>
    <s v="LSN"/>
    <n v="13500"/>
    <n v="81000"/>
    <d v="2024-08-27T00:00:00"/>
    <d v="2024-08-26T00:00:00"/>
    <d v="2024-08-30T00:00:00"/>
    <s v="G"/>
    <s v=""/>
    <s v="G"/>
    <s v="TRIO PLAZA"/>
    <s v="MAGELANG"/>
    <s v="TRIO PLAZA-MAGELANG"/>
    <s v="BOL-ZX335"/>
    <s v="BP GEL ZUI XUA HY-1020 HITAM"/>
    <m/>
  </r>
  <r>
    <n v="413"/>
    <x v="70"/>
    <n v="79"/>
    <s v=""/>
    <s v=""/>
    <s v=""/>
    <m/>
    <m/>
    <m/>
    <m/>
    <s v="BOL-NB49"/>
    <s v="BP JL-212 + ISI"/>
    <m/>
    <m/>
    <s v="ADA"/>
    <n v="24"/>
    <s v="PCS"/>
    <n v="120"/>
    <s v="LSN"/>
    <n v="1.625"/>
    <n v="1625"/>
    <m/>
    <m/>
    <s v=""/>
    <m/>
    <m/>
    <n v="8.3333333333333329E-2"/>
    <n v="2"/>
    <s v="LSN"/>
    <n v="19500"/>
    <n v="39000"/>
    <d v="2024-08-27T00:00:00"/>
    <d v="2024-08-26T00:00:00"/>
    <d v="2024-08-30T00:00:00"/>
    <s v="G"/>
    <s v=""/>
    <s v="G"/>
    <s v="TRIO PLAZA"/>
    <s v="MAGELANG"/>
    <s v="TRIO PLAZA-MAGELANG"/>
    <s v="BOL-NB49"/>
    <s v="BP JL-212 + ISI"/>
    <m/>
  </r>
  <r>
    <n v="431"/>
    <x v="71"/>
    <n v="79"/>
    <s v=""/>
    <s v=""/>
    <s v=""/>
    <m/>
    <m/>
    <m/>
    <m/>
    <s v="BOL-CS74"/>
    <s v="BP GEL COSH 0.5 CS-G89 HITAM"/>
    <m/>
    <m/>
    <s v="ADA"/>
    <n v="24"/>
    <s v="PCS"/>
    <n v="144"/>
    <s v="LSN"/>
    <n v="1.25"/>
    <n v="1250"/>
    <m/>
    <m/>
    <s v=""/>
    <m/>
    <m/>
    <n v="8.3333333333333329E-2"/>
    <n v="2"/>
    <s v="LSN"/>
    <n v="15000"/>
    <n v="30000"/>
    <d v="2024-08-27T00:00:00"/>
    <d v="2024-08-26T00:00:00"/>
    <d v="2024-08-30T00:00:00"/>
    <s v="G"/>
    <s v=""/>
    <s v="G"/>
    <s v="TRIO PLAZA"/>
    <s v="MAGELANG"/>
    <s v="TRIO PLAZA-MAGELANG"/>
    <s v="BOL-CS74"/>
    <s v="BP GEL COSH 0.5 CS-G89 HITAM"/>
    <m/>
  </r>
  <r>
    <n v="707"/>
    <x v="72"/>
    <n v="79"/>
    <s v=""/>
    <s v=""/>
    <s v=""/>
    <m/>
    <m/>
    <m/>
    <m/>
    <s v="BOL-TF357"/>
    <s v="BP GEL TF-1191 BODY WR 0.3MM HIGHTECH"/>
    <m/>
    <m/>
    <s v="ADA"/>
    <n v="24"/>
    <s v="PCS"/>
    <n v="96"/>
    <s v="LSN"/>
    <n v="2.7080000000000002"/>
    <n v="2708"/>
    <m/>
    <m/>
    <s v=""/>
    <m/>
    <m/>
    <n v="8.3333333333333329E-2"/>
    <n v="2"/>
    <s v="LSN"/>
    <n v="32496"/>
    <n v="64992"/>
    <d v="2024-08-27T00:00:00"/>
    <d v="2024-08-26T00:00:00"/>
    <d v="2024-08-30T00:00:00"/>
    <s v="G"/>
    <s v=""/>
    <s v="G"/>
    <s v="TRIO PLAZA"/>
    <s v="MAGELANG"/>
    <s v="TRIO PLAZA-MAGELANG"/>
    <s v="BOL-TF357"/>
    <s v="BP GEL TF-1191 BODY WR 0.3MM HIGHTECH"/>
    <m/>
  </r>
  <r>
    <n v="686"/>
    <x v="73"/>
    <n v="79"/>
    <s v=""/>
    <s v=""/>
    <s v=""/>
    <m/>
    <m/>
    <m/>
    <m/>
    <s v="BOL-TF336"/>
    <s v="BP GEL TF-1190 0.3MM HIGHTECH (H)"/>
    <m/>
    <m/>
    <s v="ADA"/>
    <n v="24"/>
    <s v="PCS"/>
    <n v="96"/>
    <s v="LSN"/>
    <n v="2.7080000000000002"/>
    <n v="2708"/>
    <m/>
    <m/>
    <s v=""/>
    <m/>
    <m/>
    <n v="8.3333333333333329E-2"/>
    <n v="2"/>
    <s v="LSN"/>
    <n v="32496"/>
    <n v="64992"/>
    <d v="2024-08-27T00:00:00"/>
    <d v="2024-08-26T00:00:00"/>
    <d v="2024-08-30T00:00:00"/>
    <s v="G"/>
    <s v=""/>
    <s v="G"/>
    <s v="TRIO PLAZA"/>
    <s v="MAGELANG"/>
    <s v="TRIO PLAZA-MAGELANG"/>
    <s v="BOL-TF336"/>
    <s v="BP GEL TF-1190 0.3MM HIGHTECH (H)"/>
    <m/>
  </r>
  <r>
    <n v="467"/>
    <x v="74"/>
    <n v="79"/>
    <s v=""/>
    <s v=""/>
    <s v=""/>
    <m/>
    <m/>
    <m/>
    <m/>
    <s v="BOL-NB110"/>
    <s v="BP 1001 10W TOPPER AVENGERS (36)"/>
    <m/>
    <m/>
    <s v="ADA"/>
    <n v="1"/>
    <s v="BOX"/>
    <n v="32"/>
    <s v="BOX"/>
    <n v="270"/>
    <n v="270000"/>
    <m/>
    <m/>
    <s v=""/>
    <m/>
    <m/>
    <s v=""/>
    <n v="1"/>
    <s v="BOX"/>
    <n v="270000"/>
    <n v="270000"/>
    <d v="2024-08-27T00:00:00"/>
    <d v="2024-08-26T00:00:00"/>
    <d v="2024-08-30T00:00:00"/>
    <s v="G"/>
    <s v=""/>
    <s v="G"/>
    <s v="TRIO PLAZA"/>
    <s v="MAGELANG"/>
    <s v="TRIO PLAZA-MAGELANG"/>
    <s v="BOL-NB110"/>
    <s v="BP 1001 10W TOPPER AVENGERS (36)"/>
    <m/>
  </r>
  <r>
    <n v="468"/>
    <x v="75"/>
    <n v="79"/>
    <s v=""/>
    <s v=""/>
    <s v=""/>
    <m/>
    <m/>
    <m/>
    <m/>
    <s v="BOL-NB111"/>
    <s v="BP 1006 10W KUROMI (36)"/>
    <m/>
    <m/>
    <s v="ADA"/>
    <n v="1"/>
    <s v="BOX"/>
    <n v="32"/>
    <s v="BOX"/>
    <n v="270"/>
    <n v="270000"/>
    <m/>
    <m/>
    <s v=""/>
    <m/>
    <m/>
    <s v=""/>
    <n v="1"/>
    <s v="BOX"/>
    <n v="270000"/>
    <n v="270000"/>
    <d v="2024-08-27T00:00:00"/>
    <d v="2024-08-26T00:00:00"/>
    <d v="2024-08-30T00:00:00"/>
    <s v="G"/>
    <s v=""/>
    <s v="G"/>
    <s v="TRIO PLAZA"/>
    <s v="MAGELANG"/>
    <s v="TRIO PLAZA-MAGELANG"/>
    <s v="BOL-NB111"/>
    <s v="BP 1006 10W KUROMI (36)"/>
    <m/>
  </r>
  <r>
    <n v="2741"/>
    <x v="76"/>
    <n v="79"/>
    <s v=""/>
    <s v=""/>
    <s v=""/>
    <m/>
    <m/>
    <m/>
    <m/>
    <s v="STB-VO3"/>
    <s v="STABILLO VTRO HL-1203 PASTEL"/>
    <m/>
    <m/>
    <s v="ADA"/>
    <n v="24"/>
    <s v="PCS"/>
    <n v="100"/>
    <s v="LSN"/>
    <n v="2"/>
    <n v="2000"/>
    <m/>
    <m/>
    <s v=""/>
    <m/>
    <m/>
    <n v="8.3333333333333329E-2"/>
    <n v="2"/>
    <s v="LSN"/>
    <n v="24000"/>
    <n v="48000"/>
    <d v="2024-08-27T00:00:00"/>
    <d v="2024-08-26T00:00:00"/>
    <d v="2024-08-30T00:00:00"/>
    <s v="G"/>
    <s v=""/>
    <s v="G"/>
    <s v="TRIO PLAZA"/>
    <s v="MAGELANG"/>
    <s v="TRIO PLAZA-MAGELANG"/>
    <s v="STB-VO3"/>
    <s v="STABILLO VTRO HL-1203 PASTEL"/>
    <m/>
  </r>
  <r>
    <n v="2751"/>
    <x v="77"/>
    <n v="79"/>
    <s v=""/>
    <s v=""/>
    <s v=""/>
    <m/>
    <m/>
    <m/>
    <m/>
    <s v="STB-TF13"/>
    <s v="STABILLO TF-1145 LIVE COLOUR PASTEL"/>
    <m/>
    <m/>
    <s v="ADA"/>
    <n v="24"/>
    <s v="PCS"/>
    <n v="60"/>
    <s v="LSN"/>
    <n v="2.1659999999999999"/>
    <n v="2166"/>
    <m/>
    <m/>
    <s v=""/>
    <m/>
    <m/>
    <n v="8.3333333333333329E-2"/>
    <n v="2"/>
    <s v="LSN"/>
    <n v="25992"/>
    <n v="51984"/>
    <d v="2024-08-27T00:00:00"/>
    <d v="2024-08-26T00:00:00"/>
    <d v="2024-08-30T00:00:00"/>
    <s v="G"/>
    <s v=""/>
    <s v="G"/>
    <s v="TRIO PLAZA"/>
    <s v="MAGELANG"/>
    <s v="TRIO PLAZA-MAGELANG"/>
    <s v="STB-TF13"/>
    <s v="STABILLO TF-1145 LIVE COLOUR PASTEL"/>
    <m/>
  </r>
  <r>
    <n v="1383"/>
    <x v="78"/>
    <n v="79"/>
    <s v=""/>
    <s v=""/>
    <s v=""/>
    <m/>
    <m/>
    <m/>
    <m/>
    <s v="IGE-NB20"/>
    <s v="ISI GEL SQ 321 MIX"/>
    <m/>
    <m/>
    <s v="ADA"/>
    <n v="12"/>
    <s v="BOX"/>
    <n v="240"/>
    <s v="BOX"/>
    <n v="7.5"/>
    <n v="7500"/>
    <m/>
    <m/>
    <s v=""/>
    <m/>
    <m/>
    <s v=""/>
    <n v="12"/>
    <s v="BOX"/>
    <n v="7500"/>
    <n v="90000"/>
    <d v="2024-08-27T00:00:00"/>
    <d v="2024-08-26T00:00:00"/>
    <d v="2024-08-30T00:00:00"/>
    <s v="G"/>
    <s v=""/>
    <s v="G"/>
    <s v="TRIO PLAZA"/>
    <s v="MAGELANG"/>
    <s v="TRIO PLAZA-MAGELANG"/>
    <s v="IGE-NB20"/>
    <s v="ISI GEL SQ 321 MIX"/>
    <m/>
  </r>
  <r>
    <n v="568"/>
    <x v="79"/>
    <n v="79"/>
    <s v=""/>
    <s v=""/>
    <s v=""/>
    <m/>
    <m/>
    <m/>
    <m/>
    <s v="BOL-IM215"/>
    <s v="BP GEL MD-241 BERUANG (36)"/>
    <m/>
    <m/>
    <s v="ADA"/>
    <n v="1"/>
    <s v="BOX (3 LSN)"/>
    <n v="108"/>
    <s v="LSN"/>
    <n v="270"/>
    <n v="270000"/>
    <m/>
    <m/>
    <s v=""/>
    <m/>
    <m/>
    <n v="3"/>
    <n v="3"/>
    <s v="LSN"/>
    <n v="90000"/>
    <n v="270000"/>
    <d v="2024-08-27T00:00:00"/>
    <d v="2024-08-26T00:00:00"/>
    <d v="2024-08-30T00:00:00"/>
    <s v="G"/>
    <s v=""/>
    <s v="G"/>
    <s v="TRIO PLAZA"/>
    <s v="MAGELANG"/>
    <s v="TRIO PLAZA-MAGELANG"/>
    <s v="BOL-IM215"/>
    <s v="BP GEL MD-241 BERUANG (36)"/>
    <m/>
  </r>
  <r>
    <n v="709"/>
    <x v="80"/>
    <n v="79"/>
    <s v=""/>
    <s v=""/>
    <s v=""/>
    <m/>
    <m/>
    <m/>
    <m/>
    <s v="BOL-IM359"/>
    <s v="BP GEL DTIAN DT-612"/>
    <m/>
    <m/>
    <s v="ADA"/>
    <n v="72"/>
    <s v="PCS"/>
    <n v="192"/>
    <s v="LSN"/>
    <n v="1"/>
    <n v="1000"/>
    <m/>
    <m/>
    <s v=""/>
    <m/>
    <m/>
    <n v="8.3333333333333329E-2"/>
    <n v="6"/>
    <s v="LSN"/>
    <n v="12000"/>
    <n v="72000"/>
    <d v="2024-08-27T00:00:00"/>
    <d v="2024-08-26T00:00:00"/>
    <d v="2024-08-30T00:00:00"/>
    <s v="G"/>
    <s v=""/>
    <s v="G"/>
    <s v="TRIO PLAZA"/>
    <s v="MAGELANG"/>
    <s v="TRIO PLAZA-MAGELANG"/>
    <s v="BOL-IM359"/>
    <s v="BP GEL DTIAN DT-612"/>
    <m/>
  </r>
  <r>
    <n v="693"/>
    <x v="81"/>
    <n v="79"/>
    <s v=""/>
    <s v=""/>
    <s v=""/>
    <m/>
    <m/>
    <m/>
    <m/>
    <s v="BOL-TF343"/>
    <s v="BP TF-2037 6W"/>
    <m/>
    <m/>
    <s v="ADA"/>
    <n v="24"/>
    <s v="PCS"/>
    <n v="60"/>
    <s v="LSN"/>
    <n v="4.25"/>
    <n v="4250"/>
    <m/>
    <m/>
    <n v="1549944"/>
    <m/>
    <m/>
    <n v="8.3333333333333329E-2"/>
    <n v="2"/>
    <s v="LSN"/>
    <n v="51000"/>
    <n v="102000"/>
    <d v="2024-08-27T00:00:00"/>
    <d v="2024-08-26T00:00:00"/>
    <d v="2024-08-30T00:00:00"/>
    <s v="G"/>
    <s v=""/>
    <s v="G"/>
    <s v="TRIO PLAZA"/>
    <s v="MAGELANG"/>
    <s v="TRIO PLAZA-MAGELANG"/>
    <s v="BOL-TF343"/>
    <s v="BP TF-2037 6W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7T00:00:00"/>
    <m/>
    <d v="2024-08-30T00:00:00"/>
    <s v="G"/>
    <s v=""/>
    <s v="G"/>
    <s v="TRIO PLAZA"/>
    <s v="MAGELANG"/>
    <s v="TRIO PLAZA-MAGELANG"/>
    <m/>
    <s v=""/>
    <m/>
  </r>
  <r>
    <n v="1089"/>
    <x v="82"/>
    <n v="96"/>
    <s v=""/>
    <s v="TRIO PLAZA-MAGELANG"/>
    <n v="96"/>
    <m/>
    <m/>
    <n v="3518"/>
    <m/>
    <s v="GAR-IM149"/>
    <s v="GARISAN SET 20CM 8182 (1 BOX=40 PCS)"/>
    <m/>
    <m/>
    <s v="ADA"/>
    <n v="12"/>
    <s v="SET"/>
    <n v="640"/>
    <s v="PCS"/>
    <n v="3.75"/>
    <n v="3750"/>
    <m/>
    <m/>
    <s v=""/>
    <m/>
    <m/>
    <n v="1"/>
    <n v="12"/>
    <s v="PCS"/>
    <n v="3750"/>
    <n v="45000"/>
    <d v="2024-08-27T00:00:00"/>
    <d v="2024-08-26T00:00:00"/>
    <d v="2024-08-30T00:00:00"/>
    <s v="G"/>
    <s v=""/>
    <s v="G"/>
    <s v="TRIO PLAZA"/>
    <s v="MAGELANG"/>
    <s v="TRIO PLAZA-MAGELANG"/>
    <s v="GAR-IM149"/>
    <s v="GARISAN SET 20CM 8182 (1 BOX=40 PCS)"/>
    <m/>
  </r>
  <r>
    <n v="1090"/>
    <x v="83"/>
    <n v="96"/>
    <s v=""/>
    <s v=""/>
    <s v=""/>
    <m/>
    <m/>
    <m/>
    <m/>
    <s v="GAR-IM150"/>
    <s v="GARISAN SET 20CM 8208 (1 BOX=40 PCS)"/>
    <m/>
    <m/>
    <s v="ADA"/>
    <n v="12"/>
    <s v="SET"/>
    <n v="640"/>
    <s v="PCS"/>
    <n v="3.75"/>
    <n v="3750"/>
    <m/>
    <m/>
    <s v=""/>
    <m/>
    <m/>
    <n v="1"/>
    <n v="12"/>
    <s v="PCS"/>
    <n v="3750"/>
    <n v="45000"/>
    <d v="2024-08-27T00:00:00"/>
    <d v="2024-08-26T00:00:00"/>
    <d v="2024-08-30T00:00:00"/>
    <s v="G"/>
    <s v=""/>
    <s v="G"/>
    <s v="TRIO PLAZA"/>
    <s v="MAGELANG"/>
    <s v="TRIO PLAZA-MAGELANG"/>
    <s v="GAR-IM150"/>
    <s v="GARISAN SET 20CM 8208 (1 BOX=40 PCS)"/>
    <m/>
  </r>
  <r>
    <n v="1092"/>
    <x v="84"/>
    <n v="96"/>
    <s v=""/>
    <s v=""/>
    <s v=""/>
    <m/>
    <m/>
    <m/>
    <m/>
    <s v="GAR-IM152"/>
    <s v="GARISAN SET 20CM 8177 (1 BOX=40 PCS)"/>
    <m/>
    <m/>
    <s v="ADA"/>
    <n v="12"/>
    <s v="SET"/>
    <n v="640"/>
    <s v="PCS"/>
    <n v="3.75"/>
    <n v="3750"/>
    <m/>
    <m/>
    <s v=""/>
    <m/>
    <m/>
    <n v="1"/>
    <n v="12"/>
    <s v="PCS"/>
    <n v="3750"/>
    <n v="45000"/>
    <d v="2024-08-27T00:00:00"/>
    <d v="2024-08-26T00:00:00"/>
    <d v="2024-08-30T00:00:00"/>
    <s v="G"/>
    <s v=""/>
    <s v="G"/>
    <s v="TRIO PLAZA"/>
    <s v="MAGELANG"/>
    <s v="TRIO PLAZA-MAGELANG"/>
    <s v="GAR-IM152"/>
    <s v="GARISAN SET 20CM 8177 (1 BOX=40 PCS)"/>
    <m/>
  </r>
  <r>
    <n v="3278"/>
    <x v="85"/>
    <n v="96"/>
    <s v=""/>
    <s v=""/>
    <s v=""/>
    <m/>
    <m/>
    <m/>
    <m/>
    <s v="TIP-IM61"/>
    <s v="TIPEX KERTAS NO. 8588"/>
    <m/>
    <m/>
    <s v="ADA"/>
    <n v="12"/>
    <s v="PCS"/>
    <n v="48"/>
    <s v="LSN"/>
    <n v="9.1660000000000004"/>
    <n v="9166"/>
    <m/>
    <m/>
    <s v=""/>
    <m/>
    <m/>
    <n v="8.3333333333333329E-2"/>
    <n v="1"/>
    <s v="LSN"/>
    <n v="109992"/>
    <n v="109992"/>
    <d v="2024-08-27T00:00:00"/>
    <d v="2024-08-26T00:00:00"/>
    <d v="2024-08-30T00:00:00"/>
    <s v="G"/>
    <s v=""/>
    <s v="G"/>
    <s v="TRIO PLAZA"/>
    <s v="MAGELANG"/>
    <s v="TRIO PLAZA-MAGELANG"/>
    <s v="TIP-IM61"/>
    <s v="TIPEX KERTAS NO. 8588"/>
    <m/>
  </r>
  <r>
    <n v="3277"/>
    <x v="86"/>
    <n v="96"/>
    <s v=""/>
    <s v=""/>
    <s v=""/>
    <m/>
    <m/>
    <m/>
    <m/>
    <s v="TIP-IM60"/>
    <s v="TIPEX KERTAS NO. 8587"/>
    <m/>
    <m/>
    <s v="ADA"/>
    <n v="12"/>
    <s v="PCS"/>
    <n v="48"/>
    <s v="LSN"/>
    <n v="9.1660000000000004"/>
    <n v="9166"/>
    <m/>
    <m/>
    <s v=""/>
    <m/>
    <m/>
    <n v="8.3333333333333329E-2"/>
    <n v="1"/>
    <s v="LSN"/>
    <n v="109992"/>
    <n v="109992"/>
    <d v="2024-08-27T00:00:00"/>
    <d v="2024-08-26T00:00:00"/>
    <d v="2024-08-30T00:00:00"/>
    <s v="G"/>
    <s v=""/>
    <s v="G"/>
    <s v="TRIO PLAZA"/>
    <s v="MAGELANG"/>
    <s v="TRIO PLAZA-MAGELANG"/>
    <s v="TIP-IM60"/>
    <s v="TIPEX KERTAS NO. 8587"/>
    <m/>
  </r>
  <r>
    <n v="3279"/>
    <x v="87"/>
    <n v="96"/>
    <s v=""/>
    <s v=""/>
    <s v=""/>
    <m/>
    <m/>
    <m/>
    <m/>
    <s v="TIP-IM62"/>
    <s v="TIPEX KERTAS NO. 8589"/>
    <m/>
    <m/>
    <s v="ADA"/>
    <n v="12"/>
    <s v="PCS"/>
    <n v="48"/>
    <s v="LSN"/>
    <n v="9.1660000000000004"/>
    <n v="9166"/>
    <m/>
    <m/>
    <s v=""/>
    <m/>
    <m/>
    <n v="8.3333333333333329E-2"/>
    <n v="1"/>
    <s v="LSN"/>
    <n v="109992"/>
    <n v="109992"/>
    <d v="2024-08-27T00:00:00"/>
    <d v="2024-08-26T00:00:00"/>
    <d v="2024-08-30T00:00:00"/>
    <s v="G"/>
    <s v=""/>
    <s v="G"/>
    <s v="TRIO PLAZA"/>
    <s v="MAGELANG"/>
    <s v="TRIO PLAZA-MAGELANG"/>
    <s v="TIP-IM62"/>
    <s v="TIPEX KERTAS NO. 8589"/>
    <m/>
  </r>
  <r>
    <n v="3285"/>
    <x v="88"/>
    <n v="96"/>
    <s v=""/>
    <s v=""/>
    <s v=""/>
    <m/>
    <m/>
    <m/>
    <m/>
    <s v="TIP-IM69"/>
    <s v="TIPEX KERTAS NO. 9543"/>
    <m/>
    <m/>
    <s v="ADA"/>
    <n v="12"/>
    <s v="PCS"/>
    <n v="72"/>
    <s v="LSN"/>
    <n v="4.1660000000000004"/>
    <n v="4166"/>
    <m/>
    <m/>
    <s v=""/>
    <m/>
    <m/>
    <n v="8.3333333333333329E-2"/>
    <n v="1"/>
    <s v="LSN"/>
    <n v="49992"/>
    <n v="49992"/>
    <d v="2024-08-27T00:00:00"/>
    <d v="2024-08-26T00:00:00"/>
    <d v="2024-08-30T00:00:00"/>
    <s v="G"/>
    <s v=""/>
    <s v="G"/>
    <s v="TRIO PLAZA"/>
    <s v="MAGELANG"/>
    <s v="TRIO PLAZA-MAGELANG"/>
    <s v="TIP-IM69"/>
    <s v="TIPEX KERTAS NO. 9543"/>
    <m/>
  </r>
  <r>
    <n v="3238"/>
    <x v="89"/>
    <n v="96"/>
    <s v=""/>
    <s v=""/>
    <s v=""/>
    <m/>
    <m/>
    <m/>
    <m/>
    <s v="TIP-IM21"/>
    <s v="TIPEX KERTAS DP-902"/>
    <m/>
    <m/>
    <s v="ADA"/>
    <n v="12"/>
    <s v="PCS"/>
    <n v="48"/>
    <s v="LSN"/>
    <n v="5"/>
    <n v="5000"/>
    <m/>
    <m/>
    <s v=""/>
    <m/>
    <m/>
    <n v="8.3333333333333329E-2"/>
    <n v="1"/>
    <s v="LSN"/>
    <n v="60000"/>
    <n v="60000"/>
    <d v="2024-08-27T00:00:00"/>
    <d v="2024-08-26T00:00:00"/>
    <d v="2024-08-30T00:00:00"/>
    <s v="G"/>
    <s v=""/>
    <s v="G"/>
    <s v="TRIO PLAZA"/>
    <s v="MAGELANG"/>
    <s v="TRIO PLAZA-MAGELANG"/>
    <s v="TIP-IM21"/>
    <s v="TIPEX KERTAS DP-902"/>
    <m/>
  </r>
  <r>
    <n v="3224"/>
    <x v="90"/>
    <n v="96"/>
    <s v=""/>
    <s v=""/>
    <s v=""/>
    <m/>
    <m/>
    <m/>
    <m/>
    <s v="TIP-IM7"/>
    <s v="TIPEX KERTAS XB-B255"/>
    <m/>
    <m/>
    <s v="ADA"/>
    <n v="12"/>
    <s v="SET"/>
    <n v="432"/>
    <s v="PCS"/>
    <n v="9"/>
    <n v="9000"/>
    <m/>
    <m/>
    <s v=""/>
    <m/>
    <m/>
    <n v="1"/>
    <n v="12"/>
    <s v="PCS"/>
    <n v="9000"/>
    <n v="108000"/>
    <d v="2024-08-27T00:00:00"/>
    <d v="2024-08-26T00:00:00"/>
    <d v="2024-08-30T00:00:00"/>
    <s v="G"/>
    <s v=""/>
    <s v="G"/>
    <s v="TRIO PLAZA"/>
    <s v="MAGELANG"/>
    <s v="TRIO PLAZA-MAGELANG"/>
    <s v="TIP-IM7"/>
    <s v="TIPEX KERTAS XB-B255"/>
    <m/>
  </r>
  <r>
    <n v="632"/>
    <x v="91"/>
    <n v="96"/>
    <s v=""/>
    <s v=""/>
    <s v=""/>
    <m/>
    <m/>
    <m/>
    <m/>
    <s v="BOL-IM282"/>
    <s v="BP GEL + GANTUNGAN A931"/>
    <m/>
    <m/>
    <s v="ADA"/>
    <n v="24"/>
    <s v="PCS"/>
    <n v="144"/>
    <s v="LSN"/>
    <n v="2.25"/>
    <n v="2250"/>
    <m/>
    <m/>
    <s v=""/>
    <m/>
    <m/>
    <n v="8.3333333333333329E-2"/>
    <n v="2"/>
    <s v="LSN"/>
    <n v="27000"/>
    <n v="54000"/>
    <d v="2024-08-27T00:00:00"/>
    <d v="2024-08-26T00:00:00"/>
    <d v="2024-08-30T00:00:00"/>
    <s v="G"/>
    <s v=""/>
    <s v="G"/>
    <s v="TRIO PLAZA"/>
    <s v="MAGELANG"/>
    <s v="TRIO PLAZA-MAGELANG"/>
    <s v="BOL-IM282"/>
    <s v="BP GEL + GANTUNGAN A931"/>
    <m/>
  </r>
  <r>
    <n v="604"/>
    <x v="92"/>
    <n v="96"/>
    <s v=""/>
    <s v=""/>
    <s v=""/>
    <m/>
    <m/>
    <m/>
    <m/>
    <s v="BOL-IM253"/>
    <s v="BP GEL + GANTUNGAN 9165"/>
    <m/>
    <m/>
    <s v="ADA"/>
    <n v="24"/>
    <s v="PCS"/>
    <n v="1728"/>
    <s v="PCS"/>
    <n v="2.25"/>
    <n v="2250"/>
    <m/>
    <m/>
    <s v=""/>
    <m/>
    <m/>
    <s v=""/>
    <n v="24"/>
    <s v="PCS"/>
    <n v="2250"/>
    <n v="54000"/>
    <d v="2024-08-27T00:00:00"/>
    <d v="2024-08-26T00:00:00"/>
    <d v="2024-08-30T00:00:00"/>
    <s v="G"/>
    <s v=""/>
    <s v="G"/>
    <s v="TRIO PLAZA"/>
    <s v="MAGELANG"/>
    <s v="TRIO PLAZA-MAGELANG"/>
    <s v="BOL-IM253"/>
    <s v="BP GEL + GANTUNGAN 9165"/>
    <m/>
  </r>
  <r>
    <n v="605"/>
    <x v="93"/>
    <n v="96"/>
    <s v=""/>
    <s v=""/>
    <s v=""/>
    <m/>
    <m/>
    <m/>
    <m/>
    <s v="BOL-IM254"/>
    <s v="BP GEL + GANTUNGAN 9166"/>
    <m/>
    <m/>
    <s v="ADA"/>
    <n v="24"/>
    <s v="PCS"/>
    <n v="144"/>
    <s v="LSN"/>
    <n v="2.25"/>
    <n v="2250"/>
    <m/>
    <m/>
    <s v=""/>
    <m/>
    <m/>
    <n v="8.3333333333333329E-2"/>
    <n v="2"/>
    <s v="LSN"/>
    <n v="27000"/>
    <n v="54000"/>
    <d v="2024-08-27T00:00:00"/>
    <d v="2024-08-26T00:00:00"/>
    <d v="2024-08-30T00:00:00"/>
    <s v="G"/>
    <s v=""/>
    <s v="G"/>
    <s v="TRIO PLAZA"/>
    <s v="MAGELANG"/>
    <s v="TRIO PLAZA-MAGELANG"/>
    <s v="BOL-IM254"/>
    <s v="BP GEL + GANTUNGAN 9166"/>
    <m/>
  </r>
  <r>
    <n v="790"/>
    <x v="94"/>
    <n v="96"/>
    <s v=""/>
    <s v=""/>
    <s v=""/>
    <m/>
    <m/>
    <m/>
    <m/>
    <s v="BUK-KJ17"/>
    <s v="BUKU TABUNGAN KOJIKO"/>
    <m/>
    <m/>
    <s v="ADA"/>
    <n v="50"/>
    <s v="PCS"/>
    <n v="6000"/>
    <s v="PCS"/>
    <n v="0.4"/>
    <n v="400"/>
    <m/>
    <m/>
    <s v=""/>
    <m/>
    <m/>
    <s v=""/>
    <n v="50"/>
    <s v="PCS"/>
    <n v="400"/>
    <n v="20000"/>
    <d v="2024-08-27T00:00:00"/>
    <d v="2024-08-27T00:00:00"/>
    <d v="2024-08-30T00:00:00"/>
    <s v="G"/>
    <s v=""/>
    <s v="G"/>
    <s v="TRIO PLAZA"/>
    <s v="MAGELANG"/>
    <s v="TRIO PLAZA-MAGELANG"/>
    <s v="BUK-KJ17"/>
    <s v="BUKU TABUNGAN KOJIKO"/>
    <m/>
  </r>
  <r>
    <n v="299"/>
    <x v="95"/>
    <n v="96"/>
    <s v=""/>
    <s v=""/>
    <s v=""/>
    <m/>
    <m/>
    <m/>
    <m/>
    <s v="BGA-IM10"/>
    <s v="SKETCH BOOK A4 56183 BERUANG"/>
    <m/>
    <m/>
    <s v="ADA"/>
    <n v="3"/>
    <s v="PCS"/>
    <n v="96"/>
    <s v="PCS"/>
    <n v="27.5"/>
    <n v="27500"/>
    <m/>
    <m/>
    <s v=""/>
    <m/>
    <m/>
    <s v=""/>
    <n v="3"/>
    <s v="PCS"/>
    <n v="27500"/>
    <n v="82500"/>
    <d v="2024-08-27T00:00:00"/>
    <d v="2024-08-27T00:00:00"/>
    <d v="2024-08-30T00:00:00"/>
    <s v="G"/>
    <s v=""/>
    <s v="G"/>
    <s v="TRIO PLAZA"/>
    <s v="MAGELANG"/>
    <s v="TRIO PLAZA-MAGELANG"/>
    <s v="BGA-IM10"/>
    <s v="SKETCH BOOK A4 56183 BERUANG"/>
    <m/>
  </r>
  <r>
    <n v="301"/>
    <x v="96"/>
    <n v="96"/>
    <s v=""/>
    <s v=""/>
    <s v=""/>
    <m/>
    <m/>
    <m/>
    <m/>
    <s v="BGA-IM12"/>
    <s v="SKETCH BOOK A4 56184 GIRL"/>
    <m/>
    <m/>
    <s v="ADA"/>
    <n v="3"/>
    <s v="PCS"/>
    <n v="96"/>
    <s v="PCS"/>
    <n v="27.5"/>
    <n v="27500"/>
    <m/>
    <m/>
    <s v=""/>
    <m/>
    <m/>
    <s v=""/>
    <n v="3"/>
    <s v="PCS"/>
    <n v="27500"/>
    <n v="82500"/>
    <d v="2024-08-27T00:00:00"/>
    <d v="2024-08-27T00:00:00"/>
    <d v="2024-08-30T00:00:00"/>
    <s v="G"/>
    <s v=""/>
    <s v="G"/>
    <s v="TRIO PLAZA"/>
    <s v="MAGELANG"/>
    <s v="TRIO PLAZA-MAGELANG"/>
    <s v="BGA-IM12"/>
    <s v="SKETCH BOOK A4 56184 GIRL"/>
    <m/>
  </r>
  <r>
    <n v="302"/>
    <x v="97"/>
    <n v="96"/>
    <s v=""/>
    <s v=""/>
    <s v=""/>
    <m/>
    <m/>
    <m/>
    <m/>
    <s v="BGA-IM13"/>
    <s v="SKETCH BOOK A4 56172 PEMANDANGAN"/>
    <m/>
    <m/>
    <s v="ADA"/>
    <n v="3"/>
    <s v="PCS"/>
    <n v="96"/>
    <s v="PCS"/>
    <n v="27.5"/>
    <n v="27500"/>
    <m/>
    <m/>
    <n v="1112468"/>
    <m/>
    <m/>
    <s v=""/>
    <n v="3"/>
    <s v="PCS"/>
    <n v="27500"/>
    <n v="82500"/>
    <d v="2024-08-27T00:00:00"/>
    <d v="2024-08-27T00:00:00"/>
    <d v="2024-08-30T00:00:00"/>
    <s v="G"/>
    <s v=""/>
    <s v="G"/>
    <s v="TRIO PLAZA"/>
    <s v="MAGELANG"/>
    <s v="TRIO PLAZA-MAGELANG"/>
    <s v="BGA-IM13"/>
    <s v="SKETCH BOOK A4 56172 PEMANDANGAN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7T00:00:00"/>
    <m/>
    <d v="2024-08-30T00:00:00"/>
    <s v="G"/>
    <s v=""/>
    <s v="G"/>
    <s v="TRIO PLAZA"/>
    <s v="MAGELANG"/>
    <s v="TRIO PLAZA-MAGELANG"/>
    <m/>
    <s v=""/>
    <m/>
  </r>
  <r>
    <n v="2770"/>
    <x v="98"/>
    <n v="113"/>
    <s v=""/>
    <s v="TRIO PLAZA-MAGELANG"/>
    <n v="113"/>
    <m/>
    <m/>
    <n v="3519"/>
    <m/>
    <s v="STC-IM14"/>
    <s v="STICKER JBE-43"/>
    <m/>
    <m/>
    <s v="ADA"/>
    <n v="120"/>
    <s v="PCS"/>
    <n v="2880"/>
    <s v="PCS"/>
    <n v="4"/>
    <n v="4000"/>
    <m/>
    <m/>
    <s v=""/>
    <m/>
    <m/>
    <s v=""/>
    <n v="120"/>
    <s v="PCS"/>
    <n v="4000"/>
    <n v="480000"/>
    <d v="2024-08-27T00:00:00"/>
    <d v="2024-08-27T00:00:00"/>
    <d v="2024-08-30T00:00:00"/>
    <s v="G"/>
    <s v=""/>
    <s v="G"/>
    <s v="TRIO PLAZA"/>
    <s v="MAGELANG"/>
    <s v="TRIO PLAZA-MAGELANG"/>
    <s v="STC-IM14"/>
    <s v="STICKER JBE-43"/>
    <m/>
  </r>
  <r>
    <n v="2771"/>
    <x v="99"/>
    <n v="113"/>
    <s v=""/>
    <s v=""/>
    <s v=""/>
    <m/>
    <m/>
    <m/>
    <m/>
    <s v="STC-IM15"/>
    <s v="STICKER JBE-24"/>
    <m/>
    <m/>
    <s v="ADA"/>
    <n v="12"/>
    <s v="PCS"/>
    <n v="384"/>
    <s v="PCS"/>
    <n v="12.5"/>
    <n v="12500"/>
    <m/>
    <m/>
    <s v=""/>
    <m/>
    <m/>
    <s v=""/>
    <n v="12"/>
    <s v="PCS"/>
    <n v="12500"/>
    <n v="150000"/>
    <d v="2024-08-27T00:00:00"/>
    <d v="2024-08-27T00:00:00"/>
    <d v="2024-08-30T00:00:00"/>
    <s v="G"/>
    <s v=""/>
    <s v="G"/>
    <s v="TRIO PLAZA"/>
    <s v="MAGELANG"/>
    <s v="TRIO PLAZA-MAGELANG"/>
    <s v="STC-IM15"/>
    <s v="STICKER JBE-24"/>
    <m/>
  </r>
  <r>
    <n v="2767"/>
    <x v="100"/>
    <n v="113"/>
    <s v=""/>
    <s v=""/>
    <s v=""/>
    <m/>
    <m/>
    <m/>
    <m/>
    <s v="STC-IM11"/>
    <s v="STICKER XTQ-E"/>
    <m/>
    <m/>
    <s v="ADA"/>
    <n v="36"/>
    <s v="PCS"/>
    <n v="1512"/>
    <s v="PCS"/>
    <n v="5"/>
    <n v="5000"/>
    <m/>
    <m/>
    <s v=""/>
    <m/>
    <m/>
    <s v=""/>
    <n v="36"/>
    <s v="PCS"/>
    <n v="5000"/>
    <n v="180000"/>
    <d v="2024-08-27T00:00:00"/>
    <d v="2024-08-27T00:00:00"/>
    <d v="2024-08-30T00:00:00"/>
    <s v="G"/>
    <s v=""/>
    <s v="G"/>
    <s v="TRIO PLAZA"/>
    <s v="MAGELANG"/>
    <s v="TRIO PLAZA-MAGELANG"/>
    <s v="STC-IM11"/>
    <s v="STICKER XTQ-E"/>
    <m/>
  </r>
  <r>
    <n v="2782"/>
    <x v="101"/>
    <n v="113"/>
    <s v=""/>
    <s v=""/>
    <s v=""/>
    <m/>
    <m/>
    <m/>
    <m/>
    <s v="STC-IM9"/>
    <s v="STICKER JBE-35"/>
    <m/>
    <m/>
    <s v="ADA"/>
    <n v="48"/>
    <s v="PCS"/>
    <n v="1920"/>
    <s v="PCS"/>
    <n v="4"/>
    <n v="4000"/>
    <m/>
    <m/>
    <s v=""/>
    <m/>
    <m/>
    <s v=""/>
    <n v="48"/>
    <s v="PCS"/>
    <n v="4000"/>
    <n v="192000"/>
    <d v="2024-08-27T00:00:00"/>
    <d v="2024-08-27T00:00:00"/>
    <d v="2024-08-30T00:00:00"/>
    <s v="G"/>
    <s v=""/>
    <s v="G"/>
    <s v="TRIO PLAZA"/>
    <s v="MAGELANG"/>
    <s v="TRIO PLAZA-MAGELANG"/>
    <s v="STC-IM9"/>
    <s v="STICKER JBE-35"/>
    <m/>
  </r>
  <r>
    <n v="2769"/>
    <x v="102"/>
    <n v="113"/>
    <s v=""/>
    <s v=""/>
    <s v=""/>
    <m/>
    <m/>
    <m/>
    <m/>
    <s v="STC-IM13"/>
    <s v="STICKER JBE-30"/>
    <m/>
    <m/>
    <s v="ADA"/>
    <n v="24"/>
    <s v="PCS"/>
    <n v="576"/>
    <s v="PCS"/>
    <n v="10"/>
    <n v="10000"/>
    <m/>
    <m/>
    <s v=""/>
    <m/>
    <m/>
    <s v=""/>
    <n v="24"/>
    <s v="PCS"/>
    <n v="10000"/>
    <n v="240000"/>
    <d v="2024-08-27T00:00:00"/>
    <d v="2024-08-27T00:00:00"/>
    <d v="2024-08-30T00:00:00"/>
    <s v="G"/>
    <s v=""/>
    <s v="G"/>
    <s v="TRIO PLAZA"/>
    <s v="MAGELANG"/>
    <s v="TRIO PLAZA-MAGELANG"/>
    <s v="STC-IM13"/>
    <s v="STICKER JBE-30"/>
    <m/>
  </r>
  <r>
    <n v="340"/>
    <x v="103"/>
    <n v="113"/>
    <s v=""/>
    <s v=""/>
    <s v=""/>
    <m/>
    <m/>
    <m/>
    <m/>
    <s v="BIN-NB28"/>
    <s v="BINDER NOTE FANCY SLIP A5-1903SS/ SKY"/>
    <m/>
    <m/>
    <s v="ADA"/>
    <n v="12"/>
    <s v="PCS"/>
    <n v="120"/>
    <s v="PCS"/>
    <n v="11.5"/>
    <n v="11500"/>
    <m/>
    <m/>
    <s v=""/>
    <m/>
    <m/>
    <s v=""/>
    <n v="12"/>
    <s v="PCS"/>
    <n v="11500"/>
    <n v="138000"/>
    <d v="2024-08-27T00:00:00"/>
    <d v="2024-08-27T00:00:00"/>
    <d v="2024-08-30T00:00:00"/>
    <s v="G"/>
    <s v=""/>
    <s v="G"/>
    <s v="TRIO PLAZA"/>
    <s v="MAGELANG"/>
    <s v="TRIO PLAZA-MAGELANG"/>
    <s v="BIN-NB28"/>
    <s v="BINDER NOTE FANCY SLIP A5-1903SS/ SKY"/>
    <m/>
  </r>
  <r>
    <n v="368"/>
    <x v="104"/>
    <n v="113"/>
    <s v=""/>
    <s v=""/>
    <s v=""/>
    <m/>
    <m/>
    <m/>
    <m/>
    <s v="BIN-GS56"/>
    <s v="BINDERNOTE A5 GASTA HP 2009 T"/>
    <m/>
    <m/>
    <s v="ADA"/>
    <n v="12"/>
    <s v="PCS"/>
    <n v="72"/>
    <s v="PCS"/>
    <n v="14"/>
    <n v="14000"/>
    <m/>
    <m/>
    <s v=""/>
    <m/>
    <m/>
    <s v=""/>
    <n v="12"/>
    <s v="PCS"/>
    <n v="14000"/>
    <n v="168000"/>
    <d v="2024-08-27T00:00:00"/>
    <d v="2024-08-27T00:00:00"/>
    <d v="2024-08-30T00:00:00"/>
    <s v="G"/>
    <s v=""/>
    <s v="G"/>
    <s v="TRIO PLAZA"/>
    <s v="MAGELANG"/>
    <s v="TRIO PLAZA-MAGELANG"/>
    <s v="BIN-GS56"/>
    <s v="BINDERNOTE A5 GASTA HP 2009 T"/>
    <m/>
  </r>
  <r>
    <n v="314"/>
    <x v="105"/>
    <n v="113"/>
    <s v=""/>
    <s v=""/>
    <s v=""/>
    <m/>
    <m/>
    <m/>
    <m/>
    <s v="BIN-GS11"/>
    <s v="BN A5 GASTA HP 2006 T"/>
    <m/>
    <m/>
    <s v="ADA"/>
    <n v="12"/>
    <s v="PCS"/>
    <n v="72"/>
    <s v="PCS"/>
    <n v="14"/>
    <n v="14000"/>
    <m/>
    <m/>
    <s v=""/>
    <m/>
    <m/>
    <s v=""/>
    <n v="12"/>
    <s v="PCS"/>
    <n v="14000"/>
    <n v="168000"/>
    <d v="2024-08-27T00:00:00"/>
    <d v="2024-08-27T00:00:00"/>
    <d v="2024-08-30T00:00:00"/>
    <s v="G"/>
    <s v=""/>
    <s v="G"/>
    <s v="TRIO PLAZA"/>
    <s v="MAGELANG"/>
    <s v="TRIO PLAZA-MAGELANG"/>
    <s v="BIN-GS11"/>
    <s v="BN A5 GASTA HP 2006 T"/>
    <m/>
  </r>
  <r>
    <n v="370"/>
    <x v="106"/>
    <n v="113"/>
    <s v=""/>
    <s v=""/>
    <s v=""/>
    <m/>
    <m/>
    <m/>
    <m/>
    <s v="BIN-GS58"/>
    <s v="BINDERNOTE A5 GASTA P 2002 P"/>
    <m/>
    <m/>
    <s v="ADA"/>
    <n v="12"/>
    <s v="PCS"/>
    <n v="72"/>
    <s v="PCS"/>
    <n v="14"/>
    <n v="14000"/>
    <m/>
    <m/>
    <s v=""/>
    <m/>
    <m/>
    <s v=""/>
    <n v="12"/>
    <s v="PCS"/>
    <n v="14000"/>
    <n v="168000"/>
    <d v="2024-08-27T00:00:00"/>
    <d v="2024-08-27T00:00:00"/>
    <d v="2024-08-30T00:00:00"/>
    <s v="G"/>
    <s v=""/>
    <s v="G"/>
    <s v="TRIO PLAZA"/>
    <s v="MAGELANG"/>
    <s v="TRIO PLAZA-MAGELANG"/>
    <s v="BIN-GS58"/>
    <s v="BINDERNOTE A5 GASTA P 2002 P"/>
    <m/>
  </r>
  <r>
    <n v="347"/>
    <x v="107"/>
    <n v="113"/>
    <s v=""/>
    <s v=""/>
    <s v=""/>
    <m/>
    <m/>
    <m/>
    <m/>
    <s v="BIN-GR35"/>
    <s v="BN GASTA PRINT + SLIP 77725-12/VT"/>
    <m/>
    <m/>
    <s v="ADA"/>
    <n v="12"/>
    <s v="PCS"/>
    <n v="120"/>
    <s v="PCS"/>
    <n v="14.5"/>
    <n v="14500"/>
    <m/>
    <m/>
    <s v=""/>
    <m/>
    <m/>
    <s v=""/>
    <n v="12"/>
    <s v="PCS"/>
    <n v="14500"/>
    <n v="174000"/>
    <d v="2024-08-27T00:00:00"/>
    <d v="2024-08-27T00:00:00"/>
    <d v="2024-08-30T00:00:00"/>
    <s v="G"/>
    <s v=""/>
    <s v="G"/>
    <s v="TRIO PLAZA"/>
    <s v="MAGELANG"/>
    <s v="TRIO PLAZA-MAGELANG"/>
    <s v="BIN-GR35"/>
    <s v="BN GASTA PRINT + SLIP 77725-12/VT"/>
    <m/>
  </r>
  <r>
    <n v="2178"/>
    <x v="108"/>
    <n v="113"/>
    <s v=""/>
    <s v=""/>
    <s v=""/>
    <m/>
    <m/>
    <m/>
    <m/>
    <s v="NOT-NB116"/>
    <s v="NOTEBOOK SPIRAL A5 LB-2529-22"/>
    <m/>
    <m/>
    <s v="ADA"/>
    <n v="6"/>
    <s v="PCS"/>
    <n v="160"/>
    <s v="PCS"/>
    <n v="15"/>
    <n v="15000"/>
    <m/>
    <m/>
    <s v=""/>
    <m/>
    <m/>
    <s v=""/>
    <n v="6"/>
    <s v="PCS"/>
    <n v="15000"/>
    <n v="90000"/>
    <d v="2024-08-27T00:00:00"/>
    <d v="2024-08-27T00:00:00"/>
    <d v="2024-08-30T00:00:00"/>
    <s v="G"/>
    <s v=""/>
    <s v="G"/>
    <s v="TRIO PLAZA"/>
    <s v="MAGELANG"/>
    <s v="TRIO PLAZA-MAGELANG"/>
    <s v="NOT-NB116"/>
    <s v="NOTEBOOK SPIRAL A5 LB-2529-22"/>
    <m/>
  </r>
  <r>
    <n v="2183"/>
    <x v="109"/>
    <n v="113"/>
    <s v=""/>
    <s v=""/>
    <s v=""/>
    <m/>
    <m/>
    <m/>
    <m/>
    <s v="NOT-NB121"/>
    <s v="NOTEBOOK SPIRAL A5 8006"/>
    <m/>
    <m/>
    <s v="ADA"/>
    <n v="6"/>
    <s v="PCS"/>
    <n v="160"/>
    <s v="PCS"/>
    <n v="15"/>
    <n v="15000"/>
    <m/>
    <m/>
    <s v=""/>
    <m/>
    <m/>
    <s v=""/>
    <n v="6"/>
    <s v="PCS"/>
    <n v="15000"/>
    <n v="90000"/>
    <d v="2024-08-27T00:00:00"/>
    <d v="2024-08-27T00:00:00"/>
    <d v="2024-08-30T00:00:00"/>
    <s v="G"/>
    <s v=""/>
    <s v="G"/>
    <s v="TRIO PLAZA"/>
    <s v="MAGELANG"/>
    <s v="TRIO PLAZA-MAGELANG"/>
    <s v="NOT-NB121"/>
    <s v="NOTEBOOK SPIRAL A5 8006"/>
    <m/>
  </r>
  <r>
    <n v="2182"/>
    <x v="110"/>
    <n v="113"/>
    <s v=""/>
    <s v=""/>
    <s v=""/>
    <m/>
    <m/>
    <m/>
    <m/>
    <s v="NOT-NB120"/>
    <s v="NOTEBOOK SPIRAL A5 8001"/>
    <m/>
    <m/>
    <s v="ADA"/>
    <n v="6"/>
    <s v="PCS"/>
    <n v="160"/>
    <s v="PCS"/>
    <n v="15"/>
    <n v="15000"/>
    <m/>
    <m/>
    <s v=""/>
    <m/>
    <m/>
    <s v=""/>
    <n v="6"/>
    <s v="PCS"/>
    <n v="15000"/>
    <n v="90000"/>
    <d v="2024-08-27T00:00:00"/>
    <d v="2024-08-27T00:00:00"/>
    <d v="2024-08-30T00:00:00"/>
    <s v="G"/>
    <s v=""/>
    <s v="G"/>
    <s v="TRIO PLAZA"/>
    <s v="MAGELANG"/>
    <s v="TRIO PLAZA-MAGELANG"/>
    <s v="NOT-NB120"/>
    <s v="NOTEBOOK SPIRAL A5 8001"/>
    <m/>
  </r>
  <r>
    <n v="2184"/>
    <x v="111"/>
    <n v="113"/>
    <s v=""/>
    <s v=""/>
    <s v=""/>
    <m/>
    <m/>
    <m/>
    <m/>
    <s v="NOT-NB122"/>
    <s v="NOTEBOOK SPIRAL A5 8007"/>
    <m/>
    <m/>
    <s v="ADA"/>
    <n v="6"/>
    <s v="PCS"/>
    <n v="160"/>
    <s v="PCS"/>
    <n v="15"/>
    <n v="15000"/>
    <m/>
    <m/>
    <s v=""/>
    <m/>
    <m/>
    <s v=""/>
    <n v="6"/>
    <s v="PCS"/>
    <n v="15000"/>
    <n v="90000"/>
    <d v="2024-08-27T00:00:00"/>
    <d v="2024-08-27T00:00:00"/>
    <d v="2024-08-30T00:00:00"/>
    <s v="G"/>
    <s v=""/>
    <s v="G"/>
    <s v="TRIO PLAZA"/>
    <s v="MAGELANG"/>
    <s v="TRIO PLAZA-MAGELANG"/>
    <s v="NOT-NB122"/>
    <s v="NOTEBOOK SPIRAL A5 8007"/>
    <m/>
  </r>
  <r>
    <n v="2181"/>
    <x v="112"/>
    <n v="113"/>
    <s v=""/>
    <s v=""/>
    <s v=""/>
    <m/>
    <m/>
    <m/>
    <m/>
    <s v="NOT-NB119"/>
    <s v="NOTEBOOK SPIRAL A5 LB-2529-25"/>
    <m/>
    <m/>
    <s v="ADA"/>
    <n v="6"/>
    <s v="PCS"/>
    <n v="160"/>
    <s v="PCS"/>
    <n v="15"/>
    <n v="15000"/>
    <m/>
    <m/>
    <s v=""/>
    <m/>
    <m/>
    <s v=""/>
    <n v="6"/>
    <s v="PCS"/>
    <n v="15000"/>
    <n v="90000"/>
    <d v="2024-08-27T00:00:00"/>
    <d v="2024-08-27T00:00:00"/>
    <d v="2024-08-30T00:00:00"/>
    <s v="G"/>
    <s v=""/>
    <s v="G"/>
    <s v="TRIO PLAZA"/>
    <s v="MAGELANG"/>
    <s v="TRIO PLAZA-MAGELANG"/>
    <s v="NOT-NB119"/>
    <s v="NOTEBOOK SPIRAL A5 LB-2529-25"/>
    <m/>
  </r>
  <r>
    <n v="2179"/>
    <x v="113"/>
    <n v="113"/>
    <s v=""/>
    <s v=""/>
    <s v=""/>
    <m/>
    <m/>
    <m/>
    <m/>
    <s v="NOT-NB117"/>
    <s v="NOTEBOOK SPIRAL A5 LB-2529-23"/>
    <m/>
    <m/>
    <s v="ADA"/>
    <n v="6"/>
    <s v="PCS"/>
    <n v="160"/>
    <s v="PCS"/>
    <n v="15"/>
    <n v="15000"/>
    <m/>
    <m/>
    <n v="2598000"/>
    <m/>
    <m/>
    <s v=""/>
    <n v="6"/>
    <s v="PCS"/>
    <n v="15000"/>
    <n v="90000"/>
    <d v="2024-08-27T00:00:00"/>
    <d v="2024-08-27T00:00:00"/>
    <d v="2024-08-30T00:00:00"/>
    <s v="G"/>
    <s v=""/>
    <s v="G"/>
    <s v="TRIO PLAZA"/>
    <s v="MAGELANG"/>
    <s v="TRIO PLAZA-MAGELANG"/>
    <s v="NOT-NB117"/>
    <s v="NOTEBOOK SPIRAL A5 LB-2529-23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7T00:00:00"/>
    <m/>
    <d v="2024-08-30T00:00:00"/>
    <s v="G"/>
    <s v=""/>
    <s v="G"/>
    <s v="TRIO PLAZA"/>
    <s v="MAGELANG"/>
    <s v="TRIO PLAZA-MAGELANG"/>
    <m/>
    <s v=""/>
    <m/>
  </r>
  <r>
    <n v="808"/>
    <x v="114"/>
    <n v="130"/>
    <s v=""/>
    <s v="TRIO PLAZA-MAGELANG"/>
    <n v="130"/>
    <m/>
    <m/>
    <n v="3520"/>
    <m/>
    <s v="BWA-IM17"/>
    <s v="BUKU MEWARNAI 3D AS-C031_C036 +STIKER"/>
    <m/>
    <m/>
    <s v="ADA"/>
    <n v="24"/>
    <s v="PCS"/>
    <n v="600"/>
    <s v="PCS"/>
    <n v="7.5"/>
    <n v="7500"/>
    <m/>
    <m/>
    <s v=""/>
    <m/>
    <m/>
    <s v=""/>
    <n v="24"/>
    <s v="PCS"/>
    <n v="7500"/>
    <n v="180000"/>
    <d v="2024-08-27T00:00:00"/>
    <d v="2024-08-27T00:00:00"/>
    <d v="2024-08-30T00:00:00"/>
    <s v="G"/>
    <s v=""/>
    <s v="G"/>
    <s v="TRIO PLAZA"/>
    <s v="MAGELANG"/>
    <s v="TRIO PLAZA-MAGELANG"/>
    <s v="BWA-IM17"/>
    <s v="BUKU MEWARNAI 3D AS-C031_C036 +STIKER"/>
    <m/>
  </r>
  <r>
    <n v="814"/>
    <x v="115"/>
    <n v="130"/>
    <s v=""/>
    <s v=""/>
    <s v=""/>
    <m/>
    <m/>
    <m/>
    <m/>
    <s v="BWA-IM23"/>
    <s v="BUKU MEWARNAI 1807 +STIKER (4 GAMBAR)"/>
    <m/>
    <m/>
    <s v="ADA"/>
    <n v="24"/>
    <s v="PCS"/>
    <n v="600"/>
    <s v="PCS"/>
    <n v="9.1660000000000004"/>
    <n v="9166"/>
    <m/>
    <m/>
    <s v=""/>
    <m/>
    <m/>
    <s v=""/>
    <n v="24"/>
    <s v="PCS"/>
    <n v="9166"/>
    <n v="219984"/>
    <d v="2024-08-27T00:00:00"/>
    <d v="2024-08-27T00:00:00"/>
    <d v="2024-08-30T00:00:00"/>
    <s v="G"/>
    <s v=""/>
    <s v="G"/>
    <s v="TRIO PLAZA"/>
    <s v="MAGELANG"/>
    <s v="TRIO PLAZA-MAGELANG"/>
    <s v="BWA-IM23"/>
    <s v="BUKU MEWARNAI 1807 +STIKER (4 GAMBAR)"/>
    <m/>
  </r>
  <r>
    <n v="818"/>
    <x v="116"/>
    <n v="130"/>
    <s v=""/>
    <s v=""/>
    <s v=""/>
    <m/>
    <m/>
    <m/>
    <m/>
    <s v="BWA-IM27"/>
    <s v="BUKU MEWARNAI 9080 (18 GAMBAR)"/>
    <m/>
    <s v="MOTIF TRANSPORTASI"/>
    <s v="ADA"/>
    <n v="24"/>
    <s v="PCS"/>
    <n v="624"/>
    <s v="PCS"/>
    <n v="8.3330000000000002"/>
    <n v="8333"/>
    <m/>
    <m/>
    <s v=""/>
    <m/>
    <m/>
    <s v=""/>
    <n v="24"/>
    <s v="PCS"/>
    <n v="8333"/>
    <n v="199992"/>
    <d v="2024-08-27T00:00:00"/>
    <d v="2024-08-27T00:00:00"/>
    <d v="2024-08-30T00:00:00"/>
    <s v="G"/>
    <s v="MOTIF TRANSPORTASI"/>
    <s v="G"/>
    <s v="TRIO PLAZA"/>
    <s v="MAGELANG"/>
    <s v="TRIO PLAZA-MAGELANG"/>
    <s v="BWA-IM27"/>
    <s v="BUKU MEWARNAI 9080 (18 GAMBAR)"/>
    <m/>
  </r>
  <r>
    <n v="818"/>
    <x v="117"/>
    <n v="130"/>
    <s v=""/>
    <s v=""/>
    <s v=""/>
    <m/>
    <m/>
    <m/>
    <m/>
    <s v="BWA-IM27"/>
    <s v="BUKU MEWARNAI 9080 (18 GAMBAR)"/>
    <m/>
    <s v="MOTIF BUAH"/>
    <s v="ADA"/>
    <n v="24"/>
    <s v="PCS"/>
    <n v="624"/>
    <s v="PCS"/>
    <n v="8.3330000000000002"/>
    <n v="8333"/>
    <m/>
    <m/>
    <s v=""/>
    <m/>
    <m/>
    <s v=""/>
    <n v="24"/>
    <s v="PCS"/>
    <n v="8333"/>
    <n v="199992"/>
    <d v="2024-08-27T00:00:00"/>
    <d v="2024-08-27T00:00:00"/>
    <d v="2024-08-30T00:00:00"/>
    <s v="G"/>
    <s v="MOTIF BUAH"/>
    <s v="G"/>
    <s v="TRIO PLAZA"/>
    <s v="MAGELANG"/>
    <s v="TRIO PLAZA-MAGELANG"/>
    <s v="BWA-IM27"/>
    <s v="BUKU MEWARNAI 9080 (18 GAMBAR)"/>
    <m/>
  </r>
  <r>
    <n v="2677"/>
    <x v="118"/>
    <n v="130"/>
    <s v=""/>
    <s v=""/>
    <s v=""/>
    <m/>
    <m/>
    <m/>
    <m/>
    <s v="SAM-WR2"/>
    <s v="SAMPUL METALIK KWARTO WORRY (2)"/>
    <m/>
    <m/>
    <s v="ADA"/>
    <n v="10"/>
    <s v="PAK"/>
    <n v="200"/>
    <s v="PAK"/>
    <n v="15"/>
    <n v="15000"/>
    <m/>
    <m/>
    <s v=""/>
    <m/>
    <m/>
    <s v=""/>
    <n v="10"/>
    <s v="PAK"/>
    <n v="15000"/>
    <n v="150000"/>
    <d v="2024-08-27T00:00:00"/>
    <d v="2024-08-27T00:00:00"/>
    <d v="2024-08-30T00:00:00"/>
    <s v="G"/>
    <s v=""/>
    <s v="G"/>
    <s v="TRIO PLAZA"/>
    <s v="MAGELANG"/>
    <s v="TRIO PLAZA-MAGELANG"/>
    <s v="SAM-WR2"/>
    <s v="SAMPUL METALIK KWARTO WORRY (2)"/>
    <m/>
  </r>
  <r>
    <n v="332"/>
    <x v="119"/>
    <n v="130"/>
    <s v=""/>
    <s v=""/>
    <s v=""/>
    <m/>
    <m/>
    <m/>
    <m/>
    <s v="BIN-IM20"/>
    <s v="BINDER NOTE HYB - 86804 A5"/>
    <m/>
    <m/>
    <s v="ADA"/>
    <n v="6"/>
    <s v="PCS"/>
    <n v="128"/>
    <s v="PCS"/>
    <n v="25.5"/>
    <n v="25500"/>
    <m/>
    <m/>
    <s v=""/>
    <m/>
    <m/>
    <s v=""/>
    <n v="6"/>
    <s v="PCS"/>
    <n v="25500"/>
    <n v="153000"/>
    <d v="2024-08-27T00:00:00"/>
    <d v="2024-08-27T00:00:00"/>
    <d v="2024-08-30T00:00:00"/>
    <s v="G"/>
    <s v=""/>
    <s v="G"/>
    <s v="TRIO PLAZA"/>
    <s v="MAGELANG"/>
    <s v="TRIO PLAZA-MAGELANG"/>
    <s v="BIN-IM20"/>
    <s v="BINDER NOTE HYB - 86804 A5"/>
    <m/>
  </r>
  <r>
    <n v="296"/>
    <x v="120"/>
    <n v="130"/>
    <s v=""/>
    <s v=""/>
    <s v=""/>
    <m/>
    <m/>
    <m/>
    <m/>
    <s v="BGA-NB6"/>
    <s v="SKETCH BOOK A5 3555 POLOS"/>
    <m/>
    <m/>
    <s v="ADA"/>
    <n v="6"/>
    <s v="PCS"/>
    <n v="144"/>
    <s v="PCS"/>
    <n v="19"/>
    <n v="19000"/>
    <m/>
    <m/>
    <s v=""/>
    <m/>
    <m/>
    <s v=""/>
    <n v="6"/>
    <s v="PCS"/>
    <n v="19000"/>
    <n v="114000"/>
    <d v="2024-08-27T00:00:00"/>
    <d v="2024-08-27T00:00:00"/>
    <d v="2024-08-30T00:00:00"/>
    <s v="G"/>
    <s v=""/>
    <s v="G"/>
    <s v="TRIO PLAZA"/>
    <s v="MAGELANG"/>
    <s v="TRIO PLAZA-MAGELANG"/>
    <s v="BGA-NB6"/>
    <s v="SKETCH BOOK A5 3555 POLOS"/>
    <m/>
  </r>
  <r>
    <n v="2174"/>
    <x v="121"/>
    <n v="130"/>
    <s v=""/>
    <s v=""/>
    <s v=""/>
    <m/>
    <m/>
    <m/>
    <m/>
    <s v="NOT-IM112"/>
    <s v="NOTEBOOK SPIRAL 8417"/>
    <m/>
    <m/>
    <s v="ADA"/>
    <n v="6"/>
    <s v="PCS"/>
    <n v="192"/>
    <s v="PCS"/>
    <n v="14.583"/>
    <n v="14583"/>
    <m/>
    <m/>
    <s v=""/>
    <m/>
    <m/>
    <s v=""/>
    <n v="6"/>
    <s v="PCS"/>
    <n v="14583"/>
    <n v="87498"/>
    <d v="2024-08-27T00:00:00"/>
    <d v="2024-08-27T00:00:00"/>
    <d v="2024-08-30T00:00:00"/>
    <s v="G"/>
    <s v=""/>
    <s v="G"/>
    <s v="TRIO PLAZA"/>
    <s v="MAGELANG"/>
    <s v="TRIO PLAZA-MAGELANG"/>
    <s v="NOT-IM112"/>
    <s v="NOTEBOOK SPIRAL 8417"/>
    <m/>
  </r>
  <r>
    <n v="2175"/>
    <x v="122"/>
    <n v="130"/>
    <s v=""/>
    <s v=""/>
    <s v=""/>
    <m/>
    <m/>
    <m/>
    <m/>
    <s v="NOT-IM113"/>
    <s v="NOTEBOOK SPIRAL 1316"/>
    <m/>
    <m/>
    <s v="ADA"/>
    <n v="6"/>
    <s v="PCS"/>
    <n v="96"/>
    <s v="PCS"/>
    <n v="20.832999999999998"/>
    <n v="20833"/>
    <m/>
    <m/>
    <s v=""/>
    <m/>
    <m/>
    <s v=""/>
    <n v="6"/>
    <s v="PCS"/>
    <n v="20833"/>
    <n v="124998"/>
    <d v="2024-08-27T00:00:00"/>
    <d v="2024-08-27T00:00:00"/>
    <d v="2024-08-30T00:00:00"/>
    <s v="G"/>
    <s v=""/>
    <s v="G"/>
    <s v="TRIO PLAZA"/>
    <s v="MAGELANG"/>
    <s v="TRIO PLAZA-MAGELANG"/>
    <s v="NOT-IM113"/>
    <s v="NOTEBOOK SPIRAL 1316"/>
    <m/>
  </r>
  <r>
    <n v="812"/>
    <x v="123"/>
    <n v="130"/>
    <s v=""/>
    <s v=""/>
    <s v=""/>
    <m/>
    <m/>
    <m/>
    <m/>
    <s v="BWA-IM21"/>
    <s v="BUKU MEWARNAI 2201 (4 GAMBAR)"/>
    <m/>
    <m/>
    <s v="ADA"/>
    <n v="19"/>
    <s v="PCS"/>
    <n v="600"/>
    <s v="PCS"/>
    <n v="3.3330000000000002"/>
    <n v="3333"/>
    <m/>
    <m/>
    <s v=""/>
    <m/>
    <m/>
    <s v=""/>
    <n v="19"/>
    <s v="PCS"/>
    <n v="3333"/>
    <n v="63327"/>
    <d v="2024-08-27T00:00:00"/>
    <d v="2024-08-27T00:00:00"/>
    <d v="2024-08-30T00:00:00"/>
    <s v="G"/>
    <s v=""/>
    <s v="G"/>
    <s v="TRIO PLAZA"/>
    <s v="MAGELANG"/>
    <s v="TRIO PLAZA-MAGELANG"/>
    <s v="BWA-IM21"/>
    <s v="BUKU MEWARNAI 2201 (4 GAMBAR)"/>
    <m/>
  </r>
  <r>
    <n v="1856"/>
    <x v="124"/>
    <n v="130"/>
    <s v=""/>
    <s v=""/>
    <s v=""/>
    <m/>
    <m/>
    <m/>
    <m/>
    <s v="MAP-SK130"/>
    <s v="MAP ZIPPER REST / JALA BERDIRI A5 SIKA BIRU"/>
    <m/>
    <m/>
    <s v="ADA"/>
    <n v="6"/>
    <s v="PCS"/>
    <n v="420"/>
    <s v="PCS"/>
    <n v="7.5"/>
    <n v="7500"/>
    <m/>
    <m/>
    <s v=""/>
    <m/>
    <m/>
    <s v=""/>
    <n v="6"/>
    <s v="PCS"/>
    <n v="7500"/>
    <n v="45000"/>
    <d v="2024-08-27T00:00:00"/>
    <d v="2024-08-27T00:00:00"/>
    <d v="2024-08-30T00:00:00"/>
    <s v="G"/>
    <s v=""/>
    <s v="G"/>
    <s v="TRIO PLAZA"/>
    <s v="MAGELANG"/>
    <s v="TRIO PLAZA-MAGELANG"/>
    <s v="MAP-SK130"/>
    <s v="MAP ZIPPER REST / JALA BERDIRI A5 SIKA BIRU"/>
    <m/>
  </r>
  <r>
    <n v="1859"/>
    <x v="125"/>
    <n v="130"/>
    <s v=""/>
    <s v=""/>
    <s v=""/>
    <m/>
    <m/>
    <m/>
    <m/>
    <s v="MAP-SK133"/>
    <s v="MAP ZIPPER REST / JALA BERDIRI A5 SIKA HITAM"/>
    <m/>
    <m/>
    <s v="ADA"/>
    <n v="6"/>
    <s v="PCS"/>
    <n v="420"/>
    <s v="PCS"/>
    <n v="7.5"/>
    <n v="7500"/>
    <m/>
    <m/>
    <s v=""/>
    <m/>
    <m/>
    <s v=""/>
    <n v="6"/>
    <s v="PCS"/>
    <n v="7500"/>
    <n v="45000"/>
    <d v="2024-08-27T00:00:00"/>
    <d v="2024-08-27T00:00:00"/>
    <d v="2024-08-30T00:00:00"/>
    <s v="G"/>
    <s v=""/>
    <s v="G"/>
    <s v="TRIO PLAZA"/>
    <s v="MAGELANG"/>
    <s v="TRIO PLAZA-MAGELANG"/>
    <s v="MAP-SK133"/>
    <s v="MAP ZIPPER REST / JALA BERDIRI A5 SIKA HITAM"/>
    <m/>
  </r>
  <r>
    <n v="2978"/>
    <x v="126"/>
    <n v="130"/>
    <s v=""/>
    <s v=""/>
    <s v=""/>
    <m/>
    <m/>
    <m/>
    <m/>
    <s v="TAS-NB169"/>
    <s v="TAS KARUNG 50X55 (5055)"/>
    <m/>
    <m/>
    <s v="ADA"/>
    <n v="12"/>
    <s v="PCS"/>
    <n v="10"/>
    <s v="LSN"/>
    <n v="16.25"/>
    <n v="16250"/>
    <m/>
    <m/>
    <s v=""/>
    <m/>
    <m/>
    <n v="8.3333333333333329E-2"/>
    <n v="1"/>
    <s v="LSN"/>
    <n v="195000"/>
    <n v="195000"/>
    <d v="2024-08-27T00:00:00"/>
    <d v="2024-08-27T00:00:00"/>
    <d v="2024-08-30T00:00:00"/>
    <s v="G"/>
    <s v=""/>
    <s v="G"/>
    <s v="TRIO PLAZA"/>
    <s v="MAGELANG"/>
    <s v="TRIO PLAZA-MAGELANG"/>
    <s v="TAS-NB169"/>
    <s v="TAS KARUNG 50X55 (5055)"/>
    <m/>
  </r>
  <r>
    <n v="2982"/>
    <x v="127"/>
    <n v="130"/>
    <s v=""/>
    <s v=""/>
    <s v=""/>
    <m/>
    <m/>
    <m/>
    <m/>
    <s v="TAS-NB173"/>
    <s v="TAS KARUNG 70X53 (7053)"/>
    <m/>
    <m/>
    <s v="ADA"/>
    <n v="12"/>
    <s v="PCS"/>
    <n v="10"/>
    <s v="LSN"/>
    <n v="24.166"/>
    <n v="24166"/>
    <m/>
    <m/>
    <s v=""/>
    <m/>
    <m/>
    <n v="8.3333333333333329E-2"/>
    <n v="1"/>
    <s v="LSN"/>
    <n v="289992"/>
    <n v="289992"/>
    <d v="2024-08-27T00:00:00"/>
    <d v="2024-08-27T00:00:00"/>
    <d v="2024-08-30T00:00:00"/>
    <s v="G"/>
    <s v=""/>
    <s v="G"/>
    <s v="TRIO PLAZA"/>
    <s v="MAGELANG"/>
    <s v="TRIO PLAZA-MAGELANG"/>
    <s v="TAS-NB173"/>
    <s v="TAS KARUNG 70X53 (7053)"/>
    <m/>
  </r>
  <r>
    <n v="2117"/>
    <x v="128"/>
    <n v="130"/>
    <s v=""/>
    <s v=""/>
    <s v=""/>
    <m/>
    <m/>
    <m/>
    <m/>
    <s v="NOT-IM53"/>
    <s v="NOTEBOOK  A5-105"/>
    <m/>
    <m/>
    <s v="ADA"/>
    <n v="3"/>
    <s v="PCS"/>
    <n v="10"/>
    <s v="LSN"/>
    <n v="18"/>
    <n v="18000"/>
    <m/>
    <m/>
    <s v=""/>
    <m/>
    <m/>
    <n v="8.3333333333333329E-2"/>
    <n v="0.25"/>
    <s v="LSN"/>
    <n v="216000"/>
    <n v="54000"/>
    <d v="2024-08-27T00:00:00"/>
    <d v="2024-08-27T00:00:00"/>
    <d v="2024-08-30T00:00:00"/>
    <s v="G"/>
    <s v=""/>
    <s v="G"/>
    <s v="TRIO PLAZA"/>
    <s v="MAGELANG"/>
    <s v="TRIO PLAZA-MAGELANG"/>
    <s v="NOT-IM53"/>
    <s v="NOTEBOOK  A5-105"/>
    <m/>
  </r>
  <r>
    <n v="2092"/>
    <x v="129"/>
    <n v="130"/>
    <s v=""/>
    <s v=""/>
    <s v=""/>
    <m/>
    <m/>
    <m/>
    <m/>
    <s v="NOT-IM25"/>
    <s v="NOTEBOOK  707-44"/>
    <m/>
    <m/>
    <s v="ADA"/>
    <n v="2"/>
    <s v="PCS"/>
    <n v="10"/>
    <s v="LSN"/>
    <n v="18"/>
    <n v="18000"/>
    <m/>
    <m/>
    <s v=""/>
    <m/>
    <m/>
    <n v="8.3333333333333329E-2"/>
    <n v="0.16666666666666666"/>
    <s v="LSN"/>
    <n v="216000"/>
    <n v="36000"/>
    <d v="2024-08-27T00:00:00"/>
    <d v="2024-08-27T00:00:00"/>
    <d v="2024-08-30T00:00:00"/>
    <s v="G"/>
    <s v=""/>
    <s v="G"/>
    <s v="TRIO PLAZA"/>
    <s v="MAGELANG"/>
    <s v="TRIO PLAZA-MAGELANG"/>
    <s v="NOT-IM25"/>
    <s v="NOTEBOOK  707-44"/>
    <m/>
  </r>
  <r>
    <n v="2116"/>
    <x v="130"/>
    <n v="130"/>
    <s v=""/>
    <s v=""/>
    <s v=""/>
    <m/>
    <m/>
    <m/>
    <m/>
    <s v="NOT-IM52"/>
    <s v="NOTEBOOK  707-45"/>
    <m/>
    <m/>
    <s v="ADA"/>
    <n v="3"/>
    <s v="PCS"/>
    <n v="10"/>
    <s v="LSN"/>
    <n v="18"/>
    <n v="18000"/>
    <m/>
    <m/>
    <n v="2211783"/>
    <m/>
    <m/>
    <n v="8.3333333333333329E-2"/>
    <n v="0.25"/>
    <s v="LSN"/>
    <n v="216000"/>
    <n v="54000"/>
    <d v="2024-08-27T00:00:00"/>
    <d v="2024-08-27T00:00:00"/>
    <d v="2024-08-30T00:00:00"/>
    <s v="G"/>
    <s v=""/>
    <s v="G"/>
    <s v="TRIO PLAZA"/>
    <s v="MAGELANG"/>
    <s v="TRIO PLAZA-MAGELANG"/>
    <s v="NOT-IM52"/>
    <s v="NOTEBOOK  707-45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7T00:00:00"/>
    <m/>
    <d v="2024-08-30T00:00:00"/>
    <s v="G"/>
    <s v=""/>
    <s v="G"/>
    <s v="TRIO PLAZA"/>
    <s v="MAGELANG"/>
    <s v="TRIO PLAZA-MAGELANG"/>
    <m/>
    <s v=""/>
    <m/>
  </r>
  <r>
    <n v="2125"/>
    <x v="131"/>
    <n v="148"/>
    <s v=""/>
    <s v="TRIO PLAZA-MAGELANG"/>
    <n v="148"/>
    <m/>
    <m/>
    <n v="3521"/>
    <m/>
    <s v="NOT-IM61"/>
    <s v="NOTEBOOK SPIRAL 25100-71"/>
    <m/>
    <m/>
    <s v="ADA"/>
    <n v="6"/>
    <s v="PCS"/>
    <n v="160"/>
    <s v="PCS"/>
    <n v="12.5"/>
    <n v="12500"/>
    <m/>
    <m/>
    <s v=""/>
    <m/>
    <m/>
    <s v=""/>
    <n v="6"/>
    <s v="PCS"/>
    <n v="12500"/>
    <n v="75000"/>
    <d v="2024-08-27T00:00:00"/>
    <d v="2024-08-27T00:00:00"/>
    <d v="2024-08-30T00:00:00"/>
    <s v="G"/>
    <s v=""/>
    <s v="G"/>
    <s v="TRIO PLAZA"/>
    <s v="MAGELANG"/>
    <s v="TRIO PLAZA-MAGELANG"/>
    <s v="NOT-IM61"/>
    <s v="NOTEBOOK SPIRAL 25100-71"/>
    <m/>
  </r>
  <r>
    <n v="2121"/>
    <x v="132"/>
    <n v="148"/>
    <s v=""/>
    <s v=""/>
    <s v=""/>
    <m/>
    <m/>
    <m/>
    <m/>
    <s v="NOT-IM57"/>
    <s v="NOTEBOOK 18100-62"/>
    <m/>
    <m/>
    <s v="ADA"/>
    <n v="6"/>
    <s v="PCS"/>
    <n v="10"/>
    <s v="LSN"/>
    <n v="18.75"/>
    <n v="18750"/>
    <m/>
    <m/>
    <s v=""/>
    <m/>
    <m/>
    <n v="8.3333333333333329E-2"/>
    <n v="0.5"/>
    <s v="LSN"/>
    <n v="225000"/>
    <n v="112500"/>
    <d v="2024-08-27T00:00:00"/>
    <d v="2024-08-27T00:00:00"/>
    <d v="2024-08-30T00:00:00"/>
    <s v="G"/>
    <s v=""/>
    <s v="G"/>
    <s v="TRIO PLAZA"/>
    <s v="MAGELANG"/>
    <s v="TRIO PLAZA-MAGELANG"/>
    <s v="NOT-IM57"/>
    <s v="NOTEBOOK 18100-62"/>
    <m/>
  </r>
  <r>
    <n v="2120"/>
    <x v="133"/>
    <n v="148"/>
    <s v=""/>
    <s v=""/>
    <s v=""/>
    <m/>
    <m/>
    <m/>
    <m/>
    <s v="NOT-IM56"/>
    <s v="NOTEBOOK 18100-61"/>
    <m/>
    <m/>
    <s v="ADA"/>
    <n v="6"/>
    <s v="PCS"/>
    <n v="10"/>
    <s v="LSN"/>
    <n v="18.75"/>
    <n v="18750"/>
    <m/>
    <m/>
    <s v=""/>
    <m/>
    <m/>
    <n v="8.3333333333333329E-2"/>
    <n v="0.5"/>
    <s v="LSN"/>
    <n v="225000"/>
    <n v="112500"/>
    <d v="2024-08-27T00:00:00"/>
    <d v="2024-08-27T00:00:00"/>
    <d v="2024-08-30T00:00:00"/>
    <s v="G"/>
    <s v=""/>
    <s v="G"/>
    <s v="TRIO PLAZA"/>
    <s v="MAGELANG"/>
    <s v="TRIO PLAZA-MAGELANG"/>
    <s v="NOT-IM56"/>
    <s v="NOTEBOOK 18100-61"/>
    <m/>
  </r>
  <r>
    <n v="2108"/>
    <x v="134"/>
    <n v="148"/>
    <s v=""/>
    <s v=""/>
    <s v=""/>
    <m/>
    <m/>
    <m/>
    <m/>
    <s v="NOT-IM44"/>
    <s v="NOTEBOOK GLITTER JT 7050-2"/>
    <m/>
    <m/>
    <s v="ADA"/>
    <n v="12"/>
    <s v="PCS"/>
    <n v="512"/>
    <s v="PCS"/>
    <n v="7.9160000000000004"/>
    <n v="7916"/>
    <m/>
    <m/>
    <s v=""/>
    <m/>
    <m/>
    <s v=""/>
    <n v="12"/>
    <s v="PCS"/>
    <n v="7916"/>
    <n v="94992"/>
    <d v="2024-08-27T00:00:00"/>
    <d v="2024-08-27T00:00:00"/>
    <d v="2024-08-30T00:00:00"/>
    <s v="G"/>
    <s v=""/>
    <s v="G"/>
    <s v="TRIO PLAZA"/>
    <s v="MAGELANG"/>
    <s v="TRIO PLAZA-MAGELANG"/>
    <s v="NOT-IM44"/>
    <s v="NOTEBOOK GLITTER JT 7050-2"/>
    <m/>
  </r>
  <r>
    <n v="2080"/>
    <x v="135"/>
    <n v="148"/>
    <s v=""/>
    <s v=""/>
    <s v=""/>
    <m/>
    <m/>
    <m/>
    <m/>
    <s v="NOT-IM3"/>
    <s v="NOTEBOOK GLITTER JT 7050-11"/>
    <m/>
    <m/>
    <s v="ADA"/>
    <n v="12"/>
    <s v="PCS"/>
    <n v="512"/>
    <s v="PCS"/>
    <n v="7.9160000000000004"/>
    <n v="7916"/>
    <m/>
    <m/>
    <s v=""/>
    <m/>
    <m/>
    <s v=""/>
    <n v="12"/>
    <s v="PCS"/>
    <n v="7916"/>
    <n v="94992"/>
    <d v="2024-08-27T00:00:00"/>
    <d v="2024-08-27T00:00:00"/>
    <d v="2024-08-30T00:00:00"/>
    <s v="G"/>
    <s v=""/>
    <s v="G"/>
    <s v="TRIO PLAZA"/>
    <s v="MAGELANG"/>
    <s v="TRIO PLAZA-MAGELANG"/>
    <s v="NOT-IM3"/>
    <s v="NOTEBOOK GLITTER JT 7050-11"/>
    <m/>
  </r>
  <r>
    <n v="2132"/>
    <x v="136"/>
    <n v="148"/>
    <s v=""/>
    <s v=""/>
    <s v=""/>
    <m/>
    <m/>
    <m/>
    <m/>
    <s v="NOT-IM68"/>
    <s v="NOTEBOOK GLITTER JT 7050-19"/>
    <m/>
    <m/>
    <s v="ADA"/>
    <n v="12"/>
    <s v="PCS"/>
    <n v="512"/>
    <s v="PCS"/>
    <n v="7.9160000000000004"/>
    <n v="7916"/>
    <m/>
    <m/>
    <s v=""/>
    <m/>
    <m/>
    <s v=""/>
    <n v="12"/>
    <s v="PCS"/>
    <n v="7916"/>
    <n v="94992"/>
    <d v="2024-08-27T00:00:00"/>
    <d v="2024-08-27T00:00:00"/>
    <d v="2024-08-30T00:00:00"/>
    <s v="G"/>
    <s v=""/>
    <s v="G"/>
    <s v="TRIO PLAZA"/>
    <s v="MAGELANG"/>
    <s v="TRIO PLAZA-MAGELANG"/>
    <s v="NOT-IM68"/>
    <s v="NOTEBOOK GLITTER JT 7050-19"/>
    <m/>
  </r>
  <r>
    <n v="2086"/>
    <x v="137"/>
    <n v="148"/>
    <s v=""/>
    <s v=""/>
    <s v=""/>
    <m/>
    <m/>
    <m/>
    <m/>
    <s v="NOT-IM19"/>
    <s v="NOTEBOOK B0200 (A5）"/>
    <m/>
    <m/>
    <s v="ADA"/>
    <n v="6"/>
    <s v="PCS"/>
    <n v="96"/>
    <s v="PCS"/>
    <n v="25.5"/>
    <n v="25500"/>
    <m/>
    <m/>
    <s v=""/>
    <m/>
    <m/>
    <s v=""/>
    <n v="6"/>
    <s v="PCS"/>
    <n v="25500"/>
    <n v="153000"/>
    <d v="2024-08-27T00:00:00"/>
    <d v="2024-08-27T00:00:00"/>
    <d v="2024-08-30T00:00:00"/>
    <s v="G"/>
    <s v=""/>
    <s v="G"/>
    <s v="TRIO PLAZA"/>
    <s v="MAGELANG"/>
    <s v="TRIO PLAZA-MAGELANG"/>
    <s v="NOT-IM19"/>
    <s v="NOTEBOOK B0200 (A5）"/>
    <m/>
  </r>
  <r>
    <n v="2628"/>
    <x v="138"/>
    <n v="148"/>
    <s v=""/>
    <s v=""/>
    <s v=""/>
    <m/>
    <m/>
    <m/>
    <m/>
    <s v="POS-TF14"/>
    <s v="STICK NOTE TF 654-8C-M"/>
    <m/>
    <m/>
    <s v="ADA"/>
    <n v="12"/>
    <s v="PCS"/>
    <n v="600"/>
    <s v="PCS"/>
    <n v="8.5"/>
    <n v="8500"/>
    <m/>
    <m/>
    <s v=""/>
    <m/>
    <m/>
    <s v=""/>
    <n v="12"/>
    <s v="PCS"/>
    <n v="8500"/>
    <n v="102000"/>
    <d v="2024-08-27T00:00:00"/>
    <d v="2024-08-27T00:00:00"/>
    <d v="2024-08-30T00:00:00"/>
    <s v="G"/>
    <s v=""/>
    <s v="G"/>
    <s v="TRIO PLAZA"/>
    <s v="MAGELANG"/>
    <s v="TRIO PLAZA-MAGELANG"/>
    <s v="POS-TF14"/>
    <s v="STICK NOTE TF 654-8C-M"/>
    <m/>
  </r>
  <r>
    <n v="2640"/>
    <x v="139"/>
    <n v="148"/>
    <s v=""/>
    <s v=""/>
    <s v=""/>
    <m/>
    <m/>
    <m/>
    <m/>
    <s v="PUN-IM2"/>
    <s v="PUNCH 3011"/>
    <m/>
    <m/>
    <s v="ADA"/>
    <n v="12"/>
    <s v="PCS"/>
    <n v="240"/>
    <s v="PCS"/>
    <n v="10.416"/>
    <n v="10416"/>
    <m/>
    <m/>
    <s v=""/>
    <m/>
    <m/>
    <s v=""/>
    <n v="12"/>
    <s v="PCS"/>
    <n v="10416"/>
    <n v="124992"/>
    <d v="2024-08-27T00:00:00"/>
    <d v="2024-08-26T00:00:00"/>
    <d v="2024-08-30T00:00:00"/>
    <s v="G"/>
    <s v=""/>
    <s v="G"/>
    <s v="TRIO PLAZA"/>
    <s v="MAGELANG"/>
    <s v="TRIO PLAZA-MAGELANG"/>
    <s v="PUN-IM2"/>
    <s v="PUNCH 3011"/>
    <m/>
  </r>
  <r>
    <n v="1570"/>
    <x v="140"/>
    <n v="148"/>
    <s v=""/>
    <s v=""/>
    <s v=""/>
    <m/>
    <m/>
    <m/>
    <m/>
    <s v="LEM-WM2"/>
    <s v="LEM BAKAR STIK 7X30 WOMY PUTIH K"/>
    <m/>
    <m/>
    <s v="ADA"/>
    <n v="1"/>
    <s v="PAK"/>
    <n v="25"/>
    <s v="PAK"/>
    <n v="50"/>
    <n v="50000"/>
    <m/>
    <m/>
    <s v=""/>
    <m/>
    <m/>
    <s v=""/>
    <n v="1"/>
    <s v="PAK"/>
    <n v="50000"/>
    <n v="50000"/>
    <d v="2024-08-27T00:00:00"/>
    <d v="2024-08-26T00:00:00"/>
    <d v="2024-08-30T00:00:00"/>
    <s v="G"/>
    <s v=""/>
    <s v="G"/>
    <s v="TRIO PLAZA"/>
    <s v="MAGELANG"/>
    <s v="TRIO PLAZA-MAGELANG"/>
    <s v="LEM-WM2"/>
    <s v="LEM BAKAR STIK 7X30 WOMY PUTIH K"/>
    <m/>
  </r>
  <r>
    <n v="130"/>
    <x v="141"/>
    <n v="148"/>
    <s v=""/>
    <s v=""/>
    <s v=""/>
    <m/>
    <m/>
    <m/>
    <m/>
    <s v="ASA-IM67"/>
    <s v="ASAHAN TOPLES DY-347 GIGI (1 TOP=80 PCS)"/>
    <m/>
    <m/>
    <s v="ADA"/>
    <n v="1"/>
    <s v="BOX"/>
    <n v="40"/>
    <s v="TOP"/>
    <n v="140"/>
    <n v="140000"/>
    <m/>
    <m/>
    <s v=""/>
    <m/>
    <m/>
    <n v="1"/>
    <n v="1"/>
    <s v="TOP"/>
    <n v="140000"/>
    <n v="140000"/>
    <d v="2024-08-27T00:00:00"/>
    <d v="2024-08-26T00:00:00"/>
    <d v="2024-08-30T00:00:00"/>
    <s v="G"/>
    <s v=""/>
    <s v="G"/>
    <s v="TRIO PLAZA"/>
    <s v="MAGELANG"/>
    <s v="TRIO PLAZA-MAGELANG"/>
    <s v="ASA-IM67"/>
    <s v="ASAHAN TOPLES DY-347 GIGI (1 TOP=80 PCS)"/>
    <m/>
  </r>
  <r>
    <n v="83"/>
    <x v="142"/>
    <n v="148"/>
    <s v=""/>
    <s v=""/>
    <s v=""/>
    <m/>
    <m/>
    <m/>
    <m/>
    <s v="ASA-IM8"/>
    <s v="ASAHAN TOPLES 8817 UNICORN (1 TOP=40 PCS)"/>
    <m/>
    <m/>
    <s v="ADA"/>
    <n v="1"/>
    <s v="BOX"/>
    <n v="36"/>
    <s v="TOP"/>
    <n v="70"/>
    <n v="70000"/>
    <m/>
    <m/>
    <s v=""/>
    <m/>
    <m/>
    <n v="1"/>
    <n v="1"/>
    <s v="TOP"/>
    <n v="70000"/>
    <n v="70000"/>
    <d v="2024-08-27T00:00:00"/>
    <d v="2024-08-26T00:00:00"/>
    <d v="2024-08-30T00:00:00"/>
    <s v="G"/>
    <s v=""/>
    <s v="G"/>
    <s v="TRIO PLAZA"/>
    <s v="MAGELANG"/>
    <s v="TRIO PLAZA-MAGELANG"/>
    <s v="ASA-IM8"/>
    <s v="ASAHAN TOPLES 8817 UNICORN (1 TOP=40 PCS)"/>
    <m/>
  </r>
  <r>
    <n v="204"/>
    <x v="143"/>
    <n v="148"/>
    <s v=""/>
    <s v=""/>
    <s v=""/>
    <m/>
    <m/>
    <m/>
    <m/>
    <s v="ASA-NB166"/>
    <s v="ASAHAN TOPLES R-5857 KITTY (1 TOP=17PCS)"/>
    <m/>
    <m/>
    <s v="ADA"/>
    <n v="1"/>
    <s v="BOX"/>
    <n v="24"/>
    <s v="TOP"/>
    <n v="29.75"/>
    <n v="29750"/>
    <m/>
    <m/>
    <s v=""/>
    <m/>
    <m/>
    <n v="1"/>
    <n v="1"/>
    <s v="TOP"/>
    <n v="29750"/>
    <n v="29750"/>
    <d v="2024-08-27T00:00:00"/>
    <d v="2024-08-26T00:00:00"/>
    <d v="2024-08-30T00:00:00"/>
    <s v="G"/>
    <s v=""/>
    <s v="G"/>
    <s v="TRIO PLAZA"/>
    <s v="MAGELANG"/>
    <s v="TRIO PLAZA-MAGELANG"/>
    <s v="ASA-NB166"/>
    <s v="ASAHAN TOPLES R-5857 KITTY (1 TOP=17PCS)"/>
    <m/>
  </r>
  <r>
    <n v="931"/>
    <x v="144"/>
    <n v="148"/>
    <s v=""/>
    <s v=""/>
    <s v=""/>
    <m/>
    <m/>
    <m/>
    <m/>
    <s v="DIS-MC14"/>
    <s v="DISPENSER MICROTOP M 700"/>
    <m/>
    <m/>
    <s v="ADA"/>
    <n v="3"/>
    <s v="PCS"/>
    <n v="60"/>
    <s v="PCS"/>
    <n v="11"/>
    <n v="11000"/>
    <m/>
    <m/>
    <s v=""/>
    <m/>
    <m/>
    <s v=""/>
    <n v="3"/>
    <s v="PCS"/>
    <n v="11000"/>
    <n v="33000"/>
    <d v="2024-08-27T00:00:00"/>
    <d v="2024-08-26T00:00:00"/>
    <d v="2024-08-30T00:00:00"/>
    <s v="G"/>
    <s v=""/>
    <s v="G"/>
    <s v="TRIO PLAZA"/>
    <s v="MAGELANG"/>
    <s v="TRIO PLAZA-MAGELANG"/>
    <s v="DIS-MC14"/>
    <s v="DISPENSER MICROTOP M 700"/>
    <m/>
  </r>
  <r>
    <n v="2494"/>
    <x v="145"/>
    <n v="148"/>
    <s v=""/>
    <s v=""/>
    <s v=""/>
    <m/>
    <m/>
    <m/>
    <m/>
    <s v="PCA-IM251"/>
    <s v="PC KODE 3 SUSUN 3D KK-2401"/>
    <m/>
    <m/>
    <s v="ADA"/>
    <n v="12"/>
    <s v="PCS"/>
    <n v="96"/>
    <s v="PCS"/>
    <n v="24"/>
    <n v="24000"/>
    <m/>
    <m/>
    <s v=""/>
    <m/>
    <m/>
    <s v=""/>
    <n v="12"/>
    <s v="PCS"/>
    <n v="24000"/>
    <n v="288000"/>
    <d v="2024-08-27T00:00:00"/>
    <d v="2024-08-26T00:00:00"/>
    <d v="2024-08-30T00:00:00"/>
    <s v="G"/>
    <s v=""/>
    <s v="G"/>
    <s v="TRIO PLAZA"/>
    <s v="MAGELANG"/>
    <s v="TRIO PLAZA-MAGELANG"/>
    <s v="PCA-IM251"/>
    <s v="PC KODE 3 SUSUN 3D KK-2401"/>
    <m/>
  </r>
  <r>
    <n v="1458"/>
    <x v="146"/>
    <n v="148"/>
    <s v=""/>
    <s v=""/>
    <s v=""/>
    <m/>
    <m/>
    <m/>
    <m/>
    <s v="KEY-IM2"/>
    <s v="KEY RING K-30 (1 BOX=31 PCS)"/>
    <m/>
    <m/>
    <s v="ADA"/>
    <n v="1"/>
    <s v="BOX"/>
    <n v="96"/>
    <s v="BOX"/>
    <n v="24"/>
    <n v="24000"/>
    <m/>
    <m/>
    <n v="1599718"/>
    <m/>
    <m/>
    <s v=""/>
    <n v="1"/>
    <s v="BOX"/>
    <n v="24000"/>
    <n v="24000"/>
    <d v="2024-08-27T00:00:00"/>
    <d v="2024-08-26T00:00:00"/>
    <d v="2024-08-30T00:00:00"/>
    <s v="G"/>
    <s v=""/>
    <s v="G"/>
    <s v="TRIO PLAZA"/>
    <s v="MAGELANG"/>
    <s v="TRIO PLAZA-MAGELANG"/>
    <s v="KEY-IM2"/>
    <s v="KEY RING K-30 (1 BOX=31 PCS)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7T00:00:00"/>
    <m/>
    <d v="2024-08-30T00:00:00"/>
    <s v="G"/>
    <s v=""/>
    <s v="G"/>
    <s v="TRIO PLAZA"/>
    <s v="MAGELANG"/>
    <s v="TRIO PLAZA-MAGELANG"/>
    <m/>
    <s v=""/>
    <m/>
  </r>
  <r>
    <n v="2234"/>
    <x v="147"/>
    <n v="165"/>
    <s v=""/>
    <s v="TRIO PLAZA-MAGELANG"/>
    <n v="165"/>
    <m/>
    <m/>
    <n v="3522"/>
    <m/>
    <s v="PAP-IM6"/>
    <s v="PAPAN W/B JL-115"/>
    <m/>
    <m/>
    <s v="ADA"/>
    <n v="6"/>
    <s v="PCS"/>
    <n v="120"/>
    <s v="PCS"/>
    <n v="25"/>
    <n v="25000"/>
    <m/>
    <m/>
    <s v=""/>
    <m/>
    <m/>
    <s v=""/>
    <n v="6"/>
    <s v="PCS"/>
    <n v="25000"/>
    <n v="150000"/>
    <d v="2024-08-27T00:00:00"/>
    <d v="2024-08-26T00:00:00"/>
    <d v="2024-08-30T00:00:00"/>
    <s v="G"/>
    <s v=""/>
    <s v="G"/>
    <s v="TRIO PLAZA"/>
    <s v="MAGELANG"/>
    <s v="TRIO PLAZA-MAGELANG"/>
    <s v="PAP-IM6"/>
    <s v="PAPAN W/B JL-115"/>
    <m/>
  </r>
  <r>
    <n v="2828"/>
    <x v="148"/>
    <n v="165"/>
    <s v=""/>
    <s v=""/>
    <s v=""/>
    <m/>
    <m/>
    <m/>
    <m/>
    <s v="TAP-IM11"/>
    <s v="ISOLASI 608"/>
    <m/>
    <s v="608-3"/>
    <s v="ADA"/>
    <n v="1"/>
    <s v="PAK"/>
    <n v="60"/>
    <s v="PAK"/>
    <n v="90"/>
    <n v="90000"/>
    <m/>
    <m/>
    <s v=""/>
    <s v="PAK"/>
    <m/>
    <s v=""/>
    <n v="1"/>
    <s v="PAK"/>
    <n v="90000"/>
    <n v="90000"/>
    <d v="2024-08-27T00:00:00"/>
    <d v="2024-08-26T00:00:00"/>
    <d v="2024-08-30T00:00:00"/>
    <s v="G"/>
    <s v="608-3"/>
    <s v="G"/>
    <s v="TRIO PLAZA"/>
    <s v="MAGELANG"/>
    <s v="TRIO PLAZA-MAGELANG"/>
    <s v="TAP-IM11"/>
    <s v="ISOLASI 608"/>
    <m/>
  </r>
  <r>
    <n v="2828"/>
    <x v="149"/>
    <n v="165"/>
    <s v=""/>
    <s v=""/>
    <s v=""/>
    <m/>
    <m/>
    <m/>
    <m/>
    <s v="TAP-IM11"/>
    <s v="ISOLASI 608"/>
    <m/>
    <s v="608-5"/>
    <s v="ADA"/>
    <n v="1"/>
    <s v="PAK"/>
    <n v="60"/>
    <s v="PAK"/>
    <n v="90"/>
    <n v="90000"/>
    <m/>
    <m/>
    <s v=""/>
    <s v="PAK"/>
    <m/>
    <s v=""/>
    <n v="1"/>
    <s v="PAK"/>
    <n v="90000"/>
    <n v="90000"/>
    <d v="2024-08-27T00:00:00"/>
    <d v="2024-08-26T00:00:00"/>
    <d v="2024-08-30T00:00:00"/>
    <s v="G"/>
    <s v="608-5"/>
    <s v="G"/>
    <s v="TRIO PLAZA"/>
    <s v="MAGELANG"/>
    <s v="TRIO PLAZA-MAGELANG"/>
    <s v="TAP-IM11"/>
    <s v="ISOLASI 608"/>
    <m/>
  </r>
  <r>
    <n v="2828"/>
    <x v="150"/>
    <n v="165"/>
    <s v=""/>
    <s v=""/>
    <s v=""/>
    <m/>
    <m/>
    <m/>
    <m/>
    <s v="TAP-IM11"/>
    <s v="ISOLASI 608"/>
    <m/>
    <s v="608-4"/>
    <s v="ADA"/>
    <n v="1"/>
    <s v="PAK"/>
    <n v="60"/>
    <s v="PAK"/>
    <n v="90"/>
    <n v="90000"/>
    <m/>
    <m/>
    <s v=""/>
    <s v="PAK"/>
    <m/>
    <s v=""/>
    <n v="1"/>
    <s v="PAK"/>
    <n v="90000"/>
    <n v="90000"/>
    <d v="2024-08-27T00:00:00"/>
    <d v="2024-08-26T00:00:00"/>
    <d v="2024-08-30T00:00:00"/>
    <s v="G"/>
    <s v="608-4"/>
    <s v="G"/>
    <s v="TRIO PLAZA"/>
    <s v="MAGELANG"/>
    <s v="TRIO PLAZA-MAGELANG"/>
    <s v="TAP-IM11"/>
    <s v="ISOLASI 608"/>
    <m/>
  </r>
  <r>
    <n v="2828"/>
    <x v="151"/>
    <n v="165"/>
    <s v=""/>
    <s v=""/>
    <s v=""/>
    <m/>
    <m/>
    <m/>
    <m/>
    <s v="TAP-IM11"/>
    <s v="ISOLASI 608"/>
    <m/>
    <s v="608-2"/>
    <s v="ADA"/>
    <n v="1"/>
    <s v="PAK"/>
    <n v="60"/>
    <s v="PAK"/>
    <n v="90"/>
    <n v="90000"/>
    <m/>
    <m/>
    <s v=""/>
    <s v="PAK"/>
    <m/>
    <s v=""/>
    <n v="1"/>
    <s v="PAK"/>
    <n v="90000"/>
    <n v="90000"/>
    <d v="2024-08-27T00:00:00"/>
    <d v="2024-08-26T00:00:00"/>
    <d v="2024-08-30T00:00:00"/>
    <s v="G"/>
    <s v="608-2"/>
    <s v="G"/>
    <s v="TRIO PLAZA"/>
    <s v="MAGELANG"/>
    <s v="TRIO PLAZA-MAGELANG"/>
    <s v="TAP-IM11"/>
    <s v="ISOLASI 608"/>
    <m/>
  </r>
  <r>
    <n v="2828"/>
    <x v="152"/>
    <n v="165"/>
    <s v=""/>
    <s v=""/>
    <s v=""/>
    <m/>
    <m/>
    <m/>
    <m/>
    <s v="TAP-IM11"/>
    <s v="ISOLASI 608"/>
    <m/>
    <s v="608-9"/>
    <s v="ADA"/>
    <n v="1"/>
    <s v="PAK"/>
    <n v="60"/>
    <s v="PAK"/>
    <n v="90"/>
    <n v="90000"/>
    <m/>
    <m/>
    <s v=""/>
    <s v="PAK"/>
    <m/>
    <s v=""/>
    <n v="1"/>
    <s v="PAK"/>
    <n v="90000"/>
    <n v="90000"/>
    <d v="2024-08-27T00:00:00"/>
    <d v="2024-08-26T00:00:00"/>
    <d v="2024-08-30T00:00:00"/>
    <s v="G"/>
    <s v="608-9"/>
    <s v="G"/>
    <s v="TRIO PLAZA"/>
    <s v="MAGELANG"/>
    <s v="TRIO PLAZA-MAGELANG"/>
    <s v="TAP-IM11"/>
    <s v="ISOLASI 608"/>
    <m/>
  </r>
  <r>
    <n v="80"/>
    <x v="153"/>
    <n v="165"/>
    <s v=""/>
    <s v=""/>
    <s v=""/>
    <m/>
    <m/>
    <m/>
    <m/>
    <s v="ASA-NB5"/>
    <s v="ASAHAN TOPLES 158 SANRIO (1 TOP=36 PCS)"/>
    <m/>
    <m/>
    <s v="ADA"/>
    <n v="1"/>
    <s v="BOX"/>
    <n v="60"/>
    <s v="TOP"/>
    <n v="75"/>
    <n v="75000"/>
    <m/>
    <m/>
    <s v=""/>
    <m/>
    <m/>
    <n v="1"/>
    <n v="1"/>
    <s v="TOP"/>
    <n v="75000"/>
    <n v="75000"/>
    <d v="2024-08-27T00:00:00"/>
    <d v="2024-08-26T00:00:00"/>
    <d v="2024-08-30T00:00:00"/>
    <s v="G"/>
    <s v=""/>
    <s v="G"/>
    <s v="TRIO PLAZA"/>
    <s v="MAGELANG"/>
    <s v="TRIO PLAZA-MAGELANG"/>
    <s v="ASA-NB5"/>
    <s v="ASAHAN TOPLES 158 SANRIO (1 TOP=36 PCS)"/>
    <m/>
  </r>
  <r>
    <n v="81"/>
    <x v="154"/>
    <n v="165"/>
    <s v=""/>
    <s v=""/>
    <s v=""/>
    <m/>
    <m/>
    <m/>
    <m/>
    <s v="ASA-NB6"/>
    <s v="ASAHAN TOPLES 623 KUROMI (1 TOP=52 PCS)"/>
    <m/>
    <m/>
    <s v="ADA"/>
    <n v="1"/>
    <s v="BOX"/>
    <n v="48"/>
    <s v="TOP"/>
    <n v="100"/>
    <n v="100000"/>
    <m/>
    <m/>
    <s v=""/>
    <m/>
    <m/>
    <n v="1"/>
    <n v="1"/>
    <s v="TOP"/>
    <n v="100000"/>
    <n v="100000"/>
    <d v="2024-08-27T00:00:00"/>
    <d v="2024-08-26T00:00:00"/>
    <d v="2024-08-30T00:00:00"/>
    <s v="G"/>
    <s v=""/>
    <s v="G"/>
    <s v="TRIO PLAZA"/>
    <s v="MAGELANG"/>
    <s v="TRIO PLAZA-MAGELANG"/>
    <s v="ASA-NB6"/>
    <s v="ASAHAN TOPLES 623 KUROMI (1 TOP=52 PCS)"/>
    <m/>
  </r>
  <r>
    <n v="2247"/>
    <x v="155"/>
    <n v="165"/>
    <s v=""/>
    <s v=""/>
    <s v=""/>
    <m/>
    <m/>
    <m/>
    <m/>
    <s v="PCA-XL6"/>
    <s v="PENCIL CASE XLG BD814"/>
    <m/>
    <m/>
    <s v="ADA"/>
    <n v="12"/>
    <s v="PCS"/>
    <n v="180"/>
    <s v="PCS"/>
    <n v="26.5"/>
    <n v="26500"/>
    <m/>
    <m/>
    <s v=""/>
    <m/>
    <m/>
    <s v=""/>
    <n v="12"/>
    <s v="PCS"/>
    <n v="26500"/>
    <n v="318000"/>
    <d v="2024-08-27T00:00:00"/>
    <d v="2024-08-26T00:00:00"/>
    <d v="2024-08-30T00:00:00"/>
    <s v="G"/>
    <s v=""/>
    <s v="G"/>
    <s v="TRIO PLAZA"/>
    <s v="MAGELANG"/>
    <s v="TRIO PLAZA-MAGELANG"/>
    <s v="PCA-XL6"/>
    <s v="PENCIL CASE XLG BD814"/>
    <m/>
  </r>
  <r>
    <n v="2249"/>
    <x v="156"/>
    <n v="165"/>
    <s v=""/>
    <s v=""/>
    <s v=""/>
    <m/>
    <m/>
    <m/>
    <m/>
    <s v="PCA-XL8"/>
    <s v="PENCIL CASE XLG BD838"/>
    <m/>
    <m/>
    <s v="ADA"/>
    <n v="12"/>
    <s v="PCS"/>
    <n v="180"/>
    <s v="PCS"/>
    <n v="27"/>
    <n v="27000"/>
    <m/>
    <m/>
    <s v=""/>
    <m/>
    <m/>
    <s v=""/>
    <n v="12"/>
    <s v="PCS"/>
    <n v="27000"/>
    <n v="324000"/>
    <d v="2024-08-27T00:00:00"/>
    <d v="2024-08-26T00:00:00"/>
    <d v="2024-08-30T00:00:00"/>
    <s v="G"/>
    <s v=""/>
    <s v="G"/>
    <s v="TRIO PLAZA"/>
    <s v="MAGELANG"/>
    <s v="TRIO PLAZA-MAGELANG"/>
    <s v="PCA-XL8"/>
    <s v="PENCIL CASE XLG BD838"/>
    <m/>
  </r>
  <r>
    <n v="2482"/>
    <x v="157"/>
    <n v="165"/>
    <s v=""/>
    <s v=""/>
    <s v=""/>
    <m/>
    <m/>
    <m/>
    <m/>
    <s v="PCA-XL250"/>
    <s v="P CASE XLG BD 331-23"/>
    <m/>
    <m/>
    <s v="ADA"/>
    <n v="3"/>
    <s v="PCS"/>
    <n v="180"/>
    <s v="PCS"/>
    <n v="13.5"/>
    <n v="13500"/>
    <m/>
    <m/>
    <s v=""/>
    <m/>
    <m/>
    <s v=""/>
    <n v="3"/>
    <s v="PCS"/>
    <n v="13500"/>
    <n v="40500"/>
    <d v="2024-08-27T00:00:00"/>
    <d v="2024-08-26T00:00:00"/>
    <d v="2024-08-30T00:00:00"/>
    <s v="G"/>
    <s v=""/>
    <s v="G"/>
    <s v="TRIO PLAZA"/>
    <s v="MAGELANG"/>
    <s v="TRIO PLAZA-MAGELANG"/>
    <s v="PCA-XL250"/>
    <s v="P CASE XLG BD 331-23"/>
    <m/>
  </r>
  <r>
    <n v="2246"/>
    <x v="158"/>
    <n v="165"/>
    <s v=""/>
    <s v=""/>
    <s v=""/>
    <m/>
    <m/>
    <m/>
    <m/>
    <s v="PCA-XL5"/>
    <s v="PENCIL CASE XLG BD786"/>
    <m/>
    <m/>
    <s v="ADA"/>
    <n v="3"/>
    <s v="PCS"/>
    <n v="180"/>
    <s v="PCS"/>
    <n v="26.5"/>
    <n v="26500"/>
    <m/>
    <m/>
    <s v=""/>
    <m/>
    <m/>
    <s v=""/>
    <n v="3"/>
    <s v="PCS"/>
    <n v="26500"/>
    <n v="79500"/>
    <d v="2024-08-27T00:00:00"/>
    <d v="2024-08-26T00:00:00"/>
    <d v="2024-08-30T00:00:00"/>
    <s v="G"/>
    <s v=""/>
    <s v="G"/>
    <s v="TRIO PLAZA"/>
    <s v="MAGELANG"/>
    <s v="TRIO PLAZA-MAGELANG"/>
    <s v="PCA-XL5"/>
    <s v="PENCIL CASE XLG BD786"/>
    <m/>
  </r>
  <r>
    <n v="2434"/>
    <x v="159"/>
    <n v="165"/>
    <s v=""/>
    <s v=""/>
    <s v=""/>
    <m/>
    <m/>
    <m/>
    <m/>
    <s v="PCA-NB195"/>
    <s v="PC 6675 2 ZIPPER MIX TANPA MIKA"/>
    <m/>
    <m/>
    <s v="ADA"/>
    <n v="12"/>
    <s v="PCS"/>
    <n v="540"/>
    <s v="PCS"/>
    <n v="9.1660000000000004"/>
    <n v="9166"/>
    <m/>
    <m/>
    <s v=""/>
    <m/>
    <m/>
    <s v=""/>
    <n v="12"/>
    <s v="PCS"/>
    <n v="9166"/>
    <n v="109992"/>
    <d v="2024-08-27T00:00:00"/>
    <d v="2024-08-26T00:00:00"/>
    <d v="2024-08-30T00:00:00"/>
    <s v="G"/>
    <s v=""/>
    <s v="G"/>
    <s v="TRIO PLAZA"/>
    <s v="MAGELANG"/>
    <s v="TRIO PLAZA-MAGELANG"/>
    <s v="PCA-NB195"/>
    <s v="PC 6675 2 ZIPPER MIX TANPA MIKA"/>
    <m/>
  </r>
  <r>
    <n v="2479"/>
    <x v="160"/>
    <n v="165"/>
    <s v=""/>
    <s v=""/>
    <s v=""/>
    <m/>
    <m/>
    <m/>
    <m/>
    <s v="PCA-XL247"/>
    <s v="P CASE XLG BD 194-26"/>
    <m/>
    <m/>
    <s v="ADA"/>
    <n v="12"/>
    <s v="PCS"/>
    <n v="180"/>
    <s v="PCS"/>
    <n v="19.5"/>
    <n v="19500"/>
    <m/>
    <m/>
    <s v=""/>
    <m/>
    <m/>
    <s v=""/>
    <n v="12"/>
    <s v="PCS"/>
    <n v="19500"/>
    <n v="234000"/>
    <d v="2024-08-27T00:00:00"/>
    <d v="2024-08-26T00:00:00"/>
    <d v="2024-08-30T00:00:00"/>
    <s v="G"/>
    <s v=""/>
    <s v="G"/>
    <s v="TRIO PLAZA"/>
    <s v="MAGELANG"/>
    <s v="TRIO PLAZA-MAGELANG"/>
    <s v="PCA-XL247"/>
    <s v="P CASE XLG BD 194-26"/>
    <m/>
  </r>
  <r>
    <n v="2367"/>
    <x v="161"/>
    <n v="165"/>
    <s v=""/>
    <s v=""/>
    <s v=""/>
    <m/>
    <m/>
    <m/>
    <m/>
    <s v="PCA-NB127"/>
    <s v="PENCIL CASE MIKA RAKITAN SQ-803"/>
    <m/>
    <m/>
    <s v="ADA"/>
    <n v="24"/>
    <s v="PCS"/>
    <n v="100"/>
    <s v="LSN"/>
    <n v="1.875"/>
    <n v="1875"/>
    <m/>
    <m/>
    <s v=""/>
    <m/>
    <m/>
    <n v="8.3333333333333329E-2"/>
    <n v="2"/>
    <s v="LSN"/>
    <n v="22500"/>
    <n v="45000"/>
    <d v="2024-08-27T00:00:00"/>
    <d v="2024-08-26T00:00:00"/>
    <d v="2024-08-30T00:00:00"/>
    <s v="G"/>
    <s v=""/>
    <s v="G"/>
    <s v="TRIO PLAZA"/>
    <s v="MAGELANG"/>
    <s v="TRIO PLAZA-MAGELANG"/>
    <s v="PCA-NB127"/>
    <s v="PENCIL CASE MIKA RAKITAN SQ-803"/>
    <m/>
  </r>
  <r>
    <s v=""/>
    <x v="162"/>
    <n v="165"/>
    <s v=""/>
    <s v=""/>
    <s v=""/>
    <m/>
    <m/>
    <m/>
    <m/>
    <m/>
    <s v="DISPENSER KUROMI"/>
    <s v="DISPENSER KUROMI"/>
    <m/>
    <s v="TIDAK ADA"/>
    <n v="12"/>
    <s v="PCS"/>
    <s v=""/>
    <s v=""/>
    <n v="2.0830000000000002"/>
    <n v="2083"/>
    <m/>
    <m/>
    <n v="1950988"/>
    <m/>
    <m/>
    <s v=""/>
    <n v="12"/>
    <s v="PCS"/>
    <n v="2083"/>
    <n v="24996"/>
    <d v="2024-08-27T00:00:00"/>
    <d v="2024-08-26T00:00:00"/>
    <d v="2024-08-30T00:00:00"/>
    <s v="G"/>
    <s v=""/>
    <s v="G"/>
    <s v="TRIO PLAZA"/>
    <s v="MAGELANG"/>
    <s v="TRIO PLAZA-MAGELANG"/>
    <m/>
    <s v="DISPENSER KUROMI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7T00:00:00"/>
    <m/>
    <d v="2024-08-30T00:00:00"/>
    <s v="G"/>
    <s v=""/>
    <s v="G"/>
    <s v="TRIO PLAZA"/>
    <s v="MAGELANG"/>
    <s v="TRIO PLAZA-MAGELANG"/>
    <m/>
    <s v=""/>
    <m/>
  </r>
  <r>
    <n v="2177"/>
    <x v="163"/>
    <n v="182"/>
    <s v=""/>
    <s v="TRIO PLAZA-MAGELANG"/>
    <n v="182"/>
    <m/>
    <m/>
    <n v="3523"/>
    <m/>
    <s v="NOT-NB115"/>
    <s v="NOTEBOOK AA0920-3 (0929)"/>
    <m/>
    <m/>
    <s v="ADA"/>
    <n v="6"/>
    <s v="PCS"/>
    <n v="200"/>
    <s v="PCS"/>
    <n v="9.1660000000000004"/>
    <n v="9166"/>
    <m/>
    <m/>
    <s v=""/>
    <m/>
    <m/>
    <s v=""/>
    <n v="6"/>
    <s v="PCS"/>
    <n v="9166"/>
    <n v="54996"/>
    <d v="2024-08-27T00:00:00"/>
    <d v="2024-08-27T00:00:00"/>
    <d v="2024-08-30T00:00:00"/>
    <s v="G"/>
    <s v=""/>
    <s v="G"/>
    <s v="TRIO PLAZA"/>
    <s v="MAGELANG"/>
    <s v="TRIO PLAZA-MAGELANG"/>
    <s v="NOT-NB115"/>
    <s v="NOTEBOOK AA0920-3 (0929)"/>
    <m/>
  </r>
  <r>
    <n v="528"/>
    <x v="164"/>
    <n v="182"/>
    <s v=""/>
    <s v=""/>
    <s v=""/>
    <m/>
    <m/>
    <m/>
    <m/>
    <s v="BOL-ZI173"/>
    <s v="BP GEL ZHIXIN G 3161"/>
    <m/>
    <m/>
    <s v="ADA"/>
    <n v="12"/>
    <s v="PCS"/>
    <n v="120"/>
    <s v="LSN"/>
    <n v="1.75"/>
    <n v="1750"/>
    <m/>
    <m/>
    <n v="75996"/>
    <m/>
    <m/>
    <n v="8.3333333333333329E-2"/>
    <n v="1"/>
    <s v="LSN"/>
    <n v="21000"/>
    <n v="21000"/>
    <d v="2024-08-27T00:00:00"/>
    <d v="2024-08-26T00:00:00"/>
    <d v="2024-08-30T00:00:00"/>
    <s v="G"/>
    <s v=""/>
    <s v="G"/>
    <s v="TRIO PLAZA"/>
    <s v="MAGELANG"/>
    <s v="TRIO PLAZA-MAGELANG"/>
    <s v="BOL-ZI173"/>
    <s v="BP GEL ZHIXIN G 3161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7T00:00:00"/>
    <m/>
    <d v="2024-08-30T00:00:00"/>
    <s v="G"/>
    <s v=""/>
    <s v="G"/>
    <s v="TRIO PLAZA"/>
    <s v="MAGELANG"/>
    <s v="TRIO PLAZA-MAGELANG"/>
    <m/>
    <s v=""/>
    <m/>
  </r>
  <r>
    <n v="62"/>
    <x v="165"/>
    <n v="185"/>
    <n v="291"/>
    <s v="ARIA-PONOROGO"/>
    <n v="185"/>
    <m/>
    <m/>
    <n v="3457"/>
    <s v="ARIPONE"/>
    <s v="AGE-NB13"/>
    <s v="AGENDA PRO DELUXE PC-121 WK KECIL"/>
    <m/>
    <m/>
    <s v="ADA"/>
    <n v="7"/>
    <s v="LSN"/>
    <n v="120"/>
    <s v="PCS"/>
    <n v="132"/>
    <n v="132000"/>
    <m/>
    <m/>
    <s v=""/>
    <m/>
    <m/>
    <n v="12"/>
    <n v="84"/>
    <s v="PCS"/>
    <n v="11000"/>
    <n v="924000"/>
    <d v="2024-08-27T00:00:00"/>
    <m/>
    <d v="2024-08-30T00:00:00"/>
    <s v="E"/>
    <s v=""/>
    <s v="E"/>
    <s v="ARIA"/>
    <s v="PONOROGO"/>
    <s v="ARIA-PONOROGO"/>
    <s v="AGE-NB13"/>
    <s v="AGENDA PRO DELUXE PC-121 WK KECIL"/>
    <m/>
  </r>
  <r>
    <n v="69"/>
    <x v="166"/>
    <n v="185"/>
    <s v=""/>
    <s v=""/>
    <s v=""/>
    <m/>
    <m/>
    <m/>
    <m/>
    <s v="AGE-NB20"/>
    <s v="AGENDA 50K BC-511 (35-50)"/>
    <m/>
    <m/>
    <s v="ADA"/>
    <n v="7"/>
    <s v="LSN"/>
    <n v="260"/>
    <s v="PCS"/>
    <n v="132"/>
    <n v="132000"/>
    <m/>
    <m/>
    <s v=""/>
    <m/>
    <m/>
    <n v="12"/>
    <n v="84"/>
    <s v="PCS"/>
    <n v="11000"/>
    <n v="924000"/>
    <d v="2024-08-27T00:00:00"/>
    <m/>
    <d v="2024-08-30T00:00:00"/>
    <s v="E"/>
    <s v=""/>
    <s v="E"/>
    <s v="ARIA"/>
    <s v="PONOROGO"/>
    <s v="ARIA-PONOROGO"/>
    <s v="AGE-NB20"/>
    <s v="AGENDA 50K BC-511 (35-50)"/>
    <m/>
  </r>
  <r>
    <n v="2079"/>
    <x v="167"/>
    <n v="185"/>
    <s v=""/>
    <s v=""/>
    <s v=""/>
    <m/>
    <m/>
    <m/>
    <m/>
    <s v="NOT-NB2"/>
    <s v="NOTEBOOK XQ-3223"/>
    <m/>
    <m/>
    <s v="ADA"/>
    <n v="9"/>
    <s v="PCS"/>
    <n v="198"/>
    <s v="PCS"/>
    <n v="18"/>
    <n v="18000"/>
    <m/>
    <m/>
    <s v=""/>
    <m/>
    <m/>
    <s v=""/>
    <n v="9"/>
    <s v="PCS"/>
    <n v="18000"/>
    <n v="162000"/>
    <d v="2024-08-27T00:00:00"/>
    <m/>
    <d v="2024-08-30T00:00:00"/>
    <s v="E"/>
    <s v=""/>
    <s v="E"/>
    <s v="ARIA"/>
    <s v="PONOROGO"/>
    <s v="ARIA-PONOROGO"/>
    <s v="NOT-NB2"/>
    <s v="NOTEBOOK XQ-3223"/>
    <m/>
  </r>
  <r>
    <n v="2864"/>
    <x v="168"/>
    <n v="185"/>
    <s v=""/>
    <s v=""/>
    <s v=""/>
    <m/>
    <m/>
    <m/>
    <m/>
    <s v="TAS-IM36"/>
    <s v="TAS GB-M WARNA-WARNI"/>
    <m/>
    <m/>
    <s v="ADA"/>
    <n v="6"/>
    <s v="LSN"/>
    <n v="40"/>
    <s v="LSN"/>
    <n v="100"/>
    <n v="100000"/>
    <n v="0.15"/>
    <m/>
    <s v=""/>
    <m/>
    <m/>
    <s v=""/>
    <n v="6"/>
    <s v="LSN"/>
    <n v="100000"/>
    <n v="510000"/>
    <d v="2024-08-27T00:00:00"/>
    <m/>
    <d v="2024-08-30T00:00:00"/>
    <s v="E"/>
    <s v=""/>
    <s v="E"/>
    <s v="ARIA"/>
    <s v="PONOROGO"/>
    <s v="ARIA-PONOROGO"/>
    <s v="TAS-IM36"/>
    <s v="TAS GB-M WARNA-WARNI"/>
    <m/>
  </r>
  <r>
    <n v="2864"/>
    <x v="169"/>
    <n v="185"/>
    <s v=""/>
    <s v=""/>
    <s v=""/>
    <m/>
    <m/>
    <m/>
    <m/>
    <s v="TAS-IM36"/>
    <s v="TAS GB-M WARNA-WARNI"/>
    <m/>
    <m/>
    <s v="ADA"/>
    <n v="6"/>
    <s v="LSN"/>
    <n v="40"/>
    <s v="LSN"/>
    <n v="100"/>
    <n v="100000"/>
    <n v="0.15"/>
    <m/>
    <s v=""/>
    <m/>
    <m/>
    <s v=""/>
    <n v="6"/>
    <s v="LSN"/>
    <n v="100000"/>
    <n v="510000"/>
    <d v="2024-08-27T00:00:00"/>
    <m/>
    <d v="2024-08-30T00:00:00"/>
    <s v="E"/>
    <s v=""/>
    <s v="E"/>
    <s v="ARIA"/>
    <s v="PONOROGO"/>
    <s v="ARIA-PONOROGO"/>
    <s v="TAS-IM36"/>
    <s v="TAS GB-M WARNA-WARNI"/>
    <m/>
  </r>
  <r>
    <n v="2864"/>
    <x v="170"/>
    <n v="185"/>
    <s v=""/>
    <s v=""/>
    <s v=""/>
    <m/>
    <m/>
    <m/>
    <m/>
    <s v="TAS-IM36"/>
    <s v="TAS GB-M WARNA-WARNI"/>
    <m/>
    <m/>
    <s v="ADA"/>
    <n v="6"/>
    <s v="LSN"/>
    <n v="40"/>
    <s v="LSN"/>
    <n v="100"/>
    <n v="100000"/>
    <n v="0.15"/>
    <m/>
    <s v=""/>
    <m/>
    <m/>
    <s v=""/>
    <n v="6"/>
    <s v="LSN"/>
    <n v="100000"/>
    <n v="510000"/>
    <d v="2024-08-27T00:00:00"/>
    <m/>
    <d v="2024-08-30T00:00:00"/>
    <s v="E"/>
    <s v=""/>
    <s v="E"/>
    <s v="ARIA"/>
    <s v="PONOROGO"/>
    <s v="ARIA-PONOROGO"/>
    <s v="TAS-IM36"/>
    <s v="TAS GB-M WARNA-WARNI"/>
    <m/>
  </r>
  <r>
    <n v="2862"/>
    <x v="171"/>
    <n v="185"/>
    <s v=""/>
    <s v=""/>
    <s v=""/>
    <m/>
    <m/>
    <m/>
    <m/>
    <s v="TAS-IM39"/>
    <s v="TAS GB-S WARNA-WARNI"/>
    <m/>
    <m/>
    <s v="ADA"/>
    <n v="6"/>
    <s v="LSN"/>
    <n v="60"/>
    <s v="LSN"/>
    <n v="60"/>
    <n v="60000"/>
    <n v="0.15"/>
    <m/>
    <s v=""/>
    <m/>
    <m/>
    <s v=""/>
    <n v="6"/>
    <s v="LSN"/>
    <n v="60000"/>
    <n v="306000"/>
    <d v="2024-08-27T00:00:00"/>
    <m/>
    <d v="2024-08-30T00:00:00"/>
    <s v="E"/>
    <s v=""/>
    <s v="E"/>
    <s v="ARIA"/>
    <s v="PONOROGO"/>
    <s v="ARIA-PONOROGO"/>
    <s v="TAS-IM39"/>
    <s v="TAS GB-S WARNA-WARNI"/>
    <m/>
  </r>
  <r>
    <n v="2862"/>
    <x v="172"/>
    <n v="185"/>
    <s v=""/>
    <s v=""/>
    <s v=""/>
    <m/>
    <m/>
    <m/>
    <m/>
    <s v="TAS-IM39"/>
    <s v="TAS GB-S WARNA-WARNI"/>
    <m/>
    <m/>
    <s v="ADA"/>
    <n v="6"/>
    <s v="LSN"/>
    <n v="60"/>
    <s v="LSN"/>
    <n v="60"/>
    <n v="60000"/>
    <n v="0.15"/>
    <m/>
    <s v=""/>
    <m/>
    <m/>
    <s v=""/>
    <n v="6"/>
    <s v="LSN"/>
    <n v="60000"/>
    <n v="306000"/>
    <d v="2024-08-27T00:00:00"/>
    <m/>
    <d v="2024-08-30T00:00:00"/>
    <s v="E"/>
    <s v=""/>
    <s v="E"/>
    <s v="ARIA"/>
    <s v="PONOROGO"/>
    <s v="ARIA-PONOROGO"/>
    <s v="TAS-IM39"/>
    <s v="TAS GB-S WARNA-WARNI"/>
    <m/>
  </r>
  <r>
    <n v="2920"/>
    <x v="173"/>
    <n v="185"/>
    <s v=""/>
    <s v=""/>
    <s v=""/>
    <m/>
    <m/>
    <m/>
    <m/>
    <s v="TAS-IM95"/>
    <s v="TAS TIDUR GGH-L (6 MOTIF)"/>
    <m/>
    <m/>
    <s v="ADA"/>
    <n v="7"/>
    <s v="LSN"/>
    <n v="30"/>
    <s v="LSN"/>
    <n v="125"/>
    <n v="125000"/>
    <n v="0.15"/>
    <m/>
    <s v=""/>
    <m/>
    <m/>
    <s v=""/>
    <n v="7"/>
    <s v="LSN"/>
    <n v="125000"/>
    <n v="743750"/>
    <d v="2024-08-27T00:00:00"/>
    <m/>
    <d v="2024-08-30T00:00:00"/>
    <s v="E"/>
    <s v=""/>
    <s v="E"/>
    <s v="ARIA"/>
    <s v="PONOROGO"/>
    <s v="ARIA-PONOROGO"/>
    <s v="TAS-IM95"/>
    <s v="TAS TIDUR GGH-L (6 MOTIF)"/>
    <m/>
  </r>
  <r>
    <n v="2920"/>
    <x v="174"/>
    <n v="185"/>
    <s v=""/>
    <s v=""/>
    <s v=""/>
    <m/>
    <m/>
    <m/>
    <m/>
    <s v="TAS-IM95"/>
    <s v="TAS TIDUR GGH-L (6 MOTIF)"/>
    <m/>
    <m/>
    <s v="ADA"/>
    <n v="6"/>
    <s v="LSN"/>
    <n v="30"/>
    <s v="LSN"/>
    <n v="125"/>
    <n v="125000"/>
    <n v="0.15"/>
    <m/>
    <s v=""/>
    <m/>
    <m/>
    <s v=""/>
    <n v="6"/>
    <s v="LSN"/>
    <n v="125000"/>
    <n v="637500"/>
    <d v="2024-08-27T00:00:00"/>
    <m/>
    <d v="2024-08-30T00:00:00"/>
    <s v="E"/>
    <s v=""/>
    <s v="E"/>
    <s v="ARIA"/>
    <s v="PONOROGO"/>
    <s v="ARIA-PONOROGO"/>
    <s v="TAS-IM95"/>
    <s v="TAS TIDUR GGH-L (6 MOTIF)"/>
    <m/>
  </r>
  <r>
    <n v="2920"/>
    <x v="175"/>
    <n v="185"/>
    <s v=""/>
    <s v=""/>
    <s v=""/>
    <m/>
    <m/>
    <m/>
    <m/>
    <s v="TAS-IM95"/>
    <s v="TAS TIDUR GGH-L (6 MOTIF)"/>
    <m/>
    <m/>
    <s v="ADA"/>
    <n v="7"/>
    <s v="LSN"/>
    <n v="30"/>
    <s v="LSN"/>
    <n v="125"/>
    <n v="125000"/>
    <n v="0.15"/>
    <m/>
    <s v=""/>
    <m/>
    <m/>
    <s v=""/>
    <n v="7"/>
    <s v="LSN"/>
    <n v="125000"/>
    <n v="743750"/>
    <d v="2024-08-27T00:00:00"/>
    <m/>
    <d v="2024-08-30T00:00:00"/>
    <s v="E"/>
    <s v=""/>
    <s v="E"/>
    <s v="ARIA"/>
    <s v="PONOROGO"/>
    <s v="ARIA-PONOROGO"/>
    <s v="TAS-IM95"/>
    <s v="TAS TIDUR GGH-L (6 MOTIF)"/>
    <m/>
  </r>
  <r>
    <n v="2919"/>
    <x v="176"/>
    <n v="185"/>
    <s v=""/>
    <s v=""/>
    <s v=""/>
    <m/>
    <m/>
    <m/>
    <m/>
    <s v="TAS-IM94"/>
    <s v="TAS TIDUR GGH-M (6 MOTIF)"/>
    <m/>
    <m/>
    <s v="ADA"/>
    <n v="7"/>
    <s v="LSN"/>
    <n v="40"/>
    <s v="LSN"/>
    <n v="100"/>
    <n v="100000"/>
    <n v="0.15"/>
    <m/>
    <s v=""/>
    <m/>
    <m/>
    <s v=""/>
    <n v="7"/>
    <s v="LSN"/>
    <n v="100000"/>
    <n v="595000"/>
    <d v="2024-08-27T00:00:00"/>
    <m/>
    <d v="2024-08-30T00:00:00"/>
    <s v="E"/>
    <s v=""/>
    <s v="E"/>
    <s v="ARIA"/>
    <s v="PONOROGO"/>
    <s v="ARIA-PONOROGO"/>
    <s v="TAS-IM95"/>
    <s v="TAS TIDUR GGH-L (6 MOTIF)"/>
    <m/>
  </r>
  <r>
    <n v="2919"/>
    <x v="177"/>
    <n v="185"/>
    <s v=""/>
    <s v=""/>
    <s v=""/>
    <m/>
    <m/>
    <m/>
    <m/>
    <s v="TAS-IM94"/>
    <s v="TAS TIDUR GGH-M (6 MOTIF)"/>
    <m/>
    <m/>
    <s v="ADA"/>
    <n v="4"/>
    <s v="LSN"/>
    <n v="40"/>
    <s v="LSN"/>
    <n v="100"/>
    <n v="100000"/>
    <n v="0.15"/>
    <m/>
    <n v="7212000"/>
    <m/>
    <m/>
    <s v=""/>
    <n v="4"/>
    <s v="LSN"/>
    <n v="100000"/>
    <n v="340000"/>
    <d v="2024-08-27T00:00:00"/>
    <m/>
    <d v="2024-08-30T00:00:00"/>
    <s v="E"/>
    <s v=""/>
    <s v="E"/>
    <s v="ARIA"/>
    <s v="PONOROGO"/>
    <s v="ARIA-PONOROGO"/>
    <s v="TAS-IM95"/>
    <s v="TAS TIDUR GGH-L (6 MOTIF)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7T00:00:00"/>
    <m/>
    <d v="2024-08-30T00:00:00"/>
    <s v="E"/>
    <s v=""/>
    <s v="E"/>
    <s v="ARIA"/>
    <s v="PONOROGO"/>
    <s v="ARIA-PONOROGO"/>
    <m/>
    <s v=""/>
    <m/>
  </r>
  <r>
    <s v=""/>
    <x v="178"/>
    <n v="199"/>
    <s v=""/>
    <s v="ARIA-PONOROGO"/>
    <n v="199"/>
    <m/>
    <m/>
    <n v="3458"/>
    <m/>
    <m/>
    <s v="KACA PEMBESAR TF BIASA 50"/>
    <s v="KACA PEMBESAR TF BIASA 50"/>
    <m/>
    <s v="TIDAK ADA"/>
    <n v="3"/>
    <s v="LSN"/>
    <s v=""/>
    <s v=""/>
    <n v="75"/>
    <n v="75000"/>
    <m/>
    <m/>
    <s v=""/>
    <m/>
    <m/>
    <s v=""/>
    <n v="3"/>
    <s v="LSN"/>
    <n v="75000"/>
    <n v="225000"/>
    <d v="2024-08-27T00:00:00"/>
    <m/>
    <d v="2024-08-30T00:00:00"/>
    <s v="E"/>
    <s v=""/>
    <s v="E"/>
    <s v="ARIA"/>
    <s v="PONOROGO"/>
    <s v="ARIA-PONOROGO"/>
    <m/>
    <s v="KACA PEMBESAR TF BIASA 50"/>
    <m/>
  </r>
  <r>
    <s v=""/>
    <x v="179"/>
    <n v="199"/>
    <s v=""/>
    <s v=""/>
    <s v=""/>
    <m/>
    <m/>
    <m/>
    <m/>
    <m/>
    <s v="KACA PEMBESAR TF BIASA 60"/>
    <s v="KACA PEMBESAR TF BIASA 60"/>
    <m/>
    <s v="TIDAK ADA"/>
    <n v="3"/>
    <s v="LSN"/>
    <s v=""/>
    <s v=""/>
    <n v="85"/>
    <n v="85000"/>
    <m/>
    <m/>
    <s v=""/>
    <m/>
    <m/>
    <s v=""/>
    <n v="3"/>
    <s v="LSN"/>
    <n v="85000"/>
    <n v="255000"/>
    <d v="2024-08-27T00:00:00"/>
    <m/>
    <d v="2024-08-30T00:00:00"/>
    <s v="E"/>
    <s v=""/>
    <s v="E"/>
    <s v="ARIA"/>
    <s v="PONOROGO"/>
    <s v="ARIA-PONOROGO"/>
    <m/>
    <s v="KACA PEMBESAR TF BIASA 60"/>
    <m/>
  </r>
  <r>
    <s v=""/>
    <x v="180"/>
    <n v="199"/>
    <s v=""/>
    <s v=""/>
    <s v=""/>
    <m/>
    <m/>
    <m/>
    <m/>
    <m/>
    <s v="MAGNET 025/ 034"/>
    <s v="MAGNET 025/ 034"/>
    <m/>
    <s v="TIDAK ADA"/>
    <n v="3"/>
    <s v="LSN"/>
    <s v=""/>
    <s v=""/>
    <n v="60"/>
    <n v="60000"/>
    <m/>
    <m/>
    <s v=""/>
    <m/>
    <m/>
    <s v=""/>
    <n v="3"/>
    <s v="LSN"/>
    <n v="60000"/>
    <n v="180000"/>
    <d v="2024-08-27T00:00:00"/>
    <m/>
    <d v="2024-08-30T00:00:00"/>
    <s v="E"/>
    <s v=""/>
    <s v="E"/>
    <s v="ARIA"/>
    <s v="PONOROGO"/>
    <s v="ARIA-PONOROGO"/>
    <m/>
    <s v="MAGNET 025/ 034"/>
    <m/>
  </r>
  <r>
    <n v="1666"/>
    <x v="181"/>
    <n v="199"/>
    <s v=""/>
    <s v=""/>
    <s v=""/>
    <m/>
    <m/>
    <m/>
    <m/>
    <s v="MAG-IM18"/>
    <s v="MAGNET 8011-6"/>
    <m/>
    <m/>
    <s v="ADA"/>
    <n v="3"/>
    <s v="LSN"/>
    <n v="20"/>
    <s v="LSN"/>
    <n v="170"/>
    <n v="170000"/>
    <m/>
    <m/>
    <s v=""/>
    <m/>
    <m/>
    <s v=""/>
    <n v="3"/>
    <s v="LSN"/>
    <n v="170000"/>
    <n v="510000"/>
    <d v="2024-08-27T00:00:00"/>
    <m/>
    <d v="2024-08-30T00:00:00"/>
    <s v="E"/>
    <s v=""/>
    <s v="E"/>
    <s v="ARIA"/>
    <s v="PONOROGO"/>
    <s v="ARIA-PONOROGO"/>
    <s v="MAG-IM18"/>
    <s v="MAGNET 8011-6"/>
    <m/>
  </r>
  <r>
    <n v="1456"/>
    <x v="182"/>
    <n v="199"/>
    <s v=""/>
    <s v=""/>
    <s v=""/>
    <m/>
    <m/>
    <m/>
    <m/>
    <s v="KAW-IM3"/>
    <s v="KAWAT 10CM WARNA"/>
    <m/>
    <m/>
    <s v="ADA"/>
    <n v="12"/>
    <s v="PCS"/>
    <n v="200"/>
    <s v="PCS"/>
    <n v="3.1"/>
    <n v="3100"/>
    <m/>
    <m/>
    <s v=""/>
    <m/>
    <m/>
    <s v=""/>
    <n v="12"/>
    <s v="PCS"/>
    <n v="3100"/>
    <n v="37200"/>
    <d v="2024-08-27T00:00:00"/>
    <m/>
    <d v="2024-08-30T00:00:00"/>
    <s v="E"/>
    <s v=""/>
    <s v="E"/>
    <s v="ARIA"/>
    <s v="PONOROGO"/>
    <s v="ARIA-PONOROGO"/>
    <s v="KAW-IM3"/>
    <s v="KAWAT 10CM WARNA"/>
    <m/>
  </r>
  <r>
    <n v="2919"/>
    <x v="183"/>
    <n v="199"/>
    <s v=""/>
    <s v=""/>
    <s v=""/>
    <m/>
    <m/>
    <m/>
    <m/>
    <s v="TAS-IM94"/>
    <s v="TAS TIDUR GGH-M (6 MOTIF)"/>
    <m/>
    <m/>
    <s v="ADA"/>
    <n v="2.75"/>
    <s v="LSN"/>
    <n v="40"/>
    <s v="LSN"/>
    <n v="100"/>
    <n v="100000"/>
    <n v="0.15"/>
    <m/>
    <s v=""/>
    <m/>
    <m/>
    <s v=""/>
    <n v="2.75"/>
    <s v="LSN"/>
    <n v="100000"/>
    <n v="233750"/>
    <d v="2024-08-27T00:00:00"/>
    <m/>
    <d v="2024-08-30T00:00:00"/>
    <s v="E"/>
    <s v=""/>
    <s v="E"/>
    <s v="ARIA"/>
    <s v="PONOROGO"/>
    <s v="ARIA-PONOROGO"/>
    <s v="TAS-IM94"/>
    <s v="TAS TIDUR GGH-M (6 MOTIF)"/>
    <m/>
  </r>
  <r>
    <n v="59"/>
    <x v="184"/>
    <n v="199"/>
    <s v=""/>
    <s v=""/>
    <s v=""/>
    <m/>
    <m/>
    <m/>
    <m/>
    <s v="AGE-NB8"/>
    <s v="AGENDA PRO DELUXE PC-122 BESAR"/>
    <m/>
    <m/>
    <s v="ADA"/>
    <n v="60"/>
    <s v="PCS"/>
    <n v="60"/>
    <s v="PCS"/>
    <n v="25"/>
    <n v="25000"/>
    <m/>
    <m/>
    <s v=""/>
    <m/>
    <m/>
    <s v=""/>
    <n v="60"/>
    <s v="PCS"/>
    <n v="25000"/>
    <n v="1500000"/>
    <d v="2024-08-27T00:00:00"/>
    <m/>
    <d v="2024-08-30T00:00:00"/>
    <s v="E"/>
    <s v=""/>
    <s v="E"/>
    <s v="ARIA"/>
    <s v="PONOROGO"/>
    <s v="ARIA-PONOROGO"/>
    <s v="AGE-NB8"/>
    <s v="AGENDA PRO DELUXE PC-122 BESAR"/>
    <m/>
  </r>
  <r>
    <n v="60"/>
    <x v="185"/>
    <n v="199"/>
    <s v=""/>
    <s v=""/>
    <s v=""/>
    <m/>
    <m/>
    <m/>
    <m/>
    <s v="AGE-NB9"/>
    <s v="AGENDA KERJA WK-125"/>
    <m/>
    <m/>
    <s v="ADA"/>
    <n v="60"/>
    <s v="PCS"/>
    <n v="108"/>
    <s v="PCS"/>
    <n v="22"/>
    <n v="22000"/>
    <m/>
    <m/>
    <s v=""/>
    <m/>
    <m/>
    <s v=""/>
    <n v="60"/>
    <s v="PCS"/>
    <n v="22000"/>
    <n v="1320000"/>
    <d v="2024-08-27T00:00:00"/>
    <m/>
    <d v="2024-08-30T00:00:00"/>
    <s v="E"/>
    <s v=""/>
    <s v="E"/>
    <s v="ARIA"/>
    <s v="PONOROGO"/>
    <s v="ARIA-PONOROGO"/>
    <s v="AGE-NB9"/>
    <s v="AGENDA KERJA WK-125"/>
    <m/>
  </r>
  <r>
    <n v="3281"/>
    <x v="186"/>
    <n v="199"/>
    <s v=""/>
    <s v=""/>
    <s v=""/>
    <m/>
    <m/>
    <m/>
    <m/>
    <s v="TIP-IM64"/>
    <s v="TIPEX KERTAS NO. 870"/>
    <m/>
    <m/>
    <s v="ADA"/>
    <n v="8"/>
    <s v="LSN"/>
    <n v="192"/>
    <s v="LSN"/>
    <n v="26.5"/>
    <n v="26500"/>
    <m/>
    <m/>
    <s v=""/>
    <m/>
    <m/>
    <s v=""/>
    <n v="8"/>
    <s v="LSN"/>
    <n v="26500"/>
    <n v="212000"/>
    <d v="2024-08-27T00:00:00"/>
    <m/>
    <d v="2024-08-30T00:00:00"/>
    <s v="E"/>
    <s v=""/>
    <s v="E"/>
    <s v="ARIA"/>
    <s v="PONOROGO"/>
    <s v="ARIA-PONOROGO"/>
    <s v="TIP-IM64"/>
    <s v="TIPEX KERTAS NO. 870"/>
    <m/>
  </r>
  <r>
    <n v="3283"/>
    <x v="187"/>
    <n v="199"/>
    <s v=""/>
    <s v=""/>
    <s v=""/>
    <m/>
    <m/>
    <m/>
    <m/>
    <s v="TIP-IM66"/>
    <s v="TIPEX KERTAS NO. 9425"/>
    <m/>
    <m/>
    <s v="ADA"/>
    <n v="14"/>
    <s v="LSN"/>
    <n v="72"/>
    <s v="LSN"/>
    <n v="45"/>
    <n v="45000"/>
    <m/>
    <m/>
    <s v=""/>
    <m/>
    <m/>
    <s v=""/>
    <n v="14"/>
    <s v="LSN"/>
    <n v="45000"/>
    <n v="630000"/>
    <d v="2024-08-27T00:00:00"/>
    <m/>
    <d v="2024-08-30T00:00:00"/>
    <s v="E"/>
    <s v=""/>
    <s v="E"/>
    <s v="ARIA"/>
    <s v="PONOROGO"/>
    <s v="ARIA-PONOROGO"/>
    <s v="TIP-IM66"/>
    <s v="TIPEX KERTAS NO. 9425"/>
    <m/>
  </r>
  <r>
    <n v="3284"/>
    <x v="188"/>
    <n v="199"/>
    <s v=""/>
    <s v=""/>
    <s v=""/>
    <m/>
    <m/>
    <m/>
    <m/>
    <s v="TIP-IM68"/>
    <s v="TIPEX KERTAS NO. 9497"/>
    <m/>
    <m/>
    <s v="ADA"/>
    <n v="14"/>
    <s v="LSN"/>
    <n v="72"/>
    <s v="LSN"/>
    <n v="45"/>
    <n v="45000"/>
    <m/>
    <m/>
    <s v=""/>
    <m/>
    <m/>
    <s v=""/>
    <n v="14"/>
    <s v="LSN"/>
    <n v="45000"/>
    <n v="630000"/>
    <d v="2024-08-27T00:00:00"/>
    <m/>
    <d v="2024-08-30T00:00:00"/>
    <s v="E"/>
    <s v=""/>
    <s v="E"/>
    <s v="ARIA"/>
    <s v="PONOROGO"/>
    <s v="ARIA-PONOROGO"/>
    <s v="TIP-IM68"/>
    <s v="TIPEX KERTAS NO. 9497"/>
    <m/>
  </r>
  <r>
    <n v="3286"/>
    <x v="189"/>
    <n v="199"/>
    <s v=""/>
    <s v=""/>
    <s v=""/>
    <m/>
    <m/>
    <m/>
    <m/>
    <s v="TIP-IM67"/>
    <s v="TIPEX KERTAS NO. 9489"/>
    <m/>
    <m/>
    <s v="ADA"/>
    <n v="14"/>
    <s v="LSN"/>
    <n v="72"/>
    <s v="LSN"/>
    <n v="45"/>
    <n v="45000"/>
    <m/>
    <m/>
    <s v=""/>
    <m/>
    <m/>
    <s v=""/>
    <n v="14"/>
    <s v="LSN"/>
    <n v="45000"/>
    <n v="630000"/>
    <d v="2024-08-27T00:00:00"/>
    <m/>
    <d v="2024-08-30T00:00:00"/>
    <s v="E"/>
    <s v=""/>
    <s v="E"/>
    <s v="ARIA"/>
    <s v="PONOROGO"/>
    <s v="ARIA-PONOROGO"/>
    <s v="TIP-IM67"/>
    <s v="TIPEX KERTAS NO. 9489"/>
    <m/>
  </r>
  <r>
    <n v="2298"/>
    <x v="190"/>
    <n v="199"/>
    <s v=""/>
    <s v=""/>
    <s v=""/>
    <m/>
    <m/>
    <m/>
    <m/>
    <s v="PCA-IM57"/>
    <s v="PENSIL CASE A-207"/>
    <m/>
    <m/>
    <s v="ADA"/>
    <n v="5"/>
    <s v="LSN"/>
    <n v="144"/>
    <s v="PCS"/>
    <n v="150"/>
    <n v="150000"/>
    <m/>
    <m/>
    <s v=""/>
    <m/>
    <m/>
    <n v="12"/>
    <n v="60"/>
    <s v="PCS"/>
    <n v="12500"/>
    <n v="750000"/>
    <d v="2024-08-27T00:00:00"/>
    <m/>
    <d v="2024-08-30T00:00:00"/>
    <s v="E"/>
    <s v=""/>
    <s v="E"/>
    <s v="ARIA"/>
    <s v="PONOROGO"/>
    <s v="ARIA-PONOROGO"/>
    <s v="PCA-IM57"/>
    <s v="PENSIL CASE A-207"/>
    <m/>
  </r>
  <r>
    <n v="2339"/>
    <x v="191"/>
    <n v="199"/>
    <s v=""/>
    <s v=""/>
    <s v=""/>
    <m/>
    <m/>
    <m/>
    <m/>
    <s v="PCA-IM99"/>
    <s v="PENSIL CASE S-300"/>
    <m/>
    <m/>
    <s v="ADA"/>
    <n v="5"/>
    <s v="LSN"/>
    <n v="144"/>
    <s v="PCS"/>
    <n v="150"/>
    <n v="150000"/>
    <m/>
    <m/>
    <s v=""/>
    <m/>
    <m/>
    <n v="12"/>
    <n v="60"/>
    <s v="PCS"/>
    <n v="12500"/>
    <n v="750000"/>
    <d v="2024-08-27T00:00:00"/>
    <m/>
    <d v="2024-08-30T00:00:00"/>
    <s v="E"/>
    <s v=""/>
    <s v="E"/>
    <s v="ARIA"/>
    <s v="PONOROGO"/>
    <s v="ARIA-PONOROGO"/>
    <s v="PCA-IM99"/>
    <s v="PENSIL CASE S-300"/>
    <m/>
  </r>
  <r>
    <n v="367"/>
    <x v="192"/>
    <n v="199"/>
    <s v=""/>
    <s v=""/>
    <s v=""/>
    <m/>
    <m/>
    <m/>
    <m/>
    <s v="BIN-MC55"/>
    <s v="BINDERNOTE A5 MICROTOP UN 36 UNIVERSITY"/>
    <m/>
    <m/>
    <s v="ADA"/>
    <n v="72"/>
    <s v="PCS"/>
    <n v="120"/>
    <s v="PCS"/>
    <n v="15"/>
    <n v="15000"/>
    <m/>
    <m/>
    <n v="8942950"/>
    <m/>
    <m/>
    <s v=""/>
    <n v="72"/>
    <s v="PCS"/>
    <n v="15000"/>
    <n v="1080000"/>
    <d v="2024-08-27T00:00:00"/>
    <m/>
    <d v="2024-08-30T00:00:00"/>
    <s v="E"/>
    <s v=""/>
    <s v="E"/>
    <s v="ARIA"/>
    <s v="PONOROGO"/>
    <s v="ARIA-PONOROGO"/>
    <s v="BIN-MC55"/>
    <s v="BINDERNOTE A5 MICROTOP UN 36 UNIVERSITY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7T00:00:00"/>
    <m/>
    <d v="2024-08-30T00:00:00"/>
    <s v="E"/>
    <s v=""/>
    <s v="E"/>
    <s v="ARIA"/>
    <s v="PONOROGO"/>
    <s v="ARIA-PONOROGO"/>
    <m/>
    <s v=""/>
    <m/>
  </r>
  <r>
    <n v="1087"/>
    <x v="193"/>
    <n v="215"/>
    <s v=""/>
    <s v="ARIA-PONOROGO"/>
    <n v="215"/>
    <m/>
    <m/>
    <n v="3459"/>
    <m/>
    <s v="GAR-IM147"/>
    <s v="GARISAN LIPAT 30CM 6623 (1 BOX=40 PCS)"/>
    <m/>
    <m/>
    <s v="ADA"/>
    <n v="7"/>
    <s v="BOX (40)"/>
    <n v="1280"/>
    <s v="PCS"/>
    <n v="52"/>
    <n v="52000"/>
    <m/>
    <m/>
    <s v=""/>
    <m/>
    <m/>
    <n v="40"/>
    <n v="280"/>
    <s v="PCS"/>
    <n v="1300"/>
    <n v="364000"/>
    <d v="2024-08-27T00:00:00"/>
    <m/>
    <d v="2024-08-30T00:00:00"/>
    <s v="E"/>
    <s v=""/>
    <s v="E"/>
    <s v="ARIA"/>
    <s v="PONOROGO"/>
    <s v="ARIA-PONOROGO"/>
    <s v="GAR-IM147"/>
    <s v="GARISAN LIPAT 30CM 6623 (1 BOX=40 PCS)"/>
    <m/>
  </r>
  <r>
    <n v="2235"/>
    <x v="194"/>
    <n v="215"/>
    <s v=""/>
    <s v=""/>
    <s v=""/>
    <m/>
    <m/>
    <m/>
    <m/>
    <s v="PAP-IM7"/>
    <s v="PAPAN W/B JL-116"/>
    <m/>
    <m/>
    <s v="ADA"/>
    <n v="84"/>
    <s v="PCS"/>
    <n v="96"/>
    <s v="PCS"/>
    <n v="27"/>
    <n v="27000"/>
    <m/>
    <m/>
    <s v=""/>
    <m/>
    <m/>
    <s v=""/>
    <n v="84"/>
    <s v="PCS"/>
    <n v="27000"/>
    <n v="2268000"/>
    <d v="2024-08-27T00:00:00"/>
    <m/>
    <d v="2024-08-30T00:00:00"/>
    <s v="E"/>
    <s v=""/>
    <s v="E"/>
    <s v="ARIA"/>
    <s v="PONOROGO"/>
    <s v="ARIA-PONOROGO"/>
    <s v="PAP-IM7"/>
    <s v="PAPAN W/B JL-116"/>
    <m/>
  </r>
  <r>
    <n v="2234"/>
    <x v="195"/>
    <n v="215"/>
    <s v=""/>
    <s v=""/>
    <s v=""/>
    <m/>
    <m/>
    <m/>
    <m/>
    <s v="PAP-IM6"/>
    <s v="PAPAN W/B JL-115"/>
    <m/>
    <m/>
    <s v="ADA"/>
    <n v="84"/>
    <s v="PCS"/>
    <n v="120"/>
    <s v="PCS"/>
    <n v="22.5"/>
    <n v="22500"/>
    <m/>
    <m/>
    <s v=""/>
    <m/>
    <m/>
    <s v=""/>
    <n v="84"/>
    <s v="PCS"/>
    <n v="22500"/>
    <n v="1890000"/>
    <d v="2024-08-27T00:00:00"/>
    <m/>
    <d v="2024-08-30T00:00:00"/>
    <s v="E"/>
    <s v=""/>
    <s v="E"/>
    <s v="ARIA"/>
    <s v="PONOROGO"/>
    <s v="ARIA-PONOROGO"/>
    <s v="PAP-IM6"/>
    <s v="PAPAN W/B JL-115"/>
    <m/>
  </r>
  <r>
    <n v="468"/>
    <x v="196"/>
    <n v="215"/>
    <s v=""/>
    <s v=""/>
    <s v=""/>
    <m/>
    <m/>
    <m/>
    <m/>
    <s v="BOL-NB111"/>
    <s v="BP 1006 10W KUROMI (36)"/>
    <m/>
    <m/>
    <s v="ADA"/>
    <n v="7"/>
    <s v="BOX"/>
    <n v="32"/>
    <s v="BOX"/>
    <n v="234"/>
    <n v="234000"/>
    <m/>
    <m/>
    <s v=""/>
    <m/>
    <m/>
    <s v=""/>
    <n v="7"/>
    <s v="BOX"/>
    <n v="234000"/>
    <n v="1638000"/>
    <d v="2024-08-27T00:00:00"/>
    <m/>
    <d v="2024-08-30T00:00:00"/>
    <s v="E"/>
    <s v=""/>
    <s v="E"/>
    <s v="ARIA"/>
    <s v="PONOROGO"/>
    <s v="ARIA-PONOROGO"/>
    <s v="BOL-NB111"/>
    <s v="BP 1006 10W KUROMI (36)"/>
    <m/>
  </r>
  <r>
    <n v="2741"/>
    <x v="197"/>
    <n v="215"/>
    <s v=""/>
    <s v=""/>
    <s v=""/>
    <m/>
    <m/>
    <m/>
    <m/>
    <s v="STB-VO3"/>
    <s v="STABILLO VTRO HL-1203 PASTEL"/>
    <m/>
    <m/>
    <s v="ADA"/>
    <n v="15"/>
    <s v="LSN"/>
    <n v="100"/>
    <s v="LSN"/>
    <n v="24"/>
    <n v="24000"/>
    <m/>
    <m/>
    <s v=""/>
    <m/>
    <m/>
    <s v=""/>
    <n v="15"/>
    <s v="LSN"/>
    <n v="24000"/>
    <n v="360000"/>
    <d v="2024-08-27T00:00:00"/>
    <m/>
    <d v="2024-08-30T00:00:00"/>
    <s v="E"/>
    <s v=""/>
    <s v="E"/>
    <s v="ARIA"/>
    <s v="PONOROGO"/>
    <s v="ARIA-PONOROGO"/>
    <s v="STB-VO3"/>
    <s v="STABILLO VTRO HL-1203 PASTEL"/>
    <m/>
  </r>
  <r>
    <n v="362"/>
    <x v="198"/>
    <n v="215"/>
    <s v=""/>
    <s v=""/>
    <s v=""/>
    <m/>
    <m/>
    <m/>
    <m/>
    <s v="BIN-GS50"/>
    <s v="BINDERNOTE A5 GASTA P 2011 M (METALIK)"/>
    <m/>
    <m/>
    <s v="ADA"/>
    <n v="60"/>
    <s v="PCS"/>
    <n v="72"/>
    <s v="PCS"/>
    <n v="13"/>
    <n v="13000"/>
    <m/>
    <m/>
    <s v=""/>
    <m/>
    <m/>
    <s v=""/>
    <n v="60"/>
    <s v="PCS"/>
    <n v="13000"/>
    <n v="780000"/>
    <d v="2024-08-27T00:00:00"/>
    <m/>
    <d v="2024-08-30T00:00:00"/>
    <s v="E"/>
    <s v=""/>
    <s v="E"/>
    <s v="ARIA"/>
    <s v="PONOROGO"/>
    <s v="ARIA-PONOROGO"/>
    <s v="BIN-GS50"/>
    <s v="BINDERNOTE A5 GASTA P 2011 M (METALIK)"/>
    <m/>
  </r>
  <r>
    <n v="364"/>
    <x v="199"/>
    <n v="215"/>
    <s v=""/>
    <s v=""/>
    <s v=""/>
    <m/>
    <m/>
    <m/>
    <m/>
    <s v="BIN-MC52"/>
    <s v="BINDERNOTE A5 MICROTOP BT 36 BATIK"/>
    <m/>
    <m/>
    <s v="ADA"/>
    <n v="84"/>
    <s v="PCS"/>
    <n v="120"/>
    <s v="PCS"/>
    <n v="11"/>
    <n v="11000"/>
    <m/>
    <m/>
    <s v=""/>
    <m/>
    <m/>
    <s v=""/>
    <n v="84"/>
    <s v="PCS"/>
    <n v="11000"/>
    <n v="924000"/>
    <d v="2024-08-27T00:00:00"/>
    <m/>
    <d v="2024-08-30T00:00:00"/>
    <s v="E"/>
    <s v=""/>
    <s v="E"/>
    <s v="ARIA"/>
    <s v="PONOROGO"/>
    <s v="ARIA-PONOROGO"/>
    <s v="BIN-MC52"/>
    <s v="BINDERNOTE A5 MICROTOP BT 36 BATIK"/>
    <m/>
  </r>
  <r>
    <n v="309"/>
    <x v="200"/>
    <n v="215"/>
    <s v=""/>
    <s v=""/>
    <s v=""/>
    <m/>
    <m/>
    <m/>
    <m/>
    <s v="BIN-NB6"/>
    <s v="BINDERNOTE A5 PP HP 2008"/>
    <m/>
    <m/>
    <s v="ADA"/>
    <n v="144"/>
    <s v="PCS"/>
    <n v="72"/>
    <s v="PCS"/>
    <n v="13"/>
    <n v="13000"/>
    <m/>
    <m/>
    <s v=""/>
    <m/>
    <m/>
    <s v=""/>
    <n v="144"/>
    <s v="PCS"/>
    <n v="13000"/>
    <n v="1872000"/>
    <d v="2024-08-27T00:00:00"/>
    <m/>
    <d v="2024-08-30T00:00:00"/>
    <s v="E"/>
    <s v=""/>
    <s v="E"/>
    <s v="ARIA"/>
    <s v="PONOROGO"/>
    <s v="ARIA-PONOROGO"/>
    <s v="BIN-NB6"/>
    <s v="BINDERNOTE A5 PP HP 2008"/>
    <m/>
  </r>
  <r>
    <n v="370"/>
    <x v="201"/>
    <n v="215"/>
    <s v=""/>
    <s v=""/>
    <s v=""/>
    <m/>
    <m/>
    <m/>
    <m/>
    <s v="BIN-GS58"/>
    <s v="BINDERNOTE A5 GASTA P 2002 P"/>
    <m/>
    <m/>
    <s v="ADA"/>
    <n v="144"/>
    <s v="PCS"/>
    <n v="72"/>
    <s v="PCS"/>
    <n v="13"/>
    <n v="13000"/>
    <m/>
    <m/>
    <s v=""/>
    <m/>
    <m/>
    <s v=""/>
    <n v="144"/>
    <s v="PCS"/>
    <n v="13000"/>
    <n v="1872000"/>
    <d v="2024-08-27T00:00:00"/>
    <m/>
    <d v="2024-08-30T00:00:00"/>
    <s v="E"/>
    <s v=""/>
    <s v="E"/>
    <s v="ARIA"/>
    <s v="PONOROGO"/>
    <s v="ARIA-PONOROGO"/>
    <s v="BIN-GS58"/>
    <s v="BINDERNOTE A5 GASTA P 2002 P"/>
    <m/>
  </r>
  <r>
    <n v="2751"/>
    <x v="202"/>
    <n v="215"/>
    <s v=""/>
    <s v=""/>
    <s v=""/>
    <m/>
    <m/>
    <m/>
    <m/>
    <s v="STB-TF13"/>
    <s v="STABILLO TF-1145 LIVE COLOUR PASTEL"/>
    <m/>
    <m/>
    <s v="ADA"/>
    <n v="15"/>
    <s v="LSN"/>
    <n v="60"/>
    <s v="LSN"/>
    <n v="24.5"/>
    <n v="24500"/>
    <m/>
    <m/>
    <s v=""/>
    <m/>
    <m/>
    <s v=""/>
    <n v="15"/>
    <s v="LSN"/>
    <n v="24500"/>
    <n v="367500"/>
    <d v="2024-08-27T00:00:00"/>
    <m/>
    <d v="2024-08-30T00:00:00"/>
    <s v="E"/>
    <s v=""/>
    <s v="E"/>
    <s v="ARIA"/>
    <s v="PONOROGO"/>
    <s v="ARIA-PONOROGO"/>
    <s v="STB-TF13"/>
    <s v="STABILLO TF-1145 LIVE COLOUR PASTEL"/>
    <m/>
  </r>
  <r>
    <n v="2236"/>
    <x v="203"/>
    <n v="215"/>
    <s v=""/>
    <s v=""/>
    <s v=""/>
    <m/>
    <m/>
    <m/>
    <m/>
    <s v="PAP-IM8"/>
    <s v="PAPAN W/B JL-117"/>
    <m/>
    <m/>
    <s v="ADA"/>
    <n v="84"/>
    <s v="PCS"/>
    <n v="72"/>
    <s v="PCS"/>
    <n v="31.5"/>
    <n v="31500"/>
    <m/>
    <m/>
    <s v=""/>
    <m/>
    <m/>
    <s v=""/>
    <n v="84"/>
    <s v="PCS"/>
    <n v="31500"/>
    <n v="2646000"/>
    <d v="2024-08-27T00:00:00"/>
    <m/>
    <d v="2024-08-30T00:00:00"/>
    <s v="E"/>
    <s v=""/>
    <s v="E"/>
    <s v="ARIA"/>
    <s v="PONOROGO"/>
    <s v="ARIA-PONOROGO"/>
    <s v="PAP-IM8"/>
    <s v="PAPAN W/B JL-117"/>
    <m/>
  </r>
  <r>
    <n v="2184"/>
    <x v="204"/>
    <n v="215"/>
    <s v=""/>
    <s v=""/>
    <s v=""/>
    <m/>
    <m/>
    <m/>
    <m/>
    <s v="NOT-NB122"/>
    <s v="NOTEBOOK SPIRAL A5 8007"/>
    <m/>
    <m/>
    <s v="ADA"/>
    <n v="84"/>
    <s v="PCS"/>
    <n v="160"/>
    <s v="PCS"/>
    <n v="15"/>
    <n v="15000"/>
    <m/>
    <m/>
    <s v=""/>
    <m/>
    <m/>
    <s v=""/>
    <n v="84"/>
    <s v="PCS"/>
    <n v="15000"/>
    <n v="1260000"/>
    <d v="2024-08-27T00:00:00"/>
    <m/>
    <d v="2024-08-30T00:00:00"/>
    <s v="E"/>
    <s v=""/>
    <s v="E"/>
    <s v="ARIA"/>
    <s v="PONOROGO"/>
    <s v="ARIA-PONOROGO"/>
    <s v="NOT-NB122"/>
    <s v="NOTEBOOK SPIRAL A5 8007"/>
    <m/>
  </r>
  <r>
    <n v="2182"/>
    <x v="205"/>
    <n v="215"/>
    <s v=""/>
    <s v=""/>
    <s v=""/>
    <m/>
    <m/>
    <m/>
    <m/>
    <s v="NOT-NB120"/>
    <s v="NOTEBOOK SPIRAL A5 8001"/>
    <m/>
    <m/>
    <s v="ADA"/>
    <n v="84"/>
    <s v="PCS"/>
    <n v="160"/>
    <s v="PCS"/>
    <n v="15"/>
    <n v="15000"/>
    <m/>
    <m/>
    <s v=""/>
    <m/>
    <m/>
    <s v=""/>
    <n v="84"/>
    <s v="PCS"/>
    <n v="15000"/>
    <n v="1260000"/>
    <d v="2024-08-27T00:00:00"/>
    <m/>
    <d v="2024-08-30T00:00:00"/>
    <s v="E"/>
    <s v=""/>
    <s v="E"/>
    <s v="ARIA"/>
    <s v="PONOROGO"/>
    <s v="ARIA-PONOROGO"/>
    <s v="NOT-NB120"/>
    <s v="NOTEBOOK SPIRAL A5 8001"/>
    <m/>
  </r>
  <r>
    <n v="2302"/>
    <x v="206"/>
    <n v="215"/>
    <s v=""/>
    <s v=""/>
    <s v=""/>
    <m/>
    <m/>
    <m/>
    <m/>
    <s v="PCA-IM61"/>
    <s v="PENSIL CASE A-777 + CAL"/>
    <m/>
    <m/>
    <s v="ADA"/>
    <n v="5"/>
    <s v="LSN"/>
    <n v="192"/>
    <s v="PCS"/>
    <n v="200"/>
    <n v="200000"/>
    <m/>
    <m/>
    <s v=""/>
    <m/>
    <m/>
    <n v="12"/>
    <n v="60"/>
    <s v="PCS"/>
    <n v="16666.666666666668"/>
    <n v="1000000.0000000001"/>
    <d v="2024-08-27T00:00:00"/>
    <m/>
    <d v="2024-08-30T00:00:00"/>
    <s v="E"/>
    <s v=""/>
    <s v="E"/>
    <s v="ARIA"/>
    <s v="PONOROGO"/>
    <s v="ARIA-PONOROGO"/>
    <s v="PCA-IM61"/>
    <s v="PENSIL CASE A-777 + CAL"/>
    <m/>
  </r>
  <r>
    <s v=""/>
    <x v="207"/>
    <n v="215"/>
    <s v=""/>
    <s v=""/>
    <s v=""/>
    <m/>
    <m/>
    <m/>
    <m/>
    <m/>
    <s v="PENCIL CASE KALENG PC-615-7DS"/>
    <s v="PENCIL CASE KALENG PC-615-7DS"/>
    <m/>
    <s v="TIDAK ADA"/>
    <n v="5"/>
    <s v="LSN"/>
    <s v=""/>
    <s v=""/>
    <n v="110"/>
    <n v="110000"/>
    <m/>
    <m/>
    <n v="19051500"/>
    <m/>
    <m/>
    <s v=""/>
    <n v="5"/>
    <s v="LSN"/>
    <n v="110000"/>
    <n v="550000"/>
    <d v="2024-08-27T00:00:00"/>
    <m/>
    <d v="2024-08-30T00:00:00"/>
    <s v="E"/>
    <s v=""/>
    <s v="E"/>
    <s v="ARIA"/>
    <s v="PONOROGO"/>
    <s v="ARIA-PONOROGO"/>
    <m/>
    <s v="PENCIL CASE KALENG PC-615-7DS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7T00:00:00"/>
    <m/>
    <d v="2024-08-30T00:00:00"/>
    <s v="E"/>
    <s v=""/>
    <s v="E"/>
    <s v="ARIA"/>
    <s v="PONOROGO"/>
    <s v="ARIA-PONOROGO"/>
    <m/>
    <s v=""/>
    <m/>
  </r>
  <r>
    <n v="63"/>
    <x v="208"/>
    <n v="231"/>
    <s v=""/>
    <s v="ARIA-PONOROGO"/>
    <n v="231"/>
    <m/>
    <m/>
    <n v="3460"/>
    <m/>
    <s v="AGE-NB14"/>
    <s v="AGENDA BRANDED KANCING BUAYA"/>
    <m/>
    <m/>
    <s v="ADA"/>
    <n v="60"/>
    <s v="PCS"/>
    <n v="150"/>
    <s v="PCS"/>
    <n v="23"/>
    <n v="23000"/>
    <m/>
    <m/>
    <s v=""/>
    <m/>
    <m/>
    <s v=""/>
    <n v="60"/>
    <s v="PCS"/>
    <n v="23000"/>
    <n v="1380000"/>
    <d v="2024-08-27T00:00:00"/>
    <m/>
    <d v="2024-08-30T00:00:00"/>
    <s v="E"/>
    <s v=""/>
    <s v="E"/>
    <s v="ARIA"/>
    <s v="PONOROGO"/>
    <s v="ARIA-PONOROGO"/>
    <s v="AGE-NB14"/>
    <s v="AGENDA BRANDED KANCING BUAYA"/>
    <m/>
  </r>
  <r>
    <s v=""/>
    <x v="209"/>
    <n v="231"/>
    <s v=""/>
    <s v=""/>
    <s v=""/>
    <m/>
    <m/>
    <m/>
    <m/>
    <m/>
    <s v="AGENDA NB 100K 5674"/>
    <s v="AGENDA NB 100K 5674"/>
    <m/>
    <s v="TIDAK ADA"/>
    <n v="84"/>
    <s v="PCS"/>
    <s v=""/>
    <s v=""/>
    <n v="7.5"/>
    <n v="7500"/>
    <m/>
    <m/>
    <s v=""/>
    <m/>
    <m/>
    <s v=""/>
    <n v="84"/>
    <s v="PCS"/>
    <n v="7500"/>
    <n v="630000"/>
    <d v="2024-08-27T00:00:00"/>
    <m/>
    <d v="2024-08-30T00:00:00"/>
    <s v="E"/>
    <s v=""/>
    <s v="E"/>
    <s v="ARIA"/>
    <s v="PONOROGO"/>
    <s v="ARIA-PONOROGO"/>
    <m/>
    <s v="AGENDA NB 100K 5674"/>
    <m/>
  </r>
  <r>
    <n v="2864"/>
    <x v="210"/>
    <n v="231"/>
    <s v=""/>
    <s v=""/>
    <s v=""/>
    <m/>
    <m/>
    <m/>
    <m/>
    <s v="TAS-IM36"/>
    <s v="TAS GB-M WARNA-WARNI"/>
    <m/>
    <m/>
    <s v="ADA"/>
    <n v="6"/>
    <s v="LSN"/>
    <n v="40"/>
    <s v="LSN"/>
    <n v="100"/>
    <n v="100000"/>
    <n v="0.15"/>
    <m/>
    <s v=""/>
    <m/>
    <m/>
    <s v=""/>
    <n v="6"/>
    <s v="LSN"/>
    <n v="100000"/>
    <n v="510000"/>
    <d v="2024-08-27T00:00:00"/>
    <m/>
    <d v="2024-08-30T00:00:00"/>
    <s v="E"/>
    <s v=""/>
    <s v="E"/>
    <s v="ARIA"/>
    <s v="PONOROGO"/>
    <s v="ARIA-PONOROGO"/>
    <s v="TAS-IM36"/>
    <s v="TAS GB-M WARNA-WARNI"/>
    <m/>
  </r>
  <r>
    <n v="1410"/>
    <x v="211"/>
    <n v="231"/>
    <s v=""/>
    <s v=""/>
    <s v=""/>
    <m/>
    <m/>
    <m/>
    <m/>
    <s v="JAN-IM10"/>
    <s v="JANGKA JOSS MS-404"/>
    <m/>
    <m/>
    <s v="ADA"/>
    <n v="100"/>
    <s v="PCS"/>
    <n v="100"/>
    <s v="PCS"/>
    <n v="35"/>
    <n v="35000"/>
    <n v="0.1"/>
    <m/>
    <n v="5670000"/>
    <m/>
    <m/>
    <s v=""/>
    <n v="100"/>
    <s v="PCS"/>
    <n v="35000"/>
    <n v="3150000"/>
    <d v="2024-08-27T00:00:00"/>
    <m/>
    <d v="2024-08-30T00:00:00"/>
    <s v="E"/>
    <s v=""/>
    <s v="E"/>
    <s v="ARIA"/>
    <s v="PONOROGO"/>
    <s v="ARIA-PONOROGO"/>
    <s v="JAN-IM10"/>
    <s v="JANGKA JOSS MS-404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7T00:00:00"/>
    <m/>
    <d v="2024-08-30T00:00:00"/>
    <s v="E"/>
    <s v=""/>
    <s v="E"/>
    <s v="ARIA"/>
    <s v="PONOROGO"/>
    <s v="ARIA-PONOROGO"/>
    <m/>
    <s v=""/>
    <m/>
  </r>
  <r>
    <n v="2860"/>
    <x v="212"/>
    <n v="236"/>
    <n v="23"/>
    <s v="ANDI STAR-SALATIGA"/>
    <n v="236"/>
    <m/>
    <m/>
    <n v="3567"/>
    <s v="ANDSALG"/>
    <s v="TAS-NB32"/>
    <s v="TAS KARUNG 35X40 (3540)"/>
    <m/>
    <m/>
    <s v="ADA"/>
    <n v="1"/>
    <s v="LSN"/>
    <n v="20"/>
    <s v="LSN"/>
    <n v="144"/>
    <n v="144000"/>
    <m/>
    <m/>
    <s v=""/>
    <m/>
    <m/>
    <s v=""/>
    <n v="1"/>
    <s v="LSN"/>
    <n v="144000"/>
    <n v="144000"/>
    <d v="2024-08-27T00:00:00"/>
    <m/>
    <d v="2024-08-30T00:00:00"/>
    <s v="G"/>
    <s v=""/>
    <s v="G"/>
    <s v="ANDI STAR"/>
    <s v="SALATIGA"/>
    <s v="ANDI STAR-SALATIGA"/>
    <s v="TAS-NB32"/>
    <s v="TAS KARUNG 35X40 (3540)"/>
    <m/>
  </r>
  <r>
    <n v="2978"/>
    <x v="213"/>
    <n v="236"/>
    <s v=""/>
    <s v=""/>
    <s v=""/>
    <m/>
    <m/>
    <m/>
    <m/>
    <s v="TAS-NB169"/>
    <s v="TAS KARUNG 50X55 (5055)"/>
    <m/>
    <m/>
    <s v="ADA"/>
    <n v="1"/>
    <s v="LSN"/>
    <n v="10"/>
    <s v="LSN"/>
    <n v="187.5"/>
    <n v="187500"/>
    <m/>
    <m/>
    <s v=""/>
    <m/>
    <m/>
    <s v=""/>
    <n v="1"/>
    <s v="LSN"/>
    <n v="187500"/>
    <n v="187500"/>
    <d v="2024-08-27T00:00:00"/>
    <m/>
    <d v="2024-08-30T00:00:00"/>
    <s v="G"/>
    <s v=""/>
    <s v="G"/>
    <s v="ANDI STAR"/>
    <s v="SALATIGA"/>
    <s v="ANDI STAR-SALATIGA"/>
    <s v="TAS-NB169"/>
    <s v="TAS KARUNG 50X55 (5055)"/>
    <m/>
  </r>
  <r>
    <n v="359"/>
    <x v="214"/>
    <n v="236"/>
    <s v=""/>
    <s v=""/>
    <s v=""/>
    <m/>
    <m/>
    <m/>
    <m/>
    <s v="BIN-IM47"/>
    <s v="BINDERNOTE A5 B0196"/>
    <m/>
    <m/>
    <s v="ADA"/>
    <n v="24"/>
    <s v="PCS"/>
    <n v="96"/>
    <s v="PCS"/>
    <n v="24.5"/>
    <n v="24500"/>
    <m/>
    <m/>
    <s v=""/>
    <m/>
    <m/>
    <s v=""/>
    <n v="24"/>
    <s v="PCS"/>
    <n v="24500"/>
    <n v="588000"/>
    <d v="2024-08-27T00:00:00"/>
    <m/>
    <d v="2024-08-30T00:00:00"/>
    <s v="G"/>
    <s v=""/>
    <s v="G"/>
    <s v="ANDI STAR"/>
    <s v="SALATIGA"/>
    <s v="ANDI STAR-SALATIGA"/>
    <s v="BIN-IM47"/>
    <s v="BINDERNOTE A5 B0196"/>
    <m/>
  </r>
  <r>
    <n v="2103"/>
    <x v="215"/>
    <n v="236"/>
    <s v=""/>
    <s v=""/>
    <s v=""/>
    <m/>
    <m/>
    <m/>
    <m/>
    <s v="NOT-IM39"/>
    <s v="NOTEBOOK SPIRAL 28850-61"/>
    <m/>
    <m/>
    <s v="ADA"/>
    <n v="3"/>
    <s v="LSN"/>
    <n v="20"/>
    <s v="LSN"/>
    <n v="85"/>
    <n v="85000"/>
    <m/>
    <m/>
    <s v=""/>
    <m/>
    <m/>
    <s v=""/>
    <n v="3"/>
    <s v="LSN"/>
    <n v="85000"/>
    <n v="255000"/>
    <d v="2024-08-27T00:00:00"/>
    <m/>
    <d v="2024-08-30T00:00:00"/>
    <s v="G"/>
    <s v=""/>
    <s v="G"/>
    <s v="ANDI STAR"/>
    <s v="SALATIGA"/>
    <s v="ANDI STAR-SALATIGA"/>
    <s v="NOT-IM39"/>
    <s v="NOTEBOOK SPIRAL 28850-61"/>
    <m/>
  </r>
  <r>
    <n v="2084"/>
    <x v="216"/>
    <n v="236"/>
    <s v=""/>
    <s v=""/>
    <s v=""/>
    <m/>
    <m/>
    <m/>
    <m/>
    <s v="NOT-IM4"/>
    <s v="NOTEBOOK SPIRAL 28825-61 A5"/>
    <m/>
    <m/>
    <s v="ADA"/>
    <n v="3"/>
    <s v="LSN"/>
    <n v="160"/>
    <s v="PCS"/>
    <n v="144"/>
    <n v="144000"/>
    <m/>
    <m/>
    <s v=""/>
    <m/>
    <m/>
    <n v="12"/>
    <n v="36"/>
    <s v="PCS"/>
    <n v="12000"/>
    <n v="432000"/>
    <d v="2024-08-27T00:00:00"/>
    <m/>
    <d v="2024-08-30T00:00:00"/>
    <s v="G"/>
    <s v=""/>
    <s v="G"/>
    <s v="ANDI STAR"/>
    <s v="SALATIGA"/>
    <s v="ANDI STAR-SALATIGA"/>
    <s v="NOT-IM4"/>
    <s v="NOTEBOOK SPIRAL 28825-61 A5"/>
    <m/>
  </r>
  <r>
    <n v="2168"/>
    <x v="217"/>
    <n v="236"/>
    <s v=""/>
    <s v=""/>
    <s v=""/>
    <m/>
    <m/>
    <m/>
    <m/>
    <s v="NOT-IM106"/>
    <s v="NOTEBOOK 70100-11"/>
    <m/>
    <m/>
    <s v="ADA"/>
    <n v="1"/>
    <s v="LSN"/>
    <n v="64"/>
    <s v="LSN"/>
    <n v="57.5"/>
    <n v="57500"/>
    <m/>
    <m/>
    <s v=""/>
    <m/>
    <m/>
    <s v=""/>
    <n v="1"/>
    <s v="LSN"/>
    <n v="57500"/>
    <n v="57500"/>
    <d v="2024-08-27T00:00:00"/>
    <m/>
    <d v="2024-08-30T00:00:00"/>
    <s v="G"/>
    <s v=""/>
    <s v="G"/>
    <s v="ANDI STAR"/>
    <s v="SALATIGA"/>
    <s v="ANDI STAR-SALATIGA"/>
    <s v="NOT-IM106"/>
    <s v="NOTEBOOK 70100-11"/>
    <m/>
  </r>
  <r>
    <n v="2080"/>
    <x v="218"/>
    <n v="236"/>
    <s v=""/>
    <s v=""/>
    <s v=""/>
    <m/>
    <m/>
    <m/>
    <m/>
    <s v="NOT-IM3"/>
    <s v="NOTEBOOK GLITTER JT 7050-11"/>
    <m/>
    <m/>
    <s v="ADA"/>
    <n v="0.5"/>
    <s v="LSN"/>
    <n v="512"/>
    <s v="PCS"/>
    <n v="90"/>
    <n v="90000"/>
    <m/>
    <m/>
    <s v=""/>
    <m/>
    <m/>
    <n v="12"/>
    <n v="6"/>
    <s v="PCS"/>
    <n v="7500"/>
    <n v="45000"/>
    <d v="2024-08-27T00:00:00"/>
    <m/>
    <d v="2024-08-30T00:00:00"/>
    <s v="G"/>
    <s v=""/>
    <s v="G"/>
    <s v="ANDI STAR"/>
    <s v="SALATIGA"/>
    <s v="ANDI STAR-SALATIGA"/>
    <s v="NOT-IM3"/>
    <s v="NOTEBOOK GLITTER JT 7050-11"/>
    <m/>
  </r>
  <r>
    <n v="2132"/>
    <x v="219"/>
    <n v="236"/>
    <s v=""/>
    <s v=""/>
    <s v=""/>
    <m/>
    <m/>
    <m/>
    <m/>
    <s v="NOT-IM68"/>
    <s v="NOTEBOOK GLITTER JT 7050-19"/>
    <m/>
    <m/>
    <s v="ADA"/>
    <n v="0.5"/>
    <s v="LSN"/>
    <n v="512"/>
    <s v="PCS"/>
    <n v="90"/>
    <n v="90000"/>
    <m/>
    <m/>
    <s v=""/>
    <m/>
    <m/>
    <n v="12"/>
    <n v="6"/>
    <s v="PCS"/>
    <n v="7500"/>
    <n v="45000"/>
    <d v="2024-08-27T00:00:00"/>
    <m/>
    <d v="2024-08-30T00:00:00"/>
    <s v="G"/>
    <s v=""/>
    <s v="G"/>
    <s v="ANDI STAR"/>
    <s v="SALATIGA"/>
    <s v="ANDI STAR-SALATIGA"/>
    <s v="NOT-IM68"/>
    <s v="NOTEBOOK GLITTER JT 7050-19"/>
    <m/>
  </r>
  <r>
    <n v="2108"/>
    <x v="220"/>
    <n v="236"/>
    <s v=""/>
    <s v=""/>
    <s v=""/>
    <m/>
    <m/>
    <m/>
    <m/>
    <s v="NOT-IM44"/>
    <s v="NOTEBOOK GLITTER JT 7050-2"/>
    <m/>
    <m/>
    <s v="ADA"/>
    <n v="0.5"/>
    <s v="LSN"/>
    <n v="512"/>
    <s v="PCS"/>
    <n v="90"/>
    <n v="90000"/>
    <m/>
    <m/>
    <s v=""/>
    <m/>
    <m/>
    <n v="12"/>
    <n v="6"/>
    <s v="PCS"/>
    <n v="7500"/>
    <n v="45000"/>
    <d v="2024-08-27T00:00:00"/>
    <m/>
    <d v="2024-08-30T00:00:00"/>
    <s v="G"/>
    <s v=""/>
    <s v="G"/>
    <s v="ANDI STAR"/>
    <s v="SALATIGA"/>
    <s v="ANDI STAR-SALATIGA"/>
    <s v="NOT-IM44"/>
    <s v="NOTEBOOK GLITTER JT 7050-2"/>
    <m/>
  </r>
  <r>
    <n v="2091"/>
    <x v="221"/>
    <n v="236"/>
    <s v=""/>
    <s v=""/>
    <s v=""/>
    <m/>
    <m/>
    <m/>
    <m/>
    <s v="NOT-IM24"/>
    <s v="NOTEBOOK GLITTER JT 7050-18"/>
    <m/>
    <m/>
    <s v="ADA"/>
    <n v="0.5"/>
    <s v="LSN"/>
    <n v="512"/>
    <s v="PCS"/>
    <n v="90"/>
    <n v="90000"/>
    <m/>
    <m/>
    <s v=""/>
    <m/>
    <m/>
    <n v="12"/>
    <n v="6"/>
    <s v="PCS"/>
    <n v="7500"/>
    <n v="45000"/>
    <d v="2024-08-27T00:00:00"/>
    <m/>
    <d v="2024-08-30T00:00:00"/>
    <s v="G"/>
    <s v=""/>
    <s v="G"/>
    <s v="ANDI STAR"/>
    <s v="SALATIGA"/>
    <s v="ANDI STAR-SALATIGA"/>
    <s v="NOT-IM24"/>
    <s v="NOTEBOOK GLITTER JT 7050-18"/>
    <m/>
  </r>
  <r>
    <n v="2628"/>
    <x v="222"/>
    <n v="236"/>
    <s v=""/>
    <s v=""/>
    <s v=""/>
    <m/>
    <m/>
    <m/>
    <m/>
    <s v="POS-TF14"/>
    <s v="STICK NOTE TF 654-8C-M"/>
    <m/>
    <m/>
    <s v="ADA"/>
    <n v="24"/>
    <s v="PCS"/>
    <n v="600"/>
    <s v="PCS"/>
    <n v="8.5"/>
    <n v="8500"/>
    <m/>
    <m/>
    <s v=""/>
    <m/>
    <m/>
    <s v=""/>
    <n v="24"/>
    <s v="PCS"/>
    <n v="8500"/>
    <n v="204000"/>
    <d v="2024-08-27T00:00:00"/>
    <m/>
    <d v="2024-08-30T00:00:00"/>
    <s v="G"/>
    <s v=""/>
    <s v="G"/>
    <s v="ANDI STAR"/>
    <s v="SALATIGA"/>
    <s v="ANDI STAR-SALATIGA"/>
    <s v="POS-TF14"/>
    <s v="STICK NOTE TF 654-8C-M"/>
    <m/>
  </r>
  <r>
    <n v="2178"/>
    <x v="223"/>
    <n v="236"/>
    <s v=""/>
    <s v=""/>
    <s v=""/>
    <m/>
    <m/>
    <m/>
    <m/>
    <s v="NOT-NB116"/>
    <s v="NOTEBOOK SPIRAL A5 LB-2529-22"/>
    <m/>
    <m/>
    <s v="ADA"/>
    <n v="2"/>
    <s v="LSN"/>
    <n v="160"/>
    <s v="PCS"/>
    <n v="180"/>
    <n v="180000"/>
    <m/>
    <m/>
    <s v=""/>
    <m/>
    <m/>
    <n v="12"/>
    <n v="24"/>
    <s v="PCS"/>
    <n v="15000"/>
    <n v="360000"/>
    <d v="2024-08-27T00:00:00"/>
    <m/>
    <d v="2024-08-30T00:00:00"/>
    <s v="G"/>
    <s v=""/>
    <s v="G"/>
    <s v="ANDI STAR"/>
    <s v="SALATIGA"/>
    <s v="ANDI STAR-SALATIGA"/>
    <s v="NOT-NB116"/>
    <s v="NOTEBOOK SPIRAL A5 LB-2529-22"/>
    <m/>
  </r>
  <r>
    <n v="2183"/>
    <x v="224"/>
    <n v="236"/>
    <s v=""/>
    <s v=""/>
    <s v=""/>
    <m/>
    <m/>
    <m/>
    <m/>
    <s v="NOT-NB121"/>
    <s v="NOTEBOOK SPIRAL A5 8006"/>
    <m/>
    <m/>
    <s v="ADA"/>
    <n v="2"/>
    <s v="LSN"/>
    <n v="160"/>
    <s v="PCS"/>
    <n v="180"/>
    <n v="180000"/>
    <m/>
    <m/>
    <s v=""/>
    <m/>
    <m/>
    <n v="12"/>
    <n v="24"/>
    <s v="PCS"/>
    <n v="15000"/>
    <n v="360000"/>
    <d v="2024-08-27T00:00:00"/>
    <m/>
    <d v="2024-08-30T00:00:00"/>
    <s v="G"/>
    <s v=""/>
    <s v="G"/>
    <s v="ANDI STAR"/>
    <s v="SALATIGA"/>
    <s v="ANDI STAR-SALATIGA"/>
    <s v="NOT-NB121"/>
    <s v="NOTEBOOK SPIRAL A5 8006"/>
    <m/>
  </r>
  <r>
    <n v="2182"/>
    <x v="225"/>
    <n v="236"/>
    <s v=""/>
    <s v=""/>
    <s v=""/>
    <m/>
    <m/>
    <m/>
    <m/>
    <s v="NOT-NB120"/>
    <s v="NOTEBOOK SPIRAL A5 8001"/>
    <m/>
    <m/>
    <s v="ADA"/>
    <n v="2"/>
    <s v="LSN"/>
    <n v="160"/>
    <s v="PCS"/>
    <n v="180"/>
    <n v="180000"/>
    <m/>
    <m/>
    <s v=""/>
    <m/>
    <m/>
    <n v="12"/>
    <n v="24"/>
    <s v="PCS"/>
    <n v="15000"/>
    <n v="360000"/>
    <d v="2024-08-27T00:00:00"/>
    <m/>
    <d v="2024-08-30T00:00:00"/>
    <s v="G"/>
    <s v=""/>
    <s v="G"/>
    <s v="ANDI STAR"/>
    <s v="SALATIGA"/>
    <s v="ANDI STAR-SALATIGA"/>
    <s v="NOT-NB120"/>
    <s v="NOTEBOOK SPIRAL A5 8001"/>
    <m/>
  </r>
  <r>
    <n v="2184"/>
    <x v="226"/>
    <n v="236"/>
    <s v=""/>
    <s v=""/>
    <s v=""/>
    <m/>
    <m/>
    <m/>
    <m/>
    <s v="NOT-NB122"/>
    <s v="NOTEBOOK SPIRAL A5 8007"/>
    <m/>
    <m/>
    <s v="ADA"/>
    <n v="2"/>
    <s v="LSN"/>
    <n v="160"/>
    <s v="PCS"/>
    <n v="180"/>
    <n v="180000"/>
    <m/>
    <m/>
    <s v=""/>
    <m/>
    <m/>
    <n v="12"/>
    <n v="24"/>
    <s v="PCS"/>
    <n v="15000"/>
    <n v="360000"/>
    <d v="2024-08-27T00:00:00"/>
    <m/>
    <d v="2024-08-30T00:00:00"/>
    <s v="G"/>
    <s v=""/>
    <s v="G"/>
    <s v="ANDI STAR"/>
    <s v="SALATIGA"/>
    <s v="ANDI STAR-SALATIGA"/>
    <s v="NOT-NB122"/>
    <s v="NOTEBOOK SPIRAL A5 8007"/>
    <m/>
  </r>
  <r>
    <n v="2179"/>
    <x v="227"/>
    <n v="236"/>
    <s v=""/>
    <s v=""/>
    <s v=""/>
    <m/>
    <m/>
    <m/>
    <m/>
    <s v="NOT-NB117"/>
    <s v="NOTEBOOK SPIRAL A5 LB-2529-23"/>
    <m/>
    <m/>
    <s v="ADA"/>
    <n v="2"/>
    <s v="LSN"/>
    <n v="160"/>
    <s v="PCS"/>
    <n v="180"/>
    <n v="180000"/>
    <m/>
    <m/>
    <n v="3848000"/>
    <m/>
    <m/>
    <n v="12"/>
    <n v="24"/>
    <s v="PCS"/>
    <n v="15000"/>
    <n v="360000"/>
    <d v="2024-08-27T00:00:00"/>
    <m/>
    <d v="2024-08-30T00:00:00"/>
    <s v="G"/>
    <s v=""/>
    <s v="G"/>
    <s v="ANDI STAR"/>
    <s v="SALATIGA"/>
    <s v="ANDI STAR-SALATIGA"/>
    <s v="NOT-NB117"/>
    <s v="NOTEBOOK SPIRAL A5 LB-2529-23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7T00:00:00"/>
    <m/>
    <d v="2024-08-30T00:00:00"/>
    <s v="G"/>
    <s v=""/>
    <s v="G"/>
    <s v="ANDI STAR"/>
    <s v="SALATIGA"/>
    <s v="ANDI STAR-SALATIGA"/>
    <m/>
    <s v=""/>
    <m/>
  </r>
  <r>
    <n v="2180"/>
    <x v="228"/>
    <n v="253"/>
    <s v=""/>
    <s v="ANDI STAR-SALATIGA"/>
    <n v="253"/>
    <m/>
    <m/>
    <n v="3568"/>
    <m/>
    <s v="NOT-NB118"/>
    <s v="NOTEBOOK SPIRAL A5 LB-2529-24"/>
    <m/>
    <m/>
    <s v="ADA"/>
    <n v="2"/>
    <s v="LSN"/>
    <n v="160"/>
    <s v="PCS"/>
    <n v="180"/>
    <n v="180000"/>
    <m/>
    <m/>
    <s v=""/>
    <m/>
    <m/>
    <n v="12"/>
    <n v="24"/>
    <s v="PCS"/>
    <n v="15000"/>
    <n v="360000"/>
    <d v="2024-08-27T00:00:00"/>
    <m/>
    <d v="2024-08-30T00:00:00"/>
    <s v="G"/>
    <s v=""/>
    <s v="G"/>
    <s v="ANDI STAR"/>
    <s v="SALATIGA"/>
    <s v="ANDI STAR-SALATIGA"/>
    <s v="NOT-NB118"/>
    <s v="NOTEBOOK SPIRAL A5 LB-2529-24"/>
    <m/>
  </r>
  <r>
    <n v="301"/>
    <x v="229"/>
    <n v="253"/>
    <s v=""/>
    <s v=""/>
    <s v=""/>
    <m/>
    <m/>
    <m/>
    <m/>
    <s v="BGA-IM12"/>
    <s v="SKETCH BOOK A4 56184 GIRL"/>
    <m/>
    <m/>
    <s v="ADA"/>
    <n v="6"/>
    <s v="PCS"/>
    <n v="96"/>
    <s v="PCS"/>
    <n v="27.5"/>
    <n v="27500"/>
    <m/>
    <m/>
    <s v=""/>
    <m/>
    <m/>
    <s v=""/>
    <n v="6"/>
    <s v="PCS"/>
    <n v="27500"/>
    <n v="165000"/>
    <d v="2024-08-27T00:00:00"/>
    <m/>
    <d v="2024-08-30T00:00:00"/>
    <s v="G"/>
    <s v=""/>
    <s v="G"/>
    <s v="ANDI STAR"/>
    <s v="SALATIGA"/>
    <s v="ANDI STAR-SALATIGA"/>
    <s v="BGA-IM12"/>
    <s v="SKETCH BOOK A4 56184 GIRL"/>
    <m/>
  </r>
  <r>
    <n v="302"/>
    <x v="230"/>
    <n v="253"/>
    <s v=""/>
    <s v=""/>
    <s v=""/>
    <m/>
    <m/>
    <m/>
    <m/>
    <s v="BGA-IM13"/>
    <s v="SKETCH BOOK A4 56172 PEMANDANGAN"/>
    <m/>
    <m/>
    <s v="ADA"/>
    <n v="6"/>
    <s v="PCS"/>
    <n v="96"/>
    <s v="PCS"/>
    <n v="27.5"/>
    <n v="27500"/>
    <m/>
    <m/>
    <s v=""/>
    <m/>
    <m/>
    <s v=""/>
    <n v="6"/>
    <s v="PCS"/>
    <n v="27500"/>
    <n v="165000"/>
    <d v="2024-08-27T00:00:00"/>
    <m/>
    <d v="2024-08-30T00:00:00"/>
    <s v="G"/>
    <s v=""/>
    <s v="G"/>
    <s v="ANDI STAR"/>
    <s v="SALATIGA"/>
    <s v="ANDI STAR-SALATIGA"/>
    <s v="BGA-IM13"/>
    <s v="SKETCH BOOK A4 56172 PEMANDANGAN"/>
    <m/>
  </r>
  <r>
    <n v="299"/>
    <x v="231"/>
    <n v="253"/>
    <s v=""/>
    <s v=""/>
    <s v=""/>
    <m/>
    <m/>
    <m/>
    <m/>
    <s v="BGA-IM10"/>
    <s v="SKETCH BOOK A4 56183 BERUANG"/>
    <m/>
    <m/>
    <s v="ADA"/>
    <n v="6"/>
    <s v="PCS"/>
    <n v="96"/>
    <s v="PCS"/>
    <n v="27.5"/>
    <n v="27500"/>
    <m/>
    <m/>
    <s v=""/>
    <m/>
    <m/>
    <s v=""/>
    <n v="6"/>
    <s v="PCS"/>
    <n v="27500"/>
    <n v="165000"/>
    <d v="2024-08-27T00:00:00"/>
    <m/>
    <d v="2024-08-30T00:00:00"/>
    <s v="G"/>
    <s v=""/>
    <s v="G"/>
    <s v="ANDI STAR"/>
    <s v="SALATIGA"/>
    <s v="ANDI STAR-SALATIGA"/>
    <s v="BGA-IM10"/>
    <s v="SKETCH BOOK A4 56183 BERUANG"/>
    <m/>
  </r>
  <r>
    <n v="300"/>
    <x v="232"/>
    <n v="253"/>
    <s v=""/>
    <s v=""/>
    <s v=""/>
    <m/>
    <m/>
    <m/>
    <m/>
    <s v="BGA-IM11"/>
    <s v="SKETCH BOOK A4 56181 PANDA"/>
    <m/>
    <m/>
    <s v="ADA"/>
    <n v="6"/>
    <s v="PCS"/>
    <n v="96"/>
    <s v="PCS"/>
    <n v="27.5"/>
    <n v="27500"/>
    <m/>
    <m/>
    <s v=""/>
    <m/>
    <m/>
    <s v=""/>
    <n v="6"/>
    <s v="PCS"/>
    <n v="27500"/>
    <n v="165000"/>
    <d v="2024-08-27T00:00:00"/>
    <m/>
    <d v="2024-08-30T00:00:00"/>
    <s v="G"/>
    <s v=""/>
    <s v="G"/>
    <s v="ANDI STAR"/>
    <s v="SALATIGA"/>
    <s v="ANDI STAR-SALATIGA"/>
    <s v="BGA-IM11"/>
    <s v="SKETCH BOOK A4 56181 PANDA"/>
    <m/>
  </r>
  <r>
    <n v="298"/>
    <x v="233"/>
    <n v="253"/>
    <s v=""/>
    <s v=""/>
    <s v=""/>
    <m/>
    <m/>
    <m/>
    <m/>
    <s v="BGA-IM9"/>
    <s v="SKETCH BOOK A4 56182 GIRL"/>
    <m/>
    <m/>
    <s v="ADA"/>
    <n v="6"/>
    <s v="PCS"/>
    <n v="96"/>
    <s v="PCS"/>
    <n v="27.5"/>
    <n v="27500"/>
    <m/>
    <m/>
    <s v=""/>
    <m/>
    <m/>
    <s v=""/>
    <n v="6"/>
    <s v="PCS"/>
    <n v="27500"/>
    <n v="165000"/>
    <d v="2024-08-27T00:00:00"/>
    <m/>
    <d v="2024-08-30T00:00:00"/>
    <s v="G"/>
    <s v=""/>
    <s v="G"/>
    <s v="ANDI STAR"/>
    <s v="SALATIGA"/>
    <s v="ANDI STAR-SALATIGA"/>
    <s v="BGA-IM9"/>
    <s v="SKETCH BOOK A4 56182 GIRL"/>
    <m/>
  </r>
  <r>
    <n v="303"/>
    <x v="234"/>
    <n v="253"/>
    <s v=""/>
    <s v=""/>
    <s v=""/>
    <m/>
    <m/>
    <m/>
    <m/>
    <s v="BGA-IM8"/>
    <s v="SKETCH BOOK 8K HMX-56199 BURUNG"/>
    <m/>
    <m/>
    <s v="ADA"/>
    <n v="6"/>
    <s v="PCS"/>
    <n v="68"/>
    <s v="PCS"/>
    <n v="30"/>
    <n v="30000"/>
    <m/>
    <m/>
    <s v=""/>
    <m/>
    <m/>
    <s v=""/>
    <n v="6"/>
    <s v="PCS"/>
    <n v="30000"/>
    <n v="180000"/>
    <d v="2024-08-27T00:00:00"/>
    <m/>
    <d v="2024-08-30T00:00:00"/>
    <s v="G"/>
    <s v=""/>
    <s v="G"/>
    <s v="ANDI STAR"/>
    <s v="SALATIGA"/>
    <s v="ANDI STAR-SALATIGA"/>
    <s v="BGA-IM8"/>
    <s v="SKETCH BOOK 8K HMX-56199 BURUNG"/>
    <m/>
  </r>
  <r>
    <n v="293"/>
    <x v="235"/>
    <n v="253"/>
    <s v=""/>
    <s v=""/>
    <s v=""/>
    <m/>
    <m/>
    <m/>
    <m/>
    <s v="BGA-NB3"/>
    <s v="SKETCH BOOK 8K HMX-45002 TOWN (45LBR)"/>
    <m/>
    <m/>
    <s v="ADA"/>
    <n v="6"/>
    <s v="PCS"/>
    <n v="68"/>
    <s v="PCS"/>
    <n v="30"/>
    <n v="30000"/>
    <m/>
    <m/>
    <s v=""/>
    <m/>
    <m/>
    <s v=""/>
    <n v="6"/>
    <s v="PCS"/>
    <n v="30000"/>
    <n v="180000"/>
    <d v="2024-08-27T00:00:00"/>
    <m/>
    <d v="2024-08-30T00:00:00"/>
    <s v="G"/>
    <s v=""/>
    <s v="G"/>
    <s v="ANDI STAR"/>
    <s v="SALATIGA"/>
    <s v="ANDI STAR-SALATIGA"/>
    <s v="BGA-NB3"/>
    <s v="SKETCH BOOK 8K HMX-45002 TOWN (45LBR)"/>
    <m/>
  </r>
  <r>
    <n v="2862"/>
    <x v="236"/>
    <n v="253"/>
    <s v=""/>
    <s v=""/>
    <s v=""/>
    <m/>
    <m/>
    <m/>
    <m/>
    <s v="TAS-IM39"/>
    <s v="TAS GB-S WARNA-WARNI"/>
    <m/>
    <m/>
    <s v="ADA"/>
    <n v="12"/>
    <s v="LSN"/>
    <n v="60"/>
    <s v="LSN"/>
    <n v="60"/>
    <n v="60000"/>
    <m/>
    <m/>
    <s v=""/>
    <m/>
    <m/>
    <s v=""/>
    <n v="12"/>
    <s v="LSN"/>
    <n v="60000"/>
    <n v="720000"/>
    <d v="2024-08-27T00:00:00"/>
    <m/>
    <d v="2024-08-30T00:00:00"/>
    <s v="G"/>
    <s v=""/>
    <s v="G"/>
    <s v="ANDI STAR"/>
    <s v="SALATIGA"/>
    <s v="ANDI STAR-SALATIGA"/>
    <s v="TAS-IM39"/>
    <s v="TAS GB-S WARNA-WARNI"/>
    <m/>
  </r>
  <r>
    <n v="2864"/>
    <x v="237"/>
    <n v="253"/>
    <s v=""/>
    <s v=""/>
    <s v=""/>
    <m/>
    <m/>
    <m/>
    <m/>
    <s v="TAS-IM36"/>
    <s v="TAS GB-M WARNA-WARNI"/>
    <m/>
    <m/>
    <s v="ADA"/>
    <n v="11"/>
    <s v="LSN"/>
    <n v="40"/>
    <s v="LSN"/>
    <n v="100"/>
    <n v="100000"/>
    <m/>
    <m/>
    <s v=""/>
    <m/>
    <m/>
    <s v=""/>
    <n v="11"/>
    <s v="LSN"/>
    <n v="100000"/>
    <n v="1100000"/>
    <d v="2024-08-27T00:00:00"/>
    <m/>
    <d v="2024-08-30T00:00:00"/>
    <s v="G"/>
    <s v=""/>
    <s v="G"/>
    <s v="ANDI STAR"/>
    <s v="SALATIGA"/>
    <s v="ANDI STAR-SALATIGA"/>
    <s v="TAS-IM36"/>
    <s v="TAS GB-M WARNA-WARNI"/>
    <m/>
  </r>
  <r>
    <n v="2865"/>
    <x v="238"/>
    <n v="253"/>
    <s v=""/>
    <s v=""/>
    <s v=""/>
    <m/>
    <m/>
    <m/>
    <m/>
    <s v="TAS-IM35"/>
    <s v="TAS GB-L WARNA-WARNI"/>
    <m/>
    <m/>
    <s v="ADA"/>
    <n v="13"/>
    <s v="LSN"/>
    <n v="30"/>
    <s v="LSN"/>
    <n v="120"/>
    <n v="120000"/>
    <m/>
    <m/>
    <s v=""/>
    <m/>
    <m/>
    <s v=""/>
    <n v="13"/>
    <s v="LSN"/>
    <n v="120000"/>
    <n v="1560000"/>
    <d v="2024-08-27T00:00:00"/>
    <m/>
    <d v="2024-08-30T00:00:00"/>
    <s v="G"/>
    <s v=""/>
    <s v="G"/>
    <s v="ANDI STAR"/>
    <s v="SALATIGA"/>
    <s v="ANDI STAR-SALATIGA"/>
    <s v="TAS-IM35"/>
    <s v="TAS GB-L WARNA-WARNI"/>
    <m/>
  </r>
  <r>
    <n v="3184"/>
    <x v="239"/>
    <n v="253"/>
    <s v=""/>
    <s v=""/>
    <s v=""/>
    <m/>
    <m/>
    <m/>
    <m/>
    <s v="TAS-IM413"/>
    <s v="TAS TALI GG-M TANGGUNG 1731 TIMBUL GILAP"/>
    <m/>
    <m/>
    <s v="ADA"/>
    <n v="1"/>
    <s v="LSN"/>
    <n v="40"/>
    <s v="LSN"/>
    <n v="110"/>
    <n v="110000"/>
    <m/>
    <m/>
    <s v=""/>
    <m/>
    <m/>
    <s v=""/>
    <n v="1"/>
    <s v="LSN"/>
    <n v="110000"/>
    <n v="110000"/>
    <d v="2024-08-27T00:00:00"/>
    <m/>
    <d v="2024-08-30T00:00:00"/>
    <s v="G"/>
    <s v=""/>
    <s v="G"/>
    <s v="ANDI STAR"/>
    <s v="SALATIGA"/>
    <s v="ANDI STAR-SALATIGA"/>
    <s v="TAS-IM413"/>
    <s v="TAS TALI GG-M TANGGUNG 1731 TIMBUL GILAP"/>
    <m/>
  </r>
  <r>
    <n v="3183"/>
    <x v="240"/>
    <n v="253"/>
    <s v=""/>
    <s v=""/>
    <s v=""/>
    <m/>
    <m/>
    <m/>
    <m/>
    <s v="TAS-IM412"/>
    <s v="TAS TALI GG-M TANGGUNG 2915 TIMBUL GILAP"/>
    <m/>
    <m/>
    <s v="ADA"/>
    <n v="1"/>
    <s v="LSN"/>
    <n v="40"/>
    <s v="LSN"/>
    <n v="110"/>
    <n v="110000"/>
    <m/>
    <m/>
    <s v=""/>
    <m/>
    <m/>
    <s v=""/>
    <n v="1"/>
    <s v="LSN"/>
    <n v="110000"/>
    <n v="110000"/>
    <d v="2024-08-27T00:00:00"/>
    <m/>
    <d v="2024-08-30T00:00:00"/>
    <s v="G"/>
    <s v=""/>
    <s v="G"/>
    <s v="ANDI STAR"/>
    <s v="SALATIGA"/>
    <s v="ANDI STAR-SALATIGA"/>
    <s v="TAS-IM412"/>
    <s v="TAS TALI GG-M TANGGUNG 2915 TIMBUL GILAP"/>
    <m/>
  </r>
  <r>
    <n v="3184"/>
    <x v="241"/>
    <n v="253"/>
    <s v=""/>
    <s v=""/>
    <s v=""/>
    <m/>
    <m/>
    <m/>
    <m/>
    <s v="TAS-IM413"/>
    <s v="TAS TALI GG-M TANGGUNG 1731 TIMBUL GILAP"/>
    <m/>
    <m/>
    <s v="ADA"/>
    <n v="1"/>
    <s v="LSN"/>
    <n v="40"/>
    <s v="LSN"/>
    <n v="110"/>
    <n v="110000"/>
    <m/>
    <m/>
    <s v=""/>
    <m/>
    <m/>
    <s v=""/>
    <n v="1"/>
    <s v="LSN"/>
    <n v="110000"/>
    <n v="110000"/>
    <d v="2024-08-27T00:00:00"/>
    <m/>
    <d v="2024-08-30T00:00:00"/>
    <s v="G"/>
    <s v=""/>
    <s v="G"/>
    <s v="ANDI STAR"/>
    <s v="SALATIGA"/>
    <s v="ANDI STAR-SALATIGA"/>
    <s v="TAS-IM413"/>
    <s v="TAS TALI GG-M TANGGUNG 1731 TIMBUL GILAP"/>
    <m/>
  </r>
  <r>
    <n v="3189"/>
    <x v="242"/>
    <n v="253"/>
    <s v=""/>
    <s v=""/>
    <s v=""/>
    <m/>
    <m/>
    <m/>
    <m/>
    <s v="TAS-IM418"/>
    <s v="TAS TALI GG-M TANGGUNG 1891 GILAP"/>
    <m/>
    <m/>
    <s v="ADA"/>
    <n v="1"/>
    <s v="LSN"/>
    <n v="40"/>
    <s v="LSN"/>
    <n v="100"/>
    <n v="100000"/>
    <m/>
    <m/>
    <s v=""/>
    <m/>
    <m/>
    <s v=""/>
    <n v="1"/>
    <s v="LSN"/>
    <n v="100000"/>
    <n v="100000"/>
    <d v="2024-08-27T00:00:00"/>
    <m/>
    <d v="2024-08-30T00:00:00"/>
    <s v="G"/>
    <s v=""/>
    <s v="G"/>
    <s v="ANDI STAR"/>
    <s v="SALATIGA"/>
    <s v="ANDI STAR-SALATIGA"/>
    <s v="TAS-IM418"/>
    <s v="TAS TALI GG-M TANGGUNG 1891 GILAP"/>
    <m/>
  </r>
  <r>
    <n v="3189"/>
    <x v="243"/>
    <n v="253"/>
    <s v=""/>
    <s v=""/>
    <s v=""/>
    <m/>
    <m/>
    <m/>
    <m/>
    <s v="TAS-IM418"/>
    <s v="TAS TALI GG-M TANGGUNG 1891 GILAP"/>
    <m/>
    <m/>
    <s v="ADA"/>
    <n v="1"/>
    <s v="LSN"/>
    <n v="40"/>
    <s v="LSN"/>
    <n v="100"/>
    <n v="100000"/>
    <m/>
    <m/>
    <n v="5455000"/>
    <m/>
    <m/>
    <s v=""/>
    <n v="1"/>
    <s v="LSN"/>
    <n v="100000"/>
    <n v="100000"/>
    <d v="2024-08-27T00:00:00"/>
    <m/>
    <d v="2024-08-30T00:00:00"/>
    <s v="G"/>
    <s v=""/>
    <s v="G"/>
    <s v="ANDI STAR"/>
    <s v="SALATIGA"/>
    <s v="ANDI STAR-SALATIGA"/>
    <s v="TAS-IM418"/>
    <s v="TAS TALI GG-M TANGGUNG 1891 GILAP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7T00:00:00"/>
    <m/>
    <d v="2024-08-30T00:00:00"/>
    <s v="G"/>
    <s v=""/>
    <s v="G"/>
    <s v="ANDI STAR"/>
    <s v="SALATIGA"/>
    <s v="ANDI STAR-SALATIGA"/>
    <m/>
    <s v=""/>
    <m/>
  </r>
  <r>
    <n v="3173"/>
    <x v="244"/>
    <n v="270"/>
    <s v=""/>
    <s v="ANDI STAR-SALATIGA"/>
    <n v="270"/>
    <m/>
    <m/>
    <n v="3569"/>
    <m/>
    <s v="TAS-IM402"/>
    <s v="TAS TALI GG-M TANGGUNG 1707 GLITER"/>
    <m/>
    <m/>
    <s v="ADA"/>
    <n v="1"/>
    <s v="LSN"/>
    <n v="40"/>
    <s v="LSN"/>
    <n v="105"/>
    <n v="105000"/>
    <m/>
    <m/>
    <s v=""/>
    <m/>
    <m/>
    <s v=""/>
    <n v="1"/>
    <s v="LSN"/>
    <n v="105000"/>
    <n v="105000"/>
    <d v="2024-08-27T00:00:00"/>
    <m/>
    <d v="2024-08-30T00:00:00"/>
    <s v="G"/>
    <s v=""/>
    <s v="G"/>
    <s v="ANDI STAR"/>
    <s v="SALATIGA"/>
    <s v="ANDI STAR-SALATIGA"/>
    <s v="TAS-IM402"/>
    <s v="TAS TALI GG-M TANGGUNG 1707 GLITER"/>
    <m/>
  </r>
  <r>
    <n v="3187"/>
    <x v="245"/>
    <n v="270"/>
    <s v=""/>
    <s v=""/>
    <s v=""/>
    <m/>
    <m/>
    <m/>
    <m/>
    <s v="TAS-IM416"/>
    <s v="TAS TALI GG-M TANGGUNG 2996 GLITER"/>
    <m/>
    <m/>
    <s v="ADA"/>
    <n v="1"/>
    <s v="LSN"/>
    <n v="40"/>
    <s v="LSN"/>
    <n v="105"/>
    <n v="105000"/>
    <m/>
    <m/>
    <s v=""/>
    <m/>
    <m/>
    <s v=""/>
    <n v="1"/>
    <s v="LSN"/>
    <n v="105000"/>
    <n v="105000"/>
    <d v="2024-08-27T00:00:00"/>
    <m/>
    <d v="2024-08-30T00:00:00"/>
    <s v="G"/>
    <s v=""/>
    <s v="G"/>
    <s v="ANDI STAR"/>
    <s v="SALATIGA"/>
    <s v="ANDI STAR-SALATIGA"/>
    <s v="TAS-IM416"/>
    <s v="TAS TALI GG-M TANGGUNG 2996 GLITER"/>
    <m/>
  </r>
  <r>
    <n v="712"/>
    <x v="246"/>
    <n v="270"/>
    <s v=""/>
    <s v=""/>
    <s v=""/>
    <m/>
    <m/>
    <m/>
    <m/>
    <s v="BOL-TZ363"/>
    <s v="BP TIZO KLIK TG 3300"/>
    <m/>
    <m/>
    <s v="ADA"/>
    <n v="3"/>
    <s v="LSN"/>
    <n v="144"/>
    <s v="LSN"/>
    <n v="27.5"/>
    <n v="27500"/>
    <m/>
    <m/>
    <s v=""/>
    <m/>
    <m/>
    <s v=""/>
    <n v="3"/>
    <s v="LSN"/>
    <n v="27500"/>
    <n v="82500"/>
    <d v="2024-08-27T00:00:00"/>
    <m/>
    <d v="2024-08-30T00:00:00"/>
    <s v="G"/>
    <s v=""/>
    <s v="G"/>
    <s v="ANDI STAR"/>
    <s v="SALATIGA"/>
    <s v="ANDI STAR-SALATIGA"/>
    <s v="BOL-TZ363"/>
    <s v="BP TIZO KLIK TG 3300"/>
    <m/>
  </r>
  <r>
    <n v="468"/>
    <x v="247"/>
    <n v="270"/>
    <s v=""/>
    <s v=""/>
    <s v=""/>
    <m/>
    <m/>
    <m/>
    <m/>
    <s v="BOL-NB111"/>
    <s v="BP 1006 10W KUROMI (36)"/>
    <m/>
    <m/>
    <s v="ADA"/>
    <n v="2"/>
    <s v="BOX"/>
    <n v="32"/>
    <s v="BOX"/>
    <n v="252"/>
    <n v="252000"/>
    <m/>
    <m/>
    <s v=""/>
    <m/>
    <m/>
    <s v=""/>
    <n v="2"/>
    <s v="BOX"/>
    <n v="252000"/>
    <n v="504000"/>
    <d v="2024-08-27T00:00:00"/>
    <m/>
    <d v="2024-08-30T00:00:00"/>
    <s v="G"/>
    <s v=""/>
    <s v="G"/>
    <s v="ANDI STAR"/>
    <s v="SALATIGA"/>
    <s v="ANDI STAR-SALATIGA"/>
    <s v="BOL-NB111"/>
    <s v="BP 1006 10W KUROMI (36)"/>
    <m/>
  </r>
  <r>
    <n v="930"/>
    <x v="248"/>
    <n v="270"/>
    <s v=""/>
    <s v=""/>
    <s v=""/>
    <m/>
    <m/>
    <m/>
    <m/>
    <s v="DIS-NB13"/>
    <s v="DISPENSER TS-0032"/>
    <m/>
    <m/>
    <s v="ADA"/>
    <n v="12"/>
    <s v="PCS"/>
    <n v="24"/>
    <s v="PCS"/>
    <n v="15"/>
    <n v="15000"/>
    <m/>
    <m/>
    <s v=""/>
    <m/>
    <m/>
    <s v=""/>
    <n v="12"/>
    <s v="PCS"/>
    <n v="15000"/>
    <n v="180000"/>
    <d v="2024-08-27T00:00:00"/>
    <m/>
    <d v="2024-08-30T00:00:00"/>
    <s v="G"/>
    <s v=""/>
    <s v="G"/>
    <s v="ANDI STAR"/>
    <s v="SALATIGA"/>
    <s v="ANDI STAR-SALATIGA"/>
    <s v="DIS-NB13"/>
    <s v="DISPENSER TS-0032"/>
    <m/>
  </r>
  <r>
    <n v="932"/>
    <x v="249"/>
    <n v="270"/>
    <s v=""/>
    <s v=""/>
    <s v=""/>
    <m/>
    <m/>
    <m/>
    <m/>
    <s v="DIS-MC15"/>
    <s v="DISPENSER MICROTOP M 800"/>
    <m/>
    <m/>
    <s v="ADA"/>
    <n v="12"/>
    <s v="PCS"/>
    <n v="20"/>
    <s v="PCS"/>
    <n v="16.5"/>
    <n v="16500"/>
    <m/>
    <m/>
    <s v=""/>
    <m/>
    <m/>
    <s v=""/>
    <n v="12"/>
    <s v="PCS"/>
    <n v="16500"/>
    <n v="198000"/>
    <d v="2024-08-27T00:00:00"/>
    <m/>
    <d v="2024-08-30T00:00:00"/>
    <s v="G"/>
    <s v=""/>
    <s v="G"/>
    <s v="ANDI STAR"/>
    <s v="SALATIGA"/>
    <s v="ANDI STAR-SALATIGA"/>
    <s v="DIS-MC15"/>
    <s v="DISPENSER MICROTOP M 800"/>
    <m/>
  </r>
  <r>
    <n v="707"/>
    <x v="250"/>
    <n v="270"/>
    <s v=""/>
    <s v=""/>
    <s v=""/>
    <m/>
    <m/>
    <m/>
    <m/>
    <s v="BOL-TF357"/>
    <s v="BP GEL TF-1191 BODY WR 0.3MM HIGHTECH"/>
    <m/>
    <m/>
    <s v="ADA"/>
    <n v="9"/>
    <s v="LSN"/>
    <n v="96"/>
    <s v="LSN"/>
    <n v="30.5"/>
    <n v="30500"/>
    <m/>
    <m/>
    <s v=""/>
    <m/>
    <m/>
    <s v=""/>
    <n v="9"/>
    <s v="LSN"/>
    <n v="30500"/>
    <n v="274500"/>
    <d v="2024-08-27T00:00:00"/>
    <m/>
    <d v="2024-08-30T00:00:00"/>
    <s v="G"/>
    <s v=""/>
    <s v="G"/>
    <s v="ANDI STAR"/>
    <s v="SALATIGA"/>
    <s v="ANDI STAR-SALATIGA"/>
    <s v="BOL-TF357"/>
    <s v="BP GEL TF-1191 BODY WR 0.3MM HIGHTECH"/>
    <m/>
  </r>
  <r>
    <n v="680"/>
    <x v="251"/>
    <n v="270"/>
    <s v=""/>
    <s v=""/>
    <s v=""/>
    <m/>
    <m/>
    <m/>
    <m/>
    <s v="BOL-TF330"/>
    <s v="BP TF-3115 HIGHTECH KNOCK"/>
    <m/>
    <m/>
    <s v="ADA"/>
    <n v="2"/>
    <s v="LSN"/>
    <n v="144"/>
    <s v="LSN"/>
    <n v="35"/>
    <n v="35000"/>
    <m/>
    <m/>
    <s v=""/>
    <m/>
    <m/>
    <s v=""/>
    <n v="2"/>
    <s v="LSN"/>
    <n v="35000"/>
    <n v="70000"/>
    <d v="2024-08-27T00:00:00"/>
    <m/>
    <d v="2024-08-30T00:00:00"/>
    <s v="G"/>
    <s v=""/>
    <s v="G"/>
    <s v="ANDI STAR"/>
    <s v="SALATIGA"/>
    <s v="ANDI STAR-SALATIGA"/>
    <s v="BOL-TF330"/>
    <s v="BP TF-3115 HIGHTECH KNOCK"/>
    <m/>
  </r>
  <r>
    <n v="2030"/>
    <x v="252"/>
    <n v="270"/>
    <s v=""/>
    <s v=""/>
    <s v=""/>
    <m/>
    <m/>
    <m/>
    <m/>
    <s v="MEC-TZ3"/>
    <s v="MECHPEN TIZO G 09301 (24PCS)"/>
    <m/>
    <m/>
    <s v="ADA"/>
    <n v="1"/>
    <s v="PAK"/>
    <n v="72"/>
    <s v="PAK/BOX"/>
    <n v="31"/>
    <n v="31000"/>
    <m/>
    <m/>
    <s v=""/>
    <m/>
    <m/>
    <n v="1"/>
    <n v="1"/>
    <s v="PAK/BOX"/>
    <n v="31000"/>
    <n v="31000"/>
    <d v="2024-08-27T00:00:00"/>
    <m/>
    <d v="2024-08-30T00:00:00"/>
    <s v="G"/>
    <s v=""/>
    <s v="G"/>
    <s v="ANDI STAR"/>
    <s v="SALATIGA"/>
    <s v="ANDI STAR-SALATIGA"/>
    <s v="MEC-TZ3"/>
    <s v="MECHPEN TIZO G 09301 (24PCS)"/>
    <m/>
  </r>
  <r>
    <n v="2056"/>
    <x v="253"/>
    <n v="270"/>
    <s v=""/>
    <s v=""/>
    <s v=""/>
    <m/>
    <m/>
    <m/>
    <m/>
    <s v="MEC-TZ21"/>
    <s v="MECHPEN TIZO G 09309 24PCS"/>
    <m/>
    <m/>
    <s v="ADA"/>
    <n v="1"/>
    <s v="PAK"/>
    <n v="72"/>
    <s v="PAK/BOX"/>
    <n v="31"/>
    <n v="31000"/>
    <m/>
    <m/>
    <s v=""/>
    <m/>
    <m/>
    <n v="1"/>
    <n v="1"/>
    <s v="PAK/BOX"/>
    <n v="31000"/>
    <n v="31000"/>
    <d v="2024-08-27T00:00:00"/>
    <m/>
    <d v="2024-08-30T00:00:00"/>
    <s v="G"/>
    <s v=""/>
    <s v="G"/>
    <s v="ANDI STAR"/>
    <s v="SALATIGA"/>
    <s v="ANDI STAR-SALATIGA"/>
    <s v="MEC-TZ21"/>
    <s v="MECHPEN TIZO G 09309 24PCS"/>
    <m/>
  </r>
  <r>
    <n v="2051"/>
    <x v="254"/>
    <n v="270"/>
    <s v=""/>
    <s v=""/>
    <s v=""/>
    <m/>
    <m/>
    <m/>
    <m/>
    <s v="MEC-TZ25"/>
    <s v="MECHPEN TIZO G 09312 (24PCS)"/>
    <m/>
    <m/>
    <s v="ADA"/>
    <n v="1"/>
    <s v="PAK"/>
    <n v="72"/>
    <s v="PAK/BOX"/>
    <n v="31"/>
    <n v="31000"/>
    <m/>
    <m/>
    <s v=""/>
    <m/>
    <m/>
    <n v="1"/>
    <n v="1"/>
    <s v="PAK/BOX"/>
    <n v="31000"/>
    <n v="31000"/>
    <d v="2024-08-27T00:00:00"/>
    <m/>
    <d v="2024-08-30T00:00:00"/>
    <s v="G"/>
    <s v=""/>
    <s v="G"/>
    <s v="ANDI STAR"/>
    <s v="SALATIGA"/>
    <s v="ANDI STAR-SALATIGA"/>
    <s v="MEC-TZ25"/>
    <s v="MECHPEN TIZO G 09312 (24PCS)"/>
    <m/>
  </r>
  <r>
    <n v="2057"/>
    <x v="255"/>
    <n v="270"/>
    <s v=""/>
    <s v=""/>
    <s v=""/>
    <m/>
    <m/>
    <m/>
    <m/>
    <s v="MEC-TZ22"/>
    <s v="MECHPEN TIZO G 09310 24PCS"/>
    <m/>
    <m/>
    <s v="ADA"/>
    <n v="1"/>
    <s v="PAK"/>
    <n v="72"/>
    <s v="PAK/BOX"/>
    <n v="31"/>
    <n v="31000"/>
    <m/>
    <m/>
    <s v=""/>
    <m/>
    <m/>
    <n v="1"/>
    <n v="1"/>
    <s v="PAK/BOX"/>
    <n v="31000"/>
    <n v="31000"/>
    <d v="2024-08-27T00:00:00"/>
    <m/>
    <d v="2024-08-30T00:00:00"/>
    <s v="G"/>
    <s v=""/>
    <s v="G"/>
    <s v="ANDI STAR"/>
    <s v="SALATIGA"/>
    <s v="ANDI STAR-SALATIGA"/>
    <s v="MEC-TZ22"/>
    <s v="MECHPEN TIZO G 09310 24PCS"/>
    <m/>
  </r>
  <r>
    <n v="2048"/>
    <x v="256"/>
    <n v="270"/>
    <s v=""/>
    <s v=""/>
    <s v=""/>
    <m/>
    <m/>
    <m/>
    <m/>
    <s v="MEC-TZ19"/>
    <s v="MECHPEN TIZO G 09305 24PCS"/>
    <m/>
    <m/>
    <s v="ADA"/>
    <n v="1"/>
    <s v="PAK"/>
    <n v="72"/>
    <s v="PAK/BOX"/>
    <n v="31"/>
    <n v="31000"/>
    <m/>
    <m/>
    <s v=""/>
    <m/>
    <m/>
    <n v="1"/>
    <n v="1"/>
    <s v="PAK/BOX"/>
    <n v="31000"/>
    <n v="31000"/>
    <d v="2024-08-27T00:00:00"/>
    <m/>
    <d v="2024-08-30T00:00:00"/>
    <s v="G"/>
    <s v=""/>
    <s v="G"/>
    <s v="ANDI STAR"/>
    <s v="SALATIGA"/>
    <s v="ANDI STAR-SALATIGA"/>
    <s v="MEC-TZ19"/>
    <s v="MECHPEN TIZO G 09305 24PCS"/>
    <m/>
  </r>
  <r>
    <n v="2047"/>
    <x v="257"/>
    <n v="270"/>
    <s v=""/>
    <s v=""/>
    <s v=""/>
    <m/>
    <m/>
    <m/>
    <m/>
    <s v="MEC-TZ18"/>
    <s v="MECHPEN TIZO G 09302 24PCS"/>
    <m/>
    <m/>
    <s v="ADA"/>
    <n v="1"/>
    <s v="PAK"/>
    <n v="72"/>
    <s v="PAK/BOX"/>
    <n v="31"/>
    <n v="31000"/>
    <m/>
    <m/>
    <s v=""/>
    <m/>
    <m/>
    <n v="1"/>
    <n v="1"/>
    <s v="PAK/BOX"/>
    <n v="31000"/>
    <n v="31000"/>
    <d v="2024-08-27T00:00:00"/>
    <m/>
    <d v="2024-08-30T00:00:00"/>
    <s v="G"/>
    <s v=""/>
    <s v="G"/>
    <s v="ANDI STAR"/>
    <s v="SALATIGA"/>
    <s v="ANDI STAR-SALATIGA"/>
    <s v="MEC-TZ18"/>
    <s v="MECHPEN TIZO G 09302 24PCS"/>
    <m/>
  </r>
  <r>
    <n v="693"/>
    <x v="258"/>
    <n v="270"/>
    <s v=""/>
    <s v=""/>
    <s v=""/>
    <m/>
    <m/>
    <m/>
    <m/>
    <s v="BOL-TF343"/>
    <s v="BP TF-2037 6W"/>
    <m/>
    <m/>
    <s v="ADA"/>
    <n v="3"/>
    <s v="LSN"/>
    <n v="60"/>
    <s v="LSN"/>
    <n v="48.5"/>
    <n v="48500"/>
    <m/>
    <m/>
    <s v=""/>
    <m/>
    <m/>
    <s v=""/>
    <n v="3"/>
    <s v="LSN"/>
    <n v="48500"/>
    <n v="145500"/>
    <d v="2024-08-27T00:00:00"/>
    <m/>
    <d v="2024-08-30T00:00:00"/>
    <s v="G"/>
    <s v=""/>
    <s v="G"/>
    <s v="ANDI STAR"/>
    <s v="SALATIGA"/>
    <s v="ANDI STAR-SALATIGA"/>
    <s v="BOL-TF343"/>
    <s v="BP TF-2037 6W"/>
    <m/>
  </r>
  <r>
    <n v="2751"/>
    <x v="259"/>
    <n v="270"/>
    <s v=""/>
    <s v=""/>
    <s v=""/>
    <m/>
    <m/>
    <m/>
    <m/>
    <s v="STB-TF13"/>
    <s v="STABILLO TF-1145 LIVE COLOUR PASTEL"/>
    <m/>
    <m/>
    <s v="ADA"/>
    <n v="3"/>
    <s v="LSN"/>
    <n v="60"/>
    <s v="LSN"/>
    <n v="25"/>
    <n v="25000"/>
    <m/>
    <m/>
    <n v="1925500"/>
    <m/>
    <m/>
    <s v=""/>
    <n v="3"/>
    <s v="LSN"/>
    <n v="25000"/>
    <n v="75000"/>
    <d v="2024-08-27T00:00:00"/>
    <m/>
    <d v="2024-08-30T00:00:00"/>
    <s v="G"/>
    <s v=""/>
    <s v="G"/>
    <s v="ANDI STAR"/>
    <s v="SALATIGA"/>
    <s v="ANDI STAR-SALATIGA"/>
    <s v="STB-TF13"/>
    <s v="STABILLO TF-1145 LIVE COLOUR PASTEL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7T00:00:00"/>
    <m/>
    <d v="2024-08-30T00:00:00"/>
    <s v="G"/>
    <s v=""/>
    <s v="G"/>
    <s v="ANDI STAR"/>
    <s v="SALATIGA"/>
    <s v="ANDI STAR-SALATIGA"/>
    <m/>
    <s v=""/>
    <m/>
  </r>
  <r>
    <n v="746"/>
    <x v="260"/>
    <n v="287"/>
    <s v=""/>
    <s v="ANDI STAR-SALATIGA"/>
    <n v="287"/>
    <m/>
    <m/>
    <n v="3571"/>
    <m/>
    <s v="BOL-KO398"/>
    <s v="BP GEL KOALA GP-168-A MERAH"/>
    <m/>
    <m/>
    <s v="ADA"/>
    <n v="1"/>
    <s v="LSN"/>
    <n v="144"/>
    <s v="LSN"/>
    <n v="25"/>
    <n v="25000"/>
    <m/>
    <m/>
    <s v=""/>
    <m/>
    <m/>
    <s v=""/>
    <n v="1"/>
    <s v="LSN"/>
    <n v="25000"/>
    <n v="25000"/>
    <d v="2024-08-27T00:00:00"/>
    <m/>
    <d v="2024-08-30T00:00:00"/>
    <s v="G"/>
    <s v=""/>
    <s v="G"/>
    <s v="ANDI STAR"/>
    <s v="SALATIGA"/>
    <s v="ANDI STAR-SALATIGA"/>
    <s v="BOL-KO398"/>
    <s v="BP GEL KOALA GP-168-A MERAH"/>
    <m/>
  </r>
  <r>
    <n v="747"/>
    <x v="261"/>
    <n v="287"/>
    <s v=""/>
    <s v=""/>
    <s v=""/>
    <m/>
    <m/>
    <m/>
    <m/>
    <s v="BOL-KO399"/>
    <s v="BP GEL KOALA GP-168-B BR"/>
    <m/>
    <m/>
    <s v="ADA"/>
    <n v="1"/>
    <s v="LSN"/>
    <n v="144"/>
    <s v="LSN"/>
    <n v="25"/>
    <n v="25000"/>
    <m/>
    <m/>
    <s v=""/>
    <m/>
    <m/>
    <s v=""/>
    <n v="1"/>
    <s v="LSN"/>
    <n v="25000"/>
    <n v="25000"/>
    <d v="2024-08-27T00:00:00"/>
    <m/>
    <d v="2024-08-30T00:00:00"/>
    <s v="G"/>
    <s v=""/>
    <s v="G"/>
    <s v="ANDI STAR"/>
    <s v="SALATIGA"/>
    <s v="ANDI STAR-SALATIGA"/>
    <s v="BOL-KO399"/>
    <s v="BP GEL KOALA GP-168-B BR"/>
    <m/>
  </r>
  <r>
    <n v="748"/>
    <x v="262"/>
    <n v="287"/>
    <s v=""/>
    <s v=""/>
    <s v=""/>
    <m/>
    <m/>
    <m/>
    <m/>
    <s v="BOL-KO400"/>
    <s v="BP GEL KOALA GP-168-C HJ"/>
    <m/>
    <m/>
    <s v="ADA"/>
    <n v="1"/>
    <s v="LSN"/>
    <n v="144"/>
    <s v="LSN"/>
    <n v="25"/>
    <n v="25000"/>
    <m/>
    <m/>
    <s v=""/>
    <m/>
    <m/>
    <s v=""/>
    <n v="1"/>
    <s v="LSN"/>
    <n v="25000"/>
    <n v="25000"/>
    <d v="2024-08-27T00:00:00"/>
    <m/>
    <d v="2024-08-30T00:00:00"/>
    <s v="G"/>
    <s v=""/>
    <s v="G"/>
    <s v="ANDI STAR"/>
    <s v="SALATIGA"/>
    <s v="ANDI STAR-SALATIGA"/>
    <s v="BOL-KO400"/>
    <s v="BP GEL KOALA GP-168-C HJ"/>
    <m/>
  </r>
  <r>
    <n v="749"/>
    <x v="263"/>
    <n v="287"/>
    <s v=""/>
    <s v=""/>
    <s v=""/>
    <m/>
    <m/>
    <m/>
    <m/>
    <s v="BOL-KO401"/>
    <s v="BP GEL KOALA GP-168-D VL"/>
    <m/>
    <m/>
    <s v="ADA"/>
    <n v="1"/>
    <s v="LSN"/>
    <n v="144"/>
    <s v="LSN"/>
    <n v="25"/>
    <n v="25000"/>
    <m/>
    <m/>
    <s v=""/>
    <m/>
    <m/>
    <s v=""/>
    <n v="1"/>
    <s v="LSN"/>
    <n v="25000"/>
    <n v="25000"/>
    <d v="2024-08-27T00:00:00"/>
    <m/>
    <d v="2024-08-30T00:00:00"/>
    <s v="G"/>
    <s v=""/>
    <s v="G"/>
    <s v="ANDI STAR"/>
    <s v="SALATIGA"/>
    <s v="ANDI STAR-SALATIGA"/>
    <s v="BOL-KO401"/>
    <s v="BP GEL KOALA GP-168-D VL"/>
    <m/>
  </r>
  <r>
    <n v="750"/>
    <x v="264"/>
    <n v="287"/>
    <s v=""/>
    <s v=""/>
    <s v=""/>
    <m/>
    <m/>
    <m/>
    <m/>
    <s v="BOL-KO402"/>
    <s v="BP GEL KOALA GP-168-E OR"/>
    <m/>
    <m/>
    <s v="ADA"/>
    <n v="1"/>
    <s v="LSN"/>
    <n v="144"/>
    <s v="LSN"/>
    <n v="25"/>
    <n v="25000"/>
    <m/>
    <m/>
    <s v=""/>
    <m/>
    <m/>
    <s v=""/>
    <n v="1"/>
    <s v="LSN"/>
    <n v="25000"/>
    <n v="25000"/>
    <d v="2024-08-27T00:00:00"/>
    <m/>
    <d v="2024-08-30T00:00:00"/>
    <s v="G"/>
    <s v=""/>
    <s v="G"/>
    <s v="ANDI STAR"/>
    <s v="SALATIGA"/>
    <s v="ANDI STAR-SALATIGA"/>
    <s v="BOL-KO402"/>
    <s v="BP GEL KOALA GP-168-E OR"/>
    <m/>
  </r>
  <r>
    <n v="751"/>
    <x v="265"/>
    <n v="287"/>
    <s v=""/>
    <s v=""/>
    <s v=""/>
    <m/>
    <m/>
    <m/>
    <m/>
    <s v="BOL-KO403"/>
    <s v="BP GEL KOALA GP-168-F BR TUA"/>
    <m/>
    <m/>
    <s v="ADA"/>
    <n v="1"/>
    <s v="LSN"/>
    <n v="144"/>
    <s v="LSN"/>
    <n v="25"/>
    <n v="25000"/>
    <m/>
    <m/>
    <s v=""/>
    <m/>
    <m/>
    <s v=""/>
    <n v="1"/>
    <s v="LSN"/>
    <n v="25000"/>
    <n v="25000"/>
    <d v="2024-08-27T00:00:00"/>
    <m/>
    <d v="2024-08-30T00:00:00"/>
    <s v="G"/>
    <s v=""/>
    <s v="G"/>
    <s v="ANDI STAR"/>
    <s v="SALATIGA"/>
    <s v="ANDI STAR-SALATIGA"/>
    <s v="BOL-KO403"/>
    <s v="BP GEL KOALA GP-168-F BR TUA"/>
    <m/>
  </r>
  <r>
    <n v="752"/>
    <x v="266"/>
    <n v="287"/>
    <s v=""/>
    <s v=""/>
    <s v=""/>
    <m/>
    <m/>
    <m/>
    <m/>
    <s v="BOL-KO404"/>
    <s v="BP GEL KOALA GP-168-G PK"/>
    <m/>
    <m/>
    <s v="ADA"/>
    <n v="1"/>
    <s v="LSN"/>
    <n v="144"/>
    <s v="LSN"/>
    <n v="25"/>
    <n v="25000"/>
    <m/>
    <m/>
    <s v=""/>
    <m/>
    <m/>
    <s v=""/>
    <n v="1"/>
    <s v="LSN"/>
    <n v="25000"/>
    <n v="25000"/>
    <d v="2024-08-27T00:00:00"/>
    <m/>
    <d v="2024-08-30T00:00:00"/>
    <s v="G"/>
    <s v=""/>
    <s v="G"/>
    <s v="ANDI STAR"/>
    <s v="SALATIGA"/>
    <s v="ANDI STAR-SALATIGA"/>
    <s v="BOL-KO404"/>
    <s v="BP GEL KOALA GP-168-G PK"/>
    <m/>
  </r>
  <r>
    <n v="753"/>
    <x v="267"/>
    <n v="287"/>
    <s v=""/>
    <s v=""/>
    <s v=""/>
    <m/>
    <m/>
    <m/>
    <m/>
    <s v="BOL-KO405"/>
    <s v="BP GEL KOALA GP-168-H HJ MUDA"/>
    <m/>
    <m/>
    <s v="ADA"/>
    <n v="1"/>
    <s v="LSN"/>
    <n v="144"/>
    <s v="LSN"/>
    <n v="25"/>
    <n v="25000"/>
    <m/>
    <m/>
    <s v=""/>
    <m/>
    <m/>
    <s v=""/>
    <n v="1"/>
    <s v="LSN"/>
    <n v="25000"/>
    <n v="25000"/>
    <d v="2024-08-27T00:00:00"/>
    <m/>
    <d v="2024-08-30T00:00:00"/>
    <s v="G"/>
    <s v=""/>
    <s v="G"/>
    <s v="ANDI STAR"/>
    <s v="SALATIGA"/>
    <s v="ANDI STAR-SALATIGA"/>
    <s v="BOL-KO405"/>
    <s v="BP GEL KOALA GP-168-H HJ MUDA"/>
    <m/>
  </r>
  <r>
    <n v="754"/>
    <x v="268"/>
    <n v="287"/>
    <s v=""/>
    <s v=""/>
    <s v=""/>
    <m/>
    <m/>
    <m/>
    <m/>
    <s v="BOL-KO406"/>
    <s v="BP GEL KOALA GP-168-I COKLAT"/>
    <m/>
    <m/>
    <s v="ADA"/>
    <n v="1"/>
    <s v="LSN"/>
    <n v="144"/>
    <s v="LSN"/>
    <n v="25"/>
    <n v="25000"/>
    <m/>
    <m/>
    <s v=""/>
    <m/>
    <m/>
    <s v=""/>
    <n v="1"/>
    <s v="LSN"/>
    <n v="25000"/>
    <n v="25000"/>
    <d v="2024-08-27T00:00:00"/>
    <m/>
    <d v="2024-08-30T00:00:00"/>
    <s v="G"/>
    <s v=""/>
    <s v="G"/>
    <s v="ANDI STAR"/>
    <s v="SALATIGA"/>
    <s v="ANDI STAR-SALATIGA"/>
    <s v="BOL-KO406"/>
    <s v="BP GEL KOALA GP-168-I COKLAT"/>
    <m/>
  </r>
  <r>
    <n v="755"/>
    <x v="269"/>
    <n v="287"/>
    <s v=""/>
    <s v=""/>
    <s v=""/>
    <m/>
    <m/>
    <m/>
    <m/>
    <s v="BOL-KO407"/>
    <s v="BP GEL KOALA GP-168-J KNG"/>
    <m/>
    <m/>
    <s v="ADA"/>
    <n v="1"/>
    <s v="LSN"/>
    <n v="144"/>
    <s v="LSN"/>
    <n v="25"/>
    <n v="25000"/>
    <m/>
    <m/>
    <s v=""/>
    <m/>
    <m/>
    <s v=""/>
    <n v="1"/>
    <s v="LSN"/>
    <n v="25000"/>
    <n v="25000"/>
    <d v="2024-08-27T00:00:00"/>
    <m/>
    <d v="2024-08-30T00:00:00"/>
    <s v="G"/>
    <s v=""/>
    <s v="G"/>
    <s v="ANDI STAR"/>
    <s v="SALATIGA"/>
    <s v="ANDI STAR-SALATIGA"/>
    <s v="BOL-KO407"/>
    <s v="BP GEL KOALA GP-168-J KNG"/>
    <m/>
  </r>
  <r>
    <n v="1092"/>
    <x v="270"/>
    <n v="287"/>
    <s v=""/>
    <s v=""/>
    <s v=""/>
    <m/>
    <m/>
    <m/>
    <m/>
    <s v="GAR-IM152"/>
    <s v="GARISAN SET 20CM 8177 (1 BOX=40 PCS)"/>
    <m/>
    <m/>
    <s v="ADA"/>
    <n v="1"/>
    <s v="BOX (40)"/>
    <n v="640"/>
    <s v="PCS"/>
    <n v="150"/>
    <n v="150000"/>
    <m/>
    <m/>
    <s v=""/>
    <m/>
    <m/>
    <n v="40"/>
    <n v="40"/>
    <s v="PCS"/>
    <n v="3750"/>
    <n v="150000"/>
    <d v="2024-08-27T00:00:00"/>
    <m/>
    <d v="2024-08-30T00:00:00"/>
    <s v="G"/>
    <s v=""/>
    <s v="G"/>
    <s v="ANDI STAR"/>
    <s v="SALATIGA"/>
    <s v="ANDI STAR-SALATIGA"/>
    <s v="GAR-IM152"/>
    <s v="GARISAN SET 20CM 8177 (1 BOX=40 PCS)"/>
    <m/>
  </r>
  <r>
    <n v="1089"/>
    <x v="271"/>
    <n v="287"/>
    <s v=""/>
    <s v=""/>
    <s v=""/>
    <m/>
    <m/>
    <m/>
    <m/>
    <s v="GAR-IM149"/>
    <s v="GARISAN SET 20CM 8182 (1 BOX=40 PCS)"/>
    <m/>
    <m/>
    <s v="ADA"/>
    <n v="1"/>
    <s v="BOX (40)"/>
    <n v="640"/>
    <s v="PCS"/>
    <n v="150"/>
    <n v="150000"/>
    <m/>
    <m/>
    <s v=""/>
    <m/>
    <m/>
    <n v="40"/>
    <n v="40"/>
    <s v="PCS"/>
    <n v="3750"/>
    <n v="150000"/>
    <d v="2024-08-27T00:00:00"/>
    <m/>
    <d v="2024-08-30T00:00:00"/>
    <s v="G"/>
    <s v=""/>
    <s v="G"/>
    <s v="ANDI STAR"/>
    <s v="SALATIGA"/>
    <s v="ANDI STAR-SALATIGA"/>
    <s v="GAR-IM149"/>
    <s v="GARISAN SET 20CM 8182 (1 BOX=40 PCS)"/>
    <m/>
  </r>
  <r>
    <n v="1090"/>
    <x v="272"/>
    <n v="287"/>
    <s v=""/>
    <s v=""/>
    <s v=""/>
    <m/>
    <m/>
    <m/>
    <m/>
    <s v="GAR-IM150"/>
    <s v="GARISAN SET 20CM 8208 (1 BOX=40 PCS)"/>
    <m/>
    <m/>
    <s v="ADA"/>
    <n v="1"/>
    <s v="BOX (40)"/>
    <n v="640"/>
    <s v="PCS"/>
    <n v="150"/>
    <n v="150000"/>
    <m/>
    <m/>
    <s v=""/>
    <m/>
    <m/>
    <n v="40"/>
    <n v="40"/>
    <s v="PCS"/>
    <n v="3750"/>
    <n v="150000"/>
    <d v="2024-08-27T00:00:00"/>
    <m/>
    <d v="2024-08-30T00:00:00"/>
    <s v="G"/>
    <s v=""/>
    <s v="G"/>
    <s v="ANDI STAR"/>
    <s v="SALATIGA"/>
    <s v="ANDI STAR-SALATIGA"/>
    <s v="GAR-IM150"/>
    <s v="GARISAN SET 20CM 8208 (1 BOX=40 PCS)"/>
    <m/>
  </r>
  <r>
    <s v=""/>
    <x v="273"/>
    <n v="287"/>
    <s v=""/>
    <s v=""/>
    <s v=""/>
    <m/>
    <m/>
    <m/>
    <m/>
    <m/>
    <s v="DISPENSER KUROMI"/>
    <s v="DISPENSER KUROMI"/>
    <m/>
    <s v="TIDAK ADA"/>
    <n v="2"/>
    <s v="LSN"/>
    <s v=""/>
    <s v=""/>
    <n v="25"/>
    <n v="25000"/>
    <m/>
    <m/>
    <n v="750000"/>
    <m/>
    <m/>
    <s v=""/>
    <n v="2"/>
    <s v="LSN"/>
    <n v="25000"/>
    <n v="50000"/>
    <d v="2024-08-27T00:00:00"/>
    <m/>
    <d v="2024-08-30T00:00:00"/>
    <s v="G"/>
    <s v=""/>
    <s v="G"/>
    <s v="ANDI STAR"/>
    <s v="SALATIGA"/>
    <s v="ANDI STAR-SALATIGA"/>
    <m/>
    <s v="DISPENSER KUROMI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7T00:00:00"/>
    <m/>
    <d v="2024-08-30T00:00:00"/>
    <s v="G"/>
    <s v=""/>
    <s v="G"/>
    <s v="ANDI STAR"/>
    <s v="SALATIGA"/>
    <s v="ANDI STAR-SALATIGA"/>
    <m/>
    <s v=""/>
    <m/>
  </r>
  <r>
    <n v="439"/>
    <x v="274"/>
    <n v="302"/>
    <n v="170"/>
    <s v="PRISMA-YOGYA"/>
    <n v="302"/>
    <m/>
    <m/>
    <n v="3524"/>
    <s v="PRIYOGG"/>
    <s v="BOL-PL82"/>
    <s v="BP PELNA ULIR 01 HITAM"/>
    <m/>
    <m/>
    <s v="ADA"/>
    <n v="1"/>
    <s v="GRS"/>
    <n v="20"/>
    <s v="GRS"/>
    <n v="52.5"/>
    <n v="52500"/>
    <m/>
    <m/>
    <s v=""/>
    <m/>
    <m/>
    <s v=""/>
    <n v="1"/>
    <s v="GRS"/>
    <n v="52500"/>
    <n v="52500"/>
    <d v="2024-08-27T00:00:00"/>
    <m/>
    <d v="2024-08-30T00:00:00"/>
    <s v="G"/>
    <s v=""/>
    <s v="G"/>
    <s v="PRISMA"/>
    <s v="YOGYA"/>
    <s v="PRISMA-YOGYA"/>
    <s v="BOL-PL82"/>
    <s v="BP PELNA ULIR 01 HITAM"/>
    <m/>
  </r>
  <r>
    <n v="62"/>
    <x v="275"/>
    <n v="302"/>
    <s v=""/>
    <s v=""/>
    <s v=""/>
    <m/>
    <m/>
    <m/>
    <m/>
    <s v="AGE-NB13"/>
    <s v="AGENDA PRO DELUXE PC-121 WK KECIL"/>
    <m/>
    <m/>
    <s v="ADA"/>
    <n v="12"/>
    <s v="PCS"/>
    <n v="120"/>
    <s v="PCS"/>
    <n v="13.5"/>
    <n v="13500"/>
    <m/>
    <m/>
    <s v=""/>
    <m/>
    <m/>
    <s v=""/>
    <n v="12"/>
    <s v="PCS"/>
    <n v="13500"/>
    <n v="162000"/>
    <d v="2024-08-27T00:00:00"/>
    <m/>
    <d v="2024-08-30T00:00:00"/>
    <s v="G"/>
    <s v=""/>
    <s v="G"/>
    <s v="PRISMA"/>
    <s v="YOGYA"/>
    <s v="PRISMA-YOGYA"/>
    <s v="AGE-NB13"/>
    <s v="AGENDA PRO DELUXE PC-121 WK KECIL"/>
    <m/>
  </r>
  <r>
    <n v="1466"/>
    <x v="276"/>
    <n v="302"/>
    <s v=""/>
    <s v=""/>
    <s v=""/>
    <m/>
    <m/>
    <m/>
    <m/>
    <s v="KUA-TF2"/>
    <s v="KUAS TF ART TF-2023"/>
    <m/>
    <m/>
    <s v="ADA"/>
    <n v="10"/>
    <s v="SET"/>
    <n v="240"/>
    <s v="SET"/>
    <n v="7.5"/>
    <n v="7500"/>
    <m/>
    <m/>
    <s v=""/>
    <m/>
    <m/>
    <s v=""/>
    <n v="10"/>
    <s v="SET"/>
    <n v="7500"/>
    <n v="75000"/>
    <d v="2024-08-27T00:00:00"/>
    <m/>
    <d v="2024-08-30T00:00:00"/>
    <s v="G"/>
    <s v=""/>
    <s v="G"/>
    <s v="PRISMA"/>
    <s v="YOGYA"/>
    <s v="PRISMA-YOGYA"/>
    <s v="KUA-TF2"/>
    <s v="KUAS TF ART TF-2023"/>
    <m/>
  </r>
  <r>
    <n v="2202"/>
    <x v="277"/>
    <n v="302"/>
    <s v=""/>
    <s v=""/>
    <s v=""/>
    <m/>
    <m/>
    <m/>
    <m/>
    <s v="OIL-NB1"/>
    <s v="OIL PASTEL HW 12"/>
    <m/>
    <m/>
    <s v="ADA"/>
    <n v="2"/>
    <s v="LSN"/>
    <n v="12"/>
    <s v="LSN"/>
    <n v="75"/>
    <n v="75000"/>
    <m/>
    <m/>
    <s v=""/>
    <m/>
    <m/>
    <s v=""/>
    <n v="2"/>
    <s v="LSN"/>
    <n v="75000"/>
    <n v="150000"/>
    <d v="2024-08-27T00:00:00"/>
    <m/>
    <d v="2024-08-30T00:00:00"/>
    <s v="G"/>
    <s v=""/>
    <s v="G"/>
    <s v="PRISMA"/>
    <s v="YOGYA"/>
    <s v="PRISMA-YOGYA"/>
    <s v="OIL-NB1"/>
    <s v="OIL PASTEL HW 12"/>
    <m/>
  </r>
  <r>
    <n v="2660"/>
    <x v="278"/>
    <n v="302"/>
    <s v=""/>
    <s v=""/>
    <s v=""/>
    <m/>
    <m/>
    <m/>
    <m/>
    <s v="PWA-IN7"/>
    <s v="PW INFICO 12W PDK 1235"/>
    <m/>
    <m/>
    <s v="ADA"/>
    <n v="1"/>
    <s v="LSN"/>
    <n v="24"/>
    <s v="LSN"/>
    <n v="50"/>
    <n v="50000"/>
    <m/>
    <m/>
    <s v=""/>
    <m/>
    <m/>
    <s v=""/>
    <n v="1"/>
    <s v="LSN"/>
    <n v="50000"/>
    <n v="50000"/>
    <d v="2024-08-27T00:00:00"/>
    <m/>
    <d v="2024-08-30T00:00:00"/>
    <s v="G"/>
    <s v=""/>
    <s v="G"/>
    <s v="PRISMA"/>
    <s v="YOGYA"/>
    <s v="PRISMA-YOGYA"/>
    <s v="PWA-IN7"/>
    <s v="PW INFICO 12W PDK 1235"/>
    <m/>
  </r>
  <r>
    <n v="2663"/>
    <x v="279"/>
    <n v="302"/>
    <s v=""/>
    <s v=""/>
    <s v=""/>
    <m/>
    <m/>
    <m/>
    <m/>
    <s v="PWA-KO3"/>
    <s v="PW 12W PANJANG KOALA"/>
    <m/>
    <m/>
    <s v="ADA"/>
    <n v="1"/>
    <s v="LSN"/>
    <n v="20"/>
    <s v="LSN"/>
    <n v="82.5"/>
    <n v="82500"/>
    <m/>
    <m/>
    <s v=""/>
    <m/>
    <m/>
    <s v=""/>
    <n v="1"/>
    <s v="LSN"/>
    <n v="82500"/>
    <n v="82500"/>
    <d v="2024-08-27T00:00:00"/>
    <m/>
    <d v="2024-08-30T00:00:00"/>
    <s v="G"/>
    <s v=""/>
    <s v="G"/>
    <s v="PRISMA"/>
    <s v="YOGYA"/>
    <s v="PRISMA-YOGYA"/>
    <s v="PWA-KO3"/>
    <s v="PW 12W PANJANG KOALA"/>
    <m/>
  </r>
  <r>
    <n v="1401"/>
    <x v="280"/>
    <n v="302"/>
    <s v=""/>
    <s v=""/>
    <s v=""/>
    <m/>
    <m/>
    <m/>
    <m/>
    <s v="JAN-IM6"/>
    <s v="JANGKA MS-4001 KOALA"/>
    <m/>
    <m/>
    <s v="ADA"/>
    <n v="1"/>
    <s v="LSN"/>
    <n v="24"/>
    <s v="LSN"/>
    <n v="85"/>
    <n v="85000"/>
    <m/>
    <m/>
    <s v=""/>
    <m/>
    <m/>
    <s v=""/>
    <n v="1"/>
    <s v="LSN"/>
    <n v="85000"/>
    <n v="85000"/>
    <d v="2024-08-27T00:00:00"/>
    <m/>
    <d v="2024-08-30T00:00:00"/>
    <s v="G"/>
    <s v=""/>
    <s v="G"/>
    <s v="PRISMA"/>
    <s v="YOGYA"/>
    <s v="PRISMA-YOGYA"/>
    <s v="JAN-IM6"/>
    <s v="JANGKA MS-4001 KOALA"/>
    <m/>
  </r>
  <r>
    <n v="976"/>
    <x v="281"/>
    <n v="302"/>
    <s v=""/>
    <s v=""/>
    <s v=""/>
    <m/>
    <m/>
    <m/>
    <m/>
    <s v="GAR-EN4"/>
    <s v="GARISAN BUSUR ENTER 3.5 PLST BIRU (1 BOX=120 PCS)"/>
    <m/>
    <m/>
    <s v="ADA"/>
    <n v="1"/>
    <s v="BOX"/>
    <n v="150"/>
    <s v="BOX"/>
    <n v="60"/>
    <n v="60000"/>
    <m/>
    <m/>
    <s v=""/>
    <m/>
    <m/>
    <s v=""/>
    <n v="1"/>
    <s v="BOX"/>
    <n v="60000"/>
    <n v="60000"/>
    <d v="2024-08-27T00:00:00"/>
    <m/>
    <d v="2024-08-30T00:00:00"/>
    <s v="G"/>
    <s v=""/>
    <s v="G"/>
    <s v="PRISMA"/>
    <s v="YOGYA"/>
    <s v="PRISMA-YOGYA"/>
    <s v="GAR-EN4"/>
    <s v="GARISAN BUSUR ENTER 3.5 PLST BIRU (1 BOX=120 PCS)"/>
    <m/>
  </r>
  <r>
    <n v="3285"/>
    <x v="282"/>
    <n v="302"/>
    <s v=""/>
    <s v=""/>
    <s v=""/>
    <m/>
    <m/>
    <m/>
    <m/>
    <s v="TIP-IM69"/>
    <s v="TIPEX KERTAS NO. 9543"/>
    <m/>
    <m/>
    <s v="ADA"/>
    <n v="2"/>
    <s v="LSN"/>
    <n v="72"/>
    <s v="LSN"/>
    <n v="45"/>
    <n v="45000"/>
    <m/>
    <m/>
    <s v=""/>
    <m/>
    <m/>
    <s v=""/>
    <n v="2"/>
    <s v="LSN"/>
    <n v="45000"/>
    <n v="90000"/>
    <d v="2024-08-27T00:00:00"/>
    <m/>
    <d v="2024-08-30T00:00:00"/>
    <s v="G"/>
    <s v=""/>
    <s v="G"/>
    <s v="PRISMA"/>
    <s v="YOGYA"/>
    <s v="PRISMA-YOGYA"/>
    <s v="TIP-IM69"/>
    <s v="TIPEX KERTAS NO. 9543"/>
    <m/>
  </r>
  <r>
    <n v="3230"/>
    <x v="283"/>
    <n v="302"/>
    <s v=""/>
    <s v=""/>
    <s v=""/>
    <m/>
    <m/>
    <m/>
    <m/>
    <s v="TIP-IM13"/>
    <s v="TIPEX KERTAS NO.9446"/>
    <m/>
    <m/>
    <s v="ADA"/>
    <n v="2"/>
    <s v="LSN"/>
    <n v="72"/>
    <s v="LSN"/>
    <n v="45"/>
    <n v="45000"/>
    <m/>
    <m/>
    <s v=""/>
    <m/>
    <m/>
    <s v=""/>
    <n v="2"/>
    <s v="LSN"/>
    <n v="45000"/>
    <n v="90000"/>
    <d v="2024-08-27T00:00:00"/>
    <m/>
    <d v="2024-08-30T00:00:00"/>
    <s v="G"/>
    <s v=""/>
    <s v="G"/>
    <s v="PRISMA"/>
    <s v="YOGYA"/>
    <s v="PRISMA-YOGYA"/>
    <s v="TIP-IM13"/>
    <s v="TIPEX KERTAS NO.9446"/>
    <m/>
  </r>
  <r>
    <n v="3246"/>
    <x v="284"/>
    <n v="302"/>
    <s v=""/>
    <s v=""/>
    <s v=""/>
    <m/>
    <m/>
    <m/>
    <m/>
    <s v="TIP-IM29"/>
    <s v="TIPEX KERTAS NO.9443"/>
    <m/>
    <m/>
    <s v="ADA"/>
    <n v="2"/>
    <s v="LSN"/>
    <n v="72"/>
    <s v="LSN"/>
    <n v="45"/>
    <n v="45000"/>
    <m/>
    <m/>
    <s v=""/>
    <m/>
    <m/>
    <s v=""/>
    <n v="2"/>
    <s v="LSN"/>
    <n v="45000"/>
    <n v="90000"/>
    <d v="2024-08-27T00:00:00"/>
    <m/>
    <d v="2024-08-30T00:00:00"/>
    <s v="G"/>
    <s v=""/>
    <s v="G"/>
    <s v="PRISMA"/>
    <s v="YOGYA"/>
    <s v="PRISMA-YOGYA"/>
    <s v="TIP-IM29"/>
    <s v="TIPEX KERTAS NO.9443"/>
    <m/>
  </r>
  <r>
    <n v="1815"/>
    <x v="285"/>
    <n v="302"/>
    <s v=""/>
    <s v=""/>
    <s v=""/>
    <m/>
    <m/>
    <m/>
    <m/>
    <s v="MAP-SK84"/>
    <s v="MAP L SIKA AC-105 PUTIH"/>
    <m/>
    <m/>
    <s v="ADA"/>
    <n v="3"/>
    <s v="LSN"/>
    <n v="60"/>
    <s v="LSN"/>
    <n v="10.5"/>
    <n v="10500"/>
    <m/>
    <m/>
    <s v=""/>
    <m/>
    <m/>
    <s v=""/>
    <n v="3"/>
    <s v="LSN"/>
    <n v="10500"/>
    <n v="31500"/>
    <d v="2024-08-27T00:00:00"/>
    <m/>
    <d v="2024-08-30T00:00:00"/>
    <s v="G"/>
    <s v=""/>
    <s v="G"/>
    <s v="PRISMA"/>
    <s v="YOGYA"/>
    <s v="PRISMA-YOGYA"/>
    <s v="MAP-SK84"/>
    <s v="MAP L SIKA AC-105 PUTIH"/>
    <m/>
  </r>
  <r>
    <n v="1813"/>
    <x v="286"/>
    <n v="302"/>
    <s v=""/>
    <s v=""/>
    <s v=""/>
    <m/>
    <m/>
    <m/>
    <m/>
    <s v="MAP-SK82"/>
    <s v="MAP L SIKA AC-105 KUNING"/>
    <m/>
    <m/>
    <s v="ADA"/>
    <n v="3"/>
    <s v="LSN"/>
    <n v="60"/>
    <s v="LSN"/>
    <n v="10.5"/>
    <n v="10500"/>
    <m/>
    <m/>
    <s v=""/>
    <m/>
    <m/>
    <s v=""/>
    <n v="3"/>
    <s v="LSN"/>
    <n v="10500"/>
    <n v="31500"/>
    <d v="2024-08-27T00:00:00"/>
    <m/>
    <d v="2024-08-30T00:00:00"/>
    <s v="G"/>
    <s v=""/>
    <s v="G"/>
    <s v="PRISMA"/>
    <s v="YOGYA"/>
    <s v="PRISMA-YOGYA"/>
    <s v="MAP-SK82"/>
    <s v="MAP L SIKA AC-105 KUNING"/>
    <m/>
  </r>
  <r>
    <n v="796"/>
    <x v="287"/>
    <n v="302"/>
    <s v=""/>
    <s v=""/>
    <s v=""/>
    <m/>
    <m/>
    <m/>
    <m/>
    <s v="BWA-NB2"/>
    <s v="BUKU MEWARNAI ART 8 DESIGN"/>
    <m/>
    <s v="MOTIF SAYUR"/>
    <s v="ADA"/>
    <n v="2"/>
    <s v="LSN"/>
    <n v="1600"/>
    <s v="PCS"/>
    <n v="10"/>
    <n v="10000"/>
    <m/>
    <m/>
    <s v=""/>
    <m/>
    <m/>
    <n v="12"/>
    <n v="24"/>
    <s v="PCS"/>
    <n v="833.33333333333337"/>
    <n v="20000"/>
    <d v="2024-08-27T00:00:00"/>
    <m/>
    <d v="2024-08-30T00:00:00"/>
    <s v="G"/>
    <s v="MOTIF SAYUR"/>
    <s v="G"/>
    <s v="PRISMA"/>
    <s v="YOGYA"/>
    <s v="PRISMA-YOGYA"/>
    <s v="BWA-NB2"/>
    <s v="BUKU MEWARNAI ART 8 DESIGN"/>
    <m/>
  </r>
  <r>
    <n v="796"/>
    <x v="288"/>
    <n v="302"/>
    <s v=""/>
    <s v=""/>
    <s v=""/>
    <m/>
    <m/>
    <m/>
    <m/>
    <s v="BWA-NB2"/>
    <s v="BUKU MEWARNAI ART 8 DESIGN"/>
    <m/>
    <s v="MOTIF BUAH"/>
    <s v="ADA"/>
    <n v="2"/>
    <s v="LSN"/>
    <n v="1600"/>
    <s v="PCS"/>
    <n v="10"/>
    <n v="10000"/>
    <m/>
    <m/>
    <s v=""/>
    <m/>
    <m/>
    <n v="12"/>
    <n v="24"/>
    <s v="PCS"/>
    <n v="833.33333333333337"/>
    <n v="20000"/>
    <d v="2024-08-27T00:00:00"/>
    <m/>
    <d v="2024-08-30T00:00:00"/>
    <s v="G"/>
    <s v="MOTIF BUAH"/>
    <s v="G"/>
    <s v="PRISMA"/>
    <s v="YOGYA"/>
    <s v="PRISMA-YOGYA"/>
    <s v="BWA-NB2"/>
    <s v="BUKU MEWARNAI ART 8 DESIGN"/>
    <m/>
  </r>
  <r>
    <n v="796"/>
    <x v="289"/>
    <n v="302"/>
    <s v=""/>
    <s v=""/>
    <s v=""/>
    <m/>
    <m/>
    <m/>
    <m/>
    <s v="BWA-NB2"/>
    <s v="BUKU MEWARNAI ART 8 DESIGN"/>
    <m/>
    <s v="MOTIF TRANSPORTASI"/>
    <s v="ADA"/>
    <n v="2"/>
    <s v="LSN"/>
    <n v="1600"/>
    <s v="PCS"/>
    <n v="10"/>
    <n v="10000"/>
    <m/>
    <m/>
    <n v="1110000"/>
    <m/>
    <m/>
    <n v="12"/>
    <n v="24"/>
    <s v="PCS"/>
    <n v="833.33333333333337"/>
    <n v="20000"/>
    <d v="2024-08-27T00:00:00"/>
    <m/>
    <d v="2024-08-30T00:00:00"/>
    <s v="G"/>
    <s v="MOTIF TRANSPORTASI"/>
    <s v="G"/>
    <s v="PRISMA"/>
    <s v="YOGYA"/>
    <s v="PRISMA-YOGYA"/>
    <s v="BWA-NB2"/>
    <s v="BUKU MEWARNAI ART 8 DESIGN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7T00:00:00"/>
    <m/>
    <d v="2024-08-30T00:00:00"/>
    <s v="G"/>
    <s v=""/>
    <s v="G"/>
    <s v="PRISMA"/>
    <s v="YOGYA"/>
    <s v="PRISMA-YOGYA"/>
    <m/>
    <s v=""/>
    <m/>
  </r>
  <r>
    <n v="830"/>
    <x v="290"/>
    <n v="319"/>
    <s v=""/>
    <s v="PRISMA-YOGYA"/>
    <n v="319"/>
    <m/>
    <m/>
    <n v="3525"/>
    <m/>
    <s v="CAT-OP5"/>
    <s v="CAT AIR OPINI 110"/>
    <m/>
    <m/>
    <s v="ADA"/>
    <n v="2"/>
    <s v="LSN"/>
    <n v="18"/>
    <s v="LSN"/>
    <n v="104"/>
    <n v="104000"/>
    <m/>
    <m/>
    <s v=""/>
    <m/>
    <m/>
    <s v=""/>
    <n v="2"/>
    <s v="LSN"/>
    <n v="104000"/>
    <n v="208000"/>
    <d v="2024-08-27T00:00:00"/>
    <m/>
    <d v="2024-08-30T00:00:00"/>
    <s v="G"/>
    <s v=""/>
    <s v="G"/>
    <s v="PRISMA"/>
    <s v="YOGYA"/>
    <s v="PRISMA-YOGYA"/>
    <s v="CAT-OP5"/>
    <s v="CAT AIR OPINI 110"/>
    <m/>
  </r>
  <r>
    <n v="831"/>
    <x v="291"/>
    <n v="319"/>
    <s v=""/>
    <s v=""/>
    <s v=""/>
    <m/>
    <m/>
    <m/>
    <m/>
    <s v="CAT-OP6"/>
    <s v="CAT AIR OPINI 120"/>
    <m/>
    <m/>
    <s v="ADA"/>
    <n v="2"/>
    <s v="LSN"/>
    <n v="12"/>
    <s v="LSN"/>
    <n v="110"/>
    <n v="110000"/>
    <m/>
    <m/>
    <s v=""/>
    <m/>
    <m/>
    <s v=""/>
    <n v="2"/>
    <s v="LSN"/>
    <n v="110000"/>
    <n v="220000"/>
    <d v="2024-08-27T00:00:00"/>
    <m/>
    <d v="2024-08-30T00:00:00"/>
    <s v="G"/>
    <s v=""/>
    <s v="G"/>
    <s v="PRISMA"/>
    <s v="YOGYA"/>
    <s v="PRISMA-YOGYA"/>
    <s v="CAT-OP6"/>
    <s v="CAT AIR OPINI 120"/>
    <m/>
  </r>
  <r>
    <n v="2196"/>
    <x v="292"/>
    <n v="319"/>
    <s v=""/>
    <s v=""/>
    <s v=""/>
    <m/>
    <m/>
    <m/>
    <m/>
    <s v="NTS-NB1"/>
    <s v="NOTES 156-80"/>
    <m/>
    <m/>
    <s v="ADA"/>
    <n v="2"/>
    <s v="LSN"/>
    <n v="60"/>
    <s v="LSN"/>
    <n v="35"/>
    <n v="35000"/>
    <m/>
    <m/>
    <s v=""/>
    <m/>
    <m/>
    <s v=""/>
    <n v="2"/>
    <s v="LSN"/>
    <n v="35000"/>
    <n v="70000"/>
    <d v="2024-08-27T00:00:00"/>
    <m/>
    <d v="2024-08-30T00:00:00"/>
    <s v="G"/>
    <s v=""/>
    <s v="G"/>
    <s v="PRISMA"/>
    <s v="YOGYA"/>
    <s v="PRISMA-YOGYA"/>
    <s v="NTS-NB1"/>
    <s v="NOTES 156-80"/>
    <m/>
  </r>
  <r>
    <n v="1513"/>
    <x v="293"/>
    <n v="319"/>
    <s v=""/>
    <s v=""/>
    <s v=""/>
    <m/>
    <m/>
    <m/>
    <m/>
    <s v="KUA-IM49"/>
    <s v="KUAS 251-1 PAGODA (NO. 1)"/>
    <m/>
    <m/>
    <s v="ADA"/>
    <n v="0.5"/>
    <s v="GRS"/>
    <n v="3600"/>
    <s v="PCS"/>
    <n v="155"/>
    <n v="155000"/>
    <m/>
    <m/>
    <s v=""/>
    <m/>
    <m/>
    <n v="144"/>
    <n v="72"/>
    <s v="PCS"/>
    <n v="1076.3888888888889"/>
    <n v="77500"/>
    <d v="2024-08-27T00:00:00"/>
    <m/>
    <d v="2024-08-30T00:00:00"/>
    <s v="G"/>
    <s v=""/>
    <s v="G"/>
    <s v="PRISMA"/>
    <s v="YOGYA"/>
    <s v="PRISMA-YOGYA"/>
    <s v="KUA-IM49"/>
    <s v="KUAS 251-1 PAGODA (NO. 1)"/>
    <m/>
  </r>
  <r>
    <n v="1238"/>
    <x v="294"/>
    <n v="319"/>
    <s v=""/>
    <s v=""/>
    <s v=""/>
    <m/>
    <m/>
    <m/>
    <m/>
    <s v="GUN-ID40"/>
    <s v="GUNTING IDEAL K 100"/>
    <m/>
    <m/>
    <s v="ADA"/>
    <n v="1"/>
    <s v="LSN"/>
    <n v="48"/>
    <s v="LSN"/>
    <n v="63"/>
    <n v="63000"/>
    <m/>
    <m/>
    <s v=""/>
    <m/>
    <m/>
    <s v=""/>
    <n v="1"/>
    <s v="LSN"/>
    <n v="63000"/>
    <n v="63000"/>
    <d v="2024-08-27T00:00:00"/>
    <m/>
    <d v="2024-08-30T00:00:00"/>
    <s v="G"/>
    <s v=""/>
    <s v="G"/>
    <s v="PRISMA"/>
    <s v="YOGYA"/>
    <s v="PRISMA-YOGYA"/>
    <s v="GUN-ID40"/>
    <s v="GUNTING IDEAL K 100"/>
    <m/>
  </r>
  <r>
    <n v="236"/>
    <x v="295"/>
    <n v="319"/>
    <s v=""/>
    <s v=""/>
    <s v=""/>
    <m/>
    <m/>
    <m/>
    <m/>
    <s v="BAL-NCL24"/>
    <s v="BALON LKF 3200 M 16"/>
    <m/>
    <m/>
    <s v="ADA"/>
    <n v="1"/>
    <s v="DISP"/>
    <n v="40"/>
    <s v="DISP"/>
    <n v="125"/>
    <n v="125000"/>
    <m/>
    <m/>
    <s v=""/>
    <m/>
    <m/>
    <s v=""/>
    <n v="1"/>
    <s v="DISP"/>
    <n v="125000"/>
    <n v="125000"/>
    <d v="2024-08-27T00:00:00"/>
    <m/>
    <d v="2024-08-30T00:00:00"/>
    <s v="G"/>
    <s v=""/>
    <s v="G"/>
    <s v="PRISMA"/>
    <s v="YOGYA"/>
    <s v="PRISMA-YOGYA"/>
    <s v="BAL-NCL24"/>
    <s v="BALON LKF 3200 M 16"/>
    <m/>
  </r>
  <r>
    <n v="232"/>
    <x v="296"/>
    <n v="319"/>
    <s v=""/>
    <s v=""/>
    <s v=""/>
    <m/>
    <m/>
    <m/>
    <m/>
    <s v="BAL-NCL20"/>
    <s v="BALON FS POLKADOT LKF 3200 PP"/>
    <m/>
    <m/>
    <s v="ADA"/>
    <n v="1"/>
    <s v="DISP"/>
    <n v="50"/>
    <s v="DISP"/>
    <n v="125"/>
    <n v="125000"/>
    <m/>
    <m/>
    <s v=""/>
    <m/>
    <m/>
    <s v=""/>
    <n v="1"/>
    <s v="DISP"/>
    <n v="125000"/>
    <n v="125000"/>
    <d v="2024-08-27T00:00:00"/>
    <m/>
    <d v="2024-08-30T00:00:00"/>
    <s v="G"/>
    <s v=""/>
    <s v="G"/>
    <s v="PRISMA"/>
    <s v="YOGYA"/>
    <s v="PRISMA-YOGYA"/>
    <s v="BAL-NCL20"/>
    <s v="BALON FS POLKADOT LKF 3200 PP"/>
    <m/>
  </r>
  <r>
    <n v="1255"/>
    <x v="297"/>
    <n v="319"/>
    <s v=""/>
    <s v=""/>
    <s v=""/>
    <m/>
    <m/>
    <m/>
    <m/>
    <s v="GUN-NB59"/>
    <s v="GUNTING KUKU 777 H 211 B"/>
    <m/>
    <m/>
    <s v="ADA"/>
    <n v="1"/>
    <s v="LSN"/>
    <n v="50"/>
    <s v="LSN"/>
    <n v="35"/>
    <n v="35000"/>
    <m/>
    <m/>
    <s v=""/>
    <m/>
    <m/>
    <s v=""/>
    <n v="1"/>
    <s v="LSN"/>
    <n v="35000"/>
    <n v="35000"/>
    <d v="2024-08-27T00:00:00"/>
    <m/>
    <d v="2024-08-30T00:00:00"/>
    <s v="G"/>
    <s v=""/>
    <s v="G"/>
    <s v="PRISMA"/>
    <s v="YOGYA"/>
    <s v="PRISMA-YOGYA"/>
    <s v="GUN-NB59"/>
    <s v="GUNTING KUKU 777 H 211 B"/>
    <m/>
  </r>
  <r>
    <n v="2336"/>
    <x v="298"/>
    <n v="319"/>
    <s v=""/>
    <s v=""/>
    <s v=""/>
    <m/>
    <m/>
    <m/>
    <m/>
    <s v="PCA-IM96"/>
    <s v="PENSIL CASE PC-658-9"/>
    <m/>
    <m/>
    <s v="ADA"/>
    <n v="1"/>
    <s v="LSN"/>
    <n v="200"/>
    <s v="PCS"/>
    <n v="120"/>
    <n v="120000"/>
    <m/>
    <m/>
    <s v=""/>
    <m/>
    <m/>
    <n v="12"/>
    <n v="12"/>
    <s v="PCS"/>
    <n v="10000"/>
    <n v="120000"/>
    <d v="2024-08-27T00:00:00"/>
    <m/>
    <d v="2024-08-30T00:00:00"/>
    <s v="G"/>
    <s v=""/>
    <s v="G"/>
    <s v="PRISMA"/>
    <s v="YOGYA"/>
    <s v="PRISMA-YOGYA"/>
    <s v="PCA-IM96"/>
    <s v="PENSIL CASE PC-658-9"/>
    <m/>
  </r>
  <r>
    <n v="918"/>
    <x v="299"/>
    <n v="319"/>
    <s v=""/>
    <s v=""/>
    <s v=""/>
    <m/>
    <m/>
    <m/>
    <m/>
    <s v="DIS-KE5"/>
    <s v="DISPENSER KENJOY 25"/>
    <m/>
    <m/>
    <s v="ADA"/>
    <n v="12"/>
    <s v="PCS"/>
    <n v="175"/>
    <s v="PCS"/>
    <n v="7.5"/>
    <n v="7500"/>
    <m/>
    <m/>
    <s v=""/>
    <m/>
    <m/>
    <s v=""/>
    <n v="12"/>
    <s v="PCS"/>
    <n v="7500"/>
    <n v="90000"/>
    <d v="2024-08-27T00:00:00"/>
    <m/>
    <d v="2024-08-30T00:00:00"/>
    <s v="G"/>
    <s v=""/>
    <s v="G"/>
    <s v="PRISMA"/>
    <s v="YOGYA"/>
    <s v="PRISMA-YOGYA"/>
    <s v="DIS-KE5"/>
    <s v="DISPENSER KENJOY 25"/>
    <m/>
  </r>
  <r>
    <n v="925"/>
    <x v="300"/>
    <n v="319"/>
    <s v=""/>
    <s v=""/>
    <s v=""/>
    <m/>
    <m/>
    <m/>
    <m/>
    <s v="DIS-MS8"/>
    <s v="DISPENSER PLAKBAND PLASTIK A 805 MOSHI-MOSHI"/>
    <m/>
    <m/>
    <s v="ADA"/>
    <n v="12"/>
    <s v="PCS"/>
    <n v="288"/>
    <s v="PCS"/>
    <n v="7.5"/>
    <n v="7500"/>
    <m/>
    <m/>
    <s v=""/>
    <m/>
    <m/>
    <s v=""/>
    <n v="12"/>
    <s v="PCS"/>
    <n v="7500"/>
    <n v="90000"/>
    <d v="2024-08-27T00:00:00"/>
    <m/>
    <d v="2024-08-30T00:00:00"/>
    <s v="G"/>
    <s v=""/>
    <s v="G"/>
    <s v="PRISMA"/>
    <s v="YOGYA"/>
    <s v="PRISMA-YOGYA"/>
    <s v="DIS-MS8"/>
    <s v="DISPENSER PLAKBAND PLASTIK A 805 MOSHI-MOSHI"/>
    <m/>
  </r>
  <r>
    <n v="2715"/>
    <x v="301"/>
    <n v="319"/>
    <s v=""/>
    <s v=""/>
    <s v=""/>
    <m/>
    <m/>
    <m/>
    <m/>
    <s v="SPA-HR2"/>
    <s v="STAMP PAD HERO K"/>
    <m/>
    <m/>
    <s v="ADA"/>
    <n v="1"/>
    <s v="LSN"/>
    <n v="24"/>
    <s v="LSN"/>
    <n v="61"/>
    <n v="61000"/>
    <m/>
    <m/>
    <s v=""/>
    <m/>
    <m/>
    <s v=""/>
    <n v="1"/>
    <s v="LSN"/>
    <n v="61000"/>
    <n v="61000"/>
    <d v="2024-08-27T00:00:00"/>
    <m/>
    <d v="2024-08-30T00:00:00"/>
    <s v="G"/>
    <s v=""/>
    <s v="G"/>
    <s v="PRISMA"/>
    <s v="YOGYA"/>
    <s v="PRISMA-YOGYA"/>
    <s v="SPA-HR2"/>
    <s v="STAMP PAD HERO K"/>
    <m/>
  </r>
  <r>
    <n v="2069"/>
    <x v="302"/>
    <n v="319"/>
    <s v=""/>
    <s v=""/>
    <s v=""/>
    <m/>
    <m/>
    <m/>
    <m/>
    <s v="MES-BX3"/>
    <s v="MESIN TEMBAK BIXDONE HE E2010 KECIL"/>
    <m/>
    <m/>
    <s v="ADA"/>
    <n v="6"/>
    <s v="PCS"/>
    <n v="100"/>
    <s v="PCS"/>
    <n v="26"/>
    <n v="26000"/>
    <m/>
    <m/>
    <s v=""/>
    <m/>
    <m/>
    <s v=""/>
    <n v="6"/>
    <s v="PCS"/>
    <n v="26000"/>
    <n v="156000"/>
    <d v="2024-08-27T00:00:00"/>
    <m/>
    <d v="2024-08-30T00:00:00"/>
    <s v="G"/>
    <s v=""/>
    <s v="G"/>
    <s v="PRISMA"/>
    <s v="YOGYA"/>
    <s v="PRISMA-YOGYA"/>
    <s v="MES-BX3"/>
    <s v="MESIN TEMBAK BIXDONE HE E2010 KECIL"/>
    <m/>
  </r>
  <r>
    <n v="1570"/>
    <x v="303"/>
    <n v="319"/>
    <s v=""/>
    <s v=""/>
    <s v=""/>
    <m/>
    <m/>
    <m/>
    <m/>
    <s v="LEM-WM2"/>
    <s v="LEM BAKAR STIK 7X30 WOMY PUTIH K"/>
    <m/>
    <m/>
    <s v="ADA"/>
    <n v="1"/>
    <s v="PAK"/>
    <n v="25"/>
    <s v="PAK"/>
    <n v="50"/>
    <n v="50000"/>
    <m/>
    <m/>
    <s v=""/>
    <m/>
    <m/>
    <s v=""/>
    <n v="1"/>
    <s v="PAK"/>
    <n v="50000"/>
    <n v="50000"/>
    <d v="2024-08-27T00:00:00"/>
    <m/>
    <d v="2024-08-30T00:00:00"/>
    <s v="G"/>
    <s v=""/>
    <s v="G"/>
    <s v="PRISMA"/>
    <s v="YOGYA"/>
    <s v="PRISMA-YOGYA"/>
    <s v="LEM-WM2"/>
    <s v="LEM BAKAR STIK 7X30 WOMY PUTIH K"/>
    <m/>
  </r>
  <r>
    <n v="1585"/>
    <x v="304"/>
    <n v="319"/>
    <s v=""/>
    <s v=""/>
    <s v=""/>
    <m/>
    <m/>
    <m/>
    <m/>
    <s v="LEM-WM17"/>
    <s v="LEM BAKAR STIK 11X29 WOMY PUTIH B"/>
    <m/>
    <m/>
    <s v="ADA"/>
    <n v="1"/>
    <s v="PAK"/>
    <n v="25"/>
    <s v="PAK"/>
    <n v="50"/>
    <n v="50000"/>
    <m/>
    <m/>
    <n v="1540500"/>
    <m/>
    <m/>
    <s v=""/>
    <n v="1"/>
    <s v="PAK"/>
    <n v="50000"/>
    <n v="50000"/>
    <d v="2024-08-27T00:00:00"/>
    <m/>
    <d v="2024-08-30T00:00:00"/>
    <s v="G"/>
    <s v=""/>
    <s v="G"/>
    <s v="PRISMA"/>
    <s v="YOGYA"/>
    <s v="PRISMA-YOGYA"/>
    <s v="LEM-WM17"/>
    <s v="LEM BAKAR STIK 11X29 WOMY PUTIH B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7T00:00:00"/>
    <m/>
    <d v="2024-08-30T00:00:00"/>
    <s v="G"/>
    <s v=""/>
    <s v="G"/>
    <s v="PRISMA"/>
    <s v="YOGYA"/>
    <s v="PRISMA-YOGYA"/>
    <m/>
    <s v=""/>
    <m/>
  </r>
  <r>
    <n v="2070"/>
    <x v="305"/>
    <n v="335"/>
    <n v="65"/>
    <s v="CAHAYA-WANGON"/>
    <n v="335"/>
    <m/>
    <m/>
    <n v="3283"/>
    <s v="CAHWANA"/>
    <s v="MES-PC1"/>
    <s v="MESIN LEM KECIL 20W PACMAN 82"/>
    <m/>
    <m/>
    <s v="ADA"/>
    <n v="36"/>
    <s v="PCS"/>
    <n v="120"/>
    <s v="PCS"/>
    <n v="8.5"/>
    <n v="8500"/>
    <m/>
    <m/>
    <s v=""/>
    <m/>
    <m/>
    <s v=""/>
    <n v="36"/>
    <s v="PCS"/>
    <n v="8500"/>
    <n v="306000"/>
    <d v="2024-08-27T00:00:00"/>
    <m/>
    <d v="2024-08-30T00:00:00"/>
    <s v="A"/>
    <s v=""/>
    <s v="A"/>
    <s v="CAHAYA"/>
    <s v="WANGON"/>
    <s v="CAHAYA-WANGON"/>
    <s v="MES-PC1"/>
    <s v="MESIN LEM KECIL 20W PACMAN 82"/>
    <m/>
  </r>
  <r>
    <n v="3218"/>
    <x v="306"/>
    <n v="335"/>
    <s v=""/>
    <s v=""/>
    <s v=""/>
    <m/>
    <m/>
    <m/>
    <m/>
    <s v="TIP-MC1"/>
    <s v="TIPEX MICROTOP MT 737"/>
    <m/>
    <m/>
    <s v="ADA"/>
    <n v="4"/>
    <s v="LSN"/>
    <n v="48"/>
    <s v="LSN"/>
    <n v="90"/>
    <n v="90000"/>
    <m/>
    <m/>
    <s v=""/>
    <m/>
    <m/>
    <s v=""/>
    <n v="4"/>
    <s v="LSN"/>
    <n v="90000"/>
    <n v="360000"/>
    <d v="2024-08-27T00:00:00"/>
    <m/>
    <d v="2024-08-30T00:00:00"/>
    <s v="A"/>
    <s v=""/>
    <s v="A"/>
    <s v="CAHAYA"/>
    <s v="WANGON"/>
    <s v="CAHAYA-WANGON"/>
    <s v="TIP-MC1"/>
    <s v="TIPEX MICROTOP MT 737"/>
    <m/>
  </r>
  <r>
    <n v="1069"/>
    <x v="307"/>
    <n v="335"/>
    <s v=""/>
    <s v=""/>
    <s v=""/>
    <m/>
    <m/>
    <m/>
    <m/>
    <s v="GAR-KJ128"/>
    <s v="GARISAN SEGITIGA KOJIKO NO.12"/>
    <m/>
    <m/>
    <s v="ADA"/>
    <n v="5"/>
    <s v="LSN"/>
    <n v="16"/>
    <s v="LSN"/>
    <n v="144"/>
    <n v="144000"/>
    <m/>
    <m/>
    <s v=""/>
    <m/>
    <m/>
    <s v=""/>
    <n v="5"/>
    <s v="LSN"/>
    <n v="144000"/>
    <n v="720000"/>
    <d v="2024-08-27T00:00:00"/>
    <m/>
    <d v="2024-08-30T00:00:00"/>
    <s v="A"/>
    <s v=""/>
    <s v="A"/>
    <s v="CAHAYA"/>
    <s v="WANGON"/>
    <s v="CAHAYA-WANGON"/>
    <s v="GAR-KJ128"/>
    <s v="GARISAN SEGITIGA KOJIKO NO.12"/>
    <m/>
  </r>
  <r>
    <n v="14"/>
    <x v="308"/>
    <n v="335"/>
    <s v=""/>
    <s v=""/>
    <s v=""/>
    <m/>
    <m/>
    <m/>
    <m/>
    <s v="ACR-KO1"/>
    <s v="ACRYLIC PLASTIK KOALA 15X21"/>
    <m/>
    <m/>
    <s v="ADA"/>
    <n v="5"/>
    <s v="PCS"/>
    <n v="60"/>
    <s v="PCS"/>
    <n v="31.5"/>
    <n v="31500"/>
    <m/>
    <m/>
    <s v=""/>
    <m/>
    <m/>
    <s v=""/>
    <n v="5"/>
    <s v="PCS"/>
    <n v="31500"/>
    <n v="157500"/>
    <d v="2024-08-27T00:00:00"/>
    <m/>
    <d v="2024-08-30T00:00:00"/>
    <s v="A"/>
    <s v=""/>
    <s v="A"/>
    <s v="CAHAYA"/>
    <s v="WANGON"/>
    <s v="CAHAYA-WANGON"/>
    <s v="ACR-KO1"/>
    <s v="ACRYLIC PLASTIK KOALA 15X21"/>
    <m/>
  </r>
  <r>
    <n v="310"/>
    <x v="309"/>
    <n v="335"/>
    <s v=""/>
    <s v=""/>
    <s v=""/>
    <m/>
    <m/>
    <m/>
    <m/>
    <s v="BIN-KO7"/>
    <s v="BN RABBIT KOALA A5"/>
    <m/>
    <m/>
    <s v="ADA"/>
    <n v="6"/>
    <s v="PCS"/>
    <n v="66"/>
    <s v="PCS"/>
    <n v="25"/>
    <n v="25000"/>
    <m/>
    <m/>
    <s v=""/>
    <m/>
    <m/>
    <s v=""/>
    <n v="6"/>
    <s v="PCS"/>
    <n v="25000"/>
    <n v="150000"/>
    <d v="2024-08-27T00:00:00"/>
    <m/>
    <d v="2024-08-30T00:00:00"/>
    <s v="A"/>
    <s v=""/>
    <s v="A"/>
    <s v="CAHAYA"/>
    <s v="WANGON"/>
    <s v="CAHAYA-WANGON"/>
    <s v="BIN-KO7"/>
    <s v="BN RABBIT KOALA A5"/>
    <m/>
  </r>
  <r>
    <n v="311"/>
    <x v="310"/>
    <n v="335"/>
    <s v=""/>
    <s v=""/>
    <s v=""/>
    <m/>
    <m/>
    <m/>
    <m/>
    <s v="BIN-KO8"/>
    <s v="BN B5 WARNA KOALA"/>
    <m/>
    <m/>
    <s v="ADA"/>
    <n v="6"/>
    <s v="PCS"/>
    <n v="54"/>
    <s v="PCS"/>
    <n v="35"/>
    <n v="35000"/>
    <m/>
    <m/>
    <s v=""/>
    <m/>
    <m/>
    <s v=""/>
    <n v="6"/>
    <s v="PCS"/>
    <n v="35000"/>
    <n v="210000"/>
    <d v="2024-08-27T00:00:00"/>
    <m/>
    <d v="2024-08-30T00:00:00"/>
    <s v="A"/>
    <s v=""/>
    <s v="A"/>
    <s v="CAHAYA"/>
    <s v="WANGON"/>
    <s v="CAHAYA-WANGON"/>
    <s v="BIN-KO8"/>
    <s v="BN B5 WARNA KOALA"/>
    <m/>
  </r>
  <r>
    <n v="127"/>
    <x v="311"/>
    <n v="335"/>
    <s v=""/>
    <s v=""/>
    <s v=""/>
    <m/>
    <m/>
    <m/>
    <m/>
    <s v="ASA-IM63"/>
    <s v="ASAHAN MEJA RUMAH 906"/>
    <m/>
    <m/>
    <s v="ADA"/>
    <n v="6"/>
    <s v="PCS"/>
    <n v="120"/>
    <s v="PCS"/>
    <n v="17.5"/>
    <n v="17500"/>
    <m/>
    <m/>
    <s v=""/>
    <m/>
    <m/>
    <s v=""/>
    <n v="6"/>
    <s v="PCS"/>
    <n v="17500"/>
    <n v="105000"/>
    <d v="2024-08-27T00:00:00"/>
    <m/>
    <d v="2024-08-30T00:00:00"/>
    <s v="A"/>
    <s v=""/>
    <s v="A"/>
    <s v="CAHAYA"/>
    <s v="WANGON"/>
    <s v="CAHAYA-WANGON"/>
    <s v="ASA-IM63"/>
    <s v="ASAHAN MEJA RUMAH 906"/>
    <m/>
  </r>
  <r>
    <n v="114"/>
    <x v="312"/>
    <n v="335"/>
    <s v=""/>
    <s v=""/>
    <s v=""/>
    <m/>
    <m/>
    <m/>
    <m/>
    <s v="ASA-IM49"/>
    <s v="ASAHAN MEJA 717A"/>
    <m/>
    <m/>
    <s v="ADA"/>
    <n v="6"/>
    <s v="PCS"/>
    <n v="144"/>
    <s v="PCS"/>
    <n v="15"/>
    <n v="15000"/>
    <m/>
    <m/>
    <s v=""/>
    <m/>
    <m/>
    <s v=""/>
    <n v="6"/>
    <s v="PCS"/>
    <n v="15000"/>
    <n v="90000"/>
    <d v="2024-08-27T00:00:00"/>
    <m/>
    <d v="2024-08-30T00:00:00"/>
    <s v="A"/>
    <s v=""/>
    <s v="A"/>
    <s v="CAHAYA"/>
    <s v="WANGON"/>
    <s v="CAHAYA-WANGON"/>
    <s v="ASA-IM49"/>
    <s v="ASAHAN MEJA 717A"/>
    <m/>
  </r>
  <r>
    <n v="149"/>
    <x v="313"/>
    <n v="335"/>
    <s v=""/>
    <s v=""/>
    <s v=""/>
    <m/>
    <m/>
    <m/>
    <m/>
    <s v="ASA-NB95"/>
    <s v="ASAHAN MEJA 9163"/>
    <m/>
    <m/>
    <s v="ADA"/>
    <n v="6"/>
    <s v="PCS"/>
    <n v="144"/>
    <s v="PCS"/>
    <n v="20"/>
    <n v="20000"/>
    <m/>
    <m/>
    <s v=""/>
    <m/>
    <m/>
    <s v=""/>
    <n v="6"/>
    <s v="PCS"/>
    <n v="20000"/>
    <n v="120000"/>
    <d v="2024-08-27T00:00:00"/>
    <m/>
    <d v="2024-08-30T00:00:00"/>
    <s v="A"/>
    <s v=""/>
    <s v="A"/>
    <s v="CAHAYA"/>
    <s v="WANGON"/>
    <s v="CAHAYA-WANGON"/>
    <s v="ASA-NB95"/>
    <s v="ASAHAN MEJA 9163"/>
    <m/>
  </r>
  <r>
    <n v="103"/>
    <x v="314"/>
    <n v="335"/>
    <s v=""/>
    <s v=""/>
    <s v=""/>
    <m/>
    <m/>
    <m/>
    <m/>
    <s v="ASA-IM38"/>
    <s v="ASAHAN MEJA TG3695"/>
    <m/>
    <m/>
    <s v="ADA"/>
    <n v="6"/>
    <s v="PCS"/>
    <n v="120"/>
    <s v="PCS"/>
    <n v="16"/>
    <n v="16000"/>
    <m/>
    <m/>
    <s v=""/>
    <m/>
    <m/>
    <s v=""/>
    <n v="6"/>
    <s v="PCS"/>
    <n v="16000"/>
    <n v="96000"/>
    <d v="2024-08-27T00:00:00"/>
    <m/>
    <d v="2024-08-30T00:00:00"/>
    <s v="A"/>
    <s v=""/>
    <s v="A"/>
    <s v="CAHAYA"/>
    <s v="WANGON"/>
    <s v="CAHAYA-WANGON"/>
    <s v="ASA-IM38"/>
    <s v="ASAHAN MEJA TG3695"/>
    <m/>
  </r>
  <r>
    <n v="1650"/>
    <x v="315"/>
    <n v="335"/>
    <s v=""/>
    <s v=""/>
    <s v=""/>
    <m/>
    <m/>
    <m/>
    <m/>
    <s v="LTR-7"/>
    <s v="LETTER TRAY BESI MICROTOP 2 SUSUN"/>
    <m/>
    <m/>
    <s v="ADA"/>
    <n v="5"/>
    <s v="PCS"/>
    <n v="12"/>
    <s v="PCS"/>
    <n v="60"/>
    <n v="60000"/>
    <m/>
    <m/>
    <s v=""/>
    <m/>
    <m/>
    <s v=""/>
    <n v="5"/>
    <s v="PCS"/>
    <n v="60000"/>
    <n v="300000"/>
    <d v="2024-08-27T00:00:00"/>
    <m/>
    <d v="2024-08-30T00:00:00"/>
    <s v="A"/>
    <s v=""/>
    <s v="A"/>
    <s v="CAHAYA"/>
    <s v="WANGON"/>
    <s v="CAHAYA-WANGON"/>
    <s v="LTR-7"/>
    <s v="LETTER TRAY BESI MICROTOP 2 SUSUN"/>
    <m/>
  </r>
  <r>
    <n v="2751"/>
    <x v="316"/>
    <n v="335"/>
    <s v=""/>
    <s v=""/>
    <s v=""/>
    <m/>
    <m/>
    <m/>
    <m/>
    <s v="STB-TF13"/>
    <s v="STABILLO TF-1145 LIVE COLOUR PASTEL"/>
    <m/>
    <m/>
    <s v="ADA"/>
    <n v="10"/>
    <s v="LSN"/>
    <n v="60"/>
    <s v="LSN"/>
    <n v="25"/>
    <n v="25000"/>
    <m/>
    <m/>
    <s v=""/>
    <m/>
    <m/>
    <s v=""/>
    <n v="10"/>
    <s v="LSN"/>
    <n v="25000"/>
    <n v="250000"/>
    <d v="2024-08-27T00:00:00"/>
    <m/>
    <d v="2024-08-30T00:00:00"/>
    <s v="A"/>
    <s v=""/>
    <s v="A"/>
    <s v="CAHAYA"/>
    <s v="WANGON"/>
    <s v="CAHAYA-WANGON"/>
    <s v="STB-TF13"/>
    <s v="STABILLO TF-1145 LIVE COLOUR PASTEL"/>
    <m/>
  </r>
  <r>
    <n v="468"/>
    <x v="317"/>
    <n v="335"/>
    <s v=""/>
    <s v=""/>
    <s v=""/>
    <m/>
    <m/>
    <m/>
    <m/>
    <s v="BOL-NB111"/>
    <s v="BP 1006 10W KUROMI (36)"/>
    <m/>
    <m/>
    <s v="ADA"/>
    <n v="3"/>
    <s v="BOX"/>
    <n v="32"/>
    <s v="BOX"/>
    <n v="234"/>
    <n v="234000"/>
    <m/>
    <m/>
    <s v=""/>
    <m/>
    <m/>
    <s v=""/>
    <n v="3"/>
    <s v="BOX"/>
    <n v="234000"/>
    <n v="702000"/>
    <d v="2024-08-27T00:00:00"/>
    <m/>
    <d v="2024-08-30T00:00:00"/>
    <s v="A"/>
    <s v=""/>
    <s v="A"/>
    <s v="CAHAYA"/>
    <s v="WANGON"/>
    <s v="CAHAYA-WANGON"/>
    <s v="BOL-NB111"/>
    <s v="BP 1006 10W KUROMI (36)"/>
    <m/>
  </r>
  <r>
    <n v="2789"/>
    <x v="318"/>
    <n v="335"/>
    <s v=""/>
    <s v=""/>
    <s v=""/>
    <m/>
    <m/>
    <m/>
    <m/>
    <s v="STI-EN15"/>
    <s v="STIP W/B ENTER 823 K"/>
    <m/>
    <m/>
    <s v="ADA"/>
    <n v="5"/>
    <s v="LSN"/>
    <n v="60"/>
    <s v="LSN"/>
    <n v="21"/>
    <n v="21000"/>
    <m/>
    <m/>
    <s v=""/>
    <m/>
    <m/>
    <s v=""/>
    <n v="5"/>
    <s v="LSN"/>
    <n v="21000"/>
    <n v="105000"/>
    <d v="2024-08-27T00:00:00"/>
    <m/>
    <d v="2024-08-30T00:00:00"/>
    <s v="A"/>
    <s v=""/>
    <s v="A"/>
    <s v="CAHAYA"/>
    <s v="WANGON"/>
    <s v="CAHAYA-WANGON"/>
    <s v="STI-EN15"/>
    <s v="STIP W/B ENTER 823 K"/>
    <m/>
  </r>
  <r>
    <s v=""/>
    <x v="319"/>
    <n v="335"/>
    <s v=""/>
    <s v=""/>
    <s v=""/>
    <m/>
    <m/>
    <m/>
    <m/>
    <m/>
    <s v="CUTTER KENKO 918C"/>
    <s v="CUTTER KENKO 918C"/>
    <m/>
    <s v="TIDAK ADA"/>
    <n v="5"/>
    <s v="LSN"/>
    <s v=""/>
    <s v=""/>
    <n v="69.599999999999994"/>
    <n v="69600"/>
    <n v="0.1"/>
    <m/>
    <n v="3984700"/>
    <m/>
    <m/>
    <s v=""/>
    <n v="5"/>
    <s v="LSN"/>
    <n v="69600"/>
    <n v="313200"/>
    <d v="2024-08-27T00:00:00"/>
    <m/>
    <d v="2024-08-30T00:00:00"/>
    <s v="A"/>
    <s v=""/>
    <s v="A"/>
    <s v="CAHAYA"/>
    <s v="WANGON"/>
    <s v="CAHAYA-WANGON"/>
    <m/>
    <s v="CUTTER KENKO 918C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7T00:00:00"/>
    <m/>
    <d v="2024-08-30T00:00:00"/>
    <s v="A"/>
    <s v=""/>
    <s v="A"/>
    <s v="CAHAYA"/>
    <s v="WANGON"/>
    <s v="CAHAYA-WANGON"/>
    <m/>
    <s v=""/>
    <m/>
  </r>
  <r>
    <n v="152"/>
    <x v="320"/>
    <n v="351"/>
    <s v=""/>
    <s v="CAHAYA-WANGON"/>
    <n v="351"/>
    <m/>
    <m/>
    <n v="3284"/>
    <m/>
    <s v="ASA-NB99"/>
    <s v="ASAHAN MEJA 5530"/>
    <m/>
    <m/>
    <s v="ADA"/>
    <n v="5"/>
    <s v="PCS"/>
    <n v="180"/>
    <s v="PCS"/>
    <n v="15"/>
    <n v="15000"/>
    <m/>
    <m/>
    <s v=""/>
    <m/>
    <m/>
    <s v=""/>
    <n v="5"/>
    <s v="PCS"/>
    <n v="15000"/>
    <n v="75000"/>
    <d v="2024-08-27T00:00:00"/>
    <m/>
    <d v="2024-08-30T00:00:00"/>
    <s v="A"/>
    <s v=""/>
    <s v="A"/>
    <s v="CAHAYA"/>
    <s v="WANGON"/>
    <s v="CAHAYA-WANGON"/>
    <s v="ASA-NB99"/>
    <s v="ASAHAN MEJA 5530"/>
    <m/>
  </r>
  <r>
    <n v="1087"/>
    <x v="321"/>
    <n v="351"/>
    <s v=""/>
    <s v=""/>
    <s v=""/>
    <m/>
    <m/>
    <m/>
    <m/>
    <s v="GAR-IM147"/>
    <s v="GARISAN LIPAT 30CM 6623 (1 BOX=40 PCS)"/>
    <m/>
    <m/>
    <s v="ADA"/>
    <n v="5"/>
    <s v="BOX (40)"/>
    <n v="1280"/>
    <s v="PCS"/>
    <n v="50"/>
    <n v="50000"/>
    <m/>
    <m/>
    <n v="325000"/>
    <m/>
    <m/>
    <n v="40"/>
    <n v="200"/>
    <s v="PCS"/>
    <n v="1250"/>
    <n v="250000"/>
    <d v="2024-08-27T00:00:00"/>
    <m/>
    <d v="2024-08-30T00:00:00"/>
    <s v="A"/>
    <s v=""/>
    <s v="A"/>
    <s v="CAHAYA"/>
    <s v="WANGON"/>
    <s v="CAHAYA-WANGON"/>
    <s v="GAR-IM147"/>
    <s v="GARISAN LIPAT 30CM 6623 (1 BOX=40 PCS)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7T00:00:00"/>
    <m/>
    <d v="2024-08-30T00:00:00"/>
    <s v="A"/>
    <s v=""/>
    <s v="A"/>
    <s v="CAHAYA"/>
    <s v="WANGON"/>
    <s v="CAHAYA-WANGON"/>
    <m/>
    <s v=""/>
    <m/>
  </r>
  <r>
    <n v="1399"/>
    <x v="322"/>
    <n v="354"/>
    <n v="113"/>
    <s v="KONDANG-TEMANGGUNG"/>
    <n v="354"/>
    <m/>
    <m/>
    <n v="3613"/>
    <s v="KONTEMK"/>
    <s v="IST-IM1"/>
    <s v="ISI STAPLER 13/8 JOSS"/>
    <m/>
    <m/>
    <s v="ADA"/>
    <n v="100"/>
    <s v="PAK"/>
    <n v="100"/>
    <s v="PAK"/>
    <n v="18.5"/>
    <n v="18500"/>
    <m/>
    <m/>
    <n v="1850000"/>
    <m/>
    <m/>
    <s v=""/>
    <n v="100"/>
    <s v="PAK"/>
    <n v="18500"/>
    <n v="1850000"/>
    <d v="2024-08-27T00:00:00"/>
    <m/>
    <d v="2024-08-30T00:00:00"/>
    <s v="KO"/>
    <s v=""/>
    <s v="KO"/>
    <s v="KONDANG"/>
    <s v="TEMANGGUNG"/>
    <s v="KONDANG-TEMANGGUNG"/>
    <s v="IST-IM1"/>
    <s v="ISI STAPLER 13/8 JOSS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7T00:00:00"/>
    <m/>
    <d v="2024-08-30T00:00:00"/>
    <s v="KO"/>
    <s v=""/>
    <s v="KO"/>
    <s v="KONDANG"/>
    <s v="TEMANGGUNG"/>
    <s v="KONDANG-TEMANGGUNG"/>
    <m/>
    <s v=""/>
    <m/>
  </r>
  <r>
    <n v="451"/>
    <x v="323"/>
    <n v="356"/>
    <n v="104"/>
    <s v="INDOFOTOCOPY-PARAKAN"/>
    <n v="356"/>
    <m/>
    <m/>
    <n v="3661"/>
    <s v="INDPARK"/>
    <s v="BOL-NB94"/>
    <s v="BP GEL SAFARI 0.28 HITECH SF-559 HITAM"/>
    <m/>
    <m/>
    <s v="ADA"/>
    <n v="36"/>
    <s v="LSN"/>
    <n v="144"/>
    <s v="LSN"/>
    <n v="21"/>
    <n v="21000"/>
    <m/>
    <m/>
    <n v="756000"/>
    <m/>
    <m/>
    <s v=""/>
    <n v="36"/>
    <s v="LSN"/>
    <n v="21000"/>
    <n v="756000"/>
    <d v="2024-08-27T00:00:00"/>
    <m/>
    <d v="2024-08-30T00:00:00"/>
    <s v="KO"/>
    <s v=""/>
    <s v="KO"/>
    <s v="INDOFOTOCOPY"/>
    <s v="PARAKAN"/>
    <s v="INDOFOTOCOPY-PARAKAN"/>
    <s v="BOL-NB94"/>
    <s v="BP GEL SAFARI 0.28 HITECH SF-559 HITAM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7T00:00:00"/>
    <m/>
    <d v="2024-08-30T00:00:00"/>
    <s v="KO"/>
    <s v=""/>
    <s v="KO"/>
    <s v="INDOFOTOCOPY"/>
    <s v="PARAKAN"/>
    <s v="INDOFOTOCOPY-PARAKAN"/>
    <m/>
    <s v=""/>
    <m/>
  </r>
  <r>
    <n v="2729"/>
    <x v="324"/>
    <n v="358"/>
    <n v="254"/>
    <s v="SBM-SEMARANG"/>
    <n v="358"/>
    <m/>
    <m/>
    <n v="453"/>
    <s v="SBM"/>
    <s v="SPI-GL3"/>
    <s v="SPIDOL GOLDEN 838 12W"/>
    <m/>
    <m/>
    <s v="ADA"/>
    <n v="5"/>
    <s v="LSN"/>
    <n v="24"/>
    <s v="LSN"/>
    <n v="34"/>
    <n v="34000"/>
    <m/>
    <m/>
    <s v=""/>
    <m/>
    <m/>
    <s v=""/>
    <n v="5"/>
    <s v="LSN"/>
    <n v="34000"/>
    <n v="170000"/>
    <d v="2024-08-27T00:00:00"/>
    <m/>
    <d v="2024-08-30T00:00:00"/>
    <n v="0"/>
    <s v=""/>
    <n v="0"/>
    <s v="SBM"/>
    <s v="SEMARANG"/>
    <s v="SBM-SEMARANG"/>
    <s v="SPI-GL3"/>
    <s v="SPIDOL GOLDEN 838 12W"/>
    <m/>
  </r>
  <r>
    <n v="988"/>
    <x v="325"/>
    <n v="358"/>
    <s v=""/>
    <s v=""/>
    <s v=""/>
    <m/>
    <m/>
    <m/>
    <m/>
    <s v="GAR-YK16"/>
    <s v="GARISAN BESI YOEKER 30CM (5030) ORANYE"/>
    <m/>
    <m/>
    <s v="ADA"/>
    <n v="5"/>
    <s v="LSN"/>
    <n v="50"/>
    <s v="LSN"/>
    <n v="19"/>
    <n v="19000"/>
    <m/>
    <m/>
    <s v=""/>
    <m/>
    <m/>
    <s v=""/>
    <n v="5"/>
    <s v="LSN"/>
    <n v="19000"/>
    <n v="95000"/>
    <d v="2024-08-27T00:00:00"/>
    <m/>
    <d v="2024-08-30T00:00:00"/>
    <n v="0"/>
    <s v=""/>
    <n v="0"/>
    <s v="SBM"/>
    <s v="SEMARANG"/>
    <s v="SBM-SEMARANG"/>
    <s v="GAR-YK16"/>
    <s v="GARISAN BESI YOEKER 30CM (5030) ORANYE"/>
    <m/>
  </r>
  <r>
    <n v="903"/>
    <x v="326"/>
    <n v="358"/>
    <s v=""/>
    <s v=""/>
    <s v=""/>
    <m/>
    <m/>
    <m/>
    <m/>
    <s v="CUT-TC8"/>
    <s v="CUTTER TACO 88 BESAR"/>
    <m/>
    <m/>
    <s v="ADA"/>
    <n v="1"/>
    <s v="LSN"/>
    <n v="60"/>
    <s v="LSN"/>
    <n v="33"/>
    <n v="33000"/>
    <n v="0.15"/>
    <m/>
    <s v=""/>
    <m/>
    <m/>
    <s v=""/>
    <n v="1"/>
    <s v="LSN"/>
    <n v="33000"/>
    <n v="28050"/>
    <d v="2024-08-27T00:00:00"/>
    <m/>
    <d v="2024-08-30T00:00:00"/>
    <n v="0"/>
    <s v=""/>
    <n v="0"/>
    <s v="SBM"/>
    <s v="SEMARANG"/>
    <s v="SBM-SEMARANG"/>
    <s v="CUT-TC8"/>
    <s v="CUTTER TACO 88 BESAR"/>
    <m/>
  </r>
  <r>
    <n v="902"/>
    <x v="327"/>
    <n v="358"/>
    <s v=""/>
    <s v=""/>
    <s v=""/>
    <m/>
    <m/>
    <m/>
    <m/>
    <s v="CUT-TC7"/>
    <s v="CUTTER TACO 78 KECIL TRANSPARAN"/>
    <m/>
    <m/>
    <s v="ADA"/>
    <n v="1"/>
    <s v="LSN"/>
    <n v="120"/>
    <s v="LSN"/>
    <n v="23"/>
    <n v="23000"/>
    <n v="0.15"/>
    <m/>
    <s v=""/>
    <m/>
    <m/>
    <s v=""/>
    <n v="1"/>
    <s v="LSN"/>
    <n v="23000"/>
    <n v="19550"/>
    <d v="2024-08-27T00:00:00"/>
    <m/>
    <d v="2024-08-30T00:00:00"/>
    <n v="0"/>
    <s v=""/>
    <n v="0"/>
    <s v="SBM"/>
    <s v="SEMARANG"/>
    <s v="SBM-SEMARANG"/>
    <s v="CUT-TC7"/>
    <s v="CUTTER TACO 78 KECIL TRANSPARAN"/>
    <m/>
  </r>
  <r>
    <n v="1177"/>
    <x v="328"/>
    <n v="358"/>
    <s v=""/>
    <s v=""/>
    <s v=""/>
    <m/>
    <m/>
    <m/>
    <m/>
    <s v="GLI-IM1"/>
    <s v="GLITTER GF-88"/>
    <m/>
    <m/>
    <s v="ADA"/>
    <n v="1"/>
    <s v="LSN"/>
    <n v="24"/>
    <s v="LSN"/>
    <n v="13.5"/>
    <n v="13500"/>
    <m/>
    <m/>
    <s v=""/>
    <m/>
    <m/>
    <s v=""/>
    <n v="1"/>
    <s v="LSN"/>
    <n v="13500"/>
    <n v="13500"/>
    <d v="2024-08-27T00:00:00"/>
    <m/>
    <d v="2024-08-30T00:00:00"/>
    <n v="0"/>
    <s v=""/>
    <n v="0"/>
    <s v="SBM"/>
    <s v="SEMARANG"/>
    <s v="SBM-SEMARANG"/>
    <s v="GLI-IM1"/>
    <s v="GLITTER GF-88"/>
    <m/>
  </r>
  <r>
    <s v=""/>
    <x v="329"/>
    <n v="358"/>
    <s v=""/>
    <s v=""/>
    <s v=""/>
    <m/>
    <m/>
    <m/>
    <m/>
    <m/>
    <s v="SERBUK GLITTER BULAN BINTANG"/>
    <s v="SERBUK GLITTER BULAN BINTANG"/>
    <m/>
    <s v="TIDAK ADA"/>
    <n v="1"/>
    <s v="RTG"/>
    <s v=""/>
    <s v=""/>
    <n v="13.5"/>
    <n v="13500"/>
    <m/>
    <m/>
    <s v=""/>
    <m/>
    <m/>
    <s v=""/>
    <n v="1"/>
    <s v="RTG"/>
    <n v="13500"/>
    <n v="13500"/>
    <d v="2024-08-27T00:00:00"/>
    <m/>
    <d v="2024-08-30T00:00:00"/>
    <n v="0"/>
    <s v=""/>
    <n v="0"/>
    <s v="SBM"/>
    <s v="SEMARANG"/>
    <s v="SBM-SEMARANG"/>
    <m/>
    <s v="SERBUK GLITTER BULAN BINTANG"/>
    <m/>
  </r>
  <r>
    <n v="1009"/>
    <x v="330"/>
    <n v="358"/>
    <s v=""/>
    <s v=""/>
    <s v=""/>
    <m/>
    <m/>
    <m/>
    <m/>
    <s v="GAR-EN37"/>
    <s v="GARISAN MIKA ENTER 40CM"/>
    <m/>
    <m/>
    <s v="ADA"/>
    <n v="1"/>
    <s v="LSN"/>
    <n v="100"/>
    <s v="LSN"/>
    <n v="32.5"/>
    <n v="32500"/>
    <m/>
    <m/>
    <s v=""/>
    <m/>
    <m/>
    <s v=""/>
    <n v="1"/>
    <s v="LSN"/>
    <n v="32500"/>
    <n v="32500"/>
    <d v="2024-08-27T00:00:00"/>
    <m/>
    <d v="2024-08-30T00:00:00"/>
    <n v="0"/>
    <s v=""/>
    <n v="0"/>
    <s v="SBM"/>
    <s v="SEMARANG"/>
    <s v="SBM-SEMARANG"/>
    <s v="GAR-EN37"/>
    <s v="GARISAN MIKA ENTER 40CM"/>
    <m/>
  </r>
  <r>
    <n v="980"/>
    <x v="331"/>
    <n v="358"/>
    <s v=""/>
    <s v=""/>
    <s v=""/>
    <m/>
    <m/>
    <m/>
    <m/>
    <s v="GAR-EN8"/>
    <s v="GARISAN MIKA ENTER 50CM"/>
    <m/>
    <m/>
    <s v="ADA"/>
    <n v="1"/>
    <s v="LSN"/>
    <n v="72"/>
    <s v="LSN"/>
    <n v="40"/>
    <n v="40000"/>
    <m/>
    <m/>
    <n v="412100"/>
    <m/>
    <m/>
    <s v=""/>
    <n v="1"/>
    <s v="LSN"/>
    <n v="40000"/>
    <n v="40000"/>
    <d v="2024-08-27T00:00:00"/>
    <m/>
    <d v="2024-08-30T00:00:00"/>
    <n v="0"/>
    <s v=""/>
    <n v="0"/>
    <s v="SBM"/>
    <s v="SEMARANG"/>
    <s v="SBM-SEMARANG"/>
    <s v="GAR-EN8"/>
    <s v="GARISAN MIKA ENTER 50CM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7T00:00:00"/>
    <m/>
    <d v="2024-08-30T00:00:00"/>
    <n v="0"/>
    <s v=""/>
    <n v="0"/>
    <s v="SBM"/>
    <s v="SEMARANG"/>
    <s v="SBM-SEMARANG"/>
    <m/>
    <s v=""/>
    <m/>
  </r>
  <r>
    <n v="2565"/>
    <x v="332"/>
    <n v="367"/>
    <n v="292"/>
    <s v="ROYYAN-SOLO"/>
    <n v="367"/>
    <m/>
    <m/>
    <n v="3456"/>
    <s v="ROYSOLE"/>
    <s v="PIA-NB1"/>
    <s v="PIANIKA LOVELY BIRU"/>
    <m/>
    <m/>
    <s v="ADA"/>
    <n v="12"/>
    <s v="PCS"/>
    <n v="12"/>
    <s v="PCS"/>
    <n v="90"/>
    <n v="90000"/>
    <m/>
    <m/>
    <n v="1080000"/>
    <m/>
    <m/>
    <s v=""/>
    <n v="12"/>
    <s v="PCS"/>
    <n v="90000"/>
    <n v="1080000"/>
    <d v="2024-08-27T00:00:00"/>
    <m/>
    <d v="2024-08-30T00:00:00"/>
    <s v="E"/>
    <s v=""/>
    <s v="E"/>
    <s v="ROYYAN"/>
    <s v="SOLO"/>
    <s v="ROYYAN-SOLO"/>
    <s v="PIA-NB1"/>
    <s v="PIANIKA LOVELY BIRU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7T00:00:00"/>
    <m/>
    <d v="2024-08-30T00:00:00"/>
    <s v="E"/>
    <s v=""/>
    <s v="E"/>
    <s v="ROYYAN"/>
    <s v="SOLO"/>
    <s v="ROYYAN-SOLO"/>
    <m/>
    <s v=""/>
    <m/>
  </r>
  <r>
    <n v="1399"/>
    <x v="333"/>
    <n v="369"/>
    <n v="189"/>
    <s v="RENI-JATIMULYO"/>
    <n v="369"/>
    <m/>
    <m/>
    <n v="3285"/>
    <s v="RENKEBA"/>
    <s v="IST-IM1"/>
    <s v="ISI STAPLER 13/8 JOSS"/>
    <m/>
    <m/>
    <s v="ADA"/>
    <n v="100"/>
    <s v="PAK"/>
    <n v="100"/>
    <s v="PAK"/>
    <n v="18.5"/>
    <n v="18500"/>
    <m/>
    <m/>
    <s v=""/>
    <m/>
    <m/>
    <s v=""/>
    <n v="100"/>
    <s v="PAK"/>
    <n v="18500"/>
    <n v="1850000"/>
    <d v="2024-08-27T00:00:00"/>
    <m/>
    <d v="2024-08-30T00:00:00"/>
    <s v="A"/>
    <s v=""/>
    <s v="A"/>
    <s v="RENI"/>
    <s v="JATIMULYO"/>
    <s v="RENI-JATIMULYO"/>
    <s v="IST-IM1"/>
    <s v="ISI STAPLER 13/8 JOSS"/>
    <m/>
  </r>
  <r>
    <n v="903"/>
    <x v="334"/>
    <n v="369"/>
    <s v=""/>
    <s v=""/>
    <s v=""/>
    <m/>
    <m/>
    <m/>
    <m/>
    <s v="CUT-TC8"/>
    <s v="CUTTER TACO 88 BESAR"/>
    <m/>
    <m/>
    <s v="ADA"/>
    <n v="60"/>
    <s v="LSN"/>
    <n v="60"/>
    <s v="LSN"/>
    <n v="33"/>
    <n v="33000"/>
    <n v="0.1"/>
    <m/>
    <s v=""/>
    <m/>
    <m/>
    <s v=""/>
    <n v="60"/>
    <s v="LSN"/>
    <n v="33000"/>
    <n v="1782000"/>
    <d v="2024-08-27T00:00:00"/>
    <m/>
    <d v="2024-08-30T00:00:00"/>
    <s v="A"/>
    <s v=""/>
    <s v="A"/>
    <s v="RENI"/>
    <s v="JATIMULYO"/>
    <s v="RENI-JATIMULYO"/>
    <s v="CUT-TC8"/>
    <s v="CUTTER TACO 88 BESAR"/>
    <m/>
  </r>
  <r>
    <s v=""/>
    <x v="335"/>
    <n v="369"/>
    <s v=""/>
    <s v=""/>
    <s v=""/>
    <m/>
    <m/>
    <m/>
    <m/>
    <m/>
    <s v="UNDANGAN ULTAH AP 233"/>
    <s v="UNDANGAN ULTAH AP 233"/>
    <m/>
    <s v="TIDAK ADA"/>
    <n v="500"/>
    <s v="PCS"/>
    <s v=""/>
    <s v=""/>
    <n v="1"/>
    <n v="1000"/>
    <m/>
    <m/>
    <s v=""/>
    <m/>
    <m/>
    <s v=""/>
    <n v="500"/>
    <s v="PCS"/>
    <n v="1000"/>
    <n v="500000"/>
    <d v="2024-08-27T00:00:00"/>
    <m/>
    <d v="2024-08-30T00:00:00"/>
    <s v="A"/>
    <s v=""/>
    <s v="A"/>
    <s v="RENI"/>
    <s v="JATIMULYO"/>
    <s v="RENI-JATIMULYO"/>
    <m/>
    <s v="UNDANGAN ULTAH AP 233"/>
    <m/>
  </r>
  <r>
    <s v=""/>
    <x v="336"/>
    <n v="369"/>
    <s v=""/>
    <s v=""/>
    <s v=""/>
    <m/>
    <m/>
    <m/>
    <m/>
    <m/>
    <s v="UNDANGAN ULTAH PANJANG"/>
    <s v="UNDANGAN ULTAH PANJANG"/>
    <m/>
    <s v="TIDAK ADA"/>
    <n v="500"/>
    <s v="PCS"/>
    <s v=""/>
    <s v=""/>
    <n v="1"/>
    <n v="1000"/>
    <m/>
    <m/>
    <n v="4632000"/>
    <m/>
    <m/>
    <s v=""/>
    <n v="500"/>
    <s v="PCS"/>
    <n v="1000"/>
    <n v="500000"/>
    <d v="2024-08-27T00:00:00"/>
    <m/>
    <d v="2024-08-30T00:00:00"/>
    <s v="A"/>
    <s v=""/>
    <s v="A"/>
    <s v="RENI"/>
    <s v="JATIMULYO"/>
    <s v="RENI-JATIMULYO"/>
    <m/>
    <s v="UNDANGAN ULTAH PANJANG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7T00:00:00"/>
    <m/>
    <d v="2024-08-30T00:00:00"/>
    <s v="A"/>
    <s v=""/>
    <s v="A"/>
    <s v="RENI"/>
    <s v="JATIMULYO"/>
    <s v="RENI-JATIMULYO"/>
    <m/>
    <s v=""/>
    <m/>
  </r>
  <r>
    <n v="69"/>
    <x v="337"/>
    <n v="374"/>
    <n v="108"/>
    <s v="IVONE-BUMIAYU"/>
    <n v="374"/>
    <m/>
    <m/>
    <n v="3286"/>
    <s v="IVOBUMA"/>
    <s v="AGE-NB20"/>
    <s v="AGENDA 50K BC-511 (35-50)"/>
    <m/>
    <m/>
    <s v="ADA"/>
    <n v="60"/>
    <s v="PCS"/>
    <n v="260"/>
    <s v="PCS"/>
    <n v="10"/>
    <n v="10000"/>
    <m/>
    <m/>
    <s v=""/>
    <m/>
    <m/>
    <s v=""/>
    <n v="60"/>
    <s v="PCS"/>
    <n v="10000"/>
    <n v="600000"/>
    <d v="2024-08-27T00:00:00"/>
    <m/>
    <d v="2024-08-30T00:00:00"/>
    <s v="A"/>
    <s v=""/>
    <s v="A"/>
    <s v="IVONE"/>
    <s v="BUMIAYU"/>
    <s v="IVONE-BUMIAYU"/>
    <s v="AGE-NB20"/>
    <s v="AGENDA 50K BC-511 (35-50)"/>
    <m/>
  </r>
  <r>
    <n v="65"/>
    <x v="338"/>
    <n v="374"/>
    <s v=""/>
    <s v=""/>
    <s v=""/>
    <m/>
    <m/>
    <m/>
    <m/>
    <s v="AGE-NB16"/>
    <s v="AGENDA BRANDED KANCING LV BUNGA"/>
    <m/>
    <m/>
    <s v="ADA"/>
    <n v="24"/>
    <s v="PCS"/>
    <n v="150"/>
    <s v="PCS"/>
    <n v="25"/>
    <n v="25000"/>
    <m/>
    <m/>
    <s v=""/>
    <m/>
    <m/>
    <s v=""/>
    <n v="24"/>
    <s v="PCS"/>
    <n v="25000"/>
    <n v="600000"/>
    <d v="2024-08-27T00:00:00"/>
    <m/>
    <d v="2024-08-30T00:00:00"/>
    <s v="A"/>
    <s v=""/>
    <s v="A"/>
    <s v="IVONE"/>
    <s v="BUMIAYU"/>
    <s v="IVONE-BUMIAYU"/>
    <s v="AGE-NB16"/>
    <s v="AGENDA BRANDED KANCING LV BUNGA"/>
    <m/>
  </r>
  <r>
    <n v="66"/>
    <x v="339"/>
    <n v="374"/>
    <s v=""/>
    <s v=""/>
    <s v=""/>
    <m/>
    <m/>
    <m/>
    <m/>
    <s v="AGE-NB17"/>
    <s v="AGENDA BRANDED KANCING LV KOTAK"/>
    <m/>
    <m/>
    <s v="ADA"/>
    <n v="9"/>
    <s v="PCS"/>
    <n v="150"/>
    <s v="PCS"/>
    <n v="25"/>
    <n v="25000"/>
    <m/>
    <m/>
    <s v=""/>
    <m/>
    <m/>
    <s v=""/>
    <n v="9"/>
    <s v="PCS"/>
    <n v="25000"/>
    <n v="225000"/>
    <d v="2024-08-27T00:00:00"/>
    <m/>
    <d v="2024-08-30T00:00:00"/>
    <s v="A"/>
    <s v=""/>
    <s v="A"/>
    <s v="IVONE"/>
    <s v="BUMIAYU"/>
    <s v="IVONE-BUMIAYU"/>
    <s v="AGE-NB17"/>
    <s v="AGENDA BRANDED KANCING LV KOTAK"/>
    <m/>
  </r>
  <r>
    <n v="67"/>
    <x v="340"/>
    <n v="374"/>
    <s v=""/>
    <s v=""/>
    <s v=""/>
    <m/>
    <m/>
    <m/>
    <m/>
    <s v="AGE-NB18"/>
    <s v="AGENDA DIARY D-128"/>
    <m/>
    <m/>
    <s v="ADA"/>
    <n v="36"/>
    <s v="PCS"/>
    <n v="144"/>
    <s v="PCS"/>
    <n v="13"/>
    <n v="13000"/>
    <m/>
    <m/>
    <s v=""/>
    <m/>
    <m/>
    <s v=""/>
    <n v="36"/>
    <s v="PCS"/>
    <n v="13000"/>
    <n v="468000"/>
    <d v="2024-08-27T00:00:00"/>
    <m/>
    <d v="2024-08-30T00:00:00"/>
    <s v="A"/>
    <s v=""/>
    <s v="A"/>
    <s v="IVONE"/>
    <s v="BUMIAYU"/>
    <s v="IVONE-BUMIAYU"/>
    <s v="AGE-NB18"/>
    <s v="AGENDA DIARY D-128"/>
    <m/>
  </r>
  <r>
    <n v="72"/>
    <x v="341"/>
    <n v="374"/>
    <s v=""/>
    <s v=""/>
    <s v=""/>
    <m/>
    <m/>
    <m/>
    <m/>
    <s v="AGE-IM23"/>
    <s v="AGENDA  5814"/>
    <m/>
    <m/>
    <s v="ADA"/>
    <n v="24"/>
    <s v="PCS"/>
    <n v="144"/>
    <s v="PCS"/>
    <n v="16.5"/>
    <n v="16500"/>
    <m/>
    <m/>
    <s v=""/>
    <m/>
    <m/>
    <s v=""/>
    <n v="24"/>
    <s v="PCS"/>
    <n v="16500"/>
    <n v="396000"/>
    <d v="2024-08-27T00:00:00"/>
    <m/>
    <d v="2024-08-30T00:00:00"/>
    <s v="A"/>
    <s v=""/>
    <s v="A"/>
    <s v="IVONE"/>
    <s v="BUMIAYU"/>
    <s v="IVONE-BUMIAYU"/>
    <s v="AGE-IM23"/>
    <s v="AGENDA  5814"/>
    <m/>
  </r>
  <r>
    <n v="57"/>
    <x v="342"/>
    <n v="374"/>
    <s v=""/>
    <s v=""/>
    <s v=""/>
    <m/>
    <m/>
    <m/>
    <m/>
    <s v="AGE-NB6"/>
    <s v="AGENDA KULIT ULAR K"/>
    <m/>
    <m/>
    <s v="ADA"/>
    <n v="32"/>
    <s v="PCS"/>
    <n v="270"/>
    <s v="PCS"/>
    <n v="10"/>
    <n v="10000"/>
    <m/>
    <m/>
    <s v=""/>
    <m/>
    <m/>
    <s v=""/>
    <n v="32"/>
    <s v="PCS"/>
    <n v="10000"/>
    <n v="320000"/>
    <d v="2024-08-27T00:00:00"/>
    <m/>
    <d v="2024-08-30T00:00:00"/>
    <s v="A"/>
    <s v=""/>
    <s v="A"/>
    <s v="IVONE"/>
    <s v="BUMIAYU"/>
    <s v="IVONE-BUMIAYU"/>
    <s v="AGE-NB6"/>
    <s v="AGENDA KULIT ULAR K"/>
    <m/>
  </r>
  <r>
    <s v=""/>
    <x v="343"/>
    <n v="374"/>
    <s v=""/>
    <s v=""/>
    <s v=""/>
    <m/>
    <m/>
    <m/>
    <m/>
    <m/>
    <s v="NB POCKET NB 4003"/>
    <s v="NB POCKET NB 4003"/>
    <m/>
    <s v="TIDAK ADA"/>
    <n v="36"/>
    <s v="PCS"/>
    <s v=""/>
    <s v=""/>
    <n v="15"/>
    <n v="15000"/>
    <m/>
    <m/>
    <s v=""/>
    <m/>
    <m/>
    <s v=""/>
    <n v="36"/>
    <s v="PCS"/>
    <n v="15000"/>
    <n v="540000"/>
    <d v="2024-08-27T00:00:00"/>
    <m/>
    <d v="2024-08-30T00:00:00"/>
    <s v="A"/>
    <s v=""/>
    <s v="A"/>
    <s v="IVONE"/>
    <s v="BUMIAYU"/>
    <s v="IVONE-BUMIAYU"/>
    <m/>
    <s v="NB POCKET NB 4003"/>
    <m/>
  </r>
  <r>
    <n v="64"/>
    <x v="344"/>
    <n v="374"/>
    <s v=""/>
    <s v=""/>
    <s v=""/>
    <m/>
    <m/>
    <m/>
    <m/>
    <s v="AGE-NB15"/>
    <s v="AGENDA BRANDED KANCING 237 BRILLIANT"/>
    <m/>
    <m/>
    <s v="ADA"/>
    <n v="24"/>
    <s v="PCS"/>
    <n v="150"/>
    <s v="PCS"/>
    <n v="25"/>
    <n v="25000"/>
    <m/>
    <m/>
    <s v=""/>
    <m/>
    <m/>
    <s v=""/>
    <n v="24"/>
    <s v="PCS"/>
    <n v="25000"/>
    <n v="600000"/>
    <d v="2024-08-27T00:00:00"/>
    <m/>
    <d v="2024-08-30T00:00:00"/>
    <s v="A"/>
    <s v=""/>
    <s v="A"/>
    <s v="IVONE"/>
    <s v="BUMIAYU"/>
    <s v="IVONE-BUMIAYU"/>
    <s v="AGE-NB15"/>
    <s v="AGENDA BRANDED KANCING 237 BRILLIANT"/>
    <m/>
  </r>
  <r>
    <n v="2165"/>
    <x v="345"/>
    <n v="374"/>
    <s v=""/>
    <s v=""/>
    <s v=""/>
    <m/>
    <m/>
    <m/>
    <m/>
    <s v="NOT-IM102"/>
    <s v="NOTEBOOK TALI A5-511"/>
    <m/>
    <m/>
    <s v="ADA"/>
    <n v="12"/>
    <s v="PCS"/>
    <n v="10"/>
    <s v="LSN"/>
    <n v="15"/>
    <n v="15000"/>
    <m/>
    <m/>
    <s v=""/>
    <m/>
    <m/>
    <n v="8.3333333333333329E-2"/>
    <n v="1"/>
    <s v="LSN"/>
    <n v="180000"/>
    <n v="180000"/>
    <d v="2024-08-27T00:00:00"/>
    <m/>
    <d v="2024-08-30T00:00:00"/>
    <s v="A"/>
    <s v=""/>
    <s v="A"/>
    <s v="IVONE"/>
    <s v="BUMIAYU"/>
    <s v="IVONE-BUMIAYU"/>
    <s v="NOT-IM102"/>
    <s v="NOTEBOOK TALI A5-511"/>
    <m/>
  </r>
  <r>
    <n v="2109"/>
    <x v="346"/>
    <n v="374"/>
    <s v=""/>
    <s v=""/>
    <s v=""/>
    <m/>
    <m/>
    <m/>
    <m/>
    <s v="NOT-IM45"/>
    <s v="NOTEBOOK TALI A5-508"/>
    <m/>
    <m/>
    <s v="ADA"/>
    <n v="12"/>
    <s v="PCS"/>
    <n v="10"/>
    <s v="LSN"/>
    <n v="15"/>
    <n v="15000"/>
    <m/>
    <m/>
    <s v=""/>
    <m/>
    <m/>
    <n v="8.3333333333333329E-2"/>
    <n v="1"/>
    <s v="LSN"/>
    <n v="180000"/>
    <n v="180000"/>
    <d v="2024-08-27T00:00:00"/>
    <m/>
    <d v="2024-08-30T00:00:00"/>
    <s v="A"/>
    <s v=""/>
    <s v="A"/>
    <s v="IVONE"/>
    <s v="BUMIAYU"/>
    <s v="IVONE-BUMIAYU"/>
    <s v="NOT-IM45"/>
    <s v="NOTEBOOK TALI A5-508"/>
    <m/>
  </r>
  <r>
    <n v="2115"/>
    <x v="347"/>
    <n v="374"/>
    <s v=""/>
    <s v=""/>
    <s v=""/>
    <m/>
    <m/>
    <m/>
    <m/>
    <s v="NOT-IM51"/>
    <s v="NOTEBOOK TALI 707-19"/>
    <m/>
    <m/>
    <s v="ADA"/>
    <n v="12"/>
    <s v="PCS"/>
    <n v="10"/>
    <s v="LSN"/>
    <n v="15"/>
    <n v="15000"/>
    <m/>
    <m/>
    <s v=""/>
    <m/>
    <m/>
    <n v="8.3333333333333329E-2"/>
    <n v="1"/>
    <s v="LSN"/>
    <n v="180000"/>
    <n v="180000"/>
    <d v="2024-08-27T00:00:00"/>
    <m/>
    <d v="2024-08-30T00:00:00"/>
    <s v="A"/>
    <s v=""/>
    <s v="A"/>
    <s v="IVONE"/>
    <s v="BUMIAYU"/>
    <s v="IVONE-BUMIAYU"/>
    <s v="NOT-IM51"/>
    <s v="NOTEBOOK TALI 707-19"/>
    <m/>
  </r>
  <r>
    <n v="367"/>
    <x v="348"/>
    <n v="374"/>
    <s v=""/>
    <s v=""/>
    <s v=""/>
    <m/>
    <m/>
    <m/>
    <m/>
    <s v="BIN-MC55"/>
    <s v="BINDERNOTE A5 MICROTOP UN 36 UNIVERSITY"/>
    <m/>
    <m/>
    <s v="ADA"/>
    <n v="12"/>
    <s v="PCS"/>
    <n v="120"/>
    <s v="PCS"/>
    <n v="15"/>
    <n v="15000"/>
    <m/>
    <m/>
    <s v=""/>
    <m/>
    <m/>
    <s v=""/>
    <n v="12"/>
    <s v="PCS"/>
    <n v="15000"/>
    <n v="180000"/>
    <d v="2024-08-27T00:00:00"/>
    <m/>
    <d v="2024-08-30T00:00:00"/>
    <s v="A"/>
    <s v=""/>
    <s v="A"/>
    <s v="IVONE"/>
    <s v="BUMIAYU"/>
    <s v="IVONE-BUMIAYU"/>
    <s v="BIN-MC55"/>
    <s v="BINDERNOTE A5 MICROTOP UN 36 UNIVERSITY"/>
    <m/>
  </r>
  <r>
    <n v="2149"/>
    <x v="349"/>
    <n v="374"/>
    <s v=""/>
    <s v=""/>
    <s v=""/>
    <m/>
    <m/>
    <m/>
    <m/>
    <s v="NOT-IM86"/>
    <s v="NOTEBOOK  A5-104"/>
    <m/>
    <m/>
    <s v="ADA"/>
    <n v="12"/>
    <s v="PCS"/>
    <n v="120"/>
    <s v="PCS"/>
    <n v="15"/>
    <n v="15000"/>
    <m/>
    <m/>
    <s v=""/>
    <m/>
    <m/>
    <s v=""/>
    <n v="12"/>
    <s v="PCS"/>
    <n v="15000"/>
    <n v="180000"/>
    <d v="2024-08-27T00:00:00"/>
    <m/>
    <d v="2024-08-30T00:00:00"/>
    <s v="A"/>
    <s v=""/>
    <s v="A"/>
    <s v="IVONE"/>
    <s v="BUMIAYU"/>
    <s v="IVONE-BUMIAYU"/>
    <s v="NOT-IM86"/>
    <s v="NOTEBOOK  A5-104"/>
    <m/>
  </r>
  <r>
    <s v=""/>
    <x v="350"/>
    <n v="374"/>
    <s v=""/>
    <s v=""/>
    <s v=""/>
    <m/>
    <m/>
    <m/>
    <m/>
    <m/>
    <s v="DISPENSER KUROMI"/>
    <s v="DISPENSER KUROMI"/>
    <m/>
    <s v="TIDAK ADA"/>
    <n v="5"/>
    <s v="LSN"/>
    <s v=""/>
    <s v=""/>
    <n v="20"/>
    <n v="20000"/>
    <m/>
    <m/>
    <s v=""/>
    <m/>
    <m/>
    <s v=""/>
    <n v="5"/>
    <s v="LSN"/>
    <n v="20000"/>
    <n v="100000"/>
    <d v="2024-08-27T00:00:00"/>
    <m/>
    <d v="2024-08-30T00:00:00"/>
    <s v="A"/>
    <s v=""/>
    <s v="A"/>
    <s v="IVONE"/>
    <s v="BUMIAYU"/>
    <s v="IVONE-BUMIAYU"/>
    <m/>
    <s v="DISPENSER KUROMI"/>
    <m/>
  </r>
  <r>
    <s v=""/>
    <x v="351"/>
    <n v="374"/>
    <s v=""/>
    <s v=""/>
    <s v=""/>
    <m/>
    <m/>
    <m/>
    <m/>
    <m/>
    <s v="AGENDA MB 35-25"/>
    <s v="AGENDA MB 35-25"/>
    <m/>
    <s v="TIDAK ADA"/>
    <n v="12"/>
    <s v="PCS"/>
    <s v=""/>
    <s v=""/>
    <n v="22.5"/>
    <n v="22500"/>
    <m/>
    <m/>
    <s v=""/>
    <m/>
    <m/>
    <s v=""/>
    <n v="12"/>
    <s v="PCS"/>
    <n v="22500"/>
    <n v="270000"/>
    <d v="2024-08-27T00:00:00"/>
    <m/>
    <d v="2024-08-30T00:00:00"/>
    <s v="A"/>
    <s v=""/>
    <s v="A"/>
    <s v="IVONE"/>
    <s v="BUMIAYU"/>
    <s v="IVONE-BUMIAYU"/>
    <m/>
    <s v="AGENDA MB 35-25"/>
    <m/>
  </r>
  <r>
    <s v=""/>
    <x v="352"/>
    <n v="374"/>
    <s v=""/>
    <s v=""/>
    <s v=""/>
    <m/>
    <m/>
    <m/>
    <m/>
    <m/>
    <s v="N BOOK A5 25-101"/>
    <s v="N BOOK A5 25-101"/>
    <m/>
    <s v="TIDAK ADA"/>
    <n v="4"/>
    <s v="PCS"/>
    <s v=""/>
    <s v=""/>
    <n v="17.5"/>
    <n v="17500"/>
    <m/>
    <m/>
    <n v="5089000"/>
    <m/>
    <m/>
    <s v=""/>
    <n v="4"/>
    <s v="PCS"/>
    <n v="17500"/>
    <n v="70000"/>
    <d v="2024-08-27T00:00:00"/>
    <m/>
    <d v="2024-08-30T00:00:00"/>
    <s v="A"/>
    <s v=""/>
    <s v="A"/>
    <s v="IVONE"/>
    <s v="BUMIAYU"/>
    <s v="IVONE-BUMIAYU"/>
    <m/>
    <s v="N BOOK A5 25-101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7T00:00:00"/>
    <m/>
    <d v="2024-08-30T00:00:00"/>
    <s v="A"/>
    <s v=""/>
    <s v="A"/>
    <s v="IVONE"/>
    <s v="BUMIAYU"/>
    <s v="IVONE-BUMIAYU"/>
    <m/>
    <s v=""/>
    <m/>
  </r>
  <r>
    <n v="805"/>
    <x v="353"/>
    <n v="391"/>
    <n v="229"/>
    <s v="SUMUR BOTO-SEMARANG"/>
    <n v="391"/>
    <d v="2024-08-26T00:00:00"/>
    <d v="2024-08-31T00:00:00"/>
    <n v="3280"/>
    <s v="sumsema"/>
    <s v="BWA-SK11"/>
    <s v="BUKU MEWARNAI SIKA CB-812 JB"/>
    <m/>
    <m/>
    <s v="ADA"/>
    <n v="100"/>
    <s v="PCS"/>
    <n v="600"/>
    <s v="PCS"/>
    <n v="3.75"/>
    <n v="3750"/>
    <n v="0.1"/>
    <m/>
    <n v="337500"/>
    <m/>
    <m/>
    <s v=""/>
    <n v="100"/>
    <s v="PCS"/>
    <n v="3750"/>
    <n v="337500"/>
    <d v="2024-08-26T00:00:00"/>
    <m/>
    <d v="2024-08-31T00:00:00"/>
    <s v="A"/>
    <s v=""/>
    <s v="A"/>
    <s v="SUMUR BOTO"/>
    <s v="SEMARANG"/>
    <s v="SUMUR BOTO-SEMARANG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6T00:00:00"/>
    <m/>
    <d v="2024-08-31T00:00:00"/>
    <s v="A"/>
    <s v=""/>
    <s v="A"/>
    <s v="SUMUR BOTO"/>
    <s v="SEMARANG"/>
    <s v="SUMUR BOTO-SEMARANG"/>
    <m/>
    <s v=""/>
    <m/>
  </r>
  <r>
    <n v="306"/>
    <x v="354"/>
    <n v="393"/>
    <n v="188"/>
    <s v="REJO AGUNG-JOMBANG"/>
    <n v="393"/>
    <d v="2024-08-27T00:00:00"/>
    <m/>
    <n v="3570"/>
    <s v="REJJOMG"/>
    <s v="BIN-WN3"/>
    <s v="BINDER NOTE WENGU A5-60 FPHY 001"/>
    <m/>
    <m/>
    <s v="ADA"/>
    <n v="192"/>
    <s v="PCS"/>
    <n v="96"/>
    <s v="PCS"/>
    <n v="22.5"/>
    <n v="22500"/>
    <m/>
    <m/>
    <n v="4320000"/>
    <m/>
    <m/>
    <s v=""/>
    <n v="192"/>
    <s v="PCS"/>
    <n v="22500"/>
    <n v="4320000"/>
    <d v="2024-08-27T00:00:00"/>
    <m/>
    <d v="2024-08-31T00:00:00"/>
    <s v="G"/>
    <s v=""/>
    <s v="G"/>
    <s v="REJO AGUNG"/>
    <s v="JOMBANG"/>
    <s v="REJO AGUNG-JOMBANG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7T00:00:00"/>
    <m/>
    <d v="2024-08-31T00:00:00"/>
    <s v="G"/>
    <s v=""/>
    <s v="G"/>
    <s v="REJO AGUNG"/>
    <s v="JOMBANG"/>
    <s v="REJO AGUNG-JOMBANG"/>
    <m/>
    <s v=""/>
    <m/>
  </r>
  <r>
    <n v="2919"/>
    <x v="355"/>
    <n v="395"/>
    <n v="293"/>
    <s v="GLORIA-BLITAR"/>
    <n v="395"/>
    <m/>
    <m/>
    <n v="3461"/>
    <s v="GLOBLIE"/>
    <s v="TAS-IM94"/>
    <s v="TAS TIDUR GGH-M (6 MOTIF)"/>
    <m/>
    <m/>
    <s v="ADA"/>
    <n v="4"/>
    <s v="LSN"/>
    <n v="40"/>
    <s v="LSN"/>
    <n v="100"/>
    <n v="100000"/>
    <n v="0.2"/>
    <m/>
    <s v=""/>
    <m/>
    <m/>
    <s v=""/>
    <n v="4"/>
    <s v="LSN"/>
    <n v="100000"/>
    <n v="320000"/>
    <d v="2024-08-27T00:00:00"/>
    <m/>
    <d v="2024-08-31T00:00:00"/>
    <s v="E"/>
    <s v=""/>
    <s v="E"/>
    <s v="GLORIA"/>
    <s v="BLITAR"/>
    <s v="GLORIA-BLITAR"/>
    <m/>
    <s v=""/>
    <m/>
  </r>
  <r>
    <n v="2919"/>
    <x v="356"/>
    <n v="395"/>
    <s v=""/>
    <s v=""/>
    <s v=""/>
    <m/>
    <m/>
    <m/>
    <m/>
    <s v="TAS-IM94"/>
    <s v="TAS TIDUR GGH-M (6 MOTIF)"/>
    <m/>
    <m/>
    <s v="ADA"/>
    <n v="4"/>
    <s v="LSN"/>
    <n v="40"/>
    <s v="LSN"/>
    <n v="100"/>
    <n v="100000"/>
    <n v="0.2"/>
    <m/>
    <s v=""/>
    <m/>
    <m/>
    <s v=""/>
    <n v="4"/>
    <s v="LSN"/>
    <n v="100000"/>
    <n v="320000"/>
    <d v="2024-08-27T00:00:00"/>
    <m/>
    <d v="2024-08-31T00:00:00"/>
    <s v="E"/>
    <s v=""/>
    <s v="E"/>
    <s v="GLORIA"/>
    <s v="BLITAR"/>
    <s v="GLORIA-BLITAR"/>
    <m/>
    <s v=""/>
    <m/>
  </r>
  <r>
    <n v="2919"/>
    <x v="357"/>
    <n v="395"/>
    <s v=""/>
    <s v=""/>
    <s v=""/>
    <m/>
    <m/>
    <m/>
    <m/>
    <s v="TAS-IM94"/>
    <s v="TAS TIDUR GGH-M (6 MOTIF)"/>
    <m/>
    <m/>
    <s v="ADA"/>
    <n v="5"/>
    <s v="LSN"/>
    <n v="40"/>
    <s v="LSN"/>
    <n v="100"/>
    <n v="100000"/>
    <n v="0.2"/>
    <m/>
    <s v=""/>
    <m/>
    <m/>
    <s v=""/>
    <n v="5"/>
    <s v="LSN"/>
    <n v="100000"/>
    <n v="400000"/>
    <d v="2024-08-27T00:00:00"/>
    <m/>
    <d v="2024-08-31T00:00:00"/>
    <s v="E"/>
    <s v=""/>
    <s v="E"/>
    <s v="GLORIA"/>
    <s v="BLITAR"/>
    <s v="GLORIA-BLITAR"/>
    <m/>
    <s v=""/>
    <m/>
  </r>
  <r>
    <n v="2919"/>
    <x v="358"/>
    <n v="395"/>
    <s v=""/>
    <s v=""/>
    <s v=""/>
    <m/>
    <m/>
    <m/>
    <m/>
    <s v="TAS-IM94"/>
    <s v="TAS TIDUR GGH-M (6 MOTIF)"/>
    <m/>
    <m/>
    <s v="ADA"/>
    <n v="5"/>
    <s v="LSN"/>
    <n v="40"/>
    <s v="LSN"/>
    <n v="100"/>
    <n v="100000"/>
    <n v="0.2"/>
    <m/>
    <s v=""/>
    <m/>
    <m/>
    <s v=""/>
    <n v="5"/>
    <s v="LSN"/>
    <n v="100000"/>
    <n v="400000"/>
    <d v="2024-08-27T00:00:00"/>
    <m/>
    <d v="2024-08-31T00:00:00"/>
    <s v="E"/>
    <s v=""/>
    <s v="E"/>
    <s v="GLORIA"/>
    <s v="BLITAR"/>
    <s v="GLORIA-BLITAR"/>
    <m/>
    <s v=""/>
    <m/>
  </r>
  <r>
    <n v="2919"/>
    <x v="359"/>
    <n v="395"/>
    <s v=""/>
    <s v=""/>
    <s v=""/>
    <m/>
    <m/>
    <m/>
    <m/>
    <s v="TAS-IM94"/>
    <s v="TAS TIDUR GGH-M (6 MOTIF)"/>
    <m/>
    <m/>
    <s v="ADA"/>
    <n v="5"/>
    <s v="LSN"/>
    <n v="40"/>
    <s v="LSN"/>
    <n v="100"/>
    <n v="100000"/>
    <n v="0.2"/>
    <m/>
    <s v=""/>
    <m/>
    <m/>
    <s v=""/>
    <n v="5"/>
    <s v="LSN"/>
    <n v="100000"/>
    <n v="400000"/>
    <d v="2024-08-27T00:00:00"/>
    <m/>
    <d v="2024-08-31T00:00:00"/>
    <s v="E"/>
    <s v=""/>
    <s v="E"/>
    <s v="GLORIA"/>
    <s v="BLITAR"/>
    <s v="GLORIA-BLITAR"/>
    <m/>
    <s v=""/>
    <m/>
  </r>
  <r>
    <n v="2919"/>
    <x v="360"/>
    <n v="395"/>
    <s v=""/>
    <s v=""/>
    <s v=""/>
    <m/>
    <m/>
    <m/>
    <m/>
    <s v="TAS-IM94"/>
    <s v="TAS TIDUR GGH-M (6 MOTIF)"/>
    <m/>
    <m/>
    <s v="ADA"/>
    <n v="5"/>
    <s v="LSN"/>
    <n v="40"/>
    <s v="LSN"/>
    <n v="100"/>
    <n v="100000"/>
    <n v="0.2"/>
    <m/>
    <n v="2240000"/>
    <m/>
    <m/>
    <s v=""/>
    <n v="5"/>
    <s v="LSN"/>
    <n v="100000"/>
    <n v="400000"/>
    <d v="2024-08-27T00:00:00"/>
    <m/>
    <d v="2024-08-31T00:00:00"/>
    <s v="E"/>
    <s v=""/>
    <s v="E"/>
    <s v="GLORIA"/>
    <s v="BLITAR"/>
    <s v="GLORIA-BLITAR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7T00:00:00"/>
    <m/>
    <d v="2024-08-31T00:00:00"/>
    <s v="E"/>
    <s v=""/>
    <s v="E"/>
    <s v="GLORIA"/>
    <s v="BLITAR"/>
    <s v="GLORIA-BLITAR"/>
    <m/>
    <s v=""/>
    <m/>
  </r>
  <r>
    <n v="1812"/>
    <x v="361"/>
    <n v="402"/>
    <n v="154"/>
    <s v="PANCA WAHANA-SEMARANG"/>
    <n v="402"/>
    <m/>
    <m/>
    <n v="412"/>
    <s v="PANSEMB"/>
    <s v="MAP-SK81"/>
    <s v="MAP L SIKA AC-105 HIJAU"/>
    <m/>
    <m/>
    <s v="ADA"/>
    <n v="1"/>
    <s v="LSN"/>
    <n v="60"/>
    <s v="LSN"/>
    <n v="12"/>
    <n v="12000"/>
    <m/>
    <m/>
    <s v=""/>
    <m/>
    <m/>
    <s v=""/>
    <n v="1"/>
    <s v="LSN"/>
    <n v="12000"/>
    <n v="12000"/>
    <d v="2024-08-27T00:00:00"/>
    <m/>
    <d v="2024-08-31T00:00:00"/>
    <s v="B"/>
    <s v=""/>
    <s v="B"/>
    <s v="PANCA WAHANA"/>
    <s v="SEMARANG"/>
    <s v="PANCA WAHANA-SEMARANG"/>
    <m/>
    <s v=""/>
    <m/>
  </r>
  <r>
    <n v="1811"/>
    <x v="362"/>
    <n v="402"/>
    <s v=""/>
    <s v=""/>
    <s v=""/>
    <m/>
    <m/>
    <m/>
    <m/>
    <s v="MAP-SK80"/>
    <s v="MAP L SIKA AC-105  BIRU"/>
    <m/>
    <m/>
    <s v="ADA"/>
    <n v="1"/>
    <s v="LSN"/>
    <n v="60"/>
    <s v="LSN"/>
    <n v="12"/>
    <n v="12000"/>
    <m/>
    <m/>
    <s v=""/>
    <m/>
    <m/>
    <s v=""/>
    <n v="1"/>
    <s v="LSN"/>
    <n v="12000"/>
    <n v="12000"/>
    <d v="2024-08-27T00:00:00"/>
    <m/>
    <d v="2024-08-31T00:00:00"/>
    <s v="B"/>
    <s v=""/>
    <s v="B"/>
    <s v="PANCA WAHANA"/>
    <s v="SEMARANG"/>
    <s v="PANCA WAHANA-SEMARANG"/>
    <m/>
    <s v=""/>
    <m/>
  </r>
  <r>
    <n v="1814"/>
    <x v="363"/>
    <n v="402"/>
    <s v=""/>
    <s v=""/>
    <s v=""/>
    <m/>
    <m/>
    <m/>
    <m/>
    <s v="MAP-SK83"/>
    <s v="MAP L SIKA AC-105 MERAH"/>
    <m/>
    <m/>
    <s v="ADA"/>
    <n v="1"/>
    <s v="LSN"/>
    <n v="60"/>
    <s v="LSN"/>
    <n v="12"/>
    <n v="12000"/>
    <m/>
    <m/>
    <s v=""/>
    <m/>
    <m/>
    <s v=""/>
    <n v="1"/>
    <s v="LSN"/>
    <n v="12000"/>
    <n v="12000"/>
    <d v="2024-08-27T00:00:00"/>
    <m/>
    <d v="2024-08-31T00:00:00"/>
    <s v="B"/>
    <s v=""/>
    <s v="B"/>
    <s v="PANCA WAHANA"/>
    <s v="SEMARANG"/>
    <s v="PANCA WAHANA-SEMARANG"/>
    <m/>
    <s v=""/>
    <m/>
  </r>
  <r>
    <n v="1813"/>
    <x v="364"/>
    <n v="402"/>
    <s v=""/>
    <s v=""/>
    <s v=""/>
    <m/>
    <m/>
    <m/>
    <m/>
    <s v="MAP-SK82"/>
    <s v="MAP L SIKA AC-105 KUNING"/>
    <m/>
    <m/>
    <s v="ADA"/>
    <n v="1"/>
    <s v="LSN"/>
    <n v="60"/>
    <s v="LSN"/>
    <n v="12"/>
    <n v="12000"/>
    <m/>
    <m/>
    <s v=""/>
    <m/>
    <m/>
    <s v=""/>
    <n v="1"/>
    <s v="LSN"/>
    <n v="12000"/>
    <n v="12000"/>
    <d v="2024-08-27T00:00:00"/>
    <m/>
    <d v="2024-08-31T00:00:00"/>
    <s v="B"/>
    <s v=""/>
    <s v="B"/>
    <s v="PANCA WAHANA"/>
    <s v="SEMARANG"/>
    <s v="PANCA WAHANA-SEMARANG"/>
    <m/>
    <s v=""/>
    <m/>
  </r>
  <r>
    <n v="445"/>
    <x v="365"/>
    <n v="402"/>
    <s v=""/>
    <s v=""/>
    <s v=""/>
    <m/>
    <m/>
    <m/>
    <m/>
    <s v="BOL-NB88"/>
    <s v="BP PROMO 2079 EXCELLENT HITAM (BONUS)"/>
    <m/>
    <m/>
    <s v="ADA"/>
    <n v="1"/>
    <s v="LSN"/>
    <n v="144"/>
    <s v="LSN"/>
    <n v="10"/>
    <n v="10000"/>
    <m/>
    <m/>
    <s v=""/>
    <m/>
    <m/>
    <s v=""/>
    <n v="1"/>
    <s v="LSN"/>
    <n v="10000"/>
    <n v="10000"/>
    <d v="2024-08-27T00:00:00"/>
    <m/>
    <d v="2024-08-31T00:00:00"/>
    <s v="B"/>
    <s v=""/>
    <s v="B"/>
    <s v="PANCA WAHANA"/>
    <s v="SEMARANG"/>
    <s v="PANCA WAHANA-SEMARANG"/>
    <m/>
    <s v=""/>
    <m/>
  </r>
  <r>
    <n v="1467"/>
    <x v="366"/>
    <n v="402"/>
    <s v=""/>
    <s v=""/>
    <s v=""/>
    <m/>
    <m/>
    <m/>
    <m/>
    <s v="KUA-IM3"/>
    <s v="KUAS UTN 661-1"/>
    <m/>
    <m/>
    <s v="ADA"/>
    <n v="1"/>
    <s v="SET"/>
    <n v="360"/>
    <s v="SET"/>
    <n v="8"/>
    <n v="8000"/>
    <m/>
    <m/>
    <s v=""/>
    <m/>
    <m/>
    <s v=""/>
    <n v="1"/>
    <s v="SET"/>
    <n v="8000"/>
    <n v="8000"/>
    <d v="2024-08-27T00:00:00"/>
    <m/>
    <d v="2024-08-31T00:00:00"/>
    <s v="B"/>
    <s v=""/>
    <s v="B"/>
    <s v="PANCA WAHANA"/>
    <s v="SEMARANG"/>
    <s v="PANCA WAHANA-SEMARANG"/>
    <m/>
    <s v=""/>
    <m/>
  </r>
  <r>
    <n v="1468"/>
    <x v="367"/>
    <n v="402"/>
    <s v=""/>
    <s v=""/>
    <s v=""/>
    <m/>
    <m/>
    <m/>
    <m/>
    <s v="KUA-IM4"/>
    <s v="KUAS UTN 661-2"/>
    <m/>
    <m/>
    <s v="ADA"/>
    <n v="1"/>
    <s v="SET"/>
    <n v="360"/>
    <s v="SET"/>
    <n v="9"/>
    <n v="9000"/>
    <m/>
    <m/>
    <s v=""/>
    <m/>
    <m/>
    <s v=""/>
    <n v="1"/>
    <s v="SET"/>
    <n v="9000"/>
    <n v="9000"/>
    <d v="2024-08-27T00:00:00"/>
    <m/>
    <d v="2024-08-31T00:00:00"/>
    <s v="B"/>
    <s v=""/>
    <s v="B"/>
    <s v="PANCA WAHANA"/>
    <s v="SEMARANG"/>
    <s v="PANCA WAHANA-SEMARANG"/>
    <m/>
    <s v=""/>
    <m/>
  </r>
  <r>
    <n v="1469"/>
    <x v="368"/>
    <n v="402"/>
    <s v=""/>
    <s v=""/>
    <s v=""/>
    <m/>
    <m/>
    <m/>
    <m/>
    <s v="KUA-IM5"/>
    <s v="KUAS UTN 661-3"/>
    <m/>
    <m/>
    <s v="ADA"/>
    <n v="1"/>
    <s v="SET"/>
    <n v="360"/>
    <s v="SET"/>
    <n v="10"/>
    <n v="10000"/>
    <m/>
    <m/>
    <s v=""/>
    <m/>
    <m/>
    <s v=""/>
    <n v="1"/>
    <s v="SET"/>
    <n v="10000"/>
    <n v="10000"/>
    <d v="2024-08-27T00:00:00"/>
    <m/>
    <d v="2024-08-31T00:00:00"/>
    <s v="B"/>
    <s v=""/>
    <s v="B"/>
    <s v="PANCA WAHANA"/>
    <s v="SEMARANG"/>
    <s v="PANCA WAHANA-SEMARANG"/>
    <m/>
    <s v=""/>
    <m/>
  </r>
  <r>
    <n v="1470"/>
    <x v="369"/>
    <n v="402"/>
    <s v=""/>
    <s v=""/>
    <s v=""/>
    <m/>
    <m/>
    <m/>
    <m/>
    <s v="KUA-IM6"/>
    <s v="KUAS UTN 661-4"/>
    <m/>
    <m/>
    <s v="ADA"/>
    <n v="1"/>
    <s v="SET"/>
    <n v="360"/>
    <s v="SET"/>
    <n v="11.5"/>
    <n v="11500"/>
    <m/>
    <m/>
    <s v=""/>
    <m/>
    <m/>
    <s v=""/>
    <n v="1"/>
    <s v="SET"/>
    <n v="11500"/>
    <n v="11500"/>
    <d v="2024-08-27T00:00:00"/>
    <m/>
    <d v="2024-08-31T00:00:00"/>
    <s v="B"/>
    <s v=""/>
    <s v="B"/>
    <s v="PANCA WAHANA"/>
    <s v="SEMARANG"/>
    <s v="PANCA WAHANA-SEMARANG"/>
    <m/>
    <s v=""/>
    <m/>
  </r>
  <r>
    <n v="1471"/>
    <x v="370"/>
    <n v="402"/>
    <s v=""/>
    <s v=""/>
    <s v=""/>
    <m/>
    <m/>
    <m/>
    <m/>
    <s v="KUA-IM7"/>
    <s v="KUAS UTN 661-5"/>
    <m/>
    <m/>
    <s v="ADA"/>
    <n v="1"/>
    <s v="SET"/>
    <n v="360"/>
    <s v="SET"/>
    <n v="13"/>
    <n v="13000"/>
    <m/>
    <m/>
    <s v=""/>
    <m/>
    <m/>
    <s v=""/>
    <n v="1"/>
    <s v="SET"/>
    <n v="13000"/>
    <n v="13000"/>
    <d v="2024-08-27T00:00:00"/>
    <m/>
    <d v="2024-08-31T00:00:00"/>
    <s v="B"/>
    <s v=""/>
    <s v="B"/>
    <s v="PANCA WAHANA"/>
    <s v="SEMARANG"/>
    <s v="PANCA WAHANA-SEMARANG"/>
    <m/>
    <s v=""/>
    <m/>
  </r>
  <r>
    <n v="1472"/>
    <x v="371"/>
    <n v="402"/>
    <s v=""/>
    <s v=""/>
    <s v=""/>
    <m/>
    <m/>
    <m/>
    <m/>
    <s v="KUA-IM8"/>
    <s v="KUAS UTN 661-6"/>
    <m/>
    <m/>
    <s v="ADA"/>
    <n v="1"/>
    <s v="SET"/>
    <n v="360"/>
    <s v="SET"/>
    <n v="15.5"/>
    <n v="15500"/>
    <m/>
    <m/>
    <s v=""/>
    <m/>
    <m/>
    <s v=""/>
    <n v="1"/>
    <s v="SET"/>
    <n v="15500"/>
    <n v="15500"/>
    <d v="2024-08-27T00:00:00"/>
    <m/>
    <d v="2024-08-31T00:00:00"/>
    <s v="B"/>
    <s v=""/>
    <s v="B"/>
    <s v="PANCA WAHANA"/>
    <s v="SEMARANG"/>
    <s v="PANCA WAHANA-SEMARANG"/>
    <m/>
    <s v=""/>
    <m/>
  </r>
  <r>
    <n v="834"/>
    <x v="372"/>
    <n v="402"/>
    <s v=""/>
    <s v=""/>
    <s v=""/>
    <m/>
    <m/>
    <m/>
    <m/>
    <s v="CAT-TF12"/>
    <s v="CAT ACRYLIC COLOUR TF AC-002"/>
    <m/>
    <m/>
    <s v="ADA"/>
    <n v="3"/>
    <s v="PCS"/>
    <n v="5"/>
    <s v="LSN"/>
    <n v="23.5"/>
    <n v="23500"/>
    <m/>
    <m/>
    <n v="195500"/>
    <m/>
    <m/>
    <n v="8.3333333333333329E-2"/>
    <n v="0.25"/>
    <s v="LSN"/>
    <n v="282000"/>
    <n v="70500"/>
    <d v="2024-08-27T00:00:00"/>
    <m/>
    <d v="2024-08-31T00:00:00"/>
    <s v="B"/>
    <s v=""/>
    <s v="B"/>
    <s v="PANCA WAHANA"/>
    <s v="SEMARANG"/>
    <s v="PANCA WAHANA-SEMARANG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7T00:00:00"/>
    <m/>
    <d v="2024-08-31T00:00:00"/>
    <s v="B"/>
    <s v=""/>
    <s v="B"/>
    <s v="PANCA WAHANA"/>
    <s v="SEMARANG"/>
    <s v="PANCA WAHANA-SEMARANG"/>
    <m/>
    <s v=""/>
    <m/>
  </r>
  <r>
    <n v="2557"/>
    <x v="373"/>
    <n v="415"/>
    <n v="276"/>
    <s v="HIDUP BARU-SEMARANG"/>
    <n v="415"/>
    <d v="2024-08-28T00:00:00"/>
    <m/>
    <n v="411"/>
    <s v="HIDSEMB"/>
    <s v="PEN-IM55"/>
    <s v="PENSIL E-01 + STIP"/>
    <m/>
    <m/>
    <s v="ADA"/>
    <n v="1"/>
    <s v="BOX (24)"/>
    <n v="1440"/>
    <s v="PCS"/>
    <n v="30"/>
    <n v="30000"/>
    <m/>
    <m/>
    <s v=""/>
    <m/>
    <m/>
    <n v="24"/>
    <n v="24"/>
    <s v="PCS"/>
    <n v="1250"/>
    <n v="30000"/>
    <d v="2024-08-28T00:00:00"/>
    <m/>
    <d v="2024-08-31T00:00:00"/>
    <s v="B"/>
    <s v=""/>
    <s v="B"/>
    <s v="HIDUP BARU"/>
    <s v="SEMARANG"/>
    <s v="HIDUP BARU-SEMARANG"/>
    <m/>
    <s v=""/>
    <m/>
  </r>
  <r>
    <n v="2829"/>
    <x v="374"/>
    <n v="415"/>
    <s v=""/>
    <s v=""/>
    <s v=""/>
    <m/>
    <m/>
    <m/>
    <m/>
    <s v="TAP-IM12"/>
    <s v="ISOLASI KT-1502 FANCY"/>
    <m/>
    <m/>
    <s v="ADA"/>
    <n v="5"/>
    <s v="PCS"/>
    <n v="200"/>
    <s v="PCS"/>
    <n v="5"/>
    <n v="5000"/>
    <m/>
    <m/>
    <s v=""/>
    <m/>
    <m/>
    <s v=""/>
    <n v="5"/>
    <s v="PCS"/>
    <n v="5000"/>
    <n v="25000"/>
    <d v="2024-08-28T00:00:00"/>
    <m/>
    <d v="2024-08-31T00:00:00"/>
    <s v="B"/>
    <s v=""/>
    <s v="B"/>
    <s v="HIDUP BARU"/>
    <s v="SEMARANG"/>
    <s v="HIDUP BARU-SEMARANG"/>
    <m/>
    <s v=""/>
    <m/>
  </r>
  <r>
    <n v="468"/>
    <x v="375"/>
    <n v="415"/>
    <s v=""/>
    <s v=""/>
    <s v=""/>
    <m/>
    <m/>
    <m/>
    <m/>
    <s v="BOL-NB111"/>
    <s v="BP 1006 10W KUROMI (36)"/>
    <m/>
    <m/>
    <s v="ADA"/>
    <n v="1"/>
    <s v="BOX"/>
    <n v="32"/>
    <s v="BOX"/>
    <n v="270"/>
    <n v="270000"/>
    <m/>
    <m/>
    <s v=""/>
    <m/>
    <m/>
    <s v=""/>
    <n v="1"/>
    <s v="BOX"/>
    <n v="270000"/>
    <n v="270000"/>
    <d v="2024-08-28T00:00:00"/>
    <m/>
    <d v="2024-08-31T00:00:00"/>
    <s v="B"/>
    <s v=""/>
    <s v="B"/>
    <s v="HIDUP BARU"/>
    <s v="SEMARANG"/>
    <s v="HIDUP BARU-SEMARANG"/>
    <m/>
    <s v=""/>
    <m/>
  </r>
  <r>
    <n v="568"/>
    <x v="376"/>
    <n v="415"/>
    <s v=""/>
    <s v=""/>
    <s v=""/>
    <m/>
    <m/>
    <m/>
    <m/>
    <s v="BOL-IM215"/>
    <s v="BP GEL MD-241 BERUANG (36)"/>
    <m/>
    <m/>
    <s v="ADA"/>
    <n v="3"/>
    <s v="LSN"/>
    <n v="108"/>
    <s v="LSN"/>
    <n v="84"/>
    <n v="84000"/>
    <m/>
    <m/>
    <s v=""/>
    <m/>
    <m/>
    <s v=""/>
    <n v="3"/>
    <s v="LSN"/>
    <n v="84000"/>
    <n v="252000"/>
    <d v="2024-08-28T00:00:00"/>
    <m/>
    <d v="2024-08-31T00:00:00"/>
    <s v="B"/>
    <s v=""/>
    <s v="B"/>
    <s v="HIDUP BARU"/>
    <s v="SEMARANG"/>
    <s v="HIDUP BARU-SEMARANG"/>
    <m/>
    <s v=""/>
    <m/>
  </r>
  <r>
    <n v="812"/>
    <x v="377"/>
    <n v="415"/>
    <s v=""/>
    <s v=""/>
    <s v=""/>
    <m/>
    <m/>
    <m/>
    <m/>
    <s v="BWA-IM21"/>
    <s v="BUKU MEWARNAI 2201 (4 GAMBAR)"/>
    <m/>
    <m/>
    <s v="ADA"/>
    <n v="1"/>
    <s v="LSN"/>
    <n v="600"/>
    <s v="PCS"/>
    <n v="90"/>
    <n v="90000"/>
    <m/>
    <m/>
    <s v=""/>
    <m/>
    <m/>
    <n v="12"/>
    <n v="12"/>
    <s v="PCS"/>
    <n v="7500"/>
    <n v="90000"/>
    <d v="2024-08-28T00:00:00"/>
    <m/>
    <d v="2024-08-31T00:00:00"/>
    <s v="B"/>
    <s v=""/>
    <s v="B"/>
    <s v="HIDUP BARU"/>
    <s v="SEMARANG"/>
    <s v="HIDUP BARU-SEMARANG"/>
    <m/>
    <s v=""/>
    <m/>
  </r>
  <r>
    <n v="1660"/>
    <x v="378"/>
    <n v="415"/>
    <s v=""/>
    <s v=""/>
    <s v=""/>
    <m/>
    <m/>
    <m/>
    <m/>
    <s v="MAG-IM11"/>
    <s v="MAGNET 504"/>
    <m/>
    <m/>
    <s v="ADA"/>
    <n v="0.5"/>
    <s v="LSN"/>
    <n v="20"/>
    <s v="LSN"/>
    <n v="160"/>
    <n v="160000"/>
    <m/>
    <m/>
    <s v=""/>
    <m/>
    <m/>
    <s v=""/>
    <n v="0.5"/>
    <s v="LSN"/>
    <n v="160000"/>
    <n v="80000"/>
    <d v="2024-08-28T00:00:00"/>
    <m/>
    <d v="2024-08-31T00:00:00"/>
    <s v="B"/>
    <s v=""/>
    <s v="B"/>
    <s v="HIDUP BARU"/>
    <s v="SEMARANG"/>
    <s v="HIDUP BARU-SEMARANG"/>
    <m/>
    <s v=""/>
    <m/>
  </r>
  <r>
    <n v="1671"/>
    <x v="379"/>
    <n v="415"/>
    <s v=""/>
    <s v=""/>
    <s v=""/>
    <m/>
    <m/>
    <m/>
    <m/>
    <s v="MAG-IM7"/>
    <s v="MAGNET 007 BENTUK 4 SAMA KOTAK"/>
    <m/>
    <m/>
    <s v="ADA"/>
    <n v="0.5"/>
    <s v="LSN"/>
    <n v="240"/>
    <s v="PCS"/>
    <n v="225"/>
    <n v="225000"/>
    <m/>
    <m/>
    <n v="859500"/>
    <m/>
    <m/>
    <n v="12"/>
    <n v="6"/>
    <s v="PCS"/>
    <n v="18750"/>
    <n v="112500"/>
    <d v="2024-08-28T00:00:00"/>
    <m/>
    <d v="2024-08-31T00:00:00"/>
    <s v="B"/>
    <s v=""/>
    <s v="B"/>
    <s v="HIDUP BARU"/>
    <s v="SEMARANG"/>
    <s v="HIDUP BARU-SEMARANG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8T00:00:00"/>
    <m/>
    <d v="2024-08-31T00:00:00"/>
    <s v="B"/>
    <s v=""/>
    <s v="B"/>
    <s v="HIDUP BARU"/>
    <s v="SEMARANG"/>
    <s v="HIDUP BARU-SEMARANG"/>
    <m/>
    <s v=""/>
    <m/>
  </r>
  <r>
    <n v="722"/>
    <x v="380"/>
    <n v="423"/>
    <n v="254"/>
    <s v="SBM-SEMARANG"/>
    <n v="423"/>
    <m/>
    <m/>
    <n v="454"/>
    <s v="SBM"/>
    <s v="BOL-TZ373"/>
    <s v="BP TIZO TG 313B"/>
    <m/>
    <m/>
    <s v="ADA"/>
    <n v="1"/>
    <s v="LSN"/>
    <n v="144"/>
    <s v="LSN"/>
    <n v="25"/>
    <n v="25000"/>
    <m/>
    <m/>
    <n v="25000"/>
    <m/>
    <m/>
    <s v=""/>
    <n v="1"/>
    <s v="LSN"/>
    <n v="25000"/>
    <n v="25000"/>
    <d v="2024-08-28T00:00:00"/>
    <m/>
    <d v="2024-08-31T00:00:00"/>
    <n v="0"/>
    <s v=""/>
    <n v="0"/>
    <s v="SBM"/>
    <s v="SEMARANG"/>
    <s v="SBM-SEMARANG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8T00:00:00"/>
    <m/>
    <d v="2024-08-31T00:00:00"/>
    <n v="0"/>
    <s v=""/>
    <n v="0"/>
    <s v="SBM"/>
    <s v="SEMARANG"/>
    <s v="SBM-SEMARANG"/>
    <m/>
    <s v=""/>
    <m/>
  </r>
  <r>
    <n v="14"/>
    <x v="381"/>
    <n v="425"/>
    <n v="227"/>
    <s v="SUMBER BUKIT-SALATIGA"/>
    <n v="425"/>
    <m/>
    <m/>
    <n v="3394"/>
    <s v="SUMSALK"/>
    <s v="ACR-KO1"/>
    <s v="ACRYLIC PLASTIK KOALA 15X21"/>
    <m/>
    <m/>
    <s v="ADA"/>
    <n v="15"/>
    <s v="PCS"/>
    <n v="60"/>
    <s v="PCS"/>
    <n v="30"/>
    <n v="30000"/>
    <m/>
    <m/>
    <s v=""/>
    <m/>
    <m/>
    <s v=""/>
    <n v="15"/>
    <s v="PCS"/>
    <n v="30000"/>
    <n v="450000"/>
    <d v="2024-08-28T00:00:00"/>
    <m/>
    <d v="2024-08-31T00:00:00"/>
    <s v="KO"/>
    <s v=""/>
    <s v="KO"/>
    <s v="SUMBER BUKIT"/>
    <s v="SALATIGA"/>
    <s v="SUMBER BUKIT-SALATIGA"/>
    <m/>
    <s v=""/>
    <m/>
  </r>
  <r>
    <n v="17"/>
    <x v="382"/>
    <n v="425"/>
    <s v=""/>
    <s v=""/>
    <s v=""/>
    <m/>
    <m/>
    <m/>
    <m/>
    <s v="ACR-KO11"/>
    <s v="ACRYLIC A4 T 21X30"/>
    <m/>
    <m/>
    <s v="ADA"/>
    <n v="24"/>
    <s v="PCS"/>
    <n v="40"/>
    <s v="PCS"/>
    <n v="52.5"/>
    <n v="52500"/>
    <m/>
    <m/>
    <n v="1710000"/>
    <m/>
    <m/>
    <s v=""/>
    <n v="24"/>
    <s v="PCS"/>
    <n v="52500"/>
    <n v="1260000"/>
    <d v="2024-08-28T00:00:00"/>
    <m/>
    <d v="2024-08-31T00:00:00"/>
    <s v="KO"/>
    <s v=""/>
    <s v="KO"/>
    <s v="SUMBER BUKIT"/>
    <s v="SALATIGA"/>
    <s v="SUMBER BUKIT-SALATIGA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8T00:00:00"/>
    <m/>
    <d v="2024-08-31T00:00:00"/>
    <s v="KO"/>
    <s v=""/>
    <s v="KO"/>
    <s v="SUMBER BUKIT"/>
    <s v="SALATIGA"/>
    <s v="SUMBER BUKIT-SALATIGA"/>
    <m/>
    <s v=""/>
    <m/>
  </r>
  <r>
    <n v="2920"/>
    <x v="383"/>
    <n v="428"/>
    <n v="294"/>
    <s v="ANEKA SERAGAM-BLITAR"/>
    <n v="428"/>
    <m/>
    <m/>
    <n v="3414"/>
    <s v="ANEBLIE"/>
    <s v="TAS-IM95"/>
    <s v="TAS TIDUR GGH-L (6 MOTIF)"/>
    <m/>
    <m/>
    <s v="ADA"/>
    <n v="2"/>
    <s v="LSN"/>
    <n v="30"/>
    <s v="LSN"/>
    <n v="125"/>
    <n v="125000"/>
    <m/>
    <m/>
    <s v=""/>
    <m/>
    <m/>
    <s v=""/>
    <n v="2"/>
    <s v="LSN"/>
    <n v="125000"/>
    <n v="250000"/>
    <d v="2024-08-28T00:00:00"/>
    <m/>
    <d v="2024-08-31T00:00:00"/>
    <s v="E"/>
    <s v=""/>
    <s v="E"/>
    <s v="ANEKA SERAGAM"/>
    <s v="BLITAR"/>
    <s v="ANEKA SERAGAM-BLITAR"/>
    <m/>
    <s v=""/>
    <m/>
  </r>
  <r>
    <n v="2920"/>
    <x v="384"/>
    <n v="428"/>
    <s v=""/>
    <s v=""/>
    <s v=""/>
    <m/>
    <m/>
    <m/>
    <m/>
    <s v="TAS-IM95"/>
    <s v="TAS TIDUR GGH-L (6 MOTIF)"/>
    <m/>
    <m/>
    <s v="ADA"/>
    <n v="2"/>
    <s v="LSN"/>
    <n v="30"/>
    <s v="LSN"/>
    <n v="125"/>
    <n v="125000"/>
    <m/>
    <m/>
    <s v=""/>
    <m/>
    <m/>
    <s v=""/>
    <n v="2"/>
    <s v="LSN"/>
    <n v="125000"/>
    <n v="250000"/>
    <d v="2024-08-28T00:00:00"/>
    <m/>
    <d v="2024-08-31T00:00:00"/>
    <s v="E"/>
    <s v=""/>
    <s v="E"/>
    <s v="ANEKA SERAGAM"/>
    <s v="BLITAR"/>
    <s v="ANEKA SERAGAM-BLITAR"/>
    <m/>
    <s v=""/>
    <m/>
  </r>
  <r>
    <n v="2919"/>
    <x v="385"/>
    <n v="428"/>
    <s v=""/>
    <s v=""/>
    <s v=""/>
    <m/>
    <m/>
    <m/>
    <m/>
    <s v="TAS-IM94"/>
    <s v="TAS TIDUR GGH-M (6 MOTIF)"/>
    <m/>
    <m/>
    <s v="ADA"/>
    <n v="2"/>
    <s v="LSN"/>
    <n v="40"/>
    <s v="LSN"/>
    <n v="100"/>
    <n v="100000"/>
    <m/>
    <m/>
    <s v=""/>
    <m/>
    <m/>
    <s v=""/>
    <n v="2"/>
    <s v="LSN"/>
    <n v="100000"/>
    <n v="200000"/>
    <d v="2024-08-28T00:00:00"/>
    <m/>
    <d v="2024-08-31T00:00:00"/>
    <s v="E"/>
    <s v=""/>
    <s v="E"/>
    <s v="ANEKA SERAGAM"/>
    <s v="BLITAR"/>
    <s v="ANEKA SERAGAM-BLITAR"/>
    <m/>
    <s v=""/>
    <m/>
  </r>
  <r>
    <n v="2919"/>
    <x v="386"/>
    <n v="428"/>
    <s v=""/>
    <s v=""/>
    <s v=""/>
    <m/>
    <m/>
    <m/>
    <m/>
    <s v="TAS-IM94"/>
    <s v="TAS TIDUR GGH-M (6 MOTIF)"/>
    <m/>
    <m/>
    <s v="ADA"/>
    <n v="2"/>
    <s v="LSN"/>
    <n v="40"/>
    <s v="LSN"/>
    <n v="100"/>
    <n v="100000"/>
    <m/>
    <m/>
    <s v=""/>
    <m/>
    <m/>
    <s v=""/>
    <n v="2"/>
    <s v="LSN"/>
    <n v="100000"/>
    <n v="200000"/>
    <d v="2024-08-28T00:00:00"/>
    <m/>
    <d v="2024-08-31T00:00:00"/>
    <s v="E"/>
    <s v=""/>
    <s v="E"/>
    <s v="ANEKA SERAGAM"/>
    <s v="BLITAR"/>
    <s v="ANEKA SERAGAM-BLITAR"/>
    <m/>
    <s v=""/>
    <m/>
  </r>
  <r>
    <n v="2919"/>
    <x v="387"/>
    <n v="428"/>
    <s v=""/>
    <s v=""/>
    <s v=""/>
    <m/>
    <m/>
    <m/>
    <m/>
    <s v="TAS-IM94"/>
    <s v="TAS TIDUR GGH-M (6 MOTIF)"/>
    <m/>
    <m/>
    <s v="ADA"/>
    <n v="2"/>
    <s v="LSN"/>
    <n v="40"/>
    <s v="LSN"/>
    <n v="100"/>
    <n v="100000"/>
    <m/>
    <m/>
    <s v=""/>
    <m/>
    <m/>
    <s v=""/>
    <n v="2"/>
    <s v="LSN"/>
    <n v="100000"/>
    <n v="200000"/>
    <d v="2024-08-28T00:00:00"/>
    <m/>
    <d v="2024-08-31T00:00:00"/>
    <s v="E"/>
    <s v=""/>
    <s v="E"/>
    <s v="ANEKA SERAGAM"/>
    <s v="BLITAR"/>
    <s v="ANEKA SERAGAM-BLITAR"/>
    <m/>
    <s v=""/>
    <m/>
  </r>
  <r>
    <n v="2919"/>
    <x v="388"/>
    <n v="428"/>
    <s v=""/>
    <s v=""/>
    <s v=""/>
    <m/>
    <m/>
    <m/>
    <m/>
    <s v="TAS-IM94"/>
    <s v="TAS TIDUR GGH-M (6 MOTIF)"/>
    <m/>
    <m/>
    <s v="ADA"/>
    <n v="2"/>
    <s v="LSN"/>
    <n v="40"/>
    <s v="LSN"/>
    <n v="100"/>
    <n v="100000"/>
    <m/>
    <m/>
    <s v=""/>
    <m/>
    <m/>
    <s v=""/>
    <n v="2"/>
    <s v="LSN"/>
    <n v="100000"/>
    <n v="200000"/>
    <d v="2024-08-28T00:00:00"/>
    <m/>
    <d v="2024-08-31T00:00:00"/>
    <s v="E"/>
    <s v=""/>
    <s v="E"/>
    <s v="ANEKA SERAGAM"/>
    <s v="BLITAR"/>
    <s v="ANEKA SERAGAM-BLITAR"/>
    <m/>
    <s v=""/>
    <m/>
  </r>
  <r>
    <n v="2919"/>
    <x v="389"/>
    <n v="428"/>
    <s v=""/>
    <s v=""/>
    <s v=""/>
    <m/>
    <m/>
    <m/>
    <m/>
    <s v="TAS-IM94"/>
    <s v="TAS TIDUR GGH-M (6 MOTIF)"/>
    <m/>
    <m/>
    <s v="ADA"/>
    <n v="2"/>
    <s v="LSN"/>
    <n v="40"/>
    <s v="LSN"/>
    <n v="100"/>
    <n v="100000"/>
    <m/>
    <m/>
    <s v=""/>
    <m/>
    <m/>
    <s v=""/>
    <n v="2"/>
    <s v="LSN"/>
    <n v="100000"/>
    <n v="200000"/>
    <d v="2024-08-28T00:00:00"/>
    <m/>
    <d v="2024-08-31T00:00:00"/>
    <s v="E"/>
    <s v=""/>
    <s v="E"/>
    <s v="ANEKA SERAGAM"/>
    <s v="BLITAR"/>
    <s v="ANEKA SERAGAM-BLITAR"/>
    <m/>
    <s v=""/>
    <m/>
  </r>
  <r>
    <n v="2918"/>
    <x v="390"/>
    <n v="428"/>
    <s v=""/>
    <s v=""/>
    <s v=""/>
    <m/>
    <m/>
    <m/>
    <m/>
    <s v="TAS-IM93"/>
    <s v="TAS TIDUR GGH-S (6 MOTIF)"/>
    <m/>
    <m/>
    <s v="ADA"/>
    <n v="2"/>
    <s v="LSN"/>
    <n v="60"/>
    <s v="LSN"/>
    <n v="75"/>
    <n v="75000"/>
    <m/>
    <m/>
    <s v=""/>
    <m/>
    <m/>
    <s v=""/>
    <n v="2"/>
    <s v="LSN"/>
    <n v="75000"/>
    <n v="150000"/>
    <d v="2024-08-28T00:00:00"/>
    <m/>
    <d v="2024-08-31T00:00:00"/>
    <s v="E"/>
    <s v=""/>
    <s v="E"/>
    <s v="ANEKA SERAGAM"/>
    <s v="BLITAR"/>
    <s v="ANEKA SERAGAM-BLITAR"/>
    <m/>
    <s v=""/>
    <m/>
  </r>
  <r>
    <n v="2918"/>
    <x v="391"/>
    <n v="428"/>
    <s v=""/>
    <s v=""/>
    <s v=""/>
    <m/>
    <m/>
    <m/>
    <m/>
    <s v="TAS-IM93"/>
    <s v="TAS TIDUR GGH-S (6 MOTIF)"/>
    <m/>
    <m/>
    <s v="ADA"/>
    <n v="2"/>
    <s v="LSN"/>
    <n v="60"/>
    <s v="LSN"/>
    <n v="75"/>
    <n v="75000"/>
    <m/>
    <m/>
    <s v=""/>
    <m/>
    <m/>
    <s v=""/>
    <n v="2"/>
    <s v="LSN"/>
    <n v="75000"/>
    <n v="150000"/>
    <d v="2024-08-28T00:00:00"/>
    <m/>
    <d v="2024-08-31T00:00:00"/>
    <s v="E"/>
    <s v=""/>
    <s v="E"/>
    <s v="ANEKA SERAGAM"/>
    <s v="BLITAR"/>
    <s v="ANEKA SERAGAM-BLITAR"/>
    <m/>
    <s v=""/>
    <m/>
  </r>
  <r>
    <n v="2918"/>
    <x v="392"/>
    <n v="428"/>
    <s v=""/>
    <s v=""/>
    <s v=""/>
    <m/>
    <m/>
    <m/>
    <m/>
    <s v="TAS-IM93"/>
    <s v="TAS TIDUR GGH-S (6 MOTIF)"/>
    <m/>
    <m/>
    <s v="ADA"/>
    <n v="2"/>
    <s v="LSN"/>
    <n v="60"/>
    <s v="LSN"/>
    <n v="75"/>
    <n v="75000"/>
    <m/>
    <m/>
    <s v=""/>
    <m/>
    <m/>
    <s v=""/>
    <n v="2"/>
    <s v="LSN"/>
    <n v="75000"/>
    <n v="150000"/>
    <d v="2024-08-28T00:00:00"/>
    <m/>
    <d v="2024-08-31T00:00:00"/>
    <s v="E"/>
    <s v=""/>
    <s v="E"/>
    <s v="ANEKA SERAGAM"/>
    <s v="BLITAR"/>
    <s v="ANEKA SERAGAM-BLITAR"/>
    <m/>
    <s v=""/>
    <m/>
  </r>
  <r>
    <n v="2918"/>
    <x v="393"/>
    <n v="428"/>
    <s v=""/>
    <s v=""/>
    <s v=""/>
    <m/>
    <m/>
    <m/>
    <m/>
    <s v="TAS-IM93"/>
    <s v="TAS TIDUR GGH-S (6 MOTIF)"/>
    <m/>
    <m/>
    <s v="ADA"/>
    <n v="2"/>
    <s v="LSN"/>
    <n v="60"/>
    <s v="LSN"/>
    <n v="75"/>
    <n v="75000"/>
    <m/>
    <m/>
    <s v=""/>
    <m/>
    <m/>
    <s v=""/>
    <n v="2"/>
    <s v="LSN"/>
    <n v="75000"/>
    <n v="150000"/>
    <d v="2024-08-28T00:00:00"/>
    <m/>
    <d v="2024-08-31T00:00:00"/>
    <s v="E"/>
    <s v=""/>
    <s v="E"/>
    <s v="ANEKA SERAGAM"/>
    <s v="BLITAR"/>
    <s v="ANEKA SERAGAM-BLITAR"/>
    <m/>
    <s v=""/>
    <m/>
  </r>
  <r>
    <n v="2918"/>
    <x v="394"/>
    <n v="428"/>
    <s v=""/>
    <s v=""/>
    <s v=""/>
    <m/>
    <m/>
    <m/>
    <m/>
    <s v="TAS-IM93"/>
    <s v="TAS TIDUR GGH-S (6 MOTIF)"/>
    <m/>
    <m/>
    <s v="ADA"/>
    <n v="2"/>
    <s v="LSN"/>
    <n v="60"/>
    <s v="LSN"/>
    <n v="75"/>
    <n v="75000"/>
    <m/>
    <m/>
    <s v=""/>
    <m/>
    <m/>
    <s v=""/>
    <n v="2"/>
    <s v="LSN"/>
    <n v="75000"/>
    <n v="150000"/>
    <d v="2024-08-28T00:00:00"/>
    <m/>
    <d v="2024-08-31T00:00:00"/>
    <s v="E"/>
    <s v=""/>
    <s v="E"/>
    <s v="ANEKA SERAGAM"/>
    <s v="BLITAR"/>
    <s v="ANEKA SERAGAM-BLITAR"/>
    <m/>
    <s v=""/>
    <m/>
  </r>
  <r>
    <n v="2918"/>
    <x v="395"/>
    <n v="428"/>
    <s v=""/>
    <s v=""/>
    <s v=""/>
    <m/>
    <m/>
    <m/>
    <m/>
    <s v="TAS-IM93"/>
    <s v="TAS TIDUR GGH-S (6 MOTIF)"/>
    <m/>
    <m/>
    <s v="ADA"/>
    <n v="2"/>
    <s v="LSN"/>
    <n v="60"/>
    <s v="LSN"/>
    <n v="75"/>
    <n v="75000"/>
    <m/>
    <m/>
    <s v=""/>
    <m/>
    <m/>
    <s v=""/>
    <n v="2"/>
    <s v="LSN"/>
    <n v="75000"/>
    <n v="150000"/>
    <d v="2024-08-28T00:00:00"/>
    <m/>
    <d v="2024-08-31T00:00:00"/>
    <s v="E"/>
    <s v=""/>
    <s v="E"/>
    <s v="ANEKA SERAGAM"/>
    <s v="BLITAR"/>
    <s v="ANEKA SERAGAM-BLITAR"/>
    <m/>
    <s v=""/>
    <m/>
  </r>
  <r>
    <n v="3199"/>
    <x v="396"/>
    <n v="428"/>
    <s v=""/>
    <s v=""/>
    <s v=""/>
    <m/>
    <m/>
    <m/>
    <m/>
    <s v="TAS-IM428"/>
    <s v="TAS TALI GG-L BESAR 1958 GLITER"/>
    <m/>
    <m/>
    <s v="ADA"/>
    <n v="1"/>
    <s v="LSN"/>
    <n v="30"/>
    <s v="LSN"/>
    <n v="135"/>
    <n v="135000"/>
    <m/>
    <m/>
    <s v=""/>
    <m/>
    <m/>
    <s v=""/>
    <n v="1"/>
    <s v="LSN"/>
    <n v="135000"/>
    <n v="135000"/>
    <d v="2024-08-28T00:00:00"/>
    <m/>
    <d v="2024-08-31T00:00:00"/>
    <s v="E"/>
    <s v=""/>
    <s v="E"/>
    <s v="ANEKA SERAGAM"/>
    <s v="BLITAR"/>
    <s v="ANEKA SERAGAM-BLITAR"/>
    <m/>
    <s v=""/>
    <m/>
  </r>
  <r>
    <n v="3199"/>
    <x v="397"/>
    <n v="428"/>
    <s v=""/>
    <s v=""/>
    <s v=""/>
    <m/>
    <m/>
    <m/>
    <m/>
    <s v="TAS-IM428"/>
    <s v="TAS TALI GG-L BESAR 1958 GLITER"/>
    <m/>
    <m/>
    <s v="ADA"/>
    <n v="1"/>
    <s v="LSN"/>
    <n v="30"/>
    <s v="LSN"/>
    <n v="135"/>
    <n v="135000"/>
    <m/>
    <m/>
    <s v=""/>
    <m/>
    <m/>
    <s v=""/>
    <n v="1"/>
    <s v="LSN"/>
    <n v="135000"/>
    <n v="135000"/>
    <d v="2024-08-28T00:00:00"/>
    <m/>
    <d v="2024-08-31T00:00:00"/>
    <s v="E"/>
    <s v=""/>
    <s v="E"/>
    <s v="ANEKA SERAGAM"/>
    <s v="BLITAR"/>
    <s v="ANEKA SERAGAM-BLITAR"/>
    <m/>
    <s v=""/>
    <m/>
  </r>
  <r>
    <n v="3199"/>
    <x v="398"/>
    <n v="428"/>
    <s v=""/>
    <s v=""/>
    <s v=""/>
    <m/>
    <m/>
    <m/>
    <m/>
    <s v="TAS-IM428"/>
    <s v="TAS TALI GG-L BESAR 1958 GLITER"/>
    <m/>
    <m/>
    <s v="ADA"/>
    <n v="1"/>
    <s v="LSN"/>
    <n v="30"/>
    <s v="LSN"/>
    <n v="135"/>
    <n v="135000"/>
    <m/>
    <m/>
    <n v="2805000"/>
    <m/>
    <m/>
    <s v=""/>
    <n v="1"/>
    <s v="LSN"/>
    <n v="135000"/>
    <n v="135000"/>
    <d v="2024-08-28T00:00:00"/>
    <m/>
    <d v="2024-08-31T00:00:00"/>
    <s v="E"/>
    <s v=""/>
    <s v="E"/>
    <s v="ANEKA SERAGAM"/>
    <s v="BLITAR"/>
    <s v="ANEKA SERAGAM-BLITAR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8T00:00:00"/>
    <m/>
    <d v="2024-08-31T00:00:00"/>
    <s v="E"/>
    <s v=""/>
    <s v="E"/>
    <s v="ANEKA SERAGAM"/>
    <s v="BLITAR"/>
    <s v="ANEKA SERAGAM-BLITAR"/>
    <m/>
    <s v=""/>
    <m/>
  </r>
  <r>
    <n v="3203"/>
    <x v="399"/>
    <n v="445"/>
    <s v=""/>
    <s v="ANEKA SERAGAM-BLITAR"/>
    <n v="445"/>
    <m/>
    <m/>
    <n v="3415"/>
    <m/>
    <s v="TAS-IM432"/>
    <s v="TAS TALI GG-L BESAR 2915 TIMBUL GILAP"/>
    <m/>
    <m/>
    <s v="ADA"/>
    <n v="1"/>
    <s v="LSN"/>
    <n v="30"/>
    <s v="LSN"/>
    <n v="135"/>
    <n v="135000"/>
    <m/>
    <m/>
    <s v=""/>
    <m/>
    <m/>
    <s v=""/>
    <n v="1"/>
    <s v="LSN"/>
    <n v="135000"/>
    <n v="135000"/>
    <d v="2024-08-28T00:00:00"/>
    <m/>
    <d v="2024-08-31T00:00:00"/>
    <s v="E"/>
    <s v=""/>
    <s v="E"/>
    <s v="ANEKA SERAGAM"/>
    <s v="BLITAR"/>
    <s v="ANEKA SERAGAM-BLITAR"/>
    <m/>
    <s v=""/>
    <m/>
  </r>
  <r>
    <n v="3057"/>
    <x v="400"/>
    <n v="445"/>
    <s v=""/>
    <s v=""/>
    <s v=""/>
    <m/>
    <m/>
    <m/>
    <m/>
    <s v="TAS-IM253"/>
    <s v="TAS TUTUP PITA KADO FG-301 BESAR"/>
    <m/>
    <m/>
    <s v="ADA"/>
    <n v="1"/>
    <s v="LSN"/>
    <s v="?"/>
    <s v="LSN"/>
    <n v="106"/>
    <n v="106000"/>
    <m/>
    <m/>
    <s v=""/>
    <m/>
    <m/>
    <s v=""/>
    <n v="1"/>
    <s v="LSN"/>
    <n v="106000"/>
    <n v="106000"/>
    <d v="2024-08-28T00:00:00"/>
    <m/>
    <d v="2024-08-31T00:00:00"/>
    <s v="E"/>
    <s v=""/>
    <s v="E"/>
    <s v="ANEKA SERAGAM"/>
    <s v="BLITAR"/>
    <s v="ANEKA SERAGAM-BLITAR"/>
    <m/>
    <s v=""/>
    <m/>
  </r>
  <r>
    <n v="3057"/>
    <x v="401"/>
    <n v="445"/>
    <s v=""/>
    <s v=""/>
    <s v=""/>
    <m/>
    <m/>
    <m/>
    <m/>
    <s v="TAS-IM253"/>
    <s v="TAS TUTUP PITA KADO FG-301 BESAR"/>
    <m/>
    <m/>
    <s v="ADA"/>
    <n v="1"/>
    <s v="LSN"/>
    <s v="?"/>
    <s v="LSN"/>
    <n v="106"/>
    <n v="106000"/>
    <m/>
    <m/>
    <s v=""/>
    <m/>
    <m/>
    <s v=""/>
    <n v="1"/>
    <s v="LSN"/>
    <n v="106000"/>
    <n v="106000"/>
    <d v="2024-08-28T00:00:00"/>
    <m/>
    <d v="2024-08-31T00:00:00"/>
    <s v="E"/>
    <s v=""/>
    <s v="E"/>
    <s v="ANEKA SERAGAM"/>
    <s v="BLITAR"/>
    <s v="ANEKA SERAGAM-BLITAR"/>
    <m/>
    <s v=""/>
    <m/>
  </r>
  <r>
    <n v="3057"/>
    <x v="402"/>
    <n v="445"/>
    <s v=""/>
    <s v=""/>
    <s v=""/>
    <m/>
    <m/>
    <m/>
    <m/>
    <s v="TAS-IM253"/>
    <s v="TAS TUTUP PITA KADO FG-301 BESAR"/>
    <m/>
    <m/>
    <s v="ADA"/>
    <n v="1"/>
    <s v="LSN"/>
    <s v="?"/>
    <s v="LSN"/>
    <n v="106"/>
    <n v="106000"/>
    <m/>
    <m/>
    <s v=""/>
    <m/>
    <m/>
    <s v=""/>
    <n v="1"/>
    <s v="LSN"/>
    <n v="106000"/>
    <n v="106000"/>
    <d v="2024-08-28T00:00:00"/>
    <m/>
    <d v="2024-08-31T00:00:00"/>
    <s v="E"/>
    <s v=""/>
    <s v="E"/>
    <s v="ANEKA SERAGAM"/>
    <s v="BLITAR"/>
    <s v="ANEKA SERAGAM-BLITAR"/>
    <m/>
    <s v=""/>
    <m/>
  </r>
  <r>
    <n v="3057"/>
    <x v="403"/>
    <n v="445"/>
    <s v=""/>
    <s v=""/>
    <s v=""/>
    <m/>
    <m/>
    <m/>
    <m/>
    <s v="TAS-IM253"/>
    <s v="TAS TUTUP PITA KADO FG-301 BESAR"/>
    <m/>
    <m/>
    <s v="ADA"/>
    <n v="1"/>
    <s v="LSN"/>
    <s v="?"/>
    <s v="LSN"/>
    <n v="106"/>
    <n v="106000"/>
    <m/>
    <m/>
    <s v=""/>
    <m/>
    <m/>
    <s v=""/>
    <n v="1"/>
    <s v="LSN"/>
    <n v="106000"/>
    <n v="106000"/>
    <d v="2024-08-28T00:00:00"/>
    <m/>
    <d v="2024-08-31T00:00:00"/>
    <s v="E"/>
    <s v=""/>
    <s v="E"/>
    <s v="ANEKA SERAGAM"/>
    <s v="BLITAR"/>
    <s v="ANEKA SERAGAM-BLITAR"/>
    <m/>
    <s v=""/>
    <m/>
  </r>
  <r>
    <n v="3057"/>
    <x v="404"/>
    <n v="445"/>
    <s v=""/>
    <s v=""/>
    <s v=""/>
    <m/>
    <m/>
    <m/>
    <m/>
    <s v="TAS-IM253"/>
    <s v="TAS TUTUP PITA KADO FG-301 BESAR"/>
    <m/>
    <m/>
    <s v="ADA"/>
    <n v="1"/>
    <s v="LSN"/>
    <s v="?"/>
    <s v="LSN"/>
    <n v="106"/>
    <n v="106000"/>
    <m/>
    <m/>
    <s v=""/>
    <m/>
    <m/>
    <s v=""/>
    <n v="1"/>
    <s v="LSN"/>
    <n v="106000"/>
    <n v="106000"/>
    <d v="2024-08-28T00:00:00"/>
    <m/>
    <d v="2024-08-31T00:00:00"/>
    <s v="E"/>
    <s v=""/>
    <s v="E"/>
    <s v="ANEKA SERAGAM"/>
    <s v="BLITAR"/>
    <s v="ANEKA SERAGAM-BLITAR"/>
    <m/>
    <s v=""/>
    <m/>
  </r>
  <r>
    <n v="3057"/>
    <x v="405"/>
    <n v="445"/>
    <s v=""/>
    <s v=""/>
    <s v=""/>
    <m/>
    <m/>
    <m/>
    <m/>
    <s v="TAS-IM253"/>
    <s v="TAS TUTUP PITA KADO FG-301 BESAR"/>
    <m/>
    <m/>
    <s v="ADA"/>
    <n v="1"/>
    <s v="LSN"/>
    <s v="?"/>
    <s v="LSN"/>
    <n v="106"/>
    <n v="106000"/>
    <m/>
    <m/>
    <s v=""/>
    <m/>
    <m/>
    <s v=""/>
    <n v="1"/>
    <s v="LSN"/>
    <n v="106000"/>
    <n v="106000"/>
    <d v="2024-08-28T00:00:00"/>
    <m/>
    <d v="2024-08-31T00:00:00"/>
    <s v="E"/>
    <s v=""/>
    <s v="E"/>
    <s v="ANEKA SERAGAM"/>
    <s v="BLITAR"/>
    <s v="ANEKA SERAGAM-BLITAR"/>
    <m/>
    <s v=""/>
    <m/>
  </r>
  <r>
    <n v="3057"/>
    <x v="406"/>
    <n v="445"/>
    <s v=""/>
    <s v=""/>
    <s v=""/>
    <m/>
    <m/>
    <m/>
    <m/>
    <s v="TAS-IM253"/>
    <s v="TAS TUTUP PITA KADO FG-301 BESAR"/>
    <m/>
    <m/>
    <s v="ADA"/>
    <n v="1"/>
    <s v="LSN"/>
    <s v="?"/>
    <s v="LSN"/>
    <n v="106"/>
    <n v="106000"/>
    <m/>
    <m/>
    <s v=""/>
    <m/>
    <m/>
    <s v=""/>
    <n v="1"/>
    <s v="LSN"/>
    <n v="106000"/>
    <n v="106000"/>
    <d v="2024-08-28T00:00:00"/>
    <m/>
    <d v="2024-08-31T00:00:00"/>
    <s v="E"/>
    <s v=""/>
    <s v="E"/>
    <s v="ANEKA SERAGAM"/>
    <s v="BLITAR"/>
    <s v="ANEKA SERAGAM-BLITAR"/>
    <m/>
    <s v=""/>
    <m/>
  </r>
  <r>
    <n v="3057"/>
    <x v="407"/>
    <n v="445"/>
    <s v=""/>
    <s v=""/>
    <s v=""/>
    <m/>
    <m/>
    <m/>
    <m/>
    <s v="TAS-IM253"/>
    <s v="TAS TUTUP PITA KADO FG-301 BESAR"/>
    <m/>
    <m/>
    <s v="ADA"/>
    <n v="1"/>
    <s v="LSN"/>
    <s v="?"/>
    <s v="LSN"/>
    <n v="106"/>
    <n v="106000"/>
    <m/>
    <m/>
    <s v=""/>
    <m/>
    <m/>
    <s v=""/>
    <n v="1"/>
    <s v="LSN"/>
    <n v="106000"/>
    <n v="106000"/>
    <d v="2024-08-28T00:00:00"/>
    <m/>
    <d v="2024-08-31T00:00:00"/>
    <s v="E"/>
    <s v=""/>
    <s v="E"/>
    <s v="ANEKA SERAGAM"/>
    <s v="BLITAR"/>
    <s v="ANEKA SERAGAM-BLITAR"/>
    <m/>
    <s v=""/>
    <m/>
  </r>
  <r>
    <n v="3057"/>
    <x v="408"/>
    <n v="445"/>
    <s v=""/>
    <s v=""/>
    <s v=""/>
    <m/>
    <m/>
    <m/>
    <m/>
    <s v="TAS-IM253"/>
    <s v="TAS TUTUP PITA KADO FG-301 BESAR"/>
    <m/>
    <m/>
    <s v="ADA"/>
    <n v="1"/>
    <s v="LSN"/>
    <s v="?"/>
    <s v="LSN"/>
    <n v="106"/>
    <n v="106000"/>
    <m/>
    <m/>
    <s v=""/>
    <m/>
    <m/>
    <s v=""/>
    <n v="1"/>
    <s v="LSN"/>
    <n v="106000"/>
    <n v="106000"/>
    <d v="2024-08-28T00:00:00"/>
    <m/>
    <d v="2024-08-31T00:00:00"/>
    <s v="E"/>
    <s v=""/>
    <s v="E"/>
    <s v="ANEKA SERAGAM"/>
    <s v="BLITAR"/>
    <s v="ANEKA SERAGAM-BLITAR"/>
    <m/>
    <s v=""/>
    <m/>
  </r>
  <r>
    <n v="3057"/>
    <x v="409"/>
    <n v="445"/>
    <s v=""/>
    <s v=""/>
    <s v=""/>
    <m/>
    <m/>
    <m/>
    <m/>
    <s v="TAS-IM253"/>
    <s v="TAS TUTUP PITA KADO FG-301 BESAR"/>
    <m/>
    <m/>
    <s v="ADA"/>
    <n v="1"/>
    <s v="LSN"/>
    <s v="?"/>
    <s v="LSN"/>
    <n v="106"/>
    <n v="106000"/>
    <m/>
    <m/>
    <s v=""/>
    <m/>
    <m/>
    <s v=""/>
    <n v="1"/>
    <s v="LSN"/>
    <n v="106000"/>
    <n v="106000"/>
    <d v="2024-08-28T00:00:00"/>
    <m/>
    <d v="2024-08-31T00:00:00"/>
    <s v="E"/>
    <s v=""/>
    <s v="E"/>
    <s v="ANEKA SERAGAM"/>
    <s v="BLITAR"/>
    <s v="ANEKA SERAGAM-BLITAR"/>
    <m/>
    <s v=""/>
    <m/>
  </r>
  <r>
    <n v="3058"/>
    <x v="410"/>
    <n v="445"/>
    <s v=""/>
    <s v=""/>
    <s v=""/>
    <m/>
    <m/>
    <m/>
    <m/>
    <s v="TAS-IM254"/>
    <s v="TAS TUTUP PITA KADO FG-401 JUMBO"/>
    <m/>
    <m/>
    <s v="ADA"/>
    <n v="1"/>
    <s v="LSN"/>
    <n v="20"/>
    <s v="LSN"/>
    <n v="150"/>
    <n v="150000"/>
    <m/>
    <m/>
    <s v=""/>
    <m/>
    <m/>
    <s v=""/>
    <n v="1"/>
    <s v="LSN"/>
    <n v="150000"/>
    <n v="150000"/>
    <d v="2024-08-28T00:00:00"/>
    <m/>
    <d v="2024-08-31T00:00:00"/>
    <s v="E"/>
    <s v=""/>
    <s v="E"/>
    <s v="ANEKA SERAGAM"/>
    <s v="BLITAR"/>
    <s v="ANEKA SERAGAM-BLITAR"/>
    <m/>
    <s v=""/>
    <m/>
  </r>
  <r>
    <n v="3058"/>
    <x v="411"/>
    <n v="445"/>
    <s v=""/>
    <s v=""/>
    <s v=""/>
    <m/>
    <m/>
    <m/>
    <m/>
    <s v="TAS-IM254"/>
    <s v="TAS TUTUP PITA KADO FG-401 JUMBO"/>
    <m/>
    <m/>
    <s v="ADA"/>
    <n v="1"/>
    <s v="LSN"/>
    <n v="20"/>
    <s v="LSN"/>
    <n v="150"/>
    <n v="150000"/>
    <m/>
    <m/>
    <s v=""/>
    <m/>
    <m/>
    <s v=""/>
    <n v="1"/>
    <s v="LSN"/>
    <n v="150000"/>
    <n v="150000"/>
    <d v="2024-08-28T00:00:00"/>
    <m/>
    <d v="2024-08-31T00:00:00"/>
    <s v="E"/>
    <s v=""/>
    <s v="E"/>
    <s v="ANEKA SERAGAM"/>
    <s v="BLITAR"/>
    <s v="ANEKA SERAGAM-BLITAR"/>
    <m/>
    <s v=""/>
    <m/>
  </r>
  <r>
    <n v="3058"/>
    <x v="412"/>
    <n v="445"/>
    <s v=""/>
    <s v=""/>
    <s v=""/>
    <m/>
    <m/>
    <m/>
    <m/>
    <s v="TAS-IM254"/>
    <s v="TAS TUTUP PITA KADO FG-401 JUMBO"/>
    <m/>
    <m/>
    <s v="ADA"/>
    <n v="1"/>
    <s v="LSN"/>
    <n v="20"/>
    <s v="LSN"/>
    <n v="150"/>
    <n v="150000"/>
    <m/>
    <m/>
    <s v=""/>
    <m/>
    <m/>
    <s v=""/>
    <n v="1"/>
    <s v="LSN"/>
    <n v="150000"/>
    <n v="150000"/>
    <d v="2024-08-28T00:00:00"/>
    <m/>
    <d v="2024-08-31T00:00:00"/>
    <s v="E"/>
    <s v=""/>
    <s v="E"/>
    <s v="ANEKA SERAGAM"/>
    <s v="BLITAR"/>
    <s v="ANEKA SERAGAM-BLITAR"/>
    <m/>
    <s v=""/>
    <m/>
  </r>
  <r>
    <n v="3058"/>
    <x v="413"/>
    <n v="445"/>
    <s v=""/>
    <s v=""/>
    <s v=""/>
    <m/>
    <m/>
    <m/>
    <m/>
    <s v="TAS-IM254"/>
    <s v="TAS TUTUP PITA KADO FG-401 JUMBO"/>
    <m/>
    <m/>
    <s v="ADA"/>
    <n v="1"/>
    <s v="LSN"/>
    <n v="20"/>
    <s v="LSN"/>
    <n v="150"/>
    <n v="150000"/>
    <m/>
    <m/>
    <s v=""/>
    <m/>
    <m/>
    <s v=""/>
    <n v="1"/>
    <s v="LSN"/>
    <n v="150000"/>
    <n v="150000"/>
    <d v="2024-08-28T00:00:00"/>
    <m/>
    <d v="2024-08-31T00:00:00"/>
    <s v="E"/>
    <s v=""/>
    <s v="E"/>
    <s v="ANEKA SERAGAM"/>
    <s v="BLITAR"/>
    <s v="ANEKA SERAGAM-BLITAR"/>
    <m/>
    <s v=""/>
    <m/>
  </r>
  <r>
    <n v="3058"/>
    <x v="414"/>
    <n v="445"/>
    <s v=""/>
    <s v=""/>
    <s v=""/>
    <m/>
    <m/>
    <m/>
    <m/>
    <s v="TAS-IM254"/>
    <s v="TAS TUTUP PITA KADO FG-401 JUMBO"/>
    <m/>
    <m/>
    <s v="ADA"/>
    <n v="1"/>
    <s v="LSN"/>
    <n v="20"/>
    <s v="LSN"/>
    <n v="150"/>
    <n v="150000"/>
    <m/>
    <m/>
    <n v="1945000"/>
    <m/>
    <m/>
    <s v=""/>
    <n v="1"/>
    <s v="LSN"/>
    <n v="150000"/>
    <n v="150000"/>
    <d v="2024-08-28T00:00:00"/>
    <m/>
    <d v="2024-08-31T00:00:00"/>
    <s v="E"/>
    <s v=""/>
    <s v="E"/>
    <s v="ANEKA SERAGAM"/>
    <s v="BLITAR"/>
    <s v="ANEKA SERAGAM-BLITAR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8T00:00:00"/>
    <m/>
    <d v="2024-08-31T00:00:00"/>
    <s v="E"/>
    <s v=""/>
    <s v="E"/>
    <s v="ANEKA SERAGAM"/>
    <s v="BLITAR"/>
    <s v="ANEKA SERAGAM-BLITAR"/>
    <m/>
    <s v=""/>
    <m/>
  </r>
  <r>
    <n v="3058"/>
    <x v="415"/>
    <n v="462"/>
    <s v=""/>
    <s v="ANEKA SERAGAM-BLITAR"/>
    <n v="462"/>
    <m/>
    <m/>
    <n v="3416"/>
    <m/>
    <s v="TAS-IM254"/>
    <s v="TAS TUTUP PITA KADO FG-401 JUMBO"/>
    <m/>
    <m/>
    <s v="ADA"/>
    <n v="1"/>
    <s v="LSN"/>
    <n v="20"/>
    <s v="LSN"/>
    <n v="150"/>
    <n v="150000"/>
    <m/>
    <m/>
    <s v=""/>
    <m/>
    <m/>
    <s v=""/>
    <n v="1"/>
    <s v="LSN"/>
    <n v="150000"/>
    <n v="150000"/>
    <d v="2024-08-28T00:00:00"/>
    <m/>
    <d v="2024-08-31T00:00:00"/>
    <s v="E"/>
    <s v=""/>
    <s v="E"/>
    <s v="ANEKA SERAGAM"/>
    <s v="BLITAR"/>
    <s v="ANEKA SERAGAM-BLITAR"/>
    <m/>
    <s v=""/>
    <m/>
  </r>
  <r>
    <n v="3058"/>
    <x v="416"/>
    <n v="462"/>
    <s v=""/>
    <s v=""/>
    <s v=""/>
    <m/>
    <m/>
    <m/>
    <m/>
    <s v="TAS-IM254"/>
    <s v="TAS TUTUP PITA KADO FG-401 JUMBO"/>
    <m/>
    <m/>
    <s v="ADA"/>
    <n v="1"/>
    <s v="LSN"/>
    <n v="20"/>
    <s v="LSN"/>
    <n v="150"/>
    <n v="150000"/>
    <m/>
    <m/>
    <s v=""/>
    <m/>
    <m/>
    <s v=""/>
    <n v="1"/>
    <s v="LSN"/>
    <n v="150000"/>
    <n v="150000"/>
    <d v="2024-08-28T00:00:00"/>
    <m/>
    <d v="2024-08-31T00:00:00"/>
    <s v="E"/>
    <s v=""/>
    <s v="E"/>
    <s v="ANEKA SERAGAM"/>
    <s v="BLITAR"/>
    <s v="ANEKA SERAGAM-BLITAR"/>
    <m/>
    <s v=""/>
    <m/>
  </r>
  <r>
    <n v="3058"/>
    <x v="417"/>
    <n v="462"/>
    <s v=""/>
    <s v=""/>
    <s v=""/>
    <m/>
    <m/>
    <m/>
    <m/>
    <s v="TAS-IM254"/>
    <s v="TAS TUTUP PITA KADO FG-401 JUMBO"/>
    <m/>
    <m/>
    <s v="ADA"/>
    <n v="1"/>
    <s v="LSN"/>
    <n v="20"/>
    <s v="LSN"/>
    <n v="150"/>
    <n v="150000"/>
    <m/>
    <m/>
    <s v=""/>
    <m/>
    <m/>
    <s v=""/>
    <n v="1"/>
    <s v="LSN"/>
    <n v="150000"/>
    <n v="150000"/>
    <d v="2024-08-28T00:00:00"/>
    <m/>
    <d v="2024-08-31T00:00:00"/>
    <s v="E"/>
    <s v=""/>
    <s v="E"/>
    <s v="ANEKA SERAGAM"/>
    <s v="BLITAR"/>
    <s v="ANEKA SERAGAM-BLITAR"/>
    <m/>
    <s v=""/>
    <m/>
  </r>
  <r>
    <n v="3058"/>
    <x v="418"/>
    <n v="462"/>
    <s v=""/>
    <s v=""/>
    <s v=""/>
    <m/>
    <m/>
    <m/>
    <m/>
    <s v="TAS-IM254"/>
    <s v="TAS TUTUP PITA KADO FG-401 JUMBO"/>
    <m/>
    <m/>
    <s v="ADA"/>
    <n v="1"/>
    <s v="LSN"/>
    <n v="20"/>
    <s v="LSN"/>
    <n v="150"/>
    <n v="150000"/>
    <m/>
    <m/>
    <s v=""/>
    <m/>
    <m/>
    <s v=""/>
    <n v="1"/>
    <s v="LSN"/>
    <n v="150000"/>
    <n v="150000"/>
    <d v="2024-08-28T00:00:00"/>
    <m/>
    <d v="2024-08-31T00:00:00"/>
    <s v="E"/>
    <s v=""/>
    <s v="E"/>
    <s v="ANEKA SERAGAM"/>
    <s v="BLITAR"/>
    <s v="ANEKA SERAGAM-BLITAR"/>
    <m/>
    <s v=""/>
    <m/>
  </r>
  <r>
    <n v="3058"/>
    <x v="419"/>
    <n v="462"/>
    <s v=""/>
    <s v=""/>
    <s v=""/>
    <m/>
    <m/>
    <m/>
    <m/>
    <s v="TAS-IM254"/>
    <s v="TAS TUTUP PITA KADO FG-401 JUMBO"/>
    <m/>
    <m/>
    <s v="ADA"/>
    <n v="1"/>
    <s v="LSN"/>
    <n v="20"/>
    <s v="LSN"/>
    <n v="150"/>
    <n v="150000"/>
    <m/>
    <m/>
    <s v=""/>
    <m/>
    <m/>
    <s v=""/>
    <n v="1"/>
    <s v="LSN"/>
    <n v="150000"/>
    <n v="150000"/>
    <d v="2024-08-28T00:00:00"/>
    <m/>
    <d v="2024-08-31T00:00:00"/>
    <s v="E"/>
    <s v=""/>
    <s v="E"/>
    <s v="ANEKA SERAGAM"/>
    <s v="BLITAR"/>
    <s v="ANEKA SERAGAM-BLITAR"/>
    <m/>
    <s v=""/>
    <m/>
  </r>
  <r>
    <n v="2865"/>
    <x v="420"/>
    <n v="462"/>
    <s v=""/>
    <s v=""/>
    <s v=""/>
    <m/>
    <m/>
    <m/>
    <m/>
    <s v="TAS-IM35"/>
    <s v="TAS GB-L WARNA-WARNI"/>
    <m/>
    <m/>
    <s v="ADA"/>
    <n v="2"/>
    <s v="LSN"/>
    <n v="30"/>
    <s v="LSN"/>
    <n v="120"/>
    <n v="120000"/>
    <m/>
    <m/>
    <s v=""/>
    <m/>
    <m/>
    <s v=""/>
    <n v="2"/>
    <s v="LSN"/>
    <n v="120000"/>
    <n v="240000"/>
    <d v="2024-08-28T00:00:00"/>
    <m/>
    <d v="2024-08-31T00:00:00"/>
    <s v="E"/>
    <s v=""/>
    <s v="E"/>
    <s v="ANEKA SERAGAM"/>
    <s v="BLITAR"/>
    <s v="ANEKA SERAGAM-BLITAR"/>
    <m/>
    <s v=""/>
    <m/>
  </r>
  <r>
    <n v="2865"/>
    <x v="421"/>
    <n v="462"/>
    <s v=""/>
    <s v=""/>
    <s v=""/>
    <m/>
    <m/>
    <m/>
    <m/>
    <s v="TAS-IM35"/>
    <s v="TAS GB-L WARNA-WARNI"/>
    <m/>
    <m/>
    <s v="ADA"/>
    <n v="2"/>
    <s v="LSN"/>
    <n v="30"/>
    <s v="LSN"/>
    <n v="120"/>
    <n v="120000"/>
    <m/>
    <m/>
    <s v=""/>
    <m/>
    <m/>
    <s v=""/>
    <n v="2"/>
    <s v="LSN"/>
    <n v="120000"/>
    <n v="240000"/>
    <d v="2024-08-28T00:00:00"/>
    <m/>
    <d v="2024-08-31T00:00:00"/>
    <s v="E"/>
    <s v=""/>
    <s v="E"/>
    <s v="ANEKA SERAGAM"/>
    <s v="BLITAR"/>
    <s v="ANEKA SERAGAM-BLITAR"/>
    <m/>
    <s v=""/>
    <m/>
  </r>
  <r>
    <n v="3058"/>
    <x v="422"/>
    <n v="462"/>
    <s v=""/>
    <s v=""/>
    <s v=""/>
    <m/>
    <m/>
    <m/>
    <m/>
    <s v="TAS-IM254"/>
    <s v="TAS TUTUP PITA KADO FG-401 JUMBO"/>
    <m/>
    <m/>
    <s v="ADA"/>
    <n v="1"/>
    <s v="LSN"/>
    <n v="20"/>
    <s v="LSN"/>
    <n v="150"/>
    <n v="150000"/>
    <m/>
    <m/>
    <n v="1380000"/>
    <m/>
    <m/>
    <s v=""/>
    <n v="1"/>
    <s v="LSN"/>
    <n v="150000"/>
    <n v="150000"/>
    <d v="2024-08-28T00:00:00"/>
    <m/>
    <d v="2024-08-31T00:00:00"/>
    <s v="E"/>
    <s v=""/>
    <s v="E"/>
    <s v="ANEKA SERAGAM"/>
    <s v="BLITAR"/>
    <s v="ANEKA SERAGAM-BLITAR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8T00:00:00"/>
    <m/>
    <d v="2024-08-31T00:00:00"/>
    <s v="E"/>
    <s v=""/>
    <s v="E"/>
    <s v="ANEKA SERAGAM"/>
    <s v="BLITAR"/>
    <s v="ANEKA SERAGAM-BLITAR"/>
    <m/>
    <s v=""/>
    <m/>
  </r>
  <r>
    <n v="1503"/>
    <x v="423"/>
    <n v="471"/>
    <n v="257"/>
    <s v="CASH-SEMARANG"/>
    <n v="471"/>
    <m/>
    <m/>
    <n v="412"/>
    <s v="CASH"/>
    <s v="KUA-IM39"/>
    <s v="KUAS 929-3 ETERNA YIJIAYI"/>
    <m/>
    <m/>
    <s v="ADA"/>
    <n v="3"/>
    <s v="LSN"/>
    <n v="200"/>
    <s v="LSN"/>
    <n v="17"/>
    <n v="17000"/>
    <m/>
    <m/>
    <s v=""/>
    <m/>
    <m/>
    <s v=""/>
    <n v="3"/>
    <s v="LSN"/>
    <n v="17000"/>
    <n v="51000"/>
    <d v="2024-08-28T00:00:00"/>
    <m/>
    <d v="2024-08-31T00:00:00"/>
    <n v="0"/>
    <s v=""/>
    <n v="0"/>
    <s v="CASH"/>
    <s v="SEMARANG"/>
    <s v="CASH-SEMARANG"/>
    <m/>
    <s v=""/>
    <m/>
  </r>
  <r>
    <n v="1504"/>
    <x v="424"/>
    <n v="471"/>
    <s v=""/>
    <s v=""/>
    <s v=""/>
    <m/>
    <m/>
    <m/>
    <m/>
    <s v="KUA-IM40"/>
    <s v="KUAS 929-4 ETERNA YIJIAYI"/>
    <m/>
    <m/>
    <s v="ADA"/>
    <n v="3"/>
    <s v="LSN"/>
    <n v="200"/>
    <s v="LSN"/>
    <n v="18.5"/>
    <n v="18500"/>
    <m/>
    <m/>
    <n v="106500"/>
    <m/>
    <m/>
    <s v=""/>
    <n v="3"/>
    <s v="LSN"/>
    <n v="18500"/>
    <n v="55500"/>
    <d v="2024-08-28T00:00:00"/>
    <m/>
    <d v="2024-08-31T00:00:00"/>
    <n v="0"/>
    <s v=""/>
    <n v="0"/>
    <s v="CASH"/>
    <s v="SEMARANG"/>
    <s v="CASH-SEMARANG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8T00:00:00"/>
    <m/>
    <d v="2024-08-31T00:00:00"/>
    <n v="0"/>
    <s v=""/>
    <n v="0"/>
    <s v="CASH"/>
    <s v="SEMARANG"/>
    <s v="CASH-SEMARANG"/>
    <m/>
    <s v=""/>
    <m/>
  </r>
  <r>
    <n v="503"/>
    <x v="425"/>
    <n v="474"/>
    <n v="74"/>
    <s v="DIAN ILMU-MALANG"/>
    <n v="474"/>
    <m/>
    <m/>
    <n v="2385"/>
    <s v="DIAMALK"/>
    <s v="BOL-ZX148"/>
    <s v="BP GEL ZUI XUA HY-1020 MERAH"/>
    <m/>
    <m/>
    <s v="ADA"/>
    <n v="68"/>
    <s v="LSN"/>
    <n v="192"/>
    <s v="LSN"/>
    <n v="11"/>
    <n v="11000"/>
    <m/>
    <m/>
    <n v="748000"/>
    <m/>
    <m/>
    <s v=""/>
    <n v="68"/>
    <s v="LSN"/>
    <n v="11000"/>
    <n v="748000"/>
    <d v="2024-08-28T00:00:00"/>
    <m/>
    <d v="2024-08-31T00:00:00"/>
    <s v="KO"/>
    <s v=""/>
    <s v="KO"/>
    <s v="DIAN ILMU"/>
    <s v="MALANG"/>
    <s v="DIAN ILMU-MALANG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8T00:00:00"/>
    <m/>
    <d v="2024-08-31T00:00:00"/>
    <s v="KO"/>
    <s v=""/>
    <s v="KO"/>
    <s v="DIAN ILMU"/>
    <s v="MALANG"/>
    <s v="DIAN ILMU-MALANG"/>
    <m/>
    <s v=""/>
    <m/>
  </r>
  <r>
    <n v="503"/>
    <x v="426"/>
    <n v="476"/>
    <n v="243"/>
    <s v="TRISNO-PURWODADI"/>
    <n v="476"/>
    <m/>
    <m/>
    <n v="3572"/>
    <s v="TRIPURG"/>
    <s v="BOL-ZX148"/>
    <s v="BP GEL ZUI XUA HY-1020 MERAH"/>
    <m/>
    <m/>
    <s v="ADA"/>
    <n v="124"/>
    <s v="LSN"/>
    <n v="192"/>
    <s v="LSN"/>
    <n v="10.5"/>
    <n v="10500"/>
    <m/>
    <m/>
    <n v="1302000"/>
    <m/>
    <m/>
    <s v=""/>
    <n v="124"/>
    <s v="LSN"/>
    <n v="10500"/>
    <n v="1302000"/>
    <d v="2024-08-28T00:00:00"/>
    <m/>
    <d v="2024-08-31T00:00:00"/>
    <s v="G"/>
    <s v=""/>
    <s v="G"/>
    <s v="TRISNO"/>
    <s v="PURWODADI"/>
    <s v="TRISNO-PURWODADI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8T00:00:00"/>
    <m/>
    <d v="2024-08-31T00:00:00"/>
    <s v="G"/>
    <s v=""/>
    <s v="G"/>
    <s v="TRISNO"/>
    <s v="PURWODADI"/>
    <s v="TRISNO-PURWODADI"/>
    <m/>
    <s v=""/>
    <m/>
  </r>
  <r>
    <n v="2067"/>
    <x v="427"/>
    <n v="478"/>
    <n v="139"/>
    <s v="METRO-PURWOKERTO"/>
    <n v="478"/>
    <m/>
    <m/>
    <n v="3393"/>
    <s v="METPURK"/>
    <s v="MEJ-VA7"/>
    <s v="MEJA BELAJAR FANCY VAN ART"/>
    <m/>
    <m/>
    <s v="ADA"/>
    <n v="20"/>
    <s v="PCS"/>
    <n v="10"/>
    <s v="PCS"/>
    <n v="65"/>
    <n v="65000"/>
    <m/>
    <m/>
    <s v=""/>
    <m/>
    <m/>
    <s v=""/>
    <n v="20"/>
    <s v="PCS"/>
    <n v="65000"/>
    <n v="1300000"/>
    <d v="2024-08-28T00:00:00"/>
    <m/>
    <d v="2024-08-31T00:00:00"/>
    <s v="KO"/>
    <s v=""/>
    <s v="KO"/>
    <s v="METRO"/>
    <s v="PURWOKERTO"/>
    <s v="METRO-PURWOKERTO"/>
    <m/>
    <s v=""/>
    <m/>
  </r>
  <r>
    <n v="2062"/>
    <x v="428"/>
    <n v="478"/>
    <s v=""/>
    <s v=""/>
    <s v=""/>
    <m/>
    <m/>
    <m/>
    <m/>
    <s v="MEJ-PL1"/>
    <s v="PELNA LAPTOP TABLE (MEJA BELAJAR PELNA)"/>
    <m/>
    <m/>
    <s v="ADA"/>
    <n v="20"/>
    <s v="PCS"/>
    <n v="10"/>
    <s v="PCS"/>
    <n v="75"/>
    <n v="75000"/>
    <m/>
    <m/>
    <n v="2800000"/>
    <m/>
    <m/>
    <s v=""/>
    <n v="20"/>
    <s v="PCS"/>
    <n v="75000"/>
    <n v="1500000"/>
    <d v="2024-08-28T00:00:00"/>
    <m/>
    <d v="2024-08-31T00:00:00"/>
    <s v="KO"/>
    <s v=""/>
    <s v="KO"/>
    <s v="METRO"/>
    <s v="PURWOKERTO"/>
    <s v="METRO-PURWOKERTO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8T00:00:00"/>
    <m/>
    <d v="2024-08-31T00:00:00"/>
    <s v="KO"/>
    <s v=""/>
    <s v="KO"/>
    <s v="METRO"/>
    <s v="PURWOKERTO"/>
    <s v="METRO-PURWOKERTO"/>
    <m/>
    <s v=""/>
    <m/>
  </r>
  <r>
    <n v="2793"/>
    <x v="429"/>
    <n v="481"/>
    <n v="103"/>
    <s v="INDOBARU-TEMANGGUNG"/>
    <n v="481"/>
    <m/>
    <m/>
    <n v="3392"/>
    <s v="INDTEMK"/>
    <s v="STI-NB9"/>
    <s v="STIP W/B CLEAR K"/>
    <m/>
    <m/>
    <s v="ADA"/>
    <n v="60"/>
    <s v="LSN"/>
    <n v="60"/>
    <s v="LSN"/>
    <n v="30"/>
    <n v="30000"/>
    <m/>
    <m/>
    <n v="1800000"/>
    <m/>
    <m/>
    <s v=""/>
    <n v="60"/>
    <s v="LSN"/>
    <n v="30000"/>
    <n v="1800000"/>
    <d v="2024-08-28T00:00:00"/>
    <m/>
    <d v="2024-08-31T00:00:00"/>
    <s v="KO"/>
    <s v=""/>
    <s v="KO"/>
    <s v="INDOBARU"/>
    <s v="TEMANGGUNG"/>
    <s v="INDOBARU-TEMANGGUNG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8T00:00:00"/>
    <m/>
    <d v="2024-08-31T00:00:00"/>
    <s v="KO"/>
    <s v=""/>
    <s v="KO"/>
    <s v="INDOBARU"/>
    <s v="TEMANGGUNG"/>
    <s v="INDOBARU-TEMANGGUNG"/>
    <m/>
    <s v=""/>
    <m/>
  </r>
  <r>
    <n v="2565"/>
    <x v="430"/>
    <n v="483"/>
    <n v="214"/>
    <s v="SISWA-KUTOARJO"/>
    <n v="483"/>
    <m/>
    <m/>
    <n v="3614"/>
    <s v="SISKUTK"/>
    <s v="PIA-NB1"/>
    <s v="PIANIKA LOVELY BIRU"/>
    <m/>
    <m/>
    <s v="ADA"/>
    <n v="48"/>
    <s v="PCS"/>
    <n v="12"/>
    <s v="PCS"/>
    <n v="87.5"/>
    <n v="87500"/>
    <m/>
    <m/>
    <n v="4200000"/>
    <m/>
    <m/>
    <s v=""/>
    <n v="48"/>
    <s v="PCS"/>
    <n v="87500"/>
    <n v="4200000"/>
    <d v="2024-08-28T00:00:00"/>
    <m/>
    <d v="2024-08-31T00:00:00"/>
    <s v="KO"/>
    <s v=""/>
    <s v="KO"/>
    <s v="SISWA"/>
    <s v="KUTOARJO"/>
    <s v="SISWA-KUTOARJO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8T00:00:00"/>
    <m/>
    <d v="2024-08-31T00:00:00"/>
    <s v="KO"/>
    <s v=""/>
    <s v="KO"/>
    <s v="SISWA"/>
    <s v="KUTOARJO"/>
    <s v="SISWA-KUTOARJO"/>
    <m/>
    <s v=""/>
    <m/>
  </r>
  <r>
    <n v="2076"/>
    <x v="431"/>
    <n v="485"/>
    <n v="161"/>
    <s v="PERDANA-BREBES"/>
    <n v="485"/>
    <m/>
    <m/>
    <n v="3391"/>
    <s v="PERBREK"/>
    <s v="NAM-NB3"/>
    <s v="NAME TAG DOS BIRU"/>
    <m/>
    <m/>
    <s v="ADA"/>
    <n v="4000"/>
    <s v="PCS"/>
    <n v="4000"/>
    <s v="PCS"/>
    <n v="0.65"/>
    <n v="650"/>
    <m/>
    <m/>
    <n v="2600000"/>
    <m/>
    <m/>
    <s v=""/>
    <n v="4000"/>
    <s v="PCS"/>
    <n v="650"/>
    <n v="2600000"/>
    <d v="2024-08-28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8T00:00:00"/>
    <m/>
    <d v="2024-08-31T00:00:00"/>
    <s v="KO"/>
    <s v=""/>
    <s v="KO"/>
    <s v="PERDANA"/>
    <s v="BREBES"/>
    <s v="PERDANA-BREBES"/>
    <m/>
    <s v=""/>
    <m/>
  </r>
  <r>
    <n v="685"/>
    <x v="432"/>
    <n v="487"/>
    <n v="93"/>
    <s v="HARAPAN BARU-SEMARANG"/>
    <n v="487"/>
    <d v="2024-08-29T00:00:00"/>
    <m/>
    <n v="414"/>
    <s v="HARSEMB"/>
    <s v="BOL-ZX335"/>
    <s v="BP GEL ZUI XUA HY-1020 HITAM"/>
    <m/>
    <m/>
    <s v="ADA"/>
    <n v="3"/>
    <s v="LSN"/>
    <n v="192"/>
    <s v="LSN"/>
    <n v="12"/>
    <n v="12000"/>
    <m/>
    <m/>
    <n v="36000"/>
    <m/>
    <m/>
    <s v=""/>
    <n v="3"/>
    <s v="LSN"/>
    <n v="12000"/>
    <n v="36000"/>
    <d v="2024-08-29T00:00:00"/>
    <m/>
    <d v="2024-08-31T00:00:00"/>
    <s v="B"/>
    <s v=""/>
    <s v="B"/>
    <s v="HARAPAN BARU"/>
    <s v="SEMARANG"/>
    <s v="HARAPAN BARU-SEMARANG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9T00:00:00"/>
    <m/>
    <d v="2024-08-31T00:00:00"/>
    <s v="B"/>
    <s v=""/>
    <s v="B"/>
    <s v="HARAPAN BARU"/>
    <s v="SEMARANG"/>
    <s v="HARAPAN BARU-SEMARANG"/>
    <m/>
    <s v=""/>
    <m/>
  </r>
  <r>
    <s v=""/>
    <x v="433"/>
    <n v="489"/>
    <n v="47"/>
    <s v="CV BAROKAH-SEMARANG"/>
    <n v="489"/>
    <m/>
    <m/>
    <n v="415"/>
    <s v="BARSEMB"/>
    <m/>
    <s v="MULTI LETTER TRAY BESI 3 SUSUN TIER"/>
    <s v="MULTI LETTER TRAY BESI 3 SUSUN TIER"/>
    <m/>
    <s v="TIDAK ADA"/>
    <n v="10"/>
    <s v="PCS"/>
    <s v=""/>
    <s v=""/>
    <n v="75"/>
    <n v="75000"/>
    <m/>
    <m/>
    <n v="750000"/>
    <m/>
    <m/>
    <s v=""/>
    <n v="10"/>
    <s v="PCS"/>
    <n v="75000"/>
    <n v="750000"/>
    <d v="2024-08-29T00:00:00"/>
    <m/>
    <d v="2024-08-31T00:00:00"/>
    <s v="B"/>
    <s v=""/>
    <s v="B"/>
    <s v="CV BAROKAH"/>
    <s v="SEMARANG"/>
    <s v="CV BAROKAH-SEMARANG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9T00:00:00"/>
    <m/>
    <d v="2024-08-31T00:00:00"/>
    <s v="B"/>
    <s v=""/>
    <s v="B"/>
    <s v="CV BAROKAH"/>
    <s v="SEMARANG"/>
    <s v="CV BAROKAH-SEMARANG"/>
    <m/>
    <s v=""/>
    <m/>
  </r>
  <r>
    <n v="826"/>
    <x v="434"/>
    <n v="491"/>
    <n v="297"/>
    <s v="SULUNG-SEMARANG"/>
    <n v="491"/>
    <m/>
    <m/>
    <n v="308"/>
    <s v="SULSEMB"/>
    <s v="CAT-MR20"/>
    <s v="CAT AIR MARRIES 1325 12W GM &amp; BT"/>
    <m/>
    <m/>
    <s v="ADA"/>
    <n v="1"/>
    <s v="LSN"/>
    <n v="8"/>
    <s v="LSN"/>
    <n v="235"/>
    <n v="235000"/>
    <m/>
    <m/>
    <n v="235000"/>
    <m/>
    <m/>
    <s v=""/>
    <n v="1"/>
    <s v="LSN"/>
    <n v="235000"/>
    <n v="235000"/>
    <d v="2024-08-29T00:00:00"/>
    <m/>
    <d v="2024-08-31T00:00:00"/>
    <s v="B"/>
    <s v=""/>
    <s v="B"/>
    <s v="SULUNG"/>
    <s v="SEMARANG"/>
    <s v="SULUNG-SEMARANG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9T00:00:00"/>
    <m/>
    <d v="2024-08-31T00:00:00"/>
    <s v="B"/>
    <s v=""/>
    <s v="B"/>
    <s v="SULUNG"/>
    <s v="SEMARANG"/>
    <s v="SULUNG-SEMARANG"/>
    <m/>
    <s v=""/>
    <m/>
  </r>
  <r>
    <n v="2076"/>
    <x v="435"/>
    <n v="493"/>
    <n v="240"/>
    <s v="TOTEM-TEMBALANG"/>
    <n v="493"/>
    <m/>
    <m/>
    <n v="3287"/>
    <s v="TOTTEMA"/>
    <s v="NAM-NB3"/>
    <s v="NAME TAG DOS BIRU"/>
    <m/>
    <m/>
    <s v="ADA"/>
    <n v="150"/>
    <s v="PCS"/>
    <n v="4000"/>
    <s v="PCS"/>
    <n v="0.75"/>
    <n v="750"/>
    <m/>
    <m/>
    <s v=""/>
    <m/>
    <m/>
    <s v=""/>
    <n v="150"/>
    <s v="PCS"/>
    <n v="750"/>
    <n v="112500"/>
    <d v="2024-08-29T00:00:00"/>
    <m/>
    <d v="2024-08-31T00:00:00"/>
    <s v="A"/>
    <s v=""/>
    <s v="A"/>
    <s v="TOTEM"/>
    <s v="TEMBALANG"/>
    <s v="TOTEM-TEMBALANG"/>
    <m/>
    <s v=""/>
    <m/>
  </r>
  <r>
    <n v="713"/>
    <x v="436"/>
    <n v="493"/>
    <s v=""/>
    <s v=""/>
    <s v=""/>
    <m/>
    <m/>
    <m/>
    <m/>
    <s v="BOL-IM364"/>
    <s v="BP GEL DTIAN A 93"/>
    <m/>
    <m/>
    <s v="ADA"/>
    <n v="12"/>
    <s v="LSN"/>
    <n v="240"/>
    <s v="LSN"/>
    <n v="12"/>
    <n v="12000"/>
    <m/>
    <m/>
    <n v="256500"/>
    <m/>
    <m/>
    <s v=""/>
    <n v="12"/>
    <s v="LSN"/>
    <n v="12000"/>
    <n v="144000"/>
    <d v="2024-08-29T00:00:00"/>
    <m/>
    <d v="2024-08-31T00:00:00"/>
    <s v="A"/>
    <s v=""/>
    <s v="A"/>
    <s v="TOTEM"/>
    <s v="TEMBALANG"/>
    <s v="TOTEM-TEMBALANG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9T00:00:00"/>
    <m/>
    <d v="2024-08-31T00:00:00"/>
    <s v="A"/>
    <s v=""/>
    <s v="A"/>
    <s v="TOTEM"/>
    <s v="TEMBALANG"/>
    <s v="TOTEM-TEMBALANG"/>
    <m/>
    <s v=""/>
    <m/>
  </r>
  <r>
    <n v="2831"/>
    <x v="437"/>
    <n v="496"/>
    <n v="285"/>
    <s v="AMAZON-SEMARANG"/>
    <n v="496"/>
    <m/>
    <m/>
    <n v="413"/>
    <s v="AMASEMB"/>
    <s v="TAS-IM20"/>
    <s v="TAS 22X32 KANTONG ULTAH"/>
    <m/>
    <s v="MOTIF COWOK"/>
    <s v="ADA"/>
    <n v="6"/>
    <s v="PCS"/>
    <n v="1200"/>
    <s v="PCS"/>
    <n v="10"/>
    <n v="10000"/>
    <m/>
    <m/>
    <s v=""/>
    <m/>
    <m/>
    <s v=""/>
    <n v="6"/>
    <s v="PCS"/>
    <n v="10000"/>
    <n v="60000"/>
    <d v="2024-08-29T00:00:00"/>
    <m/>
    <d v="2024-08-31T00:00:00"/>
    <s v="B"/>
    <s v="MOTIF COWOK"/>
    <s v="B"/>
    <s v="AMAZON"/>
    <s v="SEMARANG"/>
    <s v="AMAZON-SEMARANG"/>
    <m/>
    <s v=""/>
    <m/>
  </r>
  <r>
    <n v="2831"/>
    <x v="438"/>
    <n v="496"/>
    <s v=""/>
    <s v=""/>
    <s v=""/>
    <m/>
    <m/>
    <m/>
    <m/>
    <s v="TAS-IM20"/>
    <s v="TAS 22X32 KANTONG ULTAH"/>
    <m/>
    <s v="MOTIF CEWEK"/>
    <s v="ADA"/>
    <n v="6"/>
    <s v="PCS"/>
    <n v="1200"/>
    <s v="PCS"/>
    <n v="10"/>
    <n v="10000"/>
    <m/>
    <m/>
    <n v="120000"/>
    <m/>
    <m/>
    <s v=""/>
    <n v="6"/>
    <s v="PCS"/>
    <n v="10000"/>
    <n v="60000"/>
    <d v="2024-08-29T00:00:00"/>
    <m/>
    <d v="2024-08-31T00:00:00"/>
    <s v="B"/>
    <s v="MOTIF CEWEK"/>
    <s v="B"/>
    <s v="AMAZON"/>
    <s v="SEMARANG"/>
    <s v="AMAZON-SEMARANG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9T00:00:00"/>
    <m/>
    <d v="2024-08-31T00:00:00"/>
    <s v="B"/>
    <s v=""/>
    <s v="B"/>
    <s v="AMAZON"/>
    <s v="SEMARANG"/>
    <s v="AMAZON-SEMARANG"/>
    <m/>
    <s v=""/>
    <m/>
  </r>
  <r>
    <n v="983"/>
    <x v="439"/>
    <n v="499"/>
    <n v="247"/>
    <s v="WIJAYA KUSUMA-SLEMAN"/>
    <n v="499"/>
    <m/>
    <m/>
    <n v="3615"/>
    <s v="WIJSLEK"/>
    <s v="GAR-EN11"/>
    <s v="GARISAN BESI ENTER 40CM TEBAL"/>
    <m/>
    <m/>
    <s v="ADA"/>
    <n v="2"/>
    <s v="LSN"/>
    <n v="25"/>
    <s v="LSN"/>
    <n v="75"/>
    <n v="75000"/>
    <m/>
    <m/>
    <s v=""/>
    <m/>
    <m/>
    <s v=""/>
    <n v="2"/>
    <s v="LSN"/>
    <n v="75000"/>
    <n v="150000"/>
    <d v="2024-08-29T00:00:00"/>
    <m/>
    <d v="2024-08-31T00:00:00"/>
    <s v="KO"/>
    <s v=""/>
    <s v="KO"/>
    <s v="WIJAYA KUSUMA"/>
    <s v="SLEMAN"/>
    <s v="WIJAYA KUSUMA-SLEMAN"/>
    <m/>
    <s v=""/>
    <m/>
  </r>
  <r>
    <n v="1409"/>
    <x v="440"/>
    <n v="499"/>
    <s v=""/>
    <s v=""/>
    <s v=""/>
    <m/>
    <m/>
    <m/>
    <m/>
    <s v="JAN-IM9"/>
    <s v="JANGKA JOSS MS-403"/>
    <m/>
    <m/>
    <s v="ADA"/>
    <n v="6"/>
    <s v="PCS"/>
    <n v="100"/>
    <s v="PCS"/>
    <n v="30"/>
    <n v="30000"/>
    <m/>
    <m/>
    <s v=""/>
    <m/>
    <m/>
    <s v=""/>
    <n v="6"/>
    <s v="PCS"/>
    <n v="30000"/>
    <n v="180000"/>
    <d v="2024-08-29T00:00:00"/>
    <m/>
    <d v="2024-08-31T00:00:00"/>
    <s v="KO"/>
    <s v=""/>
    <s v="KO"/>
    <s v="WIJAYA KUSUMA"/>
    <s v="SLEMAN"/>
    <s v="WIJAYA KUSUMA-SLEMAN"/>
    <m/>
    <s v=""/>
    <m/>
  </r>
  <r>
    <n v="1410"/>
    <x v="441"/>
    <n v="499"/>
    <s v=""/>
    <s v=""/>
    <s v=""/>
    <m/>
    <m/>
    <m/>
    <m/>
    <s v="JAN-IM10"/>
    <s v="JANGKA JOSS MS-404"/>
    <m/>
    <m/>
    <s v="ADA"/>
    <n v="6"/>
    <s v="PCS"/>
    <n v="100"/>
    <s v="PCS"/>
    <n v="35"/>
    <n v="35000"/>
    <m/>
    <m/>
    <s v=""/>
    <m/>
    <m/>
    <s v=""/>
    <n v="6"/>
    <s v="PCS"/>
    <n v="35000"/>
    <n v="210000"/>
    <d v="2024-08-29T00:00:00"/>
    <m/>
    <d v="2024-08-31T00:00:00"/>
    <s v="KO"/>
    <s v=""/>
    <s v="KO"/>
    <s v="WIJAYA KUSUMA"/>
    <s v="SLEMAN"/>
    <s v="WIJAYA KUSUMA-SLEMAN"/>
    <m/>
    <s v=""/>
    <m/>
  </r>
  <r>
    <n v="1411"/>
    <x v="442"/>
    <n v="499"/>
    <s v=""/>
    <s v=""/>
    <s v=""/>
    <m/>
    <m/>
    <m/>
    <m/>
    <s v="JAN-IM11"/>
    <s v="JANGKA MS-405"/>
    <m/>
    <m/>
    <s v="ADA"/>
    <n v="6"/>
    <s v="PCS"/>
    <n v="100"/>
    <s v="PCS"/>
    <n v="50"/>
    <n v="50000"/>
    <m/>
    <m/>
    <s v=""/>
    <m/>
    <m/>
    <s v=""/>
    <n v="6"/>
    <s v="PCS"/>
    <n v="50000"/>
    <n v="300000"/>
    <d v="2024-08-29T00:00:00"/>
    <m/>
    <d v="2024-08-31T00:00:00"/>
    <s v="KO"/>
    <s v=""/>
    <s v="KO"/>
    <s v="WIJAYA KUSUMA"/>
    <s v="SLEMAN"/>
    <s v="WIJAYA KUSUMA-SLEMAN"/>
    <m/>
    <s v=""/>
    <m/>
  </r>
  <r>
    <n v="2755"/>
    <x v="443"/>
    <n v="499"/>
    <s v=""/>
    <s v=""/>
    <s v=""/>
    <m/>
    <m/>
    <m/>
    <m/>
    <s v="STB-TO17"/>
    <s v="STABILLO TOZCHA TZ 8001"/>
    <m/>
    <m/>
    <s v="ADA"/>
    <n v="2"/>
    <s v="LSN"/>
    <n v="144"/>
    <s v="LSN"/>
    <n v="26"/>
    <n v="26000"/>
    <m/>
    <m/>
    <s v=""/>
    <m/>
    <m/>
    <s v=""/>
    <n v="2"/>
    <s v="LSN"/>
    <n v="26000"/>
    <n v="52000"/>
    <d v="2024-08-29T00:00:00"/>
    <m/>
    <d v="2024-08-31T00:00:00"/>
    <s v="KO"/>
    <s v=""/>
    <s v="KO"/>
    <s v="WIJAYA KUSUMA"/>
    <s v="SLEMAN"/>
    <s v="WIJAYA KUSUMA-SLEMAN"/>
    <m/>
    <s v=""/>
    <m/>
  </r>
  <r>
    <n v="2743"/>
    <x v="444"/>
    <n v="499"/>
    <s v=""/>
    <s v=""/>
    <s v=""/>
    <m/>
    <m/>
    <m/>
    <m/>
    <s v="STB-CS5"/>
    <s v="STABILLO CS 2001 COSH"/>
    <m/>
    <m/>
    <s v="ADA"/>
    <n v="2"/>
    <s v="LSN"/>
    <n v="144"/>
    <s v="LSN"/>
    <n v="32.5"/>
    <n v="32500"/>
    <m/>
    <m/>
    <s v=""/>
    <m/>
    <m/>
    <s v=""/>
    <n v="2"/>
    <s v="LSN"/>
    <n v="32500"/>
    <n v="65000"/>
    <d v="2024-08-29T00:00:00"/>
    <m/>
    <d v="2024-08-31T00:00:00"/>
    <s v="KO"/>
    <s v=""/>
    <s v="KO"/>
    <s v="WIJAYA KUSUMA"/>
    <s v="SLEMAN"/>
    <s v="WIJAYA KUSUMA-SLEMAN"/>
    <m/>
    <s v=""/>
    <m/>
  </r>
  <r>
    <s v=""/>
    <x v="445"/>
    <n v="499"/>
    <s v=""/>
    <s v=""/>
    <s v=""/>
    <m/>
    <m/>
    <m/>
    <m/>
    <m/>
    <s v="STABILLO CS 187"/>
    <s v="STABILLO CS 187"/>
    <m/>
    <s v="TIDAK ADA"/>
    <n v="2"/>
    <s v="LSN"/>
    <s v=""/>
    <s v=""/>
    <n v="24"/>
    <n v="24000"/>
    <m/>
    <m/>
    <s v=""/>
    <m/>
    <m/>
    <s v=""/>
    <n v="2"/>
    <s v="LSN"/>
    <n v="24000"/>
    <n v="48000"/>
    <d v="2024-08-29T00:00:00"/>
    <m/>
    <d v="2024-08-31T00:00:00"/>
    <s v="KO"/>
    <s v=""/>
    <s v="KO"/>
    <s v="WIJAYA KUSUMA"/>
    <s v="SLEMAN"/>
    <s v="WIJAYA KUSUMA-SLEMAN"/>
    <m/>
    <s v=""/>
    <m/>
  </r>
  <r>
    <n v="2749"/>
    <x v="446"/>
    <n v="499"/>
    <s v=""/>
    <s v=""/>
    <s v=""/>
    <m/>
    <m/>
    <m/>
    <m/>
    <s v="STB-TF11"/>
    <s v="STABILLO TF JHP 789 JELLY"/>
    <m/>
    <m/>
    <s v="ADA"/>
    <n v="2"/>
    <s v="LSN"/>
    <n v="72"/>
    <s v="LSN"/>
    <n v="30"/>
    <n v="30000"/>
    <m/>
    <m/>
    <s v=""/>
    <m/>
    <m/>
    <s v=""/>
    <n v="2"/>
    <s v="LSN"/>
    <n v="30000"/>
    <n v="60000"/>
    <d v="2024-08-29T00:00:00"/>
    <m/>
    <d v="2024-08-31T00:00:00"/>
    <s v="KO"/>
    <s v=""/>
    <s v="KO"/>
    <s v="WIJAYA KUSUMA"/>
    <s v="SLEMAN"/>
    <s v="WIJAYA KUSUMA-SLEMAN"/>
    <m/>
    <s v=""/>
    <m/>
  </r>
  <r>
    <n v="2756"/>
    <x v="447"/>
    <n v="499"/>
    <s v=""/>
    <s v=""/>
    <s v=""/>
    <m/>
    <m/>
    <m/>
    <m/>
    <s v="STB-VN18"/>
    <s v="STABILLO VANCO 2W HL 219 ZENDI"/>
    <m/>
    <m/>
    <s v="ADA"/>
    <n v="2"/>
    <s v="LSN"/>
    <n v="144"/>
    <s v="LSN"/>
    <n v="17.5"/>
    <n v="17500"/>
    <m/>
    <m/>
    <s v=""/>
    <m/>
    <m/>
    <s v=""/>
    <n v="2"/>
    <s v="LSN"/>
    <n v="17500"/>
    <n v="35000"/>
    <d v="2024-08-29T00:00:00"/>
    <m/>
    <d v="2024-08-31T00:00:00"/>
    <s v="KO"/>
    <s v=""/>
    <s v="KO"/>
    <s v="WIJAYA KUSUMA"/>
    <s v="SLEMAN"/>
    <s v="WIJAYA KUSUMA-SLEMAN"/>
    <m/>
    <s v=""/>
    <m/>
  </r>
  <r>
    <s v=""/>
    <x v="448"/>
    <n v="499"/>
    <s v=""/>
    <s v=""/>
    <s v=""/>
    <m/>
    <m/>
    <m/>
    <m/>
    <m/>
    <s v="STABILLO HL 220"/>
    <s v="STABILLO HL 220"/>
    <m/>
    <s v="TIDAK ADA"/>
    <n v="2"/>
    <s v="LSN"/>
    <s v=""/>
    <s v=""/>
    <n v="17.5"/>
    <n v="17500"/>
    <m/>
    <m/>
    <s v=""/>
    <m/>
    <m/>
    <s v=""/>
    <n v="2"/>
    <s v="LSN"/>
    <n v="17500"/>
    <n v="35000"/>
    <d v="2024-08-29T00:00:00"/>
    <m/>
    <d v="2024-08-31T00:00:00"/>
    <s v="KO"/>
    <s v=""/>
    <s v="KO"/>
    <s v="WIJAYA KUSUMA"/>
    <s v="SLEMAN"/>
    <s v="WIJAYA KUSUMA-SLEMAN"/>
    <m/>
    <s v=""/>
    <m/>
  </r>
  <r>
    <s v=""/>
    <x v="449"/>
    <n v="499"/>
    <s v=""/>
    <s v=""/>
    <s v=""/>
    <m/>
    <m/>
    <m/>
    <m/>
    <m/>
    <s v="CLIP BULLDOG 6"/>
    <s v="CLIP BULLDOG 6"/>
    <m/>
    <s v="TIDAK ADA"/>
    <n v="2"/>
    <s v="LSN"/>
    <s v=""/>
    <s v=""/>
    <n v="105"/>
    <n v="105000"/>
    <m/>
    <m/>
    <s v=""/>
    <m/>
    <m/>
    <s v=""/>
    <n v="2"/>
    <s v="LSN"/>
    <n v="105000"/>
    <n v="210000"/>
    <d v="2024-08-29T00:00:00"/>
    <m/>
    <d v="2024-08-31T00:00:00"/>
    <s v="KO"/>
    <s v=""/>
    <s v="KO"/>
    <s v="WIJAYA KUSUMA"/>
    <s v="SLEMAN"/>
    <s v="WIJAYA KUSUMA-SLEMAN"/>
    <m/>
    <s v=""/>
    <m/>
  </r>
  <r>
    <s v=""/>
    <x v="450"/>
    <n v="499"/>
    <s v=""/>
    <s v=""/>
    <s v=""/>
    <m/>
    <m/>
    <m/>
    <m/>
    <m/>
    <s v="ASAHAN TOPLES SH 002"/>
    <s v="ASAHAN TOPLES SH 002"/>
    <m/>
    <s v="TIDAK ADA"/>
    <n v="1"/>
    <s v="BOX"/>
    <s v=""/>
    <s v=""/>
    <n v="30"/>
    <n v="30000"/>
    <m/>
    <m/>
    <s v=""/>
    <m/>
    <m/>
    <s v=""/>
    <n v="1"/>
    <s v="BOX"/>
    <n v="30000"/>
    <n v="30000"/>
    <d v="2024-08-29T00:00:00"/>
    <m/>
    <d v="2024-08-31T00:00:00"/>
    <s v="KO"/>
    <s v=""/>
    <s v="KO"/>
    <s v="WIJAYA KUSUMA"/>
    <s v="SLEMAN"/>
    <s v="WIJAYA KUSUMA-SLEMAN"/>
    <m/>
    <s v=""/>
    <m/>
  </r>
  <r>
    <n v="181"/>
    <x v="451"/>
    <n v="499"/>
    <s v=""/>
    <s v=""/>
    <s v=""/>
    <m/>
    <m/>
    <m/>
    <m/>
    <s v="ASA-PY139"/>
    <s v="ASAHAN PAYU 830 KUPU-KUPU"/>
    <m/>
    <m/>
    <s v="ADA"/>
    <n v="1"/>
    <s v="BOX"/>
    <n v="120"/>
    <s v="BOX"/>
    <n v="12.5"/>
    <n v="12500"/>
    <m/>
    <m/>
    <s v=""/>
    <m/>
    <m/>
    <s v=""/>
    <n v="1"/>
    <s v="BOX"/>
    <n v="12500"/>
    <n v="12500"/>
    <d v="2024-08-29T00:00:00"/>
    <m/>
    <d v="2024-08-31T00:00:00"/>
    <s v="KO"/>
    <s v=""/>
    <s v="KO"/>
    <s v="WIJAYA KUSUMA"/>
    <s v="SLEMAN"/>
    <s v="WIJAYA KUSUMA-SLEMAN"/>
    <m/>
    <s v=""/>
    <m/>
  </r>
  <r>
    <n v="171"/>
    <x v="452"/>
    <n v="499"/>
    <s v=""/>
    <s v=""/>
    <s v=""/>
    <m/>
    <m/>
    <m/>
    <m/>
    <s v="ASA-PY129"/>
    <s v="ASAHAN PAYU 831 IKAN"/>
    <m/>
    <m/>
    <s v="ADA"/>
    <n v="1"/>
    <s v="BOX"/>
    <n v="120"/>
    <s v="BOX"/>
    <n v="12.5"/>
    <n v="12500"/>
    <m/>
    <m/>
    <s v=""/>
    <m/>
    <m/>
    <s v=""/>
    <n v="1"/>
    <s v="BOX"/>
    <n v="12500"/>
    <n v="12500"/>
    <d v="2024-08-29T00:00:00"/>
    <m/>
    <d v="2024-08-31T00:00:00"/>
    <s v="KO"/>
    <s v=""/>
    <s v="KO"/>
    <s v="WIJAYA KUSUMA"/>
    <s v="SLEMAN"/>
    <s v="WIJAYA KUSUMA-SLEMAN"/>
    <m/>
    <s v=""/>
    <m/>
  </r>
  <r>
    <n v="97"/>
    <x v="453"/>
    <n v="499"/>
    <s v=""/>
    <s v=""/>
    <s v=""/>
    <m/>
    <m/>
    <m/>
    <m/>
    <s v="ASA-DM31"/>
    <s v="ASAHAN DMS 030 4 WARNA (1 BOX=36 PCS)"/>
    <m/>
    <m/>
    <s v="ADA"/>
    <n v="1"/>
    <s v="BOX"/>
    <n v="48"/>
    <s v="BOX"/>
    <n v="67.5"/>
    <n v="67500"/>
    <m/>
    <m/>
    <s v=""/>
    <m/>
    <m/>
    <s v=""/>
    <n v="1"/>
    <s v="BOX"/>
    <n v="67500"/>
    <n v="67500"/>
    <d v="2024-08-29T00:00:00"/>
    <m/>
    <d v="2024-08-31T00:00:00"/>
    <s v="KO"/>
    <s v=""/>
    <s v="KO"/>
    <s v="WIJAYA KUSUMA"/>
    <s v="SLEMAN"/>
    <s v="WIJAYA KUSUMA-SLEMAN"/>
    <m/>
    <s v=""/>
    <m/>
  </r>
  <r>
    <n v="1308"/>
    <x v="454"/>
    <n v="499"/>
    <s v=""/>
    <s v=""/>
    <s v=""/>
    <m/>
    <m/>
    <m/>
    <m/>
    <s v="IDC-NB18"/>
    <s v="TALI ID CARD PEONY HITAM"/>
    <m/>
    <m/>
    <s v="ADA"/>
    <n v="200"/>
    <s v="PCS"/>
    <n v="5000"/>
    <s v="PCS"/>
    <n v="0.47499999999999998"/>
    <n v="475"/>
    <m/>
    <m/>
    <n v="1562500"/>
    <m/>
    <m/>
    <s v=""/>
    <n v="200"/>
    <s v="PCS"/>
    <n v="475"/>
    <n v="95000"/>
    <d v="2024-08-29T00:00:00"/>
    <m/>
    <d v="2024-08-31T00:00:00"/>
    <s v="KO"/>
    <s v=""/>
    <s v="KO"/>
    <s v="WIJAYA KUSUMA"/>
    <s v="SLEMAN"/>
    <s v="WIJAYA KUSUMA-SLEMAN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9T00:00:00"/>
    <m/>
    <d v="2024-08-31T00:00:00"/>
    <s v="KO"/>
    <s v=""/>
    <s v="KO"/>
    <s v="WIJAYA KUSUMA"/>
    <s v="SLEMAN"/>
    <s v="WIJAYA KUSUMA-SLEMAN"/>
    <m/>
    <s v=""/>
    <m/>
  </r>
  <r>
    <n v="1304"/>
    <x v="455"/>
    <n v="516"/>
    <s v=""/>
    <s v="WIJAYA KUSUMA-SLEMAN"/>
    <n v="516"/>
    <m/>
    <m/>
    <n v="3616"/>
    <m/>
    <s v="IDC-NB14"/>
    <s v="TALI ID CARD PEONY BIRU"/>
    <m/>
    <m/>
    <s v="ADA"/>
    <n v="200"/>
    <s v="PCS"/>
    <n v="5000"/>
    <s v="PCS"/>
    <n v="0.47499999999999998"/>
    <n v="475"/>
    <m/>
    <m/>
    <s v=""/>
    <m/>
    <m/>
    <s v=""/>
    <n v="200"/>
    <s v="PCS"/>
    <n v="475"/>
    <n v="95000"/>
    <d v="2024-08-29T00:00:00"/>
    <m/>
    <d v="2024-08-31T00:00:00"/>
    <s v="KO"/>
    <s v=""/>
    <s v="KO"/>
    <s v="WIJAYA KUSUMA"/>
    <s v="SLEMAN"/>
    <s v="WIJAYA KUSUMA-SLEMAN"/>
    <m/>
    <s v=""/>
    <m/>
  </r>
  <r>
    <n v="1309"/>
    <x v="456"/>
    <n v="516"/>
    <s v=""/>
    <s v=""/>
    <s v=""/>
    <m/>
    <m/>
    <m/>
    <m/>
    <s v="IDC-NB19"/>
    <s v="TALI ID CARD PEONY MERAH"/>
    <m/>
    <m/>
    <s v="ADA"/>
    <n v="200"/>
    <s v="PCS"/>
    <n v="5000"/>
    <s v="PCS"/>
    <n v="0.47499999999999998"/>
    <n v="475"/>
    <m/>
    <m/>
    <s v=""/>
    <m/>
    <m/>
    <s v=""/>
    <n v="200"/>
    <s v="PCS"/>
    <n v="475"/>
    <n v="95000"/>
    <d v="2024-08-29T00:00:00"/>
    <m/>
    <d v="2024-08-31T00:00:00"/>
    <s v="KO"/>
    <s v=""/>
    <s v="KO"/>
    <s v="WIJAYA KUSUMA"/>
    <s v="SLEMAN"/>
    <s v="WIJAYA KUSUMA-SLEMAN"/>
    <m/>
    <s v=""/>
    <m/>
  </r>
  <r>
    <n v="14"/>
    <x v="457"/>
    <n v="516"/>
    <s v=""/>
    <s v=""/>
    <s v=""/>
    <m/>
    <m/>
    <m/>
    <m/>
    <s v="ACR-KO1"/>
    <s v="ACRYLIC PLASTIK KOALA 15X21"/>
    <m/>
    <m/>
    <s v="ADA"/>
    <n v="6"/>
    <s v="PCS"/>
    <n v="60"/>
    <s v="PCS"/>
    <n v="31.5"/>
    <n v="31500"/>
    <m/>
    <m/>
    <s v=""/>
    <m/>
    <m/>
    <s v=""/>
    <n v="6"/>
    <s v="PCS"/>
    <n v="31500"/>
    <n v="189000"/>
    <d v="2024-08-29T00:00:00"/>
    <m/>
    <d v="2024-08-31T00:00:00"/>
    <s v="KO"/>
    <s v=""/>
    <s v="KO"/>
    <s v="WIJAYA KUSUMA"/>
    <s v="SLEMAN"/>
    <s v="WIJAYA KUSUMA-SLEMAN"/>
    <m/>
    <s v=""/>
    <m/>
  </r>
  <r>
    <n v="25"/>
    <x v="458"/>
    <n v="516"/>
    <s v=""/>
    <s v=""/>
    <s v=""/>
    <m/>
    <m/>
    <m/>
    <m/>
    <s v="ACR-KO12"/>
    <s v="ACRYLIC 11X21.5"/>
    <m/>
    <m/>
    <s v="ADA"/>
    <n v="6"/>
    <s v="PCS"/>
    <n v="120"/>
    <s v="PCS"/>
    <n v="25"/>
    <n v="25000"/>
    <m/>
    <m/>
    <s v=""/>
    <m/>
    <m/>
    <s v=""/>
    <n v="6"/>
    <s v="PCS"/>
    <n v="25000"/>
    <n v="150000"/>
    <d v="2024-08-29T00:00:00"/>
    <m/>
    <d v="2024-08-31T00:00:00"/>
    <s v="KO"/>
    <s v=""/>
    <s v="KO"/>
    <s v="WIJAYA KUSUMA"/>
    <s v="SLEMAN"/>
    <s v="WIJAYA KUSUMA-SLEMAN"/>
    <m/>
    <s v=""/>
    <m/>
  </r>
  <r>
    <n v="17"/>
    <x v="459"/>
    <n v="516"/>
    <s v=""/>
    <s v=""/>
    <s v=""/>
    <m/>
    <m/>
    <m/>
    <m/>
    <s v="ACR-KO11"/>
    <s v="ACRYLIC A4 T 21X30"/>
    <m/>
    <m/>
    <s v="ADA"/>
    <n v="6"/>
    <s v="PCS"/>
    <n v="40"/>
    <s v="PCS"/>
    <n v="54"/>
    <n v="54000"/>
    <m/>
    <m/>
    <n v="853000"/>
    <m/>
    <m/>
    <s v=""/>
    <n v="6"/>
    <s v="PCS"/>
    <n v="54000"/>
    <n v="324000"/>
    <d v="2024-08-29T00:00:00"/>
    <m/>
    <d v="2024-08-31T00:00:00"/>
    <s v="KO"/>
    <s v=""/>
    <s v="KO"/>
    <s v="WIJAYA KUSUMA"/>
    <s v="SLEMAN"/>
    <s v="WIJAYA KUSUMA-SLEMAN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9T00:00:00"/>
    <m/>
    <d v="2024-08-31T00:00:00"/>
    <s v="KO"/>
    <s v=""/>
    <s v="KO"/>
    <s v="WIJAYA KUSUMA"/>
    <s v="SLEMAN"/>
    <s v="WIJAYA KUSUMA-SLEMAN"/>
    <m/>
    <s v=""/>
    <m/>
  </r>
  <r>
    <n v="825"/>
    <x v="460"/>
    <n v="522"/>
    <n v="147"/>
    <s v="MUDA JAYA-PURWOREJO"/>
    <n v="522"/>
    <m/>
    <m/>
    <n v="3619"/>
    <s v="MUDPURK"/>
    <s v="CAT-MR18"/>
    <s v="CAT MINYAK MARRIES 12W"/>
    <m/>
    <m/>
    <s v="ADA"/>
    <n v="1"/>
    <s v="LSN"/>
    <n v="5"/>
    <s v="LSN"/>
    <n v="575"/>
    <n v="575000"/>
    <m/>
    <m/>
    <s v=""/>
    <m/>
    <m/>
    <s v=""/>
    <n v="1"/>
    <s v="LSN"/>
    <n v="575000"/>
    <n v="575000"/>
    <d v="2024-08-29T00:00:00"/>
    <m/>
    <d v="2024-08-31T00:00:00"/>
    <s v="KO"/>
    <s v=""/>
    <s v="KO"/>
    <s v="MUDA JAYA"/>
    <s v="PURWOREJO"/>
    <s v="MUDA JAYA-PURWOREJO"/>
    <m/>
    <s v=""/>
    <m/>
  </r>
  <r>
    <n v="440"/>
    <x v="461"/>
    <n v="522"/>
    <s v=""/>
    <s v=""/>
    <s v=""/>
    <m/>
    <m/>
    <m/>
    <m/>
    <s v="BOL-PL83"/>
    <s v="BP PELNA 02 HITAM"/>
    <m/>
    <m/>
    <s v="ADA"/>
    <n v="2"/>
    <s v="GRS"/>
    <n v="20"/>
    <s v="GRS"/>
    <n v="60"/>
    <n v="60000"/>
    <m/>
    <m/>
    <s v=""/>
    <m/>
    <m/>
    <s v=""/>
    <n v="2"/>
    <s v="GRS"/>
    <n v="60000"/>
    <n v="120000"/>
    <d v="2024-08-29T00:00:00"/>
    <m/>
    <d v="2024-08-31T00:00:00"/>
    <s v="KO"/>
    <s v=""/>
    <s v="KO"/>
    <s v="MUDA JAYA"/>
    <s v="PURWOREJO"/>
    <s v="MUDA JAYA-PURWOREJO"/>
    <m/>
    <s v=""/>
    <m/>
  </r>
  <r>
    <n v="442"/>
    <x v="462"/>
    <n v="522"/>
    <s v=""/>
    <s v=""/>
    <s v=""/>
    <m/>
    <m/>
    <m/>
    <m/>
    <s v="BOL-PL85"/>
    <s v="BP PELNA 05 HITAM"/>
    <m/>
    <m/>
    <s v="ADA"/>
    <n v="2"/>
    <s v="GRS"/>
    <n v="144"/>
    <s v="LSN"/>
    <n v="180"/>
    <n v="180000"/>
    <m/>
    <m/>
    <s v=""/>
    <m/>
    <m/>
    <n v="12"/>
    <n v="24"/>
    <s v="LSN"/>
    <n v="15000"/>
    <n v="360000"/>
    <d v="2024-08-29T00:00:00"/>
    <m/>
    <d v="2024-08-31T00:00:00"/>
    <s v="KO"/>
    <s v=""/>
    <s v="KO"/>
    <s v="MUDA JAYA"/>
    <s v="PURWOREJO"/>
    <s v="MUDA JAYA-PURWOREJO"/>
    <m/>
    <s v=""/>
    <m/>
  </r>
  <r>
    <n v="594"/>
    <x v="463"/>
    <n v="522"/>
    <s v=""/>
    <s v=""/>
    <s v=""/>
    <m/>
    <m/>
    <m/>
    <m/>
    <s v="BOL-TZ241"/>
    <s v="BP TIZO TB SG 09"/>
    <m/>
    <m/>
    <s v="ADA"/>
    <n v="12"/>
    <s v="LSN"/>
    <n v="144"/>
    <s v="LSN"/>
    <n v="12"/>
    <n v="12000"/>
    <m/>
    <m/>
    <s v=""/>
    <m/>
    <m/>
    <s v=""/>
    <n v="12"/>
    <s v="LSN"/>
    <n v="12000"/>
    <n v="144000"/>
    <d v="2024-08-29T00:00:00"/>
    <m/>
    <d v="2024-08-31T00:00:00"/>
    <s v="KO"/>
    <s v=""/>
    <s v="KO"/>
    <s v="MUDA JAYA"/>
    <s v="PURWOREJO"/>
    <s v="MUDA JAYA-PURWOREJO"/>
    <m/>
    <s v=""/>
    <m/>
  </r>
  <r>
    <n v="468"/>
    <x v="464"/>
    <n v="522"/>
    <s v=""/>
    <s v=""/>
    <s v=""/>
    <m/>
    <m/>
    <m/>
    <m/>
    <s v="BOL-NB111"/>
    <s v="BP 1006 10W KUROMI (36)"/>
    <m/>
    <m/>
    <s v="ADA"/>
    <n v="2"/>
    <s v="BOX"/>
    <n v="32"/>
    <s v="BOX"/>
    <n v="252"/>
    <n v="252000"/>
    <m/>
    <m/>
    <s v=""/>
    <m/>
    <m/>
    <s v=""/>
    <n v="2"/>
    <s v="BOX"/>
    <n v="252000"/>
    <n v="504000"/>
    <d v="2024-08-29T00:00:00"/>
    <m/>
    <d v="2024-08-31T00:00:00"/>
    <s v="KO"/>
    <s v=""/>
    <s v="KO"/>
    <s v="MUDA JAYA"/>
    <s v="PURWOREJO"/>
    <s v="MUDA JAYA-PURWOREJO"/>
    <m/>
    <s v=""/>
    <m/>
  </r>
  <r>
    <n v="709"/>
    <x v="465"/>
    <n v="522"/>
    <s v=""/>
    <s v=""/>
    <s v=""/>
    <m/>
    <m/>
    <m/>
    <m/>
    <s v="BOL-IM359"/>
    <s v="BP GEL DTIAN DT-612"/>
    <m/>
    <m/>
    <s v="ADA"/>
    <n v="24"/>
    <s v="LSN"/>
    <n v="192"/>
    <s v="LSN"/>
    <n v="12.5"/>
    <n v="12500"/>
    <m/>
    <m/>
    <s v=""/>
    <m/>
    <m/>
    <s v=""/>
    <n v="24"/>
    <s v="LSN"/>
    <n v="12500"/>
    <n v="300000"/>
    <d v="2024-08-29T00:00:00"/>
    <m/>
    <d v="2024-08-31T00:00:00"/>
    <s v="KO"/>
    <s v=""/>
    <s v="KO"/>
    <s v="MUDA JAYA"/>
    <s v="PURWOREJO"/>
    <s v="MUDA JAYA-PURWOREJO"/>
    <m/>
    <s v=""/>
    <m/>
  </r>
  <r>
    <n v="713"/>
    <x v="466"/>
    <n v="522"/>
    <s v=""/>
    <s v=""/>
    <s v=""/>
    <m/>
    <m/>
    <m/>
    <m/>
    <s v="BOL-IM364"/>
    <s v="BP GEL DTIAN A 93"/>
    <m/>
    <m/>
    <s v="ADA"/>
    <n v="24"/>
    <s v="LSN"/>
    <n v="240"/>
    <s v="LSN"/>
    <n v="12.5"/>
    <n v="12500"/>
    <m/>
    <m/>
    <s v=""/>
    <m/>
    <m/>
    <s v=""/>
    <n v="24"/>
    <s v="LSN"/>
    <n v="12500"/>
    <n v="300000"/>
    <d v="2024-08-29T00:00:00"/>
    <m/>
    <d v="2024-08-31T00:00:00"/>
    <s v="KO"/>
    <s v=""/>
    <s v="KO"/>
    <s v="MUDA JAYA"/>
    <s v="PURWOREJO"/>
    <s v="MUDA JAYA-PURWOREJO"/>
    <m/>
    <s v=""/>
    <m/>
  </r>
  <r>
    <n v="830"/>
    <x v="467"/>
    <n v="522"/>
    <s v=""/>
    <s v=""/>
    <s v=""/>
    <m/>
    <m/>
    <m/>
    <m/>
    <s v="CAT-OP5"/>
    <s v="CAT AIR OPINI 110"/>
    <m/>
    <m/>
    <s v="ADA"/>
    <n v="3"/>
    <s v="LSN"/>
    <n v="18"/>
    <s v="LSN"/>
    <n v="97.5"/>
    <n v="97500"/>
    <m/>
    <m/>
    <s v=""/>
    <m/>
    <m/>
    <s v=""/>
    <n v="3"/>
    <s v="LSN"/>
    <n v="97500"/>
    <n v="292500"/>
    <d v="2024-08-29T00:00:00"/>
    <m/>
    <d v="2024-08-31T00:00:00"/>
    <s v="KO"/>
    <s v=""/>
    <s v="KO"/>
    <s v="MUDA JAYA"/>
    <s v="PURWOREJO"/>
    <s v="MUDA JAYA-PURWOREJO"/>
    <m/>
    <s v=""/>
    <m/>
  </r>
  <r>
    <n v="2650"/>
    <x v="468"/>
    <n v="522"/>
    <s v=""/>
    <s v=""/>
    <s v=""/>
    <m/>
    <m/>
    <m/>
    <m/>
    <s v="PWA-KY16"/>
    <s v="PW KY CP 1224"/>
    <m/>
    <m/>
    <s v="ADA"/>
    <n v="1"/>
    <s v="LSN"/>
    <n v="24"/>
    <s v="LSN"/>
    <n v="150"/>
    <n v="150000"/>
    <m/>
    <m/>
    <s v=""/>
    <m/>
    <m/>
    <s v=""/>
    <n v="1"/>
    <s v="LSN"/>
    <n v="150000"/>
    <n v="150000"/>
    <d v="2024-08-29T00:00:00"/>
    <m/>
    <d v="2024-08-31T00:00:00"/>
    <s v="KO"/>
    <s v=""/>
    <s v="KO"/>
    <s v="MUDA JAYA"/>
    <s v="PURWOREJO"/>
    <s v="MUDA JAYA-PURWOREJO"/>
    <m/>
    <s v=""/>
    <m/>
  </r>
  <r>
    <n v="2669"/>
    <x v="469"/>
    <n v="522"/>
    <s v=""/>
    <s v=""/>
    <s v=""/>
    <m/>
    <m/>
    <m/>
    <m/>
    <s v="PWA-TF6"/>
    <s v="PW PASTEL TF 195 12W"/>
    <m/>
    <m/>
    <s v="ADA"/>
    <n v="1"/>
    <s v="LSN"/>
    <n v="20"/>
    <s v="LSN"/>
    <n v="150"/>
    <n v="150000"/>
    <m/>
    <m/>
    <s v=""/>
    <m/>
    <m/>
    <s v=""/>
    <n v="1"/>
    <s v="LSN"/>
    <n v="150000"/>
    <n v="150000"/>
    <d v="2024-08-29T00:00:00"/>
    <m/>
    <d v="2024-08-31T00:00:00"/>
    <s v="KO"/>
    <s v=""/>
    <s v="KO"/>
    <s v="MUDA JAYA"/>
    <s v="PURWOREJO"/>
    <s v="MUDA JAYA-PURWOREJO"/>
    <m/>
    <s v=""/>
    <m/>
  </r>
  <r>
    <n v="2529"/>
    <x v="470"/>
    <n v="522"/>
    <s v=""/>
    <s v=""/>
    <s v=""/>
    <m/>
    <m/>
    <m/>
    <m/>
    <s v="PEN-IM26"/>
    <s v="PENSIL DW9019-12"/>
    <m/>
    <m/>
    <s v="ADA"/>
    <n v="1"/>
    <s v="LSN"/>
    <n v="288"/>
    <s v="PCS"/>
    <n v="120"/>
    <n v="120000"/>
    <m/>
    <m/>
    <s v=""/>
    <m/>
    <m/>
    <n v="12"/>
    <n v="12"/>
    <s v="PCS"/>
    <n v="10000"/>
    <n v="120000"/>
    <d v="2024-08-29T00:00:00"/>
    <m/>
    <d v="2024-08-31T00:00:00"/>
    <s v="KO"/>
    <s v=""/>
    <s v="KO"/>
    <s v="MUDA JAYA"/>
    <s v="PURWOREJO"/>
    <s v="MUDA JAYA-PURWOREJO"/>
    <m/>
    <s v=""/>
    <m/>
  </r>
  <r>
    <n v="840"/>
    <x v="471"/>
    <n v="522"/>
    <s v=""/>
    <s v=""/>
    <s v=""/>
    <m/>
    <m/>
    <m/>
    <m/>
    <s v="CAT-TF8"/>
    <s v="CAT ACRYLIC TF 003"/>
    <m/>
    <m/>
    <s v="ADA"/>
    <n v="1"/>
    <s v="LSN"/>
    <n v="6"/>
    <s v="LSN"/>
    <n v="325"/>
    <n v="325000"/>
    <m/>
    <m/>
    <s v=""/>
    <m/>
    <m/>
    <s v=""/>
    <n v="1"/>
    <s v="LSN"/>
    <n v="325000"/>
    <n v="325000"/>
    <d v="2024-08-29T00:00:00"/>
    <m/>
    <d v="2024-08-31T00:00:00"/>
    <s v="KO"/>
    <s v=""/>
    <s v="KO"/>
    <s v="MUDA JAYA"/>
    <s v="PURWOREJO"/>
    <s v="MUDA JAYA-PURWOREJO"/>
    <m/>
    <s v=""/>
    <m/>
  </r>
  <r>
    <n v="1408"/>
    <x v="472"/>
    <n v="522"/>
    <s v=""/>
    <s v=""/>
    <s v=""/>
    <m/>
    <m/>
    <m/>
    <m/>
    <s v="JAN-NB8"/>
    <s v="JANGKA JF 8021"/>
    <m/>
    <m/>
    <s v="ADA"/>
    <n v="2"/>
    <s v="LSN"/>
    <n v="24"/>
    <s v="LSN"/>
    <n v="75"/>
    <n v="75000"/>
    <m/>
    <m/>
    <s v=""/>
    <m/>
    <m/>
    <s v=""/>
    <n v="2"/>
    <s v="LSN"/>
    <n v="75000"/>
    <n v="150000"/>
    <d v="2024-08-29T00:00:00"/>
    <m/>
    <d v="2024-08-31T00:00:00"/>
    <s v="KO"/>
    <s v=""/>
    <s v="KO"/>
    <s v="MUDA JAYA"/>
    <s v="PURWOREJO"/>
    <s v="MUDA JAYA-PURWOREJO"/>
    <m/>
    <s v=""/>
    <m/>
  </r>
  <r>
    <n v="2227"/>
    <x v="473"/>
    <n v="522"/>
    <s v=""/>
    <s v=""/>
    <s v=""/>
    <m/>
    <m/>
    <m/>
    <m/>
    <s v="PAL-IM14"/>
    <s v="PALETTE 21839-10"/>
    <m/>
    <m/>
    <s v="ADA"/>
    <n v="1"/>
    <s v="LSN"/>
    <n v="480"/>
    <s v="PCS"/>
    <n v="150"/>
    <n v="150000"/>
    <m/>
    <m/>
    <s v=""/>
    <m/>
    <m/>
    <n v="12"/>
    <n v="12"/>
    <s v="PCS"/>
    <n v="12500"/>
    <n v="150000"/>
    <d v="2024-08-29T00:00:00"/>
    <m/>
    <d v="2024-08-31T00:00:00"/>
    <s v="KO"/>
    <s v=""/>
    <s v="KO"/>
    <s v="MUDA JAYA"/>
    <s v="PURWOREJO"/>
    <s v="MUDA JAYA-PURWOREJO"/>
    <m/>
    <s v=""/>
    <m/>
  </r>
  <r>
    <n v="454"/>
    <x v="474"/>
    <n v="522"/>
    <s v=""/>
    <s v=""/>
    <s v=""/>
    <m/>
    <m/>
    <m/>
    <m/>
    <s v="BOL-SK97"/>
    <s v="BP SIKA GP 002 HT"/>
    <m/>
    <m/>
    <s v="ADA"/>
    <n v="12"/>
    <s v="LSN"/>
    <n v="144"/>
    <s v="LSN"/>
    <n v="20"/>
    <n v="20000"/>
    <m/>
    <m/>
    <s v=""/>
    <m/>
    <m/>
    <s v=""/>
    <n v="12"/>
    <s v="LSN"/>
    <n v="20000"/>
    <n v="240000"/>
    <d v="2024-08-29T00:00:00"/>
    <m/>
    <d v="2024-08-31T00:00:00"/>
    <s v="KO"/>
    <s v=""/>
    <s v="KO"/>
    <s v="MUDA JAYA"/>
    <s v="PURWOREJO"/>
    <s v="MUDA JAYA-PURWOREJO"/>
    <m/>
    <s v=""/>
    <m/>
  </r>
  <r>
    <n v="431"/>
    <x v="475"/>
    <n v="522"/>
    <s v=""/>
    <s v=""/>
    <s v=""/>
    <m/>
    <m/>
    <m/>
    <m/>
    <s v="BOL-CS74"/>
    <s v="BP GEL COSH 0.5 CS-G89 HITAM"/>
    <m/>
    <m/>
    <s v="ADA"/>
    <n v="12"/>
    <s v="LSN"/>
    <n v="144"/>
    <s v="LSN"/>
    <n v="15"/>
    <n v="15000"/>
    <m/>
    <m/>
    <n v="4060500"/>
    <m/>
    <m/>
    <s v=""/>
    <n v="12"/>
    <s v="LSN"/>
    <n v="15000"/>
    <n v="180000"/>
    <d v="2024-08-29T00:00:00"/>
    <m/>
    <d v="2024-08-31T00:00:00"/>
    <s v="KO"/>
    <s v=""/>
    <s v="KO"/>
    <s v="MUDA JAYA"/>
    <s v="PURWOREJO"/>
    <s v="MUDA JAYA-PURWOREJO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9T00:00:00"/>
    <m/>
    <d v="2024-08-31T00:00:00"/>
    <s v="KO"/>
    <s v=""/>
    <s v="KO"/>
    <s v="MUDA JAYA"/>
    <s v="PURWOREJO"/>
    <s v="MUDA JAYA-PURWOREJO"/>
    <m/>
    <s v=""/>
    <m/>
  </r>
  <r>
    <n v="2511"/>
    <x v="476"/>
    <n v="539"/>
    <s v=""/>
    <s v="MUDA JAYA-PURWOREJO"/>
    <n v="539"/>
    <m/>
    <m/>
    <n v="3620"/>
    <m/>
    <s v="PEN-CW7"/>
    <s v="PENSIL 2B COWRY FANCY"/>
    <m/>
    <m/>
    <s v="ADA"/>
    <n v="1"/>
    <s v="GRS"/>
    <n v="20"/>
    <s v="GRS"/>
    <n v="50"/>
    <n v="50000"/>
    <m/>
    <m/>
    <s v=""/>
    <m/>
    <m/>
    <s v=""/>
    <n v="1"/>
    <s v="GRS"/>
    <n v="50000"/>
    <n v="50000"/>
    <d v="2024-08-29T00:00:00"/>
    <m/>
    <d v="2024-08-31T00:00:00"/>
    <s v="KO"/>
    <s v=""/>
    <s v="KO"/>
    <s v="MUDA JAYA"/>
    <s v="PURWOREJO"/>
    <s v="MUDA JAYA-PURWOREJO"/>
    <m/>
    <s v=""/>
    <m/>
  </r>
  <r>
    <n v="2513"/>
    <x v="477"/>
    <n v="539"/>
    <s v=""/>
    <s v=""/>
    <s v=""/>
    <m/>
    <m/>
    <m/>
    <m/>
    <s v="PEN-TF9"/>
    <s v="PENSIL TF 288"/>
    <m/>
    <m/>
    <s v="ADA"/>
    <n v="1"/>
    <s v="GRS"/>
    <n v="20"/>
    <s v="GRS"/>
    <n v="100"/>
    <n v="100000"/>
    <m/>
    <m/>
    <s v=""/>
    <m/>
    <m/>
    <s v=""/>
    <n v="1"/>
    <s v="GRS"/>
    <n v="100000"/>
    <n v="100000"/>
    <d v="2024-08-29T00:00:00"/>
    <m/>
    <d v="2024-08-31T00:00:00"/>
    <s v="KO"/>
    <s v=""/>
    <s v="KO"/>
    <s v="MUDA JAYA"/>
    <s v="PURWOREJO"/>
    <s v="MUDA JAYA-PURWOREJO"/>
    <m/>
    <s v=""/>
    <m/>
  </r>
  <r>
    <n v="2515"/>
    <x v="478"/>
    <n v="539"/>
    <s v=""/>
    <s v=""/>
    <s v=""/>
    <m/>
    <m/>
    <m/>
    <m/>
    <s v="PEN-TF12"/>
    <s v="PENSIL TF 788"/>
    <m/>
    <m/>
    <s v="ADA"/>
    <n v="1"/>
    <s v="GRS"/>
    <n v="20"/>
    <s v="GRS"/>
    <n v="100"/>
    <n v="100000"/>
    <m/>
    <m/>
    <s v=""/>
    <m/>
    <m/>
    <s v=""/>
    <n v="1"/>
    <s v="GRS"/>
    <n v="100000"/>
    <n v="100000"/>
    <d v="2024-08-29T00:00:00"/>
    <m/>
    <d v="2024-08-31T00:00:00"/>
    <s v="KO"/>
    <s v=""/>
    <s v="KO"/>
    <s v="MUDA JAYA"/>
    <s v="PURWOREJO"/>
    <s v="MUDA JAYA-PURWOREJO"/>
    <m/>
    <s v=""/>
    <m/>
  </r>
  <r>
    <n v="2562"/>
    <x v="479"/>
    <n v="539"/>
    <s v=""/>
    <s v=""/>
    <s v=""/>
    <m/>
    <m/>
    <m/>
    <m/>
    <s v="PEN-KY60"/>
    <s v="PENSIL 2B KAYAGI KY-PF 3092"/>
    <m/>
    <m/>
    <s v="ADA"/>
    <n v="1"/>
    <s v="GRS"/>
    <n v="30"/>
    <s v="GRS"/>
    <n v="110"/>
    <n v="110000"/>
    <m/>
    <m/>
    <s v=""/>
    <m/>
    <m/>
    <s v=""/>
    <n v="1"/>
    <s v="GRS"/>
    <n v="110000"/>
    <n v="110000"/>
    <d v="2024-08-29T00:00:00"/>
    <m/>
    <d v="2024-08-31T00:00:00"/>
    <s v="KO"/>
    <s v=""/>
    <s v="KO"/>
    <s v="MUDA JAYA"/>
    <s v="PURWOREJO"/>
    <s v="MUDA JAYA-PURWOREJO"/>
    <m/>
    <s v=""/>
    <m/>
  </r>
  <r>
    <n v="2560"/>
    <x v="480"/>
    <n v="539"/>
    <s v=""/>
    <s v=""/>
    <s v=""/>
    <m/>
    <m/>
    <m/>
    <m/>
    <s v="PEN-KY58"/>
    <s v="PENSIL 2B KAYAGI KY-PF 3090"/>
    <m/>
    <m/>
    <s v="ADA"/>
    <n v="1"/>
    <s v="GRS"/>
    <n v="30"/>
    <s v="GRS"/>
    <n v="110"/>
    <n v="110000"/>
    <m/>
    <m/>
    <s v=""/>
    <m/>
    <m/>
    <s v=""/>
    <n v="1"/>
    <s v="GRS"/>
    <n v="110000"/>
    <n v="110000"/>
    <d v="2024-08-29T00:00:00"/>
    <m/>
    <d v="2024-08-31T00:00:00"/>
    <s v="KO"/>
    <s v=""/>
    <s v="KO"/>
    <s v="MUDA JAYA"/>
    <s v="PURWOREJO"/>
    <s v="MUDA JAYA-PURWOREJO"/>
    <m/>
    <s v=""/>
    <m/>
  </r>
  <r>
    <n v="693"/>
    <x v="481"/>
    <n v="539"/>
    <s v=""/>
    <s v=""/>
    <s v=""/>
    <m/>
    <m/>
    <m/>
    <m/>
    <s v="BOL-TF343"/>
    <s v="BP TF-2037 6W"/>
    <m/>
    <m/>
    <s v="ADA"/>
    <n v="12"/>
    <s v="LSN"/>
    <n v="60"/>
    <s v="LSN"/>
    <n v="50"/>
    <n v="50000"/>
    <m/>
    <m/>
    <s v=""/>
    <m/>
    <m/>
    <s v=""/>
    <n v="12"/>
    <s v="LSN"/>
    <n v="50000"/>
    <n v="600000"/>
    <d v="2024-08-29T00:00:00"/>
    <m/>
    <d v="2024-08-31T00:00:00"/>
    <s v="KO"/>
    <s v=""/>
    <s v="KO"/>
    <s v="MUDA JAYA"/>
    <s v="PURWOREJO"/>
    <s v="MUDA JAYA-PURWOREJO"/>
    <m/>
    <s v=""/>
    <m/>
  </r>
  <r>
    <n v="3277"/>
    <x v="482"/>
    <n v="539"/>
    <s v=""/>
    <s v=""/>
    <s v=""/>
    <m/>
    <m/>
    <m/>
    <m/>
    <s v="TIP-IM60"/>
    <s v="TIPEX KERTAS NO. 8587"/>
    <m/>
    <m/>
    <s v="ADA"/>
    <n v="6"/>
    <s v="LSN"/>
    <n v="48"/>
    <s v="LSN"/>
    <n v="120"/>
    <n v="120000"/>
    <m/>
    <m/>
    <s v=""/>
    <m/>
    <m/>
    <s v=""/>
    <n v="6"/>
    <s v="LSN"/>
    <n v="120000"/>
    <n v="720000"/>
    <d v="2024-08-29T00:00:00"/>
    <m/>
    <d v="2024-08-31T00:00:00"/>
    <s v="KO"/>
    <s v=""/>
    <s v="KO"/>
    <s v="MUDA JAYA"/>
    <s v="PURWOREJO"/>
    <s v="MUDA JAYA-PURWOREJO"/>
    <m/>
    <s v=""/>
    <m/>
  </r>
  <r>
    <n v="367"/>
    <x v="483"/>
    <n v="539"/>
    <s v=""/>
    <s v=""/>
    <s v=""/>
    <m/>
    <m/>
    <m/>
    <m/>
    <s v="BIN-MC55"/>
    <s v="BINDERNOTE A5 MICROTOP UN 36 UNIVERSITY"/>
    <m/>
    <m/>
    <s v="ADA"/>
    <n v="12"/>
    <s v="PCS"/>
    <n v="120"/>
    <s v="PCS"/>
    <n v="11"/>
    <n v="11000"/>
    <m/>
    <m/>
    <s v=""/>
    <m/>
    <m/>
    <s v=""/>
    <n v="12"/>
    <s v="PCS"/>
    <n v="11000"/>
    <n v="132000"/>
    <d v="2024-08-29T00:00:00"/>
    <m/>
    <d v="2024-08-31T00:00:00"/>
    <s v="KO"/>
    <s v=""/>
    <s v="KO"/>
    <s v="MUDA JAYA"/>
    <s v="PURWOREJO"/>
    <s v="MUDA JAYA-PURWOREJO"/>
    <m/>
    <s v=""/>
    <m/>
  </r>
  <r>
    <n v="332"/>
    <x v="484"/>
    <n v="539"/>
    <s v=""/>
    <s v=""/>
    <s v=""/>
    <m/>
    <m/>
    <m/>
    <m/>
    <s v="BIN-IM20"/>
    <s v="BINDER NOTE HYB - 86804 A5"/>
    <m/>
    <m/>
    <s v="ADA"/>
    <n v="12"/>
    <s v="PCS"/>
    <n v="128"/>
    <s v="PCS"/>
    <n v="25"/>
    <n v="25000"/>
    <m/>
    <m/>
    <s v=""/>
    <m/>
    <m/>
    <s v=""/>
    <n v="12"/>
    <s v="PCS"/>
    <n v="25000"/>
    <n v="300000"/>
    <d v="2024-08-29T00:00:00"/>
    <m/>
    <d v="2024-08-31T00:00:00"/>
    <s v="KO"/>
    <s v=""/>
    <s v="KO"/>
    <s v="MUDA JAYA"/>
    <s v="PURWOREJO"/>
    <s v="MUDA JAYA-PURWOREJO"/>
    <m/>
    <s v=""/>
    <m/>
  </r>
  <r>
    <n v="329"/>
    <x v="485"/>
    <n v="539"/>
    <s v=""/>
    <s v=""/>
    <s v=""/>
    <m/>
    <m/>
    <m/>
    <m/>
    <s v="BIN-IM17"/>
    <s v="BINDER NOTE JHYB - 64840 A5"/>
    <m/>
    <m/>
    <s v="ADA"/>
    <n v="12"/>
    <s v="PCS"/>
    <n v="128"/>
    <s v="PCS"/>
    <n v="25"/>
    <n v="25000"/>
    <m/>
    <m/>
    <s v=""/>
    <m/>
    <m/>
    <s v=""/>
    <n v="12"/>
    <s v="PCS"/>
    <n v="25000"/>
    <n v="300000"/>
    <d v="2024-08-29T00:00:00"/>
    <m/>
    <d v="2024-08-31T00:00:00"/>
    <s v="KO"/>
    <s v=""/>
    <s v="KO"/>
    <s v="MUDA JAYA"/>
    <s v="PURWOREJO"/>
    <s v="MUDA JAYA-PURWOREJO"/>
    <m/>
    <s v=""/>
    <m/>
  </r>
  <r>
    <n v="327"/>
    <x v="486"/>
    <n v="539"/>
    <s v=""/>
    <s v=""/>
    <s v=""/>
    <m/>
    <m/>
    <m/>
    <m/>
    <s v="BIN-IM15"/>
    <s v="BINDER NOTE HYB - 86801 A5"/>
    <m/>
    <m/>
    <s v="ADA"/>
    <n v="12"/>
    <s v="PCS"/>
    <n v="128"/>
    <s v="PCS"/>
    <n v="25"/>
    <n v="25000"/>
    <m/>
    <m/>
    <s v=""/>
    <m/>
    <m/>
    <s v=""/>
    <n v="12"/>
    <s v="PCS"/>
    <n v="25000"/>
    <n v="300000"/>
    <d v="2024-08-29T00:00:00"/>
    <m/>
    <d v="2024-08-31T00:00:00"/>
    <s v="KO"/>
    <s v=""/>
    <s v="KO"/>
    <s v="MUDA JAYA"/>
    <s v="PURWOREJO"/>
    <s v="MUDA JAYA-PURWOREJO"/>
    <m/>
    <s v=""/>
    <m/>
  </r>
  <r>
    <n v="328"/>
    <x v="487"/>
    <n v="539"/>
    <s v=""/>
    <s v=""/>
    <s v=""/>
    <m/>
    <m/>
    <m/>
    <m/>
    <s v="BIN-IM16"/>
    <s v="BINDER NOTE HYB - 86802 A5"/>
    <m/>
    <m/>
    <s v="ADA"/>
    <n v="12"/>
    <s v="PCS"/>
    <n v="128"/>
    <s v="PCS"/>
    <n v="25"/>
    <n v="25000"/>
    <m/>
    <m/>
    <s v=""/>
    <m/>
    <m/>
    <s v=""/>
    <n v="12"/>
    <s v="PCS"/>
    <n v="25000"/>
    <n v="300000"/>
    <d v="2024-08-29T00:00:00"/>
    <m/>
    <d v="2024-08-31T00:00:00"/>
    <s v="KO"/>
    <s v=""/>
    <s v="KO"/>
    <s v="MUDA JAYA"/>
    <s v="PURWOREJO"/>
    <s v="MUDA JAYA-PURWOREJO"/>
    <m/>
    <s v=""/>
    <m/>
  </r>
  <r>
    <n v="331"/>
    <x v="488"/>
    <n v="539"/>
    <s v=""/>
    <s v=""/>
    <s v=""/>
    <m/>
    <m/>
    <m/>
    <m/>
    <s v="BIN-IM19"/>
    <s v="BINDER NOTE HYB - 86803 A5"/>
    <m/>
    <m/>
    <s v="ADA"/>
    <n v="12"/>
    <s v="PCS"/>
    <n v="128"/>
    <s v="PCS"/>
    <n v="25"/>
    <n v="25000"/>
    <m/>
    <m/>
    <s v=""/>
    <m/>
    <m/>
    <s v=""/>
    <n v="12"/>
    <s v="PCS"/>
    <n v="25000"/>
    <n v="300000"/>
    <d v="2024-08-29T00:00:00"/>
    <m/>
    <d v="2024-08-31T00:00:00"/>
    <s v="KO"/>
    <s v=""/>
    <s v="KO"/>
    <s v="MUDA JAYA"/>
    <s v="PURWOREJO"/>
    <s v="MUDA JAYA-PURWOREJO"/>
    <m/>
    <s v=""/>
    <m/>
  </r>
  <r>
    <n v="2113"/>
    <x v="489"/>
    <n v="539"/>
    <s v=""/>
    <s v=""/>
    <s v=""/>
    <m/>
    <m/>
    <m/>
    <m/>
    <s v="NOT-IM49"/>
    <s v="NOTEBOOK B1012 (A5）"/>
    <m/>
    <m/>
    <s v="ADA"/>
    <n v="12"/>
    <s v="PCS"/>
    <n v="96"/>
    <s v="PCS"/>
    <n v="27"/>
    <n v="27000"/>
    <m/>
    <m/>
    <s v=""/>
    <m/>
    <m/>
    <s v=""/>
    <n v="12"/>
    <s v="PCS"/>
    <n v="27000"/>
    <n v="324000"/>
    <d v="2024-08-29T00:00:00"/>
    <m/>
    <d v="2024-08-31T00:00:00"/>
    <s v="KO"/>
    <s v=""/>
    <s v="KO"/>
    <s v="MUDA JAYA"/>
    <s v="PURWOREJO"/>
    <s v="MUDA JAYA-PURWOREJO"/>
    <m/>
    <s v=""/>
    <m/>
  </r>
  <r>
    <n v="310"/>
    <x v="490"/>
    <n v="539"/>
    <s v=""/>
    <s v=""/>
    <s v=""/>
    <m/>
    <m/>
    <m/>
    <m/>
    <s v="BIN-KO7"/>
    <s v="BN RABBIT KOALA A5"/>
    <m/>
    <m/>
    <s v="ADA"/>
    <n v="12"/>
    <s v="PCS"/>
    <n v="66"/>
    <s v="PCS"/>
    <n v="24.5"/>
    <n v="24500"/>
    <m/>
    <m/>
    <s v=""/>
    <m/>
    <m/>
    <s v=""/>
    <n v="12"/>
    <s v="PCS"/>
    <n v="24500"/>
    <n v="294000"/>
    <d v="2024-08-29T00:00:00"/>
    <m/>
    <d v="2024-08-31T00:00:00"/>
    <s v="KO"/>
    <s v=""/>
    <s v="KO"/>
    <s v="MUDA JAYA"/>
    <s v="PURWOREJO"/>
    <s v="MUDA JAYA-PURWOREJO"/>
    <m/>
    <s v=""/>
    <m/>
  </r>
  <r>
    <n v="2494"/>
    <x v="491"/>
    <n v="539"/>
    <s v=""/>
    <s v=""/>
    <s v=""/>
    <m/>
    <m/>
    <m/>
    <m/>
    <s v="PCA-IM251"/>
    <s v="PC KODE 3 SUSUN 3D KK-2401"/>
    <m/>
    <m/>
    <s v="ADA"/>
    <n v="24"/>
    <s v="PCS"/>
    <n v="96"/>
    <s v="PCS"/>
    <n v="22.5"/>
    <n v="22500"/>
    <m/>
    <m/>
    <n v="4580000"/>
    <m/>
    <m/>
    <s v=""/>
    <n v="24"/>
    <s v="PCS"/>
    <n v="22500"/>
    <n v="540000"/>
    <d v="2024-08-29T00:00:00"/>
    <m/>
    <d v="2024-08-31T00:00:00"/>
    <s v="KO"/>
    <s v=""/>
    <s v="KO"/>
    <s v="MUDA JAYA"/>
    <s v="PURWOREJO"/>
    <s v="MUDA JAYA-PURWOREJO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9T00:00:00"/>
    <m/>
    <d v="2024-08-31T00:00:00"/>
    <s v="KO"/>
    <s v=""/>
    <s v="KO"/>
    <s v="MUDA JAYA"/>
    <s v="PURWOREJO"/>
    <s v="MUDA JAYA-PURWOREJO"/>
    <m/>
    <s v=""/>
    <m/>
  </r>
  <r>
    <n v="930"/>
    <x v="492"/>
    <n v="556"/>
    <s v=""/>
    <s v="MUDA JAYA-PURWOREJO"/>
    <n v="556"/>
    <m/>
    <m/>
    <n v="3621"/>
    <m/>
    <s v="DIS-NB13"/>
    <s v="DISPENSER TS-0032"/>
    <m/>
    <m/>
    <s v="ADA"/>
    <n v="12"/>
    <s v="PCS"/>
    <n v="24"/>
    <s v="PCS"/>
    <n v="15"/>
    <n v="15000"/>
    <m/>
    <m/>
    <s v=""/>
    <m/>
    <m/>
    <s v=""/>
    <n v="12"/>
    <s v="PCS"/>
    <n v="15000"/>
    <n v="180000"/>
    <d v="2024-08-29T00:00:00"/>
    <m/>
    <d v="2024-08-31T00:00:00"/>
    <s v="KO"/>
    <s v=""/>
    <s v="KO"/>
    <s v="MUDA JAYA"/>
    <s v="PURWOREJO"/>
    <s v="MUDA JAYA-PURWOREJO"/>
    <m/>
    <s v=""/>
    <m/>
  </r>
  <r>
    <n v="2565"/>
    <x v="493"/>
    <n v="556"/>
    <s v=""/>
    <s v=""/>
    <s v=""/>
    <m/>
    <m/>
    <m/>
    <m/>
    <s v="PIA-NB1"/>
    <s v="PIANIKA LOVELY BIRU"/>
    <m/>
    <m/>
    <s v="ADA"/>
    <n v="12"/>
    <s v="PCS"/>
    <n v="12"/>
    <s v="PCS"/>
    <n v="90"/>
    <n v="90000"/>
    <m/>
    <m/>
    <s v=""/>
    <m/>
    <m/>
    <s v=""/>
    <n v="12"/>
    <s v="PCS"/>
    <n v="90000"/>
    <n v="1080000"/>
    <d v="2024-08-29T00:00:00"/>
    <m/>
    <d v="2024-08-31T00:00:00"/>
    <s v="KO"/>
    <s v=""/>
    <s v="KO"/>
    <s v="MUDA JAYA"/>
    <s v="PURWOREJO"/>
    <s v="MUDA JAYA-PURWOREJO"/>
    <m/>
    <s v=""/>
    <m/>
  </r>
  <r>
    <n v="2514"/>
    <x v="494"/>
    <n v="556"/>
    <s v=""/>
    <s v=""/>
    <s v=""/>
    <m/>
    <m/>
    <m/>
    <m/>
    <s v="PEN-TF11"/>
    <s v="PENSIL TF 688"/>
    <m/>
    <m/>
    <s v="ADA"/>
    <n v="1"/>
    <s v="GRS"/>
    <n v="20"/>
    <s v="GRS"/>
    <n v="100"/>
    <n v="100000"/>
    <m/>
    <m/>
    <n v="1360000"/>
    <m/>
    <m/>
    <s v=""/>
    <n v="1"/>
    <s v="GRS"/>
    <n v="100000"/>
    <n v="100000"/>
    <d v="2024-08-29T00:00:00"/>
    <m/>
    <d v="2024-08-31T00:00:00"/>
    <s v="KO"/>
    <s v=""/>
    <s v="KO"/>
    <s v="MUDA JAYA"/>
    <s v="PURWOREJO"/>
    <s v="MUDA JAYA-PURWOREJO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9T00:00:00"/>
    <m/>
    <d v="2024-08-31T00:00:00"/>
    <s v="KO"/>
    <s v=""/>
    <s v="KO"/>
    <s v="MUDA JAYA"/>
    <s v="PURWOREJO"/>
    <s v="MUDA JAYA-PURWOREJO"/>
    <m/>
    <s v=""/>
    <m/>
  </r>
  <r>
    <n v="468"/>
    <x v="495"/>
    <n v="560"/>
    <n v="212"/>
    <s v="SINKONG-PURWOREJO"/>
    <n v="560"/>
    <m/>
    <m/>
    <n v="3618"/>
    <s v="SINKONGPURWOREJOK"/>
    <s v="BOL-NB111"/>
    <s v="BP 1006 10W KUROMI (36)"/>
    <m/>
    <m/>
    <s v="ADA"/>
    <n v="3"/>
    <s v="BOX"/>
    <n v="32"/>
    <s v="BOX"/>
    <n v="216"/>
    <n v="216000"/>
    <m/>
    <m/>
    <s v=""/>
    <m/>
    <m/>
    <s v=""/>
    <n v="3"/>
    <s v="BOX"/>
    <n v="216000"/>
    <n v="648000"/>
    <d v="2024-08-29T00:00:00"/>
    <m/>
    <d v="2024-08-31T00:00:00"/>
    <s v="KO"/>
    <s v=""/>
    <s v="KO"/>
    <s v="SINKONG"/>
    <s v="PURWOREJO"/>
    <s v="SINKONG-PURWOREJO"/>
    <m/>
    <s v=""/>
    <m/>
  </r>
  <r>
    <n v="467"/>
    <x v="496"/>
    <n v="560"/>
    <s v=""/>
    <s v=""/>
    <s v=""/>
    <m/>
    <m/>
    <m/>
    <m/>
    <s v="BOL-NB110"/>
    <s v="BP 1001 10W TOPPER AVENGERS (36)"/>
    <m/>
    <m/>
    <s v="ADA"/>
    <n v="2"/>
    <s v="BOX"/>
    <n v="32"/>
    <s v="BOX"/>
    <n v="216"/>
    <n v="216000"/>
    <m/>
    <m/>
    <s v=""/>
    <m/>
    <m/>
    <s v=""/>
    <n v="2"/>
    <s v="BOX"/>
    <n v="216000"/>
    <n v="432000"/>
    <d v="2024-08-29T00:00:00"/>
    <m/>
    <d v="2024-08-31T00:00:00"/>
    <s v="KO"/>
    <s v=""/>
    <s v="KO"/>
    <s v="SINKONG"/>
    <s v="PURWOREJO"/>
    <s v="SINKONG-PURWOREJO"/>
    <m/>
    <s v=""/>
    <m/>
  </r>
  <r>
    <n v="825"/>
    <x v="497"/>
    <n v="560"/>
    <s v=""/>
    <s v=""/>
    <s v=""/>
    <m/>
    <m/>
    <m/>
    <m/>
    <s v="CAT-MR18"/>
    <s v="CAT MINYAK MARRIES 12W"/>
    <m/>
    <m/>
    <s v="ADA"/>
    <n v="2"/>
    <s v="LSN"/>
    <n v="5"/>
    <s v="LSN"/>
    <n v="525"/>
    <n v="525000"/>
    <m/>
    <m/>
    <n v="2130000"/>
    <m/>
    <m/>
    <s v=""/>
    <n v="2"/>
    <s v="LSN"/>
    <n v="525000"/>
    <n v="1050000"/>
    <d v="2024-08-29T00:00:00"/>
    <m/>
    <d v="2024-08-31T00:00:00"/>
    <s v="KO"/>
    <s v=""/>
    <s v="KO"/>
    <s v="SINKONG"/>
    <s v="PURWOREJO"/>
    <s v="SINKONG-PURWOREJO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9T00:00:00"/>
    <m/>
    <d v="2024-08-31T00:00:00"/>
    <s v="KO"/>
    <s v=""/>
    <s v="KO"/>
    <s v="SINKONG"/>
    <s v="PURWOREJO"/>
    <s v="SINKONG-PURWOREJO"/>
    <m/>
    <s v=""/>
    <m/>
  </r>
  <r>
    <n v="2103"/>
    <x v="498"/>
    <n v="564"/>
    <n v="210"/>
    <s v="SINAR KONDANG-PURWOREJO"/>
    <n v="564"/>
    <m/>
    <m/>
    <n v="3617"/>
    <s v="SINARKONDANGPURWOREJOK"/>
    <s v="NOT-IM39"/>
    <s v="NOTEBOOK SPIRAL 28850-61"/>
    <m/>
    <m/>
    <s v="ADA"/>
    <n v="1"/>
    <s v="LSN"/>
    <n v="20"/>
    <s v="LSN"/>
    <n v="80"/>
    <n v="80000"/>
    <m/>
    <m/>
    <s v=""/>
    <m/>
    <m/>
    <s v=""/>
    <n v="1"/>
    <s v="LSN"/>
    <n v="80000"/>
    <n v="80000"/>
    <d v="2024-08-29T00:00:00"/>
    <m/>
    <d v="2024-08-31T00:00:00"/>
    <s v="KO"/>
    <s v=""/>
    <s v="KO"/>
    <s v="SINAR KONDANG"/>
    <s v="PURWOREJO"/>
    <s v="SINAR KONDANG-PURWOREJO"/>
    <m/>
    <s v=""/>
    <m/>
  </r>
  <r>
    <n v="2137"/>
    <x v="499"/>
    <n v="564"/>
    <s v=""/>
    <s v=""/>
    <s v=""/>
    <m/>
    <m/>
    <m/>
    <m/>
    <s v="NOT-IM74"/>
    <s v="NOTEBOOK SPIRAL 28850-64"/>
    <m/>
    <m/>
    <s v="ADA"/>
    <n v="1"/>
    <s v="LSN"/>
    <n v="20"/>
    <s v="LSN"/>
    <n v="80"/>
    <n v="80000"/>
    <m/>
    <m/>
    <s v=""/>
    <m/>
    <m/>
    <s v=""/>
    <n v="1"/>
    <s v="LSN"/>
    <n v="80000"/>
    <n v="80000"/>
    <d v="2024-08-29T00:00:00"/>
    <m/>
    <d v="2024-08-31T00:00:00"/>
    <s v="KO"/>
    <s v=""/>
    <s v="KO"/>
    <s v="SINAR KONDANG"/>
    <s v="PURWOREJO"/>
    <s v="SINAR KONDANG-PURWOREJO"/>
    <m/>
    <s v=""/>
    <m/>
  </r>
  <r>
    <n v="2107"/>
    <x v="500"/>
    <n v="564"/>
    <s v=""/>
    <s v=""/>
    <s v=""/>
    <m/>
    <m/>
    <m/>
    <m/>
    <s v="NOT-IM43"/>
    <s v="NOTEBOOK SPIRAL 50100-71"/>
    <m/>
    <m/>
    <s v="ADA"/>
    <n v="1"/>
    <s v="LSN"/>
    <n v="20"/>
    <s v="LSN"/>
    <n v="80"/>
    <n v="80000"/>
    <m/>
    <m/>
    <s v=""/>
    <m/>
    <m/>
    <s v=""/>
    <n v="1"/>
    <s v="LSN"/>
    <n v="80000"/>
    <n v="80000"/>
    <d v="2024-08-29T00:00:00"/>
    <m/>
    <d v="2024-08-31T00:00:00"/>
    <s v="KO"/>
    <s v=""/>
    <s v="KO"/>
    <s v="SINAR KONDANG"/>
    <s v="PURWOREJO"/>
    <s v="SINAR KONDANG-PURWOREJO"/>
    <m/>
    <s v=""/>
    <m/>
  </r>
  <r>
    <n v="1309"/>
    <x v="501"/>
    <n v="564"/>
    <s v=""/>
    <s v=""/>
    <s v=""/>
    <m/>
    <m/>
    <m/>
    <m/>
    <s v="IDC-NB19"/>
    <s v="TALI ID CARD PEONY MERAH"/>
    <m/>
    <m/>
    <s v="ADA"/>
    <n v="5000"/>
    <s v="PCS"/>
    <n v="5000"/>
    <s v="PCS"/>
    <n v="0.4"/>
    <n v="400"/>
    <m/>
    <m/>
    <n v="2240000"/>
    <m/>
    <m/>
    <s v=""/>
    <n v="5000"/>
    <s v="PCS"/>
    <n v="400"/>
    <n v="2000000"/>
    <d v="2024-08-29T00:00:00"/>
    <m/>
    <d v="2024-08-31T00:00:00"/>
    <s v="KO"/>
    <s v=""/>
    <s v="KO"/>
    <s v="SINAR KONDANG"/>
    <s v="PURWOREJO"/>
    <s v="SINAR KONDANG-PURWOREJO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9T00:00:00"/>
    <m/>
    <d v="2024-08-31T00:00:00"/>
    <s v="KO"/>
    <s v=""/>
    <s v="KO"/>
    <s v="SINAR KONDANG"/>
    <s v="PURWOREJO"/>
    <s v="SINAR KONDANG-PURWOREJO"/>
    <m/>
    <s v=""/>
    <m/>
  </r>
  <r>
    <n v="1312"/>
    <x v="502"/>
    <n v="569"/>
    <n v="295"/>
    <s v="AGUNG JAYA-TUBAN"/>
    <n v="569"/>
    <m/>
    <m/>
    <n v="3417"/>
    <s v="AGUTUBE"/>
    <s v="IDC-IM23"/>
    <s v="ID CARD A1 IMPORT"/>
    <m/>
    <m/>
    <s v="ADA"/>
    <n v="6000"/>
    <s v="PCS"/>
    <n v="6000"/>
    <s v="PCS"/>
    <n v="0.375"/>
    <n v="375"/>
    <m/>
    <m/>
    <s v=""/>
    <m/>
    <m/>
    <s v=""/>
    <n v="6000"/>
    <s v="PCS"/>
    <n v="375"/>
    <n v="2250000"/>
    <d v="2024-08-29T00:00:00"/>
    <m/>
    <d v="2024-08-31T00:00:00"/>
    <s v="E"/>
    <s v=""/>
    <s v="E"/>
    <s v="AGUNG JAYA"/>
    <s v="TUBAN"/>
    <s v="AGUNG JAYA-TUBAN"/>
    <m/>
    <s v=""/>
    <m/>
  </r>
  <r>
    <s v=""/>
    <x v="503"/>
    <n v="569"/>
    <s v=""/>
    <s v=""/>
    <s v=""/>
    <m/>
    <m/>
    <m/>
    <m/>
    <m/>
    <s v="KERTAS KADO GLITTER WARNA GOLD POLOS"/>
    <s v="KERTAS KADO GLITTER WARNA GOLD POLOS"/>
    <m/>
    <s v="TIDAK ADA"/>
    <n v="500"/>
    <s v="PCS"/>
    <s v=""/>
    <s v=""/>
    <n v="2.25"/>
    <n v="2250"/>
    <m/>
    <m/>
    <s v=""/>
    <m/>
    <m/>
    <s v=""/>
    <n v="500"/>
    <s v="PCS"/>
    <n v="2250"/>
    <n v="1125000"/>
    <d v="2024-08-29T00:00:00"/>
    <m/>
    <d v="2024-08-31T00:00:00"/>
    <s v="E"/>
    <s v=""/>
    <s v="E"/>
    <s v="AGUNG JAYA"/>
    <s v="TUBAN"/>
    <s v="AGUNG JAYA-TUBAN"/>
    <m/>
    <s v=""/>
    <m/>
  </r>
  <r>
    <s v=""/>
    <x v="504"/>
    <n v="569"/>
    <s v=""/>
    <s v=""/>
    <s v=""/>
    <m/>
    <m/>
    <m/>
    <m/>
    <m/>
    <s v="KERTAS KADO GLITTER WARNA MIX POLOS"/>
    <s v="KERTAS KADO GLITTER WARNA MIX POLOS"/>
    <m/>
    <s v="TIDAK ADA"/>
    <n v="500"/>
    <s v="PCS"/>
    <s v=""/>
    <s v=""/>
    <n v="2.25"/>
    <n v="2250"/>
    <m/>
    <m/>
    <n v="4500000"/>
    <m/>
    <m/>
    <s v=""/>
    <n v="500"/>
    <s v="PCS"/>
    <n v="2250"/>
    <n v="1125000"/>
    <d v="2024-08-29T00:00:00"/>
    <m/>
    <d v="2024-08-31T00:00:00"/>
    <s v="E"/>
    <s v=""/>
    <s v="E"/>
    <s v="AGUNG JAYA"/>
    <s v="TUBAN"/>
    <s v="AGUNG JAYA-TUBAN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9T00:00:00"/>
    <m/>
    <d v="2024-08-31T00:00:00"/>
    <s v="E"/>
    <s v=""/>
    <s v="E"/>
    <s v="AGUNG JAYA"/>
    <s v="TUBAN"/>
    <s v="AGUNG JAYA-TUBAN"/>
    <m/>
    <s v=""/>
    <m/>
  </r>
  <r>
    <n v="1807"/>
    <x v="505"/>
    <n v="573"/>
    <n v="45"/>
    <s v="BAHTERA-YOGYA"/>
    <n v="573"/>
    <m/>
    <m/>
    <n v="3526"/>
    <s v="BAHYOGG"/>
    <s v="MAP-SK76"/>
    <s v="MAP KANCING 1 SIKA AC-05 KUNING"/>
    <m/>
    <m/>
    <s v="ADA"/>
    <n v="50"/>
    <s v="LSN"/>
    <n v="50"/>
    <s v="LSN"/>
    <n v="19"/>
    <n v="19000"/>
    <m/>
    <m/>
    <n v="950000"/>
    <m/>
    <m/>
    <s v=""/>
    <n v="50"/>
    <s v="LSN"/>
    <n v="19000"/>
    <n v="950000"/>
    <d v="2024-08-29T00:00:00"/>
    <m/>
    <d v="2024-08-31T00:00:00"/>
    <s v="G"/>
    <s v=""/>
    <s v="G"/>
    <s v="BAHTERA"/>
    <s v="YOGYA"/>
    <s v="BAHTERA-YOGYA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9T00:00:00"/>
    <m/>
    <d v="2024-08-31T00:00:00"/>
    <s v="G"/>
    <s v=""/>
    <s v="G"/>
    <s v="BAHTERA"/>
    <s v="YOGYA"/>
    <s v="BAHTERA-YOGYA"/>
    <m/>
    <s v=""/>
    <m/>
  </r>
  <r>
    <n v="1461"/>
    <x v="506"/>
    <n v="575"/>
    <n v="5"/>
    <s v="ABC-KEBUMEN"/>
    <n v="575"/>
    <m/>
    <m/>
    <n v="3224"/>
    <s v="ABCKEBA"/>
    <s v="KRE-NB1"/>
    <s v="KERTAS KREP POTONGAN JERSY KECIL"/>
    <m/>
    <m/>
    <s v="ADA"/>
    <n v="100"/>
    <s v="PAK"/>
    <n v="235"/>
    <s v="PAK"/>
    <n v="6.5"/>
    <n v="6500"/>
    <m/>
    <m/>
    <s v=""/>
    <m/>
    <m/>
    <s v=""/>
    <n v="100"/>
    <s v="PAK"/>
    <n v="6500"/>
    <n v="650000"/>
    <d v="2024-08-29T00:00:00"/>
    <m/>
    <d v="2024-08-31T00:00:00"/>
    <s v="A"/>
    <s v=""/>
    <s v="A"/>
    <s v="ABC"/>
    <s v="KEBUMEN"/>
    <s v="ABC-KEBUMEN"/>
    <m/>
    <s v=""/>
    <m/>
  </r>
  <r>
    <n v="1941"/>
    <x v="507"/>
    <n v="575"/>
    <s v=""/>
    <s v=""/>
    <s v=""/>
    <m/>
    <m/>
    <m/>
    <m/>
    <s v="MAP-SK218"/>
    <s v="MAP ZIPPER KANCING 2 SIKA BIRU"/>
    <m/>
    <m/>
    <s v="ADA"/>
    <n v="1"/>
    <s v="LSN"/>
    <n v="20"/>
    <s v="LSN"/>
    <n v="108"/>
    <n v="108000"/>
    <m/>
    <m/>
    <s v=""/>
    <m/>
    <m/>
    <s v=""/>
    <n v="1"/>
    <s v="LSN"/>
    <n v="108000"/>
    <n v="108000"/>
    <d v="2024-08-29T00:00:00"/>
    <m/>
    <d v="2024-08-31T00:00:00"/>
    <s v="A"/>
    <s v=""/>
    <s v="A"/>
    <s v="ABC"/>
    <s v="KEBUMEN"/>
    <s v="ABC-KEBUMEN"/>
    <m/>
    <s v=""/>
    <m/>
  </r>
  <r>
    <n v="19"/>
    <x v="508"/>
    <n v="575"/>
    <s v=""/>
    <s v=""/>
    <s v=""/>
    <m/>
    <m/>
    <m/>
    <m/>
    <s v="ACR-KO4"/>
    <s v="ACRYLIC 21.5 X 33"/>
    <m/>
    <m/>
    <s v="ADA"/>
    <n v="5"/>
    <s v="PCS"/>
    <n v="40"/>
    <s v="PCS"/>
    <n v="57.5"/>
    <n v="57500"/>
    <m/>
    <m/>
    <s v=""/>
    <m/>
    <m/>
    <s v=""/>
    <n v="5"/>
    <s v="PCS"/>
    <n v="57500"/>
    <n v="287500"/>
    <d v="2024-08-29T00:00:00"/>
    <m/>
    <d v="2024-08-31T00:00:00"/>
    <s v="A"/>
    <s v=""/>
    <s v="A"/>
    <s v="ABC"/>
    <s v="KEBUMEN"/>
    <s v="ABC-KEBUMEN"/>
    <m/>
    <s v=""/>
    <m/>
  </r>
  <r>
    <n v="17"/>
    <x v="509"/>
    <n v="575"/>
    <s v=""/>
    <s v=""/>
    <s v=""/>
    <m/>
    <m/>
    <m/>
    <m/>
    <s v="ACR-KO11"/>
    <s v="ACRYLIC A4 T 21X30"/>
    <m/>
    <m/>
    <s v="ADA"/>
    <n v="5"/>
    <s v="PCS"/>
    <n v="40"/>
    <s v="PCS"/>
    <n v="56"/>
    <n v="56000"/>
    <m/>
    <m/>
    <s v=""/>
    <m/>
    <m/>
    <s v=""/>
    <n v="5"/>
    <s v="PCS"/>
    <n v="56000"/>
    <n v="280000"/>
    <d v="2024-08-29T00:00:00"/>
    <m/>
    <d v="2024-08-31T00:00:00"/>
    <s v="A"/>
    <s v=""/>
    <s v="A"/>
    <s v="ABC"/>
    <s v="KEBUMEN"/>
    <s v="ABC-KEBUMEN"/>
    <m/>
    <s v=""/>
    <m/>
  </r>
  <r>
    <n v="2236"/>
    <x v="510"/>
    <n v="575"/>
    <s v=""/>
    <s v=""/>
    <s v=""/>
    <m/>
    <m/>
    <m/>
    <m/>
    <s v="PAP-IM8"/>
    <s v="PAPAN W/B JL-117"/>
    <m/>
    <m/>
    <s v="ADA"/>
    <n v="5"/>
    <s v="PCS"/>
    <n v="72"/>
    <s v="PCS"/>
    <n v="35"/>
    <n v="35000"/>
    <m/>
    <m/>
    <n v="1500500"/>
    <m/>
    <m/>
    <s v=""/>
    <n v="5"/>
    <s v="PCS"/>
    <n v="35000"/>
    <n v="175000"/>
    <d v="2024-08-29T00:00:00"/>
    <m/>
    <d v="2024-08-31T00:00:00"/>
    <s v="A"/>
    <s v=""/>
    <s v="A"/>
    <s v="ABC"/>
    <s v="KEBUMEN"/>
    <s v="ABC-KEBUMEN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9T00:00:00"/>
    <m/>
    <d v="2024-08-31T00:00:00"/>
    <s v="A"/>
    <s v=""/>
    <s v="A"/>
    <s v="ABC"/>
    <s v="KEBUMEN"/>
    <s v="ABC-KEBUMEN"/>
    <m/>
    <s v=""/>
    <m/>
  </r>
  <r>
    <n v="1813"/>
    <x v="511"/>
    <n v="581"/>
    <n v="258"/>
    <s v="DEWI-KLATEN"/>
    <n v="581"/>
    <m/>
    <m/>
    <n v="3527"/>
    <s v="DEWKLAG"/>
    <s v="MAP-SK82"/>
    <s v="MAP L SIKA AC-105 KUNING"/>
    <m/>
    <m/>
    <s v="ADA"/>
    <n v="20"/>
    <s v="LSN"/>
    <n v="60"/>
    <s v="LSN"/>
    <n v="10.25"/>
    <n v="10250"/>
    <m/>
    <m/>
    <s v=""/>
    <m/>
    <m/>
    <s v=""/>
    <n v="20"/>
    <s v="LSN"/>
    <n v="10250"/>
    <n v="205000"/>
    <d v="2024-08-29T00:00:00"/>
    <m/>
    <d v="2024-08-31T00:00:00"/>
    <s v="G"/>
    <s v=""/>
    <s v="G"/>
    <s v="DEWI"/>
    <s v="KLATEN"/>
    <s v="DEWI-KLATEN"/>
    <m/>
    <s v=""/>
    <m/>
  </r>
  <r>
    <n v="1815"/>
    <x v="512"/>
    <n v="581"/>
    <s v=""/>
    <s v=""/>
    <s v=""/>
    <m/>
    <m/>
    <m/>
    <m/>
    <s v="MAP-SK84"/>
    <s v="MAP L SIKA AC-105 PUTIH"/>
    <m/>
    <m/>
    <s v="ADA"/>
    <n v="30"/>
    <s v="LSN"/>
    <n v="60"/>
    <s v="LSN"/>
    <n v="10.25"/>
    <n v="10250"/>
    <m/>
    <m/>
    <s v=""/>
    <m/>
    <m/>
    <s v=""/>
    <n v="30"/>
    <s v="LSN"/>
    <n v="10250"/>
    <n v="307500"/>
    <d v="2024-08-29T00:00:00"/>
    <m/>
    <d v="2024-08-31T00:00:00"/>
    <s v="G"/>
    <s v=""/>
    <s v="G"/>
    <s v="DEWI"/>
    <s v="KLATEN"/>
    <s v="DEWI-KLATEN"/>
    <m/>
    <s v=""/>
    <m/>
  </r>
  <r>
    <n v="2860"/>
    <x v="513"/>
    <n v="581"/>
    <s v=""/>
    <s v=""/>
    <s v=""/>
    <m/>
    <m/>
    <m/>
    <m/>
    <s v="TAS-NB32"/>
    <s v="TAS KARUNG 35X40 (3540)"/>
    <m/>
    <m/>
    <s v="ADA"/>
    <n v="3"/>
    <s v="LSN"/>
    <n v="20"/>
    <s v="LSN"/>
    <n v="144"/>
    <n v="144000"/>
    <m/>
    <m/>
    <s v=""/>
    <m/>
    <m/>
    <s v=""/>
    <n v="3"/>
    <s v="LSN"/>
    <n v="144000"/>
    <n v="432000"/>
    <d v="2024-08-29T00:00:00"/>
    <m/>
    <d v="2024-08-31T00:00:00"/>
    <s v="G"/>
    <s v=""/>
    <s v="G"/>
    <s v="DEWI"/>
    <s v="KLATEN"/>
    <s v="DEWI-KLATEN"/>
    <m/>
    <s v=""/>
    <m/>
  </r>
  <r>
    <n v="2981"/>
    <x v="514"/>
    <n v="581"/>
    <s v=""/>
    <s v=""/>
    <s v=""/>
    <m/>
    <m/>
    <m/>
    <m/>
    <s v="TAS-NB172"/>
    <s v="TAS KARUNG 70X70 (7070)"/>
    <m/>
    <m/>
    <s v="ADA"/>
    <n v="3"/>
    <s v="LSN"/>
    <n v="10"/>
    <s v="LSN"/>
    <n v="315"/>
    <n v="315000"/>
    <m/>
    <m/>
    <s v=""/>
    <m/>
    <m/>
    <s v=""/>
    <n v="3"/>
    <s v="LSN"/>
    <n v="315000"/>
    <n v="945000"/>
    <d v="2024-08-29T00:00:00"/>
    <m/>
    <d v="2024-08-31T00:00:00"/>
    <s v="G"/>
    <s v=""/>
    <s v="G"/>
    <s v="DEWI"/>
    <s v="KLATEN"/>
    <s v="DEWI-KLATEN"/>
    <m/>
    <s v=""/>
    <m/>
  </r>
  <r>
    <n v="2979"/>
    <x v="515"/>
    <n v="581"/>
    <s v=""/>
    <s v=""/>
    <s v=""/>
    <m/>
    <m/>
    <m/>
    <m/>
    <s v="TAS-NB170"/>
    <s v="TAS KARUNG 55X65 (5565)"/>
    <m/>
    <m/>
    <s v="ADA"/>
    <n v="3"/>
    <s v="LSN"/>
    <n v="10"/>
    <s v="LSN"/>
    <n v="216"/>
    <n v="216000"/>
    <m/>
    <m/>
    <s v=""/>
    <m/>
    <m/>
    <s v=""/>
    <n v="3"/>
    <s v="LSN"/>
    <n v="216000"/>
    <n v="648000"/>
    <d v="2024-08-29T00:00:00"/>
    <m/>
    <d v="2024-08-31T00:00:00"/>
    <s v="G"/>
    <s v=""/>
    <s v="G"/>
    <s v="DEWI"/>
    <s v="KLATEN"/>
    <s v="DEWI-KLATEN"/>
    <m/>
    <s v=""/>
    <m/>
  </r>
  <r>
    <n v="3152"/>
    <x v="516"/>
    <n v="581"/>
    <s v=""/>
    <s v=""/>
    <s v=""/>
    <m/>
    <m/>
    <m/>
    <m/>
    <s v="TAS-NB381"/>
    <s v="TAS KARUNG 60X70 (6070)"/>
    <m/>
    <m/>
    <s v="ADA"/>
    <n v="3"/>
    <s v="LSN"/>
    <n v="10"/>
    <s v="LSN"/>
    <n v="260"/>
    <n v="260000"/>
    <m/>
    <m/>
    <s v=""/>
    <m/>
    <m/>
    <s v=""/>
    <n v="3"/>
    <s v="LSN"/>
    <n v="260000"/>
    <n v="780000"/>
    <d v="2024-08-29T00:00:00"/>
    <m/>
    <d v="2024-08-31T00:00:00"/>
    <s v="G"/>
    <s v=""/>
    <s v="G"/>
    <s v="DEWI"/>
    <s v="KLATEN"/>
    <s v="DEWI-KLATEN"/>
    <m/>
    <s v=""/>
    <m/>
  </r>
  <r>
    <n v="2978"/>
    <x v="517"/>
    <n v="581"/>
    <s v=""/>
    <s v=""/>
    <s v=""/>
    <m/>
    <m/>
    <m/>
    <m/>
    <s v="TAS-NB169"/>
    <s v="TAS KARUNG 50X55 (5055)"/>
    <m/>
    <m/>
    <s v="ADA"/>
    <n v="2"/>
    <s v="LSN"/>
    <n v="10"/>
    <s v="LSN"/>
    <n v="187.5"/>
    <n v="187500"/>
    <m/>
    <m/>
    <s v=""/>
    <m/>
    <m/>
    <s v=""/>
    <n v="2"/>
    <s v="LSN"/>
    <n v="187500"/>
    <n v="375000"/>
    <d v="2024-08-29T00:00:00"/>
    <m/>
    <d v="2024-08-31T00:00:00"/>
    <s v="G"/>
    <s v=""/>
    <s v="G"/>
    <s v="DEWI"/>
    <s v="KLATEN"/>
    <s v="DEWI-KLATEN"/>
    <m/>
    <s v=""/>
    <m/>
  </r>
  <r>
    <n v="2755"/>
    <x v="518"/>
    <n v="581"/>
    <s v=""/>
    <s v=""/>
    <s v=""/>
    <m/>
    <m/>
    <m/>
    <m/>
    <s v="STB-TO17"/>
    <s v="STABILLO TOZCHA TZ 8001"/>
    <m/>
    <m/>
    <s v="ADA"/>
    <n v="10"/>
    <s v="LSN"/>
    <n v="144"/>
    <s v="LSN"/>
    <n v="26.5"/>
    <n v="26500"/>
    <m/>
    <m/>
    <s v=""/>
    <m/>
    <m/>
    <s v=""/>
    <n v="10"/>
    <s v="LSN"/>
    <n v="26500"/>
    <n v="265000"/>
    <d v="2024-08-29T00:00:00"/>
    <m/>
    <d v="2024-08-31T00:00:00"/>
    <s v="G"/>
    <s v=""/>
    <s v="G"/>
    <s v="DEWI"/>
    <s v="KLATEN"/>
    <s v="DEWI-KLATEN"/>
    <m/>
    <s v=""/>
    <m/>
  </r>
  <r>
    <n v="2756"/>
    <x v="519"/>
    <n v="581"/>
    <s v=""/>
    <s v=""/>
    <s v=""/>
    <m/>
    <m/>
    <m/>
    <m/>
    <s v="STB-VN18"/>
    <s v="STABILLO VANCO 2W HL 219 ZENDI"/>
    <m/>
    <m/>
    <s v="ADA"/>
    <n v="10"/>
    <s v="LSN"/>
    <n v="144"/>
    <s v="LSN"/>
    <n v="20"/>
    <n v="20000"/>
    <m/>
    <m/>
    <n v="4157500"/>
    <m/>
    <m/>
    <s v=""/>
    <n v="10"/>
    <s v="LSN"/>
    <n v="20000"/>
    <n v="200000"/>
    <d v="2024-08-29T00:00:00"/>
    <m/>
    <d v="2024-08-31T00:00:00"/>
    <s v="G"/>
    <s v=""/>
    <s v="G"/>
    <s v="DEWI"/>
    <s v="KLATEN"/>
    <s v="DEWI-KLATEN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9T00:00:00"/>
    <m/>
    <d v="2024-08-31T00:00:00"/>
    <s v="G"/>
    <s v=""/>
    <s v="G"/>
    <s v="DEWI"/>
    <s v="KLATEN"/>
    <s v="DEWI-KLATEN"/>
    <m/>
    <s v=""/>
    <m/>
  </r>
  <r>
    <n v="1915"/>
    <x v="520"/>
    <n v="591"/>
    <n v="208"/>
    <s v="SINAR BHAKTI-YOGYA"/>
    <n v="591"/>
    <m/>
    <m/>
    <n v="3528"/>
    <s v="SINYOGG"/>
    <s v="MAP-EN192"/>
    <s v="MAP ZIPPER JALA A5-A500 ENTER MERAH"/>
    <m/>
    <m/>
    <s v="ADA"/>
    <n v="2"/>
    <s v="LSN"/>
    <n v="40"/>
    <s v="LSN"/>
    <n v="75"/>
    <n v="75000"/>
    <m/>
    <m/>
    <s v=""/>
    <m/>
    <m/>
    <s v=""/>
    <n v="2"/>
    <s v="LSN"/>
    <n v="75000"/>
    <n v="150000"/>
    <d v="2024-08-29T00:00:00"/>
    <m/>
    <d v="2024-08-31T00:00:00"/>
    <s v="G"/>
    <s v=""/>
    <s v="G"/>
    <s v="SINAR BHAKTI"/>
    <s v="YOGYA"/>
    <s v="SINAR BHAKTI-YOGYA"/>
    <m/>
    <s v=""/>
    <m/>
  </r>
  <r>
    <n v="1916"/>
    <x v="521"/>
    <n v="591"/>
    <s v=""/>
    <s v=""/>
    <s v=""/>
    <m/>
    <m/>
    <m/>
    <m/>
    <s v="MAP-EN193"/>
    <s v="MAP ZIPPER JALA A5-A500 ENTER BIRU"/>
    <m/>
    <m/>
    <s v="ADA"/>
    <n v="2"/>
    <s v="LSN"/>
    <n v="40"/>
    <s v="LSN"/>
    <n v="75"/>
    <n v="75000"/>
    <m/>
    <m/>
    <s v=""/>
    <m/>
    <m/>
    <s v=""/>
    <n v="2"/>
    <s v="LSN"/>
    <n v="75000"/>
    <n v="150000"/>
    <d v="2024-08-29T00:00:00"/>
    <m/>
    <d v="2024-08-31T00:00:00"/>
    <s v="G"/>
    <s v=""/>
    <s v="G"/>
    <s v="SINAR BHAKTI"/>
    <s v="YOGYA"/>
    <s v="SINAR BHAKTI-YOGYA"/>
    <m/>
    <s v=""/>
    <m/>
  </r>
  <r>
    <n v="1917"/>
    <x v="522"/>
    <n v="591"/>
    <s v=""/>
    <s v=""/>
    <s v=""/>
    <m/>
    <m/>
    <m/>
    <m/>
    <s v="MAP-EN194"/>
    <s v="MAP ZIPPER JALA A5-A500 ENTER KUNING"/>
    <m/>
    <m/>
    <s v="ADA"/>
    <n v="2"/>
    <s v="LSN"/>
    <n v="40"/>
    <s v="LSN"/>
    <n v="75"/>
    <n v="75000"/>
    <m/>
    <m/>
    <n v="450000"/>
    <m/>
    <m/>
    <s v=""/>
    <n v="2"/>
    <s v="LSN"/>
    <n v="75000"/>
    <n v="150000"/>
    <d v="2024-08-29T00:00:00"/>
    <m/>
    <d v="2024-08-31T00:00:00"/>
    <s v="G"/>
    <s v=""/>
    <s v="G"/>
    <s v="SINAR BHAKTI"/>
    <s v="YOGYA"/>
    <s v="SINAR BHAKTI-YOGYA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9T00:00:00"/>
    <m/>
    <d v="2024-08-31T00:00:00"/>
    <s v="G"/>
    <s v=""/>
    <s v="G"/>
    <s v="SINAR BHAKTI"/>
    <s v="YOGYA"/>
    <s v="SINAR BHAKTI-YOGYA"/>
    <m/>
    <s v=""/>
    <m/>
  </r>
  <r>
    <n v="2732"/>
    <x v="523"/>
    <n v="595"/>
    <n v="257"/>
    <s v="CASH-SEMARANG"/>
    <n v="595"/>
    <m/>
    <m/>
    <n v="353"/>
    <s v="CASH"/>
    <s v="SPI-TF13"/>
    <s v="ACRYLIC MARKER TF-AM 301-12"/>
    <m/>
    <m/>
    <s v="ADA"/>
    <n v="1"/>
    <s v="PCS"/>
    <n v="144"/>
    <s v="SET"/>
    <n v="17.5"/>
    <n v="17500"/>
    <m/>
    <m/>
    <n v="17500"/>
    <m/>
    <m/>
    <n v="1"/>
    <n v="1"/>
    <s v="SET"/>
    <n v="17500"/>
    <n v="17500"/>
    <d v="2024-08-29T00:00:00"/>
    <m/>
    <d v="2024-08-31T00:00:00"/>
    <n v="0"/>
    <s v=""/>
    <n v="0"/>
    <s v="CASH"/>
    <s v="SEMARANG"/>
    <s v="CASH-SEMARANG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9T00:00:00"/>
    <m/>
    <d v="2024-08-31T00:00:00"/>
    <n v="0"/>
    <s v=""/>
    <n v="0"/>
    <s v="CASH"/>
    <s v="SEMARANG"/>
    <s v="CASH-SEMARANG"/>
    <m/>
    <s v=""/>
    <m/>
  </r>
  <r>
    <n v="2777"/>
    <x v="524"/>
    <n v="597"/>
    <n v="208"/>
    <s v="SINAR BHAKTI-YOGYA"/>
    <n v="597"/>
    <m/>
    <m/>
    <n v="3573"/>
    <s v="SINYOGG"/>
    <s v="STC-IM3"/>
    <s v="STICKY XTQ（333）"/>
    <m/>
    <m/>
    <s v="ADA"/>
    <n v="2"/>
    <s v="PAK (24)"/>
    <n v="1056"/>
    <s v="PCS"/>
    <n v="228"/>
    <n v="228000"/>
    <m/>
    <m/>
    <s v=""/>
    <m/>
    <m/>
    <n v="24"/>
    <n v="48"/>
    <s v="PCS"/>
    <n v="9500"/>
    <n v="456000"/>
    <d v="2024-08-29T00:00:00"/>
    <m/>
    <d v="2024-08-31T00:00:00"/>
    <s v="G"/>
    <s v=""/>
    <s v="G"/>
    <s v="SINAR BHAKTI"/>
    <s v="YOGYA"/>
    <s v="SINAR BHAKTI-YOGYA"/>
    <m/>
    <s v=""/>
    <m/>
  </r>
  <r>
    <n v="81"/>
    <x v="525"/>
    <n v="597"/>
    <s v=""/>
    <s v=""/>
    <s v=""/>
    <m/>
    <m/>
    <m/>
    <m/>
    <s v="ASA-NB6"/>
    <s v="ASAHAN TOPLES 623 KUROMI (1 TOP=52 PCS)"/>
    <m/>
    <m/>
    <s v="ADA"/>
    <n v="3"/>
    <s v="BOX"/>
    <n v="48"/>
    <s v="TOP"/>
    <n v="100"/>
    <n v="100000"/>
    <m/>
    <m/>
    <s v=""/>
    <m/>
    <m/>
    <n v="1"/>
    <n v="3"/>
    <s v="TOP"/>
    <n v="100000"/>
    <n v="300000"/>
    <d v="2024-08-29T00:00:00"/>
    <m/>
    <d v="2024-08-31T00:00:00"/>
    <s v="G"/>
    <s v=""/>
    <s v="G"/>
    <s v="SINAR BHAKTI"/>
    <s v="YOGYA"/>
    <s v="SINAR BHAKTI-YOGYA"/>
    <m/>
    <s v=""/>
    <m/>
  </r>
  <r>
    <n v="2113"/>
    <x v="526"/>
    <n v="597"/>
    <s v=""/>
    <s v=""/>
    <s v=""/>
    <m/>
    <m/>
    <m/>
    <m/>
    <s v="NOT-IM49"/>
    <s v="NOTEBOOK B1012 (A5）"/>
    <m/>
    <m/>
    <s v="ADA"/>
    <n v="12"/>
    <s v="PCS"/>
    <n v="96"/>
    <s v="PCS"/>
    <n v="25"/>
    <n v="25000"/>
    <m/>
    <m/>
    <s v=""/>
    <m/>
    <m/>
    <s v=""/>
    <n v="12"/>
    <s v="PCS"/>
    <n v="25000"/>
    <n v="300000"/>
    <d v="2024-08-29T00:00:00"/>
    <m/>
    <d v="2024-08-31T00:00:00"/>
    <s v="G"/>
    <s v=""/>
    <s v="G"/>
    <s v="SINAR BHAKTI"/>
    <s v="YOGYA"/>
    <s v="SINAR BHAKTI-YOGYA"/>
    <m/>
    <s v=""/>
    <m/>
  </r>
  <r>
    <n v="1670"/>
    <x v="527"/>
    <n v="597"/>
    <s v=""/>
    <s v=""/>
    <s v=""/>
    <m/>
    <m/>
    <m/>
    <m/>
    <s v="MAG-IM5"/>
    <s v="MAGNET 8016"/>
    <m/>
    <m/>
    <s v="ADA"/>
    <n v="1"/>
    <s v="LSN"/>
    <n v="20"/>
    <s v="LSN"/>
    <n v="325"/>
    <n v="325000"/>
    <m/>
    <m/>
    <s v=""/>
    <m/>
    <m/>
    <s v=""/>
    <n v="1"/>
    <s v="LSN"/>
    <n v="325000"/>
    <n v="325000"/>
    <d v="2024-08-29T00:00:00"/>
    <m/>
    <d v="2024-08-31T00:00:00"/>
    <s v="G"/>
    <s v=""/>
    <s v="G"/>
    <s v="SINAR BHAKTI"/>
    <s v="YOGYA"/>
    <s v="SINAR BHAKTI-YOGYA"/>
    <m/>
    <s v=""/>
    <m/>
  </r>
  <r>
    <n v="2764"/>
    <x v="528"/>
    <n v="597"/>
    <s v=""/>
    <s v=""/>
    <s v=""/>
    <m/>
    <m/>
    <m/>
    <m/>
    <s v="STC-IM7"/>
    <s v="STICKER XTQ-F"/>
    <m/>
    <m/>
    <s v="ADA"/>
    <n v="2"/>
    <s v="PAK (24)"/>
    <n v="1152"/>
    <s v="PCS"/>
    <n v="120"/>
    <n v="120000"/>
    <m/>
    <m/>
    <s v=""/>
    <m/>
    <m/>
    <n v="24"/>
    <n v="48"/>
    <s v="PCS"/>
    <n v="5000"/>
    <n v="240000"/>
    <d v="2024-08-29T00:00:00"/>
    <m/>
    <d v="2024-08-31T00:00:00"/>
    <s v="G"/>
    <s v=""/>
    <s v="G"/>
    <s v="SINAR BHAKTI"/>
    <s v="YOGYA"/>
    <s v="SINAR BHAKTI-YOGYA"/>
    <m/>
    <s v=""/>
    <m/>
  </r>
  <r>
    <n v="1515"/>
    <x v="529"/>
    <n v="597"/>
    <s v=""/>
    <s v=""/>
    <s v=""/>
    <m/>
    <m/>
    <m/>
    <m/>
    <s v="KUA-IM51"/>
    <s v="KUAS 251-3 PAGODA"/>
    <m/>
    <m/>
    <s v="ADA"/>
    <n v="1"/>
    <s v="GRS"/>
    <n v="3600"/>
    <s v="PCS"/>
    <n v="180"/>
    <n v="180000"/>
    <m/>
    <m/>
    <s v=""/>
    <m/>
    <m/>
    <n v="144"/>
    <n v="144"/>
    <s v="PCS"/>
    <n v="1250"/>
    <n v="180000"/>
    <d v="2024-08-29T00:00:00"/>
    <m/>
    <d v="2024-08-31T00:00:00"/>
    <s v="G"/>
    <s v=""/>
    <s v="G"/>
    <s v="SINAR BHAKTI"/>
    <s v="YOGYA"/>
    <s v="SINAR BHAKTI-YOGYA"/>
    <m/>
    <s v=""/>
    <m/>
  </r>
  <r>
    <n v="80"/>
    <x v="530"/>
    <n v="597"/>
    <s v=""/>
    <s v=""/>
    <s v=""/>
    <m/>
    <m/>
    <m/>
    <m/>
    <s v="ASA-NB5"/>
    <s v="ASAHAN TOPLES 158 SANRIO (1 TOP=36 PCS)"/>
    <m/>
    <m/>
    <s v="ADA"/>
    <n v="3"/>
    <s v="BOX"/>
    <n v="60"/>
    <s v="TOP"/>
    <n v="75"/>
    <n v="75000"/>
    <m/>
    <m/>
    <s v=""/>
    <m/>
    <m/>
    <n v="1"/>
    <n v="3"/>
    <s v="TOP"/>
    <n v="75000"/>
    <n v="225000"/>
    <d v="2024-08-29T00:00:00"/>
    <m/>
    <d v="2024-08-31T00:00:00"/>
    <s v="G"/>
    <s v=""/>
    <s v="G"/>
    <s v="SINAR BHAKTI"/>
    <s v="YOGYA"/>
    <s v="SINAR BHAKTI-YOGYA"/>
    <m/>
    <s v=""/>
    <m/>
  </r>
  <r>
    <n v="62"/>
    <x v="531"/>
    <n v="597"/>
    <s v=""/>
    <s v=""/>
    <s v=""/>
    <m/>
    <m/>
    <m/>
    <m/>
    <s v="AGE-NB13"/>
    <s v="AGENDA PRO DELUXE PC-121 WK KECIL"/>
    <m/>
    <m/>
    <s v="ADA"/>
    <n v="12"/>
    <s v="PCS"/>
    <n v="120"/>
    <s v="PCS"/>
    <n v="13.5"/>
    <n v="13500"/>
    <m/>
    <m/>
    <s v=""/>
    <m/>
    <m/>
    <s v=""/>
    <n v="12"/>
    <s v="PCS"/>
    <n v="13500"/>
    <n v="162000"/>
    <d v="2024-08-29T00:00:00"/>
    <m/>
    <d v="2024-08-31T00:00:00"/>
    <s v="G"/>
    <s v=""/>
    <s v="G"/>
    <s v="SINAR BHAKTI"/>
    <s v="YOGYA"/>
    <s v="SINAR BHAKTI-YOGYA"/>
    <m/>
    <s v=""/>
    <m/>
  </r>
  <r>
    <n v="2769"/>
    <x v="532"/>
    <n v="597"/>
    <s v=""/>
    <s v=""/>
    <s v=""/>
    <m/>
    <m/>
    <m/>
    <m/>
    <s v="STC-IM13"/>
    <s v="STICKER JBE-30"/>
    <m/>
    <m/>
    <s v="ADA"/>
    <n v="2"/>
    <s v="PAK (24)"/>
    <n v="576"/>
    <s v="PCS"/>
    <n v="240"/>
    <n v="240000"/>
    <m/>
    <m/>
    <s v=""/>
    <m/>
    <m/>
    <n v="24"/>
    <n v="48"/>
    <s v="PCS"/>
    <n v="10000"/>
    <n v="480000"/>
    <d v="2024-08-29T00:00:00"/>
    <m/>
    <d v="2024-08-31T00:00:00"/>
    <s v="G"/>
    <s v=""/>
    <s v="G"/>
    <s v="SINAR BHAKTI"/>
    <s v="YOGYA"/>
    <s v="SINAR BHAKTI-YOGYA"/>
    <m/>
    <s v=""/>
    <m/>
  </r>
  <r>
    <n v="842"/>
    <x v="533"/>
    <n v="597"/>
    <s v=""/>
    <s v=""/>
    <s v=""/>
    <m/>
    <m/>
    <m/>
    <m/>
    <s v="CAT-VO11"/>
    <s v="CAT ACRYLIC COLOUR PAINT V-TRO"/>
    <m/>
    <m/>
    <s v="ADA"/>
    <n v="2"/>
    <s v="LSN"/>
    <n v="100"/>
    <s v="PCS"/>
    <n v="186"/>
    <n v="186000"/>
    <m/>
    <m/>
    <s v=""/>
    <m/>
    <m/>
    <n v="12"/>
    <n v="24"/>
    <s v="PCS"/>
    <n v="15500"/>
    <n v="372000"/>
    <d v="2024-08-29T00:00:00"/>
    <m/>
    <d v="2024-08-31T00:00:00"/>
    <s v="G"/>
    <s v=""/>
    <s v="G"/>
    <s v="SINAR BHAKTI"/>
    <s v="YOGYA"/>
    <s v="SINAR BHAKTI-YOGYA"/>
    <m/>
    <s v=""/>
    <m/>
  </r>
  <r>
    <n v="2767"/>
    <x v="534"/>
    <n v="597"/>
    <s v=""/>
    <s v=""/>
    <s v=""/>
    <m/>
    <m/>
    <m/>
    <m/>
    <s v="STC-IM11"/>
    <s v="STICKER XTQ-E"/>
    <m/>
    <m/>
    <s v="ADA"/>
    <n v="2"/>
    <s v="PAK (36)"/>
    <n v="1512"/>
    <s v="PCS"/>
    <n v="180"/>
    <n v="180000"/>
    <m/>
    <m/>
    <s v=""/>
    <m/>
    <m/>
    <n v="36"/>
    <n v="72"/>
    <s v="PCS"/>
    <n v="5000"/>
    <n v="360000"/>
    <d v="2024-08-29T00:00:00"/>
    <m/>
    <d v="2024-08-31T00:00:00"/>
    <s v="G"/>
    <s v=""/>
    <s v="G"/>
    <s v="SINAR BHAKTI"/>
    <s v="YOGYA"/>
    <s v="SINAR BHAKTI-YOGYA"/>
    <m/>
    <s v=""/>
    <m/>
  </r>
  <r>
    <n v="2771"/>
    <x v="535"/>
    <n v="597"/>
    <s v=""/>
    <s v=""/>
    <s v=""/>
    <m/>
    <m/>
    <m/>
    <m/>
    <s v="STC-IM15"/>
    <s v="STICKER JBE-24"/>
    <m/>
    <m/>
    <s v="ADA"/>
    <n v="2"/>
    <s v="PAK (12)"/>
    <n v="384"/>
    <s v="PCS"/>
    <n v="150"/>
    <n v="150000"/>
    <m/>
    <m/>
    <s v=""/>
    <m/>
    <m/>
    <n v="12"/>
    <n v="24"/>
    <s v="PCS"/>
    <n v="12500"/>
    <n v="300000"/>
    <d v="2024-08-29T00:00:00"/>
    <m/>
    <d v="2024-08-31T00:00:00"/>
    <s v="G"/>
    <s v=""/>
    <s v="G"/>
    <s v="SINAR BHAKTI"/>
    <s v="YOGYA"/>
    <s v="SINAR BHAKTI-YOGYA"/>
    <m/>
    <s v=""/>
    <m/>
  </r>
  <r>
    <n v="846"/>
    <x v="536"/>
    <n v="597"/>
    <s v=""/>
    <s v=""/>
    <s v=""/>
    <m/>
    <m/>
    <m/>
    <m/>
    <s v="CAT-VO26"/>
    <s v="WATER COLOUR V-TRO"/>
    <m/>
    <m/>
    <s v="ADA"/>
    <n v="36"/>
    <s v="PCS"/>
    <n v="100"/>
    <s v="PCS"/>
    <n v="14.5"/>
    <n v="14500"/>
    <m/>
    <m/>
    <s v=""/>
    <m/>
    <m/>
    <s v=""/>
    <n v="36"/>
    <s v="PCS"/>
    <n v="14500"/>
    <n v="522000"/>
    <d v="2024-08-29T00:00:00"/>
    <m/>
    <d v="2024-08-31T00:00:00"/>
    <s v="G"/>
    <s v=""/>
    <s v="G"/>
    <s v="SINAR BHAKTI"/>
    <s v="YOGYA"/>
    <s v="SINAR BHAKTI-YOGYA"/>
    <m/>
    <s v=""/>
    <m/>
  </r>
  <r>
    <n v="1514"/>
    <x v="537"/>
    <n v="597"/>
    <s v=""/>
    <s v=""/>
    <s v=""/>
    <m/>
    <m/>
    <m/>
    <m/>
    <s v="KUA-IM50"/>
    <s v="KUAS 251-2 PAGODA"/>
    <m/>
    <m/>
    <s v="ADA"/>
    <n v="1"/>
    <s v="GRS"/>
    <n v="3600"/>
    <s v="PCS"/>
    <n v="155"/>
    <n v="155000"/>
    <m/>
    <m/>
    <s v=""/>
    <m/>
    <m/>
    <n v="144"/>
    <n v="144"/>
    <s v="PCS"/>
    <n v="1076.3888888888889"/>
    <n v="155000"/>
    <d v="2024-08-29T00:00:00"/>
    <m/>
    <d v="2024-08-31T00:00:00"/>
    <s v="G"/>
    <s v=""/>
    <s v="G"/>
    <s v="SINAR BHAKTI"/>
    <s v="YOGYA"/>
    <s v="SINAR BHAKTI-YOGYA"/>
    <m/>
    <s v=""/>
    <m/>
  </r>
  <r>
    <n v="2782"/>
    <x v="538"/>
    <n v="597"/>
    <s v=""/>
    <s v=""/>
    <s v=""/>
    <m/>
    <m/>
    <m/>
    <m/>
    <s v="STC-IM9"/>
    <s v="STICKER JBE-35"/>
    <m/>
    <m/>
    <s v="ADA"/>
    <n v="2"/>
    <s v="PAK (48)"/>
    <n v="1920"/>
    <s v="PCS"/>
    <n v="192"/>
    <n v="192000"/>
    <m/>
    <m/>
    <s v=""/>
    <m/>
    <m/>
    <n v="48"/>
    <n v="96"/>
    <s v="PCS"/>
    <n v="4000"/>
    <n v="384000"/>
    <d v="2024-08-29T00:00:00"/>
    <m/>
    <d v="2024-08-31T00:00:00"/>
    <s v="G"/>
    <s v=""/>
    <s v="G"/>
    <s v="SINAR BHAKTI"/>
    <s v="YOGYA"/>
    <s v="SINAR BHAKTI-YOGYA"/>
    <m/>
    <s v=""/>
    <m/>
  </r>
  <r>
    <n v="1671"/>
    <x v="539"/>
    <n v="597"/>
    <s v=""/>
    <s v=""/>
    <s v=""/>
    <m/>
    <m/>
    <m/>
    <m/>
    <s v="MAG-IM7"/>
    <s v="MAGNET 007 BENTUK 4 SAMA KOTAK"/>
    <m/>
    <m/>
    <s v="ADA"/>
    <n v="1"/>
    <s v="LSN"/>
    <n v="240"/>
    <s v="PCS"/>
    <n v="225"/>
    <n v="225000"/>
    <m/>
    <m/>
    <n v="4986000"/>
    <m/>
    <m/>
    <n v="12"/>
    <n v="12"/>
    <s v="PCS"/>
    <n v="18750"/>
    <n v="225000"/>
    <d v="2024-08-29T00:00:00"/>
    <m/>
    <d v="2024-08-31T00:00:00"/>
    <s v="G"/>
    <s v=""/>
    <s v="G"/>
    <s v="SINAR BHAKTI"/>
    <s v="YOGYA"/>
    <s v="SINAR BHAKTI-YOGYA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9T00:00:00"/>
    <m/>
    <d v="2024-08-31T00:00:00"/>
    <s v="G"/>
    <s v=""/>
    <s v="G"/>
    <s v="SINAR BHAKTI"/>
    <s v="YOGYA"/>
    <s v="SINAR BHAKTI-YOGYA"/>
    <m/>
    <s v=""/>
    <m/>
  </r>
  <r>
    <n v="2115"/>
    <x v="540"/>
    <n v="614"/>
    <s v=""/>
    <s v="SINAR BHAKTI-YOGYA"/>
    <n v="614"/>
    <m/>
    <m/>
    <n v="3574"/>
    <m/>
    <s v="NOT-IM51"/>
    <s v="NOTEBOOK TALI 707-19"/>
    <m/>
    <m/>
    <s v="ADA"/>
    <n v="12"/>
    <s v="PCS"/>
    <n v="10"/>
    <s v="LSN"/>
    <n v="17"/>
    <n v="17000"/>
    <m/>
    <m/>
    <n v="204000"/>
    <m/>
    <m/>
    <n v="8.3333333333333329E-2"/>
    <n v="1"/>
    <s v="LSN"/>
    <n v="204000"/>
    <n v="204000"/>
    <d v="2024-08-29T00:00:00"/>
    <m/>
    <d v="2024-08-31T00:00:00"/>
    <s v="G"/>
    <s v=""/>
    <s v="G"/>
    <s v="SINAR BHAKTI"/>
    <s v="YOGYA"/>
    <s v="SINAR BHAKTI-YOGYA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9T00:00:00"/>
    <m/>
    <d v="2024-08-31T00:00:00"/>
    <s v="G"/>
    <s v=""/>
    <s v="G"/>
    <s v="SINAR BHAKTI"/>
    <s v="YOGYA"/>
    <s v="SINAR BHAKTI-YOGYA"/>
    <m/>
    <s v=""/>
    <m/>
  </r>
  <r>
    <n v="1971"/>
    <x v="541"/>
    <n v="616"/>
    <n v="296"/>
    <s v="WIJAYA SIDOMUKTI-SUKOHARJO"/>
    <n v="616"/>
    <m/>
    <m/>
    <n v="3575"/>
    <s v="WIJAYASIDOMUKTISUKOHARJOG"/>
    <s v="MAP-IM248"/>
    <s v="EXPANDING FILE 8LFQB - 55333 + GANTUNGAN"/>
    <m/>
    <m/>
    <s v="ADA"/>
    <n v="1"/>
    <s v="LSN"/>
    <n v="96"/>
    <s v="PCS"/>
    <n v="350"/>
    <n v="350000"/>
    <m/>
    <m/>
    <s v=""/>
    <m/>
    <m/>
    <n v="12"/>
    <n v="12"/>
    <s v="PCS"/>
    <n v="29166.666666666668"/>
    <n v="350000"/>
    <d v="2024-08-29T00:00:00"/>
    <m/>
    <d v="2024-08-31T00:00:00"/>
    <s v="G"/>
    <s v=""/>
    <s v="G"/>
    <s v="WIJAYA SIDOMUKTI"/>
    <s v="SUKOHARJO"/>
    <s v="WIJAYA SIDOMUKTI-SUKOHARJO"/>
    <m/>
    <s v=""/>
    <m/>
  </r>
  <r>
    <n v="3183"/>
    <x v="542"/>
    <n v="616"/>
    <s v=""/>
    <s v=""/>
    <s v=""/>
    <m/>
    <m/>
    <m/>
    <m/>
    <s v="TAS-IM412"/>
    <s v="TAS TALI GG-M TANGGUNG 2915 TIMBUL GILAP"/>
    <m/>
    <m/>
    <s v="ADA"/>
    <n v="1"/>
    <s v="LSN"/>
    <n v="40"/>
    <s v="LSN"/>
    <n v="110"/>
    <n v="110000"/>
    <m/>
    <m/>
    <s v=""/>
    <m/>
    <m/>
    <s v=""/>
    <n v="1"/>
    <s v="LSN"/>
    <n v="110000"/>
    <n v="110000"/>
    <d v="2024-08-29T00:00:00"/>
    <m/>
    <d v="2024-08-31T00:00:00"/>
    <s v="G"/>
    <s v=""/>
    <s v="G"/>
    <s v="WIJAYA SIDOMUKTI"/>
    <s v="SUKOHARJO"/>
    <s v="WIJAYA SIDOMUKTI-SUKOHARJO"/>
    <m/>
    <s v=""/>
    <m/>
  </r>
  <r>
    <n v="3192"/>
    <x v="543"/>
    <n v="616"/>
    <s v=""/>
    <s v=""/>
    <s v=""/>
    <m/>
    <m/>
    <m/>
    <m/>
    <s v="TAS-IM421"/>
    <s v="TAS TALI GG-M TANGGUNG 2983 TIMBUL GILAP"/>
    <m/>
    <m/>
    <s v="ADA"/>
    <n v="1"/>
    <s v="LSN"/>
    <n v="40"/>
    <s v="LSN"/>
    <n v="110"/>
    <n v="110000"/>
    <m/>
    <m/>
    <s v=""/>
    <m/>
    <m/>
    <s v=""/>
    <n v="1"/>
    <s v="LSN"/>
    <n v="110000"/>
    <n v="110000"/>
    <d v="2024-08-29T00:00:00"/>
    <m/>
    <d v="2024-08-31T00:00:00"/>
    <s v="G"/>
    <s v=""/>
    <s v="G"/>
    <s v="WIJAYA SIDOMUKTI"/>
    <s v="SUKOHARJO"/>
    <s v="WIJAYA SIDOMUKTI-SUKOHARJO"/>
    <m/>
    <s v=""/>
    <m/>
  </r>
  <r>
    <n v="3183"/>
    <x v="544"/>
    <n v="616"/>
    <s v=""/>
    <s v=""/>
    <s v=""/>
    <m/>
    <m/>
    <m/>
    <m/>
    <s v="TAS-IM412"/>
    <s v="TAS TALI GG-M TANGGUNG 2915 TIMBUL GILAP"/>
    <m/>
    <m/>
    <s v="ADA"/>
    <n v="1"/>
    <s v="LSN"/>
    <n v="40"/>
    <s v="LSN"/>
    <n v="110"/>
    <n v="110000"/>
    <m/>
    <m/>
    <s v=""/>
    <m/>
    <m/>
    <s v=""/>
    <n v="1"/>
    <s v="LSN"/>
    <n v="110000"/>
    <n v="110000"/>
    <d v="2024-08-29T00:00:00"/>
    <m/>
    <d v="2024-08-31T00:00:00"/>
    <s v="G"/>
    <s v=""/>
    <s v="G"/>
    <s v="WIJAYA SIDOMUKTI"/>
    <s v="SUKOHARJO"/>
    <s v="WIJAYA SIDOMUKTI-SUKOHARJO"/>
    <m/>
    <s v=""/>
    <m/>
  </r>
  <r>
    <n v="2669"/>
    <x v="545"/>
    <n v="616"/>
    <s v=""/>
    <s v=""/>
    <s v=""/>
    <m/>
    <m/>
    <m/>
    <m/>
    <s v="PWA-TF6"/>
    <s v="PW PASTEL TF 195 12W"/>
    <m/>
    <m/>
    <s v="ADA"/>
    <n v="2"/>
    <s v="LSN"/>
    <n v="20"/>
    <s v="LSN"/>
    <n v="138"/>
    <n v="138000"/>
    <m/>
    <m/>
    <s v=""/>
    <m/>
    <m/>
    <s v=""/>
    <n v="2"/>
    <s v="LSN"/>
    <n v="138000"/>
    <n v="276000"/>
    <d v="2024-08-29T00:00:00"/>
    <m/>
    <d v="2024-08-31T00:00:00"/>
    <s v="G"/>
    <s v=""/>
    <s v="G"/>
    <s v="WIJAYA SIDOMUKTI"/>
    <s v="SUKOHARJO"/>
    <s v="WIJAYA SIDOMUKTI-SUKOHARJO"/>
    <m/>
    <s v=""/>
    <m/>
  </r>
  <r>
    <n v="1458"/>
    <x v="546"/>
    <n v="616"/>
    <s v=""/>
    <s v=""/>
    <s v=""/>
    <m/>
    <m/>
    <m/>
    <m/>
    <s v="KEY-IM2"/>
    <s v="KEY RING K-30 (1 BOX=31 PCS)"/>
    <m/>
    <m/>
    <s v="ADA"/>
    <n v="3"/>
    <s v="BOX"/>
    <n v="96"/>
    <s v="BOX"/>
    <n v="24"/>
    <n v="24000"/>
    <m/>
    <m/>
    <s v=""/>
    <m/>
    <m/>
    <s v=""/>
    <n v="3"/>
    <s v="BOX"/>
    <n v="24000"/>
    <n v="72000"/>
    <d v="2024-08-29T00:00:00"/>
    <m/>
    <d v="2024-08-31T00:00:00"/>
    <s v="G"/>
    <s v=""/>
    <s v="G"/>
    <s v="WIJAYA SIDOMUKTI"/>
    <s v="SUKOHARJO"/>
    <s v="WIJAYA SIDOMUKTI-SUKOHARJO"/>
    <m/>
    <s v=""/>
    <m/>
  </r>
  <r>
    <n v="2661"/>
    <x v="547"/>
    <n v="616"/>
    <s v=""/>
    <s v=""/>
    <s v=""/>
    <m/>
    <m/>
    <m/>
    <m/>
    <s v="PWA-IM26"/>
    <s v="PW 8880-12"/>
    <m/>
    <m/>
    <s v="ADA"/>
    <n v="1"/>
    <s v="LSN"/>
    <n v="24"/>
    <s v="LSN"/>
    <n v="175"/>
    <n v="175000"/>
    <m/>
    <m/>
    <s v=""/>
    <m/>
    <m/>
    <s v=""/>
    <n v="1"/>
    <s v="LSN"/>
    <n v="175000"/>
    <n v="175000"/>
    <d v="2024-08-29T00:00:00"/>
    <m/>
    <d v="2024-08-31T00:00:00"/>
    <s v="G"/>
    <s v=""/>
    <s v="G"/>
    <s v="WIJAYA SIDOMUKTI"/>
    <s v="SUKOHARJO"/>
    <s v="WIJAYA SIDOMUKTI-SUKOHARJO"/>
    <m/>
    <s v=""/>
    <m/>
  </r>
  <r>
    <n v="2539"/>
    <x v="548"/>
    <n v="616"/>
    <s v=""/>
    <s v=""/>
    <s v=""/>
    <m/>
    <m/>
    <m/>
    <m/>
    <s v="PEN-IM37"/>
    <s v="PENSIL 8891-12"/>
    <m/>
    <m/>
    <s v="ADA"/>
    <n v="1"/>
    <s v="LSN"/>
    <n v="288"/>
    <s v="PCS"/>
    <n v="140"/>
    <n v="140000"/>
    <m/>
    <m/>
    <s v=""/>
    <m/>
    <m/>
    <n v="12"/>
    <n v="12"/>
    <s v="PCS"/>
    <n v="11666.666666666666"/>
    <n v="140000"/>
    <d v="2024-08-29T00:00:00"/>
    <m/>
    <d v="2024-08-31T00:00:00"/>
    <s v="G"/>
    <s v=""/>
    <s v="G"/>
    <s v="WIJAYA SIDOMUKTI"/>
    <s v="SUKOHARJO"/>
    <s v="WIJAYA SIDOMUKTI-SUKOHARJO"/>
    <m/>
    <s v=""/>
    <m/>
  </r>
  <r>
    <n v="94"/>
    <x v="549"/>
    <n v="616"/>
    <s v=""/>
    <s v=""/>
    <s v=""/>
    <m/>
    <m/>
    <m/>
    <m/>
    <s v="ASA-EL22"/>
    <s v="ASAHAN TOPLES 231 ESELON EX-09 (1 TOP=24 PCS)"/>
    <m/>
    <m/>
    <s v="ADA"/>
    <n v="6"/>
    <s v="TOP"/>
    <n v="120"/>
    <s v="TOP"/>
    <n v="12.5"/>
    <n v="12500"/>
    <m/>
    <m/>
    <s v=""/>
    <m/>
    <m/>
    <s v=""/>
    <n v="6"/>
    <s v="TOP"/>
    <n v="12500"/>
    <n v="75000"/>
    <d v="2024-08-29T00:00:00"/>
    <m/>
    <d v="2024-08-31T00:00:00"/>
    <s v="G"/>
    <s v=""/>
    <s v="G"/>
    <s v="WIJAYA SIDOMUKTI"/>
    <s v="SUKOHARJO"/>
    <s v="WIJAYA SIDOMUKTI-SUKOHARJO"/>
    <m/>
    <s v=""/>
    <m/>
  </r>
  <r>
    <n v="2288"/>
    <x v="550"/>
    <n v="616"/>
    <s v=""/>
    <s v=""/>
    <s v=""/>
    <m/>
    <m/>
    <m/>
    <m/>
    <s v="PCA-IM47"/>
    <s v="PENSIL CASE 6A-26"/>
    <m/>
    <m/>
    <s v="ADA"/>
    <n v="1"/>
    <s v="LSN"/>
    <n v="144"/>
    <s v="PCS"/>
    <n v="225"/>
    <n v="225000"/>
    <m/>
    <m/>
    <s v=""/>
    <m/>
    <m/>
    <n v="12"/>
    <n v="12"/>
    <s v="PCS"/>
    <n v="18750"/>
    <n v="225000"/>
    <d v="2024-08-29T00:00:00"/>
    <m/>
    <d v="2024-08-31T00:00:00"/>
    <s v="G"/>
    <s v=""/>
    <s v="G"/>
    <s v="WIJAYA SIDOMUKTI"/>
    <s v="SUKOHARJO"/>
    <s v="WIJAYA SIDOMUKTI-SUKOHARJO"/>
    <m/>
    <s v=""/>
    <m/>
  </r>
  <r>
    <n v="2287"/>
    <x v="551"/>
    <n v="616"/>
    <s v=""/>
    <s v=""/>
    <s v=""/>
    <m/>
    <m/>
    <m/>
    <m/>
    <s v="PCA-IM46"/>
    <s v="PENSIL CASE 6A-25"/>
    <m/>
    <m/>
    <s v="ADA"/>
    <n v="1"/>
    <s v="LSN"/>
    <n v="144"/>
    <s v="PCS"/>
    <n v="225"/>
    <n v="225000"/>
    <m/>
    <m/>
    <s v=""/>
    <m/>
    <m/>
    <n v="12"/>
    <n v="12"/>
    <s v="PCS"/>
    <n v="18750"/>
    <n v="225000"/>
    <d v="2024-08-29T00:00:00"/>
    <m/>
    <d v="2024-08-31T00:00:00"/>
    <s v="G"/>
    <s v=""/>
    <s v="G"/>
    <s v="WIJAYA SIDOMUKTI"/>
    <s v="SUKOHARJO"/>
    <s v="WIJAYA SIDOMUKTI-SUKOHARJO"/>
    <m/>
    <s v=""/>
    <m/>
  </r>
  <r>
    <n v="2864"/>
    <x v="552"/>
    <n v="616"/>
    <s v=""/>
    <s v=""/>
    <s v=""/>
    <m/>
    <m/>
    <m/>
    <m/>
    <s v="TAS-IM36"/>
    <s v="TAS GB-M WARNA-WARNI"/>
    <m/>
    <m/>
    <s v="ADA"/>
    <n v="1"/>
    <s v="LSN"/>
    <n v="40"/>
    <s v="LSN"/>
    <n v="100"/>
    <n v="100000"/>
    <m/>
    <m/>
    <n v="1968000"/>
    <m/>
    <m/>
    <s v=""/>
    <n v="1"/>
    <s v="LSN"/>
    <n v="100000"/>
    <n v="100000"/>
    <d v="2024-08-29T00:00:00"/>
    <m/>
    <d v="2024-08-31T00:00:00"/>
    <s v="G"/>
    <s v=""/>
    <s v="G"/>
    <s v="WIJAYA SIDOMUKTI"/>
    <s v="SUKOHARJO"/>
    <s v="WIJAYA SIDOMUKTI-SUKOHARJO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9T00:00:00"/>
    <m/>
    <d v="2024-08-31T00:00:00"/>
    <s v="G"/>
    <s v=""/>
    <s v="G"/>
    <s v="WIJAYA SIDOMUKTI"/>
    <s v="SUKOHARJO"/>
    <s v="WIJAYA SIDOMUKTI-SUKOHARJO"/>
    <m/>
    <s v=""/>
    <m/>
  </r>
  <r>
    <n v="2864"/>
    <x v="553"/>
    <n v="629"/>
    <s v=""/>
    <s v="WIJAYA SIDOMUKTI-SUKOHARJO"/>
    <n v="629"/>
    <m/>
    <m/>
    <n v="3576"/>
    <m/>
    <s v="TAS-IM36"/>
    <s v="TAS GB-M WARNA-WARNI"/>
    <m/>
    <m/>
    <s v="ADA"/>
    <n v="1"/>
    <s v="LSN"/>
    <n v="40"/>
    <s v="LSN"/>
    <n v="100"/>
    <n v="100000"/>
    <m/>
    <m/>
    <s v=""/>
    <m/>
    <m/>
    <s v=""/>
    <n v="1"/>
    <s v="LSN"/>
    <n v="100000"/>
    <n v="100000"/>
    <d v="2024-08-29T00:00:00"/>
    <m/>
    <d v="2024-08-31T00:00:00"/>
    <s v="G"/>
    <s v=""/>
    <s v="G"/>
    <s v="WIJAYA SIDOMUKTI"/>
    <s v="SUKOHARJO"/>
    <s v="WIJAYA SIDOMUKTI-SUKOHARJO"/>
    <m/>
    <s v=""/>
    <m/>
  </r>
  <r>
    <n v="2864"/>
    <x v="554"/>
    <n v="629"/>
    <s v=""/>
    <s v=""/>
    <s v=""/>
    <m/>
    <m/>
    <m/>
    <m/>
    <s v="TAS-IM36"/>
    <s v="TAS GB-M WARNA-WARNI"/>
    <m/>
    <m/>
    <s v="ADA"/>
    <n v="1"/>
    <s v="LSN"/>
    <n v="40"/>
    <s v="LSN"/>
    <n v="100"/>
    <n v="100000"/>
    <m/>
    <m/>
    <s v=""/>
    <m/>
    <m/>
    <s v=""/>
    <n v="1"/>
    <s v="LSN"/>
    <n v="100000"/>
    <n v="100000"/>
    <d v="2024-08-29T00:00:00"/>
    <m/>
    <d v="2024-08-31T00:00:00"/>
    <s v="G"/>
    <s v=""/>
    <s v="G"/>
    <s v="WIJAYA SIDOMUKTI"/>
    <s v="SUKOHARJO"/>
    <s v="WIJAYA SIDOMUKTI-SUKOHARJO"/>
    <m/>
    <s v=""/>
    <m/>
  </r>
  <r>
    <n v="2864"/>
    <x v="555"/>
    <n v="629"/>
    <s v=""/>
    <s v=""/>
    <s v=""/>
    <m/>
    <m/>
    <m/>
    <m/>
    <s v="TAS-IM36"/>
    <s v="TAS GB-M WARNA-WARNI"/>
    <m/>
    <m/>
    <s v="ADA"/>
    <n v="1"/>
    <s v="LSN"/>
    <n v="40"/>
    <s v="LSN"/>
    <n v="100"/>
    <n v="100000"/>
    <m/>
    <m/>
    <s v=""/>
    <m/>
    <m/>
    <s v=""/>
    <n v="1"/>
    <s v="LSN"/>
    <n v="100000"/>
    <n v="100000"/>
    <d v="2024-08-29T00:00:00"/>
    <m/>
    <d v="2024-08-31T00:00:00"/>
    <s v="G"/>
    <s v=""/>
    <s v="G"/>
    <s v="WIJAYA SIDOMUKTI"/>
    <s v="SUKOHARJO"/>
    <s v="WIJAYA SIDOMUKTI-SUKOHARJO"/>
    <m/>
    <s v=""/>
    <m/>
  </r>
  <r>
    <n v="2864"/>
    <x v="556"/>
    <n v="629"/>
    <s v=""/>
    <s v=""/>
    <s v=""/>
    <m/>
    <m/>
    <m/>
    <m/>
    <s v="TAS-IM36"/>
    <s v="TAS GB-M WARNA-WARNI"/>
    <m/>
    <m/>
    <s v="ADA"/>
    <n v="1"/>
    <s v="LSN"/>
    <n v="40"/>
    <s v="LSN"/>
    <n v="100"/>
    <n v="100000"/>
    <m/>
    <m/>
    <s v=""/>
    <m/>
    <m/>
    <s v=""/>
    <n v="1"/>
    <s v="LSN"/>
    <n v="100000"/>
    <n v="100000"/>
    <d v="2024-08-29T00:00:00"/>
    <m/>
    <d v="2024-08-31T00:00:00"/>
    <s v="G"/>
    <s v=""/>
    <s v="G"/>
    <s v="WIJAYA SIDOMUKTI"/>
    <s v="SUKOHARJO"/>
    <s v="WIJAYA SIDOMUKTI-SUKOHARJO"/>
    <m/>
    <s v=""/>
    <m/>
  </r>
  <r>
    <n v="2864"/>
    <x v="557"/>
    <n v="629"/>
    <s v=""/>
    <s v=""/>
    <s v=""/>
    <m/>
    <m/>
    <m/>
    <m/>
    <s v="TAS-IM36"/>
    <s v="TAS GB-M WARNA-WARNI"/>
    <m/>
    <m/>
    <s v="ADA"/>
    <n v="1"/>
    <s v="LSN"/>
    <n v="40"/>
    <s v="LSN"/>
    <n v="100"/>
    <n v="100000"/>
    <m/>
    <m/>
    <s v=""/>
    <m/>
    <m/>
    <s v=""/>
    <n v="1"/>
    <s v="LSN"/>
    <n v="100000"/>
    <n v="100000"/>
    <d v="2024-08-29T00:00:00"/>
    <m/>
    <d v="2024-08-31T00:00:00"/>
    <s v="G"/>
    <s v=""/>
    <s v="G"/>
    <s v="WIJAYA SIDOMUKTI"/>
    <s v="SUKOHARJO"/>
    <s v="WIJAYA SIDOMUKTI-SUKOHARJO"/>
    <m/>
    <s v=""/>
    <m/>
  </r>
  <r>
    <n v="2864"/>
    <x v="558"/>
    <n v="629"/>
    <s v=""/>
    <s v=""/>
    <s v=""/>
    <m/>
    <m/>
    <m/>
    <m/>
    <s v="TAS-IM36"/>
    <s v="TAS GB-M WARNA-WARNI"/>
    <m/>
    <m/>
    <s v="ADA"/>
    <n v="1"/>
    <s v="LSN"/>
    <n v="40"/>
    <s v="LSN"/>
    <n v="100"/>
    <n v="100000"/>
    <m/>
    <m/>
    <s v=""/>
    <m/>
    <m/>
    <s v=""/>
    <n v="1"/>
    <s v="LSN"/>
    <n v="100000"/>
    <n v="100000"/>
    <d v="2024-08-29T00:00:00"/>
    <m/>
    <d v="2024-08-31T00:00:00"/>
    <s v="G"/>
    <s v=""/>
    <s v="G"/>
    <s v="WIJAYA SIDOMUKTI"/>
    <s v="SUKOHARJO"/>
    <s v="WIJAYA SIDOMUKTI-SUKOHARJO"/>
    <m/>
    <s v=""/>
    <m/>
  </r>
  <r>
    <n v="2864"/>
    <x v="559"/>
    <n v="629"/>
    <s v=""/>
    <s v=""/>
    <s v=""/>
    <m/>
    <m/>
    <m/>
    <m/>
    <s v="TAS-IM36"/>
    <s v="TAS GB-M WARNA-WARNI"/>
    <m/>
    <m/>
    <s v="ADA"/>
    <n v="1"/>
    <s v="LSN"/>
    <n v="40"/>
    <s v="LSN"/>
    <n v="100"/>
    <n v="100000"/>
    <m/>
    <m/>
    <s v=""/>
    <m/>
    <m/>
    <s v=""/>
    <n v="1"/>
    <s v="LSN"/>
    <n v="100000"/>
    <n v="100000"/>
    <d v="2024-08-29T00:00:00"/>
    <m/>
    <d v="2024-08-31T00:00:00"/>
    <s v="G"/>
    <s v=""/>
    <s v="G"/>
    <s v="WIJAYA SIDOMUKTI"/>
    <s v="SUKOHARJO"/>
    <s v="WIJAYA SIDOMUKTI-SUKOHARJO"/>
    <m/>
    <s v=""/>
    <m/>
  </r>
  <r>
    <n v="2864"/>
    <x v="560"/>
    <n v="629"/>
    <s v=""/>
    <s v=""/>
    <s v=""/>
    <m/>
    <m/>
    <m/>
    <m/>
    <s v="TAS-IM36"/>
    <s v="TAS GB-M WARNA-WARNI"/>
    <m/>
    <m/>
    <s v="ADA"/>
    <n v="1"/>
    <s v="LSN"/>
    <n v="40"/>
    <s v="LSN"/>
    <n v="100"/>
    <n v="100000"/>
    <m/>
    <m/>
    <s v=""/>
    <m/>
    <m/>
    <s v=""/>
    <n v="1"/>
    <s v="LSN"/>
    <n v="100000"/>
    <n v="100000"/>
    <d v="2024-08-29T00:00:00"/>
    <m/>
    <d v="2024-08-31T00:00:00"/>
    <s v="G"/>
    <s v=""/>
    <s v="G"/>
    <s v="WIJAYA SIDOMUKTI"/>
    <s v="SUKOHARJO"/>
    <s v="WIJAYA SIDOMUKTI-SUKOHARJO"/>
    <m/>
    <s v=""/>
    <m/>
  </r>
  <r>
    <n v="2864"/>
    <x v="561"/>
    <n v="629"/>
    <s v=""/>
    <s v=""/>
    <s v=""/>
    <m/>
    <m/>
    <m/>
    <m/>
    <s v="TAS-IM36"/>
    <s v="TAS GB-M WARNA-WARNI"/>
    <m/>
    <m/>
    <s v="ADA"/>
    <n v="1"/>
    <s v="LSN"/>
    <n v="40"/>
    <s v="LSN"/>
    <n v="100"/>
    <n v="100000"/>
    <m/>
    <m/>
    <s v=""/>
    <m/>
    <m/>
    <s v=""/>
    <n v="1"/>
    <s v="LSN"/>
    <n v="100000"/>
    <n v="100000"/>
    <d v="2024-08-29T00:00:00"/>
    <m/>
    <d v="2024-08-31T00:00:00"/>
    <s v="G"/>
    <s v=""/>
    <s v="G"/>
    <s v="WIJAYA SIDOMUKTI"/>
    <s v="SUKOHARJO"/>
    <s v="WIJAYA SIDOMUKTI-SUKOHARJO"/>
    <m/>
    <s v=""/>
    <m/>
  </r>
  <r>
    <n v="2864"/>
    <x v="562"/>
    <n v="629"/>
    <s v=""/>
    <s v=""/>
    <s v=""/>
    <m/>
    <m/>
    <m/>
    <m/>
    <s v="TAS-IM36"/>
    <s v="TAS GB-M WARNA-WARNI"/>
    <m/>
    <m/>
    <s v="ADA"/>
    <n v="1"/>
    <s v="LSN"/>
    <n v="40"/>
    <s v="LSN"/>
    <n v="100"/>
    <n v="100000"/>
    <m/>
    <m/>
    <s v=""/>
    <m/>
    <m/>
    <s v=""/>
    <n v="1"/>
    <s v="LSN"/>
    <n v="100000"/>
    <n v="100000"/>
    <d v="2024-08-29T00:00:00"/>
    <m/>
    <d v="2024-08-31T00:00:00"/>
    <s v="G"/>
    <s v=""/>
    <s v="G"/>
    <s v="WIJAYA SIDOMUKTI"/>
    <s v="SUKOHARJO"/>
    <s v="WIJAYA SIDOMUKTI-SUKOHARJO"/>
    <m/>
    <s v=""/>
    <m/>
  </r>
  <r>
    <n v="2862"/>
    <x v="563"/>
    <n v="629"/>
    <s v=""/>
    <s v=""/>
    <s v=""/>
    <m/>
    <m/>
    <m/>
    <m/>
    <s v="TAS-IM39"/>
    <s v="TAS GB-S WARNA-WARNI"/>
    <m/>
    <m/>
    <s v="ADA"/>
    <n v="1"/>
    <s v="LSN"/>
    <n v="60"/>
    <s v="LSN"/>
    <n v="60"/>
    <n v="60000"/>
    <m/>
    <m/>
    <s v=""/>
    <m/>
    <m/>
    <s v=""/>
    <n v="1"/>
    <s v="LSN"/>
    <n v="60000"/>
    <n v="60000"/>
    <d v="2024-08-29T00:00:00"/>
    <m/>
    <d v="2024-08-31T00:00:00"/>
    <s v="G"/>
    <s v=""/>
    <s v="G"/>
    <s v="WIJAYA SIDOMUKTI"/>
    <s v="SUKOHARJO"/>
    <s v="WIJAYA SIDOMUKTI-SUKOHARJO"/>
    <m/>
    <s v=""/>
    <m/>
  </r>
  <r>
    <n v="2862"/>
    <x v="564"/>
    <n v="629"/>
    <s v=""/>
    <s v=""/>
    <s v=""/>
    <m/>
    <m/>
    <m/>
    <m/>
    <s v="TAS-IM39"/>
    <s v="TAS GB-S WARNA-WARNI"/>
    <m/>
    <m/>
    <s v="ADA"/>
    <n v="1"/>
    <s v="LSN"/>
    <n v="60"/>
    <s v="LSN"/>
    <n v="60"/>
    <n v="60000"/>
    <m/>
    <m/>
    <s v=""/>
    <m/>
    <m/>
    <s v=""/>
    <n v="1"/>
    <s v="LSN"/>
    <n v="60000"/>
    <n v="60000"/>
    <d v="2024-08-29T00:00:00"/>
    <m/>
    <d v="2024-08-31T00:00:00"/>
    <s v="G"/>
    <s v=""/>
    <s v="G"/>
    <s v="WIJAYA SIDOMUKTI"/>
    <s v="SUKOHARJO"/>
    <s v="WIJAYA SIDOMUKTI-SUKOHARJO"/>
    <m/>
    <s v=""/>
    <m/>
  </r>
  <r>
    <n v="2862"/>
    <x v="565"/>
    <n v="629"/>
    <s v=""/>
    <s v=""/>
    <s v=""/>
    <m/>
    <m/>
    <m/>
    <m/>
    <s v="TAS-IM39"/>
    <s v="TAS GB-S WARNA-WARNI"/>
    <m/>
    <m/>
    <s v="ADA"/>
    <n v="1"/>
    <s v="LSN"/>
    <n v="60"/>
    <s v="LSN"/>
    <n v="60"/>
    <n v="60000"/>
    <m/>
    <m/>
    <s v=""/>
    <m/>
    <m/>
    <s v=""/>
    <n v="1"/>
    <s v="LSN"/>
    <n v="60000"/>
    <n v="60000"/>
    <d v="2024-08-29T00:00:00"/>
    <m/>
    <d v="2024-08-31T00:00:00"/>
    <s v="G"/>
    <s v=""/>
    <s v="G"/>
    <s v="WIJAYA SIDOMUKTI"/>
    <s v="SUKOHARJO"/>
    <s v="WIJAYA SIDOMUKTI-SUKOHARJO"/>
    <m/>
    <s v=""/>
    <m/>
  </r>
  <r>
    <n v="2862"/>
    <x v="566"/>
    <n v="629"/>
    <s v=""/>
    <s v=""/>
    <s v=""/>
    <m/>
    <m/>
    <m/>
    <m/>
    <s v="TAS-IM39"/>
    <s v="TAS GB-S WARNA-WARNI"/>
    <m/>
    <m/>
    <s v="ADA"/>
    <n v="1"/>
    <s v="LSN"/>
    <n v="60"/>
    <s v="LSN"/>
    <n v="60"/>
    <n v="60000"/>
    <m/>
    <m/>
    <s v=""/>
    <m/>
    <m/>
    <s v=""/>
    <n v="1"/>
    <s v="LSN"/>
    <n v="60000"/>
    <n v="60000"/>
    <d v="2024-08-29T00:00:00"/>
    <m/>
    <d v="2024-08-31T00:00:00"/>
    <s v="G"/>
    <s v=""/>
    <s v="G"/>
    <s v="WIJAYA SIDOMUKTI"/>
    <s v="SUKOHARJO"/>
    <s v="WIJAYA SIDOMUKTI-SUKOHARJO"/>
    <m/>
    <s v=""/>
    <m/>
  </r>
  <r>
    <n v="2862"/>
    <x v="567"/>
    <n v="629"/>
    <s v=""/>
    <s v=""/>
    <s v=""/>
    <m/>
    <m/>
    <m/>
    <m/>
    <s v="TAS-IM39"/>
    <s v="TAS GB-S WARNA-WARNI"/>
    <m/>
    <m/>
    <s v="ADA"/>
    <n v="1"/>
    <s v="LSN"/>
    <n v="60"/>
    <s v="LSN"/>
    <n v="60"/>
    <n v="60000"/>
    <m/>
    <m/>
    <s v=""/>
    <m/>
    <m/>
    <s v=""/>
    <n v="1"/>
    <s v="LSN"/>
    <n v="60000"/>
    <n v="60000"/>
    <d v="2024-08-29T00:00:00"/>
    <m/>
    <d v="2024-08-31T00:00:00"/>
    <s v="G"/>
    <s v=""/>
    <s v="G"/>
    <s v="WIJAYA SIDOMUKTI"/>
    <s v="SUKOHARJO"/>
    <s v="WIJAYA SIDOMUKTI-SUKOHARJO"/>
    <m/>
    <s v=""/>
    <m/>
  </r>
  <r>
    <n v="2862"/>
    <x v="568"/>
    <n v="629"/>
    <s v=""/>
    <s v=""/>
    <s v=""/>
    <m/>
    <m/>
    <m/>
    <m/>
    <s v="TAS-IM39"/>
    <s v="TAS GB-S WARNA-WARNI"/>
    <m/>
    <m/>
    <s v="ADA"/>
    <n v="1"/>
    <s v="LSN"/>
    <n v="60"/>
    <s v="LSN"/>
    <n v="60"/>
    <n v="60000"/>
    <m/>
    <m/>
    <n v="1360000"/>
    <m/>
    <m/>
    <s v=""/>
    <n v="1"/>
    <s v="LSN"/>
    <n v="60000"/>
    <n v="60000"/>
    <d v="2024-08-29T00:00:00"/>
    <m/>
    <d v="2024-08-31T00:00:00"/>
    <s v="G"/>
    <s v=""/>
    <s v="G"/>
    <s v="WIJAYA SIDOMUKTI"/>
    <s v="SUKOHARJO"/>
    <s v="WIJAYA SIDOMUKTI-SUKOHARJO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9T00:00:00"/>
    <m/>
    <d v="2024-08-31T00:00:00"/>
    <s v="G"/>
    <s v=""/>
    <s v="G"/>
    <s v="WIJAYA SIDOMUKTI"/>
    <s v="SUKOHARJO"/>
    <s v="WIJAYA SIDOMUKTI-SUKOHARJO"/>
    <m/>
    <s v=""/>
    <m/>
  </r>
  <r>
    <n v="2862"/>
    <x v="569"/>
    <n v="646"/>
    <s v=""/>
    <s v="WIJAYA SIDOMUKTI-SUKOHARJO"/>
    <n v="646"/>
    <m/>
    <m/>
    <n v="3577"/>
    <m/>
    <s v="TAS-IM39"/>
    <s v="TAS GB-S WARNA-WARNI"/>
    <m/>
    <m/>
    <s v="ADA"/>
    <n v="1"/>
    <s v="LSN"/>
    <n v="60"/>
    <s v="LSN"/>
    <n v="60"/>
    <n v="60000"/>
    <m/>
    <m/>
    <s v=""/>
    <m/>
    <m/>
    <s v=""/>
    <n v="1"/>
    <s v="LSN"/>
    <n v="60000"/>
    <n v="60000"/>
    <d v="2024-08-29T00:00:00"/>
    <m/>
    <d v="2024-08-31T00:00:00"/>
    <s v="G"/>
    <s v=""/>
    <s v="G"/>
    <s v="WIJAYA SIDOMUKTI"/>
    <s v="SUKOHARJO"/>
    <s v="WIJAYA SIDOMUKTI-SUKOHARJO"/>
    <m/>
    <s v=""/>
    <m/>
  </r>
  <r>
    <n v="2862"/>
    <x v="570"/>
    <n v="646"/>
    <s v=""/>
    <s v=""/>
    <s v=""/>
    <m/>
    <m/>
    <m/>
    <m/>
    <s v="TAS-IM39"/>
    <s v="TAS GB-S WARNA-WARNI"/>
    <m/>
    <m/>
    <s v="ADA"/>
    <n v="1"/>
    <s v="LSN"/>
    <n v="60"/>
    <s v="LSN"/>
    <n v="60"/>
    <n v="60000"/>
    <m/>
    <m/>
    <s v=""/>
    <m/>
    <m/>
    <s v=""/>
    <n v="1"/>
    <s v="LSN"/>
    <n v="60000"/>
    <n v="60000"/>
    <d v="2024-08-29T00:00:00"/>
    <m/>
    <d v="2024-08-31T00:00:00"/>
    <s v="G"/>
    <s v=""/>
    <s v="G"/>
    <s v="WIJAYA SIDOMUKTI"/>
    <s v="SUKOHARJO"/>
    <s v="WIJAYA SIDOMUKTI-SUKOHARJO"/>
    <m/>
    <s v=""/>
    <m/>
  </r>
  <r>
    <n v="2862"/>
    <x v="571"/>
    <n v="646"/>
    <s v=""/>
    <s v=""/>
    <s v=""/>
    <m/>
    <m/>
    <m/>
    <m/>
    <s v="TAS-IM39"/>
    <s v="TAS GB-S WARNA-WARNI"/>
    <m/>
    <m/>
    <s v="ADA"/>
    <n v="1"/>
    <s v="LSN"/>
    <n v="60"/>
    <s v="LSN"/>
    <n v="60"/>
    <n v="60000"/>
    <m/>
    <m/>
    <s v=""/>
    <m/>
    <m/>
    <s v=""/>
    <n v="1"/>
    <s v="LSN"/>
    <n v="60000"/>
    <n v="60000"/>
    <d v="2024-08-29T00:00:00"/>
    <m/>
    <d v="2024-08-31T00:00:00"/>
    <s v="G"/>
    <s v=""/>
    <s v="G"/>
    <s v="WIJAYA SIDOMUKTI"/>
    <s v="SUKOHARJO"/>
    <s v="WIJAYA SIDOMUKTI-SUKOHARJO"/>
    <m/>
    <s v=""/>
    <m/>
  </r>
  <r>
    <n v="2862"/>
    <x v="572"/>
    <n v="646"/>
    <s v=""/>
    <s v=""/>
    <s v=""/>
    <m/>
    <m/>
    <m/>
    <m/>
    <s v="TAS-IM39"/>
    <s v="TAS GB-S WARNA-WARNI"/>
    <m/>
    <m/>
    <s v="ADA"/>
    <n v="1"/>
    <s v="LSN"/>
    <n v="60"/>
    <s v="LSN"/>
    <n v="60"/>
    <n v="60000"/>
    <m/>
    <m/>
    <s v=""/>
    <m/>
    <m/>
    <s v=""/>
    <n v="1"/>
    <s v="LSN"/>
    <n v="60000"/>
    <n v="60000"/>
    <d v="2024-08-29T00:00:00"/>
    <m/>
    <d v="2024-08-31T00:00:00"/>
    <s v="G"/>
    <s v=""/>
    <s v="G"/>
    <s v="WIJAYA SIDOMUKTI"/>
    <s v="SUKOHARJO"/>
    <s v="WIJAYA SIDOMUKTI-SUKOHARJO"/>
    <m/>
    <s v=""/>
    <m/>
  </r>
  <r>
    <n v="2862"/>
    <x v="573"/>
    <n v="646"/>
    <s v=""/>
    <s v=""/>
    <s v=""/>
    <m/>
    <m/>
    <m/>
    <m/>
    <s v="TAS-IM39"/>
    <s v="TAS GB-S WARNA-WARNI"/>
    <m/>
    <m/>
    <s v="ADA"/>
    <n v="1"/>
    <s v="LSN"/>
    <n v="60"/>
    <s v="LSN"/>
    <n v="60"/>
    <n v="60000"/>
    <m/>
    <m/>
    <s v=""/>
    <m/>
    <m/>
    <s v=""/>
    <n v="1"/>
    <s v="LSN"/>
    <n v="60000"/>
    <n v="60000"/>
    <d v="2024-08-29T00:00:00"/>
    <m/>
    <d v="2024-08-31T00:00:00"/>
    <s v="G"/>
    <s v=""/>
    <s v="G"/>
    <s v="WIJAYA SIDOMUKTI"/>
    <s v="SUKOHARJO"/>
    <s v="WIJAYA SIDOMUKTI-SUKOHARJO"/>
    <m/>
    <s v=""/>
    <m/>
  </r>
  <r>
    <n v="2862"/>
    <x v="574"/>
    <n v="646"/>
    <s v=""/>
    <s v=""/>
    <s v=""/>
    <m/>
    <m/>
    <m/>
    <m/>
    <s v="TAS-IM39"/>
    <s v="TAS GB-S WARNA-WARNI"/>
    <m/>
    <m/>
    <s v="ADA"/>
    <n v="1"/>
    <s v="LSN"/>
    <n v="60"/>
    <s v="LSN"/>
    <n v="60"/>
    <n v="60000"/>
    <m/>
    <m/>
    <s v=""/>
    <m/>
    <m/>
    <s v=""/>
    <n v="1"/>
    <s v="LSN"/>
    <n v="60000"/>
    <n v="60000"/>
    <d v="2024-08-29T00:00:00"/>
    <m/>
    <d v="2024-08-31T00:00:00"/>
    <s v="G"/>
    <s v=""/>
    <s v="G"/>
    <s v="WIJAYA SIDOMUKTI"/>
    <s v="SUKOHARJO"/>
    <s v="WIJAYA SIDOMUKTI-SUKOHARJO"/>
    <m/>
    <s v=""/>
    <m/>
  </r>
  <r>
    <n v="2862"/>
    <x v="575"/>
    <n v="646"/>
    <s v=""/>
    <s v=""/>
    <s v=""/>
    <m/>
    <m/>
    <m/>
    <m/>
    <s v="TAS-IM39"/>
    <s v="TAS GB-S WARNA-WARNI"/>
    <m/>
    <m/>
    <s v="ADA"/>
    <n v="1"/>
    <s v="LSN"/>
    <n v="60"/>
    <s v="LSN"/>
    <n v="60"/>
    <n v="60000"/>
    <m/>
    <m/>
    <n v="420000"/>
    <m/>
    <m/>
    <s v=""/>
    <n v="1"/>
    <s v="LSN"/>
    <n v="60000"/>
    <n v="60000"/>
    <d v="2024-08-29T00:00:00"/>
    <m/>
    <d v="2024-08-31T00:00:00"/>
    <s v="G"/>
    <s v=""/>
    <s v="G"/>
    <s v="WIJAYA SIDOMUKTI"/>
    <s v="SUKOHARJO"/>
    <s v="WIJAYA SIDOMUKTI-SUKOHARJO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29T00:00:00"/>
    <m/>
    <d v="2024-08-31T00:00:00"/>
    <s v="G"/>
    <s v=""/>
    <s v="G"/>
    <s v="WIJAYA SIDOMUKTI"/>
    <s v="SUKOHARJO"/>
    <s v="WIJAYA SIDOMUKTI-SUKOHARJO"/>
    <m/>
    <s v=""/>
    <m/>
  </r>
  <r>
    <n v="2742"/>
    <x v="576"/>
    <n v="654"/>
    <n v="221"/>
    <s v="SISWA CEMERLANG-KLATEN"/>
    <n v="654"/>
    <d v="2024-08-30T00:00:00"/>
    <m/>
    <n v="3530"/>
    <s v="SISKLAG"/>
    <s v="STB-VO4"/>
    <s v="STABILLO VTRO HL-1204 NEON"/>
    <m/>
    <m/>
    <s v="ADA"/>
    <n v="3"/>
    <s v="LSN"/>
    <n v="100"/>
    <s v="LSN"/>
    <n v="22.5"/>
    <n v="22500"/>
    <m/>
    <m/>
    <s v=""/>
    <m/>
    <m/>
    <s v=""/>
    <n v="3"/>
    <s v="LSN"/>
    <n v="22500"/>
    <n v="675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2640"/>
    <x v="577"/>
    <n v="654"/>
    <s v=""/>
    <s v=""/>
    <s v=""/>
    <m/>
    <m/>
    <m/>
    <m/>
    <s v="PUN-IM2"/>
    <s v="PUNCH 3011"/>
    <m/>
    <m/>
    <s v="ADA"/>
    <n v="1"/>
    <s v="LSN"/>
    <n v="240"/>
    <s v="PCS"/>
    <n v="125"/>
    <n v="125000"/>
    <m/>
    <m/>
    <s v=""/>
    <m/>
    <m/>
    <n v="12"/>
    <n v="12"/>
    <s v="PCS"/>
    <n v="10416.666666666666"/>
    <n v="125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569"/>
    <x v="578"/>
    <n v="654"/>
    <s v=""/>
    <s v=""/>
    <s v=""/>
    <m/>
    <m/>
    <m/>
    <m/>
    <s v="BOL-IM216"/>
    <s v="BP GEL MD-257 GURITA (36)"/>
    <m/>
    <m/>
    <s v="ADA"/>
    <n v="1"/>
    <s v="BOX (36)"/>
    <n v="108"/>
    <s v="LSN"/>
    <n v="270"/>
    <n v="270000"/>
    <m/>
    <m/>
    <s v=""/>
    <m/>
    <m/>
    <n v="3"/>
    <n v="3"/>
    <s v="LSN"/>
    <n v="90000"/>
    <n v="27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2539"/>
    <x v="579"/>
    <n v="654"/>
    <s v=""/>
    <s v=""/>
    <s v=""/>
    <m/>
    <m/>
    <m/>
    <m/>
    <s v="PEN-IM37"/>
    <s v="PENSIL 8891-12"/>
    <m/>
    <m/>
    <s v="ADA"/>
    <n v="3"/>
    <s v="LSN"/>
    <n v="288"/>
    <s v="PCS"/>
    <n v="140"/>
    <n v="140000"/>
    <m/>
    <m/>
    <s v=""/>
    <m/>
    <m/>
    <n v="12"/>
    <n v="36"/>
    <s v="PCS"/>
    <n v="11666.666666666666"/>
    <n v="42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2633"/>
    <x v="580"/>
    <n v="654"/>
    <s v=""/>
    <s v=""/>
    <s v=""/>
    <m/>
    <m/>
    <m/>
    <m/>
    <s v="POS-IM18"/>
    <s v="POST IT WALITO WLT-8890A"/>
    <m/>
    <m/>
    <s v="ADA"/>
    <n v="3"/>
    <s v="LSN"/>
    <n v="1200"/>
    <s v="PCS"/>
    <n v="175"/>
    <n v="175000"/>
    <m/>
    <m/>
    <s v=""/>
    <m/>
    <m/>
    <n v="12"/>
    <n v="36"/>
    <s v="PCS"/>
    <n v="14583.333333333334"/>
    <n v="525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2564"/>
    <x v="581"/>
    <n v="654"/>
    <s v=""/>
    <s v=""/>
    <s v=""/>
    <m/>
    <m/>
    <m/>
    <m/>
    <s v="PEN-KY62"/>
    <s v="PENSIL 2B KAYAGI KY-PF 3058"/>
    <m/>
    <m/>
    <s v="ADA"/>
    <n v="1"/>
    <s v="GRS"/>
    <n v="30"/>
    <s v="GRS"/>
    <n v="106"/>
    <n v="106000"/>
    <m/>
    <m/>
    <s v=""/>
    <m/>
    <m/>
    <s v=""/>
    <n v="1"/>
    <s v="GRS"/>
    <n v="106000"/>
    <n v="106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846"/>
    <x v="582"/>
    <n v="654"/>
    <s v=""/>
    <s v=""/>
    <s v=""/>
    <m/>
    <m/>
    <m/>
    <m/>
    <s v="CAT-VO26"/>
    <s v="WATER COLOUR V-TRO"/>
    <m/>
    <m/>
    <s v="ADA"/>
    <n v="24"/>
    <s v="PCS"/>
    <n v="100"/>
    <s v="PCS"/>
    <n v="14.5"/>
    <n v="14500"/>
    <m/>
    <m/>
    <s v=""/>
    <m/>
    <m/>
    <s v=""/>
    <n v="24"/>
    <s v="PCS"/>
    <n v="14500"/>
    <n v="348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3277"/>
    <x v="583"/>
    <n v="654"/>
    <s v=""/>
    <s v=""/>
    <s v=""/>
    <m/>
    <m/>
    <m/>
    <m/>
    <s v="TIP-IM60"/>
    <s v="TIPEX KERTAS NO. 8587"/>
    <m/>
    <m/>
    <s v="ADA"/>
    <n v="2"/>
    <s v="LSN"/>
    <n v="48"/>
    <s v="LSN"/>
    <n v="110"/>
    <n v="110000"/>
    <m/>
    <m/>
    <s v=""/>
    <m/>
    <m/>
    <s v=""/>
    <n v="2"/>
    <s v="LSN"/>
    <n v="110000"/>
    <n v="22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3276"/>
    <x v="584"/>
    <n v="654"/>
    <s v=""/>
    <s v=""/>
    <s v=""/>
    <m/>
    <m/>
    <m/>
    <m/>
    <s v="TIP-IM59"/>
    <s v="TIPEX KERTAS NO. 8575"/>
    <m/>
    <m/>
    <s v="ADA"/>
    <n v="2"/>
    <s v="LSN"/>
    <n v="48"/>
    <s v="LSN"/>
    <n v="110"/>
    <n v="110000"/>
    <m/>
    <m/>
    <s v=""/>
    <m/>
    <m/>
    <s v=""/>
    <n v="2"/>
    <s v="LSN"/>
    <n v="110000"/>
    <n v="22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3278"/>
    <x v="585"/>
    <n v="654"/>
    <s v=""/>
    <s v=""/>
    <s v=""/>
    <m/>
    <m/>
    <m/>
    <m/>
    <s v="TIP-IM61"/>
    <s v="TIPEX KERTAS NO. 8588"/>
    <m/>
    <m/>
    <s v="ADA"/>
    <n v="2"/>
    <s v="LSN"/>
    <n v="48"/>
    <s v="LSN"/>
    <n v="110"/>
    <n v="110000"/>
    <m/>
    <m/>
    <s v=""/>
    <m/>
    <m/>
    <s v=""/>
    <n v="2"/>
    <s v="LSN"/>
    <n v="110000"/>
    <n v="22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3274"/>
    <x v="586"/>
    <n v="654"/>
    <s v=""/>
    <s v=""/>
    <s v=""/>
    <m/>
    <m/>
    <m/>
    <m/>
    <s v="TIP-IM57"/>
    <s v="TIPEX KERTAS NO. 8545"/>
    <m/>
    <m/>
    <s v="ADA"/>
    <n v="2"/>
    <s v="LSN"/>
    <n v="48"/>
    <s v="LSN"/>
    <n v="110"/>
    <n v="110000"/>
    <m/>
    <m/>
    <s v=""/>
    <m/>
    <m/>
    <s v=""/>
    <n v="2"/>
    <s v="LSN"/>
    <n v="110000"/>
    <n v="22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3273"/>
    <x v="587"/>
    <n v="654"/>
    <s v=""/>
    <s v=""/>
    <s v=""/>
    <m/>
    <m/>
    <m/>
    <m/>
    <s v="TIP-IM56"/>
    <s v="TIPEX KERTAS NO. 8542"/>
    <m/>
    <m/>
    <s v="ADA"/>
    <n v="2"/>
    <s v="LSN"/>
    <n v="48"/>
    <s v="LSN"/>
    <n v="110"/>
    <n v="110000"/>
    <m/>
    <m/>
    <s v=""/>
    <m/>
    <m/>
    <s v=""/>
    <n v="2"/>
    <s v="LSN"/>
    <n v="110000"/>
    <n v="22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3283"/>
    <x v="588"/>
    <n v="654"/>
    <s v=""/>
    <s v=""/>
    <s v=""/>
    <m/>
    <m/>
    <m/>
    <m/>
    <s v="TIP-IM66"/>
    <s v="TIPEX KERTAS NO. 9425"/>
    <m/>
    <m/>
    <s v="ADA"/>
    <n v="2"/>
    <s v="LSN"/>
    <n v="72"/>
    <s v="LSN"/>
    <n v="45"/>
    <n v="45000"/>
    <m/>
    <m/>
    <s v=""/>
    <m/>
    <m/>
    <s v=""/>
    <n v="2"/>
    <s v="LSN"/>
    <n v="45000"/>
    <n v="9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s v=""/>
    <x v="589"/>
    <n v="654"/>
    <s v=""/>
    <s v=""/>
    <s v=""/>
    <m/>
    <m/>
    <m/>
    <m/>
    <m/>
    <s v="TIPEX MINI 0888"/>
    <s v="TIPEX MINI 0888"/>
    <m/>
    <s v="TIDAK ADA"/>
    <n v="4"/>
    <s v="LSN"/>
    <s v=""/>
    <s v=""/>
    <n v="26.5"/>
    <n v="26500"/>
    <m/>
    <m/>
    <s v=""/>
    <m/>
    <m/>
    <s v=""/>
    <n v="4"/>
    <s v="LSN"/>
    <n v="26500"/>
    <n v="106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468"/>
    <x v="590"/>
    <n v="654"/>
    <s v=""/>
    <s v=""/>
    <s v=""/>
    <m/>
    <m/>
    <m/>
    <m/>
    <s v="BOL-NB111"/>
    <s v="BP 1006 10W KUROMI (36)"/>
    <m/>
    <m/>
    <s v="ADA"/>
    <n v="1"/>
    <s v="BOX"/>
    <n v="32"/>
    <s v="BOX"/>
    <n v="216"/>
    <n v="216000"/>
    <m/>
    <m/>
    <s v=""/>
    <m/>
    <m/>
    <s v=""/>
    <n v="1"/>
    <s v="BOX"/>
    <n v="216000"/>
    <n v="216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467"/>
    <x v="591"/>
    <n v="654"/>
    <s v=""/>
    <s v=""/>
    <s v=""/>
    <m/>
    <m/>
    <m/>
    <m/>
    <s v="BOL-NB110"/>
    <s v="BP 1001 10W TOPPER AVENGERS (36)"/>
    <m/>
    <m/>
    <s v="ADA"/>
    <n v="1"/>
    <s v="BOX"/>
    <n v="32"/>
    <s v="BOX"/>
    <n v="216"/>
    <n v="216000"/>
    <m/>
    <m/>
    <n v="3589500"/>
    <m/>
    <m/>
    <s v=""/>
    <n v="1"/>
    <s v="BOX"/>
    <n v="216000"/>
    <n v="216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3223"/>
    <x v="592"/>
    <n v="671"/>
    <s v=""/>
    <s v="SISWA CEMERLANG-KLATEN"/>
    <n v="671"/>
    <m/>
    <m/>
    <n v="3531"/>
    <m/>
    <s v="TIP-IM6"/>
    <s v="TIPEX KERTAS NO.5039"/>
    <m/>
    <m/>
    <s v="ADA"/>
    <n v="2"/>
    <s v="LSN"/>
    <n v="60"/>
    <s v="LSN"/>
    <n v="53"/>
    <n v="53000"/>
    <m/>
    <m/>
    <s v=""/>
    <m/>
    <m/>
    <s v=""/>
    <n v="2"/>
    <s v="LSN"/>
    <n v="53000"/>
    <n v="106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3285"/>
    <x v="593"/>
    <n v="671"/>
    <s v=""/>
    <s v=""/>
    <s v=""/>
    <m/>
    <m/>
    <m/>
    <m/>
    <s v="TIP-IM69"/>
    <s v="TIPEX KERTAS NO. 9543"/>
    <m/>
    <m/>
    <s v="ADA"/>
    <n v="2"/>
    <s v="LSN"/>
    <n v="72"/>
    <s v="LSN"/>
    <n v="45"/>
    <n v="45000"/>
    <m/>
    <m/>
    <s v=""/>
    <m/>
    <m/>
    <s v=""/>
    <n v="2"/>
    <s v="LSN"/>
    <n v="45000"/>
    <n v="9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3238"/>
    <x v="594"/>
    <n v="671"/>
    <s v=""/>
    <s v=""/>
    <s v=""/>
    <m/>
    <m/>
    <m/>
    <m/>
    <s v="TIP-IM21"/>
    <s v="TIPEX KERTAS DP-902"/>
    <m/>
    <m/>
    <s v="ADA"/>
    <n v="2"/>
    <s v="LSN"/>
    <n v="48"/>
    <s v="LSN"/>
    <n v="60"/>
    <n v="60000"/>
    <m/>
    <m/>
    <s v=""/>
    <m/>
    <m/>
    <s v=""/>
    <n v="2"/>
    <s v="LSN"/>
    <n v="60000"/>
    <n v="12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3239"/>
    <x v="595"/>
    <n v="671"/>
    <s v=""/>
    <s v=""/>
    <s v=""/>
    <m/>
    <m/>
    <m/>
    <m/>
    <s v="TIP-IM22"/>
    <s v="TIPEX KERTAS NO.5031"/>
    <m/>
    <m/>
    <s v="ADA"/>
    <n v="2"/>
    <s v="LSN"/>
    <n v="60"/>
    <s v="LSN"/>
    <n v="53"/>
    <n v="53000"/>
    <m/>
    <m/>
    <s v=""/>
    <m/>
    <m/>
    <s v=""/>
    <n v="2"/>
    <s v="LSN"/>
    <n v="53000"/>
    <n v="106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3221"/>
    <x v="596"/>
    <n v="671"/>
    <s v=""/>
    <s v=""/>
    <s v=""/>
    <m/>
    <m/>
    <m/>
    <m/>
    <s v="TIP-IM4"/>
    <s v="TIPEX KERTAS NO.6080"/>
    <m/>
    <m/>
    <s v="ADA"/>
    <n v="2"/>
    <s v="LSN"/>
    <n v="60"/>
    <s v="LSN"/>
    <n v="53"/>
    <n v="53000"/>
    <m/>
    <m/>
    <s v=""/>
    <m/>
    <m/>
    <s v=""/>
    <n v="2"/>
    <s v="LSN"/>
    <n v="53000"/>
    <n v="106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809"/>
    <x v="597"/>
    <n v="671"/>
    <s v=""/>
    <s v=""/>
    <s v=""/>
    <m/>
    <m/>
    <m/>
    <m/>
    <s v="BWA-IM18"/>
    <s v="BUKU MEWARNAI JQ-2251 (4 GAMBAR)"/>
    <m/>
    <m/>
    <s v="ADA"/>
    <n v="3"/>
    <s v="LSN"/>
    <n v="600"/>
    <s v="PCS"/>
    <n v="95"/>
    <n v="95000"/>
    <m/>
    <m/>
    <s v=""/>
    <m/>
    <m/>
    <n v="12"/>
    <n v="36"/>
    <s v="PCS"/>
    <n v="7916.666666666667"/>
    <n v="285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819"/>
    <x v="598"/>
    <n v="671"/>
    <s v=""/>
    <s v=""/>
    <s v=""/>
    <m/>
    <m/>
    <m/>
    <m/>
    <s v="BWA-IM28"/>
    <s v="BUKU MEWARNAI DKB-1702"/>
    <m/>
    <m/>
    <s v="ADA"/>
    <n v="3"/>
    <s v="LSN"/>
    <n v="624"/>
    <s v="PCS"/>
    <n v="100"/>
    <n v="100000"/>
    <m/>
    <m/>
    <s v=""/>
    <m/>
    <m/>
    <n v="12"/>
    <n v="36"/>
    <s v="PCS"/>
    <n v="8333.3333333333339"/>
    <n v="30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590"/>
    <x v="599"/>
    <n v="671"/>
    <s v=""/>
    <s v=""/>
    <s v=""/>
    <m/>
    <m/>
    <m/>
    <m/>
    <s v="BOL-IM237"/>
    <s v="BP GEL 8763"/>
    <m/>
    <m/>
    <s v="ADA"/>
    <n v="3"/>
    <s v="LSN"/>
    <n v="1728"/>
    <s v="PCS"/>
    <n v="90"/>
    <n v="90000"/>
    <m/>
    <m/>
    <s v=""/>
    <m/>
    <m/>
    <n v="12"/>
    <n v="36"/>
    <s v="PCS"/>
    <n v="7500"/>
    <n v="27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810"/>
    <x v="600"/>
    <n v="671"/>
    <s v=""/>
    <s v=""/>
    <s v=""/>
    <m/>
    <m/>
    <m/>
    <m/>
    <s v="BWA-IM19"/>
    <s v="BUKU MEWARNAI GIRL CRUSH 2235 +STIKER (4 GAMBAR)"/>
    <m/>
    <m/>
    <s v="ADA"/>
    <n v="3"/>
    <s v="LSN"/>
    <n v="384"/>
    <s v="PCS"/>
    <n v="125"/>
    <n v="125000"/>
    <m/>
    <m/>
    <s v=""/>
    <m/>
    <m/>
    <n v="12"/>
    <n v="36"/>
    <s v="PCS"/>
    <n v="10416.666666666666"/>
    <n v="375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252"/>
    <x v="601"/>
    <n v="671"/>
    <s v=""/>
    <s v=""/>
    <s v=""/>
    <m/>
    <m/>
    <m/>
    <m/>
    <s v="BAL-NCL40"/>
    <s v="BALON CACING 1022 + POMPA KECIL CPK 2225"/>
    <m/>
    <m/>
    <s v="ADA"/>
    <n v="12"/>
    <s v="DISP"/>
    <n v="280"/>
    <s v="DISP"/>
    <n v="8.5"/>
    <n v="8500"/>
    <m/>
    <m/>
    <s v=""/>
    <m/>
    <m/>
    <s v=""/>
    <n v="12"/>
    <s v="DISP"/>
    <n v="8500"/>
    <n v="102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2613"/>
    <x v="602"/>
    <n v="671"/>
    <s v=""/>
    <s v=""/>
    <s v=""/>
    <m/>
    <m/>
    <m/>
    <m/>
    <s v="POM-IM2"/>
    <s v="POMPA + BALON 2000 (10)"/>
    <m/>
    <m/>
    <s v="ADA"/>
    <n v="6"/>
    <s v="SET"/>
    <n v="240"/>
    <s v="PCS"/>
    <n v="25"/>
    <n v="25000"/>
    <m/>
    <m/>
    <s v=""/>
    <m/>
    <m/>
    <n v="1"/>
    <n v="6"/>
    <s v="PCS"/>
    <n v="25000"/>
    <n v="15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853"/>
    <x v="603"/>
    <n v="671"/>
    <s v=""/>
    <s v=""/>
    <s v=""/>
    <m/>
    <m/>
    <m/>
    <m/>
    <s v="CBO-EN9"/>
    <s v="CLIPBOARD ENTER ANTI PECAH (GAP 03)"/>
    <m/>
    <m/>
    <s v="ADA"/>
    <n v="2"/>
    <s v="LSN"/>
    <n v="8"/>
    <s v="LSN"/>
    <n v="138"/>
    <n v="138000"/>
    <m/>
    <m/>
    <s v=""/>
    <m/>
    <m/>
    <s v=""/>
    <n v="2"/>
    <s v="LSN"/>
    <n v="138000"/>
    <n v="276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915"/>
    <x v="604"/>
    <n v="671"/>
    <s v=""/>
    <s v=""/>
    <s v=""/>
    <m/>
    <m/>
    <m/>
    <m/>
    <s v="DIA-NB9"/>
    <s v="DIARY SYSTEM 1000 EL 3M 593 WITH LOCK"/>
    <m/>
    <m/>
    <s v="ADA"/>
    <n v="1"/>
    <s v="LSN"/>
    <n v="390"/>
    <s v="PCS"/>
    <n v="35"/>
    <n v="35000"/>
    <m/>
    <m/>
    <s v=""/>
    <m/>
    <m/>
    <n v="12"/>
    <n v="12"/>
    <s v="PCS"/>
    <n v="2916.6666666666665"/>
    <n v="35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343"/>
    <x v="605"/>
    <n v="671"/>
    <s v=""/>
    <s v=""/>
    <s v=""/>
    <m/>
    <m/>
    <m/>
    <m/>
    <s v="BIN-NB31"/>
    <s v="BINDER NOTE FANCY SLIP A5-SF 1926/ D"/>
    <m/>
    <m/>
    <s v="ADA"/>
    <n v="12"/>
    <s v="PCS"/>
    <n v="120"/>
    <s v="PCS"/>
    <n v="11"/>
    <n v="11000"/>
    <m/>
    <m/>
    <s v=""/>
    <m/>
    <m/>
    <s v=""/>
    <n v="12"/>
    <s v="PCS"/>
    <n v="11000"/>
    <n v="132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2160"/>
    <x v="606"/>
    <n v="671"/>
    <s v=""/>
    <s v=""/>
    <s v=""/>
    <m/>
    <m/>
    <m/>
    <m/>
    <s v="NOT-IM97"/>
    <s v="NOTEBOOK SPIRAL JF-39D 010-012"/>
    <m/>
    <m/>
    <s v="ADA"/>
    <n v="4"/>
    <s v="PCS"/>
    <n v="360"/>
    <s v="PCS"/>
    <n v="12.5"/>
    <n v="12500"/>
    <m/>
    <m/>
    <s v=""/>
    <m/>
    <m/>
    <s v=""/>
    <n v="4"/>
    <s v="PCS"/>
    <n v="12500"/>
    <n v="5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2158"/>
    <x v="607"/>
    <n v="671"/>
    <s v=""/>
    <s v=""/>
    <s v=""/>
    <m/>
    <m/>
    <m/>
    <m/>
    <s v="NOT-IM95"/>
    <s v="NOTEBOOK SPIRAL JF-39B 004-006"/>
    <m/>
    <m/>
    <s v="ADA"/>
    <n v="4"/>
    <s v="PCS"/>
    <n v="360"/>
    <s v="PCS"/>
    <n v="12.5"/>
    <n v="12500"/>
    <m/>
    <m/>
    <s v=""/>
    <m/>
    <m/>
    <s v=""/>
    <n v="4"/>
    <s v="PCS"/>
    <n v="12500"/>
    <n v="5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2157"/>
    <x v="608"/>
    <n v="671"/>
    <s v=""/>
    <s v=""/>
    <s v=""/>
    <m/>
    <m/>
    <m/>
    <m/>
    <s v="NOT-IM94"/>
    <s v="NOTEBOOK SPIRAL JF-39A 001-003"/>
    <m/>
    <m/>
    <s v="ADA"/>
    <n v="4"/>
    <s v="PCS"/>
    <n v="360"/>
    <s v="PCS"/>
    <n v="12.5"/>
    <n v="12500"/>
    <m/>
    <m/>
    <n v="2603000"/>
    <m/>
    <m/>
    <s v=""/>
    <n v="4"/>
    <s v="PCS"/>
    <n v="12500"/>
    <n v="5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2862"/>
    <x v="609"/>
    <n v="689"/>
    <s v=""/>
    <s v="SISWA CEMERLANG-KLATEN"/>
    <n v="689"/>
    <m/>
    <m/>
    <n v="3532"/>
    <m/>
    <s v="TAS-IM39"/>
    <s v="TAS GB-S WARNA-WARNI"/>
    <m/>
    <m/>
    <s v="ADA"/>
    <n v="2"/>
    <s v="LSN"/>
    <n v="60"/>
    <s v="LSN"/>
    <n v="60"/>
    <n v="60000"/>
    <m/>
    <m/>
    <s v=""/>
    <m/>
    <m/>
    <s v=""/>
    <n v="2"/>
    <s v="LSN"/>
    <n v="60000"/>
    <n v="12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2862"/>
    <x v="610"/>
    <n v="689"/>
    <s v=""/>
    <s v=""/>
    <s v=""/>
    <m/>
    <m/>
    <m/>
    <m/>
    <s v="TAS-IM39"/>
    <s v="TAS GB-S WARNA-WARNI"/>
    <m/>
    <m/>
    <s v="ADA"/>
    <n v="2"/>
    <s v="LSN"/>
    <n v="60"/>
    <s v="LSN"/>
    <n v="60"/>
    <n v="60000"/>
    <m/>
    <m/>
    <s v=""/>
    <m/>
    <m/>
    <s v=""/>
    <n v="2"/>
    <s v="LSN"/>
    <n v="60000"/>
    <n v="12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2862"/>
    <x v="611"/>
    <n v="689"/>
    <s v=""/>
    <s v=""/>
    <s v=""/>
    <m/>
    <m/>
    <m/>
    <m/>
    <s v="TAS-IM39"/>
    <s v="TAS GB-S WARNA-WARNI"/>
    <m/>
    <m/>
    <s v="ADA"/>
    <n v="2"/>
    <s v="LSN"/>
    <n v="60"/>
    <s v="LSN"/>
    <n v="60"/>
    <n v="60000"/>
    <m/>
    <m/>
    <s v=""/>
    <m/>
    <m/>
    <s v=""/>
    <n v="2"/>
    <s v="LSN"/>
    <n v="60000"/>
    <n v="12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2862"/>
    <x v="612"/>
    <n v="689"/>
    <s v=""/>
    <s v=""/>
    <s v=""/>
    <m/>
    <m/>
    <m/>
    <m/>
    <s v="TAS-IM39"/>
    <s v="TAS GB-S WARNA-WARNI"/>
    <m/>
    <m/>
    <s v="ADA"/>
    <n v="2"/>
    <s v="LSN"/>
    <n v="60"/>
    <s v="LSN"/>
    <n v="60"/>
    <n v="60000"/>
    <m/>
    <m/>
    <s v=""/>
    <m/>
    <m/>
    <s v=""/>
    <n v="2"/>
    <s v="LSN"/>
    <n v="60000"/>
    <n v="12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2862"/>
    <x v="613"/>
    <n v="689"/>
    <s v=""/>
    <s v=""/>
    <s v=""/>
    <m/>
    <m/>
    <m/>
    <m/>
    <s v="TAS-IM39"/>
    <s v="TAS GB-S WARNA-WARNI"/>
    <m/>
    <m/>
    <s v="ADA"/>
    <n v="2"/>
    <s v="LSN"/>
    <n v="60"/>
    <s v="LSN"/>
    <n v="60"/>
    <n v="60000"/>
    <m/>
    <m/>
    <s v=""/>
    <m/>
    <m/>
    <s v=""/>
    <n v="2"/>
    <s v="LSN"/>
    <n v="60000"/>
    <n v="12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2862"/>
    <x v="614"/>
    <n v="689"/>
    <s v=""/>
    <s v=""/>
    <s v=""/>
    <m/>
    <m/>
    <m/>
    <m/>
    <s v="TAS-IM39"/>
    <s v="TAS GB-S WARNA-WARNI"/>
    <m/>
    <m/>
    <s v="ADA"/>
    <n v="2"/>
    <s v="LSN"/>
    <n v="60"/>
    <s v="LSN"/>
    <n v="60"/>
    <n v="60000"/>
    <m/>
    <m/>
    <s v=""/>
    <m/>
    <m/>
    <s v=""/>
    <n v="2"/>
    <s v="LSN"/>
    <n v="60000"/>
    <n v="12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2862"/>
    <x v="615"/>
    <n v="689"/>
    <s v=""/>
    <s v=""/>
    <s v=""/>
    <m/>
    <m/>
    <m/>
    <m/>
    <s v="TAS-IM39"/>
    <s v="TAS GB-S WARNA-WARNI"/>
    <m/>
    <m/>
    <s v="ADA"/>
    <n v="2"/>
    <s v="LSN"/>
    <n v="60"/>
    <s v="LSN"/>
    <n v="60"/>
    <n v="60000"/>
    <m/>
    <m/>
    <s v=""/>
    <m/>
    <m/>
    <s v=""/>
    <n v="2"/>
    <s v="LSN"/>
    <n v="60000"/>
    <n v="12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2862"/>
    <x v="616"/>
    <n v="689"/>
    <s v=""/>
    <s v=""/>
    <s v=""/>
    <m/>
    <m/>
    <m/>
    <m/>
    <s v="TAS-IM39"/>
    <s v="TAS GB-S WARNA-WARNI"/>
    <m/>
    <m/>
    <s v="ADA"/>
    <n v="2"/>
    <s v="LSN"/>
    <n v="60"/>
    <s v="LSN"/>
    <n v="60"/>
    <n v="60000"/>
    <m/>
    <m/>
    <s v=""/>
    <m/>
    <m/>
    <s v=""/>
    <n v="2"/>
    <s v="LSN"/>
    <n v="60000"/>
    <n v="12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2862"/>
    <x v="617"/>
    <n v="689"/>
    <s v=""/>
    <s v=""/>
    <s v=""/>
    <m/>
    <m/>
    <m/>
    <m/>
    <s v="TAS-IM39"/>
    <s v="TAS GB-S WARNA-WARNI"/>
    <m/>
    <m/>
    <s v="ADA"/>
    <n v="2"/>
    <s v="LSN"/>
    <n v="60"/>
    <s v="LSN"/>
    <n v="60"/>
    <n v="60000"/>
    <m/>
    <m/>
    <s v=""/>
    <m/>
    <m/>
    <s v=""/>
    <n v="2"/>
    <s v="LSN"/>
    <n v="60000"/>
    <n v="12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2862"/>
    <x v="618"/>
    <n v="689"/>
    <s v=""/>
    <s v=""/>
    <s v=""/>
    <m/>
    <m/>
    <m/>
    <m/>
    <s v="TAS-IM39"/>
    <s v="TAS GB-S WARNA-WARNI"/>
    <m/>
    <m/>
    <s v="ADA"/>
    <n v="2"/>
    <s v="LSN"/>
    <n v="60"/>
    <s v="LSN"/>
    <n v="60"/>
    <n v="60000"/>
    <m/>
    <m/>
    <s v=""/>
    <m/>
    <m/>
    <s v=""/>
    <n v="2"/>
    <s v="LSN"/>
    <n v="60000"/>
    <n v="12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2862"/>
    <x v="619"/>
    <n v="689"/>
    <s v=""/>
    <s v=""/>
    <s v=""/>
    <m/>
    <m/>
    <m/>
    <m/>
    <s v="TAS-IM39"/>
    <s v="TAS GB-S WARNA-WARNI"/>
    <m/>
    <m/>
    <s v="ADA"/>
    <n v="2"/>
    <s v="LSN"/>
    <n v="60"/>
    <s v="LSN"/>
    <n v="60"/>
    <n v="60000"/>
    <m/>
    <m/>
    <s v=""/>
    <m/>
    <m/>
    <s v=""/>
    <n v="2"/>
    <s v="LSN"/>
    <n v="60000"/>
    <n v="12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2862"/>
    <x v="620"/>
    <n v="689"/>
    <s v=""/>
    <s v=""/>
    <s v=""/>
    <m/>
    <m/>
    <m/>
    <m/>
    <s v="TAS-IM39"/>
    <s v="TAS GB-S WARNA-WARNI"/>
    <m/>
    <m/>
    <s v="ADA"/>
    <n v="2"/>
    <s v="LSN"/>
    <n v="60"/>
    <s v="LSN"/>
    <n v="60"/>
    <n v="60000"/>
    <m/>
    <m/>
    <s v=""/>
    <m/>
    <m/>
    <s v=""/>
    <n v="2"/>
    <s v="LSN"/>
    <n v="60000"/>
    <n v="12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2862"/>
    <x v="621"/>
    <n v="689"/>
    <s v=""/>
    <s v=""/>
    <s v=""/>
    <m/>
    <m/>
    <m/>
    <m/>
    <s v="TAS-IM39"/>
    <s v="TAS GB-S WARNA-WARNI"/>
    <m/>
    <m/>
    <s v="ADA"/>
    <n v="2"/>
    <s v="LSN"/>
    <n v="60"/>
    <s v="LSN"/>
    <n v="60"/>
    <n v="60000"/>
    <m/>
    <m/>
    <s v=""/>
    <m/>
    <m/>
    <s v=""/>
    <n v="2"/>
    <s v="LSN"/>
    <n v="60000"/>
    <n v="12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2864"/>
    <x v="622"/>
    <n v="689"/>
    <s v=""/>
    <s v=""/>
    <s v=""/>
    <m/>
    <m/>
    <m/>
    <m/>
    <s v="TAS-IM36"/>
    <s v="TAS GB-M WARNA-WARNI"/>
    <m/>
    <m/>
    <s v="ADA"/>
    <n v="2"/>
    <s v="LSN"/>
    <n v="40"/>
    <s v="LSN"/>
    <n v="100"/>
    <n v="100000"/>
    <m/>
    <m/>
    <s v=""/>
    <m/>
    <m/>
    <s v=""/>
    <n v="2"/>
    <s v="LSN"/>
    <n v="100000"/>
    <n v="20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2864"/>
    <x v="623"/>
    <n v="689"/>
    <s v=""/>
    <s v=""/>
    <s v=""/>
    <m/>
    <m/>
    <m/>
    <m/>
    <s v="TAS-IM36"/>
    <s v="TAS GB-M WARNA-WARNI"/>
    <m/>
    <m/>
    <s v="ADA"/>
    <n v="2"/>
    <s v="LSN"/>
    <n v="40"/>
    <s v="LSN"/>
    <n v="100"/>
    <n v="100000"/>
    <m/>
    <m/>
    <s v=""/>
    <m/>
    <m/>
    <s v=""/>
    <n v="2"/>
    <s v="LSN"/>
    <n v="100000"/>
    <n v="20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2864"/>
    <x v="624"/>
    <n v="689"/>
    <s v=""/>
    <s v=""/>
    <s v=""/>
    <m/>
    <m/>
    <m/>
    <m/>
    <s v="TAS-IM36"/>
    <s v="TAS GB-M WARNA-WARNI"/>
    <m/>
    <m/>
    <s v="ADA"/>
    <n v="2"/>
    <s v="LSN"/>
    <n v="40"/>
    <s v="LSN"/>
    <n v="100"/>
    <n v="100000"/>
    <m/>
    <m/>
    <n v="2160000"/>
    <m/>
    <m/>
    <s v=""/>
    <n v="2"/>
    <s v="LSN"/>
    <n v="100000"/>
    <n v="20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2864"/>
    <x v="625"/>
    <n v="706"/>
    <s v=""/>
    <s v="SISWA CEMERLANG-KLATEN"/>
    <n v="706"/>
    <m/>
    <m/>
    <n v="3533"/>
    <m/>
    <s v="TAS-IM36"/>
    <s v="TAS GB-M WARNA-WARNI"/>
    <m/>
    <m/>
    <s v="ADA"/>
    <n v="2"/>
    <s v="LSN"/>
    <n v="40"/>
    <s v="LSN"/>
    <n v="100"/>
    <n v="100000"/>
    <m/>
    <m/>
    <s v=""/>
    <m/>
    <m/>
    <s v=""/>
    <n v="2"/>
    <s v="LSN"/>
    <n v="100000"/>
    <n v="20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2864"/>
    <x v="626"/>
    <n v="706"/>
    <s v=""/>
    <s v=""/>
    <s v=""/>
    <m/>
    <m/>
    <m/>
    <m/>
    <s v="TAS-IM36"/>
    <s v="TAS GB-M WARNA-WARNI"/>
    <m/>
    <m/>
    <s v="ADA"/>
    <n v="2"/>
    <s v="LSN"/>
    <n v="40"/>
    <s v="LSN"/>
    <n v="100"/>
    <n v="100000"/>
    <m/>
    <m/>
    <s v=""/>
    <m/>
    <m/>
    <s v=""/>
    <n v="2"/>
    <s v="LSN"/>
    <n v="100000"/>
    <n v="20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2864"/>
    <x v="627"/>
    <n v="706"/>
    <s v=""/>
    <s v=""/>
    <s v=""/>
    <m/>
    <m/>
    <m/>
    <m/>
    <s v="TAS-IM36"/>
    <s v="TAS GB-M WARNA-WARNI"/>
    <m/>
    <m/>
    <s v="ADA"/>
    <n v="2"/>
    <s v="LSN"/>
    <n v="40"/>
    <s v="LSN"/>
    <n v="100"/>
    <n v="100000"/>
    <m/>
    <m/>
    <s v=""/>
    <m/>
    <m/>
    <s v=""/>
    <n v="2"/>
    <s v="LSN"/>
    <n v="100000"/>
    <n v="20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2864"/>
    <x v="628"/>
    <n v="706"/>
    <s v=""/>
    <s v=""/>
    <s v=""/>
    <m/>
    <m/>
    <m/>
    <m/>
    <s v="TAS-IM36"/>
    <s v="TAS GB-M WARNA-WARNI"/>
    <m/>
    <m/>
    <s v="ADA"/>
    <n v="2"/>
    <s v="LSN"/>
    <n v="40"/>
    <s v="LSN"/>
    <n v="100"/>
    <n v="100000"/>
    <m/>
    <m/>
    <s v=""/>
    <m/>
    <m/>
    <s v=""/>
    <n v="2"/>
    <s v="LSN"/>
    <n v="100000"/>
    <n v="20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2864"/>
    <x v="629"/>
    <n v="706"/>
    <s v=""/>
    <s v=""/>
    <s v=""/>
    <m/>
    <m/>
    <m/>
    <m/>
    <s v="TAS-IM36"/>
    <s v="TAS GB-M WARNA-WARNI"/>
    <m/>
    <m/>
    <s v="ADA"/>
    <n v="2"/>
    <s v="LSN"/>
    <n v="40"/>
    <s v="LSN"/>
    <n v="100"/>
    <n v="100000"/>
    <m/>
    <m/>
    <s v=""/>
    <m/>
    <m/>
    <s v=""/>
    <n v="2"/>
    <s v="LSN"/>
    <n v="100000"/>
    <n v="20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2864"/>
    <x v="630"/>
    <n v="706"/>
    <s v=""/>
    <s v=""/>
    <s v=""/>
    <m/>
    <m/>
    <m/>
    <m/>
    <s v="TAS-IM36"/>
    <s v="TAS GB-M WARNA-WARNI"/>
    <m/>
    <m/>
    <s v="ADA"/>
    <n v="2"/>
    <s v="LSN"/>
    <n v="40"/>
    <s v="LSN"/>
    <n v="100"/>
    <n v="100000"/>
    <m/>
    <m/>
    <s v=""/>
    <m/>
    <m/>
    <s v=""/>
    <n v="2"/>
    <s v="LSN"/>
    <n v="100000"/>
    <n v="20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2864"/>
    <x v="631"/>
    <n v="706"/>
    <s v=""/>
    <s v=""/>
    <s v=""/>
    <m/>
    <m/>
    <m/>
    <m/>
    <s v="TAS-IM36"/>
    <s v="TAS GB-M WARNA-WARNI"/>
    <m/>
    <m/>
    <s v="ADA"/>
    <n v="2"/>
    <s v="LSN"/>
    <n v="40"/>
    <s v="LSN"/>
    <n v="100"/>
    <n v="100000"/>
    <m/>
    <m/>
    <s v=""/>
    <m/>
    <m/>
    <s v=""/>
    <n v="2"/>
    <s v="LSN"/>
    <n v="100000"/>
    <n v="20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2865"/>
    <x v="632"/>
    <n v="706"/>
    <s v=""/>
    <s v=""/>
    <s v=""/>
    <m/>
    <m/>
    <m/>
    <m/>
    <s v="TAS-IM35"/>
    <s v="TAS GB-L WARNA-WARNI"/>
    <m/>
    <m/>
    <s v="ADA"/>
    <n v="2"/>
    <s v="LSN"/>
    <n v="30"/>
    <s v="LSN"/>
    <n v="120"/>
    <n v="120000"/>
    <m/>
    <m/>
    <s v=""/>
    <m/>
    <m/>
    <s v=""/>
    <n v="2"/>
    <s v="LSN"/>
    <n v="120000"/>
    <n v="24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2865"/>
    <x v="633"/>
    <n v="706"/>
    <s v=""/>
    <s v=""/>
    <s v=""/>
    <m/>
    <m/>
    <m/>
    <m/>
    <s v="TAS-IM35"/>
    <s v="TAS GB-L WARNA-WARNI"/>
    <m/>
    <m/>
    <s v="ADA"/>
    <n v="2"/>
    <s v="LSN"/>
    <n v="30"/>
    <s v="LSN"/>
    <n v="120"/>
    <n v="120000"/>
    <m/>
    <m/>
    <s v=""/>
    <m/>
    <m/>
    <s v=""/>
    <n v="2"/>
    <s v="LSN"/>
    <n v="120000"/>
    <n v="24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2865"/>
    <x v="634"/>
    <n v="706"/>
    <s v=""/>
    <s v=""/>
    <s v=""/>
    <m/>
    <m/>
    <m/>
    <m/>
    <s v="TAS-IM35"/>
    <s v="TAS GB-L WARNA-WARNI"/>
    <m/>
    <m/>
    <s v="ADA"/>
    <n v="2"/>
    <s v="LSN"/>
    <n v="30"/>
    <s v="LSN"/>
    <n v="120"/>
    <n v="120000"/>
    <m/>
    <m/>
    <s v=""/>
    <m/>
    <m/>
    <s v=""/>
    <n v="2"/>
    <s v="LSN"/>
    <n v="120000"/>
    <n v="24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2865"/>
    <x v="635"/>
    <n v="706"/>
    <s v=""/>
    <s v=""/>
    <s v=""/>
    <m/>
    <m/>
    <m/>
    <m/>
    <s v="TAS-IM35"/>
    <s v="TAS GB-L WARNA-WARNI"/>
    <m/>
    <m/>
    <s v="ADA"/>
    <n v="2"/>
    <s v="LSN"/>
    <n v="30"/>
    <s v="LSN"/>
    <n v="120"/>
    <n v="120000"/>
    <m/>
    <m/>
    <s v=""/>
    <m/>
    <m/>
    <s v=""/>
    <n v="2"/>
    <s v="LSN"/>
    <n v="120000"/>
    <n v="24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2865"/>
    <x v="636"/>
    <n v="706"/>
    <s v=""/>
    <s v=""/>
    <s v=""/>
    <m/>
    <m/>
    <m/>
    <m/>
    <s v="TAS-IM35"/>
    <s v="TAS GB-L WARNA-WARNI"/>
    <m/>
    <m/>
    <s v="ADA"/>
    <n v="2"/>
    <s v="LSN"/>
    <n v="30"/>
    <s v="LSN"/>
    <n v="120"/>
    <n v="120000"/>
    <m/>
    <m/>
    <s v=""/>
    <m/>
    <m/>
    <s v=""/>
    <n v="2"/>
    <s v="LSN"/>
    <n v="120000"/>
    <n v="24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2865"/>
    <x v="637"/>
    <n v="706"/>
    <s v=""/>
    <s v=""/>
    <s v=""/>
    <m/>
    <m/>
    <m/>
    <m/>
    <s v="TAS-IM35"/>
    <s v="TAS GB-L WARNA-WARNI"/>
    <m/>
    <m/>
    <s v="ADA"/>
    <n v="2"/>
    <s v="LSN"/>
    <n v="30"/>
    <s v="LSN"/>
    <n v="120"/>
    <n v="120000"/>
    <m/>
    <m/>
    <s v=""/>
    <m/>
    <m/>
    <s v=""/>
    <n v="2"/>
    <s v="LSN"/>
    <n v="120000"/>
    <n v="24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2865"/>
    <x v="638"/>
    <n v="706"/>
    <s v=""/>
    <s v=""/>
    <s v=""/>
    <m/>
    <m/>
    <m/>
    <m/>
    <s v="TAS-IM35"/>
    <s v="TAS GB-L WARNA-WARNI"/>
    <m/>
    <m/>
    <s v="ADA"/>
    <n v="2"/>
    <s v="LSN"/>
    <n v="30"/>
    <s v="LSN"/>
    <n v="120"/>
    <n v="120000"/>
    <m/>
    <m/>
    <s v=""/>
    <m/>
    <m/>
    <s v=""/>
    <n v="2"/>
    <s v="LSN"/>
    <n v="120000"/>
    <n v="24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2865"/>
    <x v="639"/>
    <n v="706"/>
    <s v=""/>
    <s v=""/>
    <s v=""/>
    <m/>
    <m/>
    <m/>
    <m/>
    <s v="TAS-IM35"/>
    <s v="TAS GB-L WARNA-WARNI"/>
    <m/>
    <m/>
    <s v="ADA"/>
    <n v="2"/>
    <s v="LSN"/>
    <n v="30"/>
    <s v="LSN"/>
    <n v="120"/>
    <n v="120000"/>
    <m/>
    <m/>
    <s v=""/>
    <m/>
    <m/>
    <s v=""/>
    <n v="2"/>
    <s v="LSN"/>
    <n v="120000"/>
    <n v="24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2865"/>
    <x v="640"/>
    <n v="706"/>
    <s v=""/>
    <s v=""/>
    <s v=""/>
    <m/>
    <m/>
    <m/>
    <m/>
    <s v="TAS-IM35"/>
    <s v="TAS GB-L WARNA-WARNI"/>
    <m/>
    <m/>
    <s v="ADA"/>
    <n v="2"/>
    <s v="LSN"/>
    <n v="30"/>
    <s v="LSN"/>
    <n v="120"/>
    <n v="120000"/>
    <m/>
    <m/>
    <n v="3560000"/>
    <m/>
    <m/>
    <s v=""/>
    <n v="2"/>
    <s v="LSN"/>
    <n v="120000"/>
    <n v="24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2865"/>
    <x v="641"/>
    <n v="723"/>
    <s v=""/>
    <s v="SISWA CEMERLANG-KLATEN"/>
    <n v="723"/>
    <m/>
    <m/>
    <n v="3534"/>
    <m/>
    <s v="TAS-IM35"/>
    <s v="TAS GB-L WARNA-WARNI"/>
    <m/>
    <m/>
    <s v="ADA"/>
    <n v="2"/>
    <s v="LSN"/>
    <n v="30"/>
    <s v="LSN"/>
    <n v="120"/>
    <n v="120000"/>
    <m/>
    <m/>
    <s v=""/>
    <m/>
    <m/>
    <s v=""/>
    <n v="2"/>
    <s v="LSN"/>
    <n v="120000"/>
    <n v="24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2865"/>
    <x v="642"/>
    <n v="723"/>
    <s v=""/>
    <s v=""/>
    <s v=""/>
    <m/>
    <m/>
    <m/>
    <m/>
    <s v="TAS-IM35"/>
    <s v="TAS GB-L WARNA-WARNI"/>
    <m/>
    <m/>
    <s v="ADA"/>
    <n v="2"/>
    <s v="LSN"/>
    <n v="30"/>
    <s v="LSN"/>
    <n v="120"/>
    <n v="120000"/>
    <m/>
    <m/>
    <s v=""/>
    <m/>
    <m/>
    <s v=""/>
    <n v="2"/>
    <s v="LSN"/>
    <n v="120000"/>
    <n v="24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296"/>
    <x v="643"/>
    <n v="723"/>
    <s v=""/>
    <s v=""/>
    <s v=""/>
    <m/>
    <m/>
    <m/>
    <m/>
    <s v="BGA-NB6"/>
    <s v="SKETCH BOOK A5 3555 POLOS"/>
    <m/>
    <m/>
    <s v="ADA"/>
    <n v="6"/>
    <s v="PCS"/>
    <n v="144"/>
    <s v="PCS"/>
    <n v="18.5"/>
    <n v="18500"/>
    <m/>
    <m/>
    <s v=""/>
    <m/>
    <m/>
    <s v=""/>
    <n v="6"/>
    <s v="PCS"/>
    <n v="18500"/>
    <n v="111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295"/>
    <x v="644"/>
    <n v="723"/>
    <s v=""/>
    <s v=""/>
    <s v=""/>
    <m/>
    <m/>
    <m/>
    <m/>
    <s v="BGA-NB5"/>
    <s v="SKETCH BOOK A4 3557 POLOS"/>
    <m/>
    <m/>
    <s v="ADA"/>
    <n v="6"/>
    <s v="PCS"/>
    <n v="72"/>
    <s v="PCS"/>
    <n v="31"/>
    <n v="31000"/>
    <m/>
    <m/>
    <s v=""/>
    <m/>
    <m/>
    <s v=""/>
    <n v="6"/>
    <s v="PCS"/>
    <n v="31000"/>
    <n v="186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299"/>
    <x v="645"/>
    <n v="723"/>
    <s v=""/>
    <s v=""/>
    <s v=""/>
    <m/>
    <m/>
    <m/>
    <m/>
    <s v="BGA-IM10"/>
    <s v="SKETCH BOOK A4 56183 BERUANG"/>
    <m/>
    <m/>
    <s v="ADA"/>
    <n v="6"/>
    <s v="PCS"/>
    <n v="96"/>
    <s v="PCS"/>
    <n v="27.5"/>
    <n v="27500"/>
    <m/>
    <m/>
    <s v=""/>
    <m/>
    <m/>
    <s v=""/>
    <n v="6"/>
    <s v="PCS"/>
    <n v="27500"/>
    <n v="165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301"/>
    <x v="646"/>
    <n v="723"/>
    <s v=""/>
    <s v=""/>
    <s v=""/>
    <m/>
    <m/>
    <m/>
    <m/>
    <s v="BGA-IM12"/>
    <s v="SKETCH BOOK A4 56184 GIRL"/>
    <m/>
    <m/>
    <s v="ADA"/>
    <n v="6"/>
    <s v="PCS"/>
    <n v="96"/>
    <s v="PCS"/>
    <n v="27.5"/>
    <n v="27500"/>
    <m/>
    <m/>
    <s v=""/>
    <m/>
    <m/>
    <s v=""/>
    <n v="6"/>
    <s v="PCS"/>
    <n v="27500"/>
    <n v="165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302"/>
    <x v="647"/>
    <n v="723"/>
    <s v=""/>
    <s v=""/>
    <s v=""/>
    <m/>
    <m/>
    <m/>
    <m/>
    <s v="BGA-IM13"/>
    <s v="SKETCH BOOK A4 56172 PEMANDANGAN"/>
    <m/>
    <m/>
    <s v="ADA"/>
    <n v="6"/>
    <s v="PCS"/>
    <n v="96"/>
    <s v="PCS"/>
    <n v="27.5"/>
    <n v="27500"/>
    <m/>
    <m/>
    <s v=""/>
    <m/>
    <m/>
    <s v=""/>
    <n v="6"/>
    <s v="PCS"/>
    <n v="27500"/>
    <n v="165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2183"/>
    <x v="648"/>
    <n v="723"/>
    <s v=""/>
    <s v=""/>
    <s v=""/>
    <m/>
    <m/>
    <m/>
    <m/>
    <s v="NOT-NB121"/>
    <s v="NOTEBOOK SPIRAL A5 8006"/>
    <m/>
    <m/>
    <s v="ADA"/>
    <n v="0.5"/>
    <s v="LSN"/>
    <n v="160"/>
    <s v="PCS"/>
    <n v="180"/>
    <n v="180000"/>
    <m/>
    <m/>
    <s v=""/>
    <m/>
    <m/>
    <n v="12"/>
    <n v="6"/>
    <s v="PCS"/>
    <n v="15000"/>
    <n v="9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2179"/>
    <x v="649"/>
    <n v="723"/>
    <s v=""/>
    <s v=""/>
    <s v=""/>
    <m/>
    <m/>
    <m/>
    <m/>
    <s v="NOT-NB117"/>
    <s v="NOTEBOOK SPIRAL A5 LB-2529-23"/>
    <m/>
    <m/>
    <s v="ADA"/>
    <n v="0.5"/>
    <s v="LSN"/>
    <n v="160"/>
    <s v="PCS"/>
    <n v="180"/>
    <n v="180000"/>
    <m/>
    <m/>
    <s v=""/>
    <m/>
    <m/>
    <n v="12"/>
    <n v="6"/>
    <s v="PCS"/>
    <n v="15000"/>
    <n v="9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2184"/>
    <x v="650"/>
    <n v="723"/>
    <s v=""/>
    <s v=""/>
    <s v=""/>
    <m/>
    <m/>
    <m/>
    <m/>
    <s v="NOT-NB122"/>
    <s v="NOTEBOOK SPIRAL A5 8007"/>
    <m/>
    <m/>
    <s v="ADA"/>
    <n v="0.5"/>
    <s v="LSN"/>
    <n v="160"/>
    <s v="PCS"/>
    <n v="180"/>
    <n v="180000"/>
    <m/>
    <m/>
    <s v=""/>
    <m/>
    <m/>
    <n v="12"/>
    <n v="6"/>
    <s v="PCS"/>
    <n v="15000"/>
    <n v="9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2178"/>
    <x v="651"/>
    <n v="723"/>
    <s v=""/>
    <s v=""/>
    <s v=""/>
    <m/>
    <m/>
    <m/>
    <m/>
    <s v="NOT-NB116"/>
    <s v="NOTEBOOK SPIRAL A5 LB-2529-22"/>
    <m/>
    <m/>
    <s v="ADA"/>
    <n v="0.5"/>
    <s v="LSN"/>
    <n v="160"/>
    <s v="PCS"/>
    <n v="180"/>
    <n v="180000"/>
    <m/>
    <m/>
    <s v=""/>
    <m/>
    <m/>
    <n v="12"/>
    <n v="6"/>
    <s v="PCS"/>
    <n v="15000"/>
    <n v="9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2177"/>
    <x v="652"/>
    <n v="723"/>
    <s v=""/>
    <s v=""/>
    <s v=""/>
    <m/>
    <m/>
    <m/>
    <m/>
    <s v="NOT-NB115"/>
    <s v="NOTEBOOK AA0920-3 (0929)"/>
    <m/>
    <m/>
    <s v="ADA"/>
    <n v="1"/>
    <s v="LSN"/>
    <n v="200"/>
    <s v="PCS"/>
    <n v="110"/>
    <n v="110000"/>
    <m/>
    <m/>
    <s v=""/>
    <m/>
    <m/>
    <n v="12"/>
    <n v="12"/>
    <s v="PCS"/>
    <n v="9166.6666666666661"/>
    <n v="11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67"/>
    <x v="653"/>
    <n v="723"/>
    <s v=""/>
    <s v=""/>
    <s v=""/>
    <m/>
    <m/>
    <m/>
    <m/>
    <s v="AGE-NB18"/>
    <s v="AGENDA DIARY D-128"/>
    <m/>
    <m/>
    <s v="ADA"/>
    <n v="12"/>
    <s v="PCS"/>
    <n v="144"/>
    <s v="PCS"/>
    <n v="13.5"/>
    <n v="13500"/>
    <m/>
    <m/>
    <s v=""/>
    <m/>
    <m/>
    <s v=""/>
    <n v="12"/>
    <s v="PCS"/>
    <n v="13500"/>
    <n v="162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928"/>
    <x v="654"/>
    <n v="723"/>
    <s v=""/>
    <s v=""/>
    <s v=""/>
    <m/>
    <m/>
    <m/>
    <m/>
    <s v="DIS-EN11"/>
    <s v="DISPENSER BESI ENTER 505"/>
    <m/>
    <m/>
    <s v="ADA"/>
    <n v="12"/>
    <s v="PCS"/>
    <n v="100"/>
    <s v="PCS"/>
    <n v="14"/>
    <n v="14000"/>
    <m/>
    <m/>
    <s v=""/>
    <m/>
    <m/>
    <s v=""/>
    <n v="12"/>
    <s v="PCS"/>
    <n v="14000"/>
    <n v="168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932"/>
    <x v="655"/>
    <n v="723"/>
    <s v=""/>
    <s v=""/>
    <s v=""/>
    <m/>
    <m/>
    <m/>
    <m/>
    <s v="DIS-MC15"/>
    <s v="DISPENSER MICROTOP M 800"/>
    <m/>
    <m/>
    <s v="ADA"/>
    <n v="3"/>
    <s v="PCS"/>
    <n v="20"/>
    <s v="PCS"/>
    <n v="16.5"/>
    <n v="16500"/>
    <m/>
    <m/>
    <s v=""/>
    <m/>
    <m/>
    <s v=""/>
    <n v="3"/>
    <s v="PCS"/>
    <n v="16500"/>
    <n v="495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2494"/>
    <x v="656"/>
    <n v="723"/>
    <s v=""/>
    <s v=""/>
    <s v=""/>
    <m/>
    <m/>
    <m/>
    <m/>
    <s v="PCA-IM251"/>
    <s v="PC KODE 3 SUSUN 3D KK-2401"/>
    <m/>
    <m/>
    <s v="ADA"/>
    <n v="12"/>
    <s v="PCS"/>
    <n v="96"/>
    <s v="PCS"/>
    <n v="24"/>
    <n v="24000"/>
    <m/>
    <m/>
    <n v="2409500"/>
    <m/>
    <m/>
    <s v=""/>
    <n v="12"/>
    <s v="PCS"/>
    <n v="24000"/>
    <n v="288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1458"/>
    <x v="657"/>
    <n v="740"/>
    <s v=""/>
    <s v="SISWA CEMERLANG-KLATEN"/>
    <n v="740"/>
    <m/>
    <m/>
    <n v="3535"/>
    <m/>
    <s v="KEY-IM2"/>
    <s v="KEY RING K-30 (1 BOX=31 PCS)"/>
    <m/>
    <m/>
    <s v="ADA"/>
    <n v="3"/>
    <s v="BOX"/>
    <n v="96"/>
    <s v="BOX"/>
    <n v="24"/>
    <n v="24000"/>
    <m/>
    <m/>
    <s v=""/>
    <m/>
    <m/>
    <s v=""/>
    <n v="3"/>
    <s v="BOX"/>
    <n v="24000"/>
    <n v="72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1461"/>
    <x v="658"/>
    <n v="740"/>
    <s v=""/>
    <s v=""/>
    <s v=""/>
    <m/>
    <m/>
    <m/>
    <m/>
    <s v="KRE-NB1"/>
    <s v="KERTAS KREP POTONGAN JERSY KECIL"/>
    <m/>
    <m/>
    <s v="ADA"/>
    <n v="144"/>
    <s v="PAK"/>
    <n v="235"/>
    <s v="PAK"/>
    <n v="7.5"/>
    <n v="7500"/>
    <m/>
    <m/>
    <s v=""/>
    <m/>
    <m/>
    <s v=""/>
    <n v="144"/>
    <s v="PAK"/>
    <n v="7500"/>
    <n v="108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s v=""/>
    <x v="659"/>
    <n v="740"/>
    <s v=""/>
    <s v=""/>
    <s v=""/>
    <m/>
    <m/>
    <m/>
    <m/>
    <m/>
    <s v="PIANIKA LOVELY HITAM"/>
    <s v="PIANIKA LOVELY HITAM"/>
    <m/>
    <s v="TIDAK ADA"/>
    <n v="1"/>
    <s v="PCS"/>
    <s v=""/>
    <s v=""/>
    <n v="95"/>
    <n v="95000"/>
    <m/>
    <m/>
    <s v=""/>
    <m/>
    <m/>
    <s v=""/>
    <n v="1"/>
    <s v="PCS"/>
    <n v="95000"/>
    <n v="95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s v=""/>
    <x v="660"/>
    <n v="740"/>
    <s v=""/>
    <s v=""/>
    <s v=""/>
    <m/>
    <m/>
    <m/>
    <m/>
    <m/>
    <s v="PIANIKA LOVELY HIJAU"/>
    <s v="PIANIKA LOVELY HIJAU"/>
    <m/>
    <s v="TIDAK ADA"/>
    <n v="2"/>
    <s v="PCS"/>
    <s v=""/>
    <s v=""/>
    <n v="95"/>
    <n v="95000"/>
    <m/>
    <m/>
    <s v=""/>
    <m/>
    <m/>
    <s v=""/>
    <n v="2"/>
    <s v="PCS"/>
    <n v="95000"/>
    <n v="19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1317"/>
    <x v="661"/>
    <n v="740"/>
    <s v=""/>
    <s v=""/>
    <s v=""/>
    <m/>
    <m/>
    <m/>
    <m/>
    <s v="IDC-IM29"/>
    <s v="ID CARD T 017"/>
    <m/>
    <m/>
    <s v="ADA"/>
    <n v="100"/>
    <s v="PCS"/>
    <n v="1600"/>
    <s v="PCS"/>
    <n v="2.4"/>
    <n v="2400"/>
    <m/>
    <m/>
    <s v=""/>
    <m/>
    <m/>
    <s v=""/>
    <n v="100"/>
    <s v="PCS"/>
    <n v="2400"/>
    <n v="2400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n v="1289"/>
    <x v="662"/>
    <n v="740"/>
    <s v=""/>
    <s v=""/>
    <s v=""/>
    <m/>
    <m/>
    <m/>
    <m/>
    <s v="IDC-NB3"/>
    <s v="ID CARD 2 SISI TRANSPARANT PUTIH"/>
    <m/>
    <m/>
    <s v="ADA"/>
    <n v="50"/>
    <s v="PCS"/>
    <n v="4000"/>
    <s v="PCS"/>
    <n v="1.25"/>
    <n v="1250"/>
    <m/>
    <m/>
    <n v="1739500"/>
    <m/>
    <m/>
    <s v=""/>
    <n v="50"/>
    <s v="PCS"/>
    <n v="1250"/>
    <n v="62500"/>
    <d v="2024-08-30T00:00:00"/>
    <d v="2024-08-29T00:00:00"/>
    <d v="2024-08-31T00:00:00"/>
    <s v="G"/>
    <s v=""/>
    <s v="G"/>
    <s v="SISWA CEMERLANG"/>
    <s v="KLATEN"/>
    <s v="SISWA CEMERLANG-KLATEN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G"/>
    <s v=""/>
    <s v="G"/>
    <s v="SISWA CEMERLANG"/>
    <s v="KLATEN"/>
    <s v="SISWA CEMERLANG-KLATEN"/>
    <m/>
    <s v=""/>
    <m/>
  </r>
  <r>
    <n v="2016"/>
    <x v="663"/>
    <n v="747"/>
    <n v="226"/>
    <s v="SULUNG-SEMARANG"/>
    <n v="747"/>
    <m/>
    <m/>
    <n v="309"/>
    <s v="SULSEMA"/>
    <s v="MAP-NB294"/>
    <s v="MAP ZIPPER REST / JALA BERDIRI JOSS PINK"/>
    <m/>
    <m/>
    <s v="ADA"/>
    <n v="5"/>
    <s v="LSN"/>
    <n v="20"/>
    <s v="LSN"/>
    <n v="85"/>
    <n v="85000"/>
    <m/>
    <m/>
    <n v="425000"/>
    <m/>
    <m/>
    <s v=""/>
    <n v="5"/>
    <s v="LSN"/>
    <n v="85000"/>
    <n v="425000"/>
    <d v="2024-08-30T00:00:00"/>
    <m/>
    <d v="2024-08-31T00:00:00"/>
    <s v="A"/>
    <s v=""/>
    <s v="A"/>
    <s v="SULUNG"/>
    <s v="SEMARANG"/>
    <s v="SULUNG-SEMARANG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A"/>
    <s v=""/>
    <s v="A"/>
    <s v="SULUNG"/>
    <s v="SEMARANG"/>
    <s v="SULUNG-SEMARANG"/>
    <m/>
    <s v=""/>
    <m/>
  </r>
  <r>
    <n v="2017"/>
    <x v="664"/>
    <n v="749"/>
    <n v="297"/>
    <s v="SULUNG-SEMARANG"/>
    <n v="749"/>
    <m/>
    <m/>
    <n v="310"/>
    <s v="SULSEMB"/>
    <s v="MAP-NB295"/>
    <s v="MAP ZIPPER REST / JALA BERDIRI JOSS HIJAU"/>
    <m/>
    <m/>
    <s v="ADA"/>
    <n v="1"/>
    <s v="LSN"/>
    <n v="20"/>
    <s v="LSN"/>
    <n v="85"/>
    <n v="85000"/>
    <m/>
    <m/>
    <s v=""/>
    <m/>
    <m/>
    <s v=""/>
    <n v="1"/>
    <s v="LSN"/>
    <n v="85000"/>
    <n v="85000"/>
    <d v="2024-08-30T00:00:00"/>
    <m/>
    <d v="2024-08-31T00:00:00"/>
    <s v="B"/>
    <s v=""/>
    <s v="B"/>
    <s v="SULUNG"/>
    <s v="SEMARANG"/>
    <s v="SULUNG-SEMARANG"/>
    <m/>
    <s v=""/>
    <m/>
  </r>
  <r>
    <n v="2574"/>
    <x v="665"/>
    <n v="749"/>
    <s v=""/>
    <s v=""/>
    <s v=""/>
    <m/>
    <m/>
    <m/>
    <m/>
    <s v="PIS-NB2"/>
    <s v="PISAU UKIR 8"/>
    <m/>
    <m/>
    <s v="ADA"/>
    <n v="6"/>
    <s v="PCS"/>
    <s v="?"/>
    <s v="PCS"/>
    <n v="17"/>
    <n v="17000"/>
    <m/>
    <m/>
    <n v="187000"/>
    <m/>
    <m/>
    <s v=""/>
    <n v="6"/>
    <s v="PCS"/>
    <n v="17000"/>
    <n v="102000"/>
    <d v="2024-08-30T00:00:00"/>
    <m/>
    <d v="2024-08-31T00:00:00"/>
    <s v="B"/>
    <s v=""/>
    <s v="B"/>
    <s v="SULUNG"/>
    <s v="SEMARANG"/>
    <s v="SULUNG-SEMARANG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B"/>
    <s v=""/>
    <s v="B"/>
    <s v="SULUNG"/>
    <s v="SEMARANG"/>
    <s v="SULUNG-SEMARANG"/>
    <m/>
    <s v=""/>
    <m/>
  </r>
  <r>
    <n v="439"/>
    <x v="666"/>
    <n v="752"/>
    <n v="146"/>
    <s v="MUBAROK-MRANGGEN"/>
    <n v="752"/>
    <m/>
    <m/>
    <n v="3529"/>
    <s v="MUBMRAG"/>
    <s v="BOL-PL82"/>
    <s v="BP PELNA ULIR 01 HITAM"/>
    <m/>
    <m/>
    <s v="ADA"/>
    <n v="20"/>
    <s v="GRS"/>
    <n v="20"/>
    <s v="GRS"/>
    <n v="50"/>
    <n v="50000"/>
    <m/>
    <m/>
    <n v="1000000"/>
    <m/>
    <m/>
    <s v=""/>
    <n v="20"/>
    <s v="GRS"/>
    <n v="50000"/>
    <n v="1000000"/>
    <d v="2024-08-30T00:00:00"/>
    <m/>
    <d v="2024-08-31T00:00:00"/>
    <s v="G"/>
    <s v=""/>
    <s v="G"/>
    <s v="MUBAROK"/>
    <s v="MRANGGEN"/>
    <s v="MUBAROK-MRANGGEN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G"/>
    <s v=""/>
    <s v="G"/>
    <s v="MUBAROK"/>
    <s v="MRANGGEN"/>
    <s v="MUBAROK-MRANGGEN"/>
    <m/>
    <s v=""/>
    <m/>
  </r>
  <r>
    <n v="1306"/>
    <x v="667"/>
    <n v="754"/>
    <n v="111"/>
    <s v="KEN KEN-SEMARANG"/>
    <n v="754"/>
    <m/>
    <m/>
    <n v="416"/>
    <s v="KENSEMB"/>
    <s v="IDC-NB16"/>
    <s v="TALI ID CARD PEONY ORANYE"/>
    <m/>
    <m/>
    <s v="ADA"/>
    <n v="200"/>
    <s v="PCS"/>
    <n v="5000"/>
    <s v="PCS"/>
    <n v="0.47499999999999998"/>
    <n v="475"/>
    <m/>
    <m/>
    <s v=""/>
    <m/>
    <m/>
    <s v=""/>
    <n v="200"/>
    <s v="PCS"/>
    <n v="475"/>
    <n v="95000"/>
    <d v="2024-08-30T00:00:00"/>
    <m/>
    <d v="2024-08-31T00:00:00"/>
    <s v="B"/>
    <s v=""/>
    <s v="B"/>
    <s v="KEN KEN"/>
    <s v="SEMARANG"/>
    <s v="KEN KEN-SEMARANG"/>
    <m/>
    <s v=""/>
    <m/>
  </r>
  <r>
    <n v="1310"/>
    <x v="668"/>
    <n v="754"/>
    <s v=""/>
    <s v=""/>
    <s v=""/>
    <m/>
    <m/>
    <m/>
    <m/>
    <s v="IDC-NB20"/>
    <s v="TALI ID CARD PEONY PUTIH"/>
    <m/>
    <m/>
    <s v="ADA"/>
    <n v="200"/>
    <s v="PCS"/>
    <n v="5000"/>
    <s v="PCS"/>
    <n v="0.47499999999999998"/>
    <n v="475"/>
    <m/>
    <m/>
    <n v="190000"/>
    <m/>
    <m/>
    <s v=""/>
    <n v="200"/>
    <s v="PCS"/>
    <n v="475"/>
    <n v="95000"/>
    <d v="2024-08-30T00:00:00"/>
    <m/>
    <d v="2024-08-31T00:00:00"/>
    <s v="B"/>
    <s v=""/>
    <s v="B"/>
    <s v="KEN KEN"/>
    <s v="SEMARANG"/>
    <s v="KEN KEN-SEMARANG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B"/>
    <s v=""/>
    <s v="B"/>
    <s v="KEN KEN"/>
    <s v="SEMARANG"/>
    <s v="KEN KEN-SEMARANG"/>
    <m/>
    <s v=""/>
    <m/>
  </r>
  <r>
    <n v="1811"/>
    <x v="669"/>
    <n v="757"/>
    <n v="161"/>
    <s v="PERDANA-BREBES"/>
    <n v="757"/>
    <m/>
    <m/>
    <n v="3395"/>
    <s v="PERBREK"/>
    <s v="MAP-SK80"/>
    <s v="MAP L SIKA AC-105  BIRU"/>
    <m/>
    <m/>
    <s v="ADA"/>
    <n v="100"/>
    <s v="LSN"/>
    <n v="60"/>
    <s v="LSN"/>
    <n v="10.5"/>
    <n v="10500"/>
    <m/>
    <m/>
    <s v=""/>
    <m/>
    <m/>
    <s v=""/>
    <n v="100"/>
    <s v="LSN"/>
    <n v="10500"/>
    <n v="1050000"/>
    <d v="2024-08-30T00:00:00"/>
    <m/>
    <d v="2024-08-31T00:00:00"/>
    <s v="KO"/>
    <s v=""/>
    <s v="KO"/>
    <s v="PERDANA"/>
    <s v="BREBES"/>
    <s v="PERDANA-BREBES"/>
    <m/>
    <s v=""/>
    <m/>
  </r>
  <r>
    <n v="1813"/>
    <x v="670"/>
    <n v="757"/>
    <s v=""/>
    <s v=""/>
    <s v=""/>
    <m/>
    <m/>
    <m/>
    <m/>
    <s v="MAP-SK82"/>
    <s v="MAP L SIKA AC-105 KUNING"/>
    <m/>
    <m/>
    <s v="ADA"/>
    <n v="100"/>
    <s v="LSN"/>
    <n v="60"/>
    <s v="LSN"/>
    <n v="10.5"/>
    <n v="10500"/>
    <m/>
    <m/>
    <s v=""/>
    <m/>
    <m/>
    <s v=""/>
    <n v="100"/>
    <s v="LSN"/>
    <n v="10500"/>
    <n v="1050000"/>
    <d v="2024-08-30T00:00:00"/>
    <m/>
    <d v="2024-08-31T00:00:00"/>
    <s v="KO"/>
    <s v=""/>
    <s v="KO"/>
    <s v="PERDANA"/>
    <s v="BREBES"/>
    <s v="PERDANA-BREBES"/>
    <m/>
    <s v=""/>
    <m/>
  </r>
  <r>
    <n v="1815"/>
    <x v="671"/>
    <n v="757"/>
    <s v=""/>
    <s v=""/>
    <s v=""/>
    <m/>
    <m/>
    <m/>
    <m/>
    <s v="MAP-SK84"/>
    <s v="MAP L SIKA AC-105 PUTIH"/>
    <m/>
    <m/>
    <s v="ADA"/>
    <n v="100"/>
    <s v="LSN"/>
    <n v="60"/>
    <s v="LSN"/>
    <n v="10.5"/>
    <n v="10500"/>
    <m/>
    <m/>
    <s v=""/>
    <m/>
    <m/>
    <s v=""/>
    <n v="100"/>
    <s v="LSN"/>
    <n v="10500"/>
    <n v="1050000"/>
    <d v="2024-08-30T00:00:00"/>
    <m/>
    <d v="2024-08-31T00:00:00"/>
    <s v="KO"/>
    <s v=""/>
    <s v="KO"/>
    <s v="PERDANA"/>
    <s v="BREBES"/>
    <s v="PERDANA-BREBES"/>
    <m/>
    <s v=""/>
    <m/>
  </r>
  <r>
    <n v="2715"/>
    <x v="672"/>
    <n v="757"/>
    <s v=""/>
    <s v=""/>
    <s v=""/>
    <m/>
    <m/>
    <m/>
    <m/>
    <s v="SPA-HR2"/>
    <s v="STAMP PAD HERO K"/>
    <m/>
    <m/>
    <s v="ADA"/>
    <n v="24"/>
    <s v="LSN"/>
    <n v="24"/>
    <s v="LSN"/>
    <n v="57.5"/>
    <n v="57500"/>
    <m/>
    <m/>
    <n v="4530000"/>
    <m/>
    <m/>
    <s v=""/>
    <n v="24"/>
    <s v="LSN"/>
    <n v="57500"/>
    <n v="1380000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  <r>
    <s v=""/>
    <x v="1"/>
    <s v=""/>
    <s v=""/>
    <s v=""/>
    <s v=""/>
    <m/>
    <m/>
    <m/>
    <m/>
    <m/>
    <s v=""/>
    <m/>
    <m/>
    <s v=""/>
    <m/>
    <m/>
    <s v=""/>
    <s v=""/>
    <m/>
    <s v=""/>
    <m/>
    <m/>
    <s v=""/>
    <m/>
    <m/>
    <s v=""/>
    <s v=""/>
    <s v=""/>
    <s v=""/>
    <s v=""/>
    <d v="2024-08-30T00:00:00"/>
    <m/>
    <d v="2024-08-31T00:00:00"/>
    <s v="KO"/>
    <s v=""/>
    <s v="KO"/>
    <s v="PERDANA"/>
    <s v="BREBES"/>
    <s v="PERDANA-BREBES"/>
    <m/>
    <s v="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46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>
  <location ref="A1:A675" firstHeaderRow="1" firstDataRow="1" firstDataCol="1"/>
  <pivotFields count="43">
    <pivotField showAll="0"/>
    <pivotField axis="axisRow" showAll="0" sortType="ascending" defaultSubtotal="0">
      <items count="8000">
        <item x="0"/>
        <item m="1" x="673"/>
        <item x="2"/>
        <item m="1" x="674"/>
        <item x="3"/>
        <item m="1" x="675"/>
        <item x="4"/>
        <item m="1" x="676"/>
        <item x="5"/>
        <item m="1" x="677"/>
        <item x="6"/>
        <item x="7"/>
        <item x="8"/>
        <item m="1" x="678"/>
        <item x="9"/>
        <item m="1" x="679"/>
        <item x="10"/>
        <item x="11"/>
        <item x="12"/>
        <item m="1" x="680"/>
        <item x="13"/>
        <item x="14"/>
        <item m="1" x="681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m="1" x="682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m="1" x="683"/>
        <item x="47"/>
        <item x="48"/>
        <item x="49"/>
        <item m="1" x="6954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m="1" x="684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m="1" x="685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m="1" x="686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m="1" x="687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m="1" x="688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m="1" x="689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m="1" x="690"/>
        <item x="163"/>
        <item x="164"/>
        <item m="1" x="691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m="1" x="692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m="1" x="693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m="1" x="694"/>
        <item x="208"/>
        <item x="209"/>
        <item x="210"/>
        <item x="211"/>
        <item m="1" x="695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m="1" x="696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m="1" x="697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m="1" x="698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m="1" x="699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m="1" x="700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m="1" x="701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m="1" x="702"/>
        <item x="320"/>
        <item x="321"/>
        <item m="1" x="703"/>
        <item x="322"/>
        <item m="1" x="704"/>
        <item x="323"/>
        <item m="1" x="705"/>
        <item x="324"/>
        <item x="325"/>
        <item x="326"/>
        <item x="327"/>
        <item x="328"/>
        <item x="329"/>
        <item x="330"/>
        <item x="331"/>
        <item m="1" x="6955"/>
        <item x="332"/>
        <item m="1" x="706"/>
        <item x="333"/>
        <item x="334"/>
        <item x="335"/>
        <item x="336"/>
        <item m="1" x="707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m="1" x="708"/>
        <item x="353"/>
        <item m="1" x="709"/>
        <item x="354"/>
        <item m="1" x="710"/>
        <item x="355"/>
        <item x="356"/>
        <item x="357"/>
        <item x="358"/>
        <item x="359"/>
        <item x="360"/>
        <item m="1" x="711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m="1" x="712"/>
        <item x="373"/>
        <item x="374"/>
        <item x="375"/>
        <item x="376"/>
        <item x="377"/>
        <item x="378"/>
        <item x="379"/>
        <item m="1" x="713"/>
        <item x="380"/>
        <item m="1" x="714"/>
        <item x="381"/>
        <item x="382"/>
        <item m="1" x="715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m="1" x="716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m="1" x="717"/>
        <item x="415"/>
        <item x="416"/>
        <item x="417"/>
        <item x="418"/>
        <item x="419"/>
        <item x="420"/>
        <item x="421"/>
        <item x="422"/>
        <item m="1" x="718"/>
        <item x="423"/>
        <item x="424"/>
        <item m="1" x="6956"/>
        <item x="425"/>
        <item m="1" x="719"/>
        <item x="426"/>
        <item m="1" x="720"/>
        <item x="427"/>
        <item x="428"/>
        <item m="1" x="721"/>
        <item x="429"/>
        <item m="1" x="722"/>
        <item x="430"/>
        <item m="1" x="723"/>
        <item x="431"/>
        <item m="1" x="724"/>
        <item x="432"/>
        <item m="1" x="6957"/>
        <item x="433"/>
        <item m="1" x="725"/>
        <item x="434"/>
        <item m="1" x="726"/>
        <item x="435"/>
        <item x="436"/>
        <item m="1" x="727"/>
        <item x="437"/>
        <item x="438"/>
        <item m="1" x="72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m="1" x="729"/>
        <item x="455"/>
        <item x="456"/>
        <item x="457"/>
        <item x="458"/>
        <item x="459"/>
        <item m="1" x="6958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m="1" x="730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m="1" x="731"/>
        <item x="492"/>
        <item x="493"/>
        <item x="494"/>
        <item m="1" x="732"/>
        <item x="495"/>
        <item x="496"/>
        <item x="497"/>
        <item m="1" x="733"/>
        <item x="498"/>
        <item x="499"/>
        <item x="500"/>
        <item x="501"/>
        <item m="1" x="734"/>
        <item x="502"/>
        <item x="503"/>
        <item x="504"/>
        <item m="1" x="735"/>
        <item x="505"/>
        <item m="1" x="6702"/>
        <item x="506"/>
        <item x="507"/>
        <item x="508"/>
        <item x="509"/>
        <item x="510"/>
        <item m="1" x="736"/>
        <item x="511"/>
        <item x="512"/>
        <item x="513"/>
        <item x="514"/>
        <item x="515"/>
        <item x="516"/>
        <item x="517"/>
        <item x="518"/>
        <item x="519"/>
        <item m="1" x="737"/>
        <item x="520"/>
        <item x="521"/>
        <item x="522"/>
        <item m="1" x="738"/>
        <item x="523"/>
        <item m="1" x="739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m="1" x="740"/>
        <item x="540"/>
        <item m="1" x="741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m="1" x="74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m="1" x="743"/>
        <item x="569"/>
        <item x="570"/>
        <item x="571"/>
        <item x="572"/>
        <item x="573"/>
        <item x="574"/>
        <item x="575"/>
        <item m="1" x="744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m="1" x="745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m="1" x="746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m="1" x="747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m="1" x="6703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m="1" x="6704"/>
        <item x="657"/>
        <item x="658"/>
        <item x="659"/>
        <item x="660"/>
        <item x="661"/>
        <item x="662"/>
        <item m="1" x="748"/>
        <item x="663"/>
        <item m="1" x="749"/>
        <item x="664"/>
        <item x="665"/>
        <item m="1" x="750"/>
        <item x="666"/>
        <item m="1" x="751"/>
        <item x="667"/>
        <item x="668"/>
        <item m="1" x="6705"/>
        <item x="669"/>
        <item x="670"/>
        <item x="671"/>
        <item x="672"/>
        <item m="1" x="752"/>
        <item m="1" x="753"/>
        <item m="1" x="754"/>
        <item m="1" x="755"/>
        <item m="1" x="756"/>
        <item m="1" x="757"/>
        <item m="1" x="758"/>
        <item m="1" x="759"/>
        <item m="1" x="760"/>
        <item m="1" x="761"/>
        <item m="1" x="762"/>
        <item m="1" x="763"/>
        <item m="1" x="764"/>
        <item m="1" x="6706"/>
        <item m="1" x="765"/>
        <item m="1" x="766"/>
        <item m="1" x="767"/>
        <item m="1" x="768"/>
        <item m="1" x="769"/>
        <item m="1" x="770"/>
        <item m="1" x="771"/>
        <item m="1" x="772"/>
        <item m="1" x="773"/>
        <item m="1" x="774"/>
        <item m="1" x="775"/>
        <item m="1" x="776"/>
        <item m="1" x="777"/>
        <item m="1" x="778"/>
        <item m="1" x="779"/>
        <item m="1" x="780"/>
        <item m="1" x="6959"/>
        <item m="1" x="781"/>
        <item m="1" x="6707"/>
        <item m="1" x="782"/>
        <item m="1" x="783"/>
        <item m="1" x="784"/>
        <item m="1" x="785"/>
        <item m="1" x="786"/>
        <item m="1" x="787"/>
        <item m="1" x="788"/>
        <item m="1" x="789"/>
        <item m="1" x="790"/>
        <item m="1" x="791"/>
        <item m="1" x="792"/>
        <item m="1" x="793"/>
        <item m="1" x="794"/>
        <item m="1" x="795"/>
        <item m="1" x="796"/>
        <item m="1" x="6708"/>
        <item m="1" x="797"/>
        <item m="1" x="798"/>
        <item m="1" x="799"/>
        <item m="1" x="800"/>
        <item m="1" x="801"/>
        <item m="1" x="802"/>
        <item m="1" x="803"/>
        <item m="1" x="804"/>
        <item m="1" x="805"/>
        <item m="1" x="806"/>
        <item m="1" x="807"/>
        <item m="1" x="808"/>
        <item m="1" x="809"/>
        <item m="1" x="810"/>
        <item m="1" x="811"/>
        <item m="1" x="812"/>
        <item m="1" x="6709"/>
        <item m="1" x="813"/>
        <item m="1" x="814"/>
        <item m="1" x="815"/>
        <item m="1" x="816"/>
        <item m="1" x="817"/>
        <item m="1" x="818"/>
        <item m="1" x="819"/>
        <item m="1" x="820"/>
        <item m="1" x="821"/>
        <item m="1" x="822"/>
        <item m="1" x="823"/>
        <item m="1" x="824"/>
        <item m="1" x="825"/>
        <item m="1" x="826"/>
        <item m="1" x="6710"/>
        <item m="1" x="827"/>
        <item m="1" x="828"/>
        <item m="1" x="829"/>
        <item m="1" x="830"/>
        <item m="1" x="831"/>
        <item m="1" x="832"/>
        <item m="1" x="833"/>
        <item m="1" x="834"/>
        <item m="1" x="835"/>
        <item m="1" x="836"/>
        <item m="1" x="837"/>
        <item m="1" x="838"/>
        <item m="1" x="839"/>
        <item m="1" x="840"/>
        <item m="1" x="841"/>
        <item m="1" x="6711"/>
        <item m="1" x="842"/>
        <item m="1" x="843"/>
        <item m="1" x="844"/>
        <item m="1" x="845"/>
        <item m="1" x="846"/>
        <item m="1" x="847"/>
        <item m="1" x="848"/>
        <item m="1" x="849"/>
        <item m="1" x="850"/>
        <item m="1" x="851"/>
        <item m="1" x="852"/>
        <item m="1" x="853"/>
        <item m="1" x="854"/>
        <item m="1" x="855"/>
        <item m="1" x="6712"/>
        <item m="1" x="856"/>
        <item m="1" x="857"/>
        <item m="1" x="858"/>
        <item m="1" x="859"/>
        <item m="1" x="860"/>
        <item m="1" x="861"/>
        <item m="1" x="862"/>
        <item m="1" x="863"/>
        <item m="1" x="864"/>
        <item m="1" x="865"/>
        <item m="1" x="866"/>
        <item m="1" x="867"/>
        <item m="1" x="868"/>
        <item m="1" x="869"/>
        <item m="1" x="870"/>
        <item m="1" x="6713"/>
        <item m="1" x="871"/>
        <item m="1" x="872"/>
        <item m="1" x="873"/>
        <item m="1" x="874"/>
        <item m="1" x="875"/>
        <item m="1" x="876"/>
        <item m="1" x="877"/>
        <item m="1" x="878"/>
        <item m="1" x="879"/>
        <item m="1" x="880"/>
        <item m="1" x="881"/>
        <item m="1" x="882"/>
        <item m="1" x="6714"/>
        <item m="1" x="883"/>
        <item m="1" x="884"/>
        <item m="1" x="885"/>
        <item m="1" x="886"/>
        <item m="1" x="887"/>
        <item m="1" x="888"/>
        <item m="1" x="889"/>
        <item m="1" x="6715"/>
        <item m="1" x="890"/>
        <item m="1" x="891"/>
        <item m="1" x="892"/>
        <item m="1" x="893"/>
        <item m="1" x="894"/>
        <item m="1" x="895"/>
        <item m="1" x="896"/>
        <item m="1" x="6716"/>
        <item m="1" x="897"/>
        <item m="1" x="898"/>
        <item m="1" x="899"/>
        <item m="1" x="900"/>
        <item m="1" x="901"/>
        <item m="1" x="902"/>
        <item m="1" x="903"/>
        <item m="1" x="904"/>
        <item m="1" x="905"/>
        <item m="1" x="906"/>
        <item m="1" x="907"/>
        <item m="1" x="908"/>
        <item m="1" x="909"/>
        <item m="1" x="910"/>
        <item m="1" x="6960"/>
        <item m="1" x="911"/>
        <item m="1" x="6961"/>
        <item m="1" x="912"/>
        <item m="1" x="6717"/>
        <item m="1" x="913"/>
        <item m="1" x="914"/>
        <item m="1" x="915"/>
        <item m="1" x="916"/>
        <item m="1" x="6718"/>
        <item m="1" x="917"/>
        <item m="1" x="918"/>
        <item m="1" x="6719"/>
        <item m="1" x="919"/>
        <item m="1" x="920"/>
        <item m="1" x="921"/>
        <item m="1" x="922"/>
        <item m="1" x="923"/>
        <item m="1" x="6720"/>
        <item m="1" x="924"/>
        <item m="1" x="925"/>
        <item m="1" x="926"/>
        <item m="1" x="927"/>
        <item m="1" x="928"/>
        <item m="1" x="6962"/>
        <item m="1" x="929"/>
        <item m="1" x="6721"/>
        <item m="1" x="930"/>
        <item m="1" x="931"/>
        <item m="1" x="6722"/>
        <item m="1" x="932"/>
        <item m="1" x="933"/>
        <item m="1" x="6963"/>
        <item m="1" x="934"/>
        <item m="1" x="6723"/>
        <item m="1" x="935"/>
        <item m="1" x="936"/>
        <item m="1" x="937"/>
        <item m="1" x="938"/>
        <item m="1" x="939"/>
        <item m="1" x="940"/>
        <item m="1" x="941"/>
        <item m="1" x="942"/>
        <item m="1" x="943"/>
        <item m="1" x="944"/>
        <item m="1" x="945"/>
        <item m="1" x="946"/>
        <item m="1" x="947"/>
        <item m="1" x="6724"/>
        <item m="1" x="948"/>
        <item m="1" x="949"/>
        <item m="1" x="950"/>
        <item m="1" x="951"/>
        <item m="1" x="952"/>
        <item m="1" x="953"/>
        <item m="1" x="954"/>
        <item m="1" x="955"/>
        <item m="1" x="956"/>
        <item m="1" x="957"/>
        <item m="1" x="958"/>
        <item m="1" x="6964"/>
        <item m="1" x="959"/>
        <item m="1" x="6725"/>
        <item m="1" x="960"/>
        <item m="1" x="961"/>
        <item m="1" x="6726"/>
        <item m="1" x="962"/>
        <item m="1" x="963"/>
        <item m="1" x="964"/>
        <item m="1" x="965"/>
        <item m="1" x="966"/>
        <item m="1" x="967"/>
        <item m="1" x="968"/>
        <item m="1" x="969"/>
        <item m="1" x="970"/>
        <item m="1" x="971"/>
        <item m="1" x="972"/>
        <item m="1" x="973"/>
        <item m="1" x="974"/>
        <item m="1" x="975"/>
        <item m="1" x="976"/>
        <item m="1" x="977"/>
        <item m="1" x="6727"/>
        <item m="1" x="978"/>
        <item m="1" x="979"/>
        <item m="1" x="980"/>
        <item m="1" x="981"/>
        <item m="1" x="982"/>
        <item m="1" x="983"/>
        <item m="1" x="984"/>
        <item m="1" x="985"/>
        <item m="1" x="6728"/>
        <item m="1" x="986"/>
        <item m="1" x="987"/>
        <item m="1" x="988"/>
        <item m="1" x="989"/>
        <item m="1" x="6965"/>
        <item m="1" x="990"/>
        <item m="1" x="6729"/>
        <item m="1" x="991"/>
        <item m="1" x="992"/>
        <item m="1" x="993"/>
        <item m="1" x="994"/>
        <item m="1" x="995"/>
        <item m="1" x="996"/>
        <item m="1" x="997"/>
        <item m="1" x="998"/>
        <item m="1" x="999"/>
        <item m="1" x="1000"/>
        <item m="1" x="1001"/>
        <item m="1" x="1002"/>
        <item m="1" x="1003"/>
        <item m="1" x="1004"/>
        <item m="1" x="6730"/>
        <item m="1" x="1005"/>
        <item m="1" x="1006"/>
        <item m="1" x="1007"/>
        <item m="1" x="1008"/>
        <item m="1" x="1009"/>
        <item m="1" x="1010"/>
        <item m="1" x="1011"/>
        <item m="1" x="1012"/>
        <item m="1" x="1013"/>
        <item m="1" x="1014"/>
        <item m="1" x="1015"/>
        <item m="1" x="1016"/>
        <item m="1" x="1017"/>
        <item m="1" x="1018"/>
        <item m="1" x="1019"/>
        <item m="1" x="1020"/>
        <item m="1" x="6731"/>
        <item m="1" x="1021"/>
        <item m="1" x="1022"/>
        <item m="1" x="1023"/>
        <item m="1" x="1024"/>
        <item m="1" x="1025"/>
        <item m="1" x="1026"/>
        <item m="1" x="6966"/>
        <item m="1" x="1027"/>
        <item m="1" x="6732"/>
        <item m="1" x="1028"/>
        <item m="1" x="1029"/>
        <item m="1" x="1030"/>
        <item m="1" x="1031"/>
        <item m="1" x="1032"/>
        <item m="1" x="1033"/>
        <item m="1" x="1034"/>
        <item m="1" x="1035"/>
        <item m="1" x="1036"/>
        <item m="1" x="1037"/>
        <item m="1" x="1038"/>
        <item m="1" x="1039"/>
        <item m="1" x="1040"/>
        <item m="1" x="1041"/>
        <item m="1" x="1042"/>
        <item m="1" x="1043"/>
        <item m="1" x="6733"/>
        <item m="1" x="1044"/>
        <item m="1" x="1045"/>
        <item m="1" x="1046"/>
        <item m="1" x="1047"/>
        <item m="1" x="1048"/>
        <item m="1" x="1049"/>
        <item m="1" x="1050"/>
        <item m="1" x="1051"/>
        <item m="1" x="1052"/>
        <item m="1" x="1053"/>
        <item m="1" x="6734"/>
        <item m="1" x="1054"/>
        <item m="1" x="1055"/>
        <item m="1" x="1056"/>
        <item m="1" x="1057"/>
        <item m="1" x="1058"/>
        <item m="1" x="1059"/>
        <item m="1" x="1060"/>
        <item m="1" x="1061"/>
        <item m="1" x="6735"/>
        <item m="1" x="1062"/>
        <item m="1" x="1063"/>
        <item m="1" x="1064"/>
        <item m="1" x="1065"/>
        <item m="1" x="1066"/>
        <item m="1" x="1067"/>
        <item m="1" x="1068"/>
        <item m="1" x="7087"/>
        <item m="1" x="1069"/>
        <item m="1" x="6967"/>
        <item m="1" x="1070"/>
        <item m="1" x="6736"/>
        <item m="1" x="1071"/>
        <item m="1" x="1072"/>
        <item m="1" x="1073"/>
        <item m="1" x="1074"/>
        <item m="1" x="6737"/>
        <item m="1" x="1075"/>
        <item m="1" x="1076"/>
        <item m="1" x="1077"/>
        <item m="1" x="1078"/>
        <item m="1" x="1079"/>
        <item m="1" x="1080"/>
        <item m="1" x="1081"/>
        <item m="1" x="1082"/>
        <item m="1" x="1083"/>
        <item m="1" x="1084"/>
        <item m="1" x="1085"/>
        <item m="1" x="1086"/>
        <item m="1" x="1087"/>
        <item m="1" x="1088"/>
        <item m="1" x="1089"/>
        <item m="1" x="1090"/>
        <item m="1" x="6738"/>
        <item m="1" x="1091"/>
        <item m="1" x="1092"/>
        <item m="1" x="1093"/>
        <item m="1" x="1094"/>
        <item m="1" x="1095"/>
        <item m="1" x="1096"/>
        <item m="1" x="1097"/>
        <item m="1" x="1098"/>
        <item m="1" x="1099"/>
        <item m="1" x="1100"/>
        <item m="1" x="1101"/>
        <item m="1" x="1102"/>
        <item m="1" x="1103"/>
        <item m="1" x="1104"/>
        <item m="1" x="1105"/>
        <item m="1" x="1106"/>
        <item m="1" x="6739"/>
        <item m="1" x="1107"/>
        <item m="1" x="1108"/>
        <item m="1" x="1109"/>
        <item m="1" x="1110"/>
        <item m="1" x="1111"/>
        <item m="1" x="1112"/>
        <item m="1" x="1113"/>
        <item m="1" x="1114"/>
        <item m="1" x="1115"/>
        <item m="1" x="1116"/>
        <item m="1" x="1117"/>
        <item m="1" x="1118"/>
        <item m="1" x="1119"/>
        <item m="1" x="1120"/>
        <item m="1" x="1121"/>
        <item m="1" x="1122"/>
        <item m="1" x="6740"/>
        <item m="1" x="1123"/>
        <item m="1" x="1124"/>
        <item m="1" x="1125"/>
        <item m="1" x="1126"/>
        <item m="1" x="1127"/>
        <item m="1" x="1128"/>
        <item m="1" x="1129"/>
        <item m="1" x="1130"/>
        <item m="1" x="1131"/>
        <item m="1" x="1132"/>
        <item m="1" x="1133"/>
        <item m="1" x="1134"/>
        <item m="1" x="1135"/>
        <item m="1" x="1136"/>
        <item m="1" x="1137"/>
        <item m="1" x="1138"/>
        <item m="1" x="6741"/>
        <item m="1" x="1139"/>
        <item m="1" x="1140"/>
        <item m="1" x="1141"/>
        <item m="1" x="1142"/>
        <item m="1" x="1143"/>
        <item m="1" x="1144"/>
        <item m="1" x="1145"/>
        <item m="1" x="1146"/>
        <item m="1" x="1147"/>
        <item m="1" x="1148"/>
        <item m="1" x="1149"/>
        <item m="1" x="1150"/>
        <item m="1" x="1151"/>
        <item m="1" x="1152"/>
        <item m="1" x="1153"/>
        <item m="1" x="1154"/>
        <item m="1" x="6742"/>
        <item m="1" x="1155"/>
        <item m="1" x="1156"/>
        <item m="1" x="1157"/>
        <item m="1" x="1158"/>
        <item m="1" x="1159"/>
        <item m="1" x="1160"/>
        <item m="1" x="1161"/>
        <item m="1" x="1162"/>
        <item m="1" x="1163"/>
        <item m="1" x="1164"/>
        <item m="1" x="1165"/>
        <item m="1" x="1166"/>
        <item m="1" x="1167"/>
        <item m="1" x="1168"/>
        <item m="1" x="1169"/>
        <item m="1" x="1170"/>
        <item m="1" x="6743"/>
        <item m="1" x="1171"/>
        <item m="1" x="1172"/>
        <item m="1" x="1173"/>
        <item m="1" x="1174"/>
        <item m="1" x="1175"/>
        <item m="1" x="1176"/>
        <item m="1" x="1177"/>
        <item m="1" x="1178"/>
        <item m="1" x="1179"/>
        <item m="1" x="1180"/>
        <item m="1" x="1181"/>
        <item m="1" x="1182"/>
        <item m="1" x="1183"/>
        <item m="1" x="1184"/>
        <item m="1" x="1185"/>
        <item m="1" x="1186"/>
        <item m="1" x="6744"/>
        <item m="1" x="1187"/>
        <item m="1" x="1188"/>
        <item m="1" x="1189"/>
        <item m="1" x="1190"/>
        <item m="1" x="1191"/>
        <item m="1" x="1192"/>
        <item m="1" x="1193"/>
        <item m="1" x="1194"/>
        <item m="1" x="1195"/>
        <item m="1" x="1196"/>
        <item m="1" x="1197"/>
        <item m="1" x="1198"/>
        <item m="1" x="1199"/>
        <item m="1" x="1200"/>
        <item m="1" x="1201"/>
        <item m="1" x="1202"/>
        <item m="1" x="6745"/>
        <item m="1" x="1203"/>
        <item m="1" x="1204"/>
        <item m="1" x="1205"/>
        <item m="1" x="1206"/>
        <item m="1" x="1207"/>
        <item m="1" x="1208"/>
        <item m="1" x="1209"/>
        <item m="1" x="1210"/>
        <item m="1" x="1211"/>
        <item m="1" x="1212"/>
        <item m="1" x="1213"/>
        <item m="1" x="1214"/>
        <item m="1" x="1215"/>
        <item m="1" x="1216"/>
        <item m="1" x="1217"/>
        <item m="1" x="1218"/>
        <item m="1" x="6746"/>
        <item m="1" x="1219"/>
        <item m="1" x="1220"/>
        <item m="1" x="1221"/>
        <item m="1" x="1222"/>
        <item m="1" x="1223"/>
        <item m="1" x="1224"/>
        <item m="1" x="1225"/>
        <item m="1" x="1226"/>
        <item m="1" x="1227"/>
        <item m="1" x="1228"/>
        <item m="1" x="1229"/>
        <item m="1" x="1230"/>
        <item m="1" x="1231"/>
        <item m="1" x="1232"/>
        <item m="1" x="1233"/>
        <item m="1" x="1234"/>
        <item m="1" x="6747"/>
        <item m="1" x="1235"/>
        <item m="1" x="1236"/>
        <item m="1" x="1237"/>
        <item m="1" x="1238"/>
        <item m="1" x="1239"/>
        <item m="1" x="1240"/>
        <item m="1" x="1241"/>
        <item m="1" x="1242"/>
        <item m="1" x="1243"/>
        <item m="1" x="1244"/>
        <item m="1" x="1245"/>
        <item m="1" x="1246"/>
        <item m="1" x="1247"/>
        <item m="1" x="1248"/>
        <item m="1" x="1249"/>
        <item m="1" x="1250"/>
        <item m="1" x="6748"/>
        <item m="1" x="1251"/>
        <item m="1" x="1252"/>
        <item m="1" x="1253"/>
        <item m="1" x="1254"/>
        <item m="1" x="1255"/>
        <item m="1" x="6749"/>
        <item m="1" x="1256"/>
        <item m="1" x="1257"/>
        <item m="1" x="1258"/>
        <item m="1" x="1259"/>
        <item m="1" x="1260"/>
        <item m="1" x="1261"/>
        <item m="1" x="1262"/>
        <item m="1" x="1263"/>
        <item m="1" x="1264"/>
        <item m="1" x="1265"/>
        <item m="1" x="1266"/>
        <item m="1" x="1267"/>
        <item m="1" x="1268"/>
        <item m="1" x="1269"/>
        <item m="1" x="1270"/>
        <item m="1" x="6750"/>
        <item m="1" x="1271"/>
        <item m="1" x="1272"/>
        <item m="1" x="1273"/>
        <item m="1" x="1274"/>
        <item m="1" x="1275"/>
        <item m="1" x="1276"/>
        <item m="1" x="1277"/>
        <item m="1" x="1278"/>
        <item m="1" x="1279"/>
        <item m="1" x="1280"/>
        <item m="1" x="1281"/>
        <item m="1" x="1282"/>
        <item m="1" x="1283"/>
        <item m="1" x="1284"/>
        <item m="1" x="1285"/>
        <item m="1" x="1286"/>
        <item m="1" x="6751"/>
        <item m="1" x="1287"/>
        <item m="1" x="1288"/>
        <item m="1" x="1289"/>
        <item m="1" x="1290"/>
        <item m="1" x="1291"/>
        <item m="1" x="1292"/>
        <item m="1" x="1293"/>
        <item m="1" x="1294"/>
        <item m="1" x="1295"/>
        <item m="1" x="1296"/>
        <item m="1" x="1297"/>
        <item m="1" x="1298"/>
        <item m="1" x="1299"/>
        <item m="1" x="1300"/>
        <item m="1" x="1301"/>
        <item m="1" x="1302"/>
        <item m="1" x="6752"/>
        <item m="1" x="1303"/>
        <item m="1" x="1304"/>
        <item m="1" x="1305"/>
        <item m="1" x="1306"/>
        <item m="1" x="1307"/>
        <item m="1" x="1308"/>
        <item m="1" x="1309"/>
        <item m="1" x="1310"/>
        <item m="1" x="1311"/>
        <item m="1" x="1312"/>
        <item m="1" x="1313"/>
        <item m="1" x="1314"/>
        <item m="1" x="1315"/>
        <item m="1" x="1316"/>
        <item m="1" x="1317"/>
        <item m="1" x="1318"/>
        <item m="1" x="6753"/>
        <item m="1" x="1319"/>
        <item m="1" x="1320"/>
        <item m="1" x="1321"/>
        <item m="1" x="1322"/>
        <item m="1" x="1323"/>
        <item m="1" x="1324"/>
        <item m="1" x="1325"/>
        <item m="1" x="1326"/>
        <item m="1" x="1327"/>
        <item m="1" x="1328"/>
        <item m="1" x="1329"/>
        <item m="1" x="1330"/>
        <item m="1" x="1331"/>
        <item m="1" x="1332"/>
        <item m="1" x="1333"/>
        <item m="1" x="1334"/>
        <item m="1" x="6754"/>
        <item m="1" x="1335"/>
        <item m="1" x="1336"/>
        <item m="1" x="1337"/>
        <item m="1" x="1338"/>
        <item m="1" x="1339"/>
        <item m="1" x="1340"/>
        <item m="1" x="1341"/>
        <item m="1" x="1342"/>
        <item m="1" x="1343"/>
        <item m="1" x="1344"/>
        <item m="1" x="1345"/>
        <item m="1" x="1346"/>
        <item m="1" x="1347"/>
        <item m="1" x="1348"/>
        <item m="1" x="1349"/>
        <item m="1" x="1350"/>
        <item m="1" x="6755"/>
        <item m="1" x="1351"/>
        <item m="1" x="1352"/>
        <item m="1" x="1353"/>
        <item m="1" x="1354"/>
        <item m="1" x="1355"/>
        <item m="1" x="1356"/>
        <item m="1" x="1357"/>
        <item m="1" x="1358"/>
        <item m="1" x="1359"/>
        <item m="1" x="1360"/>
        <item m="1" x="1361"/>
        <item m="1" x="1362"/>
        <item m="1" x="1363"/>
        <item m="1" x="1364"/>
        <item m="1" x="1365"/>
        <item m="1" x="1366"/>
        <item m="1" x="6756"/>
        <item m="1" x="1367"/>
        <item m="1" x="1368"/>
        <item m="1" x="1369"/>
        <item m="1" x="1370"/>
        <item m="1" x="1371"/>
        <item m="1" x="1372"/>
        <item m="1" x="6757"/>
        <item m="1" x="1373"/>
        <item m="1" x="1374"/>
        <item m="1" x="1375"/>
        <item m="1" x="1376"/>
        <item m="1" x="1377"/>
        <item m="1" x="1378"/>
        <item m="1" x="1379"/>
        <item m="1" x="1380"/>
        <item m="1" x="1381"/>
        <item m="1" x="1382"/>
        <item m="1" x="1383"/>
        <item m="1" x="1384"/>
        <item m="1" x="1385"/>
        <item m="1" x="1386"/>
        <item m="1" x="1387"/>
        <item m="1" x="1388"/>
        <item m="1" x="6758"/>
        <item m="1" x="1389"/>
        <item m="1" x="1390"/>
        <item m="1" x="1391"/>
        <item m="1" x="1392"/>
        <item m="1" x="1393"/>
        <item m="1" x="1394"/>
        <item m="1" x="1395"/>
        <item m="1" x="1396"/>
        <item m="1" x="1397"/>
        <item m="1" x="1398"/>
        <item m="1" x="1399"/>
        <item m="1" x="1400"/>
        <item m="1" x="1401"/>
        <item m="1" x="1402"/>
        <item m="1" x="1403"/>
        <item m="1" x="1404"/>
        <item m="1" x="6759"/>
        <item m="1" x="1405"/>
        <item m="1" x="1406"/>
        <item m="1" x="1407"/>
        <item m="1" x="1408"/>
        <item m="1" x="1409"/>
        <item m="1" x="1410"/>
        <item m="1" x="1411"/>
        <item m="1" x="1412"/>
        <item m="1" x="1413"/>
        <item m="1" x="1414"/>
        <item m="1" x="1415"/>
        <item m="1" x="1416"/>
        <item m="1" x="1417"/>
        <item m="1" x="1418"/>
        <item m="1" x="1419"/>
        <item m="1" x="1420"/>
        <item m="1" x="6760"/>
        <item m="1" x="1421"/>
        <item m="1" x="1422"/>
        <item m="1" x="1423"/>
        <item m="1" x="1424"/>
        <item m="1" x="1425"/>
        <item m="1" x="1426"/>
        <item m="1" x="1427"/>
        <item m="1" x="1428"/>
        <item m="1" x="1429"/>
        <item m="1" x="1430"/>
        <item m="1" x="1431"/>
        <item m="1" x="1432"/>
        <item m="1" x="1433"/>
        <item m="1" x="1434"/>
        <item m="1" x="1435"/>
        <item m="1" x="1436"/>
        <item m="1" x="6761"/>
        <item m="1" x="1437"/>
        <item m="1" x="1438"/>
        <item m="1" x="1439"/>
        <item m="1" x="1440"/>
        <item m="1" x="1441"/>
        <item m="1" x="1442"/>
        <item m="1" x="1443"/>
        <item m="1" x="1444"/>
        <item m="1" x="1445"/>
        <item m="1" x="1446"/>
        <item m="1" x="1447"/>
        <item m="1" x="1448"/>
        <item m="1" x="1449"/>
        <item m="1" x="1450"/>
        <item m="1" x="1451"/>
        <item m="1" x="1452"/>
        <item m="1" x="6762"/>
        <item m="1" x="1453"/>
        <item m="1" x="1454"/>
        <item m="1" x="1455"/>
        <item m="1" x="1456"/>
        <item m="1" x="1457"/>
        <item m="1" x="1458"/>
        <item m="1" x="1459"/>
        <item m="1" x="1460"/>
        <item m="1" x="1461"/>
        <item m="1" x="1462"/>
        <item m="1" x="1463"/>
        <item m="1" x="1464"/>
        <item m="1" x="1465"/>
        <item m="1" x="1466"/>
        <item m="1" x="1467"/>
        <item m="1" x="1468"/>
        <item m="1" x="6763"/>
        <item m="1" x="1469"/>
        <item m="1" x="1470"/>
        <item m="1" x="1471"/>
        <item m="1" x="1472"/>
        <item m="1" x="1473"/>
        <item m="1" x="1474"/>
        <item m="1" x="1475"/>
        <item m="1" x="1476"/>
        <item m="1" x="1477"/>
        <item m="1" x="1478"/>
        <item m="1" x="1479"/>
        <item m="1" x="1480"/>
        <item m="1" x="1481"/>
        <item m="1" x="1482"/>
        <item m="1" x="1483"/>
        <item m="1" x="1484"/>
        <item m="1" x="6764"/>
        <item m="1" x="1485"/>
        <item m="1" x="1486"/>
        <item m="1" x="1487"/>
        <item m="1" x="1488"/>
        <item m="1" x="1489"/>
        <item m="1" x="1490"/>
        <item m="1" x="1491"/>
        <item m="1" x="1492"/>
        <item m="1" x="1493"/>
        <item m="1" x="1494"/>
        <item m="1" x="1495"/>
        <item m="1" x="1496"/>
        <item m="1" x="1497"/>
        <item m="1" x="1498"/>
        <item m="1" x="1499"/>
        <item m="1" x="1500"/>
        <item m="1" x="6765"/>
        <item m="1" x="1501"/>
        <item m="1" x="1502"/>
        <item m="1" x="1503"/>
        <item m="1" x="1504"/>
        <item m="1" x="1505"/>
        <item m="1" x="1506"/>
        <item m="1" x="1507"/>
        <item m="1" x="1508"/>
        <item m="1" x="1509"/>
        <item m="1" x="1510"/>
        <item m="1" x="1511"/>
        <item m="1" x="1512"/>
        <item m="1" x="1513"/>
        <item m="1" x="1514"/>
        <item m="1" x="1515"/>
        <item m="1" x="1516"/>
        <item m="1" x="6766"/>
        <item m="1" x="1517"/>
        <item m="1" x="1518"/>
        <item m="1" x="1519"/>
        <item m="1" x="1520"/>
        <item m="1" x="1521"/>
        <item m="1" x="1522"/>
        <item m="1" x="1523"/>
        <item m="1" x="1524"/>
        <item m="1" x="1525"/>
        <item m="1" x="1526"/>
        <item m="1" x="1527"/>
        <item m="1" x="1528"/>
        <item m="1" x="1529"/>
        <item m="1" x="1530"/>
        <item m="1" x="1531"/>
        <item m="1" x="1532"/>
        <item m="1" x="6767"/>
        <item m="1" x="1533"/>
        <item m="1" x="1534"/>
        <item m="1" x="1535"/>
        <item m="1" x="1536"/>
        <item m="1" x="1537"/>
        <item m="1" x="1538"/>
        <item m="1" x="1539"/>
        <item m="1" x="1540"/>
        <item m="1" x="1541"/>
        <item m="1" x="1542"/>
        <item m="1" x="1543"/>
        <item m="1" x="1544"/>
        <item m="1" x="1545"/>
        <item m="1" x="1546"/>
        <item m="1" x="1547"/>
        <item m="1" x="1548"/>
        <item m="1" x="6768"/>
        <item m="1" x="1549"/>
        <item m="1" x="1550"/>
        <item m="1" x="1551"/>
        <item m="1" x="1552"/>
        <item m="1" x="1553"/>
        <item m="1" x="1554"/>
        <item m="1" x="1555"/>
        <item m="1" x="1556"/>
        <item m="1" x="1557"/>
        <item m="1" x="1558"/>
        <item m="1" x="1559"/>
        <item m="1" x="1560"/>
        <item m="1" x="1561"/>
        <item m="1" x="1562"/>
        <item m="1" x="1563"/>
        <item m="1" x="1564"/>
        <item m="1" x="6769"/>
        <item m="1" x="1565"/>
        <item m="1" x="1566"/>
        <item m="1" x="1567"/>
        <item m="1" x="1568"/>
        <item m="1" x="1569"/>
        <item m="1" x="1570"/>
        <item m="1" x="1571"/>
        <item m="1" x="1572"/>
        <item m="1" x="1573"/>
        <item m="1" x="1574"/>
        <item m="1" x="1575"/>
        <item m="1" x="1576"/>
        <item m="1" x="1577"/>
        <item m="1" x="1578"/>
        <item m="1" x="1579"/>
        <item m="1" x="1580"/>
        <item m="1" x="6770"/>
        <item m="1" x="1581"/>
        <item m="1" x="1582"/>
        <item m="1" x="1583"/>
        <item m="1" x="1584"/>
        <item m="1" x="1585"/>
        <item m="1" x="1586"/>
        <item m="1" x="1587"/>
        <item m="1" x="1588"/>
        <item m="1" x="1589"/>
        <item m="1" x="1590"/>
        <item m="1" x="1591"/>
        <item m="1" x="1592"/>
        <item m="1" x="1593"/>
        <item m="1" x="1594"/>
        <item m="1" x="1595"/>
        <item m="1" x="6771"/>
        <item m="1" x="1596"/>
        <item m="1" x="1597"/>
        <item m="1" x="1598"/>
        <item m="1" x="1599"/>
        <item m="1" x="1600"/>
        <item m="1" x="1601"/>
        <item m="1" x="1602"/>
        <item m="1" x="1603"/>
        <item m="1" x="1604"/>
        <item m="1" x="1605"/>
        <item m="1" x="1606"/>
        <item m="1" x="1607"/>
        <item m="1" x="1608"/>
        <item m="1" x="1609"/>
        <item m="1" x="1610"/>
        <item m="1" x="1611"/>
        <item m="1" x="6772"/>
        <item m="1" x="6773"/>
        <item m="1" x="1612"/>
        <item m="1" x="1613"/>
        <item m="1" x="1614"/>
        <item m="1" x="1615"/>
        <item m="1" x="1616"/>
        <item m="1" x="1617"/>
        <item m="1" x="1618"/>
        <item m="1" x="1619"/>
        <item m="1" x="1620"/>
        <item m="1" x="1621"/>
        <item m="1" x="1622"/>
        <item m="1" x="1623"/>
        <item m="1" x="1624"/>
        <item m="1" x="1625"/>
        <item m="1" x="1626"/>
        <item m="1" x="1627"/>
        <item m="1" x="6774"/>
        <item m="1" x="1628"/>
        <item m="1" x="1629"/>
        <item m="1" x="1630"/>
        <item m="1" x="1631"/>
        <item m="1" x="1632"/>
        <item m="1" x="1633"/>
        <item m="1" x="1634"/>
        <item m="1" x="1635"/>
        <item m="1" x="1636"/>
        <item m="1" x="1637"/>
        <item m="1" x="1638"/>
        <item m="1" x="1639"/>
        <item m="1" x="1640"/>
        <item m="1" x="1641"/>
        <item m="1" x="1642"/>
        <item m="1" x="6775"/>
        <item m="1" x="1643"/>
        <item m="1" x="1644"/>
        <item m="1" x="1645"/>
        <item m="1" x="1646"/>
        <item m="1" x="1647"/>
        <item m="1" x="1648"/>
        <item m="1" x="1649"/>
        <item m="1" x="1650"/>
        <item m="1" x="1651"/>
        <item m="1" x="1652"/>
        <item m="1" x="1653"/>
        <item m="1" x="1654"/>
        <item m="1" x="1655"/>
        <item m="1" x="1656"/>
        <item m="1" x="6776"/>
        <item m="1" x="1657"/>
        <item m="1" x="1658"/>
        <item m="1" x="1659"/>
        <item m="1" x="1660"/>
        <item m="1" x="1661"/>
        <item m="1" x="1662"/>
        <item m="1" x="1663"/>
        <item m="1" x="1664"/>
        <item m="1" x="1665"/>
        <item m="1" x="1666"/>
        <item m="1" x="1667"/>
        <item m="1" x="1668"/>
        <item m="1" x="1669"/>
        <item m="1" x="1670"/>
        <item m="1" x="6968"/>
        <item m="1" x="1671"/>
        <item m="1" x="6777"/>
        <item m="1" x="1672"/>
        <item m="1" x="1673"/>
        <item m="1" x="1674"/>
        <item m="1" x="1675"/>
        <item m="1" x="1676"/>
        <item m="1" x="1677"/>
        <item m="1" x="1678"/>
        <item m="1" x="1679"/>
        <item m="1" x="1680"/>
        <item m="1" x="1681"/>
        <item m="1" x="1682"/>
        <item m="1" x="1683"/>
        <item m="1" x="1684"/>
        <item m="1" x="1685"/>
        <item m="1" x="1686"/>
        <item m="1" x="1687"/>
        <item m="1" x="6778"/>
        <item m="1" x="1688"/>
        <item m="1" x="1689"/>
        <item m="1" x="1690"/>
        <item m="1" x="1691"/>
        <item m="1" x="1692"/>
        <item m="1" x="1693"/>
        <item m="1" x="1694"/>
        <item m="1" x="1695"/>
        <item m="1" x="1696"/>
        <item m="1" x="1697"/>
        <item m="1" x="1698"/>
        <item m="1" x="1699"/>
        <item m="1" x="1700"/>
        <item m="1" x="1701"/>
        <item m="1" x="1702"/>
        <item m="1" x="1703"/>
        <item m="1" x="6779"/>
        <item m="1" x="1704"/>
        <item m="1" x="1705"/>
        <item m="1" x="1706"/>
        <item m="1" x="1707"/>
        <item m="1" x="1708"/>
        <item m="1" x="1709"/>
        <item m="1" x="1710"/>
        <item m="1" x="6780"/>
        <item m="1" x="1711"/>
        <item m="1" x="1712"/>
        <item m="1" x="1713"/>
        <item m="1" x="1714"/>
        <item m="1" x="1715"/>
        <item m="1" x="1716"/>
        <item m="1" x="1717"/>
        <item m="1" x="1718"/>
        <item m="1" x="1719"/>
        <item m="1" x="1720"/>
        <item m="1" x="1721"/>
        <item m="1" x="1722"/>
        <item m="1" x="1723"/>
        <item m="1" x="1724"/>
        <item m="1" x="1725"/>
        <item m="1" x="1726"/>
        <item m="1" x="6781"/>
        <item m="1" x="1727"/>
        <item m="1" x="1728"/>
        <item m="1" x="1729"/>
        <item m="1" x="1730"/>
        <item m="1" x="1731"/>
        <item m="1" x="1732"/>
        <item m="1" x="1733"/>
        <item m="1" x="1734"/>
        <item m="1" x="1735"/>
        <item m="1" x="1736"/>
        <item m="1" x="1737"/>
        <item m="1" x="1738"/>
        <item m="1" x="1739"/>
        <item m="1" x="1740"/>
        <item m="1" x="1741"/>
        <item m="1" x="1742"/>
        <item m="1" x="6782"/>
        <item m="1" x="1743"/>
        <item m="1" x="1744"/>
        <item m="1" x="1745"/>
        <item m="1" x="1746"/>
        <item m="1" x="1747"/>
        <item m="1" x="1748"/>
        <item m="1" x="1749"/>
        <item m="1" x="1750"/>
        <item m="1" x="1751"/>
        <item m="1" x="1752"/>
        <item m="1" x="1753"/>
        <item m="1" x="1754"/>
        <item m="1" x="1755"/>
        <item m="1" x="1756"/>
        <item m="1" x="1757"/>
        <item m="1" x="1758"/>
        <item m="1" x="6783"/>
        <item m="1" x="1759"/>
        <item m="1" x="1760"/>
        <item m="1" x="1761"/>
        <item m="1" x="1762"/>
        <item m="1" x="1763"/>
        <item m="1" x="1764"/>
        <item m="1" x="1765"/>
        <item m="1" x="1766"/>
        <item m="1" x="1767"/>
        <item m="1" x="1768"/>
        <item m="1" x="1769"/>
        <item m="1" x="1770"/>
        <item m="1" x="1771"/>
        <item m="1" x="1772"/>
        <item m="1" x="1773"/>
        <item m="1" x="1774"/>
        <item m="1" x="6784"/>
        <item m="1" x="1775"/>
        <item m="1" x="1776"/>
        <item m="1" x="1777"/>
        <item m="1" x="1778"/>
        <item m="1" x="1779"/>
        <item m="1" x="1780"/>
        <item m="1" x="1781"/>
        <item m="1" x="6785"/>
        <item m="1" x="1782"/>
        <item m="1" x="1783"/>
        <item m="1" x="1784"/>
        <item m="1" x="1785"/>
        <item m="1" x="1786"/>
        <item m="1" x="1787"/>
        <item m="1" x="1788"/>
        <item m="1" x="1789"/>
        <item m="1" x="1790"/>
        <item m="1" x="1791"/>
        <item m="1" x="1792"/>
        <item m="1" x="1793"/>
        <item m="1" x="1794"/>
        <item m="1" x="1795"/>
        <item m="1" x="1796"/>
        <item m="1" x="1797"/>
        <item m="1" x="6969"/>
        <item m="1" x="1798"/>
        <item m="1" x="6786"/>
        <item m="1" x="1799"/>
        <item m="1" x="1800"/>
        <item m="1" x="1801"/>
        <item m="1" x="1802"/>
        <item m="1" x="1803"/>
        <item m="1" x="1804"/>
        <item m="1" x="1805"/>
        <item m="1" x="1806"/>
        <item m="1" x="1807"/>
        <item m="1" x="1808"/>
        <item m="1" x="1809"/>
        <item m="1" x="1810"/>
        <item m="1" x="1811"/>
        <item m="1" x="1812"/>
        <item m="1" x="1813"/>
        <item m="1" x="1814"/>
        <item m="1" x="6970"/>
        <item m="1" x="1815"/>
        <item m="1" x="6787"/>
        <item m="1" x="1816"/>
        <item m="1" x="1817"/>
        <item m="1" x="6788"/>
        <item m="1" x="1818"/>
        <item m="1" x="1819"/>
        <item m="1" x="1820"/>
        <item m="1" x="1821"/>
        <item m="1" x="6789"/>
        <item m="1" x="1822"/>
        <item m="1" x="1823"/>
        <item m="1" x="1824"/>
        <item m="1" x="1825"/>
        <item m="1" x="1826"/>
        <item m="1" x="6790"/>
        <item m="1" x="1827"/>
        <item m="1" x="1828"/>
        <item m="1" x="1829"/>
        <item m="1" x="1830"/>
        <item m="1" x="1831"/>
        <item m="1" x="6791"/>
        <item m="1" x="1832"/>
        <item m="1" x="1833"/>
        <item m="1" x="1834"/>
        <item m="1" x="1835"/>
        <item m="1" x="1836"/>
        <item m="1" x="1837"/>
        <item m="1" x="1838"/>
        <item m="1" x="1839"/>
        <item m="1" x="6792"/>
        <item m="1" x="1840"/>
        <item m="1" x="1841"/>
        <item m="1" x="1842"/>
        <item m="1" x="1843"/>
        <item m="1" x="1844"/>
        <item m="1" x="1845"/>
        <item m="1" x="1846"/>
        <item m="1" x="1847"/>
        <item m="1" x="1848"/>
        <item m="1" x="1849"/>
        <item m="1" x="6793"/>
        <item m="1" x="1850"/>
        <item m="1" x="1851"/>
        <item m="1" x="7088"/>
        <item m="1" x="1852"/>
        <item m="1" x="6971"/>
        <item m="1" x="1853"/>
        <item m="1" x="6972"/>
        <item m="1" x="1854"/>
        <item m="1" x="6794"/>
        <item m="1" x="1855"/>
        <item m="1" x="1856"/>
        <item m="1" x="1857"/>
        <item m="1" x="1858"/>
        <item m="1" x="1859"/>
        <item m="1" x="1860"/>
        <item m="1" x="1861"/>
        <item m="1" x="1862"/>
        <item m="1" x="1863"/>
        <item m="1" x="1864"/>
        <item m="1" x="1865"/>
        <item m="1" x="1866"/>
        <item m="1" x="1867"/>
        <item m="1" x="1868"/>
        <item m="1" x="1869"/>
        <item m="1" x="1870"/>
        <item m="1" x="6795"/>
        <item m="1" x="1871"/>
        <item m="1" x="1872"/>
        <item m="1" x="1873"/>
        <item m="1" x="1874"/>
        <item m="1" x="1875"/>
        <item m="1" x="1876"/>
        <item m="1" x="1877"/>
        <item m="1" x="1878"/>
        <item m="1" x="1879"/>
        <item m="1" x="1880"/>
        <item m="1" x="1881"/>
        <item m="1" x="1882"/>
        <item m="1" x="1883"/>
        <item m="1" x="1884"/>
        <item m="1" x="6796"/>
        <item m="1" x="1885"/>
        <item m="1" x="1886"/>
        <item m="1" x="1887"/>
        <item m="1" x="1888"/>
        <item m="1" x="1889"/>
        <item m="1" x="1890"/>
        <item m="1" x="1891"/>
        <item m="1" x="1892"/>
        <item m="1" x="1893"/>
        <item m="1" x="1894"/>
        <item m="1" x="1895"/>
        <item m="1" x="1896"/>
        <item m="1" x="1897"/>
        <item m="1" x="1898"/>
        <item m="1" x="6797"/>
        <item m="1" x="1899"/>
        <item m="1" x="1900"/>
        <item m="1" x="1901"/>
        <item m="1" x="1902"/>
        <item m="1" x="1903"/>
        <item m="1" x="1904"/>
        <item m="1" x="1905"/>
        <item m="1" x="1906"/>
        <item m="1" x="1907"/>
        <item m="1" x="1908"/>
        <item m="1" x="1909"/>
        <item m="1" x="1910"/>
        <item m="1" x="6798"/>
        <item m="1" x="1911"/>
        <item m="1" x="1912"/>
        <item m="1" x="1913"/>
        <item m="1" x="1914"/>
        <item m="1" x="1915"/>
        <item m="1" x="1916"/>
        <item m="1" x="1917"/>
        <item m="1" x="1918"/>
        <item m="1" x="1919"/>
        <item m="1" x="1920"/>
        <item m="1" x="1921"/>
        <item m="1" x="1922"/>
        <item m="1" x="1923"/>
        <item m="1" x="1924"/>
        <item m="1" x="1925"/>
        <item m="1" x="1926"/>
        <item m="1" x="6799"/>
        <item m="1" x="1927"/>
        <item m="1" x="1928"/>
        <item m="1" x="1929"/>
        <item m="1" x="1930"/>
        <item m="1" x="1931"/>
        <item m="1" x="1932"/>
        <item m="1" x="1933"/>
        <item m="1" x="1934"/>
        <item m="1" x="1935"/>
        <item m="1" x="1936"/>
        <item m="1" x="1937"/>
        <item m="1" x="1938"/>
        <item m="1" x="1939"/>
        <item m="1" x="1940"/>
        <item m="1" x="1941"/>
        <item m="1" x="1942"/>
        <item m="1" x="1943"/>
        <item m="1" x="1944"/>
        <item m="1" x="1945"/>
        <item m="1" x="6800"/>
        <item m="1" x="1946"/>
        <item m="1" x="1947"/>
        <item m="1" x="1948"/>
        <item m="1" x="1949"/>
        <item m="1" x="1950"/>
        <item m="1" x="1951"/>
        <item m="1" x="1952"/>
        <item m="1" x="1953"/>
        <item m="1" x="1954"/>
        <item m="1" x="1955"/>
        <item m="1" x="1956"/>
        <item m="1" x="1957"/>
        <item m="1" x="1958"/>
        <item m="1" x="1959"/>
        <item m="1" x="1960"/>
        <item m="1" x="1961"/>
        <item m="1" x="6801"/>
        <item m="1" x="1962"/>
        <item m="1" x="1963"/>
        <item m="1" x="1964"/>
        <item m="1" x="1965"/>
        <item m="1" x="1966"/>
        <item m="1" x="1967"/>
        <item m="1" x="1968"/>
        <item m="1" x="1969"/>
        <item m="1" x="1970"/>
        <item m="1" x="1971"/>
        <item m="1" x="1972"/>
        <item m="1" x="1973"/>
        <item m="1" x="1974"/>
        <item m="1" x="1975"/>
        <item m="1" x="1976"/>
        <item m="1" x="1977"/>
        <item m="1" x="6802"/>
        <item m="1" x="1978"/>
        <item m="1" x="1979"/>
        <item m="1" x="1980"/>
        <item m="1" x="1981"/>
        <item m="1" x="1982"/>
        <item m="1" x="1983"/>
        <item m="1" x="1984"/>
        <item m="1" x="1985"/>
        <item m="1" x="1986"/>
        <item m="1" x="1987"/>
        <item m="1" x="1988"/>
        <item m="1" x="1989"/>
        <item m="1" x="1990"/>
        <item m="1" x="1991"/>
        <item m="1" x="1992"/>
        <item m="1" x="6803"/>
        <item m="1" x="1993"/>
        <item m="1" x="1994"/>
        <item m="1" x="1995"/>
        <item m="1" x="1996"/>
        <item m="1" x="1997"/>
        <item m="1" x="1998"/>
        <item m="1" x="1999"/>
        <item m="1" x="2000"/>
        <item m="1" x="2001"/>
        <item m="1" x="2002"/>
        <item m="1" x="2003"/>
        <item m="1" x="6804"/>
        <item m="1" x="2004"/>
        <item m="1" x="2005"/>
        <item m="1" x="2006"/>
        <item m="1" x="2007"/>
        <item m="1" x="2008"/>
        <item m="1" x="2009"/>
        <item m="1" x="2010"/>
        <item m="1" x="2011"/>
        <item m="1" x="2012"/>
        <item m="1" x="2013"/>
        <item m="1" x="2014"/>
        <item m="1" x="2015"/>
        <item m="1" x="2016"/>
        <item m="1" x="2017"/>
        <item m="1" x="2018"/>
        <item m="1" x="6973"/>
        <item m="1" x="2019"/>
        <item m="1" x="6805"/>
        <item m="1" x="2020"/>
        <item m="1" x="2021"/>
        <item m="1" x="2022"/>
        <item m="1" x="2023"/>
        <item m="1" x="2024"/>
        <item m="1" x="2025"/>
        <item m="1" x="2026"/>
        <item m="1" x="2027"/>
        <item m="1" x="2028"/>
        <item m="1" x="2029"/>
        <item m="1" x="2030"/>
        <item m="1" x="2031"/>
        <item m="1" x="2032"/>
        <item m="1" x="6806"/>
        <item m="1" x="2033"/>
        <item m="1" x="2034"/>
        <item m="1" x="6807"/>
        <item m="1" x="2035"/>
        <item m="1" x="2036"/>
        <item m="1" x="6974"/>
        <item m="1" x="2037"/>
        <item m="1" x="6808"/>
        <item m="1" x="2038"/>
        <item m="1" x="2039"/>
        <item m="1" x="2040"/>
        <item m="1" x="2041"/>
        <item m="1" x="2042"/>
        <item m="1" x="2043"/>
        <item m="1" x="6975"/>
        <item m="1" x="2044"/>
        <item m="1" x="6809"/>
        <item m="1" x="2045"/>
        <item m="1" x="2046"/>
        <item m="1" x="2047"/>
        <item m="1" x="2048"/>
        <item m="1" x="2049"/>
        <item m="1" x="2050"/>
        <item m="1" x="2051"/>
        <item m="1" x="2052"/>
        <item m="1" x="6810"/>
        <item m="1" x="2053"/>
        <item m="1" x="2054"/>
        <item m="1" x="6811"/>
        <item m="1" x="2055"/>
        <item m="1" x="2056"/>
        <item m="1" x="6812"/>
        <item m="1" x="2057"/>
        <item m="1" x="2058"/>
        <item m="1" x="2059"/>
        <item m="1" x="2060"/>
        <item m="1" x="2061"/>
        <item m="1" x="2062"/>
        <item m="1" x="2063"/>
        <item m="1" x="2064"/>
        <item m="1" x="2065"/>
        <item m="1" x="2066"/>
        <item m="1" x="6976"/>
        <item m="1" x="2067"/>
        <item m="1" x="6813"/>
        <item m="1" x="2068"/>
        <item m="1" x="2069"/>
        <item m="1" x="2070"/>
        <item m="1" x="2071"/>
        <item m="1" x="6814"/>
        <item m="1" x="2072"/>
        <item m="1" x="2073"/>
        <item m="1" x="2074"/>
        <item m="1" x="2075"/>
        <item m="1" x="2076"/>
        <item m="1" x="2077"/>
        <item m="1" x="2078"/>
        <item m="1" x="6815"/>
        <item m="1" x="2079"/>
        <item m="1" x="2080"/>
        <item m="1" x="2081"/>
        <item m="1" x="2082"/>
        <item m="1" x="2083"/>
        <item m="1" x="2084"/>
        <item m="1" x="2085"/>
        <item m="1" x="2086"/>
        <item m="1" x="2087"/>
        <item m="1" x="2088"/>
        <item m="1" x="2089"/>
        <item m="1" x="2090"/>
        <item m="1" x="2091"/>
        <item m="1" x="2092"/>
        <item m="1" x="2093"/>
        <item m="1" x="2094"/>
        <item m="1" x="6816"/>
        <item m="1" x="2095"/>
        <item m="1" x="2096"/>
        <item m="1" x="2097"/>
        <item m="1" x="2098"/>
        <item m="1" x="2099"/>
        <item m="1" x="2100"/>
        <item m="1" x="2101"/>
        <item m="1" x="2102"/>
        <item m="1" x="2103"/>
        <item m="1" x="2104"/>
        <item m="1" x="2105"/>
        <item m="1" x="2106"/>
        <item m="1" x="2107"/>
        <item m="1" x="2108"/>
        <item m="1" x="2109"/>
        <item m="1" x="2110"/>
        <item m="1" x="6817"/>
        <item m="1" x="2111"/>
        <item m="1" x="2112"/>
        <item m="1" x="2113"/>
        <item m="1" x="2114"/>
        <item m="1" x="2115"/>
        <item m="1" x="2116"/>
        <item m="1" x="2117"/>
        <item m="1" x="2118"/>
        <item m="1" x="2119"/>
        <item m="1" x="2120"/>
        <item m="1" x="2121"/>
        <item m="1" x="2122"/>
        <item m="1" x="2123"/>
        <item m="1" x="2124"/>
        <item m="1" x="6818"/>
        <item m="1" x="2125"/>
        <item m="1" x="2126"/>
        <item m="1" x="2127"/>
        <item m="1" x="2128"/>
        <item m="1" x="2129"/>
        <item m="1" x="2130"/>
        <item m="1" x="2131"/>
        <item m="1" x="2132"/>
        <item m="1" x="2133"/>
        <item m="1" x="2134"/>
        <item m="1" x="2135"/>
        <item m="1" x="2136"/>
        <item m="1" x="2137"/>
        <item m="1" x="2138"/>
        <item m="1" x="2139"/>
        <item m="1" x="2140"/>
        <item m="1" x="6819"/>
        <item m="1" x="2141"/>
        <item m="1" x="2142"/>
        <item m="1" x="2143"/>
        <item m="1" x="2144"/>
        <item m="1" x="2145"/>
        <item m="1" x="2146"/>
        <item m="1" x="2147"/>
        <item m="1" x="2148"/>
        <item m="1" x="2149"/>
        <item m="1" x="2150"/>
        <item m="1" x="2151"/>
        <item m="1" x="2152"/>
        <item m="1" x="2153"/>
        <item m="1" x="2154"/>
        <item m="1" x="2155"/>
        <item m="1" x="2156"/>
        <item m="1" x="6820"/>
        <item m="1" x="2157"/>
        <item m="1" x="2158"/>
        <item m="1" x="2159"/>
        <item m="1" x="2160"/>
        <item m="1" x="2161"/>
        <item m="1" x="2162"/>
        <item m="1" x="2163"/>
        <item m="1" x="2164"/>
        <item m="1" x="2165"/>
        <item m="1" x="2166"/>
        <item m="1" x="2167"/>
        <item m="1" x="2168"/>
        <item m="1" x="2169"/>
        <item m="1" x="2170"/>
        <item m="1" x="2171"/>
        <item m="1" x="2172"/>
        <item m="1" x="6977"/>
        <item m="1" x="2173"/>
        <item m="1" x="6821"/>
        <item m="1" x="2174"/>
        <item m="1" x="2175"/>
        <item m="1" x="2176"/>
        <item m="1" x="2177"/>
        <item m="1" x="2178"/>
        <item m="1" x="6822"/>
        <item m="1" x="2179"/>
        <item m="1" x="2180"/>
        <item m="1" x="2181"/>
        <item m="1" x="2182"/>
        <item m="1" x="6978"/>
        <item m="1" x="2183"/>
        <item m="1" x="6823"/>
        <item m="1" x="2184"/>
        <item m="1" x="2185"/>
        <item m="1" x="6979"/>
        <item m="1" x="2186"/>
        <item m="1" x="6824"/>
        <item m="1" x="2187"/>
        <item m="1" x="2188"/>
        <item m="1" x="2189"/>
        <item m="1" x="2190"/>
        <item m="1" x="2191"/>
        <item m="1" x="2192"/>
        <item m="1" x="2193"/>
        <item m="1" x="2194"/>
        <item m="1" x="2195"/>
        <item m="1" x="2196"/>
        <item m="1" x="2197"/>
        <item m="1" x="2198"/>
        <item m="1" x="6825"/>
        <item m="1" x="2199"/>
        <item m="1" x="2200"/>
        <item m="1" x="2201"/>
        <item m="1" x="6980"/>
        <item m="1" x="2202"/>
        <item m="1" x="6981"/>
        <item m="1" x="2203"/>
        <item m="1" x="6826"/>
        <item m="1" x="2204"/>
        <item m="1" x="2205"/>
        <item m="1" x="2206"/>
        <item m="1" x="6827"/>
        <item m="1" x="2207"/>
        <item m="1" x="2208"/>
        <item m="1" x="2209"/>
        <item m="1" x="2210"/>
        <item m="1" x="6828"/>
        <item m="1" x="2211"/>
        <item m="1" x="2212"/>
        <item m="1" x="2213"/>
        <item m="1" x="6982"/>
        <item m="1" x="2214"/>
        <item m="1" x="6829"/>
        <item m="1" x="2215"/>
        <item m="1" x="2216"/>
        <item m="1" x="2217"/>
        <item m="1" x="6830"/>
        <item m="1" x="2218"/>
        <item m="1" x="2219"/>
        <item m="1" x="2220"/>
        <item m="1" x="2221"/>
        <item m="1" x="2222"/>
        <item m="1" x="2223"/>
        <item m="1" x="2224"/>
        <item m="1" x="2225"/>
        <item m="1" x="2226"/>
        <item m="1" x="2227"/>
        <item m="1" x="2228"/>
        <item m="1" x="2229"/>
        <item m="1" x="2230"/>
        <item m="1" x="2231"/>
        <item m="1" x="2232"/>
        <item m="1" x="6983"/>
        <item m="1" x="2233"/>
        <item m="1" x="6831"/>
        <item m="1" x="2234"/>
        <item m="1" x="2235"/>
        <item m="1" x="6832"/>
        <item m="1" x="2236"/>
        <item m="1" x="2237"/>
        <item m="1" x="2238"/>
        <item m="1" x="2239"/>
        <item m="1" x="2240"/>
        <item m="1" x="2241"/>
        <item m="1" x="2242"/>
        <item m="1" x="2243"/>
        <item m="1" x="2244"/>
        <item m="1" x="2245"/>
        <item m="1" x="2246"/>
        <item m="1" x="2247"/>
        <item m="1" x="2248"/>
        <item m="1" x="2249"/>
        <item m="1" x="2250"/>
        <item m="1" x="2251"/>
        <item m="1" x="6833"/>
        <item m="1" x="2252"/>
        <item m="1" x="2253"/>
        <item m="1" x="2254"/>
        <item m="1" x="2255"/>
        <item m="1" x="2256"/>
        <item m="1" x="2257"/>
        <item m="1" x="2258"/>
        <item m="1" x="2259"/>
        <item m="1" x="2260"/>
        <item m="1" x="2261"/>
        <item m="1" x="6834"/>
        <item m="1" x="2262"/>
        <item m="1" x="2263"/>
        <item m="1" x="6835"/>
        <item m="1" x="2264"/>
        <item m="1" x="2265"/>
        <item m="1" x="2266"/>
        <item m="1" x="2267"/>
        <item m="1" x="2268"/>
        <item m="1" x="2269"/>
        <item m="1" x="2270"/>
        <item m="1" x="2271"/>
        <item m="1" x="6836"/>
        <item m="1" x="2272"/>
        <item m="1" x="2273"/>
        <item m="1" x="2274"/>
        <item m="1" x="2275"/>
        <item m="1" x="2276"/>
        <item m="1" x="2277"/>
        <item m="1" x="2278"/>
        <item m="1" x="2279"/>
        <item m="1" x="2280"/>
        <item m="1" x="2281"/>
        <item m="1" x="2282"/>
        <item m="1" x="2283"/>
        <item m="1" x="2284"/>
        <item m="1" x="2285"/>
        <item m="1" x="2286"/>
        <item m="1" x="2287"/>
        <item m="1" x="6837"/>
        <item m="1" x="2288"/>
        <item m="1" x="2289"/>
        <item m="1" x="2290"/>
        <item m="1" x="2291"/>
        <item m="1" x="2292"/>
        <item m="1" x="2293"/>
        <item m="1" x="2294"/>
        <item m="1" x="2295"/>
        <item m="1" x="2296"/>
        <item m="1" x="2297"/>
        <item m="1" x="2298"/>
        <item m="1" x="2299"/>
        <item m="1" x="2300"/>
        <item m="1" x="2301"/>
        <item m="1" x="2302"/>
        <item m="1" x="2303"/>
        <item m="1" x="6838"/>
        <item m="1" x="2304"/>
        <item m="1" x="2305"/>
        <item m="1" x="2306"/>
        <item m="1" x="2307"/>
        <item m="1" x="2308"/>
        <item m="1" x="2309"/>
        <item m="1" x="2310"/>
        <item m="1" x="2311"/>
        <item m="1" x="2312"/>
        <item m="1" x="2313"/>
        <item m="1" x="2314"/>
        <item m="1" x="2315"/>
        <item m="1" x="2316"/>
        <item m="1" x="2317"/>
        <item m="1" x="2318"/>
        <item m="1" x="2319"/>
        <item m="1" x="6839"/>
        <item m="1" x="2320"/>
        <item m="1" x="2321"/>
        <item m="1" x="2322"/>
        <item m="1" x="2323"/>
        <item m="1" x="2324"/>
        <item m="1" x="2325"/>
        <item m="1" x="2326"/>
        <item m="1" x="2327"/>
        <item m="1" x="2328"/>
        <item m="1" x="2329"/>
        <item m="1" x="2330"/>
        <item m="1" x="2331"/>
        <item m="1" x="2332"/>
        <item m="1" x="2333"/>
        <item m="1" x="2334"/>
        <item m="1" x="2335"/>
        <item m="1" x="6840"/>
        <item m="1" x="2336"/>
        <item m="1" x="2337"/>
        <item m="1" x="2338"/>
        <item m="1" x="2339"/>
        <item m="1" x="2340"/>
        <item m="1" x="2341"/>
        <item m="1" x="2342"/>
        <item m="1" x="2343"/>
        <item m="1" x="2344"/>
        <item m="1" x="2345"/>
        <item m="1" x="2346"/>
        <item m="1" x="2347"/>
        <item m="1" x="2348"/>
        <item m="1" x="2349"/>
        <item m="1" x="2350"/>
        <item m="1" x="2351"/>
        <item m="1" x="6841"/>
        <item m="1" x="2352"/>
        <item m="1" x="2353"/>
        <item m="1" x="2354"/>
        <item m="1" x="2355"/>
        <item m="1" x="2356"/>
        <item m="1" x="2357"/>
        <item m="1" x="2358"/>
        <item m="1" x="2359"/>
        <item m="1" x="2360"/>
        <item m="1" x="2361"/>
        <item m="1" x="2362"/>
        <item m="1" x="2363"/>
        <item m="1" x="2364"/>
        <item m="1" x="2365"/>
        <item m="1" x="2366"/>
        <item m="1" x="2367"/>
        <item m="1" x="6842"/>
        <item m="1" x="2368"/>
        <item m="1" x="2369"/>
        <item m="1" x="2370"/>
        <item m="1" x="6843"/>
        <item m="1" x="2371"/>
        <item m="1" x="2372"/>
        <item m="1" x="2373"/>
        <item m="1" x="2374"/>
        <item m="1" x="2375"/>
        <item m="1" x="2376"/>
        <item m="1" x="2377"/>
        <item m="1" x="2378"/>
        <item m="1" x="2379"/>
        <item m="1" x="2380"/>
        <item m="1" x="2381"/>
        <item m="1" x="2382"/>
        <item m="1" x="2383"/>
        <item m="1" x="2384"/>
        <item m="1" x="2385"/>
        <item m="1" x="6844"/>
        <item m="1" x="2386"/>
        <item m="1" x="2387"/>
        <item m="1" x="2388"/>
        <item m="1" x="2389"/>
        <item m="1" x="2390"/>
        <item m="1" x="2391"/>
        <item m="1" x="2392"/>
        <item m="1" x="2393"/>
        <item m="1" x="2394"/>
        <item m="1" x="2395"/>
        <item m="1" x="2396"/>
        <item m="1" x="2397"/>
        <item m="1" x="2398"/>
        <item m="1" x="2399"/>
        <item m="1" x="2400"/>
        <item m="1" x="2401"/>
        <item m="1" x="6845"/>
        <item m="1" x="2402"/>
        <item m="1" x="2403"/>
        <item m="1" x="2404"/>
        <item m="1" x="2405"/>
        <item m="1" x="2406"/>
        <item m="1" x="2407"/>
        <item m="1" x="2408"/>
        <item m="1" x="2409"/>
        <item m="1" x="2410"/>
        <item m="1" x="2411"/>
        <item m="1" x="2412"/>
        <item m="1" x="2413"/>
        <item m="1" x="2414"/>
        <item m="1" x="2415"/>
        <item m="1" x="2416"/>
        <item m="1" x="2417"/>
        <item m="1" x="6846"/>
        <item m="1" x="2418"/>
        <item m="1" x="2419"/>
        <item m="1" x="2420"/>
        <item m="1" x="2421"/>
        <item m="1" x="2422"/>
        <item m="1" x="2423"/>
        <item m="1" x="2424"/>
        <item m="1" x="2425"/>
        <item m="1" x="2426"/>
        <item m="1" x="2427"/>
        <item m="1" x="2428"/>
        <item m="1" x="2429"/>
        <item m="1" x="2430"/>
        <item m="1" x="2431"/>
        <item m="1" x="2432"/>
        <item m="1" x="2433"/>
        <item m="1" x="6847"/>
        <item m="1" x="2434"/>
        <item m="1" x="2435"/>
        <item m="1" x="2436"/>
        <item m="1" x="2437"/>
        <item m="1" x="2438"/>
        <item m="1" x="2439"/>
        <item m="1" x="2440"/>
        <item m="1" x="2441"/>
        <item m="1" x="2442"/>
        <item m="1" x="2443"/>
        <item m="1" x="2444"/>
        <item m="1" x="2445"/>
        <item m="1" x="2446"/>
        <item m="1" x="2447"/>
        <item m="1" x="2448"/>
        <item m="1" x="2449"/>
        <item m="1" x="6848"/>
        <item m="1" x="2450"/>
        <item m="1" x="2451"/>
        <item m="1" x="2452"/>
        <item m="1" x="2453"/>
        <item m="1" x="2454"/>
        <item m="1" x="2455"/>
        <item m="1" x="2456"/>
        <item m="1" x="2457"/>
        <item m="1" x="2458"/>
        <item m="1" x="2459"/>
        <item m="1" x="2460"/>
        <item m="1" x="2461"/>
        <item m="1" x="2462"/>
        <item m="1" x="2463"/>
        <item m="1" x="2464"/>
        <item m="1" x="2465"/>
        <item m="1" x="6849"/>
        <item m="1" x="2466"/>
        <item m="1" x="2467"/>
        <item m="1" x="2468"/>
        <item m="1" x="2469"/>
        <item m="1" x="2470"/>
        <item m="1" x="2471"/>
        <item m="1" x="2472"/>
        <item m="1" x="2473"/>
        <item m="1" x="2474"/>
        <item m="1" x="2475"/>
        <item m="1" x="2476"/>
        <item m="1" x="2477"/>
        <item m="1" x="2478"/>
        <item m="1" x="2479"/>
        <item m="1" x="2480"/>
        <item m="1" x="6850"/>
        <item m="1" x="2481"/>
        <item m="1" x="2482"/>
        <item m="1" x="6851"/>
        <item m="1" x="2483"/>
        <item m="1" x="2484"/>
        <item m="1" x="2485"/>
        <item m="1" x="2486"/>
        <item m="1" x="2487"/>
        <item m="1" x="2488"/>
        <item m="1" x="2489"/>
        <item m="1" x="6852"/>
        <item m="1" x="2490"/>
        <item m="1" x="2491"/>
        <item m="1" x="2492"/>
        <item m="1" x="2493"/>
        <item m="1" x="2494"/>
        <item m="1" x="2495"/>
        <item m="1" x="2496"/>
        <item m="1" x="6853"/>
        <item m="1" x="2497"/>
        <item m="1" x="2498"/>
        <item m="1" x="2499"/>
        <item m="1" x="2500"/>
        <item m="1" x="2501"/>
        <item m="1" x="2502"/>
        <item m="1" x="2503"/>
        <item m="1" x="2504"/>
        <item m="1" x="2505"/>
        <item m="1" x="2506"/>
        <item m="1" x="2507"/>
        <item m="1" x="2508"/>
        <item m="1" x="2509"/>
        <item m="1" x="2510"/>
        <item m="1" x="2511"/>
        <item m="1" x="2512"/>
        <item m="1" x="6854"/>
        <item m="1" x="2513"/>
        <item m="1" x="2514"/>
        <item m="1" x="2515"/>
        <item m="1" x="2516"/>
        <item m="1" x="2517"/>
        <item m="1" x="2518"/>
        <item m="1" x="2519"/>
        <item m="1" x="2520"/>
        <item m="1" x="2521"/>
        <item m="1" x="2522"/>
        <item m="1" x="2523"/>
        <item m="1" x="2524"/>
        <item m="1" x="2525"/>
        <item m="1" x="2526"/>
        <item m="1" x="2527"/>
        <item m="1" x="2528"/>
        <item m="1" x="6855"/>
        <item m="1" x="2529"/>
        <item m="1" x="2530"/>
        <item m="1" x="2531"/>
        <item m="1" x="2532"/>
        <item m="1" x="2533"/>
        <item m="1" x="2534"/>
        <item m="1" x="2535"/>
        <item m="1" x="2536"/>
        <item m="1" x="2537"/>
        <item m="1" x="2538"/>
        <item m="1" x="2539"/>
        <item m="1" x="2540"/>
        <item m="1" x="2541"/>
        <item m="1" x="2542"/>
        <item m="1" x="2543"/>
        <item m="1" x="2544"/>
        <item m="1" x="6856"/>
        <item m="1" x="2545"/>
        <item m="1" x="2546"/>
        <item m="1" x="2547"/>
        <item m="1" x="2548"/>
        <item m="1" x="2549"/>
        <item m="1" x="2550"/>
        <item m="1" x="2551"/>
        <item m="1" x="2552"/>
        <item m="1" x="2553"/>
        <item m="1" x="2554"/>
        <item m="1" x="2555"/>
        <item m="1" x="2556"/>
        <item m="1" x="2557"/>
        <item m="1" x="2558"/>
        <item m="1" x="2559"/>
        <item m="1" x="2560"/>
        <item m="1" x="6857"/>
        <item m="1" x="2561"/>
        <item m="1" x="2562"/>
        <item m="1" x="2563"/>
        <item m="1" x="2564"/>
        <item m="1" x="2565"/>
        <item m="1" x="2566"/>
        <item m="1" x="2567"/>
        <item m="1" x="2568"/>
        <item m="1" x="2569"/>
        <item m="1" x="2570"/>
        <item m="1" x="6858"/>
        <item m="1" x="6859"/>
        <item m="1" x="2571"/>
        <item m="1" x="2572"/>
        <item m="1" x="2573"/>
        <item m="1" x="2574"/>
        <item m="1" x="2575"/>
        <item m="1" x="6984"/>
        <item m="1" x="2576"/>
        <item m="1" x="6860"/>
        <item m="1" x="2577"/>
        <item m="1" x="2578"/>
        <item m="1" x="2579"/>
        <item m="1" x="2580"/>
        <item m="1" x="6861"/>
        <item m="1" x="2581"/>
        <item m="1" x="2582"/>
        <item m="1" x="2583"/>
        <item m="1" x="2584"/>
        <item m="1" x="2585"/>
        <item m="1" x="2586"/>
        <item m="1" x="2587"/>
        <item m="1" x="2588"/>
        <item m="1" x="6985"/>
        <item m="1" x="2589"/>
        <item m="1" x="6986"/>
        <item m="1" x="2590"/>
        <item m="1" x="6987"/>
        <item m="1" x="2591"/>
        <item m="1" x="6862"/>
        <item m="1" x="2592"/>
        <item m="1" x="2593"/>
        <item m="1" x="6863"/>
        <item m="1" x="2594"/>
        <item m="1" x="2595"/>
        <item m="1" x="6988"/>
        <item m="1" x="2596"/>
        <item m="1" x="6864"/>
        <item m="1" x="2597"/>
        <item m="1" x="2598"/>
        <item m="1" x="6865"/>
        <item m="1" x="2599"/>
        <item m="1" x="2600"/>
        <item m="1" x="6866"/>
        <item m="1" x="2601"/>
        <item m="1" x="2602"/>
        <item m="1" x="6867"/>
        <item m="1" x="2603"/>
        <item m="1" x="2604"/>
        <item m="1" x="2605"/>
        <item m="1" x="2606"/>
        <item m="1" x="2607"/>
        <item m="1" x="2608"/>
        <item m="1" x="6868"/>
        <item m="1" x="2609"/>
        <item m="1" x="2610"/>
        <item m="1" x="2611"/>
        <item m="1" x="2612"/>
        <item m="1" x="2613"/>
        <item m="1" x="2614"/>
        <item m="1" x="2615"/>
        <item m="1" x="2616"/>
        <item m="1" x="2617"/>
        <item m="1" x="6869"/>
        <item m="1" x="2618"/>
        <item m="1" x="2619"/>
        <item m="1" x="2620"/>
        <item m="1" x="2621"/>
        <item m="1" x="2622"/>
        <item m="1" x="2623"/>
        <item m="1" x="2624"/>
        <item m="1" x="6870"/>
        <item m="1" x="2625"/>
        <item m="1" x="2626"/>
        <item m="1" x="2627"/>
        <item m="1" x="2628"/>
        <item m="1" x="2629"/>
        <item m="1" x="2630"/>
        <item m="1" x="2631"/>
        <item m="1" x="2632"/>
        <item m="1" x="2633"/>
        <item m="1" x="2634"/>
        <item m="1" x="2635"/>
        <item m="1" x="2636"/>
        <item m="1" x="2637"/>
        <item m="1" x="2638"/>
        <item m="1" x="2639"/>
        <item m="1" x="2640"/>
        <item m="1" x="6871"/>
        <item m="1" x="2641"/>
        <item m="1" x="2642"/>
        <item m="1" x="2643"/>
        <item m="1" x="2644"/>
        <item m="1" x="2645"/>
        <item m="1" x="2646"/>
        <item m="1" x="6872"/>
        <item m="1" x="2647"/>
        <item m="1" x="2648"/>
        <item m="1" x="2649"/>
        <item m="1" x="6873"/>
        <item m="1" x="2650"/>
        <item m="1" x="2651"/>
        <item m="1" x="2652"/>
        <item m="1" x="2653"/>
        <item m="1" x="2654"/>
        <item m="1" x="2655"/>
        <item m="1" x="2656"/>
        <item m="1" x="2657"/>
        <item m="1" x="2658"/>
        <item m="1" x="2659"/>
        <item m="1" x="2660"/>
        <item m="1" x="2661"/>
        <item m="1" x="2662"/>
        <item m="1" x="2663"/>
        <item m="1" x="2664"/>
        <item m="1" x="2665"/>
        <item m="1" x="6874"/>
        <item m="1" x="2666"/>
        <item m="1" x="2667"/>
        <item m="1" x="2668"/>
        <item m="1" x="2669"/>
        <item m="1" x="2670"/>
        <item m="1" x="2671"/>
        <item m="1" x="2672"/>
        <item m="1" x="2673"/>
        <item m="1" x="2674"/>
        <item m="1" x="2675"/>
        <item m="1" x="2676"/>
        <item m="1" x="2677"/>
        <item m="1" x="2678"/>
        <item m="1" x="2679"/>
        <item m="1" x="2680"/>
        <item m="1" x="2681"/>
        <item m="1" x="2682"/>
        <item m="1" x="2683"/>
        <item m="1" x="2684"/>
        <item m="1" x="6875"/>
        <item m="1" x="2685"/>
        <item m="1" x="2686"/>
        <item m="1" x="2687"/>
        <item m="1" x="2688"/>
        <item m="1" x="2689"/>
        <item m="1" x="2690"/>
        <item m="1" x="2691"/>
        <item m="1" x="2692"/>
        <item m="1" x="2693"/>
        <item m="1" x="2694"/>
        <item m="1" x="2695"/>
        <item m="1" x="2696"/>
        <item m="1" x="2697"/>
        <item m="1" x="2698"/>
        <item m="1" x="2699"/>
        <item m="1" x="2700"/>
        <item m="1" x="6876"/>
        <item m="1" x="2701"/>
        <item m="1" x="2702"/>
        <item m="1" x="2703"/>
        <item m="1" x="2704"/>
        <item m="1" x="2705"/>
        <item m="1" x="6877"/>
        <item m="1" x="2706"/>
        <item m="1" x="2707"/>
        <item m="1" x="2708"/>
        <item m="1" x="2709"/>
        <item m="1" x="2710"/>
        <item m="1" x="2711"/>
        <item m="1" x="2712"/>
        <item m="1" x="2713"/>
        <item m="1" x="2714"/>
        <item m="1" x="2715"/>
        <item m="1" x="2716"/>
        <item m="1" x="2717"/>
        <item m="1" x="2718"/>
        <item m="1" x="2719"/>
        <item m="1" x="2720"/>
        <item m="1" x="6878"/>
        <item m="1" x="2721"/>
        <item m="1" x="2722"/>
        <item m="1" x="2723"/>
        <item m="1" x="6879"/>
        <item m="1" x="2724"/>
        <item m="1" x="2725"/>
        <item m="1" x="2726"/>
        <item m="1" x="2727"/>
        <item m="1" x="2728"/>
        <item m="1" x="2729"/>
        <item m="1" x="2730"/>
        <item m="1" x="2731"/>
        <item m="1" x="2732"/>
        <item m="1" x="2733"/>
        <item m="1" x="2734"/>
        <item m="1" x="2735"/>
        <item m="1" x="2736"/>
        <item m="1" x="2737"/>
        <item m="1" x="2738"/>
        <item m="1" x="2739"/>
        <item m="1" x="6880"/>
        <item m="1" x="2740"/>
        <item m="1" x="2741"/>
        <item m="1" x="2742"/>
        <item m="1" x="2743"/>
        <item m="1" x="2744"/>
        <item m="1" x="2745"/>
        <item m="1" x="2746"/>
        <item m="1" x="2747"/>
        <item m="1" x="2748"/>
        <item m="1" x="2749"/>
        <item m="1" x="2750"/>
        <item m="1" x="2751"/>
        <item m="1" x="2752"/>
        <item m="1" x="2753"/>
        <item m="1" x="2754"/>
        <item m="1" x="2755"/>
        <item m="1" x="6881"/>
        <item m="1" x="2756"/>
        <item m="1" x="2757"/>
        <item m="1" x="6882"/>
        <item m="1" x="2758"/>
        <item m="1" x="2759"/>
        <item m="1" x="6883"/>
        <item m="1" x="2760"/>
        <item m="1" x="2761"/>
        <item m="1" x="2762"/>
        <item m="1" x="6884"/>
        <item m="1" x="2763"/>
        <item m="1" x="2764"/>
        <item m="1" x="2765"/>
        <item m="1" x="2766"/>
        <item m="1" x="2767"/>
        <item m="1" x="2768"/>
        <item m="1" x="2769"/>
        <item m="1" x="2770"/>
        <item m="1" x="2771"/>
        <item m="1" x="2772"/>
        <item m="1" x="2773"/>
        <item m="1" x="2774"/>
        <item m="1" x="2775"/>
        <item m="1" x="2776"/>
        <item m="1" x="2777"/>
        <item m="1" x="2778"/>
        <item m="1" x="6885"/>
        <item m="1" x="2779"/>
        <item m="1" x="2780"/>
        <item m="1" x="2781"/>
        <item m="1" x="2782"/>
        <item m="1" x="2783"/>
        <item m="1" x="2784"/>
        <item m="1" x="2785"/>
        <item m="1" x="2786"/>
        <item m="1" x="2787"/>
        <item m="1" x="2788"/>
        <item m="1" x="2789"/>
        <item m="1" x="2790"/>
        <item m="1" x="2791"/>
        <item m="1" x="2792"/>
        <item m="1" x="2793"/>
        <item m="1" x="2794"/>
        <item m="1" x="6886"/>
        <item m="1" x="2795"/>
        <item m="1" x="2796"/>
        <item m="1" x="2797"/>
        <item m="1" x="2798"/>
        <item m="1" x="2799"/>
        <item m="1" x="2800"/>
        <item m="1" x="2801"/>
        <item m="1" x="6887"/>
        <item m="1" x="2802"/>
        <item m="1" x="2803"/>
        <item m="1" x="2804"/>
        <item m="1" x="2805"/>
        <item m="1" x="2806"/>
        <item m="1" x="2807"/>
        <item m="1" x="2808"/>
        <item m="1" x="2809"/>
        <item m="1" x="2810"/>
        <item m="1" x="2811"/>
        <item m="1" x="2812"/>
        <item m="1" x="2813"/>
        <item m="1" x="2814"/>
        <item m="1" x="2815"/>
        <item m="1" x="2816"/>
        <item m="1" x="2817"/>
        <item m="1" x="6888"/>
        <item m="1" x="2818"/>
        <item m="1" x="2819"/>
        <item m="1" x="2820"/>
        <item m="1" x="2821"/>
        <item m="1" x="2822"/>
        <item m="1" x="2823"/>
        <item m="1" x="2824"/>
        <item m="1" x="2825"/>
        <item m="1" x="2826"/>
        <item m="1" x="2827"/>
        <item m="1" x="2828"/>
        <item m="1" x="2829"/>
        <item m="1" x="2830"/>
        <item m="1" x="2831"/>
        <item m="1" x="2832"/>
        <item m="1" x="6889"/>
        <item m="1" x="2833"/>
        <item m="1" x="2834"/>
        <item m="1" x="2835"/>
        <item m="1" x="2836"/>
        <item m="1" x="2837"/>
        <item m="1" x="2838"/>
        <item m="1" x="2839"/>
        <item m="1" x="2840"/>
        <item m="1" x="6890"/>
        <item m="1" x="2841"/>
        <item m="1" x="2842"/>
        <item m="1" x="2843"/>
        <item m="1" x="2844"/>
        <item m="1" x="2845"/>
        <item m="1" x="2846"/>
        <item m="1" x="2847"/>
        <item m="1" x="2848"/>
        <item m="1" x="2849"/>
        <item m="1" x="2850"/>
        <item m="1" x="2851"/>
        <item m="1" x="2852"/>
        <item m="1" x="2853"/>
        <item m="1" x="2854"/>
        <item m="1" x="2855"/>
        <item m="1" x="2856"/>
        <item m="1" x="2857"/>
        <item m="1" x="2858"/>
        <item m="1" x="6891"/>
        <item m="1" x="2859"/>
        <item m="1" x="2860"/>
        <item m="1" x="2861"/>
        <item m="1" x="2862"/>
        <item m="1" x="2863"/>
        <item m="1" x="2864"/>
        <item m="1" x="2865"/>
        <item m="1" x="2866"/>
        <item m="1" x="2867"/>
        <item m="1" x="2868"/>
        <item m="1" x="6892"/>
        <item m="1" x="2869"/>
        <item m="1" x="2870"/>
        <item m="1" x="2871"/>
        <item m="1" x="2872"/>
        <item m="1" x="2873"/>
        <item m="1" x="2874"/>
        <item m="1" x="2875"/>
        <item m="1" x="2876"/>
        <item m="1" x="2877"/>
        <item m="1" x="2878"/>
        <item m="1" x="2879"/>
        <item m="1" x="2880"/>
        <item m="1" x="2881"/>
        <item m="1" x="2882"/>
        <item m="1" x="2883"/>
        <item m="1" x="2884"/>
        <item m="1" x="6893"/>
        <item m="1" x="2885"/>
        <item m="1" x="2886"/>
        <item m="1" x="2887"/>
        <item m="1" x="2888"/>
        <item m="1" x="2889"/>
        <item m="1" x="2890"/>
        <item m="1" x="2891"/>
        <item m="1" x="2892"/>
        <item m="1" x="2893"/>
        <item m="1" x="2894"/>
        <item m="1" x="6894"/>
        <item m="1" x="2895"/>
        <item m="1" x="2896"/>
        <item m="1" x="2897"/>
        <item m="1" x="2898"/>
        <item m="1" x="2899"/>
        <item m="1" x="2900"/>
        <item m="1" x="2901"/>
        <item m="1" x="2902"/>
        <item m="1" x="2903"/>
        <item m="1" x="2904"/>
        <item m="1" x="2905"/>
        <item m="1" x="2906"/>
        <item m="1" x="2907"/>
        <item m="1" x="2908"/>
        <item m="1" x="2909"/>
        <item m="1" x="2910"/>
        <item m="1" x="6895"/>
        <item m="1" x="2911"/>
        <item m="1" x="2912"/>
        <item m="1" x="2913"/>
        <item m="1" x="2914"/>
        <item m="1" x="2915"/>
        <item m="1" x="2916"/>
        <item m="1" x="2917"/>
        <item m="1" x="2918"/>
        <item m="1" x="2919"/>
        <item m="1" x="2920"/>
        <item m="1" x="2921"/>
        <item m="1" x="2922"/>
        <item m="1" x="6896"/>
        <item m="1" x="2923"/>
        <item m="1" x="2924"/>
        <item m="1" x="2925"/>
        <item m="1" x="2926"/>
        <item m="1" x="2927"/>
        <item m="1" x="6897"/>
        <item m="1" x="2928"/>
        <item m="1" x="2929"/>
        <item m="1" x="2930"/>
        <item m="1" x="2931"/>
        <item m="1" x="2932"/>
        <item m="1" x="2933"/>
        <item m="1" x="2934"/>
        <item m="1" x="2935"/>
        <item m="1" x="2936"/>
        <item m="1" x="2937"/>
        <item m="1" x="2938"/>
        <item m="1" x="2939"/>
        <item m="1" x="6898"/>
        <item m="1" x="2940"/>
        <item m="1" x="2941"/>
        <item m="1" x="2942"/>
        <item m="1" x="2943"/>
        <item m="1" x="2944"/>
        <item m="1" x="2945"/>
        <item m="1" x="2946"/>
        <item m="1" x="2947"/>
        <item m="1" x="2948"/>
        <item m="1" x="2949"/>
        <item m="1" x="2950"/>
        <item m="1" x="2951"/>
        <item m="1" x="2952"/>
        <item m="1" x="2953"/>
        <item m="1" x="2954"/>
        <item m="1" x="2955"/>
        <item m="1" x="6899"/>
        <item m="1" x="2956"/>
        <item m="1" x="2957"/>
        <item m="1" x="6900"/>
        <item m="1" x="2958"/>
        <item m="1" x="2959"/>
        <item m="1" x="2960"/>
        <item m="1" x="2961"/>
        <item m="1" x="2962"/>
        <item m="1" x="6989"/>
        <item m="1" x="2963"/>
        <item m="1" x="6990"/>
        <item m="1" x="2964"/>
        <item m="1" x="7089"/>
        <item m="1" x="2965"/>
        <item m="1" x="2966"/>
        <item m="1" x="6991"/>
        <item m="1" x="2967"/>
        <item m="1" x="6901"/>
        <item m="1" x="2968"/>
        <item m="1" x="2969"/>
        <item m="1" x="2970"/>
        <item m="1" x="2971"/>
        <item m="1" x="6902"/>
        <item m="1" x="2972"/>
        <item m="1" x="2973"/>
        <item m="1" x="2974"/>
        <item m="1" x="2975"/>
        <item m="1" x="2976"/>
        <item m="1" x="6903"/>
        <item m="1" x="2977"/>
        <item m="1" x="2978"/>
        <item m="1" x="6904"/>
        <item m="1" x="2979"/>
        <item m="1" x="2980"/>
        <item m="1" x="2981"/>
        <item m="1" x="2982"/>
        <item m="1" x="2983"/>
        <item m="1" x="2984"/>
        <item m="1" x="2985"/>
        <item m="1" x="2986"/>
        <item m="1" x="2987"/>
        <item m="1" x="2988"/>
        <item m="1" x="2989"/>
        <item m="1" x="2990"/>
        <item m="1" x="2991"/>
        <item m="1" x="2992"/>
        <item m="1" x="2993"/>
        <item m="1" x="2994"/>
        <item m="1" x="6992"/>
        <item m="1" x="2995"/>
        <item m="1" x="6993"/>
        <item m="1" x="2996"/>
        <item m="1" x="6905"/>
        <item m="1" x="2997"/>
        <item m="1" x="2998"/>
        <item m="1" x="6994"/>
        <item m="1" x="2999"/>
        <item m="1" x="6906"/>
        <item m="1" x="3000"/>
        <item m="1" x="3001"/>
        <item m="1" x="3002"/>
        <item m="1" x="6995"/>
        <item m="1" x="3003"/>
        <item m="1" x="6907"/>
        <item m="1" x="3004"/>
        <item m="1" x="3005"/>
        <item m="1" x="3006"/>
        <item m="1" x="6908"/>
        <item m="1" x="3007"/>
        <item m="1" x="3008"/>
        <item m="1" x="6909"/>
        <item m="1" x="3009"/>
        <item m="1" x="3010"/>
        <item m="1" x="6996"/>
        <item m="1" x="3011"/>
        <item m="1" x="6910"/>
        <item m="1" x="3012"/>
        <item m="1" x="3013"/>
        <item m="1" x="3014"/>
        <item m="1" x="3015"/>
        <item m="1" x="3016"/>
        <item m="1" x="3017"/>
        <item m="1" x="3018"/>
        <item m="1" x="3019"/>
        <item m="1" x="3020"/>
        <item m="1" x="3021"/>
        <item m="1" x="3022"/>
        <item m="1" x="3023"/>
        <item m="1" x="6911"/>
        <item m="1" x="3024"/>
        <item m="1" x="3025"/>
        <item m="1" x="3026"/>
        <item m="1" x="3027"/>
        <item m="1" x="3028"/>
        <item m="1" x="3029"/>
        <item m="1" x="3030"/>
        <item m="1" x="3031"/>
        <item m="1" x="3032"/>
        <item m="1" x="3033"/>
        <item m="1" x="3034"/>
        <item m="1" x="3035"/>
        <item m="1" x="3036"/>
        <item m="1" x="3037"/>
        <item m="1" x="3038"/>
        <item m="1" x="3039"/>
        <item m="1" x="3040"/>
        <item m="1" x="3041"/>
        <item m="1" x="3042"/>
        <item m="1" x="3043"/>
        <item m="1" x="6912"/>
        <item m="1" x="3044"/>
        <item m="1" x="3045"/>
        <item m="1" x="3046"/>
        <item m="1" x="3047"/>
        <item m="1" x="3048"/>
        <item m="1" x="3049"/>
        <item m="1" x="3050"/>
        <item m="1" x="3051"/>
        <item m="1" x="3052"/>
        <item m="1" x="3053"/>
        <item m="1" x="3054"/>
        <item m="1" x="3055"/>
        <item m="1" x="3056"/>
        <item m="1" x="3057"/>
        <item m="1" x="3058"/>
        <item m="1" x="3059"/>
        <item m="1" x="6913"/>
        <item m="1" x="3060"/>
        <item m="1" x="3061"/>
        <item m="1" x="3062"/>
        <item m="1" x="3063"/>
        <item m="1" x="3064"/>
        <item m="1" x="3065"/>
        <item m="1" x="3066"/>
        <item m="1" x="3067"/>
        <item m="1" x="3068"/>
        <item m="1" x="3069"/>
        <item m="1" x="3070"/>
        <item m="1" x="3071"/>
        <item m="1" x="3072"/>
        <item m="1" x="6914"/>
        <item m="1" x="3073"/>
        <item m="1" x="3074"/>
        <item m="1" x="3075"/>
        <item m="1" x="3076"/>
        <item m="1" x="3077"/>
        <item m="1" x="3078"/>
        <item m="1" x="3079"/>
        <item m="1" x="3080"/>
        <item m="1" x="3081"/>
        <item m="1" x="3082"/>
        <item m="1" x="3083"/>
        <item m="1" x="3084"/>
        <item m="1" x="6915"/>
        <item m="1" x="3085"/>
        <item m="1" x="3086"/>
        <item m="1" x="3087"/>
        <item m="1" x="3088"/>
        <item m="1" x="3089"/>
        <item m="1" x="3090"/>
        <item m="1" x="3091"/>
        <item m="1" x="3092"/>
        <item m="1" x="3093"/>
        <item m="1" x="3094"/>
        <item m="1" x="3095"/>
        <item m="1" x="3096"/>
        <item m="1" x="3097"/>
        <item m="1" x="3098"/>
        <item m="1" x="3099"/>
        <item m="1" x="3100"/>
        <item m="1" x="6916"/>
        <item m="1" x="3101"/>
        <item m="1" x="3102"/>
        <item m="1" x="3103"/>
        <item m="1" x="3104"/>
        <item m="1" x="3105"/>
        <item m="1" x="3106"/>
        <item m="1" x="3107"/>
        <item m="1" x="3108"/>
        <item m="1" x="3109"/>
        <item m="1" x="3110"/>
        <item m="1" x="3111"/>
        <item m="1" x="3112"/>
        <item m="1" x="3113"/>
        <item m="1" x="3114"/>
        <item m="1" x="3115"/>
        <item m="1" x="3116"/>
        <item m="1" x="6917"/>
        <item m="1" x="3117"/>
        <item m="1" x="3118"/>
        <item m="1" x="3119"/>
        <item m="1" x="3120"/>
        <item m="1" x="3121"/>
        <item m="1" x="3122"/>
        <item m="1" x="3123"/>
        <item m="1" x="3124"/>
        <item m="1" x="3125"/>
        <item m="1" x="3126"/>
        <item m="1" x="3127"/>
        <item m="1" x="3128"/>
        <item m="1" x="3129"/>
        <item m="1" x="3130"/>
        <item m="1" x="3131"/>
        <item m="1" x="6997"/>
        <item m="1" x="3132"/>
        <item m="1" x="6918"/>
        <item m="1" x="3133"/>
        <item m="1" x="3134"/>
        <item m="1" x="3135"/>
        <item m="1" x="3136"/>
        <item m="1" x="3137"/>
        <item m="1" x="3138"/>
        <item m="1" x="3139"/>
        <item m="1" x="3140"/>
        <item m="1" x="3141"/>
        <item m="1" x="3142"/>
        <item m="1" x="3143"/>
        <item m="1" x="3144"/>
        <item m="1" x="3145"/>
        <item m="1" x="3146"/>
        <item m="1" x="3147"/>
        <item m="1" x="3148"/>
        <item m="1" x="6919"/>
        <item m="1" x="3149"/>
        <item m="1" x="3150"/>
        <item m="1" x="3151"/>
        <item m="1" x="3152"/>
        <item m="1" x="3153"/>
        <item m="1" x="3154"/>
        <item m="1" x="3155"/>
        <item m="1" x="3156"/>
        <item m="1" x="3157"/>
        <item m="1" x="3158"/>
        <item m="1" x="3159"/>
        <item m="1" x="3160"/>
        <item m="1" x="3161"/>
        <item m="1" x="3162"/>
        <item m="1" x="3163"/>
        <item m="1" x="3164"/>
        <item m="1" x="6920"/>
        <item m="1" x="3165"/>
        <item m="1" x="3166"/>
        <item m="1" x="3167"/>
        <item m="1" x="3168"/>
        <item m="1" x="3169"/>
        <item m="1" x="3170"/>
        <item m="1" x="3171"/>
        <item m="1" x="3172"/>
        <item m="1" x="3173"/>
        <item m="1" x="3174"/>
        <item m="1" x="3175"/>
        <item m="1" x="3176"/>
        <item m="1" x="3177"/>
        <item m="1" x="3178"/>
        <item m="1" x="3179"/>
        <item m="1" x="3180"/>
        <item m="1" x="6921"/>
        <item m="1" x="3181"/>
        <item m="1" x="3182"/>
        <item m="1" x="3183"/>
        <item m="1" x="3184"/>
        <item m="1" x="3185"/>
        <item m="1" x="3186"/>
        <item m="1" x="3187"/>
        <item m="1" x="3188"/>
        <item m="1" x="3189"/>
        <item m="1" x="3190"/>
        <item m="1" x="3191"/>
        <item m="1" x="3192"/>
        <item m="1" x="3193"/>
        <item m="1" x="3194"/>
        <item m="1" x="3195"/>
        <item m="1" x="3196"/>
        <item m="1" x="6922"/>
        <item m="1" x="3197"/>
        <item m="1" x="3198"/>
        <item m="1" x="3199"/>
        <item m="1" x="3200"/>
        <item m="1" x="3201"/>
        <item m="1" x="3202"/>
        <item m="1" x="3203"/>
        <item m="1" x="3204"/>
        <item m="1" x="3205"/>
        <item m="1" x="3206"/>
        <item m="1" x="3207"/>
        <item m="1" x="3208"/>
        <item m="1" x="3209"/>
        <item m="1" x="3210"/>
        <item m="1" x="3211"/>
        <item m="1" x="3212"/>
        <item m="1" x="6923"/>
        <item m="1" x="3213"/>
        <item m="1" x="3214"/>
        <item m="1" x="3215"/>
        <item m="1" x="3216"/>
        <item m="1" x="3217"/>
        <item m="1" x="3218"/>
        <item m="1" x="3219"/>
        <item m="1" x="3220"/>
        <item m="1" x="3221"/>
        <item m="1" x="3222"/>
        <item m="1" x="3223"/>
        <item m="1" x="3224"/>
        <item m="1" x="3225"/>
        <item m="1" x="3226"/>
        <item m="1" x="3227"/>
        <item m="1" x="3228"/>
        <item m="1" x="6924"/>
        <item m="1" x="3229"/>
        <item m="1" x="3230"/>
        <item m="1" x="6925"/>
        <item m="1" x="3231"/>
        <item m="1" x="3232"/>
        <item m="1" x="3233"/>
        <item m="1" x="3234"/>
        <item m="1" x="3235"/>
        <item m="1" x="3236"/>
        <item m="1" x="3237"/>
        <item m="1" x="3238"/>
        <item m="1" x="3239"/>
        <item m="1" x="3240"/>
        <item m="1" x="3241"/>
        <item m="1" x="3242"/>
        <item m="1" x="3243"/>
        <item m="1" x="3244"/>
        <item m="1" x="3245"/>
        <item m="1" x="3246"/>
        <item m="1" x="6998"/>
        <item m="1" x="3247"/>
        <item m="1" x="6926"/>
        <item m="1" x="3248"/>
        <item m="1" x="3249"/>
        <item m="1" x="3250"/>
        <item m="1" x="3251"/>
        <item m="1" x="3252"/>
        <item m="1" x="3253"/>
        <item m="1" x="3254"/>
        <item m="1" x="3255"/>
        <item m="1" x="3256"/>
        <item m="1" x="3257"/>
        <item m="1" x="3258"/>
        <item m="1" x="3259"/>
        <item m="1" x="3260"/>
        <item m="1" x="3261"/>
        <item m="1" x="3262"/>
        <item m="1" x="3263"/>
        <item m="1" x="6927"/>
        <item m="1" x="3264"/>
        <item m="1" x="3265"/>
        <item m="1" x="3266"/>
        <item m="1" x="3267"/>
        <item m="1" x="3268"/>
        <item m="1" x="3269"/>
        <item m="1" x="3270"/>
        <item m="1" x="3271"/>
        <item m="1" x="3272"/>
        <item m="1" x="3273"/>
        <item m="1" x="3274"/>
        <item m="1" x="3275"/>
        <item m="1" x="3276"/>
        <item m="1" x="3277"/>
        <item m="1" x="3278"/>
        <item m="1" x="3279"/>
        <item m="1" x="6928"/>
        <item m="1" x="3280"/>
        <item m="1" x="3281"/>
        <item m="1" x="3282"/>
        <item m="1" x="3283"/>
        <item m="1" x="3284"/>
        <item m="1" x="3285"/>
        <item m="1" x="3286"/>
        <item m="1" x="3287"/>
        <item m="1" x="3288"/>
        <item m="1" x="3289"/>
        <item m="1" x="3290"/>
        <item m="1" x="3291"/>
        <item m="1" x="3292"/>
        <item m="1" x="3293"/>
        <item m="1" x="3294"/>
        <item m="1" x="3295"/>
        <item m="1" x="6929"/>
        <item m="1" x="3296"/>
        <item m="1" x="3297"/>
        <item m="1" x="3298"/>
        <item m="1" x="3299"/>
        <item m="1" x="3300"/>
        <item m="1" x="3301"/>
        <item m="1" x="3302"/>
        <item m="1" x="3303"/>
        <item m="1" x="3304"/>
        <item m="1" x="3305"/>
        <item m="1" x="3306"/>
        <item m="1" x="3307"/>
        <item m="1" x="3308"/>
        <item m="1" x="3309"/>
        <item m="1" x="3310"/>
        <item m="1" x="3311"/>
        <item m="1" x="6930"/>
        <item m="1" x="3312"/>
        <item m="1" x="3313"/>
        <item m="1" x="3314"/>
        <item m="1" x="3315"/>
        <item m="1" x="3316"/>
        <item m="1" x="3317"/>
        <item m="1" x="3318"/>
        <item m="1" x="3319"/>
        <item m="1" x="3320"/>
        <item m="1" x="3321"/>
        <item m="1" x="3322"/>
        <item m="1" x="3323"/>
        <item m="1" x="3324"/>
        <item m="1" x="3325"/>
        <item m="1" x="3326"/>
        <item m="1" x="3327"/>
        <item m="1" x="6931"/>
        <item m="1" x="3328"/>
        <item m="1" x="3329"/>
        <item m="1" x="3330"/>
        <item m="1" x="3331"/>
        <item m="1" x="3332"/>
        <item m="1" x="3333"/>
        <item m="1" x="3334"/>
        <item m="1" x="3335"/>
        <item m="1" x="3336"/>
        <item m="1" x="3337"/>
        <item m="1" x="3338"/>
        <item m="1" x="3339"/>
        <item m="1" x="3340"/>
        <item m="1" x="3341"/>
        <item m="1" x="3342"/>
        <item m="1" x="3343"/>
        <item m="1" x="6932"/>
        <item m="1" x="3344"/>
        <item m="1" x="3345"/>
        <item m="1" x="3346"/>
        <item m="1" x="3347"/>
        <item m="1" x="3348"/>
        <item m="1" x="3349"/>
        <item m="1" x="3350"/>
        <item m="1" x="3351"/>
        <item m="1" x="3352"/>
        <item m="1" x="3353"/>
        <item m="1" x="3354"/>
        <item m="1" x="3355"/>
        <item m="1" x="3356"/>
        <item m="1" x="3357"/>
        <item m="1" x="3358"/>
        <item m="1" x="3359"/>
        <item m="1" x="6933"/>
        <item m="1" x="3360"/>
        <item m="1" x="3361"/>
        <item m="1" x="3362"/>
        <item m="1" x="3363"/>
        <item m="1" x="3364"/>
        <item m="1" x="3365"/>
        <item m="1" x="3366"/>
        <item m="1" x="3367"/>
        <item m="1" x="3368"/>
        <item m="1" x="3369"/>
        <item m="1" x="3370"/>
        <item m="1" x="3371"/>
        <item m="1" x="3372"/>
        <item m="1" x="3373"/>
        <item m="1" x="3374"/>
        <item m="1" x="3375"/>
        <item m="1" x="6934"/>
        <item m="1" x="3376"/>
        <item m="1" x="3377"/>
        <item m="1" x="3378"/>
        <item m="1" x="3379"/>
        <item m="1" x="3380"/>
        <item m="1" x="6935"/>
        <item m="1" x="3381"/>
        <item m="1" x="3382"/>
        <item m="1" x="3383"/>
        <item m="1" x="3384"/>
        <item m="1" x="3385"/>
        <item m="1" x="3386"/>
        <item m="1" x="3387"/>
        <item m="1" x="3388"/>
        <item m="1" x="3389"/>
        <item m="1" x="3390"/>
        <item m="1" x="3391"/>
        <item m="1" x="3392"/>
        <item m="1" x="3393"/>
        <item m="1" x="6936"/>
        <item m="1" x="3394"/>
        <item m="1" x="3395"/>
        <item m="1" x="3396"/>
        <item m="1" x="3397"/>
        <item m="1" x="3398"/>
        <item m="1" x="3399"/>
        <item m="1" x="3400"/>
        <item m="1" x="3401"/>
        <item m="1" x="3402"/>
        <item m="1" x="3403"/>
        <item m="1" x="3404"/>
        <item m="1" x="3405"/>
        <item m="1" x="3406"/>
        <item m="1" x="3407"/>
        <item m="1" x="3408"/>
        <item m="1" x="6937"/>
        <item m="1" x="3409"/>
        <item m="1" x="3410"/>
        <item m="1" x="3411"/>
        <item m="1" x="3412"/>
        <item m="1" x="3413"/>
        <item m="1" x="3414"/>
        <item m="1" x="3415"/>
        <item m="1" x="3416"/>
        <item m="1" x="3417"/>
        <item m="1" x="3418"/>
        <item m="1" x="3419"/>
        <item m="1" x="3420"/>
        <item m="1" x="3421"/>
        <item m="1" x="3422"/>
        <item m="1" x="3423"/>
        <item m="1" x="3424"/>
        <item m="1" x="6938"/>
        <item m="1" x="3425"/>
        <item m="1" x="3426"/>
        <item m="1" x="3427"/>
        <item m="1" x="3428"/>
        <item m="1" x="3429"/>
        <item m="1" x="3430"/>
        <item m="1" x="3431"/>
        <item m="1" x="3432"/>
        <item m="1" x="3433"/>
        <item m="1" x="3434"/>
        <item m="1" x="3435"/>
        <item m="1" x="3436"/>
        <item m="1" x="3437"/>
        <item m="1" x="3438"/>
        <item m="1" x="3439"/>
        <item m="1" x="3440"/>
        <item m="1" x="6939"/>
        <item m="1" x="3441"/>
        <item m="1" x="3442"/>
        <item m="1" x="3443"/>
        <item m="1" x="3444"/>
        <item m="1" x="3445"/>
        <item m="1" x="3446"/>
        <item m="1" x="3447"/>
        <item m="1" x="3448"/>
        <item m="1" x="3449"/>
        <item m="1" x="3450"/>
        <item m="1" x="3451"/>
        <item m="1" x="3452"/>
        <item m="1" x="3453"/>
        <item m="1" x="3454"/>
        <item m="1" x="3455"/>
        <item m="1" x="3456"/>
        <item m="1" x="6940"/>
        <item m="1" x="3457"/>
        <item m="1" x="3458"/>
        <item m="1" x="3459"/>
        <item m="1" x="3460"/>
        <item m="1" x="3461"/>
        <item m="1" x="3462"/>
        <item m="1" x="3463"/>
        <item m="1" x="3464"/>
        <item m="1" x="3465"/>
        <item m="1" x="3466"/>
        <item m="1" x="3467"/>
        <item m="1" x="3468"/>
        <item m="1" x="3469"/>
        <item m="1" x="3470"/>
        <item m="1" x="3471"/>
        <item m="1" x="3472"/>
        <item m="1" x="3473"/>
        <item m="1" x="3474"/>
        <item m="1" x="3475"/>
        <item m="1" x="3476"/>
        <item m="1" x="6999"/>
        <item m="1" x="3477"/>
        <item m="1" x="6941"/>
        <item m="1" x="3478"/>
        <item m="1" x="3479"/>
        <item m="1" x="3480"/>
        <item m="1" x="3481"/>
        <item m="1" x="6942"/>
        <item m="1" x="3482"/>
        <item m="1" x="3483"/>
        <item m="1" x="3484"/>
        <item m="1" x="3485"/>
        <item m="1" x="7000"/>
        <item m="1" x="3486"/>
        <item m="1" x="6943"/>
        <item m="1" x="3487"/>
        <item m="1" x="3488"/>
        <item m="1" x="6944"/>
        <item m="1" x="3489"/>
        <item m="1" x="3490"/>
        <item m="1" x="3491"/>
        <item m="1" x="3492"/>
        <item m="1" x="3493"/>
        <item m="1" x="3494"/>
        <item m="1" x="3495"/>
        <item m="1" x="3496"/>
        <item m="1" x="6945"/>
        <item m="1" x="3497"/>
        <item m="1" x="3498"/>
        <item m="1" x="6946"/>
        <item m="1" x="3499"/>
        <item m="1" x="3500"/>
        <item m="1" x="3501"/>
        <item m="1" x="3502"/>
        <item m="1" x="3503"/>
        <item m="1" x="6947"/>
        <item m="1" x="3504"/>
        <item m="1" x="3505"/>
        <item m="1" x="6948"/>
        <item m="1" x="3506"/>
        <item m="1" x="3507"/>
        <item m="1" x="3508"/>
        <item m="1" x="3509"/>
        <item m="1" x="3510"/>
        <item m="1" x="3511"/>
        <item m="1" x="3512"/>
        <item m="1" x="3513"/>
        <item m="1" x="3514"/>
        <item m="1" x="3515"/>
        <item m="1" x="3516"/>
        <item m="1" x="3517"/>
        <item m="1" x="3518"/>
        <item m="1" x="3519"/>
        <item m="1" x="6500"/>
        <item m="1" x="3520"/>
        <item m="1" x="3521"/>
        <item m="1" x="3522"/>
        <item m="1" x="6501"/>
        <item m="1" x="3523"/>
        <item m="1" x="3524"/>
        <item m="1" x="3525"/>
        <item m="1" x="3526"/>
        <item m="1" x="3527"/>
        <item m="1" x="3528"/>
        <item m="1" x="3529"/>
        <item m="1" x="3530"/>
        <item m="1" x="3531"/>
        <item m="1" x="3532"/>
        <item m="1" x="3533"/>
        <item m="1" x="3534"/>
        <item m="1" x="3535"/>
        <item m="1" x="3536"/>
        <item m="1" x="3537"/>
        <item m="1" x="3538"/>
        <item m="1" x="6502"/>
        <item m="1" x="3539"/>
        <item m="1" x="3540"/>
        <item m="1" x="3541"/>
        <item m="1" x="3542"/>
        <item m="1" x="3543"/>
        <item m="1" x="3544"/>
        <item m="1" x="3545"/>
        <item m="1" x="3546"/>
        <item m="1" x="3547"/>
        <item m="1" x="3548"/>
        <item m="1" x="3549"/>
        <item m="1" x="3550"/>
        <item m="1" x="3551"/>
        <item m="1" x="3552"/>
        <item m="1" x="3553"/>
        <item m="1" x="3554"/>
        <item m="1" x="6503"/>
        <item m="1" x="3555"/>
        <item m="1" x="3556"/>
        <item m="1" x="3557"/>
        <item m="1" x="3558"/>
        <item m="1" x="3559"/>
        <item m="1" x="3560"/>
        <item m="1" x="3561"/>
        <item m="1" x="3562"/>
        <item m="1" x="3563"/>
        <item m="1" x="3564"/>
        <item m="1" x="3565"/>
        <item m="1" x="3566"/>
        <item m="1" x="3567"/>
        <item m="1" x="3568"/>
        <item m="1" x="3569"/>
        <item m="1" x="3570"/>
        <item m="1" x="6504"/>
        <item m="1" x="3571"/>
        <item m="1" x="3572"/>
        <item m="1" x="3573"/>
        <item m="1" x="3574"/>
        <item m="1" x="3575"/>
        <item m="1" x="3576"/>
        <item m="1" x="3577"/>
        <item m="1" x="3578"/>
        <item m="1" x="3579"/>
        <item m="1" x="3580"/>
        <item m="1" x="3581"/>
        <item m="1" x="3582"/>
        <item m="1" x="3583"/>
        <item m="1" x="3584"/>
        <item m="1" x="3585"/>
        <item m="1" x="3586"/>
        <item m="1" x="6505"/>
        <item m="1" x="3587"/>
        <item m="1" x="3588"/>
        <item m="1" x="3589"/>
        <item m="1" x="3590"/>
        <item m="1" x="3591"/>
        <item m="1" x="3592"/>
        <item m="1" x="6506"/>
        <item m="1" x="3593"/>
        <item m="1" x="3594"/>
        <item m="1" x="3595"/>
        <item m="1" x="3596"/>
        <item m="1" x="6507"/>
        <item m="1" x="3597"/>
        <item m="1" x="3598"/>
        <item m="1" x="6508"/>
        <item m="1" x="3599"/>
        <item m="1" x="6509"/>
        <item m="1" x="3600"/>
        <item m="1" x="3601"/>
        <item m="1" x="6510"/>
        <item m="1" x="3602"/>
        <item m="1" x="6511"/>
        <item m="1" x="3603"/>
        <item m="1" x="3604"/>
        <item m="1" x="3605"/>
        <item m="1" x="3606"/>
        <item m="1" x="3607"/>
        <item m="1" x="3608"/>
        <item m="1" x="3609"/>
        <item m="1" x="3610"/>
        <item m="1" x="3611"/>
        <item m="1" x="3612"/>
        <item m="1" x="3613"/>
        <item m="1" x="6512"/>
        <item m="1" x="3614"/>
        <item m="1" x="3615"/>
        <item m="1" x="3616"/>
        <item m="1" x="3617"/>
        <item m="1" x="3618"/>
        <item m="1" x="3619"/>
        <item m="1" x="3620"/>
        <item m="1" x="3621"/>
        <item m="1" x="3622"/>
        <item m="1" x="3623"/>
        <item m="1" x="3624"/>
        <item m="1" x="3625"/>
        <item m="1" x="3626"/>
        <item m="1" x="3627"/>
        <item m="1" x="3628"/>
        <item m="1" x="6513"/>
        <item m="1" x="3629"/>
        <item m="1" x="6514"/>
        <item m="1" x="3630"/>
        <item m="1" x="3631"/>
        <item m="1" x="3632"/>
        <item m="1" x="3633"/>
        <item m="1" x="6515"/>
        <item m="1" x="3634"/>
        <item m="1" x="3635"/>
        <item m="1" x="3636"/>
        <item m="1" x="3637"/>
        <item m="1" x="3638"/>
        <item m="1" x="3639"/>
        <item m="1" x="3640"/>
        <item m="1" x="3641"/>
        <item m="1" x="3642"/>
        <item m="1" x="3643"/>
        <item m="1" x="6516"/>
        <item m="1" x="3644"/>
        <item m="1" x="6517"/>
        <item m="1" x="3645"/>
        <item m="1" x="6518"/>
        <item m="1" x="3646"/>
        <item m="1" x="6519"/>
        <item m="1" x="3647"/>
        <item m="1" x="6520"/>
        <item m="1" x="3648"/>
        <item m="1" x="3649"/>
        <item m="1" x="6521"/>
        <item m="1" x="3650"/>
        <item m="1" x="3651"/>
        <item m="1" x="3652"/>
        <item m="1" x="3653"/>
        <item m="1" x="6522"/>
        <item m="1" x="3654"/>
        <item m="1" x="6523"/>
        <item m="1" x="3655"/>
        <item m="1" x="6524"/>
        <item m="1" x="3656"/>
        <item m="1" x="3657"/>
        <item m="1" x="3658"/>
        <item m="1" x="3659"/>
        <item m="1" x="6525"/>
        <item m="1" x="3660"/>
        <item m="1" x="3661"/>
        <item m="1" x="3662"/>
        <item m="1" x="6526"/>
        <item m="1" x="3663"/>
        <item m="1" x="3664"/>
        <item m="1" x="3665"/>
        <item m="1" x="3666"/>
        <item m="1" x="3667"/>
        <item m="1" x="3668"/>
        <item m="1" x="3669"/>
        <item m="1" x="3670"/>
        <item m="1" x="6527"/>
        <item m="1" x="3671"/>
        <item m="1" x="3672"/>
        <item m="1" x="3673"/>
        <item m="1" x="6528"/>
        <item m="1" x="3674"/>
        <item m="1" x="3675"/>
        <item m="1" x="3676"/>
        <item m="1" x="3677"/>
        <item m="1" x="3678"/>
        <item m="1" x="3679"/>
        <item m="1" x="3680"/>
        <item m="1" x="3681"/>
        <item m="1" x="3682"/>
        <item m="1" x="3683"/>
        <item m="1" x="3684"/>
        <item m="1" x="6529"/>
        <item m="1" x="3685"/>
        <item m="1" x="3686"/>
        <item m="1" x="3687"/>
        <item m="1" x="3688"/>
        <item m="1" x="3689"/>
        <item m="1" x="6530"/>
        <item m="1" x="3690"/>
        <item m="1" x="3691"/>
        <item m="1" x="3692"/>
        <item m="1" x="6531"/>
        <item m="1" x="3693"/>
        <item m="1" x="3694"/>
        <item m="1" x="3695"/>
        <item m="1" x="3696"/>
        <item m="1" x="3697"/>
        <item m="1" x="3698"/>
        <item m="1" x="3699"/>
        <item m="1" x="3700"/>
        <item m="1" x="3701"/>
        <item m="1" x="3702"/>
        <item m="1" x="3703"/>
        <item m="1" x="3704"/>
        <item m="1" x="3705"/>
        <item m="1" x="6532"/>
        <item m="1" x="3706"/>
        <item m="1" x="3707"/>
        <item m="1" x="3708"/>
        <item m="1" x="3709"/>
        <item m="1" x="3710"/>
        <item m="1" x="3711"/>
        <item m="1" x="3712"/>
        <item m="1" x="3713"/>
        <item m="1" x="3714"/>
        <item m="1" x="3715"/>
        <item m="1" x="3716"/>
        <item m="1" x="3717"/>
        <item m="1" x="3718"/>
        <item m="1" x="3719"/>
        <item m="1" x="6533"/>
        <item m="1" x="3720"/>
        <item m="1" x="3721"/>
        <item m="1" x="6534"/>
        <item m="1" x="3722"/>
        <item m="1" x="3723"/>
        <item m="1" x="3724"/>
        <item m="1" x="3725"/>
        <item m="1" x="3726"/>
        <item m="1" x="3727"/>
        <item m="1" x="3728"/>
        <item m="1" x="3729"/>
        <item m="1" x="3730"/>
        <item m="1" x="3731"/>
        <item m="1" x="3732"/>
        <item m="1" x="3733"/>
        <item m="1" x="3734"/>
        <item m="1" x="3735"/>
        <item m="1" x="3736"/>
        <item m="1" x="3737"/>
        <item m="1" x="6535"/>
        <item m="1" x="3738"/>
        <item m="1" x="3739"/>
        <item m="1" x="3740"/>
        <item m="1" x="3741"/>
        <item m="1" x="3742"/>
        <item m="1" x="3743"/>
        <item m="1" x="3744"/>
        <item m="1" x="3745"/>
        <item m="1" x="3746"/>
        <item m="1" x="3747"/>
        <item m="1" x="3748"/>
        <item m="1" x="3749"/>
        <item m="1" x="3750"/>
        <item m="1" x="3751"/>
        <item m="1" x="3752"/>
        <item m="1" x="3753"/>
        <item m="1" x="6536"/>
        <item m="1" x="3754"/>
        <item m="1" x="3755"/>
        <item m="1" x="3756"/>
        <item m="1" x="3757"/>
        <item m="1" x="3758"/>
        <item m="1" x="3759"/>
        <item m="1" x="3760"/>
        <item m="1" x="3761"/>
        <item m="1" x="3762"/>
        <item m="1" x="3763"/>
        <item m="1" x="3764"/>
        <item m="1" x="3765"/>
        <item m="1" x="3766"/>
        <item m="1" x="3767"/>
        <item m="1" x="3768"/>
        <item m="1" x="3769"/>
        <item m="1" x="6537"/>
        <item m="1" x="3770"/>
        <item m="1" x="3771"/>
        <item m="1" x="3772"/>
        <item m="1" x="3773"/>
        <item m="1" x="3774"/>
        <item m="1" x="6538"/>
        <item m="1" x="3775"/>
        <item m="1" x="3776"/>
        <item m="1" x="3777"/>
        <item m="1" x="3778"/>
        <item m="1" x="3779"/>
        <item m="1" x="3780"/>
        <item m="1" x="3781"/>
        <item m="1" x="3782"/>
        <item m="1" x="3783"/>
        <item m="1" x="3784"/>
        <item m="1" x="3785"/>
        <item m="1" x="3786"/>
        <item m="1" x="3787"/>
        <item m="1" x="3788"/>
        <item m="1" x="3789"/>
        <item m="1" x="3790"/>
        <item m="1" x="6539"/>
        <item m="1" x="3791"/>
        <item m="1" x="3792"/>
        <item m="1" x="3793"/>
        <item m="1" x="3794"/>
        <item m="1" x="6540"/>
        <item m="1" x="3795"/>
        <item m="1" x="3796"/>
        <item m="1" x="3797"/>
        <item m="1" x="6541"/>
        <item m="1" x="3798"/>
        <item m="1" x="3799"/>
        <item m="1" x="3800"/>
        <item m="1" x="3801"/>
        <item m="1" x="3802"/>
        <item m="1" x="3803"/>
        <item m="1" x="3804"/>
        <item m="1" x="3805"/>
        <item m="1" x="6542"/>
        <item m="1" x="3806"/>
        <item m="1" x="3807"/>
        <item m="1" x="3808"/>
        <item m="1" x="3809"/>
        <item m="1" x="3810"/>
        <item m="1" x="3811"/>
        <item m="1" x="6543"/>
        <item m="1" x="3812"/>
        <item m="1" x="3813"/>
        <item m="1" x="3814"/>
        <item m="1" x="3815"/>
        <item m="1" x="3816"/>
        <item m="1" x="3817"/>
        <item m="1" x="3818"/>
        <item m="1" x="3819"/>
        <item m="1" x="6544"/>
        <item m="1" x="3820"/>
        <item m="1" x="3821"/>
        <item m="1" x="3822"/>
        <item m="1" x="3823"/>
        <item m="1" x="3824"/>
        <item m="1" x="3825"/>
        <item m="1" x="3826"/>
        <item m="1" x="3827"/>
        <item m="1" x="6545"/>
        <item m="1" x="3828"/>
        <item m="1" x="6546"/>
        <item m="1" x="3829"/>
        <item m="1" x="6547"/>
        <item m="1" x="3830"/>
        <item m="1" x="6548"/>
        <item m="1" x="3831"/>
        <item m="1" x="3832"/>
        <item m="1" x="3833"/>
        <item m="1" x="3834"/>
        <item m="1" x="3835"/>
        <item m="1" x="3836"/>
        <item m="1" x="6549"/>
        <item m="1" x="3837"/>
        <item m="1" x="3838"/>
        <item m="1" x="3839"/>
        <item m="1" x="3840"/>
        <item m="1" x="3841"/>
        <item m="1" x="3842"/>
        <item m="1" x="3843"/>
        <item m="1" x="3844"/>
        <item m="1" x="3845"/>
        <item m="1" x="3846"/>
        <item m="1" x="3847"/>
        <item m="1" x="3848"/>
        <item m="1" x="3849"/>
        <item m="1" x="3850"/>
        <item m="1" x="3851"/>
        <item m="1" x="3852"/>
        <item m="1" x="6550"/>
        <item m="1" x="3853"/>
        <item m="1" x="3854"/>
        <item m="1" x="3855"/>
        <item m="1" x="3856"/>
        <item m="1" x="3857"/>
        <item m="1" x="3858"/>
        <item m="1" x="3859"/>
        <item m="1" x="3860"/>
        <item m="1" x="3861"/>
        <item m="1" x="3862"/>
        <item m="1" x="3863"/>
        <item m="1" x="3864"/>
        <item m="1" x="3865"/>
        <item m="1" x="3866"/>
        <item m="1" x="3867"/>
        <item m="1" x="3868"/>
        <item m="1" x="6551"/>
        <item m="1" x="3869"/>
        <item m="1" x="3870"/>
        <item m="1" x="3871"/>
        <item m="1" x="3872"/>
        <item m="1" x="3873"/>
        <item m="1" x="3874"/>
        <item m="1" x="3875"/>
        <item m="1" x="3876"/>
        <item m="1" x="3877"/>
        <item m="1" x="3878"/>
        <item m="1" x="3879"/>
        <item m="1" x="3880"/>
        <item m="1" x="3881"/>
        <item m="1" x="3882"/>
        <item m="1" x="3883"/>
        <item m="1" x="3884"/>
        <item m="1" x="6552"/>
        <item m="1" x="3885"/>
        <item m="1" x="3886"/>
        <item m="1" x="3887"/>
        <item m="1" x="3888"/>
        <item m="1" x="6553"/>
        <item m="1" x="3889"/>
        <item m="1" x="3890"/>
        <item m="1" x="6554"/>
        <item m="1" x="3891"/>
        <item m="1" x="3892"/>
        <item m="1" x="3893"/>
        <item m="1" x="3894"/>
        <item m="1" x="3895"/>
        <item m="1" x="3896"/>
        <item m="1" x="3897"/>
        <item m="1" x="3898"/>
        <item m="1" x="3899"/>
        <item m="1" x="3900"/>
        <item m="1" x="3901"/>
        <item m="1" x="3902"/>
        <item m="1" x="3903"/>
        <item m="1" x="3904"/>
        <item m="1" x="3905"/>
        <item m="1" x="3906"/>
        <item m="1" x="6555"/>
        <item m="1" x="3907"/>
        <item m="1" x="3908"/>
        <item m="1" x="3909"/>
        <item m="1" x="3910"/>
        <item m="1" x="3911"/>
        <item m="1" x="3912"/>
        <item m="1" x="3913"/>
        <item m="1" x="3914"/>
        <item m="1" x="3915"/>
        <item m="1" x="3916"/>
        <item m="1" x="3917"/>
        <item m="1" x="3918"/>
        <item m="1" x="3919"/>
        <item m="1" x="3920"/>
        <item m="1" x="3921"/>
        <item m="1" x="3922"/>
        <item m="1" x="6556"/>
        <item m="1" x="3923"/>
        <item m="1" x="3924"/>
        <item m="1" x="3925"/>
        <item m="1" x="3926"/>
        <item m="1" x="3927"/>
        <item m="1" x="3928"/>
        <item m="1" x="3929"/>
        <item m="1" x="3930"/>
        <item m="1" x="3931"/>
        <item m="1" x="3932"/>
        <item m="1" x="3933"/>
        <item m="1" x="3934"/>
        <item m="1" x="3935"/>
        <item m="1" x="3936"/>
        <item m="1" x="3937"/>
        <item m="1" x="6557"/>
        <item m="1" x="3938"/>
        <item m="1" x="3939"/>
        <item m="1" x="3940"/>
        <item m="1" x="3941"/>
        <item m="1" x="3942"/>
        <item m="1" x="3943"/>
        <item m="1" x="3944"/>
        <item m="1" x="3945"/>
        <item m="1" x="3946"/>
        <item m="1" x="3947"/>
        <item m="1" x="3948"/>
        <item m="1" x="3949"/>
        <item m="1" x="3950"/>
        <item m="1" x="3951"/>
        <item m="1" x="3952"/>
        <item m="1" x="3953"/>
        <item m="1" x="6558"/>
        <item m="1" x="3954"/>
        <item m="1" x="3955"/>
        <item m="1" x="3956"/>
        <item m="1" x="3957"/>
        <item m="1" x="3958"/>
        <item m="1" x="3959"/>
        <item m="1" x="3960"/>
        <item m="1" x="3961"/>
        <item m="1" x="3962"/>
        <item m="1" x="3963"/>
        <item m="1" x="3964"/>
        <item m="1" x="3965"/>
        <item m="1" x="3966"/>
        <item m="1" x="3967"/>
        <item m="1" x="6559"/>
        <item m="1" x="3968"/>
        <item m="1" x="6560"/>
        <item m="1" x="3969"/>
        <item m="1" x="3970"/>
        <item m="1" x="3971"/>
        <item m="1" x="6561"/>
        <item m="1" x="3972"/>
        <item m="1" x="3973"/>
        <item m="1" x="3974"/>
        <item m="1" x="3975"/>
        <item m="1" x="3976"/>
        <item m="1" x="3977"/>
        <item m="1" x="3978"/>
        <item m="1" x="3979"/>
        <item m="1" x="3980"/>
        <item m="1" x="3981"/>
        <item m="1" x="3982"/>
        <item m="1" x="3983"/>
        <item m="1" x="3984"/>
        <item m="1" x="3985"/>
        <item m="1" x="3986"/>
        <item m="1" x="3987"/>
        <item m="1" x="6562"/>
        <item m="1" x="3988"/>
        <item m="1" x="6563"/>
        <item m="1" x="3989"/>
        <item m="1" x="3990"/>
        <item m="1" x="3991"/>
        <item m="1" x="3992"/>
        <item m="1" x="3993"/>
        <item m="1" x="3994"/>
        <item m="1" x="3995"/>
        <item m="1" x="3996"/>
        <item m="1" x="3997"/>
        <item m="1" x="3998"/>
        <item m="1" x="3999"/>
        <item m="1" x="4000"/>
        <item m="1" x="4001"/>
        <item m="1" x="4002"/>
        <item m="1" x="4003"/>
        <item m="1" x="4004"/>
        <item m="1" x="6564"/>
        <item m="1" x="4005"/>
        <item m="1" x="4006"/>
        <item m="1" x="4007"/>
        <item m="1" x="4008"/>
        <item m="1" x="4009"/>
        <item m="1" x="4010"/>
        <item m="1" x="4011"/>
        <item m="1" x="4012"/>
        <item m="1" x="4013"/>
        <item m="1" x="4014"/>
        <item m="1" x="4015"/>
        <item m="1" x="4016"/>
        <item m="1" x="4017"/>
        <item m="1" x="4018"/>
        <item m="1" x="4019"/>
        <item m="1" x="4020"/>
        <item m="1" x="6565"/>
        <item m="1" x="4021"/>
        <item m="1" x="4022"/>
        <item m="1" x="4023"/>
        <item m="1" x="4024"/>
        <item m="1" x="4025"/>
        <item m="1" x="4026"/>
        <item m="1" x="4027"/>
        <item m="1" x="4028"/>
        <item m="1" x="4029"/>
        <item m="1" x="4030"/>
        <item m="1" x="4031"/>
        <item m="1" x="4032"/>
        <item m="1" x="4033"/>
        <item m="1" x="4034"/>
        <item m="1" x="4035"/>
        <item m="1" x="4036"/>
        <item m="1" x="6566"/>
        <item m="1" x="4037"/>
        <item m="1" x="4038"/>
        <item m="1" x="4039"/>
        <item m="1" x="4040"/>
        <item m="1" x="4041"/>
        <item m="1" x="4042"/>
        <item m="1" x="4043"/>
        <item m="1" x="4044"/>
        <item m="1" x="4045"/>
        <item m="1" x="4046"/>
        <item m="1" x="4047"/>
        <item m="1" x="4048"/>
        <item m="1" x="4049"/>
        <item m="1" x="4050"/>
        <item m="1" x="4051"/>
        <item m="1" x="4052"/>
        <item m="1" x="6567"/>
        <item m="1" x="4053"/>
        <item m="1" x="4054"/>
        <item m="1" x="4055"/>
        <item m="1" x="4056"/>
        <item m="1" x="4057"/>
        <item m="1" x="4058"/>
        <item m="1" x="4059"/>
        <item m="1" x="4060"/>
        <item m="1" x="4061"/>
        <item m="1" x="4062"/>
        <item m="1" x="4063"/>
        <item m="1" x="4064"/>
        <item m="1" x="4065"/>
        <item m="1" x="4066"/>
        <item m="1" x="4067"/>
        <item m="1" x="4068"/>
        <item m="1" x="6568"/>
        <item m="1" x="4069"/>
        <item m="1" x="4070"/>
        <item m="1" x="4071"/>
        <item m="1" x="4072"/>
        <item m="1" x="4073"/>
        <item m="1" x="6569"/>
        <item m="1" x="4074"/>
        <item m="1" x="4075"/>
        <item m="1" x="4076"/>
        <item m="1" x="4077"/>
        <item m="1" x="4078"/>
        <item m="1" x="4079"/>
        <item m="1" x="4080"/>
        <item m="1" x="4081"/>
        <item m="1" x="4082"/>
        <item m="1" x="4083"/>
        <item m="1" x="4084"/>
        <item m="1" x="4085"/>
        <item m="1" x="4086"/>
        <item m="1" x="4087"/>
        <item m="1" x="6570"/>
        <item m="1" x="4088"/>
        <item m="1" x="4089"/>
        <item m="1" x="4090"/>
        <item m="1" x="4091"/>
        <item m="1" x="4092"/>
        <item m="1" x="4093"/>
        <item m="1" x="4094"/>
        <item m="1" x="4095"/>
        <item m="1" x="4096"/>
        <item m="1" x="4097"/>
        <item m="1" x="4098"/>
        <item m="1" x="4099"/>
        <item m="1" x="4100"/>
        <item m="1" x="4101"/>
        <item m="1" x="4102"/>
        <item m="1" x="6571"/>
        <item m="1" x="4103"/>
        <item m="1" x="4104"/>
        <item m="1" x="4105"/>
        <item m="1" x="4106"/>
        <item m="1" x="4107"/>
        <item m="1" x="4108"/>
        <item m="1" x="4109"/>
        <item m="1" x="4110"/>
        <item m="1" x="4111"/>
        <item m="1" x="4112"/>
        <item m="1" x="4113"/>
        <item m="1" x="4114"/>
        <item m="1" x="4115"/>
        <item m="1" x="4116"/>
        <item m="1" x="6572"/>
        <item m="1" x="4117"/>
        <item m="1" x="4118"/>
        <item m="1" x="4119"/>
        <item m="1" x="4120"/>
        <item m="1" x="4121"/>
        <item m="1" x="4122"/>
        <item m="1" x="6573"/>
        <item m="1" x="4123"/>
        <item m="1" x="4124"/>
        <item m="1" x="4125"/>
        <item m="1" x="4126"/>
        <item m="1" x="4127"/>
        <item m="1" x="4128"/>
        <item m="1" x="4129"/>
        <item m="1" x="4130"/>
        <item m="1" x="4131"/>
        <item m="1" x="4132"/>
        <item m="1" x="4133"/>
        <item m="1" x="4134"/>
        <item m="1" x="4135"/>
        <item m="1" x="4136"/>
        <item m="1" x="4137"/>
        <item m="1" x="6574"/>
        <item m="1" x="4138"/>
        <item m="1" x="4139"/>
        <item m="1" x="4140"/>
        <item m="1" x="4141"/>
        <item m="1" x="6575"/>
        <item m="1" x="4142"/>
        <item m="1" x="4143"/>
        <item m="1" x="4144"/>
        <item m="1" x="4145"/>
        <item m="1" x="4146"/>
        <item m="1" x="4147"/>
        <item m="1" x="4148"/>
        <item m="1" x="4149"/>
        <item m="1" x="4150"/>
        <item m="1" x="4151"/>
        <item m="1" x="4152"/>
        <item m="1" x="4153"/>
        <item m="1" x="4154"/>
        <item m="1" x="4155"/>
        <item m="1" x="4156"/>
        <item m="1" x="6576"/>
        <item m="1" x="4157"/>
        <item m="1" x="4158"/>
        <item m="1" x="4159"/>
        <item m="1" x="4160"/>
        <item m="1" x="4161"/>
        <item m="1" x="4162"/>
        <item m="1" x="4163"/>
        <item m="1" x="4164"/>
        <item m="1" x="4165"/>
        <item m="1" x="4166"/>
        <item m="1" x="4167"/>
        <item m="1" x="4168"/>
        <item m="1" x="4169"/>
        <item m="1" x="4170"/>
        <item m="1" x="4171"/>
        <item m="1" x="4172"/>
        <item m="1" x="6577"/>
        <item m="1" x="4173"/>
        <item m="1" x="4174"/>
        <item m="1" x="4175"/>
        <item m="1" x="4176"/>
        <item m="1" x="4177"/>
        <item m="1" x="4178"/>
        <item m="1" x="4179"/>
        <item m="1" x="4180"/>
        <item m="1" x="4181"/>
        <item m="1" x="4182"/>
        <item m="1" x="4183"/>
        <item m="1" x="4184"/>
        <item m="1" x="4185"/>
        <item m="1" x="4186"/>
        <item m="1" x="4187"/>
        <item m="1" x="4188"/>
        <item m="1" x="6578"/>
        <item m="1" x="4189"/>
        <item m="1" x="4190"/>
        <item m="1" x="4191"/>
        <item m="1" x="4192"/>
        <item m="1" x="4193"/>
        <item m="1" x="4194"/>
        <item m="1" x="4195"/>
        <item m="1" x="4196"/>
        <item m="1" x="4197"/>
        <item m="1" x="6579"/>
        <item m="1" x="4198"/>
        <item m="1" x="4199"/>
        <item m="1" x="4200"/>
        <item m="1" x="4201"/>
        <item m="1" x="4202"/>
        <item m="1" x="4203"/>
        <item m="1" x="4204"/>
        <item m="1" x="4205"/>
        <item m="1" x="4206"/>
        <item m="1" x="4207"/>
        <item m="1" x="6580"/>
        <item m="1" x="4208"/>
        <item m="1" x="4209"/>
        <item m="1" x="4210"/>
        <item m="1" x="6581"/>
        <item m="1" x="4211"/>
        <item m="1" x="4212"/>
        <item m="1" x="4213"/>
        <item m="1" x="4214"/>
        <item m="1" x="4215"/>
        <item m="1" x="4216"/>
        <item m="1" x="4217"/>
        <item m="1" x="4218"/>
        <item m="1" x="4219"/>
        <item m="1" x="4220"/>
        <item m="1" x="4221"/>
        <item m="1" x="4222"/>
        <item m="1" x="4223"/>
        <item m="1" x="4224"/>
        <item m="1" x="4225"/>
        <item m="1" x="4226"/>
        <item m="1" x="6582"/>
        <item m="1" x="6583"/>
        <item m="1" x="4227"/>
        <item m="1" x="6584"/>
        <item m="1" x="4228"/>
        <item m="1" x="4229"/>
        <item m="1" x="4230"/>
        <item m="1" x="4231"/>
        <item m="1" x="4232"/>
        <item m="1" x="4233"/>
        <item m="1" x="4234"/>
        <item m="1" x="6585"/>
        <item m="1" x="4235"/>
        <item m="1" x="6586"/>
        <item m="1" x="4236"/>
        <item m="1" x="4237"/>
        <item m="1" x="4238"/>
        <item m="1" x="4239"/>
        <item m="1" x="4240"/>
        <item m="1" x="4241"/>
        <item m="1" x="4242"/>
        <item m="1" x="4243"/>
        <item m="1" x="4244"/>
        <item m="1" x="4245"/>
        <item m="1" x="4246"/>
        <item m="1" x="4247"/>
        <item m="1" x="4248"/>
        <item m="1" x="4249"/>
        <item m="1" x="4250"/>
        <item m="1" x="4251"/>
        <item m="1" x="6587"/>
        <item m="1" x="4252"/>
        <item m="1" x="4253"/>
        <item m="1" x="4254"/>
        <item m="1" x="4255"/>
        <item m="1" x="4256"/>
        <item m="1" x="4257"/>
        <item m="1" x="6588"/>
        <item m="1" x="4258"/>
        <item m="1" x="4259"/>
        <item m="1" x="4260"/>
        <item m="1" x="4261"/>
        <item m="1" x="4262"/>
        <item m="1" x="4263"/>
        <item m="1" x="4264"/>
        <item m="1" x="4265"/>
        <item m="1" x="4266"/>
        <item m="1" x="4267"/>
        <item m="1" x="4268"/>
        <item m="1" x="4269"/>
        <item m="1" x="4270"/>
        <item m="1" x="4271"/>
        <item m="1" x="4272"/>
        <item m="1" x="4273"/>
        <item m="1" x="6589"/>
        <item m="1" x="4274"/>
        <item m="1" x="4275"/>
        <item m="1" x="4276"/>
        <item m="1" x="4277"/>
        <item m="1" x="4278"/>
        <item m="1" x="4279"/>
        <item m="1" x="4280"/>
        <item m="1" x="4281"/>
        <item m="1" x="4282"/>
        <item m="1" x="4283"/>
        <item m="1" x="4284"/>
        <item m="1" x="4285"/>
        <item m="1" x="4286"/>
        <item m="1" x="4287"/>
        <item m="1" x="4288"/>
        <item m="1" x="4289"/>
        <item m="1" x="6590"/>
        <item m="1" x="4290"/>
        <item m="1" x="4291"/>
        <item m="1" x="4292"/>
        <item m="1" x="4293"/>
        <item m="1" x="4294"/>
        <item m="1" x="4295"/>
        <item m="1" x="4296"/>
        <item m="1" x="4297"/>
        <item m="1" x="4298"/>
        <item m="1" x="4299"/>
        <item m="1" x="4300"/>
        <item m="1" x="4301"/>
        <item m="1" x="4302"/>
        <item m="1" x="4303"/>
        <item m="1" x="4304"/>
        <item m="1" x="4305"/>
        <item m="1" x="4306"/>
        <item m="1" x="6591"/>
        <item m="1" x="4307"/>
        <item m="1" x="4308"/>
        <item m="1" x="4309"/>
        <item m="1" x="4310"/>
        <item m="1" x="4311"/>
        <item m="1" x="4312"/>
        <item m="1" x="4313"/>
        <item m="1" x="4314"/>
        <item m="1" x="4315"/>
        <item m="1" x="4316"/>
        <item m="1" x="4317"/>
        <item m="1" x="4318"/>
        <item m="1" x="4319"/>
        <item m="1" x="4320"/>
        <item m="1" x="4321"/>
        <item m="1" x="4322"/>
        <item m="1" x="6592"/>
        <item m="1" x="4323"/>
        <item m="1" x="4324"/>
        <item m="1" x="6593"/>
        <item m="1" x="4325"/>
        <item m="1" x="4326"/>
        <item m="1" x="6594"/>
        <item m="1" x="4327"/>
        <item m="1" x="4328"/>
        <item m="1" x="4329"/>
        <item m="1" x="4330"/>
        <item m="1" x="4331"/>
        <item m="1" x="4332"/>
        <item m="1" x="4333"/>
        <item m="1" x="4334"/>
        <item m="1" x="4335"/>
        <item m="1" x="4336"/>
        <item m="1" x="4337"/>
        <item m="1" x="4338"/>
        <item m="1" x="4339"/>
        <item m="1" x="4340"/>
        <item m="1" x="4341"/>
        <item m="1" x="4342"/>
        <item m="1" x="6595"/>
        <item m="1" x="4343"/>
        <item m="1" x="4344"/>
        <item m="1" x="4345"/>
        <item m="1" x="4346"/>
        <item m="1" x="4347"/>
        <item m="1" x="4348"/>
        <item m="1" x="4349"/>
        <item m="1" x="4350"/>
        <item m="1" x="4351"/>
        <item m="1" x="4352"/>
        <item m="1" x="4353"/>
        <item m="1" x="4354"/>
        <item m="1" x="4355"/>
        <item m="1" x="4356"/>
        <item m="1" x="4357"/>
        <item m="1" x="4358"/>
        <item m="1" x="6596"/>
        <item m="1" x="4359"/>
        <item m="1" x="4360"/>
        <item m="1" x="4361"/>
        <item m="1" x="4362"/>
        <item m="1" x="4363"/>
        <item m="1" x="4364"/>
        <item m="1" x="4365"/>
        <item m="1" x="4366"/>
        <item m="1" x="4367"/>
        <item m="1" x="4368"/>
        <item m="1" x="4369"/>
        <item m="1" x="4370"/>
        <item m="1" x="4371"/>
        <item m="1" x="4372"/>
        <item m="1" x="4373"/>
        <item m="1" x="4374"/>
        <item m="1" x="6597"/>
        <item m="1" x="4375"/>
        <item m="1" x="4376"/>
        <item m="1" x="4377"/>
        <item m="1" x="4378"/>
        <item m="1" x="4379"/>
        <item m="1" x="4380"/>
        <item m="1" x="4381"/>
        <item m="1" x="4382"/>
        <item m="1" x="4383"/>
        <item m="1" x="6598"/>
        <item m="1" x="4384"/>
        <item m="1" x="4385"/>
        <item m="1" x="4386"/>
        <item m="1" x="4387"/>
        <item m="1" x="4388"/>
        <item m="1" x="4389"/>
        <item m="1" x="6599"/>
        <item m="1" x="4390"/>
        <item m="1" x="4391"/>
        <item m="1" x="4392"/>
        <item m="1" x="6600"/>
        <item m="1" x="4393"/>
        <item m="1" x="4394"/>
        <item m="1" x="4395"/>
        <item m="1" x="4396"/>
        <item m="1" x="4397"/>
        <item m="1" x="4398"/>
        <item m="1" x="4399"/>
        <item m="1" x="4400"/>
        <item m="1" x="4401"/>
        <item m="1" x="4402"/>
        <item m="1" x="4403"/>
        <item m="1" x="4404"/>
        <item m="1" x="4405"/>
        <item m="1" x="4406"/>
        <item m="1" x="4407"/>
        <item m="1" x="4408"/>
        <item m="1" x="6601"/>
        <item m="1" x="4409"/>
        <item m="1" x="4410"/>
        <item m="1" x="4411"/>
        <item m="1" x="4412"/>
        <item m="1" x="4413"/>
        <item m="1" x="4414"/>
        <item m="1" x="4415"/>
        <item m="1" x="4416"/>
        <item m="1" x="4417"/>
        <item m="1" x="4418"/>
        <item m="1" x="4419"/>
        <item m="1" x="4420"/>
        <item m="1" x="4421"/>
        <item m="1" x="4422"/>
        <item m="1" x="4423"/>
        <item m="1" x="4424"/>
        <item m="1" x="6602"/>
        <item m="1" x="4425"/>
        <item m="1" x="4426"/>
        <item m="1" x="4427"/>
        <item m="1" x="4428"/>
        <item m="1" x="4429"/>
        <item m="1" x="4430"/>
        <item m="1" x="4431"/>
        <item m="1" x="4432"/>
        <item m="1" x="4433"/>
        <item m="1" x="4434"/>
        <item m="1" x="4435"/>
        <item m="1" x="4436"/>
        <item m="1" x="4437"/>
        <item m="1" x="4438"/>
        <item m="1" x="4439"/>
        <item m="1" x="6603"/>
        <item m="1" x="4440"/>
        <item m="1" x="4441"/>
        <item m="1" x="4442"/>
        <item m="1" x="4443"/>
        <item m="1" x="4444"/>
        <item m="1" x="4445"/>
        <item m="1" x="4446"/>
        <item m="1" x="4447"/>
        <item m="1" x="4448"/>
        <item m="1" x="4449"/>
        <item m="1" x="4450"/>
        <item m="1" x="4451"/>
        <item m="1" x="6604"/>
        <item m="1" x="4452"/>
        <item m="1" x="4453"/>
        <item m="1" x="4454"/>
        <item m="1" x="4455"/>
        <item m="1" x="4456"/>
        <item m="1" x="4457"/>
        <item m="1" x="6605"/>
        <item m="1" x="4458"/>
        <item m="1" x="4459"/>
        <item m="1" x="4460"/>
        <item m="1" x="6606"/>
        <item m="1" x="4461"/>
        <item m="1" x="4462"/>
        <item m="1" x="4463"/>
        <item m="1" x="4464"/>
        <item m="1" x="4465"/>
        <item m="1" x="4466"/>
        <item m="1" x="4467"/>
        <item m="1" x="4468"/>
        <item m="1" x="4469"/>
        <item m="1" x="4470"/>
        <item m="1" x="4471"/>
        <item m="1" x="4472"/>
        <item m="1" x="4473"/>
        <item m="1" x="4474"/>
        <item m="1" x="4475"/>
        <item m="1" x="4476"/>
        <item m="1" x="6607"/>
        <item m="1" x="4477"/>
        <item m="1" x="4478"/>
        <item m="1" x="4479"/>
        <item m="1" x="4480"/>
        <item m="1" x="4481"/>
        <item m="1" x="4482"/>
        <item m="1" x="4483"/>
        <item m="1" x="4484"/>
        <item m="1" x="4485"/>
        <item m="1" x="4486"/>
        <item m="1" x="4487"/>
        <item m="1" x="4488"/>
        <item m="1" x="4489"/>
        <item m="1" x="4490"/>
        <item m="1" x="4491"/>
        <item m="1" x="6608"/>
        <item m="1" x="4492"/>
        <item m="1" x="4493"/>
        <item m="1" x="4494"/>
        <item m="1" x="4495"/>
        <item m="1" x="4496"/>
        <item m="1" x="4497"/>
        <item m="1" x="4498"/>
        <item m="1" x="4499"/>
        <item m="1" x="4500"/>
        <item m="1" x="4501"/>
        <item m="1" x="4502"/>
        <item m="1" x="4503"/>
        <item m="1" x="4504"/>
        <item m="1" x="4505"/>
        <item m="1" x="4506"/>
        <item m="1" x="4507"/>
        <item m="1" x="6609"/>
        <item m="1" x="4508"/>
        <item m="1" x="4509"/>
        <item m="1" x="4510"/>
        <item m="1" x="4511"/>
        <item m="1" x="4512"/>
        <item m="1" x="4513"/>
        <item m="1" x="4514"/>
        <item m="1" x="4515"/>
        <item m="1" x="4516"/>
        <item m="1" x="4517"/>
        <item m="1" x="4518"/>
        <item m="1" x="4519"/>
        <item m="1" x="4520"/>
        <item m="1" x="4521"/>
        <item m="1" x="6610"/>
        <item m="1" x="4522"/>
        <item m="1" x="4523"/>
        <item m="1" x="4524"/>
        <item m="1" x="4525"/>
        <item m="1" x="4526"/>
        <item m="1" x="4527"/>
        <item m="1" x="6611"/>
        <item m="1" x="4528"/>
        <item m="1" x="4529"/>
        <item m="1" x="4530"/>
        <item m="1" x="4531"/>
        <item m="1" x="4532"/>
        <item m="1" x="4533"/>
        <item m="1" x="4534"/>
        <item m="1" x="4535"/>
        <item m="1" x="4536"/>
        <item m="1" x="4537"/>
        <item m="1" x="4538"/>
        <item m="1" x="4539"/>
        <item m="1" x="4540"/>
        <item m="1" x="4541"/>
        <item m="1" x="4542"/>
        <item m="1" x="4543"/>
        <item m="1" x="6612"/>
        <item m="1" x="4544"/>
        <item m="1" x="4545"/>
        <item m="1" x="4546"/>
        <item m="1" x="4547"/>
        <item m="1" x="4548"/>
        <item m="1" x="4549"/>
        <item m="1" x="4550"/>
        <item m="1" x="4551"/>
        <item m="1" x="4552"/>
        <item m="1" x="4553"/>
        <item m="1" x="4554"/>
        <item m="1" x="4555"/>
        <item m="1" x="4556"/>
        <item m="1" x="4557"/>
        <item m="1" x="4558"/>
        <item m="1" x="4559"/>
        <item m="1" x="6613"/>
        <item m="1" x="4560"/>
        <item m="1" x="4561"/>
        <item m="1" x="4562"/>
        <item m="1" x="4563"/>
        <item m="1" x="4564"/>
        <item m="1" x="4565"/>
        <item m="1" x="4566"/>
        <item m="1" x="4567"/>
        <item m="1" x="4568"/>
        <item m="1" x="4569"/>
        <item m="1" x="4570"/>
        <item m="1" x="4571"/>
        <item m="1" x="4572"/>
        <item m="1" x="4573"/>
        <item m="1" x="4574"/>
        <item m="1" x="4575"/>
        <item m="1" x="6949"/>
        <item m="1" x="4576"/>
        <item m="1" x="4577"/>
        <item m="1" x="4578"/>
        <item m="1" x="4579"/>
        <item m="1" x="6614"/>
        <item m="1" x="4580"/>
        <item m="1" x="4581"/>
        <item m="1" x="4582"/>
        <item m="1" x="4583"/>
        <item m="1" x="4584"/>
        <item m="1" x="4585"/>
        <item m="1" x="4586"/>
        <item m="1" x="4587"/>
        <item m="1" x="4588"/>
        <item m="1" x="4589"/>
        <item m="1" x="4590"/>
        <item m="1" x="4591"/>
        <item m="1" x="4592"/>
        <item m="1" x="4593"/>
        <item m="1" x="4594"/>
        <item m="1" x="6615"/>
        <item m="1" x="4595"/>
        <item m="1" x="6616"/>
        <item m="1" x="4596"/>
        <item m="1" x="4597"/>
        <item m="1" x="4598"/>
        <item m="1" x="4599"/>
        <item m="1" x="4600"/>
        <item m="1" x="4601"/>
        <item m="1" x="4602"/>
        <item m="1" x="4603"/>
        <item m="1" x="4604"/>
        <item m="1" x="4605"/>
        <item m="1" x="4606"/>
        <item m="1" x="4607"/>
        <item m="1" x="4608"/>
        <item m="1" x="6617"/>
        <item m="1" x="4609"/>
        <item m="1" x="6618"/>
        <item m="1" x="4610"/>
        <item m="1" x="4611"/>
        <item m="1" x="4612"/>
        <item m="1" x="6950"/>
        <item m="1" x="4613"/>
        <item m="1" x="4614"/>
        <item m="1" x="6619"/>
        <item m="1" x="4615"/>
        <item m="1" x="6620"/>
        <item m="1" x="4616"/>
        <item m="1" x="4617"/>
        <item m="1" x="4618"/>
        <item m="1" x="4619"/>
        <item m="1" x="4620"/>
        <item m="1" x="4621"/>
        <item m="1" x="4622"/>
        <item m="1" x="4623"/>
        <item m="1" x="4624"/>
        <item m="1" x="4625"/>
        <item m="1" x="4626"/>
        <item m="1" x="4627"/>
        <item m="1" x="4628"/>
        <item m="1" x="4629"/>
        <item m="1" x="4630"/>
        <item m="1" x="4631"/>
        <item m="1" x="6621"/>
        <item m="1" x="4632"/>
        <item m="1" x="4633"/>
        <item m="1" x="4634"/>
        <item m="1" x="6622"/>
        <item m="1" x="4635"/>
        <item m="1" x="4636"/>
        <item m="1" x="4637"/>
        <item m="1" x="4638"/>
        <item m="1" x="4639"/>
        <item m="1" x="4640"/>
        <item m="1" x="6623"/>
        <item m="1" x="4641"/>
        <item m="1" x="6624"/>
        <item m="1" x="4642"/>
        <item m="1" x="4643"/>
        <item m="1" x="4644"/>
        <item m="1" x="4645"/>
        <item m="1" x="4646"/>
        <item m="1" x="6625"/>
        <item m="1" x="4647"/>
        <item m="1" x="4648"/>
        <item m="1" x="4649"/>
        <item m="1" x="4650"/>
        <item m="1" x="4651"/>
        <item m="1" x="4652"/>
        <item m="1" x="4653"/>
        <item m="1" x="4654"/>
        <item m="1" x="4655"/>
        <item m="1" x="4656"/>
        <item m="1" x="4657"/>
        <item m="1" x="4658"/>
        <item m="1" x="4659"/>
        <item m="1" x="4660"/>
        <item m="1" x="4661"/>
        <item m="1" x="4662"/>
        <item m="1" x="6626"/>
        <item m="1" x="4663"/>
        <item m="1" x="4664"/>
        <item m="1" x="4665"/>
        <item m="1" x="4666"/>
        <item m="1" x="4667"/>
        <item m="1" x="4668"/>
        <item m="1" x="4669"/>
        <item m="1" x="4670"/>
        <item m="1" x="4671"/>
        <item m="1" x="4672"/>
        <item m="1" x="4673"/>
        <item m="1" x="4674"/>
        <item m="1" x="4675"/>
        <item m="1" x="4676"/>
        <item m="1" x="4677"/>
        <item m="1" x="4678"/>
        <item m="1" x="6627"/>
        <item m="1" x="4679"/>
        <item m="1" x="4680"/>
        <item m="1" x="4681"/>
        <item m="1" x="4682"/>
        <item m="1" x="4683"/>
        <item m="1" x="4684"/>
        <item m="1" x="4685"/>
        <item m="1" x="4686"/>
        <item m="1" x="4687"/>
        <item m="1" x="4688"/>
        <item m="1" x="4689"/>
        <item m="1" x="4690"/>
        <item m="1" x="4691"/>
        <item m="1" x="4692"/>
        <item m="1" x="4693"/>
        <item m="1" x="4694"/>
        <item m="1" x="6628"/>
        <item m="1" x="4695"/>
        <item m="1" x="4696"/>
        <item m="1" x="4697"/>
        <item m="1" x="4698"/>
        <item m="1" x="4699"/>
        <item m="1" x="4700"/>
        <item m="1" x="4701"/>
        <item m="1" x="4702"/>
        <item m="1" x="6629"/>
        <item m="1" x="4703"/>
        <item m="1" x="4704"/>
        <item m="1" x="6630"/>
        <item m="1" x="4705"/>
        <item m="1" x="4706"/>
        <item m="1" x="4707"/>
        <item m="1" x="6631"/>
        <item m="1" x="4708"/>
        <item m="1" x="6951"/>
        <item m="1" x="4709"/>
        <item m="1" x="4710"/>
        <item m="1" x="4711"/>
        <item m="1" x="4712"/>
        <item m="1" x="6632"/>
        <item m="1" x="4713"/>
        <item m="1" x="4714"/>
        <item m="1" x="4715"/>
        <item m="1" x="4716"/>
        <item m="1" x="4717"/>
        <item m="1" x="4718"/>
        <item m="1" x="6633"/>
        <item m="1" x="4719"/>
        <item m="1" x="6634"/>
        <item m="1" x="4720"/>
        <item m="1" x="6635"/>
        <item m="1" x="4721"/>
        <item m="1" x="6952"/>
        <item m="1" x="4722"/>
        <item m="1" x="4723"/>
        <item m="1" x="4724"/>
        <item m="1" x="4725"/>
        <item m="1" x="6636"/>
        <item m="1" x="4726"/>
        <item m="1" x="4727"/>
        <item m="1" x="4728"/>
        <item m="1" x="4729"/>
        <item m="1" x="4730"/>
        <item m="1" x="6637"/>
        <item m="1" x="4731"/>
        <item m="1" x="4732"/>
        <item m="1" x="6638"/>
        <item m="1" x="4733"/>
        <item m="1" x="4734"/>
        <item m="1" x="4735"/>
        <item m="1" x="4736"/>
        <item m="1" x="4737"/>
        <item m="1" x="4738"/>
        <item m="1" x="4739"/>
        <item m="1" x="4740"/>
        <item m="1" x="4741"/>
        <item m="1" x="4742"/>
        <item m="1" x="4743"/>
        <item m="1" x="4744"/>
        <item m="1" x="4745"/>
        <item m="1" x="4746"/>
        <item m="1" x="4747"/>
        <item m="1" x="4748"/>
        <item m="1" x="6639"/>
        <item m="1" x="4749"/>
        <item m="1" x="4750"/>
        <item m="1" x="4751"/>
        <item m="1" x="4752"/>
        <item m="1" x="4753"/>
        <item m="1" x="4754"/>
        <item m="1" x="4755"/>
        <item m="1" x="4756"/>
        <item m="1" x="4757"/>
        <item m="1" x="4758"/>
        <item m="1" x="4759"/>
        <item m="1" x="4760"/>
        <item m="1" x="4761"/>
        <item m="1" x="4762"/>
        <item m="1" x="6640"/>
        <item m="1" x="4763"/>
        <item m="1" x="4764"/>
        <item m="1" x="4765"/>
        <item m="1" x="4766"/>
        <item m="1" x="4767"/>
        <item m="1" x="4768"/>
        <item m="1" x="4769"/>
        <item m="1" x="4770"/>
        <item m="1" x="4771"/>
        <item m="1" x="4772"/>
        <item m="1" x="4773"/>
        <item m="1" x="4774"/>
        <item m="1" x="4775"/>
        <item m="1" x="4776"/>
        <item m="1" x="4777"/>
        <item m="1" x="4778"/>
        <item m="1" x="6641"/>
        <item m="1" x="4779"/>
        <item m="1" x="4780"/>
        <item m="1" x="6642"/>
        <item m="1" x="4781"/>
        <item m="1" x="4782"/>
        <item m="1" x="4783"/>
        <item m="1" x="4784"/>
        <item m="1" x="4785"/>
        <item m="1" x="4786"/>
        <item m="1" x="4787"/>
        <item m="1" x="4788"/>
        <item m="1" x="4789"/>
        <item m="1" x="4790"/>
        <item m="1" x="4791"/>
        <item m="1" x="4792"/>
        <item m="1" x="4793"/>
        <item m="1" x="4794"/>
        <item m="1" x="4795"/>
        <item m="1" x="4796"/>
        <item m="1" x="6643"/>
        <item m="1" x="4797"/>
        <item m="1" x="6644"/>
        <item m="1" x="4798"/>
        <item m="1" x="4799"/>
        <item m="1" x="4800"/>
        <item m="1" x="4801"/>
        <item m="1" x="4802"/>
        <item m="1" x="4803"/>
        <item m="1" x="4804"/>
        <item m="1" x="4805"/>
        <item m="1" x="4806"/>
        <item m="1" x="4807"/>
        <item m="1" x="4808"/>
        <item m="1" x="4809"/>
        <item m="1" x="4810"/>
        <item m="1" x="4811"/>
        <item m="1" x="4812"/>
        <item m="1" x="4813"/>
        <item m="1" x="6645"/>
        <item m="1" x="4814"/>
        <item m="1" x="4815"/>
        <item m="1" x="4816"/>
        <item m="1" x="4817"/>
        <item m="1" x="4818"/>
        <item m="1" x="4819"/>
        <item m="1" x="4820"/>
        <item m="1" x="6646"/>
        <item m="1" x="4821"/>
        <item m="1" x="4822"/>
        <item m="1" x="4823"/>
        <item m="1" x="6647"/>
        <item m="1" x="4824"/>
        <item m="1" x="4825"/>
        <item m="1" x="4826"/>
        <item m="1" x="7001"/>
        <item m="1" x="4827"/>
        <item m="1" x="7002"/>
        <item m="1" x="4828"/>
        <item m="1" x="4829"/>
        <item m="1" x="6648"/>
        <item m="1" x="4830"/>
        <item m="1" x="6649"/>
        <item m="1" x="4831"/>
        <item m="1" x="6650"/>
        <item m="1" x="4832"/>
        <item m="1" x="4833"/>
        <item m="1" x="4834"/>
        <item m="1" x="4835"/>
        <item m="1" x="4836"/>
        <item m="1" x="4837"/>
        <item m="1" x="4838"/>
        <item m="1" x="4839"/>
        <item m="1" x="4840"/>
        <item m="1" x="4841"/>
        <item m="1" x="4842"/>
        <item m="1" x="4843"/>
        <item m="1" x="4844"/>
        <item m="1" x="4845"/>
        <item m="1" x="6651"/>
        <item m="1" x="4846"/>
        <item m="1" x="4847"/>
        <item m="1" x="4848"/>
        <item m="1" x="6652"/>
        <item m="1" x="4849"/>
        <item m="1" x="6653"/>
        <item m="1" x="4850"/>
        <item m="1" x="4851"/>
        <item m="1" x="4852"/>
        <item m="1" x="6654"/>
        <item m="1" x="4853"/>
        <item m="1" x="4854"/>
        <item m="1" x="4855"/>
        <item m="1" x="6655"/>
        <item m="1" x="4856"/>
        <item m="1" x="6656"/>
        <item m="1" x="4857"/>
        <item m="1" x="4858"/>
        <item m="1" x="4859"/>
        <item m="1" x="4860"/>
        <item m="1" x="4861"/>
        <item m="1" x="4862"/>
        <item m="1" x="4863"/>
        <item m="1" x="4864"/>
        <item m="1" x="4865"/>
        <item m="1" x="4866"/>
        <item m="1" x="4867"/>
        <item m="1" x="4868"/>
        <item m="1" x="4869"/>
        <item m="1" x="6657"/>
        <item m="1" x="4870"/>
        <item m="1" x="6658"/>
        <item m="1" x="4871"/>
        <item m="1" x="4872"/>
        <item m="1" x="4873"/>
        <item m="1" x="6953"/>
        <item m="1" x="4874"/>
        <item m="1" x="4875"/>
        <item m="1" x="6659"/>
        <item m="1" x="4876"/>
        <item m="1" x="6660"/>
        <item m="1" x="4877"/>
        <item m="1" x="4878"/>
        <item m="1" x="4879"/>
        <item m="1" x="4880"/>
        <item m="1" x="4881"/>
        <item m="1" x="4882"/>
        <item m="1" x="4883"/>
        <item m="1" x="4884"/>
        <item m="1" x="4885"/>
        <item m="1" x="4886"/>
        <item m="1" x="4887"/>
        <item m="1" x="7003"/>
        <item m="1" x="4888"/>
        <item m="1" x="4889"/>
        <item m="1" x="6661"/>
        <item m="1" x="4890"/>
        <item m="1" x="6662"/>
        <item m="1" x="4891"/>
        <item m="1" x="6663"/>
        <item m="1" x="4892"/>
        <item m="1" x="4893"/>
        <item m="1" x="4894"/>
        <item m="1" x="4895"/>
        <item m="1" x="4896"/>
        <item m="1" x="4897"/>
        <item m="1" x="4898"/>
        <item m="1" x="4899"/>
        <item m="1" x="4900"/>
        <item m="1" x="6664"/>
        <item m="1" x="4901"/>
        <item m="1" x="4902"/>
        <item m="1" x="4903"/>
        <item m="1" x="6665"/>
        <item m="1" x="4904"/>
        <item m="1" x="6666"/>
        <item m="1" x="4905"/>
        <item m="1" x="4906"/>
        <item m="1" x="4907"/>
        <item m="1" x="6667"/>
        <item m="1" x="4908"/>
        <item m="1" x="4909"/>
        <item m="1" x="6668"/>
        <item m="1" x="4910"/>
        <item m="1" x="4911"/>
        <item m="1" x="4912"/>
        <item m="1" x="4913"/>
        <item m="1" x="4914"/>
        <item m="1" x="4915"/>
        <item m="1" x="6669"/>
        <item m="1" x="4916"/>
        <item m="1" x="4917"/>
        <item m="1" x="4918"/>
        <item m="1" x="4919"/>
        <item m="1" x="4920"/>
        <item m="1" x="4921"/>
        <item m="1" x="4922"/>
        <item m="1" x="4923"/>
        <item m="1" x="6670"/>
        <item m="1" x="4924"/>
        <item m="1" x="4925"/>
        <item m="1" x="4926"/>
        <item m="1" x="4927"/>
        <item m="1" x="4928"/>
        <item m="1" x="4929"/>
        <item m="1" x="6671"/>
        <item m="1" x="4930"/>
        <item m="1" x="4931"/>
        <item m="1" x="4932"/>
        <item m="1" x="4933"/>
        <item m="1" x="4934"/>
        <item m="1" x="4935"/>
        <item m="1" x="4936"/>
        <item m="1" x="4937"/>
        <item m="1" x="4938"/>
        <item m="1" x="4939"/>
        <item m="1" x="4940"/>
        <item m="1" x="4941"/>
        <item m="1" x="4942"/>
        <item m="1" x="4943"/>
        <item m="1" x="4944"/>
        <item m="1" x="4945"/>
        <item m="1" x="6672"/>
        <item m="1" x="4946"/>
        <item m="1" x="4947"/>
        <item m="1" x="4948"/>
        <item m="1" x="4949"/>
        <item m="1" x="4950"/>
        <item m="1" x="4951"/>
        <item m="1" x="4952"/>
        <item m="1" x="4953"/>
        <item m="1" x="4954"/>
        <item m="1" x="4955"/>
        <item m="1" x="4956"/>
        <item m="1" x="4957"/>
        <item m="1" x="4958"/>
        <item m="1" x="4959"/>
        <item m="1" x="4960"/>
        <item m="1" x="4961"/>
        <item m="1" x="6673"/>
        <item m="1" x="4962"/>
        <item m="1" x="4963"/>
        <item m="1" x="4964"/>
        <item m="1" x="4965"/>
        <item m="1" x="4966"/>
        <item m="1" x="4967"/>
        <item m="1" x="7004"/>
        <item m="1" x="4968"/>
        <item m="1" x="7005"/>
        <item m="1" x="4969"/>
        <item m="1" x="4970"/>
        <item m="1" x="6674"/>
        <item m="1" x="4971"/>
        <item m="1" x="6675"/>
        <item m="1" x="4972"/>
        <item m="1" x="6676"/>
        <item m="1" x="4973"/>
        <item m="1" x="4974"/>
        <item m="1" x="4975"/>
        <item m="1" x="4976"/>
        <item m="1" x="4977"/>
        <item m="1" x="4978"/>
        <item m="1" x="4979"/>
        <item m="1" x="4980"/>
        <item m="1" x="7006"/>
        <item m="1" x="4981"/>
        <item m="1" x="4982"/>
        <item m="1" x="4983"/>
        <item m="1" x="4984"/>
        <item m="1" x="7007"/>
        <item m="1" x="4985"/>
        <item m="1" x="4986"/>
        <item m="1" x="6677"/>
        <item m="1" x="4987"/>
        <item m="1" x="6678"/>
        <item m="1" x="4988"/>
        <item m="1" x="4989"/>
        <item m="1" x="4990"/>
        <item m="1" x="4991"/>
        <item m="1" x="4992"/>
        <item m="1" x="4993"/>
        <item m="1" x="4994"/>
        <item m="1" x="4995"/>
        <item m="1" x="4996"/>
        <item m="1" x="4997"/>
        <item m="1" x="4998"/>
        <item m="1" x="4999"/>
        <item m="1" x="5000"/>
        <item m="1" x="5001"/>
        <item m="1" x="5002"/>
        <item m="1" x="5003"/>
        <item m="1" x="6679"/>
        <item m="1" x="5004"/>
        <item m="1" x="5005"/>
        <item m="1" x="5006"/>
        <item m="1" x="5007"/>
        <item m="1" x="5008"/>
        <item m="1" x="5009"/>
        <item m="1" x="5010"/>
        <item m="1" x="5011"/>
        <item m="1" x="5012"/>
        <item m="1" x="5013"/>
        <item m="1" x="5014"/>
        <item m="1" x="5015"/>
        <item m="1" x="5016"/>
        <item m="1" x="5017"/>
        <item m="1" x="5018"/>
        <item m="1" x="5019"/>
        <item m="1" x="6680"/>
        <item m="1" x="5020"/>
        <item m="1" x="5021"/>
        <item m="1" x="5022"/>
        <item m="1" x="5023"/>
        <item m="1" x="5024"/>
        <item m="1" x="5025"/>
        <item m="1" x="5026"/>
        <item m="1" x="5027"/>
        <item m="1" x="5028"/>
        <item m="1" x="5029"/>
        <item m="1" x="5030"/>
        <item m="1" x="5031"/>
        <item m="1" x="5032"/>
        <item m="1" x="5033"/>
        <item m="1" x="5034"/>
        <item m="1" x="5035"/>
        <item m="1" x="6681"/>
        <item m="1" x="5036"/>
        <item m="1" x="5037"/>
        <item m="1" x="5038"/>
        <item m="1" x="5039"/>
        <item m="1" x="5040"/>
        <item m="1" x="5041"/>
        <item m="1" x="5042"/>
        <item m="1" x="5043"/>
        <item m="1" x="5044"/>
        <item m="1" x="5045"/>
        <item m="1" x="5046"/>
        <item m="1" x="5047"/>
        <item m="1" x="5048"/>
        <item m="1" x="5049"/>
        <item m="1" x="5050"/>
        <item m="1" x="5051"/>
        <item m="1" x="6682"/>
        <item m="1" x="5052"/>
        <item m="1" x="5053"/>
        <item m="1" x="5054"/>
        <item m="1" x="5055"/>
        <item m="1" x="5056"/>
        <item m="1" x="5057"/>
        <item m="1" x="5058"/>
        <item m="1" x="5059"/>
        <item m="1" x="5060"/>
        <item m="1" x="5061"/>
        <item m="1" x="5062"/>
        <item m="1" x="5063"/>
        <item m="1" x="5064"/>
        <item m="1" x="5065"/>
        <item m="1" x="5066"/>
        <item m="1" x="5067"/>
        <item m="1" x="6683"/>
        <item m="1" x="5068"/>
        <item m="1" x="5069"/>
        <item m="1" x="5070"/>
        <item m="1" x="5071"/>
        <item m="1" x="5072"/>
        <item m="1" x="5073"/>
        <item m="1" x="5074"/>
        <item m="1" x="5075"/>
        <item m="1" x="5076"/>
        <item m="1" x="5077"/>
        <item m="1" x="5078"/>
        <item m="1" x="5079"/>
        <item m="1" x="5080"/>
        <item m="1" x="5081"/>
        <item m="1" x="5082"/>
        <item m="1" x="5083"/>
        <item m="1" x="6684"/>
        <item m="1" x="5084"/>
        <item m="1" x="5085"/>
        <item m="1" x="5086"/>
        <item m="1" x="5087"/>
        <item m="1" x="5088"/>
        <item m="1" x="5089"/>
        <item m="1" x="5090"/>
        <item m="1" x="5091"/>
        <item m="1" x="5092"/>
        <item m="1" x="5093"/>
        <item m="1" x="5094"/>
        <item m="1" x="5095"/>
        <item m="1" x="5096"/>
        <item m="1" x="5097"/>
        <item m="1" x="5098"/>
        <item m="1" x="5099"/>
        <item m="1" x="6685"/>
        <item m="1" x="5100"/>
        <item m="1" x="5101"/>
        <item m="1" x="5102"/>
        <item m="1" x="5103"/>
        <item m="1" x="5104"/>
        <item m="1" x="5105"/>
        <item m="1" x="5106"/>
        <item m="1" x="5107"/>
        <item m="1" x="5108"/>
        <item m="1" x="5109"/>
        <item m="1" x="5110"/>
        <item m="1" x="5111"/>
        <item m="1" x="5112"/>
        <item m="1" x="5113"/>
        <item m="1" x="6686"/>
        <item m="1" x="5114"/>
        <item m="1" x="5115"/>
        <item m="1" x="5116"/>
        <item m="1" x="7008"/>
        <item m="1" x="5117"/>
        <item m="1" x="7009"/>
        <item m="1" x="5118"/>
        <item m="1" x="5119"/>
        <item m="1" x="6687"/>
        <item m="1" x="5120"/>
        <item m="1" x="6688"/>
        <item m="1" x="5121"/>
        <item m="1" x="5122"/>
        <item m="1" x="5123"/>
        <item m="1" x="5124"/>
        <item m="1" x="5125"/>
        <item m="1" x="5126"/>
        <item m="1" x="5127"/>
        <item m="1" x="5128"/>
        <item m="1" x="5129"/>
        <item m="1" x="5130"/>
        <item m="1" x="5131"/>
        <item m="1" x="5132"/>
        <item m="1" x="5133"/>
        <item m="1" x="5134"/>
        <item m="1" x="5135"/>
        <item m="1" x="6689"/>
        <item m="1" x="5136"/>
        <item m="1" x="5137"/>
        <item m="1" x="5138"/>
        <item m="1" x="5139"/>
        <item m="1" x="5140"/>
        <item m="1" x="5141"/>
        <item m="1" x="5142"/>
        <item m="1" x="5143"/>
        <item m="1" x="5144"/>
        <item m="1" x="5145"/>
        <item m="1" x="5146"/>
        <item m="1" x="5147"/>
        <item m="1" x="5148"/>
        <item m="1" x="5149"/>
        <item m="1" x="5150"/>
        <item m="1" x="5151"/>
        <item m="1" x="6690"/>
        <item m="1" x="5152"/>
        <item m="1" x="5153"/>
        <item m="1" x="5154"/>
        <item m="1" x="5155"/>
        <item m="1" x="5156"/>
        <item m="1" x="5157"/>
        <item m="1" x="5158"/>
        <item m="1" x="5159"/>
        <item m="1" x="5160"/>
        <item m="1" x="5161"/>
        <item m="1" x="7010"/>
        <item m="1" x="5162"/>
        <item m="1" x="5163"/>
        <item m="1" x="5164"/>
        <item m="1" x="5165"/>
        <item m="1" x="7011"/>
        <item m="1" x="5166"/>
        <item m="1" x="5167"/>
        <item m="1" x="7012"/>
        <item m="1" x="5168"/>
        <item m="1" x="6691"/>
        <item m="1" x="5169"/>
        <item m="1" x="5170"/>
        <item m="1" x="6692"/>
        <item m="1" x="5171"/>
        <item m="1" x="5172"/>
        <item m="1" x="5173"/>
        <item m="1" x="5174"/>
        <item m="1" x="5175"/>
        <item m="1" x="6693"/>
        <item m="1" x="5176"/>
        <item m="1" x="5177"/>
        <item m="1" x="5178"/>
        <item m="1" x="5179"/>
        <item m="1" x="5180"/>
        <item m="1" x="5181"/>
        <item m="1" x="6694"/>
        <item m="1" x="5182"/>
        <item m="1" x="5183"/>
        <item m="1" x="5184"/>
        <item m="1" x="5185"/>
        <item m="1" x="5186"/>
        <item m="1" x="5187"/>
        <item m="1" x="6695"/>
        <item m="1" x="5188"/>
        <item m="1" x="6696"/>
        <item m="1" x="5189"/>
        <item m="1" x="5190"/>
        <item m="1" x="5191"/>
        <item m="1" x="5192"/>
        <item m="1" x="5193"/>
        <item m="1" x="5194"/>
        <item m="1" x="5195"/>
        <item m="1" x="5196"/>
        <item m="1" x="5197"/>
        <item m="1" x="6697"/>
        <item m="1" x="5198"/>
        <item m="1" x="5199"/>
        <item m="1" x="5200"/>
        <item m="1" x="5201"/>
        <item m="1" x="5202"/>
        <item m="1" x="5203"/>
        <item m="1" x="5204"/>
        <item m="1" x="5205"/>
        <item m="1" x="5206"/>
        <item m="1" x="5207"/>
        <item m="1" x="5208"/>
        <item m="1" x="5209"/>
        <item m="1" x="5210"/>
        <item m="1" x="5211"/>
        <item m="1" x="5212"/>
        <item m="1" x="5213"/>
        <item m="1" x="6698"/>
        <item m="1" x="5214"/>
        <item m="1" x="5215"/>
        <item m="1" x="5216"/>
        <item m="1" x="5217"/>
        <item m="1" x="5218"/>
        <item m="1" x="5219"/>
        <item m="1" x="5220"/>
        <item m="1" x="5221"/>
        <item m="1" x="5222"/>
        <item m="1" x="5223"/>
        <item m="1" x="6699"/>
        <item m="1" x="5224"/>
        <item m="1" x="5225"/>
        <item m="1" x="5226"/>
        <item m="1" x="5227"/>
        <item m="1" x="5228"/>
        <item m="1" x="5229"/>
        <item m="1" x="5230"/>
        <item m="1" x="5231"/>
        <item m="1" x="5232"/>
        <item m="1" x="5233"/>
        <item m="1" x="5234"/>
        <item m="1" x="6700"/>
        <item m="1" x="5235"/>
        <item m="1" x="5236"/>
        <item m="1" x="5237"/>
        <item m="1" x="5238"/>
        <item m="1" x="5239"/>
        <item m="1" x="5240"/>
        <item m="1" x="5241"/>
        <item m="1" x="5242"/>
        <item m="1" x="5243"/>
        <item m="1" x="5244"/>
        <item m="1" x="5245"/>
        <item m="1" x="5246"/>
        <item m="1" x="5247"/>
        <item m="1" x="5248"/>
        <item m="1" x="6701"/>
        <item m="1" x="5249"/>
        <item m="1" x="5250"/>
        <item m="1" x="5251"/>
        <item m="1" x="5252"/>
        <item m="1" x="5253"/>
        <item m="1" x="5254"/>
        <item m="1" x="5255"/>
        <item m="1" x="5256"/>
        <item m="1" x="5257"/>
        <item m="1" x="5258"/>
        <item m="1" x="5259"/>
        <item m="1" x="5260"/>
        <item m="1" x="7013"/>
        <item m="1" x="5261"/>
        <item m="1" x="5262"/>
        <item m="1" x="5263"/>
        <item m="1" x="5264"/>
        <item m="1" x="7014"/>
        <item m="1" x="5265"/>
        <item m="1" x="5266"/>
        <item m="1" x="5267"/>
        <item m="1" x="5268"/>
        <item m="1" x="7015"/>
        <item m="1" x="5269"/>
        <item m="1" x="5270"/>
        <item m="1" x="5271"/>
        <item m="1" x="5272"/>
        <item m="1" x="7016"/>
        <item m="1" x="5273"/>
        <item m="1" x="5274"/>
        <item m="1" x="5275"/>
        <item m="1" x="7017"/>
        <item m="1" x="5276"/>
        <item m="1" x="7018"/>
        <item m="1" x="5277"/>
        <item m="1" x="5278"/>
        <item m="1" x="7019"/>
        <item m="1" x="5279"/>
        <item m="1" x="5280"/>
        <item m="1" x="5281"/>
        <item m="1" x="7020"/>
        <item m="1" x="5282"/>
        <item m="1" x="7021"/>
        <item m="1" x="5283"/>
        <item m="1" x="5284"/>
        <item m="1" x="5285"/>
        <item m="1" x="7022"/>
        <item m="1" x="5286"/>
        <item m="1" x="5287"/>
        <item m="1" x="7023"/>
        <item m="1" x="5288"/>
        <item m="1" x="7024"/>
        <item m="1" x="5289"/>
        <item m="1" x="5290"/>
        <item m="1" x="5291"/>
        <item m="1" x="5292"/>
        <item m="1" x="5293"/>
        <item m="1" x="5294"/>
        <item m="1" x="5295"/>
        <item m="1" x="5296"/>
        <item m="1" x="5297"/>
        <item m="1" x="7025"/>
        <item m="1" x="5298"/>
        <item m="1" x="5299"/>
        <item m="1" x="5300"/>
        <item m="1" x="5301"/>
        <item m="1" x="5302"/>
        <item m="1" x="7026"/>
        <item m="1" x="5303"/>
        <item m="1" x="5304"/>
        <item m="1" x="7027"/>
        <item m="1" x="5305"/>
        <item m="1" x="5306"/>
        <item m="1" x="5307"/>
        <item m="1" x="5308"/>
        <item m="1" x="5309"/>
        <item m="1" x="7028"/>
        <item m="1" x="5310"/>
        <item m="1" x="7029"/>
        <item m="1" x="5311"/>
        <item m="1" x="5312"/>
        <item m="1" x="5313"/>
        <item m="1" x="5314"/>
        <item m="1" x="5315"/>
        <item m="1" x="5316"/>
        <item m="1" x="5317"/>
        <item m="1" x="5318"/>
        <item m="1" x="5319"/>
        <item m="1" x="5320"/>
        <item m="1" x="5321"/>
        <item m="1" x="5322"/>
        <item m="1" x="5323"/>
        <item m="1" x="5324"/>
        <item m="1" x="5325"/>
        <item m="1" x="5326"/>
        <item m="1" x="7030"/>
        <item m="1" x="5327"/>
        <item m="1" x="5328"/>
        <item m="1" x="5329"/>
        <item m="1" x="5330"/>
        <item m="1" x="7090"/>
        <item m="1" x="5331"/>
        <item m="1" x="5332"/>
        <item m="1" x="5333"/>
        <item m="1" x="5334"/>
        <item m="1" x="5335"/>
        <item m="1" x="5336"/>
        <item m="1" x="5337"/>
        <item m="1" x="5338"/>
        <item m="1" x="5339"/>
        <item m="1" x="5340"/>
        <item m="1" x="5341"/>
        <item m="1" x="5342"/>
        <item m="1" x="7031"/>
        <item m="1" x="5343"/>
        <item m="1" x="5344"/>
        <item m="1" x="7032"/>
        <item m="1" x="5345"/>
        <item m="1" x="7033"/>
        <item m="1" x="5346"/>
        <item m="1" x="7034"/>
        <item m="1" x="5347"/>
        <item m="1" x="7035"/>
        <item m="1" x="5348"/>
        <item m="1" x="5349"/>
        <item m="1" x="7036"/>
        <item m="1" x="5350"/>
        <item m="1" x="5351"/>
        <item m="1" x="5352"/>
        <item m="1" x="7037"/>
        <item m="1" x="5353"/>
        <item m="1" x="5354"/>
        <item m="1" x="5355"/>
        <item m="1" x="7038"/>
        <item m="1" x="5356"/>
        <item m="1" x="7039"/>
        <item m="1" x="5357"/>
        <item m="1" x="5358"/>
        <item m="1" x="5359"/>
        <item m="1" x="5360"/>
        <item m="1" x="5361"/>
        <item m="1" x="5362"/>
        <item m="1" x="5363"/>
        <item m="1" x="5364"/>
        <item m="1" x="5365"/>
        <item m="1" x="5366"/>
        <item m="1" x="5367"/>
        <item m="1" x="5368"/>
        <item m="1" x="5369"/>
        <item m="1" x="5370"/>
        <item m="1" x="5371"/>
        <item m="1" x="5372"/>
        <item m="1" x="7091"/>
        <item m="1" x="5373"/>
        <item m="1" x="5374"/>
        <item m="1" x="5375"/>
        <item m="1" x="5376"/>
        <item m="1" x="5377"/>
        <item m="1" x="5378"/>
        <item m="1" x="5379"/>
        <item m="1" x="5380"/>
        <item m="1" x="5381"/>
        <item m="1" x="5382"/>
        <item m="1" x="5383"/>
        <item m="1" x="5384"/>
        <item m="1" x="5385"/>
        <item m="1" x="5386"/>
        <item m="1" x="5387"/>
        <item m="1" x="5388"/>
        <item m="1" x="7040"/>
        <item m="1" x="5389"/>
        <item m="1" x="5390"/>
        <item m="1" x="5391"/>
        <item m="1" x="5392"/>
        <item m="1" x="5393"/>
        <item m="1" x="5394"/>
        <item m="1" x="5395"/>
        <item m="1" x="5396"/>
        <item m="1" x="5397"/>
        <item m="1" x="5398"/>
        <item m="1" x="7041"/>
        <item m="1" x="5399"/>
        <item m="1" x="5400"/>
        <item m="1" x="5401"/>
        <item m="1" x="5402"/>
        <item m="1" x="5403"/>
        <item m="1" x="5404"/>
        <item m="1" x="5405"/>
        <item m="1" x="7042"/>
        <item m="1" x="5406"/>
        <item m="1" x="5407"/>
        <item m="1" x="5408"/>
        <item m="1" x="5409"/>
        <item m="1" x="5410"/>
        <item m="1" x="5411"/>
        <item m="1" x="5412"/>
        <item m="1" x="5413"/>
        <item m="1" x="7043"/>
        <item m="1" x="5414"/>
        <item m="1" x="5415"/>
        <item m="1" x="5416"/>
        <item m="1" x="5417"/>
        <item m="1" x="5418"/>
        <item m="1" x="5419"/>
        <item m="1" x="5420"/>
        <item m="1" x="5421"/>
        <item m="1" x="5422"/>
        <item m="1" x="5423"/>
        <item m="1" x="5424"/>
        <item m="1" x="5425"/>
        <item m="1" x="5426"/>
        <item m="1" x="5427"/>
        <item m="1" x="5428"/>
        <item m="1" x="5429"/>
        <item m="1" x="7092"/>
        <item m="1" x="5430"/>
        <item m="1" x="5431"/>
        <item m="1" x="5432"/>
        <item m="1" x="5433"/>
        <item m="1" x="5434"/>
        <item m="1" x="5435"/>
        <item m="1" x="5436"/>
        <item m="1" x="5437"/>
        <item m="1" x="5438"/>
        <item m="1" x="5439"/>
        <item m="1" x="5440"/>
        <item m="1" x="5441"/>
        <item m="1" x="5442"/>
        <item m="1" x="5443"/>
        <item m="1" x="5444"/>
        <item m="1" x="5445"/>
        <item m="1" x="7044"/>
        <item m="1" x="5446"/>
        <item m="1" x="5447"/>
        <item m="1" x="5448"/>
        <item m="1" x="5449"/>
        <item m="1" x="5450"/>
        <item m="1" x="5451"/>
        <item m="1" x="5452"/>
        <item m="1" x="7045"/>
        <item m="1" x="5453"/>
        <item m="1" x="5454"/>
        <item m="1" x="5455"/>
        <item m="1" x="5456"/>
        <item m="1" x="5457"/>
        <item m="1" x="5458"/>
        <item m="1" x="5459"/>
        <item m="1" x="5460"/>
        <item m="1" x="5461"/>
        <item m="1" x="5462"/>
        <item m="1" x="5463"/>
        <item m="1" x="5464"/>
        <item m="1" x="5465"/>
        <item m="1" x="5466"/>
        <item m="1" x="7046"/>
        <item m="1" x="5467"/>
        <item m="1" x="5468"/>
        <item m="1" x="5469"/>
        <item m="1" x="5470"/>
        <item m="1" x="5471"/>
        <item m="1" x="5472"/>
        <item m="1" x="5473"/>
        <item m="1" x="5474"/>
        <item m="1" x="5475"/>
        <item m="1" x="5476"/>
        <item m="1" x="5477"/>
        <item m="1" x="5478"/>
        <item m="1" x="7047"/>
        <item m="1" x="5479"/>
        <item m="1" x="5480"/>
        <item m="1" x="5481"/>
        <item m="1" x="5482"/>
        <item m="1" x="5483"/>
        <item m="1" x="5484"/>
        <item m="1" x="5485"/>
        <item m="1" x="5486"/>
        <item m="1" x="5487"/>
        <item m="1" x="5488"/>
        <item m="1" x="5489"/>
        <item m="1" x="5490"/>
        <item m="1" x="5491"/>
        <item m="1" x="5492"/>
        <item m="1" x="5493"/>
        <item m="1" x="5494"/>
        <item m="1" x="7093"/>
        <item m="1" x="5495"/>
        <item m="1" x="5496"/>
        <item m="1" x="5497"/>
        <item m="1" x="5498"/>
        <item m="1" x="5499"/>
        <item m="1" x="5500"/>
        <item m="1" x="5501"/>
        <item m="1" x="5502"/>
        <item m="1" x="5503"/>
        <item m="1" x="5504"/>
        <item m="1" x="5505"/>
        <item m="1" x="5506"/>
        <item m="1" x="5507"/>
        <item m="1" x="5508"/>
        <item m="1" x="5509"/>
        <item m="1" x="5510"/>
        <item m="1" x="7094"/>
        <item m="1" x="5511"/>
        <item m="1" x="5512"/>
        <item m="1" x="5513"/>
        <item m="1" x="5514"/>
        <item m="1" x="5515"/>
        <item m="1" x="5516"/>
        <item m="1" x="5517"/>
        <item m="1" x="5518"/>
        <item m="1" x="5519"/>
        <item m="1" x="5520"/>
        <item m="1" x="5521"/>
        <item m="1" x="5522"/>
        <item m="1" x="5523"/>
        <item m="1" x="5524"/>
        <item m="1" x="5525"/>
        <item m="1" x="5526"/>
        <item m="1" x="7048"/>
        <item m="1" x="5527"/>
        <item m="1" x="5528"/>
        <item m="1" x="5529"/>
        <item m="1" x="5530"/>
        <item m="1" x="5531"/>
        <item m="1" x="5532"/>
        <item m="1" x="5533"/>
        <item m="1" x="5534"/>
        <item m="1" x="5535"/>
        <item m="1" x="5536"/>
        <item m="1" x="5537"/>
        <item m="1" x="7049"/>
        <item m="1" x="5538"/>
        <item m="1" x="5539"/>
        <item m="1" x="5540"/>
        <item m="1" x="7095"/>
        <item m="1" x="5541"/>
        <item m="1" x="5542"/>
        <item m="1" x="5543"/>
        <item m="1" x="5544"/>
        <item m="1" x="5545"/>
        <item m="1" x="5546"/>
        <item m="1" x="7050"/>
        <item m="1" x="5547"/>
        <item m="1" x="5548"/>
        <item m="1" x="5549"/>
        <item m="1" x="5550"/>
        <item m="1" x="5551"/>
        <item m="1" x="5552"/>
        <item m="1" x="5553"/>
        <item m="1" x="5554"/>
        <item m="1" x="5555"/>
        <item m="1" x="5556"/>
        <item m="1" x="5557"/>
        <item m="1" x="5558"/>
        <item m="1" x="5559"/>
        <item m="1" x="5560"/>
        <item m="1" x="5561"/>
        <item m="1" x="5562"/>
        <item m="1" x="7051"/>
        <item m="1" x="5563"/>
        <item m="1" x="5564"/>
        <item m="1" x="5565"/>
        <item m="1" x="5566"/>
        <item m="1" x="5567"/>
        <item m="1" x="5568"/>
        <item m="1" x="5569"/>
        <item m="1" x="5570"/>
        <item m="1" x="5571"/>
        <item m="1" x="5572"/>
        <item m="1" x="5573"/>
        <item m="1" x="5574"/>
        <item m="1" x="5575"/>
        <item m="1" x="5576"/>
        <item m="1" x="5577"/>
        <item m="1" x="5578"/>
        <item m="1" x="7052"/>
        <item m="1" x="5579"/>
        <item m="1" x="5580"/>
        <item m="1" x="5581"/>
        <item m="1" x="5582"/>
        <item m="1" x="5583"/>
        <item m="1" x="5584"/>
        <item m="1" x="5585"/>
        <item m="1" x="5586"/>
        <item m="1" x="5587"/>
        <item m="1" x="5588"/>
        <item m="1" x="5589"/>
        <item m="1" x="5590"/>
        <item m="1" x="5591"/>
        <item m="1" x="5592"/>
        <item m="1" x="5593"/>
        <item m="1" x="5594"/>
        <item m="1" x="7096"/>
        <item m="1" x="5595"/>
        <item m="1" x="5596"/>
        <item m="1" x="5597"/>
        <item m="1" x="5598"/>
        <item m="1" x="5599"/>
        <item m="1" x="5600"/>
        <item m="1" x="5601"/>
        <item m="1" x="5602"/>
        <item m="1" x="5603"/>
        <item m="1" x="5604"/>
        <item m="1" x="5605"/>
        <item m="1" x="5606"/>
        <item m="1" x="5607"/>
        <item m="1" x="5608"/>
        <item m="1" x="5609"/>
        <item m="1" x="5610"/>
        <item m="1" x="7053"/>
        <item m="1" x="5611"/>
        <item m="1" x="5612"/>
        <item m="1" x="5613"/>
        <item m="1" x="5614"/>
        <item m="1" x="5615"/>
        <item m="1" x="5616"/>
        <item m="1" x="5617"/>
        <item m="1" x="5618"/>
        <item m="1" x="5619"/>
        <item m="1" x="5620"/>
        <item m="1" x="5621"/>
        <item m="1" x="5622"/>
        <item m="1" x="5623"/>
        <item m="1" x="5624"/>
        <item m="1" x="5625"/>
        <item m="1" x="5626"/>
        <item m="1" x="7097"/>
        <item m="1" x="5627"/>
        <item m="1" x="5628"/>
        <item m="1" x="5629"/>
        <item m="1" x="5630"/>
        <item m="1" x="5631"/>
        <item m="1" x="5632"/>
        <item m="1" x="5633"/>
        <item m="1" x="5634"/>
        <item m="1" x="5635"/>
        <item m="1" x="5636"/>
        <item m="1" x="5637"/>
        <item m="1" x="5638"/>
        <item m="1" x="5639"/>
        <item m="1" x="5640"/>
        <item m="1" x="5641"/>
        <item m="1" x="5642"/>
        <item m="1" x="7054"/>
        <item m="1" x="5643"/>
        <item m="1" x="5644"/>
        <item m="1" x="7055"/>
        <item m="1" x="5645"/>
        <item m="1" x="5646"/>
        <item m="1" x="5647"/>
        <item m="1" x="5648"/>
        <item m="1" x="5649"/>
        <item m="1" x="5650"/>
        <item m="1" x="5651"/>
        <item m="1" x="5652"/>
        <item m="1" x="5653"/>
        <item m="1" x="5654"/>
        <item m="1" x="5655"/>
        <item m="1" x="5656"/>
        <item m="1" x="5657"/>
        <item m="1" x="5658"/>
        <item m="1" x="5659"/>
        <item m="1" x="5660"/>
        <item m="1" x="7098"/>
        <item m="1" x="5661"/>
        <item m="1" x="5662"/>
        <item m="1" x="5663"/>
        <item m="1" x="5664"/>
        <item m="1" x="5665"/>
        <item m="1" x="5666"/>
        <item m="1" x="5667"/>
        <item m="1" x="5668"/>
        <item m="1" x="5669"/>
        <item m="1" x="5670"/>
        <item m="1" x="5671"/>
        <item m="1" x="5672"/>
        <item m="1" x="5673"/>
        <item m="1" x="5674"/>
        <item m="1" x="5675"/>
        <item m="1" x="5676"/>
        <item m="1" x="7099"/>
        <item m="1" x="5677"/>
        <item m="1" x="5678"/>
        <item m="1" x="5679"/>
        <item m="1" x="5680"/>
        <item m="1" x="5681"/>
        <item m="1" x="5682"/>
        <item m="1" x="5683"/>
        <item m="1" x="5684"/>
        <item m="1" x="5685"/>
        <item m="1" x="5686"/>
        <item m="1" x="5687"/>
        <item m="1" x="5688"/>
        <item m="1" x="5689"/>
        <item m="1" x="5690"/>
        <item m="1" x="5691"/>
        <item m="1" x="5692"/>
        <item m="1" x="5693"/>
        <item m="1" x="7056"/>
        <item m="1" x="5694"/>
        <item m="1" x="5695"/>
        <item m="1" x="5696"/>
        <item m="1" x="5697"/>
        <item m="1" x="5698"/>
        <item m="1" x="5699"/>
        <item m="1" x="5700"/>
        <item m="1" x="5701"/>
        <item m="1" x="5702"/>
        <item m="1" x="5703"/>
        <item m="1" x="5704"/>
        <item m="1" x="5705"/>
        <item m="1" x="5706"/>
        <item m="1" x="5707"/>
        <item m="1" x="5708"/>
        <item m="1" x="5709"/>
        <item m="1" x="7057"/>
        <item m="1" x="5710"/>
        <item m="1" x="5711"/>
        <item m="1" x="5712"/>
        <item m="1" x="5713"/>
        <item m="1" x="5714"/>
        <item m="1" x="5715"/>
        <item m="1" x="5716"/>
        <item m="1" x="5717"/>
        <item m="1" x="5718"/>
        <item m="1" x="5719"/>
        <item m="1" x="5720"/>
        <item m="1" x="5721"/>
        <item m="1" x="5722"/>
        <item m="1" x="5723"/>
        <item m="1" x="5724"/>
        <item m="1" x="5725"/>
        <item m="1" x="7058"/>
        <item m="1" x="5726"/>
        <item m="1" x="5727"/>
        <item m="1" x="5728"/>
        <item m="1" x="5729"/>
        <item m="1" x="5730"/>
        <item m="1" x="5731"/>
        <item m="1" x="5732"/>
        <item m="1" x="5733"/>
        <item m="1" x="5734"/>
        <item m="1" x="5735"/>
        <item m="1" x="5736"/>
        <item m="1" x="5737"/>
        <item m="1" x="5738"/>
        <item m="1" x="5739"/>
        <item m="1" x="5740"/>
        <item m="1" x="5741"/>
        <item m="1" x="7059"/>
        <item m="1" x="5742"/>
        <item m="1" x="5743"/>
        <item m="1" x="5744"/>
        <item m="1" x="5745"/>
        <item m="1" x="5746"/>
        <item m="1" x="5747"/>
        <item m="1" x="5748"/>
        <item m="1" x="5749"/>
        <item m="1" x="5750"/>
        <item m="1" x="5751"/>
        <item m="1" x="5752"/>
        <item m="1" x="5753"/>
        <item m="1" x="5754"/>
        <item m="1" x="5755"/>
        <item m="1" x="5756"/>
        <item m="1" x="5757"/>
        <item m="1" x="5758"/>
        <item m="1" x="6499"/>
        <item m="1" x="5759"/>
        <item m="1" x="5760"/>
        <item m="1" x="5761"/>
        <item m="1" x="5762"/>
        <item m="1" x="5763"/>
        <item m="1" x="5764"/>
        <item m="1" x="5765"/>
        <item m="1" x="5766"/>
        <item m="1" x="5767"/>
        <item m="1" x="5768"/>
        <item m="1" x="5769"/>
        <item m="1" x="5770"/>
        <item m="1" x="5771"/>
        <item m="1" x="5772"/>
        <item m="1" x="5773"/>
        <item m="1" x="5774"/>
        <item m="1" x="7060"/>
        <item m="1" x="5775"/>
        <item m="1" x="5776"/>
        <item m="1" x="5777"/>
        <item m="1" x="5778"/>
        <item m="1" x="5779"/>
        <item m="1" x="5780"/>
        <item m="1" x="5781"/>
        <item m="1" x="5782"/>
        <item m="1" x="5783"/>
        <item m="1" x="5784"/>
        <item m="1" x="5785"/>
        <item m="1" x="5786"/>
        <item m="1" x="5787"/>
        <item m="1" x="5788"/>
        <item m="1" x="5789"/>
        <item m="1" x="5790"/>
        <item m="1" x="5791"/>
        <item m="1" x="7061"/>
        <item m="1" x="5792"/>
        <item m="1" x="5793"/>
        <item m="1" x="5794"/>
        <item m="1" x="5795"/>
        <item m="1" x="5796"/>
        <item m="1" x="5797"/>
        <item m="1" x="5798"/>
        <item m="1" x="5799"/>
        <item m="1" x="5800"/>
        <item m="1" x="5801"/>
        <item m="1" x="5802"/>
        <item m="1" x="5803"/>
        <item m="1" x="5804"/>
        <item m="1" x="5805"/>
        <item m="1" x="5806"/>
        <item m="1" x="5807"/>
        <item m="1" x="5808"/>
        <item m="1" x="5809"/>
        <item m="1" x="5810"/>
        <item m="1" x="5811"/>
        <item m="1" x="5812"/>
        <item m="1" x="7062"/>
        <item m="1" x="5813"/>
        <item m="1" x="5814"/>
        <item m="1" x="5815"/>
        <item m="1" x="5816"/>
        <item m="1" x="5817"/>
        <item m="1" x="5818"/>
        <item m="1" x="5819"/>
        <item m="1" x="7063"/>
        <item m="1" x="5820"/>
        <item m="1" x="5821"/>
        <item m="1" x="5822"/>
        <item m="1" x="5823"/>
        <item m="1" x="5824"/>
        <item m="1" x="5825"/>
        <item m="1" x="5826"/>
        <item m="1" x="5827"/>
        <item m="1" x="5828"/>
        <item m="1" x="5829"/>
        <item m="1" x="5830"/>
        <item m="1" x="5831"/>
        <item m="1" x="5832"/>
        <item m="1" x="5833"/>
        <item m="1" x="5834"/>
        <item m="1" x="5835"/>
        <item m="1" x="6487"/>
        <item m="1" x="5836"/>
        <item m="1" x="5837"/>
        <item m="1" x="5838"/>
        <item m="1" x="5839"/>
        <item m="1" x="5840"/>
        <item m="1" x="5841"/>
        <item m="1" x="5842"/>
        <item m="1" x="5843"/>
        <item m="1" x="5844"/>
        <item m="1" x="5845"/>
        <item m="1" x="5846"/>
        <item m="1" x="5847"/>
        <item m="1" x="5848"/>
        <item m="1" x="5849"/>
        <item m="1" x="5850"/>
        <item m="1" x="5851"/>
        <item m="1" x="6488"/>
        <item m="1" x="5852"/>
        <item m="1" x="5853"/>
        <item m="1" x="5854"/>
        <item m="1" x="5855"/>
        <item m="1" x="5856"/>
        <item m="1" x="5857"/>
        <item m="1" x="5858"/>
        <item m="1" x="5859"/>
        <item m="1" x="6489"/>
        <item m="1" x="6490"/>
        <item m="1" x="5860"/>
        <item m="1" x="5861"/>
        <item m="1" x="5862"/>
        <item m="1" x="5863"/>
        <item m="1" x="5864"/>
        <item m="1" x="5865"/>
        <item m="1" x="5866"/>
        <item m="1" x="5867"/>
        <item m="1" x="5868"/>
        <item m="1" x="5869"/>
        <item m="1" x="5870"/>
        <item m="1" x="5871"/>
        <item m="1" x="5872"/>
        <item m="1" x="5873"/>
        <item m="1" x="5874"/>
        <item m="1" x="6491"/>
        <item m="1" x="5875"/>
        <item m="1" x="5876"/>
        <item m="1" x="5877"/>
        <item m="1" x="5878"/>
        <item m="1" x="5879"/>
        <item m="1" x="5880"/>
        <item m="1" x="5881"/>
        <item m="1" x="6492"/>
        <item m="1" x="5882"/>
        <item m="1" x="5883"/>
        <item m="1" x="5884"/>
        <item m="1" x="5885"/>
        <item m="1" x="5886"/>
        <item m="1" x="5887"/>
        <item m="1" x="5888"/>
        <item m="1" x="5889"/>
        <item m="1" x="5890"/>
        <item m="1" x="5891"/>
        <item m="1" x="5892"/>
        <item m="1" x="5893"/>
        <item m="1" x="5894"/>
        <item m="1" x="5895"/>
        <item m="1" x="5896"/>
        <item m="1" x="5897"/>
        <item m="1" x="6493"/>
        <item m="1" x="6494"/>
        <item m="1" x="5898"/>
        <item m="1" x="5899"/>
        <item m="1" x="5900"/>
        <item m="1" x="5901"/>
        <item m="1" x="5902"/>
        <item m="1" x="5903"/>
        <item m="1" x="5904"/>
        <item m="1" x="5905"/>
        <item m="1" x="5906"/>
        <item m="1" x="5907"/>
        <item m="1" x="5908"/>
        <item m="1" x="5909"/>
        <item m="1" x="5910"/>
        <item m="1" x="5911"/>
        <item m="1" x="6495"/>
        <item m="1" x="5912"/>
        <item m="1" x="5913"/>
        <item m="1" x="5914"/>
        <item m="1" x="5915"/>
        <item m="1" x="5916"/>
        <item m="1" x="5917"/>
        <item m="1" x="5918"/>
        <item m="1" x="5919"/>
        <item m="1" x="5920"/>
        <item m="1" x="5921"/>
        <item m="1" x="5922"/>
        <item m="1" x="5923"/>
        <item m="1" x="5924"/>
        <item m="1" x="5925"/>
        <item m="1" x="5926"/>
        <item m="1" x="5927"/>
        <item m="1" x="6496"/>
        <item m="1" x="5928"/>
        <item m="1" x="5929"/>
        <item m="1" x="5930"/>
        <item m="1" x="5931"/>
        <item m="1" x="5932"/>
        <item m="1" x="5933"/>
        <item m="1" x="5934"/>
        <item m="1" x="5935"/>
        <item m="1" x="5936"/>
        <item m="1" x="5937"/>
        <item m="1" x="5938"/>
        <item m="1" x="5939"/>
        <item m="1" x="5940"/>
        <item m="1" x="5941"/>
        <item m="1" x="6497"/>
        <item m="1" x="5942"/>
        <item m="1" x="5943"/>
        <item m="1" x="5944"/>
        <item m="1" x="5945"/>
        <item m="1" x="5946"/>
        <item m="1" x="5947"/>
        <item m="1" x="5948"/>
        <item m="1" x="5949"/>
        <item m="1" x="5950"/>
        <item m="1" x="5951"/>
        <item m="1" x="5952"/>
        <item m="1" x="5953"/>
        <item m="1" x="5954"/>
        <item m="1" x="5955"/>
        <item m="1" x="5956"/>
        <item m="1" x="5957"/>
        <item m="1" x="6498"/>
        <item m="1" x="5958"/>
        <item m="1" x="5959"/>
        <item m="1" x="5960"/>
        <item m="1" x="5961"/>
        <item m="1" x="5962"/>
        <item m="1" x="5963"/>
        <item m="1" x="5964"/>
        <item m="1" x="5965"/>
        <item m="1" x="5966"/>
        <item m="1" x="5967"/>
        <item m="1" x="5968"/>
        <item m="1" x="5969"/>
        <item m="1" x="5970"/>
        <item m="1" x="5971"/>
        <item m="1" x="5972"/>
        <item m="1" x="7064"/>
        <item m="1" x="5973"/>
        <item m="1" x="5974"/>
        <item m="1" x="5975"/>
        <item m="1" x="5976"/>
        <item m="1" x="5977"/>
        <item m="1" x="5978"/>
        <item m="1" x="5979"/>
        <item m="1" x="7065"/>
        <item m="1" x="5980"/>
        <item m="1" x="5981"/>
        <item m="1" x="5982"/>
        <item m="1" x="5983"/>
        <item m="1" x="5984"/>
        <item m="1" x="5985"/>
        <item m="1" x="5986"/>
        <item m="1" x="5987"/>
        <item m="1" x="5988"/>
        <item m="1" x="5989"/>
        <item m="1" x="5990"/>
        <item m="1" x="5991"/>
        <item m="1" x="5992"/>
        <item m="1" x="5993"/>
        <item m="1" x="5994"/>
        <item m="1" x="7100"/>
        <item m="1" x="5995"/>
        <item m="1" x="5996"/>
        <item m="1" x="5997"/>
        <item m="1" x="5998"/>
        <item m="1" x="5999"/>
        <item m="1" x="6000"/>
        <item m="1" x="6001"/>
        <item m="1" x="6002"/>
        <item m="1" x="6003"/>
        <item m="1" x="6004"/>
        <item m="1" x="7066"/>
        <item m="1" x="6005"/>
        <item m="1" x="7067"/>
        <item m="1" x="6006"/>
        <item m="1" x="6007"/>
        <item m="1" x="6008"/>
        <item m="1" x="7068"/>
        <item m="1" x="6009"/>
        <item m="1" x="7069"/>
        <item m="1" x="6010"/>
        <item m="1" x="6011"/>
        <item m="1" x="6012"/>
        <item m="1" x="6013"/>
        <item m="1" x="7070"/>
        <item m="1" x="6014"/>
        <item m="1" x="6015"/>
        <item m="1" x="7071"/>
        <item m="1" x="6016"/>
        <item m="1" x="6017"/>
        <item m="1" x="6018"/>
        <item m="1" x="6019"/>
        <item m="1" x="6020"/>
        <item m="1" x="6021"/>
        <item m="1" x="6022"/>
        <item m="1" x="6023"/>
        <item m="1" x="6024"/>
        <item m="1" x="7072"/>
        <item m="1" x="6025"/>
        <item m="1" x="6026"/>
        <item m="1" x="7073"/>
        <item m="1" x="6027"/>
        <item m="1" x="6028"/>
        <item m="1" x="6029"/>
        <item m="1" x="6030"/>
        <item m="1" x="6031"/>
        <item m="1" x="6032"/>
        <item m="1" x="6033"/>
        <item m="1" x="6034"/>
        <item m="1" x="6035"/>
        <item m="1" x="6036"/>
        <item m="1" x="6037"/>
        <item m="1" x="7074"/>
        <item m="1" x="6038"/>
        <item m="1" x="6039"/>
        <item m="1" x="6040"/>
        <item m="1" x="6041"/>
        <item m="1" x="6042"/>
        <item m="1" x="6043"/>
        <item m="1" x="6044"/>
        <item m="1" x="6045"/>
        <item m="1" x="6046"/>
        <item m="1" x="6047"/>
        <item m="1" x="6048"/>
        <item m="1" x="6049"/>
        <item m="1" x="6050"/>
        <item m="1" x="6051"/>
        <item m="1" x="6052"/>
        <item m="1" x="6053"/>
        <item m="1" x="7075"/>
        <item m="1" x="6054"/>
        <item m="1" x="6055"/>
        <item m="1" x="6056"/>
        <item m="1" x="6057"/>
        <item m="1" x="6058"/>
        <item m="1" x="6059"/>
        <item m="1" x="6060"/>
        <item m="1" x="6061"/>
        <item m="1" x="6062"/>
        <item m="1" x="6063"/>
        <item m="1" x="6064"/>
        <item m="1" x="6065"/>
        <item m="1" x="6066"/>
        <item m="1" x="6067"/>
        <item m="1" x="6068"/>
        <item m="1" x="6069"/>
        <item m="1" x="7076"/>
        <item m="1" x="6070"/>
        <item m="1" x="6071"/>
        <item m="1" x="6072"/>
        <item m="1" x="6073"/>
        <item m="1" x="6074"/>
        <item m="1" x="6075"/>
        <item m="1" x="6076"/>
        <item m="1" x="6077"/>
        <item m="1" x="6078"/>
        <item m="1" x="6079"/>
        <item m="1" x="6080"/>
        <item m="1" x="6081"/>
        <item m="1" x="6082"/>
        <item m="1" x="6083"/>
        <item m="1" x="6084"/>
        <item m="1" x="6085"/>
        <item m="1" x="7077"/>
        <item m="1" x="6086"/>
        <item m="1" x="6087"/>
        <item m="1" x="6088"/>
        <item m="1" x="6089"/>
        <item m="1" x="6090"/>
        <item m="1" x="6091"/>
        <item m="1" x="6092"/>
        <item m="1" x="6093"/>
        <item m="1" x="6094"/>
        <item m="1" x="6095"/>
        <item m="1" x="6096"/>
        <item m="1" x="6097"/>
        <item m="1" x="6098"/>
        <item m="1" x="6099"/>
        <item m="1" x="6100"/>
        <item m="1" x="6101"/>
        <item m="1" x="6102"/>
        <item m="1" x="6103"/>
        <item m="1" x="6104"/>
        <item m="1" x="6105"/>
        <item m="1" x="6106"/>
        <item m="1" x="6107"/>
        <item m="1" x="6108"/>
        <item m="1" x="6109"/>
        <item m="1" x="6110"/>
        <item m="1" x="6111"/>
        <item m="1" x="6112"/>
        <item m="1" x="6113"/>
        <item m="1" x="6114"/>
        <item m="1" x="6115"/>
        <item m="1" x="6116"/>
        <item m="1" x="6117"/>
        <item m="1" x="7078"/>
        <item m="1" x="6118"/>
        <item m="1" x="6119"/>
        <item m="1" x="6120"/>
        <item m="1" x="6121"/>
        <item m="1" x="6122"/>
        <item m="1" x="6123"/>
        <item m="1" x="6124"/>
        <item m="1" x="6125"/>
        <item m="1" x="6126"/>
        <item m="1" x="6127"/>
        <item m="1" x="6128"/>
        <item m="1" x="6129"/>
        <item m="1" x="6130"/>
        <item m="1" x="6131"/>
        <item m="1" x="6132"/>
        <item m="1" x="6133"/>
        <item m="1" x="7079"/>
        <item m="1" x="6134"/>
        <item m="1" x="6135"/>
        <item m="1" x="6136"/>
        <item m="1" x="6137"/>
        <item m="1" x="6138"/>
        <item m="1" x="6139"/>
        <item m="1" x="6140"/>
        <item m="1" x="6141"/>
        <item m="1" x="6142"/>
        <item m="1" x="6143"/>
        <item m="1" x="6144"/>
        <item m="1" x="6145"/>
        <item m="1" x="6146"/>
        <item m="1" x="6147"/>
        <item m="1" x="6148"/>
        <item m="1" x="6149"/>
        <item m="1" x="7101"/>
        <item m="1" x="6150"/>
        <item m="1" x="6151"/>
        <item m="1" x="6152"/>
        <item m="1" x="6153"/>
        <item m="1" x="6154"/>
        <item m="1" x="6155"/>
        <item m="1" x="6156"/>
        <item m="1" x="6157"/>
        <item m="1" x="6158"/>
        <item m="1" x="6159"/>
        <item m="1" x="6160"/>
        <item m="1" x="6161"/>
        <item m="1" x="6162"/>
        <item m="1" x="6163"/>
        <item m="1" x="6164"/>
        <item m="1" x="6165"/>
        <item m="1" x="7080"/>
        <item m="1" x="6166"/>
        <item m="1" x="6167"/>
        <item m="1" x="6168"/>
        <item m="1" x="6169"/>
        <item m="1" x="6170"/>
        <item m="1" x="6171"/>
        <item m="1" x="6172"/>
        <item m="1" x="6173"/>
        <item m="1" x="6174"/>
        <item m="1" x="6175"/>
        <item m="1" x="6176"/>
        <item m="1" x="6177"/>
        <item m="1" x="6178"/>
        <item m="1" x="6179"/>
        <item m="1" x="7081"/>
        <item m="1" x="6180"/>
        <item m="1" x="6181"/>
        <item m="1" x="6182"/>
        <item m="1" x="6183"/>
        <item m="1" x="6184"/>
        <item m="1" x="6185"/>
        <item m="1" x="6186"/>
        <item m="1" x="6187"/>
        <item m="1" x="6188"/>
        <item m="1" x="6189"/>
        <item m="1" x="6190"/>
        <item m="1" x="7082"/>
        <item m="1" x="6191"/>
        <item m="1" x="6192"/>
        <item m="1" x="6193"/>
        <item m="1" x="6194"/>
        <item m="1" x="6195"/>
        <item m="1" x="6196"/>
        <item m="1" x="6197"/>
        <item m="1" x="6198"/>
        <item m="1" x="6199"/>
        <item m="1" x="6200"/>
        <item m="1" x="6201"/>
        <item m="1" x="6202"/>
        <item m="1" x="7083"/>
        <item m="1" x="6203"/>
        <item m="1" x="6204"/>
        <item m="1" x="6205"/>
        <item m="1" x="6206"/>
        <item m="1" x="6207"/>
        <item m="1" x="6208"/>
        <item m="1" x="6209"/>
        <item m="1" x="6210"/>
        <item m="1" x="6211"/>
        <item m="1" x="6212"/>
        <item m="1" x="6213"/>
        <item m="1" x="6214"/>
        <item m="1" x="6215"/>
        <item m="1" x="7102"/>
        <item m="1" x="6216"/>
        <item m="1" x="6217"/>
        <item m="1" x="6218"/>
        <item m="1" x="6219"/>
        <item m="1" x="6220"/>
        <item m="1" x="6221"/>
        <item m="1" x="6222"/>
        <item m="1" x="6223"/>
        <item m="1" x="6224"/>
        <item m="1" x="6225"/>
        <item m="1" x="6226"/>
        <item m="1" x="6227"/>
        <item m="1" x="6228"/>
        <item m="1" x="6229"/>
        <item m="1" x="6230"/>
        <item m="1" x="6231"/>
        <item m="1" x="7084"/>
        <item m="1" x="6232"/>
        <item m="1" x="6233"/>
        <item m="1" x="6234"/>
        <item m="1" x="6235"/>
        <item m="1" x="6236"/>
        <item m="1" x="6237"/>
        <item m="1" x="6238"/>
        <item m="1" x="6239"/>
        <item m="1" x="6240"/>
        <item m="1" x="6241"/>
        <item m="1" x="6242"/>
        <item m="1" x="6243"/>
        <item m="1" x="6244"/>
        <item m="1" x="6245"/>
        <item m="1" x="6246"/>
        <item m="1" x="6247"/>
        <item m="1" x="7085"/>
        <item m="1" x="6248"/>
        <item m="1" x="6249"/>
        <item m="1" x="6250"/>
        <item m="1" x="6251"/>
        <item m="1" x="6252"/>
        <item m="1" x="6253"/>
        <item m="1" x="6254"/>
        <item m="1" x="6255"/>
        <item m="1" x="6256"/>
        <item m="1" x="6257"/>
        <item m="1" x="6258"/>
        <item m="1" x="6259"/>
        <item m="1" x="7086"/>
        <item m="1" x="6260"/>
        <item m="1" x="6261"/>
        <item m="1" x="6262"/>
        <item m="1" x="6263"/>
        <item m="1" x="6264"/>
        <item m="1" x="6265"/>
        <item m="1" x="6266"/>
        <item m="1" x="6267"/>
        <item m="1" x="6268"/>
        <item m="1" x="6269"/>
        <item m="1" x="6270"/>
        <item m="1" x="6271"/>
        <item m="1" x="6272"/>
        <item m="1" x="6273"/>
        <item m="1" x="6274"/>
        <item m="1" x="6275"/>
        <item m="1" x="7103"/>
        <item m="1" x="6276"/>
        <item m="1" x="6277"/>
        <item m="1" x="6278"/>
        <item m="1" x="6279"/>
        <item m="1" x="6280"/>
        <item m="1" x="6281"/>
        <item m="1" x="6282"/>
        <item m="1" x="6283"/>
        <item m="1" x="6284"/>
        <item m="1" x="6285"/>
        <item m="1" x="6286"/>
        <item m="1" x="6287"/>
        <item m="1" x="6288"/>
        <item m="1" x="6289"/>
        <item m="1" x="6290"/>
        <item m="1" x="6291"/>
        <item m="1" x="7104"/>
        <item m="1" x="6292"/>
        <item m="1" x="6293"/>
        <item m="1" x="6294"/>
        <item m="1" x="6295"/>
        <item m="1" x="6296"/>
        <item m="1" x="6297"/>
        <item m="1" x="6298"/>
        <item m="1" x="6299"/>
        <item m="1" x="6300"/>
        <item m="1" x="6301"/>
        <item m="1" x="6302"/>
        <item m="1" x="6303"/>
        <item m="1" x="6304"/>
        <item m="1" x="6305"/>
        <item m="1" x="6306"/>
        <item m="1" x="6307"/>
        <item m="1" x="7105"/>
        <item m="1" x="6308"/>
        <item m="1" x="6309"/>
        <item m="1" x="6310"/>
        <item m="1" x="6311"/>
        <item m="1" x="6312"/>
        <item m="1" x="6313"/>
        <item m="1" x="6314"/>
        <item m="1" x="6315"/>
        <item m="1" x="6316"/>
        <item m="1" x="6317"/>
        <item m="1" x="6318"/>
        <item m="1" x="6319"/>
        <item m="1" x="6320"/>
        <item m="1" x="6321"/>
        <item m="1" x="6322"/>
        <item m="1" x="6323"/>
        <item m="1" x="7106"/>
        <item m="1" x="6324"/>
        <item m="1" x="6325"/>
        <item m="1" x="6326"/>
        <item m="1" x="6327"/>
        <item m="1" x="6328"/>
        <item m="1" x="6329"/>
        <item m="1" x="6330"/>
        <item m="1" x="7107"/>
        <item m="1" x="6331"/>
        <item m="1" x="6332"/>
        <item m="1" x="6333"/>
        <item m="1" x="6334"/>
        <item m="1" x="6335"/>
        <item m="1" x="6336"/>
        <item m="1" x="6337"/>
        <item m="1" x="6338"/>
        <item m="1" x="6339"/>
        <item m="1" x="6340"/>
        <item m="1" x="6341"/>
        <item m="1" x="6342"/>
        <item m="1" x="6343"/>
        <item m="1" x="6344"/>
        <item m="1" x="6345"/>
        <item m="1" x="6346"/>
        <item m="1" x="7108"/>
        <item m="1" x="6347"/>
        <item m="1" x="6348"/>
        <item m="1" x="6349"/>
        <item m="1" x="6350"/>
        <item m="1" x="6351"/>
        <item m="1" x="6352"/>
        <item m="1" x="6353"/>
        <item m="1" x="6354"/>
        <item m="1" x="6355"/>
        <item m="1" x="6356"/>
        <item m="1" x="6357"/>
        <item m="1" x="6358"/>
        <item m="1" x="6359"/>
        <item m="1" x="6360"/>
        <item m="1" x="6361"/>
        <item m="1" x="6362"/>
        <item m="1" x="7109"/>
        <item m="1" x="6363"/>
        <item m="1" x="6364"/>
        <item m="1" x="6365"/>
        <item m="1" x="6366"/>
        <item m="1" x="6367"/>
        <item m="1" x="6368"/>
        <item m="1" x="6369"/>
        <item m="1" x="6370"/>
        <item m="1" x="6371"/>
        <item m="1" x="6372"/>
        <item m="1" x="6373"/>
        <item m="1" x="6374"/>
        <item m="1" x="6375"/>
        <item m="1" x="6376"/>
        <item m="1" x="6377"/>
        <item m="1" x="6378"/>
        <item m="1" x="7110"/>
        <item m="1" x="6379"/>
        <item m="1" x="6380"/>
        <item m="1" x="6381"/>
        <item m="1" x="6382"/>
        <item m="1" x="6383"/>
        <item m="1" x="6384"/>
        <item m="1" x="6385"/>
        <item m="1" x="6386"/>
        <item m="1" x="6387"/>
        <item m="1" x="6388"/>
        <item m="1" x="6389"/>
        <item m="1" x="6390"/>
        <item m="1" x="6391"/>
        <item m="1" x="6392"/>
        <item m="1" x="6393"/>
        <item m="1" x="6394"/>
        <item m="1" x="7111"/>
        <item m="1" x="6395"/>
        <item m="1" x="6396"/>
        <item m="1" x="6397"/>
        <item m="1" x="6398"/>
        <item m="1" x="6399"/>
        <item m="1" x="6400"/>
        <item m="1" x="6401"/>
        <item m="1" x="6402"/>
        <item m="1" x="6403"/>
        <item m="1" x="6404"/>
        <item m="1" x="6405"/>
        <item m="1" x="6406"/>
        <item m="1" x="6407"/>
        <item m="1" x="6408"/>
        <item m="1" x="6409"/>
        <item m="1" x="6410"/>
        <item m="1" x="7112"/>
        <item m="1" x="6411"/>
        <item m="1" x="6412"/>
        <item m="1" x="6413"/>
        <item m="1" x="6414"/>
        <item m="1" x="6415"/>
        <item m="1" x="6416"/>
        <item m="1" x="6417"/>
        <item m="1" x="6418"/>
        <item m="1" x="6419"/>
        <item m="1" x="6420"/>
        <item m="1" x="6421"/>
        <item m="1" x="6422"/>
        <item m="1" x="6423"/>
        <item m="1" x="6424"/>
        <item m="1" x="6425"/>
        <item m="1" x="6426"/>
        <item m="1" x="7113"/>
        <item m="1" x="6427"/>
        <item m="1" x="6428"/>
        <item m="1" x="6429"/>
        <item m="1" x="6430"/>
        <item m="1" x="6431"/>
        <item m="1" x="6432"/>
        <item m="1" x="6433"/>
        <item m="1" x="6434"/>
        <item m="1" x="6435"/>
        <item m="1" x="6436"/>
        <item m="1" x="6437"/>
        <item m="1" x="6438"/>
        <item m="1" x="6439"/>
        <item m="1" x="6440"/>
        <item m="1" x="6441"/>
        <item m="1" x="6442"/>
        <item m="1" x="7114"/>
        <item m="1" x="6443"/>
        <item m="1" x="6444"/>
        <item m="1" x="6445"/>
        <item m="1" x="6446"/>
        <item m="1" x="6447"/>
        <item m="1" x="6448"/>
        <item m="1" x="6449"/>
        <item m="1" x="6450"/>
        <item m="1" x="6451"/>
        <item m="1" x="6452"/>
        <item m="1" x="6453"/>
        <item m="1" x="6454"/>
        <item m="1" x="6455"/>
        <item m="1" x="6456"/>
        <item m="1" x="6457"/>
        <item m="1" x="6458"/>
        <item m="1" x="7115"/>
        <item m="1" x="6459"/>
        <item m="1" x="6460"/>
        <item m="1" x="6461"/>
        <item m="1" x="6462"/>
        <item m="1" x="6463"/>
        <item m="1" x="6464"/>
        <item m="1" x="6465"/>
        <item m="1" x="6466"/>
        <item m="1" x="6467"/>
        <item m="1" x="6468"/>
        <item m="1" x="6469"/>
        <item m="1" x="6470"/>
        <item m="1" x="6471"/>
        <item m="1" x="6472"/>
        <item m="1" x="6473"/>
        <item m="1" x="6474"/>
        <item m="1" x="7116"/>
        <item m="1" x="6475"/>
        <item m="1" x="6476"/>
        <item m="1" x="6477"/>
        <item m="1" x="6478"/>
        <item m="1" x="6479"/>
        <item m="1" x="6480"/>
        <item m="1" x="6481"/>
        <item m="1" x="6482"/>
        <item m="1" x="6483"/>
        <item m="1" x="6484"/>
        <item m="1" x="6485"/>
        <item m="1" x="6486"/>
        <item m="1" x="7117"/>
        <item m="1" x="7118"/>
        <item m="1" x="7119"/>
        <item m="1" x="7120"/>
        <item m="1" x="7121"/>
        <item m="1" x="7122"/>
        <item m="1" x="7123"/>
        <item m="1" x="7124"/>
        <item m="1" x="7125"/>
        <item m="1" x="7126"/>
        <item m="1" x="7127"/>
        <item m="1" x="7128"/>
        <item m="1" x="7129"/>
        <item m="1" x="7130"/>
        <item m="1" x="7131"/>
        <item m="1" x="7132"/>
        <item m="1" x="7133"/>
        <item m="1" x="7134"/>
        <item m="1" x="7135"/>
        <item m="1" x="7136"/>
        <item m="1" x="7137"/>
        <item m="1" x="7138"/>
        <item m="1" x="7139"/>
        <item m="1" x="7140"/>
        <item m="1" x="7141"/>
        <item m="1" x="7142"/>
        <item m="1" x="7143"/>
        <item m="1" x="7144"/>
        <item m="1" x="7145"/>
        <item m="1" x="7146"/>
        <item m="1" x="7147"/>
        <item m="1" x="7148"/>
        <item m="1" x="7149"/>
        <item m="1" x="7150"/>
        <item m="1" x="7151"/>
        <item m="1" x="7152"/>
        <item m="1" x="7153"/>
        <item m="1" x="7154"/>
        <item m="1" x="7155"/>
        <item m="1" x="7156"/>
        <item m="1" x="7157"/>
        <item m="1" x="7158"/>
        <item m="1" x="7159"/>
        <item m="1" x="7160"/>
        <item m="1" x="7161"/>
        <item m="1" x="7162"/>
        <item m="1" x="7163"/>
        <item m="1" x="7164"/>
        <item m="1" x="7165"/>
        <item m="1" x="7166"/>
        <item m="1" x="7167"/>
        <item m="1" x="7168"/>
        <item m="1" x="7169"/>
        <item m="1" x="7170"/>
        <item m="1" x="7171"/>
        <item m="1" x="7172"/>
        <item m="1" x="7173"/>
        <item m="1" x="7174"/>
        <item m="1" x="7175"/>
        <item m="1" x="7176"/>
        <item m="1" x="7177"/>
        <item m="1" x="7178"/>
        <item m="1" x="7179"/>
        <item m="1" x="7180"/>
        <item m="1" x="7181"/>
        <item m="1" x="7182"/>
        <item m="1" x="7183"/>
        <item m="1" x="7184"/>
        <item m="1" x="7185"/>
        <item m="1" x="7186"/>
        <item m="1" x="7187"/>
        <item m="1" x="7188"/>
        <item m="1" x="7189"/>
        <item m="1" x="7190"/>
        <item m="1" x="7191"/>
        <item m="1" x="7192"/>
        <item m="1" x="7193"/>
        <item m="1" x="7194"/>
        <item m="1" x="7195"/>
        <item m="1" x="7196"/>
        <item m="1" x="7197"/>
        <item m="1" x="7198"/>
        <item m="1" x="7199"/>
        <item m="1" x="7200"/>
        <item m="1" x="7201"/>
        <item m="1" x="7202"/>
        <item m="1" x="7203"/>
        <item m="1" x="7204"/>
        <item m="1" x="7205"/>
        <item m="1" x="7206"/>
        <item m="1" x="7207"/>
        <item m="1" x="7208"/>
        <item m="1" x="7209"/>
        <item m="1" x="7210"/>
        <item m="1" x="7211"/>
        <item m="1" x="7212"/>
        <item m="1" x="7213"/>
        <item m="1" x="7214"/>
        <item m="1" x="7215"/>
        <item m="1" x="7216"/>
        <item m="1" x="7217"/>
        <item m="1" x="7218"/>
        <item m="1" x="7219"/>
        <item m="1" x="7220"/>
        <item m="1" x="7221"/>
        <item m="1" x="7222"/>
        <item m="1" x="7223"/>
        <item m="1" x="7224"/>
        <item m="1" x="7225"/>
        <item m="1" x="7226"/>
        <item m="1" x="7227"/>
        <item m="1" x="7228"/>
        <item m="1" x="7229"/>
        <item m="1" x="7230"/>
        <item m="1" x="7231"/>
        <item m="1" x="7232"/>
        <item m="1" x="7233"/>
        <item m="1" x="7234"/>
        <item m="1" x="7235"/>
        <item m="1" x="7236"/>
        <item m="1" x="7237"/>
        <item m="1" x="7238"/>
        <item m="1" x="7239"/>
        <item m="1" x="7240"/>
        <item m="1" x="7241"/>
        <item m="1" x="7242"/>
        <item m="1" x="7243"/>
        <item m="1" x="7244"/>
        <item m="1" x="7245"/>
        <item m="1" x="7246"/>
        <item m="1" x="7247"/>
        <item m="1" x="7248"/>
        <item m="1" x="7249"/>
        <item m="1" x="7250"/>
        <item m="1" x="7251"/>
        <item m="1" x="7252"/>
        <item m="1" x="7253"/>
        <item m="1" x="7254"/>
        <item m="1" x="7255"/>
        <item m="1" x="7256"/>
        <item m="1" x="7257"/>
        <item m="1" x="7258"/>
        <item m="1" x="7259"/>
        <item m="1" x="7260"/>
        <item m="1" x="7261"/>
        <item m="1" x="7262"/>
        <item m="1" x="7263"/>
        <item m="1" x="7264"/>
        <item m="1" x="7265"/>
        <item m="1" x="7266"/>
        <item m="1" x="7267"/>
        <item m="1" x="7268"/>
        <item m="1" x="7269"/>
        <item m="1" x="7270"/>
        <item m="1" x="7271"/>
        <item m="1" x="7272"/>
        <item m="1" x="7273"/>
        <item m="1" x="7274"/>
        <item m="1" x="7275"/>
        <item m="1" x="7276"/>
        <item m="1" x="7277"/>
        <item m="1" x="7278"/>
        <item m="1" x="7279"/>
        <item m="1" x="7280"/>
        <item m="1" x="7281"/>
        <item m="1" x="7282"/>
        <item m="1" x="7283"/>
        <item m="1" x="7284"/>
        <item m="1" x="7285"/>
        <item m="1" x="7286"/>
        <item m="1" x="7287"/>
        <item m="1" x="7288"/>
        <item m="1" x="7289"/>
        <item m="1" x="7290"/>
        <item m="1" x="7291"/>
        <item m="1" x="7292"/>
        <item m="1" x="7293"/>
        <item m="1" x="7294"/>
        <item m="1" x="7295"/>
        <item m="1" x="7296"/>
        <item m="1" x="7297"/>
        <item m="1" x="7298"/>
        <item m="1" x="7299"/>
        <item m="1" x="7300"/>
        <item m="1" x="7301"/>
        <item m="1" x="7302"/>
        <item m="1" x="7303"/>
        <item m="1" x="7304"/>
        <item m="1" x="7305"/>
        <item m="1" x="7306"/>
        <item m="1" x="7307"/>
        <item m="1" x="7308"/>
        <item m="1" x="7309"/>
        <item m="1" x="7310"/>
        <item m="1" x="7311"/>
        <item m="1" x="7312"/>
        <item m="1" x="7313"/>
        <item m="1" x="7314"/>
        <item m="1" x="7315"/>
        <item m="1" x="7316"/>
        <item m="1" x="7317"/>
        <item m="1" x="7318"/>
        <item m="1" x="7319"/>
        <item m="1" x="7320"/>
        <item m="1" x="7321"/>
        <item m="1" x="7322"/>
        <item m="1" x="7323"/>
        <item m="1" x="7324"/>
        <item m="1" x="7325"/>
        <item m="1" x="7326"/>
        <item m="1" x="7327"/>
        <item m="1" x="7328"/>
        <item m="1" x="7329"/>
        <item m="1" x="7330"/>
        <item m="1" x="7331"/>
        <item m="1" x="7332"/>
        <item m="1" x="7333"/>
        <item m="1" x="7334"/>
        <item m="1" x="7335"/>
        <item m="1" x="7336"/>
        <item m="1" x="7337"/>
        <item m="1" x="7338"/>
        <item m="1" x="7339"/>
        <item m="1" x="7340"/>
        <item m="1" x="7341"/>
        <item m="1" x="7342"/>
        <item m="1" x="7343"/>
        <item m="1" x="7344"/>
        <item m="1" x="7345"/>
        <item m="1" x="7346"/>
        <item m="1" x="7347"/>
        <item m="1" x="7348"/>
        <item m="1" x="7349"/>
        <item m="1" x="7350"/>
        <item m="1" x="7351"/>
        <item m="1" x="7352"/>
        <item m="1" x="7353"/>
        <item m="1" x="7354"/>
        <item m="1" x="7355"/>
        <item m="1" x="7356"/>
        <item m="1" x="7357"/>
        <item m="1" x="7358"/>
        <item m="1" x="7359"/>
        <item m="1" x="7360"/>
        <item m="1" x="7361"/>
        <item m="1" x="7362"/>
        <item m="1" x="7363"/>
        <item m="1" x="7364"/>
        <item m="1" x="7365"/>
        <item m="1" x="7366"/>
        <item m="1" x="7367"/>
        <item m="1" x="7368"/>
        <item m="1" x="7369"/>
        <item m="1" x="7370"/>
        <item m="1" x="7371"/>
        <item m="1" x="7372"/>
        <item m="1" x="7373"/>
        <item m="1" x="7374"/>
        <item m="1" x="7375"/>
        <item m="1" x="7376"/>
        <item m="1" x="7377"/>
        <item m="1" x="7378"/>
        <item m="1" x="7379"/>
        <item m="1" x="7380"/>
        <item m="1" x="7381"/>
        <item m="1" x="7382"/>
        <item m="1" x="7383"/>
        <item m="1" x="7384"/>
        <item m="1" x="7385"/>
        <item m="1" x="7386"/>
        <item m="1" x="7387"/>
        <item m="1" x="7388"/>
        <item m="1" x="7389"/>
        <item m="1" x="7390"/>
        <item m="1" x="7391"/>
        <item m="1" x="7392"/>
        <item m="1" x="7393"/>
        <item m="1" x="7394"/>
        <item m="1" x="7395"/>
        <item m="1" x="7396"/>
        <item m="1" x="7397"/>
        <item m="1" x="7398"/>
        <item m="1" x="7399"/>
        <item m="1" x="7400"/>
        <item m="1" x="7401"/>
        <item m="1" x="7402"/>
        <item m="1" x="7403"/>
        <item m="1" x="7404"/>
        <item m="1" x="7405"/>
        <item m="1" x="7406"/>
        <item m="1" x="7407"/>
        <item m="1" x="7408"/>
        <item m="1" x="7409"/>
        <item m="1" x="7410"/>
        <item m="1" x="7411"/>
        <item m="1" x="7412"/>
        <item m="1" x="7413"/>
        <item m="1" x="7414"/>
        <item m="1" x="7415"/>
        <item m="1" x="7416"/>
        <item m="1" x="7417"/>
        <item m="1" x="7418"/>
        <item m="1" x="7419"/>
        <item m="1" x="7420"/>
        <item m="1" x="7421"/>
        <item m="1" x="7422"/>
        <item m="1" x="7423"/>
        <item m="1" x="7424"/>
        <item m="1" x="7425"/>
        <item m="1" x="7426"/>
        <item m="1" x="7427"/>
        <item m="1" x="7428"/>
        <item m="1" x="7429"/>
        <item m="1" x="7430"/>
        <item m="1" x="7431"/>
        <item m="1" x="7432"/>
        <item m="1" x="7433"/>
        <item m="1" x="7434"/>
        <item m="1" x="7435"/>
        <item m="1" x="7436"/>
        <item m="1" x="7437"/>
        <item m="1" x="7438"/>
        <item m="1" x="7439"/>
        <item m="1" x="7440"/>
        <item m="1" x="7441"/>
        <item m="1" x="7442"/>
        <item m="1" x="7443"/>
        <item m="1" x="7444"/>
        <item m="1" x="7445"/>
        <item m="1" x="7446"/>
        <item m="1" x="7447"/>
        <item m="1" x="7448"/>
        <item m="1" x="7449"/>
        <item m="1" x="7450"/>
        <item m="1" x="7451"/>
        <item m="1" x="7452"/>
        <item m="1" x="7453"/>
        <item m="1" x="7454"/>
        <item m="1" x="7455"/>
        <item m="1" x="7456"/>
        <item m="1" x="7457"/>
        <item m="1" x="7458"/>
        <item m="1" x="7459"/>
        <item m="1" x="7460"/>
        <item m="1" x="7461"/>
        <item m="1" x="7462"/>
        <item m="1" x="7463"/>
        <item m="1" x="7464"/>
        <item m="1" x="7465"/>
        <item m="1" x="7466"/>
        <item m="1" x="7467"/>
        <item m="1" x="7468"/>
        <item m="1" x="7469"/>
        <item m="1" x="7470"/>
        <item m="1" x="7471"/>
        <item m="1" x="7472"/>
        <item m="1" x="7473"/>
        <item m="1" x="7474"/>
        <item m="1" x="7475"/>
        <item m="1" x="7476"/>
        <item m="1" x="7477"/>
        <item m="1" x="7478"/>
        <item m="1" x="7479"/>
        <item m="1" x="7480"/>
        <item m="1" x="7481"/>
        <item m="1" x="7482"/>
        <item m="1" x="7483"/>
        <item m="1" x="7484"/>
        <item m="1" x="7485"/>
        <item m="1" x="7486"/>
        <item m="1" x="7487"/>
        <item m="1" x="7488"/>
        <item m="1" x="7489"/>
        <item m="1" x="7490"/>
        <item m="1" x="7491"/>
        <item m="1" x="7492"/>
        <item m="1" x="7493"/>
        <item m="1" x="7494"/>
        <item m="1" x="7495"/>
        <item m="1" x="7496"/>
        <item m="1" x="7497"/>
        <item m="1" x="7498"/>
        <item m="1" x="7499"/>
        <item m="1" x="7500"/>
        <item m="1" x="7501"/>
        <item m="1" x="7502"/>
        <item m="1" x="7503"/>
        <item m="1" x="7504"/>
        <item m="1" x="7505"/>
        <item m="1" x="7506"/>
        <item m="1" x="7507"/>
        <item m="1" x="7508"/>
        <item m="1" x="7509"/>
        <item m="1" x="7510"/>
        <item m="1" x="7511"/>
        <item m="1" x="7512"/>
        <item m="1" x="7513"/>
        <item m="1" x="7514"/>
        <item m="1" x="7515"/>
        <item m="1" x="7516"/>
        <item m="1" x="7517"/>
        <item m="1" x="7518"/>
        <item m="1" x="7519"/>
        <item m="1" x="7520"/>
        <item m="1" x="7521"/>
        <item m="1" x="7522"/>
        <item m="1" x="7523"/>
        <item m="1" x="7524"/>
        <item m="1" x="7525"/>
        <item m="1" x="7526"/>
        <item m="1" x="7527"/>
        <item m="1" x="7528"/>
        <item m="1" x="7529"/>
        <item m="1" x="7530"/>
        <item m="1" x="7531"/>
        <item m="1" x="7532"/>
        <item m="1" x="7533"/>
        <item m="1" x="7534"/>
        <item m="1" x="7535"/>
        <item m="1" x="7536"/>
        <item m="1" x="7537"/>
        <item m="1" x="7538"/>
        <item m="1" x="7539"/>
        <item m="1" x="7540"/>
        <item m="1" x="7541"/>
        <item m="1" x="7542"/>
        <item m="1" x="7543"/>
        <item m="1" x="7544"/>
        <item m="1" x="7545"/>
        <item m="1" x="7546"/>
        <item m="1" x="7547"/>
        <item m="1" x="7548"/>
        <item m="1" x="7549"/>
        <item m="1" x="7550"/>
        <item m="1" x="7551"/>
        <item m="1" x="7552"/>
        <item m="1" x="7553"/>
        <item m="1" x="7554"/>
        <item m="1" x="7555"/>
        <item m="1" x="7556"/>
        <item m="1" x="7557"/>
        <item m="1" x="7558"/>
        <item m="1" x="7559"/>
        <item m="1" x="7560"/>
        <item m="1" x="7561"/>
        <item m="1" x="7562"/>
        <item m="1" x="7563"/>
        <item m="1" x="7564"/>
        <item m="1" x="7565"/>
        <item m="1" x="7566"/>
        <item m="1" x="7567"/>
        <item m="1" x="7568"/>
        <item m="1" x="7569"/>
        <item m="1" x="7570"/>
        <item m="1" x="7571"/>
        <item m="1" x="7572"/>
        <item m="1" x="7573"/>
        <item m="1" x="7574"/>
        <item m="1" x="7575"/>
        <item m="1" x="7576"/>
        <item m="1" x="7577"/>
        <item m="1" x="7578"/>
        <item m="1" x="7579"/>
        <item m="1" x="7580"/>
        <item m="1" x="7581"/>
        <item m="1" x="7582"/>
        <item m="1" x="7583"/>
        <item m="1" x="7584"/>
        <item m="1" x="7585"/>
        <item m="1" x="7586"/>
        <item m="1" x="7587"/>
        <item m="1" x="7588"/>
        <item m="1" x="7589"/>
        <item m="1" x="7590"/>
        <item m="1" x="7591"/>
        <item m="1" x="7592"/>
        <item m="1" x="7593"/>
        <item m="1" x="7594"/>
        <item m="1" x="7595"/>
        <item m="1" x="7596"/>
        <item m="1" x="7597"/>
        <item m="1" x="7598"/>
        <item m="1" x="7599"/>
        <item m="1" x="7600"/>
        <item m="1" x="7601"/>
        <item m="1" x="7602"/>
        <item m="1" x="7603"/>
        <item m="1" x="7604"/>
        <item m="1" x="7605"/>
        <item m="1" x="7606"/>
        <item m="1" x="7607"/>
        <item m="1" x="7608"/>
        <item m="1" x="7609"/>
        <item m="1" x="7610"/>
        <item m="1" x="7611"/>
        <item m="1" x="7612"/>
        <item m="1" x="7613"/>
        <item m="1" x="7614"/>
        <item m="1" x="7615"/>
        <item m="1" x="7616"/>
        <item m="1" x="7617"/>
        <item m="1" x="7618"/>
        <item m="1" x="7619"/>
        <item m="1" x="7620"/>
        <item m="1" x="7621"/>
        <item m="1" x="7622"/>
        <item m="1" x="7623"/>
        <item m="1" x="7624"/>
        <item m="1" x="7625"/>
        <item m="1" x="7626"/>
        <item m="1" x="7627"/>
        <item m="1" x="7628"/>
        <item m="1" x="7629"/>
        <item m="1" x="7630"/>
        <item m="1" x="7631"/>
        <item m="1" x="7632"/>
        <item m="1" x="7633"/>
        <item m="1" x="7634"/>
        <item m="1" x="7635"/>
        <item m="1" x="7636"/>
        <item m="1" x="7637"/>
        <item m="1" x="7638"/>
        <item m="1" x="7639"/>
        <item m="1" x="7640"/>
        <item m="1" x="7641"/>
        <item m="1" x="7642"/>
        <item m="1" x="7643"/>
        <item m="1" x="7644"/>
        <item m="1" x="7645"/>
        <item m="1" x="7646"/>
        <item m="1" x="7647"/>
        <item m="1" x="7648"/>
        <item m="1" x="7649"/>
        <item m="1" x="7650"/>
        <item m="1" x="7651"/>
        <item m="1" x="7652"/>
        <item m="1" x="7653"/>
        <item m="1" x="7654"/>
        <item m="1" x="7655"/>
        <item m="1" x="7656"/>
        <item m="1" x="7657"/>
        <item m="1" x="7658"/>
        <item m="1" x="7659"/>
        <item m="1" x="7660"/>
        <item m="1" x="7661"/>
        <item m="1" x="7662"/>
        <item m="1" x="7663"/>
        <item m="1" x="7664"/>
        <item m="1" x="7665"/>
        <item m="1" x="7666"/>
        <item m="1" x="7667"/>
        <item m="1" x="7668"/>
        <item m="1" x="7669"/>
        <item m="1" x="7670"/>
        <item m="1" x="7671"/>
        <item m="1" x="7672"/>
        <item m="1" x="7673"/>
        <item m="1" x="7674"/>
        <item m="1" x="7675"/>
        <item m="1" x="7676"/>
        <item m="1" x="7677"/>
        <item m="1" x="7678"/>
        <item m="1" x="7679"/>
        <item m="1" x="7680"/>
        <item m="1" x="7681"/>
        <item m="1" x="7682"/>
        <item m="1" x="7683"/>
        <item m="1" x="7684"/>
        <item m="1" x="7685"/>
        <item m="1" x="7686"/>
        <item m="1" x="7687"/>
        <item m="1" x="7688"/>
        <item m="1" x="7689"/>
        <item m="1" x="7690"/>
        <item m="1" x="7691"/>
        <item m="1" x="7692"/>
        <item m="1" x="7693"/>
        <item m="1" x="7694"/>
        <item m="1" x="7695"/>
        <item m="1" x="7696"/>
        <item m="1" x="7697"/>
        <item m="1" x="7698"/>
        <item m="1" x="7699"/>
        <item m="1" x="7700"/>
        <item m="1" x="7701"/>
        <item m="1" x="7702"/>
        <item m="1" x="7703"/>
        <item m="1" x="7704"/>
        <item m="1" x="7705"/>
        <item m="1" x="7706"/>
        <item m="1" x="7707"/>
        <item m="1" x="7708"/>
        <item m="1" x="7709"/>
        <item m="1" x="7710"/>
        <item m="1" x="7711"/>
        <item m="1" x="7712"/>
        <item m="1" x="7713"/>
        <item m="1" x="7714"/>
        <item m="1" x="7715"/>
        <item m="1" x="7716"/>
        <item m="1" x="7717"/>
        <item m="1" x="7718"/>
        <item m="1" x="7719"/>
        <item m="1" x="7720"/>
        <item m="1" x="7721"/>
        <item m="1" x="7722"/>
        <item m="1" x="7723"/>
        <item m="1" x="7724"/>
        <item m="1" x="7725"/>
        <item m="1" x="7726"/>
        <item m="1" x="7727"/>
        <item m="1" x="7728"/>
        <item m="1" x="7729"/>
        <item m="1" x="7730"/>
        <item m="1" x="7731"/>
        <item m="1" x="7732"/>
        <item m="1" x="7733"/>
        <item m="1" x="7734"/>
        <item m="1" x="7735"/>
        <item m="1" x="7736"/>
        <item m="1" x="7737"/>
        <item m="1" x="7738"/>
        <item m="1" x="7739"/>
        <item m="1" x="7740"/>
        <item m="1" x="7741"/>
        <item m="1" x="7742"/>
        <item m="1" x="7743"/>
        <item m="1" x="7744"/>
        <item m="1" x="7745"/>
        <item m="1" x="7746"/>
        <item m="1" x="7747"/>
        <item m="1" x="7748"/>
        <item m="1" x="7749"/>
        <item m="1" x="7750"/>
        <item m="1" x="7751"/>
        <item m="1" x="7752"/>
        <item m="1" x="7753"/>
        <item m="1" x="7754"/>
        <item m="1" x="7755"/>
        <item m="1" x="7756"/>
        <item m="1" x="7757"/>
        <item m="1" x="7758"/>
        <item m="1" x="7759"/>
        <item m="1" x="7760"/>
        <item m="1" x="7761"/>
        <item m="1" x="7762"/>
        <item m="1" x="7763"/>
        <item m="1" x="7764"/>
        <item m="1" x="7765"/>
        <item m="1" x="7766"/>
        <item m="1" x="7767"/>
        <item m="1" x="7768"/>
        <item m="1" x="7769"/>
        <item m="1" x="7770"/>
        <item m="1" x="7771"/>
        <item m="1" x="7772"/>
        <item m="1" x="7773"/>
        <item m="1" x="7774"/>
        <item m="1" x="7775"/>
        <item m="1" x="7776"/>
        <item m="1" x="7777"/>
        <item m="1" x="7778"/>
        <item m="1" x="7779"/>
        <item m="1" x="7780"/>
        <item m="1" x="7781"/>
        <item m="1" x="7782"/>
        <item m="1" x="7783"/>
        <item m="1" x="7784"/>
        <item m="1" x="7785"/>
        <item m="1" x="7786"/>
        <item m="1" x="7787"/>
        <item m="1" x="7788"/>
        <item m="1" x="7789"/>
        <item m="1" x="7790"/>
        <item m="1" x="7791"/>
        <item m="1" x="7792"/>
        <item m="1" x="7793"/>
        <item m="1" x="7794"/>
        <item m="1" x="7795"/>
        <item m="1" x="7796"/>
        <item m="1" x="7797"/>
        <item m="1" x="7798"/>
        <item m="1" x="7799"/>
        <item m="1" x="7800"/>
        <item m="1" x="7801"/>
        <item m="1" x="7802"/>
        <item m="1" x="7803"/>
        <item m="1" x="7804"/>
        <item m="1" x="7805"/>
        <item m="1" x="7806"/>
        <item m="1" x="7807"/>
        <item m="1" x="7808"/>
        <item m="1" x="7809"/>
        <item m="1" x="7810"/>
        <item m="1" x="7811"/>
        <item m="1" x="7812"/>
        <item m="1" x="7813"/>
        <item m="1" x="7814"/>
        <item m="1" x="7815"/>
        <item m="1" x="7816"/>
        <item m="1" x="7817"/>
        <item m="1" x="7818"/>
        <item m="1" x="7819"/>
        <item m="1" x="7820"/>
        <item m="1" x="7821"/>
        <item m="1" x="7822"/>
        <item m="1" x="7823"/>
        <item m="1" x="7824"/>
        <item m="1" x="7825"/>
        <item m="1" x="7826"/>
        <item m="1" x="7827"/>
        <item m="1" x="7828"/>
        <item m="1" x="7829"/>
        <item m="1" x="7830"/>
        <item m="1" x="7831"/>
        <item m="1" x="7832"/>
        <item m="1" x="7833"/>
        <item m="1" x="7834"/>
        <item m="1" x="7835"/>
        <item m="1" x="7836"/>
        <item m="1" x="7837"/>
        <item m="1" x="7838"/>
        <item m="1" x="7839"/>
        <item m="1" x="7840"/>
        <item m="1" x="7841"/>
        <item m="1" x="7842"/>
        <item m="1" x="7843"/>
        <item m="1" x="7844"/>
        <item m="1" x="7845"/>
        <item m="1" x="7846"/>
        <item m="1" x="7847"/>
        <item m="1" x="7848"/>
        <item m="1" x="7849"/>
        <item m="1" x="7850"/>
        <item m="1" x="7851"/>
        <item m="1" x="7852"/>
        <item m="1" x="7853"/>
        <item m="1" x="7854"/>
        <item m="1" x="7855"/>
        <item m="1" x="7856"/>
        <item m="1" x="7857"/>
        <item m="1" x="7858"/>
        <item m="1" x="7859"/>
        <item m="1" x="7860"/>
        <item m="1" x="7861"/>
        <item m="1" x="7862"/>
        <item m="1" x="7863"/>
        <item m="1" x="7864"/>
        <item m="1" x="7865"/>
        <item m="1" x="7866"/>
        <item m="1" x="7867"/>
        <item m="1" x="7868"/>
        <item m="1" x="7869"/>
        <item m="1" x="7870"/>
        <item m="1" x="7871"/>
        <item m="1" x="7872"/>
        <item m="1" x="7873"/>
        <item m="1" x="7874"/>
        <item m="1" x="7875"/>
        <item m="1" x="7876"/>
        <item m="1" x="7877"/>
        <item m="1" x="7878"/>
        <item m="1" x="7879"/>
        <item m="1" x="7880"/>
        <item m="1" x="7881"/>
        <item m="1" x="7882"/>
        <item m="1" x="7883"/>
        <item m="1" x="7884"/>
        <item m="1" x="7885"/>
        <item m="1" x="7886"/>
        <item m="1" x="7887"/>
        <item m="1" x="7888"/>
        <item m="1" x="7889"/>
        <item m="1" x="7890"/>
        <item m="1" x="7891"/>
        <item m="1" x="7892"/>
        <item m="1" x="7893"/>
        <item m="1" x="7894"/>
        <item m="1" x="7895"/>
        <item m="1" x="7896"/>
        <item m="1" x="7897"/>
        <item m="1" x="7898"/>
        <item m="1" x="7899"/>
        <item m="1" x="7900"/>
        <item m="1" x="7901"/>
        <item m="1" x="7902"/>
        <item m="1" x="7903"/>
        <item m="1" x="7904"/>
        <item m="1" x="7905"/>
        <item m="1" x="7906"/>
        <item m="1" x="7907"/>
        <item m="1" x="7908"/>
        <item m="1" x="7909"/>
        <item m="1" x="7910"/>
        <item m="1" x="7911"/>
        <item m="1" x="7912"/>
        <item m="1" x="7913"/>
        <item m="1" x="7914"/>
        <item m="1" x="7915"/>
        <item m="1" x="7916"/>
        <item m="1" x="7917"/>
        <item m="1" x="7918"/>
        <item m="1" x="7919"/>
        <item m="1" x="7920"/>
        <item m="1" x="7921"/>
        <item m="1" x="7922"/>
        <item m="1" x="7923"/>
        <item m="1" x="7924"/>
        <item m="1" x="7925"/>
        <item m="1" x="7926"/>
        <item m="1" x="7927"/>
        <item m="1" x="7928"/>
        <item m="1" x="7929"/>
        <item m="1" x="7930"/>
        <item m="1" x="7931"/>
        <item m="1" x="7932"/>
        <item m="1" x="7933"/>
        <item m="1" x="7934"/>
        <item m="1" x="7935"/>
        <item m="1" x="7936"/>
        <item m="1" x="7937"/>
        <item m="1" x="7938"/>
        <item m="1" x="7939"/>
        <item m="1" x="7940"/>
        <item m="1" x="7941"/>
        <item m="1" x="7942"/>
        <item m="1" x="7943"/>
        <item m="1" x="7944"/>
        <item m="1" x="7945"/>
        <item m="1" x="7946"/>
        <item m="1" x="7947"/>
        <item m="1" x="7948"/>
        <item m="1" x="7949"/>
        <item m="1" x="7950"/>
        <item m="1" x="7951"/>
        <item m="1" x="7952"/>
        <item m="1" x="7953"/>
        <item m="1" x="7954"/>
        <item m="1" x="7955"/>
        <item m="1" x="7956"/>
        <item m="1" x="7957"/>
        <item m="1" x="7958"/>
        <item m="1" x="7959"/>
        <item m="1" x="7960"/>
        <item m="1" x="7961"/>
        <item m="1" x="7962"/>
        <item m="1" x="7963"/>
        <item m="1" x="7964"/>
        <item m="1" x="7965"/>
        <item m="1" x="7966"/>
        <item m="1" x="7967"/>
        <item m="1" x="7968"/>
        <item m="1" x="7969"/>
        <item m="1" x="7970"/>
        <item m="1" x="7971"/>
        <item m="1" x="7972"/>
        <item m="1" x="7973"/>
        <item m="1" x="7974"/>
        <item m="1" x="7975"/>
        <item m="1" x="7976"/>
        <item m="1" x="7977"/>
        <item m="1" x="7978"/>
        <item m="1" x="7979"/>
        <item m="1" x="7980"/>
        <item m="1" x="7981"/>
        <item m="1" x="7982"/>
        <item m="1" x="7983"/>
        <item m="1" x="7984"/>
        <item m="1" x="7985"/>
        <item m="1" x="7986"/>
        <item m="1" x="7987"/>
        <item m="1" x="7988"/>
        <item m="1" x="7989"/>
        <item m="1" x="7990"/>
        <item m="1" x="7991"/>
        <item m="1" x="7992"/>
        <item m="1" x="7993"/>
        <item m="1" x="7994"/>
        <item m="1" x="7995"/>
        <item m="1" x="7996"/>
        <item m="1" x="7997"/>
        <item m="1" x="7998"/>
        <item m="1" x="7999"/>
        <item x="1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numFmtId="164" showAll="0" defaultSubtotal="0"/>
    <pivotField showAll="0" defaultSubtotal="0"/>
    <pivotField numFmtId="164" showAll="0" defaultSubtotal="0"/>
    <pivotField showAll="0"/>
    <pivotField showAll="0" defaultSubtota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</pivotFields>
  <rowFields count="1">
    <field x="1"/>
  </rowFields>
  <rowItems count="674">
    <i>
      <x/>
    </i>
    <i>
      <x v="2"/>
    </i>
    <i>
      <x v="4"/>
    </i>
    <i>
      <x v="6"/>
    </i>
    <i>
      <x v="8"/>
    </i>
    <i>
      <x v="10"/>
    </i>
    <i>
      <x v="11"/>
    </i>
    <i>
      <x v="12"/>
    </i>
    <i>
      <x v="14"/>
    </i>
    <i>
      <x v="16"/>
    </i>
    <i>
      <x v="17"/>
    </i>
    <i>
      <x v="18"/>
    </i>
    <i>
      <x v="20"/>
    </i>
    <i>
      <x v="21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1"/>
    </i>
    <i>
      <x v="182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30"/>
    </i>
    <i>
      <x v="231"/>
    </i>
    <i>
      <x v="232"/>
    </i>
    <i>
      <x v="233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50"/>
    </i>
    <i>
      <x v="351"/>
    </i>
    <i>
      <x v="353"/>
    </i>
    <i>
      <x v="355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6"/>
    </i>
    <i>
      <x v="368"/>
    </i>
    <i>
      <x v="369"/>
    </i>
    <i>
      <x v="370"/>
    </i>
    <i>
      <x v="371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90"/>
    </i>
    <i>
      <x v="392"/>
    </i>
    <i>
      <x v="394"/>
    </i>
    <i>
      <x v="395"/>
    </i>
    <i>
      <x v="396"/>
    </i>
    <i>
      <x v="397"/>
    </i>
    <i>
      <x v="398"/>
    </i>
    <i>
      <x v="399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2"/>
    </i>
    <i>
      <x v="424"/>
    </i>
    <i>
      <x v="425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70"/>
    </i>
    <i>
      <x v="471"/>
    </i>
    <i>
      <x v="473"/>
    </i>
    <i>
      <x v="475"/>
    </i>
    <i>
      <x v="477"/>
    </i>
    <i>
      <x v="478"/>
    </i>
    <i>
      <x v="480"/>
    </i>
    <i>
      <x v="482"/>
    </i>
    <i>
      <x v="484"/>
    </i>
    <i>
      <x v="486"/>
    </i>
    <i>
      <x v="488"/>
    </i>
    <i>
      <x v="490"/>
    </i>
    <i>
      <x v="492"/>
    </i>
    <i>
      <x v="493"/>
    </i>
    <i>
      <x v="495"/>
    </i>
    <i>
      <x v="496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5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5"/>
    </i>
    <i>
      <x v="556"/>
    </i>
    <i>
      <x v="557"/>
    </i>
    <i>
      <x v="559"/>
    </i>
    <i>
      <x v="560"/>
    </i>
    <i>
      <x v="561"/>
    </i>
    <i>
      <x v="563"/>
    </i>
    <i>
      <x v="564"/>
    </i>
    <i>
      <x v="565"/>
    </i>
    <i>
      <x v="566"/>
    </i>
    <i>
      <x v="568"/>
    </i>
    <i>
      <x v="569"/>
    </i>
    <i>
      <x v="570"/>
    </i>
    <i>
      <x v="572"/>
    </i>
    <i>
      <x v="574"/>
    </i>
    <i>
      <x v="575"/>
    </i>
    <i>
      <x v="576"/>
    </i>
    <i>
      <x v="577"/>
    </i>
    <i>
      <x v="578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90"/>
    </i>
    <i>
      <x v="591"/>
    </i>
    <i>
      <x v="592"/>
    </i>
    <i>
      <x v="594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3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9"/>
    </i>
    <i>
      <x v="740"/>
    </i>
    <i>
      <x v="741"/>
    </i>
    <i>
      <x v="742"/>
    </i>
    <i>
      <x v="743"/>
    </i>
    <i>
      <x v="744"/>
    </i>
    <i>
      <x v="746"/>
    </i>
    <i>
      <x v="748"/>
    </i>
    <i>
      <x v="749"/>
    </i>
    <i>
      <x v="751"/>
    </i>
    <i>
      <x v="753"/>
    </i>
    <i>
      <x v="754"/>
    </i>
    <i>
      <x v="756"/>
    </i>
    <i>
      <x v="757"/>
    </i>
    <i>
      <x v="758"/>
    </i>
    <i>
      <x v="759"/>
    </i>
    <i>
      <x v="7999"/>
    </i>
    <i t="grand">
      <x/>
    </i>
  </rowItems>
  <colItems count="1">
    <i/>
  </colItems>
  <formats count="39">
    <format dxfId="3799">
      <pivotArea type="all" dataOnly="0" outline="0" fieldPosition="0"/>
    </format>
    <format dxfId="3798">
      <pivotArea field="1" type="button" dataOnly="0" labelOnly="1" outline="0" axis="axisRow" fieldPosition="0"/>
    </format>
    <format dxfId="3797">
      <pivotArea dataOnly="0" labelOnly="1" fieldPosition="0">
        <references count="1">
          <reference field="1" count="50">
            <x v="0"/>
            <x v="1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6"/>
            <x v="17"/>
            <x v="18"/>
            <x v="19"/>
            <x v="20"/>
            <x v="21"/>
            <x v="22"/>
            <x v="24"/>
            <x v="26"/>
            <x v="27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5"/>
            <x v="47"/>
            <x v="48"/>
            <x v="49"/>
            <x v="50"/>
            <x v="51"/>
            <x v="52"/>
            <x v="53"/>
            <x v="54"/>
            <x v="55"/>
            <x v="56"/>
          </reference>
        </references>
      </pivotArea>
    </format>
    <format dxfId="3796">
      <pivotArea dataOnly="0" labelOnly="1" fieldPosition="0">
        <references count="1">
          <reference field="1" count="50">
            <x v="57"/>
            <x v="58"/>
            <x v="59"/>
            <x v="60"/>
            <x v="61"/>
            <x v="62"/>
            <x v="64"/>
            <x v="65"/>
            <x v="66"/>
            <x v="67"/>
            <x v="68"/>
            <x v="70"/>
            <x v="71"/>
            <x v="72"/>
            <x v="73"/>
            <x v="74"/>
            <x v="76"/>
            <x v="77"/>
            <x v="78"/>
            <x v="79"/>
            <x v="80"/>
            <x v="81"/>
            <x v="82"/>
            <x v="83"/>
            <x v="84"/>
            <x v="86"/>
            <x v="87"/>
            <x v="88"/>
            <x v="90"/>
            <x v="92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6"/>
            <x v="108"/>
            <x v="109"/>
            <x v="110"/>
            <x v="111"/>
            <x v="112"/>
            <x v="113"/>
            <x v="114"/>
            <x v="115"/>
          </reference>
        </references>
      </pivotArea>
    </format>
    <format dxfId="3795">
      <pivotArea dataOnly="0" labelOnly="1" fieldPosition="0">
        <references count="1">
          <reference field="1" count="50">
            <x v="116"/>
            <x v="117"/>
            <x v="119"/>
            <x v="120"/>
            <x v="121"/>
            <x v="122"/>
            <x v="123"/>
            <x v="124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61"/>
            <x v="162"/>
            <x v="163"/>
            <x v="164"/>
            <x v="166"/>
            <x v="168"/>
            <x v="169"/>
            <x v="170"/>
            <x v="171"/>
            <x v="172"/>
          </reference>
        </references>
      </pivotArea>
    </format>
    <format dxfId="3794">
      <pivotArea dataOnly="0" labelOnly="1" fieldPosition="0">
        <references count="1">
          <reference field="1" count="50"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2"/>
            <x v="203"/>
            <x v="204"/>
            <x v="205"/>
            <x v="206"/>
            <x v="207"/>
            <x v="208"/>
            <x v="209"/>
            <x v="211"/>
            <x v="212"/>
            <x v="213"/>
            <x v="214"/>
            <x v="215"/>
            <x v="216"/>
            <x v="217"/>
            <x v="219"/>
            <x v="221"/>
            <x v="222"/>
            <x v="223"/>
            <x v="224"/>
            <x v="225"/>
            <x v="226"/>
            <x v="227"/>
          </reference>
        </references>
      </pivotArea>
    </format>
    <format dxfId="3793">
      <pivotArea dataOnly="0" labelOnly="1" fieldPosition="0">
        <references count="1">
          <reference field="1" count="50">
            <x v="228"/>
            <x v="229"/>
            <x v="230"/>
            <x v="231"/>
            <x v="232"/>
            <x v="233"/>
            <x v="234"/>
            <x v="235"/>
            <x v="236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4"/>
            <x v="255"/>
            <x v="257"/>
            <x v="258"/>
            <x v="259"/>
            <x v="260"/>
            <x v="261"/>
            <x v="262"/>
            <x v="263"/>
            <x v="265"/>
            <x v="266"/>
            <x v="267"/>
            <x v="268"/>
            <x v="269"/>
            <x v="271"/>
            <x v="273"/>
            <x v="275"/>
            <x v="277"/>
            <x v="278"/>
            <x v="279"/>
            <x v="280"/>
            <x v="281"/>
            <x v="282"/>
            <x v="284"/>
            <x v="285"/>
            <x v="286"/>
            <x v="287"/>
          </reference>
        </references>
      </pivotArea>
    </format>
    <format dxfId="3792">
      <pivotArea dataOnly="0" labelOnly="1" fieldPosition="0">
        <references count="1">
          <reference field="1" count="50">
            <x v="288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7"/>
            <x v="308"/>
            <x v="309"/>
            <x v="310"/>
            <x v="311"/>
            <x v="312"/>
            <x v="313"/>
            <x v="315"/>
            <x v="317"/>
            <x v="318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3"/>
            <x v="334"/>
            <x v="335"/>
            <x v="336"/>
            <x v="337"/>
            <x v="338"/>
            <x v="339"/>
            <x v="340"/>
            <x v="341"/>
            <x v="343"/>
            <x v="344"/>
          </reference>
        </references>
      </pivotArea>
    </format>
    <format dxfId="3791">
      <pivotArea dataOnly="0" labelOnly="1" fieldPosition="0">
        <references count="1">
          <reference field="1" count="50">
            <x v="345"/>
            <x v="346"/>
            <x v="347"/>
            <x v="348"/>
            <x v="349"/>
            <x v="350"/>
            <x v="351"/>
            <x v="352"/>
            <x v="353"/>
            <x v="354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90"/>
            <x v="391"/>
            <x v="392"/>
            <x v="393"/>
            <x v="394"/>
            <x v="395"/>
            <x v="396"/>
            <x v="397"/>
          </reference>
        </references>
      </pivotArea>
    </format>
    <format dxfId="3790">
      <pivotArea dataOnly="0" labelOnly="1" fieldPosition="0">
        <references count="1">
          <reference field="1" count="50">
            <x v="398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  <x v="451"/>
          </reference>
        </references>
      </pivotArea>
    </format>
    <format dxfId="3789">
      <pivotArea dataOnly="0" labelOnly="1" fieldPosition="0">
        <references count="1">
          <reference field="1" count="50">
            <x v="452"/>
            <x v="453"/>
            <x v="454"/>
            <x v="455"/>
            <x v="457"/>
            <x v="459"/>
            <x v="460"/>
            <x v="461"/>
            <x v="463"/>
            <x v="465"/>
            <x v="466"/>
            <x v="467"/>
            <x v="468"/>
            <x v="469"/>
            <x v="470"/>
            <x v="472"/>
            <x v="473"/>
            <x v="474"/>
            <x v="475"/>
            <x v="476"/>
            <x v="477"/>
            <x v="478"/>
            <x v="480"/>
            <x v="482"/>
            <x v="483"/>
            <x v="484"/>
            <x v="486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5"/>
            <x v="506"/>
            <x v="507"/>
            <x v="508"/>
            <x v="509"/>
            <x v="510"/>
            <x v="511"/>
          </reference>
        </references>
      </pivotArea>
    </format>
    <format dxfId="3788">
      <pivotArea dataOnly="0" labelOnly="1" fieldPosition="0">
        <references count="1">
          <reference field="1" count="50"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3"/>
            <x v="544"/>
            <x v="545"/>
            <x v="546"/>
            <x v="547"/>
            <x v="548"/>
            <x v="549"/>
            <x v="550"/>
            <x v="551"/>
            <x v="552"/>
            <x v="553"/>
            <x v="554"/>
            <x v="555"/>
            <x v="556"/>
            <x v="557"/>
            <x v="558"/>
            <x v="560"/>
            <x v="561"/>
            <x v="562"/>
            <x v="563"/>
            <x v="564"/>
          </reference>
        </references>
      </pivotArea>
    </format>
    <format dxfId="3787">
      <pivotArea dataOnly="0" labelOnly="1" fieldPosition="0">
        <references count="1">
          <reference field="1" count="50"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4"/>
            <x v="595"/>
            <x v="596"/>
            <x v="597"/>
            <x v="598"/>
            <x v="599"/>
            <x v="600"/>
            <x v="601"/>
            <x v="602"/>
            <x v="603"/>
            <x v="604"/>
            <x v="605"/>
            <x v="606"/>
            <x v="607"/>
            <x v="608"/>
            <x v="609"/>
            <x v="611"/>
            <x v="612"/>
            <x v="613"/>
            <x v="614"/>
            <x v="615"/>
            <x v="616"/>
            <x v="617"/>
          </reference>
        </references>
      </pivotArea>
    </format>
    <format dxfId="3786">
      <pivotArea dataOnly="0" labelOnly="1" fieldPosition="0">
        <references count="1">
          <reference field="1" count="50">
            <x v="618"/>
            <x v="619"/>
            <x v="620"/>
            <x v="621"/>
            <x v="622"/>
            <x v="623"/>
            <x v="624"/>
            <x v="625"/>
            <x v="626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5"/>
            <x v="646"/>
            <x v="647"/>
            <x v="648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2"/>
            <x v="663"/>
            <x v="664"/>
            <x v="665"/>
            <x v="666"/>
            <x v="667"/>
            <x v="668"/>
            <x v="669"/>
            <x v="670"/>
          </reference>
        </references>
      </pivotArea>
    </format>
    <format dxfId="3785">
      <pivotArea dataOnly="0" labelOnly="1" fieldPosition="0">
        <references count="1">
          <reference field="1" count="50">
            <x v="671"/>
            <x v="672"/>
            <x v="673"/>
            <x v="674"/>
            <x v="675"/>
            <x v="676"/>
            <x v="677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6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5"/>
            <x v="716"/>
            <x v="717"/>
            <x v="718"/>
            <x v="719"/>
            <x v="720"/>
            <x v="721"/>
            <x v="722"/>
            <x v="723"/>
            <x v="724"/>
          </reference>
        </references>
      </pivotArea>
    </format>
    <format dxfId="3784">
      <pivotArea dataOnly="0" labelOnly="1" fieldPosition="0">
        <references count="1">
          <reference field="1" count="50">
            <x v="725"/>
            <x v="726"/>
            <x v="727"/>
            <x v="728"/>
            <x v="729"/>
            <x v="730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9"/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</reference>
        </references>
      </pivotArea>
    </format>
    <format dxfId="3783">
      <pivotArea dataOnly="0" labelOnly="1" fieldPosition="0">
        <references count="1">
          <reference field="1" count="50">
            <x v="778"/>
            <x v="779"/>
            <x v="780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9"/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</reference>
        </references>
      </pivotArea>
    </format>
    <format dxfId="3782">
      <pivotArea dataOnly="0" labelOnly="1" fieldPosition="0">
        <references count="1">
          <reference field="1" count="50">
            <x v="831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6"/>
            <x v="847"/>
            <x v="848"/>
            <x v="849"/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80"/>
            <x v="881"/>
            <x v="882"/>
            <x v="883"/>
            <x v="884"/>
          </reference>
        </references>
      </pivotArea>
    </format>
    <format dxfId="3781">
      <pivotArea dataOnly="0" labelOnly="1" fieldPosition="0">
        <references count="1">
          <reference field="1" count="50">
            <x v="885"/>
            <x v="886"/>
            <x v="887"/>
            <x v="888"/>
            <x v="889"/>
            <x v="890"/>
            <x v="891"/>
            <x v="893"/>
            <x v="894"/>
            <x v="895"/>
            <x v="896"/>
            <x v="897"/>
            <x v="898"/>
            <x v="899"/>
            <x v="900"/>
            <x v="901"/>
            <x v="902"/>
            <x v="903"/>
            <x v="904"/>
            <x v="905"/>
            <x v="906"/>
            <x v="907"/>
            <x v="908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</reference>
        </references>
      </pivotArea>
    </format>
    <format dxfId="3780">
      <pivotArea dataOnly="0" labelOnly="1" fieldPosition="0">
        <references count="1">
          <reference field="1" count="50">
            <x v="938"/>
            <x v="939"/>
            <x v="940"/>
            <x v="942"/>
            <x v="944"/>
            <x v="945"/>
            <x v="946"/>
            <x v="947"/>
            <x v="948"/>
            <x v="949"/>
            <x v="950"/>
            <x v="951"/>
            <x v="952"/>
            <x v="953"/>
            <x v="954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9"/>
            <x v="970"/>
            <x v="971"/>
            <x v="972"/>
            <x v="973"/>
            <x v="974"/>
            <x v="975"/>
            <x v="976"/>
            <x v="978"/>
            <x v="979"/>
            <x v="980"/>
            <x v="981"/>
            <x v="982"/>
            <x v="983"/>
            <x v="984"/>
            <x v="985"/>
            <x v="986"/>
            <x v="988"/>
            <x v="989"/>
            <x v="990"/>
            <x v="991"/>
            <x v="992"/>
            <x v="994"/>
          </reference>
        </references>
      </pivotArea>
    </format>
    <format dxfId="3779">
      <pivotArea dataOnly="0" labelOnly="1" fieldPosition="0">
        <references count="1">
          <reference field="1" count="50">
            <x v="995"/>
            <x v="996"/>
            <x v="997"/>
            <x v="998"/>
            <x v="999"/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9"/>
            <x v="1040"/>
            <x v="1041"/>
            <x v="1042"/>
            <x v="1043"/>
            <x v="1044"/>
            <x v="1045"/>
            <x v="1046"/>
            <x v="1047"/>
          </reference>
        </references>
      </pivotArea>
    </format>
    <format dxfId="3778">
      <pivotArea dataOnly="0" labelOnly="1" fieldPosition="0">
        <references count="1">
          <reference field="1" count="50">
            <x v="1049"/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6"/>
            <x v="1067"/>
            <x v="1068"/>
            <x v="1069"/>
            <x v="1070"/>
            <x v="1071"/>
            <x v="1072"/>
            <x v="1074"/>
            <x v="1076"/>
            <x v="1077"/>
            <x v="1078"/>
            <x v="1079"/>
            <x v="1080"/>
            <x v="1081"/>
            <x v="1082"/>
            <x v="1083"/>
            <x v="1084"/>
            <x v="1086"/>
            <x v="1087"/>
            <x v="1088"/>
            <x v="1089"/>
            <x v="1091"/>
            <x v="1092"/>
            <x v="1094"/>
            <x v="1095"/>
            <x v="1097"/>
            <x v="1099"/>
            <x v="1101"/>
            <x v="1102"/>
            <x v="1103"/>
            <x v="1104"/>
            <x v="1105"/>
            <x v="1107"/>
            <x v="1108"/>
          </reference>
        </references>
      </pivotArea>
    </format>
    <format dxfId="3777">
      <pivotArea dataOnly="0" labelOnly="1" fieldPosition="0">
        <references count="1">
          <reference field="1" count="50"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1"/>
            <x v="1142"/>
            <x v="1143"/>
            <x v="1144"/>
            <x v="1145"/>
            <x v="1146"/>
            <x v="1147"/>
            <x v="1148"/>
            <x v="1149"/>
            <x v="1150"/>
            <x v="1151"/>
            <x v="1152"/>
            <x v="1153"/>
            <x v="1154"/>
            <x v="1155"/>
            <x v="1156"/>
            <x v="1158"/>
            <x v="1159"/>
            <x v="1160"/>
            <x v="1161"/>
          </reference>
        </references>
      </pivotArea>
    </format>
    <format dxfId="3776">
      <pivotArea dataOnly="0" labelOnly="1" fieldPosition="0">
        <references count="1">
          <reference field="1" count="50"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9"/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</reference>
        </references>
      </pivotArea>
    </format>
    <format dxfId="3775">
      <pivotArea dataOnly="0" labelOnly="1" fieldPosition="0">
        <references count="1">
          <reference field="1" count="50">
            <x v="1215"/>
            <x v="1216"/>
            <x v="1217"/>
            <x v="1218"/>
            <x v="1219"/>
            <x v="1220"/>
            <x v="1222"/>
            <x v="1223"/>
            <x v="1224"/>
            <x v="1226"/>
            <x v="1227"/>
            <x v="1229"/>
            <x v="1231"/>
            <x v="1233"/>
            <x v="1234"/>
            <x v="1235"/>
            <x v="1237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  <x v="1250"/>
            <x v="1252"/>
            <x v="1253"/>
            <x v="1254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3"/>
            <x v="1274"/>
          </reference>
        </references>
      </pivotArea>
    </format>
    <format dxfId="3774">
      <pivotArea dataOnly="0" labelOnly="1" fieldPosition="0">
        <references count="1">
          <reference field="1" count="50"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90"/>
            <x v="1291"/>
            <x v="1292"/>
            <x v="1293"/>
            <x v="1294"/>
            <x v="1295"/>
            <x v="1296"/>
            <x v="1297"/>
            <x v="1298"/>
            <x v="1299"/>
            <x v="1300"/>
            <x v="1301"/>
            <x v="1302"/>
            <x v="1303"/>
            <x v="1304"/>
            <x v="1305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4"/>
            <x v="1325"/>
            <x v="1326"/>
            <x v="1327"/>
          </reference>
        </references>
      </pivotArea>
    </format>
    <format dxfId="3773">
      <pivotArea dataOnly="0" labelOnly="1" fieldPosition="0">
        <references count="1">
          <reference field="1" count="50"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1"/>
            <x v="1342"/>
            <x v="1343"/>
            <x v="1344"/>
            <x v="1345"/>
            <x v="1347"/>
            <x v="1348"/>
            <x v="1349"/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1"/>
          </reference>
        </references>
      </pivotArea>
    </format>
    <format dxfId="3772">
      <pivotArea dataOnly="0" labelOnly="1" fieldPosition="0">
        <references count="1">
          <reference field="1" count="50"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8"/>
            <x v="1399"/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2"/>
            <x v="1433"/>
            <x v="1434"/>
          </reference>
        </references>
      </pivotArea>
    </format>
    <format dxfId="3771">
      <pivotArea dataOnly="0" labelOnly="1" fieldPosition="0">
        <references count="1">
          <reference field="1" count="50">
            <x v="1435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  <x v="1450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5"/>
            <x v="1486"/>
            <x v="1487"/>
            <x v="1488"/>
          </reference>
        </references>
      </pivotArea>
    </format>
    <format dxfId="3770">
      <pivotArea dataOnly="0" labelOnly="1" fieldPosition="0">
        <references count="1">
          <reference field="1" count="50"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  <x v="1500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9"/>
            <x v="1520"/>
            <x v="1521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9"/>
            <x v="1540"/>
            <x v="1541"/>
            <x v="1542"/>
          </reference>
        </references>
      </pivotArea>
    </format>
    <format dxfId="3769">
      <pivotArea dataOnly="0" labelOnly="1" fieldPosition="0">
        <references count="1">
          <reference field="1" count="50">
            <x v="1543"/>
            <x v="1544"/>
            <x v="1545"/>
            <x v="1546"/>
            <x v="1547"/>
            <x v="1548"/>
            <x v="1549"/>
            <x v="1550"/>
            <x v="1551"/>
            <x v="1552"/>
            <x v="1553"/>
            <x v="1554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90"/>
            <x v="1592"/>
            <x v="1593"/>
            <x v="1594"/>
            <x v="1595"/>
            <x v="1596"/>
          </reference>
        </references>
      </pivotArea>
    </format>
    <format dxfId="3768">
      <pivotArea dataOnly="0" labelOnly="1" fieldPosition="0">
        <references count="1">
          <reference field="1" count="50">
            <x v="1597"/>
            <x v="1598"/>
            <x v="1599"/>
            <x v="1600"/>
            <x v="1601"/>
            <x v="1602"/>
            <x v="1603"/>
            <x v="1604"/>
            <x v="1605"/>
            <x v="1606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5"/>
            <x v="1626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5"/>
            <x v="1646"/>
            <x v="1647"/>
            <x v="1648"/>
            <x v="1649"/>
            <x v="1650"/>
          </reference>
        </references>
      </pivotArea>
    </format>
    <format dxfId="3767">
      <pivotArea dataOnly="0" labelOnly="1" fieldPosition="0">
        <references count="1">
          <reference field="1" count="50">
            <x v="1651"/>
            <x v="1652"/>
            <x v="1653"/>
            <x v="1654"/>
            <x v="1655"/>
            <x v="1656"/>
            <x v="1657"/>
            <x v="1658"/>
            <x v="1659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90"/>
            <x v="1691"/>
            <x v="1692"/>
            <x v="1693"/>
            <x v="1694"/>
            <x v="1695"/>
            <x v="1696"/>
            <x v="1697"/>
            <x v="1698"/>
            <x v="1699"/>
            <x v="1701"/>
            <x v="1702"/>
            <x v="1703"/>
            <x v="1704"/>
          </reference>
        </references>
      </pivotArea>
    </format>
    <format dxfId="3766">
      <pivotArea dataOnly="0" labelOnly="1" fieldPosition="0">
        <references count="1">
          <reference field="1" count="50"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7"/>
            <x v="1719"/>
            <x v="1720"/>
            <x v="1721"/>
            <x v="1722"/>
            <x v="1723"/>
            <x v="1725"/>
            <x v="1727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6"/>
            <x v="1747"/>
            <x v="1748"/>
            <x v="1749"/>
            <x v="1750"/>
            <x v="1751"/>
            <x v="1752"/>
            <x v="1754"/>
            <x v="1755"/>
            <x v="1756"/>
            <x v="1757"/>
            <x v="1759"/>
            <x v="1760"/>
            <x v="1761"/>
            <x v="1762"/>
          </reference>
        </references>
      </pivotArea>
    </format>
    <format dxfId="3765">
      <pivotArea dataOnly="0" labelOnly="1" fieldPosition="0">
        <references count="1">
          <reference field="1" count="50"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3"/>
            <x v="1794"/>
            <x v="1795"/>
            <x v="1796"/>
            <x v="1797"/>
            <x v="1798"/>
            <x v="1799"/>
            <x v="1800"/>
            <x v="1801"/>
            <x v="1802"/>
            <x v="1803"/>
            <x v="1804"/>
            <x v="1805"/>
            <x v="1806"/>
            <x v="1807"/>
            <x v="1808"/>
            <x v="1810"/>
            <x v="1811"/>
            <x v="1812"/>
            <x v="1813"/>
            <x v="1814"/>
            <x v="1815"/>
          </reference>
        </references>
      </pivotArea>
    </format>
    <format dxfId="3764">
      <pivotArea dataOnly="0" labelOnly="1" fieldPosition="0">
        <references count="1">
          <reference field="1" count="50"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4"/>
            <x v="1845"/>
            <x v="1846"/>
            <x v="1847"/>
            <x v="1848"/>
            <x v="1849"/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1"/>
            <x v="1862"/>
            <x v="1863"/>
            <x v="1864"/>
            <x v="1865"/>
            <x v="1866"/>
            <x v="1867"/>
            <x v="1868"/>
          </reference>
        </references>
      </pivotArea>
    </format>
    <format dxfId="3763">
      <pivotArea dataOnly="0" labelOnly="1" fieldPosition="0">
        <references count="1">
          <reference field="1" count="50">
            <x v="1869"/>
            <x v="1870"/>
            <x v="1871"/>
            <x v="1872"/>
            <x v="1873"/>
            <x v="1874"/>
            <x v="1875"/>
            <x v="1876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1"/>
            <x v="1892"/>
            <x v="1893"/>
            <x v="1894"/>
            <x v="1896"/>
            <x v="1897"/>
            <x v="1898"/>
            <x v="1899"/>
            <x v="1900"/>
            <x v="1901"/>
            <x v="1902"/>
            <x v="1903"/>
            <x v="1904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</reference>
        </references>
      </pivotArea>
    </format>
    <format dxfId="3762">
      <pivotArea dataOnly="0" labelOnly="1" fieldPosition="0">
        <references count="1">
          <reference field="1" count="15"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7999"/>
          </reference>
        </references>
      </pivotArea>
    </format>
    <format dxfId="376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Table2" cacheId="42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>
  <location ref="D3:E6" firstHeaderRow="1" firstDataRow="1" firstDataCol="1"/>
  <pivotFields count="33">
    <pivotField showAll="0"/>
    <pivotField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dataField="1" numFmtId="164" showAll="0" sortType="ascending">
      <items count="78"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m="1" x="75"/>
        <item m="1" x="76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60"/>
        <item m="1" x="59"/>
        <item m="1" x="51"/>
        <item m="1" x="52"/>
        <item m="1" x="53"/>
        <item m="1" x="54"/>
        <item m="1" x="55"/>
        <item m="1" x="56"/>
        <item m="1" x="57"/>
        <item m="1" x="58"/>
        <item m="1" x="23"/>
        <item m="1" x="24"/>
        <item m="1"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2"/>
        <item m="1" x="3"/>
        <item m="1" x="4"/>
        <item m="1" x="5"/>
        <item m="1" x="6"/>
        <item m="1" x="7"/>
        <item m="1" x="8"/>
        <item m="1" x="9"/>
        <item m="1" x="10"/>
        <item m="1" x="11"/>
        <item m="1" x="12"/>
        <item m="1" x="14"/>
        <item m="1" x="13"/>
        <item m="1" x="15"/>
        <item m="1" x="16"/>
        <item m="1" x="17"/>
        <item m="1" x="18"/>
        <item m="1" x="19"/>
        <item m="1" x="20"/>
        <item m="1" x="21"/>
        <item m="1" x="2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2"/>
  </rowFields>
  <rowItems count="3">
    <i>
      <x v="75"/>
    </i>
    <i>
      <x v="76"/>
    </i>
    <i t="grand">
      <x/>
    </i>
  </rowItems>
  <colItems count="1">
    <i/>
  </colItems>
  <dataFields count="1">
    <dataField name="Count of TANGGAL INPUT" fld="2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" cacheId="42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>
  <location ref="A3:B9" firstHeaderRow="1" firstDataRow="1" firstDataCol="1"/>
  <pivotFields count="33">
    <pivotField showAll="0"/>
    <pivotField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ascending"/>
    <pivotField showAll="0"/>
    <pivotField showAll="0"/>
    <pivotField showAll="0"/>
    <pivotField showAll="0"/>
    <pivotField showAll="0"/>
    <pivotField showAll="0"/>
    <pivotField axis="axisRow" dataField="1" numFmtId="164" showAll="0" sortType="ascending">
      <items count="108">
        <item m="1" x="82"/>
        <item m="1" x="86"/>
        <item m="1" x="83"/>
        <item m="1" x="61"/>
        <item m="1" x="84"/>
        <item m="1" x="85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56"/>
        <item m="1" x="59"/>
        <item m="1" x="57"/>
        <item m="1" x="58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m="1" x="75"/>
        <item m="1" x="76"/>
        <item m="1" x="77"/>
        <item m="1" x="78"/>
        <item m="1" x="79"/>
        <item m="1" x="80"/>
        <item m="1" x="81"/>
        <item m="1" x="31"/>
        <item m="1" x="32"/>
        <item m="1" x="33"/>
        <item m="1" x="34"/>
        <item m="1" x="38"/>
        <item m="1" x="35"/>
        <item m="1" x="36"/>
        <item m="1" x="37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"/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  <item m="1" x="16"/>
        <item m="1" x="17"/>
        <item m="1" x="18"/>
        <item m="1" x="19"/>
        <item m="1" x="20"/>
        <item m="1" x="21"/>
        <item m="1" x="22"/>
        <item m="1" x="23"/>
        <item m="1" x="24"/>
        <item m="1" x="25"/>
        <item m="1" x="26"/>
        <item m="1" x="27"/>
        <item m="1" x="28"/>
        <item m="1" x="29"/>
        <item x="0"/>
        <item x="1"/>
        <item x="2"/>
        <item x="3"/>
        <item x="4"/>
        <item m="1" x="30"/>
        <item m="1" x="106"/>
        <item m="1" x="60"/>
        <item t="default"/>
      </items>
    </pivotField>
    <pivotField showAll="0"/>
    <pivotField numFmtId="164"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</pivotFields>
  <rowFields count="1">
    <field x="20"/>
  </rowFields>
  <rowItems count="6">
    <i>
      <x v="99"/>
    </i>
    <i>
      <x v="100"/>
    </i>
    <i>
      <x v="101"/>
    </i>
    <i>
      <x v="102"/>
    </i>
    <i>
      <x v="103"/>
    </i>
    <i t="grand">
      <x/>
    </i>
  </rowItems>
  <colItems count="1">
    <i/>
  </colItems>
  <dataFields count="1">
    <dataField name="Count of TANGGAL NOTA" fld="2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B87A31-5310-44F2-B3B2-1A9EAFEFED32}" name="PivotTable3" cacheId="42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>
  <location ref="K3:M10" firstHeaderRow="0" firstDataRow="1" firstDataCol="1"/>
  <pivotFields count="33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3"/>
        <item x="1"/>
        <item x="4"/>
        <item x="2"/>
        <item x="0"/>
        <item m="1" x="7"/>
        <item m="1" x="6"/>
        <item x="5"/>
        <item t="default"/>
      </items>
    </pivotField>
    <pivotField showAll="0" sortType="ascending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numFmtId="164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ROWID" fld="1" subtotal="count" baseField="9" baseItem="3"/>
    <dataField name="Sum of TOTAL" fld="26" baseField="8" baseItem="3" numFmtId="44"/>
  </dataFields>
  <formats count="2">
    <format dxfId="372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723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AE9276-ED67-46D4-83D4-755F4CB62EAF}" name="PivotTable9" cacheId="42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>
  <location ref="A3:B1130" firstHeaderRow="1" firstDataRow="1" firstDataCol="1"/>
  <pivotFields count="3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001">
        <item m="1" x="3003"/>
        <item m="1" x="3002"/>
        <item m="1" x="2999"/>
        <item m="1" x="3000"/>
        <item m="1" x="3001"/>
        <item m="1" x="1459"/>
        <item m="1" x="1458"/>
        <item m="1" x="1456"/>
        <item m="1" x="1457"/>
        <item m="1" x="5815"/>
        <item m="1" x="607"/>
        <item m="1" x="608"/>
        <item m="1" x="1315"/>
        <item m="1" x="1317"/>
        <item m="1" x="1318"/>
        <item m="1" x="1316"/>
        <item m="1" x="1319"/>
        <item m="1" x="3037"/>
        <item m="1" x="3036"/>
        <item m="1" x="3035"/>
        <item m="1" x="3034"/>
        <item m="1" x="6227"/>
        <item m="1" x="6228"/>
        <item m="1" x="990"/>
        <item m="1" x="991"/>
        <item m="1" x="992"/>
        <item m="1" x="1328"/>
        <item m="1" x="983"/>
        <item m="1" x="1325"/>
        <item m="1" x="1336"/>
        <item m="1" x="1330"/>
        <item m="1" x="6041"/>
        <item m="1" x="6039"/>
        <item m="1" x="6040"/>
        <item m="1" x="1329"/>
        <item m="1" x="1331"/>
        <item m="1" x="1338"/>
        <item m="1" x="1337"/>
        <item m="1" x="1334"/>
        <item m="1" x="1333"/>
        <item m="1" x="982"/>
        <item m="1" x="981"/>
        <item m="1" x="1332"/>
        <item m="1" x="6229"/>
        <item m="1" x="984"/>
        <item m="1" x="985"/>
        <item m="1" x="986"/>
        <item m="1" x="2293"/>
        <item m="1" x="2291"/>
        <item m="1" x="2292"/>
        <item m="1" x="2563"/>
        <item m="1" x="2568"/>
        <item m="1" x="2561"/>
        <item m="1" x="2567"/>
        <item m="1" x="2562"/>
        <item m="1" x="2566"/>
        <item m="1" x="2569"/>
        <item m="1" x="2570"/>
        <item m="1" x="2565"/>
        <item m="1" x="2564"/>
        <item m="1" x="893"/>
        <item m="1" x="6223"/>
        <item m="1" x="6222"/>
        <item m="1" x="898"/>
        <item m="1" x="6221"/>
        <item m="1" x="5833"/>
        <item m="1" x="855"/>
        <item m="1" x="856"/>
        <item m="1" x="854"/>
        <item m="1" x="851"/>
        <item m="1" x="849"/>
        <item m="1" x="848"/>
        <item m="1" x="850"/>
        <item m="1" x="853"/>
        <item m="1" x="852"/>
        <item m="1" x="904"/>
        <item m="1" x="890"/>
        <item m="1" x="895"/>
        <item m="1" x="894"/>
        <item m="1" x="891"/>
        <item m="1" x="892"/>
        <item m="1" x="889"/>
        <item m="1" x="857"/>
        <item m="1" x="858"/>
        <item m="1" x="860"/>
        <item m="1" x="859"/>
        <item m="1" x="863"/>
        <item m="1" x="862"/>
        <item m="1" x="861"/>
        <item m="1" x="896"/>
        <item m="1" x="887"/>
        <item m="1" x="886"/>
        <item m="1" x="903"/>
        <item m="1" x="884"/>
        <item m="1" x="885"/>
        <item m="1" x="883"/>
        <item m="1" x="888"/>
        <item m="1" x="902"/>
        <item m="1" x="868"/>
        <item m="1" x="6220"/>
        <item m="1" x="880"/>
        <item m="1" x="879"/>
        <item m="1" x="869"/>
        <item m="1" x="871"/>
        <item m="1" x="872"/>
        <item m="1" x="876"/>
        <item m="1" x="873"/>
        <item m="1" x="875"/>
        <item m="1" x="874"/>
        <item m="1" x="881"/>
        <item m="1" x="870"/>
        <item m="1" x="877"/>
        <item m="1" x="878"/>
        <item m="1" x="864"/>
        <item m="1" x="867"/>
        <item m="1" x="865"/>
        <item m="1" x="866"/>
        <item m="1" x="2149"/>
        <item m="1" x="1913"/>
        <item m="1" x="1934"/>
        <item m="1" x="1915"/>
        <item m="1" x="6261"/>
        <item m="1" x="6260"/>
        <item m="1" x="6061"/>
        <item m="1" x="1944"/>
        <item m="1" x="5841"/>
        <item m="1" x="1905"/>
        <item m="1" x="1908"/>
        <item m="1" x="1910"/>
        <item m="1" x="1909"/>
        <item m="1" x="1907"/>
        <item m="1" x="1917"/>
        <item m="1" x="1918"/>
        <item m="1" x="1919"/>
        <item m="1" x="1923"/>
        <item m="1" x="1899"/>
        <item m="1" x="1904"/>
        <item m="1" x="1933"/>
        <item m="1" x="1932"/>
        <item m="1" x="1930"/>
        <item m="1" x="6060"/>
        <item m="1" x="6171"/>
        <item m="1" x="1898"/>
        <item m="1" x="1896"/>
        <item m="1" x="1897"/>
        <item m="1" x="1914"/>
        <item m="1" x="1900"/>
        <item m="1" x="1911"/>
        <item m="1" x="1938"/>
        <item m="1" x="1894"/>
        <item m="1" x="1893"/>
        <item m="1" x="1892"/>
        <item m="1" x="1891"/>
        <item m="1" x="1888"/>
        <item m="1" x="1887"/>
        <item m="1" x="1890"/>
        <item m="1" x="1889"/>
        <item m="1" x="1935"/>
        <item m="1" x="1906"/>
        <item m="1" x="1912"/>
        <item m="1" x="1885"/>
        <item m="1" x="1884"/>
        <item m="1" x="1931"/>
        <item m="1" x="1877"/>
        <item m="1" x="1876"/>
        <item m="1" x="1875"/>
        <item m="1" x="1902"/>
        <item m="1" x="1903"/>
        <item m="1" x="1927"/>
        <item m="1" x="1928"/>
        <item m="1" x="1924"/>
        <item m="1" x="1925"/>
        <item m="1" x="1926"/>
        <item m="1" x="1929"/>
        <item m="1" x="1937"/>
        <item m="1" x="1936"/>
        <item m="1" x="1921"/>
        <item m="1" x="1920"/>
        <item m="1" x="1922"/>
        <item m="1" x="1878"/>
        <item m="1" x="1940"/>
        <item m="1" x="1879"/>
        <item m="1" x="1880"/>
        <item m="1" x="1881"/>
        <item m="1" x="1882"/>
        <item m="1" x="1883"/>
        <item m="1" x="1941"/>
        <item m="1" x="1942"/>
        <item m="1" x="1939"/>
        <item m="1" x="2667"/>
        <item m="1" x="2978"/>
        <item m="1" x="2982"/>
        <item m="1" x="2980"/>
        <item m="1" x="2974"/>
        <item m="1" x="2968"/>
        <item m="1" x="2973"/>
        <item m="1" x="2975"/>
        <item m="1" x="2971"/>
        <item m="1" x="2972"/>
        <item m="1" x="2976"/>
        <item m="1" x="2969"/>
        <item m="1" x="2977"/>
        <item m="1" x="2970"/>
        <item m="1" x="2981"/>
        <item m="1" x="2979"/>
        <item m="1" x="2983"/>
        <item m="1" x="2666"/>
        <item m="1" x="2305"/>
        <item m="1" x="2011"/>
        <item m="1" x="616"/>
        <item m="1" x="6057"/>
        <item m="1" x="6058"/>
        <item m="1" x="6258"/>
        <item m="1" x="6259"/>
        <item m="1" x="1834"/>
        <item m="1" x="1840"/>
        <item m="1" x="1833"/>
        <item m="1" x="1832"/>
        <item x="180"/>
        <item m="1" x="1822"/>
        <item m="1" x="1820"/>
        <item m="1" x="1821"/>
        <item m="1" x="1828"/>
        <item m="1" x="1827"/>
        <item m="1" x="1826"/>
        <item m="1" x="1830"/>
        <item m="1" x="1838"/>
        <item m="1" x="1860"/>
        <item m="1" x="1859"/>
        <item m="1" x="6170"/>
        <item m="1" x="1862"/>
        <item m="1" x="1847"/>
        <item m="1" x="1856"/>
        <item m="1" x="1855"/>
        <item m="1" x="1843"/>
        <item x="192"/>
        <item m="1" x="1846"/>
        <item m="1" x="1864"/>
        <item m="1" x="1857"/>
        <item m="1" x="1835"/>
        <item m="1" x="1836"/>
        <item m="1" x="1837"/>
        <item m="1" x="1831"/>
        <item m="1" x="1829"/>
        <item m="1" x="1839"/>
        <item m="1" x="1841"/>
        <item m="1" x="1842"/>
        <item x="189"/>
        <item m="1" x="1844"/>
        <item m="1" x="1849"/>
        <item m="1" x="1852"/>
        <item m="1" x="1863"/>
        <item m="1" x="1851"/>
        <item m="1" x="1850"/>
        <item m="1" x="1848"/>
        <item x="164"/>
        <item x="165"/>
        <item m="1" x="1854"/>
        <item m="1" x="1845"/>
        <item m="1" x="1853"/>
        <item m="1" x="2998"/>
        <item m="1" x="2995"/>
        <item m="1" x="2996"/>
        <item m="1" x="2997"/>
        <item m="1" x="3039"/>
        <item m="1" x="3048"/>
        <item m="1" x="3049"/>
        <item m="1" x="3050"/>
        <item m="1" x="3040"/>
        <item m="1" x="3041"/>
        <item m="1" x="3042"/>
        <item m="1" x="3043"/>
        <item m="1" x="3044"/>
        <item m="1" x="3045"/>
        <item m="1" x="3046"/>
        <item m="1" x="3047"/>
        <item m="1" x="1205"/>
        <item m="1" x="1206"/>
        <item m="1" x="5837"/>
        <item m="1" x="1190"/>
        <item m="1" x="1191"/>
        <item m="1" x="1189"/>
        <item m="1" x="1186"/>
        <item m="1" x="1185"/>
        <item m="1" x="1188"/>
        <item m="1" x="1187"/>
        <item m="1" x="1183"/>
        <item m="1" x="1184"/>
        <item m="1" x="1180"/>
        <item m="1" x="1181"/>
        <item m="1" x="1182"/>
        <item m="1" x="1179"/>
        <item m="1" x="1200"/>
        <item m="1" x="1201"/>
        <item m="1" x="1199"/>
        <item m="1" x="1176"/>
        <item m="1" x="1177"/>
        <item m="1" x="1178"/>
        <item m="1" x="1175"/>
        <item m="1" x="1198"/>
        <item m="1" x="1203"/>
        <item m="1" x="1164"/>
        <item m="1" x="1170"/>
        <item m="1" x="1165"/>
        <item m="1" x="1166"/>
        <item m="1" x="1167"/>
        <item m="1" x="1168"/>
        <item m="1" x="1169"/>
        <item m="1" x="1171"/>
        <item m="1" x="1172"/>
        <item m="1" x="1173"/>
        <item m="1" x="6238"/>
        <item m="1" x="1174"/>
        <item m="1" x="1207"/>
        <item m="1" x="1163"/>
        <item m="1" x="1162"/>
        <item m="1" x="1161"/>
        <item m="1" x="1197"/>
        <item m="1" x="1196"/>
        <item m="1" x="1195"/>
        <item m="1" x="1194"/>
        <item m="1" x="1192"/>
        <item m="1" x="1193"/>
        <item m="1" x="2278"/>
        <item m="1" x="2279"/>
        <item m="1" x="2280"/>
        <item m="1" x="2281"/>
        <item m="1" x="6209"/>
        <item m="1" x="6210"/>
        <item m="1" x="604"/>
        <item m="1" x="603"/>
        <item m="1" x="6177"/>
        <item m="1" x="6063"/>
        <item m="1" x="1976"/>
        <item m="1" x="1977"/>
        <item m="1" x="1964"/>
        <item m="1" x="1963"/>
        <item m="1" x="1965"/>
        <item m="1" x="1978"/>
        <item m="1" x="1971"/>
        <item m="1" x="1972"/>
        <item m="1" x="1973"/>
        <item m="1" x="6175"/>
        <item m="1" x="6174"/>
        <item m="1" x="6173"/>
        <item m="1" x="6172"/>
        <item m="1" x="6176"/>
        <item m="1" x="5865"/>
        <item m="1" x="2670"/>
        <item m="1" x="622"/>
        <item m="1" x="977"/>
        <item m="1" x="2671"/>
        <item m="1" x="2673"/>
        <item m="1" x="978"/>
        <item m="1" x="976"/>
        <item m="1" x="2012"/>
        <item m="1" x="2649"/>
        <item m="1" x="6133"/>
        <item m="1" x="6021"/>
        <item m="1" x="6212"/>
        <item m="1" x="6213"/>
        <item m="1" x="6211"/>
        <item m="1" x="631"/>
        <item m="1" x="632"/>
        <item m="1" x="633"/>
        <item m="1" x="630"/>
        <item m="1" x="629"/>
        <item m="1" x="628"/>
        <item m="1" x="2919"/>
        <item m="1" x="2918"/>
        <item m="1" x="2920"/>
        <item m="1" x="2917"/>
        <item m="1" x="2921"/>
        <item m="1" x="2916"/>
        <item m="1" x="2922"/>
        <item m="1" x="2913"/>
        <item m="1" x="2912"/>
        <item m="1" x="2911"/>
        <item m="1" x="2909"/>
        <item m="1" x="2910"/>
        <item m="1" x="2908"/>
        <item m="1" x="2915"/>
        <item m="1" x="2914"/>
        <item m="1" x="2955"/>
        <item m="1" x="2953"/>
        <item m="1" x="2952"/>
        <item m="1" x="2951"/>
        <item m="1" x="2956"/>
        <item m="1" x="2965"/>
        <item m="1" x="2966"/>
        <item m="1" x="2967"/>
        <item m="1" x="2957"/>
        <item m="1" x="2958"/>
        <item m="1" x="2959"/>
        <item m="1" x="2960"/>
        <item m="1" x="2961"/>
        <item m="1" x="2962"/>
        <item m="1" x="2963"/>
        <item m="1" x="2964"/>
        <item m="1" x="6311"/>
        <item m="1" x="2992"/>
        <item m="1" x="2185"/>
        <item m="1" x="2186"/>
        <item m="1" x="2183"/>
        <item m="1" x="2188"/>
        <item m="1" x="2189"/>
        <item m="1" x="2187"/>
        <item m="1" x="2184"/>
        <item m="1" x="1960"/>
        <item m="1" x="3023"/>
        <item m="1" x="1955"/>
        <item m="1" x="1956"/>
        <item m="1" x="1959"/>
        <item m="1" x="1987"/>
        <item m="1" x="1947"/>
        <item m="1" x="1957"/>
        <item m="1" x="1948"/>
        <item m="1" x="1949"/>
        <item m="1" x="1988"/>
        <item m="1" x="1989"/>
        <item m="1" x="1951"/>
        <item m="1" x="1950"/>
        <item m="1" x="1946"/>
        <item m="1" x="1991"/>
        <item m="1" x="1990"/>
        <item m="1" x="1962"/>
        <item m="1" x="1952"/>
        <item m="1" x="1953"/>
        <item m="1" x="1958"/>
        <item m="1" x="1961"/>
        <item m="1" x="1954"/>
        <item m="1" x="6199"/>
        <item m="1" x="1980"/>
        <item m="1" x="1979"/>
        <item m="1" x="3004"/>
        <item m="1" x="2324"/>
        <item m="1" x="2993"/>
        <item m="1" x="1873"/>
        <item m="1" x="1874"/>
        <item m="1" x="2661"/>
        <item m="1" x="2662"/>
        <item m="1" x="2354"/>
        <item m="1" x="2353"/>
        <item m="1" x="1869"/>
        <item m="1" x="1868"/>
        <item m="1" x="1871"/>
        <item m="1" x="1867"/>
        <item m="1" x="1866"/>
        <item m="1" x="1865"/>
        <item m="1" x="1870"/>
        <item m="1" x="1872"/>
        <item m="1" x="2289"/>
        <item m="1" x="2286"/>
        <item m="1" x="6276"/>
        <item m="1" x="6277"/>
        <item x="337"/>
        <item m="1" x="2290"/>
        <item m="1" x="619"/>
        <item m="1" x="2810"/>
        <item m="1" x="2809"/>
        <item m="1" x="615"/>
        <item m="1" x="2663"/>
        <item m="1" x="2664"/>
        <item m="1" x="1308"/>
        <item m="1" x="6241"/>
        <item m="1" x="2006"/>
        <item m="1" x="2001"/>
        <item m="1" x="1999"/>
        <item m="1" x="2004"/>
        <item m="1" x="2003"/>
        <item m="1" x="2005"/>
        <item m="1" x="2000"/>
        <item m="1" x="1998"/>
        <item m="1" x="2007"/>
        <item m="1" x="2002"/>
        <item m="1" x="6159"/>
        <item m="1" x="6160"/>
        <item m="1" x="6161"/>
        <item m="1" x="6162"/>
        <item x="374"/>
        <item m="1" x="611"/>
        <item m="1" x="610"/>
        <item m="1" x="2334"/>
        <item m="1" x="6279"/>
        <item m="1" x="6278"/>
        <item m="1" x="6188"/>
        <item m="1" x="2339"/>
        <item m="1" x="2342"/>
        <item m="1" x="2343"/>
        <item m="1" x="2299"/>
        <item m="1" x="2331"/>
        <item m="1" x="2338"/>
        <item m="1" x="2333"/>
        <item m="1" x="2332"/>
        <item m="1" x="2336"/>
        <item m="1" x="2337"/>
        <item m="1" x="2335"/>
        <item m="1" x="2327"/>
        <item m="1" x="2328"/>
        <item m="1" x="2329"/>
        <item m="1" x="2330"/>
        <item m="1" x="2301"/>
        <item m="1" x="2349"/>
        <item m="1" x="2350"/>
        <item m="1" x="2351"/>
        <item m="1" x="2300"/>
        <item m="1" x="2352"/>
        <item m="1" x="2347"/>
        <item m="1" x="2346"/>
        <item m="1" x="2348"/>
        <item m="1" x="2345"/>
        <item m="1" x="2344"/>
        <item m="1" x="2989"/>
        <item m="1" x="2985"/>
        <item m="1" x="2326"/>
        <item m="1" x="2325"/>
        <item m="1" x="2986"/>
        <item m="1" x="2987"/>
        <item m="1" x="2988"/>
        <item m="1" x="1212"/>
        <item m="1" x="1214"/>
        <item m="1" x="1213"/>
        <item m="1" x="1244"/>
        <item m="1" x="1245"/>
        <item m="1" x="1221"/>
        <item m="1" x="1222"/>
        <item m="1" x="1220"/>
        <item m="1" x="1261"/>
        <item m="1" x="1262"/>
        <item m="1" x="1271"/>
        <item m="1" x="1272"/>
        <item m="1" x="1273"/>
        <item m="1" x="1263"/>
        <item m="1" x="1264"/>
        <item m="1" x="1265"/>
        <item m="1" x="1266"/>
        <item m="1" x="1267"/>
        <item m="1" x="1268"/>
        <item m="1" x="1269"/>
        <item m="1" x="1270"/>
        <item m="1" x="1249"/>
        <item m="1" x="1258"/>
        <item m="1" x="1259"/>
        <item m="1" x="1260"/>
        <item m="1" x="1250"/>
        <item m="1" x="1251"/>
        <item m="1" x="1252"/>
        <item m="1" x="1253"/>
        <item m="1" x="1254"/>
        <item m="1" x="1255"/>
        <item m="1" x="1256"/>
        <item m="1" x="1257"/>
        <item m="1" x="1233"/>
        <item m="1" x="1236"/>
        <item m="1" x="1235"/>
        <item m="1" x="1232"/>
        <item m="1" x="1234"/>
        <item m="1" x="1224"/>
        <item m="1" x="1223"/>
        <item m="1" x="1219"/>
        <item m="1" x="1215"/>
        <item m="1" x="1216"/>
        <item m="1" x="1211"/>
        <item m="1" x="1208"/>
        <item m="1" x="1209"/>
        <item m="1" x="1210"/>
        <item m="1" x="1217"/>
        <item m="1" x="1218"/>
        <item m="1" x="1237"/>
        <item m="1" x="1238"/>
        <item m="1" x="1242"/>
        <item m="1" x="1241"/>
        <item m="1" x="1246"/>
        <item m="1" x="1243"/>
        <item m="1" x="1247"/>
        <item m="1" x="1248"/>
        <item m="1" x="1240"/>
        <item m="1" x="1239"/>
        <item m="1" x="1228"/>
        <item m="1" x="1229"/>
        <item m="1" x="1226"/>
        <item m="1" x="1225"/>
        <item m="1" x="1230"/>
        <item m="1" x="1227"/>
        <item m="1" x="1231"/>
        <item m="1" x="1451"/>
        <item m="1" x="1452"/>
        <item m="1" x="1449"/>
        <item m="1" x="1447"/>
        <item m="1" x="1448"/>
        <item m="1" x="1453"/>
        <item m="1" x="1450"/>
        <item m="1" x="568"/>
        <item m="1" x="565"/>
        <item m="1" x="1302"/>
        <item m="1" x="578"/>
        <item m="1" x="577"/>
        <item m="1" x="580"/>
        <item m="1" x="579"/>
        <item m="1" x="573"/>
        <item m="1" x="575"/>
        <item m="1" x="574"/>
        <item m="1" x="576"/>
        <item m="1" x="569"/>
        <item m="1" x="572"/>
        <item m="1" x="571"/>
        <item m="1" x="584"/>
        <item m="1" x="567"/>
        <item m="1" x="583"/>
        <item m="1" x="566"/>
        <item m="1" x="570"/>
        <item m="1" x="5980"/>
        <item m="1" x="564"/>
        <item m="1" x="582"/>
        <item m="1" x="563"/>
        <item m="1" x="6249"/>
        <item m="1" x="6250"/>
        <item m="1" x="5838"/>
        <item m="1" x="1431"/>
        <item m="1" x="1429"/>
        <item m="1" x="1430"/>
        <item m="1" x="2282"/>
        <item m="1" x="1436"/>
        <item m="1" x="1438"/>
        <item m="1" x="1437"/>
        <item m="1" x="1435"/>
        <item m="1" x="1433"/>
        <item m="1" x="1434"/>
        <item m="1" x="1416"/>
        <item m="1" x="1419"/>
        <item m="1" x="1417"/>
        <item m="1" x="1424"/>
        <item m="1" x="6165"/>
        <item m="1" x="6166"/>
        <item m="1" x="1428"/>
        <item m="1" x="1420"/>
        <item m="1" x="1421"/>
        <item m="1" x="1415"/>
        <item m="1" x="1413"/>
        <item m="1" x="1414"/>
        <item m="1" x="1426"/>
        <item m="1" x="1427"/>
        <item m="1" x="2781"/>
        <item m="1" x="2783"/>
        <item m="1" x="2784"/>
        <item m="1" x="2780"/>
        <item m="1" x="2779"/>
        <item m="1" x="2782"/>
        <item m="1" x="2778"/>
        <item m="1" x="2775"/>
        <item m="1" x="2776"/>
        <item m="1" x="2791"/>
        <item m="1" x="2792"/>
        <item m="1" x="2785"/>
        <item m="1" x="2789"/>
        <item m="1" x="2786"/>
        <item m="1" x="2804"/>
        <item m="1" x="2805"/>
        <item m="1" x="2807"/>
        <item m="1" x="2806"/>
        <item m="1" x="2808"/>
        <item m="1" x="2793"/>
        <item m="1" x="2794"/>
        <item m="1" x="2796"/>
        <item m="1" x="2797"/>
        <item m="1" x="2788"/>
        <item m="1" x="2787"/>
        <item m="1" x="2790"/>
        <item m="1" x="6195"/>
        <item m="1" x="2803"/>
        <item m="1" x="2801"/>
        <item m="1" x="2802"/>
        <item m="1" x="2799"/>
        <item m="1" x="2798"/>
        <item m="1" x="2777"/>
        <item m="1" x="2618"/>
        <item m="1" x="6294"/>
        <item m="1" x="6293"/>
        <item m="1" x="2640"/>
        <item m="1" x="2641"/>
        <item m="1" x="5864"/>
        <item m="1" x="2594"/>
        <item m="1" x="2591"/>
        <item m="1" x="2603"/>
        <item m="1" x="2605"/>
        <item m="1" x="2604"/>
        <item m="1" x="2592"/>
        <item m="1" x="2593"/>
        <item m="1" x="2584"/>
        <item m="1" x="2585"/>
        <item m="1" x="2619"/>
        <item m="1" x="2621"/>
        <item m="1" x="2620"/>
        <item m="1" x="2622"/>
        <item m="1" x="2643"/>
        <item m="1" x="2597"/>
        <item m="1" x="6082"/>
        <item m="1" x="2573"/>
        <item m="1" x="2572"/>
        <item m="1" x="2576"/>
        <item m="1" x="2575"/>
        <item m="1" x="2574"/>
        <item m="1" x="2571"/>
        <item m="1" x="2633"/>
        <item m="1" x="2586"/>
        <item m="1" x="2627"/>
        <item m="1" x="2626"/>
        <item m="1" x="2632"/>
        <item m="1" x="2628"/>
        <item m="1" x="2625"/>
        <item m="1" x="2617"/>
        <item m="1" x="2608"/>
        <item m="1" x="2609"/>
        <item m="1" x="2610"/>
        <item m="1" x="2611"/>
        <item m="1" x="2612"/>
        <item m="1" x="2613"/>
        <item m="1" x="2614"/>
        <item m="1" x="2615"/>
        <item m="1" x="2616"/>
        <item m="1" x="2602"/>
        <item m="1" x="2601"/>
        <item m="1" x="2600"/>
        <item m="1" x="2642"/>
        <item m="1" x="2598"/>
        <item m="1" x="2637"/>
        <item m="1" x="2638"/>
        <item m="1" x="2588"/>
        <item m="1" x="2587"/>
        <item m="1" x="2583"/>
        <item m="1" x="2582"/>
        <item m="1" x="2590"/>
        <item m="1" x="2589"/>
        <item m="1" x="2595"/>
        <item m="1" x="2596"/>
        <item m="1" x="2631"/>
        <item m="1" x="2630"/>
        <item m="1" x="2629"/>
        <item m="1" x="2623"/>
        <item m="1" x="2624"/>
        <item m="1" x="2577"/>
        <item m="1" x="2580"/>
        <item m="1" x="2578"/>
        <item m="1" x="2579"/>
        <item m="1" x="2581"/>
        <item m="1" x="2607"/>
        <item m="1" x="2639"/>
        <item m="1" x="2606"/>
        <item m="1" x="2294"/>
        <item m="1" x="588"/>
        <item m="1" x="589"/>
        <item m="1" x="590"/>
        <item m="1" x="591"/>
        <item m="1" x="5983"/>
        <item m="1" x="5982"/>
        <item m="1" x="5984"/>
        <item m="1" x="5985"/>
        <item m="1" x="2994"/>
        <item m="1" x="1778"/>
        <item m="1" x="1735"/>
        <item m="1" x="1808"/>
        <item m="1" x="5840"/>
        <item m="1" x="5839"/>
        <item m="1" x="1710"/>
        <item m="1" x="1711"/>
        <item m="1" x="1712"/>
        <item m="1" x="1713"/>
        <item m="1" x="1716"/>
        <item m="1" x="1717"/>
        <item m="1" x="1715"/>
        <item m="1" x="1714"/>
        <item m="1" x="1724"/>
        <item m="1" x="1721"/>
        <item m="1" x="1723"/>
        <item m="1" x="1720"/>
        <item m="1" x="1718"/>
        <item m="1" x="1719"/>
        <item m="1" x="1722"/>
        <item m="1" x="1725"/>
        <item m="1" x="1745"/>
        <item m="1" x="1744"/>
        <item m="1" x="1742"/>
        <item m="1" x="1743"/>
        <item m="1" x="1746"/>
        <item m="1" x="1751"/>
        <item m="1" x="1763"/>
        <item m="1" x="1764"/>
        <item m="1" x="1765"/>
        <item m="1" x="1766"/>
        <item m="1" x="1767"/>
        <item m="1" x="1768"/>
        <item m="1" x="1769"/>
        <item m="1" x="1770"/>
        <item m="1" x="1771"/>
        <item m="1" x="1772"/>
        <item m="1" x="1773"/>
        <item m="1" x="1754"/>
        <item m="1" x="1752"/>
        <item m="1" x="1786"/>
        <item m="1" x="1753"/>
        <item m="1" x="1787"/>
        <item m="1" x="1729"/>
        <item m="1" x="1727"/>
        <item m="1" x="1726"/>
        <item m="1" x="1785"/>
        <item m="1" x="1755"/>
        <item m="1" x="1757"/>
        <item m="1" x="1756"/>
        <item m="1" x="1782"/>
        <item m="1" x="1803"/>
        <item m="1" x="1804"/>
        <item m="1" x="1728"/>
        <item m="1" x="1780"/>
        <item m="1" x="1774"/>
        <item m="1" x="1789"/>
        <item m="1" x="1815"/>
        <item m="1" x="1812"/>
        <item m="1" x="1814"/>
        <item m="1" x="1682"/>
        <item m="1" x="6169"/>
        <item m="1" x="6055"/>
        <item m="1" x="6054"/>
        <item m="1" x="1749"/>
        <item m="1" x="6056"/>
        <item m="1" x="1788"/>
        <item m="1" x="1760"/>
        <item m="1" x="1761"/>
        <item m="1" x="1762"/>
        <item m="1" x="1809"/>
        <item m="1" x="1810"/>
        <item m="1" x="1811"/>
        <item m="1" x="1736"/>
        <item m="1" x="1805"/>
        <item m="1" x="1737"/>
        <item m="1" x="1689"/>
        <item m="1" x="1688"/>
        <item m="1" x="1691"/>
        <item m="1" x="1690"/>
        <item m="1" x="1692"/>
        <item m="1" x="1693"/>
        <item m="1" x="1694"/>
        <item m="1" x="1731"/>
        <item m="1" x="1703"/>
        <item m="1" x="1704"/>
        <item m="1" x="1702"/>
        <item m="1" x="1705"/>
        <item m="1" x="1695"/>
        <item m="1" x="1701"/>
        <item m="1" x="1697"/>
        <item m="1" x="1700"/>
        <item m="1" x="1696"/>
        <item m="1" x="1699"/>
        <item m="1" x="1698"/>
        <item m="1" x="1730"/>
        <item m="1" x="1732"/>
        <item m="1" x="1708"/>
        <item m="1" x="1709"/>
        <item m="1" x="1706"/>
        <item m="1" x="1707"/>
        <item m="1" x="1775"/>
        <item m="1" x="1776"/>
        <item m="1" x="1799"/>
        <item m="1" x="1818"/>
        <item m="1" x="1819"/>
        <item m="1" x="1792"/>
        <item m="1" x="1795"/>
        <item m="1" x="1758"/>
        <item m="1" x="1800"/>
        <item m="1" x="1796"/>
        <item m="1" x="1793"/>
        <item m="1" x="1797"/>
        <item m="1" x="1801"/>
        <item m="1" x="1791"/>
        <item m="1" x="1798"/>
        <item m="1" x="1794"/>
        <item m="1" x="1790"/>
        <item m="1" x="1817"/>
        <item m="1" x="1816"/>
        <item m="1" x="1686"/>
        <item m="1" x="1683"/>
        <item m="1" x="1685"/>
        <item m="1" x="1684"/>
        <item m="1" x="1687"/>
        <item m="1" x="1777"/>
        <item m="1" x="1779"/>
        <item m="1" x="1734"/>
        <item m="1" x="1733"/>
        <item m="1" x="1739"/>
        <item m="1" x="1738"/>
        <item m="1" x="1740"/>
        <item m="1" x="1741"/>
        <item m="1" x="1813"/>
        <item m="1" x="1677"/>
        <item m="1" x="1672"/>
        <item m="1" x="1674"/>
        <item m="1" x="1676"/>
        <item m="1" x="1671"/>
        <item m="1" x="1673"/>
        <item m="1" x="1670"/>
        <item m="1" x="1675"/>
        <item m="1" x="1667"/>
        <item m="1" x="1668"/>
        <item m="1" x="1669"/>
        <item m="1" x="1680"/>
        <item m="1" x="1678"/>
        <item m="1" x="1681"/>
        <item m="1" x="1679"/>
        <item m="1" x="1783"/>
        <item m="1" x="1802"/>
        <item m="1" x="1781"/>
        <item m="1" x="1784"/>
        <item m="1" x="6295"/>
        <item m="1" x="6296"/>
        <item m="1" x="2709"/>
        <item m="1" x="2699"/>
        <item m="1" x="2703"/>
        <item m="1" x="2702"/>
        <item m="1" x="980"/>
        <item m="1" x="979"/>
        <item m="1" x="6297"/>
        <item m="1" x="2701"/>
        <item m="1" x="2706"/>
        <item m="1" x="2710"/>
        <item m="1" x="6193"/>
        <item m="1" x="2693"/>
        <item m="1" x="2708"/>
        <item m="1" x="2707"/>
        <item m="1" x="2694"/>
        <item m="1" x="2705"/>
        <item m="1" x="2711"/>
        <item m="1" x="2695"/>
        <item m="1" x="2696"/>
        <item m="1" x="2697"/>
        <item m="1" x="2690"/>
        <item m="1" x="2704"/>
        <item m="1" x="2768"/>
        <item m="1" x="6194"/>
        <item m="1" x="2773"/>
        <item m="1" x="2769"/>
        <item m="1" x="2770"/>
        <item m="1" x="2771"/>
        <item m="1" x="2774"/>
        <item m="1" x="3022"/>
        <item m="1" x="2665"/>
        <item m="1" x="6301"/>
        <item m="1" x="6302"/>
        <item m="1" x="2855"/>
        <item m="1" x="2847"/>
        <item m="1" x="2846"/>
        <item m="1" x="2845"/>
        <item m="1" x="2848"/>
        <item m="1" x="2854"/>
        <item m="1" x="2858"/>
        <item m="1" x="5995"/>
        <item m="1" x="5996"/>
        <item m="1" x="5997"/>
        <item m="1" x="6085"/>
        <item m="1" x="5998"/>
        <item m="1" x="2869"/>
        <item m="1" x="2857"/>
        <item m="1" x="2850"/>
        <item m="1" x="2849"/>
        <item m="1" x="2856"/>
        <item m="1" x="2878"/>
        <item m="1" x="2875"/>
        <item m="1" x="2876"/>
        <item m="1" x="2877"/>
        <item m="1" x="2851"/>
        <item m="1" x="6303"/>
        <item m="1" x="2879"/>
        <item m="1" x="2871"/>
        <item m="1" x="2872"/>
        <item m="1" x="2873"/>
        <item m="1" x="2874"/>
        <item m="1" x="6304"/>
        <item m="1" x="6305"/>
        <item m="1" x="6306"/>
        <item m="1" x="6308"/>
        <item m="1" x="6307"/>
        <item m="1" x="969"/>
        <item m="1" x="2655"/>
        <item m="1" x="2654"/>
        <item m="1" x="2651"/>
        <item m="1" x="2656"/>
        <item m="1" x="2652"/>
        <item m="1" x="2657"/>
        <item m="1" x="2658"/>
        <item m="1" x="2653"/>
        <item m="1" x="6242"/>
        <item m="1" x="1321"/>
        <item m="1" x="6246"/>
        <item m="1" x="6245"/>
        <item m="1" x="6244"/>
        <item m="1" x="6243"/>
        <item m="1" x="2689"/>
        <item m="1" x="2684"/>
        <item m="1" x="2688"/>
        <item m="1" x="2686"/>
        <item m="1" x="2685"/>
        <item m="1" x="2687"/>
        <item m="1" x="2683"/>
        <item m="1" x="2668"/>
        <item m="1" x="6132"/>
        <item m="1" x="2669"/>
        <item m="1" x="618"/>
        <item m="1" x="771"/>
        <item m="1" x="770"/>
        <item m="1" x="798"/>
        <item m="1" x="772"/>
        <item m="1" x="774"/>
        <item m="1" x="775"/>
        <item m="1" x="799"/>
        <item m="1" x="797"/>
        <item m="1" x="776"/>
        <item m="1" x="773"/>
        <item m="1" x="653"/>
        <item m="1" x="658"/>
        <item m="1" x="801"/>
        <item m="1" x="652"/>
        <item m="1" x="654"/>
        <item m="1" x="5988"/>
        <item m="1" x="693"/>
        <item m="1" x="694"/>
        <item m="1" x="682"/>
        <item m="1" x="686"/>
        <item m="1" x="683"/>
        <item m="1" x="685"/>
        <item m="1" x="804"/>
        <item m="1" x="690"/>
        <item m="1" x="684"/>
        <item m="1" x="763"/>
        <item m="1" x="764"/>
        <item m="1" x="688"/>
        <item m="1" x="6219"/>
        <item m="1" x="795"/>
        <item m="1" x="794"/>
        <item m="1" x="790"/>
        <item m="1" x="791"/>
        <item m="1" x="792"/>
        <item m="1" x="789"/>
        <item m="1" x="660"/>
        <item m="1" x="659"/>
        <item m="1" x="646"/>
        <item m="1" x="645"/>
        <item m="1" x="639"/>
        <item m="1" x="635"/>
        <item m="1" x="641"/>
        <item m="1" x="640"/>
        <item m="1" x="644"/>
        <item m="1" x="636"/>
        <item m="1" x="637"/>
        <item m="1" x="638"/>
        <item m="1" x="681"/>
        <item m="1" x="642"/>
        <item m="1" x="643"/>
        <item m="1" x="788"/>
        <item m="1" x="781"/>
        <item m="1" x="779"/>
        <item m="1" x="778"/>
        <item m="1" x="782"/>
        <item m="1" x="780"/>
        <item m="1" x="6144"/>
        <item m="1" x="786"/>
        <item m="1" x="784"/>
        <item m="1" x="785"/>
        <item m="1" x="783"/>
        <item m="1" x="754"/>
        <item m="1" x="6143"/>
        <item m="1" x="746"/>
        <item m="1" x="753"/>
        <item m="1" x="751"/>
        <item m="1" x="6142"/>
        <item m="1" x="749"/>
        <item m="1" x="748"/>
        <item m="1" x="750"/>
        <item m="1" x="5987"/>
        <item m="1" x="5986"/>
        <item m="1" x="6134"/>
        <item m="1" x="6027"/>
        <item m="1" x="6028"/>
        <item m="1" x="6135"/>
        <item m="1" x="666"/>
        <item m="1" x="665"/>
        <item m="1" x="663"/>
        <item m="1" x="664"/>
        <item m="1" x="6022"/>
        <item m="1" x="6023"/>
        <item m="1" x="661"/>
        <item m="1" x="662"/>
        <item m="1" x="650"/>
        <item m="1" x="649"/>
        <item m="1" x="648"/>
        <item m="1" x="6026"/>
        <item m="1" x="6024"/>
        <item m="1" x="671"/>
        <item m="1" x="672"/>
        <item m="1" x="800"/>
        <item m="1" x="676"/>
        <item m="1" x="677"/>
        <item m="1" x="675"/>
        <item m="1" x="674"/>
        <item m="1" x="673"/>
        <item m="1" x="651"/>
        <item m="1" x="703"/>
        <item m="1" x="715"/>
        <item m="1" x="6214"/>
        <item m="1" x="712"/>
        <item m="1" x="714"/>
        <item m="1" x="711"/>
        <item m="1" x="713"/>
        <item m="1" x="721"/>
        <item m="1" x="5993"/>
        <item m="1" x="5994"/>
        <item m="1" x="734"/>
        <item m="1" x="5992"/>
        <item m="1" x="708"/>
        <item m="1" x="707"/>
        <item m="1" x="706"/>
        <item m="1" x="705"/>
        <item m="1" x="709"/>
        <item m="1" x="731"/>
        <item m="1" x="5827"/>
        <item m="1" x="5828"/>
        <item m="1" x="732"/>
        <item m="1" x="777"/>
        <item m="1" x="5990"/>
        <item m="1" x="5991"/>
        <item m="1" x="5989"/>
        <item m="1" x="6216"/>
        <item m="1" x="6218"/>
        <item m="1" x="6217"/>
        <item m="1" x="6215"/>
        <item m="1" x="5822"/>
        <item m="1" x="5821"/>
        <item m="1" x="5820"/>
        <item m="1" x="739"/>
        <item m="1" x="740"/>
        <item m="1" x="5819"/>
        <item m="1" x="5816"/>
        <item m="1" x="5818"/>
        <item m="1" x="5817"/>
        <item x="372"/>
        <item m="1" x="761"/>
        <item m="1" x="762"/>
        <item m="1" x="759"/>
        <item m="1" x="769"/>
        <item m="1" x="760"/>
        <item m="1" x="767"/>
        <item m="1" x="766"/>
        <item m="1" x="6137"/>
        <item m="1" x="6136"/>
        <item m="1" x="6145"/>
        <item m="1" x="805"/>
        <item m="1" x="692"/>
        <item m="1" x="803"/>
        <item m="1" x="765"/>
        <item m="1" x="768"/>
        <item m="1" x="758"/>
        <item m="1" x="756"/>
        <item m="1" x="755"/>
        <item m="1" x="757"/>
        <item m="1" x="796"/>
        <item m="1" x="701"/>
        <item m="1" x="698"/>
        <item m="1" x="699"/>
        <item m="1" x="700"/>
        <item x="373"/>
        <item m="1" x="696"/>
        <item m="1" x="695"/>
        <item m="1" x="697"/>
        <item m="1" x="634"/>
        <item m="1" x="647"/>
        <item m="1" x="743"/>
        <item m="1" x="744"/>
        <item m="1" x="745"/>
        <item m="1" x="6141"/>
        <item m="1" x="6138"/>
        <item m="1" x="6140"/>
        <item m="1" x="6139"/>
        <item m="1" x="3026"/>
        <item m="1" x="2359"/>
        <item m="1" x="2358"/>
        <item m="1" x="2360"/>
        <item m="1" x="2361"/>
        <item m="1" x="2362"/>
        <item m="1" x="2357"/>
        <item m="1" x="6280"/>
        <item m="1" x="2355"/>
        <item m="1" x="6072"/>
        <item m="1" x="5859"/>
        <item m="1" x="6275"/>
        <item m="1" x="6273"/>
        <item m="1" x="6071"/>
        <item m="1" x="6073"/>
        <item m="1" x="6274"/>
        <item m="1" x="6271"/>
        <item m="1" x="6272"/>
        <item m="1" x="2265"/>
        <item m="1" x="2194"/>
        <item m="1" x="2191"/>
        <item m="1" x="2195"/>
        <item m="1" x="2193"/>
        <item x="431"/>
        <item x="432"/>
        <item x="428"/>
        <item x="429"/>
        <item m="1" x="2190"/>
        <item m="1" x="2192"/>
        <item m="1" x="2237"/>
        <item m="1" x="2236"/>
        <item m="1" x="2238"/>
        <item x="409"/>
        <item m="1" x="2240"/>
        <item m="1" x="2244"/>
        <item m="1" x="2233"/>
        <item m="1" x="2239"/>
        <item m="1" x="2229"/>
        <item m="1" x="2235"/>
        <item m="1" x="2234"/>
        <item m="1" x="2222"/>
        <item m="1" x="2219"/>
        <item m="1" x="2220"/>
        <item m="1" x="2216"/>
        <item m="1" x="2232"/>
        <item x="416"/>
        <item m="1" x="6186"/>
        <item m="1" x="2226"/>
        <item m="1" x="6269"/>
        <item m="1" x="2212"/>
        <item m="1" x="6270"/>
        <item m="1" x="2209"/>
        <item m="1" x="2225"/>
        <item m="1" x="2224"/>
        <item m="1" x="2223"/>
        <item m="1" x="2202"/>
        <item m="1" x="5857"/>
        <item m="1" x="5858"/>
        <item m="1" x="5856"/>
        <item m="1" x="5852"/>
        <item m="1" x="5851"/>
        <item m="1" x="5854"/>
        <item m="1" x="5853"/>
        <item m="1" x="5855"/>
        <item m="1" x="2208"/>
        <item m="1" x="2207"/>
        <item m="1" x="2206"/>
        <item m="1" x="2205"/>
        <item m="1" x="2215"/>
        <item m="1" x="2214"/>
        <item m="1" x="2213"/>
        <item m="1" x="2217"/>
        <item x="433"/>
        <item m="1" x="2228"/>
        <item m="1" x="2230"/>
        <item m="1" x="2227"/>
        <item m="1" x="2231"/>
        <item m="1" x="2218"/>
        <item m="1" x="2250"/>
        <item m="1" x="2262"/>
        <item m="1" x="2260"/>
        <item m="1" x="2259"/>
        <item m="1" x="2252"/>
        <item m="1" x="6187"/>
        <item m="1" x="2256"/>
        <item m="1" x="2253"/>
        <item m="1" x="2251"/>
        <item x="424"/>
        <item m="1" x="2243"/>
        <item m="1" x="2242"/>
        <item m="1" x="2254"/>
        <item m="1" x="2257"/>
        <item m="1" x="2258"/>
        <item m="1" x="2245"/>
        <item m="1" x="2246"/>
        <item m="1" x="2247"/>
        <item m="1" x="2248"/>
        <item m="1" x="2255"/>
        <item m="1" x="2261"/>
        <item m="1" x="2241"/>
        <item x="438"/>
        <item x="412"/>
        <item x="413"/>
        <item m="1" x="1287"/>
        <item m="1" x="1284"/>
        <item m="1" x="1285"/>
        <item m="1" x="1286"/>
        <item m="1" x="1281"/>
        <item m="1" x="1282"/>
        <item m="1" x="1283"/>
        <item m="1" x="1278"/>
        <item m="1" x="1279"/>
        <item m="1" x="1276"/>
        <item m="1" x="1277"/>
        <item m="1" x="1274"/>
        <item m="1" x="1280"/>
        <item m="1" x="1275"/>
        <item m="1" x="1339"/>
        <item m="1" x="1346"/>
        <item m="1" x="1348"/>
        <item m="1" x="1345"/>
        <item m="1" x="1347"/>
        <item m="1" x="1349"/>
        <item m="1" x="1342"/>
        <item m="1" x="1343"/>
        <item m="1" x="1340"/>
        <item m="1" x="1341"/>
        <item m="1" x="1344"/>
        <item m="1" x="2990"/>
        <item m="1" x="2303"/>
        <item m="1" x="2304"/>
        <item m="1" x="2302"/>
        <item m="1" x="1320"/>
        <item m="1" x="2830"/>
        <item m="1" x="2820"/>
        <item m="1" x="2815"/>
        <item m="1" x="2831"/>
        <item m="1" x="2828"/>
        <item m="1" x="2833"/>
        <item m="1" x="2832"/>
        <item m="1" x="2819"/>
        <item m="1" x="6300"/>
        <item m="1" x="2818"/>
        <item m="1" x="2829"/>
        <item m="1" x="2844"/>
        <item m="1" x="2823"/>
        <item m="1" x="2827"/>
        <item m="1" x="2814"/>
        <item m="1" x="2816"/>
        <item m="1" x="2824"/>
        <item m="1" x="2825"/>
        <item m="1" x="2826"/>
        <item m="1" x="2841"/>
        <item m="1" x="2839"/>
        <item m="1" x="2843"/>
        <item m="1" x="2840"/>
        <item m="1" x="2842"/>
        <item m="1" x="2821"/>
        <item m="1" x="2822"/>
        <item m="1" x="6196"/>
        <item m="1" x="6197"/>
        <item m="1" x="2836"/>
        <item m="1" x="2837"/>
        <item m="1" x="2838"/>
        <item m="1" x="2737"/>
        <item m="1" x="2751"/>
        <item m="1" x="2745"/>
        <item m="1" x="2754"/>
        <item m="1" x="2731"/>
        <item m="1" x="2730"/>
        <item m="1" x="2729"/>
        <item m="1" x="2733"/>
        <item m="1" x="2732"/>
        <item m="1" x="2734"/>
        <item m="1" x="2735"/>
        <item m="1" x="2718"/>
        <item m="1" x="2715"/>
        <item m="1" x="2719"/>
        <item m="1" x="2753"/>
        <item m="1" x="2717"/>
        <item m="1" x="2721"/>
        <item m="1" x="2728"/>
        <item m="1" x="2736"/>
        <item m="1" x="2725"/>
        <item m="1" x="2723"/>
        <item m="1" x="2726"/>
        <item m="1" x="2722"/>
        <item m="1" x="2724"/>
        <item m="1" x="2739"/>
        <item m="1" x="2738"/>
        <item m="1" x="2741"/>
        <item m="1" x="2742"/>
        <item m="1" x="2767"/>
        <item m="1" x="2740"/>
        <item m="1" x="2748"/>
        <item m="1" x="2764"/>
        <item m="1" x="2749"/>
        <item m="1" x="2750"/>
        <item m="1" x="2756"/>
        <item m="1" x="2761"/>
        <item m="1" x="2727"/>
        <item m="1" x="2716"/>
        <item m="1" x="2766"/>
        <item m="1" x="2765"/>
        <item m="1" x="2757"/>
        <item m="1" x="2760"/>
        <item m="1" x="2763"/>
        <item m="1" x="2758"/>
        <item m="1" x="2747"/>
        <item m="1" x="2759"/>
        <item m="1" x="2755"/>
        <item m="1" x="2762"/>
        <item m="1" x="2752"/>
        <item m="1" x="2746"/>
        <item m="1" x="2720"/>
        <item m="1" x="6299"/>
        <item m="1" x="6298"/>
        <item m="1" x="5863"/>
        <item m="1" x="6284"/>
        <item m="1" x="6285"/>
        <item m="1" x="6075"/>
        <item m="1" x="6076"/>
        <item m="1" x="2437"/>
        <item m="1" x="6283"/>
        <item m="1" x="6282"/>
        <item m="1" x="2436"/>
        <item m="1" x="5862"/>
        <item m="1" x="2447"/>
        <item m="1" x="2413"/>
        <item m="1" x="2412"/>
        <item m="1" x="2411"/>
        <item m="1" x="2410"/>
        <item m="1" x="2377"/>
        <item m="1" x="2366"/>
        <item m="1" x="2368"/>
        <item m="1" x="2367"/>
        <item m="1" x="2382"/>
        <item m="1" x="2378"/>
        <item m="1" x="2376"/>
        <item m="1" x="2375"/>
        <item m="1" x="2374"/>
        <item m="1" x="2381"/>
        <item m="1" x="2388"/>
        <item m="1" x="2393"/>
        <item m="1" x="2389"/>
        <item m="1" x="2392"/>
        <item m="1" x="2391"/>
        <item m="1" x="2387"/>
        <item m="1" x="2390"/>
        <item m="1" x="2396"/>
        <item m="1" x="2386"/>
        <item m="1" x="2379"/>
        <item m="1" x="2383"/>
        <item m="1" x="2384"/>
        <item m="1" x="2395"/>
        <item m="1" x="2444"/>
        <item m="1" x="2397"/>
        <item m="1" x="2424"/>
        <item m="1" x="2423"/>
        <item m="1" x="2449"/>
        <item m="1" x="2450"/>
        <item m="1" x="2369"/>
        <item m="1" x="2409"/>
        <item m="1" x="2408"/>
        <item m="1" x="2407"/>
        <item m="1" x="2380"/>
        <item m="1" x="2394"/>
        <item m="1" x="2385"/>
        <item m="1" x="2432"/>
        <item m="1" x="2430"/>
        <item m="1" x="2428"/>
        <item m="1" x="2426"/>
        <item m="1" x="2425"/>
        <item m="1" x="2427"/>
        <item m="1" x="2445"/>
        <item m="1" x="2446"/>
        <item m="1" x="2433"/>
        <item m="1" x="2372"/>
        <item m="1" x="2373"/>
        <item m="1" x="2365"/>
        <item m="1" x="2363"/>
        <item m="1" x="2364"/>
        <item m="1" x="2429"/>
        <item m="1" x="2431"/>
        <item m="1" x="2371"/>
        <item m="1" x="2370"/>
        <item m="1" x="2421"/>
        <item m="1" x="2419"/>
        <item m="1" x="2418"/>
        <item m="1" x="2422"/>
        <item m="1" x="2420"/>
        <item m="1" x="2398"/>
        <item m="1" x="2451"/>
        <item m="1" x="2448"/>
        <item m="1" x="2401"/>
        <item m="1" x="2400"/>
        <item m="1" x="2415"/>
        <item m="1" x="2416"/>
        <item m="1" x="6281"/>
        <item m="1" x="2414"/>
        <item m="1" x="2417"/>
        <item m="1" x="2402"/>
        <item m="1" x="2399"/>
        <item m="1" x="2405"/>
        <item m="1" x="2404"/>
        <item m="1" x="2403"/>
        <item m="1" x="2046"/>
        <item m="1" x="2047"/>
        <item m="1" x="2050"/>
        <item m="1" x="2048"/>
        <item m="1" x="2049"/>
        <item m="1" x="2027"/>
        <item m="1" x="2029"/>
        <item m="1" x="2030"/>
        <item m="1" x="2028"/>
        <item m="1" x="2108"/>
        <item m="1" x="2110"/>
        <item m="1" x="2109"/>
        <item m="1" x="2121"/>
        <item m="1" x="2118"/>
        <item m="1" x="2107"/>
        <item m="1" x="2124"/>
        <item m="1" x="2123"/>
        <item m="1" x="2122"/>
        <item m="1" x="2117"/>
        <item m="1" x="2125"/>
        <item m="1" x="2059"/>
        <item m="1" x="2060"/>
        <item m="1" x="2061"/>
        <item m="1" x="2058"/>
        <item m="1" x="2063"/>
        <item m="1" x="2064"/>
        <item m="1" x="2062"/>
        <item m="1" x="2026"/>
        <item m="1" x="2106"/>
        <item m="1" x="2127"/>
        <item m="1" x="2065"/>
        <item m="1" x="6183"/>
        <item m="1" x="2080"/>
        <item m="1" x="6067"/>
        <item m="1" x="6066"/>
        <item m="1" x="6065"/>
        <item m="1" x="2120"/>
        <item m="1" x="2119"/>
        <item m="1" x="2105"/>
        <item m="1" x="2070"/>
        <item m="1" x="2069"/>
        <item m="1" x="2071"/>
        <item m="1" x="2126"/>
        <item m="1" x="2079"/>
        <item m="1" x="2072"/>
        <item m="1" x="2073"/>
        <item m="1" x="2074"/>
        <item m="1" x="2075"/>
        <item m="1" x="2076"/>
        <item m="1" x="2077"/>
        <item m="1" x="2078"/>
        <item m="1" x="2100"/>
        <item m="1" x="2068"/>
        <item m="1" x="2067"/>
        <item m="1" x="2020"/>
        <item m="1" x="2019"/>
        <item m="1" x="2018"/>
        <item m="1" x="2055"/>
        <item m="1" x="2053"/>
        <item m="1" x="2057"/>
        <item m="1" x="2056"/>
        <item m="1" x="2025"/>
        <item m="1" x="2024"/>
        <item m="1" x="2023"/>
        <item m="1" x="2021"/>
        <item m="1" x="2022"/>
        <item m="1" x="2052"/>
        <item m="1" x="2054"/>
        <item m="1" x="2099"/>
        <item m="1" x="2102"/>
        <item m="1" x="2089"/>
        <item m="1" x="2090"/>
        <item m="1" x="2104"/>
        <item m="1" x="2101"/>
        <item m="1" x="6184"/>
        <item m="1" x="2082"/>
        <item m="1" x="2084"/>
        <item m="1" x="2051"/>
        <item m="1" x="2016"/>
        <item m="1" x="2017"/>
        <item m="1" x="2091"/>
        <item m="1" x="2098"/>
        <item m="1" x="2087"/>
        <item m="1" x="2088"/>
        <item m="1" x="2086"/>
        <item m="1" x="2085"/>
        <item m="1" x="2103"/>
        <item m="1" x="2092"/>
        <item m="1" x="2095"/>
        <item m="1" x="2097"/>
        <item m="1" x="2096"/>
        <item m="1" x="2094"/>
        <item m="1" x="2093"/>
        <item m="1" x="2081"/>
        <item m="1" x="2037"/>
        <item m="1" x="2039"/>
        <item m="1" x="2035"/>
        <item m="1" x="2036"/>
        <item m="1" x="2040"/>
        <item m="1" x="2015"/>
        <item m="1" x="2014"/>
        <item m="1" x="6264"/>
        <item m="1" x="2038"/>
        <item m="1" x="2041"/>
        <item m="1" x="2033"/>
        <item m="1" x="2032"/>
        <item m="1" x="2044"/>
        <item m="1" x="2045"/>
        <item m="1" x="2043"/>
        <item m="1" x="2042"/>
        <item m="1" x="2031"/>
        <item m="1" x="2034"/>
        <item m="1" x="2113"/>
        <item m="1" x="2111"/>
        <item m="1" x="2112"/>
        <item m="1" x="3030"/>
        <item m="1" x="2811"/>
        <item m="1" x="2660"/>
        <item m="1" x="2812"/>
        <item m="1" x="2813"/>
        <item m="1" x="2164"/>
        <item m="1" x="2165"/>
        <item m="1" x="971"/>
        <item m="1" x="970"/>
        <item m="1" x="973"/>
        <item m="1" x="972"/>
        <item m="1" x="974"/>
        <item x="376"/>
        <item m="1" x="975"/>
        <item m="1" x="6200"/>
        <item m="1" x="3020"/>
        <item m="1" x="3011"/>
        <item m="1" x="3012"/>
        <item m="1" x="3006"/>
        <item m="1" x="3007"/>
        <item m="1" x="3008"/>
        <item m="1" x="3009"/>
        <item m="1" x="3010"/>
        <item m="1" x="3014"/>
        <item m="1" x="3015"/>
        <item m="1" x="3016"/>
        <item m="1" x="3017"/>
        <item m="1" x="3018"/>
        <item m="1" x="3019"/>
        <item m="1" x="2285"/>
        <item m="1" x="3013"/>
        <item m="1" x="2315"/>
        <item m="1" x="2316"/>
        <item m="1" x="2314"/>
        <item m="1" x="2323"/>
        <item m="1" x="2317"/>
        <item m="1" x="2320"/>
        <item m="1" x="2321"/>
        <item m="1" x="2319"/>
        <item m="1" x="2322"/>
        <item m="1" x="2318"/>
        <item m="1" x="2309"/>
        <item m="1" x="2310"/>
        <item m="1" x="2311"/>
        <item m="1" x="2312"/>
        <item m="1" x="2313"/>
        <item m="1" x="1985"/>
        <item m="1" x="6178"/>
        <item m="1" x="1986"/>
        <item m="1" x="6262"/>
        <item m="1" x="6263"/>
        <item m="1" x="6225"/>
        <item m="1" x="6224"/>
        <item m="1" x="905"/>
        <item m="1" x="907"/>
        <item m="1" x="906"/>
        <item m="1" x="908"/>
        <item m="1" x="936"/>
        <item m="1" x="6154"/>
        <item m="1" x="934"/>
        <item m="1" x="933"/>
        <item m="1" x="914"/>
        <item m="1" x="909"/>
        <item m="1" x="935"/>
        <item m="1" x="2984"/>
        <item m="1" x="925"/>
        <item m="1" x="931"/>
        <item m="1" x="929"/>
        <item m="1" x="927"/>
        <item m="1" x="926"/>
        <item m="1" x="928"/>
        <item m="1" x="930"/>
        <item m="1" x="915"/>
        <item m="1" x="916"/>
        <item m="1" x="917"/>
        <item m="1" x="913"/>
        <item m="1" x="910"/>
        <item m="1" x="911"/>
        <item m="1" x="912"/>
        <item m="1" x="919"/>
        <item m="1" x="918"/>
        <item m="1" x="921"/>
        <item m="1" x="920"/>
        <item m="1" x="922"/>
        <item m="1" x="6068"/>
        <item m="1" x="6069"/>
        <item m="1" x="6070"/>
        <item m="1" x="6185"/>
        <item m="1" x="6309"/>
        <item m="1" x="2881"/>
        <item m="1" x="2883"/>
        <item m="1" x="2882"/>
        <item m="1" x="6310"/>
        <item m="1" x="6086"/>
        <item m="1" x="2887"/>
        <item m="1" x="2906"/>
        <item m="1" x="2888"/>
        <item m="1" x="6198"/>
        <item m="1" x="2891"/>
        <item m="1" x="2890"/>
        <item m="1" x="2895"/>
        <item m="1" x="2894"/>
        <item m="1" x="2893"/>
        <item m="1" x="2892"/>
        <item m="1" x="2897"/>
        <item m="1" x="2896"/>
        <item m="1" x="2898"/>
        <item m="1" x="2899"/>
        <item m="1" x="2886"/>
        <item m="1" x="2905"/>
        <item m="1" x="2900"/>
        <item m="1" x="2907"/>
        <item m="1" x="2901"/>
        <item m="1" x="2902"/>
        <item m="1" x="2903"/>
        <item m="1" x="2904"/>
        <item m="1" x="2946"/>
        <item m="1" x="2945"/>
        <item m="1" x="2943"/>
        <item m="1" x="2941"/>
        <item m="1" x="2944"/>
        <item m="1" x="2942"/>
        <item m="1" x="2935"/>
        <item m="1" x="2937"/>
        <item m="1" x="2934"/>
        <item m="1" x="2933"/>
        <item m="1" x="2938"/>
        <item m="1" x="2936"/>
        <item m="1" x="2923"/>
        <item m="1" x="2950"/>
        <item m="1" x="2940"/>
        <item m="1" x="2939"/>
        <item m="1" x="2927"/>
        <item m="1" x="2926"/>
        <item m="1" x="2949"/>
        <item m="1" x="2931"/>
        <item m="1" x="2928"/>
        <item m="1" x="2932"/>
        <item m="1" x="2930"/>
        <item m="1" x="2929"/>
        <item m="1" x="2948"/>
        <item m="1" x="2947"/>
        <item m="1" x="2925"/>
        <item m="1" x="2924"/>
        <item m="1" x="3150"/>
        <item m="1" x="3149"/>
        <item m="1" x="3148"/>
        <item m="1" x="3152"/>
        <item m="1" x="3153"/>
        <item m="1" x="3151"/>
        <item m="1" x="1540"/>
        <item m="1" x="6254"/>
        <item m="1" x="6255"/>
        <item m="1" x="1563"/>
        <item m="1" x="1564"/>
        <item m="1" x="1561"/>
        <item m="1" x="1560"/>
        <item m="1" x="1541"/>
        <item m="1" x="1543"/>
        <item m="1" x="1542"/>
        <item m="1" x="1574"/>
        <item m="1" x="1571"/>
        <item m="1" x="1570"/>
        <item m="1" x="1559"/>
        <item m="1" x="1573"/>
        <item m="1" x="6253"/>
        <item m="1" x="1544"/>
        <item m="1" x="1538"/>
        <item m="1" x="1537"/>
        <item m="1" x="1565"/>
        <item m="1" x="1566"/>
        <item m="1" x="1567"/>
        <item m="1" x="1535"/>
        <item m="1" x="1536"/>
        <item m="1" x="1534"/>
        <item m="1" x="1533"/>
        <item m="1" x="1532"/>
        <item m="1" x="1531"/>
        <item m="1" x="1562"/>
        <item m="1" x="1572"/>
        <item m="1" x="1530"/>
        <item m="1" x="1527"/>
        <item m="1" x="6252"/>
        <item m="1" x="6251"/>
        <item m="1" x="1528"/>
        <item m="1" x="1526"/>
        <item m="1" x="1525"/>
        <item m="1" x="1575"/>
        <item m="1" x="1576"/>
        <item m="1" x="1577"/>
        <item m="1" x="1520"/>
        <item m="1" x="1522"/>
        <item m="1" x="1521"/>
        <item m="1" x="1509"/>
        <item m="1" x="1517"/>
        <item m="1" x="1518"/>
        <item m="1" x="1510"/>
        <item m="1" x="1519"/>
        <item m="1" x="1529"/>
        <item m="1" x="1578"/>
        <item m="1" x="1514"/>
        <item m="1" x="1515"/>
        <item m="1" x="1513"/>
        <item m="1" x="1512"/>
        <item m="1" x="1508"/>
        <item m="1" x="1511"/>
        <item m="1" x="1516"/>
        <item m="1" x="1553"/>
        <item m="1" x="1552"/>
        <item m="1" x="1549"/>
        <item m="1" x="1555"/>
        <item m="1" x="1551"/>
        <item m="1" x="1554"/>
        <item m="1" x="1550"/>
        <item m="1" x="1556"/>
        <item m="1" x="1557"/>
        <item m="1" x="1558"/>
        <item m="1" x="1545"/>
        <item m="1" x="1547"/>
        <item m="1" x="1546"/>
        <item m="1" x="1548"/>
        <item m="1" x="1594"/>
        <item m="1" x="6257"/>
        <item m="1" x="1612"/>
        <item m="1" x="1610"/>
        <item m="1" x="1614"/>
        <item m="1" x="1613"/>
        <item m="1" x="1611"/>
        <item m="1" x="1624"/>
        <item m="1" x="1623"/>
        <item m="1" x="1639"/>
        <item m="1" x="1621"/>
        <item m="1" x="1618"/>
        <item m="1" x="1620"/>
        <item m="1" x="1622"/>
        <item m="1" x="1619"/>
        <item m="1" x="1640"/>
        <item m="1" x="1626"/>
        <item m="1" x="1646"/>
        <item m="1" x="1648"/>
        <item m="1" x="1647"/>
        <item m="1" x="1633"/>
        <item m="1" x="1634"/>
        <item m="1" x="1638"/>
        <item m="1" x="1643"/>
        <item m="1" x="1642"/>
        <item m="1" x="1637"/>
        <item m="1" x="1625"/>
        <item m="1" x="1641"/>
        <item m="1" x="1635"/>
        <item m="1" x="1636"/>
        <item m="1" x="1616"/>
        <item m="1" x="1617"/>
        <item m="1" x="1608"/>
        <item m="1" x="1609"/>
        <item m="1" x="1629"/>
        <item m="1" x="1662"/>
        <item m="1" x="1657"/>
        <item m="1" x="1656"/>
        <item m="1" x="1665"/>
        <item m="1" x="1664"/>
        <item m="1" x="1663"/>
        <item m="1" x="1606"/>
        <item m="1" x="1607"/>
        <item m="1" x="6256"/>
        <item m="1" x="1615"/>
        <item m="1" x="1666"/>
        <item m="1" x="1645"/>
        <item m="1" x="1644"/>
        <item m="1" x="1605"/>
        <item m="1" x="1604"/>
        <item m="1" x="1649"/>
        <item m="1" x="1651"/>
        <item m="1" x="1658"/>
        <item m="1" x="1659"/>
        <item m="1" x="1660"/>
        <item m="1" x="1661"/>
        <item m="1" x="1650"/>
        <item m="1" x="1627"/>
        <item m="1" x="1628"/>
        <item m="1" x="1595"/>
        <item m="1" x="1596"/>
        <item m="1" x="1597"/>
        <item m="1" x="1602"/>
        <item m="1" x="1599"/>
        <item m="1" x="1600"/>
        <item m="1" x="1598"/>
        <item m="1" x="1601"/>
        <item m="1" x="1603"/>
        <item m="1" x="1653"/>
        <item m="1" x="1654"/>
        <item m="1" x="1652"/>
        <item m="1" x="1591"/>
        <item m="1" x="1582"/>
        <item m="1" x="1583"/>
        <item m="1" x="1584"/>
        <item m="1" x="1585"/>
        <item m="1" x="1592"/>
        <item m="1" x="1586"/>
        <item m="1" x="1581"/>
        <item m="1" x="1580"/>
        <item m="1" x="1579"/>
        <item m="1" x="1590"/>
        <item m="1" x="1587"/>
        <item m="1" x="1588"/>
        <item m="1" x="1589"/>
        <item m="1" x="1631"/>
        <item m="1" x="1630"/>
        <item m="1" x="1632"/>
        <item m="1" x="2145"/>
        <item m="1" x="2295"/>
        <item m="1" x="2147"/>
        <item m="1" x="2146"/>
        <item m="1" x="2140"/>
        <item m="1" x="2141"/>
        <item m="1" x="2144"/>
        <item m="1" x="2143"/>
        <item m="1" x="2142"/>
        <item x="315"/>
        <item m="1" x="3024"/>
        <item m="1" x="1379"/>
        <item m="1" x="3025"/>
        <item m="1" x="6156"/>
        <item m="1" x="6237"/>
        <item m="1" x="6236"/>
        <item m="1" x="1032"/>
        <item m="1" x="6233"/>
        <item m="1" x="6232"/>
        <item m="1" x="1053"/>
        <item m="1" x="6157"/>
        <item m="1" x="6037"/>
        <item m="1" x="1035"/>
        <item m="1" x="6230"/>
        <item m="1" x="6235"/>
        <item m="1" x="1100"/>
        <item m="1" x="6234"/>
        <item m="1" x="1094"/>
        <item m="1" x="5836"/>
        <item m="1" x="5835"/>
        <item m="1" x="6036"/>
        <item m="1" x="1036"/>
        <item m="1" x="6231"/>
        <item m="1" x="1011"/>
        <item m="1" x="1012"/>
        <item m="1" x="1133"/>
        <item m="1" x="1137"/>
        <item m="1" x="1464"/>
        <item m="1" x="1463"/>
        <item m="1" x="1473"/>
        <item m="1" x="1471"/>
        <item m="1" x="1472"/>
        <item m="1" x="1470"/>
        <item m="1" x="1000"/>
        <item m="1" x="1001"/>
        <item m="1" x="1474"/>
        <item m="1" x="994"/>
        <item m="1" x="995"/>
        <item m="1" x="1476"/>
        <item m="1" x="1477"/>
        <item m="1" x="1478"/>
        <item m="1" x="1479"/>
        <item m="1" x="1480"/>
        <item m="1" x="1481"/>
        <item m="1" x="1482"/>
        <item m="1" x="1483"/>
        <item m="1" x="1484"/>
        <item m="1" x="1485"/>
        <item m="1" x="1486"/>
        <item m="1" x="1488"/>
        <item m="1" x="1489"/>
        <item m="1" x="1487"/>
        <item m="1" x="1019"/>
        <item m="1" x="1007"/>
        <item m="1" x="1005"/>
        <item m="1" x="1490"/>
        <item m="1" x="1462"/>
        <item m="1" x="1491"/>
        <item m="1" x="1460"/>
        <item m="1" x="1465"/>
        <item m="1" x="1475"/>
        <item m="1" x="1018"/>
        <item m="1" x="1461"/>
        <item m="1" x="996"/>
        <item m="1" x="1004"/>
        <item m="1" x="1006"/>
        <item m="1" x="1008"/>
        <item m="1" x="1111"/>
        <item m="1" x="1010"/>
        <item m="1" x="1021"/>
        <item m="1" x="1087"/>
        <item m="1" x="1088"/>
        <item m="1" x="1022"/>
        <item m="1" x="1090"/>
        <item m="1" x="1506"/>
        <item m="1" x="1501"/>
        <item m="1" x="6047"/>
        <item m="1" x="6048"/>
        <item m="1" x="6167"/>
        <item m="1" x="6049"/>
        <item m="1" x="1495"/>
        <item m="1" x="1496"/>
        <item m="1" x="6050"/>
        <item m="1" x="6051"/>
        <item m="1" x="6052"/>
        <item m="1" x="6168"/>
        <item m="1" x="1494"/>
        <item m="1" x="1497"/>
        <item m="1" x="1492"/>
        <item m="1" x="1493"/>
        <item m="1" x="1079"/>
        <item m="1" x="1075"/>
        <item m="1" x="1082"/>
        <item m="1" x="1083"/>
        <item m="1" x="1078"/>
        <item m="1" x="1081"/>
        <item m="1" x="1076"/>
        <item m="1" x="1077"/>
        <item m="1" x="1080"/>
        <item m="1" x="1038"/>
        <item m="1" x="1041"/>
        <item m="1" x="1039"/>
        <item m="1" x="1040"/>
        <item m="1" x="999"/>
        <item m="1" x="998"/>
        <item m="1" x="1159"/>
        <item m="1" x="1160"/>
        <item m="1" x="1017"/>
        <item m="1" x="1093"/>
        <item m="1" x="1091"/>
        <item m="1" x="1003"/>
        <item m="1" x="1469"/>
        <item m="1" x="1002"/>
        <item m="1" x="1466"/>
        <item m="1" x="1467"/>
        <item m="1" x="1468"/>
        <item m="1" x="1023"/>
        <item m="1" x="1117"/>
        <item m="1" x="1116"/>
        <item m="1" x="1074"/>
        <item m="1" x="1025"/>
        <item m="1" x="1024"/>
        <item m="1" x="1070"/>
        <item m="1" x="1071"/>
        <item m="1" x="1134"/>
        <item m="1" x="1136"/>
        <item m="1" x="1108"/>
        <item m="1" x="1135"/>
        <item m="1" x="1128"/>
        <item m="1" x="1132"/>
        <item m="1" x="6158"/>
        <item m="1" x="1126"/>
        <item m="1" x="1130"/>
        <item m="1" x="1127"/>
        <item m="1" x="1109"/>
        <item m="1" x="1106"/>
        <item m="1" x="1104"/>
        <item m="1" x="1105"/>
        <item m="1" x="1102"/>
        <item m="1" x="1103"/>
        <item m="1" x="1129"/>
        <item m="1" x="1131"/>
        <item m="1" x="1063"/>
        <item m="1" x="1065"/>
        <item m="1" x="1064"/>
        <item m="1" x="1057"/>
        <item m="1" x="1073"/>
        <item m="1" x="1058"/>
        <item m="1" x="1068"/>
        <item m="1" x="1067"/>
        <item m="1" x="1069"/>
        <item m="1" x="1042"/>
        <item m="1" x="1044"/>
        <item m="1" x="1045"/>
        <item m="1" x="1059"/>
        <item m="1" x="1085"/>
        <item m="1" x="2650"/>
        <item m="1" x="1049"/>
        <item m="1" x="1060"/>
        <item m="1" x="1015"/>
        <item m="1" x="1016"/>
        <item m="1" x="1013"/>
        <item m="1" x="1014"/>
        <item m="1" x="1051"/>
        <item m="1" x="1062"/>
        <item m="1" x="1061"/>
        <item m="1" x="1052"/>
        <item m="1" x="1047"/>
        <item m="1" x="1046"/>
        <item m="1" x="1048"/>
        <item m="1" x="1043"/>
        <item m="1" x="1050"/>
        <item m="1" x="1084"/>
        <item m="1" x="1066"/>
        <item m="1" x="1054"/>
        <item m="1" x="1055"/>
        <item m="1" x="1056"/>
        <item m="1" x="1086"/>
        <item m="1" x="1020"/>
        <item m="1" x="1112"/>
        <item m="1" x="1151"/>
        <item m="1" x="1150"/>
        <item m="1" x="1154"/>
        <item m="1" x="1153"/>
        <item m="1" x="1140"/>
        <item m="1" x="1141"/>
        <item m="1" x="1149"/>
        <item m="1" x="1138"/>
        <item m="1" x="1143"/>
        <item m="1" x="1146"/>
        <item m="1" x="1110"/>
        <item m="1" x="1115"/>
        <item m="1" x="997"/>
        <item m="1" x="1114"/>
        <item m="1" x="1113"/>
        <item m="1" x="1158"/>
        <item m="1" x="1156"/>
        <item m="1" x="1157"/>
        <item m="1" x="1144"/>
        <item m="1" x="1139"/>
        <item m="1" x="1155"/>
        <item m="1" x="1148"/>
        <item m="1" x="1147"/>
        <item m="1" x="1145"/>
        <item m="1" x="1142"/>
        <item m="1" x="1152"/>
        <item m="1" x="1119"/>
        <item m="1" x="1120"/>
        <item m="1" x="1125"/>
        <item m="1" x="1124"/>
        <item m="1" x="1123"/>
        <item m="1" x="1122"/>
        <item m="1" x="1121"/>
        <item m="1" x="1118"/>
        <item m="1" x="1089"/>
        <item m="1" x="1072"/>
        <item m="1" x="1037"/>
        <item m="1" x="1092"/>
        <item m="1" x="1009"/>
        <item m="1" x="2296"/>
        <item m="1" x="2297"/>
        <item x="314"/>
        <item m="1" x="614"/>
        <item m="1" x="612"/>
        <item m="1" x="613"/>
        <item m="1" x="2178"/>
        <item m="1" x="1324"/>
        <item m="1" x="1323"/>
        <item m="1" x="1455"/>
        <item m="1" x="841"/>
        <item m="1" x="836"/>
        <item m="1" x="839"/>
        <item m="1" x="835"/>
        <item m="1" x="840"/>
        <item m="1" x="837"/>
        <item m="1" x="834"/>
        <item m="1" x="842"/>
        <item m="1" x="838"/>
        <item m="1" x="843"/>
        <item m="1" x="806"/>
        <item m="1" x="816"/>
        <item m="1" x="6029"/>
        <item m="1" x="820"/>
        <item m="1" x="818"/>
        <item m="1" x="819"/>
        <item m="1" x="813"/>
        <item m="1" x="5830"/>
        <item m="1" x="5829"/>
        <item m="1" x="5832"/>
        <item m="1" x="5831"/>
        <item m="1" x="821"/>
        <item m="1" x="814"/>
        <item m="1" x="808"/>
        <item m="1" x="810"/>
        <item m="1" x="811"/>
        <item m="1" x="809"/>
        <item m="1" x="807"/>
        <item m="1" x="812"/>
        <item m="1" x="815"/>
        <item m="1" x="822"/>
        <item m="1" x="823"/>
        <item m="1" x="824"/>
        <item m="1" x="825"/>
        <item m="1" x="6146"/>
        <item m="1" x="6147"/>
        <item m="1" x="6148"/>
        <item m="1" x="6149"/>
        <item m="1" x="6150"/>
        <item m="1" x="6151"/>
        <item m="1" x="6152"/>
        <item m="1" x="6153"/>
        <item m="1" x="3168"/>
        <item m="1" x="3169"/>
        <item m="1" x="3155"/>
        <item m="1" x="3154"/>
        <item m="1" x="3156"/>
        <item m="1" x="3170"/>
        <item m="1" x="3167"/>
        <item m="1" x="3166"/>
        <item m="1" x="3165"/>
        <item m="1" x="3163"/>
        <item m="1" x="3164"/>
        <item m="1" x="3162"/>
        <item m="1" x="3160"/>
        <item m="1" x="3158"/>
        <item m="1" x="3159"/>
        <item m="1" x="3157"/>
        <item m="1" x="3161"/>
        <item m="1" x="1351"/>
        <item m="1" x="2009"/>
        <item m="1" x="2008"/>
        <item m="1" x="5981"/>
        <item m="1" x="6019"/>
        <item m="1" x="2714"/>
        <item m="1" x="1412"/>
        <item m="1" x="587"/>
        <item m="1" x="2712"/>
        <item m="1" x="2713"/>
        <item x="306"/>
        <item m="1" x="2148"/>
        <item m="1" x="937"/>
        <item m="1" x="947"/>
        <item m="1" x="948"/>
        <item m="1" x="949"/>
        <item m="1" x="950"/>
        <item m="1" x="6155"/>
        <item m="1" x="938"/>
        <item m="1" x="939"/>
        <item m="1" x="940"/>
        <item m="1" x="945"/>
        <item m="1" x="946"/>
        <item m="1" x="942"/>
        <item m="1" x="944"/>
        <item m="1" x="943"/>
        <item m="1" x="6064"/>
        <item x="470"/>
        <item m="1" x="1993"/>
        <item m="1" x="3031"/>
        <item m="1" x="3032"/>
        <item m="1" x="3033"/>
        <item m="1" x="1454"/>
        <item m="1" x="6182"/>
        <item m="1" x="6181"/>
        <item m="1" x="6180"/>
        <item m="1" x="6179"/>
        <item m="1" x="3028"/>
        <item m="1" x="3027"/>
        <item m="1" x="3029"/>
        <item m="1" x="2162"/>
        <item m="1" x="2155"/>
        <item m="1" x="2163"/>
        <item m="1" x="2161"/>
        <item m="1" x="2156"/>
        <item m="1" x="2157"/>
        <item m="1" x="2158"/>
        <item m="1" x="2150"/>
        <item m="1" x="2160"/>
        <item m="1" x="2159"/>
        <item m="1" x="6267"/>
        <item m="1" x="6268"/>
        <item m="1" x="6265"/>
        <item m="1" x="6266"/>
        <item m="1" x="621"/>
        <item m="1" x="2167"/>
        <item m="1" x="2166"/>
        <item m="1" x="2659"/>
        <item m="1" x="2559"/>
        <item m="1" x="2463"/>
        <item m="1" x="2560"/>
        <item m="1" x="6290"/>
        <item m="1" x="6289"/>
        <item m="1" x="6288"/>
        <item m="1" x="6287"/>
        <item m="1" x="6226"/>
        <item m="1" x="2474"/>
        <item m="1" x="2473"/>
        <item m="1" x="2477"/>
        <item m="1" x="2476"/>
        <item m="1" x="2475"/>
        <item m="1" x="2452"/>
        <item m="1" x="2453"/>
        <item m="1" x="2556"/>
        <item m="1" x="2456"/>
        <item m="1" x="2478"/>
        <item m="1" x="6292"/>
        <item m="1" x="2546"/>
        <item m="1" x="2534"/>
        <item m="1" x="2532"/>
        <item m="1" x="6291"/>
        <item m="1" x="2525"/>
        <item m="1" x="2524"/>
        <item m="1" x="2513"/>
        <item m="1" x="2558"/>
        <item m="1" x="2531"/>
        <item m="1" x="2536"/>
        <item m="1" x="2529"/>
        <item m="1" x="2535"/>
        <item m="1" x="2528"/>
        <item m="1" x="2512"/>
        <item m="1" x="2527"/>
        <item m="1" x="2516"/>
        <item m="1" x="2519"/>
        <item m="1" x="2518"/>
        <item m="1" x="2515"/>
        <item m="1" x="2307"/>
        <item m="1" x="2308"/>
        <item m="1" x="2457"/>
        <item m="1" x="2306"/>
        <item m="1" x="2514"/>
        <item m="1" x="596"/>
        <item m="1" x="2557"/>
        <item m="1" x="2550"/>
        <item m="1" x="6078"/>
        <item m="1" x="6079"/>
        <item m="1" x="6077"/>
        <item m="1" x="6080"/>
        <item m="1" x="2551"/>
        <item m="1" x="6031"/>
        <item m="1" x="6032"/>
        <item m="1" x="960"/>
        <item m="1" x="961"/>
        <item m="1" x="6081"/>
        <item m="1" x="6033"/>
        <item m="1" x="6192"/>
        <item m="1" x="2542"/>
        <item m="1" x="2541"/>
        <item m="1" x="2540"/>
        <item m="1" x="2553"/>
        <item m="1" x="2554"/>
        <item m="1" x="1981"/>
        <item m="1" x="598"/>
        <item m="1" x="951"/>
        <item m="1" x="952"/>
        <item m="1" x="953"/>
        <item m="1" x="2537"/>
        <item m="1" x="2521"/>
        <item m="1" x="2520"/>
        <item m="1" x="2472"/>
        <item m="1" x="597"/>
        <item m="1" x="2485"/>
        <item m="1" x="2486"/>
        <item m="1" x="2487"/>
        <item m="1" x="2488"/>
        <item m="1" x="2467"/>
        <item m="1" x="6286"/>
        <item m="1" x="2174"/>
        <item m="1" x="2175"/>
        <item m="1" x="2176"/>
        <item m="1" x="2468"/>
        <item m="1" x="2555"/>
        <item m="1" x="2539"/>
        <item m="1" x="2538"/>
        <item m="1" x="2530"/>
        <item m="1" x="2533"/>
        <item m="1" x="2492"/>
        <item m="1" x="2461"/>
        <item m="1" x="2459"/>
        <item m="1" x="6191"/>
        <item m="1" x="2460"/>
        <item m="1" x="2172"/>
        <item m="1" x="2171"/>
        <item m="1" x="6189"/>
        <item m="1" x="6190"/>
        <item m="1" x="2168"/>
        <item m="1" x="2177"/>
        <item m="1" x="2169"/>
        <item m="1" x="2173"/>
        <item m="1" x="2170"/>
        <item m="1" x="2458"/>
        <item m="1" x="595"/>
        <item m="1" x="2511"/>
        <item m="1" x="2496"/>
        <item m="1" x="2493"/>
        <item m="1" x="2495"/>
        <item m="1" x="2479"/>
        <item m="1" x="2480"/>
        <item m="1" x="2497"/>
        <item m="1" x="2507"/>
        <item m="1" x="2500"/>
        <item m="1" x="2505"/>
        <item m="1" x="2503"/>
        <item m="1" x="2504"/>
        <item m="1" x="2523"/>
        <item m="1" x="2522"/>
        <item m="1" x="2506"/>
        <item m="1" x="2499"/>
        <item m="1" x="2498"/>
        <item m="1" x="2501"/>
        <item m="1" x="2509"/>
        <item m="1" x="2508"/>
        <item m="1" x="2510"/>
        <item m="1" x="2502"/>
        <item m="1" x="2494"/>
        <item m="1" x="2471"/>
        <item m="1" x="2517"/>
        <item m="1" x="2481"/>
        <item m="1" x="2469"/>
        <item m="1" x="2470"/>
        <item m="1" x="2489"/>
        <item m="1" x="2490"/>
        <item m="1" x="2465"/>
        <item m="1" x="2464"/>
        <item m="1" x="965"/>
        <item m="1" x="957"/>
        <item m="1" x="959"/>
        <item m="1" x="968"/>
        <item m="1" x="966"/>
        <item m="1" x="967"/>
        <item m="1" x="963"/>
        <item m="1" x="964"/>
        <item m="1" x="956"/>
        <item m="1" x="2991"/>
        <item m="1" x="2284"/>
        <item m="1" x="2283"/>
        <item m="1" x="620"/>
        <item m="1" x="3147"/>
        <item m="1" x="2131"/>
        <item m="1" x="2130"/>
        <item m="1" x="2132"/>
        <item m="1" x="2133"/>
        <item m="1" x="2139"/>
        <item m="1" x="2135"/>
        <item m="1" x="2137"/>
        <item m="1" x="2134"/>
        <item m="1" x="2138"/>
        <item m="1" x="2136"/>
        <item m="1" x="2129"/>
        <item m="1" x="2128"/>
        <item m="1" x="3038"/>
        <item m="1" x="6131"/>
        <item m="1" x="593"/>
        <item m="1" x="2273"/>
        <item m="1" x="5861"/>
        <item m="1" x="5860"/>
        <item m="1" x="2276"/>
        <item m="1" x="2277"/>
        <item m="1" x="592"/>
        <item m="1" x="2010"/>
        <item m="1" x="1303"/>
        <item m="1" x="1443"/>
        <item m="1" x="1444"/>
        <item m="1" x="1445"/>
        <item m="1" x="1446"/>
        <item m="1" x="1442"/>
        <item m="1" x="1441"/>
        <item m="1" x="1440"/>
        <item m="1" x="1439"/>
        <item m="1" x="3140"/>
        <item m="1" x="3057"/>
        <item m="1" x="3060"/>
        <item m="1" x="3058"/>
        <item m="1" x="3061"/>
        <item m="1" x="3059"/>
        <item m="1" x="6239"/>
        <item m="1" x="6240"/>
        <item m="1" x="3064"/>
        <item m="1" x="3052"/>
        <item m="1" x="3126"/>
        <item m="1" x="3125"/>
        <item m="1" x="3130"/>
        <item m="1" x="1298"/>
        <item m="1" x="1301"/>
        <item m="1" x="3129"/>
        <item m="1" x="3134"/>
        <item m="1" x="3136"/>
        <item m="1" x="3135"/>
        <item m="1" x="3131"/>
        <item m="1" x="3128"/>
        <item m="1" x="3132"/>
        <item m="1" x="3133"/>
        <item m="1" x="3138"/>
        <item m="1" x="3137"/>
        <item m="1" x="3051"/>
        <item m="1" x="3062"/>
        <item m="1" x="6092"/>
        <item m="1" x="6088"/>
        <item m="1" x="6091"/>
        <item m="1" x="6090"/>
        <item m="1" x="6089"/>
        <item m="1" x="6093"/>
        <item m="1" x="6094"/>
        <item m="1" x="6095"/>
        <item m="1" x="3114"/>
        <item m="1" x="3111"/>
        <item m="1" x="3110"/>
        <item m="1" x="6096"/>
        <item m="1" x="6038"/>
        <item m="1" x="6201"/>
        <item m="1" x="3123"/>
        <item m="1" x="3115"/>
        <item m="1" x="3108"/>
        <item m="1" x="3141"/>
        <item m="1" x="3072"/>
        <item m="1" x="3073"/>
        <item m="1" x="3074"/>
        <item m="1" x="3069"/>
        <item m="1" x="3068"/>
        <item m="1" x="3067"/>
        <item m="1" x="3102"/>
        <item m="1" x="3076"/>
        <item m="1" x="3071"/>
        <item m="1" x="3070"/>
        <item m="1" x="1291"/>
        <item m="1" x="1290"/>
        <item m="1" x="3144"/>
        <item m="1" x="3143"/>
        <item m="1" x="3142"/>
        <item m="1" x="3063"/>
        <item m="1" x="3066"/>
        <item m="1" x="3065"/>
        <item m="1" x="3094"/>
        <item m="1" x="3053"/>
        <item m="1" x="3078"/>
        <item m="1" x="3077"/>
        <item m="1" x="1289"/>
        <item m="1" x="3097"/>
        <item m="1" x="3099"/>
        <item m="1" x="3095"/>
        <item m="1" x="3096"/>
        <item m="1" x="3127"/>
        <item m="1" x="3098"/>
        <item m="1" x="3055"/>
        <item m="1" x="3054"/>
        <item m="1" x="3056"/>
        <item m="1" x="3101"/>
        <item m="1" x="3075"/>
        <item m="1" x="1294"/>
        <item m="1" x="1296"/>
        <item m="1" x="1295"/>
        <item m="1" x="1292"/>
        <item m="1" x="1293"/>
        <item m="1" x="1297"/>
        <item m="1" x="3107"/>
        <item m="1" x="3124"/>
        <item m="1" x="3100"/>
        <item m="1" x="3146"/>
        <item m="1" x="3091"/>
        <item m="1" x="3145"/>
        <item m="1" x="3085"/>
        <item m="1" x="3081"/>
        <item m="1" x="6312"/>
        <item m="1" x="6313"/>
        <item m="1" x="3103"/>
        <item m="1" x="3084"/>
        <item m="1" x="3086"/>
        <item m="1" x="3083"/>
        <item m="1" x="3082"/>
        <item m="1" x="3089"/>
        <item m="1" x="3090"/>
        <item m="1" x="3093"/>
        <item m="1" x="3092"/>
        <item m="1" x="3088"/>
        <item m="1" x="3087"/>
        <item m="1" x="3106"/>
        <item m="1" x="3104"/>
        <item m="1" x="3105"/>
        <item m="1" x="3139"/>
        <item m="1" x="1310"/>
        <item m="1" x="1311"/>
        <item m="1" x="1312"/>
        <item m="1" x="1313"/>
        <item m="1" x="1314"/>
        <item m="1" x="1350"/>
        <item m="1" x="2644"/>
        <item m="1" x="2674"/>
        <item m="1" x="2676"/>
        <item m="1" x="2675"/>
        <item m="1" x="6083"/>
        <item m="1" x="2679"/>
        <item m="1" x="2681"/>
        <item m="1" x="2682"/>
        <item m="1" x="2645"/>
        <item m="1" x="2647"/>
        <item m="1" x="2678"/>
        <item m="1" x="2677"/>
        <item m="1" x="2646"/>
        <item m="1" x="2648"/>
        <item m="1" x="1382"/>
        <item m="1" x="6248"/>
        <item m="1" x="1381"/>
        <item m="1" x="6247"/>
        <item m="1" x="1366"/>
        <item m="1" x="1373"/>
        <item m="1" x="1408"/>
        <item m="1" x="1397"/>
        <item m="1" x="1395"/>
        <item m="1" x="1411"/>
        <item m="1" x="1410"/>
        <item m="1" x="1409"/>
        <item m="1" x="1383"/>
        <item m="1" x="1399"/>
        <item m="1" x="1398"/>
        <item m="1" x="6043"/>
        <item m="1" x="6044"/>
        <item m="1" x="6045"/>
        <item m="1" x="6042"/>
        <item m="1" x="1392"/>
        <item m="1" x="1365"/>
        <item m="1" x="1362"/>
        <item m="1" x="1363"/>
        <item m="1" x="1361"/>
        <item m="1" x="1406"/>
        <item m="1" x="1405"/>
        <item m="1" x="1400"/>
        <item m="1" x="1393"/>
        <item m="1" x="1394"/>
        <item m="1" x="6163"/>
        <item m="1" x="6164"/>
        <item m="1" x="1396"/>
        <item m="1" x="1367"/>
        <item m="1" x="1368"/>
        <item m="1" x="1369"/>
        <item m="1" x="1372"/>
        <item m="1" x="1352"/>
        <item m="1" x="1359"/>
        <item m="1" x="1358"/>
        <item m="1" x="1364"/>
        <item m="1" x="1387"/>
        <item m="1" x="1388"/>
        <item m="1" x="1360"/>
        <item m="1" x="1374"/>
        <item m="1" x="1384"/>
        <item m="1" x="1385"/>
        <item m="1" x="1386"/>
        <item m="1" x="1355"/>
        <item m="1" x="1356"/>
        <item m="1" x="1353"/>
        <item m="1" x="1389"/>
        <item m="1" x="1390"/>
        <item m="1" x="1391"/>
        <item m="1" x="1354"/>
        <item m="1" x="1357"/>
        <item m="1" x="6318"/>
        <item m="1" x="6319"/>
        <item m="1" x="6320"/>
        <item m="1" x="6321"/>
        <item m="1" x="6322"/>
        <item m="1" x="6323"/>
        <item m="1" x="6324"/>
        <item m="1" x="6325"/>
        <item m="1" x="6326"/>
        <item m="1" x="6327"/>
        <item m="1" x="6328"/>
        <item m="1" x="6329"/>
        <item m="1" x="6330"/>
        <item m="1" x="6331"/>
        <item m="1" x="6332"/>
        <item m="1" x="6333"/>
        <item m="1" x="6334"/>
        <item m="1" x="6335"/>
        <item m="1" x="6336"/>
        <item m="1" x="6337"/>
        <item m="1" x="6338"/>
        <item m="1" x="6339"/>
        <item m="1" x="6340"/>
        <item m="1" x="6341"/>
        <item m="1" x="6342"/>
        <item m="1" x="6343"/>
        <item m="1" x="6344"/>
        <item m="1" x="6345"/>
        <item m="1" x="6346"/>
        <item m="1" x="6347"/>
        <item m="1" x="6348"/>
        <item m="1" x="6349"/>
        <item m="1" x="6350"/>
        <item m="1" x="6351"/>
        <item m="1" x="6352"/>
        <item m="1" x="6353"/>
        <item m="1" x="6354"/>
        <item m="1" x="6355"/>
        <item m="1" x="6356"/>
        <item m="1" x="6357"/>
        <item m="1" x="6358"/>
        <item m="1" x="6359"/>
        <item m="1" x="6360"/>
        <item m="1" x="6361"/>
        <item m="1" x="6362"/>
        <item m="1" x="6363"/>
        <item m="1" x="6364"/>
        <item m="1" x="6365"/>
        <item m="1" x="6366"/>
        <item m="1" x="6367"/>
        <item m="1" x="6368"/>
        <item m="1" x="6369"/>
        <item m="1" x="6370"/>
        <item m="1" x="6371"/>
        <item m="1" x="6372"/>
        <item m="1" x="6373"/>
        <item m="1" x="6374"/>
        <item m="1" x="6375"/>
        <item m="1" x="6376"/>
        <item m="1" x="6377"/>
        <item m="1" x="6378"/>
        <item m="1" x="6379"/>
        <item m="1" x="6380"/>
        <item m="1" x="6381"/>
        <item m="1" x="6382"/>
        <item m="1" x="6383"/>
        <item m="1" x="6384"/>
        <item m="1" x="6385"/>
        <item m="1" x="6386"/>
        <item m="1" x="6387"/>
        <item m="1" x="6388"/>
        <item m="1" x="6389"/>
        <item m="1" x="6390"/>
        <item m="1" x="6391"/>
        <item m="1" x="6392"/>
        <item m="1" x="6393"/>
        <item m="1" x="6394"/>
        <item m="1" x="6395"/>
        <item m="1" x="6396"/>
        <item m="1" x="6397"/>
        <item m="1" x="6398"/>
        <item m="1" x="6399"/>
        <item m="1" x="6400"/>
        <item m="1" x="6401"/>
        <item m="1" x="6402"/>
        <item m="1" x="6403"/>
        <item m="1" x="6404"/>
        <item m="1" x="6405"/>
        <item m="1" x="6406"/>
        <item m="1" x="6407"/>
        <item m="1" x="6408"/>
        <item m="1" x="6409"/>
        <item m="1" x="6410"/>
        <item m="1" x="6411"/>
        <item m="1" x="6412"/>
        <item m="1" x="6413"/>
        <item m="1" x="6414"/>
        <item m="1" x="6415"/>
        <item m="1" x="6416"/>
        <item m="1" x="6417"/>
        <item m="1" x="6418"/>
        <item m="1" x="6419"/>
        <item m="1" x="6420"/>
        <item m="1" x="6421"/>
        <item m="1" x="6422"/>
        <item m="1" x="6423"/>
        <item m="1" x="6424"/>
        <item m="1" x="6425"/>
        <item m="1" x="6426"/>
        <item m="1" x="6427"/>
        <item m="1" x="6428"/>
        <item m="1" x="6429"/>
        <item m="1" x="6430"/>
        <item m="1" x="6431"/>
        <item m="1" x="6432"/>
        <item m="1" x="6433"/>
        <item m="1" x="6434"/>
        <item m="1" x="6435"/>
        <item m="1" x="6436"/>
        <item m="1" x="6437"/>
        <item m="1" x="6438"/>
        <item m="1" x="6439"/>
        <item m="1" x="6440"/>
        <item m="1" x="6441"/>
        <item m="1" x="6442"/>
        <item m="1" x="6443"/>
        <item m="1" x="6444"/>
        <item m="1" x="6445"/>
        <item m="1" x="6446"/>
        <item m="1" x="6447"/>
        <item m="1" x="6448"/>
        <item m="1" x="6449"/>
        <item m="1" x="6450"/>
        <item m="1" x="6451"/>
        <item m="1" x="6452"/>
        <item m="1" x="6453"/>
        <item m="1" x="6454"/>
        <item m="1" x="6455"/>
        <item m="1" x="6456"/>
        <item m="1" x="6457"/>
        <item m="1" x="6458"/>
        <item m="1" x="6459"/>
        <item m="1" x="6460"/>
        <item m="1" x="6461"/>
        <item m="1" x="6462"/>
        <item m="1" x="6463"/>
        <item m="1" x="6464"/>
        <item m="1" x="6465"/>
        <item m="1" x="6466"/>
        <item m="1" x="6467"/>
        <item m="1" x="6468"/>
        <item m="1" x="6469"/>
        <item m="1" x="6470"/>
        <item m="1" x="6471"/>
        <item m="1" x="6472"/>
        <item m="1" x="6473"/>
        <item m="1" x="6474"/>
        <item m="1" x="6475"/>
        <item m="1" x="6476"/>
        <item m="1" x="6477"/>
        <item m="1" x="6478"/>
        <item m="1" x="6479"/>
        <item m="1" x="6480"/>
        <item m="1" x="6481"/>
        <item m="1" x="6482"/>
        <item m="1" x="6483"/>
        <item m="1" x="6484"/>
        <item m="1" x="6485"/>
        <item m="1" x="6486"/>
        <item m="1" x="6487"/>
        <item m="1" x="6488"/>
        <item m="1" x="6489"/>
        <item m="1" x="6490"/>
        <item m="1" x="6491"/>
        <item m="1" x="6492"/>
        <item m="1" x="6493"/>
        <item m="1" x="6494"/>
        <item m="1" x="6495"/>
        <item m="1" x="6496"/>
        <item m="1" x="6497"/>
        <item m="1" x="6498"/>
        <item m="1" x="6499"/>
        <item m="1" x="6500"/>
        <item m="1" x="6501"/>
        <item m="1" x="6502"/>
        <item m="1" x="6503"/>
        <item m="1" x="6504"/>
        <item m="1" x="6505"/>
        <item m="1" x="6506"/>
        <item m="1" x="6507"/>
        <item m="1" x="6508"/>
        <item m="1" x="6509"/>
        <item m="1" x="6510"/>
        <item m="1" x="6511"/>
        <item m="1" x="6512"/>
        <item m="1" x="6513"/>
        <item m="1" x="6514"/>
        <item m="1" x="6515"/>
        <item m="1" x="6516"/>
        <item m="1" x="6517"/>
        <item m="1" x="6518"/>
        <item m="1" x="6519"/>
        <item m="1" x="6520"/>
        <item m="1" x="6521"/>
        <item m="1" x="6522"/>
        <item m="1" x="6523"/>
        <item m="1" x="6524"/>
        <item m="1" x="6525"/>
        <item m="1" x="6526"/>
        <item m="1" x="6527"/>
        <item m="1" x="6528"/>
        <item m="1" x="6529"/>
        <item m="1" x="6530"/>
        <item m="1" x="6531"/>
        <item m="1" x="6532"/>
        <item m="1" x="6533"/>
        <item m="1" x="6534"/>
        <item m="1" x="6535"/>
        <item m="1" x="6536"/>
        <item m="1" x="6537"/>
        <item m="1" x="6538"/>
        <item m="1" x="6539"/>
        <item m="1" x="6540"/>
        <item m="1" x="6541"/>
        <item m="1" x="6542"/>
        <item m="1" x="6543"/>
        <item m="1" x="6544"/>
        <item m="1" x="6545"/>
        <item m="1" x="6546"/>
        <item m="1" x="6547"/>
        <item m="1" x="6548"/>
        <item m="1" x="6549"/>
        <item m="1" x="6550"/>
        <item m="1" x="6551"/>
        <item m="1" x="6552"/>
        <item m="1" x="6553"/>
        <item m="1" x="6554"/>
        <item m="1" x="6555"/>
        <item m="1" x="6556"/>
        <item m="1" x="6557"/>
        <item m="1" x="6558"/>
        <item m="1" x="6559"/>
        <item m="1" x="6560"/>
        <item m="1" x="6561"/>
        <item m="1" x="6562"/>
        <item m="1" x="6563"/>
        <item m="1" x="6564"/>
        <item m="1" x="6565"/>
        <item m="1" x="6566"/>
        <item m="1" x="6567"/>
        <item m="1" x="6568"/>
        <item m="1" x="6569"/>
        <item m="1" x="6570"/>
        <item m="1" x="6571"/>
        <item m="1" x="6572"/>
        <item m="1" x="6573"/>
        <item m="1" x="6574"/>
        <item m="1" x="6575"/>
        <item m="1" x="6576"/>
        <item m="1" x="6577"/>
        <item m="1" x="6578"/>
        <item m="1" x="6579"/>
        <item m="1" x="6580"/>
        <item m="1" x="6581"/>
        <item m="1" x="6582"/>
        <item m="1" x="6583"/>
        <item m="1" x="6584"/>
        <item m="1" x="6585"/>
        <item m="1" x="6586"/>
        <item m="1" x="6587"/>
        <item m="1" x="6588"/>
        <item m="1" x="6589"/>
        <item m="1" x="6590"/>
        <item m="1" x="6591"/>
        <item m="1" x="6592"/>
        <item m="1" x="6593"/>
        <item m="1" x="6594"/>
        <item m="1" x="6595"/>
        <item m="1" x="6596"/>
        <item m="1" x="6597"/>
        <item m="1" x="6598"/>
        <item m="1" x="6599"/>
        <item m="1" x="6600"/>
        <item m="1" x="6601"/>
        <item m="1" x="6602"/>
        <item m="1" x="6603"/>
        <item m="1" x="6604"/>
        <item m="1" x="6605"/>
        <item m="1" x="6606"/>
        <item m="1" x="6607"/>
        <item m="1" x="6608"/>
        <item m="1" x="6609"/>
        <item m="1" x="6610"/>
        <item m="1" x="6611"/>
        <item m="1" x="6612"/>
        <item m="1" x="6613"/>
        <item m="1" x="6614"/>
        <item m="1" x="6615"/>
        <item m="1" x="6616"/>
        <item m="1" x="6617"/>
        <item m="1" x="6618"/>
        <item m="1" x="6619"/>
        <item m="1" x="6620"/>
        <item m="1" x="6621"/>
        <item m="1" x="6622"/>
        <item m="1" x="6623"/>
        <item m="1" x="6624"/>
        <item m="1" x="6625"/>
        <item m="1" x="6626"/>
        <item m="1" x="6627"/>
        <item m="1" x="6628"/>
        <item m="1" x="6629"/>
        <item m="1" x="6630"/>
        <item m="1" x="6631"/>
        <item m="1" x="6632"/>
        <item m="1" x="6633"/>
        <item m="1" x="6634"/>
        <item m="1" x="6635"/>
        <item m="1" x="6636"/>
        <item m="1" x="6637"/>
        <item m="1" x="6638"/>
        <item m="1" x="6639"/>
        <item m="1" x="6640"/>
        <item m="1" x="6641"/>
        <item m="1" x="6642"/>
        <item m="1" x="6643"/>
        <item m="1" x="6644"/>
        <item m="1" x="6645"/>
        <item m="1" x="6646"/>
        <item m="1" x="6647"/>
        <item m="1" x="6648"/>
        <item m="1" x="6649"/>
        <item m="1" x="6650"/>
        <item m="1" x="6651"/>
        <item m="1" x="6652"/>
        <item m="1" x="6653"/>
        <item m="1" x="6654"/>
        <item m="1" x="6655"/>
        <item m="1" x="6656"/>
        <item m="1" x="6657"/>
        <item m="1" x="6658"/>
        <item m="1" x="6659"/>
        <item m="1" x="6660"/>
        <item m="1" x="6661"/>
        <item m="1" x="6662"/>
        <item m="1" x="6663"/>
        <item m="1" x="6664"/>
        <item m="1" x="6665"/>
        <item m="1" x="6666"/>
        <item m="1" x="6667"/>
        <item m="1" x="6668"/>
        <item m="1" x="6669"/>
        <item m="1" x="6670"/>
        <item m="1" x="6671"/>
        <item m="1" x="6672"/>
        <item m="1" x="6673"/>
        <item m="1" x="6674"/>
        <item m="1" x="6675"/>
        <item m="1" x="6676"/>
        <item m="1" x="6677"/>
        <item m="1" x="6678"/>
        <item m="1" x="6679"/>
        <item m="1" x="6680"/>
        <item m="1" x="6681"/>
        <item m="1" x="6682"/>
        <item m="1" x="6683"/>
        <item m="1" x="6684"/>
        <item m="1" x="6685"/>
        <item m="1" x="6686"/>
        <item m="1" x="6687"/>
        <item m="1" x="6688"/>
        <item m="1" x="6689"/>
        <item m="1" x="6690"/>
        <item m="1" x="6691"/>
        <item m="1" x="6692"/>
        <item m="1" x="6693"/>
        <item m="1" x="6694"/>
        <item m="1" x="6695"/>
        <item m="1" x="6696"/>
        <item m="1" x="6697"/>
        <item m="1" x="6698"/>
        <item m="1" x="6699"/>
        <item m="1" x="6700"/>
        <item m="1" x="6701"/>
        <item m="1" x="6702"/>
        <item m="1" x="6703"/>
        <item m="1" x="6704"/>
        <item m="1" x="6705"/>
        <item m="1" x="6706"/>
        <item m="1" x="6707"/>
        <item m="1" x="6708"/>
        <item m="1" x="6709"/>
        <item m="1" x="6710"/>
        <item m="1" x="6711"/>
        <item m="1" x="6712"/>
        <item m="1" x="6713"/>
        <item m="1" x="6714"/>
        <item m="1" x="6715"/>
        <item m="1" x="6716"/>
        <item m="1" x="6717"/>
        <item m="1" x="6718"/>
        <item m="1" x="6719"/>
        <item m="1" x="6720"/>
        <item m="1" x="6721"/>
        <item m="1" x="6722"/>
        <item m="1" x="6723"/>
        <item m="1" x="6724"/>
        <item m="1" x="6725"/>
        <item m="1" x="6726"/>
        <item m="1" x="6727"/>
        <item m="1" x="6728"/>
        <item m="1" x="6729"/>
        <item m="1" x="6730"/>
        <item m="1" x="6731"/>
        <item m="1" x="6732"/>
        <item m="1" x="6733"/>
        <item m="1" x="6734"/>
        <item m="1" x="6735"/>
        <item m="1" x="6736"/>
        <item m="1" x="6737"/>
        <item m="1" x="6738"/>
        <item m="1" x="6739"/>
        <item m="1" x="6740"/>
        <item m="1" x="6741"/>
        <item m="1" x="6742"/>
        <item m="1" x="6743"/>
        <item m="1" x="6744"/>
        <item m="1" x="6745"/>
        <item m="1" x="6746"/>
        <item m="1" x="6747"/>
        <item m="1" x="6748"/>
        <item m="1" x="6749"/>
        <item m="1" x="6750"/>
        <item m="1" x="6751"/>
        <item m="1" x="6752"/>
        <item m="1" x="6753"/>
        <item m="1" x="6754"/>
        <item m="1" x="6755"/>
        <item m="1" x="6756"/>
        <item m="1" x="6757"/>
        <item m="1" x="6758"/>
        <item m="1" x="6759"/>
        <item m="1" x="6760"/>
        <item m="1" x="6761"/>
        <item m="1" x="6762"/>
        <item m="1" x="6763"/>
        <item m="1" x="6764"/>
        <item m="1" x="6765"/>
        <item m="1" x="6766"/>
        <item m="1" x="6767"/>
        <item m="1" x="6768"/>
        <item m="1" x="6769"/>
        <item m="1" x="6770"/>
        <item m="1" x="6771"/>
        <item m="1" x="6772"/>
        <item m="1" x="6773"/>
        <item m="1" x="6774"/>
        <item m="1" x="6775"/>
        <item m="1" x="6776"/>
        <item m="1" x="6777"/>
        <item m="1" x="6778"/>
        <item m="1" x="6779"/>
        <item m="1" x="6780"/>
        <item m="1" x="6781"/>
        <item m="1" x="6782"/>
        <item m="1" x="6783"/>
        <item m="1" x="6784"/>
        <item m="1" x="6785"/>
        <item m="1" x="6786"/>
        <item m="1" x="6787"/>
        <item m="1" x="6788"/>
        <item m="1" x="6789"/>
        <item m="1" x="6790"/>
        <item m="1" x="6791"/>
        <item m="1" x="6792"/>
        <item m="1" x="6793"/>
        <item m="1" x="6794"/>
        <item m="1" x="6795"/>
        <item m="1" x="6796"/>
        <item m="1" x="6797"/>
        <item m="1" x="6798"/>
        <item m="1" x="6799"/>
        <item m="1" x="6800"/>
        <item m="1" x="6801"/>
        <item m="1" x="6802"/>
        <item m="1" x="6803"/>
        <item m="1" x="6804"/>
        <item m="1" x="6805"/>
        <item m="1" x="6806"/>
        <item m="1" x="6807"/>
        <item m="1" x="6808"/>
        <item m="1" x="6809"/>
        <item m="1" x="6810"/>
        <item m="1" x="6811"/>
        <item m="1" x="6812"/>
        <item m="1" x="6813"/>
        <item m="1" x="6814"/>
        <item m="1" x="6815"/>
        <item m="1" x="6816"/>
        <item m="1" x="6817"/>
        <item m="1" x="6818"/>
        <item m="1" x="6819"/>
        <item m="1" x="6820"/>
        <item m="1" x="6821"/>
        <item m="1" x="6822"/>
        <item m="1" x="6823"/>
        <item m="1" x="6824"/>
        <item m="1" x="6825"/>
        <item m="1" x="6826"/>
        <item m="1" x="6827"/>
        <item m="1" x="6828"/>
        <item m="1" x="6829"/>
        <item m="1" x="6830"/>
        <item m="1" x="6831"/>
        <item m="1" x="6832"/>
        <item m="1" x="6833"/>
        <item m="1" x="6834"/>
        <item m="1" x="6835"/>
        <item m="1" x="6836"/>
        <item m="1" x="6837"/>
        <item m="1" x="6838"/>
        <item m="1" x="6839"/>
        <item m="1" x="6840"/>
        <item m="1" x="6841"/>
        <item m="1" x="6842"/>
        <item m="1" x="6843"/>
        <item m="1" x="6844"/>
        <item m="1" x="6845"/>
        <item m="1" x="6846"/>
        <item m="1" x="6847"/>
        <item m="1" x="6848"/>
        <item m="1" x="6849"/>
        <item m="1" x="6850"/>
        <item m="1" x="6851"/>
        <item m="1" x="6852"/>
        <item m="1" x="6853"/>
        <item m="1" x="6854"/>
        <item m="1" x="6855"/>
        <item m="1" x="6856"/>
        <item m="1" x="6857"/>
        <item m="1" x="6858"/>
        <item m="1" x="6859"/>
        <item m="1" x="6860"/>
        <item m="1" x="6861"/>
        <item m="1" x="6862"/>
        <item m="1" x="6863"/>
        <item m="1" x="6864"/>
        <item m="1" x="6865"/>
        <item m="1" x="6866"/>
        <item m="1" x="6867"/>
        <item m="1" x="6868"/>
        <item m="1" x="6869"/>
        <item m="1" x="6870"/>
        <item m="1" x="6871"/>
        <item m="1" x="6872"/>
        <item m="1" x="6873"/>
        <item m="1" x="6874"/>
        <item m="1" x="6875"/>
        <item m="1" x="6876"/>
        <item m="1" x="6877"/>
        <item m="1" x="6878"/>
        <item m="1" x="6879"/>
        <item m="1" x="6880"/>
        <item m="1" x="6881"/>
        <item m="1" x="6882"/>
        <item m="1" x="6883"/>
        <item m="1" x="6884"/>
        <item m="1" x="6885"/>
        <item m="1" x="6886"/>
        <item m="1" x="6887"/>
        <item m="1" x="6888"/>
        <item m="1" x="6889"/>
        <item m="1" x="6890"/>
        <item m="1" x="6891"/>
        <item m="1" x="6892"/>
        <item m="1" x="6893"/>
        <item m="1" x="6894"/>
        <item m="1" x="6895"/>
        <item m="1" x="6896"/>
        <item m="1" x="6897"/>
        <item m="1" x="6898"/>
        <item m="1" x="6899"/>
        <item m="1" x="6900"/>
        <item m="1" x="6901"/>
        <item m="1" x="6902"/>
        <item m="1" x="6903"/>
        <item m="1" x="6904"/>
        <item m="1" x="6905"/>
        <item m="1" x="6906"/>
        <item m="1" x="6907"/>
        <item m="1" x="6908"/>
        <item m="1" x="6909"/>
        <item m="1" x="6910"/>
        <item m="1" x="6911"/>
        <item m="1" x="6912"/>
        <item m="1" x="6913"/>
        <item m="1" x="6914"/>
        <item m="1" x="6915"/>
        <item m="1" x="6916"/>
        <item m="1" x="6917"/>
        <item m="1" x="6918"/>
        <item m="1" x="6919"/>
        <item m="1" x="6920"/>
        <item m="1" x="6921"/>
        <item m="1" x="6922"/>
        <item m="1" x="6923"/>
        <item m="1" x="6924"/>
        <item m="1" x="6925"/>
        <item m="1" x="6926"/>
        <item m="1" x="6927"/>
        <item m="1" x="6928"/>
        <item m="1" x="6929"/>
        <item m="1" x="6930"/>
        <item m="1" x="6931"/>
        <item m="1" x="6932"/>
        <item m="1" x="6933"/>
        <item m="1" x="6934"/>
        <item m="1" x="6935"/>
        <item m="1" x="6936"/>
        <item m="1" x="6937"/>
        <item m="1" x="6938"/>
        <item m="1" x="6939"/>
        <item m="1" x="6940"/>
        <item m="1" x="6941"/>
        <item m="1" x="6942"/>
        <item m="1" x="6943"/>
        <item m="1" x="6944"/>
        <item m="1" x="6945"/>
        <item m="1" x="6946"/>
        <item m="1" x="6947"/>
        <item m="1" x="6948"/>
        <item m="1" x="6949"/>
        <item m="1" x="6950"/>
        <item m="1" x="6951"/>
        <item m="1" x="6952"/>
        <item m="1" x="6953"/>
        <item m="1" x="6954"/>
        <item m="1" x="6955"/>
        <item m="1" x="6956"/>
        <item m="1" x="6957"/>
        <item m="1" x="6958"/>
        <item m="1" x="6959"/>
        <item m="1" x="6960"/>
        <item m="1" x="6961"/>
        <item m="1" x="6962"/>
        <item m="1" x="6963"/>
        <item m="1" x="6964"/>
        <item m="1" x="6965"/>
        <item m="1" x="6966"/>
        <item m="1" x="6967"/>
        <item m="1" x="6968"/>
        <item m="1" x="6969"/>
        <item m="1" x="6970"/>
        <item m="1" x="6971"/>
        <item m="1" x="6972"/>
        <item m="1" x="6973"/>
        <item m="1" x="6974"/>
        <item m="1" x="6975"/>
        <item m="1" x="6976"/>
        <item m="1" x="6977"/>
        <item m="1" x="6978"/>
        <item m="1" x="6979"/>
        <item m="1" x="6980"/>
        <item m="1" x="6981"/>
        <item m="1" x="6982"/>
        <item m="1" x="6983"/>
        <item m="1" x="6984"/>
        <item m="1" x="6985"/>
        <item m="1" x="6986"/>
        <item m="1" x="6987"/>
        <item m="1" x="6988"/>
        <item m="1" x="6989"/>
        <item m="1" x="6990"/>
        <item m="1" x="6991"/>
        <item m="1" x="6992"/>
        <item m="1" x="6993"/>
        <item m="1" x="6994"/>
        <item m="1" x="6995"/>
        <item m="1" x="6996"/>
        <item m="1" x="6997"/>
        <item m="1" x="6998"/>
        <item m="1" x="6999"/>
        <item m="1" x="7000"/>
        <item m="1" x="7001"/>
        <item m="1" x="7002"/>
        <item m="1" x="7003"/>
        <item m="1" x="7004"/>
        <item m="1" x="7005"/>
        <item m="1" x="7006"/>
        <item m="1" x="7007"/>
        <item m="1" x="7008"/>
        <item m="1" x="7009"/>
        <item m="1" x="7010"/>
        <item m="1" x="7011"/>
        <item m="1" x="7012"/>
        <item m="1" x="7013"/>
        <item m="1" x="7014"/>
        <item m="1" x="7015"/>
        <item m="1" x="7016"/>
        <item m="1" x="7017"/>
        <item m="1" x="7018"/>
        <item m="1" x="7019"/>
        <item m="1" x="7020"/>
        <item m="1" x="7021"/>
        <item m="1" x="7022"/>
        <item m="1" x="7023"/>
        <item m="1" x="7024"/>
        <item m="1" x="7025"/>
        <item m="1" x="7026"/>
        <item m="1" x="7027"/>
        <item m="1" x="7028"/>
        <item m="1" x="7029"/>
        <item m="1" x="7030"/>
        <item m="1" x="7031"/>
        <item m="1" x="7032"/>
        <item m="1" x="7033"/>
        <item m="1" x="7034"/>
        <item m="1" x="7035"/>
        <item m="1" x="7036"/>
        <item m="1" x="7037"/>
        <item m="1" x="7038"/>
        <item m="1" x="7039"/>
        <item m="1" x="7040"/>
        <item m="1" x="7041"/>
        <item m="1" x="7042"/>
        <item m="1" x="7043"/>
        <item m="1" x="7044"/>
        <item m="1" x="7045"/>
        <item m="1" x="7046"/>
        <item m="1" x="7047"/>
        <item m="1" x="7048"/>
        <item m="1" x="7049"/>
        <item m="1" x="7050"/>
        <item m="1" x="7051"/>
        <item m="1" x="7052"/>
        <item m="1" x="7053"/>
        <item m="1" x="7054"/>
        <item m="1" x="7055"/>
        <item m="1" x="7056"/>
        <item m="1" x="7057"/>
        <item m="1" x="7058"/>
        <item m="1" x="7059"/>
        <item m="1" x="7060"/>
        <item m="1" x="7061"/>
        <item m="1" x="7062"/>
        <item m="1" x="7063"/>
        <item m="1" x="7064"/>
        <item m="1" x="7065"/>
        <item m="1" x="7066"/>
        <item m="1" x="7067"/>
        <item m="1" x="7068"/>
        <item m="1" x="7069"/>
        <item m="1" x="7070"/>
        <item m="1" x="7071"/>
        <item m="1" x="7072"/>
        <item m="1" x="7073"/>
        <item m="1" x="7074"/>
        <item m="1" x="7075"/>
        <item m="1" x="7076"/>
        <item m="1" x="7077"/>
        <item m="1" x="7078"/>
        <item m="1" x="7079"/>
        <item m="1" x="7080"/>
        <item m="1" x="7081"/>
        <item m="1" x="7082"/>
        <item m="1" x="7083"/>
        <item m="1" x="7084"/>
        <item m="1" x="7085"/>
        <item m="1" x="7086"/>
        <item m="1" x="7087"/>
        <item m="1" x="7088"/>
        <item m="1" x="7089"/>
        <item m="1" x="7090"/>
        <item m="1" x="7091"/>
        <item m="1" x="7092"/>
        <item m="1" x="7093"/>
        <item m="1" x="7094"/>
        <item m="1" x="7095"/>
        <item m="1" x="7096"/>
        <item m="1" x="7097"/>
        <item m="1" x="7098"/>
        <item m="1" x="7099"/>
        <item m="1" x="7100"/>
        <item m="1" x="7101"/>
        <item m="1" x="7102"/>
        <item m="1" x="7103"/>
        <item m="1" x="7104"/>
        <item m="1" x="7105"/>
        <item m="1" x="7106"/>
        <item m="1" x="7107"/>
        <item m="1" x="7108"/>
        <item m="1" x="7109"/>
        <item m="1" x="7110"/>
        <item m="1" x="7111"/>
        <item m="1" x="7112"/>
        <item m="1" x="7113"/>
        <item m="1" x="7114"/>
        <item m="1" x="7115"/>
        <item m="1" x="7116"/>
        <item m="1" x="7117"/>
        <item m="1" x="7118"/>
        <item m="1" x="7119"/>
        <item m="1" x="7120"/>
        <item m="1" x="7121"/>
        <item m="1" x="7122"/>
        <item m="1" x="7123"/>
        <item m="1" x="7124"/>
        <item m="1" x="7125"/>
        <item m="1" x="7126"/>
        <item m="1" x="7127"/>
        <item m="1" x="7128"/>
        <item m="1" x="7129"/>
        <item m="1" x="7130"/>
        <item m="1" x="7131"/>
        <item m="1" x="7132"/>
        <item m="1" x="7133"/>
        <item m="1" x="7134"/>
        <item m="1" x="7135"/>
        <item m="1" x="7136"/>
        <item m="1" x="7137"/>
        <item m="1" x="7138"/>
        <item m="1" x="7139"/>
        <item m="1" x="7140"/>
        <item m="1" x="7141"/>
        <item m="1" x="7142"/>
        <item m="1" x="7143"/>
        <item m="1" x="7144"/>
        <item m="1" x="7145"/>
        <item m="1" x="7146"/>
        <item m="1" x="7147"/>
        <item m="1" x="7148"/>
        <item m="1" x="7149"/>
        <item m="1" x="7150"/>
        <item m="1" x="7151"/>
        <item m="1" x="7152"/>
        <item m="1" x="7153"/>
        <item m="1" x="7154"/>
        <item m="1" x="7155"/>
        <item m="1" x="7156"/>
        <item m="1" x="7157"/>
        <item m="1" x="7158"/>
        <item m="1" x="7159"/>
        <item m="1" x="7160"/>
        <item m="1" x="7161"/>
        <item m="1" x="7162"/>
        <item m="1" x="7163"/>
        <item m="1" x="7164"/>
        <item m="1" x="7165"/>
        <item m="1" x="7166"/>
        <item m="1" x="7167"/>
        <item m="1" x="7168"/>
        <item m="1" x="7169"/>
        <item m="1" x="7170"/>
        <item m="1" x="7171"/>
        <item m="1" x="7172"/>
        <item m="1" x="7173"/>
        <item m="1" x="7174"/>
        <item m="1" x="7175"/>
        <item m="1" x="7176"/>
        <item m="1" x="7177"/>
        <item m="1" x="7178"/>
        <item m="1" x="7179"/>
        <item m="1" x="7180"/>
        <item m="1" x="7181"/>
        <item m="1" x="7182"/>
        <item m="1" x="7183"/>
        <item m="1" x="7184"/>
        <item m="1" x="7185"/>
        <item m="1" x="7186"/>
        <item m="1" x="7187"/>
        <item m="1" x="7188"/>
        <item m="1" x="7189"/>
        <item m="1" x="7190"/>
        <item m="1" x="7191"/>
        <item m="1" x="7192"/>
        <item m="1" x="7193"/>
        <item m="1" x="7194"/>
        <item m="1" x="7195"/>
        <item m="1" x="7196"/>
        <item m="1" x="7197"/>
        <item m="1" x="7198"/>
        <item m="1" x="7199"/>
        <item m="1" x="7200"/>
        <item m="1" x="7201"/>
        <item m="1" x="7202"/>
        <item m="1" x="7203"/>
        <item m="1" x="7204"/>
        <item m="1" x="7205"/>
        <item m="1" x="7206"/>
        <item m="1" x="7207"/>
        <item m="1" x="7208"/>
        <item m="1" x="7209"/>
        <item m="1" x="7210"/>
        <item m="1" x="7211"/>
        <item m="1" x="7212"/>
        <item m="1" x="7213"/>
        <item m="1" x="7214"/>
        <item m="1" x="7215"/>
        <item m="1" x="7216"/>
        <item m="1" x="7217"/>
        <item m="1" x="7218"/>
        <item m="1" x="7219"/>
        <item m="1" x="7220"/>
        <item m="1" x="7221"/>
        <item m="1" x="7222"/>
        <item m="1" x="7223"/>
        <item m="1" x="7224"/>
        <item m="1" x="7225"/>
        <item m="1" x="7226"/>
        <item m="1" x="7227"/>
        <item m="1" x="7228"/>
        <item m="1" x="7229"/>
        <item m="1" x="7230"/>
        <item m="1" x="7231"/>
        <item m="1" x="7232"/>
        <item m="1" x="7233"/>
        <item m="1" x="7234"/>
        <item m="1" x="7235"/>
        <item m="1" x="7236"/>
        <item m="1" x="7237"/>
        <item m="1" x="7238"/>
        <item m="1" x="7239"/>
        <item m="1" x="7240"/>
        <item m="1" x="7241"/>
        <item m="1" x="7242"/>
        <item m="1" x="7243"/>
        <item m="1" x="7244"/>
        <item m="1" x="7245"/>
        <item m="1" x="7246"/>
        <item m="1" x="7247"/>
        <item m="1" x="7248"/>
        <item m="1" x="7249"/>
        <item m="1" x="7250"/>
        <item m="1" x="7251"/>
        <item m="1" x="7252"/>
        <item m="1" x="7253"/>
        <item m="1" x="7254"/>
        <item m="1" x="7255"/>
        <item m="1" x="7256"/>
        <item m="1" x="7257"/>
        <item m="1" x="7258"/>
        <item m="1" x="7259"/>
        <item m="1" x="7260"/>
        <item m="1" x="7261"/>
        <item m="1" x="7262"/>
        <item m="1" x="7263"/>
        <item m="1" x="7264"/>
        <item m="1" x="7265"/>
        <item m="1" x="7266"/>
        <item m="1" x="7267"/>
        <item m="1" x="7268"/>
        <item m="1" x="7269"/>
        <item m="1" x="7270"/>
        <item m="1" x="7271"/>
        <item m="1" x="7272"/>
        <item m="1" x="7273"/>
        <item m="1" x="7274"/>
        <item m="1" x="7275"/>
        <item m="1" x="7276"/>
        <item m="1" x="7277"/>
        <item m="1" x="7278"/>
        <item m="1" x="7279"/>
        <item m="1" x="7280"/>
        <item m="1" x="7281"/>
        <item m="1" x="7282"/>
        <item m="1" x="7283"/>
        <item m="1" x="7284"/>
        <item m="1" x="7285"/>
        <item m="1" x="7286"/>
        <item m="1" x="7287"/>
        <item m="1" x="7288"/>
        <item m="1" x="7289"/>
        <item m="1" x="7290"/>
        <item m="1" x="7291"/>
        <item m="1" x="7292"/>
        <item m="1" x="7293"/>
        <item m="1" x="7294"/>
        <item m="1" x="7295"/>
        <item m="1" x="7296"/>
        <item m="1" x="7297"/>
        <item m="1" x="7298"/>
        <item m="1" x="7299"/>
        <item m="1" x="7300"/>
        <item m="1" x="7301"/>
        <item m="1" x="7302"/>
        <item m="1" x="7303"/>
        <item m="1" x="7304"/>
        <item m="1" x="7305"/>
        <item m="1" x="7306"/>
        <item m="1" x="7307"/>
        <item m="1" x="7308"/>
        <item m="1" x="7309"/>
        <item m="1" x="7310"/>
        <item m="1" x="7311"/>
        <item m="1" x="7312"/>
        <item m="1" x="7313"/>
        <item m="1" x="7314"/>
        <item m="1" x="7315"/>
        <item m="1" x="7316"/>
        <item m="1" x="7317"/>
        <item m="1" x="7318"/>
        <item m="1" x="7319"/>
        <item m="1" x="7320"/>
        <item m="1" x="7321"/>
        <item m="1" x="7322"/>
        <item m="1" x="7323"/>
        <item m="1" x="7324"/>
        <item m="1" x="7325"/>
        <item m="1" x="7326"/>
        <item m="1" x="7327"/>
        <item m="1" x="7328"/>
        <item m="1" x="7329"/>
        <item m="1" x="7330"/>
        <item m="1" x="7331"/>
        <item m="1" x="7332"/>
        <item m="1" x="7333"/>
        <item m="1" x="7334"/>
        <item m="1" x="7335"/>
        <item m="1" x="7336"/>
        <item m="1" x="7337"/>
        <item m="1" x="7338"/>
        <item m="1" x="7339"/>
        <item m="1" x="7340"/>
        <item m="1" x="7341"/>
        <item m="1" x="7342"/>
        <item m="1" x="7343"/>
        <item m="1" x="7344"/>
        <item m="1" x="7345"/>
        <item m="1" x="7346"/>
        <item m="1" x="7347"/>
        <item m="1" x="7348"/>
        <item m="1" x="7349"/>
        <item m="1" x="7350"/>
        <item m="1" x="7351"/>
        <item m="1" x="7352"/>
        <item m="1" x="7353"/>
        <item m="1" x="7354"/>
        <item m="1" x="7355"/>
        <item m="1" x="7356"/>
        <item m="1" x="7357"/>
        <item m="1" x="7358"/>
        <item m="1" x="7359"/>
        <item m="1" x="7360"/>
        <item m="1" x="7361"/>
        <item m="1" x="7362"/>
        <item m="1" x="7363"/>
        <item m="1" x="7364"/>
        <item m="1" x="7365"/>
        <item m="1" x="7366"/>
        <item m="1" x="7367"/>
        <item m="1" x="7368"/>
        <item m="1" x="7369"/>
        <item m="1" x="7370"/>
        <item m="1" x="7371"/>
        <item m="1" x="7372"/>
        <item m="1" x="7373"/>
        <item m="1" x="7374"/>
        <item m="1" x="7375"/>
        <item m="1" x="7376"/>
        <item m="1" x="7377"/>
        <item m="1" x="7378"/>
        <item m="1" x="7379"/>
        <item m="1" x="7380"/>
        <item m="1" x="7381"/>
        <item m="1" x="7382"/>
        <item m="1" x="7383"/>
        <item m="1" x="7384"/>
        <item m="1" x="7385"/>
        <item m="1" x="7386"/>
        <item m="1" x="7387"/>
        <item m="1" x="7388"/>
        <item m="1" x="7389"/>
        <item m="1" x="7390"/>
        <item m="1" x="7391"/>
        <item m="1" x="7392"/>
        <item m="1" x="7393"/>
        <item m="1" x="7394"/>
        <item m="1" x="7395"/>
        <item m="1" x="7396"/>
        <item m="1" x="7397"/>
        <item m="1" x="7398"/>
        <item m="1" x="7399"/>
        <item m="1" x="7400"/>
        <item m="1" x="7401"/>
        <item m="1" x="7402"/>
        <item m="1" x="7403"/>
        <item m="1" x="7404"/>
        <item m="1" x="7405"/>
        <item m="1" x="7406"/>
        <item m="1" x="7407"/>
        <item m="1" x="7408"/>
        <item m="1" x="7409"/>
        <item m="1" x="7410"/>
        <item m="1" x="7411"/>
        <item m="1" x="7412"/>
        <item m="1" x="7413"/>
        <item m="1" x="7414"/>
        <item m="1" x="7415"/>
        <item m="1" x="7416"/>
        <item m="1" x="7417"/>
        <item m="1" x="7418"/>
        <item m="1" x="7419"/>
        <item m="1" x="7420"/>
        <item m="1" x="7421"/>
        <item m="1" x="7422"/>
        <item m="1" x="7423"/>
        <item m="1" x="7424"/>
        <item m="1" x="7425"/>
        <item m="1" x="7426"/>
        <item m="1" x="7427"/>
        <item m="1" x="7428"/>
        <item m="1" x="7429"/>
        <item m="1" x="7430"/>
        <item m="1" x="7431"/>
        <item m="1" x="7432"/>
        <item m="1" x="7433"/>
        <item m="1" x="7434"/>
        <item m="1" x="7435"/>
        <item m="1" x="7436"/>
        <item m="1" x="7437"/>
        <item m="1" x="7438"/>
        <item m="1" x="7439"/>
        <item m="1" x="7440"/>
        <item m="1" x="7441"/>
        <item m="1" x="7442"/>
        <item m="1" x="7443"/>
        <item m="1" x="7444"/>
        <item m="1" x="7445"/>
        <item m="1" x="7446"/>
        <item m="1" x="7447"/>
        <item m="1" x="7448"/>
        <item m="1" x="7449"/>
        <item m="1" x="7450"/>
        <item m="1" x="7451"/>
        <item m="1" x="7452"/>
        <item m="1" x="7453"/>
        <item m="1" x="7454"/>
        <item m="1" x="7455"/>
        <item m="1" x="7456"/>
        <item m="1" x="7457"/>
        <item m="1" x="7458"/>
        <item m="1" x="7459"/>
        <item m="1" x="7460"/>
        <item m="1" x="7461"/>
        <item m="1" x="7462"/>
        <item m="1" x="7463"/>
        <item m="1" x="7464"/>
        <item m="1" x="7465"/>
        <item m="1" x="7466"/>
        <item m="1" x="7467"/>
        <item m="1" x="7468"/>
        <item m="1" x="7469"/>
        <item m="1" x="7470"/>
        <item m="1" x="7471"/>
        <item m="1" x="7472"/>
        <item m="1" x="7473"/>
        <item m="1" x="7474"/>
        <item m="1" x="7475"/>
        <item m="1" x="7476"/>
        <item m="1" x="7477"/>
        <item m="1" x="7478"/>
        <item m="1" x="7479"/>
        <item m="1" x="7480"/>
        <item m="1" x="7481"/>
        <item m="1" x="7482"/>
        <item m="1" x="7483"/>
        <item m="1" x="7484"/>
        <item m="1" x="7485"/>
        <item m="1" x="7486"/>
        <item m="1" x="7487"/>
        <item m="1" x="7488"/>
        <item m="1" x="7489"/>
        <item m="1" x="7490"/>
        <item m="1" x="7491"/>
        <item m="1" x="7492"/>
        <item m="1" x="7493"/>
        <item m="1" x="7494"/>
        <item m="1" x="7495"/>
        <item m="1" x="7496"/>
        <item m="1" x="7497"/>
        <item m="1" x="7498"/>
        <item m="1" x="7499"/>
        <item m="1" x="7500"/>
        <item m="1" x="7501"/>
        <item m="1" x="7502"/>
        <item m="1" x="7503"/>
        <item m="1" x="7504"/>
        <item m="1" x="7505"/>
        <item m="1" x="7506"/>
        <item m="1" x="7507"/>
        <item m="1" x="7508"/>
        <item m="1" x="7509"/>
        <item m="1" x="7510"/>
        <item m="1" x="7511"/>
        <item m="1" x="7512"/>
        <item m="1" x="7513"/>
        <item m="1" x="7514"/>
        <item m="1" x="7515"/>
        <item m="1" x="7516"/>
        <item m="1" x="7517"/>
        <item m="1" x="7518"/>
        <item m="1" x="7519"/>
        <item m="1" x="7520"/>
        <item m="1" x="7521"/>
        <item m="1" x="7522"/>
        <item m="1" x="7523"/>
        <item m="1" x="7524"/>
        <item m="1" x="7525"/>
        <item m="1" x="7526"/>
        <item m="1" x="7527"/>
        <item m="1" x="7528"/>
        <item m="1" x="7529"/>
        <item m="1" x="7530"/>
        <item m="1" x="7531"/>
        <item m="1" x="7532"/>
        <item m="1" x="7533"/>
        <item m="1" x="7534"/>
        <item m="1" x="7535"/>
        <item m="1" x="7536"/>
        <item m="1" x="7537"/>
        <item m="1" x="7538"/>
        <item m="1" x="7539"/>
        <item m="1" x="7540"/>
        <item m="1" x="7541"/>
        <item m="1" x="7542"/>
        <item m="1" x="7543"/>
        <item m="1" x="7544"/>
        <item m="1" x="7545"/>
        <item m="1" x="7546"/>
        <item m="1" x="7547"/>
        <item m="1" x="7548"/>
        <item m="1" x="7549"/>
        <item m="1" x="7550"/>
        <item m="1" x="7551"/>
        <item m="1" x="7552"/>
        <item m="1" x="7553"/>
        <item m="1" x="7554"/>
        <item m="1" x="7555"/>
        <item m="1" x="7556"/>
        <item m="1" x="7557"/>
        <item m="1" x="7558"/>
        <item m="1" x="7559"/>
        <item m="1" x="7560"/>
        <item m="1" x="7561"/>
        <item m="1" x="7562"/>
        <item m="1" x="7563"/>
        <item m="1" x="7564"/>
        <item m="1" x="7565"/>
        <item m="1" x="7566"/>
        <item m="1" x="7567"/>
        <item m="1" x="7568"/>
        <item m="1" x="7569"/>
        <item m="1" x="7570"/>
        <item m="1" x="7571"/>
        <item m="1" x="7572"/>
        <item m="1" x="7573"/>
        <item m="1" x="7574"/>
        <item m="1" x="7575"/>
        <item m="1" x="7576"/>
        <item m="1" x="7577"/>
        <item m="1" x="7578"/>
        <item m="1" x="7579"/>
        <item m="1" x="7580"/>
        <item m="1" x="7581"/>
        <item m="1" x="7582"/>
        <item m="1" x="7583"/>
        <item m="1" x="7584"/>
        <item m="1" x="7585"/>
        <item m="1" x="7586"/>
        <item m="1" x="7587"/>
        <item m="1" x="7588"/>
        <item m="1" x="7589"/>
        <item m="1" x="7590"/>
        <item m="1" x="7591"/>
        <item m="1" x="7592"/>
        <item m="1" x="7593"/>
        <item m="1" x="7594"/>
        <item m="1" x="7595"/>
        <item m="1" x="7596"/>
        <item m="1" x="7597"/>
        <item m="1" x="7598"/>
        <item m="1" x="7599"/>
        <item m="1" x="7600"/>
        <item m="1" x="7601"/>
        <item m="1" x="7602"/>
        <item m="1" x="7603"/>
        <item m="1" x="7604"/>
        <item m="1" x="7605"/>
        <item m="1" x="7606"/>
        <item m="1" x="7607"/>
        <item m="1" x="7608"/>
        <item m="1" x="7609"/>
        <item m="1" x="7610"/>
        <item m="1" x="7611"/>
        <item m="1" x="7612"/>
        <item m="1" x="7613"/>
        <item m="1" x="7614"/>
        <item m="1" x="7615"/>
        <item m="1" x="7616"/>
        <item m="1" x="7617"/>
        <item m="1" x="7618"/>
        <item m="1" x="7619"/>
        <item m="1" x="7620"/>
        <item m="1" x="7621"/>
        <item m="1" x="7622"/>
        <item m="1" x="7623"/>
        <item m="1" x="7624"/>
        <item m="1" x="7625"/>
        <item m="1" x="7626"/>
        <item m="1" x="7627"/>
        <item m="1" x="7628"/>
        <item m="1" x="7629"/>
        <item m="1" x="7630"/>
        <item m="1" x="7631"/>
        <item m="1" x="7632"/>
        <item m="1" x="7633"/>
        <item m="1" x="7634"/>
        <item m="1" x="7635"/>
        <item m="1" x="7636"/>
        <item m="1" x="7637"/>
        <item m="1" x="7638"/>
        <item m="1" x="7639"/>
        <item m="1" x="7640"/>
        <item m="1" x="7641"/>
        <item m="1" x="7642"/>
        <item m="1" x="7643"/>
        <item m="1" x="7644"/>
        <item m="1" x="7645"/>
        <item m="1" x="7646"/>
        <item m="1" x="7647"/>
        <item m="1" x="7648"/>
        <item m="1" x="7649"/>
        <item m="1" x="7650"/>
        <item m="1" x="7651"/>
        <item m="1" x="7652"/>
        <item m="1" x="7653"/>
        <item m="1" x="7654"/>
        <item m="1" x="7655"/>
        <item m="1" x="7656"/>
        <item m="1" x="7657"/>
        <item m="1" x="7658"/>
        <item m="1" x="7659"/>
        <item m="1" x="7660"/>
        <item m="1" x="7661"/>
        <item m="1" x="7662"/>
        <item m="1" x="7663"/>
        <item m="1" x="7664"/>
        <item m="1" x="7665"/>
        <item m="1" x="7666"/>
        <item m="1" x="7667"/>
        <item m="1" x="7668"/>
        <item m="1" x="7669"/>
        <item m="1" x="7670"/>
        <item m="1" x="7671"/>
        <item m="1" x="7672"/>
        <item m="1" x="7673"/>
        <item m="1" x="7674"/>
        <item m="1" x="7675"/>
        <item m="1" x="7676"/>
        <item m="1" x="7677"/>
        <item m="1" x="7678"/>
        <item m="1" x="7679"/>
        <item m="1" x="7680"/>
        <item m="1" x="7681"/>
        <item m="1" x="7682"/>
        <item m="1" x="7683"/>
        <item m="1" x="7684"/>
        <item m="1" x="7685"/>
        <item m="1" x="7686"/>
        <item m="1" x="7687"/>
        <item m="1" x="7688"/>
        <item m="1" x="7689"/>
        <item m="1" x="7690"/>
        <item m="1" x="7691"/>
        <item m="1" x="7692"/>
        <item m="1" x="7693"/>
        <item m="1" x="7694"/>
        <item m="1" x="7695"/>
        <item m="1" x="7696"/>
        <item m="1" x="7697"/>
        <item m="1" x="7698"/>
        <item m="1" x="7699"/>
        <item m="1" x="7700"/>
        <item m="1" x="7701"/>
        <item m="1" x="7702"/>
        <item m="1" x="7703"/>
        <item m="1" x="7704"/>
        <item m="1" x="7705"/>
        <item m="1" x="7706"/>
        <item m="1" x="7707"/>
        <item m="1" x="7708"/>
        <item m="1" x="7709"/>
        <item m="1" x="7710"/>
        <item m="1" x="7711"/>
        <item m="1" x="7712"/>
        <item m="1" x="7713"/>
        <item m="1" x="7714"/>
        <item m="1" x="7715"/>
        <item m="1" x="7716"/>
        <item m="1" x="7717"/>
        <item m="1" x="7718"/>
        <item m="1" x="7719"/>
        <item m="1" x="7720"/>
        <item m="1" x="7721"/>
        <item m="1" x="7722"/>
        <item m="1" x="7723"/>
        <item m="1" x="7724"/>
        <item m="1" x="7725"/>
        <item m="1" x="7726"/>
        <item m="1" x="7727"/>
        <item m="1" x="7728"/>
        <item m="1" x="7729"/>
        <item m="1" x="7730"/>
        <item m="1" x="7731"/>
        <item m="1" x="7732"/>
        <item m="1" x="7733"/>
        <item m="1" x="7734"/>
        <item m="1" x="7735"/>
        <item m="1" x="7736"/>
        <item m="1" x="7737"/>
        <item m="1" x="7738"/>
        <item m="1" x="7739"/>
        <item m="1" x="7740"/>
        <item m="1" x="7741"/>
        <item m="1" x="7742"/>
        <item m="1" x="7743"/>
        <item m="1" x="7744"/>
        <item m="1" x="7745"/>
        <item m="1" x="7746"/>
        <item m="1" x="7747"/>
        <item m="1" x="7748"/>
        <item m="1" x="7749"/>
        <item m="1" x="7750"/>
        <item m="1" x="7751"/>
        <item m="1" x="7752"/>
        <item m="1" x="7753"/>
        <item m="1" x="7754"/>
        <item m="1" x="7755"/>
        <item m="1" x="7756"/>
        <item m="1" x="7757"/>
        <item m="1" x="7758"/>
        <item m="1" x="7759"/>
        <item m="1" x="7760"/>
        <item m="1" x="7761"/>
        <item m="1" x="7762"/>
        <item m="1" x="7763"/>
        <item m="1" x="7764"/>
        <item m="1" x="7765"/>
        <item m="1" x="7766"/>
        <item m="1" x="7767"/>
        <item m="1" x="7768"/>
        <item m="1" x="7769"/>
        <item m="1" x="7770"/>
        <item m="1" x="7771"/>
        <item m="1" x="7772"/>
        <item m="1" x="7773"/>
        <item m="1" x="7774"/>
        <item m="1" x="7775"/>
        <item m="1" x="7776"/>
        <item m="1" x="7777"/>
        <item m="1" x="7778"/>
        <item m="1" x="7779"/>
        <item m="1" x="7780"/>
        <item m="1" x="7781"/>
        <item m="1" x="7782"/>
        <item m="1" x="7783"/>
        <item m="1" x="7784"/>
        <item m="1" x="7785"/>
        <item m="1" x="7786"/>
        <item m="1" x="7787"/>
        <item m="1" x="7788"/>
        <item m="1" x="7789"/>
        <item m="1" x="7790"/>
        <item m="1" x="7791"/>
        <item m="1" x="7792"/>
        <item m="1" x="7793"/>
        <item m="1" x="7794"/>
        <item m="1" x="7795"/>
        <item m="1" x="7796"/>
        <item m="1" x="7797"/>
        <item m="1" x="7798"/>
        <item m="1" x="7799"/>
        <item m="1" x="7800"/>
        <item m="1" x="7801"/>
        <item m="1" x="7802"/>
        <item m="1" x="7803"/>
        <item m="1" x="7804"/>
        <item m="1" x="7805"/>
        <item m="1" x="7806"/>
        <item m="1" x="7807"/>
        <item m="1" x="7808"/>
        <item m="1" x="7809"/>
        <item m="1" x="7810"/>
        <item m="1" x="7811"/>
        <item m="1" x="7812"/>
        <item m="1" x="7813"/>
        <item m="1" x="7814"/>
        <item m="1" x="7815"/>
        <item m="1" x="7816"/>
        <item m="1" x="7817"/>
        <item m="1" x="7818"/>
        <item m="1" x="7819"/>
        <item m="1" x="7820"/>
        <item m="1" x="7821"/>
        <item m="1" x="7822"/>
        <item m="1" x="7823"/>
        <item m="1" x="7824"/>
        <item m="1" x="7825"/>
        <item m="1" x="7826"/>
        <item m="1" x="7827"/>
        <item m="1" x="7828"/>
        <item m="1" x="7829"/>
        <item m="1" x="7830"/>
        <item m="1" x="7831"/>
        <item m="1" x="7832"/>
        <item m="1" x="7833"/>
        <item m="1" x="7834"/>
        <item m="1" x="7835"/>
        <item m="1" x="7836"/>
        <item m="1" x="7837"/>
        <item m="1" x="7838"/>
        <item m="1" x="7839"/>
        <item m="1" x="7840"/>
        <item m="1" x="7841"/>
        <item m="1" x="7842"/>
        <item m="1" x="7843"/>
        <item m="1" x="7844"/>
        <item m="1" x="7845"/>
        <item m="1" x="7846"/>
        <item m="1" x="7847"/>
        <item m="1" x="7848"/>
        <item m="1" x="7849"/>
        <item m="1" x="7850"/>
        <item m="1" x="7851"/>
        <item m="1" x="7852"/>
        <item m="1" x="7853"/>
        <item m="1" x="7854"/>
        <item m="1" x="7855"/>
        <item m="1" x="7856"/>
        <item m="1" x="7857"/>
        <item m="1" x="7858"/>
        <item m="1" x="7859"/>
        <item m="1" x="7860"/>
        <item m="1" x="7861"/>
        <item m="1" x="7862"/>
        <item m="1" x="7863"/>
        <item m="1" x="7864"/>
        <item m="1" x="7865"/>
        <item m="1" x="7866"/>
        <item m="1" x="7867"/>
        <item m="1" x="7868"/>
        <item m="1" x="7869"/>
        <item m="1" x="7870"/>
        <item m="1" x="7871"/>
        <item m="1" x="7872"/>
        <item m="1" x="7873"/>
        <item m="1" x="7874"/>
        <item m="1" x="7875"/>
        <item m="1" x="7876"/>
        <item m="1" x="7877"/>
        <item m="1" x="7878"/>
        <item m="1" x="7879"/>
        <item m="1" x="7880"/>
        <item m="1" x="7881"/>
        <item m="1" x="7882"/>
        <item m="1" x="7883"/>
        <item m="1" x="7884"/>
        <item m="1" x="7885"/>
        <item m="1" x="7886"/>
        <item m="1" x="7887"/>
        <item m="1" x="7888"/>
        <item m="1" x="7889"/>
        <item m="1" x="7890"/>
        <item m="1" x="7891"/>
        <item m="1" x="7892"/>
        <item m="1" x="7893"/>
        <item m="1" x="7894"/>
        <item m="1" x="7895"/>
        <item m="1" x="7896"/>
        <item m="1" x="7897"/>
        <item m="1" x="7898"/>
        <item m="1" x="7899"/>
        <item m="1" x="7900"/>
        <item m="1" x="7901"/>
        <item m="1" x="7902"/>
        <item m="1" x="7903"/>
        <item m="1" x="7904"/>
        <item m="1" x="7905"/>
        <item m="1" x="7906"/>
        <item m="1" x="7907"/>
        <item m="1" x="7908"/>
        <item m="1" x="7909"/>
        <item m="1" x="7910"/>
        <item m="1" x="7911"/>
        <item m="1" x="7912"/>
        <item m="1" x="7913"/>
        <item m="1" x="7914"/>
        <item m="1" x="7915"/>
        <item m="1" x="7916"/>
        <item m="1" x="7917"/>
        <item m="1" x="7918"/>
        <item m="1" x="7919"/>
        <item m="1" x="7920"/>
        <item m="1" x="7921"/>
        <item m="1" x="7922"/>
        <item m="1" x="7923"/>
        <item m="1" x="7924"/>
        <item m="1" x="7925"/>
        <item m="1" x="7926"/>
        <item m="1" x="7927"/>
        <item m="1" x="7928"/>
        <item m="1" x="7929"/>
        <item m="1" x="7930"/>
        <item m="1" x="7931"/>
        <item m="1" x="7932"/>
        <item m="1" x="7933"/>
        <item m="1" x="7934"/>
        <item m="1" x="7935"/>
        <item m="1" x="7936"/>
        <item m="1" x="7937"/>
        <item m="1" x="7938"/>
        <item m="1" x="7939"/>
        <item m="1" x="7940"/>
        <item m="1" x="7941"/>
        <item m="1" x="7942"/>
        <item m="1" x="7943"/>
        <item m="1" x="7944"/>
        <item m="1" x="7945"/>
        <item m="1" x="7946"/>
        <item m="1" x="7947"/>
        <item m="1" x="7948"/>
        <item m="1" x="7949"/>
        <item m="1" x="7950"/>
        <item m="1" x="7951"/>
        <item m="1" x="7952"/>
        <item m="1" x="7953"/>
        <item m="1" x="7954"/>
        <item m="1" x="7955"/>
        <item m="1" x="7956"/>
        <item m="1" x="7957"/>
        <item m="1" x="7958"/>
        <item m="1" x="7959"/>
        <item m="1" x="7960"/>
        <item m="1" x="7961"/>
        <item m="1" x="7962"/>
        <item m="1" x="7963"/>
        <item m="1" x="7964"/>
        <item m="1" x="7965"/>
        <item m="1" x="7966"/>
        <item m="1" x="7967"/>
        <item m="1" x="7968"/>
        <item m="1" x="7969"/>
        <item m="1" x="7970"/>
        <item m="1" x="7971"/>
        <item m="1" x="7972"/>
        <item m="1" x="7973"/>
        <item m="1" x="7974"/>
        <item m="1" x="7975"/>
        <item m="1" x="7976"/>
        <item m="1" x="7977"/>
        <item m="1" x="7978"/>
        <item m="1" x="7979"/>
        <item m="1" x="7980"/>
        <item m="1" x="7981"/>
        <item m="1" x="7982"/>
        <item m="1" x="7983"/>
        <item m="1" x="7984"/>
        <item m="1" x="7985"/>
        <item m="1" x="7986"/>
        <item m="1" x="7987"/>
        <item m="1" x="7988"/>
        <item m="1" x="7989"/>
        <item m="1" x="7990"/>
        <item m="1" x="7991"/>
        <item m="1" x="7992"/>
        <item m="1" x="7993"/>
        <item m="1" x="7994"/>
        <item m="1" x="7995"/>
        <item m="1" x="7996"/>
        <item m="1" x="7997"/>
        <item m="1" x="7998"/>
        <item m="1" x="7999"/>
        <item m="1" x="2795"/>
        <item m="1" x="3171"/>
        <item m="1" x="3172"/>
        <item m="1" x="3173"/>
        <item m="1" x="3174"/>
        <item m="1" x="3175"/>
        <item m="1" x="3176"/>
        <item m="1" x="3177"/>
        <item m="1" x="3178"/>
        <item m="1" x="3179"/>
        <item m="1" x="3180"/>
        <item m="1" x="3181"/>
        <item m="1" x="3182"/>
        <item m="1" x="3183"/>
        <item m="1" x="3184"/>
        <item m="1" x="3185"/>
        <item m="1" x="3186"/>
        <item m="1" x="3187"/>
        <item m="1" x="3188"/>
        <item m="1" x="3189"/>
        <item m="1" x="3190"/>
        <item m="1" x="3191"/>
        <item m="1" x="3192"/>
        <item m="1" x="3193"/>
        <item m="1" x="3194"/>
        <item m="1" x="3195"/>
        <item m="1" x="3196"/>
        <item m="1" x="3197"/>
        <item m="1" x="3198"/>
        <item m="1" x="3199"/>
        <item m="1" x="3200"/>
        <item m="1" x="3201"/>
        <item m="1" x="3202"/>
        <item m="1" x="3203"/>
        <item m="1" x="3204"/>
        <item m="1" x="3205"/>
        <item m="1" x="3206"/>
        <item m="1" x="3207"/>
        <item m="1" x="3208"/>
        <item m="1" x="3209"/>
        <item m="1" x="3210"/>
        <item m="1" x="3211"/>
        <item m="1" x="3212"/>
        <item m="1" x="3213"/>
        <item m="1" x="3214"/>
        <item m="1" x="3215"/>
        <item m="1" x="3216"/>
        <item m="1" x="3217"/>
        <item m="1" x="3218"/>
        <item m="1" x="3219"/>
        <item m="1" x="3220"/>
        <item m="1" x="3221"/>
        <item m="1" x="3222"/>
        <item m="1" x="3223"/>
        <item m="1" x="3224"/>
        <item m="1" x="3225"/>
        <item m="1" x="3226"/>
        <item m="1" x="3227"/>
        <item m="1" x="3228"/>
        <item m="1" x="3229"/>
        <item m="1" x="3230"/>
        <item m="1" x="3231"/>
        <item m="1" x="3232"/>
        <item m="1" x="3233"/>
        <item m="1" x="3234"/>
        <item m="1" x="3235"/>
        <item m="1" x="3236"/>
        <item m="1" x="3237"/>
        <item m="1" x="3238"/>
        <item m="1" x="6202"/>
        <item m="1" x="3240"/>
        <item m="1" x="3241"/>
        <item m="1" x="3242"/>
        <item m="1" x="3243"/>
        <item m="1" x="3244"/>
        <item m="1" x="3245"/>
        <item m="1" x="5866"/>
        <item m="1" x="3247"/>
        <item m="1" x="3248"/>
        <item m="1" x="3249"/>
        <item m="1" x="3250"/>
        <item m="1" x="3251"/>
        <item m="1" x="3252"/>
        <item m="1" x="3253"/>
        <item m="1" x="3254"/>
        <item m="1" x="3255"/>
        <item m="1" x="3256"/>
        <item m="1" x="3257"/>
        <item m="1" x="3258"/>
        <item m="1" x="3259"/>
        <item m="1" x="3260"/>
        <item m="1" x="3261"/>
        <item m="1" x="3262"/>
        <item m="1" x="3263"/>
        <item m="1" x="3264"/>
        <item m="1" x="3265"/>
        <item m="1" x="3266"/>
        <item m="1" x="3267"/>
        <item m="1" x="3268"/>
        <item m="1" x="3269"/>
        <item m="1" x="6314"/>
        <item m="1" x="3271"/>
        <item m="1" x="3272"/>
        <item m="1" x="3273"/>
        <item m="1" x="3274"/>
        <item m="1" x="3275"/>
        <item m="1" x="3276"/>
        <item m="1" x="3277"/>
        <item m="1" x="3278"/>
        <item m="1" x="3279"/>
        <item m="1" x="3280"/>
        <item m="1" x="3281"/>
        <item m="1" x="3282"/>
        <item m="1" x="3283"/>
        <item m="1" x="3284"/>
        <item m="1" x="3285"/>
        <item m="1" x="3286"/>
        <item m="1" x="3287"/>
        <item m="1" x="3288"/>
        <item m="1" x="3289"/>
        <item m="1" x="3290"/>
        <item m="1" x="3291"/>
        <item m="1" x="3292"/>
        <item m="1" x="3293"/>
        <item m="1" x="3294"/>
        <item m="1" x="3295"/>
        <item m="1" x="3296"/>
        <item m="1" x="3297"/>
        <item m="1" x="3298"/>
        <item m="1" x="3299"/>
        <item m="1" x="3300"/>
        <item m="1" x="3301"/>
        <item m="1" x="3302"/>
        <item m="1" x="3303"/>
        <item m="1" x="3304"/>
        <item m="1" x="3305"/>
        <item m="1" x="3306"/>
        <item m="1" x="3307"/>
        <item m="1" x="3308"/>
        <item m="1" x="3309"/>
        <item m="1" x="6203"/>
        <item m="1" x="3311"/>
        <item m="1" x="3312"/>
        <item m="1" x="6099"/>
        <item m="1" x="6100"/>
        <item m="1" x="3315"/>
        <item m="1" x="3316"/>
        <item m="1" x="3317"/>
        <item m="1" x="6101"/>
        <item m="1" x="6204"/>
        <item m="1" x="3320"/>
        <item m="1" x="6102"/>
        <item m="1" x="3322"/>
        <item m="1" x="3323"/>
        <item m="1" x="3324"/>
        <item m="1" x="3325"/>
        <item m="1" x="3326"/>
        <item m="1" x="3327"/>
        <item m="1" x="3328"/>
        <item m="1" x="3329"/>
        <item m="1" x="3330"/>
        <item m="1" x="3331"/>
        <item m="1" x="3332"/>
        <item m="1" x="3333"/>
        <item m="1" x="3334"/>
        <item m="1" x="3335"/>
        <item m="1" x="3336"/>
        <item m="1" x="3337"/>
        <item m="1" x="3338"/>
        <item m="1" x="3339"/>
        <item m="1" x="3340"/>
        <item m="1" x="3341"/>
        <item m="1" x="3342"/>
        <item m="1" x="3343"/>
        <item m="1" x="3344"/>
        <item m="1" x="3345"/>
        <item m="1" x="3346"/>
        <item m="1" x="3347"/>
        <item m="1" x="3348"/>
        <item m="1" x="6103"/>
        <item m="1" x="6205"/>
        <item m="1" x="3351"/>
        <item m="1" x="3352"/>
        <item m="1" x="3353"/>
        <item m="1" x="3354"/>
        <item m="1" x="6104"/>
        <item m="1" x="3356"/>
        <item m="1" x="3357"/>
        <item m="1" x="3358"/>
        <item m="1" x="3359"/>
        <item m="1" x="3360"/>
        <item m="1" x="3361"/>
        <item m="1" x="3362"/>
        <item m="1" x="3363"/>
        <item m="1" x="3364"/>
        <item m="1" x="3365"/>
        <item m="1" x="3366"/>
        <item m="1" x="3367"/>
        <item m="1" x="3368"/>
        <item m="1" x="3369"/>
        <item m="1" x="3370"/>
        <item m="1" x="3371"/>
        <item m="1" x="3372"/>
        <item m="1" x="3373"/>
        <item m="1" x="3374"/>
        <item m="1" x="3375"/>
        <item m="1" x="3376"/>
        <item m="1" x="3377"/>
        <item m="1" x="3378"/>
        <item m="1" x="3379"/>
        <item m="1" x="3380"/>
        <item m="1" x="3381"/>
        <item m="1" x="3382"/>
        <item m="1" x="3383"/>
        <item m="1" x="3384"/>
        <item m="1" x="3385"/>
        <item m="1" x="3386"/>
        <item m="1" x="3387"/>
        <item m="1" x="3388"/>
        <item m="1" x="3389"/>
        <item m="1" x="3390"/>
        <item m="1" x="3391"/>
        <item m="1" x="3392"/>
        <item m="1" x="3393"/>
        <item m="1" x="3394"/>
        <item m="1" x="3395"/>
        <item m="1" x="3396"/>
        <item m="1" x="6315"/>
        <item m="1" x="6316"/>
        <item m="1" x="6317"/>
        <item m="1" x="3400"/>
        <item m="1" x="3401"/>
        <item m="1" x="3402"/>
        <item m="1" x="3403"/>
        <item m="1" x="3404"/>
        <item m="1" x="3405"/>
        <item m="1" x="3406"/>
        <item m="1" x="3407"/>
        <item m="1" x="3408"/>
        <item m="1" x="3409"/>
        <item m="1" x="3410"/>
        <item m="1" x="3411"/>
        <item m="1" x="3412"/>
        <item m="1" x="3413"/>
        <item m="1" x="3414"/>
        <item m="1" x="3415"/>
        <item m="1" x="3416"/>
        <item m="1" x="3417"/>
        <item m="1" x="3418"/>
        <item m="1" x="3419"/>
        <item m="1" x="3420"/>
        <item m="1" x="3421"/>
        <item m="1" x="3422"/>
        <item m="1" x="3423"/>
        <item m="1" x="3424"/>
        <item m="1" x="3425"/>
        <item m="1" x="3426"/>
        <item m="1" x="3427"/>
        <item m="1" x="3428"/>
        <item m="1" x="3429"/>
        <item m="1" x="3430"/>
        <item m="1" x="3431"/>
        <item m="1" x="3433"/>
        <item m="1" x="3434"/>
        <item m="1" x="3435"/>
        <item m="1" x="605"/>
        <item m="1" x="606"/>
        <item m="1" x="624"/>
        <item m="1" x="625"/>
        <item m="1" x="626"/>
        <item m="1" x="710"/>
        <item m="1" x="735"/>
        <item m="1" x="736"/>
        <item m="1" x="737"/>
        <item m="1" x="738"/>
        <item m="1" x="793"/>
        <item m="1" x="882"/>
        <item m="1" x="897"/>
        <item m="1" x="900"/>
        <item m="1" x="901"/>
        <item m="1" x="923"/>
        <item m="1" x="924"/>
        <item m="1" x="958"/>
        <item m="1" x="987"/>
        <item m="1" x="988"/>
        <item m="1" x="989"/>
        <item m="1" x="1026"/>
        <item m="1" x="1029"/>
        <item m="1" x="5834"/>
        <item m="1" x="1034"/>
        <item m="1" x="1095"/>
        <item m="1" x="1096"/>
        <item m="1" x="1097"/>
        <item m="1" x="1098"/>
        <item m="1" x="1202"/>
        <item m="1" x="1299"/>
        <item m="1" x="1300"/>
        <item m="1" x="1309"/>
        <item m="1" x="1322"/>
        <item m="1" x="1375"/>
        <item m="1" x="1376"/>
        <item m="1" x="1377"/>
        <item m="1" x="1378"/>
        <item m="1" x="1380"/>
        <item m="1" x="1407"/>
        <item m="1" x="1422"/>
        <item m="1" x="1423"/>
        <item m="1" x="1523"/>
        <item m="1" x="1524"/>
        <item m="1" x="1539"/>
        <item m="1" x="1568"/>
        <item m="1" x="1569"/>
        <item m="1" x="1593"/>
        <item m="1" x="1655"/>
        <item m="1" x="1823"/>
        <item m="1" x="1825"/>
        <item m="1" x="1886"/>
        <item m="1" x="1943"/>
        <item m="1" x="1983"/>
        <item m="1" x="1984"/>
        <item m="1" x="2013"/>
        <item m="1" x="2151"/>
        <item m="1" x="2152"/>
        <item m="1" x="2153"/>
        <item m="1" x="2154"/>
        <item m="1" x="2210"/>
        <item m="1" x="2211"/>
        <item m="1" x="2263"/>
        <item m="1" x="2264"/>
        <item m="1" x="2268"/>
        <item m="1" x="2269"/>
        <item m="1" x="2271"/>
        <item m="1" x="2287"/>
        <item m="1" x="2288"/>
        <item m="1" x="2340"/>
        <item m="1" x="2341"/>
        <item m="1" x="2356"/>
        <item m="1" x="2406"/>
        <item m="1" x="2434"/>
        <item m="1" x="2439"/>
        <item m="1" x="2440"/>
        <item m="1" x="2443"/>
        <item m="1" x="2466"/>
        <item m="1" x="2482"/>
        <item m="1" x="2483"/>
        <item m="1" x="2484"/>
        <item m="1" x="2491"/>
        <item m="1" x="2526"/>
        <item m="1" x="2545"/>
        <item m="1" x="2634"/>
        <item m="1" x="2635"/>
        <item m="1" x="2691"/>
        <item m="1" x="2692"/>
        <item m="1" x="2700"/>
        <item m="1" x="2743"/>
        <item m="1" x="2744"/>
        <item m="1" x="2817"/>
        <item m="1" x="2852"/>
        <item m="1" x="2853"/>
        <item m="1" x="2864"/>
        <item m="1" x="2865"/>
        <item m="1" x="2866"/>
        <item m="1" x="2867"/>
        <item m="1" x="2868"/>
        <item m="1" x="2870"/>
        <item m="1" x="2880"/>
        <item m="1" x="2884"/>
        <item m="1" x="2954"/>
        <item m="1" x="3079"/>
        <item m="1" x="3080"/>
        <item m="1" x="3270"/>
        <item m="1" x="3397"/>
        <item m="1" x="3398"/>
        <item m="1" x="3399"/>
        <item m="1" x="3436"/>
        <item m="1" x="3437"/>
        <item m="1" x="3438"/>
        <item m="1" x="3439"/>
        <item m="1" x="3440"/>
        <item m="1" x="3441"/>
        <item m="1" x="3442"/>
        <item m="1" x="3443"/>
        <item m="1" x="3444"/>
        <item m="1" x="3445"/>
        <item m="1" x="3446"/>
        <item m="1" x="3447"/>
        <item m="1" x="3448"/>
        <item m="1" x="3449"/>
        <item m="1" x="3450"/>
        <item m="1" x="3451"/>
        <item m="1" x="3452"/>
        <item m="1" x="3453"/>
        <item m="1" x="3454"/>
        <item m="1" x="3455"/>
        <item m="1" x="3456"/>
        <item m="1" x="3457"/>
        <item m="1" x="3458"/>
        <item m="1" x="3459"/>
        <item m="1" x="3460"/>
        <item m="1" x="6206"/>
        <item m="1" x="3462"/>
        <item m="1" x="5867"/>
        <item m="1" x="3464"/>
        <item m="1" x="3465"/>
        <item m="1" x="3466"/>
        <item m="1" x="3467"/>
        <item m="1" x="3468"/>
        <item m="1" x="3469"/>
        <item m="1" x="3470"/>
        <item m="1" x="3471"/>
        <item m="1" x="3472"/>
        <item m="1" x="3473"/>
        <item m="1" x="3474"/>
        <item m="1" x="3475"/>
        <item m="1" x="3476"/>
        <item m="1" x="3477"/>
        <item m="1" x="3478"/>
        <item m="1" x="3479"/>
        <item m="1" x="3480"/>
        <item m="1" x="3481"/>
        <item m="1" x="3482"/>
        <item m="1" x="3483"/>
        <item m="1" x="3484"/>
        <item m="1" x="3485"/>
        <item m="1" x="3486"/>
        <item m="1" x="3487"/>
        <item m="1" x="3488"/>
        <item m="1" x="3489"/>
        <item m="1" x="3490"/>
        <item m="1" x="3491"/>
        <item m="1" x="3492"/>
        <item m="1" x="3493"/>
        <item m="1" x="3494"/>
        <item m="1" x="3495"/>
        <item m="1" x="3496"/>
        <item m="1" x="3497"/>
        <item m="1" x="3498"/>
        <item m="1" x="3499"/>
        <item m="1" x="3500"/>
        <item m="1" x="3501"/>
        <item m="1" x="3502"/>
        <item m="1" x="3503"/>
        <item m="1" x="3504"/>
        <item m="1" x="3505"/>
        <item m="1" x="3506"/>
        <item m="1" x="3507"/>
        <item m="1" x="3508"/>
        <item m="1" x="3509"/>
        <item m="1" x="3510"/>
        <item m="1" x="3511"/>
        <item m="1" x="3512"/>
        <item m="1" x="3513"/>
        <item m="1" x="3514"/>
        <item m="1" x="3515"/>
        <item m="1" x="3516"/>
        <item m="1" x="3517"/>
        <item m="1" x="3518"/>
        <item m="1" x="3519"/>
        <item m="1" x="3520"/>
        <item m="1" x="3521"/>
        <item m="1" x="3522"/>
        <item m="1" x="3523"/>
        <item m="1" x="3524"/>
        <item m="1" x="3525"/>
        <item m="1" x="3526"/>
        <item m="1" x="3527"/>
        <item m="1" x="3528"/>
        <item m="1" x="3529"/>
        <item m="1" x="3530"/>
        <item m="1" x="3531"/>
        <item m="1" x="3532"/>
        <item m="1" x="3533"/>
        <item m="1" x="3534"/>
        <item m="1" x="3535"/>
        <item m="1" x="3536"/>
        <item m="1" x="3537"/>
        <item m="1" x="3538"/>
        <item m="1" x="3539"/>
        <item m="1" x="3540"/>
        <item m="1" x="3541"/>
        <item m="1" x="3542"/>
        <item m="1" x="3543"/>
        <item m="1" x="3544"/>
        <item m="1" x="3545"/>
        <item m="1" x="3546"/>
        <item m="1" x="3547"/>
        <item m="1" x="3548"/>
        <item m="1" x="3549"/>
        <item m="1" x="3550"/>
        <item m="1" x="3551"/>
        <item m="1" x="3552"/>
        <item m="1" x="3553"/>
        <item m="1" x="3554"/>
        <item m="1" x="3555"/>
        <item m="1" x="3556"/>
        <item m="1" x="3557"/>
        <item m="1" x="6208"/>
        <item m="1" x="3558"/>
        <item m="1" x="3559"/>
        <item m="1" x="3560"/>
        <item m="1" x="3561"/>
        <item m="1" x="3562"/>
        <item m="1" x="5868"/>
        <item m="1" x="6105"/>
        <item m="1" x="3565"/>
        <item m="1" x="3566"/>
        <item m="1" x="3567"/>
        <item m="1" x="3568"/>
        <item m="1" x="3569"/>
        <item m="1" x="3570"/>
        <item m="1" x="3571"/>
        <item m="1" x="3572"/>
        <item m="1" x="3573"/>
        <item m="1" x="3574"/>
        <item m="1" x="3575"/>
        <item m="1" x="3576"/>
        <item m="1" x="3577"/>
        <item m="1" x="3578"/>
        <item m="1" x="3579"/>
        <item m="1" x="3580"/>
        <item m="1" x="3581"/>
        <item m="1" x="3582"/>
        <item m="1" x="3583"/>
        <item m="1" x="3584"/>
        <item m="1" x="3585"/>
        <item m="1" x="3586"/>
        <item m="1" x="3587"/>
        <item m="1" x="3588"/>
        <item m="1" x="3589"/>
        <item m="1" x="3590"/>
        <item m="1" x="3591"/>
        <item m="1" x="3592"/>
        <item m="1" x="3593"/>
        <item m="1" x="3594"/>
        <item m="1" x="3595"/>
        <item m="1" x="3596"/>
        <item m="1" x="3597"/>
        <item m="1" x="3598"/>
        <item m="1" x="3599"/>
        <item m="1" x="3600"/>
        <item m="1" x="3601"/>
        <item m="1" x="3602"/>
        <item m="1" x="3603"/>
        <item m="1" x="3604"/>
        <item m="1" x="3605"/>
        <item m="1" x="3606"/>
        <item m="1" x="3607"/>
        <item m="1" x="3608"/>
        <item m="1" x="3609"/>
        <item m="1" x="3610"/>
        <item m="1" x="3611"/>
        <item m="1" x="3612"/>
        <item m="1" x="3613"/>
        <item m="1" x="3614"/>
        <item m="1" x="3615"/>
        <item m="1" x="3616"/>
        <item m="1" x="3617"/>
        <item m="1" x="3618"/>
        <item m="1" x="3619"/>
        <item m="1" x="3620"/>
        <item m="1" x="3621"/>
        <item m="1" x="6106"/>
        <item m="1" x="3623"/>
        <item m="1" x="3624"/>
        <item m="1" x="3625"/>
        <item m="1" x="3626"/>
        <item m="1" x="3627"/>
        <item m="1" x="3628"/>
        <item m="1" x="3629"/>
        <item m="1" x="3630"/>
        <item m="1" x="3631"/>
        <item m="1" x="3632"/>
        <item m="1" x="3633"/>
        <item m="1" x="3634"/>
        <item m="1" x="3635"/>
        <item m="1" x="3636"/>
        <item m="1" x="3637"/>
        <item m="1" x="3638"/>
        <item m="1" x="3639"/>
        <item m="1" x="3640"/>
        <item m="1" x="3641"/>
        <item m="1" x="3642"/>
        <item m="1" x="3643"/>
        <item m="1" x="3644"/>
        <item m="1" x="3645"/>
        <item m="1" x="3646"/>
        <item m="1" x="3647"/>
        <item m="1" x="3648"/>
        <item m="1" x="3649"/>
        <item m="1" x="3650"/>
        <item m="1" x="3651"/>
        <item m="1" x="3652"/>
        <item m="1" x="3653"/>
        <item m="1" x="3654"/>
        <item m="1" x="3655"/>
        <item m="1" x="3656"/>
        <item m="1" x="6207"/>
        <item m="1" x="3658"/>
        <item m="1" x="3659"/>
        <item m="1" x="3660"/>
        <item m="1" x="3661"/>
        <item m="1" x="3662"/>
        <item m="1" x="3663"/>
        <item m="1" x="3664"/>
        <item m="1" x="3665"/>
        <item m="1" x="3666"/>
        <item m="1" x="3667"/>
        <item m="1" x="3668"/>
        <item m="1" x="3669"/>
        <item m="1" x="3670"/>
        <item m="1" x="3671"/>
        <item m="1" x="3672"/>
        <item m="1" x="3673"/>
        <item m="1" x="3674"/>
        <item m="1" x="3675"/>
        <item m="1" x="3676"/>
        <item m="1" x="3677"/>
        <item m="1" x="3678"/>
        <item m="1" x="3679"/>
        <item m="1" x="3680"/>
        <item m="1" x="3681"/>
        <item m="1" x="3682"/>
        <item m="1" x="3683"/>
        <item m="1" x="3684"/>
        <item m="1" x="3685"/>
        <item m="1" x="3686"/>
        <item m="1" x="3687"/>
        <item m="1" x="3688"/>
        <item m="1" x="3689"/>
        <item m="1" x="3690"/>
        <item m="1" x="3691"/>
        <item m="1" x="3692"/>
        <item m="1" x="3693"/>
        <item m="1" x="3694"/>
        <item m="1" x="3695"/>
        <item m="1" x="3696"/>
        <item m="1" x="3697"/>
        <item m="1" x="3698"/>
        <item m="1" x="3699"/>
        <item m="1" x="3700"/>
        <item m="1" x="3701"/>
        <item m="1" x="3702"/>
        <item m="1" x="3703"/>
        <item m="1" x="3704"/>
        <item m="1" x="3705"/>
        <item x="309"/>
        <item m="1" x="3706"/>
        <item m="1" x="3707"/>
        <item m="1" x="3708"/>
        <item m="1" x="3709"/>
        <item m="1" x="3710"/>
        <item m="1" x="3711"/>
        <item m="1" x="3712"/>
        <item m="1" x="3713"/>
        <item m="1" x="3714"/>
        <item m="1" x="3715"/>
        <item m="1" x="3716"/>
        <item m="1" x="3717"/>
        <item m="1" x="3718"/>
        <item m="1" x="3719"/>
        <item m="1" x="3720"/>
        <item m="1" x="3721"/>
        <item m="1" x="3722"/>
        <item m="1" x="3723"/>
        <item m="1" x="3724"/>
        <item m="1" x="3725"/>
        <item m="1" x="3726"/>
        <item m="1" x="3727"/>
        <item m="1" x="3728"/>
        <item m="1" x="3729"/>
        <item m="1" x="3730"/>
        <item m="1" x="3731"/>
        <item m="1" x="3732"/>
        <item m="1" x="3733"/>
        <item m="1" x="3734"/>
        <item m="1" x="3735"/>
        <item m="1" x="3736"/>
        <item m="1" x="3737"/>
        <item m="1" x="3738"/>
        <item m="1" x="3739"/>
        <item m="1" x="3740"/>
        <item m="1" x="3741"/>
        <item m="1" x="3742"/>
        <item m="1" x="3743"/>
        <item m="1" x="3744"/>
        <item m="1" x="3745"/>
        <item m="1" x="3746"/>
        <item m="1" x="3747"/>
        <item m="1" x="3748"/>
        <item m="1" x="3749"/>
        <item m="1" x="3750"/>
        <item m="1" x="3751"/>
        <item m="1" x="3752"/>
        <item m="1" x="3753"/>
        <item m="1" x="3754"/>
        <item m="1" x="3755"/>
        <item m="1" x="3756"/>
        <item m="1" x="3757"/>
        <item m="1" x="3758"/>
        <item m="1" x="3759"/>
        <item m="1" x="3760"/>
        <item m="1" x="3761"/>
        <item m="1" x="3762"/>
        <item m="1" x="3763"/>
        <item m="1" x="3764"/>
        <item m="1" x="3765"/>
        <item m="1" x="3766"/>
        <item m="1" x="3767"/>
        <item m="1" x="3768"/>
        <item m="1" x="3769"/>
        <item m="1" x="3770"/>
        <item m="1" x="3771"/>
        <item m="1" x="3772"/>
        <item m="1" x="594"/>
        <item m="1" x="617"/>
        <item m="1" x="6020"/>
        <item m="1" x="6025"/>
        <item m="1" x="678"/>
        <item m="1" x="5823"/>
        <item m="1" x="5824"/>
        <item m="1" x="5825"/>
        <item m="1" x="5826"/>
        <item m="1" x="747"/>
        <item m="1" x="752"/>
        <item m="1" x="787"/>
        <item m="1" x="826"/>
        <item m="1" x="827"/>
        <item m="1" x="828"/>
        <item m="1" x="829"/>
        <item m="1" x="830"/>
        <item m="1" x="831"/>
        <item m="1" x="832"/>
        <item m="1" x="833"/>
        <item m="1" x="6030"/>
        <item m="1" x="941"/>
        <item m="1" x="6034"/>
        <item m="1" x="6035"/>
        <item m="1" x="1107"/>
        <item m="1" x="1304"/>
        <item m="1" x="1305"/>
        <item m="1" x="1306"/>
        <item m="1" x="1307"/>
        <item m="1" x="1370"/>
        <item m="1" x="1371"/>
        <item m="1" x="1418"/>
        <item m="1" x="1425"/>
        <item m="1" x="6046"/>
        <item m="1" x="1503"/>
        <item m="1" x="6053"/>
        <item m="1" x="1858"/>
        <item m="1" x="6059"/>
        <item m="1" x="5842"/>
        <item m="1" x="5843"/>
        <item m="1" x="5844"/>
        <item m="1" x="5845"/>
        <item m="1" x="5846"/>
        <item m="1" x="6062"/>
        <item m="1" x="1982"/>
        <item m="1" x="5847"/>
        <item m="1" x="5848"/>
        <item m="1" x="5849"/>
        <item m="1" x="5850"/>
        <item m="1" x="2066"/>
        <item m="1" x="2083"/>
        <item m="1" x="2182"/>
        <item m="1" x="2221"/>
        <item m="1" x="2249"/>
        <item m="1" x="6074"/>
        <item m="1" x="2549"/>
        <item m="1" x="6084"/>
        <item m="1" x="2800"/>
        <item m="1" x="2834"/>
        <item m="1" x="2835"/>
        <item m="1" x="2889"/>
        <item m="1" x="3005"/>
        <item m="1" x="6087"/>
        <item m="1" x="3122"/>
        <item m="1" x="6097"/>
        <item m="1" x="6098"/>
        <item m="1" x="3319"/>
        <item m="1" x="3350"/>
        <item m="1" x="3461"/>
        <item m="1" x="3657"/>
        <item m="1" x="3773"/>
        <item m="1" x="3774"/>
        <item m="1" x="3971"/>
        <item m="1" x="3972"/>
        <item m="1" x="3973"/>
        <item m="1" x="3974"/>
        <item m="1" x="3975"/>
        <item m="1" x="3976"/>
        <item m="1" x="3977"/>
        <item m="1" x="3978"/>
        <item m="1" x="3979"/>
        <item m="1" x="3980"/>
        <item m="1" x="3981"/>
        <item m="1" x="6119"/>
        <item m="1" x="3983"/>
        <item m="1" x="3984"/>
        <item m="1" x="3985"/>
        <item m="1" x="3986"/>
        <item m="1" x="3987"/>
        <item m="1" x="3988"/>
        <item m="1" x="3989"/>
        <item m="1" x="3990"/>
        <item m="1" x="3991"/>
        <item m="1" x="3992"/>
        <item m="1" x="3993"/>
        <item m="1" x="3994"/>
        <item m="1" x="3995"/>
        <item m="1" x="3996"/>
        <item m="1" x="3997"/>
        <item m="1" x="3998"/>
        <item m="1" x="3999"/>
        <item m="1" x="4000"/>
        <item m="1" x="4001"/>
        <item m="1" x="4002"/>
        <item m="1" x="4003"/>
        <item m="1" x="4004"/>
        <item m="1" x="4005"/>
        <item m="1" x="4006"/>
        <item m="1" x="4007"/>
        <item m="1" x="4008"/>
        <item m="1" x="4009"/>
        <item m="1" x="4010"/>
        <item m="1" x="4011"/>
        <item m="1" x="4012"/>
        <item m="1" x="4013"/>
        <item m="1" x="4014"/>
        <item m="1" x="4015"/>
        <item m="1" x="4016"/>
        <item m="1" x="4017"/>
        <item m="1" x="4018"/>
        <item m="1" x="4019"/>
        <item m="1" x="4020"/>
        <item m="1" x="4021"/>
        <item m="1" x="4022"/>
        <item m="1" x="4023"/>
        <item m="1" x="4024"/>
        <item m="1" x="4025"/>
        <item m="1" x="4026"/>
        <item m="1" x="4027"/>
        <item m="1" x="4028"/>
        <item m="1" x="4029"/>
        <item m="1" x="4030"/>
        <item m="1" x="4031"/>
        <item x="371"/>
        <item m="1" x="4032"/>
        <item m="1" x="4033"/>
        <item m="1" x="4034"/>
        <item m="1" x="4035"/>
        <item m="1" x="4036"/>
        <item m="1" x="4037"/>
        <item m="1" x="4038"/>
        <item m="1" x="4039"/>
        <item m="1" x="4040"/>
        <item m="1" x="4041"/>
        <item m="1" x="4042"/>
        <item m="1" x="4043"/>
        <item m="1" x="4044"/>
        <item m="1" x="4045"/>
        <item m="1" x="4049"/>
        <item m="1" x="4050"/>
        <item m="1" x="4051"/>
        <item m="1" x="4052"/>
        <item m="1" x="4053"/>
        <item m="1" x="4054"/>
        <item m="1" x="4055"/>
        <item m="1" x="4056"/>
        <item m="1" x="4057"/>
        <item m="1" x="4058"/>
        <item m="1" x="4059"/>
        <item m="1" x="4060"/>
        <item m="1" x="4061"/>
        <item m="1" x="6120"/>
        <item m="1" x="6121"/>
        <item m="1" x="6122"/>
        <item m="1" x="4065"/>
        <item m="1" x="4066"/>
        <item m="1" x="4067"/>
        <item m="1" x="4068"/>
        <item m="1" x="4069"/>
        <item m="1" x="4070"/>
        <item m="1" x="4071"/>
        <item m="1" x="4072"/>
        <item m="1" x="4073"/>
        <item m="1" x="4074"/>
        <item m="1" x="4075"/>
        <item m="1" x="4076"/>
        <item m="1" x="4077"/>
        <item m="1" x="4078"/>
        <item m="1" x="4079"/>
        <item m="1" x="4080"/>
        <item m="1" x="4081"/>
        <item m="1" x="4082"/>
        <item m="1" x="4083"/>
        <item m="1" x="4084"/>
        <item m="1" x="4085"/>
        <item m="1" x="4086"/>
        <item m="1" x="4087"/>
        <item m="1" x="4088"/>
        <item m="1" x="4089"/>
        <item m="1" x="4090"/>
        <item m="1" x="4091"/>
        <item m="1" x="4092"/>
        <item m="1" x="4093"/>
        <item m="1" x="4094"/>
        <item m="1" x="4095"/>
        <item m="1" x="4096"/>
        <item m="1" x="4097"/>
        <item m="1" x="4098"/>
        <item m="1" x="4099"/>
        <item m="1" x="4100"/>
        <item m="1" x="4101"/>
        <item m="1" x="4102"/>
        <item m="1" x="4103"/>
        <item m="1" x="4104"/>
        <item m="1" x="4105"/>
        <item m="1" x="4106"/>
        <item m="1" x="4107"/>
        <item m="1" x="4108"/>
        <item m="1" x="4109"/>
        <item m="1" x="4110"/>
        <item m="1" x="4111"/>
        <item m="1" x="4112"/>
        <item m="1" x="5870"/>
        <item m="1" x="4114"/>
        <item m="1" x="4115"/>
        <item m="1" x="4116"/>
        <item m="1" x="4117"/>
        <item m="1" x="4118"/>
        <item m="1" x="4119"/>
        <item m="1" x="4120"/>
        <item m="1" x="4121"/>
        <item m="1" x="4122"/>
        <item m="1" x="4123"/>
        <item m="1" x="4124"/>
        <item m="1" x="4125"/>
        <item m="1" x="4126"/>
        <item m="1" x="4127"/>
        <item m="1" x="4128"/>
        <item m="1" x="4129"/>
        <item m="1" x="4130"/>
        <item m="1" x="4131"/>
        <item m="1" x="4132"/>
        <item m="1" x="4133"/>
        <item m="1" x="4134"/>
        <item m="1" x="4135"/>
        <item m="1" x="4136"/>
        <item m="1" x="4137"/>
        <item m="1" x="4138"/>
        <item m="1" x="4139"/>
        <item m="1" x="4140"/>
        <item m="1" x="4141"/>
        <item m="1" x="4142"/>
        <item m="1" x="6123"/>
        <item m="1" x="4144"/>
        <item m="1" x="4145"/>
        <item m="1" x="4146"/>
        <item m="1" x="4147"/>
        <item m="1" x="4148"/>
        <item m="1" x="4149"/>
        <item m="1" x="4150"/>
        <item m="1" x="4151"/>
        <item m="1" x="4152"/>
        <item m="1" x="4153"/>
        <item m="1" x="4154"/>
        <item m="1" x="4155"/>
        <item m="1" x="4156"/>
        <item m="1" x="4157"/>
        <item m="1" x="4158"/>
        <item m="1" x="4159"/>
        <item m="1" x="4160"/>
        <item m="1" x="4161"/>
        <item m="1" x="4162"/>
        <item m="1" x="4163"/>
        <item m="1" x="4164"/>
        <item m="1" x="4165"/>
        <item m="1" x="4166"/>
        <item m="1" x="4167"/>
        <item m="1" x="4168"/>
        <item m="1" x="4169"/>
        <item m="1" x="4170"/>
        <item m="1" x="4171"/>
        <item m="1" x="4172"/>
        <item m="1" x="4173"/>
        <item m="1" x="4174"/>
        <item m="1" x="4175"/>
        <item m="1" x="4176"/>
        <item m="1" x="4177"/>
        <item m="1" x="4178"/>
        <item m="1" x="4179"/>
        <item m="1" x="4180"/>
        <item m="1" x="4181"/>
        <item m="1" x="4182"/>
        <item m="1" x="4183"/>
        <item m="1" x="4184"/>
        <item m="1" x="4185"/>
        <item m="1" x="4186"/>
        <item m="1" x="4187"/>
        <item m="1" x="4188"/>
        <item m="1" x="4189"/>
        <item m="1" x="4190"/>
        <item m="1" x="4191"/>
        <item m="1" x="4192"/>
        <item m="1" x="4193"/>
        <item m="1" x="4194"/>
        <item m="1" x="4195"/>
        <item m="1" x="4196"/>
        <item m="1" x="4197"/>
        <item m="1" x="4198"/>
        <item m="1" x="4199"/>
        <item m="1" x="4200"/>
        <item m="1" x="689"/>
        <item m="1" x="691"/>
        <item m="1" x="802"/>
        <item m="1" x="2454"/>
        <item m="1" x="2455"/>
        <item m="1" x="2462"/>
        <item m="1" x="2698"/>
        <item m="1" x="4201"/>
        <item m="1" x="4202"/>
        <item m="1" x="4203"/>
        <item m="1" x="4204"/>
        <item m="1" x="4205"/>
        <item m="1" x="4206"/>
        <item m="1" x="4207"/>
        <item m="1" x="4208"/>
        <item m="1" x="4209"/>
        <item m="1" x="4210"/>
        <item m="1" x="4211"/>
        <item m="1" x="4212"/>
        <item m="1" x="4213"/>
        <item m="1" x="4214"/>
        <item m="1" x="4215"/>
        <item m="1" x="4216"/>
        <item m="1" x="4217"/>
        <item m="1" x="4218"/>
        <item m="1" x="4219"/>
        <item m="1" x="4220"/>
        <item m="1" x="4221"/>
        <item m="1" x="4222"/>
        <item m="1" x="4223"/>
        <item m="1" x="4224"/>
        <item m="1" x="6124"/>
        <item m="1" x="4226"/>
        <item m="1" x="4227"/>
        <item m="1" x="4228"/>
        <item m="1" x="4229"/>
        <item m="1" x="4230"/>
        <item m="1" x="4231"/>
        <item m="1" x="4232"/>
        <item m="1" x="4233"/>
        <item m="1" x="4234"/>
        <item m="1" x="4235"/>
        <item m="1" x="4236"/>
        <item m="1" x="4237"/>
        <item m="1" x="4238"/>
        <item m="1" x="4239"/>
        <item m="1" x="4240"/>
        <item m="1" x="4241"/>
        <item m="1" x="4242"/>
        <item m="1" x="4243"/>
        <item m="1" x="4244"/>
        <item m="1" x="4245"/>
        <item m="1" x="4246"/>
        <item m="1" x="4247"/>
        <item m="1" x="4248"/>
        <item m="1" x="4249"/>
        <item m="1" x="4250"/>
        <item m="1" x="4251"/>
        <item m="1" x="4252"/>
        <item m="1" x="4253"/>
        <item m="1" x="4254"/>
        <item m="1" x="4255"/>
        <item m="1" x="4256"/>
        <item m="1" x="4257"/>
        <item m="1" x="4258"/>
        <item m="1" x="4259"/>
        <item m="1" x="4260"/>
        <item m="1" x="4261"/>
        <item m="1" x="4262"/>
        <item m="1" x="4263"/>
        <item m="1" x="4264"/>
        <item m="1" x="4265"/>
        <item m="1" x="4266"/>
        <item m="1" x="4267"/>
        <item m="1" x="4268"/>
        <item m="1" x="4269"/>
        <item m="1" x="4270"/>
        <item m="1" x="4271"/>
        <item m="1" x="4272"/>
        <item m="1" x="4273"/>
        <item m="1" x="4274"/>
        <item m="1" x="4275"/>
        <item m="1" x="4276"/>
        <item m="1" x="4277"/>
        <item m="1" x="4278"/>
        <item m="1" x="4279"/>
        <item m="1" x="4280"/>
        <item m="1" x="4281"/>
        <item m="1" x="4282"/>
        <item m="1" x="4283"/>
        <item m="1" x="4284"/>
        <item m="1" x="4285"/>
        <item m="1" x="4286"/>
        <item m="1" x="4287"/>
        <item m="1" x="4288"/>
        <item m="1" x="4289"/>
        <item m="1" x="4290"/>
        <item m="1" x="4291"/>
        <item m="1" x="4292"/>
        <item m="1" x="4293"/>
        <item m="1" x="4294"/>
        <item m="1" x="4295"/>
        <item m="1" x="4296"/>
        <item m="1" x="4297"/>
        <item m="1" x="4298"/>
        <item m="1" x="4299"/>
        <item m="1" x="4300"/>
        <item m="1" x="4301"/>
        <item m="1" x="4302"/>
        <item m="1" x="4303"/>
        <item m="1" x="4304"/>
        <item m="1" x="4305"/>
        <item m="1" x="4306"/>
        <item m="1" x="4307"/>
        <item m="1" x="4308"/>
        <item m="1" x="4309"/>
        <item m="1" x="4310"/>
        <item m="1" x="4311"/>
        <item m="1" x="4312"/>
        <item m="1" x="4313"/>
        <item m="1" x="4314"/>
        <item m="1" x="4315"/>
        <item m="1" x="4317"/>
        <item m="1" x="4318"/>
        <item m="1" x="4319"/>
        <item m="1" x="4320"/>
        <item m="1" x="4321"/>
        <item m="1" x="4322"/>
        <item m="1" x="4323"/>
        <item m="1" x="4324"/>
        <item m="1" x="4325"/>
        <item m="1" x="4326"/>
        <item m="1" x="4327"/>
        <item m="1" x="4328"/>
        <item m="1" x="4329"/>
        <item m="1" x="6125"/>
        <item m="1" x="4331"/>
        <item m="1" x="4332"/>
        <item x="352"/>
        <item m="1" x="6017"/>
        <item m="1" x="6018"/>
        <item m="1" x="4335"/>
        <item m="1" x="4336"/>
        <item m="1" x="4337"/>
        <item m="1" x="4338"/>
        <item m="1" x="4339"/>
        <item m="1" x="4340"/>
        <item m="1" x="4341"/>
        <item m="1" x="4342"/>
        <item m="1" x="4343"/>
        <item m="1" x="4344"/>
        <item m="1" x="4345"/>
        <item m="1" x="4346"/>
        <item m="1" x="4347"/>
        <item m="1" x="4348"/>
        <item m="1" x="4349"/>
        <item m="1" x="4350"/>
        <item m="1" x="4351"/>
        <item m="1" x="4352"/>
        <item m="1" x="4353"/>
        <item m="1" x="4354"/>
        <item m="1" x="4355"/>
        <item m="1" x="4356"/>
        <item m="1" x="4357"/>
        <item m="1" x="4358"/>
        <item m="1" x="4359"/>
        <item m="1" x="4360"/>
        <item m="1" x="4361"/>
        <item m="1" x="4362"/>
        <item m="1" x="4363"/>
        <item x="6"/>
        <item x="7"/>
        <item m="1" x="4364"/>
        <item m="1" x="4365"/>
        <item m="1" x="4366"/>
        <item m="1" x="4367"/>
        <item m="1" x="4368"/>
        <item m="1" x="4369"/>
        <item m="1" x="4370"/>
        <item m="1" x="4371"/>
        <item m="1" x="4372"/>
        <item m="1" x="4373"/>
        <item m="1" x="4374"/>
        <item m="1" x="4375"/>
        <item m="1" x="4316"/>
        <item m="1" x="4376"/>
        <item m="1" x="4377"/>
        <item m="1" x="4378"/>
        <item m="1" x="4379"/>
        <item m="1" x="4380"/>
        <item m="1" x="4381"/>
        <item m="1" x="4382"/>
        <item m="1" x="4383"/>
        <item m="1" x="4384"/>
        <item m="1" x="4385"/>
        <item m="1" x="6126"/>
        <item m="1" x="4387"/>
        <item m="1" x="4388"/>
        <item m="1" x="4389"/>
        <item m="1" x="4390"/>
        <item m="1" x="4391"/>
        <item m="1" x="4392"/>
        <item m="1" x="4393"/>
        <item m="1" x="4394"/>
        <item m="1" x="4395"/>
        <item m="1" x="4396"/>
        <item m="1" x="4397"/>
        <item m="1" x="4398"/>
        <item m="1" x="4399"/>
        <item m="1" x="4400"/>
        <item m="1" x="4401"/>
        <item m="1" x="4402"/>
        <item m="1" x="4403"/>
        <item m="1" x="4404"/>
        <item m="1" x="4405"/>
        <item m="1" x="4406"/>
        <item m="1" x="4407"/>
        <item m="1" x="4408"/>
        <item m="1" x="4409"/>
        <item m="1" x="4410"/>
        <item m="1" x="4411"/>
        <item m="1" x="4412"/>
        <item m="1" x="4413"/>
        <item m="1" x="4414"/>
        <item m="1" x="4415"/>
        <item m="1" x="4416"/>
        <item m="1" x="4417"/>
        <item m="1" x="4418"/>
        <item m="1" x="4419"/>
        <item m="1" x="4420"/>
        <item m="1" x="4421"/>
        <item m="1" x="4422"/>
        <item m="1" x="4423"/>
        <item m="1" x="4424"/>
        <item m="1" x="4425"/>
        <item m="1" x="4426"/>
        <item m="1" x="4427"/>
        <item m="1" x="4428"/>
        <item m="1" x="4429"/>
        <item m="1" x="4430"/>
        <item m="1" x="4431"/>
        <item m="1" x="4432"/>
        <item m="1" x="4433"/>
        <item m="1" x="4434"/>
        <item m="1" x="4435"/>
        <item m="1" x="4436"/>
        <item m="1" x="4437"/>
        <item m="1" x="4438"/>
        <item m="1" x="4439"/>
        <item m="1" x="4440"/>
        <item m="1" x="4441"/>
        <item m="1" x="4442"/>
        <item m="1" x="4443"/>
        <item m="1" x="4444"/>
        <item m="1" x="4445"/>
        <item m="1" x="4446"/>
        <item m="1" x="6005"/>
        <item m="1" x="6006"/>
        <item m="1" x="4449"/>
        <item m="1" x="4450"/>
        <item m="1" x="4451"/>
        <item m="1" x="4452"/>
        <item m="1" x="4453"/>
        <item m="1" x="4454"/>
        <item m="1" x="4455"/>
        <item m="1" x="4456"/>
        <item m="1" x="4457"/>
        <item m="1" x="5871"/>
        <item m="1" x="4459"/>
        <item m="1" x="4460"/>
        <item m="1" x="4461"/>
        <item m="1" x="4462"/>
        <item m="1" x="4463"/>
        <item m="1" x="4464"/>
        <item m="1" x="6007"/>
        <item m="1" x="6008"/>
        <item m="1" x="4467"/>
        <item m="1" x="6009"/>
        <item m="1" x="6010"/>
        <item m="1" x="6127"/>
        <item m="1" x="4471"/>
        <item m="1" x="4472"/>
        <item m="1" x="4473"/>
        <item m="1" x="4474"/>
        <item m="1" x="4475"/>
        <item m="1" x="4476"/>
        <item m="1" x="4477"/>
        <item m="1" x="4478"/>
        <item m="1" x="4479"/>
        <item m="1" x="4480"/>
        <item m="1" x="4481"/>
        <item m="1" x="4482"/>
        <item m="1" x="4483"/>
        <item m="1" x="4484"/>
        <item m="1" x="4485"/>
        <item m="1" x="4486"/>
        <item m="1" x="4487"/>
        <item m="1" x="4488"/>
        <item m="1" x="4489"/>
        <item m="1" x="4490"/>
        <item m="1" x="4491"/>
        <item m="1" x="4492"/>
        <item m="1" x="4493"/>
        <item m="1" x="6011"/>
        <item m="1" x="6012"/>
        <item m="1" x="6013"/>
        <item m="1" x="6014"/>
        <item m="1" x="4498"/>
        <item m="1" x="4499"/>
        <item m="1" x="4500"/>
        <item m="1" x="4501"/>
        <item m="1" x="4502"/>
        <item m="1" x="4503"/>
        <item m="1" x="4504"/>
        <item m="1" x="4505"/>
        <item m="1" x="4506"/>
        <item m="1" x="4507"/>
        <item m="1" x="6128"/>
        <item m="1" x="6129"/>
        <item m="1" x="6130"/>
        <item m="1" x="4511"/>
        <item m="1" x="4512"/>
        <item m="1" x="4513"/>
        <item m="1" x="4514"/>
        <item m="1" x="4515"/>
        <item m="1" x="4516"/>
        <item m="1" x="4517"/>
        <item m="1" x="4518"/>
        <item m="1" x="4519"/>
        <item m="1" x="4520"/>
        <item m="1" x="4521"/>
        <item m="1" x="4522"/>
        <item m="1" x="4523"/>
        <item m="1" x="4524"/>
        <item m="1" x="4525"/>
        <item m="1" x="4526"/>
        <item m="1" x="4527"/>
        <item m="1" x="4528"/>
        <item m="1" x="4529"/>
        <item m="1" x="4530"/>
        <item m="1" x="3775"/>
        <item m="1" x="3776"/>
        <item m="1" x="3777"/>
        <item m="1" x="3778"/>
        <item m="1" x="3779"/>
        <item m="1" x="3780"/>
        <item m="1" x="3781"/>
        <item m="1" x="3782"/>
        <item m="1" x="3783"/>
        <item m="1" x="3784"/>
        <item m="1" x="3785"/>
        <item m="1" x="3786"/>
        <item m="1" x="6107"/>
        <item m="1" x="3788"/>
        <item m="1" x="3789"/>
        <item m="1" x="3790"/>
        <item m="1" x="3791"/>
        <item m="1" x="3792"/>
        <item m="1" x="5869"/>
        <item m="1" x="3794"/>
        <item m="1" x="3795"/>
        <item m="1" x="3796"/>
        <item m="1" x="6108"/>
        <item m="1" x="3798"/>
        <item m="1" x="6109"/>
        <item m="1" x="3800"/>
        <item m="1" x="3801"/>
        <item m="1" x="3802"/>
        <item m="1" x="3803"/>
        <item m="1" x="3804"/>
        <item m="1" x="6110"/>
        <item m="1" x="3806"/>
        <item m="1" x="3807"/>
        <item m="1" x="3808"/>
        <item m="1" x="3809"/>
        <item m="1" x="3810"/>
        <item m="1" x="3811"/>
        <item m="1" x="3812"/>
        <item m="1" x="3813"/>
        <item m="1" x="3814"/>
        <item m="1" x="3815"/>
        <item m="1" x="3816"/>
        <item m="1" x="3817"/>
        <item m="1" x="3818"/>
        <item m="1" x="3819"/>
        <item m="1" x="3820"/>
        <item m="1" x="3821"/>
        <item m="1" x="3822"/>
        <item m="1" x="3823"/>
        <item m="1" x="3824"/>
        <item m="1" x="3825"/>
        <item m="1" x="3826"/>
        <item m="1" x="3827"/>
        <item m="1" x="3828"/>
        <item m="1" x="3829"/>
        <item m="1" x="3830"/>
        <item m="1" x="3831"/>
        <item m="1" x="3832"/>
        <item m="1" x="3833"/>
        <item m="1" x="3834"/>
        <item m="1" x="3835"/>
        <item m="1" x="3836"/>
        <item m="1" x="3837"/>
        <item m="1" x="3838"/>
        <item m="1" x="3839"/>
        <item m="1" x="3840"/>
        <item m="1" x="3841"/>
        <item m="1" x="3842"/>
        <item m="1" x="3843"/>
        <item m="1" x="3844"/>
        <item m="1" x="3845"/>
        <item m="1" x="3846"/>
        <item m="1" x="3847"/>
        <item m="1" x="3848"/>
        <item m="1" x="3849"/>
        <item m="1" x="3850"/>
        <item m="1" x="3851"/>
        <item m="1" x="3852"/>
        <item m="1" x="3853"/>
        <item m="1" x="3854"/>
        <item m="1" x="3855"/>
        <item m="1" x="3856"/>
        <item m="1" x="3857"/>
        <item m="1" x="3858"/>
        <item m="1" x="6111"/>
        <item m="1" x="3860"/>
        <item m="1" x="3861"/>
        <item m="1" x="3862"/>
        <item m="1" x="3863"/>
        <item m="1" x="3864"/>
        <item m="1" x="3865"/>
        <item m="1" x="3866"/>
        <item m="1" x="3867"/>
        <item m="1" x="3868"/>
        <item m="1" x="3869"/>
        <item m="1" x="6112"/>
        <item m="1" x="3871"/>
        <item m="1" x="3872"/>
        <item m="1" x="3873"/>
        <item m="1" x="3874"/>
        <item m="1" x="3875"/>
        <item m="1" x="3876"/>
        <item m="1" x="3877"/>
        <item m="1" x="3878"/>
        <item m="1" x="3879"/>
        <item m="1" x="3880"/>
        <item m="1" x="3881"/>
        <item m="1" x="3882"/>
        <item m="1" x="3883"/>
        <item m="1" x="3884"/>
        <item m="1" x="3885"/>
        <item m="1" x="3886"/>
        <item m="1" x="3887"/>
        <item m="1" x="3888"/>
        <item m="1" x="3889"/>
        <item m="1" x="3890"/>
        <item m="1" x="3891"/>
        <item m="1" x="3892"/>
        <item m="1" x="3893"/>
        <item m="1" x="3894"/>
        <item m="1" x="3895"/>
        <item m="1" x="3896"/>
        <item m="1" x="3897"/>
        <item m="1" x="3898"/>
        <item m="1" x="3899"/>
        <item m="1" x="3900"/>
        <item m="1" x="3901"/>
        <item m="1" x="3902"/>
        <item m="1" x="3903"/>
        <item m="1" x="3904"/>
        <item m="1" x="3905"/>
        <item m="1" x="3906"/>
        <item m="1" x="3907"/>
        <item m="1" x="3908"/>
        <item m="1" x="3909"/>
        <item m="1" x="3910"/>
        <item m="1" x="6113"/>
        <item m="1" x="6114"/>
        <item m="1" x="6115"/>
        <item m="1" x="6116"/>
        <item m="1" x="3915"/>
        <item m="1" x="3916"/>
        <item m="1" x="3917"/>
        <item m="1" x="3918"/>
        <item m="1" x="3919"/>
        <item m="1" x="3920"/>
        <item m="1" x="3921"/>
        <item m="1" x="3922"/>
        <item m="1" x="3923"/>
        <item m="1" x="3924"/>
        <item m="1" x="3925"/>
        <item m="1" x="3926"/>
        <item m="1" x="3927"/>
        <item m="1" x="3928"/>
        <item m="1" x="3929"/>
        <item m="1" x="3930"/>
        <item m="1" x="3931"/>
        <item m="1" x="3932"/>
        <item m="1" x="3933"/>
        <item m="1" x="3934"/>
        <item m="1" x="5999"/>
        <item m="1" x="6000"/>
        <item m="1" x="6001"/>
        <item m="1" x="6002"/>
        <item m="1" x="6117"/>
        <item m="1" x="6003"/>
        <item m="1" x="6004"/>
        <item m="1" x="6118"/>
        <item m="1" x="3943"/>
        <item m="1" x="3944"/>
        <item m="1" x="3945"/>
        <item m="1" x="3946"/>
        <item m="1" x="3947"/>
        <item m="1" x="3948"/>
        <item m="1" x="3949"/>
        <item m="1" x="3950"/>
        <item m="1" x="3951"/>
        <item m="1" x="3952"/>
        <item m="1" x="3953"/>
        <item m="1" x="3954"/>
        <item m="1" x="3955"/>
        <item m="1" x="3956"/>
        <item m="1" x="3957"/>
        <item m="1" x="3958"/>
        <item m="1" x="3959"/>
        <item m="1" x="3960"/>
        <item m="1" x="3961"/>
        <item m="1" x="3962"/>
        <item m="1" x="3963"/>
        <item m="1" x="3964"/>
        <item m="1" x="3965"/>
        <item m="1" x="3966"/>
        <item m="1" x="3967"/>
        <item m="1" x="3968"/>
        <item m="1" x="3969"/>
        <item m="1" x="3970"/>
        <item m="1" x="586"/>
        <item m="1" x="623"/>
        <item m="1" x="627"/>
        <item m="1" x="655"/>
        <item m="1" x="656"/>
        <item m="1" x="657"/>
        <item m="1" x="667"/>
        <item m="1" x="668"/>
        <item m="1" x="669"/>
        <item m="1" x="670"/>
        <item m="1" x="817"/>
        <item m="1" x="932"/>
        <item m="1" x="954"/>
        <item m="1" x="955"/>
        <item m="1" x="962"/>
        <item m="1" x="1027"/>
        <item m="1" x="1028"/>
        <item m="1" x="1030"/>
        <item m="1" x="1033"/>
        <item m="1" x="1288"/>
        <item m="1" x="1326"/>
        <item m="1" x="1327"/>
        <item m="1" x="1335"/>
        <item m="1" x="1401"/>
        <item m="1" x="1402"/>
        <item m="1" x="1403"/>
        <item m="1" x="1404"/>
        <item m="1" x="1498"/>
        <item m="1" x="1499"/>
        <item m="1" x="1500"/>
        <item m="1" x="1502"/>
        <item m="1" x="1504"/>
        <item m="1" x="1505"/>
        <item m="1" x="1507"/>
        <item m="1" x="1747"/>
        <item m="1" x="1748"/>
        <item m="1" x="1750"/>
        <item m="1" x="1759"/>
        <item m="1" x="1824"/>
        <item m="1" x="1861"/>
        <item m="1" x="1895"/>
        <item m="1" x="1901"/>
        <item m="1" x="1945"/>
        <item m="1" x="1974"/>
        <item m="1" x="1975"/>
        <item m="1" x="1992"/>
        <item m="1" x="2114"/>
        <item m="1" x="2115"/>
        <item m="1" x="2116"/>
        <item m="1" x="2179"/>
        <item m="1" x="2180"/>
        <item m="1" x="2181"/>
        <item m="1" x="2266"/>
        <item m="1" x="2267"/>
        <item m="1" x="2270"/>
        <item m="1" x="2298"/>
        <item m="1" x="2438"/>
        <item m="1" x="2441"/>
        <item m="1" x="2543"/>
        <item m="1" x="2544"/>
        <item m="1" x="2547"/>
        <item m="1" x="2548"/>
        <item m="1" x="2552"/>
        <item m="1" x="2599"/>
        <item m="1" x="2680"/>
        <item m="1" x="2772"/>
        <item m="1" x="2862"/>
        <item m="1" x="2885"/>
        <item m="1" x="3021"/>
        <item m="1" x="3109"/>
        <item m="1" x="3112"/>
        <item m="1" x="3113"/>
        <item m="1" x="3116"/>
        <item m="1" x="3117"/>
        <item m="1" x="3118"/>
        <item m="1" x="3119"/>
        <item m="1" x="3120"/>
        <item m="1" x="3121"/>
        <item m="1" x="3239"/>
        <item m="1" x="3310"/>
        <item m="1" x="3313"/>
        <item m="1" x="3314"/>
        <item m="1" x="3318"/>
        <item m="1" x="3321"/>
        <item m="1" x="3349"/>
        <item m="1" x="3355"/>
        <item m="1" x="3564"/>
        <item m="1" x="3622"/>
        <item m="1" x="3787"/>
        <item m="1" x="3797"/>
        <item m="1" x="3799"/>
        <item m="1" x="3805"/>
        <item m="1" x="3859"/>
        <item m="1" x="3870"/>
        <item m="1" x="3911"/>
        <item m="1" x="3912"/>
        <item m="1" x="3913"/>
        <item m="1" x="3914"/>
        <item m="1" x="3939"/>
        <item m="1" x="3942"/>
        <item m="1" x="3982"/>
        <item m="1" x="4062"/>
        <item m="1" x="4063"/>
        <item m="1" x="4064"/>
        <item m="1" x="4143"/>
        <item m="1" x="4225"/>
        <item m="1" x="4330"/>
        <item m="1" x="4386"/>
        <item m="1" x="4470"/>
        <item m="1" x="4508"/>
        <item m="1" x="4509"/>
        <item m="1" x="4510"/>
        <item m="1" x="4531"/>
        <item m="1" x="4532"/>
        <item m="1" x="4533"/>
        <item m="1" x="4534"/>
        <item m="1" x="4535"/>
        <item m="1" x="4536"/>
        <item m="1" x="4537"/>
        <item m="1" x="4538"/>
        <item m="1" x="4539"/>
        <item m="1" x="4540"/>
        <item m="1" x="4541"/>
        <item m="1" x="4542"/>
        <item m="1" x="4543"/>
        <item m="1" x="4544"/>
        <item m="1" x="4545"/>
        <item m="1" x="4546"/>
        <item m="1" x="4547"/>
        <item m="1" x="4548"/>
        <item m="1" x="4549"/>
        <item m="1" x="4550"/>
        <item m="1" x="6015"/>
        <item m="1" x="4551"/>
        <item m="1" x="4552"/>
        <item m="1" x="4553"/>
        <item m="1" x="4554"/>
        <item m="1" x="4555"/>
        <item m="1" x="4556"/>
        <item m="1" x="4557"/>
        <item m="1" x="4558"/>
        <item m="1" x="4559"/>
        <item m="1" x="4560"/>
        <item m="1" x="4561"/>
        <item m="1" x="4562"/>
        <item m="1" x="4563"/>
        <item m="1" x="4564"/>
        <item m="1" x="4565"/>
        <item x="379"/>
        <item m="1" x="4566"/>
        <item m="1" x="4567"/>
        <item m="1" x="4568"/>
        <item m="1" x="4569"/>
        <item m="1" x="4570"/>
        <item m="1" x="4571"/>
        <item m="1" x="4572"/>
        <item m="1" x="4573"/>
        <item m="1" x="4574"/>
        <item m="1" x="4575"/>
        <item m="1" x="4576"/>
        <item m="1" x="4577"/>
        <item m="1" x="4578"/>
        <item m="1" x="4579"/>
        <item m="1" x="4580"/>
        <item m="1" x="4581"/>
        <item m="1" x="4582"/>
        <item m="1" x="4583"/>
        <item m="1" x="4584"/>
        <item m="1" x="4585"/>
        <item m="1" x="4586"/>
        <item m="1" x="4587"/>
        <item m="1" x="4588"/>
        <item m="1" x="4589"/>
        <item m="1" x="993"/>
        <item m="1" x="4333"/>
        <item m="1" x="4334"/>
        <item m="1" x="4590"/>
        <item m="1" x="4591"/>
        <item m="1" x="4592"/>
        <item m="1" x="4593"/>
        <item m="1" x="4594"/>
        <item m="1" x="4595"/>
        <item m="1" x="4596"/>
        <item m="1" x="4597"/>
        <item m="1" x="4598"/>
        <item m="1" x="4599"/>
        <item m="1" x="6016"/>
        <item m="1" x="4601"/>
        <item m="1" x="4602"/>
        <item m="1" x="4603"/>
        <item m="1" x="4604"/>
        <item m="1" x="4605"/>
        <item m="1" x="4606"/>
        <item m="1" x="4607"/>
        <item m="1" x="4608"/>
        <item m="1" x="4609"/>
        <item m="1" x="4610"/>
        <item m="1" x="4611"/>
        <item m="1" x="4612"/>
        <item m="1" x="4613"/>
        <item m="1" x="4614"/>
        <item m="1" x="4615"/>
        <item m="1" x="4616"/>
        <item m="1" x="4617"/>
        <item m="1" x="4618"/>
        <item m="1" x="4619"/>
        <item m="1" x="4620"/>
        <item m="1" x="4621"/>
        <item m="1" x="4622"/>
        <item m="1" x="4623"/>
        <item m="1" x="581"/>
        <item m="1" x="585"/>
        <item m="1" x="599"/>
        <item m="1" x="600"/>
        <item m="1" x="601"/>
        <item m="1" x="602"/>
        <item m="1" x="679"/>
        <item m="1" x="680"/>
        <item m="1" x="687"/>
        <item m="1" x="702"/>
        <item m="1" x="704"/>
        <item m="1" x="728"/>
        <item m="1" x="733"/>
        <item m="1" x="741"/>
        <item m="1" x="742"/>
        <item m="1" x="2859"/>
        <item m="1" x="2860"/>
        <item m="1" x="2861"/>
        <item m="1" x="2863"/>
        <item m="1" x="3935"/>
        <item m="1" x="3936"/>
        <item m="1" x="3937"/>
        <item m="1" x="3938"/>
        <item m="1" x="3940"/>
        <item m="1" x="3941"/>
        <item m="1" x="4447"/>
        <item m="1" x="4448"/>
        <item m="1" x="4465"/>
        <item m="1" x="4466"/>
        <item m="1" x="4468"/>
        <item m="1" x="4469"/>
        <item m="1" x="4494"/>
        <item m="1" x="4495"/>
        <item m="1" x="4496"/>
        <item m="1" x="4497"/>
        <item m="1" x="4600"/>
        <item m="1" x="5872"/>
        <item m="1" x="5873"/>
        <item m="1" x="5874"/>
        <item m="1" x="5875"/>
        <item m="1" x="5876"/>
        <item m="1" x="5877"/>
        <item m="1" x="5878"/>
        <item m="1" x="5879"/>
        <item m="1" x="5880"/>
        <item m="1" x="5881"/>
        <item m="1" x="5882"/>
        <item m="1" x="5883"/>
        <item m="1" x="5884"/>
        <item m="1" x="5885"/>
        <item m="1" x="5886"/>
        <item m="1" x="5887"/>
        <item m="1" x="5888"/>
        <item m="1" x="5889"/>
        <item m="1" x="5890"/>
        <item m="1" x="5891"/>
        <item m="1" x="5892"/>
        <item m="1" x="5893"/>
        <item m="1" x="5894"/>
        <item m="1" x="5895"/>
        <item m="1" x="5896"/>
        <item m="1" x="5897"/>
        <item m="1" x="5898"/>
        <item m="1" x="5899"/>
        <item m="1" x="5900"/>
        <item m="1" x="5901"/>
        <item m="1" x="5902"/>
        <item m="1" x="5903"/>
        <item m="1" x="5904"/>
        <item m="1" x="5905"/>
        <item m="1" x="5906"/>
        <item m="1" x="5907"/>
        <item m="1" x="5908"/>
        <item m="1" x="5909"/>
        <item m="1" x="5910"/>
        <item m="1" x="5911"/>
        <item m="1" x="5912"/>
        <item m="1" x="5913"/>
        <item m="1" x="5914"/>
        <item m="1" x="5915"/>
        <item m="1" x="5916"/>
        <item m="1" x="5917"/>
        <item m="1" x="5918"/>
        <item m="1" x="5919"/>
        <item m="1" x="5920"/>
        <item m="1" x="5921"/>
        <item m="1" x="5922"/>
        <item m="1" x="5923"/>
        <item m="1" x="5924"/>
        <item m="1" x="5925"/>
        <item m="1" x="5926"/>
        <item m="1" x="5927"/>
        <item m="1" x="5928"/>
        <item m="1" x="5929"/>
        <item m="1" x="5930"/>
        <item m="1" x="5931"/>
        <item m="1" x="5932"/>
        <item m="1" x="5933"/>
        <item m="1" x="5934"/>
        <item m="1" x="5935"/>
        <item m="1" x="5936"/>
        <item m="1" x="5937"/>
        <item m="1" x="5938"/>
        <item m="1" x="5939"/>
        <item m="1" x="5940"/>
        <item m="1" x="5941"/>
        <item m="1" x="5942"/>
        <item m="1" x="5943"/>
        <item m="1" x="5944"/>
        <item m="1" x="5945"/>
        <item m="1" x="5946"/>
        <item m="1" x="5947"/>
        <item m="1" x="5948"/>
        <item m="1" x="5949"/>
        <item m="1" x="5950"/>
        <item m="1" x="5951"/>
        <item m="1" x="5952"/>
        <item m="1" x="5953"/>
        <item m="1" x="5954"/>
        <item m="1" x="5955"/>
        <item m="1" x="5956"/>
        <item m="1" x="5957"/>
        <item m="1" x="5958"/>
        <item m="1" x="5959"/>
        <item m="1" x="5960"/>
        <item m="1" x="5961"/>
        <item m="1" x="5962"/>
        <item m="1" x="5963"/>
        <item m="1" x="5964"/>
        <item m="1" x="5965"/>
        <item m="1" x="5966"/>
        <item m="1" x="5967"/>
        <item m="1" x="5968"/>
        <item m="1" x="5969"/>
        <item m="1" x="5970"/>
        <item m="1" x="5971"/>
        <item m="1" x="5972"/>
        <item m="1" x="5973"/>
        <item m="1" x="5974"/>
        <item m="1" x="5975"/>
        <item m="1" x="5976"/>
        <item m="1" x="5977"/>
        <item m="1" x="5978"/>
        <item m="1" x="5979"/>
        <item m="1" x="4740"/>
        <item m="1" x="4741"/>
        <item m="1" x="4742"/>
        <item m="1" x="4743"/>
        <item m="1" x="4744"/>
        <item m="1" x="4745"/>
        <item m="1" x="4746"/>
        <item m="1" x="4624"/>
        <item m="1" x="4625"/>
        <item m="1" x="4626"/>
        <item m="1" x="4627"/>
        <item m="1" x="4628"/>
        <item m="1" x="4629"/>
        <item m="1" x="4630"/>
        <item m="1" x="4631"/>
        <item m="1" x="4632"/>
        <item m="1" x="4633"/>
        <item m="1" x="4634"/>
        <item m="1" x="4635"/>
        <item m="1" x="4636"/>
        <item m="1" x="4637"/>
        <item m="1" x="4638"/>
        <item m="1" x="4639"/>
        <item m="1" x="4640"/>
        <item m="1" x="4641"/>
        <item m="1" x="4642"/>
        <item m="1" x="4643"/>
        <item m="1" x="4644"/>
        <item m="1" x="4645"/>
        <item m="1" x="4646"/>
        <item m="1" x="4647"/>
        <item m="1" x="4648"/>
        <item m="1" x="4649"/>
        <item m="1" x="4650"/>
        <item m="1" x="4651"/>
        <item m="1" x="4652"/>
        <item m="1" x="4653"/>
        <item m="1" x="4654"/>
        <item m="1" x="4655"/>
        <item m="1" x="4656"/>
        <item m="1" x="4657"/>
        <item m="1" x="4658"/>
        <item m="1" x="4659"/>
        <item m="1" x="4660"/>
        <item m="1" x="4661"/>
        <item m="1" x="4662"/>
        <item m="1" x="4663"/>
        <item m="1" x="4664"/>
        <item m="1" x="4665"/>
        <item m="1" x="4666"/>
        <item m="1" x="4667"/>
        <item m="1" x="4668"/>
        <item m="1" x="4669"/>
        <item m="1" x="4670"/>
        <item m="1" x="4671"/>
        <item m="1" x="4672"/>
        <item m="1" x="4673"/>
        <item m="1" x="4674"/>
        <item m="1" x="4675"/>
        <item m="1" x="4676"/>
        <item m="1" x="4677"/>
        <item m="1" x="4678"/>
        <item m="1" x="4679"/>
        <item m="1" x="4680"/>
        <item m="1" x="4681"/>
        <item m="1" x="4682"/>
        <item m="1" x="4683"/>
        <item m="1" x="4684"/>
        <item m="1" x="4685"/>
        <item m="1" x="4686"/>
        <item m="1" x="4687"/>
        <item m="1" x="4688"/>
        <item m="1" x="4689"/>
        <item m="1" x="4690"/>
        <item m="1" x="4691"/>
        <item m="1" x="4692"/>
        <item m="1" x="4693"/>
        <item m="1" x="4694"/>
        <item m="1" x="4695"/>
        <item m="1" x="4696"/>
        <item m="1" x="4697"/>
        <item m="1" x="4698"/>
        <item m="1" x="4699"/>
        <item m="1" x="4700"/>
        <item m="1" x="4701"/>
        <item m="1" x="4702"/>
        <item m="1" x="4703"/>
        <item m="1" x="4704"/>
        <item m="1" x="4705"/>
        <item m="1" x="4706"/>
        <item m="1" x="4707"/>
        <item m="1" x="4708"/>
        <item m="1" x="4709"/>
        <item m="1" x="4710"/>
        <item m="1" x="4711"/>
        <item m="1" x="4712"/>
        <item m="1" x="4713"/>
        <item m="1" x="4714"/>
        <item m="1" x="4715"/>
        <item m="1" x="4716"/>
        <item m="1" x="4717"/>
        <item m="1" x="4718"/>
        <item m="1" x="4719"/>
        <item m="1" x="4720"/>
        <item m="1" x="4721"/>
        <item m="1" x="4722"/>
        <item m="1" x="4723"/>
        <item m="1" x="4724"/>
        <item m="1" x="4725"/>
        <item m="1" x="4726"/>
        <item m="1" x="4727"/>
        <item m="1" x="4728"/>
        <item m="1" x="4729"/>
        <item m="1" x="4730"/>
        <item m="1" x="4731"/>
        <item m="1" x="4732"/>
        <item m="1" x="4733"/>
        <item m="1" x="4734"/>
        <item m="1" x="4735"/>
        <item m="1" x="4736"/>
        <item m="1" x="4737"/>
        <item m="1" x="4738"/>
        <item m="1" x="4739"/>
        <item m="1" x="4747"/>
        <item m="1" x="4748"/>
        <item m="1" x="4749"/>
        <item m="1" x="4750"/>
        <item m="1" x="4751"/>
        <item m="1" x="4752"/>
        <item m="1" x="4753"/>
        <item m="1" x="4754"/>
        <item m="1" x="4755"/>
        <item m="1" x="4756"/>
        <item m="1" x="4757"/>
        <item m="1" x="4758"/>
        <item m="1" x="4759"/>
        <item m="1" x="4760"/>
        <item m="1" x="4761"/>
        <item m="1" x="4762"/>
        <item m="1" x="4763"/>
        <item m="1" x="4764"/>
        <item m="1" x="4765"/>
        <item m="1" x="4766"/>
        <item m="1" x="4767"/>
        <item m="1" x="4768"/>
        <item m="1" x="4769"/>
        <item m="1" x="4770"/>
        <item m="1" x="4771"/>
        <item m="1" x="4772"/>
        <item m="1" x="4773"/>
        <item m="1" x="4774"/>
        <item m="1" x="4775"/>
        <item m="1" x="4776"/>
        <item m="1" x="4777"/>
        <item m="1" x="4778"/>
        <item m="1" x="4779"/>
        <item m="1" x="4780"/>
        <item m="1" x="4781"/>
        <item m="1" x="4782"/>
        <item m="1" x="4783"/>
        <item m="1" x="4784"/>
        <item m="1" x="4785"/>
        <item m="1" x="4786"/>
        <item m="1" x="4787"/>
        <item m="1" x="4788"/>
        <item m="1" x="4789"/>
        <item m="1" x="4790"/>
        <item m="1" x="4791"/>
        <item m="1" x="4792"/>
        <item m="1" x="4793"/>
        <item m="1" x="4794"/>
        <item m="1" x="4795"/>
        <item m="1" x="4796"/>
        <item m="1" x="4797"/>
        <item m="1" x="4798"/>
        <item m="1" x="4799"/>
        <item m="1" x="4800"/>
        <item m="1" x="4801"/>
        <item x="377"/>
        <item m="1" x="4802"/>
        <item m="1" x="4803"/>
        <item m="1" x="4804"/>
        <item m="1" x="4805"/>
        <item m="1" x="4806"/>
        <item m="1" x="4807"/>
        <item m="1" x="4808"/>
        <item m="1" x="4809"/>
        <item m="1" x="4810"/>
        <item m="1" x="4811"/>
        <item m="1" x="4812"/>
        <item m="1" x="4813"/>
        <item m="1" x="4814"/>
        <item m="1" x="4815"/>
        <item m="1" x="3432"/>
        <item m="1" x="4046"/>
        <item m="1" x="4047"/>
        <item m="1" x="4048"/>
        <item m="1" x="4816"/>
        <item m="1" x="4817"/>
        <item m="1" x="4818"/>
        <item m="1" x="4819"/>
        <item m="1" x="4820"/>
        <item m="1" x="4821"/>
        <item m="1" x="4822"/>
        <item m="1" x="4823"/>
        <item m="1" x="4824"/>
        <item m="1" x="4825"/>
        <item m="1" x="4826"/>
        <item m="1" x="4827"/>
        <item m="1" x="4828"/>
        <item m="1" x="4829"/>
        <item m="1" x="4830"/>
        <item m="1" x="4831"/>
        <item m="1" x="4832"/>
        <item m="1" x="4833"/>
        <item m="1" x="4834"/>
        <item m="1" x="4835"/>
        <item m="1" x="4836"/>
        <item m="1" x="4837"/>
        <item m="1" x="4838"/>
        <item m="1" x="4839"/>
        <item m="1" x="4840"/>
        <item m="1" x="4841"/>
        <item m="1" x="4842"/>
        <item m="1" x="4843"/>
        <item m="1" x="4844"/>
        <item m="1" x="4845"/>
        <item m="1" x="4846"/>
        <item m="1" x="4847"/>
        <item m="1" x="4848"/>
        <item m="1" x="4849"/>
        <item m="1" x="4850"/>
        <item m="1" x="4851"/>
        <item m="1" x="4852"/>
        <item m="1" x="4853"/>
        <item m="1" x="4854"/>
        <item m="1" x="4855"/>
        <item m="1" x="4856"/>
        <item m="1" x="4857"/>
        <item m="1" x="4858"/>
        <item m="1" x="4859"/>
        <item m="1" x="4860"/>
        <item m="1" x="4861"/>
        <item m="1" x="4862"/>
        <item m="1" x="4863"/>
        <item m="1" x="4864"/>
        <item m="1" x="4865"/>
        <item m="1" x="4866"/>
        <item m="1" x="4867"/>
        <item m="1" x="4868"/>
        <item m="1" x="4869"/>
        <item m="1" x="4870"/>
        <item m="1" x="4871"/>
        <item m="1" x="4872"/>
        <item m="1" x="4873"/>
        <item m="1" x="4874"/>
        <item m="1" x="4875"/>
        <item m="1" x="4876"/>
        <item m="1" x="4877"/>
        <item m="1" x="4878"/>
        <item m="1" x="4879"/>
        <item m="1" x="4880"/>
        <item m="1" x="4881"/>
        <item m="1" x="4882"/>
        <item m="1" x="4883"/>
        <item m="1" x="4884"/>
        <item m="1" x="4885"/>
        <item m="1" x="4886"/>
        <item m="1" x="4887"/>
        <item m="1" x="4888"/>
        <item m="1" x="4889"/>
        <item m="1" x="4890"/>
        <item m="1" x="4891"/>
        <item m="1" x="4892"/>
        <item m="1" x="4893"/>
        <item m="1" x="4894"/>
        <item m="1" x="4895"/>
        <item m="1" x="4896"/>
        <item m="1" x="4897"/>
        <item m="1" x="4898"/>
        <item m="1" x="4899"/>
        <item m="1" x="4900"/>
        <item m="1" x="4901"/>
        <item m="1" x="4902"/>
        <item m="1" x="4903"/>
        <item m="1" x="4904"/>
        <item m="1" x="4905"/>
        <item m="1" x="4906"/>
        <item m="1" x="4907"/>
        <item m="1" x="4908"/>
        <item m="1" x="4909"/>
        <item m="1" x="4910"/>
        <item m="1" x="4911"/>
        <item m="1" x="4912"/>
        <item m="1" x="4913"/>
        <item m="1" x="4914"/>
        <item m="1" x="4915"/>
        <item m="1" x="4916"/>
        <item m="1" x="4917"/>
        <item m="1" x="4918"/>
        <item m="1" x="4919"/>
        <item m="1" x="4920"/>
        <item m="1" x="4921"/>
        <item m="1" x="4922"/>
        <item m="1" x="4923"/>
        <item m="1" x="4924"/>
        <item m="1" x="4925"/>
        <item m="1" x="4926"/>
        <item m="1" x="4927"/>
        <item m="1" x="4928"/>
        <item m="1" x="4929"/>
        <item m="1" x="4930"/>
        <item m="1" x="4931"/>
        <item m="1" x="4932"/>
        <item m="1" x="4933"/>
        <item m="1" x="4934"/>
        <item m="1" x="4935"/>
        <item m="1" x="4936"/>
        <item m="1" x="4937"/>
        <item m="1" x="4938"/>
        <item m="1" x="4939"/>
        <item m="1" x="4940"/>
        <item m="1" x="4941"/>
        <item m="1" x="4942"/>
        <item m="1" x="4943"/>
        <item m="1" x="4944"/>
        <item m="1" x="4945"/>
        <item m="1" x="4946"/>
        <item m="1" x="609"/>
        <item m="1" x="716"/>
        <item m="1" x="717"/>
        <item m="1" x="718"/>
        <item m="1" x="719"/>
        <item m="1" x="720"/>
        <item m="1" x="722"/>
        <item m="1" x="723"/>
        <item m="1" x="724"/>
        <item m="1" x="725"/>
        <item m="1" x="726"/>
        <item m="1" x="727"/>
        <item m="1" x="729"/>
        <item m="1" x="730"/>
        <item m="1" x="844"/>
        <item m="1" x="845"/>
        <item m="1" x="846"/>
        <item m="1" x="847"/>
        <item m="1" x="899"/>
        <item m="1" x="1031"/>
        <item m="1" x="1099"/>
        <item m="1" x="1101"/>
        <item m="1" x="1204"/>
        <item m="1" x="1432"/>
        <item m="1" x="1806"/>
        <item m="1" x="1807"/>
        <item m="1" x="1916"/>
        <item m="1" x="1966"/>
        <item m="1" x="1967"/>
        <item m="1" x="1968"/>
        <item m="1" x="1969"/>
        <item m="1" x="1970"/>
        <item m="1" x="1994"/>
        <item m="1" x="1995"/>
        <item m="1" x="1996"/>
        <item m="1" x="1997"/>
        <item m="1" x="2196"/>
        <item m="1" x="2197"/>
        <item m="1" x="2198"/>
        <item m="1" x="2199"/>
        <item m="1" x="2200"/>
        <item m="1" x="2201"/>
        <item m="1" x="2203"/>
        <item m="1" x="2204"/>
        <item m="1" x="2272"/>
        <item m="1" x="2274"/>
        <item m="1" x="2275"/>
        <item m="1" x="2435"/>
        <item m="1" x="2442"/>
        <item m="1" x="2636"/>
        <item m="1" x="2672"/>
        <item m="1" x="3246"/>
        <item m="1" x="3463"/>
        <item m="1" x="3563"/>
        <item m="1" x="3793"/>
        <item m="1" x="4113"/>
        <item m="1" x="4458"/>
        <item m="1" x="4947"/>
        <item m="1" x="4948"/>
        <item m="1" x="4949"/>
        <item m="1" x="4950"/>
        <item m="1" x="4951"/>
        <item m="1" x="4952"/>
        <item m="1" x="4953"/>
        <item m="1" x="4954"/>
        <item m="1" x="4955"/>
        <item m="1" x="4956"/>
        <item m="1" x="4957"/>
        <item m="1" x="4958"/>
        <item m="1" x="4959"/>
        <item m="1" x="4960"/>
        <item m="1" x="4961"/>
        <item m="1" x="4962"/>
        <item m="1" x="4963"/>
        <item m="1" x="4964"/>
        <item m="1" x="4965"/>
        <item m="1" x="4966"/>
        <item m="1" x="4967"/>
        <item m="1" x="4968"/>
        <item m="1" x="4969"/>
        <item m="1" x="4970"/>
        <item m="1" x="4971"/>
        <item m="1" x="4972"/>
        <item m="1" x="4973"/>
        <item m="1" x="4974"/>
        <item m="1" x="4975"/>
        <item m="1" x="4976"/>
        <item m="1" x="4977"/>
        <item m="1" x="4978"/>
        <item m="1" x="4979"/>
        <item m="1" x="4980"/>
        <item m="1" x="4981"/>
        <item m="1" x="4982"/>
        <item m="1" x="4983"/>
        <item m="1" x="4984"/>
        <item m="1" x="4985"/>
        <item m="1" x="4986"/>
        <item m="1" x="4987"/>
        <item m="1" x="4988"/>
        <item m="1" x="4989"/>
        <item m="1" x="4990"/>
        <item m="1" x="4991"/>
        <item m="1" x="4992"/>
        <item m="1" x="4993"/>
        <item m="1" x="4994"/>
        <item m="1" x="4995"/>
        <item m="1" x="4996"/>
        <item m="1" x="4997"/>
        <item m="1" x="4998"/>
        <item m="1" x="4999"/>
        <item m="1" x="5000"/>
        <item m="1" x="5001"/>
        <item m="1" x="5002"/>
        <item m="1" x="5003"/>
        <item m="1" x="5004"/>
        <item m="1" x="5005"/>
        <item m="1" x="5006"/>
        <item m="1" x="5007"/>
        <item m="1" x="5008"/>
        <item m="1" x="5009"/>
        <item m="1" x="5010"/>
        <item m="1" x="5011"/>
        <item m="1" x="5012"/>
        <item m="1" x="5013"/>
        <item m="1" x="5014"/>
        <item m="1" x="5015"/>
        <item m="1" x="5016"/>
        <item m="1" x="5017"/>
        <item m="1" x="5018"/>
        <item m="1" x="5019"/>
        <item m="1" x="5020"/>
        <item m="1" x="5021"/>
        <item m="1" x="5022"/>
        <item m="1" x="5023"/>
        <item m="1" x="5024"/>
        <item m="1" x="5025"/>
        <item m="1" x="5026"/>
        <item m="1" x="5027"/>
        <item m="1" x="5028"/>
        <item m="1" x="5029"/>
        <item m="1" x="5030"/>
        <item m="1" x="5031"/>
        <item m="1" x="5032"/>
        <item m="1" x="5033"/>
        <item m="1" x="5034"/>
        <item m="1" x="5035"/>
        <item m="1" x="5036"/>
        <item m="1" x="5037"/>
        <item m="1" x="5038"/>
        <item m="1" x="5039"/>
        <item m="1" x="5040"/>
        <item m="1" x="5041"/>
        <item m="1" x="5042"/>
        <item m="1" x="5043"/>
        <item m="1" x="5044"/>
        <item m="1" x="5045"/>
        <item m="1" x="5046"/>
        <item m="1" x="5047"/>
        <item m="1" x="5048"/>
        <item m="1" x="5049"/>
        <item m="1" x="5050"/>
        <item m="1" x="5051"/>
        <item m="1" x="5052"/>
        <item m="1" x="5053"/>
        <item m="1" x="5054"/>
        <item m="1" x="5055"/>
        <item m="1" x="5056"/>
        <item m="1" x="5057"/>
        <item m="1" x="5058"/>
        <item m="1" x="5059"/>
        <item m="1" x="5060"/>
        <item m="1" x="5061"/>
        <item m="1" x="5062"/>
        <item m="1" x="5063"/>
        <item m="1" x="5064"/>
        <item m="1" x="5065"/>
        <item m="1" x="5066"/>
        <item m="1" x="5067"/>
        <item m="1" x="5068"/>
        <item m="1" x="5069"/>
        <item m="1" x="5070"/>
        <item m="1" x="5071"/>
        <item m="1" x="5072"/>
        <item m="1" x="5073"/>
        <item m="1" x="5074"/>
        <item m="1" x="5075"/>
        <item m="1" x="5076"/>
        <item m="1" x="5077"/>
        <item m="1" x="5078"/>
        <item m="1" x="5079"/>
        <item m="1" x="5080"/>
        <item m="1" x="5081"/>
        <item m="1" x="5082"/>
        <item m="1" x="5083"/>
        <item m="1" x="5084"/>
        <item m="1" x="5085"/>
        <item m="1" x="5086"/>
        <item m="1" x="5087"/>
        <item m="1" x="5088"/>
        <item m="1" x="5089"/>
        <item m="1" x="5090"/>
        <item m="1" x="5091"/>
        <item m="1" x="5092"/>
        <item m="1" x="5093"/>
        <item m="1" x="5094"/>
        <item m="1" x="5095"/>
        <item m="1" x="5096"/>
        <item m="1" x="5097"/>
        <item m="1" x="5098"/>
        <item m="1" x="5099"/>
        <item m="1" x="5100"/>
        <item m="1" x="5101"/>
        <item m="1" x="5102"/>
        <item m="1" x="5103"/>
        <item m="1" x="5104"/>
        <item m="1" x="5105"/>
        <item m="1" x="5106"/>
        <item m="1" x="5107"/>
        <item m="1" x="5108"/>
        <item m="1" x="5109"/>
        <item m="1" x="5110"/>
        <item m="1" x="5111"/>
        <item m="1" x="5112"/>
        <item m="1" x="5113"/>
        <item m="1" x="5114"/>
        <item m="1" x="5115"/>
        <item m="1" x="5116"/>
        <item m="1" x="5117"/>
        <item m="1" x="5118"/>
        <item m="1" x="5119"/>
        <item m="1" x="5120"/>
        <item m="1" x="5121"/>
        <item m="1" x="5122"/>
        <item m="1" x="5123"/>
        <item m="1" x="5124"/>
        <item m="1" x="5125"/>
        <item m="1" x="5126"/>
        <item m="1" x="5127"/>
        <item m="1" x="5128"/>
        <item m="1" x="5129"/>
        <item m="1" x="5130"/>
        <item m="1" x="5131"/>
        <item m="1" x="5132"/>
        <item m="1" x="5133"/>
        <item m="1" x="5134"/>
        <item m="1" x="5135"/>
        <item m="1" x="5136"/>
        <item m="1" x="5137"/>
        <item m="1" x="5138"/>
        <item m="1" x="5139"/>
        <item m="1" x="5140"/>
        <item m="1" x="5141"/>
        <item m="1" x="5142"/>
        <item m="1" x="5143"/>
        <item m="1" x="5144"/>
        <item m="1" x="5145"/>
        <item m="1" x="5146"/>
        <item m="1" x="5147"/>
        <item m="1" x="5148"/>
        <item m="1" x="5149"/>
        <item m="1" x="5150"/>
        <item m="1" x="5151"/>
        <item m="1" x="5152"/>
        <item m="1" x="5153"/>
        <item m="1" x="5154"/>
        <item m="1" x="5155"/>
        <item m="1" x="5156"/>
        <item m="1" x="5157"/>
        <item m="1" x="5158"/>
        <item m="1" x="5159"/>
        <item m="1" x="5160"/>
        <item m="1" x="5161"/>
        <item m="1" x="5162"/>
        <item m="1" x="5163"/>
        <item m="1" x="5164"/>
        <item m="1" x="5165"/>
        <item m="1" x="5166"/>
        <item m="1" x="5167"/>
        <item m="1" x="5168"/>
        <item m="1" x="5169"/>
        <item m="1" x="5170"/>
        <item m="1" x="5171"/>
        <item m="1" x="5172"/>
        <item m="1" x="5173"/>
        <item m="1" x="5174"/>
        <item m="1" x="5175"/>
        <item m="1" x="5176"/>
        <item m="1" x="5177"/>
        <item m="1" x="5178"/>
        <item m="1" x="5179"/>
        <item m="1" x="5180"/>
        <item m="1" x="5181"/>
        <item m="1" x="5182"/>
        <item m="1" x="5183"/>
        <item m="1" x="5184"/>
        <item m="1" x="5185"/>
        <item m="1" x="5186"/>
        <item m="1" x="5187"/>
        <item m="1" x="5188"/>
        <item m="1" x="5189"/>
        <item m="1" x="5190"/>
        <item m="1" x="5191"/>
        <item m="1" x="5192"/>
        <item m="1" x="5193"/>
        <item m="1" x="5194"/>
        <item m="1" x="5195"/>
        <item m="1" x="5196"/>
        <item m="1" x="5197"/>
        <item m="1" x="5198"/>
        <item m="1" x="5199"/>
        <item m="1" x="5200"/>
        <item m="1" x="5201"/>
        <item m="1" x="5202"/>
        <item m="1" x="5203"/>
        <item m="1" x="5204"/>
        <item m="1" x="5205"/>
        <item m="1" x="5206"/>
        <item m="1" x="5207"/>
        <item m="1" x="5208"/>
        <item m="1" x="5209"/>
        <item m="1" x="5210"/>
        <item m="1" x="5211"/>
        <item m="1" x="5212"/>
        <item m="1" x="5213"/>
        <item m="1" x="5214"/>
        <item m="1" x="5215"/>
        <item m="1" x="5216"/>
        <item m="1" x="5217"/>
        <item m="1" x="5218"/>
        <item m="1" x="5219"/>
        <item m="1" x="5220"/>
        <item m="1" x="5221"/>
        <item m="1" x="5222"/>
        <item m="1" x="5223"/>
        <item m="1" x="5224"/>
        <item m="1" x="5225"/>
        <item m="1" x="5226"/>
        <item m="1" x="5227"/>
        <item m="1" x="5228"/>
        <item m="1" x="5229"/>
        <item m="1" x="5230"/>
        <item m="1" x="5231"/>
        <item m="1" x="5232"/>
        <item m="1" x="5233"/>
        <item m="1" x="5234"/>
        <item m="1" x="5235"/>
        <item m="1" x="5236"/>
        <item m="1" x="5237"/>
        <item m="1" x="5238"/>
        <item m="1" x="5239"/>
        <item m="1" x="5240"/>
        <item m="1" x="5241"/>
        <item m="1" x="5242"/>
        <item m="1" x="5243"/>
        <item m="1" x="5244"/>
        <item m="1" x="5245"/>
        <item m="1" x="5246"/>
        <item m="1" x="5247"/>
        <item m="1" x="5248"/>
        <item m="1" x="5249"/>
        <item m="1" x="5250"/>
        <item m="1" x="5251"/>
        <item m="1" x="5252"/>
        <item m="1" x="5291"/>
        <item m="1" x="5292"/>
        <item m="1" x="5293"/>
        <item m="1" x="5294"/>
        <item m="1" x="5295"/>
        <item m="1" x="5296"/>
        <item m="1" x="5297"/>
        <item m="1" x="5298"/>
        <item m="1" x="5299"/>
        <item m="1" x="5300"/>
        <item m="1" x="5301"/>
        <item m="1" x="5302"/>
        <item m="1" x="5303"/>
        <item m="1" x="5304"/>
        <item m="1" x="5305"/>
        <item m="1" x="5306"/>
        <item m="1" x="5307"/>
        <item m="1" x="5308"/>
        <item m="1" x="5309"/>
        <item m="1" x="5310"/>
        <item m="1" x="5311"/>
        <item m="1" x="5312"/>
        <item m="1" x="5313"/>
        <item m="1" x="5314"/>
        <item m="1" x="5315"/>
        <item m="1" x="5316"/>
        <item m="1" x="5317"/>
        <item m="1" x="5318"/>
        <item m="1" x="5319"/>
        <item m="1" x="5320"/>
        <item m="1" x="5321"/>
        <item m="1" x="5322"/>
        <item m="1" x="5323"/>
        <item m="1" x="5324"/>
        <item m="1" x="5325"/>
        <item m="1" x="5326"/>
        <item m="1" x="5327"/>
        <item m="1" x="5328"/>
        <item m="1" x="5329"/>
        <item m="1" x="5330"/>
        <item m="1" x="5331"/>
        <item m="1" x="5332"/>
        <item m="1" x="5333"/>
        <item m="1" x="5334"/>
        <item m="1" x="5335"/>
        <item m="1" x="5336"/>
        <item m="1" x="5337"/>
        <item m="1" x="5338"/>
        <item m="1" x="5339"/>
        <item m="1" x="5340"/>
        <item m="1" x="5341"/>
        <item m="1" x="5342"/>
        <item m="1" x="5343"/>
        <item m="1" x="5344"/>
        <item m="1" x="5345"/>
        <item m="1" x="5346"/>
        <item m="1" x="5347"/>
        <item m="1" x="5348"/>
        <item m="1" x="5349"/>
        <item m="1" x="5350"/>
        <item m="1" x="5351"/>
        <item m="1" x="5352"/>
        <item m="1" x="5353"/>
        <item m="1" x="5354"/>
        <item m="1" x="5355"/>
        <item m="1" x="5356"/>
        <item m="1" x="5357"/>
        <item m="1" x="5358"/>
        <item m="1" x="5359"/>
        <item m="1" x="5360"/>
        <item m="1" x="5361"/>
        <item m="1" x="5362"/>
        <item m="1" x="5363"/>
        <item m="1" x="5364"/>
        <item m="1" x="5365"/>
        <item m="1" x="5366"/>
        <item m="1" x="5367"/>
        <item m="1" x="5368"/>
        <item m="1" x="5369"/>
        <item m="1" x="5370"/>
        <item m="1" x="5371"/>
        <item m="1" x="5372"/>
        <item m="1" x="5373"/>
        <item m="1" x="5374"/>
        <item m="1" x="5375"/>
        <item m="1" x="5376"/>
        <item m="1" x="5377"/>
        <item m="1" x="5378"/>
        <item m="1" x="5379"/>
        <item m="1" x="5380"/>
        <item m="1" x="5381"/>
        <item m="1" x="5382"/>
        <item m="1" x="5383"/>
        <item m="1" x="5384"/>
        <item m="1" x="5385"/>
        <item m="1" x="5386"/>
        <item m="1" x="5387"/>
        <item m="1" x="5388"/>
        <item m="1" x="5389"/>
        <item m="1" x="5390"/>
        <item m="1" x="5391"/>
        <item m="1" x="5392"/>
        <item m="1" x="5393"/>
        <item m="1" x="5394"/>
        <item m="1" x="5395"/>
        <item m="1" x="5396"/>
        <item m="1" x="5397"/>
        <item m="1" x="5398"/>
        <item m="1" x="5399"/>
        <item m="1" x="5400"/>
        <item m="1" x="5401"/>
        <item m="1" x="5402"/>
        <item m="1" x="5403"/>
        <item m="1" x="5404"/>
        <item m="1" x="5405"/>
        <item m="1" x="5406"/>
        <item m="1" x="5407"/>
        <item m="1" x="5408"/>
        <item m="1" x="5409"/>
        <item m="1" x="5410"/>
        <item m="1" x="5411"/>
        <item m="1" x="5412"/>
        <item m="1" x="5413"/>
        <item m="1" x="5414"/>
        <item m="1" x="5415"/>
        <item m="1" x="5416"/>
        <item m="1" x="5417"/>
        <item m="1" x="5418"/>
        <item m="1" x="5419"/>
        <item m="1" x="5420"/>
        <item m="1" x="5421"/>
        <item m="1" x="5422"/>
        <item m="1" x="5423"/>
        <item m="1" x="5253"/>
        <item m="1" x="5254"/>
        <item m="1" x="5255"/>
        <item m="1" x="5256"/>
        <item m="1" x="5257"/>
        <item m="1" x="5258"/>
        <item m="1" x="5259"/>
        <item m="1" x="5260"/>
        <item m="1" x="5261"/>
        <item m="1" x="5262"/>
        <item m="1" x="5263"/>
        <item m="1" x="5264"/>
        <item m="1" x="5265"/>
        <item m="1" x="5266"/>
        <item m="1" x="5267"/>
        <item m="1" x="5268"/>
        <item m="1" x="5269"/>
        <item m="1" x="5270"/>
        <item m="1" x="5271"/>
        <item m="1" x="5272"/>
        <item m="1" x="5273"/>
        <item m="1" x="5274"/>
        <item m="1" x="5275"/>
        <item m="1" x="5276"/>
        <item m="1" x="5277"/>
        <item m="1" x="5278"/>
        <item m="1" x="5279"/>
        <item m="1" x="5280"/>
        <item m="1" x="5281"/>
        <item m="1" x="5282"/>
        <item m="1" x="5283"/>
        <item m="1" x="5284"/>
        <item m="1" x="5285"/>
        <item m="1" x="5286"/>
        <item m="1" x="5287"/>
        <item m="1" x="5288"/>
        <item m="1" x="5289"/>
        <item m="1" x="5290"/>
        <item m="1" x="5424"/>
        <item m="1" x="5425"/>
        <item m="1" x="5426"/>
        <item m="1" x="5427"/>
        <item m="1" x="5428"/>
        <item m="1" x="5429"/>
        <item m="1" x="5430"/>
        <item m="1" x="5431"/>
        <item m="1" x="5432"/>
        <item m="1" x="5433"/>
        <item m="1" x="5434"/>
        <item m="1" x="5435"/>
        <item m="1" x="5436"/>
        <item m="1" x="5437"/>
        <item m="1" x="5438"/>
        <item m="1" x="5439"/>
        <item m="1" x="5440"/>
        <item m="1" x="5441"/>
        <item m="1" x="5442"/>
        <item m="1" x="5443"/>
        <item m="1" x="5444"/>
        <item m="1" x="5445"/>
        <item m="1" x="5446"/>
        <item m="1" x="5447"/>
        <item m="1" x="5448"/>
        <item m="1" x="5449"/>
        <item m="1" x="5450"/>
        <item m="1" x="5451"/>
        <item m="1" x="5452"/>
        <item m="1" x="5453"/>
        <item m="1" x="5454"/>
        <item m="1" x="5455"/>
        <item m="1" x="5456"/>
        <item m="1" x="5457"/>
        <item m="1" x="5458"/>
        <item m="1" x="5459"/>
        <item m="1" x="5460"/>
        <item m="1" x="5461"/>
        <item m="1" x="5462"/>
        <item m="1" x="5463"/>
        <item m="1" x="5464"/>
        <item m="1" x="5465"/>
        <item m="1" x="5466"/>
        <item m="1" x="5467"/>
        <item m="1" x="5468"/>
        <item m="1" x="5469"/>
        <item m="1" x="5470"/>
        <item m="1" x="5471"/>
        <item m="1" x="5472"/>
        <item m="1" x="5473"/>
        <item m="1" x="5474"/>
        <item m="1" x="5475"/>
        <item m="1" x="5476"/>
        <item m="1" x="5477"/>
        <item m="1" x="5478"/>
        <item m="1" x="5479"/>
        <item m="1" x="5480"/>
        <item m="1" x="5481"/>
        <item m="1" x="5482"/>
        <item m="1" x="5483"/>
        <item m="1" x="5484"/>
        <item m="1" x="5485"/>
        <item m="1" x="5486"/>
        <item m="1" x="5487"/>
        <item m="1" x="5488"/>
        <item m="1" x="5489"/>
        <item m="1" x="5490"/>
        <item m="1" x="5491"/>
        <item m="1" x="5492"/>
        <item m="1" x="5493"/>
        <item m="1" x="5494"/>
        <item m="1" x="5495"/>
        <item m="1" x="5496"/>
        <item m="1" x="5497"/>
        <item m="1" x="5498"/>
        <item m="1" x="5499"/>
        <item m="1" x="5500"/>
        <item m="1" x="5501"/>
        <item m="1" x="5502"/>
        <item m="1" x="5503"/>
        <item m="1" x="5504"/>
        <item m="1" x="5505"/>
        <item m="1" x="5506"/>
        <item m="1" x="5507"/>
        <item m="1" x="5508"/>
        <item m="1" x="5509"/>
        <item m="1" x="5510"/>
        <item m="1" x="5511"/>
        <item m="1" x="5512"/>
        <item m="1" x="5513"/>
        <item m="1" x="5514"/>
        <item m="1" x="5515"/>
        <item m="1" x="5516"/>
        <item m="1" x="5517"/>
        <item m="1" x="5518"/>
        <item m="1" x="5519"/>
        <item m="1" x="5520"/>
        <item m="1" x="5521"/>
        <item m="1" x="5522"/>
        <item m="1" x="5523"/>
        <item m="1" x="5524"/>
        <item m="1" x="5525"/>
        <item m="1" x="5526"/>
        <item m="1" x="5527"/>
        <item m="1" x="5528"/>
        <item m="1" x="5529"/>
        <item m="1" x="5530"/>
        <item m="1" x="5531"/>
        <item m="1" x="5532"/>
        <item m="1" x="5533"/>
        <item m="1" x="5534"/>
        <item m="1" x="5535"/>
        <item m="1" x="5536"/>
        <item m="1" x="5537"/>
        <item m="1" x="5538"/>
        <item m="1" x="5539"/>
        <item m="1" x="5540"/>
        <item m="1" x="5541"/>
        <item m="1" x="5542"/>
        <item m="1" x="5543"/>
        <item m="1" x="5544"/>
        <item m="1" x="5545"/>
        <item m="1" x="5546"/>
        <item m="1" x="5547"/>
        <item m="1" x="5548"/>
        <item m="1" x="5549"/>
        <item m="1" x="5550"/>
        <item m="1" x="5551"/>
        <item m="1" x="5552"/>
        <item m="1" x="5553"/>
        <item m="1" x="5554"/>
        <item m="1" x="5555"/>
        <item m="1" x="5556"/>
        <item m="1" x="5557"/>
        <item m="1" x="5558"/>
        <item m="1" x="5559"/>
        <item m="1" x="5560"/>
        <item m="1" x="5561"/>
        <item m="1" x="5562"/>
        <item m="1" x="5563"/>
        <item m="1" x="5564"/>
        <item m="1" x="5565"/>
        <item m="1" x="5566"/>
        <item m="1" x="5567"/>
        <item m="1" x="5568"/>
        <item m="1" x="5569"/>
        <item m="1" x="5570"/>
        <item m="1" x="5571"/>
        <item m="1" x="5572"/>
        <item m="1" x="5573"/>
        <item m="1" x="5574"/>
        <item m="1" x="5575"/>
        <item m="1" x="5576"/>
        <item m="1" x="5577"/>
        <item m="1" x="5578"/>
        <item m="1" x="5579"/>
        <item m="1" x="5580"/>
        <item m="1" x="5581"/>
        <item m="1" x="5582"/>
        <item m="1" x="5583"/>
        <item m="1" x="5584"/>
        <item m="1" x="5585"/>
        <item m="1" x="5586"/>
        <item m="1" x="5587"/>
        <item m="1" x="5588"/>
        <item m="1" x="5589"/>
        <item m="1" x="5590"/>
        <item m="1" x="5591"/>
        <item m="1" x="5592"/>
        <item m="1" x="5593"/>
        <item m="1" x="5594"/>
        <item m="1" x="5595"/>
        <item m="1" x="5596"/>
        <item m="1" x="5597"/>
        <item m="1" x="5598"/>
        <item m="1" x="5599"/>
        <item m="1" x="5600"/>
        <item m="1" x="5601"/>
        <item m="1" x="5602"/>
        <item m="1" x="5603"/>
        <item m="1" x="5604"/>
        <item m="1" x="5605"/>
        <item m="1" x="5606"/>
        <item m="1" x="5607"/>
        <item m="1" x="5608"/>
        <item m="1" x="5609"/>
        <item m="1" x="5610"/>
        <item m="1" x="5611"/>
        <item m="1" x="5612"/>
        <item m="1" x="5613"/>
        <item m="1" x="5614"/>
        <item m="1" x="5615"/>
        <item m="1" x="5616"/>
        <item m="1" x="5617"/>
        <item m="1" x="5618"/>
        <item m="1" x="5619"/>
        <item m="1" x="5620"/>
        <item m="1" x="5621"/>
        <item m="1" x="5622"/>
        <item m="1" x="5623"/>
        <item m="1" x="5624"/>
        <item m="1" x="5625"/>
        <item m="1" x="5626"/>
        <item m="1" x="5627"/>
        <item m="1" x="5628"/>
        <item m="1" x="5629"/>
        <item m="1" x="5630"/>
        <item m="1" x="5631"/>
        <item m="1" x="5632"/>
        <item m="1" x="5633"/>
        <item m="1" x="5634"/>
        <item m="1" x="5635"/>
        <item m="1" x="5636"/>
        <item m="1" x="5637"/>
        <item m="1" x="5638"/>
        <item m="1" x="5639"/>
        <item m="1" x="5640"/>
        <item m="1" x="5641"/>
        <item m="1" x="5642"/>
        <item m="1" x="5643"/>
        <item m="1" x="5644"/>
        <item m="1" x="5645"/>
        <item m="1" x="5646"/>
        <item m="1" x="5647"/>
        <item m="1" x="5648"/>
        <item m="1" x="5649"/>
        <item m="1" x="5650"/>
        <item m="1" x="5651"/>
        <item m="1" x="5652"/>
        <item m="1" x="5653"/>
        <item m="1" x="5654"/>
        <item m="1" x="5655"/>
        <item m="1" x="5656"/>
        <item m="1" x="5657"/>
        <item m="1" x="5658"/>
        <item m="1" x="5659"/>
        <item m="1" x="5660"/>
        <item m="1" x="5661"/>
        <item m="1" x="5662"/>
        <item m="1" x="5663"/>
        <item m="1" x="5664"/>
        <item m="1" x="5665"/>
        <item m="1" x="5666"/>
        <item m="1" x="5667"/>
        <item m="1" x="5668"/>
        <item m="1" x="5669"/>
        <item m="1" x="5670"/>
        <item m="1" x="5671"/>
        <item m="1" x="5672"/>
        <item m="1" x="5673"/>
        <item m="1" x="5674"/>
        <item m="1" x="5675"/>
        <item m="1" x="5676"/>
        <item m="1" x="5677"/>
        <item m="1" x="5678"/>
        <item m="1" x="5679"/>
        <item m="1" x="5680"/>
        <item m="1" x="5681"/>
        <item m="1" x="5682"/>
        <item m="1" x="5683"/>
        <item m="1" x="5684"/>
        <item m="1" x="5685"/>
        <item m="1" x="5686"/>
        <item m="1" x="5687"/>
        <item m="1" x="5688"/>
        <item m="1" x="5689"/>
        <item m="1" x="5690"/>
        <item m="1" x="5691"/>
        <item m="1" x="5692"/>
        <item m="1" x="5693"/>
        <item m="1" x="5694"/>
        <item m="1" x="5695"/>
        <item m="1" x="5696"/>
        <item m="1" x="5697"/>
        <item m="1" x="5698"/>
        <item m="1" x="5699"/>
        <item m="1" x="5700"/>
        <item m="1" x="5701"/>
        <item m="1" x="5702"/>
        <item m="1" x="5703"/>
        <item m="1" x="5704"/>
        <item m="1" x="5705"/>
        <item m="1" x="5706"/>
        <item m="1" x="5707"/>
        <item m="1" x="5708"/>
        <item m="1" x="5709"/>
        <item m="1" x="5710"/>
        <item m="1" x="5711"/>
        <item m="1" x="5712"/>
        <item m="1" x="5713"/>
        <item m="1" x="5714"/>
        <item m="1" x="5715"/>
        <item m="1" x="5716"/>
        <item m="1" x="5717"/>
        <item m="1" x="5718"/>
        <item m="1" x="5719"/>
        <item m="1" x="5720"/>
        <item m="1" x="5721"/>
        <item m="1" x="5722"/>
        <item m="1" x="5723"/>
        <item m="1" x="5724"/>
        <item m="1" x="5725"/>
        <item m="1" x="5726"/>
        <item m="1" x="5727"/>
        <item m="1" x="5728"/>
        <item m="1" x="5729"/>
        <item m="1" x="5730"/>
        <item m="1" x="5731"/>
        <item m="1" x="5732"/>
        <item m="1" x="5733"/>
        <item m="1" x="5734"/>
        <item m="1" x="5735"/>
        <item m="1" x="5736"/>
        <item m="1" x="5737"/>
        <item m="1" x="5738"/>
        <item m="1" x="5739"/>
        <item m="1" x="5740"/>
        <item m="1" x="5741"/>
        <item m="1" x="5742"/>
        <item m="1" x="5743"/>
        <item m="1" x="5744"/>
        <item m="1" x="5745"/>
        <item m="1" x="5746"/>
        <item m="1" x="5747"/>
        <item m="1" x="5748"/>
        <item m="1" x="5749"/>
        <item m="1" x="5750"/>
        <item m="1" x="5751"/>
        <item m="1" x="5752"/>
        <item m="1" x="5753"/>
        <item m="1" x="5754"/>
        <item m="1" x="5755"/>
        <item m="1" x="5756"/>
        <item m="1" x="5757"/>
        <item m="1" x="5758"/>
        <item m="1" x="5759"/>
        <item m="1" x="5760"/>
        <item m="1" x="5761"/>
        <item m="1" x="5762"/>
        <item m="1" x="5763"/>
        <item m="1" x="5764"/>
        <item m="1" x="5765"/>
        <item m="1" x="5766"/>
        <item m="1" x="5767"/>
        <item m="1" x="5768"/>
        <item m="1" x="5769"/>
        <item m="1" x="5770"/>
        <item m="1" x="5771"/>
        <item m="1" x="5772"/>
        <item m="1" x="5773"/>
        <item m="1" x="5774"/>
        <item m="1" x="5775"/>
        <item m="1" x="5776"/>
        <item m="1" x="5777"/>
        <item m="1" x="5778"/>
        <item m="1" x="5779"/>
        <item m="1" x="5780"/>
        <item m="1" x="5781"/>
        <item m="1" x="5782"/>
        <item m="1" x="5783"/>
        <item m="1" x="5784"/>
        <item m="1" x="5785"/>
        <item m="1" x="5786"/>
        <item m="1" x="5787"/>
        <item m="1" x="5788"/>
        <item m="1" x="5789"/>
        <item m="1" x="5790"/>
        <item m="1" x="5791"/>
        <item m="1" x="5792"/>
        <item m="1" x="5793"/>
        <item m="1" x="5794"/>
        <item m="1" x="5795"/>
        <item m="1" x="5796"/>
        <item m="1" x="5797"/>
        <item m="1" x="5798"/>
        <item m="1" x="5799"/>
        <item m="1" x="5800"/>
        <item m="1" x="5801"/>
        <item m="1" x="5802"/>
        <item m="1" x="5803"/>
        <item m="1" x="5804"/>
        <item m="1" x="5805"/>
        <item m="1" x="5806"/>
        <item m="1" x="5807"/>
        <item m="1" x="5808"/>
        <item m="1" x="5809"/>
        <item m="1" x="5810"/>
        <item m="1" x="5811"/>
        <item m="1" x="5812"/>
        <item m="1" x="5813"/>
        <item m="1" x="5814"/>
        <item x="0"/>
        <item x="1"/>
        <item x="2"/>
        <item x="3"/>
        <item x="4"/>
        <item x="5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1"/>
        <item x="182"/>
        <item x="183"/>
        <item x="184"/>
        <item x="185"/>
        <item x="186"/>
        <item x="187"/>
        <item x="188"/>
        <item x="190"/>
        <item x="191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7"/>
        <item x="308"/>
        <item x="310"/>
        <item x="311"/>
        <item x="312"/>
        <item x="313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5"/>
        <item x="378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10"/>
        <item x="411"/>
        <item x="414"/>
        <item x="415"/>
        <item x="417"/>
        <item x="418"/>
        <item x="419"/>
        <item x="420"/>
        <item x="421"/>
        <item x="422"/>
        <item x="423"/>
        <item x="425"/>
        <item x="426"/>
        <item x="427"/>
        <item x="430"/>
        <item x="434"/>
        <item x="435"/>
        <item x="436"/>
        <item x="437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t="default"/>
      </items>
    </pivotField>
    <pivotField axis="axisRow" dataField="1" showAll="0">
      <items count="6387">
        <item m="1" x="6385"/>
        <item m="1" x="578"/>
        <item m="1" x="579"/>
        <item m="1" x="580"/>
        <item m="1" x="581"/>
        <item m="1" x="582"/>
        <item m="1" x="583"/>
        <item m="1" x="584"/>
        <item m="1" x="585"/>
        <item m="1" x="586"/>
        <item m="1" x="587"/>
        <item m="1" x="588"/>
        <item m="1" x="589"/>
        <item m="1" x="590"/>
        <item m="1" x="591"/>
        <item m="1" x="592"/>
        <item m="1" x="593"/>
        <item m="1" x="594"/>
        <item m="1" x="595"/>
        <item m="1" x="6041"/>
        <item m="1" x="597"/>
        <item m="1" x="598"/>
        <item m="1" x="599"/>
        <item m="1" x="6042"/>
        <item m="1" x="6081"/>
        <item m="1" x="602"/>
        <item m="1" x="603"/>
        <item m="1" x="604"/>
        <item m="1" x="605"/>
        <item m="1" x="606"/>
        <item m="1" x="607"/>
        <item m="1" x="608"/>
        <item m="1" x="6194"/>
        <item m="1" x="610"/>
        <item m="1" x="611"/>
        <item m="1" x="612"/>
        <item m="1" x="613"/>
        <item m="1" x="6043"/>
        <item m="1" x="6044"/>
        <item m="1" x="6045"/>
        <item m="1" x="6046"/>
        <item m="1" x="618"/>
        <item m="1" x="619"/>
        <item m="1" x="6273"/>
        <item m="1" x="6274"/>
        <item m="1" x="622"/>
        <item m="1" x="623"/>
        <item m="1" x="5858"/>
        <item m="1" x="625"/>
        <item m="1" x="626"/>
        <item m="1" x="627"/>
        <item m="1" x="628"/>
        <item m="1" x="629"/>
        <item m="1" x="630"/>
        <item m="1" x="631"/>
        <item m="1" x="6195"/>
        <item m="1" x="633"/>
        <item m="1" x="634"/>
        <item m="1" x="635"/>
        <item m="1" x="636"/>
        <item m="1" x="637"/>
        <item m="1" x="6196"/>
        <item m="1" x="6275"/>
        <item m="1" x="6276"/>
        <item m="1" x="6277"/>
        <item m="1" x="6083"/>
        <item m="1" x="643"/>
        <item m="1" x="644"/>
        <item m="1" x="645"/>
        <item m="1" x="646"/>
        <item m="1" x="647"/>
        <item m="1" x="648"/>
        <item m="1" x="649"/>
        <item m="1" x="650"/>
        <item m="1" x="651"/>
        <item m="1" x="652"/>
        <item m="1" x="653"/>
        <item m="1" x="654"/>
        <item m="1" x="655"/>
        <item m="1" x="656"/>
        <item m="1" x="657"/>
        <item m="1" x="658"/>
        <item m="1" x="659"/>
        <item m="1" x="660"/>
        <item m="1" x="661"/>
        <item m="1" x="662"/>
        <item m="1" x="663"/>
        <item m="1" x="664"/>
        <item m="1" x="665"/>
        <item m="1" x="666"/>
        <item m="1" x="667"/>
        <item m="1" x="668"/>
        <item m="1" x="669"/>
        <item m="1" x="6084"/>
        <item m="1" x="6085"/>
        <item m="1" x="6086"/>
        <item m="1" x="673"/>
        <item m="1" x="674"/>
        <item m="1" x="675"/>
        <item m="1" x="676"/>
        <item m="1" x="677"/>
        <item m="1" x="678"/>
        <item m="1" x="679"/>
        <item m="1" x="680"/>
        <item m="1" x="681"/>
        <item m="1" x="6197"/>
        <item m="1" x="6088"/>
        <item m="1" x="6089"/>
        <item m="1" x="6090"/>
        <item m="1" x="686"/>
        <item m="1" x="687"/>
        <item m="1" x="688"/>
        <item m="1" x="689"/>
        <item m="1" x="690"/>
        <item m="1" x="691"/>
        <item m="1" x="692"/>
        <item m="1" x="6198"/>
        <item m="1" x="6047"/>
        <item m="1" x="6048"/>
        <item m="1" x="696"/>
        <item m="1" x="697"/>
        <item m="1" x="698"/>
        <item m="1" x="699"/>
        <item m="1" x="700"/>
        <item m="1" x="701"/>
        <item m="1" x="6049"/>
        <item m="1" x="703"/>
        <item m="1" x="6199"/>
        <item m="1" x="705"/>
        <item m="1" x="6200"/>
        <item m="1" x="707"/>
        <item m="1" x="708"/>
        <item m="1" x="709"/>
        <item m="1" x="710"/>
        <item m="1" x="711"/>
        <item m="1" x="712"/>
        <item m="1" x="713"/>
        <item m="1" x="714"/>
        <item m="1" x="715"/>
        <item m="1" x="716"/>
        <item m="1" x="6050"/>
        <item m="1" x="718"/>
        <item m="1" x="6051"/>
        <item m="1" x="720"/>
        <item m="1" x="721"/>
        <item m="1" x="722"/>
        <item m="1" x="723"/>
        <item m="1" x="724"/>
        <item m="1" x="6278"/>
        <item m="1" x="726"/>
        <item m="1" x="727"/>
        <item m="1" x="728"/>
        <item m="1" x="729"/>
        <item m="1" x="730"/>
        <item m="1" x="5861"/>
        <item m="1" x="5862"/>
        <item m="1" x="5863"/>
        <item m="1" x="5864"/>
        <item m="1" x="5865"/>
        <item m="1" x="736"/>
        <item m="1" x="5866"/>
        <item m="1" x="5867"/>
        <item m="1" x="6201"/>
        <item m="1" x="6202"/>
        <item m="1" x="6203"/>
        <item m="1" x="6204"/>
        <item m="1" x="6052"/>
        <item m="1" x="5872"/>
        <item m="1" x="5873"/>
        <item m="1" x="746"/>
        <item m="1" x="747"/>
        <item m="1" x="6053"/>
        <item m="1" x="749"/>
        <item m="1" x="6279"/>
        <item m="1" x="6280"/>
        <item m="1" x="6281"/>
        <item m="1" x="6282"/>
        <item m="1" x="754"/>
        <item m="1" x="755"/>
        <item m="1" x="6054"/>
        <item m="1" x="6055"/>
        <item m="1" x="758"/>
        <item m="1" x="759"/>
        <item m="1" x="760"/>
        <item m="1" x="761"/>
        <item m="1" x="6205"/>
        <item m="1" x="763"/>
        <item m="1" x="764"/>
        <item m="1" x="765"/>
        <item m="1" x="766"/>
        <item m="1" x="6206"/>
        <item m="1" x="768"/>
        <item m="1" x="769"/>
        <item m="1" x="770"/>
        <item m="1" x="771"/>
        <item m="1" x="772"/>
        <item m="1" x="773"/>
        <item m="1" x="774"/>
        <item m="1" x="775"/>
        <item m="1" x="776"/>
        <item m="1" x="777"/>
        <item m="1" x="778"/>
        <item m="1" x="779"/>
        <item m="1" x="780"/>
        <item m="1" x="781"/>
        <item m="1" x="782"/>
        <item m="1" x="783"/>
        <item m="1" x="784"/>
        <item m="1" x="785"/>
        <item m="1" x="786"/>
        <item m="1" x="787"/>
        <item m="1" x="788"/>
        <item m="1" x="789"/>
        <item m="1" x="790"/>
        <item m="1" x="791"/>
        <item m="1" x="792"/>
        <item m="1" x="793"/>
        <item m="1" x="794"/>
        <item m="1" x="795"/>
        <item m="1" x="796"/>
        <item m="1" x="797"/>
        <item m="1" x="798"/>
        <item m="1" x="799"/>
        <item m="1" x="800"/>
        <item m="1" x="801"/>
        <item m="1" x="6207"/>
        <item m="1" x="803"/>
        <item m="1" x="804"/>
        <item m="1" x="805"/>
        <item m="1" x="806"/>
        <item m="1" x="807"/>
        <item m="1" x="6283"/>
        <item m="1" x="809"/>
        <item m="1" x="810"/>
        <item m="1" x="811"/>
        <item m="1" x="812"/>
        <item m="1" x="813"/>
        <item m="1" x="814"/>
        <item m="1" x="815"/>
        <item m="1" x="816"/>
        <item m="1" x="6208"/>
        <item m="1" x="818"/>
        <item m="1" x="819"/>
        <item m="1" x="820"/>
        <item m="1" x="821"/>
        <item m="1" x="822"/>
        <item m="1" x="823"/>
        <item m="1" x="824"/>
        <item m="1" x="825"/>
        <item m="1" x="826"/>
        <item m="1" x="827"/>
        <item m="1" x="828"/>
        <item m="1" x="829"/>
        <item m="1" x="830"/>
        <item m="1" x="831"/>
        <item m="1" x="6091"/>
        <item m="1" x="833"/>
        <item m="1" x="834"/>
        <item m="1" x="835"/>
        <item m="1" x="836"/>
        <item m="1" x="837"/>
        <item m="1" x="838"/>
        <item m="1" x="839"/>
        <item m="1" x="840"/>
        <item m="1" x="6209"/>
        <item m="1" x="6210"/>
        <item m="1" x="6211"/>
        <item m="1" x="6212"/>
        <item m="1" x="6213"/>
        <item m="1" x="6214"/>
        <item m="1" x="6215"/>
        <item m="1" x="6216"/>
        <item m="1" x="849"/>
        <item m="1" x="850"/>
        <item m="1" x="851"/>
        <item m="1" x="852"/>
        <item m="1" x="853"/>
        <item m="1" x="854"/>
        <item m="1" x="855"/>
        <item m="1" x="856"/>
        <item m="1" x="857"/>
        <item m="1" x="858"/>
        <item m="1" x="5874"/>
        <item m="1" x="5875"/>
        <item m="1" x="5876"/>
        <item m="1" x="5877"/>
        <item m="1" x="863"/>
        <item m="1" x="864"/>
        <item m="1" x="865"/>
        <item m="1" x="866"/>
        <item m="1" x="867"/>
        <item m="1" x="868"/>
        <item m="1" x="869"/>
        <item m="1" x="870"/>
        <item m="1" x="871"/>
        <item m="1" x="872"/>
        <item m="1" x="873"/>
        <item m="1" x="874"/>
        <item m="1" x="875"/>
        <item m="1" x="876"/>
        <item m="1" x="877"/>
        <item m="1" x="878"/>
        <item m="1" x="879"/>
        <item m="1" x="880"/>
        <item m="1" x="881"/>
        <item m="1" x="882"/>
        <item m="1" x="883"/>
        <item m="1" x="884"/>
        <item m="1" x="885"/>
        <item m="1" x="886"/>
        <item m="1" x="887"/>
        <item m="1" x="888"/>
        <item m="1" x="889"/>
        <item m="1" x="890"/>
        <item m="1" x="891"/>
        <item m="1" x="892"/>
        <item m="1" x="893"/>
        <item m="1" x="894"/>
        <item m="1" x="895"/>
        <item m="1" x="896"/>
        <item m="1" x="6284"/>
        <item m="1" x="898"/>
        <item m="1" x="899"/>
        <item m="1" x="900"/>
        <item m="1" x="901"/>
        <item m="1" x="902"/>
        <item m="1" x="903"/>
        <item m="1" x="904"/>
        <item m="1" x="905"/>
        <item m="1" x="906"/>
        <item m="1" x="907"/>
        <item m="1" x="908"/>
        <item m="1" x="909"/>
        <item m="1" x="910"/>
        <item m="1" x="911"/>
        <item m="1" x="6285"/>
        <item m="1" x="913"/>
        <item m="1" x="5878"/>
        <item m="1" x="6286"/>
        <item m="1" x="6287"/>
        <item m="1" x="917"/>
        <item m="1" x="918"/>
        <item m="1" x="919"/>
        <item m="1" x="920"/>
        <item m="1" x="921"/>
        <item m="1" x="922"/>
        <item m="1" x="923"/>
        <item m="1" x="924"/>
        <item m="1" x="925"/>
        <item m="1" x="926"/>
        <item m="1" x="927"/>
        <item m="1" x="928"/>
        <item m="1" x="929"/>
        <item m="1" x="930"/>
        <item m="1" x="931"/>
        <item m="1" x="932"/>
        <item m="1" x="933"/>
        <item m="1" x="934"/>
        <item m="1" x="935"/>
        <item m="1" x="936"/>
        <item m="1" x="937"/>
        <item m="1" x="6288"/>
        <item m="1" x="6289"/>
        <item m="1" x="940"/>
        <item m="1" x="941"/>
        <item m="1" x="942"/>
        <item m="1" x="943"/>
        <item m="1" x="944"/>
        <item m="1" x="945"/>
        <item m="1" x="946"/>
        <item m="1" x="6217"/>
        <item m="1" x="948"/>
        <item m="1" x="949"/>
        <item m="1" x="950"/>
        <item m="1" x="951"/>
        <item m="1" x="952"/>
        <item m="1" x="953"/>
        <item m="1" x="954"/>
        <item m="1" x="955"/>
        <item m="1" x="6218"/>
        <item m="1" x="957"/>
        <item m="1" x="958"/>
        <item m="1" x="959"/>
        <item m="1" x="960"/>
        <item m="1" x="961"/>
        <item m="1" x="962"/>
        <item m="1" x="963"/>
        <item m="1" x="964"/>
        <item m="1" x="965"/>
        <item m="1" x="966"/>
        <item m="1" x="967"/>
        <item m="1" x="968"/>
        <item m="1" x="6093"/>
        <item m="1" x="6094"/>
        <item m="1" x="971"/>
        <item m="1" x="972"/>
        <item m="1" x="6290"/>
        <item m="1" x="974"/>
        <item m="1" x="975"/>
        <item m="1" x="976"/>
        <item m="1" x="6095"/>
        <item m="1" x="978"/>
        <item m="1" x="979"/>
        <item m="1" x="980"/>
        <item m="1" x="981"/>
        <item m="1" x="982"/>
        <item m="1" x="983"/>
        <item m="1" x="984"/>
        <item m="1" x="985"/>
        <item m="1" x="986"/>
        <item m="1" x="987"/>
        <item m="1" x="988"/>
        <item m="1" x="989"/>
        <item m="1" x="990"/>
        <item m="1" x="991"/>
        <item m="1" x="992"/>
        <item m="1" x="993"/>
        <item m="1" x="994"/>
        <item m="1" x="995"/>
        <item m="1" x="996"/>
        <item m="1" x="997"/>
        <item m="1" x="998"/>
        <item m="1" x="999"/>
        <item m="1" x="1000"/>
        <item m="1" x="1001"/>
        <item m="1" x="6291"/>
        <item m="1" x="6292"/>
        <item m="1" x="6293"/>
        <item m="1" x="1005"/>
        <item m="1" x="1006"/>
        <item m="1" x="1007"/>
        <item m="1" x="1009"/>
        <item m="1" x="1010"/>
        <item m="1" x="1011"/>
        <item m="1" x="1012"/>
        <item m="1" x="1013"/>
        <item m="1" x="1014"/>
        <item m="1" x="1015"/>
        <item m="1" x="1016"/>
        <item m="1" x="1017"/>
        <item m="1" x="1018"/>
        <item m="1" x="1019"/>
        <item m="1" x="1020"/>
        <item m="1" x="1021"/>
        <item m="1" x="1022"/>
        <item m="1" x="1023"/>
        <item m="1" x="1024"/>
        <item m="1" x="1025"/>
        <item m="1" x="1026"/>
        <item m="1" x="1027"/>
        <item m="1" x="1028"/>
        <item m="1" x="1029"/>
        <item m="1" x="1030"/>
        <item m="1" x="1031"/>
        <item m="1" x="1032"/>
        <item m="1" x="1033"/>
        <item m="1" x="1034"/>
        <item m="1" x="1035"/>
        <item m="1" x="1036"/>
        <item m="1" x="1037"/>
        <item m="1" x="1038"/>
        <item m="1" x="1039"/>
        <item m="1" x="1040"/>
        <item m="1" x="6294"/>
        <item m="1" x="6219"/>
        <item m="1" x="6220"/>
        <item m="1" x="6295"/>
        <item m="1" x="6098"/>
        <item m="1" x="6296"/>
        <item m="1" x="5880"/>
        <item m="1" x="6099"/>
        <item m="1" x="6297"/>
        <item m="1" x="1050"/>
        <item m="1" x="1051"/>
        <item m="1" x="1052"/>
        <item m="1" x="1053"/>
        <item m="1" x="1054"/>
        <item m="1" x="1055"/>
        <item m="1" x="1056"/>
        <item m="1" x="1057"/>
        <item m="1" x="1058"/>
        <item m="1" x="1059"/>
        <item m="1" x="1060"/>
        <item m="1" x="1061"/>
        <item m="1" x="1062"/>
        <item m="1" x="1063"/>
        <item m="1" x="1064"/>
        <item m="1" x="1065"/>
        <item m="1" x="1066"/>
        <item m="1" x="1067"/>
        <item m="1" x="1068"/>
        <item m="1" x="1069"/>
        <item m="1" x="1070"/>
        <item m="1" x="1071"/>
        <item m="1" x="1072"/>
        <item m="1" x="1073"/>
        <item m="1" x="1074"/>
        <item m="1" x="1075"/>
        <item m="1" x="1076"/>
        <item m="1" x="1077"/>
        <item m="1" x="1078"/>
        <item m="1" x="1079"/>
        <item m="1" x="1080"/>
        <item m="1" x="1081"/>
        <item m="1" x="1082"/>
        <item m="1" x="1083"/>
        <item m="1" x="1084"/>
        <item m="1" x="1085"/>
        <item m="1" x="1086"/>
        <item m="1" x="1087"/>
        <item m="1" x="1088"/>
        <item m="1" x="1089"/>
        <item m="1" x="1090"/>
        <item m="1" x="1091"/>
        <item m="1" x="1092"/>
        <item m="1" x="1093"/>
        <item m="1" x="1094"/>
        <item m="1" x="1095"/>
        <item m="1" x="1096"/>
        <item m="1" x="1097"/>
        <item m="1" x="1098"/>
        <item m="1" x="1099"/>
        <item m="1" x="1100"/>
        <item m="1" x="1101"/>
        <item m="1" x="1102"/>
        <item m="1" x="1103"/>
        <item m="1" x="1104"/>
        <item m="1" x="1105"/>
        <item m="1" x="1106"/>
        <item m="1" x="1107"/>
        <item m="1" x="1108"/>
        <item m="1" x="1109"/>
        <item m="1" x="6298"/>
        <item m="1" x="6299"/>
        <item m="1" x="6300"/>
        <item m="1" x="6301"/>
        <item m="1" x="5881"/>
        <item m="1" x="1115"/>
        <item m="1" x="5882"/>
        <item m="1" x="1117"/>
        <item m="1" x="1118"/>
        <item m="1" x="1119"/>
        <item m="1" x="1120"/>
        <item m="1" x="1121"/>
        <item m="1" x="6221"/>
        <item m="1" x="1123"/>
        <item m="1" x="1124"/>
        <item m="1" x="1125"/>
        <item m="1" x="1126"/>
        <item m="1" x="1127"/>
        <item m="1" x="1128"/>
        <item m="1" x="1129"/>
        <item m="1" x="1130"/>
        <item m="1" x="1131"/>
        <item m="1" x="1132"/>
        <item m="1" x="1133"/>
        <item m="1" x="1134"/>
        <item m="1" x="1135"/>
        <item m="1" x="1136"/>
        <item m="1" x="1137"/>
        <item m="1" x="1138"/>
        <item m="1" x="1139"/>
        <item m="1" x="1140"/>
        <item m="1" x="1141"/>
        <item m="1" x="1142"/>
        <item m="1" x="1143"/>
        <item m="1" x="1144"/>
        <item m="1" x="1145"/>
        <item m="1" x="1146"/>
        <item m="1" x="1147"/>
        <item m="1" x="1148"/>
        <item m="1" x="1149"/>
        <item m="1" x="1150"/>
        <item m="1" x="1151"/>
        <item m="1" x="1152"/>
        <item m="1" x="1153"/>
        <item m="1" x="1154"/>
        <item m="1" x="1155"/>
        <item m="1" x="1156"/>
        <item m="1" x="1157"/>
        <item m="1" x="1158"/>
        <item m="1" x="1159"/>
        <item m="1" x="1160"/>
        <item m="1" x="1161"/>
        <item m="1" x="1162"/>
        <item m="1" x="1163"/>
        <item m="1" x="1164"/>
        <item m="1" x="1165"/>
        <item m="1" x="1166"/>
        <item m="1" x="1167"/>
        <item m="1" x="1168"/>
        <item m="1" x="1169"/>
        <item m="1" x="1170"/>
        <item m="1" x="1171"/>
        <item m="1" x="1172"/>
        <item m="1" x="1173"/>
        <item m="1" x="1174"/>
        <item m="1" x="1175"/>
        <item m="1" x="1176"/>
        <item m="1" x="1177"/>
        <item m="1" x="1178"/>
        <item m="1" x="1179"/>
        <item m="1" x="1180"/>
        <item m="1" x="1181"/>
        <item m="1" x="1182"/>
        <item m="1" x="1183"/>
        <item m="1" x="1184"/>
        <item m="1" x="1185"/>
        <item m="1" x="1186"/>
        <item m="1" x="1187"/>
        <item m="1" x="1188"/>
        <item m="1" x="1189"/>
        <item m="1" x="1190"/>
        <item m="1" x="1191"/>
        <item m="1" x="1192"/>
        <item m="1" x="1193"/>
        <item m="1" x="1194"/>
        <item m="1" x="1195"/>
        <item m="1" x="1196"/>
        <item m="1" x="1197"/>
        <item m="1" x="1198"/>
        <item m="1" x="1199"/>
        <item m="1" x="1200"/>
        <item m="1" x="1201"/>
        <item m="1" x="1202"/>
        <item m="1" x="1203"/>
        <item m="1" x="1204"/>
        <item m="1" x="1205"/>
        <item m="1" x="1206"/>
        <item m="1" x="1207"/>
        <item m="1" x="1208"/>
        <item m="1" x="1209"/>
        <item m="1" x="1210"/>
        <item m="1" x="1211"/>
        <item m="1" x="1212"/>
        <item m="1" x="1213"/>
        <item m="1" x="1214"/>
        <item m="1" x="1215"/>
        <item m="1" x="1216"/>
        <item m="1" x="6302"/>
        <item m="1" x="1218"/>
        <item m="1" x="5883"/>
        <item m="1" x="1220"/>
        <item m="1" x="1221"/>
        <item m="1" x="1222"/>
        <item m="1" x="1223"/>
        <item m="1" x="1224"/>
        <item m="1" x="1225"/>
        <item m="1" x="1226"/>
        <item m="1" x="1227"/>
        <item m="1" x="1228"/>
        <item m="1" x="1229"/>
        <item m="1" x="1230"/>
        <item m="1" x="1231"/>
        <item m="1" x="1232"/>
        <item m="1" x="1233"/>
        <item m="1" x="1234"/>
        <item m="1" x="1235"/>
        <item m="1" x="1236"/>
        <item m="1" x="1237"/>
        <item m="1" x="1238"/>
        <item m="1" x="1239"/>
        <item m="1" x="1240"/>
        <item m="1" x="1241"/>
        <item m="1" x="1242"/>
        <item m="1" x="1243"/>
        <item m="1" x="1244"/>
        <item m="1" x="1245"/>
        <item m="1" x="1246"/>
        <item m="1" x="1247"/>
        <item m="1" x="1248"/>
        <item m="1" x="1249"/>
        <item m="1" x="1250"/>
        <item m="1" x="1251"/>
        <item m="1" x="1252"/>
        <item m="1" x="1253"/>
        <item m="1" x="1254"/>
        <item m="1" x="1255"/>
        <item m="1" x="1256"/>
        <item m="1" x="1257"/>
        <item m="1" x="1258"/>
        <item m="1" x="1259"/>
        <item m="1" x="1260"/>
        <item m="1" x="1261"/>
        <item m="1" x="1262"/>
        <item m="1" x="1263"/>
        <item m="1" x="6384"/>
        <item m="1" x="1265"/>
        <item m="1" x="1266"/>
        <item m="1" x="1267"/>
        <item m="1" x="1268"/>
        <item m="1" x="1269"/>
        <item m="1" x="1270"/>
        <item m="1" x="1271"/>
        <item m="1" x="1272"/>
        <item m="1" x="1273"/>
        <item m="1" x="1274"/>
        <item m="1" x="1275"/>
        <item m="1" x="1276"/>
        <item m="1" x="1277"/>
        <item m="1" x="1278"/>
        <item m="1" x="1279"/>
        <item m="1" x="1280"/>
        <item m="1" x="1281"/>
        <item m="1" x="1282"/>
        <item m="1" x="1283"/>
        <item m="1" x="1284"/>
        <item m="1" x="1285"/>
        <item m="1" x="1286"/>
        <item m="1" x="1287"/>
        <item m="1" x="1288"/>
        <item m="1" x="1289"/>
        <item m="1" x="1290"/>
        <item m="1" x="1291"/>
        <item m="1" x="1292"/>
        <item m="1" x="1293"/>
        <item m="1" x="1294"/>
        <item m="1" x="1295"/>
        <item m="1" x="1296"/>
        <item m="1" x="1297"/>
        <item m="1" x="1298"/>
        <item m="1" x="1299"/>
        <item m="1" x="1300"/>
        <item m="1" x="1301"/>
        <item m="1" x="1302"/>
        <item m="1" x="1303"/>
        <item m="1" x="1304"/>
        <item m="1" x="1305"/>
        <item m="1" x="1306"/>
        <item m="1" x="6100"/>
        <item m="1" x="1308"/>
        <item m="1" x="1309"/>
        <item m="1" x="1310"/>
        <item m="1" x="1311"/>
        <item m="1" x="1312"/>
        <item m="1" x="1313"/>
        <item m="1" x="1314"/>
        <item m="1" x="1315"/>
        <item m="1" x="1316"/>
        <item m="1" x="1317"/>
        <item m="1" x="6303"/>
        <item m="1" x="6304"/>
        <item m="1" x="1320"/>
        <item m="1" x="1321"/>
        <item m="1" x="1322"/>
        <item m="1" x="6222"/>
        <item m="1" x="6223"/>
        <item m="1" x="6224"/>
        <item m="1" x="6225"/>
        <item m="1" x="1327"/>
        <item m="1" x="6305"/>
        <item m="1" x="1329"/>
        <item m="1" x="1330"/>
        <item m="1" x="1331"/>
        <item m="1" x="1332"/>
        <item m="1" x="1333"/>
        <item m="1" x="1334"/>
        <item m="1" x="1335"/>
        <item m="1" x="1336"/>
        <item m="1" x="1337"/>
        <item m="1" x="1338"/>
        <item m="1" x="1339"/>
        <item m="1" x="1340"/>
        <item m="1" x="6306"/>
        <item m="1" x="1342"/>
        <item m="1" x="1343"/>
        <item m="1" x="1344"/>
        <item m="1" x="6101"/>
        <item m="1" x="6102"/>
        <item m="1" x="1347"/>
        <item m="1" x="1348"/>
        <item m="1" x="1349"/>
        <item m="1" x="1350"/>
        <item m="1" x="1351"/>
        <item m="1" x="1352"/>
        <item m="1" x="1353"/>
        <item m="1" x="6103"/>
        <item m="1" x="1355"/>
        <item m="1" x="1356"/>
        <item m="1" x="1357"/>
        <item m="1" x="1358"/>
        <item m="1" x="1359"/>
        <item m="1" x="1360"/>
        <item m="1" x="1361"/>
        <item m="1" x="1362"/>
        <item m="1" x="1363"/>
        <item m="1" x="1364"/>
        <item m="1" x="1365"/>
        <item m="1" x="1366"/>
        <item m="1" x="1367"/>
        <item m="1" x="1368"/>
        <item m="1" x="1369"/>
        <item x="306"/>
        <item m="1" x="1370"/>
        <item m="1" x="1371"/>
        <item m="1" x="1372"/>
        <item m="1" x="1373"/>
        <item m="1" x="1374"/>
        <item m="1" x="1375"/>
        <item m="1" x="1376"/>
        <item m="1" x="1377"/>
        <item m="1" x="1378"/>
        <item m="1" x="1379"/>
        <item m="1" x="1380"/>
        <item m="1" x="1381"/>
        <item m="1" x="1382"/>
        <item m="1" x="1383"/>
        <item m="1" x="1384"/>
        <item m="1" x="1385"/>
        <item m="1" x="1386"/>
        <item m="1" x="1387"/>
        <item m="1" x="1388"/>
        <item m="1" x="6226"/>
        <item m="1" x="6227"/>
        <item m="1" x="1391"/>
        <item m="1" x="1392"/>
        <item m="1" x="1393"/>
        <item m="1" x="6307"/>
        <item m="1" x="6308"/>
        <item m="1" x="6309"/>
        <item m="1" x="6310"/>
        <item m="1" x="1398"/>
        <item m="1" x="6311"/>
        <item m="1" x="1400"/>
        <item m="1" x="1401"/>
        <item m="1" x="1402"/>
        <item m="1" x="1403"/>
        <item m="1" x="1404"/>
        <item m="1" x="1405"/>
        <item m="1" x="1406"/>
        <item m="1" x="1407"/>
        <item m="1" x="1408"/>
        <item m="1" x="1409"/>
        <item m="1" x="1410"/>
        <item m="1" x="1411"/>
        <item m="1" x="1412"/>
        <item m="1" x="1413"/>
        <item m="1" x="1414"/>
        <item m="1" x="1415"/>
        <item m="1" x="1416"/>
        <item m="1" x="1417"/>
        <item m="1" x="1418"/>
        <item m="1" x="1419"/>
        <item m="1" x="6104"/>
        <item m="1" x="6105"/>
        <item m="1" x="6106"/>
        <item m="1" x="6107"/>
        <item m="1" x="1424"/>
        <item m="1" x="1425"/>
        <item m="1" x="6312"/>
        <item m="1" x="1427"/>
        <item m="1" x="1428"/>
        <item m="1" x="1429"/>
        <item m="1" x="1430"/>
        <item m="1" x="1431"/>
        <item m="1" x="1432"/>
        <item m="1" x="1433"/>
        <item m="1" x="1434"/>
        <item m="1" x="1435"/>
        <item m="1" x="1436"/>
        <item m="1" x="6228"/>
        <item m="1" x="1438"/>
        <item m="1" x="1439"/>
        <item m="1" x="1440"/>
        <item m="1" x="6313"/>
        <item m="1" x="6314"/>
        <item m="1" x="1443"/>
        <item m="1" x="6229"/>
        <item m="1" x="1445"/>
        <item m="1" x="1446"/>
        <item m="1" x="1447"/>
        <item m="1" x="1448"/>
        <item m="1" x="1449"/>
        <item m="1" x="1450"/>
        <item m="1" x="5884"/>
        <item m="1" x="1452"/>
        <item m="1" x="1453"/>
        <item m="1" x="1454"/>
        <item m="1" x="1455"/>
        <item m="1" x="1456"/>
        <item m="1" x="1457"/>
        <item m="1" x="1458"/>
        <item m="1" x="1459"/>
        <item m="1" x="1460"/>
        <item m="1" x="1461"/>
        <item m="1" x="1462"/>
        <item m="1" x="1463"/>
        <item m="1" x="1464"/>
        <item m="1" x="1465"/>
        <item m="1" x="1466"/>
        <item m="1" x="1467"/>
        <item m="1" x="1468"/>
        <item m="1" x="1469"/>
        <item m="1" x="1470"/>
        <item m="1" x="1471"/>
        <item m="1" x="1472"/>
        <item m="1" x="1473"/>
        <item m="1" x="1474"/>
        <item m="1" x="1475"/>
        <item m="1" x="1476"/>
        <item m="1" x="1477"/>
        <item m="1" x="1478"/>
        <item m="1" x="1479"/>
        <item m="1" x="1480"/>
        <item m="1" x="1481"/>
        <item m="1" x="1482"/>
        <item m="1" x="1483"/>
        <item m="1" x="1484"/>
        <item m="1" x="1485"/>
        <item m="1" x="1486"/>
        <item m="1" x="1487"/>
        <item m="1" x="1488"/>
        <item m="1" x="1489"/>
        <item m="1" x="1490"/>
        <item m="1" x="1491"/>
        <item m="1" x="1492"/>
        <item m="1" x="1493"/>
        <item m="1" x="1494"/>
        <item m="1" x="1495"/>
        <item m="1" x="1496"/>
        <item m="1" x="1497"/>
        <item m="1" x="1498"/>
        <item m="1" x="1499"/>
        <item m="1" x="1500"/>
        <item m="1" x="1501"/>
        <item m="1" x="1502"/>
        <item m="1" x="1503"/>
        <item m="1" x="1504"/>
        <item m="1" x="1505"/>
        <item m="1" x="1506"/>
        <item m="1" x="1507"/>
        <item m="1" x="1508"/>
        <item m="1" x="1509"/>
        <item m="1" x="1510"/>
        <item m="1" x="1511"/>
        <item m="1" x="1512"/>
        <item m="1" x="1513"/>
        <item m="1" x="1514"/>
        <item m="1" x="1515"/>
        <item m="1" x="1516"/>
        <item m="1" x="6230"/>
        <item m="1" x="6109"/>
        <item m="1" x="6110"/>
        <item m="1" x="1520"/>
        <item m="1" x="6111"/>
        <item m="1" x="6231"/>
        <item m="1" x="6112"/>
        <item m="1" x="6113"/>
        <item m="1" x="1525"/>
        <item m="1" x="6114"/>
        <item m="1" x="1527"/>
        <item m="1" x="1528"/>
        <item m="1" x="1529"/>
        <item m="1" x="1530"/>
        <item m="1" x="1531"/>
        <item m="1" x="1532"/>
        <item m="1" x="1533"/>
        <item m="1" x="1534"/>
        <item m="1" x="1535"/>
        <item m="1" x="1536"/>
        <item m="1" x="1537"/>
        <item m="1" x="1538"/>
        <item m="1" x="1539"/>
        <item m="1" x="1540"/>
        <item m="1" x="1541"/>
        <item m="1" x="6315"/>
        <item m="1" x="6316"/>
        <item m="1" x="1544"/>
        <item m="1" x="1545"/>
        <item m="1" x="1546"/>
        <item m="1" x="1547"/>
        <item m="1" x="1548"/>
        <item m="1" x="1549"/>
        <item m="1" x="1550"/>
        <item m="1" x="1551"/>
        <item m="1" x="1552"/>
        <item m="1" x="1553"/>
        <item m="1" x="1554"/>
        <item m="1" x="1555"/>
        <item m="1" x="1556"/>
        <item m="1" x="1557"/>
        <item m="1" x="6317"/>
        <item m="1" x="1559"/>
        <item m="1" x="1560"/>
        <item m="1" x="1561"/>
        <item m="1" x="1562"/>
        <item m="1" x="1563"/>
        <item m="1" x="1564"/>
        <item m="1" x="1565"/>
        <item m="1" x="1566"/>
        <item m="1" x="1567"/>
        <item m="1" x="1568"/>
        <item m="1" x="1569"/>
        <item m="1" x="1570"/>
        <item m="1" x="1571"/>
        <item m="1" x="1572"/>
        <item m="1" x="1573"/>
        <item m="1" x="1574"/>
        <item m="1" x="1575"/>
        <item m="1" x="1576"/>
        <item m="1" x="1577"/>
        <item m="1" x="1578"/>
        <item m="1" x="1579"/>
        <item m="1" x="1580"/>
        <item m="1" x="1581"/>
        <item m="1" x="1582"/>
        <item m="1" x="1583"/>
        <item m="1" x="1584"/>
        <item m="1" x="1585"/>
        <item m="1" x="1586"/>
        <item m="1" x="6318"/>
        <item m="1" x="6319"/>
        <item m="1" x="1589"/>
        <item m="1" x="1590"/>
        <item m="1" x="1591"/>
        <item m="1" x="1592"/>
        <item m="1" x="1593"/>
        <item m="1" x="1594"/>
        <item m="1" x="1595"/>
        <item m="1" x="1596"/>
        <item m="1" x="1597"/>
        <item m="1" x="1598"/>
        <item m="1" x="1599"/>
        <item m="1" x="1600"/>
        <item m="1" x="1601"/>
        <item m="1" x="1602"/>
        <item m="1" x="1603"/>
        <item m="1" x="1604"/>
        <item m="1" x="1605"/>
        <item m="1" x="1606"/>
        <item m="1" x="1607"/>
        <item m="1" x="1608"/>
        <item m="1" x="1609"/>
        <item m="1" x="1610"/>
        <item m="1" x="1611"/>
        <item m="1" x="6320"/>
        <item m="1" x="1613"/>
        <item m="1" x="1614"/>
        <item m="1" x="1615"/>
        <item m="1" x="1616"/>
        <item m="1" x="1617"/>
        <item m="1" x="1618"/>
        <item m="1" x="1619"/>
        <item m="1" x="1620"/>
        <item m="1" x="1621"/>
        <item m="1" x="1622"/>
        <item m="1" x="1623"/>
        <item m="1" x="1624"/>
        <item m="1" x="1625"/>
        <item m="1" x="1626"/>
        <item m="1" x="1627"/>
        <item m="1" x="1628"/>
        <item m="1" x="1629"/>
        <item m="1" x="1630"/>
        <item m="1" x="1631"/>
        <item m="1" x="1632"/>
        <item m="1" x="1633"/>
        <item m="1" x="1634"/>
        <item m="1" x="1635"/>
        <item m="1" x="1636"/>
        <item m="1" x="1637"/>
        <item m="1" x="1638"/>
        <item m="1" x="1639"/>
        <item m="1" x="1640"/>
        <item m="1" x="1641"/>
        <item m="1" x="1642"/>
        <item m="1" x="1643"/>
        <item m="1" x="1644"/>
        <item m="1" x="1645"/>
        <item m="1" x="1646"/>
        <item m="1" x="1647"/>
        <item m="1" x="1648"/>
        <item m="1" x="1649"/>
        <item m="1" x="1650"/>
        <item m="1" x="1651"/>
        <item m="1" x="1652"/>
        <item m="1" x="1653"/>
        <item m="1" x="1654"/>
        <item m="1" x="1655"/>
        <item m="1" x="1656"/>
        <item m="1" x="1657"/>
        <item m="1" x="1658"/>
        <item m="1" x="1659"/>
        <item m="1" x="1660"/>
        <item m="1" x="1661"/>
        <item m="1" x="1662"/>
        <item m="1" x="1663"/>
        <item m="1" x="1664"/>
        <item m="1" x="1665"/>
        <item m="1" x="1666"/>
        <item m="1" x="1667"/>
        <item m="1" x="1668"/>
        <item m="1" x="1669"/>
        <item m="1" x="1670"/>
        <item m="1" x="1671"/>
        <item m="1" x="1672"/>
        <item m="1" x="1673"/>
        <item m="1" x="6321"/>
        <item m="1" x="1675"/>
        <item m="1" x="1676"/>
        <item m="1" x="1677"/>
        <item m="1" x="1678"/>
        <item m="1" x="1679"/>
        <item m="1" x="1680"/>
        <item m="1" x="1681"/>
        <item m="1" x="1682"/>
        <item m="1" x="1683"/>
        <item m="1" x="1684"/>
        <item m="1" x="1685"/>
        <item m="1" x="1686"/>
        <item m="1" x="1687"/>
        <item m="1" x="1688"/>
        <item m="1" x="1689"/>
        <item m="1" x="1690"/>
        <item m="1" x="1691"/>
        <item m="1" x="1692"/>
        <item m="1" x="1693"/>
        <item m="1" x="1694"/>
        <item m="1" x="1695"/>
        <item m="1" x="1696"/>
        <item m="1" x="1697"/>
        <item m="1" x="1698"/>
        <item m="1" x="1699"/>
        <item m="1" x="1700"/>
        <item m="1" x="1701"/>
        <item m="1" x="1702"/>
        <item m="1" x="1703"/>
        <item m="1" x="1704"/>
        <item m="1" x="1705"/>
        <item m="1" x="1706"/>
        <item m="1" x="1707"/>
        <item m="1" x="1708"/>
        <item m="1" x="1709"/>
        <item m="1" x="1710"/>
        <item m="1" x="1711"/>
        <item m="1" x="1712"/>
        <item m="1" x="1713"/>
        <item m="1" x="1714"/>
        <item m="1" x="1715"/>
        <item m="1" x="1716"/>
        <item m="1" x="1717"/>
        <item m="1" x="1718"/>
        <item m="1" x="1719"/>
        <item m="1" x="1720"/>
        <item m="1" x="1721"/>
        <item m="1" x="1722"/>
        <item m="1" x="1723"/>
        <item m="1" x="1724"/>
        <item m="1" x="1725"/>
        <item m="1" x="1726"/>
        <item m="1" x="1727"/>
        <item m="1" x="1728"/>
        <item m="1" x="1729"/>
        <item m="1" x="1730"/>
        <item m="1" x="1731"/>
        <item m="1" x="1732"/>
        <item m="1" x="1733"/>
        <item m="1" x="1734"/>
        <item m="1" x="1735"/>
        <item m="1" x="1736"/>
        <item m="1" x="1737"/>
        <item m="1" x="1738"/>
        <item m="1" x="1739"/>
        <item m="1" x="1740"/>
        <item m="1" x="1741"/>
        <item m="1" x="1742"/>
        <item m="1" x="1743"/>
        <item m="1" x="1744"/>
        <item m="1" x="1745"/>
        <item m="1" x="1746"/>
        <item m="1" x="1747"/>
        <item m="1" x="1748"/>
        <item m="1" x="1749"/>
        <item m="1" x="1750"/>
        <item m="1" x="1751"/>
        <item m="1" x="1752"/>
        <item m="1" x="1753"/>
        <item m="1" x="1754"/>
        <item m="1" x="1755"/>
        <item m="1" x="1756"/>
        <item m="1" x="1757"/>
        <item m="1" x="1758"/>
        <item m="1" x="1759"/>
        <item m="1" x="1760"/>
        <item m="1" x="1761"/>
        <item m="1" x="1762"/>
        <item m="1" x="1763"/>
        <item m="1" x="1764"/>
        <item m="1" x="1765"/>
        <item m="1" x="1766"/>
        <item m="1" x="6232"/>
        <item m="1" x="6116"/>
        <item m="1" x="1769"/>
        <item m="1" x="6117"/>
        <item m="1" x="1771"/>
        <item m="1" x="1772"/>
        <item m="1" x="1773"/>
        <item m="1" x="1774"/>
        <item m="1" x="1775"/>
        <item m="1" x="1776"/>
        <item m="1" x="1777"/>
        <item m="1" x="1778"/>
        <item m="1" x="6118"/>
        <item m="1" x="1780"/>
        <item m="1" x="1781"/>
        <item m="1" x="1782"/>
        <item m="1" x="1783"/>
        <item m="1" x="1784"/>
        <item m="1" x="1785"/>
        <item m="1" x="1786"/>
        <item m="1" x="1787"/>
        <item m="1" x="1788"/>
        <item m="1" x="1789"/>
        <item m="1" x="1790"/>
        <item m="1" x="1791"/>
        <item m="1" x="1792"/>
        <item m="1" x="1793"/>
        <item m="1" x="1794"/>
        <item m="1" x="1795"/>
        <item m="1" x="1796"/>
        <item m="1" x="1797"/>
        <item m="1" x="1798"/>
        <item m="1" x="1799"/>
        <item m="1" x="1800"/>
        <item m="1" x="1801"/>
        <item m="1" x="1802"/>
        <item m="1" x="1803"/>
        <item m="1" x="1804"/>
        <item m="1" x="1805"/>
        <item m="1" x="1806"/>
        <item m="1" x="1807"/>
        <item m="1" x="1808"/>
        <item m="1" x="1809"/>
        <item m="1" x="1810"/>
        <item m="1" x="1811"/>
        <item m="1" x="1812"/>
        <item m="1" x="1813"/>
        <item m="1" x="1814"/>
        <item m="1" x="1815"/>
        <item m="1" x="1816"/>
        <item m="1" x="1817"/>
        <item m="1" x="1818"/>
        <item m="1" x="1819"/>
        <item m="1" x="1820"/>
        <item m="1" x="1821"/>
        <item m="1" x="1822"/>
        <item m="1" x="1823"/>
        <item m="1" x="1824"/>
        <item m="1" x="1825"/>
        <item m="1" x="5885"/>
        <item m="1" x="5886"/>
        <item m="1" x="1828"/>
        <item m="1" x="1829"/>
        <item m="1" x="1830"/>
        <item m="1" x="1831"/>
        <item m="1" x="1832"/>
        <item m="1" x="1833"/>
        <item m="1" x="1834"/>
        <item m="1" x="1835"/>
        <item m="1" x="1836"/>
        <item m="1" x="1837"/>
        <item m="1" x="1838"/>
        <item m="1" x="1839"/>
        <item m="1" x="1840"/>
        <item m="1" x="1841"/>
        <item m="1" x="1842"/>
        <item m="1" x="6322"/>
        <item m="1" x="6119"/>
        <item m="1" x="6323"/>
        <item m="1" x="1846"/>
        <item m="1" x="1847"/>
        <item m="1" x="1848"/>
        <item m="1" x="1849"/>
        <item m="1" x="6271"/>
        <item m="1" x="1851"/>
        <item m="1" x="1852"/>
        <item m="1" x="1853"/>
        <item x="189"/>
        <item m="1" x="1854"/>
        <item m="1" x="1855"/>
        <item m="1" x="1856"/>
        <item m="1" x="1857"/>
        <item x="180"/>
        <item m="1" x="1858"/>
        <item m="1" x="1859"/>
        <item m="1" x="1860"/>
        <item m="1" x="1861"/>
        <item m="1" x="1862"/>
        <item m="1" x="1863"/>
        <item m="1" x="1864"/>
        <item m="1" x="1865"/>
        <item m="1" x="1866"/>
        <item x="192"/>
        <item m="1" x="1867"/>
        <item m="1" x="1868"/>
        <item m="1" x="1869"/>
        <item m="1" x="1870"/>
        <item m="1" x="1871"/>
        <item m="1" x="1872"/>
        <item m="1" x="1873"/>
        <item x="164"/>
        <item m="1" x="1874"/>
        <item x="165"/>
        <item m="1" x="1875"/>
        <item m="1" x="1876"/>
        <item m="1" x="1877"/>
        <item m="1" x="6233"/>
        <item m="1" x="1879"/>
        <item m="1" x="1880"/>
        <item m="1" x="6120"/>
        <item m="1" x="1882"/>
        <item m="1" x="1883"/>
        <item m="1" x="1884"/>
        <item m="1" x="1885"/>
        <item m="1" x="1886"/>
        <item m="1" x="1887"/>
        <item m="1" x="1888"/>
        <item m="1" x="1889"/>
        <item m="1" x="1890"/>
        <item m="1" x="1891"/>
        <item m="1" x="1892"/>
        <item m="1" x="1893"/>
        <item m="1" x="1894"/>
        <item m="1" x="1895"/>
        <item m="1" x="1896"/>
        <item m="1" x="1897"/>
        <item m="1" x="1898"/>
        <item m="1" x="1899"/>
        <item m="1" x="1900"/>
        <item m="1" x="1901"/>
        <item m="1" x="1902"/>
        <item m="1" x="1903"/>
        <item m="1" x="1904"/>
        <item m="1" x="1905"/>
        <item m="1" x="6324"/>
        <item m="1" x="1907"/>
        <item m="1" x="1908"/>
        <item m="1" x="1909"/>
        <item m="1" x="1910"/>
        <item m="1" x="1911"/>
        <item m="1" x="1912"/>
        <item m="1" x="1913"/>
        <item m="1" x="1914"/>
        <item m="1" x="6234"/>
        <item m="1" x="1916"/>
        <item m="1" x="1917"/>
        <item m="1" x="1918"/>
        <item m="1" x="1919"/>
        <item m="1" x="1920"/>
        <item m="1" x="6122"/>
        <item m="1" x="1922"/>
        <item m="1" x="1923"/>
        <item m="1" x="1924"/>
        <item m="1" x="1925"/>
        <item m="1" x="1926"/>
        <item m="1" x="1927"/>
        <item m="1" x="1928"/>
        <item m="1" x="1929"/>
        <item m="1" x="1930"/>
        <item m="1" x="1931"/>
        <item m="1" x="1932"/>
        <item m="1" x="1933"/>
        <item m="1" x="1934"/>
        <item m="1" x="1935"/>
        <item m="1" x="5887"/>
        <item m="1" x="1937"/>
        <item m="1" x="1938"/>
        <item m="1" x="1939"/>
        <item m="1" x="1940"/>
        <item m="1" x="1941"/>
        <item m="1" x="1942"/>
        <item m="1" x="1943"/>
        <item m="1" x="1944"/>
        <item m="1" x="1945"/>
        <item m="1" x="1946"/>
        <item m="1" x="1947"/>
        <item m="1" x="1948"/>
        <item m="1" x="1949"/>
        <item m="1" x="1950"/>
        <item m="1" x="1951"/>
        <item m="1" x="1952"/>
        <item m="1" x="1953"/>
        <item m="1" x="1954"/>
        <item m="1" x="1955"/>
        <item m="1" x="1956"/>
        <item m="1" x="1957"/>
        <item m="1" x="1958"/>
        <item m="1" x="1959"/>
        <item m="1" x="1960"/>
        <item m="1" x="1961"/>
        <item m="1" x="1962"/>
        <item m="1" x="6325"/>
        <item m="1" x="1964"/>
        <item m="1" x="6123"/>
        <item m="1" x="1966"/>
        <item m="1" x="1967"/>
        <item m="1" x="1968"/>
        <item m="1" x="1969"/>
        <item m="1" x="1970"/>
        <item m="1" x="1971"/>
        <item m="1" x="1972"/>
        <item m="1" x="1973"/>
        <item m="1" x="1974"/>
        <item m="1" x="1975"/>
        <item m="1" x="1976"/>
        <item m="1" x="1977"/>
        <item m="1" x="1978"/>
        <item m="1" x="1979"/>
        <item m="1" x="1980"/>
        <item m="1" x="1981"/>
        <item m="1" x="1982"/>
        <item m="1" x="1983"/>
        <item m="1" x="1984"/>
        <item m="1" x="1985"/>
        <item m="1" x="6235"/>
        <item m="1" x="6236"/>
        <item m="1" x="6237"/>
        <item m="1" x="6238"/>
        <item m="1" x="6239"/>
        <item m="1" x="1991"/>
        <item m="1" x="1992"/>
        <item m="1" x="1993"/>
        <item m="1" x="6240"/>
        <item m="1" x="6125"/>
        <item m="1" x="1996"/>
        <item m="1" x="1997"/>
        <item m="1" x="1998"/>
        <item x="315"/>
        <item m="1" x="1999"/>
        <item m="1" x="2000"/>
        <item m="1" x="2001"/>
        <item m="1" x="6241"/>
        <item m="1" x="6326"/>
        <item m="1" x="6327"/>
        <item m="1" x="2005"/>
        <item m="1" x="2006"/>
        <item m="1" x="2007"/>
        <item m="1" x="2008"/>
        <item m="1" x="2009"/>
        <item m="1" x="2010"/>
        <item m="1" x="2011"/>
        <item m="1" x="6126"/>
        <item m="1" x="2013"/>
        <item m="1" x="6242"/>
        <item m="1" x="6243"/>
        <item m="1" x="6244"/>
        <item m="1" x="6245"/>
        <item x="470"/>
        <item m="1" x="2018"/>
        <item m="1" x="2019"/>
        <item m="1" x="2020"/>
        <item m="1" x="2021"/>
        <item m="1" x="2022"/>
        <item m="1" x="2023"/>
        <item m="1" x="2024"/>
        <item m="1" x="2025"/>
        <item m="1" x="2026"/>
        <item m="1" x="2027"/>
        <item m="1" x="2028"/>
        <item m="1" x="2029"/>
        <item m="1" x="2030"/>
        <item m="1" x="2031"/>
        <item m="1" x="2032"/>
        <item m="1" x="6328"/>
        <item m="1" x="2034"/>
        <item m="1" x="2035"/>
        <item m="1" x="2036"/>
        <item m="1" x="2037"/>
        <item m="1" x="5897"/>
        <item m="1" x="5898"/>
        <item m="1" x="5899"/>
        <item m="1" x="2041"/>
        <item m="1" x="2042"/>
        <item m="1" x="2043"/>
        <item m="1" x="2044"/>
        <item m="1" x="2045"/>
        <item m="1" x="2046"/>
        <item m="1" x="2047"/>
        <item m="1" x="2048"/>
        <item m="1" x="2049"/>
        <item m="1" x="2050"/>
        <item m="1" x="2051"/>
        <item m="1" x="2052"/>
        <item m="1" x="2053"/>
        <item m="1" x="2054"/>
        <item m="1" x="2055"/>
        <item m="1" x="2056"/>
        <item m="1" x="2057"/>
        <item m="1" x="2058"/>
        <item m="1" x="2059"/>
        <item m="1" x="2060"/>
        <item m="1" x="2061"/>
        <item m="1" x="2062"/>
        <item m="1" x="2063"/>
        <item m="1" x="2064"/>
        <item m="1" x="2065"/>
        <item m="1" x="2066"/>
        <item m="1" x="2067"/>
        <item m="1" x="2068"/>
        <item m="1" x="2069"/>
        <item m="1" x="2070"/>
        <item m="1" x="2071"/>
        <item m="1" x="2072"/>
        <item m="1" x="2073"/>
        <item m="1" x="2074"/>
        <item m="1" x="2075"/>
        <item m="1" x="2076"/>
        <item m="1" x="2077"/>
        <item m="1" x="2078"/>
        <item m="1" x="2079"/>
        <item m="1" x="2080"/>
        <item m="1" x="2081"/>
        <item m="1" x="2082"/>
        <item m="1" x="2083"/>
        <item m="1" x="2084"/>
        <item m="1" x="2085"/>
        <item m="1" x="2086"/>
        <item m="1" x="6246"/>
        <item m="1" x="2088"/>
        <item m="1" x="2089"/>
        <item m="1" x="2090"/>
        <item m="1" x="2091"/>
        <item m="1" x="2092"/>
        <item m="1" x="2093"/>
        <item m="1" x="2094"/>
        <item m="1" x="2095"/>
        <item m="1" x="2096"/>
        <item m="1" x="2097"/>
        <item m="1" x="2098"/>
        <item m="1" x="2099"/>
        <item m="1" x="2100"/>
        <item m="1" x="2101"/>
        <item m="1" x="2102"/>
        <item m="1" x="2103"/>
        <item m="1" x="6247"/>
        <item m="1" x="2105"/>
        <item m="1" x="2106"/>
        <item m="1" x="2107"/>
        <item m="1" x="2108"/>
        <item m="1" x="2109"/>
        <item m="1" x="2110"/>
        <item m="1" x="2111"/>
        <item m="1" x="2112"/>
        <item m="1" x="2113"/>
        <item m="1" x="2114"/>
        <item m="1" x="2115"/>
        <item m="1" x="2116"/>
        <item m="1" x="2117"/>
        <item m="1" x="2118"/>
        <item m="1" x="2119"/>
        <item m="1" x="2120"/>
        <item m="1" x="2121"/>
        <item m="1" x="2122"/>
        <item m="1" x="2123"/>
        <item m="1" x="2124"/>
        <item m="1" x="2125"/>
        <item m="1" x="2126"/>
        <item m="1" x="2127"/>
        <item m="1" x="2128"/>
        <item m="1" x="2129"/>
        <item m="1" x="2130"/>
        <item m="1" x="2131"/>
        <item m="1" x="2132"/>
        <item m="1" x="2133"/>
        <item m="1" x="2134"/>
        <item m="1" x="6127"/>
        <item m="1" x="6128"/>
        <item m="1" x="6129"/>
        <item m="1" x="2138"/>
        <item m="1" x="2139"/>
        <item m="1" x="2140"/>
        <item m="1" x="2141"/>
        <item m="1" x="2142"/>
        <item m="1" x="2143"/>
        <item m="1" x="2144"/>
        <item m="1" x="2145"/>
        <item m="1" x="2146"/>
        <item m="1" x="2147"/>
        <item m="1" x="2148"/>
        <item m="1" x="2149"/>
        <item m="1" x="2150"/>
        <item m="1" x="2151"/>
        <item m="1" x="2152"/>
        <item m="1" x="2153"/>
        <item m="1" x="2154"/>
        <item m="1" x="2155"/>
        <item m="1" x="2156"/>
        <item m="1" x="2157"/>
        <item m="1" x="2158"/>
        <item m="1" x="2159"/>
        <item m="1" x="2160"/>
        <item m="1" x="2161"/>
        <item m="1" x="2162"/>
        <item m="1" x="2163"/>
        <item m="1" x="2164"/>
        <item m="1" x="2165"/>
        <item m="1" x="2166"/>
        <item m="1" x="2167"/>
        <item m="1" x="2168"/>
        <item m="1" x="2169"/>
        <item m="1" x="2170"/>
        <item m="1" x="2171"/>
        <item m="1" x="6329"/>
        <item m="1" x="6330"/>
        <item m="1" x="6331"/>
        <item m="1" x="6332"/>
        <item m="1" x="2176"/>
        <item x="374"/>
        <item m="1" x="2177"/>
        <item m="1" x="2178"/>
        <item m="1" x="2179"/>
        <item m="1" x="2180"/>
        <item m="1" x="2181"/>
        <item m="1" x="2182"/>
        <item m="1" x="2183"/>
        <item m="1" x="2184"/>
        <item m="1" x="2185"/>
        <item m="1" x="2186"/>
        <item m="1" x="2187"/>
        <item m="1" x="2188"/>
        <item m="1" x="2189"/>
        <item m="1" x="2190"/>
        <item m="1" x="2191"/>
        <item m="1" x="2192"/>
        <item m="1" x="2193"/>
        <item m="1" x="2194"/>
        <item m="1" x="2195"/>
        <item m="1" x="2196"/>
        <item m="1" x="2197"/>
        <item m="1" x="2198"/>
        <item m="1" x="2199"/>
        <item m="1" x="6130"/>
        <item m="1" x="6131"/>
        <item m="1" x="6132"/>
        <item m="1" x="6248"/>
        <item m="1" x="2204"/>
        <item m="1" x="2205"/>
        <item m="1" x="2206"/>
        <item m="1" x="2207"/>
        <item m="1" x="2208"/>
        <item m="1" x="2209"/>
        <item m="1" x="2210"/>
        <item m="1" x="2211"/>
        <item m="1" x="2212"/>
        <item m="1" x="2213"/>
        <item x="432"/>
        <item m="1" x="2214"/>
        <item x="433"/>
        <item m="1" x="2215"/>
        <item x="431"/>
        <item x="429"/>
        <item x="428"/>
        <item m="1" x="2216"/>
        <item m="1" x="5900"/>
        <item m="1" x="5901"/>
        <item m="1" x="5902"/>
        <item m="1" x="5903"/>
        <item m="1" x="5904"/>
        <item m="1" x="5905"/>
        <item m="1" x="2223"/>
        <item m="1" x="5906"/>
        <item m="1" x="5907"/>
        <item m="1" x="2226"/>
        <item m="1" x="2227"/>
        <item m="1" x="2228"/>
        <item m="1" x="2229"/>
        <item m="1" x="2230"/>
        <item m="1" x="6333"/>
        <item m="1" x="6334"/>
        <item m="1" x="2233"/>
        <item m="1" x="2234"/>
        <item m="1" x="2235"/>
        <item m="1" x="2236"/>
        <item m="1" x="2237"/>
        <item m="1" x="2238"/>
        <item m="1" x="2239"/>
        <item m="1" x="2240"/>
        <item m="1" x="2241"/>
        <item m="1" x="6249"/>
        <item m="1" x="2243"/>
        <item m="1" x="2244"/>
        <item m="1" x="2245"/>
        <item m="1" x="2246"/>
        <item m="1" x="2247"/>
        <item m="1" x="2248"/>
        <item m="1" x="2249"/>
        <item m="1" x="2250"/>
        <item m="1" x="2251"/>
        <item m="1" x="2252"/>
        <item m="1" x="2253"/>
        <item m="1" x="2254"/>
        <item m="1" x="2255"/>
        <item x="413"/>
        <item x="412"/>
        <item m="1" x="2256"/>
        <item m="1" x="2257"/>
        <item x="438"/>
        <item x="409"/>
        <item m="1" x="2258"/>
        <item m="1" x="2259"/>
        <item m="1" x="2260"/>
        <item m="1" x="2261"/>
        <item m="1" x="2262"/>
        <item m="1" x="2263"/>
        <item m="1" x="2264"/>
        <item m="1" x="2265"/>
        <item m="1" x="2266"/>
        <item m="1" x="2267"/>
        <item m="1" x="2268"/>
        <item m="1" x="2269"/>
        <item m="1" x="2270"/>
        <item m="1" x="2271"/>
        <item m="1" x="6250"/>
        <item m="1" x="2273"/>
        <item m="1" x="2274"/>
        <item m="1" x="2275"/>
        <item m="1" x="2276"/>
        <item m="1" x="2277"/>
        <item m="1" x="2278"/>
        <item m="1" x="2279"/>
        <item m="1" x="2280"/>
        <item m="1" x="2281"/>
        <item m="1" x="2282"/>
        <item m="1" x="2283"/>
        <item m="1" x="2284"/>
        <item m="1" x="2285"/>
        <item m="1" x="6335"/>
        <item m="1" x="6336"/>
        <item m="1" x="2288"/>
        <item m="1" x="6133"/>
        <item m="1" x="6134"/>
        <item m="1" x="6337"/>
        <item m="1" x="6338"/>
        <item m="1" x="6135"/>
        <item m="1" x="6339"/>
        <item m="1" x="5908"/>
        <item m="1" x="2296"/>
        <item m="1" x="5909"/>
        <item m="1" x="5910"/>
        <item m="1" x="2299"/>
        <item m="1" x="2300"/>
        <item m="1" x="2301"/>
        <item m="1" x="2302"/>
        <item m="1" x="2303"/>
        <item m="1" x="2304"/>
        <item m="1" x="2305"/>
        <item m="1" x="2306"/>
        <item m="1" x="2307"/>
        <item m="1" x="2308"/>
        <item m="1" x="2309"/>
        <item m="1" x="6340"/>
        <item m="1" x="6341"/>
        <item m="1" x="2312"/>
        <item m="1" x="2313"/>
        <item m="1" x="2314"/>
        <item m="1" x="2315"/>
        <item m="1" x="2316"/>
        <item m="1" x="2317"/>
        <item m="1" x="2318"/>
        <item m="1" x="2319"/>
        <item m="1" x="2320"/>
        <item m="1" x="2321"/>
        <item x="314"/>
        <item m="1" x="6251"/>
        <item m="1" x="2323"/>
        <item m="1" x="2324"/>
        <item m="1" x="2325"/>
        <item m="1" x="2326"/>
        <item m="1" x="2327"/>
        <item m="1" x="2328"/>
        <item m="1" x="2329"/>
        <item m="1" x="2330"/>
        <item m="1" x="2331"/>
        <item m="1" x="2332"/>
        <item m="1" x="2333"/>
        <item m="1" x="2334"/>
        <item m="1" x="2335"/>
        <item m="1" x="2336"/>
        <item m="1" x="2337"/>
        <item m="1" x="2338"/>
        <item m="1" x="2339"/>
        <item m="1" x="2340"/>
        <item m="1" x="2341"/>
        <item m="1" x="2342"/>
        <item m="1" x="2343"/>
        <item m="1" x="2344"/>
        <item m="1" x="2345"/>
        <item m="1" x="2346"/>
        <item m="1" x="2347"/>
        <item m="1" x="2348"/>
        <item m="1" x="2349"/>
        <item m="1" x="2350"/>
        <item m="1" x="2351"/>
        <item m="1" x="2352"/>
        <item m="1" x="2353"/>
        <item m="1" x="2354"/>
        <item m="1" x="2355"/>
        <item m="1" x="2356"/>
        <item m="1" x="2357"/>
        <item m="1" x="2358"/>
        <item m="1" x="2359"/>
        <item m="1" x="2360"/>
        <item m="1" x="2361"/>
        <item m="1" x="2362"/>
        <item m="1" x="2363"/>
        <item m="1" x="6342"/>
        <item m="1" x="6343"/>
        <item m="1" x="2366"/>
        <item m="1" x="2367"/>
        <item m="1" x="2368"/>
        <item m="1" x="2369"/>
        <item m="1" x="2370"/>
        <item m="1" x="2371"/>
        <item m="1" x="2372"/>
        <item m="1" x="2373"/>
        <item m="1" x="2374"/>
        <item m="1" x="2375"/>
        <item m="1" x="2376"/>
        <item m="1" x="2377"/>
        <item m="1" x="2378"/>
        <item m="1" x="2379"/>
        <item m="1" x="6344"/>
        <item m="1" x="2381"/>
        <item m="1" x="2382"/>
        <item m="1" x="6345"/>
        <item m="1" x="2384"/>
        <item m="1" x="2385"/>
        <item m="1" x="2386"/>
        <item m="1" x="2387"/>
        <item m="1" x="2388"/>
        <item m="1" x="2389"/>
        <item m="1" x="2390"/>
        <item m="1" x="2391"/>
        <item m="1" x="2392"/>
        <item m="1" x="2393"/>
        <item m="1" x="2394"/>
        <item m="1" x="2395"/>
        <item m="1" x="2396"/>
        <item m="1" x="2397"/>
        <item m="1" x="2398"/>
        <item m="1" x="2399"/>
        <item m="1" x="2400"/>
        <item m="1" x="2401"/>
        <item m="1" x="2402"/>
        <item m="1" x="2403"/>
        <item m="1" x="2404"/>
        <item m="1" x="2405"/>
        <item m="1" x="2406"/>
        <item m="1" x="2407"/>
        <item m="1" x="2408"/>
        <item m="1" x="2409"/>
        <item m="1" x="2410"/>
        <item m="1" x="2411"/>
        <item m="1" x="2412"/>
        <item m="1" x="2413"/>
        <item m="1" x="2414"/>
        <item m="1" x="2415"/>
        <item m="1" x="2416"/>
        <item m="1" x="2417"/>
        <item m="1" x="2418"/>
        <item m="1" x="2419"/>
        <item m="1" x="2420"/>
        <item m="1" x="2421"/>
        <item m="1" x="2422"/>
        <item m="1" x="2423"/>
        <item m="1" x="2424"/>
        <item m="1" x="2425"/>
        <item m="1" x="2426"/>
        <item m="1" x="2427"/>
        <item m="1" x="2428"/>
        <item m="1" x="2429"/>
        <item m="1" x="6346"/>
        <item m="1" x="5911"/>
        <item m="1" x="5912"/>
        <item m="1" x="5913"/>
        <item m="1" x="2434"/>
        <item m="1" x="2435"/>
        <item m="1" x="2436"/>
        <item m="1" x="2437"/>
        <item m="1" x="2438"/>
        <item m="1" x="2439"/>
        <item m="1" x="2440"/>
        <item m="1" x="2441"/>
        <item m="1" x="2442"/>
        <item m="1" x="2443"/>
        <item m="1" x="2444"/>
        <item m="1" x="2445"/>
        <item m="1" x="2446"/>
        <item m="1" x="2447"/>
        <item m="1" x="2448"/>
        <item m="1" x="2449"/>
        <item m="1" x="2450"/>
        <item m="1" x="2451"/>
        <item m="1" x="2452"/>
        <item m="1" x="2453"/>
        <item m="1" x="2454"/>
        <item m="1" x="2455"/>
        <item m="1" x="2456"/>
        <item m="1" x="2457"/>
        <item m="1" x="6347"/>
        <item m="1" x="5914"/>
        <item m="1" x="2460"/>
        <item m="1" x="2461"/>
        <item m="1" x="6137"/>
        <item m="1" x="6348"/>
        <item m="1" x="6349"/>
        <item m="1" x="6138"/>
        <item m="1" x="5915"/>
        <item m="1" x="6350"/>
        <item m="1" x="2468"/>
        <item m="1" x="2469"/>
        <item m="1" x="2470"/>
        <item m="1" x="2471"/>
        <item m="1" x="2472"/>
        <item m="1" x="2473"/>
        <item m="1" x="2474"/>
        <item m="1" x="2475"/>
        <item m="1" x="2476"/>
        <item m="1" x="2477"/>
        <item m="1" x="6252"/>
        <item m="1" x="6253"/>
        <item m="1" x="2480"/>
        <item m="1" x="2481"/>
        <item m="1" x="2482"/>
        <item m="1" x="2483"/>
        <item m="1" x="2484"/>
        <item m="1" x="2485"/>
        <item m="1" x="6254"/>
        <item m="1" x="2487"/>
        <item m="1" x="2488"/>
        <item m="1" x="2489"/>
        <item m="1" x="2490"/>
        <item m="1" x="6351"/>
        <item m="1" x="2492"/>
        <item m="1" x="2493"/>
        <item m="1" x="2494"/>
        <item m="1" x="2495"/>
        <item m="1" x="2496"/>
        <item m="1" x="2497"/>
        <item m="1" x="2498"/>
        <item m="1" x="2499"/>
        <item m="1" x="2500"/>
        <item m="1" x="2501"/>
        <item m="1" x="2502"/>
        <item m="1" x="2503"/>
        <item m="1" x="2504"/>
        <item m="1" x="2505"/>
        <item m="1" x="2506"/>
        <item m="1" x="6352"/>
        <item m="1" x="6353"/>
        <item m="1" x="6354"/>
        <item m="1" x="2510"/>
        <item m="1" x="2511"/>
        <item m="1" x="2512"/>
        <item m="1" x="2513"/>
        <item m="1" x="2514"/>
        <item m="1" x="2515"/>
        <item m="1" x="6355"/>
        <item m="1" x="2517"/>
        <item m="1" x="2518"/>
        <item m="1" x="2519"/>
        <item m="1" x="2520"/>
        <item m="1" x="2521"/>
        <item m="1" x="2522"/>
        <item m="1" x="2523"/>
        <item m="1" x="2524"/>
        <item m="1" x="2525"/>
        <item m="1" x="2526"/>
        <item m="1" x="2527"/>
        <item m="1" x="2528"/>
        <item m="1" x="2529"/>
        <item m="1" x="2530"/>
        <item m="1" x="2531"/>
        <item m="1" x="2532"/>
        <item m="1" x="2533"/>
        <item m="1" x="2534"/>
        <item m="1" x="2535"/>
        <item m="1" x="2536"/>
        <item m="1" x="2537"/>
        <item m="1" x="2538"/>
        <item m="1" x="2539"/>
        <item m="1" x="2540"/>
        <item m="1" x="2541"/>
        <item m="1" x="2542"/>
        <item m="1" x="2543"/>
        <item m="1" x="2544"/>
        <item m="1" x="2545"/>
        <item m="1" x="2546"/>
        <item m="1" x="2547"/>
        <item m="1" x="2548"/>
        <item m="1" x="2549"/>
        <item m="1" x="2550"/>
        <item m="1" x="6356"/>
        <item m="1" x="2552"/>
        <item m="1" x="2553"/>
        <item m="1" x="2554"/>
        <item m="1" x="2555"/>
        <item m="1" x="2556"/>
        <item m="1" x="2557"/>
        <item m="1" x="2558"/>
        <item m="1" x="2559"/>
        <item m="1" x="2560"/>
        <item m="1" x="2561"/>
        <item m="1" x="2562"/>
        <item m="1" x="2563"/>
        <item m="1" x="2564"/>
        <item m="1" x="2565"/>
        <item m="1" x="2566"/>
        <item m="1" x="2567"/>
        <item m="1" x="6139"/>
        <item m="1" x="6140"/>
        <item m="1" x="6357"/>
        <item m="1" x="2571"/>
        <item m="1" x="6141"/>
        <item m="1" x="6142"/>
        <item m="1" x="6255"/>
        <item m="1" x="2575"/>
        <item m="1" x="6358"/>
        <item m="1" x="6143"/>
        <item m="1" x="2578"/>
        <item m="1" x="2579"/>
        <item m="1" x="2580"/>
        <item m="1" x="2581"/>
        <item m="1" x="2582"/>
        <item m="1" x="2583"/>
        <item m="1" x="2584"/>
        <item m="1" x="2585"/>
        <item m="1" x="2586"/>
        <item m="1" x="2587"/>
        <item m="1" x="2588"/>
        <item m="1" x="2589"/>
        <item m="1" x="2590"/>
        <item m="1" x="2591"/>
        <item m="1" x="2592"/>
        <item m="1" x="2593"/>
        <item m="1" x="2594"/>
        <item m="1" x="2595"/>
        <item m="1" x="2596"/>
        <item m="1" x="2597"/>
        <item m="1" x="2598"/>
        <item m="1" x="2599"/>
        <item m="1" x="2600"/>
        <item m="1" x="2601"/>
        <item m="1" x="2602"/>
        <item m="1" x="2603"/>
        <item m="1" x="2604"/>
        <item m="1" x="2605"/>
        <item m="1" x="2606"/>
        <item m="1" x="2607"/>
        <item m="1" x="2608"/>
        <item m="1" x="2609"/>
        <item m="1" x="2610"/>
        <item m="1" x="2611"/>
        <item m="1" x="2612"/>
        <item m="1" x="2613"/>
        <item m="1" x="2614"/>
        <item m="1" x="2615"/>
        <item m="1" x="2616"/>
        <item m="1" x="2617"/>
        <item m="1" x="2618"/>
        <item m="1" x="2619"/>
        <item m="1" x="2620"/>
        <item m="1" x="2621"/>
        <item m="1" x="2622"/>
        <item m="1" x="2623"/>
        <item m="1" x="6144"/>
        <item m="1" x="2625"/>
        <item m="1" x="2626"/>
        <item m="1" x="2627"/>
        <item m="1" x="2628"/>
        <item m="1" x="2629"/>
        <item m="1" x="2630"/>
        <item m="1" x="2631"/>
        <item m="1" x="2632"/>
        <item m="1" x="2633"/>
        <item m="1" x="2634"/>
        <item m="1" x="2635"/>
        <item m="1" x="2636"/>
        <item m="1" x="2637"/>
        <item m="1" x="2638"/>
        <item m="1" x="2639"/>
        <item m="1" x="2640"/>
        <item m="1" x="2641"/>
        <item m="1" x="2642"/>
        <item m="1" x="2643"/>
        <item m="1" x="2644"/>
        <item m="1" x="2645"/>
        <item m="1" x="2646"/>
        <item m="1" x="2647"/>
        <item m="1" x="2648"/>
        <item m="1" x="2649"/>
        <item m="1" x="2650"/>
        <item m="1" x="2651"/>
        <item m="1" x="2652"/>
        <item m="1" x="2653"/>
        <item m="1" x="2654"/>
        <item m="1" x="2655"/>
        <item m="1" x="2656"/>
        <item m="1" x="2657"/>
        <item m="1" x="2658"/>
        <item m="1" x="6359"/>
        <item m="1" x="6360"/>
        <item m="1" x="5916"/>
        <item m="1" x="2662"/>
        <item m="1" x="2663"/>
        <item m="1" x="2664"/>
        <item m="1" x="2665"/>
        <item m="1" x="2666"/>
        <item m="1" x="2667"/>
        <item m="1" x="2668"/>
        <item m="1" x="2669"/>
        <item m="1" x="2670"/>
        <item m="1" x="2671"/>
        <item m="1" x="2672"/>
        <item m="1" x="2673"/>
        <item m="1" x="2674"/>
        <item m="1" x="2675"/>
        <item m="1" x="2676"/>
        <item m="1" x="2677"/>
        <item m="1" x="2678"/>
        <item m="1" x="2679"/>
        <item m="1" x="2680"/>
        <item m="1" x="2681"/>
        <item m="1" x="2682"/>
        <item m="1" x="2683"/>
        <item m="1" x="2684"/>
        <item m="1" x="2685"/>
        <item x="376"/>
        <item m="1" x="2686"/>
        <item m="1" x="2687"/>
        <item m="1" x="2688"/>
        <item m="1" x="2689"/>
        <item m="1" x="2690"/>
        <item m="1" x="2691"/>
        <item x="372"/>
        <item m="1" x="2692"/>
        <item m="1" x="2693"/>
        <item m="1" x="2694"/>
        <item m="1" x="2695"/>
        <item m="1" x="2696"/>
        <item m="1" x="2697"/>
        <item m="1" x="2698"/>
        <item m="1" x="5917"/>
        <item m="1" x="2700"/>
        <item m="1" x="2701"/>
        <item m="1" x="2702"/>
        <item m="1" x="2703"/>
        <item m="1" x="2704"/>
        <item m="1" x="2705"/>
        <item m="1" x="2706"/>
        <item m="1" x="6145"/>
        <item m="1" x="2708"/>
        <item m="1" x="2709"/>
        <item m="1" x="2710"/>
        <item m="1" x="2711"/>
        <item m="1" x="2712"/>
        <item m="1" x="2713"/>
        <item m="1" x="2714"/>
        <item m="1" x="2715"/>
        <item m="1" x="2716"/>
        <item m="1" x="2717"/>
        <item m="1" x="6361"/>
        <item m="1" x="6362"/>
        <item m="1" x="2720"/>
        <item m="1" x="2721"/>
        <item m="1" x="2722"/>
        <item m="1" x="2723"/>
        <item m="1" x="2724"/>
        <item m="1" x="6256"/>
        <item m="1" x="2726"/>
        <item m="1" x="6363"/>
        <item m="1" x="2728"/>
        <item m="1" x="2729"/>
        <item m="1" x="2730"/>
        <item m="1" x="2731"/>
        <item m="1" x="2732"/>
        <item m="1" x="2733"/>
        <item m="1" x="2734"/>
        <item m="1" x="2735"/>
        <item m="1" x="2736"/>
        <item m="1" x="2737"/>
        <item m="1" x="2738"/>
        <item m="1" x="2739"/>
        <item m="1" x="2740"/>
        <item m="1" x="2741"/>
        <item m="1" x="2742"/>
        <item m="1" x="2743"/>
        <item m="1" x="2744"/>
        <item m="1" x="2745"/>
        <item m="1" x="2746"/>
        <item m="1" x="2747"/>
        <item m="1" x="2748"/>
        <item m="1" x="2749"/>
        <item m="1" x="2750"/>
        <item m="1" x="2751"/>
        <item m="1" x="2752"/>
        <item m="1" x="2753"/>
        <item m="1" x="2754"/>
        <item m="1" x="2755"/>
        <item m="1" x="2756"/>
        <item m="1" x="2757"/>
        <item m="1" x="2758"/>
        <item m="1" x="2759"/>
        <item m="1" x="2760"/>
        <item m="1" x="2761"/>
        <item m="1" x="2762"/>
        <item m="1" x="2763"/>
        <item m="1" x="2764"/>
        <item m="1" x="2765"/>
        <item m="1" x="2766"/>
        <item m="1" x="2767"/>
        <item m="1" x="2768"/>
        <item m="1" x="2769"/>
        <item m="1" x="6364"/>
        <item m="1" x="6365"/>
        <item m="1" x="2772"/>
        <item m="1" x="2773"/>
        <item m="1" x="2774"/>
        <item m="1" x="2775"/>
        <item m="1" x="2776"/>
        <item m="1" x="2777"/>
        <item m="1" x="2778"/>
        <item m="1" x="2779"/>
        <item m="1" x="2780"/>
        <item m="1" x="2781"/>
        <item m="1" x="2782"/>
        <item m="1" x="2783"/>
        <item m="1" x="2784"/>
        <item m="1" x="2785"/>
        <item m="1" x="2786"/>
        <item m="1" x="2787"/>
        <item m="1" x="2788"/>
        <item m="1" x="2789"/>
        <item m="1" x="2790"/>
        <item m="1" x="2791"/>
        <item m="1" x="2792"/>
        <item m="1" x="2793"/>
        <item m="1" x="2794"/>
        <item m="1" x="2795"/>
        <item m="1" x="2796"/>
        <item m="1" x="2797"/>
        <item m="1" x="2798"/>
        <item m="1" x="6257"/>
        <item m="1" x="2800"/>
        <item m="1" x="2801"/>
        <item m="1" x="2802"/>
        <item m="1" x="2803"/>
        <item m="1" x="2804"/>
        <item m="1" x="2805"/>
        <item m="1" x="2806"/>
        <item m="1" x="2807"/>
        <item m="1" x="2808"/>
        <item m="1" x="2809"/>
        <item m="1" x="2810"/>
        <item m="1" x="2811"/>
        <item m="1" x="2812"/>
        <item m="1" x="2813"/>
        <item m="1" x="5918"/>
        <item m="1" x="5919"/>
        <item m="1" x="2816"/>
        <item m="1" x="2817"/>
        <item m="1" x="2818"/>
        <item m="1" x="2819"/>
        <item m="1" x="2820"/>
        <item m="1" x="2821"/>
        <item m="1" x="2822"/>
        <item m="1" x="2823"/>
        <item m="1" x="2824"/>
        <item m="1" x="2825"/>
        <item m="1" x="2826"/>
        <item m="1" x="6258"/>
        <item m="1" x="2828"/>
        <item m="1" x="2829"/>
        <item m="1" x="2830"/>
        <item m="1" x="2831"/>
        <item m="1" x="2832"/>
        <item m="1" x="2833"/>
        <item m="1" x="2834"/>
        <item m="1" x="2835"/>
        <item m="1" x="2836"/>
        <item m="1" x="2837"/>
        <item m="1" x="2838"/>
        <item m="1" x="2839"/>
        <item m="1" x="2840"/>
        <item m="1" x="2841"/>
        <item m="1" x="2842"/>
        <item m="1" x="2843"/>
        <item m="1" x="6366"/>
        <item m="1" x="2845"/>
        <item m="1" x="2846"/>
        <item m="1" x="2847"/>
        <item m="1" x="2848"/>
        <item m="1" x="2849"/>
        <item m="1" x="2850"/>
        <item m="1" x="2851"/>
        <item m="1" x="2852"/>
        <item m="1" x="2853"/>
        <item m="1" x="2854"/>
        <item m="1" x="2855"/>
        <item m="1" x="2856"/>
        <item m="1" x="2857"/>
        <item m="1" x="2858"/>
        <item m="1" x="2859"/>
        <item m="1" x="2860"/>
        <item m="1" x="6259"/>
        <item m="1" x="6260"/>
        <item m="1" x="2863"/>
        <item m="1" x="2864"/>
        <item m="1" x="2865"/>
        <item m="1" x="2866"/>
        <item m="1" x="2867"/>
        <item m="1" x="2868"/>
        <item m="1" x="2869"/>
        <item m="1" x="2870"/>
        <item m="1" x="2871"/>
        <item m="1" x="2872"/>
        <item m="1" x="2873"/>
        <item m="1" x="2874"/>
        <item m="1" x="2875"/>
        <item m="1" x="2876"/>
        <item m="1" x="2877"/>
        <item m="1" x="2878"/>
        <item m="1" x="6367"/>
        <item m="1" x="6368"/>
        <item m="1" x="2881"/>
        <item m="1" x="2882"/>
        <item m="1" x="2883"/>
        <item m="1" x="2884"/>
        <item m="1" x="2885"/>
        <item m="1" x="6056"/>
        <item m="1" x="6057"/>
        <item m="1" x="6058"/>
        <item m="1" x="6147"/>
        <item m="1" x="6059"/>
        <item m="1" x="6369"/>
        <item m="1" x="6370"/>
        <item m="1" x="6371"/>
        <item m="1" x="6372"/>
        <item m="1" x="6373"/>
        <item m="1" x="2896"/>
        <item m="1" x="6374"/>
        <item m="1" x="2898"/>
        <item m="1" x="2899"/>
        <item m="1" x="2900"/>
        <item m="1" x="2901"/>
        <item m="1" x="2902"/>
        <item m="1" x="2903"/>
        <item m="1" x="2904"/>
        <item m="1" x="2905"/>
        <item m="1" x="2906"/>
        <item m="1" x="6375"/>
        <item m="1" x="2908"/>
        <item m="1" x="2909"/>
        <item m="1" x="2910"/>
        <item m="1" x="6376"/>
        <item m="1" x="6148"/>
        <item m="1" x="2913"/>
        <item m="1" x="2914"/>
        <item m="1" x="2915"/>
        <item m="1" x="6261"/>
        <item m="1" x="2917"/>
        <item m="1" x="2918"/>
        <item m="1" x="2919"/>
        <item m="1" x="2920"/>
        <item m="1" x="2921"/>
        <item m="1" x="2922"/>
        <item m="1" x="2923"/>
        <item m="1" x="2924"/>
        <item m="1" x="2925"/>
        <item m="1" x="2926"/>
        <item m="1" x="2927"/>
        <item m="1" x="2928"/>
        <item m="1" x="2929"/>
        <item m="1" x="2930"/>
        <item m="1" x="2931"/>
        <item m="1" x="2932"/>
        <item m="1" x="2933"/>
        <item m="1" x="2934"/>
        <item m="1" x="2935"/>
        <item m="1" x="2936"/>
        <item m="1" x="2937"/>
        <item m="1" x="2938"/>
        <item m="1" x="2939"/>
        <item m="1" x="2940"/>
        <item m="1" x="2941"/>
        <item m="1" x="2942"/>
        <item m="1" x="2943"/>
        <item m="1" x="2944"/>
        <item m="1" x="2945"/>
        <item m="1" x="2946"/>
        <item m="1" x="2947"/>
        <item m="1" x="2948"/>
        <item m="1" x="2949"/>
        <item m="1" x="2950"/>
        <item m="1" x="2951"/>
        <item m="1" x="2952"/>
        <item m="1" x="2953"/>
        <item m="1" x="2954"/>
        <item m="1" x="2955"/>
        <item m="1" x="2956"/>
        <item m="1" x="2957"/>
        <item m="1" x="2958"/>
        <item m="1" x="2959"/>
        <item m="1" x="2960"/>
        <item m="1" x="2961"/>
        <item m="1" x="2962"/>
        <item m="1" x="2963"/>
        <item m="1" x="2964"/>
        <item m="1" x="2965"/>
        <item m="1" x="2966"/>
        <item m="1" x="2967"/>
        <item m="1" x="2968"/>
        <item m="1" x="2969"/>
        <item m="1" x="2970"/>
        <item m="1" x="2971"/>
        <item m="1" x="2972"/>
        <item m="1" x="2973"/>
        <item m="1" x="2974"/>
        <item m="1" x="2975"/>
        <item m="1" x="2976"/>
        <item m="1" x="2977"/>
        <item m="1" x="2978"/>
        <item m="1" x="2979"/>
        <item m="1" x="2980"/>
        <item m="1" x="6377"/>
        <item m="1" x="2982"/>
        <item m="1" x="2983"/>
        <item m="1" x="2984"/>
        <item m="1" x="2985"/>
        <item m="1" x="2986"/>
        <item m="1" x="2987"/>
        <item m="1" x="2988"/>
        <item m="1" x="2989"/>
        <item m="1" x="2990"/>
        <item m="1" x="2991"/>
        <item m="1" x="2992"/>
        <item m="1" x="2993"/>
        <item m="1" x="2994"/>
        <item m="1" x="2995"/>
        <item m="1" x="2996"/>
        <item m="1" x="2997"/>
        <item m="1" x="2998"/>
        <item m="1" x="2999"/>
        <item m="1" x="3000"/>
        <item m="1" x="3001"/>
        <item m="1" x="3002"/>
        <item m="1" x="3003"/>
        <item m="1" x="3004"/>
        <item m="1" x="3005"/>
        <item m="1" x="3006"/>
        <item m="1" x="3007"/>
        <item m="1" x="3008"/>
        <item m="1" x="3009"/>
        <item m="1" x="3010"/>
        <item m="1" x="3011"/>
        <item m="1" x="3012"/>
        <item m="1" x="3013"/>
        <item m="1" x="3014"/>
        <item m="1" x="3015"/>
        <item m="1" x="3016"/>
        <item m="1" x="3017"/>
        <item m="1" x="3018"/>
        <item m="1" x="3019"/>
        <item m="1" x="3020"/>
        <item m="1" x="3021"/>
        <item m="1" x="3022"/>
        <item m="1" x="3023"/>
        <item m="1" x="3024"/>
        <item m="1" x="3025"/>
        <item m="1" x="3026"/>
        <item m="1" x="3027"/>
        <item m="1" x="3028"/>
        <item m="1" x="3029"/>
        <item m="1" x="3030"/>
        <item m="1" x="3031"/>
        <item m="1" x="6262"/>
        <item m="1" x="3033"/>
        <item m="1" x="3034"/>
        <item m="1" x="3035"/>
        <item m="1" x="3036"/>
        <item m="1" x="3037"/>
        <item m="1" x="3038"/>
        <item m="1" x="3039"/>
        <item m="1" x="3040"/>
        <item m="1" x="3041"/>
        <item m="1" x="3042"/>
        <item m="1" x="3043"/>
        <item m="1" x="3044"/>
        <item m="1" x="3045"/>
        <item m="1" x="3046"/>
        <item m="1" x="3047"/>
        <item m="1" x="6263"/>
        <item m="1" x="3049"/>
        <item m="1" x="3050"/>
        <item m="1" x="3051"/>
        <item m="1" x="3052"/>
        <item m="1" x="3053"/>
        <item m="1" x="3054"/>
        <item m="1" x="3055"/>
        <item m="1" x="3056"/>
        <item m="1" x="3057"/>
        <item m="1" x="3058"/>
        <item m="1" x="3059"/>
        <item m="1" x="3060"/>
        <item m="1" x="3061"/>
        <item m="1" x="3062"/>
        <item m="1" x="3063"/>
        <item m="1" x="3064"/>
        <item m="1" x="3065"/>
        <item m="1" x="3066"/>
        <item m="1" x="3067"/>
        <item m="1" x="3068"/>
        <item m="1" x="3069"/>
        <item m="1" x="3070"/>
        <item m="1" x="3071"/>
        <item m="1" x="3072"/>
        <item m="1" x="3073"/>
        <item m="1" x="3074"/>
        <item m="1" x="3075"/>
        <item m="1" x="3076"/>
        <item m="1" x="3077"/>
        <item m="1" x="3078"/>
        <item m="1" x="3079"/>
        <item m="1" x="3080"/>
        <item m="1" x="3081"/>
        <item m="1" x="3082"/>
        <item m="1" x="3083"/>
        <item m="1" x="3084"/>
        <item m="1" x="3085"/>
        <item m="1" x="3086"/>
        <item m="1" x="3087"/>
        <item m="1" x="3088"/>
        <item m="1" x="3089"/>
        <item m="1" x="3090"/>
        <item m="1" x="3091"/>
        <item m="1" x="3092"/>
        <item m="1" x="3093"/>
        <item m="1" x="3094"/>
        <item m="1" x="3095"/>
        <item m="1" x="3096"/>
        <item m="1" x="3097"/>
        <item m="1" x="3098"/>
        <item m="1" x="3099"/>
        <item m="1" x="3100"/>
        <item m="1" x="3101"/>
        <item m="1" x="3102"/>
        <item m="1" x="3103"/>
        <item m="1" x="3104"/>
        <item m="1" x="3105"/>
        <item m="1" x="6378"/>
        <item m="1" x="6379"/>
        <item m="1" x="3108"/>
        <item m="1" x="3109"/>
        <item m="1" x="3110"/>
        <item m="1" x="3111"/>
        <item m="1" x="3112"/>
        <item m="1" x="3113"/>
        <item m="1" x="3114"/>
        <item m="1" x="3115"/>
        <item m="1" x="3116"/>
        <item m="1" x="3117"/>
        <item m="1" x="3118"/>
        <item m="1" x="3119"/>
        <item m="1" x="3120"/>
        <item m="1" x="3121"/>
        <item m="1" x="3122"/>
        <item m="1" x="3123"/>
        <item m="1" x="3124"/>
        <item m="1" x="3125"/>
        <item m="1" x="3126"/>
        <item m="1" x="3127"/>
        <item m="1" x="3128"/>
        <item m="1" x="3129"/>
        <item m="1" x="3130"/>
        <item m="1" x="3131"/>
        <item m="1" x="3132"/>
        <item m="1" x="3133"/>
        <item m="1" x="3134"/>
        <item m="1" x="3135"/>
        <item m="1" x="6150"/>
        <item m="1" x="3137"/>
        <item m="1" x="3138"/>
        <item m="1" x="6151"/>
        <item m="1" x="6152"/>
        <item m="1" x="3141"/>
        <item m="1" x="3142"/>
        <item m="1" x="6153"/>
        <item m="1" x="6154"/>
        <item m="1" x="6155"/>
        <item m="1" x="6156"/>
        <item m="1" x="6157"/>
        <item m="1" x="6158"/>
        <item m="1" x="6264"/>
        <item m="1" x="3150"/>
        <item m="1" x="3151"/>
        <item m="1" x="3152"/>
        <item m="1" x="3153"/>
        <item m="1" x="3154"/>
        <item m="1" x="3155"/>
        <item m="1" x="3156"/>
        <item m="1" x="3157"/>
        <item m="1" x="3158"/>
        <item m="1" x="3159"/>
        <item m="1" x="3160"/>
        <item m="1" x="3161"/>
        <item m="1" x="3162"/>
        <item m="1" x="3163"/>
        <item m="1" x="3164"/>
        <item m="1" x="3165"/>
        <item m="1" x="3166"/>
        <item m="1" x="3167"/>
        <item m="1" x="3168"/>
        <item m="1" x="3169"/>
        <item m="1" x="3170"/>
        <item m="1" x="3171"/>
        <item m="1" x="3172"/>
        <item m="1" x="3173"/>
        <item m="1" x="3174"/>
        <item m="1" x="3175"/>
        <item m="1" x="3176"/>
        <item m="1" x="3177"/>
        <item m="1" x="3178"/>
        <item m="1" x="3179"/>
        <item m="1" x="3180"/>
        <item m="1" x="3181"/>
        <item m="1" x="3182"/>
        <item m="1" x="3183"/>
        <item m="1" x="3184"/>
        <item m="1" x="3185"/>
        <item m="1" x="3186"/>
        <item m="1" x="3187"/>
        <item m="1" x="3188"/>
        <item m="1" x="3189"/>
        <item m="1" x="3190"/>
        <item m="1" x="3191"/>
        <item m="1" x="3192"/>
        <item m="1" x="3193"/>
        <item m="1" x="3194"/>
        <item m="1" x="3195"/>
        <item m="1" x="3196"/>
        <item m="1" x="3197"/>
        <item m="1" x="1264"/>
        <item m="1" x="3198"/>
        <item m="1" x="3199"/>
        <item m="1" x="3200"/>
        <item m="1" x="3201"/>
        <item m="1" x="3202"/>
        <item m="1" x="3203"/>
        <item m="1" x="3204"/>
        <item m="1" x="3205"/>
        <item m="1" x="3206"/>
        <item m="1" x="3207"/>
        <item m="1" x="3208"/>
        <item m="1" x="3209"/>
        <item m="1" x="3210"/>
        <item m="1" x="3211"/>
        <item m="1" x="3212"/>
        <item m="1" x="3213"/>
        <item m="1" x="3214"/>
        <item m="1" x="3215"/>
        <item m="1" x="3216"/>
        <item m="1" x="3217"/>
        <item m="1" x="3218"/>
        <item m="1" x="3219"/>
        <item m="1" x="3220"/>
        <item m="1" x="3221"/>
        <item m="1" x="3222"/>
        <item m="1" x="3223"/>
        <item m="1" x="3224"/>
        <item m="1" x="3225"/>
        <item m="1" x="3226"/>
        <item m="1" x="3227"/>
        <item m="1" x="3228"/>
        <item m="1" x="3229"/>
        <item m="1" x="3230"/>
        <item m="1" x="3231"/>
        <item m="1" x="3232"/>
        <item m="1" x="3233"/>
        <item m="1" x="3234"/>
        <item m="1" x="3235"/>
        <item m="1" x="3236"/>
        <item m="1" x="3237"/>
        <item m="1" x="3238"/>
        <item m="1" x="3239"/>
        <item m="1" x="3240"/>
        <item m="1" x="3241"/>
        <item m="1" x="3242"/>
        <item m="1" x="3243"/>
        <item m="1" x="3244"/>
        <item m="1" x="3245"/>
        <item m="1" x="3246"/>
        <item m="1" x="3247"/>
        <item m="1" x="3248"/>
        <item m="1" x="3249"/>
        <item m="1" x="3250"/>
        <item m="1" x="3251"/>
        <item m="1" x="3252"/>
        <item m="1" x="3253"/>
        <item m="1" x="3254"/>
        <item m="1" x="3255"/>
        <item m="1" x="3256"/>
        <item m="1" x="3257"/>
        <item m="1" x="3258"/>
        <item m="1" x="3259"/>
        <item m="1" x="3260"/>
        <item m="1" x="3261"/>
        <item m="1" x="3262"/>
        <item m="1" x="3263"/>
        <item m="1" x="3264"/>
        <item m="1" x="3265"/>
        <item m="1" x="6265"/>
        <item m="1" x="3267"/>
        <item m="1" x="3268"/>
        <item m="1" x="3269"/>
        <item m="1" x="3270"/>
        <item m="1" x="3271"/>
        <item m="1" x="6272"/>
        <item m="1" x="5920"/>
        <item m="1" x="3274"/>
        <item m="1" x="3275"/>
        <item m="1" x="3276"/>
        <item m="1" x="3277"/>
        <item m="1" x="3278"/>
        <item m="1" x="3279"/>
        <item m="1" x="3280"/>
        <item m="1" x="3281"/>
        <item m="1" x="3282"/>
        <item m="1" x="3283"/>
        <item m="1" x="3284"/>
        <item m="1" x="3285"/>
        <item m="1" x="3286"/>
        <item m="1" x="3287"/>
        <item m="1" x="3288"/>
        <item m="1" x="3289"/>
        <item m="1" x="3290"/>
        <item m="1" x="3291"/>
        <item m="1" x="3292"/>
        <item m="1" x="3293"/>
        <item m="1" x="3294"/>
        <item m="1" x="3295"/>
        <item m="1" x="3296"/>
        <item m="1" x="6380"/>
        <item m="1" x="3298"/>
        <item m="1" x="3299"/>
        <item m="1" x="3300"/>
        <item m="1" x="3301"/>
        <item m="1" x="3302"/>
        <item m="1" x="3303"/>
        <item m="1" x="3304"/>
        <item m="1" x="3305"/>
        <item m="1" x="3306"/>
        <item m="1" x="3307"/>
        <item m="1" x="3308"/>
        <item m="1" x="3309"/>
        <item m="1" x="3310"/>
        <item m="1" x="3311"/>
        <item m="1" x="3312"/>
        <item m="1" x="3313"/>
        <item m="1" x="3314"/>
        <item m="1" x="3315"/>
        <item m="1" x="3316"/>
        <item m="1" x="3317"/>
        <item m="1" x="3318"/>
        <item m="1" x="3319"/>
        <item m="1" x="3320"/>
        <item m="1" x="3321"/>
        <item m="1" x="3322"/>
        <item m="1" x="3323"/>
        <item m="1" x="3324"/>
        <item m="1" x="3325"/>
        <item m="1" x="3326"/>
        <item m="1" x="3327"/>
        <item m="1" x="3328"/>
        <item m="1" x="3329"/>
        <item m="1" x="3330"/>
        <item m="1" x="3331"/>
        <item m="1" x="3332"/>
        <item m="1" x="3333"/>
        <item m="1" x="3334"/>
        <item m="1" x="3335"/>
        <item m="1" x="3336"/>
        <item m="1" x="6266"/>
        <item m="1" x="3338"/>
        <item m="1" x="3339"/>
        <item m="1" x="6161"/>
        <item m="1" x="6162"/>
        <item m="1" x="3342"/>
        <item m="1" x="3343"/>
        <item m="1" x="3344"/>
        <item m="1" x="6163"/>
        <item m="1" x="6267"/>
        <item m="1" x="3347"/>
        <item m="1" x="6164"/>
        <item m="1" x="3349"/>
        <item m="1" x="3350"/>
        <item m="1" x="3351"/>
        <item m="1" x="3352"/>
        <item m="1" x="3353"/>
        <item m="1" x="3354"/>
        <item m="1" x="3355"/>
        <item m="1" x="3356"/>
        <item m="1" x="3357"/>
        <item m="1" x="3358"/>
        <item m="1" x="3359"/>
        <item m="1" x="3360"/>
        <item m="1" x="3361"/>
        <item m="1" x="3362"/>
        <item m="1" x="3363"/>
        <item m="1" x="3364"/>
        <item m="1" x="3365"/>
        <item m="1" x="3366"/>
        <item m="1" x="3367"/>
        <item m="1" x="3368"/>
        <item m="1" x="3369"/>
        <item m="1" x="3370"/>
        <item m="1" x="3371"/>
        <item m="1" x="3372"/>
        <item m="1" x="3373"/>
        <item m="1" x="3374"/>
        <item m="1" x="3375"/>
        <item m="1" x="6165"/>
        <item m="1" x="6268"/>
        <item m="1" x="3378"/>
        <item m="1" x="3379"/>
        <item m="1" x="3380"/>
        <item m="1" x="3381"/>
        <item m="1" x="6166"/>
        <item m="1" x="3383"/>
        <item m="1" x="3384"/>
        <item m="1" x="3385"/>
        <item m="1" x="3386"/>
        <item m="1" x="3387"/>
        <item m="1" x="3388"/>
        <item m="1" x="3389"/>
        <item m="1" x="3390"/>
        <item m="1" x="3391"/>
        <item m="1" x="3392"/>
        <item m="1" x="3393"/>
        <item m="1" x="3394"/>
        <item m="1" x="3395"/>
        <item m="1" x="3396"/>
        <item m="1" x="3397"/>
        <item m="1" x="3398"/>
        <item m="1" x="3399"/>
        <item m="1" x="3400"/>
        <item m="1" x="3401"/>
        <item m="1" x="3402"/>
        <item m="1" x="3403"/>
        <item m="1" x="3404"/>
        <item m="1" x="3405"/>
        <item m="1" x="3406"/>
        <item m="1" x="3407"/>
        <item m="1" x="3408"/>
        <item m="1" x="3409"/>
        <item m="1" x="3410"/>
        <item m="1" x="3411"/>
        <item m="1" x="3412"/>
        <item m="1" x="3413"/>
        <item m="1" x="3414"/>
        <item m="1" x="3415"/>
        <item m="1" x="3416"/>
        <item m="1" x="3417"/>
        <item m="1" x="3418"/>
        <item m="1" x="3419"/>
        <item m="1" x="3420"/>
        <item m="1" x="3421"/>
        <item m="1" x="3422"/>
        <item m="1" x="3423"/>
        <item m="1" x="6381"/>
        <item m="1" x="6382"/>
        <item m="1" x="6383"/>
        <item m="1" x="3427"/>
        <item m="1" x="3428"/>
        <item m="1" x="3429"/>
        <item m="1" x="3430"/>
        <item m="1" x="3431"/>
        <item m="1" x="3432"/>
        <item m="1" x="3433"/>
        <item m="1" x="3434"/>
        <item m="1" x="3435"/>
        <item m="1" x="3436"/>
        <item m="1" x="3437"/>
        <item m="1" x="3438"/>
        <item m="1" x="3439"/>
        <item m="1" x="3440"/>
        <item m="1" x="3441"/>
        <item m="1" x="3442"/>
        <item m="1" x="3443"/>
        <item m="1" x="3444"/>
        <item m="1" x="3445"/>
        <item m="1" x="3446"/>
        <item m="1" x="3447"/>
        <item m="1" x="3448"/>
        <item m="1" x="3449"/>
        <item m="1" x="3450"/>
        <item m="1" x="3451"/>
        <item m="1" x="3452"/>
        <item m="1" x="3453"/>
        <item m="1" x="3454"/>
        <item m="1" x="3455"/>
        <item m="1" x="3456"/>
        <item m="1" x="3457"/>
        <item m="1" x="3458"/>
        <item m="1" x="3460"/>
        <item m="1" x="3461"/>
        <item m="1" x="3462"/>
        <item m="1" x="620"/>
        <item m="1" x="621"/>
        <item m="1" x="6080"/>
        <item m="1" x="640"/>
        <item m="1" x="725"/>
        <item m="1" x="750"/>
        <item m="1" x="751"/>
        <item m="1" x="752"/>
        <item m="1" x="753"/>
        <item m="1" x="808"/>
        <item m="1" x="897"/>
        <item m="1" x="912"/>
        <item m="1" x="915"/>
        <item m="1" x="916"/>
        <item m="1" x="938"/>
        <item m="1" x="939"/>
        <item m="1" x="973"/>
        <item m="1" x="1002"/>
        <item m="1" x="1003"/>
        <item m="1" x="1004"/>
        <item m="1" x="1041"/>
        <item m="1" x="5879"/>
        <item m="1" x="1049"/>
        <item m="1" x="1110"/>
        <item m="1" x="1111"/>
        <item m="1" x="1112"/>
        <item m="1" x="1113"/>
        <item m="1" x="1217"/>
        <item m="1" x="1318"/>
        <item m="1" x="1319"/>
        <item m="1" x="1328"/>
        <item m="1" x="1341"/>
        <item m="1" x="1394"/>
        <item m="1" x="1395"/>
        <item m="1" x="1396"/>
        <item m="1" x="1397"/>
        <item m="1" x="1399"/>
        <item m="1" x="1426"/>
        <item m="1" x="1441"/>
        <item m="1" x="1442"/>
        <item m="1" x="1542"/>
        <item m="1" x="1543"/>
        <item m="1" x="1558"/>
        <item m="1" x="1587"/>
        <item m="1" x="1588"/>
        <item m="1" x="1612"/>
        <item m="1" x="1674"/>
        <item m="1" x="1843"/>
        <item m="1" x="1845"/>
        <item m="1" x="1906"/>
        <item m="1" x="1963"/>
        <item m="1" x="2003"/>
        <item m="1" x="2004"/>
        <item m="1" x="2033"/>
        <item m="1" x="2172"/>
        <item m="1" x="2173"/>
        <item m="1" x="2174"/>
        <item m="1" x="2175"/>
        <item m="1" x="2231"/>
        <item m="1" x="2232"/>
        <item m="1" x="2286"/>
        <item m="1" x="2287"/>
        <item m="1" x="2291"/>
        <item m="1" x="2292"/>
        <item m="1" x="2294"/>
        <item m="1" x="2310"/>
        <item m="1" x="2311"/>
        <item m="1" x="2364"/>
        <item m="1" x="2365"/>
        <item m="1" x="2380"/>
        <item m="1" x="2383"/>
        <item m="1" x="2430"/>
        <item m="1" x="2458"/>
        <item m="1" x="2463"/>
        <item m="1" x="2464"/>
        <item m="1" x="2467"/>
        <item m="1" x="2491"/>
        <item m="1" x="2507"/>
        <item m="1" x="2508"/>
        <item m="1" x="2509"/>
        <item m="1" x="2516"/>
        <item m="1" x="2551"/>
        <item m="1" x="2570"/>
        <item m="1" x="2576"/>
        <item m="1" x="2659"/>
        <item m="1" x="2660"/>
        <item m="1" x="2718"/>
        <item m="1" x="2719"/>
        <item m="1" x="2727"/>
        <item m="1" x="2770"/>
        <item m="1" x="2771"/>
        <item m="1" x="2844"/>
        <item m="1" x="2879"/>
        <item m="1" x="2880"/>
        <item m="1" x="2891"/>
        <item m="1" x="2892"/>
        <item m="1" x="2893"/>
        <item m="1" x="2894"/>
        <item m="1" x="2895"/>
        <item m="1" x="2897"/>
        <item m="1" x="2907"/>
        <item m="1" x="2911"/>
        <item m="1" x="2981"/>
        <item m="1" x="3106"/>
        <item m="1" x="3107"/>
        <item m="1" x="3297"/>
        <item m="1" x="3424"/>
        <item m="1" x="3425"/>
        <item m="1" x="3426"/>
        <item m="1" x="3463"/>
        <item m="1" x="3464"/>
        <item m="1" x="3465"/>
        <item m="1" x="3466"/>
        <item m="1" x="3467"/>
        <item m="1" x="3468"/>
        <item m="1" x="3469"/>
        <item m="1" x="3470"/>
        <item m="1" x="3471"/>
        <item m="1" x="3472"/>
        <item m="1" x="3473"/>
        <item m="1" x="3474"/>
        <item m="1" x="3475"/>
        <item m="1" x="3476"/>
        <item m="1" x="3477"/>
        <item m="1" x="3478"/>
        <item m="1" x="3479"/>
        <item m="1" x="3480"/>
        <item m="1" x="3481"/>
        <item m="1" x="3482"/>
        <item m="1" x="3483"/>
        <item m="1" x="3484"/>
        <item m="1" x="3485"/>
        <item m="1" x="3486"/>
        <item m="1" x="3487"/>
        <item m="1" x="6269"/>
        <item m="1" x="3489"/>
        <item m="1" x="5921"/>
        <item m="1" x="3491"/>
        <item m="1" x="3492"/>
        <item m="1" x="3493"/>
        <item m="1" x="3494"/>
        <item m="1" x="3495"/>
        <item m="1" x="3496"/>
        <item m="1" x="3497"/>
        <item m="1" x="3498"/>
        <item m="1" x="3499"/>
        <item m="1" x="3500"/>
        <item m="1" x="3501"/>
        <item m="1" x="3502"/>
        <item m="1" x="3503"/>
        <item m="1" x="3504"/>
        <item m="1" x="3505"/>
        <item m="1" x="3506"/>
        <item m="1" x="3507"/>
        <item m="1" x="3508"/>
        <item m="1" x="3509"/>
        <item m="1" x="3510"/>
        <item m="1" x="3511"/>
        <item m="1" x="3512"/>
        <item m="1" x="3513"/>
        <item m="1" x="3514"/>
        <item m="1" x="3515"/>
        <item m="1" x="3516"/>
        <item m="1" x="3517"/>
        <item m="1" x="3518"/>
        <item m="1" x="3519"/>
        <item m="1" x="3520"/>
        <item m="1" x="3521"/>
        <item m="1" x="3522"/>
        <item m="1" x="3523"/>
        <item m="1" x="3524"/>
        <item m="1" x="3525"/>
        <item m="1" x="3526"/>
        <item m="1" x="3527"/>
        <item m="1" x="3528"/>
        <item m="1" x="3529"/>
        <item m="1" x="3530"/>
        <item m="1" x="3531"/>
        <item m="1" x="3532"/>
        <item m="1" x="3533"/>
        <item m="1" x="3534"/>
        <item m="1" x="3535"/>
        <item m="1" x="3536"/>
        <item m="1" x="3537"/>
        <item m="1" x="3538"/>
        <item m="1" x="3539"/>
        <item m="1" x="3540"/>
        <item m="1" x="3541"/>
        <item m="1" x="3542"/>
        <item m="1" x="3543"/>
        <item m="1" x="3544"/>
        <item m="1" x="3545"/>
        <item m="1" x="3546"/>
        <item m="1" x="3547"/>
        <item m="1" x="3548"/>
        <item m="1" x="3549"/>
        <item m="1" x="3550"/>
        <item m="1" x="3551"/>
        <item m="1" x="3552"/>
        <item m="1" x="3553"/>
        <item m="1" x="3554"/>
        <item m="1" x="3555"/>
        <item m="1" x="3556"/>
        <item m="1" x="3557"/>
        <item m="1" x="3558"/>
        <item m="1" x="3559"/>
        <item m="1" x="3560"/>
        <item m="1" x="3561"/>
        <item m="1" x="3562"/>
        <item m="1" x="3563"/>
        <item m="1" x="3564"/>
        <item m="1" x="3565"/>
        <item m="1" x="3566"/>
        <item m="1" x="3567"/>
        <item m="1" x="3568"/>
        <item m="1" x="3569"/>
        <item m="1" x="3570"/>
        <item m="1" x="3571"/>
        <item m="1" x="6193"/>
        <item m="1" x="3573"/>
        <item m="1" x="3574"/>
        <item m="1" x="3575"/>
        <item m="1" x="3576"/>
        <item m="1" x="3577"/>
        <item m="1" x="3578"/>
        <item m="1" x="3579"/>
        <item m="1" x="3580"/>
        <item m="1" x="3581"/>
        <item m="1" x="3582"/>
        <item m="1" x="3583"/>
        <item m="1" x="3584"/>
        <item m="1" x="639"/>
        <item m="1" x="641"/>
        <item m="1" x="1044"/>
        <item m="1" x="3585"/>
        <item m="1" x="3586"/>
        <item m="1" x="3587"/>
        <item m="1" x="3588"/>
        <item m="1" x="3589"/>
        <item m="1" x="3590"/>
        <item m="1" x="5922"/>
        <item m="1" x="6167"/>
        <item m="1" x="3593"/>
        <item m="1" x="3594"/>
        <item m="1" x="3595"/>
        <item m="1" x="3596"/>
        <item m="1" x="3597"/>
        <item m="1" x="3598"/>
        <item m="1" x="3599"/>
        <item m="1" x="3600"/>
        <item m="1" x="3601"/>
        <item m="1" x="3602"/>
        <item m="1" x="3603"/>
        <item m="1" x="3604"/>
        <item m="1" x="3605"/>
        <item m="1" x="3606"/>
        <item m="1" x="3607"/>
        <item m="1" x="3608"/>
        <item m="1" x="3609"/>
        <item m="1" x="3610"/>
        <item m="1" x="3611"/>
        <item m="1" x="3612"/>
        <item m="1" x="3613"/>
        <item m="1" x="3614"/>
        <item m="1" x="3615"/>
        <item m="1" x="3616"/>
        <item m="1" x="3617"/>
        <item m="1" x="3618"/>
        <item m="1" x="3619"/>
        <item m="1" x="3620"/>
        <item m="1" x="3621"/>
        <item m="1" x="3622"/>
        <item m="1" x="3623"/>
        <item m="1" x="3624"/>
        <item m="1" x="3625"/>
        <item m="1" x="3626"/>
        <item m="1" x="3627"/>
        <item m="1" x="3628"/>
        <item m="1" x="3629"/>
        <item m="1" x="3630"/>
        <item m="1" x="3631"/>
        <item m="1" x="3632"/>
        <item m="1" x="3633"/>
        <item m="1" x="3634"/>
        <item m="1" x="3635"/>
        <item m="1" x="3636"/>
        <item m="1" x="3637"/>
        <item m="1" x="3638"/>
        <item m="1" x="3639"/>
        <item m="1" x="3640"/>
        <item m="1" x="3641"/>
        <item m="1" x="3642"/>
        <item m="1" x="3643"/>
        <item m="1" x="3644"/>
        <item m="1" x="3272"/>
        <item m="1" x="3645"/>
        <item m="1" x="3646"/>
        <item m="1" x="3647"/>
        <item m="1" x="3648"/>
        <item m="1" x="3649"/>
        <item m="1" x="6168"/>
        <item m="1" x="3651"/>
        <item m="1" x="3652"/>
        <item m="1" x="3653"/>
        <item m="1" x="3654"/>
        <item m="1" x="3655"/>
        <item m="1" x="3656"/>
        <item m="1" x="3657"/>
        <item m="1" x="3658"/>
        <item m="1" x="3659"/>
        <item m="1" x="3660"/>
        <item m="1" x="3661"/>
        <item m="1" x="3662"/>
        <item m="1" x="3663"/>
        <item m="1" x="3664"/>
        <item m="1" x="3665"/>
        <item m="1" x="3666"/>
        <item m="1" x="3667"/>
        <item m="1" x="3668"/>
        <item m="1" x="3669"/>
        <item m="1" x="3670"/>
        <item m="1" x="3671"/>
        <item m="1" x="3672"/>
        <item m="1" x="3673"/>
        <item m="1" x="3674"/>
        <item m="1" x="3675"/>
        <item m="1" x="3676"/>
        <item m="1" x="3677"/>
        <item m="1" x="3678"/>
        <item m="1" x="3679"/>
        <item m="1" x="3680"/>
        <item m="1" x="3681"/>
        <item m="1" x="3682"/>
        <item m="1" x="3683"/>
        <item m="1" x="3684"/>
        <item m="1" x="6270"/>
        <item m="1" x="3686"/>
        <item m="1" x="3687"/>
        <item m="1" x="3688"/>
        <item m="1" x="3689"/>
        <item m="1" x="3690"/>
        <item m="1" x="3691"/>
        <item m="1" x="3692"/>
        <item m="1" x="3693"/>
        <item m="1" x="3694"/>
        <item m="1" x="3695"/>
        <item m="1" x="3696"/>
        <item m="1" x="3697"/>
        <item m="1" x="3698"/>
        <item m="1" x="3699"/>
        <item m="1" x="3700"/>
        <item m="1" x="3701"/>
        <item m="1" x="3702"/>
        <item m="1" x="3703"/>
        <item m="1" x="3704"/>
        <item m="1" x="3705"/>
        <item m="1" x="3706"/>
        <item m="1" x="3707"/>
        <item m="1" x="3708"/>
        <item m="1" x="3709"/>
        <item m="1" x="3710"/>
        <item m="1" x="3711"/>
        <item m="1" x="3712"/>
        <item m="1" x="3713"/>
        <item m="1" x="3714"/>
        <item m="1" x="3715"/>
        <item m="1" x="3716"/>
        <item m="1" x="3717"/>
        <item m="1" x="3718"/>
        <item m="1" x="3719"/>
        <item m="1" x="3720"/>
        <item m="1" x="3721"/>
        <item m="1" x="3722"/>
        <item m="1" x="3723"/>
        <item m="1" x="3724"/>
        <item m="1" x="3725"/>
        <item m="1" x="3726"/>
        <item m="1" x="3727"/>
        <item m="1" x="3728"/>
        <item m="1" x="3729"/>
        <item m="1" x="3730"/>
        <item m="1" x="3731"/>
        <item m="1" x="3732"/>
        <item m="1" x="3733"/>
        <item x="309"/>
        <item m="1" x="3734"/>
        <item m="1" x="3735"/>
        <item m="1" x="3736"/>
        <item m="1" x="3737"/>
        <item m="1" x="3738"/>
        <item m="1" x="3739"/>
        <item m="1" x="3740"/>
        <item m="1" x="3741"/>
        <item m="1" x="3742"/>
        <item m="1" x="3743"/>
        <item m="1" x="3744"/>
        <item m="1" x="3745"/>
        <item m="1" x="3746"/>
        <item m="1" x="3747"/>
        <item m="1" x="3748"/>
        <item m="1" x="3749"/>
        <item m="1" x="1850"/>
        <item m="1" x="3750"/>
        <item m="1" x="3751"/>
        <item m="1" x="3752"/>
        <item m="1" x="3753"/>
        <item m="1" x="3754"/>
        <item m="1" x="3755"/>
        <item m="1" x="3756"/>
        <item m="1" x="3757"/>
        <item m="1" x="3758"/>
        <item m="1" x="3759"/>
        <item m="1" x="3760"/>
        <item m="1" x="3761"/>
        <item m="1" x="3762"/>
        <item m="1" x="3763"/>
        <item m="1" x="3764"/>
        <item m="1" x="3765"/>
        <item m="1" x="3766"/>
        <item m="1" x="3767"/>
        <item m="1" x="3768"/>
        <item m="1" x="3769"/>
        <item m="1" x="3770"/>
        <item m="1" x="3771"/>
        <item m="1" x="3772"/>
        <item m="1" x="3773"/>
        <item m="1" x="3774"/>
        <item m="1" x="3775"/>
        <item m="1" x="3776"/>
        <item m="1" x="3777"/>
        <item m="1" x="3778"/>
        <item m="1" x="3779"/>
        <item m="1" x="3780"/>
        <item m="1" x="3781"/>
        <item m="1" x="3782"/>
        <item m="1" x="3783"/>
        <item m="1" x="3784"/>
        <item m="1" x="3785"/>
        <item m="1" x="3786"/>
        <item m="1" x="3787"/>
        <item m="1" x="3788"/>
        <item m="1" x="3789"/>
        <item m="1" x="3790"/>
        <item m="1" x="3791"/>
        <item m="1" x="3792"/>
        <item m="1" x="3793"/>
        <item m="1" x="3794"/>
        <item m="1" x="3795"/>
        <item m="1" x="3796"/>
        <item m="1" x="3797"/>
        <item m="1" x="3798"/>
        <item m="1" x="3799"/>
        <item m="1" x="3800"/>
        <item m="1" x="3801"/>
        <item m="1" x="609"/>
        <item m="1" x="632"/>
        <item m="1" x="6082"/>
        <item m="1" x="6087"/>
        <item m="1" x="693"/>
        <item m="1" x="5868"/>
        <item m="1" x="5869"/>
        <item m="1" x="5870"/>
        <item m="1" x="5871"/>
        <item m="1" x="762"/>
        <item m="1" x="767"/>
        <item m="1" x="802"/>
        <item m="1" x="841"/>
        <item m="1" x="842"/>
        <item m="1" x="843"/>
        <item m="1" x="844"/>
        <item m="1" x="845"/>
        <item m="1" x="846"/>
        <item m="1" x="847"/>
        <item m="1" x="848"/>
        <item m="1" x="6092"/>
        <item m="1" x="956"/>
        <item m="1" x="6096"/>
        <item m="1" x="6097"/>
        <item m="1" x="1122"/>
        <item m="1" x="1323"/>
        <item m="1" x="1324"/>
        <item m="1" x="1325"/>
        <item m="1" x="1326"/>
        <item m="1" x="1389"/>
        <item m="1" x="1390"/>
        <item m="1" x="1437"/>
        <item m="1" x="1444"/>
        <item m="1" x="6108"/>
        <item m="1" x="1522"/>
        <item m="1" x="6115"/>
        <item m="1" x="1878"/>
        <item m="1" x="6121"/>
        <item m="1" x="5888"/>
        <item m="1" x="5889"/>
        <item m="1" x="5890"/>
        <item m="1" x="5891"/>
        <item m="1" x="5892"/>
        <item m="1" x="6124"/>
        <item m="1" x="2002"/>
        <item m="1" x="5893"/>
        <item m="1" x="5894"/>
        <item m="1" x="5895"/>
        <item m="1" x="5896"/>
        <item m="1" x="2087"/>
        <item m="1" x="2104"/>
        <item m="1" x="2203"/>
        <item m="1" x="2242"/>
        <item m="1" x="2272"/>
        <item m="1" x="6136"/>
        <item m="1" x="2574"/>
        <item m="1" x="6146"/>
        <item m="1" x="2827"/>
        <item m="1" x="2861"/>
        <item m="1" x="2862"/>
        <item m="1" x="2916"/>
        <item m="1" x="3032"/>
        <item m="1" x="6149"/>
        <item m="1" x="3149"/>
        <item m="1" x="6159"/>
        <item m="1" x="6160"/>
        <item m="1" x="3346"/>
        <item m="1" x="3377"/>
        <item m="1" x="3488"/>
        <item m="1" x="3685"/>
        <item m="1" x="3802"/>
        <item m="1" x="3803"/>
        <item m="1" x="4000"/>
        <item m="1" x="4001"/>
        <item m="1" x="4002"/>
        <item m="1" x="4003"/>
        <item m="1" x="4004"/>
        <item m="1" x="4005"/>
        <item m="1" x="4006"/>
        <item m="1" x="4007"/>
        <item m="1" x="4008"/>
        <item m="1" x="4009"/>
        <item m="1" x="4010"/>
        <item m="1" x="6181"/>
        <item m="1" x="4012"/>
        <item m="1" x="4013"/>
        <item m="1" x="4014"/>
        <item m="1" x="4015"/>
        <item m="1" x="4016"/>
        <item m="1" x="4017"/>
        <item m="1" x="4018"/>
        <item m="1" x="4019"/>
        <item m="1" x="4020"/>
        <item m="1" x="4021"/>
        <item m="1" x="4022"/>
        <item m="1" x="4023"/>
        <item m="1" x="5929"/>
        <item m="1" x="4025"/>
        <item m="1" x="4026"/>
        <item m="1" x="4027"/>
        <item m="1" x="4028"/>
        <item m="1" x="4029"/>
        <item m="1" x="4030"/>
        <item m="1" x="4031"/>
        <item m="1" x="4032"/>
        <item m="1" x="4033"/>
        <item m="1" x="4034"/>
        <item m="1" x="4035"/>
        <item m="1" x="4036"/>
        <item m="1" x="4037"/>
        <item m="1" x="4038"/>
        <item m="1" x="4039"/>
        <item m="1" x="4040"/>
        <item m="1" x="4041"/>
        <item m="1" x="4042"/>
        <item m="1" x="4043"/>
        <item m="1" x="4044"/>
        <item m="1" x="4045"/>
        <item m="1" x="4046"/>
        <item m="1" x="4047"/>
        <item m="1" x="4048"/>
        <item m="1" x="4049"/>
        <item m="1" x="4050"/>
        <item m="1" x="4051"/>
        <item m="1" x="4052"/>
        <item m="1" x="4053"/>
        <item m="1" x="4054"/>
        <item m="1" x="4055"/>
        <item m="1" x="4056"/>
        <item m="1" x="4057"/>
        <item m="1" x="4058"/>
        <item m="1" x="4059"/>
        <item m="1" x="4060"/>
        <item x="371"/>
        <item m="1" x="4061"/>
        <item m="1" x="4062"/>
        <item m="1" x="4063"/>
        <item m="1" x="4064"/>
        <item m="1" x="4065"/>
        <item m="1" x="4066"/>
        <item m="1" x="4067"/>
        <item m="1" x="4068"/>
        <item m="1" x="4069"/>
        <item m="1" x="4070"/>
        <item m="1" x="4071"/>
        <item m="1" x="4072"/>
        <item m="1" x="4073"/>
        <item m="1" x="4074"/>
        <item m="1" x="4078"/>
        <item m="1" x="4079"/>
        <item m="1" x="4080"/>
        <item m="1" x="4081"/>
        <item m="1" x="4082"/>
        <item m="1" x="4083"/>
        <item m="1" x="4084"/>
        <item m="1" x="4085"/>
        <item m="1" x="4086"/>
        <item m="1" x="4087"/>
        <item m="1" x="4088"/>
        <item m="1" x="4089"/>
        <item m="1" x="4090"/>
        <item m="1" x="6182"/>
        <item m="1" x="6183"/>
        <item m="1" x="6184"/>
        <item m="1" x="4094"/>
        <item m="1" x="4095"/>
        <item m="1" x="4096"/>
        <item m="1" x="4097"/>
        <item m="1" x="4098"/>
        <item m="1" x="4099"/>
        <item m="1" x="4100"/>
        <item m="1" x="4101"/>
        <item m="1" x="4102"/>
        <item m="1" x="4103"/>
        <item m="1" x="4104"/>
        <item m="1" x="4105"/>
        <item m="1" x="4106"/>
        <item m="1" x="4107"/>
        <item m="1" x="4108"/>
        <item m="1" x="4109"/>
        <item m="1" x="4110"/>
        <item m="1" x="4111"/>
        <item m="1" x="4112"/>
        <item m="1" x="4113"/>
        <item m="1" x="4114"/>
        <item m="1" x="4115"/>
        <item m="1" x="4116"/>
        <item m="1" x="4117"/>
        <item m="1" x="4118"/>
        <item m="1" x="4119"/>
        <item m="1" x="4120"/>
        <item m="1" x="4121"/>
        <item m="1" x="4122"/>
        <item m="1" x="4123"/>
        <item m="1" x="4124"/>
        <item m="1" x="4125"/>
        <item m="1" x="4126"/>
        <item m="1" x="4127"/>
        <item m="1" x="4128"/>
        <item m="1" x="4129"/>
        <item m="1" x="4130"/>
        <item m="1" x="4131"/>
        <item m="1" x="4132"/>
        <item m="1" x="4133"/>
        <item m="1" x="4134"/>
        <item m="1" x="4135"/>
        <item m="1" x="4136"/>
        <item m="1" x="4137"/>
        <item m="1" x="4138"/>
        <item m="1" x="4139"/>
        <item m="1" x="4140"/>
        <item m="1" x="4141"/>
        <item m="1" x="5924"/>
        <item m="1" x="4143"/>
        <item m="1" x="4144"/>
        <item m="1" x="4145"/>
        <item m="1" x="4146"/>
        <item m="1" x="4147"/>
        <item m="1" x="4148"/>
        <item m="1" x="4149"/>
        <item m="1" x="4150"/>
        <item m="1" x="4151"/>
        <item m="1" x="4152"/>
        <item m="1" x="4153"/>
        <item m="1" x="4154"/>
        <item m="1" x="4155"/>
        <item m="1" x="4156"/>
        <item m="1" x="4157"/>
        <item m="1" x="4158"/>
        <item m="1" x="4159"/>
        <item m="1" x="4160"/>
        <item m="1" x="4161"/>
        <item m="1" x="4162"/>
        <item m="1" x="4163"/>
        <item m="1" x="4164"/>
        <item m="1" x="4165"/>
        <item m="1" x="4166"/>
        <item m="1" x="4167"/>
        <item m="1" x="4168"/>
        <item m="1" x="4169"/>
        <item m="1" x="4170"/>
        <item m="1" x="4171"/>
        <item m="1" x="6185"/>
        <item m="1" x="4173"/>
        <item m="1" x="4174"/>
        <item m="1" x="4175"/>
        <item m="1" x="4176"/>
        <item m="1" x="4177"/>
        <item m="1" x="4178"/>
        <item m="1" x="4179"/>
        <item m="1" x="4180"/>
        <item m="1" x="4181"/>
        <item m="1" x="4182"/>
        <item m="1" x="4183"/>
        <item m="1" x="4184"/>
        <item m="1" x="4185"/>
        <item m="1" x="4186"/>
        <item m="1" x="4187"/>
        <item m="1" x="4188"/>
        <item m="1" x="4189"/>
        <item m="1" x="4190"/>
        <item m="1" x="4191"/>
        <item m="1" x="4192"/>
        <item m="1" x="4193"/>
        <item m="1" x="4194"/>
        <item m="1" x="4195"/>
        <item m="1" x="4196"/>
        <item m="1" x="4197"/>
        <item m="1" x="4198"/>
        <item m="1" x="4199"/>
        <item m="1" x="4200"/>
        <item m="1" x="4201"/>
        <item m="1" x="4202"/>
        <item m="1" x="4203"/>
        <item m="1" x="4204"/>
        <item m="1" x="4205"/>
        <item m="1" x="4206"/>
        <item m="1" x="4207"/>
        <item m="1" x="4208"/>
        <item m="1" x="4209"/>
        <item m="1" x="4210"/>
        <item m="1" x="4211"/>
        <item m="1" x="4212"/>
        <item m="1" x="4213"/>
        <item m="1" x="4214"/>
        <item m="1" x="4215"/>
        <item m="1" x="4216"/>
        <item m="1" x="4217"/>
        <item m="1" x="4218"/>
        <item m="1" x="4219"/>
        <item m="1" x="4220"/>
        <item m="1" x="4221"/>
        <item m="1" x="4222"/>
        <item m="1" x="4223"/>
        <item m="1" x="4224"/>
        <item m="1" x="4225"/>
        <item m="1" x="4226"/>
        <item m="1" x="4227"/>
        <item m="1" x="4228"/>
        <item m="1" x="4229"/>
        <item m="1" x="704"/>
        <item m="1" x="706"/>
        <item m="1" x="817"/>
        <item m="1" x="2478"/>
        <item m="1" x="2479"/>
        <item m="1" x="2486"/>
        <item m="1" x="2725"/>
        <item m="1" x="4230"/>
        <item m="1" x="4231"/>
        <item m="1" x="4232"/>
        <item m="1" x="4233"/>
        <item m="1" x="4234"/>
        <item m="1" x="4235"/>
        <item m="1" x="4236"/>
        <item m="1" x="4237"/>
        <item m="1" x="4238"/>
        <item m="1" x="4239"/>
        <item m="1" x="4240"/>
        <item m="1" x="4241"/>
        <item m="1" x="4242"/>
        <item m="1" x="4243"/>
        <item m="1" x="4244"/>
        <item m="1" x="4245"/>
        <item m="1" x="4246"/>
        <item m="1" x="4247"/>
        <item m="1" x="4248"/>
        <item m="1" x="4249"/>
        <item m="1" x="4250"/>
        <item m="1" x="4251"/>
        <item m="1" x="4252"/>
        <item m="1" x="4253"/>
        <item m="1" x="6186"/>
        <item m="1" x="4255"/>
        <item m="1" x="4256"/>
        <item m="1" x="4257"/>
        <item m="1" x="4258"/>
        <item m="1" x="4259"/>
        <item m="1" x="4260"/>
        <item m="1" x="4261"/>
        <item m="1" x="4262"/>
        <item m="1" x="4263"/>
        <item m="1" x="4264"/>
        <item m="1" x="4265"/>
        <item m="1" x="4266"/>
        <item m="1" x="4267"/>
        <item m="1" x="4268"/>
        <item m="1" x="4269"/>
        <item m="1" x="4270"/>
        <item m="1" x="4271"/>
        <item m="1" x="4272"/>
        <item m="1" x="4273"/>
        <item m="1" x="4274"/>
        <item m="1" x="4275"/>
        <item m="1" x="4276"/>
        <item m="1" x="4277"/>
        <item m="1" x="4278"/>
        <item m="1" x="4279"/>
        <item m="1" x="4280"/>
        <item m="1" x="4281"/>
        <item m="1" x="4282"/>
        <item m="1" x="4283"/>
        <item m="1" x="4284"/>
        <item m="1" x="4285"/>
        <item m="1" x="4286"/>
        <item m="1" x="4287"/>
        <item m="1" x="4288"/>
        <item m="1" x="4289"/>
        <item m="1" x="4290"/>
        <item m="1" x="4291"/>
        <item m="1" x="4292"/>
        <item m="1" x="4293"/>
        <item m="1" x="4294"/>
        <item m="1" x="4295"/>
        <item m="1" x="4296"/>
        <item m="1" x="4297"/>
        <item m="1" x="4298"/>
        <item m="1" x="4299"/>
        <item m="1" x="4300"/>
        <item m="1" x="4301"/>
        <item m="1" x="4302"/>
        <item m="1" x="4303"/>
        <item m="1" x="4304"/>
        <item m="1" x="4305"/>
        <item m="1" x="4306"/>
        <item m="1" x="4307"/>
        <item m="1" x="4308"/>
        <item m="1" x="4309"/>
        <item m="1" x="4310"/>
        <item m="1" x="4311"/>
        <item m="1" x="4312"/>
        <item m="1" x="4313"/>
        <item m="1" x="4314"/>
        <item m="1" x="4315"/>
        <item m="1" x="4316"/>
        <item m="1" x="4317"/>
        <item m="1" x="4318"/>
        <item m="1" x="4319"/>
        <item m="1" x="4320"/>
        <item m="1" x="4321"/>
        <item m="1" x="4322"/>
        <item m="1" x="4323"/>
        <item m="1" x="4324"/>
        <item m="1" x="4325"/>
        <item m="1" x="4326"/>
        <item m="1" x="4327"/>
        <item m="1" x="4328"/>
        <item m="1" x="4329"/>
        <item m="1" x="4330"/>
        <item m="1" x="4331"/>
        <item m="1" x="4332"/>
        <item m="1" x="4333"/>
        <item m="1" x="4334"/>
        <item m="1" x="4335"/>
        <item m="1" x="4336"/>
        <item m="1" x="4337"/>
        <item m="1" x="4338"/>
        <item m="1" x="4339"/>
        <item m="1" x="4340"/>
        <item m="1" x="4341"/>
        <item m="1" x="4342"/>
        <item m="1" x="4343"/>
        <item m="1" x="4344"/>
        <item m="1" x="4346"/>
        <item m="1" x="4347"/>
        <item m="1" x="4348"/>
        <item m="1" x="4349"/>
        <item m="1" x="4350"/>
        <item m="1" x="4351"/>
        <item m="1" x="4352"/>
        <item m="1" x="4353"/>
        <item m="1" x="4354"/>
        <item m="1" x="4355"/>
        <item m="1" x="4356"/>
        <item m="1" x="4357"/>
        <item m="1" x="4358"/>
        <item m="1" x="6187"/>
        <item m="1" x="4360"/>
        <item m="1" x="4361"/>
        <item x="352"/>
        <item m="1" x="6078"/>
        <item m="1" x="6079"/>
        <item m="1" x="4364"/>
        <item m="1" x="4365"/>
        <item m="1" x="4366"/>
        <item m="1" x="4367"/>
        <item m="1" x="4368"/>
        <item m="1" x="4369"/>
        <item m="1" x="4370"/>
        <item m="1" x="4371"/>
        <item m="1" x="4372"/>
        <item m="1" x="3572"/>
        <item m="1" x="4373"/>
        <item m="1" x="4374"/>
        <item m="1" x="4375"/>
        <item m="1" x="4376"/>
        <item m="1" x="4377"/>
        <item m="1" x="4378"/>
        <item m="1" x="4379"/>
        <item m="1" x="4380"/>
        <item m="1" x="4381"/>
        <item m="1" x="4382"/>
        <item m="1" x="4383"/>
        <item m="1" x="4384"/>
        <item m="1" x="4385"/>
        <item m="1" x="4386"/>
        <item m="1" x="4387"/>
        <item m="1" x="4388"/>
        <item m="1" x="4389"/>
        <item m="1" x="4390"/>
        <item m="1" x="4391"/>
        <item m="1" x="4392"/>
        <item x="6"/>
        <item x="7"/>
        <item m="1" x="4393"/>
        <item m="1" x="4394"/>
        <item m="1" x="4395"/>
        <item m="1" x="4396"/>
        <item m="1" x="4397"/>
        <item m="1" x="4398"/>
        <item m="1" x="4399"/>
        <item m="1" x="4400"/>
        <item m="1" x="4401"/>
        <item m="1" x="4402"/>
        <item m="1" x="4403"/>
        <item m="1" x="4404"/>
        <item m="1" x="4345"/>
        <item m="1" x="4405"/>
        <item m="1" x="4406"/>
        <item m="1" x="4407"/>
        <item m="1" x="4408"/>
        <item m="1" x="4409"/>
        <item m="1" x="4410"/>
        <item m="1" x="4411"/>
        <item m="1" x="4412"/>
        <item m="1" x="4413"/>
        <item m="1" x="4414"/>
        <item m="1" x="6188"/>
        <item m="1" x="4416"/>
        <item m="1" x="4417"/>
        <item m="1" x="4418"/>
        <item m="1" x="4419"/>
        <item m="1" x="4420"/>
        <item m="1" x="4421"/>
        <item m="1" x="4422"/>
        <item m="1" x="4423"/>
        <item m="1" x="4424"/>
        <item m="1" x="4425"/>
        <item m="1" x="4426"/>
        <item m="1" x="4427"/>
        <item m="1" x="4428"/>
        <item m="1" x="4429"/>
        <item m="1" x="4430"/>
        <item m="1" x="4431"/>
        <item m="1" x="4432"/>
        <item m="1" x="4433"/>
        <item m="1" x="4434"/>
        <item m="1" x="4435"/>
        <item m="1" x="4436"/>
        <item m="1" x="4437"/>
        <item m="1" x="4438"/>
        <item m="1" x="4439"/>
        <item m="1" x="4440"/>
        <item m="1" x="4441"/>
        <item m="1" x="4442"/>
        <item m="1" x="4443"/>
        <item m="1" x="4444"/>
        <item m="1" x="4445"/>
        <item m="1" x="4446"/>
        <item m="1" x="4447"/>
        <item m="1" x="4448"/>
        <item m="1" x="4449"/>
        <item m="1" x="4450"/>
        <item m="1" x="4451"/>
        <item m="1" x="4452"/>
        <item m="1" x="4453"/>
        <item m="1" x="4454"/>
        <item m="1" x="4455"/>
        <item m="1" x="4456"/>
        <item m="1" x="4457"/>
        <item m="1" x="4458"/>
        <item m="1" x="4459"/>
        <item m="1" x="4460"/>
        <item m="1" x="4461"/>
        <item m="1" x="4462"/>
        <item m="1" x="4463"/>
        <item m="1" x="4464"/>
        <item m="1" x="4465"/>
        <item m="1" x="4466"/>
        <item m="1" x="4467"/>
        <item m="1" x="4468"/>
        <item m="1" x="4469"/>
        <item m="1" x="4470"/>
        <item m="1" x="4471"/>
        <item m="1" x="4472"/>
        <item m="1" x="4473"/>
        <item m="1" x="4474"/>
        <item m="1" x="4475"/>
        <item m="1" x="6066"/>
        <item m="1" x="6067"/>
        <item m="1" x="4478"/>
        <item m="1" x="4479"/>
        <item m="1" x="4480"/>
        <item m="1" x="4481"/>
        <item m="1" x="4482"/>
        <item m="1" x="4483"/>
        <item m="1" x="4484"/>
        <item m="1" x="4485"/>
        <item m="1" x="4486"/>
        <item m="1" x="5925"/>
        <item m="1" x="4488"/>
        <item m="1" x="4489"/>
        <item m="1" x="4490"/>
        <item m="1" x="4491"/>
        <item m="1" x="4492"/>
        <item m="1" x="4493"/>
        <item m="1" x="6068"/>
        <item m="1" x="6069"/>
        <item m="1" x="4496"/>
        <item m="1" x="6070"/>
        <item m="1" x="6071"/>
        <item m="1" x="6189"/>
        <item m="1" x="4500"/>
        <item m="1" x="4501"/>
        <item m="1" x="4502"/>
        <item m="1" x="4503"/>
        <item m="1" x="4504"/>
        <item m="1" x="4505"/>
        <item m="1" x="4506"/>
        <item m="1" x="4507"/>
        <item m="1" x="4508"/>
        <item m="1" x="4509"/>
        <item m="1" x="4510"/>
        <item m="1" x="4511"/>
        <item m="1" x="4512"/>
        <item m="1" x="4513"/>
        <item m="1" x="4514"/>
        <item m="1" x="4515"/>
        <item m="1" x="4516"/>
        <item m="1" x="4517"/>
        <item m="1" x="4518"/>
        <item m="1" x="4519"/>
        <item m="1" x="4520"/>
        <item m="1" x="4521"/>
        <item m="1" x="4522"/>
        <item m="1" x="6072"/>
        <item m="1" x="6073"/>
        <item m="1" x="6074"/>
        <item m="1" x="6075"/>
        <item m="1" x="4527"/>
        <item m="1" x="4528"/>
        <item m="1" x="4529"/>
        <item m="1" x="4530"/>
        <item m="1" x="4531"/>
        <item m="1" x="4532"/>
        <item m="1" x="4533"/>
        <item m="1" x="4534"/>
        <item m="1" x="4535"/>
        <item m="1" x="4536"/>
        <item m="1" x="6190"/>
        <item m="1" x="6191"/>
        <item m="1" x="6192"/>
        <item m="1" x="4540"/>
        <item m="1" x="4541"/>
        <item m="1" x="4542"/>
        <item m="1" x="4543"/>
        <item m="1" x="4544"/>
        <item m="1" x="4545"/>
        <item m="1" x="4546"/>
        <item m="1" x="4547"/>
        <item m="1" x="4548"/>
        <item m="1" x="4549"/>
        <item m="1" x="4550"/>
        <item m="1" x="4551"/>
        <item m="1" x="4552"/>
        <item m="1" x="4553"/>
        <item m="1" x="4554"/>
        <item m="1" x="4555"/>
        <item m="1" x="4556"/>
        <item m="1" x="4557"/>
        <item m="1" x="4558"/>
        <item m="1" x="4559"/>
        <item m="1" x="3804"/>
        <item m="1" x="3805"/>
        <item m="1" x="3806"/>
        <item m="1" x="3807"/>
        <item m="1" x="3808"/>
        <item m="1" x="3809"/>
        <item m="1" x="3810"/>
        <item m="1" x="3811"/>
        <item m="1" x="3812"/>
        <item m="1" x="3813"/>
        <item m="1" x="3814"/>
        <item m="1" x="3815"/>
        <item m="1" x="6169"/>
        <item m="1" x="3817"/>
        <item m="1" x="3818"/>
        <item m="1" x="3819"/>
        <item m="1" x="3820"/>
        <item m="1" x="3821"/>
        <item m="1" x="5923"/>
        <item m="1" x="3823"/>
        <item m="1" x="3824"/>
        <item m="1" x="3825"/>
        <item m="1" x="6170"/>
        <item m="1" x="3827"/>
        <item m="1" x="6171"/>
        <item m="1" x="3829"/>
        <item m="1" x="3830"/>
        <item m="1" x="3831"/>
        <item m="1" x="3832"/>
        <item m="1" x="3833"/>
        <item m="1" x="6172"/>
        <item m="1" x="3835"/>
        <item m="1" x="3836"/>
        <item m="1" x="3837"/>
        <item m="1" x="3838"/>
        <item m="1" x="3839"/>
        <item m="1" x="3840"/>
        <item m="1" x="3841"/>
        <item m="1" x="3842"/>
        <item m="1" x="3843"/>
        <item m="1" x="3844"/>
        <item m="1" x="3845"/>
        <item m="1" x="3846"/>
        <item m="1" x="3847"/>
        <item m="1" x="3848"/>
        <item m="1" x="3849"/>
        <item m="1" x="3850"/>
        <item m="1" x="3851"/>
        <item m="1" x="3852"/>
        <item m="1" x="3853"/>
        <item m="1" x="3854"/>
        <item m="1" x="3855"/>
        <item m="1" x="3856"/>
        <item m="1" x="3857"/>
        <item m="1" x="3858"/>
        <item m="1" x="3859"/>
        <item m="1" x="3860"/>
        <item m="1" x="3861"/>
        <item m="1" x="3862"/>
        <item m="1" x="3863"/>
        <item m="1" x="3864"/>
        <item m="1" x="3865"/>
        <item m="1" x="3866"/>
        <item m="1" x="3867"/>
        <item m="1" x="3868"/>
        <item m="1" x="3869"/>
        <item m="1" x="3870"/>
        <item m="1" x="3871"/>
        <item m="1" x="3872"/>
        <item m="1" x="3873"/>
        <item m="1" x="3874"/>
        <item m="1" x="3875"/>
        <item m="1" x="3876"/>
        <item m="1" x="3877"/>
        <item m="1" x="3878"/>
        <item m="1" x="3879"/>
        <item m="1" x="3880"/>
        <item m="1" x="3881"/>
        <item m="1" x="3882"/>
        <item m="1" x="3883"/>
        <item m="1" x="3884"/>
        <item m="1" x="3885"/>
        <item m="1" x="3886"/>
        <item m="1" x="3887"/>
        <item m="1" x="6173"/>
        <item m="1" x="3889"/>
        <item m="1" x="3890"/>
        <item m="1" x="3891"/>
        <item m="1" x="3892"/>
        <item m="1" x="3893"/>
        <item m="1" x="3894"/>
        <item m="1" x="3895"/>
        <item m="1" x="3896"/>
        <item m="1" x="3897"/>
        <item m="1" x="3898"/>
        <item m="1" x="6174"/>
        <item m="1" x="3900"/>
        <item m="1" x="3901"/>
        <item m="1" x="3902"/>
        <item m="1" x="3903"/>
        <item m="1" x="3904"/>
        <item m="1" x="3905"/>
        <item m="1" x="3906"/>
        <item m="1" x="3907"/>
        <item m="1" x="3908"/>
        <item m="1" x="3909"/>
        <item m="1" x="3910"/>
        <item m="1" x="3911"/>
        <item m="1" x="3912"/>
        <item m="1" x="3913"/>
        <item m="1" x="3914"/>
        <item m="1" x="3915"/>
        <item m="1" x="3916"/>
        <item m="1" x="3917"/>
        <item m="1" x="3918"/>
        <item m="1" x="3919"/>
        <item m="1" x="3920"/>
        <item m="1" x="3921"/>
        <item m="1" x="3922"/>
        <item m="1" x="3923"/>
        <item m="1" x="3924"/>
        <item m="1" x="3925"/>
        <item m="1" x="3926"/>
        <item m="1" x="3927"/>
        <item m="1" x="3928"/>
        <item m="1" x="3929"/>
        <item m="1" x="3930"/>
        <item m="1" x="3931"/>
        <item m="1" x="3932"/>
        <item m="1" x="3933"/>
        <item m="1" x="3934"/>
        <item m="1" x="3935"/>
        <item m="1" x="3936"/>
        <item m="1" x="3937"/>
        <item m="1" x="3938"/>
        <item m="1" x="3939"/>
        <item m="1" x="6175"/>
        <item m="1" x="6176"/>
        <item m="1" x="6177"/>
        <item m="1" x="6178"/>
        <item m="1" x="3944"/>
        <item m="1" x="3945"/>
        <item m="1" x="3946"/>
        <item m="1" x="3947"/>
        <item m="1" x="3948"/>
        <item m="1" x="3949"/>
        <item m="1" x="3950"/>
        <item m="1" x="3951"/>
        <item m="1" x="3952"/>
        <item m="1" x="3953"/>
        <item m="1" x="3954"/>
        <item m="1" x="3955"/>
        <item m="1" x="3956"/>
        <item m="1" x="3957"/>
        <item m="1" x="3958"/>
        <item m="1" x="3959"/>
        <item m="1" x="3960"/>
        <item m="1" x="3961"/>
        <item m="1" x="3962"/>
        <item m="1" x="3963"/>
        <item m="1" x="6060"/>
        <item m="1" x="6061"/>
        <item m="1" x="6062"/>
        <item m="1" x="6063"/>
        <item m="1" x="6179"/>
        <item m="1" x="6064"/>
        <item m="1" x="6065"/>
        <item m="1" x="6180"/>
        <item m="1" x="3972"/>
        <item m="1" x="3973"/>
        <item m="1" x="3974"/>
        <item m="1" x="3975"/>
        <item m="1" x="3976"/>
        <item m="1" x="3977"/>
        <item m="1" x="3978"/>
        <item m="1" x="3979"/>
        <item m="1" x="3980"/>
        <item m="1" x="3981"/>
        <item m="1" x="3982"/>
        <item m="1" x="3983"/>
        <item m="1" x="3984"/>
        <item m="1" x="3985"/>
        <item m="1" x="3986"/>
        <item m="1" x="3987"/>
        <item m="1" x="3988"/>
        <item m="1" x="3989"/>
        <item m="1" x="3990"/>
        <item m="1" x="3991"/>
        <item m="1" x="3992"/>
        <item m="1" x="3993"/>
        <item m="1" x="3994"/>
        <item m="1" x="3995"/>
        <item m="1" x="3996"/>
        <item m="1" x="3997"/>
        <item m="1" x="3998"/>
        <item m="1" x="3999"/>
        <item m="1" x="601"/>
        <item m="1" x="670"/>
        <item m="1" x="671"/>
        <item m="1" x="672"/>
        <item m="1" x="682"/>
        <item m="1" x="683"/>
        <item m="1" x="684"/>
        <item m="1" x="685"/>
        <item m="1" x="832"/>
        <item m="1" x="947"/>
        <item m="1" x="969"/>
        <item m="1" x="970"/>
        <item m="1" x="977"/>
        <item m="1" x="1045"/>
        <item m="1" x="1307"/>
        <item m="1" x="1345"/>
        <item m="1" x="1346"/>
        <item m="1" x="1354"/>
        <item m="1" x="1420"/>
        <item m="1" x="1421"/>
        <item m="1" x="1422"/>
        <item m="1" x="1423"/>
        <item m="1" x="1517"/>
        <item m="1" x="1518"/>
        <item m="1" x="1519"/>
        <item m="1" x="1521"/>
        <item m="1" x="1523"/>
        <item m="1" x="1524"/>
        <item m="1" x="1526"/>
        <item m="1" x="1767"/>
        <item m="1" x="1768"/>
        <item m="1" x="1770"/>
        <item m="1" x="1779"/>
        <item m="1" x="1844"/>
        <item m="1" x="1881"/>
        <item m="1" x="1915"/>
        <item m="1" x="1921"/>
        <item m="1" x="1965"/>
        <item m="1" x="1994"/>
        <item m="1" x="1995"/>
        <item m="1" x="2012"/>
        <item m="1" x="2135"/>
        <item m="1" x="2136"/>
        <item m="1" x="2137"/>
        <item m="1" x="2200"/>
        <item m="1" x="2201"/>
        <item m="1" x="2202"/>
        <item m="1" x="2290"/>
        <item m="1" x="2293"/>
        <item m="1" x="2322"/>
        <item m="1" x="2462"/>
        <item m="1" x="2465"/>
        <item m="1" x="2568"/>
        <item m="1" x="2569"/>
        <item m="1" x="2572"/>
        <item m="1" x="2573"/>
        <item m="1" x="2577"/>
        <item m="1" x="2624"/>
        <item m="1" x="2707"/>
        <item m="1" x="2799"/>
        <item m="1" x="2889"/>
        <item m="1" x="2912"/>
        <item m="1" x="3048"/>
        <item m="1" x="3136"/>
        <item m="1" x="3139"/>
        <item m="1" x="3140"/>
        <item m="1" x="3143"/>
        <item m="1" x="3144"/>
        <item m="1" x="3145"/>
        <item m="1" x="3146"/>
        <item m="1" x="3147"/>
        <item m="1" x="3148"/>
        <item m="1" x="3266"/>
        <item m="1" x="3337"/>
        <item m="1" x="3340"/>
        <item m="1" x="3341"/>
        <item m="1" x="3345"/>
        <item m="1" x="3348"/>
        <item m="1" x="3376"/>
        <item m="1" x="3382"/>
        <item m="1" x="3592"/>
        <item m="1" x="3650"/>
        <item m="1" x="3826"/>
        <item m="1" x="3828"/>
        <item m="1" x="3834"/>
        <item m="1" x="3888"/>
        <item m="1" x="3899"/>
        <item m="1" x="3941"/>
        <item m="1" x="3942"/>
        <item m="1" x="3968"/>
        <item m="1" x="3971"/>
        <item m="1" x="4011"/>
        <item m="1" x="4091"/>
        <item m="1" x="4092"/>
        <item m="1" x="4093"/>
        <item m="1" x="4172"/>
        <item m="1" x="4254"/>
        <item m="1" x="4359"/>
        <item m="1" x="4415"/>
        <item m="1" x="4499"/>
        <item m="1" x="4537"/>
        <item m="1" x="4538"/>
        <item m="1" x="4539"/>
        <item m="1" x="4560"/>
        <item m="1" x="4561"/>
        <item m="1" x="4562"/>
        <item m="1" x="4563"/>
        <item m="1" x="4564"/>
        <item m="1" x="4565"/>
        <item m="1" x="4566"/>
        <item m="1" x="4567"/>
        <item m="1" x="4568"/>
        <item m="1" x="4569"/>
        <item m="1" x="4570"/>
        <item m="1" x="4571"/>
        <item m="1" x="4572"/>
        <item m="1" x="4573"/>
        <item m="1" x="4574"/>
        <item m="1" x="4575"/>
        <item m="1" x="4576"/>
        <item m="1" x="4577"/>
        <item m="1" x="4578"/>
        <item m="1" x="4579"/>
        <item m="1" x="6076"/>
        <item m="1" x="4581"/>
        <item m="1" x="4582"/>
        <item m="1" x="4583"/>
        <item m="1" x="4584"/>
        <item m="1" x="4585"/>
        <item m="1" x="4586"/>
        <item m="1" x="4587"/>
        <item m="1" x="4588"/>
        <item m="1" x="4589"/>
        <item m="1" x="4590"/>
        <item m="1" x="4591"/>
        <item m="1" x="4592"/>
        <item m="1" x="4593"/>
        <item m="1" x="4594"/>
        <item m="1" x="4595"/>
        <item x="379"/>
        <item m="1" x="4596"/>
        <item m="1" x="4597"/>
        <item m="1" x="4598"/>
        <item m="1" x="4599"/>
        <item m="1" x="4600"/>
        <item m="1" x="4601"/>
        <item m="1" x="4602"/>
        <item m="1" x="4603"/>
        <item m="1" x="4604"/>
        <item m="1" x="4605"/>
        <item m="1" x="4606"/>
        <item m="1" x="4607"/>
        <item m="1" x="4608"/>
        <item m="1" x="4609"/>
        <item m="1" x="4610"/>
        <item m="1" x="4611"/>
        <item m="1" x="4612"/>
        <item m="1" x="4613"/>
        <item m="1" x="4614"/>
        <item m="1" x="4615"/>
        <item m="1" x="4616"/>
        <item m="1" x="4617"/>
        <item m="1" x="4618"/>
        <item m="1" x="4619"/>
        <item m="1" x="638"/>
        <item m="1" x="642"/>
        <item m="1" x="1008"/>
        <item m="1" x="1042"/>
        <item m="1" x="1043"/>
        <item m="1" x="1048"/>
        <item m="1" x="2289"/>
        <item m="1" x="3816"/>
        <item m="1" x="3940"/>
        <item m="1" x="3943"/>
        <item m="1" x="4362"/>
        <item m="1" x="4363"/>
        <item m="1" x="4620"/>
        <item m="1" x="4621"/>
        <item m="1" x="4622"/>
        <item m="1" x="4623"/>
        <item m="1" x="4624"/>
        <item m="1" x="4625"/>
        <item m="1" x="4626"/>
        <item m="1" x="4627"/>
        <item m="1" x="4628"/>
        <item m="1" x="4629"/>
        <item m="1" x="6077"/>
        <item m="1" x="4631"/>
        <item m="1" x="4632"/>
        <item m="1" x="4633"/>
        <item m="1" x="4634"/>
        <item m="1" x="4635"/>
        <item m="1" x="4636"/>
        <item m="1" x="4637"/>
        <item m="1" x="4638"/>
        <item m="1" x="4639"/>
        <item m="1" x="4640"/>
        <item m="1" x="4641"/>
        <item m="1" x="4642"/>
        <item m="1" x="4643"/>
        <item m="1" x="4644"/>
        <item m="1" x="4645"/>
        <item m="1" x="4646"/>
        <item m="1" x="4647"/>
        <item m="1" x="4648"/>
        <item m="1" x="4649"/>
        <item m="1" x="4650"/>
        <item m="1" x="4651"/>
        <item m="1" x="4652"/>
        <item m="1" x="4653"/>
        <item x="373"/>
        <item m="1" x="596"/>
        <item m="1" x="600"/>
        <item m="1" x="614"/>
        <item m="1" x="615"/>
        <item m="1" x="616"/>
        <item m="1" x="617"/>
        <item m="1" x="694"/>
        <item m="1" x="695"/>
        <item m="1" x="702"/>
        <item m="1" x="5859"/>
        <item m="1" x="5860"/>
        <item m="1" x="743"/>
        <item m="1" x="748"/>
        <item m="1" x="756"/>
        <item m="1" x="757"/>
        <item m="1" x="2886"/>
        <item m="1" x="2887"/>
        <item m="1" x="2888"/>
        <item m="1" x="2890"/>
        <item m="1" x="3964"/>
        <item m="1" x="3965"/>
        <item m="1" x="3966"/>
        <item m="1" x="3967"/>
        <item m="1" x="3969"/>
        <item m="1" x="3970"/>
        <item m="1" x="4476"/>
        <item m="1" x="4477"/>
        <item m="1" x="4494"/>
        <item m="1" x="4495"/>
        <item m="1" x="4497"/>
        <item m="1" x="4498"/>
        <item m="1" x="4523"/>
        <item m="1" x="4524"/>
        <item m="1" x="4525"/>
        <item m="1" x="4526"/>
        <item m="1" x="4580"/>
        <item m="1" x="4630"/>
        <item m="1" x="5931"/>
        <item m="1" x="5932"/>
        <item m="1" x="5933"/>
        <item m="1" x="5934"/>
        <item m="1" x="5935"/>
        <item m="1" x="5936"/>
        <item m="1" x="5937"/>
        <item m="1" x="5938"/>
        <item m="1" x="5939"/>
        <item m="1" x="5940"/>
        <item m="1" x="5941"/>
        <item m="1" x="5942"/>
        <item m="1" x="5943"/>
        <item m="1" x="5944"/>
        <item m="1" x="5945"/>
        <item m="1" x="5946"/>
        <item m="1" x="5947"/>
        <item m="1" x="5948"/>
        <item m="1" x="5949"/>
        <item m="1" x="5950"/>
        <item m="1" x="5951"/>
        <item m="1" x="5952"/>
        <item m="1" x="5953"/>
        <item m="1" x="5954"/>
        <item m="1" x="5955"/>
        <item m="1" x="5956"/>
        <item m="1" x="5957"/>
        <item m="1" x="5958"/>
        <item m="1" x="5959"/>
        <item m="1" x="5960"/>
        <item m="1" x="5961"/>
        <item m="1" x="5962"/>
        <item m="1" x="5963"/>
        <item m="1" x="5964"/>
        <item m="1" x="5965"/>
        <item m="1" x="5966"/>
        <item m="1" x="5967"/>
        <item m="1" x="5968"/>
        <item m="1" x="5969"/>
        <item m="1" x="5970"/>
        <item m="1" x="5971"/>
        <item m="1" x="5972"/>
        <item m="1" x="5973"/>
        <item m="1" x="5974"/>
        <item m="1" x="5975"/>
        <item m="1" x="5976"/>
        <item m="1" x="5977"/>
        <item m="1" x="5978"/>
        <item m="1" x="5979"/>
        <item m="1" x="5980"/>
        <item m="1" x="5981"/>
        <item m="1" x="5982"/>
        <item m="1" x="5983"/>
        <item m="1" x="5984"/>
        <item m="1" x="5985"/>
        <item m="1" x="5986"/>
        <item m="1" x="5987"/>
        <item m="1" x="5988"/>
        <item m="1" x="5989"/>
        <item m="1" x="5990"/>
        <item m="1" x="5991"/>
        <item m="1" x="5992"/>
        <item m="1" x="5993"/>
        <item m="1" x="5994"/>
        <item m="1" x="5995"/>
        <item m="1" x="5996"/>
        <item m="1" x="5997"/>
        <item m="1" x="5998"/>
        <item m="1" x="5999"/>
        <item m="1" x="6000"/>
        <item m="1" x="6001"/>
        <item m="1" x="6002"/>
        <item m="1" x="6003"/>
        <item m="1" x="6004"/>
        <item m="1" x="6005"/>
        <item m="1" x="6006"/>
        <item m="1" x="6007"/>
        <item m="1" x="6008"/>
        <item m="1" x="6009"/>
        <item m="1" x="6010"/>
        <item m="1" x="6011"/>
        <item m="1" x="6012"/>
        <item m="1" x="6013"/>
        <item m="1" x="6014"/>
        <item m="1" x="6015"/>
        <item m="1" x="6016"/>
        <item m="1" x="6017"/>
        <item m="1" x="6018"/>
        <item m="1" x="6019"/>
        <item m="1" x="6020"/>
        <item m="1" x="6021"/>
        <item m="1" x="6022"/>
        <item m="1" x="6023"/>
        <item m="1" x="6024"/>
        <item m="1" x="6025"/>
        <item m="1" x="6026"/>
        <item m="1" x="6027"/>
        <item m="1" x="6028"/>
        <item m="1" x="6029"/>
        <item m="1" x="6030"/>
        <item m="1" x="6031"/>
        <item m="1" x="6032"/>
        <item m="1" x="6033"/>
        <item m="1" x="6034"/>
        <item m="1" x="6035"/>
        <item m="1" x="6036"/>
        <item m="1" x="6037"/>
        <item m="1" x="6038"/>
        <item m="1" x="6039"/>
        <item m="1" x="6040"/>
        <item m="1" x="4770"/>
        <item m="1" x="4771"/>
        <item m="1" x="4772"/>
        <item m="1" x="4773"/>
        <item m="1" x="4774"/>
        <item m="1" x="4775"/>
        <item m="1" x="4776"/>
        <item m="1" x="4654"/>
        <item m="1" x="4655"/>
        <item m="1" x="4656"/>
        <item m="1" x="4657"/>
        <item m="1" x="4658"/>
        <item m="1" x="4659"/>
        <item m="1" x="4660"/>
        <item m="1" x="4661"/>
        <item m="1" x="4662"/>
        <item m="1" x="4663"/>
        <item m="1" x="4664"/>
        <item m="1" x="4665"/>
        <item m="1" x="4666"/>
        <item m="1" x="4667"/>
        <item m="1" x="4668"/>
        <item m="1" x="4669"/>
        <item m="1" x="4670"/>
        <item m="1" x="4671"/>
        <item m="1" x="4672"/>
        <item m="1" x="4673"/>
        <item m="1" x="4674"/>
        <item m="1" x="4675"/>
        <item m="1" x="4676"/>
        <item m="1" x="4677"/>
        <item m="1" x="4678"/>
        <item m="1" x="4679"/>
        <item m="1" x="4680"/>
        <item m="1" x="4681"/>
        <item m="1" x="4682"/>
        <item m="1" x="4683"/>
        <item m="1" x="4684"/>
        <item m="1" x="4685"/>
        <item m="1" x="4686"/>
        <item m="1" x="4687"/>
        <item m="1" x="4688"/>
        <item m="1" x="4689"/>
        <item m="1" x="4690"/>
        <item m="1" x="5926"/>
        <item m="1" x="5927"/>
        <item m="1" x="5928"/>
        <item m="1" x="4694"/>
        <item m="1" x="4695"/>
        <item m="1" x="4696"/>
        <item m="1" x="4697"/>
        <item m="1" x="4698"/>
        <item m="1" x="4699"/>
        <item m="1" x="4700"/>
        <item m="1" x="4701"/>
        <item m="1" x="4702"/>
        <item m="1" x="4703"/>
        <item m="1" x="4704"/>
        <item m="1" x="4705"/>
        <item m="1" x="4706"/>
        <item m="1" x="4707"/>
        <item m="1" x="4708"/>
        <item m="1" x="4709"/>
        <item m="1" x="4710"/>
        <item m="1" x="4711"/>
        <item m="1" x="4712"/>
        <item m="1" x="4713"/>
        <item m="1" x="4714"/>
        <item m="1" x="4715"/>
        <item m="1" x="4716"/>
        <item m="1" x="4717"/>
        <item m="1" x="4718"/>
        <item m="1" x="4719"/>
        <item m="1" x="4720"/>
        <item m="1" x="4721"/>
        <item m="1" x="4722"/>
        <item m="1" x="4723"/>
        <item m="1" x="4724"/>
        <item m="1" x="4725"/>
        <item m="1" x="4726"/>
        <item m="1" x="4727"/>
        <item m="1" x="4728"/>
        <item m="1" x="4729"/>
        <item m="1" x="5930"/>
        <item m="1" x="4731"/>
        <item m="1" x="4732"/>
        <item m="1" x="4733"/>
        <item m="1" x="4734"/>
        <item m="1" x="4735"/>
        <item m="1" x="4736"/>
        <item m="1" x="4737"/>
        <item m="1" x="4738"/>
        <item m="1" x="4739"/>
        <item m="1" x="4740"/>
        <item m="1" x="4741"/>
        <item m="1" x="4742"/>
        <item m="1" x="4743"/>
        <item m="1" x="4744"/>
        <item m="1" x="4745"/>
        <item m="1" x="4746"/>
        <item m="1" x="4747"/>
        <item m="1" x="4748"/>
        <item m="1" x="4749"/>
        <item m="1" x="4750"/>
        <item m="1" x="4751"/>
        <item m="1" x="4752"/>
        <item m="1" x="4753"/>
        <item m="1" x="4754"/>
        <item m="1" x="4755"/>
        <item m="1" x="4756"/>
        <item m="1" x="4757"/>
        <item m="1" x="4758"/>
        <item m="1" x="4759"/>
        <item m="1" x="4760"/>
        <item m="1" x="4761"/>
        <item m="1" x="4762"/>
        <item m="1" x="4763"/>
        <item m="1" x="4764"/>
        <item m="1" x="4765"/>
        <item m="1" x="4766"/>
        <item m="1" x="4767"/>
        <item m="1" x="4768"/>
        <item m="1" x="4769"/>
        <item m="1" x="4777"/>
        <item m="1" x="4778"/>
        <item m="1" x="4779"/>
        <item m="1" x="4780"/>
        <item m="1" x="4781"/>
        <item m="1" x="4782"/>
        <item m="1" x="4783"/>
        <item m="1" x="4784"/>
        <item m="1" x="4785"/>
        <item m="1" x="4786"/>
        <item m="1" x="4787"/>
        <item m="1" x="4788"/>
        <item m="1" x="4789"/>
        <item m="1" x="4790"/>
        <item m="1" x="4791"/>
        <item m="1" x="4792"/>
        <item m="1" x="4793"/>
        <item m="1" x="4794"/>
        <item m="1" x="4795"/>
        <item m="1" x="4796"/>
        <item m="1" x="4797"/>
        <item m="1" x="4798"/>
        <item m="1" x="4799"/>
        <item m="1" x="4800"/>
        <item m="1" x="4801"/>
        <item m="1" x="4802"/>
        <item m="1" x="4803"/>
        <item m="1" x="4804"/>
        <item m="1" x="4805"/>
        <item m="1" x="4806"/>
        <item m="1" x="4807"/>
        <item m="1" x="4808"/>
        <item m="1" x="4809"/>
        <item m="1" x="4810"/>
        <item m="1" x="4811"/>
        <item m="1" x="4812"/>
        <item m="1" x="4813"/>
        <item m="1" x="4814"/>
        <item m="1" x="4815"/>
        <item m="1" x="4816"/>
        <item m="1" x="4817"/>
        <item m="1" x="4818"/>
        <item m="1" x="4819"/>
        <item m="1" x="4820"/>
        <item m="1" x="4821"/>
        <item m="1" x="4822"/>
        <item m="1" x="4823"/>
        <item m="1" x="4824"/>
        <item m="1" x="4825"/>
        <item m="1" x="4826"/>
        <item m="1" x="4827"/>
        <item m="1" x="4828"/>
        <item m="1" x="4829"/>
        <item m="1" x="4830"/>
        <item m="1" x="4831"/>
        <item x="377"/>
        <item m="1" x="4832"/>
        <item m="1" x="4833"/>
        <item m="1" x="4834"/>
        <item m="1" x="4835"/>
        <item m="1" x="4836"/>
        <item m="1" x="4837"/>
        <item m="1" x="4838"/>
        <item m="1" x="4839"/>
        <item m="1" x="4840"/>
        <item m="1" x="4841"/>
        <item m="1" x="4842"/>
        <item m="1" x="4843"/>
        <item m="1" x="4844"/>
        <item m="1" x="4845"/>
        <item m="1" x="3459"/>
        <item m="1" x="4024"/>
        <item m="1" x="4075"/>
        <item m="1" x="4076"/>
        <item m="1" x="4077"/>
        <item m="1" x="4730"/>
        <item m="1" x="4846"/>
        <item m="1" x="4847"/>
        <item m="1" x="4848"/>
        <item m="1" x="5857"/>
        <item m="1" x="4850"/>
        <item m="1" x="4851"/>
        <item m="1" x="4852"/>
        <item m="1" x="4853"/>
        <item m="1" x="4854"/>
        <item m="1" x="4855"/>
        <item m="1" x="4856"/>
        <item m="1" x="4857"/>
        <item m="1" x="4858"/>
        <item m="1" x="4859"/>
        <item m="1" x="4860"/>
        <item m="1" x="4861"/>
        <item m="1" x="4862"/>
        <item m="1" x="4863"/>
        <item m="1" x="4864"/>
        <item m="1" x="4865"/>
        <item m="1" x="4866"/>
        <item m="1" x="4867"/>
        <item m="1" x="4868"/>
        <item m="1" x="4869"/>
        <item m="1" x="4870"/>
        <item m="1" x="4871"/>
        <item m="1" x="4872"/>
        <item m="1" x="4873"/>
        <item m="1" x="4874"/>
        <item m="1" x="4875"/>
        <item m="1" x="4876"/>
        <item m="1" x="4877"/>
        <item m="1" x="4878"/>
        <item m="1" x="4879"/>
        <item m="1" x="4880"/>
        <item m="1" x="4881"/>
        <item m="1" x="4882"/>
        <item m="1" x="4883"/>
        <item m="1" x="4884"/>
        <item m="1" x="4885"/>
        <item m="1" x="4886"/>
        <item m="1" x="4887"/>
        <item m="1" x="4888"/>
        <item m="1" x="4889"/>
        <item m="1" x="4890"/>
        <item m="1" x="4891"/>
        <item m="1" x="4892"/>
        <item m="1" x="4893"/>
        <item m="1" x="4894"/>
        <item m="1" x="4895"/>
        <item m="1" x="4896"/>
        <item m="1" x="4897"/>
        <item m="1" x="4898"/>
        <item m="1" x="4899"/>
        <item m="1" x="4900"/>
        <item m="1" x="4901"/>
        <item m="1" x="4902"/>
        <item m="1" x="4903"/>
        <item m="1" x="4904"/>
        <item m="1" x="4905"/>
        <item m="1" x="4906"/>
        <item m="1" x="4907"/>
        <item m="1" x="4908"/>
        <item m="1" x="4909"/>
        <item m="1" x="4910"/>
        <item m="1" x="4911"/>
        <item m="1" x="4912"/>
        <item m="1" x="4913"/>
        <item m="1" x="4914"/>
        <item m="1" x="4915"/>
        <item m="1" x="4916"/>
        <item m="1" x="4917"/>
        <item m="1" x="4918"/>
        <item m="1" x="4919"/>
        <item m="1" x="4920"/>
        <item m="1" x="4921"/>
        <item m="1" x="4922"/>
        <item m="1" x="4923"/>
        <item m="1" x="4924"/>
        <item m="1" x="4925"/>
        <item m="1" x="4926"/>
        <item m="1" x="4927"/>
        <item m="1" x="4928"/>
        <item m="1" x="4929"/>
        <item m="1" x="4930"/>
        <item m="1" x="4931"/>
        <item m="1" x="4932"/>
        <item m="1" x="4933"/>
        <item m="1" x="4934"/>
        <item m="1" x="4935"/>
        <item m="1" x="4936"/>
        <item m="1" x="4937"/>
        <item m="1" x="4938"/>
        <item m="1" x="4939"/>
        <item m="1" x="4940"/>
        <item m="1" x="4941"/>
        <item m="1" x="4942"/>
        <item m="1" x="4943"/>
        <item m="1" x="4944"/>
        <item m="1" x="4945"/>
        <item m="1" x="4946"/>
        <item m="1" x="4947"/>
        <item m="1" x="4948"/>
        <item m="1" x="4949"/>
        <item m="1" x="4950"/>
        <item m="1" x="4951"/>
        <item m="1" x="4952"/>
        <item m="1" x="4953"/>
        <item m="1" x="4954"/>
        <item m="1" x="4955"/>
        <item m="1" x="4956"/>
        <item m="1" x="4957"/>
        <item m="1" x="4958"/>
        <item m="1" x="4959"/>
        <item m="1" x="4960"/>
        <item m="1" x="4961"/>
        <item m="1" x="4962"/>
        <item m="1" x="4963"/>
        <item m="1" x="4964"/>
        <item m="1" x="4965"/>
        <item m="1" x="4966"/>
        <item m="1" x="4967"/>
        <item m="1" x="4968"/>
        <item m="1" x="4969"/>
        <item m="1" x="4970"/>
        <item m="1" x="4971"/>
        <item m="1" x="4972"/>
        <item m="1" x="4973"/>
        <item m="1" x="4974"/>
        <item m="1" x="4975"/>
        <item m="1" x="4976"/>
        <item m="1" x="624"/>
        <item m="1" x="717"/>
        <item m="1" x="719"/>
        <item m="1" x="731"/>
        <item m="1" x="732"/>
        <item m="1" x="733"/>
        <item m="1" x="734"/>
        <item m="1" x="735"/>
        <item m="1" x="737"/>
        <item m="1" x="738"/>
        <item m="1" x="739"/>
        <item m="1" x="740"/>
        <item m="1" x="741"/>
        <item m="1" x="742"/>
        <item m="1" x="744"/>
        <item m="1" x="745"/>
        <item m="1" x="859"/>
        <item m="1" x="860"/>
        <item m="1" x="861"/>
        <item m="1" x="862"/>
        <item m="1" x="914"/>
        <item m="1" x="1046"/>
        <item m="1" x="1047"/>
        <item m="1" x="1114"/>
        <item m="1" x="1116"/>
        <item m="1" x="1219"/>
        <item m="1" x="1451"/>
        <item m="1" x="1826"/>
        <item m="1" x="1827"/>
        <item m="1" x="1936"/>
        <item m="1" x="1986"/>
        <item m="1" x="1987"/>
        <item m="1" x="1988"/>
        <item m="1" x="1989"/>
        <item m="1" x="1990"/>
        <item m="1" x="2014"/>
        <item m="1" x="2015"/>
        <item m="1" x="2016"/>
        <item m="1" x="2017"/>
        <item m="1" x="2038"/>
        <item m="1" x="2039"/>
        <item m="1" x="2040"/>
        <item m="1" x="2217"/>
        <item m="1" x="2218"/>
        <item m="1" x="2219"/>
        <item m="1" x="2220"/>
        <item m="1" x="2221"/>
        <item m="1" x="2222"/>
        <item m="1" x="2224"/>
        <item m="1" x="2225"/>
        <item m="1" x="2295"/>
        <item m="1" x="2297"/>
        <item m="1" x="2298"/>
        <item m="1" x="2431"/>
        <item m="1" x="2432"/>
        <item m="1" x="2433"/>
        <item m="1" x="2459"/>
        <item m="1" x="2466"/>
        <item m="1" x="2661"/>
        <item m="1" x="2699"/>
        <item m="1" x="2814"/>
        <item m="1" x="2815"/>
        <item m="1" x="3273"/>
        <item m="1" x="3490"/>
        <item m="1" x="3591"/>
        <item m="1" x="3822"/>
        <item m="1" x="4142"/>
        <item m="1" x="4487"/>
        <item m="1" x="4691"/>
        <item m="1" x="4692"/>
        <item m="1" x="4693"/>
        <item m="1" x="4977"/>
        <item m="1" x="4978"/>
        <item m="1" x="4979"/>
        <item m="1" x="4980"/>
        <item m="1" x="4981"/>
        <item m="1" x="4982"/>
        <item m="1" x="4983"/>
        <item m="1" x="4984"/>
        <item m="1" x="4985"/>
        <item m="1" x="4986"/>
        <item m="1" x="4987"/>
        <item m="1" x="4988"/>
        <item m="1" x="4989"/>
        <item m="1" x="4990"/>
        <item m="1" x="4991"/>
        <item m="1" x="4992"/>
        <item m="1" x="4993"/>
        <item m="1" x="4994"/>
        <item m="1" x="4995"/>
        <item m="1" x="4996"/>
        <item m="1" x="4997"/>
        <item m="1" x="4998"/>
        <item m="1" x="4999"/>
        <item m="1" x="5000"/>
        <item m="1" x="5001"/>
        <item m="1" x="5002"/>
        <item m="1" x="5003"/>
        <item m="1" x="5004"/>
        <item m="1" x="5005"/>
        <item m="1" x="5006"/>
        <item m="1" x="5007"/>
        <item m="1" x="5008"/>
        <item m="1" x="5009"/>
        <item m="1" x="5010"/>
        <item m="1" x="5011"/>
        <item m="1" x="5012"/>
        <item m="1" x="5013"/>
        <item m="1" x="5014"/>
        <item m="1" x="5015"/>
        <item m="1" x="5016"/>
        <item m="1" x="5017"/>
        <item m="1" x="5018"/>
        <item m="1" x="5019"/>
        <item m="1" x="5020"/>
        <item m="1" x="5021"/>
        <item m="1" x="5022"/>
        <item m="1" x="5023"/>
        <item m="1" x="5024"/>
        <item m="1" x="5025"/>
        <item m="1" x="5026"/>
        <item m="1" x="5027"/>
        <item m="1" x="5028"/>
        <item m="1" x="5029"/>
        <item m="1" x="5030"/>
        <item m="1" x="5031"/>
        <item m="1" x="5032"/>
        <item m="1" x="5033"/>
        <item m="1" x="5034"/>
        <item m="1" x="5035"/>
        <item m="1" x="5036"/>
        <item m="1" x="5037"/>
        <item m="1" x="5038"/>
        <item m="1" x="5039"/>
        <item m="1" x="5040"/>
        <item m="1" x="5041"/>
        <item m="1" x="5042"/>
        <item m="1" x="5043"/>
        <item m="1" x="5044"/>
        <item m="1" x="5045"/>
        <item m="1" x="5046"/>
        <item m="1" x="5047"/>
        <item m="1" x="5048"/>
        <item m="1" x="5049"/>
        <item m="1" x="5050"/>
        <item m="1" x="5051"/>
        <item m="1" x="5052"/>
        <item m="1" x="5053"/>
        <item m="1" x="5054"/>
        <item m="1" x="5055"/>
        <item m="1" x="5056"/>
        <item m="1" x="5057"/>
        <item m="1" x="5058"/>
        <item m="1" x="5059"/>
        <item m="1" x="5060"/>
        <item m="1" x="5061"/>
        <item m="1" x="5062"/>
        <item m="1" x="5063"/>
        <item m="1" x="5064"/>
        <item m="1" x="5065"/>
        <item m="1" x="5066"/>
        <item m="1" x="5067"/>
        <item m="1" x="5068"/>
        <item m="1" x="5069"/>
        <item m="1" x="5070"/>
        <item m="1" x="5071"/>
        <item m="1" x="5072"/>
        <item m="1" x="5073"/>
        <item m="1" x="5074"/>
        <item m="1" x="5075"/>
        <item m="1" x="5076"/>
        <item m="1" x="5077"/>
        <item m="1" x="5078"/>
        <item m="1" x="5079"/>
        <item m="1" x="5080"/>
        <item m="1" x="5081"/>
        <item m="1" x="5082"/>
        <item m="1" x="5083"/>
        <item m="1" x="5084"/>
        <item m="1" x="5085"/>
        <item m="1" x="5086"/>
        <item m="1" x="5087"/>
        <item m="1" x="5088"/>
        <item m="1" x="5089"/>
        <item m="1" x="5090"/>
        <item m="1" x="5091"/>
        <item m="1" x="5092"/>
        <item m="1" x="5093"/>
        <item m="1" x="5094"/>
        <item m="1" x="5095"/>
        <item m="1" x="5096"/>
        <item m="1" x="5097"/>
        <item m="1" x="5098"/>
        <item m="1" x="5099"/>
        <item m="1" x="5100"/>
        <item m="1" x="5101"/>
        <item m="1" x="5102"/>
        <item m="1" x="5103"/>
        <item m="1" x="5104"/>
        <item m="1" x="5105"/>
        <item m="1" x="5106"/>
        <item m="1" x="5107"/>
        <item m="1" x="5108"/>
        <item m="1" x="5109"/>
        <item m="1" x="5110"/>
        <item m="1" x="5111"/>
        <item m="1" x="5112"/>
        <item m="1" x="5113"/>
        <item m="1" x="5114"/>
        <item m="1" x="5115"/>
        <item m="1" x="5116"/>
        <item m="1" x="5117"/>
        <item m="1" x="5118"/>
        <item m="1" x="5119"/>
        <item m="1" x="5120"/>
        <item m="1" x="5121"/>
        <item m="1" x="5122"/>
        <item m="1" x="5123"/>
        <item m="1" x="5124"/>
        <item m="1" x="5125"/>
        <item m="1" x="5126"/>
        <item m="1" x="5127"/>
        <item m="1" x="5128"/>
        <item m="1" x="5129"/>
        <item m="1" x="5130"/>
        <item m="1" x="5131"/>
        <item m="1" x="5132"/>
        <item m="1" x="5133"/>
        <item m="1" x="5134"/>
        <item m="1" x="5135"/>
        <item m="1" x="5136"/>
        <item m="1" x="5137"/>
        <item m="1" x="5138"/>
        <item m="1" x="5139"/>
        <item m="1" x="5140"/>
        <item m="1" x="5141"/>
        <item m="1" x="5142"/>
        <item m="1" x="5143"/>
        <item m="1" x="5144"/>
        <item m="1" x="5145"/>
        <item m="1" x="5146"/>
        <item m="1" x="5147"/>
        <item m="1" x="5148"/>
        <item m="1" x="5149"/>
        <item m="1" x="5150"/>
        <item m="1" x="5151"/>
        <item m="1" x="5152"/>
        <item m="1" x="5153"/>
        <item m="1" x="5154"/>
        <item m="1" x="5155"/>
        <item m="1" x="5156"/>
        <item m="1" x="5157"/>
        <item m="1" x="5158"/>
        <item m="1" x="5159"/>
        <item m="1" x="5160"/>
        <item m="1" x="5161"/>
        <item m="1" x="5162"/>
        <item m="1" x="5163"/>
        <item m="1" x="5164"/>
        <item m="1" x="5165"/>
        <item m="1" x="5166"/>
        <item m="1" x="5167"/>
        <item m="1" x="5168"/>
        <item m="1" x="5169"/>
        <item m="1" x="5170"/>
        <item m="1" x="5171"/>
        <item m="1" x="5172"/>
        <item m="1" x="5173"/>
        <item m="1" x="5174"/>
        <item m="1" x="5175"/>
        <item m="1" x="5176"/>
        <item m="1" x="5177"/>
        <item m="1" x="5178"/>
        <item m="1" x="5179"/>
        <item m="1" x="5180"/>
        <item m="1" x="5181"/>
        <item m="1" x="5182"/>
        <item m="1" x="5183"/>
        <item m="1" x="5184"/>
        <item m="1" x="5185"/>
        <item m="1" x="5186"/>
        <item m="1" x="5187"/>
        <item m="1" x="5188"/>
        <item m="1" x="5189"/>
        <item m="1" x="5190"/>
        <item m="1" x="5191"/>
        <item m="1" x="5192"/>
        <item m="1" x="5193"/>
        <item m="1" x="5194"/>
        <item m="1" x="5195"/>
        <item m="1" x="5196"/>
        <item m="1" x="5197"/>
        <item m="1" x="5198"/>
        <item m="1" x="5199"/>
        <item m="1" x="5200"/>
        <item m="1" x="5201"/>
        <item m="1" x="5202"/>
        <item m="1" x="5203"/>
        <item m="1" x="5204"/>
        <item m="1" x="5205"/>
        <item m="1" x="5206"/>
        <item m="1" x="5207"/>
        <item m="1" x="5208"/>
        <item m="1" x="5209"/>
        <item m="1" x="5210"/>
        <item m="1" x="5211"/>
        <item m="1" x="5212"/>
        <item m="1" x="5213"/>
        <item m="1" x="5214"/>
        <item m="1" x="5215"/>
        <item m="1" x="5216"/>
        <item m="1" x="5217"/>
        <item m="1" x="5218"/>
        <item m="1" x="5219"/>
        <item m="1" x="5220"/>
        <item m="1" x="5221"/>
        <item m="1" x="5222"/>
        <item m="1" x="5223"/>
        <item m="1" x="5224"/>
        <item m="1" x="5225"/>
        <item m="1" x="5226"/>
        <item m="1" x="5227"/>
        <item m="1" x="5228"/>
        <item m="1" x="5229"/>
        <item m="1" x="5230"/>
        <item m="1" x="5231"/>
        <item m="1" x="5232"/>
        <item m="1" x="5233"/>
        <item m="1" x="5234"/>
        <item m="1" x="5235"/>
        <item m="1" x="5236"/>
        <item m="1" x="5237"/>
        <item m="1" x="5238"/>
        <item m="1" x="5239"/>
        <item m="1" x="5240"/>
        <item m="1" x="5241"/>
        <item m="1" x="5242"/>
        <item m="1" x="5243"/>
        <item m="1" x="5244"/>
        <item m="1" x="5245"/>
        <item m="1" x="5246"/>
        <item m="1" x="5247"/>
        <item m="1" x="5248"/>
        <item m="1" x="5249"/>
        <item m="1" x="5250"/>
        <item m="1" x="5251"/>
        <item m="1" x="5252"/>
        <item m="1" x="5253"/>
        <item m="1" x="5254"/>
        <item m="1" x="5255"/>
        <item m="1" x="5256"/>
        <item m="1" x="5257"/>
        <item m="1" x="5258"/>
        <item m="1" x="5259"/>
        <item m="1" x="5260"/>
        <item m="1" x="5261"/>
        <item m="1" x="5262"/>
        <item m="1" x="5263"/>
        <item m="1" x="5264"/>
        <item m="1" x="5265"/>
        <item m="1" x="5266"/>
        <item m="1" x="5267"/>
        <item m="1" x="5268"/>
        <item m="1" x="5269"/>
        <item m="1" x="5270"/>
        <item m="1" x="5271"/>
        <item m="1" x="5272"/>
        <item m="1" x="5273"/>
        <item m="1" x="5274"/>
        <item m="1" x="5275"/>
        <item m="1" x="5276"/>
        <item m="1" x="5277"/>
        <item m="1" x="5278"/>
        <item m="1" x="5279"/>
        <item m="1" x="5280"/>
        <item m="1" x="5281"/>
        <item m="1" x="5282"/>
        <item m="1" x="5283"/>
        <item m="1" x="5284"/>
        <item m="1" x="5285"/>
        <item m="1" x="5286"/>
        <item m="1" x="5326"/>
        <item m="1" x="5327"/>
        <item m="1" x="5328"/>
        <item m="1" x="5329"/>
        <item m="1" x="5330"/>
        <item m="1" x="5331"/>
        <item m="1" x="5332"/>
        <item m="1" x="5333"/>
        <item m="1" x="5334"/>
        <item m="1" x="5335"/>
        <item m="1" x="5336"/>
        <item m="1" x="5337"/>
        <item m="1" x="5338"/>
        <item m="1" x="5339"/>
        <item m="1" x="5340"/>
        <item m="1" x="5341"/>
        <item m="1" x="5342"/>
        <item m="1" x="5343"/>
        <item m="1" x="5344"/>
        <item m="1" x="5345"/>
        <item m="1" x="5346"/>
        <item m="1" x="5347"/>
        <item m="1" x="5348"/>
        <item m="1" x="5349"/>
        <item m="1" x="5350"/>
        <item m="1" x="5351"/>
        <item m="1" x="5352"/>
        <item m="1" x="5353"/>
        <item m="1" x="5354"/>
        <item m="1" x="5355"/>
        <item m="1" x="5356"/>
        <item m="1" x="5357"/>
        <item m="1" x="5358"/>
        <item m="1" x="5359"/>
        <item m="1" x="5360"/>
        <item m="1" x="5361"/>
        <item m="1" x="5362"/>
        <item m="1" x="5363"/>
        <item m="1" x="5364"/>
        <item m="1" x="5365"/>
        <item m="1" x="5366"/>
        <item m="1" x="5367"/>
        <item m="1" x="5368"/>
        <item m="1" x="5369"/>
        <item m="1" x="5370"/>
        <item m="1" x="5371"/>
        <item m="1" x="5372"/>
        <item m="1" x="5373"/>
        <item m="1" x="5374"/>
        <item m="1" x="5375"/>
        <item m="1" x="5376"/>
        <item m="1" x="5377"/>
        <item m="1" x="5378"/>
        <item m="1" x="5379"/>
        <item m="1" x="5380"/>
        <item m="1" x="5381"/>
        <item m="1" x="5382"/>
        <item m="1" x="5383"/>
        <item m="1" x="5384"/>
        <item m="1" x="5385"/>
        <item m="1" x="5386"/>
        <item m="1" x="5387"/>
        <item m="1" x="5388"/>
        <item m="1" x="5389"/>
        <item m="1" x="5390"/>
        <item m="1" x="5391"/>
        <item m="1" x="5392"/>
        <item m="1" x="5393"/>
        <item m="1" x="5394"/>
        <item m="1" x="5395"/>
        <item m="1" x="5396"/>
        <item m="1" x="5397"/>
        <item m="1" x="5398"/>
        <item m="1" x="5399"/>
        <item m="1" x="5400"/>
        <item m="1" x="5401"/>
        <item m="1" x="5402"/>
        <item m="1" x="5403"/>
        <item m="1" x="5404"/>
        <item m="1" x="5405"/>
        <item m="1" x="5406"/>
        <item m="1" x="5407"/>
        <item m="1" x="5408"/>
        <item m="1" x="5409"/>
        <item m="1" x="5410"/>
        <item m="1" x="5411"/>
        <item m="1" x="5412"/>
        <item m="1" x="5413"/>
        <item m="1" x="5414"/>
        <item m="1" x="5415"/>
        <item m="1" x="5416"/>
        <item m="1" x="5417"/>
        <item m="1" x="5418"/>
        <item m="1" x="5419"/>
        <item m="1" x="5420"/>
        <item m="1" x="5421"/>
        <item m="1" x="5422"/>
        <item m="1" x="5423"/>
        <item m="1" x="5424"/>
        <item m="1" x="5425"/>
        <item m="1" x="5426"/>
        <item m="1" x="5427"/>
        <item m="1" x="5428"/>
        <item m="1" x="5429"/>
        <item m="1" x="5430"/>
        <item m="1" x="5431"/>
        <item m="1" x="5432"/>
        <item m="1" x="5433"/>
        <item m="1" x="5434"/>
        <item m="1" x="5435"/>
        <item m="1" x="5436"/>
        <item m="1" x="5437"/>
        <item m="1" x="5438"/>
        <item m="1" x="5439"/>
        <item m="1" x="5440"/>
        <item m="1" x="5441"/>
        <item m="1" x="5442"/>
        <item m="1" x="5443"/>
        <item m="1" x="5444"/>
        <item m="1" x="5445"/>
        <item m="1" x="5446"/>
        <item m="1" x="5447"/>
        <item m="1" x="5448"/>
        <item m="1" x="5449"/>
        <item m="1" x="5450"/>
        <item m="1" x="5451"/>
        <item m="1" x="5452"/>
        <item m="1" x="5453"/>
        <item m="1" x="5454"/>
        <item m="1" x="5455"/>
        <item m="1" x="5456"/>
        <item m="1" x="5457"/>
        <item m="1" x="5458"/>
        <item m="1" x="5287"/>
        <item m="1" x="5288"/>
        <item m="1" x="5289"/>
        <item m="1" x="5290"/>
        <item m="1" x="5291"/>
        <item m="1" x="5292"/>
        <item m="1" x="5293"/>
        <item m="1" x="5294"/>
        <item m="1" x="5295"/>
        <item m="1" x="5296"/>
        <item m="1" x="5297"/>
        <item m="1" x="5298"/>
        <item m="1" x="5299"/>
        <item m="1" x="5300"/>
        <item m="1" x="5301"/>
        <item m="1" x="5302"/>
        <item m="1" x="5303"/>
        <item m="1" x="5304"/>
        <item m="1" x="5305"/>
        <item m="1" x="5306"/>
        <item m="1" x="5307"/>
        <item m="1" x="5308"/>
        <item m="1" x="5309"/>
        <item m="1" x="5310"/>
        <item m="1" x="5311"/>
        <item m="1" x="5312"/>
        <item m="1" x="5313"/>
        <item m="1" x="5314"/>
        <item m="1" x="5315"/>
        <item m="1" x="5316"/>
        <item m="1" x="5317"/>
        <item m="1" x="5318"/>
        <item m="1" x="5319"/>
        <item m="1" x="5320"/>
        <item m="1" x="5321"/>
        <item m="1" x="5322"/>
        <item m="1" x="5323"/>
        <item m="1" x="5324"/>
        <item m="1" x="5325"/>
        <item m="1" x="5459"/>
        <item m="1" x="5460"/>
        <item m="1" x="5461"/>
        <item m="1" x="5462"/>
        <item m="1" x="5463"/>
        <item m="1" x="5464"/>
        <item m="1" x="5465"/>
        <item m="1" x="5466"/>
        <item m="1" x="5467"/>
        <item m="1" x="5468"/>
        <item m="1" x="5469"/>
        <item m="1" x="5470"/>
        <item m="1" x="5471"/>
        <item m="1" x="5472"/>
        <item m="1" x="5473"/>
        <item m="1" x="5474"/>
        <item m="1" x="5475"/>
        <item m="1" x="5476"/>
        <item m="1" x="5477"/>
        <item m="1" x="5478"/>
        <item m="1" x="5479"/>
        <item m="1" x="5480"/>
        <item m="1" x="5481"/>
        <item m="1" x="5482"/>
        <item m="1" x="5483"/>
        <item m="1" x="5484"/>
        <item m="1" x="5485"/>
        <item m="1" x="5486"/>
        <item m="1" x="5487"/>
        <item m="1" x="5488"/>
        <item m="1" x="5489"/>
        <item m="1" x="5490"/>
        <item m="1" x="5491"/>
        <item m="1" x="5492"/>
        <item m="1" x="5493"/>
        <item m="1" x="5494"/>
        <item m="1" x="5495"/>
        <item m="1" x="5496"/>
        <item m="1" x="5497"/>
        <item m="1" x="5498"/>
        <item m="1" x="5499"/>
        <item m="1" x="5500"/>
        <item m="1" x="5501"/>
        <item m="1" x="5502"/>
        <item m="1" x="5503"/>
        <item m="1" x="5504"/>
        <item m="1" x="5505"/>
        <item m="1" x="5506"/>
        <item m="1" x="5507"/>
        <item m="1" x="5508"/>
        <item m="1" x="5509"/>
        <item m="1" x="5510"/>
        <item m="1" x="5511"/>
        <item m="1" x="5512"/>
        <item m="1" x="5513"/>
        <item m="1" x="4849"/>
        <item m="1" x="5514"/>
        <item m="1" x="5515"/>
        <item m="1" x="5516"/>
        <item m="1" x="5517"/>
        <item m="1" x="5518"/>
        <item m="1" x="5519"/>
        <item m="1" x="5520"/>
        <item m="1" x="5521"/>
        <item m="1" x="5522"/>
        <item m="1" x="5523"/>
        <item m="1" x="5524"/>
        <item m="1" x="5525"/>
        <item m="1" x="5526"/>
        <item m="1" x="5527"/>
        <item m="1" x="5528"/>
        <item m="1" x="5529"/>
        <item m="1" x="5530"/>
        <item m="1" x="5531"/>
        <item m="1" x="5532"/>
        <item m="1" x="5533"/>
        <item m="1" x="5534"/>
        <item m="1" x="5535"/>
        <item m="1" x="5536"/>
        <item m="1" x="5537"/>
        <item m="1" x="5538"/>
        <item m="1" x="5539"/>
        <item m="1" x="5540"/>
        <item m="1" x="5541"/>
        <item m="1" x="5542"/>
        <item m="1" x="5543"/>
        <item m="1" x="5544"/>
        <item m="1" x="5545"/>
        <item m="1" x="5546"/>
        <item m="1" x="5547"/>
        <item m="1" x="5548"/>
        <item m="1" x="5549"/>
        <item m="1" x="5550"/>
        <item m="1" x="5551"/>
        <item m="1" x="5552"/>
        <item m="1" x="5553"/>
        <item m="1" x="5554"/>
        <item m="1" x="5555"/>
        <item m="1" x="5556"/>
        <item m="1" x="5557"/>
        <item m="1" x="5558"/>
        <item m="1" x="5559"/>
        <item m="1" x="5560"/>
        <item m="1" x="5561"/>
        <item m="1" x="5562"/>
        <item m="1" x="5563"/>
        <item m="1" x="5564"/>
        <item m="1" x="5565"/>
        <item m="1" x="5566"/>
        <item m="1" x="5567"/>
        <item m="1" x="5568"/>
        <item m="1" x="5569"/>
        <item m="1" x="5570"/>
        <item m="1" x="5571"/>
        <item m="1" x="5572"/>
        <item m="1" x="5573"/>
        <item m="1" x="5574"/>
        <item m="1" x="5575"/>
        <item m="1" x="5576"/>
        <item m="1" x="5577"/>
        <item m="1" x="5578"/>
        <item m="1" x="5579"/>
        <item m="1" x="5580"/>
        <item m="1" x="5581"/>
        <item m="1" x="5582"/>
        <item m="1" x="5583"/>
        <item m="1" x="5584"/>
        <item m="1" x="5585"/>
        <item m="1" x="5586"/>
        <item m="1" x="5587"/>
        <item m="1" x="5588"/>
        <item m="1" x="5589"/>
        <item m="1" x="5590"/>
        <item m="1" x="5591"/>
        <item m="1" x="5592"/>
        <item m="1" x="5593"/>
        <item m="1" x="5594"/>
        <item m="1" x="5595"/>
        <item m="1" x="5596"/>
        <item m="1" x="5597"/>
        <item m="1" x="5598"/>
        <item m="1" x="5599"/>
        <item m="1" x="5600"/>
        <item m="1" x="5601"/>
        <item m="1" x="5602"/>
        <item m="1" x="5603"/>
        <item m="1" x="5604"/>
        <item m="1" x="5605"/>
        <item m="1" x="5606"/>
        <item m="1" x="5607"/>
        <item m="1" x="5608"/>
        <item m="1" x="5609"/>
        <item m="1" x="5610"/>
        <item m="1" x="5611"/>
        <item m="1" x="5612"/>
        <item m="1" x="5613"/>
        <item m="1" x="5614"/>
        <item m="1" x="5615"/>
        <item m="1" x="5616"/>
        <item m="1" x="5617"/>
        <item m="1" x="5618"/>
        <item m="1" x="5619"/>
        <item m="1" x="5620"/>
        <item m="1" x="5621"/>
        <item m="1" x="5622"/>
        <item m="1" x="5623"/>
        <item m="1" x="5624"/>
        <item m="1" x="5625"/>
        <item m="1" x="5626"/>
        <item m="1" x="5627"/>
        <item m="1" x="5628"/>
        <item m="1" x="5629"/>
        <item m="1" x="5630"/>
        <item m="1" x="5631"/>
        <item m="1" x="5632"/>
        <item m="1" x="5633"/>
        <item m="1" x="5634"/>
        <item m="1" x="5635"/>
        <item m="1" x="5636"/>
        <item m="1" x="5637"/>
        <item m="1" x="5638"/>
        <item m="1" x="5639"/>
        <item m="1" x="5640"/>
        <item m="1" x="5641"/>
        <item m="1" x="5642"/>
        <item m="1" x="5643"/>
        <item m="1" x="5644"/>
        <item m="1" x="5645"/>
        <item m="1" x="5646"/>
        <item m="1" x="5647"/>
        <item m="1" x="5648"/>
        <item m="1" x="5649"/>
        <item m="1" x="5650"/>
        <item m="1" x="5651"/>
        <item m="1" x="5652"/>
        <item m="1" x="5653"/>
        <item m="1" x="5654"/>
        <item m="1" x="5655"/>
        <item m="1" x="5656"/>
        <item m="1" x="5657"/>
        <item m="1" x="5658"/>
        <item m="1" x="5659"/>
        <item m="1" x="5660"/>
        <item m="1" x="5661"/>
        <item m="1" x="5662"/>
        <item m="1" x="5663"/>
        <item m="1" x="5664"/>
        <item m="1" x="5665"/>
        <item m="1" x="5666"/>
        <item m="1" x="5667"/>
        <item m="1" x="5668"/>
        <item m="1" x="5669"/>
        <item m="1" x="5670"/>
        <item m="1" x="5671"/>
        <item m="1" x="5672"/>
        <item m="1" x="5673"/>
        <item m="1" x="5674"/>
        <item m="1" x="5675"/>
        <item m="1" x="5676"/>
        <item m="1" x="5677"/>
        <item m="1" x="5678"/>
        <item m="1" x="5679"/>
        <item m="1" x="5680"/>
        <item m="1" x="5681"/>
        <item m="1" x="5682"/>
        <item m="1" x="5683"/>
        <item m="1" x="5684"/>
        <item m="1" x="5685"/>
        <item m="1" x="5686"/>
        <item m="1" x="5687"/>
        <item m="1" x="5688"/>
        <item m="1" x="5689"/>
        <item m="1" x="5690"/>
        <item m="1" x="5691"/>
        <item m="1" x="5692"/>
        <item m="1" x="5693"/>
        <item m="1" x="5694"/>
        <item m="1" x="5695"/>
        <item m="1" x="5696"/>
        <item m="1" x="5697"/>
        <item m="1" x="5698"/>
        <item m="1" x="5699"/>
        <item m="1" x="5700"/>
        <item m="1" x="5701"/>
        <item m="1" x="5702"/>
        <item m="1" x="5703"/>
        <item m="1" x="5704"/>
        <item m="1" x="5705"/>
        <item m="1" x="5706"/>
        <item m="1" x="5707"/>
        <item m="1" x="5708"/>
        <item m="1" x="5709"/>
        <item m="1" x="5710"/>
        <item m="1" x="5711"/>
        <item m="1" x="5712"/>
        <item m="1" x="5713"/>
        <item m="1" x="5714"/>
        <item m="1" x="5715"/>
        <item m="1" x="5716"/>
        <item m="1" x="5717"/>
        <item m="1" x="5718"/>
        <item m="1" x="5719"/>
        <item m="1" x="5720"/>
        <item m="1" x="5721"/>
        <item m="1" x="5722"/>
        <item m="1" x="5723"/>
        <item m="1" x="5724"/>
        <item m="1" x="5725"/>
        <item m="1" x="5726"/>
        <item m="1" x="5727"/>
        <item m="1" x="5728"/>
        <item m="1" x="5729"/>
        <item m="1" x="5730"/>
        <item m="1" x="5731"/>
        <item m="1" x="5732"/>
        <item m="1" x="5733"/>
        <item m="1" x="5734"/>
        <item m="1" x="5735"/>
        <item m="1" x="5736"/>
        <item m="1" x="5737"/>
        <item m="1" x="5738"/>
        <item m="1" x="5739"/>
        <item m="1" x="5740"/>
        <item m="1" x="5741"/>
        <item m="1" x="5742"/>
        <item m="1" x="5743"/>
        <item m="1" x="5744"/>
        <item m="1" x="5745"/>
        <item m="1" x="5746"/>
        <item m="1" x="5747"/>
        <item m="1" x="5748"/>
        <item m="1" x="5749"/>
        <item m="1" x="5750"/>
        <item m="1" x="5751"/>
        <item m="1" x="5752"/>
        <item m="1" x="5753"/>
        <item m="1" x="5754"/>
        <item m="1" x="5755"/>
        <item m="1" x="5756"/>
        <item m="1" x="5757"/>
        <item m="1" x="5758"/>
        <item m="1" x="5759"/>
        <item m="1" x="5760"/>
        <item m="1" x="5761"/>
        <item m="1" x="5762"/>
        <item m="1" x="5763"/>
        <item m="1" x="5764"/>
        <item m="1" x="5765"/>
        <item m="1" x="5766"/>
        <item m="1" x="5767"/>
        <item m="1" x="5768"/>
        <item m="1" x="5769"/>
        <item m="1" x="5770"/>
        <item m="1" x="5771"/>
        <item m="1" x="5772"/>
        <item m="1" x="5773"/>
        <item m="1" x="5774"/>
        <item m="1" x="5775"/>
        <item m="1" x="5776"/>
        <item m="1" x="5777"/>
        <item m="1" x="5778"/>
        <item m="1" x="5779"/>
        <item m="1" x="5780"/>
        <item m="1" x="5781"/>
        <item m="1" x="5782"/>
        <item m="1" x="5783"/>
        <item m="1" x="5784"/>
        <item m="1" x="5785"/>
        <item m="1" x="5786"/>
        <item m="1" x="5787"/>
        <item m="1" x="5788"/>
        <item m="1" x="5789"/>
        <item m="1" x="5790"/>
        <item m="1" x="5791"/>
        <item m="1" x="5792"/>
        <item m="1" x="5793"/>
        <item m="1" x="5794"/>
        <item m="1" x="5795"/>
        <item m="1" x="5796"/>
        <item m="1" x="5797"/>
        <item m="1" x="5798"/>
        <item m="1" x="5799"/>
        <item m="1" x="5800"/>
        <item m="1" x="5801"/>
        <item m="1" x="5802"/>
        <item m="1" x="5803"/>
        <item m="1" x="5804"/>
        <item m="1" x="5805"/>
        <item m="1" x="5806"/>
        <item m="1" x="5807"/>
        <item m="1" x="5808"/>
        <item m="1" x="5809"/>
        <item m="1" x="5810"/>
        <item m="1" x="5811"/>
        <item m="1" x="5812"/>
        <item m="1" x="5813"/>
        <item m="1" x="5814"/>
        <item m="1" x="5815"/>
        <item m="1" x="5816"/>
        <item m="1" x="5817"/>
        <item m="1" x="5818"/>
        <item m="1" x="5819"/>
        <item m="1" x="5820"/>
        <item m="1" x="5821"/>
        <item m="1" x="5822"/>
        <item m="1" x="5823"/>
        <item m="1" x="5824"/>
        <item m="1" x="5825"/>
        <item m="1" x="5826"/>
        <item m="1" x="5827"/>
        <item m="1" x="5828"/>
        <item m="1" x="5829"/>
        <item m="1" x="5830"/>
        <item m="1" x="5831"/>
        <item m="1" x="5832"/>
        <item m="1" x="5833"/>
        <item m="1" x="5834"/>
        <item m="1" x="5835"/>
        <item m="1" x="5836"/>
        <item m="1" x="5837"/>
        <item m="1" x="5838"/>
        <item m="1" x="5839"/>
        <item m="1" x="5840"/>
        <item m="1" x="5841"/>
        <item m="1" x="5842"/>
        <item m="1" x="5843"/>
        <item m="1" x="5844"/>
        <item m="1" x="5845"/>
        <item m="1" x="5846"/>
        <item m="1" x="5847"/>
        <item m="1" x="5848"/>
        <item m="1" x="5849"/>
        <item m="1" x="5850"/>
        <item m="1" x="5851"/>
        <item m="1" x="5852"/>
        <item m="1" x="5853"/>
        <item m="1" x="5854"/>
        <item m="1" x="5855"/>
        <item m="1" x="5856"/>
        <item x="0"/>
        <item x="1"/>
        <item x="2"/>
        <item x="3"/>
        <item x="4"/>
        <item x="5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m="1" x="563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1"/>
        <item x="182"/>
        <item x="183"/>
        <item x="184"/>
        <item x="185"/>
        <item x="186"/>
        <item x="187"/>
        <item x="188"/>
        <item x="190"/>
        <item x="191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7"/>
        <item x="308"/>
        <item x="310"/>
        <item x="311"/>
        <item x="312"/>
        <item x="313"/>
        <item x="316"/>
        <item x="317"/>
        <item x="318"/>
        <item m="1" x="564"/>
        <item m="1" x="565"/>
        <item m="1" x="566"/>
        <item m="1" x="567"/>
        <item m="1" x="568"/>
        <item m="1" x="569"/>
        <item m="1" x="570"/>
        <item m="1" x="571"/>
        <item m="1" x="572"/>
        <item m="1" x="573"/>
        <item m="1" x="574"/>
        <item m="1" x="575"/>
        <item m="1" x="576"/>
        <item m="1" x="577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5"/>
        <item x="378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10"/>
        <item x="411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30"/>
        <item x="434"/>
        <item x="435"/>
        <item x="436"/>
        <item x="437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t="default"/>
      </items>
    </pivotField>
    <pivotField showAll="0"/>
  </pivotFields>
  <rowFields count="2">
    <field x="30"/>
    <field x="31"/>
  </rowFields>
  <rowItems count="1127">
    <i>
      <x v="218"/>
    </i>
    <i r="1">
      <x v="1282"/>
    </i>
    <i>
      <x v="235"/>
    </i>
    <i r="1">
      <x v="1292"/>
    </i>
    <i>
      <x v="247"/>
    </i>
    <i r="1">
      <x v="1277"/>
    </i>
    <i>
      <x v="255"/>
    </i>
    <i r="1">
      <x v="1300"/>
    </i>
    <i>
      <x v="256"/>
    </i>
    <i r="1">
      <x v="1302"/>
    </i>
    <i>
      <x v="455"/>
    </i>
    <i r="1">
      <x v="6178"/>
    </i>
    <i>
      <x v="479"/>
    </i>
    <i r="1">
      <x v="1607"/>
    </i>
    <i>
      <x v="1141"/>
    </i>
    <i r="1">
      <x v="2134"/>
    </i>
    <i>
      <x v="1166"/>
    </i>
    <i r="1">
      <x v="4407"/>
    </i>
    <i>
      <x v="1202"/>
    </i>
    <i r="1">
      <x v="1649"/>
    </i>
    <i>
      <x v="1203"/>
    </i>
    <i r="1">
      <x v="1645"/>
    </i>
    <i>
      <x v="1204"/>
    </i>
    <i r="1">
      <x v="1651"/>
    </i>
    <i>
      <x v="1205"/>
    </i>
    <i r="1">
      <x v="1650"/>
    </i>
    <i>
      <x v="1211"/>
    </i>
    <i r="1">
      <x v="1697"/>
    </i>
    <i>
      <x v="1224"/>
    </i>
    <i r="1">
      <x v="6246"/>
    </i>
    <i>
      <x v="1251"/>
    </i>
    <i r="1">
      <x v="1647"/>
    </i>
    <i>
      <x v="1266"/>
    </i>
    <i r="1">
      <x v="6254"/>
    </i>
    <i>
      <x v="1279"/>
    </i>
    <i r="1">
      <x v="1696"/>
    </i>
    <i>
      <x v="1280"/>
    </i>
    <i r="1">
      <x v="1693"/>
    </i>
    <i>
      <x v="1281"/>
    </i>
    <i r="1">
      <x v="1692"/>
    </i>
    <i>
      <x v="1612"/>
    </i>
    <i r="1">
      <x v="2127"/>
    </i>
    <i>
      <x v="1918"/>
    </i>
    <i r="1">
      <x v="1427"/>
    </i>
    <i>
      <x v="2140"/>
    </i>
    <i r="1">
      <x v="1762"/>
    </i>
    <i>
      <x v="2217"/>
    </i>
    <i r="1">
      <x v="792"/>
    </i>
    <i>
      <x v="2234"/>
    </i>
    <i r="1">
      <x v="1447"/>
    </i>
    <i>
      <x v="4958"/>
    </i>
    <i r="1">
      <x v="3290"/>
    </i>
    <i>
      <x v="5159"/>
    </i>
    <i r="1">
      <x v="3493"/>
    </i>
    <i>
      <x v="5464"/>
    </i>
    <i r="1">
      <x v="3798"/>
    </i>
    <i>
      <x v="5496"/>
    </i>
    <i r="1">
      <x v="3831"/>
    </i>
    <i>
      <x v="5497"/>
    </i>
    <i r="1">
      <x v="3832"/>
    </i>
    <i>
      <x v="6010"/>
    </i>
    <i r="1">
      <x v="4336"/>
    </i>
    <i>
      <x v="6394"/>
    </i>
    <i r="1">
      <x v="4733"/>
    </i>
    <i>
      <x v="7469"/>
    </i>
    <i r="1">
      <x v="5837"/>
    </i>
    <i>
      <x v="7470"/>
    </i>
    <i r="1">
      <x v="5838"/>
    </i>
    <i>
      <x v="7471"/>
    </i>
    <i r="1">
      <x v="5839"/>
    </i>
    <i>
      <x v="7472"/>
    </i>
    <i r="1">
      <x v="5840"/>
    </i>
    <i>
      <x v="7473"/>
    </i>
    <i r="1">
      <x v="5841"/>
    </i>
    <i>
      <x v="7474"/>
    </i>
    <i r="1">
      <x v="5842"/>
    </i>
    <i>
      <x v="7475"/>
    </i>
    <i r="1">
      <x v="5843"/>
    </i>
    <i>
      <x v="7476"/>
    </i>
    <i r="1">
      <x v="5844"/>
    </i>
    <i>
      <x v="7477"/>
    </i>
    <i r="1">
      <x v="5845"/>
    </i>
    <i>
      <x v="7478"/>
    </i>
    <i r="1">
      <x v="5846"/>
    </i>
    <i>
      <x v="7479"/>
    </i>
    <i r="1">
      <x v="5847"/>
    </i>
    <i>
      <x v="7480"/>
    </i>
    <i r="1">
      <x v="5848"/>
    </i>
    <i>
      <x v="7481"/>
    </i>
    <i r="1">
      <x v="5849"/>
    </i>
    <i>
      <x v="7482"/>
    </i>
    <i r="1">
      <x v="5850"/>
    </i>
    <i>
      <x v="7483"/>
    </i>
    <i r="1">
      <x v="5851"/>
    </i>
    <i>
      <x v="7484"/>
    </i>
    <i r="1">
      <x v="5852"/>
    </i>
    <i>
      <x v="7485"/>
    </i>
    <i r="1">
      <x v="5853"/>
    </i>
    <i>
      <x v="7486"/>
    </i>
    <i r="1">
      <x v="5854"/>
    </i>
    <i>
      <x v="7487"/>
    </i>
    <i r="1">
      <x v="5855"/>
    </i>
    <i>
      <x v="7488"/>
    </i>
    <i r="1">
      <x v="5856"/>
    </i>
    <i>
      <x v="7489"/>
    </i>
    <i r="1">
      <x v="5857"/>
    </i>
    <i>
      <x v="7490"/>
    </i>
    <i r="1">
      <x v="5858"/>
    </i>
    <i>
      <x v="7491"/>
    </i>
    <i r="1">
      <x v="5859"/>
    </i>
    <i>
      <x v="7492"/>
    </i>
    <i r="1">
      <x v="5860"/>
    </i>
    <i>
      <x v="7493"/>
    </i>
    <i r="1">
      <x v="5861"/>
    </i>
    <i>
      <x v="7494"/>
    </i>
    <i r="1">
      <x v="5862"/>
    </i>
    <i>
      <x v="7495"/>
    </i>
    <i r="1">
      <x v="5863"/>
    </i>
    <i>
      <x v="7496"/>
    </i>
    <i r="1">
      <x v="5864"/>
    </i>
    <i>
      <x v="7497"/>
    </i>
    <i r="1">
      <x v="5865"/>
    </i>
    <i>
      <x v="7498"/>
    </i>
    <i r="1">
      <x v="5866"/>
    </i>
    <i>
      <x v="7499"/>
    </i>
    <i r="1">
      <x v="5867"/>
    </i>
    <i>
      <x v="7500"/>
    </i>
    <i r="1">
      <x v="5868"/>
    </i>
    <i>
      <x v="7501"/>
    </i>
    <i r="1">
      <x v="5869"/>
    </i>
    <i>
      <x v="7502"/>
    </i>
    <i r="1">
      <x v="5870"/>
    </i>
    <i>
      <x v="7503"/>
    </i>
    <i r="1">
      <x v="5871"/>
    </i>
    <i>
      <x v="7504"/>
    </i>
    <i r="1">
      <x v="5872"/>
    </i>
    <i>
      <x v="7505"/>
    </i>
    <i r="1">
      <x v="5873"/>
    </i>
    <i>
      <x v="7506"/>
    </i>
    <i r="1">
      <x v="5874"/>
    </i>
    <i>
      <x v="7507"/>
    </i>
    <i r="1">
      <x v="5875"/>
    </i>
    <i>
      <x v="7508"/>
    </i>
    <i r="1">
      <x v="5876"/>
    </i>
    <i>
      <x v="7509"/>
    </i>
    <i r="1">
      <x v="5877"/>
    </i>
    <i>
      <x v="7510"/>
    </i>
    <i r="1">
      <x v="5878"/>
    </i>
    <i>
      <x v="7511"/>
    </i>
    <i r="1">
      <x v="5879"/>
    </i>
    <i>
      <x v="7512"/>
    </i>
    <i r="1">
      <x v="5880"/>
    </i>
    <i>
      <x v="7513"/>
    </i>
    <i r="1">
      <x v="5881"/>
    </i>
    <i>
      <x v="7514"/>
    </i>
    <i r="1">
      <x v="5882"/>
    </i>
    <i>
      <x v="7515"/>
    </i>
    <i r="1">
      <x v="5883"/>
    </i>
    <i>
      <x v="7516"/>
    </i>
    <i r="1">
      <x v="5884"/>
    </i>
    <i>
      <x v="7517"/>
    </i>
    <i r="1">
      <x v="5885"/>
    </i>
    <i>
      <x v="7518"/>
    </i>
    <i r="1">
      <x v="5886"/>
    </i>
    <i>
      <x v="7519"/>
    </i>
    <i r="1">
      <x v="5887"/>
    </i>
    <i>
      <x v="7520"/>
    </i>
    <i r="1">
      <x v="5888"/>
    </i>
    <i>
      <x v="7521"/>
    </i>
    <i r="1">
      <x v="5889"/>
    </i>
    <i>
      <x v="7522"/>
    </i>
    <i r="1">
      <x v="5890"/>
    </i>
    <i>
      <x v="7523"/>
    </i>
    <i r="1">
      <x v="5891"/>
    </i>
    <i>
      <x v="7524"/>
    </i>
    <i r="1">
      <x v="5892"/>
    </i>
    <i>
      <x v="7525"/>
    </i>
    <i r="1">
      <x v="5893"/>
    </i>
    <i>
      <x v="7526"/>
    </i>
    <i r="1">
      <x v="5894"/>
    </i>
    <i>
      <x v="7527"/>
    </i>
    <i r="1">
      <x v="5895"/>
    </i>
    <i>
      <x v="7528"/>
    </i>
    <i r="1">
      <x v="5896"/>
    </i>
    <i>
      <x v="7529"/>
    </i>
    <i r="1">
      <x v="5897"/>
    </i>
    <i>
      <x v="7530"/>
    </i>
    <i r="1">
      <x v="5898"/>
    </i>
    <i>
      <x v="7531"/>
    </i>
    <i r="1">
      <x v="5899"/>
    </i>
    <i>
      <x v="7532"/>
    </i>
    <i r="1">
      <x v="5900"/>
    </i>
    <i>
      <x v="7533"/>
    </i>
    <i r="1">
      <x v="5901"/>
    </i>
    <i>
      <x v="7534"/>
    </i>
    <i r="1">
      <x v="5902"/>
    </i>
    <i>
      <x v="7535"/>
    </i>
    <i r="1">
      <x v="5903"/>
    </i>
    <i>
      <x v="7536"/>
    </i>
    <i r="1">
      <x v="5904"/>
    </i>
    <i>
      <x v="7537"/>
    </i>
    <i r="1">
      <x v="5905"/>
    </i>
    <i>
      <x v="7538"/>
    </i>
    <i r="1">
      <x v="5906"/>
    </i>
    <i>
      <x v="7539"/>
    </i>
    <i r="1">
      <x v="5907"/>
    </i>
    <i>
      <x v="7540"/>
    </i>
    <i r="1">
      <x v="5908"/>
    </i>
    <i>
      <x v="7541"/>
    </i>
    <i r="1">
      <x v="5909"/>
    </i>
    <i>
      <x v="7542"/>
    </i>
    <i r="1">
      <x v="5910"/>
    </i>
    <i>
      <x v="7543"/>
    </i>
    <i r="1">
      <x v="5911"/>
    </i>
    <i>
      <x v="7544"/>
    </i>
    <i r="1">
      <x v="5912"/>
    </i>
    <i>
      <x v="7545"/>
    </i>
    <i r="1">
      <x v="5913"/>
    </i>
    <i>
      <x v="7546"/>
    </i>
    <i r="1">
      <x v="5914"/>
    </i>
    <i>
      <x v="7547"/>
    </i>
    <i r="1">
      <x v="5915"/>
    </i>
    <i>
      <x v="7548"/>
    </i>
    <i r="1">
      <x v="5916"/>
    </i>
    <i>
      <x v="7549"/>
    </i>
    <i r="1">
      <x v="5917"/>
    </i>
    <i>
      <x v="7550"/>
    </i>
    <i r="1">
      <x v="5918"/>
    </i>
    <i>
      <x v="7551"/>
    </i>
    <i r="1">
      <x v="5919"/>
    </i>
    <i>
      <x v="7552"/>
    </i>
    <i r="1">
      <x v="5920"/>
    </i>
    <i>
      <x v="7553"/>
    </i>
    <i r="1">
      <x v="5921"/>
    </i>
    <i>
      <x v="7554"/>
    </i>
    <i r="1">
      <x v="5922"/>
    </i>
    <i>
      <x v="7555"/>
    </i>
    <i r="1">
      <x v="5923"/>
    </i>
    <i>
      <x v="7556"/>
    </i>
    <i r="1">
      <x v="5924"/>
    </i>
    <i>
      <x v="7557"/>
    </i>
    <i r="1">
      <x v="5925"/>
    </i>
    <i>
      <x v="7558"/>
    </i>
    <i r="1">
      <x v="5926"/>
    </i>
    <i>
      <x v="7559"/>
    </i>
    <i r="1">
      <x v="5927"/>
    </i>
    <i>
      <x v="7560"/>
    </i>
    <i r="1">
      <x v="5928"/>
    </i>
    <i>
      <x v="7561"/>
    </i>
    <i r="1">
      <x v="5929"/>
    </i>
    <i>
      <x v="7562"/>
    </i>
    <i r="1">
      <x v="5930"/>
    </i>
    <i>
      <x v="7563"/>
    </i>
    <i r="1">
      <x v="5931"/>
    </i>
    <i>
      <x v="7564"/>
    </i>
    <i r="1">
      <x v="5932"/>
    </i>
    <i>
      <x v="7565"/>
    </i>
    <i r="1">
      <x v="5933"/>
    </i>
    <i>
      <x v="7566"/>
    </i>
    <i r="1">
      <x v="5934"/>
    </i>
    <i>
      <x v="7567"/>
    </i>
    <i r="1">
      <x v="5935"/>
    </i>
    <i>
      <x v="7568"/>
    </i>
    <i r="1">
      <x v="5936"/>
    </i>
    <i>
      <x v="7569"/>
    </i>
    <i r="1">
      <x v="5937"/>
    </i>
    <i>
      <x v="7570"/>
    </i>
    <i r="1">
      <x v="5938"/>
    </i>
    <i>
      <x v="7571"/>
    </i>
    <i r="1">
      <x v="5939"/>
    </i>
    <i>
      <x v="7572"/>
    </i>
    <i r="1">
      <x v="5940"/>
    </i>
    <i>
      <x v="7573"/>
    </i>
    <i r="1">
      <x v="5941"/>
    </i>
    <i>
      <x v="7574"/>
    </i>
    <i r="1">
      <x v="5942"/>
    </i>
    <i>
      <x v="7575"/>
    </i>
    <i r="1">
      <x v="5943"/>
    </i>
    <i>
      <x v="7576"/>
    </i>
    <i r="1">
      <x v="5944"/>
    </i>
    <i>
      <x v="7577"/>
    </i>
    <i r="1">
      <x v="5945"/>
    </i>
    <i>
      <x v="7578"/>
    </i>
    <i r="1">
      <x v="5946"/>
    </i>
    <i>
      <x v="7579"/>
    </i>
    <i r="1">
      <x v="5947"/>
    </i>
    <i>
      <x v="7580"/>
    </i>
    <i r="1">
      <x v="5948"/>
    </i>
    <i>
      <x v="7581"/>
    </i>
    <i r="1">
      <x v="5949"/>
    </i>
    <i>
      <x v="7582"/>
    </i>
    <i r="1">
      <x v="5950"/>
    </i>
    <i>
      <x v="7583"/>
    </i>
    <i r="1">
      <x v="5951"/>
    </i>
    <i>
      <x v="7584"/>
    </i>
    <i r="1">
      <x v="5952"/>
    </i>
    <i>
      <x v="7585"/>
    </i>
    <i r="1">
      <x v="5953"/>
    </i>
    <i>
      <x v="7586"/>
    </i>
    <i r="1">
      <x v="5954"/>
    </i>
    <i>
      <x v="7587"/>
    </i>
    <i r="1">
      <x v="5955"/>
    </i>
    <i>
      <x v="7588"/>
    </i>
    <i r="1">
      <x v="5956"/>
    </i>
    <i>
      <x v="7589"/>
    </i>
    <i r="1">
      <x v="5957"/>
    </i>
    <i>
      <x v="7590"/>
    </i>
    <i r="1">
      <x v="5958"/>
    </i>
    <i>
      <x v="7591"/>
    </i>
    <i r="1">
      <x v="5959"/>
    </i>
    <i>
      <x v="7592"/>
    </i>
    <i r="1">
      <x v="5960"/>
    </i>
    <i>
      <x v="7593"/>
    </i>
    <i r="1">
      <x v="5961"/>
    </i>
    <i>
      <x v="7594"/>
    </i>
    <i r="1">
      <x v="5962"/>
    </i>
    <i>
      <x v="7595"/>
    </i>
    <i r="1">
      <x v="5963"/>
    </i>
    <i>
      <x v="7596"/>
    </i>
    <i r="1">
      <x v="5964"/>
    </i>
    <i>
      <x v="7597"/>
    </i>
    <i r="1">
      <x v="5965"/>
    </i>
    <i>
      <x v="7598"/>
    </i>
    <i r="1">
      <x v="5966"/>
    </i>
    <i>
      <x v="7599"/>
    </i>
    <i r="1">
      <x v="5967"/>
    </i>
    <i>
      <x v="7600"/>
    </i>
    <i r="1">
      <x v="5968"/>
    </i>
    <i>
      <x v="7601"/>
    </i>
    <i r="1">
      <x v="5969"/>
    </i>
    <i>
      <x v="7602"/>
    </i>
    <i r="1">
      <x v="5970"/>
    </i>
    <i>
      <x v="7603"/>
    </i>
    <i r="1">
      <x v="5971"/>
    </i>
    <i>
      <x v="7604"/>
    </i>
    <i r="1">
      <x v="5972"/>
    </i>
    <i>
      <x v="7605"/>
    </i>
    <i r="1">
      <x v="5973"/>
    </i>
    <i>
      <x v="7606"/>
    </i>
    <i r="1">
      <x v="5974"/>
    </i>
    <i>
      <x v="7607"/>
    </i>
    <i r="1">
      <x v="5975"/>
    </i>
    <i>
      <x v="7608"/>
    </i>
    <i r="1">
      <x v="5976"/>
    </i>
    <i>
      <x v="7609"/>
    </i>
    <i r="1">
      <x v="5977"/>
    </i>
    <i>
      <x v="7610"/>
    </i>
    <i r="1">
      <x v="5978"/>
    </i>
    <i>
      <x v="7611"/>
    </i>
    <i r="1">
      <x v="5979"/>
    </i>
    <i>
      <x v="7612"/>
    </i>
    <i r="1">
      <x v="5980"/>
    </i>
    <i>
      <x v="7613"/>
    </i>
    <i r="1">
      <x v="5981"/>
    </i>
    <i>
      <x v="7614"/>
    </i>
    <i r="1">
      <x v="5982"/>
    </i>
    <i>
      <x v="7615"/>
    </i>
    <i r="1">
      <x v="5983"/>
    </i>
    <i>
      <x v="7616"/>
    </i>
    <i r="1">
      <x v="5984"/>
    </i>
    <i>
      <x v="7617"/>
    </i>
    <i r="1">
      <x v="5985"/>
    </i>
    <i>
      <x v="7618"/>
    </i>
    <i r="1">
      <x v="5986"/>
    </i>
    <i>
      <x v="7619"/>
    </i>
    <i r="1">
      <x v="5987"/>
    </i>
    <i>
      <x v="7620"/>
    </i>
    <i r="1">
      <x v="5988"/>
    </i>
    <i>
      <x v="7621"/>
    </i>
    <i r="1">
      <x v="5989"/>
    </i>
    <i>
      <x v="7622"/>
    </i>
    <i r="1">
      <x v="5990"/>
    </i>
    <i>
      <x v="7623"/>
    </i>
    <i r="1">
      <x v="5991"/>
    </i>
    <i>
      <x v="7624"/>
    </i>
    <i r="1">
      <x v="5992"/>
    </i>
    <i>
      <x v="7625"/>
    </i>
    <i r="1">
      <x v="5993"/>
    </i>
    <i>
      <x v="7626"/>
    </i>
    <i r="1">
      <x v="5994"/>
    </i>
    <i>
      <x v="7627"/>
    </i>
    <i r="1">
      <x v="5995"/>
    </i>
    <i>
      <x v="7628"/>
    </i>
    <i r="1">
      <x v="5996"/>
    </i>
    <i>
      <x v="7629"/>
    </i>
    <i r="1">
      <x v="5997"/>
    </i>
    <i>
      <x v="7630"/>
    </i>
    <i r="1">
      <x v="5998"/>
    </i>
    <i>
      <x v="7631"/>
    </i>
    <i r="1">
      <x v="6000"/>
    </i>
    <i>
      <x v="7632"/>
    </i>
    <i r="1">
      <x v="6001"/>
    </i>
    <i>
      <x v="7633"/>
    </i>
    <i r="1">
      <x v="6002"/>
    </i>
    <i>
      <x v="7634"/>
    </i>
    <i r="1">
      <x v="6003"/>
    </i>
    <i>
      <x v="7635"/>
    </i>
    <i r="1">
      <x v="6004"/>
    </i>
    <i>
      <x v="7636"/>
    </i>
    <i r="1">
      <x v="6005"/>
    </i>
    <i>
      <x v="7637"/>
    </i>
    <i r="1">
      <x v="6006"/>
    </i>
    <i>
      <x v="7638"/>
    </i>
    <i r="1">
      <x v="6007"/>
    </i>
    <i>
      <x v="7639"/>
    </i>
    <i r="1">
      <x v="6008"/>
    </i>
    <i>
      <x v="7640"/>
    </i>
    <i r="1">
      <x v="6009"/>
    </i>
    <i>
      <x v="7641"/>
    </i>
    <i r="1">
      <x v="6010"/>
    </i>
    <i>
      <x v="7642"/>
    </i>
    <i r="1">
      <x v="6011"/>
    </i>
    <i>
      <x v="7643"/>
    </i>
    <i r="1">
      <x v="6012"/>
    </i>
    <i>
      <x v="7644"/>
    </i>
    <i r="1">
      <x v="6013"/>
    </i>
    <i>
      <x v="7645"/>
    </i>
    <i r="1">
      <x v="6014"/>
    </i>
    <i>
      <x v="7646"/>
    </i>
    <i r="1">
      <x v="6015"/>
    </i>
    <i>
      <x v="7647"/>
    </i>
    <i r="1">
      <x v="6016"/>
    </i>
    <i>
      <x v="7648"/>
    </i>
    <i r="1">
      <x v="6017"/>
    </i>
    <i>
      <x v="7649"/>
    </i>
    <i r="1">
      <x v="6018"/>
    </i>
    <i>
      <x v="7650"/>
    </i>
    <i r="1">
      <x v="6019"/>
    </i>
    <i>
      <x v="7651"/>
    </i>
    <i r="1">
      <x v="6020"/>
    </i>
    <i>
      <x v="7652"/>
    </i>
    <i r="1">
      <x v="6021"/>
    </i>
    <i>
      <x v="7653"/>
    </i>
    <i r="1">
      <x v="6022"/>
    </i>
    <i>
      <x v="7654"/>
    </i>
    <i r="1">
      <x v="6023"/>
    </i>
    <i>
      <x v="7655"/>
    </i>
    <i r="1">
      <x v="6024"/>
    </i>
    <i>
      <x v="7656"/>
    </i>
    <i r="1">
      <x v="6025"/>
    </i>
    <i>
      <x v="7657"/>
    </i>
    <i r="1">
      <x v="6026"/>
    </i>
    <i>
      <x v="7658"/>
    </i>
    <i r="1">
      <x v="6027"/>
    </i>
    <i>
      <x v="7659"/>
    </i>
    <i r="1">
      <x v="6028"/>
    </i>
    <i>
      <x v="7660"/>
    </i>
    <i r="1">
      <x v="6029"/>
    </i>
    <i>
      <x v="7661"/>
    </i>
    <i r="1">
      <x v="6030"/>
    </i>
    <i>
      <x v="7662"/>
    </i>
    <i r="1">
      <x v="6031"/>
    </i>
    <i>
      <x v="7663"/>
    </i>
    <i r="1">
      <x v="6032"/>
    </i>
    <i>
      <x v="7664"/>
    </i>
    <i r="1">
      <x v="6033"/>
    </i>
    <i>
      <x v="7665"/>
    </i>
    <i r="1">
      <x v="6034"/>
    </i>
    <i>
      <x v="7666"/>
    </i>
    <i r="1">
      <x v="6035"/>
    </i>
    <i>
      <x v="7667"/>
    </i>
    <i r="1">
      <x v="6036"/>
    </i>
    <i>
      <x v="7668"/>
    </i>
    <i r="1">
      <x v="6037"/>
    </i>
    <i>
      <x v="7669"/>
    </i>
    <i r="1">
      <x v="6038"/>
    </i>
    <i>
      <x v="7670"/>
    </i>
    <i r="1">
      <x v="6039"/>
    </i>
    <i>
      <x v="7671"/>
    </i>
    <i r="1">
      <x v="6040"/>
    </i>
    <i>
      <x v="7672"/>
    </i>
    <i r="1">
      <x v="6041"/>
    </i>
    <i>
      <x v="7673"/>
    </i>
    <i r="1">
      <x v="6042"/>
    </i>
    <i>
      <x v="7674"/>
    </i>
    <i r="1">
      <x v="6043"/>
    </i>
    <i>
      <x v="7675"/>
    </i>
    <i r="1">
      <x v="6044"/>
    </i>
    <i>
      <x v="7676"/>
    </i>
    <i r="1">
      <x v="6045"/>
    </i>
    <i>
      <x v="7677"/>
    </i>
    <i r="1">
      <x v="6046"/>
    </i>
    <i>
      <x v="7678"/>
    </i>
    <i r="1">
      <x v="6047"/>
    </i>
    <i>
      <x v="7679"/>
    </i>
    <i r="1">
      <x v="6048"/>
    </i>
    <i>
      <x v="7680"/>
    </i>
    <i r="1">
      <x v="6049"/>
    </i>
    <i>
      <x v="7681"/>
    </i>
    <i r="1">
      <x v="6050"/>
    </i>
    <i>
      <x v="7682"/>
    </i>
    <i r="1">
      <x v="6051"/>
    </i>
    <i>
      <x v="7683"/>
    </i>
    <i r="1">
      <x v="6052"/>
    </i>
    <i>
      <x v="7684"/>
    </i>
    <i r="1">
      <x v="6053"/>
    </i>
    <i>
      <x v="7685"/>
    </i>
    <i r="1">
      <x v="6054"/>
    </i>
    <i>
      <x v="7686"/>
    </i>
    <i r="1">
      <x v="6055"/>
    </i>
    <i>
      <x v="7687"/>
    </i>
    <i r="1">
      <x v="6056"/>
    </i>
    <i>
      <x v="7688"/>
    </i>
    <i r="1">
      <x v="6057"/>
    </i>
    <i>
      <x v="7689"/>
    </i>
    <i r="1">
      <x v="6058"/>
    </i>
    <i>
      <x v="7690"/>
    </i>
    <i r="1">
      <x v="6059"/>
    </i>
    <i>
      <x v="7691"/>
    </i>
    <i r="1">
      <x v="6060"/>
    </i>
    <i>
      <x v="7692"/>
    </i>
    <i r="1">
      <x v="6061"/>
    </i>
    <i>
      <x v="7693"/>
    </i>
    <i r="1">
      <x v="6062"/>
    </i>
    <i>
      <x v="7694"/>
    </i>
    <i r="1">
      <x v="6063"/>
    </i>
    <i>
      <x v="7695"/>
    </i>
    <i r="1">
      <x v="6064"/>
    </i>
    <i>
      <x v="7696"/>
    </i>
    <i r="1">
      <x v="6065"/>
    </i>
    <i>
      <x v="7697"/>
    </i>
    <i r="1">
      <x v="6066"/>
    </i>
    <i>
      <x v="7698"/>
    </i>
    <i r="1">
      <x v="6067"/>
    </i>
    <i>
      <x v="7699"/>
    </i>
    <i r="1">
      <x v="6068"/>
    </i>
    <i>
      <x v="7700"/>
    </i>
    <i r="1">
      <x v="6069"/>
    </i>
    <i>
      <x v="7701"/>
    </i>
    <i r="1">
      <x v="6070"/>
    </i>
    <i>
      <x v="7702"/>
    </i>
    <i r="1">
      <x v="6071"/>
    </i>
    <i>
      <x v="7703"/>
    </i>
    <i r="1">
      <x v="6072"/>
    </i>
    <i>
      <x v="7704"/>
    </i>
    <i r="1">
      <x v="6073"/>
    </i>
    <i>
      <x v="7705"/>
    </i>
    <i r="1">
      <x v="6074"/>
    </i>
    <i>
      <x v="7706"/>
    </i>
    <i r="1">
      <x v="6075"/>
    </i>
    <i>
      <x v="7707"/>
    </i>
    <i r="1">
      <x v="6076"/>
    </i>
    <i>
      <x v="7708"/>
    </i>
    <i r="1">
      <x v="6077"/>
    </i>
    <i>
      <x v="7709"/>
    </i>
    <i r="1">
      <x v="6078"/>
    </i>
    <i>
      <x v="7710"/>
    </i>
    <i r="1">
      <x v="6079"/>
    </i>
    <i>
      <x v="7711"/>
    </i>
    <i r="1">
      <x v="6080"/>
    </i>
    <i>
      <x v="7712"/>
    </i>
    <i r="1">
      <x v="6081"/>
    </i>
    <i>
      <x v="7713"/>
    </i>
    <i r="1">
      <x v="6082"/>
    </i>
    <i>
      <x v="7714"/>
    </i>
    <i r="1">
      <x v="6083"/>
    </i>
    <i>
      <x v="7715"/>
    </i>
    <i r="1">
      <x v="6084"/>
    </i>
    <i>
      <x v="7716"/>
    </i>
    <i r="1">
      <x v="6085"/>
    </i>
    <i>
      <x v="7717"/>
    </i>
    <i r="1">
      <x v="6086"/>
    </i>
    <i>
      <x v="7718"/>
    </i>
    <i r="1">
      <x v="6087"/>
    </i>
    <i>
      <x v="7719"/>
    </i>
    <i r="1">
      <x v="6088"/>
    </i>
    <i>
      <x v="7720"/>
    </i>
    <i r="1">
      <x v="6089"/>
    </i>
    <i>
      <x v="7721"/>
    </i>
    <i r="1">
      <x v="6090"/>
    </i>
    <i>
      <x v="7722"/>
    </i>
    <i r="1">
      <x v="6091"/>
    </i>
    <i>
      <x v="7723"/>
    </i>
    <i r="1">
      <x v="6092"/>
    </i>
    <i>
      <x v="7724"/>
    </i>
    <i r="1">
      <x v="6093"/>
    </i>
    <i>
      <x v="7725"/>
    </i>
    <i r="1">
      <x v="6094"/>
    </i>
    <i>
      <x v="7726"/>
    </i>
    <i r="1">
      <x v="6095"/>
    </i>
    <i>
      <x v="7727"/>
    </i>
    <i r="1">
      <x v="6096"/>
    </i>
    <i>
      <x v="7728"/>
    </i>
    <i r="1">
      <x v="6097"/>
    </i>
    <i>
      <x v="7729"/>
    </i>
    <i r="1">
      <x v="6098"/>
    </i>
    <i>
      <x v="7730"/>
    </i>
    <i r="1">
      <x v="6099"/>
    </i>
    <i>
      <x v="7731"/>
    </i>
    <i r="1">
      <x v="6100"/>
    </i>
    <i>
      <x v="7732"/>
    </i>
    <i r="1">
      <x v="6101"/>
    </i>
    <i>
      <x v="7733"/>
    </i>
    <i r="1">
      <x v="6102"/>
    </i>
    <i>
      <x v="7734"/>
    </i>
    <i r="1">
      <x v="6103"/>
    </i>
    <i>
      <x v="7735"/>
    </i>
    <i r="1">
      <x v="6104"/>
    </i>
    <i>
      <x v="7736"/>
    </i>
    <i r="1">
      <x v="6105"/>
    </i>
    <i>
      <x v="7737"/>
    </i>
    <i r="1">
      <x v="6106"/>
    </i>
    <i>
      <x v="7738"/>
    </i>
    <i r="1">
      <x v="6107"/>
    </i>
    <i>
      <x v="7739"/>
    </i>
    <i r="1">
      <x v="6108"/>
    </i>
    <i>
      <x v="7740"/>
    </i>
    <i r="1">
      <x v="6109"/>
    </i>
    <i>
      <x v="7741"/>
    </i>
    <i r="1">
      <x v="6110"/>
    </i>
    <i>
      <x v="7742"/>
    </i>
    <i r="1">
      <x v="6111"/>
    </i>
    <i>
      <x v="7743"/>
    </i>
    <i r="1">
      <x v="6112"/>
    </i>
    <i>
      <x v="7744"/>
    </i>
    <i r="1">
      <x v="6113"/>
    </i>
    <i>
      <x v="7745"/>
    </i>
    <i r="1">
      <x v="6114"/>
    </i>
    <i>
      <x v="7746"/>
    </i>
    <i r="1">
      <x v="6115"/>
    </i>
    <i>
      <x v="7747"/>
    </i>
    <i r="1">
      <x v="6116"/>
    </i>
    <i>
      <x v="7748"/>
    </i>
    <i r="1">
      <x v="6117"/>
    </i>
    <i>
      <x v="7749"/>
    </i>
    <i r="1">
      <x v="6118"/>
    </i>
    <i>
      <x v="7750"/>
    </i>
    <i r="1">
      <x v="6119"/>
    </i>
    <i>
      <x v="7751"/>
    </i>
    <i r="1">
      <x v="6120"/>
    </i>
    <i>
      <x v="7752"/>
    </i>
    <i r="1">
      <x v="6121"/>
    </i>
    <i>
      <x v="7753"/>
    </i>
    <i r="1">
      <x v="6122"/>
    </i>
    <i>
      <x v="7754"/>
    </i>
    <i r="1">
      <x v="6123"/>
    </i>
    <i>
      <x v="7755"/>
    </i>
    <i r="1">
      <x v="6124"/>
    </i>
    <i>
      <x v="7756"/>
    </i>
    <i r="1">
      <x v="6125"/>
    </i>
    <i>
      <x v="7757"/>
    </i>
    <i r="1">
      <x v="6126"/>
    </i>
    <i>
      <x v="7758"/>
    </i>
    <i r="1">
      <x v="6127"/>
    </i>
    <i>
      <x v="7759"/>
    </i>
    <i r="1">
      <x v="6128"/>
    </i>
    <i>
      <x v="7760"/>
    </i>
    <i r="1">
      <x v="6129"/>
    </i>
    <i>
      <x v="7761"/>
    </i>
    <i r="1">
      <x v="6130"/>
    </i>
    <i>
      <x v="7762"/>
    </i>
    <i r="1">
      <x v="6131"/>
    </i>
    <i>
      <x v="7763"/>
    </i>
    <i r="1">
      <x v="6132"/>
    </i>
    <i>
      <x v="7764"/>
    </i>
    <i r="1">
      <x v="6133"/>
    </i>
    <i>
      <x v="7765"/>
    </i>
    <i r="1">
      <x v="6134"/>
    </i>
    <i>
      <x v="7766"/>
    </i>
    <i r="1">
      <x v="6135"/>
    </i>
    <i>
      <x v="7767"/>
    </i>
    <i r="1">
      <x v="6136"/>
    </i>
    <i>
      <x v="7768"/>
    </i>
    <i r="1">
      <x v="6137"/>
    </i>
    <i>
      <x v="7769"/>
    </i>
    <i r="1">
      <x v="6138"/>
    </i>
    <i>
      <x v="7770"/>
    </i>
    <i r="1">
      <x v="6139"/>
    </i>
    <i>
      <x v="7771"/>
    </i>
    <i r="1">
      <x v="6140"/>
    </i>
    <i>
      <x v="7772"/>
    </i>
    <i r="1">
      <x v="6141"/>
    </i>
    <i>
      <x v="7773"/>
    </i>
    <i r="1">
      <x v="6142"/>
    </i>
    <i>
      <x v="7774"/>
    </i>
    <i r="1">
      <x v="6143"/>
    </i>
    <i>
      <x v="7775"/>
    </i>
    <i r="1">
      <x v="6144"/>
    </i>
    <i>
      <x v="7776"/>
    </i>
    <i r="1">
      <x v="6145"/>
    </i>
    <i>
      <x v="7777"/>
    </i>
    <i r="1">
      <x v="6160"/>
    </i>
    <i>
      <x v="7778"/>
    </i>
    <i r="1">
      <x v="6161"/>
    </i>
    <i>
      <x v="7779"/>
    </i>
    <i r="1">
      <x v="6162"/>
    </i>
    <i>
      <x v="7780"/>
    </i>
    <i r="1">
      <x v="6163"/>
    </i>
    <i>
      <x v="7781"/>
    </i>
    <i r="1">
      <x v="6164"/>
    </i>
    <i>
      <x v="7782"/>
    </i>
    <i r="1">
      <x v="6165"/>
    </i>
    <i>
      <x v="7783"/>
    </i>
    <i r="1">
      <x v="6166"/>
    </i>
    <i>
      <x v="7784"/>
    </i>
    <i r="1">
      <x v="6167"/>
    </i>
    <i>
      <x v="7785"/>
    </i>
    <i r="1">
      <x v="6168"/>
    </i>
    <i>
      <x v="7786"/>
    </i>
    <i r="1">
      <x v="6169"/>
    </i>
    <i>
      <x v="7787"/>
    </i>
    <i r="1">
      <x v="6170"/>
    </i>
    <i>
      <x v="7788"/>
    </i>
    <i r="1">
      <x v="6171"/>
    </i>
    <i>
      <x v="7789"/>
    </i>
    <i r="1">
      <x v="6172"/>
    </i>
    <i>
      <x v="7790"/>
    </i>
    <i r="1">
      <x v="6173"/>
    </i>
    <i>
      <x v="7791"/>
    </i>
    <i r="1">
      <x v="6174"/>
    </i>
    <i>
      <x v="7792"/>
    </i>
    <i r="1">
      <x v="6175"/>
    </i>
    <i>
      <x v="7793"/>
    </i>
    <i r="1">
      <x v="6176"/>
    </i>
    <i>
      <x v="7794"/>
    </i>
    <i r="1">
      <x v="6177"/>
    </i>
    <i>
      <x v="7795"/>
    </i>
    <i r="1">
      <x v="6179"/>
    </i>
    <i>
      <x v="7796"/>
    </i>
    <i r="1">
      <x v="6180"/>
    </i>
    <i>
      <x v="7797"/>
    </i>
    <i r="1">
      <x v="6181"/>
    </i>
    <i>
      <x v="7798"/>
    </i>
    <i r="1">
      <x v="6182"/>
    </i>
    <i>
      <x v="7799"/>
    </i>
    <i r="1">
      <x v="6183"/>
    </i>
    <i>
      <x v="7800"/>
    </i>
    <i r="1">
      <x v="6184"/>
    </i>
    <i>
      <x v="7801"/>
    </i>
    <i r="1">
      <x v="6185"/>
    </i>
    <i>
      <x v="7802"/>
    </i>
    <i r="1">
      <x v="6186"/>
    </i>
    <i>
      <x v="7803"/>
    </i>
    <i r="1">
      <x v="6187"/>
    </i>
    <i>
      <x v="7804"/>
    </i>
    <i r="1">
      <x v="6188"/>
    </i>
    <i>
      <x v="7805"/>
    </i>
    <i r="1">
      <x v="6189"/>
    </i>
    <i>
      <x v="7806"/>
    </i>
    <i r="1">
      <x v="6190"/>
    </i>
    <i>
      <x v="7807"/>
    </i>
    <i r="1">
      <x v="6191"/>
    </i>
    <i>
      <x v="7808"/>
    </i>
    <i r="1">
      <x v="6192"/>
    </i>
    <i>
      <x v="7809"/>
    </i>
    <i r="1">
      <x v="6193"/>
    </i>
    <i>
      <x v="7810"/>
    </i>
    <i r="1">
      <x v="6194"/>
    </i>
    <i>
      <x v="7811"/>
    </i>
    <i r="1">
      <x v="6195"/>
    </i>
    <i>
      <x v="7812"/>
    </i>
    <i r="1">
      <x v="6196"/>
    </i>
    <i>
      <x v="7813"/>
    </i>
    <i r="1">
      <x v="6197"/>
    </i>
    <i>
      <x v="7814"/>
    </i>
    <i r="1">
      <x v="6198"/>
    </i>
    <i>
      <x v="7815"/>
    </i>
    <i r="1">
      <x v="6199"/>
    </i>
    <i>
      <x v="7816"/>
    </i>
    <i r="1">
      <x v="6200"/>
    </i>
    <i>
      <x v="7817"/>
    </i>
    <i r="1">
      <x v="6201"/>
    </i>
    <i>
      <x v="7818"/>
    </i>
    <i r="1">
      <x v="6202"/>
    </i>
    <i>
      <x v="7819"/>
    </i>
    <i r="1">
      <x v="6203"/>
    </i>
    <i>
      <x v="7820"/>
    </i>
    <i r="1">
      <x v="6204"/>
    </i>
    <i>
      <x v="7821"/>
    </i>
    <i r="1">
      <x v="6205"/>
    </i>
    <i>
      <x v="7822"/>
    </i>
    <i r="1">
      <x v="6206"/>
    </i>
    <i>
      <x v="7823"/>
    </i>
    <i r="1">
      <x v="6207"/>
    </i>
    <i>
      <x v="7824"/>
    </i>
    <i r="1">
      <x v="6208"/>
    </i>
    <i>
      <x v="7825"/>
    </i>
    <i r="1">
      <x v="6209"/>
    </i>
    <i>
      <x v="7826"/>
    </i>
    <i r="1">
      <x v="6210"/>
    </i>
    <i>
      <x v="7827"/>
    </i>
    <i r="1">
      <x v="6211"/>
    </i>
    <i>
      <x v="7828"/>
    </i>
    <i r="1">
      <x v="6212"/>
    </i>
    <i>
      <x v="7829"/>
    </i>
    <i r="1">
      <x v="6213"/>
    </i>
    <i>
      <x v="7830"/>
    </i>
    <i r="1">
      <x v="6214"/>
    </i>
    <i>
      <x v="7831"/>
    </i>
    <i r="1">
      <x v="6215"/>
    </i>
    <i>
      <x v="7832"/>
    </i>
    <i r="1">
      <x v="6216"/>
    </i>
    <i>
      <x v="7833"/>
    </i>
    <i r="1">
      <x v="6217"/>
    </i>
    <i>
      <x v="7834"/>
    </i>
    <i r="1">
      <x v="6218"/>
    </i>
    <i>
      <x v="7835"/>
    </i>
    <i r="1">
      <x v="6219"/>
    </i>
    <i>
      <x v="7836"/>
    </i>
    <i r="1">
      <x v="6220"/>
    </i>
    <i>
      <x v="7837"/>
    </i>
    <i r="1">
      <x v="6221"/>
    </i>
    <i>
      <x v="7838"/>
    </i>
    <i r="1">
      <x v="6222"/>
    </i>
    <i>
      <x v="7839"/>
    </i>
    <i r="1">
      <x v="6223"/>
    </i>
    <i>
      <x v="7840"/>
    </i>
    <i r="1">
      <x v="6224"/>
    </i>
    <i>
      <x v="7841"/>
    </i>
    <i r="1">
      <x v="6225"/>
    </i>
    <i>
      <x v="7842"/>
    </i>
    <i r="1">
      <x v="6226"/>
    </i>
    <i>
      <x v="7843"/>
    </i>
    <i r="1">
      <x v="6227"/>
    </i>
    <i>
      <x v="7844"/>
    </i>
    <i r="1">
      <x v="6228"/>
    </i>
    <i>
      <x v="7845"/>
    </i>
    <i r="1">
      <x v="6229"/>
    </i>
    <i>
      <x v="7846"/>
    </i>
    <i r="1">
      <x v="6230"/>
    </i>
    <i>
      <x v="7847"/>
    </i>
    <i r="1">
      <x v="6231"/>
    </i>
    <i>
      <x v="7848"/>
    </i>
    <i r="1">
      <x v="6232"/>
    </i>
    <i>
      <x v="7849"/>
    </i>
    <i r="1">
      <x v="6233"/>
    </i>
    <i>
      <x v="7850"/>
    </i>
    <i r="1">
      <x v="6234"/>
    </i>
    <i>
      <x v="7851"/>
    </i>
    <i r="1">
      <x v="6235"/>
    </i>
    <i>
      <x v="7852"/>
    </i>
    <i r="1">
      <x v="6236"/>
    </i>
    <i>
      <x v="7853"/>
    </i>
    <i r="1">
      <x v="6237"/>
    </i>
    <i>
      <x v="7854"/>
    </i>
    <i r="1">
      <x v="6238"/>
    </i>
    <i>
      <x v="7855"/>
    </i>
    <i r="1">
      <x v="6239"/>
    </i>
    <i>
      <x v="7856"/>
    </i>
    <i r="1">
      <x v="6240"/>
    </i>
    <i>
      <x v="7857"/>
    </i>
    <i r="1">
      <x v="6241"/>
    </i>
    <i>
      <x v="7858"/>
    </i>
    <i r="1">
      <x v="6242"/>
    </i>
    <i>
      <x v="7859"/>
    </i>
    <i r="1">
      <x v="6243"/>
    </i>
    <i>
      <x v="7860"/>
    </i>
    <i r="1">
      <x v="6244"/>
    </i>
    <i>
      <x v="7861"/>
    </i>
    <i r="1">
      <x v="6245"/>
    </i>
    <i>
      <x v="7862"/>
    </i>
    <i r="1">
      <x v="6247"/>
    </i>
    <i>
      <x v="7863"/>
    </i>
    <i r="1">
      <x v="6248"/>
    </i>
    <i>
      <x v="7864"/>
    </i>
    <i r="1">
      <x v="6249"/>
    </i>
    <i>
      <x v="7865"/>
    </i>
    <i r="1">
      <x v="6250"/>
    </i>
    <i>
      <x v="7866"/>
    </i>
    <i r="1">
      <x v="6251"/>
    </i>
    <i>
      <x v="7867"/>
    </i>
    <i r="1">
      <x v="6252"/>
    </i>
    <i>
      <x v="7868"/>
    </i>
    <i r="1">
      <x v="6253"/>
    </i>
    <i>
      <x v="7869"/>
    </i>
    <i r="1">
      <x v="6255"/>
    </i>
    <i>
      <x v="7870"/>
    </i>
    <i r="1">
      <x v="6256"/>
    </i>
    <i>
      <x v="7871"/>
    </i>
    <i r="1">
      <x v="6257"/>
    </i>
    <i>
      <x v="7872"/>
    </i>
    <i r="1">
      <x v="6258"/>
    </i>
    <i>
      <x v="7873"/>
    </i>
    <i r="1">
      <x v="6259"/>
    </i>
    <i>
      <x v="7874"/>
    </i>
    <i r="1">
      <x v="6260"/>
    </i>
    <i>
      <x v="7875"/>
    </i>
    <i r="1">
      <x v="6261"/>
    </i>
    <i>
      <x v="7876"/>
    </i>
    <i r="1">
      <x v="6262"/>
    </i>
    <i>
      <x v="7877"/>
    </i>
    <i r="1">
      <x v="6263"/>
    </i>
    <i>
      <x v="7878"/>
    </i>
    <i r="1">
      <x v="6264"/>
    </i>
    <i>
      <x v="7879"/>
    </i>
    <i r="1">
      <x v="6265"/>
    </i>
    <i>
      <x v="7880"/>
    </i>
    <i r="1">
      <x v="6266"/>
    </i>
    <i>
      <x v="7881"/>
    </i>
    <i r="1">
      <x v="6267"/>
    </i>
    <i>
      <x v="7882"/>
    </i>
    <i r="1">
      <x v="6268"/>
    </i>
    <i>
      <x v="7883"/>
    </i>
    <i r="1">
      <x v="6269"/>
    </i>
    <i>
      <x v="7884"/>
    </i>
    <i r="1">
      <x v="6270"/>
    </i>
    <i>
      <x v="7885"/>
    </i>
    <i r="1">
      <x v="6271"/>
    </i>
    <i>
      <x v="7886"/>
    </i>
    <i r="1">
      <x v="6272"/>
    </i>
    <i>
      <x v="7887"/>
    </i>
    <i r="1">
      <x v="6273"/>
    </i>
    <i>
      <x v="7888"/>
    </i>
    <i r="1">
      <x v="6274"/>
    </i>
    <i>
      <x v="7889"/>
    </i>
    <i r="1">
      <x v="6275"/>
    </i>
    <i>
      <x v="7890"/>
    </i>
    <i r="1">
      <x v="6276"/>
    </i>
    <i>
      <x v="7891"/>
    </i>
    <i r="1">
      <x v="6277"/>
    </i>
    <i>
      <x v="7892"/>
    </i>
    <i r="1">
      <x v="6278"/>
    </i>
    <i>
      <x v="7893"/>
    </i>
    <i r="1">
      <x v="6279"/>
    </i>
    <i>
      <x v="7894"/>
    </i>
    <i r="1">
      <x v="6280"/>
    </i>
    <i>
      <x v="7895"/>
    </i>
    <i r="1">
      <x v="6281"/>
    </i>
    <i>
      <x v="7896"/>
    </i>
    <i r="1">
      <x v="6282"/>
    </i>
    <i>
      <x v="7897"/>
    </i>
    <i r="1">
      <x v="6283"/>
    </i>
    <i>
      <x v="7898"/>
    </i>
    <i r="1">
      <x v="6284"/>
    </i>
    <i>
      <x v="7899"/>
    </i>
    <i r="1">
      <x v="6285"/>
    </i>
    <i>
      <x v="7900"/>
    </i>
    <i r="1">
      <x v="6286"/>
    </i>
    <i>
      <x v="7901"/>
    </i>
    <i r="1">
      <x v="6287"/>
    </i>
    <i>
      <x v="7902"/>
    </i>
    <i r="1">
      <x v="6288"/>
    </i>
    <i>
      <x v="7903"/>
    </i>
    <i r="1">
      <x v="6289"/>
    </i>
    <i>
      <x v="7904"/>
    </i>
    <i r="1">
      <x v="6290"/>
    </i>
    <i>
      <x v="7905"/>
    </i>
    <i r="1">
      <x v="6291"/>
    </i>
    <i>
      <x v="7906"/>
    </i>
    <i r="1">
      <x v="6292"/>
    </i>
    <i>
      <x v="7907"/>
    </i>
    <i r="1">
      <x v="6293"/>
    </i>
    <i>
      <x v="7908"/>
    </i>
    <i r="1">
      <x v="6294"/>
    </i>
    <i>
      <x v="7909"/>
    </i>
    <i r="1">
      <x v="6295"/>
    </i>
    <i>
      <x v="7910"/>
    </i>
    <i r="1">
      <x v="6296"/>
    </i>
    <i>
      <x v="7911"/>
    </i>
    <i r="1">
      <x v="6297"/>
    </i>
    <i>
      <x v="7912"/>
    </i>
    <i r="1">
      <x v="6298"/>
    </i>
    <i>
      <x v="7913"/>
    </i>
    <i r="1">
      <x v="6299"/>
    </i>
    <i>
      <x v="7914"/>
    </i>
    <i r="1">
      <x v="6300"/>
    </i>
    <i>
      <x v="7915"/>
    </i>
    <i r="1">
      <x v="6301"/>
    </i>
    <i>
      <x v="7916"/>
    </i>
    <i r="1">
      <x v="6302"/>
    </i>
    <i>
      <x v="7917"/>
    </i>
    <i r="1">
      <x v="6303"/>
    </i>
    <i>
      <x v="7918"/>
    </i>
    <i r="1">
      <x v="6304"/>
    </i>
    <i>
      <x v="7919"/>
    </i>
    <i r="1">
      <x v="6305"/>
    </i>
    <i>
      <x v="7920"/>
    </i>
    <i r="1">
      <x v="6306"/>
    </i>
    <i>
      <x v="7921"/>
    </i>
    <i r="1">
      <x v="6307"/>
    </i>
    <i>
      <x v="7922"/>
    </i>
    <i r="1">
      <x v="6308"/>
    </i>
    <i>
      <x v="7923"/>
    </i>
    <i r="1">
      <x v="6309"/>
    </i>
    <i>
      <x v="7924"/>
    </i>
    <i r="1">
      <x v="6310"/>
    </i>
    <i>
      <x v="7925"/>
    </i>
    <i r="1">
      <x v="6311"/>
    </i>
    <i>
      <x v="7926"/>
    </i>
    <i r="1">
      <x v="6312"/>
    </i>
    <i>
      <x v="7927"/>
    </i>
    <i r="1">
      <x v="6313"/>
    </i>
    <i>
      <x v="7928"/>
    </i>
    <i r="1">
      <x v="6314"/>
    </i>
    <i>
      <x v="7929"/>
    </i>
    <i r="1">
      <x v="6315"/>
    </i>
    <i>
      <x v="7930"/>
    </i>
    <i r="1">
      <x v="6316"/>
    </i>
    <i>
      <x v="7931"/>
    </i>
    <i r="1">
      <x v="6317"/>
    </i>
    <i>
      <x v="7932"/>
    </i>
    <i r="1">
      <x v="6318"/>
    </i>
    <i>
      <x v="7933"/>
    </i>
    <i r="1">
      <x v="6319"/>
    </i>
    <i>
      <x v="7934"/>
    </i>
    <i r="1">
      <x v="6320"/>
    </i>
    <i>
      <x v="7935"/>
    </i>
    <i r="1">
      <x v="6321"/>
    </i>
    <i>
      <x v="7936"/>
    </i>
    <i r="1">
      <x v="6322"/>
    </i>
    <i>
      <x v="7937"/>
    </i>
    <i r="1">
      <x v="6323"/>
    </i>
    <i>
      <x v="7938"/>
    </i>
    <i r="1">
      <x v="6324"/>
    </i>
    <i>
      <x v="7939"/>
    </i>
    <i r="1">
      <x v="6325"/>
    </i>
    <i>
      <x v="7940"/>
    </i>
    <i r="1">
      <x v="6326"/>
    </i>
    <i>
      <x v="7941"/>
    </i>
    <i r="1">
      <x v="6327"/>
    </i>
    <i>
      <x v="7942"/>
    </i>
    <i r="1">
      <x v="6328"/>
    </i>
    <i>
      <x v="7943"/>
    </i>
    <i r="1">
      <x v="6329"/>
    </i>
    <i>
      <x v="7944"/>
    </i>
    <i r="1">
      <x v="6330"/>
    </i>
    <i>
      <x v="7945"/>
    </i>
    <i r="1">
      <x v="6331"/>
    </i>
    <i>
      <x v="7946"/>
    </i>
    <i r="1">
      <x v="6332"/>
    </i>
    <i>
      <x v="7947"/>
    </i>
    <i r="1">
      <x v="6333"/>
    </i>
    <i>
      <x v="7948"/>
    </i>
    <i r="1">
      <x v="6334"/>
    </i>
    <i>
      <x v="7949"/>
    </i>
    <i r="1">
      <x v="6335"/>
    </i>
    <i>
      <x v="7950"/>
    </i>
    <i r="1">
      <x v="6336"/>
    </i>
    <i>
      <x v="7951"/>
    </i>
    <i r="1">
      <x v="6337"/>
    </i>
    <i>
      <x v="7952"/>
    </i>
    <i r="1">
      <x v="6338"/>
    </i>
    <i>
      <x v="7953"/>
    </i>
    <i r="1">
      <x v="6339"/>
    </i>
    <i>
      <x v="7954"/>
    </i>
    <i r="1">
      <x v="6340"/>
    </i>
    <i>
      <x v="7955"/>
    </i>
    <i r="1">
      <x v="6341"/>
    </i>
    <i>
      <x v="7956"/>
    </i>
    <i r="1">
      <x v="6342"/>
    </i>
    <i>
      <x v="7957"/>
    </i>
    <i r="1">
      <x v="6343"/>
    </i>
    <i>
      <x v="7958"/>
    </i>
    <i r="1">
      <x v="6344"/>
    </i>
    <i>
      <x v="7959"/>
    </i>
    <i r="1">
      <x v="6345"/>
    </i>
    <i>
      <x v="7960"/>
    </i>
    <i r="1">
      <x v="6346"/>
    </i>
    <i>
      <x v="7961"/>
    </i>
    <i r="1">
      <x v="6347"/>
    </i>
    <i>
      <x v="7962"/>
    </i>
    <i r="1">
      <x v="6348"/>
    </i>
    <i>
      <x v="7963"/>
    </i>
    <i r="1">
      <x v="6349"/>
    </i>
    <i>
      <x v="7964"/>
    </i>
    <i r="1">
      <x v="6350"/>
    </i>
    <i>
      <x v="7965"/>
    </i>
    <i r="1">
      <x v="6351"/>
    </i>
    <i>
      <x v="7966"/>
    </i>
    <i r="1">
      <x v="6352"/>
    </i>
    <i>
      <x v="7967"/>
    </i>
    <i r="1">
      <x v="6353"/>
    </i>
    <i>
      <x v="7968"/>
    </i>
    <i r="1">
      <x v="6354"/>
    </i>
    <i>
      <x v="7969"/>
    </i>
    <i r="1">
      <x v="6355"/>
    </i>
    <i>
      <x v="7970"/>
    </i>
    <i r="1">
      <x v="6356"/>
    </i>
    <i>
      <x v="7971"/>
    </i>
    <i r="1">
      <x v="6357"/>
    </i>
    <i>
      <x v="7972"/>
    </i>
    <i r="1">
      <x v="6358"/>
    </i>
    <i>
      <x v="7973"/>
    </i>
    <i r="1">
      <x v="6359"/>
    </i>
    <i>
      <x v="7974"/>
    </i>
    <i r="1">
      <x v="6360"/>
    </i>
    <i>
      <x v="7975"/>
    </i>
    <i r="1">
      <x v="6361"/>
    </i>
    <i>
      <x v="7976"/>
    </i>
    <i r="1">
      <x v="6362"/>
    </i>
    <i>
      <x v="7977"/>
    </i>
    <i r="1">
      <x v="6363"/>
    </i>
    <i>
      <x v="7978"/>
    </i>
    <i r="1">
      <x v="6364"/>
    </i>
    <i>
      <x v="7979"/>
    </i>
    <i r="1">
      <x v="6365"/>
    </i>
    <i>
      <x v="7980"/>
    </i>
    <i r="1">
      <x v="6366"/>
    </i>
    <i>
      <x v="7981"/>
    </i>
    <i r="1">
      <x v="6367"/>
    </i>
    <i>
      <x v="7982"/>
    </i>
    <i r="1">
      <x v="6368"/>
    </i>
    <i>
      <x v="7983"/>
    </i>
    <i r="1">
      <x v="6369"/>
    </i>
    <i>
      <x v="7984"/>
    </i>
    <i r="1">
      <x v="6370"/>
    </i>
    <i>
      <x v="7985"/>
    </i>
    <i r="1">
      <x v="6371"/>
    </i>
    <i>
      <x v="7986"/>
    </i>
    <i r="1">
      <x v="6372"/>
    </i>
    <i>
      <x v="7987"/>
    </i>
    <i r="1">
      <x v="6373"/>
    </i>
    <i>
      <x v="7988"/>
    </i>
    <i r="1">
      <x v="6374"/>
    </i>
    <i>
      <x v="7989"/>
    </i>
    <i r="1">
      <x v="6375"/>
    </i>
    <i>
      <x v="7990"/>
    </i>
    <i r="1">
      <x v="6376"/>
    </i>
    <i>
      <x v="7991"/>
    </i>
    <i r="1">
      <x v="6377"/>
    </i>
    <i>
      <x v="7992"/>
    </i>
    <i r="1">
      <x v="6378"/>
    </i>
    <i>
      <x v="7993"/>
    </i>
    <i r="1">
      <x v="6379"/>
    </i>
    <i>
      <x v="7994"/>
    </i>
    <i r="1">
      <x v="6380"/>
    </i>
    <i>
      <x v="7995"/>
    </i>
    <i r="1">
      <x v="6381"/>
    </i>
    <i>
      <x v="7996"/>
    </i>
    <i r="1">
      <x v="6382"/>
    </i>
    <i>
      <x v="7997"/>
    </i>
    <i r="1">
      <x v="6383"/>
    </i>
    <i>
      <x v="7998"/>
    </i>
    <i r="1">
      <x v="6384"/>
    </i>
    <i>
      <x v="7999"/>
    </i>
    <i r="1">
      <x v="6385"/>
    </i>
    <i t="grand">
      <x/>
    </i>
  </rowItems>
  <colItems count="1">
    <i/>
  </colItems>
  <dataFields count="1">
    <dataField name="Count of CONCAT_TOKO KOTA + NAMA BARANG + HARGA" fld="3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2:AQ1000" headerRowDxfId="3858" dataDxfId="3857" totalsRowDxfId="3856">
  <autoFilter ref="A2:AQ1000" xr:uid="{00000000-000C-0000-FFFF-FFFF00000000}"/>
  <sortState xmlns:xlrd2="http://schemas.microsoft.com/office/spreadsheetml/2017/richdata2" ref="A3:AQ1063">
    <sortCondition ref="AQ2:AQ1063"/>
  </sortState>
  <tableColumns count="43">
    <tableColumn id="29" xr3:uid="{00000000-0010-0000-0000-00001D000000}" name="//DBS" totalsRowLabel="Total" dataDxfId="3855">
      <calculatedColumnFormula>IF(Table1[[#This Row],[KODE BARANG]]="","",MATCH(Table1[[#This Row],[KODE BARANG]],DBS[KODE BARANG],0))</calculatedColumnFormula>
    </tableColumn>
    <tableColumn id="36" xr3:uid="{00000000-0010-0000-0000-000024000000}" name="ENTRYID" dataDxfId="3854">
      <calculatedColumnFormula>IF(Table1[[#This Row],[ROWID]]="","",ROW()-2)</calculatedColumnFormula>
    </tableColumn>
    <tableColumn id="30" xr3:uid="{00000000-0010-0000-0000-00001E000000}" name="ROWID" dataDxfId="3853">
      <calculatedColumnFormula>IF(Table1[[#This Row],[NAMA BARANG]]="","",IF(Table1[[#This Row],[ID]]="",C2,Table1[[#This Row],[ID]]))</calculatedColumnFormula>
    </tableColumn>
    <tableColumn id="44" xr3:uid="{C6E328F6-3C98-4F8F-86AD-90F482DC5EE5}" name="Q1" dataDxfId="3852">
      <calculatedColumnFormula>IF(Table1[[#This Row],[A1]]="","",MATCH(Table1[[#This Row],[A1]],Table6[5],0))</calculatedColumnFormula>
    </tableColumn>
    <tableColumn id="34" xr3:uid="{00000000-0010-0000-0000-000022000000}" name="Q2" dataDxfId="3851">
      <calculatedColumnFormula>IF(Table1[[#This Row],[ID]]="","",Table1[[#This Row],[TOKO-KOTA_H]])</calculatedColumnFormula>
    </tableColumn>
    <tableColumn id="3" xr3:uid="{3327F955-300F-4774-89A1-2C0B00EAA9DD}" name="ID" dataDxfId="3850">
      <calculatedColumnFormula>IF(Table1[[#This Row],[NOTA TOKO]]="","",ROW()-2)</calculatedColumnFormula>
    </tableColumn>
    <tableColumn id="1" xr3:uid="{00000000-0010-0000-0000-000001000000}" name="TANGGAL NOTA" dataDxfId="3849" totalsRowDxfId="3848"/>
    <tableColumn id="2" xr3:uid="{00000000-0010-0000-0000-000002000000}" name="TANGGAL UPDATE" dataDxfId="3847"/>
    <tableColumn id="4" xr3:uid="{00000000-0010-0000-0000-000004000000}" name="NOTA TOKO" dataDxfId="3846"/>
    <tableColumn id="40" xr3:uid="{991E7E1F-B028-4043-BC5B-0D6092FB7CE7}" name="A1" dataDxfId="3845"/>
    <tableColumn id="7" xr3:uid="{00000000-0010-0000-0000-000007000000}" name="KODE BARANG" dataDxfId="3844"/>
    <tableColumn id="8" xr3:uid="{00000000-0010-0000-0000-000008000000}" name="NAMA BARANG" dataDxfId="3843">
      <calculatedColumnFormula>IF(Table1[[#This Row],[_NAMA BARANG]]="",IF(Table1[[#This Row],[//DBS]]="","",INDEX(DBS[NAMA],Table1[[#This Row],[//DBS]])),Table1[[#This Row],[_NAMA BARANG]])</calculatedColumnFormula>
    </tableColumn>
    <tableColumn id="9" xr3:uid="{00000000-0010-0000-0000-000009000000}" name="_NAMA BARANG" dataDxfId="3842"/>
    <tableColumn id="10" xr3:uid="{00000000-0010-0000-0000-00000A000000}" name="_KETERANGAN" dataDxfId="3841"/>
    <tableColumn id="11" xr3:uid="{00000000-0010-0000-0000-00000B000000}" name="ADA DI DAFTAR STOCK?" dataDxfId="3840">
      <calculatedColumnFormula>IF(Table1[[#This Row],[ROWID]]="","",IF(Table1[[#This Row],[_KETERANGAN]]="STOCK BELUM LENGKAP","ADA",IF(Table1[[#This Row],[KODE BARANG]]="","TIDAK ADA","ADA")))</calculatedColumnFormula>
    </tableColumn>
    <tableColumn id="14" xr3:uid="{00000000-0010-0000-0000-00000E000000}" name="JUMLAH NOTA" dataDxfId="3839"/>
    <tableColumn id="15" xr3:uid="{00000000-0010-0000-0000-00000F000000}" name="SATUAN NOTA" dataDxfId="3838"/>
    <tableColumn id="12" xr3:uid="{00000000-0010-0000-0000-00000C000000}" name="ISI" dataDxfId="3837">
      <calculatedColumnFormula>IF(Table1[[#This Row],[//DBS]]="","",INDEX(DBS[ISI],Table1[[#This Row],[//DBS]]))</calculatedColumnFormula>
    </tableColumn>
    <tableColumn id="13" xr3:uid="{00000000-0010-0000-0000-00000D000000}" name="SATUAN" dataDxfId="3836">
      <calculatedColumnFormula>IF(Table1[[#This Row],[//DBS]]="","",IF(Table1[[#This Row],[SATUAN_BYPASS]]="",INDEX(DBS[[SATUAN ]],Table1[[#This Row],[//DBS]]),Table1[SATUAN_BYPASS]))</calculatedColumnFormula>
    </tableColumn>
    <tableColumn id="35" xr3:uid="{BC84C2E6-AF58-4700-9D43-27C92A7B40FA}" name="_HARGA" dataDxfId="3835"/>
    <tableColumn id="21" xr3:uid="{00000000-0010-0000-0000-000015000000}" name="HARGA" dataDxfId="3834">
      <calculatedColumnFormula>IF(Table1[[#This Row],[HARGA_BYPASS]]="",IF(Table1[[#This Row],[_HARGA]]="","",Table1[[#This Row],[_HARGA]]*1000),Table1[[#This Row],[HARGA_BYPASS]])</calculatedColumnFormula>
    </tableColumn>
    <tableColumn id="22" xr3:uid="{00000000-0010-0000-0000-000016000000}" name="DISKON" dataDxfId="3833"/>
    <tableColumn id="5" xr3:uid="{9ED9CCF7-F504-4DCF-A765-EB427C3E9257}" name="DISKON NOTA" dataDxfId="3832"/>
    <tableColumn id="24" xr3:uid="{00000000-0010-0000-0000-000018000000}" name="TOTAL NOTA" dataDxfId="3831">
      <calculatedColumnFormula>IF(Table1[[#This Row],[ROWID]]="","",IF(Table1[[#This Row],[ROWID]]=C4,"",SUMIF(Table1[ROWID],Table1[[#This Row],[ROWID]],Table1[TOTAL])))</calculatedColumnFormula>
    </tableColumn>
    <tableColumn id="20" xr3:uid="{00000000-0010-0000-0000-000014000000}" name="SATUAN_BYPASS" dataDxfId="3830"/>
    <tableColumn id="6" xr3:uid="{54C2CF45-374C-4E1C-8A3A-374CCB7F115C}" name="HARGA_BYPASS" dataDxfId="3829"/>
    <tableColumn id="16" xr3:uid="{00000000-0010-0000-0000-000010000000}" name="CONV" dataDxfId="3828">
      <calculatedColumnFormula>IF(OR(Table1[[#This Row],[SATUAN NOTA]]="",Table1[[#This Row],[SATUAN]]=""),"",IF(Table1[[#This Row],[SATUAN]]=Table1[[#This Row],[SATUAN NOTA]],"",INDEX(CONV[3],MATCH(CONCATENATE(Table1[[#This Row],[SATUAN]],Table1[[#This Row],[SATUAN NOTA]]),CONV[POINTER],0))))</calculatedColumnFormula>
    </tableColumn>
    <tableColumn id="33" xr3:uid="{00000000-0010-0000-0000-000021000000}" name="ISI_CONV" dataDxfId="3827">
      <calculatedColumnFormula>IF(Table1[[#This Row],[JUMLAH NOTA]]="","",IF(Table1[[#This Row],[CONV]]="",Table1[[#This Row],[JUMLAH NOTA]],Table1[[#This Row],[JUMLAH NOTA]]*Table1[[#This Row],[CONV]]))</calculatedColumnFormula>
    </tableColumn>
    <tableColumn id="32" xr3:uid="{00000000-0010-0000-0000-000020000000}" name="SATUAN_CONV" dataDxfId="3826">
      <calculatedColumnFormula>IF(Table1[[#This Row],[ISI_CONV]]="","",IF(Table1[[#This Row],[CONV]]="",Table1[[#This Row],[SATUAN NOTA]],Table1[[#This Row],[SATUAN]]))</calculatedColumnFormula>
    </tableColumn>
    <tableColumn id="31" xr3:uid="{00000000-0010-0000-0000-00001F000000}" name="HARGA_CONV" dataDxfId="3825">
      <calculatedColumnFormula>IF(Table1[[#This Row],[HARGA]]="","",IF(Table1[[#This Row],[CONV]]="",Table1[[#This Row],[HARGA]],Table1[[#This Row],[HARGA]]/Table1[[#This Row],[CONV]]))</calculatedColumnFormula>
    </tableColumn>
    <tableColumn id="23" xr3:uid="{00000000-0010-0000-0000-000017000000}" name="TOTAL" dataDxfId="3824">
      <calculatedColumnFormula>IF(Table1[[#This Row],[HARGA_CONV]]="","",Table1[[#This Row],[HARGA_CONV]]*Table1[[#This Row],[ISI_CONV]]*(100%-(Table1[[#This Row],[DISKON]]+Table1[[#This Row],[DISKON NOTA]])))</calculatedColumnFormula>
    </tableColumn>
    <tableColumn id="25" xr3:uid="{00000000-0010-0000-0000-000019000000}" name="TANGGAL NOTA_H" dataDxfId="3823">
      <calculatedColumnFormula>IF(Table1[[#This Row],[TANGGAL NOTA]]="",AF2,Table1[[#This Row],[TANGGAL NOTA]])</calculatedColumnFormula>
    </tableColumn>
    <tableColumn id="26" xr3:uid="{00000000-0010-0000-0000-00001A000000}" name="TANGGAL GUDANG_H" dataDxfId="3822"/>
    <tableColumn id="27" xr3:uid="{00000000-0010-0000-0000-00001B000000}" name="TANGGAL UPDATE_H" dataDxfId="3821">
      <calculatedColumnFormula>IF(Table1[[#This Row],[TANGGAL UPDATE]]="",AH2,Table1[[#This Row],[TANGGAL UPDATE]])</calculatedColumnFormula>
    </tableColumn>
    <tableColumn id="42" xr3:uid="{78499E65-069C-4A65-858A-49206D3BBFC8}" name="Q22" dataDxfId="3820">
      <calculatedColumnFormula array="1">IF(Table1[[#This Row],[A1]]="",AI2,INDEX(Table6[3],Table1[[#This Row],[Q1]]))</calculatedColumnFormula>
    </tableColumn>
    <tableColumn id="28" xr3:uid="{00000000-0010-0000-0000-00001C000000}" name="KOMENTAR_H" dataDxfId="3819">
      <calculatedColumnFormula>IF(Table1[[#This Row],[_KETERANGAN]]="","",Table1[[#This Row],[_KETERANGAN]])</calculatedColumnFormula>
    </tableColumn>
    <tableColumn id="45" xr3:uid="{981DA008-768F-4E3C-91A6-D663AEA900F3}" name="SALES_H" dataDxfId="3818">
      <calculatedColumnFormula array="1">IF(Table1[[#This Row],[A1]]="",AK2,INDEX(Table6[3],Table1[[#This Row],[Q1]]))</calculatedColumnFormula>
    </tableColumn>
    <tableColumn id="17" xr3:uid="{00000000-0010-0000-0000-000011000000}" name="TOKO_H" dataDxfId="3817" totalsRowDxfId="3816">
      <calculatedColumnFormula array="1">IF(Table1[[#This Row],[A1]]="",AL2,INDEX(Table6[1],Table1[[#This Row],[Q1]]))</calculatedColumnFormula>
    </tableColumn>
    <tableColumn id="18" xr3:uid="{00000000-0010-0000-0000-000012000000}" name="KOTA_H" dataDxfId="3815">
      <calculatedColumnFormula array="1">IF(Table1[[#This Row],[A1]]="",AM2,INDEX(Table6[2],Table1[[#This Row],[Q1]]))</calculatedColumnFormula>
    </tableColumn>
    <tableColumn id="19" xr3:uid="{00000000-0010-0000-0000-000013000000}" name="TOKO-KOTA_H" dataDxfId="3814">
      <calculatedColumnFormula>CONCATENATE(Table1[[#This Row],[TOKO_H]],"-",Table1[[#This Row],[KOTA_H]])</calculatedColumnFormula>
    </tableColumn>
    <tableColumn id="37" xr3:uid="{D0FF5301-4898-42B6-8DC3-200BFDAC506B}" name="KODE BARANG_H" dataDxfId="3813"/>
    <tableColumn id="38" xr3:uid="{E688007B-9885-4F54-A11A-79B7FF31C016}" name="NAMA BARANG_H" totalsRowFunction="count" dataDxfId="3812"/>
    <tableColumn id="39" xr3:uid="{B3D96EC7-9428-4A5B-AE76-18BACFEE0497}" name="I" dataDxfId="3811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DBS" displayName="DBS" ref="A1:X4919" totalsRowShown="0">
  <autoFilter ref="A1:X4919" xr:uid="{00000000-0009-0000-0100-000002000000}"/>
  <tableColumns count="24">
    <tableColumn id="1" xr3:uid="{00000000-0010-0000-0100-000001000000}" name="JENIS BARANG"/>
    <tableColumn id="2" xr3:uid="{00000000-0010-0000-0100-000002000000}" name="KODE BARANG"/>
    <tableColumn id="3" xr3:uid="{00000000-0010-0000-0100-000003000000}" name="NAMA"/>
    <tableColumn id="4" xr3:uid="{00000000-0010-0000-0100-000004000000}" name="UKURAN"/>
    <tableColumn id="5" xr3:uid="{00000000-0010-0000-0100-000005000000}" name="WARNA/MOTIF"/>
    <tableColumn id="6" xr3:uid="{00000000-0010-0000-0100-000006000000}" name="MERK"/>
    <tableColumn id="7" xr3:uid="{00000000-0010-0000-0100-000007000000}" name="SERI"/>
    <tableColumn id="8" xr3:uid="{00000000-0010-0000-0100-000008000000}" name="NO URUT"/>
    <tableColumn id="9" xr3:uid="{00000000-0010-0000-0100-000009000000}" name="SUPPLIER"/>
    <tableColumn id="10" xr3:uid="{00000000-0010-0000-0100-00000A000000}" name="ASAL BRG"/>
    <tableColumn id="11" xr3:uid="{00000000-0010-0000-0100-00000B000000}" name="Stock lama"/>
    <tableColumn id="12" xr3:uid="{00000000-0010-0000-0100-00000C000000}" name="Barang datang"/>
    <tableColumn id="13" xr3:uid="{00000000-0010-0000-0100-00000D000000}" name="Barang keluar"/>
    <tableColumn id="14" xr3:uid="{00000000-0010-0000-0100-00000E000000}" name="Retur toko"/>
    <tableColumn id="15" xr3:uid="{00000000-0010-0000-0100-00000F000000}" name="MIX ADJUSTMENT"/>
    <tableColumn id="16" xr3:uid="{00000000-0010-0000-0100-000010000000}" name="Sisa isi"/>
    <tableColumn id="17" xr3:uid="{00000000-0010-0000-0100-000011000000}" name="KARTON"/>
    <tableColumn id="18" xr3:uid="{00000000-0010-0000-0100-000012000000}" name="ISI"/>
    <tableColumn id="19" xr3:uid="{00000000-0010-0000-0100-000013000000}" name="SATUAN "/>
    <tableColumn id="20" xr3:uid="{00000000-0010-0000-0100-000014000000}" name="ECER"/>
    <tableColumn id="21" xr3:uid="{00000000-0010-0000-0100-000015000000}" name="DATA KOMPUTER"/>
    <tableColumn id="22" xr3:uid="{674B4F23-AB53-402B-97F9-1F214992C329}" name="UPDATE NAMA"/>
    <tableColumn id="23" xr3:uid="{1011F463-2D7A-4010-805A-A060BC59A26F}" name="UPDATE JUMLAH"/>
    <tableColumn id="24" xr3:uid="{43DF2CD2-6041-4EBB-ADAD-4AD51B804ACC}" name="Column1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CONV" displayName="CONV" ref="A1:E77" totalsRowShown="0">
  <autoFilter ref="A1:E77" xr:uid="{00000000-0009-0000-0100-000003000000}"/>
  <tableColumns count="5">
    <tableColumn id="1" xr3:uid="{00000000-0010-0000-0200-000001000000}" name="1" totalsRowDxfId="3810"/>
    <tableColumn id="2" xr3:uid="{00000000-0010-0000-0200-000002000000}" name="2"/>
    <tableColumn id="3" xr3:uid="{00000000-0010-0000-0200-000003000000}" name="3" dataDxfId="3809" totalsRowDxfId="3808"/>
    <tableColumn id="4" xr3:uid="{00000000-0010-0000-0200-000004000000}" name="POINTER" dataDxfId="3807" totalsRowDxfId="3806">
      <calculatedColumnFormula>CONCATENATE(CONV[[#This Row],[1]],CONV[[#This Row],[2]])</calculatedColumnFormula>
    </tableColumn>
    <tableColumn id="5" xr3:uid="{A005DBDF-BC2D-44F2-B509-93975D7BE77D}" name="Column1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712809C-F07A-471E-9F39-9D297066C2C3}" name="Table6" displayName="Table6" ref="H1:M298" totalsRowShown="0">
  <autoFilter ref="H1:M298" xr:uid="{2712809C-F07A-471E-9F39-9D297066C2C3}"/>
  <sortState xmlns:xlrd2="http://schemas.microsoft.com/office/spreadsheetml/2017/richdata2" ref="H2:M254">
    <sortCondition ref="H1:H254"/>
  </sortState>
  <tableColumns count="6">
    <tableColumn id="1" xr3:uid="{2999E3B6-8869-467B-962E-8A76BB75B856}" name="1" dataDxfId="3805"/>
    <tableColumn id="2" xr3:uid="{7AB5BEC6-2D9F-41EE-B8D4-0C92A3889D14}" name="2"/>
    <tableColumn id="3" xr3:uid="{A59FF388-7E5F-41BD-A3C7-88395F5F035E}" name="3" dataDxfId="3804"/>
    <tableColumn id="6" xr3:uid="{1928449A-81A1-4697-BF74-3E829840E576}" name="4" dataDxfId="3803">
      <calculatedColumnFormula>SUBSTITUTE(Table6[[#This Row],[1]]," ","")</calculatedColumnFormula>
    </tableColumn>
    <tableColumn id="4" xr3:uid="{BE9CB0EA-3794-4C59-BB3F-A8EF3D8AA0A3}" name="5" dataDxfId="3802"/>
    <tableColumn id="5" xr3:uid="{AA0285D1-FEE9-478D-9782-11C352B36C61}" name="6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5A49AB6-C458-4DF8-AD4E-DFCAF15B3D4D}" name="SALES_DICT" displayName="SALES_DICT" ref="P1:Q6" totalsRowShown="0">
  <autoFilter ref="P1:Q6" xr:uid="{F5A49AB6-C458-4DF8-AD4E-DFCAF15B3D4D}"/>
  <tableColumns count="2">
    <tableColumn id="1" xr3:uid="{123AD155-4983-478D-B490-8AE9365E0BCE}" name="1"/>
    <tableColumn id="2" xr3:uid="{B0ED200F-A18A-40D8-B63D-091BEF37E358}" name="2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4969C80-01AB-4455-A516-3A3DCA323D72}" name="Table8" displayName="Table8" ref="P8:R24" totalsRowShown="0">
  <autoFilter ref="P8:R24" xr:uid="{44969C80-01AB-4455-A516-3A3DCA323D72}"/>
  <tableColumns count="3">
    <tableColumn id="1" xr3:uid="{006517ED-169B-4D71-96F5-44741F76FA89}" name="1"/>
    <tableColumn id="2" xr3:uid="{884B6CEF-D5CF-420B-B176-1E997C58A257}" name="12" dataDxfId="3801"/>
    <tableColumn id="3" xr3:uid="{F0224EDA-BEA8-4A44-80C3-54DA07DAAFF4}" name="13" dataDxfId="3800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4" displayName="Table4" ref="C1:AI673" totalsRowShown="0" headerRowDxfId="3760" dataDxfId="3759">
  <autoFilter ref="C1:AI673" xr:uid="{00000000-0009-0000-0100-000004000000}"/>
  <tableColumns count="33">
    <tableColumn id="29" xr3:uid="{CF1735DE-9698-4BAC-BE86-B2820C27D274}" name="//" dataDxfId="3758">
      <calculatedColumnFormula>ROW()</calculatedColumnFormula>
    </tableColumn>
    <tableColumn id="1" xr3:uid="{00000000-0010-0000-0300-000001000000}" name="ROWID" dataDxfId="3757">
      <calculatedColumnFormula>INDEX(Table1[ROWID],A:A)</calculatedColumnFormula>
    </tableColumn>
    <tableColumn id="9" xr3:uid="{8B3C6549-E1F4-4BF3-8550-280B9AFEA55C}" name="//DBS" dataDxfId="3756">
      <calculatedColumnFormula>INDEX(Table1[//DBS],A:A)</calculatedColumnFormula>
    </tableColumn>
    <tableColumn id="17" xr3:uid="{00000000-0010-0000-0300-000011000000}" name="HARGA" dataDxfId="3755">
      <calculatedColumnFormula>INDEX(Table1[HARGA_CONV],A:A)</calculatedColumnFormula>
    </tableColumn>
    <tableColumn id="24" xr3:uid="{4ED562B2-689F-43DE-9D37-6BFA7013FC47}" name="SALES" dataDxfId="3754">
      <calculatedColumnFormula>IF(INDEX(Table1[SALES_H],Table4[[#This Row],[ROWID]])=0,"",INDEX(Table1[SALES_H],Table4[[#This Row],[ROWID]]))</calculatedColumnFormula>
    </tableColumn>
    <tableColumn id="16" xr3:uid="{65DC41A6-C798-491C-BB04-9C45FF1D5FF7}" name="SALES DICT" dataDxfId="3753">
      <calculatedColumnFormula>IF(Table4[[#This Row],[SALES]]="","",INDEX(SALES_DICT[2],MATCH(Table4[[#This Row],[SALES]],SALES_DICT[1],0)))</calculatedColumnFormula>
    </tableColumn>
    <tableColumn id="18" xr3:uid="{00000000-0010-0000-0300-000012000000}" name="DISKON" dataDxfId="3752">
      <calculatedColumnFormula>IF(INDEX(Table1[DISKON],A:A)=0,"",INDEX(Table1[DISKON],A:A))</calculatedColumnFormula>
    </tableColumn>
    <tableColumn id="33" xr3:uid="{0D975768-E22D-4786-B7EF-16D863C04C36}" name="DISKON NOTA" dataDxfId="3751">
      <calculatedColumnFormula>IF(INDEX(Table1[DISKON NOTA],A:A)=0,"",INDEX(Table1[DISKON NOTA],A:A))</calculatedColumnFormula>
    </tableColumn>
    <tableColumn id="12" xr3:uid="{00000000-0010-0000-0300-00000C000000}" name="JUMLAH" dataDxfId="3750" dataCellStyle="Comma">
      <calculatedColumnFormula>INDEX(Table1[ISI_CONV],A:A)</calculatedColumnFormula>
    </tableColumn>
    <tableColumn id="5" xr3:uid="{00000000-0010-0000-0300-000005000000}" name="NOTA TOKO" dataDxfId="3749">
      <calculatedColumnFormula>INDEX(Table1[NOTA TOKO],Table4[[#This Row],[ROWID]])</calculatedColumnFormula>
    </tableColumn>
    <tableColumn id="2" xr3:uid="{00000000-0010-0000-0300-000002000000}" name="SALES_C" dataDxfId="3748">
      <calculatedColumnFormula>Table4[[#This Row],[SALES DICT]]</calculatedColumnFormula>
    </tableColumn>
    <tableColumn id="3" xr3:uid="{00000000-0010-0000-0300-000003000000}" name="TOKO-KOTA" dataDxfId="3747">
      <calculatedColumnFormula>INDEX(Table1[TOKO-KOTA_H],A:A)</calculatedColumnFormula>
    </tableColumn>
    <tableColumn id="4" xr3:uid="{00000000-0010-0000-0300-000004000000}" name="KODE BARANG" dataDxfId="3746">
      <calculatedColumnFormula>IF(INDEX(Table1[KODE BARANG],A:A)=0,"",INDEX(Table1[KODE BARANG],A:A))</calculatedColumnFormula>
    </tableColumn>
    <tableColumn id="6" xr3:uid="{00000000-0010-0000-0300-000006000000}" name="NAMA BARANG" dataDxfId="3745">
      <calculatedColumnFormula>INDEX(Table1[NAMA BARANG],A:A)</calculatedColumnFormula>
    </tableColumn>
    <tableColumn id="11" xr3:uid="{00000000-0010-0000-0300-00000B000000}" name="ADA DI DAFTAR STOCK?" dataDxfId="3744">
      <calculatedColumnFormula>INDEX(Table1[ADA DI DAFTAR STOCK?],A:A)</calculatedColumnFormula>
    </tableColumn>
    <tableColumn id="23" xr3:uid="{DFDC1190-B812-420D-ACAB-AF2B9C425F62}" name="JUMLAH_C" dataDxfId="3743">
      <calculatedColumnFormula>SUBSTITUTE(_xlfn.NUMBERVALUE(Table4[[#This Row],[JUMLAH]],",","."),",",".")</calculatedColumnFormula>
    </tableColumn>
    <tableColumn id="13" xr3:uid="{00000000-0010-0000-0300-00000D000000}" name="SATUAN" dataDxfId="3742">
      <calculatedColumnFormula>INDEX(Table1[SATUAN_CONV],A:A)</calculatedColumnFormula>
    </tableColumn>
    <tableColumn id="14" xr3:uid="{CA76BE65-3E20-47F2-9FD4-029AEC7FFD2B}" name="HARGA_C" dataDxfId="3741">
      <calculatedColumnFormula>SUBSTITUTE(_xlfn.NUMBERVALUE(Table4[[#This Row],[HARGA]],",","."),",",".")</calculatedColumnFormula>
    </tableColumn>
    <tableColumn id="15" xr3:uid="{69DDFE5A-E7D6-4E10-BC0A-222ADFB69834}" name="DISKON_C" dataCellStyle="Percent">
      <calculatedColumnFormula>SUBSTITUTE(Table4[[#This Row],[DISKON]],",",".")</calculatedColumnFormula>
    </tableColumn>
    <tableColumn id="32" xr3:uid="{3CF42C3B-ED66-435B-91BA-16FC9BB1498A}" name="DISKON NOTA_C" dataDxfId="3740" dataCellStyle="Percent">
      <calculatedColumnFormula>SUBSTITUTE(Table4[[#This Row],[DISKON NOTA]],",",".")</calculatedColumnFormula>
    </tableColumn>
    <tableColumn id="19" xr3:uid="{00000000-0010-0000-0300-000013000000}" name="TANGGAL NOTA" dataDxfId="3739">
      <calculatedColumnFormula>INDEX(Table1[TANGGAL NOTA_H],A:A)</calculatedColumnFormula>
    </tableColumn>
    <tableColumn id="20" xr3:uid="{00000000-0010-0000-0300-000014000000}" name="TANGGAL GUDANG" dataDxfId="3738">
      <calculatedColumnFormula>IF(INDEX(Table1[TANGGAL GUDANG_H],A:A)="","",INDEX(Table1[TANGGAL GUDANG_H],A:A))</calculatedColumnFormula>
    </tableColumn>
    <tableColumn id="21" xr3:uid="{00000000-0010-0000-0300-000015000000}" name="TANGGAL INPUT" dataDxfId="3737">
      <calculatedColumnFormula>INDEX(Table1[TANGGAL UPDATE_H],A:A)</calculatedColumnFormula>
    </tableColumn>
    <tableColumn id="22" xr3:uid="{00000000-0010-0000-0300-000016000000}" name="KOMENTAR" dataDxfId="3736">
      <calculatedColumnFormula>INDEX(Table1[KOMENTAR_H],A:A)</calculatedColumnFormula>
    </tableColumn>
    <tableColumn id="30" xr3:uid="{BEA04F8F-3EFF-4874-B845-DEE3B3528695}" name="NAMA BARANG NOTA" dataDxfId="3735"/>
    <tableColumn id="26" xr3:uid="{B33516FD-05AC-49DE-A8EB-3EF17EA5AA44}" name="TATAL DISKON" dataDxfId="3734">
      <calculatedColumnFormula>IF(Table4[[#This Row],[DISKON]]="",Table4[[#This Row],[HARGA]],Table4[[#This Row],[HARGA]]*Table4[[#This Row],[DISKON]])</calculatedColumnFormula>
    </tableColumn>
    <tableColumn id="25" xr3:uid="{FC280629-FA6C-4CBD-B6EF-4C0F3DED7F56}" name="TOTAL" dataDxfId="3733">
      <calculatedColumnFormula>Table4[[#This Row],[TATAL DISKON]]*Table4[[#This Row],[JUMLAH]]</calculatedColumnFormula>
    </tableColumn>
    <tableColumn id="8" xr3:uid="{00000000-0010-0000-0300-000008000000}" name="Column2" dataDxfId="3732">
      <calculatedColumnFormula>CONCATENATE(Table4[[#This Row],[SALES_C]],Table4[[#This Row],[NOTA TOKO]])</calculatedColumnFormula>
    </tableColumn>
    <tableColumn id="31" xr3:uid="{0413D63F-10A8-49A8-9919-EB8761316F2C}" name="I" dataDxfId="3731">
      <calculatedColumnFormula>INDEX(Table1[I],'4'!A:A)</calculatedColumnFormula>
    </tableColumn>
    <tableColumn id="7" xr3:uid="{00000000-0010-0000-0300-000007000000}" name="Column1" dataDxfId="3730">
      <calculatedColumnFormula>IF(Table4[[#This Row],[Column2]]="","",MATCH(Table4[[#This Row],[Column2]],AM:AM,0))</calculatedColumnFormula>
    </tableColumn>
    <tableColumn id="10" xr3:uid="{BE3B46B0-790B-457D-8BA8-5EF50D606DD4}" name="CONCAT_TOKO KOTA + NAMA BARANG" dataDxfId="3729">
      <calculatedColumnFormula>CONCATENATE(Table4[[#This Row],[TOKO-KOTA]],"_",Table4[[#This Row],[NAMA BARANG]])</calculatedColumnFormula>
    </tableColumn>
    <tableColumn id="27" xr3:uid="{60B0A853-3778-41F6-83C8-D9D3EB4A846D}" name="CONCAT_TOKO KOTA + NAMA BARANG + HARGA" dataDxfId="3728">
      <calculatedColumnFormula>CONCATENATE(Table4[[#This Row],[CONCAT_TOKO KOTA + NAMA BARANG]],"_",Table4[[#This Row],[HARGA_C]])</calculatedColumnFormula>
    </tableColumn>
    <tableColumn id="28" xr3:uid="{E929729B-1559-4937-A84F-3105890DB380}" name="COUNT" dataDxfId="3727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CDE437B6-9EEE-4667-A02A-86CF5839DDB1}" name="Table10" displayName="Table10" ref="AK1:AN5585" totalsRowShown="0">
  <autoFilter ref="AK1:AN5585" xr:uid="{CDE437B6-9EEE-4667-A02A-86CF5839DDB1}"/>
  <tableColumns count="4">
    <tableColumn id="1" xr3:uid="{9EDEF9E6-4930-4864-AE0D-1C6346F7C8CA}" name="NOTA TOKO"/>
    <tableColumn id="2" xr3:uid="{D3B531B7-95FB-4417-B230-02EEC7CE36A6}" name="SALES"/>
    <tableColumn id="3" xr3:uid="{EC1C58D9-7766-4EE5-8857-3E5C83D11465}" name="Column3" dataDxfId="3726">
      <calculatedColumnFormula>CONCATENATE(AL2,AK2)</calculatedColumnFormula>
    </tableColumn>
    <tableColumn id="4" xr3:uid="{05FF7801-30CB-4DCE-B0AA-5C97F9165E0E}" name="Column4" dataDxfId="3725">
      <calculatedColumnFormula>IF(Table10[[#This Row],[Column3]]="","",MATCH(Table10[[#This Row],[Column3]],AD:AD,0))</calculatedColumnFormula>
    </tableColumn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06B5212-FF31-4BAA-984E-80FC4A1B7CFA}" name="Table11" displayName="Table11" ref="D3:D9083" totalsRowShown="0">
  <autoFilter ref="D3:D9083" xr:uid="{806B5212-FF31-4BAA-984E-80FC4A1B7CFA}">
    <filterColumn colId="0">
      <customFilters>
        <customFilter operator="notEqual" val=" "/>
      </customFilters>
    </filterColumn>
  </autoFilter>
  <tableColumns count="1">
    <tableColumn id="1" xr3:uid="{B9ECFC0F-BF30-4DFB-BD1B-5B7DBF25C5EA}" name="1" dataDxfId="3722">
      <calculatedColumnFormula>IF(B4&gt;1,1,"")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Relationship Id="rId4" Type="http://schemas.openxmlformats.org/officeDocument/2006/relationships/table" Target="../tables/table6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8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1000"/>
  <sheetViews>
    <sheetView tabSelected="1" topLeftCell="H718" zoomScale="85" zoomScaleNormal="85" workbookViewId="0">
      <selection activeCell="L745" sqref="L744:L745"/>
    </sheetView>
  </sheetViews>
  <sheetFormatPr defaultRowHeight="12.75"/>
  <cols>
    <col min="1" max="1" width="6.42578125" customWidth="1"/>
    <col min="2" max="2" width="5.5703125" customWidth="1"/>
    <col min="3" max="3" width="4.85546875" customWidth="1"/>
    <col min="4" max="4" width="4.140625" customWidth="1"/>
    <col min="5" max="5" width="22" customWidth="1"/>
    <col min="6" max="6" width="5.5703125" customWidth="1"/>
    <col min="7" max="8" width="11.140625" customWidth="1"/>
    <col min="9" max="9" width="6" customWidth="1"/>
    <col min="10" max="10" width="5.42578125" customWidth="1"/>
    <col min="11" max="11" width="5.85546875" style="1" customWidth="1"/>
    <col min="12" max="12" width="19.42578125" customWidth="1"/>
    <col min="13" max="13" width="8.28515625" style="1" customWidth="1"/>
    <col min="14" max="14" width="8.7109375" customWidth="1"/>
    <col min="15" max="15" width="8" customWidth="1"/>
    <col min="16" max="16" width="7.42578125" customWidth="1"/>
    <col min="17" max="17" width="6" customWidth="1"/>
    <col min="18" max="18" width="7.28515625" customWidth="1"/>
    <col min="19" max="19" width="8.140625" customWidth="1"/>
    <col min="20" max="20" width="7" customWidth="1"/>
    <col min="21" max="21" width="10.5703125" customWidth="1"/>
    <col min="22" max="22" width="7.28515625" customWidth="1"/>
    <col min="23" max="23" width="7" customWidth="1"/>
    <col min="24" max="24" width="10.28515625" bestFit="1" customWidth="1"/>
    <col min="25" max="25" width="7.7109375" customWidth="1"/>
    <col min="26" max="26" width="9.85546875" customWidth="1"/>
    <col min="27" max="27" width="5.85546875" customWidth="1"/>
    <col min="28" max="28" width="8" style="58" customWidth="1"/>
    <col min="29" max="29" width="7.85546875" customWidth="1"/>
    <col min="30" max="30" width="11" style="58" customWidth="1"/>
    <col min="31" max="31" width="18" customWidth="1"/>
    <col min="32" max="32" width="14.28515625" bestFit="1" customWidth="1"/>
    <col min="33" max="33" width="14.7109375" customWidth="1"/>
    <col min="34" max="34" width="15.140625" customWidth="1"/>
    <col min="35" max="35" width="11.42578125" style="58" bestFit="1" customWidth="1"/>
    <col min="36" max="36" width="7.5703125" customWidth="1"/>
    <col min="37" max="37" width="5.42578125" style="3" customWidth="1"/>
    <col min="38" max="38" width="16.7109375" style="3" customWidth="1"/>
    <col min="39" max="39" width="22" style="3" bestFit="1" customWidth="1"/>
    <col min="40" max="40" width="14.5703125" bestFit="1" customWidth="1"/>
    <col min="41" max="41" width="39.28515625" style="3" customWidth="1"/>
    <col min="42" max="42" width="11.5703125" style="3" bestFit="1" customWidth="1"/>
    <col min="43" max="43" width="56.140625" style="3" bestFit="1" customWidth="1"/>
    <col min="44" max="44" width="23" bestFit="1" customWidth="1"/>
    <col min="45" max="45" width="36.42578125" bestFit="1" customWidth="1"/>
    <col min="46" max="46" width="11.5703125" bestFit="1" customWidth="1"/>
    <col min="47" max="47" width="53" bestFit="1" customWidth="1"/>
    <col min="48" max="48" width="13.5703125" customWidth="1"/>
  </cols>
  <sheetData>
    <row r="1" spans="1:43">
      <c r="H1" s="57"/>
      <c r="J1" s="1"/>
      <c r="K1"/>
      <c r="M1"/>
      <c r="V1" s="58"/>
      <c r="X1" s="58"/>
      <c r="Y1" s="58"/>
      <c r="AB1"/>
      <c r="AE1" s="58"/>
      <c r="AF1" s="3"/>
      <c r="AG1" s="3"/>
      <c r="AI1" s="3"/>
      <c r="AJ1" s="3"/>
      <c r="AL1"/>
      <c r="AM1"/>
      <c r="AO1"/>
      <c r="AP1"/>
      <c r="AQ1"/>
    </row>
    <row r="2" spans="1:43">
      <c r="A2" t="s">
        <v>203</v>
      </c>
      <c r="B2" t="s">
        <v>6654</v>
      </c>
      <c r="C2" t="s">
        <v>204</v>
      </c>
      <c r="D2" t="s">
        <v>10058</v>
      </c>
      <c r="E2" t="s">
        <v>10059</v>
      </c>
      <c r="F2" t="s">
        <v>2102</v>
      </c>
      <c r="G2" s="57" t="s">
        <v>0</v>
      </c>
      <c r="H2" s="1" t="s">
        <v>1</v>
      </c>
      <c r="I2" t="s">
        <v>3</v>
      </c>
      <c r="J2" s="1" t="s">
        <v>7326</v>
      </c>
      <c r="K2" t="s">
        <v>4</v>
      </c>
      <c r="L2" t="s">
        <v>5</v>
      </c>
      <c r="M2" t="s">
        <v>6</v>
      </c>
      <c r="N2" t="s">
        <v>6648</v>
      </c>
      <c r="O2" t="s">
        <v>7</v>
      </c>
      <c r="P2" t="s">
        <v>6623</v>
      </c>
      <c r="Q2" t="s">
        <v>6624</v>
      </c>
      <c r="R2" t="s">
        <v>29</v>
      </c>
      <c r="S2" t="s">
        <v>9</v>
      </c>
      <c r="T2" t="s">
        <v>8404</v>
      </c>
      <c r="U2" s="58" t="s">
        <v>10</v>
      </c>
      <c r="V2" s="2" t="s">
        <v>11</v>
      </c>
      <c r="W2" s="2" t="s">
        <v>11996</v>
      </c>
      <c r="X2" s="58" t="s">
        <v>13</v>
      </c>
      <c r="Y2" t="s">
        <v>6665</v>
      </c>
      <c r="Z2" t="s">
        <v>11418</v>
      </c>
      <c r="AA2" t="s">
        <v>6647</v>
      </c>
      <c r="AB2" t="s">
        <v>6649</v>
      </c>
      <c r="AC2" t="s">
        <v>6650</v>
      </c>
      <c r="AD2" s="58" t="s">
        <v>6651</v>
      </c>
      <c r="AE2" s="58" t="s">
        <v>12</v>
      </c>
      <c r="AF2" s="3" t="s">
        <v>6657</v>
      </c>
      <c r="AG2" s="3" t="s">
        <v>6658</v>
      </c>
      <c r="AH2" s="3" t="s">
        <v>6659</v>
      </c>
      <c r="AI2" t="s">
        <v>10086</v>
      </c>
      <c r="AJ2" t="s">
        <v>6660</v>
      </c>
      <c r="AK2" t="s">
        <v>10082</v>
      </c>
      <c r="AL2" t="s">
        <v>6662</v>
      </c>
      <c r="AM2" t="s">
        <v>6663</v>
      </c>
      <c r="AN2" t="s">
        <v>6661</v>
      </c>
      <c r="AO2" t="s">
        <v>8038</v>
      </c>
      <c r="AP2" t="s">
        <v>8039</v>
      </c>
      <c r="AQ2" t="s">
        <v>10522</v>
      </c>
    </row>
    <row r="3" spans="1:43">
      <c r="A3">
        <f>IF(Table1[[#This Row],[KODE BARANG]]="","",MATCH(Table1[[#This Row],[KODE BARANG]],DBS[KODE BARANG],0))</f>
        <v>997</v>
      </c>
      <c r="B3">
        <f>IF(Table1[[#This Row],[ROWID]]="","",ROW()-2)</f>
        <v>1</v>
      </c>
      <c r="C3">
        <f>IF(Table1[[#This Row],[NAMA BARANG]]="","",IF(Table1[[#This Row],[ID]]="",C2,Table1[[#This Row],[ID]]))</f>
        <v>1</v>
      </c>
      <c r="D3">
        <f>IF(Table1[[#This Row],[A1]]="","",MATCH(Table1[[#This Row],[A1]],Table6[5],0))</f>
        <v>126</v>
      </c>
      <c r="E3" t="str">
        <f>IF(Table1[[#This Row],[ID]]="","",Table1[[#This Row],[TOKO-KOTA_H]])</f>
        <v>MANGGALA SAKTI-MALANG</v>
      </c>
      <c r="F3">
        <f>IF(Table1[[#This Row],[NOTA TOKO]]="","",ROW()-2)</f>
        <v>1</v>
      </c>
      <c r="G3" s="59">
        <v>45530</v>
      </c>
      <c r="H3" s="1">
        <v>45534</v>
      </c>
      <c r="I3">
        <v>4118</v>
      </c>
      <c r="J3" s="1" t="s">
        <v>9944</v>
      </c>
      <c r="K3" t="s">
        <v>1888</v>
      </c>
      <c r="L3" t="str">
        <f>IF(Table1[[#This Row],[_NAMA BARANG]]="",IF(Table1[[#This Row],[//DBS]]="","",INDEX(DBS[NAMA],Table1[[#This Row],[//DBS]])),Table1[[#This Row],[_NAMA BARANG]])</f>
        <v>GARISAN BUTTERFLY BT 30CM</v>
      </c>
      <c r="M3"/>
      <c r="O3" t="str">
        <f>IF(Table1[[#This Row],[ROWID]]="","",IF(Table1[[#This Row],[_KETERANGAN]]="STOCK BELUM LENGKAP","ADA",IF(Table1[[#This Row],[KODE BARANG]]="","TIDAK ADA","ADA")))</f>
        <v>ADA</v>
      </c>
      <c r="P3">
        <v>300</v>
      </c>
      <c r="Q3" t="s">
        <v>34</v>
      </c>
      <c r="R3">
        <f>IF(Table1[[#This Row],[//DBS]]="","",INDEX(DBS[ISI],Table1[[#This Row],[//DBS]]))</f>
        <v>100</v>
      </c>
      <c r="S3" t="str">
        <f>IF(Table1[[#This Row],[//DBS]]="","",IF(Table1[[#This Row],[SATUAN_BYPASS]]="",INDEX(DBS[[SATUAN ]],Table1[[#This Row],[//DBS]]),Table1[SATUAN_BYPASS]))</f>
        <v>LSN</v>
      </c>
      <c r="T3">
        <v>26.78</v>
      </c>
      <c r="U3" s="58">
        <f>IF(Table1[[#This Row],[HARGA_BYPASS]]="",IF(Table1[[#This Row],[_HARGA]]="","",Table1[[#This Row],[_HARGA]]*1000),Table1[[#This Row],[HARGA_BYPASS]])</f>
        <v>26780</v>
      </c>
      <c r="V3" s="2">
        <v>0.17499999999999999</v>
      </c>
      <c r="W3" s="2"/>
      <c r="X3" s="58">
        <f>IF(Table1[[#This Row],[ROWID]]="","",IF(Table1[[#This Row],[ROWID]]=C4,"",SUMIF(Table1[ROWID],Table1[[#This Row],[ROWID]],Table1[TOTAL])))</f>
        <v>6628050</v>
      </c>
      <c r="AA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">
        <f>IF(Table1[[#This Row],[JUMLAH NOTA]]="","",IF(Table1[[#This Row],[CONV]]="",Table1[[#This Row],[JUMLAH NOTA]],Table1[[#This Row],[JUMLAH NOTA]]*Table1[[#This Row],[CONV]]))</f>
        <v>300</v>
      </c>
      <c r="AC3" t="str">
        <f>IF(Table1[[#This Row],[ISI_CONV]]="","",IF(Table1[[#This Row],[CONV]]="",Table1[[#This Row],[SATUAN NOTA]],Table1[[#This Row],[SATUAN]]))</f>
        <v>LSN</v>
      </c>
      <c r="AD3" s="58">
        <f>IF(Table1[[#This Row],[HARGA]]="","",IF(Table1[[#This Row],[CONV]]="",Table1[[#This Row],[HARGA]],Table1[[#This Row],[HARGA]]/Table1[[#This Row],[CONV]]))</f>
        <v>26780</v>
      </c>
      <c r="AE3" s="58">
        <f>IF(Table1[[#This Row],[HARGA_CONV]]="","",Table1[[#This Row],[HARGA_CONV]]*Table1[[#This Row],[ISI_CONV]]*(100%-(Table1[[#This Row],[DISKON]]+Table1[[#This Row],[DISKON NOTA]])))</f>
        <v>6628050</v>
      </c>
      <c r="AF3" s="3">
        <f>IF(Table1[[#This Row],[TANGGAL NOTA]]="",AF2,Table1[[#This Row],[TANGGAL NOTA]])</f>
        <v>45530</v>
      </c>
      <c r="AG3" s="3"/>
      <c r="AH3" s="3">
        <f>IF(Table1[[#This Row],[TANGGAL UPDATE]]="",AH2,Table1[[#This Row],[TANGGAL UPDATE]])</f>
        <v>45534</v>
      </c>
      <c r="AI3" t="str" cm="1">
        <f t="array" ref="AI3">IF(Table1[[#This Row],[A1]]="",AI2,INDEX(Table6[3],Table1[[#This Row],[Q1]]))</f>
        <v>KO</v>
      </c>
      <c r="AJ3" t="str">
        <f>IF(Table1[[#This Row],[_KETERANGAN]]="","",Table1[[#This Row],[_KETERANGAN]])</f>
        <v/>
      </c>
      <c r="AK3" t="str" cm="1">
        <f t="array" ref="AK3">IF(Table1[[#This Row],[A1]]="",AK2,INDEX(Table6[3],Table1[[#This Row],[Q1]]))</f>
        <v>KO</v>
      </c>
      <c r="AL3" s="5" t="str" cm="1">
        <f t="array" ref="AL3">IF(Table1[[#This Row],[A1]]="",AL2,INDEX(Table6[1],Table1[[#This Row],[Q1]]))</f>
        <v>MANGGALA SAKTI</v>
      </c>
      <c r="AM3" t="str" cm="1">
        <f t="array" ref="AM3">IF(Table1[[#This Row],[A1]]="",AM2,INDEX(Table6[2],Table1[[#This Row],[Q1]]))</f>
        <v>MALANG</v>
      </c>
      <c r="AN3" t="str">
        <f>CONCATENATE(Table1[[#This Row],[TOKO_H]],"-",Table1[[#This Row],[KOTA_H]])</f>
        <v>MANGGALA SAKTI-MALANG</v>
      </c>
      <c r="AO3" t="s">
        <v>1888</v>
      </c>
      <c r="AP3" t="s">
        <v>10130</v>
      </c>
      <c r="AQ3"/>
    </row>
    <row r="4" spans="1:43">
      <c r="A4" t="str">
        <f>IF(Table1[[#This Row],[KODE BARANG]]="","",MATCH(Table1[[#This Row],[KODE BARANG]],DBS[KODE BARANG],0))</f>
        <v/>
      </c>
      <c r="B4" t="str">
        <f>IF(Table1[[#This Row],[ROWID]]="","",ROW()-2)</f>
        <v/>
      </c>
      <c r="C4" t="str">
        <f>IF(Table1[[#This Row],[NAMA BARANG]]="","",IF(Table1[[#This Row],[ID]]="",C3,Table1[[#This Row],[ID]]))</f>
        <v/>
      </c>
      <c r="D4" t="str">
        <f>IF(Table1[[#This Row],[A1]]="","",MATCH(Table1[[#This Row],[A1]],Table6[5],0))</f>
        <v/>
      </c>
      <c r="E4" t="str">
        <f>IF(Table1[[#This Row],[ID]]="","",Table1[[#This Row],[TOKO-KOTA_H]])</f>
        <v/>
      </c>
      <c r="F4" t="str">
        <f>IF(Table1[[#This Row],[NOTA TOKO]]="","",ROW()-2)</f>
        <v/>
      </c>
      <c r="G4" s="59"/>
      <c r="H4" s="1"/>
      <c r="J4" s="1"/>
      <c r="K4"/>
      <c r="L4" t="str">
        <f>IF(Table1[[#This Row],[_NAMA BARANG]]="",IF(Table1[[#This Row],[//DBS]]="","",INDEX(DBS[NAMA],Table1[[#This Row],[//DBS]])),Table1[[#This Row],[_NAMA BARANG]])</f>
        <v/>
      </c>
      <c r="M4"/>
      <c r="O4" t="str">
        <f>IF(Table1[[#This Row],[ROWID]]="","",IF(Table1[[#This Row],[_KETERANGAN]]="STOCK BELUM LENGKAP","ADA",IF(Table1[[#This Row],[KODE BARANG]]="","TIDAK ADA","ADA")))</f>
        <v/>
      </c>
      <c r="R4" t="str">
        <f>IF(Table1[[#This Row],[//DBS]]="","",INDEX(DBS[ISI],Table1[[#This Row],[//DBS]]))</f>
        <v/>
      </c>
      <c r="S4" t="str">
        <f>IF(Table1[[#This Row],[//DBS]]="","",IF(Table1[[#This Row],[SATUAN_BYPASS]]="",INDEX(DBS[[SATUAN ]],Table1[[#This Row],[//DBS]]),Table1[SATUAN_BYPASS]))</f>
        <v/>
      </c>
      <c r="U4" s="58" t="str">
        <f>IF(Table1[[#This Row],[HARGA_BYPASS]]="",IF(Table1[[#This Row],[_HARGA]]="","",Table1[[#This Row],[_HARGA]]*1000),Table1[[#This Row],[HARGA_BYPASS]])</f>
        <v/>
      </c>
      <c r="V4" s="2"/>
      <c r="W4" s="2"/>
      <c r="X4" s="58" t="str">
        <f>IF(Table1[[#This Row],[ROWID]]="","",IF(Table1[[#This Row],[ROWID]]=C5,"",SUMIF(Table1[ROWID],Table1[[#This Row],[ROWID]],Table1[TOTAL])))</f>
        <v/>
      </c>
      <c r="AA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" t="str">
        <f>IF(Table1[[#This Row],[JUMLAH NOTA]]="","",IF(Table1[[#This Row],[CONV]]="",Table1[[#This Row],[JUMLAH NOTA]],Table1[[#This Row],[JUMLAH NOTA]]*Table1[[#This Row],[CONV]]))</f>
        <v/>
      </c>
      <c r="AC4" t="str">
        <f>IF(Table1[[#This Row],[ISI_CONV]]="","",IF(Table1[[#This Row],[CONV]]="",Table1[[#This Row],[SATUAN NOTA]],Table1[[#This Row],[SATUAN]]))</f>
        <v/>
      </c>
      <c r="AD4" s="58" t="str">
        <f>IF(Table1[[#This Row],[HARGA]]="","",IF(Table1[[#This Row],[CONV]]="",Table1[[#This Row],[HARGA]],Table1[[#This Row],[HARGA]]/Table1[[#This Row],[CONV]]))</f>
        <v/>
      </c>
      <c r="AE4" s="58" t="str">
        <f>IF(Table1[[#This Row],[HARGA_CONV]]="","",Table1[[#This Row],[HARGA_CONV]]*Table1[[#This Row],[ISI_CONV]]*(100%-(Table1[[#This Row],[DISKON]]+Table1[[#This Row],[DISKON NOTA]])))</f>
        <v/>
      </c>
      <c r="AF4" s="3">
        <f>IF(Table1[[#This Row],[TANGGAL NOTA]]="",AF3,Table1[[#This Row],[TANGGAL NOTA]])</f>
        <v>45530</v>
      </c>
      <c r="AG4" s="3"/>
      <c r="AH4" s="3">
        <f>IF(Table1[[#This Row],[TANGGAL UPDATE]]="",AH3,Table1[[#This Row],[TANGGAL UPDATE]])</f>
        <v>45534</v>
      </c>
      <c r="AI4" t="str" cm="1">
        <f t="array" ref="AI4">IF(Table1[[#This Row],[A1]]="",AI3,INDEX(Table6[3],Table1[[#This Row],[Q1]]))</f>
        <v>KO</v>
      </c>
      <c r="AJ4" t="str">
        <f>IF(Table1[[#This Row],[_KETERANGAN]]="","",Table1[[#This Row],[_KETERANGAN]])</f>
        <v/>
      </c>
      <c r="AK4" t="str" cm="1">
        <f t="array" ref="AK4">IF(Table1[[#This Row],[A1]]="",AK3,INDEX(Table6[3],Table1[[#This Row],[Q1]]))</f>
        <v>KO</v>
      </c>
      <c r="AL4" s="5" t="str" cm="1">
        <f t="array" ref="AL4">IF(Table1[[#This Row],[A1]]="",AL3,INDEX(Table6[1],Table1[[#This Row],[Q1]]))</f>
        <v>MANGGALA SAKTI</v>
      </c>
      <c r="AM4" t="str" cm="1">
        <f t="array" ref="AM4">IF(Table1[[#This Row],[A1]]="",AM3,INDEX(Table6[2],Table1[[#This Row],[Q1]]))</f>
        <v>MALANG</v>
      </c>
      <c r="AN4" t="str">
        <f>CONCATENATE(Table1[[#This Row],[TOKO_H]],"-",Table1[[#This Row],[KOTA_H]])</f>
        <v>MANGGALA SAKTI-MALANG</v>
      </c>
      <c r="AO4"/>
      <c r="AP4" t="s">
        <v>9561</v>
      </c>
      <c r="AQ4"/>
    </row>
    <row r="5" spans="1:43">
      <c r="A5">
        <f>IF(Table1[[#This Row],[KODE BARANG]]="","",MATCH(Table1[[#This Row],[KODE BARANG]],DBS[KODE BARANG],0))</f>
        <v>994</v>
      </c>
      <c r="B5">
        <f>IF(Table1[[#This Row],[ROWID]]="","",ROW()-2)</f>
        <v>3</v>
      </c>
      <c r="C5">
        <f>IF(Table1[[#This Row],[NAMA BARANG]]="","",IF(Table1[[#This Row],[ID]]="",C4,Table1[[#This Row],[ID]]))</f>
        <v>3</v>
      </c>
      <c r="D5">
        <f>IF(Table1[[#This Row],[A1]]="","",MATCH(Table1[[#This Row],[A1]],Table6[5],0))</f>
        <v>205</v>
      </c>
      <c r="E5" t="str">
        <f>IF(Table1[[#This Row],[ID]]="","",Table1[[#This Row],[TOKO-KOTA_H]])</f>
        <v>SIANA (PECINAN)-MALANG</v>
      </c>
      <c r="F5">
        <f>IF(Table1[[#This Row],[NOTA TOKO]]="","",ROW()-2)</f>
        <v>3</v>
      </c>
      <c r="G5" s="59"/>
      <c r="H5" s="1"/>
      <c r="I5">
        <v>4116</v>
      </c>
      <c r="J5" s="1" t="s">
        <v>10013</v>
      </c>
      <c r="K5" t="s">
        <v>1887</v>
      </c>
      <c r="L5" t="str">
        <f>IF(Table1[[#This Row],[_NAMA BARANG]]="",IF(Table1[[#This Row],[//DBS]]="","",INDEX(DBS[NAMA],Table1[[#This Row],[//DBS]])),Table1[[#This Row],[_NAMA BARANG]])</f>
        <v>GARISAN BUTTERFLY BT 20CM</v>
      </c>
      <c r="M5"/>
      <c r="O5" t="str">
        <f>IF(Table1[[#This Row],[ROWID]]="","",IF(Table1[[#This Row],[_KETERANGAN]]="STOCK BELUM LENGKAP","ADA",IF(Table1[[#This Row],[KODE BARANG]]="","TIDAK ADA","ADA")))</f>
        <v>ADA</v>
      </c>
      <c r="P5">
        <v>100</v>
      </c>
      <c r="Q5" t="s">
        <v>34</v>
      </c>
      <c r="R5">
        <f>IF(Table1[[#This Row],[//DBS]]="","",INDEX(DBS[ISI],Table1[[#This Row],[//DBS]]))</f>
        <v>100</v>
      </c>
      <c r="S5" t="str">
        <f>IF(Table1[[#This Row],[//DBS]]="","",IF(Table1[[#This Row],[SATUAN_BYPASS]]="",INDEX(DBS[[SATUAN ]],Table1[[#This Row],[//DBS]]),Table1[SATUAN_BYPASS]))</f>
        <v>LSN</v>
      </c>
      <c r="T5">
        <v>21.38</v>
      </c>
      <c r="U5" s="58">
        <f>IF(Table1[[#This Row],[HARGA_BYPASS]]="",IF(Table1[[#This Row],[_HARGA]]="","",Table1[[#This Row],[_HARGA]]*1000),Table1[[#This Row],[HARGA_BYPASS]])</f>
        <v>21380</v>
      </c>
      <c r="V5" s="2">
        <v>0.17499999999999999</v>
      </c>
      <c r="W5" s="2"/>
      <c r="X5" s="58">
        <f>IF(Table1[[#This Row],[ROWID]]="","",IF(Table1[[#This Row],[ROWID]]=C6,"",SUMIF(Table1[ROWID],Table1[[#This Row],[ROWID]],Table1[TOTAL])))</f>
        <v>1763850</v>
      </c>
      <c r="AA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">
        <f>IF(Table1[[#This Row],[JUMLAH NOTA]]="","",IF(Table1[[#This Row],[CONV]]="",Table1[[#This Row],[JUMLAH NOTA]],Table1[[#This Row],[JUMLAH NOTA]]*Table1[[#This Row],[CONV]]))</f>
        <v>100</v>
      </c>
      <c r="AC5" t="str">
        <f>IF(Table1[[#This Row],[ISI_CONV]]="","",IF(Table1[[#This Row],[CONV]]="",Table1[[#This Row],[SATUAN NOTA]],Table1[[#This Row],[SATUAN]]))</f>
        <v>LSN</v>
      </c>
      <c r="AD5" s="58">
        <f>IF(Table1[[#This Row],[HARGA]]="","",IF(Table1[[#This Row],[CONV]]="",Table1[[#This Row],[HARGA]],Table1[[#This Row],[HARGA]]/Table1[[#This Row],[CONV]]))</f>
        <v>21380</v>
      </c>
      <c r="AE5" s="58">
        <f>IF(Table1[[#This Row],[HARGA_CONV]]="","",Table1[[#This Row],[HARGA_CONV]]*Table1[[#This Row],[ISI_CONV]]*(100%-(Table1[[#This Row],[DISKON]]+Table1[[#This Row],[DISKON NOTA]])))</f>
        <v>1763850</v>
      </c>
      <c r="AF5" s="3">
        <f>IF(Table1[[#This Row],[TANGGAL NOTA]]="",AF4,Table1[[#This Row],[TANGGAL NOTA]])</f>
        <v>45530</v>
      </c>
      <c r="AG5" s="3"/>
      <c r="AH5" s="3">
        <f>IF(Table1[[#This Row],[TANGGAL UPDATE]]="",AH4,Table1[[#This Row],[TANGGAL UPDATE]])</f>
        <v>45534</v>
      </c>
      <c r="AI5" t="str" cm="1">
        <f t="array" ref="AI5">IF(Table1[[#This Row],[A1]]="",AI4,INDEX(Table6[3],Table1[[#This Row],[Q1]]))</f>
        <v>KO</v>
      </c>
      <c r="AJ5" t="str">
        <f>IF(Table1[[#This Row],[_KETERANGAN]]="","",Table1[[#This Row],[_KETERANGAN]])</f>
        <v/>
      </c>
      <c r="AK5" t="str" cm="1">
        <f t="array" ref="AK5">IF(Table1[[#This Row],[A1]]="",AK4,INDEX(Table6[3],Table1[[#This Row],[Q1]]))</f>
        <v>KO</v>
      </c>
      <c r="AL5" s="5" t="str" cm="1">
        <f t="array" ref="AL5">IF(Table1[[#This Row],[A1]]="",AL4,INDEX(Table6[1],Table1[[#This Row],[Q1]]))</f>
        <v>SIANA (PECINAN)</v>
      </c>
      <c r="AM5" t="str" cm="1">
        <f t="array" ref="AM5">IF(Table1[[#This Row],[A1]]="",AM4,INDEX(Table6[2],Table1[[#This Row],[Q1]]))</f>
        <v>MALANG</v>
      </c>
      <c r="AN5" t="str">
        <f>CONCATENATE(Table1[[#This Row],[TOKO_H]],"-",Table1[[#This Row],[KOTA_H]])</f>
        <v>SIANA (PECINAN)-MALANG</v>
      </c>
      <c r="AO5" t="s">
        <v>1887</v>
      </c>
      <c r="AP5" t="s">
        <v>10129</v>
      </c>
      <c r="AQ5"/>
    </row>
    <row r="6" spans="1:43">
      <c r="A6" t="str">
        <f>IF(Table1[[#This Row],[KODE BARANG]]="","",MATCH(Table1[[#This Row],[KODE BARANG]],DBS[KODE BARANG],0))</f>
        <v/>
      </c>
      <c r="B6" t="str">
        <f>IF(Table1[[#This Row],[ROWID]]="","",ROW()-2)</f>
        <v/>
      </c>
      <c r="C6" t="str">
        <f>IF(Table1[[#This Row],[NAMA BARANG]]="","",IF(Table1[[#This Row],[ID]]="",C5,Table1[[#This Row],[ID]]))</f>
        <v/>
      </c>
      <c r="D6" t="str">
        <f>IF(Table1[[#This Row],[A1]]="","",MATCH(Table1[[#This Row],[A1]],Table6[5],0))</f>
        <v/>
      </c>
      <c r="E6" t="str">
        <f>IF(Table1[[#This Row],[ID]]="","",Table1[[#This Row],[TOKO-KOTA_H]])</f>
        <v/>
      </c>
      <c r="F6" t="str">
        <f>IF(Table1[[#This Row],[NOTA TOKO]]="","",ROW()-2)</f>
        <v/>
      </c>
      <c r="G6" s="59"/>
      <c r="H6" s="1"/>
      <c r="J6" s="1"/>
      <c r="K6"/>
      <c r="L6" t="str">
        <f>IF(Table1[[#This Row],[_NAMA BARANG]]="",IF(Table1[[#This Row],[//DBS]]="","",INDEX(DBS[NAMA],Table1[[#This Row],[//DBS]])),Table1[[#This Row],[_NAMA BARANG]])</f>
        <v/>
      </c>
      <c r="M6"/>
      <c r="O6" t="str">
        <f>IF(Table1[[#This Row],[ROWID]]="","",IF(Table1[[#This Row],[_KETERANGAN]]="STOCK BELUM LENGKAP","ADA",IF(Table1[[#This Row],[KODE BARANG]]="","TIDAK ADA","ADA")))</f>
        <v/>
      </c>
      <c r="R6" t="str">
        <f>IF(Table1[[#This Row],[//DBS]]="","",INDEX(DBS[ISI],Table1[[#This Row],[//DBS]]))</f>
        <v/>
      </c>
      <c r="S6" t="str">
        <f>IF(Table1[[#This Row],[//DBS]]="","",IF(Table1[[#This Row],[SATUAN_BYPASS]]="",INDEX(DBS[[SATUAN ]],Table1[[#This Row],[//DBS]]),Table1[SATUAN_BYPASS]))</f>
        <v/>
      </c>
      <c r="U6" s="58" t="str">
        <f>IF(Table1[[#This Row],[HARGA_BYPASS]]="",IF(Table1[[#This Row],[_HARGA]]="","",Table1[[#This Row],[_HARGA]]*1000),Table1[[#This Row],[HARGA_BYPASS]])</f>
        <v/>
      </c>
      <c r="V6" s="2"/>
      <c r="W6" s="2"/>
      <c r="X6" s="58" t="str">
        <f>IF(Table1[[#This Row],[ROWID]]="","",IF(Table1[[#This Row],[ROWID]]=C7,"",SUMIF(Table1[ROWID],Table1[[#This Row],[ROWID]],Table1[TOTAL])))</f>
        <v/>
      </c>
      <c r="AA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" t="str">
        <f>IF(Table1[[#This Row],[JUMLAH NOTA]]="","",IF(Table1[[#This Row],[CONV]]="",Table1[[#This Row],[JUMLAH NOTA]],Table1[[#This Row],[JUMLAH NOTA]]*Table1[[#This Row],[CONV]]))</f>
        <v/>
      </c>
      <c r="AC6" t="str">
        <f>IF(Table1[[#This Row],[ISI_CONV]]="","",IF(Table1[[#This Row],[CONV]]="",Table1[[#This Row],[SATUAN NOTA]],Table1[[#This Row],[SATUAN]]))</f>
        <v/>
      </c>
      <c r="AD6" s="58" t="str">
        <f>IF(Table1[[#This Row],[HARGA]]="","",IF(Table1[[#This Row],[CONV]]="",Table1[[#This Row],[HARGA]],Table1[[#This Row],[HARGA]]/Table1[[#This Row],[CONV]]))</f>
        <v/>
      </c>
      <c r="AE6" s="58" t="str">
        <f>IF(Table1[[#This Row],[HARGA_CONV]]="","",Table1[[#This Row],[HARGA_CONV]]*Table1[[#This Row],[ISI_CONV]]*(100%-(Table1[[#This Row],[DISKON]]+Table1[[#This Row],[DISKON NOTA]])))</f>
        <v/>
      </c>
      <c r="AF6" s="3">
        <f>IF(Table1[[#This Row],[TANGGAL NOTA]]="",AF5,Table1[[#This Row],[TANGGAL NOTA]])</f>
        <v>45530</v>
      </c>
      <c r="AG6" s="3"/>
      <c r="AH6" s="3">
        <f>IF(Table1[[#This Row],[TANGGAL UPDATE]]="",AH5,Table1[[#This Row],[TANGGAL UPDATE]])</f>
        <v>45534</v>
      </c>
      <c r="AI6" t="str" cm="1">
        <f t="array" ref="AI6">IF(Table1[[#This Row],[A1]]="",AI5,INDEX(Table6[3],Table1[[#This Row],[Q1]]))</f>
        <v>KO</v>
      </c>
      <c r="AJ6" t="str">
        <f>IF(Table1[[#This Row],[_KETERANGAN]]="","",Table1[[#This Row],[_KETERANGAN]])</f>
        <v/>
      </c>
      <c r="AK6" t="str" cm="1">
        <f t="array" ref="AK6">IF(Table1[[#This Row],[A1]]="",AK5,INDEX(Table6[3],Table1[[#This Row],[Q1]]))</f>
        <v>KO</v>
      </c>
      <c r="AL6" s="5" t="str" cm="1">
        <f t="array" ref="AL6">IF(Table1[[#This Row],[A1]]="",AL5,INDEX(Table6[1],Table1[[#This Row],[Q1]]))</f>
        <v>SIANA (PECINAN)</v>
      </c>
      <c r="AM6" t="str" cm="1">
        <f t="array" ref="AM6">IF(Table1[[#This Row],[A1]]="",AM5,INDEX(Table6[2],Table1[[#This Row],[Q1]]))</f>
        <v>MALANG</v>
      </c>
      <c r="AN6" t="str">
        <f>CONCATENATE(Table1[[#This Row],[TOKO_H]],"-",Table1[[#This Row],[KOTA_H]])</f>
        <v>SIANA (PECINAN)-MALANG</v>
      </c>
      <c r="AO6"/>
      <c r="AP6" t="s">
        <v>9561</v>
      </c>
      <c r="AQ6"/>
    </row>
    <row r="7" spans="1:43">
      <c r="A7">
        <f>IF(Table1[[#This Row],[KODE BARANG]]="","",MATCH(Table1[[#This Row],[KODE BARANG]],DBS[KODE BARANG],0))</f>
        <v>1399</v>
      </c>
      <c r="B7">
        <f>IF(Table1[[#This Row],[ROWID]]="","",ROW()-2)</f>
        <v>5</v>
      </c>
      <c r="C7">
        <f>IF(Table1[[#This Row],[NAMA BARANG]]="","",IF(Table1[[#This Row],[ID]]="",C6,Table1[[#This Row],[ID]]))</f>
        <v>5</v>
      </c>
      <c r="D7">
        <f>IF(Table1[[#This Row],[A1]]="","",MATCH(Table1[[#This Row],[A1]],Table6[5],0))</f>
        <v>62</v>
      </c>
      <c r="E7" t="str">
        <f>IF(Table1[[#This Row],[ID]]="","",Table1[[#This Row],[TOKO-KOTA_H]])</f>
        <v>BRUK MENCENG-PURBALINGGA</v>
      </c>
      <c r="F7">
        <f>IF(Table1[[#This Row],[NOTA TOKO]]="","",ROW()-2)</f>
        <v>5</v>
      </c>
      <c r="G7" s="59"/>
      <c r="H7" s="1"/>
      <c r="I7">
        <v>3281</v>
      </c>
      <c r="J7" s="1" t="s">
        <v>9887</v>
      </c>
      <c r="K7" t="s">
        <v>2350</v>
      </c>
      <c r="L7" t="str">
        <f>IF(Table1[[#This Row],[_NAMA BARANG]]="",IF(Table1[[#This Row],[//DBS]]="","",INDEX(DBS[NAMA],Table1[[#This Row],[//DBS]])),Table1[[#This Row],[_NAMA BARANG]])</f>
        <v>ISI STAPLER 13/8 JOSS</v>
      </c>
      <c r="M7"/>
      <c r="O7" t="str">
        <f>IF(Table1[[#This Row],[ROWID]]="","",IF(Table1[[#This Row],[_KETERANGAN]]="STOCK BELUM LENGKAP","ADA",IF(Table1[[#This Row],[KODE BARANG]]="","TIDAK ADA","ADA")))</f>
        <v>ADA</v>
      </c>
      <c r="P7">
        <v>100</v>
      </c>
      <c r="Q7" t="s">
        <v>124</v>
      </c>
      <c r="R7">
        <f>IF(Table1[[#This Row],[//DBS]]="","",INDEX(DBS[ISI],Table1[[#This Row],[//DBS]]))</f>
        <v>100</v>
      </c>
      <c r="S7" t="str">
        <f>IF(Table1[[#This Row],[//DBS]]="","",IF(Table1[[#This Row],[SATUAN_BYPASS]]="",INDEX(DBS[[SATUAN ]],Table1[[#This Row],[//DBS]]),Table1[SATUAN_BYPASS]))</f>
        <v>PAK</v>
      </c>
      <c r="T7">
        <v>18.5</v>
      </c>
      <c r="U7" s="58">
        <f>IF(Table1[[#This Row],[HARGA_BYPASS]]="",IF(Table1[[#This Row],[_HARGA]]="","",Table1[[#This Row],[_HARGA]]*1000),Table1[[#This Row],[HARGA_BYPASS]])</f>
        <v>18500</v>
      </c>
      <c r="V7" s="2"/>
      <c r="W7" s="2"/>
      <c r="X7" s="58">
        <f>IF(Table1[[#This Row],[ROWID]]="","",IF(Table1[[#This Row],[ROWID]]=C8,"",SUMIF(Table1[ROWID],Table1[[#This Row],[ROWID]],Table1[TOTAL])))</f>
        <v>1850000</v>
      </c>
      <c r="AA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">
        <f>IF(Table1[[#This Row],[JUMLAH NOTA]]="","",IF(Table1[[#This Row],[CONV]]="",Table1[[#This Row],[JUMLAH NOTA]],Table1[[#This Row],[JUMLAH NOTA]]*Table1[[#This Row],[CONV]]))</f>
        <v>100</v>
      </c>
      <c r="AC7" t="str">
        <f>IF(Table1[[#This Row],[ISI_CONV]]="","",IF(Table1[[#This Row],[CONV]]="",Table1[[#This Row],[SATUAN NOTA]],Table1[[#This Row],[SATUAN]]))</f>
        <v>PAK</v>
      </c>
      <c r="AD7" s="58">
        <f>IF(Table1[[#This Row],[HARGA]]="","",IF(Table1[[#This Row],[CONV]]="",Table1[[#This Row],[HARGA]],Table1[[#This Row],[HARGA]]/Table1[[#This Row],[CONV]]))</f>
        <v>18500</v>
      </c>
      <c r="AE7" s="58">
        <f>IF(Table1[[#This Row],[HARGA_CONV]]="","",Table1[[#This Row],[HARGA_CONV]]*Table1[[#This Row],[ISI_CONV]]*(100%-(Table1[[#This Row],[DISKON]]+Table1[[#This Row],[DISKON NOTA]])))</f>
        <v>1850000</v>
      </c>
      <c r="AF7" s="3">
        <f>IF(Table1[[#This Row],[TANGGAL NOTA]]="",AF6,Table1[[#This Row],[TANGGAL NOTA]])</f>
        <v>45530</v>
      </c>
      <c r="AG7" s="3"/>
      <c r="AH7" s="3">
        <f>IF(Table1[[#This Row],[TANGGAL UPDATE]]="",AH6,Table1[[#This Row],[TANGGAL UPDATE]])</f>
        <v>45534</v>
      </c>
      <c r="AI7" t="str" cm="1">
        <f t="array" ref="AI7">IF(Table1[[#This Row],[A1]]="",AI6,INDEX(Table6[3],Table1[[#This Row],[Q1]]))</f>
        <v>A</v>
      </c>
      <c r="AJ7" t="str">
        <f>IF(Table1[[#This Row],[_KETERANGAN]]="","",Table1[[#This Row],[_KETERANGAN]])</f>
        <v/>
      </c>
      <c r="AK7" t="str" cm="1">
        <f t="array" ref="AK7">IF(Table1[[#This Row],[A1]]="",AK6,INDEX(Table6[3],Table1[[#This Row],[Q1]]))</f>
        <v>A</v>
      </c>
      <c r="AL7" s="5" t="str" cm="1">
        <f t="array" ref="AL7">IF(Table1[[#This Row],[A1]]="",AL6,INDEX(Table6[1],Table1[[#This Row],[Q1]]))</f>
        <v>BRUK MENCENG</v>
      </c>
      <c r="AM7" t="str" cm="1">
        <f t="array" ref="AM7">IF(Table1[[#This Row],[A1]]="",AM6,INDEX(Table6[2],Table1[[#This Row],[Q1]]))</f>
        <v>PURBALINGGA</v>
      </c>
      <c r="AN7" t="str">
        <f>CONCATENATE(Table1[[#This Row],[TOKO_H]],"-",Table1[[#This Row],[KOTA_H]])</f>
        <v>BRUK MENCENG-PURBALINGGA</v>
      </c>
      <c r="AO7" t="s">
        <v>2350</v>
      </c>
      <c r="AP7" t="s">
        <v>2351</v>
      </c>
      <c r="AQ7"/>
    </row>
    <row r="8" spans="1:43">
      <c r="A8" t="str">
        <f>IF(Table1[[#This Row],[KODE BARANG]]="","",MATCH(Table1[[#This Row],[KODE BARANG]],DBS[KODE BARANG],0))</f>
        <v/>
      </c>
      <c r="B8" t="str">
        <f>IF(Table1[[#This Row],[ROWID]]="","",ROW()-2)</f>
        <v/>
      </c>
      <c r="C8" t="str">
        <f>IF(Table1[[#This Row],[NAMA BARANG]]="","",IF(Table1[[#This Row],[ID]]="",C7,Table1[[#This Row],[ID]]))</f>
        <v/>
      </c>
      <c r="D8" t="str">
        <f>IF(Table1[[#This Row],[A1]]="","",MATCH(Table1[[#This Row],[A1]],Table6[5],0))</f>
        <v/>
      </c>
      <c r="E8" t="str">
        <f>IF(Table1[[#This Row],[ID]]="","",Table1[[#This Row],[TOKO-KOTA_H]])</f>
        <v/>
      </c>
      <c r="F8" t="str">
        <f>IF(Table1[[#This Row],[NOTA TOKO]]="","",ROW()-2)</f>
        <v/>
      </c>
      <c r="G8" s="59"/>
      <c r="H8" s="1"/>
      <c r="J8" s="1"/>
      <c r="K8"/>
      <c r="L8" t="str">
        <f>IF(Table1[[#This Row],[_NAMA BARANG]]="",IF(Table1[[#This Row],[//DBS]]="","",INDEX(DBS[NAMA],Table1[[#This Row],[//DBS]])),Table1[[#This Row],[_NAMA BARANG]])</f>
        <v/>
      </c>
      <c r="M8"/>
      <c r="O8" t="str">
        <f>IF(Table1[[#This Row],[ROWID]]="","",IF(Table1[[#This Row],[_KETERANGAN]]="STOCK BELUM LENGKAP","ADA",IF(Table1[[#This Row],[KODE BARANG]]="","TIDAK ADA","ADA")))</f>
        <v/>
      </c>
      <c r="R8" t="str">
        <f>IF(Table1[[#This Row],[//DBS]]="","",INDEX(DBS[ISI],Table1[[#This Row],[//DBS]]))</f>
        <v/>
      </c>
      <c r="S8" t="str">
        <f>IF(Table1[[#This Row],[//DBS]]="","",IF(Table1[[#This Row],[SATUAN_BYPASS]]="",INDEX(DBS[[SATUAN ]],Table1[[#This Row],[//DBS]]),Table1[SATUAN_BYPASS]))</f>
        <v/>
      </c>
      <c r="U8" s="58" t="str">
        <f>IF(Table1[[#This Row],[HARGA_BYPASS]]="",IF(Table1[[#This Row],[_HARGA]]="","",Table1[[#This Row],[_HARGA]]*1000),Table1[[#This Row],[HARGA_BYPASS]])</f>
        <v/>
      </c>
      <c r="V8" s="2"/>
      <c r="W8" s="2"/>
      <c r="X8" s="58" t="str">
        <f>IF(Table1[[#This Row],[ROWID]]="","",IF(Table1[[#This Row],[ROWID]]=C9,"",SUMIF(Table1[ROWID],Table1[[#This Row],[ROWID]],Table1[TOTAL])))</f>
        <v/>
      </c>
      <c r="AA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" t="str">
        <f>IF(Table1[[#This Row],[JUMLAH NOTA]]="","",IF(Table1[[#This Row],[CONV]]="",Table1[[#This Row],[JUMLAH NOTA]],Table1[[#This Row],[JUMLAH NOTA]]*Table1[[#This Row],[CONV]]))</f>
        <v/>
      </c>
      <c r="AC8" t="str">
        <f>IF(Table1[[#This Row],[ISI_CONV]]="","",IF(Table1[[#This Row],[CONV]]="",Table1[[#This Row],[SATUAN NOTA]],Table1[[#This Row],[SATUAN]]))</f>
        <v/>
      </c>
      <c r="AD8" s="58" t="str">
        <f>IF(Table1[[#This Row],[HARGA]]="","",IF(Table1[[#This Row],[CONV]]="",Table1[[#This Row],[HARGA]],Table1[[#This Row],[HARGA]]/Table1[[#This Row],[CONV]]))</f>
        <v/>
      </c>
      <c r="AE8" s="58" t="str">
        <f>IF(Table1[[#This Row],[HARGA_CONV]]="","",Table1[[#This Row],[HARGA_CONV]]*Table1[[#This Row],[ISI_CONV]]*(100%-(Table1[[#This Row],[DISKON]]+Table1[[#This Row],[DISKON NOTA]])))</f>
        <v/>
      </c>
      <c r="AF8" s="3">
        <f>IF(Table1[[#This Row],[TANGGAL NOTA]]="",AF7,Table1[[#This Row],[TANGGAL NOTA]])</f>
        <v>45530</v>
      </c>
      <c r="AG8" s="3"/>
      <c r="AH8" s="3">
        <f>IF(Table1[[#This Row],[TANGGAL UPDATE]]="",AH7,Table1[[#This Row],[TANGGAL UPDATE]])</f>
        <v>45534</v>
      </c>
      <c r="AI8" t="str" cm="1">
        <f t="array" ref="AI8">IF(Table1[[#This Row],[A1]]="",AI7,INDEX(Table6[3],Table1[[#This Row],[Q1]]))</f>
        <v>A</v>
      </c>
      <c r="AJ8" t="str">
        <f>IF(Table1[[#This Row],[_KETERANGAN]]="","",Table1[[#This Row],[_KETERANGAN]])</f>
        <v/>
      </c>
      <c r="AK8" t="str" cm="1">
        <f t="array" ref="AK8">IF(Table1[[#This Row],[A1]]="",AK7,INDEX(Table6[3],Table1[[#This Row],[Q1]]))</f>
        <v>A</v>
      </c>
      <c r="AL8" s="5" t="str" cm="1">
        <f t="array" ref="AL8">IF(Table1[[#This Row],[A1]]="",AL7,INDEX(Table6[1],Table1[[#This Row],[Q1]]))</f>
        <v>BRUK MENCENG</v>
      </c>
      <c r="AM8" t="str" cm="1">
        <f t="array" ref="AM8">IF(Table1[[#This Row],[A1]]="",AM7,INDEX(Table6[2],Table1[[#This Row],[Q1]]))</f>
        <v>PURBALINGGA</v>
      </c>
      <c r="AN8" t="str">
        <f>CONCATENATE(Table1[[#This Row],[TOKO_H]],"-",Table1[[#This Row],[KOTA_H]])</f>
        <v>BRUK MENCENG-PURBALINGGA</v>
      </c>
      <c r="AO8"/>
      <c r="AP8" t="s">
        <v>9561</v>
      </c>
      <c r="AQ8"/>
    </row>
    <row r="9" spans="1:43">
      <c r="A9">
        <f>IF(Table1[[#This Row],[KODE BARANG]]="","",MATCH(Table1[[#This Row],[KODE BARANG]],DBS[KODE BARANG],0))</f>
        <v>2565</v>
      </c>
      <c r="B9">
        <f>IF(Table1[[#This Row],[ROWID]]="","",ROW()-2)</f>
        <v>7</v>
      </c>
      <c r="C9">
        <f>IF(Table1[[#This Row],[NAMA BARANG]]="","",IF(Table1[[#This Row],[ID]]="",C8,Table1[[#This Row],[ID]]))</f>
        <v>7</v>
      </c>
      <c r="D9">
        <f>IF(Table1[[#This Row],[A1]]="","",MATCH(Table1[[#This Row],[A1]],Table6[5],0))</f>
        <v>208</v>
      </c>
      <c r="E9" t="str">
        <f>IF(Table1[[#This Row],[ID]]="","",Table1[[#This Row],[TOKO-KOTA_H]])</f>
        <v>SINAR BHAKTI-YOGYA</v>
      </c>
      <c r="F9">
        <f>IF(Table1[[#This Row],[NOTA TOKO]]="","",ROW()-2)</f>
        <v>7</v>
      </c>
      <c r="G9" s="59"/>
      <c r="H9" s="1"/>
      <c r="I9">
        <v>3566</v>
      </c>
      <c r="J9" s="1" t="s">
        <v>10016</v>
      </c>
      <c r="K9" t="s">
        <v>3689</v>
      </c>
      <c r="L9" t="str">
        <f>IF(Table1[[#This Row],[_NAMA BARANG]]="",IF(Table1[[#This Row],[//DBS]]="","",INDEX(DBS[NAMA],Table1[[#This Row],[//DBS]])),Table1[[#This Row],[_NAMA BARANG]])</f>
        <v>PIANIKA LOVELY BIRU</v>
      </c>
      <c r="M9"/>
      <c r="O9" t="str">
        <f>IF(Table1[[#This Row],[ROWID]]="","",IF(Table1[[#This Row],[_KETERANGAN]]="STOCK BELUM LENGKAP","ADA",IF(Table1[[#This Row],[KODE BARANG]]="","TIDAK ADA","ADA")))</f>
        <v>ADA</v>
      </c>
      <c r="P9">
        <v>12</v>
      </c>
      <c r="Q9" t="s">
        <v>37</v>
      </c>
      <c r="R9">
        <f>IF(Table1[[#This Row],[//DBS]]="","",INDEX(DBS[ISI],Table1[[#This Row],[//DBS]]))</f>
        <v>12</v>
      </c>
      <c r="S9" t="str">
        <f>IF(Table1[[#This Row],[//DBS]]="","",IF(Table1[[#This Row],[SATUAN_BYPASS]]="",INDEX(DBS[[SATUAN ]],Table1[[#This Row],[//DBS]]),Table1[SATUAN_BYPASS]))</f>
        <v>PCS</v>
      </c>
      <c r="T9">
        <v>90</v>
      </c>
      <c r="U9" s="58">
        <f>IF(Table1[[#This Row],[HARGA_BYPASS]]="",IF(Table1[[#This Row],[_HARGA]]="","",Table1[[#This Row],[_HARGA]]*1000),Table1[[#This Row],[HARGA_BYPASS]])</f>
        <v>90000</v>
      </c>
      <c r="V9" s="2"/>
      <c r="W9" s="2"/>
      <c r="X9" s="58">
        <f>IF(Table1[[#This Row],[ROWID]]="","",IF(Table1[[#This Row],[ROWID]]=C10,"",SUMIF(Table1[ROWID],Table1[[#This Row],[ROWID]],Table1[TOTAL])))</f>
        <v>1080000</v>
      </c>
      <c r="AA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">
        <f>IF(Table1[[#This Row],[JUMLAH NOTA]]="","",IF(Table1[[#This Row],[CONV]]="",Table1[[#This Row],[JUMLAH NOTA]],Table1[[#This Row],[JUMLAH NOTA]]*Table1[[#This Row],[CONV]]))</f>
        <v>12</v>
      </c>
      <c r="AC9" t="str">
        <f>IF(Table1[[#This Row],[ISI_CONV]]="","",IF(Table1[[#This Row],[CONV]]="",Table1[[#This Row],[SATUAN NOTA]],Table1[[#This Row],[SATUAN]]))</f>
        <v>PCS</v>
      </c>
      <c r="AD9" s="58">
        <f>IF(Table1[[#This Row],[HARGA]]="","",IF(Table1[[#This Row],[CONV]]="",Table1[[#This Row],[HARGA]],Table1[[#This Row],[HARGA]]/Table1[[#This Row],[CONV]]))</f>
        <v>90000</v>
      </c>
      <c r="AE9" s="58">
        <f>IF(Table1[[#This Row],[HARGA_CONV]]="","",Table1[[#This Row],[HARGA_CONV]]*Table1[[#This Row],[ISI_CONV]]*(100%-(Table1[[#This Row],[DISKON]]+Table1[[#This Row],[DISKON NOTA]])))</f>
        <v>1080000</v>
      </c>
      <c r="AF9" s="3">
        <f>IF(Table1[[#This Row],[TANGGAL NOTA]]="",AF8,Table1[[#This Row],[TANGGAL NOTA]])</f>
        <v>45530</v>
      </c>
      <c r="AG9" s="3"/>
      <c r="AH9" s="3">
        <f>IF(Table1[[#This Row],[TANGGAL UPDATE]]="",AH8,Table1[[#This Row],[TANGGAL UPDATE]])</f>
        <v>45534</v>
      </c>
      <c r="AI9" t="str" cm="1">
        <f t="array" ref="AI9">IF(Table1[[#This Row],[A1]]="",AI8,INDEX(Table6[3],Table1[[#This Row],[Q1]]))</f>
        <v>G</v>
      </c>
      <c r="AJ9" t="str">
        <f>IF(Table1[[#This Row],[_KETERANGAN]]="","",Table1[[#This Row],[_KETERANGAN]])</f>
        <v/>
      </c>
      <c r="AK9" t="str" cm="1">
        <f t="array" ref="AK9">IF(Table1[[#This Row],[A1]]="",AK8,INDEX(Table6[3],Table1[[#This Row],[Q1]]))</f>
        <v>G</v>
      </c>
      <c r="AL9" s="5" t="str" cm="1">
        <f t="array" ref="AL9">IF(Table1[[#This Row],[A1]]="",AL8,INDEX(Table6[1],Table1[[#This Row],[Q1]]))</f>
        <v>SINAR BHAKTI</v>
      </c>
      <c r="AM9" t="str" cm="1">
        <f t="array" ref="AM9">IF(Table1[[#This Row],[A1]]="",AM8,INDEX(Table6[2],Table1[[#This Row],[Q1]]))</f>
        <v>YOGYA</v>
      </c>
      <c r="AN9" t="str">
        <f>CONCATENATE(Table1[[#This Row],[TOKO_H]],"-",Table1[[#This Row],[KOTA_H]])</f>
        <v>SINAR BHAKTI-YOGYA</v>
      </c>
      <c r="AO9" t="s">
        <v>3689</v>
      </c>
      <c r="AP9" t="s">
        <v>3690</v>
      </c>
      <c r="AQ9"/>
    </row>
    <row r="10" spans="1:43">
      <c r="A10" t="str">
        <f>IF(Table1[[#This Row],[KODE BARANG]]="","",MATCH(Table1[[#This Row],[KODE BARANG]],DBS[KODE BARANG],0))</f>
        <v/>
      </c>
      <c r="B10" t="str">
        <f>IF(Table1[[#This Row],[ROWID]]="","",ROW()-2)</f>
        <v/>
      </c>
      <c r="C10" t="str">
        <f>IF(Table1[[#This Row],[NAMA BARANG]]="","",IF(Table1[[#This Row],[ID]]="",C9,Table1[[#This Row],[ID]]))</f>
        <v/>
      </c>
      <c r="D10" t="str">
        <f>IF(Table1[[#This Row],[A1]]="","",MATCH(Table1[[#This Row],[A1]],Table6[5],0))</f>
        <v/>
      </c>
      <c r="E10" t="str">
        <f>IF(Table1[[#This Row],[ID]]="","",Table1[[#This Row],[TOKO-KOTA_H]])</f>
        <v/>
      </c>
      <c r="F10" t="str">
        <f>IF(Table1[[#This Row],[NOTA TOKO]]="","",ROW()-2)</f>
        <v/>
      </c>
      <c r="G10" s="59"/>
      <c r="H10" s="1"/>
      <c r="J10" s="1"/>
      <c r="K10"/>
      <c r="L10" t="str">
        <f>IF(Table1[[#This Row],[_NAMA BARANG]]="",IF(Table1[[#This Row],[//DBS]]="","",INDEX(DBS[NAMA],Table1[[#This Row],[//DBS]])),Table1[[#This Row],[_NAMA BARANG]])</f>
        <v/>
      </c>
      <c r="M10"/>
      <c r="O10" t="str">
        <f>IF(Table1[[#This Row],[ROWID]]="","",IF(Table1[[#This Row],[_KETERANGAN]]="STOCK BELUM LENGKAP","ADA",IF(Table1[[#This Row],[KODE BARANG]]="","TIDAK ADA","ADA")))</f>
        <v/>
      </c>
      <c r="R10" t="str">
        <f>IF(Table1[[#This Row],[//DBS]]="","",INDEX(DBS[ISI],Table1[[#This Row],[//DBS]]))</f>
        <v/>
      </c>
      <c r="S10" t="str">
        <f>IF(Table1[[#This Row],[//DBS]]="","",IF(Table1[[#This Row],[SATUAN_BYPASS]]="",INDEX(DBS[[SATUAN ]],Table1[[#This Row],[//DBS]]),Table1[SATUAN_BYPASS]))</f>
        <v/>
      </c>
      <c r="U10" s="58" t="str">
        <f>IF(Table1[[#This Row],[HARGA_BYPASS]]="",IF(Table1[[#This Row],[_HARGA]]="","",Table1[[#This Row],[_HARGA]]*1000),Table1[[#This Row],[HARGA_BYPASS]])</f>
        <v/>
      </c>
      <c r="V10" s="2"/>
      <c r="W10" s="2"/>
      <c r="X10" s="58" t="str">
        <f>IF(Table1[[#This Row],[ROWID]]="","",IF(Table1[[#This Row],[ROWID]]=C11,"",SUMIF(Table1[ROWID],Table1[[#This Row],[ROWID]],Table1[TOTAL])))</f>
        <v/>
      </c>
      <c r="AA1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0" t="str">
        <f>IF(Table1[[#This Row],[JUMLAH NOTA]]="","",IF(Table1[[#This Row],[CONV]]="",Table1[[#This Row],[JUMLAH NOTA]],Table1[[#This Row],[JUMLAH NOTA]]*Table1[[#This Row],[CONV]]))</f>
        <v/>
      </c>
      <c r="AC10" t="str">
        <f>IF(Table1[[#This Row],[ISI_CONV]]="","",IF(Table1[[#This Row],[CONV]]="",Table1[[#This Row],[SATUAN NOTA]],Table1[[#This Row],[SATUAN]]))</f>
        <v/>
      </c>
      <c r="AD10" s="58" t="str">
        <f>IF(Table1[[#This Row],[HARGA]]="","",IF(Table1[[#This Row],[CONV]]="",Table1[[#This Row],[HARGA]],Table1[[#This Row],[HARGA]]/Table1[[#This Row],[CONV]]))</f>
        <v/>
      </c>
      <c r="AE10" s="58" t="str">
        <f>IF(Table1[[#This Row],[HARGA_CONV]]="","",Table1[[#This Row],[HARGA_CONV]]*Table1[[#This Row],[ISI_CONV]]*(100%-(Table1[[#This Row],[DISKON]]+Table1[[#This Row],[DISKON NOTA]])))</f>
        <v/>
      </c>
      <c r="AF10" s="3">
        <f>IF(Table1[[#This Row],[TANGGAL NOTA]]="",AF9,Table1[[#This Row],[TANGGAL NOTA]])</f>
        <v>45530</v>
      </c>
      <c r="AG10" s="3"/>
      <c r="AH10" s="3">
        <f>IF(Table1[[#This Row],[TANGGAL UPDATE]]="",AH9,Table1[[#This Row],[TANGGAL UPDATE]])</f>
        <v>45534</v>
      </c>
      <c r="AI10" t="str" cm="1">
        <f t="array" ref="AI10">IF(Table1[[#This Row],[A1]]="",AI9,INDEX(Table6[3],Table1[[#This Row],[Q1]]))</f>
        <v>G</v>
      </c>
      <c r="AJ10" t="str">
        <f>IF(Table1[[#This Row],[_KETERANGAN]]="","",Table1[[#This Row],[_KETERANGAN]])</f>
        <v/>
      </c>
      <c r="AK10" t="str" cm="1">
        <f t="array" ref="AK10">IF(Table1[[#This Row],[A1]]="",AK9,INDEX(Table6[3],Table1[[#This Row],[Q1]]))</f>
        <v>G</v>
      </c>
      <c r="AL10" s="5" t="str" cm="1">
        <f t="array" ref="AL10">IF(Table1[[#This Row],[A1]]="",AL9,INDEX(Table6[1],Table1[[#This Row],[Q1]]))</f>
        <v>SINAR BHAKTI</v>
      </c>
      <c r="AM10" t="str" cm="1">
        <f t="array" ref="AM10">IF(Table1[[#This Row],[A1]]="",AM9,INDEX(Table6[2],Table1[[#This Row],[Q1]]))</f>
        <v>YOGYA</v>
      </c>
      <c r="AN10" t="str">
        <f>CONCATENATE(Table1[[#This Row],[TOKO_H]],"-",Table1[[#This Row],[KOTA_H]])</f>
        <v>SINAR BHAKTI-YOGYA</v>
      </c>
      <c r="AO10"/>
      <c r="AP10" t="s">
        <v>9561</v>
      </c>
      <c r="AQ10"/>
    </row>
    <row r="11" spans="1:43">
      <c r="A11">
        <f>IF(Table1[[#This Row],[KODE BARANG]]="","",MATCH(Table1[[#This Row],[KODE BARANG]],DBS[KODE BARANG],0))</f>
        <v>687</v>
      </c>
      <c r="B11">
        <f>IF(Table1[[#This Row],[ROWID]]="","",ROW()-2)</f>
        <v>9</v>
      </c>
      <c r="C11">
        <f>IF(Table1[[#This Row],[NAMA BARANG]]="","",IF(Table1[[#This Row],[ID]]="",C10,Table1[[#This Row],[ID]]))</f>
        <v>9</v>
      </c>
      <c r="D11">
        <f>IF(Table1[[#This Row],[A1]]="","",MATCH(Table1[[#This Row],[A1]],Table6[5],0))</f>
        <v>188</v>
      </c>
      <c r="E11" t="str">
        <f>IF(Table1[[#This Row],[ID]]="","",Table1[[#This Row],[TOKO-KOTA_H]])</f>
        <v>REJO AGUNG-JOMBANG</v>
      </c>
      <c r="F11">
        <f>IF(Table1[[#This Row],[NOTA TOKO]]="","",ROW()-2)</f>
        <v>9</v>
      </c>
      <c r="G11" s="59"/>
      <c r="H11" s="1"/>
      <c r="I11">
        <v>3511</v>
      </c>
      <c r="J11" s="1" t="s">
        <v>9997</v>
      </c>
      <c r="K11" t="s">
        <v>1399</v>
      </c>
      <c r="L11" t="str">
        <f>IF(Table1[[#This Row],[_NAMA BARANG]]="",IF(Table1[[#This Row],[//DBS]]="","",INDEX(DBS[NAMA],Table1[[#This Row],[//DBS]])),Table1[[#This Row],[_NAMA BARANG]])</f>
        <v>BP GEL TF-1190 0.3MM HIGHTECH (B)</v>
      </c>
      <c r="M11"/>
      <c r="O11" t="str">
        <f>IF(Table1[[#This Row],[ROWID]]="","",IF(Table1[[#This Row],[_KETERANGAN]]="STOCK BELUM LENGKAP","ADA",IF(Table1[[#This Row],[KODE BARANG]]="","TIDAK ADA","ADA")))</f>
        <v>ADA</v>
      </c>
      <c r="P11">
        <v>144</v>
      </c>
      <c r="Q11" t="s">
        <v>34</v>
      </c>
      <c r="R11">
        <f>IF(Table1[[#This Row],[//DBS]]="","",INDEX(DBS[ISI],Table1[[#This Row],[//DBS]]))</f>
        <v>96</v>
      </c>
      <c r="S11" t="str">
        <f>IF(Table1[[#This Row],[//DBS]]="","",IF(Table1[[#This Row],[SATUAN_BYPASS]]="",INDEX(DBS[[SATUAN ]],Table1[[#This Row],[//DBS]]),Table1[SATUAN_BYPASS]))</f>
        <v>LSN</v>
      </c>
      <c r="T11">
        <v>28.5</v>
      </c>
      <c r="U11" s="58">
        <f>IF(Table1[[#This Row],[HARGA_BYPASS]]="",IF(Table1[[#This Row],[_HARGA]]="","",Table1[[#This Row],[_HARGA]]*1000),Table1[[#This Row],[HARGA_BYPASS]])</f>
        <v>28500</v>
      </c>
      <c r="V11" s="2"/>
      <c r="W11" s="2"/>
      <c r="X11" s="58">
        <f>IF(Table1[[#This Row],[ROWID]]="","",IF(Table1[[#This Row],[ROWID]]=C12,"",SUMIF(Table1[ROWID],Table1[[#This Row],[ROWID]],Table1[TOTAL])))</f>
        <v>4104000</v>
      </c>
      <c r="AA1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1">
        <f>IF(Table1[[#This Row],[JUMLAH NOTA]]="","",IF(Table1[[#This Row],[CONV]]="",Table1[[#This Row],[JUMLAH NOTA]],Table1[[#This Row],[JUMLAH NOTA]]*Table1[[#This Row],[CONV]]))</f>
        <v>144</v>
      </c>
      <c r="AC11" t="str">
        <f>IF(Table1[[#This Row],[ISI_CONV]]="","",IF(Table1[[#This Row],[CONV]]="",Table1[[#This Row],[SATUAN NOTA]],Table1[[#This Row],[SATUAN]]))</f>
        <v>LSN</v>
      </c>
      <c r="AD11" s="58">
        <f>IF(Table1[[#This Row],[HARGA]]="","",IF(Table1[[#This Row],[CONV]]="",Table1[[#This Row],[HARGA]],Table1[[#This Row],[HARGA]]/Table1[[#This Row],[CONV]]))</f>
        <v>28500</v>
      </c>
      <c r="AE11" s="58">
        <f>IF(Table1[[#This Row],[HARGA_CONV]]="","",Table1[[#This Row],[HARGA_CONV]]*Table1[[#This Row],[ISI_CONV]]*(100%-(Table1[[#This Row],[DISKON]]+Table1[[#This Row],[DISKON NOTA]])))</f>
        <v>4104000</v>
      </c>
      <c r="AF11" s="3">
        <f>IF(Table1[[#This Row],[TANGGAL NOTA]]="",AF10,Table1[[#This Row],[TANGGAL NOTA]])</f>
        <v>45530</v>
      </c>
      <c r="AG11" s="3"/>
      <c r="AH11" s="3">
        <f>IF(Table1[[#This Row],[TANGGAL UPDATE]]="",AH10,Table1[[#This Row],[TANGGAL UPDATE]])</f>
        <v>45534</v>
      </c>
      <c r="AI11" t="str" cm="1">
        <f t="array" ref="AI11">IF(Table1[[#This Row],[A1]]="",AI10,INDEX(Table6[3],Table1[[#This Row],[Q1]]))</f>
        <v>G</v>
      </c>
      <c r="AJ11" t="str">
        <f>IF(Table1[[#This Row],[_KETERANGAN]]="","",Table1[[#This Row],[_KETERANGAN]])</f>
        <v/>
      </c>
      <c r="AK11" t="str" cm="1">
        <f t="array" ref="AK11">IF(Table1[[#This Row],[A1]]="",AK10,INDEX(Table6[3],Table1[[#This Row],[Q1]]))</f>
        <v>G</v>
      </c>
      <c r="AL11" s="5" t="str" cm="1">
        <f t="array" ref="AL11">IF(Table1[[#This Row],[A1]]="",AL10,INDEX(Table6[1],Table1[[#This Row],[Q1]]))</f>
        <v>REJO AGUNG</v>
      </c>
      <c r="AM11" t="str" cm="1">
        <f t="array" ref="AM11">IF(Table1[[#This Row],[A1]]="",AM10,INDEX(Table6[2],Table1[[#This Row],[Q1]]))</f>
        <v>JOMBANG</v>
      </c>
      <c r="AN11" t="str">
        <f>CONCATENATE(Table1[[#This Row],[TOKO_H]],"-",Table1[[#This Row],[KOTA_H]])</f>
        <v>REJO AGUNG-JOMBANG</v>
      </c>
      <c r="AO11" t="s">
        <v>1399</v>
      </c>
      <c r="AP11" t="s">
        <v>67</v>
      </c>
      <c r="AQ11"/>
    </row>
    <row r="12" spans="1:43">
      <c r="A12" t="str">
        <f>IF(Table1[[#This Row],[KODE BARANG]]="","",MATCH(Table1[[#This Row],[KODE BARANG]],DBS[KODE BARANG],0))</f>
        <v/>
      </c>
      <c r="B12" t="str">
        <f>IF(Table1[[#This Row],[ROWID]]="","",ROW()-2)</f>
        <v/>
      </c>
      <c r="C12" t="str">
        <f>IF(Table1[[#This Row],[NAMA BARANG]]="","",IF(Table1[[#This Row],[ID]]="",C11,Table1[[#This Row],[ID]]))</f>
        <v/>
      </c>
      <c r="D12" t="str">
        <f>IF(Table1[[#This Row],[A1]]="","",MATCH(Table1[[#This Row],[A1]],Table6[5],0))</f>
        <v/>
      </c>
      <c r="E12" t="str">
        <f>IF(Table1[[#This Row],[ID]]="","",Table1[[#This Row],[TOKO-KOTA_H]])</f>
        <v/>
      </c>
      <c r="F12" t="str">
        <f>IF(Table1[[#This Row],[NOTA TOKO]]="","",ROW()-2)</f>
        <v/>
      </c>
      <c r="G12" s="59"/>
      <c r="H12" s="1"/>
      <c r="J12" s="1"/>
      <c r="K12"/>
      <c r="L12" t="str">
        <f>IF(Table1[[#This Row],[_NAMA BARANG]]="",IF(Table1[[#This Row],[//DBS]]="","",INDEX(DBS[NAMA],Table1[[#This Row],[//DBS]])),Table1[[#This Row],[_NAMA BARANG]])</f>
        <v/>
      </c>
      <c r="M12"/>
      <c r="O12" t="str">
        <f>IF(Table1[[#This Row],[ROWID]]="","",IF(Table1[[#This Row],[_KETERANGAN]]="STOCK BELUM LENGKAP","ADA",IF(Table1[[#This Row],[KODE BARANG]]="","TIDAK ADA","ADA")))</f>
        <v/>
      </c>
      <c r="R12" t="str">
        <f>IF(Table1[[#This Row],[//DBS]]="","",INDEX(DBS[ISI],Table1[[#This Row],[//DBS]]))</f>
        <v/>
      </c>
      <c r="S12" t="str">
        <f>IF(Table1[[#This Row],[//DBS]]="","",IF(Table1[[#This Row],[SATUAN_BYPASS]]="",INDEX(DBS[[SATUAN ]],Table1[[#This Row],[//DBS]]),Table1[SATUAN_BYPASS]))</f>
        <v/>
      </c>
      <c r="U12" s="58" t="str">
        <f>IF(Table1[[#This Row],[HARGA_BYPASS]]="",IF(Table1[[#This Row],[_HARGA]]="","",Table1[[#This Row],[_HARGA]]*1000),Table1[[#This Row],[HARGA_BYPASS]])</f>
        <v/>
      </c>
      <c r="V12" s="2"/>
      <c r="W12" s="2"/>
      <c r="X12" s="58" t="str">
        <f>IF(Table1[[#This Row],[ROWID]]="","",IF(Table1[[#This Row],[ROWID]]=C13,"",SUMIF(Table1[ROWID],Table1[[#This Row],[ROWID]],Table1[TOTAL])))</f>
        <v/>
      </c>
      <c r="AA1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2" t="str">
        <f>IF(Table1[[#This Row],[JUMLAH NOTA]]="","",IF(Table1[[#This Row],[CONV]]="",Table1[[#This Row],[JUMLAH NOTA]],Table1[[#This Row],[JUMLAH NOTA]]*Table1[[#This Row],[CONV]]))</f>
        <v/>
      </c>
      <c r="AC12" t="str">
        <f>IF(Table1[[#This Row],[ISI_CONV]]="","",IF(Table1[[#This Row],[CONV]]="",Table1[[#This Row],[SATUAN NOTA]],Table1[[#This Row],[SATUAN]]))</f>
        <v/>
      </c>
      <c r="AD12" s="58" t="str">
        <f>IF(Table1[[#This Row],[HARGA]]="","",IF(Table1[[#This Row],[CONV]]="",Table1[[#This Row],[HARGA]],Table1[[#This Row],[HARGA]]/Table1[[#This Row],[CONV]]))</f>
        <v/>
      </c>
      <c r="AE12" s="58" t="str">
        <f>IF(Table1[[#This Row],[HARGA_CONV]]="","",Table1[[#This Row],[HARGA_CONV]]*Table1[[#This Row],[ISI_CONV]]*(100%-(Table1[[#This Row],[DISKON]]+Table1[[#This Row],[DISKON NOTA]])))</f>
        <v/>
      </c>
      <c r="AF12" s="3">
        <f>IF(Table1[[#This Row],[TANGGAL NOTA]]="",AF11,Table1[[#This Row],[TANGGAL NOTA]])</f>
        <v>45530</v>
      </c>
      <c r="AG12" s="3"/>
      <c r="AH12" s="3">
        <f>IF(Table1[[#This Row],[TANGGAL UPDATE]]="",AH11,Table1[[#This Row],[TANGGAL UPDATE]])</f>
        <v>45534</v>
      </c>
      <c r="AI12" t="str" cm="1">
        <f t="array" ref="AI12">IF(Table1[[#This Row],[A1]]="",AI11,INDEX(Table6[3],Table1[[#This Row],[Q1]]))</f>
        <v>G</v>
      </c>
      <c r="AJ12" t="str">
        <f>IF(Table1[[#This Row],[_KETERANGAN]]="","",Table1[[#This Row],[_KETERANGAN]])</f>
        <v/>
      </c>
      <c r="AK12" t="str" cm="1">
        <f t="array" ref="AK12">IF(Table1[[#This Row],[A1]]="",AK11,INDEX(Table6[3],Table1[[#This Row],[Q1]]))</f>
        <v>G</v>
      </c>
      <c r="AL12" s="5" t="str" cm="1">
        <f t="array" ref="AL12">IF(Table1[[#This Row],[A1]]="",AL11,INDEX(Table6[1],Table1[[#This Row],[Q1]]))</f>
        <v>REJO AGUNG</v>
      </c>
      <c r="AM12" t="str" cm="1">
        <f t="array" ref="AM12">IF(Table1[[#This Row],[A1]]="",AM11,INDEX(Table6[2],Table1[[#This Row],[Q1]]))</f>
        <v>JOMBANG</v>
      </c>
      <c r="AN12" t="str">
        <f>CONCATENATE(Table1[[#This Row],[TOKO_H]],"-",Table1[[#This Row],[KOTA_H]])</f>
        <v>REJO AGUNG-JOMBANG</v>
      </c>
      <c r="AO12"/>
      <c r="AP12" t="s">
        <v>9561</v>
      </c>
      <c r="AQ12"/>
    </row>
    <row r="13" spans="1:43">
      <c r="A13" t="str">
        <f>IF(Table1[[#This Row],[KODE BARANG]]="","",MATCH(Table1[[#This Row],[KODE BARANG]],DBS[KODE BARANG],0))</f>
        <v/>
      </c>
      <c r="B13">
        <f>IF(Table1[[#This Row],[ROWID]]="","",ROW()-2)</f>
        <v>11</v>
      </c>
      <c r="C13">
        <f>IF(Table1[[#This Row],[NAMA BARANG]]="","",IF(Table1[[#This Row],[ID]]="",C12,Table1[[#This Row],[ID]]))</f>
        <v>11</v>
      </c>
      <c r="D13">
        <f>IF(Table1[[#This Row],[A1]]="","",MATCH(Table1[[#This Row],[A1]],Table6[5],0))</f>
        <v>254</v>
      </c>
      <c r="E13" t="str">
        <f>IF(Table1[[#This Row],[ID]]="","",Table1[[#This Row],[TOKO-KOTA_H]])</f>
        <v>SBM-SEMARANG</v>
      </c>
      <c r="F13">
        <f>IF(Table1[[#This Row],[NOTA TOKO]]="","",ROW()-2)</f>
        <v>11</v>
      </c>
      <c r="G13" s="59"/>
      <c r="H13" s="1"/>
      <c r="I13">
        <v>452</v>
      </c>
      <c r="J13" s="1" t="s">
        <v>9468</v>
      </c>
      <c r="K13"/>
      <c r="L13" t="str">
        <f>IF(Table1[[#This Row],[_NAMA BARANG]]="",IF(Table1[[#This Row],[//DBS]]="","",INDEX(DBS[NAMA],Table1[[#This Row],[//DBS]])),Table1[[#This Row],[_NAMA BARANG]])</f>
        <v>SLIDE BINDER 7MM K KUNING</v>
      </c>
      <c r="M13" t="s">
        <v>12918</v>
      </c>
      <c r="O13" t="str">
        <f>IF(Table1[[#This Row],[ROWID]]="","",IF(Table1[[#This Row],[_KETERANGAN]]="STOCK BELUM LENGKAP","ADA",IF(Table1[[#This Row],[KODE BARANG]]="","TIDAK ADA","ADA")))</f>
        <v>TIDAK ADA</v>
      </c>
      <c r="P13">
        <v>410</v>
      </c>
      <c r="Q13" t="s">
        <v>37</v>
      </c>
      <c r="R13" t="str">
        <f>IF(Table1[[#This Row],[//DBS]]="","",INDEX(DBS[ISI],Table1[[#This Row],[//DBS]]))</f>
        <v/>
      </c>
      <c r="S13" t="str">
        <f>IF(Table1[[#This Row],[//DBS]]="","",IF(Table1[[#This Row],[SATUAN_BYPASS]]="",INDEX(DBS[[SATUAN ]],Table1[[#This Row],[//DBS]]),Table1[SATUAN_BYPASS]))</f>
        <v/>
      </c>
      <c r="T13">
        <v>1.25</v>
      </c>
      <c r="U13" s="58">
        <f>IF(Table1[[#This Row],[HARGA_BYPASS]]="",IF(Table1[[#This Row],[_HARGA]]="","",Table1[[#This Row],[_HARGA]]*1000),Table1[[#This Row],[HARGA_BYPASS]])</f>
        <v>1250</v>
      </c>
      <c r="V13" s="2"/>
      <c r="W13" s="2"/>
      <c r="X13" s="58" t="str">
        <f>IF(Table1[[#This Row],[ROWID]]="","",IF(Table1[[#This Row],[ROWID]]=C14,"",SUMIF(Table1[ROWID],Table1[[#This Row],[ROWID]],Table1[TOTAL])))</f>
        <v/>
      </c>
      <c r="AA1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3">
        <f>IF(Table1[[#This Row],[JUMLAH NOTA]]="","",IF(Table1[[#This Row],[CONV]]="",Table1[[#This Row],[JUMLAH NOTA]],Table1[[#This Row],[JUMLAH NOTA]]*Table1[[#This Row],[CONV]]))</f>
        <v>410</v>
      </c>
      <c r="AC13" t="str">
        <f>IF(Table1[[#This Row],[ISI_CONV]]="","",IF(Table1[[#This Row],[CONV]]="",Table1[[#This Row],[SATUAN NOTA]],Table1[[#This Row],[SATUAN]]))</f>
        <v>PCS</v>
      </c>
      <c r="AD13" s="58">
        <f>IF(Table1[[#This Row],[HARGA]]="","",IF(Table1[[#This Row],[CONV]]="",Table1[[#This Row],[HARGA]],Table1[[#This Row],[HARGA]]/Table1[[#This Row],[CONV]]))</f>
        <v>1250</v>
      </c>
      <c r="AE13" s="58">
        <f>IF(Table1[[#This Row],[HARGA_CONV]]="","",Table1[[#This Row],[HARGA_CONV]]*Table1[[#This Row],[ISI_CONV]]*(100%-(Table1[[#This Row],[DISKON]]+Table1[[#This Row],[DISKON NOTA]])))</f>
        <v>512500</v>
      </c>
      <c r="AF13" s="3">
        <f>IF(Table1[[#This Row],[TANGGAL NOTA]]="",AF12,Table1[[#This Row],[TANGGAL NOTA]])</f>
        <v>45530</v>
      </c>
      <c r="AG13" s="3"/>
      <c r="AH13" s="3">
        <f>IF(Table1[[#This Row],[TANGGAL UPDATE]]="",AH12,Table1[[#This Row],[TANGGAL UPDATE]])</f>
        <v>45534</v>
      </c>
      <c r="AI13" cm="1">
        <f t="array" ref="AI13">IF(Table1[[#This Row],[A1]]="",AI12,INDEX(Table6[3],Table1[[#This Row],[Q1]]))</f>
        <v>0</v>
      </c>
      <c r="AJ13" t="str">
        <f>IF(Table1[[#This Row],[_KETERANGAN]]="","",Table1[[#This Row],[_KETERANGAN]])</f>
        <v/>
      </c>
      <c r="AK13" cm="1">
        <f t="array" ref="AK13">IF(Table1[[#This Row],[A1]]="",AK12,INDEX(Table6[3],Table1[[#This Row],[Q1]]))</f>
        <v>0</v>
      </c>
      <c r="AL13" s="5" t="str" cm="1">
        <f t="array" ref="AL13">IF(Table1[[#This Row],[A1]]="",AL12,INDEX(Table6[1],Table1[[#This Row],[Q1]]))</f>
        <v>SBM</v>
      </c>
      <c r="AM13" t="str" cm="1">
        <f t="array" ref="AM13">IF(Table1[[#This Row],[A1]]="",AM12,INDEX(Table6[2],Table1[[#This Row],[Q1]]))</f>
        <v>SEMARANG</v>
      </c>
      <c r="AN13" t="str">
        <f>CONCATENATE(Table1[[#This Row],[TOKO_H]],"-",Table1[[#This Row],[KOTA_H]])</f>
        <v>SBM-SEMARANG</v>
      </c>
      <c r="AO13"/>
      <c r="AP13" t="s">
        <v>12918</v>
      </c>
      <c r="AQ13"/>
    </row>
    <row r="14" spans="1:43">
      <c r="A14">
        <f>IF(Table1[[#This Row],[KODE BARANG]]="","",MATCH(Table1[[#This Row],[KODE BARANG]],DBS[KODE BARANG],0))</f>
        <v>308</v>
      </c>
      <c r="B14">
        <f>IF(Table1[[#This Row],[ROWID]]="","",ROW()-2)</f>
        <v>12</v>
      </c>
      <c r="C14">
        <f>IF(Table1[[#This Row],[NAMA BARANG]]="","",IF(Table1[[#This Row],[ID]]="",C13,Table1[[#This Row],[ID]]))</f>
        <v>11</v>
      </c>
      <c r="D14" t="str">
        <f>IF(Table1[[#This Row],[A1]]="","",MATCH(Table1[[#This Row],[A1]],Table6[5],0))</f>
        <v/>
      </c>
      <c r="E14" t="str">
        <f>IF(Table1[[#This Row],[ID]]="","",Table1[[#This Row],[TOKO-KOTA_H]])</f>
        <v/>
      </c>
      <c r="F14" t="str">
        <f>IF(Table1[[#This Row],[NOTA TOKO]]="","",ROW()-2)</f>
        <v/>
      </c>
      <c r="G14" s="59"/>
      <c r="H14" s="1"/>
      <c r="K14" t="s">
        <v>6674</v>
      </c>
      <c r="L14" t="str">
        <f>IF(Table1[[#This Row],[_NAMA BARANG]]="",IF(Table1[[#This Row],[//DBS]]="","",INDEX(DBS[NAMA],Table1[[#This Row],[//DBS]])),Table1[[#This Row],[_NAMA BARANG]])</f>
        <v>SLIDE BINDER 7MM K PUTIH</v>
      </c>
      <c r="M14"/>
      <c r="O14" t="str">
        <f>IF(Table1[[#This Row],[ROWID]]="","",IF(Table1[[#This Row],[_KETERANGAN]]="STOCK BELUM LENGKAP","ADA",IF(Table1[[#This Row],[KODE BARANG]]="","TIDAK ADA","ADA")))</f>
        <v>ADA</v>
      </c>
      <c r="P14">
        <v>1080</v>
      </c>
      <c r="Q14" t="s">
        <v>37</v>
      </c>
      <c r="R14">
        <f>IF(Table1[[#This Row],[//DBS]]="","",INDEX(DBS[ISI],Table1[[#This Row],[//DBS]]))</f>
        <v>2000</v>
      </c>
      <c r="S14" t="str">
        <f>IF(Table1[[#This Row],[//DBS]]="","",IF(Table1[[#This Row],[SATUAN_BYPASS]]="",INDEX(DBS[[SATUAN ]],Table1[[#This Row],[//DBS]]),Table1[SATUAN_BYPASS]))</f>
        <v>PCS</v>
      </c>
      <c r="T14">
        <v>1.25</v>
      </c>
      <c r="U14" s="58">
        <f>IF(Table1[[#This Row],[HARGA_BYPASS]]="",IF(Table1[[#This Row],[_HARGA]]="","",Table1[[#This Row],[_HARGA]]*1000),Table1[[#This Row],[HARGA_BYPASS]])</f>
        <v>1250</v>
      </c>
      <c r="V14" s="2"/>
      <c r="W14" s="2"/>
      <c r="X14" s="58" t="str">
        <f>IF(Table1[[#This Row],[ROWID]]="","",IF(Table1[[#This Row],[ROWID]]=C15,"",SUMIF(Table1[ROWID],Table1[[#This Row],[ROWID]],Table1[TOTAL])))</f>
        <v/>
      </c>
      <c r="AA1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4">
        <f>IF(Table1[[#This Row],[JUMLAH NOTA]]="","",IF(Table1[[#This Row],[CONV]]="",Table1[[#This Row],[JUMLAH NOTA]],Table1[[#This Row],[JUMLAH NOTA]]*Table1[[#This Row],[CONV]]))</f>
        <v>1080</v>
      </c>
      <c r="AC14" t="str">
        <f>IF(Table1[[#This Row],[ISI_CONV]]="","",IF(Table1[[#This Row],[CONV]]="",Table1[[#This Row],[SATUAN NOTA]],Table1[[#This Row],[SATUAN]]))</f>
        <v>PCS</v>
      </c>
      <c r="AD14" s="58">
        <f>IF(Table1[[#This Row],[HARGA]]="","",IF(Table1[[#This Row],[CONV]]="",Table1[[#This Row],[HARGA]],Table1[[#This Row],[HARGA]]/Table1[[#This Row],[CONV]]))</f>
        <v>1250</v>
      </c>
      <c r="AE14" s="58">
        <f>IF(Table1[[#This Row],[HARGA_CONV]]="","",Table1[[#This Row],[HARGA_CONV]]*Table1[[#This Row],[ISI_CONV]]*(100%-(Table1[[#This Row],[DISKON]]+Table1[[#This Row],[DISKON NOTA]])))</f>
        <v>1350000</v>
      </c>
      <c r="AF14" s="3">
        <f>IF(Table1[[#This Row],[TANGGAL NOTA]]="",AF13,Table1[[#This Row],[TANGGAL NOTA]])</f>
        <v>45530</v>
      </c>
      <c r="AG14" s="3"/>
      <c r="AH14" s="3">
        <f>IF(Table1[[#This Row],[TANGGAL UPDATE]]="",AH13,Table1[[#This Row],[TANGGAL UPDATE]])</f>
        <v>45534</v>
      </c>
      <c r="AI14" cm="1">
        <f t="array" ref="AI14">IF(Table1[[#This Row],[A1]]="",AI13,INDEX(Table6[3],Table1[[#This Row],[Q1]]))</f>
        <v>0</v>
      </c>
      <c r="AJ14" t="str">
        <f>IF(Table1[[#This Row],[_KETERANGAN]]="","",Table1[[#This Row],[_KETERANGAN]])</f>
        <v/>
      </c>
      <c r="AK14" cm="1">
        <f t="array" ref="AK14">IF(Table1[[#This Row],[A1]]="",AK13,INDEX(Table6[3],Table1[[#This Row],[Q1]]))</f>
        <v>0</v>
      </c>
      <c r="AL14" s="5" t="str" cm="1">
        <f t="array" ref="AL14">IF(Table1[[#This Row],[A1]]="",AL13,INDEX(Table6[1],Table1[[#This Row],[Q1]]))</f>
        <v>SBM</v>
      </c>
      <c r="AM14" t="str" cm="1">
        <f t="array" ref="AM14">IF(Table1[[#This Row],[A1]]="",AM13,INDEX(Table6[2],Table1[[#This Row],[Q1]]))</f>
        <v>SEMARANG</v>
      </c>
      <c r="AN14" t="str">
        <f>CONCATENATE(Table1[[#This Row],[TOKO_H]],"-",Table1[[#This Row],[KOTA_H]])</f>
        <v>SBM-SEMARANG</v>
      </c>
      <c r="AO14" t="s">
        <v>6674</v>
      </c>
      <c r="AP14" t="s">
        <v>6246</v>
      </c>
      <c r="AQ14"/>
    </row>
    <row r="15" spans="1:43">
      <c r="A15" t="str">
        <f>IF(Table1[[#This Row],[KODE BARANG]]="","",MATCH(Table1[[#This Row],[KODE BARANG]],DBS[KODE BARANG],0))</f>
        <v/>
      </c>
      <c r="B15">
        <f>IF(Table1[[#This Row],[ROWID]]="","",ROW()-2)</f>
        <v>13</v>
      </c>
      <c r="C15">
        <f>IF(Table1[[#This Row],[NAMA BARANG]]="","",IF(Table1[[#This Row],[ID]]="",C14,Table1[[#This Row],[ID]]))</f>
        <v>11</v>
      </c>
      <c r="D15" t="str">
        <f>IF(Table1[[#This Row],[A1]]="","",MATCH(Table1[[#This Row],[A1]],Table6[5],0))</f>
        <v/>
      </c>
      <c r="E15" t="str">
        <f>IF(Table1[[#This Row],[ID]]="","",Table1[[#This Row],[TOKO-KOTA_H]])</f>
        <v/>
      </c>
      <c r="F15" t="str">
        <f>IF(Table1[[#This Row],[NOTA TOKO]]="","",ROW()-2)</f>
        <v/>
      </c>
      <c r="G15" s="59"/>
      <c r="H15" s="1"/>
      <c r="J15" s="1"/>
      <c r="K15"/>
      <c r="L15" t="str">
        <f>IF(Table1[[#This Row],[_NAMA BARANG]]="",IF(Table1[[#This Row],[//DBS]]="","",INDEX(DBS[NAMA],Table1[[#This Row],[//DBS]])),Table1[[#This Row],[_NAMA BARANG]])</f>
        <v>SLIDE BINDER 7MM K BIRU</v>
      </c>
      <c r="M15" t="s">
        <v>11402</v>
      </c>
      <c r="O15" t="str">
        <f>IF(Table1[[#This Row],[ROWID]]="","",IF(Table1[[#This Row],[_KETERANGAN]]="STOCK BELUM LENGKAP","ADA",IF(Table1[[#This Row],[KODE BARANG]]="","TIDAK ADA","ADA")))</f>
        <v>TIDAK ADA</v>
      </c>
      <c r="P15">
        <v>110</v>
      </c>
      <c r="Q15" t="s">
        <v>37</v>
      </c>
      <c r="R15" t="str">
        <f>IF(Table1[[#This Row],[//DBS]]="","",INDEX(DBS[ISI],Table1[[#This Row],[//DBS]]))</f>
        <v/>
      </c>
      <c r="S15" t="str">
        <f>IF(Table1[[#This Row],[//DBS]]="","",IF(Table1[[#This Row],[SATUAN_BYPASS]]="",INDEX(DBS[[SATUAN ]],Table1[[#This Row],[//DBS]]),Table1[SATUAN_BYPASS]))</f>
        <v/>
      </c>
      <c r="T15">
        <v>1.25</v>
      </c>
      <c r="U15" s="58">
        <f>IF(Table1[[#This Row],[HARGA_BYPASS]]="",IF(Table1[[#This Row],[_HARGA]]="","",Table1[[#This Row],[_HARGA]]*1000),Table1[[#This Row],[HARGA_BYPASS]])</f>
        <v>1250</v>
      </c>
      <c r="V15" s="2"/>
      <c r="W15" s="2"/>
      <c r="X15" s="58">
        <f>IF(Table1[[#This Row],[ROWID]]="","",IF(Table1[[#This Row],[ROWID]]=C16,"",SUMIF(Table1[ROWID],Table1[[#This Row],[ROWID]],Table1[TOTAL])))</f>
        <v>2000000</v>
      </c>
      <c r="AA1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5">
        <f>IF(Table1[[#This Row],[JUMLAH NOTA]]="","",IF(Table1[[#This Row],[CONV]]="",Table1[[#This Row],[JUMLAH NOTA]],Table1[[#This Row],[JUMLAH NOTA]]*Table1[[#This Row],[CONV]]))</f>
        <v>110</v>
      </c>
      <c r="AC15" t="str">
        <f>IF(Table1[[#This Row],[ISI_CONV]]="","",IF(Table1[[#This Row],[CONV]]="",Table1[[#This Row],[SATUAN NOTA]],Table1[[#This Row],[SATUAN]]))</f>
        <v>PCS</v>
      </c>
      <c r="AD15" s="58">
        <f>IF(Table1[[#This Row],[HARGA]]="","",IF(Table1[[#This Row],[CONV]]="",Table1[[#This Row],[HARGA]],Table1[[#This Row],[HARGA]]/Table1[[#This Row],[CONV]]))</f>
        <v>1250</v>
      </c>
      <c r="AE15" s="58">
        <f>IF(Table1[[#This Row],[HARGA_CONV]]="","",Table1[[#This Row],[HARGA_CONV]]*Table1[[#This Row],[ISI_CONV]]*(100%-(Table1[[#This Row],[DISKON]]+Table1[[#This Row],[DISKON NOTA]])))</f>
        <v>137500</v>
      </c>
      <c r="AF15" s="3">
        <f>IF(Table1[[#This Row],[TANGGAL NOTA]]="",AF14,Table1[[#This Row],[TANGGAL NOTA]])</f>
        <v>45530</v>
      </c>
      <c r="AG15" s="3"/>
      <c r="AH15" s="3">
        <f>IF(Table1[[#This Row],[TANGGAL UPDATE]]="",AH14,Table1[[#This Row],[TANGGAL UPDATE]])</f>
        <v>45534</v>
      </c>
      <c r="AI15" cm="1">
        <f t="array" ref="AI15">IF(Table1[[#This Row],[A1]]="",AI14,INDEX(Table6[3],Table1[[#This Row],[Q1]]))</f>
        <v>0</v>
      </c>
      <c r="AJ15" t="str">
        <f>IF(Table1[[#This Row],[_KETERANGAN]]="","",Table1[[#This Row],[_KETERANGAN]])</f>
        <v/>
      </c>
      <c r="AK15" cm="1">
        <f t="array" ref="AK15">IF(Table1[[#This Row],[A1]]="",AK14,INDEX(Table6[3],Table1[[#This Row],[Q1]]))</f>
        <v>0</v>
      </c>
      <c r="AL15" s="5" t="str" cm="1">
        <f t="array" ref="AL15">IF(Table1[[#This Row],[A1]]="",AL14,INDEX(Table6[1],Table1[[#This Row],[Q1]]))</f>
        <v>SBM</v>
      </c>
      <c r="AM15" t="str" cm="1">
        <f t="array" ref="AM15">IF(Table1[[#This Row],[A1]]="",AM14,INDEX(Table6[2],Table1[[#This Row],[Q1]]))</f>
        <v>SEMARANG</v>
      </c>
      <c r="AN15" t="str">
        <f>CONCATENATE(Table1[[#This Row],[TOKO_H]],"-",Table1[[#This Row],[KOTA_H]])</f>
        <v>SBM-SEMARANG</v>
      </c>
      <c r="AO15"/>
      <c r="AP15" t="s">
        <v>11402</v>
      </c>
      <c r="AQ15"/>
    </row>
    <row r="16" spans="1:43">
      <c r="A16" t="str">
        <f>IF(Table1[[#This Row],[KODE BARANG]]="","",MATCH(Table1[[#This Row],[KODE BARANG]],DBS[KODE BARANG],0))</f>
        <v/>
      </c>
      <c r="B16" t="str">
        <f>IF(Table1[[#This Row],[ROWID]]="","",ROW()-2)</f>
        <v/>
      </c>
      <c r="C16" t="str">
        <f>IF(Table1[[#This Row],[NAMA BARANG]]="","",IF(Table1[[#This Row],[ID]]="",C15,Table1[[#This Row],[ID]]))</f>
        <v/>
      </c>
      <c r="D16" t="str">
        <f>IF(Table1[[#This Row],[A1]]="","",MATCH(Table1[[#This Row],[A1]],Table6[5],0))</f>
        <v/>
      </c>
      <c r="E16" t="str">
        <f>IF(Table1[[#This Row],[ID]]="","",Table1[[#This Row],[TOKO-KOTA_H]])</f>
        <v/>
      </c>
      <c r="F16" t="str">
        <f>IF(Table1[[#This Row],[NOTA TOKO]]="","",ROW()-2)</f>
        <v/>
      </c>
      <c r="G16" s="59"/>
      <c r="H16" s="1"/>
      <c r="J16" s="1"/>
      <c r="K16"/>
      <c r="L16" t="str">
        <f>IF(Table1[[#This Row],[_NAMA BARANG]]="",IF(Table1[[#This Row],[//DBS]]="","",INDEX(DBS[NAMA],Table1[[#This Row],[//DBS]])),Table1[[#This Row],[_NAMA BARANG]])</f>
        <v/>
      </c>
      <c r="M16"/>
      <c r="O16" t="str">
        <f>IF(Table1[[#This Row],[ROWID]]="","",IF(Table1[[#This Row],[_KETERANGAN]]="STOCK BELUM LENGKAP","ADA",IF(Table1[[#This Row],[KODE BARANG]]="","TIDAK ADA","ADA")))</f>
        <v/>
      </c>
      <c r="R16" t="str">
        <f>IF(Table1[[#This Row],[//DBS]]="","",INDEX(DBS[ISI],Table1[[#This Row],[//DBS]]))</f>
        <v/>
      </c>
      <c r="S16" t="str">
        <f>IF(Table1[[#This Row],[//DBS]]="","",IF(Table1[[#This Row],[SATUAN_BYPASS]]="",INDEX(DBS[[SATUAN ]],Table1[[#This Row],[//DBS]]),Table1[SATUAN_BYPASS]))</f>
        <v/>
      </c>
      <c r="U16" s="58" t="str">
        <f>IF(Table1[[#This Row],[HARGA_BYPASS]]="",IF(Table1[[#This Row],[_HARGA]]="","",Table1[[#This Row],[_HARGA]]*1000),Table1[[#This Row],[HARGA_BYPASS]])</f>
        <v/>
      </c>
      <c r="V16" s="2"/>
      <c r="W16" s="2"/>
      <c r="X16" s="58" t="str">
        <f>IF(Table1[[#This Row],[ROWID]]="","",IF(Table1[[#This Row],[ROWID]]=C17,"",SUMIF(Table1[ROWID],Table1[[#This Row],[ROWID]],Table1[TOTAL])))</f>
        <v/>
      </c>
      <c r="AA1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6" t="str">
        <f>IF(Table1[[#This Row],[JUMLAH NOTA]]="","",IF(Table1[[#This Row],[CONV]]="",Table1[[#This Row],[JUMLAH NOTA]],Table1[[#This Row],[JUMLAH NOTA]]*Table1[[#This Row],[CONV]]))</f>
        <v/>
      </c>
      <c r="AC16" t="str">
        <f>IF(Table1[[#This Row],[ISI_CONV]]="","",IF(Table1[[#This Row],[CONV]]="",Table1[[#This Row],[SATUAN NOTA]],Table1[[#This Row],[SATUAN]]))</f>
        <v/>
      </c>
      <c r="AD16" s="58" t="str">
        <f>IF(Table1[[#This Row],[HARGA]]="","",IF(Table1[[#This Row],[CONV]]="",Table1[[#This Row],[HARGA]],Table1[[#This Row],[HARGA]]/Table1[[#This Row],[CONV]]))</f>
        <v/>
      </c>
      <c r="AE16" s="58" t="str">
        <f>IF(Table1[[#This Row],[HARGA_CONV]]="","",Table1[[#This Row],[HARGA_CONV]]*Table1[[#This Row],[ISI_CONV]]*(100%-(Table1[[#This Row],[DISKON]]+Table1[[#This Row],[DISKON NOTA]])))</f>
        <v/>
      </c>
      <c r="AF16" s="3">
        <f>IF(Table1[[#This Row],[TANGGAL NOTA]]="",AF15,Table1[[#This Row],[TANGGAL NOTA]])</f>
        <v>45530</v>
      </c>
      <c r="AG16" s="3"/>
      <c r="AH16" s="3">
        <f>IF(Table1[[#This Row],[TANGGAL UPDATE]]="",AH15,Table1[[#This Row],[TANGGAL UPDATE]])</f>
        <v>45534</v>
      </c>
      <c r="AI16" cm="1">
        <f t="array" ref="AI16">IF(Table1[[#This Row],[A1]]="",AI15,INDEX(Table6[3],Table1[[#This Row],[Q1]]))</f>
        <v>0</v>
      </c>
      <c r="AJ16" t="str">
        <f>IF(Table1[[#This Row],[_KETERANGAN]]="","",Table1[[#This Row],[_KETERANGAN]])</f>
        <v/>
      </c>
      <c r="AK16" cm="1">
        <f t="array" ref="AK16">IF(Table1[[#This Row],[A1]]="",AK15,INDEX(Table6[3],Table1[[#This Row],[Q1]]))</f>
        <v>0</v>
      </c>
      <c r="AL16" s="5" t="str" cm="1">
        <f t="array" ref="AL16">IF(Table1[[#This Row],[A1]]="",AL15,INDEX(Table6[1],Table1[[#This Row],[Q1]]))</f>
        <v>SBM</v>
      </c>
      <c r="AM16" t="str" cm="1">
        <f t="array" ref="AM16">IF(Table1[[#This Row],[A1]]="",AM15,INDEX(Table6[2],Table1[[#This Row],[Q1]]))</f>
        <v>SEMARANG</v>
      </c>
      <c r="AN16" t="str">
        <f>CONCATENATE(Table1[[#This Row],[TOKO_H]],"-",Table1[[#This Row],[KOTA_H]])</f>
        <v>SBM-SEMARANG</v>
      </c>
      <c r="AO16"/>
      <c r="AP16" t="s">
        <v>9561</v>
      </c>
      <c r="AQ16"/>
    </row>
    <row r="17" spans="1:43">
      <c r="A17">
        <f>IF(Table1[[#This Row],[KODE BARANG]]="","",MATCH(Table1[[#This Row],[KODE BARANG]],DBS[KODE BARANG],0))</f>
        <v>2696</v>
      </c>
      <c r="B17">
        <f>IF(Table1[[#This Row],[ROWID]]="","",ROW()-2)</f>
        <v>15</v>
      </c>
      <c r="C17">
        <f>IF(Table1[[#This Row],[NAMA BARANG]]="","",IF(Table1[[#This Row],[ID]]="",C16,Table1[[#This Row],[ID]]))</f>
        <v>15</v>
      </c>
      <c r="D17">
        <f>IF(Table1[[#This Row],[A1]]="","",MATCH(Table1[[#This Row],[A1]],Table6[5],0))</f>
        <v>223</v>
      </c>
      <c r="E17" t="str">
        <f>IF(Table1[[#This Row],[ID]]="","",Table1[[#This Row],[TOKO-KOTA_H]])</f>
        <v>SUKSES MAKMUR (INTAN)-COMAL</v>
      </c>
      <c r="F17">
        <f>IF(Table1[[#This Row],[NOTA TOKO]]="","",ROW()-2)</f>
        <v>15</v>
      </c>
      <c r="G17" s="59"/>
      <c r="H17" s="1"/>
      <c r="I17">
        <v>3660</v>
      </c>
      <c r="J17" s="1" t="s">
        <v>12919</v>
      </c>
      <c r="K17" t="s">
        <v>8147</v>
      </c>
      <c r="L17" t="str">
        <f>IF(Table1[[#This Row],[_NAMA BARANG]]="",IF(Table1[[#This Row],[//DBS]]="","",INDEX(DBS[NAMA],Table1[[#This Row],[//DBS]])),Table1[[#This Row],[_NAMA BARANG]])</f>
        <v>SELONGSONG PENTEL ENTER</v>
      </c>
      <c r="M17"/>
      <c r="O17" t="str">
        <f>IF(Table1[[#This Row],[ROWID]]="","",IF(Table1[[#This Row],[_KETERANGAN]]="STOCK BELUM LENGKAP","ADA",IF(Table1[[#This Row],[KODE BARANG]]="","TIDAK ADA","ADA")))</f>
        <v>ADA</v>
      </c>
      <c r="P17">
        <v>10</v>
      </c>
      <c r="Q17" t="s">
        <v>34</v>
      </c>
      <c r="R17">
        <f>IF(Table1[[#This Row],[//DBS]]="","",INDEX(DBS[ISI],Table1[[#This Row],[//DBS]]))</f>
        <v>100</v>
      </c>
      <c r="S17" t="str">
        <f>IF(Table1[[#This Row],[//DBS]]="","",IF(Table1[[#This Row],[SATUAN_BYPASS]]="",INDEX(DBS[[SATUAN ]],Table1[[#This Row],[//DBS]]),Table1[SATUAN_BYPASS]))</f>
        <v>LSN</v>
      </c>
      <c r="T17">
        <v>125</v>
      </c>
      <c r="U17" s="58">
        <f>IF(Table1[[#This Row],[HARGA_BYPASS]]="",IF(Table1[[#This Row],[_HARGA]]="","",Table1[[#This Row],[_HARGA]]*1000),Table1[[#This Row],[HARGA_BYPASS]])</f>
        <v>125000</v>
      </c>
      <c r="V17" s="2"/>
      <c r="W17" s="2"/>
      <c r="X17" s="58">
        <f>IF(Table1[[#This Row],[ROWID]]="","",IF(Table1[[#This Row],[ROWID]]=C18,"",SUMIF(Table1[ROWID],Table1[[#This Row],[ROWID]],Table1[TOTAL])))</f>
        <v>1250000</v>
      </c>
      <c r="AA1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7">
        <f>IF(Table1[[#This Row],[JUMLAH NOTA]]="","",IF(Table1[[#This Row],[CONV]]="",Table1[[#This Row],[JUMLAH NOTA]],Table1[[#This Row],[JUMLAH NOTA]]*Table1[[#This Row],[CONV]]))</f>
        <v>10</v>
      </c>
      <c r="AC17" t="str">
        <f>IF(Table1[[#This Row],[ISI_CONV]]="","",IF(Table1[[#This Row],[CONV]]="",Table1[[#This Row],[SATUAN NOTA]],Table1[[#This Row],[SATUAN]]))</f>
        <v>LSN</v>
      </c>
      <c r="AD17" s="58">
        <f>IF(Table1[[#This Row],[HARGA]]="","",IF(Table1[[#This Row],[CONV]]="",Table1[[#This Row],[HARGA]],Table1[[#This Row],[HARGA]]/Table1[[#This Row],[CONV]]))</f>
        <v>125000</v>
      </c>
      <c r="AE17" s="58">
        <f>IF(Table1[[#This Row],[HARGA_CONV]]="","",Table1[[#This Row],[HARGA_CONV]]*Table1[[#This Row],[ISI_CONV]]*(100%-(Table1[[#This Row],[DISKON]]+Table1[[#This Row],[DISKON NOTA]])))</f>
        <v>1250000</v>
      </c>
      <c r="AF17" s="3">
        <f>IF(Table1[[#This Row],[TANGGAL NOTA]]="",AF16,Table1[[#This Row],[TANGGAL NOTA]])</f>
        <v>45530</v>
      </c>
      <c r="AG17" s="3"/>
      <c r="AH17" s="3">
        <f>IF(Table1[[#This Row],[TANGGAL UPDATE]]="",AH16,Table1[[#This Row],[TANGGAL UPDATE]])</f>
        <v>45534</v>
      </c>
      <c r="AI17" t="str" cm="1">
        <f t="array" ref="AI17">IF(Table1[[#This Row],[A1]]="",AI16,INDEX(Table6[3],Table1[[#This Row],[Q1]]))</f>
        <v>KO</v>
      </c>
      <c r="AJ17" t="str">
        <f>IF(Table1[[#This Row],[_KETERANGAN]]="","",Table1[[#This Row],[_KETERANGAN]])</f>
        <v/>
      </c>
      <c r="AK17" t="str" cm="1">
        <f t="array" ref="AK17">IF(Table1[[#This Row],[A1]]="",AK16,INDEX(Table6[3],Table1[[#This Row],[Q1]]))</f>
        <v>KO</v>
      </c>
      <c r="AL17" s="5" t="str" cm="1">
        <f t="array" ref="AL17">IF(Table1[[#This Row],[A1]]="",AL16,INDEX(Table6[1],Table1[[#This Row],[Q1]]))</f>
        <v>SUKSES MAKMUR (INTAN)</v>
      </c>
      <c r="AM17" t="str" cm="1">
        <f t="array" ref="AM17">IF(Table1[[#This Row],[A1]]="",AM16,INDEX(Table6[2],Table1[[#This Row],[Q1]]))</f>
        <v>COMAL</v>
      </c>
      <c r="AN17" t="str">
        <f>CONCATENATE(Table1[[#This Row],[TOKO_H]],"-",Table1[[#This Row],[KOTA_H]])</f>
        <v>SUKSES MAKMUR (INTAN)-COMAL</v>
      </c>
      <c r="AO17" t="s">
        <v>8147</v>
      </c>
      <c r="AP17" t="s">
        <v>6230</v>
      </c>
      <c r="AQ17"/>
    </row>
    <row r="18" spans="1:43">
      <c r="A18" t="str">
        <f>IF(Table1[[#This Row],[KODE BARANG]]="","",MATCH(Table1[[#This Row],[KODE BARANG]],DBS[KODE BARANG],0))</f>
        <v/>
      </c>
      <c r="B18" t="str">
        <f>IF(Table1[[#This Row],[ROWID]]="","",ROW()-2)</f>
        <v/>
      </c>
      <c r="C18" t="str">
        <f>IF(Table1[[#This Row],[NAMA BARANG]]="","",IF(Table1[[#This Row],[ID]]="",C17,Table1[[#This Row],[ID]]))</f>
        <v/>
      </c>
      <c r="D18" t="str">
        <f>IF(Table1[[#This Row],[A1]]="","",MATCH(Table1[[#This Row],[A1]],Table6[5],0))</f>
        <v/>
      </c>
      <c r="E18" t="str">
        <f>IF(Table1[[#This Row],[ID]]="","",Table1[[#This Row],[TOKO-KOTA_H]])</f>
        <v/>
      </c>
      <c r="F18" t="str">
        <f>IF(Table1[[#This Row],[NOTA TOKO]]="","",ROW()-2)</f>
        <v/>
      </c>
      <c r="G18" s="59"/>
      <c r="H18" s="1"/>
      <c r="J18" s="1"/>
      <c r="K18"/>
      <c r="L18" t="str">
        <f>IF(Table1[[#This Row],[_NAMA BARANG]]="",IF(Table1[[#This Row],[//DBS]]="","",INDEX(DBS[NAMA],Table1[[#This Row],[//DBS]])),Table1[[#This Row],[_NAMA BARANG]])</f>
        <v/>
      </c>
      <c r="M18"/>
      <c r="O18" t="str">
        <f>IF(Table1[[#This Row],[ROWID]]="","",IF(Table1[[#This Row],[_KETERANGAN]]="STOCK BELUM LENGKAP","ADA",IF(Table1[[#This Row],[KODE BARANG]]="","TIDAK ADA","ADA")))</f>
        <v/>
      </c>
      <c r="R18" t="str">
        <f>IF(Table1[[#This Row],[//DBS]]="","",INDEX(DBS[ISI],Table1[[#This Row],[//DBS]]))</f>
        <v/>
      </c>
      <c r="S18" t="str">
        <f>IF(Table1[[#This Row],[//DBS]]="","",IF(Table1[[#This Row],[SATUAN_BYPASS]]="",INDEX(DBS[[SATUAN ]],Table1[[#This Row],[//DBS]]),Table1[SATUAN_BYPASS]))</f>
        <v/>
      </c>
      <c r="U18" s="58" t="str">
        <f>IF(Table1[[#This Row],[HARGA_BYPASS]]="",IF(Table1[[#This Row],[_HARGA]]="","",Table1[[#This Row],[_HARGA]]*1000),Table1[[#This Row],[HARGA_BYPASS]])</f>
        <v/>
      </c>
      <c r="V18" s="2"/>
      <c r="W18" s="2"/>
      <c r="X18" s="58" t="str">
        <f>IF(Table1[[#This Row],[ROWID]]="","",IF(Table1[[#This Row],[ROWID]]=C19,"",SUMIF(Table1[ROWID],Table1[[#This Row],[ROWID]],Table1[TOTAL])))</f>
        <v/>
      </c>
      <c r="AA1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8" t="str">
        <f>IF(Table1[[#This Row],[JUMLAH NOTA]]="","",IF(Table1[[#This Row],[CONV]]="",Table1[[#This Row],[JUMLAH NOTA]],Table1[[#This Row],[JUMLAH NOTA]]*Table1[[#This Row],[CONV]]))</f>
        <v/>
      </c>
      <c r="AC18" t="str">
        <f>IF(Table1[[#This Row],[ISI_CONV]]="","",IF(Table1[[#This Row],[CONV]]="",Table1[[#This Row],[SATUAN NOTA]],Table1[[#This Row],[SATUAN]]))</f>
        <v/>
      </c>
      <c r="AD18" s="58" t="str">
        <f>IF(Table1[[#This Row],[HARGA]]="","",IF(Table1[[#This Row],[CONV]]="",Table1[[#This Row],[HARGA]],Table1[[#This Row],[HARGA]]/Table1[[#This Row],[CONV]]))</f>
        <v/>
      </c>
      <c r="AE18" s="58" t="str">
        <f>IF(Table1[[#This Row],[HARGA_CONV]]="","",Table1[[#This Row],[HARGA_CONV]]*Table1[[#This Row],[ISI_CONV]]*(100%-(Table1[[#This Row],[DISKON]]+Table1[[#This Row],[DISKON NOTA]])))</f>
        <v/>
      </c>
      <c r="AF18" s="3">
        <f>IF(Table1[[#This Row],[TANGGAL NOTA]]="",AF17,Table1[[#This Row],[TANGGAL NOTA]])</f>
        <v>45530</v>
      </c>
      <c r="AG18" s="3"/>
      <c r="AH18" s="3">
        <f>IF(Table1[[#This Row],[TANGGAL UPDATE]]="",AH17,Table1[[#This Row],[TANGGAL UPDATE]])</f>
        <v>45534</v>
      </c>
      <c r="AI18" t="str" cm="1">
        <f t="array" ref="AI18">IF(Table1[[#This Row],[A1]]="",AI17,INDEX(Table6[3],Table1[[#This Row],[Q1]]))</f>
        <v>KO</v>
      </c>
      <c r="AJ18" t="str">
        <f>IF(Table1[[#This Row],[_KETERANGAN]]="","",Table1[[#This Row],[_KETERANGAN]])</f>
        <v/>
      </c>
      <c r="AK18" t="str" cm="1">
        <f t="array" ref="AK18">IF(Table1[[#This Row],[A1]]="",AK17,INDEX(Table6[3],Table1[[#This Row],[Q1]]))</f>
        <v>KO</v>
      </c>
      <c r="AL18" s="5" t="str" cm="1">
        <f t="array" ref="AL18">IF(Table1[[#This Row],[A1]]="",AL17,INDEX(Table6[1],Table1[[#This Row],[Q1]]))</f>
        <v>SUKSES MAKMUR (INTAN)</v>
      </c>
      <c r="AM18" t="str" cm="1">
        <f t="array" ref="AM18">IF(Table1[[#This Row],[A1]]="",AM17,INDEX(Table6[2],Table1[[#This Row],[Q1]]))</f>
        <v>COMAL</v>
      </c>
      <c r="AN18" t="str">
        <f>CONCATENATE(Table1[[#This Row],[TOKO_H]],"-",Table1[[#This Row],[KOTA_H]])</f>
        <v>SUKSES MAKMUR (INTAN)-COMAL</v>
      </c>
      <c r="AO18"/>
      <c r="AP18" t="s">
        <v>9561</v>
      </c>
      <c r="AQ18"/>
    </row>
    <row r="19" spans="1:43">
      <c r="A19">
        <f>IF(Table1[[#This Row],[KODE BARANG]]="","",MATCH(Table1[[#This Row],[KODE BARANG]],DBS[KODE BARANG],0))</f>
        <v>494</v>
      </c>
      <c r="B19">
        <f>IF(Table1[[#This Row],[ROWID]]="","",ROW()-2)</f>
        <v>17</v>
      </c>
      <c r="C19">
        <f>IF(Table1[[#This Row],[NAMA BARANG]]="","",IF(Table1[[#This Row],[ID]]="",C18,Table1[[#This Row],[ID]]))</f>
        <v>17</v>
      </c>
      <c r="D19">
        <f>IF(Table1[[#This Row],[A1]]="","",MATCH(Table1[[#This Row],[A1]],Table6[5],0))</f>
        <v>47</v>
      </c>
      <c r="E19" t="str">
        <f>IF(Table1[[#This Row],[ID]]="","",Table1[[#This Row],[TOKO-KOTA_H]])</f>
        <v>CV BAROKAH-SEMARANG</v>
      </c>
      <c r="F19">
        <f>IF(Table1[[#This Row],[NOTA TOKO]]="","",ROW()-2)</f>
        <v>17</v>
      </c>
      <c r="G19" s="59"/>
      <c r="H19" s="1"/>
      <c r="I19">
        <v>410</v>
      </c>
      <c r="J19" s="1" t="s">
        <v>10065</v>
      </c>
      <c r="K19" t="s">
        <v>6949</v>
      </c>
      <c r="L19" t="str">
        <f>IF(Table1[[#This Row],[_NAMA BARANG]]="",IF(Table1[[#This Row],[//DBS]]="","",INDEX(DBS[NAMA],Table1[[#This Row],[//DBS]])),Table1[[#This Row],[_NAMA BARANG]])</f>
        <v>BP X DATA M2</v>
      </c>
      <c r="M19"/>
      <c r="O19" t="str">
        <f>IF(Table1[[#This Row],[ROWID]]="","",IF(Table1[[#This Row],[_KETERANGAN]]="STOCK BELUM LENGKAP","ADA",IF(Table1[[#This Row],[KODE BARANG]]="","TIDAK ADA","ADA")))</f>
        <v>ADA</v>
      </c>
      <c r="P19">
        <v>12</v>
      </c>
      <c r="Q19" t="s">
        <v>44</v>
      </c>
      <c r="R19">
        <f>IF(Table1[[#This Row],[//DBS]]="","",INDEX(DBS[ISI],Table1[[#This Row],[//DBS]]))</f>
        <v>20</v>
      </c>
      <c r="S19" t="str">
        <f>IF(Table1[[#This Row],[//DBS]]="","",IF(Table1[[#This Row],[SATUAN_BYPASS]]="",INDEX(DBS[[SATUAN ]],Table1[[#This Row],[//DBS]]),Table1[SATUAN_BYPASS]))</f>
        <v>GRS</v>
      </c>
      <c r="T19">
        <v>77.5</v>
      </c>
      <c r="U19" s="58">
        <f>IF(Table1[[#This Row],[HARGA_BYPASS]]="",IF(Table1[[#This Row],[_HARGA]]="","",Table1[[#This Row],[_HARGA]]*1000),Table1[[#This Row],[HARGA_BYPASS]])</f>
        <v>77500</v>
      </c>
      <c r="V19" s="2"/>
      <c r="W19" s="2"/>
      <c r="X19" s="58" t="str">
        <f>IF(Table1[[#This Row],[ROWID]]="","",IF(Table1[[#This Row],[ROWID]]=C20,"",SUMIF(Table1[ROWID],Table1[[#This Row],[ROWID]],Table1[TOTAL])))</f>
        <v/>
      </c>
      <c r="AA1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9">
        <f>IF(Table1[[#This Row],[JUMLAH NOTA]]="","",IF(Table1[[#This Row],[CONV]]="",Table1[[#This Row],[JUMLAH NOTA]],Table1[[#This Row],[JUMLAH NOTA]]*Table1[[#This Row],[CONV]]))</f>
        <v>12</v>
      </c>
      <c r="AC19" t="str">
        <f>IF(Table1[[#This Row],[ISI_CONV]]="","",IF(Table1[[#This Row],[CONV]]="",Table1[[#This Row],[SATUAN NOTA]],Table1[[#This Row],[SATUAN]]))</f>
        <v>GRS</v>
      </c>
      <c r="AD19" s="58">
        <f>IF(Table1[[#This Row],[HARGA]]="","",IF(Table1[[#This Row],[CONV]]="",Table1[[#This Row],[HARGA]],Table1[[#This Row],[HARGA]]/Table1[[#This Row],[CONV]]))</f>
        <v>77500</v>
      </c>
      <c r="AE19" s="58">
        <f>IF(Table1[[#This Row],[HARGA_CONV]]="","",Table1[[#This Row],[HARGA_CONV]]*Table1[[#This Row],[ISI_CONV]]*(100%-(Table1[[#This Row],[DISKON]]+Table1[[#This Row],[DISKON NOTA]])))</f>
        <v>930000</v>
      </c>
      <c r="AF19" s="3">
        <f>IF(Table1[[#This Row],[TANGGAL NOTA]]="",AF18,Table1[[#This Row],[TANGGAL NOTA]])</f>
        <v>45530</v>
      </c>
      <c r="AG19" s="3"/>
      <c r="AH19" s="3">
        <f>IF(Table1[[#This Row],[TANGGAL UPDATE]]="",AH18,Table1[[#This Row],[TANGGAL UPDATE]])</f>
        <v>45534</v>
      </c>
      <c r="AI19" t="str" cm="1">
        <f t="array" ref="AI19">IF(Table1[[#This Row],[A1]]="",AI18,INDEX(Table6[3],Table1[[#This Row],[Q1]]))</f>
        <v>B</v>
      </c>
      <c r="AJ19" t="str">
        <f>IF(Table1[[#This Row],[_KETERANGAN]]="","",Table1[[#This Row],[_KETERANGAN]])</f>
        <v/>
      </c>
      <c r="AK19" t="str" cm="1">
        <f t="array" ref="AK19">IF(Table1[[#This Row],[A1]]="",AK18,INDEX(Table6[3],Table1[[#This Row],[Q1]]))</f>
        <v>B</v>
      </c>
      <c r="AL19" s="5" t="str" cm="1">
        <f t="array" ref="AL19">IF(Table1[[#This Row],[A1]]="",AL18,INDEX(Table6[1],Table1[[#This Row],[Q1]]))</f>
        <v>CV BAROKAH</v>
      </c>
      <c r="AM19" t="str" cm="1">
        <f t="array" ref="AM19">IF(Table1[[#This Row],[A1]]="",AM18,INDEX(Table6[2],Table1[[#This Row],[Q1]]))</f>
        <v>SEMARANG</v>
      </c>
      <c r="AN19" t="str">
        <f>CONCATENATE(Table1[[#This Row],[TOKO_H]],"-",Table1[[#This Row],[KOTA_H]])</f>
        <v>CV BAROKAH-SEMARANG</v>
      </c>
      <c r="AO19" t="s">
        <v>6949</v>
      </c>
      <c r="AP19" t="s">
        <v>5045</v>
      </c>
      <c r="AQ19"/>
    </row>
    <row r="20" spans="1:43">
      <c r="A20">
        <f>IF(Table1[[#This Row],[KODE BARANG]]="","",MATCH(Table1[[#This Row],[KODE BARANG]],DBS[KODE BARANG],0))</f>
        <v>1570</v>
      </c>
      <c r="B20">
        <f>IF(Table1[[#This Row],[ROWID]]="","",ROW()-2)</f>
        <v>18</v>
      </c>
      <c r="C20">
        <f>IF(Table1[[#This Row],[NAMA BARANG]]="","",IF(Table1[[#This Row],[ID]]="",C19,Table1[[#This Row],[ID]]))</f>
        <v>17</v>
      </c>
      <c r="D20" t="str">
        <f>IF(Table1[[#This Row],[A1]]="","",MATCH(Table1[[#This Row],[A1]],Table6[5],0))</f>
        <v/>
      </c>
      <c r="E20" t="str">
        <f>IF(Table1[[#This Row],[ID]]="","",Table1[[#This Row],[TOKO-KOTA_H]])</f>
        <v/>
      </c>
      <c r="F20" t="str">
        <f>IF(Table1[[#This Row],[NOTA TOKO]]="","",ROW()-2)</f>
        <v/>
      </c>
      <c r="G20" s="59"/>
      <c r="H20" s="1"/>
      <c r="J20" s="1"/>
      <c r="K20" t="s">
        <v>202</v>
      </c>
      <c r="L20" t="str">
        <f>IF(Table1[[#This Row],[_NAMA BARANG]]="",IF(Table1[[#This Row],[//DBS]]="","",INDEX(DBS[NAMA],Table1[[#This Row],[//DBS]])),Table1[[#This Row],[_NAMA BARANG]])</f>
        <v>LEM BAKAR STIK 7X30 WOMY PUTIH K</v>
      </c>
      <c r="M20"/>
      <c r="O20" t="str">
        <f>IF(Table1[[#This Row],[ROWID]]="","",IF(Table1[[#This Row],[_KETERANGAN]]="STOCK BELUM LENGKAP","ADA",IF(Table1[[#This Row],[KODE BARANG]]="","TIDAK ADA","ADA")))</f>
        <v>ADA</v>
      </c>
      <c r="P20">
        <v>5</v>
      </c>
      <c r="Q20" t="s">
        <v>124</v>
      </c>
      <c r="R20">
        <f>IF(Table1[[#This Row],[//DBS]]="","",INDEX(DBS[ISI],Table1[[#This Row],[//DBS]]))</f>
        <v>25</v>
      </c>
      <c r="S20" t="str">
        <f>IF(Table1[[#This Row],[//DBS]]="","",IF(Table1[[#This Row],[SATUAN_BYPASS]]="",INDEX(DBS[[SATUAN ]],Table1[[#This Row],[//DBS]]),Table1[SATUAN_BYPASS]))</f>
        <v>PAK</v>
      </c>
      <c r="T20">
        <v>72</v>
      </c>
      <c r="U20" s="58">
        <f>IF(Table1[[#This Row],[HARGA_BYPASS]]="",IF(Table1[[#This Row],[_HARGA]]="","",Table1[[#This Row],[_HARGA]]*1000),Table1[[#This Row],[HARGA_BYPASS]])</f>
        <v>72000</v>
      </c>
      <c r="V20" s="2"/>
      <c r="W20" s="2"/>
      <c r="X20" s="58" t="str">
        <f>IF(Table1[[#This Row],[ROWID]]="","",IF(Table1[[#This Row],[ROWID]]=C21,"",SUMIF(Table1[ROWID],Table1[[#This Row],[ROWID]],Table1[TOTAL])))</f>
        <v/>
      </c>
      <c r="AA2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0">
        <f>IF(Table1[[#This Row],[JUMLAH NOTA]]="","",IF(Table1[[#This Row],[CONV]]="",Table1[[#This Row],[JUMLAH NOTA]],Table1[[#This Row],[JUMLAH NOTA]]*Table1[[#This Row],[CONV]]))</f>
        <v>5</v>
      </c>
      <c r="AC20" t="str">
        <f>IF(Table1[[#This Row],[ISI_CONV]]="","",IF(Table1[[#This Row],[CONV]]="",Table1[[#This Row],[SATUAN NOTA]],Table1[[#This Row],[SATUAN]]))</f>
        <v>PAK</v>
      </c>
      <c r="AD20" s="58">
        <f>IF(Table1[[#This Row],[HARGA]]="","",IF(Table1[[#This Row],[CONV]]="",Table1[[#This Row],[HARGA]],Table1[[#This Row],[HARGA]]/Table1[[#This Row],[CONV]]))</f>
        <v>72000</v>
      </c>
      <c r="AE20" s="58">
        <f>IF(Table1[[#This Row],[HARGA_CONV]]="","",Table1[[#This Row],[HARGA_CONV]]*Table1[[#This Row],[ISI_CONV]]*(100%-(Table1[[#This Row],[DISKON]]+Table1[[#This Row],[DISKON NOTA]])))</f>
        <v>360000</v>
      </c>
      <c r="AF20" s="3">
        <f>IF(Table1[[#This Row],[TANGGAL NOTA]]="",AF19,Table1[[#This Row],[TANGGAL NOTA]])</f>
        <v>45530</v>
      </c>
      <c r="AG20" s="3"/>
      <c r="AH20" s="3">
        <f>IF(Table1[[#This Row],[TANGGAL UPDATE]]="",AH19,Table1[[#This Row],[TANGGAL UPDATE]])</f>
        <v>45534</v>
      </c>
      <c r="AI20" t="str" cm="1">
        <f t="array" ref="AI20">IF(Table1[[#This Row],[A1]]="",AI19,INDEX(Table6[3],Table1[[#This Row],[Q1]]))</f>
        <v>B</v>
      </c>
      <c r="AJ20" t="str">
        <f>IF(Table1[[#This Row],[_KETERANGAN]]="","",Table1[[#This Row],[_KETERANGAN]])</f>
        <v/>
      </c>
      <c r="AK20" t="str" cm="1">
        <f t="array" ref="AK20">IF(Table1[[#This Row],[A1]]="",AK19,INDEX(Table6[3],Table1[[#This Row],[Q1]]))</f>
        <v>B</v>
      </c>
      <c r="AL20" s="5" t="str" cm="1">
        <f t="array" ref="AL20">IF(Table1[[#This Row],[A1]]="",AL19,INDEX(Table6[1],Table1[[#This Row],[Q1]]))</f>
        <v>CV BAROKAH</v>
      </c>
      <c r="AM20" t="str" cm="1">
        <f t="array" ref="AM20">IF(Table1[[#This Row],[A1]]="",AM19,INDEX(Table6[2],Table1[[#This Row],[Q1]]))</f>
        <v>SEMARANG</v>
      </c>
      <c r="AN20" t="str">
        <f>CONCATENATE(Table1[[#This Row],[TOKO_H]],"-",Table1[[#This Row],[KOTA_H]])</f>
        <v>CV BAROKAH-SEMARANG</v>
      </c>
      <c r="AO20" t="s">
        <v>202</v>
      </c>
      <c r="AP20" t="s">
        <v>2652</v>
      </c>
      <c r="AQ20"/>
    </row>
    <row r="21" spans="1:43">
      <c r="A21">
        <f>IF(Table1[[#This Row],[KODE BARANG]]="","",MATCH(Table1[[#This Row],[KODE BARANG]],DBS[KODE BARANG],0))</f>
        <v>1448</v>
      </c>
      <c r="B21">
        <f>IF(Table1[[#This Row],[ROWID]]="","",ROW()-2)</f>
        <v>19</v>
      </c>
      <c r="C21">
        <f>IF(Table1[[#This Row],[NAMA BARANG]]="","",IF(Table1[[#This Row],[ID]]="",C20,Table1[[#This Row],[ID]]))</f>
        <v>17</v>
      </c>
      <c r="D21" t="str">
        <f>IF(Table1[[#This Row],[A1]]="","",MATCH(Table1[[#This Row],[A1]],Table6[5],0))</f>
        <v/>
      </c>
      <c r="E21" t="str">
        <f>IF(Table1[[#This Row],[ID]]="","",Table1[[#This Row],[TOKO-KOTA_H]])</f>
        <v/>
      </c>
      <c r="F21" t="str">
        <f>IF(Table1[[#This Row],[NOTA TOKO]]="","",ROW()-2)</f>
        <v/>
      </c>
      <c r="G21" s="59"/>
      <c r="H21" s="1"/>
      <c r="J21" s="1"/>
      <c r="K21" t="s">
        <v>2428</v>
      </c>
      <c r="L21" t="str">
        <f>IF(Table1[[#This Row],[_NAMA BARANG]]="",IF(Table1[[#This Row],[//DBS]]="","",INDEX(DBS[NAMA],Table1[[#This Row],[//DBS]])),Table1[[#This Row],[_NAMA BARANG]])</f>
        <v>KARTU ABSENSI KOJIKO DUS MERAH</v>
      </c>
      <c r="M21"/>
      <c r="O21" t="str">
        <f>IF(Table1[[#This Row],[ROWID]]="","",IF(Table1[[#This Row],[_KETERANGAN]]="STOCK BELUM LENGKAP","ADA",IF(Table1[[#This Row],[KODE BARANG]]="","TIDAK ADA","ADA")))</f>
        <v>ADA</v>
      </c>
      <c r="P21">
        <v>20</v>
      </c>
      <c r="Q21" t="s">
        <v>124</v>
      </c>
      <c r="R21">
        <f>IF(Table1[[#This Row],[//DBS]]="","",INDEX(DBS[ISI],Table1[[#This Row],[//DBS]]))</f>
        <v>100</v>
      </c>
      <c r="S21" t="str">
        <f>IF(Table1[[#This Row],[//DBS]]="","",IF(Table1[[#This Row],[SATUAN_BYPASS]]="",INDEX(DBS[[SATUAN ]],Table1[[#This Row],[//DBS]]),Table1[SATUAN_BYPASS]))</f>
        <v>PAK</v>
      </c>
      <c r="T21">
        <v>20</v>
      </c>
      <c r="U21" s="58">
        <f>IF(Table1[[#This Row],[HARGA_BYPASS]]="",IF(Table1[[#This Row],[_HARGA]]="","",Table1[[#This Row],[_HARGA]]*1000),Table1[[#This Row],[HARGA_BYPASS]])</f>
        <v>20000</v>
      </c>
      <c r="V21" s="2"/>
      <c r="W21" s="2"/>
      <c r="X21" s="58">
        <f>IF(Table1[[#This Row],[ROWID]]="","",IF(Table1[[#This Row],[ROWID]]=C22,"",SUMIF(Table1[ROWID],Table1[[#This Row],[ROWID]],Table1[TOTAL])))</f>
        <v>1690000</v>
      </c>
      <c r="AA2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1">
        <f>IF(Table1[[#This Row],[JUMLAH NOTA]]="","",IF(Table1[[#This Row],[CONV]]="",Table1[[#This Row],[JUMLAH NOTA]],Table1[[#This Row],[JUMLAH NOTA]]*Table1[[#This Row],[CONV]]))</f>
        <v>20</v>
      </c>
      <c r="AC21" t="str">
        <f>IF(Table1[[#This Row],[ISI_CONV]]="","",IF(Table1[[#This Row],[CONV]]="",Table1[[#This Row],[SATUAN NOTA]],Table1[[#This Row],[SATUAN]]))</f>
        <v>PAK</v>
      </c>
      <c r="AD21" s="58">
        <f>IF(Table1[[#This Row],[HARGA]]="","",IF(Table1[[#This Row],[CONV]]="",Table1[[#This Row],[HARGA]],Table1[[#This Row],[HARGA]]/Table1[[#This Row],[CONV]]))</f>
        <v>20000</v>
      </c>
      <c r="AE21" s="58">
        <f>IF(Table1[[#This Row],[HARGA_CONV]]="","",Table1[[#This Row],[HARGA_CONV]]*Table1[[#This Row],[ISI_CONV]]*(100%-(Table1[[#This Row],[DISKON]]+Table1[[#This Row],[DISKON NOTA]])))</f>
        <v>400000</v>
      </c>
      <c r="AF21" s="3">
        <f>IF(Table1[[#This Row],[TANGGAL NOTA]]="",AF20,Table1[[#This Row],[TANGGAL NOTA]])</f>
        <v>45530</v>
      </c>
      <c r="AG21" s="3"/>
      <c r="AH21" s="3">
        <f>IF(Table1[[#This Row],[TANGGAL UPDATE]]="",AH20,Table1[[#This Row],[TANGGAL UPDATE]])</f>
        <v>45534</v>
      </c>
      <c r="AI21" t="str" cm="1">
        <f t="array" ref="AI21">IF(Table1[[#This Row],[A1]]="",AI20,INDEX(Table6[3],Table1[[#This Row],[Q1]]))</f>
        <v>B</v>
      </c>
      <c r="AJ21" t="str">
        <f>IF(Table1[[#This Row],[_KETERANGAN]]="","",Table1[[#This Row],[_KETERANGAN]])</f>
        <v/>
      </c>
      <c r="AK21" t="str" cm="1">
        <f t="array" ref="AK21">IF(Table1[[#This Row],[A1]]="",AK20,INDEX(Table6[3],Table1[[#This Row],[Q1]]))</f>
        <v>B</v>
      </c>
      <c r="AL21" s="5" t="str" cm="1">
        <f t="array" ref="AL21">IF(Table1[[#This Row],[A1]]="",AL20,INDEX(Table6[1],Table1[[#This Row],[Q1]]))</f>
        <v>CV BAROKAH</v>
      </c>
      <c r="AM21" t="str" cm="1">
        <f t="array" ref="AM21">IF(Table1[[#This Row],[A1]]="",AM20,INDEX(Table6[2],Table1[[#This Row],[Q1]]))</f>
        <v>SEMARANG</v>
      </c>
      <c r="AN21" t="str">
        <f>CONCATENATE(Table1[[#This Row],[TOKO_H]],"-",Table1[[#This Row],[KOTA_H]])</f>
        <v>CV BAROKAH-SEMARANG</v>
      </c>
      <c r="AO21" t="s">
        <v>2428</v>
      </c>
      <c r="AP21" t="s">
        <v>2429</v>
      </c>
      <c r="AQ21"/>
    </row>
    <row r="22" spans="1:43">
      <c r="A22" t="str">
        <f>IF(Table1[[#This Row],[KODE BARANG]]="","",MATCH(Table1[[#This Row],[KODE BARANG]],DBS[KODE BARANG],0))</f>
        <v/>
      </c>
      <c r="B22" t="str">
        <f>IF(Table1[[#This Row],[ROWID]]="","",ROW()-2)</f>
        <v/>
      </c>
      <c r="C22" t="str">
        <f>IF(Table1[[#This Row],[NAMA BARANG]]="","",IF(Table1[[#This Row],[ID]]="",C21,Table1[[#This Row],[ID]]))</f>
        <v/>
      </c>
      <c r="D22" t="str">
        <f>IF(Table1[[#This Row],[A1]]="","",MATCH(Table1[[#This Row],[A1]],Table6[5],0))</f>
        <v/>
      </c>
      <c r="E22" t="str">
        <f>IF(Table1[[#This Row],[ID]]="","",Table1[[#This Row],[TOKO-KOTA_H]])</f>
        <v/>
      </c>
      <c r="F22" t="str">
        <f>IF(Table1[[#This Row],[NOTA TOKO]]="","",ROW()-2)</f>
        <v/>
      </c>
      <c r="G22" s="59"/>
      <c r="H22" s="1"/>
      <c r="J22" s="1"/>
      <c r="K22"/>
      <c r="L22" t="str">
        <f>IF(Table1[[#This Row],[_NAMA BARANG]]="",IF(Table1[[#This Row],[//DBS]]="","",INDEX(DBS[NAMA],Table1[[#This Row],[//DBS]])),Table1[[#This Row],[_NAMA BARANG]])</f>
        <v/>
      </c>
      <c r="M22"/>
      <c r="O22" t="str">
        <f>IF(Table1[[#This Row],[ROWID]]="","",IF(Table1[[#This Row],[_KETERANGAN]]="STOCK BELUM LENGKAP","ADA",IF(Table1[[#This Row],[KODE BARANG]]="","TIDAK ADA","ADA")))</f>
        <v/>
      </c>
      <c r="R22" t="str">
        <f>IF(Table1[[#This Row],[//DBS]]="","",INDEX(DBS[ISI],Table1[[#This Row],[//DBS]]))</f>
        <v/>
      </c>
      <c r="S22" t="str">
        <f>IF(Table1[[#This Row],[//DBS]]="","",IF(Table1[[#This Row],[SATUAN_BYPASS]]="",INDEX(DBS[[SATUAN ]],Table1[[#This Row],[//DBS]]),Table1[SATUAN_BYPASS]))</f>
        <v/>
      </c>
      <c r="U22" s="58" t="str">
        <f>IF(Table1[[#This Row],[HARGA_BYPASS]]="",IF(Table1[[#This Row],[_HARGA]]="","",Table1[[#This Row],[_HARGA]]*1000),Table1[[#This Row],[HARGA_BYPASS]])</f>
        <v/>
      </c>
      <c r="V22" s="2"/>
      <c r="W22" s="2"/>
      <c r="X22" s="58" t="str">
        <f>IF(Table1[[#This Row],[ROWID]]="","",IF(Table1[[#This Row],[ROWID]]=C23,"",SUMIF(Table1[ROWID],Table1[[#This Row],[ROWID]],Table1[TOTAL])))</f>
        <v/>
      </c>
      <c r="AA2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2" t="str">
        <f>IF(Table1[[#This Row],[JUMLAH NOTA]]="","",IF(Table1[[#This Row],[CONV]]="",Table1[[#This Row],[JUMLAH NOTA]],Table1[[#This Row],[JUMLAH NOTA]]*Table1[[#This Row],[CONV]]))</f>
        <v/>
      </c>
      <c r="AC22" t="str">
        <f>IF(Table1[[#This Row],[ISI_CONV]]="","",IF(Table1[[#This Row],[CONV]]="",Table1[[#This Row],[SATUAN NOTA]],Table1[[#This Row],[SATUAN]]))</f>
        <v/>
      </c>
      <c r="AD22" s="58" t="str">
        <f>IF(Table1[[#This Row],[HARGA]]="","",IF(Table1[[#This Row],[CONV]]="",Table1[[#This Row],[HARGA]],Table1[[#This Row],[HARGA]]/Table1[[#This Row],[CONV]]))</f>
        <v/>
      </c>
      <c r="AE22" s="58" t="str">
        <f>IF(Table1[[#This Row],[HARGA_CONV]]="","",Table1[[#This Row],[HARGA_CONV]]*Table1[[#This Row],[ISI_CONV]]*(100%-(Table1[[#This Row],[DISKON]]+Table1[[#This Row],[DISKON NOTA]])))</f>
        <v/>
      </c>
      <c r="AF22" s="3">
        <f>IF(Table1[[#This Row],[TANGGAL NOTA]]="",AF21,Table1[[#This Row],[TANGGAL NOTA]])</f>
        <v>45530</v>
      </c>
      <c r="AG22" s="3"/>
      <c r="AH22" s="3">
        <f>IF(Table1[[#This Row],[TANGGAL UPDATE]]="",AH21,Table1[[#This Row],[TANGGAL UPDATE]])</f>
        <v>45534</v>
      </c>
      <c r="AI22" t="str" cm="1">
        <f t="array" ref="AI22">IF(Table1[[#This Row],[A1]]="",AI21,INDEX(Table6[3],Table1[[#This Row],[Q1]]))</f>
        <v>B</v>
      </c>
      <c r="AJ22" t="str">
        <f>IF(Table1[[#This Row],[_KETERANGAN]]="","",Table1[[#This Row],[_KETERANGAN]])</f>
        <v/>
      </c>
      <c r="AK22" t="str" cm="1">
        <f t="array" ref="AK22">IF(Table1[[#This Row],[A1]]="",AK21,INDEX(Table6[3],Table1[[#This Row],[Q1]]))</f>
        <v>B</v>
      </c>
      <c r="AL22" s="5" t="str" cm="1">
        <f t="array" ref="AL22">IF(Table1[[#This Row],[A1]]="",AL21,INDEX(Table6[1],Table1[[#This Row],[Q1]]))</f>
        <v>CV BAROKAH</v>
      </c>
      <c r="AM22" t="str" cm="1">
        <f t="array" ref="AM22">IF(Table1[[#This Row],[A1]]="",AM21,INDEX(Table6[2],Table1[[#This Row],[Q1]]))</f>
        <v>SEMARANG</v>
      </c>
      <c r="AN22" t="str">
        <f>CONCATENATE(Table1[[#This Row],[TOKO_H]],"-",Table1[[#This Row],[KOTA_H]])</f>
        <v>CV BAROKAH-SEMARANG</v>
      </c>
      <c r="AO22"/>
      <c r="AP22" t="s">
        <v>9561</v>
      </c>
      <c r="AQ22"/>
    </row>
    <row r="23" spans="1:43">
      <c r="A23">
        <f>IF(Table1[[#This Row],[KODE BARANG]]="","",MATCH(Table1[[#This Row],[KODE BARANG]],DBS[KODE BARANG],0))</f>
        <v>1047</v>
      </c>
      <c r="B23">
        <f>IF(Table1[[#This Row],[ROWID]]="","",ROW()-2)</f>
        <v>21</v>
      </c>
      <c r="C23">
        <f>IF(Table1[[#This Row],[NAMA BARANG]]="","",IF(Table1[[#This Row],[ID]]="",C22,Table1[[#This Row],[ID]]))</f>
        <v>21</v>
      </c>
      <c r="D23">
        <f>IF(Table1[[#This Row],[A1]]="","",MATCH(Table1[[#This Row],[A1]],Table6[5],0))</f>
        <v>26</v>
      </c>
      <c r="E23" t="str">
        <f>IF(Table1[[#This Row],[ID]]="","",Table1[[#This Row],[TOKO-KOTA_H]])</f>
        <v>ANEKA-MALANG</v>
      </c>
      <c r="F23">
        <f>IF(Table1[[#This Row],[NOTA TOKO]]="","",ROW()-2)</f>
        <v>21</v>
      </c>
      <c r="G23" s="59"/>
      <c r="H23" s="1"/>
      <c r="I23">
        <v>4117</v>
      </c>
      <c r="J23" s="1" t="s">
        <v>9856</v>
      </c>
      <c r="K23" t="s">
        <v>12350</v>
      </c>
      <c r="L23" t="str">
        <f>IF(Table1[[#This Row],[_NAMA BARANG]]="",IF(Table1[[#This Row],[//DBS]]="","",INDEX(DBS[NAMA],Table1[[#This Row],[//DBS]])),Table1[[#This Row],[_NAMA BARANG]])</f>
        <v>GARISAN BT 172-05 KECIL</v>
      </c>
      <c r="M23"/>
      <c r="O23" t="str">
        <f>IF(Table1[[#This Row],[ROWID]]="","",IF(Table1[[#This Row],[_KETERANGAN]]="STOCK BELUM LENGKAP","ADA",IF(Table1[[#This Row],[KODE BARANG]]="","TIDAK ADA","ADA")))</f>
        <v>ADA</v>
      </c>
      <c r="P23">
        <v>20</v>
      </c>
      <c r="Q23" t="s">
        <v>34</v>
      </c>
      <c r="R23">
        <f>IF(Table1[[#This Row],[//DBS]]="","",INDEX(DBS[ISI],Table1[[#This Row],[//DBS]]))</f>
        <v>20</v>
      </c>
      <c r="S23" t="str">
        <f>IF(Table1[[#This Row],[//DBS]]="","",IF(Table1[[#This Row],[SATUAN_BYPASS]]="",INDEX(DBS[[SATUAN ]],Table1[[#This Row],[//DBS]]),Table1[SATUAN_BYPASS]))</f>
        <v>LSN</v>
      </c>
      <c r="T23">
        <v>74.8</v>
      </c>
      <c r="U23" s="58">
        <f>IF(Table1[[#This Row],[HARGA_BYPASS]]="",IF(Table1[[#This Row],[_HARGA]]="","",Table1[[#This Row],[_HARGA]]*1000),Table1[[#This Row],[HARGA_BYPASS]])</f>
        <v>74800</v>
      </c>
      <c r="V23" s="2">
        <v>0.17499999999999999</v>
      </c>
      <c r="W23" s="2"/>
      <c r="X23" s="58" t="str">
        <f>IF(Table1[[#This Row],[ROWID]]="","",IF(Table1[[#This Row],[ROWID]]=C24,"",SUMIF(Table1[ROWID],Table1[[#This Row],[ROWID]],Table1[TOTAL])))</f>
        <v/>
      </c>
      <c r="AA2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3">
        <f>IF(Table1[[#This Row],[JUMLAH NOTA]]="","",IF(Table1[[#This Row],[CONV]]="",Table1[[#This Row],[JUMLAH NOTA]],Table1[[#This Row],[JUMLAH NOTA]]*Table1[[#This Row],[CONV]]))</f>
        <v>20</v>
      </c>
      <c r="AC23" t="str">
        <f>IF(Table1[[#This Row],[ISI_CONV]]="","",IF(Table1[[#This Row],[CONV]]="",Table1[[#This Row],[SATUAN NOTA]],Table1[[#This Row],[SATUAN]]))</f>
        <v>LSN</v>
      </c>
      <c r="AD23" s="58">
        <f>IF(Table1[[#This Row],[HARGA]]="","",IF(Table1[[#This Row],[CONV]]="",Table1[[#This Row],[HARGA]],Table1[[#This Row],[HARGA]]/Table1[[#This Row],[CONV]]))</f>
        <v>74800</v>
      </c>
      <c r="AE23" s="58">
        <f>IF(Table1[[#This Row],[HARGA_CONV]]="","",Table1[[#This Row],[HARGA_CONV]]*Table1[[#This Row],[ISI_CONV]]*(100%-(Table1[[#This Row],[DISKON]]+Table1[[#This Row],[DISKON NOTA]])))</f>
        <v>1234200</v>
      </c>
      <c r="AF23" s="3">
        <f>IF(Table1[[#This Row],[TANGGAL NOTA]]="",AF22,Table1[[#This Row],[TANGGAL NOTA]])</f>
        <v>45530</v>
      </c>
      <c r="AG23" s="3"/>
      <c r="AH23" s="3">
        <f>IF(Table1[[#This Row],[TANGGAL UPDATE]]="",AH22,Table1[[#This Row],[TANGGAL UPDATE]])</f>
        <v>45534</v>
      </c>
      <c r="AI23" t="str" cm="1">
        <f t="array" ref="AI23">IF(Table1[[#This Row],[A1]]="",AI22,INDEX(Table6[3],Table1[[#This Row],[Q1]]))</f>
        <v>KO</v>
      </c>
      <c r="AJ23" t="str">
        <f>IF(Table1[[#This Row],[_KETERANGAN]]="","",Table1[[#This Row],[_KETERANGAN]])</f>
        <v/>
      </c>
      <c r="AK23" t="str" cm="1">
        <f t="array" ref="AK23">IF(Table1[[#This Row],[A1]]="",AK22,INDEX(Table6[3],Table1[[#This Row],[Q1]]))</f>
        <v>KO</v>
      </c>
      <c r="AL23" s="5" t="str" cm="1">
        <f t="array" ref="AL23">IF(Table1[[#This Row],[A1]]="",AL22,INDEX(Table6[1],Table1[[#This Row],[Q1]]))</f>
        <v>ANEKA</v>
      </c>
      <c r="AM23" t="str" cm="1">
        <f t="array" ref="AM23">IF(Table1[[#This Row],[A1]]="",AM22,INDEX(Table6[2],Table1[[#This Row],[Q1]]))</f>
        <v>MALANG</v>
      </c>
      <c r="AN23" t="str">
        <f>CONCATENATE(Table1[[#This Row],[TOKO_H]],"-",Table1[[#This Row],[KOTA_H]])</f>
        <v>ANEKA-MALANG</v>
      </c>
      <c r="AO23" t="s">
        <v>12350</v>
      </c>
      <c r="AP23" t="s">
        <v>12351</v>
      </c>
      <c r="AQ23"/>
    </row>
    <row r="24" spans="1:43">
      <c r="A24">
        <f>IF(Table1[[#This Row],[KODE BARANG]]="","",MATCH(Table1[[#This Row],[KODE BARANG]],DBS[KODE BARANG],0))</f>
        <v>1048</v>
      </c>
      <c r="B24">
        <f>IF(Table1[[#This Row],[ROWID]]="","",ROW()-2)</f>
        <v>22</v>
      </c>
      <c r="C24">
        <f>IF(Table1[[#This Row],[NAMA BARANG]]="","",IF(Table1[[#This Row],[ID]]="",C23,Table1[[#This Row],[ID]]))</f>
        <v>21</v>
      </c>
      <c r="D24" t="str">
        <f>IF(Table1[[#This Row],[A1]]="","",MATCH(Table1[[#This Row],[A1]],Table6[5],0))</f>
        <v/>
      </c>
      <c r="E24" t="str">
        <f>IF(Table1[[#This Row],[ID]]="","",Table1[[#This Row],[TOKO-KOTA_H]])</f>
        <v/>
      </c>
      <c r="F24" t="str">
        <f>IF(Table1[[#This Row],[NOTA TOKO]]="","",ROW()-2)</f>
        <v/>
      </c>
      <c r="G24" s="59"/>
      <c r="H24" s="1"/>
      <c r="J24" s="1"/>
      <c r="K24" t="s">
        <v>12352</v>
      </c>
      <c r="L24" t="str">
        <f>IF(Table1[[#This Row],[_NAMA BARANG]]="",IF(Table1[[#This Row],[//DBS]]="","",INDEX(DBS[NAMA],Table1[[#This Row],[//DBS]])),Table1[[#This Row],[_NAMA BARANG]])</f>
        <v>GARISAN BT 172-06 BESAR</v>
      </c>
      <c r="M24"/>
      <c r="O24" t="str">
        <f>IF(Table1[[#This Row],[ROWID]]="","",IF(Table1[[#This Row],[_KETERANGAN]]="STOCK BELUM LENGKAP","ADA",IF(Table1[[#This Row],[KODE BARANG]]="","TIDAK ADA","ADA")))</f>
        <v>ADA</v>
      </c>
      <c r="P24">
        <v>20</v>
      </c>
      <c r="Q24" t="s">
        <v>34</v>
      </c>
      <c r="R24">
        <f>IF(Table1[[#This Row],[//DBS]]="","",INDEX(DBS[ISI],Table1[[#This Row],[//DBS]]))</f>
        <v>20</v>
      </c>
      <c r="S24" t="str">
        <f>IF(Table1[[#This Row],[//DBS]]="","",IF(Table1[[#This Row],[SATUAN_BYPASS]]="",INDEX(DBS[[SATUAN ]],Table1[[#This Row],[//DBS]]),Table1[SATUAN_BYPASS]))</f>
        <v>LSN</v>
      </c>
      <c r="T24">
        <v>83.8</v>
      </c>
      <c r="U24" s="58">
        <f>IF(Table1[[#This Row],[HARGA_BYPASS]]="",IF(Table1[[#This Row],[_HARGA]]="","",Table1[[#This Row],[_HARGA]]*1000),Table1[[#This Row],[HARGA_BYPASS]])</f>
        <v>83800</v>
      </c>
      <c r="V24" s="2">
        <v>0.17499999999999999</v>
      </c>
      <c r="W24" s="2"/>
      <c r="X24" s="58">
        <f>IF(Table1[[#This Row],[ROWID]]="","",IF(Table1[[#This Row],[ROWID]]=C25,"",SUMIF(Table1[ROWID],Table1[[#This Row],[ROWID]],Table1[TOTAL])))</f>
        <v>2616900</v>
      </c>
      <c r="AA2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4">
        <f>IF(Table1[[#This Row],[JUMLAH NOTA]]="","",IF(Table1[[#This Row],[CONV]]="",Table1[[#This Row],[JUMLAH NOTA]],Table1[[#This Row],[JUMLAH NOTA]]*Table1[[#This Row],[CONV]]))</f>
        <v>20</v>
      </c>
      <c r="AC24" t="str">
        <f>IF(Table1[[#This Row],[ISI_CONV]]="","",IF(Table1[[#This Row],[CONV]]="",Table1[[#This Row],[SATUAN NOTA]],Table1[[#This Row],[SATUAN]]))</f>
        <v>LSN</v>
      </c>
      <c r="AD24" s="58">
        <f>IF(Table1[[#This Row],[HARGA]]="","",IF(Table1[[#This Row],[CONV]]="",Table1[[#This Row],[HARGA]],Table1[[#This Row],[HARGA]]/Table1[[#This Row],[CONV]]))</f>
        <v>83800</v>
      </c>
      <c r="AE24" s="58">
        <f>IF(Table1[[#This Row],[HARGA_CONV]]="","",Table1[[#This Row],[HARGA_CONV]]*Table1[[#This Row],[ISI_CONV]]*(100%-(Table1[[#This Row],[DISKON]]+Table1[[#This Row],[DISKON NOTA]])))</f>
        <v>1382700</v>
      </c>
      <c r="AF24" s="3">
        <f>IF(Table1[[#This Row],[TANGGAL NOTA]]="",AF23,Table1[[#This Row],[TANGGAL NOTA]])</f>
        <v>45530</v>
      </c>
      <c r="AG24" s="3"/>
      <c r="AH24" s="3">
        <f>IF(Table1[[#This Row],[TANGGAL UPDATE]]="",AH23,Table1[[#This Row],[TANGGAL UPDATE]])</f>
        <v>45534</v>
      </c>
      <c r="AI24" t="str" cm="1">
        <f t="array" ref="AI24">IF(Table1[[#This Row],[A1]]="",AI23,INDEX(Table6[3],Table1[[#This Row],[Q1]]))</f>
        <v>KO</v>
      </c>
      <c r="AJ24" t="str">
        <f>IF(Table1[[#This Row],[_KETERANGAN]]="","",Table1[[#This Row],[_KETERANGAN]])</f>
        <v/>
      </c>
      <c r="AK24" t="str" cm="1">
        <f t="array" ref="AK24">IF(Table1[[#This Row],[A1]]="",AK23,INDEX(Table6[3],Table1[[#This Row],[Q1]]))</f>
        <v>KO</v>
      </c>
      <c r="AL24" s="5" t="str" cm="1">
        <f t="array" ref="AL24">IF(Table1[[#This Row],[A1]]="",AL23,INDEX(Table6[1],Table1[[#This Row],[Q1]]))</f>
        <v>ANEKA</v>
      </c>
      <c r="AM24" t="str" cm="1">
        <f t="array" ref="AM24">IF(Table1[[#This Row],[A1]]="",AM23,INDEX(Table6[2],Table1[[#This Row],[Q1]]))</f>
        <v>MALANG</v>
      </c>
      <c r="AN24" t="str">
        <f>CONCATENATE(Table1[[#This Row],[TOKO_H]],"-",Table1[[#This Row],[KOTA_H]])</f>
        <v>ANEKA-MALANG</v>
      </c>
      <c r="AO24" t="s">
        <v>12352</v>
      </c>
      <c r="AP24" t="s">
        <v>12353</v>
      </c>
      <c r="AQ24"/>
    </row>
    <row r="25" spans="1:43">
      <c r="A25" t="str">
        <f>IF(Table1[[#This Row],[KODE BARANG]]="","",MATCH(Table1[[#This Row],[KODE BARANG]],DBS[KODE BARANG],0))</f>
        <v/>
      </c>
      <c r="B25" t="str">
        <f>IF(Table1[[#This Row],[ROWID]]="","",ROW()-2)</f>
        <v/>
      </c>
      <c r="C25" t="str">
        <f>IF(Table1[[#This Row],[NAMA BARANG]]="","",IF(Table1[[#This Row],[ID]]="",C24,Table1[[#This Row],[ID]]))</f>
        <v/>
      </c>
      <c r="D25" t="str">
        <f>IF(Table1[[#This Row],[A1]]="","",MATCH(Table1[[#This Row],[A1]],Table6[5],0))</f>
        <v/>
      </c>
      <c r="E25" t="str">
        <f>IF(Table1[[#This Row],[ID]]="","",Table1[[#This Row],[TOKO-KOTA_H]])</f>
        <v/>
      </c>
      <c r="F25" t="str">
        <f>IF(Table1[[#This Row],[NOTA TOKO]]="","",ROW()-2)</f>
        <v/>
      </c>
      <c r="G25" s="59"/>
      <c r="H25" s="1"/>
      <c r="J25" s="1"/>
      <c r="K25"/>
      <c r="L25" t="str">
        <f>IF(Table1[[#This Row],[_NAMA BARANG]]="",IF(Table1[[#This Row],[//DBS]]="","",INDEX(DBS[NAMA],Table1[[#This Row],[//DBS]])),Table1[[#This Row],[_NAMA BARANG]])</f>
        <v/>
      </c>
      <c r="M25"/>
      <c r="O25" t="str">
        <f>IF(Table1[[#This Row],[ROWID]]="","",IF(Table1[[#This Row],[_KETERANGAN]]="STOCK BELUM LENGKAP","ADA",IF(Table1[[#This Row],[KODE BARANG]]="","TIDAK ADA","ADA")))</f>
        <v/>
      </c>
      <c r="R25" t="str">
        <f>IF(Table1[[#This Row],[//DBS]]="","",INDEX(DBS[ISI],Table1[[#This Row],[//DBS]]))</f>
        <v/>
      </c>
      <c r="S25" t="str">
        <f>IF(Table1[[#This Row],[//DBS]]="","",IF(Table1[[#This Row],[SATUAN_BYPASS]]="",INDEX(DBS[[SATUAN ]],Table1[[#This Row],[//DBS]]),Table1[SATUAN_BYPASS]))</f>
        <v/>
      </c>
      <c r="U25" s="58" t="str">
        <f>IF(Table1[[#This Row],[HARGA_BYPASS]]="",IF(Table1[[#This Row],[_HARGA]]="","",Table1[[#This Row],[_HARGA]]*1000),Table1[[#This Row],[HARGA_BYPASS]])</f>
        <v/>
      </c>
      <c r="V25" s="2"/>
      <c r="W25" s="2"/>
      <c r="X25" s="58" t="str">
        <f>IF(Table1[[#This Row],[ROWID]]="","",IF(Table1[[#This Row],[ROWID]]=C26,"",SUMIF(Table1[ROWID],Table1[[#This Row],[ROWID]],Table1[TOTAL])))</f>
        <v/>
      </c>
      <c r="AA2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5" t="str">
        <f>IF(Table1[[#This Row],[JUMLAH NOTA]]="","",IF(Table1[[#This Row],[CONV]]="",Table1[[#This Row],[JUMLAH NOTA]],Table1[[#This Row],[JUMLAH NOTA]]*Table1[[#This Row],[CONV]]))</f>
        <v/>
      </c>
      <c r="AC25" t="str">
        <f>IF(Table1[[#This Row],[ISI_CONV]]="","",IF(Table1[[#This Row],[CONV]]="",Table1[[#This Row],[SATUAN NOTA]],Table1[[#This Row],[SATUAN]]))</f>
        <v/>
      </c>
      <c r="AD25" s="58" t="str">
        <f>IF(Table1[[#This Row],[HARGA]]="","",IF(Table1[[#This Row],[CONV]]="",Table1[[#This Row],[HARGA]],Table1[[#This Row],[HARGA]]/Table1[[#This Row],[CONV]]))</f>
        <v/>
      </c>
      <c r="AE25" s="58" t="str">
        <f>IF(Table1[[#This Row],[HARGA_CONV]]="","",Table1[[#This Row],[HARGA_CONV]]*Table1[[#This Row],[ISI_CONV]]*(100%-(Table1[[#This Row],[DISKON]]+Table1[[#This Row],[DISKON NOTA]])))</f>
        <v/>
      </c>
      <c r="AF25" s="3">
        <f>IF(Table1[[#This Row],[TANGGAL NOTA]]="",AF24,Table1[[#This Row],[TANGGAL NOTA]])</f>
        <v>45530</v>
      </c>
      <c r="AG25" s="3"/>
      <c r="AH25" s="3">
        <f>IF(Table1[[#This Row],[TANGGAL UPDATE]]="",AH24,Table1[[#This Row],[TANGGAL UPDATE]])</f>
        <v>45534</v>
      </c>
      <c r="AI25" t="str" cm="1">
        <f t="array" ref="AI25">IF(Table1[[#This Row],[A1]]="",AI24,INDEX(Table6[3],Table1[[#This Row],[Q1]]))</f>
        <v>KO</v>
      </c>
      <c r="AJ25" t="str">
        <f>IF(Table1[[#This Row],[_KETERANGAN]]="","",Table1[[#This Row],[_KETERANGAN]])</f>
        <v/>
      </c>
      <c r="AK25" t="str" cm="1">
        <f t="array" ref="AK25">IF(Table1[[#This Row],[A1]]="",AK24,INDEX(Table6[3],Table1[[#This Row],[Q1]]))</f>
        <v>KO</v>
      </c>
      <c r="AL25" s="5" t="str" cm="1">
        <f t="array" ref="AL25">IF(Table1[[#This Row],[A1]]="",AL24,INDEX(Table6[1],Table1[[#This Row],[Q1]]))</f>
        <v>ANEKA</v>
      </c>
      <c r="AM25" t="str" cm="1">
        <f t="array" ref="AM25">IF(Table1[[#This Row],[A1]]="",AM24,INDEX(Table6[2],Table1[[#This Row],[Q1]]))</f>
        <v>MALANG</v>
      </c>
      <c r="AN25" t="str">
        <f>CONCATENATE(Table1[[#This Row],[TOKO_H]],"-",Table1[[#This Row],[KOTA_H]])</f>
        <v>ANEKA-MALANG</v>
      </c>
      <c r="AO25"/>
      <c r="AP25" t="s">
        <v>9561</v>
      </c>
      <c r="AQ25"/>
    </row>
    <row r="26" spans="1:43">
      <c r="A26">
        <f>IF(Table1[[#This Row],[KODE BARANG]]="","",MATCH(Table1[[#This Row],[KODE BARANG]],DBS[KODE BARANG],0))</f>
        <v>2791</v>
      </c>
      <c r="B26">
        <f>IF(Table1[[#This Row],[ROWID]]="","",ROW()-2)</f>
        <v>24</v>
      </c>
      <c r="C26">
        <f>IF(Table1[[#This Row],[NAMA BARANG]]="","",IF(Table1[[#This Row],[ID]]="",C25,Table1[[#This Row],[ID]]))</f>
        <v>24</v>
      </c>
      <c r="D26">
        <f>IF(Table1[[#This Row],[A1]]="","",MATCH(Table1[[#This Row],[A1]],Table6[5],0))</f>
        <v>135</v>
      </c>
      <c r="E26" t="str">
        <f>IF(Table1[[#This Row],[ID]]="","",Table1[[#This Row],[TOKO-KOTA_H]])</f>
        <v>MERAH 2-YOGYA</v>
      </c>
      <c r="F26">
        <f>IF(Table1[[#This Row],[NOTA TOKO]]="","",ROW()-2)</f>
        <v>24</v>
      </c>
      <c r="G26" s="59">
        <v>45531</v>
      </c>
      <c r="H26" s="1"/>
      <c r="I26">
        <v>3513</v>
      </c>
      <c r="J26" s="1" t="s">
        <v>9953</v>
      </c>
      <c r="K26" t="s">
        <v>4054</v>
      </c>
      <c r="L26" t="str">
        <f>IF(Table1[[#This Row],[_NAMA BARANG]]="",IF(Table1[[#This Row],[//DBS]]="","",INDEX(DBS[NAMA],Table1[[#This Row],[//DBS]])),Table1[[#This Row],[_NAMA BARANG]])</f>
        <v>STIP W/B CLEAR B</v>
      </c>
      <c r="M26"/>
      <c r="O26" t="str">
        <f>IF(Table1[[#This Row],[ROWID]]="","",IF(Table1[[#This Row],[_KETERANGAN]]="STOCK BELUM LENGKAP","ADA",IF(Table1[[#This Row],[KODE BARANG]]="","TIDAK ADA","ADA")))</f>
        <v>ADA</v>
      </c>
      <c r="P26">
        <v>3</v>
      </c>
      <c r="Q26" t="s">
        <v>34</v>
      </c>
      <c r="R26">
        <f>IF(Table1[[#This Row],[//DBS]]="","",INDEX(DBS[ISI],Table1[[#This Row],[//DBS]]))</f>
        <v>48</v>
      </c>
      <c r="S26" t="str">
        <f>IF(Table1[[#This Row],[//DBS]]="","",IF(Table1[[#This Row],[SATUAN_BYPASS]]="",INDEX(DBS[[SATUAN ]],Table1[[#This Row],[//DBS]]),Table1[SATUAN_BYPASS]))</f>
        <v>LSN</v>
      </c>
      <c r="T26">
        <v>44</v>
      </c>
      <c r="U26" s="58">
        <f>IF(Table1[[#This Row],[HARGA_BYPASS]]="",IF(Table1[[#This Row],[_HARGA]]="","",Table1[[#This Row],[_HARGA]]*1000),Table1[[#This Row],[HARGA_BYPASS]])</f>
        <v>44000</v>
      </c>
      <c r="V26" s="2"/>
      <c r="W26" s="2"/>
      <c r="X26" s="58" t="str">
        <f>IF(Table1[[#This Row],[ROWID]]="","",IF(Table1[[#This Row],[ROWID]]=C27,"",SUMIF(Table1[ROWID],Table1[[#This Row],[ROWID]],Table1[TOTAL])))</f>
        <v/>
      </c>
      <c r="AA2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6">
        <f>IF(Table1[[#This Row],[JUMLAH NOTA]]="","",IF(Table1[[#This Row],[CONV]]="",Table1[[#This Row],[JUMLAH NOTA]],Table1[[#This Row],[JUMLAH NOTA]]*Table1[[#This Row],[CONV]]))</f>
        <v>3</v>
      </c>
      <c r="AC26" t="str">
        <f>IF(Table1[[#This Row],[ISI_CONV]]="","",IF(Table1[[#This Row],[CONV]]="",Table1[[#This Row],[SATUAN NOTA]],Table1[[#This Row],[SATUAN]]))</f>
        <v>LSN</v>
      </c>
      <c r="AD26" s="58">
        <f>IF(Table1[[#This Row],[HARGA]]="","",IF(Table1[[#This Row],[CONV]]="",Table1[[#This Row],[HARGA]],Table1[[#This Row],[HARGA]]/Table1[[#This Row],[CONV]]))</f>
        <v>44000</v>
      </c>
      <c r="AE26" s="58">
        <f>IF(Table1[[#This Row],[HARGA_CONV]]="","",Table1[[#This Row],[HARGA_CONV]]*Table1[[#This Row],[ISI_CONV]]*(100%-(Table1[[#This Row],[DISKON]]+Table1[[#This Row],[DISKON NOTA]])))</f>
        <v>132000</v>
      </c>
      <c r="AF26" s="3">
        <f>IF(Table1[[#This Row],[TANGGAL NOTA]]="",AF25,Table1[[#This Row],[TANGGAL NOTA]])</f>
        <v>45531</v>
      </c>
      <c r="AG26" s="3">
        <v>45530</v>
      </c>
      <c r="AH26" s="3">
        <f>IF(Table1[[#This Row],[TANGGAL UPDATE]]="",AH25,Table1[[#This Row],[TANGGAL UPDATE]])</f>
        <v>45534</v>
      </c>
      <c r="AI26" t="str" cm="1">
        <f t="array" ref="AI26">IF(Table1[[#This Row],[A1]]="",AI25,INDEX(Table6[3],Table1[[#This Row],[Q1]]))</f>
        <v>G</v>
      </c>
      <c r="AJ26" t="str">
        <f>IF(Table1[[#This Row],[_KETERANGAN]]="","",Table1[[#This Row],[_KETERANGAN]])</f>
        <v/>
      </c>
      <c r="AK26" t="str" cm="1">
        <f t="array" ref="AK26">IF(Table1[[#This Row],[A1]]="",AK25,INDEX(Table6[3],Table1[[#This Row],[Q1]]))</f>
        <v>G</v>
      </c>
      <c r="AL26" s="5" t="str" cm="1">
        <f t="array" ref="AL26">IF(Table1[[#This Row],[A1]]="",AL25,INDEX(Table6[1],Table1[[#This Row],[Q1]]))</f>
        <v>MERAH 2</v>
      </c>
      <c r="AM26" t="str" cm="1">
        <f t="array" ref="AM26">IF(Table1[[#This Row],[A1]]="",AM25,INDEX(Table6[2],Table1[[#This Row],[Q1]]))</f>
        <v>YOGYA</v>
      </c>
      <c r="AN26" t="str">
        <f>CONCATENATE(Table1[[#This Row],[TOKO_H]],"-",Table1[[#This Row],[KOTA_H]])</f>
        <v>MERAH 2-YOGYA</v>
      </c>
      <c r="AO26" t="s">
        <v>4054</v>
      </c>
      <c r="AP26" t="s">
        <v>4055</v>
      </c>
      <c r="AQ26"/>
    </row>
    <row r="27" spans="1:43">
      <c r="A27">
        <f>IF(Table1[[#This Row],[KODE BARANG]]="","",MATCH(Table1[[#This Row],[KODE BARANG]],DBS[KODE BARANG],0))</f>
        <v>2640</v>
      </c>
      <c r="B27">
        <f>IF(Table1[[#This Row],[ROWID]]="","",ROW()-2)</f>
        <v>25</v>
      </c>
      <c r="C27">
        <f>IF(Table1[[#This Row],[NAMA BARANG]]="","",IF(Table1[[#This Row],[ID]]="",C26,Table1[[#This Row],[ID]]))</f>
        <v>24</v>
      </c>
      <c r="D27" t="str">
        <f>IF(Table1[[#This Row],[A1]]="","",MATCH(Table1[[#This Row],[A1]],Table6[5],0))</f>
        <v/>
      </c>
      <c r="E27" t="str">
        <f>IF(Table1[[#This Row],[ID]]="","",Table1[[#This Row],[TOKO-KOTA_H]])</f>
        <v/>
      </c>
      <c r="F27" t="str">
        <f>IF(Table1[[#This Row],[NOTA TOKO]]="","",ROW()-2)</f>
        <v/>
      </c>
      <c r="G27" s="59"/>
      <c r="H27" s="1"/>
      <c r="J27" s="1"/>
      <c r="K27" t="s">
        <v>10780</v>
      </c>
      <c r="L27" t="str">
        <f>IF(Table1[[#This Row],[_NAMA BARANG]]="",IF(Table1[[#This Row],[//DBS]]="","",INDEX(DBS[NAMA],Table1[[#This Row],[//DBS]])),Table1[[#This Row],[_NAMA BARANG]])</f>
        <v>PUNCH 3011</v>
      </c>
      <c r="M27"/>
      <c r="O27" t="str">
        <f>IF(Table1[[#This Row],[ROWID]]="","",IF(Table1[[#This Row],[_KETERANGAN]]="STOCK BELUM LENGKAP","ADA",IF(Table1[[#This Row],[KODE BARANG]]="","TIDAK ADA","ADA")))</f>
        <v>ADA</v>
      </c>
      <c r="P27">
        <v>2</v>
      </c>
      <c r="Q27" t="s">
        <v>34</v>
      </c>
      <c r="R27">
        <f>IF(Table1[[#This Row],[//DBS]]="","",INDEX(DBS[ISI],Table1[[#This Row],[//DBS]]))</f>
        <v>240</v>
      </c>
      <c r="S27" t="str">
        <f>IF(Table1[[#This Row],[//DBS]]="","",IF(Table1[[#This Row],[SATUAN_BYPASS]]="",INDEX(DBS[[SATUAN ]],Table1[[#This Row],[//DBS]]),Table1[SATUAN_BYPASS]))</f>
        <v>PCS</v>
      </c>
      <c r="T27">
        <v>125</v>
      </c>
      <c r="U27" s="58">
        <f>IF(Table1[[#This Row],[HARGA_BYPASS]]="",IF(Table1[[#This Row],[_HARGA]]="","",Table1[[#This Row],[_HARGA]]*1000),Table1[[#This Row],[HARGA_BYPASS]])</f>
        <v>125000</v>
      </c>
      <c r="V27" s="2"/>
      <c r="W27" s="2"/>
      <c r="X27" s="58" t="str">
        <f>IF(Table1[[#This Row],[ROWID]]="","",IF(Table1[[#This Row],[ROWID]]=C28,"",SUMIF(Table1[ROWID],Table1[[#This Row],[ROWID]],Table1[TOTAL])))</f>
        <v/>
      </c>
      <c r="AA27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12</v>
      </c>
      <c r="AB27">
        <f>IF(Table1[[#This Row],[JUMLAH NOTA]]="","",IF(Table1[[#This Row],[CONV]]="",Table1[[#This Row],[JUMLAH NOTA]],Table1[[#This Row],[JUMLAH NOTA]]*Table1[[#This Row],[CONV]]))</f>
        <v>24</v>
      </c>
      <c r="AC27" t="str">
        <f>IF(Table1[[#This Row],[ISI_CONV]]="","",IF(Table1[[#This Row],[CONV]]="",Table1[[#This Row],[SATUAN NOTA]],Table1[[#This Row],[SATUAN]]))</f>
        <v>PCS</v>
      </c>
      <c r="AD27" s="58">
        <f>IF(Table1[[#This Row],[HARGA]]="","",IF(Table1[[#This Row],[CONV]]="",Table1[[#This Row],[HARGA]],Table1[[#This Row],[HARGA]]/Table1[[#This Row],[CONV]]))</f>
        <v>10416.666666666666</v>
      </c>
      <c r="AE27" s="58">
        <f>IF(Table1[[#This Row],[HARGA_CONV]]="","",Table1[[#This Row],[HARGA_CONV]]*Table1[[#This Row],[ISI_CONV]]*(100%-(Table1[[#This Row],[DISKON]]+Table1[[#This Row],[DISKON NOTA]])))</f>
        <v>250000</v>
      </c>
      <c r="AF27" s="3">
        <f>IF(Table1[[#This Row],[TANGGAL NOTA]]="",AF26,Table1[[#This Row],[TANGGAL NOTA]])</f>
        <v>45531</v>
      </c>
      <c r="AG27" s="3">
        <v>45530</v>
      </c>
      <c r="AH27" s="3">
        <f>IF(Table1[[#This Row],[TANGGAL UPDATE]]="",AH26,Table1[[#This Row],[TANGGAL UPDATE]])</f>
        <v>45534</v>
      </c>
      <c r="AI27" t="str" cm="1">
        <f t="array" ref="AI27">IF(Table1[[#This Row],[A1]]="",AI26,INDEX(Table6[3],Table1[[#This Row],[Q1]]))</f>
        <v>G</v>
      </c>
      <c r="AJ27" t="str">
        <f>IF(Table1[[#This Row],[_KETERANGAN]]="","",Table1[[#This Row],[_KETERANGAN]])</f>
        <v/>
      </c>
      <c r="AK27" t="str" cm="1">
        <f t="array" ref="AK27">IF(Table1[[#This Row],[A1]]="",AK26,INDEX(Table6[3],Table1[[#This Row],[Q1]]))</f>
        <v>G</v>
      </c>
      <c r="AL27" s="5" t="str" cm="1">
        <f t="array" ref="AL27">IF(Table1[[#This Row],[A1]]="",AL26,INDEX(Table6[1],Table1[[#This Row],[Q1]]))</f>
        <v>MERAH 2</v>
      </c>
      <c r="AM27" t="str" cm="1">
        <f t="array" ref="AM27">IF(Table1[[#This Row],[A1]]="",AM26,INDEX(Table6[2],Table1[[#This Row],[Q1]]))</f>
        <v>YOGYA</v>
      </c>
      <c r="AN27" t="str">
        <f>CONCATENATE(Table1[[#This Row],[TOKO_H]],"-",Table1[[#This Row],[KOTA_H]])</f>
        <v>MERAH 2-YOGYA</v>
      </c>
      <c r="AO27" t="s">
        <v>10780</v>
      </c>
      <c r="AP27" t="s">
        <v>10781</v>
      </c>
      <c r="AQ27"/>
    </row>
    <row r="28" spans="1:43">
      <c r="A28" t="str">
        <f>IF(Table1[[#This Row],[KODE BARANG]]="","",MATCH(Table1[[#This Row],[KODE BARANG]],DBS[KODE BARANG],0))</f>
        <v/>
      </c>
      <c r="B28">
        <f>IF(Table1[[#This Row],[ROWID]]="","",ROW()-2)</f>
        <v>26</v>
      </c>
      <c r="C28">
        <f>IF(Table1[[#This Row],[NAMA BARANG]]="","",IF(Table1[[#This Row],[ID]]="",C27,Table1[[#This Row],[ID]]))</f>
        <v>24</v>
      </c>
      <c r="D28" t="str">
        <f>IF(Table1[[#This Row],[A1]]="","",MATCH(Table1[[#This Row],[A1]],Table6[5],0))</f>
        <v/>
      </c>
      <c r="E28" t="str">
        <f>IF(Table1[[#This Row],[ID]]="","",Table1[[#This Row],[TOKO-KOTA_H]])</f>
        <v/>
      </c>
      <c r="F28" t="str">
        <f>IF(Table1[[#This Row],[NOTA TOKO]]="","",ROW()-2)</f>
        <v/>
      </c>
      <c r="G28" s="59"/>
      <c r="H28" s="1"/>
      <c r="J28" s="1"/>
      <c r="K28"/>
      <c r="L28" t="str">
        <f>IF(Table1[[#This Row],[_NAMA BARANG]]="",IF(Table1[[#This Row],[//DBS]]="","",INDEX(DBS[NAMA],Table1[[#This Row],[//DBS]])),Table1[[#This Row],[_NAMA BARANG]])</f>
        <v>DISPENSER KUROMI</v>
      </c>
      <c r="M28" t="s">
        <v>10087</v>
      </c>
      <c r="O28" t="str">
        <f>IF(Table1[[#This Row],[ROWID]]="","",IF(Table1[[#This Row],[_KETERANGAN]]="STOCK BELUM LENGKAP","ADA",IF(Table1[[#This Row],[KODE BARANG]]="","TIDAK ADA","ADA")))</f>
        <v>TIDAK ADA</v>
      </c>
      <c r="P28">
        <v>2</v>
      </c>
      <c r="Q28" t="s">
        <v>34</v>
      </c>
      <c r="R28" t="str">
        <f>IF(Table1[[#This Row],[//DBS]]="","",INDEX(DBS[ISI],Table1[[#This Row],[//DBS]]))</f>
        <v/>
      </c>
      <c r="S28" t="str">
        <f>IF(Table1[[#This Row],[//DBS]]="","",IF(Table1[[#This Row],[SATUAN_BYPASS]]="",INDEX(DBS[[SATUAN ]],Table1[[#This Row],[//DBS]]),Table1[SATUAN_BYPASS]))</f>
        <v/>
      </c>
      <c r="T28">
        <v>25</v>
      </c>
      <c r="U28" s="58">
        <f>IF(Table1[[#This Row],[HARGA_BYPASS]]="",IF(Table1[[#This Row],[_HARGA]]="","",Table1[[#This Row],[_HARGA]]*1000),Table1[[#This Row],[HARGA_BYPASS]])</f>
        <v>25000</v>
      </c>
      <c r="V28" s="2"/>
      <c r="W28" s="2"/>
      <c r="X28" s="58" t="str">
        <f>IF(Table1[[#This Row],[ROWID]]="","",IF(Table1[[#This Row],[ROWID]]=C29,"",SUMIF(Table1[ROWID],Table1[[#This Row],[ROWID]],Table1[TOTAL])))</f>
        <v/>
      </c>
      <c r="AA2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8">
        <f>IF(Table1[[#This Row],[JUMLAH NOTA]]="","",IF(Table1[[#This Row],[CONV]]="",Table1[[#This Row],[JUMLAH NOTA]],Table1[[#This Row],[JUMLAH NOTA]]*Table1[[#This Row],[CONV]]))</f>
        <v>2</v>
      </c>
      <c r="AC28" t="str">
        <f>IF(Table1[[#This Row],[ISI_CONV]]="","",IF(Table1[[#This Row],[CONV]]="",Table1[[#This Row],[SATUAN NOTA]],Table1[[#This Row],[SATUAN]]))</f>
        <v>LSN</v>
      </c>
      <c r="AD28" s="58">
        <f>IF(Table1[[#This Row],[HARGA]]="","",IF(Table1[[#This Row],[CONV]]="",Table1[[#This Row],[HARGA]],Table1[[#This Row],[HARGA]]/Table1[[#This Row],[CONV]]))</f>
        <v>25000</v>
      </c>
      <c r="AE28" s="58">
        <f>IF(Table1[[#This Row],[HARGA_CONV]]="","",Table1[[#This Row],[HARGA_CONV]]*Table1[[#This Row],[ISI_CONV]]*(100%-(Table1[[#This Row],[DISKON]]+Table1[[#This Row],[DISKON NOTA]])))</f>
        <v>50000</v>
      </c>
      <c r="AF28" s="3">
        <f>IF(Table1[[#This Row],[TANGGAL NOTA]]="",AF27,Table1[[#This Row],[TANGGAL NOTA]])</f>
        <v>45531</v>
      </c>
      <c r="AG28" s="3">
        <v>45530</v>
      </c>
      <c r="AH28" s="3">
        <f>IF(Table1[[#This Row],[TANGGAL UPDATE]]="",AH27,Table1[[#This Row],[TANGGAL UPDATE]])</f>
        <v>45534</v>
      </c>
      <c r="AI28" t="str" cm="1">
        <f t="array" ref="AI28">IF(Table1[[#This Row],[A1]]="",AI27,INDEX(Table6[3],Table1[[#This Row],[Q1]]))</f>
        <v>G</v>
      </c>
      <c r="AJ28" t="str">
        <f>IF(Table1[[#This Row],[_KETERANGAN]]="","",Table1[[#This Row],[_KETERANGAN]])</f>
        <v/>
      </c>
      <c r="AK28" t="str" cm="1">
        <f t="array" ref="AK28">IF(Table1[[#This Row],[A1]]="",AK27,INDEX(Table6[3],Table1[[#This Row],[Q1]]))</f>
        <v>G</v>
      </c>
      <c r="AL28" s="5" t="str" cm="1">
        <f t="array" ref="AL28">IF(Table1[[#This Row],[A1]]="",AL27,INDEX(Table6[1],Table1[[#This Row],[Q1]]))</f>
        <v>MERAH 2</v>
      </c>
      <c r="AM28" t="str" cm="1">
        <f t="array" ref="AM28">IF(Table1[[#This Row],[A1]]="",AM27,INDEX(Table6[2],Table1[[#This Row],[Q1]]))</f>
        <v>YOGYA</v>
      </c>
      <c r="AN28" t="str">
        <f>CONCATENATE(Table1[[#This Row],[TOKO_H]],"-",Table1[[#This Row],[KOTA_H]])</f>
        <v>MERAH 2-YOGYA</v>
      </c>
      <c r="AO28"/>
      <c r="AP28" t="s">
        <v>10087</v>
      </c>
      <c r="AQ28"/>
    </row>
    <row r="29" spans="1:43">
      <c r="A29">
        <f>IF(Table1[[#This Row],[KODE BARANG]]="","",MATCH(Table1[[#This Row],[KODE BARANG]],DBS[KODE BARANG],0))</f>
        <v>2986</v>
      </c>
      <c r="B29">
        <f>IF(Table1[[#This Row],[ROWID]]="","",ROW()-2)</f>
        <v>27</v>
      </c>
      <c r="C29">
        <f>IF(Table1[[#This Row],[NAMA BARANG]]="","",IF(Table1[[#This Row],[ID]]="",C28,Table1[[#This Row],[ID]]))</f>
        <v>24</v>
      </c>
      <c r="D29" t="str">
        <f>IF(Table1[[#This Row],[A1]]="","",MATCH(Table1[[#This Row],[A1]],Table6[5],0))</f>
        <v/>
      </c>
      <c r="E29" t="str">
        <f>IF(Table1[[#This Row],[ID]]="","",Table1[[#This Row],[TOKO-KOTA_H]])</f>
        <v/>
      </c>
      <c r="F29" t="str">
        <f>IF(Table1[[#This Row],[NOTA TOKO]]="","",ROW()-2)</f>
        <v/>
      </c>
      <c r="G29" s="59"/>
      <c r="H29" s="1"/>
      <c r="J29" s="1"/>
      <c r="K29" t="s">
        <v>10810</v>
      </c>
      <c r="L29" t="str">
        <f>IF(Table1[[#This Row],[_NAMA BARANG]]="",IF(Table1[[#This Row],[//DBS]]="","",INDEX(DBS[NAMA],Table1[[#This Row],[//DBS]])),Table1[[#This Row],[_NAMA BARANG]])</f>
        <v>TAS KARUNG 70X80 (7080)</v>
      </c>
      <c r="M29"/>
      <c r="O29" t="str">
        <f>IF(Table1[[#This Row],[ROWID]]="","",IF(Table1[[#This Row],[_KETERANGAN]]="STOCK BELUM LENGKAP","ADA",IF(Table1[[#This Row],[KODE BARANG]]="","TIDAK ADA","ADA")))</f>
        <v>ADA</v>
      </c>
      <c r="P29">
        <v>1</v>
      </c>
      <c r="Q29" t="s">
        <v>34</v>
      </c>
      <c r="R29">
        <f>IF(Table1[[#This Row],[//DBS]]="","",INDEX(DBS[ISI],Table1[[#This Row],[//DBS]]))</f>
        <v>10</v>
      </c>
      <c r="S29" t="str">
        <f>IF(Table1[[#This Row],[//DBS]]="","",IF(Table1[[#This Row],[SATUAN_BYPASS]]="",INDEX(DBS[[SATUAN ]],Table1[[#This Row],[//DBS]]),Table1[SATUAN_BYPASS]))</f>
        <v>LSN</v>
      </c>
      <c r="T29">
        <v>300</v>
      </c>
      <c r="U29" s="58">
        <f>IF(Table1[[#This Row],[HARGA_BYPASS]]="",IF(Table1[[#This Row],[_HARGA]]="","",Table1[[#This Row],[_HARGA]]*1000),Table1[[#This Row],[HARGA_BYPASS]])</f>
        <v>300000</v>
      </c>
      <c r="V29" s="2"/>
      <c r="W29" s="2"/>
      <c r="X29" s="58" t="str">
        <f>IF(Table1[[#This Row],[ROWID]]="","",IF(Table1[[#This Row],[ROWID]]=C30,"",SUMIF(Table1[ROWID],Table1[[#This Row],[ROWID]],Table1[TOTAL])))</f>
        <v/>
      </c>
      <c r="AA2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9">
        <f>IF(Table1[[#This Row],[JUMLAH NOTA]]="","",IF(Table1[[#This Row],[CONV]]="",Table1[[#This Row],[JUMLAH NOTA]],Table1[[#This Row],[JUMLAH NOTA]]*Table1[[#This Row],[CONV]]))</f>
        <v>1</v>
      </c>
      <c r="AC29" t="str">
        <f>IF(Table1[[#This Row],[ISI_CONV]]="","",IF(Table1[[#This Row],[CONV]]="",Table1[[#This Row],[SATUAN NOTA]],Table1[[#This Row],[SATUAN]]))</f>
        <v>LSN</v>
      </c>
      <c r="AD29" s="58">
        <f>IF(Table1[[#This Row],[HARGA]]="","",IF(Table1[[#This Row],[CONV]]="",Table1[[#This Row],[HARGA]],Table1[[#This Row],[HARGA]]/Table1[[#This Row],[CONV]]))</f>
        <v>300000</v>
      </c>
      <c r="AE29" s="58">
        <f>IF(Table1[[#This Row],[HARGA_CONV]]="","",Table1[[#This Row],[HARGA_CONV]]*Table1[[#This Row],[ISI_CONV]]*(100%-(Table1[[#This Row],[DISKON]]+Table1[[#This Row],[DISKON NOTA]])))</f>
        <v>300000</v>
      </c>
      <c r="AF29" s="3">
        <f>IF(Table1[[#This Row],[TANGGAL NOTA]]="",AF28,Table1[[#This Row],[TANGGAL NOTA]])</f>
        <v>45531</v>
      </c>
      <c r="AG29" s="3">
        <v>45530</v>
      </c>
      <c r="AH29" s="3">
        <f>IF(Table1[[#This Row],[TANGGAL UPDATE]]="",AH28,Table1[[#This Row],[TANGGAL UPDATE]])</f>
        <v>45534</v>
      </c>
      <c r="AI29" t="str" cm="1">
        <f t="array" ref="AI29">IF(Table1[[#This Row],[A1]]="",AI28,INDEX(Table6[3],Table1[[#This Row],[Q1]]))</f>
        <v>G</v>
      </c>
      <c r="AJ29" t="str">
        <f>IF(Table1[[#This Row],[_KETERANGAN]]="","",Table1[[#This Row],[_KETERANGAN]])</f>
        <v/>
      </c>
      <c r="AK29" t="str" cm="1">
        <f t="array" ref="AK29">IF(Table1[[#This Row],[A1]]="",AK28,INDEX(Table6[3],Table1[[#This Row],[Q1]]))</f>
        <v>G</v>
      </c>
      <c r="AL29" s="5" t="str" cm="1">
        <f t="array" ref="AL29">IF(Table1[[#This Row],[A1]]="",AL28,INDEX(Table6[1],Table1[[#This Row],[Q1]]))</f>
        <v>MERAH 2</v>
      </c>
      <c r="AM29" t="str" cm="1">
        <f t="array" ref="AM29">IF(Table1[[#This Row],[A1]]="",AM28,INDEX(Table6[2],Table1[[#This Row],[Q1]]))</f>
        <v>YOGYA</v>
      </c>
      <c r="AN29" t="str">
        <f>CONCATENATE(Table1[[#This Row],[TOKO_H]],"-",Table1[[#This Row],[KOTA_H]])</f>
        <v>MERAH 2-YOGYA</v>
      </c>
      <c r="AO29" t="s">
        <v>10810</v>
      </c>
      <c r="AP29" t="s">
        <v>10811</v>
      </c>
      <c r="AQ29"/>
    </row>
    <row r="30" spans="1:43">
      <c r="A30">
        <f>IF(Table1[[#This Row],[KODE BARANG]]="","",MATCH(Table1[[#This Row],[KODE BARANG]],DBS[KODE BARANG],0))</f>
        <v>2979</v>
      </c>
      <c r="B30">
        <f>IF(Table1[[#This Row],[ROWID]]="","",ROW()-2)</f>
        <v>28</v>
      </c>
      <c r="C30">
        <f>IF(Table1[[#This Row],[NAMA BARANG]]="","",IF(Table1[[#This Row],[ID]]="",C29,Table1[[#This Row],[ID]]))</f>
        <v>24</v>
      </c>
      <c r="D30" t="str">
        <f>IF(Table1[[#This Row],[A1]]="","",MATCH(Table1[[#This Row],[A1]],Table6[5],0))</f>
        <v/>
      </c>
      <c r="E30" t="str">
        <f>IF(Table1[[#This Row],[ID]]="","",Table1[[#This Row],[TOKO-KOTA_H]])</f>
        <v/>
      </c>
      <c r="F30" t="str">
        <f>IF(Table1[[#This Row],[NOTA TOKO]]="","",ROW()-2)</f>
        <v/>
      </c>
      <c r="G30" s="59"/>
      <c r="H30" s="1"/>
      <c r="J30" s="1"/>
      <c r="K30" t="s">
        <v>6915</v>
      </c>
      <c r="L30" t="str">
        <f>IF(Table1[[#This Row],[_NAMA BARANG]]="",IF(Table1[[#This Row],[//DBS]]="","",INDEX(DBS[NAMA],Table1[[#This Row],[//DBS]])),Table1[[#This Row],[_NAMA BARANG]])</f>
        <v>TAS KARUNG 55X65 (5565)</v>
      </c>
      <c r="M30"/>
      <c r="O30" t="str">
        <f>IF(Table1[[#This Row],[ROWID]]="","",IF(Table1[[#This Row],[_KETERANGAN]]="STOCK BELUM LENGKAP","ADA",IF(Table1[[#This Row],[KODE BARANG]]="","TIDAK ADA","ADA")))</f>
        <v>ADA</v>
      </c>
      <c r="P30">
        <v>2</v>
      </c>
      <c r="Q30" t="s">
        <v>34</v>
      </c>
      <c r="R30">
        <f>IF(Table1[[#This Row],[//DBS]]="","",INDEX(DBS[ISI],Table1[[#This Row],[//DBS]]))</f>
        <v>10</v>
      </c>
      <c r="S30" t="str">
        <f>IF(Table1[[#This Row],[//DBS]]="","",IF(Table1[[#This Row],[SATUAN_BYPASS]]="",INDEX(DBS[[SATUAN ]],Table1[[#This Row],[//DBS]]),Table1[SATUAN_BYPASS]))</f>
        <v>LSN</v>
      </c>
      <c r="T30">
        <v>207</v>
      </c>
      <c r="U30" s="58">
        <f>IF(Table1[[#This Row],[HARGA_BYPASS]]="",IF(Table1[[#This Row],[_HARGA]]="","",Table1[[#This Row],[_HARGA]]*1000),Table1[[#This Row],[HARGA_BYPASS]])</f>
        <v>207000</v>
      </c>
      <c r="V30" s="2"/>
      <c r="W30" s="2"/>
      <c r="X30" s="58" t="str">
        <f>IF(Table1[[#This Row],[ROWID]]="","",IF(Table1[[#This Row],[ROWID]]=C31,"",SUMIF(Table1[ROWID],Table1[[#This Row],[ROWID]],Table1[TOTAL])))</f>
        <v/>
      </c>
      <c r="AA3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0">
        <f>IF(Table1[[#This Row],[JUMLAH NOTA]]="","",IF(Table1[[#This Row],[CONV]]="",Table1[[#This Row],[JUMLAH NOTA]],Table1[[#This Row],[JUMLAH NOTA]]*Table1[[#This Row],[CONV]]))</f>
        <v>2</v>
      </c>
      <c r="AC30" t="str">
        <f>IF(Table1[[#This Row],[ISI_CONV]]="","",IF(Table1[[#This Row],[CONV]]="",Table1[[#This Row],[SATUAN NOTA]],Table1[[#This Row],[SATUAN]]))</f>
        <v>LSN</v>
      </c>
      <c r="AD30" s="58">
        <f>IF(Table1[[#This Row],[HARGA]]="","",IF(Table1[[#This Row],[CONV]]="",Table1[[#This Row],[HARGA]],Table1[[#This Row],[HARGA]]/Table1[[#This Row],[CONV]]))</f>
        <v>207000</v>
      </c>
      <c r="AE30" s="58">
        <f>IF(Table1[[#This Row],[HARGA_CONV]]="","",Table1[[#This Row],[HARGA_CONV]]*Table1[[#This Row],[ISI_CONV]]*(100%-(Table1[[#This Row],[DISKON]]+Table1[[#This Row],[DISKON NOTA]])))</f>
        <v>414000</v>
      </c>
      <c r="AF30" s="3">
        <f>IF(Table1[[#This Row],[TANGGAL NOTA]]="",AF29,Table1[[#This Row],[TANGGAL NOTA]])</f>
        <v>45531</v>
      </c>
      <c r="AG30" s="3">
        <v>45530</v>
      </c>
      <c r="AH30" s="3">
        <f>IF(Table1[[#This Row],[TANGGAL UPDATE]]="",AH29,Table1[[#This Row],[TANGGAL UPDATE]])</f>
        <v>45534</v>
      </c>
      <c r="AI30" t="str" cm="1">
        <f t="array" ref="AI30">IF(Table1[[#This Row],[A1]]="",AI29,INDEX(Table6[3],Table1[[#This Row],[Q1]]))</f>
        <v>G</v>
      </c>
      <c r="AJ30" t="str">
        <f>IF(Table1[[#This Row],[_KETERANGAN]]="","",Table1[[#This Row],[_KETERANGAN]])</f>
        <v/>
      </c>
      <c r="AK30" t="str" cm="1">
        <f t="array" ref="AK30">IF(Table1[[#This Row],[A1]]="",AK29,INDEX(Table6[3],Table1[[#This Row],[Q1]]))</f>
        <v>G</v>
      </c>
      <c r="AL30" s="5" t="str" cm="1">
        <f t="array" ref="AL30">IF(Table1[[#This Row],[A1]]="",AL29,INDEX(Table6[1],Table1[[#This Row],[Q1]]))</f>
        <v>MERAH 2</v>
      </c>
      <c r="AM30" t="str" cm="1">
        <f t="array" ref="AM30">IF(Table1[[#This Row],[A1]]="",AM29,INDEX(Table6[2],Table1[[#This Row],[Q1]]))</f>
        <v>YOGYA</v>
      </c>
      <c r="AN30" t="str">
        <f>CONCATENATE(Table1[[#This Row],[TOKO_H]],"-",Table1[[#This Row],[KOTA_H]])</f>
        <v>MERAH 2-YOGYA</v>
      </c>
      <c r="AO30" t="s">
        <v>6915</v>
      </c>
      <c r="AP30" t="s">
        <v>10800</v>
      </c>
      <c r="AQ30"/>
    </row>
    <row r="31" spans="1:43">
      <c r="A31">
        <f>IF(Table1[[#This Row],[KODE BARANG]]="","",MATCH(Table1[[#This Row],[KODE BARANG]],DBS[KODE BARANG],0))</f>
        <v>2976</v>
      </c>
      <c r="B31">
        <f>IF(Table1[[#This Row],[ROWID]]="","",ROW()-2)</f>
        <v>29</v>
      </c>
      <c r="C31">
        <f>IF(Table1[[#This Row],[NAMA BARANG]]="","",IF(Table1[[#This Row],[ID]]="",C30,Table1[[#This Row],[ID]]))</f>
        <v>24</v>
      </c>
      <c r="D31" t="str">
        <f>IF(Table1[[#This Row],[A1]]="","",MATCH(Table1[[#This Row],[A1]],Table6[5],0))</f>
        <v/>
      </c>
      <c r="E31" t="str">
        <f>IF(Table1[[#This Row],[ID]]="","",Table1[[#This Row],[TOKO-KOTA_H]])</f>
        <v/>
      </c>
      <c r="F31" t="str">
        <f>IF(Table1[[#This Row],[NOTA TOKO]]="","",ROW()-2)</f>
        <v/>
      </c>
      <c r="G31" s="59"/>
      <c r="H31" s="1"/>
      <c r="J31" s="1"/>
      <c r="K31" t="s">
        <v>4386</v>
      </c>
      <c r="L31" t="str">
        <f>IF(Table1[[#This Row],[_NAMA BARANG]]="",IF(Table1[[#This Row],[//DBS]]="","",INDEX(DBS[NAMA],Table1[[#This Row],[//DBS]])),Table1[[#This Row],[_NAMA BARANG]])</f>
        <v xml:space="preserve">TAS KARUNG 40X45 </v>
      </c>
      <c r="M31"/>
      <c r="O31" t="str">
        <f>IF(Table1[[#This Row],[ROWID]]="","",IF(Table1[[#This Row],[_KETERANGAN]]="STOCK BELUM LENGKAP","ADA",IF(Table1[[#This Row],[KODE BARANG]]="","TIDAK ADA","ADA")))</f>
        <v>ADA</v>
      </c>
      <c r="P31">
        <v>2</v>
      </c>
      <c r="Q31" t="s">
        <v>34</v>
      </c>
      <c r="R31">
        <f>IF(Table1[[#This Row],[//DBS]]="","",INDEX(DBS[ISI],Table1[[#This Row],[//DBS]]))</f>
        <v>10</v>
      </c>
      <c r="S31" t="str">
        <f>IF(Table1[[#This Row],[//DBS]]="","",IF(Table1[[#This Row],[SATUAN_BYPASS]]="",INDEX(DBS[[SATUAN ]],Table1[[#This Row],[//DBS]]),Table1[SATUAN_BYPASS]))</f>
        <v>LSN</v>
      </c>
      <c r="T31">
        <v>150</v>
      </c>
      <c r="U31" s="58">
        <f>IF(Table1[[#This Row],[HARGA_BYPASS]]="",IF(Table1[[#This Row],[_HARGA]]="","",Table1[[#This Row],[_HARGA]]*1000),Table1[[#This Row],[HARGA_BYPASS]])</f>
        <v>150000</v>
      </c>
      <c r="V31" s="2"/>
      <c r="W31" s="2"/>
      <c r="X31" s="58" t="str">
        <f>IF(Table1[[#This Row],[ROWID]]="","",IF(Table1[[#This Row],[ROWID]]=C32,"",SUMIF(Table1[ROWID],Table1[[#This Row],[ROWID]],Table1[TOTAL])))</f>
        <v/>
      </c>
      <c r="AA3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1">
        <f>IF(Table1[[#This Row],[JUMLAH NOTA]]="","",IF(Table1[[#This Row],[CONV]]="",Table1[[#This Row],[JUMLAH NOTA]],Table1[[#This Row],[JUMLAH NOTA]]*Table1[[#This Row],[CONV]]))</f>
        <v>2</v>
      </c>
      <c r="AC31" t="str">
        <f>IF(Table1[[#This Row],[ISI_CONV]]="","",IF(Table1[[#This Row],[CONV]]="",Table1[[#This Row],[SATUAN NOTA]],Table1[[#This Row],[SATUAN]]))</f>
        <v>LSN</v>
      </c>
      <c r="AD31" s="58">
        <f>IF(Table1[[#This Row],[HARGA]]="","",IF(Table1[[#This Row],[CONV]]="",Table1[[#This Row],[HARGA]],Table1[[#This Row],[HARGA]]/Table1[[#This Row],[CONV]]))</f>
        <v>150000</v>
      </c>
      <c r="AE31" s="58">
        <f>IF(Table1[[#This Row],[HARGA_CONV]]="","",Table1[[#This Row],[HARGA_CONV]]*Table1[[#This Row],[ISI_CONV]]*(100%-(Table1[[#This Row],[DISKON]]+Table1[[#This Row],[DISKON NOTA]])))</f>
        <v>300000</v>
      </c>
      <c r="AF31" s="3">
        <f>IF(Table1[[#This Row],[TANGGAL NOTA]]="",AF30,Table1[[#This Row],[TANGGAL NOTA]])</f>
        <v>45531</v>
      </c>
      <c r="AG31" s="3">
        <v>45530</v>
      </c>
      <c r="AH31" s="3">
        <f>IF(Table1[[#This Row],[TANGGAL UPDATE]]="",AH30,Table1[[#This Row],[TANGGAL UPDATE]])</f>
        <v>45534</v>
      </c>
      <c r="AI31" t="str" cm="1">
        <f t="array" ref="AI31">IF(Table1[[#This Row],[A1]]="",AI30,INDEX(Table6[3],Table1[[#This Row],[Q1]]))</f>
        <v>G</v>
      </c>
      <c r="AJ31" t="str">
        <f>IF(Table1[[#This Row],[_KETERANGAN]]="","",Table1[[#This Row],[_KETERANGAN]])</f>
        <v/>
      </c>
      <c r="AK31" t="str" cm="1">
        <f t="array" ref="AK31">IF(Table1[[#This Row],[A1]]="",AK30,INDEX(Table6[3],Table1[[#This Row],[Q1]]))</f>
        <v>G</v>
      </c>
      <c r="AL31" s="5" t="str" cm="1">
        <f t="array" ref="AL31">IF(Table1[[#This Row],[A1]]="",AL30,INDEX(Table6[1],Table1[[#This Row],[Q1]]))</f>
        <v>MERAH 2</v>
      </c>
      <c r="AM31" t="str" cm="1">
        <f t="array" ref="AM31">IF(Table1[[#This Row],[A1]]="",AM30,INDEX(Table6[2],Table1[[#This Row],[Q1]]))</f>
        <v>YOGYA</v>
      </c>
      <c r="AN31" t="str">
        <f>CONCATENATE(Table1[[#This Row],[TOKO_H]],"-",Table1[[#This Row],[KOTA_H]])</f>
        <v>MERAH 2-YOGYA</v>
      </c>
      <c r="AO31" t="s">
        <v>4386</v>
      </c>
      <c r="AP31" t="s">
        <v>8157</v>
      </c>
      <c r="AQ31"/>
    </row>
    <row r="32" spans="1:43">
      <c r="A32">
        <f>IF(Table1[[#This Row],[KODE BARANG]]="","",MATCH(Table1[[#This Row],[KODE BARANG]],DBS[KODE BARANG],0))</f>
        <v>2978</v>
      </c>
      <c r="B32">
        <f>IF(Table1[[#This Row],[ROWID]]="","",ROW()-2)</f>
        <v>30</v>
      </c>
      <c r="C32">
        <f>IF(Table1[[#This Row],[NAMA BARANG]]="","",IF(Table1[[#This Row],[ID]]="",C31,Table1[[#This Row],[ID]]))</f>
        <v>24</v>
      </c>
      <c r="D32" t="str">
        <f>IF(Table1[[#This Row],[A1]]="","",MATCH(Table1[[#This Row],[A1]],Table6[5],0))</f>
        <v/>
      </c>
      <c r="E32" t="str">
        <f>IF(Table1[[#This Row],[ID]]="","",Table1[[#This Row],[TOKO-KOTA_H]])</f>
        <v/>
      </c>
      <c r="F32" t="str">
        <f>IF(Table1[[#This Row],[NOTA TOKO]]="","",ROW()-2)</f>
        <v/>
      </c>
      <c r="G32" s="59"/>
      <c r="H32" s="1"/>
      <c r="J32" s="1"/>
      <c r="K32" t="s">
        <v>4390</v>
      </c>
      <c r="L32" t="str">
        <f>IF(Table1[[#This Row],[_NAMA BARANG]]="",IF(Table1[[#This Row],[//DBS]]="","",INDEX(DBS[NAMA],Table1[[#This Row],[//DBS]])),Table1[[#This Row],[_NAMA BARANG]])</f>
        <v>TAS KARUNG 50X55 (5055)</v>
      </c>
      <c r="M32"/>
      <c r="O32" t="str">
        <f>IF(Table1[[#This Row],[ROWID]]="","",IF(Table1[[#This Row],[_KETERANGAN]]="STOCK BELUM LENGKAP","ADA",IF(Table1[[#This Row],[KODE BARANG]]="","TIDAK ADA","ADA")))</f>
        <v>ADA</v>
      </c>
      <c r="P32">
        <v>2</v>
      </c>
      <c r="Q32" t="s">
        <v>34</v>
      </c>
      <c r="R32">
        <f>IF(Table1[[#This Row],[//DBS]]="","",INDEX(DBS[ISI],Table1[[#This Row],[//DBS]]))</f>
        <v>10</v>
      </c>
      <c r="S32" t="str">
        <f>IF(Table1[[#This Row],[//DBS]]="","",IF(Table1[[#This Row],[SATUAN_BYPASS]]="",INDEX(DBS[[SATUAN ]],Table1[[#This Row],[//DBS]]),Table1[SATUAN_BYPASS]))</f>
        <v>LSN</v>
      </c>
      <c r="T32">
        <v>180</v>
      </c>
      <c r="U32" s="58">
        <f>IF(Table1[[#This Row],[HARGA_BYPASS]]="",IF(Table1[[#This Row],[_HARGA]]="","",Table1[[#This Row],[_HARGA]]*1000),Table1[[#This Row],[HARGA_BYPASS]])</f>
        <v>180000</v>
      </c>
      <c r="V32" s="2"/>
      <c r="W32" s="2"/>
      <c r="X32" s="58" t="str">
        <f>IF(Table1[[#This Row],[ROWID]]="","",IF(Table1[[#This Row],[ROWID]]=C33,"",SUMIF(Table1[ROWID],Table1[[#This Row],[ROWID]],Table1[TOTAL])))</f>
        <v/>
      </c>
      <c r="AA3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2">
        <f>IF(Table1[[#This Row],[JUMLAH NOTA]]="","",IF(Table1[[#This Row],[CONV]]="",Table1[[#This Row],[JUMLAH NOTA]],Table1[[#This Row],[JUMLAH NOTA]]*Table1[[#This Row],[CONV]]))</f>
        <v>2</v>
      </c>
      <c r="AC32" t="str">
        <f>IF(Table1[[#This Row],[ISI_CONV]]="","",IF(Table1[[#This Row],[CONV]]="",Table1[[#This Row],[SATUAN NOTA]],Table1[[#This Row],[SATUAN]]))</f>
        <v>LSN</v>
      </c>
      <c r="AD32" s="58">
        <f>IF(Table1[[#This Row],[HARGA]]="","",IF(Table1[[#This Row],[CONV]]="",Table1[[#This Row],[HARGA]],Table1[[#This Row],[HARGA]]/Table1[[#This Row],[CONV]]))</f>
        <v>180000</v>
      </c>
      <c r="AE32" s="58">
        <f>IF(Table1[[#This Row],[HARGA_CONV]]="","",Table1[[#This Row],[HARGA_CONV]]*Table1[[#This Row],[ISI_CONV]]*(100%-(Table1[[#This Row],[DISKON]]+Table1[[#This Row],[DISKON NOTA]])))</f>
        <v>360000</v>
      </c>
      <c r="AF32" s="3">
        <f>IF(Table1[[#This Row],[TANGGAL NOTA]]="",AF31,Table1[[#This Row],[TANGGAL NOTA]])</f>
        <v>45531</v>
      </c>
      <c r="AG32" s="3">
        <v>45530</v>
      </c>
      <c r="AH32" s="3">
        <f>IF(Table1[[#This Row],[TANGGAL UPDATE]]="",AH31,Table1[[#This Row],[TANGGAL UPDATE]])</f>
        <v>45534</v>
      </c>
      <c r="AI32" t="str" cm="1">
        <f t="array" ref="AI32">IF(Table1[[#This Row],[A1]]="",AI31,INDEX(Table6[3],Table1[[#This Row],[Q1]]))</f>
        <v>G</v>
      </c>
      <c r="AJ32" t="str">
        <f>IF(Table1[[#This Row],[_KETERANGAN]]="","",Table1[[#This Row],[_KETERANGAN]])</f>
        <v/>
      </c>
      <c r="AK32" t="str" cm="1">
        <f t="array" ref="AK32">IF(Table1[[#This Row],[A1]]="",AK31,INDEX(Table6[3],Table1[[#This Row],[Q1]]))</f>
        <v>G</v>
      </c>
      <c r="AL32" s="5" t="str" cm="1">
        <f t="array" ref="AL32">IF(Table1[[#This Row],[A1]]="",AL31,INDEX(Table6[1],Table1[[#This Row],[Q1]]))</f>
        <v>MERAH 2</v>
      </c>
      <c r="AM32" t="str" cm="1">
        <f t="array" ref="AM32">IF(Table1[[#This Row],[A1]]="",AM31,INDEX(Table6[2],Table1[[#This Row],[Q1]]))</f>
        <v>YOGYA</v>
      </c>
      <c r="AN32" t="str">
        <f>CONCATENATE(Table1[[#This Row],[TOKO_H]],"-",Table1[[#This Row],[KOTA_H]])</f>
        <v>MERAH 2-YOGYA</v>
      </c>
      <c r="AO32" t="s">
        <v>4390</v>
      </c>
      <c r="AP32" t="s">
        <v>10799</v>
      </c>
      <c r="AQ32"/>
    </row>
    <row r="33" spans="1:47">
      <c r="A33">
        <f>IF(Table1[[#This Row],[KODE BARANG]]="","",MATCH(Table1[[#This Row],[KODE BARANG]],DBS[KODE BARANG],0))</f>
        <v>2690</v>
      </c>
      <c r="B33">
        <f>IF(Table1[[#This Row],[ROWID]]="","",ROW()-2)</f>
        <v>31</v>
      </c>
      <c r="C33">
        <f>IF(Table1[[#This Row],[NAMA BARANG]]="","",IF(Table1[[#This Row],[ID]]="",C32,Table1[[#This Row],[ID]]))</f>
        <v>24</v>
      </c>
      <c r="D33" t="str">
        <f>IF(Table1[[#This Row],[A1]]="","",MATCH(Table1[[#This Row],[A1]],Table6[5],0))</f>
        <v/>
      </c>
      <c r="E33" t="str">
        <f>IF(Table1[[#This Row],[ID]]="","",Table1[[#This Row],[TOKO-KOTA_H]])</f>
        <v/>
      </c>
      <c r="F33" t="str">
        <f>IF(Table1[[#This Row],[NOTA TOKO]]="","",ROW()-2)</f>
        <v/>
      </c>
      <c r="G33" s="59"/>
      <c r="H33" s="1"/>
      <c r="J33" s="1"/>
      <c r="K33" t="s">
        <v>3857</v>
      </c>
      <c r="L33" t="str">
        <f>IF(Table1[[#This Row],[_NAMA BARANG]]="",IF(Table1[[#This Row],[//DBS]]="","",INDEX(DBS[NAMA],Table1[[#This Row],[//DBS]])),Table1[[#This Row],[_NAMA BARANG]])</f>
        <v>SAMPUL ROLL DUST 254</v>
      </c>
      <c r="M33"/>
      <c r="O33" t="str">
        <f>IF(Table1[[#This Row],[ROWID]]="","",IF(Table1[[#This Row],[_KETERANGAN]]="STOCK BELUM LENGKAP","ADA",IF(Table1[[#This Row],[KODE BARANG]]="","TIDAK ADA","ADA")))</f>
        <v>ADA</v>
      </c>
      <c r="P33">
        <v>36</v>
      </c>
      <c r="Q33" t="s">
        <v>169</v>
      </c>
      <c r="R33">
        <f>IF(Table1[[#This Row],[//DBS]]="","",INDEX(DBS[ISI],Table1[[#This Row],[//DBS]]))</f>
        <v>500</v>
      </c>
      <c r="S33" t="str">
        <f>IF(Table1[[#This Row],[//DBS]]="","",IF(Table1[[#This Row],[SATUAN_BYPASS]]="",INDEX(DBS[[SATUAN ]],Table1[[#This Row],[//DBS]]),Table1[SATUAN_BYPASS]))</f>
        <v>ROL</v>
      </c>
      <c r="T33">
        <v>5.4</v>
      </c>
      <c r="U33" s="58">
        <f>IF(Table1[[#This Row],[HARGA_BYPASS]]="",IF(Table1[[#This Row],[_HARGA]]="","",Table1[[#This Row],[_HARGA]]*1000),Table1[[#This Row],[HARGA_BYPASS]])</f>
        <v>5400</v>
      </c>
      <c r="V33" s="2"/>
      <c r="W33" s="2"/>
      <c r="X33" s="58" t="str">
        <f>IF(Table1[[#This Row],[ROWID]]="","",IF(Table1[[#This Row],[ROWID]]=C34,"",SUMIF(Table1[ROWID],Table1[[#This Row],[ROWID]],Table1[TOTAL])))</f>
        <v/>
      </c>
      <c r="AA3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3">
        <f>IF(Table1[[#This Row],[JUMLAH NOTA]]="","",IF(Table1[[#This Row],[CONV]]="",Table1[[#This Row],[JUMLAH NOTA]],Table1[[#This Row],[JUMLAH NOTA]]*Table1[[#This Row],[CONV]]))</f>
        <v>36</v>
      </c>
      <c r="AC33" t="str">
        <f>IF(Table1[[#This Row],[ISI_CONV]]="","",IF(Table1[[#This Row],[CONV]]="",Table1[[#This Row],[SATUAN NOTA]],Table1[[#This Row],[SATUAN]]))</f>
        <v>ROL</v>
      </c>
      <c r="AD33" s="58">
        <f>IF(Table1[[#This Row],[HARGA]]="","",IF(Table1[[#This Row],[CONV]]="",Table1[[#This Row],[HARGA]],Table1[[#This Row],[HARGA]]/Table1[[#This Row],[CONV]]))</f>
        <v>5400</v>
      </c>
      <c r="AE33" s="58">
        <f>IF(Table1[[#This Row],[HARGA_CONV]]="","",Table1[[#This Row],[HARGA_CONV]]*Table1[[#This Row],[ISI_CONV]]*(100%-(Table1[[#This Row],[DISKON]]+Table1[[#This Row],[DISKON NOTA]])))</f>
        <v>194400</v>
      </c>
      <c r="AF33" s="3">
        <f>IF(Table1[[#This Row],[TANGGAL NOTA]]="",AF32,Table1[[#This Row],[TANGGAL NOTA]])</f>
        <v>45531</v>
      </c>
      <c r="AG33" s="3">
        <v>45530</v>
      </c>
      <c r="AH33" s="3">
        <f>IF(Table1[[#This Row],[TANGGAL UPDATE]]="",AH32,Table1[[#This Row],[TANGGAL UPDATE]])</f>
        <v>45534</v>
      </c>
      <c r="AI33" t="str" cm="1">
        <f t="array" ref="AI33">IF(Table1[[#This Row],[A1]]="",AI32,INDEX(Table6[3],Table1[[#This Row],[Q1]]))</f>
        <v>G</v>
      </c>
      <c r="AJ33" t="str">
        <f>IF(Table1[[#This Row],[_KETERANGAN]]="","",Table1[[#This Row],[_KETERANGAN]])</f>
        <v/>
      </c>
      <c r="AK33" t="str" cm="1">
        <f t="array" ref="AK33">IF(Table1[[#This Row],[A1]]="",AK32,INDEX(Table6[3],Table1[[#This Row],[Q1]]))</f>
        <v>G</v>
      </c>
      <c r="AL33" s="5" t="str" cm="1">
        <f t="array" ref="AL33">IF(Table1[[#This Row],[A1]]="",AL32,INDEX(Table6[1],Table1[[#This Row],[Q1]]))</f>
        <v>MERAH 2</v>
      </c>
      <c r="AM33" t="str" cm="1">
        <f t="array" ref="AM33">IF(Table1[[#This Row],[A1]]="",AM32,INDEX(Table6[2],Table1[[#This Row],[Q1]]))</f>
        <v>YOGYA</v>
      </c>
      <c r="AN33" t="str">
        <f>CONCATENATE(Table1[[#This Row],[TOKO_H]],"-",Table1[[#This Row],[KOTA_H]])</f>
        <v>MERAH 2-YOGYA</v>
      </c>
      <c r="AO33" t="s">
        <v>3857</v>
      </c>
      <c r="AP33" t="s">
        <v>3858</v>
      </c>
      <c r="AQ33"/>
    </row>
    <row r="34" spans="1:47">
      <c r="A34">
        <f>IF(Table1[[#This Row],[KODE BARANG]]="","",MATCH(Table1[[#This Row],[KODE BARANG]],DBS[KODE BARANG],0))</f>
        <v>2691</v>
      </c>
      <c r="B34">
        <f>IF(Table1[[#This Row],[ROWID]]="","",ROW()-2)</f>
        <v>32</v>
      </c>
      <c r="C34">
        <f>IF(Table1[[#This Row],[NAMA BARANG]]="","",IF(Table1[[#This Row],[ID]]="",C33,Table1[[#This Row],[ID]]))</f>
        <v>24</v>
      </c>
      <c r="D34" t="str">
        <f>IF(Table1[[#This Row],[A1]]="","",MATCH(Table1[[#This Row],[A1]],Table6[5],0))</f>
        <v/>
      </c>
      <c r="E34" t="str">
        <f>IF(Table1[[#This Row],[ID]]="","",Table1[[#This Row],[TOKO-KOTA_H]])</f>
        <v/>
      </c>
      <c r="F34" t="str">
        <f>IF(Table1[[#This Row],[NOTA TOKO]]="","",ROW()-2)</f>
        <v/>
      </c>
      <c r="G34" s="59"/>
      <c r="H34" s="1"/>
      <c r="J34" s="1"/>
      <c r="K34" t="s">
        <v>3860</v>
      </c>
      <c r="L34" t="str">
        <f>IF(Table1[[#This Row],[_NAMA BARANG]]="",IF(Table1[[#This Row],[//DBS]]="","",INDEX(DBS[NAMA],Table1[[#This Row],[//DBS]])),Table1[[#This Row],[_NAMA BARANG]])</f>
        <v>SAMPUL ROLL DUST 344</v>
      </c>
      <c r="M34"/>
      <c r="O34" t="str">
        <f>IF(Table1[[#This Row],[ROWID]]="","",IF(Table1[[#This Row],[_KETERANGAN]]="STOCK BELUM LENGKAP","ADA",IF(Table1[[#This Row],[KODE BARANG]]="","TIDAK ADA","ADA")))</f>
        <v>ADA</v>
      </c>
      <c r="P34">
        <v>36</v>
      </c>
      <c r="Q34" t="s">
        <v>169</v>
      </c>
      <c r="R34">
        <f>IF(Table1[[#This Row],[//DBS]]="","",INDEX(DBS[ISI],Table1[[#This Row],[//DBS]]))</f>
        <v>500</v>
      </c>
      <c r="S34" t="str">
        <f>IF(Table1[[#This Row],[//DBS]]="","",IF(Table1[[#This Row],[SATUAN_BYPASS]]="",INDEX(DBS[[SATUAN ]],Table1[[#This Row],[//DBS]]),Table1[SATUAN_BYPASS]))</f>
        <v>ROL</v>
      </c>
      <c r="T34">
        <v>6.7</v>
      </c>
      <c r="U34" s="58">
        <f>IF(Table1[[#This Row],[HARGA_BYPASS]]="",IF(Table1[[#This Row],[_HARGA]]="","",Table1[[#This Row],[_HARGA]]*1000),Table1[[#This Row],[HARGA_BYPASS]])</f>
        <v>6700</v>
      </c>
      <c r="V34" s="2"/>
      <c r="W34" s="2"/>
      <c r="X34" s="58" t="str">
        <f>IF(Table1[[#This Row],[ROWID]]="","",IF(Table1[[#This Row],[ROWID]]=C35,"",SUMIF(Table1[ROWID],Table1[[#This Row],[ROWID]],Table1[TOTAL])))</f>
        <v/>
      </c>
      <c r="AA3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4">
        <f>IF(Table1[[#This Row],[JUMLAH NOTA]]="","",IF(Table1[[#This Row],[CONV]]="",Table1[[#This Row],[JUMLAH NOTA]],Table1[[#This Row],[JUMLAH NOTA]]*Table1[[#This Row],[CONV]]))</f>
        <v>36</v>
      </c>
      <c r="AC34" t="str">
        <f>IF(Table1[[#This Row],[ISI_CONV]]="","",IF(Table1[[#This Row],[CONV]]="",Table1[[#This Row],[SATUAN NOTA]],Table1[[#This Row],[SATUAN]]))</f>
        <v>ROL</v>
      </c>
      <c r="AD34" s="58">
        <f>IF(Table1[[#This Row],[HARGA]]="","",IF(Table1[[#This Row],[CONV]]="",Table1[[#This Row],[HARGA]],Table1[[#This Row],[HARGA]]/Table1[[#This Row],[CONV]]))</f>
        <v>6700</v>
      </c>
      <c r="AE34" s="58">
        <f>IF(Table1[[#This Row],[HARGA_CONV]]="","",Table1[[#This Row],[HARGA_CONV]]*Table1[[#This Row],[ISI_CONV]]*(100%-(Table1[[#This Row],[DISKON]]+Table1[[#This Row],[DISKON NOTA]])))</f>
        <v>241200</v>
      </c>
      <c r="AF34" s="3">
        <f>IF(Table1[[#This Row],[TANGGAL NOTA]]="",AF33,Table1[[#This Row],[TANGGAL NOTA]])</f>
        <v>45531</v>
      </c>
      <c r="AG34" s="3">
        <v>45530</v>
      </c>
      <c r="AH34" s="3">
        <f>IF(Table1[[#This Row],[TANGGAL UPDATE]]="",AH33,Table1[[#This Row],[TANGGAL UPDATE]])</f>
        <v>45534</v>
      </c>
      <c r="AI34" t="str" cm="1">
        <f t="array" ref="AI34">IF(Table1[[#This Row],[A1]]="",AI33,INDEX(Table6[3],Table1[[#This Row],[Q1]]))</f>
        <v>G</v>
      </c>
      <c r="AJ34" t="str">
        <f>IF(Table1[[#This Row],[_KETERANGAN]]="","",Table1[[#This Row],[_KETERANGAN]])</f>
        <v/>
      </c>
      <c r="AK34" t="str" cm="1">
        <f t="array" ref="AK34">IF(Table1[[#This Row],[A1]]="",AK33,INDEX(Table6[3],Table1[[#This Row],[Q1]]))</f>
        <v>G</v>
      </c>
      <c r="AL34" s="5" t="str" cm="1">
        <f t="array" ref="AL34">IF(Table1[[#This Row],[A1]]="",AL33,INDEX(Table6[1],Table1[[#This Row],[Q1]]))</f>
        <v>MERAH 2</v>
      </c>
      <c r="AM34" t="str" cm="1">
        <f t="array" ref="AM34">IF(Table1[[#This Row],[A1]]="",AM33,INDEX(Table6[2],Table1[[#This Row],[Q1]]))</f>
        <v>YOGYA</v>
      </c>
      <c r="AN34" t="str">
        <f>CONCATENATE(Table1[[#This Row],[TOKO_H]],"-",Table1[[#This Row],[KOTA_H]])</f>
        <v>MERAH 2-YOGYA</v>
      </c>
      <c r="AO34" t="s">
        <v>3860</v>
      </c>
      <c r="AP34" t="s">
        <v>3861</v>
      </c>
      <c r="AQ34"/>
    </row>
    <row r="35" spans="1:47">
      <c r="A35">
        <f>IF(Table1[[#This Row],[KODE BARANG]]="","",MATCH(Table1[[#This Row],[KODE BARANG]],DBS[KODE BARANG],0))</f>
        <v>2692</v>
      </c>
      <c r="B35">
        <f>IF(Table1[[#This Row],[ROWID]]="","",ROW()-2)</f>
        <v>33</v>
      </c>
      <c r="C35">
        <f>IF(Table1[[#This Row],[NAMA BARANG]]="","",IF(Table1[[#This Row],[ID]]="",C34,Table1[[#This Row],[ID]]))</f>
        <v>24</v>
      </c>
      <c r="D35" t="str">
        <f>IF(Table1[[#This Row],[A1]]="","",MATCH(Table1[[#This Row],[A1]],Table6[5],0))</f>
        <v/>
      </c>
      <c r="E35" t="str">
        <f>IF(Table1[[#This Row],[ID]]="","",Table1[[#This Row],[TOKO-KOTA_H]])</f>
        <v/>
      </c>
      <c r="F35" t="str">
        <f>IF(Table1[[#This Row],[NOTA TOKO]]="","",ROW()-2)</f>
        <v/>
      </c>
      <c r="G35" s="59"/>
      <c r="H35" s="1"/>
      <c r="J35" s="1"/>
      <c r="K35" t="s">
        <v>3862</v>
      </c>
      <c r="L35" t="str">
        <f>IF(Table1[[#This Row],[_NAMA BARANG]]="",IF(Table1[[#This Row],[//DBS]]="","",INDEX(DBS[NAMA],Table1[[#This Row],[//DBS]])),Table1[[#This Row],[_NAMA BARANG]])</f>
        <v>SAMPUL ROLL DUST 454</v>
      </c>
      <c r="M35"/>
      <c r="O35" t="str">
        <f>IF(Table1[[#This Row],[ROWID]]="","",IF(Table1[[#This Row],[_KETERANGAN]]="STOCK BELUM LENGKAP","ADA",IF(Table1[[#This Row],[KODE BARANG]]="","TIDAK ADA","ADA")))</f>
        <v>ADA</v>
      </c>
      <c r="P35">
        <v>36</v>
      </c>
      <c r="Q35" t="s">
        <v>169</v>
      </c>
      <c r="R35">
        <f>IF(Table1[[#This Row],[//DBS]]="","",INDEX(DBS[ISI],Table1[[#This Row],[//DBS]]))</f>
        <v>300</v>
      </c>
      <c r="S35" t="str">
        <f>IF(Table1[[#This Row],[//DBS]]="","",IF(Table1[[#This Row],[SATUAN_BYPASS]]="",INDEX(DBS[[SATUAN ]],Table1[[#This Row],[//DBS]]),Table1[SATUAN_BYPASS]))</f>
        <v>ROL</v>
      </c>
      <c r="T35">
        <v>8.4</v>
      </c>
      <c r="U35" s="58">
        <f>IF(Table1[[#This Row],[HARGA_BYPASS]]="",IF(Table1[[#This Row],[_HARGA]]="","",Table1[[#This Row],[_HARGA]]*1000),Table1[[#This Row],[HARGA_BYPASS]])</f>
        <v>8400</v>
      </c>
      <c r="V35" s="2"/>
      <c r="W35" s="2"/>
      <c r="X35" s="58" t="str">
        <f>IF(Table1[[#This Row],[ROWID]]="","",IF(Table1[[#This Row],[ROWID]]=C36,"",SUMIF(Table1[ROWID],Table1[[#This Row],[ROWID]],Table1[TOTAL])))</f>
        <v/>
      </c>
      <c r="AA3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5">
        <f>IF(Table1[[#This Row],[JUMLAH NOTA]]="","",IF(Table1[[#This Row],[CONV]]="",Table1[[#This Row],[JUMLAH NOTA]],Table1[[#This Row],[JUMLAH NOTA]]*Table1[[#This Row],[CONV]]))</f>
        <v>36</v>
      </c>
      <c r="AC35" t="str">
        <f>IF(Table1[[#This Row],[ISI_CONV]]="","",IF(Table1[[#This Row],[CONV]]="",Table1[[#This Row],[SATUAN NOTA]],Table1[[#This Row],[SATUAN]]))</f>
        <v>ROL</v>
      </c>
      <c r="AD35" s="58">
        <f>IF(Table1[[#This Row],[HARGA]]="","",IF(Table1[[#This Row],[CONV]]="",Table1[[#This Row],[HARGA]],Table1[[#This Row],[HARGA]]/Table1[[#This Row],[CONV]]))</f>
        <v>8400</v>
      </c>
      <c r="AE35" s="58">
        <f>IF(Table1[[#This Row],[HARGA_CONV]]="","",Table1[[#This Row],[HARGA_CONV]]*Table1[[#This Row],[ISI_CONV]]*(100%-(Table1[[#This Row],[DISKON]]+Table1[[#This Row],[DISKON NOTA]])))</f>
        <v>302400</v>
      </c>
      <c r="AF35" s="3">
        <f>IF(Table1[[#This Row],[TANGGAL NOTA]]="",AF34,Table1[[#This Row],[TANGGAL NOTA]])</f>
        <v>45531</v>
      </c>
      <c r="AG35" s="3">
        <v>45530</v>
      </c>
      <c r="AH35" s="3">
        <f>IF(Table1[[#This Row],[TANGGAL UPDATE]]="",AH34,Table1[[#This Row],[TANGGAL UPDATE]])</f>
        <v>45534</v>
      </c>
      <c r="AI35" t="str" cm="1">
        <f t="array" ref="AI35">IF(Table1[[#This Row],[A1]]="",AI34,INDEX(Table6[3],Table1[[#This Row],[Q1]]))</f>
        <v>G</v>
      </c>
      <c r="AJ35" t="str">
        <f>IF(Table1[[#This Row],[_KETERANGAN]]="","",Table1[[#This Row],[_KETERANGAN]])</f>
        <v/>
      </c>
      <c r="AK35" t="str" cm="1">
        <f t="array" ref="AK35">IF(Table1[[#This Row],[A1]]="",AK34,INDEX(Table6[3],Table1[[#This Row],[Q1]]))</f>
        <v>G</v>
      </c>
      <c r="AL35" s="5" t="str" cm="1">
        <f t="array" ref="AL35">IF(Table1[[#This Row],[A1]]="",AL34,INDEX(Table6[1],Table1[[#This Row],[Q1]]))</f>
        <v>MERAH 2</v>
      </c>
      <c r="AM35" t="str" cm="1">
        <f t="array" ref="AM35">IF(Table1[[#This Row],[A1]]="",AM34,INDEX(Table6[2],Table1[[#This Row],[Q1]]))</f>
        <v>YOGYA</v>
      </c>
      <c r="AN35" t="str">
        <f>CONCATENATE(Table1[[#This Row],[TOKO_H]],"-",Table1[[#This Row],[KOTA_H]])</f>
        <v>MERAH 2-YOGYA</v>
      </c>
      <c r="AO35" t="s">
        <v>3862</v>
      </c>
      <c r="AP35" t="s">
        <v>3863</v>
      </c>
      <c r="AQ35"/>
    </row>
    <row r="36" spans="1:47">
      <c r="A36">
        <f>IF(Table1[[#This Row],[KODE BARANG]]="","",MATCH(Table1[[#This Row],[KODE BARANG]],DBS[KODE BARANG],0))</f>
        <v>1130</v>
      </c>
      <c r="B36">
        <f>IF(Table1[[#This Row],[ROWID]]="","",ROW()-2)</f>
        <v>34</v>
      </c>
      <c r="C36">
        <f>IF(Table1[[#This Row],[NAMA BARANG]]="","",IF(Table1[[#This Row],[ID]]="",C35,Table1[[#This Row],[ID]]))</f>
        <v>24</v>
      </c>
      <c r="D36" t="str">
        <f>IF(Table1[[#This Row],[A1]]="","",MATCH(Table1[[#This Row],[A1]],Table6[5],0))</f>
        <v/>
      </c>
      <c r="E36" t="str">
        <f>IF(Table1[[#This Row],[ID]]="","",Table1[[#This Row],[TOKO-KOTA_H]])</f>
        <v/>
      </c>
      <c r="F36" t="str">
        <f>IF(Table1[[#This Row],[NOTA TOKO]]="","",ROW()-2)</f>
        <v/>
      </c>
      <c r="G36" s="59"/>
      <c r="H36" s="1"/>
      <c r="J36" s="1"/>
      <c r="K36" t="s">
        <v>1914</v>
      </c>
      <c r="L36" t="str">
        <f>IF(Table1[[#This Row],[_NAMA BARANG]]="",IF(Table1[[#This Row],[//DBS]]="","",INDEX(DBS[NAMA],Table1[[#This Row],[//DBS]])),Table1[[#This Row],[_NAMA BARANG]])</f>
        <v>GARISAN SABLON GAMBAR 6605</v>
      </c>
      <c r="M36"/>
      <c r="O36" t="str">
        <f>IF(Table1[[#This Row],[ROWID]]="","",IF(Table1[[#This Row],[_KETERANGAN]]="STOCK BELUM LENGKAP","ADA",IF(Table1[[#This Row],[KODE BARANG]]="","TIDAK ADA","ADA")))</f>
        <v>ADA</v>
      </c>
      <c r="P36">
        <v>1</v>
      </c>
      <c r="Q36" t="s">
        <v>34</v>
      </c>
      <c r="R36">
        <f>IF(Table1[[#This Row],[//DBS]]="","",INDEX(DBS[ISI],Table1[[#This Row],[//DBS]]))</f>
        <v>960</v>
      </c>
      <c r="S36" t="str">
        <f>IF(Table1[[#This Row],[//DBS]]="","",IF(Table1[[#This Row],[SATUAN_BYPASS]]="",INDEX(DBS[[SATUAN ]],Table1[[#This Row],[//DBS]]),Table1[SATUAN_BYPASS]))</f>
        <v>PCS</v>
      </c>
      <c r="T36">
        <v>63</v>
      </c>
      <c r="U36" s="58">
        <f>IF(Table1[[#This Row],[HARGA_BYPASS]]="",IF(Table1[[#This Row],[_HARGA]]="","",Table1[[#This Row],[_HARGA]]*1000),Table1[[#This Row],[HARGA_BYPASS]])</f>
        <v>63000</v>
      </c>
      <c r="V36" s="2"/>
      <c r="W36" s="2"/>
      <c r="X36" s="58" t="str">
        <f>IF(Table1[[#This Row],[ROWID]]="","",IF(Table1[[#This Row],[ROWID]]=C37,"",SUMIF(Table1[ROWID],Table1[[#This Row],[ROWID]],Table1[TOTAL])))</f>
        <v/>
      </c>
      <c r="AA36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12</v>
      </c>
      <c r="AB36">
        <f>IF(Table1[[#This Row],[JUMLAH NOTA]]="","",IF(Table1[[#This Row],[CONV]]="",Table1[[#This Row],[JUMLAH NOTA]],Table1[[#This Row],[JUMLAH NOTA]]*Table1[[#This Row],[CONV]]))</f>
        <v>12</v>
      </c>
      <c r="AC36" t="str">
        <f>IF(Table1[[#This Row],[ISI_CONV]]="","",IF(Table1[[#This Row],[CONV]]="",Table1[[#This Row],[SATUAN NOTA]],Table1[[#This Row],[SATUAN]]))</f>
        <v>PCS</v>
      </c>
      <c r="AD36" s="58">
        <f>IF(Table1[[#This Row],[HARGA]]="","",IF(Table1[[#This Row],[CONV]]="",Table1[[#This Row],[HARGA]],Table1[[#This Row],[HARGA]]/Table1[[#This Row],[CONV]]))</f>
        <v>5250</v>
      </c>
      <c r="AE36" s="58">
        <f>IF(Table1[[#This Row],[HARGA_CONV]]="","",Table1[[#This Row],[HARGA_CONV]]*Table1[[#This Row],[ISI_CONV]]*(100%-(Table1[[#This Row],[DISKON]]+Table1[[#This Row],[DISKON NOTA]])))</f>
        <v>63000</v>
      </c>
      <c r="AF36" s="3">
        <f>IF(Table1[[#This Row],[TANGGAL NOTA]]="",AF35,Table1[[#This Row],[TANGGAL NOTA]])</f>
        <v>45531</v>
      </c>
      <c r="AG36" s="3">
        <v>45530</v>
      </c>
      <c r="AH36" s="3">
        <f>IF(Table1[[#This Row],[TANGGAL UPDATE]]="",AH35,Table1[[#This Row],[TANGGAL UPDATE]])</f>
        <v>45534</v>
      </c>
      <c r="AI36" t="str" cm="1">
        <f t="array" ref="AI36">IF(Table1[[#This Row],[A1]]="",AI35,INDEX(Table6[3],Table1[[#This Row],[Q1]]))</f>
        <v>G</v>
      </c>
      <c r="AJ36" t="str">
        <f>IF(Table1[[#This Row],[_KETERANGAN]]="","",Table1[[#This Row],[_KETERANGAN]])</f>
        <v/>
      </c>
      <c r="AK36" t="str" cm="1">
        <f t="array" ref="AK36">IF(Table1[[#This Row],[A1]]="",AK35,INDEX(Table6[3],Table1[[#This Row],[Q1]]))</f>
        <v>G</v>
      </c>
      <c r="AL36" s="5" t="str" cm="1">
        <f t="array" ref="AL36">IF(Table1[[#This Row],[A1]]="",AL35,INDEX(Table6[1],Table1[[#This Row],[Q1]]))</f>
        <v>MERAH 2</v>
      </c>
      <c r="AM36" t="str" cm="1">
        <f t="array" ref="AM36">IF(Table1[[#This Row],[A1]]="",AM35,INDEX(Table6[2],Table1[[#This Row],[Q1]]))</f>
        <v>YOGYA</v>
      </c>
      <c r="AN36" t="str">
        <f>CONCATENATE(Table1[[#This Row],[TOKO_H]],"-",Table1[[#This Row],[KOTA_H]])</f>
        <v>MERAH 2-YOGYA</v>
      </c>
      <c r="AO36" t="s">
        <v>1914</v>
      </c>
      <c r="AP36" t="s">
        <v>10978</v>
      </c>
      <c r="AQ36"/>
    </row>
    <row r="37" spans="1:47">
      <c r="A37">
        <f>IF(Table1[[#This Row],[KODE BARANG]]="","",MATCH(Table1[[#This Row],[KODE BARANG]],DBS[KODE BARANG],0))</f>
        <v>2118</v>
      </c>
      <c r="B37">
        <f>IF(Table1[[#This Row],[ROWID]]="","",ROW()-2)</f>
        <v>35</v>
      </c>
      <c r="C37">
        <f>IF(Table1[[#This Row],[NAMA BARANG]]="","",IF(Table1[[#This Row],[ID]]="",C36,Table1[[#This Row],[ID]]))</f>
        <v>24</v>
      </c>
      <c r="D37" t="str">
        <f>IF(Table1[[#This Row],[A1]]="","",MATCH(Table1[[#This Row],[A1]],Table6[5],0))</f>
        <v/>
      </c>
      <c r="E37" t="str">
        <f>IF(Table1[[#This Row],[ID]]="","",Table1[[#This Row],[TOKO-KOTA_H]])</f>
        <v/>
      </c>
      <c r="F37" t="str">
        <f>IF(Table1[[#This Row],[NOTA TOKO]]="","",ROW()-2)</f>
        <v/>
      </c>
      <c r="G37" s="59"/>
      <c r="H37" s="1"/>
      <c r="J37" s="1"/>
      <c r="K37" t="s">
        <v>3193</v>
      </c>
      <c r="L37" t="str">
        <f>IF(Table1[[#This Row],[_NAMA BARANG]]="",IF(Table1[[#This Row],[//DBS]]="","",INDEX(DBS[NAMA],Table1[[#This Row],[//DBS]])),Table1[[#This Row],[_NAMA BARANG]])</f>
        <v>NOTEBOOK TALI A5-110</v>
      </c>
      <c r="M37"/>
      <c r="O37" t="str">
        <f>IF(Table1[[#This Row],[ROWID]]="","",IF(Table1[[#This Row],[_KETERANGAN]]="STOCK BELUM LENGKAP","ADA",IF(Table1[[#This Row],[KODE BARANG]]="","TIDAK ADA","ADA")))</f>
        <v>ADA</v>
      </c>
      <c r="P37">
        <v>12</v>
      </c>
      <c r="Q37" t="s">
        <v>37</v>
      </c>
      <c r="R37">
        <f>IF(Table1[[#This Row],[//DBS]]="","",INDEX(DBS[ISI],Table1[[#This Row],[//DBS]]))</f>
        <v>10</v>
      </c>
      <c r="S37" t="str">
        <f>IF(Table1[[#This Row],[//DBS]]="","",IF(Table1[[#This Row],[SATUAN_BYPASS]]="",INDEX(DBS[[SATUAN ]],Table1[[#This Row],[//DBS]]),Table1[SATUAN_BYPASS]))</f>
        <v>LSN</v>
      </c>
      <c r="T37">
        <v>17</v>
      </c>
      <c r="U37" s="58">
        <f>IF(Table1[[#This Row],[HARGA_BYPASS]]="",IF(Table1[[#This Row],[_HARGA]]="","",Table1[[#This Row],[_HARGA]]*1000),Table1[[#This Row],[HARGA_BYPASS]])</f>
        <v>17000</v>
      </c>
      <c r="V37" s="2"/>
      <c r="W37" s="2"/>
      <c r="X37" s="58" t="str">
        <f>IF(Table1[[#This Row],[ROWID]]="","",IF(Table1[[#This Row],[ROWID]]=C38,"",SUMIF(Table1[ROWID],Table1[[#This Row],[ROWID]],Table1[TOTAL])))</f>
        <v/>
      </c>
      <c r="AA37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8.3333333333333329E-2</v>
      </c>
      <c r="AB37">
        <f>IF(Table1[[#This Row],[JUMLAH NOTA]]="","",IF(Table1[[#This Row],[CONV]]="",Table1[[#This Row],[JUMLAH NOTA]],Table1[[#This Row],[JUMLAH NOTA]]*Table1[[#This Row],[CONV]]))</f>
        <v>1</v>
      </c>
      <c r="AC37" t="str">
        <f>IF(Table1[[#This Row],[ISI_CONV]]="","",IF(Table1[[#This Row],[CONV]]="",Table1[[#This Row],[SATUAN NOTA]],Table1[[#This Row],[SATUAN]]))</f>
        <v>LSN</v>
      </c>
      <c r="AD37" s="58">
        <f>IF(Table1[[#This Row],[HARGA]]="","",IF(Table1[[#This Row],[CONV]]="",Table1[[#This Row],[HARGA]],Table1[[#This Row],[HARGA]]/Table1[[#This Row],[CONV]]))</f>
        <v>204000</v>
      </c>
      <c r="AE37" s="58">
        <f>IF(Table1[[#This Row],[HARGA_CONV]]="","",Table1[[#This Row],[HARGA_CONV]]*Table1[[#This Row],[ISI_CONV]]*(100%-(Table1[[#This Row],[DISKON]]+Table1[[#This Row],[DISKON NOTA]])))</f>
        <v>204000</v>
      </c>
      <c r="AF37" s="3">
        <f>IF(Table1[[#This Row],[TANGGAL NOTA]]="",AF36,Table1[[#This Row],[TANGGAL NOTA]])</f>
        <v>45531</v>
      </c>
      <c r="AG37" s="3">
        <v>45530</v>
      </c>
      <c r="AH37" s="3">
        <f>IF(Table1[[#This Row],[TANGGAL UPDATE]]="",AH36,Table1[[#This Row],[TANGGAL UPDATE]])</f>
        <v>45534</v>
      </c>
      <c r="AI37" t="str" cm="1">
        <f t="array" ref="AI37">IF(Table1[[#This Row],[A1]]="",AI36,INDEX(Table6[3],Table1[[#This Row],[Q1]]))</f>
        <v>G</v>
      </c>
      <c r="AJ37" t="str">
        <f>IF(Table1[[#This Row],[_KETERANGAN]]="","",Table1[[#This Row],[_KETERANGAN]])</f>
        <v/>
      </c>
      <c r="AK37" t="str" cm="1">
        <f t="array" ref="AK37">IF(Table1[[#This Row],[A1]]="",AK36,INDEX(Table6[3],Table1[[#This Row],[Q1]]))</f>
        <v>G</v>
      </c>
      <c r="AL37" s="5" t="str" cm="1">
        <f t="array" ref="AL37">IF(Table1[[#This Row],[A1]]="",AL36,INDEX(Table6[1],Table1[[#This Row],[Q1]]))</f>
        <v>MERAH 2</v>
      </c>
      <c r="AM37" t="str" cm="1">
        <f t="array" ref="AM37">IF(Table1[[#This Row],[A1]]="",AM36,INDEX(Table6[2],Table1[[#This Row],[Q1]]))</f>
        <v>YOGYA</v>
      </c>
      <c r="AN37" t="str">
        <f>CONCATENATE(Table1[[#This Row],[TOKO_H]],"-",Table1[[#This Row],[KOTA_H]])</f>
        <v>MERAH 2-YOGYA</v>
      </c>
      <c r="AO37" t="s">
        <v>3193</v>
      </c>
      <c r="AP37" t="s">
        <v>9375</v>
      </c>
      <c r="AQ37"/>
    </row>
    <row r="38" spans="1:47">
      <c r="A38">
        <f>IF(Table1[[#This Row],[KODE BARANG]]="","",MATCH(Table1[[#This Row],[KODE BARANG]],DBS[KODE BARANG],0))</f>
        <v>296</v>
      </c>
      <c r="B38">
        <f>IF(Table1[[#This Row],[ROWID]]="","",ROW()-2)</f>
        <v>36</v>
      </c>
      <c r="C38">
        <f>IF(Table1[[#This Row],[NAMA BARANG]]="","",IF(Table1[[#This Row],[ID]]="",C37,Table1[[#This Row],[ID]]))</f>
        <v>24</v>
      </c>
      <c r="D38" t="str">
        <f>IF(Table1[[#This Row],[A1]]="","",MATCH(Table1[[#This Row],[A1]],Table6[5],0))</f>
        <v/>
      </c>
      <c r="E38" t="str">
        <f>IF(Table1[[#This Row],[ID]]="","",Table1[[#This Row],[TOKO-KOTA_H]])</f>
        <v/>
      </c>
      <c r="F38" t="str">
        <f>IF(Table1[[#This Row],[NOTA TOKO]]="","",ROW()-2)</f>
        <v/>
      </c>
      <c r="G38" s="59"/>
      <c r="H38" s="1"/>
      <c r="J38" s="1"/>
      <c r="K38" t="s">
        <v>8425</v>
      </c>
      <c r="L38" t="str">
        <f>IF(Table1[[#This Row],[_NAMA BARANG]]="",IF(Table1[[#This Row],[//DBS]]="","",INDEX(DBS[NAMA],Table1[[#This Row],[//DBS]])),Table1[[#This Row],[_NAMA BARANG]])</f>
        <v>SKETCH BOOK A5 3555 POLOS</v>
      </c>
      <c r="M38"/>
      <c r="O38" t="str">
        <f>IF(Table1[[#This Row],[ROWID]]="","",IF(Table1[[#This Row],[_KETERANGAN]]="STOCK BELUM LENGKAP","ADA",IF(Table1[[#This Row],[KODE BARANG]]="","TIDAK ADA","ADA")))</f>
        <v>ADA</v>
      </c>
      <c r="P38">
        <v>12</v>
      </c>
      <c r="Q38" t="s">
        <v>37</v>
      </c>
      <c r="R38">
        <f>IF(Table1[[#This Row],[//DBS]]="","",INDEX(DBS[ISI],Table1[[#This Row],[//DBS]]))</f>
        <v>144</v>
      </c>
      <c r="S38" t="str">
        <f>IF(Table1[[#This Row],[//DBS]]="","",IF(Table1[[#This Row],[SATUAN_BYPASS]]="",INDEX(DBS[[SATUAN ]],Table1[[#This Row],[//DBS]]),Table1[SATUAN_BYPASS]))</f>
        <v>PCS</v>
      </c>
      <c r="T38">
        <v>18</v>
      </c>
      <c r="U38" s="58">
        <f>IF(Table1[[#This Row],[HARGA_BYPASS]]="",IF(Table1[[#This Row],[_HARGA]]="","",Table1[[#This Row],[_HARGA]]*1000),Table1[[#This Row],[HARGA_BYPASS]])</f>
        <v>18000</v>
      </c>
      <c r="V38" s="2"/>
      <c r="W38" s="2"/>
      <c r="X38" s="58" t="str">
        <f>IF(Table1[[#This Row],[ROWID]]="","",IF(Table1[[#This Row],[ROWID]]=C39,"",SUMIF(Table1[ROWID],Table1[[#This Row],[ROWID]],Table1[TOTAL])))</f>
        <v/>
      </c>
      <c r="AA3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8">
        <f>IF(Table1[[#This Row],[JUMLAH NOTA]]="","",IF(Table1[[#This Row],[CONV]]="",Table1[[#This Row],[JUMLAH NOTA]],Table1[[#This Row],[JUMLAH NOTA]]*Table1[[#This Row],[CONV]]))</f>
        <v>12</v>
      </c>
      <c r="AC38" t="str">
        <f>IF(Table1[[#This Row],[ISI_CONV]]="","",IF(Table1[[#This Row],[CONV]]="",Table1[[#This Row],[SATUAN NOTA]],Table1[[#This Row],[SATUAN]]))</f>
        <v>PCS</v>
      </c>
      <c r="AD38" s="58">
        <f>IF(Table1[[#This Row],[HARGA]]="","",IF(Table1[[#This Row],[CONV]]="",Table1[[#This Row],[HARGA]],Table1[[#This Row],[HARGA]]/Table1[[#This Row],[CONV]]))</f>
        <v>18000</v>
      </c>
      <c r="AE38" s="58">
        <f>IF(Table1[[#This Row],[HARGA_CONV]]="","",Table1[[#This Row],[HARGA_CONV]]*Table1[[#This Row],[ISI_CONV]]*(100%-(Table1[[#This Row],[DISKON]]+Table1[[#This Row],[DISKON NOTA]])))</f>
        <v>216000</v>
      </c>
      <c r="AF38" s="3">
        <f>IF(Table1[[#This Row],[TANGGAL NOTA]]="",AF37,Table1[[#This Row],[TANGGAL NOTA]])</f>
        <v>45531</v>
      </c>
      <c r="AG38" s="3">
        <v>45530</v>
      </c>
      <c r="AH38" s="3">
        <f>IF(Table1[[#This Row],[TANGGAL UPDATE]]="",AH37,Table1[[#This Row],[TANGGAL UPDATE]])</f>
        <v>45534</v>
      </c>
      <c r="AI38" t="str" cm="1">
        <f t="array" ref="AI38">IF(Table1[[#This Row],[A1]]="",AI37,INDEX(Table6[3],Table1[[#This Row],[Q1]]))</f>
        <v>G</v>
      </c>
      <c r="AJ38" t="str">
        <f>IF(Table1[[#This Row],[_KETERANGAN]]="","",Table1[[#This Row],[_KETERANGAN]])</f>
        <v/>
      </c>
      <c r="AK38" t="str" cm="1">
        <f t="array" ref="AK38">IF(Table1[[#This Row],[A1]]="",AK37,INDEX(Table6[3],Table1[[#This Row],[Q1]]))</f>
        <v>G</v>
      </c>
      <c r="AL38" s="5" t="str" cm="1">
        <f t="array" ref="AL38">IF(Table1[[#This Row],[A1]]="",AL37,INDEX(Table6[1],Table1[[#This Row],[Q1]]))</f>
        <v>MERAH 2</v>
      </c>
      <c r="AM38" t="str" cm="1">
        <f t="array" ref="AM38">IF(Table1[[#This Row],[A1]]="",AM37,INDEX(Table6[2],Table1[[#This Row],[Q1]]))</f>
        <v>YOGYA</v>
      </c>
      <c r="AN38" t="str">
        <f>CONCATENATE(Table1[[#This Row],[TOKO_H]],"-",Table1[[#This Row],[KOTA_H]])</f>
        <v>MERAH 2-YOGYA</v>
      </c>
      <c r="AO38" t="s">
        <v>8425</v>
      </c>
      <c r="AP38" t="s">
        <v>12058</v>
      </c>
      <c r="AQ38"/>
    </row>
    <row r="39" spans="1:47">
      <c r="A39">
        <f>IF(Table1[[#This Row],[KODE BARANG]]="","",MATCH(Table1[[#This Row],[KODE BARANG]],DBS[KODE BARANG],0))</f>
        <v>299</v>
      </c>
      <c r="B39">
        <f>IF(Table1[[#This Row],[ROWID]]="","",ROW()-2)</f>
        <v>37</v>
      </c>
      <c r="C39">
        <f>IF(Table1[[#This Row],[NAMA BARANG]]="","",IF(Table1[[#This Row],[ID]]="",C38,Table1[[#This Row],[ID]]))</f>
        <v>24</v>
      </c>
      <c r="D39" t="str">
        <f>IF(Table1[[#This Row],[A1]]="","",MATCH(Table1[[#This Row],[A1]],Table6[5],0))</f>
        <v/>
      </c>
      <c r="E39" t="str">
        <f>IF(Table1[[#This Row],[ID]]="","",Table1[[#This Row],[TOKO-KOTA_H]])</f>
        <v/>
      </c>
      <c r="F39" t="str">
        <f>IF(Table1[[#This Row],[NOTA TOKO]]="","",ROW()-2)</f>
        <v/>
      </c>
      <c r="G39" s="59"/>
      <c r="H39" s="1"/>
      <c r="J39" s="1"/>
      <c r="K39" t="s">
        <v>8784</v>
      </c>
      <c r="L39" t="str">
        <f>IF(Table1[[#This Row],[_NAMA BARANG]]="",IF(Table1[[#This Row],[//DBS]]="","",INDEX(DBS[NAMA],Table1[[#This Row],[//DBS]])),Table1[[#This Row],[_NAMA BARANG]])</f>
        <v>SKETCH BOOK A4 56183 BERUANG</v>
      </c>
      <c r="M39"/>
      <c r="O39" t="str">
        <f>IF(Table1[[#This Row],[ROWID]]="","",IF(Table1[[#This Row],[_KETERANGAN]]="STOCK BELUM LENGKAP","ADA",IF(Table1[[#This Row],[KODE BARANG]]="","TIDAK ADA","ADA")))</f>
        <v>ADA</v>
      </c>
      <c r="P39">
        <v>12</v>
      </c>
      <c r="Q39" t="s">
        <v>37</v>
      </c>
      <c r="R39">
        <f>IF(Table1[[#This Row],[//DBS]]="","",INDEX(DBS[ISI],Table1[[#This Row],[//DBS]]))</f>
        <v>96</v>
      </c>
      <c r="S39" t="str">
        <f>IF(Table1[[#This Row],[//DBS]]="","",IF(Table1[[#This Row],[SATUAN_BYPASS]]="",INDEX(DBS[[SATUAN ]],Table1[[#This Row],[//DBS]]),Table1[SATUAN_BYPASS]))</f>
        <v>PCS</v>
      </c>
      <c r="T39">
        <v>25</v>
      </c>
      <c r="U39" s="58">
        <f>IF(Table1[[#This Row],[HARGA_BYPASS]]="",IF(Table1[[#This Row],[_HARGA]]="","",Table1[[#This Row],[_HARGA]]*1000),Table1[[#This Row],[HARGA_BYPASS]])</f>
        <v>25000</v>
      </c>
      <c r="V39" s="2"/>
      <c r="W39" s="2"/>
      <c r="X39" s="58" t="str">
        <f>IF(Table1[[#This Row],[ROWID]]="","",IF(Table1[[#This Row],[ROWID]]=C40,"",SUMIF(Table1[ROWID],Table1[[#This Row],[ROWID]],Table1[TOTAL])))</f>
        <v/>
      </c>
      <c r="AA3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9">
        <f>IF(Table1[[#This Row],[JUMLAH NOTA]]="","",IF(Table1[[#This Row],[CONV]]="",Table1[[#This Row],[JUMLAH NOTA]],Table1[[#This Row],[JUMLAH NOTA]]*Table1[[#This Row],[CONV]]))</f>
        <v>12</v>
      </c>
      <c r="AC39" t="str">
        <f>IF(Table1[[#This Row],[ISI_CONV]]="","",IF(Table1[[#This Row],[CONV]]="",Table1[[#This Row],[SATUAN NOTA]],Table1[[#This Row],[SATUAN]]))</f>
        <v>PCS</v>
      </c>
      <c r="AD39" s="58">
        <f>IF(Table1[[#This Row],[HARGA]]="","",IF(Table1[[#This Row],[CONV]]="",Table1[[#This Row],[HARGA]],Table1[[#This Row],[HARGA]]/Table1[[#This Row],[CONV]]))</f>
        <v>25000</v>
      </c>
      <c r="AE39" s="58">
        <f>IF(Table1[[#This Row],[HARGA_CONV]]="","",Table1[[#This Row],[HARGA_CONV]]*Table1[[#This Row],[ISI_CONV]]*(100%-(Table1[[#This Row],[DISKON]]+Table1[[#This Row],[DISKON NOTA]])))</f>
        <v>300000</v>
      </c>
      <c r="AF39" s="3">
        <f>IF(Table1[[#This Row],[TANGGAL NOTA]]="",AF38,Table1[[#This Row],[TANGGAL NOTA]])</f>
        <v>45531</v>
      </c>
      <c r="AG39" s="3">
        <v>45530</v>
      </c>
      <c r="AH39" s="3">
        <f>IF(Table1[[#This Row],[TANGGAL UPDATE]]="",AH38,Table1[[#This Row],[TANGGAL UPDATE]])</f>
        <v>45534</v>
      </c>
      <c r="AI39" t="str" cm="1">
        <f t="array" ref="AI39">IF(Table1[[#This Row],[A1]]="",AI38,INDEX(Table6[3],Table1[[#This Row],[Q1]]))</f>
        <v>G</v>
      </c>
      <c r="AJ39" t="str">
        <f>IF(Table1[[#This Row],[_KETERANGAN]]="","",Table1[[#This Row],[_KETERANGAN]])</f>
        <v/>
      </c>
      <c r="AK39" t="str" cm="1">
        <f t="array" ref="AK39">IF(Table1[[#This Row],[A1]]="",AK38,INDEX(Table6[3],Table1[[#This Row],[Q1]]))</f>
        <v>G</v>
      </c>
      <c r="AL39" s="5" t="str" cm="1">
        <f t="array" ref="AL39">IF(Table1[[#This Row],[A1]]="",AL38,INDEX(Table6[1],Table1[[#This Row],[Q1]]))</f>
        <v>MERAH 2</v>
      </c>
      <c r="AM39" t="str" cm="1">
        <f t="array" ref="AM39">IF(Table1[[#This Row],[A1]]="",AM38,INDEX(Table6[2],Table1[[#This Row],[Q1]]))</f>
        <v>YOGYA</v>
      </c>
      <c r="AN39" t="str">
        <f>CONCATENATE(Table1[[#This Row],[TOKO_H]],"-",Table1[[#This Row],[KOTA_H]])</f>
        <v>MERAH 2-YOGYA</v>
      </c>
      <c r="AO39" t="s">
        <v>8784</v>
      </c>
      <c r="AP39" t="s">
        <v>12064</v>
      </c>
      <c r="AQ39"/>
    </row>
    <row r="40" spans="1:47">
      <c r="A40">
        <f>IF(Table1[[#This Row],[KODE BARANG]]="","",MATCH(Table1[[#This Row],[KODE BARANG]],DBS[KODE BARANG],0))</f>
        <v>302</v>
      </c>
      <c r="B40">
        <f>IF(Table1[[#This Row],[ROWID]]="","",ROW()-2)</f>
        <v>38</v>
      </c>
      <c r="C40">
        <f>IF(Table1[[#This Row],[NAMA BARANG]]="","",IF(Table1[[#This Row],[ID]]="",C39,Table1[[#This Row],[ID]]))</f>
        <v>24</v>
      </c>
      <c r="D40" t="str">
        <f>IF(Table1[[#This Row],[A1]]="","",MATCH(Table1[[#This Row],[A1]],Table6[5],0))</f>
        <v/>
      </c>
      <c r="E40" t="str">
        <f>IF(Table1[[#This Row],[ID]]="","",Table1[[#This Row],[TOKO-KOTA_H]])</f>
        <v/>
      </c>
      <c r="F40" t="str">
        <f>IF(Table1[[#This Row],[NOTA TOKO]]="","",ROW()-2)</f>
        <v/>
      </c>
      <c r="G40" s="59"/>
      <c r="H40" s="1"/>
      <c r="J40" s="1"/>
      <c r="K40" t="s">
        <v>8788</v>
      </c>
      <c r="L40" t="str">
        <f>IF(Table1[[#This Row],[_NAMA BARANG]]="",IF(Table1[[#This Row],[//DBS]]="","",INDEX(DBS[NAMA],Table1[[#This Row],[//DBS]])),Table1[[#This Row],[_NAMA BARANG]])</f>
        <v>SKETCH BOOK A4 56172 PEMANDANGAN</v>
      </c>
      <c r="M40"/>
      <c r="O40" t="str">
        <f>IF(Table1[[#This Row],[ROWID]]="","",IF(Table1[[#This Row],[_KETERANGAN]]="STOCK BELUM LENGKAP","ADA",IF(Table1[[#This Row],[KODE BARANG]]="","TIDAK ADA","ADA")))</f>
        <v>ADA</v>
      </c>
      <c r="P40">
        <v>12</v>
      </c>
      <c r="Q40" t="s">
        <v>37</v>
      </c>
      <c r="R40">
        <f>IF(Table1[[#This Row],[//DBS]]="","",INDEX(DBS[ISI],Table1[[#This Row],[//DBS]]))</f>
        <v>96</v>
      </c>
      <c r="S40" t="str">
        <f>IF(Table1[[#This Row],[//DBS]]="","",IF(Table1[[#This Row],[SATUAN_BYPASS]]="",INDEX(DBS[[SATUAN ]],Table1[[#This Row],[//DBS]]),Table1[SATUAN_BYPASS]))</f>
        <v>PCS</v>
      </c>
      <c r="T40">
        <v>25</v>
      </c>
      <c r="U40" s="58">
        <f>IF(Table1[[#This Row],[HARGA_BYPASS]]="",IF(Table1[[#This Row],[_HARGA]]="","",Table1[[#This Row],[_HARGA]]*1000),Table1[[#This Row],[HARGA_BYPASS]])</f>
        <v>25000</v>
      </c>
      <c r="V40" s="2"/>
      <c r="W40" s="2"/>
      <c r="X40" s="58" t="str">
        <f>IF(Table1[[#This Row],[ROWID]]="","",IF(Table1[[#This Row],[ROWID]]=C41,"",SUMIF(Table1[ROWID],Table1[[#This Row],[ROWID]],Table1[TOTAL])))</f>
        <v/>
      </c>
      <c r="AA4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0">
        <f>IF(Table1[[#This Row],[JUMLAH NOTA]]="","",IF(Table1[[#This Row],[CONV]]="",Table1[[#This Row],[JUMLAH NOTA]],Table1[[#This Row],[JUMLAH NOTA]]*Table1[[#This Row],[CONV]]))</f>
        <v>12</v>
      </c>
      <c r="AC40" t="str">
        <f>IF(Table1[[#This Row],[ISI_CONV]]="","",IF(Table1[[#This Row],[CONV]]="",Table1[[#This Row],[SATUAN NOTA]],Table1[[#This Row],[SATUAN]]))</f>
        <v>PCS</v>
      </c>
      <c r="AD40" s="58">
        <f>IF(Table1[[#This Row],[HARGA]]="","",IF(Table1[[#This Row],[CONV]]="",Table1[[#This Row],[HARGA]],Table1[[#This Row],[HARGA]]/Table1[[#This Row],[CONV]]))</f>
        <v>25000</v>
      </c>
      <c r="AE40" s="58">
        <f>IF(Table1[[#This Row],[HARGA_CONV]]="","",Table1[[#This Row],[HARGA_CONV]]*Table1[[#This Row],[ISI_CONV]]*(100%-(Table1[[#This Row],[DISKON]]+Table1[[#This Row],[DISKON NOTA]])))</f>
        <v>300000</v>
      </c>
      <c r="AF40" s="3">
        <f>IF(Table1[[#This Row],[TANGGAL NOTA]]="",AF39,Table1[[#This Row],[TANGGAL NOTA]])</f>
        <v>45531</v>
      </c>
      <c r="AG40" s="3">
        <v>45530</v>
      </c>
      <c r="AH40" s="3">
        <f>IF(Table1[[#This Row],[TANGGAL UPDATE]]="",AH39,Table1[[#This Row],[TANGGAL UPDATE]])</f>
        <v>45534</v>
      </c>
      <c r="AI40" t="str" cm="1">
        <f t="array" ref="AI40">IF(Table1[[#This Row],[A1]]="",AI39,INDEX(Table6[3],Table1[[#This Row],[Q1]]))</f>
        <v>G</v>
      </c>
      <c r="AJ40" t="str">
        <f>IF(Table1[[#This Row],[_KETERANGAN]]="","",Table1[[#This Row],[_KETERANGAN]])</f>
        <v/>
      </c>
      <c r="AK40" t="str" cm="1">
        <f t="array" ref="AK40">IF(Table1[[#This Row],[A1]]="",AK39,INDEX(Table6[3],Table1[[#This Row],[Q1]]))</f>
        <v>G</v>
      </c>
      <c r="AL40" s="5" t="str" cm="1">
        <f t="array" ref="AL40">IF(Table1[[#This Row],[A1]]="",AL39,INDEX(Table6[1],Table1[[#This Row],[Q1]]))</f>
        <v>MERAH 2</v>
      </c>
      <c r="AM40" t="str" cm="1">
        <f t="array" ref="AM40">IF(Table1[[#This Row],[A1]]="",AM39,INDEX(Table6[2],Table1[[#This Row],[Q1]]))</f>
        <v>YOGYA</v>
      </c>
      <c r="AN40" t="str">
        <f>CONCATENATE(Table1[[#This Row],[TOKO_H]],"-",Table1[[#This Row],[KOTA_H]])</f>
        <v>MERAH 2-YOGYA</v>
      </c>
      <c r="AO40" t="s">
        <v>8788</v>
      </c>
      <c r="AP40" t="s">
        <v>12070</v>
      </c>
      <c r="AQ40"/>
    </row>
    <row r="41" spans="1:47">
      <c r="A41">
        <f>IF(Table1[[#This Row],[KODE BARANG]]="","",MATCH(Table1[[#This Row],[KODE BARANG]],DBS[KODE BARANG],0))</f>
        <v>2741</v>
      </c>
      <c r="B41">
        <f>IF(Table1[[#This Row],[ROWID]]="","",ROW()-2)</f>
        <v>39</v>
      </c>
      <c r="C41">
        <f>IF(Table1[[#This Row],[NAMA BARANG]]="","",IF(Table1[[#This Row],[ID]]="",C40,Table1[[#This Row],[ID]]))</f>
        <v>24</v>
      </c>
      <c r="D41" t="str">
        <f>IF(Table1[[#This Row],[A1]]="","",MATCH(Table1[[#This Row],[A1]],Table6[5],0))</f>
        <v/>
      </c>
      <c r="E41" t="str">
        <f>IF(Table1[[#This Row],[ID]]="","",Table1[[#This Row],[TOKO-KOTA_H]])</f>
        <v/>
      </c>
      <c r="F41" t="str">
        <f>IF(Table1[[#This Row],[NOTA TOKO]]="","",ROW()-2)</f>
        <v/>
      </c>
      <c r="G41" s="59"/>
      <c r="H41" s="1"/>
      <c r="J41" s="1"/>
      <c r="K41" t="s">
        <v>10783</v>
      </c>
      <c r="L41" t="str">
        <f>IF(Table1[[#This Row],[_NAMA BARANG]]="",IF(Table1[[#This Row],[//DBS]]="","",INDEX(DBS[NAMA],Table1[[#This Row],[//DBS]])),Table1[[#This Row],[_NAMA BARANG]])</f>
        <v>STABILLO VTRO HL-1203 PASTEL</v>
      </c>
      <c r="M41"/>
      <c r="O41" t="str">
        <f>IF(Table1[[#This Row],[ROWID]]="","",IF(Table1[[#This Row],[_KETERANGAN]]="STOCK BELUM LENGKAP","ADA",IF(Table1[[#This Row],[KODE BARANG]]="","TIDAK ADA","ADA")))</f>
        <v>ADA</v>
      </c>
      <c r="P41">
        <v>6</v>
      </c>
      <c r="Q41" t="s">
        <v>34</v>
      </c>
      <c r="R41">
        <f>IF(Table1[[#This Row],[//DBS]]="","",INDEX(DBS[ISI],Table1[[#This Row],[//DBS]]))</f>
        <v>100</v>
      </c>
      <c r="S41" t="str">
        <f>IF(Table1[[#This Row],[//DBS]]="","",IF(Table1[[#This Row],[SATUAN_BYPASS]]="",INDEX(DBS[[SATUAN ]],Table1[[#This Row],[//DBS]]),Table1[SATUAN_BYPASS]))</f>
        <v>LSN</v>
      </c>
      <c r="T41">
        <v>20</v>
      </c>
      <c r="U41" s="58">
        <f>IF(Table1[[#This Row],[HARGA_BYPASS]]="",IF(Table1[[#This Row],[_HARGA]]="","",Table1[[#This Row],[_HARGA]]*1000),Table1[[#This Row],[HARGA_BYPASS]])</f>
        <v>20000</v>
      </c>
      <c r="V41" s="2"/>
      <c r="W41" s="2"/>
      <c r="X41" s="58">
        <f>IF(Table1[[#This Row],[ROWID]]="","",IF(Table1[[#This Row],[ROWID]]=C42,"",SUMIF(Table1[ROWID],Table1[[#This Row],[ROWID]],Table1[TOTAL])))</f>
        <v>3747000</v>
      </c>
      <c r="AA4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1">
        <f>IF(Table1[[#This Row],[JUMLAH NOTA]]="","",IF(Table1[[#This Row],[CONV]]="",Table1[[#This Row],[JUMLAH NOTA]],Table1[[#This Row],[JUMLAH NOTA]]*Table1[[#This Row],[CONV]]))</f>
        <v>6</v>
      </c>
      <c r="AC41" t="str">
        <f>IF(Table1[[#This Row],[ISI_CONV]]="","",IF(Table1[[#This Row],[CONV]]="",Table1[[#This Row],[SATUAN NOTA]],Table1[[#This Row],[SATUAN]]))</f>
        <v>LSN</v>
      </c>
      <c r="AD41" s="58">
        <f>IF(Table1[[#This Row],[HARGA]]="","",IF(Table1[[#This Row],[CONV]]="",Table1[[#This Row],[HARGA]],Table1[[#This Row],[HARGA]]/Table1[[#This Row],[CONV]]))</f>
        <v>20000</v>
      </c>
      <c r="AE41" s="58">
        <f>IF(Table1[[#This Row],[HARGA_CONV]]="","",Table1[[#This Row],[HARGA_CONV]]*Table1[[#This Row],[ISI_CONV]]*(100%-(Table1[[#This Row],[DISKON]]+Table1[[#This Row],[DISKON NOTA]])))</f>
        <v>120000</v>
      </c>
      <c r="AF41" s="3">
        <f>IF(Table1[[#This Row],[TANGGAL NOTA]]="",AF40,Table1[[#This Row],[TANGGAL NOTA]])</f>
        <v>45531</v>
      </c>
      <c r="AG41" s="3">
        <v>45530</v>
      </c>
      <c r="AH41" s="3">
        <f>IF(Table1[[#This Row],[TANGGAL UPDATE]]="",AH40,Table1[[#This Row],[TANGGAL UPDATE]])</f>
        <v>45534</v>
      </c>
      <c r="AI41" t="str" cm="1">
        <f t="array" ref="AI41">IF(Table1[[#This Row],[A1]]="",AI40,INDEX(Table6[3],Table1[[#This Row],[Q1]]))</f>
        <v>G</v>
      </c>
      <c r="AJ41" t="str">
        <f>IF(Table1[[#This Row],[_KETERANGAN]]="","",Table1[[#This Row],[_KETERANGAN]])</f>
        <v/>
      </c>
      <c r="AK41" t="str" cm="1">
        <f t="array" ref="AK41">IF(Table1[[#This Row],[A1]]="",AK40,INDEX(Table6[3],Table1[[#This Row],[Q1]]))</f>
        <v>G</v>
      </c>
      <c r="AL41" s="5" t="str" cm="1">
        <f t="array" ref="AL41">IF(Table1[[#This Row],[A1]]="",AL40,INDEX(Table6[1],Table1[[#This Row],[Q1]]))</f>
        <v>MERAH 2</v>
      </c>
      <c r="AM41" t="str" cm="1">
        <f t="array" ref="AM41">IF(Table1[[#This Row],[A1]]="",AM40,INDEX(Table6[2],Table1[[#This Row],[Q1]]))</f>
        <v>YOGYA</v>
      </c>
      <c r="AN41" t="str">
        <f>CONCATENATE(Table1[[#This Row],[TOKO_H]],"-",Table1[[#This Row],[KOTA_H]])</f>
        <v>MERAH 2-YOGYA</v>
      </c>
      <c r="AO41" t="s">
        <v>10783</v>
      </c>
      <c r="AP41" t="s">
        <v>10784</v>
      </c>
      <c r="AQ41"/>
    </row>
    <row r="42" spans="1:47">
      <c r="A42" t="str">
        <f>IF(Table1[[#This Row],[KODE BARANG]]="","",MATCH(Table1[[#This Row],[KODE BARANG]],DBS[KODE BARANG],0))</f>
        <v/>
      </c>
      <c r="B42" t="str">
        <f>IF(Table1[[#This Row],[ROWID]]="","",ROW()-2)</f>
        <v/>
      </c>
      <c r="C42" t="str">
        <f>IF(Table1[[#This Row],[NAMA BARANG]]="","",IF(Table1[[#This Row],[ID]]="",C41,Table1[[#This Row],[ID]]))</f>
        <v/>
      </c>
      <c r="D42" t="str">
        <f>IF(Table1[[#This Row],[A1]]="","",MATCH(Table1[[#This Row],[A1]],Table6[5],0))</f>
        <v/>
      </c>
      <c r="E42" t="str">
        <f>IF(Table1[[#This Row],[ID]]="","",Table1[[#This Row],[TOKO-KOTA_H]])</f>
        <v/>
      </c>
      <c r="F42" t="str">
        <f>IF(Table1[[#This Row],[NOTA TOKO]]="","",ROW()-2)</f>
        <v/>
      </c>
      <c r="G42" s="59"/>
      <c r="H42" s="1"/>
      <c r="J42" s="1"/>
      <c r="K42"/>
      <c r="L42" t="str">
        <f>IF(Table1[[#This Row],[_NAMA BARANG]]="",IF(Table1[[#This Row],[//DBS]]="","",INDEX(DBS[NAMA],Table1[[#This Row],[//DBS]])),Table1[[#This Row],[_NAMA BARANG]])</f>
        <v/>
      </c>
      <c r="M42"/>
      <c r="O42" t="str">
        <f>IF(Table1[[#This Row],[ROWID]]="","",IF(Table1[[#This Row],[_KETERANGAN]]="STOCK BELUM LENGKAP","ADA",IF(Table1[[#This Row],[KODE BARANG]]="","TIDAK ADA","ADA")))</f>
        <v/>
      </c>
      <c r="R42" t="str">
        <f>IF(Table1[[#This Row],[//DBS]]="","",INDEX(DBS[ISI],Table1[[#This Row],[//DBS]]))</f>
        <v/>
      </c>
      <c r="S42" t="str">
        <f>IF(Table1[[#This Row],[//DBS]]="","",IF(Table1[[#This Row],[SATUAN_BYPASS]]="",INDEX(DBS[[SATUAN ]],Table1[[#This Row],[//DBS]]),Table1[SATUAN_BYPASS]))</f>
        <v/>
      </c>
      <c r="U42" s="58" t="str">
        <f>IF(Table1[[#This Row],[HARGA_BYPASS]]="",IF(Table1[[#This Row],[_HARGA]]="","",Table1[[#This Row],[_HARGA]]*1000),Table1[[#This Row],[HARGA_BYPASS]])</f>
        <v/>
      </c>
      <c r="V42" s="2"/>
      <c r="W42" s="2"/>
      <c r="X42" s="58" t="str">
        <f>IF(Table1[[#This Row],[ROWID]]="","",IF(Table1[[#This Row],[ROWID]]=C43,"",SUMIF(Table1[ROWID],Table1[[#This Row],[ROWID]],Table1[TOTAL])))</f>
        <v/>
      </c>
      <c r="AA4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2" t="str">
        <f>IF(Table1[[#This Row],[JUMLAH NOTA]]="","",IF(Table1[[#This Row],[CONV]]="",Table1[[#This Row],[JUMLAH NOTA]],Table1[[#This Row],[JUMLAH NOTA]]*Table1[[#This Row],[CONV]]))</f>
        <v/>
      </c>
      <c r="AC42" t="str">
        <f>IF(Table1[[#This Row],[ISI_CONV]]="","",IF(Table1[[#This Row],[CONV]]="",Table1[[#This Row],[SATUAN NOTA]],Table1[[#This Row],[SATUAN]]))</f>
        <v/>
      </c>
      <c r="AD42" s="58" t="str">
        <f>IF(Table1[[#This Row],[HARGA]]="","",IF(Table1[[#This Row],[CONV]]="",Table1[[#This Row],[HARGA]],Table1[[#This Row],[HARGA]]/Table1[[#This Row],[CONV]]))</f>
        <v/>
      </c>
      <c r="AE42" s="58" t="str">
        <f>IF(Table1[[#This Row],[HARGA_CONV]]="","",Table1[[#This Row],[HARGA_CONV]]*Table1[[#This Row],[ISI_CONV]]*(100%-(Table1[[#This Row],[DISKON]]+Table1[[#This Row],[DISKON NOTA]])))</f>
        <v/>
      </c>
      <c r="AF42" s="3">
        <f>IF(Table1[[#This Row],[TANGGAL NOTA]]="",AF41,Table1[[#This Row],[TANGGAL NOTA]])</f>
        <v>45531</v>
      </c>
      <c r="AG42" s="3"/>
      <c r="AH42" s="3">
        <f>IF(Table1[[#This Row],[TANGGAL UPDATE]]="",AH41,Table1[[#This Row],[TANGGAL UPDATE]])</f>
        <v>45534</v>
      </c>
      <c r="AI42" t="str" cm="1">
        <f t="array" ref="AI42">IF(Table1[[#This Row],[A1]]="",AI41,INDEX(Table6[3],Table1[[#This Row],[Q1]]))</f>
        <v>G</v>
      </c>
      <c r="AJ42" t="str">
        <f>IF(Table1[[#This Row],[_KETERANGAN]]="","",Table1[[#This Row],[_KETERANGAN]])</f>
        <v/>
      </c>
      <c r="AK42" t="str" cm="1">
        <f t="array" ref="AK42">IF(Table1[[#This Row],[A1]]="",AK41,INDEX(Table6[3],Table1[[#This Row],[Q1]]))</f>
        <v>G</v>
      </c>
      <c r="AL42" s="5" t="str" cm="1">
        <f t="array" ref="AL42">IF(Table1[[#This Row],[A1]]="",AL41,INDEX(Table6[1],Table1[[#This Row],[Q1]]))</f>
        <v>MERAH 2</v>
      </c>
      <c r="AM42" t="str" cm="1">
        <f t="array" ref="AM42">IF(Table1[[#This Row],[A1]]="",AM41,INDEX(Table6[2],Table1[[#This Row],[Q1]]))</f>
        <v>YOGYA</v>
      </c>
      <c r="AN42" t="str">
        <f>CONCATENATE(Table1[[#This Row],[TOKO_H]],"-",Table1[[#This Row],[KOTA_H]])</f>
        <v>MERAH 2-YOGYA</v>
      </c>
      <c r="AO42"/>
      <c r="AP42" t="s">
        <v>9561</v>
      </c>
      <c r="AQ42"/>
      <c r="AU42" s="3"/>
    </row>
    <row r="43" spans="1:47">
      <c r="A43">
        <f>IF(Table1[[#This Row],[KODE BARANG]]="","",MATCH(Table1[[#This Row],[KODE BARANG]],DBS[KODE BARANG],0))</f>
        <v>2153</v>
      </c>
      <c r="B43">
        <f>IF(Table1[[#This Row],[ROWID]]="","",ROW()-2)</f>
        <v>41</v>
      </c>
      <c r="C43">
        <f>IF(Table1[[#This Row],[NAMA BARANG]]="","",IF(Table1[[#This Row],[ID]]="",C42,Table1[[#This Row],[ID]]))</f>
        <v>41</v>
      </c>
      <c r="D43" t="str">
        <f>IF(Table1[[#This Row],[A1]]="","",MATCH(Table1[[#This Row],[A1]],Table6[5],0))</f>
        <v/>
      </c>
      <c r="E43" t="str">
        <f>IF(Table1[[#This Row],[ID]]="","",Table1[[#This Row],[TOKO-KOTA_H]])</f>
        <v>MERAH 2-YOGYA</v>
      </c>
      <c r="F43">
        <f>IF(Table1[[#This Row],[NOTA TOKO]]="","",ROW()-2)</f>
        <v>41</v>
      </c>
      <c r="G43" s="59"/>
      <c r="H43" s="1"/>
      <c r="I43">
        <v>3514</v>
      </c>
      <c r="J43" s="1"/>
      <c r="K43" t="s">
        <v>7474</v>
      </c>
      <c r="L43" t="str">
        <f>IF(Table1[[#This Row],[_NAMA BARANG]]="",IF(Table1[[#This Row],[//DBS]]="","",INDEX(DBS[NAMA],Table1[[#This Row],[//DBS]])),Table1[[#This Row],[_NAMA BARANG]])</f>
        <v>NOTEBOOK SPIRAL 18100-68</v>
      </c>
      <c r="M43"/>
      <c r="O43" t="str">
        <f>IF(Table1[[#This Row],[ROWID]]="","",IF(Table1[[#This Row],[_KETERANGAN]]="STOCK BELUM LENGKAP","ADA",IF(Table1[[#This Row],[KODE BARANG]]="","TIDAK ADA","ADA")))</f>
        <v>ADA</v>
      </c>
      <c r="P43">
        <v>1</v>
      </c>
      <c r="Q43" t="s">
        <v>34</v>
      </c>
      <c r="R43">
        <f>IF(Table1[[#This Row],[//DBS]]="","",INDEX(DBS[ISI],Table1[[#This Row],[//DBS]]))</f>
        <v>120</v>
      </c>
      <c r="S43" t="str">
        <f>IF(Table1[[#This Row],[//DBS]]="","",IF(Table1[[#This Row],[SATUAN_BYPASS]]="",INDEX(DBS[[SATUAN ]],Table1[[#This Row],[//DBS]]),Table1[SATUAN_BYPASS]))</f>
        <v>PCS</v>
      </c>
      <c r="T43">
        <v>198</v>
      </c>
      <c r="U43" s="58">
        <f>IF(Table1[[#This Row],[HARGA_BYPASS]]="",IF(Table1[[#This Row],[_HARGA]]="","",Table1[[#This Row],[_HARGA]]*1000),Table1[[#This Row],[HARGA_BYPASS]])</f>
        <v>198000</v>
      </c>
      <c r="V43" s="2"/>
      <c r="W43" s="2"/>
      <c r="X43" s="58" t="str">
        <f>IF(Table1[[#This Row],[ROWID]]="","",IF(Table1[[#This Row],[ROWID]]=C44,"",SUMIF(Table1[ROWID],Table1[[#This Row],[ROWID]],Table1[TOTAL])))</f>
        <v/>
      </c>
      <c r="AA43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12</v>
      </c>
      <c r="AB43">
        <f>IF(Table1[[#This Row],[JUMLAH NOTA]]="","",IF(Table1[[#This Row],[CONV]]="",Table1[[#This Row],[JUMLAH NOTA]],Table1[[#This Row],[JUMLAH NOTA]]*Table1[[#This Row],[CONV]]))</f>
        <v>12</v>
      </c>
      <c r="AC43" t="str">
        <f>IF(Table1[[#This Row],[ISI_CONV]]="","",IF(Table1[[#This Row],[CONV]]="",Table1[[#This Row],[SATUAN NOTA]],Table1[[#This Row],[SATUAN]]))</f>
        <v>PCS</v>
      </c>
      <c r="AD43" s="58">
        <f>IF(Table1[[#This Row],[HARGA]]="","",IF(Table1[[#This Row],[CONV]]="",Table1[[#This Row],[HARGA]],Table1[[#This Row],[HARGA]]/Table1[[#This Row],[CONV]]))</f>
        <v>16500</v>
      </c>
      <c r="AE43" s="58">
        <f>IF(Table1[[#This Row],[HARGA_CONV]]="","",Table1[[#This Row],[HARGA_CONV]]*Table1[[#This Row],[ISI_CONV]]*(100%-(Table1[[#This Row],[DISKON]]+Table1[[#This Row],[DISKON NOTA]])))</f>
        <v>198000</v>
      </c>
      <c r="AF43" s="3">
        <f>IF(Table1[[#This Row],[TANGGAL NOTA]]="",AF42,Table1[[#This Row],[TANGGAL NOTA]])</f>
        <v>45531</v>
      </c>
      <c r="AG43" s="3">
        <v>45530</v>
      </c>
      <c r="AH43" s="3">
        <f>IF(Table1[[#This Row],[TANGGAL UPDATE]]="",AH42,Table1[[#This Row],[TANGGAL UPDATE]])</f>
        <v>45534</v>
      </c>
      <c r="AI43" t="str" cm="1">
        <f t="array" ref="AI43">IF(Table1[[#This Row],[A1]]="",AI42,INDEX(Table6[3],Table1[[#This Row],[Q1]]))</f>
        <v>G</v>
      </c>
      <c r="AJ43" t="str">
        <f>IF(Table1[[#This Row],[_KETERANGAN]]="","",Table1[[#This Row],[_KETERANGAN]])</f>
        <v/>
      </c>
      <c r="AK43" t="str" cm="1">
        <f t="array" ref="AK43">IF(Table1[[#This Row],[A1]]="",AK42,INDEX(Table6[3],Table1[[#This Row],[Q1]]))</f>
        <v>G</v>
      </c>
      <c r="AL43" s="5" t="str" cm="1">
        <f t="array" ref="AL43">IF(Table1[[#This Row],[A1]]="",AL42,INDEX(Table6[1],Table1[[#This Row],[Q1]]))</f>
        <v>MERAH 2</v>
      </c>
      <c r="AM43" t="str" cm="1">
        <f t="array" ref="AM43">IF(Table1[[#This Row],[A1]]="",AM42,INDEX(Table6[2],Table1[[#This Row],[Q1]]))</f>
        <v>YOGYA</v>
      </c>
      <c r="AN43" t="str">
        <f>CONCATENATE(Table1[[#This Row],[TOKO_H]],"-",Table1[[#This Row],[KOTA_H]])</f>
        <v>MERAH 2-YOGYA</v>
      </c>
      <c r="AO43" t="s">
        <v>7474</v>
      </c>
      <c r="AP43" t="s">
        <v>11011</v>
      </c>
      <c r="AQ43"/>
    </row>
    <row r="44" spans="1:47">
      <c r="A44">
        <f>IF(Table1[[#This Row],[KODE BARANG]]="","",MATCH(Table1[[#This Row],[KODE BARANG]],DBS[KODE BARANG],0))</f>
        <v>2120</v>
      </c>
      <c r="B44">
        <f>IF(Table1[[#This Row],[ROWID]]="","",ROW()-2)</f>
        <v>42</v>
      </c>
      <c r="C44">
        <f>IF(Table1[[#This Row],[NAMA BARANG]]="","",IF(Table1[[#This Row],[ID]]="",C43,Table1[[#This Row],[ID]]))</f>
        <v>41</v>
      </c>
      <c r="D44" t="str">
        <f>IF(Table1[[#This Row],[A1]]="","",MATCH(Table1[[#This Row],[A1]],Table6[5],0))</f>
        <v/>
      </c>
      <c r="E44" t="str">
        <f>IF(Table1[[#This Row],[ID]]="","",Table1[[#This Row],[TOKO-KOTA_H]])</f>
        <v/>
      </c>
      <c r="F44" t="str">
        <f>IF(Table1[[#This Row],[NOTA TOKO]]="","",ROW()-2)</f>
        <v/>
      </c>
      <c r="G44" s="59"/>
      <c r="H44" s="1"/>
      <c r="J44" s="1"/>
      <c r="K44" t="s">
        <v>3197</v>
      </c>
      <c r="L44" t="str">
        <f>IF(Table1[[#This Row],[_NAMA BARANG]]="",IF(Table1[[#This Row],[//DBS]]="","",INDEX(DBS[NAMA],Table1[[#This Row],[//DBS]])),Table1[[#This Row],[_NAMA BARANG]])</f>
        <v>NOTEBOOK 18100-61</v>
      </c>
      <c r="M44"/>
      <c r="O44" t="str">
        <f>IF(Table1[[#This Row],[ROWID]]="","",IF(Table1[[#This Row],[_KETERANGAN]]="STOCK BELUM LENGKAP","ADA",IF(Table1[[#This Row],[KODE BARANG]]="","TIDAK ADA","ADA")))</f>
        <v>ADA</v>
      </c>
      <c r="P44">
        <v>1</v>
      </c>
      <c r="Q44" t="s">
        <v>34</v>
      </c>
      <c r="R44">
        <f>IF(Table1[[#This Row],[//DBS]]="","",INDEX(DBS[ISI],Table1[[#This Row],[//DBS]]))</f>
        <v>10</v>
      </c>
      <c r="S44" t="str">
        <f>IF(Table1[[#This Row],[//DBS]]="","",IF(Table1[[#This Row],[SATUAN_BYPASS]]="",INDEX(DBS[[SATUAN ]],Table1[[#This Row],[//DBS]]),Table1[SATUAN_BYPASS]))</f>
        <v>LSN</v>
      </c>
      <c r="T44">
        <v>198</v>
      </c>
      <c r="U44" s="58">
        <f>IF(Table1[[#This Row],[HARGA_BYPASS]]="",IF(Table1[[#This Row],[_HARGA]]="","",Table1[[#This Row],[_HARGA]]*1000),Table1[[#This Row],[HARGA_BYPASS]])</f>
        <v>198000</v>
      </c>
      <c r="V44" s="2"/>
      <c r="W44" s="2"/>
      <c r="X44" s="58" t="str">
        <f>IF(Table1[[#This Row],[ROWID]]="","",IF(Table1[[#This Row],[ROWID]]=C45,"",SUMIF(Table1[ROWID],Table1[[#This Row],[ROWID]],Table1[TOTAL])))</f>
        <v/>
      </c>
      <c r="AA4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4">
        <f>IF(Table1[[#This Row],[JUMLAH NOTA]]="","",IF(Table1[[#This Row],[CONV]]="",Table1[[#This Row],[JUMLAH NOTA]],Table1[[#This Row],[JUMLAH NOTA]]*Table1[[#This Row],[CONV]]))</f>
        <v>1</v>
      </c>
      <c r="AC44" t="str">
        <f>IF(Table1[[#This Row],[ISI_CONV]]="","",IF(Table1[[#This Row],[CONV]]="",Table1[[#This Row],[SATUAN NOTA]],Table1[[#This Row],[SATUAN]]))</f>
        <v>LSN</v>
      </c>
      <c r="AD44" s="58">
        <f>IF(Table1[[#This Row],[HARGA]]="","",IF(Table1[[#This Row],[CONV]]="",Table1[[#This Row],[HARGA]],Table1[[#This Row],[HARGA]]/Table1[[#This Row],[CONV]]))</f>
        <v>198000</v>
      </c>
      <c r="AE44" s="58">
        <f>IF(Table1[[#This Row],[HARGA_CONV]]="","",Table1[[#This Row],[HARGA_CONV]]*Table1[[#This Row],[ISI_CONV]]*(100%-(Table1[[#This Row],[DISKON]]+Table1[[#This Row],[DISKON NOTA]])))</f>
        <v>198000</v>
      </c>
      <c r="AF44" s="3">
        <f>IF(Table1[[#This Row],[TANGGAL NOTA]]="",AF43,Table1[[#This Row],[TANGGAL NOTA]])</f>
        <v>45531</v>
      </c>
      <c r="AG44" s="3">
        <v>45530</v>
      </c>
      <c r="AH44" s="3">
        <f>IF(Table1[[#This Row],[TANGGAL UPDATE]]="",AH43,Table1[[#This Row],[TANGGAL UPDATE]])</f>
        <v>45534</v>
      </c>
      <c r="AI44" t="str" cm="1">
        <f t="array" ref="AI44">IF(Table1[[#This Row],[A1]]="",AI43,INDEX(Table6[3],Table1[[#This Row],[Q1]]))</f>
        <v>G</v>
      </c>
      <c r="AJ44" t="str">
        <f>IF(Table1[[#This Row],[_KETERANGAN]]="","",Table1[[#This Row],[_KETERANGAN]])</f>
        <v/>
      </c>
      <c r="AK44" t="str" cm="1">
        <f t="array" ref="AK44">IF(Table1[[#This Row],[A1]]="",AK43,INDEX(Table6[3],Table1[[#This Row],[Q1]]))</f>
        <v>G</v>
      </c>
      <c r="AL44" s="5" t="str" cm="1">
        <f t="array" ref="AL44">IF(Table1[[#This Row],[A1]]="",AL43,INDEX(Table6[1],Table1[[#This Row],[Q1]]))</f>
        <v>MERAH 2</v>
      </c>
      <c r="AM44" t="str" cm="1">
        <f t="array" ref="AM44">IF(Table1[[#This Row],[A1]]="",AM43,INDEX(Table6[2],Table1[[#This Row],[Q1]]))</f>
        <v>YOGYA</v>
      </c>
      <c r="AN44" t="str">
        <f>CONCATENATE(Table1[[#This Row],[TOKO_H]],"-",Table1[[#This Row],[KOTA_H]])</f>
        <v>MERAH 2-YOGYA</v>
      </c>
      <c r="AO44" t="s">
        <v>3197</v>
      </c>
      <c r="AP44" t="s">
        <v>3198</v>
      </c>
      <c r="AQ44"/>
    </row>
    <row r="45" spans="1:47">
      <c r="A45">
        <f>IF(Table1[[#This Row],[KODE BARANG]]="","",MATCH(Table1[[#This Row],[KODE BARANG]],DBS[KODE BARANG],0))</f>
        <v>2084</v>
      </c>
      <c r="B45">
        <f>IF(Table1[[#This Row],[ROWID]]="","",ROW()-2)</f>
        <v>43</v>
      </c>
      <c r="C45">
        <f>IF(Table1[[#This Row],[NAMA BARANG]]="","",IF(Table1[[#This Row],[ID]]="",C44,Table1[[#This Row],[ID]]))</f>
        <v>41</v>
      </c>
      <c r="D45" t="str">
        <f>IF(Table1[[#This Row],[A1]]="","",MATCH(Table1[[#This Row],[A1]],Table6[5],0))</f>
        <v/>
      </c>
      <c r="E45" t="str">
        <f>IF(Table1[[#This Row],[ID]]="","",Table1[[#This Row],[TOKO-KOTA_H]])</f>
        <v/>
      </c>
      <c r="F45" t="str">
        <f>IF(Table1[[#This Row],[NOTA TOKO]]="","",ROW()-2)</f>
        <v/>
      </c>
      <c r="G45" s="59"/>
      <c r="H45" s="1"/>
      <c r="J45" s="1"/>
      <c r="K45" t="s">
        <v>3113</v>
      </c>
      <c r="L45" t="str">
        <f>IF(Table1[[#This Row],[_NAMA BARANG]]="",IF(Table1[[#This Row],[//DBS]]="","",INDEX(DBS[NAMA],Table1[[#This Row],[//DBS]])),Table1[[#This Row],[_NAMA BARANG]])</f>
        <v>NOTEBOOK SPIRAL 28825-61 A5</v>
      </c>
      <c r="M45"/>
      <c r="O45" t="str">
        <f>IF(Table1[[#This Row],[ROWID]]="","",IF(Table1[[#This Row],[_KETERANGAN]]="STOCK BELUM LENGKAP","ADA",IF(Table1[[#This Row],[KODE BARANG]]="","TIDAK ADA","ADA")))</f>
        <v>ADA</v>
      </c>
      <c r="P45">
        <v>24</v>
      </c>
      <c r="Q45" t="s">
        <v>37</v>
      </c>
      <c r="R45">
        <f>IF(Table1[[#This Row],[//DBS]]="","",INDEX(DBS[ISI],Table1[[#This Row],[//DBS]]))</f>
        <v>160</v>
      </c>
      <c r="S45" t="str">
        <f>IF(Table1[[#This Row],[//DBS]]="","",IF(Table1[[#This Row],[SATUAN_BYPASS]]="",INDEX(DBS[[SATUAN ]],Table1[[#This Row],[//DBS]]),Table1[SATUAN_BYPASS]))</f>
        <v>PCS</v>
      </c>
      <c r="T45">
        <v>11</v>
      </c>
      <c r="U45" s="58">
        <f>IF(Table1[[#This Row],[HARGA_BYPASS]]="",IF(Table1[[#This Row],[_HARGA]]="","",Table1[[#This Row],[_HARGA]]*1000),Table1[[#This Row],[HARGA_BYPASS]])</f>
        <v>11000</v>
      </c>
      <c r="V45" s="2"/>
      <c r="W45" s="2"/>
      <c r="X45" s="58" t="str">
        <f>IF(Table1[[#This Row],[ROWID]]="","",IF(Table1[[#This Row],[ROWID]]=C46,"",SUMIF(Table1[ROWID],Table1[[#This Row],[ROWID]],Table1[TOTAL])))</f>
        <v/>
      </c>
      <c r="AA4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5">
        <f>IF(Table1[[#This Row],[JUMLAH NOTA]]="","",IF(Table1[[#This Row],[CONV]]="",Table1[[#This Row],[JUMLAH NOTA]],Table1[[#This Row],[JUMLAH NOTA]]*Table1[[#This Row],[CONV]]))</f>
        <v>24</v>
      </c>
      <c r="AC45" t="str">
        <f>IF(Table1[[#This Row],[ISI_CONV]]="","",IF(Table1[[#This Row],[CONV]]="",Table1[[#This Row],[SATUAN NOTA]],Table1[[#This Row],[SATUAN]]))</f>
        <v>PCS</v>
      </c>
      <c r="AD45" s="58">
        <f>IF(Table1[[#This Row],[HARGA]]="","",IF(Table1[[#This Row],[CONV]]="",Table1[[#This Row],[HARGA]],Table1[[#This Row],[HARGA]]/Table1[[#This Row],[CONV]]))</f>
        <v>11000</v>
      </c>
      <c r="AE45" s="58">
        <f>IF(Table1[[#This Row],[HARGA_CONV]]="","",Table1[[#This Row],[HARGA_CONV]]*Table1[[#This Row],[ISI_CONV]]*(100%-(Table1[[#This Row],[DISKON]]+Table1[[#This Row],[DISKON NOTA]])))</f>
        <v>264000</v>
      </c>
      <c r="AF45" s="3">
        <f>IF(Table1[[#This Row],[TANGGAL NOTA]]="",AF44,Table1[[#This Row],[TANGGAL NOTA]])</f>
        <v>45531</v>
      </c>
      <c r="AG45" s="3">
        <v>45530</v>
      </c>
      <c r="AH45" s="3">
        <f>IF(Table1[[#This Row],[TANGGAL UPDATE]]="",AH44,Table1[[#This Row],[TANGGAL UPDATE]])</f>
        <v>45534</v>
      </c>
      <c r="AI45" t="str" cm="1">
        <f t="array" ref="AI45">IF(Table1[[#This Row],[A1]]="",AI44,INDEX(Table6[3],Table1[[#This Row],[Q1]]))</f>
        <v>G</v>
      </c>
      <c r="AJ45" t="str">
        <f>IF(Table1[[#This Row],[_KETERANGAN]]="","",Table1[[#This Row],[_KETERANGAN]])</f>
        <v/>
      </c>
      <c r="AK45" t="str" cm="1">
        <f t="array" ref="AK45">IF(Table1[[#This Row],[A1]]="",AK44,INDEX(Table6[3],Table1[[#This Row],[Q1]]))</f>
        <v>G</v>
      </c>
      <c r="AL45" s="5" t="str" cm="1">
        <f t="array" ref="AL45">IF(Table1[[#This Row],[A1]]="",AL44,INDEX(Table6[1],Table1[[#This Row],[Q1]]))</f>
        <v>MERAH 2</v>
      </c>
      <c r="AM45" t="str" cm="1">
        <f t="array" ref="AM45">IF(Table1[[#This Row],[A1]]="",AM44,INDEX(Table6[2],Table1[[#This Row],[Q1]]))</f>
        <v>YOGYA</v>
      </c>
      <c r="AN45" t="str">
        <f>CONCATENATE(Table1[[#This Row],[TOKO_H]],"-",Table1[[#This Row],[KOTA_H]])</f>
        <v>MERAH 2-YOGYA</v>
      </c>
      <c r="AO45" t="s">
        <v>3113</v>
      </c>
      <c r="AP45" t="s">
        <v>3114</v>
      </c>
      <c r="AQ45"/>
    </row>
    <row r="46" spans="1:47" ht="14.25">
      <c r="A46">
        <f>IF(Table1[[#This Row],[KODE BARANG]]="","",MATCH(Table1[[#This Row],[KODE BARANG]],DBS[KODE BARANG],0))</f>
        <v>2103</v>
      </c>
      <c r="B46">
        <f>IF(Table1[[#This Row],[ROWID]]="","",ROW()-2)</f>
        <v>44</v>
      </c>
      <c r="C46">
        <f>IF(Table1[[#This Row],[NAMA BARANG]]="","",IF(Table1[[#This Row],[ID]]="",C45,Table1[[#This Row],[ID]]))</f>
        <v>41</v>
      </c>
      <c r="D46" t="str">
        <f>IF(Table1[[#This Row],[A1]]="","",MATCH(Table1[[#This Row],[A1]],Table6[5],0))</f>
        <v/>
      </c>
      <c r="E46" t="str">
        <f>IF(Table1[[#This Row],[ID]]="","",Table1[[#This Row],[TOKO-KOTA_H]])</f>
        <v/>
      </c>
      <c r="F46" t="str">
        <f>IF(Table1[[#This Row],[NOTA TOKO]]="","",ROW()-2)</f>
        <v/>
      </c>
      <c r="G46" s="59"/>
      <c r="H46" s="1"/>
      <c r="J46" s="1"/>
      <c r="K46" t="s">
        <v>3165</v>
      </c>
      <c r="L46" t="str">
        <f>IF(Table1[[#This Row],[_NAMA BARANG]]="",IF(Table1[[#This Row],[//DBS]]="","",INDEX(DBS[NAMA],Table1[[#This Row],[//DBS]])),Table1[[#This Row],[_NAMA BARANG]])</f>
        <v>NOTEBOOK SPIRAL 28850-61</v>
      </c>
      <c r="M46" s="60"/>
      <c r="O46" t="str">
        <f>IF(Table1[[#This Row],[ROWID]]="","",IF(Table1[[#This Row],[_KETERANGAN]]="STOCK BELUM LENGKAP","ADA",IF(Table1[[#This Row],[KODE BARANG]]="","TIDAK ADA","ADA")))</f>
        <v>ADA</v>
      </c>
      <c r="P46">
        <v>1</v>
      </c>
      <c r="Q46" t="s">
        <v>34</v>
      </c>
      <c r="R46">
        <f>IF(Table1[[#This Row],[//DBS]]="","",INDEX(DBS[ISI],Table1[[#This Row],[//DBS]]))</f>
        <v>20</v>
      </c>
      <c r="S46" t="str">
        <f>IF(Table1[[#This Row],[//DBS]]="","",IF(Table1[[#This Row],[SATUAN_BYPASS]]="",INDEX(DBS[[SATUAN ]],Table1[[#This Row],[//DBS]]),Table1[SATUAN_BYPASS]))</f>
        <v>LSN</v>
      </c>
      <c r="T46">
        <v>80</v>
      </c>
      <c r="U46" s="58">
        <f>IF(Table1[[#This Row],[HARGA_BYPASS]]="",IF(Table1[[#This Row],[_HARGA]]="","",Table1[[#This Row],[_HARGA]]*1000),Table1[[#This Row],[HARGA_BYPASS]])</f>
        <v>80000</v>
      </c>
      <c r="V46" s="2"/>
      <c r="W46" s="2"/>
      <c r="X46" s="58" t="str">
        <f>IF(Table1[[#This Row],[ROWID]]="","",IF(Table1[[#This Row],[ROWID]]=C47,"",SUMIF(Table1[ROWID],Table1[[#This Row],[ROWID]],Table1[TOTAL])))</f>
        <v/>
      </c>
      <c r="AA4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6">
        <f>IF(Table1[[#This Row],[JUMLAH NOTA]]="","",IF(Table1[[#This Row],[CONV]]="",Table1[[#This Row],[JUMLAH NOTA]],Table1[[#This Row],[JUMLAH NOTA]]*Table1[[#This Row],[CONV]]))</f>
        <v>1</v>
      </c>
      <c r="AC46" t="str">
        <f>IF(Table1[[#This Row],[ISI_CONV]]="","",IF(Table1[[#This Row],[CONV]]="",Table1[[#This Row],[SATUAN NOTA]],Table1[[#This Row],[SATUAN]]))</f>
        <v>LSN</v>
      </c>
      <c r="AD46" s="58">
        <f>IF(Table1[[#This Row],[HARGA]]="","",IF(Table1[[#This Row],[CONV]]="",Table1[[#This Row],[HARGA]],Table1[[#This Row],[HARGA]]/Table1[[#This Row],[CONV]]))</f>
        <v>80000</v>
      </c>
      <c r="AE46" s="58">
        <f>IF(Table1[[#This Row],[HARGA_CONV]]="","",Table1[[#This Row],[HARGA_CONV]]*Table1[[#This Row],[ISI_CONV]]*(100%-(Table1[[#This Row],[DISKON]]+Table1[[#This Row],[DISKON NOTA]])))</f>
        <v>80000</v>
      </c>
      <c r="AF46" s="3">
        <f>IF(Table1[[#This Row],[TANGGAL NOTA]]="",AF45,Table1[[#This Row],[TANGGAL NOTA]])</f>
        <v>45531</v>
      </c>
      <c r="AG46" s="3">
        <v>45530</v>
      </c>
      <c r="AH46" s="3">
        <f>IF(Table1[[#This Row],[TANGGAL UPDATE]]="",AH45,Table1[[#This Row],[TANGGAL UPDATE]])</f>
        <v>45534</v>
      </c>
      <c r="AI46" t="str" cm="1">
        <f t="array" ref="AI46">IF(Table1[[#This Row],[A1]]="",AI45,INDEX(Table6[3],Table1[[#This Row],[Q1]]))</f>
        <v>G</v>
      </c>
      <c r="AJ46" t="str">
        <f>IF(Table1[[#This Row],[_KETERANGAN]]="","",Table1[[#This Row],[_KETERANGAN]])</f>
        <v/>
      </c>
      <c r="AK46" t="str" cm="1">
        <f t="array" ref="AK46">IF(Table1[[#This Row],[A1]]="",AK45,INDEX(Table6[3],Table1[[#This Row],[Q1]]))</f>
        <v>G</v>
      </c>
      <c r="AL46" s="5" t="str" cm="1">
        <f t="array" ref="AL46">IF(Table1[[#This Row],[A1]]="",AL45,INDEX(Table6[1],Table1[[#This Row],[Q1]]))</f>
        <v>MERAH 2</v>
      </c>
      <c r="AM46" t="str" cm="1">
        <f t="array" ref="AM46">IF(Table1[[#This Row],[A1]]="",AM45,INDEX(Table6[2],Table1[[#This Row],[Q1]]))</f>
        <v>YOGYA</v>
      </c>
      <c r="AN46" t="str">
        <f>CONCATENATE(Table1[[#This Row],[TOKO_H]],"-",Table1[[#This Row],[KOTA_H]])</f>
        <v>MERAH 2-YOGYA</v>
      </c>
      <c r="AO46" t="s">
        <v>3165</v>
      </c>
      <c r="AP46" t="s">
        <v>3166</v>
      </c>
      <c r="AQ46"/>
    </row>
    <row r="47" spans="1:47" ht="14.25">
      <c r="A47">
        <f>IF(Table1[[#This Row],[KODE BARANG]]="","",MATCH(Table1[[#This Row],[KODE BARANG]],DBS[KODE BARANG],0))</f>
        <v>2107</v>
      </c>
      <c r="B47">
        <f>IF(Table1[[#This Row],[ROWID]]="","",ROW()-2)</f>
        <v>45</v>
      </c>
      <c r="C47">
        <f>IF(Table1[[#This Row],[NAMA BARANG]]="","",IF(Table1[[#This Row],[ID]]="",C46,Table1[[#This Row],[ID]]))</f>
        <v>41</v>
      </c>
      <c r="D47" t="str">
        <f>IF(Table1[[#This Row],[A1]]="","",MATCH(Table1[[#This Row],[A1]],Table6[5],0))</f>
        <v/>
      </c>
      <c r="E47" t="str">
        <f>IF(Table1[[#This Row],[ID]]="","",Table1[[#This Row],[TOKO-KOTA_H]])</f>
        <v/>
      </c>
      <c r="F47" t="str">
        <f>IF(Table1[[#This Row],[NOTA TOKO]]="","",ROW()-2)</f>
        <v/>
      </c>
      <c r="G47" s="59"/>
      <c r="H47" s="1"/>
      <c r="J47" s="1"/>
      <c r="K47" t="s">
        <v>3174</v>
      </c>
      <c r="L47" t="str">
        <f>IF(Table1[[#This Row],[_NAMA BARANG]]="",IF(Table1[[#This Row],[//DBS]]="","",INDEX(DBS[NAMA],Table1[[#This Row],[//DBS]])),Table1[[#This Row],[_NAMA BARANG]])</f>
        <v>NOTEBOOK SPIRAL 50100-71</v>
      </c>
      <c r="M47" s="60"/>
      <c r="O47" t="str">
        <f>IF(Table1[[#This Row],[ROWID]]="","",IF(Table1[[#This Row],[_KETERANGAN]]="STOCK BELUM LENGKAP","ADA",IF(Table1[[#This Row],[KODE BARANG]]="","TIDAK ADA","ADA")))</f>
        <v>ADA</v>
      </c>
      <c r="P47">
        <v>1</v>
      </c>
      <c r="Q47" t="s">
        <v>34</v>
      </c>
      <c r="R47">
        <f>IF(Table1[[#This Row],[//DBS]]="","",INDEX(DBS[ISI],Table1[[#This Row],[//DBS]]))</f>
        <v>20</v>
      </c>
      <c r="S47" t="str">
        <f>IF(Table1[[#This Row],[//DBS]]="","",IF(Table1[[#This Row],[SATUAN_BYPASS]]="",INDEX(DBS[[SATUAN ]],Table1[[#This Row],[//DBS]]),Table1[SATUAN_BYPASS]))</f>
        <v>LSN</v>
      </c>
      <c r="T47">
        <v>80</v>
      </c>
      <c r="U47" s="58">
        <f>IF(Table1[[#This Row],[HARGA_BYPASS]]="",IF(Table1[[#This Row],[_HARGA]]="","",Table1[[#This Row],[_HARGA]]*1000),Table1[[#This Row],[HARGA_BYPASS]])</f>
        <v>80000</v>
      </c>
      <c r="V47" s="2"/>
      <c r="W47" s="2"/>
      <c r="X47" s="58" t="str">
        <f>IF(Table1[[#This Row],[ROWID]]="","",IF(Table1[[#This Row],[ROWID]]=C48,"",SUMIF(Table1[ROWID],Table1[[#This Row],[ROWID]],Table1[TOTAL])))</f>
        <v/>
      </c>
      <c r="AA4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7">
        <f>IF(Table1[[#This Row],[JUMLAH NOTA]]="","",IF(Table1[[#This Row],[CONV]]="",Table1[[#This Row],[JUMLAH NOTA]],Table1[[#This Row],[JUMLAH NOTA]]*Table1[[#This Row],[CONV]]))</f>
        <v>1</v>
      </c>
      <c r="AC47" t="str">
        <f>IF(Table1[[#This Row],[ISI_CONV]]="","",IF(Table1[[#This Row],[CONV]]="",Table1[[#This Row],[SATUAN NOTA]],Table1[[#This Row],[SATUAN]]))</f>
        <v>LSN</v>
      </c>
      <c r="AD47" s="58">
        <f>IF(Table1[[#This Row],[HARGA]]="","",IF(Table1[[#This Row],[CONV]]="",Table1[[#This Row],[HARGA]],Table1[[#This Row],[HARGA]]/Table1[[#This Row],[CONV]]))</f>
        <v>80000</v>
      </c>
      <c r="AE47" s="58">
        <f>IF(Table1[[#This Row],[HARGA_CONV]]="","",Table1[[#This Row],[HARGA_CONV]]*Table1[[#This Row],[ISI_CONV]]*(100%-(Table1[[#This Row],[DISKON]]+Table1[[#This Row],[DISKON NOTA]])))</f>
        <v>80000</v>
      </c>
      <c r="AF47" s="3">
        <f>IF(Table1[[#This Row],[TANGGAL NOTA]]="",AF46,Table1[[#This Row],[TANGGAL NOTA]])</f>
        <v>45531</v>
      </c>
      <c r="AG47" s="3">
        <v>45530</v>
      </c>
      <c r="AH47" s="3">
        <f>IF(Table1[[#This Row],[TANGGAL UPDATE]]="",AH46,Table1[[#This Row],[TANGGAL UPDATE]])</f>
        <v>45534</v>
      </c>
      <c r="AI47" t="str" cm="1">
        <f t="array" ref="AI47">IF(Table1[[#This Row],[A1]]="",AI46,INDEX(Table6[3],Table1[[#This Row],[Q1]]))</f>
        <v>G</v>
      </c>
      <c r="AJ47" t="str">
        <f>IF(Table1[[#This Row],[_KETERANGAN]]="","",Table1[[#This Row],[_KETERANGAN]])</f>
        <v/>
      </c>
      <c r="AK47" t="str" cm="1">
        <f t="array" ref="AK47">IF(Table1[[#This Row],[A1]]="",AK46,INDEX(Table6[3],Table1[[#This Row],[Q1]]))</f>
        <v>G</v>
      </c>
      <c r="AL47" s="5" t="str" cm="1">
        <f t="array" ref="AL47">IF(Table1[[#This Row],[A1]]="",AL46,INDEX(Table6[1],Table1[[#This Row],[Q1]]))</f>
        <v>MERAH 2</v>
      </c>
      <c r="AM47" t="str" cm="1">
        <f t="array" ref="AM47">IF(Table1[[#This Row],[A1]]="",AM46,INDEX(Table6[2],Table1[[#This Row],[Q1]]))</f>
        <v>YOGYA</v>
      </c>
      <c r="AN47" t="str">
        <f>CONCATENATE(Table1[[#This Row],[TOKO_H]],"-",Table1[[#This Row],[KOTA_H]])</f>
        <v>MERAH 2-YOGYA</v>
      </c>
      <c r="AO47" t="s">
        <v>3174</v>
      </c>
      <c r="AP47" t="s">
        <v>3175</v>
      </c>
      <c r="AQ47"/>
    </row>
    <row r="48" spans="1:47" ht="14.25">
      <c r="A48">
        <f>IF(Table1[[#This Row],[KODE BARANG]]="","",MATCH(Table1[[#This Row],[KODE BARANG]],DBS[KODE BARANG],0))</f>
        <v>2137</v>
      </c>
      <c r="B48">
        <f>IF(Table1[[#This Row],[ROWID]]="","",ROW()-2)</f>
        <v>46</v>
      </c>
      <c r="C48">
        <f>IF(Table1[[#This Row],[NAMA BARANG]]="","",IF(Table1[[#This Row],[ID]]="",C47,Table1[[#This Row],[ID]]))</f>
        <v>41</v>
      </c>
      <c r="D48" t="str">
        <f>IF(Table1[[#This Row],[A1]]="","",MATCH(Table1[[#This Row],[A1]],Table6[5],0))</f>
        <v/>
      </c>
      <c r="E48" t="str">
        <f>IF(Table1[[#This Row],[ID]]="","",Table1[[#This Row],[TOKO-KOTA_H]])</f>
        <v/>
      </c>
      <c r="F48" t="str">
        <f>IF(Table1[[#This Row],[NOTA TOKO]]="","",ROW()-2)</f>
        <v/>
      </c>
      <c r="G48" s="59"/>
      <c r="H48" s="1"/>
      <c r="J48" s="1"/>
      <c r="K48" t="s">
        <v>3244</v>
      </c>
      <c r="L48" t="str">
        <f>IF(Table1[[#This Row],[_NAMA BARANG]]="",IF(Table1[[#This Row],[//DBS]]="","",INDEX(DBS[NAMA],Table1[[#This Row],[//DBS]])),Table1[[#This Row],[_NAMA BARANG]])</f>
        <v>NOTEBOOK SPIRAL 28850-64</v>
      </c>
      <c r="M48" s="60"/>
      <c r="O48" t="str">
        <f>IF(Table1[[#This Row],[ROWID]]="","",IF(Table1[[#This Row],[_KETERANGAN]]="STOCK BELUM LENGKAP","ADA",IF(Table1[[#This Row],[KODE BARANG]]="","TIDAK ADA","ADA")))</f>
        <v>ADA</v>
      </c>
      <c r="P48">
        <v>1</v>
      </c>
      <c r="Q48" t="s">
        <v>34</v>
      </c>
      <c r="R48">
        <f>IF(Table1[[#This Row],[//DBS]]="","",INDEX(DBS[ISI],Table1[[#This Row],[//DBS]]))</f>
        <v>20</v>
      </c>
      <c r="S48" t="str">
        <f>IF(Table1[[#This Row],[//DBS]]="","",IF(Table1[[#This Row],[SATUAN_BYPASS]]="",INDEX(DBS[[SATUAN ]],Table1[[#This Row],[//DBS]]),Table1[SATUAN_BYPASS]))</f>
        <v>LSN</v>
      </c>
      <c r="T48">
        <v>80</v>
      </c>
      <c r="U48" s="58">
        <f>IF(Table1[[#This Row],[HARGA_BYPASS]]="",IF(Table1[[#This Row],[_HARGA]]="","",Table1[[#This Row],[_HARGA]]*1000),Table1[[#This Row],[HARGA_BYPASS]])</f>
        <v>80000</v>
      </c>
      <c r="V48" s="2"/>
      <c r="W48" s="2"/>
      <c r="X48" s="58" t="str">
        <f>IF(Table1[[#This Row],[ROWID]]="","",IF(Table1[[#This Row],[ROWID]]=C49,"",SUMIF(Table1[ROWID],Table1[[#This Row],[ROWID]],Table1[TOTAL])))</f>
        <v/>
      </c>
      <c r="AA4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8">
        <f>IF(Table1[[#This Row],[JUMLAH NOTA]]="","",IF(Table1[[#This Row],[CONV]]="",Table1[[#This Row],[JUMLAH NOTA]],Table1[[#This Row],[JUMLAH NOTA]]*Table1[[#This Row],[CONV]]))</f>
        <v>1</v>
      </c>
      <c r="AC48" t="str">
        <f>IF(Table1[[#This Row],[ISI_CONV]]="","",IF(Table1[[#This Row],[CONV]]="",Table1[[#This Row],[SATUAN NOTA]],Table1[[#This Row],[SATUAN]]))</f>
        <v>LSN</v>
      </c>
      <c r="AD48" s="58">
        <f>IF(Table1[[#This Row],[HARGA]]="","",IF(Table1[[#This Row],[CONV]]="",Table1[[#This Row],[HARGA]],Table1[[#This Row],[HARGA]]/Table1[[#This Row],[CONV]]))</f>
        <v>80000</v>
      </c>
      <c r="AE48" s="58">
        <f>IF(Table1[[#This Row],[HARGA_CONV]]="","",Table1[[#This Row],[HARGA_CONV]]*Table1[[#This Row],[ISI_CONV]]*(100%-(Table1[[#This Row],[DISKON]]+Table1[[#This Row],[DISKON NOTA]])))</f>
        <v>80000</v>
      </c>
      <c r="AF48" s="3">
        <f>IF(Table1[[#This Row],[TANGGAL NOTA]]="",AF47,Table1[[#This Row],[TANGGAL NOTA]])</f>
        <v>45531</v>
      </c>
      <c r="AG48" s="3">
        <v>45530</v>
      </c>
      <c r="AH48" s="3">
        <f>IF(Table1[[#This Row],[TANGGAL UPDATE]]="",AH47,Table1[[#This Row],[TANGGAL UPDATE]])</f>
        <v>45534</v>
      </c>
      <c r="AI48" t="str" cm="1">
        <f t="array" ref="AI48">IF(Table1[[#This Row],[A1]]="",AI47,INDEX(Table6[3],Table1[[#This Row],[Q1]]))</f>
        <v>G</v>
      </c>
      <c r="AJ48" t="str">
        <f>IF(Table1[[#This Row],[_KETERANGAN]]="","",Table1[[#This Row],[_KETERANGAN]])</f>
        <v/>
      </c>
      <c r="AK48" t="str" cm="1">
        <f t="array" ref="AK48">IF(Table1[[#This Row],[A1]]="",AK47,INDEX(Table6[3],Table1[[#This Row],[Q1]]))</f>
        <v>G</v>
      </c>
      <c r="AL48" s="5" t="str" cm="1">
        <f t="array" ref="AL48">IF(Table1[[#This Row],[A1]]="",AL47,INDEX(Table6[1],Table1[[#This Row],[Q1]]))</f>
        <v>MERAH 2</v>
      </c>
      <c r="AM48" t="str" cm="1">
        <f t="array" ref="AM48">IF(Table1[[#This Row],[A1]]="",AM47,INDEX(Table6[2],Table1[[#This Row],[Q1]]))</f>
        <v>YOGYA</v>
      </c>
      <c r="AN48" t="str">
        <f>CONCATENATE(Table1[[#This Row],[TOKO_H]],"-",Table1[[#This Row],[KOTA_H]])</f>
        <v>MERAH 2-YOGYA</v>
      </c>
      <c r="AO48" t="s">
        <v>3244</v>
      </c>
      <c r="AP48" t="s">
        <v>9385</v>
      </c>
      <c r="AQ48"/>
    </row>
    <row r="49" spans="1:43" ht="14.25">
      <c r="A49">
        <f>IF(Table1[[#This Row],[KODE BARANG]]="","",MATCH(Table1[[#This Row],[KODE BARANG]],DBS[KODE BARANG],0))</f>
        <v>2094</v>
      </c>
      <c r="B49">
        <f>IF(Table1[[#This Row],[ROWID]]="","",ROW()-2)</f>
        <v>47</v>
      </c>
      <c r="C49">
        <f>IF(Table1[[#This Row],[NAMA BARANG]]="","",IF(Table1[[#This Row],[ID]]="",C48,Table1[[#This Row],[ID]]))</f>
        <v>41</v>
      </c>
      <c r="D49" t="str">
        <f>IF(Table1[[#This Row],[A1]]="","",MATCH(Table1[[#This Row],[A1]],Table6[5],0))</f>
        <v/>
      </c>
      <c r="E49" t="str">
        <f>IF(Table1[[#This Row],[ID]]="","",Table1[[#This Row],[TOKO-KOTA_H]])</f>
        <v/>
      </c>
      <c r="F49" t="str">
        <f>IF(Table1[[#This Row],[NOTA TOKO]]="","",ROW()-2)</f>
        <v/>
      </c>
      <c r="G49" s="59"/>
      <c r="H49" s="1"/>
      <c r="J49" s="1"/>
      <c r="K49" t="s">
        <v>3135</v>
      </c>
      <c r="L49" t="str">
        <f>IF(Table1[[#This Row],[_NAMA BARANG]]="",IF(Table1[[#This Row],[//DBS]]="","",INDEX(DBS[NAMA],Table1[[#This Row],[//DBS]])),Table1[[#This Row],[_NAMA BARANG]])</f>
        <v>NOTEBOOK SPIRAL 28850-65</v>
      </c>
      <c r="M49" s="60"/>
      <c r="O49" t="str">
        <f>IF(Table1[[#This Row],[ROWID]]="","",IF(Table1[[#This Row],[_KETERANGAN]]="STOCK BELUM LENGKAP","ADA",IF(Table1[[#This Row],[KODE BARANG]]="","TIDAK ADA","ADA")))</f>
        <v>ADA</v>
      </c>
      <c r="P49">
        <v>1</v>
      </c>
      <c r="Q49" t="s">
        <v>34</v>
      </c>
      <c r="R49">
        <f>IF(Table1[[#This Row],[//DBS]]="","",INDEX(DBS[ISI],Table1[[#This Row],[//DBS]]))</f>
        <v>20</v>
      </c>
      <c r="S49" t="str">
        <f>IF(Table1[[#This Row],[//DBS]]="","",IF(Table1[[#This Row],[SATUAN_BYPASS]]="",INDEX(DBS[[SATUAN ]],Table1[[#This Row],[//DBS]]),Table1[SATUAN_BYPASS]))</f>
        <v>LSN</v>
      </c>
      <c r="T49">
        <v>80</v>
      </c>
      <c r="U49" s="58">
        <f>IF(Table1[[#This Row],[HARGA_BYPASS]]="",IF(Table1[[#This Row],[_HARGA]]="","",Table1[[#This Row],[_HARGA]]*1000),Table1[[#This Row],[HARGA_BYPASS]])</f>
        <v>80000</v>
      </c>
      <c r="V49" s="2"/>
      <c r="W49" s="2"/>
      <c r="X49" s="58" t="str">
        <f>IF(Table1[[#This Row],[ROWID]]="","",IF(Table1[[#This Row],[ROWID]]=C50,"",SUMIF(Table1[ROWID],Table1[[#This Row],[ROWID]],Table1[TOTAL])))</f>
        <v/>
      </c>
      <c r="AA4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9">
        <f>IF(Table1[[#This Row],[JUMLAH NOTA]]="","",IF(Table1[[#This Row],[CONV]]="",Table1[[#This Row],[JUMLAH NOTA]],Table1[[#This Row],[JUMLAH NOTA]]*Table1[[#This Row],[CONV]]))</f>
        <v>1</v>
      </c>
      <c r="AC49" t="str">
        <f>IF(Table1[[#This Row],[ISI_CONV]]="","",IF(Table1[[#This Row],[CONV]]="",Table1[[#This Row],[SATUAN NOTA]],Table1[[#This Row],[SATUAN]]))</f>
        <v>LSN</v>
      </c>
      <c r="AD49" s="58">
        <f>IF(Table1[[#This Row],[HARGA]]="","",IF(Table1[[#This Row],[CONV]]="",Table1[[#This Row],[HARGA]],Table1[[#This Row],[HARGA]]/Table1[[#This Row],[CONV]]))</f>
        <v>80000</v>
      </c>
      <c r="AE49" s="58">
        <f>IF(Table1[[#This Row],[HARGA_CONV]]="","",Table1[[#This Row],[HARGA_CONV]]*Table1[[#This Row],[ISI_CONV]]*(100%-(Table1[[#This Row],[DISKON]]+Table1[[#This Row],[DISKON NOTA]])))</f>
        <v>80000</v>
      </c>
      <c r="AF49" s="3">
        <f>IF(Table1[[#This Row],[TANGGAL NOTA]]="",AF48,Table1[[#This Row],[TANGGAL NOTA]])</f>
        <v>45531</v>
      </c>
      <c r="AG49" s="3">
        <v>45530</v>
      </c>
      <c r="AH49" s="3">
        <f>IF(Table1[[#This Row],[TANGGAL UPDATE]]="",AH48,Table1[[#This Row],[TANGGAL UPDATE]])</f>
        <v>45534</v>
      </c>
      <c r="AI49" t="str" cm="1">
        <f t="array" ref="AI49">IF(Table1[[#This Row],[A1]]="",AI48,INDEX(Table6[3],Table1[[#This Row],[Q1]]))</f>
        <v>G</v>
      </c>
      <c r="AJ49" t="str">
        <f>IF(Table1[[#This Row],[_KETERANGAN]]="","",Table1[[#This Row],[_KETERANGAN]])</f>
        <v/>
      </c>
      <c r="AK49" t="str" cm="1">
        <f t="array" ref="AK49">IF(Table1[[#This Row],[A1]]="",AK48,INDEX(Table6[3],Table1[[#This Row],[Q1]]))</f>
        <v>G</v>
      </c>
      <c r="AL49" s="5" t="str" cm="1">
        <f t="array" ref="AL49">IF(Table1[[#This Row],[A1]]="",AL48,INDEX(Table6[1],Table1[[#This Row],[Q1]]))</f>
        <v>MERAH 2</v>
      </c>
      <c r="AM49" t="str" cm="1">
        <f t="array" ref="AM49">IF(Table1[[#This Row],[A1]]="",AM48,INDEX(Table6[2],Table1[[#This Row],[Q1]]))</f>
        <v>YOGYA</v>
      </c>
      <c r="AN49" t="str">
        <f>CONCATENATE(Table1[[#This Row],[TOKO_H]],"-",Table1[[#This Row],[KOTA_H]])</f>
        <v>MERAH 2-YOGYA</v>
      </c>
      <c r="AO49" t="s">
        <v>3135</v>
      </c>
      <c r="AP49" t="s">
        <v>3136</v>
      </c>
      <c r="AQ49"/>
    </row>
    <row r="50" spans="1:43">
      <c r="A50">
        <f>IF(Table1[[#This Row],[KODE BARANG]]="","",MATCH(Table1[[#This Row],[KODE BARANG]],DBS[KODE BARANG],0))</f>
        <v>693</v>
      </c>
      <c r="B50">
        <f>IF(Table1[[#This Row],[ROWID]]="","",ROW()-2)</f>
        <v>48</v>
      </c>
      <c r="C50">
        <f>IF(Table1[[#This Row],[NAMA BARANG]]="","",IF(Table1[[#This Row],[ID]]="",C49,Table1[[#This Row],[ID]]))</f>
        <v>41</v>
      </c>
      <c r="D50" t="str">
        <f>IF(Table1[[#This Row],[A1]]="","",MATCH(Table1[[#This Row],[A1]],Table6[5],0))</f>
        <v/>
      </c>
      <c r="E50" t="str">
        <f>IF(Table1[[#This Row],[ID]]="","",Table1[[#This Row],[TOKO-KOTA_H]])</f>
        <v/>
      </c>
      <c r="F50" t="str">
        <f>IF(Table1[[#This Row],[NOTA TOKO]]="","",ROW()-2)</f>
        <v/>
      </c>
      <c r="G50" s="59"/>
      <c r="H50" s="1"/>
      <c r="J50" s="1"/>
      <c r="K50" t="s">
        <v>1415</v>
      </c>
      <c r="L50" t="str">
        <f>IF(Table1[[#This Row],[_NAMA BARANG]]="",IF(Table1[[#This Row],[//DBS]]="","",INDEX(DBS[NAMA],Table1[[#This Row],[//DBS]])),Table1[[#This Row],[_NAMA BARANG]])</f>
        <v>BP TF-2037 6W</v>
      </c>
      <c r="M50"/>
      <c r="O50" t="str">
        <f>IF(Table1[[#This Row],[ROWID]]="","",IF(Table1[[#This Row],[_KETERANGAN]]="STOCK BELUM LENGKAP","ADA",IF(Table1[[#This Row],[KODE BARANG]]="","TIDAK ADA","ADA")))</f>
        <v>ADA</v>
      </c>
      <c r="P50">
        <v>6</v>
      </c>
      <c r="Q50" t="s">
        <v>34</v>
      </c>
      <c r="R50">
        <f>IF(Table1[[#This Row],[//DBS]]="","",INDEX(DBS[ISI],Table1[[#This Row],[//DBS]]))</f>
        <v>60</v>
      </c>
      <c r="S50" t="str">
        <f>IF(Table1[[#This Row],[//DBS]]="","",IF(Table1[[#This Row],[SATUAN_BYPASS]]="",INDEX(DBS[[SATUAN ]],Table1[[#This Row],[//DBS]]),Table1[SATUAN_BYPASS]))</f>
        <v>LSN</v>
      </c>
      <c r="T50">
        <v>46</v>
      </c>
      <c r="U50" s="58">
        <f>IF(Table1[[#This Row],[HARGA_BYPASS]]="",IF(Table1[[#This Row],[_HARGA]]="","",Table1[[#This Row],[_HARGA]]*1000),Table1[[#This Row],[HARGA_BYPASS]])</f>
        <v>46000</v>
      </c>
      <c r="V50" s="2"/>
      <c r="W50" s="2"/>
      <c r="X50" s="58" t="str">
        <f>IF(Table1[[#This Row],[ROWID]]="","",IF(Table1[[#This Row],[ROWID]]=C51,"",SUMIF(Table1[ROWID],Table1[[#This Row],[ROWID]],Table1[TOTAL])))</f>
        <v/>
      </c>
      <c r="AA5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0">
        <f>IF(Table1[[#This Row],[JUMLAH NOTA]]="","",IF(Table1[[#This Row],[CONV]]="",Table1[[#This Row],[JUMLAH NOTA]],Table1[[#This Row],[JUMLAH NOTA]]*Table1[[#This Row],[CONV]]))</f>
        <v>6</v>
      </c>
      <c r="AC50" t="str">
        <f>IF(Table1[[#This Row],[ISI_CONV]]="","",IF(Table1[[#This Row],[CONV]]="",Table1[[#This Row],[SATUAN NOTA]],Table1[[#This Row],[SATUAN]]))</f>
        <v>LSN</v>
      </c>
      <c r="AD50" s="58">
        <f>IF(Table1[[#This Row],[HARGA]]="","",IF(Table1[[#This Row],[CONV]]="",Table1[[#This Row],[HARGA]],Table1[[#This Row],[HARGA]]/Table1[[#This Row],[CONV]]))</f>
        <v>46000</v>
      </c>
      <c r="AE50" s="58">
        <f>IF(Table1[[#This Row],[HARGA_CONV]]="","",Table1[[#This Row],[HARGA_CONV]]*Table1[[#This Row],[ISI_CONV]]*(100%-(Table1[[#This Row],[DISKON]]+Table1[[#This Row],[DISKON NOTA]])))</f>
        <v>276000</v>
      </c>
      <c r="AF50" s="3">
        <f>IF(Table1[[#This Row],[TANGGAL NOTA]]="",AF49,Table1[[#This Row],[TANGGAL NOTA]])</f>
        <v>45531</v>
      </c>
      <c r="AG50" s="3">
        <v>45530</v>
      </c>
      <c r="AH50" s="3">
        <f>IF(Table1[[#This Row],[TANGGAL UPDATE]]="",AH49,Table1[[#This Row],[TANGGAL UPDATE]])</f>
        <v>45534</v>
      </c>
      <c r="AI50" t="str" cm="1">
        <f t="array" ref="AI50">IF(Table1[[#This Row],[A1]]="",AI49,INDEX(Table6[3],Table1[[#This Row],[Q1]]))</f>
        <v>G</v>
      </c>
      <c r="AJ50" t="str">
        <f>IF(Table1[[#This Row],[_KETERANGAN]]="","",Table1[[#This Row],[_KETERANGAN]])</f>
        <v/>
      </c>
      <c r="AK50" t="str" cm="1">
        <f t="array" ref="AK50">IF(Table1[[#This Row],[A1]]="",AK49,INDEX(Table6[3],Table1[[#This Row],[Q1]]))</f>
        <v>G</v>
      </c>
      <c r="AL50" s="5" t="str" cm="1">
        <f t="array" ref="AL50">IF(Table1[[#This Row],[A1]]="",AL49,INDEX(Table6[1],Table1[[#This Row],[Q1]]))</f>
        <v>MERAH 2</v>
      </c>
      <c r="AM50" t="str" cm="1">
        <f t="array" ref="AM50">IF(Table1[[#This Row],[A1]]="",AM49,INDEX(Table6[2],Table1[[#This Row],[Q1]]))</f>
        <v>YOGYA</v>
      </c>
      <c r="AN50" t="str">
        <f>CONCATENATE(Table1[[#This Row],[TOKO_H]],"-",Table1[[#This Row],[KOTA_H]])</f>
        <v>MERAH 2-YOGYA</v>
      </c>
      <c r="AO50" t="s">
        <v>1415</v>
      </c>
      <c r="AP50" t="s">
        <v>1416</v>
      </c>
      <c r="AQ50"/>
    </row>
    <row r="51" spans="1:43">
      <c r="A51" t="str">
        <f>IF(Table1[[#This Row],[KODE BARANG]]="","",MATCH(Table1[[#This Row],[KODE BARANG]],DBS[KODE BARANG],0))</f>
        <v/>
      </c>
      <c r="B51">
        <f>IF(Table1[[#This Row],[ROWID]]="","",ROW()-2)</f>
        <v>49</v>
      </c>
      <c r="C51">
        <f>IF(Table1[[#This Row],[NAMA BARANG]]="","",IF(Table1[[#This Row],[ID]]="",C50,Table1[[#This Row],[ID]]))</f>
        <v>41</v>
      </c>
      <c r="D51" t="str">
        <f>IF(Table1[[#This Row],[A1]]="","",MATCH(Table1[[#This Row],[A1]],Table6[5],0))</f>
        <v/>
      </c>
      <c r="E51" t="str">
        <f>IF(Table1[[#This Row],[ID]]="","",Table1[[#This Row],[TOKO-KOTA_H]])</f>
        <v/>
      </c>
      <c r="F51" t="str">
        <f>IF(Table1[[#This Row],[NOTA TOKO]]="","",ROW()-2)</f>
        <v/>
      </c>
      <c r="G51" s="59"/>
      <c r="H51" s="1"/>
      <c r="J51" s="1"/>
      <c r="K51"/>
      <c r="L51" t="str">
        <f>IF(Table1[[#This Row],[_NAMA BARANG]]="",IF(Table1[[#This Row],[//DBS]]="","",INDEX(DBS[NAMA],Table1[[#This Row],[//DBS]])),Table1[[#This Row],[_NAMA BARANG]])</f>
        <v>WOODEN CLIP SET</v>
      </c>
      <c r="M51" t="s">
        <v>12922</v>
      </c>
      <c r="O51" t="str">
        <f>IF(Table1[[#This Row],[ROWID]]="","",IF(Table1[[#This Row],[_KETERANGAN]]="STOCK BELUM LENGKAP","ADA",IF(Table1[[#This Row],[KODE BARANG]]="","TIDAK ADA","ADA")))</f>
        <v>TIDAK ADA</v>
      </c>
      <c r="P51">
        <v>36</v>
      </c>
      <c r="Q51" t="s">
        <v>71</v>
      </c>
      <c r="R51" t="str">
        <f>IF(Table1[[#This Row],[//DBS]]="","",INDEX(DBS[ISI],Table1[[#This Row],[//DBS]]))</f>
        <v/>
      </c>
      <c r="S51" t="str">
        <f>IF(Table1[[#This Row],[//DBS]]="","",IF(Table1[[#This Row],[SATUAN_BYPASS]]="",INDEX(DBS[[SATUAN ]],Table1[[#This Row],[//DBS]]),Table1[SATUAN_BYPASS]))</f>
        <v/>
      </c>
      <c r="T51">
        <v>6.5</v>
      </c>
      <c r="U51" s="58">
        <f>IF(Table1[[#This Row],[HARGA_BYPASS]]="",IF(Table1[[#This Row],[_HARGA]]="","",Table1[[#This Row],[_HARGA]]*1000),Table1[[#This Row],[HARGA_BYPASS]])</f>
        <v>6500</v>
      </c>
      <c r="V51" s="2"/>
      <c r="W51" s="2"/>
      <c r="X51" s="58" t="str">
        <f>IF(Table1[[#This Row],[ROWID]]="","",IF(Table1[[#This Row],[ROWID]]=C52,"",SUMIF(Table1[ROWID],Table1[[#This Row],[ROWID]],Table1[TOTAL])))</f>
        <v/>
      </c>
      <c r="AA5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1">
        <f>IF(Table1[[#This Row],[JUMLAH NOTA]]="","",IF(Table1[[#This Row],[CONV]]="",Table1[[#This Row],[JUMLAH NOTA]],Table1[[#This Row],[JUMLAH NOTA]]*Table1[[#This Row],[CONV]]))</f>
        <v>36</v>
      </c>
      <c r="AC51" t="str">
        <f>IF(Table1[[#This Row],[ISI_CONV]]="","",IF(Table1[[#This Row],[CONV]]="",Table1[[#This Row],[SATUAN NOTA]],Table1[[#This Row],[SATUAN]]))</f>
        <v>SET</v>
      </c>
      <c r="AD51" s="58">
        <f>IF(Table1[[#This Row],[HARGA]]="","",IF(Table1[[#This Row],[CONV]]="",Table1[[#This Row],[HARGA]],Table1[[#This Row],[HARGA]]/Table1[[#This Row],[CONV]]))</f>
        <v>6500</v>
      </c>
      <c r="AE51" s="58">
        <f>IF(Table1[[#This Row],[HARGA_CONV]]="","",Table1[[#This Row],[HARGA_CONV]]*Table1[[#This Row],[ISI_CONV]]*(100%-(Table1[[#This Row],[DISKON]]+Table1[[#This Row],[DISKON NOTA]])))</f>
        <v>234000</v>
      </c>
      <c r="AF51" s="3">
        <f>IF(Table1[[#This Row],[TANGGAL NOTA]]="",AF50,Table1[[#This Row],[TANGGAL NOTA]])</f>
        <v>45531</v>
      </c>
      <c r="AG51" s="3">
        <v>45530</v>
      </c>
      <c r="AH51" s="3">
        <f>IF(Table1[[#This Row],[TANGGAL UPDATE]]="",AH50,Table1[[#This Row],[TANGGAL UPDATE]])</f>
        <v>45534</v>
      </c>
      <c r="AI51" t="str" cm="1">
        <f t="array" ref="AI51">IF(Table1[[#This Row],[A1]]="",AI50,INDEX(Table6[3],Table1[[#This Row],[Q1]]))</f>
        <v>G</v>
      </c>
      <c r="AJ51" t="str">
        <f>IF(Table1[[#This Row],[_KETERANGAN]]="","",Table1[[#This Row],[_KETERANGAN]])</f>
        <v/>
      </c>
      <c r="AK51" t="str" cm="1">
        <f t="array" ref="AK51">IF(Table1[[#This Row],[A1]]="",AK50,INDEX(Table6[3],Table1[[#This Row],[Q1]]))</f>
        <v>G</v>
      </c>
      <c r="AL51" s="5" t="str" cm="1">
        <f t="array" ref="AL51">IF(Table1[[#This Row],[A1]]="",AL50,INDEX(Table6[1],Table1[[#This Row],[Q1]]))</f>
        <v>MERAH 2</v>
      </c>
      <c r="AM51" t="str" cm="1">
        <f t="array" ref="AM51">IF(Table1[[#This Row],[A1]]="",AM50,INDEX(Table6[2],Table1[[#This Row],[Q1]]))</f>
        <v>YOGYA</v>
      </c>
      <c r="AN51" t="str">
        <f>CONCATENATE(Table1[[#This Row],[TOKO_H]],"-",Table1[[#This Row],[KOTA_H]])</f>
        <v>MERAH 2-YOGYA</v>
      </c>
      <c r="AO51"/>
      <c r="AP51" t="s">
        <v>12922</v>
      </c>
      <c r="AQ51"/>
    </row>
    <row r="52" spans="1:43">
      <c r="A52">
        <f>IF(Table1[[#This Row],[KODE BARANG]]="","",MATCH(Table1[[#This Row],[KODE BARANG]],DBS[KODE BARANG],0))</f>
        <v>20</v>
      </c>
      <c r="B52">
        <f>IF(Table1[[#This Row],[ROWID]]="","",ROW()-2)</f>
        <v>50</v>
      </c>
      <c r="C52">
        <f>IF(Table1[[#This Row],[NAMA BARANG]]="","",IF(Table1[[#This Row],[ID]]="",C51,Table1[[#This Row],[ID]]))</f>
        <v>41</v>
      </c>
      <c r="D52" t="str">
        <f>IF(Table1[[#This Row],[A1]]="","",MATCH(Table1[[#This Row],[A1]],Table6[5],0))</f>
        <v/>
      </c>
      <c r="E52" t="str">
        <f>IF(Table1[[#This Row],[ID]]="","",Table1[[#This Row],[TOKO-KOTA_H]])</f>
        <v/>
      </c>
      <c r="F52" t="str">
        <f>IF(Table1[[#This Row],[NOTA TOKO]]="","",ROW()-2)</f>
        <v/>
      </c>
      <c r="G52" s="59"/>
      <c r="H52" s="1"/>
      <c r="J52" s="1"/>
      <c r="K52" t="s">
        <v>271</v>
      </c>
      <c r="L52" t="str">
        <f>IF(Table1[[#This Row],[_NAMA BARANG]]="",IF(Table1[[#This Row],[//DBS]]="","",INDEX(DBS[NAMA],Table1[[#This Row],[//DBS]])),Table1[[#This Row],[_NAMA BARANG]])</f>
        <v>ACRYLIC NT 7X10</v>
      </c>
      <c r="M52"/>
      <c r="O52" t="str">
        <f>IF(Table1[[#This Row],[ROWID]]="","",IF(Table1[[#This Row],[_KETERANGAN]]="STOCK BELUM LENGKAP","ADA",IF(Table1[[#This Row],[KODE BARANG]]="","TIDAK ADA","ADA")))</f>
        <v>ADA</v>
      </c>
      <c r="P52">
        <v>36</v>
      </c>
      <c r="Q52" t="s">
        <v>37</v>
      </c>
      <c r="R52">
        <f>IF(Table1[[#This Row],[//DBS]]="","",INDEX(DBS[ISI],Table1[[#This Row],[//DBS]]))</f>
        <v>720</v>
      </c>
      <c r="S52" t="str">
        <f>IF(Table1[[#This Row],[//DBS]]="","",IF(Table1[[#This Row],[SATUAN_BYPASS]]="",INDEX(DBS[[SATUAN ]],Table1[[#This Row],[//DBS]]),Table1[SATUAN_BYPASS]))</f>
        <v>PCS</v>
      </c>
      <c r="T52">
        <v>8.75</v>
      </c>
      <c r="U52" s="58">
        <f>IF(Table1[[#This Row],[HARGA_BYPASS]]="",IF(Table1[[#This Row],[_HARGA]]="","",Table1[[#This Row],[_HARGA]]*1000),Table1[[#This Row],[HARGA_BYPASS]])</f>
        <v>8750</v>
      </c>
      <c r="V52" s="2"/>
      <c r="W52" s="2"/>
      <c r="X52" s="58" t="str">
        <f>IF(Table1[[#This Row],[ROWID]]="","",IF(Table1[[#This Row],[ROWID]]=C53,"",SUMIF(Table1[ROWID],Table1[[#This Row],[ROWID]],Table1[TOTAL])))</f>
        <v/>
      </c>
      <c r="AA5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2">
        <f>IF(Table1[[#This Row],[JUMLAH NOTA]]="","",IF(Table1[[#This Row],[CONV]]="",Table1[[#This Row],[JUMLAH NOTA]],Table1[[#This Row],[JUMLAH NOTA]]*Table1[[#This Row],[CONV]]))</f>
        <v>36</v>
      </c>
      <c r="AC52" t="str">
        <f>IF(Table1[[#This Row],[ISI_CONV]]="","",IF(Table1[[#This Row],[CONV]]="",Table1[[#This Row],[SATUAN NOTA]],Table1[[#This Row],[SATUAN]]))</f>
        <v>PCS</v>
      </c>
      <c r="AD52" s="58">
        <f>IF(Table1[[#This Row],[HARGA]]="","",IF(Table1[[#This Row],[CONV]]="",Table1[[#This Row],[HARGA]],Table1[[#This Row],[HARGA]]/Table1[[#This Row],[CONV]]))</f>
        <v>8750</v>
      </c>
      <c r="AE52" s="58">
        <f>IF(Table1[[#This Row],[HARGA_CONV]]="","",Table1[[#This Row],[HARGA_CONV]]*Table1[[#This Row],[ISI_CONV]]*(100%-(Table1[[#This Row],[DISKON]]+Table1[[#This Row],[DISKON NOTA]])))</f>
        <v>315000</v>
      </c>
      <c r="AF52" s="3">
        <f>IF(Table1[[#This Row],[TANGGAL NOTA]]="",AF51,Table1[[#This Row],[TANGGAL NOTA]])</f>
        <v>45531</v>
      </c>
      <c r="AG52" s="3">
        <v>45530</v>
      </c>
      <c r="AH52" s="3">
        <f>IF(Table1[[#This Row],[TANGGAL UPDATE]]="",AH51,Table1[[#This Row],[TANGGAL UPDATE]])</f>
        <v>45534</v>
      </c>
      <c r="AI52" t="str" cm="1">
        <f t="array" ref="AI52">IF(Table1[[#This Row],[A1]]="",AI51,INDEX(Table6[3],Table1[[#This Row],[Q1]]))</f>
        <v>G</v>
      </c>
      <c r="AJ52" t="str">
        <f>IF(Table1[[#This Row],[_KETERANGAN]]="","",Table1[[#This Row],[_KETERANGAN]])</f>
        <v/>
      </c>
      <c r="AK52" t="str" cm="1">
        <f t="array" ref="AK52">IF(Table1[[#This Row],[A1]]="",AK51,INDEX(Table6[3],Table1[[#This Row],[Q1]]))</f>
        <v>G</v>
      </c>
      <c r="AL52" s="5" t="str" cm="1">
        <f t="array" ref="AL52">IF(Table1[[#This Row],[A1]]="",AL51,INDEX(Table6[1],Table1[[#This Row],[Q1]]))</f>
        <v>MERAH 2</v>
      </c>
      <c r="AM52" t="str" cm="1">
        <f t="array" ref="AM52">IF(Table1[[#This Row],[A1]]="",AM51,INDEX(Table6[2],Table1[[#This Row],[Q1]]))</f>
        <v>YOGYA</v>
      </c>
      <c r="AN52" t="str">
        <f>CONCATENATE(Table1[[#This Row],[TOKO_H]],"-",Table1[[#This Row],[KOTA_H]])</f>
        <v>MERAH 2-YOGYA</v>
      </c>
      <c r="AO52" t="s">
        <v>271</v>
      </c>
      <c r="AP52" t="s">
        <v>11424</v>
      </c>
      <c r="AQ52"/>
    </row>
    <row r="53" spans="1:43">
      <c r="A53">
        <f>IF(Table1[[#This Row],[KODE BARANG]]="","",MATCH(Table1[[#This Row],[KODE BARANG]],DBS[KODE BARANG],0))</f>
        <v>24</v>
      </c>
      <c r="B53">
        <f>IF(Table1[[#This Row],[ROWID]]="","",ROW()-2)</f>
        <v>51</v>
      </c>
      <c r="C53">
        <f>IF(Table1[[#This Row],[NAMA BARANG]]="","",IF(Table1[[#This Row],[ID]]="",C52,Table1[[#This Row],[ID]]))</f>
        <v>41</v>
      </c>
      <c r="D53" t="str">
        <f>IF(Table1[[#This Row],[A1]]="","",MATCH(Table1[[#This Row],[A1]],Table6[5],0))</f>
        <v/>
      </c>
      <c r="E53" t="str">
        <f>IF(Table1[[#This Row],[ID]]="","",Table1[[#This Row],[TOKO-KOTA_H]])</f>
        <v/>
      </c>
      <c r="F53" t="str">
        <f>IF(Table1[[#This Row],[NOTA TOKO]]="","",ROW()-2)</f>
        <v/>
      </c>
      <c r="G53" s="59"/>
      <c r="H53" s="1"/>
      <c r="J53" s="1"/>
      <c r="K53" t="s">
        <v>282</v>
      </c>
      <c r="L53" t="str">
        <f>IF(Table1[[#This Row],[_NAMA BARANG]]="",IF(Table1[[#This Row],[//DBS]]="","",INDEX(DBS[NAMA],Table1[[#This Row],[//DBS]])),Table1[[#This Row],[_NAMA BARANG]])</f>
        <v>ACRYLIC NT 7X20</v>
      </c>
      <c r="M53"/>
      <c r="O53" t="str">
        <f>IF(Table1[[#This Row],[ROWID]]="","",IF(Table1[[#This Row],[_KETERANGAN]]="STOCK BELUM LENGKAP","ADA",IF(Table1[[#This Row],[KODE BARANG]]="","TIDAK ADA","ADA")))</f>
        <v>ADA</v>
      </c>
      <c r="P53">
        <v>36</v>
      </c>
      <c r="Q53" t="s">
        <v>37</v>
      </c>
      <c r="R53">
        <f>IF(Table1[[#This Row],[//DBS]]="","",INDEX(DBS[ISI],Table1[[#This Row],[//DBS]]))</f>
        <v>144</v>
      </c>
      <c r="S53" t="str">
        <f>IF(Table1[[#This Row],[//DBS]]="","",IF(Table1[[#This Row],[SATUAN_BYPASS]]="",INDEX(DBS[[SATUAN ]],Table1[[#This Row],[//DBS]]),Table1[SATUAN_BYPASS]))</f>
        <v>PCS</v>
      </c>
      <c r="T53">
        <v>17</v>
      </c>
      <c r="U53" s="58">
        <f>IF(Table1[[#This Row],[HARGA_BYPASS]]="",IF(Table1[[#This Row],[_HARGA]]="","",Table1[[#This Row],[_HARGA]]*1000),Table1[[#This Row],[HARGA_BYPASS]])</f>
        <v>17000</v>
      </c>
      <c r="V53" s="2"/>
      <c r="W53" s="2"/>
      <c r="X53" s="58" t="str">
        <f>IF(Table1[[#This Row],[ROWID]]="","",IF(Table1[[#This Row],[ROWID]]=C54,"",SUMIF(Table1[ROWID],Table1[[#This Row],[ROWID]],Table1[TOTAL])))</f>
        <v/>
      </c>
      <c r="AA5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3">
        <f>IF(Table1[[#This Row],[JUMLAH NOTA]]="","",IF(Table1[[#This Row],[CONV]]="",Table1[[#This Row],[JUMLAH NOTA]],Table1[[#This Row],[JUMLAH NOTA]]*Table1[[#This Row],[CONV]]))</f>
        <v>36</v>
      </c>
      <c r="AC53" t="str">
        <f>IF(Table1[[#This Row],[ISI_CONV]]="","",IF(Table1[[#This Row],[CONV]]="",Table1[[#This Row],[SATUAN NOTA]],Table1[[#This Row],[SATUAN]]))</f>
        <v>PCS</v>
      </c>
      <c r="AD53" s="58">
        <f>IF(Table1[[#This Row],[HARGA]]="","",IF(Table1[[#This Row],[CONV]]="",Table1[[#This Row],[HARGA]],Table1[[#This Row],[HARGA]]/Table1[[#This Row],[CONV]]))</f>
        <v>17000</v>
      </c>
      <c r="AE53" s="58">
        <f>IF(Table1[[#This Row],[HARGA_CONV]]="","",Table1[[#This Row],[HARGA_CONV]]*Table1[[#This Row],[ISI_CONV]]*(100%-(Table1[[#This Row],[DISKON]]+Table1[[#This Row],[DISKON NOTA]])))</f>
        <v>612000</v>
      </c>
      <c r="AF53" s="3">
        <f>IF(Table1[[#This Row],[TANGGAL NOTA]]="",AF52,Table1[[#This Row],[TANGGAL NOTA]])</f>
        <v>45531</v>
      </c>
      <c r="AG53" s="3">
        <v>45530</v>
      </c>
      <c r="AH53" s="3">
        <f>IF(Table1[[#This Row],[TANGGAL UPDATE]]="",AH52,Table1[[#This Row],[TANGGAL UPDATE]])</f>
        <v>45534</v>
      </c>
      <c r="AI53" t="str" cm="1">
        <f t="array" ref="AI53">IF(Table1[[#This Row],[A1]]="",AI52,INDEX(Table6[3],Table1[[#This Row],[Q1]]))</f>
        <v>G</v>
      </c>
      <c r="AJ53" t="str">
        <f>IF(Table1[[#This Row],[_KETERANGAN]]="","",Table1[[#This Row],[_KETERANGAN]])</f>
        <v/>
      </c>
      <c r="AK53" t="str" cm="1">
        <f t="array" ref="AK53">IF(Table1[[#This Row],[A1]]="",AK52,INDEX(Table6[3],Table1[[#This Row],[Q1]]))</f>
        <v>G</v>
      </c>
      <c r="AL53" s="5" t="str" cm="1">
        <f t="array" ref="AL53">IF(Table1[[#This Row],[A1]]="",AL52,INDEX(Table6[1],Table1[[#This Row],[Q1]]))</f>
        <v>MERAH 2</v>
      </c>
      <c r="AM53" t="str" cm="1">
        <f t="array" ref="AM53">IF(Table1[[#This Row],[A1]]="",AM52,INDEX(Table6[2],Table1[[#This Row],[Q1]]))</f>
        <v>YOGYA</v>
      </c>
      <c r="AN53" t="str">
        <f>CONCATENATE(Table1[[#This Row],[TOKO_H]],"-",Table1[[#This Row],[KOTA_H]])</f>
        <v>MERAH 2-YOGYA</v>
      </c>
      <c r="AO53" t="s">
        <v>282</v>
      </c>
      <c r="AP53" t="s">
        <v>283</v>
      </c>
      <c r="AQ53"/>
    </row>
    <row r="54" spans="1:43">
      <c r="A54">
        <f>IF(Table1[[#This Row],[KODE BARANG]]="","",MATCH(Table1[[#This Row],[KODE BARANG]],DBS[KODE BARANG],0))</f>
        <v>18</v>
      </c>
      <c r="B54">
        <f>IF(Table1[[#This Row],[ROWID]]="","",ROW()-2)</f>
        <v>52</v>
      </c>
      <c r="C54">
        <f>IF(Table1[[#This Row],[NAMA BARANG]]="","",IF(Table1[[#This Row],[ID]]="",C53,Table1[[#This Row],[ID]]))</f>
        <v>41</v>
      </c>
      <c r="D54" t="str">
        <f>IF(Table1[[#This Row],[A1]]="","",MATCH(Table1[[#This Row],[A1]],Table6[5],0))</f>
        <v/>
      </c>
      <c r="E54" t="str">
        <f>IF(Table1[[#This Row],[ID]]="","",Table1[[#This Row],[TOKO-KOTA_H]])</f>
        <v/>
      </c>
      <c r="F54" t="str">
        <f>IF(Table1[[#This Row],[NOTA TOKO]]="","",ROW()-2)</f>
        <v/>
      </c>
      <c r="G54" s="59"/>
      <c r="H54" s="1"/>
      <c r="J54" s="1"/>
      <c r="K54" t="s">
        <v>265</v>
      </c>
      <c r="L54" t="str">
        <f>IF(Table1[[#This Row],[_NAMA BARANG]]="",IF(Table1[[#This Row],[//DBS]]="","",INDEX(DBS[NAMA],Table1[[#This Row],[//DBS]])),Table1[[#This Row],[_NAMA BARANG]])</f>
        <v>ACRYLIC 7X25</v>
      </c>
      <c r="M54"/>
      <c r="O54" t="str">
        <f>IF(Table1[[#This Row],[ROWID]]="","",IF(Table1[[#This Row],[_KETERANGAN]]="STOCK BELUM LENGKAP","ADA",IF(Table1[[#This Row],[KODE BARANG]]="","TIDAK ADA","ADA")))</f>
        <v>ADA</v>
      </c>
      <c r="P54">
        <v>36</v>
      </c>
      <c r="Q54" t="s">
        <v>37</v>
      </c>
      <c r="R54">
        <f>IF(Table1[[#This Row],[//DBS]]="","",INDEX(DBS[ISI],Table1[[#This Row],[//DBS]]))</f>
        <v>144</v>
      </c>
      <c r="S54" t="str">
        <f>IF(Table1[[#This Row],[//DBS]]="","",IF(Table1[[#This Row],[SATUAN_BYPASS]]="",INDEX(DBS[[SATUAN ]],Table1[[#This Row],[//DBS]]),Table1[SATUAN_BYPASS]))</f>
        <v>PCS</v>
      </c>
      <c r="T54">
        <v>18.5</v>
      </c>
      <c r="U54" s="58">
        <f>IF(Table1[[#This Row],[HARGA_BYPASS]]="",IF(Table1[[#This Row],[_HARGA]]="","",Table1[[#This Row],[_HARGA]]*1000),Table1[[#This Row],[HARGA_BYPASS]])</f>
        <v>18500</v>
      </c>
      <c r="V54" s="2"/>
      <c r="W54" s="2"/>
      <c r="X54" s="58" t="str">
        <f>IF(Table1[[#This Row],[ROWID]]="","",IF(Table1[[#This Row],[ROWID]]=C55,"",SUMIF(Table1[ROWID],Table1[[#This Row],[ROWID]],Table1[TOTAL])))</f>
        <v/>
      </c>
      <c r="AA5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4">
        <f>IF(Table1[[#This Row],[JUMLAH NOTA]]="","",IF(Table1[[#This Row],[CONV]]="",Table1[[#This Row],[JUMLAH NOTA]],Table1[[#This Row],[JUMLAH NOTA]]*Table1[[#This Row],[CONV]]))</f>
        <v>36</v>
      </c>
      <c r="AC54" t="str">
        <f>IF(Table1[[#This Row],[ISI_CONV]]="","",IF(Table1[[#This Row],[CONV]]="",Table1[[#This Row],[SATUAN NOTA]],Table1[[#This Row],[SATUAN]]))</f>
        <v>PCS</v>
      </c>
      <c r="AD54" s="58">
        <f>IF(Table1[[#This Row],[HARGA]]="","",IF(Table1[[#This Row],[CONV]]="",Table1[[#This Row],[HARGA]],Table1[[#This Row],[HARGA]]/Table1[[#This Row],[CONV]]))</f>
        <v>18500</v>
      </c>
      <c r="AE54" s="58">
        <f>IF(Table1[[#This Row],[HARGA_CONV]]="","",Table1[[#This Row],[HARGA_CONV]]*Table1[[#This Row],[ISI_CONV]]*(100%-(Table1[[#This Row],[DISKON]]+Table1[[#This Row],[DISKON NOTA]])))</f>
        <v>666000</v>
      </c>
      <c r="AF54" s="3">
        <f>IF(Table1[[#This Row],[TANGGAL NOTA]]="",AF53,Table1[[#This Row],[TANGGAL NOTA]])</f>
        <v>45531</v>
      </c>
      <c r="AG54" s="3">
        <v>45530</v>
      </c>
      <c r="AH54" s="3">
        <f>IF(Table1[[#This Row],[TANGGAL UPDATE]]="",AH53,Table1[[#This Row],[TANGGAL UPDATE]])</f>
        <v>45534</v>
      </c>
      <c r="AI54" t="str" cm="1">
        <f t="array" ref="AI54">IF(Table1[[#This Row],[A1]]="",AI53,INDEX(Table6[3],Table1[[#This Row],[Q1]]))</f>
        <v>G</v>
      </c>
      <c r="AJ54" t="str">
        <f>IF(Table1[[#This Row],[_KETERANGAN]]="","",Table1[[#This Row],[_KETERANGAN]])</f>
        <v/>
      </c>
      <c r="AK54" t="str" cm="1">
        <f t="array" ref="AK54">IF(Table1[[#This Row],[A1]]="",AK53,INDEX(Table6[3],Table1[[#This Row],[Q1]]))</f>
        <v>G</v>
      </c>
      <c r="AL54" s="5" t="str" cm="1">
        <f t="array" ref="AL54">IF(Table1[[#This Row],[A1]]="",AL53,INDEX(Table6[1],Table1[[#This Row],[Q1]]))</f>
        <v>MERAH 2</v>
      </c>
      <c r="AM54" t="str" cm="1">
        <f t="array" ref="AM54">IF(Table1[[#This Row],[A1]]="",AM53,INDEX(Table6[2],Table1[[#This Row],[Q1]]))</f>
        <v>YOGYA</v>
      </c>
      <c r="AN54" t="str">
        <f>CONCATENATE(Table1[[#This Row],[TOKO_H]],"-",Table1[[#This Row],[KOTA_H]])</f>
        <v>MERAH 2-YOGYA</v>
      </c>
      <c r="AO54" t="s">
        <v>265</v>
      </c>
      <c r="AP54" t="s">
        <v>266</v>
      </c>
      <c r="AQ54"/>
    </row>
    <row r="55" spans="1:43">
      <c r="A55">
        <f>IF(Table1[[#This Row],[KODE BARANG]]="","",MATCH(Table1[[#This Row],[KODE BARANG]],DBS[KODE BARANG],0))</f>
        <v>16</v>
      </c>
      <c r="B55">
        <f>IF(Table1[[#This Row],[ROWID]]="","",ROW()-2)</f>
        <v>53</v>
      </c>
      <c r="C55">
        <f>IF(Table1[[#This Row],[NAMA BARANG]]="","",IF(Table1[[#This Row],[ID]]="",C54,Table1[[#This Row],[ID]]))</f>
        <v>41</v>
      </c>
      <c r="D55" t="str">
        <f>IF(Table1[[#This Row],[A1]]="","",MATCH(Table1[[#This Row],[A1]],Table6[5],0))</f>
        <v/>
      </c>
      <c r="E55" t="str">
        <f>IF(Table1[[#This Row],[ID]]="","",Table1[[#This Row],[TOKO-KOTA_H]])</f>
        <v/>
      </c>
      <c r="F55" t="str">
        <f>IF(Table1[[#This Row],[NOTA TOKO]]="","",ROW()-2)</f>
        <v/>
      </c>
      <c r="G55" s="59"/>
      <c r="H55" s="1"/>
      <c r="J55" s="1"/>
      <c r="K55" t="s">
        <v>258</v>
      </c>
      <c r="L55" t="str">
        <f>IF(Table1[[#This Row],[_NAMA BARANG]]="",IF(Table1[[#This Row],[//DBS]]="","",INDEX(DBS[NAMA],Table1[[#This Row],[//DBS]])),Table1[[#This Row],[_NAMA BARANG]])</f>
        <v>ACRYLIC 7X30</v>
      </c>
      <c r="M55"/>
      <c r="O55" t="str">
        <f>IF(Table1[[#This Row],[ROWID]]="","",IF(Table1[[#This Row],[_KETERANGAN]]="STOCK BELUM LENGKAP","ADA",IF(Table1[[#This Row],[KODE BARANG]]="","TIDAK ADA","ADA")))</f>
        <v>ADA</v>
      </c>
      <c r="P55">
        <v>36</v>
      </c>
      <c r="Q55" t="s">
        <v>37</v>
      </c>
      <c r="R55">
        <f>IF(Table1[[#This Row],[//DBS]]="","",INDEX(DBS[ISI],Table1[[#This Row],[//DBS]]))</f>
        <v>144</v>
      </c>
      <c r="S55" t="str">
        <f>IF(Table1[[#This Row],[//DBS]]="","",IF(Table1[[#This Row],[SATUAN_BYPASS]]="",INDEX(DBS[[SATUAN ]],Table1[[#This Row],[//DBS]]),Table1[SATUAN_BYPASS]))</f>
        <v>PCS</v>
      </c>
      <c r="T55">
        <v>19.5</v>
      </c>
      <c r="U55" s="58">
        <f>IF(Table1[[#This Row],[HARGA_BYPASS]]="",IF(Table1[[#This Row],[_HARGA]]="","",Table1[[#This Row],[_HARGA]]*1000),Table1[[#This Row],[HARGA_BYPASS]])</f>
        <v>19500</v>
      </c>
      <c r="V55" s="2"/>
      <c r="W55" s="2"/>
      <c r="X55" s="58" t="str">
        <f>IF(Table1[[#This Row],[ROWID]]="","",IF(Table1[[#This Row],[ROWID]]=C56,"",SUMIF(Table1[ROWID],Table1[[#This Row],[ROWID]],Table1[TOTAL])))</f>
        <v/>
      </c>
      <c r="AA5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5">
        <f>IF(Table1[[#This Row],[JUMLAH NOTA]]="","",IF(Table1[[#This Row],[CONV]]="",Table1[[#This Row],[JUMLAH NOTA]],Table1[[#This Row],[JUMLAH NOTA]]*Table1[[#This Row],[CONV]]))</f>
        <v>36</v>
      </c>
      <c r="AC55" t="str">
        <f>IF(Table1[[#This Row],[ISI_CONV]]="","",IF(Table1[[#This Row],[CONV]]="",Table1[[#This Row],[SATUAN NOTA]],Table1[[#This Row],[SATUAN]]))</f>
        <v>PCS</v>
      </c>
      <c r="AD55" s="58">
        <f>IF(Table1[[#This Row],[HARGA]]="","",IF(Table1[[#This Row],[CONV]]="",Table1[[#This Row],[HARGA]],Table1[[#This Row],[HARGA]]/Table1[[#This Row],[CONV]]))</f>
        <v>19500</v>
      </c>
      <c r="AE55" s="58">
        <f>IF(Table1[[#This Row],[HARGA_CONV]]="","",Table1[[#This Row],[HARGA_CONV]]*Table1[[#This Row],[ISI_CONV]]*(100%-(Table1[[#This Row],[DISKON]]+Table1[[#This Row],[DISKON NOTA]])))</f>
        <v>702000</v>
      </c>
      <c r="AF55" s="3">
        <f>IF(Table1[[#This Row],[TANGGAL NOTA]]="",AF54,Table1[[#This Row],[TANGGAL NOTA]])</f>
        <v>45531</v>
      </c>
      <c r="AG55" s="3">
        <v>45530</v>
      </c>
      <c r="AH55" s="3">
        <f>IF(Table1[[#This Row],[TANGGAL UPDATE]]="",AH54,Table1[[#This Row],[TANGGAL UPDATE]])</f>
        <v>45534</v>
      </c>
      <c r="AI55" t="str" cm="1">
        <f t="array" ref="AI55">IF(Table1[[#This Row],[A1]]="",AI54,INDEX(Table6[3],Table1[[#This Row],[Q1]]))</f>
        <v>G</v>
      </c>
      <c r="AJ55" t="str">
        <f>IF(Table1[[#This Row],[_KETERANGAN]]="","",Table1[[#This Row],[_KETERANGAN]])</f>
        <v/>
      </c>
      <c r="AK55" t="str" cm="1">
        <f t="array" ref="AK55">IF(Table1[[#This Row],[A1]]="",AK54,INDEX(Table6[3],Table1[[#This Row],[Q1]]))</f>
        <v>G</v>
      </c>
      <c r="AL55" s="5" t="str" cm="1">
        <f t="array" ref="AL55">IF(Table1[[#This Row],[A1]]="",AL54,INDEX(Table6[1],Table1[[#This Row],[Q1]]))</f>
        <v>MERAH 2</v>
      </c>
      <c r="AM55" t="str" cm="1">
        <f t="array" ref="AM55">IF(Table1[[#This Row],[A1]]="",AM54,INDEX(Table6[2],Table1[[#This Row],[Q1]]))</f>
        <v>YOGYA</v>
      </c>
      <c r="AN55" t="str">
        <f>CONCATENATE(Table1[[#This Row],[TOKO_H]],"-",Table1[[#This Row],[KOTA_H]])</f>
        <v>MERAH 2-YOGYA</v>
      </c>
      <c r="AO55" t="s">
        <v>258</v>
      </c>
      <c r="AP55" t="s">
        <v>259</v>
      </c>
      <c r="AQ55"/>
    </row>
    <row r="56" spans="1:43">
      <c r="A56">
        <f>IF(Table1[[#This Row],[KODE BARANG]]="","",MATCH(Table1[[#This Row],[KODE BARANG]],DBS[KODE BARANG],0))</f>
        <v>234</v>
      </c>
      <c r="B56">
        <f>IF(Table1[[#This Row],[ROWID]]="","",ROW()-2)</f>
        <v>54</v>
      </c>
      <c r="C56">
        <f>IF(Table1[[#This Row],[NAMA BARANG]]="","",IF(Table1[[#This Row],[ID]]="",C55,Table1[[#This Row],[ID]]))</f>
        <v>41</v>
      </c>
      <c r="D56" t="str">
        <f>IF(Table1[[#This Row],[A1]]="","",MATCH(Table1[[#This Row],[A1]],Table6[5],0))</f>
        <v/>
      </c>
      <c r="E56" t="str">
        <f>IF(Table1[[#This Row],[ID]]="","",Table1[[#This Row],[TOKO-KOTA_H]])</f>
        <v/>
      </c>
      <c r="F56" t="str">
        <f>IF(Table1[[#This Row],[NOTA TOKO]]="","",ROW()-2)</f>
        <v/>
      </c>
      <c r="G56" s="59"/>
      <c r="H56" s="1"/>
      <c r="J56" s="1"/>
      <c r="K56" t="s">
        <v>692</v>
      </c>
      <c r="L56" t="str">
        <f>IF(Table1[[#This Row],[_NAMA BARANG]]="",IF(Table1[[#This Row],[//DBS]]="","",INDEX(DBS[NAMA],Table1[[#This Row],[//DBS]])),Table1[[#This Row],[_NAMA BARANG]])</f>
        <v>BALON HB LKF 4W LKF 3200 HB4</v>
      </c>
      <c r="M56"/>
      <c r="O56" t="str">
        <f>IF(Table1[[#This Row],[ROWID]]="","",IF(Table1[[#This Row],[_KETERANGAN]]="STOCK BELUM LENGKAP","ADA",IF(Table1[[#This Row],[KODE BARANG]]="","TIDAK ADA","ADA")))</f>
        <v>ADA</v>
      </c>
      <c r="P56">
        <v>6</v>
      </c>
      <c r="Q56" t="s">
        <v>626</v>
      </c>
      <c r="R56">
        <f>IF(Table1[[#This Row],[//DBS]]="","",INDEX(DBS[ISI],Table1[[#This Row],[//DBS]]))</f>
        <v>40</v>
      </c>
      <c r="S56" t="str">
        <f>IF(Table1[[#This Row],[//DBS]]="","",IF(Table1[[#This Row],[SATUAN_BYPASS]]="",INDEX(DBS[[SATUAN ]],Table1[[#This Row],[//DBS]]),Table1[SATUAN_BYPASS]))</f>
        <v>DISP</v>
      </c>
      <c r="T56">
        <v>125</v>
      </c>
      <c r="U56" s="58">
        <f>IF(Table1[[#This Row],[HARGA_BYPASS]]="",IF(Table1[[#This Row],[_HARGA]]="","",Table1[[#This Row],[_HARGA]]*1000),Table1[[#This Row],[HARGA_BYPASS]])</f>
        <v>125000</v>
      </c>
      <c r="V56" s="2">
        <v>0.1</v>
      </c>
      <c r="W56" s="2"/>
      <c r="X56" s="58" t="str">
        <f>IF(Table1[[#This Row],[ROWID]]="","",IF(Table1[[#This Row],[ROWID]]=C57,"",SUMIF(Table1[ROWID],Table1[[#This Row],[ROWID]],Table1[TOTAL])))</f>
        <v/>
      </c>
      <c r="AA5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6">
        <f>IF(Table1[[#This Row],[JUMLAH NOTA]]="","",IF(Table1[[#This Row],[CONV]]="",Table1[[#This Row],[JUMLAH NOTA]],Table1[[#This Row],[JUMLAH NOTA]]*Table1[[#This Row],[CONV]]))</f>
        <v>6</v>
      </c>
      <c r="AC56" t="str">
        <f>IF(Table1[[#This Row],[ISI_CONV]]="","",IF(Table1[[#This Row],[CONV]]="",Table1[[#This Row],[SATUAN NOTA]],Table1[[#This Row],[SATUAN]]))</f>
        <v>DISP</v>
      </c>
      <c r="AD56" s="58">
        <f>IF(Table1[[#This Row],[HARGA]]="","",IF(Table1[[#This Row],[CONV]]="",Table1[[#This Row],[HARGA]],Table1[[#This Row],[HARGA]]/Table1[[#This Row],[CONV]]))</f>
        <v>125000</v>
      </c>
      <c r="AE56" s="58">
        <f>IF(Table1[[#This Row],[HARGA_CONV]]="","",Table1[[#This Row],[HARGA_CONV]]*Table1[[#This Row],[ISI_CONV]]*(100%-(Table1[[#This Row],[DISKON]]+Table1[[#This Row],[DISKON NOTA]])))</f>
        <v>675000</v>
      </c>
      <c r="AF56" s="3">
        <f>IF(Table1[[#This Row],[TANGGAL NOTA]]="",AF55,Table1[[#This Row],[TANGGAL NOTA]])</f>
        <v>45531</v>
      </c>
      <c r="AG56" s="3">
        <v>45530</v>
      </c>
      <c r="AH56" s="3">
        <f>IF(Table1[[#This Row],[TANGGAL UPDATE]]="",AH55,Table1[[#This Row],[TANGGAL UPDATE]])</f>
        <v>45534</v>
      </c>
      <c r="AI56" t="str" cm="1">
        <f t="array" ref="AI56">IF(Table1[[#This Row],[A1]]="",AI55,INDEX(Table6[3],Table1[[#This Row],[Q1]]))</f>
        <v>G</v>
      </c>
      <c r="AJ56" t="str">
        <f>IF(Table1[[#This Row],[_KETERANGAN]]="","",Table1[[#This Row],[_KETERANGAN]])</f>
        <v/>
      </c>
      <c r="AK56" t="str" cm="1">
        <f t="array" ref="AK56">IF(Table1[[#This Row],[A1]]="",AK55,INDEX(Table6[3],Table1[[#This Row],[Q1]]))</f>
        <v>G</v>
      </c>
      <c r="AL56" s="5" t="str" cm="1">
        <f t="array" ref="AL56">IF(Table1[[#This Row],[A1]]="",AL55,INDEX(Table6[1],Table1[[#This Row],[Q1]]))</f>
        <v>MERAH 2</v>
      </c>
      <c r="AM56" t="str" cm="1">
        <f t="array" ref="AM56">IF(Table1[[#This Row],[A1]]="",AM55,INDEX(Table6[2],Table1[[#This Row],[Q1]]))</f>
        <v>YOGYA</v>
      </c>
      <c r="AN56" t="str">
        <f>CONCATENATE(Table1[[#This Row],[TOKO_H]],"-",Table1[[#This Row],[KOTA_H]])</f>
        <v>MERAH 2-YOGYA</v>
      </c>
      <c r="AO56" t="s">
        <v>692</v>
      </c>
      <c r="AP56" t="s">
        <v>693</v>
      </c>
      <c r="AQ56"/>
    </row>
    <row r="57" spans="1:43">
      <c r="A57">
        <f>IF(Table1[[#This Row],[KODE BARANG]]="","",MATCH(Table1[[#This Row],[KODE BARANG]],DBS[KODE BARANG],0))</f>
        <v>233</v>
      </c>
      <c r="B57">
        <f>IF(Table1[[#This Row],[ROWID]]="","",ROW()-2)</f>
        <v>55</v>
      </c>
      <c r="C57">
        <f>IF(Table1[[#This Row],[NAMA BARANG]]="","",IF(Table1[[#This Row],[ID]]="",C56,Table1[[#This Row],[ID]]))</f>
        <v>41</v>
      </c>
      <c r="D57" t="str">
        <f>IF(Table1[[#This Row],[A1]]="","",MATCH(Table1[[#This Row],[A1]],Table6[5],0))</f>
        <v/>
      </c>
      <c r="E57" t="str">
        <f>IF(Table1[[#This Row],[ID]]="","",Table1[[#This Row],[TOKO-KOTA_H]])</f>
        <v/>
      </c>
      <c r="F57" t="str">
        <f>IF(Table1[[#This Row],[NOTA TOKO]]="","",ROW()-2)</f>
        <v/>
      </c>
      <c r="G57" s="59"/>
      <c r="H57" s="1"/>
      <c r="J57" s="1"/>
      <c r="K57" t="s">
        <v>689</v>
      </c>
      <c r="L57" t="str">
        <f>IF(Table1[[#This Row],[_NAMA BARANG]]="",IF(Table1[[#This Row],[//DBS]]="","",INDEX(DBS[NAMA],Table1[[#This Row],[//DBS]])),Table1[[#This Row],[_NAMA BARANG]])</f>
        <v>BALON FS POLKADOT LKF 3200 PW</v>
      </c>
      <c r="M57"/>
      <c r="O57" t="str">
        <f>IF(Table1[[#This Row],[ROWID]]="","",IF(Table1[[#This Row],[_KETERANGAN]]="STOCK BELUM LENGKAP","ADA",IF(Table1[[#This Row],[KODE BARANG]]="","TIDAK ADA","ADA")))</f>
        <v>ADA</v>
      </c>
      <c r="P57">
        <v>6</v>
      </c>
      <c r="Q57" t="s">
        <v>626</v>
      </c>
      <c r="R57">
        <f>IF(Table1[[#This Row],[//DBS]]="","",INDEX(DBS[ISI],Table1[[#This Row],[//DBS]]))</f>
        <v>50</v>
      </c>
      <c r="S57" t="str">
        <f>IF(Table1[[#This Row],[//DBS]]="","",IF(Table1[[#This Row],[SATUAN_BYPASS]]="",INDEX(DBS[[SATUAN ]],Table1[[#This Row],[//DBS]]),Table1[SATUAN_BYPASS]))</f>
        <v>DISP</v>
      </c>
      <c r="T57">
        <v>125</v>
      </c>
      <c r="U57" s="58">
        <f>IF(Table1[[#This Row],[HARGA_BYPASS]]="",IF(Table1[[#This Row],[_HARGA]]="","",Table1[[#This Row],[_HARGA]]*1000),Table1[[#This Row],[HARGA_BYPASS]])</f>
        <v>125000</v>
      </c>
      <c r="V57" s="2">
        <v>0.1</v>
      </c>
      <c r="W57" s="2"/>
      <c r="X57" s="58" t="str">
        <f>IF(Table1[[#This Row],[ROWID]]="","",IF(Table1[[#This Row],[ROWID]]=C58,"",SUMIF(Table1[ROWID],Table1[[#This Row],[ROWID]],Table1[TOTAL])))</f>
        <v/>
      </c>
      <c r="AA5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7">
        <f>IF(Table1[[#This Row],[JUMLAH NOTA]]="","",IF(Table1[[#This Row],[CONV]]="",Table1[[#This Row],[JUMLAH NOTA]],Table1[[#This Row],[JUMLAH NOTA]]*Table1[[#This Row],[CONV]]))</f>
        <v>6</v>
      </c>
      <c r="AC57" t="str">
        <f>IF(Table1[[#This Row],[ISI_CONV]]="","",IF(Table1[[#This Row],[CONV]]="",Table1[[#This Row],[SATUAN NOTA]],Table1[[#This Row],[SATUAN]]))</f>
        <v>DISP</v>
      </c>
      <c r="AD57" s="58">
        <f>IF(Table1[[#This Row],[HARGA]]="","",IF(Table1[[#This Row],[CONV]]="",Table1[[#This Row],[HARGA]],Table1[[#This Row],[HARGA]]/Table1[[#This Row],[CONV]]))</f>
        <v>125000</v>
      </c>
      <c r="AE57" s="58">
        <f>IF(Table1[[#This Row],[HARGA_CONV]]="","",Table1[[#This Row],[HARGA_CONV]]*Table1[[#This Row],[ISI_CONV]]*(100%-(Table1[[#This Row],[DISKON]]+Table1[[#This Row],[DISKON NOTA]])))</f>
        <v>675000</v>
      </c>
      <c r="AF57" s="3">
        <f>IF(Table1[[#This Row],[TANGGAL NOTA]]="",AF56,Table1[[#This Row],[TANGGAL NOTA]])</f>
        <v>45531</v>
      </c>
      <c r="AG57" s="3">
        <v>45530</v>
      </c>
      <c r="AH57" s="3">
        <f>IF(Table1[[#This Row],[TANGGAL UPDATE]]="",AH56,Table1[[#This Row],[TANGGAL UPDATE]])</f>
        <v>45534</v>
      </c>
      <c r="AI57" t="str" cm="1">
        <f t="array" ref="AI57">IF(Table1[[#This Row],[A1]]="",AI56,INDEX(Table6[3],Table1[[#This Row],[Q1]]))</f>
        <v>G</v>
      </c>
      <c r="AJ57" t="str">
        <f>IF(Table1[[#This Row],[_KETERANGAN]]="","",Table1[[#This Row],[_KETERANGAN]])</f>
        <v/>
      </c>
      <c r="AK57" t="str" cm="1">
        <f t="array" ref="AK57">IF(Table1[[#This Row],[A1]]="",AK56,INDEX(Table6[3],Table1[[#This Row],[Q1]]))</f>
        <v>G</v>
      </c>
      <c r="AL57" s="5" t="str" cm="1">
        <f t="array" ref="AL57">IF(Table1[[#This Row],[A1]]="",AL56,INDEX(Table6[1],Table1[[#This Row],[Q1]]))</f>
        <v>MERAH 2</v>
      </c>
      <c r="AM57" t="str" cm="1">
        <f t="array" ref="AM57">IF(Table1[[#This Row],[A1]]="",AM56,INDEX(Table6[2],Table1[[#This Row],[Q1]]))</f>
        <v>YOGYA</v>
      </c>
      <c r="AN57" t="str">
        <f>CONCATENATE(Table1[[#This Row],[TOKO_H]],"-",Table1[[#This Row],[KOTA_H]])</f>
        <v>MERAH 2-YOGYA</v>
      </c>
      <c r="AO57" t="s">
        <v>689</v>
      </c>
      <c r="AP57" t="s">
        <v>690</v>
      </c>
      <c r="AQ57"/>
    </row>
    <row r="58" spans="1:43">
      <c r="A58">
        <f>IF(Table1[[#This Row],[KODE BARANG]]="","",MATCH(Table1[[#This Row],[KODE BARANG]],DBS[KODE BARANG],0))</f>
        <v>237</v>
      </c>
      <c r="B58">
        <f>IF(Table1[[#This Row],[ROWID]]="","",ROW()-2)</f>
        <v>56</v>
      </c>
      <c r="C58">
        <f>IF(Table1[[#This Row],[NAMA BARANG]]="","",IF(Table1[[#This Row],[ID]]="",C57,Table1[[#This Row],[ID]]))</f>
        <v>41</v>
      </c>
      <c r="D58" t="str">
        <f>IF(Table1[[#This Row],[A1]]="","",MATCH(Table1[[#This Row],[A1]],Table6[5],0))</f>
        <v/>
      </c>
      <c r="E58" t="str">
        <f>IF(Table1[[#This Row],[ID]]="","",Table1[[#This Row],[TOKO-KOTA_H]])</f>
        <v/>
      </c>
      <c r="F58" t="str">
        <f>IF(Table1[[#This Row],[NOTA TOKO]]="","",ROW()-2)</f>
        <v/>
      </c>
      <c r="G58" s="59"/>
      <c r="H58" s="1"/>
      <c r="J58" s="1"/>
      <c r="K58" t="s">
        <v>700</v>
      </c>
      <c r="L58" t="str">
        <f>IF(Table1[[#This Row],[_NAMA BARANG]]="",IF(Table1[[#This Row],[//DBS]]="","",INDEX(DBS[NAMA],Table1[[#This Row],[//DBS]])),Table1[[#This Row],[_NAMA BARANG]])</f>
        <v>BALON LKM 2200</v>
      </c>
      <c r="M58"/>
      <c r="O58" t="str">
        <f>IF(Table1[[#This Row],[ROWID]]="","",IF(Table1[[#This Row],[_KETERANGAN]]="STOCK BELUM LENGKAP","ADA",IF(Table1[[#This Row],[KODE BARANG]]="","TIDAK ADA","ADA")))</f>
        <v>ADA</v>
      </c>
      <c r="P58">
        <v>6</v>
      </c>
      <c r="Q58" t="s">
        <v>626</v>
      </c>
      <c r="R58">
        <f>IF(Table1[[#This Row],[//DBS]]="","",INDEX(DBS[ISI],Table1[[#This Row],[//DBS]]))</f>
        <v>60</v>
      </c>
      <c r="S58" t="str">
        <f>IF(Table1[[#This Row],[//DBS]]="","",IF(Table1[[#This Row],[SATUAN_BYPASS]]="",INDEX(DBS[[SATUAN ]],Table1[[#This Row],[//DBS]]),Table1[SATUAN_BYPASS]))</f>
        <v>DISP</v>
      </c>
      <c r="T58">
        <v>67.5</v>
      </c>
      <c r="U58" s="58">
        <f>IF(Table1[[#This Row],[HARGA_BYPASS]]="",IF(Table1[[#This Row],[_HARGA]]="","",Table1[[#This Row],[_HARGA]]*1000),Table1[[#This Row],[HARGA_BYPASS]])</f>
        <v>67500</v>
      </c>
      <c r="V58" s="2">
        <v>0.1</v>
      </c>
      <c r="W58" s="2"/>
      <c r="X58" s="58">
        <f>IF(Table1[[#This Row],[ROWID]]="","",IF(Table1[[#This Row],[ROWID]]=C59,"",SUMIF(Table1[ROWID],Table1[[#This Row],[ROWID]],Table1[TOTAL])))</f>
        <v>5499500</v>
      </c>
      <c r="AA5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8">
        <f>IF(Table1[[#This Row],[JUMLAH NOTA]]="","",IF(Table1[[#This Row],[CONV]]="",Table1[[#This Row],[JUMLAH NOTA]],Table1[[#This Row],[JUMLAH NOTA]]*Table1[[#This Row],[CONV]]))</f>
        <v>6</v>
      </c>
      <c r="AC58" t="str">
        <f>IF(Table1[[#This Row],[ISI_CONV]]="","",IF(Table1[[#This Row],[CONV]]="",Table1[[#This Row],[SATUAN NOTA]],Table1[[#This Row],[SATUAN]]))</f>
        <v>DISP</v>
      </c>
      <c r="AD58" s="58">
        <f>IF(Table1[[#This Row],[HARGA]]="","",IF(Table1[[#This Row],[CONV]]="",Table1[[#This Row],[HARGA]],Table1[[#This Row],[HARGA]]/Table1[[#This Row],[CONV]]))</f>
        <v>67500</v>
      </c>
      <c r="AE58" s="58">
        <f>IF(Table1[[#This Row],[HARGA_CONV]]="","",Table1[[#This Row],[HARGA_CONV]]*Table1[[#This Row],[ISI_CONV]]*(100%-(Table1[[#This Row],[DISKON]]+Table1[[#This Row],[DISKON NOTA]])))</f>
        <v>364500</v>
      </c>
      <c r="AF58" s="3">
        <f>IF(Table1[[#This Row],[TANGGAL NOTA]]="",AF57,Table1[[#This Row],[TANGGAL NOTA]])</f>
        <v>45531</v>
      </c>
      <c r="AG58" s="3">
        <v>45530</v>
      </c>
      <c r="AH58" s="3">
        <f>IF(Table1[[#This Row],[TANGGAL UPDATE]]="",AH57,Table1[[#This Row],[TANGGAL UPDATE]])</f>
        <v>45534</v>
      </c>
      <c r="AI58" t="str" cm="1">
        <f t="array" ref="AI58">IF(Table1[[#This Row],[A1]]="",AI57,INDEX(Table6[3],Table1[[#This Row],[Q1]]))</f>
        <v>G</v>
      </c>
      <c r="AJ58" t="str">
        <f>IF(Table1[[#This Row],[_KETERANGAN]]="","",Table1[[#This Row],[_KETERANGAN]])</f>
        <v/>
      </c>
      <c r="AK58" t="str" cm="1">
        <f t="array" ref="AK58">IF(Table1[[#This Row],[A1]]="",AK57,INDEX(Table6[3],Table1[[#This Row],[Q1]]))</f>
        <v>G</v>
      </c>
      <c r="AL58" s="5" t="str" cm="1">
        <f t="array" ref="AL58">IF(Table1[[#This Row],[A1]]="",AL57,INDEX(Table6[1],Table1[[#This Row],[Q1]]))</f>
        <v>MERAH 2</v>
      </c>
      <c r="AM58" t="str" cm="1">
        <f t="array" ref="AM58">IF(Table1[[#This Row],[A1]]="",AM57,INDEX(Table6[2],Table1[[#This Row],[Q1]]))</f>
        <v>YOGYA</v>
      </c>
      <c r="AN58" t="str">
        <f>CONCATENATE(Table1[[#This Row],[TOKO_H]],"-",Table1[[#This Row],[KOTA_H]])</f>
        <v>MERAH 2-YOGYA</v>
      </c>
      <c r="AO58" t="s">
        <v>700</v>
      </c>
      <c r="AP58" t="s">
        <v>701</v>
      </c>
      <c r="AQ58"/>
    </row>
    <row r="59" spans="1:43">
      <c r="A59" t="str">
        <f>IF(Table1[[#This Row],[KODE BARANG]]="","",MATCH(Table1[[#This Row],[KODE BARANG]],DBS[KODE BARANG],0))</f>
        <v/>
      </c>
      <c r="B59" t="str">
        <f>IF(Table1[[#This Row],[ROWID]]="","",ROW()-2)</f>
        <v/>
      </c>
      <c r="C59" t="str">
        <f>IF(Table1[[#This Row],[NAMA BARANG]]="","",IF(Table1[[#This Row],[ID]]="",C58,Table1[[#This Row],[ID]]))</f>
        <v/>
      </c>
      <c r="D59" t="str">
        <f>IF(Table1[[#This Row],[A1]]="","",MATCH(Table1[[#This Row],[A1]],Table6[5],0))</f>
        <v/>
      </c>
      <c r="E59" t="str">
        <f>IF(Table1[[#This Row],[ID]]="","",Table1[[#This Row],[TOKO-KOTA_H]])</f>
        <v/>
      </c>
      <c r="F59" t="str">
        <f>IF(Table1[[#This Row],[NOTA TOKO]]="","",ROW()-2)</f>
        <v/>
      </c>
      <c r="G59" s="59"/>
      <c r="H59" s="1"/>
      <c r="J59" s="1"/>
      <c r="K59"/>
      <c r="L59" t="str">
        <f>IF(Table1[[#This Row],[_NAMA BARANG]]="",IF(Table1[[#This Row],[//DBS]]="","",INDEX(DBS[NAMA],Table1[[#This Row],[//DBS]])),Table1[[#This Row],[_NAMA BARANG]])</f>
        <v/>
      </c>
      <c r="M59"/>
      <c r="O59" t="str">
        <f>IF(Table1[[#This Row],[ROWID]]="","",IF(Table1[[#This Row],[_KETERANGAN]]="STOCK BELUM LENGKAP","ADA",IF(Table1[[#This Row],[KODE BARANG]]="","TIDAK ADA","ADA")))</f>
        <v/>
      </c>
      <c r="R59" t="str">
        <f>IF(Table1[[#This Row],[//DBS]]="","",INDEX(DBS[ISI],Table1[[#This Row],[//DBS]]))</f>
        <v/>
      </c>
      <c r="S59" t="str">
        <f>IF(Table1[[#This Row],[//DBS]]="","",IF(Table1[[#This Row],[SATUAN_BYPASS]]="",INDEX(DBS[[SATUAN ]],Table1[[#This Row],[//DBS]]),Table1[SATUAN_BYPASS]))</f>
        <v/>
      </c>
      <c r="U59" s="58" t="str">
        <f>IF(Table1[[#This Row],[HARGA_BYPASS]]="",IF(Table1[[#This Row],[_HARGA]]="","",Table1[[#This Row],[_HARGA]]*1000),Table1[[#This Row],[HARGA_BYPASS]])</f>
        <v/>
      </c>
      <c r="V59" s="2"/>
      <c r="W59" s="2"/>
      <c r="X59" s="58" t="str">
        <f>IF(Table1[[#This Row],[ROWID]]="","",IF(Table1[[#This Row],[ROWID]]=C60,"",SUMIF(Table1[ROWID],Table1[[#This Row],[ROWID]],Table1[TOTAL])))</f>
        <v/>
      </c>
      <c r="AA5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9" t="str">
        <f>IF(Table1[[#This Row],[JUMLAH NOTA]]="","",IF(Table1[[#This Row],[CONV]]="",Table1[[#This Row],[JUMLAH NOTA]],Table1[[#This Row],[JUMLAH NOTA]]*Table1[[#This Row],[CONV]]))</f>
        <v/>
      </c>
      <c r="AC59" t="str">
        <f>IF(Table1[[#This Row],[ISI_CONV]]="","",IF(Table1[[#This Row],[CONV]]="",Table1[[#This Row],[SATUAN NOTA]],Table1[[#This Row],[SATUAN]]))</f>
        <v/>
      </c>
      <c r="AD59" s="58" t="str">
        <f>IF(Table1[[#This Row],[HARGA]]="","",IF(Table1[[#This Row],[CONV]]="",Table1[[#This Row],[HARGA]],Table1[[#This Row],[HARGA]]/Table1[[#This Row],[CONV]]))</f>
        <v/>
      </c>
      <c r="AE59" s="58" t="str">
        <f>IF(Table1[[#This Row],[HARGA_CONV]]="","",Table1[[#This Row],[HARGA_CONV]]*Table1[[#This Row],[ISI_CONV]]*(100%-(Table1[[#This Row],[DISKON]]+Table1[[#This Row],[DISKON NOTA]])))</f>
        <v/>
      </c>
      <c r="AF59" s="3">
        <f>IF(Table1[[#This Row],[TANGGAL NOTA]]="",AF58,Table1[[#This Row],[TANGGAL NOTA]])</f>
        <v>45531</v>
      </c>
      <c r="AG59" s="3"/>
      <c r="AH59" s="3">
        <f>IF(Table1[[#This Row],[TANGGAL UPDATE]]="",AH58,Table1[[#This Row],[TANGGAL UPDATE]])</f>
        <v>45534</v>
      </c>
      <c r="AI59" t="str" cm="1">
        <f t="array" ref="AI59">IF(Table1[[#This Row],[A1]]="",AI58,INDEX(Table6[3],Table1[[#This Row],[Q1]]))</f>
        <v>G</v>
      </c>
      <c r="AJ59" t="str">
        <f>IF(Table1[[#This Row],[_KETERANGAN]]="","",Table1[[#This Row],[_KETERANGAN]])</f>
        <v/>
      </c>
      <c r="AK59" t="str" cm="1">
        <f t="array" ref="AK59">IF(Table1[[#This Row],[A1]]="",AK58,INDEX(Table6[3],Table1[[#This Row],[Q1]]))</f>
        <v>G</v>
      </c>
      <c r="AL59" s="5" t="str" cm="1">
        <f t="array" ref="AL59">IF(Table1[[#This Row],[A1]]="",AL58,INDEX(Table6[1],Table1[[#This Row],[Q1]]))</f>
        <v>MERAH 2</v>
      </c>
      <c r="AM59" t="str" cm="1">
        <f t="array" ref="AM59">IF(Table1[[#This Row],[A1]]="",AM58,INDEX(Table6[2],Table1[[#This Row],[Q1]]))</f>
        <v>YOGYA</v>
      </c>
      <c r="AN59" t="str">
        <f>CONCATENATE(Table1[[#This Row],[TOKO_H]],"-",Table1[[#This Row],[KOTA_H]])</f>
        <v>MERAH 2-YOGYA</v>
      </c>
      <c r="AO59"/>
      <c r="AP59" t="s">
        <v>9561</v>
      </c>
      <c r="AQ59"/>
    </row>
    <row r="60" spans="1:43">
      <c r="A60">
        <f>IF(Table1[[#This Row],[KODE BARANG]]="","",MATCH(Table1[[#This Row],[KODE BARANG]],DBS[KODE BARANG],0))</f>
        <v>255</v>
      </c>
      <c r="B60">
        <f>IF(Table1[[#This Row],[ROWID]]="","",ROW()-2)</f>
        <v>58</v>
      </c>
      <c r="C60">
        <f>IF(Table1[[#This Row],[NAMA BARANG]]="","",IF(Table1[[#This Row],[ID]]="",C59,Table1[[#This Row],[ID]]))</f>
        <v>58</v>
      </c>
      <c r="D60" t="str">
        <f>IF(Table1[[#This Row],[A1]]="","",MATCH(Table1[[#This Row],[A1]],Table6[5],0))</f>
        <v/>
      </c>
      <c r="E60" t="str">
        <f>IF(Table1[[#This Row],[ID]]="","",Table1[[#This Row],[TOKO-KOTA_H]])</f>
        <v>MERAH 2-YOGYA</v>
      </c>
      <c r="F60">
        <f>IF(Table1[[#This Row],[NOTA TOKO]]="","",ROW()-2)</f>
        <v>58</v>
      </c>
      <c r="G60" s="59"/>
      <c r="H60" s="1"/>
      <c r="I60">
        <v>3515</v>
      </c>
      <c r="J60" s="1"/>
      <c r="K60" t="s">
        <v>7154</v>
      </c>
      <c r="L60" t="str">
        <f>IF(Table1[[#This Row],[_NAMA BARANG]]="",IF(Table1[[#This Row],[//DBS]]="","",INDEX(DBS[NAMA],Table1[[#This Row],[//DBS]])),Table1[[#This Row],[_NAMA BARANG]])</f>
        <v>BALON LKP 2200</v>
      </c>
      <c r="M60"/>
      <c r="O60" t="str">
        <f>IF(Table1[[#This Row],[ROWID]]="","",IF(Table1[[#This Row],[_KETERANGAN]]="STOCK BELUM LENGKAP","ADA",IF(Table1[[#This Row],[KODE BARANG]]="","TIDAK ADA","ADA")))</f>
        <v>ADA</v>
      </c>
      <c r="P60">
        <v>1</v>
      </c>
      <c r="Q60" t="s">
        <v>626</v>
      </c>
      <c r="R60">
        <f>IF(Table1[[#This Row],[//DBS]]="","",INDEX(DBS[ISI],Table1[[#This Row],[//DBS]]))</f>
        <v>60</v>
      </c>
      <c r="S60" t="str">
        <f>IF(Table1[[#This Row],[//DBS]]="","",IF(Table1[[#This Row],[SATUAN_BYPASS]]="",INDEX(DBS[[SATUAN ]],Table1[[#This Row],[//DBS]]),Table1[SATUAN_BYPASS]))</f>
        <v>DISP</v>
      </c>
      <c r="T60">
        <v>67.5</v>
      </c>
      <c r="U60" s="58">
        <f>IF(Table1[[#This Row],[HARGA_BYPASS]]="",IF(Table1[[#This Row],[_HARGA]]="","",Table1[[#This Row],[_HARGA]]*1000),Table1[[#This Row],[HARGA_BYPASS]])</f>
        <v>67500</v>
      </c>
      <c r="V60" s="2">
        <v>0.1</v>
      </c>
      <c r="W60" s="2"/>
      <c r="X60" s="58" t="str">
        <f>IF(Table1[[#This Row],[ROWID]]="","",IF(Table1[[#This Row],[ROWID]]=C61,"",SUMIF(Table1[ROWID],Table1[[#This Row],[ROWID]],Table1[TOTAL])))</f>
        <v/>
      </c>
      <c r="AA6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0">
        <f>IF(Table1[[#This Row],[JUMLAH NOTA]]="","",IF(Table1[[#This Row],[CONV]]="",Table1[[#This Row],[JUMLAH NOTA]],Table1[[#This Row],[JUMLAH NOTA]]*Table1[[#This Row],[CONV]]))</f>
        <v>1</v>
      </c>
      <c r="AC60" t="str">
        <f>IF(Table1[[#This Row],[ISI_CONV]]="","",IF(Table1[[#This Row],[CONV]]="",Table1[[#This Row],[SATUAN NOTA]],Table1[[#This Row],[SATUAN]]))</f>
        <v>DISP</v>
      </c>
      <c r="AD60" s="58">
        <f>IF(Table1[[#This Row],[HARGA]]="","",IF(Table1[[#This Row],[CONV]]="",Table1[[#This Row],[HARGA]],Table1[[#This Row],[HARGA]]/Table1[[#This Row],[CONV]]))</f>
        <v>67500</v>
      </c>
      <c r="AE60" s="58">
        <f>IF(Table1[[#This Row],[HARGA_CONV]]="","",Table1[[#This Row],[HARGA_CONV]]*Table1[[#This Row],[ISI_CONV]]*(100%-(Table1[[#This Row],[DISKON]]+Table1[[#This Row],[DISKON NOTA]])))</f>
        <v>60750</v>
      </c>
      <c r="AF60" s="3">
        <f>IF(Table1[[#This Row],[TANGGAL NOTA]]="",AF59,Table1[[#This Row],[TANGGAL NOTA]])</f>
        <v>45531</v>
      </c>
      <c r="AG60" s="3">
        <v>45530</v>
      </c>
      <c r="AH60" s="3">
        <f>IF(Table1[[#This Row],[TANGGAL UPDATE]]="",AH59,Table1[[#This Row],[TANGGAL UPDATE]])</f>
        <v>45534</v>
      </c>
      <c r="AI60" t="str" cm="1">
        <f t="array" ref="AI60">IF(Table1[[#This Row],[A1]]="",AI59,INDEX(Table6[3],Table1[[#This Row],[Q1]]))</f>
        <v>G</v>
      </c>
      <c r="AJ60" t="str">
        <f>IF(Table1[[#This Row],[_KETERANGAN]]="","",Table1[[#This Row],[_KETERANGAN]])</f>
        <v/>
      </c>
      <c r="AK60" t="str" cm="1">
        <f t="array" ref="AK60">IF(Table1[[#This Row],[A1]]="",AK59,INDEX(Table6[3],Table1[[#This Row],[Q1]]))</f>
        <v>G</v>
      </c>
      <c r="AL60" s="5" t="str" cm="1">
        <f t="array" ref="AL60">IF(Table1[[#This Row],[A1]]="",AL59,INDEX(Table6[1],Table1[[#This Row],[Q1]]))</f>
        <v>MERAH 2</v>
      </c>
      <c r="AM60" t="str" cm="1">
        <f t="array" ref="AM60">IF(Table1[[#This Row],[A1]]="",AM59,INDEX(Table6[2],Table1[[#This Row],[Q1]]))</f>
        <v>YOGYA</v>
      </c>
      <c r="AN60" t="str">
        <f>CONCATENATE(Table1[[#This Row],[TOKO_H]],"-",Table1[[#This Row],[KOTA_H]])</f>
        <v>MERAH 2-YOGYA</v>
      </c>
      <c r="AO60" t="s">
        <v>7154</v>
      </c>
      <c r="AP60" t="s">
        <v>641</v>
      </c>
      <c r="AQ60"/>
    </row>
    <row r="61" spans="1:43">
      <c r="A61">
        <f>IF(Table1[[#This Row],[KODE BARANG]]="","",MATCH(Table1[[#This Row],[KODE BARANG]],DBS[KODE BARANG],0))</f>
        <v>239</v>
      </c>
      <c r="B61">
        <f>IF(Table1[[#This Row],[ROWID]]="","",ROW()-2)</f>
        <v>59</v>
      </c>
      <c r="C61">
        <f>IF(Table1[[#This Row],[NAMA BARANG]]="","",IF(Table1[[#This Row],[ID]]="",C60,Table1[[#This Row],[ID]]))</f>
        <v>58</v>
      </c>
      <c r="D61" t="str">
        <f>IF(Table1[[#This Row],[A1]]="","",MATCH(Table1[[#This Row],[A1]],Table6[5],0))</f>
        <v/>
      </c>
      <c r="E61" t="str">
        <f>IF(Table1[[#This Row],[ID]]="","",Table1[[#This Row],[TOKO-KOTA_H]])</f>
        <v/>
      </c>
      <c r="F61" t="str">
        <f>IF(Table1[[#This Row],[NOTA TOKO]]="","",ROW()-2)</f>
        <v/>
      </c>
      <c r="G61" s="59"/>
      <c r="H61" s="1"/>
      <c r="J61" s="1"/>
      <c r="K61" t="s">
        <v>705</v>
      </c>
      <c r="L61" t="str">
        <f>IF(Table1[[#This Row],[_NAMA BARANG]]="",IF(Table1[[#This Row],[//DBS]]="","",INDEX(DBS[NAMA],Table1[[#This Row],[//DBS]])),Table1[[#This Row],[_NAMA BARANG]])</f>
        <v>BALON LMP 2200</v>
      </c>
      <c r="M61"/>
      <c r="O61" t="str">
        <f>IF(Table1[[#This Row],[ROWID]]="","",IF(Table1[[#This Row],[_KETERANGAN]]="STOCK BELUM LENGKAP","ADA",IF(Table1[[#This Row],[KODE BARANG]]="","TIDAK ADA","ADA")))</f>
        <v>ADA</v>
      </c>
      <c r="P61">
        <v>6</v>
      </c>
      <c r="Q61" t="s">
        <v>626</v>
      </c>
      <c r="R61">
        <f>IF(Table1[[#This Row],[//DBS]]="","",INDEX(DBS[ISI],Table1[[#This Row],[//DBS]]))</f>
        <v>60</v>
      </c>
      <c r="S61" t="str">
        <f>IF(Table1[[#This Row],[//DBS]]="","",IF(Table1[[#This Row],[SATUAN_BYPASS]]="",INDEX(DBS[[SATUAN ]],Table1[[#This Row],[//DBS]]),Table1[SATUAN_BYPASS]))</f>
        <v>DISP</v>
      </c>
      <c r="T61">
        <v>67.5</v>
      </c>
      <c r="U61" s="58">
        <f>IF(Table1[[#This Row],[HARGA_BYPASS]]="",IF(Table1[[#This Row],[_HARGA]]="","",Table1[[#This Row],[_HARGA]]*1000),Table1[[#This Row],[HARGA_BYPASS]])</f>
        <v>67500</v>
      </c>
      <c r="V61" s="2">
        <v>0.1</v>
      </c>
      <c r="W61" s="2"/>
      <c r="X61" s="58" t="str">
        <f>IF(Table1[[#This Row],[ROWID]]="","",IF(Table1[[#This Row],[ROWID]]=C62,"",SUMIF(Table1[ROWID],Table1[[#This Row],[ROWID]],Table1[TOTAL])))</f>
        <v/>
      </c>
      <c r="AA6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1">
        <f>IF(Table1[[#This Row],[JUMLAH NOTA]]="","",IF(Table1[[#This Row],[CONV]]="",Table1[[#This Row],[JUMLAH NOTA]],Table1[[#This Row],[JUMLAH NOTA]]*Table1[[#This Row],[CONV]]))</f>
        <v>6</v>
      </c>
      <c r="AC61" t="str">
        <f>IF(Table1[[#This Row],[ISI_CONV]]="","",IF(Table1[[#This Row],[CONV]]="",Table1[[#This Row],[SATUAN NOTA]],Table1[[#This Row],[SATUAN]]))</f>
        <v>DISP</v>
      </c>
      <c r="AD61" s="58">
        <f>IF(Table1[[#This Row],[HARGA]]="","",IF(Table1[[#This Row],[CONV]]="",Table1[[#This Row],[HARGA]],Table1[[#This Row],[HARGA]]/Table1[[#This Row],[CONV]]))</f>
        <v>67500</v>
      </c>
      <c r="AE61" s="58">
        <f>IF(Table1[[#This Row],[HARGA_CONV]]="","",Table1[[#This Row],[HARGA_CONV]]*Table1[[#This Row],[ISI_CONV]]*(100%-(Table1[[#This Row],[DISKON]]+Table1[[#This Row],[DISKON NOTA]])))</f>
        <v>364500</v>
      </c>
      <c r="AF61" s="3">
        <f>IF(Table1[[#This Row],[TANGGAL NOTA]]="",AF60,Table1[[#This Row],[TANGGAL NOTA]])</f>
        <v>45531</v>
      </c>
      <c r="AG61" s="3">
        <v>45530</v>
      </c>
      <c r="AH61" s="3">
        <f>IF(Table1[[#This Row],[TANGGAL UPDATE]]="",AH60,Table1[[#This Row],[TANGGAL UPDATE]])</f>
        <v>45534</v>
      </c>
      <c r="AI61" t="str" cm="1">
        <f t="array" ref="AI61">IF(Table1[[#This Row],[A1]]="",AI60,INDEX(Table6[3],Table1[[#This Row],[Q1]]))</f>
        <v>G</v>
      </c>
      <c r="AJ61" t="str">
        <f>IF(Table1[[#This Row],[_KETERANGAN]]="","",Table1[[#This Row],[_KETERANGAN]])</f>
        <v/>
      </c>
      <c r="AK61" t="str" cm="1">
        <f t="array" ref="AK61">IF(Table1[[#This Row],[A1]]="",AK60,INDEX(Table6[3],Table1[[#This Row],[Q1]]))</f>
        <v>G</v>
      </c>
      <c r="AL61" s="5" t="str" cm="1">
        <f t="array" ref="AL61">IF(Table1[[#This Row],[A1]]="",AL60,INDEX(Table6[1],Table1[[#This Row],[Q1]]))</f>
        <v>MERAH 2</v>
      </c>
      <c r="AM61" t="str" cm="1">
        <f t="array" ref="AM61">IF(Table1[[#This Row],[A1]]="",AM60,INDEX(Table6[2],Table1[[#This Row],[Q1]]))</f>
        <v>YOGYA</v>
      </c>
      <c r="AN61" t="str">
        <f>CONCATENATE(Table1[[#This Row],[TOKO_H]],"-",Table1[[#This Row],[KOTA_H]])</f>
        <v>MERAH 2-YOGYA</v>
      </c>
      <c r="AO61" t="s">
        <v>705</v>
      </c>
      <c r="AP61" t="s">
        <v>706</v>
      </c>
      <c r="AQ61"/>
    </row>
    <row r="62" spans="1:43">
      <c r="A62">
        <f>IF(Table1[[#This Row],[KODE BARANG]]="","",MATCH(Table1[[#This Row],[KODE BARANG]],DBS[KODE BARANG],0))</f>
        <v>218</v>
      </c>
      <c r="B62">
        <f>IF(Table1[[#This Row],[ROWID]]="","",ROW()-2)</f>
        <v>60</v>
      </c>
      <c r="C62">
        <f>IF(Table1[[#This Row],[NAMA BARANG]]="","",IF(Table1[[#This Row],[ID]]="",C61,Table1[[#This Row],[ID]]))</f>
        <v>58</v>
      </c>
      <c r="D62" t="str">
        <f>IF(Table1[[#This Row],[A1]]="","",MATCH(Table1[[#This Row],[A1]],Table6[5],0))</f>
        <v/>
      </c>
      <c r="E62" t="str">
        <f>IF(Table1[[#This Row],[ID]]="","",Table1[[#This Row],[TOKO-KOTA_H]])</f>
        <v/>
      </c>
      <c r="F62" t="str">
        <f>IF(Table1[[#This Row],[NOTA TOKO]]="","",ROW()-2)</f>
        <v/>
      </c>
      <c r="G62" s="59"/>
      <c r="H62" s="1"/>
      <c r="J62" s="1"/>
      <c r="K62" t="s">
        <v>675</v>
      </c>
      <c r="L62" t="str">
        <f>IF(Table1[[#This Row],[_NAMA BARANG]]="",IF(Table1[[#This Row],[//DBS]]="","",INDEX(DBS[NAMA],Table1[[#This Row],[//DBS]])),Table1[[#This Row],[_NAMA BARANG]])</f>
        <v>BALON BL 10082</v>
      </c>
      <c r="M62"/>
      <c r="O62" t="str">
        <f>IF(Table1[[#This Row],[ROWID]]="","",IF(Table1[[#This Row],[_KETERANGAN]]="STOCK BELUM LENGKAP","ADA",IF(Table1[[#This Row],[KODE BARANG]]="","TIDAK ADA","ADA")))</f>
        <v>ADA</v>
      </c>
      <c r="P62">
        <v>1</v>
      </c>
      <c r="Q62" t="s">
        <v>626</v>
      </c>
      <c r="R62">
        <f>IF(Table1[[#This Row],[//DBS]]="","",INDEX(DBS[ISI],Table1[[#This Row],[//DBS]]))</f>
        <v>100</v>
      </c>
      <c r="S62" t="str">
        <f>IF(Table1[[#This Row],[//DBS]]="","",IF(Table1[[#This Row],[SATUAN_BYPASS]]="",INDEX(DBS[[SATUAN ]],Table1[[#This Row],[//DBS]]),Table1[SATUAN_BYPASS]))</f>
        <v>DISP</v>
      </c>
      <c r="T62">
        <v>74</v>
      </c>
      <c r="U62" s="58">
        <f>IF(Table1[[#This Row],[HARGA_BYPASS]]="",IF(Table1[[#This Row],[_HARGA]]="","",Table1[[#This Row],[_HARGA]]*1000),Table1[[#This Row],[HARGA_BYPASS]])</f>
        <v>74000</v>
      </c>
      <c r="V62" s="2">
        <v>0.1</v>
      </c>
      <c r="W62" s="2"/>
      <c r="X62" s="58">
        <f>IF(Table1[[#This Row],[ROWID]]="","",IF(Table1[[#This Row],[ROWID]]=C63,"",SUMIF(Table1[ROWID],Table1[[#This Row],[ROWID]],Table1[TOTAL])))</f>
        <v>491850</v>
      </c>
      <c r="AA6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2">
        <f>IF(Table1[[#This Row],[JUMLAH NOTA]]="","",IF(Table1[[#This Row],[CONV]]="",Table1[[#This Row],[JUMLAH NOTA]],Table1[[#This Row],[JUMLAH NOTA]]*Table1[[#This Row],[CONV]]))</f>
        <v>1</v>
      </c>
      <c r="AC62" t="str">
        <f>IF(Table1[[#This Row],[ISI_CONV]]="","",IF(Table1[[#This Row],[CONV]]="",Table1[[#This Row],[SATUAN NOTA]],Table1[[#This Row],[SATUAN]]))</f>
        <v>DISP</v>
      </c>
      <c r="AD62" s="58">
        <f>IF(Table1[[#This Row],[HARGA]]="","",IF(Table1[[#This Row],[CONV]]="",Table1[[#This Row],[HARGA]],Table1[[#This Row],[HARGA]]/Table1[[#This Row],[CONV]]))</f>
        <v>74000</v>
      </c>
      <c r="AE62" s="58">
        <f>IF(Table1[[#This Row],[HARGA_CONV]]="","",Table1[[#This Row],[HARGA_CONV]]*Table1[[#This Row],[ISI_CONV]]*(100%-(Table1[[#This Row],[DISKON]]+Table1[[#This Row],[DISKON NOTA]])))</f>
        <v>66600</v>
      </c>
      <c r="AF62" s="3">
        <f>IF(Table1[[#This Row],[TANGGAL NOTA]]="",AF61,Table1[[#This Row],[TANGGAL NOTA]])</f>
        <v>45531</v>
      </c>
      <c r="AG62" s="3">
        <v>45530</v>
      </c>
      <c r="AH62" s="3">
        <f>IF(Table1[[#This Row],[TANGGAL UPDATE]]="",AH61,Table1[[#This Row],[TANGGAL UPDATE]])</f>
        <v>45534</v>
      </c>
      <c r="AI62" t="str" cm="1">
        <f t="array" ref="AI62">IF(Table1[[#This Row],[A1]]="",AI61,INDEX(Table6[3],Table1[[#This Row],[Q1]]))</f>
        <v>G</v>
      </c>
      <c r="AJ62" t="str">
        <f>IF(Table1[[#This Row],[_KETERANGAN]]="","",Table1[[#This Row],[_KETERANGAN]])</f>
        <v/>
      </c>
      <c r="AK62" t="str" cm="1">
        <f t="array" ref="AK62">IF(Table1[[#This Row],[A1]]="",AK61,INDEX(Table6[3],Table1[[#This Row],[Q1]]))</f>
        <v>G</v>
      </c>
      <c r="AL62" s="5" t="str" cm="1">
        <f t="array" ref="AL62">IF(Table1[[#This Row],[A1]]="",AL61,INDEX(Table6[1],Table1[[#This Row],[Q1]]))</f>
        <v>MERAH 2</v>
      </c>
      <c r="AM62" t="str" cm="1">
        <f t="array" ref="AM62">IF(Table1[[#This Row],[A1]]="",AM61,INDEX(Table6[2],Table1[[#This Row],[Q1]]))</f>
        <v>YOGYA</v>
      </c>
      <c r="AN62" t="str">
        <f>CONCATENATE(Table1[[#This Row],[TOKO_H]],"-",Table1[[#This Row],[KOTA_H]])</f>
        <v>MERAH 2-YOGYA</v>
      </c>
      <c r="AO62" t="s">
        <v>675</v>
      </c>
      <c r="AP62" t="s">
        <v>676</v>
      </c>
      <c r="AQ62"/>
    </row>
    <row r="63" spans="1:43">
      <c r="A63" t="str">
        <f>IF(Table1[[#This Row],[KODE BARANG]]="","",MATCH(Table1[[#This Row],[KODE BARANG]],DBS[KODE BARANG],0))</f>
        <v/>
      </c>
      <c r="B63" t="str">
        <f>IF(Table1[[#This Row],[ROWID]]="","",ROW()-2)</f>
        <v/>
      </c>
      <c r="C63" t="str">
        <f>IF(Table1[[#This Row],[NAMA BARANG]]="","",IF(Table1[[#This Row],[ID]]="",C62,Table1[[#This Row],[ID]]))</f>
        <v/>
      </c>
      <c r="D63" t="str">
        <f>IF(Table1[[#This Row],[A1]]="","",MATCH(Table1[[#This Row],[A1]],Table6[5],0))</f>
        <v/>
      </c>
      <c r="E63" t="str">
        <f>IF(Table1[[#This Row],[ID]]="","",Table1[[#This Row],[TOKO-KOTA_H]])</f>
        <v/>
      </c>
      <c r="F63" t="str">
        <f>IF(Table1[[#This Row],[NOTA TOKO]]="","",ROW()-2)</f>
        <v/>
      </c>
      <c r="G63" s="59"/>
      <c r="H63" s="1"/>
      <c r="J63" s="1"/>
      <c r="K63"/>
      <c r="L63" t="str">
        <f>IF(Table1[[#This Row],[_NAMA BARANG]]="",IF(Table1[[#This Row],[//DBS]]="","",INDEX(DBS[NAMA],Table1[[#This Row],[//DBS]])),Table1[[#This Row],[_NAMA BARANG]])</f>
        <v/>
      </c>
      <c r="M63"/>
      <c r="O63" t="str">
        <f>IF(Table1[[#This Row],[ROWID]]="","",IF(Table1[[#This Row],[_KETERANGAN]]="STOCK BELUM LENGKAP","ADA",IF(Table1[[#This Row],[KODE BARANG]]="","TIDAK ADA","ADA")))</f>
        <v/>
      </c>
      <c r="R63" t="str">
        <f>IF(Table1[[#This Row],[//DBS]]="","",INDEX(DBS[ISI],Table1[[#This Row],[//DBS]]))</f>
        <v/>
      </c>
      <c r="S63" t="str">
        <f>IF(Table1[[#This Row],[//DBS]]="","",IF(Table1[[#This Row],[SATUAN_BYPASS]]="",INDEX(DBS[[SATUAN ]],Table1[[#This Row],[//DBS]]),Table1[SATUAN_BYPASS]))</f>
        <v/>
      </c>
      <c r="U63" s="58" t="str">
        <f>IF(Table1[[#This Row],[HARGA_BYPASS]]="",IF(Table1[[#This Row],[_HARGA]]="","",Table1[[#This Row],[_HARGA]]*1000),Table1[[#This Row],[HARGA_BYPASS]])</f>
        <v/>
      </c>
      <c r="V63" s="2"/>
      <c r="W63" s="2"/>
      <c r="X63" s="58" t="str">
        <f>IF(Table1[[#This Row],[ROWID]]="","",IF(Table1[[#This Row],[ROWID]]=C64,"",SUMIF(Table1[ROWID],Table1[[#This Row],[ROWID]],Table1[TOTAL])))</f>
        <v/>
      </c>
      <c r="AA6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3" t="str">
        <f>IF(Table1[[#This Row],[JUMLAH NOTA]]="","",IF(Table1[[#This Row],[CONV]]="",Table1[[#This Row],[JUMLAH NOTA]],Table1[[#This Row],[JUMLAH NOTA]]*Table1[[#This Row],[CONV]]))</f>
        <v/>
      </c>
      <c r="AC63" t="str">
        <f>IF(Table1[[#This Row],[ISI_CONV]]="","",IF(Table1[[#This Row],[CONV]]="",Table1[[#This Row],[SATUAN NOTA]],Table1[[#This Row],[SATUAN]]))</f>
        <v/>
      </c>
      <c r="AD63" s="58" t="str">
        <f>IF(Table1[[#This Row],[HARGA]]="","",IF(Table1[[#This Row],[CONV]]="",Table1[[#This Row],[HARGA]],Table1[[#This Row],[HARGA]]/Table1[[#This Row],[CONV]]))</f>
        <v/>
      </c>
      <c r="AE63" s="58" t="str">
        <f>IF(Table1[[#This Row],[HARGA_CONV]]="","",Table1[[#This Row],[HARGA_CONV]]*Table1[[#This Row],[ISI_CONV]]*(100%-(Table1[[#This Row],[DISKON]]+Table1[[#This Row],[DISKON NOTA]])))</f>
        <v/>
      </c>
      <c r="AF63" s="3">
        <f>IF(Table1[[#This Row],[TANGGAL NOTA]]="",AF62,Table1[[#This Row],[TANGGAL NOTA]])</f>
        <v>45531</v>
      </c>
      <c r="AG63" s="3"/>
      <c r="AH63" s="3">
        <f>IF(Table1[[#This Row],[TANGGAL UPDATE]]="",AH62,Table1[[#This Row],[TANGGAL UPDATE]])</f>
        <v>45534</v>
      </c>
      <c r="AI63" t="str" cm="1">
        <f t="array" ref="AI63">IF(Table1[[#This Row],[A1]]="",AI62,INDEX(Table6[3],Table1[[#This Row],[Q1]]))</f>
        <v>G</v>
      </c>
      <c r="AJ63" t="str">
        <f>IF(Table1[[#This Row],[_KETERANGAN]]="","",Table1[[#This Row],[_KETERANGAN]])</f>
        <v/>
      </c>
      <c r="AK63" t="str" cm="1">
        <f t="array" ref="AK63">IF(Table1[[#This Row],[A1]]="",AK62,INDEX(Table6[3],Table1[[#This Row],[Q1]]))</f>
        <v>G</v>
      </c>
      <c r="AL63" s="5" t="str" cm="1">
        <f t="array" ref="AL63">IF(Table1[[#This Row],[A1]]="",AL62,INDEX(Table6[1],Table1[[#This Row],[Q1]]))</f>
        <v>MERAH 2</v>
      </c>
      <c r="AM63" t="str" cm="1">
        <f t="array" ref="AM63">IF(Table1[[#This Row],[A1]]="",AM62,INDEX(Table6[2],Table1[[#This Row],[Q1]]))</f>
        <v>YOGYA</v>
      </c>
      <c r="AN63" t="str">
        <f>CONCATENATE(Table1[[#This Row],[TOKO_H]],"-",Table1[[#This Row],[KOTA_H]])</f>
        <v>MERAH 2-YOGYA</v>
      </c>
      <c r="AO63"/>
      <c r="AP63" t="s">
        <v>9561</v>
      </c>
      <c r="AQ63"/>
    </row>
    <row r="64" spans="1:43">
      <c r="A64">
        <f>IF(Table1[[#This Row],[KODE BARANG]]="","",MATCH(Table1[[#This Row],[KODE BARANG]],DBS[KODE BARANG],0))</f>
        <v>451</v>
      </c>
      <c r="B64">
        <f>IF(Table1[[#This Row],[ROWID]]="","",ROW()-2)</f>
        <v>62</v>
      </c>
      <c r="C64">
        <f>IF(Table1[[#This Row],[NAMA BARANG]]="","",IF(Table1[[#This Row],[ID]]="",C63,Table1[[#This Row],[ID]]))</f>
        <v>62</v>
      </c>
      <c r="D64">
        <f>IF(Table1[[#This Row],[A1]]="","",MATCH(Table1[[#This Row],[A1]],Table6[5],0))</f>
        <v>242</v>
      </c>
      <c r="E64" t="str">
        <f>IF(Table1[[#This Row],[ID]]="","",Table1[[#This Row],[TOKO-KOTA_H]])</f>
        <v>TRIO PLAZA-MAGELANG</v>
      </c>
      <c r="F64">
        <f>IF(Table1[[#This Row],[NOTA TOKO]]="","",ROW()-2)</f>
        <v>62</v>
      </c>
      <c r="G64" s="59"/>
      <c r="H64" s="1"/>
      <c r="I64">
        <v>3516</v>
      </c>
      <c r="J64" s="1" t="s">
        <v>10044</v>
      </c>
      <c r="K64" t="s">
        <v>10103</v>
      </c>
      <c r="L64" t="str">
        <f>IF(Table1[[#This Row],[_NAMA BARANG]]="",IF(Table1[[#This Row],[//DBS]]="","",INDEX(DBS[NAMA],Table1[[#This Row],[//DBS]])),Table1[[#This Row],[_NAMA BARANG]])</f>
        <v>BP GEL SAFARI 0.28 HITECH SF-559 HITAM</v>
      </c>
      <c r="M64"/>
      <c r="O64" t="str">
        <f>IF(Table1[[#This Row],[ROWID]]="","",IF(Table1[[#This Row],[_KETERANGAN]]="STOCK BELUM LENGKAP","ADA",IF(Table1[[#This Row],[KODE BARANG]]="","TIDAK ADA","ADA")))</f>
        <v>ADA</v>
      </c>
      <c r="P64">
        <v>36</v>
      </c>
      <c r="Q64" t="s">
        <v>37</v>
      </c>
      <c r="R64">
        <f>IF(Table1[[#This Row],[//DBS]]="","",INDEX(DBS[ISI],Table1[[#This Row],[//DBS]]))</f>
        <v>144</v>
      </c>
      <c r="S64" t="str">
        <f>IF(Table1[[#This Row],[//DBS]]="","",IF(Table1[[#This Row],[SATUAN_BYPASS]]="",INDEX(DBS[[SATUAN ]],Table1[[#This Row],[//DBS]]),Table1[SATUAN_BYPASS]))</f>
        <v>LSN</v>
      </c>
      <c r="T64">
        <v>2.25</v>
      </c>
      <c r="U64" s="58">
        <f>IF(Table1[[#This Row],[HARGA_BYPASS]]="",IF(Table1[[#This Row],[_HARGA]]="","",Table1[[#This Row],[_HARGA]]*1000),Table1[[#This Row],[HARGA_BYPASS]])</f>
        <v>2250</v>
      </c>
      <c r="V64" s="2"/>
      <c r="W64" s="2"/>
      <c r="X64" s="58" t="str">
        <f>IF(Table1[[#This Row],[ROWID]]="","",IF(Table1[[#This Row],[ROWID]]=C65,"",SUMIF(Table1[ROWID],Table1[[#This Row],[ROWID]],Table1[TOTAL])))</f>
        <v/>
      </c>
      <c r="AA64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8.3333333333333329E-2</v>
      </c>
      <c r="AB64">
        <f>IF(Table1[[#This Row],[JUMLAH NOTA]]="","",IF(Table1[[#This Row],[CONV]]="",Table1[[#This Row],[JUMLAH NOTA]],Table1[[#This Row],[JUMLAH NOTA]]*Table1[[#This Row],[CONV]]))</f>
        <v>3</v>
      </c>
      <c r="AC64" t="str">
        <f>IF(Table1[[#This Row],[ISI_CONV]]="","",IF(Table1[[#This Row],[CONV]]="",Table1[[#This Row],[SATUAN NOTA]],Table1[[#This Row],[SATUAN]]))</f>
        <v>LSN</v>
      </c>
      <c r="AD64" s="58">
        <f>IF(Table1[[#This Row],[HARGA]]="","",IF(Table1[[#This Row],[CONV]]="",Table1[[#This Row],[HARGA]],Table1[[#This Row],[HARGA]]/Table1[[#This Row],[CONV]]))</f>
        <v>27000</v>
      </c>
      <c r="AE64" s="58">
        <f>IF(Table1[[#This Row],[HARGA_CONV]]="","",Table1[[#This Row],[HARGA_CONV]]*Table1[[#This Row],[ISI_CONV]]*(100%-(Table1[[#This Row],[DISKON]]+Table1[[#This Row],[DISKON NOTA]])))</f>
        <v>81000</v>
      </c>
      <c r="AF64" s="3">
        <f>IF(Table1[[#This Row],[TANGGAL NOTA]]="",AF63,Table1[[#This Row],[TANGGAL NOTA]])</f>
        <v>45531</v>
      </c>
      <c r="AG64" s="3">
        <v>45530</v>
      </c>
      <c r="AH64" s="3">
        <f>IF(Table1[[#This Row],[TANGGAL UPDATE]]="",AH63,Table1[[#This Row],[TANGGAL UPDATE]])</f>
        <v>45534</v>
      </c>
      <c r="AI64" t="str" cm="1">
        <f t="array" ref="AI64">IF(Table1[[#This Row],[A1]]="",AI63,INDEX(Table6[3],Table1[[#This Row],[Q1]]))</f>
        <v>G</v>
      </c>
      <c r="AJ64" t="str">
        <f>IF(Table1[[#This Row],[_KETERANGAN]]="","",Table1[[#This Row],[_KETERANGAN]])</f>
        <v/>
      </c>
      <c r="AK64" t="str" cm="1">
        <f t="array" ref="AK64">IF(Table1[[#This Row],[A1]]="",AK63,INDEX(Table6[3],Table1[[#This Row],[Q1]]))</f>
        <v>G</v>
      </c>
      <c r="AL64" s="5" t="str" cm="1">
        <f t="array" ref="AL64">IF(Table1[[#This Row],[A1]]="",AL63,INDEX(Table6[1],Table1[[#This Row],[Q1]]))</f>
        <v>TRIO PLAZA</v>
      </c>
      <c r="AM64" t="str" cm="1">
        <f t="array" ref="AM64">IF(Table1[[#This Row],[A1]]="",AM63,INDEX(Table6[2],Table1[[#This Row],[Q1]]))</f>
        <v>MAGELANG</v>
      </c>
      <c r="AN64" t="str">
        <f>CONCATENATE(Table1[[#This Row],[TOKO_H]],"-",Table1[[#This Row],[KOTA_H]])</f>
        <v>TRIO PLAZA-MAGELANG</v>
      </c>
      <c r="AO64" t="s">
        <v>10103</v>
      </c>
      <c r="AP64" t="s">
        <v>12176</v>
      </c>
      <c r="AQ64"/>
    </row>
    <row r="65" spans="1:43">
      <c r="A65">
        <f>IF(Table1[[#This Row],[KODE BARANG]]="","",MATCH(Table1[[#This Row],[KODE BARANG]],DBS[KODE BARANG],0))</f>
        <v>452</v>
      </c>
      <c r="B65">
        <f>IF(Table1[[#This Row],[ROWID]]="","",ROW()-2)</f>
        <v>63</v>
      </c>
      <c r="C65">
        <f>IF(Table1[[#This Row],[NAMA BARANG]]="","",IF(Table1[[#This Row],[ID]]="",C64,Table1[[#This Row],[ID]]))</f>
        <v>62</v>
      </c>
      <c r="D65" t="str">
        <f>IF(Table1[[#This Row],[A1]]="","",MATCH(Table1[[#This Row],[A1]],Table6[5],0))</f>
        <v/>
      </c>
      <c r="E65" t="str">
        <f>IF(Table1[[#This Row],[ID]]="","",Table1[[#This Row],[TOKO-KOTA_H]])</f>
        <v/>
      </c>
      <c r="F65" t="str">
        <f>IF(Table1[[#This Row],[NOTA TOKO]]="","",ROW()-2)</f>
        <v/>
      </c>
      <c r="G65" s="59"/>
      <c r="H65" s="1"/>
      <c r="J65" s="1"/>
      <c r="K65" t="s">
        <v>10106</v>
      </c>
      <c r="L65" t="str">
        <f>IF(Table1[[#This Row],[_NAMA BARANG]]="",IF(Table1[[#This Row],[//DBS]]="","",INDEX(DBS[NAMA],Table1[[#This Row],[//DBS]])),Table1[[#This Row],[_NAMA BARANG]])</f>
        <v>BP SF-266 HITAM</v>
      </c>
      <c r="M65"/>
      <c r="O65" t="str">
        <f>IF(Table1[[#This Row],[ROWID]]="","",IF(Table1[[#This Row],[_KETERANGAN]]="STOCK BELUM LENGKAP","ADA",IF(Table1[[#This Row],[KODE BARANG]]="","TIDAK ADA","ADA")))</f>
        <v>ADA</v>
      </c>
      <c r="P65">
        <v>36</v>
      </c>
      <c r="Q65" t="s">
        <v>37</v>
      </c>
      <c r="R65">
        <f>IF(Table1[[#This Row],[//DBS]]="","",INDEX(DBS[ISI],Table1[[#This Row],[//DBS]]))</f>
        <v>144</v>
      </c>
      <c r="S65" t="str">
        <f>IF(Table1[[#This Row],[//DBS]]="","",IF(Table1[[#This Row],[SATUAN_BYPASS]]="",INDEX(DBS[[SATUAN ]],Table1[[#This Row],[//DBS]]),Table1[SATUAN_BYPASS]))</f>
        <v>LSN</v>
      </c>
      <c r="T65">
        <v>2.25</v>
      </c>
      <c r="U65" s="58">
        <f>IF(Table1[[#This Row],[HARGA_BYPASS]]="",IF(Table1[[#This Row],[_HARGA]]="","",Table1[[#This Row],[_HARGA]]*1000),Table1[[#This Row],[HARGA_BYPASS]])</f>
        <v>2250</v>
      </c>
      <c r="V65" s="2"/>
      <c r="W65" s="2"/>
      <c r="X65" s="58" t="str">
        <f>IF(Table1[[#This Row],[ROWID]]="","",IF(Table1[[#This Row],[ROWID]]=C66,"",SUMIF(Table1[ROWID],Table1[[#This Row],[ROWID]],Table1[TOTAL])))</f>
        <v/>
      </c>
      <c r="AA65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8.3333333333333329E-2</v>
      </c>
      <c r="AB65">
        <f>IF(Table1[[#This Row],[JUMLAH NOTA]]="","",IF(Table1[[#This Row],[CONV]]="",Table1[[#This Row],[JUMLAH NOTA]],Table1[[#This Row],[JUMLAH NOTA]]*Table1[[#This Row],[CONV]]))</f>
        <v>3</v>
      </c>
      <c r="AC65" t="str">
        <f>IF(Table1[[#This Row],[ISI_CONV]]="","",IF(Table1[[#This Row],[CONV]]="",Table1[[#This Row],[SATUAN NOTA]],Table1[[#This Row],[SATUAN]]))</f>
        <v>LSN</v>
      </c>
      <c r="AD65" s="58">
        <f>IF(Table1[[#This Row],[HARGA]]="","",IF(Table1[[#This Row],[CONV]]="",Table1[[#This Row],[HARGA]],Table1[[#This Row],[HARGA]]/Table1[[#This Row],[CONV]]))</f>
        <v>27000</v>
      </c>
      <c r="AE65" s="58">
        <f>IF(Table1[[#This Row],[HARGA_CONV]]="","",Table1[[#This Row],[HARGA_CONV]]*Table1[[#This Row],[ISI_CONV]]*(100%-(Table1[[#This Row],[DISKON]]+Table1[[#This Row],[DISKON NOTA]])))</f>
        <v>81000</v>
      </c>
      <c r="AF65" s="3">
        <f>IF(Table1[[#This Row],[TANGGAL NOTA]]="",AF64,Table1[[#This Row],[TANGGAL NOTA]])</f>
        <v>45531</v>
      </c>
      <c r="AG65" s="3">
        <v>45530</v>
      </c>
      <c r="AH65" s="3">
        <f>IF(Table1[[#This Row],[TANGGAL UPDATE]]="",AH64,Table1[[#This Row],[TANGGAL UPDATE]])</f>
        <v>45534</v>
      </c>
      <c r="AI65" t="str" cm="1">
        <f t="array" ref="AI65">IF(Table1[[#This Row],[A1]]="",AI64,INDEX(Table6[3],Table1[[#This Row],[Q1]]))</f>
        <v>G</v>
      </c>
      <c r="AJ65" t="str">
        <f>IF(Table1[[#This Row],[_KETERANGAN]]="","",Table1[[#This Row],[_KETERANGAN]])</f>
        <v/>
      </c>
      <c r="AK65" t="str" cm="1">
        <f t="array" ref="AK65">IF(Table1[[#This Row],[A1]]="",AK64,INDEX(Table6[3],Table1[[#This Row],[Q1]]))</f>
        <v>G</v>
      </c>
      <c r="AL65" s="5" t="str" cm="1">
        <f t="array" ref="AL65">IF(Table1[[#This Row],[A1]]="",AL64,INDEX(Table6[1],Table1[[#This Row],[Q1]]))</f>
        <v>TRIO PLAZA</v>
      </c>
      <c r="AM65" t="str" cm="1">
        <f t="array" ref="AM65">IF(Table1[[#This Row],[A1]]="",AM64,INDEX(Table6[2],Table1[[#This Row],[Q1]]))</f>
        <v>MAGELANG</v>
      </c>
      <c r="AN65" t="str">
        <f>CONCATENATE(Table1[[#This Row],[TOKO_H]],"-",Table1[[#This Row],[KOTA_H]])</f>
        <v>TRIO PLAZA-MAGELANG</v>
      </c>
      <c r="AO65" t="s">
        <v>10106</v>
      </c>
      <c r="AP65" t="s">
        <v>10107</v>
      </c>
      <c r="AQ65"/>
    </row>
    <row r="66" spans="1:43">
      <c r="A66">
        <f>IF(Table1[[#This Row],[KODE BARANG]]="","",MATCH(Table1[[#This Row],[KODE BARANG]],DBS[KODE BARANG],0))</f>
        <v>751</v>
      </c>
      <c r="B66">
        <f>IF(Table1[[#This Row],[ROWID]]="","",ROW()-2)</f>
        <v>64</v>
      </c>
      <c r="C66">
        <f>IF(Table1[[#This Row],[NAMA BARANG]]="","",IF(Table1[[#This Row],[ID]]="",C65,Table1[[#This Row],[ID]]))</f>
        <v>62</v>
      </c>
      <c r="D66" t="str">
        <f>IF(Table1[[#This Row],[A1]]="","",MATCH(Table1[[#This Row],[A1]],Table6[5],0))</f>
        <v/>
      </c>
      <c r="E66" t="str">
        <f>IF(Table1[[#This Row],[ID]]="","",Table1[[#This Row],[TOKO-KOTA_H]])</f>
        <v/>
      </c>
      <c r="F66" t="str">
        <f>IF(Table1[[#This Row],[NOTA TOKO]]="","",ROW()-2)</f>
        <v/>
      </c>
      <c r="G66" s="59"/>
      <c r="H66" s="1"/>
      <c r="J66" s="1"/>
      <c r="K66" t="s">
        <v>6843</v>
      </c>
      <c r="L66" t="str">
        <f>IF(Table1[[#This Row],[_NAMA BARANG]]="",IF(Table1[[#This Row],[//DBS]]="","",INDEX(DBS[NAMA],Table1[[#This Row],[//DBS]])),Table1[[#This Row],[_NAMA BARANG]])</f>
        <v>BP GEL KOALA GP-168-F BR TUA</v>
      </c>
      <c r="M66"/>
      <c r="O66" t="str">
        <f>IF(Table1[[#This Row],[ROWID]]="","",IF(Table1[[#This Row],[_KETERANGAN]]="STOCK BELUM LENGKAP","ADA",IF(Table1[[#This Row],[KODE BARANG]]="","TIDAK ADA","ADA")))</f>
        <v>ADA</v>
      </c>
      <c r="P66">
        <v>24</v>
      </c>
      <c r="Q66" t="s">
        <v>37</v>
      </c>
      <c r="R66">
        <f>IF(Table1[[#This Row],[//DBS]]="","",INDEX(DBS[ISI],Table1[[#This Row],[//DBS]]))</f>
        <v>144</v>
      </c>
      <c r="S66" t="str">
        <f>IF(Table1[[#This Row],[//DBS]]="","",IF(Table1[[#This Row],[SATUAN_BYPASS]]="",INDEX(DBS[[SATUAN ]],Table1[[#This Row],[//DBS]]),Table1[SATUAN_BYPASS]))</f>
        <v>LSN</v>
      </c>
      <c r="T66">
        <v>2.25</v>
      </c>
      <c r="U66" s="58">
        <f>IF(Table1[[#This Row],[HARGA_BYPASS]]="",IF(Table1[[#This Row],[_HARGA]]="","",Table1[[#This Row],[_HARGA]]*1000),Table1[[#This Row],[HARGA_BYPASS]])</f>
        <v>2250</v>
      </c>
      <c r="V66" s="2"/>
      <c r="W66" s="2"/>
      <c r="X66" s="58" t="str">
        <f>IF(Table1[[#This Row],[ROWID]]="","",IF(Table1[[#This Row],[ROWID]]=C67,"",SUMIF(Table1[ROWID],Table1[[#This Row],[ROWID]],Table1[TOTAL])))</f>
        <v/>
      </c>
      <c r="AA66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8.3333333333333329E-2</v>
      </c>
      <c r="AB66">
        <f>IF(Table1[[#This Row],[JUMLAH NOTA]]="","",IF(Table1[[#This Row],[CONV]]="",Table1[[#This Row],[JUMLAH NOTA]],Table1[[#This Row],[JUMLAH NOTA]]*Table1[[#This Row],[CONV]]))</f>
        <v>2</v>
      </c>
      <c r="AC66" t="str">
        <f>IF(Table1[[#This Row],[ISI_CONV]]="","",IF(Table1[[#This Row],[CONV]]="",Table1[[#This Row],[SATUAN NOTA]],Table1[[#This Row],[SATUAN]]))</f>
        <v>LSN</v>
      </c>
      <c r="AD66" s="58">
        <f>IF(Table1[[#This Row],[HARGA]]="","",IF(Table1[[#This Row],[CONV]]="",Table1[[#This Row],[HARGA]],Table1[[#This Row],[HARGA]]/Table1[[#This Row],[CONV]]))</f>
        <v>27000</v>
      </c>
      <c r="AE66" s="58">
        <f>IF(Table1[[#This Row],[HARGA_CONV]]="","",Table1[[#This Row],[HARGA_CONV]]*Table1[[#This Row],[ISI_CONV]]*(100%-(Table1[[#This Row],[DISKON]]+Table1[[#This Row],[DISKON NOTA]])))</f>
        <v>54000</v>
      </c>
      <c r="AF66" s="3">
        <f>IF(Table1[[#This Row],[TANGGAL NOTA]]="",AF65,Table1[[#This Row],[TANGGAL NOTA]])</f>
        <v>45531</v>
      </c>
      <c r="AG66" s="3">
        <v>45530</v>
      </c>
      <c r="AH66" s="3">
        <f>IF(Table1[[#This Row],[TANGGAL UPDATE]]="",AH65,Table1[[#This Row],[TANGGAL UPDATE]])</f>
        <v>45534</v>
      </c>
      <c r="AI66" t="str" cm="1">
        <f t="array" ref="AI66">IF(Table1[[#This Row],[A1]]="",AI65,INDEX(Table6[3],Table1[[#This Row],[Q1]]))</f>
        <v>G</v>
      </c>
      <c r="AJ66" t="str">
        <f>IF(Table1[[#This Row],[_KETERANGAN]]="","",Table1[[#This Row],[_KETERANGAN]])</f>
        <v/>
      </c>
      <c r="AK66" t="str" cm="1">
        <f t="array" ref="AK66">IF(Table1[[#This Row],[A1]]="",AK65,INDEX(Table6[3],Table1[[#This Row],[Q1]]))</f>
        <v>G</v>
      </c>
      <c r="AL66" s="5" t="str" cm="1">
        <f t="array" ref="AL66">IF(Table1[[#This Row],[A1]]="",AL65,INDEX(Table6[1],Table1[[#This Row],[Q1]]))</f>
        <v>TRIO PLAZA</v>
      </c>
      <c r="AM66" t="str" cm="1">
        <f t="array" ref="AM66">IF(Table1[[#This Row],[A1]]="",AM65,INDEX(Table6[2],Table1[[#This Row],[Q1]]))</f>
        <v>MAGELANG</v>
      </c>
      <c r="AN66" t="str">
        <f>CONCATENATE(Table1[[#This Row],[TOKO_H]],"-",Table1[[#This Row],[KOTA_H]])</f>
        <v>TRIO PLAZA-MAGELANG</v>
      </c>
      <c r="AO66" t="s">
        <v>6843</v>
      </c>
      <c r="AP66" t="s">
        <v>6844</v>
      </c>
      <c r="AQ66"/>
    </row>
    <row r="67" spans="1:43">
      <c r="A67">
        <f>IF(Table1[[#This Row],[KODE BARANG]]="","",MATCH(Table1[[#This Row],[KODE BARANG]],DBS[KODE BARANG],0))</f>
        <v>746</v>
      </c>
      <c r="B67">
        <f>IF(Table1[[#This Row],[ROWID]]="","",ROW()-2)</f>
        <v>65</v>
      </c>
      <c r="C67">
        <f>IF(Table1[[#This Row],[NAMA BARANG]]="","",IF(Table1[[#This Row],[ID]]="",C66,Table1[[#This Row],[ID]]))</f>
        <v>62</v>
      </c>
      <c r="D67" t="str">
        <f>IF(Table1[[#This Row],[A1]]="","",MATCH(Table1[[#This Row],[A1]],Table6[5],0))</f>
        <v/>
      </c>
      <c r="E67" t="str">
        <f>IF(Table1[[#This Row],[ID]]="","",Table1[[#This Row],[TOKO-KOTA_H]])</f>
        <v/>
      </c>
      <c r="F67" t="str">
        <f>IF(Table1[[#This Row],[NOTA TOKO]]="","",ROW()-2)</f>
        <v/>
      </c>
      <c r="G67" s="59"/>
      <c r="H67" s="1"/>
      <c r="J67" s="1"/>
      <c r="K67" t="s">
        <v>6826</v>
      </c>
      <c r="L67" t="str">
        <f>IF(Table1[[#This Row],[_NAMA BARANG]]="",IF(Table1[[#This Row],[//DBS]]="","",INDEX(DBS[NAMA],Table1[[#This Row],[//DBS]])),Table1[[#This Row],[_NAMA BARANG]])</f>
        <v>BP GEL KOALA GP-168-A MERAH</v>
      </c>
      <c r="M67"/>
      <c r="O67" t="str">
        <f>IF(Table1[[#This Row],[ROWID]]="","",IF(Table1[[#This Row],[_KETERANGAN]]="STOCK BELUM LENGKAP","ADA",IF(Table1[[#This Row],[KODE BARANG]]="","TIDAK ADA","ADA")))</f>
        <v>ADA</v>
      </c>
      <c r="P67">
        <v>24</v>
      </c>
      <c r="Q67" t="s">
        <v>37</v>
      </c>
      <c r="R67">
        <f>IF(Table1[[#This Row],[//DBS]]="","",INDEX(DBS[ISI],Table1[[#This Row],[//DBS]]))</f>
        <v>144</v>
      </c>
      <c r="S67" t="str">
        <f>IF(Table1[[#This Row],[//DBS]]="","",IF(Table1[[#This Row],[SATUAN_BYPASS]]="",INDEX(DBS[[SATUAN ]],Table1[[#This Row],[//DBS]]),Table1[SATUAN_BYPASS]))</f>
        <v>LSN</v>
      </c>
      <c r="T67">
        <v>2.25</v>
      </c>
      <c r="U67" s="58">
        <f>IF(Table1[[#This Row],[HARGA_BYPASS]]="",IF(Table1[[#This Row],[_HARGA]]="","",Table1[[#This Row],[_HARGA]]*1000),Table1[[#This Row],[HARGA_BYPASS]])</f>
        <v>2250</v>
      </c>
      <c r="V67" s="2"/>
      <c r="W67" s="2"/>
      <c r="X67" s="58" t="str">
        <f>IF(Table1[[#This Row],[ROWID]]="","",IF(Table1[[#This Row],[ROWID]]=C68,"",SUMIF(Table1[ROWID],Table1[[#This Row],[ROWID]],Table1[TOTAL])))</f>
        <v/>
      </c>
      <c r="AA67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8.3333333333333329E-2</v>
      </c>
      <c r="AB67">
        <f>IF(Table1[[#This Row],[JUMLAH NOTA]]="","",IF(Table1[[#This Row],[CONV]]="",Table1[[#This Row],[JUMLAH NOTA]],Table1[[#This Row],[JUMLAH NOTA]]*Table1[[#This Row],[CONV]]))</f>
        <v>2</v>
      </c>
      <c r="AC67" t="str">
        <f>IF(Table1[[#This Row],[ISI_CONV]]="","",IF(Table1[[#This Row],[CONV]]="",Table1[[#This Row],[SATUAN NOTA]],Table1[[#This Row],[SATUAN]]))</f>
        <v>LSN</v>
      </c>
      <c r="AD67" s="58">
        <f>IF(Table1[[#This Row],[HARGA]]="","",IF(Table1[[#This Row],[CONV]]="",Table1[[#This Row],[HARGA]],Table1[[#This Row],[HARGA]]/Table1[[#This Row],[CONV]]))</f>
        <v>27000</v>
      </c>
      <c r="AE67" s="58">
        <f>IF(Table1[[#This Row],[HARGA_CONV]]="","",Table1[[#This Row],[HARGA_CONV]]*Table1[[#This Row],[ISI_CONV]]*(100%-(Table1[[#This Row],[DISKON]]+Table1[[#This Row],[DISKON NOTA]])))</f>
        <v>54000</v>
      </c>
      <c r="AF67" s="3">
        <f>IF(Table1[[#This Row],[TANGGAL NOTA]]="",AF66,Table1[[#This Row],[TANGGAL NOTA]])</f>
        <v>45531</v>
      </c>
      <c r="AG67" s="3">
        <v>45530</v>
      </c>
      <c r="AH67" s="3">
        <f>IF(Table1[[#This Row],[TANGGAL UPDATE]]="",AH66,Table1[[#This Row],[TANGGAL UPDATE]])</f>
        <v>45534</v>
      </c>
      <c r="AI67" t="str" cm="1">
        <f t="array" ref="AI67">IF(Table1[[#This Row],[A1]]="",AI66,INDEX(Table6[3],Table1[[#This Row],[Q1]]))</f>
        <v>G</v>
      </c>
      <c r="AJ67" t="str">
        <f>IF(Table1[[#This Row],[_KETERANGAN]]="","",Table1[[#This Row],[_KETERANGAN]])</f>
        <v/>
      </c>
      <c r="AK67" t="str" cm="1">
        <f t="array" ref="AK67">IF(Table1[[#This Row],[A1]]="",AK66,INDEX(Table6[3],Table1[[#This Row],[Q1]]))</f>
        <v>G</v>
      </c>
      <c r="AL67" s="5" t="str" cm="1">
        <f t="array" ref="AL67">IF(Table1[[#This Row],[A1]]="",AL66,INDEX(Table6[1],Table1[[#This Row],[Q1]]))</f>
        <v>TRIO PLAZA</v>
      </c>
      <c r="AM67" t="str" cm="1">
        <f t="array" ref="AM67">IF(Table1[[#This Row],[A1]]="",AM66,INDEX(Table6[2],Table1[[#This Row],[Q1]]))</f>
        <v>MAGELANG</v>
      </c>
      <c r="AN67" t="str">
        <f>CONCATENATE(Table1[[#This Row],[TOKO_H]],"-",Table1[[#This Row],[KOTA_H]])</f>
        <v>TRIO PLAZA-MAGELANG</v>
      </c>
      <c r="AO67" t="s">
        <v>6826</v>
      </c>
      <c r="AP67" t="s">
        <v>6827</v>
      </c>
      <c r="AQ67"/>
    </row>
    <row r="68" spans="1:43">
      <c r="A68">
        <f>IF(Table1[[#This Row],[KODE BARANG]]="","",MATCH(Table1[[#This Row],[KODE BARANG]],DBS[KODE BARANG],0))</f>
        <v>749</v>
      </c>
      <c r="B68">
        <f>IF(Table1[[#This Row],[ROWID]]="","",ROW()-2)</f>
        <v>66</v>
      </c>
      <c r="C68">
        <f>IF(Table1[[#This Row],[NAMA BARANG]]="","",IF(Table1[[#This Row],[ID]]="",C67,Table1[[#This Row],[ID]]))</f>
        <v>62</v>
      </c>
      <c r="D68" t="str">
        <f>IF(Table1[[#This Row],[A1]]="","",MATCH(Table1[[#This Row],[A1]],Table6[5],0))</f>
        <v/>
      </c>
      <c r="E68" t="str">
        <f>IF(Table1[[#This Row],[ID]]="","",Table1[[#This Row],[TOKO-KOTA_H]])</f>
        <v/>
      </c>
      <c r="F68" t="str">
        <f>IF(Table1[[#This Row],[NOTA TOKO]]="","",ROW()-2)</f>
        <v/>
      </c>
      <c r="G68" s="59"/>
      <c r="H68" s="1"/>
      <c r="J68" s="1"/>
      <c r="K68" t="s">
        <v>6835</v>
      </c>
      <c r="L68" t="str">
        <f>IF(Table1[[#This Row],[_NAMA BARANG]]="",IF(Table1[[#This Row],[//DBS]]="","",INDEX(DBS[NAMA],Table1[[#This Row],[//DBS]])),Table1[[#This Row],[_NAMA BARANG]])</f>
        <v>BP GEL KOALA GP-168-D VL</v>
      </c>
      <c r="M68"/>
      <c r="O68" t="str">
        <f>IF(Table1[[#This Row],[ROWID]]="","",IF(Table1[[#This Row],[_KETERANGAN]]="STOCK BELUM LENGKAP","ADA",IF(Table1[[#This Row],[KODE BARANG]]="","TIDAK ADA","ADA")))</f>
        <v>ADA</v>
      </c>
      <c r="P68">
        <v>24</v>
      </c>
      <c r="Q68" t="s">
        <v>37</v>
      </c>
      <c r="R68">
        <f>IF(Table1[[#This Row],[//DBS]]="","",INDEX(DBS[ISI],Table1[[#This Row],[//DBS]]))</f>
        <v>144</v>
      </c>
      <c r="S68" t="str">
        <f>IF(Table1[[#This Row],[//DBS]]="","",IF(Table1[[#This Row],[SATUAN_BYPASS]]="",INDEX(DBS[[SATUAN ]],Table1[[#This Row],[//DBS]]),Table1[SATUAN_BYPASS]))</f>
        <v>LSN</v>
      </c>
      <c r="T68">
        <v>2.25</v>
      </c>
      <c r="U68" s="58">
        <f>IF(Table1[[#This Row],[HARGA_BYPASS]]="",IF(Table1[[#This Row],[_HARGA]]="","",Table1[[#This Row],[_HARGA]]*1000),Table1[[#This Row],[HARGA_BYPASS]])</f>
        <v>2250</v>
      </c>
      <c r="V68" s="2"/>
      <c r="W68" s="2"/>
      <c r="X68" s="58" t="str">
        <f>IF(Table1[[#This Row],[ROWID]]="","",IF(Table1[[#This Row],[ROWID]]=C69,"",SUMIF(Table1[ROWID],Table1[[#This Row],[ROWID]],Table1[TOTAL])))</f>
        <v/>
      </c>
      <c r="AA68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8.3333333333333329E-2</v>
      </c>
      <c r="AB68">
        <f>IF(Table1[[#This Row],[JUMLAH NOTA]]="","",IF(Table1[[#This Row],[CONV]]="",Table1[[#This Row],[JUMLAH NOTA]],Table1[[#This Row],[JUMLAH NOTA]]*Table1[[#This Row],[CONV]]))</f>
        <v>2</v>
      </c>
      <c r="AC68" t="str">
        <f>IF(Table1[[#This Row],[ISI_CONV]]="","",IF(Table1[[#This Row],[CONV]]="",Table1[[#This Row],[SATUAN NOTA]],Table1[[#This Row],[SATUAN]]))</f>
        <v>LSN</v>
      </c>
      <c r="AD68" s="58">
        <f>IF(Table1[[#This Row],[HARGA]]="","",IF(Table1[[#This Row],[CONV]]="",Table1[[#This Row],[HARGA]],Table1[[#This Row],[HARGA]]/Table1[[#This Row],[CONV]]))</f>
        <v>27000</v>
      </c>
      <c r="AE68" s="58">
        <f>IF(Table1[[#This Row],[HARGA_CONV]]="","",Table1[[#This Row],[HARGA_CONV]]*Table1[[#This Row],[ISI_CONV]]*(100%-(Table1[[#This Row],[DISKON]]+Table1[[#This Row],[DISKON NOTA]])))</f>
        <v>54000</v>
      </c>
      <c r="AF68" s="3">
        <f>IF(Table1[[#This Row],[TANGGAL NOTA]]="",AF67,Table1[[#This Row],[TANGGAL NOTA]])</f>
        <v>45531</v>
      </c>
      <c r="AG68" s="3">
        <v>45530</v>
      </c>
      <c r="AH68" s="3">
        <f>IF(Table1[[#This Row],[TANGGAL UPDATE]]="",AH67,Table1[[#This Row],[TANGGAL UPDATE]])</f>
        <v>45534</v>
      </c>
      <c r="AI68" t="str" cm="1">
        <f t="array" ref="AI68">IF(Table1[[#This Row],[A1]]="",AI67,INDEX(Table6[3],Table1[[#This Row],[Q1]]))</f>
        <v>G</v>
      </c>
      <c r="AJ68" t="str">
        <f>IF(Table1[[#This Row],[_KETERANGAN]]="","",Table1[[#This Row],[_KETERANGAN]])</f>
        <v/>
      </c>
      <c r="AK68" t="str" cm="1">
        <f t="array" ref="AK68">IF(Table1[[#This Row],[A1]]="",AK67,INDEX(Table6[3],Table1[[#This Row],[Q1]]))</f>
        <v>G</v>
      </c>
      <c r="AL68" s="5" t="str" cm="1">
        <f t="array" ref="AL68">IF(Table1[[#This Row],[A1]]="",AL67,INDEX(Table6[1],Table1[[#This Row],[Q1]]))</f>
        <v>TRIO PLAZA</v>
      </c>
      <c r="AM68" t="str" cm="1">
        <f t="array" ref="AM68">IF(Table1[[#This Row],[A1]]="",AM67,INDEX(Table6[2],Table1[[#This Row],[Q1]]))</f>
        <v>MAGELANG</v>
      </c>
      <c r="AN68" t="str">
        <f>CONCATENATE(Table1[[#This Row],[TOKO_H]],"-",Table1[[#This Row],[KOTA_H]])</f>
        <v>TRIO PLAZA-MAGELANG</v>
      </c>
      <c r="AO68" t="s">
        <v>6835</v>
      </c>
      <c r="AP68" t="s">
        <v>6836</v>
      </c>
      <c r="AQ68"/>
    </row>
    <row r="69" spans="1:43" ht="14.25">
      <c r="A69">
        <f>IF(Table1[[#This Row],[KODE BARANG]]="","",MATCH(Table1[[#This Row],[KODE BARANG]],DBS[KODE BARANG],0))</f>
        <v>754</v>
      </c>
      <c r="B69">
        <f>IF(Table1[[#This Row],[ROWID]]="","",ROW()-2)</f>
        <v>67</v>
      </c>
      <c r="C69">
        <f>IF(Table1[[#This Row],[NAMA BARANG]]="","",IF(Table1[[#This Row],[ID]]="",C68,Table1[[#This Row],[ID]]))</f>
        <v>62</v>
      </c>
      <c r="D69" t="str">
        <f>IF(Table1[[#This Row],[A1]]="","",MATCH(Table1[[#This Row],[A1]],Table6[5],0))</f>
        <v/>
      </c>
      <c r="E69" t="str">
        <f>IF(Table1[[#This Row],[ID]]="","",Table1[[#This Row],[TOKO-KOTA_H]])</f>
        <v/>
      </c>
      <c r="F69" t="str">
        <f>IF(Table1[[#This Row],[NOTA TOKO]]="","",ROW()-2)</f>
        <v/>
      </c>
      <c r="G69" s="59"/>
      <c r="H69" s="1"/>
      <c r="J69" s="1"/>
      <c r="K69" t="s">
        <v>6853</v>
      </c>
      <c r="L69" t="str">
        <f>IF(Table1[[#This Row],[_NAMA BARANG]]="",IF(Table1[[#This Row],[//DBS]]="","",INDEX(DBS[NAMA],Table1[[#This Row],[//DBS]])),Table1[[#This Row],[_NAMA BARANG]])</f>
        <v>BP GEL KOALA GP-168-I COKLAT</v>
      </c>
      <c r="M69" s="60"/>
      <c r="O69" t="str">
        <f>IF(Table1[[#This Row],[ROWID]]="","",IF(Table1[[#This Row],[_KETERANGAN]]="STOCK BELUM LENGKAP","ADA",IF(Table1[[#This Row],[KODE BARANG]]="","TIDAK ADA","ADA")))</f>
        <v>ADA</v>
      </c>
      <c r="P69">
        <v>24</v>
      </c>
      <c r="Q69" t="s">
        <v>37</v>
      </c>
      <c r="R69">
        <f>IF(Table1[[#This Row],[//DBS]]="","",INDEX(DBS[ISI],Table1[[#This Row],[//DBS]]))</f>
        <v>144</v>
      </c>
      <c r="S69" t="str">
        <f>IF(Table1[[#This Row],[//DBS]]="","",IF(Table1[[#This Row],[SATUAN_BYPASS]]="",INDEX(DBS[[SATUAN ]],Table1[[#This Row],[//DBS]]),Table1[SATUAN_BYPASS]))</f>
        <v>LSN</v>
      </c>
      <c r="T69">
        <v>2.25</v>
      </c>
      <c r="U69" s="58">
        <f>IF(Table1[[#This Row],[HARGA_BYPASS]]="",IF(Table1[[#This Row],[_HARGA]]="","",Table1[[#This Row],[_HARGA]]*1000),Table1[[#This Row],[HARGA_BYPASS]])</f>
        <v>2250</v>
      </c>
      <c r="V69" s="2"/>
      <c r="W69" s="2"/>
      <c r="X69" s="58" t="str">
        <f>IF(Table1[[#This Row],[ROWID]]="","",IF(Table1[[#This Row],[ROWID]]=C70,"",SUMIF(Table1[ROWID],Table1[[#This Row],[ROWID]],Table1[TOTAL])))</f>
        <v/>
      </c>
      <c r="AA69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8.3333333333333329E-2</v>
      </c>
      <c r="AB69">
        <f>IF(Table1[[#This Row],[JUMLAH NOTA]]="","",IF(Table1[[#This Row],[CONV]]="",Table1[[#This Row],[JUMLAH NOTA]],Table1[[#This Row],[JUMLAH NOTA]]*Table1[[#This Row],[CONV]]))</f>
        <v>2</v>
      </c>
      <c r="AC69" t="str">
        <f>IF(Table1[[#This Row],[ISI_CONV]]="","",IF(Table1[[#This Row],[CONV]]="",Table1[[#This Row],[SATUAN NOTA]],Table1[[#This Row],[SATUAN]]))</f>
        <v>LSN</v>
      </c>
      <c r="AD69" s="58">
        <f>IF(Table1[[#This Row],[HARGA]]="","",IF(Table1[[#This Row],[CONV]]="",Table1[[#This Row],[HARGA]],Table1[[#This Row],[HARGA]]/Table1[[#This Row],[CONV]]))</f>
        <v>27000</v>
      </c>
      <c r="AE69" s="58">
        <f>IF(Table1[[#This Row],[HARGA_CONV]]="","",Table1[[#This Row],[HARGA_CONV]]*Table1[[#This Row],[ISI_CONV]]*(100%-(Table1[[#This Row],[DISKON]]+Table1[[#This Row],[DISKON NOTA]])))</f>
        <v>54000</v>
      </c>
      <c r="AF69" s="3">
        <f>IF(Table1[[#This Row],[TANGGAL NOTA]]="",AF68,Table1[[#This Row],[TANGGAL NOTA]])</f>
        <v>45531</v>
      </c>
      <c r="AG69" s="3">
        <v>45530</v>
      </c>
      <c r="AH69" s="3">
        <f>IF(Table1[[#This Row],[TANGGAL UPDATE]]="",AH68,Table1[[#This Row],[TANGGAL UPDATE]])</f>
        <v>45534</v>
      </c>
      <c r="AI69" t="str" cm="1">
        <f t="array" ref="AI69">IF(Table1[[#This Row],[A1]]="",AI68,INDEX(Table6[3],Table1[[#This Row],[Q1]]))</f>
        <v>G</v>
      </c>
      <c r="AJ69" t="str">
        <f>IF(Table1[[#This Row],[_KETERANGAN]]="","",Table1[[#This Row],[_KETERANGAN]])</f>
        <v/>
      </c>
      <c r="AK69" t="str" cm="1">
        <f t="array" ref="AK69">IF(Table1[[#This Row],[A1]]="",AK68,INDEX(Table6[3],Table1[[#This Row],[Q1]]))</f>
        <v>G</v>
      </c>
      <c r="AL69" s="5" t="str" cm="1">
        <f t="array" ref="AL69">IF(Table1[[#This Row],[A1]]="",AL68,INDEX(Table6[1],Table1[[#This Row],[Q1]]))</f>
        <v>TRIO PLAZA</v>
      </c>
      <c r="AM69" t="str" cm="1">
        <f t="array" ref="AM69">IF(Table1[[#This Row],[A1]]="",AM68,INDEX(Table6[2],Table1[[#This Row],[Q1]]))</f>
        <v>MAGELANG</v>
      </c>
      <c r="AN69" t="str">
        <f>CONCATENATE(Table1[[#This Row],[TOKO_H]],"-",Table1[[#This Row],[KOTA_H]])</f>
        <v>TRIO PLAZA-MAGELANG</v>
      </c>
      <c r="AO69" t="s">
        <v>6853</v>
      </c>
      <c r="AP69" t="s">
        <v>6854</v>
      </c>
      <c r="AQ69"/>
    </row>
    <row r="70" spans="1:43">
      <c r="A70">
        <f>IF(Table1[[#This Row],[KODE BARANG]]="","",MATCH(Table1[[#This Row],[KODE BARANG]],DBS[KODE BARANG],0))</f>
        <v>752</v>
      </c>
      <c r="B70">
        <f>IF(Table1[[#This Row],[ROWID]]="","",ROW()-2)</f>
        <v>68</v>
      </c>
      <c r="C70">
        <f>IF(Table1[[#This Row],[NAMA BARANG]]="","",IF(Table1[[#This Row],[ID]]="",C69,Table1[[#This Row],[ID]]))</f>
        <v>62</v>
      </c>
      <c r="D70" t="str">
        <f>IF(Table1[[#This Row],[A1]]="","",MATCH(Table1[[#This Row],[A1]],Table6[5],0))</f>
        <v/>
      </c>
      <c r="E70" t="str">
        <f>IF(Table1[[#This Row],[ID]]="","",Table1[[#This Row],[TOKO-KOTA_H]])</f>
        <v/>
      </c>
      <c r="F70" t="str">
        <f>IF(Table1[[#This Row],[NOTA TOKO]]="","",ROW()-2)</f>
        <v/>
      </c>
      <c r="G70" s="59"/>
      <c r="H70" s="1"/>
      <c r="J70" s="1"/>
      <c r="K70" t="s">
        <v>6846</v>
      </c>
      <c r="L70" t="str">
        <f>IF(Table1[[#This Row],[_NAMA BARANG]]="",IF(Table1[[#This Row],[//DBS]]="","",INDEX(DBS[NAMA],Table1[[#This Row],[//DBS]])),Table1[[#This Row],[_NAMA BARANG]])</f>
        <v>BP GEL KOALA GP-168-G PK</v>
      </c>
      <c r="M70"/>
      <c r="O70" t="str">
        <f>IF(Table1[[#This Row],[ROWID]]="","",IF(Table1[[#This Row],[_KETERANGAN]]="STOCK BELUM LENGKAP","ADA",IF(Table1[[#This Row],[KODE BARANG]]="","TIDAK ADA","ADA")))</f>
        <v>ADA</v>
      </c>
      <c r="P70">
        <v>24</v>
      </c>
      <c r="Q70" t="s">
        <v>37</v>
      </c>
      <c r="R70">
        <f>IF(Table1[[#This Row],[//DBS]]="","",INDEX(DBS[ISI],Table1[[#This Row],[//DBS]]))</f>
        <v>144</v>
      </c>
      <c r="S70" t="str">
        <f>IF(Table1[[#This Row],[//DBS]]="","",IF(Table1[[#This Row],[SATUAN_BYPASS]]="",INDEX(DBS[[SATUAN ]],Table1[[#This Row],[//DBS]]),Table1[SATUAN_BYPASS]))</f>
        <v>LSN</v>
      </c>
      <c r="T70">
        <v>2.25</v>
      </c>
      <c r="U70" s="58">
        <f>IF(Table1[[#This Row],[HARGA_BYPASS]]="",IF(Table1[[#This Row],[_HARGA]]="","",Table1[[#This Row],[_HARGA]]*1000),Table1[[#This Row],[HARGA_BYPASS]])</f>
        <v>2250</v>
      </c>
      <c r="V70" s="2"/>
      <c r="W70" s="2"/>
      <c r="X70" s="58" t="str">
        <f>IF(Table1[[#This Row],[ROWID]]="","",IF(Table1[[#This Row],[ROWID]]=C71,"",SUMIF(Table1[ROWID],Table1[[#This Row],[ROWID]],Table1[TOTAL])))</f>
        <v/>
      </c>
      <c r="AA70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8.3333333333333329E-2</v>
      </c>
      <c r="AB70">
        <f>IF(Table1[[#This Row],[JUMLAH NOTA]]="","",IF(Table1[[#This Row],[CONV]]="",Table1[[#This Row],[JUMLAH NOTA]],Table1[[#This Row],[JUMLAH NOTA]]*Table1[[#This Row],[CONV]]))</f>
        <v>2</v>
      </c>
      <c r="AC70" t="str">
        <f>IF(Table1[[#This Row],[ISI_CONV]]="","",IF(Table1[[#This Row],[CONV]]="",Table1[[#This Row],[SATUAN NOTA]],Table1[[#This Row],[SATUAN]]))</f>
        <v>LSN</v>
      </c>
      <c r="AD70" s="58">
        <f>IF(Table1[[#This Row],[HARGA]]="","",IF(Table1[[#This Row],[CONV]]="",Table1[[#This Row],[HARGA]],Table1[[#This Row],[HARGA]]/Table1[[#This Row],[CONV]]))</f>
        <v>27000</v>
      </c>
      <c r="AE70" s="58">
        <f>IF(Table1[[#This Row],[HARGA_CONV]]="","",Table1[[#This Row],[HARGA_CONV]]*Table1[[#This Row],[ISI_CONV]]*(100%-(Table1[[#This Row],[DISKON]]+Table1[[#This Row],[DISKON NOTA]])))</f>
        <v>54000</v>
      </c>
      <c r="AF70" s="3">
        <f>IF(Table1[[#This Row],[TANGGAL NOTA]]="",AF69,Table1[[#This Row],[TANGGAL NOTA]])</f>
        <v>45531</v>
      </c>
      <c r="AG70" s="3">
        <v>45530</v>
      </c>
      <c r="AH70" s="3">
        <f>IF(Table1[[#This Row],[TANGGAL UPDATE]]="",AH69,Table1[[#This Row],[TANGGAL UPDATE]])</f>
        <v>45534</v>
      </c>
      <c r="AI70" t="str" cm="1">
        <f t="array" ref="AI70">IF(Table1[[#This Row],[A1]]="",AI69,INDEX(Table6[3],Table1[[#This Row],[Q1]]))</f>
        <v>G</v>
      </c>
      <c r="AJ70" t="str">
        <f>IF(Table1[[#This Row],[_KETERANGAN]]="","",Table1[[#This Row],[_KETERANGAN]])</f>
        <v/>
      </c>
      <c r="AK70" t="str" cm="1">
        <f t="array" ref="AK70">IF(Table1[[#This Row],[A1]]="",AK69,INDEX(Table6[3],Table1[[#This Row],[Q1]]))</f>
        <v>G</v>
      </c>
      <c r="AL70" s="5" t="str" cm="1">
        <f t="array" ref="AL70">IF(Table1[[#This Row],[A1]]="",AL69,INDEX(Table6[1],Table1[[#This Row],[Q1]]))</f>
        <v>TRIO PLAZA</v>
      </c>
      <c r="AM70" t="str" cm="1">
        <f t="array" ref="AM70">IF(Table1[[#This Row],[A1]]="",AM69,INDEX(Table6[2],Table1[[#This Row],[Q1]]))</f>
        <v>MAGELANG</v>
      </c>
      <c r="AN70" t="str">
        <f>CONCATENATE(Table1[[#This Row],[TOKO_H]],"-",Table1[[#This Row],[KOTA_H]])</f>
        <v>TRIO PLAZA-MAGELANG</v>
      </c>
      <c r="AO70" t="s">
        <v>6846</v>
      </c>
      <c r="AP70" t="s">
        <v>6847</v>
      </c>
      <c r="AQ70"/>
    </row>
    <row r="71" spans="1:43">
      <c r="A71">
        <f>IF(Table1[[#This Row],[KODE BARANG]]="","",MATCH(Table1[[#This Row],[KODE BARANG]],DBS[KODE BARANG],0))</f>
        <v>412</v>
      </c>
      <c r="B71">
        <f>IF(Table1[[#This Row],[ROWID]]="","",ROW()-2)</f>
        <v>69</v>
      </c>
      <c r="C71">
        <f>IF(Table1[[#This Row],[NAMA BARANG]]="","",IF(Table1[[#This Row],[ID]]="",C70,Table1[[#This Row],[ID]]))</f>
        <v>62</v>
      </c>
      <c r="D71" t="str">
        <f>IF(Table1[[#This Row],[A1]]="","",MATCH(Table1[[#This Row],[A1]],Table6[5],0))</f>
        <v/>
      </c>
      <c r="E71" t="str">
        <f>IF(Table1[[#This Row],[ID]]="","",Table1[[#This Row],[TOKO-KOTA_H]])</f>
        <v/>
      </c>
      <c r="F71" t="str">
        <f>IF(Table1[[#This Row],[NOTA TOKO]]="","",ROW()-2)</f>
        <v/>
      </c>
      <c r="G71" s="59"/>
      <c r="H71" s="1"/>
      <c r="J71" s="1"/>
      <c r="K71" t="s">
        <v>7183</v>
      </c>
      <c r="L71" t="str">
        <f>IF(Table1[[#This Row],[_NAMA BARANG]]="",IF(Table1[[#This Row],[//DBS]]="","",INDEX(DBS[NAMA],Table1[[#This Row],[//DBS]])),Table1[[#This Row],[_NAMA BARANG]])</f>
        <v>BP ZHIXIN ZX 102 HITAM BUNGA</v>
      </c>
      <c r="M71"/>
      <c r="O71" t="str">
        <f>IF(Table1[[#This Row],[ROWID]]="","",IF(Table1[[#This Row],[_KETERANGAN]]="STOCK BELUM LENGKAP","ADA",IF(Table1[[#This Row],[KODE BARANG]]="","TIDAK ADA","ADA")))</f>
        <v>ADA</v>
      </c>
      <c r="P71">
        <v>24</v>
      </c>
      <c r="Q71" t="s">
        <v>37</v>
      </c>
      <c r="R71">
        <f>IF(Table1[[#This Row],[//DBS]]="","",INDEX(DBS[ISI],Table1[[#This Row],[//DBS]]))</f>
        <v>120</v>
      </c>
      <c r="S71" t="str">
        <f>IF(Table1[[#This Row],[//DBS]]="","",IF(Table1[[#This Row],[SATUAN_BYPASS]]="",INDEX(DBS[[SATUAN ]],Table1[[#This Row],[//DBS]]),Table1[SATUAN_BYPASS]))</f>
        <v>LSN</v>
      </c>
      <c r="T71">
        <v>1.75</v>
      </c>
      <c r="U71" s="58">
        <f>IF(Table1[[#This Row],[HARGA_BYPASS]]="",IF(Table1[[#This Row],[_HARGA]]="","",Table1[[#This Row],[_HARGA]]*1000),Table1[[#This Row],[HARGA_BYPASS]])</f>
        <v>1750</v>
      </c>
      <c r="V71" s="2"/>
      <c r="W71" s="2"/>
      <c r="X71" s="58" t="str">
        <f>IF(Table1[[#This Row],[ROWID]]="","",IF(Table1[[#This Row],[ROWID]]=C72,"",SUMIF(Table1[ROWID],Table1[[#This Row],[ROWID]],Table1[TOTAL])))</f>
        <v/>
      </c>
      <c r="AA71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8.3333333333333329E-2</v>
      </c>
      <c r="AB71">
        <f>IF(Table1[[#This Row],[JUMLAH NOTA]]="","",IF(Table1[[#This Row],[CONV]]="",Table1[[#This Row],[JUMLAH NOTA]],Table1[[#This Row],[JUMLAH NOTA]]*Table1[[#This Row],[CONV]]))</f>
        <v>2</v>
      </c>
      <c r="AC71" t="str">
        <f>IF(Table1[[#This Row],[ISI_CONV]]="","",IF(Table1[[#This Row],[CONV]]="",Table1[[#This Row],[SATUAN NOTA]],Table1[[#This Row],[SATUAN]]))</f>
        <v>LSN</v>
      </c>
      <c r="AD71" s="58">
        <f>IF(Table1[[#This Row],[HARGA]]="","",IF(Table1[[#This Row],[CONV]]="",Table1[[#This Row],[HARGA]],Table1[[#This Row],[HARGA]]/Table1[[#This Row],[CONV]]))</f>
        <v>21000</v>
      </c>
      <c r="AE71" s="58">
        <f>IF(Table1[[#This Row],[HARGA_CONV]]="","",Table1[[#This Row],[HARGA_CONV]]*Table1[[#This Row],[ISI_CONV]]*(100%-(Table1[[#This Row],[DISKON]]+Table1[[#This Row],[DISKON NOTA]])))</f>
        <v>42000</v>
      </c>
      <c r="AF71" s="3">
        <f>IF(Table1[[#This Row],[TANGGAL NOTA]]="",AF70,Table1[[#This Row],[TANGGAL NOTA]])</f>
        <v>45531</v>
      </c>
      <c r="AG71" s="3">
        <v>45530</v>
      </c>
      <c r="AH71" s="3">
        <f>IF(Table1[[#This Row],[TANGGAL UPDATE]]="",AH70,Table1[[#This Row],[TANGGAL UPDATE]])</f>
        <v>45534</v>
      </c>
      <c r="AI71" t="str" cm="1">
        <f t="array" ref="AI71">IF(Table1[[#This Row],[A1]]="",AI70,INDEX(Table6[3],Table1[[#This Row],[Q1]]))</f>
        <v>G</v>
      </c>
      <c r="AJ71" t="str">
        <f>IF(Table1[[#This Row],[_KETERANGAN]]="","",Table1[[#This Row],[_KETERANGAN]])</f>
        <v/>
      </c>
      <c r="AK71" t="str" cm="1">
        <f t="array" ref="AK71">IF(Table1[[#This Row],[A1]]="",AK70,INDEX(Table6[3],Table1[[#This Row],[Q1]]))</f>
        <v>G</v>
      </c>
      <c r="AL71" s="5" t="str" cm="1">
        <f t="array" ref="AL71">IF(Table1[[#This Row],[A1]]="",AL70,INDEX(Table6[1],Table1[[#This Row],[Q1]]))</f>
        <v>TRIO PLAZA</v>
      </c>
      <c r="AM71" t="str" cm="1">
        <f t="array" ref="AM71">IF(Table1[[#This Row],[A1]]="",AM70,INDEX(Table6[2],Table1[[#This Row],[Q1]]))</f>
        <v>MAGELANG</v>
      </c>
      <c r="AN71" t="str">
        <f>CONCATENATE(Table1[[#This Row],[TOKO_H]],"-",Table1[[#This Row],[KOTA_H]])</f>
        <v>TRIO PLAZA-MAGELANG</v>
      </c>
      <c r="AO71" t="s">
        <v>7183</v>
      </c>
      <c r="AP71" t="s">
        <v>12127</v>
      </c>
      <c r="AQ71"/>
    </row>
    <row r="72" spans="1:43">
      <c r="A72">
        <f>IF(Table1[[#This Row],[KODE BARANG]]="","",MATCH(Table1[[#This Row],[KODE BARANG]],DBS[KODE BARANG],0))</f>
        <v>527</v>
      </c>
      <c r="B72">
        <f>IF(Table1[[#This Row],[ROWID]]="","",ROW()-2)</f>
        <v>70</v>
      </c>
      <c r="C72">
        <f>IF(Table1[[#This Row],[NAMA BARANG]]="","",IF(Table1[[#This Row],[ID]]="",C71,Table1[[#This Row],[ID]]))</f>
        <v>62</v>
      </c>
      <c r="D72" t="str">
        <f>IF(Table1[[#This Row],[A1]]="","",MATCH(Table1[[#This Row],[A1]],Table6[5],0))</f>
        <v/>
      </c>
      <c r="E72" t="str">
        <f>IF(Table1[[#This Row],[ID]]="","",Table1[[#This Row],[TOKO-KOTA_H]])</f>
        <v/>
      </c>
      <c r="F72" t="str">
        <f>IF(Table1[[#This Row],[NOTA TOKO]]="","",ROW()-2)</f>
        <v/>
      </c>
      <c r="G72" s="59"/>
      <c r="H72" s="1"/>
      <c r="J72" s="1"/>
      <c r="K72" t="s">
        <v>8499</v>
      </c>
      <c r="L72" t="str">
        <f>IF(Table1[[#This Row],[_NAMA BARANG]]="",IF(Table1[[#This Row],[//DBS]]="","",INDEX(DBS[NAMA],Table1[[#This Row],[//DBS]])),Table1[[#This Row],[_NAMA BARANG]])</f>
        <v>BP GEL ZHIXIN G 3159</v>
      </c>
      <c r="M72"/>
      <c r="O72" t="str">
        <f>IF(Table1[[#This Row],[ROWID]]="","",IF(Table1[[#This Row],[_KETERANGAN]]="STOCK BELUM LENGKAP","ADA",IF(Table1[[#This Row],[KODE BARANG]]="","TIDAK ADA","ADA")))</f>
        <v>ADA</v>
      </c>
      <c r="P72">
        <v>24</v>
      </c>
      <c r="Q72" t="s">
        <v>37</v>
      </c>
      <c r="R72">
        <f>IF(Table1[[#This Row],[//DBS]]="","",INDEX(DBS[ISI],Table1[[#This Row],[//DBS]]))</f>
        <v>120</v>
      </c>
      <c r="S72" t="str">
        <f>IF(Table1[[#This Row],[//DBS]]="","",IF(Table1[[#This Row],[SATUAN_BYPASS]]="",INDEX(DBS[[SATUAN ]],Table1[[#This Row],[//DBS]]),Table1[SATUAN_BYPASS]))</f>
        <v>LSN</v>
      </c>
      <c r="T72">
        <v>1.75</v>
      </c>
      <c r="U72" s="58">
        <f>IF(Table1[[#This Row],[HARGA_BYPASS]]="",IF(Table1[[#This Row],[_HARGA]]="","",Table1[[#This Row],[_HARGA]]*1000),Table1[[#This Row],[HARGA_BYPASS]])</f>
        <v>1750</v>
      </c>
      <c r="V72" s="2"/>
      <c r="W72" s="2"/>
      <c r="X72" s="58" t="str">
        <f>IF(Table1[[#This Row],[ROWID]]="","",IF(Table1[[#This Row],[ROWID]]=C73,"",SUMIF(Table1[ROWID],Table1[[#This Row],[ROWID]],Table1[TOTAL])))</f>
        <v/>
      </c>
      <c r="AA72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8.3333333333333329E-2</v>
      </c>
      <c r="AB72">
        <f>IF(Table1[[#This Row],[JUMLAH NOTA]]="","",IF(Table1[[#This Row],[CONV]]="",Table1[[#This Row],[JUMLAH NOTA]],Table1[[#This Row],[JUMLAH NOTA]]*Table1[[#This Row],[CONV]]))</f>
        <v>2</v>
      </c>
      <c r="AC72" t="str">
        <f>IF(Table1[[#This Row],[ISI_CONV]]="","",IF(Table1[[#This Row],[CONV]]="",Table1[[#This Row],[SATUAN NOTA]],Table1[[#This Row],[SATUAN]]))</f>
        <v>LSN</v>
      </c>
      <c r="AD72" s="58">
        <f>IF(Table1[[#This Row],[HARGA]]="","",IF(Table1[[#This Row],[CONV]]="",Table1[[#This Row],[HARGA]],Table1[[#This Row],[HARGA]]/Table1[[#This Row],[CONV]]))</f>
        <v>21000</v>
      </c>
      <c r="AE72" s="58">
        <f>IF(Table1[[#This Row],[HARGA_CONV]]="","",Table1[[#This Row],[HARGA_CONV]]*Table1[[#This Row],[ISI_CONV]]*(100%-(Table1[[#This Row],[DISKON]]+Table1[[#This Row],[DISKON NOTA]])))</f>
        <v>42000</v>
      </c>
      <c r="AF72" s="3">
        <f>IF(Table1[[#This Row],[TANGGAL NOTA]]="",AF71,Table1[[#This Row],[TANGGAL NOTA]])</f>
        <v>45531</v>
      </c>
      <c r="AG72" s="3">
        <v>45530</v>
      </c>
      <c r="AH72" s="3">
        <f>IF(Table1[[#This Row],[TANGGAL UPDATE]]="",AH71,Table1[[#This Row],[TANGGAL UPDATE]])</f>
        <v>45534</v>
      </c>
      <c r="AI72" t="str" cm="1">
        <f t="array" ref="AI72">IF(Table1[[#This Row],[A1]]="",AI71,INDEX(Table6[3],Table1[[#This Row],[Q1]]))</f>
        <v>G</v>
      </c>
      <c r="AJ72" t="str">
        <f>IF(Table1[[#This Row],[_KETERANGAN]]="","",Table1[[#This Row],[_KETERANGAN]])</f>
        <v/>
      </c>
      <c r="AK72" t="str" cm="1">
        <f t="array" ref="AK72">IF(Table1[[#This Row],[A1]]="",AK71,INDEX(Table6[3],Table1[[#This Row],[Q1]]))</f>
        <v>G</v>
      </c>
      <c r="AL72" s="5" t="str" cm="1">
        <f t="array" ref="AL72">IF(Table1[[#This Row],[A1]]="",AL71,INDEX(Table6[1],Table1[[#This Row],[Q1]]))</f>
        <v>TRIO PLAZA</v>
      </c>
      <c r="AM72" t="str" cm="1">
        <f t="array" ref="AM72">IF(Table1[[#This Row],[A1]]="",AM71,INDEX(Table6[2],Table1[[#This Row],[Q1]]))</f>
        <v>MAGELANG</v>
      </c>
      <c r="AN72" t="str">
        <f>CONCATENATE(Table1[[#This Row],[TOKO_H]],"-",Table1[[#This Row],[KOTA_H]])</f>
        <v>TRIO PLAZA-MAGELANG</v>
      </c>
      <c r="AO72" t="s">
        <v>8499</v>
      </c>
      <c r="AP72" t="s">
        <v>8481</v>
      </c>
      <c r="AQ72"/>
    </row>
    <row r="73" spans="1:43">
      <c r="A73">
        <f>IF(Table1[[#This Row],[KODE BARANG]]="","",MATCH(Table1[[#This Row],[KODE BARANG]],DBS[KODE BARANG],0))</f>
        <v>409</v>
      </c>
      <c r="B73">
        <f>IF(Table1[[#This Row],[ROWID]]="","",ROW()-2)</f>
        <v>71</v>
      </c>
      <c r="C73">
        <f>IF(Table1[[#This Row],[NAMA BARANG]]="","",IF(Table1[[#This Row],[ID]]="",C72,Table1[[#This Row],[ID]]))</f>
        <v>62</v>
      </c>
      <c r="D73" t="str">
        <f>IF(Table1[[#This Row],[A1]]="","",MATCH(Table1[[#This Row],[A1]],Table6[5],0))</f>
        <v/>
      </c>
      <c r="E73" t="str">
        <f>IF(Table1[[#This Row],[ID]]="","",Table1[[#This Row],[TOKO-KOTA_H]])</f>
        <v/>
      </c>
      <c r="F73" t="str">
        <f>IF(Table1[[#This Row],[NOTA TOKO]]="","",ROW()-2)</f>
        <v/>
      </c>
      <c r="G73" s="59"/>
      <c r="H73" s="1"/>
      <c r="J73" s="1"/>
      <c r="K73" t="s">
        <v>7177</v>
      </c>
      <c r="L73" t="str">
        <f>IF(Table1[[#This Row],[_NAMA BARANG]]="",IF(Table1[[#This Row],[//DBS]]="","",INDEX(DBS[NAMA],Table1[[#This Row],[//DBS]])),Table1[[#This Row],[_NAMA BARANG]])</f>
        <v>BP GEL ZHIXIN (LOVEIN) G 3125 BTS</v>
      </c>
      <c r="M73"/>
      <c r="O73" t="str">
        <f>IF(Table1[[#This Row],[ROWID]]="","",IF(Table1[[#This Row],[_KETERANGAN]]="STOCK BELUM LENGKAP","ADA",IF(Table1[[#This Row],[KODE BARANG]]="","TIDAK ADA","ADA")))</f>
        <v>ADA</v>
      </c>
      <c r="P73">
        <v>12</v>
      </c>
      <c r="Q73" t="s">
        <v>37</v>
      </c>
      <c r="R73">
        <f>IF(Table1[[#This Row],[//DBS]]="","",INDEX(DBS[ISI],Table1[[#This Row],[//DBS]]))</f>
        <v>120</v>
      </c>
      <c r="S73" t="str">
        <f>IF(Table1[[#This Row],[//DBS]]="","",IF(Table1[[#This Row],[SATUAN_BYPASS]]="",INDEX(DBS[[SATUAN ]],Table1[[#This Row],[//DBS]]),Table1[SATUAN_BYPASS]))</f>
        <v>LSN</v>
      </c>
      <c r="T73">
        <v>1.75</v>
      </c>
      <c r="U73" s="58">
        <f>IF(Table1[[#This Row],[HARGA_BYPASS]]="",IF(Table1[[#This Row],[_HARGA]]="","",Table1[[#This Row],[_HARGA]]*1000),Table1[[#This Row],[HARGA_BYPASS]])</f>
        <v>1750</v>
      </c>
      <c r="V73" s="2"/>
      <c r="W73" s="2"/>
      <c r="X73" s="58" t="str">
        <f>IF(Table1[[#This Row],[ROWID]]="","",IF(Table1[[#This Row],[ROWID]]=C74,"",SUMIF(Table1[ROWID],Table1[[#This Row],[ROWID]],Table1[TOTAL])))</f>
        <v/>
      </c>
      <c r="AA73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8.3333333333333329E-2</v>
      </c>
      <c r="AB73">
        <f>IF(Table1[[#This Row],[JUMLAH NOTA]]="","",IF(Table1[[#This Row],[CONV]]="",Table1[[#This Row],[JUMLAH NOTA]],Table1[[#This Row],[JUMLAH NOTA]]*Table1[[#This Row],[CONV]]))</f>
        <v>1</v>
      </c>
      <c r="AC73" t="str">
        <f>IF(Table1[[#This Row],[ISI_CONV]]="","",IF(Table1[[#This Row],[CONV]]="",Table1[[#This Row],[SATUAN NOTA]],Table1[[#This Row],[SATUAN]]))</f>
        <v>LSN</v>
      </c>
      <c r="AD73" s="58">
        <f>IF(Table1[[#This Row],[HARGA]]="","",IF(Table1[[#This Row],[CONV]]="",Table1[[#This Row],[HARGA]],Table1[[#This Row],[HARGA]]/Table1[[#This Row],[CONV]]))</f>
        <v>21000</v>
      </c>
      <c r="AE73" s="58">
        <f>IF(Table1[[#This Row],[HARGA_CONV]]="","",Table1[[#This Row],[HARGA_CONV]]*Table1[[#This Row],[ISI_CONV]]*(100%-(Table1[[#This Row],[DISKON]]+Table1[[#This Row],[DISKON NOTA]])))</f>
        <v>21000</v>
      </c>
      <c r="AF73" s="3">
        <f>IF(Table1[[#This Row],[TANGGAL NOTA]]="",AF72,Table1[[#This Row],[TANGGAL NOTA]])</f>
        <v>45531</v>
      </c>
      <c r="AG73" s="3">
        <v>45530</v>
      </c>
      <c r="AH73" s="3">
        <f>IF(Table1[[#This Row],[TANGGAL UPDATE]]="",AH72,Table1[[#This Row],[TANGGAL UPDATE]])</f>
        <v>45534</v>
      </c>
      <c r="AI73" t="str" cm="1">
        <f t="array" ref="AI73">IF(Table1[[#This Row],[A1]]="",AI72,INDEX(Table6[3],Table1[[#This Row],[Q1]]))</f>
        <v>G</v>
      </c>
      <c r="AJ73" t="str">
        <f>IF(Table1[[#This Row],[_KETERANGAN]]="","",Table1[[#This Row],[_KETERANGAN]])</f>
        <v/>
      </c>
      <c r="AK73" t="str" cm="1">
        <f t="array" ref="AK73">IF(Table1[[#This Row],[A1]]="",AK72,INDEX(Table6[3],Table1[[#This Row],[Q1]]))</f>
        <v>G</v>
      </c>
      <c r="AL73" s="5" t="str" cm="1">
        <f t="array" ref="AL73">IF(Table1[[#This Row],[A1]]="",AL72,INDEX(Table6[1],Table1[[#This Row],[Q1]]))</f>
        <v>TRIO PLAZA</v>
      </c>
      <c r="AM73" t="str" cm="1">
        <f t="array" ref="AM73">IF(Table1[[#This Row],[A1]]="",AM72,INDEX(Table6[2],Table1[[#This Row],[Q1]]))</f>
        <v>MAGELANG</v>
      </c>
      <c r="AN73" t="str">
        <f>CONCATENATE(Table1[[#This Row],[TOKO_H]],"-",Table1[[#This Row],[KOTA_H]])</f>
        <v>TRIO PLAZA-MAGELANG</v>
      </c>
      <c r="AO73" t="s">
        <v>7177</v>
      </c>
      <c r="AP73" t="s">
        <v>12124</v>
      </c>
      <c r="AQ73"/>
    </row>
    <row r="74" spans="1:43">
      <c r="A74">
        <f>IF(Table1[[#This Row],[KODE BARANG]]="","",MATCH(Table1[[#This Row],[KODE BARANG]],DBS[KODE BARANG],0))</f>
        <v>390</v>
      </c>
      <c r="B74">
        <f>IF(Table1[[#This Row],[ROWID]]="","",ROW()-2)</f>
        <v>72</v>
      </c>
      <c r="C74">
        <f>IF(Table1[[#This Row],[NAMA BARANG]]="","",IF(Table1[[#This Row],[ID]]="",C73,Table1[[#This Row],[ID]]))</f>
        <v>62</v>
      </c>
      <c r="D74" t="str">
        <f>IF(Table1[[#This Row],[A1]]="","",MATCH(Table1[[#This Row],[A1]],Table6[5],0))</f>
        <v/>
      </c>
      <c r="E74" t="str">
        <f>IF(Table1[[#This Row],[ID]]="","",Table1[[#This Row],[TOKO-KOTA_H]])</f>
        <v/>
      </c>
      <c r="F74" t="str">
        <f>IF(Table1[[#This Row],[NOTA TOKO]]="","",ROW()-2)</f>
        <v/>
      </c>
      <c r="G74" s="59"/>
      <c r="H74" s="1"/>
      <c r="J74" s="1"/>
      <c r="K74" t="s">
        <v>6942</v>
      </c>
      <c r="L74" t="str">
        <f>IF(Table1[[#This Row],[_NAMA BARANG]]="",IF(Table1[[#This Row],[//DBS]]="","",INDEX(DBS[NAMA],Table1[[#This Row],[//DBS]])),Table1[[#This Row],[_NAMA BARANG]])</f>
        <v>BP DEBOZZ DB G 09 CLICK HITAM</v>
      </c>
      <c r="M74"/>
      <c r="O74" t="str">
        <f>IF(Table1[[#This Row],[ROWID]]="","",IF(Table1[[#This Row],[_KETERANGAN]]="STOCK BELUM LENGKAP","ADA",IF(Table1[[#This Row],[KODE BARANG]]="","TIDAK ADA","ADA")))</f>
        <v>ADA</v>
      </c>
      <c r="P74">
        <v>24</v>
      </c>
      <c r="Q74" t="s">
        <v>37</v>
      </c>
      <c r="R74">
        <f>IF(Table1[[#This Row],[//DBS]]="","",INDEX(DBS[ISI],Table1[[#This Row],[//DBS]]))</f>
        <v>144</v>
      </c>
      <c r="S74" t="str">
        <f>IF(Table1[[#This Row],[//DBS]]="","",IF(Table1[[#This Row],[SATUAN_BYPASS]]="",INDEX(DBS[[SATUAN ]],Table1[[#This Row],[//DBS]]),Table1[SATUAN_BYPASS]))</f>
        <v>LSN</v>
      </c>
      <c r="T74">
        <v>2.25</v>
      </c>
      <c r="U74" s="58">
        <f>IF(Table1[[#This Row],[HARGA_BYPASS]]="",IF(Table1[[#This Row],[_HARGA]]="","",Table1[[#This Row],[_HARGA]]*1000),Table1[[#This Row],[HARGA_BYPASS]])</f>
        <v>2250</v>
      </c>
      <c r="V74" s="2"/>
      <c r="W74" s="2"/>
      <c r="X74" s="58" t="str">
        <f>IF(Table1[[#This Row],[ROWID]]="","",IF(Table1[[#This Row],[ROWID]]=C75,"",SUMIF(Table1[ROWID],Table1[[#This Row],[ROWID]],Table1[TOTAL])))</f>
        <v/>
      </c>
      <c r="AA74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8.3333333333333329E-2</v>
      </c>
      <c r="AB74">
        <f>IF(Table1[[#This Row],[JUMLAH NOTA]]="","",IF(Table1[[#This Row],[CONV]]="",Table1[[#This Row],[JUMLAH NOTA]],Table1[[#This Row],[JUMLAH NOTA]]*Table1[[#This Row],[CONV]]))</f>
        <v>2</v>
      </c>
      <c r="AC74" t="str">
        <f>IF(Table1[[#This Row],[ISI_CONV]]="","",IF(Table1[[#This Row],[CONV]]="",Table1[[#This Row],[SATUAN NOTA]],Table1[[#This Row],[SATUAN]]))</f>
        <v>LSN</v>
      </c>
      <c r="AD74" s="58">
        <f>IF(Table1[[#This Row],[HARGA]]="","",IF(Table1[[#This Row],[CONV]]="",Table1[[#This Row],[HARGA]],Table1[[#This Row],[HARGA]]/Table1[[#This Row],[CONV]]))</f>
        <v>27000</v>
      </c>
      <c r="AE74" s="58">
        <f>IF(Table1[[#This Row],[HARGA_CONV]]="","",Table1[[#This Row],[HARGA_CONV]]*Table1[[#This Row],[ISI_CONV]]*(100%-(Table1[[#This Row],[DISKON]]+Table1[[#This Row],[DISKON NOTA]])))</f>
        <v>54000</v>
      </c>
      <c r="AF74" s="3">
        <f>IF(Table1[[#This Row],[TANGGAL NOTA]]="",AF73,Table1[[#This Row],[TANGGAL NOTA]])</f>
        <v>45531</v>
      </c>
      <c r="AG74" s="3">
        <v>45530</v>
      </c>
      <c r="AH74" s="3">
        <f>IF(Table1[[#This Row],[TANGGAL UPDATE]]="",AH73,Table1[[#This Row],[TANGGAL UPDATE]])</f>
        <v>45534</v>
      </c>
      <c r="AI74" t="str" cm="1">
        <f t="array" ref="AI74">IF(Table1[[#This Row],[A1]]="",AI73,INDEX(Table6[3],Table1[[#This Row],[Q1]]))</f>
        <v>G</v>
      </c>
      <c r="AJ74" t="str">
        <f>IF(Table1[[#This Row],[_KETERANGAN]]="","",Table1[[#This Row],[_KETERANGAN]])</f>
        <v/>
      </c>
      <c r="AK74" t="str" cm="1">
        <f t="array" ref="AK74">IF(Table1[[#This Row],[A1]]="",AK73,INDEX(Table6[3],Table1[[#This Row],[Q1]]))</f>
        <v>G</v>
      </c>
      <c r="AL74" s="5" t="str" cm="1">
        <f t="array" ref="AL74">IF(Table1[[#This Row],[A1]]="",AL73,INDEX(Table6[1],Table1[[#This Row],[Q1]]))</f>
        <v>TRIO PLAZA</v>
      </c>
      <c r="AM74" t="str" cm="1">
        <f t="array" ref="AM74">IF(Table1[[#This Row],[A1]]="",AM73,INDEX(Table6[2],Table1[[#This Row],[Q1]]))</f>
        <v>MAGELANG</v>
      </c>
      <c r="AN74" t="str">
        <f>CONCATENATE(Table1[[#This Row],[TOKO_H]],"-",Table1[[#This Row],[KOTA_H]])</f>
        <v>TRIO PLAZA-MAGELANG</v>
      </c>
      <c r="AO74" t="s">
        <v>6942</v>
      </c>
      <c r="AP74" t="s">
        <v>12102</v>
      </c>
      <c r="AQ74"/>
    </row>
    <row r="75" spans="1:43">
      <c r="A75">
        <f>IF(Table1[[#This Row],[KODE BARANG]]="","",MATCH(Table1[[#This Row],[KODE BARANG]],DBS[KODE BARANG],0))</f>
        <v>729</v>
      </c>
      <c r="B75">
        <f>IF(Table1[[#This Row],[ROWID]]="","",ROW()-2)</f>
        <v>73</v>
      </c>
      <c r="C75">
        <f>IF(Table1[[#This Row],[NAMA BARANG]]="","",IF(Table1[[#This Row],[ID]]="",C74,Table1[[#This Row],[ID]]))</f>
        <v>62</v>
      </c>
      <c r="D75" t="str">
        <f>IF(Table1[[#This Row],[A1]]="","",MATCH(Table1[[#This Row],[A1]],Table6[5],0))</f>
        <v/>
      </c>
      <c r="E75" t="str">
        <f>IF(Table1[[#This Row],[ID]]="","",Table1[[#This Row],[TOKO-KOTA_H]])</f>
        <v/>
      </c>
      <c r="F75" t="str">
        <f>IF(Table1[[#This Row],[NOTA TOKO]]="","",ROW()-2)</f>
        <v/>
      </c>
      <c r="G75" s="59"/>
      <c r="H75" s="1"/>
      <c r="J75" s="1"/>
      <c r="K75" t="s">
        <v>1519</v>
      </c>
      <c r="L75" t="str">
        <f>IF(Table1[[#This Row],[_NAMA BARANG]]="",IF(Table1[[#This Row],[//DBS]]="","",INDEX(DBS[NAMA],Table1[[#This Row],[//DBS]])),Table1[[#This Row],[_NAMA BARANG]])</f>
        <v>BP DEBOZZ DB-530</v>
      </c>
      <c r="M75"/>
      <c r="O75" t="str">
        <f>IF(Table1[[#This Row],[ROWID]]="","",IF(Table1[[#This Row],[_KETERANGAN]]="STOCK BELUM LENGKAP","ADA",IF(Table1[[#This Row],[KODE BARANG]]="","TIDAK ADA","ADA")))</f>
        <v>ADA</v>
      </c>
      <c r="P75">
        <v>24</v>
      </c>
      <c r="Q75" t="s">
        <v>37</v>
      </c>
      <c r="R75">
        <f>IF(Table1[[#This Row],[//DBS]]="","",INDEX(DBS[ISI],Table1[[#This Row],[//DBS]]))</f>
        <v>120</v>
      </c>
      <c r="S75" t="str">
        <f>IF(Table1[[#This Row],[//DBS]]="","",IF(Table1[[#This Row],[SATUAN_BYPASS]]="",INDEX(DBS[[SATUAN ]],Table1[[#This Row],[//DBS]]),Table1[SATUAN_BYPASS]))</f>
        <v>LSN</v>
      </c>
      <c r="T75">
        <v>1.9159999999999999</v>
      </c>
      <c r="U75" s="58">
        <f>IF(Table1[[#This Row],[HARGA_BYPASS]]="",IF(Table1[[#This Row],[_HARGA]]="","",Table1[[#This Row],[_HARGA]]*1000),Table1[[#This Row],[HARGA_BYPASS]])</f>
        <v>1916</v>
      </c>
      <c r="V75" s="2"/>
      <c r="W75" s="2"/>
      <c r="X75" s="58" t="str">
        <f>IF(Table1[[#This Row],[ROWID]]="","",IF(Table1[[#This Row],[ROWID]]=C76,"",SUMIF(Table1[ROWID],Table1[[#This Row],[ROWID]],Table1[TOTAL])))</f>
        <v/>
      </c>
      <c r="AA75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8.3333333333333329E-2</v>
      </c>
      <c r="AB75">
        <f>IF(Table1[[#This Row],[JUMLAH NOTA]]="","",IF(Table1[[#This Row],[CONV]]="",Table1[[#This Row],[JUMLAH NOTA]],Table1[[#This Row],[JUMLAH NOTA]]*Table1[[#This Row],[CONV]]))</f>
        <v>2</v>
      </c>
      <c r="AC75" t="str">
        <f>IF(Table1[[#This Row],[ISI_CONV]]="","",IF(Table1[[#This Row],[CONV]]="",Table1[[#This Row],[SATUAN NOTA]],Table1[[#This Row],[SATUAN]]))</f>
        <v>LSN</v>
      </c>
      <c r="AD75" s="58">
        <f>IF(Table1[[#This Row],[HARGA]]="","",IF(Table1[[#This Row],[CONV]]="",Table1[[#This Row],[HARGA]],Table1[[#This Row],[HARGA]]/Table1[[#This Row],[CONV]]))</f>
        <v>22992</v>
      </c>
      <c r="AE75" s="58">
        <f>IF(Table1[[#This Row],[HARGA_CONV]]="","",Table1[[#This Row],[HARGA_CONV]]*Table1[[#This Row],[ISI_CONV]]*(100%-(Table1[[#This Row],[DISKON]]+Table1[[#This Row],[DISKON NOTA]])))</f>
        <v>45984</v>
      </c>
      <c r="AF75" s="3">
        <f>IF(Table1[[#This Row],[TANGGAL NOTA]]="",AF74,Table1[[#This Row],[TANGGAL NOTA]])</f>
        <v>45531</v>
      </c>
      <c r="AG75" s="3">
        <v>45530</v>
      </c>
      <c r="AH75" s="3">
        <f>IF(Table1[[#This Row],[TANGGAL UPDATE]]="",AH74,Table1[[#This Row],[TANGGAL UPDATE]])</f>
        <v>45534</v>
      </c>
      <c r="AI75" t="str" cm="1">
        <f t="array" ref="AI75">IF(Table1[[#This Row],[A1]]="",AI74,INDEX(Table6[3],Table1[[#This Row],[Q1]]))</f>
        <v>G</v>
      </c>
      <c r="AJ75" t="str">
        <f>IF(Table1[[#This Row],[_KETERANGAN]]="","",Table1[[#This Row],[_KETERANGAN]])</f>
        <v/>
      </c>
      <c r="AK75" t="str" cm="1">
        <f t="array" ref="AK75">IF(Table1[[#This Row],[A1]]="",AK74,INDEX(Table6[3],Table1[[#This Row],[Q1]]))</f>
        <v>G</v>
      </c>
      <c r="AL75" s="5" t="str" cm="1">
        <f t="array" ref="AL75">IF(Table1[[#This Row],[A1]]="",AL74,INDEX(Table6[1],Table1[[#This Row],[Q1]]))</f>
        <v>TRIO PLAZA</v>
      </c>
      <c r="AM75" t="str" cm="1">
        <f t="array" ref="AM75">IF(Table1[[#This Row],[A1]]="",AM74,INDEX(Table6[2],Table1[[#This Row],[Q1]]))</f>
        <v>MAGELANG</v>
      </c>
      <c r="AN75" t="str">
        <f>CONCATENATE(Table1[[#This Row],[TOKO_H]],"-",Table1[[#This Row],[KOTA_H]])</f>
        <v>TRIO PLAZA-MAGELANG</v>
      </c>
      <c r="AO75" t="s">
        <v>1519</v>
      </c>
      <c r="AP75" t="s">
        <v>1520</v>
      </c>
      <c r="AQ75"/>
    </row>
    <row r="76" spans="1:43">
      <c r="A76">
        <f>IF(Table1[[#This Row],[KODE BARANG]]="","",MATCH(Table1[[#This Row],[KODE BARANG]],DBS[KODE BARANG],0))</f>
        <v>393</v>
      </c>
      <c r="B76">
        <f>IF(Table1[[#This Row],[ROWID]]="","",ROW()-2)</f>
        <v>74</v>
      </c>
      <c r="C76">
        <f>IF(Table1[[#This Row],[NAMA BARANG]]="","",IF(Table1[[#This Row],[ID]]="",C75,Table1[[#This Row],[ID]]))</f>
        <v>62</v>
      </c>
      <c r="D76" t="str">
        <f>IF(Table1[[#This Row],[A1]]="","",MATCH(Table1[[#This Row],[A1]],Table6[5],0))</f>
        <v/>
      </c>
      <c r="E76" t="str">
        <f>IF(Table1[[#This Row],[ID]]="","",Table1[[#This Row],[TOKO-KOTA_H]])</f>
        <v/>
      </c>
      <c r="F76" t="str">
        <f>IF(Table1[[#This Row],[NOTA TOKO]]="","",ROW()-2)</f>
        <v/>
      </c>
      <c r="G76" s="59"/>
      <c r="H76" s="1"/>
      <c r="J76" s="1"/>
      <c r="K76" t="s">
        <v>7158</v>
      </c>
      <c r="L76" t="str">
        <f>IF(Table1[[#This Row],[_NAMA BARANG]]="",IF(Table1[[#This Row],[//DBS]]="","",INDEX(DBS[NAMA],Table1[[#This Row],[//DBS]])),Table1[[#This Row],[_NAMA BARANG]])</f>
        <v>BP DEBOZZ 0.5 DB 550 HITAM</v>
      </c>
      <c r="M76"/>
      <c r="O76" t="str">
        <f>IF(Table1[[#This Row],[ROWID]]="","",IF(Table1[[#This Row],[_KETERANGAN]]="STOCK BELUM LENGKAP","ADA",IF(Table1[[#This Row],[KODE BARANG]]="","TIDAK ADA","ADA")))</f>
        <v>ADA</v>
      </c>
      <c r="P76">
        <v>24</v>
      </c>
      <c r="Q76" t="s">
        <v>37</v>
      </c>
      <c r="R76">
        <f>IF(Table1[[#This Row],[//DBS]]="","",INDEX(DBS[ISI],Table1[[#This Row],[//DBS]]))</f>
        <v>120</v>
      </c>
      <c r="S76" t="str">
        <f>IF(Table1[[#This Row],[//DBS]]="","",IF(Table1[[#This Row],[SATUAN_BYPASS]]="",INDEX(DBS[[SATUAN ]],Table1[[#This Row],[//DBS]]),Table1[SATUAN_BYPASS]))</f>
        <v>LSN</v>
      </c>
      <c r="T76">
        <v>1.9159999999999999</v>
      </c>
      <c r="U76" s="58">
        <f>IF(Table1[[#This Row],[HARGA_BYPASS]]="",IF(Table1[[#This Row],[_HARGA]]="","",Table1[[#This Row],[_HARGA]]*1000),Table1[[#This Row],[HARGA_BYPASS]])</f>
        <v>1916</v>
      </c>
      <c r="V76" s="2"/>
      <c r="W76" s="2"/>
      <c r="X76" s="58" t="str">
        <f>IF(Table1[[#This Row],[ROWID]]="","",IF(Table1[[#This Row],[ROWID]]=C77,"",SUMIF(Table1[ROWID],Table1[[#This Row],[ROWID]],Table1[TOTAL])))</f>
        <v/>
      </c>
      <c r="AA76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8.3333333333333329E-2</v>
      </c>
      <c r="AB76">
        <f>IF(Table1[[#This Row],[JUMLAH NOTA]]="","",IF(Table1[[#This Row],[CONV]]="",Table1[[#This Row],[JUMLAH NOTA]],Table1[[#This Row],[JUMLAH NOTA]]*Table1[[#This Row],[CONV]]))</f>
        <v>2</v>
      </c>
      <c r="AC76" t="str">
        <f>IF(Table1[[#This Row],[ISI_CONV]]="","",IF(Table1[[#This Row],[CONV]]="",Table1[[#This Row],[SATUAN NOTA]],Table1[[#This Row],[SATUAN]]))</f>
        <v>LSN</v>
      </c>
      <c r="AD76" s="58">
        <f>IF(Table1[[#This Row],[HARGA]]="","",IF(Table1[[#This Row],[CONV]]="",Table1[[#This Row],[HARGA]],Table1[[#This Row],[HARGA]]/Table1[[#This Row],[CONV]]))</f>
        <v>22992</v>
      </c>
      <c r="AE76" s="58">
        <f>IF(Table1[[#This Row],[HARGA_CONV]]="","",Table1[[#This Row],[HARGA_CONV]]*Table1[[#This Row],[ISI_CONV]]*(100%-(Table1[[#This Row],[DISKON]]+Table1[[#This Row],[DISKON NOTA]])))</f>
        <v>45984</v>
      </c>
      <c r="AF76" s="3">
        <f>IF(Table1[[#This Row],[TANGGAL NOTA]]="",AF75,Table1[[#This Row],[TANGGAL NOTA]])</f>
        <v>45531</v>
      </c>
      <c r="AG76" s="3">
        <v>45530</v>
      </c>
      <c r="AH76" s="3">
        <f>IF(Table1[[#This Row],[TANGGAL UPDATE]]="",AH75,Table1[[#This Row],[TANGGAL UPDATE]])</f>
        <v>45534</v>
      </c>
      <c r="AI76" t="str" cm="1">
        <f t="array" ref="AI76">IF(Table1[[#This Row],[A1]]="",AI75,INDEX(Table6[3],Table1[[#This Row],[Q1]]))</f>
        <v>G</v>
      </c>
      <c r="AJ76" t="str">
        <f>IF(Table1[[#This Row],[_KETERANGAN]]="","",Table1[[#This Row],[_KETERANGAN]])</f>
        <v/>
      </c>
      <c r="AK76" t="str" cm="1">
        <f t="array" ref="AK76">IF(Table1[[#This Row],[A1]]="",AK75,INDEX(Table6[3],Table1[[#This Row],[Q1]]))</f>
        <v>G</v>
      </c>
      <c r="AL76" s="5" t="str" cm="1">
        <f t="array" ref="AL76">IF(Table1[[#This Row],[A1]]="",AL75,INDEX(Table6[1],Table1[[#This Row],[Q1]]))</f>
        <v>TRIO PLAZA</v>
      </c>
      <c r="AM76" t="str" cm="1">
        <f t="array" ref="AM76">IF(Table1[[#This Row],[A1]]="",AM75,INDEX(Table6[2],Table1[[#This Row],[Q1]]))</f>
        <v>MAGELANG</v>
      </c>
      <c r="AN76" t="str">
        <f>CONCATENATE(Table1[[#This Row],[TOKO_H]],"-",Table1[[#This Row],[KOTA_H]])</f>
        <v>TRIO PLAZA-MAGELANG</v>
      </c>
      <c r="AO76" t="s">
        <v>7158</v>
      </c>
      <c r="AP76" t="s">
        <v>12105</v>
      </c>
      <c r="AQ76"/>
    </row>
    <row r="77" spans="1:43">
      <c r="A77">
        <f>IF(Table1[[#This Row],[KODE BARANG]]="","",MATCH(Table1[[#This Row],[KODE BARANG]],DBS[KODE BARANG],0))</f>
        <v>396</v>
      </c>
      <c r="B77">
        <f>IF(Table1[[#This Row],[ROWID]]="","",ROW()-2)</f>
        <v>75</v>
      </c>
      <c r="C77">
        <f>IF(Table1[[#This Row],[NAMA BARANG]]="","",IF(Table1[[#This Row],[ID]]="",C76,Table1[[#This Row],[ID]]))</f>
        <v>62</v>
      </c>
      <c r="D77" t="str">
        <f>IF(Table1[[#This Row],[A1]]="","",MATCH(Table1[[#This Row],[A1]],Table6[5],0))</f>
        <v/>
      </c>
      <c r="E77" t="str">
        <f>IF(Table1[[#This Row],[ID]]="","",Table1[[#This Row],[TOKO-KOTA_H]])</f>
        <v/>
      </c>
      <c r="F77" t="str">
        <f>IF(Table1[[#This Row],[NOTA TOKO]]="","",ROW()-2)</f>
        <v/>
      </c>
      <c r="G77" s="59"/>
      <c r="H77" s="1"/>
      <c r="J77" s="1"/>
      <c r="K77" t="s">
        <v>887</v>
      </c>
      <c r="L77" t="str">
        <f>IF(Table1[[#This Row],[_NAMA BARANG]]="",IF(Table1[[#This Row],[//DBS]]="","",INDEX(DBS[NAMA],Table1[[#This Row],[//DBS]])),Table1[[#This Row],[_NAMA BARANG]])</f>
        <v>BP TF 1022 HITAM</v>
      </c>
      <c r="M77"/>
      <c r="O77" t="str">
        <f>IF(Table1[[#This Row],[ROWID]]="","",IF(Table1[[#This Row],[_KETERANGAN]]="STOCK BELUM LENGKAP","ADA",IF(Table1[[#This Row],[KODE BARANG]]="","TIDAK ADA","ADA")))</f>
        <v>ADA</v>
      </c>
      <c r="P77">
        <v>24</v>
      </c>
      <c r="Q77" t="s">
        <v>37</v>
      </c>
      <c r="R77">
        <f>IF(Table1[[#This Row],[//DBS]]="","",INDEX(DBS[ISI],Table1[[#This Row],[//DBS]]))</f>
        <v>144</v>
      </c>
      <c r="S77" t="str">
        <f>IF(Table1[[#This Row],[//DBS]]="","",IF(Table1[[#This Row],[SATUAN_BYPASS]]="",INDEX(DBS[[SATUAN ]],Table1[[#This Row],[//DBS]]),Table1[SATUAN_BYPASS]))</f>
        <v>LSN</v>
      </c>
      <c r="T77">
        <v>1.333</v>
      </c>
      <c r="U77" s="58">
        <f>IF(Table1[[#This Row],[HARGA_BYPASS]]="",IF(Table1[[#This Row],[_HARGA]]="","",Table1[[#This Row],[_HARGA]]*1000),Table1[[#This Row],[HARGA_BYPASS]])</f>
        <v>1333</v>
      </c>
      <c r="V77" s="2"/>
      <c r="W77" s="2"/>
      <c r="X77" s="58" t="str">
        <f>IF(Table1[[#This Row],[ROWID]]="","",IF(Table1[[#This Row],[ROWID]]=C78,"",SUMIF(Table1[ROWID],Table1[[#This Row],[ROWID]],Table1[TOTAL])))</f>
        <v/>
      </c>
      <c r="AA77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8.3333333333333329E-2</v>
      </c>
      <c r="AB77">
        <f>IF(Table1[[#This Row],[JUMLAH NOTA]]="","",IF(Table1[[#This Row],[CONV]]="",Table1[[#This Row],[JUMLAH NOTA]],Table1[[#This Row],[JUMLAH NOTA]]*Table1[[#This Row],[CONV]]))</f>
        <v>2</v>
      </c>
      <c r="AC77" t="str">
        <f>IF(Table1[[#This Row],[ISI_CONV]]="","",IF(Table1[[#This Row],[CONV]]="",Table1[[#This Row],[SATUAN NOTA]],Table1[[#This Row],[SATUAN]]))</f>
        <v>LSN</v>
      </c>
      <c r="AD77" s="58">
        <f>IF(Table1[[#This Row],[HARGA]]="","",IF(Table1[[#This Row],[CONV]]="",Table1[[#This Row],[HARGA]],Table1[[#This Row],[HARGA]]/Table1[[#This Row],[CONV]]))</f>
        <v>15996</v>
      </c>
      <c r="AE77" s="58">
        <f>IF(Table1[[#This Row],[HARGA_CONV]]="","",Table1[[#This Row],[HARGA_CONV]]*Table1[[#This Row],[ISI_CONV]]*(100%-(Table1[[#This Row],[DISKON]]+Table1[[#This Row],[DISKON NOTA]])))</f>
        <v>31992</v>
      </c>
      <c r="AF77" s="3">
        <f>IF(Table1[[#This Row],[TANGGAL NOTA]]="",AF76,Table1[[#This Row],[TANGGAL NOTA]])</f>
        <v>45531</v>
      </c>
      <c r="AG77" s="3">
        <v>45530</v>
      </c>
      <c r="AH77" s="3">
        <f>IF(Table1[[#This Row],[TANGGAL UPDATE]]="",AH76,Table1[[#This Row],[TANGGAL UPDATE]])</f>
        <v>45534</v>
      </c>
      <c r="AI77" t="str" cm="1">
        <f t="array" ref="AI77">IF(Table1[[#This Row],[A1]]="",AI76,INDEX(Table6[3],Table1[[#This Row],[Q1]]))</f>
        <v>G</v>
      </c>
      <c r="AJ77" t="str">
        <f>IF(Table1[[#This Row],[_KETERANGAN]]="","",Table1[[#This Row],[_KETERANGAN]])</f>
        <v/>
      </c>
      <c r="AK77" t="str" cm="1">
        <f t="array" ref="AK77">IF(Table1[[#This Row],[A1]]="",AK76,INDEX(Table6[3],Table1[[#This Row],[Q1]]))</f>
        <v>G</v>
      </c>
      <c r="AL77" s="5" t="str" cm="1">
        <f t="array" ref="AL77">IF(Table1[[#This Row],[A1]]="",AL76,INDEX(Table6[1],Table1[[#This Row],[Q1]]))</f>
        <v>TRIO PLAZA</v>
      </c>
      <c r="AM77" t="str" cm="1">
        <f t="array" ref="AM77">IF(Table1[[#This Row],[A1]]="",AM76,INDEX(Table6[2],Table1[[#This Row],[Q1]]))</f>
        <v>MAGELANG</v>
      </c>
      <c r="AN77" t="str">
        <f>CONCATENATE(Table1[[#This Row],[TOKO_H]],"-",Table1[[#This Row],[KOTA_H]])</f>
        <v>TRIO PLAZA-MAGELANG</v>
      </c>
      <c r="AO77" t="s">
        <v>887</v>
      </c>
      <c r="AP77" t="s">
        <v>12108</v>
      </c>
      <c r="AQ77"/>
    </row>
    <row r="78" spans="1:43">
      <c r="A78">
        <f>IF(Table1[[#This Row],[KODE BARANG]]="","",MATCH(Table1[[#This Row],[KODE BARANG]],DBS[KODE BARANG],0))</f>
        <v>715</v>
      </c>
      <c r="B78">
        <f>IF(Table1[[#This Row],[ROWID]]="","",ROW()-2)</f>
        <v>76</v>
      </c>
      <c r="C78">
        <f>IF(Table1[[#This Row],[NAMA BARANG]]="","",IF(Table1[[#This Row],[ID]]="",C77,Table1[[#This Row],[ID]]))</f>
        <v>62</v>
      </c>
      <c r="D78" t="str">
        <f>IF(Table1[[#This Row],[A1]]="","",MATCH(Table1[[#This Row],[A1]],Table6[5],0))</f>
        <v/>
      </c>
      <c r="E78" t="str">
        <f>IF(Table1[[#This Row],[ID]]="","",Table1[[#This Row],[TOKO-KOTA_H]])</f>
        <v/>
      </c>
      <c r="F78" t="str">
        <f>IF(Table1[[#This Row],[NOTA TOKO]]="","",ROW()-2)</f>
        <v/>
      </c>
      <c r="G78" s="59"/>
      <c r="H78" s="1"/>
      <c r="J78" s="1"/>
      <c r="K78" t="s">
        <v>6956</v>
      </c>
      <c r="L78" t="str">
        <f>IF(Table1[[#This Row],[_NAMA BARANG]]="",IF(Table1[[#This Row],[//DBS]]="","",INDEX(DBS[NAMA],Table1[[#This Row],[//DBS]])),Table1[[#This Row],[_NAMA BARANG]])</f>
        <v>BP GEL ZHIXIN G 3164</v>
      </c>
      <c r="M78"/>
      <c r="O78" t="str">
        <f>IF(Table1[[#This Row],[ROWID]]="","",IF(Table1[[#This Row],[_KETERANGAN]]="STOCK BELUM LENGKAP","ADA",IF(Table1[[#This Row],[KODE BARANG]]="","TIDAK ADA","ADA")))</f>
        <v>ADA</v>
      </c>
      <c r="P78">
        <v>24</v>
      </c>
      <c r="Q78" t="s">
        <v>37</v>
      </c>
      <c r="R78">
        <f>IF(Table1[[#This Row],[//DBS]]="","",INDEX(DBS[ISI],Table1[[#This Row],[//DBS]]))</f>
        <v>120</v>
      </c>
      <c r="S78" t="str">
        <f>IF(Table1[[#This Row],[//DBS]]="","",IF(Table1[[#This Row],[SATUAN_BYPASS]]="",INDEX(DBS[[SATUAN ]],Table1[[#This Row],[//DBS]]),Table1[SATUAN_BYPASS]))</f>
        <v>LSN</v>
      </c>
      <c r="T78">
        <v>1.75</v>
      </c>
      <c r="U78" s="58">
        <f>IF(Table1[[#This Row],[HARGA_BYPASS]]="",IF(Table1[[#This Row],[_HARGA]]="","",Table1[[#This Row],[_HARGA]]*1000),Table1[[#This Row],[HARGA_BYPASS]])</f>
        <v>1750</v>
      </c>
      <c r="V78" s="2"/>
      <c r="W78" s="2"/>
      <c r="X78" s="58" t="str">
        <f>IF(Table1[[#This Row],[ROWID]]="","",IF(Table1[[#This Row],[ROWID]]=C79,"",SUMIF(Table1[ROWID],Table1[[#This Row],[ROWID]],Table1[TOTAL])))</f>
        <v/>
      </c>
      <c r="AA78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8.3333333333333329E-2</v>
      </c>
      <c r="AB78">
        <f>IF(Table1[[#This Row],[JUMLAH NOTA]]="","",IF(Table1[[#This Row],[CONV]]="",Table1[[#This Row],[JUMLAH NOTA]],Table1[[#This Row],[JUMLAH NOTA]]*Table1[[#This Row],[CONV]]))</f>
        <v>2</v>
      </c>
      <c r="AC78" t="str">
        <f>IF(Table1[[#This Row],[ISI_CONV]]="","",IF(Table1[[#This Row],[CONV]]="",Table1[[#This Row],[SATUAN NOTA]],Table1[[#This Row],[SATUAN]]))</f>
        <v>LSN</v>
      </c>
      <c r="AD78" s="58">
        <f>IF(Table1[[#This Row],[HARGA]]="","",IF(Table1[[#This Row],[CONV]]="",Table1[[#This Row],[HARGA]],Table1[[#This Row],[HARGA]]/Table1[[#This Row],[CONV]]))</f>
        <v>21000</v>
      </c>
      <c r="AE78" s="58">
        <f>IF(Table1[[#This Row],[HARGA_CONV]]="","",Table1[[#This Row],[HARGA_CONV]]*Table1[[#This Row],[ISI_CONV]]*(100%-(Table1[[#This Row],[DISKON]]+Table1[[#This Row],[DISKON NOTA]])))</f>
        <v>42000</v>
      </c>
      <c r="AF78" s="3">
        <f>IF(Table1[[#This Row],[TANGGAL NOTA]]="",AF77,Table1[[#This Row],[TANGGAL NOTA]])</f>
        <v>45531</v>
      </c>
      <c r="AG78" s="3">
        <v>45530</v>
      </c>
      <c r="AH78" s="3">
        <f>IF(Table1[[#This Row],[TANGGAL UPDATE]]="",AH77,Table1[[#This Row],[TANGGAL UPDATE]])</f>
        <v>45534</v>
      </c>
      <c r="AI78" t="str" cm="1">
        <f t="array" ref="AI78">IF(Table1[[#This Row],[A1]]="",AI77,INDEX(Table6[3],Table1[[#This Row],[Q1]]))</f>
        <v>G</v>
      </c>
      <c r="AJ78" t="str">
        <f>IF(Table1[[#This Row],[_KETERANGAN]]="","",Table1[[#This Row],[_KETERANGAN]])</f>
        <v/>
      </c>
      <c r="AK78" t="str" cm="1">
        <f t="array" ref="AK78">IF(Table1[[#This Row],[A1]]="",AK77,INDEX(Table6[3],Table1[[#This Row],[Q1]]))</f>
        <v>G</v>
      </c>
      <c r="AL78" s="5" t="str" cm="1">
        <f t="array" ref="AL78">IF(Table1[[#This Row],[A1]]="",AL77,INDEX(Table6[1],Table1[[#This Row],[Q1]]))</f>
        <v>TRIO PLAZA</v>
      </c>
      <c r="AM78" t="str" cm="1">
        <f t="array" ref="AM78">IF(Table1[[#This Row],[A1]]="",AM77,INDEX(Table6[2],Table1[[#This Row],[Q1]]))</f>
        <v>MAGELANG</v>
      </c>
      <c r="AN78" t="str">
        <f>CONCATENATE(Table1[[#This Row],[TOKO_H]],"-",Table1[[#This Row],[KOTA_H]])</f>
        <v>TRIO PLAZA-MAGELANG</v>
      </c>
      <c r="AO78" t="s">
        <v>6956</v>
      </c>
      <c r="AP78" t="s">
        <v>1479</v>
      </c>
      <c r="AQ78"/>
    </row>
    <row r="79" spans="1:43">
      <c r="A79">
        <f>IF(Table1[[#This Row],[KODE BARANG]]="","",MATCH(Table1[[#This Row],[KODE BARANG]],DBS[KODE BARANG],0))</f>
        <v>532</v>
      </c>
      <c r="B79">
        <f>IF(Table1[[#This Row],[ROWID]]="","",ROW()-2)</f>
        <v>77</v>
      </c>
      <c r="C79">
        <f>IF(Table1[[#This Row],[NAMA BARANG]]="","",IF(Table1[[#This Row],[ID]]="",C78,Table1[[#This Row],[ID]]))</f>
        <v>62</v>
      </c>
      <c r="D79" t="str">
        <f>IF(Table1[[#This Row],[A1]]="","",MATCH(Table1[[#This Row],[A1]],Table6[5],0))</f>
        <v/>
      </c>
      <c r="E79" t="str">
        <f>IF(Table1[[#This Row],[ID]]="","",Table1[[#This Row],[TOKO-KOTA_H]])</f>
        <v/>
      </c>
      <c r="F79" t="str">
        <f>IF(Table1[[#This Row],[NOTA TOKO]]="","",ROW()-2)</f>
        <v/>
      </c>
      <c r="G79" s="59"/>
      <c r="H79" s="1"/>
      <c r="J79" s="1"/>
      <c r="K79" t="s">
        <v>8511</v>
      </c>
      <c r="L79" t="str">
        <f>IF(Table1[[#This Row],[_NAMA BARANG]]="",IF(Table1[[#This Row],[//DBS]]="","",INDEX(DBS[NAMA],Table1[[#This Row],[//DBS]])),Table1[[#This Row],[_NAMA BARANG]])</f>
        <v>BP GEL ZHIXIN G 5017</v>
      </c>
      <c r="M79"/>
      <c r="O79" t="str">
        <f>IF(Table1[[#This Row],[ROWID]]="","",IF(Table1[[#This Row],[_KETERANGAN]]="STOCK BELUM LENGKAP","ADA",IF(Table1[[#This Row],[KODE BARANG]]="","TIDAK ADA","ADA")))</f>
        <v>ADA</v>
      </c>
      <c r="P79">
        <v>24</v>
      </c>
      <c r="Q79" t="s">
        <v>37</v>
      </c>
      <c r="R79">
        <f>IF(Table1[[#This Row],[//DBS]]="","",INDEX(DBS[ISI],Table1[[#This Row],[//DBS]]))</f>
        <v>120</v>
      </c>
      <c r="S79" t="str">
        <f>IF(Table1[[#This Row],[//DBS]]="","",IF(Table1[[#This Row],[SATUAN_BYPASS]]="",INDEX(DBS[[SATUAN ]],Table1[[#This Row],[//DBS]]),Table1[SATUAN_BYPASS]))</f>
        <v>LSN</v>
      </c>
      <c r="T79">
        <v>1.75</v>
      </c>
      <c r="U79" s="58">
        <f>IF(Table1[[#This Row],[HARGA_BYPASS]]="",IF(Table1[[#This Row],[_HARGA]]="","",Table1[[#This Row],[_HARGA]]*1000),Table1[[#This Row],[HARGA_BYPASS]])</f>
        <v>1750</v>
      </c>
      <c r="V79" s="2"/>
      <c r="W79" s="2"/>
      <c r="X79" s="58">
        <f>IF(Table1[[#This Row],[ROWID]]="","",IF(Table1[[#This Row],[ROWID]]=C80,"",SUMIF(Table1[ROWID],Table1[[#This Row],[ROWID]],Table1[TOTAL])))</f>
        <v>798960</v>
      </c>
      <c r="AA79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8.3333333333333329E-2</v>
      </c>
      <c r="AB79">
        <f>IF(Table1[[#This Row],[JUMLAH NOTA]]="","",IF(Table1[[#This Row],[CONV]]="",Table1[[#This Row],[JUMLAH NOTA]],Table1[[#This Row],[JUMLAH NOTA]]*Table1[[#This Row],[CONV]]))</f>
        <v>2</v>
      </c>
      <c r="AC79" t="str">
        <f>IF(Table1[[#This Row],[ISI_CONV]]="","",IF(Table1[[#This Row],[CONV]]="",Table1[[#This Row],[SATUAN NOTA]],Table1[[#This Row],[SATUAN]]))</f>
        <v>LSN</v>
      </c>
      <c r="AD79" s="58">
        <f>IF(Table1[[#This Row],[HARGA]]="","",IF(Table1[[#This Row],[CONV]]="",Table1[[#This Row],[HARGA]],Table1[[#This Row],[HARGA]]/Table1[[#This Row],[CONV]]))</f>
        <v>21000</v>
      </c>
      <c r="AE79" s="58">
        <f>IF(Table1[[#This Row],[HARGA_CONV]]="","",Table1[[#This Row],[HARGA_CONV]]*Table1[[#This Row],[ISI_CONV]]*(100%-(Table1[[#This Row],[DISKON]]+Table1[[#This Row],[DISKON NOTA]])))</f>
        <v>42000</v>
      </c>
      <c r="AF79" s="3">
        <f>IF(Table1[[#This Row],[TANGGAL NOTA]]="",AF78,Table1[[#This Row],[TANGGAL NOTA]])</f>
        <v>45531</v>
      </c>
      <c r="AG79" s="3">
        <v>45530</v>
      </c>
      <c r="AH79" s="3">
        <f>IF(Table1[[#This Row],[TANGGAL UPDATE]]="",AH78,Table1[[#This Row],[TANGGAL UPDATE]])</f>
        <v>45534</v>
      </c>
      <c r="AI79" t="str" cm="1">
        <f t="array" ref="AI79">IF(Table1[[#This Row],[A1]]="",AI78,INDEX(Table6[3],Table1[[#This Row],[Q1]]))</f>
        <v>G</v>
      </c>
      <c r="AJ79" t="str">
        <f>IF(Table1[[#This Row],[_KETERANGAN]]="","",Table1[[#This Row],[_KETERANGAN]])</f>
        <v/>
      </c>
      <c r="AK79" t="str" cm="1">
        <f t="array" ref="AK79">IF(Table1[[#This Row],[A1]]="",AK78,INDEX(Table6[3],Table1[[#This Row],[Q1]]))</f>
        <v>G</v>
      </c>
      <c r="AL79" s="5" t="str" cm="1">
        <f t="array" ref="AL79">IF(Table1[[#This Row],[A1]]="",AL78,INDEX(Table6[1],Table1[[#This Row],[Q1]]))</f>
        <v>TRIO PLAZA</v>
      </c>
      <c r="AM79" t="str" cm="1">
        <f t="array" ref="AM79">IF(Table1[[#This Row],[A1]]="",AM78,INDEX(Table6[2],Table1[[#This Row],[Q1]]))</f>
        <v>MAGELANG</v>
      </c>
      <c r="AN79" t="str">
        <f>CONCATENATE(Table1[[#This Row],[TOKO_H]],"-",Table1[[#This Row],[KOTA_H]])</f>
        <v>TRIO PLAZA-MAGELANG</v>
      </c>
      <c r="AO79" t="s">
        <v>8511</v>
      </c>
      <c r="AP79" t="s">
        <v>8480</v>
      </c>
      <c r="AQ79"/>
    </row>
    <row r="80" spans="1:43">
      <c r="A80" t="str">
        <f>IF(Table1[[#This Row],[KODE BARANG]]="","",MATCH(Table1[[#This Row],[KODE BARANG]],DBS[KODE BARANG],0))</f>
        <v/>
      </c>
      <c r="B80" t="str">
        <f>IF(Table1[[#This Row],[ROWID]]="","",ROW()-2)</f>
        <v/>
      </c>
      <c r="C80" t="str">
        <f>IF(Table1[[#This Row],[NAMA BARANG]]="","",IF(Table1[[#This Row],[ID]]="",C79,Table1[[#This Row],[ID]]))</f>
        <v/>
      </c>
      <c r="D80" t="str">
        <f>IF(Table1[[#This Row],[A1]]="","",MATCH(Table1[[#This Row],[A1]],Table6[5],0))</f>
        <v/>
      </c>
      <c r="E80" t="str">
        <f>IF(Table1[[#This Row],[ID]]="","",Table1[[#This Row],[TOKO-KOTA_H]])</f>
        <v/>
      </c>
      <c r="F80" t="str">
        <f>IF(Table1[[#This Row],[NOTA TOKO]]="","",ROW()-2)</f>
        <v/>
      </c>
      <c r="G80" s="59"/>
      <c r="H80" s="1"/>
      <c r="J80" s="1"/>
      <c r="K80"/>
      <c r="L80" t="str">
        <f>IF(Table1[[#This Row],[_NAMA BARANG]]="",IF(Table1[[#This Row],[//DBS]]="","",INDEX(DBS[NAMA],Table1[[#This Row],[//DBS]])),Table1[[#This Row],[_NAMA BARANG]])</f>
        <v/>
      </c>
      <c r="M80"/>
      <c r="O80" t="str">
        <f>IF(Table1[[#This Row],[ROWID]]="","",IF(Table1[[#This Row],[_KETERANGAN]]="STOCK BELUM LENGKAP","ADA",IF(Table1[[#This Row],[KODE BARANG]]="","TIDAK ADA","ADA")))</f>
        <v/>
      </c>
      <c r="R80" t="str">
        <f>IF(Table1[[#This Row],[//DBS]]="","",INDEX(DBS[ISI],Table1[[#This Row],[//DBS]]))</f>
        <v/>
      </c>
      <c r="S80" t="str">
        <f>IF(Table1[[#This Row],[//DBS]]="","",IF(Table1[[#This Row],[SATUAN_BYPASS]]="",INDEX(DBS[[SATUAN ]],Table1[[#This Row],[//DBS]]),Table1[SATUAN_BYPASS]))</f>
        <v/>
      </c>
      <c r="U80" s="58" t="str">
        <f>IF(Table1[[#This Row],[HARGA_BYPASS]]="",IF(Table1[[#This Row],[_HARGA]]="","",Table1[[#This Row],[_HARGA]]*1000),Table1[[#This Row],[HARGA_BYPASS]])</f>
        <v/>
      </c>
      <c r="V80" s="2"/>
      <c r="W80" s="2"/>
      <c r="X80" s="58" t="str">
        <f>IF(Table1[[#This Row],[ROWID]]="","",IF(Table1[[#This Row],[ROWID]]=C81,"",SUMIF(Table1[ROWID],Table1[[#This Row],[ROWID]],Table1[TOTAL])))</f>
        <v/>
      </c>
      <c r="AA8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0" t="str">
        <f>IF(Table1[[#This Row],[JUMLAH NOTA]]="","",IF(Table1[[#This Row],[CONV]]="",Table1[[#This Row],[JUMLAH NOTA]],Table1[[#This Row],[JUMLAH NOTA]]*Table1[[#This Row],[CONV]]))</f>
        <v/>
      </c>
      <c r="AC80" t="str">
        <f>IF(Table1[[#This Row],[ISI_CONV]]="","",IF(Table1[[#This Row],[CONV]]="",Table1[[#This Row],[SATUAN NOTA]],Table1[[#This Row],[SATUAN]]))</f>
        <v/>
      </c>
      <c r="AD80" s="58" t="str">
        <f>IF(Table1[[#This Row],[HARGA]]="","",IF(Table1[[#This Row],[CONV]]="",Table1[[#This Row],[HARGA]],Table1[[#This Row],[HARGA]]/Table1[[#This Row],[CONV]]))</f>
        <v/>
      </c>
      <c r="AE80" s="58" t="str">
        <f>IF(Table1[[#This Row],[HARGA_CONV]]="","",Table1[[#This Row],[HARGA_CONV]]*Table1[[#This Row],[ISI_CONV]]*(100%-(Table1[[#This Row],[DISKON]]+Table1[[#This Row],[DISKON NOTA]])))</f>
        <v/>
      </c>
      <c r="AF80" s="3">
        <f>IF(Table1[[#This Row],[TANGGAL NOTA]]="",AF79,Table1[[#This Row],[TANGGAL NOTA]])</f>
        <v>45531</v>
      </c>
      <c r="AG80" s="3"/>
      <c r="AH80" s="3">
        <f>IF(Table1[[#This Row],[TANGGAL UPDATE]]="",AH79,Table1[[#This Row],[TANGGAL UPDATE]])</f>
        <v>45534</v>
      </c>
      <c r="AI80" t="str" cm="1">
        <f t="array" ref="AI80">IF(Table1[[#This Row],[A1]]="",AI79,INDEX(Table6[3],Table1[[#This Row],[Q1]]))</f>
        <v>G</v>
      </c>
      <c r="AJ80" t="str">
        <f>IF(Table1[[#This Row],[_KETERANGAN]]="","",Table1[[#This Row],[_KETERANGAN]])</f>
        <v/>
      </c>
      <c r="AK80" t="str" cm="1">
        <f t="array" ref="AK80">IF(Table1[[#This Row],[A1]]="",AK79,INDEX(Table6[3],Table1[[#This Row],[Q1]]))</f>
        <v>G</v>
      </c>
      <c r="AL80" s="5" t="str" cm="1">
        <f t="array" ref="AL80">IF(Table1[[#This Row],[A1]]="",AL79,INDEX(Table6[1],Table1[[#This Row],[Q1]]))</f>
        <v>TRIO PLAZA</v>
      </c>
      <c r="AM80" t="str" cm="1">
        <f t="array" ref="AM80">IF(Table1[[#This Row],[A1]]="",AM79,INDEX(Table6[2],Table1[[#This Row],[Q1]]))</f>
        <v>MAGELANG</v>
      </c>
      <c r="AN80" t="str">
        <f>CONCATENATE(Table1[[#This Row],[TOKO_H]],"-",Table1[[#This Row],[KOTA_H]])</f>
        <v>TRIO PLAZA-MAGELANG</v>
      </c>
      <c r="AO80"/>
      <c r="AP80" t="s">
        <v>9561</v>
      </c>
      <c r="AQ80"/>
    </row>
    <row r="81" spans="1:43">
      <c r="A81">
        <f>IF(Table1[[#This Row],[KODE BARANG]]="","",MATCH(Table1[[#This Row],[KODE BARANG]],DBS[KODE BARANG],0))</f>
        <v>2041</v>
      </c>
      <c r="B81">
        <f>IF(Table1[[#This Row],[ROWID]]="","",ROW()-2)</f>
        <v>79</v>
      </c>
      <c r="C81">
        <f>IF(Table1[[#This Row],[NAMA BARANG]]="","",IF(Table1[[#This Row],[ID]]="",C80,Table1[[#This Row],[ID]]))</f>
        <v>79</v>
      </c>
      <c r="D81" t="str">
        <f>IF(Table1[[#This Row],[A1]]="","",MATCH(Table1[[#This Row],[A1]],Table6[5],0))</f>
        <v/>
      </c>
      <c r="E81" t="str">
        <f>IF(Table1[[#This Row],[ID]]="","",Table1[[#This Row],[TOKO-KOTA_H]])</f>
        <v>TRIO PLAZA-MAGELANG</v>
      </c>
      <c r="F81">
        <f>IF(Table1[[#This Row],[NOTA TOKO]]="","",ROW()-2)</f>
        <v>79</v>
      </c>
      <c r="G81" s="59"/>
      <c r="H81" s="1"/>
      <c r="I81">
        <v>3517</v>
      </c>
      <c r="J81" s="1"/>
      <c r="K81" t="s">
        <v>7444</v>
      </c>
      <c r="L81" t="str">
        <f>IF(Table1[[#This Row],[_NAMA BARANG]]="",IF(Table1[[#This Row],[//DBS]]="","",INDEX(DBS[NAMA],Table1[[#This Row],[//DBS]])),Table1[[#This Row],[_NAMA BARANG]])</f>
        <v>MECHPEN TIZO G 9000 A</v>
      </c>
      <c r="M81"/>
      <c r="O81" t="str">
        <f>IF(Table1[[#This Row],[ROWID]]="","",IF(Table1[[#This Row],[_KETERANGAN]]="STOCK BELUM LENGKAP","ADA",IF(Table1[[#This Row],[KODE BARANG]]="","TIDAK ADA","ADA")))</f>
        <v>ADA</v>
      </c>
      <c r="P81">
        <v>24</v>
      </c>
      <c r="Q81" t="s">
        <v>37</v>
      </c>
      <c r="R81">
        <f>IF(Table1[[#This Row],[//DBS]]="","",INDEX(DBS[ISI],Table1[[#This Row],[//DBS]]))</f>
        <v>144</v>
      </c>
      <c r="S81" t="str">
        <f>IF(Table1[[#This Row],[//DBS]]="","",IF(Table1[[#This Row],[SATUAN_BYPASS]]="",INDEX(DBS[[SATUAN ]],Table1[[#This Row],[//DBS]]),Table1[SATUAN_BYPASS]))</f>
        <v>LSN</v>
      </c>
      <c r="T81">
        <v>1.333</v>
      </c>
      <c r="U81" s="58">
        <f>IF(Table1[[#This Row],[HARGA_BYPASS]]="",IF(Table1[[#This Row],[_HARGA]]="","",Table1[[#This Row],[_HARGA]]*1000),Table1[[#This Row],[HARGA_BYPASS]])</f>
        <v>1333</v>
      </c>
      <c r="V81" s="2"/>
      <c r="W81" s="2"/>
      <c r="X81" s="58" t="str">
        <f>IF(Table1[[#This Row],[ROWID]]="","",IF(Table1[[#This Row],[ROWID]]=C82,"",SUMIF(Table1[ROWID],Table1[[#This Row],[ROWID]],Table1[TOTAL])))</f>
        <v/>
      </c>
      <c r="AA81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8.3333333333333329E-2</v>
      </c>
      <c r="AB81">
        <f>IF(Table1[[#This Row],[JUMLAH NOTA]]="","",IF(Table1[[#This Row],[CONV]]="",Table1[[#This Row],[JUMLAH NOTA]],Table1[[#This Row],[JUMLAH NOTA]]*Table1[[#This Row],[CONV]]))</f>
        <v>2</v>
      </c>
      <c r="AC81" t="str">
        <f>IF(Table1[[#This Row],[ISI_CONV]]="","",IF(Table1[[#This Row],[CONV]]="",Table1[[#This Row],[SATUAN NOTA]],Table1[[#This Row],[SATUAN]]))</f>
        <v>LSN</v>
      </c>
      <c r="AD81" s="58">
        <f>IF(Table1[[#This Row],[HARGA]]="","",IF(Table1[[#This Row],[CONV]]="",Table1[[#This Row],[HARGA]],Table1[[#This Row],[HARGA]]/Table1[[#This Row],[CONV]]))</f>
        <v>15996</v>
      </c>
      <c r="AE81" s="58">
        <f>IF(Table1[[#This Row],[HARGA_CONV]]="","",Table1[[#This Row],[HARGA_CONV]]*Table1[[#This Row],[ISI_CONV]]*(100%-(Table1[[#This Row],[DISKON]]+Table1[[#This Row],[DISKON NOTA]])))</f>
        <v>31992</v>
      </c>
      <c r="AF81" s="3">
        <f>IF(Table1[[#This Row],[TANGGAL NOTA]]="",AF80,Table1[[#This Row],[TANGGAL NOTA]])</f>
        <v>45531</v>
      </c>
      <c r="AG81" s="3">
        <v>45530</v>
      </c>
      <c r="AH81" s="3">
        <f>IF(Table1[[#This Row],[TANGGAL UPDATE]]="",AH80,Table1[[#This Row],[TANGGAL UPDATE]])</f>
        <v>45534</v>
      </c>
      <c r="AI81" t="str" cm="1">
        <f t="array" ref="AI81">IF(Table1[[#This Row],[A1]]="",AI80,INDEX(Table6[3],Table1[[#This Row],[Q1]]))</f>
        <v>G</v>
      </c>
      <c r="AJ81" t="str">
        <f>IF(Table1[[#This Row],[_KETERANGAN]]="","",Table1[[#This Row],[_KETERANGAN]])</f>
        <v/>
      </c>
      <c r="AK81" t="str" cm="1">
        <f t="array" ref="AK81">IF(Table1[[#This Row],[A1]]="",AK80,INDEX(Table6[3],Table1[[#This Row],[Q1]]))</f>
        <v>G</v>
      </c>
      <c r="AL81" s="5" t="str" cm="1">
        <f t="array" ref="AL81">IF(Table1[[#This Row],[A1]]="",AL80,INDEX(Table6[1],Table1[[#This Row],[Q1]]))</f>
        <v>TRIO PLAZA</v>
      </c>
      <c r="AM81" t="str" cm="1">
        <f t="array" ref="AM81">IF(Table1[[#This Row],[A1]]="",AM80,INDEX(Table6[2],Table1[[#This Row],[Q1]]))</f>
        <v>MAGELANG</v>
      </c>
      <c r="AN81" t="str">
        <f>CONCATENATE(Table1[[#This Row],[TOKO_H]],"-",Table1[[#This Row],[KOTA_H]])</f>
        <v>TRIO PLAZA-MAGELANG</v>
      </c>
      <c r="AO81" t="s">
        <v>7444</v>
      </c>
      <c r="AP81" t="s">
        <v>5596</v>
      </c>
      <c r="AQ81"/>
    </row>
    <row r="82" spans="1:43">
      <c r="A82">
        <f>IF(Table1[[#This Row],[KODE BARANG]]="","",MATCH(Table1[[#This Row],[KODE BARANG]],DBS[KODE BARANG],0))</f>
        <v>2044</v>
      </c>
      <c r="B82">
        <f>IF(Table1[[#This Row],[ROWID]]="","",ROW()-2)</f>
        <v>80</v>
      </c>
      <c r="C82">
        <f>IF(Table1[[#This Row],[NAMA BARANG]]="","",IF(Table1[[#This Row],[ID]]="",C81,Table1[[#This Row],[ID]]))</f>
        <v>79</v>
      </c>
      <c r="D82" t="str">
        <f>IF(Table1[[#This Row],[A1]]="","",MATCH(Table1[[#This Row],[A1]],Table6[5],0))</f>
        <v/>
      </c>
      <c r="E82" t="str">
        <f>IF(Table1[[#This Row],[ID]]="","",Table1[[#This Row],[TOKO-KOTA_H]])</f>
        <v/>
      </c>
      <c r="F82" t="str">
        <f>IF(Table1[[#This Row],[NOTA TOKO]]="","",ROW()-2)</f>
        <v/>
      </c>
      <c r="G82" s="59"/>
      <c r="H82" s="1"/>
      <c r="J82" s="1"/>
      <c r="K82" t="s">
        <v>7736</v>
      </c>
      <c r="L82" t="str">
        <f>IF(Table1[[#This Row],[_NAMA BARANG]]="",IF(Table1[[#This Row],[//DBS]]="","",INDEX(DBS[NAMA],Table1[[#This Row],[//DBS]])),Table1[[#This Row],[_NAMA BARANG]])</f>
        <v>MECHPEN TIZO G 9008 A</v>
      </c>
      <c r="M82"/>
      <c r="O82" t="str">
        <f>IF(Table1[[#This Row],[ROWID]]="","",IF(Table1[[#This Row],[_KETERANGAN]]="STOCK BELUM LENGKAP","ADA",IF(Table1[[#This Row],[KODE BARANG]]="","TIDAK ADA","ADA")))</f>
        <v>ADA</v>
      </c>
      <c r="P82">
        <v>24</v>
      </c>
      <c r="Q82" t="s">
        <v>37</v>
      </c>
      <c r="R82">
        <f>IF(Table1[[#This Row],[//DBS]]="","",INDEX(DBS[ISI],Table1[[#This Row],[//DBS]]))</f>
        <v>144</v>
      </c>
      <c r="S82" t="str">
        <f>IF(Table1[[#This Row],[//DBS]]="","",IF(Table1[[#This Row],[SATUAN_BYPASS]]="",INDEX(DBS[[SATUAN ]],Table1[[#This Row],[//DBS]]),Table1[SATUAN_BYPASS]))</f>
        <v>LSN</v>
      </c>
      <c r="T82">
        <v>1.333</v>
      </c>
      <c r="U82" s="58">
        <f>IF(Table1[[#This Row],[HARGA_BYPASS]]="",IF(Table1[[#This Row],[_HARGA]]="","",Table1[[#This Row],[_HARGA]]*1000),Table1[[#This Row],[HARGA_BYPASS]])</f>
        <v>1333</v>
      </c>
      <c r="V82" s="2"/>
      <c r="W82" s="2"/>
      <c r="X82" s="58" t="str">
        <f>IF(Table1[[#This Row],[ROWID]]="","",IF(Table1[[#This Row],[ROWID]]=C83,"",SUMIF(Table1[ROWID],Table1[[#This Row],[ROWID]],Table1[TOTAL])))</f>
        <v/>
      </c>
      <c r="AA82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8.3333333333333329E-2</v>
      </c>
      <c r="AB82">
        <f>IF(Table1[[#This Row],[JUMLAH NOTA]]="","",IF(Table1[[#This Row],[CONV]]="",Table1[[#This Row],[JUMLAH NOTA]],Table1[[#This Row],[JUMLAH NOTA]]*Table1[[#This Row],[CONV]]))</f>
        <v>2</v>
      </c>
      <c r="AC82" t="str">
        <f>IF(Table1[[#This Row],[ISI_CONV]]="","",IF(Table1[[#This Row],[CONV]]="",Table1[[#This Row],[SATUAN NOTA]],Table1[[#This Row],[SATUAN]]))</f>
        <v>LSN</v>
      </c>
      <c r="AD82" s="58">
        <f>IF(Table1[[#This Row],[HARGA]]="","",IF(Table1[[#This Row],[CONV]]="",Table1[[#This Row],[HARGA]],Table1[[#This Row],[HARGA]]/Table1[[#This Row],[CONV]]))</f>
        <v>15996</v>
      </c>
      <c r="AE82" s="58">
        <f>IF(Table1[[#This Row],[HARGA_CONV]]="","",Table1[[#This Row],[HARGA_CONV]]*Table1[[#This Row],[ISI_CONV]]*(100%-(Table1[[#This Row],[DISKON]]+Table1[[#This Row],[DISKON NOTA]])))</f>
        <v>31992</v>
      </c>
      <c r="AF82" s="3">
        <f>IF(Table1[[#This Row],[TANGGAL NOTA]]="",AF81,Table1[[#This Row],[TANGGAL NOTA]])</f>
        <v>45531</v>
      </c>
      <c r="AG82" s="3">
        <v>45530</v>
      </c>
      <c r="AH82" s="3">
        <f>IF(Table1[[#This Row],[TANGGAL UPDATE]]="",AH81,Table1[[#This Row],[TANGGAL UPDATE]])</f>
        <v>45534</v>
      </c>
      <c r="AI82" t="str" cm="1">
        <f t="array" ref="AI82">IF(Table1[[#This Row],[A1]]="",AI81,INDEX(Table6[3],Table1[[#This Row],[Q1]]))</f>
        <v>G</v>
      </c>
      <c r="AJ82" t="str">
        <f>IF(Table1[[#This Row],[_KETERANGAN]]="","",Table1[[#This Row],[_KETERANGAN]])</f>
        <v/>
      </c>
      <c r="AK82" t="str" cm="1">
        <f t="array" ref="AK82">IF(Table1[[#This Row],[A1]]="",AK81,INDEX(Table6[3],Table1[[#This Row],[Q1]]))</f>
        <v>G</v>
      </c>
      <c r="AL82" s="5" t="str" cm="1">
        <f t="array" ref="AL82">IF(Table1[[#This Row],[A1]]="",AL81,INDEX(Table6[1],Table1[[#This Row],[Q1]]))</f>
        <v>TRIO PLAZA</v>
      </c>
      <c r="AM82" t="str" cm="1">
        <f t="array" ref="AM82">IF(Table1[[#This Row],[A1]]="",AM81,INDEX(Table6[2],Table1[[#This Row],[Q1]]))</f>
        <v>MAGELANG</v>
      </c>
      <c r="AN82" t="str">
        <f>CONCATENATE(Table1[[#This Row],[TOKO_H]],"-",Table1[[#This Row],[KOTA_H]])</f>
        <v>TRIO PLAZA-MAGELANG</v>
      </c>
      <c r="AO82" t="s">
        <v>7736</v>
      </c>
      <c r="AP82" t="s">
        <v>7737</v>
      </c>
      <c r="AQ82"/>
    </row>
    <row r="83" spans="1:43">
      <c r="A83">
        <f>IF(Table1[[#This Row],[KODE BARANG]]="","",MATCH(Table1[[#This Row],[KODE BARANG]],DBS[KODE BARANG],0))</f>
        <v>2030</v>
      </c>
      <c r="B83">
        <f>IF(Table1[[#This Row],[ROWID]]="","",ROW()-2)</f>
        <v>81</v>
      </c>
      <c r="C83">
        <f>IF(Table1[[#This Row],[NAMA BARANG]]="","",IF(Table1[[#This Row],[ID]]="",C82,Table1[[#This Row],[ID]]))</f>
        <v>79</v>
      </c>
      <c r="D83" t="str">
        <f>IF(Table1[[#This Row],[A1]]="","",MATCH(Table1[[#This Row],[A1]],Table6[5],0))</f>
        <v/>
      </c>
      <c r="E83" t="str">
        <f>IF(Table1[[#This Row],[ID]]="","",Table1[[#This Row],[TOKO-KOTA_H]])</f>
        <v/>
      </c>
      <c r="F83" t="str">
        <f>IF(Table1[[#This Row],[NOTA TOKO]]="","",ROW()-2)</f>
        <v/>
      </c>
      <c r="G83" s="59"/>
      <c r="H83" s="1"/>
      <c r="J83" s="1"/>
      <c r="K83" t="s">
        <v>8619</v>
      </c>
      <c r="L83" t="str">
        <f>IF(Table1[[#This Row],[_NAMA BARANG]]="",IF(Table1[[#This Row],[//DBS]]="","",INDEX(DBS[NAMA],Table1[[#This Row],[//DBS]])),Table1[[#This Row],[_NAMA BARANG]])</f>
        <v>MECHPEN TIZO G 09301 (24PCS)</v>
      </c>
      <c r="M83"/>
      <c r="O83" t="str">
        <f>IF(Table1[[#This Row],[ROWID]]="","",IF(Table1[[#This Row],[_KETERANGAN]]="STOCK BELUM LENGKAP","ADA",IF(Table1[[#This Row],[KODE BARANG]]="","TIDAK ADA","ADA")))</f>
        <v>ADA</v>
      </c>
      <c r="P83">
        <v>1</v>
      </c>
      <c r="Q83" t="s">
        <v>124</v>
      </c>
      <c r="R83">
        <f>IF(Table1[[#This Row],[//DBS]]="","",INDEX(DBS[ISI],Table1[[#This Row],[//DBS]]))</f>
        <v>72</v>
      </c>
      <c r="S83" t="str">
        <f>IF(Table1[[#This Row],[//DBS]]="","",IF(Table1[[#This Row],[SATUAN_BYPASS]]="",INDEX(DBS[[SATUAN ]],Table1[[#This Row],[//DBS]]),Table1[SATUAN_BYPASS]))</f>
        <v>PAK/BOX</v>
      </c>
      <c r="T83">
        <f>24*1.333</f>
        <v>31.991999999999997</v>
      </c>
      <c r="U83" s="58">
        <f>IF(Table1[[#This Row],[HARGA_BYPASS]]="",IF(Table1[[#This Row],[_HARGA]]="","",Table1[[#This Row],[_HARGA]]*1000),Table1[[#This Row],[HARGA_BYPASS]])</f>
        <v>31991.999999999996</v>
      </c>
      <c r="V83" s="2"/>
      <c r="W83" s="2"/>
      <c r="X83" s="58" t="str">
        <f>IF(Table1[[#This Row],[ROWID]]="","",IF(Table1[[#This Row],[ROWID]]=C84,"",SUMIF(Table1[ROWID],Table1[[#This Row],[ROWID]],Table1[TOTAL])))</f>
        <v/>
      </c>
      <c r="AA83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</v>
      </c>
      <c r="AB83">
        <f>IF(Table1[[#This Row],[JUMLAH NOTA]]="","",IF(Table1[[#This Row],[CONV]]="",Table1[[#This Row],[JUMLAH NOTA]],Table1[[#This Row],[JUMLAH NOTA]]*Table1[[#This Row],[CONV]]))</f>
        <v>1</v>
      </c>
      <c r="AC83" t="str">
        <f>IF(Table1[[#This Row],[ISI_CONV]]="","",IF(Table1[[#This Row],[CONV]]="",Table1[[#This Row],[SATUAN NOTA]],Table1[[#This Row],[SATUAN]]))</f>
        <v>PAK/BOX</v>
      </c>
      <c r="AD83" s="58">
        <f>IF(Table1[[#This Row],[HARGA]]="","",IF(Table1[[#This Row],[CONV]]="",Table1[[#This Row],[HARGA]],Table1[[#This Row],[HARGA]]/Table1[[#This Row],[CONV]]))</f>
        <v>31991.999999999996</v>
      </c>
      <c r="AE83" s="58">
        <f>IF(Table1[[#This Row],[HARGA_CONV]]="","",Table1[[#This Row],[HARGA_CONV]]*Table1[[#This Row],[ISI_CONV]]*(100%-(Table1[[#This Row],[DISKON]]+Table1[[#This Row],[DISKON NOTA]])))</f>
        <v>31991.999999999996</v>
      </c>
      <c r="AF83" s="3">
        <f>IF(Table1[[#This Row],[TANGGAL NOTA]]="",AF82,Table1[[#This Row],[TANGGAL NOTA]])</f>
        <v>45531</v>
      </c>
      <c r="AG83" s="3">
        <v>45530</v>
      </c>
      <c r="AH83" s="3">
        <f>IF(Table1[[#This Row],[TANGGAL UPDATE]]="",AH82,Table1[[#This Row],[TANGGAL UPDATE]])</f>
        <v>45534</v>
      </c>
      <c r="AI83" t="str" cm="1">
        <f t="array" ref="AI83">IF(Table1[[#This Row],[A1]]="",AI82,INDEX(Table6[3],Table1[[#This Row],[Q1]]))</f>
        <v>G</v>
      </c>
      <c r="AJ83" t="str">
        <f>IF(Table1[[#This Row],[_KETERANGAN]]="","",Table1[[#This Row],[_KETERANGAN]])</f>
        <v/>
      </c>
      <c r="AK83" t="str" cm="1">
        <f t="array" ref="AK83">IF(Table1[[#This Row],[A1]]="",AK82,INDEX(Table6[3],Table1[[#This Row],[Q1]]))</f>
        <v>G</v>
      </c>
      <c r="AL83" s="5" t="str" cm="1">
        <f t="array" ref="AL83">IF(Table1[[#This Row],[A1]]="",AL82,INDEX(Table6[1],Table1[[#This Row],[Q1]]))</f>
        <v>TRIO PLAZA</v>
      </c>
      <c r="AM83" t="str" cm="1">
        <f t="array" ref="AM83">IF(Table1[[#This Row],[A1]]="",AM82,INDEX(Table6[2],Table1[[#This Row],[Q1]]))</f>
        <v>MAGELANG</v>
      </c>
      <c r="AN83" t="str">
        <f>CONCATENATE(Table1[[#This Row],[TOKO_H]],"-",Table1[[#This Row],[KOTA_H]])</f>
        <v>TRIO PLAZA-MAGELANG</v>
      </c>
      <c r="AO83" t="s">
        <v>8619</v>
      </c>
      <c r="AP83" t="s">
        <v>8620</v>
      </c>
      <c r="AQ83"/>
    </row>
    <row r="84" spans="1:43">
      <c r="A84">
        <f>IF(Table1[[#This Row],[KODE BARANG]]="","",MATCH(Table1[[#This Row],[KODE BARANG]],DBS[KODE BARANG],0))</f>
        <v>685</v>
      </c>
      <c r="B84">
        <f>IF(Table1[[#This Row],[ROWID]]="","",ROW()-2)</f>
        <v>82</v>
      </c>
      <c r="C84">
        <f>IF(Table1[[#This Row],[NAMA BARANG]]="","",IF(Table1[[#This Row],[ID]]="",C83,Table1[[#This Row],[ID]]))</f>
        <v>79</v>
      </c>
      <c r="D84" t="str">
        <f>IF(Table1[[#This Row],[A1]]="","",MATCH(Table1[[#This Row],[A1]],Table6[5],0))</f>
        <v/>
      </c>
      <c r="E84" t="str">
        <f>IF(Table1[[#This Row],[ID]]="","",Table1[[#This Row],[TOKO-KOTA_H]])</f>
        <v/>
      </c>
      <c r="F84" t="str">
        <f>IF(Table1[[#This Row],[NOTA TOKO]]="","",ROW()-2)</f>
        <v/>
      </c>
      <c r="G84" s="59"/>
      <c r="H84" s="1"/>
      <c r="J84" s="1"/>
      <c r="K84" t="s">
        <v>1394</v>
      </c>
      <c r="L84" t="str">
        <f>IF(Table1[[#This Row],[_NAMA BARANG]]="",IF(Table1[[#This Row],[//DBS]]="","",INDEX(DBS[NAMA],Table1[[#This Row],[//DBS]])),Table1[[#This Row],[_NAMA BARANG]])</f>
        <v>BP GEL ZUI XUA HY-1020 HITAM</v>
      </c>
      <c r="M84"/>
      <c r="O84" t="str">
        <f>IF(Table1[[#This Row],[ROWID]]="","",IF(Table1[[#This Row],[_KETERANGAN]]="STOCK BELUM LENGKAP","ADA",IF(Table1[[#This Row],[KODE BARANG]]="","TIDAK ADA","ADA")))</f>
        <v>ADA</v>
      </c>
      <c r="P84">
        <v>72</v>
      </c>
      <c r="Q84" t="s">
        <v>37</v>
      </c>
      <c r="R84">
        <f>IF(Table1[[#This Row],[//DBS]]="","",INDEX(DBS[ISI],Table1[[#This Row],[//DBS]]))</f>
        <v>192</v>
      </c>
      <c r="S84" t="str">
        <f>IF(Table1[[#This Row],[//DBS]]="","",IF(Table1[[#This Row],[SATUAN_BYPASS]]="",INDEX(DBS[[SATUAN ]],Table1[[#This Row],[//DBS]]),Table1[SATUAN_BYPASS]))</f>
        <v>LSN</v>
      </c>
      <c r="T84">
        <v>1.125</v>
      </c>
      <c r="U84" s="58">
        <f>IF(Table1[[#This Row],[HARGA_BYPASS]]="",IF(Table1[[#This Row],[_HARGA]]="","",Table1[[#This Row],[_HARGA]]*1000),Table1[[#This Row],[HARGA_BYPASS]])</f>
        <v>1125</v>
      </c>
      <c r="V84" s="2"/>
      <c r="W84" s="2"/>
      <c r="X84" s="58" t="str">
        <f>IF(Table1[[#This Row],[ROWID]]="","",IF(Table1[[#This Row],[ROWID]]=C85,"",SUMIF(Table1[ROWID],Table1[[#This Row],[ROWID]],Table1[TOTAL])))</f>
        <v/>
      </c>
      <c r="AA84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8.3333333333333329E-2</v>
      </c>
      <c r="AB84">
        <f>IF(Table1[[#This Row],[JUMLAH NOTA]]="","",IF(Table1[[#This Row],[CONV]]="",Table1[[#This Row],[JUMLAH NOTA]],Table1[[#This Row],[JUMLAH NOTA]]*Table1[[#This Row],[CONV]]))</f>
        <v>6</v>
      </c>
      <c r="AC84" t="str">
        <f>IF(Table1[[#This Row],[ISI_CONV]]="","",IF(Table1[[#This Row],[CONV]]="",Table1[[#This Row],[SATUAN NOTA]],Table1[[#This Row],[SATUAN]]))</f>
        <v>LSN</v>
      </c>
      <c r="AD84" s="58">
        <f>IF(Table1[[#This Row],[HARGA]]="","",IF(Table1[[#This Row],[CONV]]="",Table1[[#This Row],[HARGA]],Table1[[#This Row],[HARGA]]/Table1[[#This Row],[CONV]]))</f>
        <v>13500</v>
      </c>
      <c r="AE84" s="58">
        <f>IF(Table1[[#This Row],[HARGA_CONV]]="","",Table1[[#This Row],[HARGA_CONV]]*Table1[[#This Row],[ISI_CONV]]*(100%-(Table1[[#This Row],[DISKON]]+Table1[[#This Row],[DISKON NOTA]])))</f>
        <v>81000</v>
      </c>
      <c r="AF84" s="3">
        <f>IF(Table1[[#This Row],[TANGGAL NOTA]]="",AF83,Table1[[#This Row],[TANGGAL NOTA]])</f>
        <v>45531</v>
      </c>
      <c r="AG84" s="3">
        <v>45530</v>
      </c>
      <c r="AH84" s="3">
        <f>IF(Table1[[#This Row],[TANGGAL UPDATE]]="",AH83,Table1[[#This Row],[TANGGAL UPDATE]])</f>
        <v>45534</v>
      </c>
      <c r="AI84" t="str" cm="1">
        <f t="array" ref="AI84">IF(Table1[[#This Row],[A1]]="",AI83,INDEX(Table6[3],Table1[[#This Row],[Q1]]))</f>
        <v>G</v>
      </c>
      <c r="AJ84" t="str">
        <f>IF(Table1[[#This Row],[_KETERANGAN]]="","",Table1[[#This Row],[_KETERANGAN]])</f>
        <v/>
      </c>
      <c r="AK84" t="str" cm="1">
        <f t="array" ref="AK84">IF(Table1[[#This Row],[A1]]="",AK83,INDEX(Table6[3],Table1[[#This Row],[Q1]]))</f>
        <v>G</v>
      </c>
      <c r="AL84" s="5" t="str" cm="1">
        <f t="array" ref="AL84">IF(Table1[[#This Row],[A1]]="",AL83,INDEX(Table6[1],Table1[[#This Row],[Q1]]))</f>
        <v>TRIO PLAZA</v>
      </c>
      <c r="AM84" t="str" cm="1">
        <f t="array" ref="AM84">IF(Table1[[#This Row],[A1]]="",AM83,INDEX(Table6[2],Table1[[#This Row],[Q1]]))</f>
        <v>MAGELANG</v>
      </c>
      <c r="AN84" t="str">
        <f>CONCATENATE(Table1[[#This Row],[TOKO_H]],"-",Table1[[#This Row],[KOTA_H]])</f>
        <v>TRIO PLAZA-MAGELANG</v>
      </c>
      <c r="AO84" t="s">
        <v>1394</v>
      </c>
      <c r="AP84" t="s">
        <v>6953</v>
      </c>
      <c r="AQ84"/>
    </row>
    <row r="85" spans="1:43">
      <c r="A85">
        <f>IF(Table1[[#This Row],[KODE BARANG]]="","",MATCH(Table1[[#This Row],[KODE BARANG]],DBS[KODE BARANG],0))</f>
        <v>413</v>
      </c>
      <c r="B85">
        <f>IF(Table1[[#This Row],[ROWID]]="","",ROW()-2)</f>
        <v>83</v>
      </c>
      <c r="C85">
        <f>IF(Table1[[#This Row],[NAMA BARANG]]="","",IF(Table1[[#This Row],[ID]]="",C84,Table1[[#This Row],[ID]]))</f>
        <v>79</v>
      </c>
      <c r="D85" t="str">
        <f>IF(Table1[[#This Row],[A1]]="","",MATCH(Table1[[#This Row],[A1]],Table6[5],0))</f>
        <v/>
      </c>
      <c r="E85" t="str">
        <f>IF(Table1[[#This Row],[ID]]="","",Table1[[#This Row],[TOKO-KOTA_H]])</f>
        <v/>
      </c>
      <c r="F85" t="str">
        <f>IF(Table1[[#This Row],[NOTA TOKO]]="","",ROW()-2)</f>
        <v/>
      </c>
      <c r="G85" s="59"/>
      <c r="H85" s="1"/>
      <c r="J85" s="1"/>
      <c r="K85" t="s">
        <v>7639</v>
      </c>
      <c r="L85" t="str">
        <f>IF(Table1[[#This Row],[_NAMA BARANG]]="",IF(Table1[[#This Row],[//DBS]]="","",INDEX(DBS[NAMA],Table1[[#This Row],[//DBS]])),Table1[[#This Row],[_NAMA BARANG]])</f>
        <v>BP JL-212 + ISI</v>
      </c>
      <c r="M85"/>
      <c r="O85" t="str">
        <f>IF(Table1[[#This Row],[ROWID]]="","",IF(Table1[[#This Row],[_KETERANGAN]]="STOCK BELUM LENGKAP","ADA",IF(Table1[[#This Row],[KODE BARANG]]="","TIDAK ADA","ADA")))</f>
        <v>ADA</v>
      </c>
      <c r="P85">
        <v>24</v>
      </c>
      <c r="Q85" t="s">
        <v>37</v>
      </c>
      <c r="R85">
        <f>IF(Table1[[#This Row],[//DBS]]="","",INDEX(DBS[ISI],Table1[[#This Row],[//DBS]]))</f>
        <v>120</v>
      </c>
      <c r="S85" t="str">
        <f>IF(Table1[[#This Row],[//DBS]]="","",IF(Table1[[#This Row],[SATUAN_BYPASS]]="",INDEX(DBS[[SATUAN ]],Table1[[#This Row],[//DBS]]),Table1[SATUAN_BYPASS]))</f>
        <v>LSN</v>
      </c>
      <c r="T85">
        <v>1.625</v>
      </c>
      <c r="U85" s="58">
        <f>IF(Table1[[#This Row],[HARGA_BYPASS]]="",IF(Table1[[#This Row],[_HARGA]]="","",Table1[[#This Row],[_HARGA]]*1000),Table1[[#This Row],[HARGA_BYPASS]])</f>
        <v>1625</v>
      </c>
      <c r="V85" s="2"/>
      <c r="W85" s="2"/>
      <c r="X85" s="58" t="str">
        <f>IF(Table1[[#This Row],[ROWID]]="","",IF(Table1[[#This Row],[ROWID]]=C86,"",SUMIF(Table1[ROWID],Table1[[#This Row],[ROWID]],Table1[TOTAL])))</f>
        <v/>
      </c>
      <c r="AA85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8.3333333333333329E-2</v>
      </c>
      <c r="AB85">
        <f>IF(Table1[[#This Row],[JUMLAH NOTA]]="","",IF(Table1[[#This Row],[CONV]]="",Table1[[#This Row],[JUMLAH NOTA]],Table1[[#This Row],[JUMLAH NOTA]]*Table1[[#This Row],[CONV]]))</f>
        <v>2</v>
      </c>
      <c r="AC85" t="str">
        <f>IF(Table1[[#This Row],[ISI_CONV]]="","",IF(Table1[[#This Row],[CONV]]="",Table1[[#This Row],[SATUAN NOTA]],Table1[[#This Row],[SATUAN]]))</f>
        <v>LSN</v>
      </c>
      <c r="AD85" s="58">
        <f>IF(Table1[[#This Row],[HARGA]]="","",IF(Table1[[#This Row],[CONV]]="",Table1[[#This Row],[HARGA]],Table1[[#This Row],[HARGA]]/Table1[[#This Row],[CONV]]))</f>
        <v>19500</v>
      </c>
      <c r="AE85" s="58">
        <f>IF(Table1[[#This Row],[HARGA_CONV]]="","",Table1[[#This Row],[HARGA_CONV]]*Table1[[#This Row],[ISI_CONV]]*(100%-(Table1[[#This Row],[DISKON]]+Table1[[#This Row],[DISKON NOTA]])))</f>
        <v>39000</v>
      </c>
      <c r="AF85" s="3">
        <f>IF(Table1[[#This Row],[TANGGAL NOTA]]="",AF84,Table1[[#This Row],[TANGGAL NOTA]])</f>
        <v>45531</v>
      </c>
      <c r="AG85" s="3">
        <v>45530</v>
      </c>
      <c r="AH85" s="3">
        <f>IF(Table1[[#This Row],[TANGGAL UPDATE]]="",AH84,Table1[[#This Row],[TANGGAL UPDATE]])</f>
        <v>45534</v>
      </c>
      <c r="AI85" t="str" cm="1">
        <f t="array" ref="AI85">IF(Table1[[#This Row],[A1]]="",AI84,INDEX(Table6[3],Table1[[#This Row],[Q1]]))</f>
        <v>G</v>
      </c>
      <c r="AJ85" t="str">
        <f>IF(Table1[[#This Row],[_KETERANGAN]]="","",Table1[[#This Row],[_KETERANGAN]])</f>
        <v/>
      </c>
      <c r="AK85" t="str" cm="1">
        <f t="array" ref="AK85">IF(Table1[[#This Row],[A1]]="",AK84,INDEX(Table6[3],Table1[[#This Row],[Q1]]))</f>
        <v>G</v>
      </c>
      <c r="AL85" s="5" t="str" cm="1">
        <f t="array" ref="AL85">IF(Table1[[#This Row],[A1]]="",AL84,INDEX(Table6[1],Table1[[#This Row],[Q1]]))</f>
        <v>TRIO PLAZA</v>
      </c>
      <c r="AM85" t="str" cm="1">
        <f t="array" ref="AM85">IF(Table1[[#This Row],[A1]]="",AM84,INDEX(Table6[2],Table1[[#This Row],[Q1]]))</f>
        <v>MAGELANG</v>
      </c>
      <c r="AN85" t="str">
        <f>CONCATENATE(Table1[[#This Row],[TOKO_H]],"-",Table1[[#This Row],[KOTA_H]])</f>
        <v>TRIO PLAZA-MAGELANG</v>
      </c>
      <c r="AO85" t="s">
        <v>7639</v>
      </c>
      <c r="AP85" t="s">
        <v>7640</v>
      </c>
      <c r="AQ85"/>
    </row>
    <row r="86" spans="1:43">
      <c r="A86">
        <f>IF(Table1[[#This Row],[KODE BARANG]]="","",MATCH(Table1[[#This Row],[KODE BARANG]],DBS[KODE BARANG],0))</f>
        <v>431</v>
      </c>
      <c r="B86">
        <f>IF(Table1[[#This Row],[ROWID]]="","",ROW()-2)</f>
        <v>84</v>
      </c>
      <c r="C86">
        <f>IF(Table1[[#This Row],[NAMA BARANG]]="","",IF(Table1[[#This Row],[ID]]="",C85,Table1[[#This Row],[ID]]))</f>
        <v>79</v>
      </c>
      <c r="D86" t="str">
        <f>IF(Table1[[#This Row],[A1]]="","",MATCH(Table1[[#This Row],[A1]],Table6[5],0))</f>
        <v/>
      </c>
      <c r="E86" t="str">
        <f>IF(Table1[[#This Row],[ID]]="","",Table1[[#This Row],[TOKO-KOTA_H]])</f>
        <v/>
      </c>
      <c r="F86" t="str">
        <f>IF(Table1[[#This Row],[NOTA TOKO]]="","",ROW()-2)</f>
        <v/>
      </c>
      <c r="G86" s="59"/>
      <c r="H86" s="1"/>
      <c r="J86" s="1"/>
      <c r="K86" t="s">
        <v>8795</v>
      </c>
      <c r="L86" t="str">
        <f>IF(Table1[[#This Row],[_NAMA BARANG]]="",IF(Table1[[#This Row],[//DBS]]="","",INDEX(DBS[NAMA],Table1[[#This Row],[//DBS]])),Table1[[#This Row],[_NAMA BARANG]])</f>
        <v>BP GEL COSH 0.5 CS-G89 HITAM</v>
      </c>
      <c r="M86"/>
      <c r="O86" t="str">
        <f>IF(Table1[[#This Row],[ROWID]]="","",IF(Table1[[#This Row],[_KETERANGAN]]="STOCK BELUM LENGKAP","ADA",IF(Table1[[#This Row],[KODE BARANG]]="","TIDAK ADA","ADA")))</f>
        <v>ADA</v>
      </c>
      <c r="P86">
        <v>24</v>
      </c>
      <c r="Q86" t="s">
        <v>37</v>
      </c>
      <c r="R86">
        <f>IF(Table1[[#This Row],[//DBS]]="","",INDEX(DBS[ISI],Table1[[#This Row],[//DBS]]))</f>
        <v>144</v>
      </c>
      <c r="S86" t="str">
        <f>IF(Table1[[#This Row],[//DBS]]="","",IF(Table1[[#This Row],[SATUAN_BYPASS]]="",INDEX(DBS[[SATUAN ]],Table1[[#This Row],[//DBS]]),Table1[SATUAN_BYPASS]))</f>
        <v>LSN</v>
      </c>
      <c r="T86">
        <v>1.25</v>
      </c>
      <c r="U86" s="58">
        <f>IF(Table1[[#This Row],[HARGA_BYPASS]]="",IF(Table1[[#This Row],[_HARGA]]="","",Table1[[#This Row],[_HARGA]]*1000),Table1[[#This Row],[HARGA_BYPASS]])</f>
        <v>1250</v>
      </c>
      <c r="V86" s="2"/>
      <c r="W86" s="2"/>
      <c r="X86" s="58" t="str">
        <f>IF(Table1[[#This Row],[ROWID]]="","",IF(Table1[[#This Row],[ROWID]]=C87,"",SUMIF(Table1[ROWID],Table1[[#This Row],[ROWID]],Table1[TOTAL])))</f>
        <v/>
      </c>
      <c r="AA86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8.3333333333333329E-2</v>
      </c>
      <c r="AB86">
        <f>IF(Table1[[#This Row],[JUMLAH NOTA]]="","",IF(Table1[[#This Row],[CONV]]="",Table1[[#This Row],[JUMLAH NOTA]],Table1[[#This Row],[JUMLAH NOTA]]*Table1[[#This Row],[CONV]]))</f>
        <v>2</v>
      </c>
      <c r="AC86" t="str">
        <f>IF(Table1[[#This Row],[ISI_CONV]]="","",IF(Table1[[#This Row],[CONV]]="",Table1[[#This Row],[SATUAN NOTA]],Table1[[#This Row],[SATUAN]]))</f>
        <v>LSN</v>
      </c>
      <c r="AD86" s="58">
        <f>IF(Table1[[#This Row],[HARGA]]="","",IF(Table1[[#This Row],[CONV]]="",Table1[[#This Row],[HARGA]],Table1[[#This Row],[HARGA]]/Table1[[#This Row],[CONV]]))</f>
        <v>15000</v>
      </c>
      <c r="AE86" s="58">
        <f>IF(Table1[[#This Row],[HARGA_CONV]]="","",Table1[[#This Row],[HARGA_CONV]]*Table1[[#This Row],[ISI_CONV]]*(100%-(Table1[[#This Row],[DISKON]]+Table1[[#This Row],[DISKON NOTA]])))</f>
        <v>30000</v>
      </c>
      <c r="AF86" s="3">
        <f>IF(Table1[[#This Row],[TANGGAL NOTA]]="",AF85,Table1[[#This Row],[TANGGAL NOTA]])</f>
        <v>45531</v>
      </c>
      <c r="AG86" s="3">
        <v>45530</v>
      </c>
      <c r="AH86" s="3">
        <f>IF(Table1[[#This Row],[TANGGAL UPDATE]]="",AH85,Table1[[#This Row],[TANGGAL UPDATE]])</f>
        <v>45534</v>
      </c>
      <c r="AI86" t="str" cm="1">
        <f t="array" ref="AI86">IF(Table1[[#This Row],[A1]]="",AI85,INDEX(Table6[3],Table1[[#This Row],[Q1]]))</f>
        <v>G</v>
      </c>
      <c r="AJ86" t="str">
        <f>IF(Table1[[#This Row],[_KETERANGAN]]="","",Table1[[#This Row],[_KETERANGAN]])</f>
        <v/>
      </c>
      <c r="AK86" t="str" cm="1">
        <f t="array" ref="AK86">IF(Table1[[#This Row],[A1]]="",AK85,INDEX(Table6[3],Table1[[#This Row],[Q1]]))</f>
        <v>G</v>
      </c>
      <c r="AL86" s="5" t="str" cm="1">
        <f t="array" ref="AL86">IF(Table1[[#This Row],[A1]]="",AL85,INDEX(Table6[1],Table1[[#This Row],[Q1]]))</f>
        <v>TRIO PLAZA</v>
      </c>
      <c r="AM86" t="str" cm="1">
        <f t="array" ref="AM86">IF(Table1[[#This Row],[A1]]="",AM85,INDEX(Table6[2],Table1[[#This Row],[Q1]]))</f>
        <v>MAGELANG</v>
      </c>
      <c r="AN86" t="str">
        <f>CONCATENATE(Table1[[#This Row],[TOKO_H]],"-",Table1[[#This Row],[KOTA_H]])</f>
        <v>TRIO PLAZA-MAGELANG</v>
      </c>
      <c r="AO86" t="s">
        <v>8795</v>
      </c>
      <c r="AP86" t="s">
        <v>12153</v>
      </c>
      <c r="AQ86"/>
    </row>
    <row r="87" spans="1:43">
      <c r="A87">
        <f>IF(Table1[[#This Row],[KODE BARANG]]="","",MATCH(Table1[[#This Row],[KODE BARANG]],DBS[KODE BARANG],0))</f>
        <v>707</v>
      </c>
      <c r="B87">
        <f>IF(Table1[[#This Row],[ROWID]]="","",ROW()-2)</f>
        <v>85</v>
      </c>
      <c r="C87">
        <f>IF(Table1[[#This Row],[NAMA BARANG]]="","",IF(Table1[[#This Row],[ID]]="",C86,Table1[[#This Row],[ID]]))</f>
        <v>79</v>
      </c>
      <c r="D87" t="str">
        <f>IF(Table1[[#This Row],[A1]]="","",MATCH(Table1[[#This Row],[A1]],Table6[5],0))</f>
        <v/>
      </c>
      <c r="E87" t="str">
        <f>IF(Table1[[#This Row],[ID]]="","",Table1[[#This Row],[TOKO-KOTA_H]])</f>
        <v/>
      </c>
      <c r="F87" t="str">
        <f>IF(Table1[[#This Row],[NOTA TOKO]]="","",ROW()-2)</f>
        <v/>
      </c>
      <c r="G87" s="59"/>
      <c r="H87" s="1"/>
      <c r="J87" s="1"/>
      <c r="K87" t="s">
        <v>1454</v>
      </c>
      <c r="L87" t="str">
        <f>IF(Table1[[#This Row],[_NAMA BARANG]]="",IF(Table1[[#This Row],[//DBS]]="","",INDEX(DBS[NAMA],Table1[[#This Row],[//DBS]])),Table1[[#This Row],[_NAMA BARANG]])</f>
        <v>BP GEL TF-1191 BODY WR 0.3MM HIGHTECH</v>
      </c>
      <c r="M87"/>
      <c r="O87" t="str">
        <f>IF(Table1[[#This Row],[ROWID]]="","",IF(Table1[[#This Row],[_KETERANGAN]]="STOCK BELUM LENGKAP","ADA",IF(Table1[[#This Row],[KODE BARANG]]="","TIDAK ADA","ADA")))</f>
        <v>ADA</v>
      </c>
      <c r="P87">
        <v>24</v>
      </c>
      <c r="Q87" t="s">
        <v>37</v>
      </c>
      <c r="R87">
        <f>IF(Table1[[#This Row],[//DBS]]="","",INDEX(DBS[ISI],Table1[[#This Row],[//DBS]]))</f>
        <v>96</v>
      </c>
      <c r="S87" t="str">
        <f>IF(Table1[[#This Row],[//DBS]]="","",IF(Table1[[#This Row],[SATUAN_BYPASS]]="",INDEX(DBS[[SATUAN ]],Table1[[#This Row],[//DBS]]),Table1[SATUAN_BYPASS]))</f>
        <v>LSN</v>
      </c>
      <c r="T87">
        <v>2.7080000000000002</v>
      </c>
      <c r="U87" s="58">
        <f>IF(Table1[[#This Row],[HARGA_BYPASS]]="",IF(Table1[[#This Row],[_HARGA]]="","",Table1[[#This Row],[_HARGA]]*1000),Table1[[#This Row],[HARGA_BYPASS]])</f>
        <v>2708</v>
      </c>
      <c r="V87" s="2"/>
      <c r="W87" s="2"/>
      <c r="X87" s="58" t="str">
        <f>IF(Table1[[#This Row],[ROWID]]="","",IF(Table1[[#This Row],[ROWID]]=C88,"",SUMIF(Table1[ROWID],Table1[[#This Row],[ROWID]],Table1[TOTAL])))</f>
        <v/>
      </c>
      <c r="AA87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8.3333333333333329E-2</v>
      </c>
      <c r="AB87">
        <f>IF(Table1[[#This Row],[JUMLAH NOTA]]="","",IF(Table1[[#This Row],[CONV]]="",Table1[[#This Row],[JUMLAH NOTA]],Table1[[#This Row],[JUMLAH NOTA]]*Table1[[#This Row],[CONV]]))</f>
        <v>2</v>
      </c>
      <c r="AC87" t="str">
        <f>IF(Table1[[#This Row],[ISI_CONV]]="","",IF(Table1[[#This Row],[CONV]]="",Table1[[#This Row],[SATUAN NOTA]],Table1[[#This Row],[SATUAN]]))</f>
        <v>LSN</v>
      </c>
      <c r="AD87" s="58">
        <f>IF(Table1[[#This Row],[HARGA]]="","",IF(Table1[[#This Row],[CONV]]="",Table1[[#This Row],[HARGA]],Table1[[#This Row],[HARGA]]/Table1[[#This Row],[CONV]]))</f>
        <v>32496</v>
      </c>
      <c r="AE87" s="58">
        <f>IF(Table1[[#This Row],[HARGA_CONV]]="","",Table1[[#This Row],[HARGA_CONV]]*Table1[[#This Row],[ISI_CONV]]*(100%-(Table1[[#This Row],[DISKON]]+Table1[[#This Row],[DISKON NOTA]])))</f>
        <v>64992</v>
      </c>
      <c r="AF87" s="3">
        <f>IF(Table1[[#This Row],[TANGGAL NOTA]]="",AF86,Table1[[#This Row],[TANGGAL NOTA]])</f>
        <v>45531</v>
      </c>
      <c r="AG87" s="3">
        <v>45530</v>
      </c>
      <c r="AH87" s="3">
        <f>IF(Table1[[#This Row],[TANGGAL UPDATE]]="",AH86,Table1[[#This Row],[TANGGAL UPDATE]])</f>
        <v>45534</v>
      </c>
      <c r="AI87" t="str" cm="1">
        <f t="array" ref="AI87">IF(Table1[[#This Row],[A1]]="",AI86,INDEX(Table6[3],Table1[[#This Row],[Q1]]))</f>
        <v>G</v>
      </c>
      <c r="AJ87" t="str">
        <f>IF(Table1[[#This Row],[_KETERANGAN]]="","",Table1[[#This Row],[_KETERANGAN]])</f>
        <v/>
      </c>
      <c r="AK87" t="str" cm="1">
        <f t="array" ref="AK87">IF(Table1[[#This Row],[A1]]="",AK86,INDEX(Table6[3],Table1[[#This Row],[Q1]]))</f>
        <v>G</v>
      </c>
      <c r="AL87" s="5" t="str" cm="1">
        <f t="array" ref="AL87">IF(Table1[[#This Row],[A1]]="",AL86,INDEX(Table6[1],Table1[[#This Row],[Q1]]))</f>
        <v>TRIO PLAZA</v>
      </c>
      <c r="AM87" t="str" cm="1">
        <f t="array" ref="AM87">IF(Table1[[#This Row],[A1]]="",AM86,INDEX(Table6[2],Table1[[#This Row],[Q1]]))</f>
        <v>MAGELANG</v>
      </c>
      <c r="AN87" t="str">
        <f>CONCATENATE(Table1[[#This Row],[TOKO_H]],"-",Table1[[#This Row],[KOTA_H]])</f>
        <v>TRIO PLAZA-MAGELANG</v>
      </c>
      <c r="AO87" t="s">
        <v>1454</v>
      </c>
      <c r="AP87" t="s">
        <v>1455</v>
      </c>
      <c r="AQ87"/>
    </row>
    <row r="88" spans="1:43">
      <c r="A88">
        <f>IF(Table1[[#This Row],[KODE BARANG]]="","",MATCH(Table1[[#This Row],[KODE BARANG]],DBS[KODE BARANG],0))</f>
        <v>686</v>
      </c>
      <c r="B88">
        <f>IF(Table1[[#This Row],[ROWID]]="","",ROW()-2)</f>
        <v>86</v>
      </c>
      <c r="C88">
        <f>IF(Table1[[#This Row],[NAMA BARANG]]="","",IF(Table1[[#This Row],[ID]]="",C87,Table1[[#This Row],[ID]]))</f>
        <v>79</v>
      </c>
      <c r="D88" t="str">
        <f>IF(Table1[[#This Row],[A1]]="","",MATCH(Table1[[#This Row],[A1]],Table6[5],0))</f>
        <v/>
      </c>
      <c r="E88" t="str">
        <f>IF(Table1[[#This Row],[ID]]="","",Table1[[#This Row],[TOKO-KOTA_H]])</f>
        <v/>
      </c>
      <c r="F88" t="str">
        <f>IF(Table1[[#This Row],[NOTA TOKO]]="","",ROW()-2)</f>
        <v/>
      </c>
      <c r="G88" s="59"/>
      <c r="H88" s="1"/>
      <c r="J88" s="1"/>
      <c r="K88" t="s">
        <v>1398</v>
      </c>
      <c r="L88" t="str">
        <f>IF(Table1[[#This Row],[_NAMA BARANG]]="",IF(Table1[[#This Row],[//DBS]]="","",INDEX(DBS[NAMA],Table1[[#This Row],[//DBS]])),Table1[[#This Row],[_NAMA BARANG]])</f>
        <v>BP GEL TF-1190 0.3MM HIGHTECH (H)</v>
      </c>
      <c r="M88"/>
      <c r="O88" t="str">
        <f>IF(Table1[[#This Row],[ROWID]]="","",IF(Table1[[#This Row],[_KETERANGAN]]="STOCK BELUM LENGKAP","ADA",IF(Table1[[#This Row],[KODE BARANG]]="","TIDAK ADA","ADA")))</f>
        <v>ADA</v>
      </c>
      <c r="P88">
        <v>24</v>
      </c>
      <c r="Q88" t="s">
        <v>37</v>
      </c>
      <c r="R88">
        <f>IF(Table1[[#This Row],[//DBS]]="","",INDEX(DBS[ISI],Table1[[#This Row],[//DBS]]))</f>
        <v>96</v>
      </c>
      <c r="S88" t="str">
        <f>IF(Table1[[#This Row],[//DBS]]="","",IF(Table1[[#This Row],[SATUAN_BYPASS]]="",INDEX(DBS[[SATUAN ]],Table1[[#This Row],[//DBS]]),Table1[SATUAN_BYPASS]))</f>
        <v>LSN</v>
      </c>
      <c r="T88">
        <v>2.7080000000000002</v>
      </c>
      <c r="U88" s="58">
        <f>IF(Table1[[#This Row],[HARGA_BYPASS]]="",IF(Table1[[#This Row],[_HARGA]]="","",Table1[[#This Row],[_HARGA]]*1000),Table1[[#This Row],[HARGA_BYPASS]])</f>
        <v>2708</v>
      </c>
      <c r="V88" s="2"/>
      <c r="W88" s="2"/>
      <c r="X88" s="58" t="str">
        <f>IF(Table1[[#This Row],[ROWID]]="","",IF(Table1[[#This Row],[ROWID]]=C89,"",SUMIF(Table1[ROWID],Table1[[#This Row],[ROWID]],Table1[TOTAL])))</f>
        <v/>
      </c>
      <c r="AA88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8.3333333333333329E-2</v>
      </c>
      <c r="AB88">
        <f>IF(Table1[[#This Row],[JUMLAH NOTA]]="","",IF(Table1[[#This Row],[CONV]]="",Table1[[#This Row],[JUMLAH NOTA]],Table1[[#This Row],[JUMLAH NOTA]]*Table1[[#This Row],[CONV]]))</f>
        <v>2</v>
      </c>
      <c r="AC88" t="str">
        <f>IF(Table1[[#This Row],[ISI_CONV]]="","",IF(Table1[[#This Row],[CONV]]="",Table1[[#This Row],[SATUAN NOTA]],Table1[[#This Row],[SATUAN]]))</f>
        <v>LSN</v>
      </c>
      <c r="AD88" s="58">
        <f>IF(Table1[[#This Row],[HARGA]]="","",IF(Table1[[#This Row],[CONV]]="",Table1[[#This Row],[HARGA]],Table1[[#This Row],[HARGA]]/Table1[[#This Row],[CONV]]))</f>
        <v>32496</v>
      </c>
      <c r="AE88" s="58">
        <f>IF(Table1[[#This Row],[HARGA_CONV]]="","",Table1[[#This Row],[HARGA_CONV]]*Table1[[#This Row],[ISI_CONV]]*(100%-(Table1[[#This Row],[DISKON]]+Table1[[#This Row],[DISKON NOTA]])))</f>
        <v>64992</v>
      </c>
      <c r="AF88" s="3">
        <f>IF(Table1[[#This Row],[TANGGAL NOTA]]="",AF87,Table1[[#This Row],[TANGGAL NOTA]])</f>
        <v>45531</v>
      </c>
      <c r="AG88" s="3">
        <v>45530</v>
      </c>
      <c r="AH88" s="3">
        <f>IF(Table1[[#This Row],[TANGGAL UPDATE]]="",AH87,Table1[[#This Row],[TANGGAL UPDATE]])</f>
        <v>45534</v>
      </c>
      <c r="AI88" t="str" cm="1">
        <f t="array" ref="AI88">IF(Table1[[#This Row],[A1]]="",AI87,INDEX(Table6[3],Table1[[#This Row],[Q1]]))</f>
        <v>G</v>
      </c>
      <c r="AJ88" t="str">
        <f>IF(Table1[[#This Row],[_KETERANGAN]]="","",Table1[[#This Row],[_KETERANGAN]])</f>
        <v/>
      </c>
      <c r="AK88" t="str" cm="1">
        <f t="array" ref="AK88">IF(Table1[[#This Row],[A1]]="",AK87,INDEX(Table6[3],Table1[[#This Row],[Q1]]))</f>
        <v>G</v>
      </c>
      <c r="AL88" s="5" t="str" cm="1">
        <f t="array" ref="AL88">IF(Table1[[#This Row],[A1]]="",AL87,INDEX(Table6[1],Table1[[#This Row],[Q1]]))</f>
        <v>TRIO PLAZA</v>
      </c>
      <c r="AM88" t="str" cm="1">
        <f t="array" ref="AM88">IF(Table1[[#This Row],[A1]]="",AM87,INDEX(Table6[2],Table1[[#This Row],[Q1]]))</f>
        <v>MAGELANG</v>
      </c>
      <c r="AN88" t="str">
        <f>CONCATENATE(Table1[[#This Row],[TOKO_H]],"-",Table1[[#This Row],[KOTA_H]])</f>
        <v>TRIO PLAZA-MAGELANG</v>
      </c>
      <c r="AO88" t="s">
        <v>1398</v>
      </c>
      <c r="AP88" t="s">
        <v>72</v>
      </c>
      <c r="AQ88"/>
    </row>
    <row r="89" spans="1:43">
      <c r="A89">
        <f>IF(Table1[[#This Row],[KODE BARANG]]="","",MATCH(Table1[[#This Row],[KODE BARANG]],DBS[KODE BARANG],0))</f>
        <v>467</v>
      </c>
      <c r="B89">
        <f>IF(Table1[[#This Row],[ROWID]]="","",ROW()-2)</f>
        <v>87</v>
      </c>
      <c r="C89">
        <f>IF(Table1[[#This Row],[NAMA BARANG]]="","",IF(Table1[[#This Row],[ID]]="",C88,Table1[[#This Row],[ID]]))</f>
        <v>79</v>
      </c>
      <c r="D89" t="str">
        <f>IF(Table1[[#This Row],[A1]]="","",MATCH(Table1[[#This Row],[A1]],Table6[5],0))</f>
        <v/>
      </c>
      <c r="E89" t="str">
        <f>IF(Table1[[#This Row],[ID]]="","",Table1[[#This Row],[TOKO-KOTA_H]])</f>
        <v/>
      </c>
      <c r="F89" t="str">
        <f>IF(Table1[[#This Row],[NOTA TOKO]]="","",ROW()-2)</f>
        <v/>
      </c>
      <c r="G89" s="59"/>
      <c r="H89" s="1"/>
      <c r="J89" s="1"/>
      <c r="K89" t="s">
        <v>10847</v>
      </c>
      <c r="L89" t="str">
        <f>IF(Table1[[#This Row],[_NAMA BARANG]]="",IF(Table1[[#This Row],[//DBS]]="","",INDEX(DBS[NAMA],Table1[[#This Row],[//DBS]])),Table1[[#This Row],[_NAMA BARANG]])</f>
        <v>BP 1001 10W TOPPER AVENGERS (36)</v>
      </c>
      <c r="M89"/>
      <c r="O89" t="str">
        <f>IF(Table1[[#This Row],[ROWID]]="","",IF(Table1[[#This Row],[_KETERANGAN]]="STOCK BELUM LENGKAP","ADA",IF(Table1[[#This Row],[KODE BARANG]]="","TIDAK ADA","ADA")))</f>
        <v>ADA</v>
      </c>
      <c r="P89">
        <v>1</v>
      </c>
      <c r="Q89" t="s">
        <v>40</v>
      </c>
      <c r="R89">
        <f>IF(Table1[[#This Row],[//DBS]]="","",INDEX(DBS[ISI],Table1[[#This Row],[//DBS]]))</f>
        <v>32</v>
      </c>
      <c r="S89" t="str">
        <f>IF(Table1[[#This Row],[//DBS]]="","",IF(Table1[[#This Row],[SATUAN_BYPASS]]="",INDEX(DBS[[SATUAN ]],Table1[[#This Row],[//DBS]]),Table1[SATUAN_BYPASS]))</f>
        <v>BOX</v>
      </c>
      <c r="T89">
        <f>7.5*36</f>
        <v>270</v>
      </c>
      <c r="U89" s="58">
        <f>IF(Table1[[#This Row],[HARGA_BYPASS]]="",IF(Table1[[#This Row],[_HARGA]]="","",Table1[[#This Row],[_HARGA]]*1000),Table1[[#This Row],[HARGA_BYPASS]])</f>
        <v>270000</v>
      </c>
      <c r="V89" s="2"/>
      <c r="W89" s="2"/>
      <c r="X89" s="58" t="str">
        <f>IF(Table1[[#This Row],[ROWID]]="","",IF(Table1[[#This Row],[ROWID]]=C90,"",SUMIF(Table1[ROWID],Table1[[#This Row],[ROWID]],Table1[TOTAL])))</f>
        <v/>
      </c>
      <c r="AA8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9">
        <f>IF(Table1[[#This Row],[JUMLAH NOTA]]="","",IF(Table1[[#This Row],[CONV]]="",Table1[[#This Row],[JUMLAH NOTA]],Table1[[#This Row],[JUMLAH NOTA]]*Table1[[#This Row],[CONV]]))</f>
        <v>1</v>
      </c>
      <c r="AC89" t="str">
        <f>IF(Table1[[#This Row],[ISI_CONV]]="","",IF(Table1[[#This Row],[CONV]]="",Table1[[#This Row],[SATUAN NOTA]],Table1[[#This Row],[SATUAN]]))</f>
        <v>BOX</v>
      </c>
      <c r="AD89" s="58">
        <f>IF(Table1[[#This Row],[HARGA]]="","",IF(Table1[[#This Row],[CONV]]="",Table1[[#This Row],[HARGA]],Table1[[#This Row],[HARGA]]/Table1[[#This Row],[CONV]]))</f>
        <v>270000</v>
      </c>
      <c r="AE89" s="58">
        <f>IF(Table1[[#This Row],[HARGA_CONV]]="","",Table1[[#This Row],[HARGA_CONV]]*Table1[[#This Row],[ISI_CONV]]*(100%-(Table1[[#This Row],[DISKON]]+Table1[[#This Row],[DISKON NOTA]])))</f>
        <v>270000</v>
      </c>
      <c r="AF89" s="3">
        <f>IF(Table1[[#This Row],[TANGGAL NOTA]]="",AF88,Table1[[#This Row],[TANGGAL NOTA]])</f>
        <v>45531</v>
      </c>
      <c r="AG89" s="3">
        <v>45530</v>
      </c>
      <c r="AH89" s="3">
        <f>IF(Table1[[#This Row],[TANGGAL UPDATE]]="",AH88,Table1[[#This Row],[TANGGAL UPDATE]])</f>
        <v>45534</v>
      </c>
      <c r="AI89" t="str" cm="1">
        <f t="array" ref="AI89">IF(Table1[[#This Row],[A1]]="",AI88,INDEX(Table6[3],Table1[[#This Row],[Q1]]))</f>
        <v>G</v>
      </c>
      <c r="AJ89" t="str">
        <f>IF(Table1[[#This Row],[_KETERANGAN]]="","",Table1[[#This Row],[_KETERANGAN]])</f>
        <v/>
      </c>
      <c r="AK89" t="str" cm="1">
        <f t="array" ref="AK89">IF(Table1[[#This Row],[A1]]="",AK88,INDEX(Table6[3],Table1[[#This Row],[Q1]]))</f>
        <v>G</v>
      </c>
      <c r="AL89" s="5" t="str" cm="1">
        <f t="array" ref="AL89">IF(Table1[[#This Row],[A1]]="",AL88,INDEX(Table6[1],Table1[[#This Row],[Q1]]))</f>
        <v>TRIO PLAZA</v>
      </c>
      <c r="AM89" t="str" cm="1">
        <f t="array" ref="AM89">IF(Table1[[#This Row],[A1]]="",AM88,INDEX(Table6[2],Table1[[#This Row],[Q1]]))</f>
        <v>MAGELANG</v>
      </c>
      <c r="AN89" t="str">
        <f>CONCATENATE(Table1[[#This Row],[TOKO_H]],"-",Table1[[#This Row],[KOTA_H]])</f>
        <v>TRIO PLAZA-MAGELANG</v>
      </c>
      <c r="AO89" t="s">
        <v>10847</v>
      </c>
      <c r="AP89" t="s">
        <v>10848</v>
      </c>
      <c r="AQ89"/>
    </row>
    <row r="90" spans="1:43">
      <c r="A90">
        <f>IF(Table1[[#This Row],[KODE BARANG]]="","",MATCH(Table1[[#This Row],[KODE BARANG]],DBS[KODE BARANG],0))</f>
        <v>468</v>
      </c>
      <c r="B90">
        <f>IF(Table1[[#This Row],[ROWID]]="","",ROW()-2)</f>
        <v>88</v>
      </c>
      <c r="C90">
        <f>IF(Table1[[#This Row],[NAMA BARANG]]="","",IF(Table1[[#This Row],[ID]]="",C89,Table1[[#This Row],[ID]]))</f>
        <v>79</v>
      </c>
      <c r="D90" t="str">
        <f>IF(Table1[[#This Row],[A1]]="","",MATCH(Table1[[#This Row],[A1]],Table6[5],0))</f>
        <v/>
      </c>
      <c r="E90" t="str">
        <f>IF(Table1[[#This Row],[ID]]="","",Table1[[#This Row],[TOKO-KOTA_H]])</f>
        <v/>
      </c>
      <c r="F90" t="str">
        <f>IF(Table1[[#This Row],[NOTA TOKO]]="","",ROW()-2)</f>
        <v/>
      </c>
      <c r="G90" s="59"/>
      <c r="H90" s="1"/>
      <c r="J90" s="1"/>
      <c r="K90" t="s">
        <v>10849</v>
      </c>
      <c r="L90" t="str">
        <f>IF(Table1[[#This Row],[_NAMA BARANG]]="",IF(Table1[[#This Row],[//DBS]]="","",INDEX(DBS[NAMA],Table1[[#This Row],[//DBS]])),Table1[[#This Row],[_NAMA BARANG]])</f>
        <v>BP 1006 10W KUROMI (36)</v>
      </c>
      <c r="M90"/>
      <c r="O90" t="str">
        <f>IF(Table1[[#This Row],[ROWID]]="","",IF(Table1[[#This Row],[_KETERANGAN]]="STOCK BELUM LENGKAP","ADA",IF(Table1[[#This Row],[KODE BARANG]]="","TIDAK ADA","ADA")))</f>
        <v>ADA</v>
      </c>
      <c r="P90">
        <v>1</v>
      </c>
      <c r="Q90" t="s">
        <v>40</v>
      </c>
      <c r="R90">
        <f>IF(Table1[[#This Row],[//DBS]]="","",INDEX(DBS[ISI],Table1[[#This Row],[//DBS]]))</f>
        <v>32</v>
      </c>
      <c r="S90" t="str">
        <f>IF(Table1[[#This Row],[//DBS]]="","",IF(Table1[[#This Row],[SATUAN_BYPASS]]="",INDEX(DBS[[SATUAN ]],Table1[[#This Row],[//DBS]]),Table1[SATUAN_BYPASS]))</f>
        <v>BOX</v>
      </c>
      <c r="T90">
        <v>270</v>
      </c>
      <c r="U90" s="58">
        <f>IF(Table1[[#This Row],[HARGA_BYPASS]]="",IF(Table1[[#This Row],[_HARGA]]="","",Table1[[#This Row],[_HARGA]]*1000),Table1[[#This Row],[HARGA_BYPASS]])</f>
        <v>270000</v>
      </c>
      <c r="V90" s="2"/>
      <c r="W90" s="2"/>
      <c r="X90" s="58" t="str">
        <f>IF(Table1[[#This Row],[ROWID]]="","",IF(Table1[[#This Row],[ROWID]]=C91,"",SUMIF(Table1[ROWID],Table1[[#This Row],[ROWID]],Table1[TOTAL])))</f>
        <v/>
      </c>
      <c r="AA9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0">
        <f>IF(Table1[[#This Row],[JUMLAH NOTA]]="","",IF(Table1[[#This Row],[CONV]]="",Table1[[#This Row],[JUMLAH NOTA]],Table1[[#This Row],[JUMLAH NOTA]]*Table1[[#This Row],[CONV]]))</f>
        <v>1</v>
      </c>
      <c r="AC90" t="str">
        <f>IF(Table1[[#This Row],[ISI_CONV]]="","",IF(Table1[[#This Row],[CONV]]="",Table1[[#This Row],[SATUAN NOTA]],Table1[[#This Row],[SATUAN]]))</f>
        <v>BOX</v>
      </c>
      <c r="AD90" s="58">
        <f>IF(Table1[[#This Row],[HARGA]]="","",IF(Table1[[#This Row],[CONV]]="",Table1[[#This Row],[HARGA]],Table1[[#This Row],[HARGA]]/Table1[[#This Row],[CONV]]))</f>
        <v>270000</v>
      </c>
      <c r="AE90" s="58">
        <f>IF(Table1[[#This Row],[HARGA_CONV]]="","",Table1[[#This Row],[HARGA_CONV]]*Table1[[#This Row],[ISI_CONV]]*(100%-(Table1[[#This Row],[DISKON]]+Table1[[#This Row],[DISKON NOTA]])))</f>
        <v>270000</v>
      </c>
      <c r="AF90" s="3">
        <f>IF(Table1[[#This Row],[TANGGAL NOTA]]="",AF89,Table1[[#This Row],[TANGGAL NOTA]])</f>
        <v>45531</v>
      </c>
      <c r="AG90" s="3">
        <v>45530</v>
      </c>
      <c r="AH90" s="3">
        <f>IF(Table1[[#This Row],[TANGGAL UPDATE]]="",AH89,Table1[[#This Row],[TANGGAL UPDATE]])</f>
        <v>45534</v>
      </c>
      <c r="AI90" t="str" cm="1">
        <f t="array" ref="AI90">IF(Table1[[#This Row],[A1]]="",AI89,INDEX(Table6[3],Table1[[#This Row],[Q1]]))</f>
        <v>G</v>
      </c>
      <c r="AJ90" t="str">
        <f>IF(Table1[[#This Row],[_KETERANGAN]]="","",Table1[[#This Row],[_KETERANGAN]])</f>
        <v/>
      </c>
      <c r="AK90" t="str" cm="1">
        <f t="array" ref="AK90">IF(Table1[[#This Row],[A1]]="",AK89,INDEX(Table6[3],Table1[[#This Row],[Q1]]))</f>
        <v>G</v>
      </c>
      <c r="AL90" s="5" t="str" cm="1">
        <f t="array" ref="AL90">IF(Table1[[#This Row],[A1]]="",AL89,INDEX(Table6[1],Table1[[#This Row],[Q1]]))</f>
        <v>TRIO PLAZA</v>
      </c>
      <c r="AM90" t="str" cm="1">
        <f t="array" ref="AM90">IF(Table1[[#This Row],[A1]]="",AM89,INDEX(Table6[2],Table1[[#This Row],[Q1]]))</f>
        <v>MAGELANG</v>
      </c>
      <c r="AN90" t="str">
        <f>CONCATENATE(Table1[[#This Row],[TOKO_H]],"-",Table1[[#This Row],[KOTA_H]])</f>
        <v>TRIO PLAZA-MAGELANG</v>
      </c>
      <c r="AO90" t="s">
        <v>10849</v>
      </c>
      <c r="AP90" t="s">
        <v>10850</v>
      </c>
      <c r="AQ90"/>
    </row>
    <row r="91" spans="1:43">
      <c r="A91">
        <f>IF(Table1[[#This Row],[KODE BARANG]]="","",MATCH(Table1[[#This Row],[KODE BARANG]],DBS[KODE BARANG],0))</f>
        <v>2741</v>
      </c>
      <c r="B91">
        <f>IF(Table1[[#This Row],[ROWID]]="","",ROW()-2)</f>
        <v>89</v>
      </c>
      <c r="C91">
        <f>IF(Table1[[#This Row],[NAMA BARANG]]="","",IF(Table1[[#This Row],[ID]]="",C90,Table1[[#This Row],[ID]]))</f>
        <v>79</v>
      </c>
      <c r="D91" t="str">
        <f>IF(Table1[[#This Row],[A1]]="","",MATCH(Table1[[#This Row],[A1]],Table6[5],0))</f>
        <v/>
      </c>
      <c r="E91" t="str">
        <f>IF(Table1[[#This Row],[ID]]="","",Table1[[#This Row],[TOKO-KOTA_H]])</f>
        <v/>
      </c>
      <c r="F91" t="str">
        <f>IF(Table1[[#This Row],[NOTA TOKO]]="","",ROW()-2)</f>
        <v/>
      </c>
      <c r="G91" s="59"/>
      <c r="H91" s="1"/>
      <c r="J91" s="1"/>
      <c r="K91" t="s">
        <v>10783</v>
      </c>
      <c r="L91" t="str">
        <f>IF(Table1[[#This Row],[_NAMA BARANG]]="",IF(Table1[[#This Row],[//DBS]]="","",INDEX(DBS[NAMA],Table1[[#This Row],[//DBS]])),Table1[[#This Row],[_NAMA BARANG]])</f>
        <v>STABILLO VTRO HL-1203 PASTEL</v>
      </c>
      <c r="M91"/>
      <c r="O91" t="str">
        <f>IF(Table1[[#This Row],[ROWID]]="","",IF(Table1[[#This Row],[_KETERANGAN]]="STOCK BELUM LENGKAP","ADA",IF(Table1[[#This Row],[KODE BARANG]]="","TIDAK ADA","ADA")))</f>
        <v>ADA</v>
      </c>
      <c r="P91">
        <v>24</v>
      </c>
      <c r="Q91" t="s">
        <v>37</v>
      </c>
      <c r="R91">
        <f>IF(Table1[[#This Row],[//DBS]]="","",INDEX(DBS[ISI],Table1[[#This Row],[//DBS]]))</f>
        <v>100</v>
      </c>
      <c r="S91" t="str">
        <f>IF(Table1[[#This Row],[//DBS]]="","",IF(Table1[[#This Row],[SATUAN_BYPASS]]="",INDEX(DBS[[SATUAN ]],Table1[[#This Row],[//DBS]]),Table1[SATUAN_BYPASS]))</f>
        <v>LSN</v>
      </c>
      <c r="T91">
        <v>2</v>
      </c>
      <c r="U91" s="58">
        <f>IF(Table1[[#This Row],[HARGA_BYPASS]]="",IF(Table1[[#This Row],[_HARGA]]="","",Table1[[#This Row],[_HARGA]]*1000),Table1[[#This Row],[HARGA_BYPASS]])</f>
        <v>2000</v>
      </c>
      <c r="V91" s="2"/>
      <c r="W91" s="2"/>
      <c r="X91" s="58" t="str">
        <f>IF(Table1[[#This Row],[ROWID]]="","",IF(Table1[[#This Row],[ROWID]]=C92,"",SUMIF(Table1[ROWID],Table1[[#This Row],[ROWID]],Table1[TOTAL])))</f>
        <v/>
      </c>
      <c r="AA91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8.3333333333333329E-2</v>
      </c>
      <c r="AB91">
        <f>IF(Table1[[#This Row],[JUMLAH NOTA]]="","",IF(Table1[[#This Row],[CONV]]="",Table1[[#This Row],[JUMLAH NOTA]],Table1[[#This Row],[JUMLAH NOTA]]*Table1[[#This Row],[CONV]]))</f>
        <v>2</v>
      </c>
      <c r="AC91" t="str">
        <f>IF(Table1[[#This Row],[ISI_CONV]]="","",IF(Table1[[#This Row],[CONV]]="",Table1[[#This Row],[SATUAN NOTA]],Table1[[#This Row],[SATUAN]]))</f>
        <v>LSN</v>
      </c>
      <c r="AD91" s="58">
        <f>IF(Table1[[#This Row],[HARGA]]="","",IF(Table1[[#This Row],[CONV]]="",Table1[[#This Row],[HARGA]],Table1[[#This Row],[HARGA]]/Table1[[#This Row],[CONV]]))</f>
        <v>24000</v>
      </c>
      <c r="AE91" s="58">
        <f>IF(Table1[[#This Row],[HARGA_CONV]]="","",Table1[[#This Row],[HARGA_CONV]]*Table1[[#This Row],[ISI_CONV]]*(100%-(Table1[[#This Row],[DISKON]]+Table1[[#This Row],[DISKON NOTA]])))</f>
        <v>48000</v>
      </c>
      <c r="AF91" s="3">
        <f>IF(Table1[[#This Row],[TANGGAL NOTA]]="",AF90,Table1[[#This Row],[TANGGAL NOTA]])</f>
        <v>45531</v>
      </c>
      <c r="AG91" s="3">
        <v>45530</v>
      </c>
      <c r="AH91" s="3">
        <f>IF(Table1[[#This Row],[TANGGAL UPDATE]]="",AH90,Table1[[#This Row],[TANGGAL UPDATE]])</f>
        <v>45534</v>
      </c>
      <c r="AI91" t="str" cm="1">
        <f t="array" ref="AI91">IF(Table1[[#This Row],[A1]]="",AI90,INDEX(Table6[3],Table1[[#This Row],[Q1]]))</f>
        <v>G</v>
      </c>
      <c r="AJ91" t="str">
        <f>IF(Table1[[#This Row],[_KETERANGAN]]="","",Table1[[#This Row],[_KETERANGAN]])</f>
        <v/>
      </c>
      <c r="AK91" t="str" cm="1">
        <f t="array" ref="AK91">IF(Table1[[#This Row],[A1]]="",AK90,INDEX(Table6[3],Table1[[#This Row],[Q1]]))</f>
        <v>G</v>
      </c>
      <c r="AL91" s="5" t="str" cm="1">
        <f t="array" ref="AL91">IF(Table1[[#This Row],[A1]]="",AL90,INDEX(Table6[1],Table1[[#This Row],[Q1]]))</f>
        <v>TRIO PLAZA</v>
      </c>
      <c r="AM91" t="str" cm="1">
        <f t="array" ref="AM91">IF(Table1[[#This Row],[A1]]="",AM90,INDEX(Table6[2],Table1[[#This Row],[Q1]]))</f>
        <v>MAGELANG</v>
      </c>
      <c r="AN91" t="str">
        <f>CONCATENATE(Table1[[#This Row],[TOKO_H]],"-",Table1[[#This Row],[KOTA_H]])</f>
        <v>TRIO PLAZA-MAGELANG</v>
      </c>
      <c r="AO91" t="s">
        <v>10783</v>
      </c>
      <c r="AP91" t="s">
        <v>10784</v>
      </c>
      <c r="AQ91"/>
    </row>
    <row r="92" spans="1:43">
      <c r="A92">
        <f>IF(Table1[[#This Row],[KODE BARANG]]="","",MATCH(Table1[[#This Row],[KODE BARANG]],DBS[KODE BARANG],0))</f>
        <v>2751</v>
      </c>
      <c r="B92">
        <f>IF(Table1[[#This Row],[ROWID]]="","",ROW()-2)</f>
        <v>90</v>
      </c>
      <c r="C92">
        <f>IF(Table1[[#This Row],[NAMA BARANG]]="","",IF(Table1[[#This Row],[ID]]="",C91,Table1[[#This Row],[ID]]))</f>
        <v>79</v>
      </c>
      <c r="D92" t="str">
        <f>IF(Table1[[#This Row],[A1]]="","",MATCH(Table1[[#This Row],[A1]],Table6[5],0))</f>
        <v/>
      </c>
      <c r="E92" t="str">
        <f>IF(Table1[[#This Row],[ID]]="","",Table1[[#This Row],[TOKO-KOTA_H]])</f>
        <v/>
      </c>
      <c r="F92" t="str">
        <f>IF(Table1[[#This Row],[NOTA TOKO]]="","",ROW()-2)</f>
        <v/>
      </c>
      <c r="G92" s="59"/>
      <c r="H92" s="1"/>
      <c r="J92" s="1"/>
      <c r="K92" t="s">
        <v>3964</v>
      </c>
      <c r="L92" t="str">
        <f>IF(Table1[[#This Row],[_NAMA BARANG]]="",IF(Table1[[#This Row],[//DBS]]="","",INDEX(DBS[NAMA],Table1[[#This Row],[//DBS]])),Table1[[#This Row],[_NAMA BARANG]])</f>
        <v>STABILLO TF-1145 LIVE COLOUR PASTEL</v>
      </c>
      <c r="M92"/>
      <c r="O92" t="str">
        <f>IF(Table1[[#This Row],[ROWID]]="","",IF(Table1[[#This Row],[_KETERANGAN]]="STOCK BELUM LENGKAP","ADA",IF(Table1[[#This Row],[KODE BARANG]]="","TIDAK ADA","ADA")))</f>
        <v>ADA</v>
      </c>
      <c r="P92">
        <v>24</v>
      </c>
      <c r="Q92" t="s">
        <v>37</v>
      </c>
      <c r="R92">
        <f>IF(Table1[[#This Row],[//DBS]]="","",INDEX(DBS[ISI],Table1[[#This Row],[//DBS]]))</f>
        <v>60</v>
      </c>
      <c r="S92" t="str">
        <f>IF(Table1[[#This Row],[//DBS]]="","",IF(Table1[[#This Row],[SATUAN_BYPASS]]="",INDEX(DBS[[SATUAN ]],Table1[[#This Row],[//DBS]]),Table1[SATUAN_BYPASS]))</f>
        <v>LSN</v>
      </c>
      <c r="T92">
        <v>2.1659999999999999</v>
      </c>
      <c r="U92" s="58">
        <f>IF(Table1[[#This Row],[HARGA_BYPASS]]="",IF(Table1[[#This Row],[_HARGA]]="","",Table1[[#This Row],[_HARGA]]*1000),Table1[[#This Row],[HARGA_BYPASS]])</f>
        <v>2166</v>
      </c>
      <c r="V92" s="2"/>
      <c r="W92" s="2"/>
      <c r="X92" s="58" t="str">
        <f>IF(Table1[[#This Row],[ROWID]]="","",IF(Table1[[#This Row],[ROWID]]=C93,"",SUMIF(Table1[ROWID],Table1[[#This Row],[ROWID]],Table1[TOTAL])))</f>
        <v/>
      </c>
      <c r="AA92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8.3333333333333329E-2</v>
      </c>
      <c r="AB92">
        <f>IF(Table1[[#This Row],[JUMLAH NOTA]]="","",IF(Table1[[#This Row],[CONV]]="",Table1[[#This Row],[JUMLAH NOTA]],Table1[[#This Row],[JUMLAH NOTA]]*Table1[[#This Row],[CONV]]))</f>
        <v>2</v>
      </c>
      <c r="AC92" t="str">
        <f>IF(Table1[[#This Row],[ISI_CONV]]="","",IF(Table1[[#This Row],[CONV]]="",Table1[[#This Row],[SATUAN NOTA]],Table1[[#This Row],[SATUAN]]))</f>
        <v>LSN</v>
      </c>
      <c r="AD92" s="58">
        <f>IF(Table1[[#This Row],[HARGA]]="","",IF(Table1[[#This Row],[CONV]]="",Table1[[#This Row],[HARGA]],Table1[[#This Row],[HARGA]]/Table1[[#This Row],[CONV]]))</f>
        <v>25992</v>
      </c>
      <c r="AE92" s="58">
        <f>IF(Table1[[#This Row],[HARGA_CONV]]="","",Table1[[#This Row],[HARGA_CONV]]*Table1[[#This Row],[ISI_CONV]]*(100%-(Table1[[#This Row],[DISKON]]+Table1[[#This Row],[DISKON NOTA]])))</f>
        <v>51984</v>
      </c>
      <c r="AF92" s="3">
        <f>IF(Table1[[#This Row],[TANGGAL NOTA]]="",AF91,Table1[[#This Row],[TANGGAL NOTA]])</f>
        <v>45531</v>
      </c>
      <c r="AG92" s="3">
        <v>45530</v>
      </c>
      <c r="AH92" s="3">
        <f>IF(Table1[[#This Row],[TANGGAL UPDATE]]="",AH91,Table1[[#This Row],[TANGGAL UPDATE]])</f>
        <v>45534</v>
      </c>
      <c r="AI92" t="str" cm="1">
        <f t="array" ref="AI92">IF(Table1[[#This Row],[A1]]="",AI91,INDEX(Table6[3],Table1[[#This Row],[Q1]]))</f>
        <v>G</v>
      </c>
      <c r="AJ92" t="str">
        <f>IF(Table1[[#This Row],[_KETERANGAN]]="","",Table1[[#This Row],[_KETERANGAN]])</f>
        <v/>
      </c>
      <c r="AK92" t="str" cm="1">
        <f t="array" ref="AK92">IF(Table1[[#This Row],[A1]]="",AK91,INDEX(Table6[3],Table1[[#This Row],[Q1]]))</f>
        <v>G</v>
      </c>
      <c r="AL92" s="5" t="str" cm="1">
        <f t="array" ref="AL92">IF(Table1[[#This Row],[A1]]="",AL91,INDEX(Table6[1],Table1[[#This Row],[Q1]]))</f>
        <v>TRIO PLAZA</v>
      </c>
      <c r="AM92" t="str" cm="1">
        <f t="array" ref="AM92">IF(Table1[[#This Row],[A1]]="",AM91,INDEX(Table6[2],Table1[[#This Row],[Q1]]))</f>
        <v>MAGELANG</v>
      </c>
      <c r="AN92" t="str">
        <f>CONCATENATE(Table1[[#This Row],[TOKO_H]],"-",Table1[[#This Row],[KOTA_H]])</f>
        <v>TRIO PLAZA-MAGELANG</v>
      </c>
      <c r="AO92" t="s">
        <v>3964</v>
      </c>
      <c r="AP92" t="s">
        <v>3965</v>
      </c>
      <c r="AQ92"/>
    </row>
    <row r="93" spans="1:43" ht="14.25">
      <c r="A93">
        <f>IF(Table1[[#This Row],[KODE BARANG]]="","",MATCH(Table1[[#This Row],[KODE BARANG]],DBS[KODE BARANG],0))</f>
        <v>1383</v>
      </c>
      <c r="B93">
        <f>IF(Table1[[#This Row],[ROWID]]="","",ROW()-2)</f>
        <v>91</v>
      </c>
      <c r="C93">
        <f>IF(Table1[[#This Row],[NAMA BARANG]]="","",IF(Table1[[#This Row],[ID]]="",C92,Table1[[#This Row],[ID]]))</f>
        <v>79</v>
      </c>
      <c r="D93" t="str">
        <f>IF(Table1[[#This Row],[A1]]="","",MATCH(Table1[[#This Row],[A1]],Table6[5],0))</f>
        <v/>
      </c>
      <c r="E93" t="str">
        <f>IF(Table1[[#This Row],[ID]]="","",Table1[[#This Row],[TOKO-KOTA_H]])</f>
        <v/>
      </c>
      <c r="F93" t="str">
        <f>IF(Table1[[#This Row],[NOTA TOKO]]="","",ROW()-2)</f>
        <v/>
      </c>
      <c r="G93" s="59"/>
      <c r="H93" s="1"/>
      <c r="J93" s="1"/>
      <c r="K93" t="s">
        <v>7351</v>
      </c>
      <c r="L93" t="str">
        <f>IF(Table1[[#This Row],[_NAMA BARANG]]="",IF(Table1[[#This Row],[//DBS]]="","",INDEX(DBS[NAMA],Table1[[#This Row],[//DBS]])),Table1[[#This Row],[_NAMA BARANG]])</f>
        <v>ISI GEL SQ 321 MIX</v>
      </c>
      <c r="M93" s="60"/>
      <c r="O93" t="str">
        <f>IF(Table1[[#This Row],[ROWID]]="","",IF(Table1[[#This Row],[_KETERANGAN]]="STOCK BELUM LENGKAP","ADA",IF(Table1[[#This Row],[KODE BARANG]]="","TIDAK ADA","ADA")))</f>
        <v>ADA</v>
      </c>
      <c r="P93">
        <v>12</v>
      </c>
      <c r="Q93" t="s">
        <v>40</v>
      </c>
      <c r="R93">
        <f>IF(Table1[[#This Row],[//DBS]]="","",INDEX(DBS[ISI],Table1[[#This Row],[//DBS]]))</f>
        <v>240</v>
      </c>
      <c r="S93" t="str">
        <f>IF(Table1[[#This Row],[//DBS]]="","",IF(Table1[[#This Row],[SATUAN_BYPASS]]="",INDEX(DBS[[SATUAN ]],Table1[[#This Row],[//DBS]]),Table1[SATUAN_BYPASS]))</f>
        <v>BOX</v>
      </c>
      <c r="T93">
        <f>0.375*20</f>
        <v>7.5</v>
      </c>
      <c r="U93" s="58">
        <f>IF(Table1[[#This Row],[HARGA_BYPASS]]="",IF(Table1[[#This Row],[_HARGA]]="","",Table1[[#This Row],[_HARGA]]*1000),Table1[[#This Row],[HARGA_BYPASS]])</f>
        <v>7500</v>
      </c>
      <c r="V93" s="2"/>
      <c r="W93" s="2"/>
      <c r="X93" s="58" t="str">
        <f>IF(Table1[[#This Row],[ROWID]]="","",IF(Table1[[#This Row],[ROWID]]=C94,"",SUMIF(Table1[ROWID],Table1[[#This Row],[ROWID]],Table1[TOTAL])))</f>
        <v/>
      </c>
      <c r="AA9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3">
        <f>IF(Table1[[#This Row],[JUMLAH NOTA]]="","",IF(Table1[[#This Row],[CONV]]="",Table1[[#This Row],[JUMLAH NOTA]],Table1[[#This Row],[JUMLAH NOTA]]*Table1[[#This Row],[CONV]]))</f>
        <v>12</v>
      </c>
      <c r="AC93" t="str">
        <f>IF(Table1[[#This Row],[ISI_CONV]]="","",IF(Table1[[#This Row],[CONV]]="",Table1[[#This Row],[SATUAN NOTA]],Table1[[#This Row],[SATUAN]]))</f>
        <v>BOX</v>
      </c>
      <c r="AD93" s="58">
        <f>IF(Table1[[#This Row],[HARGA]]="","",IF(Table1[[#This Row],[CONV]]="",Table1[[#This Row],[HARGA]],Table1[[#This Row],[HARGA]]/Table1[[#This Row],[CONV]]))</f>
        <v>7500</v>
      </c>
      <c r="AE93" s="58">
        <f>IF(Table1[[#This Row],[HARGA_CONV]]="","",Table1[[#This Row],[HARGA_CONV]]*Table1[[#This Row],[ISI_CONV]]*(100%-(Table1[[#This Row],[DISKON]]+Table1[[#This Row],[DISKON NOTA]])))</f>
        <v>90000</v>
      </c>
      <c r="AF93" s="3">
        <f>IF(Table1[[#This Row],[TANGGAL NOTA]]="",AF92,Table1[[#This Row],[TANGGAL NOTA]])</f>
        <v>45531</v>
      </c>
      <c r="AG93" s="3">
        <v>45530</v>
      </c>
      <c r="AH93" s="3">
        <f>IF(Table1[[#This Row],[TANGGAL UPDATE]]="",AH92,Table1[[#This Row],[TANGGAL UPDATE]])</f>
        <v>45534</v>
      </c>
      <c r="AI93" t="str" cm="1">
        <f t="array" ref="AI93">IF(Table1[[#This Row],[A1]]="",AI92,INDEX(Table6[3],Table1[[#This Row],[Q1]]))</f>
        <v>G</v>
      </c>
      <c r="AJ93" t="str">
        <f>IF(Table1[[#This Row],[_KETERANGAN]]="","",Table1[[#This Row],[_KETERANGAN]])</f>
        <v/>
      </c>
      <c r="AK93" t="str" cm="1">
        <f t="array" ref="AK93">IF(Table1[[#This Row],[A1]]="",AK92,INDEX(Table6[3],Table1[[#This Row],[Q1]]))</f>
        <v>G</v>
      </c>
      <c r="AL93" s="5" t="str" cm="1">
        <f t="array" ref="AL93">IF(Table1[[#This Row],[A1]]="",AL92,INDEX(Table6[1],Table1[[#This Row],[Q1]]))</f>
        <v>TRIO PLAZA</v>
      </c>
      <c r="AM93" t="str" cm="1">
        <f t="array" ref="AM93">IF(Table1[[#This Row],[A1]]="",AM92,INDEX(Table6[2],Table1[[#This Row],[Q1]]))</f>
        <v>MAGELANG</v>
      </c>
      <c r="AN93" t="str">
        <f>CONCATENATE(Table1[[#This Row],[TOKO_H]],"-",Table1[[#This Row],[KOTA_H]])</f>
        <v>TRIO PLAZA-MAGELANG</v>
      </c>
      <c r="AO93" t="s">
        <v>7351</v>
      </c>
      <c r="AP93" t="s">
        <v>5294</v>
      </c>
      <c r="AQ93"/>
    </row>
    <row r="94" spans="1:43" ht="14.25">
      <c r="A94">
        <f>IF(Table1[[#This Row],[KODE BARANG]]="","",MATCH(Table1[[#This Row],[KODE BARANG]],DBS[KODE BARANG],0))</f>
        <v>568</v>
      </c>
      <c r="B94">
        <f>IF(Table1[[#This Row],[ROWID]]="","",ROW()-2)</f>
        <v>92</v>
      </c>
      <c r="C94">
        <f>IF(Table1[[#This Row],[NAMA BARANG]]="","",IF(Table1[[#This Row],[ID]]="",C93,Table1[[#This Row],[ID]]))</f>
        <v>79</v>
      </c>
      <c r="D94" t="str">
        <f>IF(Table1[[#This Row],[A1]]="","",MATCH(Table1[[#This Row],[A1]],Table6[5],0))</f>
        <v/>
      </c>
      <c r="E94" t="str">
        <f>IF(Table1[[#This Row],[ID]]="","",Table1[[#This Row],[TOKO-KOTA_H]])</f>
        <v/>
      </c>
      <c r="F94" t="str">
        <f>IF(Table1[[#This Row],[NOTA TOKO]]="","",ROW()-2)</f>
        <v/>
      </c>
      <c r="G94" s="59"/>
      <c r="H94" s="1"/>
      <c r="J94" s="1"/>
      <c r="K94" t="s">
        <v>8532</v>
      </c>
      <c r="L94" t="str">
        <f>IF(Table1[[#This Row],[_NAMA BARANG]]="",IF(Table1[[#This Row],[//DBS]]="","",INDEX(DBS[NAMA],Table1[[#This Row],[//DBS]])),Table1[[#This Row],[_NAMA BARANG]])</f>
        <v>BP GEL MD-241 BERUANG (36)</v>
      </c>
      <c r="M94" s="60"/>
      <c r="O94" t="str">
        <f>IF(Table1[[#This Row],[ROWID]]="","",IF(Table1[[#This Row],[_KETERANGAN]]="STOCK BELUM LENGKAP","ADA",IF(Table1[[#This Row],[KODE BARANG]]="","TIDAK ADA","ADA")))</f>
        <v>ADA</v>
      </c>
      <c r="P94">
        <v>1</v>
      </c>
      <c r="Q94" t="s">
        <v>12923</v>
      </c>
      <c r="R94">
        <f>IF(Table1[[#This Row],[//DBS]]="","",INDEX(DBS[ISI],Table1[[#This Row],[//DBS]]))</f>
        <v>108</v>
      </c>
      <c r="S94" t="str">
        <f>IF(Table1[[#This Row],[//DBS]]="","",IF(Table1[[#This Row],[SATUAN_BYPASS]]="",INDEX(DBS[[SATUAN ]],Table1[[#This Row],[//DBS]]),Table1[SATUAN_BYPASS]))</f>
        <v>LSN</v>
      </c>
      <c r="T94">
        <v>270</v>
      </c>
      <c r="U94" s="58">
        <f>IF(Table1[[#This Row],[HARGA_BYPASS]]="",IF(Table1[[#This Row],[_HARGA]]="","",Table1[[#This Row],[_HARGA]]*1000),Table1[[#This Row],[HARGA_BYPASS]])</f>
        <v>270000</v>
      </c>
      <c r="V94" s="2"/>
      <c r="W94" s="2"/>
      <c r="X94" s="58" t="str">
        <f>IF(Table1[[#This Row],[ROWID]]="","",IF(Table1[[#This Row],[ROWID]]=C95,"",SUMIF(Table1[ROWID],Table1[[#This Row],[ROWID]],Table1[TOTAL])))</f>
        <v/>
      </c>
      <c r="AA94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3</v>
      </c>
      <c r="AB94">
        <f>IF(Table1[[#This Row],[JUMLAH NOTA]]="","",IF(Table1[[#This Row],[CONV]]="",Table1[[#This Row],[JUMLAH NOTA]],Table1[[#This Row],[JUMLAH NOTA]]*Table1[[#This Row],[CONV]]))</f>
        <v>3</v>
      </c>
      <c r="AC94" t="str">
        <f>IF(Table1[[#This Row],[ISI_CONV]]="","",IF(Table1[[#This Row],[CONV]]="",Table1[[#This Row],[SATUAN NOTA]],Table1[[#This Row],[SATUAN]]))</f>
        <v>LSN</v>
      </c>
      <c r="AD94" s="58">
        <f>IF(Table1[[#This Row],[HARGA]]="","",IF(Table1[[#This Row],[CONV]]="",Table1[[#This Row],[HARGA]],Table1[[#This Row],[HARGA]]/Table1[[#This Row],[CONV]]))</f>
        <v>90000</v>
      </c>
      <c r="AE94" s="58">
        <f>IF(Table1[[#This Row],[HARGA_CONV]]="","",Table1[[#This Row],[HARGA_CONV]]*Table1[[#This Row],[ISI_CONV]]*(100%-(Table1[[#This Row],[DISKON]]+Table1[[#This Row],[DISKON NOTA]])))</f>
        <v>270000</v>
      </c>
      <c r="AF94" s="3">
        <f>IF(Table1[[#This Row],[TANGGAL NOTA]]="",AF93,Table1[[#This Row],[TANGGAL NOTA]])</f>
        <v>45531</v>
      </c>
      <c r="AG94" s="3">
        <v>45530</v>
      </c>
      <c r="AH94" s="3">
        <f>IF(Table1[[#This Row],[TANGGAL UPDATE]]="",AH93,Table1[[#This Row],[TANGGAL UPDATE]])</f>
        <v>45534</v>
      </c>
      <c r="AI94" t="str" cm="1">
        <f t="array" ref="AI94">IF(Table1[[#This Row],[A1]]="",AI93,INDEX(Table6[3],Table1[[#This Row],[Q1]]))</f>
        <v>G</v>
      </c>
      <c r="AJ94" t="str">
        <f>IF(Table1[[#This Row],[_KETERANGAN]]="","",Table1[[#This Row],[_KETERANGAN]])</f>
        <v/>
      </c>
      <c r="AK94" t="str" cm="1">
        <f t="array" ref="AK94">IF(Table1[[#This Row],[A1]]="",AK93,INDEX(Table6[3],Table1[[#This Row],[Q1]]))</f>
        <v>G</v>
      </c>
      <c r="AL94" s="5" t="str" cm="1">
        <f t="array" ref="AL94">IF(Table1[[#This Row],[A1]]="",AL93,INDEX(Table6[1],Table1[[#This Row],[Q1]]))</f>
        <v>TRIO PLAZA</v>
      </c>
      <c r="AM94" t="str" cm="1">
        <f t="array" ref="AM94">IF(Table1[[#This Row],[A1]]="",AM93,INDEX(Table6[2],Table1[[#This Row],[Q1]]))</f>
        <v>MAGELANG</v>
      </c>
      <c r="AN94" t="str">
        <f>CONCATENATE(Table1[[#This Row],[TOKO_H]],"-",Table1[[#This Row],[KOTA_H]])</f>
        <v>TRIO PLAZA-MAGELANG</v>
      </c>
      <c r="AO94" t="s">
        <v>8532</v>
      </c>
      <c r="AP94" t="s">
        <v>8533</v>
      </c>
      <c r="AQ94"/>
    </row>
    <row r="95" spans="1:43" ht="14.25">
      <c r="A95">
        <f>IF(Table1[[#This Row],[KODE BARANG]]="","",MATCH(Table1[[#This Row],[KODE BARANG]],DBS[KODE BARANG],0))</f>
        <v>709</v>
      </c>
      <c r="B95">
        <f>IF(Table1[[#This Row],[ROWID]]="","",ROW()-2)</f>
        <v>93</v>
      </c>
      <c r="C95">
        <f>IF(Table1[[#This Row],[NAMA BARANG]]="","",IF(Table1[[#This Row],[ID]]="",C94,Table1[[#This Row],[ID]]))</f>
        <v>79</v>
      </c>
      <c r="D95" t="str">
        <f>IF(Table1[[#This Row],[A1]]="","",MATCH(Table1[[#This Row],[A1]],Table6[5],0))</f>
        <v/>
      </c>
      <c r="E95" t="str">
        <f>IF(Table1[[#This Row],[ID]]="","",Table1[[#This Row],[TOKO-KOTA_H]])</f>
        <v/>
      </c>
      <c r="F95" t="str">
        <f>IF(Table1[[#This Row],[NOTA TOKO]]="","",ROW()-2)</f>
        <v/>
      </c>
      <c r="G95" s="59"/>
      <c r="H95" s="1"/>
      <c r="J95" s="1"/>
      <c r="K95" t="s">
        <v>1461</v>
      </c>
      <c r="L95" t="str">
        <f>IF(Table1[[#This Row],[_NAMA BARANG]]="",IF(Table1[[#This Row],[//DBS]]="","",INDEX(DBS[NAMA],Table1[[#This Row],[//DBS]])),Table1[[#This Row],[_NAMA BARANG]])</f>
        <v>BP GEL DTIAN DT-612</v>
      </c>
      <c r="M95" s="60"/>
      <c r="O95" t="str">
        <f>IF(Table1[[#This Row],[ROWID]]="","",IF(Table1[[#This Row],[_KETERANGAN]]="STOCK BELUM LENGKAP","ADA",IF(Table1[[#This Row],[KODE BARANG]]="","TIDAK ADA","ADA")))</f>
        <v>ADA</v>
      </c>
      <c r="P95">
        <v>72</v>
      </c>
      <c r="Q95" t="s">
        <v>37</v>
      </c>
      <c r="R95">
        <f>IF(Table1[[#This Row],[//DBS]]="","",INDEX(DBS[ISI],Table1[[#This Row],[//DBS]]))</f>
        <v>192</v>
      </c>
      <c r="S95" t="str">
        <f>IF(Table1[[#This Row],[//DBS]]="","",IF(Table1[[#This Row],[SATUAN_BYPASS]]="",INDEX(DBS[[SATUAN ]],Table1[[#This Row],[//DBS]]),Table1[SATUAN_BYPASS]))</f>
        <v>LSN</v>
      </c>
      <c r="T95">
        <v>1</v>
      </c>
      <c r="U95" s="58">
        <f>IF(Table1[[#This Row],[HARGA_BYPASS]]="",IF(Table1[[#This Row],[_HARGA]]="","",Table1[[#This Row],[_HARGA]]*1000),Table1[[#This Row],[HARGA_BYPASS]])</f>
        <v>1000</v>
      </c>
      <c r="V95" s="2"/>
      <c r="W95" s="2"/>
      <c r="X95" s="58" t="str">
        <f>IF(Table1[[#This Row],[ROWID]]="","",IF(Table1[[#This Row],[ROWID]]=C96,"",SUMIF(Table1[ROWID],Table1[[#This Row],[ROWID]],Table1[TOTAL])))</f>
        <v/>
      </c>
      <c r="AA95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8.3333333333333329E-2</v>
      </c>
      <c r="AB95">
        <f>IF(Table1[[#This Row],[JUMLAH NOTA]]="","",IF(Table1[[#This Row],[CONV]]="",Table1[[#This Row],[JUMLAH NOTA]],Table1[[#This Row],[JUMLAH NOTA]]*Table1[[#This Row],[CONV]]))</f>
        <v>6</v>
      </c>
      <c r="AC95" t="str">
        <f>IF(Table1[[#This Row],[ISI_CONV]]="","",IF(Table1[[#This Row],[CONV]]="",Table1[[#This Row],[SATUAN NOTA]],Table1[[#This Row],[SATUAN]]))</f>
        <v>LSN</v>
      </c>
      <c r="AD95" s="58">
        <f>IF(Table1[[#This Row],[HARGA]]="","",IF(Table1[[#This Row],[CONV]]="",Table1[[#This Row],[HARGA]],Table1[[#This Row],[HARGA]]/Table1[[#This Row],[CONV]]))</f>
        <v>12000</v>
      </c>
      <c r="AE95" s="58">
        <f>IF(Table1[[#This Row],[HARGA_CONV]]="","",Table1[[#This Row],[HARGA_CONV]]*Table1[[#This Row],[ISI_CONV]]*(100%-(Table1[[#This Row],[DISKON]]+Table1[[#This Row],[DISKON NOTA]])))</f>
        <v>72000</v>
      </c>
      <c r="AF95" s="3">
        <f>IF(Table1[[#This Row],[TANGGAL NOTA]]="",AF94,Table1[[#This Row],[TANGGAL NOTA]])</f>
        <v>45531</v>
      </c>
      <c r="AG95" s="3">
        <v>45530</v>
      </c>
      <c r="AH95" s="3">
        <f>IF(Table1[[#This Row],[TANGGAL UPDATE]]="",AH94,Table1[[#This Row],[TANGGAL UPDATE]])</f>
        <v>45534</v>
      </c>
      <c r="AI95" t="str" cm="1">
        <f t="array" ref="AI95">IF(Table1[[#This Row],[A1]]="",AI94,INDEX(Table6[3],Table1[[#This Row],[Q1]]))</f>
        <v>G</v>
      </c>
      <c r="AJ95" t="str">
        <f>IF(Table1[[#This Row],[_KETERANGAN]]="","",Table1[[#This Row],[_KETERANGAN]])</f>
        <v/>
      </c>
      <c r="AK95" t="str" cm="1">
        <f t="array" ref="AK95">IF(Table1[[#This Row],[A1]]="",AK94,INDEX(Table6[3],Table1[[#This Row],[Q1]]))</f>
        <v>G</v>
      </c>
      <c r="AL95" s="5" t="str" cm="1">
        <f t="array" ref="AL95">IF(Table1[[#This Row],[A1]]="",AL94,INDEX(Table6[1],Table1[[#This Row],[Q1]]))</f>
        <v>TRIO PLAZA</v>
      </c>
      <c r="AM95" t="str" cm="1">
        <f t="array" ref="AM95">IF(Table1[[#This Row],[A1]]="",AM94,INDEX(Table6[2],Table1[[#This Row],[Q1]]))</f>
        <v>MAGELANG</v>
      </c>
      <c r="AN95" t="str">
        <f>CONCATENATE(Table1[[#This Row],[TOKO_H]],"-",Table1[[#This Row],[KOTA_H]])</f>
        <v>TRIO PLAZA-MAGELANG</v>
      </c>
      <c r="AO95" t="s">
        <v>1461</v>
      </c>
      <c r="AP95" t="s">
        <v>1462</v>
      </c>
      <c r="AQ95"/>
    </row>
    <row r="96" spans="1:43" ht="14.25">
      <c r="A96">
        <f>IF(Table1[[#This Row],[KODE BARANG]]="","",MATCH(Table1[[#This Row],[KODE BARANG]],DBS[KODE BARANG],0))</f>
        <v>693</v>
      </c>
      <c r="B96">
        <f>IF(Table1[[#This Row],[ROWID]]="","",ROW()-2)</f>
        <v>94</v>
      </c>
      <c r="C96">
        <f>IF(Table1[[#This Row],[NAMA BARANG]]="","",IF(Table1[[#This Row],[ID]]="",C95,Table1[[#This Row],[ID]]))</f>
        <v>79</v>
      </c>
      <c r="D96" t="str">
        <f>IF(Table1[[#This Row],[A1]]="","",MATCH(Table1[[#This Row],[A1]],Table6[5],0))</f>
        <v/>
      </c>
      <c r="E96" t="str">
        <f>IF(Table1[[#This Row],[ID]]="","",Table1[[#This Row],[TOKO-KOTA_H]])</f>
        <v/>
      </c>
      <c r="F96" t="str">
        <f>IF(Table1[[#This Row],[NOTA TOKO]]="","",ROW()-2)</f>
        <v/>
      </c>
      <c r="G96" s="59"/>
      <c r="H96" s="1"/>
      <c r="J96" s="1"/>
      <c r="K96" t="s">
        <v>1415</v>
      </c>
      <c r="L96" t="str">
        <f>IF(Table1[[#This Row],[_NAMA BARANG]]="",IF(Table1[[#This Row],[//DBS]]="","",INDEX(DBS[NAMA],Table1[[#This Row],[//DBS]])),Table1[[#This Row],[_NAMA BARANG]])</f>
        <v>BP TF-2037 6W</v>
      </c>
      <c r="M96" s="60"/>
      <c r="O96" t="str">
        <f>IF(Table1[[#This Row],[ROWID]]="","",IF(Table1[[#This Row],[_KETERANGAN]]="STOCK BELUM LENGKAP","ADA",IF(Table1[[#This Row],[KODE BARANG]]="","TIDAK ADA","ADA")))</f>
        <v>ADA</v>
      </c>
      <c r="P96">
        <v>24</v>
      </c>
      <c r="Q96" t="s">
        <v>37</v>
      </c>
      <c r="R96">
        <f>IF(Table1[[#This Row],[//DBS]]="","",INDEX(DBS[ISI],Table1[[#This Row],[//DBS]]))</f>
        <v>60</v>
      </c>
      <c r="S96" t="str">
        <f>IF(Table1[[#This Row],[//DBS]]="","",IF(Table1[[#This Row],[SATUAN_BYPASS]]="",INDEX(DBS[[SATUAN ]],Table1[[#This Row],[//DBS]]),Table1[SATUAN_BYPASS]))</f>
        <v>LSN</v>
      </c>
      <c r="T96">
        <v>4.25</v>
      </c>
      <c r="U96" s="58">
        <f>IF(Table1[[#This Row],[HARGA_BYPASS]]="",IF(Table1[[#This Row],[_HARGA]]="","",Table1[[#This Row],[_HARGA]]*1000),Table1[[#This Row],[HARGA_BYPASS]])</f>
        <v>4250</v>
      </c>
      <c r="V96" s="2"/>
      <c r="W96" s="2"/>
      <c r="X96" s="58">
        <f>IF(Table1[[#This Row],[ROWID]]="","",IF(Table1[[#This Row],[ROWID]]=C97,"",SUMIF(Table1[ROWID],Table1[[#This Row],[ROWID]],Table1[TOTAL])))</f>
        <v>1549944</v>
      </c>
      <c r="AA96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8.3333333333333329E-2</v>
      </c>
      <c r="AB96">
        <f>IF(Table1[[#This Row],[JUMLAH NOTA]]="","",IF(Table1[[#This Row],[CONV]]="",Table1[[#This Row],[JUMLAH NOTA]],Table1[[#This Row],[JUMLAH NOTA]]*Table1[[#This Row],[CONV]]))</f>
        <v>2</v>
      </c>
      <c r="AC96" t="str">
        <f>IF(Table1[[#This Row],[ISI_CONV]]="","",IF(Table1[[#This Row],[CONV]]="",Table1[[#This Row],[SATUAN NOTA]],Table1[[#This Row],[SATUAN]]))</f>
        <v>LSN</v>
      </c>
      <c r="AD96" s="58">
        <f>IF(Table1[[#This Row],[HARGA]]="","",IF(Table1[[#This Row],[CONV]]="",Table1[[#This Row],[HARGA]],Table1[[#This Row],[HARGA]]/Table1[[#This Row],[CONV]]))</f>
        <v>51000</v>
      </c>
      <c r="AE96" s="58">
        <f>IF(Table1[[#This Row],[HARGA_CONV]]="","",Table1[[#This Row],[HARGA_CONV]]*Table1[[#This Row],[ISI_CONV]]*(100%-(Table1[[#This Row],[DISKON]]+Table1[[#This Row],[DISKON NOTA]])))</f>
        <v>102000</v>
      </c>
      <c r="AF96" s="3">
        <f>IF(Table1[[#This Row],[TANGGAL NOTA]]="",AF95,Table1[[#This Row],[TANGGAL NOTA]])</f>
        <v>45531</v>
      </c>
      <c r="AG96" s="3">
        <v>45530</v>
      </c>
      <c r="AH96" s="3">
        <f>IF(Table1[[#This Row],[TANGGAL UPDATE]]="",AH95,Table1[[#This Row],[TANGGAL UPDATE]])</f>
        <v>45534</v>
      </c>
      <c r="AI96" t="str" cm="1">
        <f t="array" ref="AI96">IF(Table1[[#This Row],[A1]]="",AI95,INDEX(Table6[3],Table1[[#This Row],[Q1]]))</f>
        <v>G</v>
      </c>
      <c r="AJ96" t="str">
        <f>IF(Table1[[#This Row],[_KETERANGAN]]="","",Table1[[#This Row],[_KETERANGAN]])</f>
        <v/>
      </c>
      <c r="AK96" t="str" cm="1">
        <f t="array" ref="AK96">IF(Table1[[#This Row],[A1]]="",AK95,INDEX(Table6[3],Table1[[#This Row],[Q1]]))</f>
        <v>G</v>
      </c>
      <c r="AL96" s="5" t="str" cm="1">
        <f t="array" ref="AL96">IF(Table1[[#This Row],[A1]]="",AL95,INDEX(Table6[1],Table1[[#This Row],[Q1]]))</f>
        <v>TRIO PLAZA</v>
      </c>
      <c r="AM96" t="str" cm="1">
        <f t="array" ref="AM96">IF(Table1[[#This Row],[A1]]="",AM95,INDEX(Table6[2],Table1[[#This Row],[Q1]]))</f>
        <v>MAGELANG</v>
      </c>
      <c r="AN96" t="str">
        <f>CONCATENATE(Table1[[#This Row],[TOKO_H]],"-",Table1[[#This Row],[KOTA_H]])</f>
        <v>TRIO PLAZA-MAGELANG</v>
      </c>
      <c r="AO96" t="s">
        <v>1415</v>
      </c>
      <c r="AP96" t="s">
        <v>1416</v>
      </c>
      <c r="AQ96"/>
    </row>
    <row r="97" spans="1:43" ht="14.25">
      <c r="A97" t="str">
        <f>IF(Table1[[#This Row],[KODE BARANG]]="","",MATCH(Table1[[#This Row],[KODE BARANG]],DBS[KODE BARANG],0))</f>
        <v/>
      </c>
      <c r="B97" t="str">
        <f>IF(Table1[[#This Row],[ROWID]]="","",ROW()-2)</f>
        <v/>
      </c>
      <c r="C97" t="str">
        <f>IF(Table1[[#This Row],[NAMA BARANG]]="","",IF(Table1[[#This Row],[ID]]="",C96,Table1[[#This Row],[ID]]))</f>
        <v/>
      </c>
      <c r="D97" t="str">
        <f>IF(Table1[[#This Row],[A1]]="","",MATCH(Table1[[#This Row],[A1]],Table6[5],0))</f>
        <v/>
      </c>
      <c r="E97" t="str">
        <f>IF(Table1[[#This Row],[ID]]="","",Table1[[#This Row],[TOKO-KOTA_H]])</f>
        <v/>
      </c>
      <c r="F97" t="str">
        <f>IF(Table1[[#This Row],[NOTA TOKO]]="","",ROW()-2)</f>
        <v/>
      </c>
      <c r="G97" s="59"/>
      <c r="H97" s="1"/>
      <c r="J97" s="1"/>
      <c r="K97"/>
      <c r="L97" t="str">
        <f>IF(Table1[[#This Row],[_NAMA BARANG]]="",IF(Table1[[#This Row],[//DBS]]="","",INDEX(DBS[NAMA],Table1[[#This Row],[//DBS]])),Table1[[#This Row],[_NAMA BARANG]])</f>
        <v/>
      </c>
      <c r="M97" s="60"/>
      <c r="O97" t="str">
        <f>IF(Table1[[#This Row],[ROWID]]="","",IF(Table1[[#This Row],[_KETERANGAN]]="STOCK BELUM LENGKAP","ADA",IF(Table1[[#This Row],[KODE BARANG]]="","TIDAK ADA","ADA")))</f>
        <v/>
      </c>
      <c r="R97" t="str">
        <f>IF(Table1[[#This Row],[//DBS]]="","",INDEX(DBS[ISI],Table1[[#This Row],[//DBS]]))</f>
        <v/>
      </c>
      <c r="S97" t="str">
        <f>IF(Table1[[#This Row],[//DBS]]="","",IF(Table1[[#This Row],[SATUAN_BYPASS]]="",INDEX(DBS[[SATUAN ]],Table1[[#This Row],[//DBS]]),Table1[SATUAN_BYPASS]))</f>
        <v/>
      </c>
      <c r="U97" s="58" t="str">
        <f>IF(Table1[[#This Row],[HARGA_BYPASS]]="",IF(Table1[[#This Row],[_HARGA]]="","",Table1[[#This Row],[_HARGA]]*1000),Table1[[#This Row],[HARGA_BYPASS]])</f>
        <v/>
      </c>
      <c r="V97" s="2"/>
      <c r="W97" s="2"/>
      <c r="X97" s="58" t="str">
        <f>IF(Table1[[#This Row],[ROWID]]="","",IF(Table1[[#This Row],[ROWID]]=C98,"",SUMIF(Table1[ROWID],Table1[[#This Row],[ROWID]],Table1[TOTAL])))</f>
        <v/>
      </c>
      <c r="AA9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7" t="str">
        <f>IF(Table1[[#This Row],[JUMLAH NOTA]]="","",IF(Table1[[#This Row],[CONV]]="",Table1[[#This Row],[JUMLAH NOTA]],Table1[[#This Row],[JUMLAH NOTA]]*Table1[[#This Row],[CONV]]))</f>
        <v/>
      </c>
      <c r="AC97" t="str">
        <f>IF(Table1[[#This Row],[ISI_CONV]]="","",IF(Table1[[#This Row],[CONV]]="",Table1[[#This Row],[SATUAN NOTA]],Table1[[#This Row],[SATUAN]]))</f>
        <v/>
      </c>
      <c r="AD97" s="58" t="str">
        <f>IF(Table1[[#This Row],[HARGA]]="","",IF(Table1[[#This Row],[CONV]]="",Table1[[#This Row],[HARGA]],Table1[[#This Row],[HARGA]]/Table1[[#This Row],[CONV]]))</f>
        <v/>
      </c>
      <c r="AE97" s="58" t="str">
        <f>IF(Table1[[#This Row],[HARGA_CONV]]="","",Table1[[#This Row],[HARGA_CONV]]*Table1[[#This Row],[ISI_CONV]]*(100%-(Table1[[#This Row],[DISKON]]+Table1[[#This Row],[DISKON NOTA]])))</f>
        <v/>
      </c>
      <c r="AF97" s="3">
        <f>IF(Table1[[#This Row],[TANGGAL NOTA]]="",AF96,Table1[[#This Row],[TANGGAL NOTA]])</f>
        <v>45531</v>
      </c>
      <c r="AG97" s="3"/>
      <c r="AH97" s="3">
        <f>IF(Table1[[#This Row],[TANGGAL UPDATE]]="",AH96,Table1[[#This Row],[TANGGAL UPDATE]])</f>
        <v>45534</v>
      </c>
      <c r="AI97" t="str" cm="1">
        <f t="array" ref="AI97">IF(Table1[[#This Row],[A1]]="",AI96,INDEX(Table6[3],Table1[[#This Row],[Q1]]))</f>
        <v>G</v>
      </c>
      <c r="AJ97" t="str">
        <f>IF(Table1[[#This Row],[_KETERANGAN]]="","",Table1[[#This Row],[_KETERANGAN]])</f>
        <v/>
      </c>
      <c r="AK97" t="str" cm="1">
        <f t="array" ref="AK97">IF(Table1[[#This Row],[A1]]="",AK96,INDEX(Table6[3],Table1[[#This Row],[Q1]]))</f>
        <v>G</v>
      </c>
      <c r="AL97" s="5" t="str" cm="1">
        <f t="array" ref="AL97">IF(Table1[[#This Row],[A1]]="",AL96,INDEX(Table6[1],Table1[[#This Row],[Q1]]))</f>
        <v>TRIO PLAZA</v>
      </c>
      <c r="AM97" t="str" cm="1">
        <f t="array" ref="AM97">IF(Table1[[#This Row],[A1]]="",AM96,INDEX(Table6[2],Table1[[#This Row],[Q1]]))</f>
        <v>MAGELANG</v>
      </c>
      <c r="AN97" t="str">
        <f>CONCATENATE(Table1[[#This Row],[TOKO_H]],"-",Table1[[#This Row],[KOTA_H]])</f>
        <v>TRIO PLAZA-MAGELANG</v>
      </c>
      <c r="AO97"/>
      <c r="AP97" t="s">
        <v>9561</v>
      </c>
      <c r="AQ97"/>
    </row>
    <row r="98" spans="1:43" ht="14.25">
      <c r="A98">
        <f>IF(Table1[[#This Row],[KODE BARANG]]="","",MATCH(Table1[[#This Row],[KODE BARANG]],DBS[KODE BARANG],0))</f>
        <v>1089</v>
      </c>
      <c r="B98">
        <f>IF(Table1[[#This Row],[ROWID]]="","",ROW()-2)</f>
        <v>96</v>
      </c>
      <c r="C98">
        <f>IF(Table1[[#This Row],[NAMA BARANG]]="","",IF(Table1[[#This Row],[ID]]="",C97,Table1[[#This Row],[ID]]))</f>
        <v>96</v>
      </c>
      <c r="D98" t="str">
        <f>IF(Table1[[#This Row],[A1]]="","",MATCH(Table1[[#This Row],[A1]],Table6[5],0))</f>
        <v/>
      </c>
      <c r="E98" t="str">
        <f>IF(Table1[[#This Row],[ID]]="","",Table1[[#This Row],[TOKO-KOTA_H]])</f>
        <v>TRIO PLAZA-MAGELANG</v>
      </c>
      <c r="F98">
        <f>IF(Table1[[#This Row],[NOTA TOKO]]="","",ROW()-2)</f>
        <v>96</v>
      </c>
      <c r="G98" s="59"/>
      <c r="H98" s="1"/>
      <c r="I98">
        <v>3518</v>
      </c>
      <c r="J98" s="1"/>
      <c r="K98" t="s">
        <v>8837</v>
      </c>
      <c r="L98" t="str">
        <f>IF(Table1[[#This Row],[_NAMA BARANG]]="",IF(Table1[[#This Row],[//DBS]]="","",INDEX(DBS[NAMA],Table1[[#This Row],[//DBS]])),Table1[[#This Row],[_NAMA BARANG]])</f>
        <v>GARISAN SET 20CM 8182 (1 BOX=40 PCS)</v>
      </c>
      <c r="M98" s="60"/>
      <c r="O98" t="str">
        <f>IF(Table1[[#This Row],[ROWID]]="","",IF(Table1[[#This Row],[_KETERANGAN]]="STOCK BELUM LENGKAP","ADA",IF(Table1[[#This Row],[KODE BARANG]]="","TIDAK ADA","ADA")))</f>
        <v>ADA</v>
      </c>
      <c r="P98">
        <v>12</v>
      </c>
      <c r="Q98" t="s">
        <v>71</v>
      </c>
      <c r="R98">
        <f>IF(Table1[[#This Row],[//DBS]]="","",INDEX(DBS[ISI],Table1[[#This Row],[//DBS]]))</f>
        <v>640</v>
      </c>
      <c r="S98" t="str">
        <f>IF(Table1[[#This Row],[//DBS]]="","",IF(Table1[[#This Row],[SATUAN_BYPASS]]="",INDEX(DBS[[SATUAN ]],Table1[[#This Row],[//DBS]]),Table1[SATUAN_BYPASS]))</f>
        <v>PCS</v>
      </c>
      <c r="T98">
        <v>3.75</v>
      </c>
      <c r="U98" s="58">
        <f>IF(Table1[[#This Row],[HARGA_BYPASS]]="",IF(Table1[[#This Row],[_HARGA]]="","",Table1[[#This Row],[_HARGA]]*1000),Table1[[#This Row],[HARGA_BYPASS]])</f>
        <v>3750</v>
      </c>
      <c r="V98" s="2"/>
      <c r="W98" s="2"/>
      <c r="X98" s="58" t="str">
        <f>IF(Table1[[#This Row],[ROWID]]="","",IF(Table1[[#This Row],[ROWID]]=C99,"",SUMIF(Table1[ROWID],Table1[[#This Row],[ROWID]],Table1[TOTAL])))</f>
        <v/>
      </c>
      <c r="AA98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</v>
      </c>
      <c r="AB98">
        <f>IF(Table1[[#This Row],[JUMLAH NOTA]]="","",IF(Table1[[#This Row],[CONV]]="",Table1[[#This Row],[JUMLAH NOTA]],Table1[[#This Row],[JUMLAH NOTA]]*Table1[[#This Row],[CONV]]))</f>
        <v>12</v>
      </c>
      <c r="AC98" t="str">
        <f>IF(Table1[[#This Row],[ISI_CONV]]="","",IF(Table1[[#This Row],[CONV]]="",Table1[[#This Row],[SATUAN NOTA]],Table1[[#This Row],[SATUAN]]))</f>
        <v>PCS</v>
      </c>
      <c r="AD98" s="58">
        <f>IF(Table1[[#This Row],[HARGA]]="","",IF(Table1[[#This Row],[CONV]]="",Table1[[#This Row],[HARGA]],Table1[[#This Row],[HARGA]]/Table1[[#This Row],[CONV]]))</f>
        <v>3750</v>
      </c>
      <c r="AE98" s="58">
        <f>IF(Table1[[#This Row],[HARGA_CONV]]="","",Table1[[#This Row],[HARGA_CONV]]*Table1[[#This Row],[ISI_CONV]]*(100%-(Table1[[#This Row],[DISKON]]+Table1[[#This Row],[DISKON NOTA]])))</f>
        <v>45000</v>
      </c>
      <c r="AF98" s="3">
        <f>IF(Table1[[#This Row],[TANGGAL NOTA]]="",AF97,Table1[[#This Row],[TANGGAL NOTA]])</f>
        <v>45531</v>
      </c>
      <c r="AG98" s="3">
        <v>45530</v>
      </c>
      <c r="AH98" s="3">
        <f>IF(Table1[[#This Row],[TANGGAL UPDATE]]="",AH97,Table1[[#This Row],[TANGGAL UPDATE]])</f>
        <v>45534</v>
      </c>
      <c r="AI98" t="str" cm="1">
        <f t="array" ref="AI98">IF(Table1[[#This Row],[A1]]="",AI97,INDEX(Table6[3],Table1[[#This Row],[Q1]]))</f>
        <v>G</v>
      </c>
      <c r="AJ98" t="str">
        <f>IF(Table1[[#This Row],[_KETERANGAN]]="","",Table1[[#This Row],[_KETERANGAN]])</f>
        <v/>
      </c>
      <c r="AK98" t="str" cm="1">
        <f t="array" ref="AK98">IF(Table1[[#This Row],[A1]]="",AK97,INDEX(Table6[3],Table1[[#This Row],[Q1]]))</f>
        <v>G</v>
      </c>
      <c r="AL98" s="5" t="str" cm="1">
        <f t="array" ref="AL98">IF(Table1[[#This Row],[A1]]="",AL97,INDEX(Table6[1],Table1[[#This Row],[Q1]]))</f>
        <v>TRIO PLAZA</v>
      </c>
      <c r="AM98" t="str" cm="1">
        <f t="array" ref="AM98">IF(Table1[[#This Row],[A1]]="",AM97,INDEX(Table6[2],Table1[[#This Row],[Q1]]))</f>
        <v>MAGELANG</v>
      </c>
      <c r="AN98" t="str">
        <f>CONCATENATE(Table1[[#This Row],[TOKO_H]],"-",Table1[[#This Row],[KOTA_H]])</f>
        <v>TRIO PLAZA-MAGELANG</v>
      </c>
      <c r="AO98" t="s">
        <v>8837</v>
      </c>
      <c r="AP98" t="s">
        <v>8838</v>
      </c>
      <c r="AQ98"/>
    </row>
    <row r="99" spans="1:43" ht="14.25">
      <c r="A99">
        <f>IF(Table1[[#This Row],[KODE BARANG]]="","",MATCH(Table1[[#This Row],[KODE BARANG]],DBS[KODE BARANG],0))</f>
        <v>1090</v>
      </c>
      <c r="B99">
        <f>IF(Table1[[#This Row],[ROWID]]="","",ROW()-2)</f>
        <v>97</v>
      </c>
      <c r="C99">
        <f>IF(Table1[[#This Row],[NAMA BARANG]]="","",IF(Table1[[#This Row],[ID]]="",C98,Table1[[#This Row],[ID]]))</f>
        <v>96</v>
      </c>
      <c r="D99" t="str">
        <f>IF(Table1[[#This Row],[A1]]="","",MATCH(Table1[[#This Row],[A1]],Table6[5],0))</f>
        <v/>
      </c>
      <c r="E99" t="str">
        <f>IF(Table1[[#This Row],[ID]]="","",Table1[[#This Row],[TOKO-KOTA_H]])</f>
        <v/>
      </c>
      <c r="F99" t="str">
        <f>IF(Table1[[#This Row],[NOTA TOKO]]="","",ROW()-2)</f>
        <v/>
      </c>
      <c r="G99" s="59"/>
      <c r="H99" s="1"/>
      <c r="J99" s="1"/>
      <c r="K99" t="s">
        <v>8839</v>
      </c>
      <c r="L99" t="str">
        <f>IF(Table1[[#This Row],[_NAMA BARANG]]="",IF(Table1[[#This Row],[//DBS]]="","",INDEX(DBS[NAMA],Table1[[#This Row],[//DBS]])),Table1[[#This Row],[_NAMA BARANG]])</f>
        <v>GARISAN SET 20CM 8208 (1 BOX=40 PCS)</v>
      </c>
      <c r="M99" s="60"/>
      <c r="O99" t="str">
        <f>IF(Table1[[#This Row],[ROWID]]="","",IF(Table1[[#This Row],[_KETERANGAN]]="STOCK BELUM LENGKAP","ADA",IF(Table1[[#This Row],[KODE BARANG]]="","TIDAK ADA","ADA")))</f>
        <v>ADA</v>
      </c>
      <c r="P99">
        <v>12</v>
      </c>
      <c r="Q99" t="s">
        <v>71</v>
      </c>
      <c r="R99">
        <f>IF(Table1[[#This Row],[//DBS]]="","",INDEX(DBS[ISI],Table1[[#This Row],[//DBS]]))</f>
        <v>640</v>
      </c>
      <c r="S99" t="str">
        <f>IF(Table1[[#This Row],[//DBS]]="","",IF(Table1[[#This Row],[SATUAN_BYPASS]]="",INDEX(DBS[[SATUAN ]],Table1[[#This Row],[//DBS]]),Table1[SATUAN_BYPASS]))</f>
        <v>PCS</v>
      </c>
      <c r="T99">
        <v>3.75</v>
      </c>
      <c r="U99" s="58">
        <f>IF(Table1[[#This Row],[HARGA_BYPASS]]="",IF(Table1[[#This Row],[_HARGA]]="","",Table1[[#This Row],[_HARGA]]*1000),Table1[[#This Row],[HARGA_BYPASS]])</f>
        <v>3750</v>
      </c>
      <c r="V99" s="2"/>
      <c r="W99" s="2"/>
      <c r="X99" s="58" t="str">
        <f>IF(Table1[[#This Row],[ROWID]]="","",IF(Table1[[#This Row],[ROWID]]=C100,"",SUMIF(Table1[ROWID],Table1[[#This Row],[ROWID]],Table1[TOTAL])))</f>
        <v/>
      </c>
      <c r="AA99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</v>
      </c>
      <c r="AB99">
        <f>IF(Table1[[#This Row],[JUMLAH NOTA]]="","",IF(Table1[[#This Row],[CONV]]="",Table1[[#This Row],[JUMLAH NOTA]],Table1[[#This Row],[JUMLAH NOTA]]*Table1[[#This Row],[CONV]]))</f>
        <v>12</v>
      </c>
      <c r="AC99" t="str">
        <f>IF(Table1[[#This Row],[ISI_CONV]]="","",IF(Table1[[#This Row],[CONV]]="",Table1[[#This Row],[SATUAN NOTA]],Table1[[#This Row],[SATUAN]]))</f>
        <v>PCS</v>
      </c>
      <c r="AD99" s="58">
        <f>IF(Table1[[#This Row],[HARGA]]="","",IF(Table1[[#This Row],[CONV]]="",Table1[[#This Row],[HARGA]],Table1[[#This Row],[HARGA]]/Table1[[#This Row],[CONV]]))</f>
        <v>3750</v>
      </c>
      <c r="AE99" s="58">
        <f>IF(Table1[[#This Row],[HARGA_CONV]]="","",Table1[[#This Row],[HARGA_CONV]]*Table1[[#This Row],[ISI_CONV]]*(100%-(Table1[[#This Row],[DISKON]]+Table1[[#This Row],[DISKON NOTA]])))</f>
        <v>45000</v>
      </c>
      <c r="AF99" s="3">
        <f>IF(Table1[[#This Row],[TANGGAL NOTA]]="",AF98,Table1[[#This Row],[TANGGAL NOTA]])</f>
        <v>45531</v>
      </c>
      <c r="AG99" s="3">
        <v>45530</v>
      </c>
      <c r="AH99" s="3">
        <f>IF(Table1[[#This Row],[TANGGAL UPDATE]]="",AH98,Table1[[#This Row],[TANGGAL UPDATE]])</f>
        <v>45534</v>
      </c>
      <c r="AI99" t="str" cm="1">
        <f t="array" ref="AI99">IF(Table1[[#This Row],[A1]]="",AI98,INDEX(Table6[3],Table1[[#This Row],[Q1]]))</f>
        <v>G</v>
      </c>
      <c r="AJ99" t="str">
        <f>IF(Table1[[#This Row],[_KETERANGAN]]="","",Table1[[#This Row],[_KETERANGAN]])</f>
        <v/>
      </c>
      <c r="AK99" t="str" cm="1">
        <f t="array" ref="AK99">IF(Table1[[#This Row],[A1]]="",AK98,INDEX(Table6[3],Table1[[#This Row],[Q1]]))</f>
        <v>G</v>
      </c>
      <c r="AL99" s="5" t="str" cm="1">
        <f t="array" ref="AL99">IF(Table1[[#This Row],[A1]]="",AL98,INDEX(Table6[1],Table1[[#This Row],[Q1]]))</f>
        <v>TRIO PLAZA</v>
      </c>
      <c r="AM99" t="str" cm="1">
        <f t="array" ref="AM99">IF(Table1[[#This Row],[A1]]="",AM98,INDEX(Table6[2],Table1[[#This Row],[Q1]]))</f>
        <v>MAGELANG</v>
      </c>
      <c r="AN99" t="str">
        <f>CONCATENATE(Table1[[#This Row],[TOKO_H]],"-",Table1[[#This Row],[KOTA_H]])</f>
        <v>TRIO PLAZA-MAGELANG</v>
      </c>
      <c r="AO99" t="s">
        <v>8839</v>
      </c>
      <c r="AP99" t="s">
        <v>8840</v>
      </c>
      <c r="AQ99"/>
    </row>
    <row r="100" spans="1:43">
      <c r="A100">
        <f>IF(Table1[[#This Row],[KODE BARANG]]="","",MATCH(Table1[[#This Row],[KODE BARANG]],DBS[KODE BARANG],0))</f>
        <v>1092</v>
      </c>
      <c r="B100">
        <f>IF(Table1[[#This Row],[ROWID]]="","",ROW()-2)</f>
        <v>98</v>
      </c>
      <c r="C100">
        <f>IF(Table1[[#This Row],[NAMA BARANG]]="","",IF(Table1[[#This Row],[ID]]="",C99,Table1[[#This Row],[ID]]))</f>
        <v>96</v>
      </c>
      <c r="D100" t="str">
        <f>IF(Table1[[#This Row],[A1]]="","",MATCH(Table1[[#This Row],[A1]],Table6[5],0))</f>
        <v/>
      </c>
      <c r="E100" t="str">
        <f>IF(Table1[[#This Row],[ID]]="","",Table1[[#This Row],[TOKO-KOTA_H]])</f>
        <v/>
      </c>
      <c r="F100" t="str">
        <f>IF(Table1[[#This Row],[NOTA TOKO]]="","",ROW()-2)</f>
        <v/>
      </c>
      <c r="G100" s="59"/>
      <c r="H100" s="1"/>
      <c r="J100" s="1"/>
      <c r="K100" t="s">
        <v>8841</v>
      </c>
      <c r="L100" t="str">
        <f>IF(Table1[[#This Row],[_NAMA BARANG]]="",IF(Table1[[#This Row],[//DBS]]="","",INDEX(DBS[NAMA],Table1[[#This Row],[//DBS]])),Table1[[#This Row],[_NAMA BARANG]])</f>
        <v>GARISAN SET 20CM 8177 (1 BOX=40 PCS)</v>
      </c>
      <c r="M100"/>
      <c r="O100" t="str">
        <f>IF(Table1[[#This Row],[ROWID]]="","",IF(Table1[[#This Row],[_KETERANGAN]]="STOCK BELUM LENGKAP","ADA",IF(Table1[[#This Row],[KODE BARANG]]="","TIDAK ADA","ADA")))</f>
        <v>ADA</v>
      </c>
      <c r="P100">
        <v>12</v>
      </c>
      <c r="Q100" t="s">
        <v>71</v>
      </c>
      <c r="R100">
        <f>IF(Table1[[#This Row],[//DBS]]="","",INDEX(DBS[ISI],Table1[[#This Row],[//DBS]]))</f>
        <v>640</v>
      </c>
      <c r="S100" t="str">
        <f>IF(Table1[[#This Row],[//DBS]]="","",IF(Table1[[#This Row],[SATUAN_BYPASS]]="",INDEX(DBS[[SATUAN ]],Table1[[#This Row],[//DBS]]),Table1[SATUAN_BYPASS]))</f>
        <v>PCS</v>
      </c>
      <c r="T100">
        <v>3.75</v>
      </c>
      <c r="U100" s="58">
        <f>IF(Table1[[#This Row],[HARGA_BYPASS]]="",IF(Table1[[#This Row],[_HARGA]]="","",Table1[[#This Row],[_HARGA]]*1000),Table1[[#This Row],[HARGA_BYPASS]])</f>
        <v>3750</v>
      </c>
      <c r="V100" s="2"/>
      <c r="W100" s="2"/>
      <c r="X100" s="58" t="str">
        <f>IF(Table1[[#This Row],[ROWID]]="","",IF(Table1[[#This Row],[ROWID]]=C101,"",SUMIF(Table1[ROWID],Table1[[#This Row],[ROWID]],Table1[TOTAL])))</f>
        <v/>
      </c>
      <c r="AA100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</v>
      </c>
      <c r="AB100">
        <f>IF(Table1[[#This Row],[JUMLAH NOTA]]="","",IF(Table1[[#This Row],[CONV]]="",Table1[[#This Row],[JUMLAH NOTA]],Table1[[#This Row],[JUMLAH NOTA]]*Table1[[#This Row],[CONV]]))</f>
        <v>12</v>
      </c>
      <c r="AC100" t="str">
        <f>IF(Table1[[#This Row],[ISI_CONV]]="","",IF(Table1[[#This Row],[CONV]]="",Table1[[#This Row],[SATUAN NOTA]],Table1[[#This Row],[SATUAN]]))</f>
        <v>PCS</v>
      </c>
      <c r="AD100" s="58">
        <f>IF(Table1[[#This Row],[HARGA]]="","",IF(Table1[[#This Row],[CONV]]="",Table1[[#This Row],[HARGA]],Table1[[#This Row],[HARGA]]/Table1[[#This Row],[CONV]]))</f>
        <v>3750</v>
      </c>
      <c r="AE100" s="58">
        <f>IF(Table1[[#This Row],[HARGA_CONV]]="","",Table1[[#This Row],[HARGA_CONV]]*Table1[[#This Row],[ISI_CONV]]*(100%-(Table1[[#This Row],[DISKON]]+Table1[[#This Row],[DISKON NOTA]])))</f>
        <v>45000</v>
      </c>
      <c r="AF100" s="3">
        <f>IF(Table1[[#This Row],[TANGGAL NOTA]]="",AF99,Table1[[#This Row],[TANGGAL NOTA]])</f>
        <v>45531</v>
      </c>
      <c r="AG100" s="3">
        <v>45530</v>
      </c>
      <c r="AH100" s="3">
        <f>IF(Table1[[#This Row],[TANGGAL UPDATE]]="",AH99,Table1[[#This Row],[TANGGAL UPDATE]])</f>
        <v>45534</v>
      </c>
      <c r="AI100" t="str" cm="1">
        <f t="array" ref="AI100">IF(Table1[[#This Row],[A1]]="",AI99,INDEX(Table6[3],Table1[[#This Row],[Q1]]))</f>
        <v>G</v>
      </c>
      <c r="AJ100" t="str">
        <f>IF(Table1[[#This Row],[_KETERANGAN]]="","",Table1[[#This Row],[_KETERANGAN]])</f>
        <v/>
      </c>
      <c r="AK100" t="str" cm="1">
        <f t="array" ref="AK100">IF(Table1[[#This Row],[A1]]="",AK99,INDEX(Table6[3],Table1[[#This Row],[Q1]]))</f>
        <v>G</v>
      </c>
      <c r="AL100" s="5" t="str" cm="1">
        <f t="array" ref="AL100">IF(Table1[[#This Row],[A1]]="",AL99,INDEX(Table6[1],Table1[[#This Row],[Q1]]))</f>
        <v>TRIO PLAZA</v>
      </c>
      <c r="AM100" t="str" cm="1">
        <f t="array" ref="AM100">IF(Table1[[#This Row],[A1]]="",AM99,INDEX(Table6[2],Table1[[#This Row],[Q1]]))</f>
        <v>MAGELANG</v>
      </c>
      <c r="AN100" t="str">
        <f>CONCATENATE(Table1[[#This Row],[TOKO_H]],"-",Table1[[#This Row],[KOTA_H]])</f>
        <v>TRIO PLAZA-MAGELANG</v>
      </c>
      <c r="AO100" t="s">
        <v>8841</v>
      </c>
      <c r="AP100" t="s">
        <v>8842</v>
      </c>
      <c r="AQ100"/>
    </row>
    <row r="101" spans="1:43">
      <c r="A101">
        <f>IF(Table1[[#This Row],[KODE BARANG]]="","",MATCH(Table1[[#This Row],[KODE BARANG]],DBS[KODE BARANG],0))</f>
        <v>3278</v>
      </c>
      <c r="B101">
        <f>IF(Table1[[#This Row],[ROWID]]="","",ROW()-2)</f>
        <v>99</v>
      </c>
      <c r="C101">
        <f>IF(Table1[[#This Row],[NAMA BARANG]]="","",IF(Table1[[#This Row],[ID]]="",C100,Table1[[#This Row],[ID]]))</f>
        <v>96</v>
      </c>
      <c r="D101" t="str">
        <f>IF(Table1[[#This Row],[A1]]="","",MATCH(Table1[[#This Row],[A1]],Table6[5],0))</f>
        <v/>
      </c>
      <c r="E101" t="str">
        <f>IF(Table1[[#This Row],[ID]]="","",Table1[[#This Row],[TOKO-KOTA_H]])</f>
        <v/>
      </c>
      <c r="F101" t="str">
        <f>IF(Table1[[#This Row],[NOTA TOKO]]="","",ROW()-2)</f>
        <v/>
      </c>
      <c r="G101" s="59"/>
      <c r="H101" s="1"/>
      <c r="J101" s="1"/>
      <c r="K101" t="s">
        <v>8963</v>
      </c>
      <c r="L101" t="str">
        <f>IF(Table1[[#This Row],[_NAMA BARANG]]="",IF(Table1[[#This Row],[//DBS]]="","",INDEX(DBS[NAMA],Table1[[#This Row],[//DBS]])),Table1[[#This Row],[_NAMA BARANG]])</f>
        <v>TIPEX KERTAS NO. 8588</v>
      </c>
      <c r="M101"/>
      <c r="O101" t="str">
        <f>IF(Table1[[#This Row],[ROWID]]="","",IF(Table1[[#This Row],[_KETERANGAN]]="STOCK BELUM LENGKAP","ADA",IF(Table1[[#This Row],[KODE BARANG]]="","TIDAK ADA","ADA")))</f>
        <v>ADA</v>
      </c>
      <c r="P101">
        <v>12</v>
      </c>
      <c r="Q101" t="s">
        <v>37</v>
      </c>
      <c r="R101">
        <f>IF(Table1[[#This Row],[//DBS]]="","",INDEX(DBS[ISI],Table1[[#This Row],[//DBS]]))</f>
        <v>48</v>
      </c>
      <c r="S101" t="str">
        <f>IF(Table1[[#This Row],[//DBS]]="","",IF(Table1[[#This Row],[SATUAN_BYPASS]]="",INDEX(DBS[[SATUAN ]],Table1[[#This Row],[//DBS]]),Table1[SATUAN_BYPASS]))</f>
        <v>LSN</v>
      </c>
      <c r="T101">
        <v>9.1660000000000004</v>
      </c>
      <c r="U101" s="58">
        <f>IF(Table1[[#This Row],[HARGA_BYPASS]]="",IF(Table1[[#This Row],[_HARGA]]="","",Table1[[#This Row],[_HARGA]]*1000),Table1[[#This Row],[HARGA_BYPASS]])</f>
        <v>9166</v>
      </c>
      <c r="V101" s="2"/>
      <c r="W101" s="2"/>
      <c r="X101" s="58" t="str">
        <f>IF(Table1[[#This Row],[ROWID]]="","",IF(Table1[[#This Row],[ROWID]]=C102,"",SUMIF(Table1[ROWID],Table1[[#This Row],[ROWID]],Table1[TOTAL])))</f>
        <v/>
      </c>
      <c r="AA101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8.3333333333333329E-2</v>
      </c>
      <c r="AB101">
        <f>IF(Table1[[#This Row],[JUMLAH NOTA]]="","",IF(Table1[[#This Row],[CONV]]="",Table1[[#This Row],[JUMLAH NOTA]],Table1[[#This Row],[JUMLAH NOTA]]*Table1[[#This Row],[CONV]]))</f>
        <v>1</v>
      </c>
      <c r="AC101" t="str">
        <f>IF(Table1[[#This Row],[ISI_CONV]]="","",IF(Table1[[#This Row],[CONV]]="",Table1[[#This Row],[SATUAN NOTA]],Table1[[#This Row],[SATUAN]]))</f>
        <v>LSN</v>
      </c>
      <c r="AD101" s="58">
        <f>IF(Table1[[#This Row],[HARGA]]="","",IF(Table1[[#This Row],[CONV]]="",Table1[[#This Row],[HARGA]],Table1[[#This Row],[HARGA]]/Table1[[#This Row],[CONV]]))</f>
        <v>109992</v>
      </c>
      <c r="AE101" s="58">
        <f>IF(Table1[[#This Row],[HARGA_CONV]]="","",Table1[[#This Row],[HARGA_CONV]]*Table1[[#This Row],[ISI_CONV]]*(100%-(Table1[[#This Row],[DISKON]]+Table1[[#This Row],[DISKON NOTA]])))</f>
        <v>109992</v>
      </c>
      <c r="AF101" s="3">
        <f>IF(Table1[[#This Row],[TANGGAL NOTA]]="",AF100,Table1[[#This Row],[TANGGAL NOTA]])</f>
        <v>45531</v>
      </c>
      <c r="AG101" s="3">
        <v>45530</v>
      </c>
      <c r="AH101" s="3">
        <f>IF(Table1[[#This Row],[TANGGAL UPDATE]]="",AH100,Table1[[#This Row],[TANGGAL UPDATE]])</f>
        <v>45534</v>
      </c>
      <c r="AI101" t="str" cm="1">
        <f t="array" ref="AI101">IF(Table1[[#This Row],[A1]]="",AI100,INDEX(Table6[3],Table1[[#This Row],[Q1]]))</f>
        <v>G</v>
      </c>
      <c r="AJ101" t="str">
        <f>IF(Table1[[#This Row],[_KETERANGAN]]="","",Table1[[#This Row],[_KETERANGAN]])</f>
        <v/>
      </c>
      <c r="AK101" t="str" cm="1">
        <f t="array" ref="AK101">IF(Table1[[#This Row],[A1]]="",AK100,INDEX(Table6[3],Table1[[#This Row],[Q1]]))</f>
        <v>G</v>
      </c>
      <c r="AL101" s="5" t="str" cm="1">
        <f t="array" ref="AL101">IF(Table1[[#This Row],[A1]]="",AL100,INDEX(Table6[1],Table1[[#This Row],[Q1]]))</f>
        <v>TRIO PLAZA</v>
      </c>
      <c r="AM101" t="str" cm="1">
        <f t="array" ref="AM101">IF(Table1[[#This Row],[A1]]="",AM100,INDEX(Table6[2],Table1[[#This Row],[Q1]]))</f>
        <v>MAGELANG</v>
      </c>
      <c r="AN101" t="str">
        <f>CONCATENATE(Table1[[#This Row],[TOKO_H]],"-",Table1[[#This Row],[KOTA_H]])</f>
        <v>TRIO PLAZA-MAGELANG</v>
      </c>
      <c r="AO101" t="s">
        <v>8963</v>
      </c>
      <c r="AP101" t="s">
        <v>8964</v>
      </c>
      <c r="AQ101"/>
    </row>
    <row r="102" spans="1:43">
      <c r="A102">
        <f>IF(Table1[[#This Row],[KODE BARANG]]="","",MATCH(Table1[[#This Row],[KODE BARANG]],DBS[KODE BARANG],0))</f>
        <v>3277</v>
      </c>
      <c r="B102">
        <f>IF(Table1[[#This Row],[ROWID]]="","",ROW()-2)</f>
        <v>100</v>
      </c>
      <c r="C102">
        <f>IF(Table1[[#This Row],[NAMA BARANG]]="","",IF(Table1[[#This Row],[ID]]="",C101,Table1[[#This Row],[ID]]))</f>
        <v>96</v>
      </c>
      <c r="D102" t="str">
        <f>IF(Table1[[#This Row],[A1]]="","",MATCH(Table1[[#This Row],[A1]],Table6[5],0))</f>
        <v/>
      </c>
      <c r="E102" t="str">
        <f>IF(Table1[[#This Row],[ID]]="","",Table1[[#This Row],[TOKO-KOTA_H]])</f>
        <v/>
      </c>
      <c r="F102" t="str">
        <f>IF(Table1[[#This Row],[NOTA TOKO]]="","",ROW()-2)</f>
        <v/>
      </c>
      <c r="G102" s="59"/>
      <c r="H102" s="1"/>
      <c r="J102" s="1"/>
      <c r="K102" t="s">
        <v>8961</v>
      </c>
      <c r="L102" t="str">
        <f>IF(Table1[[#This Row],[_NAMA BARANG]]="",IF(Table1[[#This Row],[//DBS]]="","",INDEX(DBS[NAMA],Table1[[#This Row],[//DBS]])),Table1[[#This Row],[_NAMA BARANG]])</f>
        <v>TIPEX KERTAS NO. 8587</v>
      </c>
      <c r="M102"/>
      <c r="O102" t="str">
        <f>IF(Table1[[#This Row],[ROWID]]="","",IF(Table1[[#This Row],[_KETERANGAN]]="STOCK BELUM LENGKAP","ADA",IF(Table1[[#This Row],[KODE BARANG]]="","TIDAK ADA","ADA")))</f>
        <v>ADA</v>
      </c>
      <c r="P102">
        <v>12</v>
      </c>
      <c r="Q102" t="s">
        <v>37</v>
      </c>
      <c r="R102">
        <f>IF(Table1[[#This Row],[//DBS]]="","",INDEX(DBS[ISI],Table1[[#This Row],[//DBS]]))</f>
        <v>48</v>
      </c>
      <c r="S102" t="str">
        <f>IF(Table1[[#This Row],[//DBS]]="","",IF(Table1[[#This Row],[SATUAN_BYPASS]]="",INDEX(DBS[[SATUAN ]],Table1[[#This Row],[//DBS]]),Table1[SATUAN_BYPASS]))</f>
        <v>LSN</v>
      </c>
      <c r="T102">
        <v>9.1660000000000004</v>
      </c>
      <c r="U102" s="58">
        <f>IF(Table1[[#This Row],[HARGA_BYPASS]]="",IF(Table1[[#This Row],[_HARGA]]="","",Table1[[#This Row],[_HARGA]]*1000),Table1[[#This Row],[HARGA_BYPASS]])</f>
        <v>9166</v>
      </c>
      <c r="V102" s="2"/>
      <c r="W102" s="2"/>
      <c r="X102" s="58" t="str">
        <f>IF(Table1[[#This Row],[ROWID]]="","",IF(Table1[[#This Row],[ROWID]]=C103,"",SUMIF(Table1[ROWID],Table1[[#This Row],[ROWID]],Table1[TOTAL])))</f>
        <v/>
      </c>
      <c r="AA102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8.3333333333333329E-2</v>
      </c>
      <c r="AB102">
        <f>IF(Table1[[#This Row],[JUMLAH NOTA]]="","",IF(Table1[[#This Row],[CONV]]="",Table1[[#This Row],[JUMLAH NOTA]],Table1[[#This Row],[JUMLAH NOTA]]*Table1[[#This Row],[CONV]]))</f>
        <v>1</v>
      </c>
      <c r="AC102" t="str">
        <f>IF(Table1[[#This Row],[ISI_CONV]]="","",IF(Table1[[#This Row],[CONV]]="",Table1[[#This Row],[SATUAN NOTA]],Table1[[#This Row],[SATUAN]]))</f>
        <v>LSN</v>
      </c>
      <c r="AD102" s="58">
        <f>IF(Table1[[#This Row],[HARGA]]="","",IF(Table1[[#This Row],[CONV]]="",Table1[[#This Row],[HARGA]],Table1[[#This Row],[HARGA]]/Table1[[#This Row],[CONV]]))</f>
        <v>109992</v>
      </c>
      <c r="AE102" s="58">
        <f>IF(Table1[[#This Row],[HARGA_CONV]]="","",Table1[[#This Row],[HARGA_CONV]]*Table1[[#This Row],[ISI_CONV]]*(100%-(Table1[[#This Row],[DISKON]]+Table1[[#This Row],[DISKON NOTA]])))</f>
        <v>109992</v>
      </c>
      <c r="AF102" s="3">
        <f>IF(Table1[[#This Row],[TANGGAL NOTA]]="",AF101,Table1[[#This Row],[TANGGAL NOTA]])</f>
        <v>45531</v>
      </c>
      <c r="AG102" s="3">
        <v>45530</v>
      </c>
      <c r="AH102" s="3">
        <f>IF(Table1[[#This Row],[TANGGAL UPDATE]]="",AH101,Table1[[#This Row],[TANGGAL UPDATE]])</f>
        <v>45534</v>
      </c>
      <c r="AI102" t="str" cm="1">
        <f t="array" ref="AI102">IF(Table1[[#This Row],[A1]]="",AI101,INDEX(Table6[3],Table1[[#This Row],[Q1]]))</f>
        <v>G</v>
      </c>
      <c r="AJ102" t="str">
        <f>IF(Table1[[#This Row],[_KETERANGAN]]="","",Table1[[#This Row],[_KETERANGAN]])</f>
        <v/>
      </c>
      <c r="AK102" t="str" cm="1">
        <f t="array" ref="AK102">IF(Table1[[#This Row],[A1]]="",AK101,INDEX(Table6[3],Table1[[#This Row],[Q1]]))</f>
        <v>G</v>
      </c>
      <c r="AL102" s="5" t="str" cm="1">
        <f t="array" ref="AL102">IF(Table1[[#This Row],[A1]]="",AL101,INDEX(Table6[1],Table1[[#This Row],[Q1]]))</f>
        <v>TRIO PLAZA</v>
      </c>
      <c r="AM102" t="str" cm="1">
        <f t="array" ref="AM102">IF(Table1[[#This Row],[A1]]="",AM101,INDEX(Table6[2],Table1[[#This Row],[Q1]]))</f>
        <v>MAGELANG</v>
      </c>
      <c r="AN102" t="str">
        <f>CONCATENATE(Table1[[#This Row],[TOKO_H]],"-",Table1[[#This Row],[KOTA_H]])</f>
        <v>TRIO PLAZA-MAGELANG</v>
      </c>
      <c r="AO102" t="s">
        <v>8961</v>
      </c>
      <c r="AP102" t="s">
        <v>8962</v>
      </c>
      <c r="AQ102"/>
    </row>
    <row r="103" spans="1:43" ht="14.25">
      <c r="A103">
        <f>IF(Table1[[#This Row],[KODE BARANG]]="","",MATCH(Table1[[#This Row],[KODE BARANG]],DBS[KODE BARANG],0))</f>
        <v>3279</v>
      </c>
      <c r="B103">
        <f>IF(Table1[[#This Row],[ROWID]]="","",ROW()-2)</f>
        <v>101</v>
      </c>
      <c r="C103">
        <f>IF(Table1[[#This Row],[NAMA BARANG]]="","",IF(Table1[[#This Row],[ID]]="",C102,Table1[[#This Row],[ID]]))</f>
        <v>96</v>
      </c>
      <c r="D103" t="str">
        <f>IF(Table1[[#This Row],[A1]]="","",MATCH(Table1[[#This Row],[A1]],Table6[5],0))</f>
        <v/>
      </c>
      <c r="E103" t="str">
        <f>IF(Table1[[#This Row],[ID]]="","",Table1[[#This Row],[TOKO-KOTA_H]])</f>
        <v/>
      </c>
      <c r="F103" t="str">
        <f>IF(Table1[[#This Row],[NOTA TOKO]]="","",ROW()-2)</f>
        <v/>
      </c>
      <c r="G103" s="59"/>
      <c r="H103" s="1"/>
      <c r="J103" s="1"/>
      <c r="K103" t="s">
        <v>8965</v>
      </c>
      <c r="L103" t="str">
        <f>IF(Table1[[#This Row],[_NAMA BARANG]]="",IF(Table1[[#This Row],[//DBS]]="","",INDEX(DBS[NAMA],Table1[[#This Row],[//DBS]])),Table1[[#This Row],[_NAMA BARANG]])</f>
        <v>TIPEX KERTAS NO. 8589</v>
      </c>
      <c r="M103" s="60"/>
      <c r="O103" t="str">
        <f>IF(Table1[[#This Row],[ROWID]]="","",IF(Table1[[#This Row],[_KETERANGAN]]="STOCK BELUM LENGKAP","ADA",IF(Table1[[#This Row],[KODE BARANG]]="","TIDAK ADA","ADA")))</f>
        <v>ADA</v>
      </c>
      <c r="P103">
        <v>12</v>
      </c>
      <c r="Q103" t="s">
        <v>37</v>
      </c>
      <c r="R103">
        <f>IF(Table1[[#This Row],[//DBS]]="","",INDEX(DBS[ISI],Table1[[#This Row],[//DBS]]))</f>
        <v>48</v>
      </c>
      <c r="S103" t="str">
        <f>IF(Table1[[#This Row],[//DBS]]="","",IF(Table1[[#This Row],[SATUAN_BYPASS]]="",INDEX(DBS[[SATUAN ]],Table1[[#This Row],[//DBS]]),Table1[SATUAN_BYPASS]))</f>
        <v>LSN</v>
      </c>
      <c r="T103">
        <v>9.1660000000000004</v>
      </c>
      <c r="U103" s="58">
        <f>IF(Table1[[#This Row],[HARGA_BYPASS]]="",IF(Table1[[#This Row],[_HARGA]]="","",Table1[[#This Row],[_HARGA]]*1000),Table1[[#This Row],[HARGA_BYPASS]])</f>
        <v>9166</v>
      </c>
      <c r="V103" s="2"/>
      <c r="W103" s="2"/>
      <c r="X103" s="58" t="str">
        <f>IF(Table1[[#This Row],[ROWID]]="","",IF(Table1[[#This Row],[ROWID]]=C104,"",SUMIF(Table1[ROWID],Table1[[#This Row],[ROWID]],Table1[TOTAL])))</f>
        <v/>
      </c>
      <c r="AA103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8.3333333333333329E-2</v>
      </c>
      <c r="AB103">
        <f>IF(Table1[[#This Row],[JUMLAH NOTA]]="","",IF(Table1[[#This Row],[CONV]]="",Table1[[#This Row],[JUMLAH NOTA]],Table1[[#This Row],[JUMLAH NOTA]]*Table1[[#This Row],[CONV]]))</f>
        <v>1</v>
      </c>
      <c r="AC103" t="str">
        <f>IF(Table1[[#This Row],[ISI_CONV]]="","",IF(Table1[[#This Row],[CONV]]="",Table1[[#This Row],[SATUAN NOTA]],Table1[[#This Row],[SATUAN]]))</f>
        <v>LSN</v>
      </c>
      <c r="AD103" s="58">
        <f>IF(Table1[[#This Row],[HARGA]]="","",IF(Table1[[#This Row],[CONV]]="",Table1[[#This Row],[HARGA]],Table1[[#This Row],[HARGA]]/Table1[[#This Row],[CONV]]))</f>
        <v>109992</v>
      </c>
      <c r="AE103" s="58">
        <f>IF(Table1[[#This Row],[HARGA_CONV]]="","",Table1[[#This Row],[HARGA_CONV]]*Table1[[#This Row],[ISI_CONV]]*(100%-(Table1[[#This Row],[DISKON]]+Table1[[#This Row],[DISKON NOTA]])))</f>
        <v>109992</v>
      </c>
      <c r="AF103" s="3">
        <f>IF(Table1[[#This Row],[TANGGAL NOTA]]="",AF102,Table1[[#This Row],[TANGGAL NOTA]])</f>
        <v>45531</v>
      </c>
      <c r="AG103" s="3">
        <v>45530</v>
      </c>
      <c r="AH103" s="3">
        <f>IF(Table1[[#This Row],[TANGGAL UPDATE]]="",AH102,Table1[[#This Row],[TANGGAL UPDATE]])</f>
        <v>45534</v>
      </c>
      <c r="AI103" t="str" cm="1">
        <f t="array" ref="AI103">IF(Table1[[#This Row],[A1]]="",AI102,INDEX(Table6[3],Table1[[#This Row],[Q1]]))</f>
        <v>G</v>
      </c>
      <c r="AJ103" t="str">
        <f>IF(Table1[[#This Row],[_KETERANGAN]]="","",Table1[[#This Row],[_KETERANGAN]])</f>
        <v/>
      </c>
      <c r="AK103" t="str" cm="1">
        <f t="array" ref="AK103">IF(Table1[[#This Row],[A1]]="",AK102,INDEX(Table6[3],Table1[[#This Row],[Q1]]))</f>
        <v>G</v>
      </c>
      <c r="AL103" s="5" t="str" cm="1">
        <f t="array" ref="AL103">IF(Table1[[#This Row],[A1]]="",AL102,INDEX(Table6[1],Table1[[#This Row],[Q1]]))</f>
        <v>TRIO PLAZA</v>
      </c>
      <c r="AM103" t="str" cm="1">
        <f t="array" ref="AM103">IF(Table1[[#This Row],[A1]]="",AM102,INDEX(Table6[2],Table1[[#This Row],[Q1]]))</f>
        <v>MAGELANG</v>
      </c>
      <c r="AN103" t="str">
        <f>CONCATENATE(Table1[[#This Row],[TOKO_H]],"-",Table1[[#This Row],[KOTA_H]])</f>
        <v>TRIO PLAZA-MAGELANG</v>
      </c>
      <c r="AO103" t="s">
        <v>8965</v>
      </c>
      <c r="AP103" t="s">
        <v>8966</v>
      </c>
      <c r="AQ103"/>
    </row>
    <row r="104" spans="1:43" ht="14.25">
      <c r="A104">
        <f>IF(Table1[[#This Row],[KODE BARANG]]="","",MATCH(Table1[[#This Row],[KODE BARANG]],DBS[KODE BARANG],0))</f>
        <v>3285</v>
      </c>
      <c r="B104">
        <f>IF(Table1[[#This Row],[ROWID]]="","",ROW()-2)</f>
        <v>102</v>
      </c>
      <c r="C104">
        <f>IF(Table1[[#This Row],[NAMA BARANG]]="","",IF(Table1[[#This Row],[ID]]="",C103,Table1[[#This Row],[ID]]))</f>
        <v>96</v>
      </c>
      <c r="D104" t="str">
        <f>IF(Table1[[#This Row],[A1]]="","",MATCH(Table1[[#This Row],[A1]],Table6[5],0))</f>
        <v/>
      </c>
      <c r="E104" t="str">
        <f>IF(Table1[[#This Row],[ID]]="","",Table1[[#This Row],[TOKO-KOTA_H]])</f>
        <v/>
      </c>
      <c r="F104" t="str">
        <f>IF(Table1[[#This Row],[NOTA TOKO]]="","",ROW()-2)</f>
        <v/>
      </c>
      <c r="G104" s="59"/>
      <c r="H104" s="1"/>
      <c r="J104" s="1"/>
      <c r="K104" t="s">
        <v>8979</v>
      </c>
      <c r="L104" t="str">
        <f>IF(Table1[[#This Row],[_NAMA BARANG]]="",IF(Table1[[#This Row],[//DBS]]="","",INDEX(DBS[NAMA],Table1[[#This Row],[//DBS]])),Table1[[#This Row],[_NAMA BARANG]])</f>
        <v>TIPEX KERTAS NO. 9543</v>
      </c>
      <c r="M104" s="60"/>
      <c r="O104" t="str">
        <f>IF(Table1[[#This Row],[ROWID]]="","",IF(Table1[[#This Row],[_KETERANGAN]]="STOCK BELUM LENGKAP","ADA",IF(Table1[[#This Row],[KODE BARANG]]="","TIDAK ADA","ADA")))</f>
        <v>ADA</v>
      </c>
      <c r="P104">
        <v>12</v>
      </c>
      <c r="Q104" t="s">
        <v>37</v>
      </c>
      <c r="R104">
        <f>IF(Table1[[#This Row],[//DBS]]="","",INDEX(DBS[ISI],Table1[[#This Row],[//DBS]]))</f>
        <v>72</v>
      </c>
      <c r="S104" t="str">
        <f>IF(Table1[[#This Row],[//DBS]]="","",IF(Table1[[#This Row],[SATUAN_BYPASS]]="",INDEX(DBS[[SATUAN ]],Table1[[#This Row],[//DBS]]),Table1[SATUAN_BYPASS]))</f>
        <v>LSN</v>
      </c>
      <c r="T104">
        <v>4.1660000000000004</v>
      </c>
      <c r="U104" s="58">
        <f>IF(Table1[[#This Row],[HARGA_BYPASS]]="",IF(Table1[[#This Row],[_HARGA]]="","",Table1[[#This Row],[_HARGA]]*1000),Table1[[#This Row],[HARGA_BYPASS]])</f>
        <v>4166</v>
      </c>
      <c r="V104" s="2"/>
      <c r="W104" s="2"/>
      <c r="X104" s="58" t="str">
        <f>IF(Table1[[#This Row],[ROWID]]="","",IF(Table1[[#This Row],[ROWID]]=C105,"",SUMIF(Table1[ROWID],Table1[[#This Row],[ROWID]],Table1[TOTAL])))</f>
        <v/>
      </c>
      <c r="AA104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8.3333333333333329E-2</v>
      </c>
      <c r="AB104">
        <f>IF(Table1[[#This Row],[JUMLAH NOTA]]="","",IF(Table1[[#This Row],[CONV]]="",Table1[[#This Row],[JUMLAH NOTA]],Table1[[#This Row],[JUMLAH NOTA]]*Table1[[#This Row],[CONV]]))</f>
        <v>1</v>
      </c>
      <c r="AC104" t="str">
        <f>IF(Table1[[#This Row],[ISI_CONV]]="","",IF(Table1[[#This Row],[CONV]]="",Table1[[#This Row],[SATUAN NOTA]],Table1[[#This Row],[SATUAN]]))</f>
        <v>LSN</v>
      </c>
      <c r="AD104" s="58">
        <f>IF(Table1[[#This Row],[HARGA]]="","",IF(Table1[[#This Row],[CONV]]="",Table1[[#This Row],[HARGA]],Table1[[#This Row],[HARGA]]/Table1[[#This Row],[CONV]]))</f>
        <v>49992</v>
      </c>
      <c r="AE104" s="58">
        <f>IF(Table1[[#This Row],[HARGA_CONV]]="","",Table1[[#This Row],[HARGA_CONV]]*Table1[[#This Row],[ISI_CONV]]*(100%-(Table1[[#This Row],[DISKON]]+Table1[[#This Row],[DISKON NOTA]])))</f>
        <v>49992</v>
      </c>
      <c r="AF104" s="3">
        <f>IF(Table1[[#This Row],[TANGGAL NOTA]]="",AF103,Table1[[#This Row],[TANGGAL NOTA]])</f>
        <v>45531</v>
      </c>
      <c r="AG104" s="3">
        <v>45530</v>
      </c>
      <c r="AH104" s="3">
        <f>IF(Table1[[#This Row],[TANGGAL UPDATE]]="",AH103,Table1[[#This Row],[TANGGAL UPDATE]])</f>
        <v>45534</v>
      </c>
      <c r="AI104" t="str" cm="1">
        <f t="array" ref="AI104">IF(Table1[[#This Row],[A1]]="",AI103,INDEX(Table6[3],Table1[[#This Row],[Q1]]))</f>
        <v>G</v>
      </c>
      <c r="AJ104" t="str">
        <f>IF(Table1[[#This Row],[_KETERANGAN]]="","",Table1[[#This Row],[_KETERANGAN]])</f>
        <v/>
      </c>
      <c r="AK104" t="str" cm="1">
        <f t="array" ref="AK104">IF(Table1[[#This Row],[A1]]="",AK103,INDEX(Table6[3],Table1[[#This Row],[Q1]]))</f>
        <v>G</v>
      </c>
      <c r="AL104" s="5" t="str" cm="1">
        <f t="array" ref="AL104">IF(Table1[[#This Row],[A1]]="",AL103,INDEX(Table6[1],Table1[[#This Row],[Q1]]))</f>
        <v>TRIO PLAZA</v>
      </c>
      <c r="AM104" t="str" cm="1">
        <f t="array" ref="AM104">IF(Table1[[#This Row],[A1]]="",AM103,INDEX(Table6[2],Table1[[#This Row],[Q1]]))</f>
        <v>MAGELANG</v>
      </c>
      <c r="AN104" t="str">
        <f>CONCATENATE(Table1[[#This Row],[TOKO_H]],"-",Table1[[#This Row],[KOTA_H]])</f>
        <v>TRIO PLAZA-MAGELANG</v>
      </c>
      <c r="AO104" t="s">
        <v>8979</v>
      </c>
      <c r="AP104" t="s">
        <v>8980</v>
      </c>
      <c r="AQ104"/>
    </row>
    <row r="105" spans="1:43" ht="14.25">
      <c r="A105">
        <f>IF(Table1[[#This Row],[KODE BARANG]]="","",MATCH(Table1[[#This Row],[KODE BARANG]],DBS[KODE BARANG],0))</f>
        <v>3238</v>
      </c>
      <c r="B105">
        <f>IF(Table1[[#This Row],[ROWID]]="","",ROW()-2)</f>
        <v>103</v>
      </c>
      <c r="C105">
        <f>IF(Table1[[#This Row],[NAMA BARANG]]="","",IF(Table1[[#This Row],[ID]]="",C104,Table1[[#This Row],[ID]]))</f>
        <v>96</v>
      </c>
      <c r="D105" t="str">
        <f>IF(Table1[[#This Row],[A1]]="","",MATCH(Table1[[#This Row],[A1]],Table6[5],0))</f>
        <v/>
      </c>
      <c r="E105" t="str">
        <f>IF(Table1[[#This Row],[ID]]="","",Table1[[#This Row],[TOKO-KOTA_H]])</f>
        <v/>
      </c>
      <c r="F105" t="str">
        <f>IF(Table1[[#This Row],[NOTA TOKO]]="","",ROW()-2)</f>
        <v/>
      </c>
      <c r="G105" s="59"/>
      <c r="H105" s="1"/>
      <c r="J105" s="1"/>
      <c r="K105" t="s">
        <v>4767</v>
      </c>
      <c r="L105" t="str">
        <f>IF(Table1[[#This Row],[_NAMA BARANG]]="",IF(Table1[[#This Row],[//DBS]]="","",INDEX(DBS[NAMA],Table1[[#This Row],[//DBS]])),Table1[[#This Row],[_NAMA BARANG]])</f>
        <v>TIPEX KERTAS DP-902</v>
      </c>
      <c r="M105" s="60"/>
      <c r="O105" t="str">
        <f>IF(Table1[[#This Row],[ROWID]]="","",IF(Table1[[#This Row],[_KETERANGAN]]="STOCK BELUM LENGKAP","ADA",IF(Table1[[#This Row],[KODE BARANG]]="","TIDAK ADA","ADA")))</f>
        <v>ADA</v>
      </c>
      <c r="P105">
        <v>12</v>
      </c>
      <c r="Q105" t="s">
        <v>37</v>
      </c>
      <c r="R105">
        <f>IF(Table1[[#This Row],[//DBS]]="","",INDEX(DBS[ISI],Table1[[#This Row],[//DBS]]))</f>
        <v>48</v>
      </c>
      <c r="S105" t="str">
        <f>IF(Table1[[#This Row],[//DBS]]="","",IF(Table1[[#This Row],[SATUAN_BYPASS]]="",INDEX(DBS[[SATUAN ]],Table1[[#This Row],[//DBS]]),Table1[SATUAN_BYPASS]))</f>
        <v>LSN</v>
      </c>
      <c r="T105">
        <v>5</v>
      </c>
      <c r="U105" s="58">
        <f>IF(Table1[[#This Row],[HARGA_BYPASS]]="",IF(Table1[[#This Row],[_HARGA]]="","",Table1[[#This Row],[_HARGA]]*1000),Table1[[#This Row],[HARGA_BYPASS]])</f>
        <v>5000</v>
      </c>
      <c r="V105" s="2"/>
      <c r="W105" s="2"/>
      <c r="X105" s="58" t="str">
        <f>IF(Table1[[#This Row],[ROWID]]="","",IF(Table1[[#This Row],[ROWID]]=C106,"",SUMIF(Table1[ROWID],Table1[[#This Row],[ROWID]],Table1[TOTAL])))</f>
        <v/>
      </c>
      <c r="AA105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8.3333333333333329E-2</v>
      </c>
      <c r="AB105">
        <f>IF(Table1[[#This Row],[JUMLAH NOTA]]="","",IF(Table1[[#This Row],[CONV]]="",Table1[[#This Row],[JUMLAH NOTA]],Table1[[#This Row],[JUMLAH NOTA]]*Table1[[#This Row],[CONV]]))</f>
        <v>1</v>
      </c>
      <c r="AC105" t="str">
        <f>IF(Table1[[#This Row],[ISI_CONV]]="","",IF(Table1[[#This Row],[CONV]]="",Table1[[#This Row],[SATUAN NOTA]],Table1[[#This Row],[SATUAN]]))</f>
        <v>LSN</v>
      </c>
      <c r="AD105" s="58">
        <f>IF(Table1[[#This Row],[HARGA]]="","",IF(Table1[[#This Row],[CONV]]="",Table1[[#This Row],[HARGA]],Table1[[#This Row],[HARGA]]/Table1[[#This Row],[CONV]]))</f>
        <v>60000</v>
      </c>
      <c r="AE105" s="58">
        <f>IF(Table1[[#This Row],[HARGA_CONV]]="","",Table1[[#This Row],[HARGA_CONV]]*Table1[[#This Row],[ISI_CONV]]*(100%-(Table1[[#This Row],[DISKON]]+Table1[[#This Row],[DISKON NOTA]])))</f>
        <v>60000</v>
      </c>
      <c r="AF105" s="3">
        <f>IF(Table1[[#This Row],[TANGGAL NOTA]]="",AF104,Table1[[#This Row],[TANGGAL NOTA]])</f>
        <v>45531</v>
      </c>
      <c r="AG105" s="3">
        <v>45530</v>
      </c>
      <c r="AH105" s="3">
        <f>IF(Table1[[#This Row],[TANGGAL UPDATE]]="",AH104,Table1[[#This Row],[TANGGAL UPDATE]])</f>
        <v>45534</v>
      </c>
      <c r="AI105" t="str" cm="1">
        <f t="array" ref="AI105">IF(Table1[[#This Row],[A1]]="",AI104,INDEX(Table6[3],Table1[[#This Row],[Q1]]))</f>
        <v>G</v>
      </c>
      <c r="AJ105" t="str">
        <f>IF(Table1[[#This Row],[_KETERANGAN]]="","",Table1[[#This Row],[_KETERANGAN]])</f>
        <v/>
      </c>
      <c r="AK105" t="str" cm="1">
        <f t="array" ref="AK105">IF(Table1[[#This Row],[A1]]="",AK104,INDEX(Table6[3],Table1[[#This Row],[Q1]]))</f>
        <v>G</v>
      </c>
      <c r="AL105" s="5" t="str" cm="1">
        <f t="array" ref="AL105">IF(Table1[[#This Row],[A1]]="",AL104,INDEX(Table6[1],Table1[[#This Row],[Q1]]))</f>
        <v>TRIO PLAZA</v>
      </c>
      <c r="AM105" t="str" cm="1">
        <f t="array" ref="AM105">IF(Table1[[#This Row],[A1]]="",AM104,INDEX(Table6[2],Table1[[#This Row],[Q1]]))</f>
        <v>MAGELANG</v>
      </c>
      <c r="AN105" t="str">
        <f>CONCATENATE(Table1[[#This Row],[TOKO_H]],"-",Table1[[#This Row],[KOTA_H]])</f>
        <v>TRIO PLAZA-MAGELANG</v>
      </c>
      <c r="AO105" t="s">
        <v>4767</v>
      </c>
      <c r="AP105" t="s">
        <v>4768</v>
      </c>
      <c r="AQ105"/>
    </row>
    <row r="106" spans="1:43">
      <c r="A106">
        <f>IF(Table1[[#This Row],[KODE BARANG]]="","",MATCH(Table1[[#This Row],[KODE BARANG]],DBS[KODE BARANG],0))</f>
        <v>3224</v>
      </c>
      <c r="B106">
        <f>IF(Table1[[#This Row],[ROWID]]="","",ROW()-2)</f>
        <v>104</v>
      </c>
      <c r="C106">
        <f>IF(Table1[[#This Row],[NAMA BARANG]]="","",IF(Table1[[#This Row],[ID]]="",C105,Table1[[#This Row],[ID]]))</f>
        <v>96</v>
      </c>
      <c r="D106" t="str">
        <f>IF(Table1[[#This Row],[A1]]="","",MATCH(Table1[[#This Row],[A1]],Table6[5],0))</f>
        <v/>
      </c>
      <c r="E106" t="str">
        <f>IF(Table1[[#This Row],[ID]]="","",Table1[[#This Row],[TOKO-KOTA_H]])</f>
        <v/>
      </c>
      <c r="F106" t="str">
        <f>IF(Table1[[#This Row],[NOTA TOKO]]="","",ROW()-2)</f>
        <v/>
      </c>
      <c r="G106" s="59"/>
      <c r="H106" s="1"/>
      <c r="J106" s="1"/>
      <c r="K106" t="s">
        <v>4805</v>
      </c>
      <c r="L106" t="str">
        <f>IF(Table1[[#This Row],[_NAMA BARANG]]="",IF(Table1[[#This Row],[//DBS]]="","",INDEX(DBS[NAMA],Table1[[#This Row],[//DBS]])),Table1[[#This Row],[_NAMA BARANG]])</f>
        <v>TIPEX KERTAS XB-B255</v>
      </c>
      <c r="M106"/>
      <c r="O106" t="str">
        <f>IF(Table1[[#This Row],[ROWID]]="","",IF(Table1[[#This Row],[_KETERANGAN]]="STOCK BELUM LENGKAP","ADA",IF(Table1[[#This Row],[KODE BARANG]]="","TIDAK ADA","ADA")))</f>
        <v>ADA</v>
      </c>
      <c r="P106">
        <v>12</v>
      </c>
      <c r="Q106" t="s">
        <v>71</v>
      </c>
      <c r="R106">
        <f>IF(Table1[[#This Row],[//DBS]]="","",INDEX(DBS[ISI],Table1[[#This Row],[//DBS]]))</f>
        <v>432</v>
      </c>
      <c r="S106" t="str">
        <f>IF(Table1[[#This Row],[//DBS]]="","",IF(Table1[[#This Row],[SATUAN_BYPASS]]="",INDEX(DBS[[SATUAN ]],Table1[[#This Row],[//DBS]]),Table1[SATUAN_BYPASS]))</f>
        <v>PCS</v>
      </c>
      <c r="T106">
        <v>9</v>
      </c>
      <c r="U106" s="58">
        <f>IF(Table1[[#This Row],[HARGA_BYPASS]]="",IF(Table1[[#This Row],[_HARGA]]="","",Table1[[#This Row],[_HARGA]]*1000),Table1[[#This Row],[HARGA_BYPASS]])</f>
        <v>9000</v>
      </c>
      <c r="V106" s="2"/>
      <c r="W106" s="2"/>
      <c r="X106" s="58" t="str">
        <f>IF(Table1[[#This Row],[ROWID]]="","",IF(Table1[[#This Row],[ROWID]]=C107,"",SUMIF(Table1[ROWID],Table1[[#This Row],[ROWID]],Table1[TOTAL])))</f>
        <v/>
      </c>
      <c r="AA106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</v>
      </c>
      <c r="AB106">
        <f>IF(Table1[[#This Row],[JUMLAH NOTA]]="","",IF(Table1[[#This Row],[CONV]]="",Table1[[#This Row],[JUMLAH NOTA]],Table1[[#This Row],[JUMLAH NOTA]]*Table1[[#This Row],[CONV]]))</f>
        <v>12</v>
      </c>
      <c r="AC106" t="str">
        <f>IF(Table1[[#This Row],[ISI_CONV]]="","",IF(Table1[[#This Row],[CONV]]="",Table1[[#This Row],[SATUAN NOTA]],Table1[[#This Row],[SATUAN]]))</f>
        <v>PCS</v>
      </c>
      <c r="AD106" s="58">
        <f>IF(Table1[[#This Row],[HARGA]]="","",IF(Table1[[#This Row],[CONV]]="",Table1[[#This Row],[HARGA]],Table1[[#This Row],[HARGA]]/Table1[[#This Row],[CONV]]))</f>
        <v>9000</v>
      </c>
      <c r="AE106" s="58">
        <f>IF(Table1[[#This Row],[HARGA_CONV]]="","",Table1[[#This Row],[HARGA_CONV]]*Table1[[#This Row],[ISI_CONV]]*(100%-(Table1[[#This Row],[DISKON]]+Table1[[#This Row],[DISKON NOTA]])))</f>
        <v>108000</v>
      </c>
      <c r="AF106" s="3">
        <f>IF(Table1[[#This Row],[TANGGAL NOTA]]="",AF105,Table1[[#This Row],[TANGGAL NOTA]])</f>
        <v>45531</v>
      </c>
      <c r="AG106" s="3">
        <v>45530</v>
      </c>
      <c r="AH106" s="3">
        <f>IF(Table1[[#This Row],[TANGGAL UPDATE]]="",AH105,Table1[[#This Row],[TANGGAL UPDATE]])</f>
        <v>45534</v>
      </c>
      <c r="AI106" t="str" cm="1">
        <f t="array" ref="AI106">IF(Table1[[#This Row],[A1]]="",AI105,INDEX(Table6[3],Table1[[#This Row],[Q1]]))</f>
        <v>G</v>
      </c>
      <c r="AJ106" t="str">
        <f>IF(Table1[[#This Row],[_KETERANGAN]]="","",Table1[[#This Row],[_KETERANGAN]])</f>
        <v/>
      </c>
      <c r="AK106" t="str" cm="1">
        <f t="array" ref="AK106">IF(Table1[[#This Row],[A1]]="",AK105,INDEX(Table6[3],Table1[[#This Row],[Q1]]))</f>
        <v>G</v>
      </c>
      <c r="AL106" s="5" t="str" cm="1">
        <f t="array" ref="AL106">IF(Table1[[#This Row],[A1]]="",AL105,INDEX(Table6[1],Table1[[#This Row],[Q1]]))</f>
        <v>TRIO PLAZA</v>
      </c>
      <c r="AM106" t="str" cm="1">
        <f t="array" ref="AM106">IF(Table1[[#This Row],[A1]]="",AM105,INDEX(Table6[2],Table1[[#This Row],[Q1]]))</f>
        <v>MAGELANG</v>
      </c>
      <c r="AN106" t="str">
        <f>CONCATENATE(Table1[[#This Row],[TOKO_H]],"-",Table1[[#This Row],[KOTA_H]])</f>
        <v>TRIO PLAZA-MAGELANG</v>
      </c>
      <c r="AO106" t="s">
        <v>4805</v>
      </c>
      <c r="AP106" t="s">
        <v>4806</v>
      </c>
      <c r="AQ106"/>
    </row>
    <row r="107" spans="1:43">
      <c r="A107">
        <f>IF(Table1[[#This Row],[KODE BARANG]]="","",MATCH(Table1[[#This Row],[KODE BARANG]],DBS[KODE BARANG],0))</f>
        <v>632</v>
      </c>
      <c r="B107">
        <f>IF(Table1[[#This Row],[ROWID]]="","",ROW()-2)</f>
        <v>105</v>
      </c>
      <c r="C107">
        <f>IF(Table1[[#This Row],[NAMA BARANG]]="","",IF(Table1[[#This Row],[ID]]="",C106,Table1[[#This Row],[ID]]))</f>
        <v>96</v>
      </c>
      <c r="D107" t="str">
        <f>IF(Table1[[#This Row],[A1]]="","",MATCH(Table1[[#This Row],[A1]],Table6[5],0))</f>
        <v/>
      </c>
      <c r="E107" t="str">
        <f>IF(Table1[[#This Row],[ID]]="","",Table1[[#This Row],[TOKO-KOTA_H]])</f>
        <v/>
      </c>
      <c r="F107" t="str">
        <f>IF(Table1[[#This Row],[NOTA TOKO]]="","",ROW()-2)</f>
        <v/>
      </c>
      <c r="G107" s="59"/>
      <c r="H107" s="1"/>
      <c r="J107" s="1"/>
      <c r="K107" t="s">
        <v>1264</v>
      </c>
      <c r="L107" t="str">
        <f>IF(Table1[[#This Row],[_NAMA BARANG]]="",IF(Table1[[#This Row],[//DBS]]="","",INDEX(DBS[NAMA],Table1[[#This Row],[//DBS]])),Table1[[#This Row],[_NAMA BARANG]])</f>
        <v>BP GEL + GANTUNGAN A931</v>
      </c>
      <c r="M107"/>
      <c r="O107" t="str">
        <f>IF(Table1[[#This Row],[ROWID]]="","",IF(Table1[[#This Row],[_KETERANGAN]]="STOCK BELUM LENGKAP","ADA",IF(Table1[[#This Row],[KODE BARANG]]="","TIDAK ADA","ADA")))</f>
        <v>ADA</v>
      </c>
      <c r="P107">
        <v>24</v>
      </c>
      <c r="Q107" t="s">
        <v>37</v>
      </c>
      <c r="R107">
        <f>IF(Table1[[#This Row],[//DBS]]="","",INDEX(DBS[ISI],Table1[[#This Row],[//DBS]]))</f>
        <v>144</v>
      </c>
      <c r="S107" t="str">
        <f>IF(Table1[[#This Row],[//DBS]]="","",IF(Table1[[#This Row],[SATUAN_BYPASS]]="",INDEX(DBS[[SATUAN ]],Table1[[#This Row],[//DBS]]),Table1[SATUAN_BYPASS]))</f>
        <v>LSN</v>
      </c>
      <c r="T107">
        <v>2.25</v>
      </c>
      <c r="U107" s="58">
        <f>IF(Table1[[#This Row],[HARGA_BYPASS]]="",IF(Table1[[#This Row],[_HARGA]]="","",Table1[[#This Row],[_HARGA]]*1000),Table1[[#This Row],[HARGA_BYPASS]])</f>
        <v>2250</v>
      </c>
      <c r="V107" s="2"/>
      <c r="W107" s="2"/>
      <c r="X107" s="58" t="str">
        <f>IF(Table1[[#This Row],[ROWID]]="","",IF(Table1[[#This Row],[ROWID]]=C108,"",SUMIF(Table1[ROWID],Table1[[#This Row],[ROWID]],Table1[TOTAL])))</f>
        <v/>
      </c>
      <c r="AA107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8.3333333333333329E-2</v>
      </c>
      <c r="AB107">
        <f>IF(Table1[[#This Row],[JUMLAH NOTA]]="","",IF(Table1[[#This Row],[CONV]]="",Table1[[#This Row],[JUMLAH NOTA]],Table1[[#This Row],[JUMLAH NOTA]]*Table1[[#This Row],[CONV]]))</f>
        <v>2</v>
      </c>
      <c r="AC107" t="str">
        <f>IF(Table1[[#This Row],[ISI_CONV]]="","",IF(Table1[[#This Row],[CONV]]="",Table1[[#This Row],[SATUAN NOTA]],Table1[[#This Row],[SATUAN]]))</f>
        <v>LSN</v>
      </c>
      <c r="AD107" s="58">
        <f>IF(Table1[[#This Row],[HARGA]]="","",IF(Table1[[#This Row],[CONV]]="",Table1[[#This Row],[HARGA]],Table1[[#This Row],[HARGA]]/Table1[[#This Row],[CONV]]))</f>
        <v>27000</v>
      </c>
      <c r="AE107" s="58">
        <f>IF(Table1[[#This Row],[HARGA_CONV]]="","",Table1[[#This Row],[HARGA_CONV]]*Table1[[#This Row],[ISI_CONV]]*(100%-(Table1[[#This Row],[DISKON]]+Table1[[#This Row],[DISKON NOTA]])))</f>
        <v>54000</v>
      </c>
      <c r="AF107" s="3">
        <f>IF(Table1[[#This Row],[TANGGAL NOTA]]="",AF106,Table1[[#This Row],[TANGGAL NOTA]])</f>
        <v>45531</v>
      </c>
      <c r="AG107" s="3">
        <v>45530</v>
      </c>
      <c r="AH107" s="3">
        <f>IF(Table1[[#This Row],[TANGGAL UPDATE]]="",AH106,Table1[[#This Row],[TANGGAL UPDATE]])</f>
        <v>45534</v>
      </c>
      <c r="AI107" t="str" cm="1">
        <f t="array" ref="AI107">IF(Table1[[#This Row],[A1]]="",AI106,INDEX(Table6[3],Table1[[#This Row],[Q1]]))</f>
        <v>G</v>
      </c>
      <c r="AJ107" t="str">
        <f>IF(Table1[[#This Row],[_KETERANGAN]]="","",Table1[[#This Row],[_KETERANGAN]])</f>
        <v/>
      </c>
      <c r="AK107" t="str" cm="1">
        <f t="array" ref="AK107">IF(Table1[[#This Row],[A1]]="",AK106,INDEX(Table6[3],Table1[[#This Row],[Q1]]))</f>
        <v>G</v>
      </c>
      <c r="AL107" s="5" t="str" cm="1">
        <f t="array" ref="AL107">IF(Table1[[#This Row],[A1]]="",AL106,INDEX(Table6[1],Table1[[#This Row],[Q1]]))</f>
        <v>TRIO PLAZA</v>
      </c>
      <c r="AM107" t="str" cm="1">
        <f t="array" ref="AM107">IF(Table1[[#This Row],[A1]]="",AM106,INDEX(Table6[2],Table1[[#This Row],[Q1]]))</f>
        <v>MAGELANG</v>
      </c>
      <c r="AN107" t="str">
        <f>CONCATENATE(Table1[[#This Row],[TOKO_H]],"-",Table1[[#This Row],[KOTA_H]])</f>
        <v>TRIO PLAZA-MAGELANG</v>
      </c>
      <c r="AO107" t="s">
        <v>1264</v>
      </c>
      <c r="AP107" t="s">
        <v>1265</v>
      </c>
      <c r="AQ107"/>
    </row>
    <row r="108" spans="1:43" ht="14.25">
      <c r="A108">
        <f>IF(Table1[[#This Row],[KODE BARANG]]="","",MATCH(Table1[[#This Row],[KODE BARANG]],DBS[KODE BARANG],0))</f>
        <v>604</v>
      </c>
      <c r="B108">
        <f>IF(Table1[[#This Row],[ROWID]]="","",ROW()-2)</f>
        <v>106</v>
      </c>
      <c r="C108">
        <f>IF(Table1[[#This Row],[NAMA BARANG]]="","",IF(Table1[[#This Row],[ID]]="",C107,Table1[[#This Row],[ID]]))</f>
        <v>96</v>
      </c>
      <c r="D108" t="str">
        <f>IF(Table1[[#This Row],[A1]]="","",MATCH(Table1[[#This Row],[A1]],Table6[5],0))</f>
        <v/>
      </c>
      <c r="E108" t="str">
        <f>IF(Table1[[#This Row],[ID]]="","",Table1[[#This Row],[TOKO-KOTA_H]])</f>
        <v/>
      </c>
      <c r="F108" t="str">
        <f>IF(Table1[[#This Row],[NOTA TOKO]]="","",ROW()-2)</f>
        <v/>
      </c>
      <c r="G108" s="59"/>
      <c r="H108" s="1"/>
      <c r="J108" s="1"/>
      <c r="K108" t="s">
        <v>1206</v>
      </c>
      <c r="L108" t="str">
        <f>IF(Table1[[#This Row],[_NAMA BARANG]]="",IF(Table1[[#This Row],[//DBS]]="","",INDEX(DBS[NAMA],Table1[[#This Row],[//DBS]])),Table1[[#This Row],[_NAMA BARANG]])</f>
        <v>BP GEL + GANTUNGAN 9165</v>
      </c>
      <c r="M108" s="60"/>
      <c r="O108" t="str">
        <f>IF(Table1[[#This Row],[ROWID]]="","",IF(Table1[[#This Row],[_KETERANGAN]]="STOCK BELUM LENGKAP","ADA",IF(Table1[[#This Row],[KODE BARANG]]="","TIDAK ADA","ADA")))</f>
        <v>ADA</v>
      </c>
      <c r="P108">
        <v>24</v>
      </c>
      <c r="Q108" t="s">
        <v>37</v>
      </c>
      <c r="R108">
        <f>IF(Table1[[#This Row],[//DBS]]="","",INDEX(DBS[ISI],Table1[[#This Row],[//DBS]]))</f>
        <v>1728</v>
      </c>
      <c r="S108" t="str">
        <f>IF(Table1[[#This Row],[//DBS]]="","",IF(Table1[[#This Row],[SATUAN_BYPASS]]="",INDEX(DBS[[SATUAN ]],Table1[[#This Row],[//DBS]]),Table1[SATUAN_BYPASS]))</f>
        <v>PCS</v>
      </c>
      <c r="T108">
        <v>2.25</v>
      </c>
      <c r="U108" s="58">
        <f>IF(Table1[[#This Row],[HARGA_BYPASS]]="",IF(Table1[[#This Row],[_HARGA]]="","",Table1[[#This Row],[_HARGA]]*1000),Table1[[#This Row],[HARGA_BYPASS]])</f>
        <v>2250</v>
      </c>
      <c r="V108" s="2"/>
      <c r="W108" s="2"/>
      <c r="X108" s="58" t="str">
        <f>IF(Table1[[#This Row],[ROWID]]="","",IF(Table1[[#This Row],[ROWID]]=C109,"",SUMIF(Table1[ROWID],Table1[[#This Row],[ROWID]],Table1[TOTAL])))</f>
        <v/>
      </c>
      <c r="AA10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08">
        <f>IF(Table1[[#This Row],[JUMLAH NOTA]]="","",IF(Table1[[#This Row],[CONV]]="",Table1[[#This Row],[JUMLAH NOTA]],Table1[[#This Row],[JUMLAH NOTA]]*Table1[[#This Row],[CONV]]))</f>
        <v>24</v>
      </c>
      <c r="AC108" t="str">
        <f>IF(Table1[[#This Row],[ISI_CONV]]="","",IF(Table1[[#This Row],[CONV]]="",Table1[[#This Row],[SATUAN NOTA]],Table1[[#This Row],[SATUAN]]))</f>
        <v>PCS</v>
      </c>
      <c r="AD108" s="58">
        <f>IF(Table1[[#This Row],[HARGA]]="","",IF(Table1[[#This Row],[CONV]]="",Table1[[#This Row],[HARGA]],Table1[[#This Row],[HARGA]]/Table1[[#This Row],[CONV]]))</f>
        <v>2250</v>
      </c>
      <c r="AE108" s="58">
        <f>IF(Table1[[#This Row],[HARGA_CONV]]="","",Table1[[#This Row],[HARGA_CONV]]*Table1[[#This Row],[ISI_CONV]]*(100%-(Table1[[#This Row],[DISKON]]+Table1[[#This Row],[DISKON NOTA]])))</f>
        <v>54000</v>
      </c>
      <c r="AF108" s="3">
        <f>IF(Table1[[#This Row],[TANGGAL NOTA]]="",AF107,Table1[[#This Row],[TANGGAL NOTA]])</f>
        <v>45531</v>
      </c>
      <c r="AG108" s="3">
        <v>45530</v>
      </c>
      <c r="AH108" s="3">
        <f>IF(Table1[[#This Row],[TANGGAL UPDATE]]="",AH107,Table1[[#This Row],[TANGGAL UPDATE]])</f>
        <v>45534</v>
      </c>
      <c r="AI108" t="str" cm="1">
        <f t="array" ref="AI108">IF(Table1[[#This Row],[A1]]="",AI107,INDEX(Table6[3],Table1[[#This Row],[Q1]]))</f>
        <v>G</v>
      </c>
      <c r="AJ108" t="str">
        <f>IF(Table1[[#This Row],[_KETERANGAN]]="","",Table1[[#This Row],[_KETERANGAN]])</f>
        <v/>
      </c>
      <c r="AK108" t="str" cm="1">
        <f t="array" ref="AK108">IF(Table1[[#This Row],[A1]]="",AK107,INDEX(Table6[3],Table1[[#This Row],[Q1]]))</f>
        <v>G</v>
      </c>
      <c r="AL108" s="5" t="str" cm="1">
        <f t="array" ref="AL108">IF(Table1[[#This Row],[A1]]="",AL107,INDEX(Table6[1],Table1[[#This Row],[Q1]]))</f>
        <v>TRIO PLAZA</v>
      </c>
      <c r="AM108" t="str" cm="1">
        <f t="array" ref="AM108">IF(Table1[[#This Row],[A1]]="",AM107,INDEX(Table6[2],Table1[[#This Row],[Q1]]))</f>
        <v>MAGELANG</v>
      </c>
      <c r="AN108" t="str">
        <f>CONCATENATE(Table1[[#This Row],[TOKO_H]],"-",Table1[[#This Row],[KOTA_H]])</f>
        <v>TRIO PLAZA-MAGELANG</v>
      </c>
      <c r="AO108" t="s">
        <v>1206</v>
      </c>
      <c r="AP108" t="s">
        <v>8804</v>
      </c>
      <c r="AQ108"/>
    </row>
    <row r="109" spans="1:43">
      <c r="A109">
        <f>IF(Table1[[#This Row],[KODE BARANG]]="","",MATCH(Table1[[#This Row],[KODE BARANG]],DBS[KODE BARANG],0))</f>
        <v>605</v>
      </c>
      <c r="B109">
        <f>IF(Table1[[#This Row],[ROWID]]="","",ROW()-2)</f>
        <v>107</v>
      </c>
      <c r="C109">
        <f>IF(Table1[[#This Row],[NAMA BARANG]]="","",IF(Table1[[#This Row],[ID]]="",C108,Table1[[#This Row],[ID]]))</f>
        <v>96</v>
      </c>
      <c r="D109" t="str">
        <f>IF(Table1[[#This Row],[A1]]="","",MATCH(Table1[[#This Row],[A1]],Table6[5],0))</f>
        <v/>
      </c>
      <c r="E109" t="str">
        <f>IF(Table1[[#This Row],[ID]]="","",Table1[[#This Row],[TOKO-KOTA_H]])</f>
        <v/>
      </c>
      <c r="F109" t="str">
        <f>IF(Table1[[#This Row],[NOTA TOKO]]="","",ROW()-2)</f>
        <v/>
      </c>
      <c r="G109" s="59"/>
      <c r="H109" s="1"/>
      <c r="J109" s="1"/>
      <c r="K109" t="s">
        <v>1207</v>
      </c>
      <c r="L109" t="str">
        <f>IF(Table1[[#This Row],[_NAMA BARANG]]="",IF(Table1[[#This Row],[//DBS]]="","",INDEX(DBS[NAMA],Table1[[#This Row],[//DBS]])),Table1[[#This Row],[_NAMA BARANG]])</f>
        <v>BP GEL + GANTUNGAN 9166</v>
      </c>
      <c r="M109"/>
      <c r="O109" t="str">
        <f>IF(Table1[[#This Row],[ROWID]]="","",IF(Table1[[#This Row],[_KETERANGAN]]="STOCK BELUM LENGKAP","ADA",IF(Table1[[#This Row],[KODE BARANG]]="","TIDAK ADA","ADA")))</f>
        <v>ADA</v>
      </c>
      <c r="P109">
        <v>24</v>
      </c>
      <c r="Q109" t="s">
        <v>37</v>
      </c>
      <c r="R109">
        <f>IF(Table1[[#This Row],[//DBS]]="","",INDEX(DBS[ISI],Table1[[#This Row],[//DBS]]))</f>
        <v>144</v>
      </c>
      <c r="S109" t="str">
        <f>IF(Table1[[#This Row],[//DBS]]="","",IF(Table1[[#This Row],[SATUAN_BYPASS]]="",INDEX(DBS[[SATUAN ]],Table1[[#This Row],[//DBS]]),Table1[SATUAN_BYPASS]))</f>
        <v>LSN</v>
      </c>
      <c r="T109">
        <v>2.25</v>
      </c>
      <c r="U109" s="58">
        <f>IF(Table1[[#This Row],[HARGA_BYPASS]]="",IF(Table1[[#This Row],[_HARGA]]="","",Table1[[#This Row],[_HARGA]]*1000),Table1[[#This Row],[HARGA_BYPASS]])</f>
        <v>2250</v>
      </c>
      <c r="V109" s="2"/>
      <c r="W109" s="2"/>
      <c r="X109" s="58" t="str">
        <f>IF(Table1[[#This Row],[ROWID]]="","",IF(Table1[[#This Row],[ROWID]]=C110,"",SUMIF(Table1[ROWID],Table1[[#This Row],[ROWID]],Table1[TOTAL])))</f>
        <v/>
      </c>
      <c r="AA109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8.3333333333333329E-2</v>
      </c>
      <c r="AB109">
        <f>IF(Table1[[#This Row],[JUMLAH NOTA]]="","",IF(Table1[[#This Row],[CONV]]="",Table1[[#This Row],[JUMLAH NOTA]],Table1[[#This Row],[JUMLAH NOTA]]*Table1[[#This Row],[CONV]]))</f>
        <v>2</v>
      </c>
      <c r="AC109" t="str">
        <f>IF(Table1[[#This Row],[ISI_CONV]]="","",IF(Table1[[#This Row],[CONV]]="",Table1[[#This Row],[SATUAN NOTA]],Table1[[#This Row],[SATUAN]]))</f>
        <v>LSN</v>
      </c>
      <c r="AD109" s="58">
        <f>IF(Table1[[#This Row],[HARGA]]="","",IF(Table1[[#This Row],[CONV]]="",Table1[[#This Row],[HARGA]],Table1[[#This Row],[HARGA]]/Table1[[#This Row],[CONV]]))</f>
        <v>27000</v>
      </c>
      <c r="AE109" s="58">
        <f>IF(Table1[[#This Row],[HARGA_CONV]]="","",Table1[[#This Row],[HARGA_CONV]]*Table1[[#This Row],[ISI_CONV]]*(100%-(Table1[[#This Row],[DISKON]]+Table1[[#This Row],[DISKON NOTA]])))</f>
        <v>54000</v>
      </c>
      <c r="AF109" s="3">
        <f>IF(Table1[[#This Row],[TANGGAL NOTA]]="",AF108,Table1[[#This Row],[TANGGAL NOTA]])</f>
        <v>45531</v>
      </c>
      <c r="AG109" s="3">
        <v>45530</v>
      </c>
      <c r="AH109" s="3">
        <f>IF(Table1[[#This Row],[TANGGAL UPDATE]]="",AH108,Table1[[#This Row],[TANGGAL UPDATE]])</f>
        <v>45534</v>
      </c>
      <c r="AI109" t="str" cm="1">
        <f t="array" ref="AI109">IF(Table1[[#This Row],[A1]]="",AI108,INDEX(Table6[3],Table1[[#This Row],[Q1]]))</f>
        <v>G</v>
      </c>
      <c r="AJ109" t="str">
        <f>IF(Table1[[#This Row],[_KETERANGAN]]="","",Table1[[#This Row],[_KETERANGAN]])</f>
        <v/>
      </c>
      <c r="AK109" t="str" cm="1">
        <f t="array" ref="AK109">IF(Table1[[#This Row],[A1]]="",AK108,INDEX(Table6[3],Table1[[#This Row],[Q1]]))</f>
        <v>G</v>
      </c>
      <c r="AL109" s="5" t="str" cm="1">
        <f t="array" ref="AL109">IF(Table1[[#This Row],[A1]]="",AL108,INDEX(Table6[1],Table1[[#This Row],[Q1]]))</f>
        <v>TRIO PLAZA</v>
      </c>
      <c r="AM109" t="str" cm="1">
        <f t="array" ref="AM109">IF(Table1[[#This Row],[A1]]="",AM108,INDEX(Table6[2],Table1[[#This Row],[Q1]]))</f>
        <v>MAGELANG</v>
      </c>
      <c r="AN109" t="str">
        <f>CONCATENATE(Table1[[#This Row],[TOKO_H]],"-",Table1[[#This Row],[KOTA_H]])</f>
        <v>TRIO PLAZA-MAGELANG</v>
      </c>
      <c r="AO109" t="s">
        <v>1207</v>
      </c>
      <c r="AP109" t="s">
        <v>1208</v>
      </c>
      <c r="AQ109"/>
    </row>
    <row r="110" spans="1:43">
      <c r="A110">
        <f>IF(Table1[[#This Row],[KODE BARANG]]="","",MATCH(Table1[[#This Row],[KODE BARANG]],DBS[KODE BARANG],0))</f>
        <v>790</v>
      </c>
      <c r="B110">
        <f>IF(Table1[[#This Row],[ROWID]]="","",ROW()-2)</f>
        <v>108</v>
      </c>
      <c r="C110">
        <f>IF(Table1[[#This Row],[NAMA BARANG]]="","",IF(Table1[[#This Row],[ID]]="",C109,Table1[[#This Row],[ID]]))</f>
        <v>96</v>
      </c>
      <c r="D110" t="str">
        <f>IF(Table1[[#This Row],[A1]]="","",MATCH(Table1[[#This Row],[A1]],Table6[5],0))</f>
        <v/>
      </c>
      <c r="E110" t="str">
        <f>IF(Table1[[#This Row],[ID]]="","",Table1[[#This Row],[TOKO-KOTA_H]])</f>
        <v/>
      </c>
      <c r="F110" t="str">
        <f>IF(Table1[[#This Row],[NOTA TOKO]]="","",ROW()-2)</f>
        <v/>
      </c>
      <c r="G110" s="59"/>
      <c r="H110" s="1"/>
      <c r="J110" s="1"/>
      <c r="K110" t="s">
        <v>8812</v>
      </c>
      <c r="L110" t="str">
        <f>IF(Table1[[#This Row],[_NAMA BARANG]]="",IF(Table1[[#This Row],[//DBS]]="","",INDEX(DBS[NAMA],Table1[[#This Row],[//DBS]])),Table1[[#This Row],[_NAMA BARANG]])</f>
        <v>BUKU TABUNGAN KOJIKO</v>
      </c>
      <c r="M110"/>
      <c r="O110" t="str">
        <f>IF(Table1[[#This Row],[ROWID]]="","",IF(Table1[[#This Row],[_KETERANGAN]]="STOCK BELUM LENGKAP","ADA",IF(Table1[[#This Row],[KODE BARANG]]="","TIDAK ADA","ADA")))</f>
        <v>ADA</v>
      </c>
      <c r="P110">
        <v>50</v>
      </c>
      <c r="Q110" t="s">
        <v>37</v>
      </c>
      <c r="R110">
        <f>IF(Table1[[#This Row],[//DBS]]="","",INDEX(DBS[ISI],Table1[[#This Row],[//DBS]]))</f>
        <v>6000</v>
      </c>
      <c r="S110" t="str">
        <f>IF(Table1[[#This Row],[//DBS]]="","",IF(Table1[[#This Row],[SATUAN_BYPASS]]="",INDEX(DBS[[SATUAN ]],Table1[[#This Row],[//DBS]]),Table1[SATUAN_BYPASS]))</f>
        <v>PCS</v>
      </c>
      <c r="T110">
        <v>0.4</v>
      </c>
      <c r="U110" s="58">
        <f>IF(Table1[[#This Row],[HARGA_BYPASS]]="",IF(Table1[[#This Row],[_HARGA]]="","",Table1[[#This Row],[_HARGA]]*1000),Table1[[#This Row],[HARGA_BYPASS]])</f>
        <v>400</v>
      </c>
      <c r="V110" s="2"/>
      <c r="W110" s="2"/>
      <c r="X110" s="58" t="str">
        <f>IF(Table1[[#This Row],[ROWID]]="","",IF(Table1[[#This Row],[ROWID]]=C111,"",SUMIF(Table1[ROWID],Table1[[#This Row],[ROWID]],Table1[TOTAL])))</f>
        <v/>
      </c>
      <c r="AA11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10">
        <f>IF(Table1[[#This Row],[JUMLAH NOTA]]="","",IF(Table1[[#This Row],[CONV]]="",Table1[[#This Row],[JUMLAH NOTA]],Table1[[#This Row],[JUMLAH NOTA]]*Table1[[#This Row],[CONV]]))</f>
        <v>50</v>
      </c>
      <c r="AC110" t="str">
        <f>IF(Table1[[#This Row],[ISI_CONV]]="","",IF(Table1[[#This Row],[CONV]]="",Table1[[#This Row],[SATUAN NOTA]],Table1[[#This Row],[SATUAN]]))</f>
        <v>PCS</v>
      </c>
      <c r="AD110" s="58">
        <f>IF(Table1[[#This Row],[HARGA]]="","",IF(Table1[[#This Row],[CONV]]="",Table1[[#This Row],[HARGA]],Table1[[#This Row],[HARGA]]/Table1[[#This Row],[CONV]]))</f>
        <v>400</v>
      </c>
      <c r="AE110" s="58">
        <f>IF(Table1[[#This Row],[HARGA_CONV]]="","",Table1[[#This Row],[HARGA_CONV]]*Table1[[#This Row],[ISI_CONV]]*(100%-(Table1[[#This Row],[DISKON]]+Table1[[#This Row],[DISKON NOTA]])))</f>
        <v>20000</v>
      </c>
      <c r="AF110" s="3">
        <f>IF(Table1[[#This Row],[TANGGAL NOTA]]="",AF109,Table1[[#This Row],[TANGGAL NOTA]])</f>
        <v>45531</v>
      </c>
      <c r="AG110" s="3">
        <v>45531</v>
      </c>
      <c r="AH110" s="3">
        <f>IF(Table1[[#This Row],[TANGGAL UPDATE]]="",AH109,Table1[[#This Row],[TANGGAL UPDATE]])</f>
        <v>45534</v>
      </c>
      <c r="AI110" t="str" cm="1">
        <f t="array" ref="AI110">IF(Table1[[#This Row],[A1]]="",AI109,INDEX(Table6[3],Table1[[#This Row],[Q1]]))</f>
        <v>G</v>
      </c>
      <c r="AJ110" t="str">
        <f>IF(Table1[[#This Row],[_KETERANGAN]]="","",Table1[[#This Row],[_KETERANGAN]])</f>
        <v/>
      </c>
      <c r="AK110" t="str" cm="1">
        <f t="array" ref="AK110">IF(Table1[[#This Row],[A1]]="",AK109,INDEX(Table6[3],Table1[[#This Row],[Q1]]))</f>
        <v>G</v>
      </c>
      <c r="AL110" s="5" t="str" cm="1">
        <f t="array" ref="AL110">IF(Table1[[#This Row],[A1]]="",AL109,INDEX(Table6[1],Table1[[#This Row],[Q1]]))</f>
        <v>TRIO PLAZA</v>
      </c>
      <c r="AM110" t="str" cm="1">
        <f t="array" ref="AM110">IF(Table1[[#This Row],[A1]]="",AM109,INDEX(Table6[2],Table1[[#This Row],[Q1]]))</f>
        <v>MAGELANG</v>
      </c>
      <c r="AN110" t="str">
        <f>CONCATENATE(Table1[[#This Row],[TOKO_H]],"-",Table1[[#This Row],[KOTA_H]])</f>
        <v>TRIO PLAZA-MAGELANG</v>
      </c>
      <c r="AO110" t="s">
        <v>8812</v>
      </c>
      <c r="AP110" t="s">
        <v>8753</v>
      </c>
      <c r="AQ110"/>
    </row>
    <row r="111" spans="1:43">
      <c r="A111">
        <f>IF(Table1[[#This Row],[KODE BARANG]]="","",MATCH(Table1[[#This Row],[KODE BARANG]],DBS[KODE BARANG],0))</f>
        <v>299</v>
      </c>
      <c r="B111">
        <f>IF(Table1[[#This Row],[ROWID]]="","",ROW()-2)</f>
        <v>109</v>
      </c>
      <c r="C111">
        <f>IF(Table1[[#This Row],[NAMA BARANG]]="","",IF(Table1[[#This Row],[ID]]="",C110,Table1[[#This Row],[ID]]))</f>
        <v>96</v>
      </c>
      <c r="D111" t="str">
        <f>IF(Table1[[#This Row],[A1]]="","",MATCH(Table1[[#This Row],[A1]],Table6[5],0))</f>
        <v/>
      </c>
      <c r="E111" t="str">
        <f>IF(Table1[[#This Row],[ID]]="","",Table1[[#This Row],[TOKO-KOTA_H]])</f>
        <v/>
      </c>
      <c r="F111" t="str">
        <f>IF(Table1[[#This Row],[NOTA TOKO]]="","",ROW()-2)</f>
        <v/>
      </c>
      <c r="G111" s="59"/>
      <c r="H111" s="1"/>
      <c r="J111" s="1"/>
      <c r="K111" t="s">
        <v>8784</v>
      </c>
      <c r="L111" t="str">
        <f>IF(Table1[[#This Row],[_NAMA BARANG]]="",IF(Table1[[#This Row],[//DBS]]="","",INDEX(DBS[NAMA],Table1[[#This Row],[//DBS]])),Table1[[#This Row],[_NAMA BARANG]])</f>
        <v>SKETCH BOOK A4 56183 BERUANG</v>
      </c>
      <c r="M111"/>
      <c r="O111" t="str">
        <f>IF(Table1[[#This Row],[ROWID]]="","",IF(Table1[[#This Row],[_KETERANGAN]]="STOCK BELUM LENGKAP","ADA",IF(Table1[[#This Row],[KODE BARANG]]="","TIDAK ADA","ADA")))</f>
        <v>ADA</v>
      </c>
      <c r="P111">
        <v>3</v>
      </c>
      <c r="Q111" t="s">
        <v>37</v>
      </c>
      <c r="R111">
        <f>IF(Table1[[#This Row],[//DBS]]="","",INDEX(DBS[ISI],Table1[[#This Row],[//DBS]]))</f>
        <v>96</v>
      </c>
      <c r="S111" t="str">
        <f>IF(Table1[[#This Row],[//DBS]]="","",IF(Table1[[#This Row],[SATUAN_BYPASS]]="",INDEX(DBS[[SATUAN ]],Table1[[#This Row],[//DBS]]),Table1[SATUAN_BYPASS]))</f>
        <v>PCS</v>
      </c>
      <c r="T111">
        <v>27.5</v>
      </c>
      <c r="U111" s="58">
        <f>IF(Table1[[#This Row],[HARGA_BYPASS]]="",IF(Table1[[#This Row],[_HARGA]]="","",Table1[[#This Row],[_HARGA]]*1000),Table1[[#This Row],[HARGA_BYPASS]])</f>
        <v>27500</v>
      </c>
      <c r="V111" s="2"/>
      <c r="W111" s="2"/>
      <c r="X111" s="58" t="str">
        <f>IF(Table1[[#This Row],[ROWID]]="","",IF(Table1[[#This Row],[ROWID]]=C112,"",SUMIF(Table1[ROWID],Table1[[#This Row],[ROWID]],Table1[TOTAL])))</f>
        <v/>
      </c>
      <c r="AA11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11">
        <f>IF(Table1[[#This Row],[JUMLAH NOTA]]="","",IF(Table1[[#This Row],[CONV]]="",Table1[[#This Row],[JUMLAH NOTA]],Table1[[#This Row],[JUMLAH NOTA]]*Table1[[#This Row],[CONV]]))</f>
        <v>3</v>
      </c>
      <c r="AC111" t="str">
        <f>IF(Table1[[#This Row],[ISI_CONV]]="","",IF(Table1[[#This Row],[CONV]]="",Table1[[#This Row],[SATUAN NOTA]],Table1[[#This Row],[SATUAN]]))</f>
        <v>PCS</v>
      </c>
      <c r="AD111" s="58">
        <f>IF(Table1[[#This Row],[HARGA]]="","",IF(Table1[[#This Row],[CONV]]="",Table1[[#This Row],[HARGA]],Table1[[#This Row],[HARGA]]/Table1[[#This Row],[CONV]]))</f>
        <v>27500</v>
      </c>
      <c r="AE111" s="58">
        <f>IF(Table1[[#This Row],[HARGA_CONV]]="","",Table1[[#This Row],[HARGA_CONV]]*Table1[[#This Row],[ISI_CONV]]*(100%-(Table1[[#This Row],[DISKON]]+Table1[[#This Row],[DISKON NOTA]])))</f>
        <v>82500</v>
      </c>
      <c r="AF111" s="3">
        <f>IF(Table1[[#This Row],[TANGGAL NOTA]]="",AF110,Table1[[#This Row],[TANGGAL NOTA]])</f>
        <v>45531</v>
      </c>
      <c r="AG111" s="3">
        <v>45531</v>
      </c>
      <c r="AH111" s="3">
        <f>IF(Table1[[#This Row],[TANGGAL UPDATE]]="",AH110,Table1[[#This Row],[TANGGAL UPDATE]])</f>
        <v>45534</v>
      </c>
      <c r="AI111" t="str" cm="1">
        <f t="array" ref="AI111">IF(Table1[[#This Row],[A1]]="",AI110,INDEX(Table6[3],Table1[[#This Row],[Q1]]))</f>
        <v>G</v>
      </c>
      <c r="AJ111" t="str">
        <f>IF(Table1[[#This Row],[_KETERANGAN]]="","",Table1[[#This Row],[_KETERANGAN]])</f>
        <v/>
      </c>
      <c r="AK111" t="str" cm="1">
        <f t="array" ref="AK111">IF(Table1[[#This Row],[A1]]="",AK110,INDEX(Table6[3],Table1[[#This Row],[Q1]]))</f>
        <v>G</v>
      </c>
      <c r="AL111" s="5" t="str" cm="1">
        <f t="array" ref="AL111">IF(Table1[[#This Row],[A1]]="",AL110,INDEX(Table6[1],Table1[[#This Row],[Q1]]))</f>
        <v>TRIO PLAZA</v>
      </c>
      <c r="AM111" t="str" cm="1">
        <f t="array" ref="AM111">IF(Table1[[#This Row],[A1]]="",AM110,INDEX(Table6[2],Table1[[#This Row],[Q1]]))</f>
        <v>MAGELANG</v>
      </c>
      <c r="AN111" t="str">
        <f>CONCATENATE(Table1[[#This Row],[TOKO_H]],"-",Table1[[#This Row],[KOTA_H]])</f>
        <v>TRIO PLAZA-MAGELANG</v>
      </c>
      <c r="AO111" t="s">
        <v>8784</v>
      </c>
      <c r="AP111" t="s">
        <v>12064</v>
      </c>
      <c r="AQ111"/>
    </row>
    <row r="112" spans="1:43">
      <c r="A112">
        <f>IF(Table1[[#This Row],[KODE BARANG]]="","",MATCH(Table1[[#This Row],[KODE BARANG]],DBS[KODE BARANG],0))</f>
        <v>301</v>
      </c>
      <c r="B112">
        <f>IF(Table1[[#This Row],[ROWID]]="","",ROW()-2)</f>
        <v>110</v>
      </c>
      <c r="C112">
        <f>IF(Table1[[#This Row],[NAMA BARANG]]="","",IF(Table1[[#This Row],[ID]]="",C111,Table1[[#This Row],[ID]]))</f>
        <v>96</v>
      </c>
      <c r="D112" t="str">
        <f>IF(Table1[[#This Row],[A1]]="","",MATCH(Table1[[#This Row],[A1]],Table6[5],0))</f>
        <v/>
      </c>
      <c r="E112" t="str">
        <f>IF(Table1[[#This Row],[ID]]="","",Table1[[#This Row],[TOKO-KOTA_H]])</f>
        <v/>
      </c>
      <c r="F112" t="str">
        <f>IF(Table1[[#This Row],[NOTA TOKO]]="","",ROW()-2)</f>
        <v/>
      </c>
      <c r="G112" s="59"/>
      <c r="H112" s="1"/>
      <c r="J112" s="1"/>
      <c r="K112" t="s">
        <v>8786</v>
      </c>
      <c r="L112" t="str">
        <f>IF(Table1[[#This Row],[_NAMA BARANG]]="",IF(Table1[[#This Row],[//DBS]]="","",INDEX(DBS[NAMA],Table1[[#This Row],[//DBS]])),Table1[[#This Row],[_NAMA BARANG]])</f>
        <v>SKETCH BOOK A4 56184 GIRL</v>
      </c>
      <c r="M112"/>
      <c r="O112" t="str">
        <f>IF(Table1[[#This Row],[ROWID]]="","",IF(Table1[[#This Row],[_KETERANGAN]]="STOCK BELUM LENGKAP","ADA",IF(Table1[[#This Row],[KODE BARANG]]="","TIDAK ADA","ADA")))</f>
        <v>ADA</v>
      </c>
      <c r="P112">
        <v>3</v>
      </c>
      <c r="Q112" t="s">
        <v>37</v>
      </c>
      <c r="R112">
        <f>IF(Table1[[#This Row],[//DBS]]="","",INDEX(DBS[ISI],Table1[[#This Row],[//DBS]]))</f>
        <v>96</v>
      </c>
      <c r="S112" t="str">
        <f>IF(Table1[[#This Row],[//DBS]]="","",IF(Table1[[#This Row],[SATUAN_BYPASS]]="",INDEX(DBS[[SATUAN ]],Table1[[#This Row],[//DBS]]),Table1[SATUAN_BYPASS]))</f>
        <v>PCS</v>
      </c>
      <c r="T112">
        <v>27.5</v>
      </c>
      <c r="U112" s="58">
        <f>IF(Table1[[#This Row],[HARGA_BYPASS]]="",IF(Table1[[#This Row],[_HARGA]]="","",Table1[[#This Row],[_HARGA]]*1000),Table1[[#This Row],[HARGA_BYPASS]])</f>
        <v>27500</v>
      </c>
      <c r="V112" s="2"/>
      <c r="W112" s="2"/>
      <c r="X112" s="58" t="str">
        <f>IF(Table1[[#This Row],[ROWID]]="","",IF(Table1[[#This Row],[ROWID]]=C113,"",SUMIF(Table1[ROWID],Table1[[#This Row],[ROWID]],Table1[TOTAL])))</f>
        <v/>
      </c>
      <c r="AA11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12">
        <f>IF(Table1[[#This Row],[JUMLAH NOTA]]="","",IF(Table1[[#This Row],[CONV]]="",Table1[[#This Row],[JUMLAH NOTA]],Table1[[#This Row],[JUMLAH NOTA]]*Table1[[#This Row],[CONV]]))</f>
        <v>3</v>
      </c>
      <c r="AC112" t="str">
        <f>IF(Table1[[#This Row],[ISI_CONV]]="","",IF(Table1[[#This Row],[CONV]]="",Table1[[#This Row],[SATUAN NOTA]],Table1[[#This Row],[SATUAN]]))</f>
        <v>PCS</v>
      </c>
      <c r="AD112" s="58">
        <f>IF(Table1[[#This Row],[HARGA]]="","",IF(Table1[[#This Row],[CONV]]="",Table1[[#This Row],[HARGA]],Table1[[#This Row],[HARGA]]/Table1[[#This Row],[CONV]]))</f>
        <v>27500</v>
      </c>
      <c r="AE112" s="58">
        <f>IF(Table1[[#This Row],[HARGA_CONV]]="","",Table1[[#This Row],[HARGA_CONV]]*Table1[[#This Row],[ISI_CONV]]*(100%-(Table1[[#This Row],[DISKON]]+Table1[[#This Row],[DISKON NOTA]])))</f>
        <v>82500</v>
      </c>
      <c r="AF112" s="3">
        <f>IF(Table1[[#This Row],[TANGGAL NOTA]]="",AF111,Table1[[#This Row],[TANGGAL NOTA]])</f>
        <v>45531</v>
      </c>
      <c r="AG112" s="3">
        <v>45531</v>
      </c>
      <c r="AH112" s="3">
        <f>IF(Table1[[#This Row],[TANGGAL UPDATE]]="",AH111,Table1[[#This Row],[TANGGAL UPDATE]])</f>
        <v>45534</v>
      </c>
      <c r="AI112" t="str" cm="1">
        <f t="array" ref="AI112">IF(Table1[[#This Row],[A1]]="",AI111,INDEX(Table6[3],Table1[[#This Row],[Q1]]))</f>
        <v>G</v>
      </c>
      <c r="AJ112" t="str">
        <f>IF(Table1[[#This Row],[_KETERANGAN]]="","",Table1[[#This Row],[_KETERANGAN]])</f>
        <v/>
      </c>
      <c r="AK112" t="str" cm="1">
        <f t="array" ref="AK112">IF(Table1[[#This Row],[A1]]="",AK111,INDEX(Table6[3],Table1[[#This Row],[Q1]]))</f>
        <v>G</v>
      </c>
      <c r="AL112" s="5" t="str" cm="1">
        <f t="array" ref="AL112">IF(Table1[[#This Row],[A1]]="",AL111,INDEX(Table6[1],Table1[[#This Row],[Q1]]))</f>
        <v>TRIO PLAZA</v>
      </c>
      <c r="AM112" t="str" cm="1">
        <f t="array" ref="AM112">IF(Table1[[#This Row],[A1]]="",AM111,INDEX(Table6[2],Table1[[#This Row],[Q1]]))</f>
        <v>MAGELANG</v>
      </c>
      <c r="AN112" t="str">
        <f>CONCATENATE(Table1[[#This Row],[TOKO_H]],"-",Table1[[#This Row],[KOTA_H]])</f>
        <v>TRIO PLAZA-MAGELANG</v>
      </c>
      <c r="AO112" t="s">
        <v>8786</v>
      </c>
      <c r="AP112" t="s">
        <v>12068</v>
      </c>
      <c r="AQ112"/>
    </row>
    <row r="113" spans="1:43">
      <c r="A113">
        <f>IF(Table1[[#This Row],[KODE BARANG]]="","",MATCH(Table1[[#This Row],[KODE BARANG]],DBS[KODE BARANG],0))</f>
        <v>302</v>
      </c>
      <c r="B113">
        <f>IF(Table1[[#This Row],[ROWID]]="","",ROW()-2)</f>
        <v>111</v>
      </c>
      <c r="C113">
        <f>IF(Table1[[#This Row],[NAMA BARANG]]="","",IF(Table1[[#This Row],[ID]]="",C112,Table1[[#This Row],[ID]]))</f>
        <v>96</v>
      </c>
      <c r="D113" t="str">
        <f>IF(Table1[[#This Row],[A1]]="","",MATCH(Table1[[#This Row],[A1]],Table6[5],0))</f>
        <v/>
      </c>
      <c r="E113" t="str">
        <f>IF(Table1[[#This Row],[ID]]="","",Table1[[#This Row],[TOKO-KOTA_H]])</f>
        <v/>
      </c>
      <c r="F113" t="str">
        <f>IF(Table1[[#This Row],[NOTA TOKO]]="","",ROW()-2)</f>
        <v/>
      </c>
      <c r="G113" s="59"/>
      <c r="H113" s="1"/>
      <c r="J113" s="1"/>
      <c r="K113" t="s">
        <v>8788</v>
      </c>
      <c r="L113" t="str">
        <f>IF(Table1[[#This Row],[_NAMA BARANG]]="",IF(Table1[[#This Row],[//DBS]]="","",INDEX(DBS[NAMA],Table1[[#This Row],[//DBS]])),Table1[[#This Row],[_NAMA BARANG]])</f>
        <v>SKETCH BOOK A4 56172 PEMANDANGAN</v>
      </c>
      <c r="M113"/>
      <c r="O113" t="str">
        <f>IF(Table1[[#This Row],[ROWID]]="","",IF(Table1[[#This Row],[_KETERANGAN]]="STOCK BELUM LENGKAP","ADA",IF(Table1[[#This Row],[KODE BARANG]]="","TIDAK ADA","ADA")))</f>
        <v>ADA</v>
      </c>
      <c r="P113">
        <v>3</v>
      </c>
      <c r="Q113" t="s">
        <v>37</v>
      </c>
      <c r="R113">
        <f>IF(Table1[[#This Row],[//DBS]]="","",INDEX(DBS[ISI],Table1[[#This Row],[//DBS]]))</f>
        <v>96</v>
      </c>
      <c r="S113" t="str">
        <f>IF(Table1[[#This Row],[//DBS]]="","",IF(Table1[[#This Row],[SATUAN_BYPASS]]="",INDEX(DBS[[SATUAN ]],Table1[[#This Row],[//DBS]]),Table1[SATUAN_BYPASS]))</f>
        <v>PCS</v>
      </c>
      <c r="T113">
        <v>27.5</v>
      </c>
      <c r="U113" s="58">
        <f>IF(Table1[[#This Row],[HARGA_BYPASS]]="",IF(Table1[[#This Row],[_HARGA]]="","",Table1[[#This Row],[_HARGA]]*1000),Table1[[#This Row],[HARGA_BYPASS]])</f>
        <v>27500</v>
      </c>
      <c r="V113" s="2"/>
      <c r="W113" s="2"/>
      <c r="X113" s="58">
        <f>IF(Table1[[#This Row],[ROWID]]="","",IF(Table1[[#This Row],[ROWID]]=C114,"",SUMIF(Table1[ROWID],Table1[[#This Row],[ROWID]],Table1[TOTAL])))</f>
        <v>1112468</v>
      </c>
      <c r="AA11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13">
        <f>IF(Table1[[#This Row],[JUMLAH NOTA]]="","",IF(Table1[[#This Row],[CONV]]="",Table1[[#This Row],[JUMLAH NOTA]],Table1[[#This Row],[JUMLAH NOTA]]*Table1[[#This Row],[CONV]]))</f>
        <v>3</v>
      </c>
      <c r="AC113" t="str">
        <f>IF(Table1[[#This Row],[ISI_CONV]]="","",IF(Table1[[#This Row],[CONV]]="",Table1[[#This Row],[SATUAN NOTA]],Table1[[#This Row],[SATUAN]]))</f>
        <v>PCS</v>
      </c>
      <c r="AD113" s="58">
        <f>IF(Table1[[#This Row],[HARGA]]="","",IF(Table1[[#This Row],[CONV]]="",Table1[[#This Row],[HARGA]],Table1[[#This Row],[HARGA]]/Table1[[#This Row],[CONV]]))</f>
        <v>27500</v>
      </c>
      <c r="AE113" s="58">
        <f>IF(Table1[[#This Row],[HARGA_CONV]]="","",Table1[[#This Row],[HARGA_CONV]]*Table1[[#This Row],[ISI_CONV]]*(100%-(Table1[[#This Row],[DISKON]]+Table1[[#This Row],[DISKON NOTA]])))</f>
        <v>82500</v>
      </c>
      <c r="AF113" s="3">
        <f>IF(Table1[[#This Row],[TANGGAL NOTA]]="",AF112,Table1[[#This Row],[TANGGAL NOTA]])</f>
        <v>45531</v>
      </c>
      <c r="AG113" s="3">
        <v>45531</v>
      </c>
      <c r="AH113" s="3">
        <f>IF(Table1[[#This Row],[TANGGAL UPDATE]]="",AH112,Table1[[#This Row],[TANGGAL UPDATE]])</f>
        <v>45534</v>
      </c>
      <c r="AI113" t="str" cm="1">
        <f t="array" ref="AI113">IF(Table1[[#This Row],[A1]]="",AI112,INDEX(Table6[3],Table1[[#This Row],[Q1]]))</f>
        <v>G</v>
      </c>
      <c r="AJ113" t="str">
        <f>IF(Table1[[#This Row],[_KETERANGAN]]="","",Table1[[#This Row],[_KETERANGAN]])</f>
        <v/>
      </c>
      <c r="AK113" t="str" cm="1">
        <f t="array" ref="AK113">IF(Table1[[#This Row],[A1]]="",AK112,INDEX(Table6[3],Table1[[#This Row],[Q1]]))</f>
        <v>G</v>
      </c>
      <c r="AL113" s="5" t="str" cm="1">
        <f t="array" ref="AL113">IF(Table1[[#This Row],[A1]]="",AL112,INDEX(Table6[1],Table1[[#This Row],[Q1]]))</f>
        <v>TRIO PLAZA</v>
      </c>
      <c r="AM113" t="str" cm="1">
        <f t="array" ref="AM113">IF(Table1[[#This Row],[A1]]="",AM112,INDEX(Table6[2],Table1[[#This Row],[Q1]]))</f>
        <v>MAGELANG</v>
      </c>
      <c r="AN113" t="str">
        <f>CONCATENATE(Table1[[#This Row],[TOKO_H]],"-",Table1[[#This Row],[KOTA_H]])</f>
        <v>TRIO PLAZA-MAGELANG</v>
      </c>
      <c r="AO113" t="s">
        <v>8788</v>
      </c>
      <c r="AP113" t="s">
        <v>12070</v>
      </c>
      <c r="AQ113"/>
    </row>
    <row r="114" spans="1:43">
      <c r="A114" t="str">
        <f>IF(Table1[[#This Row],[KODE BARANG]]="","",MATCH(Table1[[#This Row],[KODE BARANG]],DBS[KODE BARANG],0))</f>
        <v/>
      </c>
      <c r="B114" t="str">
        <f>IF(Table1[[#This Row],[ROWID]]="","",ROW()-2)</f>
        <v/>
      </c>
      <c r="C114" t="str">
        <f>IF(Table1[[#This Row],[NAMA BARANG]]="","",IF(Table1[[#This Row],[ID]]="",C113,Table1[[#This Row],[ID]]))</f>
        <v/>
      </c>
      <c r="D114" t="str">
        <f>IF(Table1[[#This Row],[A1]]="","",MATCH(Table1[[#This Row],[A1]],Table6[5],0))</f>
        <v/>
      </c>
      <c r="E114" t="str">
        <f>IF(Table1[[#This Row],[ID]]="","",Table1[[#This Row],[TOKO-KOTA_H]])</f>
        <v/>
      </c>
      <c r="F114" t="str">
        <f>IF(Table1[[#This Row],[NOTA TOKO]]="","",ROW()-2)</f>
        <v/>
      </c>
      <c r="G114" s="59"/>
      <c r="H114" s="1"/>
      <c r="J114" s="1"/>
      <c r="K114"/>
      <c r="L114" t="str">
        <f>IF(Table1[[#This Row],[_NAMA BARANG]]="",IF(Table1[[#This Row],[//DBS]]="","",INDEX(DBS[NAMA],Table1[[#This Row],[//DBS]])),Table1[[#This Row],[_NAMA BARANG]])</f>
        <v/>
      </c>
      <c r="M114"/>
      <c r="O114" t="str">
        <f>IF(Table1[[#This Row],[ROWID]]="","",IF(Table1[[#This Row],[_KETERANGAN]]="STOCK BELUM LENGKAP","ADA",IF(Table1[[#This Row],[KODE BARANG]]="","TIDAK ADA","ADA")))</f>
        <v/>
      </c>
      <c r="R114" t="str">
        <f>IF(Table1[[#This Row],[//DBS]]="","",INDEX(DBS[ISI],Table1[[#This Row],[//DBS]]))</f>
        <v/>
      </c>
      <c r="S114" t="str">
        <f>IF(Table1[[#This Row],[//DBS]]="","",IF(Table1[[#This Row],[SATUAN_BYPASS]]="",INDEX(DBS[[SATUAN ]],Table1[[#This Row],[//DBS]]),Table1[SATUAN_BYPASS]))</f>
        <v/>
      </c>
      <c r="U114" s="58" t="str">
        <f>IF(Table1[[#This Row],[HARGA_BYPASS]]="",IF(Table1[[#This Row],[_HARGA]]="","",Table1[[#This Row],[_HARGA]]*1000),Table1[[#This Row],[HARGA_BYPASS]])</f>
        <v/>
      </c>
      <c r="V114" s="2"/>
      <c r="W114" s="2"/>
      <c r="X114" s="58" t="str">
        <f>IF(Table1[[#This Row],[ROWID]]="","",IF(Table1[[#This Row],[ROWID]]=C115,"",SUMIF(Table1[ROWID],Table1[[#This Row],[ROWID]],Table1[TOTAL])))</f>
        <v/>
      </c>
      <c r="AA11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14" t="str">
        <f>IF(Table1[[#This Row],[JUMLAH NOTA]]="","",IF(Table1[[#This Row],[CONV]]="",Table1[[#This Row],[JUMLAH NOTA]],Table1[[#This Row],[JUMLAH NOTA]]*Table1[[#This Row],[CONV]]))</f>
        <v/>
      </c>
      <c r="AC114" t="str">
        <f>IF(Table1[[#This Row],[ISI_CONV]]="","",IF(Table1[[#This Row],[CONV]]="",Table1[[#This Row],[SATUAN NOTA]],Table1[[#This Row],[SATUAN]]))</f>
        <v/>
      </c>
      <c r="AD114" s="58" t="str">
        <f>IF(Table1[[#This Row],[HARGA]]="","",IF(Table1[[#This Row],[CONV]]="",Table1[[#This Row],[HARGA]],Table1[[#This Row],[HARGA]]/Table1[[#This Row],[CONV]]))</f>
        <v/>
      </c>
      <c r="AE114" s="58" t="str">
        <f>IF(Table1[[#This Row],[HARGA_CONV]]="","",Table1[[#This Row],[HARGA_CONV]]*Table1[[#This Row],[ISI_CONV]]*(100%-(Table1[[#This Row],[DISKON]]+Table1[[#This Row],[DISKON NOTA]])))</f>
        <v/>
      </c>
      <c r="AF114" s="3">
        <f>IF(Table1[[#This Row],[TANGGAL NOTA]]="",AF113,Table1[[#This Row],[TANGGAL NOTA]])</f>
        <v>45531</v>
      </c>
      <c r="AG114" s="3"/>
      <c r="AH114" s="3">
        <f>IF(Table1[[#This Row],[TANGGAL UPDATE]]="",AH113,Table1[[#This Row],[TANGGAL UPDATE]])</f>
        <v>45534</v>
      </c>
      <c r="AI114" t="str" cm="1">
        <f t="array" ref="AI114">IF(Table1[[#This Row],[A1]]="",AI113,INDEX(Table6[3],Table1[[#This Row],[Q1]]))</f>
        <v>G</v>
      </c>
      <c r="AJ114" t="str">
        <f>IF(Table1[[#This Row],[_KETERANGAN]]="","",Table1[[#This Row],[_KETERANGAN]])</f>
        <v/>
      </c>
      <c r="AK114" t="str" cm="1">
        <f t="array" ref="AK114">IF(Table1[[#This Row],[A1]]="",AK113,INDEX(Table6[3],Table1[[#This Row],[Q1]]))</f>
        <v>G</v>
      </c>
      <c r="AL114" s="5" t="str" cm="1">
        <f t="array" ref="AL114">IF(Table1[[#This Row],[A1]]="",AL113,INDEX(Table6[1],Table1[[#This Row],[Q1]]))</f>
        <v>TRIO PLAZA</v>
      </c>
      <c r="AM114" t="str" cm="1">
        <f t="array" ref="AM114">IF(Table1[[#This Row],[A1]]="",AM113,INDEX(Table6[2],Table1[[#This Row],[Q1]]))</f>
        <v>MAGELANG</v>
      </c>
      <c r="AN114" t="str">
        <f>CONCATENATE(Table1[[#This Row],[TOKO_H]],"-",Table1[[#This Row],[KOTA_H]])</f>
        <v>TRIO PLAZA-MAGELANG</v>
      </c>
      <c r="AO114"/>
      <c r="AP114" t="s">
        <v>9561</v>
      </c>
      <c r="AQ114"/>
    </row>
    <row r="115" spans="1:43">
      <c r="A115">
        <f>IF(Table1[[#This Row],[KODE BARANG]]="","",MATCH(Table1[[#This Row],[KODE BARANG]],DBS[KODE BARANG],0))</f>
        <v>2770</v>
      </c>
      <c r="B115">
        <f>IF(Table1[[#This Row],[ROWID]]="","",ROW()-2)</f>
        <v>113</v>
      </c>
      <c r="C115">
        <f>IF(Table1[[#This Row],[NAMA BARANG]]="","",IF(Table1[[#This Row],[ID]]="",C114,Table1[[#This Row],[ID]]))</f>
        <v>113</v>
      </c>
      <c r="D115" t="str">
        <f>IF(Table1[[#This Row],[A1]]="","",MATCH(Table1[[#This Row],[A1]],Table6[5],0))</f>
        <v/>
      </c>
      <c r="E115" t="str">
        <f>IF(Table1[[#This Row],[ID]]="","",Table1[[#This Row],[TOKO-KOTA_H]])</f>
        <v>TRIO PLAZA-MAGELANG</v>
      </c>
      <c r="F115">
        <f>IF(Table1[[#This Row],[NOTA TOKO]]="","",ROW()-2)</f>
        <v>113</v>
      </c>
      <c r="G115" s="59"/>
      <c r="H115" s="1"/>
      <c r="I115">
        <v>3519</v>
      </c>
      <c r="J115" s="1"/>
      <c r="K115" t="s">
        <v>3997</v>
      </c>
      <c r="L115" t="str">
        <f>IF(Table1[[#This Row],[_NAMA BARANG]]="",IF(Table1[[#This Row],[//DBS]]="","",INDEX(DBS[NAMA],Table1[[#This Row],[//DBS]])),Table1[[#This Row],[_NAMA BARANG]])</f>
        <v>STICKER JBE-43</v>
      </c>
      <c r="M115"/>
      <c r="O115" t="str">
        <f>IF(Table1[[#This Row],[ROWID]]="","",IF(Table1[[#This Row],[_KETERANGAN]]="STOCK BELUM LENGKAP","ADA",IF(Table1[[#This Row],[KODE BARANG]]="","TIDAK ADA","ADA")))</f>
        <v>ADA</v>
      </c>
      <c r="P115">
        <v>120</v>
      </c>
      <c r="Q115" t="s">
        <v>37</v>
      </c>
      <c r="R115">
        <f>IF(Table1[[#This Row],[//DBS]]="","",INDEX(DBS[ISI],Table1[[#This Row],[//DBS]]))</f>
        <v>2880</v>
      </c>
      <c r="S115" t="str">
        <f>IF(Table1[[#This Row],[//DBS]]="","",IF(Table1[[#This Row],[SATUAN_BYPASS]]="",INDEX(DBS[[SATUAN ]],Table1[[#This Row],[//DBS]]),Table1[SATUAN_BYPASS]))</f>
        <v>PCS</v>
      </c>
      <c r="T115">
        <v>4</v>
      </c>
      <c r="U115" s="58">
        <f>IF(Table1[[#This Row],[HARGA_BYPASS]]="",IF(Table1[[#This Row],[_HARGA]]="","",Table1[[#This Row],[_HARGA]]*1000),Table1[[#This Row],[HARGA_BYPASS]])</f>
        <v>4000</v>
      </c>
      <c r="V115" s="2"/>
      <c r="W115" s="2"/>
      <c r="X115" s="58" t="str">
        <f>IF(Table1[[#This Row],[ROWID]]="","",IF(Table1[[#This Row],[ROWID]]=C116,"",SUMIF(Table1[ROWID],Table1[[#This Row],[ROWID]],Table1[TOTAL])))</f>
        <v/>
      </c>
      <c r="AA11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15">
        <f>IF(Table1[[#This Row],[JUMLAH NOTA]]="","",IF(Table1[[#This Row],[CONV]]="",Table1[[#This Row],[JUMLAH NOTA]],Table1[[#This Row],[JUMLAH NOTA]]*Table1[[#This Row],[CONV]]))</f>
        <v>120</v>
      </c>
      <c r="AC115" t="str">
        <f>IF(Table1[[#This Row],[ISI_CONV]]="","",IF(Table1[[#This Row],[CONV]]="",Table1[[#This Row],[SATUAN NOTA]],Table1[[#This Row],[SATUAN]]))</f>
        <v>PCS</v>
      </c>
      <c r="AD115" s="58">
        <f>IF(Table1[[#This Row],[HARGA]]="","",IF(Table1[[#This Row],[CONV]]="",Table1[[#This Row],[HARGA]],Table1[[#This Row],[HARGA]]/Table1[[#This Row],[CONV]]))</f>
        <v>4000</v>
      </c>
      <c r="AE115" s="58">
        <f>IF(Table1[[#This Row],[HARGA_CONV]]="","",Table1[[#This Row],[HARGA_CONV]]*Table1[[#This Row],[ISI_CONV]]*(100%-(Table1[[#This Row],[DISKON]]+Table1[[#This Row],[DISKON NOTA]])))</f>
        <v>480000</v>
      </c>
      <c r="AF115" s="3">
        <f>IF(Table1[[#This Row],[TANGGAL NOTA]]="",AF114,Table1[[#This Row],[TANGGAL NOTA]])</f>
        <v>45531</v>
      </c>
      <c r="AG115" s="3">
        <v>45531</v>
      </c>
      <c r="AH115" s="3">
        <f>IF(Table1[[#This Row],[TANGGAL UPDATE]]="",AH114,Table1[[#This Row],[TANGGAL UPDATE]])</f>
        <v>45534</v>
      </c>
      <c r="AI115" t="str" cm="1">
        <f t="array" ref="AI115">IF(Table1[[#This Row],[A1]]="",AI114,INDEX(Table6[3],Table1[[#This Row],[Q1]]))</f>
        <v>G</v>
      </c>
      <c r="AJ115" t="str">
        <f>IF(Table1[[#This Row],[_KETERANGAN]]="","",Table1[[#This Row],[_KETERANGAN]])</f>
        <v/>
      </c>
      <c r="AK115" t="str" cm="1">
        <f t="array" ref="AK115">IF(Table1[[#This Row],[A1]]="",AK114,INDEX(Table6[3],Table1[[#This Row],[Q1]]))</f>
        <v>G</v>
      </c>
      <c r="AL115" s="5" t="str" cm="1">
        <f t="array" ref="AL115">IF(Table1[[#This Row],[A1]]="",AL114,INDEX(Table6[1],Table1[[#This Row],[Q1]]))</f>
        <v>TRIO PLAZA</v>
      </c>
      <c r="AM115" t="str" cm="1">
        <f t="array" ref="AM115">IF(Table1[[#This Row],[A1]]="",AM114,INDEX(Table6[2],Table1[[#This Row],[Q1]]))</f>
        <v>MAGELANG</v>
      </c>
      <c r="AN115" t="str">
        <f>CONCATENATE(Table1[[#This Row],[TOKO_H]],"-",Table1[[#This Row],[KOTA_H]])</f>
        <v>TRIO PLAZA-MAGELANG</v>
      </c>
      <c r="AO115" t="s">
        <v>3997</v>
      </c>
      <c r="AP115" t="s">
        <v>3998</v>
      </c>
      <c r="AQ115"/>
    </row>
    <row r="116" spans="1:43">
      <c r="A116">
        <f>IF(Table1[[#This Row],[KODE BARANG]]="","",MATCH(Table1[[#This Row],[KODE BARANG]],DBS[KODE BARANG],0))</f>
        <v>2771</v>
      </c>
      <c r="B116">
        <f>IF(Table1[[#This Row],[ROWID]]="","",ROW()-2)</f>
        <v>114</v>
      </c>
      <c r="C116">
        <f>IF(Table1[[#This Row],[NAMA BARANG]]="","",IF(Table1[[#This Row],[ID]]="",C115,Table1[[#This Row],[ID]]))</f>
        <v>113</v>
      </c>
      <c r="D116" t="str">
        <f>IF(Table1[[#This Row],[A1]]="","",MATCH(Table1[[#This Row],[A1]],Table6[5],0))</f>
        <v/>
      </c>
      <c r="E116" t="str">
        <f>IF(Table1[[#This Row],[ID]]="","",Table1[[#This Row],[TOKO-KOTA_H]])</f>
        <v/>
      </c>
      <c r="F116" t="str">
        <f>IF(Table1[[#This Row],[NOTA TOKO]]="","",ROW()-2)</f>
        <v/>
      </c>
      <c r="G116" s="59"/>
      <c r="H116" s="1"/>
      <c r="J116" s="1"/>
      <c r="K116" t="s">
        <v>4000</v>
      </c>
      <c r="L116" t="str">
        <f>IF(Table1[[#This Row],[_NAMA BARANG]]="",IF(Table1[[#This Row],[//DBS]]="","",INDEX(DBS[NAMA],Table1[[#This Row],[//DBS]])),Table1[[#This Row],[_NAMA BARANG]])</f>
        <v>STICKER JBE-24</v>
      </c>
      <c r="M116"/>
      <c r="O116" t="str">
        <f>IF(Table1[[#This Row],[ROWID]]="","",IF(Table1[[#This Row],[_KETERANGAN]]="STOCK BELUM LENGKAP","ADA",IF(Table1[[#This Row],[KODE BARANG]]="","TIDAK ADA","ADA")))</f>
        <v>ADA</v>
      </c>
      <c r="P116">
        <v>12</v>
      </c>
      <c r="Q116" t="s">
        <v>37</v>
      </c>
      <c r="R116">
        <f>IF(Table1[[#This Row],[//DBS]]="","",INDEX(DBS[ISI],Table1[[#This Row],[//DBS]]))</f>
        <v>384</v>
      </c>
      <c r="S116" t="str">
        <f>IF(Table1[[#This Row],[//DBS]]="","",IF(Table1[[#This Row],[SATUAN_BYPASS]]="",INDEX(DBS[[SATUAN ]],Table1[[#This Row],[//DBS]]),Table1[SATUAN_BYPASS]))</f>
        <v>PCS</v>
      </c>
      <c r="T116">
        <v>12.5</v>
      </c>
      <c r="U116" s="58">
        <f>IF(Table1[[#This Row],[HARGA_BYPASS]]="",IF(Table1[[#This Row],[_HARGA]]="","",Table1[[#This Row],[_HARGA]]*1000),Table1[[#This Row],[HARGA_BYPASS]])</f>
        <v>12500</v>
      </c>
      <c r="V116" s="2"/>
      <c r="W116" s="2"/>
      <c r="X116" s="58" t="str">
        <f>IF(Table1[[#This Row],[ROWID]]="","",IF(Table1[[#This Row],[ROWID]]=C117,"",SUMIF(Table1[ROWID],Table1[[#This Row],[ROWID]],Table1[TOTAL])))</f>
        <v/>
      </c>
      <c r="AA11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16">
        <f>IF(Table1[[#This Row],[JUMLAH NOTA]]="","",IF(Table1[[#This Row],[CONV]]="",Table1[[#This Row],[JUMLAH NOTA]],Table1[[#This Row],[JUMLAH NOTA]]*Table1[[#This Row],[CONV]]))</f>
        <v>12</v>
      </c>
      <c r="AC116" t="str">
        <f>IF(Table1[[#This Row],[ISI_CONV]]="","",IF(Table1[[#This Row],[CONV]]="",Table1[[#This Row],[SATUAN NOTA]],Table1[[#This Row],[SATUAN]]))</f>
        <v>PCS</v>
      </c>
      <c r="AD116" s="58">
        <f>IF(Table1[[#This Row],[HARGA]]="","",IF(Table1[[#This Row],[CONV]]="",Table1[[#This Row],[HARGA]],Table1[[#This Row],[HARGA]]/Table1[[#This Row],[CONV]]))</f>
        <v>12500</v>
      </c>
      <c r="AE116" s="58">
        <f>IF(Table1[[#This Row],[HARGA_CONV]]="","",Table1[[#This Row],[HARGA_CONV]]*Table1[[#This Row],[ISI_CONV]]*(100%-(Table1[[#This Row],[DISKON]]+Table1[[#This Row],[DISKON NOTA]])))</f>
        <v>150000</v>
      </c>
      <c r="AF116" s="3">
        <f>IF(Table1[[#This Row],[TANGGAL NOTA]]="",AF115,Table1[[#This Row],[TANGGAL NOTA]])</f>
        <v>45531</v>
      </c>
      <c r="AG116" s="3">
        <v>45531</v>
      </c>
      <c r="AH116" s="3">
        <f>IF(Table1[[#This Row],[TANGGAL UPDATE]]="",AH115,Table1[[#This Row],[TANGGAL UPDATE]])</f>
        <v>45534</v>
      </c>
      <c r="AI116" t="str" cm="1">
        <f t="array" ref="AI116">IF(Table1[[#This Row],[A1]]="",AI115,INDEX(Table6[3],Table1[[#This Row],[Q1]]))</f>
        <v>G</v>
      </c>
      <c r="AJ116" t="str">
        <f>IF(Table1[[#This Row],[_KETERANGAN]]="","",Table1[[#This Row],[_KETERANGAN]])</f>
        <v/>
      </c>
      <c r="AK116" t="str" cm="1">
        <f t="array" ref="AK116">IF(Table1[[#This Row],[A1]]="",AK115,INDEX(Table6[3],Table1[[#This Row],[Q1]]))</f>
        <v>G</v>
      </c>
      <c r="AL116" s="5" t="str" cm="1">
        <f t="array" ref="AL116">IF(Table1[[#This Row],[A1]]="",AL115,INDEX(Table6[1],Table1[[#This Row],[Q1]]))</f>
        <v>TRIO PLAZA</v>
      </c>
      <c r="AM116" t="str" cm="1">
        <f t="array" ref="AM116">IF(Table1[[#This Row],[A1]]="",AM115,INDEX(Table6[2],Table1[[#This Row],[Q1]]))</f>
        <v>MAGELANG</v>
      </c>
      <c r="AN116" t="str">
        <f>CONCATENATE(Table1[[#This Row],[TOKO_H]],"-",Table1[[#This Row],[KOTA_H]])</f>
        <v>TRIO PLAZA-MAGELANG</v>
      </c>
      <c r="AO116" t="s">
        <v>4000</v>
      </c>
      <c r="AP116" t="s">
        <v>4001</v>
      </c>
      <c r="AQ116"/>
    </row>
    <row r="117" spans="1:43">
      <c r="A117">
        <f>IF(Table1[[#This Row],[KODE BARANG]]="","",MATCH(Table1[[#This Row],[KODE BARANG]],DBS[KODE BARANG],0))</f>
        <v>2767</v>
      </c>
      <c r="B117">
        <f>IF(Table1[[#This Row],[ROWID]]="","",ROW()-2)</f>
        <v>115</v>
      </c>
      <c r="C117">
        <f>IF(Table1[[#This Row],[NAMA BARANG]]="","",IF(Table1[[#This Row],[ID]]="",C116,Table1[[#This Row],[ID]]))</f>
        <v>113</v>
      </c>
      <c r="D117" t="str">
        <f>IF(Table1[[#This Row],[A1]]="","",MATCH(Table1[[#This Row],[A1]],Table6[5],0))</f>
        <v/>
      </c>
      <c r="E117" t="str">
        <f>IF(Table1[[#This Row],[ID]]="","",Table1[[#This Row],[TOKO-KOTA_H]])</f>
        <v/>
      </c>
      <c r="F117" t="str">
        <f>IF(Table1[[#This Row],[NOTA TOKO]]="","",ROW()-2)</f>
        <v/>
      </c>
      <c r="G117" s="59"/>
      <c r="H117" s="1"/>
      <c r="J117" s="1"/>
      <c r="K117" t="s">
        <v>3988</v>
      </c>
      <c r="L117" t="str">
        <f>IF(Table1[[#This Row],[_NAMA BARANG]]="",IF(Table1[[#This Row],[//DBS]]="","",INDEX(DBS[NAMA],Table1[[#This Row],[//DBS]])),Table1[[#This Row],[_NAMA BARANG]])</f>
        <v>STICKER XTQ-E</v>
      </c>
      <c r="M117"/>
      <c r="O117" t="str">
        <f>IF(Table1[[#This Row],[ROWID]]="","",IF(Table1[[#This Row],[_KETERANGAN]]="STOCK BELUM LENGKAP","ADA",IF(Table1[[#This Row],[KODE BARANG]]="","TIDAK ADA","ADA")))</f>
        <v>ADA</v>
      </c>
      <c r="P117">
        <v>36</v>
      </c>
      <c r="Q117" t="s">
        <v>37</v>
      </c>
      <c r="R117">
        <f>IF(Table1[[#This Row],[//DBS]]="","",INDEX(DBS[ISI],Table1[[#This Row],[//DBS]]))</f>
        <v>1512</v>
      </c>
      <c r="S117" t="str">
        <f>IF(Table1[[#This Row],[//DBS]]="","",IF(Table1[[#This Row],[SATUAN_BYPASS]]="",INDEX(DBS[[SATUAN ]],Table1[[#This Row],[//DBS]]),Table1[SATUAN_BYPASS]))</f>
        <v>PCS</v>
      </c>
      <c r="T117">
        <v>5</v>
      </c>
      <c r="U117" s="58">
        <f>IF(Table1[[#This Row],[HARGA_BYPASS]]="",IF(Table1[[#This Row],[_HARGA]]="","",Table1[[#This Row],[_HARGA]]*1000),Table1[[#This Row],[HARGA_BYPASS]])</f>
        <v>5000</v>
      </c>
      <c r="V117" s="2"/>
      <c r="W117" s="2"/>
      <c r="X117" s="58" t="str">
        <f>IF(Table1[[#This Row],[ROWID]]="","",IF(Table1[[#This Row],[ROWID]]=C118,"",SUMIF(Table1[ROWID],Table1[[#This Row],[ROWID]],Table1[TOTAL])))</f>
        <v/>
      </c>
      <c r="AA11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17">
        <f>IF(Table1[[#This Row],[JUMLAH NOTA]]="","",IF(Table1[[#This Row],[CONV]]="",Table1[[#This Row],[JUMLAH NOTA]],Table1[[#This Row],[JUMLAH NOTA]]*Table1[[#This Row],[CONV]]))</f>
        <v>36</v>
      </c>
      <c r="AC117" t="str">
        <f>IF(Table1[[#This Row],[ISI_CONV]]="","",IF(Table1[[#This Row],[CONV]]="",Table1[[#This Row],[SATUAN NOTA]],Table1[[#This Row],[SATUAN]]))</f>
        <v>PCS</v>
      </c>
      <c r="AD117" s="58">
        <f>IF(Table1[[#This Row],[HARGA]]="","",IF(Table1[[#This Row],[CONV]]="",Table1[[#This Row],[HARGA]],Table1[[#This Row],[HARGA]]/Table1[[#This Row],[CONV]]))</f>
        <v>5000</v>
      </c>
      <c r="AE117" s="58">
        <f>IF(Table1[[#This Row],[HARGA_CONV]]="","",Table1[[#This Row],[HARGA_CONV]]*Table1[[#This Row],[ISI_CONV]]*(100%-(Table1[[#This Row],[DISKON]]+Table1[[#This Row],[DISKON NOTA]])))</f>
        <v>180000</v>
      </c>
      <c r="AF117" s="3">
        <f>IF(Table1[[#This Row],[TANGGAL NOTA]]="",AF116,Table1[[#This Row],[TANGGAL NOTA]])</f>
        <v>45531</v>
      </c>
      <c r="AG117" s="3">
        <v>45531</v>
      </c>
      <c r="AH117" s="3">
        <f>IF(Table1[[#This Row],[TANGGAL UPDATE]]="",AH116,Table1[[#This Row],[TANGGAL UPDATE]])</f>
        <v>45534</v>
      </c>
      <c r="AI117" t="str" cm="1">
        <f t="array" ref="AI117">IF(Table1[[#This Row],[A1]]="",AI116,INDEX(Table6[3],Table1[[#This Row],[Q1]]))</f>
        <v>G</v>
      </c>
      <c r="AJ117" t="str">
        <f>IF(Table1[[#This Row],[_KETERANGAN]]="","",Table1[[#This Row],[_KETERANGAN]])</f>
        <v/>
      </c>
      <c r="AK117" t="str" cm="1">
        <f t="array" ref="AK117">IF(Table1[[#This Row],[A1]]="",AK116,INDEX(Table6[3],Table1[[#This Row],[Q1]]))</f>
        <v>G</v>
      </c>
      <c r="AL117" s="5" t="str" cm="1">
        <f t="array" ref="AL117">IF(Table1[[#This Row],[A1]]="",AL116,INDEX(Table6[1],Table1[[#This Row],[Q1]]))</f>
        <v>TRIO PLAZA</v>
      </c>
      <c r="AM117" t="str" cm="1">
        <f t="array" ref="AM117">IF(Table1[[#This Row],[A1]]="",AM116,INDEX(Table6[2],Table1[[#This Row],[Q1]]))</f>
        <v>MAGELANG</v>
      </c>
      <c r="AN117" t="str">
        <f>CONCATENATE(Table1[[#This Row],[TOKO_H]],"-",Table1[[#This Row],[KOTA_H]])</f>
        <v>TRIO PLAZA-MAGELANG</v>
      </c>
      <c r="AO117" t="s">
        <v>3988</v>
      </c>
      <c r="AP117" t="s">
        <v>3989</v>
      </c>
      <c r="AQ117"/>
    </row>
    <row r="118" spans="1:43">
      <c r="A118">
        <f>IF(Table1[[#This Row],[KODE BARANG]]="","",MATCH(Table1[[#This Row],[KODE BARANG]],DBS[KODE BARANG],0))</f>
        <v>2782</v>
      </c>
      <c r="B118">
        <f>IF(Table1[[#This Row],[ROWID]]="","",ROW()-2)</f>
        <v>116</v>
      </c>
      <c r="C118">
        <f>IF(Table1[[#This Row],[NAMA BARANG]]="","",IF(Table1[[#This Row],[ID]]="",C117,Table1[[#This Row],[ID]]))</f>
        <v>113</v>
      </c>
      <c r="D118" t="str">
        <f>IF(Table1[[#This Row],[A1]]="","",MATCH(Table1[[#This Row],[A1]],Table6[5],0))</f>
        <v/>
      </c>
      <c r="E118" t="str">
        <f>IF(Table1[[#This Row],[ID]]="","",Table1[[#This Row],[TOKO-KOTA_H]])</f>
        <v/>
      </c>
      <c r="F118" t="str">
        <f>IF(Table1[[#This Row],[NOTA TOKO]]="","",ROW()-2)</f>
        <v/>
      </c>
      <c r="G118" s="59"/>
      <c r="H118" s="1"/>
      <c r="J118" s="1"/>
      <c r="K118" t="s">
        <v>4032</v>
      </c>
      <c r="L118" t="str">
        <f>IF(Table1[[#This Row],[_NAMA BARANG]]="",IF(Table1[[#This Row],[//DBS]]="","",INDEX(DBS[NAMA],Table1[[#This Row],[//DBS]])),Table1[[#This Row],[_NAMA BARANG]])</f>
        <v>STICKER JBE-35</v>
      </c>
      <c r="M118"/>
      <c r="O118" t="str">
        <f>IF(Table1[[#This Row],[ROWID]]="","",IF(Table1[[#This Row],[_KETERANGAN]]="STOCK BELUM LENGKAP","ADA",IF(Table1[[#This Row],[KODE BARANG]]="","TIDAK ADA","ADA")))</f>
        <v>ADA</v>
      </c>
      <c r="P118">
        <v>48</v>
      </c>
      <c r="Q118" t="s">
        <v>37</v>
      </c>
      <c r="R118">
        <f>IF(Table1[[#This Row],[//DBS]]="","",INDEX(DBS[ISI],Table1[[#This Row],[//DBS]]))</f>
        <v>1920</v>
      </c>
      <c r="S118" t="str">
        <f>IF(Table1[[#This Row],[//DBS]]="","",IF(Table1[[#This Row],[SATUAN_BYPASS]]="",INDEX(DBS[[SATUAN ]],Table1[[#This Row],[//DBS]]),Table1[SATUAN_BYPASS]))</f>
        <v>PCS</v>
      </c>
      <c r="T118">
        <v>4</v>
      </c>
      <c r="U118" s="58">
        <f>IF(Table1[[#This Row],[HARGA_BYPASS]]="",IF(Table1[[#This Row],[_HARGA]]="","",Table1[[#This Row],[_HARGA]]*1000),Table1[[#This Row],[HARGA_BYPASS]])</f>
        <v>4000</v>
      </c>
      <c r="V118" s="2"/>
      <c r="W118" s="2"/>
      <c r="X118" s="58" t="str">
        <f>IF(Table1[[#This Row],[ROWID]]="","",IF(Table1[[#This Row],[ROWID]]=C119,"",SUMIF(Table1[ROWID],Table1[[#This Row],[ROWID]],Table1[TOTAL])))</f>
        <v/>
      </c>
      <c r="AA11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18">
        <f>IF(Table1[[#This Row],[JUMLAH NOTA]]="","",IF(Table1[[#This Row],[CONV]]="",Table1[[#This Row],[JUMLAH NOTA]],Table1[[#This Row],[JUMLAH NOTA]]*Table1[[#This Row],[CONV]]))</f>
        <v>48</v>
      </c>
      <c r="AC118" t="str">
        <f>IF(Table1[[#This Row],[ISI_CONV]]="","",IF(Table1[[#This Row],[CONV]]="",Table1[[#This Row],[SATUAN NOTA]],Table1[[#This Row],[SATUAN]]))</f>
        <v>PCS</v>
      </c>
      <c r="AD118" s="58">
        <f>IF(Table1[[#This Row],[HARGA]]="","",IF(Table1[[#This Row],[CONV]]="",Table1[[#This Row],[HARGA]],Table1[[#This Row],[HARGA]]/Table1[[#This Row],[CONV]]))</f>
        <v>4000</v>
      </c>
      <c r="AE118" s="58">
        <f>IF(Table1[[#This Row],[HARGA_CONV]]="","",Table1[[#This Row],[HARGA_CONV]]*Table1[[#This Row],[ISI_CONV]]*(100%-(Table1[[#This Row],[DISKON]]+Table1[[#This Row],[DISKON NOTA]])))</f>
        <v>192000</v>
      </c>
      <c r="AF118" s="3">
        <f>IF(Table1[[#This Row],[TANGGAL NOTA]]="",AF117,Table1[[#This Row],[TANGGAL NOTA]])</f>
        <v>45531</v>
      </c>
      <c r="AG118" s="3">
        <v>45531</v>
      </c>
      <c r="AH118" s="3">
        <f>IF(Table1[[#This Row],[TANGGAL UPDATE]]="",AH117,Table1[[#This Row],[TANGGAL UPDATE]])</f>
        <v>45534</v>
      </c>
      <c r="AI118" t="str" cm="1">
        <f t="array" ref="AI118">IF(Table1[[#This Row],[A1]]="",AI117,INDEX(Table6[3],Table1[[#This Row],[Q1]]))</f>
        <v>G</v>
      </c>
      <c r="AJ118" t="str">
        <f>IF(Table1[[#This Row],[_KETERANGAN]]="","",Table1[[#This Row],[_KETERANGAN]])</f>
        <v/>
      </c>
      <c r="AK118" t="str" cm="1">
        <f t="array" ref="AK118">IF(Table1[[#This Row],[A1]]="",AK117,INDEX(Table6[3],Table1[[#This Row],[Q1]]))</f>
        <v>G</v>
      </c>
      <c r="AL118" s="5" t="str" cm="1">
        <f t="array" ref="AL118">IF(Table1[[#This Row],[A1]]="",AL117,INDEX(Table6[1],Table1[[#This Row],[Q1]]))</f>
        <v>TRIO PLAZA</v>
      </c>
      <c r="AM118" t="str" cm="1">
        <f t="array" ref="AM118">IF(Table1[[#This Row],[A1]]="",AM117,INDEX(Table6[2],Table1[[#This Row],[Q1]]))</f>
        <v>MAGELANG</v>
      </c>
      <c r="AN118" t="str">
        <f>CONCATENATE(Table1[[#This Row],[TOKO_H]],"-",Table1[[#This Row],[KOTA_H]])</f>
        <v>TRIO PLAZA-MAGELANG</v>
      </c>
      <c r="AO118" t="s">
        <v>4032</v>
      </c>
      <c r="AP118" t="s">
        <v>4033</v>
      </c>
      <c r="AQ118"/>
    </row>
    <row r="119" spans="1:43">
      <c r="A119">
        <f>IF(Table1[[#This Row],[KODE BARANG]]="","",MATCH(Table1[[#This Row],[KODE BARANG]],DBS[KODE BARANG],0))</f>
        <v>2769</v>
      </c>
      <c r="B119">
        <f>IF(Table1[[#This Row],[ROWID]]="","",ROW()-2)</f>
        <v>117</v>
      </c>
      <c r="C119">
        <f>IF(Table1[[#This Row],[NAMA BARANG]]="","",IF(Table1[[#This Row],[ID]]="",C118,Table1[[#This Row],[ID]]))</f>
        <v>113</v>
      </c>
      <c r="D119" t="str">
        <f>IF(Table1[[#This Row],[A1]]="","",MATCH(Table1[[#This Row],[A1]],Table6[5],0))</f>
        <v/>
      </c>
      <c r="E119" t="str">
        <f>IF(Table1[[#This Row],[ID]]="","",Table1[[#This Row],[TOKO-KOTA_H]])</f>
        <v/>
      </c>
      <c r="F119" t="str">
        <f>IF(Table1[[#This Row],[NOTA TOKO]]="","",ROW()-2)</f>
        <v/>
      </c>
      <c r="G119" s="59"/>
      <c r="H119" s="1"/>
      <c r="J119" s="1"/>
      <c r="K119" t="s">
        <v>3994</v>
      </c>
      <c r="L119" t="str">
        <f>IF(Table1[[#This Row],[_NAMA BARANG]]="",IF(Table1[[#This Row],[//DBS]]="","",INDEX(DBS[NAMA],Table1[[#This Row],[//DBS]])),Table1[[#This Row],[_NAMA BARANG]])</f>
        <v>STICKER JBE-30</v>
      </c>
      <c r="M119"/>
      <c r="O119" t="str">
        <f>IF(Table1[[#This Row],[ROWID]]="","",IF(Table1[[#This Row],[_KETERANGAN]]="STOCK BELUM LENGKAP","ADA",IF(Table1[[#This Row],[KODE BARANG]]="","TIDAK ADA","ADA")))</f>
        <v>ADA</v>
      </c>
      <c r="P119">
        <v>24</v>
      </c>
      <c r="Q119" t="s">
        <v>37</v>
      </c>
      <c r="R119">
        <f>IF(Table1[[#This Row],[//DBS]]="","",INDEX(DBS[ISI],Table1[[#This Row],[//DBS]]))</f>
        <v>576</v>
      </c>
      <c r="S119" t="str">
        <f>IF(Table1[[#This Row],[//DBS]]="","",IF(Table1[[#This Row],[SATUAN_BYPASS]]="",INDEX(DBS[[SATUAN ]],Table1[[#This Row],[//DBS]]),Table1[SATUAN_BYPASS]))</f>
        <v>PCS</v>
      </c>
      <c r="T119">
        <v>10</v>
      </c>
      <c r="U119" s="58">
        <f>IF(Table1[[#This Row],[HARGA_BYPASS]]="",IF(Table1[[#This Row],[_HARGA]]="","",Table1[[#This Row],[_HARGA]]*1000),Table1[[#This Row],[HARGA_BYPASS]])</f>
        <v>10000</v>
      </c>
      <c r="V119" s="2"/>
      <c r="W119" s="2"/>
      <c r="X119" s="58" t="str">
        <f>IF(Table1[[#This Row],[ROWID]]="","",IF(Table1[[#This Row],[ROWID]]=C120,"",SUMIF(Table1[ROWID],Table1[[#This Row],[ROWID]],Table1[TOTAL])))</f>
        <v/>
      </c>
      <c r="AA11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19">
        <f>IF(Table1[[#This Row],[JUMLAH NOTA]]="","",IF(Table1[[#This Row],[CONV]]="",Table1[[#This Row],[JUMLAH NOTA]],Table1[[#This Row],[JUMLAH NOTA]]*Table1[[#This Row],[CONV]]))</f>
        <v>24</v>
      </c>
      <c r="AC119" t="str">
        <f>IF(Table1[[#This Row],[ISI_CONV]]="","",IF(Table1[[#This Row],[CONV]]="",Table1[[#This Row],[SATUAN NOTA]],Table1[[#This Row],[SATUAN]]))</f>
        <v>PCS</v>
      </c>
      <c r="AD119" s="58">
        <f>IF(Table1[[#This Row],[HARGA]]="","",IF(Table1[[#This Row],[CONV]]="",Table1[[#This Row],[HARGA]],Table1[[#This Row],[HARGA]]/Table1[[#This Row],[CONV]]))</f>
        <v>10000</v>
      </c>
      <c r="AE119" s="58">
        <f>IF(Table1[[#This Row],[HARGA_CONV]]="","",Table1[[#This Row],[HARGA_CONV]]*Table1[[#This Row],[ISI_CONV]]*(100%-(Table1[[#This Row],[DISKON]]+Table1[[#This Row],[DISKON NOTA]])))</f>
        <v>240000</v>
      </c>
      <c r="AF119" s="3">
        <f>IF(Table1[[#This Row],[TANGGAL NOTA]]="",AF118,Table1[[#This Row],[TANGGAL NOTA]])</f>
        <v>45531</v>
      </c>
      <c r="AG119" s="3">
        <v>45531</v>
      </c>
      <c r="AH119" s="3">
        <f>IF(Table1[[#This Row],[TANGGAL UPDATE]]="",AH118,Table1[[#This Row],[TANGGAL UPDATE]])</f>
        <v>45534</v>
      </c>
      <c r="AI119" t="str" cm="1">
        <f t="array" ref="AI119">IF(Table1[[#This Row],[A1]]="",AI118,INDEX(Table6[3],Table1[[#This Row],[Q1]]))</f>
        <v>G</v>
      </c>
      <c r="AJ119" t="str">
        <f>IF(Table1[[#This Row],[_KETERANGAN]]="","",Table1[[#This Row],[_KETERANGAN]])</f>
        <v/>
      </c>
      <c r="AK119" t="str" cm="1">
        <f t="array" ref="AK119">IF(Table1[[#This Row],[A1]]="",AK118,INDEX(Table6[3],Table1[[#This Row],[Q1]]))</f>
        <v>G</v>
      </c>
      <c r="AL119" s="5" t="str" cm="1">
        <f t="array" ref="AL119">IF(Table1[[#This Row],[A1]]="",AL118,INDEX(Table6[1],Table1[[#This Row],[Q1]]))</f>
        <v>TRIO PLAZA</v>
      </c>
      <c r="AM119" t="str" cm="1">
        <f t="array" ref="AM119">IF(Table1[[#This Row],[A1]]="",AM118,INDEX(Table6[2],Table1[[#This Row],[Q1]]))</f>
        <v>MAGELANG</v>
      </c>
      <c r="AN119" t="str">
        <f>CONCATENATE(Table1[[#This Row],[TOKO_H]],"-",Table1[[#This Row],[KOTA_H]])</f>
        <v>TRIO PLAZA-MAGELANG</v>
      </c>
      <c r="AO119" t="s">
        <v>3994</v>
      </c>
      <c r="AP119" t="s">
        <v>3995</v>
      </c>
      <c r="AQ119"/>
    </row>
    <row r="120" spans="1:43">
      <c r="A120">
        <f>IF(Table1[[#This Row],[KODE BARANG]]="","",MATCH(Table1[[#This Row],[KODE BARANG]],DBS[KODE BARANG],0))</f>
        <v>340</v>
      </c>
      <c r="B120">
        <f>IF(Table1[[#This Row],[ROWID]]="","",ROW()-2)</f>
        <v>118</v>
      </c>
      <c r="C120">
        <f>IF(Table1[[#This Row],[NAMA BARANG]]="","",IF(Table1[[#This Row],[ID]]="",C119,Table1[[#This Row],[ID]]))</f>
        <v>113</v>
      </c>
      <c r="D120" t="str">
        <f>IF(Table1[[#This Row],[A1]]="","",MATCH(Table1[[#This Row],[A1]],Table6[5],0))</f>
        <v/>
      </c>
      <c r="E120" t="str">
        <f>IF(Table1[[#This Row],[ID]]="","",Table1[[#This Row],[TOKO-KOTA_H]])</f>
        <v/>
      </c>
      <c r="F120" t="str">
        <f>IF(Table1[[#This Row],[NOTA TOKO]]="","",ROW()-2)</f>
        <v/>
      </c>
      <c r="G120" s="59"/>
      <c r="H120" s="1"/>
      <c r="J120" s="1"/>
      <c r="K120" t="s">
        <v>7902</v>
      </c>
      <c r="L120" t="str">
        <f>IF(Table1[[#This Row],[_NAMA BARANG]]="",IF(Table1[[#This Row],[//DBS]]="","",INDEX(DBS[NAMA],Table1[[#This Row],[//DBS]])),Table1[[#This Row],[_NAMA BARANG]])</f>
        <v>BINDER NOTE FANCY SLIP A5-1903SS/ SKY</v>
      </c>
      <c r="M120"/>
      <c r="O120" t="str">
        <f>IF(Table1[[#This Row],[ROWID]]="","",IF(Table1[[#This Row],[_KETERANGAN]]="STOCK BELUM LENGKAP","ADA",IF(Table1[[#This Row],[KODE BARANG]]="","TIDAK ADA","ADA")))</f>
        <v>ADA</v>
      </c>
      <c r="P120">
        <v>12</v>
      </c>
      <c r="Q120" t="s">
        <v>37</v>
      </c>
      <c r="R120">
        <f>IF(Table1[[#This Row],[//DBS]]="","",INDEX(DBS[ISI],Table1[[#This Row],[//DBS]]))</f>
        <v>120</v>
      </c>
      <c r="S120" t="str">
        <f>IF(Table1[[#This Row],[//DBS]]="","",IF(Table1[[#This Row],[SATUAN_BYPASS]]="",INDEX(DBS[[SATUAN ]],Table1[[#This Row],[//DBS]]),Table1[SATUAN_BYPASS]))</f>
        <v>PCS</v>
      </c>
      <c r="T120">
        <v>11.5</v>
      </c>
      <c r="U120" s="58">
        <f>IF(Table1[[#This Row],[HARGA_BYPASS]]="",IF(Table1[[#This Row],[_HARGA]]="","",Table1[[#This Row],[_HARGA]]*1000),Table1[[#This Row],[HARGA_BYPASS]])</f>
        <v>11500</v>
      </c>
      <c r="V120" s="2"/>
      <c r="W120" s="2"/>
      <c r="X120" s="58" t="str">
        <f>IF(Table1[[#This Row],[ROWID]]="","",IF(Table1[[#This Row],[ROWID]]=C121,"",SUMIF(Table1[ROWID],Table1[[#This Row],[ROWID]],Table1[TOTAL])))</f>
        <v/>
      </c>
      <c r="AA12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20">
        <f>IF(Table1[[#This Row],[JUMLAH NOTA]]="","",IF(Table1[[#This Row],[CONV]]="",Table1[[#This Row],[JUMLAH NOTA]],Table1[[#This Row],[JUMLAH NOTA]]*Table1[[#This Row],[CONV]]))</f>
        <v>12</v>
      </c>
      <c r="AC120" t="str">
        <f>IF(Table1[[#This Row],[ISI_CONV]]="","",IF(Table1[[#This Row],[CONV]]="",Table1[[#This Row],[SATUAN NOTA]],Table1[[#This Row],[SATUAN]]))</f>
        <v>PCS</v>
      </c>
      <c r="AD120" s="58">
        <f>IF(Table1[[#This Row],[HARGA]]="","",IF(Table1[[#This Row],[CONV]]="",Table1[[#This Row],[HARGA]],Table1[[#This Row],[HARGA]]/Table1[[#This Row],[CONV]]))</f>
        <v>11500</v>
      </c>
      <c r="AE120" s="58">
        <f>IF(Table1[[#This Row],[HARGA_CONV]]="","",Table1[[#This Row],[HARGA_CONV]]*Table1[[#This Row],[ISI_CONV]]*(100%-(Table1[[#This Row],[DISKON]]+Table1[[#This Row],[DISKON NOTA]])))</f>
        <v>138000</v>
      </c>
      <c r="AF120" s="3">
        <f>IF(Table1[[#This Row],[TANGGAL NOTA]]="",AF119,Table1[[#This Row],[TANGGAL NOTA]])</f>
        <v>45531</v>
      </c>
      <c r="AG120" s="3">
        <v>45531</v>
      </c>
      <c r="AH120" s="3">
        <f>IF(Table1[[#This Row],[TANGGAL UPDATE]]="",AH119,Table1[[#This Row],[TANGGAL UPDATE]])</f>
        <v>45534</v>
      </c>
      <c r="AI120" t="str" cm="1">
        <f t="array" ref="AI120">IF(Table1[[#This Row],[A1]]="",AI119,INDEX(Table6[3],Table1[[#This Row],[Q1]]))</f>
        <v>G</v>
      </c>
      <c r="AJ120" t="str">
        <f>IF(Table1[[#This Row],[_KETERANGAN]]="","",Table1[[#This Row],[_KETERANGAN]])</f>
        <v/>
      </c>
      <c r="AK120" t="str" cm="1">
        <f t="array" ref="AK120">IF(Table1[[#This Row],[A1]]="",AK119,INDEX(Table6[3],Table1[[#This Row],[Q1]]))</f>
        <v>G</v>
      </c>
      <c r="AL120" s="5" t="str" cm="1">
        <f t="array" ref="AL120">IF(Table1[[#This Row],[A1]]="",AL119,INDEX(Table6[1],Table1[[#This Row],[Q1]]))</f>
        <v>TRIO PLAZA</v>
      </c>
      <c r="AM120" t="str" cm="1">
        <f t="array" ref="AM120">IF(Table1[[#This Row],[A1]]="",AM119,INDEX(Table6[2],Table1[[#This Row],[Q1]]))</f>
        <v>MAGELANG</v>
      </c>
      <c r="AN120" t="str">
        <f>CONCATENATE(Table1[[#This Row],[TOKO_H]],"-",Table1[[#This Row],[KOTA_H]])</f>
        <v>TRIO PLAZA-MAGELANG</v>
      </c>
      <c r="AO120" t="s">
        <v>7902</v>
      </c>
      <c r="AP120" t="s">
        <v>7903</v>
      </c>
      <c r="AQ120"/>
    </row>
    <row r="121" spans="1:43">
      <c r="A121">
        <f>IF(Table1[[#This Row],[KODE BARANG]]="","",MATCH(Table1[[#This Row],[KODE BARANG]],DBS[KODE BARANG],0))</f>
        <v>368</v>
      </c>
      <c r="B121">
        <f>IF(Table1[[#This Row],[ROWID]]="","",ROW()-2)</f>
        <v>119</v>
      </c>
      <c r="C121">
        <f>IF(Table1[[#This Row],[NAMA BARANG]]="","",IF(Table1[[#This Row],[ID]]="",C120,Table1[[#This Row],[ID]]))</f>
        <v>113</v>
      </c>
      <c r="D121" t="str">
        <f>IF(Table1[[#This Row],[A1]]="","",MATCH(Table1[[#This Row],[A1]],Table6[5],0))</f>
        <v/>
      </c>
      <c r="E121" t="str">
        <f>IF(Table1[[#This Row],[ID]]="","",Table1[[#This Row],[TOKO-KOTA_H]])</f>
        <v/>
      </c>
      <c r="F121" t="str">
        <f>IF(Table1[[#This Row],[NOTA TOKO]]="","",ROW()-2)</f>
        <v/>
      </c>
      <c r="G121" s="59"/>
      <c r="H121" s="1"/>
      <c r="J121" s="1"/>
      <c r="K121" t="s">
        <v>11497</v>
      </c>
      <c r="L121" t="str">
        <f>IF(Table1[[#This Row],[_NAMA BARANG]]="",IF(Table1[[#This Row],[//DBS]]="","",INDEX(DBS[NAMA],Table1[[#This Row],[//DBS]])),Table1[[#This Row],[_NAMA BARANG]])</f>
        <v>BINDERNOTE A5 GASTA HP 2009 T</v>
      </c>
      <c r="M121"/>
      <c r="O121" t="str">
        <f>IF(Table1[[#This Row],[ROWID]]="","",IF(Table1[[#This Row],[_KETERANGAN]]="STOCK BELUM LENGKAP","ADA",IF(Table1[[#This Row],[KODE BARANG]]="","TIDAK ADA","ADA")))</f>
        <v>ADA</v>
      </c>
      <c r="P121">
        <v>12</v>
      </c>
      <c r="Q121" t="s">
        <v>37</v>
      </c>
      <c r="R121">
        <f>IF(Table1[[#This Row],[//DBS]]="","",INDEX(DBS[ISI],Table1[[#This Row],[//DBS]]))</f>
        <v>72</v>
      </c>
      <c r="S121" t="str">
        <f>IF(Table1[[#This Row],[//DBS]]="","",IF(Table1[[#This Row],[SATUAN_BYPASS]]="",INDEX(DBS[[SATUAN ]],Table1[[#This Row],[//DBS]]),Table1[SATUAN_BYPASS]))</f>
        <v>PCS</v>
      </c>
      <c r="T121">
        <v>14</v>
      </c>
      <c r="U121" s="58">
        <f>IF(Table1[[#This Row],[HARGA_BYPASS]]="",IF(Table1[[#This Row],[_HARGA]]="","",Table1[[#This Row],[_HARGA]]*1000),Table1[[#This Row],[HARGA_BYPASS]])</f>
        <v>14000</v>
      </c>
      <c r="V121" s="2"/>
      <c r="W121" s="2"/>
      <c r="X121" s="58" t="str">
        <f>IF(Table1[[#This Row],[ROWID]]="","",IF(Table1[[#This Row],[ROWID]]=C122,"",SUMIF(Table1[ROWID],Table1[[#This Row],[ROWID]],Table1[TOTAL])))</f>
        <v/>
      </c>
      <c r="AA12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21">
        <f>IF(Table1[[#This Row],[JUMLAH NOTA]]="","",IF(Table1[[#This Row],[CONV]]="",Table1[[#This Row],[JUMLAH NOTA]],Table1[[#This Row],[JUMLAH NOTA]]*Table1[[#This Row],[CONV]]))</f>
        <v>12</v>
      </c>
      <c r="AC121" t="str">
        <f>IF(Table1[[#This Row],[ISI_CONV]]="","",IF(Table1[[#This Row],[CONV]]="",Table1[[#This Row],[SATUAN NOTA]],Table1[[#This Row],[SATUAN]]))</f>
        <v>PCS</v>
      </c>
      <c r="AD121" s="58">
        <f>IF(Table1[[#This Row],[HARGA]]="","",IF(Table1[[#This Row],[CONV]]="",Table1[[#This Row],[HARGA]],Table1[[#This Row],[HARGA]]/Table1[[#This Row],[CONV]]))</f>
        <v>14000</v>
      </c>
      <c r="AE121" s="58">
        <f>IF(Table1[[#This Row],[HARGA_CONV]]="","",Table1[[#This Row],[HARGA_CONV]]*Table1[[#This Row],[ISI_CONV]]*(100%-(Table1[[#This Row],[DISKON]]+Table1[[#This Row],[DISKON NOTA]])))</f>
        <v>168000</v>
      </c>
      <c r="AF121" s="3">
        <f>IF(Table1[[#This Row],[TANGGAL NOTA]]="",AF120,Table1[[#This Row],[TANGGAL NOTA]])</f>
        <v>45531</v>
      </c>
      <c r="AG121" s="3">
        <v>45531</v>
      </c>
      <c r="AH121" s="3">
        <f>IF(Table1[[#This Row],[TANGGAL UPDATE]]="",AH120,Table1[[#This Row],[TANGGAL UPDATE]])</f>
        <v>45534</v>
      </c>
      <c r="AI121" t="str" cm="1">
        <f t="array" ref="AI121">IF(Table1[[#This Row],[A1]]="",AI120,INDEX(Table6[3],Table1[[#This Row],[Q1]]))</f>
        <v>G</v>
      </c>
      <c r="AJ121" t="str">
        <f>IF(Table1[[#This Row],[_KETERANGAN]]="","",Table1[[#This Row],[_KETERANGAN]])</f>
        <v/>
      </c>
      <c r="AK121" t="str" cm="1">
        <f t="array" ref="AK121">IF(Table1[[#This Row],[A1]]="",AK120,INDEX(Table6[3],Table1[[#This Row],[Q1]]))</f>
        <v>G</v>
      </c>
      <c r="AL121" s="5" t="str" cm="1">
        <f t="array" ref="AL121">IF(Table1[[#This Row],[A1]]="",AL120,INDEX(Table6[1],Table1[[#This Row],[Q1]]))</f>
        <v>TRIO PLAZA</v>
      </c>
      <c r="AM121" t="str" cm="1">
        <f t="array" ref="AM121">IF(Table1[[#This Row],[A1]]="",AM120,INDEX(Table6[2],Table1[[#This Row],[Q1]]))</f>
        <v>MAGELANG</v>
      </c>
      <c r="AN121" t="str">
        <f>CONCATENATE(Table1[[#This Row],[TOKO_H]],"-",Table1[[#This Row],[KOTA_H]])</f>
        <v>TRIO PLAZA-MAGELANG</v>
      </c>
      <c r="AO121" t="s">
        <v>11497</v>
      </c>
      <c r="AP121" t="s">
        <v>11498</v>
      </c>
      <c r="AQ121"/>
    </row>
    <row r="122" spans="1:43">
      <c r="A122">
        <f>IF(Table1[[#This Row],[KODE BARANG]]="","",MATCH(Table1[[#This Row],[KODE BARANG]],DBS[KODE BARANG],0))</f>
        <v>314</v>
      </c>
      <c r="B122">
        <f>IF(Table1[[#This Row],[ROWID]]="","",ROW()-2)</f>
        <v>120</v>
      </c>
      <c r="C122">
        <f>IF(Table1[[#This Row],[NAMA BARANG]]="","",IF(Table1[[#This Row],[ID]]="",C121,Table1[[#This Row],[ID]]))</f>
        <v>113</v>
      </c>
      <c r="D122" t="str">
        <f>IF(Table1[[#This Row],[A1]]="","",MATCH(Table1[[#This Row],[A1]],Table6[5],0))</f>
        <v/>
      </c>
      <c r="E122" t="str">
        <f>IF(Table1[[#This Row],[ID]]="","",Table1[[#This Row],[TOKO-KOTA_H]])</f>
        <v/>
      </c>
      <c r="F122" t="str">
        <f>IF(Table1[[#This Row],[NOTA TOKO]]="","",ROW()-2)</f>
        <v/>
      </c>
      <c r="G122" s="59"/>
      <c r="H122" s="1"/>
      <c r="J122" s="1"/>
      <c r="K122" t="s">
        <v>7635</v>
      </c>
      <c r="L122" t="str">
        <f>IF(Table1[[#This Row],[_NAMA BARANG]]="",IF(Table1[[#This Row],[//DBS]]="","",INDEX(DBS[NAMA],Table1[[#This Row],[//DBS]])),Table1[[#This Row],[_NAMA BARANG]])</f>
        <v>BN A5 GASTA HP 2006 T</v>
      </c>
      <c r="M122"/>
      <c r="O122" t="str">
        <f>IF(Table1[[#This Row],[ROWID]]="","",IF(Table1[[#This Row],[_KETERANGAN]]="STOCK BELUM LENGKAP","ADA",IF(Table1[[#This Row],[KODE BARANG]]="","TIDAK ADA","ADA")))</f>
        <v>ADA</v>
      </c>
      <c r="P122">
        <v>12</v>
      </c>
      <c r="Q122" t="s">
        <v>37</v>
      </c>
      <c r="R122">
        <f>IF(Table1[[#This Row],[//DBS]]="","",INDEX(DBS[ISI],Table1[[#This Row],[//DBS]]))</f>
        <v>72</v>
      </c>
      <c r="S122" t="str">
        <f>IF(Table1[[#This Row],[//DBS]]="","",IF(Table1[[#This Row],[SATUAN_BYPASS]]="",INDEX(DBS[[SATUAN ]],Table1[[#This Row],[//DBS]]),Table1[SATUAN_BYPASS]))</f>
        <v>PCS</v>
      </c>
      <c r="T122">
        <v>14</v>
      </c>
      <c r="U122" s="58">
        <f>IF(Table1[[#This Row],[HARGA_BYPASS]]="",IF(Table1[[#This Row],[_HARGA]]="","",Table1[[#This Row],[_HARGA]]*1000),Table1[[#This Row],[HARGA_BYPASS]])</f>
        <v>14000</v>
      </c>
      <c r="V122" s="2"/>
      <c r="W122" s="2"/>
      <c r="X122" s="58" t="str">
        <f>IF(Table1[[#This Row],[ROWID]]="","",IF(Table1[[#This Row],[ROWID]]=C123,"",SUMIF(Table1[ROWID],Table1[[#This Row],[ROWID]],Table1[TOTAL])))</f>
        <v/>
      </c>
      <c r="AA12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22">
        <f>IF(Table1[[#This Row],[JUMLAH NOTA]]="","",IF(Table1[[#This Row],[CONV]]="",Table1[[#This Row],[JUMLAH NOTA]],Table1[[#This Row],[JUMLAH NOTA]]*Table1[[#This Row],[CONV]]))</f>
        <v>12</v>
      </c>
      <c r="AC122" t="str">
        <f>IF(Table1[[#This Row],[ISI_CONV]]="","",IF(Table1[[#This Row],[CONV]]="",Table1[[#This Row],[SATUAN NOTA]],Table1[[#This Row],[SATUAN]]))</f>
        <v>PCS</v>
      </c>
      <c r="AD122" s="58">
        <f>IF(Table1[[#This Row],[HARGA]]="","",IF(Table1[[#This Row],[CONV]]="",Table1[[#This Row],[HARGA]],Table1[[#This Row],[HARGA]]/Table1[[#This Row],[CONV]]))</f>
        <v>14000</v>
      </c>
      <c r="AE122" s="58">
        <f>IF(Table1[[#This Row],[HARGA_CONV]]="","",Table1[[#This Row],[HARGA_CONV]]*Table1[[#This Row],[ISI_CONV]]*(100%-(Table1[[#This Row],[DISKON]]+Table1[[#This Row],[DISKON NOTA]])))</f>
        <v>168000</v>
      </c>
      <c r="AF122" s="3">
        <f>IF(Table1[[#This Row],[TANGGAL NOTA]]="",AF121,Table1[[#This Row],[TANGGAL NOTA]])</f>
        <v>45531</v>
      </c>
      <c r="AG122" s="3">
        <v>45531</v>
      </c>
      <c r="AH122" s="3">
        <f>IF(Table1[[#This Row],[TANGGAL UPDATE]]="",AH121,Table1[[#This Row],[TANGGAL UPDATE]])</f>
        <v>45534</v>
      </c>
      <c r="AI122" t="str" cm="1">
        <f t="array" ref="AI122">IF(Table1[[#This Row],[A1]]="",AI121,INDEX(Table6[3],Table1[[#This Row],[Q1]]))</f>
        <v>G</v>
      </c>
      <c r="AJ122" t="str">
        <f>IF(Table1[[#This Row],[_KETERANGAN]]="","",Table1[[#This Row],[_KETERANGAN]])</f>
        <v/>
      </c>
      <c r="AK122" t="str" cm="1">
        <f t="array" ref="AK122">IF(Table1[[#This Row],[A1]]="",AK121,INDEX(Table6[3],Table1[[#This Row],[Q1]]))</f>
        <v>G</v>
      </c>
      <c r="AL122" s="5" t="str" cm="1">
        <f t="array" ref="AL122">IF(Table1[[#This Row],[A1]]="",AL121,INDEX(Table6[1],Table1[[#This Row],[Q1]]))</f>
        <v>TRIO PLAZA</v>
      </c>
      <c r="AM122" t="str" cm="1">
        <f t="array" ref="AM122">IF(Table1[[#This Row],[A1]]="",AM121,INDEX(Table6[2],Table1[[#This Row],[Q1]]))</f>
        <v>MAGELANG</v>
      </c>
      <c r="AN122" t="str">
        <f>CONCATENATE(Table1[[#This Row],[TOKO_H]],"-",Table1[[#This Row],[KOTA_H]])</f>
        <v>TRIO PLAZA-MAGELANG</v>
      </c>
      <c r="AO122" t="s">
        <v>7635</v>
      </c>
      <c r="AP122" t="s">
        <v>827</v>
      </c>
      <c r="AQ122"/>
    </row>
    <row r="123" spans="1:43">
      <c r="A123">
        <f>IF(Table1[[#This Row],[KODE BARANG]]="","",MATCH(Table1[[#This Row],[KODE BARANG]],DBS[KODE BARANG],0))</f>
        <v>370</v>
      </c>
      <c r="B123">
        <f>IF(Table1[[#This Row],[ROWID]]="","",ROW()-2)</f>
        <v>121</v>
      </c>
      <c r="C123">
        <f>IF(Table1[[#This Row],[NAMA BARANG]]="","",IF(Table1[[#This Row],[ID]]="",C122,Table1[[#This Row],[ID]]))</f>
        <v>113</v>
      </c>
      <c r="D123" t="str">
        <f>IF(Table1[[#This Row],[A1]]="","",MATCH(Table1[[#This Row],[A1]],Table6[5],0))</f>
        <v/>
      </c>
      <c r="E123" t="str">
        <f>IF(Table1[[#This Row],[ID]]="","",Table1[[#This Row],[TOKO-KOTA_H]])</f>
        <v/>
      </c>
      <c r="F123" t="str">
        <f>IF(Table1[[#This Row],[NOTA TOKO]]="","",ROW()-2)</f>
        <v/>
      </c>
      <c r="G123" s="59"/>
      <c r="H123" s="1"/>
      <c r="J123" s="1"/>
      <c r="K123" t="s">
        <v>11503</v>
      </c>
      <c r="L123" t="str">
        <f>IF(Table1[[#This Row],[_NAMA BARANG]]="",IF(Table1[[#This Row],[//DBS]]="","",INDEX(DBS[NAMA],Table1[[#This Row],[//DBS]])),Table1[[#This Row],[_NAMA BARANG]])</f>
        <v>BINDERNOTE A5 GASTA P 2002 P</v>
      </c>
      <c r="M123"/>
      <c r="O123" t="str">
        <f>IF(Table1[[#This Row],[ROWID]]="","",IF(Table1[[#This Row],[_KETERANGAN]]="STOCK BELUM LENGKAP","ADA",IF(Table1[[#This Row],[KODE BARANG]]="","TIDAK ADA","ADA")))</f>
        <v>ADA</v>
      </c>
      <c r="P123">
        <v>12</v>
      </c>
      <c r="Q123" t="s">
        <v>37</v>
      </c>
      <c r="R123">
        <f>IF(Table1[[#This Row],[//DBS]]="","",INDEX(DBS[ISI],Table1[[#This Row],[//DBS]]))</f>
        <v>72</v>
      </c>
      <c r="S123" t="str">
        <f>IF(Table1[[#This Row],[//DBS]]="","",IF(Table1[[#This Row],[SATUAN_BYPASS]]="",INDEX(DBS[[SATUAN ]],Table1[[#This Row],[//DBS]]),Table1[SATUAN_BYPASS]))</f>
        <v>PCS</v>
      </c>
      <c r="T123">
        <v>14</v>
      </c>
      <c r="U123" s="58">
        <f>IF(Table1[[#This Row],[HARGA_BYPASS]]="",IF(Table1[[#This Row],[_HARGA]]="","",Table1[[#This Row],[_HARGA]]*1000),Table1[[#This Row],[HARGA_BYPASS]])</f>
        <v>14000</v>
      </c>
      <c r="V123" s="2"/>
      <c r="W123" s="2"/>
      <c r="X123" s="58" t="str">
        <f>IF(Table1[[#This Row],[ROWID]]="","",IF(Table1[[#This Row],[ROWID]]=C124,"",SUMIF(Table1[ROWID],Table1[[#This Row],[ROWID]],Table1[TOTAL])))</f>
        <v/>
      </c>
      <c r="AA12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23">
        <f>IF(Table1[[#This Row],[JUMLAH NOTA]]="","",IF(Table1[[#This Row],[CONV]]="",Table1[[#This Row],[JUMLAH NOTA]],Table1[[#This Row],[JUMLAH NOTA]]*Table1[[#This Row],[CONV]]))</f>
        <v>12</v>
      </c>
      <c r="AC123" t="str">
        <f>IF(Table1[[#This Row],[ISI_CONV]]="","",IF(Table1[[#This Row],[CONV]]="",Table1[[#This Row],[SATUAN NOTA]],Table1[[#This Row],[SATUAN]]))</f>
        <v>PCS</v>
      </c>
      <c r="AD123" s="58">
        <f>IF(Table1[[#This Row],[HARGA]]="","",IF(Table1[[#This Row],[CONV]]="",Table1[[#This Row],[HARGA]],Table1[[#This Row],[HARGA]]/Table1[[#This Row],[CONV]]))</f>
        <v>14000</v>
      </c>
      <c r="AE123" s="58">
        <f>IF(Table1[[#This Row],[HARGA_CONV]]="","",Table1[[#This Row],[HARGA_CONV]]*Table1[[#This Row],[ISI_CONV]]*(100%-(Table1[[#This Row],[DISKON]]+Table1[[#This Row],[DISKON NOTA]])))</f>
        <v>168000</v>
      </c>
      <c r="AF123" s="3">
        <f>IF(Table1[[#This Row],[TANGGAL NOTA]]="",AF122,Table1[[#This Row],[TANGGAL NOTA]])</f>
        <v>45531</v>
      </c>
      <c r="AG123" s="3">
        <v>45531</v>
      </c>
      <c r="AH123" s="3">
        <f>IF(Table1[[#This Row],[TANGGAL UPDATE]]="",AH122,Table1[[#This Row],[TANGGAL UPDATE]])</f>
        <v>45534</v>
      </c>
      <c r="AI123" t="str" cm="1">
        <f t="array" ref="AI123">IF(Table1[[#This Row],[A1]]="",AI122,INDEX(Table6[3],Table1[[#This Row],[Q1]]))</f>
        <v>G</v>
      </c>
      <c r="AJ123" t="str">
        <f>IF(Table1[[#This Row],[_KETERANGAN]]="","",Table1[[#This Row],[_KETERANGAN]])</f>
        <v/>
      </c>
      <c r="AK123" t="str" cm="1">
        <f t="array" ref="AK123">IF(Table1[[#This Row],[A1]]="",AK122,INDEX(Table6[3],Table1[[#This Row],[Q1]]))</f>
        <v>G</v>
      </c>
      <c r="AL123" s="5" t="str" cm="1">
        <f t="array" ref="AL123">IF(Table1[[#This Row],[A1]]="",AL122,INDEX(Table6[1],Table1[[#This Row],[Q1]]))</f>
        <v>TRIO PLAZA</v>
      </c>
      <c r="AM123" t="str" cm="1">
        <f t="array" ref="AM123">IF(Table1[[#This Row],[A1]]="",AM122,INDEX(Table6[2],Table1[[#This Row],[Q1]]))</f>
        <v>MAGELANG</v>
      </c>
      <c r="AN123" t="str">
        <f>CONCATENATE(Table1[[#This Row],[TOKO_H]],"-",Table1[[#This Row],[KOTA_H]])</f>
        <v>TRIO PLAZA-MAGELANG</v>
      </c>
      <c r="AO123" t="s">
        <v>11503</v>
      </c>
      <c r="AP123" t="s">
        <v>11504</v>
      </c>
      <c r="AQ123"/>
    </row>
    <row r="124" spans="1:43">
      <c r="A124">
        <f>IF(Table1[[#This Row],[KODE BARANG]]="","",MATCH(Table1[[#This Row],[KODE BARANG]],DBS[KODE BARANG],0))</f>
        <v>347</v>
      </c>
      <c r="B124">
        <f>IF(Table1[[#This Row],[ROWID]]="","",ROW()-2)</f>
        <v>122</v>
      </c>
      <c r="C124">
        <f>IF(Table1[[#This Row],[NAMA BARANG]]="","",IF(Table1[[#This Row],[ID]]="",C123,Table1[[#This Row],[ID]]))</f>
        <v>113</v>
      </c>
      <c r="D124" t="str">
        <f>IF(Table1[[#This Row],[A1]]="","",MATCH(Table1[[#This Row],[A1]],Table6[5],0))</f>
        <v/>
      </c>
      <c r="E124" t="str">
        <f>IF(Table1[[#This Row],[ID]]="","",Table1[[#This Row],[TOKO-KOTA_H]])</f>
        <v/>
      </c>
      <c r="F124" t="str">
        <f>IF(Table1[[#This Row],[NOTA TOKO]]="","",ROW()-2)</f>
        <v/>
      </c>
      <c r="G124" s="59"/>
      <c r="H124" s="1"/>
      <c r="J124" s="1"/>
      <c r="K124" t="s">
        <v>10844</v>
      </c>
      <c r="L124" t="str">
        <f>IF(Table1[[#This Row],[_NAMA BARANG]]="",IF(Table1[[#This Row],[//DBS]]="","",INDEX(DBS[NAMA],Table1[[#This Row],[//DBS]])),Table1[[#This Row],[_NAMA BARANG]])</f>
        <v>BN GASTA PRINT + SLIP 77725-12/VT</v>
      </c>
      <c r="M124"/>
      <c r="O124" t="str">
        <f>IF(Table1[[#This Row],[ROWID]]="","",IF(Table1[[#This Row],[_KETERANGAN]]="STOCK BELUM LENGKAP","ADA",IF(Table1[[#This Row],[KODE BARANG]]="","TIDAK ADA","ADA")))</f>
        <v>ADA</v>
      </c>
      <c r="P124">
        <v>12</v>
      </c>
      <c r="Q124" t="s">
        <v>37</v>
      </c>
      <c r="R124">
        <f>IF(Table1[[#This Row],[//DBS]]="","",INDEX(DBS[ISI],Table1[[#This Row],[//DBS]]))</f>
        <v>120</v>
      </c>
      <c r="S124" t="str">
        <f>IF(Table1[[#This Row],[//DBS]]="","",IF(Table1[[#This Row],[SATUAN_BYPASS]]="",INDEX(DBS[[SATUAN ]],Table1[[#This Row],[//DBS]]),Table1[SATUAN_BYPASS]))</f>
        <v>PCS</v>
      </c>
      <c r="T124">
        <v>14.5</v>
      </c>
      <c r="U124" s="58">
        <f>IF(Table1[[#This Row],[HARGA_BYPASS]]="",IF(Table1[[#This Row],[_HARGA]]="","",Table1[[#This Row],[_HARGA]]*1000),Table1[[#This Row],[HARGA_BYPASS]])</f>
        <v>14500</v>
      </c>
      <c r="V124" s="2"/>
      <c r="W124" s="2"/>
      <c r="X124" s="58" t="str">
        <f>IF(Table1[[#This Row],[ROWID]]="","",IF(Table1[[#This Row],[ROWID]]=C125,"",SUMIF(Table1[ROWID],Table1[[#This Row],[ROWID]],Table1[TOTAL])))</f>
        <v/>
      </c>
      <c r="AA12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24">
        <f>IF(Table1[[#This Row],[JUMLAH NOTA]]="","",IF(Table1[[#This Row],[CONV]]="",Table1[[#This Row],[JUMLAH NOTA]],Table1[[#This Row],[JUMLAH NOTA]]*Table1[[#This Row],[CONV]]))</f>
        <v>12</v>
      </c>
      <c r="AC124" t="str">
        <f>IF(Table1[[#This Row],[ISI_CONV]]="","",IF(Table1[[#This Row],[CONV]]="",Table1[[#This Row],[SATUAN NOTA]],Table1[[#This Row],[SATUAN]]))</f>
        <v>PCS</v>
      </c>
      <c r="AD124" s="58">
        <f>IF(Table1[[#This Row],[HARGA]]="","",IF(Table1[[#This Row],[CONV]]="",Table1[[#This Row],[HARGA]],Table1[[#This Row],[HARGA]]/Table1[[#This Row],[CONV]]))</f>
        <v>14500</v>
      </c>
      <c r="AE124" s="58">
        <f>IF(Table1[[#This Row],[HARGA_CONV]]="","",Table1[[#This Row],[HARGA_CONV]]*Table1[[#This Row],[ISI_CONV]]*(100%-(Table1[[#This Row],[DISKON]]+Table1[[#This Row],[DISKON NOTA]])))</f>
        <v>174000</v>
      </c>
      <c r="AF124" s="3">
        <f>IF(Table1[[#This Row],[TANGGAL NOTA]]="",AF123,Table1[[#This Row],[TANGGAL NOTA]])</f>
        <v>45531</v>
      </c>
      <c r="AG124" s="3">
        <v>45531</v>
      </c>
      <c r="AH124" s="3">
        <f>IF(Table1[[#This Row],[TANGGAL UPDATE]]="",AH123,Table1[[#This Row],[TANGGAL UPDATE]])</f>
        <v>45534</v>
      </c>
      <c r="AI124" t="str" cm="1">
        <f t="array" ref="AI124">IF(Table1[[#This Row],[A1]]="",AI123,INDEX(Table6[3],Table1[[#This Row],[Q1]]))</f>
        <v>G</v>
      </c>
      <c r="AJ124" t="str">
        <f>IF(Table1[[#This Row],[_KETERANGAN]]="","",Table1[[#This Row],[_KETERANGAN]])</f>
        <v/>
      </c>
      <c r="AK124" t="str" cm="1">
        <f t="array" ref="AK124">IF(Table1[[#This Row],[A1]]="",AK123,INDEX(Table6[3],Table1[[#This Row],[Q1]]))</f>
        <v>G</v>
      </c>
      <c r="AL124" s="5" t="str" cm="1">
        <f t="array" ref="AL124">IF(Table1[[#This Row],[A1]]="",AL123,INDEX(Table6[1],Table1[[#This Row],[Q1]]))</f>
        <v>TRIO PLAZA</v>
      </c>
      <c r="AM124" t="str" cm="1">
        <f t="array" ref="AM124">IF(Table1[[#This Row],[A1]]="",AM123,INDEX(Table6[2],Table1[[#This Row],[Q1]]))</f>
        <v>MAGELANG</v>
      </c>
      <c r="AN124" t="str">
        <f>CONCATENATE(Table1[[#This Row],[TOKO_H]],"-",Table1[[#This Row],[KOTA_H]])</f>
        <v>TRIO PLAZA-MAGELANG</v>
      </c>
      <c r="AO124" t="s">
        <v>10844</v>
      </c>
      <c r="AP124" t="s">
        <v>10845</v>
      </c>
      <c r="AQ124"/>
    </row>
    <row r="125" spans="1:43">
      <c r="A125">
        <f>IF(Table1[[#This Row],[KODE BARANG]]="","",MATCH(Table1[[#This Row],[KODE BARANG]],DBS[KODE BARANG],0))</f>
        <v>2178</v>
      </c>
      <c r="B125">
        <f>IF(Table1[[#This Row],[ROWID]]="","",ROW()-2)</f>
        <v>123</v>
      </c>
      <c r="C125">
        <f>IF(Table1[[#This Row],[NAMA BARANG]]="","",IF(Table1[[#This Row],[ID]]="",C124,Table1[[#This Row],[ID]]))</f>
        <v>113</v>
      </c>
      <c r="D125" t="str">
        <f>IF(Table1[[#This Row],[A1]]="","",MATCH(Table1[[#This Row],[A1]],Table6[5],0))</f>
        <v/>
      </c>
      <c r="E125" t="str">
        <f>IF(Table1[[#This Row],[ID]]="","",Table1[[#This Row],[TOKO-KOTA_H]])</f>
        <v/>
      </c>
      <c r="F125" t="str">
        <f>IF(Table1[[#This Row],[NOTA TOKO]]="","",ROW()-2)</f>
        <v/>
      </c>
      <c r="G125" s="59"/>
      <c r="H125" s="1"/>
      <c r="J125" s="1"/>
      <c r="K125" t="s">
        <v>8885</v>
      </c>
      <c r="L125" t="str">
        <f>IF(Table1[[#This Row],[_NAMA BARANG]]="",IF(Table1[[#This Row],[//DBS]]="","",INDEX(DBS[NAMA],Table1[[#This Row],[//DBS]])),Table1[[#This Row],[_NAMA BARANG]])</f>
        <v>NOTEBOOK SPIRAL A5 LB-2529-22</v>
      </c>
      <c r="M125"/>
      <c r="O125" t="str">
        <f>IF(Table1[[#This Row],[ROWID]]="","",IF(Table1[[#This Row],[_KETERANGAN]]="STOCK BELUM LENGKAP","ADA",IF(Table1[[#This Row],[KODE BARANG]]="","TIDAK ADA","ADA")))</f>
        <v>ADA</v>
      </c>
      <c r="P125">
        <v>6</v>
      </c>
      <c r="Q125" t="s">
        <v>37</v>
      </c>
      <c r="R125">
        <f>IF(Table1[[#This Row],[//DBS]]="","",INDEX(DBS[ISI],Table1[[#This Row],[//DBS]]))</f>
        <v>160</v>
      </c>
      <c r="S125" t="str">
        <f>IF(Table1[[#This Row],[//DBS]]="","",IF(Table1[[#This Row],[SATUAN_BYPASS]]="",INDEX(DBS[[SATUAN ]],Table1[[#This Row],[//DBS]]),Table1[SATUAN_BYPASS]))</f>
        <v>PCS</v>
      </c>
      <c r="T125">
        <v>15</v>
      </c>
      <c r="U125" s="58">
        <f>IF(Table1[[#This Row],[HARGA_BYPASS]]="",IF(Table1[[#This Row],[_HARGA]]="","",Table1[[#This Row],[_HARGA]]*1000),Table1[[#This Row],[HARGA_BYPASS]])</f>
        <v>15000</v>
      </c>
      <c r="V125" s="2"/>
      <c r="W125" s="2"/>
      <c r="X125" s="58" t="str">
        <f>IF(Table1[[#This Row],[ROWID]]="","",IF(Table1[[#This Row],[ROWID]]=C126,"",SUMIF(Table1[ROWID],Table1[[#This Row],[ROWID]],Table1[TOTAL])))</f>
        <v/>
      </c>
      <c r="AA12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25">
        <f>IF(Table1[[#This Row],[JUMLAH NOTA]]="","",IF(Table1[[#This Row],[CONV]]="",Table1[[#This Row],[JUMLAH NOTA]],Table1[[#This Row],[JUMLAH NOTA]]*Table1[[#This Row],[CONV]]))</f>
        <v>6</v>
      </c>
      <c r="AC125" t="str">
        <f>IF(Table1[[#This Row],[ISI_CONV]]="","",IF(Table1[[#This Row],[CONV]]="",Table1[[#This Row],[SATUAN NOTA]],Table1[[#This Row],[SATUAN]]))</f>
        <v>PCS</v>
      </c>
      <c r="AD125" s="58">
        <f>IF(Table1[[#This Row],[HARGA]]="","",IF(Table1[[#This Row],[CONV]]="",Table1[[#This Row],[HARGA]],Table1[[#This Row],[HARGA]]/Table1[[#This Row],[CONV]]))</f>
        <v>15000</v>
      </c>
      <c r="AE125" s="58">
        <f>IF(Table1[[#This Row],[HARGA_CONV]]="","",Table1[[#This Row],[HARGA_CONV]]*Table1[[#This Row],[ISI_CONV]]*(100%-(Table1[[#This Row],[DISKON]]+Table1[[#This Row],[DISKON NOTA]])))</f>
        <v>90000</v>
      </c>
      <c r="AF125" s="3">
        <f>IF(Table1[[#This Row],[TANGGAL NOTA]]="",AF124,Table1[[#This Row],[TANGGAL NOTA]])</f>
        <v>45531</v>
      </c>
      <c r="AG125" s="3">
        <v>45531</v>
      </c>
      <c r="AH125" s="3">
        <f>IF(Table1[[#This Row],[TANGGAL UPDATE]]="",AH124,Table1[[#This Row],[TANGGAL UPDATE]])</f>
        <v>45534</v>
      </c>
      <c r="AI125" t="str" cm="1">
        <f t="array" ref="AI125">IF(Table1[[#This Row],[A1]]="",AI124,INDEX(Table6[3],Table1[[#This Row],[Q1]]))</f>
        <v>G</v>
      </c>
      <c r="AJ125" t="str">
        <f>IF(Table1[[#This Row],[_KETERANGAN]]="","",Table1[[#This Row],[_KETERANGAN]])</f>
        <v/>
      </c>
      <c r="AK125" t="str" cm="1">
        <f t="array" ref="AK125">IF(Table1[[#This Row],[A1]]="",AK124,INDEX(Table6[3],Table1[[#This Row],[Q1]]))</f>
        <v>G</v>
      </c>
      <c r="AL125" s="5" t="str" cm="1">
        <f t="array" ref="AL125">IF(Table1[[#This Row],[A1]]="",AL124,INDEX(Table6[1],Table1[[#This Row],[Q1]]))</f>
        <v>TRIO PLAZA</v>
      </c>
      <c r="AM125" t="str" cm="1">
        <f t="array" ref="AM125">IF(Table1[[#This Row],[A1]]="",AM124,INDEX(Table6[2],Table1[[#This Row],[Q1]]))</f>
        <v>MAGELANG</v>
      </c>
      <c r="AN125" t="str">
        <f>CONCATENATE(Table1[[#This Row],[TOKO_H]],"-",Table1[[#This Row],[KOTA_H]])</f>
        <v>TRIO PLAZA-MAGELANG</v>
      </c>
      <c r="AO125" t="s">
        <v>8885</v>
      </c>
      <c r="AP125" t="s">
        <v>8886</v>
      </c>
      <c r="AQ125"/>
    </row>
    <row r="126" spans="1:43">
      <c r="A126">
        <f>IF(Table1[[#This Row],[KODE BARANG]]="","",MATCH(Table1[[#This Row],[KODE BARANG]],DBS[KODE BARANG],0))</f>
        <v>2183</v>
      </c>
      <c r="B126">
        <f>IF(Table1[[#This Row],[ROWID]]="","",ROW()-2)</f>
        <v>124</v>
      </c>
      <c r="C126">
        <f>IF(Table1[[#This Row],[NAMA BARANG]]="","",IF(Table1[[#This Row],[ID]]="",C125,Table1[[#This Row],[ID]]))</f>
        <v>113</v>
      </c>
      <c r="D126" t="str">
        <f>IF(Table1[[#This Row],[A1]]="","",MATCH(Table1[[#This Row],[A1]],Table6[5],0))</f>
        <v/>
      </c>
      <c r="E126" t="str">
        <f>IF(Table1[[#This Row],[ID]]="","",Table1[[#This Row],[TOKO-KOTA_H]])</f>
        <v/>
      </c>
      <c r="F126" t="str">
        <f>IF(Table1[[#This Row],[NOTA TOKO]]="","",ROW()-2)</f>
        <v/>
      </c>
      <c r="G126" s="59"/>
      <c r="H126" s="1"/>
      <c r="J126" s="1"/>
      <c r="K126" t="s">
        <v>8898</v>
      </c>
      <c r="L126" t="str">
        <f>IF(Table1[[#This Row],[_NAMA BARANG]]="",IF(Table1[[#This Row],[//DBS]]="","",INDEX(DBS[NAMA],Table1[[#This Row],[//DBS]])),Table1[[#This Row],[_NAMA BARANG]])</f>
        <v>NOTEBOOK SPIRAL A5 8006</v>
      </c>
      <c r="M126"/>
      <c r="O126" t="str">
        <f>IF(Table1[[#This Row],[ROWID]]="","",IF(Table1[[#This Row],[_KETERANGAN]]="STOCK BELUM LENGKAP","ADA",IF(Table1[[#This Row],[KODE BARANG]]="","TIDAK ADA","ADA")))</f>
        <v>ADA</v>
      </c>
      <c r="P126">
        <v>6</v>
      </c>
      <c r="Q126" t="s">
        <v>37</v>
      </c>
      <c r="R126">
        <f>IF(Table1[[#This Row],[//DBS]]="","",INDEX(DBS[ISI],Table1[[#This Row],[//DBS]]))</f>
        <v>160</v>
      </c>
      <c r="S126" t="str">
        <f>IF(Table1[[#This Row],[//DBS]]="","",IF(Table1[[#This Row],[SATUAN_BYPASS]]="",INDEX(DBS[[SATUAN ]],Table1[[#This Row],[//DBS]]),Table1[SATUAN_BYPASS]))</f>
        <v>PCS</v>
      </c>
      <c r="T126">
        <v>15</v>
      </c>
      <c r="U126" s="58">
        <f>IF(Table1[[#This Row],[HARGA_BYPASS]]="",IF(Table1[[#This Row],[_HARGA]]="","",Table1[[#This Row],[_HARGA]]*1000),Table1[[#This Row],[HARGA_BYPASS]])</f>
        <v>15000</v>
      </c>
      <c r="V126" s="2"/>
      <c r="W126" s="2"/>
      <c r="X126" s="58" t="str">
        <f>IF(Table1[[#This Row],[ROWID]]="","",IF(Table1[[#This Row],[ROWID]]=C127,"",SUMIF(Table1[ROWID],Table1[[#This Row],[ROWID]],Table1[TOTAL])))</f>
        <v/>
      </c>
      <c r="AA12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26">
        <f>IF(Table1[[#This Row],[JUMLAH NOTA]]="","",IF(Table1[[#This Row],[CONV]]="",Table1[[#This Row],[JUMLAH NOTA]],Table1[[#This Row],[JUMLAH NOTA]]*Table1[[#This Row],[CONV]]))</f>
        <v>6</v>
      </c>
      <c r="AC126" t="str">
        <f>IF(Table1[[#This Row],[ISI_CONV]]="","",IF(Table1[[#This Row],[CONV]]="",Table1[[#This Row],[SATUAN NOTA]],Table1[[#This Row],[SATUAN]]))</f>
        <v>PCS</v>
      </c>
      <c r="AD126" s="58">
        <f>IF(Table1[[#This Row],[HARGA]]="","",IF(Table1[[#This Row],[CONV]]="",Table1[[#This Row],[HARGA]],Table1[[#This Row],[HARGA]]/Table1[[#This Row],[CONV]]))</f>
        <v>15000</v>
      </c>
      <c r="AE126" s="58">
        <f>IF(Table1[[#This Row],[HARGA_CONV]]="","",Table1[[#This Row],[HARGA_CONV]]*Table1[[#This Row],[ISI_CONV]]*(100%-(Table1[[#This Row],[DISKON]]+Table1[[#This Row],[DISKON NOTA]])))</f>
        <v>90000</v>
      </c>
      <c r="AF126" s="3">
        <f>IF(Table1[[#This Row],[TANGGAL NOTA]]="",AF125,Table1[[#This Row],[TANGGAL NOTA]])</f>
        <v>45531</v>
      </c>
      <c r="AG126" s="3">
        <v>45531</v>
      </c>
      <c r="AH126" s="3">
        <f>IF(Table1[[#This Row],[TANGGAL UPDATE]]="",AH125,Table1[[#This Row],[TANGGAL UPDATE]])</f>
        <v>45534</v>
      </c>
      <c r="AI126" t="str" cm="1">
        <f t="array" ref="AI126">IF(Table1[[#This Row],[A1]]="",AI125,INDEX(Table6[3],Table1[[#This Row],[Q1]]))</f>
        <v>G</v>
      </c>
      <c r="AJ126" t="str">
        <f>IF(Table1[[#This Row],[_KETERANGAN]]="","",Table1[[#This Row],[_KETERANGAN]])</f>
        <v/>
      </c>
      <c r="AK126" t="str" cm="1">
        <f t="array" ref="AK126">IF(Table1[[#This Row],[A1]]="",AK125,INDEX(Table6[3],Table1[[#This Row],[Q1]]))</f>
        <v>G</v>
      </c>
      <c r="AL126" s="5" t="str" cm="1">
        <f t="array" ref="AL126">IF(Table1[[#This Row],[A1]]="",AL125,INDEX(Table6[1],Table1[[#This Row],[Q1]]))</f>
        <v>TRIO PLAZA</v>
      </c>
      <c r="AM126" t="str" cm="1">
        <f t="array" ref="AM126">IF(Table1[[#This Row],[A1]]="",AM125,INDEX(Table6[2],Table1[[#This Row],[Q1]]))</f>
        <v>MAGELANG</v>
      </c>
      <c r="AN126" t="str">
        <f>CONCATENATE(Table1[[#This Row],[TOKO_H]],"-",Table1[[#This Row],[KOTA_H]])</f>
        <v>TRIO PLAZA-MAGELANG</v>
      </c>
      <c r="AO126" t="s">
        <v>8898</v>
      </c>
      <c r="AP126" t="s">
        <v>8899</v>
      </c>
      <c r="AQ126"/>
    </row>
    <row r="127" spans="1:43">
      <c r="A127">
        <f>IF(Table1[[#This Row],[KODE BARANG]]="","",MATCH(Table1[[#This Row],[KODE BARANG]],DBS[KODE BARANG],0))</f>
        <v>2182</v>
      </c>
      <c r="B127">
        <f>IF(Table1[[#This Row],[ROWID]]="","",ROW()-2)</f>
        <v>125</v>
      </c>
      <c r="C127">
        <f>IF(Table1[[#This Row],[NAMA BARANG]]="","",IF(Table1[[#This Row],[ID]]="",C126,Table1[[#This Row],[ID]]))</f>
        <v>113</v>
      </c>
      <c r="D127" t="str">
        <f>IF(Table1[[#This Row],[A1]]="","",MATCH(Table1[[#This Row],[A1]],Table6[5],0))</f>
        <v/>
      </c>
      <c r="E127" t="str">
        <f>IF(Table1[[#This Row],[ID]]="","",Table1[[#This Row],[TOKO-KOTA_H]])</f>
        <v/>
      </c>
      <c r="F127" t="str">
        <f>IF(Table1[[#This Row],[NOTA TOKO]]="","",ROW()-2)</f>
        <v/>
      </c>
      <c r="G127" s="59"/>
      <c r="H127" s="1"/>
      <c r="J127" s="1"/>
      <c r="K127" t="s">
        <v>8897</v>
      </c>
      <c r="L127" t="str">
        <f>IF(Table1[[#This Row],[_NAMA BARANG]]="",IF(Table1[[#This Row],[//DBS]]="","",INDEX(DBS[NAMA],Table1[[#This Row],[//DBS]])),Table1[[#This Row],[_NAMA BARANG]])</f>
        <v>NOTEBOOK SPIRAL A5 8001</v>
      </c>
      <c r="M127"/>
      <c r="O127" t="str">
        <f>IF(Table1[[#This Row],[ROWID]]="","",IF(Table1[[#This Row],[_KETERANGAN]]="STOCK BELUM LENGKAP","ADA",IF(Table1[[#This Row],[KODE BARANG]]="","TIDAK ADA","ADA")))</f>
        <v>ADA</v>
      </c>
      <c r="P127">
        <v>6</v>
      </c>
      <c r="Q127" t="s">
        <v>37</v>
      </c>
      <c r="R127">
        <f>IF(Table1[[#This Row],[//DBS]]="","",INDEX(DBS[ISI],Table1[[#This Row],[//DBS]]))</f>
        <v>160</v>
      </c>
      <c r="S127" t="str">
        <f>IF(Table1[[#This Row],[//DBS]]="","",IF(Table1[[#This Row],[SATUAN_BYPASS]]="",INDEX(DBS[[SATUAN ]],Table1[[#This Row],[//DBS]]),Table1[SATUAN_BYPASS]))</f>
        <v>PCS</v>
      </c>
      <c r="T127">
        <v>15</v>
      </c>
      <c r="U127" s="58">
        <f>IF(Table1[[#This Row],[HARGA_BYPASS]]="",IF(Table1[[#This Row],[_HARGA]]="","",Table1[[#This Row],[_HARGA]]*1000),Table1[[#This Row],[HARGA_BYPASS]])</f>
        <v>15000</v>
      </c>
      <c r="V127" s="2"/>
      <c r="W127" s="2"/>
      <c r="X127" s="58" t="str">
        <f>IF(Table1[[#This Row],[ROWID]]="","",IF(Table1[[#This Row],[ROWID]]=C128,"",SUMIF(Table1[ROWID],Table1[[#This Row],[ROWID]],Table1[TOTAL])))</f>
        <v/>
      </c>
      <c r="AA12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27">
        <f>IF(Table1[[#This Row],[JUMLAH NOTA]]="","",IF(Table1[[#This Row],[CONV]]="",Table1[[#This Row],[JUMLAH NOTA]],Table1[[#This Row],[JUMLAH NOTA]]*Table1[[#This Row],[CONV]]))</f>
        <v>6</v>
      </c>
      <c r="AC127" t="str">
        <f>IF(Table1[[#This Row],[ISI_CONV]]="","",IF(Table1[[#This Row],[CONV]]="",Table1[[#This Row],[SATUAN NOTA]],Table1[[#This Row],[SATUAN]]))</f>
        <v>PCS</v>
      </c>
      <c r="AD127" s="58">
        <f>IF(Table1[[#This Row],[HARGA]]="","",IF(Table1[[#This Row],[CONV]]="",Table1[[#This Row],[HARGA]],Table1[[#This Row],[HARGA]]/Table1[[#This Row],[CONV]]))</f>
        <v>15000</v>
      </c>
      <c r="AE127" s="58">
        <f>IF(Table1[[#This Row],[HARGA_CONV]]="","",Table1[[#This Row],[HARGA_CONV]]*Table1[[#This Row],[ISI_CONV]]*(100%-(Table1[[#This Row],[DISKON]]+Table1[[#This Row],[DISKON NOTA]])))</f>
        <v>90000</v>
      </c>
      <c r="AF127" s="3">
        <f>IF(Table1[[#This Row],[TANGGAL NOTA]]="",AF126,Table1[[#This Row],[TANGGAL NOTA]])</f>
        <v>45531</v>
      </c>
      <c r="AG127" s="3">
        <v>45531</v>
      </c>
      <c r="AH127" s="3">
        <f>IF(Table1[[#This Row],[TANGGAL UPDATE]]="",AH126,Table1[[#This Row],[TANGGAL UPDATE]])</f>
        <v>45534</v>
      </c>
      <c r="AI127" t="str" cm="1">
        <f t="array" ref="AI127">IF(Table1[[#This Row],[A1]]="",AI126,INDEX(Table6[3],Table1[[#This Row],[Q1]]))</f>
        <v>G</v>
      </c>
      <c r="AJ127" t="str">
        <f>IF(Table1[[#This Row],[_KETERANGAN]]="","",Table1[[#This Row],[_KETERANGAN]])</f>
        <v/>
      </c>
      <c r="AK127" t="str" cm="1">
        <f t="array" ref="AK127">IF(Table1[[#This Row],[A1]]="",AK126,INDEX(Table6[3],Table1[[#This Row],[Q1]]))</f>
        <v>G</v>
      </c>
      <c r="AL127" s="5" t="str" cm="1">
        <f t="array" ref="AL127">IF(Table1[[#This Row],[A1]]="",AL126,INDEX(Table6[1],Table1[[#This Row],[Q1]]))</f>
        <v>TRIO PLAZA</v>
      </c>
      <c r="AM127" t="str" cm="1">
        <f t="array" ref="AM127">IF(Table1[[#This Row],[A1]]="",AM126,INDEX(Table6[2],Table1[[#This Row],[Q1]]))</f>
        <v>MAGELANG</v>
      </c>
      <c r="AN127" t="str">
        <f>CONCATENATE(Table1[[#This Row],[TOKO_H]],"-",Table1[[#This Row],[KOTA_H]])</f>
        <v>TRIO PLAZA-MAGELANG</v>
      </c>
      <c r="AO127" t="s">
        <v>8897</v>
      </c>
      <c r="AP127" t="s">
        <v>8759</v>
      </c>
      <c r="AQ127"/>
    </row>
    <row r="128" spans="1:43">
      <c r="A128">
        <f>IF(Table1[[#This Row],[KODE BARANG]]="","",MATCH(Table1[[#This Row],[KODE BARANG]],DBS[KODE BARANG],0))</f>
        <v>2184</v>
      </c>
      <c r="B128">
        <f>IF(Table1[[#This Row],[ROWID]]="","",ROW()-2)</f>
        <v>126</v>
      </c>
      <c r="C128">
        <f>IF(Table1[[#This Row],[NAMA BARANG]]="","",IF(Table1[[#This Row],[ID]]="",C127,Table1[[#This Row],[ID]]))</f>
        <v>113</v>
      </c>
      <c r="D128" t="str">
        <f>IF(Table1[[#This Row],[A1]]="","",MATCH(Table1[[#This Row],[A1]],Table6[5],0))</f>
        <v/>
      </c>
      <c r="E128" t="str">
        <f>IF(Table1[[#This Row],[ID]]="","",Table1[[#This Row],[TOKO-KOTA_H]])</f>
        <v/>
      </c>
      <c r="F128" t="str">
        <f>IF(Table1[[#This Row],[NOTA TOKO]]="","",ROW()-2)</f>
        <v/>
      </c>
      <c r="G128" s="59"/>
      <c r="H128" s="1"/>
      <c r="J128" s="1"/>
      <c r="K128" t="s">
        <v>8900</v>
      </c>
      <c r="L128" t="str">
        <f>IF(Table1[[#This Row],[_NAMA BARANG]]="",IF(Table1[[#This Row],[//DBS]]="","",INDEX(DBS[NAMA],Table1[[#This Row],[//DBS]])),Table1[[#This Row],[_NAMA BARANG]])</f>
        <v>NOTEBOOK SPIRAL A5 8007</v>
      </c>
      <c r="M128"/>
      <c r="O128" t="str">
        <f>IF(Table1[[#This Row],[ROWID]]="","",IF(Table1[[#This Row],[_KETERANGAN]]="STOCK BELUM LENGKAP","ADA",IF(Table1[[#This Row],[KODE BARANG]]="","TIDAK ADA","ADA")))</f>
        <v>ADA</v>
      </c>
      <c r="P128">
        <v>6</v>
      </c>
      <c r="Q128" t="s">
        <v>37</v>
      </c>
      <c r="R128">
        <f>IF(Table1[[#This Row],[//DBS]]="","",INDEX(DBS[ISI],Table1[[#This Row],[//DBS]]))</f>
        <v>160</v>
      </c>
      <c r="S128" t="str">
        <f>IF(Table1[[#This Row],[//DBS]]="","",IF(Table1[[#This Row],[SATUAN_BYPASS]]="",INDEX(DBS[[SATUAN ]],Table1[[#This Row],[//DBS]]),Table1[SATUAN_BYPASS]))</f>
        <v>PCS</v>
      </c>
      <c r="T128">
        <v>15</v>
      </c>
      <c r="U128" s="58">
        <f>IF(Table1[[#This Row],[HARGA_BYPASS]]="",IF(Table1[[#This Row],[_HARGA]]="","",Table1[[#This Row],[_HARGA]]*1000),Table1[[#This Row],[HARGA_BYPASS]])</f>
        <v>15000</v>
      </c>
      <c r="V128" s="2"/>
      <c r="W128" s="2"/>
      <c r="X128" s="58" t="str">
        <f>IF(Table1[[#This Row],[ROWID]]="","",IF(Table1[[#This Row],[ROWID]]=C129,"",SUMIF(Table1[ROWID],Table1[[#This Row],[ROWID]],Table1[TOTAL])))</f>
        <v/>
      </c>
      <c r="AA12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28">
        <f>IF(Table1[[#This Row],[JUMLAH NOTA]]="","",IF(Table1[[#This Row],[CONV]]="",Table1[[#This Row],[JUMLAH NOTA]],Table1[[#This Row],[JUMLAH NOTA]]*Table1[[#This Row],[CONV]]))</f>
        <v>6</v>
      </c>
      <c r="AC128" t="str">
        <f>IF(Table1[[#This Row],[ISI_CONV]]="","",IF(Table1[[#This Row],[CONV]]="",Table1[[#This Row],[SATUAN NOTA]],Table1[[#This Row],[SATUAN]]))</f>
        <v>PCS</v>
      </c>
      <c r="AD128" s="58">
        <f>IF(Table1[[#This Row],[HARGA]]="","",IF(Table1[[#This Row],[CONV]]="",Table1[[#This Row],[HARGA]],Table1[[#This Row],[HARGA]]/Table1[[#This Row],[CONV]]))</f>
        <v>15000</v>
      </c>
      <c r="AE128" s="58">
        <f>IF(Table1[[#This Row],[HARGA_CONV]]="","",Table1[[#This Row],[HARGA_CONV]]*Table1[[#This Row],[ISI_CONV]]*(100%-(Table1[[#This Row],[DISKON]]+Table1[[#This Row],[DISKON NOTA]])))</f>
        <v>90000</v>
      </c>
      <c r="AF128" s="3">
        <f>IF(Table1[[#This Row],[TANGGAL NOTA]]="",AF127,Table1[[#This Row],[TANGGAL NOTA]])</f>
        <v>45531</v>
      </c>
      <c r="AG128" s="3">
        <v>45531</v>
      </c>
      <c r="AH128" s="3">
        <f>IF(Table1[[#This Row],[TANGGAL UPDATE]]="",AH127,Table1[[#This Row],[TANGGAL UPDATE]])</f>
        <v>45534</v>
      </c>
      <c r="AI128" t="str" cm="1">
        <f t="array" ref="AI128">IF(Table1[[#This Row],[A1]]="",AI127,INDEX(Table6[3],Table1[[#This Row],[Q1]]))</f>
        <v>G</v>
      </c>
      <c r="AJ128" t="str">
        <f>IF(Table1[[#This Row],[_KETERANGAN]]="","",Table1[[#This Row],[_KETERANGAN]])</f>
        <v/>
      </c>
      <c r="AK128" t="str" cm="1">
        <f t="array" ref="AK128">IF(Table1[[#This Row],[A1]]="",AK127,INDEX(Table6[3],Table1[[#This Row],[Q1]]))</f>
        <v>G</v>
      </c>
      <c r="AL128" s="5" t="str" cm="1">
        <f t="array" ref="AL128">IF(Table1[[#This Row],[A1]]="",AL127,INDEX(Table6[1],Table1[[#This Row],[Q1]]))</f>
        <v>TRIO PLAZA</v>
      </c>
      <c r="AM128" t="str" cm="1">
        <f t="array" ref="AM128">IF(Table1[[#This Row],[A1]]="",AM127,INDEX(Table6[2],Table1[[#This Row],[Q1]]))</f>
        <v>MAGELANG</v>
      </c>
      <c r="AN128" t="str">
        <f>CONCATENATE(Table1[[#This Row],[TOKO_H]],"-",Table1[[#This Row],[KOTA_H]])</f>
        <v>TRIO PLAZA-MAGELANG</v>
      </c>
      <c r="AO128" t="s">
        <v>8900</v>
      </c>
      <c r="AP128" t="s">
        <v>8758</v>
      </c>
      <c r="AQ128"/>
    </row>
    <row r="129" spans="1:43">
      <c r="A129">
        <f>IF(Table1[[#This Row],[KODE BARANG]]="","",MATCH(Table1[[#This Row],[KODE BARANG]],DBS[KODE BARANG],0))</f>
        <v>2181</v>
      </c>
      <c r="B129">
        <f>IF(Table1[[#This Row],[ROWID]]="","",ROW()-2)</f>
        <v>127</v>
      </c>
      <c r="C129">
        <f>IF(Table1[[#This Row],[NAMA BARANG]]="","",IF(Table1[[#This Row],[ID]]="",C128,Table1[[#This Row],[ID]]))</f>
        <v>113</v>
      </c>
      <c r="D129" t="str">
        <f>IF(Table1[[#This Row],[A1]]="","",MATCH(Table1[[#This Row],[A1]],Table6[5],0))</f>
        <v/>
      </c>
      <c r="E129" t="str">
        <f>IF(Table1[[#This Row],[ID]]="","",Table1[[#This Row],[TOKO-KOTA_H]])</f>
        <v/>
      </c>
      <c r="F129" t="str">
        <f>IF(Table1[[#This Row],[NOTA TOKO]]="","",ROW()-2)</f>
        <v/>
      </c>
      <c r="G129" s="59"/>
      <c r="H129" s="1"/>
      <c r="J129" s="1"/>
      <c r="K129" t="s">
        <v>8894</v>
      </c>
      <c r="L129" t="str">
        <f>IF(Table1[[#This Row],[_NAMA BARANG]]="",IF(Table1[[#This Row],[//DBS]]="","",INDEX(DBS[NAMA],Table1[[#This Row],[//DBS]])),Table1[[#This Row],[_NAMA BARANG]])</f>
        <v>NOTEBOOK SPIRAL A5 LB-2529-25</v>
      </c>
      <c r="M129"/>
      <c r="O129" t="str">
        <f>IF(Table1[[#This Row],[ROWID]]="","",IF(Table1[[#This Row],[_KETERANGAN]]="STOCK BELUM LENGKAP","ADA",IF(Table1[[#This Row],[KODE BARANG]]="","TIDAK ADA","ADA")))</f>
        <v>ADA</v>
      </c>
      <c r="P129">
        <v>6</v>
      </c>
      <c r="Q129" t="s">
        <v>37</v>
      </c>
      <c r="R129">
        <f>IF(Table1[[#This Row],[//DBS]]="","",INDEX(DBS[ISI],Table1[[#This Row],[//DBS]]))</f>
        <v>160</v>
      </c>
      <c r="S129" t="str">
        <f>IF(Table1[[#This Row],[//DBS]]="","",IF(Table1[[#This Row],[SATUAN_BYPASS]]="",INDEX(DBS[[SATUAN ]],Table1[[#This Row],[//DBS]]),Table1[SATUAN_BYPASS]))</f>
        <v>PCS</v>
      </c>
      <c r="T129">
        <v>15</v>
      </c>
      <c r="U129" s="58">
        <f>IF(Table1[[#This Row],[HARGA_BYPASS]]="",IF(Table1[[#This Row],[_HARGA]]="","",Table1[[#This Row],[_HARGA]]*1000),Table1[[#This Row],[HARGA_BYPASS]])</f>
        <v>15000</v>
      </c>
      <c r="V129" s="2"/>
      <c r="W129" s="2"/>
      <c r="X129" s="58" t="str">
        <f>IF(Table1[[#This Row],[ROWID]]="","",IF(Table1[[#This Row],[ROWID]]=C130,"",SUMIF(Table1[ROWID],Table1[[#This Row],[ROWID]],Table1[TOTAL])))</f>
        <v/>
      </c>
      <c r="AA12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29">
        <f>IF(Table1[[#This Row],[JUMLAH NOTA]]="","",IF(Table1[[#This Row],[CONV]]="",Table1[[#This Row],[JUMLAH NOTA]],Table1[[#This Row],[JUMLAH NOTA]]*Table1[[#This Row],[CONV]]))</f>
        <v>6</v>
      </c>
      <c r="AC129" t="str">
        <f>IF(Table1[[#This Row],[ISI_CONV]]="","",IF(Table1[[#This Row],[CONV]]="",Table1[[#This Row],[SATUAN NOTA]],Table1[[#This Row],[SATUAN]]))</f>
        <v>PCS</v>
      </c>
      <c r="AD129" s="58">
        <f>IF(Table1[[#This Row],[HARGA]]="","",IF(Table1[[#This Row],[CONV]]="",Table1[[#This Row],[HARGA]],Table1[[#This Row],[HARGA]]/Table1[[#This Row],[CONV]]))</f>
        <v>15000</v>
      </c>
      <c r="AE129" s="58">
        <f>IF(Table1[[#This Row],[HARGA_CONV]]="","",Table1[[#This Row],[HARGA_CONV]]*Table1[[#This Row],[ISI_CONV]]*(100%-(Table1[[#This Row],[DISKON]]+Table1[[#This Row],[DISKON NOTA]])))</f>
        <v>90000</v>
      </c>
      <c r="AF129" s="3">
        <f>IF(Table1[[#This Row],[TANGGAL NOTA]]="",AF128,Table1[[#This Row],[TANGGAL NOTA]])</f>
        <v>45531</v>
      </c>
      <c r="AG129" s="3">
        <v>45531</v>
      </c>
      <c r="AH129" s="3">
        <f>IF(Table1[[#This Row],[TANGGAL UPDATE]]="",AH128,Table1[[#This Row],[TANGGAL UPDATE]])</f>
        <v>45534</v>
      </c>
      <c r="AI129" t="str" cm="1">
        <f t="array" ref="AI129">IF(Table1[[#This Row],[A1]]="",AI128,INDEX(Table6[3],Table1[[#This Row],[Q1]]))</f>
        <v>G</v>
      </c>
      <c r="AJ129" t="str">
        <f>IF(Table1[[#This Row],[_KETERANGAN]]="","",Table1[[#This Row],[_KETERANGAN]])</f>
        <v/>
      </c>
      <c r="AK129" t="str" cm="1">
        <f t="array" ref="AK129">IF(Table1[[#This Row],[A1]]="",AK128,INDEX(Table6[3],Table1[[#This Row],[Q1]]))</f>
        <v>G</v>
      </c>
      <c r="AL129" s="5" t="str" cm="1">
        <f t="array" ref="AL129">IF(Table1[[#This Row],[A1]]="",AL128,INDEX(Table6[1],Table1[[#This Row],[Q1]]))</f>
        <v>TRIO PLAZA</v>
      </c>
      <c r="AM129" t="str" cm="1">
        <f t="array" ref="AM129">IF(Table1[[#This Row],[A1]]="",AM128,INDEX(Table6[2],Table1[[#This Row],[Q1]]))</f>
        <v>MAGELANG</v>
      </c>
      <c r="AN129" t="str">
        <f>CONCATENATE(Table1[[#This Row],[TOKO_H]],"-",Table1[[#This Row],[KOTA_H]])</f>
        <v>TRIO PLAZA-MAGELANG</v>
      </c>
      <c r="AO129" t="s">
        <v>8894</v>
      </c>
      <c r="AP129" t="s">
        <v>8895</v>
      </c>
      <c r="AQ129"/>
    </row>
    <row r="130" spans="1:43">
      <c r="A130">
        <f>IF(Table1[[#This Row],[KODE BARANG]]="","",MATCH(Table1[[#This Row],[KODE BARANG]],DBS[KODE BARANG],0))</f>
        <v>2179</v>
      </c>
      <c r="B130">
        <f>IF(Table1[[#This Row],[ROWID]]="","",ROW()-2)</f>
        <v>128</v>
      </c>
      <c r="C130">
        <f>IF(Table1[[#This Row],[NAMA BARANG]]="","",IF(Table1[[#This Row],[ID]]="",C129,Table1[[#This Row],[ID]]))</f>
        <v>113</v>
      </c>
      <c r="D130" t="str">
        <f>IF(Table1[[#This Row],[A1]]="","",MATCH(Table1[[#This Row],[A1]],Table6[5],0))</f>
        <v/>
      </c>
      <c r="E130" t="str">
        <f>IF(Table1[[#This Row],[ID]]="","",Table1[[#This Row],[TOKO-KOTA_H]])</f>
        <v/>
      </c>
      <c r="F130" t="str">
        <f>IF(Table1[[#This Row],[NOTA TOKO]]="","",ROW()-2)</f>
        <v/>
      </c>
      <c r="G130" s="59"/>
      <c r="H130" s="1"/>
      <c r="J130" s="1"/>
      <c r="K130" t="s">
        <v>8888</v>
      </c>
      <c r="L130" t="str">
        <f>IF(Table1[[#This Row],[_NAMA BARANG]]="",IF(Table1[[#This Row],[//DBS]]="","",INDEX(DBS[NAMA],Table1[[#This Row],[//DBS]])),Table1[[#This Row],[_NAMA BARANG]])</f>
        <v>NOTEBOOK SPIRAL A5 LB-2529-23</v>
      </c>
      <c r="M130"/>
      <c r="O130" t="str">
        <f>IF(Table1[[#This Row],[ROWID]]="","",IF(Table1[[#This Row],[_KETERANGAN]]="STOCK BELUM LENGKAP","ADA",IF(Table1[[#This Row],[KODE BARANG]]="","TIDAK ADA","ADA")))</f>
        <v>ADA</v>
      </c>
      <c r="P130">
        <v>6</v>
      </c>
      <c r="Q130" t="s">
        <v>37</v>
      </c>
      <c r="R130">
        <f>IF(Table1[[#This Row],[//DBS]]="","",INDEX(DBS[ISI],Table1[[#This Row],[//DBS]]))</f>
        <v>160</v>
      </c>
      <c r="S130" t="str">
        <f>IF(Table1[[#This Row],[//DBS]]="","",IF(Table1[[#This Row],[SATUAN_BYPASS]]="",INDEX(DBS[[SATUAN ]],Table1[[#This Row],[//DBS]]),Table1[SATUAN_BYPASS]))</f>
        <v>PCS</v>
      </c>
      <c r="T130">
        <v>15</v>
      </c>
      <c r="U130" s="58">
        <f>IF(Table1[[#This Row],[HARGA_BYPASS]]="",IF(Table1[[#This Row],[_HARGA]]="","",Table1[[#This Row],[_HARGA]]*1000),Table1[[#This Row],[HARGA_BYPASS]])</f>
        <v>15000</v>
      </c>
      <c r="V130" s="2"/>
      <c r="W130" s="2"/>
      <c r="X130" s="58">
        <f>IF(Table1[[#This Row],[ROWID]]="","",IF(Table1[[#This Row],[ROWID]]=C131,"",SUMIF(Table1[ROWID],Table1[[#This Row],[ROWID]],Table1[TOTAL])))</f>
        <v>2598000</v>
      </c>
      <c r="AA13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30">
        <f>IF(Table1[[#This Row],[JUMLAH NOTA]]="","",IF(Table1[[#This Row],[CONV]]="",Table1[[#This Row],[JUMLAH NOTA]],Table1[[#This Row],[JUMLAH NOTA]]*Table1[[#This Row],[CONV]]))</f>
        <v>6</v>
      </c>
      <c r="AC130" t="str">
        <f>IF(Table1[[#This Row],[ISI_CONV]]="","",IF(Table1[[#This Row],[CONV]]="",Table1[[#This Row],[SATUAN NOTA]],Table1[[#This Row],[SATUAN]]))</f>
        <v>PCS</v>
      </c>
      <c r="AD130" s="58">
        <f>IF(Table1[[#This Row],[HARGA]]="","",IF(Table1[[#This Row],[CONV]]="",Table1[[#This Row],[HARGA]],Table1[[#This Row],[HARGA]]/Table1[[#This Row],[CONV]]))</f>
        <v>15000</v>
      </c>
      <c r="AE130" s="58">
        <f>IF(Table1[[#This Row],[HARGA_CONV]]="","",Table1[[#This Row],[HARGA_CONV]]*Table1[[#This Row],[ISI_CONV]]*(100%-(Table1[[#This Row],[DISKON]]+Table1[[#This Row],[DISKON NOTA]])))</f>
        <v>90000</v>
      </c>
      <c r="AF130" s="3">
        <f>IF(Table1[[#This Row],[TANGGAL NOTA]]="",AF129,Table1[[#This Row],[TANGGAL NOTA]])</f>
        <v>45531</v>
      </c>
      <c r="AG130" s="3">
        <v>45531</v>
      </c>
      <c r="AH130" s="3">
        <f>IF(Table1[[#This Row],[TANGGAL UPDATE]]="",AH129,Table1[[#This Row],[TANGGAL UPDATE]])</f>
        <v>45534</v>
      </c>
      <c r="AI130" t="str" cm="1">
        <f t="array" ref="AI130">IF(Table1[[#This Row],[A1]]="",AI129,INDEX(Table6[3],Table1[[#This Row],[Q1]]))</f>
        <v>G</v>
      </c>
      <c r="AJ130" t="str">
        <f>IF(Table1[[#This Row],[_KETERANGAN]]="","",Table1[[#This Row],[_KETERANGAN]])</f>
        <v/>
      </c>
      <c r="AK130" t="str" cm="1">
        <f t="array" ref="AK130">IF(Table1[[#This Row],[A1]]="",AK129,INDEX(Table6[3],Table1[[#This Row],[Q1]]))</f>
        <v>G</v>
      </c>
      <c r="AL130" s="5" t="str" cm="1">
        <f t="array" ref="AL130">IF(Table1[[#This Row],[A1]]="",AL129,INDEX(Table6[1],Table1[[#This Row],[Q1]]))</f>
        <v>TRIO PLAZA</v>
      </c>
      <c r="AM130" t="str" cm="1">
        <f t="array" ref="AM130">IF(Table1[[#This Row],[A1]]="",AM129,INDEX(Table6[2],Table1[[#This Row],[Q1]]))</f>
        <v>MAGELANG</v>
      </c>
      <c r="AN130" t="str">
        <f>CONCATENATE(Table1[[#This Row],[TOKO_H]],"-",Table1[[#This Row],[KOTA_H]])</f>
        <v>TRIO PLAZA-MAGELANG</v>
      </c>
      <c r="AO130" t="s">
        <v>8888</v>
      </c>
      <c r="AP130" t="s">
        <v>8889</v>
      </c>
      <c r="AQ130"/>
    </row>
    <row r="131" spans="1:43">
      <c r="A131" t="str">
        <f>IF(Table1[[#This Row],[KODE BARANG]]="","",MATCH(Table1[[#This Row],[KODE BARANG]],DBS[KODE BARANG],0))</f>
        <v/>
      </c>
      <c r="B131" t="str">
        <f>IF(Table1[[#This Row],[ROWID]]="","",ROW()-2)</f>
        <v/>
      </c>
      <c r="C131" t="str">
        <f>IF(Table1[[#This Row],[NAMA BARANG]]="","",IF(Table1[[#This Row],[ID]]="",C130,Table1[[#This Row],[ID]]))</f>
        <v/>
      </c>
      <c r="D131" t="str">
        <f>IF(Table1[[#This Row],[A1]]="","",MATCH(Table1[[#This Row],[A1]],Table6[5],0))</f>
        <v/>
      </c>
      <c r="E131" t="str">
        <f>IF(Table1[[#This Row],[ID]]="","",Table1[[#This Row],[TOKO-KOTA_H]])</f>
        <v/>
      </c>
      <c r="F131" t="str">
        <f>IF(Table1[[#This Row],[NOTA TOKO]]="","",ROW()-2)</f>
        <v/>
      </c>
      <c r="G131" s="59"/>
      <c r="H131" s="1"/>
      <c r="J131" s="1"/>
      <c r="K131"/>
      <c r="L131" t="str">
        <f>IF(Table1[[#This Row],[_NAMA BARANG]]="",IF(Table1[[#This Row],[//DBS]]="","",INDEX(DBS[NAMA],Table1[[#This Row],[//DBS]])),Table1[[#This Row],[_NAMA BARANG]])</f>
        <v/>
      </c>
      <c r="M131"/>
      <c r="O131" t="str">
        <f>IF(Table1[[#This Row],[ROWID]]="","",IF(Table1[[#This Row],[_KETERANGAN]]="STOCK BELUM LENGKAP","ADA",IF(Table1[[#This Row],[KODE BARANG]]="","TIDAK ADA","ADA")))</f>
        <v/>
      </c>
      <c r="R131" t="str">
        <f>IF(Table1[[#This Row],[//DBS]]="","",INDEX(DBS[ISI],Table1[[#This Row],[//DBS]]))</f>
        <v/>
      </c>
      <c r="S131" t="str">
        <f>IF(Table1[[#This Row],[//DBS]]="","",IF(Table1[[#This Row],[SATUAN_BYPASS]]="",INDEX(DBS[[SATUAN ]],Table1[[#This Row],[//DBS]]),Table1[SATUAN_BYPASS]))</f>
        <v/>
      </c>
      <c r="U131" s="58" t="str">
        <f>IF(Table1[[#This Row],[HARGA_BYPASS]]="",IF(Table1[[#This Row],[_HARGA]]="","",Table1[[#This Row],[_HARGA]]*1000),Table1[[#This Row],[HARGA_BYPASS]])</f>
        <v/>
      </c>
      <c r="V131" s="2"/>
      <c r="W131" s="2"/>
      <c r="X131" s="58" t="str">
        <f>IF(Table1[[#This Row],[ROWID]]="","",IF(Table1[[#This Row],[ROWID]]=C132,"",SUMIF(Table1[ROWID],Table1[[#This Row],[ROWID]],Table1[TOTAL])))</f>
        <v/>
      </c>
      <c r="AA13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31" t="str">
        <f>IF(Table1[[#This Row],[JUMLAH NOTA]]="","",IF(Table1[[#This Row],[CONV]]="",Table1[[#This Row],[JUMLAH NOTA]],Table1[[#This Row],[JUMLAH NOTA]]*Table1[[#This Row],[CONV]]))</f>
        <v/>
      </c>
      <c r="AC131" t="str">
        <f>IF(Table1[[#This Row],[ISI_CONV]]="","",IF(Table1[[#This Row],[CONV]]="",Table1[[#This Row],[SATUAN NOTA]],Table1[[#This Row],[SATUAN]]))</f>
        <v/>
      </c>
      <c r="AD131" s="58" t="str">
        <f>IF(Table1[[#This Row],[HARGA]]="","",IF(Table1[[#This Row],[CONV]]="",Table1[[#This Row],[HARGA]],Table1[[#This Row],[HARGA]]/Table1[[#This Row],[CONV]]))</f>
        <v/>
      </c>
      <c r="AE131" s="58" t="str">
        <f>IF(Table1[[#This Row],[HARGA_CONV]]="","",Table1[[#This Row],[HARGA_CONV]]*Table1[[#This Row],[ISI_CONV]]*(100%-(Table1[[#This Row],[DISKON]]+Table1[[#This Row],[DISKON NOTA]])))</f>
        <v/>
      </c>
      <c r="AF131" s="3">
        <f>IF(Table1[[#This Row],[TANGGAL NOTA]]="",AF130,Table1[[#This Row],[TANGGAL NOTA]])</f>
        <v>45531</v>
      </c>
      <c r="AG131" s="3"/>
      <c r="AH131" s="3">
        <f>IF(Table1[[#This Row],[TANGGAL UPDATE]]="",AH130,Table1[[#This Row],[TANGGAL UPDATE]])</f>
        <v>45534</v>
      </c>
      <c r="AI131" t="str" cm="1">
        <f t="array" ref="AI131">IF(Table1[[#This Row],[A1]]="",AI130,INDEX(Table6[3],Table1[[#This Row],[Q1]]))</f>
        <v>G</v>
      </c>
      <c r="AJ131" t="str">
        <f>IF(Table1[[#This Row],[_KETERANGAN]]="","",Table1[[#This Row],[_KETERANGAN]])</f>
        <v/>
      </c>
      <c r="AK131" t="str" cm="1">
        <f t="array" ref="AK131">IF(Table1[[#This Row],[A1]]="",AK130,INDEX(Table6[3],Table1[[#This Row],[Q1]]))</f>
        <v>G</v>
      </c>
      <c r="AL131" s="5" t="str" cm="1">
        <f t="array" ref="AL131">IF(Table1[[#This Row],[A1]]="",AL130,INDEX(Table6[1],Table1[[#This Row],[Q1]]))</f>
        <v>TRIO PLAZA</v>
      </c>
      <c r="AM131" t="str" cm="1">
        <f t="array" ref="AM131">IF(Table1[[#This Row],[A1]]="",AM130,INDEX(Table6[2],Table1[[#This Row],[Q1]]))</f>
        <v>MAGELANG</v>
      </c>
      <c r="AN131" t="str">
        <f>CONCATENATE(Table1[[#This Row],[TOKO_H]],"-",Table1[[#This Row],[KOTA_H]])</f>
        <v>TRIO PLAZA-MAGELANG</v>
      </c>
      <c r="AO131"/>
      <c r="AP131" t="s">
        <v>9561</v>
      </c>
      <c r="AQ131"/>
    </row>
    <row r="132" spans="1:43">
      <c r="A132">
        <f>IF(Table1[[#This Row],[KODE BARANG]]="","",MATCH(Table1[[#This Row],[KODE BARANG]],DBS[KODE BARANG],0))</f>
        <v>808</v>
      </c>
      <c r="B132">
        <f>IF(Table1[[#This Row],[ROWID]]="","",ROW()-2)</f>
        <v>130</v>
      </c>
      <c r="C132">
        <f>IF(Table1[[#This Row],[NAMA BARANG]]="","",IF(Table1[[#This Row],[ID]]="",C131,Table1[[#This Row],[ID]]))</f>
        <v>130</v>
      </c>
      <c r="D132" t="str">
        <f>IF(Table1[[#This Row],[A1]]="","",MATCH(Table1[[#This Row],[A1]],Table6[5],0))</f>
        <v/>
      </c>
      <c r="E132" t="str">
        <f>IF(Table1[[#This Row],[ID]]="","",Table1[[#This Row],[TOKO-KOTA_H]])</f>
        <v>TRIO PLAZA-MAGELANG</v>
      </c>
      <c r="F132">
        <f>IF(Table1[[#This Row],[NOTA TOKO]]="","",ROW()-2)</f>
        <v>130</v>
      </c>
      <c r="G132" s="59"/>
      <c r="H132" s="1"/>
      <c r="I132">
        <v>3520</v>
      </c>
      <c r="J132" s="1"/>
      <c r="K132" t="s">
        <v>8554</v>
      </c>
      <c r="L132" t="str">
        <f>IF(Table1[[#This Row],[_NAMA BARANG]]="",IF(Table1[[#This Row],[//DBS]]="","",INDEX(DBS[NAMA],Table1[[#This Row],[//DBS]])),Table1[[#This Row],[_NAMA BARANG]])</f>
        <v>BUKU MEWARNAI 3D AS-C031_C036 +STIKER</v>
      </c>
      <c r="M132"/>
      <c r="O132" t="str">
        <f>IF(Table1[[#This Row],[ROWID]]="","",IF(Table1[[#This Row],[_KETERANGAN]]="STOCK BELUM LENGKAP","ADA",IF(Table1[[#This Row],[KODE BARANG]]="","TIDAK ADA","ADA")))</f>
        <v>ADA</v>
      </c>
      <c r="P132">
        <v>24</v>
      </c>
      <c r="Q132" t="s">
        <v>37</v>
      </c>
      <c r="R132">
        <f>IF(Table1[[#This Row],[//DBS]]="","",INDEX(DBS[ISI],Table1[[#This Row],[//DBS]]))</f>
        <v>600</v>
      </c>
      <c r="S132" t="str">
        <f>IF(Table1[[#This Row],[//DBS]]="","",IF(Table1[[#This Row],[SATUAN_BYPASS]]="",INDEX(DBS[[SATUAN ]],Table1[[#This Row],[//DBS]]),Table1[SATUAN_BYPASS]))</f>
        <v>PCS</v>
      </c>
      <c r="T132">
        <v>7.5</v>
      </c>
      <c r="U132" s="58">
        <f>IF(Table1[[#This Row],[HARGA_BYPASS]]="",IF(Table1[[#This Row],[_HARGA]]="","",Table1[[#This Row],[_HARGA]]*1000),Table1[[#This Row],[HARGA_BYPASS]])</f>
        <v>7500</v>
      </c>
      <c r="V132" s="2"/>
      <c r="W132" s="2"/>
      <c r="X132" s="58" t="str">
        <f>IF(Table1[[#This Row],[ROWID]]="","",IF(Table1[[#This Row],[ROWID]]=C133,"",SUMIF(Table1[ROWID],Table1[[#This Row],[ROWID]],Table1[TOTAL])))</f>
        <v/>
      </c>
      <c r="AA13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32">
        <f>IF(Table1[[#This Row],[JUMLAH NOTA]]="","",IF(Table1[[#This Row],[CONV]]="",Table1[[#This Row],[JUMLAH NOTA]],Table1[[#This Row],[JUMLAH NOTA]]*Table1[[#This Row],[CONV]]))</f>
        <v>24</v>
      </c>
      <c r="AC132" t="str">
        <f>IF(Table1[[#This Row],[ISI_CONV]]="","",IF(Table1[[#This Row],[CONV]]="",Table1[[#This Row],[SATUAN NOTA]],Table1[[#This Row],[SATUAN]]))</f>
        <v>PCS</v>
      </c>
      <c r="AD132" s="58">
        <f>IF(Table1[[#This Row],[HARGA]]="","",IF(Table1[[#This Row],[CONV]]="",Table1[[#This Row],[HARGA]],Table1[[#This Row],[HARGA]]/Table1[[#This Row],[CONV]]))</f>
        <v>7500</v>
      </c>
      <c r="AE132" s="58">
        <f>IF(Table1[[#This Row],[HARGA_CONV]]="","",Table1[[#This Row],[HARGA_CONV]]*Table1[[#This Row],[ISI_CONV]]*(100%-(Table1[[#This Row],[DISKON]]+Table1[[#This Row],[DISKON NOTA]])))</f>
        <v>180000</v>
      </c>
      <c r="AF132" s="3">
        <f>IF(Table1[[#This Row],[TANGGAL NOTA]]="",AF131,Table1[[#This Row],[TANGGAL NOTA]])</f>
        <v>45531</v>
      </c>
      <c r="AG132" s="3">
        <v>45531</v>
      </c>
      <c r="AH132" s="3">
        <f>IF(Table1[[#This Row],[TANGGAL UPDATE]]="",AH131,Table1[[#This Row],[TANGGAL UPDATE]])</f>
        <v>45534</v>
      </c>
      <c r="AI132" t="str" cm="1">
        <f t="array" ref="AI132">IF(Table1[[#This Row],[A1]]="",AI131,INDEX(Table6[3],Table1[[#This Row],[Q1]]))</f>
        <v>G</v>
      </c>
      <c r="AJ132" t="str">
        <f>IF(Table1[[#This Row],[_KETERANGAN]]="","",Table1[[#This Row],[_KETERANGAN]])</f>
        <v/>
      </c>
      <c r="AK132" t="str" cm="1">
        <f t="array" ref="AK132">IF(Table1[[#This Row],[A1]]="",AK131,INDEX(Table6[3],Table1[[#This Row],[Q1]]))</f>
        <v>G</v>
      </c>
      <c r="AL132" s="5" t="str" cm="1">
        <f t="array" ref="AL132">IF(Table1[[#This Row],[A1]]="",AL131,INDEX(Table6[1],Table1[[#This Row],[Q1]]))</f>
        <v>TRIO PLAZA</v>
      </c>
      <c r="AM132" t="str" cm="1">
        <f t="array" ref="AM132">IF(Table1[[#This Row],[A1]]="",AM131,INDEX(Table6[2],Table1[[#This Row],[Q1]]))</f>
        <v>MAGELANG</v>
      </c>
      <c r="AN132" t="str">
        <f>CONCATENATE(Table1[[#This Row],[TOKO_H]],"-",Table1[[#This Row],[KOTA_H]])</f>
        <v>TRIO PLAZA-MAGELANG</v>
      </c>
      <c r="AO132" t="s">
        <v>8554</v>
      </c>
      <c r="AP132" t="s">
        <v>12255</v>
      </c>
      <c r="AQ132"/>
    </row>
    <row r="133" spans="1:43">
      <c r="A133">
        <f>IF(Table1[[#This Row],[KODE BARANG]]="","",MATCH(Table1[[#This Row],[KODE BARANG]],DBS[KODE BARANG],0))</f>
        <v>814</v>
      </c>
      <c r="B133">
        <f>IF(Table1[[#This Row],[ROWID]]="","",ROW()-2)</f>
        <v>131</v>
      </c>
      <c r="C133">
        <f>IF(Table1[[#This Row],[NAMA BARANG]]="","",IF(Table1[[#This Row],[ID]]="",C132,Table1[[#This Row],[ID]]))</f>
        <v>130</v>
      </c>
      <c r="D133" t="str">
        <f>IF(Table1[[#This Row],[A1]]="","",MATCH(Table1[[#This Row],[A1]],Table6[5],0))</f>
        <v/>
      </c>
      <c r="E133" t="str">
        <f>IF(Table1[[#This Row],[ID]]="","",Table1[[#This Row],[TOKO-KOTA_H]])</f>
        <v/>
      </c>
      <c r="F133" t="str">
        <f>IF(Table1[[#This Row],[NOTA TOKO]]="","",ROW()-2)</f>
        <v/>
      </c>
      <c r="G133" s="59"/>
      <c r="H133" s="1"/>
      <c r="J133" s="1"/>
      <c r="K133" t="s">
        <v>8564</v>
      </c>
      <c r="L133" t="str">
        <f>IF(Table1[[#This Row],[_NAMA BARANG]]="",IF(Table1[[#This Row],[//DBS]]="","",INDEX(DBS[NAMA],Table1[[#This Row],[//DBS]])),Table1[[#This Row],[_NAMA BARANG]])</f>
        <v>BUKU MEWARNAI 1807 +STIKER (4 GAMBAR)</v>
      </c>
      <c r="M133"/>
      <c r="O133" t="str">
        <f>IF(Table1[[#This Row],[ROWID]]="","",IF(Table1[[#This Row],[_KETERANGAN]]="STOCK BELUM LENGKAP","ADA",IF(Table1[[#This Row],[KODE BARANG]]="","TIDAK ADA","ADA")))</f>
        <v>ADA</v>
      </c>
      <c r="P133">
        <v>24</v>
      </c>
      <c r="Q133" t="s">
        <v>37</v>
      </c>
      <c r="R133">
        <f>IF(Table1[[#This Row],[//DBS]]="","",INDEX(DBS[ISI],Table1[[#This Row],[//DBS]]))</f>
        <v>600</v>
      </c>
      <c r="S133" t="str">
        <f>IF(Table1[[#This Row],[//DBS]]="","",IF(Table1[[#This Row],[SATUAN_BYPASS]]="",INDEX(DBS[[SATUAN ]],Table1[[#This Row],[//DBS]]),Table1[SATUAN_BYPASS]))</f>
        <v>PCS</v>
      </c>
      <c r="T133">
        <v>9.1660000000000004</v>
      </c>
      <c r="U133" s="58">
        <f>IF(Table1[[#This Row],[HARGA_BYPASS]]="",IF(Table1[[#This Row],[_HARGA]]="","",Table1[[#This Row],[_HARGA]]*1000),Table1[[#This Row],[HARGA_BYPASS]])</f>
        <v>9166</v>
      </c>
      <c r="V133" s="2"/>
      <c r="W133" s="2"/>
      <c r="X133" s="58" t="str">
        <f>IF(Table1[[#This Row],[ROWID]]="","",IF(Table1[[#This Row],[ROWID]]=C134,"",SUMIF(Table1[ROWID],Table1[[#This Row],[ROWID]],Table1[TOTAL])))</f>
        <v/>
      </c>
      <c r="AA13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33">
        <f>IF(Table1[[#This Row],[JUMLAH NOTA]]="","",IF(Table1[[#This Row],[CONV]]="",Table1[[#This Row],[JUMLAH NOTA]],Table1[[#This Row],[JUMLAH NOTA]]*Table1[[#This Row],[CONV]]))</f>
        <v>24</v>
      </c>
      <c r="AC133" t="str">
        <f>IF(Table1[[#This Row],[ISI_CONV]]="","",IF(Table1[[#This Row],[CONV]]="",Table1[[#This Row],[SATUAN NOTA]],Table1[[#This Row],[SATUAN]]))</f>
        <v>PCS</v>
      </c>
      <c r="AD133" s="58">
        <f>IF(Table1[[#This Row],[HARGA]]="","",IF(Table1[[#This Row],[CONV]]="",Table1[[#This Row],[HARGA]],Table1[[#This Row],[HARGA]]/Table1[[#This Row],[CONV]]))</f>
        <v>9166</v>
      </c>
      <c r="AE133" s="58">
        <f>IF(Table1[[#This Row],[HARGA_CONV]]="","",Table1[[#This Row],[HARGA_CONV]]*Table1[[#This Row],[ISI_CONV]]*(100%-(Table1[[#This Row],[DISKON]]+Table1[[#This Row],[DISKON NOTA]])))</f>
        <v>219984</v>
      </c>
      <c r="AF133" s="3">
        <f>IF(Table1[[#This Row],[TANGGAL NOTA]]="",AF132,Table1[[#This Row],[TANGGAL NOTA]])</f>
        <v>45531</v>
      </c>
      <c r="AG133" s="3">
        <v>45531</v>
      </c>
      <c r="AH133" s="3">
        <f>IF(Table1[[#This Row],[TANGGAL UPDATE]]="",AH132,Table1[[#This Row],[TANGGAL UPDATE]])</f>
        <v>45534</v>
      </c>
      <c r="AI133" t="str" cm="1">
        <f t="array" ref="AI133">IF(Table1[[#This Row],[A1]]="",AI132,INDEX(Table6[3],Table1[[#This Row],[Q1]]))</f>
        <v>G</v>
      </c>
      <c r="AJ133" t="str">
        <f>IF(Table1[[#This Row],[_KETERANGAN]]="","",Table1[[#This Row],[_KETERANGAN]])</f>
        <v/>
      </c>
      <c r="AK133" t="str" cm="1">
        <f t="array" ref="AK133">IF(Table1[[#This Row],[A1]]="",AK132,INDEX(Table6[3],Table1[[#This Row],[Q1]]))</f>
        <v>G</v>
      </c>
      <c r="AL133" s="5" t="str" cm="1">
        <f t="array" ref="AL133">IF(Table1[[#This Row],[A1]]="",AL132,INDEX(Table6[1],Table1[[#This Row],[Q1]]))</f>
        <v>TRIO PLAZA</v>
      </c>
      <c r="AM133" t="str" cm="1">
        <f t="array" ref="AM133">IF(Table1[[#This Row],[A1]]="",AM132,INDEX(Table6[2],Table1[[#This Row],[Q1]]))</f>
        <v>MAGELANG</v>
      </c>
      <c r="AN133" t="str">
        <f>CONCATENATE(Table1[[#This Row],[TOKO_H]],"-",Table1[[#This Row],[KOTA_H]])</f>
        <v>TRIO PLAZA-MAGELANG</v>
      </c>
      <c r="AO133" t="s">
        <v>8564</v>
      </c>
      <c r="AP133" t="s">
        <v>8565</v>
      </c>
      <c r="AQ133"/>
    </row>
    <row r="134" spans="1:43">
      <c r="A134">
        <f>IF(Table1[[#This Row],[KODE BARANG]]="","",MATCH(Table1[[#This Row],[KODE BARANG]],DBS[KODE BARANG],0))</f>
        <v>818</v>
      </c>
      <c r="B134">
        <f>IF(Table1[[#This Row],[ROWID]]="","",ROW()-2)</f>
        <v>132</v>
      </c>
      <c r="C134">
        <f>IF(Table1[[#This Row],[NAMA BARANG]]="","",IF(Table1[[#This Row],[ID]]="",C133,Table1[[#This Row],[ID]]))</f>
        <v>130</v>
      </c>
      <c r="D134" t="str">
        <f>IF(Table1[[#This Row],[A1]]="","",MATCH(Table1[[#This Row],[A1]],Table6[5],0))</f>
        <v/>
      </c>
      <c r="E134" t="str">
        <f>IF(Table1[[#This Row],[ID]]="","",Table1[[#This Row],[TOKO-KOTA_H]])</f>
        <v/>
      </c>
      <c r="F134" t="str">
        <f>IF(Table1[[#This Row],[NOTA TOKO]]="","",ROW()-2)</f>
        <v/>
      </c>
      <c r="G134" s="59"/>
      <c r="H134" s="1"/>
      <c r="J134" s="1"/>
      <c r="K134" t="s">
        <v>8573</v>
      </c>
      <c r="L134" t="str">
        <f>IF(Table1[[#This Row],[_NAMA BARANG]]="",IF(Table1[[#This Row],[//DBS]]="","",INDEX(DBS[NAMA],Table1[[#This Row],[//DBS]])),Table1[[#This Row],[_NAMA BARANG]])</f>
        <v>BUKU MEWARNAI 9080 (18 GAMBAR)</v>
      </c>
      <c r="M134"/>
      <c r="N134" t="s">
        <v>10516</v>
      </c>
      <c r="O134" t="str">
        <f>IF(Table1[[#This Row],[ROWID]]="","",IF(Table1[[#This Row],[_KETERANGAN]]="STOCK BELUM LENGKAP","ADA",IF(Table1[[#This Row],[KODE BARANG]]="","TIDAK ADA","ADA")))</f>
        <v>ADA</v>
      </c>
      <c r="P134">
        <v>24</v>
      </c>
      <c r="Q134" t="s">
        <v>37</v>
      </c>
      <c r="R134">
        <f>IF(Table1[[#This Row],[//DBS]]="","",INDEX(DBS[ISI],Table1[[#This Row],[//DBS]]))</f>
        <v>624</v>
      </c>
      <c r="S134" t="str">
        <f>IF(Table1[[#This Row],[//DBS]]="","",IF(Table1[[#This Row],[SATUAN_BYPASS]]="",INDEX(DBS[[SATUAN ]],Table1[[#This Row],[//DBS]]),Table1[SATUAN_BYPASS]))</f>
        <v>PCS</v>
      </c>
      <c r="T134">
        <v>8.3330000000000002</v>
      </c>
      <c r="U134" s="58">
        <f>IF(Table1[[#This Row],[HARGA_BYPASS]]="",IF(Table1[[#This Row],[_HARGA]]="","",Table1[[#This Row],[_HARGA]]*1000),Table1[[#This Row],[HARGA_BYPASS]])</f>
        <v>8333</v>
      </c>
      <c r="V134" s="2"/>
      <c r="W134" s="2"/>
      <c r="X134" s="58" t="str">
        <f>IF(Table1[[#This Row],[ROWID]]="","",IF(Table1[[#This Row],[ROWID]]=C135,"",SUMIF(Table1[ROWID],Table1[[#This Row],[ROWID]],Table1[TOTAL])))</f>
        <v/>
      </c>
      <c r="AA13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34">
        <f>IF(Table1[[#This Row],[JUMLAH NOTA]]="","",IF(Table1[[#This Row],[CONV]]="",Table1[[#This Row],[JUMLAH NOTA]],Table1[[#This Row],[JUMLAH NOTA]]*Table1[[#This Row],[CONV]]))</f>
        <v>24</v>
      </c>
      <c r="AC134" t="str">
        <f>IF(Table1[[#This Row],[ISI_CONV]]="","",IF(Table1[[#This Row],[CONV]]="",Table1[[#This Row],[SATUAN NOTA]],Table1[[#This Row],[SATUAN]]))</f>
        <v>PCS</v>
      </c>
      <c r="AD134" s="58">
        <f>IF(Table1[[#This Row],[HARGA]]="","",IF(Table1[[#This Row],[CONV]]="",Table1[[#This Row],[HARGA]],Table1[[#This Row],[HARGA]]/Table1[[#This Row],[CONV]]))</f>
        <v>8333</v>
      </c>
      <c r="AE134" s="58">
        <f>IF(Table1[[#This Row],[HARGA_CONV]]="","",Table1[[#This Row],[HARGA_CONV]]*Table1[[#This Row],[ISI_CONV]]*(100%-(Table1[[#This Row],[DISKON]]+Table1[[#This Row],[DISKON NOTA]])))</f>
        <v>199992</v>
      </c>
      <c r="AF134" s="3">
        <f>IF(Table1[[#This Row],[TANGGAL NOTA]]="",AF133,Table1[[#This Row],[TANGGAL NOTA]])</f>
        <v>45531</v>
      </c>
      <c r="AG134" s="3">
        <v>45531</v>
      </c>
      <c r="AH134" s="3">
        <f>IF(Table1[[#This Row],[TANGGAL UPDATE]]="",AH133,Table1[[#This Row],[TANGGAL UPDATE]])</f>
        <v>45534</v>
      </c>
      <c r="AI134" t="str" cm="1">
        <f t="array" ref="AI134">IF(Table1[[#This Row],[A1]]="",AI133,INDEX(Table6[3],Table1[[#This Row],[Q1]]))</f>
        <v>G</v>
      </c>
      <c r="AJ134" t="str">
        <f>IF(Table1[[#This Row],[_KETERANGAN]]="","",Table1[[#This Row],[_KETERANGAN]])</f>
        <v>MOTIF TRANSPORTASI</v>
      </c>
      <c r="AK134" t="str" cm="1">
        <f t="array" ref="AK134">IF(Table1[[#This Row],[A1]]="",AK133,INDEX(Table6[3],Table1[[#This Row],[Q1]]))</f>
        <v>G</v>
      </c>
      <c r="AL134" s="5" t="str" cm="1">
        <f t="array" ref="AL134">IF(Table1[[#This Row],[A1]]="",AL133,INDEX(Table6[1],Table1[[#This Row],[Q1]]))</f>
        <v>TRIO PLAZA</v>
      </c>
      <c r="AM134" t="str" cm="1">
        <f t="array" ref="AM134">IF(Table1[[#This Row],[A1]]="",AM133,INDEX(Table6[2],Table1[[#This Row],[Q1]]))</f>
        <v>MAGELANG</v>
      </c>
      <c r="AN134" t="str">
        <f>CONCATENATE(Table1[[#This Row],[TOKO_H]],"-",Table1[[#This Row],[KOTA_H]])</f>
        <v>TRIO PLAZA-MAGELANG</v>
      </c>
      <c r="AO134" t="s">
        <v>8573</v>
      </c>
      <c r="AP134" t="s">
        <v>8574</v>
      </c>
      <c r="AQ134"/>
    </row>
    <row r="135" spans="1:43">
      <c r="A135">
        <f>IF(Table1[[#This Row],[KODE BARANG]]="","",MATCH(Table1[[#This Row],[KODE BARANG]],DBS[KODE BARANG],0))</f>
        <v>818</v>
      </c>
      <c r="B135">
        <f>IF(Table1[[#This Row],[ROWID]]="","",ROW()-2)</f>
        <v>133</v>
      </c>
      <c r="C135">
        <f>IF(Table1[[#This Row],[NAMA BARANG]]="","",IF(Table1[[#This Row],[ID]]="",C134,Table1[[#This Row],[ID]]))</f>
        <v>130</v>
      </c>
      <c r="D135" t="str">
        <f>IF(Table1[[#This Row],[A1]]="","",MATCH(Table1[[#This Row],[A1]],Table6[5],0))</f>
        <v/>
      </c>
      <c r="E135" t="str">
        <f>IF(Table1[[#This Row],[ID]]="","",Table1[[#This Row],[TOKO-KOTA_H]])</f>
        <v/>
      </c>
      <c r="F135" t="str">
        <f>IF(Table1[[#This Row],[NOTA TOKO]]="","",ROW()-2)</f>
        <v/>
      </c>
      <c r="G135" s="59"/>
      <c r="H135" s="1"/>
      <c r="J135" s="1"/>
      <c r="K135" t="s">
        <v>8573</v>
      </c>
      <c r="L135" t="str">
        <f>IF(Table1[[#This Row],[_NAMA BARANG]]="",IF(Table1[[#This Row],[//DBS]]="","",INDEX(DBS[NAMA],Table1[[#This Row],[//DBS]])),Table1[[#This Row],[_NAMA BARANG]])</f>
        <v>BUKU MEWARNAI 9080 (18 GAMBAR)</v>
      </c>
      <c r="M135"/>
      <c r="N135" t="s">
        <v>9559</v>
      </c>
      <c r="O135" t="str">
        <f>IF(Table1[[#This Row],[ROWID]]="","",IF(Table1[[#This Row],[_KETERANGAN]]="STOCK BELUM LENGKAP","ADA",IF(Table1[[#This Row],[KODE BARANG]]="","TIDAK ADA","ADA")))</f>
        <v>ADA</v>
      </c>
      <c r="P135">
        <v>24</v>
      </c>
      <c r="Q135" t="s">
        <v>37</v>
      </c>
      <c r="R135">
        <f>IF(Table1[[#This Row],[//DBS]]="","",INDEX(DBS[ISI],Table1[[#This Row],[//DBS]]))</f>
        <v>624</v>
      </c>
      <c r="S135" t="str">
        <f>IF(Table1[[#This Row],[//DBS]]="","",IF(Table1[[#This Row],[SATUAN_BYPASS]]="",INDEX(DBS[[SATUAN ]],Table1[[#This Row],[//DBS]]),Table1[SATUAN_BYPASS]))</f>
        <v>PCS</v>
      </c>
      <c r="T135">
        <v>8.3330000000000002</v>
      </c>
      <c r="U135" s="58">
        <f>IF(Table1[[#This Row],[HARGA_BYPASS]]="",IF(Table1[[#This Row],[_HARGA]]="","",Table1[[#This Row],[_HARGA]]*1000),Table1[[#This Row],[HARGA_BYPASS]])</f>
        <v>8333</v>
      </c>
      <c r="V135" s="2"/>
      <c r="W135" s="2"/>
      <c r="X135" s="58" t="str">
        <f>IF(Table1[[#This Row],[ROWID]]="","",IF(Table1[[#This Row],[ROWID]]=C136,"",SUMIF(Table1[ROWID],Table1[[#This Row],[ROWID]],Table1[TOTAL])))</f>
        <v/>
      </c>
      <c r="AA13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35">
        <f>IF(Table1[[#This Row],[JUMLAH NOTA]]="","",IF(Table1[[#This Row],[CONV]]="",Table1[[#This Row],[JUMLAH NOTA]],Table1[[#This Row],[JUMLAH NOTA]]*Table1[[#This Row],[CONV]]))</f>
        <v>24</v>
      </c>
      <c r="AC135" t="str">
        <f>IF(Table1[[#This Row],[ISI_CONV]]="","",IF(Table1[[#This Row],[CONV]]="",Table1[[#This Row],[SATUAN NOTA]],Table1[[#This Row],[SATUAN]]))</f>
        <v>PCS</v>
      </c>
      <c r="AD135" s="58">
        <f>IF(Table1[[#This Row],[HARGA]]="","",IF(Table1[[#This Row],[CONV]]="",Table1[[#This Row],[HARGA]],Table1[[#This Row],[HARGA]]/Table1[[#This Row],[CONV]]))</f>
        <v>8333</v>
      </c>
      <c r="AE135" s="58">
        <f>IF(Table1[[#This Row],[HARGA_CONV]]="","",Table1[[#This Row],[HARGA_CONV]]*Table1[[#This Row],[ISI_CONV]]*(100%-(Table1[[#This Row],[DISKON]]+Table1[[#This Row],[DISKON NOTA]])))</f>
        <v>199992</v>
      </c>
      <c r="AF135" s="3">
        <f>IF(Table1[[#This Row],[TANGGAL NOTA]]="",AF134,Table1[[#This Row],[TANGGAL NOTA]])</f>
        <v>45531</v>
      </c>
      <c r="AG135" s="3">
        <v>45531</v>
      </c>
      <c r="AH135" s="3">
        <f>IF(Table1[[#This Row],[TANGGAL UPDATE]]="",AH134,Table1[[#This Row],[TANGGAL UPDATE]])</f>
        <v>45534</v>
      </c>
      <c r="AI135" t="str" cm="1">
        <f t="array" ref="AI135">IF(Table1[[#This Row],[A1]]="",AI134,INDEX(Table6[3],Table1[[#This Row],[Q1]]))</f>
        <v>G</v>
      </c>
      <c r="AJ135" t="str">
        <f>IF(Table1[[#This Row],[_KETERANGAN]]="","",Table1[[#This Row],[_KETERANGAN]])</f>
        <v>MOTIF BUAH</v>
      </c>
      <c r="AK135" t="str" cm="1">
        <f t="array" ref="AK135">IF(Table1[[#This Row],[A1]]="",AK134,INDEX(Table6[3],Table1[[#This Row],[Q1]]))</f>
        <v>G</v>
      </c>
      <c r="AL135" s="5" t="str" cm="1">
        <f t="array" ref="AL135">IF(Table1[[#This Row],[A1]]="",AL134,INDEX(Table6[1],Table1[[#This Row],[Q1]]))</f>
        <v>TRIO PLAZA</v>
      </c>
      <c r="AM135" t="str" cm="1">
        <f t="array" ref="AM135">IF(Table1[[#This Row],[A1]]="",AM134,INDEX(Table6[2],Table1[[#This Row],[Q1]]))</f>
        <v>MAGELANG</v>
      </c>
      <c r="AN135" t="str">
        <f>CONCATENATE(Table1[[#This Row],[TOKO_H]],"-",Table1[[#This Row],[KOTA_H]])</f>
        <v>TRIO PLAZA-MAGELANG</v>
      </c>
      <c r="AO135" t="s">
        <v>8573</v>
      </c>
      <c r="AP135" t="s">
        <v>8574</v>
      </c>
      <c r="AQ135"/>
    </row>
    <row r="136" spans="1:43" ht="14.25">
      <c r="A136">
        <f>IF(Table1[[#This Row],[KODE BARANG]]="","",MATCH(Table1[[#This Row],[KODE BARANG]],DBS[KODE BARANG],0))</f>
        <v>2677</v>
      </c>
      <c r="B136">
        <f>IF(Table1[[#This Row],[ROWID]]="","",ROW()-2)</f>
        <v>134</v>
      </c>
      <c r="C136">
        <f>IF(Table1[[#This Row],[NAMA BARANG]]="","",IF(Table1[[#This Row],[ID]]="",C135,Table1[[#This Row],[ID]]))</f>
        <v>130</v>
      </c>
      <c r="D136" t="str">
        <f>IF(Table1[[#This Row],[A1]]="","",MATCH(Table1[[#This Row],[A1]],Table6[5],0))</f>
        <v/>
      </c>
      <c r="E136" t="str">
        <f>IF(Table1[[#This Row],[ID]]="","",Table1[[#This Row],[TOKO-KOTA_H]])</f>
        <v/>
      </c>
      <c r="F136" t="str">
        <f>IF(Table1[[#This Row],[NOTA TOKO]]="","",ROW()-2)</f>
        <v/>
      </c>
      <c r="G136" s="59"/>
      <c r="H136" s="1"/>
      <c r="J136" s="1"/>
      <c r="K136" t="s">
        <v>6909</v>
      </c>
      <c r="L136" t="str">
        <f>IF(Table1[[#This Row],[_NAMA BARANG]]="",IF(Table1[[#This Row],[//DBS]]="","",INDEX(DBS[NAMA],Table1[[#This Row],[//DBS]])),Table1[[#This Row],[_NAMA BARANG]])</f>
        <v>SAMPUL METALIK KWARTO WORRY (2)</v>
      </c>
      <c r="M136" s="60"/>
      <c r="O136" t="str">
        <f>IF(Table1[[#This Row],[ROWID]]="","",IF(Table1[[#This Row],[_KETERANGAN]]="STOCK BELUM LENGKAP","ADA",IF(Table1[[#This Row],[KODE BARANG]]="","TIDAK ADA","ADA")))</f>
        <v>ADA</v>
      </c>
      <c r="P136">
        <v>10</v>
      </c>
      <c r="Q136" t="s">
        <v>124</v>
      </c>
      <c r="R136">
        <f>IF(Table1[[#This Row],[//DBS]]="","",INDEX(DBS[ISI],Table1[[#This Row],[//DBS]]))</f>
        <v>200</v>
      </c>
      <c r="S136" t="str">
        <f>IF(Table1[[#This Row],[//DBS]]="","",IF(Table1[[#This Row],[SATUAN_BYPASS]]="",INDEX(DBS[[SATUAN ]],Table1[[#This Row],[//DBS]]),Table1[SATUAN_BYPASS]))</f>
        <v>PAK</v>
      </c>
      <c r="T136">
        <f>0.75*20</f>
        <v>15</v>
      </c>
      <c r="U136" s="58">
        <f>IF(Table1[[#This Row],[HARGA_BYPASS]]="",IF(Table1[[#This Row],[_HARGA]]="","",Table1[[#This Row],[_HARGA]]*1000),Table1[[#This Row],[HARGA_BYPASS]])</f>
        <v>15000</v>
      </c>
      <c r="V136" s="2"/>
      <c r="W136" s="2"/>
      <c r="X136" s="58" t="str">
        <f>IF(Table1[[#This Row],[ROWID]]="","",IF(Table1[[#This Row],[ROWID]]=C137,"",SUMIF(Table1[ROWID],Table1[[#This Row],[ROWID]],Table1[TOTAL])))</f>
        <v/>
      </c>
      <c r="AA13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36">
        <f>IF(Table1[[#This Row],[JUMLAH NOTA]]="","",IF(Table1[[#This Row],[CONV]]="",Table1[[#This Row],[JUMLAH NOTA]],Table1[[#This Row],[JUMLAH NOTA]]*Table1[[#This Row],[CONV]]))</f>
        <v>10</v>
      </c>
      <c r="AC136" t="str">
        <f>IF(Table1[[#This Row],[ISI_CONV]]="","",IF(Table1[[#This Row],[CONV]]="",Table1[[#This Row],[SATUAN NOTA]],Table1[[#This Row],[SATUAN]]))</f>
        <v>PAK</v>
      </c>
      <c r="AD136" s="58">
        <f>IF(Table1[[#This Row],[HARGA]]="","",IF(Table1[[#This Row],[CONV]]="",Table1[[#This Row],[HARGA]],Table1[[#This Row],[HARGA]]/Table1[[#This Row],[CONV]]))</f>
        <v>15000</v>
      </c>
      <c r="AE136" s="58">
        <f>IF(Table1[[#This Row],[HARGA_CONV]]="","",Table1[[#This Row],[HARGA_CONV]]*Table1[[#This Row],[ISI_CONV]]*(100%-(Table1[[#This Row],[DISKON]]+Table1[[#This Row],[DISKON NOTA]])))</f>
        <v>150000</v>
      </c>
      <c r="AF136" s="3">
        <f>IF(Table1[[#This Row],[TANGGAL NOTA]]="",AF135,Table1[[#This Row],[TANGGAL NOTA]])</f>
        <v>45531</v>
      </c>
      <c r="AG136" s="3">
        <v>45531</v>
      </c>
      <c r="AH136" s="3">
        <f>IF(Table1[[#This Row],[TANGGAL UPDATE]]="",AH135,Table1[[#This Row],[TANGGAL UPDATE]])</f>
        <v>45534</v>
      </c>
      <c r="AI136" t="str" cm="1">
        <f t="array" ref="AI136">IF(Table1[[#This Row],[A1]]="",AI135,INDEX(Table6[3],Table1[[#This Row],[Q1]]))</f>
        <v>G</v>
      </c>
      <c r="AJ136" t="str">
        <f>IF(Table1[[#This Row],[_KETERANGAN]]="","",Table1[[#This Row],[_KETERANGAN]])</f>
        <v/>
      </c>
      <c r="AK136" t="str" cm="1">
        <f t="array" ref="AK136">IF(Table1[[#This Row],[A1]]="",AK135,INDEX(Table6[3],Table1[[#This Row],[Q1]]))</f>
        <v>G</v>
      </c>
      <c r="AL136" s="5" t="str" cm="1">
        <f t="array" ref="AL136">IF(Table1[[#This Row],[A1]]="",AL135,INDEX(Table6[1],Table1[[#This Row],[Q1]]))</f>
        <v>TRIO PLAZA</v>
      </c>
      <c r="AM136" t="str" cm="1">
        <f t="array" ref="AM136">IF(Table1[[#This Row],[A1]]="",AM135,INDEX(Table6[2],Table1[[#This Row],[Q1]]))</f>
        <v>MAGELANG</v>
      </c>
      <c r="AN136" t="str">
        <f>CONCATENATE(Table1[[#This Row],[TOKO_H]],"-",Table1[[#This Row],[KOTA_H]])</f>
        <v>TRIO PLAZA-MAGELANG</v>
      </c>
      <c r="AO136" t="s">
        <v>6909</v>
      </c>
      <c r="AP136" t="s">
        <v>6910</v>
      </c>
      <c r="AQ136"/>
    </row>
    <row r="137" spans="1:43" ht="14.25">
      <c r="A137">
        <f>IF(Table1[[#This Row],[KODE BARANG]]="","",MATCH(Table1[[#This Row],[KODE BARANG]],DBS[KODE BARANG],0))</f>
        <v>332</v>
      </c>
      <c r="B137">
        <f>IF(Table1[[#This Row],[ROWID]]="","",ROW()-2)</f>
        <v>135</v>
      </c>
      <c r="C137">
        <f>IF(Table1[[#This Row],[NAMA BARANG]]="","",IF(Table1[[#This Row],[ID]]="",C136,Table1[[#This Row],[ID]]))</f>
        <v>130</v>
      </c>
      <c r="D137" t="str">
        <f>IF(Table1[[#This Row],[A1]]="","",MATCH(Table1[[#This Row],[A1]],Table6[5],0))</f>
        <v/>
      </c>
      <c r="E137" t="str">
        <f>IF(Table1[[#This Row],[ID]]="","",Table1[[#This Row],[TOKO-KOTA_H]])</f>
        <v/>
      </c>
      <c r="F137" t="str">
        <f>IF(Table1[[#This Row],[NOTA TOKO]]="","",ROW()-2)</f>
        <v/>
      </c>
      <c r="G137" s="59"/>
      <c r="H137" s="1"/>
      <c r="J137" s="1"/>
      <c r="K137" t="s">
        <v>7764</v>
      </c>
      <c r="L137" t="str">
        <f>IF(Table1[[#This Row],[_NAMA BARANG]]="",IF(Table1[[#This Row],[//DBS]]="","",INDEX(DBS[NAMA],Table1[[#This Row],[//DBS]])),Table1[[#This Row],[_NAMA BARANG]])</f>
        <v>BINDER NOTE HYB - 86804 A5</v>
      </c>
      <c r="M137" s="60"/>
      <c r="O137" t="str">
        <f>IF(Table1[[#This Row],[ROWID]]="","",IF(Table1[[#This Row],[_KETERANGAN]]="STOCK BELUM LENGKAP","ADA",IF(Table1[[#This Row],[KODE BARANG]]="","TIDAK ADA","ADA")))</f>
        <v>ADA</v>
      </c>
      <c r="P137">
        <v>6</v>
      </c>
      <c r="Q137" t="s">
        <v>37</v>
      </c>
      <c r="R137">
        <f>IF(Table1[[#This Row],[//DBS]]="","",INDEX(DBS[ISI],Table1[[#This Row],[//DBS]]))</f>
        <v>128</v>
      </c>
      <c r="S137" t="str">
        <f>IF(Table1[[#This Row],[//DBS]]="","",IF(Table1[[#This Row],[SATUAN_BYPASS]]="",INDEX(DBS[[SATUAN ]],Table1[[#This Row],[//DBS]]),Table1[SATUAN_BYPASS]))</f>
        <v>PCS</v>
      </c>
      <c r="T137">
        <v>25.5</v>
      </c>
      <c r="U137" s="58">
        <f>IF(Table1[[#This Row],[HARGA_BYPASS]]="",IF(Table1[[#This Row],[_HARGA]]="","",Table1[[#This Row],[_HARGA]]*1000),Table1[[#This Row],[HARGA_BYPASS]])</f>
        <v>25500</v>
      </c>
      <c r="V137" s="2"/>
      <c r="W137" s="2"/>
      <c r="X137" s="58" t="str">
        <f>IF(Table1[[#This Row],[ROWID]]="","",IF(Table1[[#This Row],[ROWID]]=C138,"",SUMIF(Table1[ROWID],Table1[[#This Row],[ROWID]],Table1[TOTAL])))</f>
        <v/>
      </c>
      <c r="AA13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37">
        <f>IF(Table1[[#This Row],[JUMLAH NOTA]]="","",IF(Table1[[#This Row],[CONV]]="",Table1[[#This Row],[JUMLAH NOTA]],Table1[[#This Row],[JUMLAH NOTA]]*Table1[[#This Row],[CONV]]))</f>
        <v>6</v>
      </c>
      <c r="AC137" t="str">
        <f>IF(Table1[[#This Row],[ISI_CONV]]="","",IF(Table1[[#This Row],[CONV]]="",Table1[[#This Row],[SATUAN NOTA]],Table1[[#This Row],[SATUAN]]))</f>
        <v>PCS</v>
      </c>
      <c r="AD137" s="58">
        <f>IF(Table1[[#This Row],[HARGA]]="","",IF(Table1[[#This Row],[CONV]]="",Table1[[#This Row],[HARGA]],Table1[[#This Row],[HARGA]]/Table1[[#This Row],[CONV]]))</f>
        <v>25500</v>
      </c>
      <c r="AE137" s="58">
        <f>IF(Table1[[#This Row],[HARGA_CONV]]="","",Table1[[#This Row],[HARGA_CONV]]*Table1[[#This Row],[ISI_CONV]]*(100%-(Table1[[#This Row],[DISKON]]+Table1[[#This Row],[DISKON NOTA]])))</f>
        <v>153000</v>
      </c>
      <c r="AF137" s="3">
        <f>IF(Table1[[#This Row],[TANGGAL NOTA]]="",AF136,Table1[[#This Row],[TANGGAL NOTA]])</f>
        <v>45531</v>
      </c>
      <c r="AG137" s="3">
        <v>45531</v>
      </c>
      <c r="AH137" s="3">
        <f>IF(Table1[[#This Row],[TANGGAL UPDATE]]="",AH136,Table1[[#This Row],[TANGGAL UPDATE]])</f>
        <v>45534</v>
      </c>
      <c r="AI137" t="str" cm="1">
        <f t="array" ref="AI137">IF(Table1[[#This Row],[A1]]="",AI136,INDEX(Table6[3],Table1[[#This Row],[Q1]]))</f>
        <v>G</v>
      </c>
      <c r="AJ137" t="str">
        <f>IF(Table1[[#This Row],[_KETERANGAN]]="","",Table1[[#This Row],[_KETERANGAN]])</f>
        <v/>
      </c>
      <c r="AK137" t="str" cm="1">
        <f t="array" ref="AK137">IF(Table1[[#This Row],[A1]]="",AK136,INDEX(Table6[3],Table1[[#This Row],[Q1]]))</f>
        <v>G</v>
      </c>
      <c r="AL137" s="5" t="str" cm="1">
        <f t="array" ref="AL137">IF(Table1[[#This Row],[A1]]="",AL136,INDEX(Table6[1],Table1[[#This Row],[Q1]]))</f>
        <v>TRIO PLAZA</v>
      </c>
      <c r="AM137" t="str" cm="1">
        <f t="array" ref="AM137">IF(Table1[[#This Row],[A1]]="",AM136,INDEX(Table6[2],Table1[[#This Row],[Q1]]))</f>
        <v>MAGELANG</v>
      </c>
      <c r="AN137" t="str">
        <f>CONCATENATE(Table1[[#This Row],[TOKO_H]],"-",Table1[[#This Row],[KOTA_H]])</f>
        <v>TRIO PLAZA-MAGELANG</v>
      </c>
      <c r="AO137" t="s">
        <v>7764</v>
      </c>
      <c r="AP137" t="s">
        <v>7471</v>
      </c>
      <c r="AQ137"/>
    </row>
    <row r="138" spans="1:43" ht="14.25">
      <c r="A138">
        <f>IF(Table1[[#This Row],[KODE BARANG]]="","",MATCH(Table1[[#This Row],[KODE BARANG]],DBS[KODE BARANG],0))</f>
        <v>296</v>
      </c>
      <c r="B138">
        <f>IF(Table1[[#This Row],[ROWID]]="","",ROW()-2)</f>
        <v>136</v>
      </c>
      <c r="C138">
        <f>IF(Table1[[#This Row],[NAMA BARANG]]="","",IF(Table1[[#This Row],[ID]]="",C137,Table1[[#This Row],[ID]]))</f>
        <v>130</v>
      </c>
      <c r="D138" t="str">
        <f>IF(Table1[[#This Row],[A1]]="","",MATCH(Table1[[#This Row],[A1]],Table6[5],0))</f>
        <v/>
      </c>
      <c r="E138" t="str">
        <f>IF(Table1[[#This Row],[ID]]="","",Table1[[#This Row],[TOKO-KOTA_H]])</f>
        <v/>
      </c>
      <c r="F138" t="str">
        <f>IF(Table1[[#This Row],[NOTA TOKO]]="","",ROW()-2)</f>
        <v/>
      </c>
      <c r="G138" s="59"/>
      <c r="H138" s="1"/>
      <c r="J138" s="1"/>
      <c r="K138" t="s">
        <v>8425</v>
      </c>
      <c r="L138" t="str">
        <f>IF(Table1[[#This Row],[_NAMA BARANG]]="",IF(Table1[[#This Row],[//DBS]]="","",INDEX(DBS[NAMA],Table1[[#This Row],[//DBS]])),Table1[[#This Row],[_NAMA BARANG]])</f>
        <v>SKETCH BOOK A5 3555 POLOS</v>
      </c>
      <c r="M138" s="60"/>
      <c r="O138" t="str">
        <f>IF(Table1[[#This Row],[ROWID]]="","",IF(Table1[[#This Row],[_KETERANGAN]]="STOCK BELUM LENGKAP","ADA",IF(Table1[[#This Row],[KODE BARANG]]="","TIDAK ADA","ADA")))</f>
        <v>ADA</v>
      </c>
      <c r="P138">
        <v>6</v>
      </c>
      <c r="Q138" t="s">
        <v>37</v>
      </c>
      <c r="R138">
        <f>IF(Table1[[#This Row],[//DBS]]="","",INDEX(DBS[ISI],Table1[[#This Row],[//DBS]]))</f>
        <v>144</v>
      </c>
      <c r="S138" t="str">
        <f>IF(Table1[[#This Row],[//DBS]]="","",IF(Table1[[#This Row],[SATUAN_BYPASS]]="",INDEX(DBS[[SATUAN ]],Table1[[#This Row],[//DBS]]),Table1[SATUAN_BYPASS]))</f>
        <v>PCS</v>
      </c>
      <c r="T138">
        <v>19</v>
      </c>
      <c r="U138" s="58">
        <f>IF(Table1[[#This Row],[HARGA_BYPASS]]="",IF(Table1[[#This Row],[_HARGA]]="","",Table1[[#This Row],[_HARGA]]*1000),Table1[[#This Row],[HARGA_BYPASS]])</f>
        <v>19000</v>
      </c>
      <c r="V138" s="2"/>
      <c r="W138" s="2"/>
      <c r="X138" s="58" t="str">
        <f>IF(Table1[[#This Row],[ROWID]]="","",IF(Table1[[#This Row],[ROWID]]=C139,"",SUMIF(Table1[ROWID],Table1[[#This Row],[ROWID]],Table1[TOTAL])))</f>
        <v/>
      </c>
      <c r="AA13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38">
        <f>IF(Table1[[#This Row],[JUMLAH NOTA]]="","",IF(Table1[[#This Row],[CONV]]="",Table1[[#This Row],[JUMLAH NOTA]],Table1[[#This Row],[JUMLAH NOTA]]*Table1[[#This Row],[CONV]]))</f>
        <v>6</v>
      </c>
      <c r="AC138" t="str">
        <f>IF(Table1[[#This Row],[ISI_CONV]]="","",IF(Table1[[#This Row],[CONV]]="",Table1[[#This Row],[SATUAN NOTA]],Table1[[#This Row],[SATUAN]]))</f>
        <v>PCS</v>
      </c>
      <c r="AD138" s="58">
        <f>IF(Table1[[#This Row],[HARGA]]="","",IF(Table1[[#This Row],[CONV]]="",Table1[[#This Row],[HARGA]],Table1[[#This Row],[HARGA]]/Table1[[#This Row],[CONV]]))</f>
        <v>19000</v>
      </c>
      <c r="AE138" s="58">
        <f>IF(Table1[[#This Row],[HARGA_CONV]]="","",Table1[[#This Row],[HARGA_CONV]]*Table1[[#This Row],[ISI_CONV]]*(100%-(Table1[[#This Row],[DISKON]]+Table1[[#This Row],[DISKON NOTA]])))</f>
        <v>114000</v>
      </c>
      <c r="AF138" s="3">
        <f>IF(Table1[[#This Row],[TANGGAL NOTA]]="",AF137,Table1[[#This Row],[TANGGAL NOTA]])</f>
        <v>45531</v>
      </c>
      <c r="AG138" s="3">
        <v>45531</v>
      </c>
      <c r="AH138" s="3">
        <f>IF(Table1[[#This Row],[TANGGAL UPDATE]]="",AH137,Table1[[#This Row],[TANGGAL UPDATE]])</f>
        <v>45534</v>
      </c>
      <c r="AI138" t="str" cm="1">
        <f t="array" ref="AI138">IF(Table1[[#This Row],[A1]]="",AI137,INDEX(Table6[3],Table1[[#This Row],[Q1]]))</f>
        <v>G</v>
      </c>
      <c r="AJ138" t="str">
        <f>IF(Table1[[#This Row],[_KETERANGAN]]="","",Table1[[#This Row],[_KETERANGAN]])</f>
        <v/>
      </c>
      <c r="AK138" t="str" cm="1">
        <f t="array" ref="AK138">IF(Table1[[#This Row],[A1]]="",AK137,INDEX(Table6[3],Table1[[#This Row],[Q1]]))</f>
        <v>G</v>
      </c>
      <c r="AL138" s="5" t="str" cm="1">
        <f t="array" ref="AL138">IF(Table1[[#This Row],[A1]]="",AL137,INDEX(Table6[1],Table1[[#This Row],[Q1]]))</f>
        <v>TRIO PLAZA</v>
      </c>
      <c r="AM138" t="str" cm="1">
        <f t="array" ref="AM138">IF(Table1[[#This Row],[A1]]="",AM137,INDEX(Table6[2],Table1[[#This Row],[Q1]]))</f>
        <v>MAGELANG</v>
      </c>
      <c r="AN138" t="str">
        <f>CONCATENATE(Table1[[#This Row],[TOKO_H]],"-",Table1[[#This Row],[KOTA_H]])</f>
        <v>TRIO PLAZA-MAGELANG</v>
      </c>
      <c r="AO138" t="s">
        <v>8425</v>
      </c>
      <c r="AP138" t="s">
        <v>12058</v>
      </c>
      <c r="AQ138"/>
    </row>
    <row r="139" spans="1:43" ht="14.25">
      <c r="A139">
        <f>IF(Table1[[#This Row],[KODE BARANG]]="","",MATCH(Table1[[#This Row],[KODE BARANG]],DBS[KODE BARANG],0))</f>
        <v>2174</v>
      </c>
      <c r="B139">
        <f>IF(Table1[[#This Row],[ROWID]]="","",ROW()-2)</f>
        <v>137</v>
      </c>
      <c r="C139">
        <f>IF(Table1[[#This Row],[NAMA BARANG]]="","",IF(Table1[[#This Row],[ID]]="",C138,Table1[[#This Row],[ID]]))</f>
        <v>130</v>
      </c>
      <c r="D139" t="str">
        <f>IF(Table1[[#This Row],[A1]]="","",MATCH(Table1[[#This Row],[A1]],Table6[5],0))</f>
        <v/>
      </c>
      <c r="E139" t="str">
        <f>IF(Table1[[#This Row],[ID]]="","",Table1[[#This Row],[TOKO-KOTA_H]])</f>
        <v/>
      </c>
      <c r="F139" t="str">
        <f>IF(Table1[[#This Row],[NOTA TOKO]]="","",ROW()-2)</f>
        <v/>
      </c>
      <c r="G139" s="59"/>
      <c r="H139" s="1"/>
      <c r="J139" s="1"/>
      <c r="K139" t="s">
        <v>8644</v>
      </c>
      <c r="L139" t="str">
        <f>IF(Table1[[#This Row],[_NAMA BARANG]]="",IF(Table1[[#This Row],[//DBS]]="","",INDEX(DBS[NAMA],Table1[[#This Row],[//DBS]])),Table1[[#This Row],[_NAMA BARANG]])</f>
        <v>NOTEBOOK SPIRAL 8417</v>
      </c>
      <c r="M139" s="60"/>
      <c r="O139" t="str">
        <f>IF(Table1[[#This Row],[ROWID]]="","",IF(Table1[[#This Row],[_KETERANGAN]]="STOCK BELUM LENGKAP","ADA",IF(Table1[[#This Row],[KODE BARANG]]="","TIDAK ADA","ADA")))</f>
        <v>ADA</v>
      </c>
      <c r="P139">
        <v>6</v>
      </c>
      <c r="Q139" t="s">
        <v>37</v>
      </c>
      <c r="R139">
        <f>IF(Table1[[#This Row],[//DBS]]="","",INDEX(DBS[ISI],Table1[[#This Row],[//DBS]]))</f>
        <v>192</v>
      </c>
      <c r="S139" t="str">
        <f>IF(Table1[[#This Row],[//DBS]]="","",IF(Table1[[#This Row],[SATUAN_BYPASS]]="",INDEX(DBS[[SATUAN ]],Table1[[#This Row],[//DBS]]),Table1[SATUAN_BYPASS]))</f>
        <v>PCS</v>
      </c>
      <c r="T139">
        <v>14.583</v>
      </c>
      <c r="U139" s="58">
        <f>IF(Table1[[#This Row],[HARGA_BYPASS]]="",IF(Table1[[#This Row],[_HARGA]]="","",Table1[[#This Row],[_HARGA]]*1000),Table1[[#This Row],[HARGA_BYPASS]])</f>
        <v>14583</v>
      </c>
      <c r="V139" s="2"/>
      <c r="W139" s="2"/>
      <c r="X139" s="58" t="str">
        <f>IF(Table1[[#This Row],[ROWID]]="","",IF(Table1[[#This Row],[ROWID]]=C140,"",SUMIF(Table1[ROWID],Table1[[#This Row],[ROWID]],Table1[TOTAL])))</f>
        <v/>
      </c>
      <c r="AA13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39">
        <f>IF(Table1[[#This Row],[JUMLAH NOTA]]="","",IF(Table1[[#This Row],[CONV]]="",Table1[[#This Row],[JUMLAH NOTA]],Table1[[#This Row],[JUMLAH NOTA]]*Table1[[#This Row],[CONV]]))</f>
        <v>6</v>
      </c>
      <c r="AC139" t="str">
        <f>IF(Table1[[#This Row],[ISI_CONV]]="","",IF(Table1[[#This Row],[CONV]]="",Table1[[#This Row],[SATUAN NOTA]],Table1[[#This Row],[SATUAN]]))</f>
        <v>PCS</v>
      </c>
      <c r="AD139" s="58">
        <f>IF(Table1[[#This Row],[HARGA]]="","",IF(Table1[[#This Row],[CONV]]="",Table1[[#This Row],[HARGA]],Table1[[#This Row],[HARGA]]/Table1[[#This Row],[CONV]]))</f>
        <v>14583</v>
      </c>
      <c r="AE139" s="58">
        <f>IF(Table1[[#This Row],[HARGA_CONV]]="","",Table1[[#This Row],[HARGA_CONV]]*Table1[[#This Row],[ISI_CONV]]*(100%-(Table1[[#This Row],[DISKON]]+Table1[[#This Row],[DISKON NOTA]])))</f>
        <v>87498</v>
      </c>
      <c r="AF139" s="3">
        <f>IF(Table1[[#This Row],[TANGGAL NOTA]]="",AF138,Table1[[#This Row],[TANGGAL NOTA]])</f>
        <v>45531</v>
      </c>
      <c r="AG139" s="3">
        <v>45531</v>
      </c>
      <c r="AH139" s="3">
        <f>IF(Table1[[#This Row],[TANGGAL UPDATE]]="",AH138,Table1[[#This Row],[TANGGAL UPDATE]])</f>
        <v>45534</v>
      </c>
      <c r="AI139" t="str" cm="1">
        <f t="array" ref="AI139">IF(Table1[[#This Row],[A1]]="",AI138,INDEX(Table6[3],Table1[[#This Row],[Q1]]))</f>
        <v>G</v>
      </c>
      <c r="AJ139" t="str">
        <f>IF(Table1[[#This Row],[_KETERANGAN]]="","",Table1[[#This Row],[_KETERANGAN]])</f>
        <v/>
      </c>
      <c r="AK139" t="str" cm="1">
        <f t="array" ref="AK139">IF(Table1[[#This Row],[A1]]="",AK138,INDEX(Table6[3],Table1[[#This Row],[Q1]]))</f>
        <v>G</v>
      </c>
      <c r="AL139" s="5" t="str" cm="1">
        <f t="array" ref="AL139">IF(Table1[[#This Row],[A1]]="",AL138,INDEX(Table6[1],Table1[[#This Row],[Q1]]))</f>
        <v>TRIO PLAZA</v>
      </c>
      <c r="AM139" t="str" cm="1">
        <f t="array" ref="AM139">IF(Table1[[#This Row],[A1]]="",AM138,INDEX(Table6[2],Table1[[#This Row],[Q1]]))</f>
        <v>MAGELANG</v>
      </c>
      <c r="AN139" t="str">
        <f>CONCATENATE(Table1[[#This Row],[TOKO_H]],"-",Table1[[#This Row],[KOTA_H]])</f>
        <v>TRIO PLAZA-MAGELANG</v>
      </c>
      <c r="AO139" t="s">
        <v>8644</v>
      </c>
      <c r="AP139" t="s">
        <v>8645</v>
      </c>
      <c r="AQ139"/>
    </row>
    <row r="140" spans="1:43" ht="14.25">
      <c r="A140">
        <f>IF(Table1[[#This Row],[KODE BARANG]]="","",MATCH(Table1[[#This Row],[KODE BARANG]],DBS[KODE BARANG],0))</f>
        <v>2175</v>
      </c>
      <c r="B140">
        <f>IF(Table1[[#This Row],[ROWID]]="","",ROW()-2)</f>
        <v>138</v>
      </c>
      <c r="C140">
        <f>IF(Table1[[#This Row],[NAMA BARANG]]="","",IF(Table1[[#This Row],[ID]]="",C139,Table1[[#This Row],[ID]]))</f>
        <v>130</v>
      </c>
      <c r="D140" t="str">
        <f>IF(Table1[[#This Row],[A1]]="","",MATCH(Table1[[#This Row],[A1]],Table6[5],0))</f>
        <v/>
      </c>
      <c r="E140" t="str">
        <f>IF(Table1[[#This Row],[ID]]="","",Table1[[#This Row],[TOKO-KOTA_H]])</f>
        <v/>
      </c>
      <c r="F140" t="str">
        <f>IF(Table1[[#This Row],[NOTA TOKO]]="","",ROW()-2)</f>
        <v/>
      </c>
      <c r="G140" s="59"/>
      <c r="H140" s="1"/>
      <c r="J140" s="1"/>
      <c r="K140" t="s">
        <v>8646</v>
      </c>
      <c r="L140" t="str">
        <f>IF(Table1[[#This Row],[_NAMA BARANG]]="",IF(Table1[[#This Row],[//DBS]]="","",INDEX(DBS[NAMA],Table1[[#This Row],[//DBS]])),Table1[[#This Row],[_NAMA BARANG]])</f>
        <v>NOTEBOOK SPIRAL 1316</v>
      </c>
      <c r="M140" s="60"/>
      <c r="O140" t="str">
        <f>IF(Table1[[#This Row],[ROWID]]="","",IF(Table1[[#This Row],[_KETERANGAN]]="STOCK BELUM LENGKAP","ADA",IF(Table1[[#This Row],[KODE BARANG]]="","TIDAK ADA","ADA")))</f>
        <v>ADA</v>
      </c>
      <c r="P140">
        <v>6</v>
      </c>
      <c r="Q140" t="s">
        <v>37</v>
      </c>
      <c r="R140">
        <f>IF(Table1[[#This Row],[//DBS]]="","",INDEX(DBS[ISI],Table1[[#This Row],[//DBS]]))</f>
        <v>96</v>
      </c>
      <c r="S140" t="str">
        <f>IF(Table1[[#This Row],[//DBS]]="","",IF(Table1[[#This Row],[SATUAN_BYPASS]]="",INDEX(DBS[[SATUAN ]],Table1[[#This Row],[//DBS]]),Table1[SATUAN_BYPASS]))</f>
        <v>PCS</v>
      </c>
      <c r="T140">
        <v>20.832999999999998</v>
      </c>
      <c r="U140" s="58">
        <f>IF(Table1[[#This Row],[HARGA_BYPASS]]="",IF(Table1[[#This Row],[_HARGA]]="","",Table1[[#This Row],[_HARGA]]*1000),Table1[[#This Row],[HARGA_BYPASS]])</f>
        <v>20833</v>
      </c>
      <c r="V140" s="2"/>
      <c r="W140" s="2"/>
      <c r="X140" s="58" t="str">
        <f>IF(Table1[[#This Row],[ROWID]]="","",IF(Table1[[#This Row],[ROWID]]=C141,"",SUMIF(Table1[ROWID],Table1[[#This Row],[ROWID]],Table1[TOTAL])))</f>
        <v/>
      </c>
      <c r="AA14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40">
        <f>IF(Table1[[#This Row],[JUMLAH NOTA]]="","",IF(Table1[[#This Row],[CONV]]="",Table1[[#This Row],[JUMLAH NOTA]],Table1[[#This Row],[JUMLAH NOTA]]*Table1[[#This Row],[CONV]]))</f>
        <v>6</v>
      </c>
      <c r="AC140" t="str">
        <f>IF(Table1[[#This Row],[ISI_CONV]]="","",IF(Table1[[#This Row],[CONV]]="",Table1[[#This Row],[SATUAN NOTA]],Table1[[#This Row],[SATUAN]]))</f>
        <v>PCS</v>
      </c>
      <c r="AD140" s="58">
        <f>IF(Table1[[#This Row],[HARGA]]="","",IF(Table1[[#This Row],[CONV]]="",Table1[[#This Row],[HARGA]],Table1[[#This Row],[HARGA]]/Table1[[#This Row],[CONV]]))</f>
        <v>20833</v>
      </c>
      <c r="AE140" s="58">
        <f>IF(Table1[[#This Row],[HARGA_CONV]]="","",Table1[[#This Row],[HARGA_CONV]]*Table1[[#This Row],[ISI_CONV]]*(100%-(Table1[[#This Row],[DISKON]]+Table1[[#This Row],[DISKON NOTA]])))</f>
        <v>124998</v>
      </c>
      <c r="AF140" s="3">
        <f>IF(Table1[[#This Row],[TANGGAL NOTA]]="",AF139,Table1[[#This Row],[TANGGAL NOTA]])</f>
        <v>45531</v>
      </c>
      <c r="AG140" s="3">
        <v>45531</v>
      </c>
      <c r="AH140" s="3">
        <f>IF(Table1[[#This Row],[TANGGAL UPDATE]]="",AH139,Table1[[#This Row],[TANGGAL UPDATE]])</f>
        <v>45534</v>
      </c>
      <c r="AI140" t="str" cm="1">
        <f t="array" ref="AI140">IF(Table1[[#This Row],[A1]]="",AI139,INDEX(Table6[3],Table1[[#This Row],[Q1]]))</f>
        <v>G</v>
      </c>
      <c r="AJ140" t="str">
        <f>IF(Table1[[#This Row],[_KETERANGAN]]="","",Table1[[#This Row],[_KETERANGAN]])</f>
        <v/>
      </c>
      <c r="AK140" t="str" cm="1">
        <f t="array" ref="AK140">IF(Table1[[#This Row],[A1]]="",AK139,INDEX(Table6[3],Table1[[#This Row],[Q1]]))</f>
        <v>G</v>
      </c>
      <c r="AL140" s="5" t="str" cm="1">
        <f t="array" ref="AL140">IF(Table1[[#This Row],[A1]]="",AL139,INDEX(Table6[1],Table1[[#This Row],[Q1]]))</f>
        <v>TRIO PLAZA</v>
      </c>
      <c r="AM140" t="str" cm="1">
        <f t="array" ref="AM140">IF(Table1[[#This Row],[A1]]="",AM139,INDEX(Table6[2],Table1[[#This Row],[Q1]]))</f>
        <v>MAGELANG</v>
      </c>
      <c r="AN140" t="str">
        <f>CONCATENATE(Table1[[#This Row],[TOKO_H]],"-",Table1[[#This Row],[KOTA_H]])</f>
        <v>TRIO PLAZA-MAGELANG</v>
      </c>
      <c r="AO140" t="s">
        <v>8646</v>
      </c>
      <c r="AP140" t="s">
        <v>8647</v>
      </c>
      <c r="AQ140"/>
    </row>
    <row r="141" spans="1:43" ht="14.25">
      <c r="A141">
        <f>IF(Table1[[#This Row],[KODE BARANG]]="","",MATCH(Table1[[#This Row],[KODE BARANG]],DBS[KODE BARANG],0))</f>
        <v>812</v>
      </c>
      <c r="B141">
        <f>IF(Table1[[#This Row],[ROWID]]="","",ROW()-2)</f>
        <v>139</v>
      </c>
      <c r="C141">
        <f>IF(Table1[[#This Row],[NAMA BARANG]]="","",IF(Table1[[#This Row],[ID]]="",C140,Table1[[#This Row],[ID]]))</f>
        <v>130</v>
      </c>
      <c r="D141" t="str">
        <f>IF(Table1[[#This Row],[A1]]="","",MATCH(Table1[[#This Row],[A1]],Table6[5],0))</f>
        <v/>
      </c>
      <c r="E141" t="str">
        <f>IF(Table1[[#This Row],[ID]]="","",Table1[[#This Row],[TOKO-KOTA_H]])</f>
        <v/>
      </c>
      <c r="F141" t="str">
        <f>IF(Table1[[#This Row],[NOTA TOKO]]="","",ROW()-2)</f>
        <v/>
      </c>
      <c r="G141" s="59"/>
      <c r="H141" s="1"/>
      <c r="J141" s="1"/>
      <c r="K141" t="s">
        <v>8560</v>
      </c>
      <c r="L141" t="str">
        <f>IF(Table1[[#This Row],[_NAMA BARANG]]="",IF(Table1[[#This Row],[//DBS]]="","",INDEX(DBS[NAMA],Table1[[#This Row],[//DBS]])),Table1[[#This Row],[_NAMA BARANG]])</f>
        <v>BUKU MEWARNAI 2201 (4 GAMBAR)</v>
      </c>
      <c r="M141" s="60"/>
      <c r="O141" t="str">
        <f>IF(Table1[[#This Row],[ROWID]]="","",IF(Table1[[#This Row],[_KETERANGAN]]="STOCK BELUM LENGKAP","ADA",IF(Table1[[#This Row],[KODE BARANG]]="","TIDAK ADA","ADA")))</f>
        <v>ADA</v>
      </c>
      <c r="P141">
        <v>19</v>
      </c>
      <c r="Q141" t="s">
        <v>37</v>
      </c>
      <c r="R141">
        <f>IF(Table1[[#This Row],[//DBS]]="","",INDEX(DBS[ISI],Table1[[#This Row],[//DBS]]))</f>
        <v>600</v>
      </c>
      <c r="S141" t="str">
        <f>IF(Table1[[#This Row],[//DBS]]="","",IF(Table1[[#This Row],[SATUAN_BYPASS]]="",INDEX(DBS[[SATUAN ]],Table1[[#This Row],[//DBS]]),Table1[SATUAN_BYPASS]))</f>
        <v>PCS</v>
      </c>
      <c r="T141">
        <v>3.3330000000000002</v>
      </c>
      <c r="U141" s="58">
        <f>IF(Table1[[#This Row],[HARGA_BYPASS]]="",IF(Table1[[#This Row],[_HARGA]]="","",Table1[[#This Row],[_HARGA]]*1000),Table1[[#This Row],[HARGA_BYPASS]])</f>
        <v>3333</v>
      </c>
      <c r="V141" s="2"/>
      <c r="W141" s="2"/>
      <c r="X141" s="58" t="str">
        <f>IF(Table1[[#This Row],[ROWID]]="","",IF(Table1[[#This Row],[ROWID]]=C142,"",SUMIF(Table1[ROWID],Table1[[#This Row],[ROWID]],Table1[TOTAL])))</f>
        <v/>
      </c>
      <c r="AA14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41">
        <f>IF(Table1[[#This Row],[JUMLAH NOTA]]="","",IF(Table1[[#This Row],[CONV]]="",Table1[[#This Row],[JUMLAH NOTA]],Table1[[#This Row],[JUMLAH NOTA]]*Table1[[#This Row],[CONV]]))</f>
        <v>19</v>
      </c>
      <c r="AC141" t="str">
        <f>IF(Table1[[#This Row],[ISI_CONV]]="","",IF(Table1[[#This Row],[CONV]]="",Table1[[#This Row],[SATUAN NOTA]],Table1[[#This Row],[SATUAN]]))</f>
        <v>PCS</v>
      </c>
      <c r="AD141" s="58">
        <f>IF(Table1[[#This Row],[HARGA]]="","",IF(Table1[[#This Row],[CONV]]="",Table1[[#This Row],[HARGA]],Table1[[#This Row],[HARGA]]/Table1[[#This Row],[CONV]]))</f>
        <v>3333</v>
      </c>
      <c r="AE141" s="58">
        <f>IF(Table1[[#This Row],[HARGA_CONV]]="","",Table1[[#This Row],[HARGA_CONV]]*Table1[[#This Row],[ISI_CONV]]*(100%-(Table1[[#This Row],[DISKON]]+Table1[[#This Row],[DISKON NOTA]])))</f>
        <v>63327</v>
      </c>
      <c r="AF141" s="3">
        <f>IF(Table1[[#This Row],[TANGGAL NOTA]]="",AF140,Table1[[#This Row],[TANGGAL NOTA]])</f>
        <v>45531</v>
      </c>
      <c r="AG141" s="3">
        <v>45531</v>
      </c>
      <c r="AH141" s="3">
        <f>IF(Table1[[#This Row],[TANGGAL UPDATE]]="",AH140,Table1[[#This Row],[TANGGAL UPDATE]])</f>
        <v>45534</v>
      </c>
      <c r="AI141" t="str" cm="1">
        <f t="array" ref="AI141">IF(Table1[[#This Row],[A1]]="",AI140,INDEX(Table6[3],Table1[[#This Row],[Q1]]))</f>
        <v>G</v>
      </c>
      <c r="AJ141" t="str">
        <f>IF(Table1[[#This Row],[_KETERANGAN]]="","",Table1[[#This Row],[_KETERANGAN]])</f>
        <v/>
      </c>
      <c r="AK141" t="str" cm="1">
        <f t="array" ref="AK141">IF(Table1[[#This Row],[A1]]="",AK140,INDEX(Table6[3],Table1[[#This Row],[Q1]]))</f>
        <v>G</v>
      </c>
      <c r="AL141" s="5" t="str" cm="1">
        <f t="array" ref="AL141">IF(Table1[[#This Row],[A1]]="",AL140,INDEX(Table6[1],Table1[[#This Row],[Q1]]))</f>
        <v>TRIO PLAZA</v>
      </c>
      <c r="AM141" t="str" cm="1">
        <f t="array" ref="AM141">IF(Table1[[#This Row],[A1]]="",AM140,INDEX(Table6[2],Table1[[#This Row],[Q1]]))</f>
        <v>MAGELANG</v>
      </c>
      <c r="AN141" t="str">
        <f>CONCATENATE(Table1[[#This Row],[TOKO_H]],"-",Table1[[#This Row],[KOTA_H]])</f>
        <v>TRIO PLAZA-MAGELANG</v>
      </c>
      <c r="AO141" t="s">
        <v>8560</v>
      </c>
      <c r="AP141" t="s">
        <v>8561</v>
      </c>
      <c r="AQ141"/>
    </row>
    <row r="142" spans="1:43">
      <c r="A142">
        <f>IF(Table1[[#This Row],[KODE BARANG]]="","",MATCH(Table1[[#This Row],[KODE BARANG]],DBS[KODE BARANG],0))</f>
        <v>1856</v>
      </c>
      <c r="B142">
        <f>IF(Table1[[#This Row],[ROWID]]="","",ROW()-2)</f>
        <v>140</v>
      </c>
      <c r="C142">
        <f>IF(Table1[[#This Row],[NAMA BARANG]]="","",IF(Table1[[#This Row],[ID]]="",C141,Table1[[#This Row],[ID]]))</f>
        <v>130</v>
      </c>
      <c r="D142" t="str">
        <f>IF(Table1[[#This Row],[A1]]="","",MATCH(Table1[[#This Row],[A1]],Table6[5],0))</f>
        <v/>
      </c>
      <c r="E142" t="str">
        <f>IF(Table1[[#This Row],[ID]]="","",Table1[[#This Row],[TOKO-KOTA_H]])</f>
        <v/>
      </c>
      <c r="F142" t="str">
        <f>IF(Table1[[#This Row],[NOTA TOKO]]="","",ROW()-2)</f>
        <v/>
      </c>
      <c r="G142" s="59"/>
      <c r="H142" s="1"/>
      <c r="J142" s="1"/>
      <c r="K142" t="s">
        <v>7424</v>
      </c>
      <c r="L142" t="str">
        <f>IF(Table1[[#This Row],[_NAMA BARANG]]="",IF(Table1[[#This Row],[//DBS]]="","",INDEX(DBS[NAMA],Table1[[#This Row],[//DBS]])),Table1[[#This Row],[_NAMA BARANG]])</f>
        <v>MAP ZIPPER REST / JALA BERDIRI A5 SIKA BIRU</v>
      </c>
      <c r="M142"/>
      <c r="O142" t="str">
        <f>IF(Table1[[#This Row],[ROWID]]="","",IF(Table1[[#This Row],[_KETERANGAN]]="STOCK BELUM LENGKAP","ADA",IF(Table1[[#This Row],[KODE BARANG]]="","TIDAK ADA","ADA")))</f>
        <v>ADA</v>
      </c>
      <c r="P142">
        <v>6</v>
      </c>
      <c r="Q142" t="s">
        <v>37</v>
      </c>
      <c r="R142">
        <f>IF(Table1[[#This Row],[//DBS]]="","",INDEX(DBS[ISI],Table1[[#This Row],[//DBS]]))</f>
        <v>420</v>
      </c>
      <c r="S142" t="str">
        <f>IF(Table1[[#This Row],[//DBS]]="","",IF(Table1[[#This Row],[SATUAN_BYPASS]]="",INDEX(DBS[[SATUAN ]],Table1[[#This Row],[//DBS]]),Table1[SATUAN_BYPASS]))</f>
        <v>PCS</v>
      </c>
      <c r="T142">
        <v>7.5</v>
      </c>
      <c r="U142" s="58">
        <f>IF(Table1[[#This Row],[HARGA_BYPASS]]="",IF(Table1[[#This Row],[_HARGA]]="","",Table1[[#This Row],[_HARGA]]*1000),Table1[[#This Row],[HARGA_BYPASS]])</f>
        <v>7500</v>
      </c>
      <c r="V142" s="2"/>
      <c r="W142" s="2"/>
      <c r="X142" s="58" t="str">
        <f>IF(Table1[[#This Row],[ROWID]]="","",IF(Table1[[#This Row],[ROWID]]=C143,"",SUMIF(Table1[ROWID],Table1[[#This Row],[ROWID]],Table1[TOTAL])))</f>
        <v/>
      </c>
      <c r="AA14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42">
        <f>IF(Table1[[#This Row],[JUMLAH NOTA]]="","",IF(Table1[[#This Row],[CONV]]="",Table1[[#This Row],[JUMLAH NOTA]],Table1[[#This Row],[JUMLAH NOTA]]*Table1[[#This Row],[CONV]]))</f>
        <v>6</v>
      </c>
      <c r="AC142" t="str">
        <f>IF(Table1[[#This Row],[ISI_CONV]]="","",IF(Table1[[#This Row],[CONV]]="",Table1[[#This Row],[SATUAN NOTA]],Table1[[#This Row],[SATUAN]]))</f>
        <v>PCS</v>
      </c>
      <c r="AD142" s="58">
        <f>IF(Table1[[#This Row],[HARGA]]="","",IF(Table1[[#This Row],[CONV]]="",Table1[[#This Row],[HARGA]],Table1[[#This Row],[HARGA]]/Table1[[#This Row],[CONV]]))</f>
        <v>7500</v>
      </c>
      <c r="AE142" s="58">
        <f>IF(Table1[[#This Row],[HARGA_CONV]]="","",Table1[[#This Row],[HARGA_CONV]]*Table1[[#This Row],[ISI_CONV]]*(100%-(Table1[[#This Row],[DISKON]]+Table1[[#This Row],[DISKON NOTA]])))</f>
        <v>45000</v>
      </c>
      <c r="AF142" s="3">
        <f>IF(Table1[[#This Row],[TANGGAL NOTA]]="",AF141,Table1[[#This Row],[TANGGAL NOTA]])</f>
        <v>45531</v>
      </c>
      <c r="AG142" s="3">
        <v>45531</v>
      </c>
      <c r="AH142" s="3">
        <f>IF(Table1[[#This Row],[TANGGAL UPDATE]]="",AH141,Table1[[#This Row],[TANGGAL UPDATE]])</f>
        <v>45534</v>
      </c>
      <c r="AI142" t="str" cm="1">
        <f t="array" ref="AI142">IF(Table1[[#This Row],[A1]]="",AI141,INDEX(Table6[3],Table1[[#This Row],[Q1]]))</f>
        <v>G</v>
      </c>
      <c r="AJ142" t="str">
        <f>IF(Table1[[#This Row],[_KETERANGAN]]="","",Table1[[#This Row],[_KETERANGAN]])</f>
        <v/>
      </c>
      <c r="AK142" t="str" cm="1">
        <f t="array" ref="AK142">IF(Table1[[#This Row],[A1]]="",AK141,INDEX(Table6[3],Table1[[#This Row],[Q1]]))</f>
        <v>G</v>
      </c>
      <c r="AL142" s="5" t="str" cm="1">
        <f t="array" ref="AL142">IF(Table1[[#This Row],[A1]]="",AL141,INDEX(Table6[1],Table1[[#This Row],[Q1]]))</f>
        <v>TRIO PLAZA</v>
      </c>
      <c r="AM142" t="str" cm="1">
        <f t="array" ref="AM142">IF(Table1[[#This Row],[A1]]="",AM141,INDEX(Table6[2],Table1[[#This Row],[Q1]]))</f>
        <v>MAGELANG</v>
      </c>
      <c r="AN142" t="str">
        <f>CONCATENATE(Table1[[#This Row],[TOKO_H]],"-",Table1[[#This Row],[KOTA_H]])</f>
        <v>TRIO PLAZA-MAGELANG</v>
      </c>
      <c r="AO142" t="s">
        <v>7424</v>
      </c>
      <c r="AP142" t="s">
        <v>11950</v>
      </c>
      <c r="AQ142"/>
    </row>
    <row r="143" spans="1:43" ht="14.25">
      <c r="A143">
        <f>IF(Table1[[#This Row],[KODE BARANG]]="","",MATCH(Table1[[#This Row],[KODE BARANG]],DBS[KODE BARANG],0))</f>
        <v>1859</v>
      </c>
      <c r="B143">
        <f>IF(Table1[[#This Row],[ROWID]]="","",ROW()-2)</f>
        <v>141</v>
      </c>
      <c r="C143">
        <f>IF(Table1[[#This Row],[NAMA BARANG]]="","",IF(Table1[[#This Row],[ID]]="",C142,Table1[[#This Row],[ID]]))</f>
        <v>130</v>
      </c>
      <c r="D143" t="str">
        <f>IF(Table1[[#This Row],[A1]]="","",MATCH(Table1[[#This Row],[A1]],Table6[5],0))</f>
        <v/>
      </c>
      <c r="E143" t="str">
        <f>IF(Table1[[#This Row],[ID]]="","",Table1[[#This Row],[TOKO-KOTA_H]])</f>
        <v/>
      </c>
      <c r="F143" t="str">
        <f>IF(Table1[[#This Row],[NOTA TOKO]]="","",ROW()-2)</f>
        <v/>
      </c>
      <c r="G143" s="59"/>
      <c r="H143" s="1"/>
      <c r="J143" s="1"/>
      <c r="K143" t="s">
        <v>7426</v>
      </c>
      <c r="L143" t="str">
        <f>IF(Table1[[#This Row],[_NAMA BARANG]]="",IF(Table1[[#This Row],[//DBS]]="","",INDEX(DBS[NAMA],Table1[[#This Row],[//DBS]])),Table1[[#This Row],[_NAMA BARANG]])</f>
        <v>MAP ZIPPER REST / JALA BERDIRI A5 SIKA HITAM</v>
      </c>
      <c r="M143" s="60"/>
      <c r="O143" t="str">
        <f>IF(Table1[[#This Row],[ROWID]]="","",IF(Table1[[#This Row],[_KETERANGAN]]="STOCK BELUM LENGKAP","ADA",IF(Table1[[#This Row],[KODE BARANG]]="","TIDAK ADA","ADA")))</f>
        <v>ADA</v>
      </c>
      <c r="P143">
        <v>6</v>
      </c>
      <c r="Q143" t="s">
        <v>37</v>
      </c>
      <c r="R143">
        <f>IF(Table1[[#This Row],[//DBS]]="","",INDEX(DBS[ISI],Table1[[#This Row],[//DBS]]))</f>
        <v>420</v>
      </c>
      <c r="S143" t="str">
        <f>IF(Table1[[#This Row],[//DBS]]="","",IF(Table1[[#This Row],[SATUAN_BYPASS]]="",INDEX(DBS[[SATUAN ]],Table1[[#This Row],[//DBS]]),Table1[SATUAN_BYPASS]))</f>
        <v>PCS</v>
      </c>
      <c r="T143">
        <v>7.5</v>
      </c>
      <c r="U143" s="58">
        <f>IF(Table1[[#This Row],[HARGA_BYPASS]]="",IF(Table1[[#This Row],[_HARGA]]="","",Table1[[#This Row],[_HARGA]]*1000),Table1[[#This Row],[HARGA_BYPASS]])</f>
        <v>7500</v>
      </c>
      <c r="V143" s="2"/>
      <c r="W143" s="2"/>
      <c r="X143" s="58" t="str">
        <f>IF(Table1[[#This Row],[ROWID]]="","",IF(Table1[[#This Row],[ROWID]]=C144,"",SUMIF(Table1[ROWID],Table1[[#This Row],[ROWID]],Table1[TOTAL])))</f>
        <v/>
      </c>
      <c r="AA14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43">
        <f>IF(Table1[[#This Row],[JUMLAH NOTA]]="","",IF(Table1[[#This Row],[CONV]]="",Table1[[#This Row],[JUMLAH NOTA]],Table1[[#This Row],[JUMLAH NOTA]]*Table1[[#This Row],[CONV]]))</f>
        <v>6</v>
      </c>
      <c r="AC143" t="str">
        <f>IF(Table1[[#This Row],[ISI_CONV]]="","",IF(Table1[[#This Row],[CONV]]="",Table1[[#This Row],[SATUAN NOTA]],Table1[[#This Row],[SATUAN]]))</f>
        <v>PCS</v>
      </c>
      <c r="AD143" s="58">
        <f>IF(Table1[[#This Row],[HARGA]]="","",IF(Table1[[#This Row],[CONV]]="",Table1[[#This Row],[HARGA]],Table1[[#This Row],[HARGA]]/Table1[[#This Row],[CONV]]))</f>
        <v>7500</v>
      </c>
      <c r="AE143" s="58">
        <f>IF(Table1[[#This Row],[HARGA_CONV]]="","",Table1[[#This Row],[HARGA_CONV]]*Table1[[#This Row],[ISI_CONV]]*(100%-(Table1[[#This Row],[DISKON]]+Table1[[#This Row],[DISKON NOTA]])))</f>
        <v>45000</v>
      </c>
      <c r="AF143" s="3">
        <f>IF(Table1[[#This Row],[TANGGAL NOTA]]="",AF142,Table1[[#This Row],[TANGGAL NOTA]])</f>
        <v>45531</v>
      </c>
      <c r="AG143" s="3">
        <v>45531</v>
      </c>
      <c r="AH143" s="3">
        <f>IF(Table1[[#This Row],[TANGGAL UPDATE]]="",AH142,Table1[[#This Row],[TANGGAL UPDATE]])</f>
        <v>45534</v>
      </c>
      <c r="AI143" t="str" cm="1">
        <f t="array" ref="AI143">IF(Table1[[#This Row],[A1]]="",AI142,INDEX(Table6[3],Table1[[#This Row],[Q1]]))</f>
        <v>G</v>
      </c>
      <c r="AJ143" t="str">
        <f>IF(Table1[[#This Row],[_KETERANGAN]]="","",Table1[[#This Row],[_KETERANGAN]])</f>
        <v/>
      </c>
      <c r="AK143" t="str" cm="1">
        <f t="array" ref="AK143">IF(Table1[[#This Row],[A1]]="",AK142,INDEX(Table6[3],Table1[[#This Row],[Q1]]))</f>
        <v>G</v>
      </c>
      <c r="AL143" s="5" t="str" cm="1">
        <f t="array" ref="AL143">IF(Table1[[#This Row],[A1]]="",AL142,INDEX(Table6[1],Table1[[#This Row],[Q1]]))</f>
        <v>TRIO PLAZA</v>
      </c>
      <c r="AM143" t="str" cm="1">
        <f t="array" ref="AM143">IF(Table1[[#This Row],[A1]]="",AM142,INDEX(Table6[2],Table1[[#This Row],[Q1]]))</f>
        <v>MAGELANG</v>
      </c>
      <c r="AN143" t="str">
        <f>CONCATENATE(Table1[[#This Row],[TOKO_H]],"-",Table1[[#This Row],[KOTA_H]])</f>
        <v>TRIO PLAZA-MAGELANG</v>
      </c>
      <c r="AO143" t="s">
        <v>7426</v>
      </c>
      <c r="AP143" t="s">
        <v>11952</v>
      </c>
      <c r="AQ143"/>
    </row>
    <row r="144" spans="1:43">
      <c r="A144">
        <f>IF(Table1[[#This Row],[KODE BARANG]]="","",MATCH(Table1[[#This Row],[KODE BARANG]],DBS[KODE BARANG],0))</f>
        <v>2978</v>
      </c>
      <c r="B144">
        <f>IF(Table1[[#This Row],[ROWID]]="","",ROW()-2)</f>
        <v>142</v>
      </c>
      <c r="C144">
        <f>IF(Table1[[#This Row],[NAMA BARANG]]="","",IF(Table1[[#This Row],[ID]]="",C143,Table1[[#This Row],[ID]]))</f>
        <v>130</v>
      </c>
      <c r="D144" t="str">
        <f>IF(Table1[[#This Row],[A1]]="","",MATCH(Table1[[#This Row],[A1]],Table6[5],0))</f>
        <v/>
      </c>
      <c r="E144" t="str">
        <f>IF(Table1[[#This Row],[ID]]="","",Table1[[#This Row],[TOKO-KOTA_H]])</f>
        <v/>
      </c>
      <c r="F144" t="str">
        <f>IF(Table1[[#This Row],[NOTA TOKO]]="","",ROW()-2)</f>
        <v/>
      </c>
      <c r="G144" s="59"/>
      <c r="H144" s="1"/>
      <c r="J144" s="1"/>
      <c r="K144" t="s">
        <v>4390</v>
      </c>
      <c r="L144" t="str">
        <f>IF(Table1[[#This Row],[_NAMA BARANG]]="",IF(Table1[[#This Row],[//DBS]]="","",INDEX(DBS[NAMA],Table1[[#This Row],[//DBS]])),Table1[[#This Row],[_NAMA BARANG]])</f>
        <v>TAS KARUNG 50X55 (5055)</v>
      </c>
      <c r="M144"/>
      <c r="O144" t="str">
        <f>IF(Table1[[#This Row],[ROWID]]="","",IF(Table1[[#This Row],[_KETERANGAN]]="STOCK BELUM LENGKAP","ADA",IF(Table1[[#This Row],[KODE BARANG]]="","TIDAK ADA","ADA")))</f>
        <v>ADA</v>
      </c>
      <c r="P144">
        <v>12</v>
      </c>
      <c r="Q144" t="s">
        <v>37</v>
      </c>
      <c r="R144">
        <f>IF(Table1[[#This Row],[//DBS]]="","",INDEX(DBS[ISI],Table1[[#This Row],[//DBS]]))</f>
        <v>10</v>
      </c>
      <c r="S144" t="str">
        <f>IF(Table1[[#This Row],[//DBS]]="","",IF(Table1[[#This Row],[SATUAN_BYPASS]]="",INDEX(DBS[[SATUAN ]],Table1[[#This Row],[//DBS]]),Table1[SATUAN_BYPASS]))</f>
        <v>LSN</v>
      </c>
      <c r="T144">
        <v>16.25</v>
      </c>
      <c r="U144" s="58">
        <f>IF(Table1[[#This Row],[HARGA_BYPASS]]="",IF(Table1[[#This Row],[_HARGA]]="","",Table1[[#This Row],[_HARGA]]*1000),Table1[[#This Row],[HARGA_BYPASS]])</f>
        <v>16250</v>
      </c>
      <c r="V144" s="2"/>
      <c r="W144" s="2"/>
      <c r="X144" s="58" t="str">
        <f>IF(Table1[[#This Row],[ROWID]]="","",IF(Table1[[#This Row],[ROWID]]=C145,"",SUMIF(Table1[ROWID],Table1[[#This Row],[ROWID]],Table1[TOTAL])))</f>
        <v/>
      </c>
      <c r="AA144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8.3333333333333329E-2</v>
      </c>
      <c r="AB144">
        <f>IF(Table1[[#This Row],[JUMLAH NOTA]]="","",IF(Table1[[#This Row],[CONV]]="",Table1[[#This Row],[JUMLAH NOTA]],Table1[[#This Row],[JUMLAH NOTA]]*Table1[[#This Row],[CONV]]))</f>
        <v>1</v>
      </c>
      <c r="AC144" t="str">
        <f>IF(Table1[[#This Row],[ISI_CONV]]="","",IF(Table1[[#This Row],[CONV]]="",Table1[[#This Row],[SATUAN NOTA]],Table1[[#This Row],[SATUAN]]))</f>
        <v>LSN</v>
      </c>
      <c r="AD144" s="58">
        <f>IF(Table1[[#This Row],[HARGA]]="","",IF(Table1[[#This Row],[CONV]]="",Table1[[#This Row],[HARGA]],Table1[[#This Row],[HARGA]]/Table1[[#This Row],[CONV]]))</f>
        <v>195000</v>
      </c>
      <c r="AE144" s="58">
        <f>IF(Table1[[#This Row],[HARGA_CONV]]="","",Table1[[#This Row],[HARGA_CONV]]*Table1[[#This Row],[ISI_CONV]]*(100%-(Table1[[#This Row],[DISKON]]+Table1[[#This Row],[DISKON NOTA]])))</f>
        <v>195000</v>
      </c>
      <c r="AF144" s="3">
        <f>IF(Table1[[#This Row],[TANGGAL NOTA]]="",AF143,Table1[[#This Row],[TANGGAL NOTA]])</f>
        <v>45531</v>
      </c>
      <c r="AG144" s="3">
        <v>45531</v>
      </c>
      <c r="AH144" s="3">
        <f>IF(Table1[[#This Row],[TANGGAL UPDATE]]="",AH143,Table1[[#This Row],[TANGGAL UPDATE]])</f>
        <v>45534</v>
      </c>
      <c r="AI144" t="str" cm="1">
        <f t="array" ref="AI144">IF(Table1[[#This Row],[A1]]="",AI143,INDEX(Table6[3],Table1[[#This Row],[Q1]]))</f>
        <v>G</v>
      </c>
      <c r="AJ144" t="str">
        <f>IF(Table1[[#This Row],[_KETERANGAN]]="","",Table1[[#This Row],[_KETERANGAN]])</f>
        <v/>
      </c>
      <c r="AK144" t="str" cm="1">
        <f t="array" ref="AK144">IF(Table1[[#This Row],[A1]]="",AK143,INDEX(Table6[3],Table1[[#This Row],[Q1]]))</f>
        <v>G</v>
      </c>
      <c r="AL144" s="5" t="str" cm="1">
        <f t="array" ref="AL144">IF(Table1[[#This Row],[A1]]="",AL143,INDEX(Table6[1],Table1[[#This Row],[Q1]]))</f>
        <v>TRIO PLAZA</v>
      </c>
      <c r="AM144" t="str" cm="1">
        <f t="array" ref="AM144">IF(Table1[[#This Row],[A1]]="",AM143,INDEX(Table6[2],Table1[[#This Row],[Q1]]))</f>
        <v>MAGELANG</v>
      </c>
      <c r="AN144" t="str">
        <f>CONCATENATE(Table1[[#This Row],[TOKO_H]],"-",Table1[[#This Row],[KOTA_H]])</f>
        <v>TRIO PLAZA-MAGELANG</v>
      </c>
      <c r="AO144" t="s">
        <v>4390</v>
      </c>
      <c r="AP144" t="s">
        <v>10799</v>
      </c>
      <c r="AQ144"/>
    </row>
    <row r="145" spans="1:43">
      <c r="A145">
        <f>IF(Table1[[#This Row],[KODE BARANG]]="","",MATCH(Table1[[#This Row],[KODE BARANG]],DBS[KODE BARANG],0))</f>
        <v>2982</v>
      </c>
      <c r="B145">
        <f>IF(Table1[[#This Row],[ROWID]]="","",ROW()-2)</f>
        <v>143</v>
      </c>
      <c r="C145">
        <f>IF(Table1[[#This Row],[NAMA BARANG]]="","",IF(Table1[[#This Row],[ID]]="",C144,Table1[[#This Row],[ID]]))</f>
        <v>130</v>
      </c>
      <c r="D145" t="str">
        <f>IF(Table1[[#This Row],[A1]]="","",MATCH(Table1[[#This Row],[A1]],Table6[5],0))</f>
        <v/>
      </c>
      <c r="E145" t="str">
        <f>IF(Table1[[#This Row],[ID]]="","",Table1[[#This Row],[TOKO-KOTA_H]])</f>
        <v/>
      </c>
      <c r="F145" t="str">
        <f>IF(Table1[[#This Row],[NOTA TOKO]]="","",ROW()-2)</f>
        <v/>
      </c>
      <c r="G145" s="59"/>
      <c r="H145" s="1"/>
      <c r="J145" s="1"/>
      <c r="K145" t="s">
        <v>8944</v>
      </c>
      <c r="L145" t="str">
        <f>IF(Table1[[#This Row],[_NAMA BARANG]]="",IF(Table1[[#This Row],[//DBS]]="","",INDEX(DBS[NAMA],Table1[[#This Row],[//DBS]])),Table1[[#This Row],[_NAMA BARANG]])</f>
        <v>TAS KARUNG 70X53 (7053)</v>
      </c>
      <c r="M145"/>
      <c r="O145" t="str">
        <f>IF(Table1[[#This Row],[ROWID]]="","",IF(Table1[[#This Row],[_KETERANGAN]]="STOCK BELUM LENGKAP","ADA",IF(Table1[[#This Row],[KODE BARANG]]="","TIDAK ADA","ADA")))</f>
        <v>ADA</v>
      </c>
      <c r="P145">
        <v>12</v>
      </c>
      <c r="Q145" t="s">
        <v>37</v>
      </c>
      <c r="R145">
        <f>IF(Table1[[#This Row],[//DBS]]="","",INDEX(DBS[ISI],Table1[[#This Row],[//DBS]]))</f>
        <v>10</v>
      </c>
      <c r="S145" t="str">
        <f>IF(Table1[[#This Row],[//DBS]]="","",IF(Table1[[#This Row],[SATUAN_BYPASS]]="",INDEX(DBS[[SATUAN ]],Table1[[#This Row],[//DBS]]),Table1[SATUAN_BYPASS]))</f>
        <v>LSN</v>
      </c>
      <c r="T145">
        <v>24.166</v>
      </c>
      <c r="U145" s="58">
        <f>IF(Table1[[#This Row],[HARGA_BYPASS]]="",IF(Table1[[#This Row],[_HARGA]]="","",Table1[[#This Row],[_HARGA]]*1000),Table1[[#This Row],[HARGA_BYPASS]])</f>
        <v>24166</v>
      </c>
      <c r="V145" s="2"/>
      <c r="W145" s="2"/>
      <c r="X145" s="58" t="str">
        <f>IF(Table1[[#This Row],[ROWID]]="","",IF(Table1[[#This Row],[ROWID]]=C146,"",SUMIF(Table1[ROWID],Table1[[#This Row],[ROWID]],Table1[TOTAL])))</f>
        <v/>
      </c>
      <c r="AA145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8.3333333333333329E-2</v>
      </c>
      <c r="AB145">
        <f>IF(Table1[[#This Row],[JUMLAH NOTA]]="","",IF(Table1[[#This Row],[CONV]]="",Table1[[#This Row],[JUMLAH NOTA]],Table1[[#This Row],[JUMLAH NOTA]]*Table1[[#This Row],[CONV]]))</f>
        <v>1</v>
      </c>
      <c r="AC145" t="str">
        <f>IF(Table1[[#This Row],[ISI_CONV]]="","",IF(Table1[[#This Row],[CONV]]="",Table1[[#This Row],[SATUAN NOTA]],Table1[[#This Row],[SATUAN]]))</f>
        <v>LSN</v>
      </c>
      <c r="AD145" s="58">
        <f>IF(Table1[[#This Row],[HARGA]]="","",IF(Table1[[#This Row],[CONV]]="",Table1[[#This Row],[HARGA]],Table1[[#This Row],[HARGA]]/Table1[[#This Row],[CONV]]))</f>
        <v>289992</v>
      </c>
      <c r="AE145" s="58">
        <f>IF(Table1[[#This Row],[HARGA_CONV]]="","",Table1[[#This Row],[HARGA_CONV]]*Table1[[#This Row],[ISI_CONV]]*(100%-(Table1[[#This Row],[DISKON]]+Table1[[#This Row],[DISKON NOTA]])))</f>
        <v>289992</v>
      </c>
      <c r="AF145" s="3">
        <f>IF(Table1[[#This Row],[TANGGAL NOTA]]="",AF144,Table1[[#This Row],[TANGGAL NOTA]])</f>
        <v>45531</v>
      </c>
      <c r="AG145" s="3">
        <v>45531</v>
      </c>
      <c r="AH145" s="3">
        <f>IF(Table1[[#This Row],[TANGGAL UPDATE]]="",AH144,Table1[[#This Row],[TANGGAL UPDATE]])</f>
        <v>45534</v>
      </c>
      <c r="AI145" t="str" cm="1">
        <f t="array" ref="AI145">IF(Table1[[#This Row],[A1]]="",AI144,INDEX(Table6[3],Table1[[#This Row],[Q1]]))</f>
        <v>G</v>
      </c>
      <c r="AJ145" t="str">
        <f>IF(Table1[[#This Row],[_KETERANGAN]]="","",Table1[[#This Row],[_KETERANGAN]])</f>
        <v/>
      </c>
      <c r="AK145" t="str" cm="1">
        <f t="array" ref="AK145">IF(Table1[[#This Row],[A1]]="",AK144,INDEX(Table6[3],Table1[[#This Row],[Q1]]))</f>
        <v>G</v>
      </c>
      <c r="AL145" s="5" t="str" cm="1">
        <f t="array" ref="AL145">IF(Table1[[#This Row],[A1]]="",AL144,INDEX(Table6[1],Table1[[#This Row],[Q1]]))</f>
        <v>TRIO PLAZA</v>
      </c>
      <c r="AM145" t="str" cm="1">
        <f t="array" ref="AM145">IF(Table1[[#This Row],[A1]]="",AM144,INDEX(Table6[2],Table1[[#This Row],[Q1]]))</f>
        <v>MAGELANG</v>
      </c>
      <c r="AN145" t="str">
        <f>CONCATENATE(Table1[[#This Row],[TOKO_H]],"-",Table1[[#This Row],[KOTA_H]])</f>
        <v>TRIO PLAZA-MAGELANG</v>
      </c>
      <c r="AO145" t="s">
        <v>8944</v>
      </c>
      <c r="AP145" t="s">
        <v>10803</v>
      </c>
      <c r="AQ145"/>
    </row>
    <row r="146" spans="1:43">
      <c r="A146">
        <f>IF(Table1[[#This Row],[KODE BARANG]]="","",MATCH(Table1[[#This Row],[KODE BARANG]],DBS[KODE BARANG],0))</f>
        <v>2117</v>
      </c>
      <c r="B146">
        <f>IF(Table1[[#This Row],[ROWID]]="","",ROW()-2)</f>
        <v>144</v>
      </c>
      <c r="C146">
        <f>IF(Table1[[#This Row],[NAMA BARANG]]="","",IF(Table1[[#This Row],[ID]]="",C145,Table1[[#This Row],[ID]]))</f>
        <v>130</v>
      </c>
      <c r="D146" t="str">
        <f>IF(Table1[[#This Row],[A1]]="","",MATCH(Table1[[#This Row],[A1]],Table6[5],0))</f>
        <v/>
      </c>
      <c r="E146" t="str">
        <f>IF(Table1[[#This Row],[ID]]="","",Table1[[#This Row],[TOKO-KOTA_H]])</f>
        <v/>
      </c>
      <c r="F146" t="str">
        <f>IF(Table1[[#This Row],[NOTA TOKO]]="","",ROW()-2)</f>
        <v/>
      </c>
      <c r="G146" s="59"/>
      <c r="H146" s="1"/>
      <c r="J146" s="1"/>
      <c r="K146" t="s">
        <v>3191</v>
      </c>
      <c r="L146" t="str">
        <f>IF(Table1[[#This Row],[_NAMA BARANG]]="",IF(Table1[[#This Row],[//DBS]]="","",INDEX(DBS[NAMA],Table1[[#This Row],[//DBS]])),Table1[[#This Row],[_NAMA BARANG]])</f>
        <v>NOTEBOOK  A5-105</v>
      </c>
      <c r="M146"/>
      <c r="O146" t="str">
        <f>IF(Table1[[#This Row],[ROWID]]="","",IF(Table1[[#This Row],[_KETERANGAN]]="STOCK BELUM LENGKAP","ADA",IF(Table1[[#This Row],[KODE BARANG]]="","TIDAK ADA","ADA")))</f>
        <v>ADA</v>
      </c>
      <c r="P146">
        <v>3</v>
      </c>
      <c r="Q146" t="s">
        <v>37</v>
      </c>
      <c r="R146">
        <f>IF(Table1[[#This Row],[//DBS]]="","",INDEX(DBS[ISI],Table1[[#This Row],[//DBS]]))</f>
        <v>10</v>
      </c>
      <c r="S146" t="str">
        <f>IF(Table1[[#This Row],[//DBS]]="","",IF(Table1[[#This Row],[SATUAN_BYPASS]]="",INDEX(DBS[[SATUAN ]],Table1[[#This Row],[//DBS]]),Table1[SATUAN_BYPASS]))</f>
        <v>LSN</v>
      </c>
      <c r="T146">
        <v>18</v>
      </c>
      <c r="U146" s="58">
        <f>IF(Table1[[#This Row],[HARGA_BYPASS]]="",IF(Table1[[#This Row],[_HARGA]]="","",Table1[[#This Row],[_HARGA]]*1000),Table1[[#This Row],[HARGA_BYPASS]])</f>
        <v>18000</v>
      </c>
      <c r="V146" s="2"/>
      <c r="W146" s="2"/>
      <c r="X146" s="58" t="str">
        <f>IF(Table1[[#This Row],[ROWID]]="","",IF(Table1[[#This Row],[ROWID]]=C147,"",SUMIF(Table1[ROWID],Table1[[#This Row],[ROWID]],Table1[TOTAL])))</f>
        <v/>
      </c>
      <c r="AA146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8.3333333333333329E-2</v>
      </c>
      <c r="AB146">
        <f>IF(Table1[[#This Row],[JUMLAH NOTA]]="","",IF(Table1[[#This Row],[CONV]]="",Table1[[#This Row],[JUMLAH NOTA]],Table1[[#This Row],[JUMLAH NOTA]]*Table1[[#This Row],[CONV]]))</f>
        <v>0.25</v>
      </c>
      <c r="AC146" t="str">
        <f>IF(Table1[[#This Row],[ISI_CONV]]="","",IF(Table1[[#This Row],[CONV]]="",Table1[[#This Row],[SATUAN NOTA]],Table1[[#This Row],[SATUAN]]))</f>
        <v>LSN</v>
      </c>
      <c r="AD146" s="58">
        <f>IF(Table1[[#This Row],[HARGA]]="","",IF(Table1[[#This Row],[CONV]]="",Table1[[#This Row],[HARGA]],Table1[[#This Row],[HARGA]]/Table1[[#This Row],[CONV]]))</f>
        <v>216000</v>
      </c>
      <c r="AE146" s="58">
        <f>IF(Table1[[#This Row],[HARGA_CONV]]="","",Table1[[#This Row],[HARGA_CONV]]*Table1[[#This Row],[ISI_CONV]]*(100%-(Table1[[#This Row],[DISKON]]+Table1[[#This Row],[DISKON NOTA]])))</f>
        <v>54000</v>
      </c>
      <c r="AF146" s="3">
        <f>IF(Table1[[#This Row],[TANGGAL NOTA]]="",AF145,Table1[[#This Row],[TANGGAL NOTA]])</f>
        <v>45531</v>
      </c>
      <c r="AG146" s="3">
        <v>45531</v>
      </c>
      <c r="AH146" s="3">
        <f>IF(Table1[[#This Row],[TANGGAL UPDATE]]="",AH145,Table1[[#This Row],[TANGGAL UPDATE]])</f>
        <v>45534</v>
      </c>
      <c r="AI146" t="str" cm="1">
        <f t="array" ref="AI146">IF(Table1[[#This Row],[A1]]="",AI145,INDEX(Table6[3],Table1[[#This Row],[Q1]]))</f>
        <v>G</v>
      </c>
      <c r="AJ146" t="str">
        <f>IF(Table1[[#This Row],[_KETERANGAN]]="","",Table1[[#This Row],[_KETERANGAN]])</f>
        <v/>
      </c>
      <c r="AK146" t="str" cm="1">
        <f t="array" ref="AK146">IF(Table1[[#This Row],[A1]]="",AK145,INDEX(Table6[3],Table1[[#This Row],[Q1]]))</f>
        <v>G</v>
      </c>
      <c r="AL146" s="5" t="str" cm="1">
        <f t="array" ref="AL146">IF(Table1[[#This Row],[A1]]="",AL145,INDEX(Table6[1],Table1[[#This Row],[Q1]]))</f>
        <v>TRIO PLAZA</v>
      </c>
      <c r="AM146" t="str" cm="1">
        <f t="array" ref="AM146">IF(Table1[[#This Row],[A1]]="",AM145,INDEX(Table6[2],Table1[[#This Row],[Q1]]))</f>
        <v>MAGELANG</v>
      </c>
      <c r="AN146" t="str">
        <f>CONCATENATE(Table1[[#This Row],[TOKO_H]],"-",Table1[[#This Row],[KOTA_H]])</f>
        <v>TRIO PLAZA-MAGELANG</v>
      </c>
      <c r="AO146" t="s">
        <v>3191</v>
      </c>
      <c r="AP146" t="s">
        <v>8108</v>
      </c>
      <c r="AQ146"/>
    </row>
    <row r="147" spans="1:43">
      <c r="A147">
        <f>IF(Table1[[#This Row],[KODE BARANG]]="","",MATCH(Table1[[#This Row],[KODE BARANG]],DBS[KODE BARANG],0))</f>
        <v>2092</v>
      </c>
      <c r="B147">
        <f>IF(Table1[[#This Row],[ROWID]]="","",ROW()-2)</f>
        <v>145</v>
      </c>
      <c r="C147">
        <f>IF(Table1[[#This Row],[NAMA BARANG]]="","",IF(Table1[[#This Row],[ID]]="",C146,Table1[[#This Row],[ID]]))</f>
        <v>130</v>
      </c>
      <c r="D147" t="str">
        <f>IF(Table1[[#This Row],[A1]]="","",MATCH(Table1[[#This Row],[A1]],Table6[5],0))</f>
        <v/>
      </c>
      <c r="E147" t="str">
        <f>IF(Table1[[#This Row],[ID]]="","",Table1[[#This Row],[TOKO-KOTA_H]])</f>
        <v/>
      </c>
      <c r="F147" t="str">
        <f>IF(Table1[[#This Row],[NOTA TOKO]]="","",ROW()-2)</f>
        <v/>
      </c>
      <c r="G147" s="59"/>
      <c r="H147" s="1"/>
      <c r="J147" s="1"/>
      <c r="K147" t="s">
        <v>3132</v>
      </c>
      <c r="L147" t="str">
        <f>IF(Table1[[#This Row],[_NAMA BARANG]]="",IF(Table1[[#This Row],[//DBS]]="","",INDEX(DBS[NAMA],Table1[[#This Row],[//DBS]])),Table1[[#This Row],[_NAMA BARANG]])</f>
        <v>NOTEBOOK  707-44</v>
      </c>
      <c r="M147"/>
      <c r="O147" t="str">
        <f>IF(Table1[[#This Row],[ROWID]]="","",IF(Table1[[#This Row],[_KETERANGAN]]="STOCK BELUM LENGKAP","ADA",IF(Table1[[#This Row],[KODE BARANG]]="","TIDAK ADA","ADA")))</f>
        <v>ADA</v>
      </c>
      <c r="P147">
        <v>2</v>
      </c>
      <c r="Q147" t="s">
        <v>37</v>
      </c>
      <c r="R147">
        <f>IF(Table1[[#This Row],[//DBS]]="","",INDEX(DBS[ISI],Table1[[#This Row],[//DBS]]))</f>
        <v>10</v>
      </c>
      <c r="S147" t="str">
        <f>IF(Table1[[#This Row],[//DBS]]="","",IF(Table1[[#This Row],[SATUAN_BYPASS]]="",INDEX(DBS[[SATUAN ]],Table1[[#This Row],[//DBS]]),Table1[SATUAN_BYPASS]))</f>
        <v>LSN</v>
      </c>
      <c r="T147">
        <v>18</v>
      </c>
      <c r="U147" s="58">
        <f>IF(Table1[[#This Row],[HARGA_BYPASS]]="",IF(Table1[[#This Row],[_HARGA]]="","",Table1[[#This Row],[_HARGA]]*1000),Table1[[#This Row],[HARGA_BYPASS]])</f>
        <v>18000</v>
      </c>
      <c r="V147" s="2"/>
      <c r="W147" s="2"/>
      <c r="X147" s="58" t="str">
        <f>IF(Table1[[#This Row],[ROWID]]="","",IF(Table1[[#This Row],[ROWID]]=C148,"",SUMIF(Table1[ROWID],Table1[[#This Row],[ROWID]],Table1[TOTAL])))</f>
        <v/>
      </c>
      <c r="AA147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8.3333333333333329E-2</v>
      </c>
      <c r="AB147">
        <f>IF(Table1[[#This Row],[JUMLAH NOTA]]="","",IF(Table1[[#This Row],[CONV]]="",Table1[[#This Row],[JUMLAH NOTA]],Table1[[#This Row],[JUMLAH NOTA]]*Table1[[#This Row],[CONV]]))</f>
        <v>0.16666666666666666</v>
      </c>
      <c r="AC147" t="str">
        <f>IF(Table1[[#This Row],[ISI_CONV]]="","",IF(Table1[[#This Row],[CONV]]="",Table1[[#This Row],[SATUAN NOTA]],Table1[[#This Row],[SATUAN]]))</f>
        <v>LSN</v>
      </c>
      <c r="AD147" s="58">
        <f>IF(Table1[[#This Row],[HARGA]]="","",IF(Table1[[#This Row],[CONV]]="",Table1[[#This Row],[HARGA]],Table1[[#This Row],[HARGA]]/Table1[[#This Row],[CONV]]))</f>
        <v>216000</v>
      </c>
      <c r="AE147" s="58">
        <f>IF(Table1[[#This Row],[HARGA_CONV]]="","",Table1[[#This Row],[HARGA_CONV]]*Table1[[#This Row],[ISI_CONV]]*(100%-(Table1[[#This Row],[DISKON]]+Table1[[#This Row],[DISKON NOTA]])))</f>
        <v>36000</v>
      </c>
      <c r="AF147" s="3">
        <f>IF(Table1[[#This Row],[TANGGAL NOTA]]="",AF146,Table1[[#This Row],[TANGGAL NOTA]])</f>
        <v>45531</v>
      </c>
      <c r="AG147" s="3">
        <v>45531</v>
      </c>
      <c r="AH147" s="3">
        <f>IF(Table1[[#This Row],[TANGGAL UPDATE]]="",AH146,Table1[[#This Row],[TANGGAL UPDATE]])</f>
        <v>45534</v>
      </c>
      <c r="AI147" t="str" cm="1">
        <f t="array" ref="AI147">IF(Table1[[#This Row],[A1]]="",AI146,INDEX(Table6[3],Table1[[#This Row],[Q1]]))</f>
        <v>G</v>
      </c>
      <c r="AJ147" t="str">
        <f>IF(Table1[[#This Row],[_KETERANGAN]]="","",Table1[[#This Row],[_KETERANGAN]])</f>
        <v/>
      </c>
      <c r="AK147" t="str" cm="1">
        <f t="array" ref="AK147">IF(Table1[[#This Row],[A1]]="",AK146,INDEX(Table6[3],Table1[[#This Row],[Q1]]))</f>
        <v>G</v>
      </c>
      <c r="AL147" s="5" t="str" cm="1">
        <f t="array" ref="AL147">IF(Table1[[#This Row],[A1]]="",AL146,INDEX(Table6[1],Table1[[#This Row],[Q1]]))</f>
        <v>TRIO PLAZA</v>
      </c>
      <c r="AM147" t="str" cm="1">
        <f t="array" ref="AM147">IF(Table1[[#This Row],[A1]]="",AM146,INDEX(Table6[2],Table1[[#This Row],[Q1]]))</f>
        <v>MAGELANG</v>
      </c>
      <c r="AN147" t="str">
        <f>CONCATENATE(Table1[[#This Row],[TOKO_H]],"-",Table1[[#This Row],[KOTA_H]])</f>
        <v>TRIO PLAZA-MAGELANG</v>
      </c>
      <c r="AO147" t="s">
        <v>3132</v>
      </c>
      <c r="AP147" t="s">
        <v>8105</v>
      </c>
      <c r="AQ147"/>
    </row>
    <row r="148" spans="1:43" ht="14.25">
      <c r="A148">
        <f>IF(Table1[[#This Row],[KODE BARANG]]="","",MATCH(Table1[[#This Row],[KODE BARANG]],DBS[KODE BARANG],0))</f>
        <v>2116</v>
      </c>
      <c r="B148">
        <f>IF(Table1[[#This Row],[ROWID]]="","",ROW()-2)</f>
        <v>146</v>
      </c>
      <c r="C148">
        <f>IF(Table1[[#This Row],[NAMA BARANG]]="","",IF(Table1[[#This Row],[ID]]="",C147,Table1[[#This Row],[ID]]))</f>
        <v>130</v>
      </c>
      <c r="D148" t="str">
        <f>IF(Table1[[#This Row],[A1]]="","",MATCH(Table1[[#This Row],[A1]],Table6[5],0))</f>
        <v/>
      </c>
      <c r="E148" t="str">
        <f>IF(Table1[[#This Row],[ID]]="","",Table1[[#This Row],[TOKO-KOTA_H]])</f>
        <v/>
      </c>
      <c r="F148" t="str">
        <f>IF(Table1[[#This Row],[NOTA TOKO]]="","",ROW()-2)</f>
        <v/>
      </c>
      <c r="G148" s="59"/>
      <c r="H148" s="1"/>
      <c r="J148" s="1"/>
      <c r="K148" t="s">
        <v>3189</v>
      </c>
      <c r="L148" t="str">
        <f>IF(Table1[[#This Row],[_NAMA BARANG]]="",IF(Table1[[#This Row],[//DBS]]="","",INDEX(DBS[NAMA],Table1[[#This Row],[//DBS]])),Table1[[#This Row],[_NAMA BARANG]])</f>
        <v>NOTEBOOK  707-45</v>
      </c>
      <c r="M148" s="60"/>
      <c r="O148" t="str">
        <f>IF(Table1[[#This Row],[ROWID]]="","",IF(Table1[[#This Row],[_KETERANGAN]]="STOCK BELUM LENGKAP","ADA",IF(Table1[[#This Row],[KODE BARANG]]="","TIDAK ADA","ADA")))</f>
        <v>ADA</v>
      </c>
      <c r="P148">
        <v>3</v>
      </c>
      <c r="Q148" t="s">
        <v>37</v>
      </c>
      <c r="R148">
        <f>IF(Table1[[#This Row],[//DBS]]="","",INDEX(DBS[ISI],Table1[[#This Row],[//DBS]]))</f>
        <v>10</v>
      </c>
      <c r="S148" t="str">
        <f>IF(Table1[[#This Row],[//DBS]]="","",IF(Table1[[#This Row],[SATUAN_BYPASS]]="",INDEX(DBS[[SATUAN ]],Table1[[#This Row],[//DBS]]),Table1[SATUAN_BYPASS]))</f>
        <v>LSN</v>
      </c>
      <c r="T148">
        <v>18</v>
      </c>
      <c r="U148" s="58">
        <f>IF(Table1[[#This Row],[HARGA_BYPASS]]="",IF(Table1[[#This Row],[_HARGA]]="","",Table1[[#This Row],[_HARGA]]*1000),Table1[[#This Row],[HARGA_BYPASS]])</f>
        <v>18000</v>
      </c>
      <c r="V148" s="2"/>
      <c r="W148" s="2"/>
      <c r="X148" s="58">
        <f>IF(Table1[[#This Row],[ROWID]]="","",IF(Table1[[#This Row],[ROWID]]=C149,"",SUMIF(Table1[ROWID],Table1[[#This Row],[ROWID]],Table1[TOTAL])))</f>
        <v>2211783</v>
      </c>
      <c r="AA148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8.3333333333333329E-2</v>
      </c>
      <c r="AB148">
        <f>IF(Table1[[#This Row],[JUMLAH NOTA]]="","",IF(Table1[[#This Row],[CONV]]="",Table1[[#This Row],[JUMLAH NOTA]],Table1[[#This Row],[JUMLAH NOTA]]*Table1[[#This Row],[CONV]]))</f>
        <v>0.25</v>
      </c>
      <c r="AC148" t="str">
        <f>IF(Table1[[#This Row],[ISI_CONV]]="","",IF(Table1[[#This Row],[CONV]]="",Table1[[#This Row],[SATUAN NOTA]],Table1[[#This Row],[SATUAN]]))</f>
        <v>LSN</v>
      </c>
      <c r="AD148" s="58">
        <f>IF(Table1[[#This Row],[HARGA]]="","",IF(Table1[[#This Row],[CONV]]="",Table1[[#This Row],[HARGA]],Table1[[#This Row],[HARGA]]/Table1[[#This Row],[CONV]]))</f>
        <v>216000</v>
      </c>
      <c r="AE148" s="58">
        <f>IF(Table1[[#This Row],[HARGA_CONV]]="","",Table1[[#This Row],[HARGA_CONV]]*Table1[[#This Row],[ISI_CONV]]*(100%-(Table1[[#This Row],[DISKON]]+Table1[[#This Row],[DISKON NOTA]])))</f>
        <v>54000</v>
      </c>
      <c r="AF148" s="3">
        <f>IF(Table1[[#This Row],[TANGGAL NOTA]]="",AF147,Table1[[#This Row],[TANGGAL NOTA]])</f>
        <v>45531</v>
      </c>
      <c r="AG148" s="3">
        <v>45531</v>
      </c>
      <c r="AH148" s="3">
        <f>IF(Table1[[#This Row],[TANGGAL UPDATE]]="",AH147,Table1[[#This Row],[TANGGAL UPDATE]])</f>
        <v>45534</v>
      </c>
      <c r="AI148" t="str" cm="1">
        <f t="array" ref="AI148">IF(Table1[[#This Row],[A1]]="",AI147,INDEX(Table6[3],Table1[[#This Row],[Q1]]))</f>
        <v>G</v>
      </c>
      <c r="AJ148" t="str">
        <f>IF(Table1[[#This Row],[_KETERANGAN]]="","",Table1[[#This Row],[_KETERANGAN]])</f>
        <v/>
      </c>
      <c r="AK148" t="str" cm="1">
        <f t="array" ref="AK148">IF(Table1[[#This Row],[A1]]="",AK147,INDEX(Table6[3],Table1[[#This Row],[Q1]]))</f>
        <v>G</v>
      </c>
      <c r="AL148" s="5" t="str" cm="1">
        <f t="array" ref="AL148">IF(Table1[[#This Row],[A1]]="",AL147,INDEX(Table6[1],Table1[[#This Row],[Q1]]))</f>
        <v>TRIO PLAZA</v>
      </c>
      <c r="AM148" t="str" cm="1">
        <f t="array" ref="AM148">IF(Table1[[#This Row],[A1]]="",AM147,INDEX(Table6[2],Table1[[#This Row],[Q1]]))</f>
        <v>MAGELANG</v>
      </c>
      <c r="AN148" t="str">
        <f>CONCATENATE(Table1[[#This Row],[TOKO_H]],"-",Table1[[#This Row],[KOTA_H]])</f>
        <v>TRIO PLAZA-MAGELANG</v>
      </c>
      <c r="AO148" t="s">
        <v>3189</v>
      </c>
      <c r="AP148" t="s">
        <v>8107</v>
      </c>
      <c r="AQ148"/>
    </row>
    <row r="149" spans="1:43">
      <c r="A149" t="str">
        <f>IF(Table1[[#This Row],[KODE BARANG]]="","",MATCH(Table1[[#This Row],[KODE BARANG]],DBS[KODE BARANG],0))</f>
        <v/>
      </c>
      <c r="B149" t="str">
        <f>IF(Table1[[#This Row],[ROWID]]="","",ROW()-2)</f>
        <v/>
      </c>
      <c r="C149" t="str">
        <f>IF(Table1[[#This Row],[NAMA BARANG]]="","",IF(Table1[[#This Row],[ID]]="",C148,Table1[[#This Row],[ID]]))</f>
        <v/>
      </c>
      <c r="D149" t="str">
        <f>IF(Table1[[#This Row],[A1]]="","",MATCH(Table1[[#This Row],[A1]],Table6[5],0))</f>
        <v/>
      </c>
      <c r="E149" t="str">
        <f>IF(Table1[[#This Row],[ID]]="","",Table1[[#This Row],[TOKO-KOTA_H]])</f>
        <v/>
      </c>
      <c r="F149" t="str">
        <f>IF(Table1[[#This Row],[NOTA TOKO]]="","",ROW()-2)</f>
        <v/>
      </c>
      <c r="G149" s="59"/>
      <c r="H149" s="1"/>
      <c r="J149" s="1"/>
      <c r="K149"/>
      <c r="L149" t="str">
        <f>IF(Table1[[#This Row],[_NAMA BARANG]]="",IF(Table1[[#This Row],[//DBS]]="","",INDEX(DBS[NAMA],Table1[[#This Row],[//DBS]])),Table1[[#This Row],[_NAMA BARANG]])</f>
        <v/>
      </c>
      <c r="M149"/>
      <c r="O149" t="str">
        <f>IF(Table1[[#This Row],[ROWID]]="","",IF(Table1[[#This Row],[_KETERANGAN]]="STOCK BELUM LENGKAP","ADA",IF(Table1[[#This Row],[KODE BARANG]]="","TIDAK ADA","ADA")))</f>
        <v/>
      </c>
      <c r="R149" t="str">
        <f>IF(Table1[[#This Row],[//DBS]]="","",INDEX(DBS[ISI],Table1[[#This Row],[//DBS]]))</f>
        <v/>
      </c>
      <c r="S149" t="str">
        <f>IF(Table1[[#This Row],[//DBS]]="","",IF(Table1[[#This Row],[SATUAN_BYPASS]]="",INDEX(DBS[[SATUAN ]],Table1[[#This Row],[//DBS]]),Table1[SATUAN_BYPASS]))</f>
        <v/>
      </c>
      <c r="U149" s="58" t="str">
        <f>IF(Table1[[#This Row],[HARGA_BYPASS]]="",IF(Table1[[#This Row],[_HARGA]]="","",Table1[[#This Row],[_HARGA]]*1000),Table1[[#This Row],[HARGA_BYPASS]])</f>
        <v/>
      </c>
      <c r="V149" s="2"/>
      <c r="W149" s="2"/>
      <c r="X149" s="58" t="str">
        <f>IF(Table1[[#This Row],[ROWID]]="","",IF(Table1[[#This Row],[ROWID]]=C150,"",SUMIF(Table1[ROWID],Table1[[#This Row],[ROWID]],Table1[TOTAL])))</f>
        <v/>
      </c>
      <c r="AA14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49" t="str">
        <f>IF(Table1[[#This Row],[JUMLAH NOTA]]="","",IF(Table1[[#This Row],[CONV]]="",Table1[[#This Row],[JUMLAH NOTA]],Table1[[#This Row],[JUMLAH NOTA]]*Table1[[#This Row],[CONV]]))</f>
        <v/>
      </c>
      <c r="AC149" t="str">
        <f>IF(Table1[[#This Row],[ISI_CONV]]="","",IF(Table1[[#This Row],[CONV]]="",Table1[[#This Row],[SATUAN NOTA]],Table1[[#This Row],[SATUAN]]))</f>
        <v/>
      </c>
      <c r="AD149" s="58" t="str">
        <f>IF(Table1[[#This Row],[HARGA]]="","",IF(Table1[[#This Row],[CONV]]="",Table1[[#This Row],[HARGA]],Table1[[#This Row],[HARGA]]/Table1[[#This Row],[CONV]]))</f>
        <v/>
      </c>
      <c r="AE149" s="58" t="str">
        <f>IF(Table1[[#This Row],[HARGA_CONV]]="","",Table1[[#This Row],[HARGA_CONV]]*Table1[[#This Row],[ISI_CONV]]*(100%-(Table1[[#This Row],[DISKON]]+Table1[[#This Row],[DISKON NOTA]])))</f>
        <v/>
      </c>
      <c r="AF149" s="3">
        <f>IF(Table1[[#This Row],[TANGGAL NOTA]]="",AF148,Table1[[#This Row],[TANGGAL NOTA]])</f>
        <v>45531</v>
      </c>
      <c r="AG149" s="3"/>
      <c r="AH149" s="3">
        <f>IF(Table1[[#This Row],[TANGGAL UPDATE]]="",AH148,Table1[[#This Row],[TANGGAL UPDATE]])</f>
        <v>45534</v>
      </c>
      <c r="AI149" t="str" cm="1">
        <f t="array" ref="AI149">IF(Table1[[#This Row],[A1]]="",AI148,INDEX(Table6[3],Table1[[#This Row],[Q1]]))</f>
        <v>G</v>
      </c>
      <c r="AJ149" t="str">
        <f>IF(Table1[[#This Row],[_KETERANGAN]]="","",Table1[[#This Row],[_KETERANGAN]])</f>
        <v/>
      </c>
      <c r="AK149" t="str" cm="1">
        <f t="array" ref="AK149">IF(Table1[[#This Row],[A1]]="",AK148,INDEX(Table6[3],Table1[[#This Row],[Q1]]))</f>
        <v>G</v>
      </c>
      <c r="AL149" s="5" t="str" cm="1">
        <f t="array" ref="AL149">IF(Table1[[#This Row],[A1]]="",AL148,INDEX(Table6[1],Table1[[#This Row],[Q1]]))</f>
        <v>TRIO PLAZA</v>
      </c>
      <c r="AM149" t="str" cm="1">
        <f t="array" ref="AM149">IF(Table1[[#This Row],[A1]]="",AM148,INDEX(Table6[2],Table1[[#This Row],[Q1]]))</f>
        <v>MAGELANG</v>
      </c>
      <c r="AN149" t="str">
        <f>CONCATENATE(Table1[[#This Row],[TOKO_H]],"-",Table1[[#This Row],[KOTA_H]])</f>
        <v>TRIO PLAZA-MAGELANG</v>
      </c>
      <c r="AO149"/>
      <c r="AP149" t="s">
        <v>9561</v>
      </c>
      <c r="AQ149"/>
    </row>
    <row r="150" spans="1:43">
      <c r="A150">
        <f>IF(Table1[[#This Row],[KODE BARANG]]="","",MATCH(Table1[[#This Row],[KODE BARANG]],DBS[KODE BARANG],0))</f>
        <v>2125</v>
      </c>
      <c r="B150">
        <f>IF(Table1[[#This Row],[ROWID]]="","",ROW()-2)</f>
        <v>148</v>
      </c>
      <c r="C150">
        <f>IF(Table1[[#This Row],[NAMA BARANG]]="","",IF(Table1[[#This Row],[ID]]="",C149,Table1[[#This Row],[ID]]))</f>
        <v>148</v>
      </c>
      <c r="D150" t="str">
        <f>IF(Table1[[#This Row],[A1]]="","",MATCH(Table1[[#This Row],[A1]],Table6[5],0))</f>
        <v/>
      </c>
      <c r="E150" t="str">
        <f>IF(Table1[[#This Row],[ID]]="","",Table1[[#This Row],[TOKO-KOTA_H]])</f>
        <v>TRIO PLAZA-MAGELANG</v>
      </c>
      <c r="F150">
        <f>IF(Table1[[#This Row],[NOTA TOKO]]="","",ROW()-2)</f>
        <v>148</v>
      </c>
      <c r="G150" s="59"/>
      <c r="H150" s="1"/>
      <c r="I150">
        <v>3521</v>
      </c>
      <c r="J150" s="1"/>
      <c r="K150" t="s">
        <v>3211</v>
      </c>
      <c r="L150" t="str">
        <f>IF(Table1[[#This Row],[_NAMA BARANG]]="",IF(Table1[[#This Row],[//DBS]]="","",INDEX(DBS[NAMA],Table1[[#This Row],[//DBS]])),Table1[[#This Row],[_NAMA BARANG]])</f>
        <v>NOTEBOOK SPIRAL 25100-71</v>
      </c>
      <c r="M150"/>
      <c r="O150" t="str">
        <f>IF(Table1[[#This Row],[ROWID]]="","",IF(Table1[[#This Row],[_KETERANGAN]]="STOCK BELUM LENGKAP","ADA",IF(Table1[[#This Row],[KODE BARANG]]="","TIDAK ADA","ADA")))</f>
        <v>ADA</v>
      </c>
      <c r="P150">
        <v>6</v>
      </c>
      <c r="Q150" t="s">
        <v>37</v>
      </c>
      <c r="R150">
        <f>IF(Table1[[#This Row],[//DBS]]="","",INDEX(DBS[ISI],Table1[[#This Row],[//DBS]]))</f>
        <v>160</v>
      </c>
      <c r="S150" t="str">
        <f>IF(Table1[[#This Row],[//DBS]]="","",IF(Table1[[#This Row],[SATUAN_BYPASS]]="",INDEX(DBS[[SATUAN ]],Table1[[#This Row],[//DBS]]),Table1[SATUAN_BYPASS]))</f>
        <v>PCS</v>
      </c>
      <c r="T150">
        <v>12.5</v>
      </c>
      <c r="U150" s="58">
        <f>IF(Table1[[#This Row],[HARGA_BYPASS]]="",IF(Table1[[#This Row],[_HARGA]]="","",Table1[[#This Row],[_HARGA]]*1000),Table1[[#This Row],[HARGA_BYPASS]])</f>
        <v>12500</v>
      </c>
      <c r="V150" s="2"/>
      <c r="W150" s="2"/>
      <c r="X150" s="58" t="str">
        <f>IF(Table1[[#This Row],[ROWID]]="","",IF(Table1[[#This Row],[ROWID]]=C151,"",SUMIF(Table1[ROWID],Table1[[#This Row],[ROWID]],Table1[TOTAL])))</f>
        <v/>
      </c>
      <c r="AA15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50">
        <f>IF(Table1[[#This Row],[JUMLAH NOTA]]="","",IF(Table1[[#This Row],[CONV]]="",Table1[[#This Row],[JUMLAH NOTA]],Table1[[#This Row],[JUMLAH NOTA]]*Table1[[#This Row],[CONV]]))</f>
        <v>6</v>
      </c>
      <c r="AC150" t="str">
        <f>IF(Table1[[#This Row],[ISI_CONV]]="","",IF(Table1[[#This Row],[CONV]]="",Table1[[#This Row],[SATUAN NOTA]],Table1[[#This Row],[SATUAN]]))</f>
        <v>PCS</v>
      </c>
      <c r="AD150" s="58">
        <f>IF(Table1[[#This Row],[HARGA]]="","",IF(Table1[[#This Row],[CONV]]="",Table1[[#This Row],[HARGA]],Table1[[#This Row],[HARGA]]/Table1[[#This Row],[CONV]]))</f>
        <v>12500</v>
      </c>
      <c r="AE150" s="58">
        <f>IF(Table1[[#This Row],[HARGA_CONV]]="","",Table1[[#This Row],[HARGA_CONV]]*Table1[[#This Row],[ISI_CONV]]*(100%-(Table1[[#This Row],[DISKON]]+Table1[[#This Row],[DISKON NOTA]])))</f>
        <v>75000</v>
      </c>
      <c r="AF150" s="3">
        <f>IF(Table1[[#This Row],[TANGGAL NOTA]]="",AF149,Table1[[#This Row],[TANGGAL NOTA]])</f>
        <v>45531</v>
      </c>
      <c r="AG150" s="3">
        <v>45531</v>
      </c>
      <c r="AH150" s="3">
        <f>IF(Table1[[#This Row],[TANGGAL UPDATE]]="",AH149,Table1[[#This Row],[TANGGAL UPDATE]])</f>
        <v>45534</v>
      </c>
      <c r="AI150" t="str" cm="1">
        <f t="array" ref="AI150">IF(Table1[[#This Row],[A1]]="",AI149,INDEX(Table6[3],Table1[[#This Row],[Q1]]))</f>
        <v>G</v>
      </c>
      <c r="AJ150" t="str">
        <f>IF(Table1[[#This Row],[_KETERANGAN]]="","",Table1[[#This Row],[_KETERANGAN]])</f>
        <v/>
      </c>
      <c r="AK150" t="str" cm="1">
        <f t="array" ref="AK150">IF(Table1[[#This Row],[A1]]="",AK149,INDEX(Table6[3],Table1[[#This Row],[Q1]]))</f>
        <v>G</v>
      </c>
      <c r="AL150" s="5" t="str" cm="1">
        <f t="array" ref="AL150">IF(Table1[[#This Row],[A1]]="",AL149,INDEX(Table6[1],Table1[[#This Row],[Q1]]))</f>
        <v>TRIO PLAZA</v>
      </c>
      <c r="AM150" t="str" cm="1">
        <f t="array" ref="AM150">IF(Table1[[#This Row],[A1]]="",AM149,INDEX(Table6[2],Table1[[#This Row],[Q1]]))</f>
        <v>MAGELANG</v>
      </c>
      <c r="AN150" t="str">
        <f>CONCATENATE(Table1[[#This Row],[TOKO_H]],"-",Table1[[#This Row],[KOTA_H]])</f>
        <v>TRIO PLAZA-MAGELANG</v>
      </c>
      <c r="AO150" t="s">
        <v>3211</v>
      </c>
      <c r="AP150" t="s">
        <v>9378</v>
      </c>
      <c r="AQ150"/>
    </row>
    <row r="151" spans="1:43">
      <c r="A151">
        <f>IF(Table1[[#This Row],[KODE BARANG]]="","",MATCH(Table1[[#This Row],[KODE BARANG]],DBS[KODE BARANG],0))</f>
        <v>2121</v>
      </c>
      <c r="B151">
        <f>IF(Table1[[#This Row],[ROWID]]="","",ROW()-2)</f>
        <v>149</v>
      </c>
      <c r="C151">
        <f>IF(Table1[[#This Row],[NAMA BARANG]]="","",IF(Table1[[#This Row],[ID]]="",C150,Table1[[#This Row],[ID]]))</f>
        <v>148</v>
      </c>
      <c r="D151" t="str">
        <f>IF(Table1[[#This Row],[A1]]="","",MATCH(Table1[[#This Row],[A1]],Table6[5],0))</f>
        <v/>
      </c>
      <c r="E151" t="str">
        <f>IF(Table1[[#This Row],[ID]]="","",Table1[[#This Row],[TOKO-KOTA_H]])</f>
        <v/>
      </c>
      <c r="F151" t="str">
        <f>IF(Table1[[#This Row],[NOTA TOKO]]="","",ROW()-2)</f>
        <v/>
      </c>
      <c r="G151" s="59"/>
      <c r="H151" s="1"/>
      <c r="J151" s="1"/>
      <c r="K151" t="s">
        <v>3200</v>
      </c>
      <c r="L151" t="str">
        <f>IF(Table1[[#This Row],[_NAMA BARANG]]="",IF(Table1[[#This Row],[//DBS]]="","",INDEX(DBS[NAMA],Table1[[#This Row],[//DBS]])),Table1[[#This Row],[_NAMA BARANG]])</f>
        <v>NOTEBOOK 18100-62</v>
      </c>
      <c r="M151"/>
      <c r="O151" t="str">
        <f>IF(Table1[[#This Row],[ROWID]]="","",IF(Table1[[#This Row],[_KETERANGAN]]="STOCK BELUM LENGKAP","ADA",IF(Table1[[#This Row],[KODE BARANG]]="","TIDAK ADA","ADA")))</f>
        <v>ADA</v>
      </c>
      <c r="P151">
        <v>6</v>
      </c>
      <c r="Q151" t="s">
        <v>37</v>
      </c>
      <c r="R151">
        <f>IF(Table1[[#This Row],[//DBS]]="","",INDEX(DBS[ISI],Table1[[#This Row],[//DBS]]))</f>
        <v>10</v>
      </c>
      <c r="S151" t="str">
        <f>IF(Table1[[#This Row],[//DBS]]="","",IF(Table1[[#This Row],[SATUAN_BYPASS]]="",INDEX(DBS[[SATUAN ]],Table1[[#This Row],[//DBS]]),Table1[SATUAN_BYPASS]))</f>
        <v>LSN</v>
      </c>
      <c r="T151">
        <v>18.75</v>
      </c>
      <c r="U151" s="58">
        <f>IF(Table1[[#This Row],[HARGA_BYPASS]]="",IF(Table1[[#This Row],[_HARGA]]="","",Table1[[#This Row],[_HARGA]]*1000),Table1[[#This Row],[HARGA_BYPASS]])</f>
        <v>18750</v>
      </c>
      <c r="V151" s="2"/>
      <c r="W151" s="2"/>
      <c r="X151" s="58" t="str">
        <f>IF(Table1[[#This Row],[ROWID]]="","",IF(Table1[[#This Row],[ROWID]]=C152,"",SUMIF(Table1[ROWID],Table1[[#This Row],[ROWID]],Table1[TOTAL])))</f>
        <v/>
      </c>
      <c r="AA151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8.3333333333333329E-2</v>
      </c>
      <c r="AB151">
        <f>IF(Table1[[#This Row],[JUMLAH NOTA]]="","",IF(Table1[[#This Row],[CONV]]="",Table1[[#This Row],[JUMLAH NOTA]],Table1[[#This Row],[JUMLAH NOTA]]*Table1[[#This Row],[CONV]]))</f>
        <v>0.5</v>
      </c>
      <c r="AC151" t="str">
        <f>IF(Table1[[#This Row],[ISI_CONV]]="","",IF(Table1[[#This Row],[CONV]]="",Table1[[#This Row],[SATUAN NOTA]],Table1[[#This Row],[SATUAN]]))</f>
        <v>LSN</v>
      </c>
      <c r="AD151" s="58">
        <f>IF(Table1[[#This Row],[HARGA]]="","",IF(Table1[[#This Row],[CONV]]="",Table1[[#This Row],[HARGA]],Table1[[#This Row],[HARGA]]/Table1[[#This Row],[CONV]]))</f>
        <v>225000</v>
      </c>
      <c r="AE151" s="58">
        <f>IF(Table1[[#This Row],[HARGA_CONV]]="","",Table1[[#This Row],[HARGA_CONV]]*Table1[[#This Row],[ISI_CONV]]*(100%-(Table1[[#This Row],[DISKON]]+Table1[[#This Row],[DISKON NOTA]])))</f>
        <v>112500</v>
      </c>
      <c r="AF151" s="3">
        <f>IF(Table1[[#This Row],[TANGGAL NOTA]]="",AF150,Table1[[#This Row],[TANGGAL NOTA]])</f>
        <v>45531</v>
      </c>
      <c r="AG151" s="3">
        <v>45531</v>
      </c>
      <c r="AH151" s="3">
        <f>IF(Table1[[#This Row],[TANGGAL UPDATE]]="",AH150,Table1[[#This Row],[TANGGAL UPDATE]])</f>
        <v>45534</v>
      </c>
      <c r="AI151" t="str" cm="1">
        <f t="array" ref="AI151">IF(Table1[[#This Row],[A1]]="",AI150,INDEX(Table6[3],Table1[[#This Row],[Q1]]))</f>
        <v>G</v>
      </c>
      <c r="AJ151" t="str">
        <f>IF(Table1[[#This Row],[_KETERANGAN]]="","",Table1[[#This Row],[_KETERANGAN]])</f>
        <v/>
      </c>
      <c r="AK151" t="str" cm="1">
        <f t="array" ref="AK151">IF(Table1[[#This Row],[A1]]="",AK150,INDEX(Table6[3],Table1[[#This Row],[Q1]]))</f>
        <v>G</v>
      </c>
      <c r="AL151" s="5" t="str" cm="1">
        <f t="array" ref="AL151">IF(Table1[[#This Row],[A1]]="",AL150,INDEX(Table6[1],Table1[[#This Row],[Q1]]))</f>
        <v>TRIO PLAZA</v>
      </c>
      <c r="AM151" t="str" cm="1">
        <f t="array" ref="AM151">IF(Table1[[#This Row],[A1]]="",AM150,INDEX(Table6[2],Table1[[#This Row],[Q1]]))</f>
        <v>MAGELANG</v>
      </c>
      <c r="AN151" t="str">
        <f>CONCATENATE(Table1[[#This Row],[TOKO_H]],"-",Table1[[#This Row],[KOTA_H]])</f>
        <v>TRIO PLAZA-MAGELANG</v>
      </c>
      <c r="AO151" t="s">
        <v>3200</v>
      </c>
      <c r="AP151" t="s">
        <v>3201</v>
      </c>
      <c r="AQ151"/>
    </row>
    <row r="152" spans="1:43">
      <c r="A152">
        <f>IF(Table1[[#This Row],[KODE BARANG]]="","",MATCH(Table1[[#This Row],[KODE BARANG]],DBS[KODE BARANG],0))</f>
        <v>2120</v>
      </c>
      <c r="B152">
        <f>IF(Table1[[#This Row],[ROWID]]="","",ROW()-2)</f>
        <v>150</v>
      </c>
      <c r="C152">
        <f>IF(Table1[[#This Row],[NAMA BARANG]]="","",IF(Table1[[#This Row],[ID]]="",C151,Table1[[#This Row],[ID]]))</f>
        <v>148</v>
      </c>
      <c r="D152" t="str">
        <f>IF(Table1[[#This Row],[A1]]="","",MATCH(Table1[[#This Row],[A1]],Table6[5],0))</f>
        <v/>
      </c>
      <c r="E152" t="str">
        <f>IF(Table1[[#This Row],[ID]]="","",Table1[[#This Row],[TOKO-KOTA_H]])</f>
        <v/>
      </c>
      <c r="F152" t="str">
        <f>IF(Table1[[#This Row],[NOTA TOKO]]="","",ROW()-2)</f>
        <v/>
      </c>
      <c r="G152" s="59"/>
      <c r="H152" s="1"/>
      <c r="J152" s="1"/>
      <c r="K152" t="s">
        <v>3197</v>
      </c>
      <c r="L152" t="str">
        <f>IF(Table1[[#This Row],[_NAMA BARANG]]="",IF(Table1[[#This Row],[//DBS]]="","",INDEX(DBS[NAMA],Table1[[#This Row],[//DBS]])),Table1[[#This Row],[_NAMA BARANG]])</f>
        <v>NOTEBOOK 18100-61</v>
      </c>
      <c r="M152"/>
      <c r="O152" t="str">
        <f>IF(Table1[[#This Row],[ROWID]]="","",IF(Table1[[#This Row],[_KETERANGAN]]="STOCK BELUM LENGKAP","ADA",IF(Table1[[#This Row],[KODE BARANG]]="","TIDAK ADA","ADA")))</f>
        <v>ADA</v>
      </c>
      <c r="P152">
        <v>6</v>
      </c>
      <c r="Q152" t="s">
        <v>37</v>
      </c>
      <c r="R152">
        <f>IF(Table1[[#This Row],[//DBS]]="","",INDEX(DBS[ISI],Table1[[#This Row],[//DBS]]))</f>
        <v>10</v>
      </c>
      <c r="S152" t="str">
        <f>IF(Table1[[#This Row],[//DBS]]="","",IF(Table1[[#This Row],[SATUAN_BYPASS]]="",INDEX(DBS[[SATUAN ]],Table1[[#This Row],[//DBS]]),Table1[SATUAN_BYPASS]))</f>
        <v>LSN</v>
      </c>
      <c r="T152">
        <v>18.75</v>
      </c>
      <c r="U152" s="58">
        <f>IF(Table1[[#This Row],[HARGA_BYPASS]]="",IF(Table1[[#This Row],[_HARGA]]="","",Table1[[#This Row],[_HARGA]]*1000),Table1[[#This Row],[HARGA_BYPASS]])</f>
        <v>18750</v>
      </c>
      <c r="V152" s="2"/>
      <c r="W152" s="2"/>
      <c r="X152" s="58" t="str">
        <f>IF(Table1[[#This Row],[ROWID]]="","",IF(Table1[[#This Row],[ROWID]]=C153,"",SUMIF(Table1[ROWID],Table1[[#This Row],[ROWID]],Table1[TOTAL])))</f>
        <v/>
      </c>
      <c r="AA152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8.3333333333333329E-2</v>
      </c>
      <c r="AB152">
        <f>IF(Table1[[#This Row],[JUMLAH NOTA]]="","",IF(Table1[[#This Row],[CONV]]="",Table1[[#This Row],[JUMLAH NOTA]],Table1[[#This Row],[JUMLAH NOTA]]*Table1[[#This Row],[CONV]]))</f>
        <v>0.5</v>
      </c>
      <c r="AC152" t="str">
        <f>IF(Table1[[#This Row],[ISI_CONV]]="","",IF(Table1[[#This Row],[CONV]]="",Table1[[#This Row],[SATUAN NOTA]],Table1[[#This Row],[SATUAN]]))</f>
        <v>LSN</v>
      </c>
      <c r="AD152" s="58">
        <f>IF(Table1[[#This Row],[HARGA]]="","",IF(Table1[[#This Row],[CONV]]="",Table1[[#This Row],[HARGA]],Table1[[#This Row],[HARGA]]/Table1[[#This Row],[CONV]]))</f>
        <v>225000</v>
      </c>
      <c r="AE152" s="58">
        <f>IF(Table1[[#This Row],[HARGA_CONV]]="","",Table1[[#This Row],[HARGA_CONV]]*Table1[[#This Row],[ISI_CONV]]*(100%-(Table1[[#This Row],[DISKON]]+Table1[[#This Row],[DISKON NOTA]])))</f>
        <v>112500</v>
      </c>
      <c r="AF152" s="3">
        <f>IF(Table1[[#This Row],[TANGGAL NOTA]]="",AF151,Table1[[#This Row],[TANGGAL NOTA]])</f>
        <v>45531</v>
      </c>
      <c r="AG152" s="3">
        <v>45531</v>
      </c>
      <c r="AH152" s="3">
        <f>IF(Table1[[#This Row],[TANGGAL UPDATE]]="",AH151,Table1[[#This Row],[TANGGAL UPDATE]])</f>
        <v>45534</v>
      </c>
      <c r="AI152" t="str" cm="1">
        <f t="array" ref="AI152">IF(Table1[[#This Row],[A1]]="",AI151,INDEX(Table6[3],Table1[[#This Row],[Q1]]))</f>
        <v>G</v>
      </c>
      <c r="AJ152" t="str">
        <f>IF(Table1[[#This Row],[_KETERANGAN]]="","",Table1[[#This Row],[_KETERANGAN]])</f>
        <v/>
      </c>
      <c r="AK152" t="str" cm="1">
        <f t="array" ref="AK152">IF(Table1[[#This Row],[A1]]="",AK151,INDEX(Table6[3],Table1[[#This Row],[Q1]]))</f>
        <v>G</v>
      </c>
      <c r="AL152" s="5" t="str" cm="1">
        <f t="array" ref="AL152">IF(Table1[[#This Row],[A1]]="",AL151,INDEX(Table6[1],Table1[[#This Row],[Q1]]))</f>
        <v>TRIO PLAZA</v>
      </c>
      <c r="AM152" t="str" cm="1">
        <f t="array" ref="AM152">IF(Table1[[#This Row],[A1]]="",AM151,INDEX(Table6[2],Table1[[#This Row],[Q1]]))</f>
        <v>MAGELANG</v>
      </c>
      <c r="AN152" t="str">
        <f>CONCATENATE(Table1[[#This Row],[TOKO_H]],"-",Table1[[#This Row],[KOTA_H]])</f>
        <v>TRIO PLAZA-MAGELANG</v>
      </c>
      <c r="AO152" t="s">
        <v>3197</v>
      </c>
      <c r="AP152" t="s">
        <v>3198</v>
      </c>
      <c r="AQ152"/>
    </row>
    <row r="153" spans="1:43">
      <c r="A153">
        <f>IF(Table1[[#This Row],[KODE BARANG]]="","",MATCH(Table1[[#This Row],[KODE BARANG]],DBS[KODE BARANG],0))</f>
        <v>2108</v>
      </c>
      <c r="B153">
        <f>IF(Table1[[#This Row],[ROWID]]="","",ROW()-2)</f>
        <v>151</v>
      </c>
      <c r="C153">
        <f>IF(Table1[[#This Row],[NAMA BARANG]]="","",IF(Table1[[#This Row],[ID]]="",C152,Table1[[#This Row],[ID]]))</f>
        <v>148</v>
      </c>
      <c r="D153" t="str">
        <f>IF(Table1[[#This Row],[A1]]="","",MATCH(Table1[[#This Row],[A1]],Table6[5],0))</f>
        <v/>
      </c>
      <c r="E153" t="str">
        <f>IF(Table1[[#This Row],[ID]]="","",Table1[[#This Row],[TOKO-KOTA_H]])</f>
        <v/>
      </c>
      <c r="F153" t="str">
        <f>IF(Table1[[#This Row],[NOTA TOKO]]="","",ROW()-2)</f>
        <v/>
      </c>
      <c r="G153" s="59"/>
      <c r="H153" s="1"/>
      <c r="J153" s="1"/>
      <c r="K153" t="s">
        <v>3177</v>
      </c>
      <c r="L153" t="str">
        <f>IF(Table1[[#This Row],[_NAMA BARANG]]="",IF(Table1[[#This Row],[//DBS]]="","",INDEX(DBS[NAMA],Table1[[#This Row],[//DBS]])),Table1[[#This Row],[_NAMA BARANG]])</f>
        <v>NOTEBOOK GLITTER JT 7050-2</v>
      </c>
      <c r="M153"/>
      <c r="O153" t="str">
        <f>IF(Table1[[#This Row],[ROWID]]="","",IF(Table1[[#This Row],[_KETERANGAN]]="STOCK BELUM LENGKAP","ADA",IF(Table1[[#This Row],[KODE BARANG]]="","TIDAK ADA","ADA")))</f>
        <v>ADA</v>
      </c>
      <c r="P153">
        <v>12</v>
      </c>
      <c r="Q153" t="s">
        <v>37</v>
      </c>
      <c r="R153">
        <f>IF(Table1[[#This Row],[//DBS]]="","",INDEX(DBS[ISI],Table1[[#This Row],[//DBS]]))</f>
        <v>512</v>
      </c>
      <c r="S153" t="str">
        <f>IF(Table1[[#This Row],[//DBS]]="","",IF(Table1[[#This Row],[SATUAN_BYPASS]]="",INDEX(DBS[[SATUAN ]],Table1[[#This Row],[//DBS]]),Table1[SATUAN_BYPASS]))</f>
        <v>PCS</v>
      </c>
      <c r="T153">
        <v>7.9160000000000004</v>
      </c>
      <c r="U153" s="58">
        <f>IF(Table1[[#This Row],[HARGA_BYPASS]]="",IF(Table1[[#This Row],[_HARGA]]="","",Table1[[#This Row],[_HARGA]]*1000),Table1[[#This Row],[HARGA_BYPASS]])</f>
        <v>7916</v>
      </c>
      <c r="V153" s="2"/>
      <c r="W153" s="2"/>
      <c r="X153" s="58" t="str">
        <f>IF(Table1[[#This Row],[ROWID]]="","",IF(Table1[[#This Row],[ROWID]]=C154,"",SUMIF(Table1[ROWID],Table1[[#This Row],[ROWID]],Table1[TOTAL])))</f>
        <v/>
      </c>
      <c r="AA15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53">
        <f>IF(Table1[[#This Row],[JUMLAH NOTA]]="","",IF(Table1[[#This Row],[CONV]]="",Table1[[#This Row],[JUMLAH NOTA]],Table1[[#This Row],[JUMLAH NOTA]]*Table1[[#This Row],[CONV]]))</f>
        <v>12</v>
      </c>
      <c r="AC153" t="str">
        <f>IF(Table1[[#This Row],[ISI_CONV]]="","",IF(Table1[[#This Row],[CONV]]="",Table1[[#This Row],[SATUAN NOTA]],Table1[[#This Row],[SATUAN]]))</f>
        <v>PCS</v>
      </c>
      <c r="AD153" s="58">
        <f>IF(Table1[[#This Row],[HARGA]]="","",IF(Table1[[#This Row],[CONV]]="",Table1[[#This Row],[HARGA]],Table1[[#This Row],[HARGA]]/Table1[[#This Row],[CONV]]))</f>
        <v>7916</v>
      </c>
      <c r="AE153" s="58">
        <f>IF(Table1[[#This Row],[HARGA_CONV]]="","",Table1[[#This Row],[HARGA_CONV]]*Table1[[#This Row],[ISI_CONV]]*(100%-(Table1[[#This Row],[DISKON]]+Table1[[#This Row],[DISKON NOTA]])))</f>
        <v>94992</v>
      </c>
      <c r="AF153" s="3">
        <f>IF(Table1[[#This Row],[TANGGAL NOTA]]="",AF152,Table1[[#This Row],[TANGGAL NOTA]])</f>
        <v>45531</v>
      </c>
      <c r="AG153" s="3">
        <v>45531</v>
      </c>
      <c r="AH153" s="3">
        <f>IF(Table1[[#This Row],[TANGGAL UPDATE]]="",AH152,Table1[[#This Row],[TANGGAL UPDATE]])</f>
        <v>45534</v>
      </c>
      <c r="AI153" t="str" cm="1">
        <f t="array" ref="AI153">IF(Table1[[#This Row],[A1]]="",AI152,INDEX(Table6[3],Table1[[#This Row],[Q1]]))</f>
        <v>G</v>
      </c>
      <c r="AJ153" t="str">
        <f>IF(Table1[[#This Row],[_KETERANGAN]]="","",Table1[[#This Row],[_KETERANGAN]])</f>
        <v/>
      </c>
      <c r="AK153" t="str" cm="1">
        <f t="array" ref="AK153">IF(Table1[[#This Row],[A1]]="",AK152,INDEX(Table6[3],Table1[[#This Row],[Q1]]))</f>
        <v>G</v>
      </c>
      <c r="AL153" s="5" t="str" cm="1">
        <f t="array" ref="AL153">IF(Table1[[#This Row],[A1]]="",AL152,INDEX(Table6[1],Table1[[#This Row],[Q1]]))</f>
        <v>TRIO PLAZA</v>
      </c>
      <c r="AM153" t="str" cm="1">
        <f t="array" ref="AM153">IF(Table1[[#This Row],[A1]]="",AM152,INDEX(Table6[2],Table1[[#This Row],[Q1]]))</f>
        <v>MAGELANG</v>
      </c>
      <c r="AN153" t="str">
        <f>CONCATENATE(Table1[[#This Row],[TOKO_H]],"-",Table1[[#This Row],[KOTA_H]])</f>
        <v>TRIO PLAZA-MAGELANG</v>
      </c>
      <c r="AO153" t="s">
        <v>3177</v>
      </c>
      <c r="AP153" t="s">
        <v>10355</v>
      </c>
      <c r="AQ153"/>
    </row>
    <row r="154" spans="1:43">
      <c r="A154">
        <f>IF(Table1[[#This Row],[KODE BARANG]]="","",MATCH(Table1[[#This Row],[KODE BARANG]],DBS[KODE BARANG],0))</f>
        <v>2080</v>
      </c>
      <c r="B154">
        <f>IF(Table1[[#This Row],[ROWID]]="","",ROW()-2)</f>
        <v>152</v>
      </c>
      <c r="C154">
        <f>IF(Table1[[#This Row],[NAMA BARANG]]="","",IF(Table1[[#This Row],[ID]]="",C153,Table1[[#This Row],[ID]]))</f>
        <v>148</v>
      </c>
      <c r="D154" t="str">
        <f>IF(Table1[[#This Row],[A1]]="","",MATCH(Table1[[#This Row],[A1]],Table6[5],0))</f>
        <v/>
      </c>
      <c r="E154" t="str">
        <f>IF(Table1[[#This Row],[ID]]="","",Table1[[#This Row],[TOKO-KOTA_H]])</f>
        <v/>
      </c>
      <c r="F154" t="str">
        <f>IF(Table1[[#This Row],[NOTA TOKO]]="","",ROW()-2)</f>
        <v/>
      </c>
      <c r="G154" s="59"/>
      <c r="H154" s="1"/>
      <c r="J154" s="1"/>
      <c r="K154" t="s">
        <v>3111</v>
      </c>
      <c r="L154" t="str">
        <f>IF(Table1[[#This Row],[_NAMA BARANG]]="",IF(Table1[[#This Row],[//DBS]]="","",INDEX(DBS[NAMA],Table1[[#This Row],[//DBS]])),Table1[[#This Row],[_NAMA BARANG]])</f>
        <v>NOTEBOOK GLITTER JT 7050-11</v>
      </c>
      <c r="M154"/>
      <c r="O154" t="str">
        <f>IF(Table1[[#This Row],[ROWID]]="","",IF(Table1[[#This Row],[_KETERANGAN]]="STOCK BELUM LENGKAP","ADA",IF(Table1[[#This Row],[KODE BARANG]]="","TIDAK ADA","ADA")))</f>
        <v>ADA</v>
      </c>
      <c r="P154">
        <v>12</v>
      </c>
      <c r="Q154" t="s">
        <v>37</v>
      </c>
      <c r="R154">
        <f>IF(Table1[[#This Row],[//DBS]]="","",INDEX(DBS[ISI],Table1[[#This Row],[//DBS]]))</f>
        <v>512</v>
      </c>
      <c r="S154" t="str">
        <f>IF(Table1[[#This Row],[//DBS]]="","",IF(Table1[[#This Row],[SATUAN_BYPASS]]="",INDEX(DBS[[SATUAN ]],Table1[[#This Row],[//DBS]]),Table1[SATUAN_BYPASS]))</f>
        <v>PCS</v>
      </c>
      <c r="T154">
        <v>7.9160000000000004</v>
      </c>
      <c r="U154" s="58">
        <f>IF(Table1[[#This Row],[HARGA_BYPASS]]="",IF(Table1[[#This Row],[_HARGA]]="","",Table1[[#This Row],[_HARGA]]*1000),Table1[[#This Row],[HARGA_BYPASS]])</f>
        <v>7916</v>
      </c>
      <c r="V154" s="2"/>
      <c r="W154" s="2"/>
      <c r="X154" s="58" t="str">
        <f>IF(Table1[[#This Row],[ROWID]]="","",IF(Table1[[#This Row],[ROWID]]=C155,"",SUMIF(Table1[ROWID],Table1[[#This Row],[ROWID]],Table1[TOTAL])))</f>
        <v/>
      </c>
      <c r="AA15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54">
        <f>IF(Table1[[#This Row],[JUMLAH NOTA]]="","",IF(Table1[[#This Row],[CONV]]="",Table1[[#This Row],[JUMLAH NOTA]],Table1[[#This Row],[JUMLAH NOTA]]*Table1[[#This Row],[CONV]]))</f>
        <v>12</v>
      </c>
      <c r="AC154" t="str">
        <f>IF(Table1[[#This Row],[ISI_CONV]]="","",IF(Table1[[#This Row],[CONV]]="",Table1[[#This Row],[SATUAN NOTA]],Table1[[#This Row],[SATUAN]]))</f>
        <v>PCS</v>
      </c>
      <c r="AD154" s="58">
        <f>IF(Table1[[#This Row],[HARGA]]="","",IF(Table1[[#This Row],[CONV]]="",Table1[[#This Row],[HARGA]],Table1[[#This Row],[HARGA]]/Table1[[#This Row],[CONV]]))</f>
        <v>7916</v>
      </c>
      <c r="AE154" s="58">
        <f>IF(Table1[[#This Row],[HARGA_CONV]]="","",Table1[[#This Row],[HARGA_CONV]]*Table1[[#This Row],[ISI_CONV]]*(100%-(Table1[[#This Row],[DISKON]]+Table1[[#This Row],[DISKON NOTA]])))</f>
        <v>94992</v>
      </c>
      <c r="AF154" s="3">
        <f>IF(Table1[[#This Row],[TANGGAL NOTA]]="",AF153,Table1[[#This Row],[TANGGAL NOTA]])</f>
        <v>45531</v>
      </c>
      <c r="AG154" s="3">
        <v>45531</v>
      </c>
      <c r="AH154" s="3">
        <f>IF(Table1[[#This Row],[TANGGAL UPDATE]]="",AH153,Table1[[#This Row],[TANGGAL UPDATE]])</f>
        <v>45534</v>
      </c>
      <c r="AI154" t="str" cm="1">
        <f t="array" ref="AI154">IF(Table1[[#This Row],[A1]]="",AI153,INDEX(Table6[3],Table1[[#This Row],[Q1]]))</f>
        <v>G</v>
      </c>
      <c r="AJ154" t="str">
        <f>IF(Table1[[#This Row],[_KETERANGAN]]="","",Table1[[#This Row],[_KETERANGAN]])</f>
        <v/>
      </c>
      <c r="AK154" t="str" cm="1">
        <f t="array" ref="AK154">IF(Table1[[#This Row],[A1]]="",AK153,INDEX(Table6[3],Table1[[#This Row],[Q1]]))</f>
        <v>G</v>
      </c>
      <c r="AL154" s="5" t="str" cm="1">
        <f t="array" ref="AL154">IF(Table1[[#This Row],[A1]]="",AL153,INDEX(Table6[1],Table1[[#This Row],[Q1]]))</f>
        <v>TRIO PLAZA</v>
      </c>
      <c r="AM154" t="str" cm="1">
        <f t="array" ref="AM154">IF(Table1[[#This Row],[A1]]="",AM153,INDEX(Table6[2],Table1[[#This Row],[Q1]]))</f>
        <v>MAGELANG</v>
      </c>
      <c r="AN154" t="str">
        <f>CONCATENATE(Table1[[#This Row],[TOKO_H]],"-",Table1[[#This Row],[KOTA_H]])</f>
        <v>TRIO PLAZA-MAGELANG</v>
      </c>
      <c r="AO154" t="s">
        <v>3111</v>
      </c>
      <c r="AP154" t="s">
        <v>10352</v>
      </c>
      <c r="AQ154"/>
    </row>
    <row r="155" spans="1:43">
      <c r="A155">
        <f>IF(Table1[[#This Row],[KODE BARANG]]="","",MATCH(Table1[[#This Row],[KODE BARANG]],DBS[KODE BARANG],0))</f>
        <v>2132</v>
      </c>
      <c r="B155">
        <f>IF(Table1[[#This Row],[ROWID]]="","",ROW()-2)</f>
        <v>153</v>
      </c>
      <c r="C155">
        <f>IF(Table1[[#This Row],[NAMA BARANG]]="","",IF(Table1[[#This Row],[ID]]="",C154,Table1[[#This Row],[ID]]))</f>
        <v>148</v>
      </c>
      <c r="D155" t="str">
        <f>IF(Table1[[#This Row],[A1]]="","",MATCH(Table1[[#This Row],[A1]],Table6[5],0))</f>
        <v/>
      </c>
      <c r="E155" t="str">
        <f>IF(Table1[[#This Row],[ID]]="","",Table1[[#This Row],[TOKO-KOTA_H]])</f>
        <v/>
      </c>
      <c r="F155" t="str">
        <f>IF(Table1[[#This Row],[NOTA TOKO]]="","",ROW()-2)</f>
        <v/>
      </c>
      <c r="G155" s="59"/>
      <c r="H155" s="1"/>
      <c r="J155" s="1"/>
      <c r="K155" t="s">
        <v>3230</v>
      </c>
      <c r="L155" t="str">
        <f>IF(Table1[[#This Row],[_NAMA BARANG]]="",IF(Table1[[#This Row],[//DBS]]="","",INDEX(DBS[NAMA],Table1[[#This Row],[//DBS]])),Table1[[#This Row],[_NAMA BARANG]])</f>
        <v>NOTEBOOK GLITTER JT 7050-19</v>
      </c>
      <c r="M155"/>
      <c r="O155" t="str">
        <f>IF(Table1[[#This Row],[ROWID]]="","",IF(Table1[[#This Row],[_KETERANGAN]]="STOCK BELUM LENGKAP","ADA",IF(Table1[[#This Row],[KODE BARANG]]="","TIDAK ADA","ADA")))</f>
        <v>ADA</v>
      </c>
      <c r="P155">
        <v>12</v>
      </c>
      <c r="Q155" t="s">
        <v>37</v>
      </c>
      <c r="R155">
        <f>IF(Table1[[#This Row],[//DBS]]="","",INDEX(DBS[ISI],Table1[[#This Row],[//DBS]]))</f>
        <v>512</v>
      </c>
      <c r="S155" t="str">
        <f>IF(Table1[[#This Row],[//DBS]]="","",IF(Table1[[#This Row],[SATUAN_BYPASS]]="",INDEX(DBS[[SATUAN ]],Table1[[#This Row],[//DBS]]),Table1[SATUAN_BYPASS]))</f>
        <v>PCS</v>
      </c>
      <c r="T155">
        <v>7.9160000000000004</v>
      </c>
      <c r="U155" s="58">
        <f>IF(Table1[[#This Row],[HARGA_BYPASS]]="",IF(Table1[[#This Row],[_HARGA]]="","",Table1[[#This Row],[_HARGA]]*1000),Table1[[#This Row],[HARGA_BYPASS]])</f>
        <v>7916</v>
      </c>
      <c r="V155" s="2"/>
      <c r="W155" s="2"/>
      <c r="X155" s="58" t="str">
        <f>IF(Table1[[#This Row],[ROWID]]="","",IF(Table1[[#This Row],[ROWID]]=C156,"",SUMIF(Table1[ROWID],Table1[[#This Row],[ROWID]],Table1[TOTAL])))</f>
        <v/>
      </c>
      <c r="AA15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55">
        <f>IF(Table1[[#This Row],[JUMLAH NOTA]]="","",IF(Table1[[#This Row],[CONV]]="",Table1[[#This Row],[JUMLAH NOTA]],Table1[[#This Row],[JUMLAH NOTA]]*Table1[[#This Row],[CONV]]))</f>
        <v>12</v>
      </c>
      <c r="AC155" t="str">
        <f>IF(Table1[[#This Row],[ISI_CONV]]="","",IF(Table1[[#This Row],[CONV]]="",Table1[[#This Row],[SATUAN NOTA]],Table1[[#This Row],[SATUAN]]))</f>
        <v>PCS</v>
      </c>
      <c r="AD155" s="58">
        <f>IF(Table1[[#This Row],[HARGA]]="","",IF(Table1[[#This Row],[CONV]]="",Table1[[#This Row],[HARGA]],Table1[[#This Row],[HARGA]]/Table1[[#This Row],[CONV]]))</f>
        <v>7916</v>
      </c>
      <c r="AE155" s="58">
        <f>IF(Table1[[#This Row],[HARGA_CONV]]="","",Table1[[#This Row],[HARGA_CONV]]*Table1[[#This Row],[ISI_CONV]]*(100%-(Table1[[#This Row],[DISKON]]+Table1[[#This Row],[DISKON NOTA]])))</f>
        <v>94992</v>
      </c>
      <c r="AF155" s="3">
        <f>IF(Table1[[#This Row],[TANGGAL NOTA]]="",AF154,Table1[[#This Row],[TANGGAL NOTA]])</f>
        <v>45531</v>
      </c>
      <c r="AG155" s="3">
        <v>45531</v>
      </c>
      <c r="AH155" s="3">
        <f>IF(Table1[[#This Row],[TANGGAL UPDATE]]="",AH154,Table1[[#This Row],[TANGGAL UPDATE]])</f>
        <v>45534</v>
      </c>
      <c r="AI155" t="str" cm="1">
        <f t="array" ref="AI155">IF(Table1[[#This Row],[A1]]="",AI154,INDEX(Table6[3],Table1[[#This Row],[Q1]]))</f>
        <v>G</v>
      </c>
      <c r="AJ155" t="str">
        <f>IF(Table1[[#This Row],[_KETERANGAN]]="","",Table1[[#This Row],[_KETERANGAN]])</f>
        <v/>
      </c>
      <c r="AK155" t="str" cm="1">
        <f t="array" ref="AK155">IF(Table1[[#This Row],[A1]]="",AK154,INDEX(Table6[3],Table1[[#This Row],[Q1]]))</f>
        <v>G</v>
      </c>
      <c r="AL155" s="5" t="str" cm="1">
        <f t="array" ref="AL155">IF(Table1[[#This Row],[A1]]="",AL154,INDEX(Table6[1],Table1[[#This Row],[Q1]]))</f>
        <v>TRIO PLAZA</v>
      </c>
      <c r="AM155" t="str" cm="1">
        <f t="array" ref="AM155">IF(Table1[[#This Row],[A1]]="",AM154,INDEX(Table6[2],Table1[[#This Row],[Q1]]))</f>
        <v>MAGELANG</v>
      </c>
      <c r="AN155" t="str">
        <f>CONCATENATE(Table1[[#This Row],[TOKO_H]],"-",Table1[[#This Row],[KOTA_H]])</f>
        <v>TRIO PLAZA-MAGELANG</v>
      </c>
      <c r="AO155" t="s">
        <v>3230</v>
      </c>
      <c r="AP155" t="s">
        <v>10356</v>
      </c>
      <c r="AQ155"/>
    </row>
    <row r="156" spans="1:43">
      <c r="A156">
        <f>IF(Table1[[#This Row],[KODE BARANG]]="","",MATCH(Table1[[#This Row],[KODE BARANG]],DBS[KODE BARANG],0))</f>
        <v>2086</v>
      </c>
      <c r="B156">
        <f>IF(Table1[[#This Row],[ROWID]]="","",ROW()-2)</f>
        <v>154</v>
      </c>
      <c r="C156">
        <f>IF(Table1[[#This Row],[NAMA BARANG]]="","",IF(Table1[[#This Row],[ID]]="",C155,Table1[[#This Row],[ID]]))</f>
        <v>148</v>
      </c>
      <c r="D156" t="str">
        <f>IF(Table1[[#This Row],[A1]]="","",MATCH(Table1[[#This Row],[A1]],Table6[5],0))</f>
        <v/>
      </c>
      <c r="E156" t="str">
        <f>IF(Table1[[#This Row],[ID]]="","",Table1[[#This Row],[TOKO-KOTA_H]])</f>
        <v/>
      </c>
      <c r="F156" t="str">
        <f>IF(Table1[[#This Row],[NOTA TOKO]]="","",ROW()-2)</f>
        <v/>
      </c>
      <c r="G156" s="59"/>
      <c r="H156" s="1"/>
      <c r="J156" s="1"/>
      <c r="K156" t="s">
        <v>3119</v>
      </c>
      <c r="L156" t="str">
        <f>IF(Table1[[#This Row],[_NAMA BARANG]]="",IF(Table1[[#This Row],[//DBS]]="","",INDEX(DBS[NAMA],Table1[[#This Row],[//DBS]])),Table1[[#This Row],[_NAMA BARANG]])</f>
        <v>NOTEBOOK B0200 (A5）</v>
      </c>
      <c r="M156"/>
      <c r="O156" t="str">
        <f>IF(Table1[[#This Row],[ROWID]]="","",IF(Table1[[#This Row],[_KETERANGAN]]="STOCK BELUM LENGKAP","ADA",IF(Table1[[#This Row],[KODE BARANG]]="","TIDAK ADA","ADA")))</f>
        <v>ADA</v>
      </c>
      <c r="P156">
        <v>6</v>
      </c>
      <c r="Q156" t="s">
        <v>37</v>
      </c>
      <c r="R156">
        <f>IF(Table1[[#This Row],[//DBS]]="","",INDEX(DBS[ISI],Table1[[#This Row],[//DBS]]))</f>
        <v>96</v>
      </c>
      <c r="S156" t="str">
        <f>IF(Table1[[#This Row],[//DBS]]="","",IF(Table1[[#This Row],[SATUAN_BYPASS]]="",INDEX(DBS[[SATUAN ]],Table1[[#This Row],[//DBS]]),Table1[SATUAN_BYPASS]))</f>
        <v>PCS</v>
      </c>
      <c r="T156">
        <v>25.5</v>
      </c>
      <c r="U156" s="58">
        <f>IF(Table1[[#This Row],[HARGA_BYPASS]]="",IF(Table1[[#This Row],[_HARGA]]="","",Table1[[#This Row],[_HARGA]]*1000),Table1[[#This Row],[HARGA_BYPASS]])</f>
        <v>25500</v>
      </c>
      <c r="V156" s="2"/>
      <c r="W156" s="2"/>
      <c r="X156" s="58" t="str">
        <f>IF(Table1[[#This Row],[ROWID]]="","",IF(Table1[[#This Row],[ROWID]]=C157,"",SUMIF(Table1[ROWID],Table1[[#This Row],[ROWID]],Table1[TOTAL])))</f>
        <v/>
      </c>
      <c r="AA15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56">
        <f>IF(Table1[[#This Row],[JUMLAH NOTA]]="","",IF(Table1[[#This Row],[CONV]]="",Table1[[#This Row],[JUMLAH NOTA]],Table1[[#This Row],[JUMLAH NOTA]]*Table1[[#This Row],[CONV]]))</f>
        <v>6</v>
      </c>
      <c r="AC156" t="str">
        <f>IF(Table1[[#This Row],[ISI_CONV]]="","",IF(Table1[[#This Row],[CONV]]="",Table1[[#This Row],[SATUAN NOTA]],Table1[[#This Row],[SATUAN]]))</f>
        <v>PCS</v>
      </c>
      <c r="AD156" s="58">
        <f>IF(Table1[[#This Row],[HARGA]]="","",IF(Table1[[#This Row],[CONV]]="",Table1[[#This Row],[HARGA]],Table1[[#This Row],[HARGA]]/Table1[[#This Row],[CONV]]))</f>
        <v>25500</v>
      </c>
      <c r="AE156" s="58">
        <f>IF(Table1[[#This Row],[HARGA_CONV]]="","",Table1[[#This Row],[HARGA_CONV]]*Table1[[#This Row],[ISI_CONV]]*(100%-(Table1[[#This Row],[DISKON]]+Table1[[#This Row],[DISKON NOTA]])))</f>
        <v>153000</v>
      </c>
      <c r="AF156" s="3">
        <f>IF(Table1[[#This Row],[TANGGAL NOTA]]="",AF155,Table1[[#This Row],[TANGGAL NOTA]])</f>
        <v>45531</v>
      </c>
      <c r="AG156" s="3">
        <v>45531</v>
      </c>
      <c r="AH156" s="3">
        <f>IF(Table1[[#This Row],[TANGGAL UPDATE]]="",AH155,Table1[[#This Row],[TANGGAL UPDATE]])</f>
        <v>45534</v>
      </c>
      <c r="AI156" t="str" cm="1">
        <f t="array" ref="AI156">IF(Table1[[#This Row],[A1]]="",AI155,INDEX(Table6[3],Table1[[#This Row],[Q1]]))</f>
        <v>G</v>
      </c>
      <c r="AJ156" t="str">
        <f>IF(Table1[[#This Row],[_KETERANGAN]]="","",Table1[[#This Row],[_KETERANGAN]])</f>
        <v/>
      </c>
      <c r="AK156" t="str" cm="1">
        <f t="array" ref="AK156">IF(Table1[[#This Row],[A1]]="",AK155,INDEX(Table6[3],Table1[[#This Row],[Q1]]))</f>
        <v>G</v>
      </c>
      <c r="AL156" s="5" t="str" cm="1">
        <f t="array" ref="AL156">IF(Table1[[#This Row],[A1]]="",AL155,INDEX(Table6[1],Table1[[#This Row],[Q1]]))</f>
        <v>TRIO PLAZA</v>
      </c>
      <c r="AM156" t="str" cm="1">
        <f t="array" ref="AM156">IF(Table1[[#This Row],[A1]]="",AM155,INDEX(Table6[2],Table1[[#This Row],[Q1]]))</f>
        <v>MAGELANG</v>
      </c>
      <c r="AN156" t="str">
        <f>CONCATENATE(Table1[[#This Row],[TOKO_H]],"-",Table1[[#This Row],[KOTA_H]])</f>
        <v>TRIO PLAZA-MAGELANG</v>
      </c>
      <c r="AO156" t="s">
        <v>3119</v>
      </c>
      <c r="AP156" t="s">
        <v>7458</v>
      </c>
      <c r="AQ156"/>
    </row>
    <row r="157" spans="1:43">
      <c r="A157">
        <f>IF(Table1[[#This Row],[KODE BARANG]]="","",MATCH(Table1[[#This Row],[KODE BARANG]],DBS[KODE BARANG],0))</f>
        <v>2628</v>
      </c>
      <c r="B157">
        <f>IF(Table1[[#This Row],[ROWID]]="","",ROW()-2)</f>
        <v>155</v>
      </c>
      <c r="C157">
        <f>IF(Table1[[#This Row],[NAMA BARANG]]="","",IF(Table1[[#This Row],[ID]]="",C156,Table1[[#This Row],[ID]]))</f>
        <v>148</v>
      </c>
      <c r="D157" t="str">
        <f>IF(Table1[[#This Row],[A1]]="","",MATCH(Table1[[#This Row],[A1]],Table6[5],0))</f>
        <v/>
      </c>
      <c r="E157" t="str">
        <f>IF(Table1[[#This Row],[ID]]="","",Table1[[#This Row],[TOKO-KOTA_H]])</f>
        <v/>
      </c>
      <c r="F157" t="str">
        <f>IF(Table1[[#This Row],[NOTA TOKO]]="","",ROW()-2)</f>
        <v/>
      </c>
      <c r="G157" s="59"/>
      <c r="H157" s="1"/>
      <c r="J157" s="1"/>
      <c r="K157" t="s">
        <v>6901</v>
      </c>
      <c r="L157" t="str">
        <f>IF(Table1[[#This Row],[_NAMA BARANG]]="",IF(Table1[[#This Row],[//DBS]]="","",INDEX(DBS[NAMA],Table1[[#This Row],[//DBS]])),Table1[[#This Row],[_NAMA BARANG]])</f>
        <v>STICK NOTE TF 654-8C-M</v>
      </c>
      <c r="M157"/>
      <c r="O157" t="str">
        <f>IF(Table1[[#This Row],[ROWID]]="","",IF(Table1[[#This Row],[_KETERANGAN]]="STOCK BELUM LENGKAP","ADA",IF(Table1[[#This Row],[KODE BARANG]]="","TIDAK ADA","ADA")))</f>
        <v>ADA</v>
      </c>
      <c r="P157">
        <v>12</v>
      </c>
      <c r="Q157" t="s">
        <v>37</v>
      </c>
      <c r="R157">
        <f>IF(Table1[[#This Row],[//DBS]]="","",INDEX(DBS[ISI],Table1[[#This Row],[//DBS]]))</f>
        <v>600</v>
      </c>
      <c r="S157" t="str">
        <f>IF(Table1[[#This Row],[//DBS]]="","",IF(Table1[[#This Row],[SATUAN_BYPASS]]="",INDEX(DBS[[SATUAN ]],Table1[[#This Row],[//DBS]]),Table1[SATUAN_BYPASS]))</f>
        <v>PCS</v>
      </c>
      <c r="T157">
        <v>8.5</v>
      </c>
      <c r="U157" s="58">
        <f>IF(Table1[[#This Row],[HARGA_BYPASS]]="",IF(Table1[[#This Row],[_HARGA]]="","",Table1[[#This Row],[_HARGA]]*1000),Table1[[#This Row],[HARGA_BYPASS]])</f>
        <v>8500</v>
      </c>
      <c r="V157" s="2"/>
      <c r="W157" s="2"/>
      <c r="X157" s="58" t="str">
        <f>IF(Table1[[#This Row],[ROWID]]="","",IF(Table1[[#This Row],[ROWID]]=C158,"",SUMIF(Table1[ROWID],Table1[[#This Row],[ROWID]],Table1[TOTAL])))</f>
        <v/>
      </c>
      <c r="AA15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57">
        <f>IF(Table1[[#This Row],[JUMLAH NOTA]]="","",IF(Table1[[#This Row],[CONV]]="",Table1[[#This Row],[JUMLAH NOTA]],Table1[[#This Row],[JUMLAH NOTA]]*Table1[[#This Row],[CONV]]))</f>
        <v>12</v>
      </c>
      <c r="AC157" t="str">
        <f>IF(Table1[[#This Row],[ISI_CONV]]="","",IF(Table1[[#This Row],[CONV]]="",Table1[[#This Row],[SATUAN NOTA]],Table1[[#This Row],[SATUAN]]))</f>
        <v>PCS</v>
      </c>
      <c r="AD157" s="58">
        <f>IF(Table1[[#This Row],[HARGA]]="","",IF(Table1[[#This Row],[CONV]]="",Table1[[#This Row],[HARGA]],Table1[[#This Row],[HARGA]]/Table1[[#This Row],[CONV]]))</f>
        <v>8500</v>
      </c>
      <c r="AE157" s="58">
        <f>IF(Table1[[#This Row],[HARGA_CONV]]="","",Table1[[#This Row],[HARGA_CONV]]*Table1[[#This Row],[ISI_CONV]]*(100%-(Table1[[#This Row],[DISKON]]+Table1[[#This Row],[DISKON NOTA]])))</f>
        <v>102000</v>
      </c>
      <c r="AF157" s="3">
        <f>IF(Table1[[#This Row],[TANGGAL NOTA]]="",AF156,Table1[[#This Row],[TANGGAL NOTA]])</f>
        <v>45531</v>
      </c>
      <c r="AG157" s="3">
        <v>45531</v>
      </c>
      <c r="AH157" s="3">
        <f>IF(Table1[[#This Row],[TANGGAL UPDATE]]="",AH156,Table1[[#This Row],[TANGGAL UPDATE]])</f>
        <v>45534</v>
      </c>
      <c r="AI157" t="str" cm="1">
        <f t="array" ref="AI157">IF(Table1[[#This Row],[A1]]="",AI156,INDEX(Table6[3],Table1[[#This Row],[Q1]]))</f>
        <v>G</v>
      </c>
      <c r="AJ157" t="str">
        <f>IF(Table1[[#This Row],[_KETERANGAN]]="","",Table1[[#This Row],[_KETERANGAN]])</f>
        <v/>
      </c>
      <c r="AK157" t="str" cm="1">
        <f t="array" ref="AK157">IF(Table1[[#This Row],[A1]]="",AK156,INDEX(Table6[3],Table1[[#This Row],[Q1]]))</f>
        <v>G</v>
      </c>
      <c r="AL157" s="5" t="str" cm="1">
        <f t="array" ref="AL157">IF(Table1[[#This Row],[A1]]="",AL156,INDEX(Table6[1],Table1[[#This Row],[Q1]]))</f>
        <v>TRIO PLAZA</v>
      </c>
      <c r="AM157" t="str" cm="1">
        <f t="array" ref="AM157">IF(Table1[[#This Row],[A1]]="",AM156,INDEX(Table6[2],Table1[[#This Row],[Q1]]))</f>
        <v>MAGELANG</v>
      </c>
      <c r="AN157" t="str">
        <f>CONCATENATE(Table1[[#This Row],[TOKO_H]],"-",Table1[[#This Row],[KOTA_H]])</f>
        <v>TRIO PLAZA-MAGELANG</v>
      </c>
      <c r="AO157" t="s">
        <v>6901</v>
      </c>
      <c r="AP157" t="s">
        <v>6902</v>
      </c>
      <c r="AQ157"/>
    </row>
    <row r="158" spans="1:43">
      <c r="A158">
        <f>IF(Table1[[#This Row],[KODE BARANG]]="","",MATCH(Table1[[#This Row],[KODE BARANG]],DBS[KODE BARANG],0))</f>
        <v>2640</v>
      </c>
      <c r="B158">
        <f>IF(Table1[[#This Row],[ROWID]]="","",ROW()-2)</f>
        <v>156</v>
      </c>
      <c r="C158">
        <f>IF(Table1[[#This Row],[NAMA BARANG]]="","",IF(Table1[[#This Row],[ID]]="",C157,Table1[[#This Row],[ID]]))</f>
        <v>148</v>
      </c>
      <c r="D158" t="str">
        <f>IF(Table1[[#This Row],[A1]]="","",MATCH(Table1[[#This Row],[A1]],Table6[5],0))</f>
        <v/>
      </c>
      <c r="E158" t="str">
        <f>IF(Table1[[#This Row],[ID]]="","",Table1[[#This Row],[TOKO-KOTA_H]])</f>
        <v/>
      </c>
      <c r="F158" t="str">
        <f>IF(Table1[[#This Row],[NOTA TOKO]]="","",ROW()-2)</f>
        <v/>
      </c>
      <c r="G158" s="59"/>
      <c r="H158" s="1"/>
      <c r="J158" s="1"/>
      <c r="K158" t="s">
        <v>10780</v>
      </c>
      <c r="L158" t="str">
        <f>IF(Table1[[#This Row],[_NAMA BARANG]]="",IF(Table1[[#This Row],[//DBS]]="","",INDEX(DBS[NAMA],Table1[[#This Row],[//DBS]])),Table1[[#This Row],[_NAMA BARANG]])</f>
        <v>PUNCH 3011</v>
      </c>
      <c r="M158"/>
      <c r="O158" t="str">
        <f>IF(Table1[[#This Row],[ROWID]]="","",IF(Table1[[#This Row],[_KETERANGAN]]="STOCK BELUM LENGKAP","ADA",IF(Table1[[#This Row],[KODE BARANG]]="","TIDAK ADA","ADA")))</f>
        <v>ADA</v>
      </c>
      <c r="P158">
        <v>12</v>
      </c>
      <c r="Q158" t="s">
        <v>37</v>
      </c>
      <c r="R158">
        <f>IF(Table1[[#This Row],[//DBS]]="","",INDEX(DBS[ISI],Table1[[#This Row],[//DBS]]))</f>
        <v>240</v>
      </c>
      <c r="S158" t="str">
        <f>IF(Table1[[#This Row],[//DBS]]="","",IF(Table1[[#This Row],[SATUAN_BYPASS]]="",INDEX(DBS[[SATUAN ]],Table1[[#This Row],[//DBS]]),Table1[SATUAN_BYPASS]))</f>
        <v>PCS</v>
      </c>
      <c r="T158">
        <v>10.416</v>
      </c>
      <c r="U158" s="58">
        <f>IF(Table1[[#This Row],[HARGA_BYPASS]]="",IF(Table1[[#This Row],[_HARGA]]="","",Table1[[#This Row],[_HARGA]]*1000),Table1[[#This Row],[HARGA_BYPASS]])</f>
        <v>10416</v>
      </c>
      <c r="V158" s="2"/>
      <c r="W158" s="2"/>
      <c r="X158" s="58" t="str">
        <f>IF(Table1[[#This Row],[ROWID]]="","",IF(Table1[[#This Row],[ROWID]]=C159,"",SUMIF(Table1[ROWID],Table1[[#This Row],[ROWID]],Table1[TOTAL])))</f>
        <v/>
      </c>
      <c r="AA15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58">
        <f>IF(Table1[[#This Row],[JUMLAH NOTA]]="","",IF(Table1[[#This Row],[CONV]]="",Table1[[#This Row],[JUMLAH NOTA]],Table1[[#This Row],[JUMLAH NOTA]]*Table1[[#This Row],[CONV]]))</f>
        <v>12</v>
      </c>
      <c r="AC158" t="str">
        <f>IF(Table1[[#This Row],[ISI_CONV]]="","",IF(Table1[[#This Row],[CONV]]="",Table1[[#This Row],[SATUAN NOTA]],Table1[[#This Row],[SATUAN]]))</f>
        <v>PCS</v>
      </c>
      <c r="AD158" s="58">
        <f>IF(Table1[[#This Row],[HARGA]]="","",IF(Table1[[#This Row],[CONV]]="",Table1[[#This Row],[HARGA]],Table1[[#This Row],[HARGA]]/Table1[[#This Row],[CONV]]))</f>
        <v>10416</v>
      </c>
      <c r="AE158" s="58">
        <f>IF(Table1[[#This Row],[HARGA_CONV]]="","",Table1[[#This Row],[HARGA_CONV]]*Table1[[#This Row],[ISI_CONV]]*(100%-(Table1[[#This Row],[DISKON]]+Table1[[#This Row],[DISKON NOTA]])))</f>
        <v>124992</v>
      </c>
      <c r="AF158" s="3">
        <f>IF(Table1[[#This Row],[TANGGAL NOTA]]="",AF157,Table1[[#This Row],[TANGGAL NOTA]])</f>
        <v>45531</v>
      </c>
      <c r="AG158" s="3">
        <v>45530</v>
      </c>
      <c r="AH158" s="3">
        <f>IF(Table1[[#This Row],[TANGGAL UPDATE]]="",AH157,Table1[[#This Row],[TANGGAL UPDATE]])</f>
        <v>45534</v>
      </c>
      <c r="AI158" t="str" cm="1">
        <f t="array" ref="AI158">IF(Table1[[#This Row],[A1]]="",AI157,INDEX(Table6[3],Table1[[#This Row],[Q1]]))</f>
        <v>G</v>
      </c>
      <c r="AJ158" t="str">
        <f>IF(Table1[[#This Row],[_KETERANGAN]]="","",Table1[[#This Row],[_KETERANGAN]])</f>
        <v/>
      </c>
      <c r="AK158" t="str" cm="1">
        <f t="array" ref="AK158">IF(Table1[[#This Row],[A1]]="",AK157,INDEX(Table6[3],Table1[[#This Row],[Q1]]))</f>
        <v>G</v>
      </c>
      <c r="AL158" s="5" t="str" cm="1">
        <f t="array" ref="AL158">IF(Table1[[#This Row],[A1]]="",AL157,INDEX(Table6[1],Table1[[#This Row],[Q1]]))</f>
        <v>TRIO PLAZA</v>
      </c>
      <c r="AM158" t="str" cm="1">
        <f t="array" ref="AM158">IF(Table1[[#This Row],[A1]]="",AM157,INDEX(Table6[2],Table1[[#This Row],[Q1]]))</f>
        <v>MAGELANG</v>
      </c>
      <c r="AN158" t="str">
        <f>CONCATENATE(Table1[[#This Row],[TOKO_H]],"-",Table1[[#This Row],[KOTA_H]])</f>
        <v>TRIO PLAZA-MAGELANG</v>
      </c>
      <c r="AO158" t="s">
        <v>10780</v>
      </c>
      <c r="AP158" t="s">
        <v>10781</v>
      </c>
      <c r="AQ158"/>
    </row>
    <row r="159" spans="1:43">
      <c r="A159">
        <f>IF(Table1[[#This Row],[KODE BARANG]]="","",MATCH(Table1[[#This Row],[KODE BARANG]],DBS[KODE BARANG],0))</f>
        <v>1570</v>
      </c>
      <c r="B159">
        <f>IF(Table1[[#This Row],[ROWID]]="","",ROW()-2)</f>
        <v>157</v>
      </c>
      <c r="C159">
        <f>IF(Table1[[#This Row],[NAMA BARANG]]="","",IF(Table1[[#This Row],[ID]]="",C158,Table1[[#This Row],[ID]]))</f>
        <v>148</v>
      </c>
      <c r="D159" t="str">
        <f>IF(Table1[[#This Row],[A1]]="","",MATCH(Table1[[#This Row],[A1]],Table6[5],0))</f>
        <v/>
      </c>
      <c r="E159" t="str">
        <f>IF(Table1[[#This Row],[ID]]="","",Table1[[#This Row],[TOKO-KOTA_H]])</f>
        <v/>
      </c>
      <c r="F159" t="str">
        <f>IF(Table1[[#This Row],[NOTA TOKO]]="","",ROW()-2)</f>
        <v/>
      </c>
      <c r="G159" s="59"/>
      <c r="H159" s="1"/>
      <c r="J159" s="1"/>
      <c r="K159" t="s">
        <v>202</v>
      </c>
      <c r="L159" t="str">
        <f>IF(Table1[[#This Row],[_NAMA BARANG]]="",IF(Table1[[#This Row],[//DBS]]="","",INDEX(DBS[NAMA],Table1[[#This Row],[//DBS]])),Table1[[#This Row],[_NAMA BARANG]])</f>
        <v>LEM BAKAR STIK 7X30 WOMY PUTIH K</v>
      </c>
      <c r="M159"/>
      <c r="O159" t="str">
        <f>IF(Table1[[#This Row],[ROWID]]="","",IF(Table1[[#This Row],[_KETERANGAN]]="STOCK BELUM LENGKAP","ADA",IF(Table1[[#This Row],[KODE BARANG]]="","TIDAK ADA","ADA")))</f>
        <v>ADA</v>
      </c>
      <c r="P159">
        <v>1</v>
      </c>
      <c r="Q159" t="s">
        <v>124</v>
      </c>
      <c r="R159">
        <f>IF(Table1[[#This Row],[//DBS]]="","",INDEX(DBS[ISI],Table1[[#This Row],[//DBS]]))</f>
        <v>25</v>
      </c>
      <c r="S159" t="str">
        <f>IF(Table1[[#This Row],[//DBS]]="","",IF(Table1[[#This Row],[SATUAN_BYPASS]]="",INDEX(DBS[[SATUAN ]],Table1[[#This Row],[//DBS]]),Table1[SATUAN_BYPASS]))</f>
        <v>PAK</v>
      </c>
      <c r="T159">
        <v>50</v>
      </c>
      <c r="U159" s="58">
        <f>IF(Table1[[#This Row],[HARGA_BYPASS]]="",IF(Table1[[#This Row],[_HARGA]]="","",Table1[[#This Row],[_HARGA]]*1000),Table1[[#This Row],[HARGA_BYPASS]])</f>
        <v>50000</v>
      </c>
      <c r="V159" s="2"/>
      <c r="W159" s="2"/>
      <c r="X159" s="58" t="str">
        <f>IF(Table1[[#This Row],[ROWID]]="","",IF(Table1[[#This Row],[ROWID]]=C160,"",SUMIF(Table1[ROWID],Table1[[#This Row],[ROWID]],Table1[TOTAL])))</f>
        <v/>
      </c>
      <c r="AA15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59">
        <f>IF(Table1[[#This Row],[JUMLAH NOTA]]="","",IF(Table1[[#This Row],[CONV]]="",Table1[[#This Row],[JUMLAH NOTA]],Table1[[#This Row],[JUMLAH NOTA]]*Table1[[#This Row],[CONV]]))</f>
        <v>1</v>
      </c>
      <c r="AC159" t="str">
        <f>IF(Table1[[#This Row],[ISI_CONV]]="","",IF(Table1[[#This Row],[CONV]]="",Table1[[#This Row],[SATUAN NOTA]],Table1[[#This Row],[SATUAN]]))</f>
        <v>PAK</v>
      </c>
      <c r="AD159" s="58">
        <f>IF(Table1[[#This Row],[HARGA]]="","",IF(Table1[[#This Row],[CONV]]="",Table1[[#This Row],[HARGA]],Table1[[#This Row],[HARGA]]/Table1[[#This Row],[CONV]]))</f>
        <v>50000</v>
      </c>
      <c r="AE159" s="58">
        <f>IF(Table1[[#This Row],[HARGA_CONV]]="","",Table1[[#This Row],[HARGA_CONV]]*Table1[[#This Row],[ISI_CONV]]*(100%-(Table1[[#This Row],[DISKON]]+Table1[[#This Row],[DISKON NOTA]])))</f>
        <v>50000</v>
      </c>
      <c r="AF159" s="3">
        <f>IF(Table1[[#This Row],[TANGGAL NOTA]]="",AF158,Table1[[#This Row],[TANGGAL NOTA]])</f>
        <v>45531</v>
      </c>
      <c r="AG159" s="3">
        <v>45530</v>
      </c>
      <c r="AH159" s="3">
        <f>IF(Table1[[#This Row],[TANGGAL UPDATE]]="",AH158,Table1[[#This Row],[TANGGAL UPDATE]])</f>
        <v>45534</v>
      </c>
      <c r="AI159" t="str" cm="1">
        <f t="array" ref="AI159">IF(Table1[[#This Row],[A1]]="",AI158,INDEX(Table6[3],Table1[[#This Row],[Q1]]))</f>
        <v>G</v>
      </c>
      <c r="AJ159" t="str">
        <f>IF(Table1[[#This Row],[_KETERANGAN]]="","",Table1[[#This Row],[_KETERANGAN]])</f>
        <v/>
      </c>
      <c r="AK159" t="str" cm="1">
        <f t="array" ref="AK159">IF(Table1[[#This Row],[A1]]="",AK158,INDEX(Table6[3],Table1[[#This Row],[Q1]]))</f>
        <v>G</v>
      </c>
      <c r="AL159" s="5" t="str" cm="1">
        <f t="array" ref="AL159">IF(Table1[[#This Row],[A1]]="",AL158,INDEX(Table6[1],Table1[[#This Row],[Q1]]))</f>
        <v>TRIO PLAZA</v>
      </c>
      <c r="AM159" t="str" cm="1">
        <f t="array" ref="AM159">IF(Table1[[#This Row],[A1]]="",AM158,INDEX(Table6[2],Table1[[#This Row],[Q1]]))</f>
        <v>MAGELANG</v>
      </c>
      <c r="AN159" t="str">
        <f>CONCATENATE(Table1[[#This Row],[TOKO_H]],"-",Table1[[#This Row],[KOTA_H]])</f>
        <v>TRIO PLAZA-MAGELANG</v>
      </c>
      <c r="AO159" t="s">
        <v>202</v>
      </c>
      <c r="AP159" t="s">
        <v>2652</v>
      </c>
      <c r="AQ159"/>
    </row>
    <row r="160" spans="1:43">
      <c r="A160">
        <f>IF(Table1[[#This Row],[KODE BARANG]]="","",MATCH(Table1[[#This Row],[KODE BARANG]],DBS[KODE BARANG],0))</f>
        <v>130</v>
      </c>
      <c r="B160">
        <f>IF(Table1[[#This Row],[ROWID]]="","",ROW()-2)</f>
        <v>158</v>
      </c>
      <c r="C160">
        <f>IF(Table1[[#This Row],[NAMA BARANG]]="","",IF(Table1[[#This Row],[ID]]="",C159,Table1[[#This Row],[ID]]))</f>
        <v>148</v>
      </c>
      <c r="D160" t="str">
        <f>IF(Table1[[#This Row],[A1]]="","",MATCH(Table1[[#This Row],[A1]],Table6[5],0))</f>
        <v/>
      </c>
      <c r="E160" t="str">
        <f>IF(Table1[[#This Row],[ID]]="","",Table1[[#This Row],[TOKO-KOTA_H]])</f>
        <v/>
      </c>
      <c r="F160" t="str">
        <f>IF(Table1[[#This Row],[NOTA TOKO]]="","",ROW()-2)</f>
        <v/>
      </c>
      <c r="G160" s="59"/>
      <c r="H160" s="1"/>
      <c r="J160" s="1"/>
      <c r="K160" t="s">
        <v>464</v>
      </c>
      <c r="L160" t="str">
        <f>IF(Table1[[#This Row],[_NAMA BARANG]]="",IF(Table1[[#This Row],[//DBS]]="","",INDEX(DBS[NAMA],Table1[[#This Row],[//DBS]])),Table1[[#This Row],[_NAMA BARANG]])</f>
        <v>ASAHAN TOPLES DY-347 GIGI (1 TOP=80 PCS)</v>
      </c>
      <c r="M160"/>
      <c r="O160" t="str">
        <f>IF(Table1[[#This Row],[ROWID]]="","",IF(Table1[[#This Row],[_KETERANGAN]]="STOCK BELUM LENGKAP","ADA",IF(Table1[[#This Row],[KODE BARANG]]="","TIDAK ADA","ADA")))</f>
        <v>ADA</v>
      </c>
      <c r="P160">
        <v>1</v>
      </c>
      <c r="Q160" t="s">
        <v>40</v>
      </c>
      <c r="R160">
        <f>IF(Table1[[#This Row],[//DBS]]="","",INDEX(DBS[ISI],Table1[[#This Row],[//DBS]]))</f>
        <v>40</v>
      </c>
      <c r="S160" t="str">
        <f>IF(Table1[[#This Row],[//DBS]]="","",IF(Table1[[#This Row],[SATUAN_BYPASS]]="",INDEX(DBS[[SATUAN ]],Table1[[#This Row],[//DBS]]),Table1[SATUAN_BYPASS]))</f>
        <v>TOP</v>
      </c>
      <c r="T160">
        <f>1.75*80</f>
        <v>140</v>
      </c>
      <c r="U160" s="58">
        <f>IF(Table1[[#This Row],[HARGA_BYPASS]]="",IF(Table1[[#This Row],[_HARGA]]="","",Table1[[#This Row],[_HARGA]]*1000),Table1[[#This Row],[HARGA_BYPASS]])</f>
        <v>140000</v>
      </c>
      <c r="V160" s="2"/>
      <c r="W160" s="2"/>
      <c r="X160" s="58" t="str">
        <f>IF(Table1[[#This Row],[ROWID]]="","",IF(Table1[[#This Row],[ROWID]]=C161,"",SUMIF(Table1[ROWID],Table1[[#This Row],[ROWID]],Table1[TOTAL])))</f>
        <v/>
      </c>
      <c r="AA160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</v>
      </c>
      <c r="AB160">
        <f>IF(Table1[[#This Row],[JUMLAH NOTA]]="","",IF(Table1[[#This Row],[CONV]]="",Table1[[#This Row],[JUMLAH NOTA]],Table1[[#This Row],[JUMLAH NOTA]]*Table1[[#This Row],[CONV]]))</f>
        <v>1</v>
      </c>
      <c r="AC160" t="str">
        <f>IF(Table1[[#This Row],[ISI_CONV]]="","",IF(Table1[[#This Row],[CONV]]="",Table1[[#This Row],[SATUAN NOTA]],Table1[[#This Row],[SATUAN]]))</f>
        <v>TOP</v>
      </c>
      <c r="AD160" s="58">
        <f>IF(Table1[[#This Row],[HARGA]]="","",IF(Table1[[#This Row],[CONV]]="",Table1[[#This Row],[HARGA]],Table1[[#This Row],[HARGA]]/Table1[[#This Row],[CONV]]))</f>
        <v>140000</v>
      </c>
      <c r="AE160" s="58">
        <f>IF(Table1[[#This Row],[HARGA_CONV]]="","",Table1[[#This Row],[HARGA_CONV]]*Table1[[#This Row],[ISI_CONV]]*(100%-(Table1[[#This Row],[DISKON]]+Table1[[#This Row],[DISKON NOTA]])))</f>
        <v>140000</v>
      </c>
      <c r="AF160" s="3">
        <f>IF(Table1[[#This Row],[TANGGAL NOTA]]="",AF159,Table1[[#This Row],[TANGGAL NOTA]])</f>
        <v>45531</v>
      </c>
      <c r="AG160" s="3">
        <v>45530</v>
      </c>
      <c r="AH160" s="3">
        <f>IF(Table1[[#This Row],[TANGGAL UPDATE]]="",AH159,Table1[[#This Row],[TANGGAL UPDATE]])</f>
        <v>45534</v>
      </c>
      <c r="AI160" t="str" cm="1">
        <f t="array" ref="AI160">IF(Table1[[#This Row],[A1]]="",AI159,INDEX(Table6[3],Table1[[#This Row],[Q1]]))</f>
        <v>G</v>
      </c>
      <c r="AJ160" t="str">
        <f>IF(Table1[[#This Row],[_KETERANGAN]]="","",Table1[[#This Row],[_KETERANGAN]])</f>
        <v/>
      </c>
      <c r="AK160" t="str" cm="1">
        <f t="array" ref="AK160">IF(Table1[[#This Row],[A1]]="",AK159,INDEX(Table6[3],Table1[[#This Row],[Q1]]))</f>
        <v>G</v>
      </c>
      <c r="AL160" s="5" t="str" cm="1">
        <f t="array" ref="AL160">IF(Table1[[#This Row],[A1]]="",AL159,INDEX(Table6[1],Table1[[#This Row],[Q1]]))</f>
        <v>TRIO PLAZA</v>
      </c>
      <c r="AM160" t="str" cm="1">
        <f t="array" ref="AM160">IF(Table1[[#This Row],[A1]]="",AM159,INDEX(Table6[2],Table1[[#This Row],[Q1]]))</f>
        <v>MAGELANG</v>
      </c>
      <c r="AN160" t="str">
        <f>CONCATENATE(Table1[[#This Row],[TOKO_H]],"-",Table1[[#This Row],[KOTA_H]])</f>
        <v>TRIO PLAZA-MAGELANG</v>
      </c>
      <c r="AO160" t="s">
        <v>464</v>
      </c>
      <c r="AP160" t="s">
        <v>11436</v>
      </c>
      <c r="AQ160"/>
    </row>
    <row r="161" spans="1:43">
      <c r="A161">
        <f>IF(Table1[[#This Row],[KODE BARANG]]="","",MATCH(Table1[[#This Row],[KODE BARANG]],DBS[KODE BARANG],0))</f>
        <v>83</v>
      </c>
      <c r="B161">
        <f>IF(Table1[[#This Row],[ROWID]]="","",ROW()-2)</f>
        <v>159</v>
      </c>
      <c r="C161">
        <f>IF(Table1[[#This Row],[NAMA BARANG]]="","",IF(Table1[[#This Row],[ID]]="",C160,Table1[[#This Row],[ID]]))</f>
        <v>148</v>
      </c>
      <c r="D161" t="str">
        <f>IF(Table1[[#This Row],[A1]]="","",MATCH(Table1[[#This Row],[A1]],Table6[5],0))</f>
        <v/>
      </c>
      <c r="E161" t="str">
        <f>IF(Table1[[#This Row],[ID]]="","",Table1[[#This Row],[TOKO-KOTA_H]])</f>
        <v/>
      </c>
      <c r="F161" t="str">
        <f>IF(Table1[[#This Row],[NOTA TOKO]]="","",ROW()-2)</f>
        <v/>
      </c>
      <c r="G161" s="59"/>
      <c r="H161" s="1"/>
      <c r="J161" s="1"/>
      <c r="K161" t="s">
        <v>8773</v>
      </c>
      <c r="L161" t="str">
        <f>IF(Table1[[#This Row],[_NAMA BARANG]]="",IF(Table1[[#This Row],[//DBS]]="","",INDEX(DBS[NAMA],Table1[[#This Row],[//DBS]])),Table1[[#This Row],[_NAMA BARANG]])</f>
        <v>ASAHAN TOPLES 8817 UNICORN (1 TOP=40 PCS)</v>
      </c>
      <c r="M161"/>
      <c r="O161" t="str">
        <f>IF(Table1[[#This Row],[ROWID]]="","",IF(Table1[[#This Row],[_KETERANGAN]]="STOCK BELUM LENGKAP","ADA",IF(Table1[[#This Row],[KODE BARANG]]="","TIDAK ADA","ADA")))</f>
        <v>ADA</v>
      </c>
      <c r="P161">
        <v>1</v>
      </c>
      <c r="Q161" t="s">
        <v>40</v>
      </c>
      <c r="R161">
        <f>IF(Table1[[#This Row],[//DBS]]="","",INDEX(DBS[ISI],Table1[[#This Row],[//DBS]]))</f>
        <v>36</v>
      </c>
      <c r="S161" t="str">
        <f>IF(Table1[[#This Row],[//DBS]]="","",IF(Table1[[#This Row],[SATUAN_BYPASS]]="",INDEX(DBS[[SATUAN ]],Table1[[#This Row],[//DBS]]),Table1[SATUAN_BYPASS]))</f>
        <v>TOP</v>
      </c>
      <c r="T161">
        <f>1.75*40</f>
        <v>70</v>
      </c>
      <c r="U161" s="58">
        <f>IF(Table1[[#This Row],[HARGA_BYPASS]]="",IF(Table1[[#This Row],[_HARGA]]="","",Table1[[#This Row],[_HARGA]]*1000),Table1[[#This Row],[HARGA_BYPASS]])</f>
        <v>70000</v>
      </c>
      <c r="V161" s="2"/>
      <c r="W161" s="2"/>
      <c r="X161" s="58" t="str">
        <f>IF(Table1[[#This Row],[ROWID]]="","",IF(Table1[[#This Row],[ROWID]]=C162,"",SUMIF(Table1[ROWID],Table1[[#This Row],[ROWID]],Table1[TOTAL])))</f>
        <v/>
      </c>
      <c r="AA161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</v>
      </c>
      <c r="AB161">
        <f>IF(Table1[[#This Row],[JUMLAH NOTA]]="","",IF(Table1[[#This Row],[CONV]]="",Table1[[#This Row],[JUMLAH NOTA]],Table1[[#This Row],[JUMLAH NOTA]]*Table1[[#This Row],[CONV]]))</f>
        <v>1</v>
      </c>
      <c r="AC161" t="str">
        <f>IF(Table1[[#This Row],[ISI_CONV]]="","",IF(Table1[[#This Row],[CONV]]="",Table1[[#This Row],[SATUAN NOTA]],Table1[[#This Row],[SATUAN]]))</f>
        <v>TOP</v>
      </c>
      <c r="AD161" s="58">
        <f>IF(Table1[[#This Row],[HARGA]]="","",IF(Table1[[#This Row],[CONV]]="",Table1[[#This Row],[HARGA]],Table1[[#This Row],[HARGA]]/Table1[[#This Row],[CONV]]))</f>
        <v>70000</v>
      </c>
      <c r="AE161" s="58">
        <f>IF(Table1[[#This Row],[HARGA_CONV]]="","",Table1[[#This Row],[HARGA_CONV]]*Table1[[#This Row],[ISI_CONV]]*(100%-(Table1[[#This Row],[DISKON]]+Table1[[#This Row],[DISKON NOTA]])))</f>
        <v>70000</v>
      </c>
      <c r="AF161" s="3">
        <f>IF(Table1[[#This Row],[TANGGAL NOTA]]="",AF160,Table1[[#This Row],[TANGGAL NOTA]])</f>
        <v>45531</v>
      </c>
      <c r="AG161" s="3">
        <v>45530</v>
      </c>
      <c r="AH161" s="3">
        <f>IF(Table1[[#This Row],[TANGGAL UPDATE]]="",AH160,Table1[[#This Row],[TANGGAL UPDATE]])</f>
        <v>45534</v>
      </c>
      <c r="AI161" t="str" cm="1">
        <f t="array" ref="AI161">IF(Table1[[#This Row],[A1]]="",AI160,INDEX(Table6[3],Table1[[#This Row],[Q1]]))</f>
        <v>G</v>
      </c>
      <c r="AJ161" t="str">
        <f>IF(Table1[[#This Row],[_KETERANGAN]]="","",Table1[[#This Row],[_KETERANGAN]])</f>
        <v/>
      </c>
      <c r="AK161" t="str" cm="1">
        <f t="array" ref="AK161">IF(Table1[[#This Row],[A1]]="",AK160,INDEX(Table6[3],Table1[[#This Row],[Q1]]))</f>
        <v>G</v>
      </c>
      <c r="AL161" s="5" t="str" cm="1">
        <f t="array" ref="AL161">IF(Table1[[#This Row],[A1]]="",AL160,INDEX(Table6[1],Table1[[#This Row],[Q1]]))</f>
        <v>TRIO PLAZA</v>
      </c>
      <c r="AM161" t="str" cm="1">
        <f t="array" ref="AM161">IF(Table1[[#This Row],[A1]]="",AM160,INDEX(Table6[2],Table1[[#This Row],[Q1]]))</f>
        <v>MAGELANG</v>
      </c>
      <c r="AN161" t="str">
        <f>CONCATENATE(Table1[[#This Row],[TOKO_H]],"-",Table1[[#This Row],[KOTA_H]])</f>
        <v>TRIO PLAZA-MAGELANG</v>
      </c>
      <c r="AO161" t="s">
        <v>8773</v>
      </c>
      <c r="AP161" t="s">
        <v>10550</v>
      </c>
      <c r="AQ161"/>
    </row>
    <row r="162" spans="1:43">
      <c r="A162">
        <f>IF(Table1[[#This Row],[KODE BARANG]]="","",MATCH(Table1[[#This Row],[KODE BARANG]],DBS[KODE BARANG],0))</f>
        <v>204</v>
      </c>
      <c r="B162">
        <f>IF(Table1[[#This Row],[ROWID]]="","",ROW()-2)</f>
        <v>160</v>
      </c>
      <c r="C162">
        <f>IF(Table1[[#This Row],[NAMA BARANG]]="","",IF(Table1[[#This Row],[ID]]="",C161,Table1[[#This Row],[ID]]))</f>
        <v>148</v>
      </c>
      <c r="D162" t="str">
        <f>IF(Table1[[#This Row],[A1]]="","",MATCH(Table1[[#This Row],[A1]],Table6[5],0))</f>
        <v/>
      </c>
      <c r="E162" t="str">
        <f>IF(Table1[[#This Row],[ID]]="","",Table1[[#This Row],[TOKO-KOTA_H]])</f>
        <v/>
      </c>
      <c r="F162" t="str">
        <f>IF(Table1[[#This Row],[NOTA TOKO]]="","",ROW()-2)</f>
        <v/>
      </c>
      <c r="G162" s="59"/>
      <c r="H162" s="1"/>
      <c r="J162" s="1"/>
      <c r="K162" t="s">
        <v>8489</v>
      </c>
      <c r="L162" t="str">
        <f>IF(Table1[[#This Row],[_NAMA BARANG]]="",IF(Table1[[#This Row],[//DBS]]="","",INDEX(DBS[NAMA],Table1[[#This Row],[//DBS]])),Table1[[#This Row],[_NAMA BARANG]])</f>
        <v>ASAHAN TOPLES R-5857 KITTY (1 TOP=17PCS)</v>
      </c>
      <c r="M162"/>
      <c r="O162" t="str">
        <f>IF(Table1[[#This Row],[ROWID]]="","",IF(Table1[[#This Row],[_KETERANGAN]]="STOCK BELUM LENGKAP","ADA",IF(Table1[[#This Row],[KODE BARANG]]="","TIDAK ADA","ADA")))</f>
        <v>ADA</v>
      </c>
      <c r="P162">
        <v>1</v>
      </c>
      <c r="Q162" t="s">
        <v>40</v>
      </c>
      <c r="R162">
        <f>IF(Table1[[#This Row],[//DBS]]="","",INDEX(DBS[ISI],Table1[[#This Row],[//DBS]]))</f>
        <v>24</v>
      </c>
      <c r="S162" t="str">
        <f>IF(Table1[[#This Row],[//DBS]]="","",IF(Table1[[#This Row],[SATUAN_BYPASS]]="",INDEX(DBS[[SATUAN ]],Table1[[#This Row],[//DBS]]),Table1[SATUAN_BYPASS]))</f>
        <v>TOP</v>
      </c>
      <c r="T162">
        <f>1.75*17</f>
        <v>29.75</v>
      </c>
      <c r="U162" s="58">
        <f>IF(Table1[[#This Row],[HARGA_BYPASS]]="",IF(Table1[[#This Row],[_HARGA]]="","",Table1[[#This Row],[_HARGA]]*1000),Table1[[#This Row],[HARGA_BYPASS]])</f>
        <v>29750</v>
      </c>
      <c r="V162" s="2"/>
      <c r="W162" s="2"/>
      <c r="X162" s="58" t="str">
        <f>IF(Table1[[#This Row],[ROWID]]="","",IF(Table1[[#This Row],[ROWID]]=C163,"",SUMIF(Table1[ROWID],Table1[[#This Row],[ROWID]],Table1[TOTAL])))</f>
        <v/>
      </c>
      <c r="AA162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</v>
      </c>
      <c r="AB162">
        <f>IF(Table1[[#This Row],[JUMLAH NOTA]]="","",IF(Table1[[#This Row],[CONV]]="",Table1[[#This Row],[JUMLAH NOTA]],Table1[[#This Row],[JUMLAH NOTA]]*Table1[[#This Row],[CONV]]))</f>
        <v>1</v>
      </c>
      <c r="AC162" t="str">
        <f>IF(Table1[[#This Row],[ISI_CONV]]="","",IF(Table1[[#This Row],[CONV]]="",Table1[[#This Row],[SATUAN NOTA]],Table1[[#This Row],[SATUAN]]))</f>
        <v>TOP</v>
      </c>
      <c r="AD162" s="58">
        <f>IF(Table1[[#This Row],[HARGA]]="","",IF(Table1[[#This Row],[CONV]]="",Table1[[#This Row],[HARGA]],Table1[[#This Row],[HARGA]]/Table1[[#This Row],[CONV]]))</f>
        <v>29750</v>
      </c>
      <c r="AE162" s="58">
        <f>IF(Table1[[#This Row],[HARGA_CONV]]="","",Table1[[#This Row],[HARGA_CONV]]*Table1[[#This Row],[ISI_CONV]]*(100%-(Table1[[#This Row],[DISKON]]+Table1[[#This Row],[DISKON NOTA]])))</f>
        <v>29750</v>
      </c>
      <c r="AF162" s="3">
        <f>IF(Table1[[#This Row],[TANGGAL NOTA]]="",AF161,Table1[[#This Row],[TANGGAL NOTA]])</f>
        <v>45531</v>
      </c>
      <c r="AG162" s="3">
        <v>45530</v>
      </c>
      <c r="AH162" s="3">
        <f>IF(Table1[[#This Row],[TANGGAL UPDATE]]="",AH161,Table1[[#This Row],[TANGGAL UPDATE]])</f>
        <v>45534</v>
      </c>
      <c r="AI162" t="str" cm="1">
        <f t="array" ref="AI162">IF(Table1[[#This Row],[A1]]="",AI161,INDEX(Table6[3],Table1[[#This Row],[Q1]]))</f>
        <v>G</v>
      </c>
      <c r="AJ162" t="str">
        <f>IF(Table1[[#This Row],[_KETERANGAN]]="","",Table1[[#This Row],[_KETERANGAN]])</f>
        <v/>
      </c>
      <c r="AK162" t="str" cm="1">
        <f t="array" ref="AK162">IF(Table1[[#This Row],[A1]]="",AK161,INDEX(Table6[3],Table1[[#This Row],[Q1]]))</f>
        <v>G</v>
      </c>
      <c r="AL162" s="5" t="str" cm="1">
        <f t="array" ref="AL162">IF(Table1[[#This Row],[A1]]="",AL161,INDEX(Table6[1],Table1[[#This Row],[Q1]]))</f>
        <v>TRIO PLAZA</v>
      </c>
      <c r="AM162" t="str" cm="1">
        <f t="array" ref="AM162">IF(Table1[[#This Row],[A1]]="",AM161,INDEX(Table6[2],Table1[[#This Row],[Q1]]))</f>
        <v>MAGELANG</v>
      </c>
      <c r="AN162" t="str">
        <f>CONCATENATE(Table1[[#This Row],[TOKO_H]],"-",Table1[[#This Row],[KOTA_H]])</f>
        <v>TRIO PLAZA-MAGELANG</v>
      </c>
      <c r="AO162" t="s">
        <v>8489</v>
      </c>
      <c r="AP162" t="s">
        <v>11891</v>
      </c>
      <c r="AQ162"/>
    </row>
    <row r="163" spans="1:43">
      <c r="A163">
        <f>IF(Table1[[#This Row],[KODE BARANG]]="","",MATCH(Table1[[#This Row],[KODE BARANG]],DBS[KODE BARANG],0))</f>
        <v>931</v>
      </c>
      <c r="B163">
        <f>IF(Table1[[#This Row],[ROWID]]="","",ROW()-2)</f>
        <v>161</v>
      </c>
      <c r="C163">
        <f>IF(Table1[[#This Row],[NAMA BARANG]]="","",IF(Table1[[#This Row],[ID]]="",C162,Table1[[#This Row],[ID]]))</f>
        <v>148</v>
      </c>
      <c r="D163" t="str">
        <f>IF(Table1[[#This Row],[A1]]="","",MATCH(Table1[[#This Row],[A1]],Table6[5],0))</f>
        <v/>
      </c>
      <c r="E163" t="str">
        <f>IF(Table1[[#This Row],[ID]]="","",Table1[[#This Row],[TOKO-KOTA_H]])</f>
        <v/>
      </c>
      <c r="F163" t="str">
        <f>IF(Table1[[#This Row],[NOTA TOKO]]="","",ROW()-2)</f>
        <v/>
      </c>
      <c r="G163" s="59"/>
      <c r="H163" s="1"/>
      <c r="J163" s="1"/>
      <c r="K163" t="s">
        <v>10864</v>
      </c>
      <c r="L163" t="str">
        <f>IF(Table1[[#This Row],[_NAMA BARANG]]="",IF(Table1[[#This Row],[//DBS]]="","",INDEX(DBS[NAMA],Table1[[#This Row],[//DBS]])),Table1[[#This Row],[_NAMA BARANG]])</f>
        <v>DISPENSER MICROTOP M 700</v>
      </c>
      <c r="M163"/>
      <c r="O163" t="str">
        <f>IF(Table1[[#This Row],[ROWID]]="","",IF(Table1[[#This Row],[_KETERANGAN]]="STOCK BELUM LENGKAP","ADA",IF(Table1[[#This Row],[KODE BARANG]]="","TIDAK ADA","ADA")))</f>
        <v>ADA</v>
      </c>
      <c r="P163">
        <v>3</v>
      </c>
      <c r="Q163" t="s">
        <v>37</v>
      </c>
      <c r="R163">
        <f>IF(Table1[[#This Row],[//DBS]]="","",INDEX(DBS[ISI],Table1[[#This Row],[//DBS]]))</f>
        <v>60</v>
      </c>
      <c r="S163" t="str">
        <f>IF(Table1[[#This Row],[//DBS]]="","",IF(Table1[[#This Row],[SATUAN_BYPASS]]="",INDEX(DBS[[SATUAN ]],Table1[[#This Row],[//DBS]]),Table1[SATUAN_BYPASS]))</f>
        <v>PCS</v>
      </c>
      <c r="T163">
        <v>11</v>
      </c>
      <c r="U163" s="58">
        <f>IF(Table1[[#This Row],[HARGA_BYPASS]]="",IF(Table1[[#This Row],[_HARGA]]="","",Table1[[#This Row],[_HARGA]]*1000),Table1[[#This Row],[HARGA_BYPASS]])</f>
        <v>11000</v>
      </c>
      <c r="V163" s="2"/>
      <c r="W163" s="2"/>
      <c r="X163" s="58" t="str">
        <f>IF(Table1[[#This Row],[ROWID]]="","",IF(Table1[[#This Row],[ROWID]]=C164,"",SUMIF(Table1[ROWID],Table1[[#This Row],[ROWID]],Table1[TOTAL])))</f>
        <v/>
      </c>
      <c r="AA16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63">
        <f>IF(Table1[[#This Row],[JUMLAH NOTA]]="","",IF(Table1[[#This Row],[CONV]]="",Table1[[#This Row],[JUMLAH NOTA]],Table1[[#This Row],[JUMLAH NOTA]]*Table1[[#This Row],[CONV]]))</f>
        <v>3</v>
      </c>
      <c r="AC163" t="str">
        <f>IF(Table1[[#This Row],[ISI_CONV]]="","",IF(Table1[[#This Row],[CONV]]="",Table1[[#This Row],[SATUAN NOTA]],Table1[[#This Row],[SATUAN]]))</f>
        <v>PCS</v>
      </c>
      <c r="AD163" s="58">
        <f>IF(Table1[[#This Row],[HARGA]]="","",IF(Table1[[#This Row],[CONV]]="",Table1[[#This Row],[HARGA]],Table1[[#This Row],[HARGA]]/Table1[[#This Row],[CONV]]))</f>
        <v>11000</v>
      </c>
      <c r="AE163" s="58">
        <f>IF(Table1[[#This Row],[HARGA_CONV]]="","",Table1[[#This Row],[HARGA_CONV]]*Table1[[#This Row],[ISI_CONV]]*(100%-(Table1[[#This Row],[DISKON]]+Table1[[#This Row],[DISKON NOTA]])))</f>
        <v>33000</v>
      </c>
      <c r="AF163" s="3">
        <f>IF(Table1[[#This Row],[TANGGAL NOTA]]="",AF162,Table1[[#This Row],[TANGGAL NOTA]])</f>
        <v>45531</v>
      </c>
      <c r="AG163" s="3">
        <v>45530</v>
      </c>
      <c r="AH163" s="3">
        <f>IF(Table1[[#This Row],[TANGGAL UPDATE]]="",AH162,Table1[[#This Row],[TANGGAL UPDATE]])</f>
        <v>45534</v>
      </c>
      <c r="AI163" t="str" cm="1">
        <f t="array" ref="AI163">IF(Table1[[#This Row],[A1]]="",AI162,INDEX(Table6[3],Table1[[#This Row],[Q1]]))</f>
        <v>G</v>
      </c>
      <c r="AJ163" t="str">
        <f>IF(Table1[[#This Row],[_KETERANGAN]]="","",Table1[[#This Row],[_KETERANGAN]])</f>
        <v/>
      </c>
      <c r="AK163" t="str" cm="1">
        <f t="array" ref="AK163">IF(Table1[[#This Row],[A1]]="",AK162,INDEX(Table6[3],Table1[[#This Row],[Q1]]))</f>
        <v>G</v>
      </c>
      <c r="AL163" s="5" t="str" cm="1">
        <f t="array" ref="AL163">IF(Table1[[#This Row],[A1]]="",AL162,INDEX(Table6[1],Table1[[#This Row],[Q1]]))</f>
        <v>TRIO PLAZA</v>
      </c>
      <c r="AM163" t="str" cm="1">
        <f t="array" ref="AM163">IF(Table1[[#This Row],[A1]]="",AM162,INDEX(Table6[2],Table1[[#This Row],[Q1]]))</f>
        <v>MAGELANG</v>
      </c>
      <c r="AN163" t="str">
        <f>CONCATENATE(Table1[[#This Row],[TOKO_H]],"-",Table1[[#This Row],[KOTA_H]])</f>
        <v>TRIO PLAZA-MAGELANG</v>
      </c>
      <c r="AO163" t="s">
        <v>10864</v>
      </c>
      <c r="AP163" t="s">
        <v>5216</v>
      </c>
      <c r="AQ163"/>
    </row>
    <row r="164" spans="1:43">
      <c r="A164">
        <f>IF(Table1[[#This Row],[KODE BARANG]]="","",MATCH(Table1[[#This Row],[KODE BARANG]],DBS[KODE BARANG],0))</f>
        <v>2494</v>
      </c>
      <c r="B164">
        <f>IF(Table1[[#This Row],[ROWID]]="","",ROW()-2)</f>
        <v>162</v>
      </c>
      <c r="C164">
        <f>IF(Table1[[#This Row],[NAMA BARANG]]="","",IF(Table1[[#This Row],[ID]]="",C163,Table1[[#This Row],[ID]]))</f>
        <v>148</v>
      </c>
      <c r="D164" t="str">
        <f>IF(Table1[[#This Row],[A1]]="","",MATCH(Table1[[#This Row],[A1]],Table6[5],0))</f>
        <v/>
      </c>
      <c r="E164" t="str">
        <f>IF(Table1[[#This Row],[ID]]="","",Table1[[#This Row],[TOKO-KOTA_H]])</f>
        <v/>
      </c>
      <c r="F164" t="str">
        <f>IF(Table1[[#This Row],[NOTA TOKO]]="","",ROW()-2)</f>
        <v/>
      </c>
      <c r="G164" s="59"/>
      <c r="H164" s="1"/>
      <c r="J164" s="1"/>
      <c r="K164" t="s">
        <v>10775</v>
      </c>
      <c r="L164" t="str">
        <f>IF(Table1[[#This Row],[_NAMA BARANG]]="",IF(Table1[[#This Row],[//DBS]]="","",INDEX(DBS[NAMA],Table1[[#This Row],[//DBS]])),Table1[[#This Row],[_NAMA BARANG]])</f>
        <v>PC KODE 3 SUSUN 3D KK-2401</v>
      </c>
      <c r="M164"/>
      <c r="O164" t="str">
        <f>IF(Table1[[#This Row],[ROWID]]="","",IF(Table1[[#This Row],[_KETERANGAN]]="STOCK BELUM LENGKAP","ADA",IF(Table1[[#This Row],[KODE BARANG]]="","TIDAK ADA","ADA")))</f>
        <v>ADA</v>
      </c>
      <c r="P164">
        <v>12</v>
      </c>
      <c r="Q164" t="s">
        <v>37</v>
      </c>
      <c r="R164">
        <f>IF(Table1[[#This Row],[//DBS]]="","",INDEX(DBS[ISI],Table1[[#This Row],[//DBS]]))</f>
        <v>96</v>
      </c>
      <c r="S164" t="str">
        <f>IF(Table1[[#This Row],[//DBS]]="","",IF(Table1[[#This Row],[SATUAN_BYPASS]]="",INDEX(DBS[[SATUAN ]],Table1[[#This Row],[//DBS]]),Table1[SATUAN_BYPASS]))</f>
        <v>PCS</v>
      </c>
      <c r="T164">
        <v>24</v>
      </c>
      <c r="U164" s="58">
        <f>IF(Table1[[#This Row],[HARGA_BYPASS]]="",IF(Table1[[#This Row],[_HARGA]]="","",Table1[[#This Row],[_HARGA]]*1000),Table1[[#This Row],[HARGA_BYPASS]])</f>
        <v>24000</v>
      </c>
      <c r="V164" s="2"/>
      <c r="W164" s="2"/>
      <c r="X164" s="58" t="str">
        <f>IF(Table1[[#This Row],[ROWID]]="","",IF(Table1[[#This Row],[ROWID]]=C165,"",SUMIF(Table1[ROWID],Table1[[#This Row],[ROWID]],Table1[TOTAL])))</f>
        <v/>
      </c>
      <c r="AA16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64">
        <f>IF(Table1[[#This Row],[JUMLAH NOTA]]="","",IF(Table1[[#This Row],[CONV]]="",Table1[[#This Row],[JUMLAH NOTA]],Table1[[#This Row],[JUMLAH NOTA]]*Table1[[#This Row],[CONV]]))</f>
        <v>12</v>
      </c>
      <c r="AC164" t="str">
        <f>IF(Table1[[#This Row],[ISI_CONV]]="","",IF(Table1[[#This Row],[CONV]]="",Table1[[#This Row],[SATUAN NOTA]],Table1[[#This Row],[SATUAN]]))</f>
        <v>PCS</v>
      </c>
      <c r="AD164" s="58">
        <f>IF(Table1[[#This Row],[HARGA]]="","",IF(Table1[[#This Row],[CONV]]="",Table1[[#This Row],[HARGA]],Table1[[#This Row],[HARGA]]/Table1[[#This Row],[CONV]]))</f>
        <v>24000</v>
      </c>
      <c r="AE164" s="58">
        <f>IF(Table1[[#This Row],[HARGA_CONV]]="","",Table1[[#This Row],[HARGA_CONV]]*Table1[[#This Row],[ISI_CONV]]*(100%-(Table1[[#This Row],[DISKON]]+Table1[[#This Row],[DISKON NOTA]])))</f>
        <v>288000</v>
      </c>
      <c r="AF164" s="3">
        <f>IF(Table1[[#This Row],[TANGGAL NOTA]]="",AF163,Table1[[#This Row],[TANGGAL NOTA]])</f>
        <v>45531</v>
      </c>
      <c r="AG164" s="3">
        <v>45530</v>
      </c>
      <c r="AH164" s="3">
        <f>IF(Table1[[#This Row],[TANGGAL UPDATE]]="",AH163,Table1[[#This Row],[TANGGAL UPDATE]])</f>
        <v>45534</v>
      </c>
      <c r="AI164" t="str" cm="1">
        <f t="array" ref="AI164">IF(Table1[[#This Row],[A1]]="",AI163,INDEX(Table6[3],Table1[[#This Row],[Q1]]))</f>
        <v>G</v>
      </c>
      <c r="AJ164" t="str">
        <f>IF(Table1[[#This Row],[_KETERANGAN]]="","",Table1[[#This Row],[_KETERANGAN]])</f>
        <v/>
      </c>
      <c r="AK164" t="str" cm="1">
        <f t="array" ref="AK164">IF(Table1[[#This Row],[A1]]="",AK163,INDEX(Table6[3],Table1[[#This Row],[Q1]]))</f>
        <v>G</v>
      </c>
      <c r="AL164" s="5" t="str" cm="1">
        <f t="array" ref="AL164">IF(Table1[[#This Row],[A1]]="",AL163,INDEX(Table6[1],Table1[[#This Row],[Q1]]))</f>
        <v>TRIO PLAZA</v>
      </c>
      <c r="AM164" t="str" cm="1">
        <f t="array" ref="AM164">IF(Table1[[#This Row],[A1]]="",AM163,INDEX(Table6[2],Table1[[#This Row],[Q1]]))</f>
        <v>MAGELANG</v>
      </c>
      <c r="AN164" t="str">
        <f>CONCATENATE(Table1[[#This Row],[TOKO_H]],"-",Table1[[#This Row],[KOTA_H]])</f>
        <v>TRIO PLAZA-MAGELANG</v>
      </c>
      <c r="AO164" t="s">
        <v>10775</v>
      </c>
      <c r="AP164" t="s">
        <v>11018</v>
      </c>
      <c r="AQ164"/>
    </row>
    <row r="165" spans="1:43">
      <c r="A165">
        <f>IF(Table1[[#This Row],[KODE BARANG]]="","",MATCH(Table1[[#This Row],[KODE BARANG]],DBS[KODE BARANG],0))</f>
        <v>1458</v>
      </c>
      <c r="B165">
        <f>IF(Table1[[#This Row],[ROWID]]="","",ROW()-2)</f>
        <v>163</v>
      </c>
      <c r="C165">
        <f>IF(Table1[[#This Row],[NAMA BARANG]]="","",IF(Table1[[#This Row],[ID]]="",C164,Table1[[#This Row],[ID]]))</f>
        <v>148</v>
      </c>
      <c r="D165" t="str">
        <f>IF(Table1[[#This Row],[A1]]="","",MATCH(Table1[[#This Row],[A1]],Table6[5],0))</f>
        <v/>
      </c>
      <c r="E165" t="str">
        <f>IF(Table1[[#This Row],[ID]]="","",Table1[[#This Row],[TOKO-KOTA_H]])</f>
        <v/>
      </c>
      <c r="F165" t="str">
        <f>IF(Table1[[#This Row],[NOTA TOKO]]="","",ROW()-2)</f>
        <v/>
      </c>
      <c r="G165" s="59"/>
      <c r="H165" s="1"/>
      <c r="J165" s="1"/>
      <c r="K165" t="s">
        <v>10679</v>
      </c>
      <c r="L165" t="str">
        <f>IF(Table1[[#This Row],[_NAMA BARANG]]="",IF(Table1[[#This Row],[//DBS]]="","",INDEX(DBS[NAMA],Table1[[#This Row],[//DBS]])),Table1[[#This Row],[_NAMA BARANG]])</f>
        <v>KEY RING K-30 (1 BOX=31 PCS)</v>
      </c>
      <c r="M165"/>
      <c r="O165" t="str">
        <f>IF(Table1[[#This Row],[ROWID]]="","",IF(Table1[[#This Row],[_KETERANGAN]]="STOCK BELUM LENGKAP","ADA",IF(Table1[[#This Row],[KODE BARANG]]="","TIDAK ADA","ADA")))</f>
        <v>ADA</v>
      </c>
      <c r="P165">
        <v>1</v>
      </c>
      <c r="Q165" t="s">
        <v>40</v>
      </c>
      <c r="R165">
        <f>IF(Table1[[#This Row],[//DBS]]="","",INDEX(DBS[ISI],Table1[[#This Row],[//DBS]]))</f>
        <v>96</v>
      </c>
      <c r="S165" t="str">
        <f>IF(Table1[[#This Row],[//DBS]]="","",IF(Table1[[#This Row],[SATUAN_BYPASS]]="",INDEX(DBS[[SATUAN ]],Table1[[#This Row],[//DBS]]),Table1[SATUAN_BYPASS]))</f>
        <v>BOX</v>
      </c>
      <c r="T165">
        <v>24</v>
      </c>
      <c r="U165" s="58">
        <f>IF(Table1[[#This Row],[HARGA_BYPASS]]="",IF(Table1[[#This Row],[_HARGA]]="","",Table1[[#This Row],[_HARGA]]*1000),Table1[[#This Row],[HARGA_BYPASS]])</f>
        <v>24000</v>
      </c>
      <c r="V165" s="2"/>
      <c r="W165" s="2"/>
      <c r="X165" s="58">
        <f>IF(Table1[[#This Row],[ROWID]]="","",IF(Table1[[#This Row],[ROWID]]=C166,"",SUMIF(Table1[ROWID],Table1[[#This Row],[ROWID]],Table1[TOTAL])))</f>
        <v>1599718</v>
      </c>
      <c r="AA16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65">
        <f>IF(Table1[[#This Row],[JUMLAH NOTA]]="","",IF(Table1[[#This Row],[CONV]]="",Table1[[#This Row],[JUMLAH NOTA]],Table1[[#This Row],[JUMLAH NOTA]]*Table1[[#This Row],[CONV]]))</f>
        <v>1</v>
      </c>
      <c r="AC165" t="str">
        <f>IF(Table1[[#This Row],[ISI_CONV]]="","",IF(Table1[[#This Row],[CONV]]="",Table1[[#This Row],[SATUAN NOTA]],Table1[[#This Row],[SATUAN]]))</f>
        <v>BOX</v>
      </c>
      <c r="AD165" s="58">
        <f>IF(Table1[[#This Row],[HARGA]]="","",IF(Table1[[#This Row],[CONV]]="",Table1[[#This Row],[HARGA]],Table1[[#This Row],[HARGA]]/Table1[[#This Row],[CONV]]))</f>
        <v>24000</v>
      </c>
      <c r="AE165" s="58">
        <f>IF(Table1[[#This Row],[HARGA_CONV]]="","",Table1[[#This Row],[HARGA_CONV]]*Table1[[#This Row],[ISI_CONV]]*(100%-(Table1[[#This Row],[DISKON]]+Table1[[#This Row],[DISKON NOTA]])))</f>
        <v>24000</v>
      </c>
      <c r="AF165" s="3">
        <f>IF(Table1[[#This Row],[TANGGAL NOTA]]="",AF164,Table1[[#This Row],[TANGGAL NOTA]])</f>
        <v>45531</v>
      </c>
      <c r="AG165" s="3">
        <v>45530</v>
      </c>
      <c r="AH165" s="3">
        <f>IF(Table1[[#This Row],[TANGGAL UPDATE]]="",AH164,Table1[[#This Row],[TANGGAL UPDATE]])</f>
        <v>45534</v>
      </c>
      <c r="AI165" t="str" cm="1">
        <f t="array" ref="AI165">IF(Table1[[#This Row],[A1]]="",AI164,INDEX(Table6[3],Table1[[#This Row],[Q1]]))</f>
        <v>G</v>
      </c>
      <c r="AJ165" t="str">
        <f>IF(Table1[[#This Row],[_KETERANGAN]]="","",Table1[[#This Row],[_KETERANGAN]])</f>
        <v/>
      </c>
      <c r="AK165" t="str" cm="1">
        <f t="array" ref="AK165">IF(Table1[[#This Row],[A1]]="",AK164,INDEX(Table6[3],Table1[[#This Row],[Q1]]))</f>
        <v>G</v>
      </c>
      <c r="AL165" s="5" t="str" cm="1">
        <f t="array" ref="AL165">IF(Table1[[#This Row],[A1]]="",AL164,INDEX(Table6[1],Table1[[#This Row],[Q1]]))</f>
        <v>TRIO PLAZA</v>
      </c>
      <c r="AM165" t="str" cm="1">
        <f t="array" ref="AM165">IF(Table1[[#This Row],[A1]]="",AM164,INDEX(Table6[2],Table1[[#This Row],[Q1]]))</f>
        <v>MAGELANG</v>
      </c>
      <c r="AN165" t="str">
        <f>CONCATENATE(Table1[[#This Row],[TOKO_H]],"-",Table1[[#This Row],[KOTA_H]])</f>
        <v>TRIO PLAZA-MAGELANG</v>
      </c>
      <c r="AO165" t="s">
        <v>10679</v>
      </c>
      <c r="AP165" t="s">
        <v>10680</v>
      </c>
      <c r="AQ165"/>
    </row>
    <row r="166" spans="1:43">
      <c r="A166" t="str">
        <f>IF(Table1[[#This Row],[KODE BARANG]]="","",MATCH(Table1[[#This Row],[KODE BARANG]],DBS[KODE BARANG],0))</f>
        <v/>
      </c>
      <c r="B166" t="str">
        <f>IF(Table1[[#This Row],[ROWID]]="","",ROW()-2)</f>
        <v/>
      </c>
      <c r="C166" t="str">
        <f>IF(Table1[[#This Row],[NAMA BARANG]]="","",IF(Table1[[#This Row],[ID]]="",C165,Table1[[#This Row],[ID]]))</f>
        <v/>
      </c>
      <c r="D166" t="str">
        <f>IF(Table1[[#This Row],[A1]]="","",MATCH(Table1[[#This Row],[A1]],Table6[5],0))</f>
        <v/>
      </c>
      <c r="E166" t="str">
        <f>IF(Table1[[#This Row],[ID]]="","",Table1[[#This Row],[TOKO-KOTA_H]])</f>
        <v/>
      </c>
      <c r="F166" t="str">
        <f>IF(Table1[[#This Row],[NOTA TOKO]]="","",ROW()-2)</f>
        <v/>
      </c>
      <c r="G166" s="59"/>
      <c r="H166" s="1"/>
      <c r="J166" s="1"/>
      <c r="K166"/>
      <c r="L166" t="str">
        <f>IF(Table1[[#This Row],[_NAMA BARANG]]="",IF(Table1[[#This Row],[//DBS]]="","",INDEX(DBS[NAMA],Table1[[#This Row],[//DBS]])),Table1[[#This Row],[_NAMA BARANG]])</f>
        <v/>
      </c>
      <c r="M166"/>
      <c r="O166" t="str">
        <f>IF(Table1[[#This Row],[ROWID]]="","",IF(Table1[[#This Row],[_KETERANGAN]]="STOCK BELUM LENGKAP","ADA",IF(Table1[[#This Row],[KODE BARANG]]="","TIDAK ADA","ADA")))</f>
        <v/>
      </c>
      <c r="R166" t="str">
        <f>IF(Table1[[#This Row],[//DBS]]="","",INDEX(DBS[ISI],Table1[[#This Row],[//DBS]]))</f>
        <v/>
      </c>
      <c r="S166" t="str">
        <f>IF(Table1[[#This Row],[//DBS]]="","",IF(Table1[[#This Row],[SATUAN_BYPASS]]="",INDEX(DBS[[SATUAN ]],Table1[[#This Row],[//DBS]]),Table1[SATUAN_BYPASS]))</f>
        <v/>
      </c>
      <c r="U166" s="58" t="str">
        <f>IF(Table1[[#This Row],[HARGA_BYPASS]]="",IF(Table1[[#This Row],[_HARGA]]="","",Table1[[#This Row],[_HARGA]]*1000),Table1[[#This Row],[HARGA_BYPASS]])</f>
        <v/>
      </c>
      <c r="V166" s="2"/>
      <c r="W166" s="2"/>
      <c r="X166" s="58" t="str">
        <f>IF(Table1[[#This Row],[ROWID]]="","",IF(Table1[[#This Row],[ROWID]]=C167,"",SUMIF(Table1[ROWID],Table1[[#This Row],[ROWID]],Table1[TOTAL])))</f>
        <v/>
      </c>
      <c r="AA16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66" t="str">
        <f>IF(Table1[[#This Row],[JUMLAH NOTA]]="","",IF(Table1[[#This Row],[CONV]]="",Table1[[#This Row],[JUMLAH NOTA]],Table1[[#This Row],[JUMLAH NOTA]]*Table1[[#This Row],[CONV]]))</f>
        <v/>
      </c>
      <c r="AC166" t="str">
        <f>IF(Table1[[#This Row],[ISI_CONV]]="","",IF(Table1[[#This Row],[CONV]]="",Table1[[#This Row],[SATUAN NOTA]],Table1[[#This Row],[SATUAN]]))</f>
        <v/>
      </c>
      <c r="AD166" s="58" t="str">
        <f>IF(Table1[[#This Row],[HARGA]]="","",IF(Table1[[#This Row],[CONV]]="",Table1[[#This Row],[HARGA]],Table1[[#This Row],[HARGA]]/Table1[[#This Row],[CONV]]))</f>
        <v/>
      </c>
      <c r="AE166" s="58" t="str">
        <f>IF(Table1[[#This Row],[HARGA_CONV]]="","",Table1[[#This Row],[HARGA_CONV]]*Table1[[#This Row],[ISI_CONV]]*(100%-(Table1[[#This Row],[DISKON]]+Table1[[#This Row],[DISKON NOTA]])))</f>
        <v/>
      </c>
      <c r="AF166" s="3">
        <f>IF(Table1[[#This Row],[TANGGAL NOTA]]="",AF165,Table1[[#This Row],[TANGGAL NOTA]])</f>
        <v>45531</v>
      </c>
      <c r="AG166" s="3"/>
      <c r="AH166" s="3">
        <f>IF(Table1[[#This Row],[TANGGAL UPDATE]]="",AH165,Table1[[#This Row],[TANGGAL UPDATE]])</f>
        <v>45534</v>
      </c>
      <c r="AI166" t="str" cm="1">
        <f t="array" ref="AI166">IF(Table1[[#This Row],[A1]]="",AI165,INDEX(Table6[3],Table1[[#This Row],[Q1]]))</f>
        <v>G</v>
      </c>
      <c r="AJ166" t="str">
        <f>IF(Table1[[#This Row],[_KETERANGAN]]="","",Table1[[#This Row],[_KETERANGAN]])</f>
        <v/>
      </c>
      <c r="AK166" t="str" cm="1">
        <f t="array" ref="AK166">IF(Table1[[#This Row],[A1]]="",AK165,INDEX(Table6[3],Table1[[#This Row],[Q1]]))</f>
        <v>G</v>
      </c>
      <c r="AL166" s="5" t="str" cm="1">
        <f t="array" ref="AL166">IF(Table1[[#This Row],[A1]]="",AL165,INDEX(Table6[1],Table1[[#This Row],[Q1]]))</f>
        <v>TRIO PLAZA</v>
      </c>
      <c r="AM166" t="str" cm="1">
        <f t="array" ref="AM166">IF(Table1[[#This Row],[A1]]="",AM165,INDEX(Table6[2],Table1[[#This Row],[Q1]]))</f>
        <v>MAGELANG</v>
      </c>
      <c r="AN166" t="str">
        <f>CONCATENATE(Table1[[#This Row],[TOKO_H]],"-",Table1[[#This Row],[KOTA_H]])</f>
        <v>TRIO PLAZA-MAGELANG</v>
      </c>
      <c r="AO166"/>
      <c r="AP166" t="s">
        <v>9561</v>
      </c>
      <c r="AQ166"/>
    </row>
    <row r="167" spans="1:43">
      <c r="A167">
        <f>IF(Table1[[#This Row],[KODE BARANG]]="","",MATCH(Table1[[#This Row],[KODE BARANG]],DBS[KODE BARANG],0))</f>
        <v>2234</v>
      </c>
      <c r="B167">
        <f>IF(Table1[[#This Row],[ROWID]]="","",ROW()-2)</f>
        <v>165</v>
      </c>
      <c r="C167">
        <f>IF(Table1[[#This Row],[NAMA BARANG]]="","",IF(Table1[[#This Row],[ID]]="",C166,Table1[[#This Row],[ID]]))</f>
        <v>165</v>
      </c>
      <c r="D167" t="str">
        <f>IF(Table1[[#This Row],[A1]]="","",MATCH(Table1[[#This Row],[A1]],Table6[5],0))</f>
        <v/>
      </c>
      <c r="E167" t="str">
        <f>IF(Table1[[#This Row],[ID]]="","",Table1[[#This Row],[TOKO-KOTA_H]])</f>
        <v>TRIO PLAZA-MAGELANG</v>
      </c>
      <c r="F167">
        <f>IF(Table1[[#This Row],[NOTA TOKO]]="","",ROW()-2)</f>
        <v>165</v>
      </c>
      <c r="G167" s="59"/>
      <c r="H167" s="1"/>
      <c r="I167">
        <v>3522</v>
      </c>
      <c r="J167" s="1"/>
      <c r="K167" t="s">
        <v>8901</v>
      </c>
      <c r="L167" t="str">
        <f>IF(Table1[[#This Row],[_NAMA BARANG]]="",IF(Table1[[#This Row],[//DBS]]="","",INDEX(DBS[NAMA],Table1[[#This Row],[//DBS]])),Table1[[#This Row],[_NAMA BARANG]])</f>
        <v>PAPAN W/B JL-115</v>
      </c>
      <c r="M167"/>
      <c r="O167" t="str">
        <f>IF(Table1[[#This Row],[ROWID]]="","",IF(Table1[[#This Row],[_KETERANGAN]]="STOCK BELUM LENGKAP","ADA",IF(Table1[[#This Row],[KODE BARANG]]="","TIDAK ADA","ADA")))</f>
        <v>ADA</v>
      </c>
      <c r="P167">
        <v>6</v>
      </c>
      <c r="Q167" t="s">
        <v>37</v>
      </c>
      <c r="R167">
        <f>IF(Table1[[#This Row],[//DBS]]="","",INDEX(DBS[ISI],Table1[[#This Row],[//DBS]]))</f>
        <v>120</v>
      </c>
      <c r="S167" t="str">
        <f>IF(Table1[[#This Row],[//DBS]]="","",IF(Table1[[#This Row],[SATUAN_BYPASS]]="",INDEX(DBS[[SATUAN ]],Table1[[#This Row],[//DBS]]),Table1[SATUAN_BYPASS]))</f>
        <v>PCS</v>
      </c>
      <c r="T167">
        <v>25</v>
      </c>
      <c r="U167" s="58">
        <f>IF(Table1[[#This Row],[HARGA_BYPASS]]="",IF(Table1[[#This Row],[_HARGA]]="","",Table1[[#This Row],[_HARGA]]*1000),Table1[[#This Row],[HARGA_BYPASS]])</f>
        <v>25000</v>
      </c>
      <c r="V167" s="2"/>
      <c r="W167" s="2"/>
      <c r="X167" s="58" t="str">
        <f>IF(Table1[[#This Row],[ROWID]]="","",IF(Table1[[#This Row],[ROWID]]=C168,"",SUMIF(Table1[ROWID],Table1[[#This Row],[ROWID]],Table1[TOTAL])))</f>
        <v/>
      </c>
      <c r="AA16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67">
        <f>IF(Table1[[#This Row],[JUMLAH NOTA]]="","",IF(Table1[[#This Row],[CONV]]="",Table1[[#This Row],[JUMLAH NOTA]],Table1[[#This Row],[JUMLAH NOTA]]*Table1[[#This Row],[CONV]]))</f>
        <v>6</v>
      </c>
      <c r="AC167" t="str">
        <f>IF(Table1[[#This Row],[ISI_CONV]]="","",IF(Table1[[#This Row],[CONV]]="",Table1[[#This Row],[SATUAN NOTA]],Table1[[#This Row],[SATUAN]]))</f>
        <v>PCS</v>
      </c>
      <c r="AD167" s="58">
        <f>IF(Table1[[#This Row],[HARGA]]="","",IF(Table1[[#This Row],[CONV]]="",Table1[[#This Row],[HARGA]],Table1[[#This Row],[HARGA]]/Table1[[#This Row],[CONV]]))</f>
        <v>25000</v>
      </c>
      <c r="AE167" s="58">
        <f>IF(Table1[[#This Row],[HARGA_CONV]]="","",Table1[[#This Row],[HARGA_CONV]]*Table1[[#This Row],[ISI_CONV]]*(100%-(Table1[[#This Row],[DISKON]]+Table1[[#This Row],[DISKON NOTA]])))</f>
        <v>150000</v>
      </c>
      <c r="AF167" s="3">
        <f>IF(Table1[[#This Row],[TANGGAL NOTA]]="",AF166,Table1[[#This Row],[TANGGAL NOTA]])</f>
        <v>45531</v>
      </c>
      <c r="AG167" s="3">
        <v>45530</v>
      </c>
      <c r="AH167" s="3">
        <f>IF(Table1[[#This Row],[TANGGAL UPDATE]]="",AH166,Table1[[#This Row],[TANGGAL UPDATE]])</f>
        <v>45534</v>
      </c>
      <c r="AI167" t="str" cm="1">
        <f t="array" ref="AI167">IF(Table1[[#This Row],[A1]]="",AI166,INDEX(Table6[3],Table1[[#This Row],[Q1]]))</f>
        <v>G</v>
      </c>
      <c r="AJ167" t="str">
        <f>IF(Table1[[#This Row],[_KETERANGAN]]="","",Table1[[#This Row],[_KETERANGAN]])</f>
        <v/>
      </c>
      <c r="AK167" t="str" cm="1">
        <f t="array" ref="AK167">IF(Table1[[#This Row],[A1]]="",AK166,INDEX(Table6[3],Table1[[#This Row],[Q1]]))</f>
        <v>G</v>
      </c>
      <c r="AL167" s="5" t="str" cm="1">
        <f t="array" ref="AL167">IF(Table1[[#This Row],[A1]]="",AL166,INDEX(Table6[1],Table1[[#This Row],[Q1]]))</f>
        <v>TRIO PLAZA</v>
      </c>
      <c r="AM167" t="str" cm="1">
        <f t="array" ref="AM167">IF(Table1[[#This Row],[A1]]="",AM166,INDEX(Table6[2],Table1[[#This Row],[Q1]]))</f>
        <v>MAGELANG</v>
      </c>
      <c r="AN167" t="str">
        <f>CONCATENATE(Table1[[#This Row],[TOKO_H]],"-",Table1[[#This Row],[KOTA_H]])</f>
        <v>TRIO PLAZA-MAGELANG</v>
      </c>
      <c r="AO167" t="s">
        <v>8901</v>
      </c>
      <c r="AP167" t="s">
        <v>8902</v>
      </c>
      <c r="AQ167"/>
    </row>
    <row r="168" spans="1:43">
      <c r="A168">
        <f>IF(Table1[[#This Row],[KODE BARANG]]="","",MATCH(Table1[[#This Row],[KODE BARANG]],DBS[KODE BARANG],0))</f>
        <v>2828</v>
      </c>
      <c r="B168">
        <f>IF(Table1[[#This Row],[ROWID]]="","",ROW()-2)</f>
        <v>166</v>
      </c>
      <c r="C168">
        <f>IF(Table1[[#This Row],[NAMA BARANG]]="","",IF(Table1[[#This Row],[ID]]="",C167,Table1[[#This Row],[ID]]))</f>
        <v>165</v>
      </c>
      <c r="D168" t="str">
        <f>IF(Table1[[#This Row],[A1]]="","",MATCH(Table1[[#This Row],[A1]],Table6[5],0))</f>
        <v/>
      </c>
      <c r="E168" t="str">
        <f>IF(Table1[[#This Row],[ID]]="","",Table1[[#This Row],[TOKO-KOTA_H]])</f>
        <v/>
      </c>
      <c r="F168" t="str">
        <f>IF(Table1[[#This Row],[NOTA TOKO]]="","",ROW()-2)</f>
        <v/>
      </c>
      <c r="G168" s="59"/>
      <c r="H168" s="1"/>
      <c r="J168" s="1"/>
      <c r="K168" t="s">
        <v>8683</v>
      </c>
      <c r="L168" t="str">
        <f>IF(Table1[[#This Row],[_NAMA BARANG]]="",IF(Table1[[#This Row],[//DBS]]="","",INDEX(DBS[NAMA],Table1[[#This Row],[//DBS]])),Table1[[#This Row],[_NAMA BARANG]])</f>
        <v>ISOLASI 608</v>
      </c>
      <c r="M168"/>
      <c r="N168" t="s">
        <v>10412</v>
      </c>
      <c r="O168" t="str">
        <f>IF(Table1[[#This Row],[ROWID]]="","",IF(Table1[[#This Row],[_KETERANGAN]]="STOCK BELUM LENGKAP","ADA",IF(Table1[[#This Row],[KODE BARANG]]="","TIDAK ADA","ADA")))</f>
        <v>ADA</v>
      </c>
      <c r="P168">
        <v>1</v>
      </c>
      <c r="Q168" t="s">
        <v>124</v>
      </c>
      <c r="R168">
        <f>IF(Table1[[#This Row],[//DBS]]="","",INDEX(DBS[ISI],Table1[[#This Row],[//DBS]]))</f>
        <v>60</v>
      </c>
      <c r="S168" t="str">
        <f>IF(Table1[[#This Row],[//DBS]]="","",IF(Table1[[#This Row],[SATUAN_BYPASS]]="",INDEX(DBS[[SATUAN ]],Table1[[#This Row],[//DBS]]),Table1[SATUAN_BYPASS]))</f>
        <v>PAK</v>
      </c>
      <c r="T168">
        <f>1.5*60</f>
        <v>90</v>
      </c>
      <c r="U168" s="58">
        <f>IF(Table1[[#This Row],[HARGA_BYPASS]]="",IF(Table1[[#This Row],[_HARGA]]="","",Table1[[#This Row],[_HARGA]]*1000),Table1[[#This Row],[HARGA_BYPASS]])</f>
        <v>90000</v>
      </c>
      <c r="V168" s="2"/>
      <c r="W168" s="2"/>
      <c r="X168" s="58" t="str">
        <f>IF(Table1[[#This Row],[ROWID]]="","",IF(Table1[[#This Row],[ROWID]]=C169,"",SUMIF(Table1[ROWID],Table1[[#This Row],[ROWID]],Table1[TOTAL])))</f>
        <v/>
      </c>
      <c r="Y168" t="s">
        <v>124</v>
      </c>
      <c r="AA16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68">
        <f>IF(Table1[[#This Row],[JUMLAH NOTA]]="","",IF(Table1[[#This Row],[CONV]]="",Table1[[#This Row],[JUMLAH NOTA]],Table1[[#This Row],[JUMLAH NOTA]]*Table1[[#This Row],[CONV]]))</f>
        <v>1</v>
      </c>
      <c r="AC168" t="str">
        <f>IF(Table1[[#This Row],[ISI_CONV]]="","",IF(Table1[[#This Row],[CONV]]="",Table1[[#This Row],[SATUAN NOTA]],Table1[[#This Row],[SATUAN]]))</f>
        <v>PAK</v>
      </c>
      <c r="AD168" s="58">
        <f>IF(Table1[[#This Row],[HARGA]]="","",IF(Table1[[#This Row],[CONV]]="",Table1[[#This Row],[HARGA]],Table1[[#This Row],[HARGA]]/Table1[[#This Row],[CONV]]))</f>
        <v>90000</v>
      </c>
      <c r="AE168" s="58">
        <f>IF(Table1[[#This Row],[HARGA_CONV]]="","",Table1[[#This Row],[HARGA_CONV]]*Table1[[#This Row],[ISI_CONV]]*(100%-(Table1[[#This Row],[DISKON]]+Table1[[#This Row],[DISKON NOTA]])))</f>
        <v>90000</v>
      </c>
      <c r="AF168" s="3">
        <f>IF(Table1[[#This Row],[TANGGAL NOTA]]="",AF167,Table1[[#This Row],[TANGGAL NOTA]])</f>
        <v>45531</v>
      </c>
      <c r="AG168" s="3">
        <v>45530</v>
      </c>
      <c r="AH168" s="3">
        <f>IF(Table1[[#This Row],[TANGGAL UPDATE]]="",AH167,Table1[[#This Row],[TANGGAL UPDATE]])</f>
        <v>45534</v>
      </c>
      <c r="AI168" t="str" cm="1">
        <f t="array" ref="AI168">IF(Table1[[#This Row],[A1]]="",AI167,INDEX(Table6[3],Table1[[#This Row],[Q1]]))</f>
        <v>G</v>
      </c>
      <c r="AJ168" t="str">
        <f>IF(Table1[[#This Row],[_KETERANGAN]]="","",Table1[[#This Row],[_KETERANGAN]])</f>
        <v>608-3</v>
      </c>
      <c r="AK168" t="str" cm="1">
        <f t="array" ref="AK168">IF(Table1[[#This Row],[A1]]="",AK167,INDEX(Table6[3],Table1[[#This Row],[Q1]]))</f>
        <v>G</v>
      </c>
      <c r="AL168" s="5" t="str" cm="1">
        <f t="array" ref="AL168">IF(Table1[[#This Row],[A1]]="",AL167,INDEX(Table6[1],Table1[[#This Row],[Q1]]))</f>
        <v>TRIO PLAZA</v>
      </c>
      <c r="AM168" t="str" cm="1">
        <f t="array" ref="AM168">IF(Table1[[#This Row],[A1]]="",AM167,INDEX(Table6[2],Table1[[#This Row],[Q1]]))</f>
        <v>MAGELANG</v>
      </c>
      <c r="AN168" t="str">
        <f>CONCATENATE(Table1[[#This Row],[TOKO_H]],"-",Table1[[#This Row],[KOTA_H]])</f>
        <v>TRIO PLAZA-MAGELANG</v>
      </c>
      <c r="AO168" t="s">
        <v>8683</v>
      </c>
      <c r="AP168" t="s">
        <v>8684</v>
      </c>
      <c r="AQ168"/>
    </row>
    <row r="169" spans="1:43">
      <c r="A169">
        <f>IF(Table1[[#This Row],[KODE BARANG]]="","",MATCH(Table1[[#This Row],[KODE BARANG]],DBS[KODE BARANG],0))</f>
        <v>2828</v>
      </c>
      <c r="B169">
        <f>IF(Table1[[#This Row],[ROWID]]="","",ROW()-2)</f>
        <v>167</v>
      </c>
      <c r="C169">
        <f>IF(Table1[[#This Row],[NAMA BARANG]]="","",IF(Table1[[#This Row],[ID]]="",C168,Table1[[#This Row],[ID]]))</f>
        <v>165</v>
      </c>
      <c r="D169" t="str">
        <f>IF(Table1[[#This Row],[A1]]="","",MATCH(Table1[[#This Row],[A1]],Table6[5],0))</f>
        <v/>
      </c>
      <c r="E169" t="str">
        <f>IF(Table1[[#This Row],[ID]]="","",Table1[[#This Row],[TOKO-KOTA_H]])</f>
        <v/>
      </c>
      <c r="F169" t="str">
        <f>IF(Table1[[#This Row],[NOTA TOKO]]="","",ROW()-2)</f>
        <v/>
      </c>
      <c r="G169" s="59"/>
      <c r="H169" s="1"/>
      <c r="J169" s="1"/>
      <c r="K169" t="s">
        <v>8683</v>
      </c>
      <c r="L169" t="str">
        <f>IF(Table1[[#This Row],[_NAMA BARANG]]="",IF(Table1[[#This Row],[//DBS]]="","",INDEX(DBS[NAMA],Table1[[#This Row],[//DBS]])),Table1[[#This Row],[_NAMA BARANG]])</f>
        <v>ISOLASI 608</v>
      </c>
      <c r="M169"/>
      <c r="N169" t="s">
        <v>9467</v>
      </c>
      <c r="O169" t="str">
        <f>IF(Table1[[#This Row],[ROWID]]="","",IF(Table1[[#This Row],[_KETERANGAN]]="STOCK BELUM LENGKAP","ADA",IF(Table1[[#This Row],[KODE BARANG]]="","TIDAK ADA","ADA")))</f>
        <v>ADA</v>
      </c>
      <c r="P169">
        <v>1</v>
      </c>
      <c r="Q169" t="s">
        <v>124</v>
      </c>
      <c r="R169">
        <f>IF(Table1[[#This Row],[//DBS]]="","",INDEX(DBS[ISI],Table1[[#This Row],[//DBS]]))</f>
        <v>60</v>
      </c>
      <c r="S169" t="str">
        <f>IF(Table1[[#This Row],[//DBS]]="","",IF(Table1[[#This Row],[SATUAN_BYPASS]]="",INDEX(DBS[[SATUAN ]],Table1[[#This Row],[//DBS]]),Table1[SATUAN_BYPASS]))</f>
        <v>PAK</v>
      </c>
      <c r="T169">
        <f t="shared" ref="T169:T172" si="0">1.5*60</f>
        <v>90</v>
      </c>
      <c r="U169" s="58">
        <f>IF(Table1[[#This Row],[HARGA_BYPASS]]="",IF(Table1[[#This Row],[_HARGA]]="","",Table1[[#This Row],[_HARGA]]*1000),Table1[[#This Row],[HARGA_BYPASS]])</f>
        <v>90000</v>
      </c>
      <c r="V169" s="2"/>
      <c r="W169" s="2"/>
      <c r="X169" s="58" t="str">
        <f>IF(Table1[[#This Row],[ROWID]]="","",IF(Table1[[#This Row],[ROWID]]=C170,"",SUMIF(Table1[ROWID],Table1[[#This Row],[ROWID]],Table1[TOTAL])))</f>
        <v/>
      </c>
      <c r="Y169" t="s">
        <v>124</v>
      </c>
      <c r="AA16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69">
        <f>IF(Table1[[#This Row],[JUMLAH NOTA]]="","",IF(Table1[[#This Row],[CONV]]="",Table1[[#This Row],[JUMLAH NOTA]],Table1[[#This Row],[JUMLAH NOTA]]*Table1[[#This Row],[CONV]]))</f>
        <v>1</v>
      </c>
      <c r="AC169" t="str">
        <f>IF(Table1[[#This Row],[ISI_CONV]]="","",IF(Table1[[#This Row],[CONV]]="",Table1[[#This Row],[SATUAN NOTA]],Table1[[#This Row],[SATUAN]]))</f>
        <v>PAK</v>
      </c>
      <c r="AD169" s="58">
        <f>IF(Table1[[#This Row],[HARGA]]="","",IF(Table1[[#This Row],[CONV]]="",Table1[[#This Row],[HARGA]],Table1[[#This Row],[HARGA]]/Table1[[#This Row],[CONV]]))</f>
        <v>90000</v>
      </c>
      <c r="AE169" s="58">
        <f>IF(Table1[[#This Row],[HARGA_CONV]]="","",Table1[[#This Row],[HARGA_CONV]]*Table1[[#This Row],[ISI_CONV]]*(100%-(Table1[[#This Row],[DISKON]]+Table1[[#This Row],[DISKON NOTA]])))</f>
        <v>90000</v>
      </c>
      <c r="AF169" s="3">
        <f>IF(Table1[[#This Row],[TANGGAL NOTA]]="",AF168,Table1[[#This Row],[TANGGAL NOTA]])</f>
        <v>45531</v>
      </c>
      <c r="AG169" s="3">
        <v>45530</v>
      </c>
      <c r="AH169" s="3">
        <f>IF(Table1[[#This Row],[TANGGAL UPDATE]]="",AH168,Table1[[#This Row],[TANGGAL UPDATE]])</f>
        <v>45534</v>
      </c>
      <c r="AI169" t="str" cm="1">
        <f t="array" ref="AI169">IF(Table1[[#This Row],[A1]]="",AI168,INDEX(Table6[3],Table1[[#This Row],[Q1]]))</f>
        <v>G</v>
      </c>
      <c r="AJ169" t="str">
        <f>IF(Table1[[#This Row],[_KETERANGAN]]="","",Table1[[#This Row],[_KETERANGAN]])</f>
        <v>608-5</v>
      </c>
      <c r="AK169" t="str" cm="1">
        <f t="array" ref="AK169">IF(Table1[[#This Row],[A1]]="",AK168,INDEX(Table6[3],Table1[[#This Row],[Q1]]))</f>
        <v>G</v>
      </c>
      <c r="AL169" s="5" t="str" cm="1">
        <f t="array" ref="AL169">IF(Table1[[#This Row],[A1]]="",AL168,INDEX(Table6[1],Table1[[#This Row],[Q1]]))</f>
        <v>TRIO PLAZA</v>
      </c>
      <c r="AM169" t="str" cm="1">
        <f t="array" ref="AM169">IF(Table1[[#This Row],[A1]]="",AM168,INDEX(Table6[2],Table1[[#This Row],[Q1]]))</f>
        <v>MAGELANG</v>
      </c>
      <c r="AN169" t="str">
        <f>CONCATENATE(Table1[[#This Row],[TOKO_H]],"-",Table1[[#This Row],[KOTA_H]])</f>
        <v>TRIO PLAZA-MAGELANG</v>
      </c>
      <c r="AO169" t="s">
        <v>8683</v>
      </c>
      <c r="AP169" t="s">
        <v>8684</v>
      </c>
      <c r="AQ169"/>
    </row>
    <row r="170" spans="1:43">
      <c r="A170">
        <f>IF(Table1[[#This Row],[KODE BARANG]]="","",MATCH(Table1[[#This Row],[KODE BARANG]],DBS[KODE BARANG],0))</f>
        <v>2828</v>
      </c>
      <c r="B170">
        <f>IF(Table1[[#This Row],[ROWID]]="","",ROW()-2)</f>
        <v>168</v>
      </c>
      <c r="C170">
        <f>IF(Table1[[#This Row],[NAMA BARANG]]="","",IF(Table1[[#This Row],[ID]]="",C169,Table1[[#This Row],[ID]]))</f>
        <v>165</v>
      </c>
      <c r="D170" t="str">
        <f>IF(Table1[[#This Row],[A1]]="","",MATCH(Table1[[#This Row],[A1]],Table6[5],0))</f>
        <v/>
      </c>
      <c r="E170" t="str">
        <f>IF(Table1[[#This Row],[ID]]="","",Table1[[#This Row],[TOKO-KOTA_H]])</f>
        <v/>
      </c>
      <c r="F170" t="str">
        <f>IF(Table1[[#This Row],[NOTA TOKO]]="","",ROW()-2)</f>
        <v/>
      </c>
      <c r="G170" s="59"/>
      <c r="H170" s="1"/>
      <c r="J170" s="1"/>
      <c r="K170" t="s">
        <v>8683</v>
      </c>
      <c r="L170" t="str">
        <f>IF(Table1[[#This Row],[_NAMA BARANG]]="",IF(Table1[[#This Row],[//DBS]]="","",INDEX(DBS[NAMA],Table1[[#This Row],[//DBS]])),Table1[[#This Row],[_NAMA BARANG]])</f>
        <v>ISOLASI 608</v>
      </c>
      <c r="M170"/>
      <c r="N170" t="s">
        <v>9466</v>
      </c>
      <c r="O170" t="str">
        <f>IF(Table1[[#This Row],[ROWID]]="","",IF(Table1[[#This Row],[_KETERANGAN]]="STOCK BELUM LENGKAP","ADA",IF(Table1[[#This Row],[KODE BARANG]]="","TIDAK ADA","ADA")))</f>
        <v>ADA</v>
      </c>
      <c r="P170">
        <v>1</v>
      </c>
      <c r="Q170" t="s">
        <v>124</v>
      </c>
      <c r="R170">
        <f>IF(Table1[[#This Row],[//DBS]]="","",INDEX(DBS[ISI],Table1[[#This Row],[//DBS]]))</f>
        <v>60</v>
      </c>
      <c r="S170" t="str">
        <f>IF(Table1[[#This Row],[//DBS]]="","",IF(Table1[[#This Row],[SATUAN_BYPASS]]="",INDEX(DBS[[SATUAN ]],Table1[[#This Row],[//DBS]]),Table1[SATUAN_BYPASS]))</f>
        <v>PAK</v>
      </c>
      <c r="T170">
        <f t="shared" si="0"/>
        <v>90</v>
      </c>
      <c r="U170" s="58">
        <f>IF(Table1[[#This Row],[HARGA_BYPASS]]="",IF(Table1[[#This Row],[_HARGA]]="","",Table1[[#This Row],[_HARGA]]*1000),Table1[[#This Row],[HARGA_BYPASS]])</f>
        <v>90000</v>
      </c>
      <c r="V170" s="2"/>
      <c r="W170" s="2"/>
      <c r="X170" s="58" t="str">
        <f>IF(Table1[[#This Row],[ROWID]]="","",IF(Table1[[#This Row],[ROWID]]=C171,"",SUMIF(Table1[ROWID],Table1[[#This Row],[ROWID]],Table1[TOTAL])))</f>
        <v/>
      </c>
      <c r="Y170" t="s">
        <v>124</v>
      </c>
      <c r="AA17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70">
        <f>IF(Table1[[#This Row],[JUMLAH NOTA]]="","",IF(Table1[[#This Row],[CONV]]="",Table1[[#This Row],[JUMLAH NOTA]],Table1[[#This Row],[JUMLAH NOTA]]*Table1[[#This Row],[CONV]]))</f>
        <v>1</v>
      </c>
      <c r="AC170" t="str">
        <f>IF(Table1[[#This Row],[ISI_CONV]]="","",IF(Table1[[#This Row],[CONV]]="",Table1[[#This Row],[SATUAN NOTA]],Table1[[#This Row],[SATUAN]]))</f>
        <v>PAK</v>
      </c>
      <c r="AD170" s="58">
        <f>IF(Table1[[#This Row],[HARGA]]="","",IF(Table1[[#This Row],[CONV]]="",Table1[[#This Row],[HARGA]],Table1[[#This Row],[HARGA]]/Table1[[#This Row],[CONV]]))</f>
        <v>90000</v>
      </c>
      <c r="AE170" s="58">
        <f>IF(Table1[[#This Row],[HARGA_CONV]]="","",Table1[[#This Row],[HARGA_CONV]]*Table1[[#This Row],[ISI_CONV]]*(100%-(Table1[[#This Row],[DISKON]]+Table1[[#This Row],[DISKON NOTA]])))</f>
        <v>90000</v>
      </c>
      <c r="AF170" s="3">
        <f>IF(Table1[[#This Row],[TANGGAL NOTA]]="",AF169,Table1[[#This Row],[TANGGAL NOTA]])</f>
        <v>45531</v>
      </c>
      <c r="AG170" s="3">
        <v>45530</v>
      </c>
      <c r="AH170" s="3">
        <f>IF(Table1[[#This Row],[TANGGAL UPDATE]]="",AH169,Table1[[#This Row],[TANGGAL UPDATE]])</f>
        <v>45534</v>
      </c>
      <c r="AI170" t="str" cm="1">
        <f t="array" ref="AI170">IF(Table1[[#This Row],[A1]]="",AI169,INDEX(Table6[3],Table1[[#This Row],[Q1]]))</f>
        <v>G</v>
      </c>
      <c r="AJ170" t="str">
        <f>IF(Table1[[#This Row],[_KETERANGAN]]="","",Table1[[#This Row],[_KETERANGAN]])</f>
        <v>608-4</v>
      </c>
      <c r="AK170" t="str" cm="1">
        <f t="array" ref="AK170">IF(Table1[[#This Row],[A1]]="",AK169,INDEX(Table6[3],Table1[[#This Row],[Q1]]))</f>
        <v>G</v>
      </c>
      <c r="AL170" s="5" t="str" cm="1">
        <f t="array" ref="AL170">IF(Table1[[#This Row],[A1]]="",AL169,INDEX(Table6[1],Table1[[#This Row],[Q1]]))</f>
        <v>TRIO PLAZA</v>
      </c>
      <c r="AM170" t="str" cm="1">
        <f t="array" ref="AM170">IF(Table1[[#This Row],[A1]]="",AM169,INDEX(Table6[2],Table1[[#This Row],[Q1]]))</f>
        <v>MAGELANG</v>
      </c>
      <c r="AN170" t="str">
        <f>CONCATENATE(Table1[[#This Row],[TOKO_H]],"-",Table1[[#This Row],[KOTA_H]])</f>
        <v>TRIO PLAZA-MAGELANG</v>
      </c>
      <c r="AO170" t="s">
        <v>8683</v>
      </c>
      <c r="AP170" t="s">
        <v>8684</v>
      </c>
      <c r="AQ170"/>
    </row>
    <row r="171" spans="1:43">
      <c r="A171">
        <f>IF(Table1[[#This Row],[KODE BARANG]]="","",MATCH(Table1[[#This Row],[KODE BARANG]],DBS[KODE BARANG],0))</f>
        <v>2828</v>
      </c>
      <c r="B171">
        <f>IF(Table1[[#This Row],[ROWID]]="","",ROW()-2)</f>
        <v>169</v>
      </c>
      <c r="C171">
        <f>IF(Table1[[#This Row],[NAMA BARANG]]="","",IF(Table1[[#This Row],[ID]]="",C170,Table1[[#This Row],[ID]]))</f>
        <v>165</v>
      </c>
      <c r="D171" t="str">
        <f>IF(Table1[[#This Row],[A1]]="","",MATCH(Table1[[#This Row],[A1]],Table6[5],0))</f>
        <v/>
      </c>
      <c r="E171" t="str">
        <f>IF(Table1[[#This Row],[ID]]="","",Table1[[#This Row],[TOKO-KOTA_H]])</f>
        <v/>
      </c>
      <c r="F171" t="str">
        <f>IF(Table1[[#This Row],[NOTA TOKO]]="","",ROW()-2)</f>
        <v/>
      </c>
      <c r="G171" s="59"/>
      <c r="H171" s="1"/>
      <c r="J171" s="1"/>
      <c r="K171" t="s">
        <v>8683</v>
      </c>
      <c r="L171" t="str">
        <f>IF(Table1[[#This Row],[_NAMA BARANG]]="",IF(Table1[[#This Row],[//DBS]]="","",INDEX(DBS[NAMA],Table1[[#This Row],[//DBS]])),Table1[[#This Row],[_NAMA BARANG]])</f>
        <v>ISOLASI 608</v>
      </c>
      <c r="M171"/>
      <c r="N171" t="s">
        <v>10088</v>
      </c>
      <c r="O171" t="str">
        <f>IF(Table1[[#This Row],[ROWID]]="","",IF(Table1[[#This Row],[_KETERANGAN]]="STOCK BELUM LENGKAP","ADA",IF(Table1[[#This Row],[KODE BARANG]]="","TIDAK ADA","ADA")))</f>
        <v>ADA</v>
      </c>
      <c r="P171">
        <v>1</v>
      </c>
      <c r="Q171" t="s">
        <v>124</v>
      </c>
      <c r="R171">
        <f>IF(Table1[[#This Row],[//DBS]]="","",INDEX(DBS[ISI],Table1[[#This Row],[//DBS]]))</f>
        <v>60</v>
      </c>
      <c r="S171" t="str">
        <f>IF(Table1[[#This Row],[//DBS]]="","",IF(Table1[[#This Row],[SATUAN_BYPASS]]="",INDEX(DBS[[SATUAN ]],Table1[[#This Row],[//DBS]]),Table1[SATUAN_BYPASS]))</f>
        <v>PAK</v>
      </c>
      <c r="T171">
        <f t="shared" si="0"/>
        <v>90</v>
      </c>
      <c r="U171" s="58">
        <f>IF(Table1[[#This Row],[HARGA_BYPASS]]="",IF(Table1[[#This Row],[_HARGA]]="","",Table1[[#This Row],[_HARGA]]*1000),Table1[[#This Row],[HARGA_BYPASS]])</f>
        <v>90000</v>
      </c>
      <c r="V171" s="2"/>
      <c r="W171" s="2"/>
      <c r="X171" s="58" t="str">
        <f>IF(Table1[[#This Row],[ROWID]]="","",IF(Table1[[#This Row],[ROWID]]=C172,"",SUMIF(Table1[ROWID],Table1[[#This Row],[ROWID]],Table1[TOTAL])))</f>
        <v/>
      </c>
      <c r="Y171" t="s">
        <v>124</v>
      </c>
      <c r="AA17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71">
        <f>IF(Table1[[#This Row],[JUMLAH NOTA]]="","",IF(Table1[[#This Row],[CONV]]="",Table1[[#This Row],[JUMLAH NOTA]],Table1[[#This Row],[JUMLAH NOTA]]*Table1[[#This Row],[CONV]]))</f>
        <v>1</v>
      </c>
      <c r="AC171" t="str">
        <f>IF(Table1[[#This Row],[ISI_CONV]]="","",IF(Table1[[#This Row],[CONV]]="",Table1[[#This Row],[SATUAN NOTA]],Table1[[#This Row],[SATUAN]]))</f>
        <v>PAK</v>
      </c>
      <c r="AD171" s="58">
        <f>IF(Table1[[#This Row],[HARGA]]="","",IF(Table1[[#This Row],[CONV]]="",Table1[[#This Row],[HARGA]],Table1[[#This Row],[HARGA]]/Table1[[#This Row],[CONV]]))</f>
        <v>90000</v>
      </c>
      <c r="AE171" s="58">
        <f>IF(Table1[[#This Row],[HARGA_CONV]]="","",Table1[[#This Row],[HARGA_CONV]]*Table1[[#This Row],[ISI_CONV]]*(100%-(Table1[[#This Row],[DISKON]]+Table1[[#This Row],[DISKON NOTA]])))</f>
        <v>90000</v>
      </c>
      <c r="AF171" s="3">
        <f>IF(Table1[[#This Row],[TANGGAL NOTA]]="",AF170,Table1[[#This Row],[TANGGAL NOTA]])</f>
        <v>45531</v>
      </c>
      <c r="AG171" s="3">
        <v>45530</v>
      </c>
      <c r="AH171" s="3">
        <f>IF(Table1[[#This Row],[TANGGAL UPDATE]]="",AH170,Table1[[#This Row],[TANGGAL UPDATE]])</f>
        <v>45534</v>
      </c>
      <c r="AI171" t="str" cm="1">
        <f t="array" ref="AI171">IF(Table1[[#This Row],[A1]]="",AI170,INDEX(Table6[3],Table1[[#This Row],[Q1]]))</f>
        <v>G</v>
      </c>
      <c r="AJ171" t="str">
        <f>IF(Table1[[#This Row],[_KETERANGAN]]="","",Table1[[#This Row],[_KETERANGAN]])</f>
        <v>608-2</v>
      </c>
      <c r="AK171" t="str" cm="1">
        <f t="array" ref="AK171">IF(Table1[[#This Row],[A1]]="",AK170,INDEX(Table6[3],Table1[[#This Row],[Q1]]))</f>
        <v>G</v>
      </c>
      <c r="AL171" s="5" t="str" cm="1">
        <f t="array" ref="AL171">IF(Table1[[#This Row],[A1]]="",AL170,INDEX(Table6[1],Table1[[#This Row],[Q1]]))</f>
        <v>TRIO PLAZA</v>
      </c>
      <c r="AM171" t="str" cm="1">
        <f t="array" ref="AM171">IF(Table1[[#This Row],[A1]]="",AM170,INDEX(Table6[2],Table1[[#This Row],[Q1]]))</f>
        <v>MAGELANG</v>
      </c>
      <c r="AN171" t="str">
        <f>CONCATENATE(Table1[[#This Row],[TOKO_H]],"-",Table1[[#This Row],[KOTA_H]])</f>
        <v>TRIO PLAZA-MAGELANG</v>
      </c>
      <c r="AO171" t="s">
        <v>8683</v>
      </c>
      <c r="AP171" t="s">
        <v>8684</v>
      </c>
      <c r="AQ171"/>
    </row>
    <row r="172" spans="1:43">
      <c r="A172">
        <f>IF(Table1[[#This Row],[KODE BARANG]]="","",MATCH(Table1[[#This Row],[KODE BARANG]],DBS[KODE BARANG],0))</f>
        <v>2828</v>
      </c>
      <c r="B172">
        <f>IF(Table1[[#This Row],[ROWID]]="","",ROW()-2)</f>
        <v>170</v>
      </c>
      <c r="C172">
        <f>IF(Table1[[#This Row],[NAMA BARANG]]="","",IF(Table1[[#This Row],[ID]]="",C171,Table1[[#This Row],[ID]]))</f>
        <v>165</v>
      </c>
      <c r="D172" t="str">
        <f>IF(Table1[[#This Row],[A1]]="","",MATCH(Table1[[#This Row],[A1]],Table6[5],0))</f>
        <v/>
      </c>
      <c r="E172" t="str">
        <f>IF(Table1[[#This Row],[ID]]="","",Table1[[#This Row],[TOKO-KOTA_H]])</f>
        <v/>
      </c>
      <c r="F172" t="str">
        <f>IF(Table1[[#This Row],[NOTA TOKO]]="","",ROW()-2)</f>
        <v/>
      </c>
      <c r="G172" s="59"/>
      <c r="H172" s="1"/>
      <c r="J172" s="1"/>
      <c r="K172" t="s">
        <v>8683</v>
      </c>
      <c r="L172" t="str">
        <f>IF(Table1[[#This Row],[_NAMA BARANG]]="",IF(Table1[[#This Row],[//DBS]]="","",INDEX(DBS[NAMA],Table1[[#This Row],[//DBS]])),Table1[[#This Row],[_NAMA BARANG]])</f>
        <v>ISOLASI 608</v>
      </c>
      <c r="M172"/>
      <c r="N172" t="s">
        <v>9560</v>
      </c>
      <c r="O172" t="str">
        <f>IF(Table1[[#This Row],[ROWID]]="","",IF(Table1[[#This Row],[_KETERANGAN]]="STOCK BELUM LENGKAP","ADA",IF(Table1[[#This Row],[KODE BARANG]]="","TIDAK ADA","ADA")))</f>
        <v>ADA</v>
      </c>
      <c r="P172">
        <v>1</v>
      </c>
      <c r="Q172" t="s">
        <v>124</v>
      </c>
      <c r="R172">
        <f>IF(Table1[[#This Row],[//DBS]]="","",INDEX(DBS[ISI],Table1[[#This Row],[//DBS]]))</f>
        <v>60</v>
      </c>
      <c r="S172" t="str">
        <f>IF(Table1[[#This Row],[//DBS]]="","",IF(Table1[[#This Row],[SATUAN_BYPASS]]="",INDEX(DBS[[SATUAN ]],Table1[[#This Row],[//DBS]]),Table1[SATUAN_BYPASS]))</f>
        <v>PAK</v>
      </c>
      <c r="T172">
        <f t="shared" si="0"/>
        <v>90</v>
      </c>
      <c r="U172" s="58">
        <f>IF(Table1[[#This Row],[HARGA_BYPASS]]="",IF(Table1[[#This Row],[_HARGA]]="","",Table1[[#This Row],[_HARGA]]*1000),Table1[[#This Row],[HARGA_BYPASS]])</f>
        <v>90000</v>
      </c>
      <c r="V172" s="2"/>
      <c r="W172" s="2"/>
      <c r="X172" s="58" t="str">
        <f>IF(Table1[[#This Row],[ROWID]]="","",IF(Table1[[#This Row],[ROWID]]=C173,"",SUMIF(Table1[ROWID],Table1[[#This Row],[ROWID]],Table1[TOTAL])))</f>
        <v/>
      </c>
      <c r="Y172" t="s">
        <v>124</v>
      </c>
      <c r="AA17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72">
        <f>IF(Table1[[#This Row],[JUMLAH NOTA]]="","",IF(Table1[[#This Row],[CONV]]="",Table1[[#This Row],[JUMLAH NOTA]],Table1[[#This Row],[JUMLAH NOTA]]*Table1[[#This Row],[CONV]]))</f>
        <v>1</v>
      </c>
      <c r="AC172" t="str">
        <f>IF(Table1[[#This Row],[ISI_CONV]]="","",IF(Table1[[#This Row],[CONV]]="",Table1[[#This Row],[SATUAN NOTA]],Table1[[#This Row],[SATUAN]]))</f>
        <v>PAK</v>
      </c>
      <c r="AD172" s="58">
        <f>IF(Table1[[#This Row],[HARGA]]="","",IF(Table1[[#This Row],[CONV]]="",Table1[[#This Row],[HARGA]],Table1[[#This Row],[HARGA]]/Table1[[#This Row],[CONV]]))</f>
        <v>90000</v>
      </c>
      <c r="AE172" s="58">
        <f>IF(Table1[[#This Row],[HARGA_CONV]]="","",Table1[[#This Row],[HARGA_CONV]]*Table1[[#This Row],[ISI_CONV]]*(100%-(Table1[[#This Row],[DISKON]]+Table1[[#This Row],[DISKON NOTA]])))</f>
        <v>90000</v>
      </c>
      <c r="AF172" s="3">
        <f>IF(Table1[[#This Row],[TANGGAL NOTA]]="",AF171,Table1[[#This Row],[TANGGAL NOTA]])</f>
        <v>45531</v>
      </c>
      <c r="AG172" s="3">
        <v>45530</v>
      </c>
      <c r="AH172" s="3">
        <f>IF(Table1[[#This Row],[TANGGAL UPDATE]]="",AH171,Table1[[#This Row],[TANGGAL UPDATE]])</f>
        <v>45534</v>
      </c>
      <c r="AI172" t="str" cm="1">
        <f t="array" ref="AI172">IF(Table1[[#This Row],[A1]]="",AI171,INDEX(Table6[3],Table1[[#This Row],[Q1]]))</f>
        <v>G</v>
      </c>
      <c r="AJ172" t="str">
        <f>IF(Table1[[#This Row],[_KETERANGAN]]="","",Table1[[#This Row],[_KETERANGAN]])</f>
        <v>608-9</v>
      </c>
      <c r="AK172" t="str" cm="1">
        <f t="array" ref="AK172">IF(Table1[[#This Row],[A1]]="",AK171,INDEX(Table6[3],Table1[[#This Row],[Q1]]))</f>
        <v>G</v>
      </c>
      <c r="AL172" s="5" t="str" cm="1">
        <f t="array" ref="AL172">IF(Table1[[#This Row],[A1]]="",AL171,INDEX(Table6[1],Table1[[#This Row],[Q1]]))</f>
        <v>TRIO PLAZA</v>
      </c>
      <c r="AM172" t="str" cm="1">
        <f t="array" ref="AM172">IF(Table1[[#This Row],[A1]]="",AM171,INDEX(Table6[2],Table1[[#This Row],[Q1]]))</f>
        <v>MAGELANG</v>
      </c>
      <c r="AN172" t="str">
        <f>CONCATENATE(Table1[[#This Row],[TOKO_H]],"-",Table1[[#This Row],[KOTA_H]])</f>
        <v>TRIO PLAZA-MAGELANG</v>
      </c>
      <c r="AO172" t="s">
        <v>8683</v>
      </c>
      <c r="AP172" t="s">
        <v>8684</v>
      </c>
      <c r="AQ172"/>
    </row>
    <row r="173" spans="1:43">
      <c r="A173">
        <f>IF(Table1[[#This Row],[KODE BARANG]]="","",MATCH(Table1[[#This Row],[KODE BARANG]],DBS[KODE BARANG],0))</f>
        <v>80</v>
      </c>
      <c r="B173">
        <f>IF(Table1[[#This Row],[ROWID]]="","",ROW()-2)</f>
        <v>171</v>
      </c>
      <c r="C173">
        <f>IF(Table1[[#This Row],[NAMA BARANG]]="","",IF(Table1[[#This Row],[ID]]="",C172,Table1[[#This Row],[ID]]))</f>
        <v>165</v>
      </c>
      <c r="D173" t="str">
        <f>IF(Table1[[#This Row],[A1]]="","",MATCH(Table1[[#This Row],[A1]],Table6[5],0))</f>
        <v/>
      </c>
      <c r="E173" t="str">
        <f>IF(Table1[[#This Row],[ID]]="","",Table1[[#This Row],[TOKO-KOTA_H]])</f>
        <v/>
      </c>
      <c r="F173" t="str">
        <f>IF(Table1[[#This Row],[NOTA TOKO]]="","",ROW()-2)</f>
        <v/>
      </c>
      <c r="G173" s="59"/>
      <c r="H173" s="1"/>
      <c r="J173" s="1"/>
      <c r="K173" t="s">
        <v>8040</v>
      </c>
      <c r="L173" t="str">
        <f>IF(Table1[[#This Row],[_NAMA BARANG]]="",IF(Table1[[#This Row],[//DBS]]="","",INDEX(DBS[NAMA],Table1[[#This Row],[//DBS]])),Table1[[#This Row],[_NAMA BARANG]])</f>
        <v>ASAHAN TOPLES 158 SANRIO (1 TOP=36 PCS)</v>
      </c>
      <c r="M173"/>
      <c r="O173" t="str">
        <f>IF(Table1[[#This Row],[ROWID]]="","",IF(Table1[[#This Row],[_KETERANGAN]]="STOCK BELUM LENGKAP","ADA",IF(Table1[[#This Row],[KODE BARANG]]="","TIDAK ADA","ADA")))</f>
        <v>ADA</v>
      </c>
      <c r="P173">
        <v>1</v>
      </c>
      <c r="Q173" t="s">
        <v>40</v>
      </c>
      <c r="R173">
        <f>IF(Table1[[#This Row],[//DBS]]="","",INDEX(DBS[ISI],Table1[[#This Row],[//DBS]]))</f>
        <v>60</v>
      </c>
      <c r="S173" t="str">
        <f>IF(Table1[[#This Row],[//DBS]]="","",IF(Table1[[#This Row],[SATUAN_BYPASS]]="",INDEX(DBS[[SATUAN ]],Table1[[#This Row],[//DBS]]),Table1[SATUAN_BYPASS]))</f>
        <v>TOP</v>
      </c>
      <c r="T173">
        <v>75</v>
      </c>
      <c r="U173" s="58">
        <f>IF(Table1[[#This Row],[HARGA_BYPASS]]="",IF(Table1[[#This Row],[_HARGA]]="","",Table1[[#This Row],[_HARGA]]*1000),Table1[[#This Row],[HARGA_BYPASS]])</f>
        <v>75000</v>
      </c>
      <c r="V173" s="2"/>
      <c r="W173" s="2"/>
      <c r="X173" s="58" t="str">
        <f>IF(Table1[[#This Row],[ROWID]]="","",IF(Table1[[#This Row],[ROWID]]=C174,"",SUMIF(Table1[ROWID],Table1[[#This Row],[ROWID]],Table1[TOTAL])))</f>
        <v/>
      </c>
      <c r="AA173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</v>
      </c>
      <c r="AB173">
        <f>IF(Table1[[#This Row],[JUMLAH NOTA]]="","",IF(Table1[[#This Row],[CONV]]="",Table1[[#This Row],[JUMLAH NOTA]],Table1[[#This Row],[JUMLAH NOTA]]*Table1[[#This Row],[CONV]]))</f>
        <v>1</v>
      </c>
      <c r="AC173" t="str">
        <f>IF(Table1[[#This Row],[ISI_CONV]]="","",IF(Table1[[#This Row],[CONV]]="",Table1[[#This Row],[SATUAN NOTA]],Table1[[#This Row],[SATUAN]]))</f>
        <v>TOP</v>
      </c>
      <c r="AD173" s="58">
        <f>IF(Table1[[#This Row],[HARGA]]="","",IF(Table1[[#This Row],[CONV]]="",Table1[[#This Row],[HARGA]],Table1[[#This Row],[HARGA]]/Table1[[#This Row],[CONV]]))</f>
        <v>75000</v>
      </c>
      <c r="AE173" s="58">
        <f>IF(Table1[[#This Row],[HARGA_CONV]]="","",Table1[[#This Row],[HARGA_CONV]]*Table1[[#This Row],[ISI_CONV]]*(100%-(Table1[[#This Row],[DISKON]]+Table1[[#This Row],[DISKON NOTA]])))</f>
        <v>75000</v>
      </c>
      <c r="AF173" s="3">
        <f>IF(Table1[[#This Row],[TANGGAL NOTA]]="",AF172,Table1[[#This Row],[TANGGAL NOTA]])</f>
        <v>45531</v>
      </c>
      <c r="AG173" s="3">
        <v>45530</v>
      </c>
      <c r="AH173" s="3">
        <f>IF(Table1[[#This Row],[TANGGAL UPDATE]]="",AH172,Table1[[#This Row],[TANGGAL UPDATE]])</f>
        <v>45534</v>
      </c>
      <c r="AI173" t="str" cm="1">
        <f t="array" ref="AI173">IF(Table1[[#This Row],[A1]]="",AI172,INDEX(Table6[3],Table1[[#This Row],[Q1]]))</f>
        <v>G</v>
      </c>
      <c r="AJ173" t="str">
        <f>IF(Table1[[#This Row],[_KETERANGAN]]="","",Table1[[#This Row],[_KETERANGAN]])</f>
        <v/>
      </c>
      <c r="AK173" t="str" cm="1">
        <f t="array" ref="AK173">IF(Table1[[#This Row],[A1]]="",AK172,INDEX(Table6[3],Table1[[#This Row],[Q1]]))</f>
        <v>G</v>
      </c>
      <c r="AL173" s="5" t="str" cm="1">
        <f t="array" ref="AL173">IF(Table1[[#This Row],[A1]]="",AL172,INDEX(Table6[1],Table1[[#This Row],[Q1]]))</f>
        <v>TRIO PLAZA</v>
      </c>
      <c r="AM173" t="str" cm="1">
        <f t="array" ref="AM173">IF(Table1[[#This Row],[A1]]="",AM172,INDEX(Table6[2],Table1[[#This Row],[Q1]]))</f>
        <v>MAGELANG</v>
      </c>
      <c r="AN173" t="str">
        <f>CONCATENATE(Table1[[#This Row],[TOKO_H]],"-",Table1[[#This Row],[KOTA_H]])</f>
        <v>TRIO PLAZA-MAGELANG</v>
      </c>
      <c r="AO173" t="s">
        <v>8040</v>
      </c>
      <c r="AP173" t="s">
        <v>10547</v>
      </c>
      <c r="AQ173"/>
    </row>
    <row r="174" spans="1:43">
      <c r="A174">
        <f>IF(Table1[[#This Row],[KODE BARANG]]="","",MATCH(Table1[[#This Row],[KODE BARANG]],DBS[KODE BARANG],0))</f>
        <v>81</v>
      </c>
      <c r="B174">
        <f>IF(Table1[[#This Row],[ROWID]]="","",ROW()-2)</f>
        <v>172</v>
      </c>
      <c r="C174">
        <f>IF(Table1[[#This Row],[NAMA BARANG]]="","",IF(Table1[[#This Row],[ID]]="",C173,Table1[[#This Row],[ID]]))</f>
        <v>165</v>
      </c>
      <c r="D174" t="str">
        <f>IF(Table1[[#This Row],[A1]]="","",MATCH(Table1[[#This Row],[A1]],Table6[5],0))</f>
        <v/>
      </c>
      <c r="E174" t="str">
        <f>IF(Table1[[#This Row],[ID]]="","",Table1[[#This Row],[TOKO-KOTA_H]])</f>
        <v/>
      </c>
      <c r="F174" t="str">
        <f>IF(Table1[[#This Row],[NOTA TOKO]]="","",ROW()-2)</f>
        <v/>
      </c>
      <c r="G174" s="59"/>
      <c r="H174" s="1"/>
      <c r="J174" s="1"/>
      <c r="K174" t="s">
        <v>8041</v>
      </c>
      <c r="L174" t="str">
        <f>IF(Table1[[#This Row],[_NAMA BARANG]]="",IF(Table1[[#This Row],[//DBS]]="","",INDEX(DBS[NAMA],Table1[[#This Row],[//DBS]])),Table1[[#This Row],[_NAMA BARANG]])</f>
        <v>ASAHAN TOPLES 623 KUROMI (1 TOP=52 PCS)</v>
      </c>
      <c r="M174"/>
      <c r="O174" t="str">
        <f>IF(Table1[[#This Row],[ROWID]]="","",IF(Table1[[#This Row],[_KETERANGAN]]="STOCK BELUM LENGKAP","ADA",IF(Table1[[#This Row],[KODE BARANG]]="","TIDAK ADA","ADA")))</f>
        <v>ADA</v>
      </c>
      <c r="P174">
        <v>1</v>
      </c>
      <c r="Q174" t="s">
        <v>40</v>
      </c>
      <c r="R174">
        <f>IF(Table1[[#This Row],[//DBS]]="","",INDEX(DBS[ISI],Table1[[#This Row],[//DBS]]))</f>
        <v>48</v>
      </c>
      <c r="S174" t="str">
        <f>IF(Table1[[#This Row],[//DBS]]="","",IF(Table1[[#This Row],[SATUAN_BYPASS]]="",INDEX(DBS[[SATUAN ]],Table1[[#This Row],[//DBS]]),Table1[SATUAN_BYPASS]))</f>
        <v>TOP</v>
      </c>
      <c r="T174">
        <v>100</v>
      </c>
      <c r="U174" s="58">
        <f>IF(Table1[[#This Row],[HARGA_BYPASS]]="",IF(Table1[[#This Row],[_HARGA]]="","",Table1[[#This Row],[_HARGA]]*1000),Table1[[#This Row],[HARGA_BYPASS]])</f>
        <v>100000</v>
      </c>
      <c r="V174" s="2"/>
      <c r="W174" s="2"/>
      <c r="X174" s="58" t="str">
        <f>IF(Table1[[#This Row],[ROWID]]="","",IF(Table1[[#This Row],[ROWID]]=C175,"",SUMIF(Table1[ROWID],Table1[[#This Row],[ROWID]],Table1[TOTAL])))</f>
        <v/>
      </c>
      <c r="AA174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</v>
      </c>
      <c r="AB174">
        <f>IF(Table1[[#This Row],[JUMLAH NOTA]]="","",IF(Table1[[#This Row],[CONV]]="",Table1[[#This Row],[JUMLAH NOTA]],Table1[[#This Row],[JUMLAH NOTA]]*Table1[[#This Row],[CONV]]))</f>
        <v>1</v>
      </c>
      <c r="AC174" t="str">
        <f>IF(Table1[[#This Row],[ISI_CONV]]="","",IF(Table1[[#This Row],[CONV]]="",Table1[[#This Row],[SATUAN NOTA]],Table1[[#This Row],[SATUAN]]))</f>
        <v>TOP</v>
      </c>
      <c r="AD174" s="58">
        <f>IF(Table1[[#This Row],[HARGA]]="","",IF(Table1[[#This Row],[CONV]]="",Table1[[#This Row],[HARGA]],Table1[[#This Row],[HARGA]]/Table1[[#This Row],[CONV]]))</f>
        <v>100000</v>
      </c>
      <c r="AE174" s="58">
        <f>IF(Table1[[#This Row],[HARGA_CONV]]="","",Table1[[#This Row],[HARGA_CONV]]*Table1[[#This Row],[ISI_CONV]]*(100%-(Table1[[#This Row],[DISKON]]+Table1[[#This Row],[DISKON NOTA]])))</f>
        <v>100000</v>
      </c>
      <c r="AF174" s="3">
        <f>IF(Table1[[#This Row],[TANGGAL NOTA]]="",AF173,Table1[[#This Row],[TANGGAL NOTA]])</f>
        <v>45531</v>
      </c>
      <c r="AG174" s="3">
        <v>45530</v>
      </c>
      <c r="AH174" s="3">
        <f>IF(Table1[[#This Row],[TANGGAL UPDATE]]="",AH173,Table1[[#This Row],[TANGGAL UPDATE]])</f>
        <v>45534</v>
      </c>
      <c r="AI174" t="str" cm="1">
        <f t="array" ref="AI174">IF(Table1[[#This Row],[A1]]="",AI173,INDEX(Table6[3],Table1[[#This Row],[Q1]]))</f>
        <v>G</v>
      </c>
      <c r="AJ174" t="str">
        <f>IF(Table1[[#This Row],[_KETERANGAN]]="","",Table1[[#This Row],[_KETERANGAN]])</f>
        <v/>
      </c>
      <c r="AK174" t="str" cm="1">
        <f t="array" ref="AK174">IF(Table1[[#This Row],[A1]]="",AK173,INDEX(Table6[3],Table1[[#This Row],[Q1]]))</f>
        <v>G</v>
      </c>
      <c r="AL174" s="5" t="str" cm="1">
        <f t="array" ref="AL174">IF(Table1[[#This Row],[A1]]="",AL173,INDEX(Table6[1],Table1[[#This Row],[Q1]]))</f>
        <v>TRIO PLAZA</v>
      </c>
      <c r="AM174" t="str" cm="1">
        <f t="array" ref="AM174">IF(Table1[[#This Row],[A1]]="",AM173,INDEX(Table6[2],Table1[[#This Row],[Q1]]))</f>
        <v>MAGELANG</v>
      </c>
      <c r="AN174" t="str">
        <f>CONCATENATE(Table1[[#This Row],[TOKO_H]],"-",Table1[[#This Row],[KOTA_H]])</f>
        <v>TRIO PLAZA-MAGELANG</v>
      </c>
      <c r="AO174" t="s">
        <v>8041</v>
      </c>
      <c r="AP174" t="s">
        <v>10548</v>
      </c>
      <c r="AQ174"/>
    </row>
    <row r="175" spans="1:43">
      <c r="A175">
        <f>IF(Table1[[#This Row],[KODE BARANG]]="","",MATCH(Table1[[#This Row],[KODE BARANG]],DBS[KODE BARANG],0))</f>
        <v>2247</v>
      </c>
      <c r="B175">
        <f>IF(Table1[[#This Row],[ROWID]]="","",ROW()-2)</f>
        <v>173</v>
      </c>
      <c r="C175">
        <f>IF(Table1[[#This Row],[NAMA BARANG]]="","",IF(Table1[[#This Row],[ID]]="",C174,Table1[[#This Row],[ID]]))</f>
        <v>165</v>
      </c>
      <c r="D175" t="str">
        <f>IF(Table1[[#This Row],[A1]]="","",MATCH(Table1[[#This Row],[A1]],Table6[5],0))</f>
        <v/>
      </c>
      <c r="E175" t="str">
        <f>IF(Table1[[#This Row],[ID]]="","",Table1[[#This Row],[TOKO-KOTA_H]])</f>
        <v/>
      </c>
      <c r="F175" t="str">
        <f>IF(Table1[[#This Row],[NOTA TOKO]]="","",ROW()-2)</f>
        <v/>
      </c>
      <c r="G175" s="59"/>
      <c r="H175" s="1"/>
      <c r="J175" s="1"/>
      <c r="K175" t="s">
        <v>3608</v>
      </c>
      <c r="L175" t="str">
        <f>IF(Table1[[#This Row],[_NAMA BARANG]]="",IF(Table1[[#This Row],[//DBS]]="","",INDEX(DBS[NAMA],Table1[[#This Row],[//DBS]])),Table1[[#This Row],[_NAMA BARANG]])</f>
        <v>PENCIL CASE XLG BD814</v>
      </c>
      <c r="M175"/>
      <c r="O175" t="str">
        <f>IF(Table1[[#This Row],[ROWID]]="","",IF(Table1[[#This Row],[_KETERANGAN]]="STOCK BELUM LENGKAP","ADA",IF(Table1[[#This Row],[KODE BARANG]]="","TIDAK ADA","ADA")))</f>
        <v>ADA</v>
      </c>
      <c r="P175">
        <v>12</v>
      </c>
      <c r="Q175" t="s">
        <v>37</v>
      </c>
      <c r="R175">
        <f>IF(Table1[[#This Row],[//DBS]]="","",INDEX(DBS[ISI],Table1[[#This Row],[//DBS]]))</f>
        <v>180</v>
      </c>
      <c r="S175" t="str">
        <f>IF(Table1[[#This Row],[//DBS]]="","",IF(Table1[[#This Row],[SATUAN_BYPASS]]="",INDEX(DBS[[SATUAN ]],Table1[[#This Row],[//DBS]]),Table1[SATUAN_BYPASS]))</f>
        <v>PCS</v>
      </c>
      <c r="T175">
        <v>26.5</v>
      </c>
      <c r="U175" s="58">
        <f>IF(Table1[[#This Row],[HARGA_BYPASS]]="",IF(Table1[[#This Row],[_HARGA]]="","",Table1[[#This Row],[_HARGA]]*1000),Table1[[#This Row],[HARGA_BYPASS]])</f>
        <v>26500</v>
      </c>
      <c r="V175" s="2"/>
      <c r="W175" s="2"/>
      <c r="X175" s="58" t="str">
        <f>IF(Table1[[#This Row],[ROWID]]="","",IF(Table1[[#This Row],[ROWID]]=C176,"",SUMIF(Table1[ROWID],Table1[[#This Row],[ROWID]],Table1[TOTAL])))</f>
        <v/>
      </c>
      <c r="AA17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75">
        <f>IF(Table1[[#This Row],[JUMLAH NOTA]]="","",IF(Table1[[#This Row],[CONV]]="",Table1[[#This Row],[JUMLAH NOTA]],Table1[[#This Row],[JUMLAH NOTA]]*Table1[[#This Row],[CONV]]))</f>
        <v>12</v>
      </c>
      <c r="AC175" t="str">
        <f>IF(Table1[[#This Row],[ISI_CONV]]="","",IF(Table1[[#This Row],[CONV]]="",Table1[[#This Row],[SATUAN NOTA]],Table1[[#This Row],[SATUAN]]))</f>
        <v>PCS</v>
      </c>
      <c r="AD175" s="58">
        <f>IF(Table1[[#This Row],[HARGA]]="","",IF(Table1[[#This Row],[CONV]]="",Table1[[#This Row],[HARGA]],Table1[[#This Row],[HARGA]]/Table1[[#This Row],[CONV]]))</f>
        <v>26500</v>
      </c>
      <c r="AE175" s="58">
        <f>IF(Table1[[#This Row],[HARGA_CONV]]="","",Table1[[#This Row],[HARGA_CONV]]*Table1[[#This Row],[ISI_CONV]]*(100%-(Table1[[#This Row],[DISKON]]+Table1[[#This Row],[DISKON NOTA]])))</f>
        <v>318000</v>
      </c>
      <c r="AF175" s="3">
        <f>IF(Table1[[#This Row],[TANGGAL NOTA]]="",AF174,Table1[[#This Row],[TANGGAL NOTA]])</f>
        <v>45531</v>
      </c>
      <c r="AG175" s="3">
        <v>45530</v>
      </c>
      <c r="AH175" s="3">
        <f>IF(Table1[[#This Row],[TANGGAL UPDATE]]="",AH174,Table1[[#This Row],[TANGGAL UPDATE]])</f>
        <v>45534</v>
      </c>
      <c r="AI175" t="str" cm="1">
        <f t="array" ref="AI175">IF(Table1[[#This Row],[A1]]="",AI174,INDEX(Table6[3],Table1[[#This Row],[Q1]]))</f>
        <v>G</v>
      </c>
      <c r="AJ175" t="str">
        <f>IF(Table1[[#This Row],[_KETERANGAN]]="","",Table1[[#This Row],[_KETERANGAN]])</f>
        <v/>
      </c>
      <c r="AK175" t="str" cm="1">
        <f t="array" ref="AK175">IF(Table1[[#This Row],[A1]]="",AK174,INDEX(Table6[3],Table1[[#This Row],[Q1]]))</f>
        <v>G</v>
      </c>
      <c r="AL175" s="5" t="str" cm="1">
        <f t="array" ref="AL175">IF(Table1[[#This Row],[A1]]="",AL174,INDEX(Table6[1],Table1[[#This Row],[Q1]]))</f>
        <v>TRIO PLAZA</v>
      </c>
      <c r="AM175" t="str" cm="1">
        <f t="array" ref="AM175">IF(Table1[[#This Row],[A1]]="",AM174,INDEX(Table6[2],Table1[[#This Row],[Q1]]))</f>
        <v>MAGELANG</v>
      </c>
      <c r="AN175" t="str">
        <f>CONCATENATE(Table1[[#This Row],[TOKO_H]],"-",Table1[[#This Row],[KOTA_H]])</f>
        <v>TRIO PLAZA-MAGELANG</v>
      </c>
      <c r="AO175" t="s">
        <v>3608</v>
      </c>
      <c r="AP175" t="s">
        <v>3609</v>
      </c>
      <c r="AQ175"/>
    </row>
    <row r="176" spans="1:43">
      <c r="A176">
        <f>IF(Table1[[#This Row],[KODE BARANG]]="","",MATCH(Table1[[#This Row],[KODE BARANG]],DBS[KODE BARANG],0))</f>
        <v>2249</v>
      </c>
      <c r="B176">
        <f>IF(Table1[[#This Row],[ROWID]]="","",ROW()-2)</f>
        <v>174</v>
      </c>
      <c r="C176">
        <f>IF(Table1[[#This Row],[NAMA BARANG]]="","",IF(Table1[[#This Row],[ID]]="",C175,Table1[[#This Row],[ID]]))</f>
        <v>165</v>
      </c>
      <c r="D176" t="str">
        <f>IF(Table1[[#This Row],[A1]]="","",MATCH(Table1[[#This Row],[A1]],Table6[5],0))</f>
        <v/>
      </c>
      <c r="E176" t="str">
        <f>IF(Table1[[#This Row],[ID]]="","",Table1[[#This Row],[TOKO-KOTA_H]])</f>
        <v/>
      </c>
      <c r="F176" t="str">
        <f>IF(Table1[[#This Row],[NOTA TOKO]]="","",ROW()-2)</f>
        <v/>
      </c>
      <c r="G176" s="59"/>
      <c r="H176" s="1"/>
      <c r="J176" s="1"/>
      <c r="K176" t="s">
        <v>3614</v>
      </c>
      <c r="L176" t="str">
        <f>IF(Table1[[#This Row],[_NAMA BARANG]]="",IF(Table1[[#This Row],[//DBS]]="","",INDEX(DBS[NAMA],Table1[[#This Row],[//DBS]])),Table1[[#This Row],[_NAMA BARANG]])</f>
        <v>PENCIL CASE XLG BD838</v>
      </c>
      <c r="M176"/>
      <c r="O176" t="str">
        <f>IF(Table1[[#This Row],[ROWID]]="","",IF(Table1[[#This Row],[_KETERANGAN]]="STOCK BELUM LENGKAP","ADA",IF(Table1[[#This Row],[KODE BARANG]]="","TIDAK ADA","ADA")))</f>
        <v>ADA</v>
      </c>
      <c r="P176">
        <v>12</v>
      </c>
      <c r="Q176" t="s">
        <v>37</v>
      </c>
      <c r="R176">
        <f>IF(Table1[[#This Row],[//DBS]]="","",INDEX(DBS[ISI],Table1[[#This Row],[//DBS]]))</f>
        <v>180</v>
      </c>
      <c r="S176" t="str">
        <f>IF(Table1[[#This Row],[//DBS]]="","",IF(Table1[[#This Row],[SATUAN_BYPASS]]="",INDEX(DBS[[SATUAN ]],Table1[[#This Row],[//DBS]]),Table1[SATUAN_BYPASS]))</f>
        <v>PCS</v>
      </c>
      <c r="T176">
        <v>27</v>
      </c>
      <c r="U176" s="58">
        <f>IF(Table1[[#This Row],[HARGA_BYPASS]]="",IF(Table1[[#This Row],[_HARGA]]="","",Table1[[#This Row],[_HARGA]]*1000),Table1[[#This Row],[HARGA_BYPASS]])</f>
        <v>27000</v>
      </c>
      <c r="V176" s="2"/>
      <c r="W176" s="2"/>
      <c r="X176" s="58" t="str">
        <f>IF(Table1[[#This Row],[ROWID]]="","",IF(Table1[[#This Row],[ROWID]]=C177,"",SUMIF(Table1[ROWID],Table1[[#This Row],[ROWID]],Table1[TOTAL])))</f>
        <v/>
      </c>
      <c r="AA17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76">
        <f>IF(Table1[[#This Row],[JUMLAH NOTA]]="","",IF(Table1[[#This Row],[CONV]]="",Table1[[#This Row],[JUMLAH NOTA]],Table1[[#This Row],[JUMLAH NOTA]]*Table1[[#This Row],[CONV]]))</f>
        <v>12</v>
      </c>
      <c r="AC176" t="str">
        <f>IF(Table1[[#This Row],[ISI_CONV]]="","",IF(Table1[[#This Row],[CONV]]="",Table1[[#This Row],[SATUAN NOTA]],Table1[[#This Row],[SATUAN]]))</f>
        <v>PCS</v>
      </c>
      <c r="AD176" s="58">
        <f>IF(Table1[[#This Row],[HARGA]]="","",IF(Table1[[#This Row],[CONV]]="",Table1[[#This Row],[HARGA]],Table1[[#This Row],[HARGA]]/Table1[[#This Row],[CONV]]))</f>
        <v>27000</v>
      </c>
      <c r="AE176" s="58">
        <f>IF(Table1[[#This Row],[HARGA_CONV]]="","",Table1[[#This Row],[HARGA_CONV]]*Table1[[#This Row],[ISI_CONV]]*(100%-(Table1[[#This Row],[DISKON]]+Table1[[#This Row],[DISKON NOTA]])))</f>
        <v>324000</v>
      </c>
      <c r="AF176" s="3">
        <f>IF(Table1[[#This Row],[TANGGAL NOTA]]="",AF175,Table1[[#This Row],[TANGGAL NOTA]])</f>
        <v>45531</v>
      </c>
      <c r="AG176" s="3">
        <v>45530</v>
      </c>
      <c r="AH176" s="3">
        <f>IF(Table1[[#This Row],[TANGGAL UPDATE]]="",AH175,Table1[[#This Row],[TANGGAL UPDATE]])</f>
        <v>45534</v>
      </c>
      <c r="AI176" t="str" cm="1">
        <f t="array" ref="AI176">IF(Table1[[#This Row],[A1]]="",AI175,INDEX(Table6[3],Table1[[#This Row],[Q1]]))</f>
        <v>G</v>
      </c>
      <c r="AJ176" t="str">
        <f>IF(Table1[[#This Row],[_KETERANGAN]]="","",Table1[[#This Row],[_KETERANGAN]])</f>
        <v/>
      </c>
      <c r="AK176" t="str" cm="1">
        <f t="array" ref="AK176">IF(Table1[[#This Row],[A1]]="",AK175,INDEX(Table6[3],Table1[[#This Row],[Q1]]))</f>
        <v>G</v>
      </c>
      <c r="AL176" s="5" t="str" cm="1">
        <f t="array" ref="AL176">IF(Table1[[#This Row],[A1]]="",AL175,INDEX(Table6[1],Table1[[#This Row],[Q1]]))</f>
        <v>TRIO PLAZA</v>
      </c>
      <c r="AM176" t="str" cm="1">
        <f t="array" ref="AM176">IF(Table1[[#This Row],[A1]]="",AM175,INDEX(Table6[2],Table1[[#This Row],[Q1]]))</f>
        <v>MAGELANG</v>
      </c>
      <c r="AN176" t="str">
        <f>CONCATENATE(Table1[[#This Row],[TOKO_H]],"-",Table1[[#This Row],[KOTA_H]])</f>
        <v>TRIO PLAZA-MAGELANG</v>
      </c>
      <c r="AO176" t="s">
        <v>3614</v>
      </c>
      <c r="AP176" t="s">
        <v>3615</v>
      </c>
      <c r="AQ176"/>
    </row>
    <row r="177" spans="1:43">
      <c r="A177">
        <f>IF(Table1[[#This Row],[KODE BARANG]]="","",MATCH(Table1[[#This Row],[KODE BARANG]],DBS[KODE BARANG],0))</f>
        <v>2482</v>
      </c>
      <c r="B177">
        <f>IF(Table1[[#This Row],[ROWID]]="","",ROW()-2)</f>
        <v>175</v>
      </c>
      <c r="C177">
        <f>IF(Table1[[#This Row],[NAMA BARANG]]="","",IF(Table1[[#This Row],[ID]]="",C176,Table1[[#This Row],[ID]]))</f>
        <v>165</v>
      </c>
      <c r="D177" t="str">
        <f>IF(Table1[[#This Row],[A1]]="","",MATCH(Table1[[#This Row],[A1]],Table6[5],0))</f>
        <v/>
      </c>
      <c r="E177" t="str">
        <f>IF(Table1[[#This Row],[ID]]="","",Table1[[#This Row],[TOKO-KOTA_H]])</f>
        <v/>
      </c>
      <c r="F177" t="str">
        <f>IF(Table1[[#This Row],[NOTA TOKO]]="","",ROW()-2)</f>
        <v/>
      </c>
      <c r="G177" s="59"/>
      <c r="H177" s="1"/>
      <c r="J177" s="1"/>
      <c r="K177" t="s">
        <v>8667</v>
      </c>
      <c r="L177" t="str">
        <f>IF(Table1[[#This Row],[_NAMA BARANG]]="",IF(Table1[[#This Row],[//DBS]]="","",INDEX(DBS[NAMA],Table1[[#This Row],[//DBS]])),Table1[[#This Row],[_NAMA BARANG]])</f>
        <v>P CASE XLG BD 331-23</v>
      </c>
      <c r="M177"/>
      <c r="O177" t="str">
        <f>IF(Table1[[#This Row],[ROWID]]="","",IF(Table1[[#This Row],[_KETERANGAN]]="STOCK BELUM LENGKAP","ADA",IF(Table1[[#This Row],[KODE BARANG]]="","TIDAK ADA","ADA")))</f>
        <v>ADA</v>
      </c>
      <c r="P177">
        <v>3</v>
      </c>
      <c r="Q177" t="s">
        <v>37</v>
      </c>
      <c r="R177">
        <f>IF(Table1[[#This Row],[//DBS]]="","",INDEX(DBS[ISI],Table1[[#This Row],[//DBS]]))</f>
        <v>180</v>
      </c>
      <c r="S177" t="str">
        <f>IF(Table1[[#This Row],[//DBS]]="","",IF(Table1[[#This Row],[SATUAN_BYPASS]]="",INDEX(DBS[[SATUAN ]],Table1[[#This Row],[//DBS]]),Table1[SATUAN_BYPASS]))</f>
        <v>PCS</v>
      </c>
      <c r="T177">
        <v>13.5</v>
      </c>
      <c r="U177" s="58">
        <f>IF(Table1[[#This Row],[HARGA_BYPASS]]="",IF(Table1[[#This Row],[_HARGA]]="","",Table1[[#This Row],[_HARGA]]*1000),Table1[[#This Row],[HARGA_BYPASS]])</f>
        <v>13500</v>
      </c>
      <c r="V177" s="2"/>
      <c r="W177" s="2"/>
      <c r="X177" s="58" t="str">
        <f>IF(Table1[[#This Row],[ROWID]]="","",IF(Table1[[#This Row],[ROWID]]=C178,"",SUMIF(Table1[ROWID],Table1[[#This Row],[ROWID]],Table1[TOTAL])))</f>
        <v/>
      </c>
      <c r="AA17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77">
        <f>IF(Table1[[#This Row],[JUMLAH NOTA]]="","",IF(Table1[[#This Row],[CONV]]="",Table1[[#This Row],[JUMLAH NOTA]],Table1[[#This Row],[JUMLAH NOTA]]*Table1[[#This Row],[CONV]]))</f>
        <v>3</v>
      </c>
      <c r="AC177" t="str">
        <f>IF(Table1[[#This Row],[ISI_CONV]]="","",IF(Table1[[#This Row],[CONV]]="",Table1[[#This Row],[SATUAN NOTA]],Table1[[#This Row],[SATUAN]]))</f>
        <v>PCS</v>
      </c>
      <c r="AD177" s="58">
        <f>IF(Table1[[#This Row],[HARGA]]="","",IF(Table1[[#This Row],[CONV]]="",Table1[[#This Row],[HARGA]],Table1[[#This Row],[HARGA]]/Table1[[#This Row],[CONV]]))</f>
        <v>13500</v>
      </c>
      <c r="AE177" s="58">
        <f>IF(Table1[[#This Row],[HARGA_CONV]]="","",Table1[[#This Row],[HARGA_CONV]]*Table1[[#This Row],[ISI_CONV]]*(100%-(Table1[[#This Row],[DISKON]]+Table1[[#This Row],[DISKON NOTA]])))</f>
        <v>40500</v>
      </c>
      <c r="AF177" s="3">
        <f>IF(Table1[[#This Row],[TANGGAL NOTA]]="",AF176,Table1[[#This Row],[TANGGAL NOTA]])</f>
        <v>45531</v>
      </c>
      <c r="AG177" s="3">
        <v>45530</v>
      </c>
      <c r="AH177" s="3">
        <f>IF(Table1[[#This Row],[TANGGAL UPDATE]]="",AH176,Table1[[#This Row],[TANGGAL UPDATE]])</f>
        <v>45534</v>
      </c>
      <c r="AI177" t="str" cm="1">
        <f t="array" ref="AI177">IF(Table1[[#This Row],[A1]]="",AI176,INDEX(Table6[3],Table1[[#This Row],[Q1]]))</f>
        <v>G</v>
      </c>
      <c r="AJ177" t="str">
        <f>IF(Table1[[#This Row],[_KETERANGAN]]="","",Table1[[#This Row],[_KETERANGAN]])</f>
        <v/>
      </c>
      <c r="AK177" t="str" cm="1">
        <f t="array" ref="AK177">IF(Table1[[#This Row],[A1]]="",AK176,INDEX(Table6[3],Table1[[#This Row],[Q1]]))</f>
        <v>G</v>
      </c>
      <c r="AL177" s="5" t="str" cm="1">
        <f t="array" ref="AL177">IF(Table1[[#This Row],[A1]]="",AL176,INDEX(Table6[1],Table1[[#This Row],[Q1]]))</f>
        <v>TRIO PLAZA</v>
      </c>
      <c r="AM177" t="str" cm="1">
        <f t="array" ref="AM177">IF(Table1[[#This Row],[A1]]="",AM176,INDEX(Table6[2],Table1[[#This Row],[Q1]]))</f>
        <v>MAGELANG</v>
      </c>
      <c r="AN177" t="str">
        <f>CONCATENATE(Table1[[#This Row],[TOKO_H]],"-",Table1[[#This Row],[KOTA_H]])</f>
        <v>TRIO PLAZA-MAGELANG</v>
      </c>
      <c r="AO177" t="s">
        <v>8667</v>
      </c>
      <c r="AP177" t="s">
        <v>8405</v>
      </c>
      <c r="AQ177"/>
    </row>
    <row r="178" spans="1:43">
      <c r="A178">
        <f>IF(Table1[[#This Row],[KODE BARANG]]="","",MATCH(Table1[[#This Row],[KODE BARANG]],DBS[KODE BARANG],0))</f>
        <v>2246</v>
      </c>
      <c r="B178">
        <f>IF(Table1[[#This Row],[ROWID]]="","",ROW()-2)</f>
        <v>176</v>
      </c>
      <c r="C178">
        <f>IF(Table1[[#This Row],[NAMA BARANG]]="","",IF(Table1[[#This Row],[ID]]="",C177,Table1[[#This Row],[ID]]))</f>
        <v>165</v>
      </c>
      <c r="D178" t="str">
        <f>IF(Table1[[#This Row],[A1]]="","",MATCH(Table1[[#This Row],[A1]],Table6[5],0))</f>
        <v/>
      </c>
      <c r="E178" t="str">
        <f>IF(Table1[[#This Row],[ID]]="","",Table1[[#This Row],[TOKO-KOTA_H]])</f>
        <v/>
      </c>
      <c r="F178" t="str">
        <f>IF(Table1[[#This Row],[NOTA TOKO]]="","",ROW()-2)</f>
        <v/>
      </c>
      <c r="G178" s="59"/>
      <c r="H178" s="1"/>
      <c r="J178" s="1"/>
      <c r="K178" t="s">
        <v>3605</v>
      </c>
      <c r="L178" t="str">
        <f>IF(Table1[[#This Row],[_NAMA BARANG]]="",IF(Table1[[#This Row],[//DBS]]="","",INDEX(DBS[NAMA],Table1[[#This Row],[//DBS]])),Table1[[#This Row],[_NAMA BARANG]])</f>
        <v>PENCIL CASE XLG BD786</v>
      </c>
      <c r="M178"/>
      <c r="O178" t="str">
        <f>IF(Table1[[#This Row],[ROWID]]="","",IF(Table1[[#This Row],[_KETERANGAN]]="STOCK BELUM LENGKAP","ADA",IF(Table1[[#This Row],[KODE BARANG]]="","TIDAK ADA","ADA")))</f>
        <v>ADA</v>
      </c>
      <c r="P178">
        <v>3</v>
      </c>
      <c r="Q178" t="s">
        <v>37</v>
      </c>
      <c r="R178">
        <f>IF(Table1[[#This Row],[//DBS]]="","",INDEX(DBS[ISI],Table1[[#This Row],[//DBS]]))</f>
        <v>180</v>
      </c>
      <c r="S178" t="str">
        <f>IF(Table1[[#This Row],[//DBS]]="","",IF(Table1[[#This Row],[SATUAN_BYPASS]]="",INDEX(DBS[[SATUAN ]],Table1[[#This Row],[//DBS]]),Table1[SATUAN_BYPASS]))</f>
        <v>PCS</v>
      </c>
      <c r="T178">
        <v>26.5</v>
      </c>
      <c r="U178" s="58">
        <f>IF(Table1[[#This Row],[HARGA_BYPASS]]="",IF(Table1[[#This Row],[_HARGA]]="","",Table1[[#This Row],[_HARGA]]*1000),Table1[[#This Row],[HARGA_BYPASS]])</f>
        <v>26500</v>
      </c>
      <c r="V178" s="2"/>
      <c r="W178" s="2"/>
      <c r="X178" s="58" t="str">
        <f>IF(Table1[[#This Row],[ROWID]]="","",IF(Table1[[#This Row],[ROWID]]=C179,"",SUMIF(Table1[ROWID],Table1[[#This Row],[ROWID]],Table1[TOTAL])))</f>
        <v/>
      </c>
      <c r="AA17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78">
        <f>IF(Table1[[#This Row],[JUMLAH NOTA]]="","",IF(Table1[[#This Row],[CONV]]="",Table1[[#This Row],[JUMLAH NOTA]],Table1[[#This Row],[JUMLAH NOTA]]*Table1[[#This Row],[CONV]]))</f>
        <v>3</v>
      </c>
      <c r="AC178" t="str">
        <f>IF(Table1[[#This Row],[ISI_CONV]]="","",IF(Table1[[#This Row],[CONV]]="",Table1[[#This Row],[SATUAN NOTA]],Table1[[#This Row],[SATUAN]]))</f>
        <v>PCS</v>
      </c>
      <c r="AD178" s="58">
        <f>IF(Table1[[#This Row],[HARGA]]="","",IF(Table1[[#This Row],[CONV]]="",Table1[[#This Row],[HARGA]],Table1[[#This Row],[HARGA]]/Table1[[#This Row],[CONV]]))</f>
        <v>26500</v>
      </c>
      <c r="AE178" s="58">
        <f>IF(Table1[[#This Row],[HARGA_CONV]]="","",Table1[[#This Row],[HARGA_CONV]]*Table1[[#This Row],[ISI_CONV]]*(100%-(Table1[[#This Row],[DISKON]]+Table1[[#This Row],[DISKON NOTA]])))</f>
        <v>79500</v>
      </c>
      <c r="AF178" s="3">
        <f>IF(Table1[[#This Row],[TANGGAL NOTA]]="",AF177,Table1[[#This Row],[TANGGAL NOTA]])</f>
        <v>45531</v>
      </c>
      <c r="AG178" s="3">
        <v>45530</v>
      </c>
      <c r="AH178" s="3">
        <f>IF(Table1[[#This Row],[TANGGAL UPDATE]]="",AH177,Table1[[#This Row],[TANGGAL UPDATE]])</f>
        <v>45534</v>
      </c>
      <c r="AI178" t="str" cm="1">
        <f t="array" ref="AI178">IF(Table1[[#This Row],[A1]]="",AI177,INDEX(Table6[3],Table1[[#This Row],[Q1]]))</f>
        <v>G</v>
      </c>
      <c r="AJ178" t="str">
        <f>IF(Table1[[#This Row],[_KETERANGAN]]="","",Table1[[#This Row],[_KETERANGAN]])</f>
        <v/>
      </c>
      <c r="AK178" t="str" cm="1">
        <f t="array" ref="AK178">IF(Table1[[#This Row],[A1]]="",AK177,INDEX(Table6[3],Table1[[#This Row],[Q1]]))</f>
        <v>G</v>
      </c>
      <c r="AL178" s="5" t="str" cm="1">
        <f t="array" ref="AL178">IF(Table1[[#This Row],[A1]]="",AL177,INDEX(Table6[1],Table1[[#This Row],[Q1]]))</f>
        <v>TRIO PLAZA</v>
      </c>
      <c r="AM178" t="str" cm="1">
        <f t="array" ref="AM178">IF(Table1[[#This Row],[A1]]="",AM177,INDEX(Table6[2],Table1[[#This Row],[Q1]]))</f>
        <v>MAGELANG</v>
      </c>
      <c r="AN178" t="str">
        <f>CONCATENATE(Table1[[#This Row],[TOKO_H]],"-",Table1[[#This Row],[KOTA_H]])</f>
        <v>TRIO PLAZA-MAGELANG</v>
      </c>
      <c r="AO178" t="s">
        <v>3605</v>
      </c>
      <c r="AP178" t="s">
        <v>3606</v>
      </c>
      <c r="AQ178"/>
    </row>
    <row r="179" spans="1:43">
      <c r="A179">
        <f>IF(Table1[[#This Row],[KODE BARANG]]="","",MATCH(Table1[[#This Row],[KODE BARANG]],DBS[KODE BARANG],0))</f>
        <v>2434</v>
      </c>
      <c r="B179">
        <f>IF(Table1[[#This Row],[ROWID]]="","",ROW()-2)</f>
        <v>177</v>
      </c>
      <c r="C179">
        <f>IF(Table1[[#This Row],[NAMA BARANG]]="","",IF(Table1[[#This Row],[ID]]="",C178,Table1[[#This Row],[ID]]))</f>
        <v>165</v>
      </c>
      <c r="D179" t="str">
        <f>IF(Table1[[#This Row],[A1]]="","",MATCH(Table1[[#This Row],[A1]],Table6[5],0))</f>
        <v/>
      </c>
      <c r="E179" t="str">
        <f>IF(Table1[[#This Row],[ID]]="","",Table1[[#This Row],[TOKO-KOTA_H]])</f>
        <v/>
      </c>
      <c r="F179" t="str">
        <f>IF(Table1[[#This Row],[NOTA TOKO]]="","",ROW()-2)</f>
        <v/>
      </c>
      <c r="G179" s="59"/>
      <c r="H179" s="1"/>
      <c r="J179" s="1"/>
      <c r="K179" t="s">
        <v>7939</v>
      </c>
      <c r="L179" t="str">
        <f>IF(Table1[[#This Row],[_NAMA BARANG]]="",IF(Table1[[#This Row],[//DBS]]="","",INDEX(DBS[NAMA],Table1[[#This Row],[//DBS]])),Table1[[#This Row],[_NAMA BARANG]])</f>
        <v>PC 6675 2 ZIPPER MIX TANPA MIKA</v>
      </c>
      <c r="M179"/>
      <c r="O179" t="str">
        <f>IF(Table1[[#This Row],[ROWID]]="","",IF(Table1[[#This Row],[_KETERANGAN]]="STOCK BELUM LENGKAP","ADA",IF(Table1[[#This Row],[KODE BARANG]]="","TIDAK ADA","ADA")))</f>
        <v>ADA</v>
      </c>
      <c r="P179">
        <v>12</v>
      </c>
      <c r="Q179" t="s">
        <v>37</v>
      </c>
      <c r="R179">
        <f>IF(Table1[[#This Row],[//DBS]]="","",INDEX(DBS[ISI],Table1[[#This Row],[//DBS]]))</f>
        <v>540</v>
      </c>
      <c r="S179" t="str">
        <f>IF(Table1[[#This Row],[//DBS]]="","",IF(Table1[[#This Row],[SATUAN_BYPASS]]="",INDEX(DBS[[SATUAN ]],Table1[[#This Row],[//DBS]]),Table1[SATUAN_BYPASS]))</f>
        <v>PCS</v>
      </c>
      <c r="T179">
        <v>9.1660000000000004</v>
      </c>
      <c r="U179" s="58">
        <f>IF(Table1[[#This Row],[HARGA_BYPASS]]="",IF(Table1[[#This Row],[_HARGA]]="","",Table1[[#This Row],[_HARGA]]*1000),Table1[[#This Row],[HARGA_BYPASS]])</f>
        <v>9166</v>
      </c>
      <c r="V179" s="2"/>
      <c r="W179" s="2"/>
      <c r="X179" s="58" t="str">
        <f>IF(Table1[[#This Row],[ROWID]]="","",IF(Table1[[#This Row],[ROWID]]=C180,"",SUMIF(Table1[ROWID],Table1[[#This Row],[ROWID]],Table1[TOTAL])))</f>
        <v/>
      </c>
      <c r="AA17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79">
        <f>IF(Table1[[#This Row],[JUMLAH NOTA]]="","",IF(Table1[[#This Row],[CONV]]="",Table1[[#This Row],[JUMLAH NOTA]],Table1[[#This Row],[JUMLAH NOTA]]*Table1[[#This Row],[CONV]]))</f>
        <v>12</v>
      </c>
      <c r="AC179" t="str">
        <f>IF(Table1[[#This Row],[ISI_CONV]]="","",IF(Table1[[#This Row],[CONV]]="",Table1[[#This Row],[SATUAN NOTA]],Table1[[#This Row],[SATUAN]]))</f>
        <v>PCS</v>
      </c>
      <c r="AD179" s="58">
        <f>IF(Table1[[#This Row],[HARGA]]="","",IF(Table1[[#This Row],[CONV]]="",Table1[[#This Row],[HARGA]],Table1[[#This Row],[HARGA]]/Table1[[#This Row],[CONV]]))</f>
        <v>9166</v>
      </c>
      <c r="AE179" s="58">
        <f>IF(Table1[[#This Row],[HARGA_CONV]]="","",Table1[[#This Row],[HARGA_CONV]]*Table1[[#This Row],[ISI_CONV]]*(100%-(Table1[[#This Row],[DISKON]]+Table1[[#This Row],[DISKON NOTA]])))</f>
        <v>109992</v>
      </c>
      <c r="AF179" s="3">
        <f>IF(Table1[[#This Row],[TANGGAL NOTA]]="",AF178,Table1[[#This Row],[TANGGAL NOTA]])</f>
        <v>45531</v>
      </c>
      <c r="AG179" s="3">
        <v>45530</v>
      </c>
      <c r="AH179" s="3">
        <f>IF(Table1[[#This Row],[TANGGAL UPDATE]]="",AH178,Table1[[#This Row],[TANGGAL UPDATE]])</f>
        <v>45534</v>
      </c>
      <c r="AI179" t="str" cm="1">
        <f t="array" ref="AI179">IF(Table1[[#This Row],[A1]]="",AI178,INDEX(Table6[3],Table1[[#This Row],[Q1]]))</f>
        <v>G</v>
      </c>
      <c r="AJ179" t="str">
        <f>IF(Table1[[#This Row],[_KETERANGAN]]="","",Table1[[#This Row],[_KETERANGAN]])</f>
        <v/>
      </c>
      <c r="AK179" t="str" cm="1">
        <f t="array" ref="AK179">IF(Table1[[#This Row],[A1]]="",AK178,INDEX(Table6[3],Table1[[#This Row],[Q1]]))</f>
        <v>G</v>
      </c>
      <c r="AL179" s="5" t="str" cm="1">
        <f t="array" ref="AL179">IF(Table1[[#This Row],[A1]]="",AL178,INDEX(Table6[1],Table1[[#This Row],[Q1]]))</f>
        <v>TRIO PLAZA</v>
      </c>
      <c r="AM179" t="str" cm="1">
        <f t="array" ref="AM179">IF(Table1[[#This Row],[A1]]="",AM178,INDEX(Table6[2],Table1[[#This Row],[Q1]]))</f>
        <v>MAGELANG</v>
      </c>
      <c r="AN179" t="str">
        <f>CONCATENATE(Table1[[#This Row],[TOKO_H]],"-",Table1[[#This Row],[KOTA_H]])</f>
        <v>TRIO PLAZA-MAGELANG</v>
      </c>
      <c r="AO179" t="s">
        <v>7939</v>
      </c>
      <c r="AP179" t="s">
        <v>7940</v>
      </c>
      <c r="AQ179"/>
    </row>
    <row r="180" spans="1:43">
      <c r="A180">
        <f>IF(Table1[[#This Row],[KODE BARANG]]="","",MATCH(Table1[[#This Row],[KODE BARANG]],DBS[KODE BARANG],0))</f>
        <v>2479</v>
      </c>
      <c r="B180">
        <f>IF(Table1[[#This Row],[ROWID]]="","",ROW()-2)</f>
        <v>178</v>
      </c>
      <c r="C180">
        <f>IF(Table1[[#This Row],[NAMA BARANG]]="","",IF(Table1[[#This Row],[ID]]="",C179,Table1[[#This Row],[ID]]))</f>
        <v>165</v>
      </c>
      <c r="D180" t="str">
        <f>IF(Table1[[#This Row],[A1]]="","",MATCH(Table1[[#This Row],[A1]],Table6[5],0))</f>
        <v/>
      </c>
      <c r="E180" t="str">
        <f>IF(Table1[[#This Row],[ID]]="","",Table1[[#This Row],[TOKO-KOTA_H]])</f>
        <v/>
      </c>
      <c r="F180" t="str">
        <f>IF(Table1[[#This Row],[NOTA TOKO]]="","",ROW()-2)</f>
        <v/>
      </c>
      <c r="G180" s="59"/>
      <c r="H180" s="1"/>
      <c r="J180" s="1"/>
      <c r="K180" t="s">
        <v>8661</v>
      </c>
      <c r="L180" t="str">
        <f>IF(Table1[[#This Row],[_NAMA BARANG]]="",IF(Table1[[#This Row],[//DBS]]="","",INDEX(DBS[NAMA],Table1[[#This Row],[//DBS]])),Table1[[#This Row],[_NAMA BARANG]])</f>
        <v>P CASE XLG BD 194-26</v>
      </c>
      <c r="M180"/>
      <c r="O180" t="str">
        <f>IF(Table1[[#This Row],[ROWID]]="","",IF(Table1[[#This Row],[_KETERANGAN]]="STOCK BELUM LENGKAP","ADA",IF(Table1[[#This Row],[KODE BARANG]]="","TIDAK ADA","ADA")))</f>
        <v>ADA</v>
      </c>
      <c r="P180">
        <v>12</v>
      </c>
      <c r="Q180" t="s">
        <v>37</v>
      </c>
      <c r="R180">
        <f>IF(Table1[[#This Row],[//DBS]]="","",INDEX(DBS[ISI],Table1[[#This Row],[//DBS]]))</f>
        <v>180</v>
      </c>
      <c r="S180" t="str">
        <f>IF(Table1[[#This Row],[//DBS]]="","",IF(Table1[[#This Row],[SATUAN_BYPASS]]="",INDEX(DBS[[SATUAN ]],Table1[[#This Row],[//DBS]]),Table1[SATUAN_BYPASS]))</f>
        <v>PCS</v>
      </c>
      <c r="T180">
        <v>19.5</v>
      </c>
      <c r="U180" s="58">
        <f>IF(Table1[[#This Row],[HARGA_BYPASS]]="",IF(Table1[[#This Row],[_HARGA]]="","",Table1[[#This Row],[_HARGA]]*1000),Table1[[#This Row],[HARGA_BYPASS]])</f>
        <v>19500</v>
      </c>
      <c r="V180" s="2"/>
      <c r="W180" s="2"/>
      <c r="X180" s="58" t="str">
        <f>IF(Table1[[#This Row],[ROWID]]="","",IF(Table1[[#This Row],[ROWID]]=C181,"",SUMIF(Table1[ROWID],Table1[[#This Row],[ROWID]],Table1[TOTAL])))</f>
        <v/>
      </c>
      <c r="AA18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80">
        <f>IF(Table1[[#This Row],[JUMLAH NOTA]]="","",IF(Table1[[#This Row],[CONV]]="",Table1[[#This Row],[JUMLAH NOTA]],Table1[[#This Row],[JUMLAH NOTA]]*Table1[[#This Row],[CONV]]))</f>
        <v>12</v>
      </c>
      <c r="AC180" t="str">
        <f>IF(Table1[[#This Row],[ISI_CONV]]="","",IF(Table1[[#This Row],[CONV]]="",Table1[[#This Row],[SATUAN NOTA]],Table1[[#This Row],[SATUAN]]))</f>
        <v>PCS</v>
      </c>
      <c r="AD180" s="58">
        <f>IF(Table1[[#This Row],[HARGA]]="","",IF(Table1[[#This Row],[CONV]]="",Table1[[#This Row],[HARGA]],Table1[[#This Row],[HARGA]]/Table1[[#This Row],[CONV]]))</f>
        <v>19500</v>
      </c>
      <c r="AE180" s="58">
        <f>IF(Table1[[#This Row],[HARGA_CONV]]="","",Table1[[#This Row],[HARGA_CONV]]*Table1[[#This Row],[ISI_CONV]]*(100%-(Table1[[#This Row],[DISKON]]+Table1[[#This Row],[DISKON NOTA]])))</f>
        <v>234000</v>
      </c>
      <c r="AF180" s="3">
        <f>IF(Table1[[#This Row],[TANGGAL NOTA]]="",AF179,Table1[[#This Row],[TANGGAL NOTA]])</f>
        <v>45531</v>
      </c>
      <c r="AG180" s="3">
        <v>45530</v>
      </c>
      <c r="AH180" s="3">
        <f>IF(Table1[[#This Row],[TANGGAL UPDATE]]="",AH179,Table1[[#This Row],[TANGGAL UPDATE]])</f>
        <v>45534</v>
      </c>
      <c r="AI180" t="str" cm="1">
        <f t="array" ref="AI180">IF(Table1[[#This Row],[A1]]="",AI179,INDEX(Table6[3],Table1[[#This Row],[Q1]]))</f>
        <v>G</v>
      </c>
      <c r="AJ180" t="str">
        <f>IF(Table1[[#This Row],[_KETERANGAN]]="","",Table1[[#This Row],[_KETERANGAN]])</f>
        <v/>
      </c>
      <c r="AK180" t="str" cm="1">
        <f t="array" ref="AK180">IF(Table1[[#This Row],[A1]]="",AK179,INDEX(Table6[3],Table1[[#This Row],[Q1]]))</f>
        <v>G</v>
      </c>
      <c r="AL180" s="5" t="str" cm="1">
        <f t="array" ref="AL180">IF(Table1[[#This Row],[A1]]="",AL179,INDEX(Table6[1],Table1[[#This Row],[Q1]]))</f>
        <v>TRIO PLAZA</v>
      </c>
      <c r="AM180" t="str" cm="1">
        <f t="array" ref="AM180">IF(Table1[[#This Row],[A1]]="",AM179,INDEX(Table6[2],Table1[[#This Row],[Q1]]))</f>
        <v>MAGELANG</v>
      </c>
      <c r="AN180" t="str">
        <f>CONCATENATE(Table1[[#This Row],[TOKO_H]],"-",Table1[[#This Row],[KOTA_H]])</f>
        <v>TRIO PLAZA-MAGELANG</v>
      </c>
      <c r="AO180" t="s">
        <v>8661</v>
      </c>
      <c r="AP180" t="s">
        <v>8210</v>
      </c>
      <c r="AQ180"/>
    </row>
    <row r="181" spans="1:43">
      <c r="A181">
        <f>IF(Table1[[#This Row],[KODE BARANG]]="","",MATCH(Table1[[#This Row],[KODE BARANG]],DBS[KODE BARANG],0))</f>
        <v>2367</v>
      </c>
      <c r="B181">
        <f>IF(Table1[[#This Row],[ROWID]]="","",ROW()-2)</f>
        <v>179</v>
      </c>
      <c r="C181">
        <f>IF(Table1[[#This Row],[NAMA BARANG]]="","",IF(Table1[[#This Row],[ID]]="",C180,Table1[[#This Row],[ID]]))</f>
        <v>165</v>
      </c>
      <c r="D181" t="str">
        <f>IF(Table1[[#This Row],[A1]]="","",MATCH(Table1[[#This Row],[A1]],Table6[5],0))</f>
        <v/>
      </c>
      <c r="E181" t="str">
        <f>IF(Table1[[#This Row],[ID]]="","",Table1[[#This Row],[TOKO-KOTA_H]])</f>
        <v/>
      </c>
      <c r="F181" t="str">
        <f>IF(Table1[[#This Row],[NOTA TOKO]]="","",ROW()-2)</f>
        <v/>
      </c>
      <c r="G181" s="59"/>
      <c r="H181" s="1"/>
      <c r="J181" s="1"/>
      <c r="K181" t="s">
        <v>3566</v>
      </c>
      <c r="L181" t="str">
        <f>IF(Table1[[#This Row],[_NAMA BARANG]]="",IF(Table1[[#This Row],[//DBS]]="","",INDEX(DBS[NAMA],Table1[[#This Row],[//DBS]])),Table1[[#This Row],[_NAMA BARANG]])</f>
        <v>PENCIL CASE MIKA RAKITAN SQ-803</v>
      </c>
      <c r="M181"/>
      <c r="O181" t="str">
        <f>IF(Table1[[#This Row],[ROWID]]="","",IF(Table1[[#This Row],[_KETERANGAN]]="STOCK BELUM LENGKAP","ADA",IF(Table1[[#This Row],[KODE BARANG]]="","TIDAK ADA","ADA")))</f>
        <v>ADA</v>
      </c>
      <c r="P181">
        <v>24</v>
      </c>
      <c r="Q181" t="s">
        <v>37</v>
      </c>
      <c r="R181">
        <f>IF(Table1[[#This Row],[//DBS]]="","",INDEX(DBS[ISI],Table1[[#This Row],[//DBS]]))</f>
        <v>100</v>
      </c>
      <c r="S181" t="str">
        <f>IF(Table1[[#This Row],[//DBS]]="","",IF(Table1[[#This Row],[SATUAN_BYPASS]]="",INDEX(DBS[[SATUAN ]],Table1[[#This Row],[//DBS]]),Table1[SATUAN_BYPASS]))</f>
        <v>LSN</v>
      </c>
      <c r="T181">
        <v>1.875</v>
      </c>
      <c r="U181" s="58">
        <f>IF(Table1[[#This Row],[HARGA_BYPASS]]="",IF(Table1[[#This Row],[_HARGA]]="","",Table1[[#This Row],[_HARGA]]*1000),Table1[[#This Row],[HARGA_BYPASS]])</f>
        <v>1875</v>
      </c>
      <c r="V181" s="2"/>
      <c r="W181" s="2"/>
      <c r="X181" s="58" t="str">
        <f>IF(Table1[[#This Row],[ROWID]]="","",IF(Table1[[#This Row],[ROWID]]=C182,"",SUMIF(Table1[ROWID],Table1[[#This Row],[ROWID]],Table1[TOTAL])))</f>
        <v/>
      </c>
      <c r="AA181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8.3333333333333329E-2</v>
      </c>
      <c r="AB181">
        <f>IF(Table1[[#This Row],[JUMLAH NOTA]]="","",IF(Table1[[#This Row],[CONV]]="",Table1[[#This Row],[JUMLAH NOTA]],Table1[[#This Row],[JUMLAH NOTA]]*Table1[[#This Row],[CONV]]))</f>
        <v>2</v>
      </c>
      <c r="AC181" t="str">
        <f>IF(Table1[[#This Row],[ISI_CONV]]="","",IF(Table1[[#This Row],[CONV]]="",Table1[[#This Row],[SATUAN NOTA]],Table1[[#This Row],[SATUAN]]))</f>
        <v>LSN</v>
      </c>
      <c r="AD181" s="58">
        <f>IF(Table1[[#This Row],[HARGA]]="","",IF(Table1[[#This Row],[CONV]]="",Table1[[#This Row],[HARGA]],Table1[[#This Row],[HARGA]]/Table1[[#This Row],[CONV]]))</f>
        <v>22500</v>
      </c>
      <c r="AE181" s="58">
        <f>IF(Table1[[#This Row],[HARGA_CONV]]="","",Table1[[#This Row],[HARGA_CONV]]*Table1[[#This Row],[ISI_CONV]]*(100%-(Table1[[#This Row],[DISKON]]+Table1[[#This Row],[DISKON NOTA]])))</f>
        <v>45000</v>
      </c>
      <c r="AF181" s="3">
        <f>IF(Table1[[#This Row],[TANGGAL NOTA]]="",AF180,Table1[[#This Row],[TANGGAL NOTA]])</f>
        <v>45531</v>
      </c>
      <c r="AG181" s="3">
        <v>45530</v>
      </c>
      <c r="AH181" s="3">
        <f>IF(Table1[[#This Row],[TANGGAL UPDATE]]="",AH180,Table1[[#This Row],[TANGGAL UPDATE]])</f>
        <v>45534</v>
      </c>
      <c r="AI181" t="str" cm="1">
        <f t="array" ref="AI181">IF(Table1[[#This Row],[A1]]="",AI180,INDEX(Table6[3],Table1[[#This Row],[Q1]]))</f>
        <v>G</v>
      </c>
      <c r="AJ181" t="str">
        <f>IF(Table1[[#This Row],[_KETERANGAN]]="","",Table1[[#This Row],[_KETERANGAN]])</f>
        <v/>
      </c>
      <c r="AK181" t="str" cm="1">
        <f t="array" ref="AK181">IF(Table1[[#This Row],[A1]]="",AK180,INDEX(Table6[3],Table1[[#This Row],[Q1]]))</f>
        <v>G</v>
      </c>
      <c r="AL181" s="5" t="str" cm="1">
        <f t="array" ref="AL181">IF(Table1[[#This Row],[A1]]="",AL180,INDEX(Table6[1],Table1[[#This Row],[Q1]]))</f>
        <v>TRIO PLAZA</v>
      </c>
      <c r="AM181" t="str" cm="1">
        <f t="array" ref="AM181">IF(Table1[[#This Row],[A1]]="",AM180,INDEX(Table6[2],Table1[[#This Row],[Q1]]))</f>
        <v>MAGELANG</v>
      </c>
      <c r="AN181" t="str">
        <f>CONCATENATE(Table1[[#This Row],[TOKO_H]],"-",Table1[[#This Row],[KOTA_H]])</f>
        <v>TRIO PLAZA-MAGELANG</v>
      </c>
      <c r="AO181" t="s">
        <v>3566</v>
      </c>
      <c r="AP181" t="s">
        <v>3567</v>
      </c>
      <c r="AQ181"/>
    </row>
    <row r="182" spans="1:43">
      <c r="A182" t="str">
        <f>IF(Table1[[#This Row],[KODE BARANG]]="","",MATCH(Table1[[#This Row],[KODE BARANG]],DBS[KODE BARANG],0))</f>
        <v/>
      </c>
      <c r="B182">
        <f>IF(Table1[[#This Row],[ROWID]]="","",ROW()-2)</f>
        <v>180</v>
      </c>
      <c r="C182">
        <f>IF(Table1[[#This Row],[NAMA BARANG]]="","",IF(Table1[[#This Row],[ID]]="",C181,Table1[[#This Row],[ID]]))</f>
        <v>165</v>
      </c>
      <c r="D182" t="str">
        <f>IF(Table1[[#This Row],[A1]]="","",MATCH(Table1[[#This Row],[A1]],Table6[5],0))</f>
        <v/>
      </c>
      <c r="E182" t="str">
        <f>IF(Table1[[#This Row],[ID]]="","",Table1[[#This Row],[TOKO-KOTA_H]])</f>
        <v/>
      </c>
      <c r="F182" t="str">
        <f>IF(Table1[[#This Row],[NOTA TOKO]]="","",ROW()-2)</f>
        <v/>
      </c>
      <c r="G182" s="59"/>
      <c r="H182" s="1"/>
      <c r="J182" s="1"/>
      <c r="K182"/>
      <c r="L182" t="str">
        <f>IF(Table1[[#This Row],[_NAMA BARANG]]="",IF(Table1[[#This Row],[//DBS]]="","",INDEX(DBS[NAMA],Table1[[#This Row],[//DBS]])),Table1[[#This Row],[_NAMA BARANG]])</f>
        <v>DISPENSER KUROMI</v>
      </c>
      <c r="M182" t="s">
        <v>10087</v>
      </c>
      <c r="O182" t="str">
        <f>IF(Table1[[#This Row],[ROWID]]="","",IF(Table1[[#This Row],[_KETERANGAN]]="STOCK BELUM LENGKAP","ADA",IF(Table1[[#This Row],[KODE BARANG]]="","TIDAK ADA","ADA")))</f>
        <v>TIDAK ADA</v>
      </c>
      <c r="P182">
        <v>12</v>
      </c>
      <c r="Q182" t="s">
        <v>37</v>
      </c>
      <c r="R182" t="str">
        <f>IF(Table1[[#This Row],[//DBS]]="","",INDEX(DBS[ISI],Table1[[#This Row],[//DBS]]))</f>
        <v/>
      </c>
      <c r="S182" t="str">
        <f>IF(Table1[[#This Row],[//DBS]]="","",IF(Table1[[#This Row],[SATUAN_BYPASS]]="",INDEX(DBS[[SATUAN ]],Table1[[#This Row],[//DBS]]),Table1[SATUAN_BYPASS]))</f>
        <v/>
      </c>
      <c r="T182">
        <v>2.0830000000000002</v>
      </c>
      <c r="U182" s="58">
        <f>IF(Table1[[#This Row],[HARGA_BYPASS]]="",IF(Table1[[#This Row],[_HARGA]]="","",Table1[[#This Row],[_HARGA]]*1000),Table1[[#This Row],[HARGA_BYPASS]])</f>
        <v>2083</v>
      </c>
      <c r="V182" s="2"/>
      <c r="W182" s="2"/>
      <c r="X182" s="58">
        <f>IF(Table1[[#This Row],[ROWID]]="","",IF(Table1[[#This Row],[ROWID]]=C183,"",SUMIF(Table1[ROWID],Table1[[#This Row],[ROWID]],Table1[TOTAL])))</f>
        <v>1950988</v>
      </c>
      <c r="AA18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82">
        <f>IF(Table1[[#This Row],[JUMLAH NOTA]]="","",IF(Table1[[#This Row],[CONV]]="",Table1[[#This Row],[JUMLAH NOTA]],Table1[[#This Row],[JUMLAH NOTA]]*Table1[[#This Row],[CONV]]))</f>
        <v>12</v>
      </c>
      <c r="AC182" t="str">
        <f>IF(Table1[[#This Row],[ISI_CONV]]="","",IF(Table1[[#This Row],[CONV]]="",Table1[[#This Row],[SATUAN NOTA]],Table1[[#This Row],[SATUAN]]))</f>
        <v>PCS</v>
      </c>
      <c r="AD182" s="58">
        <f>IF(Table1[[#This Row],[HARGA]]="","",IF(Table1[[#This Row],[CONV]]="",Table1[[#This Row],[HARGA]],Table1[[#This Row],[HARGA]]/Table1[[#This Row],[CONV]]))</f>
        <v>2083</v>
      </c>
      <c r="AE182" s="58">
        <f>IF(Table1[[#This Row],[HARGA_CONV]]="","",Table1[[#This Row],[HARGA_CONV]]*Table1[[#This Row],[ISI_CONV]]*(100%-(Table1[[#This Row],[DISKON]]+Table1[[#This Row],[DISKON NOTA]])))</f>
        <v>24996</v>
      </c>
      <c r="AF182" s="3">
        <f>IF(Table1[[#This Row],[TANGGAL NOTA]]="",AF181,Table1[[#This Row],[TANGGAL NOTA]])</f>
        <v>45531</v>
      </c>
      <c r="AG182" s="3">
        <v>45530</v>
      </c>
      <c r="AH182" s="3">
        <f>IF(Table1[[#This Row],[TANGGAL UPDATE]]="",AH181,Table1[[#This Row],[TANGGAL UPDATE]])</f>
        <v>45534</v>
      </c>
      <c r="AI182" t="str" cm="1">
        <f t="array" ref="AI182">IF(Table1[[#This Row],[A1]]="",AI181,INDEX(Table6[3],Table1[[#This Row],[Q1]]))</f>
        <v>G</v>
      </c>
      <c r="AJ182" t="str">
        <f>IF(Table1[[#This Row],[_KETERANGAN]]="","",Table1[[#This Row],[_KETERANGAN]])</f>
        <v/>
      </c>
      <c r="AK182" t="str" cm="1">
        <f t="array" ref="AK182">IF(Table1[[#This Row],[A1]]="",AK181,INDEX(Table6[3],Table1[[#This Row],[Q1]]))</f>
        <v>G</v>
      </c>
      <c r="AL182" s="5" t="str" cm="1">
        <f t="array" ref="AL182">IF(Table1[[#This Row],[A1]]="",AL181,INDEX(Table6[1],Table1[[#This Row],[Q1]]))</f>
        <v>TRIO PLAZA</v>
      </c>
      <c r="AM182" t="str" cm="1">
        <f t="array" ref="AM182">IF(Table1[[#This Row],[A1]]="",AM181,INDEX(Table6[2],Table1[[#This Row],[Q1]]))</f>
        <v>MAGELANG</v>
      </c>
      <c r="AN182" t="str">
        <f>CONCATENATE(Table1[[#This Row],[TOKO_H]],"-",Table1[[#This Row],[KOTA_H]])</f>
        <v>TRIO PLAZA-MAGELANG</v>
      </c>
      <c r="AO182"/>
      <c r="AP182" t="s">
        <v>10087</v>
      </c>
      <c r="AQ182"/>
    </row>
    <row r="183" spans="1:43">
      <c r="A183" t="str">
        <f>IF(Table1[[#This Row],[KODE BARANG]]="","",MATCH(Table1[[#This Row],[KODE BARANG]],DBS[KODE BARANG],0))</f>
        <v/>
      </c>
      <c r="B183" t="str">
        <f>IF(Table1[[#This Row],[ROWID]]="","",ROW()-2)</f>
        <v/>
      </c>
      <c r="C183" t="str">
        <f>IF(Table1[[#This Row],[NAMA BARANG]]="","",IF(Table1[[#This Row],[ID]]="",C182,Table1[[#This Row],[ID]]))</f>
        <v/>
      </c>
      <c r="D183" t="str">
        <f>IF(Table1[[#This Row],[A1]]="","",MATCH(Table1[[#This Row],[A1]],Table6[5],0))</f>
        <v/>
      </c>
      <c r="E183" t="str">
        <f>IF(Table1[[#This Row],[ID]]="","",Table1[[#This Row],[TOKO-KOTA_H]])</f>
        <v/>
      </c>
      <c r="F183" t="str">
        <f>IF(Table1[[#This Row],[NOTA TOKO]]="","",ROW()-2)</f>
        <v/>
      </c>
      <c r="G183" s="59"/>
      <c r="H183" s="1"/>
      <c r="J183" s="1"/>
      <c r="K183"/>
      <c r="L183" t="str">
        <f>IF(Table1[[#This Row],[_NAMA BARANG]]="",IF(Table1[[#This Row],[//DBS]]="","",INDEX(DBS[NAMA],Table1[[#This Row],[//DBS]])),Table1[[#This Row],[_NAMA BARANG]])</f>
        <v/>
      </c>
      <c r="M183"/>
      <c r="O183" t="str">
        <f>IF(Table1[[#This Row],[ROWID]]="","",IF(Table1[[#This Row],[_KETERANGAN]]="STOCK BELUM LENGKAP","ADA",IF(Table1[[#This Row],[KODE BARANG]]="","TIDAK ADA","ADA")))</f>
        <v/>
      </c>
      <c r="R183" t="str">
        <f>IF(Table1[[#This Row],[//DBS]]="","",INDEX(DBS[ISI],Table1[[#This Row],[//DBS]]))</f>
        <v/>
      </c>
      <c r="S183" t="str">
        <f>IF(Table1[[#This Row],[//DBS]]="","",IF(Table1[[#This Row],[SATUAN_BYPASS]]="",INDEX(DBS[[SATUAN ]],Table1[[#This Row],[//DBS]]),Table1[SATUAN_BYPASS]))</f>
        <v/>
      </c>
      <c r="U183" s="58" t="str">
        <f>IF(Table1[[#This Row],[HARGA_BYPASS]]="",IF(Table1[[#This Row],[_HARGA]]="","",Table1[[#This Row],[_HARGA]]*1000),Table1[[#This Row],[HARGA_BYPASS]])</f>
        <v/>
      </c>
      <c r="V183" s="2"/>
      <c r="W183" s="2"/>
      <c r="X183" s="58" t="str">
        <f>IF(Table1[[#This Row],[ROWID]]="","",IF(Table1[[#This Row],[ROWID]]=C184,"",SUMIF(Table1[ROWID],Table1[[#This Row],[ROWID]],Table1[TOTAL])))</f>
        <v/>
      </c>
      <c r="AA18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83" t="str">
        <f>IF(Table1[[#This Row],[JUMLAH NOTA]]="","",IF(Table1[[#This Row],[CONV]]="",Table1[[#This Row],[JUMLAH NOTA]],Table1[[#This Row],[JUMLAH NOTA]]*Table1[[#This Row],[CONV]]))</f>
        <v/>
      </c>
      <c r="AC183" t="str">
        <f>IF(Table1[[#This Row],[ISI_CONV]]="","",IF(Table1[[#This Row],[CONV]]="",Table1[[#This Row],[SATUAN NOTA]],Table1[[#This Row],[SATUAN]]))</f>
        <v/>
      </c>
      <c r="AD183" s="58" t="str">
        <f>IF(Table1[[#This Row],[HARGA]]="","",IF(Table1[[#This Row],[CONV]]="",Table1[[#This Row],[HARGA]],Table1[[#This Row],[HARGA]]/Table1[[#This Row],[CONV]]))</f>
        <v/>
      </c>
      <c r="AE183" s="58" t="str">
        <f>IF(Table1[[#This Row],[HARGA_CONV]]="","",Table1[[#This Row],[HARGA_CONV]]*Table1[[#This Row],[ISI_CONV]]*(100%-(Table1[[#This Row],[DISKON]]+Table1[[#This Row],[DISKON NOTA]])))</f>
        <v/>
      </c>
      <c r="AF183" s="3">
        <f>IF(Table1[[#This Row],[TANGGAL NOTA]]="",AF182,Table1[[#This Row],[TANGGAL NOTA]])</f>
        <v>45531</v>
      </c>
      <c r="AG183" s="3"/>
      <c r="AH183" s="3">
        <f>IF(Table1[[#This Row],[TANGGAL UPDATE]]="",AH182,Table1[[#This Row],[TANGGAL UPDATE]])</f>
        <v>45534</v>
      </c>
      <c r="AI183" t="str" cm="1">
        <f t="array" ref="AI183">IF(Table1[[#This Row],[A1]]="",AI182,INDEX(Table6[3],Table1[[#This Row],[Q1]]))</f>
        <v>G</v>
      </c>
      <c r="AJ183" t="str">
        <f>IF(Table1[[#This Row],[_KETERANGAN]]="","",Table1[[#This Row],[_KETERANGAN]])</f>
        <v/>
      </c>
      <c r="AK183" t="str" cm="1">
        <f t="array" ref="AK183">IF(Table1[[#This Row],[A1]]="",AK182,INDEX(Table6[3],Table1[[#This Row],[Q1]]))</f>
        <v>G</v>
      </c>
      <c r="AL183" s="5" t="str" cm="1">
        <f t="array" ref="AL183">IF(Table1[[#This Row],[A1]]="",AL182,INDEX(Table6[1],Table1[[#This Row],[Q1]]))</f>
        <v>TRIO PLAZA</v>
      </c>
      <c r="AM183" t="str" cm="1">
        <f t="array" ref="AM183">IF(Table1[[#This Row],[A1]]="",AM182,INDEX(Table6[2],Table1[[#This Row],[Q1]]))</f>
        <v>MAGELANG</v>
      </c>
      <c r="AN183" t="str">
        <f>CONCATENATE(Table1[[#This Row],[TOKO_H]],"-",Table1[[#This Row],[KOTA_H]])</f>
        <v>TRIO PLAZA-MAGELANG</v>
      </c>
      <c r="AO183"/>
      <c r="AP183" t="s">
        <v>9561</v>
      </c>
      <c r="AQ183"/>
    </row>
    <row r="184" spans="1:43">
      <c r="A184">
        <f>IF(Table1[[#This Row],[KODE BARANG]]="","",MATCH(Table1[[#This Row],[KODE BARANG]],DBS[KODE BARANG],0))</f>
        <v>2177</v>
      </c>
      <c r="B184">
        <f>IF(Table1[[#This Row],[ROWID]]="","",ROW()-2)</f>
        <v>182</v>
      </c>
      <c r="C184">
        <f>IF(Table1[[#This Row],[NAMA BARANG]]="","",IF(Table1[[#This Row],[ID]]="",C183,Table1[[#This Row],[ID]]))</f>
        <v>182</v>
      </c>
      <c r="D184" t="str">
        <f>IF(Table1[[#This Row],[A1]]="","",MATCH(Table1[[#This Row],[A1]],Table6[5],0))</f>
        <v/>
      </c>
      <c r="E184" t="str">
        <f>IF(Table1[[#This Row],[ID]]="","",Table1[[#This Row],[TOKO-KOTA_H]])</f>
        <v>TRIO PLAZA-MAGELANG</v>
      </c>
      <c r="F184">
        <f>IF(Table1[[#This Row],[NOTA TOKO]]="","",ROW()-2)</f>
        <v>182</v>
      </c>
      <c r="G184" s="59"/>
      <c r="H184" s="1"/>
      <c r="I184">
        <v>3523</v>
      </c>
      <c r="J184" s="1"/>
      <c r="K184" t="s">
        <v>8883</v>
      </c>
      <c r="L184" t="str">
        <f>IF(Table1[[#This Row],[_NAMA BARANG]]="",IF(Table1[[#This Row],[//DBS]]="","",INDEX(DBS[NAMA],Table1[[#This Row],[//DBS]])),Table1[[#This Row],[_NAMA BARANG]])</f>
        <v>NOTEBOOK AA0920-3 (0929)</v>
      </c>
      <c r="M184"/>
      <c r="O184" t="str">
        <f>IF(Table1[[#This Row],[ROWID]]="","",IF(Table1[[#This Row],[_KETERANGAN]]="STOCK BELUM LENGKAP","ADA",IF(Table1[[#This Row],[KODE BARANG]]="","TIDAK ADA","ADA")))</f>
        <v>ADA</v>
      </c>
      <c r="P184">
        <v>6</v>
      </c>
      <c r="Q184" t="s">
        <v>37</v>
      </c>
      <c r="R184">
        <f>IF(Table1[[#This Row],[//DBS]]="","",INDEX(DBS[ISI],Table1[[#This Row],[//DBS]]))</f>
        <v>200</v>
      </c>
      <c r="S184" t="str">
        <f>IF(Table1[[#This Row],[//DBS]]="","",IF(Table1[[#This Row],[SATUAN_BYPASS]]="",INDEX(DBS[[SATUAN ]],Table1[[#This Row],[//DBS]]),Table1[SATUAN_BYPASS]))</f>
        <v>PCS</v>
      </c>
      <c r="T184">
        <v>9.1660000000000004</v>
      </c>
      <c r="U184" s="58">
        <f>IF(Table1[[#This Row],[HARGA_BYPASS]]="",IF(Table1[[#This Row],[_HARGA]]="","",Table1[[#This Row],[_HARGA]]*1000),Table1[[#This Row],[HARGA_BYPASS]])</f>
        <v>9166</v>
      </c>
      <c r="V184" s="2"/>
      <c r="W184" s="2"/>
      <c r="X184" s="58" t="str">
        <f>IF(Table1[[#This Row],[ROWID]]="","",IF(Table1[[#This Row],[ROWID]]=C185,"",SUMIF(Table1[ROWID],Table1[[#This Row],[ROWID]],Table1[TOTAL])))</f>
        <v/>
      </c>
      <c r="AA18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84">
        <f>IF(Table1[[#This Row],[JUMLAH NOTA]]="","",IF(Table1[[#This Row],[CONV]]="",Table1[[#This Row],[JUMLAH NOTA]],Table1[[#This Row],[JUMLAH NOTA]]*Table1[[#This Row],[CONV]]))</f>
        <v>6</v>
      </c>
      <c r="AC184" t="str">
        <f>IF(Table1[[#This Row],[ISI_CONV]]="","",IF(Table1[[#This Row],[CONV]]="",Table1[[#This Row],[SATUAN NOTA]],Table1[[#This Row],[SATUAN]]))</f>
        <v>PCS</v>
      </c>
      <c r="AD184" s="58">
        <f>IF(Table1[[#This Row],[HARGA]]="","",IF(Table1[[#This Row],[CONV]]="",Table1[[#This Row],[HARGA]],Table1[[#This Row],[HARGA]]/Table1[[#This Row],[CONV]]))</f>
        <v>9166</v>
      </c>
      <c r="AE184" s="58">
        <f>IF(Table1[[#This Row],[HARGA_CONV]]="","",Table1[[#This Row],[HARGA_CONV]]*Table1[[#This Row],[ISI_CONV]]*(100%-(Table1[[#This Row],[DISKON]]+Table1[[#This Row],[DISKON NOTA]])))</f>
        <v>54996</v>
      </c>
      <c r="AF184" s="3">
        <f>IF(Table1[[#This Row],[TANGGAL NOTA]]="",AF183,Table1[[#This Row],[TANGGAL NOTA]])</f>
        <v>45531</v>
      </c>
      <c r="AG184" s="3">
        <v>45531</v>
      </c>
      <c r="AH184" s="3">
        <f>IF(Table1[[#This Row],[TANGGAL UPDATE]]="",AH183,Table1[[#This Row],[TANGGAL UPDATE]])</f>
        <v>45534</v>
      </c>
      <c r="AI184" t="str" cm="1">
        <f t="array" ref="AI184">IF(Table1[[#This Row],[A1]]="",AI183,INDEX(Table6[3],Table1[[#This Row],[Q1]]))</f>
        <v>G</v>
      </c>
      <c r="AJ184" t="str">
        <f>IF(Table1[[#This Row],[_KETERANGAN]]="","",Table1[[#This Row],[_KETERANGAN]])</f>
        <v/>
      </c>
      <c r="AK184" t="str" cm="1">
        <f t="array" ref="AK184">IF(Table1[[#This Row],[A1]]="",AK183,INDEX(Table6[3],Table1[[#This Row],[Q1]]))</f>
        <v>G</v>
      </c>
      <c r="AL184" s="5" t="str" cm="1">
        <f t="array" ref="AL184">IF(Table1[[#This Row],[A1]]="",AL183,INDEX(Table6[1],Table1[[#This Row],[Q1]]))</f>
        <v>TRIO PLAZA</v>
      </c>
      <c r="AM184" t="str" cm="1">
        <f t="array" ref="AM184">IF(Table1[[#This Row],[A1]]="",AM183,INDEX(Table6[2],Table1[[#This Row],[Q1]]))</f>
        <v>MAGELANG</v>
      </c>
      <c r="AN184" t="str">
        <f>CONCATENATE(Table1[[#This Row],[TOKO_H]],"-",Table1[[#This Row],[KOTA_H]])</f>
        <v>TRIO PLAZA-MAGELANG</v>
      </c>
      <c r="AO184" t="s">
        <v>8883</v>
      </c>
      <c r="AP184" t="s">
        <v>8884</v>
      </c>
      <c r="AQ184"/>
    </row>
    <row r="185" spans="1:43">
      <c r="A185">
        <f>IF(Table1[[#This Row],[KODE BARANG]]="","",MATCH(Table1[[#This Row],[KODE BARANG]],DBS[KODE BARANG],0))</f>
        <v>528</v>
      </c>
      <c r="B185">
        <f>IF(Table1[[#This Row],[ROWID]]="","",ROW()-2)</f>
        <v>183</v>
      </c>
      <c r="C185">
        <f>IF(Table1[[#This Row],[NAMA BARANG]]="","",IF(Table1[[#This Row],[ID]]="",C184,Table1[[#This Row],[ID]]))</f>
        <v>182</v>
      </c>
      <c r="D185" t="str">
        <f>IF(Table1[[#This Row],[A1]]="","",MATCH(Table1[[#This Row],[A1]],Table6[5],0))</f>
        <v/>
      </c>
      <c r="E185" t="str">
        <f>IF(Table1[[#This Row],[ID]]="","",Table1[[#This Row],[TOKO-KOTA_H]])</f>
        <v/>
      </c>
      <c r="F185" t="str">
        <f>IF(Table1[[#This Row],[NOTA TOKO]]="","",ROW()-2)</f>
        <v/>
      </c>
      <c r="G185" s="59"/>
      <c r="H185" s="1"/>
      <c r="J185" s="1"/>
      <c r="K185" t="s">
        <v>8501</v>
      </c>
      <c r="L185" t="str">
        <f>IF(Table1[[#This Row],[_NAMA BARANG]]="",IF(Table1[[#This Row],[//DBS]]="","",INDEX(DBS[NAMA],Table1[[#This Row],[//DBS]])),Table1[[#This Row],[_NAMA BARANG]])</f>
        <v>BP GEL ZHIXIN G 3161</v>
      </c>
      <c r="M185"/>
      <c r="O185" t="str">
        <f>IF(Table1[[#This Row],[ROWID]]="","",IF(Table1[[#This Row],[_KETERANGAN]]="STOCK BELUM LENGKAP","ADA",IF(Table1[[#This Row],[KODE BARANG]]="","TIDAK ADA","ADA")))</f>
        <v>ADA</v>
      </c>
      <c r="P185">
        <v>12</v>
      </c>
      <c r="Q185" t="s">
        <v>37</v>
      </c>
      <c r="R185">
        <f>IF(Table1[[#This Row],[//DBS]]="","",INDEX(DBS[ISI],Table1[[#This Row],[//DBS]]))</f>
        <v>120</v>
      </c>
      <c r="S185" t="str">
        <f>IF(Table1[[#This Row],[//DBS]]="","",IF(Table1[[#This Row],[SATUAN_BYPASS]]="",INDEX(DBS[[SATUAN ]],Table1[[#This Row],[//DBS]]),Table1[SATUAN_BYPASS]))</f>
        <v>LSN</v>
      </c>
      <c r="T185">
        <v>1.75</v>
      </c>
      <c r="U185" s="58">
        <f>IF(Table1[[#This Row],[HARGA_BYPASS]]="",IF(Table1[[#This Row],[_HARGA]]="","",Table1[[#This Row],[_HARGA]]*1000),Table1[[#This Row],[HARGA_BYPASS]])</f>
        <v>1750</v>
      </c>
      <c r="V185" s="2"/>
      <c r="W185" s="2"/>
      <c r="X185" s="58">
        <f>IF(Table1[[#This Row],[ROWID]]="","",IF(Table1[[#This Row],[ROWID]]=C186,"",SUMIF(Table1[ROWID],Table1[[#This Row],[ROWID]],Table1[TOTAL])))</f>
        <v>75996</v>
      </c>
      <c r="AA185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8.3333333333333329E-2</v>
      </c>
      <c r="AB185">
        <f>IF(Table1[[#This Row],[JUMLAH NOTA]]="","",IF(Table1[[#This Row],[CONV]]="",Table1[[#This Row],[JUMLAH NOTA]],Table1[[#This Row],[JUMLAH NOTA]]*Table1[[#This Row],[CONV]]))</f>
        <v>1</v>
      </c>
      <c r="AC185" t="str">
        <f>IF(Table1[[#This Row],[ISI_CONV]]="","",IF(Table1[[#This Row],[CONV]]="",Table1[[#This Row],[SATUAN NOTA]],Table1[[#This Row],[SATUAN]]))</f>
        <v>LSN</v>
      </c>
      <c r="AD185" s="58">
        <f>IF(Table1[[#This Row],[HARGA]]="","",IF(Table1[[#This Row],[CONV]]="",Table1[[#This Row],[HARGA]],Table1[[#This Row],[HARGA]]/Table1[[#This Row],[CONV]]))</f>
        <v>21000</v>
      </c>
      <c r="AE185" s="58">
        <f>IF(Table1[[#This Row],[HARGA_CONV]]="","",Table1[[#This Row],[HARGA_CONV]]*Table1[[#This Row],[ISI_CONV]]*(100%-(Table1[[#This Row],[DISKON]]+Table1[[#This Row],[DISKON NOTA]])))</f>
        <v>21000</v>
      </c>
      <c r="AF185" s="3">
        <f>IF(Table1[[#This Row],[TANGGAL NOTA]]="",AF184,Table1[[#This Row],[TANGGAL NOTA]])</f>
        <v>45531</v>
      </c>
      <c r="AG185" s="3">
        <v>45530</v>
      </c>
      <c r="AH185" s="3">
        <f>IF(Table1[[#This Row],[TANGGAL UPDATE]]="",AH184,Table1[[#This Row],[TANGGAL UPDATE]])</f>
        <v>45534</v>
      </c>
      <c r="AI185" t="str" cm="1">
        <f t="array" ref="AI185">IF(Table1[[#This Row],[A1]]="",AI184,INDEX(Table6[3],Table1[[#This Row],[Q1]]))</f>
        <v>G</v>
      </c>
      <c r="AJ185" t="str">
        <f>IF(Table1[[#This Row],[_KETERANGAN]]="","",Table1[[#This Row],[_KETERANGAN]])</f>
        <v/>
      </c>
      <c r="AK185" t="str" cm="1">
        <f t="array" ref="AK185">IF(Table1[[#This Row],[A1]]="",AK184,INDEX(Table6[3],Table1[[#This Row],[Q1]]))</f>
        <v>G</v>
      </c>
      <c r="AL185" s="5" t="str" cm="1">
        <f t="array" ref="AL185">IF(Table1[[#This Row],[A1]]="",AL184,INDEX(Table6[1],Table1[[#This Row],[Q1]]))</f>
        <v>TRIO PLAZA</v>
      </c>
      <c r="AM185" t="str" cm="1">
        <f t="array" ref="AM185">IF(Table1[[#This Row],[A1]]="",AM184,INDEX(Table6[2],Table1[[#This Row],[Q1]]))</f>
        <v>MAGELANG</v>
      </c>
      <c r="AN185" t="str">
        <f>CONCATENATE(Table1[[#This Row],[TOKO_H]],"-",Table1[[#This Row],[KOTA_H]])</f>
        <v>TRIO PLAZA-MAGELANG</v>
      </c>
      <c r="AO185" t="s">
        <v>8501</v>
      </c>
      <c r="AP185" t="s">
        <v>8502</v>
      </c>
      <c r="AQ185"/>
    </row>
    <row r="186" spans="1:43">
      <c r="A186" t="str">
        <f>IF(Table1[[#This Row],[KODE BARANG]]="","",MATCH(Table1[[#This Row],[KODE BARANG]],DBS[KODE BARANG],0))</f>
        <v/>
      </c>
      <c r="B186" t="str">
        <f>IF(Table1[[#This Row],[ROWID]]="","",ROW()-2)</f>
        <v/>
      </c>
      <c r="C186" t="str">
        <f>IF(Table1[[#This Row],[NAMA BARANG]]="","",IF(Table1[[#This Row],[ID]]="",C185,Table1[[#This Row],[ID]]))</f>
        <v/>
      </c>
      <c r="D186" t="str">
        <f>IF(Table1[[#This Row],[A1]]="","",MATCH(Table1[[#This Row],[A1]],Table6[5],0))</f>
        <v/>
      </c>
      <c r="E186" t="str">
        <f>IF(Table1[[#This Row],[ID]]="","",Table1[[#This Row],[TOKO-KOTA_H]])</f>
        <v/>
      </c>
      <c r="F186" t="str">
        <f>IF(Table1[[#This Row],[NOTA TOKO]]="","",ROW()-2)</f>
        <v/>
      </c>
      <c r="G186" s="59"/>
      <c r="H186" s="1"/>
      <c r="J186" s="1"/>
      <c r="K186"/>
      <c r="L186" t="str">
        <f>IF(Table1[[#This Row],[_NAMA BARANG]]="",IF(Table1[[#This Row],[//DBS]]="","",INDEX(DBS[NAMA],Table1[[#This Row],[//DBS]])),Table1[[#This Row],[_NAMA BARANG]])</f>
        <v/>
      </c>
      <c r="M186"/>
      <c r="O186" t="str">
        <f>IF(Table1[[#This Row],[ROWID]]="","",IF(Table1[[#This Row],[_KETERANGAN]]="STOCK BELUM LENGKAP","ADA",IF(Table1[[#This Row],[KODE BARANG]]="","TIDAK ADA","ADA")))</f>
        <v/>
      </c>
      <c r="R186" t="str">
        <f>IF(Table1[[#This Row],[//DBS]]="","",INDEX(DBS[ISI],Table1[[#This Row],[//DBS]]))</f>
        <v/>
      </c>
      <c r="S186" t="str">
        <f>IF(Table1[[#This Row],[//DBS]]="","",IF(Table1[[#This Row],[SATUAN_BYPASS]]="",INDEX(DBS[[SATUAN ]],Table1[[#This Row],[//DBS]]),Table1[SATUAN_BYPASS]))</f>
        <v/>
      </c>
      <c r="U186" s="58" t="str">
        <f>IF(Table1[[#This Row],[HARGA_BYPASS]]="",IF(Table1[[#This Row],[_HARGA]]="","",Table1[[#This Row],[_HARGA]]*1000),Table1[[#This Row],[HARGA_BYPASS]])</f>
        <v/>
      </c>
      <c r="V186" s="2"/>
      <c r="W186" s="2"/>
      <c r="X186" s="58" t="str">
        <f>IF(Table1[[#This Row],[ROWID]]="","",IF(Table1[[#This Row],[ROWID]]=C187,"",SUMIF(Table1[ROWID],Table1[[#This Row],[ROWID]],Table1[TOTAL])))</f>
        <v/>
      </c>
      <c r="AA18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86" t="str">
        <f>IF(Table1[[#This Row],[JUMLAH NOTA]]="","",IF(Table1[[#This Row],[CONV]]="",Table1[[#This Row],[JUMLAH NOTA]],Table1[[#This Row],[JUMLAH NOTA]]*Table1[[#This Row],[CONV]]))</f>
        <v/>
      </c>
      <c r="AC186" t="str">
        <f>IF(Table1[[#This Row],[ISI_CONV]]="","",IF(Table1[[#This Row],[CONV]]="",Table1[[#This Row],[SATUAN NOTA]],Table1[[#This Row],[SATUAN]]))</f>
        <v/>
      </c>
      <c r="AD186" s="58" t="str">
        <f>IF(Table1[[#This Row],[HARGA]]="","",IF(Table1[[#This Row],[CONV]]="",Table1[[#This Row],[HARGA]],Table1[[#This Row],[HARGA]]/Table1[[#This Row],[CONV]]))</f>
        <v/>
      </c>
      <c r="AE186" s="58" t="str">
        <f>IF(Table1[[#This Row],[HARGA_CONV]]="","",Table1[[#This Row],[HARGA_CONV]]*Table1[[#This Row],[ISI_CONV]]*(100%-(Table1[[#This Row],[DISKON]]+Table1[[#This Row],[DISKON NOTA]])))</f>
        <v/>
      </c>
      <c r="AF186" s="3">
        <f>IF(Table1[[#This Row],[TANGGAL NOTA]]="",AF185,Table1[[#This Row],[TANGGAL NOTA]])</f>
        <v>45531</v>
      </c>
      <c r="AG186" s="3"/>
      <c r="AH186" s="3">
        <f>IF(Table1[[#This Row],[TANGGAL UPDATE]]="",AH185,Table1[[#This Row],[TANGGAL UPDATE]])</f>
        <v>45534</v>
      </c>
      <c r="AI186" t="str" cm="1">
        <f t="array" ref="AI186">IF(Table1[[#This Row],[A1]]="",AI185,INDEX(Table6[3],Table1[[#This Row],[Q1]]))</f>
        <v>G</v>
      </c>
      <c r="AJ186" t="str">
        <f>IF(Table1[[#This Row],[_KETERANGAN]]="","",Table1[[#This Row],[_KETERANGAN]])</f>
        <v/>
      </c>
      <c r="AK186" t="str" cm="1">
        <f t="array" ref="AK186">IF(Table1[[#This Row],[A1]]="",AK185,INDEX(Table6[3],Table1[[#This Row],[Q1]]))</f>
        <v>G</v>
      </c>
      <c r="AL186" s="5" t="str" cm="1">
        <f t="array" ref="AL186">IF(Table1[[#This Row],[A1]]="",AL185,INDEX(Table6[1],Table1[[#This Row],[Q1]]))</f>
        <v>TRIO PLAZA</v>
      </c>
      <c r="AM186" t="str" cm="1">
        <f t="array" ref="AM186">IF(Table1[[#This Row],[A1]]="",AM185,INDEX(Table6[2],Table1[[#This Row],[Q1]]))</f>
        <v>MAGELANG</v>
      </c>
      <c r="AN186" t="str">
        <f>CONCATENATE(Table1[[#This Row],[TOKO_H]],"-",Table1[[#This Row],[KOTA_H]])</f>
        <v>TRIO PLAZA-MAGELANG</v>
      </c>
      <c r="AO186"/>
      <c r="AP186" t="s">
        <v>9561</v>
      </c>
      <c r="AQ186"/>
    </row>
    <row r="187" spans="1:43">
      <c r="A187">
        <f>IF(Table1[[#This Row],[KODE BARANG]]="","",MATCH(Table1[[#This Row],[KODE BARANG]],DBS[KODE BARANG],0))</f>
        <v>62</v>
      </c>
      <c r="B187">
        <f>IF(Table1[[#This Row],[ROWID]]="","",ROW()-2)</f>
        <v>185</v>
      </c>
      <c r="C187">
        <f>IF(Table1[[#This Row],[NAMA BARANG]]="","",IF(Table1[[#This Row],[ID]]="",C186,Table1[[#This Row],[ID]]))</f>
        <v>185</v>
      </c>
      <c r="D187">
        <f>IF(Table1[[#This Row],[A1]]="","",MATCH(Table1[[#This Row],[A1]],Table6[5],0))</f>
        <v>291</v>
      </c>
      <c r="E187" t="str">
        <f>IF(Table1[[#This Row],[ID]]="","",Table1[[#This Row],[TOKO-KOTA_H]])</f>
        <v>ARIA-PONOROGO</v>
      </c>
      <c r="F187">
        <f>IF(Table1[[#This Row],[NOTA TOKO]]="","",ROW()-2)</f>
        <v>185</v>
      </c>
      <c r="G187" s="59"/>
      <c r="H187" s="1"/>
      <c r="I187">
        <v>3457</v>
      </c>
      <c r="J187" s="1" t="s">
        <v>13178</v>
      </c>
      <c r="K187" t="s">
        <v>6671</v>
      </c>
      <c r="L187" t="str">
        <f>IF(Table1[[#This Row],[_NAMA BARANG]]="",IF(Table1[[#This Row],[//DBS]]="","",INDEX(DBS[NAMA],Table1[[#This Row],[//DBS]])),Table1[[#This Row],[_NAMA BARANG]])</f>
        <v>AGENDA PRO DELUXE PC-121 WK KECIL</v>
      </c>
      <c r="M187"/>
      <c r="O187" t="str">
        <f>IF(Table1[[#This Row],[ROWID]]="","",IF(Table1[[#This Row],[_KETERANGAN]]="STOCK BELUM LENGKAP","ADA",IF(Table1[[#This Row],[KODE BARANG]]="","TIDAK ADA","ADA")))</f>
        <v>ADA</v>
      </c>
      <c r="P187">
        <v>7</v>
      </c>
      <c r="Q187" t="s">
        <v>34</v>
      </c>
      <c r="R187">
        <f>IF(Table1[[#This Row],[//DBS]]="","",INDEX(DBS[ISI],Table1[[#This Row],[//DBS]]))</f>
        <v>120</v>
      </c>
      <c r="S187" t="str">
        <f>IF(Table1[[#This Row],[//DBS]]="","",IF(Table1[[#This Row],[SATUAN_BYPASS]]="",INDEX(DBS[[SATUAN ]],Table1[[#This Row],[//DBS]]),Table1[SATUAN_BYPASS]))</f>
        <v>PCS</v>
      </c>
      <c r="T187">
        <v>132</v>
      </c>
      <c r="U187" s="58">
        <f>IF(Table1[[#This Row],[HARGA_BYPASS]]="",IF(Table1[[#This Row],[_HARGA]]="","",Table1[[#This Row],[_HARGA]]*1000),Table1[[#This Row],[HARGA_BYPASS]])</f>
        <v>132000</v>
      </c>
      <c r="V187" s="2"/>
      <c r="W187" s="2"/>
      <c r="X187" s="58" t="str">
        <f>IF(Table1[[#This Row],[ROWID]]="","",IF(Table1[[#This Row],[ROWID]]=C188,"",SUMIF(Table1[ROWID],Table1[[#This Row],[ROWID]],Table1[TOTAL])))</f>
        <v/>
      </c>
      <c r="AA187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12</v>
      </c>
      <c r="AB187">
        <f>IF(Table1[[#This Row],[JUMLAH NOTA]]="","",IF(Table1[[#This Row],[CONV]]="",Table1[[#This Row],[JUMLAH NOTA]],Table1[[#This Row],[JUMLAH NOTA]]*Table1[[#This Row],[CONV]]))</f>
        <v>84</v>
      </c>
      <c r="AC187" t="str">
        <f>IF(Table1[[#This Row],[ISI_CONV]]="","",IF(Table1[[#This Row],[CONV]]="",Table1[[#This Row],[SATUAN NOTA]],Table1[[#This Row],[SATUAN]]))</f>
        <v>PCS</v>
      </c>
      <c r="AD187" s="58">
        <f>IF(Table1[[#This Row],[HARGA]]="","",IF(Table1[[#This Row],[CONV]]="",Table1[[#This Row],[HARGA]],Table1[[#This Row],[HARGA]]/Table1[[#This Row],[CONV]]))</f>
        <v>11000</v>
      </c>
      <c r="AE187" s="58">
        <f>IF(Table1[[#This Row],[HARGA_CONV]]="","",Table1[[#This Row],[HARGA_CONV]]*Table1[[#This Row],[ISI_CONV]]*(100%-(Table1[[#This Row],[DISKON]]+Table1[[#This Row],[DISKON NOTA]])))</f>
        <v>924000</v>
      </c>
      <c r="AF187" s="3">
        <f>IF(Table1[[#This Row],[TANGGAL NOTA]]="",AF186,Table1[[#This Row],[TANGGAL NOTA]])</f>
        <v>45531</v>
      </c>
      <c r="AG187" s="3"/>
      <c r="AH187" s="3">
        <f>IF(Table1[[#This Row],[TANGGAL UPDATE]]="",AH186,Table1[[#This Row],[TANGGAL UPDATE]])</f>
        <v>45534</v>
      </c>
      <c r="AI187" t="str" cm="1">
        <f t="array" ref="AI187">IF(Table1[[#This Row],[A1]]="",AI186,INDEX(Table6[3],Table1[[#This Row],[Q1]]))</f>
        <v>E</v>
      </c>
      <c r="AJ187" t="str">
        <f>IF(Table1[[#This Row],[_KETERANGAN]]="","",Table1[[#This Row],[_KETERANGAN]])</f>
        <v/>
      </c>
      <c r="AK187" t="str" cm="1">
        <f t="array" ref="AK187">IF(Table1[[#This Row],[A1]]="",AK186,INDEX(Table6[3],Table1[[#This Row],[Q1]]))</f>
        <v>E</v>
      </c>
      <c r="AL187" s="5" t="str" cm="1">
        <f t="array" ref="AL187">IF(Table1[[#This Row],[A1]]="",AL186,INDEX(Table6[1],Table1[[#This Row],[Q1]]))</f>
        <v>ARIA</v>
      </c>
      <c r="AM187" t="str" cm="1">
        <f t="array" ref="AM187">IF(Table1[[#This Row],[A1]]="",AM186,INDEX(Table6[2],Table1[[#This Row],[Q1]]))</f>
        <v>PONOROGO</v>
      </c>
      <c r="AN187" t="str">
        <f>CONCATENATE(Table1[[#This Row],[TOKO_H]],"-",Table1[[#This Row],[KOTA_H]])</f>
        <v>ARIA-PONOROGO</v>
      </c>
      <c r="AO187" t="s">
        <v>6671</v>
      </c>
      <c r="AP187" t="s">
        <v>4882</v>
      </c>
      <c r="AQ187"/>
    </row>
    <row r="188" spans="1:43">
      <c r="A188">
        <f>IF(Table1[[#This Row],[KODE BARANG]]="","",MATCH(Table1[[#This Row],[KODE BARANG]],DBS[KODE BARANG],0))</f>
        <v>69</v>
      </c>
      <c r="B188">
        <f>IF(Table1[[#This Row],[ROWID]]="","",ROW()-2)</f>
        <v>186</v>
      </c>
      <c r="C188">
        <f>IF(Table1[[#This Row],[NAMA BARANG]]="","",IF(Table1[[#This Row],[ID]]="",C187,Table1[[#This Row],[ID]]))</f>
        <v>185</v>
      </c>
      <c r="D188" t="str">
        <f>IF(Table1[[#This Row],[A1]]="","",MATCH(Table1[[#This Row],[A1]],Table6[5],0))</f>
        <v/>
      </c>
      <c r="E188" t="str">
        <f>IF(Table1[[#This Row],[ID]]="","",Table1[[#This Row],[TOKO-KOTA_H]])</f>
        <v/>
      </c>
      <c r="F188" t="str">
        <f>IF(Table1[[#This Row],[NOTA TOKO]]="","",ROW()-2)</f>
        <v/>
      </c>
      <c r="G188" s="59"/>
      <c r="H188" s="1"/>
      <c r="J188" s="1"/>
      <c r="K188" t="s">
        <v>8769</v>
      </c>
      <c r="L188" t="str">
        <f>IF(Table1[[#This Row],[_NAMA BARANG]]="",IF(Table1[[#This Row],[//DBS]]="","",INDEX(DBS[NAMA],Table1[[#This Row],[//DBS]])),Table1[[#This Row],[_NAMA BARANG]])</f>
        <v>AGENDA 50K BC-511 (35-50)</v>
      </c>
      <c r="M188"/>
      <c r="O188" t="str">
        <f>IF(Table1[[#This Row],[ROWID]]="","",IF(Table1[[#This Row],[_KETERANGAN]]="STOCK BELUM LENGKAP","ADA",IF(Table1[[#This Row],[KODE BARANG]]="","TIDAK ADA","ADA")))</f>
        <v>ADA</v>
      </c>
      <c r="P188">
        <v>7</v>
      </c>
      <c r="Q188" t="s">
        <v>34</v>
      </c>
      <c r="R188">
        <f>IF(Table1[[#This Row],[//DBS]]="","",INDEX(DBS[ISI],Table1[[#This Row],[//DBS]]))</f>
        <v>260</v>
      </c>
      <c r="S188" t="str">
        <f>IF(Table1[[#This Row],[//DBS]]="","",IF(Table1[[#This Row],[SATUAN_BYPASS]]="",INDEX(DBS[[SATUAN ]],Table1[[#This Row],[//DBS]]),Table1[SATUAN_BYPASS]))</f>
        <v>PCS</v>
      </c>
      <c r="T188">
        <v>132</v>
      </c>
      <c r="U188" s="58">
        <f>IF(Table1[[#This Row],[HARGA_BYPASS]]="",IF(Table1[[#This Row],[_HARGA]]="","",Table1[[#This Row],[_HARGA]]*1000),Table1[[#This Row],[HARGA_BYPASS]])</f>
        <v>132000</v>
      </c>
      <c r="V188" s="2"/>
      <c r="W188" s="2"/>
      <c r="X188" s="58" t="str">
        <f>IF(Table1[[#This Row],[ROWID]]="","",IF(Table1[[#This Row],[ROWID]]=C189,"",SUMIF(Table1[ROWID],Table1[[#This Row],[ROWID]],Table1[TOTAL])))</f>
        <v/>
      </c>
      <c r="AA188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12</v>
      </c>
      <c r="AB188">
        <f>IF(Table1[[#This Row],[JUMLAH NOTA]]="","",IF(Table1[[#This Row],[CONV]]="",Table1[[#This Row],[JUMLAH NOTA]],Table1[[#This Row],[JUMLAH NOTA]]*Table1[[#This Row],[CONV]]))</f>
        <v>84</v>
      </c>
      <c r="AC188" t="str">
        <f>IF(Table1[[#This Row],[ISI_CONV]]="","",IF(Table1[[#This Row],[CONV]]="",Table1[[#This Row],[SATUAN NOTA]],Table1[[#This Row],[SATUAN]]))</f>
        <v>PCS</v>
      </c>
      <c r="AD188" s="58">
        <f>IF(Table1[[#This Row],[HARGA]]="","",IF(Table1[[#This Row],[CONV]]="",Table1[[#This Row],[HARGA]],Table1[[#This Row],[HARGA]]/Table1[[#This Row],[CONV]]))</f>
        <v>11000</v>
      </c>
      <c r="AE188" s="58">
        <f>IF(Table1[[#This Row],[HARGA_CONV]]="","",Table1[[#This Row],[HARGA_CONV]]*Table1[[#This Row],[ISI_CONV]]*(100%-(Table1[[#This Row],[DISKON]]+Table1[[#This Row],[DISKON NOTA]])))</f>
        <v>924000</v>
      </c>
      <c r="AF188" s="3">
        <f>IF(Table1[[#This Row],[TANGGAL NOTA]]="",AF187,Table1[[#This Row],[TANGGAL NOTA]])</f>
        <v>45531</v>
      </c>
      <c r="AG188" s="3"/>
      <c r="AH188" s="3">
        <f>IF(Table1[[#This Row],[TANGGAL UPDATE]]="",AH187,Table1[[#This Row],[TANGGAL UPDATE]])</f>
        <v>45534</v>
      </c>
      <c r="AI188" t="str" cm="1">
        <f t="array" ref="AI188">IF(Table1[[#This Row],[A1]]="",AI187,INDEX(Table6[3],Table1[[#This Row],[Q1]]))</f>
        <v>E</v>
      </c>
      <c r="AJ188" t="str">
        <f>IF(Table1[[#This Row],[_KETERANGAN]]="","",Table1[[#This Row],[_KETERANGAN]])</f>
        <v/>
      </c>
      <c r="AK188" t="str" cm="1">
        <f t="array" ref="AK188">IF(Table1[[#This Row],[A1]]="",AK187,INDEX(Table6[3],Table1[[#This Row],[Q1]]))</f>
        <v>E</v>
      </c>
      <c r="AL188" s="5" t="str" cm="1">
        <f t="array" ref="AL188">IF(Table1[[#This Row],[A1]]="",AL187,INDEX(Table6[1],Table1[[#This Row],[Q1]]))</f>
        <v>ARIA</v>
      </c>
      <c r="AM188" t="str" cm="1">
        <f t="array" ref="AM188">IF(Table1[[#This Row],[A1]]="",AM187,INDEX(Table6[2],Table1[[#This Row],[Q1]]))</f>
        <v>PONOROGO</v>
      </c>
      <c r="AN188" t="str">
        <f>CONCATENATE(Table1[[#This Row],[TOKO_H]],"-",Table1[[#This Row],[KOTA_H]])</f>
        <v>ARIA-PONOROGO</v>
      </c>
      <c r="AO188" t="s">
        <v>8769</v>
      </c>
      <c r="AP188" t="s">
        <v>8771</v>
      </c>
      <c r="AQ188"/>
    </row>
    <row r="189" spans="1:43">
      <c r="A189">
        <f>IF(Table1[[#This Row],[KODE BARANG]]="","",MATCH(Table1[[#This Row],[KODE BARANG]],DBS[KODE BARANG],0))</f>
        <v>2079</v>
      </c>
      <c r="B189">
        <f>IF(Table1[[#This Row],[ROWID]]="","",ROW()-2)</f>
        <v>187</v>
      </c>
      <c r="C189">
        <f>IF(Table1[[#This Row],[NAMA BARANG]]="","",IF(Table1[[#This Row],[ID]]="",C188,Table1[[#This Row],[ID]]))</f>
        <v>185</v>
      </c>
      <c r="D189" t="str">
        <f>IF(Table1[[#This Row],[A1]]="","",MATCH(Table1[[#This Row],[A1]],Table6[5],0))</f>
        <v/>
      </c>
      <c r="E189" t="str">
        <f>IF(Table1[[#This Row],[ID]]="","",Table1[[#This Row],[TOKO-KOTA_H]])</f>
        <v/>
      </c>
      <c r="F189" t="str">
        <f>IF(Table1[[#This Row],[NOTA TOKO]]="","",ROW()-2)</f>
        <v/>
      </c>
      <c r="G189" s="59"/>
      <c r="H189" s="1"/>
      <c r="J189" s="1"/>
      <c r="K189" t="s">
        <v>3107</v>
      </c>
      <c r="L189" t="str">
        <f>IF(Table1[[#This Row],[_NAMA BARANG]]="",IF(Table1[[#This Row],[//DBS]]="","",INDEX(DBS[NAMA],Table1[[#This Row],[//DBS]])),Table1[[#This Row],[_NAMA BARANG]])</f>
        <v>NOTEBOOK XQ-3223</v>
      </c>
      <c r="M189"/>
      <c r="O189" t="str">
        <f>IF(Table1[[#This Row],[ROWID]]="","",IF(Table1[[#This Row],[_KETERANGAN]]="STOCK BELUM LENGKAP","ADA",IF(Table1[[#This Row],[KODE BARANG]]="","TIDAK ADA","ADA")))</f>
        <v>ADA</v>
      </c>
      <c r="P189">
        <v>9</v>
      </c>
      <c r="Q189" t="s">
        <v>37</v>
      </c>
      <c r="R189">
        <f>IF(Table1[[#This Row],[//DBS]]="","",INDEX(DBS[ISI],Table1[[#This Row],[//DBS]]))</f>
        <v>198</v>
      </c>
      <c r="S189" t="str">
        <f>IF(Table1[[#This Row],[//DBS]]="","",IF(Table1[[#This Row],[SATUAN_BYPASS]]="",INDEX(DBS[[SATUAN ]],Table1[[#This Row],[//DBS]]),Table1[SATUAN_BYPASS]))</f>
        <v>PCS</v>
      </c>
      <c r="T189">
        <v>18</v>
      </c>
      <c r="U189" s="58">
        <f>IF(Table1[[#This Row],[HARGA_BYPASS]]="",IF(Table1[[#This Row],[_HARGA]]="","",Table1[[#This Row],[_HARGA]]*1000),Table1[[#This Row],[HARGA_BYPASS]])</f>
        <v>18000</v>
      </c>
      <c r="V189" s="2"/>
      <c r="W189" s="2"/>
      <c r="X189" s="58" t="str">
        <f>IF(Table1[[#This Row],[ROWID]]="","",IF(Table1[[#This Row],[ROWID]]=C190,"",SUMIF(Table1[ROWID],Table1[[#This Row],[ROWID]],Table1[TOTAL])))</f>
        <v/>
      </c>
      <c r="AA18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89">
        <f>IF(Table1[[#This Row],[JUMLAH NOTA]]="","",IF(Table1[[#This Row],[CONV]]="",Table1[[#This Row],[JUMLAH NOTA]],Table1[[#This Row],[JUMLAH NOTA]]*Table1[[#This Row],[CONV]]))</f>
        <v>9</v>
      </c>
      <c r="AC189" t="str">
        <f>IF(Table1[[#This Row],[ISI_CONV]]="","",IF(Table1[[#This Row],[CONV]]="",Table1[[#This Row],[SATUAN NOTA]],Table1[[#This Row],[SATUAN]]))</f>
        <v>PCS</v>
      </c>
      <c r="AD189" s="58">
        <f>IF(Table1[[#This Row],[HARGA]]="","",IF(Table1[[#This Row],[CONV]]="",Table1[[#This Row],[HARGA]],Table1[[#This Row],[HARGA]]/Table1[[#This Row],[CONV]]))</f>
        <v>18000</v>
      </c>
      <c r="AE189" s="58">
        <f>IF(Table1[[#This Row],[HARGA_CONV]]="","",Table1[[#This Row],[HARGA_CONV]]*Table1[[#This Row],[ISI_CONV]]*(100%-(Table1[[#This Row],[DISKON]]+Table1[[#This Row],[DISKON NOTA]])))</f>
        <v>162000</v>
      </c>
      <c r="AF189" s="3">
        <f>IF(Table1[[#This Row],[TANGGAL NOTA]]="",AF188,Table1[[#This Row],[TANGGAL NOTA]])</f>
        <v>45531</v>
      </c>
      <c r="AG189" s="3"/>
      <c r="AH189" s="3">
        <f>IF(Table1[[#This Row],[TANGGAL UPDATE]]="",AH188,Table1[[#This Row],[TANGGAL UPDATE]])</f>
        <v>45534</v>
      </c>
      <c r="AI189" t="str" cm="1">
        <f t="array" ref="AI189">IF(Table1[[#This Row],[A1]]="",AI188,INDEX(Table6[3],Table1[[#This Row],[Q1]]))</f>
        <v>E</v>
      </c>
      <c r="AJ189" t="str">
        <f>IF(Table1[[#This Row],[_KETERANGAN]]="","",Table1[[#This Row],[_KETERANGAN]])</f>
        <v/>
      </c>
      <c r="AK189" t="str" cm="1">
        <f t="array" ref="AK189">IF(Table1[[#This Row],[A1]]="",AK188,INDEX(Table6[3],Table1[[#This Row],[Q1]]))</f>
        <v>E</v>
      </c>
      <c r="AL189" s="5" t="str" cm="1">
        <f t="array" ref="AL189">IF(Table1[[#This Row],[A1]]="",AL188,INDEX(Table6[1],Table1[[#This Row],[Q1]]))</f>
        <v>ARIA</v>
      </c>
      <c r="AM189" t="str" cm="1">
        <f t="array" ref="AM189">IF(Table1[[#This Row],[A1]]="",AM188,INDEX(Table6[2],Table1[[#This Row],[Q1]]))</f>
        <v>PONOROGO</v>
      </c>
      <c r="AN189" t="str">
        <f>CONCATENATE(Table1[[#This Row],[TOKO_H]],"-",Table1[[#This Row],[KOTA_H]])</f>
        <v>ARIA-PONOROGO</v>
      </c>
      <c r="AO189" t="s">
        <v>3107</v>
      </c>
      <c r="AP189" t="s">
        <v>3108</v>
      </c>
      <c r="AQ189"/>
    </row>
    <row r="190" spans="1:43">
      <c r="A190">
        <f>IF(Table1[[#This Row],[KODE BARANG]]="","",MATCH(Table1[[#This Row],[KODE BARANG]],DBS[KODE BARANG],0))</f>
        <v>2864</v>
      </c>
      <c r="B190">
        <f>IF(Table1[[#This Row],[ROWID]]="","",ROW()-2)</f>
        <v>188</v>
      </c>
      <c r="C190">
        <f>IF(Table1[[#This Row],[NAMA BARANG]]="","",IF(Table1[[#This Row],[ID]]="",C189,Table1[[#This Row],[ID]]))</f>
        <v>185</v>
      </c>
      <c r="D190" t="str">
        <f>IF(Table1[[#This Row],[A1]]="","",MATCH(Table1[[#This Row],[A1]],Table6[5],0))</f>
        <v/>
      </c>
      <c r="E190" t="str">
        <f>IF(Table1[[#This Row],[ID]]="","",Table1[[#This Row],[TOKO-KOTA_H]])</f>
        <v/>
      </c>
      <c r="F190" t="str">
        <f>IF(Table1[[#This Row],[NOTA TOKO]]="","",ROW()-2)</f>
        <v/>
      </c>
      <c r="G190" s="59"/>
      <c r="H190" s="1"/>
      <c r="J190" s="1"/>
      <c r="K190" t="s">
        <v>11854</v>
      </c>
      <c r="L190" t="str">
        <f>IF(Table1[[#This Row],[_NAMA BARANG]]="",IF(Table1[[#This Row],[//DBS]]="","",INDEX(DBS[NAMA],Table1[[#This Row],[//DBS]])),Table1[[#This Row],[_NAMA BARANG]])</f>
        <v>TAS GB-M WARNA-WARNI</v>
      </c>
      <c r="M190"/>
      <c r="O190" t="str">
        <f>IF(Table1[[#This Row],[ROWID]]="","",IF(Table1[[#This Row],[_KETERANGAN]]="STOCK BELUM LENGKAP","ADA",IF(Table1[[#This Row],[KODE BARANG]]="","TIDAK ADA","ADA")))</f>
        <v>ADA</v>
      </c>
      <c r="P190">
        <v>6</v>
      </c>
      <c r="Q190" t="s">
        <v>34</v>
      </c>
      <c r="R190">
        <f>IF(Table1[[#This Row],[//DBS]]="","",INDEX(DBS[ISI],Table1[[#This Row],[//DBS]]))</f>
        <v>40</v>
      </c>
      <c r="S190" t="str">
        <f>IF(Table1[[#This Row],[//DBS]]="","",IF(Table1[[#This Row],[SATUAN_BYPASS]]="",INDEX(DBS[[SATUAN ]],Table1[[#This Row],[//DBS]]),Table1[SATUAN_BYPASS]))</f>
        <v>LSN</v>
      </c>
      <c r="T190">
        <v>100</v>
      </c>
      <c r="U190" s="58">
        <f>IF(Table1[[#This Row],[HARGA_BYPASS]]="",IF(Table1[[#This Row],[_HARGA]]="","",Table1[[#This Row],[_HARGA]]*1000),Table1[[#This Row],[HARGA_BYPASS]])</f>
        <v>100000</v>
      </c>
      <c r="V190" s="2">
        <v>0.15</v>
      </c>
      <c r="W190" s="2"/>
      <c r="X190" s="58" t="str">
        <f>IF(Table1[[#This Row],[ROWID]]="","",IF(Table1[[#This Row],[ROWID]]=C191,"",SUMIF(Table1[ROWID],Table1[[#This Row],[ROWID]],Table1[TOTAL])))</f>
        <v/>
      </c>
      <c r="AA19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90">
        <f>IF(Table1[[#This Row],[JUMLAH NOTA]]="","",IF(Table1[[#This Row],[CONV]]="",Table1[[#This Row],[JUMLAH NOTA]],Table1[[#This Row],[JUMLAH NOTA]]*Table1[[#This Row],[CONV]]))</f>
        <v>6</v>
      </c>
      <c r="AC190" t="str">
        <f>IF(Table1[[#This Row],[ISI_CONV]]="","",IF(Table1[[#This Row],[CONV]]="",Table1[[#This Row],[SATUAN NOTA]],Table1[[#This Row],[SATUAN]]))</f>
        <v>LSN</v>
      </c>
      <c r="AD190" s="58">
        <f>IF(Table1[[#This Row],[HARGA]]="","",IF(Table1[[#This Row],[CONV]]="",Table1[[#This Row],[HARGA]],Table1[[#This Row],[HARGA]]/Table1[[#This Row],[CONV]]))</f>
        <v>100000</v>
      </c>
      <c r="AE190" s="58">
        <f>IF(Table1[[#This Row],[HARGA_CONV]]="","",Table1[[#This Row],[HARGA_CONV]]*Table1[[#This Row],[ISI_CONV]]*(100%-(Table1[[#This Row],[DISKON]]+Table1[[#This Row],[DISKON NOTA]])))</f>
        <v>510000</v>
      </c>
      <c r="AF190" s="3">
        <f>IF(Table1[[#This Row],[TANGGAL NOTA]]="",AF189,Table1[[#This Row],[TANGGAL NOTA]])</f>
        <v>45531</v>
      </c>
      <c r="AG190" s="3"/>
      <c r="AH190" s="3">
        <f>IF(Table1[[#This Row],[TANGGAL UPDATE]]="",AH189,Table1[[#This Row],[TANGGAL UPDATE]])</f>
        <v>45534</v>
      </c>
      <c r="AI190" t="str" cm="1">
        <f t="array" ref="AI190">IF(Table1[[#This Row],[A1]]="",AI189,INDEX(Table6[3],Table1[[#This Row],[Q1]]))</f>
        <v>E</v>
      </c>
      <c r="AJ190" t="str">
        <f>IF(Table1[[#This Row],[_KETERANGAN]]="","",Table1[[#This Row],[_KETERANGAN]])</f>
        <v/>
      </c>
      <c r="AK190" t="str" cm="1">
        <f t="array" ref="AK190">IF(Table1[[#This Row],[A1]]="",AK189,INDEX(Table6[3],Table1[[#This Row],[Q1]]))</f>
        <v>E</v>
      </c>
      <c r="AL190" s="5" t="str" cm="1">
        <f t="array" ref="AL190">IF(Table1[[#This Row],[A1]]="",AL189,INDEX(Table6[1],Table1[[#This Row],[Q1]]))</f>
        <v>ARIA</v>
      </c>
      <c r="AM190" t="str" cm="1">
        <f t="array" ref="AM190">IF(Table1[[#This Row],[A1]]="",AM189,INDEX(Table6[2],Table1[[#This Row],[Q1]]))</f>
        <v>PONOROGO</v>
      </c>
      <c r="AN190" t="str">
        <f>CONCATENATE(Table1[[#This Row],[TOKO_H]],"-",Table1[[#This Row],[KOTA_H]])</f>
        <v>ARIA-PONOROGO</v>
      </c>
      <c r="AO190" t="s">
        <v>11854</v>
      </c>
      <c r="AP190" t="s">
        <v>11021</v>
      </c>
      <c r="AQ190"/>
    </row>
    <row r="191" spans="1:43">
      <c r="A191">
        <f>IF(Table1[[#This Row],[KODE BARANG]]="","",MATCH(Table1[[#This Row],[KODE BARANG]],DBS[KODE BARANG],0))</f>
        <v>2864</v>
      </c>
      <c r="B191">
        <f>IF(Table1[[#This Row],[ROWID]]="","",ROW()-2)</f>
        <v>189</v>
      </c>
      <c r="C191">
        <f>IF(Table1[[#This Row],[NAMA BARANG]]="","",IF(Table1[[#This Row],[ID]]="",C190,Table1[[#This Row],[ID]]))</f>
        <v>185</v>
      </c>
      <c r="D191" t="str">
        <f>IF(Table1[[#This Row],[A1]]="","",MATCH(Table1[[#This Row],[A1]],Table6[5],0))</f>
        <v/>
      </c>
      <c r="E191" t="str">
        <f>IF(Table1[[#This Row],[ID]]="","",Table1[[#This Row],[TOKO-KOTA_H]])</f>
        <v/>
      </c>
      <c r="F191" t="str">
        <f>IF(Table1[[#This Row],[NOTA TOKO]]="","",ROW()-2)</f>
        <v/>
      </c>
      <c r="G191" s="59"/>
      <c r="H191" s="1"/>
      <c r="J191" s="1"/>
      <c r="K191" t="s">
        <v>11854</v>
      </c>
      <c r="L191" t="str">
        <f>IF(Table1[[#This Row],[_NAMA BARANG]]="",IF(Table1[[#This Row],[//DBS]]="","",INDEX(DBS[NAMA],Table1[[#This Row],[//DBS]])),Table1[[#This Row],[_NAMA BARANG]])</f>
        <v>TAS GB-M WARNA-WARNI</v>
      </c>
      <c r="M191"/>
      <c r="O191" t="str">
        <f>IF(Table1[[#This Row],[ROWID]]="","",IF(Table1[[#This Row],[_KETERANGAN]]="STOCK BELUM LENGKAP","ADA",IF(Table1[[#This Row],[KODE BARANG]]="","TIDAK ADA","ADA")))</f>
        <v>ADA</v>
      </c>
      <c r="P191">
        <v>6</v>
      </c>
      <c r="Q191" t="s">
        <v>34</v>
      </c>
      <c r="R191">
        <f>IF(Table1[[#This Row],[//DBS]]="","",INDEX(DBS[ISI],Table1[[#This Row],[//DBS]]))</f>
        <v>40</v>
      </c>
      <c r="S191" t="str">
        <f>IF(Table1[[#This Row],[//DBS]]="","",IF(Table1[[#This Row],[SATUAN_BYPASS]]="",INDEX(DBS[[SATUAN ]],Table1[[#This Row],[//DBS]]),Table1[SATUAN_BYPASS]))</f>
        <v>LSN</v>
      </c>
      <c r="T191">
        <v>100</v>
      </c>
      <c r="U191" s="58">
        <f>IF(Table1[[#This Row],[HARGA_BYPASS]]="",IF(Table1[[#This Row],[_HARGA]]="","",Table1[[#This Row],[_HARGA]]*1000),Table1[[#This Row],[HARGA_BYPASS]])</f>
        <v>100000</v>
      </c>
      <c r="V191" s="2">
        <v>0.15</v>
      </c>
      <c r="W191" s="2"/>
      <c r="X191" s="58" t="str">
        <f>IF(Table1[[#This Row],[ROWID]]="","",IF(Table1[[#This Row],[ROWID]]=C192,"",SUMIF(Table1[ROWID],Table1[[#This Row],[ROWID]],Table1[TOTAL])))</f>
        <v/>
      </c>
      <c r="AA19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91">
        <f>IF(Table1[[#This Row],[JUMLAH NOTA]]="","",IF(Table1[[#This Row],[CONV]]="",Table1[[#This Row],[JUMLAH NOTA]],Table1[[#This Row],[JUMLAH NOTA]]*Table1[[#This Row],[CONV]]))</f>
        <v>6</v>
      </c>
      <c r="AC191" t="str">
        <f>IF(Table1[[#This Row],[ISI_CONV]]="","",IF(Table1[[#This Row],[CONV]]="",Table1[[#This Row],[SATUAN NOTA]],Table1[[#This Row],[SATUAN]]))</f>
        <v>LSN</v>
      </c>
      <c r="AD191" s="58">
        <f>IF(Table1[[#This Row],[HARGA]]="","",IF(Table1[[#This Row],[CONV]]="",Table1[[#This Row],[HARGA]],Table1[[#This Row],[HARGA]]/Table1[[#This Row],[CONV]]))</f>
        <v>100000</v>
      </c>
      <c r="AE191" s="58">
        <f>IF(Table1[[#This Row],[HARGA_CONV]]="","",Table1[[#This Row],[HARGA_CONV]]*Table1[[#This Row],[ISI_CONV]]*(100%-(Table1[[#This Row],[DISKON]]+Table1[[#This Row],[DISKON NOTA]])))</f>
        <v>510000</v>
      </c>
      <c r="AF191" s="3">
        <f>IF(Table1[[#This Row],[TANGGAL NOTA]]="",AF190,Table1[[#This Row],[TANGGAL NOTA]])</f>
        <v>45531</v>
      </c>
      <c r="AG191" s="3"/>
      <c r="AH191" s="3">
        <f>IF(Table1[[#This Row],[TANGGAL UPDATE]]="",AH190,Table1[[#This Row],[TANGGAL UPDATE]])</f>
        <v>45534</v>
      </c>
      <c r="AI191" t="str" cm="1">
        <f t="array" ref="AI191">IF(Table1[[#This Row],[A1]]="",AI190,INDEX(Table6[3],Table1[[#This Row],[Q1]]))</f>
        <v>E</v>
      </c>
      <c r="AJ191" t="str">
        <f>IF(Table1[[#This Row],[_KETERANGAN]]="","",Table1[[#This Row],[_KETERANGAN]])</f>
        <v/>
      </c>
      <c r="AK191" t="str" cm="1">
        <f t="array" ref="AK191">IF(Table1[[#This Row],[A1]]="",AK190,INDEX(Table6[3],Table1[[#This Row],[Q1]]))</f>
        <v>E</v>
      </c>
      <c r="AL191" s="5" t="str" cm="1">
        <f t="array" ref="AL191">IF(Table1[[#This Row],[A1]]="",AL190,INDEX(Table6[1],Table1[[#This Row],[Q1]]))</f>
        <v>ARIA</v>
      </c>
      <c r="AM191" t="str" cm="1">
        <f t="array" ref="AM191">IF(Table1[[#This Row],[A1]]="",AM190,INDEX(Table6[2],Table1[[#This Row],[Q1]]))</f>
        <v>PONOROGO</v>
      </c>
      <c r="AN191" t="str">
        <f>CONCATENATE(Table1[[#This Row],[TOKO_H]],"-",Table1[[#This Row],[KOTA_H]])</f>
        <v>ARIA-PONOROGO</v>
      </c>
      <c r="AO191" t="s">
        <v>11854</v>
      </c>
      <c r="AP191" t="s">
        <v>11021</v>
      </c>
      <c r="AQ191"/>
    </row>
    <row r="192" spans="1:43">
      <c r="A192">
        <f>IF(Table1[[#This Row],[KODE BARANG]]="","",MATCH(Table1[[#This Row],[KODE BARANG]],DBS[KODE BARANG],0))</f>
        <v>2864</v>
      </c>
      <c r="B192">
        <f>IF(Table1[[#This Row],[ROWID]]="","",ROW()-2)</f>
        <v>190</v>
      </c>
      <c r="C192">
        <f>IF(Table1[[#This Row],[NAMA BARANG]]="","",IF(Table1[[#This Row],[ID]]="",C191,Table1[[#This Row],[ID]]))</f>
        <v>185</v>
      </c>
      <c r="D192" t="str">
        <f>IF(Table1[[#This Row],[A1]]="","",MATCH(Table1[[#This Row],[A1]],Table6[5],0))</f>
        <v/>
      </c>
      <c r="E192" t="str">
        <f>IF(Table1[[#This Row],[ID]]="","",Table1[[#This Row],[TOKO-KOTA_H]])</f>
        <v/>
      </c>
      <c r="F192" t="str">
        <f>IF(Table1[[#This Row],[NOTA TOKO]]="","",ROW()-2)</f>
        <v/>
      </c>
      <c r="G192" s="59"/>
      <c r="H192" s="1"/>
      <c r="J192" s="1"/>
      <c r="K192" t="s">
        <v>11854</v>
      </c>
      <c r="L192" t="str">
        <f>IF(Table1[[#This Row],[_NAMA BARANG]]="",IF(Table1[[#This Row],[//DBS]]="","",INDEX(DBS[NAMA],Table1[[#This Row],[//DBS]])),Table1[[#This Row],[_NAMA BARANG]])</f>
        <v>TAS GB-M WARNA-WARNI</v>
      </c>
      <c r="M192"/>
      <c r="O192" t="str">
        <f>IF(Table1[[#This Row],[ROWID]]="","",IF(Table1[[#This Row],[_KETERANGAN]]="STOCK BELUM LENGKAP","ADA",IF(Table1[[#This Row],[KODE BARANG]]="","TIDAK ADA","ADA")))</f>
        <v>ADA</v>
      </c>
      <c r="P192">
        <v>6</v>
      </c>
      <c r="Q192" t="s">
        <v>34</v>
      </c>
      <c r="R192">
        <f>IF(Table1[[#This Row],[//DBS]]="","",INDEX(DBS[ISI],Table1[[#This Row],[//DBS]]))</f>
        <v>40</v>
      </c>
      <c r="S192" t="str">
        <f>IF(Table1[[#This Row],[//DBS]]="","",IF(Table1[[#This Row],[SATUAN_BYPASS]]="",INDEX(DBS[[SATUAN ]],Table1[[#This Row],[//DBS]]),Table1[SATUAN_BYPASS]))</f>
        <v>LSN</v>
      </c>
      <c r="T192">
        <v>100</v>
      </c>
      <c r="U192" s="58">
        <f>IF(Table1[[#This Row],[HARGA_BYPASS]]="",IF(Table1[[#This Row],[_HARGA]]="","",Table1[[#This Row],[_HARGA]]*1000),Table1[[#This Row],[HARGA_BYPASS]])</f>
        <v>100000</v>
      </c>
      <c r="V192" s="2">
        <v>0.15</v>
      </c>
      <c r="W192" s="2"/>
      <c r="X192" s="58" t="str">
        <f>IF(Table1[[#This Row],[ROWID]]="","",IF(Table1[[#This Row],[ROWID]]=C193,"",SUMIF(Table1[ROWID],Table1[[#This Row],[ROWID]],Table1[TOTAL])))</f>
        <v/>
      </c>
      <c r="AA19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92">
        <f>IF(Table1[[#This Row],[JUMLAH NOTA]]="","",IF(Table1[[#This Row],[CONV]]="",Table1[[#This Row],[JUMLAH NOTA]],Table1[[#This Row],[JUMLAH NOTA]]*Table1[[#This Row],[CONV]]))</f>
        <v>6</v>
      </c>
      <c r="AC192" t="str">
        <f>IF(Table1[[#This Row],[ISI_CONV]]="","",IF(Table1[[#This Row],[CONV]]="",Table1[[#This Row],[SATUAN NOTA]],Table1[[#This Row],[SATUAN]]))</f>
        <v>LSN</v>
      </c>
      <c r="AD192" s="58">
        <f>IF(Table1[[#This Row],[HARGA]]="","",IF(Table1[[#This Row],[CONV]]="",Table1[[#This Row],[HARGA]],Table1[[#This Row],[HARGA]]/Table1[[#This Row],[CONV]]))</f>
        <v>100000</v>
      </c>
      <c r="AE192" s="58">
        <f>IF(Table1[[#This Row],[HARGA_CONV]]="","",Table1[[#This Row],[HARGA_CONV]]*Table1[[#This Row],[ISI_CONV]]*(100%-(Table1[[#This Row],[DISKON]]+Table1[[#This Row],[DISKON NOTA]])))</f>
        <v>510000</v>
      </c>
      <c r="AF192" s="3">
        <f>IF(Table1[[#This Row],[TANGGAL NOTA]]="",AF191,Table1[[#This Row],[TANGGAL NOTA]])</f>
        <v>45531</v>
      </c>
      <c r="AG192" s="3"/>
      <c r="AH192" s="3">
        <f>IF(Table1[[#This Row],[TANGGAL UPDATE]]="",AH191,Table1[[#This Row],[TANGGAL UPDATE]])</f>
        <v>45534</v>
      </c>
      <c r="AI192" t="str" cm="1">
        <f t="array" ref="AI192">IF(Table1[[#This Row],[A1]]="",AI191,INDEX(Table6[3],Table1[[#This Row],[Q1]]))</f>
        <v>E</v>
      </c>
      <c r="AJ192" t="str">
        <f>IF(Table1[[#This Row],[_KETERANGAN]]="","",Table1[[#This Row],[_KETERANGAN]])</f>
        <v/>
      </c>
      <c r="AK192" t="str" cm="1">
        <f t="array" ref="AK192">IF(Table1[[#This Row],[A1]]="",AK191,INDEX(Table6[3],Table1[[#This Row],[Q1]]))</f>
        <v>E</v>
      </c>
      <c r="AL192" s="5" t="str" cm="1">
        <f t="array" ref="AL192">IF(Table1[[#This Row],[A1]]="",AL191,INDEX(Table6[1],Table1[[#This Row],[Q1]]))</f>
        <v>ARIA</v>
      </c>
      <c r="AM192" t="str" cm="1">
        <f t="array" ref="AM192">IF(Table1[[#This Row],[A1]]="",AM191,INDEX(Table6[2],Table1[[#This Row],[Q1]]))</f>
        <v>PONOROGO</v>
      </c>
      <c r="AN192" t="str">
        <f>CONCATENATE(Table1[[#This Row],[TOKO_H]],"-",Table1[[#This Row],[KOTA_H]])</f>
        <v>ARIA-PONOROGO</v>
      </c>
      <c r="AO192" t="s">
        <v>11854</v>
      </c>
      <c r="AP192" t="s">
        <v>11021</v>
      </c>
      <c r="AQ192"/>
    </row>
    <row r="193" spans="1:43">
      <c r="A193">
        <f>IF(Table1[[#This Row],[KODE BARANG]]="","",MATCH(Table1[[#This Row],[KODE BARANG]],DBS[KODE BARANG],0))</f>
        <v>2862</v>
      </c>
      <c r="B193">
        <f>IF(Table1[[#This Row],[ROWID]]="","",ROW()-2)</f>
        <v>191</v>
      </c>
      <c r="C193">
        <f>IF(Table1[[#This Row],[NAMA BARANG]]="","",IF(Table1[[#This Row],[ID]]="",C192,Table1[[#This Row],[ID]]))</f>
        <v>185</v>
      </c>
      <c r="D193" t="str">
        <f>IF(Table1[[#This Row],[A1]]="","",MATCH(Table1[[#This Row],[A1]],Table6[5],0))</f>
        <v/>
      </c>
      <c r="E193" t="str">
        <f>IF(Table1[[#This Row],[ID]]="","",Table1[[#This Row],[TOKO-KOTA_H]])</f>
        <v/>
      </c>
      <c r="F193" t="str">
        <f>IF(Table1[[#This Row],[NOTA TOKO]]="","",ROW()-2)</f>
        <v/>
      </c>
      <c r="G193" s="59"/>
      <c r="H193" s="1"/>
      <c r="J193" s="1"/>
      <c r="K193" t="s">
        <v>11985</v>
      </c>
      <c r="L193" t="str">
        <f>IF(Table1[[#This Row],[_NAMA BARANG]]="",IF(Table1[[#This Row],[//DBS]]="","",INDEX(DBS[NAMA],Table1[[#This Row],[//DBS]])),Table1[[#This Row],[_NAMA BARANG]])</f>
        <v>TAS GB-S WARNA-WARNI</v>
      </c>
      <c r="M193"/>
      <c r="O193" t="str">
        <f>IF(Table1[[#This Row],[ROWID]]="","",IF(Table1[[#This Row],[_KETERANGAN]]="STOCK BELUM LENGKAP","ADA",IF(Table1[[#This Row],[KODE BARANG]]="","TIDAK ADA","ADA")))</f>
        <v>ADA</v>
      </c>
      <c r="P193">
        <v>6</v>
      </c>
      <c r="Q193" t="s">
        <v>34</v>
      </c>
      <c r="R193">
        <f>IF(Table1[[#This Row],[//DBS]]="","",INDEX(DBS[ISI],Table1[[#This Row],[//DBS]]))</f>
        <v>60</v>
      </c>
      <c r="S193" t="str">
        <f>IF(Table1[[#This Row],[//DBS]]="","",IF(Table1[[#This Row],[SATUAN_BYPASS]]="",INDEX(DBS[[SATUAN ]],Table1[[#This Row],[//DBS]]),Table1[SATUAN_BYPASS]))</f>
        <v>LSN</v>
      </c>
      <c r="T193">
        <v>60</v>
      </c>
      <c r="U193" s="58">
        <f>IF(Table1[[#This Row],[HARGA_BYPASS]]="",IF(Table1[[#This Row],[_HARGA]]="","",Table1[[#This Row],[_HARGA]]*1000),Table1[[#This Row],[HARGA_BYPASS]])</f>
        <v>60000</v>
      </c>
      <c r="V193" s="2">
        <v>0.15</v>
      </c>
      <c r="W193" s="2"/>
      <c r="X193" s="58" t="str">
        <f>IF(Table1[[#This Row],[ROWID]]="","",IF(Table1[[#This Row],[ROWID]]=C194,"",SUMIF(Table1[ROWID],Table1[[#This Row],[ROWID]],Table1[TOTAL])))</f>
        <v/>
      </c>
      <c r="AA19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93">
        <f>IF(Table1[[#This Row],[JUMLAH NOTA]]="","",IF(Table1[[#This Row],[CONV]]="",Table1[[#This Row],[JUMLAH NOTA]],Table1[[#This Row],[JUMLAH NOTA]]*Table1[[#This Row],[CONV]]))</f>
        <v>6</v>
      </c>
      <c r="AC193" t="str">
        <f>IF(Table1[[#This Row],[ISI_CONV]]="","",IF(Table1[[#This Row],[CONV]]="",Table1[[#This Row],[SATUAN NOTA]],Table1[[#This Row],[SATUAN]]))</f>
        <v>LSN</v>
      </c>
      <c r="AD193" s="58">
        <f>IF(Table1[[#This Row],[HARGA]]="","",IF(Table1[[#This Row],[CONV]]="",Table1[[#This Row],[HARGA]],Table1[[#This Row],[HARGA]]/Table1[[#This Row],[CONV]]))</f>
        <v>60000</v>
      </c>
      <c r="AE193" s="58">
        <f>IF(Table1[[#This Row],[HARGA_CONV]]="","",Table1[[#This Row],[HARGA_CONV]]*Table1[[#This Row],[ISI_CONV]]*(100%-(Table1[[#This Row],[DISKON]]+Table1[[#This Row],[DISKON NOTA]])))</f>
        <v>306000</v>
      </c>
      <c r="AF193" s="3">
        <f>IF(Table1[[#This Row],[TANGGAL NOTA]]="",AF192,Table1[[#This Row],[TANGGAL NOTA]])</f>
        <v>45531</v>
      </c>
      <c r="AG193" s="3"/>
      <c r="AH193" s="3">
        <f>IF(Table1[[#This Row],[TANGGAL UPDATE]]="",AH192,Table1[[#This Row],[TANGGAL UPDATE]])</f>
        <v>45534</v>
      </c>
      <c r="AI193" t="str" cm="1">
        <f t="array" ref="AI193">IF(Table1[[#This Row],[A1]]="",AI192,INDEX(Table6[3],Table1[[#This Row],[Q1]]))</f>
        <v>E</v>
      </c>
      <c r="AJ193" t="str">
        <f>IF(Table1[[#This Row],[_KETERANGAN]]="","",Table1[[#This Row],[_KETERANGAN]])</f>
        <v/>
      </c>
      <c r="AK193" t="str" cm="1">
        <f t="array" ref="AK193">IF(Table1[[#This Row],[A1]]="",AK192,INDEX(Table6[3],Table1[[#This Row],[Q1]]))</f>
        <v>E</v>
      </c>
      <c r="AL193" s="5" t="str" cm="1">
        <f t="array" ref="AL193">IF(Table1[[#This Row],[A1]]="",AL192,INDEX(Table6[1],Table1[[#This Row],[Q1]]))</f>
        <v>ARIA</v>
      </c>
      <c r="AM193" t="str" cm="1">
        <f t="array" ref="AM193">IF(Table1[[#This Row],[A1]]="",AM192,INDEX(Table6[2],Table1[[#This Row],[Q1]]))</f>
        <v>PONOROGO</v>
      </c>
      <c r="AN193" t="str">
        <f>CONCATENATE(Table1[[#This Row],[TOKO_H]],"-",Table1[[#This Row],[KOTA_H]])</f>
        <v>ARIA-PONOROGO</v>
      </c>
      <c r="AO193" t="s">
        <v>11985</v>
      </c>
      <c r="AP193" t="s">
        <v>11020</v>
      </c>
      <c r="AQ193"/>
    </row>
    <row r="194" spans="1:43">
      <c r="A194">
        <f>IF(Table1[[#This Row],[KODE BARANG]]="","",MATCH(Table1[[#This Row],[KODE BARANG]],DBS[KODE BARANG],0))</f>
        <v>2862</v>
      </c>
      <c r="B194">
        <f>IF(Table1[[#This Row],[ROWID]]="","",ROW()-2)</f>
        <v>192</v>
      </c>
      <c r="C194">
        <f>IF(Table1[[#This Row],[NAMA BARANG]]="","",IF(Table1[[#This Row],[ID]]="",C193,Table1[[#This Row],[ID]]))</f>
        <v>185</v>
      </c>
      <c r="D194" t="str">
        <f>IF(Table1[[#This Row],[A1]]="","",MATCH(Table1[[#This Row],[A1]],Table6[5],0))</f>
        <v/>
      </c>
      <c r="E194" t="str">
        <f>IF(Table1[[#This Row],[ID]]="","",Table1[[#This Row],[TOKO-KOTA_H]])</f>
        <v/>
      </c>
      <c r="F194" t="str">
        <f>IF(Table1[[#This Row],[NOTA TOKO]]="","",ROW()-2)</f>
        <v/>
      </c>
      <c r="G194" s="59"/>
      <c r="H194" s="1"/>
      <c r="J194" s="1"/>
      <c r="K194" t="s">
        <v>11985</v>
      </c>
      <c r="L194" t="str">
        <f>IF(Table1[[#This Row],[_NAMA BARANG]]="",IF(Table1[[#This Row],[//DBS]]="","",INDEX(DBS[NAMA],Table1[[#This Row],[//DBS]])),Table1[[#This Row],[_NAMA BARANG]])</f>
        <v>TAS GB-S WARNA-WARNI</v>
      </c>
      <c r="M194"/>
      <c r="O194" t="str">
        <f>IF(Table1[[#This Row],[ROWID]]="","",IF(Table1[[#This Row],[_KETERANGAN]]="STOCK BELUM LENGKAP","ADA",IF(Table1[[#This Row],[KODE BARANG]]="","TIDAK ADA","ADA")))</f>
        <v>ADA</v>
      </c>
      <c r="P194">
        <v>6</v>
      </c>
      <c r="Q194" t="s">
        <v>34</v>
      </c>
      <c r="R194">
        <f>IF(Table1[[#This Row],[//DBS]]="","",INDEX(DBS[ISI],Table1[[#This Row],[//DBS]]))</f>
        <v>60</v>
      </c>
      <c r="S194" t="str">
        <f>IF(Table1[[#This Row],[//DBS]]="","",IF(Table1[[#This Row],[SATUAN_BYPASS]]="",INDEX(DBS[[SATUAN ]],Table1[[#This Row],[//DBS]]),Table1[SATUAN_BYPASS]))</f>
        <v>LSN</v>
      </c>
      <c r="T194">
        <v>60</v>
      </c>
      <c r="U194" s="58">
        <f>IF(Table1[[#This Row],[HARGA_BYPASS]]="",IF(Table1[[#This Row],[_HARGA]]="","",Table1[[#This Row],[_HARGA]]*1000),Table1[[#This Row],[HARGA_BYPASS]])</f>
        <v>60000</v>
      </c>
      <c r="V194" s="2">
        <v>0.15</v>
      </c>
      <c r="W194" s="2"/>
      <c r="X194" s="58" t="str">
        <f>IF(Table1[[#This Row],[ROWID]]="","",IF(Table1[[#This Row],[ROWID]]=C195,"",SUMIF(Table1[ROWID],Table1[[#This Row],[ROWID]],Table1[TOTAL])))</f>
        <v/>
      </c>
      <c r="AA19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94">
        <f>IF(Table1[[#This Row],[JUMLAH NOTA]]="","",IF(Table1[[#This Row],[CONV]]="",Table1[[#This Row],[JUMLAH NOTA]],Table1[[#This Row],[JUMLAH NOTA]]*Table1[[#This Row],[CONV]]))</f>
        <v>6</v>
      </c>
      <c r="AC194" t="str">
        <f>IF(Table1[[#This Row],[ISI_CONV]]="","",IF(Table1[[#This Row],[CONV]]="",Table1[[#This Row],[SATUAN NOTA]],Table1[[#This Row],[SATUAN]]))</f>
        <v>LSN</v>
      </c>
      <c r="AD194" s="58">
        <f>IF(Table1[[#This Row],[HARGA]]="","",IF(Table1[[#This Row],[CONV]]="",Table1[[#This Row],[HARGA]],Table1[[#This Row],[HARGA]]/Table1[[#This Row],[CONV]]))</f>
        <v>60000</v>
      </c>
      <c r="AE194" s="58">
        <f>IF(Table1[[#This Row],[HARGA_CONV]]="","",Table1[[#This Row],[HARGA_CONV]]*Table1[[#This Row],[ISI_CONV]]*(100%-(Table1[[#This Row],[DISKON]]+Table1[[#This Row],[DISKON NOTA]])))</f>
        <v>306000</v>
      </c>
      <c r="AF194" s="3">
        <f>IF(Table1[[#This Row],[TANGGAL NOTA]]="",AF193,Table1[[#This Row],[TANGGAL NOTA]])</f>
        <v>45531</v>
      </c>
      <c r="AG194" s="3"/>
      <c r="AH194" s="3">
        <f>IF(Table1[[#This Row],[TANGGAL UPDATE]]="",AH193,Table1[[#This Row],[TANGGAL UPDATE]])</f>
        <v>45534</v>
      </c>
      <c r="AI194" t="str" cm="1">
        <f t="array" ref="AI194">IF(Table1[[#This Row],[A1]]="",AI193,INDEX(Table6[3],Table1[[#This Row],[Q1]]))</f>
        <v>E</v>
      </c>
      <c r="AJ194" t="str">
        <f>IF(Table1[[#This Row],[_KETERANGAN]]="","",Table1[[#This Row],[_KETERANGAN]])</f>
        <v/>
      </c>
      <c r="AK194" t="str" cm="1">
        <f t="array" ref="AK194">IF(Table1[[#This Row],[A1]]="",AK193,INDEX(Table6[3],Table1[[#This Row],[Q1]]))</f>
        <v>E</v>
      </c>
      <c r="AL194" s="5" t="str" cm="1">
        <f t="array" ref="AL194">IF(Table1[[#This Row],[A1]]="",AL193,INDEX(Table6[1],Table1[[#This Row],[Q1]]))</f>
        <v>ARIA</v>
      </c>
      <c r="AM194" t="str" cm="1">
        <f t="array" ref="AM194">IF(Table1[[#This Row],[A1]]="",AM193,INDEX(Table6[2],Table1[[#This Row],[Q1]]))</f>
        <v>PONOROGO</v>
      </c>
      <c r="AN194" t="str">
        <f>CONCATENATE(Table1[[#This Row],[TOKO_H]],"-",Table1[[#This Row],[KOTA_H]])</f>
        <v>ARIA-PONOROGO</v>
      </c>
      <c r="AO194" t="s">
        <v>11985</v>
      </c>
      <c r="AP194" t="s">
        <v>11020</v>
      </c>
      <c r="AQ194"/>
    </row>
    <row r="195" spans="1:43">
      <c r="A195">
        <f>IF(Table1[[#This Row],[KODE BARANG]]="","",MATCH(Table1[[#This Row],[KODE BARANG]],DBS[KODE BARANG],0))</f>
        <v>2920</v>
      </c>
      <c r="B195">
        <f>IF(Table1[[#This Row],[ROWID]]="","",ROW()-2)</f>
        <v>193</v>
      </c>
      <c r="C195">
        <f>IF(Table1[[#This Row],[NAMA BARANG]]="","",IF(Table1[[#This Row],[ID]]="",C194,Table1[[#This Row],[ID]]))</f>
        <v>185</v>
      </c>
      <c r="D195" t="str">
        <f>IF(Table1[[#This Row],[A1]]="","",MATCH(Table1[[#This Row],[A1]],Table6[5],0))</f>
        <v/>
      </c>
      <c r="E195" t="str">
        <f>IF(Table1[[#This Row],[ID]]="","",Table1[[#This Row],[TOKO-KOTA_H]])</f>
        <v/>
      </c>
      <c r="F195" t="str">
        <f>IF(Table1[[#This Row],[NOTA TOKO]]="","",ROW()-2)</f>
        <v/>
      </c>
      <c r="G195" s="59"/>
      <c r="H195" s="1"/>
      <c r="J195" s="1"/>
      <c r="K195" t="s">
        <v>8748</v>
      </c>
      <c r="L195" t="str">
        <f>IF(Table1[[#This Row],[_NAMA BARANG]]="",IF(Table1[[#This Row],[//DBS]]="","",INDEX(DBS[NAMA],Table1[[#This Row],[//DBS]])),Table1[[#This Row],[_NAMA BARANG]])</f>
        <v>TAS TIDUR GGH-L (6 MOTIF)</v>
      </c>
      <c r="M195"/>
      <c r="O195" t="str">
        <f>IF(Table1[[#This Row],[ROWID]]="","",IF(Table1[[#This Row],[_KETERANGAN]]="STOCK BELUM LENGKAP","ADA",IF(Table1[[#This Row],[KODE BARANG]]="","TIDAK ADA","ADA")))</f>
        <v>ADA</v>
      </c>
      <c r="P195">
        <v>7</v>
      </c>
      <c r="Q195" t="s">
        <v>34</v>
      </c>
      <c r="R195">
        <f>IF(Table1[[#This Row],[//DBS]]="","",INDEX(DBS[ISI],Table1[[#This Row],[//DBS]]))</f>
        <v>30</v>
      </c>
      <c r="S195" t="str">
        <f>IF(Table1[[#This Row],[//DBS]]="","",IF(Table1[[#This Row],[SATUAN_BYPASS]]="",INDEX(DBS[[SATUAN ]],Table1[[#This Row],[//DBS]]),Table1[SATUAN_BYPASS]))</f>
        <v>LSN</v>
      </c>
      <c r="T195">
        <v>125</v>
      </c>
      <c r="U195" s="58">
        <f>IF(Table1[[#This Row],[HARGA_BYPASS]]="",IF(Table1[[#This Row],[_HARGA]]="","",Table1[[#This Row],[_HARGA]]*1000),Table1[[#This Row],[HARGA_BYPASS]])</f>
        <v>125000</v>
      </c>
      <c r="V195" s="2">
        <v>0.15</v>
      </c>
      <c r="W195" s="2"/>
      <c r="X195" s="58" t="str">
        <f>IF(Table1[[#This Row],[ROWID]]="","",IF(Table1[[#This Row],[ROWID]]=C196,"",SUMIF(Table1[ROWID],Table1[[#This Row],[ROWID]],Table1[TOTAL])))</f>
        <v/>
      </c>
      <c r="AA19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95">
        <f>IF(Table1[[#This Row],[JUMLAH NOTA]]="","",IF(Table1[[#This Row],[CONV]]="",Table1[[#This Row],[JUMLAH NOTA]],Table1[[#This Row],[JUMLAH NOTA]]*Table1[[#This Row],[CONV]]))</f>
        <v>7</v>
      </c>
      <c r="AC195" t="str">
        <f>IF(Table1[[#This Row],[ISI_CONV]]="","",IF(Table1[[#This Row],[CONV]]="",Table1[[#This Row],[SATUAN NOTA]],Table1[[#This Row],[SATUAN]]))</f>
        <v>LSN</v>
      </c>
      <c r="AD195" s="58">
        <f>IF(Table1[[#This Row],[HARGA]]="","",IF(Table1[[#This Row],[CONV]]="",Table1[[#This Row],[HARGA]],Table1[[#This Row],[HARGA]]/Table1[[#This Row],[CONV]]))</f>
        <v>125000</v>
      </c>
      <c r="AE195" s="58">
        <f>IF(Table1[[#This Row],[HARGA_CONV]]="","",Table1[[#This Row],[HARGA_CONV]]*Table1[[#This Row],[ISI_CONV]]*(100%-(Table1[[#This Row],[DISKON]]+Table1[[#This Row],[DISKON NOTA]])))</f>
        <v>743750</v>
      </c>
      <c r="AF195" s="3">
        <f>IF(Table1[[#This Row],[TANGGAL NOTA]]="",AF194,Table1[[#This Row],[TANGGAL NOTA]])</f>
        <v>45531</v>
      </c>
      <c r="AG195" s="3"/>
      <c r="AH195" s="3">
        <f>IF(Table1[[#This Row],[TANGGAL UPDATE]]="",AH194,Table1[[#This Row],[TANGGAL UPDATE]])</f>
        <v>45534</v>
      </c>
      <c r="AI195" t="str" cm="1">
        <f t="array" ref="AI195">IF(Table1[[#This Row],[A1]]="",AI194,INDEX(Table6[3],Table1[[#This Row],[Q1]]))</f>
        <v>E</v>
      </c>
      <c r="AJ195" t="str">
        <f>IF(Table1[[#This Row],[_KETERANGAN]]="","",Table1[[#This Row],[_KETERANGAN]])</f>
        <v/>
      </c>
      <c r="AK195" t="str" cm="1">
        <f t="array" ref="AK195">IF(Table1[[#This Row],[A1]]="",AK194,INDEX(Table6[3],Table1[[#This Row],[Q1]]))</f>
        <v>E</v>
      </c>
      <c r="AL195" s="5" t="str" cm="1">
        <f t="array" ref="AL195">IF(Table1[[#This Row],[A1]]="",AL194,INDEX(Table6[1],Table1[[#This Row],[Q1]]))</f>
        <v>ARIA</v>
      </c>
      <c r="AM195" t="str" cm="1">
        <f t="array" ref="AM195">IF(Table1[[#This Row],[A1]]="",AM194,INDEX(Table6[2],Table1[[#This Row],[Q1]]))</f>
        <v>PONOROGO</v>
      </c>
      <c r="AN195" t="str">
        <f>CONCATENATE(Table1[[#This Row],[TOKO_H]],"-",Table1[[#This Row],[KOTA_H]])</f>
        <v>ARIA-PONOROGO</v>
      </c>
      <c r="AO195" t="s">
        <v>8748</v>
      </c>
      <c r="AP195" t="s">
        <v>8749</v>
      </c>
      <c r="AQ195"/>
    </row>
    <row r="196" spans="1:43">
      <c r="A196">
        <f>IF(Table1[[#This Row],[KODE BARANG]]="","",MATCH(Table1[[#This Row],[KODE BARANG]],DBS[KODE BARANG],0))</f>
        <v>2920</v>
      </c>
      <c r="B196">
        <f>IF(Table1[[#This Row],[ROWID]]="","",ROW()-2)</f>
        <v>194</v>
      </c>
      <c r="C196">
        <f>IF(Table1[[#This Row],[NAMA BARANG]]="","",IF(Table1[[#This Row],[ID]]="",C195,Table1[[#This Row],[ID]]))</f>
        <v>185</v>
      </c>
      <c r="D196" t="str">
        <f>IF(Table1[[#This Row],[A1]]="","",MATCH(Table1[[#This Row],[A1]],Table6[5],0))</f>
        <v/>
      </c>
      <c r="E196" t="str">
        <f>IF(Table1[[#This Row],[ID]]="","",Table1[[#This Row],[TOKO-KOTA_H]])</f>
        <v/>
      </c>
      <c r="F196" t="str">
        <f>IF(Table1[[#This Row],[NOTA TOKO]]="","",ROW()-2)</f>
        <v/>
      </c>
      <c r="G196" s="59"/>
      <c r="H196" s="1"/>
      <c r="J196" s="1"/>
      <c r="K196" t="s">
        <v>8748</v>
      </c>
      <c r="L196" t="str">
        <f>IF(Table1[[#This Row],[_NAMA BARANG]]="",IF(Table1[[#This Row],[//DBS]]="","",INDEX(DBS[NAMA],Table1[[#This Row],[//DBS]])),Table1[[#This Row],[_NAMA BARANG]])</f>
        <v>TAS TIDUR GGH-L (6 MOTIF)</v>
      </c>
      <c r="M196"/>
      <c r="O196" t="str">
        <f>IF(Table1[[#This Row],[ROWID]]="","",IF(Table1[[#This Row],[_KETERANGAN]]="STOCK BELUM LENGKAP","ADA",IF(Table1[[#This Row],[KODE BARANG]]="","TIDAK ADA","ADA")))</f>
        <v>ADA</v>
      </c>
      <c r="P196">
        <v>6</v>
      </c>
      <c r="Q196" t="s">
        <v>34</v>
      </c>
      <c r="R196">
        <f>IF(Table1[[#This Row],[//DBS]]="","",INDEX(DBS[ISI],Table1[[#This Row],[//DBS]]))</f>
        <v>30</v>
      </c>
      <c r="S196" t="str">
        <f>IF(Table1[[#This Row],[//DBS]]="","",IF(Table1[[#This Row],[SATUAN_BYPASS]]="",INDEX(DBS[[SATUAN ]],Table1[[#This Row],[//DBS]]),Table1[SATUAN_BYPASS]))</f>
        <v>LSN</v>
      </c>
      <c r="T196">
        <v>125</v>
      </c>
      <c r="U196" s="58">
        <f>IF(Table1[[#This Row],[HARGA_BYPASS]]="",IF(Table1[[#This Row],[_HARGA]]="","",Table1[[#This Row],[_HARGA]]*1000),Table1[[#This Row],[HARGA_BYPASS]])</f>
        <v>125000</v>
      </c>
      <c r="V196" s="2">
        <v>0.15</v>
      </c>
      <c r="W196" s="2"/>
      <c r="X196" s="58" t="str">
        <f>IF(Table1[[#This Row],[ROWID]]="","",IF(Table1[[#This Row],[ROWID]]=C197,"",SUMIF(Table1[ROWID],Table1[[#This Row],[ROWID]],Table1[TOTAL])))</f>
        <v/>
      </c>
      <c r="AA19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96">
        <f>IF(Table1[[#This Row],[JUMLAH NOTA]]="","",IF(Table1[[#This Row],[CONV]]="",Table1[[#This Row],[JUMLAH NOTA]],Table1[[#This Row],[JUMLAH NOTA]]*Table1[[#This Row],[CONV]]))</f>
        <v>6</v>
      </c>
      <c r="AC196" t="str">
        <f>IF(Table1[[#This Row],[ISI_CONV]]="","",IF(Table1[[#This Row],[CONV]]="",Table1[[#This Row],[SATUAN NOTA]],Table1[[#This Row],[SATUAN]]))</f>
        <v>LSN</v>
      </c>
      <c r="AD196" s="58">
        <f>IF(Table1[[#This Row],[HARGA]]="","",IF(Table1[[#This Row],[CONV]]="",Table1[[#This Row],[HARGA]],Table1[[#This Row],[HARGA]]/Table1[[#This Row],[CONV]]))</f>
        <v>125000</v>
      </c>
      <c r="AE196" s="58">
        <f>IF(Table1[[#This Row],[HARGA_CONV]]="","",Table1[[#This Row],[HARGA_CONV]]*Table1[[#This Row],[ISI_CONV]]*(100%-(Table1[[#This Row],[DISKON]]+Table1[[#This Row],[DISKON NOTA]])))</f>
        <v>637500</v>
      </c>
      <c r="AF196" s="3">
        <f>IF(Table1[[#This Row],[TANGGAL NOTA]]="",AF195,Table1[[#This Row],[TANGGAL NOTA]])</f>
        <v>45531</v>
      </c>
      <c r="AG196" s="3"/>
      <c r="AH196" s="3">
        <f>IF(Table1[[#This Row],[TANGGAL UPDATE]]="",AH195,Table1[[#This Row],[TANGGAL UPDATE]])</f>
        <v>45534</v>
      </c>
      <c r="AI196" t="str" cm="1">
        <f t="array" ref="AI196">IF(Table1[[#This Row],[A1]]="",AI195,INDEX(Table6[3],Table1[[#This Row],[Q1]]))</f>
        <v>E</v>
      </c>
      <c r="AJ196" t="str">
        <f>IF(Table1[[#This Row],[_KETERANGAN]]="","",Table1[[#This Row],[_KETERANGAN]])</f>
        <v/>
      </c>
      <c r="AK196" t="str" cm="1">
        <f t="array" ref="AK196">IF(Table1[[#This Row],[A1]]="",AK195,INDEX(Table6[3],Table1[[#This Row],[Q1]]))</f>
        <v>E</v>
      </c>
      <c r="AL196" s="5" t="str" cm="1">
        <f t="array" ref="AL196">IF(Table1[[#This Row],[A1]]="",AL195,INDEX(Table6[1],Table1[[#This Row],[Q1]]))</f>
        <v>ARIA</v>
      </c>
      <c r="AM196" t="str" cm="1">
        <f t="array" ref="AM196">IF(Table1[[#This Row],[A1]]="",AM195,INDEX(Table6[2],Table1[[#This Row],[Q1]]))</f>
        <v>PONOROGO</v>
      </c>
      <c r="AN196" t="str">
        <f>CONCATENATE(Table1[[#This Row],[TOKO_H]],"-",Table1[[#This Row],[KOTA_H]])</f>
        <v>ARIA-PONOROGO</v>
      </c>
      <c r="AO196" t="s">
        <v>8748</v>
      </c>
      <c r="AP196" t="s">
        <v>8749</v>
      </c>
      <c r="AQ196"/>
    </row>
    <row r="197" spans="1:43">
      <c r="A197">
        <f>IF(Table1[[#This Row],[KODE BARANG]]="","",MATCH(Table1[[#This Row],[KODE BARANG]],DBS[KODE BARANG],0))</f>
        <v>2920</v>
      </c>
      <c r="B197">
        <f>IF(Table1[[#This Row],[ROWID]]="","",ROW()-2)</f>
        <v>195</v>
      </c>
      <c r="C197">
        <f>IF(Table1[[#This Row],[NAMA BARANG]]="","",IF(Table1[[#This Row],[ID]]="",C196,Table1[[#This Row],[ID]]))</f>
        <v>185</v>
      </c>
      <c r="D197" t="str">
        <f>IF(Table1[[#This Row],[A1]]="","",MATCH(Table1[[#This Row],[A1]],Table6[5],0))</f>
        <v/>
      </c>
      <c r="E197" t="str">
        <f>IF(Table1[[#This Row],[ID]]="","",Table1[[#This Row],[TOKO-KOTA_H]])</f>
        <v/>
      </c>
      <c r="F197" t="str">
        <f>IF(Table1[[#This Row],[NOTA TOKO]]="","",ROW()-2)</f>
        <v/>
      </c>
      <c r="G197" s="59"/>
      <c r="H197" s="1"/>
      <c r="J197" s="1"/>
      <c r="K197" t="s">
        <v>8748</v>
      </c>
      <c r="L197" t="str">
        <f>IF(Table1[[#This Row],[_NAMA BARANG]]="",IF(Table1[[#This Row],[//DBS]]="","",INDEX(DBS[NAMA],Table1[[#This Row],[//DBS]])),Table1[[#This Row],[_NAMA BARANG]])</f>
        <v>TAS TIDUR GGH-L (6 MOTIF)</v>
      </c>
      <c r="M197"/>
      <c r="O197" t="str">
        <f>IF(Table1[[#This Row],[ROWID]]="","",IF(Table1[[#This Row],[_KETERANGAN]]="STOCK BELUM LENGKAP","ADA",IF(Table1[[#This Row],[KODE BARANG]]="","TIDAK ADA","ADA")))</f>
        <v>ADA</v>
      </c>
      <c r="P197">
        <v>7</v>
      </c>
      <c r="Q197" t="s">
        <v>34</v>
      </c>
      <c r="R197">
        <f>IF(Table1[[#This Row],[//DBS]]="","",INDEX(DBS[ISI],Table1[[#This Row],[//DBS]]))</f>
        <v>30</v>
      </c>
      <c r="S197" t="str">
        <f>IF(Table1[[#This Row],[//DBS]]="","",IF(Table1[[#This Row],[SATUAN_BYPASS]]="",INDEX(DBS[[SATUAN ]],Table1[[#This Row],[//DBS]]),Table1[SATUAN_BYPASS]))</f>
        <v>LSN</v>
      </c>
      <c r="T197">
        <v>125</v>
      </c>
      <c r="U197" s="58">
        <f>IF(Table1[[#This Row],[HARGA_BYPASS]]="",IF(Table1[[#This Row],[_HARGA]]="","",Table1[[#This Row],[_HARGA]]*1000),Table1[[#This Row],[HARGA_BYPASS]])</f>
        <v>125000</v>
      </c>
      <c r="V197" s="2">
        <v>0.15</v>
      </c>
      <c r="W197" s="2"/>
      <c r="X197" s="58" t="str">
        <f>IF(Table1[[#This Row],[ROWID]]="","",IF(Table1[[#This Row],[ROWID]]=C198,"",SUMIF(Table1[ROWID],Table1[[#This Row],[ROWID]],Table1[TOTAL])))</f>
        <v/>
      </c>
      <c r="AA19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97">
        <f>IF(Table1[[#This Row],[JUMLAH NOTA]]="","",IF(Table1[[#This Row],[CONV]]="",Table1[[#This Row],[JUMLAH NOTA]],Table1[[#This Row],[JUMLAH NOTA]]*Table1[[#This Row],[CONV]]))</f>
        <v>7</v>
      </c>
      <c r="AC197" t="str">
        <f>IF(Table1[[#This Row],[ISI_CONV]]="","",IF(Table1[[#This Row],[CONV]]="",Table1[[#This Row],[SATUAN NOTA]],Table1[[#This Row],[SATUAN]]))</f>
        <v>LSN</v>
      </c>
      <c r="AD197" s="58">
        <f>IF(Table1[[#This Row],[HARGA]]="","",IF(Table1[[#This Row],[CONV]]="",Table1[[#This Row],[HARGA]],Table1[[#This Row],[HARGA]]/Table1[[#This Row],[CONV]]))</f>
        <v>125000</v>
      </c>
      <c r="AE197" s="58">
        <f>IF(Table1[[#This Row],[HARGA_CONV]]="","",Table1[[#This Row],[HARGA_CONV]]*Table1[[#This Row],[ISI_CONV]]*(100%-(Table1[[#This Row],[DISKON]]+Table1[[#This Row],[DISKON NOTA]])))</f>
        <v>743750</v>
      </c>
      <c r="AF197" s="3">
        <f>IF(Table1[[#This Row],[TANGGAL NOTA]]="",AF196,Table1[[#This Row],[TANGGAL NOTA]])</f>
        <v>45531</v>
      </c>
      <c r="AG197" s="3"/>
      <c r="AH197" s="3">
        <f>IF(Table1[[#This Row],[TANGGAL UPDATE]]="",AH196,Table1[[#This Row],[TANGGAL UPDATE]])</f>
        <v>45534</v>
      </c>
      <c r="AI197" t="str" cm="1">
        <f t="array" ref="AI197">IF(Table1[[#This Row],[A1]]="",AI196,INDEX(Table6[3],Table1[[#This Row],[Q1]]))</f>
        <v>E</v>
      </c>
      <c r="AJ197" t="str">
        <f>IF(Table1[[#This Row],[_KETERANGAN]]="","",Table1[[#This Row],[_KETERANGAN]])</f>
        <v/>
      </c>
      <c r="AK197" t="str" cm="1">
        <f t="array" ref="AK197">IF(Table1[[#This Row],[A1]]="",AK196,INDEX(Table6[3],Table1[[#This Row],[Q1]]))</f>
        <v>E</v>
      </c>
      <c r="AL197" s="5" t="str" cm="1">
        <f t="array" ref="AL197">IF(Table1[[#This Row],[A1]]="",AL196,INDEX(Table6[1],Table1[[#This Row],[Q1]]))</f>
        <v>ARIA</v>
      </c>
      <c r="AM197" t="str" cm="1">
        <f t="array" ref="AM197">IF(Table1[[#This Row],[A1]]="",AM196,INDEX(Table6[2],Table1[[#This Row],[Q1]]))</f>
        <v>PONOROGO</v>
      </c>
      <c r="AN197" t="str">
        <f>CONCATENATE(Table1[[#This Row],[TOKO_H]],"-",Table1[[#This Row],[KOTA_H]])</f>
        <v>ARIA-PONOROGO</v>
      </c>
      <c r="AO197" t="s">
        <v>8748</v>
      </c>
      <c r="AP197" t="s">
        <v>8749</v>
      </c>
      <c r="AQ197"/>
    </row>
    <row r="198" spans="1:43">
      <c r="A198">
        <f>IF(Table1[[#This Row],[KODE BARANG]]="","",MATCH(Table1[[#This Row],[KODE BARANG]],DBS[KODE BARANG],0))</f>
        <v>2919</v>
      </c>
      <c r="B198">
        <f>IF(Table1[[#This Row],[ROWID]]="","",ROW()-2)</f>
        <v>196</v>
      </c>
      <c r="C198">
        <f>IF(Table1[[#This Row],[NAMA BARANG]]="","",IF(Table1[[#This Row],[ID]]="",C197,Table1[[#This Row],[ID]]))</f>
        <v>185</v>
      </c>
      <c r="D198" t="str">
        <f>IF(Table1[[#This Row],[A1]]="","",MATCH(Table1[[#This Row],[A1]],Table6[5],0))</f>
        <v/>
      </c>
      <c r="E198" t="str">
        <f>IF(Table1[[#This Row],[ID]]="","",Table1[[#This Row],[TOKO-KOTA_H]])</f>
        <v/>
      </c>
      <c r="F198" t="str">
        <f>IF(Table1[[#This Row],[NOTA TOKO]]="","",ROW()-2)</f>
        <v/>
      </c>
      <c r="G198" s="59"/>
      <c r="H198" s="1"/>
      <c r="J198" s="1"/>
      <c r="K198" t="s">
        <v>8746</v>
      </c>
      <c r="L198" t="str">
        <f>IF(Table1[[#This Row],[_NAMA BARANG]]="",IF(Table1[[#This Row],[//DBS]]="","",INDEX(DBS[NAMA],Table1[[#This Row],[//DBS]])),Table1[[#This Row],[_NAMA BARANG]])</f>
        <v>TAS TIDUR GGH-M (6 MOTIF)</v>
      </c>
      <c r="M198"/>
      <c r="O198" t="str">
        <f>IF(Table1[[#This Row],[ROWID]]="","",IF(Table1[[#This Row],[_KETERANGAN]]="STOCK BELUM LENGKAP","ADA",IF(Table1[[#This Row],[KODE BARANG]]="","TIDAK ADA","ADA")))</f>
        <v>ADA</v>
      </c>
      <c r="P198">
        <v>7</v>
      </c>
      <c r="Q198" t="s">
        <v>34</v>
      </c>
      <c r="R198">
        <f>IF(Table1[[#This Row],[//DBS]]="","",INDEX(DBS[ISI],Table1[[#This Row],[//DBS]]))</f>
        <v>40</v>
      </c>
      <c r="S198" t="str">
        <f>IF(Table1[[#This Row],[//DBS]]="","",IF(Table1[[#This Row],[SATUAN_BYPASS]]="",INDEX(DBS[[SATUAN ]],Table1[[#This Row],[//DBS]]),Table1[SATUAN_BYPASS]))</f>
        <v>LSN</v>
      </c>
      <c r="T198">
        <v>100</v>
      </c>
      <c r="U198" s="58">
        <f>IF(Table1[[#This Row],[HARGA_BYPASS]]="",IF(Table1[[#This Row],[_HARGA]]="","",Table1[[#This Row],[_HARGA]]*1000),Table1[[#This Row],[HARGA_BYPASS]])</f>
        <v>100000</v>
      </c>
      <c r="V198" s="2">
        <v>0.15</v>
      </c>
      <c r="W198" s="2"/>
      <c r="X198" s="58" t="str">
        <f>IF(Table1[[#This Row],[ROWID]]="","",IF(Table1[[#This Row],[ROWID]]=C199,"",SUMIF(Table1[ROWID],Table1[[#This Row],[ROWID]],Table1[TOTAL])))</f>
        <v/>
      </c>
      <c r="AA19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98">
        <f>IF(Table1[[#This Row],[JUMLAH NOTA]]="","",IF(Table1[[#This Row],[CONV]]="",Table1[[#This Row],[JUMLAH NOTA]],Table1[[#This Row],[JUMLAH NOTA]]*Table1[[#This Row],[CONV]]))</f>
        <v>7</v>
      </c>
      <c r="AC198" t="str">
        <f>IF(Table1[[#This Row],[ISI_CONV]]="","",IF(Table1[[#This Row],[CONV]]="",Table1[[#This Row],[SATUAN NOTA]],Table1[[#This Row],[SATUAN]]))</f>
        <v>LSN</v>
      </c>
      <c r="AD198" s="58">
        <f>IF(Table1[[#This Row],[HARGA]]="","",IF(Table1[[#This Row],[CONV]]="",Table1[[#This Row],[HARGA]],Table1[[#This Row],[HARGA]]/Table1[[#This Row],[CONV]]))</f>
        <v>100000</v>
      </c>
      <c r="AE198" s="58">
        <f>IF(Table1[[#This Row],[HARGA_CONV]]="","",Table1[[#This Row],[HARGA_CONV]]*Table1[[#This Row],[ISI_CONV]]*(100%-(Table1[[#This Row],[DISKON]]+Table1[[#This Row],[DISKON NOTA]])))</f>
        <v>595000</v>
      </c>
      <c r="AF198" s="3">
        <f>IF(Table1[[#This Row],[TANGGAL NOTA]]="",AF197,Table1[[#This Row],[TANGGAL NOTA]])</f>
        <v>45531</v>
      </c>
      <c r="AG198" s="3"/>
      <c r="AH198" s="3">
        <f>IF(Table1[[#This Row],[TANGGAL UPDATE]]="",AH197,Table1[[#This Row],[TANGGAL UPDATE]])</f>
        <v>45534</v>
      </c>
      <c r="AI198" t="str" cm="1">
        <f t="array" ref="AI198">IF(Table1[[#This Row],[A1]]="",AI197,INDEX(Table6[3],Table1[[#This Row],[Q1]]))</f>
        <v>E</v>
      </c>
      <c r="AJ198" t="str">
        <f>IF(Table1[[#This Row],[_KETERANGAN]]="","",Table1[[#This Row],[_KETERANGAN]])</f>
        <v/>
      </c>
      <c r="AK198" t="str" cm="1">
        <f t="array" ref="AK198">IF(Table1[[#This Row],[A1]]="",AK197,INDEX(Table6[3],Table1[[#This Row],[Q1]]))</f>
        <v>E</v>
      </c>
      <c r="AL198" s="5" t="str" cm="1">
        <f t="array" ref="AL198">IF(Table1[[#This Row],[A1]]="",AL197,INDEX(Table6[1],Table1[[#This Row],[Q1]]))</f>
        <v>ARIA</v>
      </c>
      <c r="AM198" t="str" cm="1">
        <f t="array" ref="AM198">IF(Table1[[#This Row],[A1]]="",AM197,INDEX(Table6[2],Table1[[#This Row],[Q1]]))</f>
        <v>PONOROGO</v>
      </c>
      <c r="AN198" t="str">
        <f>CONCATENATE(Table1[[#This Row],[TOKO_H]],"-",Table1[[#This Row],[KOTA_H]])</f>
        <v>ARIA-PONOROGO</v>
      </c>
      <c r="AO198" t="s">
        <v>8748</v>
      </c>
      <c r="AP198" t="s">
        <v>8749</v>
      </c>
      <c r="AQ198"/>
    </row>
    <row r="199" spans="1:43">
      <c r="A199">
        <f>IF(Table1[[#This Row],[KODE BARANG]]="","",MATCH(Table1[[#This Row],[KODE BARANG]],DBS[KODE BARANG],0))</f>
        <v>2919</v>
      </c>
      <c r="B199">
        <f>IF(Table1[[#This Row],[ROWID]]="","",ROW()-2)</f>
        <v>197</v>
      </c>
      <c r="C199">
        <f>IF(Table1[[#This Row],[NAMA BARANG]]="","",IF(Table1[[#This Row],[ID]]="",C198,Table1[[#This Row],[ID]]))</f>
        <v>185</v>
      </c>
      <c r="D199" t="str">
        <f>IF(Table1[[#This Row],[A1]]="","",MATCH(Table1[[#This Row],[A1]],Table6[5],0))</f>
        <v/>
      </c>
      <c r="E199" t="str">
        <f>IF(Table1[[#This Row],[ID]]="","",Table1[[#This Row],[TOKO-KOTA_H]])</f>
        <v/>
      </c>
      <c r="F199" t="str">
        <f>IF(Table1[[#This Row],[NOTA TOKO]]="","",ROW()-2)</f>
        <v/>
      </c>
      <c r="G199" s="59"/>
      <c r="H199" s="1"/>
      <c r="J199" s="1"/>
      <c r="K199" t="s">
        <v>8746</v>
      </c>
      <c r="L199" t="str">
        <f>IF(Table1[[#This Row],[_NAMA BARANG]]="",IF(Table1[[#This Row],[//DBS]]="","",INDEX(DBS[NAMA],Table1[[#This Row],[//DBS]])),Table1[[#This Row],[_NAMA BARANG]])</f>
        <v>TAS TIDUR GGH-M (6 MOTIF)</v>
      </c>
      <c r="M199"/>
      <c r="O199" t="str">
        <f>IF(Table1[[#This Row],[ROWID]]="","",IF(Table1[[#This Row],[_KETERANGAN]]="STOCK BELUM LENGKAP","ADA",IF(Table1[[#This Row],[KODE BARANG]]="","TIDAK ADA","ADA")))</f>
        <v>ADA</v>
      </c>
      <c r="P199">
        <v>4</v>
      </c>
      <c r="Q199" t="s">
        <v>34</v>
      </c>
      <c r="R199">
        <f>IF(Table1[[#This Row],[//DBS]]="","",INDEX(DBS[ISI],Table1[[#This Row],[//DBS]]))</f>
        <v>40</v>
      </c>
      <c r="S199" t="str">
        <f>IF(Table1[[#This Row],[//DBS]]="","",IF(Table1[[#This Row],[SATUAN_BYPASS]]="",INDEX(DBS[[SATUAN ]],Table1[[#This Row],[//DBS]]),Table1[SATUAN_BYPASS]))</f>
        <v>LSN</v>
      </c>
      <c r="T199">
        <v>100</v>
      </c>
      <c r="U199" s="58">
        <f>IF(Table1[[#This Row],[HARGA_BYPASS]]="",IF(Table1[[#This Row],[_HARGA]]="","",Table1[[#This Row],[_HARGA]]*1000),Table1[[#This Row],[HARGA_BYPASS]])</f>
        <v>100000</v>
      </c>
      <c r="V199" s="2">
        <v>0.15</v>
      </c>
      <c r="W199" s="2"/>
      <c r="X199" s="58">
        <f>IF(Table1[[#This Row],[ROWID]]="","",IF(Table1[[#This Row],[ROWID]]=C200,"",SUMIF(Table1[ROWID],Table1[[#This Row],[ROWID]],Table1[TOTAL])))</f>
        <v>7212000</v>
      </c>
      <c r="AA19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99">
        <f>IF(Table1[[#This Row],[JUMLAH NOTA]]="","",IF(Table1[[#This Row],[CONV]]="",Table1[[#This Row],[JUMLAH NOTA]],Table1[[#This Row],[JUMLAH NOTA]]*Table1[[#This Row],[CONV]]))</f>
        <v>4</v>
      </c>
      <c r="AC199" t="str">
        <f>IF(Table1[[#This Row],[ISI_CONV]]="","",IF(Table1[[#This Row],[CONV]]="",Table1[[#This Row],[SATUAN NOTA]],Table1[[#This Row],[SATUAN]]))</f>
        <v>LSN</v>
      </c>
      <c r="AD199" s="58">
        <f>IF(Table1[[#This Row],[HARGA]]="","",IF(Table1[[#This Row],[CONV]]="",Table1[[#This Row],[HARGA]],Table1[[#This Row],[HARGA]]/Table1[[#This Row],[CONV]]))</f>
        <v>100000</v>
      </c>
      <c r="AE199" s="58">
        <f>IF(Table1[[#This Row],[HARGA_CONV]]="","",Table1[[#This Row],[HARGA_CONV]]*Table1[[#This Row],[ISI_CONV]]*(100%-(Table1[[#This Row],[DISKON]]+Table1[[#This Row],[DISKON NOTA]])))</f>
        <v>340000</v>
      </c>
      <c r="AF199" s="3">
        <f>IF(Table1[[#This Row],[TANGGAL NOTA]]="",AF198,Table1[[#This Row],[TANGGAL NOTA]])</f>
        <v>45531</v>
      </c>
      <c r="AG199" s="3"/>
      <c r="AH199" s="3">
        <f>IF(Table1[[#This Row],[TANGGAL UPDATE]]="",AH198,Table1[[#This Row],[TANGGAL UPDATE]])</f>
        <v>45534</v>
      </c>
      <c r="AI199" t="str" cm="1">
        <f t="array" ref="AI199">IF(Table1[[#This Row],[A1]]="",AI198,INDEX(Table6[3],Table1[[#This Row],[Q1]]))</f>
        <v>E</v>
      </c>
      <c r="AJ199" t="str">
        <f>IF(Table1[[#This Row],[_KETERANGAN]]="","",Table1[[#This Row],[_KETERANGAN]])</f>
        <v/>
      </c>
      <c r="AK199" t="str" cm="1">
        <f t="array" ref="AK199">IF(Table1[[#This Row],[A1]]="",AK198,INDEX(Table6[3],Table1[[#This Row],[Q1]]))</f>
        <v>E</v>
      </c>
      <c r="AL199" s="5" t="str" cm="1">
        <f t="array" ref="AL199">IF(Table1[[#This Row],[A1]]="",AL198,INDEX(Table6[1],Table1[[#This Row],[Q1]]))</f>
        <v>ARIA</v>
      </c>
      <c r="AM199" t="str" cm="1">
        <f t="array" ref="AM199">IF(Table1[[#This Row],[A1]]="",AM198,INDEX(Table6[2],Table1[[#This Row],[Q1]]))</f>
        <v>PONOROGO</v>
      </c>
      <c r="AN199" t="str">
        <f>CONCATENATE(Table1[[#This Row],[TOKO_H]],"-",Table1[[#This Row],[KOTA_H]])</f>
        <v>ARIA-PONOROGO</v>
      </c>
      <c r="AO199" t="s">
        <v>8748</v>
      </c>
      <c r="AP199" t="s">
        <v>8749</v>
      </c>
      <c r="AQ199"/>
    </row>
    <row r="200" spans="1:43">
      <c r="A200" t="str">
        <f>IF(Table1[[#This Row],[KODE BARANG]]="","",MATCH(Table1[[#This Row],[KODE BARANG]],DBS[KODE BARANG],0))</f>
        <v/>
      </c>
      <c r="B200" t="str">
        <f>IF(Table1[[#This Row],[ROWID]]="","",ROW()-2)</f>
        <v/>
      </c>
      <c r="C200" t="str">
        <f>IF(Table1[[#This Row],[NAMA BARANG]]="","",IF(Table1[[#This Row],[ID]]="",C199,Table1[[#This Row],[ID]]))</f>
        <v/>
      </c>
      <c r="D200" t="str">
        <f>IF(Table1[[#This Row],[A1]]="","",MATCH(Table1[[#This Row],[A1]],Table6[5],0))</f>
        <v/>
      </c>
      <c r="E200" t="str">
        <f>IF(Table1[[#This Row],[ID]]="","",Table1[[#This Row],[TOKO-KOTA_H]])</f>
        <v/>
      </c>
      <c r="F200" t="str">
        <f>IF(Table1[[#This Row],[NOTA TOKO]]="","",ROW()-2)</f>
        <v/>
      </c>
      <c r="G200" s="59"/>
      <c r="H200" s="1"/>
      <c r="J200" s="1"/>
      <c r="K200"/>
      <c r="L200" t="str">
        <f>IF(Table1[[#This Row],[_NAMA BARANG]]="",IF(Table1[[#This Row],[//DBS]]="","",INDEX(DBS[NAMA],Table1[[#This Row],[//DBS]])),Table1[[#This Row],[_NAMA BARANG]])</f>
        <v/>
      </c>
      <c r="M200"/>
      <c r="O200" t="str">
        <f>IF(Table1[[#This Row],[ROWID]]="","",IF(Table1[[#This Row],[_KETERANGAN]]="STOCK BELUM LENGKAP","ADA",IF(Table1[[#This Row],[KODE BARANG]]="","TIDAK ADA","ADA")))</f>
        <v/>
      </c>
      <c r="R200" t="str">
        <f>IF(Table1[[#This Row],[//DBS]]="","",INDEX(DBS[ISI],Table1[[#This Row],[//DBS]]))</f>
        <v/>
      </c>
      <c r="S200" t="str">
        <f>IF(Table1[[#This Row],[//DBS]]="","",IF(Table1[[#This Row],[SATUAN_BYPASS]]="",INDEX(DBS[[SATUAN ]],Table1[[#This Row],[//DBS]]),Table1[SATUAN_BYPASS]))</f>
        <v/>
      </c>
      <c r="U200" s="58" t="str">
        <f>IF(Table1[[#This Row],[HARGA_BYPASS]]="",IF(Table1[[#This Row],[_HARGA]]="","",Table1[[#This Row],[_HARGA]]*1000),Table1[[#This Row],[HARGA_BYPASS]])</f>
        <v/>
      </c>
      <c r="V200" s="2"/>
      <c r="W200" s="2"/>
      <c r="X200" s="58" t="str">
        <f>IF(Table1[[#This Row],[ROWID]]="","",IF(Table1[[#This Row],[ROWID]]=C201,"",SUMIF(Table1[ROWID],Table1[[#This Row],[ROWID]],Table1[TOTAL])))</f>
        <v/>
      </c>
      <c r="AA20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00" t="str">
        <f>IF(Table1[[#This Row],[JUMLAH NOTA]]="","",IF(Table1[[#This Row],[CONV]]="",Table1[[#This Row],[JUMLAH NOTA]],Table1[[#This Row],[JUMLAH NOTA]]*Table1[[#This Row],[CONV]]))</f>
        <v/>
      </c>
      <c r="AC200" t="str">
        <f>IF(Table1[[#This Row],[ISI_CONV]]="","",IF(Table1[[#This Row],[CONV]]="",Table1[[#This Row],[SATUAN NOTA]],Table1[[#This Row],[SATUAN]]))</f>
        <v/>
      </c>
      <c r="AD200" s="58" t="str">
        <f>IF(Table1[[#This Row],[HARGA]]="","",IF(Table1[[#This Row],[CONV]]="",Table1[[#This Row],[HARGA]],Table1[[#This Row],[HARGA]]/Table1[[#This Row],[CONV]]))</f>
        <v/>
      </c>
      <c r="AE200" s="58" t="str">
        <f>IF(Table1[[#This Row],[HARGA_CONV]]="","",Table1[[#This Row],[HARGA_CONV]]*Table1[[#This Row],[ISI_CONV]]*(100%-(Table1[[#This Row],[DISKON]]+Table1[[#This Row],[DISKON NOTA]])))</f>
        <v/>
      </c>
      <c r="AF200" s="3">
        <f>IF(Table1[[#This Row],[TANGGAL NOTA]]="",AF199,Table1[[#This Row],[TANGGAL NOTA]])</f>
        <v>45531</v>
      </c>
      <c r="AG200" s="3"/>
      <c r="AH200" s="3">
        <f>IF(Table1[[#This Row],[TANGGAL UPDATE]]="",AH199,Table1[[#This Row],[TANGGAL UPDATE]])</f>
        <v>45534</v>
      </c>
      <c r="AI200" t="str" cm="1">
        <f t="array" ref="AI200">IF(Table1[[#This Row],[A1]]="",AI199,INDEX(Table6[3],Table1[[#This Row],[Q1]]))</f>
        <v>E</v>
      </c>
      <c r="AJ200" t="str">
        <f>IF(Table1[[#This Row],[_KETERANGAN]]="","",Table1[[#This Row],[_KETERANGAN]])</f>
        <v/>
      </c>
      <c r="AK200" t="str" cm="1">
        <f t="array" ref="AK200">IF(Table1[[#This Row],[A1]]="",AK199,INDEX(Table6[3],Table1[[#This Row],[Q1]]))</f>
        <v>E</v>
      </c>
      <c r="AL200" s="5" t="str" cm="1">
        <f t="array" ref="AL200">IF(Table1[[#This Row],[A1]]="",AL199,INDEX(Table6[1],Table1[[#This Row],[Q1]]))</f>
        <v>ARIA</v>
      </c>
      <c r="AM200" t="str" cm="1">
        <f t="array" ref="AM200">IF(Table1[[#This Row],[A1]]="",AM199,INDEX(Table6[2],Table1[[#This Row],[Q1]]))</f>
        <v>PONOROGO</v>
      </c>
      <c r="AN200" t="str">
        <f>CONCATENATE(Table1[[#This Row],[TOKO_H]],"-",Table1[[#This Row],[KOTA_H]])</f>
        <v>ARIA-PONOROGO</v>
      </c>
      <c r="AO200"/>
      <c r="AP200" t="s">
        <v>9561</v>
      </c>
      <c r="AQ200"/>
    </row>
    <row r="201" spans="1:43">
      <c r="A201" t="str">
        <f>IF(Table1[[#This Row],[KODE BARANG]]="","",MATCH(Table1[[#This Row],[KODE BARANG]],DBS[KODE BARANG],0))</f>
        <v/>
      </c>
      <c r="B201">
        <f>IF(Table1[[#This Row],[ROWID]]="","",ROW()-2)</f>
        <v>199</v>
      </c>
      <c r="C201">
        <f>IF(Table1[[#This Row],[NAMA BARANG]]="","",IF(Table1[[#This Row],[ID]]="",C200,Table1[[#This Row],[ID]]))</f>
        <v>199</v>
      </c>
      <c r="D201" t="str">
        <f>IF(Table1[[#This Row],[A1]]="","",MATCH(Table1[[#This Row],[A1]],Table6[5],0))</f>
        <v/>
      </c>
      <c r="E201" t="str">
        <f>IF(Table1[[#This Row],[ID]]="","",Table1[[#This Row],[TOKO-KOTA_H]])</f>
        <v>ARIA-PONOROGO</v>
      </c>
      <c r="F201">
        <f>IF(Table1[[#This Row],[NOTA TOKO]]="","",ROW()-2)</f>
        <v>199</v>
      </c>
      <c r="G201" s="59"/>
      <c r="H201" s="1"/>
      <c r="I201">
        <v>3458</v>
      </c>
      <c r="J201" s="1"/>
      <c r="K201"/>
      <c r="L201" t="str">
        <f>IF(Table1[[#This Row],[_NAMA BARANG]]="",IF(Table1[[#This Row],[//DBS]]="","",INDEX(DBS[NAMA],Table1[[#This Row],[//DBS]])),Table1[[#This Row],[_NAMA BARANG]])</f>
        <v>KACA PEMBESAR TF BIASA 50</v>
      </c>
      <c r="M201" t="s">
        <v>5359</v>
      </c>
      <c r="O201" t="str">
        <f>IF(Table1[[#This Row],[ROWID]]="","",IF(Table1[[#This Row],[_KETERANGAN]]="STOCK BELUM LENGKAP","ADA",IF(Table1[[#This Row],[KODE BARANG]]="","TIDAK ADA","ADA")))</f>
        <v>TIDAK ADA</v>
      </c>
      <c r="P201">
        <v>3</v>
      </c>
      <c r="Q201" t="s">
        <v>34</v>
      </c>
      <c r="R201" t="str">
        <f>IF(Table1[[#This Row],[//DBS]]="","",INDEX(DBS[ISI],Table1[[#This Row],[//DBS]]))</f>
        <v/>
      </c>
      <c r="S201" t="str">
        <f>IF(Table1[[#This Row],[//DBS]]="","",IF(Table1[[#This Row],[SATUAN_BYPASS]]="",INDEX(DBS[[SATUAN ]],Table1[[#This Row],[//DBS]]),Table1[SATUAN_BYPASS]))</f>
        <v/>
      </c>
      <c r="T201">
        <v>75</v>
      </c>
      <c r="U201" s="58">
        <f>IF(Table1[[#This Row],[HARGA_BYPASS]]="",IF(Table1[[#This Row],[_HARGA]]="","",Table1[[#This Row],[_HARGA]]*1000),Table1[[#This Row],[HARGA_BYPASS]])</f>
        <v>75000</v>
      </c>
      <c r="V201" s="2"/>
      <c r="W201" s="2"/>
      <c r="X201" s="58" t="str">
        <f>IF(Table1[[#This Row],[ROWID]]="","",IF(Table1[[#This Row],[ROWID]]=C202,"",SUMIF(Table1[ROWID],Table1[[#This Row],[ROWID]],Table1[TOTAL])))</f>
        <v/>
      </c>
      <c r="AA20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01">
        <f>IF(Table1[[#This Row],[JUMLAH NOTA]]="","",IF(Table1[[#This Row],[CONV]]="",Table1[[#This Row],[JUMLAH NOTA]],Table1[[#This Row],[JUMLAH NOTA]]*Table1[[#This Row],[CONV]]))</f>
        <v>3</v>
      </c>
      <c r="AC201" t="str">
        <f>IF(Table1[[#This Row],[ISI_CONV]]="","",IF(Table1[[#This Row],[CONV]]="",Table1[[#This Row],[SATUAN NOTA]],Table1[[#This Row],[SATUAN]]))</f>
        <v>LSN</v>
      </c>
      <c r="AD201" s="58">
        <f>IF(Table1[[#This Row],[HARGA]]="","",IF(Table1[[#This Row],[CONV]]="",Table1[[#This Row],[HARGA]],Table1[[#This Row],[HARGA]]/Table1[[#This Row],[CONV]]))</f>
        <v>75000</v>
      </c>
      <c r="AE201" s="58">
        <f>IF(Table1[[#This Row],[HARGA_CONV]]="","",Table1[[#This Row],[HARGA_CONV]]*Table1[[#This Row],[ISI_CONV]]*(100%-(Table1[[#This Row],[DISKON]]+Table1[[#This Row],[DISKON NOTA]])))</f>
        <v>225000</v>
      </c>
      <c r="AF201" s="3">
        <f>IF(Table1[[#This Row],[TANGGAL NOTA]]="",AF200,Table1[[#This Row],[TANGGAL NOTA]])</f>
        <v>45531</v>
      </c>
      <c r="AG201" s="3"/>
      <c r="AH201" s="3">
        <f>IF(Table1[[#This Row],[TANGGAL UPDATE]]="",AH200,Table1[[#This Row],[TANGGAL UPDATE]])</f>
        <v>45534</v>
      </c>
      <c r="AI201" t="str" cm="1">
        <f t="array" ref="AI201">IF(Table1[[#This Row],[A1]]="",AI200,INDEX(Table6[3],Table1[[#This Row],[Q1]]))</f>
        <v>E</v>
      </c>
      <c r="AJ201" t="str">
        <f>IF(Table1[[#This Row],[_KETERANGAN]]="","",Table1[[#This Row],[_KETERANGAN]])</f>
        <v/>
      </c>
      <c r="AK201" t="str" cm="1">
        <f t="array" ref="AK201">IF(Table1[[#This Row],[A1]]="",AK200,INDEX(Table6[3],Table1[[#This Row],[Q1]]))</f>
        <v>E</v>
      </c>
      <c r="AL201" s="5" t="str" cm="1">
        <f t="array" ref="AL201">IF(Table1[[#This Row],[A1]]="",AL200,INDEX(Table6[1],Table1[[#This Row],[Q1]]))</f>
        <v>ARIA</v>
      </c>
      <c r="AM201" t="str" cm="1">
        <f t="array" ref="AM201">IF(Table1[[#This Row],[A1]]="",AM200,INDEX(Table6[2],Table1[[#This Row],[Q1]]))</f>
        <v>PONOROGO</v>
      </c>
      <c r="AN201" t="str">
        <f>CONCATENATE(Table1[[#This Row],[TOKO_H]],"-",Table1[[#This Row],[KOTA_H]])</f>
        <v>ARIA-PONOROGO</v>
      </c>
      <c r="AO201"/>
      <c r="AP201" t="s">
        <v>5359</v>
      </c>
      <c r="AQ201"/>
    </row>
    <row r="202" spans="1:43">
      <c r="A202" t="str">
        <f>IF(Table1[[#This Row],[KODE BARANG]]="","",MATCH(Table1[[#This Row],[KODE BARANG]],DBS[KODE BARANG],0))</f>
        <v/>
      </c>
      <c r="B202">
        <f>IF(Table1[[#This Row],[ROWID]]="","",ROW()-2)</f>
        <v>200</v>
      </c>
      <c r="C202">
        <f>IF(Table1[[#This Row],[NAMA BARANG]]="","",IF(Table1[[#This Row],[ID]]="",C201,Table1[[#This Row],[ID]]))</f>
        <v>199</v>
      </c>
      <c r="D202" t="str">
        <f>IF(Table1[[#This Row],[A1]]="","",MATCH(Table1[[#This Row],[A1]],Table6[5],0))</f>
        <v/>
      </c>
      <c r="E202" t="str">
        <f>IF(Table1[[#This Row],[ID]]="","",Table1[[#This Row],[TOKO-KOTA_H]])</f>
        <v/>
      </c>
      <c r="F202" t="str">
        <f>IF(Table1[[#This Row],[NOTA TOKO]]="","",ROW()-2)</f>
        <v/>
      </c>
      <c r="G202" s="59"/>
      <c r="H202" s="1"/>
      <c r="J202" s="1"/>
      <c r="K202"/>
      <c r="L202" t="str">
        <f>IF(Table1[[#This Row],[_NAMA BARANG]]="",IF(Table1[[#This Row],[//DBS]]="","",INDEX(DBS[NAMA],Table1[[#This Row],[//DBS]])),Table1[[#This Row],[_NAMA BARANG]])</f>
        <v>KACA PEMBESAR TF BIASA 60</v>
      </c>
      <c r="M202" t="s">
        <v>5360</v>
      </c>
      <c r="O202" t="str">
        <f>IF(Table1[[#This Row],[ROWID]]="","",IF(Table1[[#This Row],[_KETERANGAN]]="STOCK BELUM LENGKAP","ADA",IF(Table1[[#This Row],[KODE BARANG]]="","TIDAK ADA","ADA")))</f>
        <v>TIDAK ADA</v>
      </c>
      <c r="P202">
        <v>3</v>
      </c>
      <c r="Q202" t="s">
        <v>34</v>
      </c>
      <c r="R202" t="str">
        <f>IF(Table1[[#This Row],[//DBS]]="","",INDEX(DBS[ISI],Table1[[#This Row],[//DBS]]))</f>
        <v/>
      </c>
      <c r="S202" t="str">
        <f>IF(Table1[[#This Row],[//DBS]]="","",IF(Table1[[#This Row],[SATUAN_BYPASS]]="",INDEX(DBS[[SATUAN ]],Table1[[#This Row],[//DBS]]),Table1[SATUAN_BYPASS]))</f>
        <v/>
      </c>
      <c r="T202">
        <v>85</v>
      </c>
      <c r="U202" s="58">
        <f>IF(Table1[[#This Row],[HARGA_BYPASS]]="",IF(Table1[[#This Row],[_HARGA]]="","",Table1[[#This Row],[_HARGA]]*1000),Table1[[#This Row],[HARGA_BYPASS]])</f>
        <v>85000</v>
      </c>
      <c r="V202" s="2"/>
      <c r="W202" s="2"/>
      <c r="X202" s="58" t="str">
        <f>IF(Table1[[#This Row],[ROWID]]="","",IF(Table1[[#This Row],[ROWID]]=C203,"",SUMIF(Table1[ROWID],Table1[[#This Row],[ROWID]],Table1[TOTAL])))</f>
        <v/>
      </c>
      <c r="AA20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02">
        <f>IF(Table1[[#This Row],[JUMLAH NOTA]]="","",IF(Table1[[#This Row],[CONV]]="",Table1[[#This Row],[JUMLAH NOTA]],Table1[[#This Row],[JUMLAH NOTA]]*Table1[[#This Row],[CONV]]))</f>
        <v>3</v>
      </c>
      <c r="AC202" t="str">
        <f>IF(Table1[[#This Row],[ISI_CONV]]="","",IF(Table1[[#This Row],[CONV]]="",Table1[[#This Row],[SATUAN NOTA]],Table1[[#This Row],[SATUAN]]))</f>
        <v>LSN</v>
      </c>
      <c r="AD202" s="58">
        <f>IF(Table1[[#This Row],[HARGA]]="","",IF(Table1[[#This Row],[CONV]]="",Table1[[#This Row],[HARGA]],Table1[[#This Row],[HARGA]]/Table1[[#This Row],[CONV]]))</f>
        <v>85000</v>
      </c>
      <c r="AE202" s="58">
        <f>IF(Table1[[#This Row],[HARGA_CONV]]="","",Table1[[#This Row],[HARGA_CONV]]*Table1[[#This Row],[ISI_CONV]]*(100%-(Table1[[#This Row],[DISKON]]+Table1[[#This Row],[DISKON NOTA]])))</f>
        <v>255000</v>
      </c>
      <c r="AF202" s="3">
        <f>IF(Table1[[#This Row],[TANGGAL NOTA]]="",AF201,Table1[[#This Row],[TANGGAL NOTA]])</f>
        <v>45531</v>
      </c>
      <c r="AG202" s="3"/>
      <c r="AH202" s="3">
        <f>IF(Table1[[#This Row],[TANGGAL UPDATE]]="",AH201,Table1[[#This Row],[TANGGAL UPDATE]])</f>
        <v>45534</v>
      </c>
      <c r="AI202" t="str" cm="1">
        <f t="array" ref="AI202">IF(Table1[[#This Row],[A1]]="",AI201,INDEX(Table6[3],Table1[[#This Row],[Q1]]))</f>
        <v>E</v>
      </c>
      <c r="AJ202" t="str">
        <f>IF(Table1[[#This Row],[_KETERANGAN]]="","",Table1[[#This Row],[_KETERANGAN]])</f>
        <v/>
      </c>
      <c r="AK202" t="str" cm="1">
        <f t="array" ref="AK202">IF(Table1[[#This Row],[A1]]="",AK201,INDEX(Table6[3],Table1[[#This Row],[Q1]]))</f>
        <v>E</v>
      </c>
      <c r="AL202" s="5" t="str" cm="1">
        <f t="array" ref="AL202">IF(Table1[[#This Row],[A1]]="",AL201,INDEX(Table6[1],Table1[[#This Row],[Q1]]))</f>
        <v>ARIA</v>
      </c>
      <c r="AM202" t="str" cm="1">
        <f t="array" ref="AM202">IF(Table1[[#This Row],[A1]]="",AM201,INDEX(Table6[2],Table1[[#This Row],[Q1]]))</f>
        <v>PONOROGO</v>
      </c>
      <c r="AN202" t="str">
        <f>CONCATENATE(Table1[[#This Row],[TOKO_H]],"-",Table1[[#This Row],[KOTA_H]])</f>
        <v>ARIA-PONOROGO</v>
      </c>
      <c r="AO202"/>
      <c r="AP202" t="s">
        <v>5360</v>
      </c>
      <c r="AQ202"/>
    </row>
    <row r="203" spans="1:43">
      <c r="A203" t="str">
        <f>IF(Table1[[#This Row],[KODE BARANG]]="","",MATCH(Table1[[#This Row],[KODE BARANG]],DBS[KODE BARANG],0))</f>
        <v/>
      </c>
      <c r="B203">
        <f>IF(Table1[[#This Row],[ROWID]]="","",ROW()-2)</f>
        <v>201</v>
      </c>
      <c r="C203">
        <f>IF(Table1[[#This Row],[NAMA BARANG]]="","",IF(Table1[[#This Row],[ID]]="",C202,Table1[[#This Row],[ID]]))</f>
        <v>199</v>
      </c>
      <c r="D203" t="str">
        <f>IF(Table1[[#This Row],[A1]]="","",MATCH(Table1[[#This Row],[A1]],Table6[5],0))</f>
        <v/>
      </c>
      <c r="E203" t="str">
        <f>IF(Table1[[#This Row],[ID]]="","",Table1[[#This Row],[TOKO-KOTA_H]])</f>
        <v/>
      </c>
      <c r="F203" t="str">
        <f>IF(Table1[[#This Row],[NOTA TOKO]]="","",ROW()-2)</f>
        <v/>
      </c>
      <c r="G203" s="59"/>
      <c r="H203" s="1"/>
      <c r="J203" s="1"/>
      <c r="K203"/>
      <c r="L203" t="str">
        <f>IF(Table1[[#This Row],[_NAMA BARANG]]="",IF(Table1[[#This Row],[//DBS]]="","",INDEX(DBS[NAMA],Table1[[#This Row],[//DBS]])),Table1[[#This Row],[_NAMA BARANG]])</f>
        <v>MAGNET 025/ 034</v>
      </c>
      <c r="M203" t="s">
        <v>13180</v>
      </c>
      <c r="O203" t="str">
        <f>IF(Table1[[#This Row],[ROWID]]="","",IF(Table1[[#This Row],[_KETERANGAN]]="STOCK BELUM LENGKAP","ADA",IF(Table1[[#This Row],[KODE BARANG]]="","TIDAK ADA","ADA")))</f>
        <v>TIDAK ADA</v>
      </c>
      <c r="P203">
        <v>3</v>
      </c>
      <c r="Q203" t="s">
        <v>34</v>
      </c>
      <c r="R203" t="str">
        <f>IF(Table1[[#This Row],[//DBS]]="","",INDEX(DBS[ISI],Table1[[#This Row],[//DBS]]))</f>
        <v/>
      </c>
      <c r="S203" t="str">
        <f>IF(Table1[[#This Row],[//DBS]]="","",IF(Table1[[#This Row],[SATUAN_BYPASS]]="",INDEX(DBS[[SATUAN ]],Table1[[#This Row],[//DBS]]),Table1[SATUAN_BYPASS]))</f>
        <v/>
      </c>
      <c r="T203">
        <v>60</v>
      </c>
      <c r="U203" s="58">
        <f>IF(Table1[[#This Row],[HARGA_BYPASS]]="",IF(Table1[[#This Row],[_HARGA]]="","",Table1[[#This Row],[_HARGA]]*1000),Table1[[#This Row],[HARGA_BYPASS]])</f>
        <v>60000</v>
      </c>
      <c r="V203" s="2"/>
      <c r="W203" s="2"/>
      <c r="X203" s="58" t="str">
        <f>IF(Table1[[#This Row],[ROWID]]="","",IF(Table1[[#This Row],[ROWID]]=C204,"",SUMIF(Table1[ROWID],Table1[[#This Row],[ROWID]],Table1[TOTAL])))</f>
        <v/>
      </c>
      <c r="AA20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03">
        <f>IF(Table1[[#This Row],[JUMLAH NOTA]]="","",IF(Table1[[#This Row],[CONV]]="",Table1[[#This Row],[JUMLAH NOTA]],Table1[[#This Row],[JUMLAH NOTA]]*Table1[[#This Row],[CONV]]))</f>
        <v>3</v>
      </c>
      <c r="AC203" t="str">
        <f>IF(Table1[[#This Row],[ISI_CONV]]="","",IF(Table1[[#This Row],[CONV]]="",Table1[[#This Row],[SATUAN NOTA]],Table1[[#This Row],[SATUAN]]))</f>
        <v>LSN</v>
      </c>
      <c r="AD203" s="58">
        <f>IF(Table1[[#This Row],[HARGA]]="","",IF(Table1[[#This Row],[CONV]]="",Table1[[#This Row],[HARGA]],Table1[[#This Row],[HARGA]]/Table1[[#This Row],[CONV]]))</f>
        <v>60000</v>
      </c>
      <c r="AE203" s="58">
        <f>IF(Table1[[#This Row],[HARGA_CONV]]="","",Table1[[#This Row],[HARGA_CONV]]*Table1[[#This Row],[ISI_CONV]]*(100%-(Table1[[#This Row],[DISKON]]+Table1[[#This Row],[DISKON NOTA]])))</f>
        <v>180000</v>
      </c>
      <c r="AF203" s="3">
        <f>IF(Table1[[#This Row],[TANGGAL NOTA]]="",AF202,Table1[[#This Row],[TANGGAL NOTA]])</f>
        <v>45531</v>
      </c>
      <c r="AG203" s="3"/>
      <c r="AH203" s="3">
        <f>IF(Table1[[#This Row],[TANGGAL UPDATE]]="",AH202,Table1[[#This Row],[TANGGAL UPDATE]])</f>
        <v>45534</v>
      </c>
      <c r="AI203" t="str" cm="1">
        <f t="array" ref="AI203">IF(Table1[[#This Row],[A1]]="",AI202,INDEX(Table6[3],Table1[[#This Row],[Q1]]))</f>
        <v>E</v>
      </c>
      <c r="AJ203" t="str">
        <f>IF(Table1[[#This Row],[_KETERANGAN]]="","",Table1[[#This Row],[_KETERANGAN]])</f>
        <v/>
      </c>
      <c r="AK203" t="str" cm="1">
        <f t="array" ref="AK203">IF(Table1[[#This Row],[A1]]="",AK202,INDEX(Table6[3],Table1[[#This Row],[Q1]]))</f>
        <v>E</v>
      </c>
      <c r="AL203" s="5" t="str" cm="1">
        <f t="array" ref="AL203">IF(Table1[[#This Row],[A1]]="",AL202,INDEX(Table6[1],Table1[[#This Row],[Q1]]))</f>
        <v>ARIA</v>
      </c>
      <c r="AM203" t="str" cm="1">
        <f t="array" ref="AM203">IF(Table1[[#This Row],[A1]]="",AM202,INDEX(Table6[2],Table1[[#This Row],[Q1]]))</f>
        <v>PONOROGO</v>
      </c>
      <c r="AN203" t="str">
        <f>CONCATENATE(Table1[[#This Row],[TOKO_H]],"-",Table1[[#This Row],[KOTA_H]])</f>
        <v>ARIA-PONOROGO</v>
      </c>
      <c r="AO203"/>
      <c r="AP203" t="s">
        <v>13180</v>
      </c>
      <c r="AQ203"/>
    </row>
    <row r="204" spans="1:43">
      <c r="A204">
        <f>IF(Table1[[#This Row],[KODE BARANG]]="","",MATCH(Table1[[#This Row],[KODE BARANG]],DBS[KODE BARANG],0))</f>
        <v>1666</v>
      </c>
      <c r="B204">
        <f>IF(Table1[[#This Row],[ROWID]]="","",ROW()-2)</f>
        <v>202</v>
      </c>
      <c r="C204">
        <f>IF(Table1[[#This Row],[NAMA BARANG]]="","",IF(Table1[[#This Row],[ID]]="",C203,Table1[[#This Row],[ID]]))</f>
        <v>199</v>
      </c>
      <c r="D204" t="str">
        <f>IF(Table1[[#This Row],[A1]]="","",MATCH(Table1[[#This Row],[A1]],Table6[5],0))</f>
        <v/>
      </c>
      <c r="E204" t="str">
        <f>IF(Table1[[#This Row],[ID]]="","",Table1[[#This Row],[TOKO-KOTA_H]])</f>
        <v/>
      </c>
      <c r="F204" t="str">
        <f>IF(Table1[[#This Row],[NOTA TOKO]]="","",ROW()-2)</f>
        <v/>
      </c>
      <c r="G204" s="59"/>
      <c r="H204" s="1"/>
      <c r="J204" s="1"/>
      <c r="K204" t="s">
        <v>2797</v>
      </c>
      <c r="L204" t="str">
        <f>IF(Table1[[#This Row],[_NAMA BARANG]]="",IF(Table1[[#This Row],[//DBS]]="","",INDEX(DBS[NAMA],Table1[[#This Row],[//DBS]])),Table1[[#This Row],[_NAMA BARANG]])</f>
        <v>MAGNET 8011-6</v>
      </c>
      <c r="M204"/>
      <c r="O204" t="str">
        <f>IF(Table1[[#This Row],[ROWID]]="","",IF(Table1[[#This Row],[_KETERANGAN]]="STOCK BELUM LENGKAP","ADA",IF(Table1[[#This Row],[KODE BARANG]]="","TIDAK ADA","ADA")))</f>
        <v>ADA</v>
      </c>
      <c r="P204">
        <v>3</v>
      </c>
      <c r="Q204" t="s">
        <v>34</v>
      </c>
      <c r="R204">
        <f>IF(Table1[[#This Row],[//DBS]]="","",INDEX(DBS[ISI],Table1[[#This Row],[//DBS]]))</f>
        <v>20</v>
      </c>
      <c r="S204" t="str">
        <f>IF(Table1[[#This Row],[//DBS]]="","",IF(Table1[[#This Row],[SATUAN_BYPASS]]="",INDEX(DBS[[SATUAN ]],Table1[[#This Row],[//DBS]]),Table1[SATUAN_BYPASS]))</f>
        <v>LSN</v>
      </c>
      <c r="T204">
        <v>170</v>
      </c>
      <c r="U204" s="58">
        <f>IF(Table1[[#This Row],[HARGA_BYPASS]]="",IF(Table1[[#This Row],[_HARGA]]="","",Table1[[#This Row],[_HARGA]]*1000),Table1[[#This Row],[HARGA_BYPASS]])</f>
        <v>170000</v>
      </c>
      <c r="V204" s="2"/>
      <c r="W204" s="2"/>
      <c r="X204" s="58" t="str">
        <f>IF(Table1[[#This Row],[ROWID]]="","",IF(Table1[[#This Row],[ROWID]]=C205,"",SUMIF(Table1[ROWID],Table1[[#This Row],[ROWID]],Table1[TOTAL])))</f>
        <v/>
      </c>
      <c r="AA20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04">
        <f>IF(Table1[[#This Row],[JUMLAH NOTA]]="","",IF(Table1[[#This Row],[CONV]]="",Table1[[#This Row],[JUMLAH NOTA]],Table1[[#This Row],[JUMLAH NOTA]]*Table1[[#This Row],[CONV]]))</f>
        <v>3</v>
      </c>
      <c r="AC204" t="str">
        <f>IF(Table1[[#This Row],[ISI_CONV]]="","",IF(Table1[[#This Row],[CONV]]="",Table1[[#This Row],[SATUAN NOTA]],Table1[[#This Row],[SATUAN]]))</f>
        <v>LSN</v>
      </c>
      <c r="AD204" s="58">
        <f>IF(Table1[[#This Row],[HARGA]]="","",IF(Table1[[#This Row],[CONV]]="",Table1[[#This Row],[HARGA]],Table1[[#This Row],[HARGA]]/Table1[[#This Row],[CONV]]))</f>
        <v>170000</v>
      </c>
      <c r="AE204" s="58">
        <f>IF(Table1[[#This Row],[HARGA_CONV]]="","",Table1[[#This Row],[HARGA_CONV]]*Table1[[#This Row],[ISI_CONV]]*(100%-(Table1[[#This Row],[DISKON]]+Table1[[#This Row],[DISKON NOTA]])))</f>
        <v>510000</v>
      </c>
      <c r="AF204" s="3">
        <f>IF(Table1[[#This Row],[TANGGAL NOTA]]="",AF203,Table1[[#This Row],[TANGGAL NOTA]])</f>
        <v>45531</v>
      </c>
      <c r="AG204" s="3"/>
      <c r="AH204" s="3">
        <f>IF(Table1[[#This Row],[TANGGAL UPDATE]]="",AH203,Table1[[#This Row],[TANGGAL UPDATE]])</f>
        <v>45534</v>
      </c>
      <c r="AI204" t="str" cm="1">
        <f t="array" ref="AI204">IF(Table1[[#This Row],[A1]]="",AI203,INDEX(Table6[3],Table1[[#This Row],[Q1]]))</f>
        <v>E</v>
      </c>
      <c r="AJ204" t="str">
        <f>IF(Table1[[#This Row],[_KETERANGAN]]="","",Table1[[#This Row],[_KETERANGAN]])</f>
        <v/>
      </c>
      <c r="AK204" t="str" cm="1">
        <f t="array" ref="AK204">IF(Table1[[#This Row],[A1]]="",AK203,INDEX(Table6[3],Table1[[#This Row],[Q1]]))</f>
        <v>E</v>
      </c>
      <c r="AL204" s="5" t="str" cm="1">
        <f t="array" ref="AL204">IF(Table1[[#This Row],[A1]]="",AL203,INDEX(Table6[1],Table1[[#This Row],[Q1]]))</f>
        <v>ARIA</v>
      </c>
      <c r="AM204" t="str" cm="1">
        <f t="array" ref="AM204">IF(Table1[[#This Row],[A1]]="",AM203,INDEX(Table6[2],Table1[[#This Row],[Q1]]))</f>
        <v>PONOROGO</v>
      </c>
      <c r="AN204" t="str">
        <f>CONCATENATE(Table1[[#This Row],[TOKO_H]],"-",Table1[[#This Row],[KOTA_H]])</f>
        <v>ARIA-PONOROGO</v>
      </c>
      <c r="AO204" t="s">
        <v>2797</v>
      </c>
      <c r="AP204" t="s">
        <v>2798</v>
      </c>
      <c r="AQ204"/>
    </row>
    <row r="205" spans="1:43">
      <c r="A205">
        <f>IF(Table1[[#This Row],[KODE BARANG]]="","",MATCH(Table1[[#This Row],[KODE BARANG]],DBS[KODE BARANG],0))</f>
        <v>1456</v>
      </c>
      <c r="B205">
        <f>IF(Table1[[#This Row],[ROWID]]="","",ROW()-2)</f>
        <v>203</v>
      </c>
      <c r="C205">
        <f>IF(Table1[[#This Row],[NAMA BARANG]]="","",IF(Table1[[#This Row],[ID]]="",C204,Table1[[#This Row],[ID]]))</f>
        <v>199</v>
      </c>
      <c r="D205" t="str">
        <f>IF(Table1[[#This Row],[A1]]="","",MATCH(Table1[[#This Row],[A1]],Table6[5],0))</f>
        <v/>
      </c>
      <c r="E205" t="str">
        <f>IF(Table1[[#This Row],[ID]]="","",Table1[[#This Row],[TOKO-KOTA_H]])</f>
        <v/>
      </c>
      <c r="F205" t="str">
        <f>IF(Table1[[#This Row],[NOTA TOKO]]="","",ROW()-2)</f>
        <v/>
      </c>
      <c r="G205" s="59"/>
      <c r="H205" s="1"/>
      <c r="J205" s="1"/>
      <c r="K205" t="s">
        <v>8600</v>
      </c>
      <c r="L205" t="str">
        <f>IF(Table1[[#This Row],[_NAMA BARANG]]="",IF(Table1[[#This Row],[//DBS]]="","",INDEX(DBS[NAMA],Table1[[#This Row],[//DBS]])),Table1[[#This Row],[_NAMA BARANG]])</f>
        <v>KAWAT 10CM WARNA</v>
      </c>
      <c r="M205"/>
      <c r="O205" t="str">
        <f>IF(Table1[[#This Row],[ROWID]]="","",IF(Table1[[#This Row],[_KETERANGAN]]="STOCK BELUM LENGKAP","ADA",IF(Table1[[#This Row],[KODE BARANG]]="","TIDAK ADA","ADA")))</f>
        <v>ADA</v>
      </c>
      <c r="P205">
        <v>12</v>
      </c>
      <c r="Q205" t="s">
        <v>37</v>
      </c>
      <c r="R205">
        <f>IF(Table1[[#This Row],[//DBS]]="","",INDEX(DBS[ISI],Table1[[#This Row],[//DBS]]))</f>
        <v>200</v>
      </c>
      <c r="S205" t="str">
        <f>IF(Table1[[#This Row],[//DBS]]="","",IF(Table1[[#This Row],[SATUAN_BYPASS]]="",INDEX(DBS[[SATUAN ]],Table1[[#This Row],[//DBS]]),Table1[SATUAN_BYPASS]))</f>
        <v>PCS</v>
      </c>
      <c r="T205">
        <v>3.1</v>
      </c>
      <c r="U205" s="58">
        <f>IF(Table1[[#This Row],[HARGA_BYPASS]]="",IF(Table1[[#This Row],[_HARGA]]="","",Table1[[#This Row],[_HARGA]]*1000),Table1[[#This Row],[HARGA_BYPASS]])</f>
        <v>3100</v>
      </c>
      <c r="V205" s="2"/>
      <c r="W205" s="2"/>
      <c r="X205" s="58" t="str">
        <f>IF(Table1[[#This Row],[ROWID]]="","",IF(Table1[[#This Row],[ROWID]]=C206,"",SUMIF(Table1[ROWID],Table1[[#This Row],[ROWID]],Table1[TOTAL])))</f>
        <v/>
      </c>
      <c r="AA20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05">
        <f>IF(Table1[[#This Row],[JUMLAH NOTA]]="","",IF(Table1[[#This Row],[CONV]]="",Table1[[#This Row],[JUMLAH NOTA]],Table1[[#This Row],[JUMLAH NOTA]]*Table1[[#This Row],[CONV]]))</f>
        <v>12</v>
      </c>
      <c r="AC205" t="str">
        <f>IF(Table1[[#This Row],[ISI_CONV]]="","",IF(Table1[[#This Row],[CONV]]="",Table1[[#This Row],[SATUAN NOTA]],Table1[[#This Row],[SATUAN]]))</f>
        <v>PCS</v>
      </c>
      <c r="AD205" s="58">
        <f>IF(Table1[[#This Row],[HARGA]]="","",IF(Table1[[#This Row],[CONV]]="",Table1[[#This Row],[HARGA]],Table1[[#This Row],[HARGA]]/Table1[[#This Row],[CONV]]))</f>
        <v>3100</v>
      </c>
      <c r="AE205" s="58">
        <f>IF(Table1[[#This Row],[HARGA_CONV]]="","",Table1[[#This Row],[HARGA_CONV]]*Table1[[#This Row],[ISI_CONV]]*(100%-(Table1[[#This Row],[DISKON]]+Table1[[#This Row],[DISKON NOTA]])))</f>
        <v>37200</v>
      </c>
      <c r="AF205" s="3">
        <f>IF(Table1[[#This Row],[TANGGAL NOTA]]="",AF204,Table1[[#This Row],[TANGGAL NOTA]])</f>
        <v>45531</v>
      </c>
      <c r="AG205" s="3"/>
      <c r="AH205" s="3">
        <f>IF(Table1[[#This Row],[TANGGAL UPDATE]]="",AH204,Table1[[#This Row],[TANGGAL UPDATE]])</f>
        <v>45534</v>
      </c>
      <c r="AI205" t="str" cm="1">
        <f t="array" ref="AI205">IF(Table1[[#This Row],[A1]]="",AI204,INDEX(Table6[3],Table1[[#This Row],[Q1]]))</f>
        <v>E</v>
      </c>
      <c r="AJ205" t="str">
        <f>IF(Table1[[#This Row],[_KETERANGAN]]="","",Table1[[#This Row],[_KETERANGAN]])</f>
        <v/>
      </c>
      <c r="AK205" t="str" cm="1">
        <f t="array" ref="AK205">IF(Table1[[#This Row],[A1]]="",AK204,INDEX(Table6[3],Table1[[#This Row],[Q1]]))</f>
        <v>E</v>
      </c>
      <c r="AL205" s="5" t="str" cm="1">
        <f t="array" ref="AL205">IF(Table1[[#This Row],[A1]]="",AL204,INDEX(Table6[1],Table1[[#This Row],[Q1]]))</f>
        <v>ARIA</v>
      </c>
      <c r="AM205" t="str" cm="1">
        <f t="array" ref="AM205">IF(Table1[[#This Row],[A1]]="",AM204,INDEX(Table6[2],Table1[[#This Row],[Q1]]))</f>
        <v>PONOROGO</v>
      </c>
      <c r="AN205" t="str">
        <f>CONCATENATE(Table1[[#This Row],[TOKO_H]],"-",Table1[[#This Row],[KOTA_H]])</f>
        <v>ARIA-PONOROGO</v>
      </c>
      <c r="AO205" t="s">
        <v>8600</v>
      </c>
      <c r="AP205" t="s">
        <v>8601</v>
      </c>
      <c r="AQ205"/>
    </row>
    <row r="206" spans="1:43">
      <c r="A206">
        <f>IF(Table1[[#This Row],[KODE BARANG]]="","",MATCH(Table1[[#This Row],[KODE BARANG]],DBS[KODE BARANG],0))</f>
        <v>2919</v>
      </c>
      <c r="B206">
        <f>IF(Table1[[#This Row],[ROWID]]="","",ROW()-2)</f>
        <v>204</v>
      </c>
      <c r="C206">
        <f>IF(Table1[[#This Row],[NAMA BARANG]]="","",IF(Table1[[#This Row],[ID]]="",C205,Table1[[#This Row],[ID]]))</f>
        <v>199</v>
      </c>
      <c r="D206" t="str">
        <f>IF(Table1[[#This Row],[A1]]="","",MATCH(Table1[[#This Row],[A1]],Table6[5],0))</f>
        <v/>
      </c>
      <c r="E206" t="str">
        <f>IF(Table1[[#This Row],[ID]]="","",Table1[[#This Row],[TOKO-KOTA_H]])</f>
        <v/>
      </c>
      <c r="F206" t="str">
        <f>IF(Table1[[#This Row],[NOTA TOKO]]="","",ROW()-2)</f>
        <v/>
      </c>
      <c r="G206" s="59"/>
      <c r="H206" s="1"/>
      <c r="J206" s="1"/>
      <c r="K206" t="s">
        <v>8746</v>
      </c>
      <c r="L206" t="str">
        <f>IF(Table1[[#This Row],[_NAMA BARANG]]="",IF(Table1[[#This Row],[//DBS]]="","",INDEX(DBS[NAMA],Table1[[#This Row],[//DBS]])),Table1[[#This Row],[_NAMA BARANG]])</f>
        <v>TAS TIDUR GGH-M (6 MOTIF)</v>
      </c>
      <c r="M206"/>
      <c r="O206" t="str">
        <f>IF(Table1[[#This Row],[ROWID]]="","",IF(Table1[[#This Row],[_KETERANGAN]]="STOCK BELUM LENGKAP","ADA",IF(Table1[[#This Row],[KODE BARANG]]="","TIDAK ADA","ADA")))</f>
        <v>ADA</v>
      </c>
      <c r="P206">
        <f>2+(3/4)</f>
        <v>2.75</v>
      </c>
      <c r="Q206" t="s">
        <v>34</v>
      </c>
      <c r="R206">
        <f>IF(Table1[[#This Row],[//DBS]]="","",INDEX(DBS[ISI],Table1[[#This Row],[//DBS]]))</f>
        <v>40</v>
      </c>
      <c r="S206" t="str">
        <f>IF(Table1[[#This Row],[//DBS]]="","",IF(Table1[[#This Row],[SATUAN_BYPASS]]="",INDEX(DBS[[SATUAN ]],Table1[[#This Row],[//DBS]]),Table1[SATUAN_BYPASS]))</f>
        <v>LSN</v>
      </c>
      <c r="T206">
        <v>100</v>
      </c>
      <c r="U206" s="58">
        <f>IF(Table1[[#This Row],[HARGA_BYPASS]]="",IF(Table1[[#This Row],[_HARGA]]="","",Table1[[#This Row],[_HARGA]]*1000),Table1[[#This Row],[HARGA_BYPASS]])</f>
        <v>100000</v>
      </c>
      <c r="V206" s="2">
        <v>0.15</v>
      </c>
      <c r="W206" s="2"/>
      <c r="X206" s="58" t="str">
        <f>IF(Table1[[#This Row],[ROWID]]="","",IF(Table1[[#This Row],[ROWID]]=C207,"",SUMIF(Table1[ROWID],Table1[[#This Row],[ROWID]],Table1[TOTAL])))</f>
        <v/>
      </c>
      <c r="AA20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06">
        <f>IF(Table1[[#This Row],[JUMLAH NOTA]]="","",IF(Table1[[#This Row],[CONV]]="",Table1[[#This Row],[JUMLAH NOTA]],Table1[[#This Row],[JUMLAH NOTA]]*Table1[[#This Row],[CONV]]))</f>
        <v>2.75</v>
      </c>
      <c r="AC206" t="str">
        <f>IF(Table1[[#This Row],[ISI_CONV]]="","",IF(Table1[[#This Row],[CONV]]="",Table1[[#This Row],[SATUAN NOTA]],Table1[[#This Row],[SATUAN]]))</f>
        <v>LSN</v>
      </c>
      <c r="AD206" s="58">
        <f>IF(Table1[[#This Row],[HARGA]]="","",IF(Table1[[#This Row],[CONV]]="",Table1[[#This Row],[HARGA]],Table1[[#This Row],[HARGA]]/Table1[[#This Row],[CONV]]))</f>
        <v>100000</v>
      </c>
      <c r="AE206" s="58">
        <f>IF(Table1[[#This Row],[HARGA_CONV]]="","",Table1[[#This Row],[HARGA_CONV]]*Table1[[#This Row],[ISI_CONV]]*(100%-(Table1[[#This Row],[DISKON]]+Table1[[#This Row],[DISKON NOTA]])))</f>
        <v>233750</v>
      </c>
      <c r="AF206" s="3">
        <f>IF(Table1[[#This Row],[TANGGAL NOTA]]="",AF205,Table1[[#This Row],[TANGGAL NOTA]])</f>
        <v>45531</v>
      </c>
      <c r="AG206" s="3"/>
      <c r="AH206" s="3">
        <f>IF(Table1[[#This Row],[TANGGAL UPDATE]]="",AH205,Table1[[#This Row],[TANGGAL UPDATE]])</f>
        <v>45534</v>
      </c>
      <c r="AI206" t="str" cm="1">
        <f t="array" ref="AI206">IF(Table1[[#This Row],[A1]]="",AI205,INDEX(Table6[3],Table1[[#This Row],[Q1]]))</f>
        <v>E</v>
      </c>
      <c r="AJ206" t="str">
        <f>IF(Table1[[#This Row],[_KETERANGAN]]="","",Table1[[#This Row],[_KETERANGAN]])</f>
        <v/>
      </c>
      <c r="AK206" t="str" cm="1">
        <f t="array" ref="AK206">IF(Table1[[#This Row],[A1]]="",AK205,INDEX(Table6[3],Table1[[#This Row],[Q1]]))</f>
        <v>E</v>
      </c>
      <c r="AL206" s="5" t="str" cm="1">
        <f t="array" ref="AL206">IF(Table1[[#This Row],[A1]]="",AL205,INDEX(Table6[1],Table1[[#This Row],[Q1]]))</f>
        <v>ARIA</v>
      </c>
      <c r="AM206" t="str" cm="1">
        <f t="array" ref="AM206">IF(Table1[[#This Row],[A1]]="",AM205,INDEX(Table6[2],Table1[[#This Row],[Q1]]))</f>
        <v>PONOROGO</v>
      </c>
      <c r="AN206" t="str">
        <f>CONCATENATE(Table1[[#This Row],[TOKO_H]],"-",Table1[[#This Row],[KOTA_H]])</f>
        <v>ARIA-PONOROGO</v>
      </c>
      <c r="AO206" t="s">
        <v>8746</v>
      </c>
      <c r="AP206" t="s">
        <v>8747</v>
      </c>
      <c r="AQ206"/>
    </row>
    <row r="207" spans="1:43">
      <c r="A207">
        <f>IF(Table1[[#This Row],[KODE BARANG]]="","",MATCH(Table1[[#This Row],[KODE BARANG]],DBS[KODE BARANG],0))</f>
        <v>59</v>
      </c>
      <c r="B207">
        <f>IF(Table1[[#This Row],[ROWID]]="","",ROW()-2)</f>
        <v>205</v>
      </c>
      <c r="C207">
        <f>IF(Table1[[#This Row],[NAMA BARANG]]="","",IF(Table1[[#This Row],[ID]]="",C206,Table1[[#This Row],[ID]]))</f>
        <v>199</v>
      </c>
      <c r="D207" t="str">
        <f>IF(Table1[[#This Row],[A1]]="","",MATCH(Table1[[#This Row],[A1]],Table6[5],0))</f>
        <v/>
      </c>
      <c r="E207" t="str">
        <f>IF(Table1[[#This Row],[ID]]="","",Table1[[#This Row],[TOKO-KOTA_H]])</f>
        <v/>
      </c>
      <c r="F207" t="str">
        <f>IF(Table1[[#This Row],[NOTA TOKO]]="","",ROW()-2)</f>
        <v/>
      </c>
      <c r="G207" s="59"/>
      <c r="H207" s="1"/>
      <c r="J207" s="1"/>
      <c r="K207" t="s">
        <v>376</v>
      </c>
      <c r="L207" t="str">
        <f>IF(Table1[[#This Row],[_NAMA BARANG]]="",IF(Table1[[#This Row],[//DBS]]="","",INDEX(DBS[NAMA],Table1[[#This Row],[//DBS]])),Table1[[#This Row],[_NAMA BARANG]])</f>
        <v>AGENDA PRO DELUXE PC-122 BESAR</v>
      </c>
      <c r="M207"/>
      <c r="O207" t="str">
        <f>IF(Table1[[#This Row],[ROWID]]="","",IF(Table1[[#This Row],[_KETERANGAN]]="STOCK BELUM LENGKAP","ADA",IF(Table1[[#This Row],[KODE BARANG]]="","TIDAK ADA","ADA")))</f>
        <v>ADA</v>
      </c>
      <c r="P207">
        <v>60</v>
      </c>
      <c r="Q207" t="s">
        <v>37</v>
      </c>
      <c r="R207">
        <f>IF(Table1[[#This Row],[//DBS]]="","",INDEX(DBS[ISI],Table1[[#This Row],[//DBS]]))</f>
        <v>60</v>
      </c>
      <c r="S207" t="str">
        <f>IF(Table1[[#This Row],[//DBS]]="","",IF(Table1[[#This Row],[SATUAN_BYPASS]]="",INDEX(DBS[[SATUAN ]],Table1[[#This Row],[//DBS]]),Table1[SATUAN_BYPASS]))</f>
        <v>PCS</v>
      </c>
      <c r="T207">
        <v>25</v>
      </c>
      <c r="U207" s="58">
        <f>IF(Table1[[#This Row],[HARGA_BYPASS]]="",IF(Table1[[#This Row],[_HARGA]]="","",Table1[[#This Row],[_HARGA]]*1000),Table1[[#This Row],[HARGA_BYPASS]])</f>
        <v>25000</v>
      </c>
      <c r="V207" s="2"/>
      <c r="W207" s="2"/>
      <c r="X207" s="58" t="str">
        <f>IF(Table1[[#This Row],[ROWID]]="","",IF(Table1[[#This Row],[ROWID]]=C208,"",SUMIF(Table1[ROWID],Table1[[#This Row],[ROWID]],Table1[TOTAL])))</f>
        <v/>
      </c>
      <c r="AA20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07">
        <f>IF(Table1[[#This Row],[JUMLAH NOTA]]="","",IF(Table1[[#This Row],[CONV]]="",Table1[[#This Row],[JUMLAH NOTA]],Table1[[#This Row],[JUMLAH NOTA]]*Table1[[#This Row],[CONV]]))</f>
        <v>60</v>
      </c>
      <c r="AC207" t="str">
        <f>IF(Table1[[#This Row],[ISI_CONV]]="","",IF(Table1[[#This Row],[CONV]]="",Table1[[#This Row],[SATUAN NOTA]],Table1[[#This Row],[SATUAN]]))</f>
        <v>PCS</v>
      </c>
      <c r="AD207" s="58">
        <f>IF(Table1[[#This Row],[HARGA]]="","",IF(Table1[[#This Row],[CONV]]="",Table1[[#This Row],[HARGA]],Table1[[#This Row],[HARGA]]/Table1[[#This Row],[CONV]]))</f>
        <v>25000</v>
      </c>
      <c r="AE207" s="58">
        <f>IF(Table1[[#This Row],[HARGA_CONV]]="","",Table1[[#This Row],[HARGA_CONV]]*Table1[[#This Row],[ISI_CONV]]*(100%-(Table1[[#This Row],[DISKON]]+Table1[[#This Row],[DISKON NOTA]])))</f>
        <v>1500000</v>
      </c>
      <c r="AF207" s="3">
        <f>IF(Table1[[#This Row],[TANGGAL NOTA]]="",AF206,Table1[[#This Row],[TANGGAL NOTA]])</f>
        <v>45531</v>
      </c>
      <c r="AG207" s="3"/>
      <c r="AH207" s="3">
        <f>IF(Table1[[#This Row],[TANGGAL UPDATE]]="",AH206,Table1[[#This Row],[TANGGAL UPDATE]])</f>
        <v>45534</v>
      </c>
      <c r="AI207" t="str" cm="1">
        <f t="array" ref="AI207">IF(Table1[[#This Row],[A1]]="",AI206,INDEX(Table6[3],Table1[[#This Row],[Q1]]))</f>
        <v>E</v>
      </c>
      <c r="AJ207" t="str">
        <f>IF(Table1[[#This Row],[_KETERANGAN]]="","",Table1[[#This Row],[_KETERANGAN]])</f>
        <v/>
      </c>
      <c r="AK207" t="str" cm="1">
        <f t="array" ref="AK207">IF(Table1[[#This Row],[A1]]="",AK206,INDEX(Table6[3],Table1[[#This Row],[Q1]]))</f>
        <v>E</v>
      </c>
      <c r="AL207" s="5" t="str" cm="1">
        <f t="array" ref="AL207">IF(Table1[[#This Row],[A1]]="",AL206,INDEX(Table6[1],Table1[[#This Row],[Q1]]))</f>
        <v>ARIA</v>
      </c>
      <c r="AM207" t="str" cm="1">
        <f t="array" ref="AM207">IF(Table1[[#This Row],[A1]]="",AM206,INDEX(Table6[2],Table1[[#This Row],[Q1]]))</f>
        <v>PONOROGO</v>
      </c>
      <c r="AN207" t="str">
        <f>CONCATENATE(Table1[[#This Row],[TOKO_H]],"-",Table1[[#This Row],[KOTA_H]])</f>
        <v>ARIA-PONOROGO</v>
      </c>
      <c r="AO207" t="s">
        <v>376</v>
      </c>
      <c r="AP207" t="s">
        <v>377</v>
      </c>
      <c r="AQ207"/>
    </row>
    <row r="208" spans="1:43">
      <c r="A208">
        <f>IF(Table1[[#This Row],[KODE BARANG]]="","",MATCH(Table1[[#This Row],[KODE BARANG]],DBS[KODE BARANG],0))</f>
        <v>60</v>
      </c>
      <c r="B208">
        <f>IF(Table1[[#This Row],[ROWID]]="","",ROW()-2)</f>
        <v>206</v>
      </c>
      <c r="C208">
        <f>IF(Table1[[#This Row],[NAMA BARANG]]="","",IF(Table1[[#This Row],[ID]]="",C207,Table1[[#This Row],[ID]]))</f>
        <v>199</v>
      </c>
      <c r="D208" t="str">
        <f>IF(Table1[[#This Row],[A1]]="","",MATCH(Table1[[#This Row],[A1]],Table6[5],0))</f>
        <v/>
      </c>
      <c r="E208" t="str">
        <f>IF(Table1[[#This Row],[ID]]="","",Table1[[#This Row],[TOKO-KOTA_H]])</f>
        <v/>
      </c>
      <c r="F208" t="str">
        <f>IF(Table1[[#This Row],[NOTA TOKO]]="","",ROW()-2)</f>
        <v/>
      </c>
      <c r="G208" s="59"/>
      <c r="H208" s="1"/>
      <c r="J208" s="1"/>
      <c r="K208" t="s">
        <v>379</v>
      </c>
      <c r="L208" t="str">
        <f>IF(Table1[[#This Row],[_NAMA BARANG]]="",IF(Table1[[#This Row],[//DBS]]="","",INDEX(DBS[NAMA],Table1[[#This Row],[//DBS]])),Table1[[#This Row],[_NAMA BARANG]])</f>
        <v>AGENDA KERJA WK-125</v>
      </c>
      <c r="M208"/>
      <c r="O208" t="str">
        <f>IF(Table1[[#This Row],[ROWID]]="","",IF(Table1[[#This Row],[_KETERANGAN]]="STOCK BELUM LENGKAP","ADA",IF(Table1[[#This Row],[KODE BARANG]]="","TIDAK ADA","ADA")))</f>
        <v>ADA</v>
      </c>
      <c r="P208">
        <v>60</v>
      </c>
      <c r="Q208" t="s">
        <v>37</v>
      </c>
      <c r="R208">
        <f>IF(Table1[[#This Row],[//DBS]]="","",INDEX(DBS[ISI],Table1[[#This Row],[//DBS]]))</f>
        <v>108</v>
      </c>
      <c r="S208" t="str">
        <f>IF(Table1[[#This Row],[//DBS]]="","",IF(Table1[[#This Row],[SATUAN_BYPASS]]="",INDEX(DBS[[SATUAN ]],Table1[[#This Row],[//DBS]]),Table1[SATUAN_BYPASS]))</f>
        <v>PCS</v>
      </c>
      <c r="T208">
        <v>22</v>
      </c>
      <c r="U208" s="58">
        <f>IF(Table1[[#This Row],[HARGA_BYPASS]]="",IF(Table1[[#This Row],[_HARGA]]="","",Table1[[#This Row],[_HARGA]]*1000),Table1[[#This Row],[HARGA_BYPASS]])</f>
        <v>22000</v>
      </c>
      <c r="V208" s="2"/>
      <c r="W208" s="2"/>
      <c r="X208" s="58" t="str">
        <f>IF(Table1[[#This Row],[ROWID]]="","",IF(Table1[[#This Row],[ROWID]]=C209,"",SUMIF(Table1[ROWID],Table1[[#This Row],[ROWID]],Table1[TOTAL])))</f>
        <v/>
      </c>
      <c r="AA20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08">
        <f>IF(Table1[[#This Row],[JUMLAH NOTA]]="","",IF(Table1[[#This Row],[CONV]]="",Table1[[#This Row],[JUMLAH NOTA]],Table1[[#This Row],[JUMLAH NOTA]]*Table1[[#This Row],[CONV]]))</f>
        <v>60</v>
      </c>
      <c r="AC208" t="str">
        <f>IF(Table1[[#This Row],[ISI_CONV]]="","",IF(Table1[[#This Row],[CONV]]="",Table1[[#This Row],[SATUAN NOTA]],Table1[[#This Row],[SATUAN]]))</f>
        <v>PCS</v>
      </c>
      <c r="AD208" s="58">
        <f>IF(Table1[[#This Row],[HARGA]]="","",IF(Table1[[#This Row],[CONV]]="",Table1[[#This Row],[HARGA]],Table1[[#This Row],[HARGA]]/Table1[[#This Row],[CONV]]))</f>
        <v>22000</v>
      </c>
      <c r="AE208" s="58">
        <f>IF(Table1[[#This Row],[HARGA_CONV]]="","",Table1[[#This Row],[HARGA_CONV]]*Table1[[#This Row],[ISI_CONV]]*(100%-(Table1[[#This Row],[DISKON]]+Table1[[#This Row],[DISKON NOTA]])))</f>
        <v>1320000</v>
      </c>
      <c r="AF208" s="3">
        <f>IF(Table1[[#This Row],[TANGGAL NOTA]]="",AF207,Table1[[#This Row],[TANGGAL NOTA]])</f>
        <v>45531</v>
      </c>
      <c r="AG208" s="3"/>
      <c r="AH208" s="3">
        <f>IF(Table1[[#This Row],[TANGGAL UPDATE]]="",AH207,Table1[[#This Row],[TANGGAL UPDATE]])</f>
        <v>45534</v>
      </c>
      <c r="AI208" t="str" cm="1">
        <f t="array" ref="AI208">IF(Table1[[#This Row],[A1]]="",AI207,INDEX(Table6[3],Table1[[#This Row],[Q1]]))</f>
        <v>E</v>
      </c>
      <c r="AJ208" t="str">
        <f>IF(Table1[[#This Row],[_KETERANGAN]]="","",Table1[[#This Row],[_KETERANGAN]])</f>
        <v/>
      </c>
      <c r="AK208" t="str" cm="1">
        <f t="array" ref="AK208">IF(Table1[[#This Row],[A1]]="",AK207,INDEX(Table6[3],Table1[[#This Row],[Q1]]))</f>
        <v>E</v>
      </c>
      <c r="AL208" s="5" t="str" cm="1">
        <f t="array" ref="AL208">IF(Table1[[#This Row],[A1]]="",AL207,INDEX(Table6[1],Table1[[#This Row],[Q1]]))</f>
        <v>ARIA</v>
      </c>
      <c r="AM208" t="str" cm="1">
        <f t="array" ref="AM208">IF(Table1[[#This Row],[A1]]="",AM207,INDEX(Table6[2],Table1[[#This Row],[Q1]]))</f>
        <v>PONOROGO</v>
      </c>
      <c r="AN208" t="str">
        <f>CONCATENATE(Table1[[#This Row],[TOKO_H]],"-",Table1[[#This Row],[KOTA_H]])</f>
        <v>ARIA-PONOROGO</v>
      </c>
      <c r="AO208" t="s">
        <v>379</v>
      </c>
      <c r="AP208" t="s">
        <v>380</v>
      </c>
      <c r="AQ208"/>
    </row>
    <row r="209" spans="1:43" ht="14.25">
      <c r="A209">
        <f>IF(Table1[[#This Row],[KODE BARANG]]="","",MATCH(Table1[[#This Row],[KODE BARANG]],DBS[KODE BARANG],0))</f>
        <v>3281</v>
      </c>
      <c r="B209">
        <f>IF(Table1[[#This Row],[ROWID]]="","",ROW()-2)</f>
        <v>207</v>
      </c>
      <c r="C209">
        <f>IF(Table1[[#This Row],[NAMA BARANG]]="","",IF(Table1[[#This Row],[ID]]="",C208,Table1[[#This Row],[ID]]))</f>
        <v>199</v>
      </c>
      <c r="D209" t="str">
        <f>IF(Table1[[#This Row],[A1]]="","",MATCH(Table1[[#This Row],[A1]],Table6[5],0))</f>
        <v/>
      </c>
      <c r="E209" t="str">
        <f>IF(Table1[[#This Row],[ID]]="","",Table1[[#This Row],[TOKO-KOTA_H]])</f>
        <v/>
      </c>
      <c r="F209" t="str">
        <f>IF(Table1[[#This Row],[NOTA TOKO]]="","",ROW()-2)</f>
        <v/>
      </c>
      <c r="G209" s="59"/>
      <c r="H209" s="1"/>
      <c r="J209" s="1"/>
      <c r="K209" t="s">
        <v>8969</v>
      </c>
      <c r="L209" t="str">
        <f>IF(Table1[[#This Row],[_NAMA BARANG]]="",IF(Table1[[#This Row],[//DBS]]="","",INDEX(DBS[NAMA],Table1[[#This Row],[//DBS]])),Table1[[#This Row],[_NAMA BARANG]])</f>
        <v>TIPEX KERTAS NO. 870</v>
      </c>
      <c r="M209" s="60"/>
      <c r="O209" t="str">
        <f>IF(Table1[[#This Row],[ROWID]]="","",IF(Table1[[#This Row],[_KETERANGAN]]="STOCK BELUM LENGKAP","ADA",IF(Table1[[#This Row],[KODE BARANG]]="","TIDAK ADA","ADA")))</f>
        <v>ADA</v>
      </c>
      <c r="P209">
        <v>8</v>
      </c>
      <c r="Q209" t="s">
        <v>34</v>
      </c>
      <c r="R209">
        <f>IF(Table1[[#This Row],[//DBS]]="","",INDEX(DBS[ISI],Table1[[#This Row],[//DBS]]))</f>
        <v>192</v>
      </c>
      <c r="S209" t="str">
        <f>IF(Table1[[#This Row],[//DBS]]="","",IF(Table1[[#This Row],[SATUAN_BYPASS]]="",INDEX(DBS[[SATUAN ]],Table1[[#This Row],[//DBS]]),Table1[SATUAN_BYPASS]))</f>
        <v>LSN</v>
      </c>
      <c r="T209">
        <v>26.5</v>
      </c>
      <c r="U209" s="58">
        <f>IF(Table1[[#This Row],[HARGA_BYPASS]]="",IF(Table1[[#This Row],[_HARGA]]="","",Table1[[#This Row],[_HARGA]]*1000),Table1[[#This Row],[HARGA_BYPASS]])</f>
        <v>26500</v>
      </c>
      <c r="V209" s="2"/>
      <c r="W209" s="2"/>
      <c r="X209" s="58" t="str">
        <f>IF(Table1[[#This Row],[ROWID]]="","",IF(Table1[[#This Row],[ROWID]]=C210,"",SUMIF(Table1[ROWID],Table1[[#This Row],[ROWID]],Table1[TOTAL])))</f>
        <v/>
      </c>
      <c r="AA20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09">
        <f>IF(Table1[[#This Row],[JUMLAH NOTA]]="","",IF(Table1[[#This Row],[CONV]]="",Table1[[#This Row],[JUMLAH NOTA]],Table1[[#This Row],[JUMLAH NOTA]]*Table1[[#This Row],[CONV]]))</f>
        <v>8</v>
      </c>
      <c r="AC209" t="str">
        <f>IF(Table1[[#This Row],[ISI_CONV]]="","",IF(Table1[[#This Row],[CONV]]="",Table1[[#This Row],[SATUAN NOTA]],Table1[[#This Row],[SATUAN]]))</f>
        <v>LSN</v>
      </c>
      <c r="AD209" s="58">
        <f>IF(Table1[[#This Row],[HARGA]]="","",IF(Table1[[#This Row],[CONV]]="",Table1[[#This Row],[HARGA]],Table1[[#This Row],[HARGA]]/Table1[[#This Row],[CONV]]))</f>
        <v>26500</v>
      </c>
      <c r="AE209" s="58">
        <f>IF(Table1[[#This Row],[HARGA_CONV]]="","",Table1[[#This Row],[HARGA_CONV]]*Table1[[#This Row],[ISI_CONV]]*(100%-(Table1[[#This Row],[DISKON]]+Table1[[#This Row],[DISKON NOTA]])))</f>
        <v>212000</v>
      </c>
      <c r="AF209" s="3">
        <f>IF(Table1[[#This Row],[TANGGAL NOTA]]="",AF208,Table1[[#This Row],[TANGGAL NOTA]])</f>
        <v>45531</v>
      </c>
      <c r="AG209" s="3"/>
      <c r="AH209" s="3">
        <f>IF(Table1[[#This Row],[TANGGAL UPDATE]]="",AH208,Table1[[#This Row],[TANGGAL UPDATE]])</f>
        <v>45534</v>
      </c>
      <c r="AI209" t="str" cm="1">
        <f t="array" ref="AI209">IF(Table1[[#This Row],[A1]]="",AI208,INDEX(Table6[3],Table1[[#This Row],[Q1]]))</f>
        <v>E</v>
      </c>
      <c r="AJ209" t="str">
        <f>IF(Table1[[#This Row],[_KETERANGAN]]="","",Table1[[#This Row],[_KETERANGAN]])</f>
        <v/>
      </c>
      <c r="AK209" t="str" cm="1">
        <f t="array" ref="AK209">IF(Table1[[#This Row],[A1]]="",AK208,INDEX(Table6[3],Table1[[#This Row],[Q1]]))</f>
        <v>E</v>
      </c>
      <c r="AL209" s="5" t="str" cm="1">
        <f t="array" ref="AL209">IF(Table1[[#This Row],[A1]]="",AL208,INDEX(Table6[1],Table1[[#This Row],[Q1]]))</f>
        <v>ARIA</v>
      </c>
      <c r="AM209" t="str" cm="1">
        <f t="array" ref="AM209">IF(Table1[[#This Row],[A1]]="",AM208,INDEX(Table6[2],Table1[[#This Row],[Q1]]))</f>
        <v>PONOROGO</v>
      </c>
      <c r="AN209" t="str">
        <f>CONCATENATE(Table1[[#This Row],[TOKO_H]],"-",Table1[[#This Row],[KOTA_H]])</f>
        <v>ARIA-PONOROGO</v>
      </c>
      <c r="AO209" t="s">
        <v>8969</v>
      </c>
      <c r="AP209" t="s">
        <v>8970</v>
      </c>
      <c r="AQ209"/>
    </row>
    <row r="210" spans="1:43" ht="14.25">
      <c r="A210">
        <f>IF(Table1[[#This Row],[KODE BARANG]]="","",MATCH(Table1[[#This Row],[KODE BARANG]],DBS[KODE BARANG],0))</f>
        <v>3283</v>
      </c>
      <c r="B210">
        <f>IF(Table1[[#This Row],[ROWID]]="","",ROW()-2)</f>
        <v>208</v>
      </c>
      <c r="C210">
        <f>IF(Table1[[#This Row],[NAMA BARANG]]="","",IF(Table1[[#This Row],[ID]]="",C209,Table1[[#This Row],[ID]]))</f>
        <v>199</v>
      </c>
      <c r="D210" t="str">
        <f>IF(Table1[[#This Row],[A1]]="","",MATCH(Table1[[#This Row],[A1]],Table6[5],0))</f>
        <v/>
      </c>
      <c r="E210" t="str">
        <f>IF(Table1[[#This Row],[ID]]="","",Table1[[#This Row],[TOKO-KOTA_H]])</f>
        <v/>
      </c>
      <c r="F210" t="str">
        <f>IF(Table1[[#This Row],[NOTA TOKO]]="","",ROW()-2)</f>
        <v/>
      </c>
      <c r="G210" s="59"/>
      <c r="H210" s="1"/>
      <c r="J210" s="1"/>
      <c r="K210" t="s">
        <v>8973</v>
      </c>
      <c r="L210" t="str">
        <f>IF(Table1[[#This Row],[_NAMA BARANG]]="",IF(Table1[[#This Row],[//DBS]]="","",INDEX(DBS[NAMA],Table1[[#This Row],[//DBS]])),Table1[[#This Row],[_NAMA BARANG]])</f>
        <v>TIPEX KERTAS NO. 9425</v>
      </c>
      <c r="M210" s="60"/>
      <c r="O210" t="str">
        <f>IF(Table1[[#This Row],[ROWID]]="","",IF(Table1[[#This Row],[_KETERANGAN]]="STOCK BELUM LENGKAP","ADA",IF(Table1[[#This Row],[KODE BARANG]]="","TIDAK ADA","ADA")))</f>
        <v>ADA</v>
      </c>
      <c r="P210">
        <v>14</v>
      </c>
      <c r="Q210" t="s">
        <v>34</v>
      </c>
      <c r="R210">
        <f>IF(Table1[[#This Row],[//DBS]]="","",INDEX(DBS[ISI],Table1[[#This Row],[//DBS]]))</f>
        <v>72</v>
      </c>
      <c r="S210" t="str">
        <f>IF(Table1[[#This Row],[//DBS]]="","",IF(Table1[[#This Row],[SATUAN_BYPASS]]="",INDEX(DBS[[SATUAN ]],Table1[[#This Row],[//DBS]]),Table1[SATUAN_BYPASS]))</f>
        <v>LSN</v>
      </c>
      <c r="T210">
        <v>45</v>
      </c>
      <c r="U210" s="58">
        <f>IF(Table1[[#This Row],[HARGA_BYPASS]]="",IF(Table1[[#This Row],[_HARGA]]="","",Table1[[#This Row],[_HARGA]]*1000),Table1[[#This Row],[HARGA_BYPASS]])</f>
        <v>45000</v>
      </c>
      <c r="V210" s="2"/>
      <c r="W210" s="2"/>
      <c r="X210" s="58" t="str">
        <f>IF(Table1[[#This Row],[ROWID]]="","",IF(Table1[[#This Row],[ROWID]]=C211,"",SUMIF(Table1[ROWID],Table1[[#This Row],[ROWID]],Table1[TOTAL])))</f>
        <v/>
      </c>
      <c r="AA21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10">
        <f>IF(Table1[[#This Row],[JUMLAH NOTA]]="","",IF(Table1[[#This Row],[CONV]]="",Table1[[#This Row],[JUMLAH NOTA]],Table1[[#This Row],[JUMLAH NOTA]]*Table1[[#This Row],[CONV]]))</f>
        <v>14</v>
      </c>
      <c r="AC210" t="str">
        <f>IF(Table1[[#This Row],[ISI_CONV]]="","",IF(Table1[[#This Row],[CONV]]="",Table1[[#This Row],[SATUAN NOTA]],Table1[[#This Row],[SATUAN]]))</f>
        <v>LSN</v>
      </c>
      <c r="AD210" s="58">
        <f>IF(Table1[[#This Row],[HARGA]]="","",IF(Table1[[#This Row],[CONV]]="",Table1[[#This Row],[HARGA]],Table1[[#This Row],[HARGA]]/Table1[[#This Row],[CONV]]))</f>
        <v>45000</v>
      </c>
      <c r="AE210" s="58">
        <f>IF(Table1[[#This Row],[HARGA_CONV]]="","",Table1[[#This Row],[HARGA_CONV]]*Table1[[#This Row],[ISI_CONV]]*(100%-(Table1[[#This Row],[DISKON]]+Table1[[#This Row],[DISKON NOTA]])))</f>
        <v>630000</v>
      </c>
      <c r="AF210" s="3">
        <f>IF(Table1[[#This Row],[TANGGAL NOTA]]="",AF209,Table1[[#This Row],[TANGGAL NOTA]])</f>
        <v>45531</v>
      </c>
      <c r="AG210" s="3"/>
      <c r="AH210" s="3">
        <f>IF(Table1[[#This Row],[TANGGAL UPDATE]]="",AH209,Table1[[#This Row],[TANGGAL UPDATE]])</f>
        <v>45534</v>
      </c>
      <c r="AI210" t="str" cm="1">
        <f t="array" ref="AI210">IF(Table1[[#This Row],[A1]]="",AI209,INDEX(Table6[3],Table1[[#This Row],[Q1]]))</f>
        <v>E</v>
      </c>
      <c r="AJ210" t="str">
        <f>IF(Table1[[#This Row],[_KETERANGAN]]="","",Table1[[#This Row],[_KETERANGAN]])</f>
        <v/>
      </c>
      <c r="AK210" t="str" cm="1">
        <f t="array" ref="AK210">IF(Table1[[#This Row],[A1]]="",AK209,INDEX(Table6[3],Table1[[#This Row],[Q1]]))</f>
        <v>E</v>
      </c>
      <c r="AL210" s="5" t="str" cm="1">
        <f t="array" ref="AL210">IF(Table1[[#This Row],[A1]]="",AL209,INDEX(Table6[1],Table1[[#This Row],[Q1]]))</f>
        <v>ARIA</v>
      </c>
      <c r="AM210" t="str" cm="1">
        <f t="array" ref="AM210">IF(Table1[[#This Row],[A1]]="",AM209,INDEX(Table6[2],Table1[[#This Row],[Q1]]))</f>
        <v>PONOROGO</v>
      </c>
      <c r="AN210" t="str">
        <f>CONCATENATE(Table1[[#This Row],[TOKO_H]],"-",Table1[[#This Row],[KOTA_H]])</f>
        <v>ARIA-PONOROGO</v>
      </c>
      <c r="AO210" t="s">
        <v>8973</v>
      </c>
      <c r="AP210" t="s">
        <v>8974</v>
      </c>
      <c r="AQ210"/>
    </row>
    <row r="211" spans="1:43">
      <c r="A211">
        <f>IF(Table1[[#This Row],[KODE BARANG]]="","",MATCH(Table1[[#This Row],[KODE BARANG]],DBS[KODE BARANG],0))</f>
        <v>3284</v>
      </c>
      <c r="B211">
        <f>IF(Table1[[#This Row],[ROWID]]="","",ROW()-2)</f>
        <v>209</v>
      </c>
      <c r="C211">
        <f>IF(Table1[[#This Row],[NAMA BARANG]]="","",IF(Table1[[#This Row],[ID]]="",C210,Table1[[#This Row],[ID]]))</f>
        <v>199</v>
      </c>
      <c r="D211" t="str">
        <f>IF(Table1[[#This Row],[A1]]="","",MATCH(Table1[[#This Row],[A1]],Table6[5],0))</f>
        <v/>
      </c>
      <c r="E211" t="str">
        <f>IF(Table1[[#This Row],[ID]]="","",Table1[[#This Row],[TOKO-KOTA_H]])</f>
        <v/>
      </c>
      <c r="F211" t="str">
        <f>IF(Table1[[#This Row],[NOTA TOKO]]="","",ROW()-2)</f>
        <v/>
      </c>
      <c r="G211" s="59"/>
      <c r="H211" s="1"/>
      <c r="J211" s="1"/>
      <c r="K211" t="s">
        <v>8977</v>
      </c>
      <c r="L211" t="str">
        <f>IF(Table1[[#This Row],[_NAMA BARANG]]="",IF(Table1[[#This Row],[//DBS]]="","",INDEX(DBS[NAMA],Table1[[#This Row],[//DBS]])),Table1[[#This Row],[_NAMA BARANG]])</f>
        <v>TIPEX KERTAS NO. 9497</v>
      </c>
      <c r="M211"/>
      <c r="O211" t="str">
        <f>IF(Table1[[#This Row],[ROWID]]="","",IF(Table1[[#This Row],[_KETERANGAN]]="STOCK BELUM LENGKAP","ADA",IF(Table1[[#This Row],[KODE BARANG]]="","TIDAK ADA","ADA")))</f>
        <v>ADA</v>
      </c>
      <c r="P211">
        <v>14</v>
      </c>
      <c r="Q211" t="s">
        <v>34</v>
      </c>
      <c r="R211">
        <f>IF(Table1[[#This Row],[//DBS]]="","",INDEX(DBS[ISI],Table1[[#This Row],[//DBS]]))</f>
        <v>72</v>
      </c>
      <c r="S211" t="str">
        <f>IF(Table1[[#This Row],[//DBS]]="","",IF(Table1[[#This Row],[SATUAN_BYPASS]]="",INDEX(DBS[[SATUAN ]],Table1[[#This Row],[//DBS]]),Table1[SATUAN_BYPASS]))</f>
        <v>LSN</v>
      </c>
      <c r="T211">
        <v>45</v>
      </c>
      <c r="U211" s="58">
        <f>IF(Table1[[#This Row],[HARGA_BYPASS]]="",IF(Table1[[#This Row],[_HARGA]]="","",Table1[[#This Row],[_HARGA]]*1000),Table1[[#This Row],[HARGA_BYPASS]])</f>
        <v>45000</v>
      </c>
      <c r="V211" s="2"/>
      <c r="W211" s="2"/>
      <c r="X211" s="58" t="str">
        <f>IF(Table1[[#This Row],[ROWID]]="","",IF(Table1[[#This Row],[ROWID]]=C212,"",SUMIF(Table1[ROWID],Table1[[#This Row],[ROWID]],Table1[TOTAL])))</f>
        <v/>
      </c>
      <c r="AA21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11">
        <f>IF(Table1[[#This Row],[JUMLAH NOTA]]="","",IF(Table1[[#This Row],[CONV]]="",Table1[[#This Row],[JUMLAH NOTA]],Table1[[#This Row],[JUMLAH NOTA]]*Table1[[#This Row],[CONV]]))</f>
        <v>14</v>
      </c>
      <c r="AC211" t="str">
        <f>IF(Table1[[#This Row],[ISI_CONV]]="","",IF(Table1[[#This Row],[CONV]]="",Table1[[#This Row],[SATUAN NOTA]],Table1[[#This Row],[SATUAN]]))</f>
        <v>LSN</v>
      </c>
      <c r="AD211" s="58">
        <f>IF(Table1[[#This Row],[HARGA]]="","",IF(Table1[[#This Row],[CONV]]="",Table1[[#This Row],[HARGA]],Table1[[#This Row],[HARGA]]/Table1[[#This Row],[CONV]]))</f>
        <v>45000</v>
      </c>
      <c r="AE211" s="58">
        <f>IF(Table1[[#This Row],[HARGA_CONV]]="","",Table1[[#This Row],[HARGA_CONV]]*Table1[[#This Row],[ISI_CONV]]*(100%-(Table1[[#This Row],[DISKON]]+Table1[[#This Row],[DISKON NOTA]])))</f>
        <v>630000</v>
      </c>
      <c r="AF211" s="3">
        <f>IF(Table1[[#This Row],[TANGGAL NOTA]]="",AF210,Table1[[#This Row],[TANGGAL NOTA]])</f>
        <v>45531</v>
      </c>
      <c r="AG211" s="3"/>
      <c r="AH211" s="3">
        <f>IF(Table1[[#This Row],[TANGGAL UPDATE]]="",AH210,Table1[[#This Row],[TANGGAL UPDATE]])</f>
        <v>45534</v>
      </c>
      <c r="AI211" t="str" cm="1">
        <f t="array" ref="AI211">IF(Table1[[#This Row],[A1]]="",AI210,INDEX(Table6[3],Table1[[#This Row],[Q1]]))</f>
        <v>E</v>
      </c>
      <c r="AJ211" t="str">
        <f>IF(Table1[[#This Row],[_KETERANGAN]]="","",Table1[[#This Row],[_KETERANGAN]])</f>
        <v/>
      </c>
      <c r="AK211" t="str" cm="1">
        <f t="array" ref="AK211">IF(Table1[[#This Row],[A1]]="",AK210,INDEX(Table6[3],Table1[[#This Row],[Q1]]))</f>
        <v>E</v>
      </c>
      <c r="AL211" s="5" t="str" cm="1">
        <f t="array" ref="AL211">IF(Table1[[#This Row],[A1]]="",AL210,INDEX(Table6[1],Table1[[#This Row],[Q1]]))</f>
        <v>ARIA</v>
      </c>
      <c r="AM211" t="str" cm="1">
        <f t="array" ref="AM211">IF(Table1[[#This Row],[A1]]="",AM210,INDEX(Table6[2],Table1[[#This Row],[Q1]]))</f>
        <v>PONOROGO</v>
      </c>
      <c r="AN211" t="str">
        <f>CONCATENATE(Table1[[#This Row],[TOKO_H]],"-",Table1[[#This Row],[KOTA_H]])</f>
        <v>ARIA-PONOROGO</v>
      </c>
      <c r="AO211" t="s">
        <v>8977</v>
      </c>
      <c r="AP211" t="s">
        <v>8978</v>
      </c>
      <c r="AQ211"/>
    </row>
    <row r="212" spans="1:43" ht="14.25">
      <c r="A212">
        <f>IF(Table1[[#This Row],[KODE BARANG]]="","",MATCH(Table1[[#This Row],[KODE BARANG]],DBS[KODE BARANG],0))</f>
        <v>3286</v>
      </c>
      <c r="B212">
        <f>IF(Table1[[#This Row],[ROWID]]="","",ROW()-2)</f>
        <v>210</v>
      </c>
      <c r="C212">
        <f>IF(Table1[[#This Row],[NAMA BARANG]]="","",IF(Table1[[#This Row],[ID]]="",C211,Table1[[#This Row],[ID]]))</f>
        <v>199</v>
      </c>
      <c r="D212" t="str">
        <f>IF(Table1[[#This Row],[A1]]="","",MATCH(Table1[[#This Row],[A1]],Table6[5],0))</f>
        <v/>
      </c>
      <c r="E212" t="str">
        <f>IF(Table1[[#This Row],[ID]]="","",Table1[[#This Row],[TOKO-KOTA_H]])</f>
        <v/>
      </c>
      <c r="F212" t="str">
        <f>IF(Table1[[#This Row],[NOTA TOKO]]="","",ROW()-2)</f>
        <v/>
      </c>
      <c r="G212" s="59"/>
      <c r="H212" s="1"/>
      <c r="J212" s="1"/>
      <c r="K212" t="s">
        <v>8975</v>
      </c>
      <c r="L212" t="str">
        <f>IF(Table1[[#This Row],[_NAMA BARANG]]="",IF(Table1[[#This Row],[//DBS]]="","",INDEX(DBS[NAMA],Table1[[#This Row],[//DBS]])),Table1[[#This Row],[_NAMA BARANG]])</f>
        <v>TIPEX KERTAS NO. 9489</v>
      </c>
      <c r="M212" s="60"/>
      <c r="O212" t="str">
        <f>IF(Table1[[#This Row],[ROWID]]="","",IF(Table1[[#This Row],[_KETERANGAN]]="STOCK BELUM LENGKAP","ADA",IF(Table1[[#This Row],[KODE BARANG]]="","TIDAK ADA","ADA")))</f>
        <v>ADA</v>
      </c>
      <c r="P212">
        <v>14</v>
      </c>
      <c r="Q212" t="s">
        <v>34</v>
      </c>
      <c r="R212">
        <f>IF(Table1[[#This Row],[//DBS]]="","",INDEX(DBS[ISI],Table1[[#This Row],[//DBS]]))</f>
        <v>72</v>
      </c>
      <c r="S212" t="str">
        <f>IF(Table1[[#This Row],[//DBS]]="","",IF(Table1[[#This Row],[SATUAN_BYPASS]]="",INDEX(DBS[[SATUAN ]],Table1[[#This Row],[//DBS]]),Table1[SATUAN_BYPASS]))</f>
        <v>LSN</v>
      </c>
      <c r="T212">
        <v>45</v>
      </c>
      <c r="U212" s="58">
        <f>IF(Table1[[#This Row],[HARGA_BYPASS]]="",IF(Table1[[#This Row],[_HARGA]]="","",Table1[[#This Row],[_HARGA]]*1000),Table1[[#This Row],[HARGA_BYPASS]])</f>
        <v>45000</v>
      </c>
      <c r="V212" s="2"/>
      <c r="W212" s="2"/>
      <c r="X212" s="58" t="str">
        <f>IF(Table1[[#This Row],[ROWID]]="","",IF(Table1[[#This Row],[ROWID]]=C213,"",SUMIF(Table1[ROWID],Table1[[#This Row],[ROWID]],Table1[TOTAL])))</f>
        <v/>
      </c>
      <c r="AA21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12">
        <f>IF(Table1[[#This Row],[JUMLAH NOTA]]="","",IF(Table1[[#This Row],[CONV]]="",Table1[[#This Row],[JUMLAH NOTA]],Table1[[#This Row],[JUMLAH NOTA]]*Table1[[#This Row],[CONV]]))</f>
        <v>14</v>
      </c>
      <c r="AC212" t="str">
        <f>IF(Table1[[#This Row],[ISI_CONV]]="","",IF(Table1[[#This Row],[CONV]]="",Table1[[#This Row],[SATUAN NOTA]],Table1[[#This Row],[SATUAN]]))</f>
        <v>LSN</v>
      </c>
      <c r="AD212" s="58">
        <f>IF(Table1[[#This Row],[HARGA]]="","",IF(Table1[[#This Row],[CONV]]="",Table1[[#This Row],[HARGA]],Table1[[#This Row],[HARGA]]/Table1[[#This Row],[CONV]]))</f>
        <v>45000</v>
      </c>
      <c r="AE212" s="58">
        <f>IF(Table1[[#This Row],[HARGA_CONV]]="","",Table1[[#This Row],[HARGA_CONV]]*Table1[[#This Row],[ISI_CONV]]*(100%-(Table1[[#This Row],[DISKON]]+Table1[[#This Row],[DISKON NOTA]])))</f>
        <v>630000</v>
      </c>
      <c r="AF212" s="3">
        <f>IF(Table1[[#This Row],[TANGGAL NOTA]]="",AF211,Table1[[#This Row],[TANGGAL NOTA]])</f>
        <v>45531</v>
      </c>
      <c r="AG212" s="3"/>
      <c r="AH212" s="3">
        <f>IF(Table1[[#This Row],[TANGGAL UPDATE]]="",AH211,Table1[[#This Row],[TANGGAL UPDATE]])</f>
        <v>45534</v>
      </c>
      <c r="AI212" t="str" cm="1">
        <f t="array" ref="AI212">IF(Table1[[#This Row],[A1]]="",AI211,INDEX(Table6[3],Table1[[#This Row],[Q1]]))</f>
        <v>E</v>
      </c>
      <c r="AJ212" t="str">
        <f>IF(Table1[[#This Row],[_KETERANGAN]]="","",Table1[[#This Row],[_KETERANGAN]])</f>
        <v/>
      </c>
      <c r="AK212" t="str" cm="1">
        <f t="array" ref="AK212">IF(Table1[[#This Row],[A1]]="",AK211,INDEX(Table6[3],Table1[[#This Row],[Q1]]))</f>
        <v>E</v>
      </c>
      <c r="AL212" s="5" t="str" cm="1">
        <f t="array" ref="AL212">IF(Table1[[#This Row],[A1]]="",AL211,INDEX(Table6[1],Table1[[#This Row],[Q1]]))</f>
        <v>ARIA</v>
      </c>
      <c r="AM212" t="str" cm="1">
        <f t="array" ref="AM212">IF(Table1[[#This Row],[A1]]="",AM211,INDEX(Table6[2],Table1[[#This Row],[Q1]]))</f>
        <v>PONOROGO</v>
      </c>
      <c r="AN212" t="str">
        <f>CONCATENATE(Table1[[#This Row],[TOKO_H]],"-",Table1[[#This Row],[KOTA_H]])</f>
        <v>ARIA-PONOROGO</v>
      </c>
      <c r="AO212" t="s">
        <v>8975</v>
      </c>
      <c r="AP212" t="s">
        <v>8976</v>
      </c>
      <c r="AQ212"/>
    </row>
    <row r="213" spans="1:43" ht="14.25">
      <c r="A213">
        <f>IF(Table1[[#This Row],[KODE BARANG]]="","",MATCH(Table1[[#This Row],[KODE BARANG]],DBS[KODE BARANG],0))</f>
        <v>2298</v>
      </c>
      <c r="B213">
        <f>IF(Table1[[#This Row],[ROWID]]="","",ROW()-2)</f>
        <v>211</v>
      </c>
      <c r="C213">
        <f>IF(Table1[[#This Row],[NAMA BARANG]]="","",IF(Table1[[#This Row],[ID]]="",C212,Table1[[#This Row],[ID]]))</f>
        <v>199</v>
      </c>
      <c r="D213" t="str">
        <f>IF(Table1[[#This Row],[A1]]="","",MATCH(Table1[[#This Row],[A1]],Table6[5],0))</f>
        <v/>
      </c>
      <c r="E213" t="str">
        <f>IF(Table1[[#This Row],[ID]]="","",Table1[[#This Row],[TOKO-KOTA_H]])</f>
        <v/>
      </c>
      <c r="F213" t="str">
        <f>IF(Table1[[#This Row],[NOTA TOKO]]="","",ROW()-2)</f>
        <v/>
      </c>
      <c r="G213" s="59"/>
      <c r="H213" s="1"/>
      <c r="J213" s="1"/>
      <c r="K213" t="s">
        <v>3476</v>
      </c>
      <c r="L213" t="str">
        <f>IF(Table1[[#This Row],[_NAMA BARANG]]="",IF(Table1[[#This Row],[//DBS]]="","",INDEX(DBS[NAMA],Table1[[#This Row],[//DBS]])),Table1[[#This Row],[_NAMA BARANG]])</f>
        <v>PENSIL CASE A-207</v>
      </c>
      <c r="M213" s="60"/>
      <c r="O213" t="str">
        <f>IF(Table1[[#This Row],[ROWID]]="","",IF(Table1[[#This Row],[_KETERANGAN]]="STOCK BELUM LENGKAP","ADA",IF(Table1[[#This Row],[KODE BARANG]]="","TIDAK ADA","ADA")))</f>
        <v>ADA</v>
      </c>
      <c r="P213">
        <v>5</v>
      </c>
      <c r="Q213" t="s">
        <v>34</v>
      </c>
      <c r="R213">
        <f>IF(Table1[[#This Row],[//DBS]]="","",INDEX(DBS[ISI],Table1[[#This Row],[//DBS]]))</f>
        <v>144</v>
      </c>
      <c r="S213" t="str">
        <f>IF(Table1[[#This Row],[//DBS]]="","",IF(Table1[[#This Row],[SATUAN_BYPASS]]="",INDEX(DBS[[SATUAN ]],Table1[[#This Row],[//DBS]]),Table1[SATUAN_BYPASS]))</f>
        <v>PCS</v>
      </c>
      <c r="T213">
        <v>150</v>
      </c>
      <c r="U213" s="58">
        <f>IF(Table1[[#This Row],[HARGA_BYPASS]]="",IF(Table1[[#This Row],[_HARGA]]="","",Table1[[#This Row],[_HARGA]]*1000),Table1[[#This Row],[HARGA_BYPASS]])</f>
        <v>150000</v>
      </c>
      <c r="V213" s="2"/>
      <c r="W213" s="2"/>
      <c r="X213" s="58" t="str">
        <f>IF(Table1[[#This Row],[ROWID]]="","",IF(Table1[[#This Row],[ROWID]]=C214,"",SUMIF(Table1[ROWID],Table1[[#This Row],[ROWID]],Table1[TOTAL])))</f>
        <v/>
      </c>
      <c r="AA213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12</v>
      </c>
      <c r="AB213">
        <f>IF(Table1[[#This Row],[JUMLAH NOTA]]="","",IF(Table1[[#This Row],[CONV]]="",Table1[[#This Row],[JUMLAH NOTA]],Table1[[#This Row],[JUMLAH NOTA]]*Table1[[#This Row],[CONV]]))</f>
        <v>60</v>
      </c>
      <c r="AC213" t="str">
        <f>IF(Table1[[#This Row],[ISI_CONV]]="","",IF(Table1[[#This Row],[CONV]]="",Table1[[#This Row],[SATUAN NOTA]],Table1[[#This Row],[SATUAN]]))</f>
        <v>PCS</v>
      </c>
      <c r="AD213" s="58">
        <f>IF(Table1[[#This Row],[HARGA]]="","",IF(Table1[[#This Row],[CONV]]="",Table1[[#This Row],[HARGA]],Table1[[#This Row],[HARGA]]/Table1[[#This Row],[CONV]]))</f>
        <v>12500</v>
      </c>
      <c r="AE213" s="58">
        <f>IF(Table1[[#This Row],[HARGA_CONV]]="","",Table1[[#This Row],[HARGA_CONV]]*Table1[[#This Row],[ISI_CONV]]*(100%-(Table1[[#This Row],[DISKON]]+Table1[[#This Row],[DISKON NOTA]])))</f>
        <v>750000</v>
      </c>
      <c r="AF213" s="3">
        <f>IF(Table1[[#This Row],[TANGGAL NOTA]]="",AF212,Table1[[#This Row],[TANGGAL NOTA]])</f>
        <v>45531</v>
      </c>
      <c r="AG213" s="3"/>
      <c r="AH213" s="3">
        <f>IF(Table1[[#This Row],[TANGGAL UPDATE]]="",AH212,Table1[[#This Row],[TANGGAL UPDATE]])</f>
        <v>45534</v>
      </c>
      <c r="AI213" t="str" cm="1">
        <f t="array" ref="AI213">IF(Table1[[#This Row],[A1]]="",AI212,INDEX(Table6[3],Table1[[#This Row],[Q1]]))</f>
        <v>E</v>
      </c>
      <c r="AJ213" t="str">
        <f>IF(Table1[[#This Row],[_KETERANGAN]]="","",Table1[[#This Row],[_KETERANGAN]])</f>
        <v/>
      </c>
      <c r="AK213" t="str" cm="1">
        <f t="array" ref="AK213">IF(Table1[[#This Row],[A1]]="",AK212,INDEX(Table6[3],Table1[[#This Row],[Q1]]))</f>
        <v>E</v>
      </c>
      <c r="AL213" s="5" t="str" cm="1">
        <f t="array" ref="AL213">IF(Table1[[#This Row],[A1]]="",AL212,INDEX(Table6[1],Table1[[#This Row],[Q1]]))</f>
        <v>ARIA</v>
      </c>
      <c r="AM213" t="str" cm="1">
        <f t="array" ref="AM213">IF(Table1[[#This Row],[A1]]="",AM212,INDEX(Table6[2],Table1[[#This Row],[Q1]]))</f>
        <v>PONOROGO</v>
      </c>
      <c r="AN213" t="str">
        <f>CONCATENATE(Table1[[#This Row],[TOKO_H]],"-",Table1[[#This Row],[KOTA_H]])</f>
        <v>ARIA-PONOROGO</v>
      </c>
      <c r="AO213" t="s">
        <v>3476</v>
      </c>
      <c r="AP213" t="s">
        <v>3477</v>
      </c>
      <c r="AQ213"/>
    </row>
    <row r="214" spans="1:43" ht="14.25">
      <c r="A214">
        <f>IF(Table1[[#This Row],[KODE BARANG]]="","",MATCH(Table1[[#This Row],[KODE BARANG]],DBS[KODE BARANG],0))</f>
        <v>2339</v>
      </c>
      <c r="B214">
        <f>IF(Table1[[#This Row],[ROWID]]="","",ROW()-2)</f>
        <v>212</v>
      </c>
      <c r="C214">
        <f>IF(Table1[[#This Row],[NAMA BARANG]]="","",IF(Table1[[#This Row],[ID]]="",C213,Table1[[#This Row],[ID]]))</f>
        <v>199</v>
      </c>
      <c r="D214" t="str">
        <f>IF(Table1[[#This Row],[A1]]="","",MATCH(Table1[[#This Row],[A1]],Table6[5],0))</f>
        <v/>
      </c>
      <c r="E214" t="str">
        <f>IF(Table1[[#This Row],[ID]]="","",Table1[[#This Row],[TOKO-KOTA_H]])</f>
        <v/>
      </c>
      <c r="F214" t="str">
        <f>IF(Table1[[#This Row],[NOTA TOKO]]="","",ROW()-2)</f>
        <v/>
      </c>
      <c r="G214" s="59"/>
      <c r="H214" s="1"/>
      <c r="J214" s="1"/>
      <c r="K214" t="s">
        <v>3543</v>
      </c>
      <c r="L214" t="str">
        <f>IF(Table1[[#This Row],[_NAMA BARANG]]="",IF(Table1[[#This Row],[//DBS]]="","",INDEX(DBS[NAMA],Table1[[#This Row],[//DBS]])),Table1[[#This Row],[_NAMA BARANG]])</f>
        <v>PENSIL CASE S-300</v>
      </c>
      <c r="M214" s="61"/>
      <c r="O214" t="str">
        <f>IF(Table1[[#This Row],[ROWID]]="","",IF(Table1[[#This Row],[_KETERANGAN]]="STOCK BELUM LENGKAP","ADA",IF(Table1[[#This Row],[KODE BARANG]]="","TIDAK ADA","ADA")))</f>
        <v>ADA</v>
      </c>
      <c r="P214">
        <v>5</v>
      </c>
      <c r="Q214" t="s">
        <v>34</v>
      </c>
      <c r="R214">
        <f>IF(Table1[[#This Row],[//DBS]]="","",INDEX(DBS[ISI],Table1[[#This Row],[//DBS]]))</f>
        <v>144</v>
      </c>
      <c r="S214" t="str">
        <f>IF(Table1[[#This Row],[//DBS]]="","",IF(Table1[[#This Row],[SATUAN_BYPASS]]="",INDEX(DBS[[SATUAN ]],Table1[[#This Row],[//DBS]]),Table1[SATUAN_BYPASS]))</f>
        <v>PCS</v>
      </c>
      <c r="T214">
        <v>150</v>
      </c>
      <c r="U214" s="58">
        <f>IF(Table1[[#This Row],[HARGA_BYPASS]]="",IF(Table1[[#This Row],[_HARGA]]="","",Table1[[#This Row],[_HARGA]]*1000),Table1[[#This Row],[HARGA_BYPASS]])</f>
        <v>150000</v>
      </c>
      <c r="V214" s="2"/>
      <c r="W214" s="2"/>
      <c r="X214" s="58" t="str">
        <f>IF(Table1[[#This Row],[ROWID]]="","",IF(Table1[[#This Row],[ROWID]]=C215,"",SUMIF(Table1[ROWID],Table1[[#This Row],[ROWID]],Table1[TOTAL])))</f>
        <v/>
      </c>
      <c r="AA214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12</v>
      </c>
      <c r="AB214">
        <f>IF(Table1[[#This Row],[JUMLAH NOTA]]="","",IF(Table1[[#This Row],[CONV]]="",Table1[[#This Row],[JUMLAH NOTA]],Table1[[#This Row],[JUMLAH NOTA]]*Table1[[#This Row],[CONV]]))</f>
        <v>60</v>
      </c>
      <c r="AC214" t="str">
        <f>IF(Table1[[#This Row],[ISI_CONV]]="","",IF(Table1[[#This Row],[CONV]]="",Table1[[#This Row],[SATUAN NOTA]],Table1[[#This Row],[SATUAN]]))</f>
        <v>PCS</v>
      </c>
      <c r="AD214" s="58">
        <f>IF(Table1[[#This Row],[HARGA]]="","",IF(Table1[[#This Row],[CONV]]="",Table1[[#This Row],[HARGA]],Table1[[#This Row],[HARGA]]/Table1[[#This Row],[CONV]]))</f>
        <v>12500</v>
      </c>
      <c r="AE214" s="58">
        <f>IF(Table1[[#This Row],[HARGA_CONV]]="","",Table1[[#This Row],[HARGA_CONV]]*Table1[[#This Row],[ISI_CONV]]*(100%-(Table1[[#This Row],[DISKON]]+Table1[[#This Row],[DISKON NOTA]])))</f>
        <v>750000</v>
      </c>
      <c r="AF214" s="3">
        <f>IF(Table1[[#This Row],[TANGGAL NOTA]]="",AF213,Table1[[#This Row],[TANGGAL NOTA]])</f>
        <v>45531</v>
      </c>
      <c r="AG214" s="3"/>
      <c r="AH214" s="3">
        <f>IF(Table1[[#This Row],[TANGGAL UPDATE]]="",AH213,Table1[[#This Row],[TANGGAL UPDATE]])</f>
        <v>45534</v>
      </c>
      <c r="AI214" t="str" cm="1">
        <f t="array" ref="AI214">IF(Table1[[#This Row],[A1]]="",AI213,INDEX(Table6[3],Table1[[#This Row],[Q1]]))</f>
        <v>E</v>
      </c>
      <c r="AJ214" t="str">
        <f>IF(Table1[[#This Row],[_KETERANGAN]]="","",Table1[[#This Row],[_KETERANGAN]])</f>
        <v/>
      </c>
      <c r="AK214" t="str" cm="1">
        <f t="array" ref="AK214">IF(Table1[[#This Row],[A1]]="",AK213,INDEX(Table6[3],Table1[[#This Row],[Q1]]))</f>
        <v>E</v>
      </c>
      <c r="AL214" s="5" t="str" cm="1">
        <f t="array" ref="AL214">IF(Table1[[#This Row],[A1]]="",AL213,INDEX(Table6[1],Table1[[#This Row],[Q1]]))</f>
        <v>ARIA</v>
      </c>
      <c r="AM214" t="str" cm="1">
        <f t="array" ref="AM214">IF(Table1[[#This Row],[A1]]="",AM213,INDEX(Table6[2],Table1[[#This Row],[Q1]]))</f>
        <v>PONOROGO</v>
      </c>
      <c r="AN214" t="str">
        <f>CONCATENATE(Table1[[#This Row],[TOKO_H]],"-",Table1[[#This Row],[KOTA_H]])</f>
        <v>ARIA-PONOROGO</v>
      </c>
      <c r="AO214" t="s">
        <v>3543</v>
      </c>
      <c r="AP214" t="s">
        <v>3544</v>
      </c>
      <c r="AQ214"/>
    </row>
    <row r="215" spans="1:43">
      <c r="A215">
        <f>IF(Table1[[#This Row],[KODE BARANG]]="","",MATCH(Table1[[#This Row],[KODE BARANG]],DBS[KODE BARANG],0))</f>
        <v>367</v>
      </c>
      <c r="B215">
        <f>IF(Table1[[#This Row],[ROWID]]="","",ROW()-2)</f>
        <v>213</v>
      </c>
      <c r="C215">
        <f>IF(Table1[[#This Row],[NAMA BARANG]]="","",IF(Table1[[#This Row],[ID]]="",C214,Table1[[#This Row],[ID]]))</f>
        <v>199</v>
      </c>
      <c r="D215" t="str">
        <f>IF(Table1[[#This Row],[A1]]="","",MATCH(Table1[[#This Row],[A1]],Table6[5],0))</f>
        <v/>
      </c>
      <c r="E215" t="str">
        <f>IF(Table1[[#This Row],[ID]]="","",Table1[[#This Row],[TOKO-KOTA_H]])</f>
        <v/>
      </c>
      <c r="F215" t="str">
        <f>IF(Table1[[#This Row],[NOTA TOKO]]="","",ROW()-2)</f>
        <v/>
      </c>
      <c r="G215" s="59"/>
      <c r="H215" s="1"/>
      <c r="J215" s="1"/>
      <c r="K215" t="s">
        <v>11494</v>
      </c>
      <c r="L215" t="str">
        <f>IF(Table1[[#This Row],[_NAMA BARANG]]="",IF(Table1[[#This Row],[//DBS]]="","",INDEX(DBS[NAMA],Table1[[#This Row],[//DBS]])),Table1[[#This Row],[_NAMA BARANG]])</f>
        <v>BINDERNOTE A5 MICROTOP UN 36 UNIVERSITY</v>
      </c>
      <c r="M215"/>
      <c r="O215" t="str">
        <f>IF(Table1[[#This Row],[ROWID]]="","",IF(Table1[[#This Row],[_KETERANGAN]]="STOCK BELUM LENGKAP","ADA",IF(Table1[[#This Row],[KODE BARANG]]="","TIDAK ADA","ADA")))</f>
        <v>ADA</v>
      </c>
      <c r="P215">
        <v>72</v>
      </c>
      <c r="Q215" t="s">
        <v>37</v>
      </c>
      <c r="R215">
        <f>IF(Table1[[#This Row],[//DBS]]="","",INDEX(DBS[ISI],Table1[[#This Row],[//DBS]]))</f>
        <v>120</v>
      </c>
      <c r="S215" t="str">
        <f>IF(Table1[[#This Row],[//DBS]]="","",IF(Table1[[#This Row],[SATUAN_BYPASS]]="",INDEX(DBS[[SATUAN ]],Table1[[#This Row],[//DBS]]),Table1[SATUAN_BYPASS]))</f>
        <v>PCS</v>
      </c>
      <c r="T215">
        <v>15</v>
      </c>
      <c r="U215" s="58">
        <f>IF(Table1[[#This Row],[HARGA_BYPASS]]="",IF(Table1[[#This Row],[_HARGA]]="","",Table1[[#This Row],[_HARGA]]*1000),Table1[[#This Row],[HARGA_BYPASS]])</f>
        <v>15000</v>
      </c>
      <c r="V215" s="2"/>
      <c r="W215" s="2"/>
      <c r="X215" s="58">
        <f>IF(Table1[[#This Row],[ROWID]]="","",IF(Table1[[#This Row],[ROWID]]=C216,"",SUMIF(Table1[ROWID],Table1[[#This Row],[ROWID]],Table1[TOTAL])))</f>
        <v>8942950</v>
      </c>
      <c r="AA21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15">
        <f>IF(Table1[[#This Row],[JUMLAH NOTA]]="","",IF(Table1[[#This Row],[CONV]]="",Table1[[#This Row],[JUMLAH NOTA]],Table1[[#This Row],[JUMLAH NOTA]]*Table1[[#This Row],[CONV]]))</f>
        <v>72</v>
      </c>
      <c r="AC215" t="str">
        <f>IF(Table1[[#This Row],[ISI_CONV]]="","",IF(Table1[[#This Row],[CONV]]="",Table1[[#This Row],[SATUAN NOTA]],Table1[[#This Row],[SATUAN]]))</f>
        <v>PCS</v>
      </c>
      <c r="AD215" s="58">
        <f>IF(Table1[[#This Row],[HARGA]]="","",IF(Table1[[#This Row],[CONV]]="",Table1[[#This Row],[HARGA]],Table1[[#This Row],[HARGA]]/Table1[[#This Row],[CONV]]))</f>
        <v>15000</v>
      </c>
      <c r="AE215" s="58">
        <f>IF(Table1[[#This Row],[HARGA_CONV]]="","",Table1[[#This Row],[HARGA_CONV]]*Table1[[#This Row],[ISI_CONV]]*(100%-(Table1[[#This Row],[DISKON]]+Table1[[#This Row],[DISKON NOTA]])))</f>
        <v>1080000</v>
      </c>
      <c r="AF215" s="3">
        <f>IF(Table1[[#This Row],[TANGGAL NOTA]]="",AF214,Table1[[#This Row],[TANGGAL NOTA]])</f>
        <v>45531</v>
      </c>
      <c r="AG215" s="3"/>
      <c r="AH215" s="3">
        <f>IF(Table1[[#This Row],[TANGGAL UPDATE]]="",AH214,Table1[[#This Row],[TANGGAL UPDATE]])</f>
        <v>45534</v>
      </c>
      <c r="AI215" t="str" cm="1">
        <f t="array" ref="AI215">IF(Table1[[#This Row],[A1]]="",AI214,INDEX(Table6[3],Table1[[#This Row],[Q1]]))</f>
        <v>E</v>
      </c>
      <c r="AJ215" t="str">
        <f>IF(Table1[[#This Row],[_KETERANGAN]]="","",Table1[[#This Row],[_KETERANGAN]])</f>
        <v/>
      </c>
      <c r="AK215" t="str" cm="1">
        <f t="array" ref="AK215">IF(Table1[[#This Row],[A1]]="",AK214,INDEX(Table6[3],Table1[[#This Row],[Q1]]))</f>
        <v>E</v>
      </c>
      <c r="AL215" s="5" t="str" cm="1">
        <f t="array" ref="AL215">IF(Table1[[#This Row],[A1]]="",AL214,INDEX(Table6[1],Table1[[#This Row],[Q1]]))</f>
        <v>ARIA</v>
      </c>
      <c r="AM215" t="str" cm="1">
        <f t="array" ref="AM215">IF(Table1[[#This Row],[A1]]="",AM214,INDEX(Table6[2],Table1[[#This Row],[Q1]]))</f>
        <v>PONOROGO</v>
      </c>
      <c r="AN215" t="str">
        <f>CONCATENATE(Table1[[#This Row],[TOKO_H]],"-",Table1[[#This Row],[KOTA_H]])</f>
        <v>ARIA-PONOROGO</v>
      </c>
      <c r="AO215" t="s">
        <v>11494</v>
      </c>
      <c r="AP215" t="s">
        <v>11495</v>
      </c>
      <c r="AQ215"/>
    </row>
    <row r="216" spans="1:43">
      <c r="A216" t="str">
        <f>IF(Table1[[#This Row],[KODE BARANG]]="","",MATCH(Table1[[#This Row],[KODE BARANG]],DBS[KODE BARANG],0))</f>
        <v/>
      </c>
      <c r="B216" t="str">
        <f>IF(Table1[[#This Row],[ROWID]]="","",ROW()-2)</f>
        <v/>
      </c>
      <c r="C216" t="str">
        <f>IF(Table1[[#This Row],[NAMA BARANG]]="","",IF(Table1[[#This Row],[ID]]="",C215,Table1[[#This Row],[ID]]))</f>
        <v/>
      </c>
      <c r="D216" t="str">
        <f>IF(Table1[[#This Row],[A1]]="","",MATCH(Table1[[#This Row],[A1]],Table6[5],0))</f>
        <v/>
      </c>
      <c r="E216" t="str">
        <f>IF(Table1[[#This Row],[ID]]="","",Table1[[#This Row],[TOKO-KOTA_H]])</f>
        <v/>
      </c>
      <c r="F216" t="str">
        <f>IF(Table1[[#This Row],[NOTA TOKO]]="","",ROW()-2)</f>
        <v/>
      </c>
      <c r="G216" s="59"/>
      <c r="H216" s="1"/>
      <c r="J216" s="1"/>
      <c r="K216"/>
      <c r="L216" t="str">
        <f>IF(Table1[[#This Row],[_NAMA BARANG]]="",IF(Table1[[#This Row],[//DBS]]="","",INDEX(DBS[NAMA],Table1[[#This Row],[//DBS]])),Table1[[#This Row],[_NAMA BARANG]])</f>
        <v/>
      </c>
      <c r="M216"/>
      <c r="O216" t="str">
        <f>IF(Table1[[#This Row],[ROWID]]="","",IF(Table1[[#This Row],[_KETERANGAN]]="STOCK BELUM LENGKAP","ADA",IF(Table1[[#This Row],[KODE BARANG]]="","TIDAK ADA","ADA")))</f>
        <v/>
      </c>
      <c r="R216" t="str">
        <f>IF(Table1[[#This Row],[//DBS]]="","",INDEX(DBS[ISI],Table1[[#This Row],[//DBS]]))</f>
        <v/>
      </c>
      <c r="S216" t="str">
        <f>IF(Table1[[#This Row],[//DBS]]="","",IF(Table1[[#This Row],[SATUAN_BYPASS]]="",INDEX(DBS[[SATUAN ]],Table1[[#This Row],[//DBS]]),Table1[SATUAN_BYPASS]))</f>
        <v/>
      </c>
      <c r="U216" s="58" t="str">
        <f>IF(Table1[[#This Row],[HARGA_BYPASS]]="",IF(Table1[[#This Row],[_HARGA]]="","",Table1[[#This Row],[_HARGA]]*1000),Table1[[#This Row],[HARGA_BYPASS]])</f>
        <v/>
      </c>
      <c r="V216" s="2"/>
      <c r="W216" s="2"/>
      <c r="X216" s="58" t="str">
        <f>IF(Table1[[#This Row],[ROWID]]="","",IF(Table1[[#This Row],[ROWID]]=C217,"",SUMIF(Table1[ROWID],Table1[[#This Row],[ROWID]],Table1[TOTAL])))</f>
        <v/>
      </c>
      <c r="AA21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16" t="str">
        <f>IF(Table1[[#This Row],[JUMLAH NOTA]]="","",IF(Table1[[#This Row],[CONV]]="",Table1[[#This Row],[JUMLAH NOTA]],Table1[[#This Row],[JUMLAH NOTA]]*Table1[[#This Row],[CONV]]))</f>
        <v/>
      </c>
      <c r="AC216" t="str">
        <f>IF(Table1[[#This Row],[ISI_CONV]]="","",IF(Table1[[#This Row],[CONV]]="",Table1[[#This Row],[SATUAN NOTA]],Table1[[#This Row],[SATUAN]]))</f>
        <v/>
      </c>
      <c r="AD216" s="58" t="str">
        <f>IF(Table1[[#This Row],[HARGA]]="","",IF(Table1[[#This Row],[CONV]]="",Table1[[#This Row],[HARGA]],Table1[[#This Row],[HARGA]]/Table1[[#This Row],[CONV]]))</f>
        <v/>
      </c>
      <c r="AE216" s="58" t="str">
        <f>IF(Table1[[#This Row],[HARGA_CONV]]="","",Table1[[#This Row],[HARGA_CONV]]*Table1[[#This Row],[ISI_CONV]]*(100%-(Table1[[#This Row],[DISKON]]+Table1[[#This Row],[DISKON NOTA]])))</f>
        <v/>
      </c>
      <c r="AF216" s="3">
        <f>IF(Table1[[#This Row],[TANGGAL NOTA]]="",AF215,Table1[[#This Row],[TANGGAL NOTA]])</f>
        <v>45531</v>
      </c>
      <c r="AG216" s="3"/>
      <c r="AH216" s="3">
        <f>IF(Table1[[#This Row],[TANGGAL UPDATE]]="",AH215,Table1[[#This Row],[TANGGAL UPDATE]])</f>
        <v>45534</v>
      </c>
      <c r="AI216" t="str" cm="1">
        <f t="array" ref="AI216">IF(Table1[[#This Row],[A1]]="",AI215,INDEX(Table6[3],Table1[[#This Row],[Q1]]))</f>
        <v>E</v>
      </c>
      <c r="AJ216" t="str">
        <f>IF(Table1[[#This Row],[_KETERANGAN]]="","",Table1[[#This Row],[_KETERANGAN]])</f>
        <v/>
      </c>
      <c r="AK216" t="str" cm="1">
        <f t="array" ref="AK216">IF(Table1[[#This Row],[A1]]="",AK215,INDEX(Table6[3],Table1[[#This Row],[Q1]]))</f>
        <v>E</v>
      </c>
      <c r="AL216" s="5" t="str" cm="1">
        <f t="array" ref="AL216">IF(Table1[[#This Row],[A1]]="",AL215,INDEX(Table6[1],Table1[[#This Row],[Q1]]))</f>
        <v>ARIA</v>
      </c>
      <c r="AM216" t="str" cm="1">
        <f t="array" ref="AM216">IF(Table1[[#This Row],[A1]]="",AM215,INDEX(Table6[2],Table1[[#This Row],[Q1]]))</f>
        <v>PONOROGO</v>
      </c>
      <c r="AN216" t="str">
        <f>CONCATENATE(Table1[[#This Row],[TOKO_H]],"-",Table1[[#This Row],[KOTA_H]])</f>
        <v>ARIA-PONOROGO</v>
      </c>
      <c r="AO216"/>
      <c r="AP216" t="s">
        <v>9561</v>
      </c>
      <c r="AQ216"/>
    </row>
    <row r="217" spans="1:43">
      <c r="A217">
        <f>IF(Table1[[#This Row],[KODE BARANG]]="","",MATCH(Table1[[#This Row],[KODE BARANG]],DBS[KODE BARANG],0))</f>
        <v>1087</v>
      </c>
      <c r="B217">
        <f>IF(Table1[[#This Row],[ROWID]]="","",ROW()-2)</f>
        <v>215</v>
      </c>
      <c r="C217">
        <f>IF(Table1[[#This Row],[NAMA BARANG]]="","",IF(Table1[[#This Row],[ID]]="",C216,Table1[[#This Row],[ID]]))</f>
        <v>215</v>
      </c>
      <c r="D217" t="str">
        <f>IF(Table1[[#This Row],[A1]]="","",MATCH(Table1[[#This Row],[A1]],Table6[5],0))</f>
        <v/>
      </c>
      <c r="E217" t="str">
        <f>IF(Table1[[#This Row],[ID]]="","",Table1[[#This Row],[TOKO-KOTA_H]])</f>
        <v>ARIA-PONOROGO</v>
      </c>
      <c r="F217">
        <f>IF(Table1[[#This Row],[NOTA TOKO]]="","",ROW()-2)</f>
        <v>215</v>
      </c>
      <c r="G217" s="59"/>
      <c r="H217" s="1"/>
      <c r="I217">
        <v>3459</v>
      </c>
      <c r="J217" s="1"/>
      <c r="K217" t="s">
        <v>8835</v>
      </c>
      <c r="L217" t="str">
        <f>IF(Table1[[#This Row],[_NAMA BARANG]]="",IF(Table1[[#This Row],[//DBS]]="","",INDEX(DBS[NAMA],Table1[[#This Row],[//DBS]])),Table1[[#This Row],[_NAMA BARANG]])</f>
        <v>GARISAN LIPAT 30CM 6623 (1 BOX=40 PCS)</v>
      </c>
      <c r="M217"/>
      <c r="O217" t="str">
        <f>IF(Table1[[#This Row],[ROWID]]="","",IF(Table1[[#This Row],[_KETERANGAN]]="STOCK BELUM LENGKAP","ADA",IF(Table1[[#This Row],[KODE BARANG]]="","TIDAK ADA","ADA")))</f>
        <v>ADA</v>
      </c>
      <c r="P217">
        <v>7</v>
      </c>
      <c r="Q217" t="s">
        <v>6625</v>
      </c>
      <c r="R217">
        <f>IF(Table1[[#This Row],[//DBS]]="","",INDEX(DBS[ISI],Table1[[#This Row],[//DBS]]))</f>
        <v>1280</v>
      </c>
      <c r="S217" t="str">
        <f>IF(Table1[[#This Row],[//DBS]]="","",IF(Table1[[#This Row],[SATUAN_BYPASS]]="",INDEX(DBS[[SATUAN ]],Table1[[#This Row],[//DBS]]),Table1[SATUAN_BYPASS]))</f>
        <v>PCS</v>
      </c>
      <c r="T217">
        <v>52</v>
      </c>
      <c r="U217" s="58">
        <f>IF(Table1[[#This Row],[HARGA_BYPASS]]="",IF(Table1[[#This Row],[_HARGA]]="","",Table1[[#This Row],[_HARGA]]*1000),Table1[[#This Row],[HARGA_BYPASS]])</f>
        <v>52000</v>
      </c>
      <c r="V217" s="2"/>
      <c r="W217" s="2"/>
      <c r="X217" s="58" t="str">
        <f>IF(Table1[[#This Row],[ROWID]]="","",IF(Table1[[#This Row],[ROWID]]=C218,"",SUMIF(Table1[ROWID],Table1[[#This Row],[ROWID]],Table1[TOTAL])))</f>
        <v/>
      </c>
      <c r="AA217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40</v>
      </c>
      <c r="AB217">
        <f>IF(Table1[[#This Row],[JUMLAH NOTA]]="","",IF(Table1[[#This Row],[CONV]]="",Table1[[#This Row],[JUMLAH NOTA]],Table1[[#This Row],[JUMLAH NOTA]]*Table1[[#This Row],[CONV]]))</f>
        <v>280</v>
      </c>
      <c r="AC217" t="str">
        <f>IF(Table1[[#This Row],[ISI_CONV]]="","",IF(Table1[[#This Row],[CONV]]="",Table1[[#This Row],[SATUAN NOTA]],Table1[[#This Row],[SATUAN]]))</f>
        <v>PCS</v>
      </c>
      <c r="AD217" s="58">
        <f>IF(Table1[[#This Row],[HARGA]]="","",IF(Table1[[#This Row],[CONV]]="",Table1[[#This Row],[HARGA]],Table1[[#This Row],[HARGA]]/Table1[[#This Row],[CONV]]))</f>
        <v>1300</v>
      </c>
      <c r="AE217" s="58">
        <f>IF(Table1[[#This Row],[HARGA_CONV]]="","",Table1[[#This Row],[HARGA_CONV]]*Table1[[#This Row],[ISI_CONV]]*(100%-(Table1[[#This Row],[DISKON]]+Table1[[#This Row],[DISKON NOTA]])))</f>
        <v>364000</v>
      </c>
      <c r="AF217" s="3">
        <f>IF(Table1[[#This Row],[TANGGAL NOTA]]="",AF216,Table1[[#This Row],[TANGGAL NOTA]])</f>
        <v>45531</v>
      </c>
      <c r="AG217" s="3"/>
      <c r="AH217" s="3">
        <f>IF(Table1[[#This Row],[TANGGAL UPDATE]]="",AH216,Table1[[#This Row],[TANGGAL UPDATE]])</f>
        <v>45534</v>
      </c>
      <c r="AI217" t="str" cm="1">
        <f t="array" ref="AI217">IF(Table1[[#This Row],[A1]]="",AI216,INDEX(Table6[3],Table1[[#This Row],[Q1]]))</f>
        <v>E</v>
      </c>
      <c r="AJ217" t="str">
        <f>IF(Table1[[#This Row],[_KETERANGAN]]="","",Table1[[#This Row],[_KETERANGAN]])</f>
        <v/>
      </c>
      <c r="AK217" t="str" cm="1">
        <f t="array" ref="AK217">IF(Table1[[#This Row],[A1]]="",AK216,INDEX(Table6[3],Table1[[#This Row],[Q1]]))</f>
        <v>E</v>
      </c>
      <c r="AL217" s="5" t="str" cm="1">
        <f t="array" ref="AL217">IF(Table1[[#This Row],[A1]]="",AL216,INDEX(Table6[1],Table1[[#This Row],[Q1]]))</f>
        <v>ARIA</v>
      </c>
      <c r="AM217" t="str" cm="1">
        <f t="array" ref="AM217">IF(Table1[[#This Row],[A1]]="",AM216,INDEX(Table6[2],Table1[[#This Row],[Q1]]))</f>
        <v>PONOROGO</v>
      </c>
      <c r="AN217" t="str">
        <f>CONCATENATE(Table1[[#This Row],[TOKO_H]],"-",Table1[[#This Row],[KOTA_H]])</f>
        <v>ARIA-PONOROGO</v>
      </c>
      <c r="AO217" t="s">
        <v>8835</v>
      </c>
      <c r="AP217" t="s">
        <v>8836</v>
      </c>
      <c r="AQ217"/>
    </row>
    <row r="218" spans="1:43">
      <c r="A218">
        <f>IF(Table1[[#This Row],[KODE BARANG]]="","",MATCH(Table1[[#This Row],[KODE BARANG]],DBS[KODE BARANG],0))</f>
        <v>2235</v>
      </c>
      <c r="B218">
        <f>IF(Table1[[#This Row],[ROWID]]="","",ROW()-2)</f>
        <v>216</v>
      </c>
      <c r="C218">
        <f>IF(Table1[[#This Row],[NAMA BARANG]]="","",IF(Table1[[#This Row],[ID]]="",C217,Table1[[#This Row],[ID]]))</f>
        <v>215</v>
      </c>
      <c r="D218" t="str">
        <f>IF(Table1[[#This Row],[A1]]="","",MATCH(Table1[[#This Row],[A1]],Table6[5],0))</f>
        <v/>
      </c>
      <c r="E218" t="str">
        <f>IF(Table1[[#This Row],[ID]]="","",Table1[[#This Row],[TOKO-KOTA_H]])</f>
        <v/>
      </c>
      <c r="F218" t="str">
        <f>IF(Table1[[#This Row],[NOTA TOKO]]="","",ROW()-2)</f>
        <v/>
      </c>
      <c r="G218" s="59"/>
      <c r="H218" s="1"/>
      <c r="J218" s="1"/>
      <c r="K218" t="s">
        <v>8903</v>
      </c>
      <c r="L218" t="str">
        <f>IF(Table1[[#This Row],[_NAMA BARANG]]="",IF(Table1[[#This Row],[//DBS]]="","",INDEX(DBS[NAMA],Table1[[#This Row],[//DBS]])),Table1[[#This Row],[_NAMA BARANG]])</f>
        <v>PAPAN W/B JL-116</v>
      </c>
      <c r="M218"/>
      <c r="O218" t="str">
        <f>IF(Table1[[#This Row],[ROWID]]="","",IF(Table1[[#This Row],[_KETERANGAN]]="STOCK BELUM LENGKAP","ADA",IF(Table1[[#This Row],[KODE BARANG]]="","TIDAK ADA","ADA")))</f>
        <v>ADA</v>
      </c>
      <c r="P218">
        <v>84</v>
      </c>
      <c r="Q218" t="s">
        <v>37</v>
      </c>
      <c r="R218">
        <f>IF(Table1[[#This Row],[//DBS]]="","",INDEX(DBS[ISI],Table1[[#This Row],[//DBS]]))</f>
        <v>96</v>
      </c>
      <c r="S218" t="str">
        <f>IF(Table1[[#This Row],[//DBS]]="","",IF(Table1[[#This Row],[SATUAN_BYPASS]]="",INDEX(DBS[[SATUAN ]],Table1[[#This Row],[//DBS]]),Table1[SATUAN_BYPASS]))</f>
        <v>PCS</v>
      </c>
      <c r="T218">
        <v>27</v>
      </c>
      <c r="U218" s="58">
        <f>IF(Table1[[#This Row],[HARGA_BYPASS]]="",IF(Table1[[#This Row],[_HARGA]]="","",Table1[[#This Row],[_HARGA]]*1000),Table1[[#This Row],[HARGA_BYPASS]])</f>
        <v>27000</v>
      </c>
      <c r="V218" s="2"/>
      <c r="W218" s="2"/>
      <c r="X218" s="58" t="str">
        <f>IF(Table1[[#This Row],[ROWID]]="","",IF(Table1[[#This Row],[ROWID]]=C219,"",SUMIF(Table1[ROWID],Table1[[#This Row],[ROWID]],Table1[TOTAL])))</f>
        <v/>
      </c>
      <c r="AA21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18">
        <f>IF(Table1[[#This Row],[JUMLAH NOTA]]="","",IF(Table1[[#This Row],[CONV]]="",Table1[[#This Row],[JUMLAH NOTA]],Table1[[#This Row],[JUMLAH NOTA]]*Table1[[#This Row],[CONV]]))</f>
        <v>84</v>
      </c>
      <c r="AC218" t="str">
        <f>IF(Table1[[#This Row],[ISI_CONV]]="","",IF(Table1[[#This Row],[CONV]]="",Table1[[#This Row],[SATUAN NOTA]],Table1[[#This Row],[SATUAN]]))</f>
        <v>PCS</v>
      </c>
      <c r="AD218" s="58">
        <f>IF(Table1[[#This Row],[HARGA]]="","",IF(Table1[[#This Row],[CONV]]="",Table1[[#This Row],[HARGA]],Table1[[#This Row],[HARGA]]/Table1[[#This Row],[CONV]]))</f>
        <v>27000</v>
      </c>
      <c r="AE218" s="58">
        <f>IF(Table1[[#This Row],[HARGA_CONV]]="","",Table1[[#This Row],[HARGA_CONV]]*Table1[[#This Row],[ISI_CONV]]*(100%-(Table1[[#This Row],[DISKON]]+Table1[[#This Row],[DISKON NOTA]])))</f>
        <v>2268000</v>
      </c>
      <c r="AF218" s="3">
        <f>IF(Table1[[#This Row],[TANGGAL NOTA]]="",AF217,Table1[[#This Row],[TANGGAL NOTA]])</f>
        <v>45531</v>
      </c>
      <c r="AG218" s="3"/>
      <c r="AH218" s="3">
        <f>IF(Table1[[#This Row],[TANGGAL UPDATE]]="",AH217,Table1[[#This Row],[TANGGAL UPDATE]])</f>
        <v>45534</v>
      </c>
      <c r="AI218" t="str" cm="1">
        <f t="array" ref="AI218">IF(Table1[[#This Row],[A1]]="",AI217,INDEX(Table6[3],Table1[[#This Row],[Q1]]))</f>
        <v>E</v>
      </c>
      <c r="AJ218" t="str">
        <f>IF(Table1[[#This Row],[_KETERANGAN]]="","",Table1[[#This Row],[_KETERANGAN]])</f>
        <v/>
      </c>
      <c r="AK218" t="str" cm="1">
        <f t="array" ref="AK218">IF(Table1[[#This Row],[A1]]="",AK217,INDEX(Table6[3],Table1[[#This Row],[Q1]]))</f>
        <v>E</v>
      </c>
      <c r="AL218" s="5" t="str" cm="1">
        <f t="array" ref="AL218">IF(Table1[[#This Row],[A1]]="",AL217,INDEX(Table6[1],Table1[[#This Row],[Q1]]))</f>
        <v>ARIA</v>
      </c>
      <c r="AM218" t="str" cm="1">
        <f t="array" ref="AM218">IF(Table1[[#This Row],[A1]]="",AM217,INDEX(Table6[2],Table1[[#This Row],[Q1]]))</f>
        <v>PONOROGO</v>
      </c>
      <c r="AN218" t="str">
        <f>CONCATENATE(Table1[[#This Row],[TOKO_H]],"-",Table1[[#This Row],[KOTA_H]])</f>
        <v>ARIA-PONOROGO</v>
      </c>
      <c r="AO218" t="s">
        <v>8903</v>
      </c>
      <c r="AP218" t="s">
        <v>8904</v>
      </c>
      <c r="AQ218"/>
    </row>
    <row r="219" spans="1:43">
      <c r="A219">
        <f>IF(Table1[[#This Row],[KODE BARANG]]="","",MATCH(Table1[[#This Row],[KODE BARANG]],DBS[KODE BARANG],0))</f>
        <v>2234</v>
      </c>
      <c r="B219">
        <f>IF(Table1[[#This Row],[ROWID]]="","",ROW()-2)</f>
        <v>217</v>
      </c>
      <c r="C219">
        <f>IF(Table1[[#This Row],[NAMA BARANG]]="","",IF(Table1[[#This Row],[ID]]="",C218,Table1[[#This Row],[ID]]))</f>
        <v>215</v>
      </c>
      <c r="D219" t="str">
        <f>IF(Table1[[#This Row],[A1]]="","",MATCH(Table1[[#This Row],[A1]],Table6[5],0))</f>
        <v/>
      </c>
      <c r="E219" t="str">
        <f>IF(Table1[[#This Row],[ID]]="","",Table1[[#This Row],[TOKO-KOTA_H]])</f>
        <v/>
      </c>
      <c r="F219" t="str">
        <f>IF(Table1[[#This Row],[NOTA TOKO]]="","",ROW()-2)</f>
        <v/>
      </c>
      <c r="G219" s="59"/>
      <c r="H219" s="1"/>
      <c r="J219" s="1"/>
      <c r="K219" t="s">
        <v>8901</v>
      </c>
      <c r="L219" t="str">
        <f>IF(Table1[[#This Row],[_NAMA BARANG]]="",IF(Table1[[#This Row],[//DBS]]="","",INDEX(DBS[NAMA],Table1[[#This Row],[//DBS]])),Table1[[#This Row],[_NAMA BARANG]])</f>
        <v>PAPAN W/B JL-115</v>
      </c>
      <c r="M219"/>
      <c r="O219" t="str">
        <f>IF(Table1[[#This Row],[ROWID]]="","",IF(Table1[[#This Row],[_KETERANGAN]]="STOCK BELUM LENGKAP","ADA",IF(Table1[[#This Row],[KODE BARANG]]="","TIDAK ADA","ADA")))</f>
        <v>ADA</v>
      </c>
      <c r="P219">
        <v>84</v>
      </c>
      <c r="Q219" t="s">
        <v>37</v>
      </c>
      <c r="R219">
        <f>IF(Table1[[#This Row],[//DBS]]="","",INDEX(DBS[ISI],Table1[[#This Row],[//DBS]]))</f>
        <v>120</v>
      </c>
      <c r="S219" t="str">
        <f>IF(Table1[[#This Row],[//DBS]]="","",IF(Table1[[#This Row],[SATUAN_BYPASS]]="",INDEX(DBS[[SATUAN ]],Table1[[#This Row],[//DBS]]),Table1[SATUAN_BYPASS]))</f>
        <v>PCS</v>
      </c>
      <c r="T219">
        <v>22.5</v>
      </c>
      <c r="U219" s="58">
        <f>IF(Table1[[#This Row],[HARGA_BYPASS]]="",IF(Table1[[#This Row],[_HARGA]]="","",Table1[[#This Row],[_HARGA]]*1000),Table1[[#This Row],[HARGA_BYPASS]])</f>
        <v>22500</v>
      </c>
      <c r="V219" s="2"/>
      <c r="W219" s="2"/>
      <c r="X219" s="58" t="str">
        <f>IF(Table1[[#This Row],[ROWID]]="","",IF(Table1[[#This Row],[ROWID]]=C220,"",SUMIF(Table1[ROWID],Table1[[#This Row],[ROWID]],Table1[TOTAL])))</f>
        <v/>
      </c>
      <c r="AA21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19">
        <f>IF(Table1[[#This Row],[JUMLAH NOTA]]="","",IF(Table1[[#This Row],[CONV]]="",Table1[[#This Row],[JUMLAH NOTA]],Table1[[#This Row],[JUMLAH NOTA]]*Table1[[#This Row],[CONV]]))</f>
        <v>84</v>
      </c>
      <c r="AC219" t="str">
        <f>IF(Table1[[#This Row],[ISI_CONV]]="","",IF(Table1[[#This Row],[CONV]]="",Table1[[#This Row],[SATUAN NOTA]],Table1[[#This Row],[SATUAN]]))</f>
        <v>PCS</v>
      </c>
      <c r="AD219" s="58">
        <f>IF(Table1[[#This Row],[HARGA]]="","",IF(Table1[[#This Row],[CONV]]="",Table1[[#This Row],[HARGA]],Table1[[#This Row],[HARGA]]/Table1[[#This Row],[CONV]]))</f>
        <v>22500</v>
      </c>
      <c r="AE219" s="58">
        <f>IF(Table1[[#This Row],[HARGA_CONV]]="","",Table1[[#This Row],[HARGA_CONV]]*Table1[[#This Row],[ISI_CONV]]*(100%-(Table1[[#This Row],[DISKON]]+Table1[[#This Row],[DISKON NOTA]])))</f>
        <v>1890000</v>
      </c>
      <c r="AF219" s="3">
        <f>IF(Table1[[#This Row],[TANGGAL NOTA]]="",AF218,Table1[[#This Row],[TANGGAL NOTA]])</f>
        <v>45531</v>
      </c>
      <c r="AG219" s="3"/>
      <c r="AH219" s="3">
        <f>IF(Table1[[#This Row],[TANGGAL UPDATE]]="",AH218,Table1[[#This Row],[TANGGAL UPDATE]])</f>
        <v>45534</v>
      </c>
      <c r="AI219" t="str" cm="1">
        <f t="array" ref="AI219">IF(Table1[[#This Row],[A1]]="",AI218,INDEX(Table6[3],Table1[[#This Row],[Q1]]))</f>
        <v>E</v>
      </c>
      <c r="AJ219" t="str">
        <f>IF(Table1[[#This Row],[_KETERANGAN]]="","",Table1[[#This Row],[_KETERANGAN]])</f>
        <v/>
      </c>
      <c r="AK219" t="str" cm="1">
        <f t="array" ref="AK219">IF(Table1[[#This Row],[A1]]="",AK218,INDEX(Table6[3],Table1[[#This Row],[Q1]]))</f>
        <v>E</v>
      </c>
      <c r="AL219" s="5" t="str" cm="1">
        <f t="array" ref="AL219">IF(Table1[[#This Row],[A1]]="",AL218,INDEX(Table6[1],Table1[[#This Row],[Q1]]))</f>
        <v>ARIA</v>
      </c>
      <c r="AM219" t="str" cm="1">
        <f t="array" ref="AM219">IF(Table1[[#This Row],[A1]]="",AM218,INDEX(Table6[2],Table1[[#This Row],[Q1]]))</f>
        <v>PONOROGO</v>
      </c>
      <c r="AN219" t="str">
        <f>CONCATENATE(Table1[[#This Row],[TOKO_H]],"-",Table1[[#This Row],[KOTA_H]])</f>
        <v>ARIA-PONOROGO</v>
      </c>
      <c r="AO219" t="s">
        <v>8901</v>
      </c>
      <c r="AP219" t="s">
        <v>8902</v>
      </c>
      <c r="AQ219"/>
    </row>
    <row r="220" spans="1:43">
      <c r="A220">
        <f>IF(Table1[[#This Row],[KODE BARANG]]="","",MATCH(Table1[[#This Row],[KODE BARANG]],DBS[KODE BARANG],0))</f>
        <v>468</v>
      </c>
      <c r="B220">
        <f>IF(Table1[[#This Row],[ROWID]]="","",ROW()-2)</f>
        <v>218</v>
      </c>
      <c r="C220">
        <f>IF(Table1[[#This Row],[NAMA BARANG]]="","",IF(Table1[[#This Row],[ID]]="",C219,Table1[[#This Row],[ID]]))</f>
        <v>215</v>
      </c>
      <c r="D220" t="str">
        <f>IF(Table1[[#This Row],[A1]]="","",MATCH(Table1[[#This Row],[A1]],Table6[5],0))</f>
        <v/>
      </c>
      <c r="E220" t="str">
        <f>IF(Table1[[#This Row],[ID]]="","",Table1[[#This Row],[TOKO-KOTA_H]])</f>
        <v/>
      </c>
      <c r="F220" t="str">
        <f>IF(Table1[[#This Row],[NOTA TOKO]]="","",ROW()-2)</f>
        <v/>
      </c>
      <c r="G220" s="59"/>
      <c r="H220" s="1"/>
      <c r="J220" s="1"/>
      <c r="K220" t="s">
        <v>10849</v>
      </c>
      <c r="L220" t="str">
        <f>IF(Table1[[#This Row],[_NAMA BARANG]]="",IF(Table1[[#This Row],[//DBS]]="","",INDEX(DBS[NAMA],Table1[[#This Row],[//DBS]])),Table1[[#This Row],[_NAMA BARANG]])</f>
        <v>BP 1006 10W KUROMI (36)</v>
      </c>
      <c r="M220"/>
      <c r="O220" t="str">
        <f>IF(Table1[[#This Row],[ROWID]]="","",IF(Table1[[#This Row],[_KETERANGAN]]="STOCK BELUM LENGKAP","ADA",IF(Table1[[#This Row],[KODE BARANG]]="","TIDAK ADA","ADA")))</f>
        <v>ADA</v>
      </c>
      <c r="P220">
        <v>7</v>
      </c>
      <c r="Q220" t="s">
        <v>40</v>
      </c>
      <c r="R220">
        <f>IF(Table1[[#This Row],[//DBS]]="","",INDEX(DBS[ISI],Table1[[#This Row],[//DBS]]))</f>
        <v>32</v>
      </c>
      <c r="S220" t="str">
        <f>IF(Table1[[#This Row],[//DBS]]="","",IF(Table1[[#This Row],[SATUAN_BYPASS]]="",INDEX(DBS[[SATUAN ]],Table1[[#This Row],[//DBS]]),Table1[SATUAN_BYPASS]))</f>
        <v>BOX</v>
      </c>
      <c r="T220">
        <v>234</v>
      </c>
      <c r="U220" s="58">
        <f>IF(Table1[[#This Row],[HARGA_BYPASS]]="",IF(Table1[[#This Row],[_HARGA]]="","",Table1[[#This Row],[_HARGA]]*1000),Table1[[#This Row],[HARGA_BYPASS]])</f>
        <v>234000</v>
      </c>
      <c r="V220" s="2"/>
      <c r="W220" s="2"/>
      <c r="X220" s="58" t="str">
        <f>IF(Table1[[#This Row],[ROWID]]="","",IF(Table1[[#This Row],[ROWID]]=C221,"",SUMIF(Table1[ROWID],Table1[[#This Row],[ROWID]],Table1[TOTAL])))</f>
        <v/>
      </c>
      <c r="AA22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20">
        <f>IF(Table1[[#This Row],[JUMLAH NOTA]]="","",IF(Table1[[#This Row],[CONV]]="",Table1[[#This Row],[JUMLAH NOTA]],Table1[[#This Row],[JUMLAH NOTA]]*Table1[[#This Row],[CONV]]))</f>
        <v>7</v>
      </c>
      <c r="AC220" t="str">
        <f>IF(Table1[[#This Row],[ISI_CONV]]="","",IF(Table1[[#This Row],[CONV]]="",Table1[[#This Row],[SATUAN NOTA]],Table1[[#This Row],[SATUAN]]))</f>
        <v>BOX</v>
      </c>
      <c r="AD220" s="58">
        <f>IF(Table1[[#This Row],[HARGA]]="","",IF(Table1[[#This Row],[CONV]]="",Table1[[#This Row],[HARGA]],Table1[[#This Row],[HARGA]]/Table1[[#This Row],[CONV]]))</f>
        <v>234000</v>
      </c>
      <c r="AE220" s="58">
        <f>IF(Table1[[#This Row],[HARGA_CONV]]="","",Table1[[#This Row],[HARGA_CONV]]*Table1[[#This Row],[ISI_CONV]]*(100%-(Table1[[#This Row],[DISKON]]+Table1[[#This Row],[DISKON NOTA]])))</f>
        <v>1638000</v>
      </c>
      <c r="AF220" s="3">
        <f>IF(Table1[[#This Row],[TANGGAL NOTA]]="",AF219,Table1[[#This Row],[TANGGAL NOTA]])</f>
        <v>45531</v>
      </c>
      <c r="AG220" s="3"/>
      <c r="AH220" s="3">
        <f>IF(Table1[[#This Row],[TANGGAL UPDATE]]="",AH219,Table1[[#This Row],[TANGGAL UPDATE]])</f>
        <v>45534</v>
      </c>
      <c r="AI220" t="str" cm="1">
        <f t="array" ref="AI220">IF(Table1[[#This Row],[A1]]="",AI219,INDEX(Table6[3],Table1[[#This Row],[Q1]]))</f>
        <v>E</v>
      </c>
      <c r="AJ220" t="str">
        <f>IF(Table1[[#This Row],[_KETERANGAN]]="","",Table1[[#This Row],[_KETERANGAN]])</f>
        <v/>
      </c>
      <c r="AK220" t="str" cm="1">
        <f t="array" ref="AK220">IF(Table1[[#This Row],[A1]]="",AK219,INDEX(Table6[3],Table1[[#This Row],[Q1]]))</f>
        <v>E</v>
      </c>
      <c r="AL220" s="5" t="str" cm="1">
        <f t="array" ref="AL220">IF(Table1[[#This Row],[A1]]="",AL219,INDEX(Table6[1],Table1[[#This Row],[Q1]]))</f>
        <v>ARIA</v>
      </c>
      <c r="AM220" t="str" cm="1">
        <f t="array" ref="AM220">IF(Table1[[#This Row],[A1]]="",AM219,INDEX(Table6[2],Table1[[#This Row],[Q1]]))</f>
        <v>PONOROGO</v>
      </c>
      <c r="AN220" t="str">
        <f>CONCATENATE(Table1[[#This Row],[TOKO_H]],"-",Table1[[#This Row],[KOTA_H]])</f>
        <v>ARIA-PONOROGO</v>
      </c>
      <c r="AO220" t="s">
        <v>10849</v>
      </c>
      <c r="AP220" t="s">
        <v>10850</v>
      </c>
      <c r="AQ220"/>
    </row>
    <row r="221" spans="1:43">
      <c r="A221">
        <f>IF(Table1[[#This Row],[KODE BARANG]]="","",MATCH(Table1[[#This Row],[KODE BARANG]],DBS[KODE BARANG],0))</f>
        <v>2741</v>
      </c>
      <c r="B221">
        <f>IF(Table1[[#This Row],[ROWID]]="","",ROW()-2)</f>
        <v>219</v>
      </c>
      <c r="C221">
        <f>IF(Table1[[#This Row],[NAMA BARANG]]="","",IF(Table1[[#This Row],[ID]]="",C220,Table1[[#This Row],[ID]]))</f>
        <v>215</v>
      </c>
      <c r="D221" t="str">
        <f>IF(Table1[[#This Row],[A1]]="","",MATCH(Table1[[#This Row],[A1]],Table6[5],0))</f>
        <v/>
      </c>
      <c r="E221" t="str">
        <f>IF(Table1[[#This Row],[ID]]="","",Table1[[#This Row],[TOKO-KOTA_H]])</f>
        <v/>
      </c>
      <c r="F221" t="str">
        <f>IF(Table1[[#This Row],[NOTA TOKO]]="","",ROW()-2)</f>
        <v/>
      </c>
      <c r="G221" s="59"/>
      <c r="H221" s="1"/>
      <c r="J221" s="1"/>
      <c r="K221" t="s">
        <v>10783</v>
      </c>
      <c r="L221" t="str">
        <f>IF(Table1[[#This Row],[_NAMA BARANG]]="",IF(Table1[[#This Row],[//DBS]]="","",INDEX(DBS[NAMA],Table1[[#This Row],[//DBS]])),Table1[[#This Row],[_NAMA BARANG]])</f>
        <v>STABILLO VTRO HL-1203 PASTEL</v>
      </c>
      <c r="M221"/>
      <c r="O221" t="str">
        <f>IF(Table1[[#This Row],[ROWID]]="","",IF(Table1[[#This Row],[_KETERANGAN]]="STOCK BELUM LENGKAP","ADA",IF(Table1[[#This Row],[KODE BARANG]]="","TIDAK ADA","ADA")))</f>
        <v>ADA</v>
      </c>
      <c r="P221">
        <v>15</v>
      </c>
      <c r="Q221" t="s">
        <v>34</v>
      </c>
      <c r="R221">
        <f>IF(Table1[[#This Row],[//DBS]]="","",INDEX(DBS[ISI],Table1[[#This Row],[//DBS]]))</f>
        <v>100</v>
      </c>
      <c r="S221" t="str">
        <f>IF(Table1[[#This Row],[//DBS]]="","",IF(Table1[[#This Row],[SATUAN_BYPASS]]="",INDEX(DBS[[SATUAN ]],Table1[[#This Row],[//DBS]]),Table1[SATUAN_BYPASS]))</f>
        <v>LSN</v>
      </c>
      <c r="T221">
        <v>24</v>
      </c>
      <c r="U221" s="58">
        <f>IF(Table1[[#This Row],[HARGA_BYPASS]]="",IF(Table1[[#This Row],[_HARGA]]="","",Table1[[#This Row],[_HARGA]]*1000),Table1[[#This Row],[HARGA_BYPASS]])</f>
        <v>24000</v>
      </c>
      <c r="V221" s="2"/>
      <c r="W221" s="2"/>
      <c r="X221" s="58" t="str">
        <f>IF(Table1[[#This Row],[ROWID]]="","",IF(Table1[[#This Row],[ROWID]]=C222,"",SUMIF(Table1[ROWID],Table1[[#This Row],[ROWID]],Table1[TOTAL])))</f>
        <v/>
      </c>
      <c r="AA22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21">
        <f>IF(Table1[[#This Row],[JUMLAH NOTA]]="","",IF(Table1[[#This Row],[CONV]]="",Table1[[#This Row],[JUMLAH NOTA]],Table1[[#This Row],[JUMLAH NOTA]]*Table1[[#This Row],[CONV]]))</f>
        <v>15</v>
      </c>
      <c r="AC221" t="str">
        <f>IF(Table1[[#This Row],[ISI_CONV]]="","",IF(Table1[[#This Row],[CONV]]="",Table1[[#This Row],[SATUAN NOTA]],Table1[[#This Row],[SATUAN]]))</f>
        <v>LSN</v>
      </c>
      <c r="AD221" s="58">
        <f>IF(Table1[[#This Row],[HARGA]]="","",IF(Table1[[#This Row],[CONV]]="",Table1[[#This Row],[HARGA]],Table1[[#This Row],[HARGA]]/Table1[[#This Row],[CONV]]))</f>
        <v>24000</v>
      </c>
      <c r="AE221" s="58">
        <f>IF(Table1[[#This Row],[HARGA_CONV]]="","",Table1[[#This Row],[HARGA_CONV]]*Table1[[#This Row],[ISI_CONV]]*(100%-(Table1[[#This Row],[DISKON]]+Table1[[#This Row],[DISKON NOTA]])))</f>
        <v>360000</v>
      </c>
      <c r="AF221" s="3">
        <f>IF(Table1[[#This Row],[TANGGAL NOTA]]="",AF220,Table1[[#This Row],[TANGGAL NOTA]])</f>
        <v>45531</v>
      </c>
      <c r="AG221" s="3"/>
      <c r="AH221" s="3">
        <f>IF(Table1[[#This Row],[TANGGAL UPDATE]]="",AH220,Table1[[#This Row],[TANGGAL UPDATE]])</f>
        <v>45534</v>
      </c>
      <c r="AI221" t="str" cm="1">
        <f t="array" ref="AI221">IF(Table1[[#This Row],[A1]]="",AI220,INDEX(Table6[3],Table1[[#This Row],[Q1]]))</f>
        <v>E</v>
      </c>
      <c r="AJ221" t="str">
        <f>IF(Table1[[#This Row],[_KETERANGAN]]="","",Table1[[#This Row],[_KETERANGAN]])</f>
        <v/>
      </c>
      <c r="AK221" t="str" cm="1">
        <f t="array" ref="AK221">IF(Table1[[#This Row],[A1]]="",AK220,INDEX(Table6[3],Table1[[#This Row],[Q1]]))</f>
        <v>E</v>
      </c>
      <c r="AL221" s="5" t="str" cm="1">
        <f t="array" ref="AL221">IF(Table1[[#This Row],[A1]]="",AL220,INDEX(Table6[1],Table1[[#This Row],[Q1]]))</f>
        <v>ARIA</v>
      </c>
      <c r="AM221" t="str" cm="1">
        <f t="array" ref="AM221">IF(Table1[[#This Row],[A1]]="",AM220,INDEX(Table6[2],Table1[[#This Row],[Q1]]))</f>
        <v>PONOROGO</v>
      </c>
      <c r="AN221" t="str">
        <f>CONCATENATE(Table1[[#This Row],[TOKO_H]],"-",Table1[[#This Row],[KOTA_H]])</f>
        <v>ARIA-PONOROGO</v>
      </c>
      <c r="AO221" t="s">
        <v>10783</v>
      </c>
      <c r="AP221" t="s">
        <v>10784</v>
      </c>
      <c r="AQ221"/>
    </row>
    <row r="222" spans="1:43">
      <c r="A222">
        <f>IF(Table1[[#This Row],[KODE BARANG]]="","",MATCH(Table1[[#This Row],[KODE BARANG]],DBS[KODE BARANG],0))</f>
        <v>362</v>
      </c>
      <c r="B222">
        <f>IF(Table1[[#This Row],[ROWID]]="","",ROW()-2)</f>
        <v>220</v>
      </c>
      <c r="C222">
        <f>IF(Table1[[#This Row],[NAMA BARANG]]="","",IF(Table1[[#This Row],[ID]]="",C221,Table1[[#This Row],[ID]]))</f>
        <v>215</v>
      </c>
      <c r="D222" t="str">
        <f>IF(Table1[[#This Row],[A1]]="","",MATCH(Table1[[#This Row],[A1]],Table6[5],0))</f>
        <v/>
      </c>
      <c r="E222" t="str">
        <f>IF(Table1[[#This Row],[ID]]="","",Table1[[#This Row],[TOKO-KOTA_H]])</f>
        <v/>
      </c>
      <c r="F222" t="str">
        <f>IF(Table1[[#This Row],[NOTA TOKO]]="","",ROW()-2)</f>
        <v/>
      </c>
      <c r="G222" s="59"/>
      <c r="H222" s="1"/>
      <c r="J222" s="1"/>
      <c r="K222" t="s">
        <v>11479</v>
      </c>
      <c r="L222" t="str">
        <f>IF(Table1[[#This Row],[_NAMA BARANG]]="",IF(Table1[[#This Row],[//DBS]]="","",INDEX(DBS[NAMA],Table1[[#This Row],[//DBS]])),Table1[[#This Row],[_NAMA BARANG]])</f>
        <v>BINDERNOTE A5 GASTA P 2011 M (METALIK)</v>
      </c>
      <c r="M222"/>
      <c r="O222" t="str">
        <f>IF(Table1[[#This Row],[ROWID]]="","",IF(Table1[[#This Row],[_KETERANGAN]]="STOCK BELUM LENGKAP","ADA",IF(Table1[[#This Row],[KODE BARANG]]="","TIDAK ADA","ADA")))</f>
        <v>ADA</v>
      </c>
      <c r="P222">
        <v>60</v>
      </c>
      <c r="Q222" t="s">
        <v>37</v>
      </c>
      <c r="R222">
        <f>IF(Table1[[#This Row],[//DBS]]="","",INDEX(DBS[ISI],Table1[[#This Row],[//DBS]]))</f>
        <v>72</v>
      </c>
      <c r="S222" t="str">
        <f>IF(Table1[[#This Row],[//DBS]]="","",IF(Table1[[#This Row],[SATUAN_BYPASS]]="",INDEX(DBS[[SATUAN ]],Table1[[#This Row],[//DBS]]),Table1[SATUAN_BYPASS]))</f>
        <v>PCS</v>
      </c>
      <c r="T222">
        <v>13</v>
      </c>
      <c r="U222" s="58">
        <f>IF(Table1[[#This Row],[HARGA_BYPASS]]="",IF(Table1[[#This Row],[_HARGA]]="","",Table1[[#This Row],[_HARGA]]*1000),Table1[[#This Row],[HARGA_BYPASS]])</f>
        <v>13000</v>
      </c>
      <c r="V222" s="2"/>
      <c r="W222" s="2"/>
      <c r="X222" s="58" t="str">
        <f>IF(Table1[[#This Row],[ROWID]]="","",IF(Table1[[#This Row],[ROWID]]=C223,"",SUMIF(Table1[ROWID],Table1[[#This Row],[ROWID]],Table1[TOTAL])))</f>
        <v/>
      </c>
      <c r="AA22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22">
        <f>IF(Table1[[#This Row],[JUMLAH NOTA]]="","",IF(Table1[[#This Row],[CONV]]="",Table1[[#This Row],[JUMLAH NOTA]],Table1[[#This Row],[JUMLAH NOTA]]*Table1[[#This Row],[CONV]]))</f>
        <v>60</v>
      </c>
      <c r="AC222" t="str">
        <f>IF(Table1[[#This Row],[ISI_CONV]]="","",IF(Table1[[#This Row],[CONV]]="",Table1[[#This Row],[SATUAN NOTA]],Table1[[#This Row],[SATUAN]]))</f>
        <v>PCS</v>
      </c>
      <c r="AD222" s="58">
        <f>IF(Table1[[#This Row],[HARGA]]="","",IF(Table1[[#This Row],[CONV]]="",Table1[[#This Row],[HARGA]],Table1[[#This Row],[HARGA]]/Table1[[#This Row],[CONV]]))</f>
        <v>13000</v>
      </c>
      <c r="AE222" s="58">
        <f>IF(Table1[[#This Row],[HARGA_CONV]]="","",Table1[[#This Row],[HARGA_CONV]]*Table1[[#This Row],[ISI_CONV]]*(100%-(Table1[[#This Row],[DISKON]]+Table1[[#This Row],[DISKON NOTA]])))</f>
        <v>780000</v>
      </c>
      <c r="AF222" s="3">
        <f>IF(Table1[[#This Row],[TANGGAL NOTA]]="",AF221,Table1[[#This Row],[TANGGAL NOTA]])</f>
        <v>45531</v>
      </c>
      <c r="AG222" s="3"/>
      <c r="AH222" s="3">
        <f>IF(Table1[[#This Row],[TANGGAL UPDATE]]="",AH221,Table1[[#This Row],[TANGGAL UPDATE]])</f>
        <v>45534</v>
      </c>
      <c r="AI222" t="str" cm="1">
        <f t="array" ref="AI222">IF(Table1[[#This Row],[A1]]="",AI221,INDEX(Table6[3],Table1[[#This Row],[Q1]]))</f>
        <v>E</v>
      </c>
      <c r="AJ222" t="str">
        <f>IF(Table1[[#This Row],[_KETERANGAN]]="","",Table1[[#This Row],[_KETERANGAN]])</f>
        <v/>
      </c>
      <c r="AK222" t="str" cm="1">
        <f t="array" ref="AK222">IF(Table1[[#This Row],[A1]]="",AK221,INDEX(Table6[3],Table1[[#This Row],[Q1]]))</f>
        <v>E</v>
      </c>
      <c r="AL222" s="5" t="str" cm="1">
        <f t="array" ref="AL222">IF(Table1[[#This Row],[A1]]="",AL221,INDEX(Table6[1],Table1[[#This Row],[Q1]]))</f>
        <v>ARIA</v>
      </c>
      <c r="AM222" t="str" cm="1">
        <f t="array" ref="AM222">IF(Table1[[#This Row],[A1]]="",AM221,INDEX(Table6[2],Table1[[#This Row],[Q1]]))</f>
        <v>PONOROGO</v>
      </c>
      <c r="AN222" t="str">
        <f>CONCATENATE(Table1[[#This Row],[TOKO_H]],"-",Table1[[#This Row],[KOTA_H]])</f>
        <v>ARIA-PONOROGO</v>
      </c>
      <c r="AO222" t="s">
        <v>11479</v>
      </c>
      <c r="AP222" t="s">
        <v>11480</v>
      </c>
      <c r="AQ222"/>
    </row>
    <row r="223" spans="1:43">
      <c r="A223">
        <f>IF(Table1[[#This Row],[KODE BARANG]]="","",MATCH(Table1[[#This Row],[KODE BARANG]],DBS[KODE BARANG],0))</f>
        <v>364</v>
      </c>
      <c r="B223">
        <f>IF(Table1[[#This Row],[ROWID]]="","",ROW()-2)</f>
        <v>221</v>
      </c>
      <c r="C223">
        <f>IF(Table1[[#This Row],[NAMA BARANG]]="","",IF(Table1[[#This Row],[ID]]="",C222,Table1[[#This Row],[ID]]))</f>
        <v>215</v>
      </c>
      <c r="D223" t="str">
        <f>IF(Table1[[#This Row],[A1]]="","",MATCH(Table1[[#This Row],[A1]],Table6[5],0))</f>
        <v/>
      </c>
      <c r="E223" t="str">
        <f>IF(Table1[[#This Row],[ID]]="","",Table1[[#This Row],[TOKO-KOTA_H]])</f>
        <v/>
      </c>
      <c r="F223" t="str">
        <f>IF(Table1[[#This Row],[NOTA TOKO]]="","",ROW()-2)</f>
        <v/>
      </c>
      <c r="G223" s="59"/>
      <c r="H223" s="1"/>
      <c r="J223" s="1"/>
      <c r="K223" t="s">
        <v>11485</v>
      </c>
      <c r="L223" t="str">
        <f>IF(Table1[[#This Row],[_NAMA BARANG]]="",IF(Table1[[#This Row],[//DBS]]="","",INDEX(DBS[NAMA],Table1[[#This Row],[//DBS]])),Table1[[#This Row],[_NAMA BARANG]])</f>
        <v>BINDERNOTE A5 MICROTOP BT 36 BATIK</v>
      </c>
      <c r="M223"/>
      <c r="O223" t="str">
        <f>IF(Table1[[#This Row],[ROWID]]="","",IF(Table1[[#This Row],[_KETERANGAN]]="STOCK BELUM LENGKAP","ADA",IF(Table1[[#This Row],[KODE BARANG]]="","TIDAK ADA","ADA")))</f>
        <v>ADA</v>
      </c>
      <c r="P223">
        <v>84</v>
      </c>
      <c r="Q223" t="s">
        <v>37</v>
      </c>
      <c r="R223">
        <f>IF(Table1[[#This Row],[//DBS]]="","",INDEX(DBS[ISI],Table1[[#This Row],[//DBS]]))</f>
        <v>120</v>
      </c>
      <c r="S223" t="str">
        <f>IF(Table1[[#This Row],[//DBS]]="","",IF(Table1[[#This Row],[SATUAN_BYPASS]]="",INDEX(DBS[[SATUAN ]],Table1[[#This Row],[//DBS]]),Table1[SATUAN_BYPASS]))</f>
        <v>PCS</v>
      </c>
      <c r="T223">
        <v>11</v>
      </c>
      <c r="U223" s="58">
        <f>IF(Table1[[#This Row],[HARGA_BYPASS]]="",IF(Table1[[#This Row],[_HARGA]]="","",Table1[[#This Row],[_HARGA]]*1000),Table1[[#This Row],[HARGA_BYPASS]])</f>
        <v>11000</v>
      </c>
      <c r="V223" s="2"/>
      <c r="W223" s="2"/>
      <c r="X223" s="58" t="str">
        <f>IF(Table1[[#This Row],[ROWID]]="","",IF(Table1[[#This Row],[ROWID]]=C224,"",SUMIF(Table1[ROWID],Table1[[#This Row],[ROWID]],Table1[TOTAL])))</f>
        <v/>
      </c>
      <c r="AA22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23">
        <f>IF(Table1[[#This Row],[JUMLAH NOTA]]="","",IF(Table1[[#This Row],[CONV]]="",Table1[[#This Row],[JUMLAH NOTA]],Table1[[#This Row],[JUMLAH NOTA]]*Table1[[#This Row],[CONV]]))</f>
        <v>84</v>
      </c>
      <c r="AC223" t="str">
        <f>IF(Table1[[#This Row],[ISI_CONV]]="","",IF(Table1[[#This Row],[CONV]]="",Table1[[#This Row],[SATUAN NOTA]],Table1[[#This Row],[SATUAN]]))</f>
        <v>PCS</v>
      </c>
      <c r="AD223" s="58">
        <f>IF(Table1[[#This Row],[HARGA]]="","",IF(Table1[[#This Row],[CONV]]="",Table1[[#This Row],[HARGA]],Table1[[#This Row],[HARGA]]/Table1[[#This Row],[CONV]]))</f>
        <v>11000</v>
      </c>
      <c r="AE223" s="58">
        <f>IF(Table1[[#This Row],[HARGA_CONV]]="","",Table1[[#This Row],[HARGA_CONV]]*Table1[[#This Row],[ISI_CONV]]*(100%-(Table1[[#This Row],[DISKON]]+Table1[[#This Row],[DISKON NOTA]])))</f>
        <v>924000</v>
      </c>
      <c r="AF223" s="3">
        <f>IF(Table1[[#This Row],[TANGGAL NOTA]]="",AF222,Table1[[#This Row],[TANGGAL NOTA]])</f>
        <v>45531</v>
      </c>
      <c r="AG223" s="3"/>
      <c r="AH223" s="3">
        <f>IF(Table1[[#This Row],[TANGGAL UPDATE]]="",AH222,Table1[[#This Row],[TANGGAL UPDATE]])</f>
        <v>45534</v>
      </c>
      <c r="AI223" t="str" cm="1">
        <f t="array" ref="AI223">IF(Table1[[#This Row],[A1]]="",AI222,INDEX(Table6[3],Table1[[#This Row],[Q1]]))</f>
        <v>E</v>
      </c>
      <c r="AJ223" t="str">
        <f>IF(Table1[[#This Row],[_KETERANGAN]]="","",Table1[[#This Row],[_KETERANGAN]])</f>
        <v/>
      </c>
      <c r="AK223" t="str" cm="1">
        <f t="array" ref="AK223">IF(Table1[[#This Row],[A1]]="",AK222,INDEX(Table6[3],Table1[[#This Row],[Q1]]))</f>
        <v>E</v>
      </c>
      <c r="AL223" s="5" t="str" cm="1">
        <f t="array" ref="AL223">IF(Table1[[#This Row],[A1]]="",AL222,INDEX(Table6[1],Table1[[#This Row],[Q1]]))</f>
        <v>ARIA</v>
      </c>
      <c r="AM223" t="str" cm="1">
        <f t="array" ref="AM223">IF(Table1[[#This Row],[A1]]="",AM222,INDEX(Table6[2],Table1[[#This Row],[Q1]]))</f>
        <v>PONOROGO</v>
      </c>
      <c r="AN223" t="str">
        <f>CONCATENATE(Table1[[#This Row],[TOKO_H]],"-",Table1[[#This Row],[KOTA_H]])</f>
        <v>ARIA-PONOROGO</v>
      </c>
      <c r="AO223" t="s">
        <v>11485</v>
      </c>
      <c r="AP223" t="s">
        <v>11486</v>
      </c>
      <c r="AQ223"/>
    </row>
    <row r="224" spans="1:43">
      <c r="A224">
        <f>IF(Table1[[#This Row],[KODE BARANG]]="","",MATCH(Table1[[#This Row],[KODE BARANG]],DBS[KODE BARANG],0))</f>
        <v>309</v>
      </c>
      <c r="B224">
        <f>IF(Table1[[#This Row],[ROWID]]="","",ROW()-2)</f>
        <v>222</v>
      </c>
      <c r="C224">
        <f>IF(Table1[[#This Row],[NAMA BARANG]]="","",IF(Table1[[#This Row],[ID]]="",C223,Table1[[#This Row],[ID]]))</f>
        <v>215</v>
      </c>
      <c r="D224" t="str">
        <f>IF(Table1[[#This Row],[A1]]="","",MATCH(Table1[[#This Row],[A1]],Table6[5],0))</f>
        <v/>
      </c>
      <c r="E224" t="str">
        <f>IF(Table1[[#This Row],[ID]]="","",Table1[[#This Row],[TOKO-KOTA_H]])</f>
        <v/>
      </c>
      <c r="F224" t="str">
        <f>IF(Table1[[#This Row],[NOTA TOKO]]="","",ROW()-2)</f>
        <v/>
      </c>
      <c r="G224" s="59"/>
      <c r="H224" s="1"/>
      <c r="J224" s="1"/>
      <c r="K224" t="s">
        <v>11474</v>
      </c>
      <c r="L224" t="str">
        <f>IF(Table1[[#This Row],[_NAMA BARANG]]="",IF(Table1[[#This Row],[//DBS]]="","",INDEX(DBS[NAMA],Table1[[#This Row],[//DBS]])),Table1[[#This Row],[_NAMA BARANG]])</f>
        <v>BINDERNOTE A5 PP HP 2008</v>
      </c>
      <c r="M224"/>
      <c r="O224" t="str">
        <f>IF(Table1[[#This Row],[ROWID]]="","",IF(Table1[[#This Row],[_KETERANGAN]]="STOCK BELUM LENGKAP","ADA",IF(Table1[[#This Row],[KODE BARANG]]="","TIDAK ADA","ADA")))</f>
        <v>ADA</v>
      </c>
      <c r="P224">
        <v>144</v>
      </c>
      <c r="Q224" t="s">
        <v>37</v>
      </c>
      <c r="R224">
        <f>IF(Table1[[#This Row],[//DBS]]="","",INDEX(DBS[ISI],Table1[[#This Row],[//DBS]]))</f>
        <v>72</v>
      </c>
      <c r="S224" t="str">
        <f>IF(Table1[[#This Row],[//DBS]]="","",IF(Table1[[#This Row],[SATUAN_BYPASS]]="",INDEX(DBS[[SATUAN ]],Table1[[#This Row],[//DBS]]),Table1[SATUAN_BYPASS]))</f>
        <v>PCS</v>
      </c>
      <c r="T224">
        <v>13</v>
      </c>
      <c r="U224" s="58">
        <f>IF(Table1[[#This Row],[HARGA_BYPASS]]="",IF(Table1[[#This Row],[_HARGA]]="","",Table1[[#This Row],[_HARGA]]*1000),Table1[[#This Row],[HARGA_BYPASS]])</f>
        <v>13000</v>
      </c>
      <c r="V224" s="2"/>
      <c r="W224" s="2"/>
      <c r="X224" s="58" t="str">
        <f>IF(Table1[[#This Row],[ROWID]]="","",IF(Table1[[#This Row],[ROWID]]=C225,"",SUMIF(Table1[ROWID],Table1[[#This Row],[ROWID]],Table1[TOTAL])))</f>
        <v/>
      </c>
      <c r="AA22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24">
        <f>IF(Table1[[#This Row],[JUMLAH NOTA]]="","",IF(Table1[[#This Row],[CONV]]="",Table1[[#This Row],[JUMLAH NOTA]],Table1[[#This Row],[JUMLAH NOTA]]*Table1[[#This Row],[CONV]]))</f>
        <v>144</v>
      </c>
      <c r="AC224" t="str">
        <f>IF(Table1[[#This Row],[ISI_CONV]]="","",IF(Table1[[#This Row],[CONV]]="",Table1[[#This Row],[SATUAN NOTA]],Table1[[#This Row],[SATUAN]]))</f>
        <v>PCS</v>
      </c>
      <c r="AD224" s="58">
        <f>IF(Table1[[#This Row],[HARGA]]="","",IF(Table1[[#This Row],[CONV]]="",Table1[[#This Row],[HARGA]],Table1[[#This Row],[HARGA]]/Table1[[#This Row],[CONV]]))</f>
        <v>13000</v>
      </c>
      <c r="AE224" s="58">
        <f>IF(Table1[[#This Row],[HARGA_CONV]]="","",Table1[[#This Row],[HARGA_CONV]]*Table1[[#This Row],[ISI_CONV]]*(100%-(Table1[[#This Row],[DISKON]]+Table1[[#This Row],[DISKON NOTA]])))</f>
        <v>1872000</v>
      </c>
      <c r="AF224" s="3">
        <f>IF(Table1[[#This Row],[TANGGAL NOTA]]="",AF223,Table1[[#This Row],[TANGGAL NOTA]])</f>
        <v>45531</v>
      </c>
      <c r="AG224" s="3"/>
      <c r="AH224" s="3">
        <f>IF(Table1[[#This Row],[TANGGAL UPDATE]]="",AH223,Table1[[#This Row],[TANGGAL UPDATE]])</f>
        <v>45534</v>
      </c>
      <c r="AI224" t="str" cm="1">
        <f t="array" ref="AI224">IF(Table1[[#This Row],[A1]]="",AI223,INDEX(Table6[3],Table1[[#This Row],[Q1]]))</f>
        <v>E</v>
      </c>
      <c r="AJ224" t="str">
        <f>IF(Table1[[#This Row],[_KETERANGAN]]="","",Table1[[#This Row],[_KETERANGAN]])</f>
        <v/>
      </c>
      <c r="AK224" t="str" cm="1">
        <f t="array" ref="AK224">IF(Table1[[#This Row],[A1]]="",AK223,INDEX(Table6[3],Table1[[#This Row],[Q1]]))</f>
        <v>E</v>
      </c>
      <c r="AL224" s="5" t="str" cm="1">
        <f t="array" ref="AL224">IF(Table1[[#This Row],[A1]]="",AL223,INDEX(Table6[1],Table1[[#This Row],[Q1]]))</f>
        <v>ARIA</v>
      </c>
      <c r="AM224" t="str" cm="1">
        <f t="array" ref="AM224">IF(Table1[[#This Row],[A1]]="",AM223,INDEX(Table6[2],Table1[[#This Row],[Q1]]))</f>
        <v>PONOROGO</v>
      </c>
      <c r="AN224" t="str">
        <f>CONCATENATE(Table1[[#This Row],[TOKO_H]],"-",Table1[[#This Row],[KOTA_H]])</f>
        <v>ARIA-PONOROGO</v>
      </c>
      <c r="AO224" t="s">
        <v>11474</v>
      </c>
      <c r="AP224" t="s">
        <v>11475</v>
      </c>
      <c r="AQ224"/>
    </row>
    <row r="225" spans="1:43">
      <c r="A225">
        <f>IF(Table1[[#This Row],[KODE BARANG]]="","",MATCH(Table1[[#This Row],[KODE BARANG]],DBS[KODE BARANG],0))</f>
        <v>370</v>
      </c>
      <c r="B225">
        <f>IF(Table1[[#This Row],[ROWID]]="","",ROW()-2)</f>
        <v>223</v>
      </c>
      <c r="C225">
        <f>IF(Table1[[#This Row],[NAMA BARANG]]="","",IF(Table1[[#This Row],[ID]]="",C224,Table1[[#This Row],[ID]]))</f>
        <v>215</v>
      </c>
      <c r="D225" t="str">
        <f>IF(Table1[[#This Row],[A1]]="","",MATCH(Table1[[#This Row],[A1]],Table6[5],0))</f>
        <v/>
      </c>
      <c r="E225" t="str">
        <f>IF(Table1[[#This Row],[ID]]="","",Table1[[#This Row],[TOKO-KOTA_H]])</f>
        <v/>
      </c>
      <c r="F225" t="str">
        <f>IF(Table1[[#This Row],[NOTA TOKO]]="","",ROW()-2)</f>
        <v/>
      </c>
      <c r="G225" s="59"/>
      <c r="H225" s="1"/>
      <c r="J225" s="1"/>
      <c r="K225" t="s">
        <v>11503</v>
      </c>
      <c r="L225" t="str">
        <f>IF(Table1[[#This Row],[_NAMA BARANG]]="",IF(Table1[[#This Row],[//DBS]]="","",INDEX(DBS[NAMA],Table1[[#This Row],[//DBS]])),Table1[[#This Row],[_NAMA BARANG]])</f>
        <v>BINDERNOTE A5 GASTA P 2002 P</v>
      </c>
      <c r="M225"/>
      <c r="O225" t="str">
        <f>IF(Table1[[#This Row],[ROWID]]="","",IF(Table1[[#This Row],[_KETERANGAN]]="STOCK BELUM LENGKAP","ADA",IF(Table1[[#This Row],[KODE BARANG]]="","TIDAK ADA","ADA")))</f>
        <v>ADA</v>
      </c>
      <c r="P225">
        <v>144</v>
      </c>
      <c r="Q225" t="s">
        <v>37</v>
      </c>
      <c r="R225">
        <f>IF(Table1[[#This Row],[//DBS]]="","",INDEX(DBS[ISI],Table1[[#This Row],[//DBS]]))</f>
        <v>72</v>
      </c>
      <c r="S225" t="str">
        <f>IF(Table1[[#This Row],[//DBS]]="","",IF(Table1[[#This Row],[SATUAN_BYPASS]]="",INDEX(DBS[[SATUAN ]],Table1[[#This Row],[//DBS]]),Table1[SATUAN_BYPASS]))</f>
        <v>PCS</v>
      </c>
      <c r="T225">
        <v>13</v>
      </c>
      <c r="U225" s="58">
        <f>IF(Table1[[#This Row],[HARGA_BYPASS]]="",IF(Table1[[#This Row],[_HARGA]]="","",Table1[[#This Row],[_HARGA]]*1000),Table1[[#This Row],[HARGA_BYPASS]])</f>
        <v>13000</v>
      </c>
      <c r="V225" s="2"/>
      <c r="W225" s="2"/>
      <c r="X225" s="58" t="str">
        <f>IF(Table1[[#This Row],[ROWID]]="","",IF(Table1[[#This Row],[ROWID]]=C226,"",SUMIF(Table1[ROWID],Table1[[#This Row],[ROWID]],Table1[TOTAL])))</f>
        <v/>
      </c>
      <c r="AA22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25">
        <f>IF(Table1[[#This Row],[JUMLAH NOTA]]="","",IF(Table1[[#This Row],[CONV]]="",Table1[[#This Row],[JUMLAH NOTA]],Table1[[#This Row],[JUMLAH NOTA]]*Table1[[#This Row],[CONV]]))</f>
        <v>144</v>
      </c>
      <c r="AC225" t="str">
        <f>IF(Table1[[#This Row],[ISI_CONV]]="","",IF(Table1[[#This Row],[CONV]]="",Table1[[#This Row],[SATUAN NOTA]],Table1[[#This Row],[SATUAN]]))</f>
        <v>PCS</v>
      </c>
      <c r="AD225" s="58">
        <f>IF(Table1[[#This Row],[HARGA]]="","",IF(Table1[[#This Row],[CONV]]="",Table1[[#This Row],[HARGA]],Table1[[#This Row],[HARGA]]/Table1[[#This Row],[CONV]]))</f>
        <v>13000</v>
      </c>
      <c r="AE225" s="58">
        <f>IF(Table1[[#This Row],[HARGA_CONV]]="","",Table1[[#This Row],[HARGA_CONV]]*Table1[[#This Row],[ISI_CONV]]*(100%-(Table1[[#This Row],[DISKON]]+Table1[[#This Row],[DISKON NOTA]])))</f>
        <v>1872000</v>
      </c>
      <c r="AF225" s="3">
        <f>IF(Table1[[#This Row],[TANGGAL NOTA]]="",AF224,Table1[[#This Row],[TANGGAL NOTA]])</f>
        <v>45531</v>
      </c>
      <c r="AG225" s="3"/>
      <c r="AH225" s="3">
        <f>IF(Table1[[#This Row],[TANGGAL UPDATE]]="",AH224,Table1[[#This Row],[TANGGAL UPDATE]])</f>
        <v>45534</v>
      </c>
      <c r="AI225" t="str" cm="1">
        <f t="array" ref="AI225">IF(Table1[[#This Row],[A1]]="",AI224,INDEX(Table6[3],Table1[[#This Row],[Q1]]))</f>
        <v>E</v>
      </c>
      <c r="AJ225" t="str">
        <f>IF(Table1[[#This Row],[_KETERANGAN]]="","",Table1[[#This Row],[_KETERANGAN]])</f>
        <v/>
      </c>
      <c r="AK225" t="str" cm="1">
        <f t="array" ref="AK225">IF(Table1[[#This Row],[A1]]="",AK224,INDEX(Table6[3],Table1[[#This Row],[Q1]]))</f>
        <v>E</v>
      </c>
      <c r="AL225" s="5" t="str" cm="1">
        <f t="array" ref="AL225">IF(Table1[[#This Row],[A1]]="",AL224,INDEX(Table6[1],Table1[[#This Row],[Q1]]))</f>
        <v>ARIA</v>
      </c>
      <c r="AM225" t="str" cm="1">
        <f t="array" ref="AM225">IF(Table1[[#This Row],[A1]]="",AM224,INDEX(Table6[2],Table1[[#This Row],[Q1]]))</f>
        <v>PONOROGO</v>
      </c>
      <c r="AN225" t="str">
        <f>CONCATENATE(Table1[[#This Row],[TOKO_H]],"-",Table1[[#This Row],[KOTA_H]])</f>
        <v>ARIA-PONOROGO</v>
      </c>
      <c r="AO225" t="s">
        <v>11503</v>
      </c>
      <c r="AP225" t="s">
        <v>11504</v>
      </c>
      <c r="AQ225"/>
    </row>
    <row r="226" spans="1:43">
      <c r="A226">
        <f>IF(Table1[[#This Row],[KODE BARANG]]="","",MATCH(Table1[[#This Row],[KODE BARANG]],DBS[KODE BARANG],0))</f>
        <v>2751</v>
      </c>
      <c r="B226">
        <f>IF(Table1[[#This Row],[ROWID]]="","",ROW()-2)</f>
        <v>224</v>
      </c>
      <c r="C226">
        <f>IF(Table1[[#This Row],[NAMA BARANG]]="","",IF(Table1[[#This Row],[ID]]="",C225,Table1[[#This Row],[ID]]))</f>
        <v>215</v>
      </c>
      <c r="D226" t="str">
        <f>IF(Table1[[#This Row],[A1]]="","",MATCH(Table1[[#This Row],[A1]],Table6[5],0))</f>
        <v/>
      </c>
      <c r="E226" t="str">
        <f>IF(Table1[[#This Row],[ID]]="","",Table1[[#This Row],[TOKO-KOTA_H]])</f>
        <v/>
      </c>
      <c r="F226" t="str">
        <f>IF(Table1[[#This Row],[NOTA TOKO]]="","",ROW()-2)</f>
        <v/>
      </c>
      <c r="G226" s="59"/>
      <c r="H226" s="1"/>
      <c r="J226" s="1"/>
      <c r="K226" t="s">
        <v>3964</v>
      </c>
      <c r="L226" t="str">
        <f>IF(Table1[[#This Row],[_NAMA BARANG]]="",IF(Table1[[#This Row],[//DBS]]="","",INDEX(DBS[NAMA],Table1[[#This Row],[//DBS]])),Table1[[#This Row],[_NAMA BARANG]])</f>
        <v>STABILLO TF-1145 LIVE COLOUR PASTEL</v>
      </c>
      <c r="M226"/>
      <c r="O226" t="str">
        <f>IF(Table1[[#This Row],[ROWID]]="","",IF(Table1[[#This Row],[_KETERANGAN]]="STOCK BELUM LENGKAP","ADA",IF(Table1[[#This Row],[KODE BARANG]]="","TIDAK ADA","ADA")))</f>
        <v>ADA</v>
      </c>
      <c r="P226">
        <v>15</v>
      </c>
      <c r="Q226" t="s">
        <v>34</v>
      </c>
      <c r="R226">
        <f>IF(Table1[[#This Row],[//DBS]]="","",INDEX(DBS[ISI],Table1[[#This Row],[//DBS]]))</f>
        <v>60</v>
      </c>
      <c r="S226" t="str">
        <f>IF(Table1[[#This Row],[//DBS]]="","",IF(Table1[[#This Row],[SATUAN_BYPASS]]="",INDEX(DBS[[SATUAN ]],Table1[[#This Row],[//DBS]]),Table1[SATUAN_BYPASS]))</f>
        <v>LSN</v>
      </c>
      <c r="T226">
        <v>24.5</v>
      </c>
      <c r="U226" s="58">
        <f>IF(Table1[[#This Row],[HARGA_BYPASS]]="",IF(Table1[[#This Row],[_HARGA]]="","",Table1[[#This Row],[_HARGA]]*1000),Table1[[#This Row],[HARGA_BYPASS]])</f>
        <v>24500</v>
      </c>
      <c r="V226" s="2"/>
      <c r="W226" s="2"/>
      <c r="X226" s="58" t="str">
        <f>IF(Table1[[#This Row],[ROWID]]="","",IF(Table1[[#This Row],[ROWID]]=C227,"",SUMIF(Table1[ROWID],Table1[[#This Row],[ROWID]],Table1[TOTAL])))</f>
        <v/>
      </c>
      <c r="AA22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26">
        <f>IF(Table1[[#This Row],[JUMLAH NOTA]]="","",IF(Table1[[#This Row],[CONV]]="",Table1[[#This Row],[JUMLAH NOTA]],Table1[[#This Row],[JUMLAH NOTA]]*Table1[[#This Row],[CONV]]))</f>
        <v>15</v>
      </c>
      <c r="AC226" t="str">
        <f>IF(Table1[[#This Row],[ISI_CONV]]="","",IF(Table1[[#This Row],[CONV]]="",Table1[[#This Row],[SATUAN NOTA]],Table1[[#This Row],[SATUAN]]))</f>
        <v>LSN</v>
      </c>
      <c r="AD226" s="58">
        <f>IF(Table1[[#This Row],[HARGA]]="","",IF(Table1[[#This Row],[CONV]]="",Table1[[#This Row],[HARGA]],Table1[[#This Row],[HARGA]]/Table1[[#This Row],[CONV]]))</f>
        <v>24500</v>
      </c>
      <c r="AE226" s="58">
        <f>IF(Table1[[#This Row],[HARGA_CONV]]="","",Table1[[#This Row],[HARGA_CONV]]*Table1[[#This Row],[ISI_CONV]]*(100%-(Table1[[#This Row],[DISKON]]+Table1[[#This Row],[DISKON NOTA]])))</f>
        <v>367500</v>
      </c>
      <c r="AF226" s="3">
        <f>IF(Table1[[#This Row],[TANGGAL NOTA]]="",AF225,Table1[[#This Row],[TANGGAL NOTA]])</f>
        <v>45531</v>
      </c>
      <c r="AG226" s="3"/>
      <c r="AH226" s="3">
        <f>IF(Table1[[#This Row],[TANGGAL UPDATE]]="",AH225,Table1[[#This Row],[TANGGAL UPDATE]])</f>
        <v>45534</v>
      </c>
      <c r="AI226" t="str" cm="1">
        <f t="array" ref="AI226">IF(Table1[[#This Row],[A1]]="",AI225,INDEX(Table6[3],Table1[[#This Row],[Q1]]))</f>
        <v>E</v>
      </c>
      <c r="AJ226" t="str">
        <f>IF(Table1[[#This Row],[_KETERANGAN]]="","",Table1[[#This Row],[_KETERANGAN]])</f>
        <v/>
      </c>
      <c r="AK226" t="str" cm="1">
        <f t="array" ref="AK226">IF(Table1[[#This Row],[A1]]="",AK225,INDEX(Table6[3],Table1[[#This Row],[Q1]]))</f>
        <v>E</v>
      </c>
      <c r="AL226" s="5" t="str" cm="1">
        <f t="array" ref="AL226">IF(Table1[[#This Row],[A1]]="",AL225,INDEX(Table6[1],Table1[[#This Row],[Q1]]))</f>
        <v>ARIA</v>
      </c>
      <c r="AM226" t="str" cm="1">
        <f t="array" ref="AM226">IF(Table1[[#This Row],[A1]]="",AM225,INDEX(Table6[2],Table1[[#This Row],[Q1]]))</f>
        <v>PONOROGO</v>
      </c>
      <c r="AN226" t="str">
        <f>CONCATENATE(Table1[[#This Row],[TOKO_H]],"-",Table1[[#This Row],[KOTA_H]])</f>
        <v>ARIA-PONOROGO</v>
      </c>
      <c r="AO226" t="s">
        <v>3964</v>
      </c>
      <c r="AP226" t="s">
        <v>3965</v>
      </c>
      <c r="AQ226"/>
    </row>
    <row r="227" spans="1:43">
      <c r="A227">
        <f>IF(Table1[[#This Row],[KODE BARANG]]="","",MATCH(Table1[[#This Row],[KODE BARANG]],DBS[KODE BARANG],0))</f>
        <v>2236</v>
      </c>
      <c r="B227">
        <f>IF(Table1[[#This Row],[ROWID]]="","",ROW()-2)</f>
        <v>225</v>
      </c>
      <c r="C227">
        <f>IF(Table1[[#This Row],[NAMA BARANG]]="","",IF(Table1[[#This Row],[ID]]="",C226,Table1[[#This Row],[ID]]))</f>
        <v>215</v>
      </c>
      <c r="D227" t="str">
        <f>IF(Table1[[#This Row],[A1]]="","",MATCH(Table1[[#This Row],[A1]],Table6[5],0))</f>
        <v/>
      </c>
      <c r="E227" t="str">
        <f>IF(Table1[[#This Row],[ID]]="","",Table1[[#This Row],[TOKO-KOTA_H]])</f>
        <v/>
      </c>
      <c r="F227" t="str">
        <f>IF(Table1[[#This Row],[NOTA TOKO]]="","",ROW()-2)</f>
        <v/>
      </c>
      <c r="G227" s="59"/>
      <c r="H227" s="1"/>
      <c r="J227" s="1"/>
      <c r="K227" t="s">
        <v>8906</v>
      </c>
      <c r="L227" t="str">
        <f>IF(Table1[[#This Row],[_NAMA BARANG]]="",IF(Table1[[#This Row],[//DBS]]="","",INDEX(DBS[NAMA],Table1[[#This Row],[//DBS]])),Table1[[#This Row],[_NAMA BARANG]])</f>
        <v>PAPAN W/B JL-117</v>
      </c>
      <c r="M227"/>
      <c r="O227" t="str">
        <f>IF(Table1[[#This Row],[ROWID]]="","",IF(Table1[[#This Row],[_KETERANGAN]]="STOCK BELUM LENGKAP","ADA",IF(Table1[[#This Row],[KODE BARANG]]="","TIDAK ADA","ADA")))</f>
        <v>ADA</v>
      </c>
      <c r="P227">
        <v>84</v>
      </c>
      <c r="Q227" t="s">
        <v>37</v>
      </c>
      <c r="R227">
        <f>IF(Table1[[#This Row],[//DBS]]="","",INDEX(DBS[ISI],Table1[[#This Row],[//DBS]]))</f>
        <v>72</v>
      </c>
      <c r="S227" t="str">
        <f>IF(Table1[[#This Row],[//DBS]]="","",IF(Table1[[#This Row],[SATUAN_BYPASS]]="",INDEX(DBS[[SATUAN ]],Table1[[#This Row],[//DBS]]),Table1[SATUAN_BYPASS]))</f>
        <v>PCS</v>
      </c>
      <c r="T227">
        <v>31.5</v>
      </c>
      <c r="U227" s="58">
        <f>IF(Table1[[#This Row],[HARGA_BYPASS]]="",IF(Table1[[#This Row],[_HARGA]]="","",Table1[[#This Row],[_HARGA]]*1000),Table1[[#This Row],[HARGA_BYPASS]])</f>
        <v>31500</v>
      </c>
      <c r="V227" s="2"/>
      <c r="W227" s="2"/>
      <c r="X227" s="58" t="str">
        <f>IF(Table1[[#This Row],[ROWID]]="","",IF(Table1[[#This Row],[ROWID]]=C228,"",SUMIF(Table1[ROWID],Table1[[#This Row],[ROWID]],Table1[TOTAL])))</f>
        <v/>
      </c>
      <c r="AA22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27">
        <f>IF(Table1[[#This Row],[JUMLAH NOTA]]="","",IF(Table1[[#This Row],[CONV]]="",Table1[[#This Row],[JUMLAH NOTA]],Table1[[#This Row],[JUMLAH NOTA]]*Table1[[#This Row],[CONV]]))</f>
        <v>84</v>
      </c>
      <c r="AC227" t="str">
        <f>IF(Table1[[#This Row],[ISI_CONV]]="","",IF(Table1[[#This Row],[CONV]]="",Table1[[#This Row],[SATUAN NOTA]],Table1[[#This Row],[SATUAN]]))</f>
        <v>PCS</v>
      </c>
      <c r="AD227" s="58">
        <f>IF(Table1[[#This Row],[HARGA]]="","",IF(Table1[[#This Row],[CONV]]="",Table1[[#This Row],[HARGA]],Table1[[#This Row],[HARGA]]/Table1[[#This Row],[CONV]]))</f>
        <v>31500</v>
      </c>
      <c r="AE227" s="58">
        <f>IF(Table1[[#This Row],[HARGA_CONV]]="","",Table1[[#This Row],[HARGA_CONV]]*Table1[[#This Row],[ISI_CONV]]*(100%-(Table1[[#This Row],[DISKON]]+Table1[[#This Row],[DISKON NOTA]])))</f>
        <v>2646000</v>
      </c>
      <c r="AF227" s="3">
        <f>IF(Table1[[#This Row],[TANGGAL NOTA]]="",AF226,Table1[[#This Row],[TANGGAL NOTA]])</f>
        <v>45531</v>
      </c>
      <c r="AG227" s="3"/>
      <c r="AH227" s="3">
        <f>IF(Table1[[#This Row],[TANGGAL UPDATE]]="",AH226,Table1[[#This Row],[TANGGAL UPDATE]])</f>
        <v>45534</v>
      </c>
      <c r="AI227" t="str" cm="1">
        <f t="array" ref="AI227">IF(Table1[[#This Row],[A1]]="",AI226,INDEX(Table6[3],Table1[[#This Row],[Q1]]))</f>
        <v>E</v>
      </c>
      <c r="AJ227" t="str">
        <f>IF(Table1[[#This Row],[_KETERANGAN]]="","",Table1[[#This Row],[_KETERANGAN]])</f>
        <v/>
      </c>
      <c r="AK227" t="str" cm="1">
        <f t="array" ref="AK227">IF(Table1[[#This Row],[A1]]="",AK226,INDEX(Table6[3],Table1[[#This Row],[Q1]]))</f>
        <v>E</v>
      </c>
      <c r="AL227" s="5" t="str" cm="1">
        <f t="array" ref="AL227">IF(Table1[[#This Row],[A1]]="",AL226,INDEX(Table6[1],Table1[[#This Row],[Q1]]))</f>
        <v>ARIA</v>
      </c>
      <c r="AM227" t="str" cm="1">
        <f t="array" ref="AM227">IF(Table1[[#This Row],[A1]]="",AM226,INDEX(Table6[2],Table1[[#This Row],[Q1]]))</f>
        <v>PONOROGO</v>
      </c>
      <c r="AN227" t="str">
        <f>CONCATENATE(Table1[[#This Row],[TOKO_H]],"-",Table1[[#This Row],[KOTA_H]])</f>
        <v>ARIA-PONOROGO</v>
      </c>
      <c r="AO227" t="s">
        <v>8906</v>
      </c>
      <c r="AP227" t="s">
        <v>8907</v>
      </c>
      <c r="AQ227"/>
    </row>
    <row r="228" spans="1:43">
      <c r="A228">
        <f>IF(Table1[[#This Row],[KODE BARANG]]="","",MATCH(Table1[[#This Row],[KODE BARANG]],DBS[KODE BARANG],0))</f>
        <v>2184</v>
      </c>
      <c r="B228">
        <f>IF(Table1[[#This Row],[ROWID]]="","",ROW()-2)</f>
        <v>226</v>
      </c>
      <c r="C228">
        <f>IF(Table1[[#This Row],[NAMA BARANG]]="","",IF(Table1[[#This Row],[ID]]="",C227,Table1[[#This Row],[ID]]))</f>
        <v>215</v>
      </c>
      <c r="D228" t="str">
        <f>IF(Table1[[#This Row],[A1]]="","",MATCH(Table1[[#This Row],[A1]],Table6[5],0))</f>
        <v/>
      </c>
      <c r="E228" t="str">
        <f>IF(Table1[[#This Row],[ID]]="","",Table1[[#This Row],[TOKO-KOTA_H]])</f>
        <v/>
      </c>
      <c r="F228" t="str">
        <f>IF(Table1[[#This Row],[NOTA TOKO]]="","",ROW()-2)</f>
        <v/>
      </c>
      <c r="G228" s="59"/>
      <c r="H228" s="1"/>
      <c r="J228" s="1"/>
      <c r="K228" t="s">
        <v>8900</v>
      </c>
      <c r="L228" t="str">
        <f>IF(Table1[[#This Row],[_NAMA BARANG]]="",IF(Table1[[#This Row],[//DBS]]="","",INDEX(DBS[NAMA],Table1[[#This Row],[//DBS]])),Table1[[#This Row],[_NAMA BARANG]])</f>
        <v>NOTEBOOK SPIRAL A5 8007</v>
      </c>
      <c r="M228"/>
      <c r="O228" t="str">
        <f>IF(Table1[[#This Row],[ROWID]]="","",IF(Table1[[#This Row],[_KETERANGAN]]="STOCK BELUM LENGKAP","ADA",IF(Table1[[#This Row],[KODE BARANG]]="","TIDAK ADA","ADA")))</f>
        <v>ADA</v>
      </c>
      <c r="P228">
        <v>84</v>
      </c>
      <c r="Q228" t="s">
        <v>37</v>
      </c>
      <c r="R228">
        <f>IF(Table1[[#This Row],[//DBS]]="","",INDEX(DBS[ISI],Table1[[#This Row],[//DBS]]))</f>
        <v>160</v>
      </c>
      <c r="S228" t="str">
        <f>IF(Table1[[#This Row],[//DBS]]="","",IF(Table1[[#This Row],[SATUAN_BYPASS]]="",INDEX(DBS[[SATUAN ]],Table1[[#This Row],[//DBS]]),Table1[SATUAN_BYPASS]))</f>
        <v>PCS</v>
      </c>
      <c r="T228">
        <v>15</v>
      </c>
      <c r="U228" s="58">
        <f>IF(Table1[[#This Row],[HARGA_BYPASS]]="",IF(Table1[[#This Row],[_HARGA]]="","",Table1[[#This Row],[_HARGA]]*1000),Table1[[#This Row],[HARGA_BYPASS]])</f>
        <v>15000</v>
      </c>
      <c r="V228" s="2"/>
      <c r="W228" s="2"/>
      <c r="X228" s="58" t="str">
        <f>IF(Table1[[#This Row],[ROWID]]="","",IF(Table1[[#This Row],[ROWID]]=C229,"",SUMIF(Table1[ROWID],Table1[[#This Row],[ROWID]],Table1[TOTAL])))</f>
        <v/>
      </c>
      <c r="AA22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28">
        <f>IF(Table1[[#This Row],[JUMLAH NOTA]]="","",IF(Table1[[#This Row],[CONV]]="",Table1[[#This Row],[JUMLAH NOTA]],Table1[[#This Row],[JUMLAH NOTA]]*Table1[[#This Row],[CONV]]))</f>
        <v>84</v>
      </c>
      <c r="AC228" t="str">
        <f>IF(Table1[[#This Row],[ISI_CONV]]="","",IF(Table1[[#This Row],[CONV]]="",Table1[[#This Row],[SATUAN NOTA]],Table1[[#This Row],[SATUAN]]))</f>
        <v>PCS</v>
      </c>
      <c r="AD228" s="58">
        <f>IF(Table1[[#This Row],[HARGA]]="","",IF(Table1[[#This Row],[CONV]]="",Table1[[#This Row],[HARGA]],Table1[[#This Row],[HARGA]]/Table1[[#This Row],[CONV]]))</f>
        <v>15000</v>
      </c>
      <c r="AE228" s="58">
        <f>IF(Table1[[#This Row],[HARGA_CONV]]="","",Table1[[#This Row],[HARGA_CONV]]*Table1[[#This Row],[ISI_CONV]]*(100%-(Table1[[#This Row],[DISKON]]+Table1[[#This Row],[DISKON NOTA]])))</f>
        <v>1260000</v>
      </c>
      <c r="AF228" s="3">
        <f>IF(Table1[[#This Row],[TANGGAL NOTA]]="",AF227,Table1[[#This Row],[TANGGAL NOTA]])</f>
        <v>45531</v>
      </c>
      <c r="AG228" s="3"/>
      <c r="AH228" s="3">
        <f>IF(Table1[[#This Row],[TANGGAL UPDATE]]="",AH227,Table1[[#This Row],[TANGGAL UPDATE]])</f>
        <v>45534</v>
      </c>
      <c r="AI228" t="str" cm="1">
        <f t="array" ref="AI228">IF(Table1[[#This Row],[A1]]="",AI227,INDEX(Table6[3],Table1[[#This Row],[Q1]]))</f>
        <v>E</v>
      </c>
      <c r="AJ228" t="str">
        <f>IF(Table1[[#This Row],[_KETERANGAN]]="","",Table1[[#This Row],[_KETERANGAN]])</f>
        <v/>
      </c>
      <c r="AK228" t="str" cm="1">
        <f t="array" ref="AK228">IF(Table1[[#This Row],[A1]]="",AK227,INDEX(Table6[3],Table1[[#This Row],[Q1]]))</f>
        <v>E</v>
      </c>
      <c r="AL228" s="5" t="str" cm="1">
        <f t="array" ref="AL228">IF(Table1[[#This Row],[A1]]="",AL227,INDEX(Table6[1],Table1[[#This Row],[Q1]]))</f>
        <v>ARIA</v>
      </c>
      <c r="AM228" t="str" cm="1">
        <f t="array" ref="AM228">IF(Table1[[#This Row],[A1]]="",AM227,INDEX(Table6[2],Table1[[#This Row],[Q1]]))</f>
        <v>PONOROGO</v>
      </c>
      <c r="AN228" t="str">
        <f>CONCATENATE(Table1[[#This Row],[TOKO_H]],"-",Table1[[#This Row],[KOTA_H]])</f>
        <v>ARIA-PONOROGO</v>
      </c>
      <c r="AO228" t="s">
        <v>8900</v>
      </c>
      <c r="AP228" t="s">
        <v>8758</v>
      </c>
      <c r="AQ228"/>
    </row>
    <row r="229" spans="1:43">
      <c r="A229">
        <f>IF(Table1[[#This Row],[KODE BARANG]]="","",MATCH(Table1[[#This Row],[KODE BARANG]],DBS[KODE BARANG],0))</f>
        <v>2182</v>
      </c>
      <c r="B229">
        <f>IF(Table1[[#This Row],[ROWID]]="","",ROW()-2)</f>
        <v>227</v>
      </c>
      <c r="C229">
        <f>IF(Table1[[#This Row],[NAMA BARANG]]="","",IF(Table1[[#This Row],[ID]]="",C228,Table1[[#This Row],[ID]]))</f>
        <v>215</v>
      </c>
      <c r="D229" t="str">
        <f>IF(Table1[[#This Row],[A1]]="","",MATCH(Table1[[#This Row],[A1]],Table6[5],0))</f>
        <v/>
      </c>
      <c r="E229" t="str">
        <f>IF(Table1[[#This Row],[ID]]="","",Table1[[#This Row],[TOKO-KOTA_H]])</f>
        <v/>
      </c>
      <c r="F229" t="str">
        <f>IF(Table1[[#This Row],[NOTA TOKO]]="","",ROW()-2)</f>
        <v/>
      </c>
      <c r="G229" s="59"/>
      <c r="H229" s="1"/>
      <c r="J229" s="1"/>
      <c r="K229" t="s">
        <v>8897</v>
      </c>
      <c r="L229" t="str">
        <f>IF(Table1[[#This Row],[_NAMA BARANG]]="",IF(Table1[[#This Row],[//DBS]]="","",INDEX(DBS[NAMA],Table1[[#This Row],[//DBS]])),Table1[[#This Row],[_NAMA BARANG]])</f>
        <v>NOTEBOOK SPIRAL A5 8001</v>
      </c>
      <c r="M229"/>
      <c r="O229" t="str">
        <f>IF(Table1[[#This Row],[ROWID]]="","",IF(Table1[[#This Row],[_KETERANGAN]]="STOCK BELUM LENGKAP","ADA",IF(Table1[[#This Row],[KODE BARANG]]="","TIDAK ADA","ADA")))</f>
        <v>ADA</v>
      </c>
      <c r="P229">
        <v>84</v>
      </c>
      <c r="Q229" t="s">
        <v>37</v>
      </c>
      <c r="R229">
        <f>IF(Table1[[#This Row],[//DBS]]="","",INDEX(DBS[ISI],Table1[[#This Row],[//DBS]]))</f>
        <v>160</v>
      </c>
      <c r="S229" t="str">
        <f>IF(Table1[[#This Row],[//DBS]]="","",IF(Table1[[#This Row],[SATUAN_BYPASS]]="",INDEX(DBS[[SATUAN ]],Table1[[#This Row],[//DBS]]),Table1[SATUAN_BYPASS]))</f>
        <v>PCS</v>
      </c>
      <c r="T229">
        <v>15</v>
      </c>
      <c r="U229" s="58">
        <f>IF(Table1[[#This Row],[HARGA_BYPASS]]="",IF(Table1[[#This Row],[_HARGA]]="","",Table1[[#This Row],[_HARGA]]*1000),Table1[[#This Row],[HARGA_BYPASS]])</f>
        <v>15000</v>
      </c>
      <c r="V229" s="2"/>
      <c r="W229" s="2"/>
      <c r="X229" s="58" t="str">
        <f>IF(Table1[[#This Row],[ROWID]]="","",IF(Table1[[#This Row],[ROWID]]=C230,"",SUMIF(Table1[ROWID],Table1[[#This Row],[ROWID]],Table1[TOTAL])))</f>
        <v/>
      </c>
      <c r="AA22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29">
        <f>IF(Table1[[#This Row],[JUMLAH NOTA]]="","",IF(Table1[[#This Row],[CONV]]="",Table1[[#This Row],[JUMLAH NOTA]],Table1[[#This Row],[JUMLAH NOTA]]*Table1[[#This Row],[CONV]]))</f>
        <v>84</v>
      </c>
      <c r="AC229" t="str">
        <f>IF(Table1[[#This Row],[ISI_CONV]]="","",IF(Table1[[#This Row],[CONV]]="",Table1[[#This Row],[SATUAN NOTA]],Table1[[#This Row],[SATUAN]]))</f>
        <v>PCS</v>
      </c>
      <c r="AD229" s="58">
        <f>IF(Table1[[#This Row],[HARGA]]="","",IF(Table1[[#This Row],[CONV]]="",Table1[[#This Row],[HARGA]],Table1[[#This Row],[HARGA]]/Table1[[#This Row],[CONV]]))</f>
        <v>15000</v>
      </c>
      <c r="AE229" s="58">
        <f>IF(Table1[[#This Row],[HARGA_CONV]]="","",Table1[[#This Row],[HARGA_CONV]]*Table1[[#This Row],[ISI_CONV]]*(100%-(Table1[[#This Row],[DISKON]]+Table1[[#This Row],[DISKON NOTA]])))</f>
        <v>1260000</v>
      </c>
      <c r="AF229" s="3">
        <f>IF(Table1[[#This Row],[TANGGAL NOTA]]="",AF228,Table1[[#This Row],[TANGGAL NOTA]])</f>
        <v>45531</v>
      </c>
      <c r="AG229" s="3"/>
      <c r="AH229" s="3">
        <f>IF(Table1[[#This Row],[TANGGAL UPDATE]]="",AH228,Table1[[#This Row],[TANGGAL UPDATE]])</f>
        <v>45534</v>
      </c>
      <c r="AI229" t="str" cm="1">
        <f t="array" ref="AI229">IF(Table1[[#This Row],[A1]]="",AI228,INDEX(Table6[3],Table1[[#This Row],[Q1]]))</f>
        <v>E</v>
      </c>
      <c r="AJ229" t="str">
        <f>IF(Table1[[#This Row],[_KETERANGAN]]="","",Table1[[#This Row],[_KETERANGAN]])</f>
        <v/>
      </c>
      <c r="AK229" t="str" cm="1">
        <f t="array" ref="AK229">IF(Table1[[#This Row],[A1]]="",AK228,INDEX(Table6[3],Table1[[#This Row],[Q1]]))</f>
        <v>E</v>
      </c>
      <c r="AL229" s="5" t="str" cm="1">
        <f t="array" ref="AL229">IF(Table1[[#This Row],[A1]]="",AL228,INDEX(Table6[1],Table1[[#This Row],[Q1]]))</f>
        <v>ARIA</v>
      </c>
      <c r="AM229" t="str" cm="1">
        <f t="array" ref="AM229">IF(Table1[[#This Row],[A1]]="",AM228,INDEX(Table6[2],Table1[[#This Row],[Q1]]))</f>
        <v>PONOROGO</v>
      </c>
      <c r="AN229" t="str">
        <f>CONCATENATE(Table1[[#This Row],[TOKO_H]],"-",Table1[[#This Row],[KOTA_H]])</f>
        <v>ARIA-PONOROGO</v>
      </c>
      <c r="AO229" t="s">
        <v>8897</v>
      </c>
      <c r="AP229" t="s">
        <v>8759</v>
      </c>
      <c r="AQ229"/>
    </row>
    <row r="230" spans="1:43">
      <c r="A230">
        <f>IF(Table1[[#This Row],[KODE BARANG]]="","",MATCH(Table1[[#This Row],[KODE BARANG]],DBS[KODE BARANG],0))</f>
        <v>2302</v>
      </c>
      <c r="B230">
        <f>IF(Table1[[#This Row],[ROWID]]="","",ROW()-2)</f>
        <v>228</v>
      </c>
      <c r="C230">
        <f>IF(Table1[[#This Row],[NAMA BARANG]]="","",IF(Table1[[#This Row],[ID]]="",C229,Table1[[#This Row],[ID]]))</f>
        <v>215</v>
      </c>
      <c r="D230" t="str">
        <f>IF(Table1[[#This Row],[A1]]="","",MATCH(Table1[[#This Row],[A1]],Table6[5],0))</f>
        <v/>
      </c>
      <c r="E230" t="str">
        <f>IF(Table1[[#This Row],[ID]]="","",Table1[[#This Row],[TOKO-KOTA_H]])</f>
        <v/>
      </c>
      <c r="F230" t="str">
        <f>IF(Table1[[#This Row],[NOTA TOKO]]="","",ROW()-2)</f>
        <v/>
      </c>
      <c r="G230" s="59"/>
      <c r="H230" s="1"/>
      <c r="J230" s="1"/>
      <c r="K230" t="s">
        <v>3483</v>
      </c>
      <c r="L230" t="str">
        <f>IF(Table1[[#This Row],[_NAMA BARANG]]="",IF(Table1[[#This Row],[//DBS]]="","",INDEX(DBS[NAMA],Table1[[#This Row],[//DBS]])),Table1[[#This Row],[_NAMA BARANG]])</f>
        <v>PENSIL CASE A-777 + CAL</v>
      </c>
      <c r="M230"/>
      <c r="O230" t="str">
        <f>IF(Table1[[#This Row],[ROWID]]="","",IF(Table1[[#This Row],[_KETERANGAN]]="STOCK BELUM LENGKAP","ADA",IF(Table1[[#This Row],[KODE BARANG]]="","TIDAK ADA","ADA")))</f>
        <v>ADA</v>
      </c>
      <c r="P230">
        <v>5</v>
      </c>
      <c r="Q230" t="s">
        <v>34</v>
      </c>
      <c r="R230">
        <f>IF(Table1[[#This Row],[//DBS]]="","",INDEX(DBS[ISI],Table1[[#This Row],[//DBS]]))</f>
        <v>192</v>
      </c>
      <c r="S230" t="str">
        <f>IF(Table1[[#This Row],[//DBS]]="","",IF(Table1[[#This Row],[SATUAN_BYPASS]]="",INDEX(DBS[[SATUAN ]],Table1[[#This Row],[//DBS]]),Table1[SATUAN_BYPASS]))</f>
        <v>PCS</v>
      </c>
      <c r="T230">
        <v>200</v>
      </c>
      <c r="U230" s="58">
        <f>IF(Table1[[#This Row],[HARGA_BYPASS]]="",IF(Table1[[#This Row],[_HARGA]]="","",Table1[[#This Row],[_HARGA]]*1000),Table1[[#This Row],[HARGA_BYPASS]])</f>
        <v>200000</v>
      </c>
      <c r="V230" s="2"/>
      <c r="W230" s="2"/>
      <c r="X230" s="58" t="str">
        <f>IF(Table1[[#This Row],[ROWID]]="","",IF(Table1[[#This Row],[ROWID]]=C231,"",SUMIF(Table1[ROWID],Table1[[#This Row],[ROWID]],Table1[TOTAL])))</f>
        <v/>
      </c>
      <c r="AA230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12</v>
      </c>
      <c r="AB230">
        <f>IF(Table1[[#This Row],[JUMLAH NOTA]]="","",IF(Table1[[#This Row],[CONV]]="",Table1[[#This Row],[JUMLAH NOTA]],Table1[[#This Row],[JUMLAH NOTA]]*Table1[[#This Row],[CONV]]))</f>
        <v>60</v>
      </c>
      <c r="AC230" t="str">
        <f>IF(Table1[[#This Row],[ISI_CONV]]="","",IF(Table1[[#This Row],[CONV]]="",Table1[[#This Row],[SATUAN NOTA]],Table1[[#This Row],[SATUAN]]))</f>
        <v>PCS</v>
      </c>
      <c r="AD230" s="58">
        <f>IF(Table1[[#This Row],[HARGA]]="","",IF(Table1[[#This Row],[CONV]]="",Table1[[#This Row],[HARGA]],Table1[[#This Row],[HARGA]]/Table1[[#This Row],[CONV]]))</f>
        <v>16666.666666666668</v>
      </c>
      <c r="AE230" s="58">
        <f>IF(Table1[[#This Row],[HARGA_CONV]]="","",Table1[[#This Row],[HARGA_CONV]]*Table1[[#This Row],[ISI_CONV]]*(100%-(Table1[[#This Row],[DISKON]]+Table1[[#This Row],[DISKON NOTA]])))</f>
        <v>1000000.0000000001</v>
      </c>
      <c r="AF230" s="3">
        <f>IF(Table1[[#This Row],[TANGGAL NOTA]]="",AF229,Table1[[#This Row],[TANGGAL NOTA]])</f>
        <v>45531</v>
      </c>
      <c r="AG230" s="3"/>
      <c r="AH230" s="3">
        <f>IF(Table1[[#This Row],[TANGGAL UPDATE]]="",AH229,Table1[[#This Row],[TANGGAL UPDATE]])</f>
        <v>45534</v>
      </c>
      <c r="AI230" t="str" cm="1">
        <f t="array" ref="AI230">IF(Table1[[#This Row],[A1]]="",AI229,INDEX(Table6[3],Table1[[#This Row],[Q1]]))</f>
        <v>E</v>
      </c>
      <c r="AJ230" t="str">
        <f>IF(Table1[[#This Row],[_KETERANGAN]]="","",Table1[[#This Row],[_KETERANGAN]])</f>
        <v/>
      </c>
      <c r="AK230" t="str" cm="1">
        <f t="array" ref="AK230">IF(Table1[[#This Row],[A1]]="",AK229,INDEX(Table6[3],Table1[[#This Row],[Q1]]))</f>
        <v>E</v>
      </c>
      <c r="AL230" s="5" t="str" cm="1">
        <f t="array" ref="AL230">IF(Table1[[#This Row],[A1]]="",AL229,INDEX(Table6[1],Table1[[#This Row],[Q1]]))</f>
        <v>ARIA</v>
      </c>
      <c r="AM230" t="str" cm="1">
        <f t="array" ref="AM230">IF(Table1[[#This Row],[A1]]="",AM229,INDEX(Table6[2],Table1[[#This Row],[Q1]]))</f>
        <v>PONOROGO</v>
      </c>
      <c r="AN230" t="str">
        <f>CONCATENATE(Table1[[#This Row],[TOKO_H]],"-",Table1[[#This Row],[KOTA_H]])</f>
        <v>ARIA-PONOROGO</v>
      </c>
      <c r="AO230" t="s">
        <v>3483</v>
      </c>
      <c r="AP230" t="s">
        <v>3484</v>
      </c>
      <c r="AQ230"/>
    </row>
    <row r="231" spans="1:43">
      <c r="A231" t="str">
        <f>IF(Table1[[#This Row],[KODE BARANG]]="","",MATCH(Table1[[#This Row],[KODE BARANG]],DBS[KODE BARANG],0))</f>
        <v/>
      </c>
      <c r="B231">
        <f>IF(Table1[[#This Row],[ROWID]]="","",ROW()-2)</f>
        <v>229</v>
      </c>
      <c r="C231">
        <f>IF(Table1[[#This Row],[NAMA BARANG]]="","",IF(Table1[[#This Row],[ID]]="",C230,Table1[[#This Row],[ID]]))</f>
        <v>215</v>
      </c>
      <c r="D231" t="str">
        <f>IF(Table1[[#This Row],[A1]]="","",MATCH(Table1[[#This Row],[A1]],Table6[5],0))</f>
        <v/>
      </c>
      <c r="E231" t="str">
        <f>IF(Table1[[#This Row],[ID]]="","",Table1[[#This Row],[TOKO-KOTA_H]])</f>
        <v/>
      </c>
      <c r="F231" t="str">
        <f>IF(Table1[[#This Row],[NOTA TOKO]]="","",ROW()-2)</f>
        <v/>
      </c>
      <c r="G231" s="59"/>
      <c r="H231" s="1"/>
      <c r="J231" s="1"/>
      <c r="K231"/>
      <c r="L231" t="str">
        <f>IF(Table1[[#This Row],[_NAMA BARANG]]="",IF(Table1[[#This Row],[//DBS]]="","",INDEX(DBS[NAMA],Table1[[#This Row],[//DBS]])),Table1[[#This Row],[_NAMA BARANG]])</f>
        <v>PENCIL CASE KALENG PC-615-7DS</v>
      </c>
      <c r="M231" t="s">
        <v>13181</v>
      </c>
      <c r="O231" t="str">
        <f>IF(Table1[[#This Row],[ROWID]]="","",IF(Table1[[#This Row],[_KETERANGAN]]="STOCK BELUM LENGKAP","ADA",IF(Table1[[#This Row],[KODE BARANG]]="","TIDAK ADA","ADA")))</f>
        <v>TIDAK ADA</v>
      </c>
      <c r="P231">
        <v>5</v>
      </c>
      <c r="Q231" t="s">
        <v>34</v>
      </c>
      <c r="R231" t="str">
        <f>IF(Table1[[#This Row],[//DBS]]="","",INDEX(DBS[ISI],Table1[[#This Row],[//DBS]]))</f>
        <v/>
      </c>
      <c r="S231" t="str">
        <f>IF(Table1[[#This Row],[//DBS]]="","",IF(Table1[[#This Row],[SATUAN_BYPASS]]="",INDEX(DBS[[SATUAN ]],Table1[[#This Row],[//DBS]]),Table1[SATUAN_BYPASS]))</f>
        <v/>
      </c>
      <c r="T231">
        <v>110</v>
      </c>
      <c r="U231" s="58">
        <f>IF(Table1[[#This Row],[HARGA_BYPASS]]="",IF(Table1[[#This Row],[_HARGA]]="","",Table1[[#This Row],[_HARGA]]*1000),Table1[[#This Row],[HARGA_BYPASS]])</f>
        <v>110000</v>
      </c>
      <c r="V231" s="2"/>
      <c r="W231" s="2"/>
      <c r="X231" s="58">
        <f>IF(Table1[[#This Row],[ROWID]]="","",IF(Table1[[#This Row],[ROWID]]=C232,"",SUMIF(Table1[ROWID],Table1[[#This Row],[ROWID]],Table1[TOTAL])))</f>
        <v>19051500</v>
      </c>
      <c r="AA23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31">
        <f>IF(Table1[[#This Row],[JUMLAH NOTA]]="","",IF(Table1[[#This Row],[CONV]]="",Table1[[#This Row],[JUMLAH NOTA]],Table1[[#This Row],[JUMLAH NOTA]]*Table1[[#This Row],[CONV]]))</f>
        <v>5</v>
      </c>
      <c r="AC231" t="str">
        <f>IF(Table1[[#This Row],[ISI_CONV]]="","",IF(Table1[[#This Row],[CONV]]="",Table1[[#This Row],[SATUAN NOTA]],Table1[[#This Row],[SATUAN]]))</f>
        <v>LSN</v>
      </c>
      <c r="AD231" s="58">
        <f>IF(Table1[[#This Row],[HARGA]]="","",IF(Table1[[#This Row],[CONV]]="",Table1[[#This Row],[HARGA]],Table1[[#This Row],[HARGA]]/Table1[[#This Row],[CONV]]))</f>
        <v>110000</v>
      </c>
      <c r="AE231" s="58">
        <f>IF(Table1[[#This Row],[HARGA_CONV]]="","",Table1[[#This Row],[HARGA_CONV]]*Table1[[#This Row],[ISI_CONV]]*(100%-(Table1[[#This Row],[DISKON]]+Table1[[#This Row],[DISKON NOTA]])))</f>
        <v>550000</v>
      </c>
      <c r="AF231" s="3">
        <f>IF(Table1[[#This Row],[TANGGAL NOTA]]="",AF230,Table1[[#This Row],[TANGGAL NOTA]])</f>
        <v>45531</v>
      </c>
      <c r="AG231" s="3"/>
      <c r="AH231" s="3">
        <f>IF(Table1[[#This Row],[TANGGAL UPDATE]]="",AH230,Table1[[#This Row],[TANGGAL UPDATE]])</f>
        <v>45534</v>
      </c>
      <c r="AI231" t="str" cm="1">
        <f t="array" ref="AI231">IF(Table1[[#This Row],[A1]]="",AI230,INDEX(Table6[3],Table1[[#This Row],[Q1]]))</f>
        <v>E</v>
      </c>
      <c r="AJ231" t="str">
        <f>IF(Table1[[#This Row],[_KETERANGAN]]="","",Table1[[#This Row],[_KETERANGAN]])</f>
        <v/>
      </c>
      <c r="AK231" t="str" cm="1">
        <f t="array" ref="AK231">IF(Table1[[#This Row],[A1]]="",AK230,INDEX(Table6[3],Table1[[#This Row],[Q1]]))</f>
        <v>E</v>
      </c>
      <c r="AL231" s="5" t="str" cm="1">
        <f t="array" ref="AL231">IF(Table1[[#This Row],[A1]]="",AL230,INDEX(Table6[1],Table1[[#This Row],[Q1]]))</f>
        <v>ARIA</v>
      </c>
      <c r="AM231" t="str" cm="1">
        <f t="array" ref="AM231">IF(Table1[[#This Row],[A1]]="",AM230,INDEX(Table6[2],Table1[[#This Row],[Q1]]))</f>
        <v>PONOROGO</v>
      </c>
      <c r="AN231" t="str">
        <f>CONCATENATE(Table1[[#This Row],[TOKO_H]],"-",Table1[[#This Row],[KOTA_H]])</f>
        <v>ARIA-PONOROGO</v>
      </c>
      <c r="AO231"/>
      <c r="AP231" t="s">
        <v>13181</v>
      </c>
      <c r="AQ231"/>
    </row>
    <row r="232" spans="1:43">
      <c r="A232" t="str">
        <f>IF(Table1[[#This Row],[KODE BARANG]]="","",MATCH(Table1[[#This Row],[KODE BARANG]],DBS[KODE BARANG],0))</f>
        <v/>
      </c>
      <c r="B232" t="str">
        <f>IF(Table1[[#This Row],[ROWID]]="","",ROW()-2)</f>
        <v/>
      </c>
      <c r="C232" t="str">
        <f>IF(Table1[[#This Row],[NAMA BARANG]]="","",IF(Table1[[#This Row],[ID]]="",C231,Table1[[#This Row],[ID]]))</f>
        <v/>
      </c>
      <c r="D232" t="str">
        <f>IF(Table1[[#This Row],[A1]]="","",MATCH(Table1[[#This Row],[A1]],Table6[5],0))</f>
        <v/>
      </c>
      <c r="E232" t="str">
        <f>IF(Table1[[#This Row],[ID]]="","",Table1[[#This Row],[TOKO-KOTA_H]])</f>
        <v/>
      </c>
      <c r="F232" t="str">
        <f>IF(Table1[[#This Row],[NOTA TOKO]]="","",ROW()-2)</f>
        <v/>
      </c>
      <c r="G232" s="59"/>
      <c r="H232" s="1"/>
      <c r="J232" s="1"/>
      <c r="K232"/>
      <c r="L232" t="str">
        <f>IF(Table1[[#This Row],[_NAMA BARANG]]="",IF(Table1[[#This Row],[//DBS]]="","",INDEX(DBS[NAMA],Table1[[#This Row],[//DBS]])),Table1[[#This Row],[_NAMA BARANG]])</f>
        <v/>
      </c>
      <c r="M232"/>
      <c r="O232" t="str">
        <f>IF(Table1[[#This Row],[ROWID]]="","",IF(Table1[[#This Row],[_KETERANGAN]]="STOCK BELUM LENGKAP","ADA",IF(Table1[[#This Row],[KODE BARANG]]="","TIDAK ADA","ADA")))</f>
        <v/>
      </c>
      <c r="R232" t="str">
        <f>IF(Table1[[#This Row],[//DBS]]="","",INDEX(DBS[ISI],Table1[[#This Row],[//DBS]]))</f>
        <v/>
      </c>
      <c r="S232" t="str">
        <f>IF(Table1[[#This Row],[//DBS]]="","",IF(Table1[[#This Row],[SATUAN_BYPASS]]="",INDEX(DBS[[SATUAN ]],Table1[[#This Row],[//DBS]]),Table1[SATUAN_BYPASS]))</f>
        <v/>
      </c>
      <c r="U232" s="58" t="str">
        <f>IF(Table1[[#This Row],[HARGA_BYPASS]]="",IF(Table1[[#This Row],[_HARGA]]="","",Table1[[#This Row],[_HARGA]]*1000),Table1[[#This Row],[HARGA_BYPASS]])</f>
        <v/>
      </c>
      <c r="V232" s="2"/>
      <c r="W232" s="2"/>
      <c r="X232" s="58" t="str">
        <f>IF(Table1[[#This Row],[ROWID]]="","",IF(Table1[[#This Row],[ROWID]]=C233,"",SUMIF(Table1[ROWID],Table1[[#This Row],[ROWID]],Table1[TOTAL])))</f>
        <v/>
      </c>
      <c r="AA23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32" t="str">
        <f>IF(Table1[[#This Row],[JUMLAH NOTA]]="","",IF(Table1[[#This Row],[CONV]]="",Table1[[#This Row],[JUMLAH NOTA]],Table1[[#This Row],[JUMLAH NOTA]]*Table1[[#This Row],[CONV]]))</f>
        <v/>
      </c>
      <c r="AC232" t="str">
        <f>IF(Table1[[#This Row],[ISI_CONV]]="","",IF(Table1[[#This Row],[CONV]]="",Table1[[#This Row],[SATUAN NOTA]],Table1[[#This Row],[SATUAN]]))</f>
        <v/>
      </c>
      <c r="AD232" s="58" t="str">
        <f>IF(Table1[[#This Row],[HARGA]]="","",IF(Table1[[#This Row],[CONV]]="",Table1[[#This Row],[HARGA]],Table1[[#This Row],[HARGA]]/Table1[[#This Row],[CONV]]))</f>
        <v/>
      </c>
      <c r="AE232" s="58" t="str">
        <f>IF(Table1[[#This Row],[HARGA_CONV]]="","",Table1[[#This Row],[HARGA_CONV]]*Table1[[#This Row],[ISI_CONV]]*(100%-(Table1[[#This Row],[DISKON]]+Table1[[#This Row],[DISKON NOTA]])))</f>
        <v/>
      </c>
      <c r="AF232" s="3">
        <f>IF(Table1[[#This Row],[TANGGAL NOTA]]="",AF231,Table1[[#This Row],[TANGGAL NOTA]])</f>
        <v>45531</v>
      </c>
      <c r="AG232" s="3"/>
      <c r="AH232" s="3">
        <f>IF(Table1[[#This Row],[TANGGAL UPDATE]]="",AH231,Table1[[#This Row],[TANGGAL UPDATE]])</f>
        <v>45534</v>
      </c>
      <c r="AI232" t="str" cm="1">
        <f t="array" ref="AI232">IF(Table1[[#This Row],[A1]]="",AI231,INDEX(Table6[3],Table1[[#This Row],[Q1]]))</f>
        <v>E</v>
      </c>
      <c r="AJ232" t="str">
        <f>IF(Table1[[#This Row],[_KETERANGAN]]="","",Table1[[#This Row],[_KETERANGAN]])</f>
        <v/>
      </c>
      <c r="AK232" t="str" cm="1">
        <f t="array" ref="AK232">IF(Table1[[#This Row],[A1]]="",AK231,INDEX(Table6[3],Table1[[#This Row],[Q1]]))</f>
        <v>E</v>
      </c>
      <c r="AL232" s="5" t="str" cm="1">
        <f t="array" ref="AL232">IF(Table1[[#This Row],[A1]]="",AL231,INDEX(Table6[1],Table1[[#This Row],[Q1]]))</f>
        <v>ARIA</v>
      </c>
      <c r="AM232" t="str" cm="1">
        <f t="array" ref="AM232">IF(Table1[[#This Row],[A1]]="",AM231,INDEX(Table6[2],Table1[[#This Row],[Q1]]))</f>
        <v>PONOROGO</v>
      </c>
      <c r="AN232" t="str">
        <f>CONCATENATE(Table1[[#This Row],[TOKO_H]],"-",Table1[[#This Row],[KOTA_H]])</f>
        <v>ARIA-PONOROGO</v>
      </c>
      <c r="AO232"/>
      <c r="AP232" t="s">
        <v>9561</v>
      </c>
      <c r="AQ232"/>
    </row>
    <row r="233" spans="1:43">
      <c r="A233">
        <f>IF(Table1[[#This Row],[KODE BARANG]]="","",MATCH(Table1[[#This Row],[KODE BARANG]],DBS[KODE BARANG],0))</f>
        <v>63</v>
      </c>
      <c r="B233">
        <f>IF(Table1[[#This Row],[ROWID]]="","",ROW()-2)</f>
        <v>231</v>
      </c>
      <c r="C233">
        <f>IF(Table1[[#This Row],[NAMA BARANG]]="","",IF(Table1[[#This Row],[ID]]="",C232,Table1[[#This Row],[ID]]))</f>
        <v>231</v>
      </c>
      <c r="D233" t="str">
        <f>IF(Table1[[#This Row],[A1]]="","",MATCH(Table1[[#This Row],[A1]],Table6[5],0))</f>
        <v/>
      </c>
      <c r="E233" t="str">
        <f>IF(Table1[[#This Row],[ID]]="","",Table1[[#This Row],[TOKO-KOTA_H]])</f>
        <v>ARIA-PONOROGO</v>
      </c>
      <c r="F233">
        <f>IF(Table1[[#This Row],[NOTA TOKO]]="","",ROW()-2)</f>
        <v>231</v>
      </c>
      <c r="G233" s="59"/>
      <c r="H233" s="1"/>
      <c r="I233">
        <v>3460</v>
      </c>
      <c r="J233" s="1"/>
      <c r="K233" t="s">
        <v>8409</v>
      </c>
      <c r="L233" t="str">
        <f>IF(Table1[[#This Row],[_NAMA BARANG]]="",IF(Table1[[#This Row],[//DBS]]="","",INDEX(DBS[NAMA],Table1[[#This Row],[//DBS]])),Table1[[#This Row],[_NAMA BARANG]])</f>
        <v>AGENDA BRANDED KANCING BUAYA</v>
      </c>
      <c r="M233"/>
      <c r="O233" t="str">
        <f>IF(Table1[[#This Row],[ROWID]]="","",IF(Table1[[#This Row],[_KETERANGAN]]="STOCK BELUM LENGKAP","ADA",IF(Table1[[#This Row],[KODE BARANG]]="","TIDAK ADA","ADA")))</f>
        <v>ADA</v>
      </c>
      <c r="P233">
        <v>60</v>
      </c>
      <c r="Q233" t="s">
        <v>37</v>
      </c>
      <c r="R233">
        <f>IF(Table1[[#This Row],[//DBS]]="","",INDEX(DBS[ISI],Table1[[#This Row],[//DBS]]))</f>
        <v>150</v>
      </c>
      <c r="S233" t="str">
        <f>IF(Table1[[#This Row],[//DBS]]="","",IF(Table1[[#This Row],[SATUAN_BYPASS]]="",INDEX(DBS[[SATUAN ]],Table1[[#This Row],[//DBS]]),Table1[SATUAN_BYPASS]))</f>
        <v>PCS</v>
      </c>
      <c r="T233">
        <v>23</v>
      </c>
      <c r="U233" s="58">
        <f>IF(Table1[[#This Row],[HARGA_BYPASS]]="",IF(Table1[[#This Row],[_HARGA]]="","",Table1[[#This Row],[_HARGA]]*1000),Table1[[#This Row],[HARGA_BYPASS]])</f>
        <v>23000</v>
      </c>
      <c r="V233" s="2"/>
      <c r="W233" s="2"/>
      <c r="X233" s="58" t="str">
        <f>IF(Table1[[#This Row],[ROWID]]="","",IF(Table1[[#This Row],[ROWID]]=C234,"",SUMIF(Table1[ROWID],Table1[[#This Row],[ROWID]],Table1[TOTAL])))</f>
        <v/>
      </c>
      <c r="AA23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33">
        <f>IF(Table1[[#This Row],[JUMLAH NOTA]]="","",IF(Table1[[#This Row],[CONV]]="",Table1[[#This Row],[JUMLAH NOTA]],Table1[[#This Row],[JUMLAH NOTA]]*Table1[[#This Row],[CONV]]))</f>
        <v>60</v>
      </c>
      <c r="AC233" t="str">
        <f>IF(Table1[[#This Row],[ISI_CONV]]="","",IF(Table1[[#This Row],[CONV]]="",Table1[[#This Row],[SATUAN NOTA]],Table1[[#This Row],[SATUAN]]))</f>
        <v>PCS</v>
      </c>
      <c r="AD233" s="58">
        <f>IF(Table1[[#This Row],[HARGA]]="","",IF(Table1[[#This Row],[CONV]]="",Table1[[#This Row],[HARGA]],Table1[[#This Row],[HARGA]]/Table1[[#This Row],[CONV]]))</f>
        <v>23000</v>
      </c>
      <c r="AE233" s="58">
        <f>IF(Table1[[#This Row],[HARGA_CONV]]="","",Table1[[#This Row],[HARGA_CONV]]*Table1[[#This Row],[ISI_CONV]]*(100%-(Table1[[#This Row],[DISKON]]+Table1[[#This Row],[DISKON NOTA]])))</f>
        <v>1380000</v>
      </c>
      <c r="AF233" s="3">
        <f>IF(Table1[[#This Row],[TANGGAL NOTA]]="",AF232,Table1[[#This Row],[TANGGAL NOTA]])</f>
        <v>45531</v>
      </c>
      <c r="AG233" s="3"/>
      <c r="AH233" s="3">
        <f>IF(Table1[[#This Row],[TANGGAL UPDATE]]="",AH232,Table1[[#This Row],[TANGGAL UPDATE]])</f>
        <v>45534</v>
      </c>
      <c r="AI233" t="str" cm="1">
        <f t="array" ref="AI233">IF(Table1[[#This Row],[A1]]="",AI232,INDEX(Table6[3],Table1[[#This Row],[Q1]]))</f>
        <v>E</v>
      </c>
      <c r="AJ233" t="str">
        <f>IF(Table1[[#This Row],[_KETERANGAN]]="","",Table1[[#This Row],[_KETERANGAN]])</f>
        <v/>
      </c>
      <c r="AK233" t="str" cm="1">
        <f t="array" ref="AK233">IF(Table1[[#This Row],[A1]]="",AK232,INDEX(Table6[3],Table1[[#This Row],[Q1]]))</f>
        <v>E</v>
      </c>
      <c r="AL233" s="5" t="str" cm="1">
        <f t="array" ref="AL233">IF(Table1[[#This Row],[A1]]="",AL232,INDEX(Table6[1],Table1[[#This Row],[Q1]]))</f>
        <v>ARIA</v>
      </c>
      <c r="AM233" t="str" cm="1">
        <f t="array" ref="AM233">IF(Table1[[#This Row],[A1]]="",AM232,INDEX(Table6[2],Table1[[#This Row],[Q1]]))</f>
        <v>PONOROGO</v>
      </c>
      <c r="AN233" t="str">
        <f>CONCATENATE(Table1[[#This Row],[TOKO_H]],"-",Table1[[#This Row],[KOTA_H]])</f>
        <v>ARIA-PONOROGO</v>
      </c>
      <c r="AO233" t="s">
        <v>8409</v>
      </c>
      <c r="AP233" t="s">
        <v>8410</v>
      </c>
      <c r="AQ233"/>
    </row>
    <row r="234" spans="1:43">
      <c r="A234" t="str">
        <f>IF(Table1[[#This Row],[KODE BARANG]]="","",MATCH(Table1[[#This Row],[KODE BARANG]],DBS[KODE BARANG],0))</f>
        <v/>
      </c>
      <c r="B234">
        <f>IF(Table1[[#This Row],[ROWID]]="","",ROW()-2)</f>
        <v>232</v>
      </c>
      <c r="C234">
        <f>IF(Table1[[#This Row],[NAMA BARANG]]="","",IF(Table1[[#This Row],[ID]]="",C233,Table1[[#This Row],[ID]]))</f>
        <v>231</v>
      </c>
      <c r="D234" t="str">
        <f>IF(Table1[[#This Row],[A1]]="","",MATCH(Table1[[#This Row],[A1]],Table6[5],0))</f>
        <v/>
      </c>
      <c r="E234" t="str">
        <f>IF(Table1[[#This Row],[ID]]="","",Table1[[#This Row],[TOKO-KOTA_H]])</f>
        <v/>
      </c>
      <c r="F234" t="str">
        <f>IF(Table1[[#This Row],[NOTA TOKO]]="","",ROW()-2)</f>
        <v/>
      </c>
      <c r="G234" s="59"/>
      <c r="H234" s="1"/>
      <c r="J234" s="1"/>
      <c r="K234"/>
      <c r="L234" t="str">
        <f>IF(Table1[[#This Row],[_NAMA BARANG]]="",IF(Table1[[#This Row],[//DBS]]="","",INDEX(DBS[NAMA],Table1[[#This Row],[//DBS]])),Table1[[#This Row],[_NAMA BARANG]])</f>
        <v>AGENDA NB 100K 5674</v>
      </c>
      <c r="M234" t="s">
        <v>13182</v>
      </c>
      <c r="O234" t="str">
        <f>IF(Table1[[#This Row],[ROWID]]="","",IF(Table1[[#This Row],[_KETERANGAN]]="STOCK BELUM LENGKAP","ADA",IF(Table1[[#This Row],[KODE BARANG]]="","TIDAK ADA","ADA")))</f>
        <v>TIDAK ADA</v>
      </c>
      <c r="P234">
        <v>84</v>
      </c>
      <c r="Q234" t="s">
        <v>37</v>
      </c>
      <c r="R234" t="str">
        <f>IF(Table1[[#This Row],[//DBS]]="","",INDEX(DBS[ISI],Table1[[#This Row],[//DBS]]))</f>
        <v/>
      </c>
      <c r="S234" t="str">
        <f>IF(Table1[[#This Row],[//DBS]]="","",IF(Table1[[#This Row],[SATUAN_BYPASS]]="",INDEX(DBS[[SATUAN ]],Table1[[#This Row],[//DBS]]),Table1[SATUAN_BYPASS]))</f>
        <v/>
      </c>
      <c r="T234">
        <v>7.5</v>
      </c>
      <c r="U234" s="58">
        <f>IF(Table1[[#This Row],[HARGA_BYPASS]]="",IF(Table1[[#This Row],[_HARGA]]="","",Table1[[#This Row],[_HARGA]]*1000),Table1[[#This Row],[HARGA_BYPASS]])</f>
        <v>7500</v>
      </c>
      <c r="V234" s="2"/>
      <c r="W234" s="2"/>
      <c r="X234" s="58" t="str">
        <f>IF(Table1[[#This Row],[ROWID]]="","",IF(Table1[[#This Row],[ROWID]]=C235,"",SUMIF(Table1[ROWID],Table1[[#This Row],[ROWID]],Table1[TOTAL])))</f>
        <v/>
      </c>
      <c r="AA23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34">
        <f>IF(Table1[[#This Row],[JUMLAH NOTA]]="","",IF(Table1[[#This Row],[CONV]]="",Table1[[#This Row],[JUMLAH NOTA]],Table1[[#This Row],[JUMLAH NOTA]]*Table1[[#This Row],[CONV]]))</f>
        <v>84</v>
      </c>
      <c r="AC234" t="str">
        <f>IF(Table1[[#This Row],[ISI_CONV]]="","",IF(Table1[[#This Row],[CONV]]="",Table1[[#This Row],[SATUAN NOTA]],Table1[[#This Row],[SATUAN]]))</f>
        <v>PCS</v>
      </c>
      <c r="AD234" s="58">
        <f>IF(Table1[[#This Row],[HARGA]]="","",IF(Table1[[#This Row],[CONV]]="",Table1[[#This Row],[HARGA]],Table1[[#This Row],[HARGA]]/Table1[[#This Row],[CONV]]))</f>
        <v>7500</v>
      </c>
      <c r="AE234" s="58">
        <f>IF(Table1[[#This Row],[HARGA_CONV]]="","",Table1[[#This Row],[HARGA_CONV]]*Table1[[#This Row],[ISI_CONV]]*(100%-(Table1[[#This Row],[DISKON]]+Table1[[#This Row],[DISKON NOTA]])))</f>
        <v>630000</v>
      </c>
      <c r="AF234" s="3">
        <f>IF(Table1[[#This Row],[TANGGAL NOTA]]="",AF233,Table1[[#This Row],[TANGGAL NOTA]])</f>
        <v>45531</v>
      </c>
      <c r="AG234" s="3"/>
      <c r="AH234" s="3">
        <f>IF(Table1[[#This Row],[TANGGAL UPDATE]]="",AH233,Table1[[#This Row],[TANGGAL UPDATE]])</f>
        <v>45534</v>
      </c>
      <c r="AI234" t="str" cm="1">
        <f t="array" ref="AI234">IF(Table1[[#This Row],[A1]]="",AI233,INDEX(Table6[3],Table1[[#This Row],[Q1]]))</f>
        <v>E</v>
      </c>
      <c r="AJ234" t="str">
        <f>IF(Table1[[#This Row],[_KETERANGAN]]="","",Table1[[#This Row],[_KETERANGAN]])</f>
        <v/>
      </c>
      <c r="AK234" t="str" cm="1">
        <f t="array" ref="AK234">IF(Table1[[#This Row],[A1]]="",AK233,INDEX(Table6[3],Table1[[#This Row],[Q1]]))</f>
        <v>E</v>
      </c>
      <c r="AL234" s="5" t="str" cm="1">
        <f t="array" ref="AL234">IF(Table1[[#This Row],[A1]]="",AL233,INDEX(Table6[1],Table1[[#This Row],[Q1]]))</f>
        <v>ARIA</v>
      </c>
      <c r="AM234" t="str" cm="1">
        <f t="array" ref="AM234">IF(Table1[[#This Row],[A1]]="",AM233,INDEX(Table6[2],Table1[[#This Row],[Q1]]))</f>
        <v>PONOROGO</v>
      </c>
      <c r="AN234" t="str">
        <f>CONCATENATE(Table1[[#This Row],[TOKO_H]],"-",Table1[[#This Row],[KOTA_H]])</f>
        <v>ARIA-PONOROGO</v>
      </c>
      <c r="AO234"/>
      <c r="AP234" t="s">
        <v>13182</v>
      </c>
      <c r="AQ234"/>
    </row>
    <row r="235" spans="1:43">
      <c r="A235">
        <f>IF(Table1[[#This Row],[KODE BARANG]]="","",MATCH(Table1[[#This Row],[KODE BARANG]],DBS[KODE BARANG],0))</f>
        <v>2864</v>
      </c>
      <c r="B235">
        <f>IF(Table1[[#This Row],[ROWID]]="","",ROW()-2)</f>
        <v>233</v>
      </c>
      <c r="C235">
        <f>IF(Table1[[#This Row],[NAMA BARANG]]="","",IF(Table1[[#This Row],[ID]]="",C234,Table1[[#This Row],[ID]]))</f>
        <v>231</v>
      </c>
      <c r="D235" t="str">
        <f>IF(Table1[[#This Row],[A1]]="","",MATCH(Table1[[#This Row],[A1]],Table6[5],0))</f>
        <v/>
      </c>
      <c r="E235" t="str">
        <f>IF(Table1[[#This Row],[ID]]="","",Table1[[#This Row],[TOKO-KOTA_H]])</f>
        <v/>
      </c>
      <c r="F235" t="str">
        <f>IF(Table1[[#This Row],[NOTA TOKO]]="","",ROW()-2)</f>
        <v/>
      </c>
      <c r="G235" s="59"/>
      <c r="H235" s="1"/>
      <c r="J235" s="1"/>
      <c r="K235" t="s">
        <v>11854</v>
      </c>
      <c r="L235" t="str">
        <f>IF(Table1[[#This Row],[_NAMA BARANG]]="",IF(Table1[[#This Row],[//DBS]]="","",INDEX(DBS[NAMA],Table1[[#This Row],[//DBS]])),Table1[[#This Row],[_NAMA BARANG]])</f>
        <v>TAS GB-M WARNA-WARNI</v>
      </c>
      <c r="M235"/>
      <c r="O235" t="str">
        <f>IF(Table1[[#This Row],[ROWID]]="","",IF(Table1[[#This Row],[_KETERANGAN]]="STOCK BELUM LENGKAP","ADA",IF(Table1[[#This Row],[KODE BARANG]]="","TIDAK ADA","ADA")))</f>
        <v>ADA</v>
      </c>
      <c r="P235">
        <v>6</v>
      </c>
      <c r="Q235" t="s">
        <v>34</v>
      </c>
      <c r="R235">
        <f>IF(Table1[[#This Row],[//DBS]]="","",INDEX(DBS[ISI],Table1[[#This Row],[//DBS]]))</f>
        <v>40</v>
      </c>
      <c r="S235" t="str">
        <f>IF(Table1[[#This Row],[//DBS]]="","",IF(Table1[[#This Row],[SATUAN_BYPASS]]="",INDEX(DBS[[SATUAN ]],Table1[[#This Row],[//DBS]]),Table1[SATUAN_BYPASS]))</f>
        <v>LSN</v>
      </c>
      <c r="T235">
        <v>100</v>
      </c>
      <c r="U235" s="58">
        <f>IF(Table1[[#This Row],[HARGA_BYPASS]]="",IF(Table1[[#This Row],[_HARGA]]="","",Table1[[#This Row],[_HARGA]]*1000),Table1[[#This Row],[HARGA_BYPASS]])</f>
        <v>100000</v>
      </c>
      <c r="V235" s="2">
        <v>0.15</v>
      </c>
      <c r="W235" s="2"/>
      <c r="X235" s="58" t="str">
        <f>IF(Table1[[#This Row],[ROWID]]="","",IF(Table1[[#This Row],[ROWID]]=C236,"",SUMIF(Table1[ROWID],Table1[[#This Row],[ROWID]],Table1[TOTAL])))</f>
        <v/>
      </c>
      <c r="AA23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35">
        <f>IF(Table1[[#This Row],[JUMLAH NOTA]]="","",IF(Table1[[#This Row],[CONV]]="",Table1[[#This Row],[JUMLAH NOTA]],Table1[[#This Row],[JUMLAH NOTA]]*Table1[[#This Row],[CONV]]))</f>
        <v>6</v>
      </c>
      <c r="AC235" t="str">
        <f>IF(Table1[[#This Row],[ISI_CONV]]="","",IF(Table1[[#This Row],[CONV]]="",Table1[[#This Row],[SATUAN NOTA]],Table1[[#This Row],[SATUAN]]))</f>
        <v>LSN</v>
      </c>
      <c r="AD235" s="58">
        <f>IF(Table1[[#This Row],[HARGA]]="","",IF(Table1[[#This Row],[CONV]]="",Table1[[#This Row],[HARGA]],Table1[[#This Row],[HARGA]]/Table1[[#This Row],[CONV]]))</f>
        <v>100000</v>
      </c>
      <c r="AE235" s="58">
        <f>IF(Table1[[#This Row],[HARGA_CONV]]="","",Table1[[#This Row],[HARGA_CONV]]*Table1[[#This Row],[ISI_CONV]]*(100%-(Table1[[#This Row],[DISKON]]+Table1[[#This Row],[DISKON NOTA]])))</f>
        <v>510000</v>
      </c>
      <c r="AF235" s="3">
        <f>IF(Table1[[#This Row],[TANGGAL NOTA]]="",AF234,Table1[[#This Row],[TANGGAL NOTA]])</f>
        <v>45531</v>
      </c>
      <c r="AG235" s="3"/>
      <c r="AH235" s="3">
        <f>IF(Table1[[#This Row],[TANGGAL UPDATE]]="",AH234,Table1[[#This Row],[TANGGAL UPDATE]])</f>
        <v>45534</v>
      </c>
      <c r="AI235" t="str" cm="1">
        <f t="array" ref="AI235">IF(Table1[[#This Row],[A1]]="",AI234,INDEX(Table6[3],Table1[[#This Row],[Q1]]))</f>
        <v>E</v>
      </c>
      <c r="AJ235" t="str">
        <f>IF(Table1[[#This Row],[_KETERANGAN]]="","",Table1[[#This Row],[_KETERANGAN]])</f>
        <v/>
      </c>
      <c r="AK235" t="str" cm="1">
        <f t="array" ref="AK235">IF(Table1[[#This Row],[A1]]="",AK234,INDEX(Table6[3],Table1[[#This Row],[Q1]]))</f>
        <v>E</v>
      </c>
      <c r="AL235" s="5" t="str" cm="1">
        <f t="array" ref="AL235">IF(Table1[[#This Row],[A1]]="",AL234,INDEX(Table6[1],Table1[[#This Row],[Q1]]))</f>
        <v>ARIA</v>
      </c>
      <c r="AM235" t="str" cm="1">
        <f t="array" ref="AM235">IF(Table1[[#This Row],[A1]]="",AM234,INDEX(Table6[2],Table1[[#This Row],[Q1]]))</f>
        <v>PONOROGO</v>
      </c>
      <c r="AN235" t="str">
        <f>CONCATENATE(Table1[[#This Row],[TOKO_H]],"-",Table1[[#This Row],[KOTA_H]])</f>
        <v>ARIA-PONOROGO</v>
      </c>
      <c r="AO235" t="s">
        <v>11854</v>
      </c>
      <c r="AP235" t="s">
        <v>11021</v>
      </c>
      <c r="AQ235"/>
    </row>
    <row r="236" spans="1:43">
      <c r="A236">
        <f>IF(Table1[[#This Row],[KODE BARANG]]="","",MATCH(Table1[[#This Row],[KODE BARANG]],DBS[KODE BARANG],0))</f>
        <v>1410</v>
      </c>
      <c r="B236">
        <f>IF(Table1[[#This Row],[ROWID]]="","",ROW()-2)</f>
        <v>234</v>
      </c>
      <c r="C236">
        <f>IF(Table1[[#This Row],[NAMA BARANG]]="","",IF(Table1[[#This Row],[ID]]="",C235,Table1[[#This Row],[ID]]))</f>
        <v>231</v>
      </c>
      <c r="D236" t="str">
        <f>IF(Table1[[#This Row],[A1]]="","",MATCH(Table1[[#This Row],[A1]],Table6[5],0))</f>
        <v/>
      </c>
      <c r="E236" t="str">
        <f>IF(Table1[[#This Row],[ID]]="","",Table1[[#This Row],[TOKO-KOTA_H]])</f>
        <v/>
      </c>
      <c r="F236" t="str">
        <f>IF(Table1[[#This Row],[NOTA TOKO]]="","",ROW()-2)</f>
        <v/>
      </c>
      <c r="G236" s="59"/>
      <c r="H236" s="1"/>
      <c r="J236" s="1"/>
      <c r="K236" t="s">
        <v>7371</v>
      </c>
      <c r="L236" t="str">
        <f>IF(Table1[[#This Row],[_NAMA BARANG]]="",IF(Table1[[#This Row],[//DBS]]="","",INDEX(DBS[NAMA],Table1[[#This Row],[//DBS]])),Table1[[#This Row],[_NAMA BARANG]])</f>
        <v>JANGKA JOSS MS-404</v>
      </c>
      <c r="M236"/>
      <c r="O236" t="str">
        <f>IF(Table1[[#This Row],[ROWID]]="","",IF(Table1[[#This Row],[_KETERANGAN]]="STOCK BELUM LENGKAP","ADA",IF(Table1[[#This Row],[KODE BARANG]]="","TIDAK ADA","ADA")))</f>
        <v>ADA</v>
      </c>
      <c r="P236">
        <v>100</v>
      </c>
      <c r="Q236" t="s">
        <v>37</v>
      </c>
      <c r="R236">
        <f>IF(Table1[[#This Row],[//DBS]]="","",INDEX(DBS[ISI],Table1[[#This Row],[//DBS]]))</f>
        <v>100</v>
      </c>
      <c r="S236" t="str">
        <f>IF(Table1[[#This Row],[//DBS]]="","",IF(Table1[[#This Row],[SATUAN_BYPASS]]="",INDEX(DBS[[SATUAN ]],Table1[[#This Row],[//DBS]]),Table1[SATUAN_BYPASS]))</f>
        <v>PCS</v>
      </c>
      <c r="T236">
        <v>35</v>
      </c>
      <c r="U236" s="58">
        <f>IF(Table1[[#This Row],[HARGA_BYPASS]]="",IF(Table1[[#This Row],[_HARGA]]="","",Table1[[#This Row],[_HARGA]]*1000),Table1[[#This Row],[HARGA_BYPASS]])</f>
        <v>35000</v>
      </c>
      <c r="V236" s="2">
        <v>0.1</v>
      </c>
      <c r="W236" s="2"/>
      <c r="X236" s="58">
        <f>IF(Table1[[#This Row],[ROWID]]="","",IF(Table1[[#This Row],[ROWID]]=C237,"",SUMIF(Table1[ROWID],Table1[[#This Row],[ROWID]],Table1[TOTAL])))</f>
        <v>5670000</v>
      </c>
      <c r="AA23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36">
        <f>IF(Table1[[#This Row],[JUMLAH NOTA]]="","",IF(Table1[[#This Row],[CONV]]="",Table1[[#This Row],[JUMLAH NOTA]],Table1[[#This Row],[JUMLAH NOTA]]*Table1[[#This Row],[CONV]]))</f>
        <v>100</v>
      </c>
      <c r="AC236" t="str">
        <f>IF(Table1[[#This Row],[ISI_CONV]]="","",IF(Table1[[#This Row],[CONV]]="",Table1[[#This Row],[SATUAN NOTA]],Table1[[#This Row],[SATUAN]]))</f>
        <v>PCS</v>
      </c>
      <c r="AD236" s="58">
        <f>IF(Table1[[#This Row],[HARGA]]="","",IF(Table1[[#This Row],[CONV]]="",Table1[[#This Row],[HARGA]],Table1[[#This Row],[HARGA]]/Table1[[#This Row],[CONV]]))</f>
        <v>35000</v>
      </c>
      <c r="AE236" s="58">
        <f>IF(Table1[[#This Row],[HARGA_CONV]]="","",Table1[[#This Row],[HARGA_CONV]]*Table1[[#This Row],[ISI_CONV]]*(100%-(Table1[[#This Row],[DISKON]]+Table1[[#This Row],[DISKON NOTA]])))</f>
        <v>3150000</v>
      </c>
      <c r="AF236" s="3">
        <f>IF(Table1[[#This Row],[TANGGAL NOTA]]="",AF235,Table1[[#This Row],[TANGGAL NOTA]])</f>
        <v>45531</v>
      </c>
      <c r="AG236" s="3"/>
      <c r="AH236" s="3">
        <f>IF(Table1[[#This Row],[TANGGAL UPDATE]]="",AH235,Table1[[#This Row],[TANGGAL UPDATE]])</f>
        <v>45534</v>
      </c>
      <c r="AI236" t="str" cm="1">
        <f t="array" ref="AI236">IF(Table1[[#This Row],[A1]]="",AI235,INDEX(Table6[3],Table1[[#This Row],[Q1]]))</f>
        <v>E</v>
      </c>
      <c r="AJ236" t="str">
        <f>IF(Table1[[#This Row],[_KETERANGAN]]="","",Table1[[#This Row],[_KETERANGAN]])</f>
        <v/>
      </c>
      <c r="AK236" t="str" cm="1">
        <f t="array" ref="AK236">IF(Table1[[#This Row],[A1]]="",AK235,INDEX(Table6[3],Table1[[#This Row],[Q1]]))</f>
        <v>E</v>
      </c>
      <c r="AL236" s="5" t="str" cm="1">
        <f t="array" ref="AL236">IF(Table1[[#This Row],[A1]]="",AL235,INDEX(Table6[1],Table1[[#This Row],[Q1]]))</f>
        <v>ARIA</v>
      </c>
      <c r="AM236" t="str" cm="1">
        <f t="array" ref="AM236">IF(Table1[[#This Row],[A1]]="",AM235,INDEX(Table6[2],Table1[[#This Row],[Q1]]))</f>
        <v>PONOROGO</v>
      </c>
      <c r="AN236" t="str">
        <f>CONCATENATE(Table1[[#This Row],[TOKO_H]],"-",Table1[[#This Row],[KOTA_H]])</f>
        <v>ARIA-PONOROGO</v>
      </c>
      <c r="AO236" t="s">
        <v>7371</v>
      </c>
      <c r="AP236" t="s">
        <v>10160</v>
      </c>
      <c r="AQ236"/>
    </row>
    <row r="237" spans="1:43">
      <c r="A237" t="str">
        <f>IF(Table1[[#This Row],[KODE BARANG]]="","",MATCH(Table1[[#This Row],[KODE BARANG]],DBS[KODE BARANG],0))</f>
        <v/>
      </c>
      <c r="B237" t="str">
        <f>IF(Table1[[#This Row],[ROWID]]="","",ROW()-2)</f>
        <v/>
      </c>
      <c r="C237" t="str">
        <f>IF(Table1[[#This Row],[NAMA BARANG]]="","",IF(Table1[[#This Row],[ID]]="",C236,Table1[[#This Row],[ID]]))</f>
        <v/>
      </c>
      <c r="D237" t="str">
        <f>IF(Table1[[#This Row],[A1]]="","",MATCH(Table1[[#This Row],[A1]],Table6[5],0))</f>
        <v/>
      </c>
      <c r="E237" t="str">
        <f>IF(Table1[[#This Row],[ID]]="","",Table1[[#This Row],[TOKO-KOTA_H]])</f>
        <v/>
      </c>
      <c r="F237" t="str">
        <f>IF(Table1[[#This Row],[NOTA TOKO]]="","",ROW()-2)</f>
        <v/>
      </c>
      <c r="G237" s="59"/>
      <c r="H237" s="1"/>
      <c r="J237" s="1"/>
      <c r="K237"/>
      <c r="L237" t="str">
        <f>IF(Table1[[#This Row],[_NAMA BARANG]]="",IF(Table1[[#This Row],[//DBS]]="","",INDEX(DBS[NAMA],Table1[[#This Row],[//DBS]])),Table1[[#This Row],[_NAMA BARANG]])</f>
        <v/>
      </c>
      <c r="M237"/>
      <c r="O237" t="str">
        <f>IF(Table1[[#This Row],[ROWID]]="","",IF(Table1[[#This Row],[_KETERANGAN]]="STOCK BELUM LENGKAP","ADA",IF(Table1[[#This Row],[KODE BARANG]]="","TIDAK ADA","ADA")))</f>
        <v/>
      </c>
      <c r="R237" t="str">
        <f>IF(Table1[[#This Row],[//DBS]]="","",INDEX(DBS[ISI],Table1[[#This Row],[//DBS]]))</f>
        <v/>
      </c>
      <c r="S237" t="str">
        <f>IF(Table1[[#This Row],[//DBS]]="","",IF(Table1[[#This Row],[SATUAN_BYPASS]]="",INDEX(DBS[[SATUAN ]],Table1[[#This Row],[//DBS]]),Table1[SATUAN_BYPASS]))</f>
        <v/>
      </c>
      <c r="U237" s="58" t="str">
        <f>IF(Table1[[#This Row],[HARGA_BYPASS]]="",IF(Table1[[#This Row],[_HARGA]]="","",Table1[[#This Row],[_HARGA]]*1000),Table1[[#This Row],[HARGA_BYPASS]])</f>
        <v/>
      </c>
      <c r="V237" s="2"/>
      <c r="W237" s="2"/>
      <c r="X237" s="58" t="str">
        <f>IF(Table1[[#This Row],[ROWID]]="","",IF(Table1[[#This Row],[ROWID]]=C238,"",SUMIF(Table1[ROWID],Table1[[#This Row],[ROWID]],Table1[TOTAL])))</f>
        <v/>
      </c>
      <c r="AA23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37" t="str">
        <f>IF(Table1[[#This Row],[JUMLAH NOTA]]="","",IF(Table1[[#This Row],[CONV]]="",Table1[[#This Row],[JUMLAH NOTA]],Table1[[#This Row],[JUMLAH NOTA]]*Table1[[#This Row],[CONV]]))</f>
        <v/>
      </c>
      <c r="AC237" t="str">
        <f>IF(Table1[[#This Row],[ISI_CONV]]="","",IF(Table1[[#This Row],[CONV]]="",Table1[[#This Row],[SATUAN NOTA]],Table1[[#This Row],[SATUAN]]))</f>
        <v/>
      </c>
      <c r="AD237" s="58" t="str">
        <f>IF(Table1[[#This Row],[HARGA]]="","",IF(Table1[[#This Row],[CONV]]="",Table1[[#This Row],[HARGA]],Table1[[#This Row],[HARGA]]/Table1[[#This Row],[CONV]]))</f>
        <v/>
      </c>
      <c r="AE237" s="58" t="str">
        <f>IF(Table1[[#This Row],[HARGA_CONV]]="","",Table1[[#This Row],[HARGA_CONV]]*Table1[[#This Row],[ISI_CONV]]*(100%-(Table1[[#This Row],[DISKON]]+Table1[[#This Row],[DISKON NOTA]])))</f>
        <v/>
      </c>
      <c r="AF237" s="3">
        <f>IF(Table1[[#This Row],[TANGGAL NOTA]]="",AF236,Table1[[#This Row],[TANGGAL NOTA]])</f>
        <v>45531</v>
      </c>
      <c r="AG237" s="3"/>
      <c r="AH237" s="3">
        <f>IF(Table1[[#This Row],[TANGGAL UPDATE]]="",AH236,Table1[[#This Row],[TANGGAL UPDATE]])</f>
        <v>45534</v>
      </c>
      <c r="AI237" t="str" cm="1">
        <f t="array" ref="AI237">IF(Table1[[#This Row],[A1]]="",AI236,INDEX(Table6[3],Table1[[#This Row],[Q1]]))</f>
        <v>E</v>
      </c>
      <c r="AJ237" t="str">
        <f>IF(Table1[[#This Row],[_KETERANGAN]]="","",Table1[[#This Row],[_KETERANGAN]])</f>
        <v/>
      </c>
      <c r="AK237" t="str" cm="1">
        <f t="array" ref="AK237">IF(Table1[[#This Row],[A1]]="",AK236,INDEX(Table6[3],Table1[[#This Row],[Q1]]))</f>
        <v>E</v>
      </c>
      <c r="AL237" s="5" t="str" cm="1">
        <f t="array" ref="AL237">IF(Table1[[#This Row],[A1]]="",AL236,INDEX(Table6[1],Table1[[#This Row],[Q1]]))</f>
        <v>ARIA</v>
      </c>
      <c r="AM237" t="str" cm="1">
        <f t="array" ref="AM237">IF(Table1[[#This Row],[A1]]="",AM236,INDEX(Table6[2],Table1[[#This Row],[Q1]]))</f>
        <v>PONOROGO</v>
      </c>
      <c r="AN237" t="str">
        <f>CONCATENATE(Table1[[#This Row],[TOKO_H]],"-",Table1[[#This Row],[KOTA_H]])</f>
        <v>ARIA-PONOROGO</v>
      </c>
      <c r="AO237"/>
      <c r="AP237" t="s">
        <v>9561</v>
      </c>
      <c r="AQ237"/>
    </row>
    <row r="238" spans="1:43">
      <c r="A238">
        <f>IF(Table1[[#This Row],[KODE BARANG]]="","",MATCH(Table1[[#This Row],[KODE BARANG]],DBS[KODE BARANG],0))</f>
        <v>2860</v>
      </c>
      <c r="B238">
        <f>IF(Table1[[#This Row],[ROWID]]="","",ROW()-2)</f>
        <v>236</v>
      </c>
      <c r="C238">
        <f>IF(Table1[[#This Row],[NAMA BARANG]]="","",IF(Table1[[#This Row],[ID]]="",C237,Table1[[#This Row],[ID]]))</f>
        <v>236</v>
      </c>
      <c r="D238">
        <f>IF(Table1[[#This Row],[A1]]="","",MATCH(Table1[[#This Row],[A1]],Table6[5],0))</f>
        <v>23</v>
      </c>
      <c r="E238" t="str">
        <f>IF(Table1[[#This Row],[ID]]="","",Table1[[#This Row],[TOKO-KOTA_H]])</f>
        <v>ANDI STAR-SALATIGA</v>
      </c>
      <c r="F238">
        <f>IF(Table1[[#This Row],[NOTA TOKO]]="","",ROW()-2)</f>
        <v>236</v>
      </c>
      <c r="G238" s="59"/>
      <c r="H238" s="1"/>
      <c r="I238">
        <v>3567</v>
      </c>
      <c r="J238" s="1" t="s">
        <v>9853</v>
      </c>
      <c r="K238" t="s">
        <v>8394</v>
      </c>
      <c r="L238" t="str">
        <f>IF(Table1[[#This Row],[_NAMA BARANG]]="",IF(Table1[[#This Row],[//DBS]]="","",INDEX(DBS[NAMA],Table1[[#This Row],[//DBS]])),Table1[[#This Row],[_NAMA BARANG]])</f>
        <v>TAS KARUNG 35X40 (3540)</v>
      </c>
      <c r="M238"/>
      <c r="O238" t="str">
        <f>IF(Table1[[#This Row],[ROWID]]="","",IF(Table1[[#This Row],[_KETERANGAN]]="STOCK BELUM LENGKAP","ADA",IF(Table1[[#This Row],[KODE BARANG]]="","TIDAK ADA","ADA")))</f>
        <v>ADA</v>
      </c>
      <c r="P238">
        <v>1</v>
      </c>
      <c r="Q238" t="s">
        <v>34</v>
      </c>
      <c r="R238">
        <f>IF(Table1[[#This Row],[//DBS]]="","",INDEX(DBS[ISI],Table1[[#This Row],[//DBS]]))</f>
        <v>20</v>
      </c>
      <c r="S238" t="str">
        <f>IF(Table1[[#This Row],[//DBS]]="","",IF(Table1[[#This Row],[SATUAN_BYPASS]]="",INDEX(DBS[[SATUAN ]],Table1[[#This Row],[//DBS]]),Table1[SATUAN_BYPASS]))</f>
        <v>LSN</v>
      </c>
      <c r="T238">
        <v>144</v>
      </c>
      <c r="U238" s="58">
        <f>IF(Table1[[#This Row],[HARGA_BYPASS]]="",IF(Table1[[#This Row],[_HARGA]]="","",Table1[[#This Row],[_HARGA]]*1000),Table1[[#This Row],[HARGA_BYPASS]])</f>
        <v>144000</v>
      </c>
      <c r="V238" s="2"/>
      <c r="W238" s="2"/>
      <c r="X238" s="58" t="str">
        <f>IF(Table1[[#This Row],[ROWID]]="","",IF(Table1[[#This Row],[ROWID]]=C239,"",SUMIF(Table1[ROWID],Table1[[#This Row],[ROWID]],Table1[TOTAL])))</f>
        <v/>
      </c>
      <c r="AA23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38">
        <f>IF(Table1[[#This Row],[JUMLAH NOTA]]="","",IF(Table1[[#This Row],[CONV]]="",Table1[[#This Row],[JUMLAH NOTA]],Table1[[#This Row],[JUMLAH NOTA]]*Table1[[#This Row],[CONV]]))</f>
        <v>1</v>
      </c>
      <c r="AC238" t="str">
        <f>IF(Table1[[#This Row],[ISI_CONV]]="","",IF(Table1[[#This Row],[CONV]]="",Table1[[#This Row],[SATUAN NOTA]],Table1[[#This Row],[SATUAN]]))</f>
        <v>LSN</v>
      </c>
      <c r="AD238" s="58">
        <f>IF(Table1[[#This Row],[HARGA]]="","",IF(Table1[[#This Row],[CONV]]="",Table1[[#This Row],[HARGA]],Table1[[#This Row],[HARGA]]/Table1[[#This Row],[CONV]]))</f>
        <v>144000</v>
      </c>
      <c r="AE238" s="58">
        <f>IF(Table1[[#This Row],[HARGA_CONV]]="","",Table1[[#This Row],[HARGA_CONV]]*Table1[[#This Row],[ISI_CONV]]*(100%-(Table1[[#This Row],[DISKON]]+Table1[[#This Row],[DISKON NOTA]])))</f>
        <v>144000</v>
      </c>
      <c r="AF238" s="3">
        <f>IF(Table1[[#This Row],[TANGGAL NOTA]]="",AF237,Table1[[#This Row],[TANGGAL NOTA]])</f>
        <v>45531</v>
      </c>
      <c r="AG238" s="3"/>
      <c r="AH238" s="3">
        <f>IF(Table1[[#This Row],[TANGGAL UPDATE]]="",AH237,Table1[[#This Row],[TANGGAL UPDATE]])</f>
        <v>45534</v>
      </c>
      <c r="AI238" t="str" cm="1">
        <f t="array" ref="AI238">IF(Table1[[#This Row],[A1]]="",AI237,INDEX(Table6[3],Table1[[#This Row],[Q1]]))</f>
        <v>G</v>
      </c>
      <c r="AJ238" t="str">
        <f>IF(Table1[[#This Row],[_KETERANGAN]]="","",Table1[[#This Row],[_KETERANGAN]])</f>
        <v/>
      </c>
      <c r="AK238" t="str" cm="1">
        <f t="array" ref="AK238">IF(Table1[[#This Row],[A1]]="",AK237,INDEX(Table6[3],Table1[[#This Row],[Q1]]))</f>
        <v>G</v>
      </c>
      <c r="AL238" s="5" t="str" cm="1">
        <f t="array" ref="AL238">IF(Table1[[#This Row],[A1]]="",AL237,INDEX(Table6[1],Table1[[#This Row],[Q1]]))</f>
        <v>ANDI STAR</v>
      </c>
      <c r="AM238" t="str" cm="1">
        <f t="array" ref="AM238">IF(Table1[[#This Row],[A1]]="",AM237,INDEX(Table6[2],Table1[[#This Row],[Q1]]))</f>
        <v>SALATIGA</v>
      </c>
      <c r="AN238" t="str">
        <f>CONCATENATE(Table1[[#This Row],[TOKO_H]],"-",Table1[[#This Row],[KOTA_H]])</f>
        <v>ANDI STAR-SALATIGA</v>
      </c>
      <c r="AO238" t="s">
        <v>8394</v>
      </c>
      <c r="AP238" t="s">
        <v>10794</v>
      </c>
      <c r="AQ238"/>
    </row>
    <row r="239" spans="1:43">
      <c r="A239">
        <f>IF(Table1[[#This Row],[KODE BARANG]]="","",MATCH(Table1[[#This Row],[KODE BARANG]],DBS[KODE BARANG],0))</f>
        <v>2978</v>
      </c>
      <c r="B239">
        <f>IF(Table1[[#This Row],[ROWID]]="","",ROW()-2)</f>
        <v>237</v>
      </c>
      <c r="C239">
        <f>IF(Table1[[#This Row],[NAMA BARANG]]="","",IF(Table1[[#This Row],[ID]]="",C238,Table1[[#This Row],[ID]]))</f>
        <v>236</v>
      </c>
      <c r="D239" t="str">
        <f>IF(Table1[[#This Row],[A1]]="","",MATCH(Table1[[#This Row],[A1]],Table6[5],0))</f>
        <v/>
      </c>
      <c r="E239" t="str">
        <f>IF(Table1[[#This Row],[ID]]="","",Table1[[#This Row],[TOKO-KOTA_H]])</f>
        <v/>
      </c>
      <c r="F239" t="str">
        <f>IF(Table1[[#This Row],[NOTA TOKO]]="","",ROW()-2)</f>
        <v/>
      </c>
      <c r="G239" s="59"/>
      <c r="H239" s="1"/>
      <c r="J239" s="1"/>
      <c r="K239" t="s">
        <v>4390</v>
      </c>
      <c r="L239" t="str">
        <f>IF(Table1[[#This Row],[_NAMA BARANG]]="",IF(Table1[[#This Row],[//DBS]]="","",INDEX(DBS[NAMA],Table1[[#This Row],[//DBS]])),Table1[[#This Row],[_NAMA BARANG]])</f>
        <v>TAS KARUNG 50X55 (5055)</v>
      </c>
      <c r="M239"/>
      <c r="O239" t="str">
        <f>IF(Table1[[#This Row],[ROWID]]="","",IF(Table1[[#This Row],[_KETERANGAN]]="STOCK BELUM LENGKAP","ADA",IF(Table1[[#This Row],[KODE BARANG]]="","TIDAK ADA","ADA")))</f>
        <v>ADA</v>
      </c>
      <c r="P239">
        <v>1</v>
      </c>
      <c r="Q239" t="s">
        <v>34</v>
      </c>
      <c r="R239">
        <f>IF(Table1[[#This Row],[//DBS]]="","",INDEX(DBS[ISI],Table1[[#This Row],[//DBS]]))</f>
        <v>10</v>
      </c>
      <c r="S239" t="str">
        <f>IF(Table1[[#This Row],[//DBS]]="","",IF(Table1[[#This Row],[SATUAN_BYPASS]]="",INDEX(DBS[[SATUAN ]],Table1[[#This Row],[//DBS]]),Table1[SATUAN_BYPASS]))</f>
        <v>LSN</v>
      </c>
      <c r="T239">
        <v>187.5</v>
      </c>
      <c r="U239" s="58">
        <f>IF(Table1[[#This Row],[HARGA_BYPASS]]="",IF(Table1[[#This Row],[_HARGA]]="","",Table1[[#This Row],[_HARGA]]*1000),Table1[[#This Row],[HARGA_BYPASS]])</f>
        <v>187500</v>
      </c>
      <c r="V239" s="2"/>
      <c r="W239" s="2"/>
      <c r="X239" s="58" t="str">
        <f>IF(Table1[[#This Row],[ROWID]]="","",IF(Table1[[#This Row],[ROWID]]=C240,"",SUMIF(Table1[ROWID],Table1[[#This Row],[ROWID]],Table1[TOTAL])))</f>
        <v/>
      </c>
      <c r="AA23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39">
        <f>IF(Table1[[#This Row],[JUMLAH NOTA]]="","",IF(Table1[[#This Row],[CONV]]="",Table1[[#This Row],[JUMLAH NOTA]],Table1[[#This Row],[JUMLAH NOTA]]*Table1[[#This Row],[CONV]]))</f>
        <v>1</v>
      </c>
      <c r="AC239" t="str">
        <f>IF(Table1[[#This Row],[ISI_CONV]]="","",IF(Table1[[#This Row],[CONV]]="",Table1[[#This Row],[SATUAN NOTA]],Table1[[#This Row],[SATUAN]]))</f>
        <v>LSN</v>
      </c>
      <c r="AD239" s="58">
        <f>IF(Table1[[#This Row],[HARGA]]="","",IF(Table1[[#This Row],[CONV]]="",Table1[[#This Row],[HARGA]],Table1[[#This Row],[HARGA]]/Table1[[#This Row],[CONV]]))</f>
        <v>187500</v>
      </c>
      <c r="AE239" s="58">
        <f>IF(Table1[[#This Row],[HARGA_CONV]]="","",Table1[[#This Row],[HARGA_CONV]]*Table1[[#This Row],[ISI_CONV]]*(100%-(Table1[[#This Row],[DISKON]]+Table1[[#This Row],[DISKON NOTA]])))</f>
        <v>187500</v>
      </c>
      <c r="AF239" s="3">
        <f>IF(Table1[[#This Row],[TANGGAL NOTA]]="",AF238,Table1[[#This Row],[TANGGAL NOTA]])</f>
        <v>45531</v>
      </c>
      <c r="AG239" s="3"/>
      <c r="AH239" s="3">
        <f>IF(Table1[[#This Row],[TANGGAL UPDATE]]="",AH238,Table1[[#This Row],[TANGGAL UPDATE]])</f>
        <v>45534</v>
      </c>
      <c r="AI239" t="str" cm="1">
        <f t="array" ref="AI239">IF(Table1[[#This Row],[A1]]="",AI238,INDEX(Table6[3],Table1[[#This Row],[Q1]]))</f>
        <v>G</v>
      </c>
      <c r="AJ239" t="str">
        <f>IF(Table1[[#This Row],[_KETERANGAN]]="","",Table1[[#This Row],[_KETERANGAN]])</f>
        <v/>
      </c>
      <c r="AK239" t="str" cm="1">
        <f t="array" ref="AK239">IF(Table1[[#This Row],[A1]]="",AK238,INDEX(Table6[3],Table1[[#This Row],[Q1]]))</f>
        <v>G</v>
      </c>
      <c r="AL239" s="5" t="str" cm="1">
        <f t="array" ref="AL239">IF(Table1[[#This Row],[A1]]="",AL238,INDEX(Table6[1],Table1[[#This Row],[Q1]]))</f>
        <v>ANDI STAR</v>
      </c>
      <c r="AM239" t="str" cm="1">
        <f t="array" ref="AM239">IF(Table1[[#This Row],[A1]]="",AM238,INDEX(Table6[2],Table1[[#This Row],[Q1]]))</f>
        <v>SALATIGA</v>
      </c>
      <c r="AN239" t="str">
        <f>CONCATENATE(Table1[[#This Row],[TOKO_H]],"-",Table1[[#This Row],[KOTA_H]])</f>
        <v>ANDI STAR-SALATIGA</v>
      </c>
      <c r="AO239" t="s">
        <v>4390</v>
      </c>
      <c r="AP239" t="s">
        <v>10799</v>
      </c>
      <c r="AQ239"/>
    </row>
    <row r="240" spans="1:43">
      <c r="A240">
        <f>IF(Table1[[#This Row],[KODE BARANG]]="","",MATCH(Table1[[#This Row],[KODE BARANG]],DBS[KODE BARANG],0))</f>
        <v>359</v>
      </c>
      <c r="B240">
        <f>IF(Table1[[#This Row],[ROWID]]="","",ROW()-2)</f>
        <v>238</v>
      </c>
      <c r="C240">
        <f>IF(Table1[[#This Row],[NAMA BARANG]]="","",IF(Table1[[#This Row],[ID]]="",C239,Table1[[#This Row],[ID]]))</f>
        <v>236</v>
      </c>
      <c r="D240" t="str">
        <f>IF(Table1[[#This Row],[A1]]="","",MATCH(Table1[[#This Row],[A1]],Table6[5],0))</f>
        <v/>
      </c>
      <c r="E240" t="str">
        <f>IF(Table1[[#This Row],[ID]]="","",Table1[[#This Row],[TOKO-KOTA_H]])</f>
        <v/>
      </c>
      <c r="F240" t="str">
        <f>IF(Table1[[#This Row],[NOTA TOKO]]="","",ROW()-2)</f>
        <v/>
      </c>
      <c r="G240" s="59"/>
      <c r="H240" s="1"/>
      <c r="J240" s="1"/>
      <c r="K240" t="s">
        <v>10956</v>
      </c>
      <c r="L240" t="str">
        <f>IF(Table1[[#This Row],[_NAMA BARANG]]="",IF(Table1[[#This Row],[//DBS]]="","",INDEX(DBS[NAMA],Table1[[#This Row],[//DBS]])),Table1[[#This Row],[_NAMA BARANG]])</f>
        <v>BINDERNOTE A5 B0196</v>
      </c>
      <c r="M240"/>
      <c r="O240" t="str">
        <f>IF(Table1[[#This Row],[ROWID]]="","",IF(Table1[[#This Row],[_KETERANGAN]]="STOCK BELUM LENGKAP","ADA",IF(Table1[[#This Row],[KODE BARANG]]="","TIDAK ADA","ADA")))</f>
        <v>ADA</v>
      </c>
      <c r="P240">
        <v>24</v>
      </c>
      <c r="Q240" t="s">
        <v>37</v>
      </c>
      <c r="R240">
        <f>IF(Table1[[#This Row],[//DBS]]="","",INDEX(DBS[ISI],Table1[[#This Row],[//DBS]]))</f>
        <v>96</v>
      </c>
      <c r="S240" t="str">
        <f>IF(Table1[[#This Row],[//DBS]]="","",IF(Table1[[#This Row],[SATUAN_BYPASS]]="",INDEX(DBS[[SATUAN ]],Table1[[#This Row],[//DBS]]),Table1[SATUAN_BYPASS]))</f>
        <v>PCS</v>
      </c>
      <c r="T240">
        <v>24.5</v>
      </c>
      <c r="U240" s="58">
        <f>IF(Table1[[#This Row],[HARGA_BYPASS]]="",IF(Table1[[#This Row],[_HARGA]]="","",Table1[[#This Row],[_HARGA]]*1000),Table1[[#This Row],[HARGA_BYPASS]])</f>
        <v>24500</v>
      </c>
      <c r="V240" s="2"/>
      <c r="W240" s="2"/>
      <c r="X240" s="58" t="str">
        <f>IF(Table1[[#This Row],[ROWID]]="","",IF(Table1[[#This Row],[ROWID]]=C241,"",SUMIF(Table1[ROWID],Table1[[#This Row],[ROWID]],Table1[TOTAL])))</f>
        <v/>
      </c>
      <c r="AA24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40">
        <f>IF(Table1[[#This Row],[JUMLAH NOTA]]="","",IF(Table1[[#This Row],[CONV]]="",Table1[[#This Row],[JUMLAH NOTA]],Table1[[#This Row],[JUMLAH NOTA]]*Table1[[#This Row],[CONV]]))</f>
        <v>24</v>
      </c>
      <c r="AC240" t="str">
        <f>IF(Table1[[#This Row],[ISI_CONV]]="","",IF(Table1[[#This Row],[CONV]]="",Table1[[#This Row],[SATUAN NOTA]],Table1[[#This Row],[SATUAN]]))</f>
        <v>PCS</v>
      </c>
      <c r="AD240" s="58">
        <f>IF(Table1[[#This Row],[HARGA]]="","",IF(Table1[[#This Row],[CONV]]="",Table1[[#This Row],[HARGA]],Table1[[#This Row],[HARGA]]/Table1[[#This Row],[CONV]]))</f>
        <v>24500</v>
      </c>
      <c r="AE240" s="58">
        <f>IF(Table1[[#This Row],[HARGA_CONV]]="","",Table1[[#This Row],[HARGA_CONV]]*Table1[[#This Row],[ISI_CONV]]*(100%-(Table1[[#This Row],[DISKON]]+Table1[[#This Row],[DISKON NOTA]])))</f>
        <v>588000</v>
      </c>
      <c r="AF240" s="3">
        <f>IF(Table1[[#This Row],[TANGGAL NOTA]]="",AF239,Table1[[#This Row],[TANGGAL NOTA]])</f>
        <v>45531</v>
      </c>
      <c r="AG240" s="3"/>
      <c r="AH240" s="3">
        <f>IF(Table1[[#This Row],[TANGGAL UPDATE]]="",AH239,Table1[[#This Row],[TANGGAL UPDATE]])</f>
        <v>45534</v>
      </c>
      <c r="AI240" t="str" cm="1">
        <f t="array" ref="AI240">IF(Table1[[#This Row],[A1]]="",AI239,INDEX(Table6[3],Table1[[#This Row],[Q1]]))</f>
        <v>G</v>
      </c>
      <c r="AJ240" t="str">
        <f>IF(Table1[[#This Row],[_KETERANGAN]]="","",Table1[[#This Row],[_KETERANGAN]])</f>
        <v/>
      </c>
      <c r="AK240" t="str" cm="1">
        <f t="array" ref="AK240">IF(Table1[[#This Row],[A1]]="",AK239,INDEX(Table6[3],Table1[[#This Row],[Q1]]))</f>
        <v>G</v>
      </c>
      <c r="AL240" s="5" t="str" cm="1">
        <f t="array" ref="AL240">IF(Table1[[#This Row],[A1]]="",AL239,INDEX(Table6[1],Table1[[#This Row],[Q1]]))</f>
        <v>ANDI STAR</v>
      </c>
      <c r="AM240" t="str" cm="1">
        <f t="array" ref="AM240">IF(Table1[[#This Row],[A1]]="",AM239,INDEX(Table6[2],Table1[[#This Row],[Q1]]))</f>
        <v>SALATIGA</v>
      </c>
      <c r="AN240" t="str">
        <f>CONCATENATE(Table1[[#This Row],[TOKO_H]],"-",Table1[[#This Row],[KOTA_H]])</f>
        <v>ANDI STAR-SALATIGA</v>
      </c>
      <c r="AO240" t="s">
        <v>10956</v>
      </c>
      <c r="AP240" t="s">
        <v>10957</v>
      </c>
      <c r="AQ240"/>
    </row>
    <row r="241" spans="1:43">
      <c r="A241">
        <f>IF(Table1[[#This Row],[KODE BARANG]]="","",MATCH(Table1[[#This Row],[KODE BARANG]],DBS[KODE BARANG],0))</f>
        <v>2103</v>
      </c>
      <c r="B241">
        <f>IF(Table1[[#This Row],[ROWID]]="","",ROW()-2)</f>
        <v>239</v>
      </c>
      <c r="C241">
        <f>IF(Table1[[#This Row],[NAMA BARANG]]="","",IF(Table1[[#This Row],[ID]]="",C240,Table1[[#This Row],[ID]]))</f>
        <v>236</v>
      </c>
      <c r="D241" t="str">
        <f>IF(Table1[[#This Row],[A1]]="","",MATCH(Table1[[#This Row],[A1]],Table6[5],0))</f>
        <v/>
      </c>
      <c r="E241" t="str">
        <f>IF(Table1[[#This Row],[ID]]="","",Table1[[#This Row],[TOKO-KOTA_H]])</f>
        <v/>
      </c>
      <c r="F241" t="str">
        <f>IF(Table1[[#This Row],[NOTA TOKO]]="","",ROW()-2)</f>
        <v/>
      </c>
      <c r="G241" s="59"/>
      <c r="H241" s="1"/>
      <c r="J241" s="1"/>
      <c r="K241" t="s">
        <v>3165</v>
      </c>
      <c r="L241" t="str">
        <f>IF(Table1[[#This Row],[_NAMA BARANG]]="",IF(Table1[[#This Row],[//DBS]]="","",INDEX(DBS[NAMA],Table1[[#This Row],[//DBS]])),Table1[[#This Row],[_NAMA BARANG]])</f>
        <v>NOTEBOOK SPIRAL 28850-61</v>
      </c>
      <c r="M241"/>
      <c r="O241" t="str">
        <f>IF(Table1[[#This Row],[ROWID]]="","",IF(Table1[[#This Row],[_KETERANGAN]]="STOCK BELUM LENGKAP","ADA",IF(Table1[[#This Row],[KODE BARANG]]="","TIDAK ADA","ADA")))</f>
        <v>ADA</v>
      </c>
      <c r="P241">
        <v>3</v>
      </c>
      <c r="Q241" t="s">
        <v>34</v>
      </c>
      <c r="R241">
        <f>IF(Table1[[#This Row],[//DBS]]="","",INDEX(DBS[ISI],Table1[[#This Row],[//DBS]]))</f>
        <v>20</v>
      </c>
      <c r="S241" t="str">
        <f>IF(Table1[[#This Row],[//DBS]]="","",IF(Table1[[#This Row],[SATUAN_BYPASS]]="",INDEX(DBS[[SATUAN ]],Table1[[#This Row],[//DBS]]),Table1[SATUAN_BYPASS]))</f>
        <v>LSN</v>
      </c>
      <c r="T241">
        <v>85</v>
      </c>
      <c r="U241" s="58">
        <f>IF(Table1[[#This Row],[HARGA_BYPASS]]="",IF(Table1[[#This Row],[_HARGA]]="","",Table1[[#This Row],[_HARGA]]*1000),Table1[[#This Row],[HARGA_BYPASS]])</f>
        <v>85000</v>
      </c>
      <c r="V241" s="2"/>
      <c r="W241" s="2"/>
      <c r="X241" s="58" t="str">
        <f>IF(Table1[[#This Row],[ROWID]]="","",IF(Table1[[#This Row],[ROWID]]=C242,"",SUMIF(Table1[ROWID],Table1[[#This Row],[ROWID]],Table1[TOTAL])))</f>
        <v/>
      </c>
      <c r="AA24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41">
        <f>IF(Table1[[#This Row],[JUMLAH NOTA]]="","",IF(Table1[[#This Row],[CONV]]="",Table1[[#This Row],[JUMLAH NOTA]],Table1[[#This Row],[JUMLAH NOTA]]*Table1[[#This Row],[CONV]]))</f>
        <v>3</v>
      </c>
      <c r="AC241" t="str">
        <f>IF(Table1[[#This Row],[ISI_CONV]]="","",IF(Table1[[#This Row],[CONV]]="",Table1[[#This Row],[SATUAN NOTA]],Table1[[#This Row],[SATUAN]]))</f>
        <v>LSN</v>
      </c>
      <c r="AD241" s="58">
        <f>IF(Table1[[#This Row],[HARGA]]="","",IF(Table1[[#This Row],[CONV]]="",Table1[[#This Row],[HARGA]],Table1[[#This Row],[HARGA]]/Table1[[#This Row],[CONV]]))</f>
        <v>85000</v>
      </c>
      <c r="AE241" s="58">
        <f>IF(Table1[[#This Row],[HARGA_CONV]]="","",Table1[[#This Row],[HARGA_CONV]]*Table1[[#This Row],[ISI_CONV]]*(100%-(Table1[[#This Row],[DISKON]]+Table1[[#This Row],[DISKON NOTA]])))</f>
        <v>255000</v>
      </c>
      <c r="AF241" s="3">
        <f>IF(Table1[[#This Row],[TANGGAL NOTA]]="",AF240,Table1[[#This Row],[TANGGAL NOTA]])</f>
        <v>45531</v>
      </c>
      <c r="AG241" s="3"/>
      <c r="AH241" s="3">
        <f>IF(Table1[[#This Row],[TANGGAL UPDATE]]="",AH240,Table1[[#This Row],[TANGGAL UPDATE]])</f>
        <v>45534</v>
      </c>
      <c r="AI241" t="str" cm="1">
        <f t="array" ref="AI241">IF(Table1[[#This Row],[A1]]="",AI240,INDEX(Table6[3],Table1[[#This Row],[Q1]]))</f>
        <v>G</v>
      </c>
      <c r="AJ241" t="str">
        <f>IF(Table1[[#This Row],[_KETERANGAN]]="","",Table1[[#This Row],[_KETERANGAN]])</f>
        <v/>
      </c>
      <c r="AK241" t="str" cm="1">
        <f t="array" ref="AK241">IF(Table1[[#This Row],[A1]]="",AK240,INDEX(Table6[3],Table1[[#This Row],[Q1]]))</f>
        <v>G</v>
      </c>
      <c r="AL241" s="5" t="str" cm="1">
        <f t="array" ref="AL241">IF(Table1[[#This Row],[A1]]="",AL240,INDEX(Table6[1],Table1[[#This Row],[Q1]]))</f>
        <v>ANDI STAR</v>
      </c>
      <c r="AM241" t="str" cm="1">
        <f t="array" ref="AM241">IF(Table1[[#This Row],[A1]]="",AM240,INDEX(Table6[2],Table1[[#This Row],[Q1]]))</f>
        <v>SALATIGA</v>
      </c>
      <c r="AN241" t="str">
        <f>CONCATENATE(Table1[[#This Row],[TOKO_H]],"-",Table1[[#This Row],[KOTA_H]])</f>
        <v>ANDI STAR-SALATIGA</v>
      </c>
      <c r="AO241" t="s">
        <v>3165</v>
      </c>
      <c r="AP241" t="s">
        <v>3166</v>
      </c>
      <c r="AQ241"/>
    </row>
    <row r="242" spans="1:43">
      <c r="A242">
        <f>IF(Table1[[#This Row],[KODE BARANG]]="","",MATCH(Table1[[#This Row],[KODE BARANG]],DBS[KODE BARANG],0))</f>
        <v>2084</v>
      </c>
      <c r="B242">
        <f>IF(Table1[[#This Row],[ROWID]]="","",ROW()-2)</f>
        <v>240</v>
      </c>
      <c r="C242">
        <f>IF(Table1[[#This Row],[NAMA BARANG]]="","",IF(Table1[[#This Row],[ID]]="",C241,Table1[[#This Row],[ID]]))</f>
        <v>236</v>
      </c>
      <c r="D242" t="str">
        <f>IF(Table1[[#This Row],[A1]]="","",MATCH(Table1[[#This Row],[A1]],Table6[5],0))</f>
        <v/>
      </c>
      <c r="E242" t="str">
        <f>IF(Table1[[#This Row],[ID]]="","",Table1[[#This Row],[TOKO-KOTA_H]])</f>
        <v/>
      </c>
      <c r="F242" t="str">
        <f>IF(Table1[[#This Row],[NOTA TOKO]]="","",ROW()-2)</f>
        <v/>
      </c>
      <c r="G242" s="59"/>
      <c r="H242" s="1"/>
      <c r="J242" s="1"/>
      <c r="K242" t="s">
        <v>3113</v>
      </c>
      <c r="L242" t="str">
        <f>IF(Table1[[#This Row],[_NAMA BARANG]]="",IF(Table1[[#This Row],[//DBS]]="","",INDEX(DBS[NAMA],Table1[[#This Row],[//DBS]])),Table1[[#This Row],[_NAMA BARANG]])</f>
        <v>NOTEBOOK SPIRAL 28825-61 A5</v>
      </c>
      <c r="M242"/>
      <c r="O242" t="str">
        <f>IF(Table1[[#This Row],[ROWID]]="","",IF(Table1[[#This Row],[_KETERANGAN]]="STOCK BELUM LENGKAP","ADA",IF(Table1[[#This Row],[KODE BARANG]]="","TIDAK ADA","ADA")))</f>
        <v>ADA</v>
      </c>
      <c r="P242">
        <v>3</v>
      </c>
      <c r="Q242" t="s">
        <v>34</v>
      </c>
      <c r="R242">
        <f>IF(Table1[[#This Row],[//DBS]]="","",INDEX(DBS[ISI],Table1[[#This Row],[//DBS]]))</f>
        <v>160</v>
      </c>
      <c r="S242" t="str">
        <f>IF(Table1[[#This Row],[//DBS]]="","",IF(Table1[[#This Row],[SATUAN_BYPASS]]="",INDEX(DBS[[SATUAN ]],Table1[[#This Row],[//DBS]]),Table1[SATUAN_BYPASS]))</f>
        <v>PCS</v>
      </c>
      <c r="T242">
        <v>144</v>
      </c>
      <c r="U242" s="58">
        <f>IF(Table1[[#This Row],[HARGA_BYPASS]]="",IF(Table1[[#This Row],[_HARGA]]="","",Table1[[#This Row],[_HARGA]]*1000),Table1[[#This Row],[HARGA_BYPASS]])</f>
        <v>144000</v>
      </c>
      <c r="V242" s="2"/>
      <c r="W242" s="2"/>
      <c r="X242" s="58" t="str">
        <f>IF(Table1[[#This Row],[ROWID]]="","",IF(Table1[[#This Row],[ROWID]]=C243,"",SUMIF(Table1[ROWID],Table1[[#This Row],[ROWID]],Table1[TOTAL])))</f>
        <v/>
      </c>
      <c r="AA242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12</v>
      </c>
      <c r="AB242">
        <f>IF(Table1[[#This Row],[JUMLAH NOTA]]="","",IF(Table1[[#This Row],[CONV]]="",Table1[[#This Row],[JUMLAH NOTA]],Table1[[#This Row],[JUMLAH NOTA]]*Table1[[#This Row],[CONV]]))</f>
        <v>36</v>
      </c>
      <c r="AC242" t="str">
        <f>IF(Table1[[#This Row],[ISI_CONV]]="","",IF(Table1[[#This Row],[CONV]]="",Table1[[#This Row],[SATUAN NOTA]],Table1[[#This Row],[SATUAN]]))</f>
        <v>PCS</v>
      </c>
      <c r="AD242" s="58">
        <f>IF(Table1[[#This Row],[HARGA]]="","",IF(Table1[[#This Row],[CONV]]="",Table1[[#This Row],[HARGA]],Table1[[#This Row],[HARGA]]/Table1[[#This Row],[CONV]]))</f>
        <v>12000</v>
      </c>
      <c r="AE242" s="58">
        <f>IF(Table1[[#This Row],[HARGA_CONV]]="","",Table1[[#This Row],[HARGA_CONV]]*Table1[[#This Row],[ISI_CONV]]*(100%-(Table1[[#This Row],[DISKON]]+Table1[[#This Row],[DISKON NOTA]])))</f>
        <v>432000</v>
      </c>
      <c r="AF242" s="3">
        <f>IF(Table1[[#This Row],[TANGGAL NOTA]]="",AF241,Table1[[#This Row],[TANGGAL NOTA]])</f>
        <v>45531</v>
      </c>
      <c r="AG242" s="3"/>
      <c r="AH242" s="3">
        <f>IF(Table1[[#This Row],[TANGGAL UPDATE]]="",AH241,Table1[[#This Row],[TANGGAL UPDATE]])</f>
        <v>45534</v>
      </c>
      <c r="AI242" t="str" cm="1">
        <f t="array" ref="AI242">IF(Table1[[#This Row],[A1]]="",AI241,INDEX(Table6[3],Table1[[#This Row],[Q1]]))</f>
        <v>G</v>
      </c>
      <c r="AJ242" t="str">
        <f>IF(Table1[[#This Row],[_KETERANGAN]]="","",Table1[[#This Row],[_KETERANGAN]])</f>
        <v/>
      </c>
      <c r="AK242" t="str" cm="1">
        <f t="array" ref="AK242">IF(Table1[[#This Row],[A1]]="",AK241,INDEX(Table6[3],Table1[[#This Row],[Q1]]))</f>
        <v>G</v>
      </c>
      <c r="AL242" s="5" t="str" cm="1">
        <f t="array" ref="AL242">IF(Table1[[#This Row],[A1]]="",AL241,INDEX(Table6[1],Table1[[#This Row],[Q1]]))</f>
        <v>ANDI STAR</v>
      </c>
      <c r="AM242" t="str" cm="1">
        <f t="array" ref="AM242">IF(Table1[[#This Row],[A1]]="",AM241,INDEX(Table6[2],Table1[[#This Row],[Q1]]))</f>
        <v>SALATIGA</v>
      </c>
      <c r="AN242" t="str">
        <f>CONCATENATE(Table1[[#This Row],[TOKO_H]],"-",Table1[[#This Row],[KOTA_H]])</f>
        <v>ANDI STAR-SALATIGA</v>
      </c>
      <c r="AO242" t="s">
        <v>3113</v>
      </c>
      <c r="AP242" t="s">
        <v>3114</v>
      </c>
      <c r="AQ242"/>
    </row>
    <row r="243" spans="1:43">
      <c r="A243">
        <f>IF(Table1[[#This Row],[KODE BARANG]]="","",MATCH(Table1[[#This Row],[KODE BARANG]],DBS[KODE BARANG],0))</f>
        <v>2168</v>
      </c>
      <c r="B243">
        <f>IF(Table1[[#This Row],[ROWID]]="","",ROW()-2)</f>
        <v>241</v>
      </c>
      <c r="C243">
        <f>IF(Table1[[#This Row],[NAMA BARANG]]="","",IF(Table1[[#This Row],[ID]]="",C242,Table1[[#This Row],[ID]]))</f>
        <v>236</v>
      </c>
      <c r="D243" t="str">
        <f>IF(Table1[[#This Row],[A1]]="","",MATCH(Table1[[#This Row],[A1]],Table6[5],0))</f>
        <v/>
      </c>
      <c r="E243" t="str">
        <f>IF(Table1[[#This Row],[ID]]="","",Table1[[#This Row],[TOKO-KOTA_H]])</f>
        <v/>
      </c>
      <c r="F243" t="str">
        <f>IF(Table1[[#This Row],[NOTA TOKO]]="","",ROW()-2)</f>
        <v/>
      </c>
      <c r="G243" s="59"/>
      <c r="H243" s="1"/>
      <c r="J243" s="1"/>
      <c r="K243" t="s">
        <v>7508</v>
      </c>
      <c r="L243" t="str">
        <f>IF(Table1[[#This Row],[_NAMA BARANG]]="",IF(Table1[[#This Row],[//DBS]]="","",INDEX(DBS[NAMA],Table1[[#This Row],[//DBS]])),Table1[[#This Row],[_NAMA BARANG]])</f>
        <v>NOTEBOOK 70100-11</v>
      </c>
      <c r="M243"/>
      <c r="O243" t="str">
        <f>IF(Table1[[#This Row],[ROWID]]="","",IF(Table1[[#This Row],[_KETERANGAN]]="STOCK BELUM LENGKAP","ADA",IF(Table1[[#This Row],[KODE BARANG]]="","TIDAK ADA","ADA")))</f>
        <v>ADA</v>
      </c>
      <c r="P243">
        <v>1</v>
      </c>
      <c r="Q243" t="s">
        <v>34</v>
      </c>
      <c r="R243">
        <f>IF(Table1[[#This Row],[//DBS]]="","",INDEX(DBS[ISI],Table1[[#This Row],[//DBS]]))</f>
        <v>64</v>
      </c>
      <c r="S243" t="str">
        <f>IF(Table1[[#This Row],[//DBS]]="","",IF(Table1[[#This Row],[SATUAN_BYPASS]]="",INDEX(DBS[[SATUAN ]],Table1[[#This Row],[//DBS]]),Table1[SATUAN_BYPASS]))</f>
        <v>LSN</v>
      </c>
      <c r="T243">
        <v>57.5</v>
      </c>
      <c r="U243" s="58">
        <f>IF(Table1[[#This Row],[HARGA_BYPASS]]="",IF(Table1[[#This Row],[_HARGA]]="","",Table1[[#This Row],[_HARGA]]*1000),Table1[[#This Row],[HARGA_BYPASS]])</f>
        <v>57500</v>
      </c>
      <c r="V243" s="2"/>
      <c r="W243" s="2"/>
      <c r="X243" s="58" t="str">
        <f>IF(Table1[[#This Row],[ROWID]]="","",IF(Table1[[#This Row],[ROWID]]=C244,"",SUMIF(Table1[ROWID],Table1[[#This Row],[ROWID]],Table1[TOTAL])))</f>
        <v/>
      </c>
      <c r="AA24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43">
        <f>IF(Table1[[#This Row],[JUMLAH NOTA]]="","",IF(Table1[[#This Row],[CONV]]="",Table1[[#This Row],[JUMLAH NOTA]],Table1[[#This Row],[JUMLAH NOTA]]*Table1[[#This Row],[CONV]]))</f>
        <v>1</v>
      </c>
      <c r="AC243" t="str">
        <f>IF(Table1[[#This Row],[ISI_CONV]]="","",IF(Table1[[#This Row],[CONV]]="",Table1[[#This Row],[SATUAN NOTA]],Table1[[#This Row],[SATUAN]]))</f>
        <v>LSN</v>
      </c>
      <c r="AD243" s="58">
        <f>IF(Table1[[#This Row],[HARGA]]="","",IF(Table1[[#This Row],[CONV]]="",Table1[[#This Row],[HARGA]],Table1[[#This Row],[HARGA]]/Table1[[#This Row],[CONV]]))</f>
        <v>57500</v>
      </c>
      <c r="AE243" s="58">
        <f>IF(Table1[[#This Row],[HARGA_CONV]]="","",Table1[[#This Row],[HARGA_CONV]]*Table1[[#This Row],[ISI_CONV]]*(100%-(Table1[[#This Row],[DISKON]]+Table1[[#This Row],[DISKON NOTA]])))</f>
        <v>57500</v>
      </c>
      <c r="AF243" s="3">
        <f>IF(Table1[[#This Row],[TANGGAL NOTA]]="",AF242,Table1[[#This Row],[TANGGAL NOTA]])</f>
        <v>45531</v>
      </c>
      <c r="AG243" s="3"/>
      <c r="AH243" s="3">
        <f>IF(Table1[[#This Row],[TANGGAL UPDATE]]="",AH242,Table1[[#This Row],[TANGGAL UPDATE]])</f>
        <v>45534</v>
      </c>
      <c r="AI243" t="str" cm="1">
        <f t="array" ref="AI243">IF(Table1[[#This Row],[A1]]="",AI242,INDEX(Table6[3],Table1[[#This Row],[Q1]]))</f>
        <v>G</v>
      </c>
      <c r="AJ243" t="str">
        <f>IF(Table1[[#This Row],[_KETERANGAN]]="","",Table1[[#This Row],[_KETERANGAN]])</f>
        <v/>
      </c>
      <c r="AK243" t="str" cm="1">
        <f t="array" ref="AK243">IF(Table1[[#This Row],[A1]]="",AK242,INDEX(Table6[3],Table1[[#This Row],[Q1]]))</f>
        <v>G</v>
      </c>
      <c r="AL243" s="5" t="str" cm="1">
        <f t="array" ref="AL243">IF(Table1[[#This Row],[A1]]="",AL242,INDEX(Table6[1],Table1[[#This Row],[Q1]]))</f>
        <v>ANDI STAR</v>
      </c>
      <c r="AM243" t="str" cm="1">
        <f t="array" ref="AM243">IF(Table1[[#This Row],[A1]]="",AM242,INDEX(Table6[2],Table1[[#This Row],[Q1]]))</f>
        <v>SALATIGA</v>
      </c>
      <c r="AN243" t="str">
        <f>CONCATENATE(Table1[[#This Row],[TOKO_H]],"-",Table1[[#This Row],[KOTA_H]])</f>
        <v>ANDI STAR-SALATIGA</v>
      </c>
      <c r="AO243" t="s">
        <v>7508</v>
      </c>
      <c r="AP243" t="s">
        <v>5675</v>
      </c>
      <c r="AQ243"/>
    </row>
    <row r="244" spans="1:43">
      <c r="A244">
        <f>IF(Table1[[#This Row],[KODE BARANG]]="","",MATCH(Table1[[#This Row],[KODE BARANG]],DBS[KODE BARANG],0))</f>
        <v>2080</v>
      </c>
      <c r="B244">
        <f>IF(Table1[[#This Row],[ROWID]]="","",ROW()-2)</f>
        <v>242</v>
      </c>
      <c r="C244">
        <f>IF(Table1[[#This Row],[NAMA BARANG]]="","",IF(Table1[[#This Row],[ID]]="",C243,Table1[[#This Row],[ID]]))</f>
        <v>236</v>
      </c>
      <c r="D244" t="str">
        <f>IF(Table1[[#This Row],[A1]]="","",MATCH(Table1[[#This Row],[A1]],Table6[5],0))</f>
        <v/>
      </c>
      <c r="E244" t="str">
        <f>IF(Table1[[#This Row],[ID]]="","",Table1[[#This Row],[TOKO-KOTA_H]])</f>
        <v/>
      </c>
      <c r="F244" t="str">
        <f>IF(Table1[[#This Row],[NOTA TOKO]]="","",ROW()-2)</f>
        <v/>
      </c>
      <c r="G244" s="59"/>
      <c r="H244" s="1"/>
      <c r="J244" s="1"/>
      <c r="K244" t="s">
        <v>3111</v>
      </c>
      <c r="L244" t="str">
        <f>IF(Table1[[#This Row],[_NAMA BARANG]]="",IF(Table1[[#This Row],[//DBS]]="","",INDEX(DBS[NAMA],Table1[[#This Row],[//DBS]])),Table1[[#This Row],[_NAMA BARANG]])</f>
        <v>NOTEBOOK GLITTER JT 7050-11</v>
      </c>
      <c r="M244"/>
      <c r="O244" t="str">
        <f>IF(Table1[[#This Row],[ROWID]]="","",IF(Table1[[#This Row],[_KETERANGAN]]="STOCK BELUM LENGKAP","ADA",IF(Table1[[#This Row],[KODE BARANG]]="","TIDAK ADA","ADA")))</f>
        <v>ADA</v>
      </c>
      <c r="P244">
        <v>0.5</v>
      </c>
      <c r="Q244" t="s">
        <v>34</v>
      </c>
      <c r="R244">
        <f>IF(Table1[[#This Row],[//DBS]]="","",INDEX(DBS[ISI],Table1[[#This Row],[//DBS]]))</f>
        <v>512</v>
      </c>
      <c r="S244" t="str">
        <f>IF(Table1[[#This Row],[//DBS]]="","",IF(Table1[[#This Row],[SATUAN_BYPASS]]="",INDEX(DBS[[SATUAN ]],Table1[[#This Row],[//DBS]]),Table1[SATUAN_BYPASS]))</f>
        <v>PCS</v>
      </c>
      <c r="T244">
        <v>90</v>
      </c>
      <c r="U244" s="58">
        <f>IF(Table1[[#This Row],[HARGA_BYPASS]]="",IF(Table1[[#This Row],[_HARGA]]="","",Table1[[#This Row],[_HARGA]]*1000),Table1[[#This Row],[HARGA_BYPASS]])</f>
        <v>90000</v>
      </c>
      <c r="V244" s="2"/>
      <c r="W244" s="2"/>
      <c r="X244" s="58" t="str">
        <f>IF(Table1[[#This Row],[ROWID]]="","",IF(Table1[[#This Row],[ROWID]]=C245,"",SUMIF(Table1[ROWID],Table1[[#This Row],[ROWID]],Table1[TOTAL])))</f>
        <v/>
      </c>
      <c r="AA244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12</v>
      </c>
      <c r="AB244">
        <f>IF(Table1[[#This Row],[JUMLAH NOTA]]="","",IF(Table1[[#This Row],[CONV]]="",Table1[[#This Row],[JUMLAH NOTA]],Table1[[#This Row],[JUMLAH NOTA]]*Table1[[#This Row],[CONV]]))</f>
        <v>6</v>
      </c>
      <c r="AC244" t="str">
        <f>IF(Table1[[#This Row],[ISI_CONV]]="","",IF(Table1[[#This Row],[CONV]]="",Table1[[#This Row],[SATUAN NOTA]],Table1[[#This Row],[SATUAN]]))</f>
        <v>PCS</v>
      </c>
      <c r="AD244" s="58">
        <f>IF(Table1[[#This Row],[HARGA]]="","",IF(Table1[[#This Row],[CONV]]="",Table1[[#This Row],[HARGA]],Table1[[#This Row],[HARGA]]/Table1[[#This Row],[CONV]]))</f>
        <v>7500</v>
      </c>
      <c r="AE244" s="58">
        <f>IF(Table1[[#This Row],[HARGA_CONV]]="","",Table1[[#This Row],[HARGA_CONV]]*Table1[[#This Row],[ISI_CONV]]*(100%-(Table1[[#This Row],[DISKON]]+Table1[[#This Row],[DISKON NOTA]])))</f>
        <v>45000</v>
      </c>
      <c r="AF244" s="3">
        <f>IF(Table1[[#This Row],[TANGGAL NOTA]]="",AF243,Table1[[#This Row],[TANGGAL NOTA]])</f>
        <v>45531</v>
      </c>
      <c r="AG244" s="3"/>
      <c r="AH244" s="3">
        <f>IF(Table1[[#This Row],[TANGGAL UPDATE]]="",AH243,Table1[[#This Row],[TANGGAL UPDATE]])</f>
        <v>45534</v>
      </c>
      <c r="AI244" t="str" cm="1">
        <f t="array" ref="AI244">IF(Table1[[#This Row],[A1]]="",AI243,INDEX(Table6[3],Table1[[#This Row],[Q1]]))</f>
        <v>G</v>
      </c>
      <c r="AJ244" t="str">
        <f>IF(Table1[[#This Row],[_KETERANGAN]]="","",Table1[[#This Row],[_KETERANGAN]])</f>
        <v/>
      </c>
      <c r="AK244" t="str" cm="1">
        <f t="array" ref="AK244">IF(Table1[[#This Row],[A1]]="",AK243,INDEX(Table6[3],Table1[[#This Row],[Q1]]))</f>
        <v>G</v>
      </c>
      <c r="AL244" s="5" t="str" cm="1">
        <f t="array" ref="AL244">IF(Table1[[#This Row],[A1]]="",AL243,INDEX(Table6[1],Table1[[#This Row],[Q1]]))</f>
        <v>ANDI STAR</v>
      </c>
      <c r="AM244" t="str" cm="1">
        <f t="array" ref="AM244">IF(Table1[[#This Row],[A1]]="",AM243,INDEX(Table6[2],Table1[[#This Row],[Q1]]))</f>
        <v>SALATIGA</v>
      </c>
      <c r="AN244" t="str">
        <f>CONCATENATE(Table1[[#This Row],[TOKO_H]],"-",Table1[[#This Row],[KOTA_H]])</f>
        <v>ANDI STAR-SALATIGA</v>
      </c>
      <c r="AO244" t="s">
        <v>3111</v>
      </c>
      <c r="AP244" t="s">
        <v>10352</v>
      </c>
      <c r="AQ244"/>
    </row>
    <row r="245" spans="1:43">
      <c r="A245">
        <f>IF(Table1[[#This Row],[KODE BARANG]]="","",MATCH(Table1[[#This Row],[KODE BARANG]],DBS[KODE BARANG],0))</f>
        <v>2132</v>
      </c>
      <c r="B245">
        <f>IF(Table1[[#This Row],[ROWID]]="","",ROW()-2)</f>
        <v>243</v>
      </c>
      <c r="C245">
        <f>IF(Table1[[#This Row],[NAMA BARANG]]="","",IF(Table1[[#This Row],[ID]]="",C244,Table1[[#This Row],[ID]]))</f>
        <v>236</v>
      </c>
      <c r="D245" t="str">
        <f>IF(Table1[[#This Row],[A1]]="","",MATCH(Table1[[#This Row],[A1]],Table6[5],0))</f>
        <v/>
      </c>
      <c r="E245" t="str">
        <f>IF(Table1[[#This Row],[ID]]="","",Table1[[#This Row],[TOKO-KOTA_H]])</f>
        <v/>
      </c>
      <c r="F245" t="str">
        <f>IF(Table1[[#This Row],[NOTA TOKO]]="","",ROW()-2)</f>
        <v/>
      </c>
      <c r="G245" s="59"/>
      <c r="H245" s="1"/>
      <c r="J245" s="1"/>
      <c r="K245" t="s">
        <v>3230</v>
      </c>
      <c r="L245" t="str">
        <f>IF(Table1[[#This Row],[_NAMA BARANG]]="",IF(Table1[[#This Row],[//DBS]]="","",INDEX(DBS[NAMA],Table1[[#This Row],[//DBS]])),Table1[[#This Row],[_NAMA BARANG]])</f>
        <v>NOTEBOOK GLITTER JT 7050-19</v>
      </c>
      <c r="M245"/>
      <c r="O245" t="str">
        <f>IF(Table1[[#This Row],[ROWID]]="","",IF(Table1[[#This Row],[_KETERANGAN]]="STOCK BELUM LENGKAP","ADA",IF(Table1[[#This Row],[KODE BARANG]]="","TIDAK ADA","ADA")))</f>
        <v>ADA</v>
      </c>
      <c r="P245">
        <v>0.5</v>
      </c>
      <c r="Q245" t="s">
        <v>34</v>
      </c>
      <c r="R245">
        <f>IF(Table1[[#This Row],[//DBS]]="","",INDEX(DBS[ISI],Table1[[#This Row],[//DBS]]))</f>
        <v>512</v>
      </c>
      <c r="S245" t="str">
        <f>IF(Table1[[#This Row],[//DBS]]="","",IF(Table1[[#This Row],[SATUAN_BYPASS]]="",INDEX(DBS[[SATUAN ]],Table1[[#This Row],[//DBS]]),Table1[SATUAN_BYPASS]))</f>
        <v>PCS</v>
      </c>
      <c r="T245">
        <v>90</v>
      </c>
      <c r="U245" s="58">
        <f>IF(Table1[[#This Row],[HARGA_BYPASS]]="",IF(Table1[[#This Row],[_HARGA]]="","",Table1[[#This Row],[_HARGA]]*1000),Table1[[#This Row],[HARGA_BYPASS]])</f>
        <v>90000</v>
      </c>
      <c r="V245" s="2"/>
      <c r="W245" s="2"/>
      <c r="X245" s="58" t="str">
        <f>IF(Table1[[#This Row],[ROWID]]="","",IF(Table1[[#This Row],[ROWID]]=C246,"",SUMIF(Table1[ROWID],Table1[[#This Row],[ROWID]],Table1[TOTAL])))</f>
        <v/>
      </c>
      <c r="AA245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12</v>
      </c>
      <c r="AB245">
        <f>IF(Table1[[#This Row],[JUMLAH NOTA]]="","",IF(Table1[[#This Row],[CONV]]="",Table1[[#This Row],[JUMLAH NOTA]],Table1[[#This Row],[JUMLAH NOTA]]*Table1[[#This Row],[CONV]]))</f>
        <v>6</v>
      </c>
      <c r="AC245" t="str">
        <f>IF(Table1[[#This Row],[ISI_CONV]]="","",IF(Table1[[#This Row],[CONV]]="",Table1[[#This Row],[SATUAN NOTA]],Table1[[#This Row],[SATUAN]]))</f>
        <v>PCS</v>
      </c>
      <c r="AD245" s="58">
        <f>IF(Table1[[#This Row],[HARGA]]="","",IF(Table1[[#This Row],[CONV]]="",Table1[[#This Row],[HARGA]],Table1[[#This Row],[HARGA]]/Table1[[#This Row],[CONV]]))</f>
        <v>7500</v>
      </c>
      <c r="AE245" s="58">
        <f>IF(Table1[[#This Row],[HARGA_CONV]]="","",Table1[[#This Row],[HARGA_CONV]]*Table1[[#This Row],[ISI_CONV]]*(100%-(Table1[[#This Row],[DISKON]]+Table1[[#This Row],[DISKON NOTA]])))</f>
        <v>45000</v>
      </c>
      <c r="AF245" s="3">
        <f>IF(Table1[[#This Row],[TANGGAL NOTA]]="",AF244,Table1[[#This Row],[TANGGAL NOTA]])</f>
        <v>45531</v>
      </c>
      <c r="AG245" s="3"/>
      <c r="AH245" s="3">
        <f>IF(Table1[[#This Row],[TANGGAL UPDATE]]="",AH244,Table1[[#This Row],[TANGGAL UPDATE]])</f>
        <v>45534</v>
      </c>
      <c r="AI245" t="str" cm="1">
        <f t="array" ref="AI245">IF(Table1[[#This Row],[A1]]="",AI244,INDEX(Table6[3],Table1[[#This Row],[Q1]]))</f>
        <v>G</v>
      </c>
      <c r="AJ245" t="str">
        <f>IF(Table1[[#This Row],[_KETERANGAN]]="","",Table1[[#This Row],[_KETERANGAN]])</f>
        <v/>
      </c>
      <c r="AK245" t="str" cm="1">
        <f t="array" ref="AK245">IF(Table1[[#This Row],[A1]]="",AK244,INDEX(Table6[3],Table1[[#This Row],[Q1]]))</f>
        <v>G</v>
      </c>
      <c r="AL245" s="5" t="str" cm="1">
        <f t="array" ref="AL245">IF(Table1[[#This Row],[A1]]="",AL244,INDEX(Table6[1],Table1[[#This Row],[Q1]]))</f>
        <v>ANDI STAR</v>
      </c>
      <c r="AM245" t="str" cm="1">
        <f t="array" ref="AM245">IF(Table1[[#This Row],[A1]]="",AM244,INDEX(Table6[2],Table1[[#This Row],[Q1]]))</f>
        <v>SALATIGA</v>
      </c>
      <c r="AN245" t="str">
        <f>CONCATENATE(Table1[[#This Row],[TOKO_H]],"-",Table1[[#This Row],[KOTA_H]])</f>
        <v>ANDI STAR-SALATIGA</v>
      </c>
      <c r="AO245" t="s">
        <v>3230</v>
      </c>
      <c r="AP245" t="s">
        <v>10356</v>
      </c>
      <c r="AQ245"/>
    </row>
    <row r="246" spans="1:43">
      <c r="A246">
        <f>IF(Table1[[#This Row],[KODE BARANG]]="","",MATCH(Table1[[#This Row],[KODE BARANG]],DBS[KODE BARANG],0))</f>
        <v>2108</v>
      </c>
      <c r="B246">
        <f>IF(Table1[[#This Row],[ROWID]]="","",ROW()-2)</f>
        <v>244</v>
      </c>
      <c r="C246">
        <f>IF(Table1[[#This Row],[NAMA BARANG]]="","",IF(Table1[[#This Row],[ID]]="",C245,Table1[[#This Row],[ID]]))</f>
        <v>236</v>
      </c>
      <c r="D246" t="str">
        <f>IF(Table1[[#This Row],[A1]]="","",MATCH(Table1[[#This Row],[A1]],Table6[5],0))</f>
        <v/>
      </c>
      <c r="E246" t="str">
        <f>IF(Table1[[#This Row],[ID]]="","",Table1[[#This Row],[TOKO-KOTA_H]])</f>
        <v/>
      </c>
      <c r="F246" t="str">
        <f>IF(Table1[[#This Row],[NOTA TOKO]]="","",ROW()-2)</f>
        <v/>
      </c>
      <c r="G246" s="59"/>
      <c r="H246" s="1"/>
      <c r="J246" s="1"/>
      <c r="K246" t="s">
        <v>3177</v>
      </c>
      <c r="L246" t="str">
        <f>IF(Table1[[#This Row],[_NAMA BARANG]]="",IF(Table1[[#This Row],[//DBS]]="","",INDEX(DBS[NAMA],Table1[[#This Row],[//DBS]])),Table1[[#This Row],[_NAMA BARANG]])</f>
        <v>NOTEBOOK GLITTER JT 7050-2</v>
      </c>
      <c r="M246"/>
      <c r="O246" t="str">
        <f>IF(Table1[[#This Row],[ROWID]]="","",IF(Table1[[#This Row],[_KETERANGAN]]="STOCK BELUM LENGKAP","ADA",IF(Table1[[#This Row],[KODE BARANG]]="","TIDAK ADA","ADA")))</f>
        <v>ADA</v>
      </c>
      <c r="P246">
        <v>0.5</v>
      </c>
      <c r="Q246" t="s">
        <v>34</v>
      </c>
      <c r="R246">
        <f>IF(Table1[[#This Row],[//DBS]]="","",INDEX(DBS[ISI],Table1[[#This Row],[//DBS]]))</f>
        <v>512</v>
      </c>
      <c r="S246" t="str">
        <f>IF(Table1[[#This Row],[//DBS]]="","",IF(Table1[[#This Row],[SATUAN_BYPASS]]="",INDEX(DBS[[SATUAN ]],Table1[[#This Row],[//DBS]]),Table1[SATUAN_BYPASS]))</f>
        <v>PCS</v>
      </c>
      <c r="T246">
        <v>90</v>
      </c>
      <c r="U246" s="58">
        <f>IF(Table1[[#This Row],[HARGA_BYPASS]]="",IF(Table1[[#This Row],[_HARGA]]="","",Table1[[#This Row],[_HARGA]]*1000),Table1[[#This Row],[HARGA_BYPASS]])</f>
        <v>90000</v>
      </c>
      <c r="V246" s="2"/>
      <c r="W246" s="2"/>
      <c r="X246" s="58" t="str">
        <f>IF(Table1[[#This Row],[ROWID]]="","",IF(Table1[[#This Row],[ROWID]]=C247,"",SUMIF(Table1[ROWID],Table1[[#This Row],[ROWID]],Table1[TOTAL])))</f>
        <v/>
      </c>
      <c r="AA246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12</v>
      </c>
      <c r="AB246">
        <f>IF(Table1[[#This Row],[JUMLAH NOTA]]="","",IF(Table1[[#This Row],[CONV]]="",Table1[[#This Row],[JUMLAH NOTA]],Table1[[#This Row],[JUMLAH NOTA]]*Table1[[#This Row],[CONV]]))</f>
        <v>6</v>
      </c>
      <c r="AC246" t="str">
        <f>IF(Table1[[#This Row],[ISI_CONV]]="","",IF(Table1[[#This Row],[CONV]]="",Table1[[#This Row],[SATUAN NOTA]],Table1[[#This Row],[SATUAN]]))</f>
        <v>PCS</v>
      </c>
      <c r="AD246" s="58">
        <f>IF(Table1[[#This Row],[HARGA]]="","",IF(Table1[[#This Row],[CONV]]="",Table1[[#This Row],[HARGA]],Table1[[#This Row],[HARGA]]/Table1[[#This Row],[CONV]]))</f>
        <v>7500</v>
      </c>
      <c r="AE246" s="58">
        <f>IF(Table1[[#This Row],[HARGA_CONV]]="","",Table1[[#This Row],[HARGA_CONV]]*Table1[[#This Row],[ISI_CONV]]*(100%-(Table1[[#This Row],[DISKON]]+Table1[[#This Row],[DISKON NOTA]])))</f>
        <v>45000</v>
      </c>
      <c r="AF246" s="3">
        <f>IF(Table1[[#This Row],[TANGGAL NOTA]]="",AF245,Table1[[#This Row],[TANGGAL NOTA]])</f>
        <v>45531</v>
      </c>
      <c r="AG246" s="3"/>
      <c r="AH246" s="3">
        <f>IF(Table1[[#This Row],[TANGGAL UPDATE]]="",AH245,Table1[[#This Row],[TANGGAL UPDATE]])</f>
        <v>45534</v>
      </c>
      <c r="AI246" t="str" cm="1">
        <f t="array" ref="AI246">IF(Table1[[#This Row],[A1]]="",AI245,INDEX(Table6[3],Table1[[#This Row],[Q1]]))</f>
        <v>G</v>
      </c>
      <c r="AJ246" t="str">
        <f>IF(Table1[[#This Row],[_KETERANGAN]]="","",Table1[[#This Row],[_KETERANGAN]])</f>
        <v/>
      </c>
      <c r="AK246" t="str" cm="1">
        <f t="array" ref="AK246">IF(Table1[[#This Row],[A1]]="",AK245,INDEX(Table6[3],Table1[[#This Row],[Q1]]))</f>
        <v>G</v>
      </c>
      <c r="AL246" s="5" t="str" cm="1">
        <f t="array" ref="AL246">IF(Table1[[#This Row],[A1]]="",AL245,INDEX(Table6[1],Table1[[#This Row],[Q1]]))</f>
        <v>ANDI STAR</v>
      </c>
      <c r="AM246" t="str" cm="1">
        <f t="array" ref="AM246">IF(Table1[[#This Row],[A1]]="",AM245,INDEX(Table6[2],Table1[[#This Row],[Q1]]))</f>
        <v>SALATIGA</v>
      </c>
      <c r="AN246" t="str">
        <f>CONCATENATE(Table1[[#This Row],[TOKO_H]],"-",Table1[[#This Row],[KOTA_H]])</f>
        <v>ANDI STAR-SALATIGA</v>
      </c>
      <c r="AO246" t="s">
        <v>3177</v>
      </c>
      <c r="AP246" t="s">
        <v>10355</v>
      </c>
      <c r="AQ246"/>
    </row>
    <row r="247" spans="1:43">
      <c r="A247">
        <f>IF(Table1[[#This Row],[KODE BARANG]]="","",MATCH(Table1[[#This Row],[KODE BARANG]],DBS[KODE BARANG],0))</f>
        <v>2091</v>
      </c>
      <c r="B247">
        <f>IF(Table1[[#This Row],[ROWID]]="","",ROW()-2)</f>
        <v>245</v>
      </c>
      <c r="C247">
        <f>IF(Table1[[#This Row],[NAMA BARANG]]="","",IF(Table1[[#This Row],[ID]]="",C246,Table1[[#This Row],[ID]]))</f>
        <v>236</v>
      </c>
      <c r="D247" t="str">
        <f>IF(Table1[[#This Row],[A1]]="","",MATCH(Table1[[#This Row],[A1]],Table6[5],0))</f>
        <v/>
      </c>
      <c r="E247" t="str">
        <f>IF(Table1[[#This Row],[ID]]="","",Table1[[#This Row],[TOKO-KOTA_H]])</f>
        <v/>
      </c>
      <c r="F247" t="str">
        <f>IF(Table1[[#This Row],[NOTA TOKO]]="","",ROW()-2)</f>
        <v/>
      </c>
      <c r="G247" s="59"/>
      <c r="H247" s="1"/>
      <c r="J247" s="1"/>
      <c r="K247" t="s">
        <v>3130</v>
      </c>
      <c r="L247" t="str">
        <f>IF(Table1[[#This Row],[_NAMA BARANG]]="",IF(Table1[[#This Row],[//DBS]]="","",INDEX(DBS[NAMA],Table1[[#This Row],[//DBS]])),Table1[[#This Row],[_NAMA BARANG]])</f>
        <v>NOTEBOOK GLITTER JT 7050-18</v>
      </c>
      <c r="M247"/>
      <c r="O247" t="str">
        <f>IF(Table1[[#This Row],[ROWID]]="","",IF(Table1[[#This Row],[_KETERANGAN]]="STOCK BELUM LENGKAP","ADA",IF(Table1[[#This Row],[KODE BARANG]]="","TIDAK ADA","ADA")))</f>
        <v>ADA</v>
      </c>
      <c r="P247">
        <v>0.5</v>
      </c>
      <c r="Q247" t="s">
        <v>34</v>
      </c>
      <c r="R247">
        <f>IF(Table1[[#This Row],[//DBS]]="","",INDEX(DBS[ISI],Table1[[#This Row],[//DBS]]))</f>
        <v>512</v>
      </c>
      <c r="S247" t="str">
        <f>IF(Table1[[#This Row],[//DBS]]="","",IF(Table1[[#This Row],[SATUAN_BYPASS]]="",INDEX(DBS[[SATUAN ]],Table1[[#This Row],[//DBS]]),Table1[SATUAN_BYPASS]))</f>
        <v>PCS</v>
      </c>
      <c r="T247">
        <v>90</v>
      </c>
      <c r="U247" s="58">
        <f>IF(Table1[[#This Row],[HARGA_BYPASS]]="",IF(Table1[[#This Row],[_HARGA]]="","",Table1[[#This Row],[_HARGA]]*1000),Table1[[#This Row],[HARGA_BYPASS]])</f>
        <v>90000</v>
      </c>
      <c r="V247" s="2"/>
      <c r="W247" s="2"/>
      <c r="X247" s="58" t="str">
        <f>IF(Table1[[#This Row],[ROWID]]="","",IF(Table1[[#This Row],[ROWID]]=C248,"",SUMIF(Table1[ROWID],Table1[[#This Row],[ROWID]],Table1[TOTAL])))</f>
        <v/>
      </c>
      <c r="AA247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12</v>
      </c>
      <c r="AB247">
        <f>IF(Table1[[#This Row],[JUMLAH NOTA]]="","",IF(Table1[[#This Row],[CONV]]="",Table1[[#This Row],[JUMLAH NOTA]],Table1[[#This Row],[JUMLAH NOTA]]*Table1[[#This Row],[CONV]]))</f>
        <v>6</v>
      </c>
      <c r="AC247" t="str">
        <f>IF(Table1[[#This Row],[ISI_CONV]]="","",IF(Table1[[#This Row],[CONV]]="",Table1[[#This Row],[SATUAN NOTA]],Table1[[#This Row],[SATUAN]]))</f>
        <v>PCS</v>
      </c>
      <c r="AD247" s="58">
        <f>IF(Table1[[#This Row],[HARGA]]="","",IF(Table1[[#This Row],[CONV]]="",Table1[[#This Row],[HARGA]],Table1[[#This Row],[HARGA]]/Table1[[#This Row],[CONV]]))</f>
        <v>7500</v>
      </c>
      <c r="AE247" s="58">
        <f>IF(Table1[[#This Row],[HARGA_CONV]]="","",Table1[[#This Row],[HARGA_CONV]]*Table1[[#This Row],[ISI_CONV]]*(100%-(Table1[[#This Row],[DISKON]]+Table1[[#This Row],[DISKON NOTA]])))</f>
        <v>45000</v>
      </c>
      <c r="AF247" s="3">
        <f>IF(Table1[[#This Row],[TANGGAL NOTA]]="",AF246,Table1[[#This Row],[TANGGAL NOTA]])</f>
        <v>45531</v>
      </c>
      <c r="AG247" s="3"/>
      <c r="AH247" s="3">
        <f>IF(Table1[[#This Row],[TANGGAL UPDATE]]="",AH246,Table1[[#This Row],[TANGGAL UPDATE]])</f>
        <v>45534</v>
      </c>
      <c r="AI247" t="str" cm="1">
        <f t="array" ref="AI247">IF(Table1[[#This Row],[A1]]="",AI246,INDEX(Table6[3],Table1[[#This Row],[Q1]]))</f>
        <v>G</v>
      </c>
      <c r="AJ247" t="str">
        <f>IF(Table1[[#This Row],[_KETERANGAN]]="","",Table1[[#This Row],[_KETERANGAN]])</f>
        <v/>
      </c>
      <c r="AK247" t="str" cm="1">
        <f t="array" ref="AK247">IF(Table1[[#This Row],[A1]]="",AK246,INDEX(Table6[3],Table1[[#This Row],[Q1]]))</f>
        <v>G</v>
      </c>
      <c r="AL247" s="5" t="str" cm="1">
        <f t="array" ref="AL247">IF(Table1[[#This Row],[A1]]="",AL246,INDEX(Table6[1],Table1[[#This Row],[Q1]]))</f>
        <v>ANDI STAR</v>
      </c>
      <c r="AM247" t="str" cm="1">
        <f t="array" ref="AM247">IF(Table1[[#This Row],[A1]]="",AM246,INDEX(Table6[2],Table1[[#This Row],[Q1]]))</f>
        <v>SALATIGA</v>
      </c>
      <c r="AN247" t="str">
        <f>CONCATENATE(Table1[[#This Row],[TOKO_H]],"-",Table1[[#This Row],[KOTA_H]])</f>
        <v>ANDI STAR-SALATIGA</v>
      </c>
      <c r="AO247" t="s">
        <v>3130</v>
      </c>
      <c r="AP247" t="s">
        <v>10354</v>
      </c>
      <c r="AQ247"/>
    </row>
    <row r="248" spans="1:43">
      <c r="A248">
        <f>IF(Table1[[#This Row],[KODE BARANG]]="","",MATCH(Table1[[#This Row],[KODE BARANG]],DBS[KODE BARANG],0))</f>
        <v>2628</v>
      </c>
      <c r="B248">
        <f>IF(Table1[[#This Row],[ROWID]]="","",ROW()-2)</f>
        <v>246</v>
      </c>
      <c r="C248">
        <f>IF(Table1[[#This Row],[NAMA BARANG]]="","",IF(Table1[[#This Row],[ID]]="",C247,Table1[[#This Row],[ID]]))</f>
        <v>236</v>
      </c>
      <c r="D248" t="str">
        <f>IF(Table1[[#This Row],[A1]]="","",MATCH(Table1[[#This Row],[A1]],Table6[5],0))</f>
        <v/>
      </c>
      <c r="E248" t="str">
        <f>IF(Table1[[#This Row],[ID]]="","",Table1[[#This Row],[TOKO-KOTA_H]])</f>
        <v/>
      </c>
      <c r="F248" t="str">
        <f>IF(Table1[[#This Row],[NOTA TOKO]]="","",ROW()-2)</f>
        <v/>
      </c>
      <c r="G248" s="59"/>
      <c r="H248" s="1"/>
      <c r="J248" s="1"/>
      <c r="K248" t="s">
        <v>6901</v>
      </c>
      <c r="L248" t="str">
        <f>IF(Table1[[#This Row],[_NAMA BARANG]]="",IF(Table1[[#This Row],[//DBS]]="","",INDEX(DBS[NAMA],Table1[[#This Row],[//DBS]])),Table1[[#This Row],[_NAMA BARANG]])</f>
        <v>STICK NOTE TF 654-8C-M</v>
      </c>
      <c r="M248"/>
      <c r="O248" t="str">
        <f>IF(Table1[[#This Row],[ROWID]]="","",IF(Table1[[#This Row],[_KETERANGAN]]="STOCK BELUM LENGKAP","ADA",IF(Table1[[#This Row],[KODE BARANG]]="","TIDAK ADA","ADA")))</f>
        <v>ADA</v>
      </c>
      <c r="P248">
        <v>24</v>
      </c>
      <c r="Q248" t="s">
        <v>37</v>
      </c>
      <c r="R248">
        <f>IF(Table1[[#This Row],[//DBS]]="","",INDEX(DBS[ISI],Table1[[#This Row],[//DBS]]))</f>
        <v>600</v>
      </c>
      <c r="S248" t="str">
        <f>IF(Table1[[#This Row],[//DBS]]="","",IF(Table1[[#This Row],[SATUAN_BYPASS]]="",INDEX(DBS[[SATUAN ]],Table1[[#This Row],[//DBS]]),Table1[SATUAN_BYPASS]))</f>
        <v>PCS</v>
      </c>
      <c r="T248">
        <v>8.5</v>
      </c>
      <c r="U248" s="58">
        <f>IF(Table1[[#This Row],[HARGA_BYPASS]]="",IF(Table1[[#This Row],[_HARGA]]="","",Table1[[#This Row],[_HARGA]]*1000),Table1[[#This Row],[HARGA_BYPASS]])</f>
        <v>8500</v>
      </c>
      <c r="V248" s="2"/>
      <c r="W248" s="2"/>
      <c r="X248" s="58" t="str">
        <f>IF(Table1[[#This Row],[ROWID]]="","",IF(Table1[[#This Row],[ROWID]]=C249,"",SUMIF(Table1[ROWID],Table1[[#This Row],[ROWID]],Table1[TOTAL])))</f>
        <v/>
      </c>
      <c r="AA24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48">
        <f>IF(Table1[[#This Row],[JUMLAH NOTA]]="","",IF(Table1[[#This Row],[CONV]]="",Table1[[#This Row],[JUMLAH NOTA]],Table1[[#This Row],[JUMLAH NOTA]]*Table1[[#This Row],[CONV]]))</f>
        <v>24</v>
      </c>
      <c r="AC248" t="str">
        <f>IF(Table1[[#This Row],[ISI_CONV]]="","",IF(Table1[[#This Row],[CONV]]="",Table1[[#This Row],[SATUAN NOTA]],Table1[[#This Row],[SATUAN]]))</f>
        <v>PCS</v>
      </c>
      <c r="AD248" s="58">
        <f>IF(Table1[[#This Row],[HARGA]]="","",IF(Table1[[#This Row],[CONV]]="",Table1[[#This Row],[HARGA]],Table1[[#This Row],[HARGA]]/Table1[[#This Row],[CONV]]))</f>
        <v>8500</v>
      </c>
      <c r="AE248" s="58">
        <f>IF(Table1[[#This Row],[HARGA_CONV]]="","",Table1[[#This Row],[HARGA_CONV]]*Table1[[#This Row],[ISI_CONV]]*(100%-(Table1[[#This Row],[DISKON]]+Table1[[#This Row],[DISKON NOTA]])))</f>
        <v>204000</v>
      </c>
      <c r="AF248" s="3">
        <f>IF(Table1[[#This Row],[TANGGAL NOTA]]="",AF247,Table1[[#This Row],[TANGGAL NOTA]])</f>
        <v>45531</v>
      </c>
      <c r="AG248" s="3"/>
      <c r="AH248" s="3">
        <f>IF(Table1[[#This Row],[TANGGAL UPDATE]]="",AH247,Table1[[#This Row],[TANGGAL UPDATE]])</f>
        <v>45534</v>
      </c>
      <c r="AI248" t="str" cm="1">
        <f t="array" ref="AI248">IF(Table1[[#This Row],[A1]]="",AI247,INDEX(Table6[3],Table1[[#This Row],[Q1]]))</f>
        <v>G</v>
      </c>
      <c r="AJ248" t="str">
        <f>IF(Table1[[#This Row],[_KETERANGAN]]="","",Table1[[#This Row],[_KETERANGAN]])</f>
        <v/>
      </c>
      <c r="AK248" t="str" cm="1">
        <f t="array" ref="AK248">IF(Table1[[#This Row],[A1]]="",AK247,INDEX(Table6[3],Table1[[#This Row],[Q1]]))</f>
        <v>G</v>
      </c>
      <c r="AL248" s="5" t="str" cm="1">
        <f t="array" ref="AL248">IF(Table1[[#This Row],[A1]]="",AL247,INDEX(Table6[1],Table1[[#This Row],[Q1]]))</f>
        <v>ANDI STAR</v>
      </c>
      <c r="AM248" t="str" cm="1">
        <f t="array" ref="AM248">IF(Table1[[#This Row],[A1]]="",AM247,INDEX(Table6[2],Table1[[#This Row],[Q1]]))</f>
        <v>SALATIGA</v>
      </c>
      <c r="AN248" t="str">
        <f>CONCATENATE(Table1[[#This Row],[TOKO_H]],"-",Table1[[#This Row],[KOTA_H]])</f>
        <v>ANDI STAR-SALATIGA</v>
      </c>
      <c r="AO248" t="s">
        <v>6901</v>
      </c>
      <c r="AP248" t="s">
        <v>6902</v>
      </c>
      <c r="AQ248"/>
    </row>
    <row r="249" spans="1:43">
      <c r="A249">
        <f>IF(Table1[[#This Row],[KODE BARANG]]="","",MATCH(Table1[[#This Row],[KODE BARANG]],DBS[KODE BARANG],0))</f>
        <v>2178</v>
      </c>
      <c r="B249">
        <f>IF(Table1[[#This Row],[ROWID]]="","",ROW()-2)</f>
        <v>247</v>
      </c>
      <c r="C249">
        <f>IF(Table1[[#This Row],[NAMA BARANG]]="","",IF(Table1[[#This Row],[ID]]="",C248,Table1[[#This Row],[ID]]))</f>
        <v>236</v>
      </c>
      <c r="D249" t="str">
        <f>IF(Table1[[#This Row],[A1]]="","",MATCH(Table1[[#This Row],[A1]],Table6[5],0))</f>
        <v/>
      </c>
      <c r="E249" t="str">
        <f>IF(Table1[[#This Row],[ID]]="","",Table1[[#This Row],[TOKO-KOTA_H]])</f>
        <v/>
      </c>
      <c r="F249" t="str">
        <f>IF(Table1[[#This Row],[NOTA TOKO]]="","",ROW()-2)</f>
        <v/>
      </c>
      <c r="G249" s="59"/>
      <c r="H249" s="1"/>
      <c r="J249" s="1"/>
      <c r="K249" t="s">
        <v>8885</v>
      </c>
      <c r="L249" t="str">
        <f>IF(Table1[[#This Row],[_NAMA BARANG]]="",IF(Table1[[#This Row],[//DBS]]="","",INDEX(DBS[NAMA],Table1[[#This Row],[//DBS]])),Table1[[#This Row],[_NAMA BARANG]])</f>
        <v>NOTEBOOK SPIRAL A5 LB-2529-22</v>
      </c>
      <c r="M249"/>
      <c r="O249" t="str">
        <f>IF(Table1[[#This Row],[ROWID]]="","",IF(Table1[[#This Row],[_KETERANGAN]]="STOCK BELUM LENGKAP","ADA",IF(Table1[[#This Row],[KODE BARANG]]="","TIDAK ADA","ADA")))</f>
        <v>ADA</v>
      </c>
      <c r="P249">
        <v>2</v>
      </c>
      <c r="Q249" t="s">
        <v>34</v>
      </c>
      <c r="R249">
        <f>IF(Table1[[#This Row],[//DBS]]="","",INDEX(DBS[ISI],Table1[[#This Row],[//DBS]]))</f>
        <v>160</v>
      </c>
      <c r="S249" t="str">
        <f>IF(Table1[[#This Row],[//DBS]]="","",IF(Table1[[#This Row],[SATUAN_BYPASS]]="",INDEX(DBS[[SATUAN ]],Table1[[#This Row],[//DBS]]),Table1[SATUAN_BYPASS]))</f>
        <v>PCS</v>
      </c>
      <c r="T249">
        <v>180</v>
      </c>
      <c r="U249" s="58">
        <f>IF(Table1[[#This Row],[HARGA_BYPASS]]="",IF(Table1[[#This Row],[_HARGA]]="","",Table1[[#This Row],[_HARGA]]*1000),Table1[[#This Row],[HARGA_BYPASS]])</f>
        <v>180000</v>
      </c>
      <c r="V249" s="2"/>
      <c r="W249" s="2"/>
      <c r="X249" s="58" t="str">
        <f>IF(Table1[[#This Row],[ROWID]]="","",IF(Table1[[#This Row],[ROWID]]=C250,"",SUMIF(Table1[ROWID],Table1[[#This Row],[ROWID]],Table1[TOTAL])))</f>
        <v/>
      </c>
      <c r="AA249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12</v>
      </c>
      <c r="AB249">
        <f>IF(Table1[[#This Row],[JUMLAH NOTA]]="","",IF(Table1[[#This Row],[CONV]]="",Table1[[#This Row],[JUMLAH NOTA]],Table1[[#This Row],[JUMLAH NOTA]]*Table1[[#This Row],[CONV]]))</f>
        <v>24</v>
      </c>
      <c r="AC249" t="str">
        <f>IF(Table1[[#This Row],[ISI_CONV]]="","",IF(Table1[[#This Row],[CONV]]="",Table1[[#This Row],[SATUAN NOTA]],Table1[[#This Row],[SATUAN]]))</f>
        <v>PCS</v>
      </c>
      <c r="AD249" s="58">
        <f>IF(Table1[[#This Row],[HARGA]]="","",IF(Table1[[#This Row],[CONV]]="",Table1[[#This Row],[HARGA]],Table1[[#This Row],[HARGA]]/Table1[[#This Row],[CONV]]))</f>
        <v>15000</v>
      </c>
      <c r="AE249" s="58">
        <f>IF(Table1[[#This Row],[HARGA_CONV]]="","",Table1[[#This Row],[HARGA_CONV]]*Table1[[#This Row],[ISI_CONV]]*(100%-(Table1[[#This Row],[DISKON]]+Table1[[#This Row],[DISKON NOTA]])))</f>
        <v>360000</v>
      </c>
      <c r="AF249" s="3">
        <f>IF(Table1[[#This Row],[TANGGAL NOTA]]="",AF248,Table1[[#This Row],[TANGGAL NOTA]])</f>
        <v>45531</v>
      </c>
      <c r="AG249" s="3"/>
      <c r="AH249" s="3">
        <f>IF(Table1[[#This Row],[TANGGAL UPDATE]]="",AH248,Table1[[#This Row],[TANGGAL UPDATE]])</f>
        <v>45534</v>
      </c>
      <c r="AI249" t="str" cm="1">
        <f t="array" ref="AI249">IF(Table1[[#This Row],[A1]]="",AI248,INDEX(Table6[3],Table1[[#This Row],[Q1]]))</f>
        <v>G</v>
      </c>
      <c r="AJ249" t="str">
        <f>IF(Table1[[#This Row],[_KETERANGAN]]="","",Table1[[#This Row],[_KETERANGAN]])</f>
        <v/>
      </c>
      <c r="AK249" t="str" cm="1">
        <f t="array" ref="AK249">IF(Table1[[#This Row],[A1]]="",AK248,INDEX(Table6[3],Table1[[#This Row],[Q1]]))</f>
        <v>G</v>
      </c>
      <c r="AL249" s="5" t="str" cm="1">
        <f t="array" ref="AL249">IF(Table1[[#This Row],[A1]]="",AL248,INDEX(Table6[1],Table1[[#This Row],[Q1]]))</f>
        <v>ANDI STAR</v>
      </c>
      <c r="AM249" t="str" cm="1">
        <f t="array" ref="AM249">IF(Table1[[#This Row],[A1]]="",AM248,INDEX(Table6[2],Table1[[#This Row],[Q1]]))</f>
        <v>SALATIGA</v>
      </c>
      <c r="AN249" t="str">
        <f>CONCATENATE(Table1[[#This Row],[TOKO_H]],"-",Table1[[#This Row],[KOTA_H]])</f>
        <v>ANDI STAR-SALATIGA</v>
      </c>
      <c r="AO249" t="s">
        <v>8885</v>
      </c>
      <c r="AP249" t="s">
        <v>8886</v>
      </c>
      <c r="AQ249"/>
    </row>
    <row r="250" spans="1:43">
      <c r="A250">
        <f>IF(Table1[[#This Row],[KODE BARANG]]="","",MATCH(Table1[[#This Row],[KODE BARANG]],DBS[KODE BARANG],0))</f>
        <v>2183</v>
      </c>
      <c r="B250">
        <f>IF(Table1[[#This Row],[ROWID]]="","",ROW()-2)</f>
        <v>248</v>
      </c>
      <c r="C250">
        <f>IF(Table1[[#This Row],[NAMA BARANG]]="","",IF(Table1[[#This Row],[ID]]="",C249,Table1[[#This Row],[ID]]))</f>
        <v>236</v>
      </c>
      <c r="D250" t="str">
        <f>IF(Table1[[#This Row],[A1]]="","",MATCH(Table1[[#This Row],[A1]],Table6[5],0))</f>
        <v/>
      </c>
      <c r="E250" t="str">
        <f>IF(Table1[[#This Row],[ID]]="","",Table1[[#This Row],[TOKO-KOTA_H]])</f>
        <v/>
      </c>
      <c r="F250" t="str">
        <f>IF(Table1[[#This Row],[NOTA TOKO]]="","",ROW()-2)</f>
        <v/>
      </c>
      <c r="G250" s="59"/>
      <c r="H250" s="1"/>
      <c r="J250" s="1"/>
      <c r="K250" t="s">
        <v>8898</v>
      </c>
      <c r="L250" t="str">
        <f>IF(Table1[[#This Row],[_NAMA BARANG]]="",IF(Table1[[#This Row],[//DBS]]="","",INDEX(DBS[NAMA],Table1[[#This Row],[//DBS]])),Table1[[#This Row],[_NAMA BARANG]])</f>
        <v>NOTEBOOK SPIRAL A5 8006</v>
      </c>
      <c r="M250"/>
      <c r="O250" t="str">
        <f>IF(Table1[[#This Row],[ROWID]]="","",IF(Table1[[#This Row],[_KETERANGAN]]="STOCK BELUM LENGKAP","ADA",IF(Table1[[#This Row],[KODE BARANG]]="","TIDAK ADA","ADA")))</f>
        <v>ADA</v>
      </c>
      <c r="P250">
        <v>2</v>
      </c>
      <c r="Q250" t="s">
        <v>34</v>
      </c>
      <c r="R250">
        <f>IF(Table1[[#This Row],[//DBS]]="","",INDEX(DBS[ISI],Table1[[#This Row],[//DBS]]))</f>
        <v>160</v>
      </c>
      <c r="S250" t="str">
        <f>IF(Table1[[#This Row],[//DBS]]="","",IF(Table1[[#This Row],[SATUAN_BYPASS]]="",INDEX(DBS[[SATUAN ]],Table1[[#This Row],[//DBS]]),Table1[SATUAN_BYPASS]))</f>
        <v>PCS</v>
      </c>
      <c r="T250">
        <v>180</v>
      </c>
      <c r="U250" s="58">
        <f>IF(Table1[[#This Row],[HARGA_BYPASS]]="",IF(Table1[[#This Row],[_HARGA]]="","",Table1[[#This Row],[_HARGA]]*1000),Table1[[#This Row],[HARGA_BYPASS]])</f>
        <v>180000</v>
      </c>
      <c r="V250" s="2"/>
      <c r="W250" s="2"/>
      <c r="X250" s="58" t="str">
        <f>IF(Table1[[#This Row],[ROWID]]="","",IF(Table1[[#This Row],[ROWID]]=C251,"",SUMIF(Table1[ROWID],Table1[[#This Row],[ROWID]],Table1[TOTAL])))</f>
        <v/>
      </c>
      <c r="AA250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12</v>
      </c>
      <c r="AB250">
        <f>IF(Table1[[#This Row],[JUMLAH NOTA]]="","",IF(Table1[[#This Row],[CONV]]="",Table1[[#This Row],[JUMLAH NOTA]],Table1[[#This Row],[JUMLAH NOTA]]*Table1[[#This Row],[CONV]]))</f>
        <v>24</v>
      </c>
      <c r="AC250" t="str">
        <f>IF(Table1[[#This Row],[ISI_CONV]]="","",IF(Table1[[#This Row],[CONV]]="",Table1[[#This Row],[SATUAN NOTA]],Table1[[#This Row],[SATUAN]]))</f>
        <v>PCS</v>
      </c>
      <c r="AD250" s="58">
        <f>IF(Table1[[#This Row],[HARGA]]="","",IF(Table1[[#This Row],[CONV]]="",Table1[[#This Row],[HARGA]],Table1[[#This Row],[HARGA]]/Table1[[#This Row],[CONV]]))</f>
        <v>15000</v>
      </c>
      <c r="AE250" s="58">
        <f>IF(Table1[[#This Row],[HARGA_CONV]]="","",Table1[[#This Row],[HARGA_CONV]]*Table1[[#This Row],[ISI_CONV]]*(100%-(Table1[[#This Row],[DISKON]]+Table1[[#This Row],[DISKON NOTA]])))</f>
        <v>360000</v>
      </c>
      <c r="AF250" s="3">
        <f>IF(Table1[[#This Row],[TANGGAL NOTA]]="",AF249,Table1[[#This Row],[TANGGAL NOTA]])</f>
        <v>45531</v>
      </c>
      <c r="AG250" s="3"/>
      <c r="AH250" s="3">
        <f>IF(Table1[[#This Row],[TANGGAL UPDATE]]="",AH249,Table1[[#This Row],[TANGGAL UPDATE]])</f>
        <v>45534</v>
      </c>
      <c r="AI250" t="str" cm="1">
        <f t="array" ref="AI250">IF(Table1[[#This Row],[A1]]="",AI249,INDEX(Table6[3],Table1[[#This Row],[Q1]]))</f>
        <v>G</v>
      </c>
      <c r="AJ250" t="str">
        <f>IF(Table1[[#This Row],[_KETERANGAN]]="","",Table1[[#This Row],[_KETERANGAN]])</f>
        <v/>
      </c>
      <c r="AK250" t="str" cm="1">
        <f t="array" ref="AK250">IF(Table1[[#This Row],[A1]]="",AK249,INDEX(Table6[3],Table1[[#This Row],[Q1]]))</f>
        <v>G</v>
      </c>
      <c r="AL250" s="5" t="str" cm="1">
        <f t="array" ref="AL250">IF(Table1[[#This Row],[A1]]="",AL249,INDEX(Table6[1],Table1[[#This Row],[Q1]]))</f>
        <v>ANDI STAR</v>
      </c>
      <c r="AM250" t="str" cm="1">
        <f t="array" ref="AM250">IF(Table1[[#This Row],[A1]]="",AM249,INDEX(Table6[2],Table1[[#This Row],[Q1]]))</f>
        <v>SALATIGA</v>
      </c>
      <c r="AN250" t="str">
        <f>CONCATENATE(Table1[[#This Row],[TOKO_H]],"-",Table1[[#This Row],[KOTA_H]])</f>
        <v>ANDI STAR-SALATIGA</v>
      </c>
      <c r="AO250" t="s">
        <v>8898</v>
      </c>
      <c r="AP250" t="s">
        <v>8899</v>
      </c>
      <c r="AQ250"/>
    </row>
    <row r="251" spans="1:43">
      <c r="A251">
        <f>IF(Table1[[#This Row],[KODE BARANG]]="","",MATCH(Table1[[#This Row],[KODE BARANG]],DBS[KODE BARANG],0))</f>
        <v>2182</v>
      </c>
      <c r="B251">
        <f>IF(Table1[[#This Row],[ROWID]]="","",ROW()-2)</f>
        <v>249</v>
      </c>
      <c r="C251">
        <f>IF(Table1[[#This Row],[NAMA BARANG]]="","",IF(Table1[[#This Row],[ID]]="",C250,Table1[[#This Row],[ID]]))</f>
        <v>236</v>
      </c>
      <c r="D251" t="str">
        <f>IF(Table1[[#This Row],[A1]]="","",MATCH(Table1[[#This Row],[A1]],Table6[5],0))</f>
        <v/>
      </c>
      <c r="E251" t="str">
        <f>IF(Table1[[#This Row],[ID]]="","",Table1[[#This Row],[TOKO-KOTA_H]])</f>
        <v/>
      </c>
      <c r="F251" t="str">
        <f>IF(Table1[[#This Row],[NOTA TOKO]]="","",ROW()-2)</f>
        <v/>
      </c>
      <c r="G251" s="59"/>
      <c r="H251" s="1"/>
      <c r="J251" s="1"/>
      <c r="K251" t="s">
        <v>8897</v>
      </c>
      <c r="L251" t="str">
        <f>IF(Table1[[#This Row],[_NAMA BARANG]]="",IF(Table1[[#This Row],[//DBS]]="","",INDEX(DBS[NAMA],Table1[[#This Row],[//DBS]])),Table1[[#This Row],[_NAMA BARANG]])</f>
        <v>NOTEBOOK SPIRAL A5 8001</v>
      </c>
      <c r="M251"/>
      <c r="O251" t="str">
        <f>IF(Table1[[#This Row],[ROWID]]="","",IF(Table1[[#This Row],[_KETERANGAN]]="STOCK BELUM LENGKAP","ADA",IF(Table1[[#This Row],[KODE BARANG]]="","TIDAK ADA","ADA")))</f>
        <v>ADA</v>
      </c>
      <c r="P251">
        <v>2</v>
      </c>
      <c r="Q251" t="s">
        <v>34</v>
      </c>
      <c r="R251">
        <f>IF(Table1[[#This Row],[//DBS]]="","",INDEX(DBS[ISI],Table1[[#This Row],[//DBS]]))</f>
        <v>160</v>
      </c>
      <c r="S251" t="str">
        <f>IF(Table1[[#This Row],[//DBS]]="","",IF(Table1[[#This Row],[SATUAN_BYPASS]]="",INDEX(DBS[[SATUAN ]],Table1[[#This Row],[//DBS]]),Table1[SATUAN_BYPASS]))</f>
        <v>PCS</v>
      </c>
      <c r="T251">
        <v>180</v>
      </c>
      <c r="U251" s="58">
        <f>IF(Table1[[#This Row],[HARGA_BYPASS]]="",IF(Table1[[#This Row],[_HARGA]]="","",Table1[[#This Row],[_HARGA]]*1000),Table1[[#This Row],[HARGA_BYPASS]])</f>
        <v>180000</v>
      </c>
      <c r="V251" s="2"/>
      <c r="W251" s="2"/>
      <c r="X251" s="58" t="str">
        <f>IF(Table1[[#This Row],[ROWID]]="","",IF(Table1[[#This Row],[ROWID]]=C252,"",SUMIF(Table1[ROWID],Table1[[#This Row],[ROWID]],Table1[TOTAL])))</f>
        <v/>
      </c>
      <c r="AA251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12</v>
      </c>
      <c r="AB251">
        <f>IF(Table1[[#This Row],[JUMLAH NOTA]]="","",IF(Table1[[#This Row],[CONV]]="",Table1[[#This Row],[JUMLAH NOTA]],Table1[[#This Row],[JUMLAH NOTA]]*Table1[[#This Row],[CONV]]))</f>
        <v>24</v>
      </c>
      <c r="AC251" t="str">
        <f>IF(Table1[[#This Row],[ISI_CONV]]="","",IF(Table1[[#This Row],[CONV]]="",Table1[[#This Row],[SATUAN NOTA]],Table1[[#This Row],[SATUAN]]))</f>
        <v>PCS</v>
      </c>
      <c r="AD251" s="58">
        <f>IF(Table1[[#This Row],[HARGA]]="","",IF(Table1[[#This Row],[CONV]]="",Table1[[#This Row],[HARGA]],Table1[[#This Row],[HARGA]]/Table1[[#This Row],[CONV]]))</f>
        <v>15000</v>
      </c>
      <c r="AE251" s="58">
        <f>IF(Table1[[#This Row],[HARGA_CONV]]="","",Table1[[#This Row],[HARGA_CONV]]*Table1[[#This Row],[ISI_CONV]]*(100%-(Table1[[#This Row],[DISKON]]+Table1[[#This Row],[DISKON NOTA]])))</f>
        <v>360000</v>
      </c>
      <c r="AF251" s="3">
        <f>IF(Table1[[#This Row],[TANGGAL NOTA]]="",AF250,Table1[[#This Row],[TANGGAL NOTA]])</f>
        <v>45531</v>
      </c>
      <c r="AG251" s="3"/>
      <c r="AH251" s="3">
        <f>IF(Table1[[#This Row],[TANGGAL UPDATE]]="",AH250,Table1[[#This Row],[TANGGAL UPDATE]])</f>
        <v>45534</v>
      </c>
      <c r="AI251" t="str" cm="1">
        <f t="array" ref="AI251">IF(Table1[[#This Row],[A1]]="",AI250,INDEX(Table6[3],Table1[[#This Row],[Q1]]))</f>
        <v>G</v>
      </c>
      <c r="AJ251" t="str">
        <f>IF(Table1[[#This Row],[_KETERANGAN]]="","",Table1[[#This Row],[_KETERANGAN]])</f>
        <v/>
      </c>
      <c r="AK251" t="str" cm="1">
        <f t="array" ref="AK251">IF(Table1[[#This Row],[A1]]="",AK250,INDEX(Table6[3],Table1[[#This Row],[Q1]]))</f>
        <v>G</v>
      </c>
      <c r="AL251" s="5" t="str" cm="1">
        <f t="array" ref="AL251">IF(Table1[[#This Row],[A1]]="",AL250,INDEX(Table6[1],Table1[[#This Row],[Q1]]))</f>
        <v>ANDI STAR</v>
      </c>
      <c r="AM251" t="str" cm="1">
        <f t="array" ref="AM251">IF(Table1[[#This Row],[A1]]="",AM250,INDEX(Table6[2],Table1[[#This Row],[Q1]]))</f>
        <v>SALATIGA</v>
      </c>
      <c r="AN251" t="str">
        <f>CONCATENATE(Table1[[#This Row],[TOKO_H]],"-",Table1[[#This Row],[KOTA_H]])</f>
        <v>ANDI STAR-SALATIGA</v>
      </c>
      <c r="AO251" t="s">
        <v>8897</v>
      </c>
      <c r="AP251" t="s">
        <v>8759</v>
      </c>
      <c r="AQ251"/>
    </row>
    <row r="252" spans="1:43">
      <c r="A252">
        <f>IF(Table1[[#This Row],[KODE BARANG]]="","",MATCH(Table1[[#This Row],[KODE BARANG]],DBS[KODE BARANG],0))</f>
        <v>2184</v>
      </c>
      <c r="B252">
        <f>IF(Table1[[#This Row],[ROWID]]="","",ROW()-2)</f>
        <v>250</v>
      </c>
      <c r="C252">
        <f>IF(Table1[[#This Row],[NAMA BARANG]]="","",IF(Table1[[#This Row],[ID]]="",C251,Table1[[#This Row],[ID]]))</f>
        <v>236</v>
      </c>
      <c r="D252" t="str">
        <f>IF(Table1[[#This Row],[A1]]="","",MATCH(Table1[[#This Row],[A1]],Table6[5],0))</f>
        <v/>
      </c>
      <c r="E252" t="str">
        <f>IF(Table1[[#This Row],[ID]]="","",Table1[[#This Row],[TOKO-KOTA_H]])</f>
        <v/>
      </c>
      <c r="F252" t="str">
        <f>IF(Table1[[#This Row],[NOTA TOKO]]="","",ROW()-2)</f>
        <v/>
      </c>
      <c r="G252" s="59"/>
      <c r="H252" s="1"/>
      <c r="J252" s="1"/>
      <c r="K252" t="s">
        <v>8900</v>
      </c>
      <c r="L252" t="str">
        <f>IF(Table1[[#This Row],[_NAMA BARANG]]="",IF(Table1[[#This Row],[//DBS]]="","",INDEX(DBS[NAMA],Table1[[#This Row],[//DBS]])),Table1[[#This Row],[_NAMA BARANG]])</f>
        <v>NOTEBOOK SPIRAL A5 8007</v>
      </c>
      <c r="M252"/>
      <c r="O252" t="str">
        <f>IF(Table1[[#This Row],[ROWID]]="","",IF(Table1[[#This Row],[_KETERANGAN]]="STOCK BELUM LENGKAP","ADA",IF(Table1[[#This Row],[KODE BARANG]]="","TIDAK ADA","ADA")))</f>
        <v>ADA</v>
      </c>
      <c r="P252">
        <v>2</v>
      </c>
      <c r="Q252" t="s">
        <v>34</v>
      </c>
      <c r="R252">
        <f>IF(Table1[[#This Row],[//DBS]]="","",INDEX(DBS[ISI],Table1[[#This Row],[//DBS]]))</f>
        <v>160</v>
      </c>
      <c r="S252" t="str">
        <f>IF(Table1[[#This Row],[//DBS]]="","",IF(Table1[[#This Row],[SATUAN_BYPASS]]="",INDEX(DBS[[SATUAN ]],Table1[[#This Row],[//DBS]]),Table1[SATUAN_BYPASS]))</f>
        <v>PCS</v>
      </c>
      <c r="T252">
        <v>180</v>
      </c>
      <c r="U252" s="58">
        <f>IF(Table1[[#This Row],[HARGA_BYPASS]]="",IF(Table1[[#This Row],[_HARGA]]="","",Table1[[#This Row],[_HARGA]]*1000),Table1[[#This Row],[HARGA_BYPASS]])</f>
        <v>180000</v>
      </c>
      <c r="V252" s="2"/>
      <c r="W252" s="2"/>
      <c r="X252" s="58" t="str">
        <f>IF(Table1[[#This Row],[ROWID]]="","",IF(Table1[[#This Row],[ROWID]]=C253,"",SUMIF(Table1[ROWID],Table1[[#This Row],[ROWID]],Table1[TOTAL])))</f>
        <v/>
      </c>
      <c r="AA252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12</v>
      </c>
      <c r="AB252">
        <f>IF(Table1[[#This Row],[JUMLAH NOTA]]="","",IF(Table1[[#This Row],[CONV]]="",Table1[[#This Row],[JUMLAH NOTA]],Table1[[#This Row],[JUMLAH NOTA]]*Table1[[#This Row],[CONV]]))</f>
        <v>24</v>
      </c>
      <c r="AC252" t="str">
        <f>IF(Table1[[#This Row],[ISI_CONV]]="","",IF(Table1[[#This Row],[CONV]]="",Table1[[#This Row],[SATUAN NOTA]],Table1[[#This Row],[SATUAN]]))</f>
        <v>PCS</v>
      </c>
      <c r="AD252" s="58">
        <f>IF(Table1[[#This Row],[HARGA]]="","",IF(Table1[[#This Row],[CONV]]="",Table1[[#This Row],[HARGA]],Table1[[#This Row],[HARGA]]/Table1[[#This Row],[CONV]]))</f>
        <v>15000</v>
      </c>
      <c r="AE252" s="58">
        <f>IF(Table1[[#This Row],[HARGA_CONV]]="","",Table1[[#This Row],[HARGA_CONV]]*Table1[[#This Row],[ISI_CONV]]*(100%-(Table1[[#This Row],[DISKON]]+Table1[[#This Row],[DISKON NOTA]])))</f>
        <v>360000</v>
      </c>
      <c r="AF252" s="3">
        <f>IF(Table1[[#This Row],[TANGGAL NOTA]]="",AF251,Table1[[#This Row],[TANGGAL NOTA]])</f>
        <v>45531</v>
      </c>
      <c r="AG252" s="3"/>
      <c r="AH252" s="3">
        <f>IF(Table1[[#This Row],[TANGGAL UPDATE]]="",AH251,Table1[[#This Row],[TANGGAL UPDATE]])</f>
        <v>45534</v>
      </c>
      <c r="AI252" t="str" cm="1">
        <f t="array" ref="AI252">IF(Table1[[#This Row],[A1]]="",AI251,INDEX(Table6[3],Table1[[#This Row],[Q1]]))</f>
        <v>G</v>
      </c>
      <c r="AJ252" t="str">
        <f>IF(Table1[[#This Row],[_KETERANGAN]]="","",Table1[[#This Row],[_KETERANGAN]])</f>
        <v/>
      </c>
      <c r="AK252" t="str" cm="1">
        <f t="array" ref="AK252">IF(Table1[[#This Row],[A1]]="",AK251,INDEX(Table6[3],Table1[[#This Row],[Q1]]))</f>
        <v>G</v>
      </c>
      <c r="AL252" s="5" t="str" cm="1">
        <f t="array" ref="AL252">IF(Table1[[#This Row],[A1]]="",AL251,INDEX(Table6[1],Table1[[#This Row],[Q1]]))</f>
        <v>ANDI STAR</v>
      </c>
      <c r="AM252" t="str" cm="1">
        <f t="array" ref="AM252">IF(Table1[[#This Row],[A1]]="",AM251,INDEX(Table6[2],Table1[[#This Row],[Q1]]))</f>
        <v>SALATIGA</v>
      </c>
      <c r="AN252" t="str">
        <f>CONCATENATE(Table1[[#This Row],[TOKO_H]],"-",Table1[[#This Row],[KOTA_H]])</f>
        <v>ANDI STAR-SALATIGA</v>
      </c>
      <c r="AO252" t="s">
        <v>8900</v>
      </c>
      <c r="AP252" t="s">
        <v>8758</v>
      </c>
      <c r="AQ252"/>
    </row>
    <row r="253" spans="1:43">
      <c r="A253">
        <f>IF(Table1[[#This Row],[KODE BARANG]]="","",MATCH(Table1[[#This Row],[KODE BARANG]],DBS[KODE BARANG],0))</f>
        <v>2179</v>
      </c>
      <c r="B253">
        <f>IF(Table1[[#This Row],[ROWID]]="","",ROW()-2)</f>
        <v>251</v>
      </c>
      <c r="C253">
        <f>IF(Table1[[#This Row],[NAMA BARANG]]="","",IF(Table1[[#This Row],[ID]]="",C252,Table1[[#This Row],[ID]]))</f>
        <v>236</v>
      </c>
      <c r="D253" t="str">
        <f>IF(Table1[[#This Row],[A1]]="","",MATCH(Table1[[#This Row],[A1]],Table6[5],0))</f>
        <v/>
      </c>
      <c r="E253" t="str">
        <f>IF(Table1[[#This Row],[ID]]="","",Table1[[#This Row],[TOKO-KOTA_H]])</f>
        <v/>
      </c>
      <c r="F253" t="str">
        <f>IF(Table1[[#This Row],[NOTA TOKO]]="","",ROW()-2)</f>
        <v/>
      </c>
      <c r="G253" s="59"/>
      <c r="H253" s="1"/>
      <c r="J253" s="1"/>
      <c r="K253" t="s">
        <v>8888</v>
      </c>
      <c r="L253" t="str">
        <f>IF(Table1[[#This Row],[_NAMA BARANG]]="",IF(Table1[[#This Row],[//DBS]]="","",INDEX(DBS[NAMA],Table1[[#This Row],[//DBS]])),Table1[[#This Row],[_NAMA BARANG]])</f>
        <v>NOTEBOOK SPIRAL A5 LB-2529-23</v>
      </c>
      <c r="M253"/>
      <c r="O253" t="str">
        <f>IF(Table1[[#This Row],[ROWID]]="","",IF(Table1[[#This Row],[_KETERANGAN]]="STOCK BELUM LENGKAP","ADA",IF(Table1[[#This Row],[KODE BARANG]]="","TIDAK ADA","ADA")))</f>
        <v>ADA</v>
      </c>
      <c r="P253">
        <v>2</v>
      </c>
      <c r="Q253" t="s">
        <v>34</v>
      </c>
      <c r="R253">
        <f>IF(Table1[[#This Row],[//DBS]]="","",INDEX(DBS[ISI],Table1[[#This Row],[//DBS]]))</f>
        <v>160</v>
      </c>
      <c r="S253" t="str">
        <f>IF(Table1[[#This Row],[//DBS]]="","",IF(Table1[[#This Row],[SATUAN_BYPASS]]="",INDEX(DBS[[SATUAN ]],Table1[[#This Row],[//DBS]]),Table1[SATUAN_BYPASS]))</f>
        <v>PCS</v>
      </c>
      <c r="T253">
        <v>180</v>
      </c>
      <c r="U253" s="58">
        <f>IF(Table1[[#This Row],[HARGA_BYPASS]]="",IF(Table1[[#This Row],[_HARGA]]="","",Table1[[#This Row],[_HARGA]]*1000),Table1[[#This Row],[HARGA_BYPASS]])</f>
        <v>180000</v>
      </c>
      <c r="V253" s="2"/>
      <c r="W253" s="2"/>
      <c r="X253" s="58">
        <f>IF(Table1[[#This Row],[ROWID]]="","",IF(Table1[[#This Row],[ROWID]]=C254,"",SUMIF(Table1[ROWID],Table1[[#This Row],[ROWID]],Table1[TOTAL])))</f>
        <v>3848000</v>
      </c>
      <c r="AA253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12</v>
      </c>
      <c r="AB253">
        <f>IF(Table1[[#This Row],[JUMLAH NOTA]]="","",IF(Table1[[#This Row],[CONV]]="",Table1[[#This Row],[JUMLAH NOTA]],Table1[[#This Row],[JUMLAH NOTA]]*Table1[[#This Row],[CONV]]))</f>
        <v>24</v>
      </c>
      <c r="AC253" t="str">
        <f>IF(Table1[[#This Row],[ISI_CONV]]="","",IF(Table1[[#This Row],[CONV]]="",Table1[[#This Row],[SATUAN NOTA]],Table1[[#This Row],[SATUAN]]))</f>
        <v>PCS</v>
      </c>
      <c r="AD253" s="58">
        <f>IF(Table1[[#This Row],[HARGA]]="","",IF(Table1[[#This Row],[CONV]]="",Table1[[#This Row],[HARGA]],Table1[[#This Row],[HARGA]]/Table1[[#This Row],[CONV]]))</f>
        <v>15000</v>
      </c>
      <c r="AE253" s="58">
        <f>IF(Table1[[#This Row],[HARGA_CONV]]="","",Table1[[#This Row],[HARGA_CONV]]*Table1[[#This Row],[ISI_CONV]]*(100%-(Table1[[#This Row],[DISKON]]+Table1[[#This Row],[DISKON NOTA]])))</f>
        <v>360000</v>
      </c>
      <c r="AF253" s="3">
        <f>IF(Table1[[#This Row],[TANGGAL NOTA]]="",AF252,Table1[[#This Row],[TANGGAL NOTA]])</f>
        <v>45531</v>
      </c>
      <c r="AG253" s="3"/>
      <c r="AH253" s="3">
        <f>IF(Table1[[#This Row],[TANGGAL UPDATE]]="",AH252,Table1[[#This Row],[TANGGAL UPDATE]])</f>
        <v>45534</v>
      </c>
      <c r="AI253" t="str" cm="1">
        <f t="array" ref="AI253">IF(Table1[[#This Row],[A1]]="",AI252,INDEX(Table6[3],Table1[[#This Row],[Q1]]))</f>
        <v>G</v>
      </c>
      <c r="AJ253" t="str">
        <f>IF(Table1[[#This Row],[_KETERANGAN]]="","",Table1[[#This Row],[_KETERANGAN]])</f>
        <v/>
      </c>
      <c r="AK253" t="str" cm="1">
        <f t="array" ref="AK253">IF(Table1[[#This Row],[A1]]="",AK252,INDEX(Table6[3],Table1[[#This Row],[Q1]]))</f>
        <v>G</v>
      </c>
      <c r="AL253" s="5" t="str" cm="1">
        <f t="array" ref="AL253">IF(Table1[[#This Row],[A1]]="",AL252,INDEX(Table6[1],Table1[[#This Row],[Q1]]))</f>
        <v>ANDI STAR</v>
      </c>
      <c r="AM253" t="str" cm="1">
        <f t="array" ref="AM253">IF(Table1[[#This Row],[A1]]="",AM252,INDEX(Table6[2],Table1[[#This Row],[Q1]]))</f>
        <v>SALATIGA</v>
      </c>
      <c r="AN253" t="str">
        <f>CONCATENATE(Table1[[#This Row],[TOKO_H]],"-",Table1[[#This Row],[KOTA_H]])</f>
        <v>ANDI STAR-SALATIGA</v>
      </c>
      <c r="AO253" t="s">
        <v>8888</v>
      </c>
      <c r="AP253" t="s">
        <v>8889</v>
      </c>
      <c r="AQ253"/>
    </row>
    <row r="254" spans="1:43">
      <c r="A254" t="str">
        <f>IF(Table1[[#This Row],[KODE BARANG]]="","",MATCH(Table1[[#This Row],[KODE BARANG]],DBS[KODE BARANG],0))</f>
        <v/>
      </c>
      <c r="B254" t="str">
        <f>IF(Table1[[#This Row],[ROWID]]="","",ROW()-2)</f>
        <v/>
      </c>
      <c r="C254" t="str">
        <f>IF(Table1[[#This Row],[NAMA BARANG]]="","",IF(Table1[[#This Row],[ID]]="",C253,Table1[[#This Row],[ID]]))</f>
        <v/>
      </c>
      <c r="D254" t="str">
        <f>IF(Table1[[#This Row],[A1]]="","",MATCH(Table1[[#This Row],[A1]],Table6[5],0))</f>
        <v/>
      </c>
      <c r="E254" t="str">
        <f>IF(Table1[[#This Row],[ID]]="","",Table1[[#This Row],[TOKO-KOTA_H]])</f>
        <v/>
      </c>
      <c r="F254" t="str">
        <f>IF(Table1[[#This Row],[NOTA TOKO]]="","",ROW()-2)</f>
        <v/>
      </c>
      <c r="G254" s="59"/>
      <c r="H254" s="1"/>
      <c r="J254" s="1"/>
      <c r="K254"/>
      <c r="L254" t="str">
        <f>IF(Table1[[#This Row],[_NAMA BARANG]]="",IF(Table1[[#This Row],[//DBS]]="","",INDEX(DBS[NAMA],Table1[[#This Row],[//DBS]])),Table1[[#This Row],[_NAMA BARANG]])</f>
        <v/>
      </c>
      <c r="M254"/>
      <c r="O254" t="str">
        <f>IF(Table1[[#This Row],[ROWID]]="","",IF(Table1[[#This Row],[_KETERANGAN]]="STOCK BELUM LENGKAP","ADA",IF(Table1[[#This Row],[KODE BARANG]]="","TIDAK ADA","ADA")))</f>
        <v/>
      </c>
      <c r="R254" t="str">
        <f>IF(Table1[[#This Row],[//DBS]]="","",INDEX(DBS[ISI],Table1[[#This Row],[//DBS]]))</f>
        <v/>
      </c>
      <c r="S254" t="str">
        <f>IF(Table1[[#This Row],[//DBS]]="","",IF(Table1[[#This Row],[SATUAN_BYPASS]]="",INDEX(DBS[[SATUAN ]],Table1[[#This Row],[//DBS]]),Table1[SATUAN_BYPASS]))</f>
        <v/>
      </c>
      <c r="U254" s="58" t="str">
        <f>IF(Table1[[#This Row],[HARGA_BYPASS]]="",IF(Table1[[#This Row],[_HARGA]]="","",Table1[[#This Row],[_HARGA]]*1000),Table1[[#This Row],[HARGA_BYPASS]])</f>
        <v/>
      </c>
      <c r="V254" s="2"/>
      <c r="W254" s="2"/>
      <c r="X254" s="58" t="str">
        <f>IF(Table1[[#This Row],[ROWID]]="","",IF(Table1[[#This Row],[ROWID]]=C255,"",SUMIF(Table1[ROWID],Table1[[#This Row],[ROWID]],Table1[TOTAL])))</f>
        <v/>
      </c>
      <c r="AA25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54" t="str">
        <f>IF(Table1[[#This Row],[JUMLAH NOTA]]="","",IF(Table1[[#This Row],[CONV]]="",Table1[[#This Row],[JUMLAH NOTA]],Table1[[#This Row],[JUMLAH NOTA]]*Table1[[#This Row],[CONV]]))</f>
        <v/>
      </c>
      <c r="AC254" t="str">
        <f>IF(Table1[[#This Row],[ISI_CONV]]="","",IF(Table1[[#This Row],[CONV]]="",Table1[[#This Row],[SATUAN NOTA]],Table1[[#This Row],[SATUAN]]))</f>
        <v/>
      </c>
      <c r="AD254" s="58" t="str">
        <f>IF(Table1[[#This Row],[HARGA]]="","",IF(Table1[[#This Row],[CONV]]="",Table1[[#This Row],[HARGA]],Table1[[#This Row],[HARGA]]/Table1[[#This Row],[CONV]]))</f>
        <v/>
      </c>
      <c r="AE254" s="58" t="str">
        <f>IF(Table1[[#This Row],[HARGA_CONV]]="","",Table1[[#This Row],[HARGA_CONV]]*Table1[[#This Row],[ISI_CONV]]*(100%-(Table1[[#This Row],[DISKON]]+Table1[[#This Row],[DISKON NOTA]])))</f>
        <v/>
      </c>
      <c r="AF254" s="3">
        <f>IF(Table1[[#This Row],[TANGGAL NOTA]]="",AF253,Table1[[#This Row],[TANGGAL NOTA]])</f>
        <v>45531</v>
      </c>
      <c r="AG254" s="3"/>
      <c r="AH254" s="3">
        <f>IF(Table1[[#This Row],[TANGGAL UPDATE]]="",AH253,Table1[[#This Row],[TANGGAL UPDATE]])</f>
        <v>45534</v>
      </c>
      <c r="AI254" t="str" cm="1">
        <f t="array" ref="AI254">IF(Table1[[#This Row],[A1]]="",AI253,INDEX(Table6[3],Table1[[#This Row],[Q1]]))</f>
        <v>G</v>
      </c>
      <c r="AJ254" t="str">
        <f>IF(Table1[[#This Row],[_KETERANGAN]]="","",Table1[[#This Row],[_KETERANGAN]])</f>
        <v/>
      </c>
      <c r="AK254" t="str" cm="1">
        <f t="array" ref="AK254">IF(Table1[[#This Row],[A1]]="",AK253,INDEX(Table6[3],Table1[[#This Row],[Q1]]))</f>
        <v>G</v>
      </c>
      <c r="AL254" s="5" t="str" cm="1">
        <f t="array" ref="AL254">IF(Table1[[#This Row],[A1]]="",AL253,INDEX(Table6[1],Table1[[#This Row],[Q1]]))</f>
        <v>ANDI STAR</v>
      </c>
      <c r="AM254" t="str" cm="1">
        <f t="array" ref="AM254">IF(Table1[[#This Row],[A1]]="",AM253,INDEX(Table6[2],Table1[[#This Row],[Q1]]))</f>
        <v>SALATIGA</v>
      </c>
      <c r="AN254" t="str">
        <f>CONCATENATE(Table1[[#This Row],[TOKO_H]],"-",Table1[[#This Row],[KOTA_H]])</f>
        <v>ANDI STAR-SALATIGA</v>
      </c>
      <c r="AO254"/>
      <c r="AP254" t="s">
        <v>9561</v>
      </c>
      <c r="AQ254"/>
    </row>
    <row r="255" spans="1:43">
      <c r="A255">
        <f>IF(Table1[[#This Row],[KODE BARANG]]="","",MATCH(Table1[[#This Row],[KODE BARANG]],DBS[KODE BARANG],0))</f>
        <v>2180</v>
      </c>
      <c r="B255">
        <f>IF(Table1[[#This Row],[ROWID]]="","",ROW()-2)</f>
        <v>253</v>
      </c>
      <c r="C255">
        <f>IF(Table1[[#This Row],[NAMA BARANG]]="","",IF(Table1[[#This Row],[ID]]="",C254,Table1[[#This Row],[ID]]))</f>
        <v>253</v>
      </c>
      <c r="D255" t="str">
        <f>IF(Table1[[#This Row],[A1]]="","",MATCH(Table1[[#This Row],[A1]],Table6[5],0))</f>
        <v/>
      </c>
      <c r="E255" t="str">
        <f>IF(Table1[[#This Row],[ID]]="","",Table1[[#This Row],[TOKO-KOTA_H]])</f>
        <v>ANDI STAR-SALATIGA</v>
      </c>
      <c r="F255">
        <f>IF(Table1[[#This Row],[NOTA TOKO]]="","",ROW()-2)</f>
        <v>253</v>
      </c>
      <c r="G255" s="59"/>
      <c r="H255" s="1"/>
      <c r="I255">
        <v>3568</v>
      </c>
      <c r="J255" s="1"/>
      <c r="K255" t="s">
        <v>8891</v>
      </c>
      <c r="L255" t="str">
        <f>IF(Table1[[#This Row],[_NAMA BARANG]]="",IF(Table1[[#This Row],[//DBS]]="","",INDEX(DBS[NAMA],Table1[[#This Row],[//DBS]])),Table1[[#This Row],[_NAMA BARANG]])</f>
        <v>NOTEBOOK SPIRAL A5 LB-2529-24</v>
      </c>
      <c r="M255"/>
      <c r="O255" t="str">
        <f>IF(Table1[[#This Row],[ROWID]]="","",IF(Table1[[#This Row],[_KETERANGAN]]="STOCK BELUM LENGKAP","ADA",IF(Table1[[#This Row],[KODE BARANG]]="","TIDAK ADA","ADA")))</f>
        <v>ADA</v>
      </c>
      <c r="P255">
        <v>2</v>
      </c>
      <c r="Q255" t="s">
        <v>34</v>
      </c>
      <c r="R255">
        <f>IF(Table1[[#This Row],[//DBS]]="","",INDEX(DBS[ISI],Table1[[#This Row],[//DBS]]))</f>
        <v>160</v>
      </c>
      <c r="S255" t="str">
        <f>IF(Table1[[#This Row],[//DBS]]="","",IF(Table1[[#This Row],[SATUAN_BYPASS]]="",INDEX(DBS[[SATUAN ]],Table1[[#This Row],[//DBS]]),Table1[SATUAN_BYPASS]))</f>
        <v>PCS</v>
      </c>
      <c r="T255">
        <v>180</v>
      </c>
      <c r="U255" s="58">
        <f>IF(Table1[[#This Row],[HARGA_BYPASS]]="",IF(Table1[[#This Row],[_HARGA]]="","",Table1[[#This Row],[_HARGA]]*1000),Table1[[#This Row],[HARGA_BYPASS]])</f>
        <v>180000</v>
      </c>
      <c r="V255" s="2"/>
      <c r="W255" s="2"/>
      <c r="X255" s="58" t="str">
        <f>IF(Table1[[#This Row],[ROWID]]="","",IF(Table1[[#This Row],[ROWID]]=C256,"",SUMIF(Table1[ROWID],Table1[[#This Row],[ROWID]],Table1[TOTAL])))</f>
        <v/>
      </c>
      <c r="AA255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12</v>
      </c>
      <c r="AB255">
        <f>IF(Table1[[#This Row],[JUMLAH NOTA]]="","",IF(Table1[[#This Row],[CONV]]="",Table1[[#This Row],[JUMLAH NOTA]],Table1[[#This Row],[JUMLAH NOTA]]*Table1[[#This Row],[CONV]]))</f>
        <v>24</v>
      </c>
      <c r="AC255" t="str">
        <f>IF(Table1[[#This Row],[ISI_CONV]]="","",IF(Table1[[#This Row],[CONV]]="",Table1[[#This Row],[SATUAN NOTA]],Table1[[#This Row],[SATUAN]]))</f>
        <v>PCS</v>
      </c>
      <c r="AD255" s="58">
        <f>IF(Table1[[#This Row],[HARGA]]="","",IF(Table1[[#This Row],[CONV]]="",Table1[[#This Row],[HARGA]],Table1[[#This Row],[HARGA]]/Table1[[#This Row],[CONV]]))</f>
        <v>15000</v>
      </c>
      <c r="AE255" s="58">
        <f>IF(Table1[[#This Row],[HARGA_CONV]]="","",Table1[[#This Row],[HARGA_CONV]]*Table1[[#This Row],[ISI_CONV]]*(100%-(Table1[[#This Row],[DISKON]]+Table1[[#This Row],[DISKON NOTA]])))</f>
        <v>360000</v>
      </c>
      <c r="AF255" s="3">
        <f>IF(Table1[[#This Row],[TANGGAL NOTA]]="",AF254,Table1[[#This Row],[TANGGAL NOTA]])</f>
        <v>45531</v>
      </c>
      <c r="AG255" s="3"/>
      <c r="AH255" s="3">
        <f>IF(Table1[[#This Row],[TANGGAL UPDATE]]="",AH254,Table1[[#This Row],[TANGGAL UPDATE]])</f>
        <v>45534</v>
      </c>
      <c r="AI255" t="str" cm="1">
        <f t="array" ref="AI255">IF(Table1[[#This Row],[A1]]="",AI254,INDEX(Table6[3],Table1[[#This Row],[Q1]]))</f>
        <v>G</v>
      </c>
      <c r="AJ255" t="str">
        <f>IF(Table1[[#This Row],[_KETERANGAN]]="","",Table1[[#This Row],[_KETERANGAN]])</f>
        <v/>
      </c>
      <c r="AK255" t="str" cm="1">
        <f t="array" ref="AK255">IF(Table1[[#This Row],[A1]]="",AK254,INDEX(Table6[3],Table1[[#This Row],[Q1]]))</f>
        <v>G</v>
      </c>
      <c r="AL255" s="5" t="str" cm="1">
        <f t="array" ref="AL255">IF(Table1[[#This Row],[A1]]="",AL254,INDEX(Table6[1],Table1[[#This Row],[Q1]]))</f>
        <v>ANDI STAR</v>
      </c>
      <c r="AM255" t="str" cm="1">
        <f t="array" ref="AM255">IF(Table1[[#This Row],[A1]]="",AM254,INDEX(Table6[2],Table1[[#This Row],[Q1]]))</f>
        <v>SALATIGA</v>
      </c>
      <c r="AN255" t="str">
        <f>CONCATENATE(Table1[[#This Row],[TOKO_H]],"-",Table1[[#This Row],[KOTA_H]])</f>
        <v>ANDI STAR-SALATIGA</v>
      </c>
      <c r="AO255" t="s">
        <v>8891</v>
      </c>
      <c r="AP255" t="s">
        <v>8892</v>
      </c>
      <c r="AQ255"/>
    </row>
    <row r="256" spans="1:43">
      <c r="A256">
        <f>IF(Table1[[#This Row],[KODE BARANG]]="","",MATCH(Table1[[#This Row],[KODE BARANG]],DBS[KODE BARANG],0))</f>
        <v>301</v>
      </c>
      <c r="B256">
        <f>IF(Table1[[#This Row],[ROWID]]="","",ROW()-2)</f>
        <v>254</v>
      </c>
      <c r="C256">
        <f>IF(Table1[[#This Row],[NAMA BARANG]]="","",IF(Table1[[#This Row],[ID]]="",C255,Table1[[#This Row],[ID]]))</f>
        <v>253</v>
      </c>
      <c r="D256" t="str">
        <f>IF(Table1[[#This Row],[A1]]="","",MATCH(Table1[[#This Row],[A1]],Table6[5],0))</f>
        <v/>
      </c>
      <c r="E256" t="str">
        <f>IF(Table1[[#This Row],[ID]]="","",Table1[[#This Row],[TOKO-KOTA_H]])</f>
        <v/>
      </c>
      <c r="F256" t="str">
        <f>IF(Table1[[#This Row],[NOTA TOKO]]="","",ROW()-2)</f>
        <v/>
      </c>
      <c r="G256" s="59"/>
      <c r="H256" s="1"/>
      <c r="J256" s="1"/>
      <c r="K256" t="s">
        <v>8786</v>
      </c>
      <c r="L256" t="str">
        <f>IF(Table1[[#This Row],[_NAMA BARANG]]="",IF(Table1[[#This Row],[//DBS]]="","",INDEX(DBS[NAMA],Table1[[#This Row],[//DBS]])),Table1[[#This Row],[_NAMA BARANG]])</f>
        <v>SKETCH BOOK A4 56184 GIRL</v>
      </c>
      <c r="M256"/>
      <c r="O256" t="str">
        <f>IF(Table1[[#This Row],[ROWID]]="","",IF(Table1[[#This Row],[_KETERANGAN]]="STOCK BELUM LENGKAP","ADA",IF(Table1[[#This Row],[KODE BARANG]]="","TIDAK ADA","ADA")))</f>
        <v>ADA</v>
      </c>
      <c r="P256">
        <v>6</v>
      </c>
      <c r="Q256" t="s">
        <v>37</v>
      </c>
      <c r="R256">
        <f>IF(Table1[[#This Row],[//DBS]]="","",INDEX(DBS[ISI],Table1[[#This Row],[//DBS]]))</f>
        <v>96</v>
      </c>
      <c r="S256" t="str">
        <f>IF(Table1[[#This Row],[//DBS]]="","",IF(Table1[[#This Row],[SATUAN_BYPASS]]="",INDEX(DBS[[SATUAN ]],Table1[[#This Row],[//DBS]]),Table1[SATUAN_BYPASS]))</f>
        <v>PCS</v>
      </c>
      <c r="T256">
        <v>27.5</v>
      </c>
      <c r="U256" s="58">
        <f>IF(Table1[[#This Row],[HARGA_BYPASS]]="",IF(Table1[[#This Row],[_HARGA]]="","",Table1[[#This Row],[_HARGA]]*1000),Table1[[#This Row],[HARGA_BYPASS]])</f>
        <v>27500</v>
      </c>
      <c r="V256" s="2"/>
      <c r="W256" s="2"/>
      <c r="X256" s="58" t="str">
        <f>IF(Table1[[#This Row],[ROWID]]="","",IF(Table1[[#This Row],[ROWID]]=C257,"",SUMIF(Table1[ROWID],Table1[[#This Row],[ROWID]],Table1[TOTAL])))</f>
        <v/>
      </c>
      <c r="AA25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56">
        <f>IF(Table1[[#This Row],[JUMLAH NOTA]]="","",IF(Table1[[#This Row],[CONV]]="",Table1[[#This Row],[JUMLAH NOTA]],Table1[[#This Row],[JUMLAH NOTA]]*Table1[[#This Row],[CONV]]))</f>
        <v>6</v>
      </c>
      <c r="AC256" t="str">
        <f>IF(Table1[[#This Row],[ISI_CONV]]="","",IF(Table1[[#This Row],[CONV]]="",Table1[[#This Row],[SATUAN NOTA]],Table1[[#This Row],[SATUAN]]))</f>
        <v>PCS</v>
      </c>
      <c r="AD256" s="58">
        <f>IF(Table1[[#This Row],[HARGA]]="","",IF(Table1[[#This Row],[CONV]]="",Table1[[#This Row],[HARGA]],Table1[[#This Row],[HARGA]]/Table1[[#This Row],[CONV]]))</f>
        <v>27500</v>
      </c>
      <c r="AE256" s="58">
        <f>IF(Table1[[#This Row],[HARGA_CONV]]="","",Table1[[#This Row],[HARGA_CONV]]*Table1[[#This Row],[ISI_CONV]]*(100%-(Table1[[#This Row],[DISKON]]+Table1[[#This Row],[DISKON NOTA]])))</f>
        <v>165000</v>
      </c>
      <c r="AF256" s="3">
        <f>IF(Table1[[#This Row],[TANGGAL NOTA]]="",AF255,Table1[[#This Row],[TANGGAL NOTA]])</f>
        <v>45531</v>
      </c>
      <c r="AG256" s="3"/>
      <c r="AH256" s="3">
        <f>IF(Table1[[#This Row],[TANGGAL UPDATE]]="",AH255,Table1[[#This Row],[TANGGAL UPDATE]])</f>
        <v>45534</v>
      </c>
      <c r="AI256" t="str" cm="1">
        <f t="array" ref="AI256">IF(Table1[[#This Row],[A1]]="",AI255,INDEX(Table6[3],Table1[[#This Row],[Q1]]))</f>
        <v>G</v>
      </c>
      <c r="AJ256" t="str">
        <f>IF(Table1[[#This Row],[_KETERANGAN]]="","",Table1[[#This Row],[_KETERANGAN]])</f>
        <v/>
      </c>
      <c r="AK256" t="str" cm="1">
        <f t="array" ref="AK256">IF(Table1[[#This Row],[A1]]="",AK255,INDEX(Table6[3],Table1[[#This Row],[Q1]]))</f>
        <v>G</v>
      </c>
      <c r="AL256" s="5" t="str" cm="1">
        <f t="array" ref="AL256">IF(Table1[[#This Row],[A1]]="",AL255,INDEX(Table6[1],Table1[[#This Row],[Q1]]))</f>
        <v>ANDI STAR</v>
      </c>
      <c r="AM256" t="str" cm="1">
        <f t="array" ref="AM256">IF(Table1[[#This Row],[A1]]="",AM255,INDEX(Table6[2],Table1[[#This Row],[Q1]]))</f>
        <v>SALATIGA</v>
      </c>
      <c r="AN256" t="str">
        <f>CONCATENATE(Table1[[#This Row],[TOKO_H]],"-",Table1[[#This Row],[KOTA_H]])</f>
        <v>ANDI STAR-SALATIGA</v>
      </c>
      <c r="AO256" t="s">
        <v>8786</v>
      </c>
      <c r="AP256" t="s">
        <v>12068</v>
      </c>
      <c r="AQ256"/>
    </row>
    <row r="257" spans="1:43">
      <c r="A257">
        <f>IF(Table1[[#This Row],[KODE BARANG]]="","",MATCH(Table1[[#This Row],[KODE BARANG]],DBS[KODE BARANG],0))</f>
        <v>302</v>
      </c>
      <c r="B257">
        <f>IF(Table1[[#This Row],[ROWID]]="","",ROW()-2)</f>
        <v>255</v>
      </c>
      <c r="C257">
        <f>IF(Table1[[#This Row],[NAMA BARANG]]="","",IF(Table1[[#This Row],[ID]]="",C256,Table1[[#This Row],[ID]]))</f>
        <v>253</v>
      </c>
      <c r="D257" t="str">
        <f>IF(Table1[[#This Row],[A1]]="","",MATCH(Table1[[#This Row],[A1]],Table6[5],0))</f>
        <v/>
      </c>
      <c r="E257" t="str">
        <f>IF(Table1[[#This Row],[ID]]="","",Table1[[#This Row],[TOKO-KOTA_H]])</f>
        <v/>
      </c>
      <c r="F257" t="str">
        <f>IF(Table1[[#This Row],[NOTA TOKO]]="","",ROW()-2)</f>
        <v/>
      </c>
      <c r="G257" s="59"/>
      <c r="H257" s="1"/>
      <c r="J257" s="1"/>
      <c r="K257" t="s">
        <v>8788</v>
      </c>
      <c r="L257" t="str">
        <f>IF(Table1[[#This Row],[_NAMA BARANG]]="",IF(Table1[[#This Row],[//DBS]]="","",INDEX(DBS[NAMA],Table1[[#This Row],[//DBS]])),Table1[[#This Row],[_NAMA BARANG]])</f>
        <v>SKETCH BOOK A4 56172 PEMANDANGAN</v>
      </c>
      <c r="M257"/>
      <c r="O257" t="str">
        <f>IF(Table1[[#This Row],[ROWID]]="","",IF(Table1[[#This Row],[_KETERANGAN]]="STOCK BELUM LENGKAP","ADA",IF(Table1[[#This Row],[KODE BARANG]]="","TIDAK ADA","ADA")))</f>
        <v>ADA</v>
      </c>
      <c r="P257">
        <v>6</v>
      </c>
      <c r="Q257" t="s">
        <v>37</v>
      </c>
      <c r="R257">
        <f>IF(Table1[[#This Row],[//DBS]]="","",INDEX(DBS[ISI],Table1[[#This Row],[//DBS]]))</f>
        <v>96</v>
      </c>
      <c r="S257" t="str">
        <f>IF(Table1[[#This Row],[//DBS]]="","",IF(Table1[[#This Row],[SATUAN_BYPASS]]="",INDEX(DBS[[SATUAN ]],Table1[[#This Row],[//DBS]]),Table1[SATUAN_BYPASS]))</f>
        <v>PCS</v>
      </c>
      <c r="T257">
        <v>27.5</v>
      </c>
      <c r="U257" s="58">
        <f>IF(Table1[[#This Row],[HARGA_BYPASS]]="",IF(Table1[[#This Row],[_HARGA]]="","",Table1[[#This Row],[_HARGA]]*1000),Table1[[#This Row],[HARGA_BYPASS]])</f>
        <v>27500</v>
      </c>
      <c r="V257" s="2"/>
      <c r="W257" s="2"/>
      <c r="X257" s="58" t="str">
        <f>IF(Table1[[#This Row],[ROWID]]="","",IF(Table1[[#This Row],[ROWID]]=C258,"",SUMIF(Table1[ROWID],Table1[[#This Row],[ROWID]],Table1[TOTAL])))</f>
        <v/>
      </c>
      <c r="AA25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57">
        <f>IF(Table1[[#This Row],[JUMLAH NOTA]]="","",IF(Table1[[#This Row],[CONV]]="",Table1[[#This Row],[JUMLAH NOTA]],Table1[[#This Row],[JUMLAH NOTA]]*Table1[[#This Row],[CONV]]))</f>
        <v>6</v>
      </c>
      <c r="AC257" t="str">
        <f>IF(Table1[[#This Row],[ISI_CONV]]="","",IF(Table1[[#This Row],[CONV]]="",Table1[[#This Row],[SATUAN NOTA]],Table1[[#This Row],[SATUAN]]))</f>
        <v>PCS</v>
      </c>
      <c r="AD257" s="58">
        <f>IF(Table1[[#This Row],[HARGA]]="","",IF(Table1[[#This Row],[CONV]]="",Table1[[#This Row],[HARGA]],Table1[[#This Row],[HARGA]]/Table1[[#This Row],[CONV]]))</f>
        <v>27500</v>
      </c>
      <c r="AE257" s="58">
        <f>IF(Table1[[#This Row],[HARGA_CONV]]="","",Table1[[#This Row],[HARGA_CONV]]*Table1[[#This Row],[ISI_CONV]]*(100%-(Table1[[#This Row],[DISKON]]+Table1[[#This Row],[DISKON NOTA]])))</f>
        <v>165000</v>
      </c>
      <c r="AF257" s="3">
        <f>IF(Table1[[#This Row],[TANGGAL NOTA]]="",AF256,Table1[[#This Row],[TANGGAL NOTA]])</f>
        <v>45531</v>
      </c>
      <c r="AG257" s="3"/>
      <c r="AH257" s="3">
        <f>IF(Table1[[#This Row],[TANGGAL UPDATE]]="",AH256,Table1[[#This Row],[TANGGAL UPDATE]])</f>
        <v>45534</v>
      </c>
      <c r="AI257" t="str" cm="1">
        <f t="array" ref="AI257">IF(Table1[[#This Row],[A1]]="",AI256,INDEX(Table6[3],Table1[[#This Row],[Q1]]))</f>
        <v>G</v>
      </c>
      <c r="AJ257" t="str">
        <f>IF(Table1[[#This Row],[_KETERANGAN]]="","",Table1[[#This Row],[_KETERANGAN]])</f>
        <v/>
      </c>
      <c r="AK257" t="str" cm="1">
        <f t="array" ref="AK257">IF(Table1[[#This Row],[A1]]="",AK256,INDEX(Table6[3],Table1[[#This Row],[Q1]]))</f>
        <v>G</v>
      </c>
      <c r="AL257" s="5" t="str" cm="1">
        <f t="array" ref="AL257">IF(Table1[[#This Row],[A1]]="",AL256,INDEX(Table6[1],Table1[[#This Row],[Q1]]))</f>
        <v>ANDI STAR</v>
      </c>
      <c r="AM257" t="str" cm="1">
        <f t="array" ref="AM257">IF(Table1[[#This Row],[A1]]="",AM256,INDEX(Table6[2],Table1[[#This Row],[Q1]]))</f>
        <v>SALATIGA</v>
      </c>
      <c r="AN257" t="str">
        <f>CONCATENATE(Table1[[#This Row],[TOKO_H]],"-",Table1[[#This Row],[KOTA_H]])</f>
        <v>ANDI STAR-SALATIGA</v>
      </c>
      <c r="AO257" t="s">
        <v>8788</v>
      </c>
      <c r="AP257" t="s">
        <v>12070</v>
      </c>
      <c r="AQ257"/>
    </row>
    <row r="258" spans="1:43">
      <c r="A258">
        <f>IF(Table1[[#This Row],[KODE BARANG]]="","",MATCH(Table1[[#This Row],[KODE BARANG]],DBS[KODE BARANG],0))</f>
        <v>299</v>
      </c>
      <c r="B258">
        <f>IF(Table1[[#This Row],[ROWID]]="","",ROW()-2)</f>
        <v>256</v>
      </c>
      <c r="C258">
        <f>IF(Table1[[#This Row],[NAMA BARANG]]="","",IF(Table1[[#This Row],[ID]]="",C257,Table1[[#This Row],[ID]]))</f>
        <v>253</v>
      </c>
      <c r="D258" t="str">
        <f>IF(Table1[[#This Row],[A1]]="","",MATCH(Table1[[#This Row],[A1]],Table6[5],0))</f>
        <v/>
      </c>
      <c r="E258" t="str">
        <f>IF(Table1[[#This Row],[ID]]="","",Table1[[#This Row],[TOKO-KOTA_H]])</f>
        <v/>
      </c>
      <c r="F258" t="str">
        <f>IF(Table1[[#This Row],[NOTA TOKO]]="","",ROW()-2)</f>
        <v/>
      </c>
      <c r="G258" s="59"/>
      <c r="H258" s="1"/>
      <c r="J258" s="1"/>
      <c r="K258" t="s">
        <v>8784</v>
      </c>
      <c r="L258" t="str">
        <f>IF(Table1[[#This Row],[_NAMA BARANG]]="",IF(Table1[[#This Row],[//DBS]]="","",INDEX(DBS[NAMA],Table1[[#This Row],[//DBS]])),Table1[[#This Row],[_NAMA BARANG]])</f>
        <v>SKETCH BOOK A4 56183 BERUANG</v>
      </c>
      <c r="M258"/>
      <c r="O258" t="str">
        <f>IF(Table1[[#This Row],[ROWID]]="","",IF(Table1[[#This Row],[_KETERANGAN]]="STOCK BELUM LENGKAP","ADA",IF(Table1[[#This Row],[KODE BARANG]]="","TIDAK ADA","ADA")))</f>
        <v>ADA</v>
      </c>
      <c r="P258">
        <v>6</v>
      </c>
      <c r="Q258" t="s">
        <v>37</v>
      </c>
      <c r="R258">
        <f>IF(Table1[[#This Row],[//DBS]]="","",INDEX(DBS[ISI],Table1[[#This Row],[//DBS]]))</f>
        <v>96</v>
      </c>
      <c r="S258" t="str">
        <f>IF(Table1[[#This Row],[//DBS]]="","",IF(Table1[[#This Row],[SATUAN_BYPASS]]="",INDEX(DBS[[SATUAN ]],Table1[[#This Row],[//DBS]]),Table1[SATUAN_BYPASS]))</f>
        <v>PCS</v>
      </c>
      <c r="T258">
        <v>27.5</v>
      </c>
      <c r="U258" s="58">
        <f>IF(Table1[[#This Row],[HARGA_BYPASS]]="",IF(Table1[[#This Row],[_HARGA]]="","",Table1[[#This Row],[_HARGA]]*1000),Table1[[#This Row],[HARGA_BYPASS]])</f>
        <v>27500</v>
      </c>
      <c r="V258" s="2"/>
      <c r="W258" s="2"/>
      <c r="X258" s="58" t="str">
        <f>IF(Table1[[#This Row],[ROWID]]="","",IF(Table1[[#This Row],[ROWID]]=C259,"",SUMIF(Table1[ROWID],Table1[[#This Row],[ROWID]],Table1[TOTAL])))</f>
        <v/>
      </c>
      <c r="AA25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58">
        <f>IF(Table1[[#This Row],[JUMLAH NOTA]]="","",IF(Table1[[#This Row],[CONV]]="",Table1[[#This Row],[JUMLAH NOTA]],Table1[[#This Row],[JUMLAH NOTA]]*Table1[[#This Row],[CONV]]))</f>
        <v>6</v>
      </c>
      <c r="AC258" t="str">
        <f>IF(Table1[[#This Row],[ISI_CONV]]="","",IF(Table1[[#This Row],[CONV]]="",Table1[[#This Row],[SATUAN NOTA]],Table1[[#This Row],[SATUAN]]))</f>
        <v>PCS</v>
      </c>
      <c r="AD258" s="58">
        <f>IF(Table1[[#This Row],[HARGA]]="","",IF(Table1[[#This Row],[CONV]]="",Table1[[#This Row],[HARGA]],Table1[[#This Row],[HARGA]]/Table1[[#This Row],[CONV]]))</f>
        <v>27500</v>
      </c>
      <c r="AE258" s="58">
        <f>IF(Table1[[#This Row],[HARGA_CONV]]="","",Table1[[#This Row],[HARGA_CONV]]*Table1[[#This Row],[ISI_CONV]]*(100%-(Table1[[#This Row],[DISKON]]+Table1[[#This Row],[DISKON NOTA]])))</f>
        <v>165000</v>
      </c>
      <c r="AF258" s="3">
        <f>IF(Table1[[#This Row],[TANGGAL NOTA]]="",AF257,Table1[[#This Row],[TANGGAL NOTA]])</f>
        <v>45531</v>
      </c>
      <c r="AG258" s="3"/>
      <c r="AH258" s="3">
        <f>IF(Table1[[#This Row],[TANGGAL UPDATE]]="",AH257,Table1[[#This Row],[TANGGAL UPDATE]])</f>
        <v>45534</v>
      </c>
      <c r="AI258" t="str" cm="1">
        <f t="array" ref="AI258">IF(Table1[[#This Row],[A1]]="",AI257,INDEX(Table6[3],Table1[[#This Row],[Q1]]))</f>
        <v>G</v>
      </c>
      <c r="AJ258" t="str">
        <f>IF(Table1[[#This Row],[_KETERANGAN]]="","",Table1[[#This Row],[_KETERANGAN]])</f>
        <v/>
      </c>
      <c r="AK258" t="str" cm="1">
        <f t="array" ref="AK258">IF(Table1[[#This Row],[A1]]="",AK257,INDEX(Table6[3],Table1[[#This Row],[Q1]]))</f>
        <v>G</v>
      </c>
      <c r="AL258" s="5" t="str" cm="1">
        <f t="array" ref="AL258">IF(Table1[[#This Row],[A1]]="",AL257,INDEX(Table6[1],Table1[[#This Row],[Q1]]))</f>
        <v>ANDI STAR</v>
      </c>
      <c r="AM258" t="str" cm="1">
        <f t="array" ref="AM258">IF(Table1[[#This Row],[A1]]="",AM257,INDEX(Table6[2],Table1[[#This Row],[Q1]]))</f>
        <v>SALATIGA</v>
      </c>
      <c r="AN258" t="str">
        <f>CONCATENATE(Table1[[#This Row],[TOKO_H]],"-",Table1[[#This Row],[KOTA_H]])</f>
        <v>ANDI STAR-SALATIGA</v>
      </c>
      <c r="AO258" t="s">
        <v>8784</v>
      </c>
      <c r="AP258" t="s">
        <v>12064</v>
      </c>
      <c r="AQ258"/>
    </row>
    <row r="259" spans="1:43">
      <c r="A259">
        <f>IF(Table1[[#This Row],[KODE BARANG]]="","",MATCH(Table1[[#This Row],[KODE BARANG]],DBS[KODE BARANG],0))</f>
        <v>300</v>
      </c>
      <c r="B259">
        <f>IF(Table1[[#This Row],[ROWID]]="","",ROW()-2)</f>
        <v>257</v>
      </c>
      <c r="C259">
        <f>IF(Table1[[#This Row],[NAMA BARANG]]="","",IF(Table1[[#This Row],[ID]]="",C258,Table1[[#This Row],[ID]]))</f>
        <v>253</v>
      </c>
      <c r="D259" t="str">
        <f>IF(Table1[[#This Row],[A1]]="","",MATCH(Table1[[#This Row],[A1]],Table6[5],0))</f>
        <v/>
      </c>
      <c r="E259" t="str">
        <f>IF(Table1[[#This Row],[ID]]="","",Table1[[#This Row],[TOKO-KOTA_H]])</f>
        <v/>
      </c>
      <c r="F259" t="str">
        <f>IF(Table1[[#This Row],[NOTA TOKO]]="","",ROW()-2)</f>
        <v/>
      </c>
      <c r="G259" s="59"/>
      <c r="H259" s="1"/>
      <c r="J259" s="1"/>
      <c r="K259" t="s">
        <v>8785</v>
      </c>
      <c r="L259" t="str">
        <f>IF(Table1[[#This Row],[_NAMA BARANG]]="",IF(Table1[[#This Row],[//DBS]]="","",INDEX(DBS[NAMA],Table1[[#This Row],[//DBS]])),Table1[[#This Row],[_NAMA BARANG]])</f>
        <v>SKETCH BOOK A4 56181 PANDA</v>
      </c>
      <c r="M259"/>
      <c r="O259" t="str">
        <f>IF(Table1[[#This Row],[ROWID]]="","",IF(Table1[[#This Row],[_KETERANGAN]]="STOCK BELUM LENGKAP","ADA",IF(Table1[[#This Row],[KODE BARANG]]="","TIDAK ADA","ADA")))</f>
        <v>ADA</v>
      </c>
      <c r="P259">
        <v>6</v>
      </c>
      <c r="Q259" t="s">
        <v>37</v>
      </c>
      <c r="R259">
        <f>IF(Table1[[#This Row],[//DBS]]="","",INDEX(DBS[ISI],Table1[[#This Row],[//DBS]]))</f>
        <v>96</v>
      </c>
      <c r="S259" t="str">
        <f>IF(Table1[[#This Row],[//DBS]]="","",IF(Table1[[#This Row],[SATUAN_BYPASS]]="",INDEX(DBS[[SATUAN ]],Table1[[#This Row],[//DBS]]),Table1[SATUAN_BYPASS]))</f>
        <v>PCS</v>
      </c>
      <c r="T259">
        <v>27.5</v>
      </c>
      <c r="U259" s="58">
        <f>IF(Table1[[#This Row],[HARGA_BYPASS]]="",IF(Table1[[#This Row],[_HARGA]]="","",Table1[[#This Row],[_HARGA]]*1000),Table1[[#This Row],[HARGA_BYPASS]])</f>
        <v>27500</v>
      </c>
      <c r="V259" s="2"/>
      <c r="W259" s="2"/>
      <c r="X259" s="58" t="str">
        <f>IF(Table1[[#This Row],[ROWID]]="","",IF(Table1[[#This Row],[ROWID]]=C260,"",SUMIF(Table1[ROWID],Table1[[#This Row],[ROWID]],Table1[TOTAL])))</f>
        <v/>
      </c>
      <c r="AA25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59">
        <f>IF(Table1[[#This Row],[JUMLAH NOTA]]="","",IF(Table1[[#This Row],[CONV]]="",Table1[[#This Row],[JUMLAH NOTA]],Table1[[#This Row],[JUMLAH NOTA]]*Table1[[#This Row],[CONV]]))</f>
        <v>6</v>
      </c>
      <c r="AC259" t="str">
        <f>IF(Table1[[#This Row],[ISI_CONV]]="","",IF(Table1[[#This Row],[CONV]]="",Table1[[#This Row],[SATUAN NOTA]],Table1[[#This Row],[SATUAN]]))</f>
        <v>PCS</v>
      </c>
      <c r="AD259" s="58">
        <f>IF(Table1[[#This Row],[HARGA]]="","",IF(Table1[[#This Row],[CONV]]="",Table1[[#This Row],[HARGA]],Table1[[#This Row],[HARGA]]/Table1[[#This Row],[CONV]]))</f>
        <v>27500</v>
      </c>
      <c r="AE259" s="58">
        <f>IF(Table1[[#This Row],[HARGA_CONV]]="","",Table1[[#This Row],[HARGA_CONV]]*Table1[[#This Row],[ISI_CONV]]*(100%-(Table1[[#This Row],[DISKON]]+Table1[[#This Row],[DISKON NOTA]])))</f>
        <v>165000</v>
      </c>
      <c r="AF259" s="3">
        <f>IF(Table1[[#This Row],[TANGGAL NOTA]]="",AF258,Table1[[#This Row],[TANGGAL NOTA]])</f>
        <v>45531</v>
      </c>
      <c r="AG259" s="3"/>
      <c r="AH259" s="3">
        <f>IF(Table1[[#This Row],[TANGGAL UPDATE]]="",AH258,Table1[[#This Row],[TANGGAL UPDATE]])</f>
        <v>45534</v>
      </c>
      <c r="AI259" t="str" cm="1">
        <f t="array" ref="AI259">IF(Table1[[#This Row],[A1]]="",AI258,INDEX(Table6[3],Table1[[#This Row],[Q1]]))</f>
        <v>G</v>
      </c>
      <c r="AJ259" t="str">
        <f>IF(Table1[[#This Row],[_KETERANGAN]]="","",Table1[[#This Row],[_KETERANGAN]])</f>
        <v/>
      </c>
      <c r="AK259" t="str" cm="1">
        <f t="array" ref="AK259">IF(Table1[[#This Row],[A1]]="",AK258,INDEX(Table6[3],Table1[[#This Row],[Q1]]))</f>
        <v>G</v>
      </c>
      <c r="AL259" s="5" t="str" cm="1">
        <f t="array" ref="AL259">IF(Table1[[#This Row],[A1]]="",AL258,INDEX(Table6[1],Table1[[#This Row],[Q1]]))</f>
        <v>ANDI STAR</v>
      </c>
      <c r="AM259" t="str" cm="1">
        <f t="array" ref="AM259">IF(Table1[[#This Row],[A1]]="",AM258,INDEX(Table6[2],Table1[[#This Row],[Q1]]))</f>
        <v>SALATIGA</v>
      </c>
      <c r="AN259" t="str">
        <f>CONCATENATE(Table1[[#This Row],[TOKO_H]],"-",Table1[[#This Row],[KOTA_H]])</f>
        <v>ANDI STAR-SALATIGA</v>
      </c>
      <c r="AO259" t="s">
        <v>8785</v>
      </c>
      <c r="AP259" t="s">
        <v>12066</v>
      </c>
      <c r="AQ259"/>
    </row>
    <row r="260" spans="1:43">
      <c r="A260">
        <f>IF(Table1[[#This Row],[KODE BARANG]]="","",MATCH(Table1[[#This Row],[KODE BARANG]],DBS[KODE BARANG],0))</f>
        <v>298</v>
      </c>
      <c r="B260">
        <f>IF(Table1[[#This Row],[ROWID]]="","",ROW()-2)</f>
        <v>258</v>
      </c>
      <c r="C260">
        <f>IF(Table1[[#This Row],[NAMA BARANG]]="","",IF(Table1[[#This Row],[ID]]="",C259,Table1[[#This Row],[ID]]))</f>
        <v>253</v>
      </c>
      <c r="D260" t="str">
        <f>IF(Table1[[#This Row],[A1]]="","",MATCH(Table1[[#This Row],[A1]],Table6[5],0))</f>
        <v/>
      </c>
      <c r="E260" t="str">
        <f>IF(Table1[[#This Row],[ID]]="","",Table1[[#This Row],[TOKO-KOTA_H]])</f>
        <v/>
      </c>
      <c r="F260" t="str">
        <f>IF(Table1[[#This Row],[NOTA TOKO]]="","",ROW()-2)</f>
        <v/>
      </c>
      <c r="G260" s="59"/>
      <c r="H260" s="1"/>
      <c r="J260" s="1"/>
      <c r="K260" t="s">
        <v>8783</v>
      </c>
      <c r="L260" t="str">
        <f>IF(Table1[[#This Row],[_NAMA BARANG]]="",IF(Table1[[#This Row],[//DBS]]="","",INDEX(DBS[NAMA],Table1[[#This Row],[//DBS]])),Table1[[#This Row],[_NAMA BARANG]])</f>
        <v>SKETCH BOOK A4 56182 GIRL</v>
      </c>
      <c r="M260"/>
      <c r="O260" t="str">
        <f>IF(Table1[[#This Row],[ROWID]]="","",IF(Table1[[#This Row],[_KETERANGAN]]="STOCK BELUM LENGKAP","ADA",IF(Table1[[#This Row],[KODE BARANG]]="","TIDAK ADA","ADA")))</f>
        <v>ADA</v>
      </c>
      <c r="P260">
        <v>6</v>
      </c>
      <c r="Q260" t="s">
        <v>37</v>
      </c>
      <c r="R260">
        <f>IF(Table1[[#This Row],[//DBS]]="","",INDEX(DBS[ISI],Table1[[#This Row],[//DBS]]))</f>
        <v>96</v>
      </c>
      <c r="S260" t="str">
        <f>IF(Table1[[#This Row],[//DBS]]="","",IF(Table1[[#This Row],[SATUAN_BYPASS]]="",INDEX(DBS[[SATUAN ]],Table1[[#This Row],[//DBS]]),Table1[SATUAN_BYPASS]))</f>
        <v>PCS</v>
      </c>
      <c r="T260">
        <v>27.5</v>
      </c>
      <c r="U260" s="58">
        <f>IF(Table1[[#This Row],[HARGA_BYPASS]]="",IF(Table1[[#This Row],[_HARGA]]="","",Table1[[#This Row],[_HARGA]]*1000),Table1[[#This Row],[HARGA_BYPASS]])</f>
        <v>27500</v>
      </c>
      <c r="V260" s="2"/>
      <c r="W260" s="2"/>
      <c r="X260" s="58" t="str">
        <f>IF(Table1[[#This Row],[ROWID]]="","",IF(Table1[[#This Row],[ROWID]]=C261,"",SUMIF(Table1[ROWID],Table1[[#This Row],[ROWID]],Table1[TOTAL])))</f>
        <v/>
      </c>
      <c r="AA26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60">
        <f>IF(Table1[[#This Row],[JUMLAH NOTA]]="","",IF(Table1[[#This Row],[CONV]]="",Table1[[#This Row],[JUMLAH NOTA]],Table1[[#This Row],[JUMLAH NOTA]]*Table1[[#This Row],[CONV]]))</f>
        <v>6</v>
      </c>
      <c r="AC260" t="str">
        <f>IF(Table1[[#This Row],[ISI_CONV]]="","",IF(Table1[[#This Row],[CONV]]="",Table1[[#This Row],[SATUAN NOTA]],Table1[[#This Row],[SATUAN]]))</f>
        <v>PCS</v>
      </c>
      <c r="AD260" s="58">
        <f>IF(Table1[[#This Row],[HARGA]]="","",IF(Table1[[#This Row],[CONV]]="",Table1[[#This Row],[HARGA]],Table1[[#This Row],[HARGA]]/Table1[[#This Row],[CONV]]))</f>
        <v>27500</v>
      </c>
      <c r="AE260" s="58">
        <f>IF(Table1[[#This Row],[HARGA_CONV]]="","",Table1[[#This Row],[HARGA_CONV]]*Table1[[#This Row],[ISI_CONV]]*(100%-(Table1[[#This Row],[DISKON]]+Table1[[#This Row],[DISKON NOTA]])))</f>
        <v>165000</v>
      </c>
      <c r="AF260" s="3">
        <f>IF(Table1[[#This Row],[TANGGAL NOTA]]="",AF259,Table1[[#This Row],[TANGGAL NOTA]])</f>
        <v>45531</v>
      </c>
      <c r="AG260" s="3"/>
      <c r="AH260" s="3">
        <f>IF(Table1[[#This Row],[TANGGAL UPDATE]]="",AH259,Table1[[#This Row],[TANGGAL UPDATE]])</f>
        <v>45534</v>
      </c>
      <c r="AI260" t="str" cm="1">
        <f t="array" ref="AI260">IF(Table1[[#This Row],[A1]]="",AI259,INDEX(Table6[3],Table1[[#This Row],[Q1]]))</f>
        <v>G</v>
      </c>
      <c r="AJ260" t="str">
        <f>IF(Table1[[#This Row],[_KETERANGAN]]="","",Table1[[#This Row],[_KETERANGAN]])</f>
        <v/>
      </c>
      <c r="AK260" t="str" cm="1">
        <f t="array" ref="AK260">IF(Table1[[#This Row],[A1]]="",AK259,INDEX(Table6[3],Table1[[#This Row],[Q1]]))</f>
        <v>G</v>
      </c>
      <c r="AL260" s="5" t="str" cm="1">
        <f t="array" ref="AL260">IF(Table1[[#This Row],[A1]]="",AL259,INDEX(Table6[1],Table1[[#This Row],[Q1]]))</f>
        <v>ANDI STAR</v>
      </c>
      <c r="AM260" t="str" cm="1">
        <f t="array" ref="AM260">IF(Table1[[#This Row],[A1]]="",AM259,INDEX(Table6[2],Table1[[#This Row],[Q1]]))</f>
        <v>SALATIGA</v>
      </c>
      <c r="AN260" t="str">
        <f>CONCATENATE(Table1[[#This Row],[TOKO_H]],"-",Table1[[#This Row],[KOTA_H]])</f>
        <v>ANDI STAR-SALATIGA</v>
      </c>
      <c r="AO260" t="s">
        <v>8783</v>
      </c>
      <c r="AP260" t="s">
        <v>12062</v>
      </c>
      <c r="AQ260"/>
    </row>
    <row r="261" spans="1:43">
      <c r="A261">
        <f>IF(Table1[[#This Row],[KODE BARANG]]="","",MATCH(Table1[[#This Row],[KODE BARANG]],DBS[KODE BARANG],0))</f>
        <v>303</v>
      </c>
      <c r="B261">
        <f>IF(Table1[[#This Row],[ROWID]]="","",ROW()-2)</f>
        <v>259</v>
      </c>
      <c r="C261">
        <f>IF(Table1[[#This Row],[NAMA BARANG]]="","",IF(Table1[[#This Row],[ID]]="",C260,Table1[[#This Row],[ID]]))</f>
        <v>253</v>
      </c>
      <c r="D261" t="str">
        <f>IF(Table1[[#This Row],[A1]]="","",MATCH(Table1[[#This Row],[A1]],Table6[5],0))</f>
        <v/>
      </c>
      <c r="E261" t="str">
        <f>IF(Table1[[#This Row],[ID]]="","",Table1[[#This Row],[TOKO-KOTA_H]])</f>
        <v/>
      </c>
      <c r="F261" t="str">
        <f>IF(Table1[[#This Row],[NOTA TOKO]]="","",ROW()-2)</f>
        <v/>
      </c>
      <c r="G261" s="59"/>
      <c r="H261" s="1"/>
      <c r="J261" s="1"/>
      <c r="K261" t="s">
        <v>8782</v>
      </c>
      <c r="L261" t="str">
        <f>IF(Table1[[#This Row],[_NAMA BARANG]]="",IF(Table1[[#This Row],[//DBS]]="","",INDEX(DBS[NAMA],Table1[[#This Row],[//DBS]])),Table1[[#This Row],[_NAMA BARANG]])</f>
        <v>SKETCH BOOK 8K HMX-56199 BURUNG</v>
      </c>
      <c r="M261"/>
      <c r="O261" t="str">
        <f>IF(Table1[[#This Row],[ROWID]]="","",IF(Table1[[#This Row],[_KETERANGAN]]="STOCK BELUM LENGKAP","ADA",IF(Table1[[#This Row],[KODE BARANG]]="","TIDAK ADA","ADA")))</f>
        <v>ADA</v>
      </c>
      <c r="P261">
        <v>6</v>
      </c>
      <c r="Q261" t="s">
        <v>37</v>
      </c>
      <c r="R261">
        <f>IF(Table1[[#This Row],[//DBS]]="","",INDEX(DBS[ISI],Table1[[#This Row],[//DBS]]))</f>
        <v>68</v>
      </c>
      <c r="S261" t="str">
        <f>IF(Table1[[#This Row],[//DBS]]="","",IF(Table1[[#This Row],[SATUAN_BYPASS]]="",INDEX(DBS[[SATUAN ]],Table1[[#This Row],[//DBS]]),Table1[SATUAN_BYPASS]))</f>
        <v>PCS</v>
      </c>
      <c r="T261">
        <v>30</v>
      </c>
      <c r="U261" s="58">
        <f>IF(Table1[[#This Row],[HARGA_BYPASS]]="",IF(Table1[[#This Row],[_HARGA]]="","",Table1[[#This Row],[_HARGA]]*1000),Table1[[#This Row],[HARGA_BYPASS]])</f>
        <v>30000</v>
      </c>
      <c r="V261" s="2"/>
      <c r="W261" s="2"/>
      <c r="X261" s="58" t="str">
        <f>IF(Table1[[#This Row],[ROWID]]="","",IF(Table1[[#This Row],[ROWID]]=C262,"",SUMIF(Table1[ROWID],Table1[[#This Row],[ROWID]],Table1[TOTAL])))</f>
        <v/>
      </c>
      <c r="AA26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61">
        <f>IF(Table1[[#This Row],[JUMLAH NOTA]]="","",IF(Table1[[#This Row],[CONV]]="",Table1[[#This Row],[JUMLAH NOTA]],Table1[[#This Row],[JUMLAH NOTA]]*Table1[[#This Row],[CONV]]))</f>
        <v>6</v>
      </c>
      <c r="AC261" t="str">
        <f>IF(Table1[[#This Row],[ISI_CONV]]="","",IF(Table1[[#This Row],[CONV]]="",Table1[[#This Row],[SATUAN NOTA]],Table1[[#This Row],[SATUAN]]))</f>
        <v>PCS</v>
      </c>
      <c r="AD261" s="58">
        <f>IF(Table1[[#This Row],[HARGA]]="","",IF(Table1[[#This Row],[CONV]]="",Table1[[#This Row],[HARGA]],Table1[[#This Row],[HARGA]]/Table1[[#This Row],[CONV]]))</f>
        <v>30000</v>
      </c>
      <c r="AE261" s="58">
        <f>IF(Table1[[#This Row],[HARGA_CONV]]="","",Table1[[#This Row],[HARGA_CONV]]*Table1[[#This Row],[ISI_CONV]]*(100%-(Table1[[#This Row],[DISKON]]+Table1[[#This Row],[DISKON NOTA]])))</f>
        <v>180000</v>
      </c>
      <c r="AF261" s="3">
        <f>IF(Table1[[#This Row],[TANGGAL NOTA]]="",AF260,Table1[[#This Row],[TANGGAL NOTA]])</f>
        <v>45531</v>
      </c>
      <c r="AG261" s="3"/>
      <c r="AH261" s="3">
        <f>IF(Table1[[#This Row],[TANGGAL UPDATE]]="",AH260,Table1[[#This Row],[TANGGAL UPDATE]])</f>
        <v>45534</v>
      </c>
      <c r="AI261" t="str" cm="1">
        <f t="array" ref="AI261">IF(Table1[[#This Row],[A1]]="",AI260,INDEX(Table6[3],Table1[[#This Row],[Q1]]))</f>
        <v>G</v>
      </c>
      <c r="AJ261" t="str">
        <f>IF(Table1[[#This Row],[_KETERANGAN]]="","",Table1[[#This Row],[_KETERANGAN]])</f>
        <v/>
      </c>
      <c r="AK261" t="str" cm="1">
        <f t="array" ref="AK261">IF(Table1[[#This Row],[A1]]="",AK260,INDEX(Table6[3],Table1[[#This Row],[Q1]]))</f>
        <v>G</v>
      </c>
      <c r="AL261" s="5" t="str" cm="1">
        <f t="array" ref="AL261">IF(Table1[[#This Row],[A1]]="",AL260,INDEX(Table6[1],Table1[[#This Row],[Q1]]))</f>
        <v>ANDI STAR</v>
      </c>
      <c r="AM261" t="str" cm="1">
        <f t="array" ref="AM261">IF(Table1[[#This Row],[A1]]="",AM260,INDEX(Table6[2],Table1[[#This Row],[Q1]]))</f>
        <v>SALATIGA</v>
      </c>
      <c r="AN261" t="str">
        <f>CONCATENATE(Table1[[#This Row],[TOKO_H]],"-",Table1[[#This Row],[KOTA_H]])</f>
        <v>ANDI STAR-SALATIGA</v>
      </c>
      <c r="AO261" t="s">
        <v>8782</v>
      </c>
      <c r="AP261" t="s">
        <v>12072</v>
      </c>
      <c r="AQ261"/>
    </row>
    <row r="262" spans="1:43">
      <c r="A262">
        <f>IF(Table1[[#This Row],[KODE BARANG]]="","",MATCH(Table1[[#This Row],[KODE BARANG]],DBS[KODE BARANG],0))</f>
        <v>293</v>
      </c>
      <c r="B262">
        <f>IF(Table1[[#This Row],[ROWID]]="","",ROW()-2)</f>
        <v>260</v>
      </c>
      <c r="C262">
        <f>IF(Table1[[#This Row],[NAMA BARANG]]="","",IF(Table1[[#This Row],[ID]]="",C261,Table1[[#This Row],[ID]]))</f>
        <v>253</v>
      </c>
      <c r="D262" t="str">
        <f>IF(Table1[[#This Row],[A1]]="","",MATCH(Table1[[#This Row],[A1]],Table6[5],0))</f>
        <v/>
      </c>
      <c r="E262" t="str">
        <f>IF(Table1[[#This Row],[ID]]="","",Table1[[#This Row],[TOKO-KOTA_H]])</f>
        <v/>
      </c>
      <c r="F262" t="str">
        <f>IF(Table1[[#This Row],[NOTA TOKO]]="","",ROW()-2)</f>
        <v/>
      </c>
      <c r="G262" s="59"/>
      <c r="H262" s="1"/>
      <c r="J262" s="1"/>
      <c r="K262" t="s">
        <v>7889</v>
      </c>
      <c r="L262" t="str">
        <f>IF(Table1[[#This Row],[_NAMA BARANG]]="",IF(Table1[[#This Row],[//DBS]]="","",INDEX(DBS[NAMA],Table1[[#This Row],[//DBS]])),Table1[[#This Row],[_NAMA BARANG]])</f>
        <v>SKETCH BOOK 8K HMX-45002 TOWN (45LBR)</v>
      </c>
      <c r="M262"/>
      <c r="O262" t="str">
        <f>IF(Table1[[#This Row],[ROWID]]="","",IF(Table1[[#This Row],[_KETERANGAN]]="STOCK BELUM LENGKAP","ADA",IF(Table1[[#This Row],[KODE BARANG]]="","TIDAK ADA","ADA")))</f>
        <v>ADA</v>
      </c>
      <c r="P262">
        <v>6</v>
      </c>
      <c r="Q262" t="s">
        <v>37</v>
      </c>
      <c r="R262">
        <f>IF(Table1[[#This Row],[//DBS]]="","",INDEX(DBS[ISI],Table1[[#This Row],[//DBS]]))</f>
        <v>68</v>
      </c>
      <c r="S262" t="str">
        <f>IF(Table1[[#This Row],[//DBS]]="","",IF(Table1[[#This Row],[SATUAN_BYPASS]]="",INDEX(DBS[[SATUAN ]],Table1[[#This Row],[//DBS]]),Table1[SATUAN_BYPASS]))</f>
        <v>PCS</v>
      </c>
      <c r="T262">
        <v>30</v>
      </c>
      <c r="U262" s="58">
        <f>IF(Table1[[#This Row],[HARGA_BYPASS]]="",IF(Table1[[#This Row],[_HARGA]]="","",Table1[[#This Row],[_HARGA]]*1000),Table1[[#This Row],[HARGA_BYPASS]])</f>
        <v>30000</v>
      </c>
      <c r="V262" s="2"/>
      <c r="W262" s="2"/>
      <c r="X262" s="58" t="str">
        <f>IF(Table1[[#This Row],[ROWID]]="","",IF(Table1[[#This Row],[ROWID]]=C263,"",SUMIF(Table1[ROWID],Table1[[#This Row],[ROWID]],Table1[TOTAL])))</f>
        <v/>
      </c>
      <c r="AA26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62">
        <f>IF(Table1[[#This Row],[JUMLAH NOTA]]="","",IF(Table1[[#This Row],[CONV]]="",Table1[[#This Row],[JUMLAH NOTA]],Table1[[#This Row],[JUMLAH NOTA]]*Table1[[#This Row],[CONV]]))</f>
        <v>6</v>
      </c>
      <c r="AC262" t="str">
        <f>IF(Table1[[#This Row],[ISI_CONV]]="","",IF(Table1[[#This Row],[CONV]]="",Table1[[#This Row],[SATUAN NOTA]],Table1[[#This Row],[SATUAN]]))</f>
        <v>PCS</v>
      </c>
      <c r="AD262" s="58">
        <f>IF(Table1[[#This Row],[HARGA]]="","",IF(Table1[[#This Row],[CONV]]="",Table1[[#This Row],[HARGA]],Table1[[#This Row],[HARGA]]/Table1[[#This Row],[CONV]]))</f>
        <v>30000</v>
      </c>
      <c r="AE262" s="58">
        <f>IF(Table1[[#This Row],[HARGA_CONV]]="","",Table1[[#This Row],[HARGA_CONV]]*Table1[[#This Row],[ISI_CONV]]*(100%-(Table1[[#This Row],[DISKON]]+Table1[[#This Row],[DISKON NOTA]])))</f>
        <v>180000</v>
      </c>
      <c r="AF262" s="3">
        <f>IF(Table1[[#This Row],[TANGGAL NOTA]]="",AF261,Table1[[#This Row],[TANGGAL NOTA]])</f>
        <v>45531</v>
      </c>
      <c r="AG262" s="3"/>
      <c r="AH262" s="3">
        <f>IF(Table1[[#This Row],[TANGGAL UPDATE]]="",AH261,Table1[[#This Row],[TANGGAL UPDATE]])</f>
        <v>45534</v>
      </c>
      <c r="AI262" t="str" cm="1">
        <f t="array" ref="AI262">IF(Table1[[#This Row],[A1]]="",AI261,INDEX(Table6[3],Table1[[#This Row],[Q1]]))</f>
        <v>G</v>
      </c>
      <c r="AJ262" t="str">
        <f>IF(Table1[[#This Row],[_KETERANGAN]]="","",Table1[[#This Row],[_KETERANGAN]])</f>
        <v/>
      </c>
      <c r="AK262" t="str" cm="1">
        <f t="array" ref="AK262">IF(Table1[[#This Row],[A1]]="",AK261,INDEX(Table6[3],Table1[[#This Row],[Q1]]))</f>
        <v>G</v>
      </c>
      <c r="AL262" s="5" t="str" cm="1">
        <f t="array" ref="AL262">IF(Table1[[#This Row],[A1]]="",AL261,INDEX(Table6[1],Table1[[#This Row],[Q1]]))</f>
        <v>ANDI STAR</v>
      </c>
      <c r="AM262" t="str" cm="1">
        <f t="array" ref="AM262">IF(Table1[[#This Row],[A1]]="",AM261,INDEX(Table6[2],Table1[[#This Row],[Q1]]))</f>
        <v>SALATIGA</v>
      </c>
      <c r="AN262" t="str">
        <f>CONCATENATE(Table1[[#This Row],[TOKO_H]],"-",Table1[[#This Row],[KOTA_H]])</f>
        <v>ANDI STAR-SALATIGA</v>
      </c>
      <c r="AO262" t="s">
        <v>7889</v>
      </c>
      <c r="AP262" t="s">
        <v>7890</v>
      </c>
      <c r="AQ262"/>
    </row>
    <row r="263" spans="1:43">
      <c r="A263">
        <f>IF(Table1[[#This Row],[KODE BARANG]]="","",MATCH(Table1[[#This Row],[KODE BARANG]],DBS[KODE BARANG],0))</f>
        <v>2862</v>
      </c>
      <c r="B263">
        <f>IF(Table1[[#This Row],[ROWID]]="","",ROW()-2)</f>
        <v>261</v>
      </c>
      <c r="C263">
        <f>IF(Table1[[#This Row],[NAMA BARANG]]="","",IF(Table1[[#This Row],[ID]]="",C262,Table1[[#This Row],[ID]]))</f>
        <v>253</v>
      </c>
      <c r="D263" t="str">
        <f>IF(Table1[[#This Row],[A1]]="","",MATCH(Table1[[#This Row],[A1]],Table6[5],0))</f>
        <v/>
      </c>
      <c r="E263" t="str">
        <f>IF(Table1[[#This Row],[ID]]="","",Table1[[#This Row],[TOKO-KOTA_H]])</f>
        <v/>
      </c>
      <c r="F263" t="str">
        <f>IF(Table1[[#This Row],[NOTA TOKO]]="","",ROW()-2)</f>
        <v/>
      </c>
      <c r="G263" s="59"/>
      <c r="H263" s="1"/>
      <c r="J263" s="1"/>
      <c r="K263" t="s">
        <v>11985</v>
      </c>
      <c r="L263" t="str">
        <f>IF(Table1[[#This Row],[_NAMA BARANG]]="",IF(Table1[[#This Row],[//DBS]]="","",INDEX(DBS[NAMA],Table1[[#This Row],[//DBS]])),Table1[[#This Row],[_NAMA BARANG]])</f>
        <v>TAS GB-S WARNA-WARNI</v>
      </c>
      <c r="M263"/>
      <c r="O263" t="str">
        <f>IF(Table1[[#This Row],[ROWID]]="","",IF(Table1[[#This Row],[_KETERANGAN]]="STOCK BELUM LENGKAP","ADA",IF(Table1[[#This Row],[KODE BARANG]]="","TIDAK ADA","ADA")))</f>
        <v>ADA</v>
      </c>
      <c r="P263">
        <v>12</v>
      </c>
      <c r="Q263" t="s">
        <v>34</v>
      </c>
      <c r="R263">
        <f>IF(Table1[[#This Row],[//DBS]]="","",INDEX(DBS[ISI],Table1[[#This Row],[//DBS]]))</f>
        <v>60</v>
      </c>
      <c r="S263" t="str">
        <f>IF(Table1[[#This Row],[//DBS]]="","",IF(Table1[[#This Row],[SATUAN_BYPASS]]="",INDEX(DBS[[SATUAN ]],Table1[[#This Row],[//DBS]]),Table1[SATUAN_BYPASS]))</f>
        <v>LSN</v>
      </c>
      <c r="T263">
        <v>60</v>
      </c>
      <c r="U263" s="58">
        <f>IF(Table1[[#This Row],[HARGA_BYPASS]]="",IF(Table1[[#This Row],[_HARGA]]="","",Table1[[#This Row],[_HARGA]]*1000),Table1[[#This Row],[HARGA_BYPASS]])</f>
        <v>60000</v>
      </c>
      <c r="V263" s="2"/>
      <c r="W263" s="2"/>
      <c r="X263" s="58" t="str">
        <f>IF(Table1[[#This Row],[ROWID]]="","",IF(Table1[[#This Row],[ROWID]]=C264,"",SUMIF(Table1[ROWID],Table1[[#This Row],[ROWID]],Table1[TOTAL])))</f>
        <v/>
      </c>
      <c r="AA26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63">
        <f>IF(Table1[[#This Row],[JUMLAH NOTA]]="","",IF(Table1[[#This Row],[CONV]]="",Table1[[#This Row],[JUMLAH NOTA]],Table1[[#This Row],[JUMLAH NOTA]]*Table1[[#This Row],[CONV]]))</f>
        <v>12</v>
      </c>
      <c r="AC263" t="str">
        <f>IF(Table1[[#This Row],[ISI_CONV]]="","",IF(Table1[[#This Row],[CONV]]="",Table1[[#This Row],[SATUAN NOTA]],Table1[[#This Row],[SATUAN]]))</f>
        <v>LSN</v>
      </c>
      <c r="AD263" s="58">
        <f>IF(Table1[[#This Row],[HARGA]]="","",IF(Table1[[#This Row],[CONV]]="",Table1[[#This Row],[HARGA]],Table1[[#This Row],[HARGA]]/Table1[[#This Row],[CONV]]))</f>
        <v>60000</v>
      </c>
      <c r="AE263" s="58">
        <f>IF(Table1[[#This Row],[HARGA_CONV]]="","",Table1[[#This Row],[HARGA_CONV]]*Table1[[#This Row],[ISI_CONV]]*(100%-(Table1[[#This Row],[DISKON]]+Table1[[#This Row],[DISKON NOTA]])))</f>
        <v>720000</v>
      </c>
      <c r="AF263" s="3">
        <f>IF(Table1[[#This Row],[TANGGAL NOTA]]="",AF262,Table1[[#This Row],[TANGGAL NOTA]])</f>
        <v>45531</v>
      </c>
      <c r="AG263" s="3"/>
      <c r="AH263" s="3">
        <f>IF(Table1[[#This Row],[TANGGAL UPDATE]]="",AH262,Table1[[#This Row],[TANGGAL UPDATE]])</f>
        <v>45534</v>
      </c>
      <c r="AI263" t="str" cm="1">
        <f t="array" ref="AI263">IF(Table1[[#This Row],[A1]]="",AI262,INDEX(Table6[3],Table1[[#This Row],[Q1]]))</f>
        <v>G</v>
      </c>
      <c r="AJ263" t="str">
        <f>IF(Table1[[#This Row],[_KETERANGAN]]="","",Table1[[#This Row],[_KETERANGAN]])</f>
        <v/>
      </c>
      <c r="AK263" t="str" cm="1">
        <f t="array" ref="AK263">IF(Table1[[#This Row],[A1]]="",AK262,INDEX(Table6[3],Table1[[#This Row],[Q1]]))</f>
        <v>G</v>
      </c>
      <c r="AL263" s="5" t="str" cm="1">
        <f t="array" ref="AL263">IF(Table1[[#This Row],[A1]]="",AL262,INDEX(Table6[1],Table1[[#This Row],[Q1]]))</f>
        <v>ANDI STAR</v>
      </c>
      <c r="AM263" t="str" cm="1">
        <f t="array" ref="AM263">IF(Table1[[#This Row],[A1]]="",AM262,INDEX(Table6[2],Table1[[#This Row],[Q1]]))</f>
        <v>SALATIGA</v>
      </c>
      <c r="AN263" t="str">
        <f>CONCATENATE(Table1[[#This Row],[TOKO_H]],"-",Table1[[#This Row],[KOTA_H]])</f>
        <v>ANDI STAR-SALATIGA</v>
      </c>
      <c r="AO263" t="s">
        <v>11985</v>
      </c>
      <c r="AP263" t="s">
        <v>11020</v>
      </c>
      <c r="AQ263"/>
    </row>
    <row r="264" spans="1:43">
      <c r="A264">
        <f>IF(Table1[[#This Row],[KODE BARANG]]="","",MATCH(Table1[[#This Row],[KODE BARANG]],DBS[KODE BARANG],0))</f>
        <v>2864</v>
      </c>
      <c r="B264">
        <f>IF(Table1[[#This Row],[ROWID]]="","",ROW()-2)</f>
        <v>262</v>
      </c>
      <c r="C264">
        <f>IF(Table1[[#This Row],[NAMA BARANG]]="","",IF(Table1[[#This Row],[ID]]="",C263,Table1[[#This Row],[ID]]))</f>
        <v>253</v>
      </c>
      <c r="D264" t="str">
        <f>IF(Table1[[#This Row],[A1]]="","",MATCH(Table1[[#This Row],[A1]],Table6[5],0))</f>
        <v/>
      </c>
      <c r="E264" t="str">
        <f>IF(Table1[[#This Row],[ID]]="","",Table1[[#This Row],[TOKO-KOTA_H]])</f>
        <v/>
      </c>
      <c r="F264" t="str">
        <f>IF(Table1[[#This Row],[NOTA TOKO]]="","",ROW()-2)</f>
        <v/>
      </c>
      <c r="G264" s="59"/>
      <c r="H264" s="1"/>
      <c r="J264" s="1"/>
      <c r="K264" t="s">
        <v>11854</v>
      </c>
      <c r="L264" t="str">
        <f>IF(Table1[[#This Row],[_NAMA BARANG]]="",IF(Table1[[#This Row],[//DBS]]="","",INDEX(DBS[NAMA],Table1[[#This Row],[//DBS]])),Table1[[#This Row],[_NAMA BARANG]])</f>
        <v>TAS GB-M WARNA-WARNI</v>
      </c>
      <c r="M264"/>
      <c r="O264" t="str">
        <f>IF(Table1[[#This Row],[ROWID]]="","",IF(Table1[[#This Row],[_KETERANGAN]]="STOCK BELUM LENGKAP","ADA",IF(Table1[[#This Row],[KODE BARANG]]="","TIDAK ADA","ADA")))</f>
        <v>ADA</v>
      </c>
      <c r="P264">
        <v>11</v>
      </c>
      <c r="Q264" t="s">
        <v>34</v>
      </c>
      <c r="R264">
        <f>IF(Table1[[#This Row],[//DBS]]="","",INDEX(DBS[ISI],Table1[[#This Row],[//DBS]]))</f>
        <v>40</v>
      </c>
      <c r="S264" t="str">
        <f>IF(Table1[[#This Row],[//DBS]]="","",IF(Table1[[#This Row],[SATUAN_BYPASS]]="",INDEX(DBS[[SATUAN ]],Table1[[#This Row],[//DBS]]),Table1[SATUAN_BYPASS]))</f>
        <v>LSN</v>
      </c>
      <c r="T264">
        <v>100</v>
      </c>
      <c r="U264" s="58">
        <f>IF(Table1[[#This Row],[HARGA_BYPASS]]="",IF(Table1[[#This Row],[_HARGA]]="","",Table1[[#This Row],[_HARGA]]*1000),Table1[[#This Row],[HARGA_BYPASS]])</f>
        <v>100000</v>
      </c>
      <c r="V264" s="2"/>
      <c r="W264" s="2"/>
      <c r="X264" s="58" t="str">
        <f>IF(Table1[[#This Row],[ROWID]]="","",IF(Table1[[#This Row],[ROWID]]=C265,"",SUMIF(Table1[ROWID],Table1[[#This Row],[ROWID]],Table1[TOTAL])))</f>
        <v/>
      </c>
      <c r="AA26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64">
        <f>IF(Table1[[#This Row],[JUMLAH NOTA]]="","",IF(Table1[[#This Row],[CONV]]="",Table1[[#This Row],[JUMLAH NOTA]],Table1[[#This Row],[JUMLAH NOTA]]*Table1[[#This Row],[CONV]]))</f>
        <v>11</v>
      </c>
      <c r="AC264" t="str">
        <f>IF(Table1[[#This Row],[ISI_CONV]]="","",IF(Table1[[#This Row],[CONV]]="",Table1[[#This Row],[SATUAN NOTA]],Table1[[#This Row],[SATUAN]]))</f>
        <v>LSN</v>
      </c>
      <c r="AD264" s="58">
        <f>IF(Table1[[#This Row],[HARGA]]="","",IF(Table1[[#This Row],[CONV]]="",Table1[[#This Row],[HARGA]],Table1[[#This Row],[HARGA]]/Table1[[#This Row],[CONV]]))</f>
        <v>100000</v>
      </c>
      <c r="AE264" s="58">
        <f>IF(Table1[[#This Row],[HARGA_CONV]]="","",Table1[[#This Row],[HARGA_CONV]]*Table1[[#This Row],[ISI_CONV]]*(100%-(Table1[[#This Row],[DISKON]]+Table1[[#This Row],[DISKON NOTA]])))</f>
        <v>1100000</v>
      </c>
      <c r="AF264" s="3">
        <f>IF(Table1[[#This Row],[TANGGAL NOTA]]="",AF263,Table1[[#This Row],[TANGGAL NOTA]])</f>
        <v>45531</v>
      </c>
      <c r="AG264" s="3"/>
      <c r="AH264" s="3">
        <f>IF(Table1[[#This Row],[TANGGAL UPDATE]]="",AH263,Table1[[#This Row],[TANGGAL UPDATE]])</f>
        <v>45534</v>
      </c>
      <c r="AI264" t="str" cm="1">
        <f t="array" ref="AI264">IF(Table1[[#This Row],[A1]]="",AI263,INDEX(Table6[3],Table1[[#This Row],[Q1]]))</f>
        <v>G</v>
      </c>
      <c r="AJ264" t="str">
        <f>IF(Table1[[#This Row],[_KETERANGAN]]="","",Table1[[#This Row],[_KETERANGAN]])</f>
        <v/>
      </c>
      <c r="AK264" t="str" cm="1">
        <f t="array" ref="AK264">IF(Table1[[#This Row],[A1]]="",AK263,INDEX(Table6[3],Table1[[#This Row],[Q1]]))</f>
        <v>G</v>
      </c>
      <c r="AL264" s="5" t="str" cm="1">
        <f t="array" ref="AL264">IF(Table1[[#This Row],[A1]]="",AL263,INDEX(Table6[1],Table1[[#This Row],[Q1]]))</f>
        <v>ANDI STAR</v>
      </c>
      <c r="AM264" t="str" cm="1">
        <f t="array" ref="AM264">IF(Table1[[#This Row],[A1]]="",AM263,INDEX(Table6[2],Table1[[#This Row],[Q1]]))</f>
        <v>SALATIGA</v>
      </c>
      <c r="AN264" t="str">
        <f>CONCATENATE(Table1[[#This Row],[TOKO_H]],"-",Table1[[#This Row],[KOTA_H]])</f>
        <v>ANDI STAR-SALATIGA</v>
      </c>
      <c r="AO264" t="s">
        <v>11854</v>
      </c>
      <c r="AP264" t="s">
        <v>11021</v>
      </c>
      <c r="AQ264"/>
    </row>
    <row r="265" spans="1:43">
      <c r="A265">
        <f>IF(Table1[[#This Row],[KODE BARANG]]="","",MATCH(Table1[[#This Row],[KODE BARANG]],DBS[KODE BARANG],0))</f>
        <v>2865</v>
      </c>
      <c r="B265">
        <f>IF(Table1[[#This Row],[ROWID]]="","",ROW()-2)</f>
        <v>263</v>
      </c>
      <c r="C265">
        <f>IF(Table1[[#This Row],[NAMA BARANG]]="","",IF(Table1[[#This Row],[ID]]="",C264,Table1[[#This Row],[ID]]))</f>
        <v>253</v>
      </c>
      <c r="D265" t="str">
        <f>IF(Table1[[#This Row],[A1]]="","",MATCH(Table1[[#This Row],[A1]],Table6[5],0))</f>
        <v/>
      </c>
      <c r="E265" t="str">
        <f>IF(Table1[[#This Row],[ID]]="","",Table1[[#This Row],[TOKO-KOTA_H]])</f>
        <v/>
      </c>
      <c r="F265" t="str">
        <f>IF(Table1[[#This Row],[NOTA TOKO]]="","",ROW()-2)</f>
        <v/>
      </c>
      <c r="G265" s="59"/>
      <c r="H265" s="1"/>
      <c r="J265" s="1"/>
      <c r="K265" t="s">
        <v>10795</v>
      </c>
      <c r="L265" t="str">
        <f>IF(Table1[[#This Row],[_NAMA BARANG]]="",IF(Table1[[#This Row],[//DBS]]="","",INDEX(DBS[NAMA],Table1[[#This Row],[//DBS]])),Table1[[#This Row],[_NAMA BARANG]])</f>
        <v>TAS GB-L WARNA-WARNI</v>
      </c>
      <c r="M265"/>
      <c r="O265" t="str">
        <f>IF(Table1[[#This Row],[ROWID]]="","",IF(Table1[[#This Row],[_KETERANGAN]]="STOCK BELUM LENGKAP","ADA",IF(Table1[[#This Row],[KODE BARANG]]="","TIDAK ADA","ADA")))</f>
        <v>ADA</v>
      </c>
      <c r="P265">
        <v>13</v>
      </c>
      <c r="Q265" t="s">
        <v>34</v>
      </c>
      <c r="R265">
        <f>IF(Table1[[#This Row],[//DBS]]="","",INDEX(DBS[ISI],Table1[[#This Row],[//DBS]]))</f>
        <v>30</v>
      </c>
      <c r="S265" t="str">
        <f>IF(Table1[[#This Row],[//DBS]]="","",IF(Table1[[#This Row],[SATUAN_BYPASS]]="",INDEX(DBS[[SATUAN ]],Table1[[#This Row],[//DBS]]),Table1[SATUAN_BYPASS]))</f>
        <v>LSN</v>
      </c>
      <c r="T265">
        <v>120</v>
      </c>
      <c r="U265" s="58">
        <f>IF(Table1[[#This Row],[HARGA_BYPASS]]="",IF(Table1[[#This Row],[_HARGA]]="","",Table1[[#This Row],[_HARGA]]*1000),Table1[[#This Row],[HARGA_BYPASS]])</f>
        <v>120000</v>
      </c>
      <c r="V265" s="2"/>
      <c r="W265" s="2"/>
      <c r="X265" s="58" t="str">
        <f>IF(Table1[[#This Row],[ROWID]]="","",IF(Table1[[#This Row],[ROWID]]=C266,"",SUMIF(Table1[ROWID],Table1[[#This Row],[ROWID]],Table1[TOTAL])))</f>
        <v/>
      </c>
      <c r="AA26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65">
        <f>IF(Table1[[#This Row],[JUMLAH NOTA]]="","",IF(Table1[[#This Row],[CONV]]="",Table1[[#This Row],[JUMLAH NOTA]],Table1[[#This Row],[JUMLAH NOTA]]*Table1[[#This Row],[CONV]]))</f>
        <v>13</v>
      </c>
      <c r="AC265" t="str">
        <f>IF(Table1[[#This Row],[ISI_CONV]]="","",IF(Table1[[#This Row],[CONV]]="",Table1[[#This Row],[SATUAN NOTA]],Table1[[#This Row],[SATUAN]]))</f>
        <v>LSN</v>
      </c>
      <c r="AD265" s="58">
        <f>IF(Table1[[#This Row],[HARGA]]="","",IF(Table1[[#This Row],[CONV]]="",Table1[[#This Row],[HARGA]],Table1[[#This Row],[HARGA]]/Table1[[#This Row],[CONV]]))</f>
        <v>120000</v>
      </c>
      <c r="AE265" s="58">
        <f>IF(Table1[[#This Row],[HARGA_CONV]]="","",Table1[[#This Row],[HARGA_CONV]]*Table1[[#This Row],[ISI_CONV]]*(100%-(Table1[[#This Row],[DISKON]]+Table1[[#This Row],[DISKON NOTA]])))</f>
        <v>1560000</v>
      </c>
      <c r="AF265" s="3">
        <f>IF(Table1[[#This Row],[TANGGAL NOTA]]="",AF264,Table1[[#This Row],[TANGGAL NOTA]])</f>
        <v>45531</v>
      </c>
      <c r="AG265" s="3"/>
      <c r="AH265" s="3">
        <f>IF(Table1[[#This Row],[TANGGAL UPDATE]]="",AH264,Table1[[#This Row],[TANGGAL UPDATE]])</f>
        <v>45534</v>
      </c>
      <c r="AI265" t="str" cm="1">
        <f t="array" ref="AI265">IF(Table1[[#This Row],[A1]]="",AI264,INDEX(Table6[3],Table1[[#This Row],[Q1]]))</f>
        <v>G</v>
      </c>
      <c r="AJ265" t="str">
        <f>IF(Table1[[#This Row],[_KETERANGAN]]="","",Table1[[#This Row],[_KETERANGAN]])</f>
        <v/>
      </c>
      <c r="AK265" t="str" cm="1">
        <f t="array" ref="AK265">IF(Table1[[#This Row],[A1]]="",AK264,INDEX(Table6[3],Table1[[#This Row],[Q1]]))</f>
        <v>G</v>
      </c>
      <c r="AL265" s="5" t="str" cm="1">
        <f t="array" ref="AL265">IF(Table1[[#This Row],[A1]]="",AL264,INDEX(Table6[1],Table1[[#This Row],[Q1]]))</f>
        <v>ANDI STAR</v>
      </c>
      <c r="AM265" t="str" cm="1">
        <f t="array" ref="AM265">IF(Table1[[#This Row],[A1]]="",AM264,INDEX(Table6[2],Table1[[#This Row],[Q1]]))</f>
        <v>SALATIGA</v>
      </c>
      <c r="AN265" t="str">
        <f>CONCATENATE(Table1[[#This Row],[TOKO_H]],"-",Table1[[#This Row],[KOTA_H]])</f>
        <v>ANDI STAR-SALATIGA</v>
      </c>
      <c r="AO265" t="s">
        <v>10795</v>
      </c>
      <c r="AP265" t="s">
        <v>11022</v>
      </c>
      <c r="AQ265"/>
    </row>
    <row r="266" spans="1:43">
      <c r="A266">
        <f>IF(Table1[[#This Row],[KODE BARANG]]="","",MATCH(Table1[[#This Row],[KODE BARANG]],DBS[KODE BARANG],0))</f>
        <v>3184</v>
      </c>
      <c r="B266">
        <f>IF(Table1[[#This Row],[ROWID]]="","",ROW()-2)</f>
        <v>264</v>
      </c>
      <c r="C266">
        <f>IF(Table1[[#This Row],[NAMA BARANG]]="","",IF(Table1[[#This Row],[ID]]="",C265,Table1[[#This Row],[ID]]))</f>
        <v>253</v>
      </c>
      <c r="D266" t="str">
        <f>IF(Table1[[#This Row],[A1]]="","",MATCH(Table1[[#This Row],[A1]],Table6[5],0))</f>
        <v/>
      </c>
      <c r="E266" t="str">
        <f>IF(Table1[[#This Row],[ID]]="","",Table1[[#This Row],[TOKO-KOTA_H]])</f>
        <v/>
      </c>
      <c r="F266" t="str">
        <f>IF(Table1[[#This Row],[NOTA TOKO]]="","",ROW()-2)</f>
        <v/>
      </c>
      <c r="G266" s="59"/>
      <c r="H266" s="1"/>
      <c r="J266" s="1"/>
      <c r="K266" t="s">
        <v>11790</v>
      </c>
      <c r="L266" t="str">
        <f>IF(Table1[[#This Row],[_NAMA BARANG]]="",IF(Table1[[#This Row],[//DBS]]="","",INDEX(DBS[NAMA],Table1[[#This Row],[//DBS]])),Table1[[#This Row],[_NAMA BARANG]])</f>
        <v>TAS TALI GG-M TANGGUNG 1731 TIMBUL GILAP</v>
      </c>
      <c r="M266"/>
      <c r="O266" t="str">
        <f>IF(Table1[[#This Row],[ROWID]]="","",IF(Table1[[#This Row],[_KETERANGAN]]="STOCK BELUM LENGKAP","ADA",IF(Table1[[#This Row],[KODE BARANG]]="","TIDAK ADA","ADA")))</f>
        <v>ADA</v>
      </c>
      <c r="P266">
        <v>1</v>
      </c>
      <c r="Q266" t="s">
        <v>34</v>
      </c>
      <c r="R266">
        <f>IF(Table1[[#This Row],[//DBS]]="","",INDEX(DBS[ISI],Table1[[#This Row],[//DBS]]))</f>
        <v>40</v>
      </c>
      <c r="S266" t="str">
        <f>IF(Table1[[#This Row],[//DBS]]="","",IF(Table1[[#This Row],[SATUAN_BYPASS]]="",INDEX(DBS[[SATUAN ]],Table1[[#This Row],[//DBS]]),Table1[SATUAN_BYPASS]))</f>
        <v>LSN</v>
      </c>
      <c r="T266">
        <v>110</v>
      </c>
      <c r="U266" s="58">
        <f>IF(Table1[[#This Row],[HARGA_BYPASS]]="",IF(Table1[[#This Row],[_HARGA]]="","",Table1[[#This Row],[_HARGA]]*1000),Table1[[#This Row],[HARGA_BYPASS]])</f>
        <v>110000</v>
      </c>
      <c r="V266" s="2"/>
      <c r="W266" s="2"/>
      <c r="X266" s="58" t="str">
        <f>IF(Table1[[#This Row],[ROWID]]="","",IF(Table1[[#This Row],[ROWID]]=C267,"",SUMIF(Table1[ROWID],Table1[[#This Row],[ROWID]],Table1[TOTAL])))</f>
        <v/>
      </c>
      <c r="AA26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66">
        <f>IF(Table1[[#This Row],[JUMLAH NOTA]]="","",IF(Table1[[#This Row],[CONV]]="",Table1[[#This Row],[JUMLAH NOTA]],Table1[[#This Row],[JUMLAH NOTA]]*Table1[[#This Row],[CONV]]))</f>
        <v>1</v>
      </c>
      <c r="AC266" t="str">
        <f>IF(Table1[[#This Row],[ISI_CONV]]="","",IF(Table1[[#This Row],[CONV]]="",Table1[[#This Row],[SATUAN NOTA]],Table1[[#This Row],[SATUAN]]))</f>
        <v>LSN</v>
      </c>
      <c r="AD266" s="58">
        <f>IF(Table1[[#This Row],[HARGA]]="","",IF(Table1[[#This Row],[CONV]]="",Table1[[#This Row],[HARGA]],Table1[[#This Row],[HARGA]]/Table1[[#This Row],[CONV]]))</f>
        <v>110000</v>
      </c>
      <c r="AE266" s="58">
        <f>IF(Table1[[#This Row],[HARGA_CONV]]="","",Table1[[#This Row],[HARGA_CONV]]*Table1[[#This Row],[ISI_CONV]]*(100%-(Table1[[#This Row],[DISKON]]+Table1[[#This Row],[DISKON NOTA]])))</f>
        <v>110000</v>
      </c>
      <c r="AF266" s="3">
        <f>IF(Table1[[#This Row],[TANGGAL NOTA]]="",AF265,Table1[[#This Row],[TANGGAL NOTA]])</f>
        <v>45531</v>
      </c>
      <c r="AG266" s="3"/>
      <c r="AH266" s="3">
        <f>IF(Table1[[#This Row],[TANGGAL UPDATE]]="",AH265,Table1[[#This Row],[TANGGAL UPDATE]])</f>
        <v>45534</v>
      </c>
      <c r="AI266" t="str" cm="1">
        <f t="array" ref="AI266">IF(Table1[[#This Row],[A1]]="",AI265,INDEX(Table6[3],Table1[[#This Row],[Q1]]))</f>
        <v>G</v>
      </c>
      <c r="AJ266" t="str">
        <f>IF(Table1[[#This Row],[_KETERANGAN]]="","",Table1[[#This Row],[_KETERANGAN]])</f>
        <v/>
      </c>
      <c r="AK266" t="str" cm="1">
        <f t="array" ref="AK266">IF(Table1[[#This Row],[A1]]="",AK265,INDEX(Table6[3],Table1[[#This Row],[Q1]]))</f>
        <v>G</v>
      </c>
      <c r="AL266" s="5" t="str" cm="1">
        <f t="array" ref="AL266">IF(Table1[[#This Row],[A1]]="",AL265,INDEX(Table6[1],Table1[[#This Row],[Q1]]))</f>
        <v>ANDI STAR</v>
      </c>
      <c r="AM266" t="str" cm="1">
        <f t="array" ref="AM266">IF(Table1[[#This Row],[A1]]="",AM265,INDEX(Table6[2],Table1[[#This Row],[Q1]]))</f>
        <v>SALATIGA</v>
      </c>
      <c r="AN266" t="str">
        <f>CONCATENATE(Table1[[#This Row],[TOKO_H]],"-",Table1[[#This Row],[KOTA_H]])</f>
        <v>ANDI STAR-SALATIGA</v>
      </c>
      <c r="AO266" t="s">
        <v>11790</v>
      </c>
      <c r="AP266" t="s">
        <v>11791</v>
      </c>
      <c r="AQ266"/>
    </row>
    <row r="267" spans="1:43">
      <c r="A267">
        <f>IF(Table1[[#This Row],[KODE BARANG]]="","",MATCH(Table1[[#This Row],[KODE BARANG]],DBS[KODE BARANG],0))</f>
        <v>3183</v>
      </c>
      <c r="B267">
        <f>IF(Table1[[#This Row],[ROWID]]="","",ROW()-2)</f>
        <v>265</v>
      </c>
      <c r="C267">
        <f>IF(Table1[[#This Row],[NAMA BARANG]]="","",IF(Table1[[#This Row],[ID]]="",C266,Table1[[#This Row],[ID]]))</f>
        <v>253</v>
      </c>
      <c r="D267" t="str">
        <f>IF(Table1[[#This Row],[A1]]="","",MATCH(Table1[[#This Row],[A1]],Table6[5],0))</f>
        <v/>
      </c>
      <c r="E267" t="str">
        <f>IF(Table1[[#This Row],[ID]]="","",Table1[[#This Row],[TOKO-KOTA_H]])</f>
        <v/>
      </c>
      <c r="F267" t="str">
        <f>IF(Table1[[#This Row],[NOTA TOKO]]="","",ROW()-2)</f>
        <v/>
      </c>
      <c r="G267" s="59"/>
      <c r="H267" s="1"/>
      <c r="J267" s="1"/>
      <c r="K267" t="s">
        <v>11788</v>
      </c>
      <c r="L267" t="str">
        <f>IF(Table1[[#This Row],[_NAMA BARANG]]="",IF(Table1[[#This Row],[//DBS]]="","",INDEX(DBS[NAMA],Table1[[#This Row],[//DBS]])),Table1[[#This Row],[_NAMA BARANG]])</f>
        <v>TAS TALI GG-M TANGGUNG 2915 TIMBUL GILAP</v>
      </c>
      <c r="M267"/>
      <c r="O267" t="str">
        <f>IF(Table1[[#This Row],[ROWID]]="","",IF(Table1[[#This Row],[_KETERANGAN]]="STOCK BELUM LENGKAP","ADA",IF(Table1[[#This Row],[KODE BARANG]]="","TIDAK ADA","ADA")))</f>
        <v>ADA</v>
      </c>
      <c r="P267">
        <v>1</v>
      </c>
      <c r="Q267" t="s">
        <v>34</v>
      </c>
      <c r="R267">
        <f>IF(Table1[[#This Row],[//DBS]]="","",INDEX(DBS[ISI],Table1[[#This Row],[//DBS]]))</f>
        <v>40</v>
      </c>
      <c r="S267" t="str">
        <f>IF(Table1[[#This Row],[//DBS]]="","",IF(Table1[[#This Row],[SATUAN_BYPASS]]="",INDEX(DBS[[SATUAN ]],Table1[[#This Row],[//DBS]]),Table1[SATUAN_BYPASS]))</f>
        <v>LSN</v>
      </c>
      <c r="T267">
        <v>110</v>
      </c>
      <c r="U267" s="58">
        <f>IF(Table1[[#This Row],[HARGA_BYPASS]]="",IF(Table1[[#This Row],[_HARGA]]="","",Table1[[#This Row],[_HARGA]]*1000),Table1[[#This Row],[HARGA_BYPASS]])</f>
        <v>110000</v>
      </c>
      <c r="V267" s="2"/>
      <c r="W267" s="2"/>
      <c r="X267" s="58" t="str">
        <f>IF(Table1[[#This Row],[ROWID]]="","",IF(Table1[[#This Row],[ROWID]]=C268,"",SUMIF(Table1[ROWID],Table1[[#This Row],[ROWID]],Table1[TOTAL])))</f>
        <v/>
      </c>
      <c r="AA26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67">
        <f>IF(Table1[[#This Row],[JUMLAH NOTA]]="","",IF(Table1[[#This Row],[CONV]]="",Table1[[#This Row],[JUMLAH NOTA]],Table1[[#This Row],[JUMLAH NOTA]]*Table1[[#This Row],[CONV]]))</f>
        <v>1</v>
      </c>
      <c r="AC267" t="str">
        <f>IF(Table1[[#This Row],[ISI_CONV]]="","",IF(Table1[[#This Row],[CONV]]="",Table1[[#This Row],[SATUAN NOTA]],Table1[[#This Row],[SATUAN]]))</f>
        <v>LSN</v>
      </c>
      <c r="AD267" s="58">
        <f>IF(Table1[[#This Row],[HARGA]]="","",IF(Table1[[#This Row],[CONV]]="",Table1[[#This Row],[HARGA]],Table1[[#This Row],[HARGA]]/Table1[[#This Row],[CONV]]))</f>
        <v>110000</v>
      </c>
      <c r="AE267" s="58">
        <f>IF(Table1[[#This Row],[HARGA_CONV]]="","",Table1[[#This Row],[HARGA_CONV]]*Table1[[#This Row],[ISI_CONV]]*(100%-(Table1[[#This Row],[DISKON]]+Table1[[#This Row],[DISKON NOTA]])))</f>
        <v>110000</v>
      </c>
      <c r="AF267" s="3">
        <f>IF(Table1[[#This Row],[TANGGAL NOTA]]="",AF266,Table1[[#This Row],[TANGGAL NOTA]])</f>
        <v>45531</v>
      </c>
      <c r="AG267" s="3"/>
      <c r="AH267" s="3">
        <f>IF(Table1[[#This Row],[TANGGAL UPDATE]]="",AH266,Table1[[#This Row],[TANGGAL UPDATE]])</f>
        <v>45534</v>
      </c>
      <c r="AI267" t="str" cm="1">
        <f t="array" ref="AI267">IF(Table1[[#This Row],[A1]]="",AI266,INDEX(Table6[3],Table1[[#This Row],[Q1]]))</f>
        <v>G</v>
      </c>
      <c r="AJ267" t="str">
        <f>IF(Table1[[#This Row],[_KETERANGAN]]="","",Table1[[#This Row],[_KETERANGAN]])</f>
        <v/>
      </c>
      <c r="AK267" t="str" cm="1">
        <f t="array" ref="AK267">IF(Table1[[#This Row],[A1]]="",AK266,INDEX(Table6[3],Table1[[#This Row],[Q1]]))</f>
        <v>G</v>
      </c>
      <c r="AL267" s="5" t="str" cm="1">
        <f t="array" ref="AL267">IF(Table1[[#This Row],[A1]]="",AL266,INDEX(Table6[1],Table1[[#This Row],[Q1]]))</f>
        <v>ANDI STAR</v>
      </c>
      <c r="AM267" t="str" cm="1">
        <f t="array" ref="AM267">IF(Table1[[#This Row],[A1]]="",AM266,INDEX(Table6[2],Table1[[#This Row],[Q1]]))</f>
        <v>SALATIGA</v>
      </c>
      <c r="AN267" t="str">
        <f>CONCATENATE(Table1[[#This Row],[TOKO_H]],"-",Table1[[#This Row],[KOTA_H]])</f>
        <v>ANDI STAR-SALATIGA</v>
      </c>
      <c r="AO267" t="s">
        <v>11788</v>
      </c>
      <c r="AP267" t="s">
        <v>11789</v>
      </c>
      <c r="AQ267"/>
    </row>
    <row r="268" spans="1:43">
      <c r="A268">
        <f>IF(Table1[[#This Row],[KODE BARANG]]="","",MATCH(Table1[[#This Row],[KODE BARANG]],DBS[KODE BARANG],0))</f>
        <v>3184</v>
      </c>
      <c r="B268">
        <f>IF(Table1[[#This Row],[ROWID]]="","",ROW()-2)</f>
        <v>266</v>
      </c>
      <c r="C268">
        <f>IF(Table1[[#This Row],[NAMA BARANG]]="","",IF(Table1[[#This Row],[ID]]="",C267,Table1[[#This Row],[ID]]))</f>
        <v>253</v>
      </c>
      <c r="D268" t="str">
        <f>IF(Table1[[#This Row],[A1]]="","",MATCH(Table1[[#This Row],[A1]],Table6[5],0))</f>
        <v/>
      </c>
      <c r="E268" t="str">
        <f>IF(Table1[[#This Row],[ID]]="","",Table1[[#This Row],[TOKO-KOTA_H]])</f>
        <v/>
      </c>
      <c r="F268" t="str">
        <f>IF(Table1[[#This Row],[NOTA TOKO]]="","",ROW()-2)</f>
        <v/>
      </c>
      <c r="G268" s="59"/>
      <c r="H268" s="1"/>
      <c r="J268" s="1"/>
      <c r="K268" t="s">
        <v>11790</v>
      </c>
      <c r="L268" t="str">
        <f>IF(Table1[[#This Row],[_NAMA BARANG]]="",IF(Table1[[#This Row],[//DBS]]="","",INDEX(DBS[NAMA],Table1[[#This Row],[//DBS]])),Table1[[#This Row],[_NAMA BARANG]])</f>
        <v>TAS TALI GG-M TANGGUNG 1731 TIMBUL GILAP</v>
      </c>
      <c r="M268"/>
      <c r="O268" t="str">
        <f>IF(Table1[[#This Row],[ROWID]]="","",IF(Table1[[#This Row],[_KETERANGAN]]="STOCK BELUM LENGKAP","ADA",IF(Table1[[#This Row],[KODE BARANG]]="","TIDAK ADA","ADA")))</f>
        <v>ADA</v>
      </c>
      <c r="P268">
        <v>1</v>
      </c>
      <c r="Q268" t="s">
        <v>34</v>
      </c>
      <c r="R268">
        <f>IF(Table1[[#This Row],[//DBS]]="","",INDEX(DBS[ISI],Table1[[#This Row],[//DBS]]))</f>
        <v>40</v>
      </c>
      <c r="S268" t="str">
        <f>IF(Table1[[#This Row],[//DBS]]="","",IF(Table1[[#This Row],[SATUAN_BYPASS]]="",INDEX(DBS[[SATUAN ]],Table1[[#This Row],[//DBS]]),Table1[SATUAN_BYPASS]))</f>
        <v>LSN</v>
      </c>
      <c r="T268">
        <v>110</v>
      </c>
      <c r="U268" s="58">
        <f>IF(Table1[[#This Row],[HARGA_BYPASS]]="",IF(Table1[[#This Row],[_HARGA]]="","",Table1[[#This Row],[_HARGA]]*1000),Table1[[#This Row],[HARGA_BYPASS]])</f>
        <v>110000</v>
      </c>
      <c r="V268" s="2"/>
      <c r="W268" s="2"/>
      <c r="X268" s="58" t="str">
        <f>IF(Table1[[#This Row],[ROWID]]="","",IF(Table1[[#This Row],[ROWID]]=C269,"",SUMIF(Table1[ROWID],Table1[[#This Row],[ROWID]],Table1[TOTAL])))</f>
        <v/>
      </c>
      <c r="AA26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68">
        <f>IF(Table1[[#This Row],[JUMLAH NOTA]]="","",IF(Table1[[#This Row],[CONV]]="",Table1[[#This Row],[JUMLAH NOTA]],Table1[[#This Row],[JUMLAH NOTA]]*Table1[[#This Row],[CONV]]))</f>
        <v>1</v>
      </c>
      <c r="AC268" t="str">
        <f>IF(Table1[[#This Row],[ISI_CONV]]="","",IF(Table1[[#This Row],[CONV]]="",Table1[[#This Row],[SATUAN NOTA]],Table1[[#This Row],[SATUAN]]))</f>
        <v>LSN</v>
      </c>
      <c r="AD268" s="58">
        <f>IF(Table1[[#This Row],[HARGA]]="","",IF(Table1[[#This Row],[CONV]]="",Table1[[#This Row],[HARGA]],Table1[[#This Row],[HARGA]]/Table1[[#This Row],[CONV]]))</f>
        <v>110000</v>
      </c>
      <c r="AE268" s="58">
        <f>IF(Table1[[#This Row],[HARGA_CONV]]="","",Table1[[#This Row],[HARGA_CONV]]*Table1[[#This Row],[ISI_CONV]]*(100%-(Table1[[#This Row],[DISKON]]+Table1[[#This Row],[DISKON NOTA]])))</f>
        <v>110000</v>
      </c>
      <c r="AF268" s="3">
        <f>IF(Table1[[#This Row],[TANGGAL NOTA]]="",AF267,Table1[[#This Row],[TANGGAL NOTA]])</f>
        <v>45531</v>
      </c>
      <c r="AG268" s="3"/>
      <c r="AH268" s="3">
        <f>IF(Table1[[#This Row],[TANGGAL UPDATE]]="",AH267,Table1[[#This Row],[TANGGAL UPDATE]])</f>
        <v>45534</v>
      </c>
      <c r="AI268" t="str" cm="1">
        <f t="array" ref="AI268">IF(Table1[[#This Row],[A1]]="",AI267,INDEX(Table6[3],Table1[[#This Row],[Q1]]))</f>
        <v>G</v>
      </c>
      <c r="AJ268" t="str">
        <f>IF(Table1[[#This Row],[_KETERANGAN]]="","",Table1[[#This Row],[_KETERANGAN]])</f>
        <v/>
      </c>
      <c r="AK268" t="str" cm="1">
        <f t="array" ref="AK268">IF(Table1[[#This Row],[A1]]="",AK267,INDEX(Table6[3],Table1[[#This Row],[Q1]]))</f>
        <v>G</v>
      </c>
      <c r="AL268" s="5" t="str" cm="1">
        <f t="array" ref="AL268">IF(Table1[[#This Row],[A1]]="",AL267,INDEX(Table6[1],Table1[[#This Row],[Q1]]))</f>
        <v>ANDI STAR</v>
      </c>
      <c r="AM268" t="str" cm="1">
        <f t="array" ref="AM268">IF(Table1[[#This Row],[A1]]="",AM267,INDEX(Table6[2],Table1[[#This Row],[Q1]]))</f>
        <v>SALATIGA</v>
      </c>
      <c r="AN268" t="str">
        <f>CONCATENATE(Table1[[#This Row],[TOKO_H]],"-",Table1[[#This Row],[KOTA_H]])</f>
        <v>ANDI STAR-SALATIGA</v>
      </c>
      <c r="AO268" t="s">
        <v>11790</v>
      </c>
      <c r="AP268" t="s">
        <v>11791</v>
      </c>
      <c r="AQ268"/>
    </row>
    <row r="269" spans="1:43">
      <c r="A269">
        <f>IF(Table1[[#This Row],[KODE BARANG]]="","",MATCH(Table1[[#This Row],[KODE BARANG]],DBS[KODE BARANG],0))</f>
        <v>3189</v>
      </c>
      <c r="B269">
        <f>IF(Table1[[#This Row],[ROWID]]="","",ROW()-2)</f>
        <v>267</v>
      </c>
      <c r="C269">
        <f>IF(Table1[[#This Row],[NAMA BARANG]]="","",IF(Table1[[#This Row],[ID]]="",C268,Table1[[#This Row],[ID]]))</f>
        <v>253</v>
      </c>
      <c r="D269" t="str">
        <f>IF(Table1[[#This Row],[A1]]="","",MATCH(Table1[[#This Row],[A1]],Table6[5],0))</f>
        <v/>
      </c>
      <c r="E269" t="str">
        <f>IF(Table1[[#This Row],[ID]]="","",Table1[[#This Row],[TOKO-KOTA_H]])</f>
        <v/>
      </c>
      <c r="F269" t="str">
        <f>IF(Table1[[#This Row],[NOTA TOKO]]="","",ROW()-2)</f>
        <v/>
      </c>
      <c r="G269" s="59"/>
      <c r="H269" s="1"/>
      <c r="J269" s="1"/>
      <c r="K269" t="s">
        <v>11800</v>
      </c>
      <c r="L269" t="str">
        <f>IF(Table1[[#This Row],[_NAMA BARANG]]="",IF(Table1[[#This Row],[//DBS]]="","",INDEX(DBS[NAMA],Table1[[#This Row],[//DBS]])),Table1[[#This Row],[_NAMA BARANG]])</f>
        <v>TAS TALI GG-M TANGGUNG 1891 GILAP</v>
      </c>
      <c r="M269"/>
      <c r="O269" t="str">
        <f>IF(Table1[[#This Row],[ROWID]]="","",IF(Table1[[#This Row],[_KETERANGAN]]="STOCK BELUM LENGKAP","ADA",IF(Table1[[#This Row],[KODE BARANG]]="","TIDAK ADA","ADA")))</f>
        <v>ADA</v>
      </c>
      <c r="P269">
        <v>1</v>
      </c>
      <c r="Q269" t="s">
        <v>34</v>
      </c>
      <c r="R269">
        <f>IF(Table1[[#This Row],[//DBS]]="","",INDEX(DBS[ISI],Table1[[#This Row],[//DBS]]))</f>
        <v>40</v>
      </c>
      <c r="S269" t="str">
        <f>IF(Table1[[#This Row],[//DBS]]="","",IF(Table1[[#This Row],[SATUAN_BYPASS]]="",INDEX(DBS[[SATUAN ]],Table1[[#This Row],[//DBS]]),Table1[SATUAN_BYPASS]))</f>
        <v>LSN</v>
      </c>
      <c r="T269">
        <v>100</v>
      </c>
      <c r="U269" s="58">
        <f>IF(Table1[[#This Row],[HARGA_BYPASS]]="",IF(Table1[[#This Row],[_HARGA]]="","",Table1[[#This Row],[_HARGA]]*1000),Table1[[#This Row],[HARGA_BYPASS]])</f>
        <v>100000</v>
      </c>
      <c r="V269" s="2"/>
      <c r="W269" s="2"/>
      <c r="X269" s="58" t="str">
        <f>IF(Table1[[#This Row],[ROWID]]="","",IF(Table1[[#This Row],[ROWID]]=C270,"",SUMIF(Table1[ROWID],Table1[[#This Row],[ROWID]],Table1[TOTAL])))</f>
        <v/>
      </c>
      <c r="AA26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69">
        <f>IF(Table1[[#This Row],[JUMLAH NOTA]]="","",IF(Table1[[#This Row],[CONV]]="",Table1[[#This Row],[JUMLAH NOTA]],Table1[[#This Row],[JUMLAH NOTA]]*Table1[[#This Row],[CONV]]))</f>
        <v>1</v>
      </c>
      <c r="AC269" t="str">
        <f>IF(Table1[[#This Row],[ISI_CONV]]="","",IF(Table1[[#This Row],[CONV]]="",Table1[[#This Row],[SATUAN NOTA]],Table1[[#This Row],[SATUAN]]))</f>
        <v>LSN</v>
      </c>
      <c r="AD269" s="58">
        <f>IF(Table1[[#This Row],[HARGA]]="","",IF(Table1[[#This Row],[CONV]]="",Table1[[#This Row],[HARGA]],Table1[[#This Row],[HARGA]]/Table1[[#This Row],[CONV]]))</f>
        <v>100000</v>
      </c>
      <c r="AE269" s="58">
        <f>IF(Table1[[#This Row],[HARGA_CONV]]="","",Table1[[#This Row],[HARGA_CONV]]*Table1[[#This Row],[ISI_CONV]]*(100%-(Table1[[#This Row],[DISKON]]+Table1[[#This Row],[DISKON NOTA]])))</f>
        <v>100000</v>
      </c>
      <c r="AF269" s="3">
        <f>IF(Table1[[#This Row],[TANGGAL NOTA]]="",AF268,Table1[[#This Row],[TANGGAL NOTA]])</f>
        <v>45531</v>
      </c>
      <c r="AG269" s="3"/>
      <c r="AH269" s="3">
        <f>IF(Table1[[#This Row],[TANGGAL UPDATE]]="",AH268,Table1[[#This Row],[TANGGAL UPDATE]])</f>
        <v>45534</v>
      </c>
      <c r="AI269" t="str" cm="1">
        <f t="array" ref="AI269">IF(Table1[[#This Row],[A1]]="",AI268,INDEX(Table6[3],Table1[[#This Row],[Q1]]))</f>
        <v>G</v>
      </c>
      <c r="AJ269" t="str">
        <f>IF(Table1[[#This Row],[_KETERANGAN]]="","",Table1[[#This Row],[_KETERANGAN]])</f>
        <v/>
      </c>
      <c r="AK269" t="str" cm="1">
        <f t="array" ref="AK269">IF(Table1[[#This Row],[A1]]="",AK268,INDEX(Table6[3],Table1[[#This Row],[Q1]]))</f>
        <v>G</v>
      </c>
      <c r="AL269" s="5" t="str" cm="1">
        <f t="array" ref="AL269">IF(Table1[[#This Row],[A1]]="",AL268,INDEX(Table6[1],Table1[[#This Row],[Q1]]))</f>
        <v>ANDI STAR</v>
      </c>
      <c r="AM269" t="str" cm="1">
        <f t="array" ref="AM269">IF(Table1[[#This Row],[A1]]="",AM268,INDEX(Table6[2],Table1[[#This Row],[Q1]]))</f>
        <v>SALATIGA</v>
      </c>
      <c r="AN269" t="str">
        <f>CONCATENATE(Table1[[#This Row],[TOKO_H]],"-",Table1[[#This Row],[KOTA_H]])</f>
        <v>ANDI STAR-SALATIGA</v>
      </c>
      <c r="AO269" t="s">
        <v>11800</v>
      </c>
      <c r="AP269" t="s">
        <v>11801</v>
      </c>
      <c r="AQ269"/>
    </row>
    <row r="270" spans="1:43">
      <c r="A270">
        <f>IF(Table1[[#This Row],[KODE BARANG]]="","",MATCH(Table1[[#This Row],[KODE BARANG]],DBS[KODE BARANG],0))</f>
        <v>3189</v>
      </c>
      <c r="B270">
        <f>IF(Table1[[#This Row],[ROWID]]="","",ROW()-2)</f>
        <v>268</v>
      </c>
      <c r="C270">
        <f>IF(Table1[[#This Row],[NAMA BARANG]]="","",IF(Table1[[#This Row],[ID]]="",C269,Table1[[#This Row],[ID]]))</f>
        <v>253</v>
      </c>
      <c r="D270" t="str">
        <f>IF(Table1[[#This Row],[A1]]="","",MATCH(Table1[[#This Row],[A1]],Table6[5],0))</f>
        <v/>
      </c>
      <c r="E270" t="str">
        <f>IF(Table1[[#This Row],[ID]]="","",Table1[[#This Row],[TOKO-KOTA_H]])</f>
        <v/>
      </c>
      <c r="F270" t="str">
        <f>IF(Table1[[#This Row],[NOTA TOKO]]="","",ROW()-2)</f>
        <v/>
      </c>
      <c r="G270" s="59"/>
      <c r="H270" s="1"/>
      <c r="J270" s="1"/>
      <c r="K270" t="s">
        <v>11800</v>
      </c>
      <c r="L270" t="str">
        <f>IF(Table1[[#This Row],[_NAMA BARANG]]="",IF(Table1[[#This Row],[//DBS]]="","",INDEX(DBS[NAMA],Table1[[#This Row],[//DBS]])),Table1[[#This Row],[_NAMA BARANG]])</f>
        <v>TAS TALI GG-M TANGGUNG 1891 GILAP</v>
      </c>
      <c r="M270"/>
      <c r="O270" t="str">
        <f>IF(Table1[[#This Row],[ROWID]]="","",IF(Table1[[#This Row],[_KETERANGAN]]="STOCK BELUM LENGKAP","ADA",IF(Table1[[#This Row],[KODE BARANG]]="","TIDAK ADA","ADA")))</f>
        <v>ADA</v>
      </c>
      <c r="P270">
        <v>1</v>
      </c>
      <c r="Q270" t="s">
        <v>34</v>
      </c>
      <c r="R270">
        <f>IF(Table1[[#This Row],[//DBS]]="","",INDEX(DBS[ISI],Table1[[#This Row],[//DBS]]))</f>
        <v>40</v>
      </c>
      <c r="S270" t="str">
        <f>IF(Table1[[#This Row],[//DBS]]="","",IF(Table1[[#This Row],[SATUAN_BYPASS]]="",INDEX(DBS[[SATUAN ]],Table1[[#This Row],[//DBS]]),Table1[SATUAN_BYPASS]))</f>
        <v>LSN</v>
      </c>
      <c r="T270">
        <v>100</v>
      </c>
      <c r="U270" s="58">
        <f>IF(Table1[[#This Row],[HARGA_BYPASS]]="",IF(Table1[[#This Row],[_HARGA]]="","",Table1[[#This Row],[_HARGA]]*1000),Table1[[#This Row],[HARGA_BYPASS]])</f>
        <v>100000</v>
      </c>
      <c r="V270" s="2"/>
      <c r="W270" s="2"/>
      <c r="X270" s="58">
        <f>IF(Table1[[#This Row],[ROWID]]="","",IF(Table1[[#This Row],[ROWID]]=C271,"",SUMIF(Table1[ROWID],Table1[[#This Row],[ROWID]],Table1[TOTAL])))</f>
        <v>5455000</v>
      </c>
      <c r="AA27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70">
        <f>IF(Table1[[#This Row],[JUMLAH NOTA]]="","",IF(Table1[[#This Row],[CONV]]="",Table1[[#This Row],[JUMLAH NOTA]],Table1[[#This Row],[JUMLAH NOTA]]*Table1[[#This Row],[CONV]]))</f>
        <v>1</v>
      </c>
      <c r="AC270" t="str">
        <f>IF(Table1[[#This Row],[ISI_CONV]]="","",IF(Table1[[#This Row],[CONV]]="",Table1[[#This Row],[SATUAN NOTA]],Table1[[#This Row],[SATUAN]]))</f>
        <v>LSN</v>
      </c>
      <c r="AD270" s="58">
        <f>IF(Table1[[#This Row],[HARGA]]="","",IF(Table1[[#This Row],[CONV]]="",Table1[[#This Row],[HARGA]],Table1[[#This Row],[HARGA]]/Table1[[#This Row],[CONV]]))</f>
        <v>100000</v>
      </c>
      <c r="AE270" s="58">
        <f>IF(Table1[[#This Row],[HARGA_CONV]]="","",Table1[[#This Row],[HARGA_CONV]]*Table1[[#This Row],[ISI_CONV]]*(100%-(Table1[[#This Row],[DISKON]]+Table1[[#This Row],[DISKON NOTA]])))</f>
        <v>100000</v>
      </c>
      <c r="AF270" s="3">
        <f>IF(Table1[[#This Row],[TANGGAL NOTA]]="",AF269,Table1[[#This Row],[TANGGAL NOTA]])</f>
        <v>45531</v>
      </c>
      <c r="AG270" s="3"/>
      <c r="AH270" s="3">
        <f>IF(Table1[[#This Row],[TANGGAL UPDATE]]="",AH269,Table1[[#This Row],[TANGGAL UPDATE]])</f>
        <v>45534</v>
      </c>
      <c r="AI270" t="str" cm="1">
        <f t="array" ref="AI270">IF(Table1[[#This Row],[A1]]="",AI269,INDEX(Table6[3],Table1[[#This Row],[Q1]]))</f>
        <v>G</v>
      </c>
      <c r="AJ270" t="str">
        <f>IF(Table1[[#This Row],[_KETERANGAN]]="","",Table1[[#This Row],[_KETERANGAN]])</f>
        <v/>
      </c>
      <c r="AK270" t="str" cm="1">
        <f t="array" ref="AK270">IF(Table1[[#This Row],[A1]]="",AK269,INDEX(Table6[3],Table1[[#This Row],[Q1]]))</f>
        <v>G</v>
      </c>
      <c r="AL270" s="5" t="str" cm="1">
        <f t="array" ref="AL270">IF(Table1[[#This Row],[A1]]="",AL269,INDEX(Table6[1],Table1[[#This Row],[Q1]]))</f>
        <v>ANDI STAR</v>
      </c>
      <c r="AM270" t="str" cm="1">
        <f t="array" ref="AM270">IF(Table1[[#This Row],[A1]]="",AM269,INDEX(Table6[2],Table1[[#This Row],[Q1]]))</f>
        <v>SALATIGA</v>
      </c>
      <c r="AN270" t="str">
        <f>CONCATENATE(Table1[[#This Row],[TOKO_H]],"-",Table1[[#This Row],[KOTA_H]])</f>
        <v>ANDI STAR-SALATIGA</v>
      </c>
      <c r="AO270" t="s">
        <v>11800</v>
      </c>
      <c r="AP270" t="s">
        <v>11801</v>
      </c>
      <c r="AQ270"/>
    </row>
    <row r="271" spans="1:43">
      <c r="A271" t="str">
        <f>IF(Table1[[#This Row],[KODE BARANG]]="","",MATCH(Table1[[#This Row],[KODE BARANG]],DBS[KODE BARANG],0))</f>
        <v/>
      </c>
      <c r="B271" t="str">
        <f>IF(Table1[[#This Row],[ROWID]]="","",ROW()-2)</f>
        <v/>
      </c>
      <c r="C271" t="str">
        <f>IF(Table1[[#This Row],[NAMA BARANG]]="","",IF(Table1[[#This Row],[ID]]="",C270,Table1[[#This Row],[ID]]))</f>
        <v/>
      </c>
      <c r="D271" t="str">
        <f>IF(Table1[[#This Row],[A1]]="","",MATCH(Table1[[#This Row],[A1]],Table6[5],0))</f>
        <v/>
      </c>
      <c r="E271" t="str">
        <f>IF(Table1[[#This Row],[ID]]="","",Table1[[#This Row],[TOKO-KOTA_H]])</f>
        <v/>
      </c>
      <c r="F271" t="str">
        <f>IF(Table1[[#This Row],[NOTA TOKO]]="","",ROW()-2)</f>
        <v/>
      </c>
      <c r="G271" s="59"/>
      <c r="H271" s="1"/>
      <c r="J271" s="1"/>
      <c r="K271"/>
      <c r="L271" t="str">
        <f>IF(Table1[[#This Row],[_NAMA BARANG]]="",IF(Table1[[#This Row],[//DBS]]="","",INDEX(DBS[NAMA],Table1[[#This Row],[//DBS]])),Table1[[#This Row],[_NAMA BARANG]])</f>
        <v/>
      </c>
      <c r="M271"/>
      <c r="O271" t="str">
        <f>IF(Table1[[#This Row],[ROWID]]="","",IF(Table1[[#This Row],[_KETERANGAN]]="STOCK BELUM LENGKAP","ADA",IF(Table1[[#This Row],[KODE BARANG]]="","TIDAK ADA","ADA")))</f>
        <v/>
      </c>
      <c r="R271" t="str">
        <f>IF(Table1[[#This Row],[//DBS]]="","",INDEX(DBS[ISI],Table1[[#This Row],[//DBS]]))</f>
        <v/>
      </c>
      <c r="S271" t="str">
        <f>IF(Table1[[#This Row],[//DBS]]="","",IF(Table1[[#This Row],[SATUAN_BYPASS]]="",INDEX(DBS[[SATUAN ]],Table1[[#This Row],[//DBS]]),Table1[SATUAN_BYPASS]))</f>
        <v/>
      </c>
      <c r="U271" s="58" t="str">
        <f>IF(Table1[[#This Row],[HARGA_BYPASS]]="",IF(Table1[[#This Row],[_HARGA]]="","",Table1[[#This Row],[_HARGA]]*1000),Table1[[#This Row],[HARGA_BYPASS]])</f>
        <v/>
      </c>
      <c r="V271" s="2"/>
      <c r="W271" s="2"/>
      <c r="X271" s="58" t="str">
        <f>IF(Table1[[#This Row],[ROWID]]="","",IF(Table1[[#This Row],[ROWID]]=C272,"",SUMIF(Table1[ROWID],Table1[[#This Row],[ROWID]],Table1[TOTAL])))</f>
        <v/>
      </c>
      <c r="AA27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71" t="str">
        <f>IF(Table1[[#This Row],[JUMLAH NOTA]]="","",IF(Table1[[#This Row],[CONV]]="",Table1[[#This Row],[JUMLAH NOTA]],Table1[[#This Row],[JUMLAH NOTA]]*Table1[[#This Row],[CONV]]))</f>
        <v/>
      </c>
      <c r="AC271" t="str">
        <f>IF(Table1[[#This Row],[ISI_CONV]]="","",IF(Table1[[#This Row],[CONV]]="",Table1[[#This Row],[SATUAN NOTA]],Table1[[#This Row],[SATUAN]]))</f>
        <v/>
      </c>
      <c r="AD271" s="58" t="str">
        <f>IF(Table1[[#This Row],[HARGA]]="","",IF(Table1[[#This Row],[CONV]]="",Table1[[#This Row],[HARGA]],Table1[[#This Row],[HARGA]]/Table1[[#This Row],[CONV]]))</f>
        <v/>
      </c>
      <c r="AE271" s="58" t="str">
        <f>IF(Table1[[#This Row],[HARGA_CONV]]="","",Table1[[#This Row],[HARGA_CONV]]*Table1[[#This Row],[ISI_CONV]]*(100%-(Table1[[#This Row],[DISKON]]+Table1[[#This Row],[DISKON NOTA]])))</f>
        <v/>
      </c>
      <c r="AF271" s="3">
        <f>IF(Table1[[#This Row],[TANGGAL NOTA]]="",AF270,Table1[[#This Row],[TANGGAL NOTA]])</f>
        <v>45531</v>
      </c>
      <c r="AG271" s="3"/>
      <c r="AH271" s="3">
        <f>IF(Table1[[#This Row],[TANGGAL UPDATE]]="",AH270,Table1[[#This Row],[TANGGAL UPDATE]])</f>
        <v>45534</v>
      </c>
      <c r="AI271" t="str" cm="1">
        <f t="array" ref="AI271">IF(Table1[[#This Row],[A1]]="",AI270,INDEX(Table6[3],Table1[[#This Row],[Q1]]))</f>
        <v>G</v>
      </c>
      <c r="AJ271" t="str">
        <f>IF(Table1[[#This Row],[_KETERANGAN]]="","",Table1[[#This Row],[_KETERANGAN]])</f>
        <v/>
      </c>
      <c r="AK271" t="str" cm="1">
        <f t="array" ref="AK271">IF(Table1[[#This Row],[A1]]="",AK270,INDEX(Table6[3],Table1[[#This Row],[Q1]]))</f>
        <v>G</v>
      </c>
      <c r="AL271" s="5" t="str" cm="1">
        <f t="array" ref="AL271">IF(Table1[[#This Row],[A1]]="",AL270,INDEX(Table6[1],Table1[[#This Row],[Q1]]))</f>
        <v>ANDI STAR</v>
      </c>
      <c r="AM271" t="str" cm="1">
        <f t="array" ref="AM271">IF(Table1[[#This Row],[A1]]="",AM270,INDEX(Table6[2],Table1[[#This Row],[Q1]]))</f>
        <v>SALATIGA</v>
      </c>
      <c r="AN271" t="str">
        <f>CONCATENATE(Table1[[#This Row],[TOKO_H]],"-",Table1[[#This Row],[KOTA_H]])</f>
        <v>ANDI STAR-SALATIGA</v>
      </c>
      <c r="AO271"/>
      <c r="AP271" t="s">
        <v>9561</v>
      </c>
      <c r="AQ271"/>
    </row>
    <row r="272" spans="1:43">
      <c r="A272">
        <f>IF(Table1[[#This Row],[KODE BARANG]]="","",MATCH(Table1[[#This Row],[KODE BARANG]],DBS[KODE BARANG],0))</f>
        <v>3173</v>
      </c>
      <c r="B272">
        <f>IF(Table1[[#This Row],[ROWID]]="","",ROW()-2)</f>
        <v>270</v>
      </c>
      <c r="C272">
        <f>IF(Table1[[#This Row],[NAMA BARANG]]="","",IF(Table1[[#This Row],[ID]]="",C271,Table1[[#This Row],[ID]]))</f>
        <v>270</v>
      </c>
      <c r="D272" t="str">
        <f>IF(Table1[[#This Row],[A1]]="","",MATCH(Table1[[#This Row],[A1]],Table6[5],0))</f>
        <v/>
      </c>
      <c r="E272" t="str">
        <f>IF(Table1[[#This Row],[ID]]="","",Table1[[#This Row],[TOKO-KOTA_H]])</f>
        <v>ANDI STAR-SALATIGA</v>
      </c>
      <c r="F272">
        <f>IF(Table1[[#This Row],[NOTA TOKO]]="","",ROW()-2)</f>
        <v>270</v>
      </c>
      <c r="G272" s="59"/>
      <c r="H272" s="1"/>
      <c r="I272">
        <v>3569</v>
      </c>
      <c r="J272" s="1"/>
      <c r="K272" t="s">
        <v>11768</v>
      </c>
      <c r="L272" t="str">
        <f>IF(Table1[[#This Row],[_NAMA BARANG]]="",IF(Table1[[#This Row],[//DBS]]="","",INDEX(DBS[NAMA],Table1[[#This Row],[//DBS]])),Table1[[#This Row],[_NAMA BARANG]])</f>
        <v>TAS TALI GG-M TANGGUNG 1707 GLITER</v>
      </c>
      <c r="M272"/>
      <c r="O272" t="str">
        <f>IF(Table1[[#This Row],[ROWID]]="","",IF(Table1[[#This Row],[_KETERANGAN]]="STOCK BELUM LENGKAP","ADA",IF(Table1[[#This Row],[KODE BARANG]]="","TIDAK ADA","ADA")))</f>
        <v>ADA</v>
      </c>
      <c r="P272">
        <v>1</v>
      </c>
      <c r="Q272" t="s">
        <v>34</v>
      </c>
      <c r="R272">
        <f>IF(Table1[[#This Row],[//DBS]]="","",INDEX(DBS[ISI],Table1[[#This Row],[//DBS]]))</f>
        <v>40</v>
      </c>
      <c r="S272" t="str">
        <f>IF(Table1[[#This Row],[//DBS]]="","",IF(Table1[[#This Row],[SATUAN_BYPASS]]="",INDEX(DBS[[SATUAN ]],Table1[[#This Row],[//DBS]]),Table1[SATUAN_BYPASS]))</f>
        <v>LSN</v>
      </c>
      <c r="T272">
        <v>105</v>
      </c>
      <c r="U272" s="58">
        <f>IF(Table1[[#This Row],[HARGA_BYPASS]]="",IF(Table1[[#This Row],[_HARGA]]="","",Table1[[#This Row],[_HARGA]]*1000),Table1[[#This Row],[HARGA_BYPASS]])</f>
        <v>105000</v>
      </c>
      <c r="V272" s="2"/>
      <c r="W272" s="2"/>
      <c r="X272" s="58" t="str">
        <f>IF(Table1[[#This Row],[ROWID]]="","",IF(Table1[[#This Row],[ROWID]]=C273,"",SUMIF(Table1[ROWID],Table1[[#This Row],[ROWID]],Table1[TOTAL])))</f>
        <v/>
      </c>
      <c r="AA27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72">
        <f>IF(Table1[[#This Row],[JUMLAH NOTA]]="","",IF(Table1[[#This Row],[CONV]]="",Table1[[#This Row],[JUMLAH NOTA]],Table1[[#This Row],[JUMLAH NOTA]]*Table1[[#This Row],[CONV]]))</f>
        <v>1</v>
      </c>
      <c r="AC272" t="str">
        <f>IF(Table1[[#This Row],[ISI_CONV]]="","",IF(Table1[[#This Row],[CONV]]="",Table1[[#This Row],[SATUAN NOTA]],Table1[[#This Row],[SATUAN]]))</f>
        <v>LSN</v>
      </c>
      <c r="AD272" s="58">
        <f>IF(Table1[[#This Row],[HARGA]]="","",IF(Table1[[#This Row],[CONV]]="",Table1[[#This Row],[HARGA]],Table1[[#This Row],[HARGA]]/Table1[[#This Row],[CONV]]))</f>
        <v>105000</v>
      </c>
      <c r="AE272" s="58">
        <f>IF(Table1[[#This Row],[HARGA_CONV]]="","",Table1[[#This Row],[HARGA_CONV]]*Table1[[#This Row],[ISI_CONV]]*(100%-(Table1[[#This Row],[DISKON]]+Table1[[#This Row],[DISKON NOTA]])))</f>
        <v>105000</v>
      </c>
      <c r="AF272" s="3">
        <f>IF(Table1[[#This Row],[TANGGAL NOTA]]="",AF271,Table1[[#This Row],[TANGGAL NOTA]])</f>
        <v>45531</v>
      </c>
      <c r="AG272" s="3"/>
      <c r="AH272" s="3">
        <f>IF(Table1[[#This Row],[TANGGAL UPDATE]]="",AH271,Table1[[#This Row],[TANGGAL UPDATE]])</f>
        <v>45534</v>
      </c>
      <c r="AI272" t="str" cm="1">
        <f t="array" ref="AI272">IF(Table1[[#This Row],[A1]]="",AI271,INDEX(Table6[3],Table1[[#This Row],[Q1]]))</f>
        <v>G</v>
      </c>
      <c r="AJ272" t="str">
        <f>IF(Table1[[#This Row],[_KETERANGAN]]="","",Table1[[#This Row],[_KETERANGAN]])</f>
        <v/>
      </c>
      <c r="AK272" t="str" cm="1">
        <f t="array" ref="AK272">IF(Table1[[#This Row],[A1]]="",AK271,INDEX(Table6[3],Table1[[#This Row],[Q1]]))</f>
        <v>G</v>
      </c>
      <c r="AL272" s="5" t="str" cm="1">
        <f t="array" ref="AL272">IF(Table1[[#This Row],[A1]]="",AL271,INDEX(Table6[1],Table1[[#This Row],[Q1]]))</f>
        <v>ANDI STAR</v>
      </c>
      <c r="AM272" t="str" cm="1">
        <f t="array" ref="AM272">IF(Table1[[#This Row],[A1]]="",AM271,INDEX(Table6[2],Table1[[#This Row],[Q1]]))</f>
        <v>SALATIGA</v>
      </c>
      <c r="AN272" t="str">
        <f>CONCATENATE(Table1[[#This Row],[TOKO_H]],"-",Table1[[#This Row],[KOTA_H]])</f>
        <v>ANDI STAR-SALATIGA</v>
      </c>
      <c r="AO272" t="s">
        <v>11768</v>
      </c>
      <c r="AP272" t="s">
        <v>11769</v>
      </c>
      <c r="AQ272"/>
    </row>
    <row r="273" spans="1:43">
      <c r="A273">
        <f>IF(Table1[[#This Row],[KODE BARANG]]="","",MATCH(Table1[[#This Row],[KODE BARANG]],DBS[KODE BARANG],0))</f>
        <v>3187</v>
      </c>
      <c r="B273">
        <f>IF(Table1[[#This Row],[ROWID]]="","",ROW()-2)</f>
        <v>271</v>
      </c>
      <c r="C273">
        <f>IF(Table1[[#This Row],[NAMA BARANG]]="","",IF(Table1[[#This Row],[ID]]="",C272,Table1[[#This Row],[ID]]))</f>
        <v>270</v>
      </c>
      <c r="D273" t="str">
        <f>IF(Table1[[#This Row],[A1]]="","",MATCH(Table1[[#This Row],[A1]],Table6[5],0))</f>
        <v/>
      </c>
      <c r="E273" t="str">
        <f>IF(Table1[[#This Row],[ID]]="","",Table1[[#This Row],[TOKO-KOTA_H]])</f>
        <v/>
      </c>
      <c r="F273" t="str">
        <f>IF(Table1[[#This Row],[NOTA TOKO]]="","",ROW()-2)</f>
        <v/>
      </c>
      <c r="G273" s="59"/>
      <c r="H273" s="1"/>
      <c r="J273" s="1"/>
      <c r="K273" t="s">
        <v>11796</v>
      </c>
      <c r="L273" t="str">
        <f>IF(Table1[[#This Row],[_NAMA BARANG]]="",IF(Table1[[#This Row],[//DBS]]="","",INDEX(DBS[NAMA],Table1[[#This Row],[//DBS]])),Table1[[#This Row],[_NAMA BARANG]])</f>
        <v>TAS TALI GG-M TANGGUNG 2996 GLITER</v>
      </c>
      <c r="M273"/>
      <c r="O273" t="str">
        <f>IF(Table1[[#This Row],[ROWID]]="","",IF(Table1[[#This Row],[_KETERANGAN]]="STOCK BELUM LENGKAP","ADA",IF(Table1[[#This Row],[KODE BARANG]]="","TIDAK ADA","ADA")))</f>
        <v>ADA</v>
      </c>
      <c r="P273">
        <v>1</v>
      </c>
      <c r="Q273" t="s">
        <v>34</v>
      </c>
      <c r="R273">
        <f>IF(Table1[[#This Row],[//DBS]]="","",INDEX(DBS[ISI],Table1[[#This Row],[//DBS]]))</f>
        <v>40</v>
      </c>
      <c r="S273" t="str">
        <f>IF(Table1[[#This Row],[//DBS]]="","",IF(Table1[[#This Row],[SATUAN_BYPASS]]="",INDEX(DBS[[SATUAN ]],Table1[[#This Row],[//DBS]]),Table1[SATUAN_BYPASS]))</f>
        <v>LSN</v>
      </c>
      <c r="T273">
        <v>105</v>
      </c>
      <c r="U273" s="58">
        <f>IF(Table1[[#This Row],[HARGA_BYPASS]]="",IF(Table1[[#This Row],[_HARGA]]="","",Table1[[#This Row],[_HARGA]]*1000),Table1[[#This Row],[HARGA_BYPASS]])</f>
        <v>105000</v>
      </c>
      <c r="V273" s="2"/>
      <c r="W273" s="2"/>
      <c r="X273" s="58" t="str">
        <f>IF(Table1[[#This Row],[ROWID]]="","",IF(Table1[[#This Row],[ROWID]]=C274,"",SUMIF(Table1[ROWID],Table1[[#This Row],[ROWID]],Table1[TOTAL])))</f>
        <v/>
      </c>
      <c r="AA27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73">
        <f>IF(Table1[[#This Row],[JUMLAH NOTA]]="","",IF(Table1[[#This Row],[CONV]]="",Table1[[#This Row],[JUMLAH NOTA]],Table1[[#This Row],[JUMLAH NOTA]]*Table1[[#This Row],[CONV]]))</f>
        <v>1</v>
      </c>
      <c r="AC273" t="str">
        <f>IF(Table1[[#This Row],[ISI_CONV]]="","",IF(Table1[[#This Row],[CONV]]="",Table1[[#This Row],[SATUAN NOTA]],Table1[[#This Row],[SATUAN]]))</f>
        <v>LSN</v>
      </c>
      <c r="AD273" s="58">
        <f>IF(Table1[[#This Row],[HARGA]]="","",IF(Table1[[#This Row],[CONV]]="",Table1[[#This Row],[HARGA]],Table1[[#This Row],[HARGA]]/Table1[[#This Row],[CONV]]))</f>
        <v>105000</v>
      </c>
      <c r="AE273" s="58">
        <f>IF(Table1[[#This Row],[HARGA_CONV]]="","",Table1[[#This Row],[HARGA_CONV]]*Table1[[#This Row],[ISI_CONV]]*(100%-(Table1[[#This Row],[DISKON]]+Table1[[#This Row],[DISKON NOTA]])))</f>
        <v>105000</v>
      </c>
      <c r="AF273" s="3">
        <f>IF(Table1[[#This Row],[TANGGAL NOTA]]="",AF272,Table1[[#This Row],[TANGGAL NOTA]])</f>
        <v>45531</v>
      </c>
      <c r="AG273" s="3"/>
      <c r="AH273" s="3">
        <f>IF(Table1[[#This Row],[TANGGAL UPDATE]]="",AH272,Table1[[#This Row],[TANGGAL UPDATE]])</f>
        <v>45534</v>
      </c>
      <c r="AI273" t="str" cm="1">
        <f t="array" ref="AI273">IF(Table1[[#This Row],[A1]]="",AI272,INDEX(Table6[3],Table1[[#This Row],[Q1]]))</f>
        <v>G</v>
      </c>
      <c r="AJ273" t="str">
        <f>IF(Table1[[#This Row],[_KETERANGAN]]="","",Table1[[#This Row],[_KETERANGAN]])</f>
        <v/>
      </c>
      <c r="AK273" t="str" cm="1">
        <f t="array" ref="AK273">IF(Table1[[#This Row],[A1]]="",AK272,INDEX(Table6[3],Table1[[#This Row],[Q1]]))</f>
        <v>G</v>
      </c>
      <c r="AL273" s="5" t="str" cm="1">
        <f t="array" ref="AL273">IF(Table1[[#This Row],[A1]]="",AL272,INDEX(Table6[1],Table1[[#This Row],[Q1]]))</f>
        <v>ANDI STAR</v>
      </c>
      <c r="AM273" t="str" cm="1">
        <f t="array" ref="AM273">IF(Table1[[#This Row],[A1]]="",AM272,INDEX(Table6[2],Table1[[#This Row],[Q1]]))</f>
        <v>SALATIGA</v>
      </c>
      <c r="AN273" t="str">
        <f>CONCATENATE(Table1[[#This Row],[TOKO_H]],"-",Table1[[#This Row],[KOTA_H]])</f>
        <v>ANDI STAR-SALATIGA</v>
      </c>
      <c r="AO273" t="s">
        <v>11796</v>
      </c>
      <c r="AP273" t="s">
        <v>11797</v>
      </c>
      <c r="AQ273"/>
    </row>
    <row r="274" spans="1:43" ht="14.25">
      <c r="A274">
        <f>IF(Table1[[#This Row],[KODE BARANG]]="","",MATCH(Table1[[#This Row],[KODE BARANG]],DBS[KODE BARANG],0))</f>
        <v>712</v>
      </c>
      <c r="B274">
        <f>IF(Table1[[#This Row],[ROWID]]="","",ROW()-2)</f>
        <v>272</v>
      </c>
      <c r="C274">
        <f>IF(Table1[[#This Row],[NAMA BARANG]]="","",IF(Table1[[#This Row],[ID]]="",C273,Table1[[#This Row],[ID]]))</f>
        <v>270</v>
      </c>
      <c r="D274" t="str">
        <f>IF(Table1[[#This Row],[A1]]="","",MATCH(Table1[[#This Row],[A1]],Table6[5],0))</f>
        <v/>
      </c>
      <c r="E274" t="str">
        <f>IF(Table1[[#This Row],[ID]]="","",Table1[[#This Row],[TOKO-KOTA_H]])</f>
        <v/>
      </c>
      <c r="F274" t="str">
        <f>IF(Table1[[#This Row],[NOTA TOKO]]="","",ROW()-2)</f>
        <v/>
      </c>
      <c r="G274" s="59"/>
      <c r="H274" s="1"/>
      <c r="J274" s="1"/>
      <c r="K274" t="s">
        <v>1471</v>
      </c>
      <c r="L274" t="str">
        <f>IF(Table1[[#This Row],[_NAMA BARANG]]="",IF(Table1[[#This Row],[//DBS]]="","",INDEX(DBS[NAMA],Table1[[#This Row],[//DBS]])),Table1[[#This Row],[_NAMA BARANG]])</f>
        <v>BP TIZO KLIK TG 3300</v>
      </c>
      <c r="M274" s="60"/>
      <c r="O274" t="str">
        <f>IF(Table1[[#This Row],[ROWID]]="","",IF(Table1[[#This Row],[_KETERANGAN]]="STOCK BELUM LENGKAP","ADA",IF(Table1[[#This Row],[KODE BARANG]]="","TIDAK ADA","ADA")))</f>
        <v>ADA</v>
      </c>
      <c r="P274">
        <v>3</v>
      </c>
      <c r="Q274" t="s">
        <v>34</v>
      </c>
      <c r="R274">
        <f>IF(Table1[[#This Row],[//DBS]]="","",INDEX(DBS[ISI],Table1[[#This Row],[//DBS]]))</f>
        <v>144</v>
      </c>
      <c r="S274" t="str">
        <f>IF(Table1[[#This Row],[//DBS]]="","",IF(Table1[[#This Row],[SATUAN_BYPASS]]="",INDEX(DBS[[SATUAN ]],Table1[[#This Row],[//DBS]]),Table1[SATUAN_BYPASS]))</f>
        <v>LSN</v>
      </c>
      <c r="T274">
        <v>27.5</v>
      </c>
      <c r="U274" s="58">
        <f>IF(Table1[[#This Row],[HARGA_BYPASS]]="",IF(Table1[[#This Row],[_HARGA]]="","",Table1[[#This Row],[_HARGA]]*1000),Table1[[#This Row],[HARGA_BYPASS]])</f>
        <v>27500</v>
      </c>
      <c r="V274" s="2"/>
      <c r="W274" s="2"/>
      <c r="X274" s="58" t="str">
        <f>IF(Table1[[#This Row],[ROWID]]="","",IF(Table1[[#This Row],[ROWID]]=C275,"",SUMIF(Table1[ROWID],Table1[[#This Row],[ROWID]],Table1[TOTAL])))</f>
        <v/>
      </c>
      <c r="AA27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74">
        <f>IF(Table1[[#This Row],[JUMLAH NOTA]]="","",IF(Table1[[#This Row],[CONV]]="",Table1[[#This Row],[JUMLAH NOTA]],Table1[[#This Row],[JUMLAH NOTA]]*Table1[[#This Row],[CONV]]))</f>
        <v>3</v>
      </c>
      <c r="AC274" t="str">
        <f>IF(Table1[[#This Row],[ISI_CONV]]="","",IF(Table1[[#This Row],[CONV]]="",Table1[[#This Row],[SATUAN NOTA]],Table1[[#This Row],[SATUAN]]))</f>
        <v>LSN</v>
      </c>
      <c r="AD274" s="58">
        <f>IF(Table1[[#This Row],[HARGA]]="","",IF(Table1[[#This Row],[CONV]]="",Table1[[#This Row],[HARGA]],Table1[[#This Row],[HARGA]]/Table1[[#This Row],[CONV]]))</f>
        <v>27500</v>
      </c>
      <c r="AE274" s="58">
        <f>IF(Table1[[#This Row],[HARGA_CONV]]="","",Table1[[#This Row],[HARGA_CONV]]*Table1[[#This Row],[ISI_CONV]]*(100%-(Table1[[#This Row],[DISKON]]+Table1[[#This Row],[DISKON NOTA]])))</f>
        <v>82500</v>
      </c>
      <c r="AF274" s="3">
        <f>IF(Table1[[#This Row],[TANGGAL NOTA]]="",AF273,Table1[[#This Row],[TANGGAL NOTA]])</f>
        <v>45531</v>
      </c>
      <c r="AG274" s="3"/>
      <c r="AH274" s="3">
        <f>IF(Table1[[#This Row],[TANGGAL UPDATE]]="",AH273,Table1[[#This Row],[TANGGAL UPDATE]])</f>
        <v>45534</v>
      </c>
      <c r="AI274" t="str" cm="1">
        <f t="array" ref="AI274">IF(Table1[[#This Row],[A1]]="",AI273,INDEX(Table6[3],Table1[[#This Row],[Q1]]))</f>
        <v>G</v>
      </c>
      <c r="AJ274" t="str">
        <f>IF(Table1[[#This Row],[_KETERANGAN]]="","",Table1[[#This Row],[_KETERANGAN]])</f>
        <v/>
      </c>
      <c r="AK274" t="str" cm="1">
        <f t="array" ref="AK274">IF(Table1[[#This Row],[A1]]="",AK273,INDEX(Table6[3],Table1[[#This Row],[Q1]]))</f>
        <v>G</v>
      </c>
      <c r="AL274" s="5" t="str" cm="1">
        <f t="array" ref="AL274">IF(Table1[[#This Row],[A1]]="",AL273,INDEX(Table6[1],Table1[[#This Row],[Q1]]))</f>
        <v>ANDI STAR</v>
      </c>
      <c r="AM274" t="str" cm="1">
        <f t="array" ref="AM274">IF(Table1[[#This Row],[A1]]="",AM273,INDEX(Table6[2],Table1[[#This Row],[Q1]]))</f>
        <v>SALATIGA</v>
      </c>
      <c r="AN274" t="str">
        <f>CONCATENATE(Table1[[#This Row],[TOKO_H]],"-",Table1[[#This Row],[KOTA_H]])</f>
        <v>ANDI STAR-SALATIGA</v>
      </c>
      <c r="AO274" t="s">
        <v>1471</v>
      </c>
      <c r="AP274" t="s">
        <v>1472</v>
      </c>
      <c r="AQ274"/>
    </row>
    <row r="275" spans="1:43">
      <c r="A275">
        <f>IF(Table1[[#This Row],[KODE BARANG]]="","",MATCH(Table1[[#This Row],[KODE BARANG]],DBS[KODE BARANG],0))</f>
        <v>468</v>
      </c>
      <c r="B275">
        <f>IF(Table1[[#This Row],[ROWID]]="","",ROW()-2)</f>
        <v>273</v>
      </c>
      <c r="C275">
        <f>IF(Table1[[#This Row],[NAMA BARANG]]="","",IF(Table1[[#This Row],[ID]]="",C274,Table1[[#This Row],[ID]]))</f>
        <v>270</v>
      </c>
      <c r="D275" t="str">
        <f>IF(Table1[[#This Row],[A1]]="","",MATCH(Table1[[#This Row],[A1]],Table6[5],0))</f>
        <v/>
      </c>
      <c r="E275" t="str">
        <f>IF(Table1[[#This Row],[ID]]="","",Table1[[#This Row],[TOKO-KOTA_H]])</f>
        <v/>
      </c>
      <c r="F275" t="str">
        <f>IF(Table1[[#This Row],[NOTA TOKO]]="","",ROW()-2)</f>
        <v/>
      </c>
      <c r="G275" s="59"/>
      <c r="H275" s="1"/>
      <c r="J275" s="1"/>
      <c r="K275" t="s">
        <v>10849</v>
      </c>
      <c r="L275" t="str">
        <f>IF(Table1[[#This Row],[_NAMA BARANG]]="",IF(Table1[[#This Row],[//DBS]]="","",INDEX(DBS[NAMA],Table1[[#This Row],[//DBS]])),Table1[[#This Row],[_NAMA BARANG]])</f>
        <v>BP 1006 10W KUROMI (36)</v>
      </c>
      <c r="M275"/>
      <c r="O275" t="str">
        <f>IF(Table1[[#This Row],[ROWID]]="","",IF(Table1[[#This Row],[_KETERANGAN]]="STOCK BELUM LENGKAP","ADA",IF(Table1[[#This Row],[KODE BARANG]]="","TIDAK ADA","ADA")))</f>
        <v>ADA</v>
      </c>
      <c r="P275">
        <v>2</v>
      </c>
      <c r="Q275" t="s">
        <v>40</v>
      </c>
      <c r="R275">
        <f>IF(Table1[[#This Row],[//DBS]]="","",INDEX(DBS[ISI],Table1[[#This Row],[//DBS]]))</f>
        <v>32</v>
      </c>
      <c r="S275" t="str">
        <f>IF(Table1[[#This Row],[//DBS]]="","",IF(Table1[[#This Row],[SATUAN_BYPASS]]="",INDEX(DBS[[SATUAN ]],Table1[[#This Row],[//DBS]]),Table1[SATUAN_BYPASS]))</f>
        <v>BOX</v>
      </c>
      <c r="T275">
        <v>252</v>
      </c>
      <c r="U275" s="58">
        <f>IF(Table1[[#This Row],[HARGA_BYPASS]]="",IF(Table1[[#This Row],[_HARGA]]="","",Table1[[#This Row],[_HARGA]]*1000),Table1[[#This Row],[HARGA_BYPASS]])</f>
        <v>252000</v>
      </c>
      <c r="V275" s="2"/>
      <c r="W275" s="2"/>
      <c r="X275" s="58" t="str">
        <f>IF(Table1[[#This Row],[ROWID]]="","",IF(Table1[[#This Row],[ROWID]]=C276,"",SUMIF(Table1[ROWID],Table1[[#This Row],[ROWID]],Table1[TOTAL])))</f>
        <v/>
      </c>
      <c r="AA27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75">
        <f>IF(Table1[[#This Row],[JUMLAH NOTA]]="","",IF(Table1[[#This Row],[CONV]]="",Table1[[#This Row],[JUMLAH NOTA]],Table1[[#This Row],[JUMLAH NOTA]]*Table1[[#This Row],[CONV]]))</f>
        <v>2</v>
      </c>
      <c r="AC275" t="str">
        <f>IF(Table1[[#This Row],[ISI_CONV]]="","",IF(Table1[[#This Row],[CONV]]="",Table1[[#This Row],[SATUAN NOTA]],Table1[[#This Row],[SATUAN]]))</f>
        <v>BOX</v>
      </c>
      <c r="AD275" s="58">
        <f>IF(Table1[[#This Row],[HARGA]]="","",IF(Table1[[#This Row],[CONV]]="",Table1[[#This Row],[HARGA]],Table1[[#This Row],[HARGA]]/Table1[[#This Row],[CONV]]))</f>
        <v>252000</v>
      </c>
      <c r="AE275" s="58">
        <f>IF(Table1[[#This Row],[HARGA_CONV]]="","",Table1[[#This Row],[HARGA_CONV]]*Table1[[#This Row],[ISI_CONV]]*(100%-(Table1[[#This Row],[DISKON]]+Table1[[#This Row],[DISKON NOTA]])))</f>
        <v>504000</v>
      </c>
      <c r="AF275" s="3">
        <f>IF(Table1[[#This Row],[TANGGAL NOTA]]="",AF274,Table1[[#This Row],[TANGGAL NOTA]])</f>
        <v>45531</v>
      </c>
      <c r="AG275" s="3"/>
      <c r="AH275" s="3">
        <f>IF(Table1[[#This Row],[TANGGAL UPDATE]]="",AH274,Table1[[#This Row],[TANGGAL UPDATE]])</f>
        <v>45534</v>
      </c>
      <c r="AI275" t="str" cm="1">
        <f t="array" ref="AI275">IF(Table1[[#This Row],[A1]]="",AI274,INDEX(Table6[3],Table1[[#This Row],[Q1]]))</f>
        <v>G</v>
      </c>
      <c r="AJ275" t="str">
        <f>IF(Table1[[#This Row],[_KETERANGAN]]="","",Table1[[#This Row],[_KETERANGAN]])</f>
        <v/>
      </c>
      <c r="AK275" t="str" cm="1">
        <f t="array" ref="AK275">IF(Table1[[#This Row],[A1]]="",AK274,INDEX(Table6[3],Table1[[#This Row],[Q1]]))</f>
        <v>G</v>
      </c>
      <c r="AL275" s="5" t="str" cm="1">
        <f t="array" ref="AL275">IF(Table1[[#This Row],[A1]]="",AL274,INDEX(Table6[1],Table1[[#This Row],[Q1]]))</f>
        <v>ANDI STAR</v>
      </c>
      <c r="AM275" t="str" cm="1">
        <f t="array" ref="AM275">IF(Table1[[#This Row],[A1]]="",AM274,INDEX(Table6[2],Table1[[#This Row],[Q1]]))</f>
        <v>SALATIGA</v>
      </c>
      <c r="AN275" t="str">
        <f>CONCATENATE(Table1[[#This Row],[TOKO_H]],"-",Table1[[#This Row],[KOTA_H]])</f>
        <v>ANDI STAR-SALATIGA</v>
      </c>
      <c r="AO275" t="s">
        <v>10849</v>
      </c>
      <c r="AP275" t="s">
        <v>10850</v>
      </c>
      <c r="AQ275"/>
    </row>
    <row r="276" spans="1:43">
      <c r="A276">
        <f>IF(Table1[[#This Row],[KODE BARANG]]="","",MATCH(Table1[[#This Row],[KODE BARANG]],DBS[KODE BARANG],0))</f>
        <v>930</v>
      </c>
      <c r="B276">
        <f>IF(Table1[[#This Row],[ROWID]]="","",ROW()-2)</f>
        <v>274</v>
      </c>
      <c r="C276">
        <f>IF(Table1[[#This Row],[NAMA BARANG]]="","",IF(Table1[[#This Row],[ID]]="",C275,Table1[[#This Row],[ID]]))</f>
        <v>270</v>
      </c>
      <c r="D276" t="str">
        <f>IF(Table1[[#This Row],[A1]]="","",MATCH(Table1[[#This Row],[A1]],Table6[5],0))</f>
        <v/>
      </c>
      <c r="E276" t="str">
        <f>IF(Table1[[#This Row],[ID]]="","",Table1[[#This Row],[TOKO-KOTA_H]])</f>
        <v/>
      </c>
      <c r="F276" t="str">
        <f>IF(Table1[[#This Row],[NOTA TOKO]]="","",ROW()-2)</f>
        <v/>
      </c>
      <c r="G276" s="59"/>
      <c r="H276" s="1"/>
      <c r="J276" s="1"/>
      <c r="K276" t="s">
        <v>9228</v>
      </c>
      <c r="L276" t="str">
        <f>IF(Table1[[#This Row],[_NAMA BARANG]]="",IF(Table1[[#This Row],[//DBS]]="","",INDEX(DBS[NAMA],Table1[[#This Row],[//DBS]])),Table1[[#This Row],[_NAMA BARANG]])</f>
        <v>DISPENSER TS-0032</v>
      </c>
      <c r="M276"/>
      <c r="O276" t="str">
        <f>IF(Table1[[#This Row],[ROWID]]="","",IF(Table1[[#This Row],[_KETERANGAN]]="STOCK BELUM LENGKAP","ADA",IF(Table1[[#This Row],[KODE BARANG]]="","TIDAK ADA","ADA")))</f>
        <v>ADA</v>
      </c>
      <c r="P276">
        <v>12</v>
      </c>
      <c r="Q276" t="s">
        <v>37</v>
      </c>
      <c r="R276">
        <f>IF(Table1[[#This Row],[//DBS]]="","",INDEX(DBS[ISI],Table1[[#This Row],[//DBS]]))</f>
        <v>24</v>
      </c>
      <c r="S276" t="str">
        <f>IF(Table1[[#This Row],[//DBS]]="","",IF(Table1[[#This Row],[SATUAN_BYPASS]]="",INDEX(DBS[[SATUAN ]],Table1[[#This Row],[//DBS]]),Table1[SATUAN_BYPASS]))</f>
        <v>PCS</v>
      </c>
      <c r="T276">
        <v>15</v>
      </c>
      <c r="U276" s="58">
        <f>IF(Table1[[#This Row],[HARGA_BYPASS]]="",IF(Table1[[#This Row],[_HARGA]]="","",Table1[[#This Row],[_HARGA]]*1000),Table1[[#This Row],[HARGA_BYPASS]])</f>
        <v>15000</v>
      </c>
      <c r="V276" s="2"/>
      <c r="W276" s="2"/>
      <c r="X276" s="58" t="str">
        <f>IF(Table1[[#This Row],[ROWID]]="","",IF(Table1[[#This Row],[ROWID]]=C277,"",SUMIF(Table1[ROWID],Table1[[#This Row],[ROWID]],Table1[TOTAL])))</f>
        <v/>
      </c>
      <c r="AA27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76">
        <f>IF(Table1[[#This Row],[JUMLAH NOTA]]="","",IF(Table1[[#This Row],[CONV]]="",Table1[[#This Row],[JUMLAH NOTA]],Table1[[#This Row],[JUMLAH NOTA]]*Table1[[#This Row],[CONV]]))</f>
        <v>12</v>
      </c>
      <c r="AC276" t="str">
        <f>IF(Table1[[#This Row],[ISI_CONV]]="","",IF(Table1[[#This Row],[CONV]]="",Table1[[#This Row],[SATUAN NOTA]],Table1[[#This Row],[SATUAN]]))</f>
        <v>PCS</v>
      </c>
      <c r="AD276" s="58">
        <f>IF(Table1[[#This Row],[HARGA]]="","",IF(Table1[[#This Row],[CONV]]="",Table1[[#This Row],[HARGA]],Table1[[#This Row],[HARGA]]/Table1[[#This Row],[CONV]]))</f>
        <v>15000</v>
      </c>
      <c r="AE276" s="58">
        <f>IF(Table1[[#This Row],[HARGA_CONV]]="","",Table1[[#This Row],[HARGA_CONV]]*Table1[[#This Row],[ISI_CONV]]*(100%-(Table1[[#This Row],[DISKON]]+Table1[[#This Row],[DISKON NOTA]])))</f>
        <v>180000</v>
      </c>
      <c r="AF276" s="3">
        <f>IF(Table1[[#This Row],[TANGGAL NOTA]]="",AF275,Table1[[#This Row],[TANGGAL NOTA]])</f>
        <v>45531</v>
      </c>
      <c r="AG276" s="3"/>
      <c r="AH276" s="3">
        <f>IF(Table1[[#This Row],[TANGGAL UPDATE]]="",AH275,Table1[[#This Row],[TANGGAL UPDATE]])</f>
        <v>45534</v>
      </c>
      <c r="AI276" t="str" cm="1">
        <f t="array" ref="AI276">IF(Table1[[#This Row],[A1]]="",AI275,INDEX(Table6[3],Table1[[#This Row],[Q1]]))</f>
        <v>G</v>
      </c>
      <c r="AJ276" t="str">
        <f>IF(Table1[[#This Row],[_KETERANGAN]]="","",Table1[[#This Row],[_KETERANGAN]])</f>
        <v/>
      </c>
      <c r="AK276" t="str" cm="1">
        <f t="array" ref="AK276">IF(Table1[[#This Row],[A1]]="",AK275,INDEX(Table6[3],Table1[[#This Row],[Q1]]))</f>
        <v>G</v>
      </c>
      <c r="AL276" s="5" t="str" cm="1">
        <f t="array" ref="AL276">IF(Table1[[#This Row],[A1]]="",AL275,INDEX(Table6[1],Table1[[#This Row],[Q1]]))</f>
        <v>ANDI STAR</v>
      </c>
      <c r="AM276" t="str" cm="1">
        <f t="array" ref="AM276">IF(Table1[[#This Row],[A1]]="",AM275,INDEX(Table6[2],Table1[[#This Row],[Q1]]))</f>
        <v>SALATIGA</v>
      </c>
      <c r="AN276" t="str">
        <f>CONCATENATE(Table1[[#This Row],[TOKO_H]],"-",Table1[[#This Row],[KOTA_H]])</f>
        <v>ANDI STAR-SALATIGA</v>
      </c>
      <c r="AO276" t="s">
        <v>9228</v>
      </c>
      <c r="AP276" t="s">
        <v>9229</v>
      </c>
      <c r="AQ276"/>
    </row>
    <row r="277" spans="1:43" ht="14.25">
      <c r="A277">
        <f>IF(Table1[[#This Row],[KODE BARANG]]="","",MATCH(Table1[[#This Row],[KODE BARANG]],DBS[KODE BARANG],0))</f>
        <v>932</v>
      </c>
      <c r="B277">
        <f>IF(Table1[[#This Row],[ROWID]]="","",ROW()-2)</f>
        <v>275</v>
      </c>
      <c r="C277">
        <f>IF(Table1[[#This Row],[NAMA BARANG]]="","",IF(Table1[[#This Row],[ID]]="",C276,Table1[[#This Row],[ID]]))</f>
        <v>270</v>
      </c>
      <c r="D277" t="str">
        <f>IF(Table1[[#This Row],[A1]]="","",MATCH(Table1[[#This Row],[A1]],Table6[5],0))</f>
        <v/>
      </c>
      <c r="E277" t="str">
        <f>IF(Table1[[#This Row],[ID]]="","",Table1[[#This Row],[TOKO-KOTA_H]])</f>
        <v/>
      </c>
      <c r="F277" t="str">
        <f>IF(Table1[[#This Row],[NOTA TOKO]]="","",ROW()-2)</f>
        <v/>
      </c>
      <c r="G277" s="59"/>
      <c r="H277" s="1"/>
      <c r="J277" s="1"/>
      <c r="K277" t="s">
        <v>10866</v>
      </c>
      <c r="L277" t="str">
        <f>IF(Table1[[#This Row],[_NAMA BARANG]]="",IF(Table1[[#This Row],[//DBS]]="","",INDEX(DBS[NAMA],Table1[[#This Row],[//DBS]])),Table1[[#This Row],[_NAMA BARANG]])</f>
        <v>DISPENSER MICROTOP M 800</v>
      </c>
      <c r="M277" s="60"/>
      <c r="O277" t="str">
        <f>IF(Table1[[#This Row],[ROWID]]="","",IF(Table1[[#This Row],[_KETERANGAN]]="STOCK BELUM LENGKAP","ADA",IF(Table1[[#This Row],[KODE BARANG]]="","TIDAK ADA","ADA")))</f>
        <v>ADA</v>
      </c>
      <c r="P277">
        <v>12</v>
      </c>
      <c r="Q277" t="s">
        <v>37</v>
      </c>
      <c r="R277">
        <f>IF(Table1[[#This Row],[//DBS]]="","",INDEX(DBS[ISI],Table1[[#This Row],[//DBS]]))</f>
        <v>20</v>
      </c>
      <c r="S277" t="str">
        <f>IF(Table1[[#This Row],[//DBS]]="","",IF(Table1[[#This Row],[SATUAN_BYPASS]]="",INDEX(DBS[[SATUAN ]],Table1[[#This Row],[//DBS]]),Table1[SATUAN_BYPASS]))</f>
        <v>PCS</v>
      </c>
      <c r="T277">
        <v>16.5</v>
      </c>
      <c r="U277" s="58">
        <f>IF(Table1[[#This Row],[HARGA_BYPASS]]="",IF(Table1[[#This Row],[_HARGA]]="","",Table1[[#This Row],[_HARGA]]*1000),Table1[[#This Row],[HARGA_BYPASS]])</f>
        <v>16500</v>
      </c>
      <c r="V277" s="2"/>
      <c r="W277" s="2"/>
      <c r="X277" s="58" t="str">
        <f>IF(Table1[[#This Row],[ROWID]]="","",IF(Table1[[#This Row],[ROWID]]=C278,"",SUMIF(Table1[ROWID],Table1[[#This Row],[ROWID]],Table1[TOTAL])))</f>
        <v/>
      </c>
      <c r="AA27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77">
        <f>IF(Table1[[#This Row],[JUMLAH NOTA]]="","",IF(Table1[[#This Row],[CONV]]="",Table1[[#This Row],[JUMLAH NOTA]],Table1[[#This Row],[JUMLAH NOTA]]*Table1[[#This Row],[CONV]]))</f>
        <v>12</v>
      </c>
      <c r="AC277" t="str">
        <f>IF(Table1[[#This Row],[ISI_CONV]]="","",IF(Table1[[#This Row],[CONV]]="",Table1[[#This Row],[SATUAN NOTA]],Table1[[#This Row],[SATUAN]]))</f>
        <v>PCS</v>
      </c>
      <c r="AD277" s="58">
        <f>IF(Table1[[#This Row],[HARGA]]="","",IF(Table1[[#This Row],[CONV]]="",Table1[[#This Row],[HARGA]],Table1[[#This Row],[HARGA]]/Table1[[#This Row],[CONV]]))</f>
        <v>16500</v>
      </c>
      <c r="AE277" s="58">
        <f>IF(Table1[[#This Row],[HARGA_CONV]]="","",Table1[[#This Row],[HARGA_CONV]]*Table1[[#This Row],[ISI_CONV]]*(100%-(Table1[[#This Row],[DISKON]]+Table1[[#This Row],[DISKON NOTA]])))</f>
        <v>198000</v>
      </c>
      <c r="AF277" s="3">
        <f>IF(Table1[[#This Row],[TANGGAL NOTA]]="",AF276,Table1[[#This Row],[TANGGAL NOTA]])</f>
        <v>45531</v>
      </c>
      <c r="AG277" s="3"/>
      <c r="AH277" s="3">
        <f>IF(Table1[[#This Row],[TANGGAL UPDATE]]="",AH276,Table1[[#This Row],[TANGGAL UPDATE]])</f>
        <v>45534</v>
      </c>
      <c r="AI277" t="str" cm="1">
        <f t="array" ref="AI277">IF(Table1[[#This Row],[A1]]="",AI276,INDEX(Table6[3],Table1[[#This Row],[Q1]]))</f>
        <v>G</v>
      </c>
      <c r="AJ277" t="str">
        <f>IF(Table1[[#This Row],[_KETERANGAN]]="","",Table1[[#This Row],[_KETERANGAN]])</f>
        <v/>
      </c>
      <c r="AK277" t="str" cm="1">
        <f t="array" ref="AK277">IF(Table1[[#This Row],[A1]]="",AK276,INDEX(Table6[3],Table1[[#This Row],[Q1]]))</f>
        <v>G</v>
      </c>
      <c r="AL277" s="5" t="str" cm="1">
        <f t="array" ref="AL277">IF(Table1[[#This Row],[A1]]="",AL276,INDEX(Table6[1],Table1[[#This Row],[Q1]]))</f>
        <v>ANDI STAR</v>
      </c>
      <c r="AM277" t="str" cm="1">
        <f t="array" ref="AM277">IF(Table1[[#This Row],[A1]]="",AM276,INDEX(Table6[2],Table1[[#This Row],[Q1]]))</f>
        <v>SALATIGA</v>
      </c>
      <c r="AN277" t="str">
        <f>CONCATENATE(Table1[[#This Row],[TOKO_H]],"-",Table1[[#This Row],[KOTA_H]])</f>
        <v>ANDI STAR-SALATIGA</v>
      </c>
      <c r="AO277" t="s">
        <v>10866</v>
      </c>
      <c r="AP277" t="s">
        <v>10867</v>
      </c>
      <c r="AQ277"/>
    </row>
    <row r="278" spans="1:43">
      <c r="A278">
        <f>IF(Table1[[#This Row],[KODE BARANG]]="","",MATCH(Table1[[#This Row],[KODE BARANG]],DBS[KODE BARANG],0))</f>
        <v>707</v>
      </c>
      <c r="B278">
        <f>IF(Table1[[#This Row],[ROWID]]="","",ROW()-2)</f>
        <v>276</v>
      </c>
      <c r="C278">
        <f>IF(Table1[[#This Row],[NAMA BARANG]]="","",IF(Table1[[#This Row],[ID]]="",C277,Table1[[#This Row],[ID]]))</f>
        <v>270</v>
      </c>
      <c r="D278" t="str">
        <f>IF(Table1[[#This Row],[A1]]="","",MATCH(Table1[[#This Row],[A1]],Table6[5],0))</f>
        <v/>
      </c>
      <c r="E278" t="str">
        <f>IF(Table1[[#This Row],[ID]]="","",Table1[[#This Row],[TOKO-KOTA_H]])</f>
        <v/>
      </c>
      <c r="F278" t="str">
        <f>IF(Table1[[#This Row],[NOTA TOKO]]="","",ROW()-2)</f>
        <v/>
      </c>
      <c r="G278" s="59"/>
      <c r="H278" s="1"/>
      <c r="J278" s="1"/>
      <c r="K278" t="s">
        <v>1454</v>
      </c>
      <c r="L278" t="str">
        <f>IF(Table1[[#This Row],[_NAMA BARANG]]="",IF(Table1[[#This Row],[//DBS]]="","",INDEX(DBS[NAMA],Table1[[#This Row],[//DBS]])),Table1[[#This Row],[_NAMA BARANG]])</f>
        <v>BP GEL TF-1191 BODY WR 0.3MM HIGHTECH</v>
      </c>
      <c r="M278"/>
      <c r="O278" t="str">
        <f>IF(Table1[[#This Row],[ROWID]]="","",IF(Table1[[#This Row],[_KETERANGAN]]="STOCK BELUM LENGKAP","ADA",IF(Table1[[#This Row],[KODE BARANG]]="","TIDAK ADA","ADA")))</f>
        <v>ADA</v>
      </c>
      <c r="P278">
        <v>9</v>
      </c>
      <c r="Q278" t="s">
        <v>34</v>
      </c>
      <c r="R278">
        <f>IF(Table1[[#This Row],[//DBS]]="","",INDEX(DBS[ISI],Table1[[#This Row],[//DBS]]))</f>
        <v>96</v>
      </c>
      <c r="S278" t="str">
        <f>IF(Table1[[#This Row],[//DBS]]="","",IF(Table1[[#This Row],[SATUAN_BYPASS]]="",INDEX(DBS[[SATUAN ]],Table1[[#This Row],[//DBS]]),Table1[SATUAN_BYPASS]))</f>
        <v>LSN</v>
      </c>
      <c r="T278">
        <v>30.5</v>
      </c>
      <c r="U278" s="58">
        <f>IF(Table1[[#This Row],[HARGA_BYPASS]]="",IF(Table1[[#This Row],[_HARGA]]="","",Table1[[#This Row],[_HARGA]]*1000),Table1[[#This Row],[HARGA_BYPASS]])</f>
        <v>30500</v>
      </c>
      <c r="V278" s="2"/>
      <c r="W278" s="2"/>
      <c r="X278" s="58" t="str">
        <f>IF(Table1[[#This Row],[ROWID]]="","",IF(Table1[[#This Row],[ROWID]]=C279,"",SUMIF(Table1[ROWID],Table1[[#This Row],[ROWID]],Table1[TOTAL])))</f>
        <v/>
      </c>
      <c r="AA27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78">
        <f>IF(Table1[[#This Row],[JUMLAH NOTA]]="","",IF(Table1[[#This Row],[CONV]]="",Table1[[#This Row],[JUMLAH NOTA]],Table1[[#This Row],[JUMLAH NOTA]]*Table1[[#This Row],[CONV]]))</f>
        <v>9</v>
      </c>
      <c r="AC278" t="str">
        <f>IF(Table1[[#This Row],[ISI_CONV]]="","",IF(Table1[[#This Row],[CONV]]="",Table1[[#This Row],[SATUAN NOTA]],Table1[[#This Row],[SATUAN]]))</f>
        <v>LSN</v>
      </c>
      <c r="AD278" s="58">
        <f>IF(Table1[[#This Row],[HARGA]]="","",IF(Table1[[#This Row],[CONV]]="",Table1[[#This Row],[HARGA]],Table1[[#This Row],[HARGA]]/Table1[[#This Row],[CONV]]))</f>
        <v>30500</v>
      </c>
      <c r="AE278" s="58">
        <f>IF(Table1[[#This Row],[HARGA_CONV]]="","",Table1[[#This Row],[HARGA_CONV]]*Table1[[#This Row],[ISI_CONV]]*(100%-(Table1[[#This Row],[DISKON]]+Table1[[#This Row],[DISKON NOTA]])))</f>
        <v>274500</v>
      </c>
      <c r="AF278" s="3">
        <f>IF(Table1[[#This Row],[TANGGAL NOTA]]="",AF277,Table1[[#This Row],[TANGGAL NOTA]])</f>
        <v>45531</v>
      </c>
      <c r="AG278" s="3"/>
      <c r="AH278" s="3">
        <f>IF(Table1[[#This Row],[TANGGAL UPDATE]]="",AH277,Table1[[#This Row],[TANGGAL UPDATE]])</f>
        <v>45534</v>
      </c>
      <c r="AI278" t="str" cm="1">
        <f t="array" ref="AI278">IF(Table1[[#This Row],[A1]]="",AI277,INDEX(Table6[3],Table1[[#This Row],[Q1]]))</f>
        <v>G</v>
      </c>
      <c r="AJ278" t="str">
        <f>IF(Table1[[#This Row],[_KETERANGAN]]="","",Table1[[#This Row],[_KETERANGAN]])</f>
        <v/>
      </c>
      <c r="AK278" t="str" cm="1">
        <f t="array" ref="AK278">IF(Table1[[#This Row],[A1]]="",AK277,INDEX(Table6[3],Table1[[#This Row],[Q1]]))</f>
        <v>G</v>
      </c>
      <c r="AL278" s="5" t="str" cm="1">
        <f t="array" ref="AL278">IF(Table1[[#This Row],[A1]]="",AL277,INDEX(Table6[1],Table1[[#This Row],[Q1]]))</f>
        <v>ANDI STAR</v>
      </c>
      <c r="AM278" t="str" cm="1">
        <f t="array" ref="AM278">IF(Table1[[#This Row],[A1]]="",AM277,INDEX(Table6[2],Table1[[#This Row],[Q1]]))</f>
        <v>SALATIGA</v>
      </c>
      <c r="AN278" t="str">
        <f>CONCATENATE(Table1[[#This Row],[TOKO_H]],"-",Table1[[#This Row],[KOTA_H]])</f>
        <v>ANDI STAR-SALATIGA</v>
      </c>
      <c r="AO278" t="s">
        <v>1454</v>
      </c>
      <c r="AP278" t="s">
        <v>1455</v>
      </c>
      <c r="AQ278"/>
    </row>
    <row r="279" spans="1:43" ht="14.25">
      <c r="A279">
        <f>IF(Table1[[#This Row],[KODE BARANG]]="","",MATCH(Table1[[#This Row],[KODE BARANG]],DBS[KODE BARANG],0))</f>
        <v>680</v>
      </c>
      <c r="B279">
        <f>IF(Table1[[#This Row],[ROWID]]="","",ROW()-2)</f>
        <v>277</v>
      </c>
      <c r="C279">
        <f>IF(Table1[[#This Row],[NAMA BARANG]]="","",IF(Table1[[#This Row],[ID]]="",C278,Table1[[#This Row],[ID]]))</f>
        <v>270</v>
      </c>
      <c r="D279" t="str">
        <f>IF(Table1[[#This Row],[A1]]="","",MATCH(Table1[[#This Row],[A1]],Table6[5],0))</f>
        <v/>
      </c>
      <c r="E279" t="str">
        <f>IF(Table1[[#This Row],[ID]]="","",Table1[[#This Row],[TOKO-KOTA_H]])</f>
        <v/>
      </c>
      <c r="F279" t="str">
        <f>IF(Table1[[#This Row],[NOTA TOKO]]="","",ROW()-2)</f>
        <v/>
      </c>
      <c r="G279" s="59"/>
      <c r="H279" s="1"/>
      <c r="J279" s="1"/>
      <c r="K279" t="s">
        <v>1381</v>
      </c>
      <c r="L279" t="str">
        <f>IF(Table1[[#This Row],[_NAMA BARANG]]="",IF(Table1[[#This Row],[//DBS]]="","",INDEX(DBS[NAMA],Table1[[#This Row],[//DBS]])),Table1[[#This Row],[_NAMA BARANG]])</f>
        <v>BP TF-3115 HIGHTECH KNOCK</v>
      </c>
      <c r="M279" s="60"/>
      <c r="O279" t="str">
        <f>IF(Table1[[#This Row],[ROWID]]="","",IF(Table1[[#This Row],[_KETERANGAN]]="STOCK BELUM LENGKAP","ADA",IF(Table1[[#This Row],[KODE BARANG]]="","TIDAK ADA","ADA")))</f>
        <v>ADA</v>
      </c>
      <c r="P279">
        <v>2</v>
      </c>
      <c r="Q279" t="s">
        <v>34</v>
      </c>
      <c r="R279">
        <f>IF(Table1[[#This Row],[//DBS]]="","",INDEX(DBS[ISI],Table1[[#This Row],[//DBS]]))</f>
        <v>144</v>
      </c>
      <c r="S279" t="str">
        <f>IF(Table1[[#This Row],[//DBS]]="","",IF(Table1[[#This Row],[SATUAN_BYPASS]]="",INDEX(DBS[[SATUAN ]],Table1[[#This Row],[//DBS]]),Table1[SATUAN_BYPASS]))</f>
        <v>LSN</v>
      </c>
      <c r="T279">
        <v>35</v>
      </c>
      <c r="U279" s="58">
        <f>IF(Table1[[#This Row],[HARGA_BYPASS]]="",IF(Table1[[#This Row],[_HARGA]]="","",Table1[[#This Row],[_HARGA]]*1000),Table1[[#This Row],[HARGA_BYPASS]])</f>
        <v>35000</v>
      </c>
      <c r="V279" s="2"/>
      <c r="W279" s="2"/>
      <c r="X279" s="58" t="str">
        <f>IF(Table1[[#This Row],[ROWID]]="","",IF(Table1[[#This Row],[ROWID]]=C280,"",SUMIF(Table1[ROWID],Table1[[#This Row],[ROWID]],Table1[TOTAL])))</f>
        <v/>
      </c>
      <c r="AA27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79">
        <f>IF(Table1[[#This Row],[JUMLAH NOTA]]="","",IF(Table1[[#This Row],[CONV]]="",Table1[[#This Row],[JUMLAH NOTA]],Table1[[#This Row],[JUMLAH NOTA]]*Table1[[#This Row],[CONV]]))</f>
        <v>2</v>
      </c>
      <c r="AC279" t="str">
        <f>IF(Table1[[#This Row],[ISI_CONV]]="","",IF(Table1[[#This Row],[CONV]]="",Table1[[#This Row],[SATUAN NOTA]],Table1[[#This Row],[SATUAN]]))</f>
        <v>LSN</v>
      </c>
      <c r="AD279" s="58">
        <f>IF(Table1[[#This Row],[HARGA]]="","",IF(Table1[[#This Row],[CONV]]="",Table1[[#This Row],[HARGA]],Table1[[#This Row],[HARGA]]/Table1[[#This Row],[CONV]]))</f>
        <v>35000</v>
      </c>
      <c r="AE279" s="58">
        <f>IF(Table1[[#This Row],[HARGA_CONV]]="","",Table1[[#This Row],[HARGA_CONV]]*Table1[[#This Row],[ISI_CONV]]*(100%-(Table1[[#This Row],[DISKON]]+Table1[[#This Row],[DISKON NOTA]])))</f>
        <v>70000</v>
      </c>
      <c r="AF279" s="3">
        <f>IF(Table1[[#This Row],[TANGGAL NOTA]]="",AF278,Table1[[#This Row],[TANGGAL NOTA]])</f>
        <v>45531</v>
      </c>
      <c r="AG279" s="3"/>
      <c r="AH279" s="3">
        <f>IF(Table1[[#This Row],[TANGGAL UPDATE]]="",AH278,Table1[[#This Row],[TANGGAL UPDATE]])</f>
        <v>45534</v>
      </c>
      <c r="AI279" t="str" cm="1">
        <f t="array" ref="AI279">IF(Table1[[#This Row],[A1]]="",AI278,INDEX(Table6[3],Table1[[#This Row],[Q1]]))</f>
        <v>G</v>
      </c>
      <c r="AJ279" t="str">
        <f>IF(Table1[[#This Row],[_KETERANGAN]]="","",Table1[[#This Row],[_KETERANGAN]])</f>
        <v/>
      </c>
      <c r="AK279" t="str" cm="1">
        <f t="array" ref="AK279">IF(Table1[[#This Row],[A1]]="",AK278,INDEX(Table6[3],Table1[[#This Row],[Q1]]))</f>
        <v>G</v>
      </c>
      <c r="AL279" s="5" t="str" cm="1">
        <f t="array" ref="AL279">IF(Table1[[#This Row],[A1]]="",AL278,INDEX(Table6[1],Table1[[#This Row],[Q1]]))</f>
        <v>ANDI STAR</v>
      </c>
      <c r="AM279" t="str" cm="1">
        <f t="array" ref="AM279">IF(Table1[[#This Row],[A1]]="",AM278,INDEX(Table6[2],Table1[[#This Row],[Q1]]))</f>
        <v>SALATIGA</v>
      </c>
      <c r="AN279" t="str">
        <f>CONCATENATE(Table1[[#This Row],[TOKO_H]],"-",Table1[[#This Row],[KOTA_H]])</f>
        <v>ANDI STAR-SALATIGA</v>
      </c>
      <c r="AO279" t="s">
        <v>1381</v>
      </c>
      <c r="AP279" t="s">
        <v>1382</v>
      </c>
      <c r="AQ279"/>
    </row>
    <row r="280" spans="1:43" ht="14.25">
      <c r="A280">
        <f>IF(Table1[[#This Row],[KODE BARANG]]="","",MATCH(Table1[[#This Row],[KODE BARANG]],DBS[KODE BARANG],0))</f>
        <v>2030</v>
      </c>
      <c r="B280">
        <f>IF(Table1[[#This Row],[ROWID]]="","",ROW()-2)</f>
        <v>278</v>
      </c>
      <c r="C280">
        <f>IF(Table1[[#This Row],[NAMA BARANG]]="","",IF(Table1[[#This Row],[ID]]="",C279,Table1[[#This Row],[ID]]))</f>
        <v>270</v>
      </c>
      <c r="D280" t="str">
        <f>IF(Table1[[#This Row],[A1]]="","",MATCH(Table1[[#This Row],[A1]],Table6[5],0))</f>
        <v/>
      </c>
      <c r="E280" t="str">
        <f>IF(Table1[[#This Row],[ID]]="","",Table1[[#This Row],[TOKO-KOTA_H]])</f>
        <v/>
      </c>
      <c r="F280" t="str">
        <f>IF(Table1[[#This Row],[NOTA TOKO]]="","",ROW()-2)</f>
        <v/>
      </c>
      <c r="G280" s="59"/>
      <c r="H280" s="1"/>
      <c r="J280" s="1"/>
      <c r="K280" t="s">
        <v>8619</v>
      </c>
      <c r="L280" t="str">
        <f>IF(Table1[[#This Row],[_NAMA BARANG]]="",IF(Table1[[#This Row],[//DBS]]="","",INDEX(DBS[NAMA],Table1[[#This Row],[//DBS]])),Table1[[#This Row],[_NAMA BARANG]])</f>
        <v>MECHPEN TIZO G 09301 (24PCS)</v>
      </c>
      <c r="M280" s="60"/>
      <c r="O280" t="str">
        <f>IF(Table1[[#This Row],[ROWID]]="","",IF(Table1[[#This Row],[_KETERANGAN]]="STOCK BELUM LENGKAP","ADA",IF(Table1[[#This Row],[KODE BARANG]]="","TIDAK ADA","ADA")))</f>
        <v>ADA</v>
      </c>
      <c r="P280">
        <v>1</v>
      </c>
      <c r="Q280" t="s">
        <v>124</v>
      </c>
      <c r="R280">
        <f>IF(Table1[[#This Row],[//DBS]]="","",INDEX(DBS[ISI],Table1[[#This Row],[//DBS]]))</f>
        <v>72</v>
      </c>
      <c r="S280" t="str">
        <f>IF(Table1[[#This Row],[//DBS]]="","",IF(Table1[[#This Row],[SATUAN_BYPASS]]="",INDEX(DBS[[SATUAN ]],Table1[[#This Row],[//DBS]]),Table1[SATUAN_BYPASS]))</f>
        <v>PAK/BOX</v>
      </c>
      <c r="T280">
        <v>31</v>
      </c>
      <c r="U280" s="58">
        <f>IF(Table1[[#This Row],[HARGA_BYPASS]]="",IF(Table1[[#This Row],[_HARGA]]="","",Table1[[#This Row],[_HARGA]]*1000),Table1[[#This Row],[HARGA_BYPASS]])</f>
        <v>31000</v>
      </c>
      <c r="V280" s="2"/>
      <c r="W280" s="2"/>
      <c r="X280" s="58" t="str">
        <f>IF(Table1[[#This Row],[ROWID]]="","",IF(Table1[[#This Row],[ROWID]]=C281,"",SUMIF(Table1[ROWID],Table1[[#This Row],[ROWID]],Table1[TOTAL])))</f>
        <v/>
      </c>
      <c r="AA280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</v>
      </c>
      <c r="AB280">
        <f>IF(Table1[[#This Row],[JUMLAH NOTA]]="","",IF(Table1[[#This Row],[CONV]]="",Table1[[#This Row],[JUMLAH NOTA]],Table1[[#This Row],[JUMLAH NOTA]]*Table1[[#This Row],[CONV]]))</f>
        <v>1</v>
      </c>
      <c r="AC280" t="str">
        <f>IF(Table1[[#This Row],[ISI_CONV]]="","",IF(Table1[[#This Row],[CONV]]="",Table1[[#This Row],[SATUAN NOTA]],Table1[[#This Row],[SATUAN]]))</f>
        <v>PAK/BOX</v>
      </c>
      <c r="AD280" s="58">
        <f>IF(Table1[[#This Row],[HARGA]]="","",IF(Table1[[#This Row],[CONV]]="",Table1[[#This Row],[HARGA]],Table1[[#This Row],[HARGA]]/Table1[[#This Row],[CONV]]))</f>
        <v>31000</v>
      </c>
      <c r="AE280" s="58">
        <f>IF(Table1[[#This Row],[HARGA_CONV]]="","",Table1[[#This Row],[HARGA_CONV]]*Table1[[#This Row],[ISI_CONV]]*(100%-(Table1[[#This Row],[DISKON]]+Table1[[#This Row],[DISKON NOTA]])))</f>
        <v>31000</v>
      </c>
      <c r="AF280" s="3">
        <f>IF(Table1[[#This Row],[TANGGAL NOTA]]="",AF279,Table1[[#This Row],[TANGGAL NOTA]])</f>
        <v>45531</v>
      </c>
      <c r="AG280" s="3"/>
      <c r="AH280" s="3">
        <f>IF(Table1[[#This Row],[TANGGAL UPDATE]]="",AH279,Table1[[#This Row],[TANGGAL UPDATE]])</f>
        <v>45534</v>
      </c>
      <c r="AI280" t="str" cm="1">
        <f t="array" ref="AI280">IF(Table1[[#This Row],[A1]]="",AI279,INDEX(Table6[3],Table1[[#This Row],[Q1]]))</f>
        <v>G</v>
      </c>
      <c r="AJ280" t="str">
        <f>IF(Table1[[#This Row],[_KETERANGAN]]="","",Table1[[#This Row],[_KETERANGAN]])</f>
        <v/>
      </c>
      <c r="AK280" t="str" cm="1">
        <f t="array" ref="AK280">IF(Table1[[#This Row],[A1]]="",AK279,INDEX(Table6[3],Table1[[#This Row],[Q1]]))</f>
        <v>G</v>
      </c>
      <c r="AL280" s="5" t="str" cm="1">
        <f t="array" ref="AL280">IF(Table1[[#This Row],[A1]]="",AL279,INDEX(Table6[1],Table1[[#This Row],[Q1]]))</f>
        <v>ANDI STAR</v>
      </c>
      <c r="AM280" t="str" cm="1">
        <f t="array" ref="AM280">IF(Table1[[#This Row],[A1]]="",AM279,INDEX(Table6[2],Table1[[#This Row],[Q1]]))</f>
        <v>SALATIGA</v>
      </c>
      <c r="AN280" t="str">
        <f>CONCATENATE(Table1[[#This Row],[TOKO_H]],"-",Table1[[#This Row],[KOTA_H]])</f>
        <v>ANDI STAR-SALATIGA</v>
      </c>
      <c r="AO280" t="s">
        <v>8619</v>
      </c>
      <c r="AP280" t="s">
        <v>8620</v>
      </c>
      <c r="AQ280"/>
    </row>
    <row r="281" spans="1:43" ht="14.25">
      <c r="A281">
        <f>IF(Table1[[#This Row],[KODE BARANG]]="","",MATCH(Table1[[#This Row],[KODE BARANG]],DBS[KODE BARANG],0))</f>
        <v>2056</v>
      </c>
      <c r="B281">
        <f>IF(Table1[[#This Row],[ROWID]]="","",ROW()-2)</f>
        <v>279</v>
      </c>
      <c r="C281">
        <f>IF(Table1[[#This Row],[NAMA BARANG]]="","",IF(Table1[[#This Row],[ID]]="",C280,Table1[[#This Row],[ID]]))</f>
        <v>270</v>
      </c>
      <c r="D281" t="str">
        <f>IF(Table1[[#This Row],[A1]]="","",MATCH(Table1[[#This Row],[A1]],Table6[5],0))</f>
        <v/>
      </c>
      <c r="E281" t="str">
        <f>IF(Table1[[#This Row],[ID]]="","",Table1[[#This Row],[TOKO-KOTA_H]])</f>
        <v/>
      </c>
      <c r="F281" t="str">
        <f>IF(Table1[[#This Row],[NOTA TOKO]]="","",ROW()-2)</f>
        <v/>
      </c>
      <c r="G281" s="59"/>
      <c r="H281" s="1"/>
      <c r="J281" s="1"/>
      <c r="K281" t="s">
        <v>7753</v>
      </c>
      <c r="L281" t="str">
        <f>IF(Table1[[#This Row],[_NAMA BARANG]]="",IF(Table1[[#This Row],[//DBS]]="","",INDEX(DBS[NAMA],Table1[[#This Row],[//DBS]])),Table1[[#This Row],[_NAMA BARANG]])</f>
        <v>MECHPEN TIZO G 09309 24PCS</v>
      </c>
      <c r="M281" s="60"/>
      <c r="O281" t="str">
        <f>IF(Table1[[#This Row],[ROWID]]="","",IF(Table1[[#This Row],[_KETERANGAN]]="STOCK BELUM LENGKAP","ADA",IF(Table1[[#This Row],[KODE BARANG]]="","TIDAK ADA","ADA")))</f>
        <v>ADA</v>
      </c>
      <c r="P281">
        <v>1</v>
      </c>
      <c r="Q281" t="s">
        <v>124</v>
      </c>
      <c r="R281">
        <f>IF(Table1[[#This Row],[//DBS]]="","",INDEX(DBS[ISI],Table1[[#This Row],[//DBS]]))</f>
        <v>72</v>
      </c>
      <c r="S281" t="str">
        <f>IF(Table1[[#This Row],[//DBS]]="","",IF(Table1[[#This Row],[SATUAN_BYPASS]]="",INDEX(DBS[[SATUAN ]],Table1[[#This Row],[//DBS]]),Table1[SATUAN_BYPASS]))</f>
        <v>PAK/BOX</v>
      </c>
      <c r="T281">
        <v>31</v>
      </c>
      <c r="U281" s="58">
        <f>IF(Table1[[#This Row],[HARGA_BYPASS]]="",IF(Table1[[#This Row],[_HARGA]]="","",Table1[[#This Row],[_HARGA]]*1000),Table1[[#This Row],[HARGA_BYPASS]])</f>
        <v>31000</v>
      </c>
      <c r="V281" s="2"/>
      <c r="W281" s="2"/>
      <c r="X281" s="58" t="str">
        <f>IF(Table1[[#This Row],[ROWID]]="","",IF(Table1[[#This Row],[ROWID]]=C282,"",SUMIF(Table1[ROWID],Table1[[#This Row],[ROWID]],Table1[TOTAL])))</f>
        <v/>
      </c>
      <c r="AA281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</v>
      </c>
      <c r="AB281">
        <f>IF(Table1[[#This Row],[JUMLAH NOTA]]="","",IF(Table1[[#This Row],[CONV]]="",Table1[[#This Row],[JUMLAH NOTA]],Table1[[#This Row],[JUMLAH NOTA]]*Table1[[#This Row],[CONV]]))</f>
        <v>1</v>
      </c>
      <c r="AC281" t="str">
        <f>IF(Table1[[#This Row],[ISI_CONV]]="","",IF(Table1[[#This Row],[CONV]]="",Table1[[#This Row],[SATUAN NOTA]],Table1[[#This Row],[SATUAN]]))</f>
        <v>PAK/BOX</v>
      </c>
      <c r="AD281" s="58">
        <f>IF(Table1[[#This Row],[HARGA]]="","",IF(Table1[[#This Row],[CONV]]="",Table1[[#This Row],[HARGA]],Table1[[#This Row],[HARGA]]/Table1[[#This Row],[CONV]]))</f>
        <v>31000</v>
      </c>
      <c r="AE281" s="58">
        <f>IF(Table1[[#This Row],[HARGA_CONV]]="","",Table1[[#This Row],[HARGA_CONV]]*Table1[[#This Row],[ISI_CONV]]*(100%-(Table1[[#This Row],[DISKON]]+Table1[[#This Row],[DISKON NOTA]])))</f>
        <v>31000</v>
      </c>
      <c r="AF281" s="3">
        <f>IF(Table1[[#This Row],[TANGGAL NOTA]]="",AF280,Table1[[#This Row],[TANGGAL NOTA]])</f>
        <v>45531</v>
      </c>
      <c r="AG281" s="3"/>
      <c r="AH281" s="3">
        <f>IF(Table1[[#This Row],[TANGGAL UPDATE]]="",AH280,Table1[[#This Row],[TANGGAL UPDATE]])</f>
        <v>45534</v>
      </c>
      <c r="AI281" t="str" cm="1">
        <f t="array" ref="AI281">IF(Table1[[#This Row],[A1]]="",AI280,INDEX(Table6[3],Table1[[#This Row],[Q1]]))</f>
        <v>G</v>
      </c>
      <c r="AJ281" t="str">
        <f>IF(Table1[[#This Row],[_KETERANGAN]]="","",Table1[[#This Row],[_KETERANGAN]])</f>
        <v/>
      </c>
      <c r="AK281" t="str" cm="1">
        <f t="array" ref="AK281">IF(Table1[[#This Row],[A1]]="",AK280,INDEX(Table6[3],Table1[[#This Row],[Q1]]))</f>
        <v>G</v>
      </c>
      <c r="AL281" s="5" t="str" cm="1">
        <f t="array" ref="AL281">IF(Table1[[#This Row],[A1]]="",AL280,INDEX(Table6[1],Table1[[#This Row],[Q1]]))</f>
        <v>ANDI STAR</v>
      </c>
      <c r="AM281" t="str" cm="1">
        <f t="array" ref="AM281">IF(Table1[[#This Row],[A1]]="",AM280,INDEX(Table6[2],Table1[[#This Row],[Q1]]))</f>
        <v>SALATIGA</v>
      </c>
      <c r="AN281" t="str">
        <f>CONCATENATE(Table1[[#This Row],[TOKO_H]],"-",Table1[[#This Row],[KOTA_H]])</f>
        <v>ANDI STAR-SALATIGA</v>
      </c>
      <c r="AO281" t="s">
        <v>7753</v>
      </c>
      <c r="AP281" t="s">
        <v>7754</v>
      </c>
      <c r="AQ281"/>
    </row>
    <row r="282" spans="1:43" ht="14.25">
      <c r="A282">
        <f>IF(Table1[[#This Row],[KODE BARANG]]="","",MATCH(Table1[[#This Row],[KODE BARANG]],DBS[KODE BARANG],0))</f>
        <v>2051</v>
      </c>
      <c r="B282">
        <f>IF(Table1[[#This Row],[ROWID]]="","",ROW()-2)</f>
        <v>280</v>
      </c>
      <c r="C282">
        <f>IF(Table1[[#This Row],[NAMA BARANG]]="","",IF(Table1[[#This Row],[ID]]="",C281,Table1[[#This Row],[ID]]))</f>
        <v>270</v>
      </c>
      <c r="D282" t="str">
        <f>IF(Table1[[#This Row],[A1]]="","",MATCH(Table1[[#This Row],[A1]],Table6[5],0))</f>
        <v/>
      </c>
      <c r="E282" t="str">
        <f>IF(Table1[[#This Row],[ID]]="","",Table1[[#This Row],[TOKO-KOTA_H]])</f>
        <v/>
      </c>
      <c r="F282" t="str">
        <f>IF(Table1[[#This Row],[NOTA TOKO]]="","",ROW()-2)</f>
        <v/>
      </c>
      <c r="G282" s="59"/>
      <c r="H282" s="1"/>
      <c r="J282" s="1"/>
      <c r="K282" t="s">
        <v>8627</v>
      </c>
      <c r="L282" t="str">
        <f>IF(Table1[[#This Row],[_NAMA BARANG]]="",IF(Table1[[#This Row],[//DBS]]="","",INDEX(DBS[NAMA],Table1[[#This Row],[//DBS]])),Table1[[#This Row],[_NAMA BARANG]])</f>
        <v>MECHPEN TIZO G 09312 (24PCS)</v>
      </c>
      <c r="M282" s="60"/>
      <c r="O282" t="str">
        <f>IF(Table1[[#This Row],[ROWID]]="","",IF(Table1[[#This Row],[_KETERANGAN]]="STOCK BELUM LENGKAP","ADA",IF(Table1[[#This Row],[KODE BARANG]]="","TIDAK ADA","ADA")))</f>
        <v>ADA</v>
      </c>
      <c r="P282">
        <v>1</v>
      </c>
      <c r="Q282" t="s">
        <v>124</v>
      </c>
      <c r="R282">
        <f>IF(Table1[[#This Row],[//DBS]]="","",INDEX(DBS[ISI],Table1[[#This Row],[//DBS]]))</f>
        <v>72</v>
      </c>
      <c r="S282" t="str">
        <f>IF(Table1[[#This Row],[//DBS]]="","",IF(Table1[[#This Row],[SATUAN_BYPASS]]="",INDEX(DBS[[SATUAN ]],Table1[[#This Row],[//DBS]]),Table1[SATUAN_BYPASS]))</f>
        <v>PAK/BOX</v>
      </c>
      <c r="T282">
        <v>31</v>
      </c>
      <c r="U282" s="58">
        <f>IF(Table1[[#This Row],[HARGA_BYPASS]]="",IF(Table1[[#This Row],[_HARGA]]="","",Table1[[#This Row],[_HARGA]]*1000),Table1[[#This Row],[HARGA_BYPASS]])</f>
        <v>31000</v>
      </c>
      <c r="V282" s="2"/>
      <c r="W282" s="2"/>
      <c r="X282" s="58" t="str">
        <f>IF(Table1[[#This Row],[ROWID]]="","",IF(Table1[[#This Row],[ROWID]]=C283,"",SUMIF(Table1[ROWID],Table1[[#This Row],[ROWID]],Table1[TOTAL])))</f>
        <v/>
      </c>
      <c r="AA282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</v>
      </c>
      <c r="AB282">
        <f>IF(Table1[[#This Row],[JUMLAH NOTA]]="","",IF(Table1[[#This Row],[CONV]]="",Table1[[#This Row],[JUMLAH NOTA]],Table1[[#This Row],[JUMLAH NOTA]]*Table1[[#This Row],[CONV]]))</f>
        <v>1</v>
      </c>
      <c r="AC282" t="str">
        <f>IF(Table1[[#This Row],[ISI_CONV]]="","",IF(Table1[[#This Row],[CONV]]="",Table1[[#This Row],[SATUAN NOTA]],Table1[[#This Row],[SATUAN]]))</f>
        <v>PAK/BOX</v>
      </c>
      <c r="AD282" s="58">
        <f>IF(Table1[[#This Row],[HARGA]]="","",IF(Table1[[#This Row],[CONV]]="",Table1[[#This Row],[HARGA]],Table1[[#This Row],[HARGA]]/Table1[[#This Row],[CONV]]))</f>
        <v>31000</v>
      </c>
      <c r="AE282" s="58">
        <f>IF(Table1[[#This Row],[HARGA_CONV]]="","",Table1[[#This Row],[HARGA_CONV]]*Table1[[#This Row],[ISI_CONV]]*(100%-(Table1[[#This Row],[DISKON]]+Table1[[#This Row],[DISKON NOTA]])))</f>
        <v>31000</v>
      </c>
      <c r="AF282" s="3">
        <f>IF(Table1[[#This Row],[TANGGAL NOTA]]="",AF281,Table1[[#This Row],[TANGGAL NOTA]])</f>
        <v>45531</v>
      </c>
      <c r="AG282" s="3"/>
      <c r="AH282" s="3">
        <f>IF(Table1[[#This Row],[TANGGAL UPDATE]]="",AH281,Table1[[#This Row],[TANGGAL UPDATE]])</f>
        <v>45534</v>
      </c>
      <c r="AI282" t="str" cm="1">
        <f t="array" ref="AI282">IF(Table1[[#This Row],[A1]]="",AI281,INDEX(Table6[3],Table1[[#This Row],[Q1]]))</f>
        <v>G</v>
      </c>
      <c r="AJ282" t="str">
        <f>IF(Table1[[#This Row],[_KETERANGAN]]="","",Table1[[#This Row],[_KETERANGAN]])</f>
        <v/>
      </c>
      <c r="AK282" t="str" cm="1">
        <f t="array" ref="AK282">IF(Table1[[#This Row],[A1]]="",AK281,INDEX(Table6[3],Table1[[#This Row],[Q1]]))</f>
        <v>G</v>
      </c>
      <c r="AL282" s="5" t="str" cm="1">
        <f t="array" ref="AL282">IF(Table1[[#This Row],[A1]]="",AL281,INDEX(Table6[1],Table1[[#This Row],[Q1]]))</f>
        <v>ANDI STAR</v>
      </c>
      <c r="AM282" t="str" cm="1">
        <f t="array" ref="AM282">IF(Table1[[#This Row],[A1]]="",AM281,INDEX(Table6[2],Table1[[#This Row],[Q1]]))</f>
        <v>SALATIGA</v>
      </c>
      <c r="AN282" t="str">
        <f>CONCATENATE(Table1[[#This Row],[TOKO_H]],"-",Table1[[#This Row],[KOTA_H]])</f>
        <v>ANDI STAR-SALATIGA</v>
      </c>
      <c r="AO282" t="s">
        <v>8627</v>
      </c>
      <c r="AP282" t="s">
        <v>8628</v>
      </c>
      <c r="AQ282"/>
    </row>
    <row r="283" spans="1:43" ht="14.25">
      <c r="A283">
        <f>IF(Table1[[#This Row],[KODE BARANG]]="","",MATCH(Table1[[#This Row],[KODE BARANG]],DBS[KODE BARANG],0))</f>
        <v>2057</v>
      </c>
      <c r="B283">
        <f>IF(Table1[[#This Row],[ROWID]]="","",ROW()-2)</f>
        <v>281</v>
      </c>
      <c r="C283">
        <f>IF(Table1[[#This Row],[NAMA BARANG]]="","",IF(Table1[[#This Row],[ID]]="",C282,Table1[[#This Row],[ID]]))</f>
        <v>270</v>
      </c>
      <c r="D283" t="str">
        <f>IF(Table1[[#This Row],[A1]]="","",MATCH(Table1[[#This Row],[A1]],Table6[5],0))</f>
        <v/>
      </c>
      <c r="E283" t="str">
        <f>IF(Table1[[#This Row],[ID]]="","",Table1[[#This Row],[TOKO-KOTA_H]])</f>
        <v/>
      </c>
      <c r="F283" t="str">
        <f>IF(Table1[[#This Row],[NOTA TOKO]]="","",ROW()-2)</f>
        <v/>
      </c>
      <c r="G283" s="59"/>
      <c r="H283" s="1"/>
      <c r="J283" s="1"/>
      <c r="K283" t="s">
        <v>7756</v>
      </c>
      <c r="L283" t="str">
        <f>IF(Table1[[#This Row],[_NAMA BARANG]]="",IF(Table1[[#This Row],[//DBS]]="","",INDEX(DBS[NAMA],Table1[[#This Row],[//DBS]])),Table1[[#This Row],[_NAMA BARANG]])</f>
        <v>MECHPEN TIZO G 09310 24PCS</v>
      </c>
      <c r="M283" s="60"/>
      <c r="O283" t="str">
        <f>IF(Table1[[#This Row],[ROWID]]="","",IF(Table1[[#This Row],[_KETERANGAN]]="STOCK BELUM LENGKAP","ADA",IF(Table1[[#This Row],[KODE BARANG]]="","TIDAK ADA","ADA")))</f>
        <v>ADA</v>
      </c>
      <c r="P283">
        <v>1</v>
      </c>
      <c r="Q283" t="s">
        <v>124</v>
      </c>
      <c r="R283">
        <f>IF(Table1[[#This Row],[//DBS]]="","",INDEX(DBS[ISI],Table1[[#This Row],[//DBS]]))</f>
        <v>72</v>
      </c>
      <c r="S283" t="str">
        <f>IF(Table1[[#This Row],[//DBS]]="","",IF(Table1[[#This Row],[SATUAN_BYPASS]]="",INDEX(DBS[[SATUAN ]],Table1[[#This Row],[//DBS]]),Table1[SATUAN_BYPASS]))</f>
        <v>PAK/BOX</v>
      </c>
      <c r="T283">
        <v>31</v>
      </c>
      <c r="U283" s="58">
        <f>IF(Table1[[#This Row],[HARGA_BYPASS]]="",IF(Table1[[#This Row],[_HARGA]]="","",Table1[[#This Row],[_HARGA]]*1000),Table1[[#This Row],[HARGA_BYPASS]])</f>
        <v>31000</v>
      </c>
      <c r="V283" s="2"/>
      <c r="W283" s="2"/>
      <c r="X283" s="58" t="str">
        <f>IF(Table1[[#This Row],[ROWID]]="","",IF(Table1[[#This Row],[ROWID]]=C284,"",SUMIF(Table1[ROWID],Table1[[#This Row],[ROWID]],Table1[TOTAL])))</f>
        <v/>
      </c>
      <c r="AA283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</v>
      </c>
      <c r="AB283">
        <f>IF(Table1[[#This Row],[JUMLAH NOTA]]="","",IF(Table1[[#This Row],[CONV]]="",Table1[[#This Row],[JUMLAH NOTA]],Table1[[#This Row],[JUMLAH NOTA]]*Table1[[#This Row],[CONV]]))</f>
        <v>1</v>
      </c>
      <c r="AC283" t="str">
        <f>IF(Table1[[#This Row],[ISI_CONV]]="","",IF(Table1[[#This Row],[CONV]]="",Table1[[#This Row],[SATUAN NOTA]],Table1[[#This Row],[SATUAN]]))</f>
        <v>PAK/BOX</v>
      </c>
      <c r="AD283" s="58">
        <f>IF(Table1[[#This Row],[HARGA]]="","",IF(Table1[[#This Row],[CONV]]="",Table1[[#This Row],[HARGA]],Table1[[#This Row],[HARGA]]/Table1[[#This Row],[CONV]]))</f>
        <v>31000</v>
      </c>
      <c r="AE283" s="58">
        <f>IF(Table1[[#This Row],[HARGA_CONV]]="","",Table1[[#This Row],[HARGA_CONV]]*Table1[[#This Row],[ISI_CONV]]*(100%-(Table1[[#This Row],[DISKON]]+Table1[[#This Row],[DISKON NOTA]])))</f>
        <v>31000</v>
      </c>
      <c r="AF283" s="3">
        <f>IF(Table1[[#This Row],[TANGGAL NOTA]]="",AF282,Table1[[#This Row],[TANGGAL NOTA]])</f>
        <v>45531</v>
      </c>
      <c r="AG283" s="3"/>
      <c r="AH283" s="3">
        <f>IF(Table1[[#This Row],[TANGGAL UPDATE]]="",AH282,Table1[[#This Row],[TANGGAL UPDATE]])</f>
        <v>45534</v>
      </c>
      <c r="AI283" t="str" cm="1">
        <f t="array" ref="AI283">IF(Table1[[#This Row],[A1]]="",AI282,INDEX(Table6[3],Table1[[#This Row],[Q1]]))</f>
        <v>G</v>
      </c>
      <c r="AJ283" t="str">
        <f>IF(Table1[[#This Row],[_KETERANGAN]]="","",Table1[[#This Row],[_KETERANGAN]])</f>
        <v/>
      </c>
      <c r="AK283" t="str" cm="1">
        <f t="array" ref="AK283">IF(Table1[[#This Row],[A1]]="",AK282,INDEX(Table6[3],Table1[[#This Row],[Q1]]))</f>
        <v>G</v>
      </c>
      <c r="AL283" s="5" t="str" cm="1">
        <f t="array" ref="AL283">IF(Table1[[#This Row],[A1]]="",AL282,INDEX(Table6[1],Table1[[#This Row],[Q1]]))</f>
        <v>ANDI STAR</v>
      </c>
      <c r="AM283" t="str" cm="1">
        <f t="array" ref="AM283">IF(Table1[[#This Row],[A1]]="",AM282,INDEX(Table6[2],Table1[[#This Row],[Q1]]))</f>
        <v>SALATIGA</v>
      </c>
      <c r="AN283" t="str">
        <f>CONCATENATE(Table1[[#This Row],[TOKO_H]],"-",Table1[[#This Row],[KOTA_H]])</f>
        <v>ANDI STAR-SALATIGA</v>
      </c>
      <c r="AO283" t="s">
        <v>7756</v>
      </c>
      <c r="AP283" t="s">
        <v>7884</v>
      </c>
      <c r="AQ283"/>
    </row>
    <row r="284" spans="1:43">
      <c r="A284">
        <f>IF(Table1[[#This Row],[KODE BARANG]]="","",MATCH(Table1[[#This Row],[KODE BARANG]],DBS[KODE BARANG],0))</f>
        <v>2048</v>
      </c>
      <c r="B284">
        <f>IF(Table1[[#This Row],[ROWID]]="","",ROW()-2)</f>
        <v>282</v>
      </c>
      <c r="C284">
        <f>IF(Table1[[#This Row],[NAMA BARANG]]="","",IF(Table1[[#This Row],[ID]]="",C283,Table1[[#This Row],[ID]]))</f>
        <v>270</v>
      </c>
      <c r="D284" t="str">
        <f>IF(Table1[[#This Row],[A1]]="","",MATCH(Table1[[#This Row],[A1]],Table6[5],0))</f>
        <v/>
      </c>
      <c r="E284" t="str">
        <f>IF(Table1[[#This Row],[ID]]="","",Table1[[#This Row],[TOKO-KOTA_H]])</f>
        <v/>
      </c>
      <c r="F284" t="str">
        <f>IF(Table1[[#This Row],[NOTA TOKO]]="","",ROW()-2)</f>
        <v/>
      </c>
      <c r="G284" s="59"/>
      <c r="H284" s="1"/>
      <c r="J284" s="1"/>
      <c r="K284" t="s">
        <v>7747</v>
      </c>
      <c r="L284" t="str">
        <f>IF(Table1[[#This Row],[_NAMA BARANG]]="",IF(Table1[[#This Row],[//DBS]]="","",INDEX(DBS[NAMA],Table1[[#This Row],[//DBS]])),Table1[[#This Row],[_NAMA BARANG]])</f>
        <v>MECHPEN TIZO G 09305 24PCS</v>
      </c>
      <c r="M284"/>
      <c r="O284" t="str">
        <f>IF(Table1[[#This Row],[ROWID]]="","",IF(Table1[[#This Row],[_KETERANGAN]]="STOCK BELUM LENGKAP","ADA",IF(Table1[[#This Row],[KODE BARANG]]="","TIDAK ADA","ADA")))</f>
        <v>ADA</v>
      </c>
      <c r="P284">
        <v>1</v>
      </c>
      <c r="Q284" t="s">
        <v>124</v>
      </c>
      <c r="R284">
        <f>IF(Table1[[#This Row],[//DBS]]="","",INDEX(DBS[ISI],Table1[[#This Row],[//DBS]]))</f>
        <v>72</v>
      </c>
      <c r="S284" t="str">
        <f>IF(Table1[[#This Row],[//DBS]]="","",IF(Table1[[#This Row],[SATUAN_BYPASS]]="",INDEX(DBS[[SATUAN ]],Table1[[#This Row],[//DBS]]),Table1[SATUAN_BYPASS]))</f>
        <v>PAK/BOX</v>
      </c>
      <c r="T284">
        <v>31</v>
      </c>
      <c r="U284" s="58">
        <f>IF(Table1[[#This Row],[HARGA_BYPASS]]="",IF(Table1[[#This Row],[_HARGA]]="","",Table1[[#This Row],[_HARGA]]*1000),Table1[[#This Row],[HARGA_BYPASS]])</f>
        <v>31000</v>
      </c>
      <c r="V284" s="2"/>
      <c r="W284" s="2"/>
      <c r="X284" s="58" t="str">
        <f>IF(Table1[[#This Row],[ROWID]]="","",IF(Table1[[#This Row],[ROWID]]=C285,"",SUMIF(Table1[ROWID],Table1[[#This Row],[ROWID]],Table1[TOTAL])))</f>
        <v/>
      </c>
      <c r="AA284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</v>
      </c>
      <c r="AB284">
        <f>IF(Table1[[#This Row],[JUMLAH NOTA]]="","",IF(Table1[[#This Row],[CONV]]="",Table1[[#This Row],[JUMLAH NOTA]],Table1[[#This Row],[JUMLAH NOTA]]*Table1[[#This Row],[CONV]]))</f>
        <v>1</v>
      </c>
      <c r="AC284" t="str">
        <f>IF(Table1[[#This Row],[ISI_CONV]]="","",IF(Table1[[#This Row],[CONV]]="",Table1[[#This Row],[SATUAN NOTA]],Table1[[#This Row],[SATUAN]]))</f>
        <v>PAK/BOX</v>
      </c>
      <c r="AD284" s="58">
        <f>IF(Table1[[#This Row],[HARGA]]="","",IF(Table1[[#This Row],[CONV]]="",Table1[[#This Row],[HARGA]],Table1[[#This Row],[HARGA]]/Table1[[#This Row],[CONV]]))</f>
        <v>31000</v>
      </c>
      <c r="AE284" s="58">
        <f>IF(Table1[[#This Row],[HARGA_CONV]]="","",Table1[[#This Row],[HARGA_CONV]]*Table1[[#This Row],[ISI_CONV]]*(100%-(Table1[[#This Row],[DISKON]]+Table1[[#This Row],[DISKON NOTA]])))</f>
        <v>31000</v>
      </c>
      <c r="AF284" s="3">
        <f>IF(Table1[[#This Row],[TANGGAL NOTA]]="",AF283,Table1[[#This Row],[TANGGAL NOTA]])</f>
        <v>45531</v>
      </c>
      <c r="AG284" s="3"/>
      <c r="AH284" s="3">
        <f>IF(Table1[[#This Row],[TANGGAL UPDATE]]="",AH283,Table1[[#This Row],[TANGGAL UPDATE]])</f>
        <v>45534</v>
      </c>
      <c r="AI284" t="str" cm="1">
        <f t="array" ref="AI284">IF(Table1[[#This Row],[A1]]="",AI283,INDEX(Table6[3],Table1[[#This Row],[Q1]]))</f>
        <v>G</v>
      </c>
      <c r="AJ284" t="str">
        <f>IF(Table1[[#This Row],[_KETERANGAN]]="","",Table1[[#This Row],[_KETERANGAN]])</f>
        <v/>
      </c>
      <c r="AK284" t="str" cm="1">
        <f t="array" ref="AK284">IF(Table1[[#This Row],[A1]]="",AK283,INDEX(Table6[3],Table1[[#This Row],[Q1]]))</f>
        <v>G</v>
      </c>
      <c r="AL284" s="5" t="str" cm="1">
        <f t="array" ref="AL284">IF(Table1[[#This Row],[A1]]="",AL283,INDEX(Table6[1],Table1[[#This Row],[Q1]]))</f>
        <v>ANDI STAR</v>
      </c>
      <c r="AM284" t="str" cm="1">
        <f t="array" ref="AM284">IF(Table1[[#This Row],[A1]]="",AM283,INDEX(Table6[2],Table1[[#This Row],[Q1]]))</f>
        <v>SALATIGA</v>
      </c>
      <c r="AN284" t="str">
        <f>CONCATENATE(Table1[[#This Row],[TOKO_H]],"-",Table1[[#This Row],[KOTA_H]])</f>
        <v>ANDI STAR-SALATIGA</v>
      </c>
      <c r="AO284" t="s">
        <v>7747</v>
      </c>
      <c r="AP284" t="s">
        <v>7748</v>
      </c>
      <c r="AQ284"/>
    </row>
    <row r="285" spans="1:43">
      <c r="A285">
        <f>IF(Table1[[#This Row],[KODE BARANG]]="","",MATCH(Table1[[#This Row],[KODE BARANG]],DBS[KODE BARANG],0))</f>
        <v>2047</v>
      </c>
      <c r="B285">
        <f>IF(Table1[[#This Row],[ROWID]]="","",ROW()-2)</f>
        <v>283</v>
      </c>
      <c r="C285">
        <f>IF(Table1[[#This Row],[NAMA BARANG]]="","",IF(Table1[[#This Row],[ID]]="",C284,Table1[[#This Row],[ID]]))</f>
        <v>270</v>
      </c>
      <c r="D285" t="str">
        <f>IF(Table1[[#This Row],[A1]]="","",MATCH(Table1[[#This Row],[A1]],Table6[5],0))</f>
        <v/>
      </c>
      <c r="E285" t="str">
        <f>IF(Table1[[#This Row],[ID]]="","",Table1[[#This Row],[TOKO-KOTA_H]])</f>
        <v/>
      </c>
      <c r="F285" t="str">
        <f>IF(Table1[[#This Row],[NOTA TOKO]]="","",ROW()-2)</f>
        <v/>
      </c>
      <c r="G285" s="59"/>
      <c r="H285" s="1"/>
      <c r="J285" s="1"/>
      <c r="K285" t="s">
        <v>7744</v>
      </c>
      <c r="L285" t="str">
        <f>IF(Table1[[#This Row],[_NAMA BARANG]]="",IF(Table1[[#This Row],[//DBS]]="","",INDEX(DBS[NAMA],Table1[[#This Row],[//DBS]])),Table1[[#This Row],[_NAMA BARANG]])</f>
        <v>MECHPEN TIZO G 09302 24PCS</v>
      </c>
      <c r="M285"/>
      <c r="O285" t="str">
        <f>IF(Table1[[#This Row],[ROWID]]="","",IF(Table1[[#This Row],[_KETERANGAN]]="STOCK BELUM LENGKAP","ADA",IF(Table1[[#This Row],[KODE BARANG]]="","TIDAK ADA","ADA")))</f>
        <v>ADA</v>
      </c>
      <c r="P285">
        <v>1</v>
      </c>
      <c r="Q285" t="s">
        <v>124</v>
      </c>
      <c r="R285">
        <f>IF(Table1[[#This Row],[//DBS]]="","",INDEX(DBS[ISI],Table1[[#This Row],[//DBS]]))</f>
        <v>72</v>
      </c>
      <c r="S285" t="str">
        <f>IF(Table1[[#This Row],[//DBS]]="","",IF(Table1[[#This Row],[SATUAN_BYPASS]]="",INDEX(DBS[[SATUAN ]],Table1[[#This Row],[//DBS]]),Table1[SATUAN_BYPASS]))</f>
        <v>PAK/BOX</v>
      </c>
      <c r="T285">
        <v>31</v>
      </c>
      <c r="U285" s="58">
        <f>IF(Table1[[#This Row],[HARGA_BYPASS]]="",IF(Table1[[#This Row],[_HARGA]]="","",Table1[[#This Row],[_HARGA]]*1000),Table1[[#This Row],[HARGA_BYPASS]])</f>
        <v>31000</v>
      </c>
      <c r="V285" s="2"/>
      <c r="W285" s="2"/>
      <c r="X285" s="58" t="str">
        <f>IF(Table1[[#This Row],[ROWID]]="","",IF(Table1[[#This Row],[ROWID]]=C286,"",SUMIF(Table1[ROWID],Table1[[#This Row],[ROWID]],Table1[TOTAL])))</f>
        <v/>
      </c>
      <c r="AA285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</v>
      </c>
      <c r="AB285">
        <f>IF(Table1[[#This Row],[JUMLAH NOTA]]="","",IF(Table1[[#This Row],[CONV]]="",Table1[[#This Row],[JUMLAH NOTA]],Table1[[#This Row],[JUMLAH NOTA]]*Table1[[#This Row],[CONV]]))</f>
        <v>1</v>
      </c>
      <c r="AC285" t="str">
        <f>IF(Table1[[#This Row],[ISI_CONV]]="","",IF(Table1[[#This Row],[CONV]]="",Table1[[#This Row],[SATUAN NOTA]],Table1[[#This Row],[SATUAN]]))</f>
        <v>PAK/BOX</v>
      </c>
      <c r="AD285" s="58">
        <f>IF(Table1[[#This Row],[HARGA]]="","",IF(Table1[[#This Row],[CONV]]="",Table1[[#This Row],[HARGA]],Table1[[#This Row],[HARGA]]/Table1[[#This Row],[CONV]]))</f>
        <v>31000</v>
      </c>
      <c r="AE285" s="58">
        <f>IF(Table1[[#This Row],[HARGA_CONV]]="","",Table1[[#This Row],[HARGA_CONV]]*Table1[[#This Row],[ISI_CONV]]*(100%-(Table1[[#This Row],[DISKON]]+Table1[[#This Row],[DISKON NOTA]])))</f>
        <v>31000</v>
      </c>
      <c r="AF285" s="3">
        <f>IF(Table1[[#This Row],[TANGGAL NOTA]]="",AF284,Table1[[#This Row],[TANGGAL NOTA]])</f>
        <v>45531</v>
      </c>
      <c r="AG285" s="3"/>
      <c r="AH285" s="3">
        <f>IF(Table1[[#This Row],[TANGGAL UPDATE]]="",AH284,Table1[[#This Row],[TANGGAL UPDATE]])</f>
        <v>45534</v>
      </c>
      <c r="AI285" t="str" cm="1">
        <f t="array" ref="AI285">IF(Table1[[#This Row],[A1]]="",AI284,INDEX(Table6[3],Table1[[#This Row],[Q1]]))</f>
        <v>G</v>
      </c>
      <c r="AJ285" t="str">
        <f>IF(Table1[[#This Row],[_KETERANGAN]]="","",Table1[[#This Row],[_KETERANGAN]])</f>
        <v/>
      </c>
      <c r="AK285" t="str" cm="1">
        <f t="array" ref="AK285">IF(Table1[[#This Row],[A1]]="",AK284,INDEX(Table6[3],Table1[[#This Row],[Q1]]))</f>
        <v>G</v>
      </c>
      <c r="AL285" s="5" t="str" cm="1">
        <f t="array" ref="AL285">IF(Table1[[#This Row],[A1]]="",AL284,INDEX(Table6[1],Table1[[#This Row],[Q1]]))</f>
        <v>ANDI STAR</v>
      </c>
      <c r="AM285" t="str" cm="1">
        <f t="array" ref="AM285">IF(Table1[[#This Row],[A1]]="",AM284,INDEX(Table6[2],Table1[[#This Row],[Q1]]))</f>
        <v>SALATIGA</v>
      </c>
      <c r="AN285" t="str">
        <f>CONCATENATE(Table1[[#This Row],[TOKO_H]],"-",Table1[[#This Row],[KOTA_H]])</f>
        <v>ANDI STAR-SALATIGA</v>
      </c>
      <c r="AO285" t="s">
        <v>7744</v>
      </c>
      <c r="AP285" t="s">
        <v>7745</v>
      </c>
      <c r="AQ285"/>
    </row>
    <row r="286" spans="1:43">
      <c r="A286">
        <f>IF(Table1[[#This Row],[KODE BARANG]]="","",MATCH(Table1[[#This Row],[KODE BARANG]],DBS[KODE BARANG],0))</f>
        <v>693</v>
      </c>
      <c r="B286">
        <f>IF(Table1[[#This Row],[ROWID]]="","",ROW()-2)</f>
        <v>284</v>
      </c>
      <c r="C286">
        <f>IF(Table1[[#This Row],[NAMA BARANG]]="","",IF(Table1[[#This Row],[ID]]="",C285,Table1[[#This Row],[ID]]))</f>
        <v>270</v>
      </c>
      <c r="D286" t="str">
        <f>IF(Table1[[#This Row],[A1]]="","",MATCH(Table1[[#This Row],[A1]],Table6[5],0))</f>
        <v/>
      </c>
      <c r="E286" t="str">
        <f>IF(Table1[[#This Row],[ID]]="","",Table1[[#This Row],[TOKO-KOTA_H]])</f>
        <v/>
      </c>
      <c r="F286" t="str">
        <f>IF(Table1[[#This Row],[NOTA TOKO]]="","",ROW()-2)</f>
        <v/>
      </c>
      <c r="G286" s="59"/>
      <c r="H286" s="1"/>
      <c r="J286" s="1"/>
      <c r="K286" t="s">
        <v>1415</v>
      </c>
      <c r="L286" t="str">
        <f>IF(Table1[[#This Row],[_NAMA BARANG]]="",IF(Table1[[#This Row],[//DBS]]="","",INDEX(DBS[NAMA],Table1[[#This Row],[//DBS]])),Table1[[#This Row],[_NAMA BARANG]])</f>
        <v>BP TF-2037 6W</v>
      </c>
      <c r="M286"/>
      <c r="O286" t="str">
        <f>IF(Table1[[#This Row],[ROWID]]="","",IF(Table1[[#This Row],[_KETERANGAN]]="STOCK BELUM LENGKAP","ADA",IF(Table1[[#This Row],[KODE BARANG]]="","TIDAK ADA","ADA")))</f>
        <v>ADA</v>
      </c>
      <c r="P286">
        <v>3</v>
      </c>
      <c r="Q286" t="s">
        <v>34</v>
      </c>
      <c r="R286">
        <f>IF(Table1[[#This Row],[//DBS]]="","",INDEX(DBS[ISI],Table1[[#This Row],[//DBS]]))</f>
        <v>60</v>
      </c>
      <c r="S286" t="str">
        <f>IF(Table1[[#This Row],[//DBS]]="","",IF(Table1[[#This Row],[SATUAN_BYPASS]]="",INDEX(DBS[[SATUAN ]],Table1[[#This Row],[//DBS]]),Table1[SATUAN_BYPASS]))</f>
        <v>LSN</v>
      </c>
      <c r="T286">
        <v>48.5</v>
      </c>
      <c r="U286" s="58">
        <f>IF(Table1[[#This Row],[HARGA_BYPASS]]="",IF(Table1[[#This Row],[_HARGA]]="","",Table1[[#This Row],[_HARGA]]*1000),Table1[[#This Row],[HARGA_BYPASS]])</f>
        <v>48500</v>
      </c>
      <c r="V286" s="2"/>
      <c r="W286" s="2"/>
      <c r="X286" s="58" t="str">
        <f>IF(Table1[[#This Row],[ROWID]]="","",IF(Table1[[#This Row],[ROWID]]=C287,"",SUMIF(Table1[ROWID],Table1[[#This Row],[ROWID]],Table1[TOTAL])))</f>
        <v/>
      </c>
      <c r="AA28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86">
        <f>IF(Table1[[#This Row],[JUMLAH NOTA]]="","",IF(Table1[[#This Row],[CONV]]="",Table1[[#This Row],[JUMLAH NOTA]],Table1[[#This Row],[JUMLAH NOTA]]*Table1[[#This Row],[CONV]]))</f>
        <v>3</v>
      </c>
      <c r="AC286" t="str">
        <f>IF(Table1[[#This Row],[ISI_CONV]]="","",IF(Table1[[#This Row],[CONV]]="",Table1[[#This Row],[SATUAN NOTA]],Table1[[#This Row],[SATUAN]]))</f>
        <v>LSN</v>
      </c>
      <c r="AD286" s="58">
        <f>IF(Table1[[#This Row],[HARGA]]="","",IF(Table1[[#This Row],[CONV]]="",Table1[[#This Row],[HARGA]],Table1[[#This Row],[HARGA]]/Table1[[#This Row],[CONV]]))</f>
        <v>48500</v>
      </c>
      <c r="AE286" s="58">
        <f>IF(Table1[[#This Row],[HARGA_CONV]]="","",Table1[[#This Row],[HARGA_CONV]]*Table1[[#This Row],[ISI_CONV]]*(100%-(Table1[[#This Row],[DISKON]]+Table1[[#This Row],[DISKON NOTA]])))</f>
        <v>145500</v>
      </c>
      <c r="AF286" s="3">
        <f>IF(Table1[[#This Row],[TANGGAL NOTA]]="",AF285,Table1[[#This Row],[TANGGAL NOTA]])</f>
        <v>45531</v>
      </c>
      <c r="AG286" s="3"/>
      <c r="AH286" s="3">
        <f>IF(Table1[[#This Row],[TANGGAL UPDATE]]="",AH285,Table1[[#This Row],[TANGGAL UPDATE]])</f>
        <v>45534</v>
      </c>
      <c r="AI286" t="str" cm="1">
        <f t="array" ref="AI286">IF(Table1[[#This Row],[A1]]="",AI285,INDEX(Table6[3],Table1[[#This Row],[Q1]]))</f>
        <v>G</v>
      </c>
      <c r="AJ286" t="str">
        <f>IF(Table1[[#This Row],[_KETERANGAN]]="","",Table1[[#This Row],[_KETERANGAN]])</f>
        <v/>
      </c>
      <c r="AK286" t="str" cm="1">
        <f t="array" ref="AK286">IF(Table1[[#This Row],[A1]]="",AK285,INDEX(Table6[3],Table1[[#This Row],[Q1]]))</f>
        <v>G</v>
      </c>
      <c r="AL286" s="5" t="str" cm="1">
        <f t="array" ref="AL286">IF(Table1[[#This Row],[A1]]="",AL285,INDEX(Table6[1],Table1[[#This Row],[Q1]]))</f>
        <v>ANDI STAR</v>
      </c>
      <c r="AM286" t="str" cm="1">
        <f t="array" ref="AM286">IF(Table1[[#This Row],[A1]]="",AM285,INDEX(Table6[2],Table1[[#This Row],[Q1]]))</f>
        <v>SALATIGA</v>
      </c>
      <c r="AN286" t="str">
        <f>CONCATENATE(Table1[[#This Row],[TOKO_H]],"-",Table1[[#This Row],[KOTA_H]])</f>
        <v>ANDI STAR-SALATIGA</v>
      </c>
      <c r="AO286" t="s">
        <v>1415</v>
      </c>
      <c r="AP286" t="s">
        <v>1416</v>
      </c>
      <c r="AQ286"/>
    </row>
    <row r="287" spans="1:43">
      <c r="A287">
        <f>IF(Table1[[#This Row],[KODE BARANG]]="","",MATCH(Table1[[#This Row],[KODE BARANG]],DBS[KODE BARANG],0))</f>
        <v>2751</v>
      </c>
      <c r="B287">
        <f>IF(Table1[[#This Row],[ROWID]]="","",ROW()-2)</f>
        <v>285</v>
      </c>
      <c r="C287">
        <f>IF(Table1[[#This Row],[NAMA BARANG]]="","",IF(Table1[[#This Row],[ID]]="",C286,Table1[[#This Row],[ID]]))</f>
        <v>270</v>
      </c>
      <c r="D287" t="str">
        <f>IF(Table1[[#This Row],[A1]]="","",MATCH(Table1[[#This Row],[A1]],Table6[5],0))</f>
        <v/>
      </c>
      <c r="E287" t="str">
        <f>IF(Table1[[#This Row],[ID]]="","",Table1[[#This Row],[TOKO-KOTA_H]])</f>
        <v/>
      </c>
      <c r="F287" t="str">
        <f>IF(Table1[[#This Row],[NOTA TOKO]]="","",ROW()-2)</f>
        <v/>
      </c>
      <c r="G287" s="59"/>
      <c r="H287" s="1"/>
      <c r="J287" s="1"/>
      <c r="K287" t="s">
        <v>3964</v>
      </c>
      <c r="L287" t="str">
        <f>IF(Table1[[#This Row],[_NAMA BARANG]]="",IF(Table1[[#This Row],[//DBS]]="","",INDEX(DBS[NAMA],Table1[[#This Row],[//DBS]])),Table1[[#This Row],[_NAMA BARANG]])</f>
        <v>STABILLO TF-1145 LIVE COLOUR PASTEL</v>
      </c>
      <c r="M287"/>
      <c r="O287" t="str">
        <f>IF(Table1[[#This Row],[ROWID]]="","",IF(Table1[[#This Row],[_KETERANGAN]]="STOCK BELUM LENGKAP","ADA",IF(Table1[[#This Row],[KODE BARANG]]="","TIDAK ADA","ADA")))</f>
        <v>ADA</v>
      </c>
      <c r="P287">
        <v>3</v>
      </c>
      <c r="Q287" t="s">
        <v>34</v>
      </c>
      <c r="R287">
        <f>IF(Table1[[#This Row],[//DBS]]="","",INDEX(DBS[ISI],Table1[[#This Row],[//DBS]]))</f>
        <v>60</v>
      </c>
      <c r="S287" t="str">
        <f>IF(Table1[[#This Row],[//DBS]]="","",IF(Table1[[#This Row],[SATUAN_BYPASS]]="",INDEX(DBS[[SATUAN ]],Table1[[#This Row],[//DBS]]),Table1[SATUAN_BYPASS]))</f>
        <v>LSN</v>
      </c>
      <c r="T287">
        <v>25</v>
      </c>
      <c r="U287" s="58">
        <f>IF(Table1[[#This Row],[HARGA_BYPASS]]="",IF(Table1[[#This Row],[_HARGA]]="","",Table1[[#This Row],[_HARGA]]*1000),Table1[[#This Row],[HARGA_BYPASS]])</f>
        <v>25000</v>
      </c>
      <c r="V287" s="2"/>
      <c r="W287" s="2"/>
      <c r="X287" s="58">
        <f>IF(Table1[[#This Row],[ROWID]]="","",IF(Table1[[#This Row],[ROWID]]=C288,"",SUMIF(Table1[ROWID],Table1[[#This Row],[ROWID]],Table1[TOTAL])))</f>
        <v>1925500</v>
      </c>
      <c r="AA28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87">
        <f>IF(Table1[[#This Row],[JUMLAH NOTA]]="","",IF(Table1[[#This Row],[CONV]]="",Table1[[#This Row],[JUMLAH NOTA]],Table1[[#This Row],[JUMLAH NOTA]]*Table1[[#This Row],[CONV]]))</f>
        <v>3</v>
      </c>
      <c r="AC287" t="str">
        <f>IF(Table1[[#This Row],[ISI_CONV]]="","",IF(Table1[[#This Row],[CONV]]="",Table1[[#This Row],[SATUAN NOTA]],Table1[[#This Row],[SATUAN]]))</f>
        <v>LSN</v>
      </c>
      <c r="AD287" s="58">
        <f>IF(Table1[[#This Row],[HARGA]]="","",IF(Table1[[#This Row],[CONV]]="",Table1[[#This Row],[HARGA]],Table1[[#This Row],[HARGA]]/Table1[[#This Row],[CONV]]))</f>
        <v>25000</v>
      </c>
      <c r="AE287" s="58">
        <f>IF(Table1[[#This Row],[HARGA_CONV]]="","",Table1[[#This Row],[HARGA_CONV]]*Table1[[#This Row],[ISI_CONV]]*(100%-(Table1[[#This Row],[DISKON]]+Table1[[#This Row],[DISKON NOTA]])))</f>
        <v>75000</v>
      </c>
      <c r="AF287" s="3">
        <f>IF(Table1[[#This Row],[TANGGAL NOTA]]="",AF286,Table1[[#This Row],[TANGGAL NOTA]])</f>
        <v>45531</v>
      </c>
      <c r="AG287" s="3"/>
      <c r="AH287" s="3">
        <f>IF(Table1[[#This Row],[TANGGAL UPDATE]]="",AH286,Table1[[#This Row],[TANGGAL UPDATE]])</f>
        <v>45534</v>
      </c>
      <c r="AI287" t="str" cm="1">
        <f t="array" ref="AI287">IF(Table1[[#This Row],[A1]]="",AI286,INDEX(Table6[3],Table1[[#This Row],[Q1]]))</f>
        <v>G</v>
      </c>
      <c r="AJ287" t="str">
        <f>IF(Table1[[#This Row],[_KETERANGAN]]="","",Table1[[#This Row],[_KETERANGAN]])</f>
        <v/>
      </c>
      <c r="AK287" t="str" cm="1">
        <f t="array" ref="AK287">IF(Table1[[#This Row],[A1]]="",AK286,INDEX(Table6[3],Table1[[#This Row],[Q1]]))</f>
        <v>G</v>
      </c>
      <c r="AL287" s="5" t="str" cm="1">
        <f t="array" ref="AL287">IF(Table1[[#This Row],[A1]]="",AL286,INDEX(Table6[1],Table1[[#This Row],[Q1]]))</f>
        <v>ANDI STAR</v>
      </c>
      <c r="AM287" t="str" cm="1">
        <f t="array" ref="AM287">IF(Table1[[#This Row],[A1]]="",AM286,INDEX(Table6[2],Table1[[#This Row],[Q1]]))</f>
        <v>SALATIGA</v>
      </c>
      <c r="AN287" t="str">
        <f>CONCATENATE(Table1[[#This Row],[TOKO_H]],"-",Table1[[#This Row],[KOTA_H]])</f>
        <v>ANDI STAR-SALATIGA</v>
      </c>
      <c r="AO287" t="s">
        <v>3964</v>
      </c>
      <c r="AP287" t="s">
        <v>3965</v>
      </c>
      <c r="AQ287"/>
    </row>
    <row r="288" spans="1:43">
      <c r="A288" t="str">
        <f>IF(Table1[[#This Row],[KODE BARANG]]="","",MATCH(Table1[[#This Row],[KODE BARANG]],DBS[KODE BARANG],0))</f>
        <v/>
      </c>
      <c r="B288" t="str">
        <f>IF(Table1[[#This Row],[ROWID]]="","",ROW()-2)</f>
        <v/>
      </c>
      <c r="C288" t="str">
        <f>IF(Table1[[#This Row],[NAMA BARANG]]="","",IF(Table1[[#This Row],[ID]]="",C287,Table1[[#This Row],[ID]]))</f>
        <v/>
      </c>
      <c r="D288" t="str">
        <f>IF(Table1[[#This Row],[A1]]="","",MATCH(Table1[[#This Row],[A1]],Table6[5],0))</f>
        <v/>
      </c>
      <c r="E288" t="str">
        <f>IF(Table1[[#This Row],[ID]]="","",Table1[[#This Row],[TOKO-KOTA_H]])</f>
        <v/>
      </c>
      <c r="F288" t="str">
        <f>IF(Table1[[#This Row],[NOTA TOKO]]="","",ROW()-2)</f>
        <v/>
      </c>
      <c r="G288" s="59"/>
      <c r="H288" s="1"/>
      <c r="J288" s="1"/>
      <c r="K288"/>
      <c r="L288" t="str">
        <f>IF(Table1[[#This Row],[_NAMA BARANG]]="",IF(Table1[[#This Row],[//DBS]]="","",INDEX(DBS[NAMA],Table1[[#This Row],[//DBS]])),Table1[[#This Row],[_NAMA BARANG]])</f>
        <v/>
      </c>
      <c r="M288"/>
      <c r="O288" t="str">
        <f>IF(Table1[[#This Row],[ROWID]]="","",IF(Table1[[#This Row],[_KETERANGAN]]="STOCK BELUM LENGKAP","ADA",IF(Table1[[#This Row],[KODE BARANG]]="","TIDAK ADA","ADA")))</f>
        <v/>
      </c>
      <c r="R288" t="str">
        <f>IF(Table1[[#This Row],[//DBS]]="","",INDEX(DBS[ISI],Table1[[#This Row],[//DBS]]))</f>
        <v/>
      </c>
      <c r="S288" t="str">
        <f>IF(Table1[[#This Row],[//DBS]]="","",IF(Table1[[#This Row],[SATUAN_BYPASS]]="",INDEX(DBS[[SATUAN ]],Table1[[#This Row],[//DBS]]),Table1[SATUAN_BYPASS]))</f>
        <v/>
      </c>
      <c r="U288" s="58" t="str">
        <f>IF(Table1[[#This Row],[HARGA_BYPASS]]="",IF(Table1[[#This Row],[_HARGA]]="","",Table1[[#This Row],[_HARGA]]*1000),Table1[[#This Row],[HARGA_BYPASS]])</f>
        <v/>
      </c>
      <c r="V288" s="2"/>
      <c r="W288" s="2"/>
      <c r="X288" s="58" t="str">
        <f>IF(Table1[[#This Row],[ROWID]]="","",IF(Table1[[#This Row],[ROWID]]=C289,"",SUMIF(Table1[ROWID],Table1[[#This Row],[ROWID]],Table1[TOTAL])))</f>
        <v/>
      </c>
      <c r="AA28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88" t="str">
        <f>IF(Table1[[#This Row],[JUMLAH NOTA]]="","",IF(Table1[[#This Row],[CONV]]="",Table1[[#This Row],[JUMLAH NOTA]],Table1[[#This Row],[JUMLAH NOTA]]*Table1[[#This Row],[CONV]]))</f>
        <v/>
      </c>
      <c r="AC288" t="str">
        <f>IF(Table1[[#This Row],[ISI_CONV]]="","",IF(Table1[[#This Row],[CONV]]="",Table1[[#This Row],[SATUAN NOTA]],Table1[[#This Row],[SATUAN]]))</f>
        <v/>
      </c>
      <c r="AD288" s="58" t="str">
        <f>IF(Table1[[#This Row],[HARGA]]="","",IF(Table1[[#This Row],[CONV]]="",Table1[[#This Row],[HARGA]],Table1[[#This Row],[HARGA]]/Table1[[#This Row],[CONV]]))</f>
        <v/>
      </c>
      <c r="AE288" s="58" t="str">
        <f>IF(Table1[[#This Row],[HARGA_CONV]]="","",Table1[[#This Row],[HARGA_CONV]]*Table1[[#This Row],[ISI_CONV]]*(100%-(Table1[[#This Row],[DISKON]]+Table1[[#This Row],[DISKON NOTA]])))</f>
        <v/>
      </c>
      <c r="AF288" s="3">
        <f>IF(Table1[[#This Row],[TANGGAL NOTA]]="",AF287,Table1[[#This Row],[TANGGAL NOTA]])</f>
        <v>45531</v>
      </c>
      <c r="AG288" s="3"/>
      <c r="AH288" s="3">
        <f>IF(Table1[[#This Row],[TANGGAL UPDATE]]="",AH287,Table1[[#This Row],[TANGGAL UPDATE]])</f>
        <v>45534</v>
      </c>
      <c r="AI288" t="str" cm="1">
        <f t="array" ref="AI288">IF(Table1[[#This Row],[A1]]="",AI287,INDEX(Table6[3],Table1[[#This Row],[Q1]]))</f>
        <v>G</v>
      </c>
      <c r="AJ288" t="str">
        <f>IF(Table1[[#This Row],[_KETERANGAN]]="","",Table1[[#This Row],[_KETERANGAN]])</f>
        <v/>
      </c>
      <c r="AK288" t="str" cm="1">
        <f t="array" ref="AK288">IF(Table1[[#This Row],[A1]]="",AK287,INDEX(Table6[3],Table1[[#This Row],[Q1]]))</f>
        <v>G</v>
      </c>
      <c r="AL288" s="5" t="str" cm="1">
        <f t="array" ref="AL288">IF(Table1[[#This Row],[A1]]="",AL287,INDEX(Table6[1],Table1[[#This Row],[Q1]]))</f>
        <v>ANDI STAR</v>
      </c>
      <c r="AM288" t="str" cm="1">
        <f t="array" ref="AM288">IF(Table1[[#This Row],[A1]]="",AM287,INDEX(Table6[2],Table1[[#This Row],[Q1]]))</f>
        <v>SALATIGA</v>
      </c>
      <c r="AN288" t="str">
        <f>CONCATENATE(Table1[[#This Row],[TOKO_H]],"-",Table1[[#This Row],[KOTA_H]])</f>
        <v>ANDI STAR-SALATIGA</v>
      </c>
      <c r="AO288"/>
      <c r="AP288" t="s">
        <v>9561</v>
      </c>
      <c r="AQ288"/>
    </row>
    <row r="289" spans="1:43">
      <c r="A289">
        <f>IF(Table1[[#This Row],[KODE BARANG]]="","",MATCH(Table1[[#This Row],[KODE BARANG]],DBS[KODE BARANG],0))</f>
        <v>746</v>
      </c>
      <c r="B289">
        <f>IF(Table1[[#This Row],[ROWID]]="","",ROW()-2)</f>
        <v>287</v>
      </c>
      <c r="C289">
        <f>IF(Table1[[#This Row],[NAMA BARANG]]="","",IF(Table1[[#This Row],[ID]]="",C288,Table1[[#This Row],[ID]]))</f>
        <v>287</v>
      </c>
      <c r="D289" t="str">
        <f>IF(Table1[[#This Row],[A1]]="","",MATCH(Table1[[#This Row],[A1]],Table6[5],0))</f>
        <v/>
      </c>
      <c r="E289" t="str">
        <f>IF(Table1[[#This Row],[ID]]="","",Table1[[#This Row],[TOKO-KOTA_H]])</f>
        <v>ANDI STAR-SALATIGA</v>
      </c>
      <c r="F289">
        <f>IF(Table1[[#This Row],[NOTA TOKO]]="","",ROW()-2)</f>
        <v>287</v>
      </c>
      <c r="G289" s="59"/>
      <c r="H289" s="1"/>
      <c r="I289">
        <v>3571</v>
      </c>
      <c r="J289" s="1"/>
      <c r="K289" t="s">
        <v>6826</v>
      </c>
      <c r="L289" t="str">
        <f>IF(Table1[[#This Row],[_NAMA BARANG]]="",IF(Table1[[#This Row],[//DBS]]="","",INDEX(DBS[NAMA],Table1[[#This Row],[//DBS]])),Table1[[#This Row],[_NAMA BARANG]])</f>
        <v>BP GEL KOALA GP-168-A MERAH</v>
      </c>
      <c r="M289"/>
      <c r="O289" t="str">
        <f>IF(Table1[[#This Row],[ROWID]]="","",IF(Table1[[#This Row],[_KETERANGAN]]="STOCK BELUM LENGKAP","ADA",IF(Table1[[#This Row],[KODE BARANG]]="","TIDAK ADA","ADA")))</f>
        <v>ADA</v>
      </c>
      <c r="P289">
        <v>1</v>
      </c>
      <c r="Q289" t="s">
        <v>34</v>
      </c>
      <c r="R289">
        <f>IF(Table1[[#This Row],[//DBS]]="","",INDEX(DBS[ISI],Table1[[#This Row],[//DBS]]))</f>
        <v>144</v>
      </c>
      <c r="S289" t="str">
        <f>IF(Table1[[#This Row],[//DBS]]="","",IF(Table1[[#This Row],[SATUAN_BYPASS]]="",INDEX(DBS[[SATUAN ]],Table1[[#This Row],[//DBS]]),Table1[SATUAN_BYPASS]))</f>
        <v>LSN</v>
      </c>
      <c r="T289">
        <v>25</v>
      </c>
      <c r="U289" s="58">
        <f>IF(Table1[[#This Row],[HARGA_BYPASS]]="",IF(Table1[[#This Row],[_HARGA]]="","",Table1[[#This Row],[_HARGA]]*1000),Table1[[#This Row],[HARGA_BYPASS]])</f>
        <v>25000</v>
      </c>
      <c r="V289" s="2"/>
      <c r="W289" s="2"/>
      <c r="X289" s="58" t="str">
        <f>IF(Table1[[#This Row],[ROWID]]="","",IF(Table1[[#This Row],[ROWID]]=C290,"",SUMIF(Table1[ROWID],Table1[[#This Row],[ROWID]],Table1[TOTAL])))</f>
        <v/>
      </c>
      <c r="AA28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89">
        <f>IF(Table1[[#This Row],[JUMLAH NOTA]]="","",IF(Table1[[#This Row],[CONV]]="",Table1[[#This Row],[JUMLAH NOTA]],Table1[[#This Row],[JUMLAH NOTA]]*Table1[[#This Row],[CONV]]))</f>
        <v>1</v>
      </c>
      <c r="AC289" t="str">
        <f>IF(Table1[[#This Row],[ISI_CONV]]="","",IF(Table1[[#This Row],[CONV]]="",Table1[[#This Row],[SATUAN NOTA]],Table1[[#This Row],[SATUAN]]))</f>
        <v>LSN</v>
      </c>
      <c r="AD289" s="58">
        <f>IF(Table1[[#This Row],[HARGA]]="","",IF(Table1[[#This Row],[CONV]]="",Table1[[#This Row],[HARGA]],Table1[[#This Row],[HARGA]]/Table1[[#This Row],[CONV]]))</f>
        <v>25000</v>
      </c>
      <c r="AE289" s="58">
        <f>IF(Table1[[#This Row],[HARGA_CONV]]="","",Table1[[#This Row],[HARGA_CONV]]*Table1[[#This Row],[ISI_CONV]]*(100%-(Table1[[#This Row],[DISKON]]+Table1[[#This Row],[DISKON NOTA]])))</f>
        <v>25000</v>
      </c>
      <c r="AF289" s="3">
        <f>IF(Table1[[#This Row],[TANGGAL NOTA]]="",AF288,Table1[[#This Row],[TANGGAL NOTA]])</f>
        <v>45531</v>
      </c>
      <c r="AG289" s="3"/>
      <c r="AH289" s="3">
        <f>IF(Table1[[#This Row],[TANGGAL UPDATE]]="",AH288,Table1[[#This Row],[TANGGAL UPDATE]])</f>
        <v>45534</v>
      </c>
      <c r="AI289" t="str" cm="1">
        <f t="array" ref="AI289">IF(Table1[[#This Row],[A1]]="",AI288,INDEX(Table6[3],Table1[[#This Row],[Q1]]))</f>
        <v>G</v>
      </c>
      <c r="AJ289" t="str">
        <f>IF(Table1[[#This Row],[_KETERANGAN]]="","",Table1[[#This Row],[_KETERANGAN]])</f>
        <v/>
      </c>
      <c r="AK289" t="str" cm="1">
        <f t="array" ref="AK289">IF(Table1[[#This Row],[A1]]="",AK288,INDEX(Table6[3],Table1[[#This Row],[Q1]]))</f>
        <v>G</v>
      </c>
      <c r="AL289" s="5" t="str" cm="1">
        <f t="array" ref="AL289">IF(Table1[[#This Row],[A1]]="",AL288,INDEX(Table6[1],Table1[[#This Row],[Q1]]))</f>
        <v>ANDI STAR</v>
      </c>
      <c r="AM289" t="str" cm="1">
        <f t="array" ref="AM289">IF(Table1[[#This Row],[A1]]="",AM288,INDEX(Table6[2],Table1[[#This Row],[Q1]]))</f>
        <v>SALATIGA</v>
      </c>
      <c r="AN289" t="str">
        <f>CONCATENATE(Table1[[#This Row],[TOKO_H]],"-",Table1[[#This Row],[KOTA_H]])</f>
        <v>ANDI STAR-SALATIGA</v>
      </c>
      <c r="AO289" t="s">
        <v>6826</v>
      </c>
      <c r="AP289" t="s">
        <v>6827</v>
      </c>
      <c r="AQ289"/>
    </row>
    <row r="290" spans="1:43">
      <c r="A290">
        <f>IF(Table1[[#This Row],[KODE BARANG]]="","",MATCH(Table1[[#This Row],[KODE BARANG]],DBS[KODE BARANG],0))</f>
        <v>747</v>
      </c>
      <c r="B290">
        <f>IF(Table1[[#This Row],[ROWID]]="","",ROW()-2)</f>
        <v>288</v>
      </c>
      <c r="C290">
        <f>IF(Table1[[#This Row],[NAMA BARANG]]="","",IF(Table1[[#This Row],[ID]]="",C289,Table1[[#This Row],[ID]]))</f>
        <v>287</v>
      </c>
      <c r="D290" t="str">
        <f>IF(Table1[[#This Row],[A1]]="","",MATCH(Table1[[#This Row],[A1]],Table6[5],0))</f>
        <v/>
      </c>
      <c r="E290" t="str">
        <f>IF(Table1[[#This Row],[ID]]="","",Table1[[#This Row],[TOKO-KOTA_H]])</f>
        <v/>
      </c>
      <c r="F290" t="str">
        <f>IF(Table1[[#This Row],[NOTA TOKO]]="","",ROW()-2)</f>
        <v/>
      </c>
      <c r="G290" s="59"/>
      <c r="H290" s="1"/>
      <c r="J290" s="1"/>
      <c r="K290" t="s">
        <v>6829</v>
      </c>
      <c r="L290" t="str">
        <f>IF(Table1[[#This Row],[_NAMA BARANG]]="",IF(Table1[[#This Row],[//DBS]]="","",INDEX(DBS[NAMA],Table1[[#This Row],[//DBS]])),Table1[[#This Row],[_NAMA BARANG]])</f>
        <v>BP GEL KOALA GP-168-B BR</v>
      </c>
      <c r="M290"/>
      <c r="O290" t="str">
        <f>IF(Table1[[#This Row],[ROWID]]="","",IF(Table1[[#This Row],[_KETERANGAN]]="STOCK BELUM LENGKAP","ADA",IF(Table1[[#This Row],[KODE BARANG]]="","TIDAK ADA","ADA")))</f>
        <v>ADA</v>
      </c>
      <c r="P290">
        <v>1</v>
      </c>
      <c r="Q290" t="s">
        <v>34</v>
      </c>
      <c r="R290">
        <f>IF(Table1[[#This Row],[//DBS]]="","",INDEX(DBS[ISI],Table1[[#This Row],[//DBS]]))</f>
        <v>144</v>
      </c>
      <c r="S290" t="str">
        <f>IF(Table1[[#This Row],[//DBS]]="","",IF(Table1[[#This Row],[SATUAN_BYPASS]]="",INDEX(DBS[[SATUAN ]],Table1[[#This Row],[//DBS]]),Table1[SATUAN_BYPASS]))</f>
        <v>LSN</v>
      </c>
      <c r="T290">
        <v>25</v>
      </c>
      <c r="U290" s="58">
        <f>IF(Table1[[#This Row],[HARGA_BYPASS]]="",IF(Table1[[#This Row],[_HARGA]]="","",Table1[[#This Row],[_HARGA]]*1000),Table1[[#This Row],[HARGA_BYPASS]])</f>
        <v>25000</v>
      </c>
      <c r="V290" s="2"/>
      <c r="W290" s="2"/>
      <c r="X290" s="58" t="str">
        <f>IF(Table1[[#This Row],[ROWID]]="","",IF(Table1[[#This Row],[ROWID]]=C291,"",SUMIF(Table1[ROWID],Table1[[#This Row],[ROWID]],Table1[TOTAL])))</f>
        <v/>
      </c>
      <c r="AA29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90">
        <f>IF(Table1[[#This Row],[JUMLAH NOTA]]="","",IF(Table1[[#This Row],[CONV]]="",Table1[[#This Row],[JUMLAH NOTA]],Table1[[#This Row],[JUMLAH NOTA]]*Table1[[#This Row],[CONV]]))</f>
        <v>1</v>
      </c>
      <c r="AC290" t="str">
        <f>IF(Table1[[#This Row],[ISI_CONV]]="","",IF(Table1[[#This Row],[CONV]]="",Table1[[#This Row],[SATUAN NOTA]],Table1[[#This Row],[SATUAN]]))</f>
        <v>LSN</v>
      </c>
      <c r="AD290" s="58">
        <f>IF(Table1[[#This Row],[HARGA]]="","",IF(Table1[[#This Row],[CONV]]="",Table1[[#This Row],[HARGA]],Table1[[#This Row],[HARGA]]/Table1[[#This Row],[CONV]]))</f>
        <v>25000</v>
      </c>
      <c r="AE290" s="58">
        <f>IF(Table1[[#This Row],[HARGA_CONV]]="","",Table1[[#This Row],[HARGA_CONV]]*Table1[[#This Row],[ISI_CONV]]*(100%-(Table1[[#This Row],[DISKON]]+Table1[[#This Row],[DISKON NOTA]])))</f>
        <v>25000</v>
      </c>
      <c r="AF290" s="3">
        <f>IF(Table1[[#This Row],[TANGGAL NOTA]]="",AF289,Table1[[#This Row],[TANGGAL NOTA]])</f>
        <v>45531</v>
      </c>
      <c r="AG290" s="3"/>
      <c r="AH290" s="3">
        <f>IF(Table1[[#This Row],[TANGGAL UPDATE]]="",AH289,Table1[[#This Row],[TANGGAL UPDATE]])</f>
        <v>45534</v>
      </c>
      <c r="AI290" t="str" cm="1">
        <f t="array" ref="AI290">IF(Table1[[#This Row],[A1]]="",AI289,INDEX(Table6[3],Table1[[#This Row],[Q1]]))</f>
        <v>G</v>
      </c>
      <c r="AJ290" t="str">
        <f>IF(Table1[[#This Row],[_KETERANGAN]]="","",Table1[[#This Row],[_KETERANGAN]])</f>
        <v/>
      </c>
      <c r="AK290" t="str" cm="1">
        <f t="array" ref="AK290">IF(Table1[[#This Row],[A1]]="",AK289,INDEX(Table6[3],Table1[[#This Row],[Q1]]))</f>
        <v>G</v>
      </c>
      <c r="AL290" s="5" t="str" cm="1">
        <f t="array" ref="AL290">IF(Table1[[#This Row],[A1]]="",AL289,INDEX(Table6[1],Table1[[#This Row],[Q1]]))</f>
        <v>ANDI STAR</v>
      </c>
      <c r="AM290" t="str" cm="1">
        <f t="array" ref="AM290">IF(Table1[[#This Row],[A1]]="",AM289,INDEX(Table6[2],Table1[[#This Row],[Q1]]))</f>
        <v>SALATIGA</v>
      </c>
      <c r="AN290" t="str">
        <f>CONCATENATE(Table1[[#This Row],[TOKO_H]],"-",Table1[[#This Row],[KOTA_H]])</f>
        <v>ANDI STAR-SALATIGA</v>
      </c>
      <c r="AO290" t="s">
        <v>6829</v>
      </c>
      <c r="AP290" t="s">
        <v>6830</v>
      </c>
      <c r="AQ290"/>
    </row>
    <row r="291" spans="1:43">
      <c r="A291">
        <f>IF(Table1[[#This Row],[KODE BARANG]]="","",MATCH(Table1[[#This Row],[KODE BARANG]],DBS[KODE BARANG],0))</f>
        <v>748</v>
      </c>
      <c r="B291">
        <f>IF(Table1[[#This Row],[ROWID]]="","",ROW()-2)</f>
        <v>289</v>
      </c>
      <c r="C291">
        <f>IF(Table1[[#This Row],[NAMA BARANG]]="","",IF(Table1[[#This Row],[ID]]="",C290,Table1[[#This Row],[ID]]))</f>
        <v>287</v>
      </c>
      <c r="D291" t="str">
        <f>IF(Table1[[#This Row],[A1]]="","",MATCH(Table1[[#This Row],[A1]],Table6[5],0))</f>
        <v/>
      </c>
      <c r="E291" t="str">
        <f>IF(Table1[[#This Row],[ID]]="","",Table1[[#This Row],[TOKO-KOTA_H]])</f>
        <v/>
      </c>
      <c r="F291" t="str">
        <f>IF(Table1[[#This Row],[NOTA TOKO]]="","",ROW()-2)</f>
        <v/>
      </c>
      <c r="G291" s="59"/>
      <c r="H291" s="1"/>
      <c r="J291" s="1"/>
      <c r="K291" t="s">
        <v>6832</v>
      </c>
      <c r="L291" t="str">
        <f>IF(Table1[[#This Row],[_NAMA BARANG]]="",IF(Table1[[#This Row],[//DBS]]="","",INDEX(DBS[NAMA],Table1[[#This Row],[//DBS]])),Table1[[#This Row],[_NAMA BARANG]])</f>
        <v>BP GEL KOALA GP-168-C HJ</v>
      </c>
      <c r="M291"/>
      <c r="O291" t="str">
        <f>IF(Table1[[#This Row],[ROWID]]="","",IF(Table1[[#This Row],[_KETERANGAN]]="STOCK BELUM LENGKAP","ADA",IF(Table1[[#This Row],[KODE BARANG]]="","TIDAK ADA","ADA")))</f>
        <v>ADA</v>
      </c>
      <c r="P291">
        <v>1</v>
      </c>
      <c r="Q291" t="s">
        <v>34</v>
      </c>
      <c r="R291">
        <f>IF(Table1[[#This Row],[//DBS]]="","",INDEX(DBS[ISI],Table1[[#This Row],[//DBS]]))</f>
        <v>144</v>
      </c>
      <c r="S291" t="str">
        <f>IF(Table1[[#This Row],[//DBS]]="","",IF(Table1[[#This Row],[SATUAN_BYPASS]]="",INDEX(DBS[[SATUAN ]],Table1[[#This Row],[//DBS]]),Table1[SATUAN_BYPASS]))</f>
        <v>LSN</v>
      </c>
      <c r="T291">
        <v>25</v>
      </c>
      <c r="U291" s="58">
        <f>IF(Table1[[#This Row],[HARGA_BYPASS]]="",IF(Table1[[#This Row],[_HARGA]]="","",Table1[[#This Row],[_HARGA]]*1000),Table1[[#This Row],[HARGA_BYPASS]])</f>
        <v>25000</v>
      </c>
      <c r="V291" s="2"/>
      <c r="W291" s="2"/>
      <c r="X291" s="58" t="str">
        <f>IF(Table1[[#This Row],[ROWID]]="","",IF(Table1[[#This Row],[ROWID]]=C292,"",SUMIF(Table1[ROWID],Table1[[#This Row],[ROWID]],Table1[TOTAL])))</f>
        <v/>
      </c>
      <c r="AA29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91">
        <f>IF(Table1[[#This Row],[JUMLAH NOTA]]="","",IF(Table1[[#This Row],[CONV]]="",Table1[[#This Row],[JUMLAH NOTA]],Table1[[#This Row],[JUMLAH NOTA]]*Table1[[#This Row],[CONV]]))</f>
        <v>1</v>
      </c>
      <c r="AC291" t="str">
        <f>IF(Table1[[#This Row],[ISI_CONV]]="","",IF(Table1[[#This Row],[CONV]]="",Table1[[#This Row],[SATUAN NOTA]],Table1[[#This Row],[SATUAN]]))</f>
        <v>LSN</v>
      </c>
      <c r="AD291" s="58">
        <f>IF(Table1[[#This Row],[HARGA]]="","",IF(Table1[[#This Row],[CONV]]="",Table1[[#This Row],[HARGA]],Table1[[#This Row],[HARGA]]/Table1[[#This Row],[CONV]]))</f>
        <v>25000</v>
      </c>
      <c r="AE291" s="58">
        <f>IF(Table1[[#This Row],[HARGA_CONV]]="","",Table1[[#This Row],[HARGA_CONV]]*Table1[[#This Row],[ISI_CONV]]*(100%-(Table1[[#This Row],[DISKON]]+Table1[[#This Row],[DISKON NOTA]])))</f>
        <v>25000</v>
      </c>
      <c r="AF291" s="3">
        <f>IF(Table1[[#This Row],[TANGGAL NOTA]]="",AF290,Table1[[#This Row],[TANGGAL NOTA]])</f>
        <v>45531</v>
      </c>
      <c r="AG291" s="3"/>
      <c r="AH291" s="3">
        <f>IF(Table1[[#This Row],[TANGGAL UPDATE]]="",AH290,Table1[[#This Row],[TANGGAL UPDATE]])</f>
        <v>45534</v>
      </c>
      <c r="AI291" t="str" cm="1">
        <f t="array" ref="AI291">IF(Table1[[#This Row],[A1]]="",AI290,INDEX(Table6[3],Table1[[#This Row],[Q1]]))</f>
        <v>G</v>
      </c>
      <c r="AJ291" t="str">
        <f>IF(Table1[[#This Row],[_KETERANGAN]]="","",Table1[[#This Row],[_KETERANGAN]])</f>
        <v/>
      </c>
      <c r="AK291" t="str" cm="1">
        <f t="array" ref="AK291">IF(Table1[[#This Row],[A1]]="",AK290,INDEX(Table6[3],Table1[[#This Row],[Q1]]))</f>
        <v>G</v>
      </c>
      <c r="AL291" s="5" t="str" cm="1">
        <f t="array" ref="AL291">IF(Table1[[#This Row],[A1]]="",AL290,INDEX(Table6[1],Table1[[#This Row],[Q1]]))</f>
        <v>ANDI STAR</v>
      </c>
      <c r="AM291" t="str" cm="1">
        <f t="array" ref="AM291">IF(Table1[[#This Row],[A1]]="",AM290,INDEX(Table6[2],Table1[[#This Row],[Q1]]))</f>
        <v>SALATIGA</v>
      </c>
      <c r="AN291" t="str">
        <f>CONCATENATE(Table1[[#This Row],[TOKO_H]],"-",Table1[[#This Row],[KOTA_H]])</f>
        <v>ANDI STAR-SALATIGA</v>
      </c>
      <c r="AO291" t="s">
        <v>6832</v>
      </c>
      <c r="AP291" t="s">
        <v>6833</v>
      </c>
      <c r="AQ291"/>
    </row>
    <row r="292" spans="1:43">
      <c r="A292">
        <f>IF(Table1[[#This Row],[KODE BARANG]]="","",MATCH(Table1[[#This Row],[KODE BARANG]],DBS[KODE BARANG],0))</f>
        <v>749</v>
      </c>
      <c r="B292">
        <f>IF(Table1[[#This Row],[ROWID]]="","",ROW()-2)</f>
        <v>290</v>
      </c>
      <c r="C292">
        <f>IF(Table1[[#This Row],[NAMA BARANG]]="","",IF(Table1[[#This Row],[ID]]="",C291,Table1[[#This Row],[ID]]))</f>
        <v>287</v>
      </c>
      <c r="D292" t="str">
        <f>IF(Table1[[#This Row],[A1]]="","",MATCH(Table1[[#This Row],[A1]],Table6[5],0))</f>
        <v/>
      </c>
      <c r="E292" t="str">
        <f>IF(Table1[[#This Row],[ID]]="","",Table1[[#This Row],[TOKO-KOTA_H]])</f>
        <v/>
      </c>
      <c r="F292" t="str">
        <f>IF(Table1[[#This Row],[NOTA TOKO]]="","",ROW()-2)</f>
        <v/>
      </c>
      <c r="G292" s="59"/>
      <c r="H292" s="1"/>
      <c r="J292" s="1"/>
      <c r="K292" t="s">
        <v>6835</v>
      </c>
      <c r="L292" t="str">
        <f>IF(Table1[[#This Row],[_NAMA BARANG]]="",IF(Table1[[#This Row],[//DBS]]="","",INDEX(DBS[NAMA],Table1[[#This Row],[//DBS]])),Table1[[#This Row],[_NAMA BARANG]])</f>
        <v>BP GEL KOALA GP-168-D VL</v>
      </c>
      <c r="M292"/>
      <c r="O292" t="str">
        <f>IF(Table1[[#This Row],[ROWID]]="","",IF(Table1[[#This Row],[_KETERANGAN]]="STOCK BELUM LENGKAP","ADA",IF(Table1[[#This Row],[KODE BARANG]]="","TIDAK ADA","ADA")))</f>
        <v>ADA</v>
      </c>
      <c r="P292">
        <v>1</v>
      </c>
      <c r="Q292" t="s">
        <v>34</v>
      </c>
      <c r="R292">
        <f>IF(Table1[[#This Row],[//DBS]]="","",INDEX(DBS[ISI],Table1[[#This Row],[//DBS]]))</f>
        <v>144</v>
      </c>
      <c r="S292" t="str">
        <f>IF(Table1[[#This Row],[//DBS]]="","",IF(Table1[[#This Row],[SATUAN_BYPASS]]="",INDEX(DBS[[SATUAN ]],Table1[[#This Row],[//DBS]]),Table1[SATUAN_BYPASS]))</f>
        <v>LSN</v>
      </c>
      <c r="T292">
        <v>25</v>
      </c>
      <c r="U292" s="58">
        <f>IF(Table1[[#This Row],[HARGA_BYPASS]]="",IF(Table1[[#This Row],[_HARGA]]="","",Table1[[#This Row],[_HARGA]]*1000),Table1[[#This Row],[HARGA_BYPASS]])</f>
        <v>25000</v>
      </c>
      <c r="V292" s="2"/>
      <c r="W292" s="2"/>
      <c r="X292" s="58" t="str">
        <f>IF(Table1[[#This Row],[ROWID]]="","",IF(Table1[[#This Row],[ROWID]]=C293,"",SUMIF(Table1[ROWID],Table1[[#This Row],[ROWID]],Table1[TOTAL])))</f>
        <v/>
      </c>
      <c r="AA29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92">
        <f>IF(Table1[[#This Row],[JUMLAH NOTA]]="","",IF(Table1[[#This Row],[CONV]]="",Table1[[#This Row],[JUMLAH NOTA]],Table1[[#This Row],[JUMLAH NOTA]]*Table1[[#This Row],[CONV]]))</f>
        <v>1</v>
      </c>
      <c r="AC292" t="str">
        <f>IF(Table1[[#This Row],[ISI_CONV]]="","",IF(Table1[[#This Row],[CONV]]="",Table1[[#This Row],[SATUAN NOTA]],Table1[[#This Row],[SATUAN]]))</f>
        <v>LSN</v>
      </c>
      <c r="AD292" s="58">
        <f>IF(Table1[[#This Row],[HARGA]]="","",IF(Table1[[#This Row],[CONV]]="",Table1[[#This Row],[HARGA]],Table1[[#This Row],[HARGA]]/Table1[[#This Row],[CONV]]))</f>
        <v>25000</v>
      </c>
      <c r="AE292" s="58">
        <f>IF(Table1[[#This Row],[HARGA_CONV]]="","",Table1[[#This Row],[HARGA_CONV]]*Table1[[#This Row],[ISI_CONV]]*(100%-(Table1[[#This Row],[DISKON]]+Table1[[#This Row],[DISKON NOTA]])))</f>
        <v>25000</v>
      </c>
      <c r="AF292" s="3">
        <f>IF(Table1[[#This Row],[TANGGAL NOTA]]="",AF291,Table1[[#This Row],[TANGGAL NOTA]])</f>
        <v>45531</v>
      </c>
      <c r="AG292" s="3"/>
      <c r="AH292" s="3">
        <f>IF(Table1[[#This Row],[TANGGAL UPDATE]]="",AH291,Table1[[#This Row],[TANGGAL UPDATE]])</f>
        <v>45534</v>
      </c>
      <c r="AI292" t="str" cm="1">
        <f t="array" ref="AI292">IF(Table1[[#This Row],[A1]]="",AI291,INDEX(Table6[3],Table1[[#This Row],[Q1]]))</f>
        <v>G</v>
      </c>
      <c r="AJ292" t="str">
        <f>IF(Table1[[#This Row],[_KETERANGAN]]="","",Table1[[#This Row],[_KETERANGAN]])</f>
        <v/>
      </c>
      <c r="AK292" t="str" cm="1">
        <f t="array" ref="AK292">IF(Table1[[#This Row],[A1]]="",AK291,INDEX(Table6[3],Table1[[#This Row],[Q1]]))</f>
        <v>G</v>
      </c>
      <c r="AL292" s="5" t="str" cm="1">
        <f t="array" ref="AL292">IF(Table1[[#This Row],[A1]]="",AL291,INDEX(Table6[1],Table1[[#This Row],[Q1]]))</f>
        <v>ANDI STAR</v>
      </c>
      <c r="AM292" t="str" cm="1">
        <f t="array" ref="AM292">IF(Table1[[#This Row],[A1]]="",AM291,INDEX(Table6[2],Table1[[#This Row],[Q1]]))</f>
        <v>SALATIGA</v>
      </c>
      <c r="AN292" t="str">
        <f>CONCATENATE(Table1[[#This Row],[TOKO_H]],"-",Table1[[#This Row],[KOTA_H]])</f>
        <v>ANDI STAR-SALATIGA</v>
      </c>
      <c r="AO292" t="s">
        <v>6835</v>
      </c>
      <c r="AP292" t="s">
        <v>6836</v>
      </c>
      <c r="AQ292"/>
    </row>
    <row r="293" spans="1:43">
      <c r="A293">
        <f>IF(Table1[[#This Row],[KODE BARANG]]="","",MATCH(Table1[[#This Row],[KODE BARANG]],DBS[KODE BARANG],0))</f>
        <v>750</v>
      </c>
      <c r="B293">
        <f>IF(Table1[[#This Row],[ROWID]]="","",ROW()-2)</f>
        <v>291</v>
      </c>
      <c r="C293">
        <f>IF(Table1[[#This Row],[NAMA BARANG]]="","",IF(Table1[[#This Row],[ID]]="",C292,Table1[[#This Row],[ID]]))</f>
        <v>287</v>
      </c>
      <c r="D293" t="str">
        <f>IF(Table1[[#This Row],[A1]]="","",MATCH(Table1[[#This Row],[A1]],Table6[5],0))</f>
        <v/>
      </c>
      <c r="E293" t="str">
        <f>IF(Table1[[#This Row],[ID]]="","",Table1[[#This Row],[TOKO-KOTA_H]])</f>
        <v/>
      </c>
      <c r="F293" t="str">
        <f>IF(Table1[[#This Row],[NOTA TOKO]]="","",ROW()-2)</f>
        <v/>
      </c>
      <c r="G293" s="59"/>
      <c r="H293" s="1"/>
      <c r="J293" s="1"/>
      <c r="K293" t="s">
        <v>6839</v>
      </c>
      <c r="L293" t="str">
        <f>IF(Table1[[#This Row],[_NAMA BARANG]]="",IF(Table1[[#This Row],[//DBS]]="","",INDEX(DBS[NAMA],Table1[[#This Row],[//DBS]])),Table1[[#This Row],[_NAMA BARANG]])</f>
        <v>BP GEL KOALA GP-168-E OR</v>
      </c>
      <c r="M293"/>
      <c r="O293" t="str">
        <f>IF(Table1[[#This Row],[ROWID]]="","",IF(Table1[[#This Row],[_KETERANGAN]]="STOCK BELUM LENGKAP","ADA",IF(Table1[[#This Row],[KODE BARANG]]="","TIDAK ADA","ADA")))</f>
        <v>ADA</v>
      </c>
      <c r="P293">
        <v>1</v>
      </c>
      <c r="Q293" t="s">
        <v>34</v>
      </c>
      <c r="R293">
        <f>IF(Table1[[#This Row],[//DBS]]="","",INDEX(DBS[ISI],Table1[[#This Row],[//DBS]]))</f>
        <v>144</v>
      </c>
      <c r="S293" t="str">
        <f>IF(Table1[[#This Row],[//DBS]]="","",IF(Table1[[#This Row],[SATUAN_BYPASS]]="",INDEX(DBS[[SATUAN ]],Table1[[#This Row],[//DBS]]),Table1[SATUAN_BYPASS]))</f>
        <v>LSN</v>
      </c>
      <c r="T293">
        <v>25</v>
      </c>
      <c r="U293" s="58">
        <f>IF(Table1[[#This Row],[HARGA_BYPASS]]="",IF(Table1[[#This Row],[_HARGA]]="","",Table1[[#This Row],[_HARGA]]*1000),Table1[[#This Row],[HARGA_BYPASS]])</f>
        <v>25000</v>
      </c>
      <c r="V293" s="2"/>
      <c r="W293" s="2"/>
      <c r="X293" s="58" t="str">
        <f>IF(Table1[[#This Row],[ROWID]]="","",IF(Table1[[#This Row],[ROWID]]=C294,"",SUMIF(Table1[ROWID],Table1[[#This Row],[ROWID]],Table1[TOTAL])))</f>
        <v/>
      </c>
      <c r="AA29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93">
        <f>IF(Table1[[#This Row],[JUMLAH NOTA]]="","",IF(Table1[[#This Row],[CONV]]="",Table1[[#This Row],[JUMLAH NOTA]],Table1[[#This Row],[JUMLAH NOTA]]*Table1[[#This Row],[CONV]]))</f>
        <v>1</v>
      </c>
      <c r="AC293" t="str">
        <f>IF(Table1[[#This Row],[ISI_CONV]]="","",IF(Table1[[#This Row],[CONV]]="",Table1[[#This Row],[SATUAN NOTA]],Table1[[#This Row],[SATUAN]]))</f>
        <v>LSN</v>
      </c>
      <c r="AD293" s="58">
        <f>IF(Table1[[#This Row],[HARGA]]="","",IF(Table1[[#This Row],[CONV]]="",Table1[[#This Row],[HARGA]],Table1[[#This Row],[HARGA]]/Table1[[#This Row],[CONV]]))</f>
        <v>25000</v>
      </c>
      <c r="AE293" s="58">
        <f>IF(Table1[[#This Row],[HARGA_CONV]]="","",Table1[[#This Row],[HARGA_CONV]]*Table1[[#This Row],[ISI_CONV]]*(100%-(Table1[[#This Row],[DISKON]]+Table1[[#This Row],[DISKON NOTA]])))</f>
        <v>25000</v>
      </c>
      <c r="AF293" s="3">
        <f>IF(Table1[[#This Row],[TANGGAL NOTA]]="",AF292,Table1[[#This Row],[TANGGAL NOTA]])</f>
        <v>45531</v>
      </c>
      <c r="AG293" s="3"/>
      <c r="AH293" s="3">
        <f>IF(Table1[[#This Row],[TANGGAL UPDATE]]="",AH292,Table1[[#This Row],[TANGGAL UPDATE]])</f>
        <v>45534</v>
      </c>
      <c r="AI293" t="str" cm="1">
        <f t="array" ref="AI293">IF(Table1[[#This Row],[A1]]="",AI292,INDEX(Table6[3],Table1[[#This Row],[Q1]]))</f>
        <v>G</v>
      </c>
      <c r="AJ293" t="str">
        <f>IF(Table1[[#This Row],[_KETERANGAN]]="","",Table1[[#This Row],[_KETERANGAN]])</f>
        <v/>
      </c>
      <c r="AK293" t="str" cm="1">
        <f t="array" ref="AK293">IF(Table1[[#This Row],[A1]]="",AK292,INDEX(Table6[3],Table1[[#This Row],[Q1]]))</f>
        <v>G</v>
      </c>
      <c r="AL293" s="5" t="str" cm="1">
        <f t="array" ref="AL293">IF(Table1[[#This Row],[A1]]="",AL292,INDEX(Table6[1],Table1[[#This Row],[Q1]]))</f>
        <v>ANDI STAR</v>
      </c>
      <c r="AM293" t="str" cm="1">
        <f t="array" ref="AM293">IF(Table1[[#This Row],[A1]]="",AM292,INDEX(Table6[2],Table1[[#This Row],[Q1]]))</f>
        <v>SALATIGA</v>
      </c>
      <c r="AN293" t="str">
        <f>CONCATENATE(Table1[[#This Row],[TOKO_H]],"-",Table1[[#This Row],[KOTA_H]])</f>
        <v>ANDI STAR-SALATIGA</v>
      </c>
      <c r="AO293" t="s">
        <v>6839</v>
      </c>
      <c r="AP293" t="s">
        <v>6840</v>
      </c>
      <c r="AQ293"/>
    </row>
    <row r="294" spans="1:43">
      <c r="A294">
        <f>IF(Table1[[#This Row],[KODE BARANG]]="","",MATCH(Table1[[#This Row],[KODE BARANG]],DBS[KODE BARANG],0))</f>
        <v>751</v>
      </c>
      <c r="B294">
        <f>IF(Table1[[#This Row],[ROWID]]="","",ROW()-2)</f>
        <v>292</v>
      </c>
      <c r="C294">
        <f>IF(Table1[[#This Row],[NAMA BARANG]]="","",IF(Table1[[#This Row],[ID]]="",C293,Table1[[#This Row],[ID]]))</f>
        <v>287</v>
      </c>
      <c r="D294" t="str">
        <f>IF(Table1[[#This Row],[A1]]="","",MATCH(Table1[[#This Row],[A1]],Table6[5],0))</f>
        <v/>
      </c>
      <c r="E294" t="str">
        <f>IF(Table1[[#This Row],[ID]]="","",Table1[[#This Row],[TOKO-KOTA_H]])</f>
        <v/>
      </c>
      <c r="F294" t="str">
        <f>IF(Table1[[#This Row],[NOTA TOKO]]="","",ROW()-2)</f>
        <v/>
      </c>
      <c r="G294" s="59"/>
      <c r="H294" s="1"/>
      <c r="J294" s="1"/>
      <c r="K294" t="s">
        <v>6843</v>
      </c>
      <c r="L294" t="str">
        <f>IF(Table1[[#This Row],[_NAMA BARANG]]="",IF(Table1[[#This Row],[//DBS]]="","",INDEX(DBS[NAMA],Table1[[#This Row],[//DBS]])),Table1[[#This Row],[_NAMA BARANG]])</f>
        <v>BP GEL KOALA GP-168-F BR TUA</v>
      </c>
      <c r="M294"/>
      <c r="O294" t="str">
        <f>IF(Table1[[#This Row],[ROWID]]="","",IF(Table1[[#This Row],[_KETERANGAN]]="STOCK BELUM LENGKAP","ADA",IF(Table1[[#This Row],[KODE BARANG]]="","TIDAK ADA","ADA")))</f>
        <v>ADA</v>
      </c>
      <c r="P294">
        <v>1</v>
      </c>
      <c r="Q294" t="s">
        <v>34</v>
      </c>
      <c r="R294">
        <f>IF(Table1[[#This Row],[//DBS]]="","",INDEX(DBS[ISI],Table1[[#This Row],[//DBS]]))</f>
        <v>144</v>
      </c>
      <c r="S294" t="str">
        <f>IF(Table1[[#This Row],[//DBS]]="","",IF(Table1[[#This Row],[SATUAN_BYPASS]]="",INDEX(DBS[[SATUAN ]],Table1[[#This Row],[//DBS]]),Table1[SATUAN_BYPASS]))</f>
        <v>LSN</v>
      </c>
      <c r="T294">
        <v>25</v>
      </c>
      <c r="U294" s="58">
        <f>IF(Table1[[#This Row],[HARGA_BYPASS]]="",IF(Table1[[#This Row],[_HARGA]]="","",Table1[[#This Row],[_HARGA]]*1000),Table1[[#This Row],[HARGA_BYPASS]])</f>
        <v>25000</v>
      </c>
      <c r="V294" s="2"/>
      <c r="W294" s="2"/>
      <c r="X294" s="58" t="str">
        <f>IF(Table1[[#This Row],[ROWID]]="","",IF(Table1[[#This Row],[ROWID]]=C295,"",SUMIF(Table1[ROWID],Table1[[#This Row],[ROWID]],Table1[TOTAL])))</f>
        <v/>
      </c>
      <c r="AA29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94">
        <f>IF(Table1[[#This Row],[JUMLAH NOTA]]="","",IF(Table1[[#This Row],[CONV]]="",Table1[[#This Row],[JUMLAH NOTA]],Table1[[#This Row],[JUMLAH NOTA]]*Table1[[#This Row],[CONV]]))</f>
        <v>1</v>
      </c>
      <c r="AC294" t="str">
        <f>IF(Table1[[#This Row],[ISI_CONV]]="","",IF(Table1[[#This Row],[CONV]]="",Table1[[#This Row],[SATUAN NOTA]],Table1[[#This Row],[SATUAN]]))</f>
        <v>LSN</v>
      </c>
      <c r="AD294" s="58">
        <f>IF(Table1[[#This Row],[HARGA]]="","",IF(Table1[[#This Row],[CONV]]="",Table1[[#This Row],[HARGA]],Table1[[#This Row],[HARGA]]/Table1[[#This Row],[CONV]]))</f>
        <v>25000</v>
      </c>
      <c r="AE294" s="58">
        <f>IF(Table1[[#This Row],[HARGA_CONV]]="","",Table1[[#This Row],[HARGA_CONV]]*Table1[[#This Row],[ISI_CONV]]*(100%-(Table1[[#This Row],[DISKON]]+Table1[[#This Row],[DISKON NOTA]])))</f>
        <v>25000</v>
      </c>
      <c r="AF294" s="3">
        <f>IF(Table1[[#This Row],[TANGGAL NOTA]]="",AF293,Table1[[#This Row],[TANGGAL NOTA]])</f>
        <v>45531</v>
      </c>
      <c r="AG294" s="3"/>
      <c r="AH294" s="3">
        <f>IF(Table1[[#This Row],[TANGGAL UPDATE]]="",AH293,Table1[[#This Row],[TANGGAL UPDATE]])</f>
        <v>45534</v>
      </c>
      <c r="AI294" t="str" cm="1">
        <f t="array" ref="AI294">IF(Table1[[#This Row],[A1]]="",AI293,INDEX(Table6[3],Table1[[#This Row],[Q1]]))</f>
        <v>G</v>
      </c>
      <c r="AJ294" t="str">
        <f>IF(Table1[[#This Row],[_KETERANGAN]]="","",Table1[[#This Row],[_KETERANGAN]])</f>
        <v/>
      </c>
      <c r="AK294" t="str" cm="1">
        <f t="array" ref="AK294">IF(Table1[[#This Row],[A1]]="",AK293,INDEX(Table6[3],Table1[[#This Row],[Q1]]))</f>
        <v>G</v>
      </c>
      <c r="AL294" s="5" t="str" cm="1">
        <f t="array" ref="AL294">IF(Table1[[#This Row],[A1]]="",AL293,INDEX(Table6[1],Table1[[#This Row],[Q1]]))</f>
        <v>ANDI STAR</v>
      </c>
      <c r="AM294" t="str" cm="1">
        <f t="array" ref="AM294">IF(Table1[[#This Row],[A1]]="",AM293,INDEX(Table6[2],Table1[[#This Row],[Q1]]))</f>
        <v>SALATIGA</v>
      </c>
      <c r="AN294" t="str">
        <f>CONCATENATE(Table1[[#This Row],[TOKO_H]],"-",Table1[[#This Row],[KOTA_H]])</f>
        <v>ANDI STAR-SALATIGA</v>
      </c>
      <c r="AO294" t="s">
        <v>6843</v>
      </c>
      <c r="AP294" t="s">
        <v>6844</v>
      </c>
      <c r="AQ294"/>
    </row>
    <row r="295" spans="1:43">
      <c r="A295">
        <f>IF(Table1[[#This Row],[KODE BARANG]]="","",MATCH(Table1[[#This Row],[KODE BARANG]],DBS[KODE BARANG],0))</f>
        <v>752</v>
      </c>
      <c r="B295">
        <f>IF(Table1[[#This Row],[ROWID]]="","",ROW()-2)</f>
        <v>293</v>
      </c>
      <c r="C295">
        <f>IF(Table1[[#This Row],[NAMA BARANG]]="","",IF(Table1[[#This Row],[ID]]="",C294,Table1[[#This Row],[ID]]))</f>
        <v>287</v>
      </c>
      <c r="D295" t="str">
        <f>IF(Table1[[#This Row],[A1]]="","",MATCH(Table1[[#This Row],[A1]],Table6[5],0))</f>
        <v/>
      </c>
      <c r="E295" t="str">
        <f>IF(Table1[[#This Row],[ID]]="","",Table1[[#This Row],[TOKO-KOTA_H]])</f>
        <v/>
      </c>
      <c r="F295" t="str">
        <f>IF(Table1[[#This Row],[NOTA TOKO]]="","",ROW()-2)</f>
        <v/>
      </c>
      <c r="G295" s="59"/>
      <c r="H295" s="1"/>
      <c r="J295" s="1"/>
      <c r="K295" t="s">
        <v>6846</v>
      </c>
      <c r="L295" t="str">
        <f>IF(Table1[[#This Row],[_NAMA BARANG]]="",IF(Table1[[#This Row],[//DBS]]="","",INDEX(DBS[NAMA],Table1[[#This Row],[//DBS]])),Table1[[#This Row],[_NAMA BARANG]])</f>
        <v>BP GEL KOALA GP-168-G PK</v>
      </c>
      <c r="M295"/>
      <c r="O295" t="str">
        <f>IF(Table1[[#This Row],[ROWID]]="","",IF(Table1[[#This Row],[_KETERANGAN]]="STOCK BELUM LENGKAP","ADA",IF(Table1[[#This Row],[KODE BARANG]]="","TIDAK ADA","ADA")))</f>
        <v>ADA</v>
      </c>
      <c r="P295">
        <v>1</v>
      </c>
      <c r="Q295" t="s">
        <v>34</v>
      </c>
      <c r="R295">
        <f>IF(Table1[[#This Row],[//DBS]]="","",INDEX(DBS[ISI],Table1[[#This Row],[//DBS]]))</f>
        <v>144</v>
      </c>
      <c r="S295" t="str">
        <f>IF(Table1[[#This Row],[//DBS]]="","",IF(Table1[[#This Row],[SATUAN_BYPASS]]="",INDEX(DBS[[SATUAN ]],Table1[[#This Row],[//DBS]]),Table1[SATUAN_BYPASS]))</f>
        <v>LSN</v>
      </c>
      <c r="T295">
        <v>25</v>
      </c>
      <c r="U295" s="58">
        <f>IF(Table1[[#This Row],[HARGA_BYPASS]]="",IF(Table1[[#This Row],[_HARGA]]="","",Table1[[#This Row],[_HARGA]]*1000),Table1[[#This Row],[HARGA_BYPASS]])</f>
        <v>25000</v>
      </c>
      <c r="V295" s="2"/>
      <c r="W295" s="2"/>
      <c r="X295" s="58" t="str">
        <f>IF(Table1[[#This Row],[ROWID]]="","",IF(Table1[[#This Row],[ROWID]]=C296,"",SUMIF(Table1[ROWID],Table1[[#This Row],[ROWID]],Table1[TOTAL])))</f>
        <v/>
      </c>
      <c r="AA29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95">
        <f>IF(Table1[[#This Row],[JUMLAH NOTA]]="","",IF(Table1[[#This Row],[CONV]]="",Table1[[#This Row],[JUMLAH NOTA]],Table1[[#This Row],[JUMLAH NOTA]]*Table1[[#This Row],[CONV]]))</f>
        <v>1</v>
      </c>
      <c r="AC295" t="str">
        <f>IF(Table1[[#This Row],[ISI_CONV]]="","",IF(Table1[[#This Row],[CONV]]="",Table1[[#This Row],[SATUAN NOTA]],Table1[[#This Row],[SATUAN]]))</f>
        <v>LSN</v>
      </c>
      <c r="AD295" s="58">
        <f>IF(Table1[[#This Row],[HARGA]]="","",IF(Table1[[#This Row],[CONV]]="",Table1[[#This Row],[HARGA]],Table1[[#This Row],[HARGA]]/Table1[[#This Row],[CONV]]))</f>
        <v>25000</v>
      </c>
      <c r="AE295" s="58">
        <f>IF(Table1[[#This Row],[HARGA_CONV]]="","",Table1[[#This Row],[HARGA_CONV]]*Table1[[#This Row],[ISI_CONV]]*(100%-(Table1[[#This Row],[DISKON]]+Table1[[#This Row],[DISKON NOTA]])))</f>
        <v>25000</v>
      </c>
      <c r="AF295" s="3">
        <f>IF(Table1[[#This Row],[TANGGAL NOTA]]="",AF294,Table1[[#This Row],[TANGGAL NOTA]])</f>
        <v>45531</v>
      </c>
      <c r="AG295" s="3"/>
      <c r="AH295" s="3">
        <f>IF(Table1[[#This Row],[TANGGAL UPDATE]]="",AH294,Table1[[#This Row],[TANGGAL UPDATE]])</f>
        <v>45534</v>
      </c>
      <c r="AI295" t="str" cm="1">
        <f t="array" ref="AI295">IF(Table1[[#This Row],[A1]]="",AI294,INDEX(Table6[3],Table1[[#This Row],[Q1]]))</f>
        <v>G</v>
      </c>
      <c r="AJ295" t="str">
        <f>IF(Table1[[#This Row],[_KETERANGAN]]="","",Table1[[#This Row],[_KETERANGAN]])</f>
        <v/>
      </c>
      <c r="AK295" t="str" cm="1">
        <f t="array" ref="AK295">IF(Table1[[#This Row],[A1]]="",AK294,INDEX(Table6[3],Table1[[#This Row],[Q1]]))</f>
        <v>G</v>
      </c>
      <c r="AL295" s="5" t="str" cm="1">
        <f t="array" ref="AL295">IF(Table1[[#This Row],[A1]]="",AL294,INDEX(Table6[1],Table1[[#This Row],[Q1]]))</f>
        <v>ANDI STAR</v>
      </c>
      <c r="AM295" t="str" cm="1">
        <f t="array" ref="AM295">IF(Table1[[#This Row],[A1]]="",AM294,INDEX(Table6[2],Table1[[#This Row],[Q1]]))</f>
        <v>SALATIGA</v>
      </c>
      <c r="AN295" t="str">
        <f>CONCATENATE(Table1[[#This Row],[TOKO_H]],"-",Table1[[#This Row],[KOTA_H]])</f>
        <v>ANDI STAR-SALATIGA</v>
      </c>
      <c r="AO295" t="s">
        <v>6846</v>
      </c>
      <c r="AP295" t="s">
        <v>6847</v>
      </c>
      <c r="AQ295"/>
    </row>
    <row r="296" spans="1:43">
      <c r="A296">
        <f>IF(Table1[[#This Row],[KODE BARANG]]="","",MATCH(Table1[[#This Row],[KODE BARANG]],DBS[KODE BARANG],0))</f>
        <v>753</v>
      </c>
      <c r="B296">
        <f>IF(Table1[[#This Row],[ROWID]]="","",ROW()-2)</f>
        <v>294</v>
      </c>
      <c r="C296">
        <f>IF(Table1[[#This Row],[NAMA BARANG]]="","",IF(Table1[[#This Row],[ID]]="",C295,Table1[[#This Row],[ID]]))</f>
        <v>287</v>
      </c>
      <c r="D296" t="str">
        <f>IF(Table1[[#This Row],[A1]]="","",MATCH(Table1[[#This Row],[A1]],Table6[5],0))</f>
        <v/>
      </c>
      <c r="E296" t="str">
        <f>IF(Table1[[#This Row],[ID]]="","",Table1[[#This Row],[TOKO-KOTA_H]])</f>
        <v/>
      </c>
      <c r="F296" t="str">
        <f>IF(Table1[[#This Row],[NOTA TOKO]]="","",ROW()-2)</f>
        <v/>
      </c>
      <c r="G296" s="59"/>
      <c r="H296" s="1"/>
      <c r="J296" s="1"/>
      <c r="K296" t="s">
        <v>6849</v>
      </c>
      <c r="L296" t="str">
        <f>IF(Table1[[#This Row],[_NAMA BARANG]]="",IF(Table1[[#This Row],[//DBS]]="","",INDEX(DBS[NAMA],Table1[[#This Row],[//DBS]])),Table1[[#This Row],[_NAMA BARANG]])</f>
        <v>BP GEL KOALA GP-168-H HJ MUDA</v>
      </c>
      <c r="M296"/>
      <c r="O296" t="str">
        <f>IF(Table1[[#This Row],[ROWID]]="","",IF(Table1[[#This Row],[_KETERANGAN]]="STOCK BELUM LENGKAP","ADA",IF(Table1[[#This Row],[KODE BARANG]]="","TIDAK ADA","ADA")))</f>
        <v>ADA</v>
      </c>
      <c r="P296">
        <v>1</v>
      </c>
      <c r="Q296" t="s">
        <v>34</v>
      </c>
      <c r="R296">
        <f>IF(Table1[[#This Row],[//DBS]]="","",INDEX(DBS[ISI],Table1[[#This Row],[//DBS]]))</f>
        <v>144</v>
      </c>
      <c r="S296" t="str">
        <f>IF(Table1[[#This Row],[//DBS]]="","",IF(Table1[[#This Row],[SATUAN_BYPASS]]="",INDEX(DBS[[SATUAN ]],Table1[[#This Row],[//DBS]]),Table1[SATUAN_BYPASS]))</f>
        <v>LSN</v>
      </c>
      <c r="T296">
        <v>25</v>
      </c>
      <c r="U296" s="58">
        <f>IF(Table1[[#This Row],[HARGA_BYPASS]]="",IF(Table1[[#This Row],[_HARGA]]="","",Table1[[#This Row],[_HARGA]]*1000),Table1[[#This Row],[HARGA_BYPASS]])</f>
        <v>25000</v>
      </c>
      <c r="V296" s="2"/>
      <c r="W296" s="2"/>
      <c r="X296" s="58" t="str">
        <f>IF(Table1[[#This Row],[ROWID]]="","",IF(Table1[[#This Row],[ROWID]]=C297,"",SUMIF(Table1[ROWID],Table1[[#This Row],[ROWID]],Table1[TOTAL])))</f>
        <v/>
      </c>
      <c r="AA29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96">
        <f>IF(Table1[[#This Row],[JUMLAH NOTA]]="","",IF(Table1[[#This Row],[CONV]]="",Table1[[#This Row],[JUMLAH NOTA]],Table1[[#This Row],[JUMLAH NOTA]]*Table1[[#This Row],[CONV]]))</f>
        <v>1</v>
      </c>
      <c r="AC296" t="str">
        <f>IF(Table1[[#This Row],[ISI_CONV]]="","",IF(Table1[[#This Row],[CONV]]="",Table1[[#This Row],[SATUAN NOTA]],Table1[[#This Row],[SATUAN]]))</f>
        <v>LSN</v>
      </c>
      <c r="AD296" s="58">
        <f>IF(Table1[[#This Row],[HARGA]]="","",IF(Table1[[#This Row],[CONV]]="",Table1[[#This Row],[HARGA]],Table1[[#This Row],[HARGA]]/Table1[[#This Row],[CONV]]))</f>
        <v>25000</v>
      </c>
      <c r="AE296" s="58">
        <f>IF(Table1[[#This Row],[HARGA_CONV]]="","",Table1[[#This Row],[HARGA_CONV]]*Table1[[#This Row],[ISI_CONV]]*(100%-(Table1[[#This Row],[DISKON]]+Table1[[#This Row],[DISKON NOTA]])))</f>
        <v>25000</v>
      </c>
      <c r="AF296" s="3">
        <f>IF(Table1[[#This Row],[TANGGAL NOTA]]="",AF295,Table1[[#This Row],[TANGGAL NOTA]])</f>
        <v>45531</v>
      </c>
      <c r="AG296" s="3"/>
      <c r="AH296" s="3">
        <f>IF(Table1[[#This Row],[TANGGAL UPDATE]]="",AH295,Table1[[#This Row],[TANGGAL UPDATE]])</f>
        <v>45534</v>
      </c>
      <c r="AI296" t="str" cm="1">
        <f t="array" ref="AI296">IF(Table1[[#This Row],[A1]]="",AI295,INDEX(Table6[3],Table1[[#This Row],[Q1]]))</f>
        <v>G</v>
      </c>
      <c r="AJ296" t="str">
        <f>IF(Table1[[#This Row],[_KETERANGAN]]="","",Table1[[#This Row],[_KETERANGAN]])</f>
        <v/>
      </c>
      <c r="AK296" t="str" cm="1">
        <f t="array" ref="AK296">IF(Table1[[#This Row],[A1]]="",AK295,INDEX(Table6[3],Table1[[#This Row],[Q1]]))</f>
        <v>G</v>
      </c>
      <c r="AL296" s="5" t="str" cm="1">
        <f t="array" ref="AL296">IF(Table1[[#This Row],[A1]]="",AL295,INDEX(Table6[1],Table1[[#This Row],[Q1]]))</f>
        <v>ANDI STAR</v>
      </c>
      <c r="AM296" t="str" cm="1">
        <f t="array" ref="AM296">IF(Table1[[#This Row],[A1]]="",AM295,INDEX(Table6[2],Table1[[#This Row],[Q1]]))</f>
        <v>SALATIGA</v>
      </c>
      <c r="AN296" t="str">
        <f>CONCATENATE(Table1[[#This Row],[TOKO_H]],"-",Table1[[#This Row],[KOTA_H]])</f>
        <v>ANDI STAR-SALATIGA</v>
      </c>
      <c r="AO296" t="s">
        <v>6849</v>
      </c>
      <c r="AP296" t="s">
        <v>6850</v>
      </c>
      <c r="AQ296"/>
    </row>
    <row r="297" spans="1:43">
      <c r="A297">
        <f>IF(Table1[[#This Row],[KODE BARANG]]="","",MATCH(Table1[[#This Row],[KODE BARANG]],DBS[KODE BARANG],0))</f>
        <v>754</v>
      </c>
      <c r="B297">
        <f>IF(Table1[[#This Row],[ROWID]]="","",ROW()-2)</f>
        <v>295</v>
      </c>
      <c r="C297">
        <f>IF(Table1[[#This Row],[NAMA BARANG]]="","",IF(Table1[[#This Row],[ID]]="",C296,Table1[[#This Row],[ID]]))</f>
        <v>287</v>
      </c>
      <c r="D297" t="str">
        <f>IF(Table1[[#This Row],[A1]]="","",MATCH(Table1[[#This Row],[A1]],Table6[5],0))</f>
        <v/>
      </c>
      <c r="E297" t="str">
        <f>IF(Table1[[#This Row],[ID]]="","",Table1[[#This Row],[TOKO-KOTA_H]])</f>
        <v/>
      </c>
      <c r="F297" t="str">
        <f>IF(Table1[[#This Row],[NOTA TOKO]]="","",ROW()-2)</f>
        <v/>
      </c>
      <c r="G297" s="59"/>
      <c r="H297" s="1"/>
      <c r="J297" s="1"/>
      <c r="K297" t="s">
        <v>6853</v>
      </c>
      <c r="L297" t="str">
        <f>IF(Table1[[#This Row],[_NAMA BARANG]]="",IF(Table1[[#This Row],[//DBS]]="","",INDEX(DBS[NAMA],Table1[[#This Row],[//DBS]])),Table1[[#This Row],[_NAMA BARANG]])</f>
        <v>BP GEL KOALA GP-168-I COKLAT</v>
      </c>
      <c r="M297"/>
      <c r="O297" t="str">
        <f>IF(Table1[[#This Row],[ROWID]]="","",IF(Table1[[#This Row],[_KETERANGAN]]="STOCK BELUM LENGKAP","ADA",IF(Table1[[#This Row],[KODE BARANG]]="","TIDAK ADA","ADA")))</f>
        <v>ADA</v>
      </c>
      <c r="P297">
        <v>1</v>
      </c>
      <c r="Q297" t="s">
        <v>34</v>
      </c>
      <c r="R297">
        <f>IF(Table1[[#This Row],[//DBS]]="","",INDEX(DBS[ISI],Table1[[#This Row],[//DBS]]))</f>
        <v>144</v>
      </c>
      <c r="S297" t="str">
        <f>IF(Table1[[#This Row],[//DBS]]="","",IF(Table1[[#This Row],[SATUAN_BYPASS]]="",INDEX(DBS[[SATUAN ]],Table1[[#This Row],[//DBS]]),Table1[SATUAN_BYPASS]))</f>
        <v>LSN</v>
      </c>
      <c r="T297">
        <v>25</v>
      </c>
      <c r="U297" s="58">
        <f>IF(Table1[[#This Row],[HARGA_BYPASS]]="",IF(Table1[[#This Row],[_HARGA]]="","",Table1[[#This Row],[_HARGA]]*1000),Table1[[#This Row],[HARGA_BYPASS]])</f>
        <v>25000</v>
      </c>
      <c r="V297" s="2"/>
      <c r="W297" s="2"/>
      <c r="X297" s="58" t="str">
        <f>IF(Table1[[#This Row],[ROWID]]="","",IF(Table1[[#This Row],[ROWID]]=C298,"",SUMIF(Table1[ROWID],Table1[[#This Row],[ROWID]],Table1[TOTAL])))</f>
        <v/>
      </c>
      <c r="AA29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97">
        <f>IF(Table1[[#This Row],[JUMLAH NOTA]]="","",IF(Table1[[#This Row],[CONV]]="",Table1[[#This Row],[JUMLAH NOTA]],Table1[[#This Row],[JUMLAH NOTA]]*Table1[[#This Row],[CONV]]))</f>
        <v>1</v>
      </c>
      <c r="AC297" t="str">
        <f>IF(Table1[[#This Row],[ISI_CONV]]="","",IF(Table1[[#This Row],[CONV]]="",Table1[[#This Row],[SATUAN NOTA]],Table1[[#This Row],[SATUAN]]))</f>
        <v>LSN</v>
      </c>
      <c r="AD297" s="58">
        <f>IF(Table1[[#This Row],[HARGA]]="","",IF(Table1[[#This Row],[CONV]]="",Table1[[#This Row],[HARGA]],Table1[[#This Row],[HARGA]]/Table1[[#This Row],[CONV]]))</f>
        <v>25000</v>
      </c>
      <c r="AE297" s="58">
        <f>IF(Table1[[#This Row],[HARGA_CONV]]="","",Table1[[#This Row],[HARGA_CONV]]*Table1[[#This Row],[ISI_CONV]]*(100%-(Table1[[#This Row],[DISKON]]+Table1[[#This Row],[DISKON NOTA]])))</f>
        <v>25000</v>
      </c>
      <c r="AF297" s="3">
        <f>IF(Table1[[#This Row],[TANGGAL NOTA]]="",AF296,Table1[[#This Row],[TANGGAL NOTA]])</f>
        <v>45531</v>
      </c>
      <c r="AG297" s="3"/>
      <c r="AH297" s="3">
        <f>IF(Table1[[#This Row],[TANGGAL UPDATE]]="",AH296,Table1[[#This Row],[TANGGAL UPDATE]])</f>
        <v>45534</v>
      </c>
      <c r="AI297" t="str" cm="1">
        <f t="array" ref="AI297">IF(Table1[[#This Row],[A1]]="",AI296,INDEX(Table6[3],Table1[[#This Row],[Q1]]))</f>
        <v>G</v>
      </c>
      <c r="AJ297" t="str">
        <f>IF(Table1[[#This Row],[_KETERANGAN]]="","",Table1[[#This Row],[_KETERANGAN]])</f>
        <v/>
      </c>
      <c r="AK297" t="str" cm="1">
        <f t="array" ref="AK297">IF(Table1[[#This Row],[A1]]="",AK296,INDEX(Table6[3],Table1[[#This Row],[Q1]]))</f>
        <v>G</v>
      </c>
      <c r="AL297" s="5" t="str" cm="1">
        <f t="array" ref="AL297">IF(Table1[[#This Row],[A1]]="",AL296,INDEX(Table6[1],Table1[[#This Row],[Q1]]))</f>
        <v>ANDI STAR</v>
      </c>
      <c r="AM297" t="str" cm="1">
        <f t="array" ref="AM297">IF(Table1[[#This Row],[A1]]="",AM296,INDEX(Table6[2],Table1[[#This Row],[Q1]]))</f>
        <v>SALATIGA</v>
      </c>
      <c r="AN297" t="str">
        <f>CONCATENATE(Table1[[#This Row],[TOKO_H]],"-",Table1[[#This Row],[KOTA_H]])</f>
        <v>ANDI STAR-SALATIGA</v>
      </c>
      <c r="AO297" t="s">
        <v>6853</v>
      </c>
      <c r="AP297" t="s">
        <v>6854</v>
      </c>
      <c r="AQ297"/>
    </row>
    <row r="298" spans="1:43">
      <c r="A298">
        <f>IF(Table1[[#This Row],[KODE BARANG]]="","",MATCH(Table1[[#This Row],[KODE BARANG]],DBS[KODE BARANG],0))</f>
        <v>755</v>
      </c>
      <c r="B298">
        <f>IF(Table1[[#This Row],[ROWID]]="","",ROW()-2)</f>
        <v>296</v>
      </c>
      <c r="C298">
        <f>IF(Table1[[#This Row],[NAMA BARANG]]="","",IF(Table1[[#This Row],[ID]]="",C297,Table1[[#This Row],[ID]]))</f>
        <v>287</v>
      </c>
      <c r="D298" t="str">
        <f>IF(Table1[[#This Row],[A1]]="","",MATCH(Table1[[#This Row],[A1]],Table6[5],0))</f>
        <v/>
      </c>
      <c r="E298" t="str">
        <f>IF(Table1[[#This Row],[ID]]="","",Table1[[#This Row],[TOKO-KOTA_H]])</f>
        <v/>
      </c>
      <c r="F298" t="str">
        <f>IF(Table1[[#This Row],[NOTA TOKO]]="","",ROW()-2)</f>
        <v/>
      </c>
      <c r="G298" s="59"/>
      <c r="H298" s="1"/>
      <c r="J298" s="1"/>
      <c r="K298" t="s">
        <v>6856</v>
      </c>
      <c r="L298" t="str">
        <f>IF(Table1[[#This Row],[_NAMA BARANG]]="",IF(Table1[[#This Row],[//DBS]]="","",INDEX(DBS[NAMA],Table1[[#This Row],[//DBS]])),Table1[[#This Row],[_NAMA BARANG]])</f>
        <v>BP GEL KOALA GP-168-J KNG</v>
      </c>
      <c r="M298"/>
      <c r="O298" t="str">
        <f>IF(Table1[[#This Row],[ROWID]]="","",IF(Table1[[#This Row],[_KETERANGAN]]="STOCK BELUM LENGKAP","ADA",IF(Table1[[#This Row],[KODE BARANG]]="","TIDAK ADA","ADA")))</f>
        <v>ADA</v>
      </c>
      <c r="P298">
        <v>1</v>
      </c>
      <c r="Q298" t="s">
        <v>34</v>
      </c>
      <c r="R298">
        <f>IF(Table1[[#This Row],[//DBS]]="","",INDEX(DBS[ISI],Table1[[#This Row],[//DBS]]))</f>
        <v>144</v>
      </c>
      <c r="S298" t="str">
        <f>IF(Table1[[#This Row],[//DBS]]="","",IF(Table1[[#This Row],[SATUAN_BYPASS]]="",INDEX(DBS[[SATUAN ]],Table1[[#This Row],[//DBS]]),Table1[SATUAN_BYPASS]))</f>
        <v>LSN</v>
      </c>
      <c r="T298">
        <v>25</v>
      </c>
      <c r="U298" s="58">
        <f>IF(Table1[[#This Row],[HARGA_BYPASS]]="",IF(Table1[[#This Row],[_HARGA]]="","",Table1[[#This Row],[_HARGA]]*1000),Table1[[#This Row],[HARGA_BYPASS]])</f>
        <v>25000</v>
      </c>
      <c r="V298" s="2"/>
      <c r="W298" s="2"/>
      <c r="X298" s="58" t="str">
        <f>IF(Table1[[#This Row],[ROWID]]="","",IF(Table1[[#This Row],[ROWID]]=C299,"",SUMIF(Table1[ROWID],Table1[[#This Row],[ROWID]],Table1[TOTAL])))</f>
        <v/>
      </c>
      <c r="AA29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298">
        <f>IF(Table1[[#This Row],[JUMLAH NOTA]]="","",IF(Table1[[#This Row],[CONV]]="",Table1[[#This Row],[JUMLAH NOTA]],Table1[[#This Row],[JUMLAH NOTA]]*Table1[[#This Row],[CONV]]))</f>
        <v>1</v>
      </c>
      <c r="AC298" t="str">
        <f>IF(Table1[[#This Row],[ISI_CONV]]="","",IF(Table1[[#This Row],[CONV]]="",Table1[[#This Row],[SATUAN NOTA]],Table1[[#This Row],[SATUAN]]))</f>
        <v>LSN</v>
      </c>
      <c r="AD298" s="58">
        <f>IF(Table1[[#This Row],[HARGA]]="","",IF(Table1[[#This Row],[CONV]]="",Table1[[#This Row],[HARGA]],Table1[[#This Row],[HARGA]]/Table1[[#This Row],[CONV]]))</f>
        <v>25000</v>
      </c>
      <c r="AE298" s="58">
        <f>IF(Table1[[#This Row],[HARGA_CONV]]="","",Table1[[#This Row],[HARGA_CONV]]*Table1[[#This Row],[ISI_CONV]]*(100%-(Table1[[#This Row],[DISKON]]+Table1[[#This Row],[DISKON NOTA]])))</f>
        <v>25000</v>
      </c>
      <c r="AF298" s="3">
        <f>IF(Table1[[#This Row],[TANGGAL NOTA]]="",AF297,Table1[[#This Row],[TANGGAL NOTA]])</f>
        <v>45531</v>
      </c>
      <c r="AG298" s="3"/>
      <c r="AH298" s="3">
        <f>IF(Table1[[#This Row],[TANGGAL UPDATE]]="",AH297,Table1[[#This Row],[TANGGAL UPDATE]])</f>
        <v>45534</v>
      </c>
      <c r="AI298" t="str" cm="1">
        <f t="array" ref="AI298">IF(Table1[[#This Row],[A1]]="",AI297,INDEX(Table6[3],Table1[[#This Row],[Q1]]))</f>
        <v>G</v>
      </c>
      <c r="AJ298" t="str">
        <f>IF(Table1[[#This Row],[_KETERANGAN]]="","",Table1[[#This Row],[_KETERANGAN]])</f>
        <v/>
      </c>
      <c r="AK298" t="str" cm="1">
        <f t="array" ref="AK298">IF(Table1[[#This Row],[A1]]="",AK297,INDEX(Table6[3],Table1[[#This Row],[Q1]]))</f>
        <v>G</v>
      </c>
      <c r="AL298" s="5" t="str" cm="1">
        <f t="array" ref="AL298">IF(Table1[[#This Row],[A1]]="",AL297,INDEX(Table6[1],Table1[[#This Row],[Q1]]))</f>
        <v>ANDI STAR</v>
      </c>
      <c r="AM298" t="str" cm="1">
        <f t="array" ref="AM298">IF(Table1[[#This Row],[A1]]="",AM297,INDEX(Table6[2],Table1[[#This Row],[Q1]]))</f>
        <v>SALATIGA</v>
      </c>
      <c r="AN298" t="str">
        <f>CONCATENATE(Table1[[#This Row],[TOKO_H]],"-",Table1[[#This Row],[KOTA_H]])</f>
        <v>ANDI STAR-SALATIGA</v>
      </c>
      <c r="AO298" t="s">
        <v>6856</v>
      </c>
      <c r="AP298" t="s">
        <v>6857</v>
      </c>
      <c r="AQ298"/>
    </row>
    <row r="299" spans="1:43">
      <c r="A299">
        <f>IF(Table1[[#This Row],[KODE BARANG]]="","",MATCH(Table1[[#This Row],[KODE BARANG]],DBS[KODE BARANG],0))</f>
        <v>1092</v>
      </c>
      <c r="B299">
        <f>IF(Table1[[#This Row],[ROWID]]="","",ROW()-2)</f>
        <v>297</v>
      </c>
      <c r="C299">
        <f>IF(Table1[[#This Row],[NAMA BARANG]]="","",IF(Table1[[#This Row],[ID]]="",C298,Table1[[#This Row],[ID]]))</f>
        <v>287</v>
      </c>
      <c r="D299" t="str">
        <f>IF(Table1[[#This Row],[A1]]="","",MATCH(Table1[[#This Row],[A1]],Table6[5],0))</f>
        <v/>
      </c>
      <c r="E299" t="str">
        <f>IF(Table1[[#This Row],[ID]]="","",Table1[[#This Row],[TOKO-KOTA_H]])</f>
        <v/>
      </c>
      <c r="F299" t="str">
        <f>IF(Table1[[#This Row],[NOTA TOKO]]="","",ROW()-2)</f>
        <v/>
      </c>
      <c r="G299" s="59"/>
      <c r="H299" s="1"/>
      <c r="J299" s="1"/>
      <c r="K299" t="s">
        <v>8841</v>
      </c>
      <c r="L299" t="str">
        <f>IF(Table1[[#This Row],[_NAMA BARANG]]="",IF(Table1[[#This Row],[//DBS]]="","",INDEX(DBS[NAMA],Table1[[#This Row],[//DBS]])),Table1[[#This Row],[_NAMA BARANG]])</f>
        <v>GARISAN SET 20CM 8177 (1 BOX=40 PCS)</v>
      </c>
      <c r="M299"/>
      <c r="O299" t="str">
        <f>IF(Table1[[#This Row],[ROWID]]="","",IF(Table1[[#This Row],[_KETERANGAN]]="STOCK BELUM LENGKAP","ADA",IF(Table1[[#This Row],[KODE BARANG]]="","TIDAK ADA","ADA")))</f>
        <v>ADA</v>
      </c>
      <c r="P299">
        <v>1</v>
      </c>
      <c r="Q299" t="s">
        <v>6625</v>
      </c>
      <c r="R299">
        <f>IF(Table1[[#This Row],[//DBS]]="","",INDEX(DBS[ISI],Table1[[#This Row],[//DBS]]))</f>
        <v>640</v>
      </c>
      <c r="S299" t="str">
        <f>IF(Table1[[#This Row],[//DBS]]="","",IF(Table1[[#This Row],[SATUAN_BYPASS]]="",INDEX(DBS[[SATUAN ]],Table1[[#This Row],[//DBS]]),Table1[SATUAN_BYPASS]))</f>
        <v>PCS</v>
      </c>
      <c r="T299">
        <v>150</v>
      </c>
      <c r="U299" s="58">
        <f>IF(Table1[[#This Row],[HARGA_BYPASS]]="",IF(Table1[[#This Row],[_HARGA]]="","",Table1[[#This Row],[_HARGA]]*1000),Table1[[#This Row],[HARGA_BYPASS]])</f>
        <v>150000</v>
      </c>
      <c r="V299" s="2"/>
      <c r="W299" s="2"/>
      <c r="X299" s="58" t="str">
        <f>IF(Table1[[#This Row],[ROWID]]="","",IF(Table1[[#This Row],[ROWID]]=C300,"",SUMIF(Table1[ROWID],Table1[[#This Row],[ROWID]],Table1[TOTAL])))</f>
        <v/>
      </c>
      <c r="AA299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40</v>
      </c>
      <c r="AB299">
        <f>IF(Table1[[#This Row],[JUMLAH NOTA]]="","",IF(Table1[[#This Row],[CONV]]="",Table1[[#This Row],[JUMLAH NOTA]],Table1[[#This Row],[JUMLAH NOTA]]*Table1[[#This Row],[CONV]]))</f>
        <v>40</v>
      </c>
      <c r="AC299" t="str">
        <f>IF(Table1[[#This Row],[ISI_CONV]]="","",IF(Table1[[#This Row],[CONV]]="",Table1[[#This Row],[SATUAN NOTA]],Table1[[#This Row],[SATUAN]]))</f>
        <v>PCS</v>
      </c>
      <c r="AD299" s="58">
        <f>IF(Table1[[#This Row],[HARGA]]="","",IF(Table1[[#This Row],[CONV]]="",Table1[[#This Row],[HARGA]],Table1[[#This Row],[HARGA]]/Table1[[#This Row],[CONV]]))</f>
        <v>3750</v>
      </c>
      <c r="AE299" s="58">
        <f>IF(Table1[[#This Row],[HARGA_CONV]]="","",Table1[[#This Row],[HARGA_CONV]]*Table1[[#This Row],[ISI_CONV]]*(100%-(Table1[[#This Row],[DISKON]]+Table1[[#This Row],[DISKON NOTA]])))</f>
        <v>150000</v>
      </c>
      <c r="AF299" s="3">
        <f>IF(Table1[[#This Row],[TANGGAL NOTA]]="",AF298,Table1[[#This Row],[TANGGAL NOTA]])</f>
        <v>45531</v>
      </c>
      <c r="AG299" s="3"/>
      <c r="AH299" s="3">
        <f>IF(Table1[[#This Row],[TANGGAL UPDATE]]="",AH298,Table1[[#This Row],[TANGGAL UPDATE]])</f>
        <v>45534</v>
      </c>
      <c r="AI299" t="str" cm="1">
        <f t="array" ref="AI299">IF(Table1[[#This Row],[A1]]="",AI298,INDEX(Table6[3],Table1[[#This Row],[Q1]]))</f>
        <v>G</v>
      </c>
      <c r="AJ299" t="str">
        <f>IF(Table1[[#This Row],[_KETERANGAN]]="","",Table1[[#This Row],[_KETERANGAN]])</f>
        <v/>
      </c>
      <c r="AK299" t="str" cm="1">
        <f t="array" ref="AK299">IF(Table1[[#This Row],[A1]]="",AK298,INDEX(Table6[3],Table1[[#This Row],[Q1]]))</f>
        <v>G</v>
      </c>
      <c r="AL299" s="5" t="str" cm="1">
        <f t="array" ref="AL299">IF(Table1[[#This Row],[A1]]="",AL298,INDEX(Table6[1],Table1[[#This Row],[Q1]]))</f>
        <v>ANDI STAR</v>
      </c>
      <c r="AM299" t="str" cm="1">
        <f t="array" ref="AM299">IF(Table1[[#This Row],[A1]]="",AM298,INDEX(Table6[2],Table1[[#This Row],[Q1]]))</f>
        <v>SALATIGA</v>
      </c>
      <c r="AN299" t="str">
        <f>CONCATENATE(Table1[[#This Row],[TOKO_H]],"-",Table1[[#This Row],[KOTA_H]])</f>
        <v>ANDI STAR-SALATIGA</v>
      </c>
      <c r="AO299" t="s">
        <v>8841</v>
      </c>
      <c r="AP299" t="s">
        <v>8842</v>
      </c>
      <c r="AQ299"/>
    </row>
    <row r="300" spans="1:43">
      <c r="A300">
        <f>IF(Table1[[#This Row],[KODE BARANG]]="","",MATCH(Table1[[#This Row],[KODE BARANG]],DBS[KODE BARANG],0))</f>
        <v>1089</v>
      </c>
      <c r="B300">
        <f>IF(Table1[[#This Row],[ROWID]]="","",ROW()-2)</f>
        <v>298</v>
      </c>
      <c r="C300">
        <f>IF(Table1[[#This Row],[NAMA BARANG]]="","",IF(Table1[[#This Row],[ID]]="",C299,Table1[[#This Row],[ID]]))</f>
        <v>287</v>
      </c>
      <c r="D300" t="str">
        <f>IF(Table1[[#This Row],[A1]]="","",MATCH(Table1[[#This Row],[A1]],Table6[5],0))</f>
        <v/>
      </c>
      <c r="E300" t="str">
        <f>IF(Table1[[#This Row],[ID]]="","",Table1[[#This Row],[TOKO-KOTA_H]])</f>
        <v/>
      </c>
      <c r="F300" t="str">
        <f>IF(Table1[[#This Row],[NOTA TOKO]]="","",ROW()-2)</f>
        <v/>
      </c>
      <c r="G300" s="59"/>
      <c r="H300" s="1"/>
      <c r="J300" s="1"/>
      <c r="K300" t="s">
        <v>8837</v>
      </c>
      <c r="L300" t="str">
        <f>IF(Table1[[#This Row],[_NAMA BARANG]]="",IF(Table1[[#This Row],[//DBS]]="","",INDEX(DBS[NAMA],Table1[[#This Row],[//DBS]])),Table1[[#This Row],[_NAMA BARANG]])</f>
        <v>GARISAN SET 20CM 8182 (1 BOX=40 PCS)</v>
      </c>
      <c r="M300"/>
      <c r="O300" t="str">
        <f>IF(Table1[[#This Row],[ROWID]]="","",IF(Table1[[#This Row],[_KETERANGAN]]="STOCK BELUM LENGKAP","ADA",IF(Table1[[#This Row],[KODE BARANG]]="","TIDAK ADA","ADA")))</f>
        <v>ADA</v>
      </c>
      <c r="P300">
        <v>1</v>
      </c>
      <c r="Q300" t="s">
        <v>6625</v>
      </c>
      <c r="R300">
        <f>IF(Table1[[#This Row],[//DBS]]="","",INDEX(DBS[ISI],Table1[[#This Row],[//DBS]]))</f>
        <v>640</v>
      </c>
      <c r="S300" t="str">
        <f>IF(Table1[[#This Row],[//DBS]]="","",IF(Table1[[#This Row],[SATUAN_BYPASS]]="",INDEX(DBS[[SATUAN ]],Table1[[#This Row],[//DBS]]),Table1[SATUAN_BYPASS]))</f>
        <v>PCS</v>
      </c>
      <c r="T300">
        <v>150</v>
      </c>
      <c r="U300" s="58">
        <f>IF(Table1[[#This Row],[HARGA_BYPASS]]="",IF(Table1[[#This Row],[_HARGA]]="","",Table1[[#This Row],[_HARGA]]*1000),Table1[[#This Row],[HARGA_BYPASS]])</f>
        <v>150000</v>
      </c>
      <c r="V300" s="2"/>
      <c r="W300" s="2"/>
      <c r="X300" s="58" t="str">
        <f>IF(Table1[[#This Row],[ROWID]]="","",IF(Table1[[#This Row],[ROWID]]=C301,"",SUMIF(Table1[ROWID],Table1[[#This Row],[ROWID]],Table1[TOTAL])))</f>
        <v/>
      </c>
      <c r="AA300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40</v>
      </c>
      <c r="AB300">
        <f>IF(Table1[[#This Row],[JUMLAH NOTA]]="","",IF(Table1[[#This Row],[CONV]]="",Table1[[#This Row],[JUMLAH NOTA]],Table1[[#This Row],[JUMLAH NOTA]]*Table1[[#This Row],[CONV]]))</f>
        <v>40</v>
      </c>
      <c r="AC300" t="str">
        <f>IF(Table1[[#This Row],[ISI_CONV]]="","",IF(Table1[[#This Row],[CONV]]="",Table1[[#This Row],[SATUAN NOTA]],Table1[[#This Row],[SATUAN]]))</f>
        <v>PCS</v>
      </c>
      <c r="AD300" s="58">
        <f>IF(Table1[[#This Row],[HARGA]]="","",IF(Table1[[#This Row],[CONV]]="",Table1[[#This Row],[HARGA]],Table1[[#This Row],[HARGA]]/Table1[[#This Row],[CONV]]))</f>
        <v>3750</v>
      </c>
      <c r="AE300" s="58">
        <f>IF(Table1[[#This Row],[HARGA_CONV]]="","",Table1[[#This Row],[HARGA_CONV]]*Table1[[#This Row],[ISI_CONV]]*(100%-(Table1[[#This Row],[DISKON]]+Table1[[#This Row],[DISKON NOTA]])))</f>
        <v>150000</v>
      </c>
      <c r="AF300" s="3">
        <f>IF(Table1[[#This Row],[TANGGAL NOTA]]="",AF299,Table1[[#This Row],[TANGGAL NOTA]])</f>
        <v>45531</v>
      </c>
      <c r="AG300" s="3"/>
      <c r="AH300" s="3">
        <f>IF(Table1[[#This Row],[TANGGAL UPDATE]]="",AH299,Table1[[#This Row],[TANGGAL UPDATE]])</f>
        <v>45534</v>
      </c>
      <c r="AI300" t="str" cm="1">
        <f t="array" ref="AI300">IF(Table1[[#This Row],[A1]]="",AI299,INDEX(Table6[3],Table1[[#This Row],[Q1]]))</f>
        <v>G</v>
      </c>
      <c r="AJ300" t="str">
        <f>IF(Table1[[#This Row],[_KETERANGAN]]="","",Table1[[#This Row],[_KETERANGAN]])</f>
        <v/>
      </c>
      <c r="AK300" t="str" cm="1">
        <f t="array" ref="AK300">IF(Table1[[#This Row],[A1]]="",AK299,INDEX(Table6[3],Table1[[#This Row],[Q1]]))</f>
        <v>G</v>
      </c>
      <c r="AL300" s="5" t="str" cm="1">
        <f t="array" ref="AL300">IF(Table1[[#This Row],[A1]]="",AL299,INDEX(Table6[1],Table1[[#This Row],[Q1]]))</f>
        <v>ANDI STAR</v>
      </c>
      <c r="AM300" t="str" cm="1">
        <f t="array" ref="AM300">IF(Table1[[#This Row],[A1]]="",AM299,INDEX(Table6[2],Table1[[#This Row],[Q1]]))</f>
        <v>SALATIGA</v>
      </c>
      <c r="AN300" t="str">
        <f>CONCATENATE(Table1[[#This Row],[TOKO_H]],"-",Table1[[#This Row],[KOTA_H]])</f>
        <v>ANDI STAR-SALATIGA</v>
      </c>
      <c r="AO300" t="s">
        <v>8837</v>
      </c>
      <c r="AP300" t="s">
        <v>8838</v>
      </c>
      <c r="AQ300"/>
    </row>
    <row r="301" spans="1:43">
      <c r="A301">
        <f>IF(Table1[[#This Row],[KODE BARANG]]="","",MATCH(Table1[[#This Row],[KODE BARANG]],DBS[KODE BARANG],0))</f>
        <v>1090</v>
      </c>
      <c r="B301">
        <f>IF(Table1[[#This Row],[ROWID]]="","",ROW()-2)</f>
        <v>299</v>
      </c>
      <c r="C301">
        <f>IF(Table1[[#This Row],[NAMA BARANG]]="","",IF(Table1[[#This Row],[ID]]="",C300,Table1[[#This Row],[ID]]))</f>
        <v>287</v>
      </c>
      <c r="D301" t="str">
        <f>IF(Table1[[#This Row],[A1]]="","",MATCH(Table1[[#This Row],[A1]],Table6[5],0))</f>
        <v/>
      </c>
      <c r="E301" t="str">
        <f>IF(Table1[[#This Row],[ID]]="","",Table1[[#This Row],[TOKO-KOTA_H]])</f>
        <v/>
      </c>
      <c r="F301" t="str">
        <f>IF(Table1[[#This Row],[NOTA TOKO]]="","",ROW()-2)</f>
        <v/>
      </c>
      <c r="G301" s="59"/>
      <c r="H301" s="1"/>
      <c r="J301" s="1"/>
      <c r="K301" t="s">
        <v>8839</v>
      </c>
      <c r="L301" t="str">
        <f>IF(Table1[[#This Row],[_NAMA BARANG]]="",IF(Table1[[#This Row],[//DBS]]="","",INDEX(DBS[NAMA],Table1[[#This Row],[//DBS]])),Table1[[#This Row],[_NAMA BARANG]])</f>
        <v>GARISAN SET 20CM 8208 (1 BOX=40 PCS)</v>
      </c>
      <c r="M301"/>
      <c r="O301" t="str">
        <f>IF(Table1[[#This Row],[ROWID]]="","",IF(Table1[[#This Row],[_KETERANGAN]]="STOCK BELUM LENGKAP","ADA",IF(Table1[[#This Row],[KODE BARANG]]="","TIDAK ADA","ADA")))</f>
        <v>ADA</v>
      </c>
      <c r="P301">
        <v>1</v>
      </c>
      <c r="Q301" t="s">
        <v>6625</v>
      </c>
      <c r="R301">
        <f>IF(Table1[[#This Row],[//DBS]]="","",INDEX(DBS[ISI],Table1[[#This Row],[//DBS]]))</f>
        <v>640</v>
      </c>
      <c r="S301" t="str">
        <f>IF(Table1[[#This Row],[//DBS]]="","",IF(Table1[[#This Row],[SATUAN_BYPASS]]="",INDEX(DBS[[SATUAN ]],Table1[[#This Row],[//DBS]]),Table1[SATUAN_BYPASS]))</f>
        <v>PCS</v>
      </c>
      <c r="T301">
        <v>150</v>
      </c>
      <c r="U301" s="58">
        <f>IF(Table1[[#This Row],[HARGA_BYPASS]]="",IF(Table1[[#This Row],[_HARGA]]="","",Table1[[#This Row],[_HARGA]]*1000),Table1[[#This Row],[HARGA_BYPASS]])</f>
        <v>150000</v>
      </c>
      <c r="V301" s="2"/>
      <c r="W301" s="2"/>
      <c r="X301" s="58" t="str">
        <f>IF(Table1[[#This Row],[ROWID]]="","",IF(Table1[[#This Row],[ROWID]]=C302,"",SUMIF(Table1[ROWID],Table1[[#This Row],[ROWID]],Table1[TOTAL])))</f>
        <v/>
      </c>
      <c r="AA301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40</v>
      </c>
      <c r="AB301">
        <f>IF(Table1[[#This Row],[JUMLAH NOTA]]="","",IF(Table1[[#This Row],[CONV]]="",Table1[[#This Row],[JUMLAH NOTA]],Table1[[#This Row],[JUMLAH NOTA]]*Table1[[#This Row],[CONV]]))</f>
        <v>40</v>
      </c>
      <c r="AC301" t="str">
        <f>IF(Table1[[#This Row],[ISI_CONV]]="","",IF(Table1[[#This Row],[CONV]]="",Table1[[#This Row],[SATUAN NOTA]],Table1[[#This Row],[SATUAN]]))</f>
        <v>PCS</v>
      </c>
      <c r="AD301" s="58">
        <f>IF(Table1[[#This Row],[HARGA]]="","",IF(Table1[[#This Row],[CONV]]="",Table1[[#This Row],[HARGA]],Table1[[#This Row],[HARGA]]/Table1[[#This Row],[CONV]]))</f>
        <v>3750</v>
      </c>
      <c r="AE301" s="58">
        <f>IF(Table1[[#This Row],[HARGA_CONV]]="","",Table1[[#This Row],[HARGA_CONV]]*Table1[[#This Row],[ISI_CONV]]*(100%-(Table1[[#This Row],[DISKON]]+Table1[[#This Row],[DISKON NOTA]])))</f>
        <v>150000</v>
      </c>
      <c r="AF301" s="3">
        <f>IF(Table1[[#This Row],[TANGGAL NOTA]]="",AF300,Table1[[#This Row],[TANGGAL NOTA]])</f>
        <v>45531</v>
      </c>
      <c r="AG301" s="3"/>
      <c r="AH301" s="3">
        <f>IF(Table1[[#This Row],[TANGGAL UPDATE]]="",AH300,Table1[[#This Row],[TANGGAL UPDATE]])</f>
        <v>45534</v>
      </c>
      <c r="AI301" t="str" cm="1">
        <f t="array" ref="AI301">IF(Table1[[#This Row],[A1]]="",AI300,INDEX(Table6[3],Table1[[#This Row],[Q1]]))</f>
        <v>G</v>
      </c>
      <c r="AJ301" t="str">
        <f>IF(Table1[[#This Row],[_KETERANGAN]]="","",Table1[[#This Row],[_KETERANGAN]])</f>
        <v/>
      </c>
      <c r="AK301" t="str" cm="1">
        <f t="array" ref="AK301">IF(Table1[[#This Row],[A1]]="",AK300,INDEX(Table6[3],Table1[[#This Row],[Q1]]))</f>
        <v>G</v>
      </c>
      <c r="AL301" s="5" t="str" cm="1">
        <f t="array" ref="AL301">IF(Table1[[#This Row],[A1]]="",AL300,INDEX(Table6[1],Table1[[#This Row],[Q1]]))</f>
        <v>ANDI STAR</v>
      </c>
      <c r="AM301" t="str" cm="1">
        <f t="array" ref="AM301">IF(Table1[[#This Row],[A1]]="",AM300,INDEX(Table6[2],Table1[[#This Row],[Q1]]))</f>
        <v>SALATIGA</v>
      </c>
      <c r="AN301" t="str">
        <f>CONCATENATE(Table1[[#This Row],[TOKO_H]],"-",Table1[[#This Row],[KOTA_H]])</f>
        <v>ANDI STAR-SALATIGA</v>
      </c>
      <c r="AO301" t="s">
        <v>8839</v>
      </c>
      <c r="AP301" t="s">
        <v>8840</v>
      </c>
      <c r="AQ301"/>
    </row>
    <row r="302" spans="1:43">
      <c r="A302" t="str">
        <f>IF(Table1[[#This Row],[KODE BARANG]]="","",MATCH(Table1[[#This Row],[KODE BARANG]],DBS[KODE BARANG],0))</f>
        <v/>
      </c>
      <c r="B302">
        <f>IF(Table1[[#This Row],[ROWID]]="","",ROW()-2)</f>
        <v>300</v>
      </c>
      <c r="C302">
        <f>IF(Table1[[#This Row],[NAMA BARANG]]="","",IF(Table1[[#This Row],[ID]]="",C301,Table1[[#This Row],[ID]]))</f>
        <v>287</v>
      </c>
      <c r="D302" t="str">
        <f>IF(Table1[[#This Row],[A1]]="","",MATCH(Table1[[#This Row],[A1]],Table6[5],0))</f>
        <v/>
      </c>
      <c r="E302" t="str">
        <f>IF(Table1[[#This Row],[ID]]="","",Table1[[#This Row],[TOKO-KOTA_H]])</f>
        <v/>
      </c>
      <c r="F302" t="str">
        <f>IF(Table1[[#This Row],[NOTA TOKO]]="","",ROW()-2)</f>
        <v/>
      </c>
      <c r="G302" s="59"/>
      <c r="H302" s="1"/>
      <c r="J302" s="1"/>
      <c r="K302"/>
      <c r="L302" t="str">
        <f>IF(Table1[[#This Row],[_NAMA BARANG]]="",IF(Table1[[#This Row],[//DBS]]="","",INDEX(DBS[NAMA],Table1[[#This Row],[//DBS]])),Table1[[#This Row],[_NAMA BARANG]])</f>
        <v>DISPENSER KUROMI</v>
      </c>
      <c r="M302" t="s">
        <v>10087</v>
      </c>
      <c r="O302" t="str">
        <f>IF(Table1[[#This Row],[ROWID]]="","",IF(Table1[[#This Row],[_KETERANGAN]]="STOCK BELUM LENGKAP","ADA",IF(Table1[[#This Row],[KODE BARANG]]="","TIDAK ADA","ADA")))</f>
        <v>TIDAK ADA</v>
      </c>
      <c r="P302">
        <v>2</v>
      </c>
      <c r="Q302" t="s">
        <v>34</v>
      </c>
      <c r="R302" t="str">
        <f>IF(Table1[[#This Row],[//DBS]]="","",INDEX(DBS[ISI],Table1[[#This Row],[//DBS]]))</f>
        <v/>
      </c>
      <c r="S302" t="str">
        <f>IF(Table1[[#This Row],[//DBS]]="","",IF(Table1[[#This Row],[SATUAN_BYPASS]]="",INDEX(DBS[[SATUAN ]],Table1[[#This Row],[//DBS]]),Table1[SATUAN_BYPASS]))</f>
        <v/>
      </c>
      <c r="T302">
        <v>25</v>
      </c>
      <c r="U302" s="58">
        <f>IF(Table1[[#This Row],[HARGA_BYPASS]]="",IF(Table1[[#This Row],[_HARGA]]="","",Table1[[#This Row],[_HARGA]]*1000),Table1[[#This Row],[HARGA_BYPASS]])</f>
        <v>25000</v>
      </c>
      <c r="V302" s="2"/>
      <c r="W302" s="2"/>
      <c r="X302" s="58">
        <f>IF(Table1[[#This Row],[ROWID]]="","",IF(Table1[[#This Row],[ROWID]]=C303,"",SUMIF(Table1[ROWID],Table1[[#This Row],[ROWID]],Table1[TOTAL])))</f>
        <v>750000</v>
      </c>
      <c r="AA30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02">
        <f>IF(Table1[[#This Row],[JUMLAH NOTA]]="","",IF(Table1[[#This Row],[CONV]]="",Table1[[#This Row],[JUMLAH NOTA]],Table1[[#This Row],[JUMLAH NOTA]]*Table1[[#This Row],[CONV]]))</f>
        <v>2</v>
      </c>
      <c r="AC302" t="str">
        <f>IF(Table1[[#This Row],[ISI_CONV]]="","",IF(Table1[[#This Row],[CONV]]="",Table1[[#This Row],[SATUAN NOTA]],Table1[[#This Row],[SATUAN]]))</f>
        <v>LSN</v>
      </c>
      <c r="AD302" s="58">
        <f>IF(Table1[[#This Row],[HARGA]]="","",IF(Table1[[#This Row],[CONV]]="",Table1[[#This Row],[HARGA]],Table1[[#This Row],[HARGA]]/Table1[[#This Row],[CONV]]))</f>
        <v>25000</v>
      </c>
      <c r="AE302" s="58">
        <f>IF(Table1[[#This Row],[HARGA_CONV]]="","",Table1[[#This Row],[HARGA_CONV]]*Table1[[#This Row],[ISI_CONV]]*(100%-(Table1[[#This Row],[DISKON]]+Table1[[#This Row],[DISKON NOTA]])))</f>
        <v>50000</v>
      </c>
      <c r="AF302" s="3">
        <f>IF(Table1[[#This Row],[TANGGAL NOTA]]="",AF301,Table1[[#This Row],[TANGGAL NOTA]])</f>
        <v>45531</v>
      </c>
      <c r="AG302" s="3"/>
      <c r="AH302" s="3">
        <f>IF(Table1[[#This Row],[TANGGAL UPDATE]]="",AH301,Table1[[#This Row],[TANGGAL UPDATE]])</f>
        <v>45534</v>
      </c>
      <c r="AI302" t="str" cm="1">
        <f t="array" ref="AI302">IF(Table1[[#This Row],[A1]]="",AI301,INDEX(Table6[3],Table1[[#This Row],[Q1]]))</f>
        <v>G</v>
      </c>
      <c r="AJ302" t="str">
        <f>IF(Table1[[#This Row],[_KETERANGAN]]="","",Table1[[#This Row],[_KETERANGAN]])</f>
        <v/>
      </c>
      <c r="AK302" t="str" cm="1">
        <f t="array" ref="AK302">IF(Table1[[#This Row],[A1]]="",AK301,INDEX(Table6[3],Table1[[#This Row],[Q1]]))</f>
        <v>G</v>
      </c>
      <c r="AL302" s="5" t="str" cm="1">
        <f t="array" ref="AL302">IF(Table1[[#This Row],[A1]]="",AL301,INDEX(Table6[1],Table1[[#This Row],[Q1]]))</f>
        <v>ANDI STAR</v>
      </c>
      <c r="AM302" t="str" cm="1">
        <f t="array" ref="AM302">IF(Table1[[#This Row],[A1]]="",AM301,INDEX(Table6[2],Table1[[#This Row],[Q1]]))</f>
        <v>SALATIGA</v>
      </c>
      <c r="AN302" t="str">
        <f>CONCATENATE(Table1[[#This Row],[TOKO_H]],"-",Table1[[#This Row],[KOTA_H]])</f>
        <v>ANDI STAR-SALATIGA</v>
      </c>
      <c r="AO302"/>
      <c r="AP302" t="s">
        <v>10087</v>
      </c>
      <c r="AQ302"/>
    </row>
    <row r="303" spans="1:43">
      <c r="A303" t="str">
        <f>IF(Table1[[#This Row],[KODE BARANG]]="","",MATCH(Table1[[#This Row],[KODE BARANG]],DBS[KODE BARANG],0))</f>
        <v/>
      </c>
      <c r="B303" t="str">
        <f>IF(Table1[[#This Row],[ROWID]]="","",ROW()-2)</f>
        <v/>
      </c>
      <c r="C303" t="str">
        <f>IF(Table1[[#This Row],[NAMA BARANG]]="","",IF(Table1[[#This Row],[ID]]="",C302,Table1[[#This Row],[ID]]))</f>
        <v/>
      </c>
      <c r="D303" t="str">
        <f>IF(Table1[[#This Row],[A1]]="","",MATCH(Table1[[#This Row],[A1]],Table6[5],0))</f>
        <v/>
      </c>
      <c r="E303" t="str">
        <f>IF(Table1[[#This Row],[ID]]="","",Table1[[#This Row],[TOKO-KOTA_H]])</f>
        <v/>
      </c>
      <c r="F303" t="str">
        <f>IF(Table1[[#This Row],[NOTA TOKO]]="","",ROW()-2)</f>
        <v/>
      </c>
      <c r="G303" s="59"/>
      <c r="H303" s="1"/>
      <c r="J303" s="1"/>
      <c r="K303"/>
      <c r="L303" t="str">
        <f>IF(Table1[[#This Row],[_NAMA BARANG]]="",IF(Table1[[#This Row],[//DBS]]="","",INDEX(DBS[NAMA],Table1[[#This Row],[//DBS]])),Table1[[#This Row],[_NAMA BARANG]])</f>
        <v/>
      </c>
      <c r="M303"/>
      <c r="O303" t="str">
        <f>IF(Table1[[#This Row],[ROWID]]="","",IF(Table1[[#This Row],[_KETERANGAN]]="STOCK BELUM LENGKAP","ADA",IF(Table1[[#This Row],[KODE BARANG]]="","TIDAK ADA","ADA")))</f>
        <v/>
      </c>
      <c r="R303" t="str">
        <f>IF(Table1[[#This Row],[//DBS]]="","",INDEX(DBS[ISI],Table1[[#This Row],[//DBS]]))</f>
        <v/>
      </c>
      <c r="S303" t="str">
        <f>IF(Table1[[#This Row],[//DBS]]="","",IF(Table1[[#This Row],[SATUAN_BYPASS]]="",INDEX(DBS[[SATUAN ]],Table1[[#This Row],[//DBS]]),Table1[SATUAN_BYPASS]))</f>
        <v/>
      </c>
      <c r="U303" s="58" t="str">
        <f>IF(Table1[[#This Row],[HARGA_BYPASS]]="",IF(Table1[[#This Row],[_HARGA]]="","",Table1[[#This Row],[_HARGA]]*1000),Table1[[#This Row],[HARGA_BYPASS]])</f>
        <v/>
      </c>
      <c r="V303" s="2"/>
      <c r="W303" s="2"/>
      <c r="X303" s="58" t="str">
        <f>IF(Table1[[#This Row],[ROWID]]="","",IF(Table1[[#This Row],[ROWID]]=C304,"",SUMIF(Table1[ROWID],Table1[[#This Row],[ROWID]],Table1[TOTAL])))</f>
        <v/>
      </c>
      <c r="AA30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03" t="str">
        <f>IF(Table1[[#This Row],[JUMLAH NOTA]]="","",IF(Table1[[#This Row],[CONV]]="",Table1[[#This Row],[JUMLAH NOTA]],Table1[[#This Row],[JUMLAH NOTA]]*Table1[[#This Row],[CONV]]))</f>
        <v/>
      </c>
      <c r="AC303" t="str">
        <f>IF(Table1[[#This Row],[ISI_CONV]]="","",IF(Table1[[#This Row],[CONV]]="",Table1[[#This Row],[SATUAN NOTA]],Table1[[#This Row],[SATUAN]]))</f>
        <v/>
      </c>
      <c r="AD303" s="58" t="str">
        <f>IF(Table1[[#This Row],[HARGA]]="","",IF(Table1[[#This Row],[CONV]]="",Table1[[#This Row],[HARGA]],Table1[[#This Row],[HARGA]]/Table1[[#This Row],[CONV]]))</f>
        <v/>
      </c>
      <c r="AE303" s="58" t="str">
        <f>IF(Table1[[#This Row],[HARGA_CONV]]="","",Table1[[#This Row],[HARGA_CONV]]*Table1[[#This Row],[ISI_CONV]]*(100%-(Table1[[#This Row],[DISKON]]+Table1[[#This Row],[DISKON NOTA]])))</f>
        <v/>
      </c>
      <c r="AF303" s="3">
        <f>IF(Table1[[#This Row],[TANGGAL NOTA]]="",AF302,Table1[[#This Row],[TANGGAL NOTA]])</f>
        <v>45531</v>
      </c>
      <c r="AG303" s="3"/>
      <c r="AH303" s="3">
        <f>IF(Table1[[#This Row],[TANGGAL UPDATE]]="",AH302,Table1[[#This Row],[TANGGAL UPDATE]])</f>
        <v>45534</v>
      </c>
      <c r="AI303" t="str" cm="1">
        <f t="array" ref="AI303">IF(Table1[[#This Row],[A1]]="",AI302,INDEX(Table6[3],Table1[[#This Row],[Q1]]))</f>
        <v>G</v>
      </c>
      <c r="AJ303" t="str">
        <f>IF(Table1[[#This Row],[_KETERANGAN]]="","",Table1[[#This Row],[_KETERANGAN]])</f>
        <v/>
      </c>
      <c r="AK303" t="str" cm="1">
        <f t="array" ref="AK303">IF(Table1[[#This Row],[A1]]="",AK302,INDEX(Table6[3],Table1[[#This Row],[Q1]]))</f>
        <v>G</v>
      </c>
      <c r="AL303" s="5" t="str" cm="1">
        <f t="array" ref="AL303">IF(Table1[[#This Row],[A1]]="",AL302,INDEX(Table6[1],Table1[[#This Row],[Q1]]))</f>
        <v>ANDI STAR</v>
      </c>
      <c r="AM303" t="str" cm="1">
        <f t="array" ref="AM303">IF(Table1[[#This Row],[A1]]="",AM302,INDEX(Table6[2],Table1[[#This Row],[Q1]]))</f>
        <v>SALATIGA</v>
      </c>
      <c r="AN303" t="str">
        <f>CONCATENATE(Table1[[#This Row],[TOKO_H]],"-",Table1[[#This Row],[KOTA_H]])</f>
        <v>ANDI STAR-SALATIGA</v>
      </c>
      <c r="AO303"/>
      <c r="AP303" t="s">
        <v>9561</v>
      </c>
      <c r="AQ303"/>
    </row>
    <row r="304" spans="1:43">
      <c r="A304">
        <f>IF(Table1[[#This Row],[KODE BARANG]]="","",MATCH(Table1[[#This Row],[KODE BARANG]],DBS[KODE BARANG],0))</f>
        <v>439</v>
      </c>
      <c r="B304">
        <f>IF(Table1[[#This Row],[ROWID]]="","",ROW()-2)</f>
        <v>302</v>
      </c>
      <c r="C304">
        <f>IF(Table1[[#This Row],[NAMA BARANG]]="","",IF(Table1[[#This Row],[ID]]="",C303,Table1[[#This Row],[ID]]))</f>
        <v>302</v>
      </c>
      <c r="D304">
        <f>IF(Table1[[#This Row],[A1]]="","",MATCH(Table1[[#This Row],[A1]],Table6[5],0))</f>
        <v>170</v>
      </c>
      <c r="E304" t="str">
        <f>IF(Table1[[#This Row],[ID]]="","",Table1[[#This Row],[TOKO-KOTA_H]])</f>
        <v>PRISMA-YOGYA</v>
      </c>
      <c r="F304">
        <f>IF(Table1[[#This Row],[NOTA TOKO]]="","",ROW()-2)</f>
        <v>302</v>
      </c>
      <c r="G304" s="59"/>
      <c r="H304" s="1"/>
      <c r="I304">
        <v>3524</v>
      </c>
      <c r="J304" s="1" t="s">
        <v>9983</v>
      </c>
      <c r="K304" t="s">
        <v>937</v>
      </c>
      <c r="L304" t="str">
        <f>IF(Table1[[#This Row],[_NAMA BARANG]]="",IF(Table1[[#This Row],[//DBS]]="","",INDEX(DBS[NAMA],Table1[[#This Row],[//DBS]])),Table1[[#This Row],[_NAMA BARANG]])</f>
        <v>BP PELNA ULIR 01 HITAM</v>
      </c>
      <c r="M304"/>
      <c r="O304" t="str">
        <f>IF(Table1[[#This Row],[ROWID]]="","",IF(Table1[[#This Row],[_KETERANGAN]]="STOCK BELUM LENGKAP","ADA",IF(Table1[[#This Row],[KODE BARANG]]="","TIDAK ADA","ADA")))</f>
        <v>ADA</v>
      </c>
      <c r="P304">
        <v>1</v>
      </c>
      <c r="Q304" t="s">
        <v>44</v>
      </c>
      <c r="R304">
        <f>IF(Table1[[#This Row],[//DBS]]="","",INDEX(DBS[ISI],Table1[[#This Row],[//DBS]]))</f>
        <v>20</v>
      </c>
      <c r="S304" t="str">
        <f>IF(Table1[[#This Row],[//DBS]]="","",IF(Table1[[#This Row],[SATUAN_BYPASS]]="",INDEX(DBS[[SATUAN ]],Table1[[#This Row],[//DBS]]),Table1[SATUAN_BYPASS]))</f>
        <v>GRS</v>
      </c>
      <c r="T304">
        <v>52.5</v>
      </c>
      <c r="U304" s="58">
        <f>IF(Table1[[#This Row],[HARGA_BYPASS]]="",IF(Table1[[#This Row],[_HARGA]]="","",Table1[[#This Row],[_HARGA]]*1000),Table1[[#This Row],[HARGA_BYPASS]])</f>
        <v>52500</v>
      </c>
      <c r="V304" s="2"/>
      <c r="W304" s="2"/>
      <c r="X304" s="58" t="str">
        <f>IF(Table1[[#This Row],[ROWID]]="","",IF(Table1[[#This Row],[ROWID]]=C305,"",SUMIF(Table1[ROWID],Table1[[#This Row],[ROWID]],Table1[TOTAL])))</f>
        <v/>
      </c>
      <c r="AA30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04">
        <f>IF(Table1[[#This Row],[JUMLAH NOTA]]="","",IF(Table1[[#This Row],[CONV]]="",Table1[[#This Row],[JUMLAH NOTA]],Table1[[#This Row],[JUMLAH NOTA]]*Table1[[#This Row],[CONV]]))</f>
        <v>1</v>
      </c>
      <c r="AC304" t="str">
        <f>IF(Table1[[#This Row],[ISI_CONV]]="","",IF(Table1[[#This Row],[CONV]]="",Table1[[#This Row],[SATUAN NOTA]],Table1[[#This Row],[SATUAN]]))</f>
        <v>GRS</v>
      </c>
      <c r="AD304" s="58">
        <f>IF(Table1[[#This Row],[HARGA]]="","",IF(Table1[[#This Row],[CONV]]="",Table1[[#This Row],[HARGA]],Table1[[#This Row],[HARGA]]/Table1[[#This Row],[CONV]]))</f>
        <v>52500</v>
      </c>
      <c r="AE304" s="58">
        <f>IF(Table1[[#This Row],[HARGA_CONV]]="","",Table1[[#This Row],[HARGA_CONV]]*Table1[[#This Row],[ISI_CONV]]*(100%-(Table1[[#This Row],[DISKON]]+Table1[[#This Row],[DISKON NOTA]])))</f>
        <v>52500</v>
      </c>
      <c r="AF304" s="3">
        <f>IF(Table1[[#This Row],[TANGGAL NOTA]]="",AF303,Table1[[#This Row],[TANGGAL NOTA]])</f>
        <v>45531</v>
      </c>
      <c r="AG304" s="3"/>
      <c r="AH304" s="3">
        <f>IF(Table1[[#This Row],[TANGGAL UPDATE]]="",AH303,Table1[[#This Row],[TANGGAL UPDATE]])</f>
        <v>45534</v>
      </c>
      <c r="AI304" t="str" cm="1">
        <f t="array" ref="AI304">IF(Table1[[#This Row],[A1]]="",AI303,INDEX(Table6[3],Table1[[#This Row],[Q1]]))</f>
        <v>G</v>
      </c>
      <c r="AJ304" t="str">
        <f>IF(Table1[[#This Row],[_KETERANGAN]]="","",Table1[[#This Row],[_KETERANGAN]])</f>
        <v/>
      </c>
      <c r="AK304" t="str" cm="1">
        <f t="array" ref="AK304">IF(Table1[[#This Row],[A1]]="",AK303,INDEX(Table6[3],Table1[[#This Row],[Q1]]))</f>
        <v>G</v>
      </c>
      <c r="AL304" s="5" t="str" cm="1">
        <f t="array" ref="AL304">IF(Table1[[#This Row],[A1]]="",AL303,INDEX(Table6[1],Table1[[#This Row],[Q1]]))</f>
        <v>PRISMA</v>
      </c>
      <c r="AM304" t="str" cm="1">
        <f t="array" ref="AM304">IF(Table1[[#This Row],[A1]]="",AM303,INDEX(Table6[2],Table1[[#This Row],[Q1]]))</f>
        <v>YOGYA</v>
      </c>
      <c r="AN304" t="str">
        <f>CONCATENATE(Table1[[#This Row],[TOKO_H]],"-",Table1[[#This Row],[KOTA_H]])</f>
        <v>PRISMA-YOGYA</v>
      </c>
      <c r="AO304" t="s">
        <v>937</v>
      </c>
      <c r="AP304" t="s">
        <v>12163</v>
      </c>
      <c r="AQ304"/>
    </row>
    <row r="305" spans="1:43">
      <c r="A305">
        <f>IF(Table1[[#This Row],[KODE BARANG]]="","",MATCH(Table1[[#This Row],[KODE BARANG]],DBS[KODE BARANG],0))</f>
        <v>62</v>
      </c>
      <c r="B305">
        <f>IF(Table1[[#This Row],[ROWID]]="","",ROW()-2)</f>
        <v>303</v>
      </c>
      <c r="C305">
        <f>IF(Table1[[#This Row],[NAMA BARANG]]="","",IF(Table1[[#This Row],[ID]]="",C304,Table1[[#This Row],[ID]]))</f>
        <v>302</v>
      </c>
      <c r="D305" t="str">
        <f>IF(Table1[[#This Row],[A1]]="","",MATCH(Table1[[#This Row],[A1]],Table6[5],0))</f>
        <v/>
      </c>
      <c r="E305" t="str">
        <f>IF(Table1[[#This Row],[ID]]="","",Table1[[#This Row],[TOKO-KOTA_H]])</f>
        <v/>
      </c>
      <c r="F305" t="str">
        <f>IF(Table1[[#This Row],[NOTA TOKO]]="","",ROW()-2)</f>
        <v/>
      </c>
      <c r="G305" s="59"/>
      <c r="H305" s="1"/>
      <c r="J305" s="1"/>
      <c r="K305" t="s">
        <v>6671</v>
      </c>
      <c r="L305" t="str">
        <f>IF(Table1[[#This Row],[_NAMA BARANG]]="",IF(Table1[[#This Row],[//DBS]]="","",INDEX(DBS[NAMA],Table1[[#This Row],[//DBS]])),Table1[[#This Row],[_NAMA BARANG]])</f>
        <v>AGENDA PRO DELUXE PC-121 WK KECIL</v>
      </c>
      <c r="M305"/>
      <c r="O305" t="str">
        <f>IF(Table1[[#This Row],[ROWID]]="","",IF(Table1[[#This Row],[_KETERANGAN]]="STOCK BELUM LENGKAP","ADA",IF(Table1[[#This Row],[KODE BARANG]]="","TIDAK ADA","ADA")))</f>
        <v>ADA</v>
      </c>
      <c r="P305">
        <v>12</v>
      </c>
      <c r="Q305" t="s">
        <v>37</v>
      </c>
      <c r="R305">
        <f>IF(Table1[[#This Row],[//DBS]]="","",INDEX(DBS[ISI],Table1[[#This Row],[//DBS]]))</f>
        <v>120</v>
      </c>
      <c r="S305" t="str">
        <f>IF(Table1[[#This Row],[//DBS]]="","",IF(Table1[[#This Row],[SATUAN_BYPASS]]="",INDEX(DBS[[SATUAN ]],Table1[[#This Row],[//DBS]]),Table1[SATUAN_BYPASS]))</f>
        <v>PCS</v>
      </c>
      <c r="T305">
        <v>13.5</v>
      </c>
      <c r="U305" s="58">
        <f>IF(Table1[[#This Row],[HARGA_BYPASS]]="",IF(Table1[[#This Row],[_HARGA]]="","",Table1[[#This Row],[_HARGA]]*1000),Table1[[#This Row],[HARGA_BYPASS]])</f>
        <v>13500</v>
      </c>
      <c r="V305" s="2"/>
      <c r="W305" s="2"/>
      <c r="X305" s="58" t="str">
        <f>IF(Table1[[#This Row],[ROWID]]="","",IF(Table1[[#This Row],[ROWID]]=C306,"",SUMIF(Table1[ROWID],Table1[[#This Row],[ROWID]],Table1[TOTAL])))</f>
        <v/>
      </c>
      <c r="AA30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05">
        <f>IF(Table1[[#This Row],[JUMLAH NOTA]]="","",IF(Table1[[#This Row],[CONV]]="",Table1[[#This Row],[JUMLAH NOTA]],Table1[[#This Row],[JUMLAH NOTA]]*Table1[[#This Row],[CONV]]))</f>
        <v>12</v>
      </c>
      <c r="AC305" t="str">
        <f>IF(Table1[[#This Row],[ISI_CONV]]="","",IF(Table1[[#This Row],[CONV]]="",Table1[[#This Row],[SATUAN NOTA]],Table1[[#This Row],[SATUAN]]))</f>
        <v>PCS</v>
      </c>
      <c r="AD305" s="58">
        <f>IF(Table1[[#This Row],[HARGA]]="","",IF(Table1[[#This Row],[CONV]]="",Table1[[#This Row],[HARGA]],Table1[[#This Row],[HARGA]]/Table1[[#This Row],[CONV]]))</f>
        <v>13500</v>
      </c>
      <c r="AE305" s="58">
        <f>IF(Table1[[#This Row],[HARGA_CONV]]="","",Table1[[#This Row],[HARGA_CONV]]*Table1[[#This Row],[ISI_CONV]]*(100%-(Table1[[#This Row],[DISKON]]+Table1[[#This Row],[DISKON NOTA]])))</f>
        <v>162000</v>
      </c>
      <c r="AF305" s="3">
        <f>IF(Table1[[#This Row],[TANGGAL NOTA]]="",AF304,Table1[[#This Row],[TANGGAL NOTA]])</f>
        <v>45531</v>
      </c>
      <c r="AG305" s="3"/>
      <c r="AH305" s="3">
        <f>IF(Table1[[#This Row],[TANGGAL UPDATE]]="",AH304,Table1[[#This Row],[TANGGAL UPDATE]])</f>
        <v>45534</v>
      </c>
      <c r="AI305" t="str" cm="1">
        <f t="array" ref="AI305">IF(Table1[[#This Row],[A1]]="",AI304,INDEX(Table6[3],Table1[[#This Row],[Q1]]))</f>
        <v>G</v>
      </c>
      <c r="AJ305" t="str">
        <f>IF(Table1[[#This Row],[_KETERANGAN]]="","",Table1[[#This Row],[_KETERANGAN]])</f>
        <v/>
      </c>
      <c r="AK305" t="str" cm="1">
        <f t="array" ref="AK305">IF(Table1[[#This Row],[A1]]="",AK304,INDEX(Table6[3],Table1[[#This Row],[Q1]]))</f>
        <v>G</v>
      </c>
      <c r="AL305" s="5" t="str" cm="1">
        <f t="array" ref="AL305">IF(Table1[[#This Row],[A1]]="",AL304,INDEX(Table6[1],Table1[[#This Row],[Q1]]))</f>
        <v>PRISMA</v>
      </c>
      <c r="AM305" t="str" cm="1">
        <f t="array" ref="AM305">IF(Table1[[#This Row],[A1]]="",AM304,INDEX(Table6[2],Table1[[#This Row],[Q1]]))</f>
        <v>YOGYA</v>
      </c>
      <c r="AN305" t="str">
        <f>CONCATENATE(Table1[[#This Row],[TOKO_H]],"-",Table1[[#This Row],[KOTA_H]])</f>
        <v>PRISMA-YOGYA</v>
      </c>
      <c r="AO305" t="s">
        <v>6671</v>
      </c>
      <c r="AP305" t="s">
        <v>4882</v>
      </c>
      <c r="AQ305"/>
    </row>
    <row r="306" spans="1:43">
      <c r="A306">
        <f>IF(Table1[[#This Row],[KODE BARANG]]="","",MATCH(Table1[[#This Row],[KODE BARANG]],DBS[KODE BARANG],0))</f>
        <v>1466</v>
      </c>
      <c r="B306">
        <f>IF(Table1[[#This Row],[ROWID]]="","",ROW()-2)</f>
        <v>304</v>
      </c>
      <c r="C306">
        <f>IF(Table1[[#This Row],[NAMA BARANG]]="","",IF(Table1[[#This Row],[ID]]="",C305,Table1[[#This Row],[ID]]))</f>
        <v>302</v>
      </c>
      <c r="D306" t="str">
        <f>IF(Table1[[#This Row],[A1]]="","",MATCH(Table1[[#This Row],[A1]],Table6[5],0))</f>
        <v/>
      </c>
      <c r="E306" t="str">
        <f>IF(Table1[[#This Row],[ID]]="","",Table1[[#This Row],[TOKO-KOTA_H]])</f>
        <v/>
      </c>
      <c r="F306" t="str">
        <f>IF(Table1[[#This Row],[NOTA TOKO]]="","",ROW()-2)</f>
        <v/>
      </c>
      <c r="G306" s="59"/>
      <c r="H306" s="1"/>
      <c r="J306" s="1"/>
      <c r="K306" t="s">
        <v>2457</v>
      </c>
      <c r="L306" t="str">
        <f>IF(Table1[[#This Row],[_NAMA BARANG]]="",IF(Table1[[#This Row],[//DBS]]="","",INDEX(DBS[NAMA],Table1[[#This Row],[//DBS]])),Table1[[#This Row],[_NAMA BARANG]])</f>
        <v>KUAS TF ART TF-2023</v>
      </c>
      <c r="M306"/>
      <c r="O306" t="str">
        <f>IF(Table1[[#This Row],[ROWID]]="","",IF(Table1[[#This Row],[_KETERANGAN]]="STOCK BELUM LENGKAP","ADA",IF(Table1[[#This Row],[KODE BARANG]]="","TIDAK ADA","ADA")))</f>
        <v>ADA</v>
      </c>
      <c r="P306">
        <v>10</v>
      </c>
      <c r="Q306" t="s">
        <v>71</v>
      </c>
      <c r="R306">
        <f>IF(Table1[[#This Row],[//DBS]]="","",INDEX(DBS[ISI],Table1[[#This Row],[//DBS]]))</f>
        <v>240</v>
      </c>
      <c r="S306" t="str">
        <f>IF(Table1[[#This Row],[//DBS]]="","",IF(Table1[[#This Row],[SATUAN_BYPASS]]="",INDEX(DBS[[SATUAN ]],Table1[[#This Row],[//DBS]]),Table1[SATUAN_BYPASS]))</f>
        <v>SET</v>
      </c>
      <c r="T306">
        <v>7.5</v>
      </c>
      <c r="U306" s="58">
        <f>IF(Table1[[#This Row],[HARGA_BYPASS]]="",IF(Table1[[#This Row],[_HARGA]]="","",Table1[[#This Row],[_HARGA]]*1000),Table1[[#This Row],[HARGA_BYPASS]])</f>
        <v>7500</v>
      </c>
      <c r="V306" s="2"/>
      <c r="W306" s="2"/>
      <c r="X306" s="58" t="str">
        <f>IF(Table1[[#This Row],[ROWID]]="","",IF(Table1[[#This Row],[ROWID]]=C307,"",SUMIF(Table1[ROWID],Table1[[#This Row],[ROWID]],Table1[TOTAL])))</f>
        <v/>
      </c>
      <c r="AA30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06">
        <f>IF(Table1[[#This Row],[JUMLAH NOTA]]="","",IF(Table1[[#This Row],[CONV]]="",Table1[[#This Row],[JUMLAH NOTA]],Table1[[#This Row],[JUMLAH NOTA]]*Table1[[#This Row],[CONV]]))</f>
        <v>10</v>
      </c>
      <c r="AC306" t="str">
        <f>IF(Table1[[#This Row],[ISI_CONV]]="","",IF(Table1[[#This Row],[CONV]]="",Table1[[#This Row],[SATUAN NOTA]],Table1[[#This Row],[SATUAN]]))</f>
        <v>SET</v>
      </c>
      <c r="AD306" s="58">
        <f>IF(Table1[[#This Row],[HARGA]]="","",IF(Table1[[#This Row],[CONV]]="",Table1[[#This Row],[HARGA]],Table1[[#This Row],[HARGA]]/Table1[[#This Row],[CONV]]))</f>
        <v>7500</v>
      </c>
      <c r="AE306" s="58">
        <f>IF(Table1[[#This Row],[HARGA_CONV]]="","",Table1[[#This Row],[HARGA_CONV]]*Table1[[#This Row],[ISI_CONV]]*(100%-(Table1[[#This Row],[DISKON]]+Table1[[#This Row],[DISKON NOTA]])))</f>
        <v>75000</v>
      </c>
      <c r="AF306" s="3">
        <f>IF(Table1[[#This Row],[TANGGAL NOTA]]="",AF305,Table1[[#This Row],[TANGGAL NOTA]])</f>
        <v>45531</v>
      </c>
      <c r="AG306" s="3"/>
      <c r="AH306" s="3">
        <f>IF(Table1[[#This Row],[TANGGAL UPDATE]]="",AH305,Table1[[#This Row],[TANGGAL UPDATE]])</f>
        <v>45534</v>
      </c>
      <c r="AI306" t="str" cm="1">
        <f t="array" ref="AI306">IF(Table1[[#This Row],[A1]]="",AI305,INDEX(Table6[3],Table1[[#This Row],[Q1]]))</f>
        <v>G</v>
      </c>
      <c r="AJ306" t="str">
        <f>IF(Table1[[#This Row],[_KETERANGAN]]="","",Table1[[#This Row],[_KETERANGAN]])</f>
        <v/>
      </c>
      <c r="AK306" t="str" cm="1">
        <f t="array" ref="AK306">IF(Table1[[#This Row],[A1]]="",AK305,INDEX(Table6[3],Table1[[#This Row],[Q1]]))</f>
        <v>G</v>
      </c>
      <c r="AL306" s="5" t="str" cm="1">
        <f t="array" ref="AL306">IF(Table1[[#This Row],[A1]]="",AL305,INDEX(Table6[1],Table1[[#This Row],[Q1]]))</f>
        <v>PRISMA</v>
      </c>
      <c r="AM306" t="str" cm="1">
        <f t="array" ref="AM306">IF(Table1[[#This Row],[A1]]="",AM305,INDEX(Table6[2],Table1[[#This Row],[Q1]]))</f>
        <v>YOGYA</v>
      </c>
      <c r="AN306" t="str">
        <f>CONCATENATE(Table1[[#This Row],[TOKO_H]],"-",Table1[[#This Row],[KOTA_H]])</f>
        <v>PRISMA-YOGYA</v>
      </c>
      <c r="AO306" t="s">
        <v>2457</v>
      </c>
      <c r="AP306" t="s">
        <v>2458</v>
      </c>
      <c r="AQ306"/>
    </row>
    <row r="307" spans="1:43">
      <c r="A307">
        <f>IF(Table1[[#This Row],[KODE BARANG]]="","",MATCH(Table1[[#This Row],[KODE BARANG]],DBS[KODE BARANG],0))</f>
        <v>2202</v>
      </c>
      <c r="B307">
        <f>IF(Table1[[#This Row],[ROWID]]="","",ROW()-2)</f>
        <v>305</v>
      </c>
      <c r="C307">
        <f>IF(Table1[[#This Row],[NAMA BARANG]]="","",IF(Table1[[#This Row],[ID]]="",C306,Table1[[#This Row],[ID]]))</f>
        <v>302</v>
      </c>
      <c r="D307" t="str">
        <f>IF(Table1[[#This Row],[A1]]="","",MATCH(Table1[[#This Row],[A1]],Table6[5],0))</f>
        <v/>
      </c>
      <c r="E307" t="str">
        <f>IF(Table1[[#This Row],[ID]]="","",Table1[[#This Row],[TOKO-KOTA_H]])</f>
        <v/>
      </c>
      <c r="F307" t="str">
        <f>IF(Table1[[#This Row],[NOTA TOKO]]="","",ROW()-2)</f>
        <v/>
      </c>
      <c r="G307" s="59"/>
      <c r="H307" s="1"/>
      <c r="J307" s="1"/>
      <c r="K307" t="s">
        <v>3275</v>
      </c>
      <c r="L307" t="str">
        <f>IF(Table1[[#This Row],[_NAMA BARANG]]="",IF(Table1[[#This Row],[//DBS]]="","",INDEX(DBS[NAMA],Table1[[#This Row],[//DBS]])),Table1[[#This Row],[_NAMA BARANG]])</f>
        <v>OIL PASTEL HW 12</v>
      </c>
      <c r="M307"/>
      <c r="O307" t="str">
        <f>IF(Table1[[#This Row],[ROWID]]="","",IF(Table1[[#This Row],[_KETERANGAN]]="STOCK BELUM LENGKAP","ADA",IF(Table1[[#This Row],[KODE BARANG]]="","TIDAK ADA","ADA")))</f>
        <v>ADA</v>
      </c>
      <c r="P307">
        <v>2</v>
      </c>
      <c r="Q307" t="s">
        <v>34</v>
      </c>
      <c r="R307">
        <f>IF(Table1[[#This Row],[//DBS]]="","",INDEX(DBS[ISI],Table1[[#This Row],[//DBS]]))</f>
        <v>12</v>
      </c>
      <c r="S307" t="str">
        <f>IF(Table1[[#This Row],[//DBS]]="","",IF(Table1[[#This Row],[SATUAN_BYPASS]]="",INDEX(DBS[[SATUAN ]],Table1[[#This Row],[//DBS]]),Table1[SATUAN_BYPASS]))</f>
        <v>LSN</v>
      </c>
      <c r="T307">
        <v>75</v>
      </c>
      <c r="U307" s="58">
        <f>IF(Table1[[#This Row],[HARGA_BYPASS]]="",IF(Table1[[#This Row],[_HARGA]]="","",Table1[[#This Row],[_HARGA]]*1000),Table1[[#This Row],[HARGA_BYPASS]])</f>
        <v>75000</v>
      </c>
      <c r="V307" s="2"/>
      <c r="W307" s="2"/>
      <c r="X307" s="58" t="str">
        <f>IF(Table1[[#This Row],[ROWID]]="","",IF(Table1[[#This Row],[ROWID]]=C308,"",SUMIF(Table1[ROWID],Table1[[#This Row],[ROWID]],Table1[TOTAL])))</f>
        <v/>
      </c>
      <c r="AA30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07">
        <f>IF(Table1[[#This Row],[JUMLAH NOTA]]="","",IF(Table1[[#This Row],[CONV]]="",Table1[[#This Row],[JUMLAH NOTA]],Table1[[#This Row],[JUMLAH NOTA]]*Table1[[#This Row],[CONV]]))</f>
        <v>2</v>
      </c>
      <c r="AC307" t="str">
        <f>IF(Table1[[#This Row],[ISI_CONV]]="","",IF(Table1[[#This Row],[CONV]]="",Table1[[#This Row],[SATUAN NOTA]],Table1[[#This Row],[SATUAN]]))</f>
        <v>LSN</v>
      </c>
      <c r="AD307" s="58">
        <f>IF(Table1[[#This Row],[HARGA]]="","",IF(Table1[[#This Row],[CONV]]="",Table1[[#This Row],[HARGA]],Table1[[#This Row],[HARGA]]/Table1[[#This Row],[CONV]]))</f>
        <v>75000</v>
      </c>
      <c r="AE307" s="58">
        <f>IF(Table1[[#This Row],[HARGA_CONV]]="","",Table1[[#This Row],[HARGA_CONV]]*Table1[[#This Row],[ISI_CONV]]*(100%-(Table1[[#This Row],[DISKON]]+Table1[[#This Row],[DISKON NOTA]])))</f>
        <v>150000</v>
      </c>
      <c r="AF307" s="3">
        <f>IF(Table1[[#This Row],[TANGGAL NOTA]]="",AF306,Table1[[#This Row],[TANGGAL NOTA]])</f>
        <v>45531</v>
      </c>
      <c r="AG307" s="3"/>
      <c r="AH307" s="3">
        <f>IF(Table1[[#This Row],[TANGGAL UPDATE]]="",AH306,Table1[[#This Row],[TANGGAL UPDATE]])</f>
        <v>45534</v>
      </c>
      <c r="AI307" t="str" cm="1">
        <f t="array" ref="AI307">IF(Table1[[#This Row],[A1]]="",AI306,INDEX(Table6[3],Table1[[#This Row],[Q1]]))</f>
        <v>G</v>
      </c>
      <c r="AJ307" t="str">
        <f>IF(Table1[[#This Row],[_KETERANGAN]]="","",Table1[[#This Row],[_KETERANGAN]])</f>
        <v/>
      </c>
      <c r="AK307" t="str" cm="1">
        <f t="array" ref="AK307">IF(Table1[[#This Row],[A1]]="",AK306,INDEX(Table6[3],Table1[[#This Row],[Q1]]))</f>
        <v>G</v>
      </c>
      <c r="AL307" s="5" t="str" cm="1">
        <f t="array" ref="AL307">IF(Table1[[#This Row],[A1]]="",AL306,INDEX(Table6[1],Table1[[#This Row],[Q1]]))</f>
        <v>PRISMA</v>
      </c>
      <c r="AM307" t="str" cm="1">
        <f t="array" ref="AM307">IF(Table1[[#This Row],[A1]]="",AM306,INDEX(Table6[2],Table1[[#This Row],[Q1]]))</f>
        <v>YOGYA</v>
      </c>
      <c r="AN307" t="str">
        <f>CONCATENATE(Table1[[#This Row],[TOKO_H]],"-",Table1[[#This Row],[KOTA_H]])</f>
        <v>PRISMA-YOGYA</v>
      </c>
      <c r="AO307" t="s">
        <v>3275</v>
      </c>
      <c r="AP307" t="s">
        <v>3276</v>
      </c>
      <c r="AQ307"/>
    </row>
    <row r="308" spans="1:43">
      <c r="A308">
        <f>IF(Table1[[#This Row],[KODE BARANG]]="","",MATCH(Table1[[#This Row],[KODE BARANG]],DBS[KODE BARANG],0))</f>
        <v>2660</v>
      </c>
      <c r="B308">
        <f>IF(Table1[[#This Row],[ROWID]]="","",ROW()-2)</f>
        <v>306</v>
      </c>
      <c r="C308">
        <f>IF(Table1[[#This Row],[NAMA BARANG]]="","",IF(Table1[[#This Row],[ID]]="",C307,Table1[[#This Row],[ID]]))</f>
        <v>302</v>
      </c>
      <c r="D308" t="str">
        <f>IF(Table1[[#This Row],[A1]]="","",MATCH(Table1[[#This Row],[A1]],Table6[5],0))</f>
        <v/>
      </c>
      <c r="E308" t="str">
        <f>IF(Table1[[#This Row],[ID]]="","",Table1[[#This Row],[TOKO-KOTA_H]])</f>
        <v/>
      </c>
      <c r="F308" t="str">
        <f>IF(Table1[[#This Row],[NOTA TOKO]]="","",ROW()-2)</f>
        <v/>
      </c>
      <c r="G308" s="59"/>
      <c r="H308" s="1"/>
      <c r="J308" s="1"/>
      <c r="K308" t="s">
        <v>7832</v>
      </c>
      <c r="L308" t="str">
        <f>IF(Table1[[#This Row],[_NAMA BARANG]]="",IF(Table1[[#This Row],[//DBS]]="","",INDEX(DBS[NAMA],Table1[[#This Row],[//DBS]])),Table1[[#This Row],[_NAMA BARANG]])</f>
        <v>PW INFICO 12W PDK 1235</v>
      </c>
      <c r="M308"/>
      <c r="O308" t="str">
        <f>IF(Table1[[#This Row],[ROWID]]="","",IF(Table1[[#This Row],[_KETERANGAN]]="STOCK BELUM LENGKAP","ADA",IF(Table1[[#This Row],[KODE BARANG]]="","TIDAK ADA","ADA")))</f>
        <v>ADA</v>
      </c>
      <c r="P308">
        <v>1</v>
      </c>
      <c r="Q308" t="s">
        <v>34</v>
      </c>
      <c r="R308">
        <f>IF(Table1[[#This Row],[//DBS]]="","",INDEX(DBS[ISI],Table1[[#This Row],[//DBS]]))</f>
        <v>24</v>
      </c>
      <c r="S308" t="str">
        <f>IF(Table1[[#This Row],[//DBS]]="","",IF(Table1[[#This Row],[SATUAN_BYPASS]]="",INDEX(DBS[[SATUAN ]],Table1[[#This Row],[//DBS]]),Table1[SATUAN_BYPASS]))</f>
        <v>LSN</v>
      </c>
      <c r="T308">
        <v>50</v>
      </c>
      <c r="U308" s="58">
        <f>IF(Table1[[#This Row],[HARGA_BYPASS]]="",IF(Table1[[#This Row],[_HARGA]]="","",Table1[[#This Row],[_HARGA]]*1000),Table1[[#This Row],[HARGA_BYPASS]])</f>
        <v>50000</v>
      </c>
      <c r="V308" s="2"/>
      <c r="W308" s="2"/>
      <c r="X308" s="58" t="str">
        <f>IF(Table1[[#This Row],[ROWID]]="","",IF(Table1[[#This Row],[ROWID]]=C309,"",SUMIF(Table1[ROWID],Table1[[#This Row],[ROWID]],Table1[TOTAL])))</f>
        <v/>
      </c>
      <c r="AA30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08">
        <f>IF(Table1[[#This Row],[JUMLAH NOTA]]="","",IF(Table1[[#This Row],[CONV]]="",Table1[[#This Row],[JUMLAH NOTA]],Table1[[#This Row],[JUMLAH NOTA]]*Table1[[#This Row],[CONV]]))</f>
        <v>1</v>
      </c>
      <c r="AC308" t="str">
        <f>IF(Table1[[#This Row],[ISI_CONV]]="","",IF(Table1[[#This Row],[CONV]]="",Table1[[#This Row],[SATUAN NOTA]],Table1[[#This Row],[SATUAN]]))</f>
        <v>LSN</v>
      </c>
      <c r="AD308" s="58">
        <f>IF(Table1[[#This Row],[HARGA]]="","",IF(Table1[[#This Row],[CONV]]="",Table1[[#This Row],[HARGA]],Table1[[#This Row],[HARGA]]/Table1[[#This Row],[CONV]]))</f>
        <v>50000</v>
      </c>
      <c r="AE308" s="58">
        <f>IF(Table1[[#This Row],[HARGA_CONV]]="","",Table1[[#This Row],[HARGA_CONV]]*Table1[[#This Row],[ISI_CONV]]*(100%-(Table1[[#This Row],[DISKON]]+Table1[[#This Row],[DISKON NOTA]])))</f>
        <v>50000</v>
      </c>
      <c r="AF308" s="3">
        <f>IF(Table1[[#This Row],[TANGGAL NOTA]]="",AF307,Table1[[#This Row],[TANGGAL NOTA]])</f>
        <v>45531</v>
      </c>
      <c r="AG308" s="3"/>
      <c r="AH308" s="3">
        <f>IF(Table1[[#This Row],[TANGGAL UPDATE]]="",AH307,Table1[[#This Row],[TANGGAL UPDATE]])</f>
        <v>45534</v>
      </c>
      <c r="AI308" t="str" cm="1">
        <f t="array" ref="AI308">IF(Table1[[#This Row],[A1]]="",AI307,INDEX(Table6[3],Table1[[#This Row],[Q1]]))</f>
        <v>G</v>
      </c>
      <c r="AJ308" t="str">
        <f>IF(Table1[[#This Row],[_KETERANGAN]]="","",Table1[[#This Row],[_KETERANGAN]])</f>
        <v/>
      </c>
      <c r="AK308" t="str" cm="1">
        <f t="array" ref="AK308">IF(Table1[[#This Row],[A1]]="",AK307,INDEX(Table6[3],Table1[[#This Row],[Q1]]))</f>
        <v>G</v>
      </c>
      <c r="AL308" s="5" t="str" cm="1">
        <f t="array" ref="AL308">IF(Table1[[#This Row],[A1]]="",AL307,INDEX(Table6[1],Table1[[#This Row],[Q1]]))</f>
        <v>PRISMA</v>
      </c>
      <c r="AM308" t="str" cm="1">
        <f t="array" ref="AM308">IF(Table1[[#This Row],[A1]]="",AM307,INDEX(Table6[2],Table1[[#This Row],[Q1]]))</f>
        <v>YOGYA</v>
      </c>
      <c r="AN308" t="str">
        <f>CONCATENATE(Table1[[#This Row],[TOKO_H]],"-",Table1[[#This Row],[KOTA_H]])</f>
        <v>PRISMA-YOGYA</v>
      </c>
      <c r="AO308" t="s">
        <v>7832</v>
      </c>
      <c r="AP308" t="s">
        <v>3802</v>
      </c>
      <c r="AQ308"/>
    </row>
    <row r="309" spans="1:43">
      <c r="A309">
        <f>IF(Table1[[#This Row],[KODE BARANG]]="","",MATCH(Table1[[#This Row],[KODE BARANG]],DBS[KODE BARANG],0))</f>
        <v>2663</v>
      </c>
      <c r="B309">
        <f>IF(Table1[[#This Row],[ROWID]]="","",ROW()-2)</f>
        <v>307</v>
      </c>
      <c r="C309">
        <f>IF(Table1[[#This Row],[NAMA BARANG]]="","",IF(Table1[[#This Row],[ID]]="",C308,Table1[[#This Row],[ID]]))</f>
        <v>302</v>
      </c>
      <c r="D309" t="str">
        <f>IF(Table1[[#This Row],[A1]]="","",MATCH(Table1[[#This Row],[A1]],Table6[5],0))</f>
        <v/>
      </c>
      <c r="E309" t="str">
        <f>IF(Table1[[#This Row],[ID]]="","",Table1[[#This Row],[TOKO-KOTA_H]])</f>
        <v/>
      </c>
      <c r="F309" t="str">
        <f>IF(Table1[[#This Row],[NOTA TOKO]]="","",ROW()-2)</f>
        <v/>
      </c>
      <c r="G309" s="59"/>
      <c r="H309" s="1"/>
      <c r="J309" s="1"/>
      <c r="K309" t="s">
        <v>3807</v>
      </c>
      <c r="L309" t="str">
        <f>IF(Table1[[#This Row],[_NAMA BARANG]]="",IF(Table1[[#This Row],[//DBS]]="","",INDEX(DBS[NAMA],Table1[[#This Row],[//DBS]])),Table1[[#This Row],[_NAMA BARANG]])</f>
        <v>PW 12W PANJANG KOALA</v>
      </c>
      <c r="M309"/>
      <c r="O309" t="str">
        <f>IF(Table1[[#This Row],[ROWID]]="","",IF(Table1[[#This Row],[_KETERANGAN]]="STOCK BELUM LENGKAP","ADA",IF(Table1[[#This Row],[KODE BARANG]]="","TIDAK ADA","ADA")))</f>
        <v>ADA</v>
      </c>
      <c r="P309">
        <v>1</v>
      </c>
      <c r="Q309" t="s">
        <v>34</v>
      </c>
      <c r="R309">
        <f>IF(Table1[[#This Row],[//DBS]]="","",INDEX(DBS[ISI],Table1[[#This Row],[//DBS]]))</f>
        <v>20</v>
      </c>
      <c r="S309" t="str">
        <f>IF(Table1[[#This Row],[//DBS]]="","",IF(Table1[[#This Row],[SATUAN_BYPASS]]="",INDEX(DBS[[SATUAN ]],Table1[[#This Row],[//DBS]]),Table1[SATUAN_BYPASS]))</f>
        <v>LSN</v>
      </c>
      <c r="T309">
        <v>82.5</v>
      </c>
      <c r="U309" s="58">
        <f>IF(Table1[[#This Row],[HARGA_BYPASS]]="",IF(Table1[[#This Row],[_HARGA]]="","",Table1[[#This Row],[_HARGA]]*1000),Table1[[#This Row],[HARGA_BYPASS]])</f>
        <v>82500</v>
      </c>
      <c r="V309" s="2"/>
      <c r="W309" s="2"/>
      <c r="X309" s="58" t="str">
        <f>IF(Table1[[#This Row],[ROWID]]="","",IF(Table1[[#This Row],[ROWID]]=C310,"",SUMIF(Table1[ROWID],Table1[[#This Row],[ROWID]],Table1[TOTAL])))</f>
        <v/>
      </c>
      <c r="AA30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09">
        <f>IF(Table1[[#This Row],[JUMLAH NOTA]]="","",IF(Table1[[#This Row],[CONV]]="",Table1[[#This Row],[JUMLAH NOTA]],Table1[[#This Row],[JUMLAH NOTA]]*Table1[[#This Row],[CONV]]))</f>
        <v>1</v>
      </c>
      <c r="AC309" t="str">
        <f>IF(Table1[[#This Row],[ISI_CONV]]="","",IF(Table1[[#This Row],[CONV]]="",Table1[[#This Row],[SATUAN NOTA]],Table1[[#This Row],[SATUAN]]))</f>
        <v>LSN</v>
      </c>
      <c r="AD309" s="58">
        <f>IF(Table1[[#This Row],[HARGA]]="","",IF(Table1[[#This Row],[CONV]]="",Table1[[#This Row],[HARGA]],Table1[[#This Row],[HARGA]]/Table1[[#This Row],[CONV]]))</f>
        <v>82500</v>
      </c>
      <c r="AE309" s="58">
        <f>IF(Table1[[#This Row],[HARGA_CONV]]="","",Table1[[#This Row],[HARGA_CONV]]*Table1[[#This Row],[ISI_CONV]]*(100%-(Table1[[#This Row],[DISKON]]+Table1[[#This Row],[DISKON NOTA]])))</f>
        <v>82500</v>
      </c>
      <c r="AF309" s="3">
        <f>IF(Table1[[#This Row],[TANGGAL NOTA]]="",AF308,Table1[[#This Row],[TANGGAL NOTA]])</f>
        <v>45531</v>
      </c>
      <c r="AG309" s="3"/>
      <c r="AH309" s="3">
        <f>IF(Table1[[#This Row],[TANGGAL UPDATE]]="",AH308,Table1[[#This Row],[TANGGAL UPDATE]])</f>
        <v>45534</v>
      </c>
      <c r="AI309" t="str" cm="1">
        <f t="array" ref="AI309">IF(Table1[[#This Row],[A1]]="",AI308,INDEX(Table6[3],Table1[[#This Row],[Q1]]))</f>
        <v>G</v>
      </c>
      <c r="AJ309" t="str">
        <f>IF(Table1[[#This Row],[_KETERANGAN]]="","",Table1[[#This Row],[_KETERANGAN]])</f>
        <v/>
      </c>
      <c r="AK309" t="str" cm="1">
        <f t="array" ref="AK309">IF(Table1[[#This Row],[A1]]="",AK308,INDEX(Table6[3],Table1[[#This Row],[Q1]]))</f>
        <v>G</v>
      </c>
      <c r="AL309" s="5" t="str" cm="1">
        <f t="array" ref="AL309">IF(Table1[[#This Row],[A1]]="",AL308,INDEX(Table6[1],Table1[[#This Row],[Q1]]))</f>
        <v>PRISMA</v>
      </c>
      <c r="AM309" t="str" cm="1">
        <f t="array" ref="AM309">IF(Table1[[#This Row],[A1]]="",AM308,INDEX(Table6[2],Table1[[#This Row],[Q1]]))</f>
        <v>YOGYA</v>
      </c>
      <c r="AN309" t="str">
        <f>CONCATENATE(Table1[[#This Row],[TOKO_H]],"-",Table1[[#This Row],[KOTA_H]])</f>
        <v>PRISMA-YOGYA</v>
      </c>
      <c r="AO309" t="s">
        <v>3807</v>
      </c>
      <c r="AP309" t="s">
        <v>3808</v>
      </c>
      <c r="AQ309"/>
    </row>
    <row r="310" spans="1:43">
      <c r="A310">
        <f>IF(Table1[[#This Row],[KODE BARANG]]="","",MATCH(Table1[[#This Row],[KODE BARANG]],DBS[KODE BARANG],0))</f>
        <v>1401</v>
      </c>
      <c r="B310">
        <f>IF(Table1[[#This Row],[ROWID]]="","",ROW()-2)</f>
        <v>308</v>
      </c>
      <c r="C310">
        <f>IF(Table1[[#This Row],[NAMA BARANG]]="","",IF(Table1[[#This Row],[ID]]="",C309,Table1[[#This Row],[ID]]))</f>
        <v>302</v>
      </c>
      <c r="D310" t="str">
        <f>IF(Table1[[#This Row],[A1]]="","",MATCH(Table1[[#This Row],[A1]],Table6[5],0))</f>
        <v/>
      </c>
      <c r="E310" t="str">
        <f>IF(Table1[[#This Row],[ID]]="","",Table1[[#This Row],[TOKO-KOTA_H]])</f>
        <v/>
      </c>
      <c r="F310" t="str">
        <f>IF(Table1[[#This Row],[NOTA TOKO]]="","",ROW()-2)</f>
        <v/>
      </c>
      <c r="G310" s="59"/>
      <c r="H310" s="1"/>
      <c r="J310" s="1"/>
      <c r="K310" t="s">
        <v>2354</v>
      </c>
      <c r="L310" t="str">
        <f>IF(Table1[[#This Row],[_NAMA BARANG]]="",IF(Table1[[#This Row],[//DBS]]="","",INDEX(DBS[NAMA],Table1[[#This Row],[//DBS]])),Table1[[#This Row],[_NAMA BARANG]])</f>
        <v>JANGKA MS-4001 KOALA</v>
      </c>
      <c r="M310"/>
      <c r="O310" t="str">
        <f>IF(Table1[[#This Row],[ROWID]]="","",IF(Table1[[#This Row],[_KETERANGAN]]="STOCK BELUM LENGKAP","ADA",IF(Table1[[#This Row],[KODE BARANG]]="","TIDAK ADA","ADA")))</f>
        <v>ADA</v>
      </c>
      <c r="P310">
        <v>1</v>
      </c>
      <c r="Q310" t="s">
        <v>34</v>
      </c>
      <c r="R310">
        <f>IF(Table1[[#This Row],[//DBS]]="","",INDEX(DBS[ISI],Table1[[#This Row],[//DBS]]))</f>
        <v>24</v>
      </c>
      <c r="S310" t="str">
        <f>IF(Table1[[#This Row],[//DBS]]="","",IF(Table1[[#This Row],[SATUAN_BYPASS]]="",INDEX(DBS[[SATUAN ]],Table1[[#This Row],[//DBS]]),Table1[SATUAN_BYPASS]))</f>
        <v>LSN</v>
      </c>
      <c r="T310">
        <v>85</v>
      </c>
      <c r="U310" s="58">
        <f>IF(Table1[[#This Row],[HARGA_BYPASS]]="",IF(Table1[[#This Row],[_HARGA]]="","",Table1[[#This Row],[_HARGA]]*1000),Table1[[#This Row],[HARGA_BYPASS]])</f>
        <v>85000</v>
      </c>
      <c r="V310" s="2"/>
      <c r="W310" s="2"/>
      <c r="X310" s="58" t="str">
        <f>IF(Table1[[#This Row],[ROWID]]="","",IF(Table1[[#This Row],[ROWID]]=C311,"",SUMIF(Table1[ROWID],Table1[[#This Row],[ROWID]],Table1[TOTAL])))</f>
        <v/>
      </c>
      <c r="AA31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10">
        <f>IF(Table1[[#This Row],[JUMLAH NOTA]]="","",IF(Table1[[#This Row],[CONV]]="",Table1[[#This Row],[JUMLAH NOTA]],Table1[[#This Row],[JUMLAH NOTA]]*Table1[[#This Row],[CONV]]))</f>
        <v>1</v>
      </c>
      <c r="AC310" t="str">
        <f>IF(Table1[[#This Row],[ISI_CONV]]="","",IF(Table1[[#This Row],[CONV]]="",Table1[[#This Row],[SATUAN NOTA]],Table1[[#This Row],[SATUAN]]))</f>
        <v>LSN</v>
      </c>
      <c r="AD310" s="58">
        <f>IF(Table1[[#This Row],[HARGA]]="","",IF(Table1[[#This Row],[CONV]]="",Table1[[#This Row],[HARGA]],Table1[[#This Row],[HARGA]]/Table1[[#This Row],[CONV]]))</f>
        <v>85000</v>
      </c>
      <c r="AE310" s="58">
        <f>IF(Table1[[#This Row],[HARGA_CONV]]="","",Table1[[#This Row],[HARGA_CONV]]*Table1[[#This Row],[ISI_CONV]]*(100%-(Table1[[#This Row],[DISKON]]+Table1[[#This Row],[DISKON NOTA]])))</f>
        <v>85000</v>
      </c>
      <c r="AF310" s="3">
        <f>IF(Table1[[#This Row],[TANGGAL NOTA]]="",AF309,Table1[[#This Row],[TANGGAL NOTA]])</f>
        <v>45531</v>
      </c>
      <c r="AG310" s="3"/>
      <c r="AH310" s="3">
        <f>IF(Table1[[#This Row],[TANGGAL UPDATE]]="",AH309,Table1[[#This Row],[TANGGAL UPDATE]])</f>
        <v>45534</v>
      </c>
      <c r="AI310" t="str" cm="1">
        <f t="array" ref="AI310">IF(Table1[[#This Row],[A1]]="",AI309,INDEX(Table6[3],Table1[[#This Row],[Q1]]))</f>
        <v>G</v>
      </c>
      <c r="AJ310" t="str">
        <f>IF(Table1[[#This Row],[_KETERANGAN]]="","",Table1[[#This Row],[_KETERANGAN]])</f>
        <v/>
      </c>
      <c r="AK310" t="str" cm="1">
        <f t="array" ref="AK310">IF(Table1[[#This Row],[A1]]="",AK309,INDEX(Table6[3],Table1[[#This Row],[Q1]]))</f>
        <v>G</v>
      </c>
      <c r="AL310" s="5" t="str" cm="1">
        <f t="array" ref="AL310">IF(Table1[[#This Row],[A1]]="",AL309,INDEX(Table6[1],Table1[[#This Row],[Q1]]))</f>
        <v>PRISMA</v>
      </c>
      <c r="AM310" t="str" cm="1">
        <f t="array" ref="AM310">IF(Table1[[#This Row],[A1]]="",AM309,INDEX(Table6[2],Table1[[#This Row],[Q1]]))</f>
        <v>YOGYA</v>
      </c>
      <c r="AN310" t="str">
        <f>CONCATENATE(Table1[[#This Row],[TOKO_H]],"-",Table1[[#This Row],[KOTA_H]])</f>
        <v>PRISMA-YOGYA</v>
      </c>
      <c r="AO310" t="s">
        <v>2354</v>
      </c>
      <c r="AP310" t="s">
        <v>2355</v>
      </c>
      <c r="AQ310"/>
    </row>
    <row r="311" spans="1:43">
      <c r="A311">
        <f>IF(Table1[[#This Row],[KODE BARANG]]="","",MATCH(Table1[[#This Row],[KODE BARANG]],DBS[KODE BARANG],0))</f>
        <v>976</v>
      </c>
      <c r="B311">
        <f>IF(Table1[[#This Row],[ROWID]]="","",ROW()-2)</f>
        <v>309</v>
      </c>
      <c r="C311">
        <f>IF(Table1[[#This Row],[NAMA BARANG]]="","",IF(Table1[[#This Row],[ID]]="",C310,Table1[[#This Row],[ID]]))</f>
        <v>302</v>
      </c>
      <c r="D311" t="str">
        <f>IF(Table1[[#This Row],[A1]]="","",MATCH(Table1[[#This Row],[A1]],Table6[5],0))</f>
        <v/>
      </c>
      <c r="E311" t="str">
        <f>IF(Table1[[#This Row],[ID]]="","",Table1[[#This Row],[TOKO-KOTA_H]])</f>
        <v/>
      </c>
      <c r="F311" t="str">
        <f>IF(Table1[[#This Row],[NOTA TOKO]]="","",ROW()-2)</f>
        <v/>
      </c>
      <c r="G311" s="59"/>
      <c r="H311" s="1"/>
      <c r="J311" s="1"/>
      <c r="K311" t="s">
        <v>8830</v>
      </c>
      <c r="L311" t="str">
        <f>IF(Table1[[#This Row],[_NAMA BARANG]]="",IF(Table1[[#This Row],[//DBS]]="","",INDEX(DBS[NAMA],Table1[[#This Row],[//DBS]])),Table1[[#This Row],[_NAMA BARANG]])</f>
        <v>GARISAN BUSUR ENTER 3.5 PLST BIRU (1 BOX=120 PCS)</v>
      </c>
      <c r="M311"/>
      <c r="O311" t="str">
        <f>IF(Table1[[#This Row],[ROWID]]="","",IF(Table1[[#This Row],[_KETERANGAN]]="STOCK BELUM LENGKAP","ADA",IF(Table1[[#This Row],[KODE BARANG]]="","TIDAK ADA","ADA")))</f>
        <v>ADA</v>
      </c>
      <c r="P311">
        <v>1</v>
      </c>
      <c r="Q311" t="s">
        <v>40</v>
      </c>
      <c r="R311">
        <f>IF(Table1[[#This Row],[//DBS]]="","",INDEX(DBS[ISI],Table1[[#This Row],[//DBS]]))</f>
        <v>150</v>
      </c>
      <c r="S311" t="str">
        <f>IF(Table1[[#This Row],[//DBS]]="","",IF(Table1[[#This Row],[SATUAN_BYPASS]]="",INDEX(DBS[[SATUAN ]],Table1[[#This Row],[//DBS]]),Table1[SATUAN_BYPASS]))</f>
        <v>BOX</v>
      </c>
      <c r="T311">
        <v>60</v>
      </c>
      <c r="U311" s="58">
        <f>IF(Table1[[#This Row],[HARGA_BYPASS]]="",IF(Table1[[#This Row],[_HARGA]]="","",Table1[[#This Row],[_HARGA]]*1000),Table1[[#This Row],[HARGA_BYPASS]])</f>
        <v>60000</v>
      </c>
      <c r="V311" s="2"/>
      <c r="W311" s="2"/>
      <c r="X311" s="58" t="str">
        <f>IF(Table1[[#This Row],[ROWID]]="","",IF(Table1[[#This Row],[ROWID]]=C312,"",SUMIF(Table1[ROWID],Table1[[#This Row],[ROWID]],Table1[TOTAL])))</f>
        <v/>
      </c>
      <c r="AA31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11">
        <f>IF(Table1[[#This Row],[JUMLAH NOTA]]="","",IF(Table1[[#This Row],[CONV]]="",Table1[[#This Row],[JUMLAH NOTA]],Table1[[#This Row],[JUMLAH NOTA]]*Table1[[#This Row],[CONV]]))</f>
        <v>1</v>
      </c>
      <c r="AC311" t="str">
        <f>IF(Table1[[#This Row],[ISI_CONV]]="","",IF(Table1[[#This Row],[CONV]]="",Table1[[#This Row],[SATUAN NOTA]],Table1[[#This Row],[SATUAN]]))</f>
        <v>BOX</v>
      </c>
      <c r="AD311" s="58">
        <f>IF(Table1[[#This Row],[HARGA]]="","",IF(Table1[[#This Row],[CONV]]="",Table1[[#This Row],[HARGA]],Table1[[#This Row],[HARGA]]/Table1[[#This Row],[CONV]]))</f>
        <v>60000</v>
      </c>
      <c r="AE311" s="58">
        <f>IF(Table1[[#This Row],[HARGA_CONV]]="","",Table1[[#This Row],[HARGA_CONV]]*Table1[[#This Row],[ISI_CONV]]*(100%-(Table1[[#This Row],[DISKON]]+Table1[[#This Row],[DISKON NOTA]])))</f>
        <v>60000</v>
      </c>
      <c r="AF311" s="3">
        <f>IF(Table1[[#This Row],[TANGGAL NOTA]]="",AF310,Table1[[#This Row],[TANGGAL NOTA]])</f>
        <v>45531</v>
      </c>
      <c r="AG311" s="3"/>
      <c r="AH311" s="3">
        <f>IF(Table1[[#This Row],[TANGGAL UPDATE]]="",AH310,Table1[[#This Row],[TANGGAL UPDATE]])</f>
        <v>45534</v>
      </c>
      <c r="AI311" t="str" cm="1">
        <f t="array" ref="AI311">IF(Table1[[#This Row],[A1]]="",AI310,INDEX(Table6[3],Table1[[#This Row],[Q1]]))</f>
        <v>G</v>
      </c>
      <c r="AJ311" t="str">
        <f>IF(Table1[[#This Row],[_KETERANGAN]]="","",Table1[[#This Row],[_KETERANGAN]])</f>
        <v/>
      </c>
      <c r="AK311" t="str" cm="1">
        <f t="array" ref="AK311">IF(Table1[[#This Row],[A1]]="",AK310,INDEX(Table6[3],Table1[[#This Row],[Q1]]))</f>
        <v>G</v>
      </c>
      <c r="AL311" s="5" t="str" cm="1">
        <f t="array" ref="AL311">IF(Table1[[#This Row],[A1]]="",AL310,INDEX(Table6[1],Table1[[#This Row],[Q1]]))</f>
        <v>PRISMA</v>
      </c>
      <c r="AM311" t="str" cm="1">
        <f t="array" ref="AM311">IF(Table1[[#This Row],[A1]]="",AM310,INDEX(Table6[2],Table1[[#This Row],[Q1]]))</f>
        <v>YOGYA</v>
      </c>
      <c r="AN311" t="str">
        <f>CONCATENATE(Table1[[#This Row],[TOKO_H]],"-",Table1[[#This Row],[KOTA_H]])</f>
        <v>PRISMA-YOGYA</v>
      </c>
      <c r="AO311" t="s">
        <v>8830</v>
      </c>
      <c r="AP311" t="s">
        <v>9045</v>
      </c>
      <c r="AQ311"/>
    </row>
    <row r="312" spans="1:43">
      <c r="A312">
        <f>IF(Table1[[#This Row],[KODE BARANG]]="","",MATCH(Table1[[#This Row],[KODE BARANG]],DBS[KODE BARANG],0))</f>
        <v>3285</v>
      </c>
      <c r="B312">
        <f>IF(Table1[[#This Row],[ROWID]]="","",ROW()-2)</f>
        <v>310</v>
      </c>
      <c r="C312">
        <f>IF(Table1[[#This Row],[NAMA BARANG]]="","",IF(Table1[[#This Row],[ID]]="",C311,Table1[[#This Row],[ID]]))</f>
        <v>302</v>
      </c>
      <c r="D312" t="str">
        <f>IF(Table1[[#This Row],[A1]]="","",MATCH(Table1[[#This Row],[A1]],Table6[5],0))</f>
        <v/>
      </c>
      <c r="E312" t="str">
        <f>IF(Table1[[#This Row],[ID]]="","",Table1[[#This Row],[TOKO-KOTA_H]])</f>
        <v/>
      </c>
      <c r="F312" t="str">
        <f>IF(Table1[[#This Row],[NOTA TOKO]]="","",ROW()-2)</f>
        <v/>
      </c>
      <c r="G312" s="59"/>
      <c r="H312" s="1"/>
      <c r="J312" s="1"/>
      <c r="K312" t="s">
        <v>8979</v>
      </c>
      <c r="L312" t="str">
        <f>IF(Table1[[#This Row],[_NAMA BARANG]]="",IF(Table1[[#This Row],[//DBS]]="","",INDEX(DBS[NAMA],Table1[[#This Row],[//DBS]])),Table1[[#This Row],[_NAMA BARANG]])</f>
        <v>TIPEX KERTAS NO. 9543</v>
      </c>
      <c r="M312"/>
      <c r="O312" t="str">
        <f>IF(Table1[[#This Row],[ROWID]]="","",IF(Table1[[#This Row],[_KETERANGAN]]="STOCK BELUM LENGKAP","ADA",IF(Table1[[#This Row],[KODE BARANG]]="","TIDAK ADA","ADA")))</f>
        <v>ADA</v>
      </c>
      <c r="P312">
        <v>2</v>
      </c>
      <c r="Q312" t="s">
        <v>34</v>
      </c>
      <c r="R312">
        <f>IF(Table1[[#This Row],[//DBS]]="","",INDEX(DBS[ISI],Table1[[#This Row],[//DBS]]))</f>
        <v>72</v>
      </c>
      <c r="S312" t="str">
        <f>IF(Table1[[#This Row],[//DBS]]="","",IF(Table1[[#This Row],[SATUAN_BYPASS]]="",INDEX(DBS[[SATUAN ]],Table1[[#This Row],[//DBS]]),Table1[SATUAN_BYPASS]))</f>
        <v>LSN</v>
      </c>
      <c r="T312">
        <v>45</v>
      </c>
      <c r="U312" s="58">
        <f>IF(Table1[[#This Row],[HARGA_BYPASS]]="",IF(Table1[[#This Row],[_HARGA]]="","",Table1[[#This Row],[_HARGA]]*1000),Table1[[#This Row],[HARGA_BYPASS]])</f>
        <v>45000</v>
      </c>
      <c r="V312" s="2"/>
      <c r="W312" s="2"/>
      <c r="X312" s="58" t="str">
        <f>IF(Table1[[#This Row],[ROWID]]="","",IF(Table1[[#This Row],[ROWID]]=C313,"",SUMIF(Table1[ROWID],Table1[[#This Row],[ROWID]],Table1[TOTAL])))</f>
        <v/>
      </c>
      <c r="AA31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12">
        <f>IF(Table1[[#This Row],[JUMLAH NOTA]]="","",IF(Table1[[#This Row],[CONV]]="",Table1[[#This Row],[JUMLAH NOTA]],Table1[[#This Row],[JUMLAH NOTA]]*Table1[[#This Row],[CONV]]))</f>
        <v>2</v>
      </c>
      <c r="AC312" t="str">
        <f>IF(Table1[[#This Row],[ISI_CONV]]="","",IF(Table1[[#This Row],[CONV]]="",Table1[[#This Row],[SATUAN NOTA]],Table1[[#This Row],[SATUAN]]))</f>
        <v>LSN</v>
      </c>
      <c r="AD312" s="58">
        <f>IF(Table1[[#This Row],[HARGA]]="","",IF(Table1[[#This Row],[CONV]]="",Table1[[#This Row],[HARGA]],Table1[[#This Row],[HARGA]]/Table1[[#This Row],[CONV]]))</f>
        <v>45000</v>
      </c>
      <c r="AE312" s="58">
        <f>IF(Table1[[#This Row],[HARGA_CONV]]="","",Table1[[#This Row],[HARGA_CONV]]*Table1[[#This Row],[ISI_CONV]]*(100%-(Table1[[#This Row],[DISKON]]+Table1[[#This Row],[DISKON NOTA]])))</f>
        <v>90000</v>
      </c>
      <c r="AF312" s="3">
        <f>IF(Table1[[#This Row],[TANGGAL NOTA]]="",AF311,Table1[[#This Row],[TANGGAL NOTA]])</f>
        <v>45531</v>
      </c>
      <c r="AG312" s="3"/>
      <c r="AH312" s="3">
        <f>IF(Table1[[#This Row],[TANGGAL UPDATE]]="",AH311,Table1[[#This Row],[TANGGAL UPDATE]])</f>
        <v>45534</v>
      </c>
      <c r="AI312" t="str" cm="1">
        <f t="array" ref="AI312">IF(Table1[[#This Row],[A1]]="",AI311,INDEX(Table6[3],Table1[[#This Row],[Q1]]))</f>
        <v>G</v>
      </c>
      <c r="AJ312" t="str">
        <f>IF(Table1[[#This Row],[_KETERANGAN]]="","",Table1[[#This Row],[_KETERANGAN]])</f>
        <v/>
      </c>
      <c r="AK312" t="str" cm="1">
        <f t="array" ref="AK312">IF(Table1[[#This Row],[A1]]="",AK311,INDEX(Table6[3],Table1[[#This Row],[Q1]]))</f>
        <v>G</v>
      </c>
      <c r="AL312" s="5" t="str" cm="1">
        <f t="array" ref="AL312">IF(Table1[[#This Row],[A1]]="",AL311,INDEX(Table6[1],Table1[[#This Row],[Q1]]))</f>
        <v>PRISMA</v>
      </c>
      <c r="AM312" t="str" cm="1">
        <f t="array" ref="AM312">IF(Table1[[#This Row],[A1]]="",AM311,INDEX(Table6[2],Table1[[#This Row],[Q1]]))</f>
        <v>YOGYA</v>
      </c>
      <c r="AN312" t="str">
        <f>CONCATENATE(Table1[[#This Row],[TOKO_H]],"-",Table1[[#This Row],[KOTA_H]])</f>
        <v>PRISMA-YOGYA</v>
      </c>
      <c r="AO312" t="s">
        <v>8979</v>
      </c>
      <c r="AP312" t="s">
        <v>8980</v>
      </c>
      <c r="AQ312"/>
    </row>
    <row r="313" spans="1:43">
      <c r="A313">
        <f>IF(Table1[[#This Row],[KODE BARANG]]="","",MATCH(Table1[[#This Row],[KODE BARANG]],DBS[KODE BARANG],0))</f>
        <v>3230</v>
      </c>
      <c r="B313">
        <f>IF(Table1[[#This Row],[ROWID]]="","",ROW()-2)</f>
        <v>311</v>
      </c>
      <c r="C313">
        <f>IF(Table1[[#This Row],[NAMA BARANG]]="","",IF(Table1[[#This Row],[ID]]="",C312,Table1[[#This Row],[ID]]))</f>
        <v>302</v>
      </c>
      <c r="D313" t="str">
        <f>IF(Table1[[#This Row],[A1]]="","",MATCH(Table1[[#This Row],[A1]],Table6[5],0))</f>
        <v/>
      </c>
      <c r="E313" t="str">
        <f>IF(Table1[[#This Row],[ID]]="","",Table1[[#This Row],[TOKO-KOTA_H]])</f>
        <v/>
      </c>
      <c r="F313" t="str">
        <f>IF(Table1[[#This Row],[NOTA TOKO]]="","",ROW()-2)</f>
        <v/>
      </c>
      <c r="G313" s="59"/>
      <c r="H313" s="1"/>
      <c r="J313" s="1"/>
      <c r="K313" t="s">
        <v>4748</v>
      </c>
      <c r="L313" t="str">
        <f>IF(Table1[[#This Row],[_NAMA BARANG]]="",IF(Table1[[#This Row],[//DBS]]="","",INDEX(DBS[NAMA],Table1[[#This Row],[//DBS]])),Table1[[#This Row],[_NAMA BARANG]])</f>
        <v>TIPEX KERTAS NO.9446</v>
      </c>
      <c r="M313"/>
      <c r="O313" t="str">
        <f>IF(Table1[[#This Row],[ROWID]]="","",IF(Table1[[#This Row],[_KETERANGAN]]="STOCK BELUM LENGKAP","ADA",IF(Table1[[#This Row],[KODE BARANG]]="","TIDAK ADA","ADA")))</f>
        <v>ADA</v>
      </c>
      <c r="P313">
        <v>2</v>
      </c>
      <c r="Q313" t="s">
        <v>34</v>
      </c>
      <c r="R313">
        <f>IF(Table1[[#This Row],[//DBS]]="","",INDEX(DBS[ISI],Table1[[#This Row],[//DBS]]))</f>
        <v>72</v>
      </c>
      <c r="S313" t="str">
        <f>IF(Table1[[#This Row],[//DBS]]="","",IF(Table1[[#This Row],[SATUAN_BYPASS]]="",INDEX(DBS[[SATUAN ]],Table1[[#This Row],[//DBS]]),Table1[SATUAN_BYPASS]))</f>
        <v>LSN</v>
      </c>
      <c r="T313">
        <v>45</v>
      </c>
      <c r="U313" s="58">
        <f>IF(Table1[[#This Row],[HARGA_BYPASS]]="",IF(Table1[[#This Row],[_HARGA]]="","",Table1[[#This Row],[_HARGA]]*1000),Table1[[#This Row],[HARGA_BYPASS]])</f>
        <v>45000</v>
      </c>
      <c r="V313" s="2"/>
      <c r="W313" s="2"/>
      <c r="X313" s="58" t="str">
        <f>IF(Table1[[#This Row],[ROWID]]="","",IF(Table1[[#This Row],[ROWID]]=C314,"",SUMIF(Table1[ROWID],Table1[[#This Row],[ROWID]],Table1[TOTAL])))</f>
        <v/>
      </c>
      <c r="AA31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13">
        <f>IF(Table1[[#This Row],[JUMLAH NOTA]]="","",IF(Table1[[#This Row],[CONV]]="",Table1[[#This Row],[JUMLAH NOTA]],Table1[[#This Row],[JUMLAH NOTA]]*Table1[[#This Row],[CONV]]))</f>
        <v>2</v>
      </c>
      <c r="AC313" t="str">
        <f>IF(Table1[[#This Row],[ISI_CONV]]="","",IF(Table1[[#This Row],[CONV]]="",Table1[[#This Row],[SATUAN NOTA]],Table1[[#This Row],[SATUAN]]))</f>
        <v>LSN</v>
      </c>
      <c r="AD313" s="58">
        <f>IF(Table1[[#This Row],[HARGA]]="","",IF(Table1[[#This Row],[CONV]]="",Table1[[#This Row],[HARGA]],Table1[[#This Row],[HARGA]]/Table1[[#This Row],[CONV]]))</f>
        <v>45000</v>
      </c>
      <c r="AE313" s="58">
        <f>IF(Table1[[#This Row],[HARGA_CONV]]="","",Table1[[#This Row],[HARGA_CONV]]*Table1[[#This Row],[ISI_CONV]]*(100%-(Table1[[#This Row],[DISKON]]+Table1[[#This Row],[DISKON NOTA]])))</f>
        <v>90000</v>
      </c>
      <c r="AF313" s="3">
        <f>IF(Table1[[#This Row],[TANGGAL NOTA]]="",AF312,Table1[[#This Row],[TANGGAL NOTA]])</f>
        <v>45531</v>
      </c>
      <c r="AG313" s="3"/>
      <c r="AH313" s="3">
        <f>IF(Table1[[#This Row],[TANGGAL UPDATE]]="",AH312,Table1[[#This Row],[TANGGAL UPDATE]])</f>
        <v>45534</v>
      </c>
      <c r="AI313" t="str" cm="1">
        <f t="array" ref="AI313">IF(Table1[[#This Row],[A1]]="",AI312,INDEX(Table6[3],Table1[[#This Row],[Q1]]))</f>
        <v>G</v>
      </c>
      <c r="AJ313" t="str">
        <f>IF(Table1[[#This Row],[_KETERANGAN]]="","",Table1[[#This Row],[_KETERANGAN]])</f>
        <v/>
      </c>
      <c r="AK313" t="str" cm="1">
        <f t="array" ref="AK313">IF(Table1[[#This Row],[A1]]="",AK312,INDEX(Table6[3],Table1[[#This Row],[Q1]]))</f>
        <v>G</v>
      </c>
      <c r="AL313" s="5" t="str" cm="1">
        <f t="array" ref="AL313">IF(Table1[[#This Row],[A1]]="",AL312,INDEX(Table6[1],Table1[[#This Row],[Q1]]))</f>
        <v>PRISMA</v>
      </c>
      <c r="AM313" t="str" cm="1">
        <f t="array" ref="AM313">IF(Table1[[#This Row],[A1]]="",AM312,INDEX(Table6[2],Table1[[#This Row],[Q1]]))</f>
        <v>YOGYA</v>
      </c>
      <c r="AN313" t="str">
        <f>CONCATENATE(Table1[[#This Row],[TOKO_H]],"-",Table1[[#This Row],[KOTA_H]])</f>
        <v>PRISMA-YOGYA</v>
      </c>
      <c r="AO313" t="s">
        <v>4748</v>
      </c>
      <c r="AP313" t="s">
        <v>4749</v>
      </c>
      <c r="AQ313"/>
    </row>
    <row r="314" spans="1:43">
      <c r="A314">
        <f>IF(Table1[[#This Row],[KODE BARANG]]="","",MATCH(Table1[[#This Row],[KODE BARANG]],DBS[KODE BARANG],0))</f>
        <v>3246</v>
      </c>
      <c r="B314">
        <f>IF(Table1[[#This Row],[ROWID]]="","",ROW()-2)</f>
        <v>312</v>
      </c>
      <c r="C314">
        <f>IF(Table1[[#This Row],[NAMA BARANG]]="","",IF(Table1[[#This Row],[ID]]="",C313,Table1[[#This Row],[ID]]))</f>
        <v>302</v>
      </c>
      <c r="D314" t="str">
        <f>IF(Table1[[#This Row],[A1]]="","",MATCH(Table1[[#This Row],[A1]],Table6[5],0))</f>
        <v/>
      </c>
      <c r="E314" t="str">
        <f>IF(Table1[[#This Row],[ID]]="","",Table1[[#This Row],[TOKO-KOTA_H]])</f>
        <v/>
      </c>
      <c r="F314" t="str">
        <f>IF(Table1[[#This Row],[NOTA TOKO]]="","",ROW()-2)</f>
        <v/>
      </c>
      <c r="G314" s="59"/>
      <c r="H314" s="1"/>
      <c r="J314" s="1"/>
      <c r="K314" t="s">
        <v>4784</v>
      </c>
      <c r="L314" t="str">
        <f>IF(Table1[[#This Row],[_NAMA BARANG]]="",IF(Table1[[#This Row],[//DBS]]="","",INDEX(DBS[NAMA],Table1[[#This Row],[//DBS]])),Table1[[#This Row],[_NAMA BARANG]])</f>
        <v>TIPEX KERTAS NO.9443</v>
      </c>
      <c r="M314"/>
      <c r="O314" t="str">
        <f>IF(Table1[[#This Row],[ROWID]]="","",IF(Table1[[#This Row],[_KETERANGAN]]="STOCK BELUM LENGKAP","ADA",IF(Table1[[#This Row],[KODE BARANG]]="","TIDAK ADA","ADA")))</f>
        <v>ADA</v>
      </c>
      <c r="P314">
        <v>2</v>
      </c>
      <c r="Q314" t="s">
        <v>34</v>
      </c>
      <c r="R314">
        <f>IF(Table1[[#This Row],[//DBS]]="","",INDEX(DBS[ISI],Table1[[#This Row],[//DBS]]))</f>
        <v>72</v>
      </c>
      <c r="S314" t="str">
        <f>IF(Table1[[#This Row],[//DBS]]="","",IF(Table1[[#This Row],[SATUAN_BYPASS]]="",INDEX(DBS[[SATUAN ]],Table1[[#This Row],[//DBS]]),Table1[SATUAN_BYPASS]))</f>
        <v>LSN</v>
      </c>
      <c r="T314">
        <v>45</v>
      </c>
      <c r="U314" s="58">
        <f>IF(Table1[[#This Row],[HARGA_BYPASS]]="",IF(Table1[[#This Row],[_HARGA]]="","",Table1[[#This Row],[_HARGA]]*1000),Table1[[#This Row],[HARGA_BYPASS]])</f>
        <v>45000</v>
      </c>
      <c r="V314" s="2"/>
      <c r="W314" s="2"/>
      <c r="X314" s="58" t="str">
        <f>IF(Table1[[#This Row],[ROWID]]="","",IF(Table1[[#This Row],[ROWID]]=C315,"",SUMIF(Table1[ROWID],Table1[[#This Row],[ROWID]],Table1[TOTAL])))</f>
        <v/>
      </c>
      <c r="AA31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14">
        <f>IF(Table1[[#This Row],[JUMLAH NOTA]]="","",IF(Table1[[#This Row],[CONV]]="",Table1[[#This Row],[JUMLAH NOTA]],Table1[[#This Row],[JUMLAH NOTA]]*Table1[[#This Row],[CONV]]))</f>
        <v>2</v>
      </c>
      <c r="AC314" t="str">
        <f>IF(Table1[[#This Row],[ISI_CONV]]="","",IF(Table1[[#This Row],[CONV]]="",Table1[[#This Row],[SATUAN NOTA]],Table1[[#This Row],[SATUAN]]))</f>
        <v>LSN</v>
      </c>
      <c r="AD314" s="58">
        <f>IF(Table1[[#This Row],[HARGA]]="","",IF(Table1[[#This Row],[CONV]]="",Table1[[#This Row],[HARGA]],Table1[[#This Row],[HARGA]]/Table1[[#This Row],[CONV]]))</f>
        <v>45000</v>
      </c>
      <c r="AE314" s="58">
        <f>IF(Table1[[#This Row],[HARGA_CONV]]="","",Table1[[#This Row],[HARGA_CONV]]*Table1[[#This Row],[ISI_CONV]]*(100%-(Table1[[#This Row],[DISKON]]+Table1[[#This Row],[DISKON NOTA]])))</f>
        <v>90000</v>
      </c>
      <c r="AF314" s="3">
        <f>IF(Table1[[#This Row],[TANGGAL NOTA]]="",AF313,Table1[[#This Row],[TANGGAL NOTA]])</f>
        <v>45531</v>
      </c>
      <c r="AG314" s="3"/>
      <c r="AH314" s="3">
        <f>IF(Table1[[#This Row],[TANGGAL UPDATE]]="",AH313,Table1[[#This Row],[TANGGAL UPDATE]])</f>
        <v>45534</v>
      </c>
      <c r="AI314" t="str" cm="1">
        <f t="array" ref="AI314">IF(Table1[[#This Row],[A1]]="",AI313,INDEX(Table6[3],Table1[[#This Row],[Q1]]))</f>
        <v>G</v>
      </c>
      <c r="AJ314" t="str">
        <f>IF(Table1[[#This Row],[_KETERANGAN]]="","",Table1[[#This Row],[_KETERANGAN]])</f>
        <v/>
      </c>
      <c r="AK314" t="str" cm="1">
        <f t="array" ref="AK314">IF(Table1[[#This Row],[A1]]="",AK313,INDEX(Table6[3],Table1[[#This Row],[Q1]]))</f>
        <v>G</v>
      </c>
      <c r="AL314" s="5" t="str" cm="1">
        <f t="array" ref="AL314">IF(Table1[[#This Row],[A1]]="",AL313,INDEX(Table6[1],Table1[[#This Row],[Q1]]))</f>
        <v>PRISMA</v>
      </c>
      <c r="AM314" t="str" cm="1">
        <f t="array" ref="AM314">IF(Table1[[#This Row],[A1]]="",AM313,INDEX(Table6[2],Table1[[#This Row],[Q1]]))</f>
        <v>YOGYA</v>
      </c>
      <c r="AN314" t="str">
        <f>CONCATENATE(Table1[[#This Row],[TOKO_H]],"-",Table1[[#This Row],[KOTA_H]])</f>
        <v>PRISMA-YOGYA</v>
      </c>
      <c r="AO314" t="s">
        <v>4784</v>
      </c>
      <c r="AP314" t="s">
        <v>4785</v>
      </c>
      <c r="AQ314"/>
    </row>
    <row r="315" spans="1:43">
      <c r="A315">
        <f>IF(Table1[[#This Row],[KODE BARANG]]="","",MATCH(Table1[[#This Row],[KODE BARANG]],DBS[KODE BARANG],0))</f>
        <v>1815</v>
      </c>
      <c r="B315">
        <f>IF(Table1[[#This Row],[ROWID]]="","",ROW()-2)</f>
        <v>313</v>
      </c>
      <c r="C315">
        <f>IF(Table1[[#This Row],[NAMA BARANG]]="","",IF(Table1[[#This Row],[ID]]="",C314,Table1[[#This Row],[ID]]))</f>
        <v>302</v>
      </c>
      <c r="D315" t="str">
        <f>IF(Table1[[#This Row],[A1]]="","",MATCH(Table1[[#This Row],[A1]],Table6[5],0))</f>
        <v/>
      </c>
      <c r="E315" t="str">
        <f>IF(Table1[[#This Row],[ID]]="","",Table1[[#This Row],[TOKO-KOTA_H]])</f>
        <v/>
      </c>
      <c r="F315" t="str">
        <f>IF(Table1[[#This Row],[NOTA TOKO]]="","",ROW()-2)</f>
        <v/>
      </c>
      <c r="G315" s="59"/>
      <c r="H315" s="1"/>
      <c r="J315" s="1"/>
      <c r="K315" t="s">
        <v>2923</v>
      </c>
      <c r="L315" t="str">
        <f>IF(Table1[[#This Row],[_NAMA BARANG]]="",IF(Table1[[#This Row],[//DBS]]="","",INDEX(DBS[NAMA],Table1[[#This Row],[//DBS]])),Table1[[#This Row],[_NAMA BARANG]])</f>
        <v>MAP L SIKA AC-105 PUTIH</v>
      </c>
      <c r="M315"/>
      <c r="O315" t="str">
        <f>IF(Table1[[#This Row],[ROWID]]="","",IF(Table1[[#This Row],[_KETERANGAN]]="STOCK BELUM LENGKAP","ADA",IF(Table1[[#This Row],[KODE BARANG]]="","TIDAK ADA","ADA")))</f>
        <v>ADA</v>
      </c>
      <c r="P315">
        <v>3</v>
      </c>
      <c r="Q315" t="s">
        <v>34</v>
      </c>
      <c r="R315">
        <f>IF(Table1[[#This Row],[//DBS]]="","",INDEX(DBS[ISI],Table1[[#This Row],[//DBS]]))</f>
        <v>60</v>
      </c>
      <c r="S315" t="str">
        <f>IF(Table1[[#This Row],[//DBS]]="","",IF(Table1[[#This Row],[SATUAN_BYPASS]]="",INDEX(DBS[[SATUAN ]],Table1[[#This Row],[//DBS]]),Table1[SATUAN_BYPASS]))</f>
        <v>LSN</v>
      </c>
      <c r="T315">
        <v>10.5</v>
      </c>
      <c r="U315" s="58">
        <f>IF(Table1[[#This Row],[HARGA_BYPASS]]="",IF(Table1[[#This Row],[_HARGA]]="","",Table1[[#This Row],[_HARGA]]*1000),Table1[[#This Row],[HARGA_BYPASS]])</f>
        <v>10500</v>
      </c>
      <c r="V315" s="2"/>
      <c r="W315" s="2"/>
      <c r="X315" s="58" t="str">
        <f>IF(Table1[[#This Row],[ROWID]]="","",IF(Table1[[#This Row],[ROWID]]=C316,"",SUMIF(Table1[ROWID],Table1[[#This Row],[ROWID]],Table1[TOTAL])))</f>
        <v/>
      </c>
      <c r="AA31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15">
        <f>IF(Table1[[#This Row],[JUMLAH NOTA]]="","",IF(Table1[[#This Row],[CONV]]="",Table1[[#This Row],[JUMLAH NOTA]],Table1[[#This Row],[JUMLAH NOTA]]*Table1[[#This Row],[CONV]]))</f>
        <v>3</v>
      </c>
      <c r="AC315" t="str">
        <f>IF(Table1[[#This Row],[ISI_CONV]]="","",IF(Table1[[#This Row],[CONV]]="",Table1[[#This Row],[SATUAN NOTA]],Table1[[#This Row],[SATUAN]]))</f>
        <v>LSN</v>
      </c>
      <c r="AD315" s="58">
        <f>IF(Table1[[#This Row],[HARGA]]="","",IF(Table1[[#This Row],[CONV]]="",Table1[[#This Row],[HARGA]],Table1[[#This Row],[HARGA]]/Table1[[#This Row],[CONV]]))</f>
        <v>10500</v>
      </c>
      <c r="AE315" s="58">
        <f>IF(Table1[[#This Row],[HARGA_CONV]]="","",Table1[[#This Row],[HARGA_CONV]]*Table1[[#This Row],[ISI_CONV]]*(100%-(Table1[[#This Row],[DISKON]]+Table1[[#This Row],[DISKON NOTA]])))</f>
        <v>31500</v>
      </c>
      <c r="AF315" s="3">
        <f>IF(Table1[[#This Row],[TANGGAL NOTA]]="",AF314,Table1[[#This Row],[TANGGAL NOTA]])</f>
        <v>45531</v>
      </c>
      <c r="AG315" s="3"/>
      <c r="AH315" s="3">
        <f>IF(Table1[[#This Row],[TANGGAL UPDATE]]="",AH314,Table1[[#This Row],[TANGGAL UPDATE]])</f>
        <v>45534</v>
      </c>
      <c r="AI315" t="str" cm="1">
        <f t="array" ref="AI315">IF(Table1[[#This Row],[A1]]="",AI314,INDEX(Table6[3],Table1[[#This Row],[Q1]]))</f>
        <v>G</v>
      </c>
      <c r="AJ315" t="str">
        <f>IF(Table1[[#This Row],[_KETERANGAN]]="","",Table1[[#This Row],[_KETERANGAN]])</f>
        <v/>
      </c>
      <c r="AK315" t="str" cm="1">
        <f t="array" ref="AK315">IF(Table1[[#This Row],[A1]]="",AK314,INDEX(Table6[3],Table1[[#This Row],[Q1]]))</f>
        <v>G</v>
      </c>
      <c r="AL315" s="5" t="str" cm="1">
        <f t="array" ref="AL315">IF(Table1[[#This Row],[A1]]="",AL314,INDEX(Table6[1],Table1[[#This Row],[Q1]]))</f>
        <v>PRISMA</v>
      </c>
      <c r="AM315" t="str" cm="1">
        <f t="array" ref="AM315">IF(Table1[[#This Row],[A1]]="",AM314,INDEX(Table6[2],Table1[[#This Row],[Q1]]))</f>
        <v>YOGYA</v>
      </c>
      <c r="AN315" t="str">
        <f>CONCATENATE(Table1[[#This Row],[TOKO_H]],"-",Table1[[#This Row],[KOTA_H]])</f>
        <v>PRISMA-YOGYA</v>
      </c>
      <c r="AO315" t="s">
        <v>2923</v>
      </c>
      <c r="AP315" t="s">
        <v>2924</v>
      </c>
      <c r="AQ315"/>
    </row>
    <row r="316" spans="1:43">
      <c r="A316">
        <f>IF(Table1[[#This Row],[KODE BARANG]]="","",MATCH(Table1[[#This Row],[KODE BARANG]],DBS[KODE BARANG],0))</f>
        <v>1813</v>
      </c>
      <c r="B316">
        <f>IF(Table1[[#This Row],[ROWID]]="","",ROW()-2)</f>
        <v>314</v>
      </c>
      <c r="C316">
        <f>IF(Table1[[#This Row],[NAMA BARANG]]="","",IF(Table1[[#This Row],[ID]]="",C315,Table1[[#This Row],[ID]]))</f>
        <v>302</v>
      </c>
      <c r="D316" t="str">
        <f>IF(Table1[[#This Row],[A1]]="","",MATCH(Table1[[#This Row],[A1]],Table6[5],0))</f>
        <v/>
      </c>
      <c r="E316" t="str">
        <f>IF(Table1[[#This Row],[ID]]="","",Table1[[#This Row],[TOKO-KOTA_H]])</f>
        <v/>
      </c>
      <c r="F316" t="str">
        <f>IF(Table1[[#This Row],[NOTA TOKO]]="","",ROW()-2)</f>
        <v/>
      </c>
      <c r="G316" s="59"/>
      <c r="H316" s="1"/>
      <c r="J316" s="1"/>
      <c r="K316" t="s">
        <v>2919</v>
      </c>
      <c r="L316" t="str">
        <f>IF(Table1[[#This Row],[_NAMA BARANG]]="",IF(Table1[[#This Row],[//DBS]]="","",INDEX(DBS[NAMA],Table1[[#This Row],[//DBS]])),Table1[[#This Row],[_NAMA BARANG]])</f>
        <v>MAP L SIKA AC-105 KUNING</v>
      </c>
      <c r="M316"/>
      <c r="O316" t="str">
        <f>IF(Table1[[#This Row],[ROWID]]="","",IF(Table1[[#This Row],[_KETERANGAN]]="STOCK BELUM LENGKAP","ADA",IF(Table1[[#This Row],[KODE BARANG]]="","TIDAK ADA","ADA")))</f>
        <v>ADA</v>
      </c>
      <c r="P316">
        <v>3</v>
      </c>
      <c r="Q316" t="s">
        <v>34</v>
      </c>
      <c r="R316">
        <f>IF(Table1[[#This Row],[//DBS]]="","",INDEX(DBS[ISI],Table1[[#This Row],[//DBS]]))</f>
        <v>60</v>
      </c>
      <c r="S316" t="str">
        <f>IF(Table1[[#This Row],[//DBS]]="","",IF(Table1[[#This Row],[SATUAN_BYPASS]]="",INDEX(DBS[[SATUAN ]],Table1[[#This Row],[//DBS]]),Table1[SATUAN_BYPASS]))</f>
        <v>LSN</v>
      </c>
      <c r="T316">
        <v>10.5</v>
      </c>
      <c r="U316" s="58">
        <f>IF(Table1[[#This Row],[HARGA_BYPASS]]="",IF(Table1[[#This Row],[_HARGA]]="","",Table1[[#This Row],[_HARGA]]*1000),Table1[[#This Row],[HARGA_BYPASS]])</f>
        <v>10500</v>
      </c>
      <c r="V316" s="2"/>
      <c r="W316" s="2"/>
      <c r="X316" s="58" t="str">
        <f>IF(Table1[[#This Row],[ROWID]]="","",IF(Table1[[#This Row],[ROWID]]=C317,"",SUMIF(Table1[ROWID],Table1[[#This Row],[ROWID]],Table1[TOTAL])))</f>
        <v/>
      </c>
      <c r="AA31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16">
        <f>IF(Table1[[#This Row],[JUMLAH NOTA]]="","",IF(Table1[[#This Row],[CONV]]="",Table1[[#This Row],[JUMLAH NOTA]],Table1[[#This Row],[JUMLAH NOTA]]*Table1[[#This Row],[CONV]]))</f>
        <v>3</v>
      </c>
      <c r="AC316" t="str">
        <f>IF(Table1[[#This Row],[ISI_CONV]]="","",IF(Table1[[#This Row],[CONV]]="",Table1[[#This Row],[SATUAN NOTA]],Table1[[#This Row],[SATUAN]]))</f>
        <v>LSN</v>
      </c>
      <c r="AD316" s="58">
        <f>IF(Table1[[#This Row],[HARGA]]="","",IF(Table1[[#This Row],[CONV]]="",Table1[[#This Row],[HARGA]],Table1[[#This Row],[HARGA]]/Table1[[#This Row],[CONV]]))</f>
        <v>10500</v>
      </c>
      <c r="AE316" s="58">
        <f>IF(Table1[[#This Row],[HARGA_CONV]]="","",Table1[[#This Row],[HARGA_CONV]]*Table1[[#This Row],[ISI_CONV]]*(100%-(Table1[[#This Row],[DISKON]]+Table1[[#This Row],[DISKON NOTA]])))</f>
        <v>31500</v>
      </c>
      <c r="AF316" s="3">
        <f>IF(Table1[[#This Row],[TANGGAL NOTA]]="",AF315,Table1[[#This Row],[TANGGAL NOTA]])</f>
        <v>45531</v>
      </c>
      <c r="AG316" s="3"/>
      <c r="AH316" s="3">
        <f>IF(Table1[[#This Row],[TANGGAL UPDATE]]="",AH315,Table1[[#This Row],[TANGGAL UPDATE]])</f>
        <v>45534</v>
      </c>
      <c r="AI316" t="str" cm="1">
        <f t="array" ref="AI316">IF(Table1[[#This Row],[A1]]="",AI315,INDEX(Table6[3],Table1[[#This Row],[Q1]]))</f>
        <v>G</v>
      </c>
      <c r="AJ316" t="str">
        <f>IF(Table1[[#This Row],[_KETERANGAN]]="","",Table1[[#This Row],[_KETERANGAN]])</f>
        <v/>
      </c>
      <c r="AK316" t="str" cm="1">
        <f t="array" ref="AK316">IF(Table1[[#This Row],[A1]]="",AK315,INDEX(Table6[3],Table1[[#This Row],[Q1]]))</f>
        <v>G</v>
      </c>
      <c r="AL316" s="5" t="str" cm="1">
        <f t="array" ref="AL316">IF(Table1[[#This Row],[A1]]="",AL315,INDEX(Table6[1],Table1[[#This Row],[Q1]]))</f>
        <v>PRISMA</v>
      </c>
      <c r="AM316" t="str" cm="1">
        <f t="array" ref="AM316">IF(Table1[[#This Row],[A1]]="",AM315,INDEX(Table6[2],Table1[[#This Row],[Q1]]))</f>
        <v>YOGYA</v>
      </c>
      <c r="AN316" t="str">
        <f>CONCATENATE(Table1[[#This Row],[TOKO_H]],"-",Table1[[#This Row],[KOTA_H]])</f>
        <v>PRISMA-YOGYA</v>
      </c>
      <c r="AO316" t="s">
        <v>2919</v>
      </c>
      <c r="AP316" t="s">
        <v>2920</v>
      </c>
      <c r="AQ316"/>
    </row>
    <row r="317" spans="1:43">
      <c r="A317">
        <f>IF(Table1[[#This Row],[KODE BARANG]]="","",MATCH(Table1[[#This Row],[KODE BARANG]],DBS[KODE BARANG],0))</f>
        <v>796</v>
      </c>
      <c r="B317">
        <f>IF(Table1[[#This Row],[ROWID]]="","",ROW()-2)</f>
        <v>315</v>
      </c>
      <c r="C317">
        <f>IF(Table1[[#This Row],[NAMA BARANG]]="","",IF(Table1[[#This Row],[ID]]="",C316,Table1[[#This Row],[ID]]))</f>
        <v>302</v>
      </c>
      <c r="D317" t="str">
        <f>IF(Table1[[#This Row],[A1]]="","",MATCH(Table1[[#This Row],[A1]],Table6[5],0))</f>
        <v/>
      </c>
      <c r="E317" t="str">
        <f>IF(Table1[[#This Row],[ID]]="","",Table1[[#This Row],[TOKO-KOTA_H]])</f>
        <v/>
      </c>
      <c r="F317" t="str">
        <f>IF(Table1[[#This Row],[NOTA TOKO]]="","",ROW()-2)</f>
        <v/>
      </c>
      <c r="G317" s="59"/>
      <c r="H317" s="1"/>
      <c r="J317" s="1"/>
      <c r="K317" t="s">
        <v>12234</v>
      </c>
      <c r="L317" t="str">
        <f>IF(Table1[[#This Row],[_NAMA BARANG]]="",IF(Table1[[#This Row],[//DBS]]="","",INDEX(DBS[NAMA],Table1[[#This Row],[//DBS]])),Table1[[#This Row],[_NAMA BARANG]])</f>
        <v>BUKU MEWARNAI ART 8 DESIGN</v>
      </c>
      <c r="M317"/>
      <c r="N317" t="s">
        <v>13183</v>
      </c>
      <c r="O317" t="str">
        <f>IF(Table1[[#This Row],[ROWID]]="","",IF(Table1[[#This Row],[_KETERANGAN]]="STOCK BELUM LENGKAP","ADA",IF(Table1[[#This Row],[KODE BARANG]]="","TIDAK ADA","ADA")))</f>
        <v>ADA</v>
      </c>
      <c r="P317">
        <v>2</v>
      </c>
      <c r="Q317" t="s">
        <v>34</v>
      </c>
      <c r="R317">
        <f>IF(Table1[[#This Row],[//DBS]]="","",INDEX(DBS[ISI],Table1[[#This Row],[//DBS]]))</f>
        <v>1600</v>
      </c>
      <c r="S317" t="str">
        <f>IF(Table1[[#This Row],[//DBS]]="","",IF(Table1[[#This Row],[SATUAN_BYPASS]]="",INDEX(DBS[[SATUAN ]],Table1[[#This Row],[//DBS]]),Table1[SATUAN_BYPASS]))</f>
        <v>PCS</v>
      </c>
      <c r="T317">
        <v>10</v>
      </c>
      <c r="U317" s="58">
        <f>IF(Table1[[#This Row],[HARGA_BYPASS]]="",IF(Table1[[#This Row],[_HARGA]]="","",Table1[[#This Row],[_HARGA]]*1000),Table1[[#This Row],[HARGA_BYPASS]])</f>
        <v>10000</v>
      </c>
      <c r="V317" s="2"/>
      <c r="W317" s="2"/>
      <c r="X317" s="58" t="str">
        <f>IF(Table1[[#This Row],[ROWID]]="","",IF(Table1[[#This Row],[ROWID]]=C318,"",SUMIF(Table1[ROWID],Table1[[#This Row],[ROWID]],Table1[TOTAL])))</f>
        <v/>
      </c>
      <c r="AA317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12</v>
      </c>
      <c r="AB317">
        <f>IF(Table1[[#This Row],[JUMLAH NOTA]]="","",IF(Table1[[#This Row],[CONV]]="",Table1[[#This Row],[JUMLAH NOTA]],Table1[[#This Row],[JUMLAH NOTA]]*Table1[[#This Row],[CONV]]))</f>
        <v>24</v>
      </c>
      <c r="AC317" t="str">
        <f>IF(Table1[[#This Row],[ISI_CONV]]="","",IF(Table1[[#This Row],[CONV]]="",Table1[[#This Row],[SATUAN NOTA]],Table1[[#This Row],[SATUAN]]))</f>
        <v>PCS</v>
      </c>
      <c r="AD317" s="58">
        <f>IF(Table1[[#This Row],[HARGA]]="","",IF(Table1[[#This Row],[CONV]]="",Table1[[#This Row],[HARGA]],Table1[[#This Row],[HARGA]]/Table1[[#This Row],[CONV]]))</f>
        <v>833.33333333333337</v>
      </c>
      <c r="AE317" s="58">
        <f>IF(Table1[[#This Row],[HARGA_CONV]]="","",Table1[[#This Row],[HARGA_CONV]]*Table1[[#This Row],[ISI_CONV]]*(100%-(Table1[[#This Row],[DISKON]]+Table1[[#This Row],[DISKON NOTA]])))</f>
        <v>20000</v>
      </c>
      <c r="AF317" s="3">
        <f>IF(Table1[[#This Row],[TANGGAL NOTA]]="",AF316,Table1[[#This Row],[TANGGAL NOTA]])</f>
        <v>45531</v>
      </c>
      <c r="AG317" s="3"/>
      <c r="AH317" s="3">
        <f>IF(Table1[[#This Row],[TANGGAL UPDATE]]="",AH316,Table1[[#This Row],[TANGGAL UPDATE]])</f>
        <v>45534</v>
      </c>
      <c r="AI317" t="str" cm="1">
        <f t="array" ref="AI317">IF(Table1[[#This Row],[A1]]="",AI316,INDEX(Table6[3],Table1[[#This Row],[Q1]]))</f>
        <v>G</v>
      </c>
      <c r="AJ317" t="str">
        <f>IF(Table1[[#This Row],[_KETERANGAN]]="","",Table1[[#This Row],[_KETERANGAN]])</f>
        <v>MOTIF SAYUR</v>
      </c>
      <c r="AK317" t="str" cm="1">
        <f t="array" ref="AK317">IF(Table1[[#This Row],[A1]]="",AK316,INDEX(Table6[3],Table1[[#This Row],[Q1]]))</f>
        <v>G</v>
      </c>
      <c r="AL317" s="5" t="str" cm="1">
        <f t="array" ref="AL317">IF(Table1[[#This Row],[A1]]="",AL316,INDEX(Table6[1],Table1[[#This Row],[Q1]]))</f>
        <v>PRISMA</v>
      </c>
      <c r="AM317" t="str" cm="1">
        <f t="array" ref="AM317">IF(Table1[[#This Row],[A1]]="",AM316,INDEX(Table6[2],Table1[[#This Row],[Q1]]))</f>
        <v>YOGYA</v>
      </c>
      <c r="AN317" t="str">
        <f>CONCATENATE(Table1[[#This Row],[TOKO_H]],"-",Table1[[#This Row],[KOTA_H]])</f>
        <v>PRISMA-YOGYA</v>
      </c>
      <c r="AO317" t="s">
        <v>12234</v>
      </c>
      <c r="AP317" t="s">
        <v>12235</v>
      </c>
      <c r="AQ317"/>
    </row>
    <row r="318" spans="1:43">
      <c r="A318">
        <f>IF(Table1[[#This Row],[KODE BARANG]]="","",MATCH(Table1[[#This Row],[KODE BARANG]],DBS[KODE BARANG],0))</f>
        <v>796</v>
      </c>
      <c r="B318">
        <f>IF(Table1[[#This Row],[ROWID]]="","",ROW()-2)</f>
        <v>316</v>
      </c>
      <c r="C318">
        <f>IF(Table1[[#This Row],[NAMA BARANG]]="","",IF(Table1[[#This Row],[ID]]="",C317,Table1[[#This Row],[ID]]))</f>
        <v>302</v>
      </c>
      <c r="D318" t="str">
        <f>IF(Table1[[#This Row],[A1]]="","",MATCH(Table1[[#This Row],[A1]],Table6[5],0))</f>
        <v/>
      </c>
      <c r="E318" t="str">
        <f>IF(Table1[[#This Row],[ID]]="","",Table1[[#This Row],[TOKO-KOTA_H]])</f>
        <v/>
      </c>
      <c r="F318" t="str">
        <f>IF(Table1[[#This Row],[NOTA TOKO]]="","",ROW()-2)</f>
        <v/>
      </c>
      <c r="G318" s="59"/>
      <c r="H318" s="1"/>
      <c r="J318" s="1"/>
      <c r="K318" t="s">
        <v>12234</v>
      </c>
      <c r="L318" t="str">
        <f>IF(Table1[[#This Row],[_NAMA BARANG]]="",IF(Table1[[#This Row],[//DBS]]="","",INDEX(DBS[NAMA],Table1[[#This Row],[//DBS]])),Table1[[#This Row],[_NAMA BARANG]])</f>
        <v>BUKU MEWARNAI ART 8 DESIGN</v>
      </c>
      <c r="M318"/>
      <c r="N318" t="s">
        <v>9559</v>
      </c>
      <c r="O318" t="str">
        <f>IF(Table1[[#This Row],[ROWID]]="","",IF(Table1[[#This Row],[_KETERANGAN]]="STOCK BELUM LENGKAP","ADA",IF(Table1[[#This Row],[KODE BARANG]]="","TIDAK ADA","ADA")))</f>
        <v>ADA</v>
      </c>
      <c r="P318">
        <v>2</v>
      </c>
      <c r="Q318" t="s">
        <v>34</v>
      </c>
      <c r="R318">
        <f>IF(Table1[[#This Row],[//DBS]]="","",INDEX(DBS[ISI],Table1[[#This Row],[//DBS]]))</f>
        <v>1600</v>
      </c>
      <c r="S318" t="str">
        <f>IF(Table1[[#This Row],[//DBS]]="","",IF(Table1[[#This Row],[SATUAN_BYPASS]]="",INDEX(DBS[[SATUAN ]],Table1[[#This Row],[//DBS]]),Table1[SATUAN_BYPASS]))</f>
        <v>PCS</v>
      </c>
      <c r="T318">
        <v>10</v>
      </c>
      <c r="U318" s="58">
        <f>IF(Table1[[#This Row],[HARGA_BYPASS]]="",IF(Table1[[#This Row],[_HARGA]]="","",Table1[[#This Row],[_HARGA]]*1000),Table1[[#This Row],[HARGA_BYPASS]])</f>
        <v>10000</v>
      </c>
      <c r="V318" s="2"/>
      <c r="W318" s="2"/>
      <c r="X318" s="58" t="str">
        <f>IF(Table1[[#This Row],[ROWID]]="","",IF(Table1[[#This Row],[ROWID]]=C319,"",SUMIF(Table1[ROWID],Table1[[#This Row],[ROWID]],Table1[TOTAL])))</f>
        <v/>
      </c>
      <c r="AA318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12</v>
      </c>
      <c r="AB318">
        <f>IF(Table1[[#This Row],[JUMLAH NOTA]]="","",IF(Table1[[#This Row],[CONV]]="",Table1[[#This Row],[JUMLAH NOTA]],Table1[[#This Row],[JUMLAH NOTA]]*Table1[[#This Row],[CONV]]))</f>
        <v>24</v>
      </c>
      <c r="AC318" t="str">
        <f>IF(Table1[[#This Row],[ISI_CONV]]="","",IF(Table1[[#This Row],[CONV]]="",Table1[[#This Row],[SATUAN NOTA]],Table1[[#This Row],[SATUAN]]))</f>
        <v>PCS</v>
      </c>
      <c r="AD318" s="58">
        <f>IF(Table1[[#This Row],[HARGA]]="","",IF(Table1[[#This Row],[CONV]]="",Table1[[#This Row],[HARGA]],Table1[[#This Row],[HARGA]]/Table1[[#This Row],[CONV]]))</f>
        <v>833.33333333333337</v>
      </c>
      <c r="AE318" s="58">
        <f>IF(Table1[[#This Row],[HARGA_CONV]]="","",Table1[[#This Row],[HARGA_CONV]]*Table1[[#This Row],[ISI_CONV]]*(100%-(Table1[[#This Row],[DISKON]]+Table1[[#This Row],[DISKON NOTA]])))</f>
        <v>20000</v>
      </c>
      <c r="AF318" s="3">
        <f>IF(Table1[[#This Row],[TANGGAL NOTA]]="",AF317,Table1[[#This Row],[TANGGAL NOTA]])</f>
        <v>45531</v>
      </c>
      <c r="AG318" s="3"/>
      <c r="AH318" s="3">
        <f>IF(Table1[[#This Row],[TANGGAL UPDATE]]="",AH317,Table1[[#This Row],[TANGGAL UPDATE]])</f>
        <v>45534</v>
      </c>
      <c r="AI318" t="str" cm="1">
        <f t="array" ref="AI318">IF(Table1[[#This Row],[A1]]="",AI317,INDEX(Table6[3],Table1[[#This Row],[Q1]]))</f>
        <v>G</v>
      </c>
      <c r="AJ318" t="str">
        <f>IF(Table1[[#This Row],[_KETERANGAN]]="","",Table1[[#This Row],[_KETERANGAN]])</f>
        <v>MOTIF BUAH</v>
      </c>
      <c r="AK318" t="str" cm="1">
        <f t="array" ref="AK318">IF(Table1[[#This Row],[A1]]="",AK317,INDEX(Table6[3],Table1[[#This Row],[Q1]]))</f>
        <v>G</v>
      </c>
      <c r="AL318" s="5" t="str" cm="1">
        <f t="array" ref="AL318">IF(Table1[[#This Row],[A1]]="",AL317,INDEX(Table6[1],Table1[[#This Row],[Q1]]))</f>
        <v>PRISMA</v>
      </c>
      <c r="AM318" t="str" cm="1">
        <f t="array" ref="AM318">IF(Table1[[#This Row],[A1]]="",AM317,INDEX(Table6[2],Table1[[#This Row],[Q1]]))</f>
        <v>YOGYA</v>
      </c>
      <c r="AN318" t="str">
        <f>CONCATENATE(Table1[[#This Row],[TOKO_H]],"-",Table1[[#This Row],[KOTA_H]])</f>
        <v>PRISMA-YOGYA</v>
      </c>
      <c r="AO318" t="s">
        <v>12234</v>
      </c>
      <c r="AP318" t="s">
        <v>12235</v>
      </c>
      <c r="AQ318"/>
    </row>
    <row r="319" spans="1:43">
      <c r="A319">
        <f>IF(Table1[[#This Row],[KODE BARANG]]="","",MATCH(Table1[[#This Row],[KODE BARANG]],DBS[KODE BARANG],0))</f>
        <v>796</v>
      </c>
      <c r="B319">
        <f>IF(Table1[[#This Row],[ROWID]]="","",ROW()-2)</f>
        <v>317</v>
      </c>
      <c r="C319">
        <f>IF(Table1[[#This Row],[NAMA BARANG]]="","",IF(Table1[[#This Row],[ID]]="",C318,Table1[[#This Row],[ID]]))</f>
        <v>302</v>
      </c>
      <c r="D319" t="str">
        <f>IF(Table1[[#This Row],[A1]]="","",MATCH(Table1[[#This Row],[A1]],Table6[5],0))</f>
        <v/>
      </c>
      <c r="E319" t="str">
        <f>IF(Table1[[#This Row],[ID]]="","",Table1[[#This Row],[TOKO-KOTA_H]])</f>
        <v/>
      </c>
      <c r="F319" t="str">
        <f>IF(Table1[[#This Row],[NOTA TOKO]]="","",ROW()-2)</f>
        <v/>
      </c>
      <c r="G319" s="59"/>
      <c r="H319" s="1"/>
      <c r="J319" s="1"/>
      <c r="K319" t="s">
        <v>12234</v>
      </c>
      <c r="L319" t="str">
        <f>IF(Table1[[#This Row],[_NAMA BARANG]]="",IF(Table1[[#This Row],[//DBS]]="","",INDEX(DBS[NAMA],Table1[[#This Row],[//DBS]])),Table1[[#This Row],[_NAMA BARANG]])</f>
        <v>BUKU MEWARNAI ART 8 DESIGN</v>
      </c>
      <c r="M319"/>
      <c r="N319" t="s">
        <v>10516</v>
      </c>
      <c r="O319" t="str">
        <f>IF(Table1[[#This Row],[ROWID]]="","",IF(Table1[[#This Row],[_KETERANGAN]]="STOCK BELUM LENGKAP","ADA",IF(Table1[[#This Row],[KODE BARANG]]="","TIDAK ADA","ADA")))</f>
        <v>ADA</v>
      </c>
      <c r="P319">
        <v>2</v>
      </c>
      <c r="Q319" t="s">
        <v>34</v>
      </c>
      <c r="R319">
        <f>IF(Table1[[#This Row],[//DBS]]="","",INDEX(DBS[ISI],Table1[[#This Row],[//DBS]]))</f>
        <v>1600</v>
      </c>
      <c r="S319" t="str">
        <f>IF(Table1[[#This Row],[//DBS]]="","",IF(Table1[[#This Row],[SATUAN_BYPASS]]="",INDEX(DBS[[SATUAN ]],Table1[[#This Row],[//DBS]]),Table1[SATUAN_BYPASS]))</f>
        <v>PCS</v>
      </c>
      <c r="T319">
        <v>10</v>
      </c>
      <c r="U319" s="58">
        <f>IF(Table1[[#This Row],[HARGA_BYPASS]]="",IF(Table1[[#This Row],[_HARGA]]="","",Table1[[#This Row],[_HARGA]]*1000),Table1[[#This Row],[HARGA_BYPASS]])</f>
        <v>10000</v>
      </c>
      <c r="V319" s="2"/>
      <c r="W319" s="2"/>
      <c r="X319" s="58">
        <f>IF(Table1[[#This Row],[ROWID]]="","",IF(Table1[[#This Row],[ROWID]]=C320,"",SUMIF(Table1[ROWID],Table1[[#This Row],[ROWID]],Table1[TOTAL])))</f>
        <v>1110000</v>
      </c>
      <c r="AA319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12</v>
      </c>
      <c r="AB319">
        <f>IF(Table1[[#This Row],[JUMLAH NOTA]]="","",IF(Table1[[#This Row],[CONV]]="",Table1[[#This Row],[JUMLAH NOTA]],Table1[[#This Row],[JUMLAH NOTA]]*Table1[[#This Row],[CONV]]))</f>
        <v>24</v>
      </c>
      <c r="AC319" t="str">
        <f>IF(Table1[[#This Row],[ISI_CONV]]="","",IF(Table1[[#This Row],[CONV]]="",Table1[[#This Row],[SATUAN NOTA]],Table1[[#This Row],[SATUAN]]))</f>
        <v>PCS</v>
      </c>
      <c r="AD319" s="58">
        <f>IF(Table1[[#This Row],[HARGA]]="","",IF(Table1[[#This Row],[CONV]]="",Table1[[#This Row],[HARGA]],Table1[[#This Row],[HARGA]]/Table1[[#This Row],[CONV]]))</f>
        <v>833.33333333333337</v>
      </c>
      <c r="AE319" s="58">
        <f>IF(Table1[[#This Row],[HARGA_CONV]]="","",Table1[[#This Row],[HARGA_CONV]]*Table1[[#This Row],[ISI_CONV]]*(100%-(Table1[[#This Row],[DISKON]]+Table1[[#This Row],[DISKON NOTA]])))</f>
        <v>20000</v>
      </c>
      <c r="AF319" s="3">
        <f>IF(Table1[[#This Row],[TANGGAL NOTA]]="",AF318,Table1[[#This Row],[TANGGAL NOTA]])</f>
        <v>45531</v>
      </c>
      <c r="AG319" s="3"/>
      <c r="AH319" s="3">
        <f>IF(Table1[[#This Row],[TANGGAL UPDATE]]="",AH318,Table1[[#This Row],[TANGGAL UPDATE]])</f>
        <v>45534</v>
      </c>
      <c r="AI319" t="str" cm="1">
        <f t="array" ref="AI319">IF(Table1[[#This Row],[A1]]="",AI318,INDEX(Table6[3],Table1[[#This Row],[Q1]]))</f>
        <v>G</v>
      </c>
      <c r="AJ319" t="str">
        <f>IF(Table1[[#This Row],[_KETERANGAN]]="","",Table1[[#This Row],[_KETERANGAN]])</f>
        <v>MOTIF TRANSPORTASI</v>
      </c>
      <c r="AK319" t="str" cm="1">
        <f t="array" ref="AK319">IF(Table1[[#This Row],[A1]]="",AK318,INDEX(Table6[3],Table1[[#This Row],[Q1]]))</f>
        <v>G</v>
      </c>
      <c r="AL319" s="5" t="str" cm="1">
        <f t="array" ref="AL319">IF(Table1[[#This Row],[A1]]="",AL318,INDEX(Table6[1],Table1[[#This Row],[Q1]]))</f>
        <v>PRISMA</v>
      </c>
      <c r="AM319" t="str" cm="1">
        <f t="array" ref="AM319">IF(Table1[[#This Row],[A1]]="",AM318,INDEX(Table6[2],Table1[[#This Row],[Q1]]))</f>
        <v>YOGYA</v>
      </c>
      <c r="AN319" t="str">
        <f>CONCATENATE(Table1[[#This Row],[TOKO_H]],"-",Table1[[#This Row],[KOTA_H]])</f>
        <v>PRISMA-YOGYA</v>
      </c>
      <c r="AO319" t="s">
        <v>12234</v>
      </c>
      <c r="AP319" t="s">
        <v>12235</v>
      </c>
      <c r="AQ319"/>
    </row>
    <row r="320" spans="1:43">
      <c r="A320" t="str">
        <f>IF(Table1[[#This Row],[KODE BARANG]]="","",MATCH(Table1[[#This Row],[KODE BARANG]],DBS[KODE BARANG],0))</f>
        <v/>
      </c>
      <c r="B320" t="str">
        <f>IF(Table1[[#This Row],[ROWID]]="","",ROW()-2)</f>
        <v/>
      </c>
      <c r="C320" t="str">
        <f>IF(Table1[[#This Row],[NAMA BARANG]]="","",IF(Table1[[#This Row],[ID]]="",C319,Table1[[#This Row],[ID]]))</f>
        <v/>
      </c>
      <c r="D320" t="str">
        <f>IF(Table1[[#This Row],[A1]]="","",MATCH(Table1[[#This Row],[A1]],Table6[5],0))</f>
        <v/>
      </c>
      <c r="E320" t="str">
        <f>IF(Table1[[#This Row],[ID]]="","",Table1[[#This Row],[TOKO-KOTA_H]])</f>
        <v/>
      </c>
      <c r="F320" t="str">
        <f>IF(Table1[[#This Row],[NOTA TOKO]]="","",ROW()-2)</f>
        <v/>
      </c>
      <c r="G320" s="59"/>
      <c r="H320" s="1"/>
      <c r="J320" s="1"/>
      <c r="K320"/>
      <c r="L320" t="str">
        <f>IF(Table1[[#This Row],[_NAMA BARANG]]="",IF(Table1[[#This Row],[//DBS]]="","",INDEX(DBS[NAMA],Table1[[#This Row],[//DBS]])),Table1[[#This Row],[_NAMA BARANG]])</f>
        <v/>
      </c>
      <c r="M320"/>
      <c r="O320" t="str">
        <f>IF(Table1[[#This Row],[ROWID]]="","",IF(Table1[[#This Row],[_KETERANGAN]]="STOCK BELUM LENGKAP","ADA",IF(Table1[[#This Row],[KODE BARANG]]="","TIDAK ADA","ADA")))</f>
        <v/>
      </c>
      <c r="R320" t="str">
        <f>IF(Table1[[#This Row],[//DBS]]="","",INDEX(DBS[ISI],Table1[[#This Row],[//DBS]]))</f>
        <v/>
      </c>
      <c r="S320" t="str">
        <f>IF(Table1[[#This Row],[//DBS]]="","",IF(Table1[[#This Row],[SATUAN_BYPASS]]="",INDEX(DBS[[SATUAN ]],Table1[[#This Row],[//DBS]]),Table1[SATUAN_BYPASS]))</f>
        <v/>
      </c>
      <c r="U320" s="58" t="str">
        <f>IF(Table1[[#This Row],[HARGA_BYPASS]]="",IF(Table1[[#This Row],[_HARGA]]="","",Table1[[#This Row],[_HARGA]]*1000),Table1[[#This Row],[HARGA_BYPASS]])</f>
        <v/>
      </c>
      <c r="V320" s="2"/>
      <c r="W320" s="2"/>
      <c r="X320" s="58" t="str">
        <f>IF(Table1[[#This Row],[ROWID]]="","",IF(Table1[[#This Row],[ROWID]]=C321,"",SUMIF(Table1[ROWID],Table1[[#This Row],[ROWID]],Table1[TOTAL])))</f>
        <v/>
      </c>
      <c r="AA32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20" t="str">
        <f>IF(Table1[[#This Row],[JUMLAH NOTA]]="","",IF(Table1[[#This Row],[CONV]]="",Table1[[#This Row],[JUMLAH NOTA]],Table1[[#This Row],[JUMLAH NOTA]]*Table1[[#This Row],[CONV]]))</f>
        <v/>
      </c>
      <c r="AC320" t="str">
        <f>IF(Table1[[#This Row],[ISI_CONV]]="","",IF(Table1[[#This Row],[CONV]]="",Table1[[#This Row],[SATUAN NOTA]],Table1[[#This Row],[SATUAN]]))</f>
        <v/>
      </c>
      <c r="AD320" s="58" t="str">
        <f>IF(Table1[[#This Row],[HARGA]]="","",IF(Table1[[#This Row],[CONV]]="",Table1[[#This Row],[HARGA]],Table1[[#This Row],[HARGA]]/Table1[[#This Row],[CONV]]))</f>
        <v/>
      </c>
      <c r="AE320" s="58" t="str">
        <f>IF(Table1[[#This Row],[HARGA_CONV]]="","",Table1[[#This Row],[HARGA_CONV]]*Table1[[#This Row],[ISI_CONV]]*(100%-(Table1[[#This Row],[DISKON]]+Table1[[#This Row],[DISKON NOTA]])))</f>
        <v/>
      </c>
      <c r="AF320" s="3">
        <f>IF(Table1[[#This Row],[TANGGAL NOTA]]="",AF319,Table1[[#This Row],[TANGGAL NOTA]])</f>
        <v>45531</v>
      </c>
      <c r="AG320" s="3"/>
      <c r="AH320" s="3">
        <f>IF(Table1[[#This Row],[TANGGAL UPDATE]]="",AH319,Table1[[#This Row],[TANGGAL UPDATE]])</f>
        <v>45534</v>
      </c>
      <c r="AI320" t="str" cm="1">
        <f t="array" ref="AI320">IF(Table1[[#This Row],[A1]]="",AI319,INDEX(Table6[3],Table1[[#This Row],[Q1]]))</f>
        <v>G</v>
      </c>
      <c r="AJ320" t="str">
        <f>IF(Table1[[#This Row],[_KETERANGAN]]="","",Table1[[#This Row],[_KETERANGAN]])</f>
        <v/>
      </c>
      <c r="AK320" t="str" cm="1">
        <f t="array" ref="AK320">IF(Table1[[#This Row],[A1]]="",AK319,INDEX(Table6[3],Table1[[#This Row],[Q1]]))</f>
        <v>G</v>
      </c>
      <c r="AL320" s="5" t="str" cm="1">
        <f t="array" ref="AL320">IF(Table1[[#This Row],[A1]]="",AL319,INDEX(Table6[1],Table1[[#This Row],[Q1]]))</f>
        <v>PRISMA</v>
      </c>
      <c r="AM320" t="str" cm="1">
        <f t="array" ref="AM320">IF(Table1[[#This Row],[A1]]="",AM319,INDEX(Table6[2],Table1[[#This Row],[Q1]]))</f>
        <v>YOGYA</v>
      </c>
      <c r="AN320" t="str">
        <f>CONCATENATE(Table1[[#This Row],[TOKO_H]],"-",Table1[[#This Row],[KOTA_H]])</f>
        <v>PRISMA-YOGYA</v>
      </c>
      <c r="AO320"/>
      <c r="AP320" t="s">
        <v>9561</v>
      </c>
      <c r="AQ320"/>
    </row>
    <row r="321" spans="1:43">
      <c r="A321">
        <f>IF(Table1[[#This Row],[KODE BARANG]]="","",MATCH(Table1[[#This Row],[KODE BARANG]],DBS[KODE BARANG],0))</f>
        <v>830</v>
      </c>
      <c r="B321">
        <f>IF(Table1[[#This Row],[ROWID]]="","",ROW()-2)</f>
        <v>319</v>
      </c>
      <c r="C321">
        <f>IF(Table1[[#This Row],[NAMA BARANG]]="","",IF(Table1[[#This Row],[ID]]="",C320,Table1[[#This Row],[ID]]))</f>
        <v>319</v>
      </c>
      <c r="D321" t="str">
        <f>IF(Table1[[#This Row],[A1]]="","",MATCH(Table1[[#This Row],[A1]],Table6[5],0))</f>
        <v/>
      </c>
      <c r="E321" t="str">
        <f>IF(Table1[[#This Row],[ID]]="","",Table1[[#This Row],[TOKO-KOTA_H]])</f>
        <v>PRISMA-YOGYA</v>
      </c>
      <c r="F321">
        <f>IF(Table1[[#This Row],[NOTA TOKO]]="","",ROW()-2)</f>
        <v>319</v>
      </c>
      <c r="G321" s="59"/>
      <c r="H321" s="1"/>
      <c r="I321">
        <v>3525</v>
      </c>
      <c r="J321" s="1"/>
      <c r="K321" t="s">
        <v>1682</v>
      </c>
      <c r="L321" t="str">
        <f>IF(Table1[[#This Row],[_NAMA BARANG]]="",IF(Table1[[#This Row],[//DBS]]="","",INDEX(DBS[NAMA],Table1[[#This Row],[//DBS]])),Table1[[#This Row],[_NAMA BARANG]])</f>
        <v>CAT AIR OPINI 110</v>
      </c>
      <c r="M321"/>
      <c r="O321" t="str">
        <f>IF(Table1[[#This Row],[ROWID]]="","",IF(Table1[[#This Row],[_KETERANGAN]]="STOCK BELUM LENGKAP","ADA",IF(Table1[[#This Row],[KODE BARANG]]="","TIDAK ADA","ADA")))</f>
        <v>ADA</v>
      </c>
      <c r="P321">
        <v>2</v>
      </c>
      <c r="Q321" t="s">
        <v>34</v>
      </c>
      <c r="R321">
        <f>IF(Table1[[#This Row],[//DBS]]="","",INDEX(DBS[ISI],Table1[[#This Row],[//DBS]]))</f>
        <v>18</v>
      </c>
      <c r="S321" t="str">
        <f>IF(Table1[[#This Row],[//DBS]]="","",IF(Table1[[#This Row],[SATUAN_BYPASS]]="",INDEX(DBS[[SATUAN ]],Table1[[#This Row],[//DBS]]),Table1[SATUAN_BYPASS]))</f>
        <v>LSN</v>
      </c>
      <c r="T321">
        <v>104</v>
      </c>
      <c r="U321" s="58">
        <f>IF(Table1[[#This Row],[HARGA_BYPASS]]="",IF(Table1[[#This Row],[_HARGA]]="","",Table1[[#This Row],[_HARGA]]*1000),Table1[[#This Row],[HARGA_BYPASS]])</f>
        <v>104000</v>
      </c>
      <c r="V321" s="2"/>
      <c r="W321" s="2"/>
      <c r="X321" s="58" t="str">
        <f>IF(Table1[[#This Row],[ROWID]]="","",IF(Table1[[#This Row],[ROWID]]=C322,"",SUMIF(Table1[ROWID],Table1[[#This Row],[ROWID]],Table1[TOTAL])))</f>
        <v/>
      </c>
      <c r="AA32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21">
        <f>IF(Table1[[#This Row],[JUMLAH NOTA]]="","",IF(Table1[[#This Row],[CONV]]="",Table1[[#This Row],[JUMLAH NOTA]],Table1[[#This Row],[JUMLAH NOTA]]*Table1[[#This Row],[CONV]]))</f>
        <v>2</v>
      </c>
      <c r="AC321" t="str">
        <f>IF(Table1[[#This Row],[ISI_CONV]]="","",IF(Table1[[#This Row],[CONV]]="",Table1[[#This Row],[SATUAN NOTA]],Table1[[#This Row],[SATUAN]]))</f>
        <v>LSN</v>
      </c>
      <c r="AD321" s="58">
        <f>IF(Table1[[#This Row],[HARGA]]="","",IF(Table1[[#This Row],[CONV]]="",Table1[[#This Row],[HARGA]],Table1[[#This Row],[HARGA]]/Table1[[#This Row],[CONV]]))</f>
        <v>104000</v>
      </c>
      <c r="AE321" s="58">
        <f>IF(Table1[[#This Row],[HARGA_CONV]]="","",Table1[[#This Row],[HARGA_CONV]]*Table1[[#This Row],[ISI_CONV]]*(100%-(Table1[[#This Row],[DISKON]]+Table1[[#This Row],[DISKON NOTA]])))</f>
        <v>208000</v>
      </c>
      <c r="AF321" s="3">
        <f>IF(Table1[[#This Row],[TANGGAL NOTA]]="",AF320,Table1[[#This Row],[TANGGAL NOTA]])</f>
        <v>45531</v>
      </c>
      <c r="AG321" s="3"/>
      <c r="AH321" s="3">
        <f>IF(Table1[[#This Row],[TANGGAL UPDATE]]="",AH320,Table1[[#This Row],[TANGGAL UPDATE]])</f>
        <v>45534</v>
      </c>
      <c r="AI321" t="str" cm="1">
        <f t="array" ref="AI321">IF(Table1[[#This Row],[A1]]="",AI320,INDEX(Table6[3],Table1[[#This Row],[Q1]]))</f>
        <v>G</v>
      </c>
      <c r="AJ321" t="str">
        <f>IF(Table1[[#This Row],[_KETERANGAN]]="","",Table1[[#This Row],[_KETERANGAN]])</f>
        <v/>
      </c>
      <c r="AK321" t="str" cm="1">
        <f t="array" ref="AK321">IF(Table1[[#This Row],[A1]]="",AK320,INDEX(Table6[3],Table1[[#This Row],[Q1]]))</f>
        <v>G</v>
      </c>
      <c r="AL321" s="5" t="str" cm="1">
        <f t="array" ref="AL321">IF(Table1[[#This Row],[A1]]="",AL320,INDEX(Table6[1],Table1[[#This Row],[Q1]]))</f>
        <v>PRISMA</v>
      </c>
      <c r="AM321" t="str" cm="1">
        <f t="array" ref="AM321">IF(Table1[[#This Row],[A1]]="",AM320,INDEX(Table6[2],Table1[[#This Row],[Q1]]))</f>
        <v>YOGYA</v>
      </c>
      <c r="AN321" t="str">
        <f>CONCATENATE(Table1[[#This Row],[TOKO_H]],"-",Table1[[#This Row],[KOTA_H]])</f>
        <v>PRISMA-YOGYA</v>
      </c>
      <c r="AO321" t="s">
        <v>1682</v>
      </c>
      <c r="AP321" t="s">
        <v>1683</v>
      </c>
      <c r="AQ321"/>
    </row>
    <row r="322" spans="1:43">
      <c r="A322">
        <f>IF(Table1[[#This Row],[KODE BARANG]]="","",MATCH(Table1[[#This Row],[KODE BARANG]],DBS[KODE BARANG],0))</f>
        <v>831</v>
      </c>
      <c r="B322">
        <f>IF(Table1[[#This Row],[ROWID]]="","",ROW()-2)</f>
        <v>320</v>
      </c>
      <c r="C322">
        <f>IF(Table1[[#This Row],[NAMA BARANG]]="","",IF(Table1[[#This Row],[ID]]="",C321,Table1[[#This Row],[ID]]))</f>
        <v>319</v>
      </c>
      <c r="D322" t="str">
        <f>IF(Table1[[#This Row],[A1]]="","",MATCH(Table1[[#This Row],[A1]],Table6[5],0))</f>
        <v/>
      </c>
      <c r="E322" t="str">
        <f>IF(Table1[[#This Row],[ID]]="","",Table1[[#This Row],[TOKO-KOTA_H]])</f>
        <v/>
      </c>
      <c r="F322" t="str">
        <f>IF(Table1[[#This Row],[NOTA TOKO]]="","",ROW()-2)</f>
        <v/>
      </c>
      <c r="G322" s="59"/>
      <c r="H322" s="1"/>
      <c r="J322" s="1"/>
      <c r="K322" t="s">
        <v>1685</v>
      </c>
      <c r="L322" t="str">
        <f>IF(Table1[[#This Row],[_NAMA BARANG]]="",IF(Table1[[#This Row],[//DBS]]="","",INDEX(DBS[NAMA],Table1[[#This Row],[//DBS]])),Table1[[#This Row],[_NAMA BARANG]])</f>
        <v>CAT AIR OPINI 120</v>
      </c>
      <c r="M322"/>
      <c r="O322" t="str">
        <f>IF(Table1[[#This Row],[ROWID]]="","",IF(Table1[[#This Row],[_KETERANGAN]]="STOCK BELUM LENGKAP","ADA",IF(Table1[[#This Row],[KODE BARANG]]="","TIDAK ADA","ADA")))</f>
        <v>ADA</v>
      </c>
      <c r="P322">
        <v>2</v>
      </c>
      <c r="Q322" t="s">
        <v>34</v>
      </c>
      <c r="R322">
        <f>IF(Table1[[#This Row],[//DBS]]="","",INDEX(DBS[ISI],Table1[[#This Row],[//DBS]]))</f>
        <v>12</v>
      </c>
      <c r="S322" t="str">
        <f>IF(Table1[[#This Row],[//DBS]]="","",IF(Table1[[#This Row],[SATUAN_BYPASS]]="",INDEX(DBS[[SATUAN ]],Table1[[#This Row],[//DBS]]),Table1[SATUAN_BYPASS]))</f>
        <v>LSN</v>
      </c>
      <c r="T322">
        <v>110</v>
      </c>
      <c r="U322" s="58">
        <f>IF(Table1[[#This Row],[HARGA_BYPASS]]="",IF(Table1[[#This Row],[_HARGA]]="","",Table1[[#This Row],[_HARGA]]*1000),Table1[[#This Row],[HARGA_BYPASS]])</f>
        <v>110000</v>
      </c>
      <c r="V322" s="2"/>
      <c r="W322" s="2"/>
      <c r="X322" s="58" t="str">
        <f>IF(Table1[[#This Row],[ROWID]]="","",IF(Table1[[#This Row],[ROWID]]=C323,"",SUMIF(Table1[ROWID],Table1[[#This Row],[ROWID]],Table1[TOTAL])))</f>
        <v/>
      </c>
      <c r="AA32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22">
        <f>IF(Table1[[#This Row],[JUMLAH NOTA]]="","",IF(Table1[[#This Row],[CONV]]="",Table1[[#This Row],[JUMLAH NOTA]],Table1[[#This Row],[JUMLAH NOTA]]*Table1[[#This Row],[CONV]]))</f>
        <v>2</v>
      </c>
      <c r="AC322" t="str">
        <f>IF(Table1[[#This Row],[ISI_CONV]]="","",IF(Table1[[#This Row],[CONV]]="",Table1[[#This Row],[SATUAN NOTA]],Table1[[#This Row],[SATUAN]]))</f>
        <v>LSN</v>
      </c>
      <c r="AD322" s="58">
        <f>IF(Table1[[#This Row],[HARGA]]="","",IF(Table1[[#This Row],[CONV]]="",Table1[[#This Row],[HARGA]],Table1[[#This Row],[HARGA]]/Table1[[#This Row],[CONV]]))</f>
        <v>110000</v>
      </c>
      <c r="AE322" s="58">
        <f>IF(Table1[[#This Row],[HARGA_CONV]]="","",Table1[[#This Row],[HARGA_CONV]]*Table1[[#This Row],[ISI_CONV]]*(100%-(Table1[[#This Row],[DISKON]]+Table1[[#This Row],[DISKON NOTA]])))</f>
        <v>220000</v>
      </c>
      <c r="AF322" s="3">
        <f>IF(Table1[[#This Row],[TANGGAL NOTA]]="",AF321,Table1[[#This Row],[TANGGAL NOTA]])</f>
        <v>45531</v>
      </c>
      <c r="AG322" s="3"/>
      <c r="AH322" s="3">
        <f>IF(Table1[[#This Row],[TANGGAL UPDATE]]="",AH321,Table1[[#This Row],[TANGGAL UPDATE]])</f>
        <v>45534</v>
      </c>
      <c r="AI322" t="str" cm="1">
        <f t="array" ref="AI322">IF(Table1[[#This Row],[A1]]="",AI321,INDEX(Table6[3],Table1[[#This Row],[Q1]]))</f>
        <v>G</v>
      </c>
      <c r="AJ322" t="str">
        <f>IF(Table1[[#This Row],[_KETERANGAN]]="","",Table1[[#This Row],[_KETERANGAN]])</f>
        <v/>
      </c>
      <c r="AK322" t="str" cm="1">
        <f t="array" ref="AK322">IF(Table1[[#This Row],[A1]]="",AK321,INDEX(Table6[3],Table1[[#This Row],[Q1]]))</f>
        <v>G</v>
      </c>
      <c r="AL322" s="5" t="str" cm="1">
        <f t="array" ref="AL322">IF(Table1[[#This Row],[A1]]="",AL321,INDEX(Table6[1],Table1[[#This Row],[Q1]]))</f>
        <v>PRISMA</v>
      </c>
      <c r="AM322" t="str" cm="1">
        <f t="array" ref="AM322">IF(Table1[[#This Row],[A1]]="",AM321,INDEX(Table6[2],Table1[[#This Row],[Q1]]))</f>
        <v>YOGYA</v>
      </c>
      <c r="AN322" t="str">
        <f>CONCATENATE(Table1[[#This Row],[TOKO_H]],"-",Table1[[#This Row],[KOTA_H]])</f>
        <v>PRISMA-YOGYA</v>
      </c>
      <c r="AO322" t="s">
        <v>1685</v>
      </c>
      <c r="AP322" t="s">
        <v>1686</v>
      </c>
      <c r="AQ322"/>
    </row>
    <row r="323" spans="1:43">
      <c r="A323">
        <f>IF(Table1[[#This Row],[KODE BARANG]]="","",MATCH(Table1[[#This Row],[KODE BARANG]],DBS[KODE BARANG],0))</f>
        <v>2196</v>
      </c>
      <c r="B323">
        <f>IF(Table1[[#This Row],[ROWID]]="","",ROW()-2)</f>
        <v>321</v>
      </c>
      <c r="C323">
        <f>IF(Table1[[#This Row],[NAMA BARANG]]="","",IF(Table1[[#This Row],[ID]]="",C322,Table1[[#This Row],[ID]]))</f>
        <v>319</v>
      </c>
      <c r="D323" t="str">
        <f>IF(Table1[[#This Row],[A1]]="","",MATCH(Table1[[#This Row],[A1]],Table6[5],0))</f>
        <v/>
      </c>
      <c r="E323" t="str">
        <f>IF(Table1[[#This Row],[ID]]="","",Table1[[#This Row],[TOKO-KOTA_H]])</f>
        <v/>
      </c>
      <c r="F323" t="str">
        <f>IF(Table1[[#This Row],[NOTA TOKO]]="","",ROW()-2)</f>
        <v/>
      </c>
      <c r="G323" s="59"/>
      <c r="H323" s="1"/>
      <c r="J323" s="1"/>
      <c r="K323" t="s">
        <v>3264</v>
      </c>
      <c r="L323" t="str">
        <f>IF(Table1[[#This Row],[_NAMA BARANG]]="",IF(Table1[[#This Row],[//DBS]]="","",INDEX(DBS[NAMA],Table1[[#This Row],[//DBS]])),Table1[[#This Row],[_NAMA BARANG]])</f>
        <v>NOTES 156-80</v>
      </c>
      <c r="M323"/>
      <c r="O323" t="str">
        <f>IF(Table1[[#This Row],[ROWID]]="","",IF(Table1[[#This Row],[_KETERANGAN]]="STOCK BELUM LENGKAP","ADA",IF(Table1[[#This Row],[KODE BARANG]]="","TIDAK ADA","ADA")))</f>
        <v>ADA</v>
      </c>
      <c r="P323">
        <v>2</v>
      </c>
      <c r="Q323" t="s">
        <v>34</v>
      </c>
      <c r="R323">
        <f>IF(Table1[[#This Row],[//DBS]]="","",INDEX(DBS[ISI],Table1[[#This Row],[//DBS]]))</f>
        <v>60</v>
      </c>
      <c r="S323" t="str">
        <f>IF(Table1[[#This Row],[//DBS]]="","",IF(Table1[[#This Row],[SATUAN_BYPASS]]="",INDEX(DBS[[SATUAN ]],Table1[[#This Row],[//DBS]]),Table1[SATUAN_BYPASS]))</f>
        <v>LSN</v>
      </c>
      <c r="T323">
        <v>35</v>
      </c>
      <c r="U323" s="58">
        <f>IF(Table1[[#This Row],[HARGA_BYPASS]]="",IF(Table1[[#This Row],[_HARGA]]="","",Table1[[#This Row],[_HARGA]]*1000),Table1[[#This Row],[HARGA_BYPASS]])</f>
        <v>35000</v>
      </c>
      <c r="V323" s="2"/>
      <c r="W323" s="2"/>
      <c r="X323" s="58" t="str">
        <f>IF(Table1[[#This Row],[ROWID]]="","",IF(Table1[[#This Row],[ROWID]]=C324,"",SUMIF(Table1[ROWID],Table1[[#This Row],[ROWID]],Table1[TOTAL])))</f>
        <v/>
      </c>
      <c r="AA32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23">
        <f>IF(Table1[[#This Row],[JUMLAH NOTA]]="","",IF(Table1[[#This Row],[CONV]]="",Table1[[#This Row],[JUMLAH NOTA]],Table1[[#This Row],[JUMLAH NOTA]]*Table1[[#This Row],[CONV]]))</f>
        <v>2</v>
      </c>
      <c r="AC323" t="str">
        <f>IF(Table1[[#This Row],[ISI_CONV]]="","",IF(Table1[[#This Row],[CONV]]="",Table1[[#This Row],[SATUAN NOTA]],Table1[[#This Row],[SATUAN]]))</f>
        <v>LSN</v>
      </c>
      <c r="AD323" s="58">
        <f>IF(Table1[[#This Row],[HARGA]]="","",IF(Table1[[#This Row],[CONV]]="",Table1[[#This Row],[HARGA]],Table1[[#This Row],[HARGA]]/Table1[[#This Row],[CONV]]))</f>
        <v>35000</v>
      </c>
      <c r="AE323" s="58">
        <f>IF(Table1[[#This Row],[HARGA_CONV]]="","",Table1[[#This Row],[HARGA_CONV]]*Table1[[#This Row],[ISI_CONV]]*(100%-(Table1[[#This Row],[DISKON]]+Table1[[#This Row],[DISKON NOTA]])))</f>
        <v>70000</v>
      </c>
      <c r="AF323" s="3">
        <f>IF(Table1[[#This Row],[TANGGAL NOTA]]="",AF322,Table1[[#This Row],[TANGGAL NOTA]])</f>
        <v>45531</v>
      </c>
      <c r="AG323" s="3"/>
      <c r="AH323" s="3">
        <f>IF(Table1[[#This Row],[TANGGAL UPDATE]]="",AH322,Table1[[#This Row],[TANGGAL UPDATE]])</f>
        <v>45534</v>
      </c>
      <c r="AI323" t="str" cm="1">
        <f t="array" ref="AI323">IF(Table1[[#This Row],[A1]]="",AI322,INDEX(Table6[3],Table1[[#This Row],[Q1]]))</f>
        <v>G</v>
      </c>
      <c r="AJ323" t="str">
        <f>IF(Table1[[#This Row],[_KETERANGAN]]="","",Table1[[#This Row],[_KETERANGAN]])</f>
        <v/>
      </c>
      <c r="AK323" t="str" cm="1">
        <f t="array" ref="AK323">IF(Table1[[#This Row],[A1]]="",AK322,INDEX(Table6[3],Table1[[#This Row],[Q1]]))</f>
        <v>G</v>
      </c>
      <c r="AL323" s="5" t="str" cm="1">
        <f t="array" ref="AL323">IF(Table1[[#This Row],[A1]]="",AL322,INDEX(Table6[1],Table1[[#This Row],[Q1]]))</f>
        <v>PRISMA</v>
      </c>
      <c r="AM323" t="str" cm="1">
        <f t="array" ref="AM323">IF(Table1[[#This Row],[A1]]="",AM322,INDEX(Table6[2],Table1[[#This Row],[Q1]]))</f>
        <v>YOGYA</v>
      </c>
      <c r="AN323" t="str">
        <f>CONCATENATE(Table1[[#This Row],[TOKO_H]],"-",Table1[[#This Row],[KOTA_H]])</f>
        <v>PRISMA-YOGYA</v>
      </c>
      <c r="AO323" t="s">
        <v>3264</v>
      </c>
      <c r="AP323" t="s">
        <v>3265</v>
      </c>
      <c r="AQ323"/>
    </row>
    <row r="324" spans="1:43">
      <c r="A324">
        <f>IF(Table1[[#This Row],[KODE BARANG]]="","",MATCH(Table1[[#This Row],[KODE BARANG]],DBS[KODE BARANG],0))</f>
        <v>1513</v>
      </c>
      <c r="B324">
        <f>IF(Table1[[#This Row],[ROWID]]="","",ROW()-2)</f>
        <v>322</v>
      </c>
      <c r="C324">
        <f>IF(Table1[[#This Row],[NAMA BARANG]]="","",IF(Table1[[#This Row],[ID]]="",C323,Table1[[#This Row],[ID]]))</f>
        <v>319</v>
      </c>
      <c r="D324" t="str">
        <f>IF(Table1[[#This Row],[A1]]="","",MATCH(Table1[[#This Row],[A1]],Table6[5],0))</f>
        <v/>
      </c>
      <c r="E324" t="str">
        <f>IF(Table1[[#This Row],[ID]]="","",Table1[[#This Row],[TOKO-KOTA_H]])</f>
        <v/>
      </c>
      <c r="F324" t="str">
        <f>IF(Table1[[#This Row],[NOTA TOKO]]="","",ROW()-2)</f>
        <v/>
      </c>
      <c r="G324" s="59"/>
      <c r="H324" s="1"/>
      <c r="J324" s="1"/>
      <c r="K324" t="s">
        <v>2568</v>
      </c>
      <c r="L324" t="str">
        <f>IF(Table1[[#This Row],[_NAMA BARANG]]="",IF(Table1[[#This Row],[//DBS]]="","",INDEX(DBS[NAMA],Table1[[#This Row],[//DBS]])),Table1[[#This Row],[_NAMA BARANG]])</f>
        <v>KUAS 251-1 PAGODA (NO. 1)</v>
      </c>
      <c r="M324"/>
      <c r="O324" t="str">
        <f>IF(Table1[[#This Row],[ROWID]]="","",IF(Table1[[#This Row],[_KETERANGAN]]="STOCK BELUM LENGKAP","ADA",IF(Table1[[#This Row],[KODE BARANG]]="","TIDAK ADA","ADA")))</f>
        <v>ADA</v>
      </c>
      <c r="P324">
        <v>0.5</v>
      </c>
      <c r="Q324" t="s">
        <v>44</v>
      </c>
      <c r="R324">
        <f>IF(Table1[[#This Row],[//DBS]]="","",INDEX(DBS[ISI],Table1[[#This Row],[//DBS]]))</f>
        <v>3600</v>
      </c>
      <c r="S324" t="str">
        <f>IF(Table1[[#This Row],[//DBS]]="","",IF(Table1[[#This Row],[SATUAN_BYPASS]]="",INDEX(DBS[[SATUAN ]],Table1[[#This Row],[//DBS]]),Table1[SATUAN_BYPASS]))</f>
        <v>PCS</v>
      </c>
      <c r="T324">
        <v>155</v>
      </c>
      <c r="U324" s="58">
        <f>IF(Table1[[#This Row],[HARGA_BYPASS]]="",IF(Table1[[#This Row],[_HARGA]]="","",Table1[[#This Row],[_HARGA]]*1000),Table1[[#This Row],[HARGA_BYPASS]])</f>
        <v>155000</v>
      </c>
      <c r="V324" s="2"/>
      <c r="W324" s="2"/>
      <c r="X324" s="58" t="str">
        <f>IF(Table1[[#This Row],[ROWID]]="","",IF(Table1[[#This Row],[ROWID]]=C325,"",SUMIF(Table1[ROWID],Table1[[#This Row],[ROWID]],Table1[TOTAL])))</f>
        <v/>
      </c>
      <c r="AA324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144</v>
      </c>
      <c r="AB324">
        <f>IF(Table1[[#This Row],[JUMLAH NOTA]]="","",IF(Table1[[#This Row],[CONV]]="",Table1[[#This Row],[JUMLAH NOTA]],Table1[[#This Row],[JUMLAH NOTA]]*Table1[[#This Row],[CONV]]))</f>
        <v>72</v>
      </c>
      <c r="AC324" t="str">
        <f>IF(Table1[[#This Row],[ISI_CONV]]="","",IF(Table1[[#This Row],[CONV]]="",Table1[[#This Row],[SATUAN NOTA]],Table1[[#This Row],[SATUAN]]))</f>
        <v>PCS</v>
      </c>
      <c r="AD324" s="58">
        <f>IF(Table1[[#This Row],[HARGA]]="","",IF(Table1[[#This Row],[CONV]]="",Table1[[#This Row],[HARGA]],Table1[[#This Row],[HARGA]]/Table1[[#This Row],[CONV]]))</f>
        <v>1076.3888888888889</v>
      </c>
      <c r="AE324" s="58">
        <f>IF(Table1[[#This Row],[HARGA_CONV]]="","",Table1[[#This Row],[HARGA_CONV]]*Table1[[#This Row],[ISI_CONV]]*(100%-(Table1[[#This Row],[DISKON]]+Table1[[#This Row],[DISKON NOTA]])))</f>
        <v>77500</v>
      </c>
      <c r="AF324" s="3">
        <f>IF(Table1[[#This Row],[TANGGAL NOTA]]="",AF323,Table1[[#This Row],[TANGGAL NOTA]])</f>
        <v>45531</v>
      </c>
      <c r="AG324" s="3"/>
      <c r="AH324" s="3">
        <f>IF(Table1[[#This Row],[TANGGAL UPDATE]]="",AH323,Table1[[#This Row],[TANGGAL UPDATE]])</f>
        <v>45534</v>
      </c>
      <c r="AI324" t="str" cm="1">
        <f t="array" ref="AI324">IF(Table1[[#This Row],[A1]]="",AI323,INDEX(Table6[3],Table1[[#This Row],[Q1]]))</f>
        <v>G</v>
      </c>
      <c r="AJ324" t="str">
        <f>IF(Table1[[#This Row],[_KETERANGAN]]="","",Table1[[#This Row],[_KETERANGAN]])</f>
        <v/>
      </c>
      <c r="AK324" t="str" cm="1">
        <f t="array" ref="AK324">IF(Table1[[#This Row],[A1]]="",AK323,INDEX(Table6[3],Table1[[#This Row],[Q1]]))</f>
        <v>G</v>
      </c>
      <c r="AL324" s="5" t="str" cm="1">
        <f t="array" ref="AL324">IF(Table1[[#This Row],[A1]]="",AL323,INDEX(Table6[1],Table1[[#This Row],[Q1]]))</f>
        <v>PRISMA</v>
      </c>
      <c r="AM324" t="str" cm="1">
        <f t="array" ref="AM324">IF(Table1[[#This Row],[A1]]="",AM323,INDEX(Table6[2],Table1[[#This Row],[Q1]]))</f>
        <v>YOGYA</v>
      </c>
      <c r="AN324" t="str">
        <f>CONCATENATE(Table1[[#This Row],[TOKO_H]],"-",Table1[[#This Row],[KOTA_H]])</f>
        <v>PRISMA-YOGYA</v>
      </c>
      <c r="AO324" t="s">
        <v>2568</v>
      </c>
      <c r="AP324" t="s">
        <v>8868</v>
      </c>
      <c r="AQ324"/>
    </row>
    <row r="325" spans="1:43">
      <c r="A325">
        <f>IF(Table1[[#This Row],[KODE BARANG]]="","",MATCH(Table1[[#This Row],[KODE BARANG]],DBS[KODE BARANG],0))</f>
        <v>1238</v>
      </c>
      <c r="B325">
        <f>IF(Table1[[#This Row],[ROWID]]="","",ROW()-2)</f>
        <v>323</v>
      </c>
      <c r="C325">
        <f>IF(Table1[[#This Row],[NAMA BARANG]]="","",IF(Table1[[#This Row],[ID]]="",C324,Table1[[#This Row],[ID]]))</f>
        <v>319</v>
      </c>
      <c r="D325" t="str">
        <f>IF(Table1[[#This Row],[A1]]="","",MATCH(Table1[[#This Row],[A1]],Table6[5],0))</f>
        <v/>
      </c>
      <c r="E325" t="str">
        <f>IF(Table1[[#This Row],[ID]]="","",Table1[[#This Row],[TOKO-KOTA_H]])</f>
        <v/>
      </c>
      <c r="F325" t="str">
        <f>IF(Table1[[#This Row],[NOTA TOKO]]="","",ROW()-2)</f>
        <v/>
      </c>
      <c r="G325" s="59"/>
      <c r="H325" s="1"/>
      <c r="J325" s="1"/>
      <c r="K325" t="s">
        <v>2115</v>
      </c>
      <c r="L325" t="str">
        <f>IF(Table1[[#This Row],[_NAMA BARANG]]="",IF(Table1[[#This Row],[//DBS]]="","",INDEX(DBS[NAMA],Table1[[#This Row],[//DBS]])),Table1[[#This Row],[_NAMA BARANG]])</f>
        <v>GUNTING IDEAL K 100</v>
      </c>
      <c r="M325"/>
      <c r="O325" t="str">
        <f>IF(Table1[[#This Row],[ROWID]]="","",IF(Table1[[#This Row],[_KETERANGAN]]="STOCK BELUM LENGKAP","ADA",IF(Table1[[#This Row],[KODE BARANG]]="","TIDAK ADA","ADA")))</f>
        <v>ADA</v>
      </c>
      <c r="P325">
        <v>1</v>
      </c>
      <c r="Q325" t="s">
        <v>34</v>
      </c>
      <c r="R325">
        <f>IF(Table1[[#This Row],[//DBS]]="","",INDEX(DBS[ISI],Table1[[#This Row],[//DBS]]))</f>
        <v>48</v>
      </c>
      <c r="S325" t="str">
        <f>IF(Table1[[#This Row],[//DBS]]="","",IF(Table1[[#This Row],[SATUAN_BYPASS]]="",INDEX(DBS[[SATUAN ]],Table1[[#This Row],[//DBS]]),Table1[SATUAN_BYPASS]))</f>
        <v>LSN</v>
      </c>
      <c r="T325">
        <v>63</v>
      </c>
      <c r="U325" s="58">
        <f>IF(Table1[[#This Row],[HARGA_BYPASS]]="",IF(Table1[[#This Row],[_HARGA]]="","",Table1[[#This Row],[_HARGA]]*1000),Table1[[#This Row],[HARGA_BYPASS]])</f>
        <v>63000</v>
      </c>
      <c r="V325" s="2"/>
      <c r="W325" s="2"/>
      <c r="X325" s="58" t="str">
        <f>IF(Table1[[#This Row],[ROWID]]="","",IF(Table1[[#This Row],[ROWID]]=C326,"",SUMIF(Table1[ROWID],Table1[[#This Row],[ROWID]],Table1[TOTAL])))</f>
        <v/>
      </c>
      <c r="AA32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25">
        <f>IF(Table1[[#This Row],[JUMLAH NOTA]]="","",IF(Table1[[#This Row],[CONV]]="",Table1[[#This Row],[JUMLAH NOTA]],Table1[[#This Row],[JUMLAH NOTA]]*Table1[[#This Row],[CONV]]))</f>
        <v>1</v>
      </c>
      <c r="AC325" t="str">
        <f>IF(Table1[[#This Row],[ISI_CONV]]="","",IF(Table1[[#This Row],[CONV]]="",Table1[[#This Row],[SATUAN NOTA]],Table1[[#This Row],[SATUAN]]))</f>
        <v>LSN</v>
      </c>
      <c r="AD325" s="58">
        <f>IF(Table1[[#This Row],[HARGA]]="","",IF(Table1[[#This Row],[CONV]]="",Table1[[#This Row],[HARGA]],Table1[[#This Row],[HARGA]]/Table1[[#This Row],[CONV]]))</f>
        <v>63000</v>
      </c>
      <c r="AE325" s="58">
        <f>IF(Table1[[#This Row],[HARGA_CONV]]="","",Table1[[#This Row],[HARGA_CONV]]*Table1[[#This Row],[ISI_CONV]]*(100%-(Table1[[#This Row],[DISKON]]+Table1[[#This Row],[DISKON NOTA]])))</f>
        <v>63000</v>
      </c>
      <c r="AF325" s="3">
        <f>IF(Table1[[#This Row],[TANGGAL NOTA]]="",AF324,Table1[[#This Row],[TANGGAL NOTA]])</f>
        <v>45531</v>
      </c>
      <c r="AG325" s="3"/>
      <c r="AH325" s="3">
        <f>IF(Table1[[#This Row],[TANGGAL UPDATE]]="",AH324,Table1[[#This Row],[TANGGAL UPDATE]])</f>
        <v>45534</v>
      </c>
      <c r="AI325" t="str" cm="1">
        <f t="array" ref="AI325">IF(Table1[[#This Row],[A1]]="",AI324,INDEX(Table6[3],Table1[[#This Row],[Q1]]))</f>
        <v>G</v>
      </c>
      <c r="AJ325" t="str">
        <f>IF(Table1[[#This Row],[_KETERANGAN]]="","",Table1[[#This Row],[_KETERANGAN]])</f>
        <v/>
      </c>
      <c r="AK325" t="str" cm="1">
        <f t="array" ref="AK325">IF(Table1[[#This Row],[A1]]="",AK324,INDEX(Table6[3],Table1[[#This Row],[Q1]]))</f>
        <v>G</v>
      </c>
      <c r="AL325" s="5" t="str" cm="1">
        <f t="array" ref="AL325">IF(Table1[[#This Row],[A1]]="",AL324,INDEX(Table6[1],Table1[[#This Row],[Q1]]))</f>
        <v>PRISMA</v>
      </c>
      <c r="AM325" t="str" cm="1">
        <f t="array" ref="AM325">IF(Table1[[#This Row],[A1]]="",AM324,INDEX(Table6[2],Table1[[#This Row],[Q1]]))</f>
        <v>YOGYA</v>
      </c>
      <c r="AN325" t="str">
        <f>CONCATENATE(Table1[[#This Row],[TOKO_H]],"-",Table1[[#This Row],[KOTA_H]])</f>
        <v>PRISMA-YOGYA</v>
      </c>
      <c r="AO325" t="s">
        <v>2115</v>
      </c>
      <c r="AP325" t="s">
        <v>2116</v>
      </c>
      <c r="AQ325"/>
    </row>
    <row r="326" spans="1:43">
      <c r="A326">
        <f>IF(Table1[[#This Row],[KODE BARANG]]="","",MATCH(Table1[[#This Row],[KODE BARANG]],DBS[KODE BARANG],0))</f>
        <v>236</v>
      </c>
      <c r="B326">
        <f>IF(Table1[[#This Row],[ROWID]]="","",ROW()-2)</f>
        <v>324</v>
      </c>
      <c r="C326">
        <f>IF(Table1[[#This Row],[NAMA BARANG]]="","",IF(Table1[[#This Row],[ID]]="",C325,Table1[[#This Row],[ID]]))</f>
        <v>319</v>
      </c>
      <c r="D326" t="str">
        <f>IF(Table1[[#This Row],[A1]]="","",MATCH(Table1[[#This Row],[A1]],Table6[5],0))</f>
        <v/>
      </c>
      <c r="E326" t="str">
        <f>IF(Table1[[#This Row],[ID]]="","",Table1[[#This Row],[TOKO-KOTA_H]])</f>
        <v/>
      </c>
      <c r="F326" t="str">
        <f>IF(Table1[[#This Row],[NOTA TOKO]]="","",ROW()-2)</f>
        <v/>
      </c>
      <c r="G326" s="59"/>
      <c r="H326" s="1"/>
      <c r="J326" s="1"/>
      <c r="K326" t="s">
        <v>696</v>
      </c>
      <c r="L326" t="str">
        <f>IF(Table1[[#This Row],[_NAMA BARANG]]="",IF(Table1[[#This Row],[//DBS]]="","",INDEX(DBS[NAMA],Table1[[#This Row],[//DBS]])),Table1[[#This Row],[_NAMA BARANG]])</f>
        <v>BALON LKF 3200 M 16</v>
      </c>
      <c r="M326"/>
      <c r="O326" t="str">
        <f>IF(Table1[[#This Row],[ROWID]]="","",IF(Table1[[#This Row],[_KETERANGAN]]="STOCK BELUM LENGKAP","ADA",IF(Table1[[#This Row],[KODE BARANG]]="","TIDAK ADA","ADA")))</f>
        <v>ADA</v>
      </c>
      <c r="P326">
        <v>1</v>
      </c>
      <c r="Q326" t="s">
        <v>626</v>
      </c>
      <c r="R326">
        <f>IF(Table1[[#This Row],[//DBS]]="","",INDEX(DBS[ISI],Table1[[#This Row],[//DBS]]))</f>
        <v>40</v>
      </c>
      <c r="S326" t="str">
        <f>IF(Table1[[#This Row],[//DBS]]="","",IF(Table1[[#This Row],[SATUAN_BYPASS]]="",INDEX(DBS[[SATUAN ]],Table1[[#This Row],[//DBS]]),Table1[SATUAN_BYPASS]))</f>
        <v>DISP</v>
      </c>
      <c r="T326">
        <v>125</v>
      </c>
      <c r="U326" s="58">
        <f>IF(Table1[[#This Row],[HARGA_BYPASS]]="",IF(Table1[[#This Row],[_HARGA]]="","",Table1[[#This Row],[_HARGA]]*1000),Table1[[#This Row],[HARGA_BYPASS]])</f>
        <v>125000</v>
      </c>
      <c r="V326" s="2"/>
      <c r="W326" s="2"/>
      <c r="X326" s="58" t="str">
        <f>IF(Table1[[#This Row],[ROWID]]="","",IF(Table1[[#This Row],[ROWID]]=C327,"",SUMIF(Table1[ROWID],Table1[[#This Row],[ROWID]],Table1[TOTAL])))</f>
        <v/>
      </c>
      <c r="AA32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26">
        <f>IF(Table1[[#This Row],[JUMLAH NOTA]]="","",IF(Table1[[#This Row],[CONV]]="",Table1[[#This Row],[JUMLAH NOTA]],Table1[[#This Row],[JUMLAH NOTA]]*Table1[[#This Row],[CONV]]))</f>
        <v>1</v>
      </c>
      <c r="AC326" t="str">
        <f>IF(Table1[[#This Row],[ISI_CONV]]="","",IF(Table1[[#This Row],[CONV]]="",Table1[[#This Row],[SATUAN NOTA]],Table1[[#This Row],[SATUAN]]))</f>
        <v>DISP</v>
      </c>
      <c r="AD326" s="58">
        <f>IF(Table1[[#This Row],[HARGA]]="","",IF(Table1[[#This Row],[CONV]]="",Table1[[#This Row],[HARGA]],Table1[[#This Row],[HARGA]]/Table1[[#This Row],[CONV]]))</f>
        <v>125000</v>
      </c>
      <c r="AE326" s="58">
        <f>IF(Table1[[#This Row],[HARGA_CONV]]="","",Table1[[#This Row],[HARGA_CONV]]*Table1[[#This Row],[ISI_CONV]]*(100%-(Table1[[#This Row],[DISKON]]+Table1[[#This Row],[DISKON NOTA]])))</f>
        <v>125000</v>
      </c>
      <c r="AF326" s="3">
        <f>IF(Table1[[#This Row],[TANGGAL NOTA]]="",AF325,Table1[[#This Row],[TANGGAL NOTA]])</f>
        <v>45531</v>
      </c>
      <c r="AG326" s="3"/>
      <c r="AH326" s="3">
        <f>IF(Table1[[#This Row],[TANGGAL UPDATE]]="",AH325,Table1[[#This Row],[TANGGAL UPDATE]])</f>
        <v>45534</v>
      </c>
      <c r="AI326" t="str" cm="1">
        <f t="array" ref="AI326">IF(Table1[[#This Row],[A1]]="",AI325,INDEX(Table6[3],Table1[[#This Row],[Q1]]))</f>
        <v>G</v>
      </c>
      <c r="AJ326" t="str">
        <f>IF(Table1[[#This Row],[_KETERANGAN]]="","",Table1[[#This Row],[_KETERANGAN]])</f>
        <v/>
      </c>
      <c r="AK326" t="str" cm="1">
        <f t="array" ref="AK326">IF(Table1[[#This Row],[A1]]="",AK325,INDEX(Table6[3],Table1[[#This Row],[Q1]]))</f>
        <v>G</v>
      </c>
      <c r="AL326" s="5" t="str" cm="1">
        <f t="array" ref="AL326">IF(Table1[[#This Row],[A1]]="",AL325,INDEX(Table6[1],Table1[[#This Row],[Q1]]))</f>
        <v>PRISMA</v>
      </c>
      <c r="AM326" t="str" cm="1">
        <f t="array" ref="AM326">IF(Table1[[#This Row],[A1]]="",AM325,INDEX(Table6[2],Table1[[#This Row],[Q1]]))</f>
        <v>YOGYA</v>
      </c>
      <c r="AN326" t="str">
        <f>CONCATENATE(Table1[[#This Row],[TOKO_H]],"-",Table1[[#This Row],[KOTA_H]])</f>
        <v>PRISMA-YOGYA</v>
      </c>
      <c r="AO326" t="s">
        <v>696</v>
      </c>
      <c r="AP326" t="s">
        <v>697</v>
      </c>
      <c r="AQ326"/>
    </row>
    <row r="327" spans="1:43">
      <c r="A327">
        <f>IF(Table1[[#This Row],[KODE BARANG]]="","",MATCH(Table1[[#This Row],[KODE BARANG]],DBS[KODE BARANG],0))</f>
        <v>232</v>
      </c>
      <c r="B327">
        <f>IF(Table1[[#This Row],[ROWID]]="","",ROW()-2)</f>
        <v>325</v>
      </c>
      <c r="C327">
        <f>IF(Table1[[#This Row],[NAMA BARANG]]="","",IF(Table1[[#This Row],[ID]]="",C326,Table1[[#This Row],[ID]]))</f>
        <v>319</v>
      </c>
      <c r="D327" t="str">
        <f>IF(Table1[[#This Row],[A1]]="","",MATCH(Table1[[#This Row],[A1]],Table6[5],0))</f>
        <v/>
      </c>
      <c r="E327" t="str">
        <f>IF(Table1[[#This Row],[ID]]="","",Table1[[#This Row],[TOKO-KOTA_H]])</f>
        <v/>
      </c>
      <c r="F327" t="str">
        <f>IF(Table1[[#This Row],[NOTA TOKO]]="","",ROW()-2)</f>
        <v/>
      </c>
      <c r="G327" s="59"/>
      <c r="H327" s="1"/>
      <c r="J327" s="1"/>
      <c r="K327" t="s">
        <v>686</v>
      </c>
      <c r="L327" t="str">
        <f>IF(Table1[[#This Row],[_NAMA BARANG]]="",IF(Table1[[#This Row],[//DBS]]="","",INDEX(DBS[NAMA],Table1[[#This Row],[//DBS]])),Table1[[#This Row],[_NAMA BARANG]])</f>
        <v>BALON FS POLKADOT LKF 3200 PP</v>
      </c>
      <c r="M327"/>
      <c r="O327" t="str">
        <f>IF(Table1[[#This Row],[ROWID]]="","",IF(Table1[[#This Row],[_KETERANGAN]]="STOCK BELUM LENGKAP","ADA",IF(Table1[[#This Row],[KODE BARANG]]="","TIDAK ADA","ADA")))</f>
        <v>ADA</v>
      </c>
      <c r="P327">
        <v>1</v>
      </c>
      <c r="Q327" t="s">
        <v>626</v>
      </c>
      <c r="R327">
        <f>IF(Table1[[#This Row],[//DBS]]="","",INDEX(DBS[ISI],Table1[[#This Row],[//DBS]]))</f>
        <v>50</v>
      </c>
      <c r="S327" t="str">
        <f>IF(Table1[[#This Row],[//DBS]]="","",IF(Table1[[#This Row],[SATUAN_BYPASS]]="",INDEX(DBS[[SATUAN ]],Table1[[#This Row],[//DBS]]),Table1[SATUAN_BYPASS]))</f>
        <v>DISP</v>
      </c>
      <c r="T327">
        <v>125</v>
      </c>
      <c r="U327" s="58">
        <f>IF(Table1[[#This Row],[HARGA_BYPASS]]="",IF(Table1[[#This Row],[_HARGA]]="","",Table1[[#This Row],[_HARGA]]*1000),Table1[[#This Row],[HARGA_BYPASS]])</f>
        <v>125000</v>
      </c>
      <c r="V327" s="2"/>
      <c r="W327" s="2"/>
      <c r="X327" s="58" t="str">
        <f>IF(Table1[[#This Row],[ROWID]]="","",IF(Table1[[#This Row],[ROWID]]=C328,"",SUMIF(Table1[ROWID],Table1[[#This Row],[ROWID]],Table1[TOTAL])))</f>
        <v/>
      </c>
      <c r="AA32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27">
        <f>IF(Table1[[#This Row],[JUMLAH NOTA]]="","",IF(Table1[[#This Row],[CONV]]="",Table1[[#This Row],[JUMLAH NOTA]],Table1[[#This Row],[JUMLAH NOTA]]*Table1[[#This Row],[CONV]]))</f>
        <v>1</v>
      </c>
      <c r="AC327" t="str">
        <f>IF(Table1[[#This Row],[ISI_CONV]]="","",IF(Table1[[#This Row],[CONV]]="",Table1[[#This Row],[SATUAN NOTA]],Table1[[#This Row],[SATUAN]]))</f>
        <v>DISP</v>
      </c>
      <c r="AD327" s="58">
        <f>IF(Table1[[#This Row],[HARGA]]="","",IF(Table1[[#This Row],[CONV]]="",Table1[[#This Row],[HARGA]],Table1[[#This Row],[HARGA]]/Table1[[#This Row],[CONV]]))</f>
        <v>125000</v>
      </c>
      <c r="AE327" s="58">
        <f>IF(Table1[[#This Row],[HARGA_CONV]]="","",Table1[[#This Row],[HARGA_CONV]]*Table1[[#This Row],[ISI_CONV]]*(100%-(Table1[[#This Row],[DISKON]]+Table1[[#This Row],[DISKON NOTA]])))</f>
        <v>125000</v>
      </c>
      <c r="AF327" s="3">
        <f>IF(Table1[[#This Row],[TANGGAL NOTA]]="",AF326,Table1[[#This Row],[TANGGAL NOTA]])</f>
        <v>45531</v>
      </c>
      <c r="AG327" s="3"/>
      <c r="AH327" s="3">
        <f>IF(Table1[[#This Row],[TANGGAL UPDATE]]="",AH326,Table1[[#This Row],[TANGGAL UPDATE]])</f>
        <v>45534</v>
      </c>
      <c r="AI327" t="str" cm="1">
        <f t="array" ref="AI327">IF(Table1[[#This Row],[A1]]="",AI326,INDEX(Table6[3],Table1[[#This Row],[Q1]]))</f>
        <v>G</v>
      </c>
      <c r="AJ327" t="str">
        <f>IF(Table1[[#This Row],[_KETERANGAN]]="","",Table1[[#This Row],[_KETERANGAN]])</f>
        <v/>
      </c>
      <c r="AK327" t="str" cm="1">
        <f t="array" ref="AK327">IF(Table1[[#This Row],[A1]]="",AK326,INDEX(Table6[3],Table1[[#This Row],[Q1]]))</f>
        <v>G</v>
      </c>
      <c r="AL327" s="5" t="str" cm="1">
        <f t="array" ref="AL327">IF(Table1[[#This Row],[A1]]="",AL326,INDEX(Table6[1],Table1[[#This Row],[Q1]]))</f>
        <v>PRISMA</v>
      </c>
      <c r="AM327" t="str" cm="1">
        <f t="array" ref="AM327">IF(Table1[[#This Row],[A1]]="",AM326,INDEX(Table6[2],Table1[[#This Row],[Q1]]))</f>
        <v>YOGYA</v>
      </c>
      <c r="AN327" t="str">
        <f>CONCATENATE(Table1[[#This Row],[TOKO_H]],"-",Table1[[#This Row],[KOTA_H]])</f>
        <v>PRISMA-YOGYA</v>
      </c>
      <c r="AO327" t="s">
        <v>686</v>
      </c>
      <c r="AP327" t="s">
        <v>687</v>
      </c>
      <c r="AQ327"/>
    </row>
    <row r="328" spans="1:43">
      <c r="A328">
        <f>IF(Table1[[#This Row],[KODE BARANG]]="","",MATCH(Table1[[#This Row],[KODE BARANG]],DBS[KODE BARANG],0))</f>
        <v>1255</v>
      </c>
      <c r="B328">
        <f>IF(Table1[[#This Row],[ROWID]]="","",ROW()-2)</f>
        <v>326</v>
      </c>
      <c r="C328">
        <f>IF(Table1[[#This Row],[NAMA BARANG]]="","",IF(Table1[[#This Row],[ID]]="",C327,Table1[[#This Row],[ID]]))</f>
        <v>319</v>
      </c>
      <c r="D328" t="str">
        <f>IF(Table1[[#This Row],[A1]]="","",MATCH(Table1[[#This Row],[A1]],Table6[5],0))</f>
        <v/>
      </c>
      <c r="E328" t="str">
        <f>IF(Table1[[#This Row],[ID]]="","",Table1[[#This Row],[TOKO-KOTA_H]])</f>
        <v/>
      </c>
      <c r="F328" t="str">
        <f>IF(Table1[[#This Row],[NOTA TOKO]]="","",ROW()-2)</f>
        <v/>
      </c>
      <c r="G328" s="59"/>
      <c r="H328" s="1"/>
      <c r="J328" s="1"/>
      <c r="K328" t="s">
        <v>2166</v>
      </c>
      <c r="L328" t="str">
        <f>IF(Table1[[#This Row],[_NAMA BARANG]]="",IF(Table1[[#This Row],[//DBS]]="","",INDEX(DBS[NAMA],Table1[[#This Row],[//DBS]])),Table1[[#This Row],[_NAMA BARANG]])</f>
        <v>GUNTING KUKU 777 H 211 B</v>
      </c>
      <c r="M328"/>
      <c r="O328" t="str">
        <f>IF(Table1[[#This Row],[ROWID]]="","",IF(Table1[[#This Row],[_KETERANGAN]]="STOCK BELUM LENGKAP","ADA",IF(Table1[[#This Row],[KODE BARANG]]="","TIDAK ADA","ADA")))</f>
        <v>ADA</v>
      </c>
      <c r="P328">
        <v>1</v>
      </c>
      <c r="Q328" t="s">
        <v>34</v>
      </c>
      <c r="R328">
        <f>IF(Table1[[#This Row],[//DBS]]="","",INDEX(DBS[ISI],Table1[[#This Row],[//DBS]]))</f>
        <v>50</v>
      </c>
      <c r="S328" t="str">
        <f>IF(Table1[[#This Row],[//DBS]]="","",IF(Table1[[#This Row],[SATUAN_BYPASS]]="",INDEX(DBS[[SATUAN ]],Table1[[#This Row],[//DBS]]),Table1[SATUAN_BYPASS]))</f>
        <v>LSN</v>
      </c>
      <c r="T328">
        <v>35</v>
      </c>
      <c r="U328" s="58">
        <f>IF(Table1[[#This Row],[HARGA_BYPASS]]="",IF(Table1[[#This Row],[_HARGA]]="","",Table1[[#This Row],[_HARGA]]*1000),Table1[[#This Row],[HARGA_BYPASS]])</f>
        <v>35000</v>
      </c>
      <c r="V328" s="2"/>
      <c r="W328" s="2"/>
      <c r="X328" s="58" t="str">
        <f>IF(Table1[[#This Row],[ROWID]]="","",IF(Table1[[#This Row],[ROWID]]=C329,"",SUMIF(Table1[ROWID],Table1[[#This Row],[ROWID]],Table1[TOTAL])))</f>
        <v/>
      </c>
      <c r="AA32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28">
        <f>IF(Table1[[#This Row],[JUMLAH NOTA]]="","",IF(Table1[[#This Row],[CONV]]="",Table1[[#This Row],[JUMLAH NOTA]],Table1[[#This Row],[JUMLAH NOTA]]*Table1[[#This Row],[CONV]]))</f>
        <v>1</v>
      </c>
      <c r="AC328" t="str">
        <f>IF(Table1[[#This Row],[ISI_CONV]]="","",IF(Table1[[#This Row],[CONV]]="",Table1[[#This Row],[SATUAN NOTA]],Table1[[#This Row],[SATUAN]]))</f>
        <v>LSN</v>
      </c>
      <c r="AD328" s="58">
        <f>IF(Table1[[#This Row],[HARGA]]="","",IF(Table1[[#This Row],[CONV]]="",Table1[[#This Row],[HARGA]],Table1[[#This Row],[HARGA]]/Table1[[#This Row],[CONV]]))</f>
        <v>35000</v>
      </c>
      <c r="AE328" s="58">
        <f>IF(Table1[[#This Row],[HARGA_CONV]]="","",Table1[[#This Row],[HARGA_CONV]]*Table1[[#This Row],[ISI_CONV]]*(100%-(Table1[[#This Row],[DISKON]]+Table1[[#This Row],[DISKON NOTA]])))</f>
        <v>35000</v>
      </c>
      <c r="AF328" s="3">
        <f>IF(Table1[[#This Row],[TANGGAL NOTA]]="",AF327,Table1[[#This Row],[TANGGAL NOTA]])</f>
        <v>45531</v>
      </c>
      <c r="AG328" s="3"/>
      <c r="AH328" s="3">
        <f>IF(Table1[[#This Row],[TANGGAL UPDATE]]="",AH327,Table1[[#This Row],[TANGGAL UPDATE]])</f>
        <v>45534</v>
      </c>
      <c r="AI328" t="str" cm="1">
        <f t="array" ref="AI328">IF(Table1[[#This Row],[A1]]="",AI327,INDEX(Table6[3],Table1[[#This Row],[Q1]]))</f>
        <v>G</v>
      </c>
      <c r="AJ328" t="str">
        <f>IF(Table1[[#This Row],[_KETERANGAN]]="","",Table1[[#This Row],[_KETERANGAN]])</f>
        <v/>
      </c>
      <c r="AK328" t="str" cm="1">
        <f t="array" ref="AK328">IF(Table1[[#This Row],[A1]]="",AK327,INDEX(Table6[3],Table1[[#This Row],[Q1]]))</f>
        <v>G</v>
      </c>
      <c r="AL328" s="5" t="str" cm="1">
        <f t="array" ref="AL328">IF(Table1[[#This Row],[A1]]="",AL327,INDEX(Table6[1],Table1[[#This Row],[Q1]]))</f>
        <v>PRISMA</v>
      </c>
      <c r="AM328" t="str" cm="1">
        <f t="array" ref="AM328">IF(Table1[[#This Row],[A1]]="",AM327,INDEX(Table6[2],Table1[[#This Row],[Q1]]))</f>
        <v>YOGYA</v>
      </c>
      <c r="AN328" t="str">
        <f>CONCATENATE(Table1[[#This Row],[TOKO_H]],"-",Table1[[#This Row],[KOTA_H]])</f>
        <v>PRISMA-YOGYA</v>
      </c>
      <c r="AO328" t="s">
        <v>2166</v>
      </c>
      <c r="AP328" t="s">
        <v>2167</v>
      </c>
      <c r="AQ328"/>
    </row>
    <row r="329" spans="1:43">
      <c r="A329">
        <f>IF(Table1[[#This Row],[KODE BARANG]]="","",MATCH(Table1[[#This Row],[KODE BARANG]],DBS[KODE BARANG],0))</f>
        <v>2336</v>
      </c>
      <c r="B329">
        <f>IF(Table1[[#This Row],[ROWID]]="","",ROW()-2)</f>
        <v>327</v>
      </c>
      <c r="C329">
        <f>IF(Table1[[#This Row],[NAMA BARANG]]="","",IF(Table1[[#This Row],[ID]]="",C328,Table1[[#This Row],[ID]]))</f>
        <v>319</v>
      </c>
      <c r="D329" t="str">
        <f>IF(Table1[[#This Row],[A1]]="","",MATCH(Table1[[#This Row],[A1]],Table6[5],0))</f>
        <v/>
      </c>
      <c r="E329" t="str">
        <f>IF(Table1[[#This Row],[ID]]="","",Table1[[#This Row],[TOKO-KOTA_H]])</f>
        <v/>
      </c>
      <c r="F329" t="str">
        <f>IF(Table1[[#This Row],[NOTA TOKO]]="","",ROW()-2)</f>
        <v/>
      </c>
      <c r="G329" s="59"/>
      <c r="H329" s="1"/>
      <c r="J329" s="1"/>
      <c r="K329" t="s">
        <v>3537</v>
      </c>
      <c r="L329" t="str">
        <f>IF(Table1[[#This Row],[_NAMA BARANG]]="",IF(Table1[[#This Row],[//DBS]]="","",INDEX(DBS[NAMA],Table1[[#This Row],[//DBS]])),Table1[[#This Row],[_NAMA BARANG]])</f>
        <v>PENSIL CASE PC-658-9</v>
      </c>
      <c r="M329"/>
      <c r="O329" t="str">
        <f>IF(Table1[[#This Row],[ROWID]]="","",IF(Table1[[#This Row],[_KETERANGAN]]="STOCK BELUM LENGKAP","ADA",IF(Table1[[#This Row],[KODE BARANG]]="","TIDAK ADA","ADA")))</f>
        <v>ADA</v>
      </c>
      <c r="P329" s="58">
        <v>1</v>
      </c>
      <c r="Q329" t="s">
        <v>34</v>
      </c>
      <c r="R329">
        <f>IF(Table1[[#This Row],[//DBS]]="","",INDEX(DBS[ISI],Table1[[#This Row],[//DBS]]))</f>
        <v>200</v>
      </c>
      <c r="S329" t="str">
        <f>IF(Table1[[#This Row],[//DBS]]="","",IF(Table1[[#This Row],[SATUAN_BYPASS]]="",INDEX(DBS[[SATUAN ]],Table1[[#This Row],[//DBS]]),Table1[SATUAN_BYPASS]))</f>
        <v>PCS</v>
      </c>
      <c r="T329">
        <v>120</v>
      </c>
      <c r="U329" s="58">
        <f>IF(Table1[[#This Row],[HARGA_BYPASS]]="",IF(Table1[[#This Row],[_HARGA]]="","",Table1[[#This Row],[_HARGA]]*1000),Table1[[#This Row],[HARGA_BYPASS]])</f>
        <v>120000</v>
      </c>
      <c r="V329" s="2"/>
      <c r="W329" s="2"/>
      <c r="X329" s="58" t="str">
        <f>IF(Table1[[#This Row],[ROWID]]="","",IF(Table1[[#This Row],[ROWID]]=C330,"",SUMIF(Table1[ROWID],Table1[[#This Row],[ROWID]],Table1[TOTAL])))</f>
        <v/>
      </c>
      <c r="AA329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12</v>
      </c>
      <c r="AB329">
        <f>IF(Table1[[#This Row],[JUMLAH NOTA]]="","",IF(Table1[[#This Row],[CONV]]="",Table1[[#This Row],[JUMLAH NOTA]],Table1[[#This Row],[JUMLAH NOTA]]*Table1[[#This Row],[CONV]]))</f>
        <v>12</v>
      </c>
      <c r="AC329" t="str">
        <f>IF(Table1[[#This Row],[ISI_CONV]]="","",IF(Table1[[#This Row],[CONV]]="",Table1[[#This Row],[SATUAN NOTA]],Table1[[#This Row],[SATUAN]]))</f>
        <v>PCS</v>
      </c>
      <c r="AD329" s="58">
        <f>IF(Table1[[#This Row],[HARGA]]="","",IF(Table1[[#This Row],[CONV]]="",Table1[[#This Row],[HARGA]],Table1[[#This Row],[HARGA]]/Table1[[#This Row],[CONV]]))</f>
        <v>10000</v>
      </c>
      <c r="AE329" s="58">
        <f>IF(Table1[[#This Row],[HARGA_CONV]]="","",Table1[[#This Row],[HARGA_CONV]]*Table1[[#This Row],[ISI_CONV]]*(100%-(Table1[[#This Row],[DISKON]]+Table1[[#This Row],[DISKON NOTA]])))</f>
        <v>120000</v>
      </c>
      <c r="AF329" s="3">
        <f>IF(Table1[[#This Row],[TANGGAL NOTA]]="",AF328,Table1[[#This Row],[TANGGAL NOTA]])</f>
        <v>45531</v>
      </c>
      <c r="AG329" s="3"/>
      <c r="AH329" s="3">
        <f>IF(Table1[[#This Row],[TANGGAL UPDATE]]="",AH328,Table1[[#This Row],[TANGGAL UPDATE]])</f>
        <v>45534</v>
      </c>
      <c r="AI329" t="str" cm="1">
        <f t="array" ref="AI329">IF(Table1[[#This Row],[A1]]="",AI328,INDEX(Table6[3],Table1[[#This Row],[Q1]]))</f>
        <v>G</v>
      </c>
      <c r="AJ329" t="str">
        <f>IF(Table1[[#This Row],[_KETERANGAN]]="","",Table1[[#This Row],[_KETERANGAN]])</f>
        <v/>
      </c>
      <c r="AK329" t="str" cm="1">
        <f t="array" ref="AK329">IF(Table1[[#This Row],[A1]]="",AK328,INDEX(Table6[3],Table1[[#This Row],[Q1]]))</f>
        <v>G</v>
      </c>
      <c r="AL329" s="5" t="str" cm="1">
        <f t="array" ref="AL329">IF(Table1[[#This Row],[A1]]="",AL328,INDEX(Table6[1],Table1[[#This Row],[Q1]]))</f>
        <v>PRISMA</v>
      </c>
      <c r="AM329" t="str" cm="1">
        <f t="array" ref="AM329">IF(Table1[[#This Row],[A1]]="",AM328,INDEX(Table6[2],Table1[[#This Row],[Q1]]))</f>
        <v>YOGYA</v>
      </c>
      <c r="AN329" t="str">
        <f>CONCATENATE(Table1[[#This Row],[TOKO_H]],"-",Table1[[#This Row],[KOTA_H]])</f>
        <v>PRISMA-YOGYA</v>
      </c>
      <c r="AO329" t="s">
        <v>3537</v>
      </c>
      <c r="AP329" t="s">
        <v>3538</v>
      </c>
      <c r="AQ329"/>
    </row>
    <row r="330" spans="1:43">
      <c r="A330">
        <f>IF(Table1[[#This Row],[KODE BARANG]]="","",MATCH(Table1[[#This Row],[KODE BARANG]],DBS[KODE BARANG],0))</f>
        <v>918</v>
      </c>
      <c r="B330">
        <f>IF(Table1[[#This Row],[ROWID]]="","",ROW()-2)</f>
        <v>328</v>
      </c>
      <c r="C330">
        <f>IF(Table1[[#This Row],[NAMA BARANG]]="","",IF(Table1[[#This Row],[ID]]="",C329,Table1[[#This Row],[ID]]))</f>
        <v>319</v>
      </c>
      <c r="D330" t="str">
        <f>IF(Table1[[#This Row],[A1]]="","",MATCH(Table1[[#This Row],[A1]],Table6[5],0))</f>
        <v/>
      </c>
      <c r="E330" t="str">
        <f>IF(Table1[[#This Row],[ID]]="","",Table1[[#This Row],[TOKO-KOTA_H]])</f>
        <v/>
      </c>
      <c r="F330" t="str">
        <f>IF(Table1[[#This Row],[NOTA TOKO]]="","",ROW()-2)</f>
        <v/>
      </c>
      <c r="G330" s="59"/>
      <c r="H330" s="1"/>
      <c r="J330" s="1"/>
      <c r="K330" t="s">
        <v>1804</v>
      </c>
      <c r="L330" t="str">
        <f>IF(Table1[[#This Row],[_NAMA BARANG]]="",IF(Table1[[#This Row],[//DBS]]="","",INDEX(DBS[NAMA],Table1[[#This Row],[//DBS]])),Table1[[#This Row],[_NAMA BARANG]])</f>
        <v>DISPENSER KENJOY 25</v>
      </c>
      <c r="M330"/>
      <c r="O330" t="str">
        <f>IF(Table1[[#This Row],[ROWID]]="","",IF(Table1[[#This Row],[_KETERANGAN]]="STOCK BELUM LENGKAP","ADA",IF(Table1[[#This Row],[KODE BARANG]]="","TIDAK ADA","ADA")))</f>
        <v>ADA</v>
      </c>
      <c r="P330">
        <v>12</v>
      </c>
      <c r="Q330" t="s">
        <v>37</v>
      </c>
      <c r="R330">
        <f>IF(Table1[[#This Row],[//DBS]]="","",INDEX(DBS[ISI],Table1[[#This Row],[//DBS]]))</f>
        <v>175</v>
      </c>
      <c r="S330" t="str">
        <f>IF(Table1[[#This Row],[//DBS]]="","",IF(Table1[[#This Row],[SATUAN_BYPASS]]="",INDEX(DBS[[SATUAN ]],Table1[[#This Row],[//DBS]]),Table1[SATUAN_BYPASS]))</f>
        <v>PCS</v>
      </c>
      <c r="T330">
        <v>7.5</v>
      </c>
      <c r="U330" s="58">
        <f>IF(Table1[[#This Row],[HARGA_BYPASS]]="",IF(Table1[[#This Row],[_HARGA]]="","",Table1[[#This Row],[_HARGA]]*1000),Table1[[#This Row],[HARGA_BYPASS]])</f>
        <v>7500</v>
      </c>
      <c r="V330" s="2"/>
      <c r="W330" s="2"/>
      <c r="X330" s="58" t="str">
        <f>IF(Table1[[#This Row],[ROWID]]="","",IF(Table1[[#This Row],[ROWID]]=C331,"",SUMIF(Table1[ROWID],Table1[[#This Row],[ROWID]],Table1[TOTAL])))</f>
        <v/>
      </c>
      <c r="AA33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30">
        <f>IF(Table1[[#This Row],[JUMLAH NOTA]]="","",IF(Table1[[#This Row],[CONV]]="",Table1[[#This Row],[JUMLAH NOTA]],Table1[[#This Row],[JUMLAH NOTA]]*Table1[[#This Row],[CONV]]))</f>
        <v>12</v>
      </c>
      <c r="AC330" t="str">
        <f>IF(Table1[[#This Row],[ISI_CONV]]="","",IF(Table1[[#This Row],[CONV]]="",Table1[[#This Row],[SATUAN NOTA]],Table1[[#This Row],[SATUAN]]))</f>
        <v>PCS</v>
      </c>
      <c r="AD330" s="58">
        <f>IF(Table1[[#This Row],[HARGA]]="","",IF(Table1[[#This Row],[CONV]]="",Table1[[#This Row],[HARGA]],Table1[[#This Row],[HARGA]]/Table1[[#This Row],[CONV]]))</f>
        <v>7500</v>
      </c>
      <c r="AE330" s="58">
        <f>IF(Table1[[#This Row],[HARGA_CONV]]="","",Table1[[#This Row],[HARGA_CONV]]*Table1[[#This Row],[ISI_CONV]]*(100%-(Table1[[#This Row],[DISKON]]+Table1[[#This Row],[DISKON NOTA]])))</f>
        <v>90000</v>
      </c>
      <c r="AF330" s="3">
        <f>IF(Table1[[#This Row],[TANGGAL NOTA]]="",AF329,Table1[[#This Row],[TANGGAL NOTA]])</f>
        <v>45531</v>
      </c>
      <c r="AG330" s="3"/>
      <c r="AH330" s="3">
        <f>IF(Table1[[#This Row],[TANGGAL UPDATE]]="",AH329,Table1[[#This Row],[TANGGAL UPDATE]])</f>
        <v>45534</v>
      </c>
      <c r="AI330" t="str" cm="1">
        <f t="array" ref="AI330">IF(Table1[[#This Row],[A1]]="",AI329,INDEX(Table6[3],Table1[[#This Row],[Q1]]))</f>
        <v>G</v>
      </c>
      <c r="AJ330" t="str">
        <f>IF(Table1[[#This Row],[_KETERANGAN]]="","",Table1[[#This Row],[_KETERANGAN]])</f>
        <v/>
      </c>
      <c r="AK330" t="str" cm="1">
        <f t="array" ref="AK330">IF(Table1[[#This Row],[A1]]="",AK329,INDEX(Table6[3],Table1[[#This Row],[Q1]]))</f>
        <v>G</v>
      </c>
      <c r="AL330" s="5" t="str" cm="1">
        <f t="array" ref="AL330">IF(Table1[[#This Row],[A1]]="",AL329,INDEX(Table6[1],Table1[[#This Row],[Q1]]))</f>
        <v>PRISMA</v>
      </c>
      <c r="AM330" t="str" cm="1">
        <f t="array" ref="AM330">IF(Table1[[#This Row],[A1]]="",AM329,INDEX(Table6[2],Table1[[#This Row],[Q1]]))</f>
        <v>YOGYA</v>
      </c>
      <c r="AN330" t="str">
        <f>CONCATENATE(Table1[[#This Row],[TOKO_H]],"-",Table1[[#This Row],[KOTA_H]])</f>
        <v>PRISMA-YOGYA</v>
      </c>
      <c r="AO330" t="s">
        <v>1804</v>
      </c>
      <c r="AP330" t="s">
        <v>1805</v>
      </c>
      <c r="AQ330"/>
    </row>
    <row r="331" spans="1:43">
      <c r="A331">
        <f>IF(Table1[[#This Row],[KODE BARANG]]="","",MATCH(Table1[[#This Row],[KODE BARANG]],DBS[KODE BARANG],0))</f>
        <v>925</v>
      </c>
      <c r="B331">
        <f>IF(Table1[[#This Row],[ROWID]]="","",ROW()-2)</f>
        <v>329</v>
      </c>
      <c r="C331">
        <f>IF(Table1[[#This Row],[NAMA BARANG]]="","",IF(Table1[[#This Row],[ID]]="",C330,Table1[[#This Row],[ID]]))</f>
        <v>319</v>
      </c>
      <c r="D331" t="str">
        <f>IF(Table1[[#This Row],[A1]]="","",MATCH(Table1[[#This Row],[A1]],Table6[5],0))</f>
        <v/>
      </c>
      <c r="E331" t="str">
        <f>IF(Table1[[#This Row],[ID]]="","",Table1[[#This Row],[TOKO-KOTA_H]])</f>
        <v/>
      </c>
      <c r="F331" t="str">
        <f>IF(Table1[[#This Row],[NOTA TOKO]]="","",ROW()-2)</f>
        <v/>
      </c>
      <c r="G331" s="59"/>
      <c r="H331" s="1"/>
      <c r="J331" s="1"/>
      <c r="K331" t="s">
        <v>1822</v>
      </c>
      <c r="L331" t="str">
        <f>IF(Table1[[#This Row],[_NAMA BARANG]]="",IF(Table1[[#This Row],[//DBS]]="","",INDEX(DBS[NAMA],Table1[[#This Row],[//DBS]])),Table1[[#This Row],[_NAMA BARANG]])</f>
        <v>DISPENSER PLAKBAND PLASTIK A 805 MOSHI-MOSHI</v>
      </c>
      <c r="M331"/>
      <c r="O331" t="str">
        <f>IF(Table1[[#This Row],[ROWID]]="","",IF(Table1[[#This Row],[_KETERANGAN]]="STOCK BELUM LENGKAP","ADA",IF(Table1[[#This Row],[KODE BARANG]]="","TIDAK ADA","ADA")))</f>
        <v>ADA</v>
      </c>
      <c r="P331">
        <v>12</v>
      </c>
      <c r="Q331" t="s">
        <v>37</v>
      </c>
      <c r="R331">
        <f>IF(Table1[[#This Row],[//DBS]]="","",INDEX(DBS[ISI],Table1[[#This Row],[//DBS]]))</f>
        <v>288</v>
      </c>
      <c r="S331" t="str">
        <f>IF(Table1[[#This Row],[//DBS]]="","",IF(Table1[[#This Row],[SATUAN_BYPASS]]="",INDEX(DBS[[SATUAN ]],Table1[[#This Row],[//DBS]]),Table1[SATUAN_BYPASS]))</f>
        <v>PCS</v>
      </c>
      <c r="T331">
        <v>7.5</v>
      </c>
      <c r="U331" s="58">
        <f>IF(Table1[[#This Row],[HARGA_BYPASS]]="",IF(Table1[[#This Row],[_HARGA]]="","",Table1[[#This Row],[_HARGA]]*1000),Table1[[#This Row],[HARGA_BYPASS]])</f>
        <v>7500</v>
      </c>
      <c r="V331" s="2"/>
      <c r="W331" s="2"/>
      <c r="X331" s="58" t="str">
        <f>IF(Table1[[#This Row],[ROWID]]="","",IF(Table1[[#This Row],[ROWID]]=C332,"",SUMIF(Table1[ROWID],Table1[[#This Row],[ROWID]],Table1[TOTAL])))</f>
        <v/>
      </c>
      <c r="AA33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31">
        <f>IF(Table1[[#This Row],[JUMLAH NOTA]]="","",IF(Table1[[#This Row],[CONV]]="",Table1[[#This Row],[JUMLAH NOTA]],Table1[[#This Row],[JUMLAH NOTA]]*Table1[[#This Row],[CONV]]))</f>
        <v>12</v>
      </c>
      <c r="AC331" t="str">
        <f>IF(Table1[[#This Row],[ISI_CONV]]="","",IF(Table1[[#This Row],[CONV]]="",Table1[[#This Row],[SATUAN NOTA]],Table1[[#This Row],[SATUAN]]))</f>
        <v>PCS</v>
      </c>
      <c r="AD331" s="58">
        <f>IF(Table1[[#This Row],[HARGA]]="","",IF(Table1[[#This Row],[CONV]]="",Table1[[#This Row],[HARGA]],Table1[[#This Row],[HARGA]]/Table1[[#This Row],[CONV]]))</f>
        <v>7500</v>
      </c>
      <c r="AE331" s="58">
        <f>IF(Table1[[#This Row],[HARGA_CONV]]="","",Table1[[#This Row],[HARGA_CONV]]*Table1[[#This Row],[ISI_CONV]]*(100%-(Table1[[#This Row],[DISKON]]+Table1[[#This Row],[DISKON NOTA]])))</f>
        <v>90000</v>
      </c>
      <c r="AF331" s="3">
        <f>IF(Table1[[#This Row],[TANGGAL NOTA]]="",AF330,Table1[[#This Row],[TANGGAL NOTA]])</f>
        <v>45531</v>
      </c>
      <c r="AG331" s="3"/>
      <c r="AH331" s="3">
        <f>IF(Table1[[#This Row],[TANGGAL UPDATE]]="",AH330,Table1[[#This Row],[TANGGAL UPDATE]])</f>
        <v>45534</v>
      </c>
      <c r="AI331" t="str" cm="1">
        <f t="array" ref="AI331">IF(Table1[[#This Row],[A1]]="",AI330,INDEX(Table6[3],Table1[[#This Row],[Q1]]))</f>
        <v>G</v>
      </c>
      <c r="AJ331" t="str">
        <f>IF(Table1[[#This Row],[_KETERANGAN]]="","",Table1[[#This Row],[_KETERANGAN]])</f>
        <v/>
      </c>
      <c r="AK331" t="str" cm="1">
        <f t="array" ref="AK331">IF(Table1[[#This Row],[A1]]="",AK330,INDEX(Table6[3],Table1[[#This Row],[Q1]]))</f>
        <v>G</v>
      </c>
      <c r="AL331" s="5" t="str" cm="1">
        <f t="array" ref="AL331">IF(Table1[[#This Row],[A1]]="",AL330,INDEX(Table6[1],Table1[[#This Row],[Q1]]))</f>
        <v>PRISMA</v>
      </c>
      <c r="AM331" t="str" cm="1">
        <f t="array" ref="AM331">IF(Table1[[#This Row],[A1]]="",AM330,INDEX(Table6[2],Table1[[#This Row],[Q1]]))</f>
        <v>YOGYA</v>
      </c>
      <c r="AN331" t="str">
        <f>CONCATENATE(Table1[[#This Row],[TOKO_H]],"-",Table1[[#This Row],[KOTA_H]])</f>
        <v>PRISMA-YOGYA</v>
      </c>
      <c r="AO331" t="s">
        <v>1822</v>
      </c>
      <c r="AP331" t="s">
        <v>1823</v>
      </c>
      <c r="AQ331"/>
    </row>
    <row r="332" spans="1:43" ht="14.25">
      <c r="A332">
        <f>IF(Table1[[#This Row],[KODE BARANG]]="","",MATCH(Table1[[#This Row],[KODE BARANG]],DBS[KODE BARANG],0))</f>
        <v>2715</v>
      </c>
      <c r="B332">
        <f>IF(Table1[[#This Row],[ROWID]]="","",ROW()-2)</f>
        <v>330</v>
      </c>
      <c r="C332">
        <f>IF(Table1[[#This Row],[NAMA BARANG]]="","",IF(Table1[[#This Row],[ID]]="",C331,Table1[[#This Row],[ID]]))</f>
        <v>319</v>
      </c>
      <c r="D332" t="str">
        <f>IF(Table1[[#This Row],[A1]]="","",MATCH(Table1[[#This Row],[A1]],Table6[5],0))</f>
        <v/>
      </c>
      <c r="E332" t="str">
        <f>IF(Table1[[#This Row],[ID]]="","",Table1[[#This Row],[TOKO-KOTA_H]])</f>
        <v/>
      </c>
      <c r="F332" t="str">
        <f>IF(Table1[[#This Row],[NOTA TOKO]]="","",ROW()-2)</f>
        <v/>
      </c>
      <c r="G332" s="59"/>
      <c r="H332" s="1"/>
      <c r="J332" s="1"/>
      <c r="K332" t="s">
        <v>3892</v>
      </c>
      <c r="L332" t="str">
        <f>IF(Table1[[#This Row],[_NAMA BARANG]]="",IF(Table1[[#This Row],[//DBS]]="","",INDEX(DBS[NAMA],Table1[[#This Row],[//DBS]])),Table1[[#This Row],[_NAMA BARANG]])</f>
        <v>STAMP PAD HERO K</v>
      </c>
      <c r="M332" s="60"/>
      <c r="O332" t="str">
        <f>IF(Table1[[#This Row],[ROWID]]="","",IF(Table1[[#This Row],[_KETERANGAN]]="STOCK BELUM LENGKAP","ADA",IF(Table1[[#This Row],[KODE BARANG]]="","TIDAK ADA","ADA")))</f>
        <v>ADA</v>
      </c>
      <c r="P332">
        <v>1</v>
      </c>
      <c r="Q332" t="s">
        <v>34</v>
      </c>
      <c r="R332">
        <f>IF(Table1[[#This Row],[//DBS]]="","",INDEX(DBS[ISI],Table1[[#This Row],[//DBS]]))</f>
        <v>24</v>
      </c>
      <c r="S332" t="str">
        <f>IF(Table1[[#This Row],[//DBS]]="","",IF(Table1[[#This Row],[SATUAN_BYPASS]]="",INDEX(DBS[[SATUAN ]],Table1[[#This Row],[//DBS]]),Table1[SATUAN_BYPASS]))</f>
        <v>LSN</v>
      </c>
      <c r="T332">
        <v>61</v>
      </c>
      <c r="U332" s="58">
        <f>IF(Table1[[#This Row],[HARGA_BYPASS]]="",IF(Table1[[#This Row],[_HARGA]]="","",Table1[[#This Row],[_HARGA]]*1000),Table1[[#This Row],[HARGA_BYPASS]])</f>
        <v>61000</v>
      </c>
      <c r="V332" s="2"/>
      <c r="W332" s="2"/>
      <c r="X332" s="58" t="str">
        <f>IF(Table1[[#This Row],[ROWID]]="","",IF(Table1[[#This Row],[ROWID]]=C333,"",SUMIF(Table1[ROWID],Table1[[#This Row],[ROWID]],Table1[TOTAL])))</f>
        <v/>
      </c>
      <c r="AA33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32">
        <f>IF(Table1[[#This Row],[JUMLAH NOTA]]="","",IF(Table1[[#This Row],[CONV]]="",Table1[[#This Row],[JUMLAH NOTA]],Table1[[#This Row],[JUMLAH NOTA]]*Table1[[#This Row],[CONV]]))</f>
        <v>1</v>
      </c>
      <c r="AC332" t="str">
        <f>IF(Table1[[#This Row],[ISI_CONV]]="","",IF(Table1[[#This Row],[CONV]]="",Table1[[#This Row],[SATUAN NOTA]],Table1[[#This Row],[SATUAN]]))</f>
        <v>LSN</v>
      </c>
      <c r="AD332" s="58">
        <f>IF(Table1[[#This Row],[HARGA]]="","",IF(Table1[[#This Row],[CONV]]="",Table1[[#This Row],[HARGA]],Table1[[#This Row],[HARGA]]/Table1[[#This Row],[CONV]]))</f>
        <v>61000</v>
      </c>
      <c r="AE332" s="58">
        <f>IF(Table1[[#This Row],[HARGA_CONV]]="","",Table1[[#This Row],[HARGA_CONV]]*Table1[[#This Row],[ISI_CONV]]*(100%-(Table1[[#This Row],[DISKON]]+Table1[[#This Row],[DISKON NOTA]])))</f>
        <v>61000</v>
      </c>
      <c r="AF332" s="3">
        <f>IF(Table1[[#This Row],[TANGGAL NOTA]]="",AF331,Table1[[#This Row],[TANGGAL NOTA]])</f>
        <v>45531</v>
      </c>
      <c r="AG332" s="3"/>
      <c r="AH332" s="3">
        <f>IF(Table1[[#This Row],[TANGGAL UPDATE]]="",AH331,Table1[[#This Row],[TANGGAL UPDATE]])</f>
        <v>45534</v>
      </c>
      <c r="AI332" t="str" cm="1">
        <f t="array" ref="AI332">IF(Table1[[#This Row],[A1]]="",AI331,INDEX(Table6[3],Table1[[#This Row],[Q1]]))</f>
        <v>G</v>
      </c>
      <c r="AJ332" t="str">
        <f>IF(Table1[[#This Row],[_KETERANGAN]]="","",Table1[[#This Row],[_KETERANGAN]])</f>
        <v/>
      </c>
      <c r="AK332" t="str" cm="1">
        <f t="array" ref="AK332">IF(Table1[[#This Row],[A1]]="",AK331,INDEX(Table6[3],Table1[[#This Row],[Q1]]))</f>
        <v>G</v>
      </c>
      <c r="AL332" s="5" t="str" cm="1">
        <f t="array" ref="AL332">IF(Table1[[#This Row],[A1]]="",AL331,INDEX(Table6[1],Table1[[#This Row],[Q1]]))</f>
        <v>PRISMA</v>
      </c>
      <c r="AM332" t="str" cm="1">
        <f t="array" ref="AM332">IF(Table1[[#This Row],[A1]]="",AM331,INDEX(Table6[2],Table1[[#This Row],[Q1]]))</f>
        <v>YOGYA</v>
      </c>
      <c r="AN332" t="str">
        <f>CONCATENATE(Table1[[#This Row],[TOKO_H]],"-",Table1[[#This Row],[KOTA_H]])</f>
        <v>PRISMA-YOGYA</v>
      </c>
      <c r="AO332" t="s">
        <v>3892</v>
      </c>
      <c r="AP332" t="s">
        <v>3893</v>
      </c>
      <c r="AQ332"/>
    </row>
    <row r="333" spans="1:43" ht="14.25">
      <c r="A333">
        <f>IF(Table1[[#This Row],[KODE BARANG]]="","",MATCH(Table1[[#This Row],[KODE BARANG]],DBS[KODE BARANG],0))</f>
        <v>2069</v>
      </c>
      <c r="B333">
        <f>IF(Table1[[#This Row],[ROWID]]="","",ROW()-2)</f>
        <v>331</v>
      </c>
      <c r="C333">
        <f>IF(Table1[[#This Row],[NAMA BARANG]]="","",IF(Table1[[#This Row],[ID]]="",C332,Table1[[#This Row],[ID]]))</f>
        <v>319</v>
      </c>
      <c r="D333" t="str">
        <f>IF(Table1[[#This Row],[A1]]="","",MATCH(Table1[[#This Row],[A1]],Table6[5],0))</f>
        <v/>
      </c>
      <c r="E333" t="str">
        <f>IF(Table1[[#This Row],[ID]]="","",Table1[[#This Row],[TOKO-KOTA_H]])</f>
        <v/>
      </c>
      <c r="F333" t="str">
        <f>IF(Table1[[#This Row],[NOTA TOKO]]="","",ROW()-2)</f>
        <v/>
      </c>
      <c r="G333" s="59"/>
      <c r="H333" s="1"/>
      <c r="J333" s="1"/>
      <c r="K333" t="s">
        <v>3094</v>
      </c>
      <c r="L333" t="str">
        <f>IF(Table1[[#This Row],[_NAMA BARANG]]="",IF(Table1[[#This Row],[//DBS]]="","",INDEX(DBS[NAMA],Table1[[#This Row],[//DBS]])),Table1[[#This Row],[_NAMA BARANG]])</f>
        <v>MESIN TEMBAK BIXDONE HE E2010 KECIL</v>
      </c>
      <c r="M333" s="60"/>
      <c r="O333" t="str">
        <f>IF(Table1[[#This Row],[ROWID]]="","",IF(Table1[[#This Row],[_KETERANGAN]]="STOCK BELUM LENGKAP","ADA",IF(Table1[[#This Row],[KODE BARANG]]="","TIDAK ADA","ADA")))</f>
        <v>ADA</v>
      </c>
      <c r="P333">
        <v>6</v>
      </c>
      <c r="Q333" t="s">
        <v>37</v>
      </c>
      <c r="R333">
        <f>IF(Table1[[#This Row],[//DBS]]="","",INDEX(DBS[ISI],Table1[[#This Row],[//DBS]]))</f>
        <v>100</v>
      </c>
      <c r="S333" t="str">
        <f>IF(Table1[[#This Row],[//DBS]]="","",IF(Table1[[#This Row],[SATUAN_BYPASS]]="",INDEX(DBS[[SATUAN ]],Table1[[#This Row],[//DBS]]),Table1[SATUAN_BYPASS]))</f>
        <v>PCS</v>
      </c>
      <c r="T333">
        <v>26</v>
      </c>
      <c r="U333" s="58">
        <f>IF(Table1[[#This Row],[HARGA_BYPASS]]="",IF(Table1[[#This Row],[_HARGA]]="","",Table1[[#This Row],[_HARGA]]*1000),Table1[[#This Row],[HARGA_BYPASS]])</f>
        <v>26000</v>
      </c>
      <c r="V333" s="2"/>
      <c r="W333" s="2"/>
      <c r="X333" s="58" t="str">
        <f>IF(Table1[[#This Row],[ROWID]]="","",IF(Table1[[#This Row],[ROWID]]=C334,"",SUMIF(Table1[ROWID],Table1[[#This Row],[ROWID]],Table1[TOTAL])))</f>
        <v/>
      </c>
      <c r="AA33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33">
        <f>IF(Table1[[#This Row],[JUMLAH NOTA]]="","",IF(Table1[[#This Row],[CONV]]="",Table1[[#This Row],[JUMLAH NOTA]],Table1[[#This Row],[JUMLAH NOTA]]*Table1[[#This Row],[CONV]]))</f>
        <v>6</v>
      </c>
      <c r="AC333" t="str">
        <f>IF(Table1[[#This Row],[ISI_CONV]]="","",IF(Table1[[#This Row],[CONV]]="",Table1[[#This Row],[SATUAN NOTA]],Table1[[#This Row],[SATUAN]]))</f>
        <v>PCS</v>
      </c>
      <c r="AD333" s="58">
        <f>IF(Table1[[#This Row],[HARGA]]="","",IF(Table1[[#This Row],[CONV]]="",Table1[[#This Row],[HARGA]],Table1[[#This Row],[HARGA]]/Table1[[#This Row],[CONV]]))</f>
        <v>26000</v>
      </c>
      <c r="AE333" s="58">
        <f>IF(Table1[[#This Row],[HARGA_CONV]]="","",Table1[[#This Row],[HARGA_CONV]]*Table1[[#This Row],[ISI_CONV]]*(100%-(Table1[[#This Row],[DISKON]]+Table1[[#This Row],[DISKON NOTA]])))</f>
        <v>156000</v>
      </c>
      <c r="AF333" s="3">
        <f>IF(Table1[[#This Row],[TANGGAL NOTA]]="",AF332,Table1[[#This Row],[TANGGAL NOTA]])</f>
        <v>45531</v>
      </c>
      <c r="AG333" s="3"/>
      <c r="AH333" s="3">
        <f>IF(Table1[[#This Row],[TANGGAL UPDATE]]="",AH332,Table1[[#This Row],[TANGGAL UPDATE]])</f>
        <v>45534</v>
      </c>
      <c r="AI333" t="str" cm="1">
        <f t="array" ref="AI333">IF(Table1[[#This Row],[A1]]="",AI332,INDEX(Table6[3],Table1[[#This Row],[Q1]]))</f>
        <v>G</v>
      </c>
      <c r="AJ333" t="str">
        <f>IF(Table1[[#This Row],[_KETERANGAN]]="","",Table1[[#This Row],[_KETERANGAN]])</f>
        <v/>
      </c>
      <c r="AK333" t="str" cm="1">
        <f t="array" ref="AK333">IF(Table1[[#This Row],[A1]]="",AK332,INDEX(Table6[3],Table1[[#This Row],[Q1]]))</f>
        <v>G</v>
      </c>
      <c r="AL333" s="5" t="str" cm="1">
        <f t="array" ref="AL333">IF(Table1[[#This Row],[A1]]="",AL332,INDEX(Table6[1],Table1[[#This Row],[Q1]]))</f>
        <v>PRISMA</v>
      </c>
      <c r="AM333" t="str" cm="1">
        <f t="array" ref="AM333">IF(Table1[[#This Row],[A1]]="",AM332,INDEX(Table6[2],Table1[[#This Row],[Q1]]))</f>
        <v>YOGYA</v>
      </c>
      <c r="AN333" t="str">
        <f>CONCATENATE(Table1[[#This Row],[TOKO_H]],"-",Table1[[#This Row],[KOTA_H]])</f>
        <v>PRISMA-YOGYA</v>
      </c>
      <c r="AO333" t="s">
        <v>3094</v>
      </c>
      <c r="AP333" t="s">
        <v>7932</v>
      </c>
      <c r="AQ333"/>
    </row>
    <row r="334" spans="1:43">
      <c r="A334">
        <f>IF(Table1[[#This Row],[KODE BARANG]]="","",MATCH(Table1[[#This Row],[KODE BARANG]],DBS[KODE BARANG],0))</f>
        <v>1570</v>
      </c>
      <c r="B334">
        <f>IF(Table1[[#This Row],[ROWID]]="","",ROW()-2)</f>
        <v>332</v>
      </c>
      <c r="C334">
        <f>IF(Table1[[#This Row],[NAMA BARANG]]="","",IF(Table1[[#This Row],[ID]]="",C333,Table1[[#This Row],[ID]]))</f>
        <v>319</v>
      </c>
      <c r="D334" t="str">
        <f>IF(Table1[[#This Row],[A1]]="","",MATCH(Table1[[#This Row],[A1]],Table6[5],0))</f>
        <v/>
      </c>
      <c r="E334" t="str">
        <f>IF(Table1[[#This Row],[ID]]="","",Table1[[#This Row],[TOKO-KOTA_H]])</f>
        <v/>
      </c>
      <c r="F334" t="str">
        <f>IF(Table1[[#This Row],[NOTA TOKO]]="","",ROW()-2)</f>
        <v/>
      </c>
      <c r="G334" s="59"/>
      <c r="H334" s="1"/>
      <c r="J334" s="1"/>
      <c r="K334" t="s">
        <v>202</v>
      </c>
      <c r="L334" t="str">
        <f>IF(Table1[[#This Row],[_NAMA BARANG]]="",IF(Table1[[#This Row],[//DBS]]="","",INDEX(DBS[NAMA],Table1[[#This Row],[//DBS]])),Table1[[#This Row],[_NAMA BARANG]])</f>
        <v>LEM BAKAR STIK 7X30 WOMY PUTIH K</v>
      </c>
      <c r="M334"/>
      <c r="O334" t="str">
        <f>IF(Table1[[#This Row],[ROWID]]="","",IF(Table1[[#This Row],[_KETERANGAN]]="STOCK BELUM LENGKAP","ADA",IF(Table1[[#This Row],[KODE BARANG]]="","TIDAK ADA","ADA")))</f>
        <v>ADA</v>
      </c>
      <c r="P334">
        <v>1</v>
      </c>
      <c r="Q334" t="s">
        <v>124</v>
      </c>
      <c r="R334">
        <f>IF(Table1[[#This Row],[//DBS]]="","",INDEX(DBS[ISI],Table1[[#This Row],[//DBS]]))</f>
        <v>25</v>
      </c>
      <c r="S334" t="str">
        <f>IF(Table1[[#This Row],[//DBS]]="","",IF(Table1[[#This Row],[SATUAN_BYPASS]]="",INDEX(DBS[[SATUAN ]],Table1[[#This Row],[//DBS]]),Table1[SATUAN_BYPASS]))</f>
        <v>PAK</v>
      </c>
      <c r="T334">
        <v>50</v>
      </c>
      <c r="U334" s="58">
        <f>IF(Table1[[#This Row],[HARGA_BYPASS]]="",IF(Table1[[#This Row],[_HARGA]]="","",Table1[[#This Row],[_HARGA]]*1000),Table1[[#This Row],[HARGA_BYPASS]])</f>
        <v>50000</v>
      </c>
      <c r="V334" s="2"/>
      <c r="W334" s="2"/>
      <c r="X334" s="58" t="str">
        <f>IF(Table1[[#This Row],[ROWID]]="","",IF(Table1[[#This Row],[ROWID]]=C335,"",SUMIF(Table1[ROWID],Table1[[#This Row],[ROWID]],Table1[TOTAL])))</f>
        <v/>
      </c>
      <c r="AA33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34">
        <f>IF(Table1[[#This Row],[JUMLAH NOTA]]="","",IF(Table1[[#This Row],[CONV]]="",Table1[[#This Row],[JUMLAH NOTA]],Table1[[#This Row],[JUMLAH NOTA]]*Table1[[#This Row],[CONV]]))</f>
        <v>1</v>
      </c>
      <c r="AC334" t="str">
        <f>IF(Table1[[#This Row],[ISI_CONV]]="","",IF(Table1[[#This Row],[CONV]]="",Table1[[#This Row],[SATUAN NOTA]],Table1[[#This Row],[SATUAN]]))</f>
        <v>PAK</v>
      </c>
      <c r="AD334" s="58">
        <f>IF(Table1[[#This Row],[HARGA]]="","",IF(Table1[[#This Row],[CONV]]="",Table1[[#This Row],[HARGA]],Table1[[#This Row],[HARGA]]/Table1[[#This Row],[CONV]]))</f>
        <v>50000</v>
      </c>
      <c r="AE334" s="58">
        <f>IF(Table1[[#This Row],[HARGA_CONV]]="","",Table1[[#This Row],[HARGA_CONV]]*Table1[[#This Row],[ISI_CONV]]*(100%-(Table1[[#This Row],[DISKON]]+Table1[[#This Row],[DISKON NOTA]])))</f>
        <v>50000</v>
      </c>
      <c r="AF334" s="3">
        <f>IF(Table1[[#This Row],[TANGGAL NOTA]]="",AF333,Table1[[#This Row],[TANGGAL NOTA]])</f>
        <v>45531</v>
      </c>
      <c r="AG334" s="3"/>
      <c r="AH334" s="3">
        <f>IF(Table1[[#This Row],[TANGGAL UPDATE]]="",AH333,Table1[[#This Row],[TANGGAL UPDATE]])</f>
        <v>45534</v>
      </c>
      <c r="AI334" t="str" cm="1">
        <f t="array" ref="AI334">IF(Table1[[#This Row],[A1]]="",AI333,INDEX(Table6[3],Table1[[#This Row],[Q1]]))</f>
        <v>G</v>
      </c>
      <c r="AJ334" t="str">
        <f>IF(Table1[[#This Row],[_KETERANGAN]]="","",Table1[[#This Row],[_KETERANGAN]])</f>
        <v/>
      </c>
      <c r="AK334" t="str" cm="1">
        <f t="array" ref="AK334">IF(Table1[[#This Row],[A1]]="",AK333,INDEX(Table6[3],Table1[[#This Row],[Q1]]))</f>
        <v>G</v>
      </c>
      <c r="AL334" s="5" t="str" cm="1">
        <f t="array" ref="AL334">IF(Table1[[#This Row],[A1]]="",AL333,INDEX(Table6[1],Table1[[#This Row],[Q1]]))</f>
        <v>PRISMA</v>
      </c>
      <c r="AM334" t="str" cm="1">
        <f t="array" ref="AM334">IF(Table1[[#This Row],[A1]]="",AM333,INDEX(Table6[2],Table1[[#This Row],[Q1]]))</f>
        <v>YOGYA</v>
      </c>
      <c r="AN334" t="str">
        <f>CONCATENATE(Table1[[#This Row],[TOKO_H]],"-",Table1[[#This Row],[KOTA_H]])</f>
        <v>PRISMA-YOGYA</v>
      </c>
      <c r="AO334" t="s">
        <v>202</v>
      </c>
      <c r="AP334" t="s">
        <v>2652</v>
      </c>
      <c r="AQ334"/>
    </row>
    <row r="335" spans="1:43">
      <c r="A335">
        <f>IF(Table1[[#This Row],[KODE BARANG]]="","",MATCH(Table1[[#This Row],[KODE BARANG]],DBS[KODE BARANG],0))</f>
        <v>1585</v>
      </c>
      <c r="B335">
        <f>IF(Table1[[#This Row],[ROWID]]="","",ROW()-2)</f>
        <v>333</v>
      </c>
      <c r="C335">
        <f>IF(Table1[[#This Row],[NAMA BARANG]]="","",IF(Table1[[#This Row],[ID]]="",C334,Table1[[#This Row],[ID]]))</f>
        <v>319</v>
      </c>
      <c r="D335" t="str">
        <f>IF(Table1[[#This Row],[A1]]="","",MATCH(Table1[[#This Row],[A1]],Table6[5],0))</f>
        <v/>
      </c>
      <c r="E335" t="str">
        <f>IF(Table1[[#This Row],[ID]]="","",Table1[[#This Row],[TOKO-KOTA_H]])</f>
        <v/>
      </c>
      <c r="F335" t="str">
        <f>IF(Table1[[#This Row],[NOTA TOKO]]="","",ROW()-2)</f>
        <v/>
      </c>
      <c r="G335" s="59"/>
      <c r="H335" s="1"/>
      <c r="J335" s="1"/>
      <c r="K335" t="s">
        <v>2649</v>
      </c>
      <c r="L335" t="str">
        <f>IF(Table1[[#This Row],[_NAMA BARANG]]="",IF(Table1[[#This Row],[//DBS]]="","",INDEX(DBS[NAMA],Table1[[#This Row],[//DBS]])),Table1[[#This Row],[_NAMA BARANG]])</f>
        <v>LEM BAKAR STIK 11X29 WOMY PUTIH B</v>
      </c>
      <c r="M335"/>
      <c r="O335" t="str">
        <f>IF(Table1[[#This Row],[ROWID]]="","",IF(Table1[[#This Row],[_KETERANGAN]]="STOCK BELUM LENGKAP","ADA",IF(Table1[[#This Row],[KODE BARANG]]="","TIDAK ADA","ADA")))</f>
        <v>ADA</v>
      </c>
      <c r="P335">
        <v>1</v>
      </c>
      <c r="Q335" t="s">
        <v>124</v>
      </c>
      <c r="R335">
        <f>IF(Table1[[#This Row],[//DBS]]="","",INDEX(DBS[ISI],Table1[[#This Row],[//DBS]]))</f>
        <v>25</v>
      </c>
      <c r="S335" t="str">
        <f>IF(Table1[[#This Row],[//DBS]]="","",IF(Table1[[#This Row],[SATUAN_BYPASS]]="",INDEX(DBS[[SATUAN ]],Table1[[#This Row],[//DBS]]),Table1[SATUAN_BYPASS]))</f>
        <v>PAK</v>
      </c>
      <c r="T335">
        <v>50</v>
      </c>
      <c r="U335" s="58">
        <f>IF(Table1[[#This Row],[HARGA_BYPASS]]="",IF(Table1[[#This Row],[_HARGA]]="","",Table1[[#This Row],[_HARGA]]*1000),Table1[[#This Row],[HARGA_BYPASS]])</f>
        <v>50000</v>
      </c>
      <c r="V335" s="2"/>
      <c r="W335" s="2"/>
      <c r="X335" s="58">
        <f>IF(Table1[[#This Row],[ROWID]]="","",IF(Table1[[#This Row],[ROWID]]=C336,"",SUMIF(Table1[ROWID],Table1[[#This Row],[ROWID]],Table1[TOTAL])))</f>
        <v>1540500</v>
      </c>
      <c r="AA33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35">
        <f>IF(Table1[[#This Row],[JUMLAH NOTA]]="","",IF(Table1[[#This Row],[CONV]]="",Table1[[#This Row],[JUMLAH NOTA]],Table1[[#This Row],[JUMLAH NOTA]]*Table1[[#This Row],[CONV]]))</f>
        <v>1</v>
      </c>
      <c r="AC335" t="str">
        <f>IF(Table1[[#This Row],[ISI_CONV]]="","",IF(Table1[[#This Row],[CONV]]="",Table1[[#This Row],[SATUAN NOTA]],Table1[[#This Row],[SATUAN]]))</f>
        <v>PAK</v>
      </c>
      <c r="AD335" s="58">
        <f>IF(Table1[[#This Row],[HARGA]]="","",IF(Table1[[#This Row],[CONV]]="",Table1[[#This Row],[HARGA]],Table1[[#This Row],[HARGA]]/Table1[[#This Row],[CONV]]))</f>
        <v>50000</v>
      </c>
      <c r="AE335" s="58">
        <f>IF(Table1[[#This Row],[HARGA_CONV]]="","",Table1[[#This Row],[HARGA_CONV]]*Table1[[#This Row],[ISI_CONV]]*(100%-(Table1[[#This Row],[DISKON]]+Table1[[#This Row],[DISKON NOTA]])))</f>
        <v>50000</v>
      </c>
      <c r="AF335" s="3">
        <f>IF(Table1[[#This Row],[TANGGAL NOTA]]="",AF334,Table1[[#This Row],[TANGGAL NOTA]])</f>
        <v>45531</v>
      </c>
      <c r="AG335" s="3"/>
      <c r="AH335" s="3">
        <f>IF(Table1[[#This Row],[TANGGAL UPDATE]]="",AH334,Table1[[#This Row],[TANGGAL UPDATE]])</f>
        <v>45534</v>
      </c>
      <c r="AI335" t="str" cm="1">
        <f t="array" ref="AI335">IF(Table1[[#This Row],[A1]]="",AI334,INDEX(Table6[3],Table1[[#This Row],[Q1]]))</f>
        <v>G</v>
      </c>
      <c r="AJ335" t="str">
        <f>IF(Table1[[#This Row],[_KETERANGAN]]="","",Table1[[#This Row],[_KETERANGAN]])</f>
        <v/>
      </c>
      <c r="AK335" t="str" cm="1">
        <f t="array" ref="AK335">IF(Table1[[#This Row],[A1]]="",AK334,INDEX(Table6[3],Table1[[#This Row],[Q1]]))</f>
        <v>G</v>
      </c>
      <c r="AL335" s="5" t="str" cm="1">
        <f t="array" ref="AL335">IF(Table1[[#This Row],[A1]]="",AL334,INDEX(Table6[1],Table1[[#This Row],[Q1]]))</f>
        <v>PRISMA</v>
      </c>
      <c r="AM335" t="str" cm="1">
        <f t="array" ref="AM335">IF(Table1[[#This Row],[A1]]="",AM334,INDEX(Table6[2],Table1[[#This Row],[Q1]]))</f>
        <v>YOGYA</v>
      </c>
      <c r="AN335" t="str">
        <f>CONCATENATE(Table1[[#This Row],[TOKO_H]],"-",Table1[[#This Row],[KOTA_H]])</f>
        <v>PRISMA-YOGYA</v>
      </c>
      <c r="AO335" t="s">
        <v>2649</v>
      </c>
      <c r="AP335" t="s">
        <v>2650</v>
      </c>
      <c r="AQ335"/>
    </row>
    <row r="336" spans="1:43">
      <c r="A336" t="str">
        <f>IF(Table1[[#This Row],[KODE BARANG]]="","",MATCH(Table1[[#This Row],[KODE BARANG]],DBS[KODE BARANG],0))</f>
        <v/>
      </c>
      <c r="B336" t="str">
        <f>IF(Table1[[#This Row],[ROWID]]="","",ROW()-2)</f>
        <v/>
      </c>
      <c r="C336" t="str">
        <f>IF(Table1[[#This Row],[NAMA BARANG]]="","",IF(Table1[[#This Row],[ID]]="",C335,Table1[[#This Row],[ID]]))</f>
        <v/>
      </c>
      <c r="D336" t="str">
        <f>IF(Table1[[#This Row],[A1]]="","",MATCH(Table1[[#This Row],[A1]],Table6[5],0))</f>
        <v/>
      </c>
      <c r="E336" t="str">
        <f>IF(Table1[[#This Row],[ID]]="","",Table1[[#This Row],[TOKO-KOTA_H]])</f>
        <v/>
      </c>
      <c r="F336" t="str">
        <f>IF(Table1[[#This Row],[NOTA TOKO]]="","",ROW()-2)</f>
        <v/>
      </c>
      <c r="G336" s="59"/>
      <c r="H336" s="1"/>
      <c r="J336" s="1"/>
      <c r="K336"/>
      <c r="L336" t="str">
        <f>IF(Table1[[#This Row],[_NAMA BARANG]]="",IF(Table1[[#This Row],[//DBS]]="","",INDEX(DBS[NAMA],Table1[[#This Row],[//DBS]])),Table1[[#This Row],[_NAMA BARANG]])</f>
        <v/>
      </c>
      <c r="M336"/>
      <c r="O336" t="str">
        <f>IF(Table1[[#This Row],[ROWID]]="","",IF(Table1[[#This Row],[_KETERANGAN]]="STOCK BELUM LENGKAP","ADA",IF(Table1[[#This Row],[KODE BARANG]]="","TIDAK ADA","ADA")))</f>
        <v/>
      </c>
      <c r="R336" t="str">
        <f>IF(Table1[[#This Row],[//DBS]]="","",INDEX(DBS[ISI],Table1[[#This Row],[//DBS]]))</f>
        <v/>
      </c>
      <c r="S336" t="str">
        <f>IF(Table1[[#This Row],[//DBS]]="","",IF(Table1[[#This Row],[SATUAN_BYPASS]]="",INDEX(DBS[[SATUAN ]],Table1[[#This Row],[//DBS]]),Table1[SATUAN_BYPASS]))</f>
        <v/>
      </c>
      <c r="U336" s="58" t="str">
        <f>IF(Table1[[#This Row],[HARGA_BYPASS]]="",IF(Table1[[#This Row],[_HARGA]]="","",Table1[[#This Row],[_HARGA]]*1000),Table1[[#This Row],[HARGA_BYPASS]])</f>
        <v/>
      </c>
      <c r="V336" s="2"/>
      <c r="W336" s="2"/>
      <c r="X336" s="58" t="str">
        <f>IF(Table1[[#This Row],[ROWID]]="","",IF(Table1[[#This Row],[ROWID]]=C337,"",SUMIF(Table1[ROWID],Table1[[#This Row],[ROWID]],Table1[TOTAL])))</f>
        <v/>
      </c>
      <c r="AA33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36" t="str">
        <f>IF(Table1[[#This Row],[JUMLAH NOTA]]="","",IF(Table1[[#This Row],[CONV]]="",Table1[[#This Row],[JUMLAH NOTA]],Table1[[#This Row],[JUMLAH NOTA]]*Table1[[#This Row],[CONV]]))</f>
        <v/>
      </c>
      <c r="AC336" t="str">
        <f>IF(Table1[[#This Row],[ISI_CONV]]="","",IF(Table1[[#This Row],[CONV]]="",Table1[[#This Row],[SATUAN NOTA]],Table1[[#This Row],[SATUAN]]))</f>
        <v/>
      </c>
      <c r="AD336" s="58" t="str">
        <f>IF(Table1[[#This Row],[HARGA]]="","",IF(Table1[[#This Row],[CONV]]="",Table1[[#This Row],[HARGA]],Table1[[#This Row],[HARGA]]/Table1[[#This Row],[CONV]]))</f>
        <v/>
      </c>
      <c r="AE336" s="58" t="str">
        <f>IF(Table1[[#This Row],[HARGA_CONV]]="","",Table1[[#This Row],[HARGA_CONV]]*Table1[[#This Row],[ISI_CONV]]*(100%-(Table1[[#This Row],[DISKON]]+Table1[[#This Row],[DISKON NOTA]])))</f>
        <v/>
      </c>
      <c r="AF336" s="3">
        <f>IF(Table1[[#This Row],[TANGGAL NOTA]]="",AF335,Table1[[#This Row],[TANGGAL NOTA]])</f>
        <v>45531</v>
      </c>
      <c r="AG336" s="3"/>
      <c r="AH336" s="3">
        <f>IF(Table1[[#This Row],[TANGGAL UPDATE]]="",AH335,Table1[[#This Row],[TANGGAL UPDATE]])</f>
        <v>45534</v>
      </c>
      <c r="AI336" t="str" cm="1">
        <f t="array" ref="AI336">IF(Table1[[#This Row],[A1]]="",AI335,INDEX(Table6[3],Table1[[#This Row],[Q1]]))</f>
        <v>G</v>
      </c>
      <c r="AJ336" t="str">
        <f>IF(Table1[[#This Row],[_KETERANGAN]]="","",Table1[[#This Row],[_KETERANGAN]])</f>
        <v/>
      </c>
      <c r="AK336" t="str" cm="1">
        <f t="array" ref="AK336">IF(Table1[[#This Row],[A1]]="",AK335,INDEX(Table6[3],Table1[[#This Row],[Q1]]))</f>
        <v>G</v>
      </c>
      <c r="AL336" s="5" t="str" cm="1">
        <f t="array" ref="AL336">IF(Table1[[#This Row],[A1]]="",AL335,INDEX(Table6[1],Table1[[#This Row],[Q1]]))</f>
        <v>PRISMA</v>
      </c>
      <c r="AM336" t="str" cm="1">
        <f t="array" ref="AM336">IF(Table1[[#This Row],[A1]]="",AM335,INDEX(Table6[2],Table1[[#This Row],[Q1]]))</f>
        <v>YOGYA</v>
      </c>
      <c r="AN336" t="str">
        <f>CONCATENATE(Table1[[#This Row],[TOKO_H]],"-",Table1[[#This Row],[KOTA_H]])</f>
        <v>PRISMA-YOGYA</v>
      </c>
      <c r="AO336"/>
      <c r="AP336" t="s">
        <v>9561</v>
      </c>
      <c r="AQ336"/>
    </row>
    <row r="337" spans="1:43">
      <c r="A337">
        <f>IF(Table1[[#This Row],[KODE BARANG]]="","",MATCH(Table1[[#This Row],[KODE BARANG]],DBS[KODE BARANG],0))</f>
        <v>2070</v>
      </c>
      <c r="B337">
        <f>IF(Table1[[#This Row],[ROWID]]="","",ROW()-2)</f>
        <v>335</v>
      </c>
      <c r="C337">
        <f>IF(Table1[[#This Row],[NAMA BARANG]]="","",IF(Table1[[#This Row],[ID]]="",C336,Table1[[#This Row],[ID]]))</f>
        <v>335</v>
      </c>
      <c r="D337">
        <f>IF(Table1[[#This Row],[A1]]="","",MATCH(Table1[[#This Row],[A1]],Table6[5],0))</f>
        <v>65</v>
      </c>
      <c r="E337" t="str">
        <f>IF(Table1[[#This Row],[ID]]="","",Table1[[#This Row],[TOKO-KOTA_H]])</f>
        <v>CAHAYA-WANGON</v>
      </c>
      <c r="F337">
        <f>IF(Table1[[#This Row],[NOTA TOKO]]="","",ROW()-2)</f>
        <v>335</v>
      </c>
      <c r="G337" s="59"/>
      <c r="H337" s="1"/>
      <c r="I337">
        <v>3283</v>
      </c>
      <c r="J337" s="1" t="s">
        <v>9888</v>
      </c>
      <c r="K337" t="s">
        <v>3097</v>
      </c>
      <c r="L337" t="str">
        <f>IF(Table1[[#This Row],[_NAMA BARANG]]="",IF(Table1[[#This Row],[//DBS]]="","",INDEX(DBS[NAMA],Table1[[#This Row],[//DBS]])),Table1[[#This Row],[_NAMA BARANG]])</f>
        <v>MESIN LEM KECIL 20W PACMAN 82</v>
      </c>
      <c r="M337"/>
      <c r="O337" t="str">
        <f>IF(Table1[[#This Row],[ROWID]]="","",IF(Table1[[#This Row],[_KETERANGAN]]="STOCK BELUM LENGKAP","ADA",IF(Table1[[#This Row],[KODE BARANG]]="","TIDAK ADA","ADA")))</f>
        <v>ADA</v>
      </c>
      <c r="P337">
        <v>36</v>
      </c>
      <c r="Q337" t="s">
        <v>37</v>
      </c>
      <c r="R337">
        <f>IF(Table1[[#This Row],[//DBS]]="","",INDEX(DBS[ISI],Table1[[#This Row],[//DBS]]))</f>
        <v>120</v>
      </c>
      <c r="S337" t="str">
        <f>IF(Table1[[#This Row],[//DBS]]="","",IF(Table1[[#This Row],[SATUAN_BYPASS]]="",INDEX(DBS[[SATUAN ]],Table1[[#This Row],[//DBS]]),Table1[SATUAN_BYPASS]))</f>
        <v>PCS</v>
      </c>
      <c r="T337">
        <v>8.5</v>
      </c>
      <c r="U337" s="58">
        <f>IF(Table1[[#This Row],[HARGA_BYPASS]]="",IF(Table1[[#This Row],[_HARGA]]="","",Table1[[#This Row],[_HARGA]]*1000),Table1[[#This Row],[HARGA_BYPASS]])</f>
        <v>8500</v>
      </c>
      <c r="V337" s="2"/>
      <c r="W337" s="2"/>
      <c r="X337" s="58" t="str">
        <f>IF(Table1[[#This Row],[ROWID]]="","",IF(Table1[[#This Row],[ROWID]]=C338,"",SUMIF(Table1[ROWID],Table1[[#This Row],[ROWID]],Table1[TOTAL])))</f>
        <v/>
      </c>
      <c r="AA33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37">
        <f>IF(Table1[[#This Row],[JUMLAH NOTA]]="","",IF(Table1[[#This Row],[CONV]]="",Table1[[#This Row],[JUMLAH NOTA]],Table1[[#This Row],[JUMLAH NOTA]]*Table1[[#This Row],[CONV]]))</f>
        <v>36</v>
      </c>
      <c r="AC337" t="str">
        <f>IF(Table1[[#This Row],[ISI_CONV]]="","",IF(Table1[[#This Row],[CONV]]="",Table1[[#This Row],[SATUAN NOTA]],Table1[[#This Row],[SATUAN]]))</f>
        <v>PCS</v>
      </c>
      <c r="AD337" s="58">
        <f>IF(Table1[[#This Row],[HARGA]]="","",IF(Table1[[#This Row],[CONV]]="",Table1[[#This Row],[HARGA]],Table1[[#This Row],[HARGA]]/Table1[[#This Row],[CONV]]))</f>
        <v>8500</v>
      </c>
      <c r="AE337" s="58">
        <f>IF(Table1[[#This Row],[HARGA_CONV]]="","",Table1[[#This Row],[HARGA_CONV]]*Table1[[#This Row],[ISI_CONV]]*(100%-(Table1[[#This Row],[DISKON]]+Table1[[#This Row],[DISKON NOTA]])))</f>
        <v>306000</v>
      </c>
      <c r="AF337" s="3">
        <f>IF(Table1[[#This Row],[TANGGAL NOTA]]="",AF336,Table1[[#This Row],[TANGGAL NOTA]])</f>
        <v>45531</v>
      </c>
      <c r="AG337" s="3"/>
      <c r="AH337" s="3">
        <f>IF(Table1[[#This Row],[TANGGAL UPDATE]]="",AH336,Table1[[#This Row],[TANGGAL UPDATE]])</f>
        <v>45534</v>
      </c>
      <c r="AI337" t="str" cm="1">
        <f t="array" ref="AI337">IF(Table1[[#This Row],[A1]]="",AI336,INDEX(Table6[3],Table1[[#This Row],[Q1]]))</f>
        <v>A</v>
      </c>
      <c r="AJ337" t="str">
        <f>IF(Table1[[#This Row],[_KETERANGAN]]="","",Table1[[#This Row],[_KETERANGAN]])</f>
        <v/>
      </c>
      <c r="AK337" t="str" cm="1">
        <f t="array" ref="AK337">IF(Table1[[#This Row],[A1]]="",AK336,INDEX(Table6[3],Table1[[#This Row],[Q1]]))</f>
        <v>A</v>
      </c>
      <c r="AL337" s="5" t="str" cm="1">
        <f t="array" ref="AL337">IF(Table1[[#This Row],[A1]]="",AL336,INDEX(Table6[1],Table1[[#This Row],[Q1]]))</f>
        <v>CAHAYA</v>
      </c>
      <c r="AM337" t="str" cm="1">
        <f t="array" ref="AM337">IF(Table1[[#This Row],[A1]]="",AM336,INDEX(Table6[2],Table1[[#This Row],[Q1]]))</f>
        <v>WANGON</v>
      </c>
      <c r="AN337" t="str">
        <f>CONCATENATE(Table1[[#This Row],[TOKO_H]],"-",Table1[[#This Row],[KOTA_H]])</f>
        <v>CAHAYA-WANGON</v>
      </c>
      <c r="AO337" t="s">
        <v>3097</v>
      </c>
      <c r="AP337" t="s">
        <v>3098</v>
      </c>
      <c r="AQ337"/>
    </row>
    <row r="338" spans="1:43">
      <c r="A338">
        <f>IF(Table1[[#This Row],[KODE BARANG]]="","",MATCH(Table1[[#This Row],[KODE BARANG]],DBS[KODE BARANG],0))</f>
        <v>3218</v>
      </c>
      <c r="B338">
        <f>IF(Table1[[#This Row],[ROWID]]="","",ROW()-2)</f>
        <v>336</v>
      </c>
      <c r="C338">
        <f>IF(Table1[[#This Row],[NAMA BARANG]]="","",IF(Table1[[#This Row],[ID]]="",C337,Table1[[#This Row],[ID]]))</f>
        <v>335</v>
      </c>
      <c r="D338" t="str">
        <f>IF(Table1[[#This Row],[A1]]="","",MATCH(Table1[[#This Row],[A1]],Table6[5],0))</f>
        <v/>
      </c>
      <c r="E338" t="str">
        <f>IF(Table1[[#This Row],[ID]]="","",Table1[[#This Row],[TOKO-KOTA_H]])</f>
        <v/>
      </c>
      <c r="F338" t="str">
        <f>IF(Table1[[#This Row],[NOTA TOKO]]="","",ROW()-2)</f>
        <v/>
      </c>
      <c r="G338" s="59"/>
      <c r="H338" s="1"/>
      <c r="J338" s="1"/>
      <c r="K338" t="s">
        <v>4810</v>
      </c>
      <c r="L338" t="str">
        <f>IF(Table1[[#This Row],[_NAMA BARANG]]="",IF(Table1[[#This Row],[//DBS]]="","",INDEX(DBS[NAMA],Table1[[#This Row],[//DBS]])),Table1[[#This Row],[_NAMA BARANG]])</f>
        <v>TIPEX MICROTOP MT 737</v>
      </c>
      <c r="M338"/>
      <c r="O338" t="str">
        <f>IF(Table1[[#This Row],[ROWID]]="","",IF(Table1[[#This Row],[_KETERANGAN]]="STOCK BELUM LENGKAP","ADA",IF(Table1[[#This Row],[KODE BARANG]]="","TIDAK ADA","ADA")))</f>
        <v>ADA</v>
      </c>
      <c r="P338">
        <v>4</v>
      </c>
      <c r="Q338" t="s">
        <v>34</v>
      </c>
      <c r="R338">
        <f>IF(Table1[[#This Row],[//DBS]]="","",INDEX(DBS[ISI],Table1[[#This Row],[//DBS]]))</f>
        <v>48</v>
      </c>
      <c r="S338" t="str">
        <f>IF(Table1[[#This Row],[//DBS]]="","",IF(Table1[[#This Row],[SATUAN_BYPASS]]="",INDEX(DBS[[SATUAN ]],Table1[[#This Row],[//DBS]]),Table1[SATUAN_BYPASS]))</f>
        <v>LSN</v>
      </c>
      <c r="T338">
        <v>90</v>
      </c>
      <c r="U338" s="58">
        <f>IF(Table1[[#This Row],[HARGA_BYPASS]]="",IF(Table1[[#This Row],[_HARGA]]="","",Table1[[#This Row],[_HARGA]]*1000),Table1[[#This Row],[HARGA_BYPASS]])</f>
        <v>90000</v>
      </c>
      <c r="V338" s="2"/>
      <c r="W338" s="2"/>
      <c r="X338" s="58" t="str">
        <f>IF(Table1[[#This Row],[ROWID]]="","",IF(Table1[[#This Row],[ROWID]]=C339,"",SUMIF(Table1[ROWID],Table1[[#This Row],[ROWID]],Table1[TOTAL])))</f>
        <v/>
      </c>
      <c r="AA33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38">
        <f>IF(Table1[[#This Row],[JUMLAH NOTA]]="","",IF(Table1[[#This Row],[CONV]]="",Table1[[#This Row],[JUMLAH NOTA]],Table1[[#This Row],[JUMLAH NOTA]]*Table1[[#This Row],[CONV]]))</f>
        <v>4</v>
      </c>
      <c r="AC338" t="str">
        <f>IF(Table1[[#This Row],[ISI_CONV]]="","",IF(Table1[[#This Row],[CONV]]="",Table1[[#This Row],[SATUAN NOTA]],Table1[[#This Row],[SATUAN]]))</f>
        <v>LSN</v>
      </c>
      <c r="AD338" s="58">
        <f>IF(Table1[[#This Row],[HARGA]]="","",IF(Table1[[#This Row],[CONV]]="",Table1[[#This Row],[HARGA]],Table1[[#This Row],[HARGA]]/Table1[[#This Row],[CONV]]))</f>
        <v>90000</v>
      </c>
      <c r="AE338" s="58">
        <f>IF(Table1[[#This Row],[HARGA_CONV]]="","",Table1[[#This Row],[HARGA_CONV]]*Table1[[#This Row],[ISI_CONV]]*(100%-(Table1[[#This Row],[DISKON]]+Table1[[#This Row],[DISKON NOTA]])))</f>
        <v>360000</v>
      </c>
      <c r="AF338" s="3">
        <f>IF(Table1[[#This Row],[TANGGAL NOTA]]="",AF337,Table1[[#This Row],[TANGGAL NOTA]])</f>
        <v>45531</v>
      </c>
      <c r="AG338" s="3"/>
      <c r="AH338" s="3">
        <f>IF(Table1[[#This Row],[TANGGAL UPDATE]]="",AH337,Table1[[#This Row],[TANGGAL UPDATE]])</f>
        <v>45534</v>
      </c>
      <c r="AI338" t="str" cm="1">
        <f t="array" ref="AI338">IF(Table1[[#This Row],[A1]]="",AI337,INDEX(Table6[3],Table1[[#This Row],[Q1]]))</f>
        <v>A</v>
      </c>
      <c r="AJ338" t="str">
        <f>IF(Table1[[#This Row],[_KETERANGAN]]="","",Table1[[#This Row],[_KETERANGAN]])</f>
        <v/>
      </c>
      <c r="AK338" t="str" cm="1">
        <f t="array" ref="AK338">IF(Table1[[#This Row],[A1]]="",AK337,INDEX(Table6[3],Table1[[#This Row],[Q1]]))</f>
        <v>A</v>
      </c>
      <c r="AL338" s="5" t="str" cm="1">
        <f t="array" ref="AL338">IF(Table1[[#This Row],[A1]]="",AL337,INDEX(Table6[1],Table1[[#This Row],[Q1]]))</f>
        <v>CAHAYA</v>
      </c>
      <c r="AM338" t="str" cm="1">
        <f t="array" ref="AM338">IF(Table1[[#This Row],[A1]]="",AM337,INDEX(Table6[2],Table1[[#This Row],[Q1]]))</f>
        <v>WANGON</v>
      </c>
      <c r="AN338" t="str">
        <f>CONCATENATE(Table1[[#This Row],[TOKO_H]],"-",Table1[[#This Row],[KOTA_H]])</f>
        <v>CAHAYA-WANGON</v>
      </c>
      <c r="AO338" t="s">
        <v>4810</v>
      </c>
      <c r="AP338" t="s">
        <v>4811</v>
      </c>
      <c r="AQ338"/>
    </row>
    <row r="339" spans="1:43">
      <c r="A339">
        <f>IF(Table1[[#This Row],[KODE BARANG]]="","",MATCH(Table1[[#This Row],[KODE BARANG]],DBS[KODE BARANG],0))</f>
        <v>1069</v>
      </c>
      <c r="B339">
        <f>IF(Table1[[#This Row],[ROWID]]="","",ROW()-2)</f>
        <v>337</v>
      </c>
      <c r="C339">
        <f>IF(Table1[[#This Row],[NAMA BARANG]]="","",IF(Table1[[#This Row],[ID]]="",C338,Table1[[#This Row],[ID]]))</f>
        <v>335</v>
      </c>
      <c r="D339" t="str">
        <f>IF(Table1[[#This Row],[A1]]="","",MATCH(Table1[[#This Row],[A1]],Table6[5],0))</f>
        <v/>
      </c>
      <c r="E339" t="str">
        <f>IF(Table1[[#This Row],[ID]]="","",Table1[[#This Row],[TOKO-KOTA_H]])</f>
        <v/>
      </c>
      <c r="F339" t="str">
        <f>IF(Table1[[#This Row],[NOTA TOKO]]="","",ROW()-2)</f>
        <v/>
      </c>
      <c r="G339" s="59"/>
      <c r="H339" s="1"/>
      <c r="J339" s="1"/>
      <c r="K339" t="s">
        <v>1967</v>
      </c>
      <c r="L339" t="str">
        <f>IF(Table1[[#This Row],[_NAMA BARANG]]="",IF(Table1[[#This Row],[//DBS]]="","",INDEX(DBS[NAMA],Table1[[#This Row],[//DBS]])),Table1[[#This Row],[_NAMA BARANG]])</f>
        <v>GARISAN SEGITIGA KOJIKO NO.12</v>
      </c>
      <c r="M339"/>
      <c r="O339" t="str">
        <f>IF(Table1[[#This Row],[ROWID]]="","",IF(Table1[[#This Row],[_KETERANGAN]]="STOCK BELUM LENGKAP","ADA",IF(Table1[[#This Row],[KODE BARANG]]="","TIDAK ADA","ADA")))</f>
        <v>ADA</v>
      </c>
      <c r="P339">
        <v>5</v>
      </c>
      <c r="Q339" t="s">
        <v>34</v>
      </c>
      <c r="R339">
        <f>IF(Table1[[#This Row],[//DBS]]="","",INDEX(DBS[ISI],Table1[[#This Row],[//DBS]]))</f>
        <v>16</v>
      </c>
      <c r="S339" t="str">
        <f>IF(Table1[[#This Row],[//DBS]]="","",IF(Table1[[#This Row],[SATUAN_BYPASS]]="",INDEX(DBS[[SATUAN ]],Table1[[#This Row],[//DBS]]),Table1[SATUAN_BYPASS]))</f>
        <v>LSN</v>
      </c>
      <c r="T339">
        <v>144</v>
      </c>
      <c r="U339" s="58">
        <f>IF(Table1[[#This Row],[HARGA_BYPASS]]="",IF(Table1[[#This Row],[_HARGA]]="","",Table1[[#This Row],[_HARGA]]*1000),Table1[[#This Row],[HARGA_BYPASS]])</f>
        <v>144000</v>
      </c>
      <c r="V339" s="2"/>
      <c r="W339" s="2"/>
      <c r="X339" s="58" t="str">
        <f>IF(Table1[[#This Row],[ROWID]]="","",IF(Table1[[#This Row],[ROWID]]=C340,"",SUMIF(Table1[ROWID],Table1[[#This Row],[ROWID]],Table1[TOTAL])))</f>
        <v/>
      </c>
      <c r="AA33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39">
        <f>IF(Table1[[#This Row],[JUMLAH NOTA]]="","",IF(Table1[[#This Row],[CONV]]="",Table1[[#This Row],[JUMLAH NOTA]],Table1[[#This Row],[JUMLAH NOTA]]*Table1[[#This Row],[CONV]]))</f>
        <v>5</v>
      </c>
      <c r="AC339" t="str">
        <f>IF(Table1[[#This Row],[ISI_CONV]]="","",IF(Table1[[#This Row],[CONV]]="",Table1[[#This Row],[SATUAN NOTA]],Table1[[#This Row],[SATUAN]]))</f>
        <v>LSN</v>
      </c>
      <c r="AD339" s="58">
        <f>IF(Table1[[#This Row],[HARGA]]="","",IF(Table1[[#This Row],[CONV]]="",Table1[[#This Row],[HARGA]],Table1[[#This Row],[HARGA]]/Table1[[#This Row],[CONV]]))</f>
        <v>144000</v>
      </c>
      <c r="AE339" s="58">
        <f>IF(Table1[[#This Row],[HARGA_CONV]]="","",Table1[[#This Row],[HARGA_CONV]]*Table1[[#This Row],[ISI_CONV]]*(100%-(Table1[[#This Row],[DISKON]]+Table1[[#This Row],[DISKON NOTA]])))</f>
        <v>720000</v>
      </c>
      <c r="AF339" s="3">
        <f>IF(Table1[[#This Row],[TANGGAL NOTA]]="",AF338,Table1[[#This Row],[TANGGAL NOTA]])</f>
        <v>45531</v>
      </c>
      <c r="AG339" s="3"/>
      <c r="AH339" s="3">
        <f>IF(Table1[[#This Row],[TANGGAL UPDATE]]="",AH338,Table1[[#This Row],[TANGGAL UPDATE]])</f>
        <v>45534</v>
      </c>
      <c r="AI339" t="str" cm="1">
        <f t="array" ref="AI339">IF(Table1[[#This Row],[A1]]="",AI338,INDEX(Table6[3],Table1[[#This Row],[Q1]]))</f>
        <v>A</v>
      </c>
      <c r="AJ339" t="str">
        <f>IF(Table1[[#This Row],[_KETERANGAN]]="","",Table1[[#This Row],[_KETERANGAN]])</f>
        <v/>
      </c>
      <c r="AK339" t="str" cm="1">
        <f t="array" ref="AK339">IF(Table1[[#This Row],[A1]]="",AK338,INDEX(Table6[3],Table1[[#This Row],[Q1]]))</f>
        <v>A</v>
      </c>
      <c r="AL339" s="5" t="str" cm="1">
        <f t="array" ref="AL339">IF(Table1[[#This Row],[A1]]="",AL338,INDEX(Table6[1],Table1[[#This Row],[Q1]]))</f>
        <v>CAHAYA</v>
      </c>
      <c r="AM339" t="str" cm="1">
        <f t="array" ref="AM339">IF(Table1[[#This Row],[A1]]="",AM338,INDEX(Table6[2],Table1[[#This Row],[Q1]]))</f>
        <v>WANGON</v>
      </c>
      <c r="AN339" t="str">
        <f>CONCATENATE(Table1[[#This Row],[TOKO_H]],"-",Table1[[#This Row],[KOTA_H]])</f>
        <v>CAHAYA-WANGON</v>
      </c>
      <c r="AO339" t="s">
        <v>1967</v>
      </c>
      <c r="AP339" t="s">
        <v>1968</v>
      </c>
      <c r="AQ339"/>
    </row>
    <row r="340" spans="1:43">
      <c r="A340">
        <f>IF(Table1[[#This Row],[KODE BARANG]]="","",MATCH(Table1[[#This Row],[KODE BARANG]],DBS[KODE BARANG],0))</f>
        <v>14</v>
      </c>
      <c r="B340">
        <f>IF(Table1[[#This Row],[ROWID]]="","",ROW()-2)</f>
        <v>338</v>
      </c>
      <c r="C340">
        <f>IF(Table1[[#This Row],[NAMA BARANG]]="","",IF(Table1[[#This Row],[ID]]="",C339,Table1[[#This Row],[ID]]))</f>
        <v>335</v>
      </c>
      <c r="D340" t="str">
        <f>IF(Table1[[#This Row],[A1]]="","",MATCH(Table1[[#This Row],[A1]],Table6[5],0))</f>
        <v/>
      </c>
      <c r="E340" t="str">
        <f>IF(Table1[[#This Row],[ID]]="","",Table1[[#This Row],[TOKO-KOTA_H]])</f>
        <v/>
      </c>
      <c r="F340" t="str">
        <f>IF(Table1[[#This Row],[NOTA TOKO]]="","",ROW()-2)</f>
        <v/>
      </c>
      <c r="G340" s="59"/>
      <c r="H340" s="1"/>
      <c r="J340" s="1"/>
      <c r="K340" t="s">
        <v>248</v>
      </c>
      <c r="L340" t="str">
        <f>IF(Table1[[#This Row],[_NAMA BARANG]]="",IF(Table1[[#This Row],[//DBS]]="","",INDEX(DBS[NAMA],Table1[[#This Row],[//DBS]])),Table1[[#This Row],[_NAMA BARANG]])</f>
        <v>ACRYLIC PLASTIK KOALA 15X21</v>
      </c>
      <c r="M340"/>
      <c r="O340" t="str">
        <f>IF(Table1[[#This Row],[ROWID]]="","",IF(Table1[[#This Row],[_KETERANGAN]]="STOCK BELUM LENGKAP","ADA",IF(Table1[[#This Row],[KODE BARANG]]="","TIDAK ADA","ADA")))</f>
        <v>ADA</v>
      </c>
      <c r="P340">
        <v>5</v>
      </c>
      <c r="Q340" t="s">
        <v>37</v>
      </c>
      <c r="R340">
        <f>IF(Table1[[#This Row],[//DBS]]="","",INDEX(DBS[ISI],Table1[[#This Row],[//DBS]]))</f>
        <v>60</v>
      </c>
      <c r="S340" t="str">
        <f>IF(Table1[[#This Row],[//DBS]]="","",IF(Table1[[#This Row],[SATUAN_BYPASS]]="",INDEX(DBS[[SATUAN ]],Table1[[#This Row],[//DBS]]),Table1[SATUAN_BYPASS]))</f>
        <v>PCS</v>
      </c>
      <c r="T340">
        <v>31.5</v>
      </c>
      <c r="U340" s="58">
        <f>IF(Table1[[#This Row],[HARGA_BYPASS]]="",IF(Table1[[#This Row],[_HARGA]]="","",Table1[[#This Row],[_HARGA]]*1000),Table1[[#This Row],[HARGA_BYPASS]])</f>
        <v>31500</v>
      </c>
      <c r="V340" s="2"/>
      <c r="W340" s="2"/>
      <c r="X340" s="58" t="str">
        <f>IF(Table1[[#This Row],[ROWID]]="","",IF(Table1[[#This Row],[ROWID]]=C341,"",SUMIF(Table1[ROWID],Table1[[#This Row],[ROWID]],Table1[TOTAL])))</f>
        <v/>
      </c>
      <c r="AA34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40">
        <f>IF(Table1[[#This Row],[JUMLAH NOTA]]="","",IF(Table1[[#This Row],[CONV]]="",Table1[[#This Row],[JUMLAH NOTA]],Table1[[#This Row],[JUMLAH NOTA]]*Table1[[#This Row],[CONV]]))</f>
        <v>5</v>
      </c>
      <c r="AC340" t="str">
        <f>IF(Table1[[#This Row],[ISI_CONV]]="","",IF(Table1[[#This Row],[CONV]]="",Table1[[#This Row],[SATUAN NOTA]],Table1[[#This Row],[SATUAN]]))</f>
        <v>PCS</v>
      </c>
      <c r="AD340" s="58">
        <f>IF(Table1[[#This Row],[HARGA]]="","",IF(Table1[[#This Row],[CONV]]="",Table1[[#This Row],[HARGA]],Table1[[#This Row],[HARGA]]/Table1[[#This Row],[CONV]]))</f>
        <v>31500</v>
      </c>
      <c r="AE340" s="58">
        <f>IF(Table1[[#This Row],[HARGA_CONV]]="","",Table1[[#This Row],[HARGA_CONV]]*Table1[[#This Row],[ISI_CONV]]*(100%-(Table1[[#This Row],[DISKON]]+Table1[[#This Row],[DISKON NOTA]])))</f>
        <v>157500</v>
      </c>
      <c r="AF340" s="3">
        <f>IF(Table1[[#This Row],[TANGGAL NOTA]]="",AF339,Table1[[#This Row],[TANGGAL NOTA]])</f>
        <v>45531</v>
      </c>
      <c r="AG340" s="3"/>
      <c r="AH340" s="3">
        <f>IF(Table1[[#This Row],[TANGGAL UPDATE]]="",AH339,Table1[[#This Row],[TANGGAL UPDATE]])</f>
        <v>45534</v>
      </c>
      <c r="AI340" t="str" cm="1">
        <f t="array" ref="AI340">IF(Table1[[#This Row],[A1]]="",AI339,INDEX(Table6[3],Table1[[#This Row],[Q1]]))</f>
        <v>A</v>
      </c>
      <c r="AJ340" t="str">
        <f>IF(Table1[[#This Row],[_KETERANGAN]]="","",Table1[[#This Row],[_KETERANGAN]])</f>
        <v/>
      </c>
      <c r="AK340" t="str" cm="1">
        <f t="array" ref="AK340">IF(Table1[[#This Row],[A1]]="",AK339,INDEX(Table6[3],Table1[[#This Row],[Q1]]))</f>
        <v>A</v>
      </c>
      <c r="AL340" s="5" t="str" cm="1">
        <f t="array" ref="AL340">IF(Table1[[#This Row],[A1]]="",AL339,INDEX(Table6[1],Table1[[#This Row],[Q1]]))</f>
        <v>CAHAYA</v>
      </c>
      <c r="AM340" t="str" cm="1">
        <f t="array" ref="AM340">IF(Table1[[#This Row],[A1]]="",AM339,INDEX(Table6[2],Table1[[#This Row],[Q1]]))</f>
        <v>WANGON</v>
      </c>
      <c r="AN340" t="str">
        <f>CONCATENATE(Table1[[#This Row],[TOKO_H]],"-",Table1[[#This Row],[KOTA_H]])</f>
        <v>CAHAYA-WANGON</v>
      </c>
      <c r="AO340" t="s">
        <v>248</v>
      </c>
      <c r="AP340" t="s">
        <v>249</v>
      </c>
      <c r="AQ340"/>
    </row>
    <row r="341" spans="1:43">
      <c r="A341">
        <f>IF(Table1[[#This Row],[KODE BARANG]]="","",MATCH(Table1[[#This Row],[KODE BARANG]],DBS[KODE BARANG],0))</f>
        <v>310</v>
      </c>
      <c r="B341">
        <f>IF(Table1[[#This Row],[ROWID]]="","",ROW()-2)</f>
        <v>339</v>
      </c>
      <c r="C341">
        <f>IF(Table1[[#This Row],[NAMA BARANG]]="","",IF(Table1[[#This Row],[ID]]="",C340,Table1[[#This Row],[ID]]))</f>
        <v>335</v>
      </c>
      <c r="D341" t="str">
        <f>IF(Table1[[#This Row],[A1]]="","",MATCH(Table1[[#This Row],[A1]],Table6[5],0))</f>
        <v/>
      </c>
      <c r="E341" t="str">
        <f>IF(Table1[[#This Row],[ID]]="","",Table1[[#This Row],[TOKO-KOTA_H]])</f>
        <v/>
      </c>
      <c r="F341" t="str">
        <f>IF(Table1[[#This Row],[NOTA TOKO]]="","",ROW()-2)</f>
        <v/>
      </c>
      <c r="G341" s="59"/>
      <c r="H341" s="1"/>
      <c r="J341" s="1"/>
      <c r="K341" t="s">
        <v>6804</v>
      </c>
      <c r="L341" t="str">
        <f>IF(Table1[[#This Row],[_NAMA BARANG]]="",IF(Table1[[#This Row],[//DBS]]="","",INDEX(DBS[NAMA],Table1[[#This Row],[//DBS]])),Table1[[#This Row],[_NAMA BARANG]])</f>
        <v>BN RABBIT KOALA A5</v>
      </c>
      <c r="M341"/>
      <c r="O341" t="str">
        <f>IF(Table1[[#This Row],[ROWID]]="","",IF(Table1[[#This Row],[_KETERANGAN]]="STOCK BELUM LENGKAP","ADA",IF(Table1[[#This Row],[KODE BARANG]]="","TIDAK ADA","ADA")))</f>
        <v>ADA</v>
      </c>
      <c r="P341">
        <v>6</v>
      </c>
      <c r="Q341" t="s">
        <v>37</v>
      </c>
      <c r="R341">
        <f>IF(Table1[[#This Row],[//DBS]]="","",INDEX(DBS[ISI],Table1[[#This Row],[//DBS]]))</f>
        <v>66</v>
      </c>
      <c r="S341" t="str">
        <f>IF(Table1[[#This Row],[//DBS]]="","",IF(Table1[[#This Row],[SATUAN_BYPASS]]="",INDEX(DBS[[SATUAN ]],Table1[[#This Row],[//DBS]]),Table1[SATUAN_BYPASS]))</f>
        <v>PCS</v>
      </c>
      <c r="T341">
        <v>25</v>
      </c>
      <c r="U341" s="58">
        <f>IF(Table1[[#This Row],[HARGA_BYPASS]]="",IF(Table1[[#This Row],[_HARGA]]="","",Table1[[#This Row],[_HARGA]]*1000),Table1[[#This Row],[HARGA_BYPASS]])</f>
        <v>25000</v>
      </c>
      <c r="V341" s="2"/>
      <c r="W341" s="2"/>
      <c r="X341" s="58" t="str">
        <f>IF(Table1[[#This Row],[ROWID]]="","",IF(Table1[[#This Row],[ROWID]]=C342,"",SUMIF(Table1[ROWID],Table1[[#This Row],[ROWID]],Table1[TOTAL])))</f>
        <v/>
      </c>
      <c r="AA34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41">
        <f>IF(Table1[[#This Row],[JUMLAH NOTA]]="","",IF(Table1[[#This Row],[CONV]]="",Table1[[#This Row],[JUMLAH NOTA]],Table1[[#This Row],[JUMLAH NOTA]]*Table1[[#This Row],[CONV]]))</f>
        <v>6</v>
      </c>
      <c r="AC341" t="str">
        <f>IF(Table1[[#This Row],[ISI_CONV]]="","",IF(Table1[[#This Row],[CONV]]="",Table1[[#This Row],[SATUAN NOTA]],Table1[[#This Row],[SATUAN]]))</f>
        <v>PCS</v>
      </c>
      <c r="AD341" s="58">
        <f>IF(Table1[[#This Row],[HARGA]]="","",IF(Table1[[#This Row],[CONV]]="",Table1[[#This Row],[HARGA]],Table1[[#This Row],[HARGA]]/Table1[[#This Row],[CONV]]))</f>
        <v>25000</v>
      </c>
      <c r="AE341" s="58">
        <f>IF(Table1[[#This Row],[HARGA_CONV]]="","",Table1[[#This Row],[HARGA_CONV]]*Table1[[#This Row],[ISI_CONV]]*(100%-(Table1[[#This Row],[DISKON]]+Table1[[#This Row],[DISKON NOTA]])))</f>
        <v>150000</v>
      </c>
      <c r="AF341" s="3">
        <f>IF(Table1[[#This Row],[TANGGAL NOTA]]="",AF340,Table1[[#This Row],[TANGGAL NOTA]])</f>
        <v>45531</v>
      </c>
      <c r="AG341" s="3"/>
      <c r="AH341" s="3">
        <f>IF(Table1[[#This Row],[TANGGAL UPDATE]]="",AH340,Table1[[#This Row],[TANGGAL UPDATE]])</f>
        <v>45534</v>
      </c>
      <c r="AI341" t="str" cm="1">
        <f t="array" ref="AI341">IF(Table1[[#This Row],[A1]]="",AI340,INDEX(Table6[3],Table1[[#This Row],[Q1]]))</f>
        <v>A</v>
      </c>
      <c r="AJ341" t="str">
        <f>IF(Table1[[#This Row],[_KETERANGAN]]="","",Table1[[#This Row],[_KETERANGAN]])</f>
        <v/>
      </c>
      <c r="AK341" t="str" cm="1">
        <f t="array" ref="AK341">IF(Table1[[#This Row],[A1]]="",AK340,INDEX(Table6[3],Table1[[#This Row],[Q1]]))</f>
        <v>A</v>
      </c>
      <c r="AL341" s="5" t="str" cm="1">
        <f t="array" ref="AL341">IF(Table1[[#This Row],[A1]]="",AL340,INDEX(Table6[1],Table1[[#This Row],[Q1]]))</f>
        <v>CAHAYA</v>
      </c>
      <c r="AM341" t="str" cm="1">
        <f t="array" ref="AM341">IF(Table1[[#This Row],[A1]]="",AM340,INDEX(Table6[2],Table1[[#This Row],[Q1]]))</f>
        <v>WANGON</v>
      </c>
      <c r="AN341" t="str">
        <f>CONCATENATE(Table1[[#This Row],[TOKO_H]],"-",Table1[[#This Row],[KOTA_H]])</f>
        <v>CAHAYA-WANGON</v>
      </c>
      <c r="AO341" t="s">
        <v>6804</v>
      </c>
      <c r="AP341" t="s">
        <v>7632</v>
      </c>
      <c r="AQ341"/>
    </row>
    <row r="342" spans="1:43">
      <c r="A342">
        <f>IF(Table1[[#This Row],[KODE BARANG]]="","",MATCH(Table1[[#This Row],[KODE BARANG]],DBS[KODE BARANG],0))</f>
        <v>311</v>
      </c>
      <c r="B342">
        <f>IF(Table1[[#This Row],[ROWID]]="","",ROW()-2)</f>
        <v>340</v>
      </c>
      <c r="C342">
        <f>IF(Table1[[#This Row],[NAMA BARANG]]="","",IF(Table1[[#This Row],[ID]]="",C341,Table1[[#This Row],[ID]]))</f>
        <v>335</v>
      </c>
      <c r="D342" t="str">
        <f>IF(Table1[[#This Row],[A1]]="","",MATCH(Table1[[#This Row],[A1]],Table6[5],0))</f>
        <v/>
      </c>
      <c r="E342" t="str">
        <f>IF(Table1[[#This Row],[ID]]="","",Table1[[#This Row],[TOKO-KOTA_H]])</f>
        <v/>
      </c>
      <c r="F342" t="str">
        <f>IF(Table1[[#This Row],[NOTA TOKO]]="","",ROW()-2)</f>
        <v/>
      </c>
      <c r="G342" s="59"/>
      <c r="H342" s="1"/>
      <c r="J342" s="1"/>
      <c r="K342" t="s">
        <v>7633</v>
      </c>
      <c r="L342" t="str">
        <f>IF(Table1[[#This Row],[_NAMA BARANG]]="",IF(Table1[[#This Row],[//DBS]]="","",INDEX(DBS[NAMA],Table1[[#This Row],[//DBS]])),Table1[[#This Row],[_NAMA BARANG]])</f>
        <v>BN B5 WARNA KOALA</v>
      </c>
      <c r="M342"/>
      <c r="O342" t="str">
        <f>IF(Table1[[#This Row],[ROWID]]="","",IF(Table1[[#This Row],[_KETERANGAN]]="STOCK BELUM LENGKAP","ADA",IF(Table1[[#This Row],[KODE BARANG]]="","TIDAK ADA","ADA")))</f>
        <v>ADA</v>
      </c>
      <c r="P342">
        <v>6</v>
      </c>
      <c r="Q342" t="s">
        <v>37</v>
      </c>
      <c r="R342">
        <f>IF(Table1[[#This Row],[//DBS]]="","",INDEX(DBS[ISI],Table1[[#This Row],[//DBS]]))</f>
        <v>54</v>
      </c>
      <c r="S342" t="str">
        <f>IF(Table1[[#This Row],[//DBS]]="","",IF(Table1[[#This Row],[SATUAN_BYPASS]]="",INDEX(DBS[[SATUAN ]],Table1[[#This Row],[//DBS]]),Table1[SATUAN_BYPASS]))</f>
        <v>PCS</v>
      </c>
      <c r="T342">
        <v>35</v>
      </c>
      <c r="U342" s="58">
        <f>IF(Table1[[#This Row],[HARGA_BYPASS]]="",IF(Table1[[#This Row],[_HARGA]]="","",Table1[[#This Row],[_HARGA]]*1000),Table1[[#This Row],[HARGA_BYPASS]])</f>
        <v>35000</v>
      </c>
      <c r="V342" s="2"/>
      <c r="W342" s="2"/>
      <c r="X342" s="58" t="str">
        <f>IF(Table1[[#This Row],[ROWID]]="","",IF(Table1[[#This Row],[ROWID]]=C343,"",SUMIF(Table1[ROWID],Table1[[#This Row],[ROWID]],Table1[TOTAL])))</f>
        <v/>
      </c>
      <c r="AA34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42">
        <f>IF(Table1[[#This Row],[JUMLAH NOTA]]="","",IF(Table1[[#This Row],[CONV]]="",Table1[[#This Row],[JUMLAH NOTA]],Table1[[#This Row],[JUMLAH NOTA]]*Table1[[#This Row],[CONV]]))</f>
        <v>6</v>
      </c>
      <c r="AC342" t="str">
        <f>IF(Table1[[#This Row],[ISI_CONV]]="","",IF(Table1[[#This Row],[CONV]]="",Table1[[#This Row],[SATUAN NOTA]],Table1[[#This Row],[SATUAN]]))</f>
        <v>PCS</v>
      </c>
      <c r="AD342" s="58">
        <f>IF(Table1[[#This Row],[HARGA]]="","",IF(Table1[[#This Row],[CONV]]="",Table1[[#This Row],[HARGA]],Table1[[#This Row],[HARGA]]/Table1[[#This Row],[CONV]]))</f>
        <v>35000</v>
      </c>
      <c r="AE342" s="58">
        <f>IF(Table1[[#This Row],[HARGA_CONV]]="","",Table1[[#This Row],[HARGA_CONV]]*Table1[[#This Row],[ISI_CONV]]*(100%-(Table1[[#This Row],[DISKON]]+Table1[[#This Row],[DISKON NOTA]])))</f>
        <v>210000</v>
      </c>
      <c r="AF342" s="3">
        <f>IF(Table1[[#This Row],[TANGGAL NOTA]]="",AF341,Table1[[#This Row],[TANGGAL NOTA]])</f>
        <v>45531</v>
      </c>
      <c r="AG342" s="3"/>
      <c r="AH342" s="3">
        <f>IF(Table1[[#This Row],[TANGGAL UPDATE]]="",AH341,Table1[[#This Row],[TANGGAL UPDATE]])</f>
        <v>45534</v>
      </c>
      <c r="AI342" t="str" cm="1">
        <f t="array" ref="AI342">IF(Table1[[#This Row],[A1]]="",AI341,INDEX(Table6[3],Table1[[#This Row],[Q1]]))</f>
        <v>A</v>
      </c>
      <c r="AJ342" t="str">
        <f>IF(Table1[[#This Row],[_KETERANGAN]]="","",Table1[[#This Row],[_KETERANGAN]])</f>
        <v/>
      </c>
      <c r="AK342" t="str" cm="1">
        <f t="array" ref="AK342">IF(Table1[[#This Row],[A1]]="",AK341,INDEX(Table6[3],Table1[[#This Row],[Q1]]))</f>
        <v>A</v>
      </c>
      <c r="AL342" s="5" t="str" cm="1">
        <f t="array" ref="AL342">IF(Table1[[#This Row],[A1]]="",AL341,INDEX(Table6[1],Table1[[#This Row],[Q1]]))</f>
        <v>CAHAYA</v>
      </c>
      <c r="AM342" t="str" cm="1">
        <f t="array" ref="AM342">IF(Table1[[#This Row],[A1]]="",AM341,INDEX(Table6[2],Table1[[#This Row],[Q1]]))</f>
        <v>WANGON</v>
      </c>
      <c r="AN342" t="str">
        <f>CONCATENATE(Table1[[#This Row],[TOKO_H]],"-",Table1[[#This Row],[KOTA_H]])</f>
        <v>CAHAYA-WANGON</v>
      </c>
      <c r="AO342" t="s">
        <v>7633</v>
      </c>
      <c r="AP342" t="s">
        <v>4958</v>
      </c>
      <c r="AQ342"/>
    </row>
    <row r="343" spans="1:43">
      <c r="A343">
        <f>IF(Table1[[#This Row],[KODE BARANG]]="","",MATCH(Table1[[#This Row],[KODE BARANG]],DBS[KODE BARANG],0))</f>
        <v>127</v>
      </c>
      <c r="B343">
        <f>IF(Table1[[#This Row],[ROWID]]="","",ROW()-2)</f>
        <v>341</v>
      </c>
      <c r="C343">
        <f>IF(Table1[[#This Row],[NAMA BARANG]]="","",IF(Table1[[#This Row],[ID]]="",C342,Table1[[#This Row],[ID]]))</f>
        <v>335</v>
      </c>
      <c r="D343" t="str">
        <f>IF(Table1[[#This Row],[A1]]="","",MATCH(Table1[[#This Row],[A1]],Table6[5],0))</f>
        <v/>
      </c>
      <c r="E343" t="str">
        <f>IF(Table1[[#This Row],[ID]]="","",Table1[[#This Row],[TOKO-KOTA_H]])</f>
        <v/>
      </c>
      <c r="F343" t="str">
        <f>IF(Table1[[#This Row],[NOTA TOKO]]="","",ROW()-2)</f>
        <v/>
      </c>
      <c r="G343" s="59"/>
      <c r="H343" s="1"/>
      <c r="J343" s="1"/>
      <c r="K343" t="s">
        <v>458</v>
      </c>
      <c r="L343" t="str">
        <f>IF(Table1[[#This Row],[_NAMA BARANG]]="",IF(Table1[[#This Row],[//DBS]]="","",INDEX(DBS[NAMA],Table1[[#This Row],[//DBS]])),Table1[[#This Row],[_NAMA BARANG]])</f>
        <v>ASAHAN MEJA RUMAH 906</v>
      </c>
      <c r="M343"/>
      <c r="O343" t="str">
        <f>IF(Table1[[#This Row],[ROWID]]="","",IF(Table1[[#This Row],[_KETERANGAN]]="STOCK BELUM LENGKAP","ADA",IF(Table1[[#This Row],[KODE BARANG]]="","TIDAK ADA","ADA")))</f>
        <v>ADA</v>
      </c>
      <c r="P343">
        <v>6</v>
      </c>
      <c r="Q343" t="s">
        <v>37</v>
      </c>
      <c r="R343">
        <f>IF(Table1[[#This Row],[//DBS]]="","",INDEX(DBS[ISI],Table1[[#This Row],[//DBS]]))</f>
        <v>120</v>
      </c>
      <c r="S343" t="str">
        <f>IF(Table1[[#This Row],[//DBS]]="","",IF(Table1[[#This Row],[SATUAN_BYPASS]]="",INDEX(DBS[[SATUAN ]],Table1[[#This Row],[//DBS]]),Table1[SATUAN_BYPASS]))</f>
        <v>PCS</v>
      </c>
      <c r="T343">
        <v>17.5</v>
      </c>
      <c r="U343" s="58">
        <f>IF(Table1[[#This Row],[HARGA_BYPASS]]="",IF(Table1[[#This Row],[_HARGA]]="","",Table1[[#This Row],[_HARGA]]*1000),Table1[[#This Row],[HARGA_BYPASS]])</f>
        <v>17500</v>
      </c>
      <c r="V343" s="2"/>
      <c r="W343" s="2"/>
      <c r="X343" s="58" t="str">
        <f>IF(Table1[[#This Row],[ROWID]]="","",IF(Table1[[#This Row],[ROWID]]=C344,"",SUMIF(Table1[ROWID],Table1[[#This Row],[ROWID]],Table1[TOTAL])))</f>
        <v/>
      </c>
      <c r="AA34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43">
        <f>IF(Table1[[#This Row],[JUMLAH NOTA]]="","",IF(Table1[[#This Row],[CONV]]="",Table1[[#This Row],[JUMLAH NOTA]],Table1[[#This Row],[JUMLAH NOTA]]*Table1[[#This Row],[CONV]]))</f>
        <v>6</v>
      </c>
      <c r="AC343" t="str">
        <f>IF(Table1[[#This Row],[ISI_CONV]]="","",IF(Table1[[#This Row],[CONV]]="",Table1[[#This Row],[SATUAN NOTA]],Table1[[#This Row],[SATUAN]]))</f>
        <v>PCS</v>
      </c>
      <c r="AD343" s="58">
        <f>IF(Table1[[#This Row],[HARGA]]="","",IF(Table1[[#This Row],[CONV]]="",Table1[[#This Row],[HARGA]],Table1[[#This Row],[HARGA]]/Table1[[#This Row],[CONV]]))</f>
        <v>17500</v>
      </c>
      <c r="AE343" s="58">
        <f>IF(Table1[[#This Row],[HARGA_CONV]]="","",Table1[[#This Row],[HARGA_CONV]]*Table1[[#This Row],[ISI_CONV]]*(100%-(Table1[[#This Row],[DISKON]]+Table1[[#This Row],[DISKON NOTA]])))</f>
        <v>105000</v>
      </c>
      <c r="AF343" s="3">
        <f>IF(Table1[[#This Row],[TANGGAL NOTA]]="",AF342,Table1[[#This Row],[TANGGAL NOTA]])</f>
        <v>45531</v>
      </c>
      <c r="AG343" s="3"/>
      <c r="AH343" s="3">
        <f>IF(Table1[[#This Row],[TANGGAL UPDATE]]="",AH342,Table1[[#This Row],[TANGGAL UPDATE]])</f>
        <v>45534</v>
      </c>
      <c r="AI343" t="str" cm="1">
        <f t="array" ref="AI343">IF(Table1[[#This Row],[A1]]="",AI342,INDEX(Table6[3],Table1[[#This Row],[Q1]]))</f>
        <v>A</v>
      </c>
      <c r="AJ343" t="str">
        <f>IF(Table1[[#This Row],[_KETERANGAN]]="","",Table1[[#This Row],[_KETERANGAN]])</f>
        <v/>
      </c>
      <c r="AK343" t="str" cm="1">
        <f t="array" ref="AK343">IF(Table1[[#This Row],[A1]]="",AK342,INDEX(Table6[3],Table1[[#This Row],[Q1]]))</f>
        <v>A</v>
      </c>
      <c r="AL343" s="5" t="str" cm="1">
        <f t="array" ref="AL343">IF(Table1[[#This Row],[A1]]="",AL342,INDEX(Table6[1],Table1[[#This Row],[Q1]]))</f>
        <v>CAHAYA</v>
      </c>
      <c r="AM343" t="str" cm="1">
        <f t="array" ref="AM343">IF(Table1[[#This Row],[A1]]="",AM342,INDEX(Table6[2],Table1[[#This Row],[Q1]]))</f>
        <v>WANGON</v>
      </c>
      <c r="AN343" t="str">
        <f>CONCATENATE(Table1[[#This Row],[TOKO_H]],"-",Table1[[#This Row],[KOTA_H]])</f>
        <v>CAHAYA-WANGON</v>
      </c>
      <c r="AO343" t="s">
        <v>458</v>
      </c>
      <c r="AP343" t="s">
        <v>11434</v>
      </c>
      <c r="AQ343"/>
    </row>
    <row r="344" spans="1:43">
      <c r="A344">
        <f>IF(Table1[[#This Row],[KODE BARANG]]="","",MATCH(Table1[[#This Row],[KODE BARANG]],DBS[KODE BARANG],0))</f>
        <v>114</v>
      </c>
      <c r="B344">
        <f>IF(Table1[[#This Row],[ROWID]]="","",ROW()-2)</f>
        <v>342</v>
      </c>
      <c r="C344">
        <f>IF(Table1[[#This Row],[NAMA BARANG]]="","",IF(Table1[[#This Row],[ID]]="",C343,Table1[[#This Row],[ID]]))</f>
        <v>335</v>
      </c>
      <c r="D344" t="str">
        <f>IF(Table1[[#This Row],[A1]]="","",MATCH(Table1[[#This Row],[A1]],Table6[5],0))</f>
        <v/>
      </c>
      <c r="E344" t="str">
        <f>IF(Table1[[#This Row],[ID]]="","",Table1[[#This Row],[TOKO-KOTA_H]])</f>
        <v/>
      </c>
      <c r="F344" t="str">
        <f>IF(Table1[[#This Row],[NOTA TOKO]]="","",ROW()-2)</f>
        <v/>
      </c>
      <c r="G344" s="59"/>
      <c r="H344" s="1"/>
      <c r="J344" s="1"/>
      <c r="K344" t="s">
        <v>437</v>
      </c>
      <c r="L344" t="str">
        <f>IF(Table1[[#This Row],[_NAMA BARANG]]="",IF(Table1[[#This Row],[//DBS]]="","",INDEX(DBS[NAMA],Table1[[#This Row],[//DBS]])),Table1[[#This Row],[_NAMA BARANG]])</f>
        <v>ASAHAN MEJA 717A</v>
      </c>
      <c r="M344"/>
      <c r="O344" t="str">
        <f>IF(Table1[[#This Row],[ROWID]]="","",IF(Table1[[#This Row],[_KETERANGAN]]="STOCK BELUM LENGKAP","ADA",IF(Table1[[#This Row],[KODE BARANG]]="","TIDAK ADA","ADA")))</f>
        <v>ADA</v>
      </c>
      <c r="P344">
        <v>6</v>
      </c>
      <c r="Q344" t="s">
        <v>37</v>
      </c>
      <c r="R344">
        <f>IF(Table1[[#This Row],[//DBS]]="","",INDEX(DBS[ISI],Table1[[#This Row],[//DBS]]))</f>
        <v>144</v>
      </c>
      <c r="S344" t="str">
        <f>IF(Table1[[#This Row],[//DBS]]="","",IF(Table1[[#This Row],[SATUAN_BYPASS]]="",INDEX(DBS[[SATUAN ]],Table1[[#This Row],[//DBS]]),Table1[SATUAN_BYPASS]))</f>
        <v>PCS</v>
      </c>
      <c r="T344">
        <v>15</v>
      </c>
      <c r="U344" s="58">
        <f>IF(Table1[[#This Row],[HARGA_BYPASS]]="",IF(Table1[[#This Row],[_HARGA]]="","",Table1[[#This Row],[_HARGA]]*1000),Table1[[#This Row],[HARGA_BYPASS]])</f>
        <v>15000</v>
      </c>
      <c r="V344" s="2"/>
      <c r="W344" s="2"/>
      <c r="X344" s="58" t="str">
        <f>IF(Table1[[#This Row],[ROWID]]="","",IF(Table1[[#This Row],[ROWID]]=C345,"",SUMIF(Table1[ROWID],Table1[[#This Row],[ROWID]],Table1[TOTAL])))</f>
        <v/>
      </c>
      <c r="AA34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44">
        <f>IF(Table1[[#This Row],[JUMLAH NOTA]]="","",IF(Table1[[#This Row],[CONV]]="",Table1[[#This Row],[JUMLAH NOTA]],Table1[[#This Row],[JUMLAH NOTA]]*Table1[[#This Row],[CONV]]))</f>
        <v>6</v>
      </c>
      <c r="AC344" t="str">
        <f>IF(Table1[[#This Row],[ISI_CONV]]="","",IF(Table1[[#This Row],[CONV]]="",Table1[[#This Row],[SATUAN NOTA]],Table1[[#This Row],[SATUAN]]))</f>
        <v>PCS</v>
      </c>
      <c r="AD344" s="58">
        <f>IF(Table1[[#This Row],[HARGA]]="","",IF(Table1[[#This Row],[CONV]]="",Table1[[#This Row],[HARGA]],Table1[[#This Row],[HARGA]]/Table1[[#This Row],[CONV]]))</f>
        <v>15000</v>
      </c>
      <c r="AE344" s="58">
        <f>IF(Table1[[#This Row],[HARGA_CONV]]="","",Table1[[#This Row],[HARGA_CONV]]*Table1[[#This Row],[ISI_CONV]]*(100%-(Table1[[#This Row],[DISKON]]+Table1[[#This Row],[DISKON NOTA]])))</f>
        <v>90000</v>
      </c>
      <c r="AF344" s="3">
        <f>IF(Table1[[#This Row],[TANGGAL NOTA]]="",AF343,Table1[[#This Row],[TANGGAL NOTA]])</f>
        <v>45531</v>
      </c>
      <c r="AG344" s="3"/>
      <c r="AH344" s="3">
        <f>IF(Table1[[#This Row],[TANGGAL UPDATE]]="",AH343,Table1[[#This Row],[TANGGAL UPDATE]])</f>
        <v>45534</v>
      </c>
      <c r="AI344" t="str" cm="1">
        <f t="array" ref="AI344">IF(Table1[[#This Row],[A1]]="",AI343,INDEX(Table6[3],Table1[[#This Row],[Q1]]))</f>
        <v>A</v>
      </c>
      <c r="AJ344" t="str">
        <f>IF(Table1[[#This Row],[_KETERANGAN]]="","",Table1[[#This Row],[_KETERANGAN]])</f>
        <v/>
      </c>
      <c r="AK344" t="str" cm="1">
        <f t="array" ref="AK344">IF(Table1[[#This Row],[A1]]="",AK343,INDEX(Table6[3],Table1[[#This Row],[Q1]]))</f>
        <v>A</v>
      </c>
      <c r="AL344" s="5" t="str" cm="1">
        <f t="array" ref="AL344">IF(Table1[[#This Row],[A1]]="",AL343,INDEX(Table6[1],Table1[[#This Row],[Q1]]))</f>
        <v>CAHAYA</v>
      </c>
      <c r="AM344" t="str" cm="1">
        <f t="array" ref="AM344">IF(Table1[[#This Row],[A1]]="",AM343,INDEX(Table6[2],Table1[[#This Row],[Q1]]))</f>
        <v>WANGON</v>
      </c>
      <c r="AN344" t="str">
        <f>CONCATENATE(Table1[[#This Row],[TOKO_H]],"-",Table1[[#This Row],[KOTA_H]])</f>
        <v>CAHAYA-WANGON</v>
      </c>
      <c r="AO344" t="s">
        <v>437</v>
      </c>
      <c r="AP344" t="s">
        <v>10577</v>
      </c>
      <c r="AQ344"/>
    </row>
    <row r="345" spans="1:43">
      <c r="A345">
        <f>IF(Table1[[#This Row],[KODE BARANG]]="","",MATCH(Table1[[#This Row],[KODE BARANG]],DBS[KODE BARANG],0))</f>
        <v>149</v>
      </c>
      <c r="B345">
        <f>IF(Table1[[#This Row],[ROWID]]="","",ROW()-2)</f>
        <v>343</v>
      </c>
      <c r="C345">
        <f>IF(Table1[[#This Row],[NAMA BARANG]]="","",IF(Table1[[#This Row],[ID]]="",C344,Table1[[#This Row],[ID]]))</f>
        <v>335</v>
      </c>
      <c r="D345" t="str">
        <f>IF(Table1[[#This Row],[A1]]="","",MATCH(Table1[[#This Row],[A1]],Table6[5],0))</f>
        <v/>
      </c>
      <c r="E345" t="str">
        <f>IF(Table1[[#This Row],[ID]]="","",Table1[[#This Row],[TOKO-KOTA_H]])</f>
        <v/>
      </c>
      <c r="F345" t="str">
        <f>IF(Table1[[#This Row],[NOTA TOKO]]="","",ROW()-2)</f>
        <v/>
      </c>
      <c r="G345" s="59"/>
      <c r="H345" s="1"/>
      <c r="J345" s="1"/>
      <c r="K345" t="s">
        <v>550</v>
      </c>
      <c r="L345" t="str">
        <f>IF(Table1[[#This Row],[_NAMA BARANG]]="",IF(Table1[[#This Row],[//DBS]]="","",INDEX(DBS[NAMA],Table1[[#This Row],[//DBS]])),Table1[[#This Row],[_NAMA BARANG]])</f>
        <v>ASAHAN MEJA 9163</v>
      </c>
      <c r="M345"/>
      <c r="O345" t="str">
        <f>IF(Table1[[#This Row],[ROWID]]="","",IF(Table1[[#This Row],[_KETERANGAN]]="STOCK BELUM LENGKAP","ADA",IF(Table1[[#This Row],[KODE BARANG]]="","TIDAK ADA","ADA")))</f>
        <v>ADA</v>
      </c>
      <c r="P345">
        <v>6</v>
      </c>
      <c r="Q345" t="s">
        <v>37</v>
      </c>
      <c r="R345">
        <f>IF(Table1[[#This Row],[//DBS]]="","",INDEX(DBS[ISI],Table1[[#This Row],[//DBS]]))</f>
        <v>144</v>
      </c>
      <c r="S345" t="str">
        <f>IF(Table1[[#This Row],[//DBS]]="","",IF(Table1[[#This Row],[SATUAN_BYPASS]]="",INDEX(DBS[[SATUAN ]],Table1[[#This Row],[//DBS]]),Table1[SATUAN_BYPASS]))</f>
        <v>PCS</v>
      </c>
      <c r="T345">
        <v>20</v>
      </c>
      <c r="U345" s="58">
        <f>IF(Table1[[#This Row],[HARGA_BYPASS]]="",IF(Table1[[#This Row],[_HARGA]]="","",Table1[[#This Row],[_HARGA]]*1000),Table1[[#This Row],[HARGA_BYPASS]])</f>
        <v>20000</v>
      </c>
      <c r="V345" s="2"/>
      <c r="W345" s="2"/>
      <c r="X345" s="58" t="str">
        <f>IF(Table1[[#This Row],[ROWID]]="","",IF(Table1[[#This Row],[ROWID]]=C346,"",SUMIF(Table1[ROWID],Table1[[#This Row],[ROWID]],Table1[TOTAL])))</f>
        <v/>
      </c>
      <c r="AA34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45">
        <f>IF(Table1[[#This Row],[JUMLAH NOTA]]="","",IF(Table1[[#This Row],[CONV]]="",Table1[[#This Row],[JUMLAH NOTA]],Table1[[#This Row],[JUMLAH NOTA]]*Table1[[#This Row],[CONV]]))</f>
        <v>6</v>
      </c>
      <c r="AC345" t="str">
        <f>IF(Table1[[#This Row],[ISI_CONV]]="","",IF(Table1[[#This Row],[CONV]]="",Table1[[#This Row],[SATUAN NOTA]],Table1[[#This Row],[SATUAN]]))</f>
        <v>PCS</v>
      </c>
      <c r="AD345" s="58">
        <f>IF(Table1[[#This Row],[HARGA]]="","",IF(Table1[[#This Row],[CONV]]="",Table1[[#This Row],[HARGA]],Table1[[#This Row],[HARGA]]/Table1[[#This Row],[CONV]]))</f>
        <v>20000</v>
      </c>
      <c r="AE345" s="58">
        <f>IF(Table1[[#This Row],[HARGA_CONV]]="","",Table1[[#This Row],[HARGA_CONV]]*Table1[[#This Row],[ISI_CONV]]*(100%-(Table1[[#This Row],[DISKON]]+Table1[[#This Row],[DISKON NOTA]])))</f>
        <v>120000</v>
      </c>
      <c r="AF345" s="3">
        <f>IF(Table1[[#This Row],[TANGGAL NOTA]]="",AF344,Table1[[#This Row],[TANGGAL NOTA]])</f>
        <v>45531</v>
      </c>
      <c r="AG345" s="3"/>
      <c r="AH345" s="3">
        <f>IF(Table1[[#This Row],[TANGGAL UPDATE]]="",AH344,Table1[[#This Row],[TANGGAL UPDATE]])</f>
        <v>45534</v>
      </c>
      <c r="AI345" t="str" cm="1">
        <f t="array" ref="AI345">IF(Table1[[#This Row],[A1]]="",AI344,INDEX(Table6[3],Table1[[#This Row],[Q1]]))</f>
        <v>A</v>
      </c>
      <c r="AJ345" t="str">
        <f>IF(Table1[[#This Row],[_KETERANGAN]]="","",Table1[[#This Row],[_KETERANGAN]])</f>
        <v/>
      </c>
      <c r="AK345" t="str" cm="1">
        <f t="array" ref="AK345">IF(Table1[[#This Row],[A1]]="",AK344,INDEX(Table6[3],Table1[[#This Row],[Q1]]))</f>
        <v>A</v>
      </c>
      <c r="AL345" s="5" t="str" cm="1">
        <f t="array" ref="AL345">IF(Table1[[#This Row],[A1]]="",AL344,INDEX(Table6[1],Table1[[#This Row],[Q1]]))</f>
        <v>CAHAYA</v>
      </c>
      <c r="AM345" t="str" cm="1">
        <f t="array" ref="AM345">IF(Table1[[#This Row],[A1]]="",AM344,INDEX(Table6[2],Table1[[#This Row],[Q1]]))</f>
        <v>WANGON</v>
      </c>
      <c r="AN345" t="str">
        <f>CONCATENATE(Table1[[#This Row],[TOKO_H]],"-",Table1[[#This Row],[KOTA_H]])</f>
        <v>CAHAYA-WANGON</v>
      </c>
      <c r="AO345" t="s">
        <v>550</v>
      </c>
      <c r="AP345" t="s">
        <v>551</v>
      </c>
      <c r="AQ345"/>
    </row>
    <row r="346" spans="1:43">
      <c r="A346">
        <f>IF(Table1[[#This Row],[KODE BARANG]]="","",MATCH(Table1[[#This Row],[KODE BARANG]],DBS[KODE BARANG],0))</f>
        <v>103</v>
      </c>
      <c r="B346">
        <f>IF(Table1[[#This Row],[ROWID]]="","",ROW()-2)</f>
        <v>344</v>
      </c>
      <c r="C346">
        <f>IF(Table1[[#This Row],[NAMA BARANG]]="","",IF(Table1[[#This Row],[ID]]="",C345,Table1[[#This Row],[ID]]))</f>
        <v>335</v>
      </c>
      <c r="D346" t="str">
        <f>IF(Table1[[#This Row],[A1]]="","",MATCH(Table1[[#This Row],[A1]],Table6[5],0))</f>
        <v/>
      </c>
      <c r="E346" t="str">
        <f>IF(Table1[[#This Row],[ID]]="","",Table1[[#This Row],[TOKO-KOTA_H]])</f>
        <v/>
      </c>
      <c r="F346" t="str">
        <f>IF(Table1[[#This Row],[NOTA TOKO]]="","",ROW()-2)</f>
        <v/>
      </c>
      <c r="G346" s="59"/>
      <c r="H346" s="1"/>
      <c r="J346" s="1"/>
      <c r="K346" t="s">
        <v>417</v>
      </c>
      <c r="L346" t="str">
        <f>IF(Table1[[#This Row],[_NAMA BARANG]]="",IF(Table1[[#This Row],[//DBS]]="","",INDEX(DBS[NAMA],Table1[[#This Row],[//DBS]])),Table1[[#This Row],[_NAMA BARANG]])</f>
        <v>ASAHAN MEJA TG3695</v>
      </c>
      <c r="M346"/>
      <c r="O346" t="str">
        <f>IF(Table1[[#This Row],[ROWID]]="","",IF(Table1[[#This Row],[_KETERANGAN]]="STOCK BELUM LENGKAP","ADA",IF(Table1[[#This Row],[KODE BARANG]]="","TIDAK ADA","ADA")))</f>
        <v>ADA</v>
      </c>
      <c r="P346">
        <v>6</v>
      </c>
      <c r="Q346" t="s">
        <v>37</v>
      </c>
      <c r="R346">
        <f>IF(Table1[[#This Row],[//DBS]]="","",INDEX(DBS[ISI],Table1[[#This Row],[//DBS]]))</f>
        <v>120</v>
      </c>
      <c r="S346" t="str">
        <f>IF(Table1[[#This Row],[//DBS]]="","",IF(Table1[[#This Row],[SATUAN_BYPASS]]="",INDEX(DBS[[SATUAN ]],Table1[[#This Row],[//DBS]]),Table1[SATUAN_BYPASS]))</f>
        <v>PCS</v>
      </c>
      <c r="T346">
        <v>16</v>
      </c>
      <c r="U346" s="58">
        <f>IF(Table1[[#This Row],[HARGA_BYPASS]]="",IF(Table1[[#This Row],[_HARGA]]="","",Table1[[#This Row],[_HARGA]]*1000),Table1[[#This Row],[HARGA_BYPASS]])</f>
        <v>16000</v>
      </c>
      <c r="V346" s="2"/>
      <c r="W346" s="2"/>
      <c r="X346" s="58" t="str">
        <f>IF(Table1[[#This Row],[ROWID]]="","",IF(Table1[[#This Row],[ROWID]]=C347,"",SUMIF(Table1[ROWID],Table1[[#This Row],[ROWID]],Table1[TOTAL])))</f>
        <v/>
      </c>
      <c r="AA34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46">
        <f>IF(Table1[[#This Row],[JUMLAH NOTA]]="","",IF(Table1[[#This Row],[CONV]]="",Table1[[#This Row],[JUMLAH NOTA]],Table1[[#This Row],[JUMLAH NOTA]]*Table1[[#This Row],[CONV]]))</f>
        <v>6</v>
      </c>
      <c r="AC346" t="str">
        <f>IF(Table1[[#This Row],[ISI_CONV]]="","",IF(Table1[[#This Row],[CONV]]="",Table1[[#This Row],[SATUAN NOTA]],Table1[[#This Row],[SATUAN]]))</f>
        <v>PCS</v>
      </c>
      <c r="AD346" s="58">
        <f>IF(Table1[[#This Row],[HARGA]]="","",IF(Table1[[#This Row],[CONV]]="",Table1[[#This Row],[HARGA]],Table1[[#This Row],[HARGA]]/Table1[[#This Row],[CONV]]))</f>
        <v>16000</v>
      </c>
      <c r="AE346" s="58">
        <f>IF(Table1[[#This Row],[HARGA_CONV]]="","",Table1[[#This Row],[HARGA_CONV]]*Table1[[#This Row],[ISI_CONV]]*(100%-(Table1[[#This Row],[DISKON]]+Table1[[#This Row],[DISKON NOTA]])))</f>
        <v>96000</v>
      </c>
      <c r="AF346" s="3">
        <f>IF(Table1[[#This Row],[TANGGAL NOTA]]="",AF345,Table1[[#This Row],[TANGGAL NOTA]])</f>
        <v>45531</v>
      </c>
      <c r="AG346" s="3"/>
      <c r="AH346" s="3">
        <f>IF(Table1[[#This Row],[TANGGAL UPDATE]]="",AH345,Table1[[#This Row],[TANGGAL UPDATE]])</f>
        <v>45534</v>
      </c>
      <c r="AI346" t="str" cm="1">
        <f t="array" ref="AI346">IF(Table1[[#This Row],[A1]]="",AI345,INDEX(Table6[3],Table1[[#This Row],[Q1]]))</f>
        <v>A</v>
      </c>
      <c r="AJ346" t="str">
        <f>IF(Table1[[#This Row],[_KETERANGAN]]="","",Table1[[#This Row],[_KETERANGAN]])</f>
        <v/>
      </c>
      <c r="AK346" t="str" cm="1">
        <f t="array" ref="AK346">IF(Table1[[#This Row],[A1]]="",AK345,INDEX(Table6[3],Table1[[#This Row],[Q1]]))</f>
        <v>A</v>
      </c>
      <c r="AL346" s="5" t="str" cm="1">
        <f t="array" ref="AL346">IF(Table1[[#This Row],[A1]]="",AL345,INDEX(Table6[1],Table1[[#This Row],[Q1]]))</f>
        <v>CAHAYA</v>
      </c>
      <c r="AM346" t="str" cm="1">
        <f t="array" ref="AM346">IF(Table1[[#This Row],[A1]]="",AM345,INDEX(Table6[2],Table1[[#This Row],[Q1]]))</f>
        <v>WANGON</v>
      </c>
      <c r="AN346" t="str">
        <f>CONCATENATE(Table1[[#This Row],[TOKO_H]],"-",Table1[[#This Row],[KOTA_H]])</f>
        <v>CAHAYA-WANGON</v>
      </c>
      <c r="AO346" t="s">
        <v>417</v>
      </c>
      <c r="AP346" t="s">
        <v>10589</v>
      </c>
      <c r="AQ346"/>
    </row>
    <row r="347" spans="1:43">
      <c r="A347">
        <f>IF(Table1[[#This Row],[KODE BARANG]]="","",MATCH(Table1[[#This Row],[KODE BARANG]],DBS[KODE BARANG],0))</f>
        <v>1650</v>
      </c>
      <c r="B347">
        <f>IF(Table1[[#This Row],[ROWID]]="","",ROW()-2)</f>
        <v>345</v>
      </c>
      <c r="C347">
        <f>IF(Table1[[#This Row],[NAMA BARANG]]="","",IF(Table1[[#This Row],[ID]]="",C346,Table1[[#This Row],[ID]]))</f>
        <v>335</v>
      </c>
      <c r="D347" t="str">
        <f>IF(Table1[[#This Row],[A1]]="","",MATCH(Table1[[#This Row],[A1]],Table6[5],0))</f>
        <v/>
      </c>
      <c r="E347" t="str">
        <f>IF(Table1[[#This Row],[ID]]="","",Table1[[#This Row],[TOKO-KOTA_H]])</f>
        <v/>
      </c>
      <c r="F347" t="str">
        <f>IF(Table1[[#This Row],[NOTA TOKO]]="","",ROW()-2)</f>
        <v/>
      </c>
      <c r="G347" s="59"/>
      <c r="H347" s="1"/>
      <c r="J347" s="1"/>
      <c r="K347" t="s">
        <v>2764</v>
      </c>
      <c r="L347" t="str">
        <f>IF(Table1[[#This Row],[_NAMA BARANG]]="",IF(Table1[[#This Row],[//DBS]]="","",INDEX(DBS[NAMA],Table1[[#This Row],[//DBS]])),Table1[[#This Row],[_NAMA BARANG]])</f>
        <v>LETTER TRAY BESI MICROTOP 2 SUSUN</v>
      </c>
      <c r="M347"/>
      <c r="O347" t="str">
        <f>IF(Table1[[#This Row],[ROWID]]="","",IF(Table1[[#This Row],[_KETERANGAN]]="STOCK BELUM LENGKAP","ADA",IF(Table1[[#This Row],[KODE BARANG]]="","TIDAK ADA","ADA")))</f>
        <v>ADA</v>
      </c>
      <c r="P347">
        <v>5</v>
      </c>
      <c r="Q347" t="s">
        <v>37</v>
      </c>
      <c r="R347">
        <f>IF(Table1[[#This Row],[//DBS]]="","",INDEX(DBS[ISI],Table1[[#This Row],[//DBS]]))</f>
        <v>12</v>
      </c>
      <c r="S347" t="str">
        <f>IF(Table1[[#This Row],[//DBS]]="","",IF(Table1[[#This Row],[SATUAN_BYPASS]]="",INDEX(DBS[[SATUAN ]],Table1[[#This Row],[//DBS]]),Table1[SATUAN_BYPASS]))</f>
        <v>PCS</v>
      </c>
      <c r="T347">
        <v>60</v>
      </c>
      <c r="U347" s="58">
        <f>IF(Table1[[#This Row],[HARGA_BYPASS]]="",IF(Table1[[#This Row],[_HARGA]]="","",Table1[[#This Row],[_HARGA]]*1000),Table1[[#This Row],[HARGA_BYPASS]])</f>
        <v>60000</v>
      </c>
      <c r="V347" s="2"/>
      <c r="W347" s="2"/>
      <c r="X347" s="58" t="str">
        <f>IF(Table1[[#This Row],[ROWID]]="","",IF(Table1[[#This Row],[ROWID]]=C348,"",SUMIF(Table1[ROWID],Table1[[#This Row],[ROWID]],Table1[TOTAL])))</f>
        <v/>
      </c>
      <c r="AA34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47">
        <f>IF(Table1[[#This Row],[JUMLAH NOTA]]="","",IF(Table1[[#This Row],[CONV]]="",Table1[[#This Row],[JUMLAH NOTA]],Table1[[#This Row],[JUMLAH NOTA]]*Table1[[#This Row],[CONV]]))</f>
        <v>5</v>
      </c>
      <c r="AC347" t="str">
        <f>IF(Table1[[#This Row],[ISI_CONV]]="","",IF(Table1[[#This Row],[CONV]]="",Table1[[#This Row],[SATUAN NOTA]],Table1[[#This Row],[SATUAN]]))</f>
        <v>PCS</v>
      </c>
      <c r="AD347" s="58">
        <f>IF(Table1[[#This Row],[HARGA]]="","",IF(Table1[[#This Row],[CONV]]="",Table1[[#This Row],[HARGA]],Table1[[#This Row],[HARGA]]/Table1[[#This Row],[CONV]]))</f>
        <v>60000</v>
      </c>
      <c r="AE347" s="58">
        <f>IF(Table1[[#This Row],[HARGA_CONV]]="","",Table1[[#This Row],[HARGA_CONV]]*Table1[[#This Row],[ISI_CONV]]*(100%-(Table1[[#This Row],[DISKON]]+Table1[[#This Row],[DISKON NOTA]])))</f>
        <v>300000</v>
      </c>
      <c r="AF347" s="3">
        <f>IF(Table1[[#This Row],[TANGGAL NOTA]]="",AF346,Table1[[#This Row],[TANGGAL NOTA]])</f>
        <v>45531</v>
      </c>
      <c r="AG347" s="3"/>
      <c r="AH347" s="3">
        <f>IF(Table1[[#This Row],[TANGGAL UPDATE]]="",AH346,Table1[[#This Row],[TANGGAL UPDATE]])</f>
        <v>45534</v>
      </c>
      <c r="AI347" t="str" cm="1">
        <f t="array" ref="AI347">IF(Table1[[#This Row],[A1]]="",AI346,INDEX(Table6[3],Table1[[#This Row],[Q1]]))</f>
        <v>A</v>
      </c>
      <c r="AJ347" t="str">
        <f>IF(Table1[[#This Row],[_KETERANGAN]]="","",Table1[[#This Row],[_KETERANGAN]])</f>
        <v/>
      </c>
      <c r="AK347" t="str" cm="1">
        <f t="array" ref="AK347">IF(Table1[[#This Row],[A1]]="",AK346,INDEX(Table6[3],Table1[[#This Row],[Q1]]))</f>
        <v>A</v>
      </c>
      <c r="AL347" s="5" t="str" cm="1">
        <f t="array" ref="AL347">IF(Table1[[#This Row],[A1]]="",AL346,INDEX(Table6[1],Table1[[#This Row],[Q1]]))</f>
        <v>CAHAYA</v>
      </c>
      <c r="AM347" t="str" cm="1">
        <f t="array" ref="AM347">IF(Table1[[#This Row],[A1]]="",AM346,INDEX(Table6[2],Table1[[#This Row],[Q1]]))</f>
        <v>WANGON</v>
      </c>
      <c r="AN347" t="str">
        <f>CONCATENATE(Table1[[#This Row],[TOKO_H]],"-",Table1[[#This Row],[KOTA_H]])</f>
        <v>CAHAYA-WANGON</v>
      </c>
      <c r="AO347" t="s">
        <v>2764</v>
      </c>
      <c r="AP347" t="s">
        <v>2765</v>
      </c>
      <c r="AQ347"/>
    </row>
    <row r="348" spans="1:43">
      <c r="A348">
        <f>IF(Table1[[#This Row],[KODE BARANG]]="","",MATCH(Table1[[#This Row],[KODE BARANG]],DBS[KODE BARANG],0))</f>
        <v>2751</v>
      </c>
      <c r="B348">
        <f>IF(Table1[[#This Row],[ROWID]]="","",ROW()-2)</f>
        <v>346</v>
      </c>
      <c r="C348">
        <f>IF(Table1[[#This Row],[NAMA BARANG]]="","",IF(Table1[[#This Row],[ID]]="",C347,Table1[[#This Row],[ID]]))</f>
        <v>335</v>
      </c>
      <c r="D348" t="str">
        <f>IF(Table1[[#This Row],[A1]]="","",MATCH(Table1[[#This Row],[A1]],Table6[5],0))</f>
        <v/>
      </c>
      <c r="E348" t="str">
        <f>IF(Table1[[#This Row],[ID]]="","",Table1[[#This Row],[TOKO-KOTA_H]])</f>
        <v/>
      </c>
      <c r="F348" t="str">
        <f>IF(Table1[[#This Row],[NOTA TOKO]]="","",ROW()-2)</f>
        <v/>
      </c>
      <c r="G348" s="59"/>
      <c r="H348" s="1"/>
      <c r="J348" s="1"/>
      <c r="K348" t="s">
        <v>3964</v>
      </c>
      <c r="L348" t="str">
        <f>IF(Table1[[#This Row],[_NAMA BARANG]]="",IF(Table1[[#This Row],[//DBS]]="","",INDEX(DBS[NAMA],Table1[[#This Row],[//DBS]])),Table1[[#This Row],[_NAMA BARANG]])</f>
        <v>STABILLO TF-1145 LIVE COLOUR PASTEL</v>
      </c>
      <c r="M348"/>
      <c r="O348" t="str">
        <f>IF(Table1[[#This Row],[ROWID]]="","",IF(Table1[[#This Row],[_KETERANGAN]]="STOCK BELUM LENGKAP","ADA",IF(Table1[[#This Row],[KODE BARANG]]="","TIDAK ADA","ADA")))</f>
        <v>ADA</v>
      </c>
      <c r="P348">
        <v>10</v>
      </c>
      <c r="Q348" t="s">
        <v>34</v>
      </c>
      <c r="R348">
        <f>IF(Table1[[#This Row],[//DBS]]="","",INDEX(DBS[ISI],Table1[[#This Row],[//DBS]]))</f>
        <v>60</v>
      </c>
      <c r="S348" t="str">
        <f>IF(Table1[[#This Row],[//DBS]]="","",IF(Table1[[#This Row],[SATUAN_BYPASS]]="",INDEX(DBS[[SATUAN ]],Table1[[#This Row],[//DBS]]),Table1[SATUAN_BYPASS]))</f>
        <v>LSN</v>
      </c>
      <c r="T348">
        <v>25</v>
      </c>
      <c r="U348" s="58">
        <f>IF(Table1[[#This Row],[HARGA_BYPASS]]="",IF(Table1[[#This Row],[_HARGA]]="","",Table1[[#This Row],[_HARGA]]*1000),Table1[[#This Row],[HARGA_BYPASS]])</f>
        <v>25000</v>
      </c>
      <c r="V348" s="2"/>
      <c r="W348" s="2"/>
      <c r="X348" s="58" t="str">
        <f>IF(Table1[[#This Row],[ROWID]]="","",IF(Table1[[#This Row],[ROWID]]=C349,"",SUMIF(Table1[ROWID],Table1[[#This Row],[ROWID]],Table1[TOTAL])))</f>
        <v/>
      </c>
      <c r="AA34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48">
        <f>IF(Table1[[#This Row],[JUMLAH NOTA]]="","",IF(Table1[[#This Row],[CONV]]="",Table1[[#This Row],[JUMLAH NOTA]],Table1[[#This Row],[JUMLAH NOTA]]*Table1[[#This Row],[CONV]]))</f>
        <v>10</v>
      </c>
      <c r="AC348" t="str">
        <f>IF(Table1[[#This Row],[ISI_CONV]]="","",IF(Table1[[#This Row],[CONV]]="",Table1[[#This Row],[SATUAN NOTA]],Table1[[#This Row],[SATUAN]]))</f>
        <v>LSN</v>
      </c>
      <c r="AD348" s="58">
        <f>IF(Table1[[#This Row],[HARGA]]="","",IF(Table1[[#This Row],[CONV]]="",Table1[[#This Row],[HARGA]],Table1[[#This Row],[HARGA]]/Table1[[#This Row],[CONV]]))</f>
        <v>25000</v>
      </c>
      <c r="AE348" s="58">
        <f>IF(Table1[[#This Row],[HARGA_CONV]]="","",Table1[[#This Row],[HARGA_CONV]]*Table1[[#This Row],[ISI_CONV]]*(100%-(Table1[[#This Row],[DISKON]]+Table1[[#This Row],[DISKON NOTA]])))</f>
        <v>250000</v>
      </c>
      <c r="AF348" s="3">
        <f>IF(Table1[[#This Row],[TANGGAL NOTA]]="",AF347,Table1[[#This Row],[TANGGAL NOTA]])</f>
        <v>45531</v>
      </c>
      <c r="AG348" s="3"/>
      <c r="AH348" s="3">
        <f>IF(Table1[[#This Row],[TANGGAL UPDATE]]="",AH347,Table1[[#This Row],[TANGGAL UPDATE]])</f>
        <v>45534</v>
      </c>
      <c r="AI348" t="str" cm="1">
        <f t="array" ref="AI348">IF(Table1[[#This Row],[A1]]="",AI347,INDEX(Table6[3],Table1[[#This Row],[Q1]]))</f>
        <v>A</v>
      </c>
      <c r="AJ348" t="str">
        <f>IF(Table1[[#This Row],[_KETERANGAN]]="","",Table1[[#This Row],[_KETERANGAN]])</f>
        <v/>
      </c>
      <c r="AK348" t="str" cm="1">
        <f t="array" ref="AK348">IF(Table1[[#This Row],[A1]]="",AK347,INDEX(Table6[3],Table1[[#This Row],[Q1]]))</f>
        <v>A</v>
      </c>
      <c r="AL348" s="5" t="str" cm="1">
        <f t="array" ref="AL348">IF(Table1[[#This Row],[A1]]="",AL347,INDEX(Table6[1],Table1[[#This Row],[Q1]]))</f>
        <v>CAHAYA</v>
      </c>
      <c r="AM348" t="str" cm="1">
        <f t="array" ref="AM348">IF(Table1[[#This Row],[A1]]="",AM347,INDEX(Table6[2],Table1[[#This Row],[Q1]]))</f>
        <v>WANGON</v>
      </c>
      <c r="AN348" t="str">
        <f>CONCATENATE(Table1[[#This Row],[TOKO_H]],"-",Table1[[#This Row],[KOTA_H]])</f>
        <v>CAHAYA-WANGON</v>
      </c>
      <c r="AO348" t="s">
        <v>3964</v>
      </c>
      <c r="AP348" t="s">
        <v>3965</v>
      </c>
      <c r="AQ348"/>
    </row>
    <row r="349" spans="1:43">
      <c r="A349">
        <f>IF(Table1[[#This Row],[KODE BARANG]]="","",MATCH(Table1[[#This Row],[KODE BARANG]],DBS[KODE BARANG],0))</f>
        <v>468</v>
      </c>
      <c r="B349">
        <f>IF(Table1[[#This Row],[ROWID]]="","",ROW()-2)</f>
        <v>347</v>
      </c>
      <c r="C349">
        <f>IF(Table1[[#This Row],[NAMA BARANG]]="","",IF(Table1[[#This Row],[ID]]="",C348,Table1[[#This Row],[ID]]))</f>
        <v>335</v>
      </c>
      <c r="D349" t="str">
        <f>IF(Table1[[#This Row],[A1]]="","",MATCH(Table1[[#This Row],[A1]],Table6[5],0))</f>
        <v/>
      </c>
      <c r="E349" t="str">
        <f>IF(Table1[[#This Row],[ID]]="","",Table1[[#This Row],[TOKO-KOTA_H]])</f>
        <v/>
      </c>
      <c r="F349" t="str">
        <f>IF(Table1[[#This Row],[NOTA TOKO]]="","",ROW()-2)</f>
        <v/>
      </c>
      <c r="G349" s="59"/>
      <c r="H349" s="1"/>
      <c r="J349" s="1"/>
      <c r="K349" t="s">
        <v>10849</v>
      </c>
      <c r="L349" t="str">
        <f>IF(Table1[[#This Row],[_NAMA BARANG]]="",IF(Table1[[#This Row],[//DBS]]="","",INDEX(DBS[NAMA],Table1[[#This Row],[//DBS]])),Table1[[#This Row],[_NAMA BARANG]])</f>
        <v>BP 1006 10W KUROMI (36)</v>
      </c>
      <c r="M349"/>
      <c r="O349" t="str">
        <f>IF(Table1[[#This Row],[ROWID]]="","",IF(Table1[[#This Row],[_KETERANGAN]]="STOCK BELUM LENGKAP","ADA",IF(Table1[[#This Row],[KODE BARANG]]="","TIDAK ADA","ADA")))</f>
        <v>ADA</v>
      </c>
      <c r="P349">
        <v>3</v>
      </c>
      <c r="Q349" t="s">
        <v>40</v>
      </c>
      <c r="R349">
        <f>IF(Table1[[#This Row],[//DBS]]="","",INDEX(DBS[ISI],Table1[[#This Row],[//DBS]]))</f>
        <v>32</v>
      </c>
      <c r="S349" t="str">
        <f>IF(Table1[[#This Row],[//DBS]]="","",IF(Table1[[#This Row],[SATUAN_BYPASS]]="",INDEX(DBS[[SATUAN ]],Table1[[#This Row],[//DBS]]),Table1[SATUAN_BYPASS]))</f>
        <v>BOX</v>
      </c>
      <c r="T349">
        <f>6.5*108/3</f>
        <v>234</v>
      </c>
      <c r="U349" s="58">
        <f>IF(Table1[[#This Row],[HARGA_BYPASS]]="",IF(Table1[[#This Row],[_HARGA]]="","",Table1[[#This Row],[_HARGA]]*1000),Table1[[#This Row],[HARGA_BYPASS]])</f>
        <v>234000</v>
      </c>
      <c r="V349" s="2"/>
      <c r="W349" s="2"/>
      <c r="X349" s="58" t="str">
        <f>IF(Table1[[#This Row],[ROWID]]="","",IF(Table1[[#This Row],[ROWID]]=C350,"",SUMIF(Table1[ROWID],Table1[[#This Row],[ROWID]],Table1[TOTAL])))</f>
        <v/>
      </c>
      <c r="AA34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49">
        <f>IF(Table1[[#This Row],[JUMLAH NOTA]]="","",IF(Table1[[#This Row],[CONV]]="",Table1[[#This Row],[JUMLAH NOTA]],Table1[[#This Row],[JUMLAH NOTA]]*Table1[[#This Row],[CONV]]))</f>
        <v>3</v>
      </c>
      <c r="AC349" t="str">
        <f>IF(Table1[[#This Row],[ISI_CONV]]="","",IF(Table1[[#This Row],[CONV]]="",Table1[[#This Row],[SATUAN NOTA]],Table1[[#This Row],[SATUAN]]))</f>
        <v>BOX</v>
      </c>
      <c r="AD349" s="58">
        <f>IF(Table1[[#This Row],[HARGA]]="","",IF(Table1[[#This Row],[CONV]]="",Table1[[#This Row],[HARGA]],Table1[[#This Row],[HARGA]]/Table1[[#This Row],[CONV]]))</f>
        <v>234000</v>
      </c>
      <c r="AE349" s="58">
        <f>IF(Table1[[#This Row],[HARGA_CONV]]="","",Table1[[#This Row],[HARGA_CONV]]*Table1[[#This Row],[ISI_CONV]]*(100%-(Table1[[#This Row],[DISKON]]+Table1[[#This Row],[DISKON NOTA]])))</f>
        <v>702000</v>
      </c>
      <c r="AF349" s="3">
        <f>IF(Table1[[#This Row],[TANGGAL NOTA]]="",AF348,Table1[[#This Row],[TANGGAL NOTA]])</f>
        <v>45531</v>
      </c>
      <c r="AG349" s="3"/>
      <c r="AH349" s="3">
        <f>IF(Table1[[#This Row],[TANGGAL UPDATE]]="",AH348,Table1[[#This Row],[TANGGAL UPDATE]])</f>
        <v>45534</v>
      </c>
      <c r="AI349" t="str" cm="1">
        <f t="array" ref="AI349">IF(Table1[[#This Row],[A1]]="",AI348,INDEX(Table6[3],Table1[[#This Row],[Q1]]))</f>
        <v>A</v>
      </c>
      <c r="AJ349" t="str">
        <f>IF(Table1[[#This Row],[_KETERANGAN]]="","",Table1[[#This Row],[_KETERANGAN]])</f>
        <v/>
      </c>
      <c r="AK349" t="str" cm="1">
        <f t="array" ref="AK349">IF(Table1[[#This Row],[A1]]="",AK348,INDEX(Table6[3],Table1[[#This Row],[Q1]]))</f>
        <v>A</v>
      </c>
      <c r="AL349" s="5" t="str" cm="1">
        <f t="array" ref="AL349">IF(Table1[[#This Row],[A1]]="",AL348,INDEX(Table6[1],Table1[[#This Row],[Q1]]))</f>
        <v>CAHAYA</v>
      </c>
      <c r="AM349" t="str" cm="1">
        <f t="array" ref="AM349">IF(Table1[[#This Row],[A1]]="",AM348,INDEX(Table6[2],Table1[[#This Row],[Q1]]))</f>
        <v>WANGON</v>
      </c>
      <c r="AN349" t="str">
        <f>CONCATENATE(Table1[[#This Row],[TOKO_H]],"-",Table1[[#This Row],[KOTA_H]])</f>
        <v>CAHAYA-WANGON</v>
      </c>
      <c r="AO349" t="s">
        <v>10849</v>
      </c>
      <c r="AP349" t="s">
        <v>10850</v>
      </c>
      <c r="AQ349"/>
    </row>
    <row r="350" spans="1:43">
      <c r="A350">
        <f>IF(Table1[[#This Row],[KODE BARANG]]="","",MATCH(Table1[[#This Row],[KODE BARANG]],DBS[KODE BARANG],0))</f>
        <v>2789</v>
      </c>
      <c r="B350">
        <f>IF(Table1[[#This Row],[ROWID]]="","",ROW()-2)</f>
        <v>348</v>
      </c>
      <c r="C350">
        <f>IF(Table1[[#This Row],[NAMA BARANG]]="","",IF(Table1[[#This Row],[ID]]="",C349,Table1[[#This Row],[ID]]))</f>
        <v>335</v>
      </c>
      <c r="D350" t="str">
        <f>IF(Table1[[#This Row],[A1]]="","",MATCH(Table1[[#This Row],[A1]],Table6[5],0))</f>
        <v/>
      </c>
      <c r="E350" t="str">
        <f>IF(Table1[[#This Row],[ID]]="","",Table1[[#This Row],[TOKO-KOTA_H]])</f>
        <v/>
      </c>
      <c r="F350" t="str">
        <f>IF(Table1[[#This Row],[NOTA TOKO]]="","",ROW()-2)</f>
        <v/>
      </c>
      <c r="G350" s="59"/>
      <c r="H350" s="1"/>
      <c r="J350" s="1"/>
      <c r="K350" t="s">
        <v>4047</v>
      </c>
      <c r="L350" t="str">
        <f>IF(Table1[[#This Row],[_NAMA BARANG]]="",IF(Table1[[#This Row],[//DBS]]="","",INDEX(DBS[NAMA],Table1[[#This Row],[//DBS]])),Table1[[#This Row],[_NAMA BARANG]])</f>
        <v>STIP W/B ENTER 823 K</v>
      </c>
      <c r="M350"/>
      <c r="O350" t="str">
        <f>IF(Table1[[#This Row],[ROWID]]="","",IF(Table1[[#This Row],[_KETERANGAN]]="STOCK BELUM LENGKAP","ADA",IF(Table1[[#This Row],[KODE BARANG]]="","TIDAK ADA","ADA")))</f>
        <v>ADA</v>
      </c>
      <c r="P350">
        <v>5</v>
      </c>
      <c r="Q350" t="s">
        <v>34</v>
      </c>
      <c r="R350">
        <f>IF(Table1[[#This Row],[//DBS]]="","",INDEX(DBS[ISI],Table1[[#This Row],[//DBS]]))</f>
        <v>60</v>
      </c>
      <c r="S350" t="str">
        <f>IF(Table1[[#This Row],[//DBS]]="","",IF(Table1[[#This Row],[SATUAN_BYPASS]]="",INDEX(DBS[[SATUAN ]],Table1[[#This Row],[//DBS]]),Table1[SATUAN_BYPASS]))</f>
        <v>LSN</v>
      </c>
      <c r="T350">
        <v>21</v>
      </c>
      <c r="U350" s="58">
        <f>IF(Table1[[#This Row],[HARGA_BYPASS]]="",IF(Table1[[#This Row],[_HARGA]]="","",Table1[[#This Row],[_HARGA]]*1000),Table1[[#This Row],[HARGA_BYPASS]])</f>
        <v>21000</v>
      </c>
      <c r="V350" s="2"/>
      <c r="W350" s="2"/>
      <c r="X350" s="58" t="str">
        <f>IF(Table1[[#This Row],[ROWID]]="","",IF(Table1[[#This Row],[ROWID]]=C351,"",SUMIF(Table1[ROWID],Table1[[#This Row],[ROWID]],Table1[TOTAL])))</f>
        <v/>
      </c>
      <c r="AA35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50">
        <f>IF(Table1[[#This Row],[JUMLAH NOTA]]="","",IF(Table1[[#This Row],[CONV]]="",Table1[[#This Row],[JUMLAH NOTA]],Table1[[#This Row],[JUMLAH NOTA]]*Table1[[#This Row],[CONV]]))</f>
        <v>5</v>
      </c>
      <c r="AC350" t="str">
        <f>IF(Table1[[#This Row],[ISI_CONV]]="","",IF(Table1[[#This Row],[CONV]]="",Table1[[#This Row],[SATUAN NOTA]],Table1[[#This Row],[SATUAN]]))</f>
        <v>LSN</v>
      </c>
      <c r="AD350" s="58">
        <f>IF(Table1[[#This Row],[HARGA]]="","",IF(Table1[[#This Row],[CONV]]="",Table1[[#This Row],[HARGA]],Table1[[#This Row],[HARGA]]/Table1[[#This Row],[CONV]]))</f>
        <v>21000</v>
      </c>
      <c r="AE350" s="58">
        <f>IF(Table1[[#This Row],[HARGA_CONV]]="","",Table1[[#This Row],[HARGA_CONV]]*Table1[[#This Row],[ISI_CONV]]*(100%-(Table1[[#This Row],[DISKON]]+Table1[[#This Row],[DISKON NOTA]])))</f>
        <v>105000</v>
      </c>
      <c r="AF350" s="3">
        <f>IF(Table1[[#This Row],[TANGGAL NOTA]]="",AF349,Table1[[#This Row],[TANGGAL NOTA]])</f>
        <v>45531</v>
      </c>
      <c r="AG350" s="3"/>
      <c r="AH350" s="3">
        <f>IF(Table1[[#This Row],[TANGGAL UPDATE]]="",AH349,Table1[[#This Row],[TANGGAL UPDATE]])</f>
        <v>45534</v>
      </c>
      <c r="AI350" t="str" cm="1">
        <f t="array" ref="AI350">IF(Table1[[#This Row],[A1]]="",AI349,INDEX(Table6[3],Table1[[#This Row],[Q1]]))</f>
        <v>A</v>
      </c>
      <c r="AJ350" t="str">
        <f>IF(Table1[[#This Row],[_KETERANGAN]]="","",Table1[[#This Row],[_KETERANGAN]])</f>
        <v/>
      </c>
      <c r="AK350" t="str" cm="1">
        <f t="array" ref="AK350">IF(Table1[[#This Row],[A1]]="",AK349,INDEX(Table6[3],Table1[[#This Row],[Q1]]))</f>
        <v>A</v>
      </c>
      <c r="AL350" s="5" t="str" cm="1">
        <f t="array" ref="AL350">IF(Table1[[#This Row],[A1]]="",AL349,INDEX(Table6[1],Table1[[#This Row],[Q1]]))</f>
        <v>CAHAYA</v>
      </c>
      <c r="AM350" t="str" cm="1">
        <f t="array" ref="AM350">IF(Table1[[#This Row],[A1]]="",AM349,INDEX(Table6[2],Table1[[#This Row],[Q1]]))</f>
        <v>WANGON</v>
      </c>
      <c r="AN350" t="str">
        <f>CONCATENATE(Table1[[#This Row],[TOKO_H]],"-",Table1[[#This Row],[KOTA_H]])</f>
        <v>CAHAYA-WANGON</v>
      </c>
      <c r="AO350" t="s">
        <v>4047</v>
      </c>
      <c r="AP350" t="s">
        <v>4048</v>
      </c>
      <c r="AQ350"/>
    </row>
    <row r="351" spans="1:43">
      <c r="A351" t="str">
        <f>IF(Table1[[#This Row],[KODE BARANG]]="","",MATCH(Table1[[#This Row],[KODE BARANG]],DBS[KODE BARANG],0))</f>
        <v/>
      </c>
      <c r="B351">
        <f>IF(Table1[[#This Row],[ROWID]]="","",ROW()-2)</f>
        <v>349</v>
      </c>
      <c r="C351">
        <f>IF(Table1[[#This Row],[NAMA BARANG]]="","",IF(Table1[[#This Row],[ID]]="",C350,Table1[[#This Row],[ID]]))</f>
        <v>335</v>
      </c>
      <c r="D351" t="str">
        <f>IF(Table1[[#This Row],[A1]]="","",MATCH(Table1[[#This Row],[A1]],Table6[5],0))</f>
        <v/>
      </c>
      <c r="E351" t="str">
        <f>IF(Table1[[#This Row],[ID]]="","",Table1[[#This Row],[TOKO-KOTA_H]])</f>
        <v/>
      </c>
      <c r="F351" t="str">
        <f>IF(Table1[[#This Row],[NOTA TOKO]]="","",ROW()-2)</f>
        <v/>
      </c>
      <c r="G351" s="59"/>
      <c r="H351" s="1"/>
      <c r="J351" s="1"/>
      <c r="K351"/>
      <c r="L351" t="str">
        <f>IF(Table1[[#This Row],[_NAMA BARANG]]="",IF(Table1[[#This Row],[//DBS]]="","",INDEX(DBS[NAMA],Table1[[#This Row],[//DBS]])),Table1[[#This Row],[_NAMA BARANG]])</f>
        <v>CUTTER KENKO 918C</v>
      </c>
      <c r="M351" t="s">
        <v>10390</v>
      </c>
      <c r="O351" t="str">
        <f>IF(Table1[[#This Row],[ROWID]]="","",IF(Table1[[#This Row],[_KETERANGAN]]="STOCK BELUM LENGKAP","ADA",IF(Table1[[#This Row],[KODE BARANG]]="","TIDAK ADA","ADA")))</f>
        <v>TIDAK ADA</v>
      </c>
      <c r="P351">
        <v>5</v>
      </c>
      <c r="Q351" t="s">
        <v>34</v>
      </c>
      <c r="R351" t="str">
        <f>IF(Table1[[#This Row],[//DBS]]="","",INDEX(DBS[ISI],Table1[[#This Row],[//DBS]]))</f>
        <v/>
      </c>
      <c r="S351" t="str">
        <f>IF(Table1[[#This Row],[//DBS]]="","",IF(Table1[[#This Row],[SATUAN_BYPASS]]="",INDEX(DBS[[SATUAN ]],Table1[[#This Row],[//DBS]]),Table1[SATUAN_BYPASS]))</f>
        <v/>
      </c>
      <c r="T351">
        <v>69.599999999999994</v>
      </c>
      <c r="U351" s="58">
        <f>IF(Table1[[#This Row],[HARGA_BYPASS]]="",IF(Table1[[#This Row],[_HARGA]]="","",Table1[[#This Row],[_HARGA]]*1000),Table1[[#This Row],[HARGA_BYPASS]])</f>
        <v>69600</v>
      </c>
      <c r="V351" s="2">
        <v>0.1</v>
      </c>
      <c r="W351" s="2"/>
      <c r="X351" s="58">
        <f>IF(Table1[[#This Row],[ROWID]]="","",IF(Table1[[#This Row],[ROWID]]=C352,"",SUMIF(Table1[ROWID],Table1[[#This Row],[ROWID]],Table1[TOTAL])))</f>
        <v>3984700</v>
      </c>
      <c r="AA35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51">
        <f>IF(Table1[[#This Row],[JUMLAH NOTA]]="","",IF(Table1[[#This Row],[CONV]]="",Table1[[#This Row],[JUMLAH NOTA]],Table1[[#This Row],[JUMLAH NOTA]]*Table1[[#This Row],[CONV]]))</f>
        <v>5</v>
      </c>
      <c r="AC351" t="str">
        <f>IF(Table1[[#This Row],[ISI_CONV]]="","",IF(Table1[[#This Row],[CONV]]="",Table1[[#This Row],[SATUAN NOTA]],Table1[[#This Row],[SATUAN]]))</f>
        <v>LSN</v>
      </c>
      <c r="AD351" s="58">
        <f>IF(Table1[[#This Row],[HARGA]]="","",IF(Table1[[#This Row],[CONV]]="",Table1[[#This Row],[HARGA]],Table1[[#This Row],[HARGA]]/Table1[[#This Row],[CONV]]))</f>
        <v>69600</v>
      </c>
      <c r="AE351" s="58">
        <f>IF(Table1[[#This Row],[HARGA_CONV]]="","",Table1[[#This Row],[HARGA_CONV]]*Table1[[#This Row],[ISI_CONV]]*(100%-(Table1[[#This Row],[DISKON]]+Table1[[#This Row],[DISKON NOTA]])))</f>
        <v>313200</v>
      </c>
      <c r="AF351" s="3">
        <f>IF(Table1[[#This Row],[TANGGAL NOTA]]="",AF350,Table1[[#This Row],[TANGGAL NOTA]])</f>
        <v>45531</v>
      </c>
      <c r="AG351" s="3"/>
      <c r="AH351" s="3">
        <f>IF(Table1[[#This Row],[TANGGAL UPDATE]]="",AH350,Table1[[#This Row],[TANGGAL UPDATE]])</f>
        <v>45534</v>
      </c>
      <c r="AI351" t="str" cm="1">
        <f t="array" ref="AI351">IF(Table1[[#This Row],[A1]]="",AI350,INDEX(Table6[3],Table1[[#This Row],[Q1]]))</f>
        <v>A</v>
      </c>
      <c r="AJ351" t="str">
        <f>IF(Table1[[#This Row],[_KETERANGAN]]="","",Table1[[#This Row],[_KETERANGAN]])</f>
        <v/>
      </c>
      <c r="AK351" t="str" cm="1">
        <f t="array" ref="AK351">IF(Table1[[#This Row],[A1]]="",AK350,INDEX(Table6[3],Table1[[#This Row],[Q1]]))</f>
        <v>A</v>
      </c>
      <c r="AL351" s="5" t="str" cm="1">
        <f t="array" ref="AL351">IF(Table1[[#This Row],[A1]]="",AL350,INDEX(Table6[1],Table1[[#This Row],[Q1]]))</f>
        <v>CAHAYA</v>
      </c>
      <c r="AM351" t="str" cm="1">
        <f t="array" ref="AM351">IF(Table1[[#This Row],[A1]]="",AM350,INDEX(Table6[2],Table1[[#This Row],[Q1]]))</f>
        <v>WANGON</v>
      </c>
      <c r="AN351" t="str">
        <f>CONCATENATE(Table1[[#This Row],[TOKO_H]],"-",Table1[[#This Row],[KOTA_H]])</f>
        <v>CAHAYA-WANGON</v>
      </c>
      <c r="AO351"/>
      <c r="AP351" t="s">
        <v>10390</v>
      </c>
      <c r="AQ351"/>
    </row>
    <row r="352" spans="1:43" ht="14.25">
      <c r="A352" t="str">
        <f>IF(Table1[[#This Row],[KODE BARANG]]="","",MATCH(Table1[[#This Row],[KODE BARANG]],DBS[KODE BARANG],0))</f>
        <v/>
      </c>
      <c r="B352" t="str">
        <f>IF(Table1[[#This Row],[ROWID]]="","",ROW()-2)</f>
        <v/>
      </c>
      <c r="C352" t="str">
        <f>IF(Table1[[#This Row],[NAMA BARANG]]="","",IF(Table1[[#This Row],[ID]]="",C351,Table1[[#This Row],[ID]]))</f>
        <v/>
      </c>
      <c r="D352" t="str">
        <f>IF(Table1[[#This Row],[A1]]="","",MATCH(Table1[[#This Row],[A1]],Table6[5],0))</f>
        <v/>
      </c>
      <c r="E352" t="str">
        <f>IF(Table1[[#This Row],[ID]]="","",Table1[[#This Row],[TOKO-KOTA_H]])</f>
        <v/>
      </c>
      <c r="F352" t="str">
        <f>IF(Table1[[#This Row],[NOTA TOKO]]="","",ROW()-2)</f>
        <v/>
      </c>
      <c r="G352" s="59"/>
      <c r="H352" s="1"/>
      <c r="J352" s="1"/>
      <c r="K352"/>
      <c r="L352" t="str">
        <f>IF(Table1[[#This Row],[_NAMA BARANG]]="",IF(Table1[[#This Row],[//DBS]]="","",INDEX(DBS[NAMA],Table1[[#This Row],[//DBS]])),Table1[[#This Row],[_NAMA BARANG]])</f>
        <v/>
      </c>
      <c r="M352" s="60"/>
      <c r="O352" t="str">
        <f>IF(Table1[[#This Row],[ROWID]]="","",IF(Table1[[#This Row],[_KETERANGAN]]="STOCK BELUM LENGKAP","ADA",IF(Table1[[#This Row],[KODE BARANG]]="","TIDAK ADA","ADA")))</f>
        <v/>
      </c>
      <c r="R352" t="str">
        <f>IF(Table1[[#This Row],[//DBS]]="","",INDEX(DBS[ISI],Table1[[#This Row],[//DBS]]))</f>
        <v/>
      </c>
      <c r="S352" t="str">
        <f>IF(Table1[[#This Row],[//DBS]]="","",IF(Table1[[#This Row],[SATUAN_BYPASS]]="",INDEX(DBS[[SATUAN ]],Table1[[#This Row],[//DBS]]),Table1[SATUAN_BYPASS]))</f>
        <v/>
      </c>
      <c r="U352" s="58" t="str">
        <f>IF(Table1[[#This Row],[HARGA_BYPASS]]="",IF(Table1[[#This Row],[_HARGA]]="","",Table1[[#This Row],[_HARGA]]*1000),Table1[[#This Row],[HARGA_BYPASS]])</f>
        <v/>
      </c>
      <c r="V352" s="2"/>
      <c r="W352" s="2"/>
      <c r="X352" s="58" t="str">
        <f>IF(Table1[[#This Row],[ROWID]]="","",IF(Table1[[#This Row],[ROWID]]=C353,"",SUMIF(Table1[ROWID],Table1[[#This Row],[ROWID]],Table1[TOTAL])))</f>
        <v/>
      </c>
      <c r="AA35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52" t="str">
        <f>IF(Table1[[#This Row],[JUMLAH NOTA]]="","",IF(Table1[[#This Row],[CONV]]="",Table1[[#This Row],[JUMLAH NOTA]],Table1[[#This Row],[JUMLAH NOTA]]*Table1[[#This Row],[CONV]]))</f>
        <v/>
      </c>
      <c r="AC352" t="str">
        <f>IF(Table1[[#This Row],[ISI_CONV]]="","",IF(Table1[[#This Row],[CONV]]="",Table1[[#This Row],[SATUAN NOTA]],Table1[[#This Row],[SATUAN]]))</f>
        <v/>
      </c>
      <c r="AD352" s="58" t="str">
        <f>IF(Table1[[#This Row],[HARGA]]="","",IF(Table1[[#This Row],[CONV]]="",Table1[[#This Row],[HARGA]],Table1[[#This Row],[HARGA]]/Table1[[#This Row],[CONV]]))</f>
        <v/>
      </c>
      <c r="AE352" s="58" t="str">
        <f>IF(Table1[[#This Row],[HARGA_CONV]]="","",Table1[[#This Row],[HARGA_CONV]]*Table1[[#This Row],[ISI_CONV]]*(100%-(Table1[[#This Row],[DISKON]]+Table1[[#This Row],[DISKON NOTA]])))</f>
        <v/>
      </c>
      <c r="AF352" s="3">
        <f>IF(Table1[[#This Row],[TANGGAL NOTA]]="",AF351,Table1[[#This Row],[TANGGAL NOTA]])</f>
        <v>45531</v>
      </c>
      <c r="AG352" s="3"/>
      <c r="AH352" s="3">
        <f>IF(Table1[[#This Row],[TANGGAL UPDATE]]="",AH351,Table1[[#This Row],[TANGGAL UPDATE]])</f>
        <v>45534</v>
      </c>
      <c r="AI352" t="str" cm="1">
        <f t="array" ref="AI352">IF(Table1[[#This Row],[A1]]="",AI351,INDEX(Table6[3],Table1[[#This Row],[Q1]]))</f>
        <v>A</v>
      </c>
      <c r="AJ352" t="str">
        <f>IF(Table1[[#This Row],[_KETERANGAN]]="","",Table1[[#This Row],[_KETERANGAN]])</f>
        <v/>
      </c>
      <c r="AK352" t="str" cm="1">
        <f t="array" ref="AK352">IF(Table1[[#This Row],[A1]]="",AK351,INDEX(Table6[3],Table1[[#This Row],[Q1]]))</f>
        <v>A</v>
      </c>
      <c r="AL352" s="5" t="str" cm="1">
        <f t="array" ref="AL352">IF(Table1[[#This Row],[A1]]="",AL351,INDEX(Table6[1],Table1[[#This Row],[Q1]]))</f>
        <v>CAHAYA</v>
      </c>
      <c r="AM352" t="str" cm="1">
        <f t="array" ref="AM352">IF(Table1[[#This Row],[A1]]="",AM351,INDEX(Table6[2],Table1[[#This Row],[Q1]]))</f>
        <v>WANGON</v>
      </c>
      <c r="AN352" t="str">
        <f>CONCATENATE(Table1[[#This Row],[TOKO_H]],"-",Table1[[#This Row],[KOTA_H]])</f>
        <v>CAHAYA-WANGON</v>
      </c>
      <c r="AO352"/>
      <c r="AP352" t="s">
        <v>9561</v>
      </c>
      <c r="AQ352"/>
    </row>
    <row r="353" spans="1:43" ht="14.25">
      <c r="A353">
        <f>IF(Table1[[#This Row],[KODE BARANG]]="","",MATCH(Table1[[#This Row],[KODE BARANG]],DBS[KODE BARANG],0))</f>
        <v>152</v>
      </c>
      <c r="B353">
        <f>IF(Table1[[#This Row],[ROWID]]="","",ROW()-2)</f>
        <v>351</v>
      </c>
      <c r="C353">
        <f>IF(Table1[[#This Row],[NAMA BARANG]]="","",IF(Table1[[#This Row],[ID]]="",C352,Table1[[#This Row],[ID]]))</f>
        <v>351</v>
      </c>
      <c r="D353" t="str">
        <f>IF(Table1[[#This Row],[A1]]="","",MATCH(Table1[[#This Row],[A1]],Table6[5],0))</f>
        <v/>
      </c>
      <c r="E353" t="str">
        <f>IF(Table1[[#This Row],[ID]]="","",Table1[[#This Row],[TOKO-KOTA_H]])</f>
        <v>CAHAYA-WANGON</v>
      </c>
      <c r="F353">
        <f>IF(Table1[[#This Row],[NOTA TOKO]]="","",ROW()-2)</f>
        <v>351</v>
      </c>
      <c r="G353" s="59"/>
      <c r="H353" s="1"/>
      <c r="I353">
        <v>3284</v>
      </c>
      <c r="J353" s="1"/>
      <c r="K353" t="s">
        <v>559</v>
      </c>
      <c r="L353" t="str">
        <f>IF(Table1[[#This Row],[_NAMA BARANG]]="",IF(Table1[[#This Row],[//DBS]]="","",INDEX(DBS[NAMA],Table1[[#This Row],[//DBS]])),Table1[[#This Row],[_NAMA BARANG]])</f>
        <v>ASAHAN MEJA 5530</v>
      </c>
      <c r="M353" s="60"/>
      <c r="O353" t="str">
        <f>IF(Table1[[#This Row],[ROWID]]="","",IF(Table1[[#This Row],[_KETERANGAN]]="STOCK BELUM LENGKAP","ADA",IF(Table1[[#This Row],[KODE BARANG]]="","TIDAK ADA","ADA")))</f>
        <v>ADA</v>
      </c>
      <c r="P353">
        <v>5</v>
      </c>
      <c r="Q353" t="s">
        <v>37</v>
      </c>
      <c r="R353">
        <f>IF(Table1[[#This Row],[//DBS]]="","",INDEX(DBS[ISI],Table1[[#This Row],[//DBS]]))</f>
        <v>180</v>
      </c>
      <c r="S353" t="str">
        <f>IF(Table1[[#This Row],[//DBS]]="","",IF(Table1[[#This Row],[SATUAN_BYPASS]]="",INDEX(DBS[[SATUAN ]],Table1[[#This Row],[//DBS]]),Table1[SATUAN_BYPASS]))</f>
        <v>PCS</v>
      </c>
      <c r="T353">
        <v>15</v>
      </c>
      <c r="U353" s="58">
        <f>IF(Table1[[#This Row],[HARGA_BYPASS]]="",IF(Table1[[#This Row],[_HARGA]]="","",Table1[[#This Row],[_HARGA]]*1000),Table1[[#This Row],[HARGA_BYPASS]])</f>
        <v>15000</v>
      </c>
      <c r="V353" s="2"/>
      <c r="W353" s="2"/>
      <c r="X353" s="58" t="str">
        <f>IF(Table1[[#This Row],[ROWID]]="","",IF(Table1[[#This Row],[ROWID]]=C354,"",SUMIF(Table1[ROWID],Table1[[#This Row],[ROWID]],Table1[TOTAL])))</f>
        <v/>
      </c>
      <c r="AA35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53">
        <f>IF(Table1[[#This Row],[JUMLAH NOTA]]="","",IF(Table1[[#This Row],[CONV]]="",Table1[[#This Row],[JUMLAH NOTA]],Table1[[#This Row],[JUMLAH NOTA]]*Table1[[#This Row],[CONV]]))</f>
        <v>5</v>
      </c>
      <c r="AC353" t="str">
        <f>IF(Table1[[#This Row],[ISI_CONV]]="","",IF(Table1[[#This Row],[CONV]]="",Table1[[#This Row],[SATUAN NOTA]],Table1[[#This Row],[SATUAN]]))</f>
        <v>PCS</v>
      </c>
      <c r="AD353" s="58">
        <f>IF(Table1[[#This Row],[HARGA]]="","",IF(Table1[[#This Row],[CONV]]="",Table1[[#This Row],[HARGA]],Table1[[#This Row],[HARGA]]/Table1[[#This Row],[CONV]]))</f>
        <v>15000</v>
      </c>
      <c r="AE353" s="58">
        <f>IF(Table1[[#This Row],[HARGA_CONV]]="","",Table1[[#This Row],[HARGA_CONV]]*Table1[[#This Row],[ISI_CONV]]*(100%-(Table1[[#This Row],[DISKON]]+Table1[[#This Row],[DISKON NOTA]])))</f>
        <v>75000</v>
      </c>
      <c r="AF353" s="3">
        <f>IF(Table1[[#This Row],[TANGGAL NOTA]]="",AF352,Table1[[#This Row],[TANGGAL NOTA]])</f>
        <v>45531</v>
      </c>
      <c r="AG353" s="3"/>
      <c r="AH353" s="3">
        <f>IF(Table1[[#This Row],[TANGGAL UPDATE]]="",AH352,Table1[[#This Row],[TANGGAL UPDATE]])</f>
        <v>45534</v>
      </c>
      <c r="AI353" t="str" cm="1">
        <f t="array" ref="AI353">IF(Table1[[#This Row],[A1]]="",AI352,INDEX(Table6[3],Table1[[#This Row],[Q1]]))</f>
        <v>A</v>
      </c>
      <c r="AJ353" t="str">
        <f>IF(Table1[[#This Row],[_KETERANGAN]]="","",Table1[[#This Row],[_KETERANGAN]])</f>
        <v/>
      </c>
      <c r="AK353" t="str" cm="1">
        <f t="array" ref="AK353">IF(Table1[[#This Row],[A1]]="",AK352,INDEX(Table6[3],Table1[[#This Row],[Q1]]))</f>
        <v>A</v>
      </c>
      <c r="AL353" s="5" t="str" cm="1">
        <f t="array" ref="AL353">IF(Table1[[#This Row],[A1]]="",AL352,INDEX(Table6[1],Table1[[#This Row],[Q1]]))</f>
        <v>CAHAYA</v>
      </c>
      <c r="AM353" t="str" cm="1">
        <f t="array" ref="AM353">IF(Table1[[#This Row],[A1]]="",AM352,INDEX(Table6[2],Table1[[#This Row],[Q1]]))</f>
        <v>WANGON</v>
      </c>
      <c r="AN353" t="str">
        <f>CONCATENATE(Table1[[#This Row],[TOKO_H]],"-",Table1[[#This Row],[KOTA_H]])</f>
        <v>CAHAYA-WANGON</v>
      </c>
      <c r="AO353" t="s">
        <v>559</v>
      </c>
      <c r="AP353" t="s">
        <v>11457</v>
      </c>
      <c r="AQ353"/>
    </row>
    <row r="354" spans="1:43">
      <c r="A354">
        <f>IF(Table1[[#This Row],[KODE BARANG]]="","",MATCH(Table1[[#This Row],[KODE BARANG]],DBS[KODE BARANG],0))</f>
        <v>1087</v>
      </c>
      <c r="B354">
        <f>IF(Table1[[#This Row],[ROWID]]="","",ROW()-2)</f>
        <v>352</v>
      </c>
      <c r="C354">
        <f>IF(Table1[[#This Row],[NAMA BARANG]]="","",IF(Table1[[#This Row],[ID]]="",C353,Table1[[#This Row],[ID]]))</f>
        <v>351</v>
      </c>
      <c r="D354" t="str">
        <f>IF(Table1[[#This Row],[A1]]="","",MATCH(Table1[[#This Row],[A1]],Table6[5],0))</f>
        <v/>
      </c>
      <c r="E354" t="str">
        <f>IF(Table1[[#This Row],[ID]]="","",Table1[[#This Row],[TOKO-KOTA_H]])</f>
        <v/>
      </c>
      <c r="F354" t="str">
        <f>IF(Table1[[#This Row],[NOTA TOKO]]="","",ROW()-2)</f>
        <v/>
      </c>
      <c r="G354" s="59"/>
      <c r="H354" s="1"/>
      <c r="J354" s="1"/>
      <c r="K354" t="s">
        <v>8835</v>
      </c>
      <c r="L354" t="str">
        <f>IF(Table1[[#This Row],[_NAMA BARANG]]="",IF(Table1[[#This Row],[//DBS]]="","",INDEX(DBS[NAMA],Table1[[#This Row],[//DBS]])),Table1[[#This Row],[_NAMA BARANG]])</f>
        <v>GARISAN LIPAT 30CM 6623 (1 BOX=40 PCS)</v>
      </c>
      <c r="M354"/>
      <c r="O354" t="str">
        <f>IF(Table1[[#This Row],[ROWID]]="","",IF(Table1[[#This Row],[_KETERANGAN]]="STOCK BELUM LENGKAP","ADA",IF(Table1[[#This Row],[KODE BARANG]]="","TIDAK ADA","ADA")))</f>
        <v>ADA</v>
      </c>
      <c r="P354">
        <v>5</v>
      </c>
      <c r="Q354" t="s">
        <v>6625</v>
      </c>
      <c r="R354">
        <f>IF(Table1[[#This Row],[//DBS]]="","",INDEX(DBS[ISI],Table1[[#This Row],[//DBS]]))</f>
        <v>1280</v>
      </c>
      <c r="S354" t="str">
        <f>IF(Table1[[#This Row],[//DBS]]="","",IF(Table1[[#This Row],[SATUAN_BYPASS]]="",INDEX(DBS[[SATUAN ]],Table1[[#This Row],[//DBS]]),Table1[SATUAN_BYPASS]))</f>
        <v>PCS</v>
      </c>
      <c r="T354">
        <v>50</v>
      </c>
      <c r="U354" s="58">
        <f>IF(Table1[[#This Row],[HARGA_BYPASS]]="",IF(Table1[[#This Row],[_HARGA]]="","",Table1[[#This Row],[_HARGA]]*1000),Table1[[#This Row],[HARGA_BYPASS]])</f>
        <v>50000</v>
      </c>
      <c r="V354" s="2"/>
      <c r="W354" s="2"/>
      <c r="X354" s="58">
        <f>IF(Table1[[#This Row],[ROWID]]="","",IF(Table1[[#This Row],[ROWID]]=C355,"",SUMIF(Table1[ROWID],Table1[[#This Row],[ROWID]],Table1[TOTAL])))</f>
        <v>325000</v>
      </c>
      <c r="AA354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40</v>
      </c>
      <c r="AB354">
        <f>IF(Table1[[#This Row],[JUMLAH NOTA]]="","",IF(Table1[[#This Row],[CONV]]="",Table1[[#This Row],[JUMLAH NOTA]],Table1[[#This Row],[JUMLAH NOTA]]*Table1[[#This Row],[CONV]]))</f>
        <v>200</v>
      </c>
      <c r="AC354" t="str">
        <f>IF(Table1[[#This Row],[ISI_CONV]]="","",IF(Table1[[#This Row],[CONV]]="",Table1[[#This Row],[SATUAN NOTA]],Table1[[#This Row],[SATUAN]]))</f>
        <v>PCS</v>
      </c>
      <c r="AD354" s="58">
        <f>IF(Table1[[#This Row],[HARGA]]="","",IF(Table1[[#This Row],[CONV]]="",Table1[[#This Row],[HARGA]],Table1[[#This Row],[HARGA]]/Table1[[#This Row],[CONV]]))</f>
        <v>1250</v>
      </c>
      <c r="AE354" s="58">
        <f>IF(Table1[[#This Row],[HARGA_CONV]]="","",Table1[[#This Row],[HARGA_CONV]]*Table1[[#This Row],[ISI_CONV]]*(100%-(Table1[[#This Row],[DISKON]]+Table1[[#This Row],[DISKON NOTA]])))</f>
        <v>250000</v>
      </c>
      <c r="AF354" s="3">
        <f>IF(Table1[[#This Row],[TANGGAL NOTA]]="",AF353,Table1[[#This Row],[TANGGAL NOTA]])</f>
        <v>45531</v>
      </c>
      <c r="AG354" s="3"/>
      <c r="AH354" s="3">
        <f>IF(Table1[[#This Row],[TANGGAL UPDATE]]="",AH353,Table1[[#This Row],[TANGGAL UPDATE]])</f>
        <v>45534</v>
      </c>
      <c r="AI354" t="str" cm="1">
        <f t="array" ref="AI354">IF(Table1[[#This Row],[A1]]="",AI353,INDEX(Table6[3],Table1[[#This Row],[Q1]]))</f>
        <v>A</v>
      </c>
      <c r="AJ354" t="str">
        <f>IF(Table1[[#This Row],[_KETERANGAN]]="","",Table1[[#This Row],[_KETERANGAN]])</f>
        <v/>
      </c>
      <c r="AK354" t="str" cm="1">
        <f t="array" ref="AK354">IF(Table1[[#This Row],[A1]]="",AK353,INDEX(Table6[3],Table1[[#This Row],[Q1]]))</f>
        <v>A</v>
      </c>
      <c r="AL354" s="5" t="str" cm="1">
        <f t="array" ref="AL354">IF(Table1[[#This Row],[A1]]="",AL353,INDEX(Table6[1],Table1[[#This Row],[Q1]]))</f>
        <v>CAHAYA</v>
      </c>
      <c r="AM354" t="str" cm="1">
        <f t="array" ref="AM354">IF(Table1[[#This Row],[A1]]="",AM353,INDEX(Table6[2],Table1[[#This Row],[Q1]]))</f>
        <v>WANGON</v>
      </c>
      <c r="AN354" t="str">
        <f>CONCATENATE(Table1[[#This Row],[TOKO_H]],"-",Table1[[#This Row],[KOTA_H]])</f>
        <v>CAHAYA-WANGON</v>
      </c>
      <c r="AO354" t="s">
        <v>8835</v>
      </c>
      <c r="AP354" t="s">
        <v>8836</v>
      </c>
      <c r="AQ354"/>
    </row>
    <row r="355" spans="1:43">
      <c r="A355" t="str">
        <f>IF(Table1[[#This Row],[KODE BARANG]]="","",MATCH(Table1[[#This Row],[KODE BARANG]],DBS[KODE BARANG],0))</f>
        <v/>
      </c>
      <c r="B355" t="str">
        <f>IF(Table1[[#This Row],[ROWID]]="","",ROW()-2)</f>
        <v/>
      </c>
      <c r="C355" t="str">
        <f>IF(Table1[[#This Row],[NAMA BARANG]]="","",IF(Table1[[#This Row],[ID]]="",C354,Table1[[#This Row],[ID]]))</f>
        <v/>
      </c>
      <c r="D355" t="str">
        <f>IF(Table1[[#This Row],[A1]]="","",MATCH(Table1[[#This Row],[A1]],Table6[5],0))</f>
        <v/>
      </c>
      <c r="E355" t="str">
        <f>IF(Table1[[#This Row],[ID]]="","",Table1[[#This Row],[TOKO-KOTA_H]])</f>
        <v/>
      </c>
      <c r="F355" t="str">
        <f>IF(Table1[[#This Row],[NOTA TOKO]]="","",ROW()-2)</f>
        <v/>
      </c>
      <c r="G355" s="59"/>
      <c r="H355" s="1"/>
      <c r="J355" s="1"/>
      <c r="K355"/>
      <c r="L355" t="str">
        <f>IF(Table1[[#This Row],[_NAMA BARANG]]="",IF(Table1[[#This Row],[//DBS]]="","",INDEX(DBS[NAMA],Table1[[#This Row],[//DBS]])),Table1[[#This Row],[_NAMA BARANG]])</f>
        <v/>
      </c>
      <c r="M355"/>
      <c r="O355" t="str">
        <f>IF(Table1[[#This Row],[ROWID]]="","",IF(Table1[[#This Row],[_KETERANGAN]]="STOCK BELUM LENGKAP","ADA",IF(Table1[[#This Row],[KODE BARANG]]="","TIDAK ADA","ADA")))</f>
        <v/>
      </c>
      <c r="R355" t="str">
        <f>IF(Table1[[#This Row],[//DBS]]="","",INDEX(DBS[ISI],Table1[[#This Row],[//DBS]]))</f>
        <v/>
      </c>
      <c r="S355" t="str">
        <f>IF(Table1[[#This Row],[//DBS]]="","",IF(Table1[[#This Row],[SATUAN_BYPASS]]="",INDEX(DBS[[SATUAN ]],Table1[[#This Row],[//DBS]]),Table1[SATUAN_BYPASS]))</f>
        <v/>
      </c>
      <c r="U355" s="58" t="str">
        <f>IF(Table1[[#This Row],[HARGA_BYPASS]]="",IF(Table1[[#This Row],[_HARGA]]="","",Table1[[#This Row],[_HARGA]]*1000),Table1[[#This Row],[HARGA_BYPASS]])</f>
        <v/>
      </c>
      <c r="V355" s="2"/>
      <c r="W355" s="2"/>
      <c r="X355" s="58" t="str">
        <f>IF(Table1[[#This Row],[ROWID]]="","",IF(Table1[[#This Row],[ROWID]]=C356,"",SUMIF(Table1[ROWID],Table1[[#This Row],[ROWID]],Table1[TOTAL])))</f>
        <v/>
      </c>
      <c r="AA35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55" t="str">
        <f>IF(Table1[[#This Row],[JUMLAH NOTA]]="","",IF(Table1[[#This Row],[CONV]]="",Table1[[#This Row],[JUMLAH NOTA]],Table1[[#This Row],[JUMLAH NOTA]]*Table1[[#This Row],[CONV]]))</f>
        <v/>
      </c>
      <c r="AC355" t="str">
        <f>IF(Table1[[#This Row],[ISI_CONV]]="","",IF(Table1[[#This Row],[CONV]]="",Table1[[#This Row],[SATUAN NOTA]],Table1[[#This Row],[SATUAN]]))</f>
        <v/>
      </c>
      <c r="AD355" s="58" t="str">
        <f>IF(Table1[[#This Row],[HARGA]]="","",IF(Table1[[#This Row],[CONV]]="",Table1[[#This Row],[HARGA]],Table1[[#This Row],[HARGA]]/Table1[[#This Row],[CONV]]))</f>
        <v/>
      </c>
      <c r="AE355" s="58" t="str">
        <f>IF(Table1[[#This Row],[HARGA_CONV]]="","",Table1[[#This Row],[HARGA_CONV]]*Table1[[#This Row],[ISI_CONV]]*(100%-(Table1[[#This Row],[DISKON]]+Table1[[#This Row],[DISKON NOTA]])))</f>
        <v/>
      </c>
      <c r="AF355" s="3">
        <f>IF(Table1[[#This Row],[TANGGAL NOTA]]="",AF354,Table1[[#This Row],[TANGGAL NOTA]])</f>
        <v>45531</v>
      </c>
      <c r="AG355" s="3"/>
      <c r="AH355" s="3">
        <f>IF(Table1[[#This Row],[TANGGAL UPDATE]]="",AH354,Table1[[#This Row],[TANGGAL UPDATE]])</f>
        <v>45534</v>
      </c>
      <c r="AI355" t="str" cm="1">
        <f t="array" ref="AI355">IF(Table1[[#This Row],[A1]]="",AI354,INDEX(Table6[3],Table1[[#This Row],[Q1]]))</f>
        <v>A</v>
      </c>
      <c r="AJ355" t="str">
        <f>IF(Table1[[#This Row],[_KETERANGAN]]="","",Table1[[#This Row],[_KETERANGAN]])</f>
        <v/>
      </c>
      <c r="AK355" t="str" cm="1">
        <f t="array" ref="AK355">IF(Table1[[#This Row],[A1]]="",AK354,INDEX(Table6[3],Table1[[#This Row],[Q1]]))</f>
        <v>A</v>
      </c>
      <c r="AL355" s="5" t="str" cm="1">
        <f t="array" ref="AL355">IF(Table1[[#This Row],[A1]]="",AL354,INDEX(Table6[1],Table1[[#This Row],[Q1]]))</f>
        <v>CAHAYA</v>
      </c>
      <c r="AM355" t="str" cm="1">
        <f t="array" ref="AM355">IF(Table1[[#This Row],[A1]]="",AM354,INDEX(Table6[2],Table1[[#This Row],[Q1]]))</f>
        <v>WANGON</v>
      </c>
      <c r="AN355" t="str">
        <f>CONCATENATE(Table1[[#This Row],[TOKO_H]],"-",Table1[[#This Row],[KOTA_H]])</f>
        <v>CAHAYA-WANGON</v>
      </c>
      <c r="AO355"/>
      <c r="AP355" t="s">
        <v>9561</v>
      </c>
      <c r="AQ355"/>
    </row>
    <row r="356" spans="1:43">
      <c r="A356">
        <f>IF(Table1[[#This Row],[KODE BARANG]]="","",MATCH(Table1[[#This Row],[KODE BARANG]],DBS[KODE BARANG],0))</f>
        <v>1399</v>
      </c>
      <c r="B356">
        <f>IF(Table1[[#This Row],[ROWID]]="","",ROW()-2)</f>
        <v>354</v>
      </c>
      <c r="C356">
        <f>IF(Table1[[#This Row],[NAMA BARANG]]="","",IF(Table1[[#This Row],[ID]]="",C355,Table1[[#This Row],[ID]]))</f>
        <v>354</v>
      </c>
      <c r="D356">
        <f>IF(Table1[[#This Row],[A1]]="","",MATCH(Table1[[#This Row],[A1]],Table6[5],0))</f>
        <v>113</v>
      </c>
      <c r="E356" t="str">
        <f>IF(Table1[[#This Row],[ID]]="","",Table1[[#This Row],[TOKO-KOTA_H]])</f>
        <v>KONDANG-TEMANGGUNG</v>
      </c>
      <c r="F356">
        <f>IF(Table1[[#This Row],[NOTA TOKO]]="","",ROW()-2)</f>
        <v>354</v>
      </c>
      <c r="G356" s="59"/>
      <c r="H356" s="1"/>
      <c r="I356">
        <v>3613</v>
      </c>
      <c r="J356" s="1" t="s">
        <v>9932</v>
      </c>
      <c r="K356" t="s">
        <v>2350</v>
      </c>
      <c r="L356" t="str">
        <f>IF(Table1[[#This Row],[_NAMA BARANG]]="",IF(Table1[[#This Row],[//DBS]]="","",INDEX(DBS[NAMA],Table1[[#This Row],[//DBS]])),Table1[[#This Row],[_NAMA BARANG]])</f>
        <v>ISI STAPLER 13/8 JOSS</v>
      </c>
      <c r="M356"/>
      <c r="O356" t="str">
        <f>IF(Table1[[#This Row],[ROWID]]="","",IF(Table1[[#This Row],[_KETERANGAN]]="STOCK BELUM LENGKAP","ADA",IF(Table1[[#This Row],[KODE BARANG]]="","TIDAK ADA","ADA")))</f>
        <v>ADA</v>
      </c>
      <c r="P356">
        <v>100</v>
      </c>
      <c r="Q356" t="s">
        <v>124</v>
      </c>
      <c r="R356">
        <f>IF(Table1[[#This Row],[//DBS]]="","",INDEX(DBS[ISI],Table1[[#This Row],[//DBS]]))</f>
        <v>100</v>
      </c>
      <c r="S356" t="str">
        <f>IF(Table1[[#This Row],[//DBS]]="","",IF(Table1[[#This Row],[SATUAN_BYPASS]]="",INDEX(DBS[[SATUAN ]],Table1[[#This Row],[//DBS]]),Table1[SATUAN_BYPASS]))</f>
        <v>PAK</v>
      </c>
      <c r="T356">
        <v>18.5</v>
      </c>
      <c r="U356" s="58">
        <f>IF(Table1[[#This Row],[HARGA_BYPASS]]="",IF(Table1[[#This Row],[_HARGA]]="","",Table1[[#This Row],[_HARGA]]*1000),Table1[[#This Row],[HARGA_BYPASS]])</f>
        <v>18500</v>
      </c>
      <c r="V356" s="2"/>
      <c r="W356" s="2"/>
      <c r="X356" s="58">
        <f>IF(Table1[[#This Row],[ROWID]]="","",IF(Table1[[#This Row],[ROWID]]=C357,"",SUMIF(Table1[ROWID],Table1[[#This Row],[ROWID]],Table1[TOTAL])))</f>
        <v>1850000</v>
      </c>
      <c r="AA35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56">
        <f>IF(Table1[[#This Row],[JUMLAH NOTA]]="","",IF(Table1[[#This Row],[CONV]]="",Table1[[#This Row],[JUMLAH NOTA]],Table1[[#This Row],[JUMLAH NOTA]]*Table1[[#This Row],[CONV]]))</f>
        <v>100</v>
      </c>
      <c r="AC356" t="str">
        <f>IF(Table1[[#This Row],[ISI_CONV]]="","",IF(Table1[[#This Row],[CONV]]="",Table1[[#This Row],[SATUAN NOTA]],Table1[[#This Row],[SATUAN]]))</f>
        <v>PAK</v>
      </c>
      <c r="AD356" s="58">
        <f>IF(Table1[[#This Row],[HARGA]]="","",IF(Table1[[#This Row],[CONV]]="",Table1[[#This Row],[HARGA]],Table1[[#This Row],[HARGA]]/Table1[[#This Row],[CONV]]))</f>
        <v>18500</v>
      </c>
      <c r="AE356" s="58">
        <f>IF(Table1[[#This Row],[HARGA_CONV]]="","",Table1[[#This Row],[HARGA_CONV]]*Table1[[#This Row],[ISI_CONV]]*(100%-(Table1[[#This Row],[DISKON]]+Table1[[#This Row],[DISKON NOTA]])))</f>
        <v>1850000</v>
      </c>
      <c r="AF356" s="3">
        <f>IF(Table1[[#This Row],[TANGGAL NOTA]]="",AF355,Table1[[#This Row],[TANGGAL NOTA]])</f>
        <v>45531</v>
      </c>
      <c r="AG356" s="3"/>
      <c r="AH356" s="3">
        <f>IF(Table1[[#This Row],[TANGGAL UPDATE]]="",AH355,Table1[[#This Row],[TANGGAL UPDATE]])</f>
        <v>45534</v>
      </c>
      <c r="AI356" t="str" cm="1">
        <f t="array" ref="AI356">IF(Table1[[#This Row],[A1]]="",AI355,INDEX(Table6[3],Table1[[#This Row],[Q1]]))</f>
        <v>KO</v>
      </c>
      <c r="AJ356" t="str">
        <f>IF(Table1[[#This Row],[_KETERANGAN]]="","",Table1[[#This Row],[_KETERANGAN]])</f>
        <v/>
      </c>
      <c r="AK356" t="str" cm="1">
        <f t="array" ref="AK356">IF(Table1[[#This Row],[A1]]="",AK355,INDEX(Table6[3],Table1[[#This Row],[Q1]]))</f>
        <v>KO</v>
      </c>
      <c r="AL356" s="5" t="str" cm="1">
        <f t="array" ref="AL356">IF(Table1[[#This Row],[A1]]="",AL355,INDEX(Table6[1],Table1[[#This Row],[Q1]]))</f>
        <v>KONDANG</v>
      </c>
      <c r="AM356" t="str" cm="1">
        <f t="array" ref="AM356">IF(Table1[[#This Row],[A1]]="",AM355,INDEX(Table6[2],Table1[[#This Row],[Q1]]))</f>
        <v>TEMANGGUNG</v>
      </c>
      <c r="AN356" t="str">
        <f>CONCATENATE(Table1[[#This Row],[TOKO_H]],"-",Table1[[#This Row],[KOTA_H]])</f>
        <v>KONDANG-TEMANGGUNG</v>
      </c>
      <c r="AO356" t="s">
        <v>2350</v>
      </c>
      <c r="AP356" t="s">
        <v>2351</v>
      </c>
      <c r="AQ356"/>
    </row>
    <row r="357" spans="1:43">
      <c r="A357" t="str">
        <f>IF(Table1[[#This Row],[KODE BARANG]]="","",MATCH(Table1[[#This Row],[KODE BARANG]],DBS[KODE BARANG],0))</f>
        <v/>
      </c>
      <c r="B357" t="str">
        <f>IF(Table1[[#This Row],[ROWID]]="","",ROW()-2)</f>
        <v/>
      </c>
      <c r="C357" t="str">
        <f>IF(Table1[[#This Row],[NAMA BARANG]]="","",IF(Table1[[#This Row],[ID]]="",C356,Table1[[#This Row],[ID]]))</f>
        <v/>
      </c>
      <c r="D357" t="str">
        <f>IF(Table1[[#This Row],[A1]]="","",MATCH(Table1[[#This Row],[A1]],Table6[5],0))</f>
        <v/>
      </c>
      <c r="E357" t="str">
        <f>IF(Table1[[#This Row],[ID]]="","",Table1[[#This Row],[TOKO-KOTA_H]])</f>
        <v/>
      </c>
      <c r="F357" t="str">
        <f>IF(Table1[[#This Row],[NOTA TOKO]]="","",ROW()-2)</f>
        <v/>
      </c>
      <c r="G357" s="59"/>
      <c r="H357" s="1"/>
      <c r="J357" s="1"/>
      <c r="K357"/>
      <c r="L357" t="str">
        <f>IF(Table1[[#This Row],[_NAMA BARANG]]="",IF(Table1[[#This Row],[//DBS]]="","",INDEX(DBS[NAMA],Table1[[#This Row],[//DBS]])),Table1[[#This Row],[_NAMA BARANG]])</f>
        <v/>
      </c>
      <c r="M357"/>
      <c r="O357" t="str">
        <f>IF(Table1[[#This Row],[ROWID]]="","",IF(Table1[[#This Row],[_KETERANGAN]]="STOCK BELUM LENGKAP","ADA",IF(Table1[[#This Row],[KODE BARANG]]="","TIDAK ADA","ADA")))</f>
        <v/>
      </c>
      <c r="R357" t="str">
        <f>IF(Table1[[#This Row],[//DBS]]="","",INDEX(DBS[ISI],Table1[[#This Row],[//DBS]]))</f>
        <v/>
      </c>
      <c r="S357" t="str">
        <f>IF(Table1[[#This Row],[//DBS]]="","",IF(Table1[[#This Row],[SATUAN_BYPASS]]="",INDEX(DBS[[SATUAN ]],Table1[[#This Row],[//DBS]]),Table1[SATUAN_BYPASS]))</f>
        <v/>
      </c>
      <c r="U357" s="58" t="str">
        <f>IF(Table1[[#This Row],[HARGA_BYPASS]]="",IF(Table1[[#This Row],[_HARGA]]="","",Table1[[#This Row],[_HARGA]]*1000),Table1[[#This Row],[HARGA_BYPASS]])</f>
        <v/>
      </c>
      <c r="V357" s="2"/>
      <c r="W357" s="2"/>
      <c r="X357" s="58" t="str">
        <f>IF(Table1[[#This Row],[ROWID]]="","",IF(Table1[[#This Row],[ROWID]]=C358,"",SUMIF(Table1[ROWID],Table1[[#This Row],[ROWID]],Table1[TOTAL])))</f>
        <v/>
      </c>
      <c r="AA35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57" t="str">
        <f>IF(Table1[[#This Row],[JUMLAH NOTA]]="","",IF(Table1[[#This Row],[CONV]]="",Table1[[#This Row],[JUMLAH NOTA]],Table1[[#This Row],[JUMLAH NOTA]]*Table1[[#This Row],[CONV]]))</f>
        <v/>
      </c>
      <c r="AC357" t="str">
        <f>IF(Table1[[#This Row],[ISI_CONV]]="","",IF(Table1[[#This Row],[CONV]]="",Table1[[#This Row],[SATUAN NOTA]],Table1[[#This Row],[SATUAN]]))</f>
        <v/>
      </c>
      <c r="AD357" s="58" t="str">
        <f>IF(Table1[[#This Row],[HARGA]]="","",IF(Table1[[#This Row],[CONV]]="",Table1[[#This Row],[HARGA]],Table1[[#This Row],[HARGA]]/Table1[[#This Row],[CONV]]))</f>
        <v/>
      </c>
      <c r="AE357" s="58" t="str">
        <f>IF(Table1[[#This Row],[HARGA_CONV]]="","",Table1[[#This Row],[HARGA_CONV]]*Table1[[#This Row],[ISI_CONV]]*(100%-(Table1[[#This Row],[DISKON]]+Table1[[#This Row],[DISKON NOTA]])))</f>
        <v/>
      </c>
      <c r="AF357" s="3">
        <f>IF(Table1[[#This Row],[TANGGAL NOTA]]="",AF356,Table1[[#This Row],[TANGGAL NOTA]])</f>
        <v>45531</v>
      </c>
      <c r="AG357" s="3"/>
      <c r="AH357" s="3">
        <f>IF(Table1[[#This Row],[TANGGAL UPDATE]]="",AH356,Table1[[#This Row],[TANGGAL UPDATE]])</f>
        <v>45534</v>
      </c>
      <c r="AI357" t="str" cm="1">
        <f t="array" ref="AI357">IF(Table1[[#This Row],[A1]]="",AI356,INDEX(Table6[3],Table1[[#This Row],[Q1]]))</f>
        <v>KO</v>
      </c>
      <c r="AJ357" t="str">
        <f>IF(Table1[[#This Row],[_KETERANGAN]]="","",Table1[[#This Row],[_KETERANGAN]])</f>
        <v/>
      </c>
      <c r="AK357" t="str" cm="1">
        <f t="array" ref="AK357">IF(Table1[[#This Row],[A1]]="",AK356,INDEX(Table6[3],Table1[[#This Row],[Q1]]))</f>
        <v>KO</v>
      </c>
      <c r="AL357" s="5" t="str" cm="1">
        <f t="array" ref="AL357">IF(Table1[[#This Row],[A1]]="",AL356,INDEX(Table6[1],Table1[[#This Row],[Q1]]))</f>
        <v>KONDANG</v>
      </c>
      <c r="AM357" t="str" cm="1">
        <f t="array" ref="AM357">IF(Table1[[#This Row],[A1]]="",AM356,INDEX(Table6[2],Table1[[#This Row],[Q1]]))</f>
        <v>TEMANGGUNG</v>
      </c>
      <c r="AN357" t="str">
        <f>CONCATENATE(Table1[[#This Row],[TOKO_H]],"-",Table1[[#This Row],[KOTA_H]])</f>
        <v>KONDANG-TEMANGGUNG</v>
      </c>
      <c r="AO357"/>
      <c r="AP357" t="s">
        <v>9561</v>
      </c>
      <c r="AQ357"/>
    </row>
    <row r="358" spans="1:43">
      <c r="A358">
        <f>IF(Table1[[#This Row],[KODE BARANG]]="","",MATCH(Table1[[#This Row],[KODE BARANG]],DBS[KODE BARANG],0))</f>
        <v>451</v>
      </c>
      <c r="B358">
        <f>IF(Table1[[#This Row],[ROWID]]="","",ROW()-2)</f>
        <v>356</v>
      </c>
      <c r="C358">
        <f>IF(Table1[[#This Row],[NAMA BARANG]]="","",IF(Table1[[#This Row],[ID]]="",C357,Table1[[#This Row],[ID]]))</f>
        <v>356</v>
      </c>
      <c r="D358">
        <f>IF(Table1[[#This Row],[A1]]="","",MATCH(Table1[[#This Row],[A1]],Table6[5],0))</f>
        <v>104</v>
      </c>
      <c r="E358" t="str">
        <f>IF(Table1[[#This Row],[ID]]="","",Table1[[#This Row],[TOKO-KOTA_H]])</f>
        <v>INDOFOTOCOPY-PARAKAN</v>
      </c>
      <c r="F358">
        <f>IF(Table1[[#This Row],[NOTA TOKO]]="","",ROW()-2)</f>
        <v>356</v>
      </c>
      <c r="G358" s="59"/>
      <c r="H358" s="1"/>
      <c r="I358">
        <v>3661</v>
      </c>
      <c r="J358" s="1" t="s">
        <v>9925</v>
      </c>
      <c r="K358" t="s">
        <v>10103</v>
      </c>
      <c r="L358" t="str">
        <f>IF(Table1[[#This Row],[_NAMA BARANG]]="",IF(Table1[[#This Row],[//DBS]]="","",INDEX(DBS[NAMA],Table1[[#This Row],[//DBS]])),Table1[[#This Row],[_NAMA BARANG]])</f>
        <v>BP GEL SAFARI 0.28 HITECH SF-559 HITAM</v>
      </c>
      <c r="M358"/>
      <c r="O358" t="str">
        <f>IF(Table1[[#This Row],[ROWID]]="","",IF(Table1[[#This Row],[_KETERANGAN]]="STOCK BELUM LENGKAP","ADA",IF(Table1[[#This Row],[KODE BARANG]]="","TIDAK ADA","ADA")))</f>
        <v>ADA</v>
      </c>
      <c r="P358">
        <v>36</v>
      </c>
      <c r="Q358" t="s">
        <v>34</v>
      </c>
      <c r="R358">
        <f>IF(Table1[[#This Row],[//DBS]]="","",INDEX(DBS[ISI],Table1[[#This Row],[//DBS]]))</f>
        <v>144</v>
      </c>
      <c r="S358" t="str">
        <f>IF(Table1[[#This Row],[//DBS]]="","",IF(Table1[[#This Row],[SATUAN_BYPASS]]="",INDEX(DBS[[SATUAN ]],Table1[[#This Row],[//DBS]]),Table1[SATUAN_BYPASS]))</f>
        <v>LSN</v>
      </c>
      <c r="T358">
        <v>21</v>
      </c>
      <c r="U358" s="58">
        <f>IF(Table1[[#This Row],[HARGA_BYPASS]]="",IF(Table1[[#This Row],[_HARGA]]="","",Table1[[#This Row],[_HARGA]]*1000),Table1[[#This Row],[HARGA_BYPASS]])</f>
        <v>21000</v>
      </c>
      <c r="V358" s="2"/>
      <c r="W358" s="2"/>
      <c r="X358" s="58">
        <f>IF(Table1[[#This Row],[ROWID]]="","",IF(Table1[[#This Row],[ROWID]]=C359,"",SUMIF(Table1[ROWID],Table1[[#This Row],[ROWID]],Table1[TOTAL])))</f>
        <v>756000</v>
      </c>
      <c r="AA35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58">
        <f>IF(Table1[[#This Row],[JUMLAH NOTA]]="","",IF(Table1[[#This Row],[CONV]]="",Table1[[#This Row],[JUMLAH NOTA]],Table1[[#This Row],[JUMLAH NOTA]]*Table1[[#This Row],[CONV]]))</f>
        <v>36</v>
      </c>
      <c r="AC358" t="str">
        <f>IF(Table1[[#This Row],[ISI_CONV]]="","",IF(Table1[[#This Row],[CONV]]="",Table1[[#This Row],[SATUAN NOTA]],Table1[[#This Row],[SATUAN]]))</f>
        <v>LSN</v>
      </c>
      <c r="AD358" s="58">
        <f>IF(Table1[[#This Row],[HARGA]]="","",IF(Table1[[#This Row],[CONV]]="",Table1[[#This Row],[HARGA]],Table1[[#This Row],[HARGA]]/Table1[[#This Row],[CONV]]))</f>
        <v>21000</v>
      </c>
      <c r="AE358" s="58">
        <f>IF(Table1[[#This Row],[HARGA_CONV]]="","",Table1[[#This Row],[HARGA_CONV]]*Table1[[#This Row],[ISI_CONV]]*(100%-(Table1[[#This Row],[DISKON]]+Table1[[#This Row],[DISKON NOTA]])))</f>
        <v>756000</v>
      </c>
      <c r="AF358" s="3">
        <f>IF(Table1[[#This Row],[TANGGAL NOTA]]="",AF357,Table1[[#This Row],[TANGGAL NOTA]])</f>
        <v>45531</v>
      </c>
      <c r="AG358" s="3"/>
      <c r="AH358" s="3">
        <f>IF(Table1[[#This Row],[TANGGAL UPDATE]]="",AH357,Table1[[#This Row],[TANGGAL UPDATE]])</f>
        <v>45534</v>
      </c>
      <c r="AI358" t="str" cm="1">
        <f t="array" ref="AI358">IF(Table1[[#This Row],[A1]]="",AI357,INDEX(Table6[3],Table1[[#This Row],[Q1]]))</f>
        <v>KO</v>
      </c>
      <c r="AJ358" t="str">
        <f>IF(Table1[[#This Row],[_KETERANGAN]]="","",Table1[[#This Row],[_KETERANGAN]])</f>
        <v/>
      </c>
      <c r="AK358" t="str" cm="1">
        <f t="array" ref="AK358">IF(Table1[[#This Row],[A1]]="",AK357,INDEX(Table6[3],Table1[[#This Row],[Q1]]))</f>
        <v>KO</v>
      </c>
      <c r="AL358" s="5" t="str" cm="1">
        <f t="array" ref="AL358">IF(Table1[[#This Row],[A1]]="",AL357,INDEX(Table6[1],Table1[[#This Row],[Q1]]))</f>
        <v>INDOFOTOCOPY</v>
      </c>
      <c r="AM358" t="str" cm="1">
        <f t="array" ref="AM358">IF(Table1[[#This Row],[A1]]="",AM357,INDEX(Table6[2],Table1[[#This Row],[Q1]]))</f>
        <v>PARAKAN</v>
      </c>
      <c r="AN358" t="str">
        <f>CONCATENATE(Table1[[#This Row],[TOKO_H]],"-",Table1[[#This Row],[KOTA_H]])</f>
        <v>INDOFOTOCOPY-PARAKAN</v>
      </c>
      <c r="AO358" t="s">
        <v>10103</v>
      </c>
      <c r="AP358" t="s">
        <v>12176</v>
      </c>
      <c r="AQ358"/>
    </row>
    <row r="359" spans="1:43">
      <c r="A359" t="str">
        <f>IF(Table1[[#This Row],[KODE BARANG]]="","",MATCH(Table1[[#This Row],[KODE BARANG]],DBS[KODE BARANG],0))</f>
        <v/>
      </c>
      <c r="B359" t="str">
        <f>IF(Table1[[#This Row],[ROWID]]="","",ROW()-2)</f>
        <v/>
      </c>
      <c r="C359" t="str">
        <f>IF(Table1[[#This Row],[NAMA BARANG]]="","",IF(Table1[[#This Row],[ID]]="",C358,Table1[[#This Row],[ID]]))</f>
        <v/>
      </c>
      <c r="D359" t="str">
        <f>IF(Table1[[#This Row],[A1]]="","",MATCH(Table1[[#This Row],[A1]],Table6[5],0))</f>
        <v/>
      </c>
      <c r="E359" t="str">
        <f>IF(Table1[[#This Row],[ID]]="","",Table1[[#This Row],[TOKO-KOTA_H]])</f>
        <v/>
      </c>
      <c r="F359" t="str">
        <f>IF(Table1[[#This Row],[NOTA TOKO]]="","",ROW()-2)</f>
        <v/>
      </c>
      <c r="G359" s="59"/>
      <c r="H359" s="1"/>
      <c r="J359" s="1"/>
      <c r="K359"/>
      <c r="L359" t="str">
        <f>IF(Table1[[#This Row],[_NAMA BARANG]]="",IF(Table1[[#This Row],[//DBS]]="","",INDEX(DBS[NAMA],Table1[[#This Row],[//DBS]])),Table1[[#This Row],[_NAMA BARANG]])</f>
        <v/>
      </c>
      <c r="M359"/>
      <c r="O359" t="str">
        <f>IF(Table1[[#This Row],[ROWID]]="","",IF(Table1[[#This Row],[_KETERANGAN]]="STOCK BELUM LENGKAP","ADA",IF(Table1[[#This Row],[KODE BARANG]]="","TIDAK ADA","ADA")))</f>
        <v/>
      </c>
      <c r="R359" t="str">
        <f>IF(Table1[[#This Row],[//DBS]]="","",INDEX(DBS[ISI],Table1[[#This Row],[//DBS]]))</f>
        <v/>
      </c>
      <c r="S359" t="str">
        <f>IF(Table1[[#This Row],[//DBS]]="","",IF(Table1[[#This Row],[SATUAN_BYPASS]]="",INDEX(DBS[[SATUAN ]],Table1[[#This Row],[//DBS]]),Table1[SATUAN_BYPASS]))</f>
        <v/>
      </c>
      <c r="U359" s="58" t="str">
        <f>IF(Table1[[#This Row],[HARGA_BYPASS]]="",IF(Table1[[#This Row],[_HARGA]]="","",Table1[[#This Row],[_HARGA]]*1000),Table1[[#This Row],[HARGA_BYPASS]])</f>
        <v/>
      </c>
      <c r="V359" s="2"/>
      <c r="W359" s="2"/>
      <c r="X359" s="58" t="str">
        <f>IF(Table1[[#This Row],[ROWID]]="","",IF(Table1[[#This Row],[ROWID]]=C360,"",SUMIF(Table1[ROWID],Table1[[#This Row],[ROWID]],Table1[TOTAL])))</f>
        <v/>
      </c>
      <c r="AA35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59" t="str">
        <f>IF(Table1[[#This Row],[JUMLAH NOTA]]="","",IF(Table1[[#This Row],[CONV]]="",Table1[[#This Row],[JUMLAH NOTA]],Table1[[#This Row],[JUMLAH NOTA]]*Table1[[#This Row],[CONV]]))</f>
        <v/>
      </c>
      <c r="AC359" t="str">
        <f>IF(Table1[[#This Row],[ISI_CONV]]="","",IF(Table1[[#This Row],[CONV]]="",Table1[[#This Row],[SATUAN NOTA]],Table1[[#This Row],[SATUAN]]))</f>
        <v/>
      </c>
      <c r="AD359" s="58" t="str">
        <f>IF(Table1[[#This Row],[HARGA]]="","",IF(Table1[[#This Row],[CONV]]="",Table1[[#This Row],[HARGA]],Table1[[#This Row],[HARGA]]/Table1[[#This Row],[CONV]]))</f>
        <v/>
      </c>
      <c r="AE359" s="58" t="str">
        <f>IF(Table1[[#This Row],[HARGA_CONV]]="","",Table1[[#This Row],[HARGA_CONV]]*Table1[[#This Row],[ISI_CONV]]*(100%-(Table1[[#This Row],[DISKON]]+Table1[[#This Row],[DISKON NOTA]])))</f>
        <v/>
      </c>
      <c r="AF359" s="3">
        <f>IF(Table1[[#This Row],[TANGGAL NOTA]]="",AF358,Table1[[#This Row],[TANGGAL NOTA]])</f>
        <v>45531</v>
      </c>
      <c r="AG359" s="3"/>
      <c r="AH359" s="3">
        <f>IF(Table1[[#This Row],[TANGGAL UPDATE]]="",AH358,Table1[[#This Row],[TANGGAL UPDATE]])</f>
        <v>45534</v>
      </c>
      <c r="AI359" t="str" cm="1">
        <f t="array" ref="AI359">IF(Table1[[#This Row],[A1]]="",AI358,INDEX(Table6[3],Table1[[#This Row],[Q1]]))</f>
        <v>KO</v>
      </c>
      <c r="AJ359" t="str">
        <f>IF(Table1[[#This Row],[_KETERANGAN]]="","",Table1[[#This Row],[_KETERANGAN]])</f>
        <v/>
      </c>
      <c r="AK359" t="str" cm="1">
        <f t="array" ref="AK359">IF(Table1[[#This Row],[A1]]="",AK358,INDEX(Table6[3],Table1[[#This Row],[Q1]]))</f>
        <v>KO</v>
      </c>
      <c r="AL359" s="5" t="str" cm="1">
        <f t="array" ref="AL359">IF(Table1[[#This Row],[A1]]="",AL358,INDEX(Table6[1],Table1[[#This Row],[Q1]]))</f>
        <v>INDOFOTOCOPY</v>
      </c>
      <c r="AM359" t="str" cm="1">
        <f t="array" ref="AM359">IF(Table1[[#This Row],[A1]]="",AM358,INDEX(Table6[2],Table1[[#This Row],[Q1]]))</f>
        <v>PARAKAN</v>
      </c>
      <c r="AN359" t="str">
        <f>CONCATENATE(Table1[[#This Row],[TOKO_H]],"-",Table1[[#This Row],[KOTA_H]])</f>
        <v>INDOFOTOCOPY-PARAKAN</v>
      </c>
      <c r="AO359"/>
      <c r="AP359" t="s">
        <v>9561</v>
      </c>
      <c r="AQ359"/>
    </row>
    <row r="360" spans="1:43">
      <c r="A360">
        <f>IF(Table1[[#This Row],[KODE BARANG]]="","",MATCH(Table1[[#This Row],[KODE BARANG]],DBS[KODE BARANG],0))</f>
        <v>2729</v>
      </c>
      <c r="B360">
        <f>IF(Table1[[#This Row],[ROWID]]="","",ROW()-2)</f>
        <v>358</v>
      </c>
      <c r="C360">
        <f>IF(Table1[[#This Row],[NAMA BARANG]]="","",IF(Table1[[#This Row],[ID]]="",C359,Table1[[#This Row],[ID]]))</f>
        <v>358</v>
      </c>
      <c r="D360">
        <f>IF(Table1[[#This Row],[A1]]="","",MATCH(Table1[[#This Row],[A1]],Table6[5],0))</f>
        <v>254</v>
      </c>
      <c r="E360" t="str">
        <f>IF(Table1[[#This Row],[ID]]="","",Table1[[#This Row],[TOKO-KOTA_H]])</f>
        <v>SBM-SEMARANG</v>
      </c>
      <c r="F360">
        <f>IF(Table1[[#This Row],[NOTA TOKO]]="","",ROW()-2)</f>
        <v>358</v>
      </c>
      <c r="G360" s="59"/>
      <c r="H360" s="1"/>
      <c r="I360">
        <v>453</v>
      </c>
      <c r="J360" s="1" t="s">
        <v>9468</v>
      </c>
      <c r="K360" t="s">
        <v>3914</v>
      </c>
      <c r="L360" t="str">
        <f>IF(Table1[[#This Row],[_NAMA BARANG]]="",IF(Table1[[#This Row],[//DBS]]="","",INDEX(DBS[NAMA],Table1[[#This Row],[//DBS]])),Table1[[#This Row],[_NAMA BARANG]])</f>
        <v>SPIDOL GOLDEN 838 12W</v>
      </c>
      <c r="M360"/>
      <c r="O360" t="str">
        <f>IF(Table1[[#This Row],[ROWID]]="","",IF(Table1[[#This Row],[_KETERANGAN]]="STOCK BELUM LENGKAP","ADA",IF(Table1[[#This Row],[KODE BARANG]]="","TIDAK ADA","ADA")))</f>
        <v>ADA</v>
      </c>
      <c r="P360">
        <v>5</v>
      </c>
      <c r="Q360" t="s">
        <v>34</v>
      </c>
      <c r="R360">
        <f>IF(Table1[[#This Row],[//DBS]]="","",INDEX(DBS[ISI],Table1[[#This Row],[//DBS]]))</f>
        <v>24</v>
      </c>
      <c r="S360" t="str">
        <f>IF(Table1[[#This Row],[//DBS]]="","",IF(Table1[[#This Row],[SATUAN_BYPASS]]="",INDEX(DBS[[SATUAN ]],Table1[[#This Row],[//DBS]]),Table1[SATUAN_BYPASS]))</f>
        <v>LSN</v>
      </c>
      <c r="T360">
        <v>34</v>
      </c>
      <c r="U360" s="58">
        <f>IF(Table1[[#This Row],[HARGA_BYPASS]]="",IF(Table1[[#This Row],[_HARGA]]="","",Table1[[#This Row],[_HARGA]]*1000),Table1[[#This Row],[HARGA_BYPASS]])</f>
        <v>34000</v>
      </c>
      <c r="V360" s="2"/>
      <c r="W360" s="2"/>
      <c r="X360" s="58" t="str">
        <f>IF(Table1[[#This Row],[ROWID]]="","",IF(Table1[[#This Row],[ROWID]]=C361,"",SUMIF(Table1[ROWID],Table1[[#This Row],[ROWID]],Table1[TOTAL])))</f>
        <v/>
      </c>
      <c r="AA36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60">
        <f>IF(Table1[[#This Row],[JUMLAH NOTA]]="","",IF(Table1[[#This Row],[CONV]]="",Table1[[#This Row],[JUMLAH NOTA]],Table1[[#This Row],[JUMLAH NOTA]]*Table1[[#This Row],[CONV]]))</f>
        <v>5</v>
      </c>
      <c r="AC360" t="str">
        <f>IF(Table1[[#This Row],[ISI_CONV]]="","",IF(Table1[[#This Row],[CONV]]="",Table1[[#This Row],[SATUAN NOTA]],Table1[[#This Row],[SATUAN]]))</f>
        <v>LSN</v>
      </c>
      <c r="AD360" s="58">
        <f>IF(Table1[[#This Row],[HARGA]]="","",IF(Table1[[#This Row],[CONV]]="",Table1[[#This Row],[HARGA]],Table1[[#This Row],[HARGA]]/Table1[[#This Row],[CONV]]))</f>
        <v>34000</v>
      </c>
      <c r="AE360" s="58">
        <f>IF(Table1[[#This Row],[HARGA_CONV]]="","",Table1[[#This Row],[HARGA_CONV]]*Table1[[#This Row],[ISI_CONV]]*(100%-(Table1[[#This Row],[DISKON]]+Table1[[#This Row],[DISKON NOTA]])))</f>
        <v>170000</v>
      </c>
      <c r="AF360" s="3">
        <f>IF(Table1[[#This Row],[TANGGAL NOTA]]="",AF359,Table1[[#This Row],[TANGGAL NOTA]])</f>
        <v>45531</v>
      </c>
      <c r="AG360" s="3"/>
      <c r="AH360" s="3">
        <f>IF(Table1[[#This Row],[TANGGAL UPDATE]]="",AH359,Table1[[#This Row],[TANGGAL UPDATE]])</f>
        <v>45534</v>
      </c>
      <c r="AI360" cm="1">
        <f t="array" ref="AI360">IF(Table1[[#This Row],[A1]]="",AI359,INDEX(Table6[3],Table1[[#This Row],[Q1]]))</f>
        <v>0</v>
      </c>
      <c r="AJ360" t="str">
        <f>IF(Table1[[#This Row],[_KETERANGAN]]="","",Table1[[#This Row],[_KETERANGAN]])</f>
        <v/>
      </c>
      <c r="AK360" cm="1">
        <f t="array" ref="AK360">IF(Table1[[#This Row],[A1]]="",AK359,INDEX(Table6[3],Table1[[#This Row],[Q1]]))</f>
        <v>0</v>
      </c>
      <c r="AL360" s="5" t="str" cm="1">
        <f t="array" ref="AL360">IF(Table1[[#This Row],[A1]]="",AL359,INDEX(Table6[1],Table1[[#This Row],[Q1]]))</f>
        <v>SBM</v>
      </c>
      <c r="AM360" t="str" cm="1">
        <f t="array" ref="AM360">IF(Table1[[#This Row],[A1]]="",AM359,INDEX(Table6[2],Table1[[#This Row],[Q1]]))</f>
        <v>SEMARANG</v>
      </c>
      <c r="AN360" t="str">
        <f>CONCATENATE(Table1[[#This Row],[TOKO_H]],"-",Table1[[#This Row],[KOTA_H]])</f>
        <v>SBM-SEMARANG</v>
      </c>
      <c r="AO360" t="s">
        <v>3914</v>
      </c>
      <c r="AP360" t="s">
        <v>3915</v>
      </c>
      <c r="AQ360"/>
    </row>
    <row r="361" spans="1:43">
      <c r="A361">
        <f>IF(Table1[[#This Row],[KODE BARANG]]="","",MATCH(Table1[[#This Row],[KODE BARANG]],DBS[KODE BARANG],0))</f>
        <v>988</v>
      </c>
      <c r="B361">
        <f>IF(Table1[[#This Row],[ROWID]]="","",ROW()-2)</f>
        <v>359</v>
      </c>
      <c r="C361">
        <f>IF(Table1[[#This Row],[NAMA BARANG]]="","",IF(Table1[[#This Row],[ID]]="",C360,Table1[[#This Row],[ID]]))</f>
        <v>358</v>
      </c>
      <c r="D361" t="str">
        <f>IF(Table1[[#This Row],[A1]]="","",MATCH(Table1[[#This Row],[A1]],Table6[5],0))</f>
        <v/>
      </c>
      <c r="E361" t="str">
        <f>IF(Table1[[#This Row],[ID]]="","",Table1[[#This Row],[TOKO-KOTA_H]])</f>
        <v/>
      </c>
      <c r="F361" t="str">
        <f>IF(Table1[[#This Row],[NOTA TOKO]]="","",ROW()-2)</f>
        <v/>
      </c>
      <c r="G361" s="59"/>
      <c r="H361" s="1"/>
      <c r="J361" s="1"/>
      <c r="K361" t="s">
        <v>2004</v>
      </c>
      <c r="L361" t="str">
        <f>IF(Table1[[#This Row],[_NAMA BARANG]]="",IF(Table1[[#This Row],[//DBS]]="","",INDEX(DBS[NAMA],Table1[[#This Row],[//DBS]])),Table1[[#This Row],[_NAMA BARANG]])</f>
        <v>GARISAN BESI YOEKER 30CM (5030) ORANYE</v>
      </c>
      <c r="M361"/>
      <c r="O361" t="str">
        <f>IF(Table1[[#This Row],[ROWID]]="","",IF(Table1[[#This Row],[_KETERANGAN]]="STOCK BELUM LENGKAP","ADA",IF(Table1[[#This Row],[KODE BARANG]]="","TIDAK ADA","ADA")))</f>
        <v>ADA</v>
      </c>
      <c r="P361">
        <v>5</v>
      </c>
      <c r="Q361" t="s">
        <v>34</v>
      </c>
      <c r="R361">
        <f>IF(Table1[[#This Row],[//DBS]]="","",INDEX(DBS[ISI],Table1[[#This Row],[//DBS]]))</f>
        <v>50</v>
      </c>
      <c r="S361" t="str">
        <f>IF(Table1[[#This Row],[//DBS]]="","",IF(Table1[[#This Row],[SATUAN_BYPASS]]="",INDEX(DBS[[SATUAN ]],Table1[[#This Row],[//DBS]]),Table1[SATUAN_BYPASS]))</f>
        <v>LSN</v>
      </c>
      <c r="T361">
        <v>19</v>
      </c>
      <c r="U361" s="58">
        <f>IF(Table1[[#This Row],[HARGA_BYPASS]]="",IF(Table1[[#This Row],[_HARGA]]="","",Table1[[#This Row],[_HARGA]]*1000),Table1[[#This Row],[HARGA_BYPASS]])</f>
        <v>19000</v>
      </c>
      <c r="V361" s="2"/>
      <c r="W361" s="2"/>
      <c r="X361" s="58" t="str">
        <f>IF(Table1[[#This Row],[ROWID]]="","",IF(Table1[[#This Row],[ROWID]]=C362,"",SUMIF(Table1[ROWID],Table1[[#This Row],[ROWID]],Table1[TOTAL])))</f>
        <v/>
      </c>
      <c r="AA36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61">
        <f>IF(Table1[[#This Row],[JUMLAH NOTA]]="","",IF(Table1[[#This Row],[CONV]]="",Table1[[#This Row],[JUMLAH NOTA]],Table1[[#This Row],[JUMLAH NOTA]]*Table1[[#This Row],[CONV]]))</f>
        <v>5</v>
      </c>
      <c r="AC361" t="str">
        <f>IF(Table1[[#This Row],[ISI_CONV]]="","",IF(Table1[[#This Row],[CONV]]="",Table1[[#This Row],[SATUAN NOTA]],Table1[[#This Row],[SATUAN]]))</f>
        <v>LSN</v>
      </c>
      <c r="AD361" s="58">
        <f>IF(Table1[[#This Row],[HARGA]]="","",IF(Table1[[#This Row],[CONV]]="",Table1[[#This Row],[HARGA]],Table1[[#This Row],[HARGA]]/Table1[[#This Row],[CONV]]))</f>
        <v>19000</v>
      </c>
      <c r="AE361" s="58">
        <f>IF(Table1[[#This Row],[HARGA_CONV]]="","",Table1[[#This Row],[HARGA_CONV]]*Table1[[#This Row],[ISI_CONV]]*(100%-(Table1[[#This Row],[DISKON]]+Table1[[#This Row],[DISKON NOTA]])))</f>
        <v>95000</v>
      </c>
      <c r="AF361" s="3">
        <f>IF(Table1[[#This Row],[TANGGAL NOTA]]="",AF360,Table1[[#This Row],[TANGGAL NOTA]])</f>
        <v>45531</v>
      </c>
      <c r="AG361" s="3"/>
      <c r="AH361" s="3">
        <f>IF(Table1[[#This Row],[TANGGAL UPDATE]]="",AH360,Table1[[#This Row],[TANGGAL UPDATE]])</f>
        <v>45534</v>
      </c>
      <c r="AI361" cm="1">
        <f t="array" ref="AI361">IF(Table1[[#This Row],[A1]]="",AI360,INDEX(Table6[3],Table1[[#This Row],[Q1]]))</f>
        <v>0</v>
      </c>
      <c r="AJ361" t="str">
        <f>IF(Table1[[#This Row],[_KETERANGAN]]="","",Table1[[#This Row],[_KETERANGAN]])</f>
        <v/>
      </c>
      <c r="AK361" cm="1">
        <f t="array" ref="AK361">IF(Table1[[#This Row],[A1]]="",AK360,INDEX(Table6[3],Table1[[#This Row],[Q1]]))</f>
        <v>0</v>
      </c>
      <c r="AL361" s="5" t="str" cm="1">
        <f t="array" ref="AL361">IF(Table1[[#This Row],[A1]]="",AL360,INDEX(Table6[1],Table1[[#This Row],[Q1]]))</f>
        <v>SBM</v>
      </c>
      <c r="AM361" t="str" cm="1">
        <f t="array" ref="AM361">IF(Table1[[#This Row],[A1]]="",AM360,INDEX(Table6[2],Table1[[#This Row],[Q1]]))</f>
        <v>SEMARANG</v>
      </c>
      <c r="AN361" t="str">
        <f>CONCATENATE(Table1[[#This Row],[TOKO_H]],"-",Table1[[#This Row],[KOTA_H]])</f>
        <v>SBM-SEMARANG</v>
      </c>
      <c r="AO361" t="s">
        <v>2004</v>
      </c>
      <c r="AP361" t="s">
        <v>11542</v>
      </c>
      <c r="AQ361"/>
    </row>
    <row r="362" spans="1:43">
      <c r="A362">
        <f>IF(Table1[[#This Row],[KODE BARANG]]="","",MATCH(Table1[[#This Row],[KODE BARANG]],DBS[KODE BARANG],0))</f>
        <v>903</v>
      </c>
      <c r="B362">
        <f>IF(Table1[[#This Row],[ROWID]]="","",ROW()-2)</f>
        <v>360</v>
      </c>
      <c r="C362">
        <f>IF(Table1[[#This Row],[NAMA BARANG]]="","",IF(Table1[[#This Row],[ID]]="",C361,Table1[[#This Row],[ID]]))</f>
        <v>358</v>
      </c>
      <c r="D362" t="str">
        <f>IF(Table1[[#This Row],[A1]]="","",MATCH(Table1[[#This Row],[A1]],Table6[5],0))</f>
        <v/>
      </c>
      <c r="E362" t="str">
        <f>IF(Table1[[#This Row],[ID]]="","",Table1[[#This Row],[TOKO-KOTA_H]])</f>
        <v/>
      </c>
      <c r="F362" t="str">
        <f>IF(Table1[[#This Row],[NOTA TOKO]]="","",ROW()-2)</f>
        <v/>
      </c>
      <c r="G362" s="59"/>
      <c r="H362" s="1"/>
      <c r="J362" s="1"/>
      <c r="K362" t="s">
        <v>1795</v>
      </c>
      <c r="L362" t="str">
        <f>IF(Table1[[#This Row],[_NAMA BARANG]]="",IF(Table1[[#This Row],[//DBS]]="","",INDEX(DBS[NAMA],Table1[[#This Row],[//DBS]])),Table1[[#This Row],[_NAMA BARANG]])</f>
        <v>CUTTER TACO 88 BESAR</v>
      </c>
      <c r="M362"/>
      <c r="O362" t="str">
        <f>IF(Table1[[#This Row],[ROWID]]="","",IF(Table1[[#This Row],[_KETERANGAN]]="STOCK BELUM LENGKAP","ADA",IF(Table1[[#This Row],[KODE BARANG]]="","TIDAK ADA","ADA")))</f>
        <v>ADA</v>
      </c>
      <c r="P362">
        <v>1</v>
      </c>
      <c r="Q362" t="s">
        <v>34</v>
      </c>
      <c r="R362">
        <f>IF(Table1[[#This Row],[//DBS]]="","",INDEX(DBS[ISI],Table1[[#This Row],[//DBS]]))</f>
        <v>60</v>
      </c>
      <c r="S362" t="str">
        <f>IF(Table1[[#This Row],[//DBS]]="","",IF(Table1[[#This Row],[SATUAN_BYPASS]]="",INDEX(DBS[[SATUAN ]],Table1[[#This Row],[//DBS]]),Table1[SATUAN_BYPASS]))</f>
        <v>LSN</v>
      </c>
      <c r="T362">
        <v>33</v>
      </c>
      <c r="U362" s="58">
        <f>IF(Table1[[#This Row],[HARGA_BYPASS]]="",IF(Table1[[#This Row],[_HARGA]]="","",Table1[[#This Row],[_HARGA]]*1000),Table1[[#This Row],[HARGA_BYPASS]])</f>
        <v>33000</v>
      </c>
      <c r="V362" s="2">
        <v>0.15</v>
      </c>
      <c r="W362" s="2"/>
      <c r="X362" s="58" t="str">
        <f>IF(Table1[[#This Row],[ROWID]]="","",IF(Table1[[#This Row],[ROWID]]=C363,"",SUMIF(Table1[ROWID],Table1[[#This Row],[ROWID]],Table1[TOTAL])))</f>
        <v/>
      </c>
      <c r="AA36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62">
        <f>IF(Table1[[#This Row],[JUMLAH NOTA]]="","",IF(Table1[[#This Row],[CONV]]="",Table1[[#This Row],[JUMLAH NOTA]],Table1[[#This Row],[JUMLAH NOTA]]*Table1[[#This Row],[CONV]]))</f>
        <v>1</v>
      </c>
      <c r="AC362" t="str">
        <f>IF(Table1[[#This Row],[ISI_CONV]]="","",IF(Table1[[#This Row],[CONV]]="",Table1[[#This Row],[SATUAN NOTA]],Table1[[#This Row],[SATUAN]]))</f>
        <v>LSN</v>
      </c>
      <c r="AD362" s="58">
        <f>IF(Table1[[#This Row],[HARGA]]="","",IF(Table1[[#This Row],[CONV]]="",Table1[[#This Row],[HARGA]],Table1[[#This Row],[HARGA]]/Table1[[#This Row],[CONV]]))</f>
        <v>33000</v>
      </c>
      <c r="AE362" s="58">
        <f>IF(Table1[[#This Row],[HARGA_CONV]]="","",Table1[[#This Row],[HARGA_CONV]]*Table1[[#This Row],[ISI_CONV]]*(100%-(Table1[[#This Row],[DISKON]]+Table1[[#This Row],[DISKON NOTA]])))</f>
        <v>28050</v>
      </c>
      <c r="AF362" s="3">
        <f>IF(Table1[[#This Row],[TANGGAL NOTA]]="",AF361,Table1[[#This Row],[TANGGAL NOTA]])</f>
        <v>45531</v>
      </c>
      <c r="AG362" s="3"/>
      <c r="AH362" s="3">
        <f>IF(Table1[[#This Row],[TANGGAL UPDATE]]="",AH361,Table1[[#This Row],[TANGGAL UPDATE]])</f>
        <v>45534</v>
      </c>
      <c r="AI362" cm="1">
        <f t="array" ref="AI362">IF(Table1[[#This Row],[A1]]="",AI361,INDEX(Table6[3],Table1[[#This Row],[Q1]]))</f>
        <v>0</v>
      </c>
      <c r="AJ362" t="str">
        <f>IF(Table1[[#This Row],[_KETERANGAN]]="","",Table1[[#This Row],[_KETERANGAN]])</f>
        <v/>
      </c>
      <c r="AK362" cm="1">
        <f t="array" ref="AK362">IF(Table1[[#This Row],[A1]]="",AK361,INDEX(Table6[3],Table1[[#This Row],[Q1]]))</f>
        <v>0</v>
      </c>
      <c r="AL362" s="5" t="str" cm="1">
        <f t="array" ref="AL362">IF(Table1[[#This Row],[A1]]="",AL361,INDEX(Table6[1],Table1[[#This Row],[Q1]]))</f>
        <v>SBM</v>
      </c>
      <c r="AM362" t="str" cm="1">
        <f t="array" ref="AM362">IF(Table1[[#This Row],[A1]]="",AM361,INDEX(Table6[2],Table1[[#This Row],[Q1]]))</f>
        <v>SEMARANG</v>
      </c>
      <c r="AN362" t="str">
        <f>CONCATENATE(Table1[[#This Row],[TOKO_H]],"-",Table1[[#This Row],[KOTA_H]])</f>
        <v>SBM-SEMARANG</v>
      </c>
      <c r="AO362" t="s">
        <v>1795</v>
      </c>
      <c r="AP362" t="s">
        <v>1796</v>
      </c>
      <c r="AQ362"/>
    </row>
    <row r="363" spans="1:43">
      <c r="A363">
        <f>IF(Table1[[#This Row],[KODE BARANG]]="","",MATCH(Table1[[#This Row],[KODE BARANG]],DBS[KODE BARANG],0))</f>
        <v>902</v>
      </c>
      <c r="B363">
        <f>IF(Table1[[#This Row],[ROWID]]="","",ROW()-2)</f>
        <v>361</v>
      </c>
      <c r="C363">
        <f>IF(Table1[[#This Row],[NAMA BARANG]]="","",IF(Table1[[#This Row],[ID]]="",C362,Table1[[#This Row],[ID]]))</f>
        <v>358</v>
      </c>
      <c r="D363" t="str">
        <f>IF(Table1[[#This Row],[A1]]="","",MATCH(Table1[[#This Row],[A1]],Table6[5],0))</f>
        <v/>
      </c>
      <c r="E363" t="str">
        <f>IF(Table1[[#This Row],[ID]]="","",Table1[[#This Row],[TOKO-KOTA_H]])</f>
        <v/>
      </c>
      <c r="F363" t="str">
        <f>IF(Table1[[#This Row],[NOTA TOKO]]="","",ROW()-2)</f>
        <v/>
      </c>
      <c r="G363" s="59"/>
      <c r="H363" s="1"/>
      <c r="J363" s="1"/>
      <c r="K363" t="s">
        <v>1792</v>
      </c>
      <c r="L363" t="str">
        <f>IF(Table1[[#This Row],[_NAMA BARANG]]="",IF(Table1[[#This Row],[//DBS]]="","",INDEX(DBS[NAMA],Table1[[#This Row],[//DBS]])),Table1[[#This Row],[_NAMA BARANG]])</f>
        <v>CUTTER TACO 78 KECIL TRANSPARAN</v>
      </c>
      <c r="M363"/>
      <c r="O363" t="str">
        <f>IF(Table1[[#This Row],[ROWID]]="","",IF(Table1[[#This Row],[_KETERANGAN]]="STOCK BELUM LENGKAP","ADA",IF(Table1[[#This Row],[KODE BARANG]]="","TIDAK ADA","ADA")))</f>
        <v>ADA</v>
      </c>
      <c r="P363">
        <v>1</v>
      </c>
      <c r="Q363" t="s">
        <v>34</v>
      </c>
      <c r="R363">
        <f>IF(Table1[[#This Row],[//DBS]]="","",INDEX(DBS[ISI],Table1[[#This Row],[//DBS]]))</f>
        <v>120</v>
      </c>
      <c r="S363" t="str">
        <f>IF(Table1[[#This Row],[//DBS]]="","",IF(Table1[[#This Row],[SATUAN_BYPASS]]="",INDEX(DBS[[SATUAN ]],Table1[[#This Row],[//DBS]]),Table1[SATUAN_BYPASS]))</f>
        <v>LSN</v>
      </c>
      <c r="T363">
        <v>23</v>
      </c>
      <c r="U363" s="58">
        <f>IF(Table1[[#This Row],[HARGA_BYPASS]]="",IF(Table1[[#This Row],[_HARGA]]="","",Table1[[#This Row],[_HARGA]]*1000),Table1[[#This Row],[HARGA_BYPASS]])</f>
        <v>23000</v>
      </c>
      <c r="V363" s="2">
        <v>0.15</v>
      </c>
      <c r="W363" s="2"/>
      <c r="X363" s="58" t="str">
        <f>IF(Table1[[#This Row],[ROWID]]="","",IF(Table1[[#This Row],[ROWID]]=C364,"",SUMIF(Table1[ROWID],Table1[[#This Row],[ROWID]],Table1[TOTAL])))</f>
        <v/>
      </c>
      <c r="AA36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63">
        <f>IF(Table1[[#This Row],[JUMLAH NOTA]]="","",IF(Table1[[#This Row],[CONV]]="",Table1[[#This Row],[JUMLAH NOTA]],Table1[[#This Row],[JUMLAH NOTA]]*Table1[[#This Row],[CONV]]))</f>
        <v>1</v>
      </c>
      <c r="AC363" t="str">
        <f>IF(Table1[[#This Row],[ISI_CONV]]="","",IF(Table1[[#This Row],[CONV]]="",Table1[[#This Row],[SATUAN NOTA]],Table1[[#This Row],[SATUAN]]))</f>
        <v>LSN</v>
      </c>
      <c r="AD363" s="58">
        <f>IF(Table1[[#This Row],[HARGA]]="","",IF(Table1[[#This Row],[CONV]]="",Table1[[#This Row],[HARGA]],Table1[[#This Row],[HARGA]]/Table1[[#This Row],[CONV]]))</f>
        <v>23000</v>
      </c>
      <c r="AE363" s="58">
        <f>IF(Table1[[#This Row],[HARGA_CONV]]="","",Table1[[#This Row],[HARGA_CONV]]*Table1[[#This Row],[ISI_CONV]]*(100%-(Table1[[#This Row],[DISKON]]+Table1[[#This Row],[DISKON NOTA]])))</f>
        <v>19550</v>
      </c>
      <c r="AF363" s="3">
        <f>IF(Table1[[#This Row],[TANGGAL NOTA]]="",AF362,Table1[[#This Row],[TANGGAL NOTA]])</f>
        <v>45531</v>
      </c>
      <c r="AG363" s="3"/>
      <c r="AH363" s="3">
        <f>IF(Table1[[#This Row],[TANGGAL UPDATE]]="",AH362,Table1[[#This Row],[TANGGAL UPDATE]])</f>
        <v>45534</v>
      </c>
      <c r="AI363" cm="1">
        <f t="array" ref="AI363">IF(Table1[[#This Row],[A1]]="",AI362,INDEX(Table6[3],Table1[[#This Row],[Q1]]))</f>
        <v>0</v>
      </c>
      <c r="AJ363" t="str">
        <f>IF(Table1[[#This Row],[_KETERANGAN]]="","",Table1[[#This Row],[_KETERANGAN]])</f>
        <v/>
      </c>
      <c r="AK363" cm="1">
        <f t="array" ref="AK363">IF(Table1[[#This Row],[A1]]="",AK362,INDEX(Table6[3],Table1[[#This Row],[Q1]]))</f>
        <v>0</v>
      </c>
      <c r="AL363" s="5" t="str" cm="1">
        <f t="array" ref="AL363">IF(Table1[[#This Row],[A1]]="",AL362,INDEX(Table6[1],Table1[[#This Row],[Q1]]))</f>
        <v>SBM</v>
      </c>
      <c r="AM363" t="str" cm="1">
        <f t="array" ref="AM363">IF(Table1[[#This Row],[A1]]="",AM362,INDEX(Table6[2],Table1[[#This Row],[Q1]]))</f>
        <v>SEMARANG</v>
      </c>
      <c r="AN363" t="str">
        <f>CONCATENATE(Table1[[#This Row],[TOKO_H]],"-",Table1[[#This Row],[KOTA_H]])</f>
        <v>SBM-SEMARANG</v>
      </c>
      <c r="AO363" t="s">
        <v>1792</v>
      </c>
      <c r="AP363" t="s">
        <v>1793</v>
      </c>
      <c r="AQ363"/>
    </row>
    <row r="364" spans="1:43">
      <c r="A364">
        <f>IF(Table1[[#This Row],[KODE BARANG]]="","",MATCH(Table1[[#This Row],[KODE BARANG]],DBS[KODE BARANG],0))</f>
        <v>1177</v>
      </c>
      <c r="B364">
        <f>IF(Table1[[#This Row],[ROWID]]="","",ROW()-2)</f>
        <v>362</v>
      </c>
      <c r="C364">
        <f>IF(Table1[[#This Row],[NAMA BARANG]]="","",IF(Table1[[#This Row],[ID]]="",C363,Table1[[#This Row],[ID]]))</f>
        <v>358</v>
      </c>
      <c r="D364" t="str">
        <f>IF(Table1[[#This Row],[A1]]="","",MATCH(Table1[[#This Row],[A1]],Table6[5],0))</f>
        <v/>
      </c>
      <c r="E364" t="str">
        <f>IF(Table1[[#This Row],[ID]]="","",Table1[[#This Row],[TOKO-KOTA_H]])</f>
        <v/>
      </c>
      <c r="F364" t="str">
        <f>IF(Table1[[#This Row],[NOTA TOKO]]="","",ROW()-2)</f>
        <v/>
      </c>
      <c r="G364" s="59"/>
      <c r="H364" s="1"/>
      <c r="J364" s="1"/>
      <c r="K364" t="s">
        <v>2013</v>
      </c>
      <c r="L364" t="str">
        <f>IF(Table1[[#This Row],[_NAMA BARANG]]="",IF(Table1[[#This Row],[//DBS]]="","",INDEX(DBS[NAMA],Table1[[#This Row],[//DBS]])),Table1[[#This Row],[_NAMA BARANG]])</f>
        <v>GLITTER GF-88</v>
      </c>
      <c r="M364"/>
      <c r="O364" t="str">
        <f>IF(Table1[[#This Row],[ROWID]]="","",IF(Table1[[#This Row],[_KETERANGAN]]="STOCK BELUM LENGKAP","ADA",IF(Table1[[#This Row],[KODE BARANG]]="","TIDAK ADA","ADA")))</f>
        <v>ADA</v>
      </c>
      <c r="P364">
        <v>1</v>
      </c>
      <c r="Q364" t="s">
        <v>34</v>
      </c>
      <c r="R364">
        <f>IF(Table1[[#This Row],[//DBS]]="","",INDEX(DBS[ISI],Table1[[#This Row],[//DBS]]))</f>
        <v>24</v>
      </c>
      <c r="S364" t="str">
        <f>IF(Table1[[#This Row],[//DBS]]="","",IF(Table1[[#This Row],[SATUAN_BYPASS]]="",INDEX(DBS[[SATUAN ]],Table1[[#This Row],[//DBS]]),Table1[SATUAN_BYPASS]))</f>
        <v>LSN</v>
      </c>
      <c r="T364">
        <v>13.5</v>
      </c>
      <c r="U364" s="58">
        <f>IF(Table1[[#This Row],[HARGA_BYPASS]]="",IF(Table1[[#This Row],[_HARGA]]="","",Table1[[#This Row],[_HARGA]]*1000),Table1[[#This Row],[HARGA_BYPASS]])</f>
        <v>13500</v>
      </c>
      <c r="V364" s="2"/>
      <c r="W364" s="2"/>
      <c r="X364" s="58" t="str">
        <f>IF(Table1[[#This Row],[ROWID]]="","",IF(Table1[[#This Row],[ROWID]]=C365,"",SUMIF(Table1[ROWID],Table1[[#This Row],[ROWID]],Table1[TOTAL])))</f>
        <v/>
      </c>
      <c r="AA36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64">
        <f>IF(Table1[[#This Row],[JUMLAH NOTA]]="","",IF(Table1[[#This Row],[CONV]]="",Table1[[#This Row],[JUMLAH NOTA]],Table1[[#This Row],[JUMLAH NOTA]]*Table1[[#This Row],[CONV]]))</f>
        <v>1</v>
      </c>
      <c r="AC364" t="str">
        <f>IF(Table1[[#This Row],[ISI_CONV]]="","",IF(Table1[[#This Row],[CONV]]="",Table1[[#This Row],[SATUAN NOTA]],Table1[[#This Row],[SATUAN]]))</f>
        <v>LSN</v>
      </c>
      <c r="AD364" s="58">
        <f>IF(Table1[[#This Row],[HARGA]]="","",IF(Table1[[#This Row],[CONV]]="",Table1[[#This Row],[HARGA]],Table1[[#This Row],[HARGA]]/Table1[[#This Row],[CONV]]))</f>
        <v>13500</v>
      </c>
      <c r="AE364" s="58">
        <f>IF(Table1[[#This Row],[HARGA_CONV]]="","",Table1[[#This Row],[HARGA_CONV]]*Table1[[#This Row],[ISI_CONV]]*(100%-(Table1[[#This Row],[DISKON]]+Table1[[#This Row],[DISKON NOTA]])))</f>
        <v>13500</v>
      </c>
      <c r="AF364" s="3">
        <f>IF(Table1[[#This Row],[TANGGAL NOTA]]="",AF363,Table1[[#This Row],[TANGGAL NOTA]])</f>
        <v>45531</v>
      </c>
      <c r="AG364" s="3"/>
      <c r="AH364" s="3">
        <f>IF(Table1[[#This Row],[TANGGAL UPDATE]]="",AH363,Table1[[#This Row],[TANGGAL UPDATE]])</f>
        <v>45534</v>
      </c>
      <c r="AI364" cm="1">
        <f t="array" ref="AI364">IF(Table1[[#This Row],[A1]]="",AI363,INDEX(Table6[3],Table1[[#This Row],[Q1]]))</f>
        <v>0</v>
      </c>
      <c r="AJ364" t="str">
        <f>IF(Table1[[#This Row],[_KETERANGAN]]="","",Table1[[#This Row],[_KETERANGAN]])</f>
        <v/>
      </c>
      <c r="AK364" cm="1">
        <f t="array" ref="AK364">IF(Table1[[#This Row],[A1]]="",AK363,INDEX(Table6[3],Table1[[#This Row],[Q1]]))</f>
        <v>0</v>
      </c>
      <c r="AL364" s="5" t="str" cm="1">
        <f t="array" ref="AL364">IF(Table1[[#This Row],[A1]]="",AL363,INDEX(Table6[1],Table1[[#This Row],[Q1]]))</f>
        <v>SBM</v>
      </c>
      <c r="AM364" t="str" cm="1">
        <f t="array" ref="AM364">IF(Table1[[#This Row],[A1]]="",AM363,INDEX(Table6[2],Table1[[#This Row],[Q1]]))</f>
        <v>SEMARANG</v>
      </c>
      <c r="AN364" t="str">
        <f>CONCATENATE(Table1[[#This Row],[TOKO_H]],"-",Table1[[#This Row],[KOTA_H]])</f>
        <v>SBM-SEMARANG</v>
      </c>
      <c r="AO364" t="s">
        <v>2013</v>
      </c>
      <c r="AP364" t="s">
        <v>2014</v>
      </c>
      <c r="AQ364"/>
    </row>
    <row r="365" spans="1:43">
      <c r="A365" t="str">
        <f>IF(Table1[[#This Row],[KODE BARANG]]="","",MATCH(Table1[[#This Row],[KODE BARANG]],DBS[KODE BARANG],0))</f>
        <v/>
      </c>
      <c r="B365">
        <f>IF(Table1[[#This Row],[ROWID]]="","",ROW()-2)</f>
        <v>363</v>
      </c>
      <c r="C365">
        <f>IF(Table1[[#This Row],[NAMA BARANG]]="","",IF(Table1[[#This Row],[ID]]="",C364,Table1[[#This Row],[ID]]))</f>
        <v>358</v>
      </c>
      <c r="D365" t="str">
        <f>IF(Table1[[#This Row],[A1]]="","",MATCH(Table1[[#This Row],[A1]],Table6[5],0))</f>
        <v/>
      </c>
      <c r="E365" t="str">
        <f>IF(Table1[[#This Row],[ID]]="","",Table1[[#This Row],[TOKO-KOTA_H]])</f>
        <v/>
      </c>
      <c r="F365" t="str">
        <f>IF(Table1[[#This Row],[NOTA TOKO]]="","",ROW()-2)</f>
        <v/>
      </c>
      <c r="G365" s="59"/>
      <c r="H365" s="1"/>
      <c r="J365" s="1"/>
      <c r="K365"/>
      <c r="L365" t="str">
        <f>IF(Table1[[#This Row],[_NAMA BARANG]]="",IF(Table1[[#This Row],[//DBS]]="","",INDEX(DBS[NAMA],Table1[[#This Row],[//DBS]])),Table1[[#This Row],[_NAMA BARANG]])</f>
        <v>SERBUK GLITTER BULAN BINTANG</v>
      </c>
      <c r="M365" t="s">
        <v>13184</v>
      </c>
      <c r="O365" t="str">
        <f>IF(Table1[[#This Row],[ROWID]]="","",IF(Table1[[#This Row],[_KETERANGAN]]="STOCK BELUM LENGKAP","ADA",IF(Table1[[#This Row],[KODE BARANG]]="","TIDAK ADA","ADA")))</f>
        <v>TIDAK ADA</v>
      </c>
      <c r="P365">
        <v>1</v>
      </c>
      <c r="Q365" t="s">
        <v>2607</v>
      </c>
      <c r="R365" t="str">
        <f>IF(Table1[[#This Row],[//DBS]]="","",INDEX(DBS[ISI],Table1[[#This Row],[//DBS]]))</f>
        <v/>
      </c>
      <c r="S365" t="str">
        <f>IF(Table1[[#This Row],[//DBS]]="","",IF(Table1[[#This Row],[SATUAN_BYPASS]]="",INDEX(DBS[[SATUAN ]],Table1[[#This Row],[//DBS]]),Table1[SATUAN_BYPASS]))</f>
        <v/>
      </c>
      <c r="T365">
        <v>13.5</v>
      </c>
      <c r="U365" s="58">
        <f>IF(Table1[[#This Row],[HARGA_BYPASS]]="",IF(Table1[[#This Row],[_HARGA]]="","",Table1[[#This Row],[_HARGA]]*1000),Table1[[#This Row],[HARGA_BYPASS]])</f>
        <v>13500</v>
      </c>
      <c r="V365" s="2"/>
      <c r="W365" s="2"/>
      <c r="X365" s="58" t="str">
        <f>IF(Table1[[#This Row],[ROWID]]="","",IF(Table1[[#This Row],[ROWID]]=C366,"",SUMIF(Table1[ROWID],Table1[[#This Row],[ROWID]],Table1[TOTAL])))</f>
        <v/>
      </c>
      <c r="AA36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65">
        <f>IF(Table1[[#This Row],[JUMLAH NOTA]]="","",IF(Table1[[#This Row],[CONV]]="",Table1[[#This Row],[JUMLAH NOTA]],Table1[[#This Row],[JUMLAH NOTA]]*Table1[[#This Row],[CONV]]))</f>
        <v>1</v>
      </c>
      <c r="AC365" t="str">
        <f>IF(Table1[[#This Row],[ISI_CONV]]="","",IF(Table1[[#This Row],[CONV]]="",Table1[[#This Row],[SATUAN NOTA]],Table1[[#This Row],[SATUAN]]))</f>
        <v>RTG</v>
      </c>
      <c r="AD365" s="58">
        <f>IF(Table1[[#This Row],[HARGA]]="","",IF(Table1[[#This Row],[CONV]]="",Table1[[#This Row],[HARGA]],Table1[[#This Row],[HARGA]]/Table1[[#This Row],[CONV]]))</f>
        <v>13500</v>
      </c>
      <c r="AE365" s="58">
        <f>IF(Table1[[#This Row],[HARGA_CONV]]="","",Table1[[#This Row],[HARGA_CONV]]*Table1[[#This Row],[ISI_CONV]]*(100%-(Table1[[#This Row],[DISKON]]+Table1[[#This Row],[DISKON NOTA]])))</f>
        <v>13500</v>
      </c>
      <c r="AF365" s="3">
        <f>IF(Table1[[#This Row],[TANGGAL NOTA]]="",AF364,Table1[[#This Row],[TANGGAL NOTA]])</f>
        <v>45531</v>
      </c>
      <c r="AG365" s="3"/>
      <c r="AH365" s="3">
        <f>IF(Table1[[#This Row],[TANGGAL UPDATE]]="",AH364,Table1[[#This Row],[TANGGAL UPDATE]])</f>
        <v>45534</v>
      </c>
      <c r="AI365" cm="1">
        <f t="array" ref="AI365">IF(Table1[[#This Row],[A1]]="",AI364,INDEX(Table6[3],Table1[[#This Row],[Q1]]))</f>
        <v>0</v>
      </c>
      <c r="AJ365" t="str">
        <f>IF(Table1[[#This Row],[_KETERANGAN]]="","",Table1[[#This Row],[_KETERANGAN]])</f>
        <v/>
      </c>
      <c r="AK365" cm="1">
        <f t="array" ref="AK365">IF(Table1[[#This Row],[A1]]="",AK364,INDEX(Table6[3],Table1[[#This Row],[Q1]]))</f>
        <v>0</v>
      </c>
      <c r="AL365" s="5" t="str" cm="1">
        <f t="array" ref="AL365">IF(Table1[[#This Row],[A1]]="",AL364,INDEX(Table6[1],Table1[[#This Row],[Q1]]))</f>
        <v>SBM</v>
      </c>
      <c r="AM365" t="str" cm="1">
        <f t="array" ref="AM365">IF(Table1[[#This Row],[A1]]="",AM364,INDEX(Table6[2],Table1[[#This Row],[Q1]]))</f>
        <v>SEMARANG</v>
      </c>
      <c r="AN365" t="str">
        <f>CONCATENATE(Table1[[#This Row],[TOKO_H]],"-",Table1[[#This Row],[KOTA_H]])</f>
        <v>SBM-SEMARANG</v>
      </c>
      <c r="AO365"/>
      <c r="AP365" t="s">
        <v>13184</v>
      </c>
      <c r="AQ365"/>
    </row>
    <row r="366" spans="1:43">
      <c r="A366">
        <f>IF(Table1[[#This Row],[KODE BARANG]]="","",MATCH(Table1[[#This Row],[KODE BARANG]],DBS[KODE BARANG],0))</f>
        <v>1009</v>
      </c>
      <c r="B366">
        <f>IF(Table1[[#This Row],[ROWID]]="","",ROW()-2)</f>
        <v>364</v>
      </c>
      <c r="C366">
        <f>IF(Table1[[#This Row],[NAMA BARANG]]="","",IF(Table1[[#This Row],[ID]]="",C365,Table1[[#This Row],[ID]]))</f>
        <v>358</v>
      </c>
      <c r="D366" t="str">
        <f>IF(Table1[[#This Row],[A1]]="","",MATCH(Table1[[#This Row],[A1]],Table6[5],0))</f>
        <v/>
      </c>
      <c r="E366" t="str">
        <f>IF(Table1[[#This Row],[ID]]="","",Table1[[#This Row],[TOKO-KOTA_H]])</f>
        <v/>
      </c>
      <c r="F366" t="str">
        <f>IF(Table1[[#This Row],[NOTA TOKO]]="","",ROW()-2)</f>
        <v/>
      </c>
      <c r="G366" s="59"/>
      <c r="H366" s="1"/>
      <c r="J366" s="1"/>
      <c r="K366" t="s">
        <v>1901</v>
      </c>
      <c r="L366" t="str">
        <f>IF(Table1[[#This Row],[_NAMA BARANG]]="",IF(Table1[[#This Row],[//DBS]]="","",INDEX(DBS[NAMA],Table1[[#This Row],[//DBS]])),Table1[[#This Row],[_NAMA BARANG]])</f>
        <v>GARISAN MIKA ENTER 40CM</v>
      </c>
      <c r="M366"/>
      <c r="O366" t="str">
        <f>IF(Table1[[#This Row],[ROWID]]="","",IF(Table1[[#This Row],[_KETERANGAN]]="STOCK BELUM LENGKAP","ADA",IF(Table1[[#This Row],[KODE BARANG]]="","TIDAK ADA","ADA")))</f>
        <v>ADA</v>
      </c>
      <c r="P366">
        <v>1</v>
      </c>
      <c r="Q366" t="s">
        <v>34</v>
      </c>
      <c r="R366">
        <f>IF(Table1[[#This Row],[//DBS]]="","",INDEX(DBS[ISI],Table1[[#This Row],[//DBS]]))</f>
        <v>100</v>
      </c>
      <c r="S366" t="str">
        <f>IF(Table1[[#This Row],[//DBS]]="","",IF(Table1[[#This Row],[SATUAN_BYPASS]]="",INDEX(DBS[[SATUAN ]],Table1[[#This Row],[//DBS]]),Table1[SATUAN_BYPASS]))</f>
        <v>LSN</v>
      </c>
      <c r="T366">
        <v>32.5</v>
      </c>
      <c r="U366" s="58">
        <f>IF(Table1[[#This Row],[HARGA_BYPASS]]="",IF(Table1[[#This Row],[_HARGA]]="","",Table1[[#This Row],[_HARGA]]*1000),Table1[[#This Row],[HARGA_BYPASS]])</f>
        <v>32500</v>
      </c>
      <c r="V366" s="2"/>
      <c r="W366" s="2"/>
      <c r="X366" s="58" t="str">
        <f>IF(Table1[[#This Row],[ROWID]]="","",IF(Table1[[#This Row],[ROWID]]=C367,"",SUMIF(Table1[ROWID],Table1[[#This Row],[ROWID]],Table1[TOTAL])))</f>
        <v/>
      </c>
      <c r="AA36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66">
        <f>IF(Table1[[#This Row],[JUMLAH NOTA]]="","",IF(Table1[[#This Row],[CONV]]="",Table1[[#This Row],[JUMLAH NOTA]],Table1[[#This Row],[JUMLAH NOTA]]*Table1[[#This Row],[CONV]]))</f>
        <v>1</v>
      </c>
      <c r="AC366" t="str">
        <f>IF(Table1[[#This Row],[ISI_CONV]]="","",IF(Table1[[#This Row],[CONV]]="",Table1[[#This Row],[SATUAN NOTA]],Table1[[#This Row],[SATUAN]]))</f>
        <v>LSN</v>
      </c>
      <c r="AD366" s="58">
        <f>IF(Table1[[#This Row],[HARGA]]="","",IF(Table1[[#This Row],[CONV]]="",Table1[[#This Row],[HARGA]],Table1[[#This Row],[HARGA]]/Table1[[#This Row],[CONV]]))</f>
        <v>32500</v>
      </c>
      <c r="AE366" s="58">
        <f>IF(Table1[[#This Row],[HARGA_CONV]]="","",Table1[[#This Row],[HARGA_CONV]]*Table1[[#This Row],[ISI_CONV]]*(100%-(Table1[[#This Row],[DISKON]]+Table1[[#This Row],[DISKON NOTA]])))</f>
        <v>32500</v>
      </c>
      <c r="AF366" s="3">
        <f>IF(Table1[[#This Row],[TANGGAL NOTA]]="",AF365,Table1[[#This Row],[TANGGAL NOTA]])</f>
        <v>45531</v>
      </c>
      <c r="AG366" s="3"/>
      <c r="AH366" s="3">
        <f>IF(Table1[[#This Row],[TANGGAL UPDATE]]="",AH365,Table1[[#This Row],[TANGGAL UPDATE]])</f>
        <v>45534</v>
      </c>
      <c r="AI366" cm="1">
        <f t="array" ref="AI366">IF(Table1[[#This Row],[A1]]="",AI365,INDEX(Table6[3],Table1[[#This Row],[Q1]]))</f>
        <v>0</v>
      </c>
      <c r="AJ366" t="str">
        <f>IF(Table1[[#This Row],[_KETERANGAN]]="","",Table1[[#This Row],[_KETERANGAN]])</f>
        <v/>
      </c>
      <c r="AK366" cm="1">
        <f t="array" ref="AK366">IF(Table1[[#This Row],[A1]]="",AK365,INDEX(Table6[3],Table1[[#This Row],[Q1]]))</f>
        <v>0</v>
      </c>
      <c r="AL366" s="5" t="str" cm="1">
        <f t="array" ref="AL366">IF(Table1[[#This Row],[A1]]="",AL365,INDEX(Table6[1],Table1[[#This Row],[Q1]]))</f>
        <v>SBM</v>
      </c>
      <c r="AM366" t="str" cm="1">
        <f t="array" ref="AM366">IF(Table1[[#This Row],[A1]]="",AM365,INDEX(Table6[2],Table1[[#This Row],[Q1]]))</f>
        <v>SEMARANG</v>
      </c>
      <c r="AN366" t="str">
        <f>CONCATENATE(Table1[[#This Row],[TOKO_H]],"-",Table1[[#This Row],[KOTA_H]])</f>
        <v>SBM-SEMARANG</v>
      </c>
      <c r="AO366" t="s">
        <v>1901</v>
      </c>
      <c r="AP366" t="s">
        <v>10967</v>
      </c>
      <c r="AQ366"/>
    </row>
    <row r="367" spans="1:43">
      <c r="A367">
        <f>IF(Table1[[#This Row],[KODE BARANG]]="","",MATCH(Table1[[#This Row],[KODE BARANG]],DBS[KODE BARANG],0))</f>
        <v>980</v>
      </c>
      <c r="B367">
        <f>IF(Table1[[#This Row],[ROWID]]="","",ROW()-2)</f>
        <v>365</v>
      </c>
      <c r="C367">
        <f>IF(Table1[[#This Row],[NAMA BARANG]]="","",IF(Table1[[#This Row],[ID]]="",C366,Table1[[#This Row],[ID]]))</f>
        <v>358</v>
      </c>
      <c r="D367" t="str">
        <f>IF(Table1[[#This Row],[A1]]="","",MATCH(Table1[[#This Row],[A1]],Table6[5],0))</f>
        <v/>
      </c>
      <c r="E367" t="str">
        <f>IF(Table1[[#This Row],[ID]]="","",Table1[[#This Row],[TOKO-KOTA_H]])</f>
        <v/>
      </c>
      <c r="F367" t="str">
        <f>IF(Table1[[#This Row],[NOTA TOKO]]="","",ROW()-2)</f>
        <v/>
      </c>
      <c r="G367" s="59"/>
      <c r="H367" s="1"/>
      <c r="J367" s="1"/>
      <c r="K367" t="s">
        <v>1902</v>
      </c>
      <c r="L367" t="str">
        <f>IF(Table1[[#This Row],[_NAMA BARANG]]="",IF(Table1[[#This Row],[//DBS]]="","",INDEX(DBS[NAMA],Table1[[#This Row],[//DBS]])),Table1[[#This Row],[_NAMA BARANG]])</f>
        <v>GARISAN MIKA ENTER 50CM</v>
      </c>
      <c r="M367"/>
      <c r="O367" t="str">
        <f>IF(Table1[[#This Row],[ROWID]]="","",IF(Table1[[#This Row],[_KETERANGAN]]="STOCK BELUM LENGKAP","ADA",IF(Table1[[#This Row],[KODE BARANG]]="","TIDAK ADA","ADA")))</f>
        <v>ADA</v>
      </c>
      <c r="P367">
        <v>1</v>
      </c>
      <c r="Q367" t="s">
        <v>34</v>
      </c>
      <c r="R367">
        <f>IF(Table1[[#This Row],[//DBS]]="","",INDEX(DBS[ISI],Table1[[#This Row],[//DBS]]))</f>
        <v>72</v>
      </c>
      <c r="S367" t="str">
        <f>IF(Table1[[#This Row],[//DBS]]="","",IF(Table1[[#This Row],[SATUAN_BYPASS]]="",INDEX(DBS[[SATUAN ]],Table1[[#This Row],[//DBS]]),Table1[SATUAN_BYPASS]))</f>
        <v>LSN</v>
      </c>
      <c r="T367">
        <v>40</v>
      </c>
      <c r="U367" s="58">
        <f>IF(Table1[[#This Row],[HARGA_BYPASS]]="",IF(Table1[[#This Row],[_HARGA]]="","",Table1[[#This Row],[_HARGA]]*1000),Table1[[#This Row],[HARGA_BYPASS]])</f>
        <v>40000</v>
      </c>
      <c r="V367" s="2"/>
      <c r="W367" s="2"/>
      <c r="X367" s="58">
        <f>IF(Table1[[#This Row],[ROWID]]="","",IF(Table1[[#This Row],[ROWID]]=C368,"",SUMIF(Table1[ROWID],Table1[[#This Row],[ROWID]],Table1[TOTAL])))</f>
        <v>412100</v>
      </c>
      <c r="AA36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67">
        <f>IF(Table1[[#This Row],[JUMLAH NOTA]]="","",IF(Table1[[#This Row],[CONV]]="",Table1[[#This Row],[JUMLAH NOTA]],Table1[[#This Row],[JUMLAH NOTA]]*Table1[[#This Row],[CONV]]))</f>
        <v>1</v>
      </c>
      <c r="AC367" t="str">
        <f>IF(Table1[[#This Row],[ISI_CONV]]="","",IF(Table1[[#This Row],[CONV]]="",Table1[[#This Row],[SATUAN NOTA]],Table1[[#This Row],[SATUAN]]))</f>
        <v>LSN</v>
      </c>
      <c r="AD367" s="58">
        <f>IF(Table1[[#This Row],[HARGA]]="","",IF(Table1[[#This Row],[CONV]]="",Table1[[#This Row],[HARGA]],Table1[[#This Row],[HARGA]]/Table1[[#This Row],[CONV]]))</f>
        <v>40000</v>
      </c>
      <c r="AE367" s="58">
        <f>IF(Table1[[#This Row],[HARGA_CONV]]="","",Table1[[#This Row],[HARGA_CONV]]*Table1[[#This Row],[ISI_CONV]]*(100%-(Table1[[#This Row],[DISKON]]+Table1[[#This Row],[DISKON NOTA]])))</f>
        <v>40000</v>
      </c>
      <c r="AF367" s="3">
        <f>IF(Table1[[#This Row],[TANGGAL NOTA]]="",AF366,Table1[[#This Row],[TANGGAL NOTA]])</f>
        <v>45531</v>
      </c>
      <c r="AG367" s="3"/>
      <c r="AH367" s="3">
        <f>IF(Table1[[#This Row],[TANGGAL UPDATE]]="",AH366,Table1[[#This Row],[TANGGAL UPDATE]])</f>
        <v>45534</v>
      </c>
      <c r="AI367" cm="1">
        <f t="array" ref="AI367">IF(Table1[[#This Row],[A1]]="",AI366,INDEX(Table6[3],Table1[[#This Row],[Q1]]))</f>
        <v>0</v>
      </c>
      <c r="AJ367" t="str">
        <f>IF(Table1[[#This Row],[_KETERANGAN]]="","",Table1[[#This Row],[_KETERANGAN]])</f>
        <v/>
      </c>
      <c r="AK367" cm="1">
        <f t="array" ref="AK367">IF(Table1[[#This Row],[A1]]="",AK366,INDEX(Table6[3],Table1[[#This Row],[Q1]]))</f>
        <v>0</v>
      </c>
      <c r="AL367" s="5" t="str" cm="1">
        <f t="array" ref="AL367">IF(Table1[[#This Row],[A1]]="",AL366,INDEX(Table6[1],Table1[[#This Row],[Q1]]))</f>
        <v>SBM</v>
      </c>
      <c r="AM367" t="str" cm="1">
        <f t="array" ref="AM367">IF(Table1[[#This Row],[A1]]="",AM366,INDEX(Table6[2],Table1[[#This Row],[Q1]]))</f>
        <v>SEMARANG</v>
      </c>
      <c r="AN367" t="str">
        <f>CONCATENATE(Table1[[#This Row],[TOKO_H]],"-",Table1[[#This Row],[KOTA_H]])</f>
        <v>SBM-SEMARANG</v>
      </c>
      <c r="AO367" t="s">
        <v>1902</v>
      </c>
      <c r="AP367" t="s">
        <v>10965</v>
      </c>
      <c r="AQ367"/>
    </row>
    <row r="368" spans="1:43">
      <c r="A368" t="str">
        <f>IF(Table1[[#This Row],[KODE BARANG]]="","",MATCH(Table1[[#This Row],[KODE BARANG]],DBS[KODE BARANG],0))</f>
        <v/>
      </c>
      <c r="B368" t="str">
        <f>IF(Table1[[#This Row],[ROWID]]="","",ROW()-2)</f>
        <v/>
      </c>
      <c r="C368" t="str">
        <f>IF(Table1[[#This Row],[NAMA BARANG]]="","",IF(Table1[[#This Row],[ID]]="",C367,Table1[[#This Row],[ID]]))</f>
        <v/>
      </c>
      <c r="D368" t="str">
        <f>IF(Table1[[#This Row],[A1]]="","",MATCH(Table1[[#This Row],[A1]],Table6[5],0))</f>
        <v/>
      </c>
      <c r="E368" t="str">
        <f>IF(Table1[[#This Row],[ID]]="","",Table1[[#This Row],[TOKO-KOTA_H]])</f>
        <v/>
      </c>
      <c r="F368" t="str">
        <f>IF(Table1[[#This Row],[NOTA TOKO]]="","",ROW()-2)</f>
        <v/>
      </c>
      <c r="G368" s="59"/>
      <c r="H368" s="1"/>
      <c r="J368" s="1"/>
      <c r="K368"/>
      <c r="L368" t="str">
        <f>IF(Table1[[#This Row],[_NAMA BARANG]]="",IF(Table1[[#This Row],[//DBS]]="","",INDEX(DBS[NAMA],Table1[[#This Row],[//DBS]])),Table1[[#This Row],[_NAMA BARANG]])</f>
        <v/>
      </c>
      <c r="M368"/>
      <c r="O368" t="str">
        <f>IF(Table1[[#This Row],[ROWID]]="","",IF(Table1[[#This Row],[_KETERANGAN]]="STOCK BELUM LENGKAP","ADA",IF(Table1[[#This Row],[KODE BARANG]]="","TIDAK ADA","ADA")))</f>
        <v/>
      </c>
      <c r="R368" t="str">
        <f>IF(Table1[[#This Row],[//DBS]]="","",INDEX(DBS[ISI],Table1[[#This Row],[//DBS]]))</f>
        <v/>
      </c>
      <c r="S368" t="str">
        <f>IF(Table1[[#This Row],[//DBS]]="","",IF(Table1[[#This Row],[SATUAN_BYPASS]]="",INDEX(DBS[[SATUAN ]],Table1[[#This Row],[//DBS]]),Table1[SATUAN_BYPASS]))</f>
        <v/>
      </c>
      <c r="U368" s="58" t="str">
        <f>IF(Table1[[#This Row],[HARGA_BYPASS]]="",IF(Table1[[#This Row],[_HARGA]]="","",Table1[[#This Row],[_HARGA]]*1000),Table1[[#This Row],[HARGA_BYPASS]])</f>
        <v/>
      </c>
      <c r="V368" s="2"/>
      <c r="W368" s="2"/>
      <c r="X368" s="58" t="str">
        <f>IF(Table1[[#This Row],[ROWID]]="","",IF(Table1[[#This Row],[ROWID]]=C369,"",SUMIF(Table1[ROWID],Table1[[#This Row],[ROWID]],Table1[TOTAL])))</f>
        <v/>
      </c>
      <c r="AA36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68" t="str">
        <f>IF(Table1[[#This Row],[JUMLAH NOTA]]="","",IF(Table1[[#This Row],[CONV]]="",Table1[[#This Row],[JUMLAH NOTA]],Table1[[#This Row],[JUMLAH NOTA]]*Table1[[#This Row],[CONV]]))</f>
        <v/>
      </c>
      <c r="AC368" t="str">
        <f>IF(Table1[[#This Row],[ISI_CONV]]="","",IF(Table1[[#This Row],[CONV]]="",Table1[[#This Row],[SATUAN NOTA]],Table1[[#This Row],[SATUAN]]))</f>
        <v/>
      </c>
      <c r="AD368" s="58" t="str">
        <f>IF(Table1[[#This Row],[HARGA]]="","",IF(Table1[[#This Row],[CONV]]="",Table1[[#This Row],[HARGA]],Table1[[#This Row],[HARGA]]/Table1[[#This Row],[CONV]]))</f>
        <v/>
      </c>
      <c r="AE368" s="58" t="str">
        <f>IF(Table1[[#This Row],[HARGA_CONV]]="","",Table1[[#This Row],[HARGA_CONV]]*Table1[[#This Row],[ISI_CONV]]*(100%-(Table1[[#This Row],[DISKON]]+Table1[[#This Row],[DISKON NOTA]])))</f>
        <v/>
      </c>
      <c r="AF368" s="3">
        <f>IF(Table1[[#This Row],[TANGGAL NOTA]]="",AF367,Table1[[#This Row],[TANGGAL NOTA]])</f>
        <v>45531</v>
      </c>
      <c r="AG368" s="3"/>
      <c r="AH368" s="3">
        <f>IF(Table1[[#This Row],[TANGGAL UPDATE]]="",AH367,Table1[[#This Row],[TANGGAL UPDATE]])</f>
        <v>45534</v>
      </c>
      <c r="AI368" cm="1">
        <f t="array" ref="AI368">IF(Table1[[#This Row],[A1]]="",AI367,INDEX(Table6[3],Table1[[#This Row],[Q1]]))</f>
        <v>0</v>
      </c>
      <c r="AJ368" t="str">
        <f>IF(Table1[[#This Row],[_KETERANGAN]]="","",Table1[[#This Row],[_KETERANGAN]])</f>
        <v/>
      </c>
      <c r="AK368" cm="1">
        <f t="array" ref="AK368">IF(Table1[[#This Row],[A1]]="",AK367,INDEX(Table6[3],Table1[[#This Row],[Q1]]))</f>
        <v>0</v>
      </c>
      <c r="AL368" s="5" t="str" cm="1">
        <f t="array" ref="AL368">IF(Table1[[#This Row],[A1]]="",AL367,INDEX(Table6[1],Table1[[#This Row],[Q1]]))</f>
        <v>SBM</v>
      </c>
      <c r="AM368" t="str" cm="1">
        <f t="array" ref="AM368">IF(Table1[[#This Row],[A1]]="",AM367,INDEX(Table6[2],Table1[[#This Row],[Q1]]))</f>
        <v>SEMARANG</v>
      </c>
      <c r="AN368" t="str">
        <f>CONCATENATE(Table1[[#This Row],[TOKO_H]],"-",Table1[[#This Row],[KOTA_H]])</f>
        <v>SBM-SEMARANG</v>
      </c>
      <c r="AO368"/>
      <c r="AP368" t="s">
        <v>9561</v>
      </c>
      <c r="AQ368"/>
    </row>
    <row r="369" spans="1:43">
      <c r="A369">
        <f>IF(Table1[[#This Row],[KODE BARANG]]="","",MATCH(Table1[[#This Row],[KODE BARANG]],DBS[KODE BARANG],0))</f>
        <v>2565</v>
      </c>
      <c r="B369">
        <f>IF(Table1[[#This Row],[ROWID]]="","",ROW()-2)</f>
        <v>367</v>
      </c>
      <c r="C369">
        <f>IF(Table1[[#This Row],[NAMA BARANG]]="","",IF(Table1[[#This Row],[ID]]="",C368,Table1[[#This Row],[ID]]))</f>
        <v>367</v>
      </c>
      <c r="D369">
        <f>IF(Table1[[#This Row],[A1]]="","",MATCH(Table1[[#This Row],[A1]],Table6[5],0))</f>
        <v>292</v>
      </c>
      <c r="E369" t="str">
        <f>IF(Table1[[#This Row],[ID]]="","",Table1[[#This Row],[TOKO-KOTA_H]])</f>
        <v>ROYYAN-SOLO</v>
      </c>
      <c r="F369">
        <f>IF(Table1[[#This Row],[NOTA TOKO]]="","",ROW()-2)</f>
        <v>367</v>
      </c>
      <c r="G369" s="59"/>
      <c r="H369" s="1"/>
      <c r="I369">
        <v>3456</v>
      </c>
      <c r="J369" s="1" t="s">
        <v>13185</v>
      </c>
      <c r="K369" t="s">
        <v>3689</v>
      </c>
      <c r="L369" t="str">
        <f>IF(Table1[[#This Row],[_NAMA BARANG]]="",IF(Table1[[#This Row],[//DBS]]="","",INDEX(DBS[NAMA],Table1[[#This Row],[//DBS]])),Table1[[#This Row],[_NAMA BARANG]])</f>
        <v>PIANIKA LOVELY BIRU</v>
      </c>
      <c r="M369"/>
      <c r="O369" t="str">
        <f>IF(Table1[[#This Row],[ROWID]]="","",IF(Table1[[#This Row],[_KETERANGAN]]="STOCK BELUM LENGKAP","ADA",IF(Table1[[#This Row],[KODE BARANG]]="","TIDAK ADA","ADA")))</f>
        <v>ADA</v>
      </c>
      <c r="P369">
        <v>12</v>
      </c>
      <c r="Q369" t="s">
        <v>37</v>
      </c>
      <c r="R369">
        <f>IF(Table1[[#This Row],[//DBS]]="","",INDEX(DBS[ISI],Table1[[#This Row],[//DBS]]))</f>
        <v>12</v>
      </c>
      <c r="S369" t="str">
        <f>IF(Table1[[#This Row],[//DBS]]="","",IF(Table1[[#This Row],[SATUAN_BYPASS]]="",INDEX(DBS[[SATUAN ]],Table1[[#This Row],[//DBS]]),Table1[SATUAN_BYPASS]))</f>
        <v>PCS</v>
      </c>
      <c r="T369">
        <v>90</v>
      </c>
      <c r="U369" s="58">
        <f>IF(Table1[[#This Row],[HARGA_BYPASS]]="",IF(Table1[[#This Row],[_HARGA]]="","",Table1[[#This Row],[_HARGA]]*1000),Table1[[#This Row],[HARGA_BYPASS]])</f>
        <v>90000</v>
      </c>
      <c r="V369" s="2"/>
      <c r="W369" s="2"/>
      <c r="X369" s="58">
        <f>IF(Table1[[#This Row],[ROWID]]="","",IF(Table1[[#This Row],[ROWID]]=C370,"",SUMIF(Table1[ROWID],Table1[[#This Row],[ROWID]],Table1[TOTAL])))</f>
        <v>1080000</v>
      </c>
      <c r="AA36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69">
        <f>IF(Table1[[#This Row],[JUMLAH NOTA]]="","",IF(Table1[[#This Row],[CONV]]="",Table1[[#This Row],[JUMLAH NOTA]],Table1[[#This Row],[JUMLAH NOTA]]*Table1[[#This Row],[CONV]]))</f>
        <v>12</v>
      </c>
      <c r="AC369" t="str">
        <f>IF(Table1[[#This Row],[ISI_CONV]]="","",IF(Table1[[#This Row],[CONV]]="",Table1[[#This Row],[SATUAN NOTA]],Table1[[#This Row],[SATUAN]]))</f>
        <v>PCS</v>
      </c>
      <c r="AD369" s="58">
        <f>IF(Table1[[#This Row],[HARGA]]="","",IF(Table1[[#This Row],[CONV]]="",Table1[[#This Row],[HARGA]],Table1[[#This Row],[HARGA]]/Table1[[#This Row],[CONV]]))</f>
        <v>90000</v>
      </c>
      <c r="AE369" s="58">
        <f>IF(Table1[[#This Row],[HARGA_CONV]]="","",Table1[[#This Row],[HARGA_CONV]]*Table1[[#This Row],[ISI_CONV]]*(100%-(Table1[[#This Row],[DISKON]]+Table1[[#This Row],[DISKON NOTA]])))</f>
        <v>1080000</v>
      </c>
      <c r="AF369" s="3">
        <f>IF(Table1[[#This Row],[TANGGAL NOTA]]="",AF368,Table1[[#This Row],[TANGGAL NOTA]])</f>
        <v>45531</v>
      </c>
      <c r="AG369" s="3"/>
      <c r="AH369" s="3">
        <f>IF(Table1[[#This Row],[TANGGAL UPDATE]]="",AH368,Table1[[#This Row],[TANGGAL UPDATE]])</f>
        <v>45534</v>
      </c>
      <c r="AI369" t="str" cm="1">
        <f t="array" ref="AI369">IF(Table1[[#This Row],[A1]]="",AI368,INDEX(Table6[3],Table1[[#This Row],[Q1]]))</f>
        <v>E</v>
      </c>
      <c r="AJ369" t="str">
        <f>IF(Table1[[#This Row],[_KETERANGAN]]="","",Table1[[#This Row],[_KETERANGAN]])</f>
        <v/>
      </c>
      <c r="AK369" t="str" cm="1">
        <f t="array" ref="AK369">IF(Table1[[#This Row],[A1]]="",AK368,INDEX(Table6[3],Table1[[#This Row],[Q1]]))</f>
        <v>E</v>
      </c>
      <c r="AL369" s="5" t="str" cm="1">
        <f t="array" ref="AL369">IF(Table1[[#This Row],[A1]]="",AL368,INDEX(Table6[1],Table1[[#This Row],[Q1]]))</f>
        <v>ROYYAN</v>
      </c>
      <c r="AM369" t="str" cm="1">
        <f t="array" ref="AM369">IF(Table1[[#This Row],[A1]]="",AM368,INDEX(Table6[2],Table1[[#This Row],[Q1]]))</f>
        <v>SOLO</v>
      </c>
      <c r="AN369" t="str">
        <f>CONCATENATE(Table1[[#This Row],[TOKO_H]],"-",Table1[[#This Row],[KOTA_H]])</f>
        <v>ROYYAN-SOLO</v>
      </c>
      <c r="AO369" t="s">
        <v>3689</v>
      </c>
      <c r="AP369" t="s">
        <v>3690</v>
      </c>
      <c r="AQ369"/>
    </row>
    <row r="370" spans="1:43">
      <c r="A370" t="str">
        <f>IF(Table1[[#This Row],[KODE BARANG]]="","",MATCH(Table1[[#This Row],[KODE BARANG]],DBS[KODE BARANG],0))</f>
        <v/>
      </c>
      <c r="B370" t="str">
        <f>IF(Table1[[#This Row],[ROWID]]="","",ROW()-2)</f>
        <v/>
      </c>
      <c r="C370" t="str">
        <f>IF(Table1[[#This Row],[NAMA BARANG]]="","",IF(Table1[[#This Row],[ID]]="",C369,Table1[[#This Row],[ID]]))</f>
        <v/>
      </c>
      <c r="D370" t="str">
        <f>IF(Table1[[#This Row],[A1]]="","",MATCH(Table1[[#This Row],[A1]],Table6[5],0))</f>
        <v/>
      </c>
      <c r="E370" t="str">
        <f>IF(Table1[[#This Row],[ID]]="","",Table1[[#This Row],[TOKO-KOTA_H]])</f>
        <v/>
      </c>
      <c r="F370" t="str">
        <f>IF(Table1[[#This Row],[NOTA TOKO]]="","",ROW()-2)</f>
        <v/>
      </c>
      <c r="G370" s="59"/>
      <c r="H370" s="1"/>
      <c r="J370" s="1"/>
      <c r="K370"/>
      <c r="L370" t="str">
        <f>IF(Table1[[#This Row],[_NAMA BARANG]]="",IF(Table1[[#This Row],[//DBS]]="","",INDEX(DBS[NAMA],Table1[[#This Row],[//DBS]])),Table1[[#This Row],[_NAMA BARANG]])</f>
        <v/>
      </c>
      <c r="M370"/>
      <c r="O370" t="str">
        <f>IF(Table1[[#This Row],[ROWID]]="","",IF(Table1[[#This Row],[_KETERANGAN]]="STOCK BELUM LENGKAP","ADA",IF(Table1[[#This Row],[KODE BARANG]]="","TIDAK ADA","ADA")))</f>
        <v/>
      </c>
      <c r="R370" t="str">
        <f>IF(Table1[[#This Row],[//DBS]]="","",INDEX(DBS[ISI],Table1[[#This Row],[//DBS]]))</f>
        <v/>
      </c>
      <c r="S370" t="str">
        <f>IF(Table1[[#This Row],[//DBS]]="","",IF(Table1[[#This Row],[SATUAN_BYPASS]]="",INDEX(DBS[[SATUAN ]],Table1[[#This Row],[//DBS]]),Table1[SATUAN_BYPASS]))</f>
        <v/>
      </c>
      <c r="U370" s="58" t="str">
        <f>IF(Table1[[#This Row],[HARGA_BYPASS]]="",IF(Table1[[#This Row],[_HARGA]]="","",Table1[[#This Row],[_HARGA]]*1000),Table1[[#This Row],[HARGA_BYPASS]])</f>
        <v/>
      </c>
      <c r="V370" s="2"/>
      <c r="W370" s="2"/>
      <c r="X370" s="58" t="str">
        <f>IF(Table1[[#This Row],[ROWID]]="","",IF(Table1[[#This Row],[ROWID]]=C371,"",SUMIF(Table1[ROWID],Table1[[#This Row],[ROWID]],Table1[TOTAL])))</f>
        <v/>
      </c>
      <c r="AA37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70" t="str">
        <f>IF(Table1[[#This Row],[JUMLAH NOTA]]="","",IF(Table1[[#This Row],[CONV]]="",Table1[[#This Row],[JUMLAH NOTA]],Table1[[#This Row],[JUMLAH NOTA]]*Table1[[#This Row],[CONV]]))</f>
        <v/>
      </c>
      <c r="AC370" t="str">
        <f>IF(Table1[[#This Row],[ISI_CONV]]="","",IF(Table1[[#This Row],[CONV]]="",Table1[[#This Row],[SATUAN NOTA]],Table1[[#This Row],[SATUAN]]))</f>
        <v/>
      </c>
      <c r="AD370" s="58" t="str">
        <f>IF(Table1[[#This Row],[HARGA]]="","",IF(Table1[[#This Row],[CONV]]="",Table1[[#This Row],[HARGA]],Table1[[#This Row],[HARGA]]/Table1[[#This Row],[CONV]]))</f>
        <v/>
      </c>
      <c r="AE370" s="58" t="str">
        <f>IF(Table1[[#This Row],[HARGA_CONV]]="","",Table1[[#This Row],[HARGA_CONV]]*Table1[[#This Row],[ISI_CONV]]*(100%-(Table1[[#This Row],[DISKON]]+Table1[[#This Row],[DISKON NOTA]])))</f>
        <v/>
      </c>
      <c r="AF370" s="3">
        <f>IF(Table1[[#This Row],[TANGGAL NOTA]]="",AF369,Table1[[#This Row],[TANGGAL NOTA]])</f>
        <v>45531</v>
      </c>
      <c r="AG370" s="3"/>
      <c r="AH370" s="3">
        <f>IF(Table1[[#This Row],[TANGGAL UPDATE]]="",AH369,Table1[[#This Row],[TANGGAL UPDATE]])</f>
        <v>45534</v>
      </c>
      <c r="AI370" t="str" cm="1">
        <f t="array" ref="AI370">IF(Table1[[#This Row],[A1]]="",AI369,INDEX(Table6[3],Table1[[#This Row],[Q1]]))</f>
        <v>E</v>
      </c>
      <c r="AJ370" t="str">
        <f>IF(Table1[[#This Row],[_KETERANGAN]]="","",Table1[[#This Row],[_KETERANGAN]])</f>
        <v/>
      </c>
      <c r="AK370" t="str" cm="1">
        <f t="array" ref="AK370">IF(Table1[[#This Row],[A1]]="",AK369,INDEX(Table6[3],Table1[[#This Row],[Q1]]))</f>
        <v>E</v>
      </c>
      <c r="AL370" s="5" t="str" cm="1">
        <f t="array" ref="AL370">IF(Table1[[#This Row],[A1]]="",AL369,INDEX(Table6[1],Table1[[#This Row],[Q1]]))</f>
        <v>ROYYAN</v>
      </c>
      <c r="AM370" t="str" cm="1">
        <f t="array" ref="AM370">IF(Table1[[#This Row],[A1]]="",AM369,INDEX(Table6[2],Table1[[#This Row],[Q1]]))</f>
        <v>SOLO</v>
      </c>
      <c r="AN370" t="str">
        <f>CONCATENATE(Table1[[#This Row],[TOKO_H]],"-",Table1[[#This Row],[KOTA_H]])</f>
        <v>ROYYAN-SOLO</v>
      </c>
      <c r="AO370"/>
      <c r="AP370" t="s">
        <v>9561</v>
      </c>
      <c r="AQ370"/>
    </row>
    <row r="371" spans="1:43">
      <c r="A371">
        <f>IF(Table1[[#This Row],[KODE BARANG]]="","",MATCH(Table1[[#This Row],[KODE BARANG]],DBS[KODE BARANG],0))</f>
        <v>1399</v>
      </c>
      <c r="B371">
        <f>IF(Table1[[#This Row],[ROWID]]="","",ROW()-2)</f>
        <v>369</v>
      </c>
      <c r="C371">
        <f>IF(Table1[[#This Row],[NAMA BARANG]]="","",IF(Table1[[#This Row],[ID]]="",C370,Table1[[#This Row],[ID]]))</f>
        <v>369</v>
      </c>
      <c r="D371">
        <f>IF(Table1[[#This Row],[A1]]="","",MATCH(Table1[[#This Row],[A1]],Table6[5],0))</f>
        <v>189</v>
      </c>
      <c r="E371" t="str">
        <f>IF(Table1[[#This Row],[ID]]="","",Table1[[#This Row],[TOKO-KOTA_H]])</f>
        <v>RENI-JATIMULYO</v>
      </c>
      <c r="F371">
        <f>IF(Table1[[#This Row],[NOTA TOKO]]="","",ROW()-2)</f>
        <v>369</v>
      </c>
      <c r="G371" s="59"/>
      <c r="H371" s="1"/>
      <c r="I371">
        <v>3285</v>
      </c>
      <c r="J371" s="1" t="s">
        <v>13186</v>
      </c>
      <c r="K371" t="s">
        <v>2350</v>
      </c>
      <c r="L371" t="str">
        <f>IF(Table1[[#This Row],[_NAMA BARANG]]="",IF(Table1[[#This Row],[//DBS]]="","",INDEX(DBS[NAMA],Table1[[#This Row],[//DBS]])),Table1[[#This Row],[_NAMA BARANG]])</f>
        <v>ISI STAPLER 13/8 JOSS</v>
      </c>
      <c r="M371"/>
      <c r="O371" t="str">
        <f>IF(Table1[[#This Row],[ROWID]]="","",IF(Table1[[#This Row],[_KETERANGAN]]="STOCK BELUM LENGKAP","ADA",IF(Table1[[#This Row],[KODE BARANG]]="","TIDAK ADA","ADA")))</f>
        <v>ADA</v>
      </c>
      <c r="P371">
        <v>100</v>
      </c>
      <c r="Q371" t="s">
        <v>124</v>
      </c>
      <c r="R371">
        <f>IF(Table1[[#This Row],[//DBS]]="","",INDEX(DBS[ISI],Table1[[#This Row],[//DBS]]))</f>
        <v>100</v>
      </c>
      <c r="S371" t="str">
        <f>IF(Table1[[#This Row],[//DBS]]="","",IF(Table1[[#This Row],[SATUAN_BYPASS]]="",INDEX(DBS[[SATUAN ]],Table1[[#This Row],[//DBS]]),Table1[SATUAN_BYPASS]))</f>
        <v>PAK</v>
      </c>
      <c r="T371">
        <v>18.5</v>
      </c>
      <c r="U371" s="58">
        <f>IF(Table1[[#This Row],[HARGA_BYPASS]]="",IF(Table1[[#This Row],[_HARGA]]="","",Table1[[#This Row],[_HARGA]]*1000),Table1[[#This Row],[HARGA_BYPASS]])</f>
        <v>18500</v>
      </c>
      <c r="V371" s="2"/>
      <c r="W371" s="2"/>
      <c r="X371" s="58" t="str">
        <f>IF(Table1[[#This Row],[ROWID]]="","",IF(Table1[[#This Row],[ROWID]]=C372,"",SUMIF(Table1[ROWID],Table1[[#This Row],[ROWID]],Table1[TOTAL])))</f>
        <v/>
      </c>
      <c r="AA37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71">
        <f>IF(Table1[[#This Row],[JUMLAH NOTA]]="","",IF(Table1[[#This Row],[CONV]]="",Table1[[#This Row],[JUMLAH NOTA]],Table1[[#This Row],[JUMLAH NOTA]]*Table1[[#This Row],[CONV]]))</f>
        <v>100</v>
      </c>
      <c r="AC371" t="str">
        <f>IF(Table1[[#This Row],[ISI_CONV]]="","",IF(Table1[[#This Row],[CONV]]="",Table1[[#This Row],[SATUAN NOTA]],Table1[[#This Row],[SATUAN]]))</f>
        <v>PAK</v>
      </c>
      <c r="AD371" s="58">
        <f>IF(Table1[[#This Row],[HARGA]]="","",IF(Table1[[#This Row],[CONV]]="",Table1[[#This Row],[HARGA]],Table1[[#This Row],[HARGA]]/Table1[[#This Row],[CONV]]))</f>
        <v>18500</v>
      </c>
      <c r="AE371" s="58">
        <f>IF(Table1[[#This Row],[HARGA_CONV]]="","",Table1[[#This Row],[HARGA_CONV]]*Table1[[#This Row],[ISI_CONV]]*(100%-(Table1[[#This Row],[DISKON]]+Table1[[#This Row],[DISKON NOTA]])))</f>
        <v>1850000</v>
      </c>
      <c r="AF371" s="3">
        <f>IF(Table1[[#This Row],[TANGGAL NOTA]]="",AF370,Table1[[#This Row],[TANGGAL NOTA]])</f>
        <v>45531</v>
      </c>
      <c r="AG371" s="3"/>
      <c r="AH371" s="3">
        <f>IF(Table1[[#This Row],[TANGGAL UPDATE]]="",AH370,Table1[[#This Row],[TANGGAL UPDATE]])</f>
        <v>45534</v>
      </c>
      <c r="AI371" t="str" cm="1">
        <f t="array" ref="AI371">IF(Table1[[#This Row],[A1]]="",AI370,INDEX(Table6[3],Table1[[#This Row],[Q1]]))</f>
        <v>A</v>
      </c>
      <c r="AJ371" t="str">
        <f>IF(Table1[[#This Row],[_KETERANGAN]]="","",Table1[[#This Row],[_KETERANGAN]])</f>
        <v/>
      </c>
      <c r="AK371" t="str" cm="1">
        <f t="array" ref="AK371">IF(Table1[[#This Row],[A1]]="",AK370,INDEX(Table6[3],Table1[[#This Row],[Q1]]))</f>
        <v>A</v>
      </c>
      <c r="AL371" s="5" t="str" cm="1">
        <f t="array" ref="AL371">IF(Table1[[#This Row],[A1]]="",AL370,INDEX(Table6[1],Table1[[#This Row],[Q1]]))</f>
        <v>RENI</v>
      </c>
      <c r="AM371" t="str" cm="1">
        <f t="array" ref="AM371">IF(Table1[[#This Row],[A1]]="",AM370,INDEX(Table6[2],Table1[[#This Row],[Q1]]))</f>
        <v>JATIMULYO</v>
      </c>
      <c r="AN371" t="str">
        <f>CONCATENATE(Table1[[#This Row],[TOKO_H]],"-",Table1[[#This Row],[KOTA_H]])</f>
        <v>RENI-JATIMULYO</v>
      </c>
      <c r="AO371" t="s">
        <v>2350</v>
      </c>
      <c r="AP371" t="s">
        <v>2351</v>
      </c>
      <c r="AQ371"/>
    </row>
    <row r="372" spans="1:43">
      <c r="A372">
        <f>IF(Table1[[#This Row],[KODE BARANG]]="","",MATCH(Table1[[#This Row],[KODE BARANG]],DBS[KODE BARANG],0))</f>
        <v>903</v>
      </c>
      <c r="B372">
        <f>IF(Table1[[#This Row],[ROWID]]="","",ROW()-2)</f>
        <v>370</v>
      </c>
      <c r="C372">
        <f>IF(Table1[[#This Row],[NAMA BARANG]]="","",IF(Table1[[#This Row],[ID]]="",C371,Table1[[#This Row],[ID]]))</f>
        <v>369</v>
      </c>
      <c r="D372" t="str">
        <f>IF(Table1[[#This Row],[A1]]="","",MATCH(Table1[[#This Row],[A1]],Table6[5],0))</f>
        <v/>
      </c>
      <c r="E372" t="str">
        <f>IF(Table1[[#This Row],[ID]]="","",Table1[[#This Row],[TOKO-KOTA_H]])</f>
        <v/>
      </c>
      <c r="F372" t="str">
        <f>IF(Table1[[#This Row],[NOTA TOKO]]="","",ROW()-2)</f>
        <v/>
      </c>
      <c r="G372" s="59"/>
      <c r="H372" s="1"/>
      <c r="J372" s="1"/>
      <c r="K372" t="s">
        <v>1795</v>
      </c>
      <c r="L372" t="str">
        <f>IF(Table1[[#This Row],[_NAMA BARANG]]="",IF(Table1[[#This Row],[//DBS]]="","",INDEX(DBS[NAMA],Table1[[#This Row],[//DBS]])),Table1[[#This Row],[_NAMA BARANG]])</f>
        <v>CUTTER TACO 88 BESAR</v>
      </c>
      <c r="M372"/>
      <c r="O372" t="str">
        <f>IF(Table1[[#This Row],[ROWID]]="","",IF(Table1[[#This Row],[_KETERANGAN]]="STOCK BELUM LENGKAP","ADA",IF(Table1[[#This Row],[KODE BARANG]]="","TIDAK ADA","ADA")))</f>
        <v>ADA</v>
      </c>
      <c r="P372">
        <v>60</v>
      </c>
      <c r="Q372" t="s">
        <v>34</v>
      </c>
      <c r="R372">
        <f>IF(Table1[[#This Row],[//DBS]]="","",INDEX(DBS[ISI],Table1[[#This Row],[//DBS]]))</f>
        <v>60</v>
      </c>
      <c r="S372" t="str">
        <f>IF(Table1[[#This Row],[//DBS]]="","",IF(Table1[[#This Row],[SATUAN_BYPASS]]="",INDEX(DBS[[SATUAN ]],Table1[[#This Row],[//DBS]]),Table1[SATUAN_BYPASS]))</f>
        <v>LSN</v>
      </c>
      <c r="T372">
        <v>33</v>
      </c>
      <c r="U372" s="58">
        <f>IF(Table1[[#This Row],[HARGA_BYPASS]]="",IF(Table1[[#This Row],[_HARGA]]="","",Table1[[#This Row],[_HARGA]]*1000),Table1[[#This Row],[HARGA_BYPASS]])</f>
        <v>33000</v>
      </c>
      <c r="V372" s="2">
        <v>0.1</v>
      </c>
      <c r="W372" s="2"/>
      <c r="X372" s="58" t="str">
        <f>IF(Table1[[#This Row],[ROWID]]="","",IF(Table1[[#This Row],[ROWID]]=C373,"",SUMIF(Table1[ROWID],Table1[[#This Row],[ROWID]],Table1[TOTAL])))</f>
        <v/>
      </c>
      <c r="AA37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72">
        <f>IF(Table1[[#This Row],[JUMLAH NOTA]]="","",IF(Table1[[#This Row],[CONV]]="",Table1[[#This Row],[JUMLAH NOTA]],Table1[[#This Row],[JUMLAH NOTA]]*Table1[[#This Row],[CONV]]))</f>
        <v>60</v>
      </c>
      <c r="AC372" t="str">
        <f>IF(Table1[[#This Row],[ISI_CONV]]="","",IF(Table1[[#This Row],[CONV]]="",Table1[[#This Row],[SATUAN NOTA]],Table1[[#This Row],[SATUAN]]))</f>
        <v>LSN</v>
      </c>
      <c r="AD372" s="58">
        <f>IF(Table1[[#This Row],[HARGA]]="","",IF(Table1[[#This Row],[CONV]]="",Table1[[#This Row],[HARGA]],Table1[[#This Row],[HARGA]]/Table1[[#This Row],[CONV]]))</f>
        <v>33000</v>
      </c>
      <c r="AE372" s="58">
        <f>IF(Table1[[#This Row],[HARGA_CONV]]="","",Table1[[#This Row],[HARGA_CONV]]*Table1[[#This Row],[ISI_CONV]]*(100%-(Table1[[#This Row],[DISKON]]+Table1[[#This Row],[DISKON NOTA]])))</f>
        <v>1782000</v>
      </c>
      <c r="AF372" s="3">
        <f>IF(Table1[[#This Row],[TANGGAL NOTA]]="",AF371,Table1[[#This Row],[TANGGAL NOTA]])</f>
        <v>45531</v>
      </c>
      <c r="AG372" s="3"/>
      <c r="AH372" s="3">
        <f>IF(Table1[[#This Row],[TANGGAL UPDATE]]="",AH371,Table1[[#This Row],[TANGGAL UPDATE]])</f>
        <v>45534</v>
      </c>
      <c r="AI372" t="str" cm="1">
        <f t="array" ref="AI372">IF(Table1[[#This Row],[A1]]="",AI371,INDEX(Table6[3],Table1[[#This Row],[Q1]]))</f>
        <v>A</v>
      </c>
      <c r="AJ372" t="str">
        <f>IF(Table1[[#This Row],[_KETERANGAN]]="","",Table1[[#This Row],[_KETERANGAN]])</f>
        <v/>
      </c>
      <c r="AK372" t="str" cm="1">
        <f t="array" ref="AK372">IF(Table1[[#This Row],[A1]]="",AK371,INDEX(Table6[3],Table1[[#This Row],[Q1]]))</f>
        <v>A</v>
      </c>
      <c r="AL372" s="5" t="str" cm="1">
        <f t="array" ref="AL372">IF(Table1[[#This Row],[A1]]="",AL371,INDEX(Table6[1],Table1[[#This Row],[Q1]]))</f>
        <v>RENI</v>
      </c>
      <c r="AM372" t="str" cm="1">
        <f t="array" ref="AM372">IF(Table1[[#This Row],[A1]]="",AM371,INDEX(Table6[2],Table1[[#This Row],[Q1]]))</f>
        <v>JATIMULYO</v>
      </c>
      <c r="AN372" t="str">
        <f>CONCATENATE(Table1[[#This Row],[TOKO_H]],"-",Table1[[#This Row],[KOTA_H]])</f>
        <v>RENI-JATIMULYO</v>
      </c>
      <c r="AO372" t="s">
        <v>1795</v>
      </c>
      <c r="AP372" t="s">
        <v>1796</v>
      </c>
      <c r="AQ372"/>
    </row>
    <row r="373" spans="1:43">
      <c r="A373" t="str">
        <f>IF(Table1[[#This Row],[KODE BARANG]]="","",MATCH(Table1[[#This Row],[KODE BARANG]],DBS[KODE BARANG],0))</f>
        <v/>
      </c>
      <c r="B373">
        <f>IF(Table1[[#This Row],[ROWID]]="","",ROW()-2)</f>
        <v>371</v>
      </c>
      <c r="C373">
        <f>IF(Table1[[#This Row],[NAMA BARANG]]="","",IF(Table1[[#This Row],[ID]]="",C372,Table1[[#This Row],[ID]]))</f>
        <v>369</v>
      </c>
      <c r="D373" t="str">
        <f>IF(Table1[[#This Row],[A1]]="","",MATCH(Table1[[#This Row],[A1]],Table6[5],0))</f>
        <v/>
      </c>
      <c r="E373" t="str">
        <f>IF(Table1[[#This Row],[ID]]="","",Table1[[#This Row],[TOKO-KOTA_H]])</f>
        <v/>
      </c>
      <c r="F373" t="str">
        <f>IF(Table1[[#This Row],[NOTA TOKO]]="","",ROW()-2)</f>
        <v/>
      </c>
      <c r="G373" s="59"/>
      <c r="H373" s="1"/>
      <c r="J373" s="1"/>
      <c r="K373"/>
      <c r="L373" t="str">
        <f>IF(Table1[[#This Row],[_NAMA BARANG]]="",IF(Table1[[#This Row],[//DBS]]="","",INDEX(DBS[NAMA],Table1[[#This Row],[//DBS]])),Table1[[#This Row],[_NAMA BARANG]])</f>
        <v>UNDANGAN ULTAH AP 233</v>
      </c>
      <c r="M373" t="s">
        <v>13187</v>
      </c>
      <c r="O373" t="str">
        <f>IF(Table1[[#This Row],[ROWID]]="","",IF(Table1[[#This Row],[_KETERANGAN]]="STOCK BELUM LENGKAP","ADA",IF(Table1[[#This Row],[KODE BARANG]]="","TIDAK ADA","ADA")))</f>
        <v>TIDAK ADA</v>
      </c>
      <c r="P373">
        <v>500</v>
      </c>
      <c r="Q373" t="s">
        <v>37</v>
      </c>
      <c r="R373" t="str">
        <f>IF(Table1[[#This Row],[//DBS]]="","",INDEX(DBS[ISI],Table1[[#This Row],[//DBS]]))</f>
        <v/>
      </c>
      <c r="S373" t="str">
        <f>IF(Table1[[#This Row],[//DBS]]="","",IF(Table1[[#This Row],[SATUAN_BYPASS]]="",INDEX(DBS[[SATUAN ]],Table1[[#This Row],[//DBS]]),Table1[SATUAN_BYPASS]))</f>
        <v/>
      </c>
      <c r="T373">
        <v>1</v>
      </c>
      <c r="U373" s="58">
        <f>IF(Table1[[#This Row],[HARGA_BYPASS]]="",IF(Table1[[#This Row],[_HARGA]]="","",Table1[[#This Row],[_HARGA]]*1000),Table1[[#This Row],[HARGA_BYPASS]])</f>
        <v>1000</v>
      </c>
      <c r="V373" s="2"/>
      <c r="W373" s="2"/>
      <c r="X373" s="58" t="str">
        <f>IF(Table1[[#This Row],[ROWID]]="","",IF(Table1[[#This Row],[ROWID]]=C374,"",SUMIF(Table1[ROWID],Table1[[#This Row],[ROWID]],Table1[TOTAL])))</f>
        <v/>
      </c>
      <c r="AA37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73">
        <f>IF(Table1[[#This Row],[JUMLAH NOTA]]="","",IF(Table1[[#This Row],[CONV]]="",Table1[[#This Row],[JUMLAH NOTA]],Table1[[#This Row],[JUMLAH NOTA]]*Table1[[#This Row],[CONV]]))</f>
        <v>500</v>
      </c>
      <c r="AC373" t="str">
        <f>IF(Table1[[#This Row],[ISI_CONV]]="","",IF(Table1[[#This Row],[CONV]]="",Table1[[#This Row],[SATUAN NOTA]],Table1[[#This Row],[SATUAN]]))</f>
        <v>PCS</v>
      </c>
      <c r="AD373" s="58">
        <f>IF(Table1[[#This Row],[HARGA]]="","",IF(Table1[[#This Row],[CONV]]="",Table1[[#This Row],[HARGA]],Table1[[#This Row],[HARGA]]/Table1[[#This Row],[CONV]]))</f>
        <v>1000</v>
      </c>
      <c r="AE373" s="58">
        <f>IF(Table1[[#This Row],[HARGA_CONV]]="","",Table1[[#This Row],[HARGA_CONV]]*Table1[[#This Row],[ISI_CONV]]*(100%-(Table1[[#This Row],[DISKON]]+Table1[[#This Row],[DISKON NOTA]])))</f>
        <v>500000</v>
      </c>
      <c r="AF373" s="3">
        <f>IF(Table1[[#This Row],[TANGGAL NOTA]]="",AF372,Table1[[#This Row],[TANGGAL NOTA]])</f>
        <v>45531</v>
      </c>
      <c r="AG373" s="3"/>
      <c r="AH373" s="3">
        <f>IF(Table1[[#This Row],[TANGGAL UPDATE]]="",AH372,Table1[[#This Row],[TANGGAL UPDATE]])</f>
        <v>45534</v>
      </c>
      <c r="AI373" t="str" cm="1">
        <f t="array" ref="AI373">IF(Table1[[#This Row],[A1]]="",AI372,INDEX(Table6[3],Table1[[#This Row],[Q1]]))</f>
        <v>A</v>
      </c>
      <c r="AJ373" t="str">
        <f>IF(Table1[[#This Row],[_KETERANGAN]]="","",Table1[[#This Row],[_KETERANGAN]])</f>
        <v/>
      </c>
      <c r="AK373" t="str" cm="1">
        <f t="array" ref="AK373">IF(Table1[[#This Row],[A1]]="",AK372,INDEX(Table6[3],Table1[[#This Row],[Q1]]))</f>
        <v>A</v>
      </c>
      <c r="AL373" s="5" t="str" cm="1">
        <f t="array" ref="AL373">IF(Table1[[#This Row],[A1]]="",AL372,INDEX(Table6[1],Table1[[#This Row],[Q1]]))</f>
        <v>RENI</v>
      </c>
      <c r="AM373" t="str" cm="1">
        <f t="array" ref="AM373">IF(Table1[[#This Row],[A1]]="",AM372,INDEX(Table6[2],Table1[[#This Row],[Q1]]))</f>
        <v>JATIMULYO</v>
      </c>
      <c r="AN373" t="str">
        <f>CONCATENATE(Table1[[#This Row],[TOKO_H]],"-",Table1[[#This Row],[KOTA_H]])</f>
        <v>RENI-JATIMULYO</v>
      </c>
      <c r="AO373"/>
      <c r="AP373" t="s">
        <v>13187</v>
      </c>
      <c r="AQ373"/>
    </row>
    <row r="374" spans="1:43" ht="14.25">
      <c r="A374" t="str">
        <f>IF(Table1[[#This Row],[KODE BARANG]]="","",MATCH(Table1[[#This Row],[KODE BARANG]],DBS[KODE BARANG],0))</f>
        <v/>
      </c>
      <c r="B374">
        <f>IF(Table1[[#This Row],[ROWID]]="","",ROW()-2)</f>
        <v>372</v>
      </c>
      <c r="C374">
        <f>IF(Table1[[#This Row],[NAMA BARANG]]="","",IF(Table1[[#This Row],[ID]]="",C373,Table1[[#This Row],[ID]]))</f>
        <v>369</v>
      </c>
      <c r="D374" t="str">
        <f>IF(Table1[[#This Row],[A1]]="","",MATCH(Table1[[#This Row],[A1]],Table6[5],0))</f>
        <v/>
      </c>
      <c r="E374" t="str">
        <f>IF(Table1[[#This Row],[ID]]="","",Table1[[#This Row],[TOKO-KOTA_H]])</f>
        <v/>
      </c>
      <c r="F374" t="str">
        <f>IF(Table1[[#This Row],[NOTA TOKO]]="","",ROW()-2)</f>
        <v/>
      </c>
      <c r="G374" s="59"/>
      <c r="H374" s="1"/>
      <c r="J374" s="1"/>
      <c r="K374"/>
      <c r="L374" t="str">
        <f>IF(Table1[[#This Row],[_NAMA BARANG]]="",IF(Table1[[#This Row],[//DBS]]="","",INDEX(DBS[NAMA],Table1[[#This Row],[//DBS]])),Table1[[#This Row],[_NAMA BARANG]])</f>
        <v>UNDANGAN ULTAH PANJANG</v>
      </c>
      <c r="M374" s="60" t="s">
        <v>13188</v>
      </c>
      <c r="O374" t="str">
        <f>IF(Table1[[#This Row],[ROWID]]="","",IF(Table1[[#This Row],[_KETERANGAN]]="STOCK BELUM LENGKAP","ADA",IF(Table1[[#This Row],[KODE BARANG]]="","TIDAK ADA","ADA")))</f>
        <v>TIDAK ADA</v>
      </c>
      <c r="P374">
        <v>500</v>
      </c>
      <c r="Q374" t="s">
        <v>37</v>
      </c>
      <c r="R374" t="str">
        <f>IF(Table1[[#This Row],[//DBS]]="","",INDEX(DBS[ISI],Table1[[#This Row],[//DBS]]))</f>
        <v/>
      </c>
      <c r="S374" t="str">
        <f>IF(Table1[[#This Row],[//DBS]]="","",IF(Table1[[#This Row],[SATUAN_BYPASS]]="",INDEX(DBS[[SATUAN ]],Table1[[#This Row],[//DBS]]),Table1[SATUAN_BYPASS]))</f>
        <v/>
      </c>
      <c r="T374">
        <v>1</v>
      </c>
      <c r="U374" s="58">
        <f>IF(Table1[[#This Row],[HARGA_BYPASS]]="",IF(Table1[[#This Row],[_HARGA]]="","",Table1[[#This Row],[_HARGA]]*1000),Table1[[#This Row],[HARGA_BYPASS]])</f>
        <v>1000</v>
      </c>
      <c r="V374" s="2"/>
      <c r="W374" s="2"/>
      <c r="X374" s="58">
        <f>IF(Table1[[#This Row],[ROWID]]="","",IF(Table1[[#This Row],[ROWID]]=C375,"",SUMIF(Table1[ROWID],Table1[[#This Row],[ROWID]],Table1[TOTAL])))</f>
        <v>4632000</v>
      </c>
      <c r="AA37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74">
        <f>IF(Table1[[#This Row],[JUMLAH NOTA]]="","",IF(Table1[[#This Row],[CONV]]="",Table1[[#This Row],[JUMLAH NOTA]],Table1[[#This Row],[JUMLAH NOTA]]*Table1[[#This Row],[CONV]]))</f>
        <v>500</v>
      </c>
      <c r="AC374" t="str">
        <f>IF(Table1[[#This Row],[ISI_CONV]]="","",IF(Table1[[#This Row],[CONV]]="",Table1[[#This Row],[SATUAN NOTA]],Table1[[#This Row],[SATUAN]]))</f>
        <v>PCS</v>
      </c>
      <c r="AD374" s="58">
        <f>IF(Table1[[#This Row],[HARGA]]="","",IF(Table1[[#This Row],[CONV]]="",Table1[[#This Row],[HARGA]],Table1[[#This Row],[HARGA]]/Table1[[#This Row],[CONV]]))</f>
        <v>1000</v>
      </c>
      <c r="AE374" s="58">
        <f>IF(Table1[[#This Row],[HARGA_CONV]]="","",Table1[[#This Row],[HARGA_CONV]]*Table1[[#This Row],[ISI_CONV]]*(100%-(Table1[[#This Row],[DISKON]]+Table1[[#This Row],[DISKON NOTA]])))</f>
        <v>500000</v>
      </c>
      <c r="AF374" s="3">
        <f>IF(Table1[[#This Row],[TANGGAL NOTA]]="",AF373,Table1[[#This Row],[TANGGAL NOTA]])</f>
        <v>45531</v>
      </c>
      <c r="AG374" s="3"/>
      <c r="AH374" s="3">
        <f>IF(Table1[[#This Row],[TANGGAL UPDATE]]="",AH373,Table1[[#This Row],[TANGGAL UPDATE]])</f>
        <v>45534</v>
      </c>
      <c r="AI374" t="str" cm="1">
        <f t="array" ref="AI374">IF(Table1[[#This Row],[A1]]="",AI373,INDEX(Table6[3],Table1[[#This Row],[Q1]]))</f>
        <v>A</v>
      </c>
      <c r="AJ374" t="str">
        <f>IF(Table1[[#This Row],[_KETERANGAN]]="","",Table1[[#This Row],[_KETERANGAN]])</f>
        <v/>
      </c>
      <c r="AK374" t="str" cm="1">
        <f t="array" ref="AK374">IF(Table1[[#This Row],[A1]]="",AK373,INDEX(Table6[3],Table1[[#This Row],[Q1]]))</f>
        <v>A</v>
      </c>
      <c r="AL374" s="5" t="str" cm="1">
        <f t="array" ref="AL374">IF(Table1[[#This Row],[A1]]="",AL373,INDEX(Table6[1],Table1[[#This Row],[Q1]]))</f>
        <v>RENI</v>
      </c>
      <c r="AM374" t="str" cm="1">
        <f t="array" ref="AM374">IF(Table1[[#This Row],[A1]]="",AM373,INDEX(Table6[2],Table1[[#This Row],[Q1]]))</f>
        <v>JATIMULYO</v>
      </c>
      <c r="AN374" t="str">
        <f>CONCATENATE(Table1[[#This Row],[TOKO_H]],"-",Table1[[#This Row],[KOTA_H]])</f>
        <v>RENI-JATIMULYO</v>
      </c>
      <c r="AO374"/>
      <c r="AP374" t="s">
        <v>13188</v>
      </c>
      <c r="AQ374"/>
    </row>
    <row r="375" spans="1:43">
      <c r="A375" t="str">
        <f>IF(Table1[[#This Row],[KODE BARANG]]="","",MATCH(Table1[[#This Row],[KODE BARANG]],DBS[KODE BARANG],0))</f>
        <v/>
      </c>
      <c r="B375" t="str">
        <f>IF(Table1[[#This Row],[ROWID]]="","",ROW()-2)</f>
        <v/>
      </c>
      <c r="C375" t="str">
        <f>IF(Table1[[#This Row],[NAMA BARANG]]="","",IF(Table1[[#This Row],[ID]]="",C374,Table1[[#This Row],[ID]]))</f>
        <v/>
      </c>
      <c r="D375" t="str">
        <f>IF(Table1[[#This Row],[A1]]="","",MATCH(Table1[[#This Row],[A1]],Table6[5],0))</f>
        <v/>
      </c>
      <c r="E375" t="str">
        <f>IF(Table1[[#This Row],[ID]]="","",Table1[[#This Row],[TOKO-KOTA_H]])</f>
        <v/>
      </c>
      <c r="F375" t="str">
        <f>IF(Table1[[#This Row],[NOTA TOKO]]="","",ROW()-2)</f>
        <v/>
      </c>
      <c r="G375" s="59"/>
      <c r="H375" s="1"/>
      <c r="J375" s="1"/>
      <c r="K375"/>
      <c r="L375" t="str">
        <f>IF(Table1[[#This Row],[_NAMA BARANG]]="",IF(Table1[[#This Row],[//DBS]]="","",INDEX(DBS[NAMA],Table1[[#This Row],[//DBS]])),Table1[[#This Row],[_NAMA BARANG]])</f>
        <v/>
      </c>
      <c r="M375"/>
      <c r="O375" t="str">
        <f>IF(Table1[[#This Row],[ROWID]]="","",IF(Table1[[#This Row],[_KETERANGAN]]="STOCK BELUM LENGKAP","ADA",IF(Table1[[#This Row],[KODE BARANG]]="","TIDAK ADA","ADA")))</f>
        <v/>
      </c>
      <c r="R375" t="str">
        <f>IF(Table1[[#This Row],[//DBS]]="","",INDEX(DBS[ISI],Table1[[#This Row],[//DBS]]))</f>
        <v/>
      </c>
      <c r="S375" t="str">
        <f>IF(Table1[[#This Row],[//DBS]]="","",IF(Table1[[#This Row],[SATUAN_BYPASS]]="",INDEX(DBS[[SATUAN ]],Table1[[#This Row],[//DBS]]),Table1[SATUAN_BYPASS]))</f>
        <v/>
      </c>
      <c r="U375" s="58" t="str">
        <f>IF(Table1[[#This Row],[HARGA_BYPASS]]="",IF(Table1[[#This Row],[_HARGA]]="","",Table1[[#This Row],[_HARGA]]*1000),Table1[[#This Row],[HARGA_BYPASS]])</f>
        <v/>
      </c>
      <c r="V375" s="2"/>
      <c r="W375" s="2"/>
      <c r="X375" s="58" t="str">
        <f>IF(Table1[[#This Row],[ROWID]]="","",IF(Table1[[#This Row],[ROWID]]=C376,"",SUMIF(Table1[ROWID],Table1[[#This Row],[ROWID]],Table1[TOTAL])))</f>
        <v/>
      </c>
      <c r="AA37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75" t="str">
        <f>IF(Table1[[#This Row],[JUMLAH NOTA]]="","",IF(Table1[[#This Row],[CONV]]="",Table1[[#This Row],[JUMLAH NOTA]],Table1[[#This Row],[JUMLAH NOTA]]*Table1[[#This Row],[CONV]]))</f>
        <v/>
      </c>
      <c r="AC375" t="str">
        <f>IF(Table1[[#This Row],[ISI_CONV]]="","",IF(Table1[[#This Row],[CONV]]="",Table1[[#This Row],[SATUAN NOTA]],Table1[[#This Row],[SATUAN]]))</f>
        <v/>
      </c>
      <c r="AD375" s="58" t="str">
        <f>IF(Table1[[#This Row],[HARGA]]="","",IF(Table1[[#This Row],[CONV]]="",Table1[[#This Row],[HARGA]],Table1[[#This Row],[HARGA]]/Table1[[#This Row],[CONV]]))</f>
        <v/>
      </c>
      <c r="AE375" s="58" t="str">
        <f>IF(Table1[[#This Row],[HARGA_CONV]]="","",Table1[[#This Row],[HARGA_CONV]]*Table1[[#This Row],[ISI_CONV]]*(100%-(Table1[[#This Row],[DISKON]]+Table1[[#This Row],[DISKON NOTA]])))</f>
        <v/>
      </c>
      <c r="AF375" s="3">
        <f>IF(Table1[[#This Row],[TANGGAL NOTA]]="",AF374,Table1[[#This Row],[TANGGAL NOTA]])</f>
        <v>45531</v>
      </c>
      <c r="AG375" s="3"/>
      <c r="AH375" s="3">
        <f>IF(Table1[[#This Row],[TANGGAL UPDATE]]="",AH374,Table1[[#This Row],[TANGGAL UPDATE]])</f>
        <v>45534</v>
      </c>
      <c r="AI375" t="str" cm="1">
        <f t="array" ref="AI375">IF(Table1[[#This Row],[A1]]="",AI374,INDEX(Table6[3],Table1[[#This Row],[Q1]]))</f>
        <v>A</v>
      </c>
      <c r="AJ375" t="str">
        <f>IF(Table1[[#This Row],[_KETERANGAN]]="","",Table1[[#This Row],[_KETERANGAN]])</f>
        <v/>
      </c>
      <c r="AK375" t="str" cm="1">
        <f t="array" ref="AK375">IF(Table1[[#This Row],[A1]]="",AK374,INDEX(Table6[3],Table1[[#This Row],[Q1]]))</f>
        <v>A</v>
      </c>
      <c r="AL375" s="5" t="str" cm="1">
        <f t="array" ref="AL375">IF(Table1[[#This Row],[A1]]="",AL374,INDEX(Table6[1],Table1[[#This Row],[Q1]]))</f>
        <v>RENI</v>
      </c>
      <c r="AM375" t="str" cm="1">
        <f t="array" ref="AM375">IF(Table1[[#This Row],[A1]]="",AM374,INDEX(Table6[2],Table1[[#This Row],[Q1]]))</f>
        <v>JATIMULYO</v>
      </c>
      <c r="AN375" t="str">
        <f>CONCATENATE(Table1[[#This Row],[TOKO_H]],"-",Table1[[#This Row],[KOTA_H]])</f>
        <v>RENI-JATIMULYO</v>
      </c>
      <c r="AO375"/>
      <c r="AP375" t="s">
        <v>9561</v>
      </c>
      <c r="AQ375"/>
    </row>
    <row r="376" spans="1:43">
      <c r="A376">
        <f>IF(Table1[[#This Row],[KODE BARANG]]="","",MATCH(Table1[[#This Row],[KODE BARANG]],DBS[KODE BARANG],0))</f>
        <v>69</v>
      </c>
      <c r="B376">
        <f>IF(Table1[[#This Row],[ROWID]]="","",ROW()-2)</f>
        <v>374</v>
      </c>
      <c r="C376">
        <f>IF(Table1[[#This Row],[NAMA BARANG]]="","",IF(Table1[[#This Row],[ID]]="",C375,Table1[[#This Row],[ID]]))</f>
        <v>374</v>
      </c>
      <c r="D376">
        <f>IF(Table1[[#This Row],[A1]]="","",MATCH(Table1[[#This Row],[A1]],Table6[5],0))</f>
        <v>108</v>
      </c>
      <c r="E376" t="str">
        <f>IF(Table1[[#This Row],[ID]]="","",Table1[[#This Row],[TOKO-KOTA_H]])</f>
        <v>IVONE-BUMIAYU</v>
      </c>
      <c r="F376">
        <f>IF(Table1[[#This Row],[NOTA TOKO]]="","",ROW()-2)</f>
        <v>374</v>
      </c>
      <c r="G376" s="59"/>
      <c r="H376" s="1"/>
      <c r="I376">
        <v>3286</v>
      </c>
      <c r="J376" s="1" t="s">
        <v>9929</v>
      </c>
      <c r="K376" t="s">
        <v>8769</v>
      </c>
      <c r="L376" t="str">
        <f>IF(Table1[[#This Row],[_NAMA BARANG]]="",IF(Table1[[#This Row],[//DBS]]="","",INDEX(DBS[NAMA],Table1[[#This Row],[//DBS]])),Table1[[#This Row],[_NAMA BARANG]])</f>
        <v>AGENDA 50K BC-511 (35-50)</v>
      </c>
      <c r="M376"/>
      <c r="O376" t="str">
        <f>IF(Table1[[#This Row],[ROWID]]="","",IF(Table1[[#This Row],[_KETERANGAN]]="STOCK BELUM LENGKAP","ADA",IF(Table1[[#This Row],[KODE BARANG]]="","TIDAK ADA","ADA")))</f>
        <v>ADA</v>
      </c>
      <c r="P376">
        <v>60</v>
      </c>
      <c r="Q376" t="s">
        <v>37</v>
      </c>
      <c r="R376">
        <f>IF(Table1[[#This Row],[//DBS]]="","",INDEX(DBS[ISI],Table1[[#This Row],[//DBS]]))</f>
        <v>260</v>
      </c>
      <c r="S376" t="str">
        <f>IF(Table1[[#This Row],[//DBS]]="","",IF(Table1[[#This Row],[SATUAN_BYPASS]]="",INDEX(DBS[[SATUAN ]],Table1[[#This Row],[//DBS]]),Table1[SATUAN_BYPASS]))</f>
        <v>PCS</v>
      </c>
      <c r="T376">
        <v>10</v>
      </c>
      <c r="U376" s="58">
        <f>IF(Table1[[#This Row],[HARGA_BYPASS]]="",IF(Table1[[#This Row],[_HARGA]]="","",Table1[[#This Row],[_HARGA]]*1000),Table1[[#This Row],[HARGA_BYPASS]])</f>
        <v>10000</v>
      </c>
      <c r="V376" s="2"/>
      <c r="W376" s="2"/>
      <c r="X376" s="58" t="str">
        <f>IF(Table1[[#This Row],[ROWID]]="","",IF(Table1[[#This Row],[ROWID]]=C377,"",SUMIF(Table1[ROWID],Table1[[#This Row],[ROWID]],Table1[TOTAL])))</f>
        <v/>
      </c>
      <c r="AA37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76">
        <f>IF(Table1[[#This Row],[JUMLAH NOTA]]="","",IF(Table1[[#This Row],[CONV]]="",Table1[[#This Row],[JUMLAH NOTA]],Table1[[#This Row],[JUMLAH NOTA]]*Table1[[#This Row],[CONV]]))</f>
        <v>60</v>
      </c>
      <c r="AC376" t="str">
        <f>IF(Table1[[#This Row],[ISI_CONV]]="","",IF(Table1[[#This Row],[CONV]]="",Table1[[#This Row],[SATUAN NOTA]],Table1[[#This Row],[SATUAN]]))</f>
        <v>PCS</v>
      </c>
      <c r="AD376" s="58">
        <f>IF(Table1[[#This Row],[HARGA]]="","",IF(Table1[[#This Row],[CONV]]="",Table1[[#This Row],[HARGA]],Table1[[#This Row],[HARGA]]/Table1[[#This Row],[CONV]]))</f>
        <v>10000</v>
      </c>
      <c r="AE376" s="58">
        <f>IF(Table1[[#This Row],[HARGA_CONV]]="","",Table1[[#This Row],[HARGA_CONV]]*Table1[[#This Row],[ISI_CONV]]*(100%-(Table1[[#This Row],[DISKON]]+Table1[[#This Row],[DISKON NOTA]])))</f>
        <v>600000</v>
      </c>
      <c r="AF376" s="3">
        <f>IF(Table1[[#This Row],[TANGGAL NOTA]]="",AF375,Table1[[#This Row],[TANGGAL NOTA]])</f>
        <v>45531</v>
      </c>
      <c r="AG376" s="3"/>
      <c r="AH376" s="3">
        <f>IF(Table1[[#This Row],[TANGGAL UPDATE]]="",AH375,Table1[[#This Row],[TANGGAL UPDATE]])</f>
        <v>45534</v>
      </c>
      <c r="AI376" t="str" cm="1">
        <f t="array" ref="AI376">IF(Table1[[#This Row],[A1]]="",AI375,INDEX(Table6[3],Table1[[#This Row],[Q1]]))</f>
        <v>A</v>
      </c>
      <c r="AJ376" t="str">
        <f>IF(Table1[[#This Row],[_KETERANGAN]]="","",Table1[[#This Row],[_KETERANGAN]])</f>
        <v/>
      </c>
      <c r="AK376" t="str" cm="1">
        <f t="array" ref="AK376">IF(Table1[[#This Row],[A1]]="",AK375,INDEX(Table6[3],Table1[[#This Row],[Q1]]))</f>
        <v>A</v>
      </c>
      <c r="AL376" s="5" t="str" cm="1">
        <f t="array" ref="AL376">IF(Table1[[#This Row],[A1]]="",AL375,INDEX(Table6[1],Table1[[#This Row],[Q1]]))</f>
        <v>IVONE</v>
      </c>
      <c r="AM376" t="str" cm="1">
        <f t="array" ref="AM376">IF(Table1[[#This Row],[A1]]="",AM375,INDEX(Table6[2],Table1[[#This Row],[Q1]]))</f>
        <v>BUMIAYU</v>
      </c>
      <c r="AN376" t="str">
        <f>CONCATENATE(Table1[[#This Row],[TOKO_H]],"-",Table1[[#This Row],[KOTA_H]])</f>
        <v>IVONE-BUMIAYU</v>
      </c>
      <c r="AO376" t="s">
        <v>8769</v>
      </c>
      <c r="AP376" t="s">
        <v>8771</v>
      </c>
      <c r="AQ376"/>
    </row>
    <row r="377" spans="1:43" ht="14.25">
      <c r="A377">
        <f>IF(Table1[[#This Row],[KODE BARANG]]="","",MATCH(Table1[[#This Row],[KODE BARANG]],DBS[KODE BARANG],0))</f>
        <v>65</v>
      </c>
      <c r="B377">
        <f>IF(Table1[[#This Row],[ROWID]]="","",ROW()-2)</f>
        <v>375</v>
      </c>
      <c r="C377">
        <f>IF(Table1[[#This Row],[NAMA BARANG]]="","",IF(Table1[[#This Row],[ID]]="",C376,Table1[[#This Row],[ID]]))</f>
        <v>374</v>
      </c>
      <c r="D377" t="str">
        <f>IF(Table1[[#This Row],[A1]]="","",MATCH(Table1[[#This Row],[A1]],Table6[5],0))</f>
        <v/>
      </c>
      <c r="E377" t="str">
        <f>IF(Table1[[#This Row],[ID]]="","",Table1[[#This Row],[TOKO-KOTA_H]])</f>
        <v/>
      </c>
      <c r="F377" t="str">
        <f>IF(Table1[[#This Row],[NOTA TOKO]]="","",ROW()-2)</f>
        <v/>
      </c>
      <c r="G377" s="59"/>
      <c r="H377" s="1"/>
      <c r="J377" s="1"/>
      <c r="K377" t="s">
        <v>8414</v>
      </c>
      <c r="L377" t="str">
        <f>IF(Table1[[#This Row],[_NAMA BARANG]]="",IF(Table1[[#This Row],[//DBS]]="","",INDEX(DBS[NAMA],Table1[[#This Row],[//DBS]])),Table1[[#This Row],[_NAMA BARANG]])</f>
        <v>AGENDA BRANDED KANCING LV BUNGA</v>
      </c>
      <c r="M377" s="60"/>
      <c r="O377" t="str">
        <f>IF(Table1[[#This Row],[ROWID]]="","",IF(Table1[[#This Row],[_KETERANGAN]]="STOCK BELUM LENGKAP","ADA",IF(Table1[[#This Row],[KODE BARANG]]="","TIDAK ADA","ADA")))</f>
        <v>ADA</v>
      </c>
      <c r="P377">
        <v>24</v>
      </c>
      <c r="Q377" t="s">
        <v>37</v>
      </c>
      <c r="R377">
        <f>IF(Table1[[#This Row],[//DBS]]="","",INDEX(DBS[ISI],Table1[[#This Row],[//DBS]]))</f>
        <v>150</v>
      </c>
      <c r="S377" t="str">
        <f>IF(Table1[[#This Row],[//DBS]]="","",IF(Table1[[#This Row],[SATUAN_BYPASS]]="",INDEX(DBS[[SATUAN ]],Table1[[#This Row],[//DBS]]),Table1[SATUAN_BYPASS]))</f>
        <v>PCS</v>
      </c>
      <c r="T377">
        <v>25</v>
      </c>
      <c r="U377" s="58">
        <f>IF(Table1[[#This Row],[HARGA_BYPASS]]="",IF(Table1[[#This Row],[_HARGA]]="","",Table1[[#This Row],[_HARGA]]*1000),Table1[[#This Row],[HARGA_BYPASS]])</f>
        <v>25000</v>
      </c>
      <c r="V377" s="2"/>
      <c r="W377" s="2"/>
      <c r="X377" s="58" t="str">
        <f>IF(Table1[[#This Row],[ROWID]]="","",IF(Table1[[#This Row],[ROWID]]=C378,"",SUMIF(Table1[ROWID],Table1[[#This Row],[ROWID]],Table1[TOTAL])))</f>
        <v/>
      </c>
      <c r="AA37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77">
        <f>IF(Table1[[#This Row],[JUMLAH NOTA]]="","",IF(Table1[[#This Row],[CONV]]="",Table1[[#This Row],[JUMLAH NOTA]],Table1[[#This Row],[JUMLAH NOTA]]*Table1[[#This Row],[CONV]]))</f>
        <v>24</v>
      </c>
      <c r="AC377" t="str">
        <f>IF(Table1[[#This Row],[ISI_CONV]]="","",IF(Table1[[#This Row],[CONV]]="",Table1[[#This Row],[SATUAN NOTA]],Table1[[#This Row],[SATUAN]]))</f>
        <v>PCS</v>
      </c>
      <c r="AD377" s="58">
        <f>IF(Table1[[#This Row],[HARGA]]="","",IF(Table1[[#This Row],[CONV]]="",Table1[[#This Row],[HARGA]],Table1[[#This Row],[HARGA]]/Table1[[#This Row],[CONV]]))</f>
        <v>25000</v>
      </c>
      <c r="AE377" s="58">
        <f>IF(Table1[[#This Row],[HARGA_CONV]]="","",Table1[[#This Row],[HARGA_CONV]]*Table1[[#This Row],[ISI_CONV]]*(100%-(Table1[[#This Row],[DISKON]]+Table1[[#This Row],[DISKON NOTA]])))</f>
        <v>600000</v>
      </c>
      <c r="AF377" s="3">
        <f>IF(Table1[[#This Row],[TANGGAL NOTA]]="",AF376,Table1[[#This Row],[TANGGAL NOTA]])</f>
        <v>45531</v>
      </c>
      <c r="AG377" s="3"/>
      <c r="AH377" s="3">
        <f>IF(Table1[[#This Row],[TANGGAL UPDATE]]="",AH376,Table1[[#This Row],[TANGGAL UPDATE]])</f>
        <v>45534</v>
      </c>
      <c r="AI377" t="str" cm="1">
        <f t="array" ref="AI377">IF(Table1[[#This Row],[A1]]="",AI376,INDEX(Table6[3],Table1[[#This Row],[Q1]]))</f>
        <v>A</v>
      </c>
      <c r="AJ377" t="str">
        <f>IF(Table1[[#This Row],[_KETERANGAN]]="","",Table1[[#This Row],[_KETERANGAN]])</f>
        <v/>
      </c>
      <c r="AK377" t="str" cm="1">
        <f t="array" ref="AK377">IF(Table1[[#This Row],[A1]]="",AK376,INDEX(Table6[3],Table1[[#This Row],[Q1]]))</f>
        <v>A</v>
      </c>
      <c r="AL377" s="5" t="str" cm="1">
        <f t="array" ref="AL377">IF(Table1[[#This Row],[A1]]="",AL376,INDEX(Table6[1],Table1[[#This Row],[Q1]]))</f>
        <v>IVONE</v>
      </c>
      <c r="AM377" t="str" cm="1">
        <f t="array" ref="AM377">IF(Table1[[#This Row],[A1]]="",AM376,INDEX(Table6[2],Table1[[#This Row],[Q1]]))</f>
        <v>BUMIAYU</v>
      </c>
      <c r="AN377" t="str">
        <f>CONCATENATE(Table1[[#This Row],[TOKO_H]],"-",Table1[[#This Row],[KOTA_H]])</f>
        <v>IVONE-BUMIAYU</v>
      </c>
      <c r="AO377" t="s">
        <v>8414</v>
      </c>
      <c r="AP377" t="s">
        <v>8415</v>
      </c>
      <c r="AQ377"/>
    </row>
    <row r="378" spans="1:43" ht="14.25">
      <c r="A378">
        <f>IF(Table1[[#This Row],[KODE BARANG]]="","",MATCH(Table1[[#This Row],[KODE BARANG]],DBS[KODE BARANG],0))</f>
        <v>66</v>
      </c>
      <c r="B378">
        <f>IF(Table1[[#This Row],[ROWID]]="","",ROW()-2)</f>
        <v>376</v>
      </c>
      <c r="C378">
        <f>IF(Table1[[#This Row],[NAMA BARANG]]="","",IF(Table1[[#This Row],[ID]]="",C377,Table1[[#This Row],[ID]]))</f>
        <v>374</v>
      </c>
      <c r="D378" t="str">
        <f>IF(Table1[[#This Row],[A1]]="","",MATCH(Table1[[#This Row],[A1]],Table6[5],0))</f>
        <v/>
      </c>
      <c r="E378" t="str">
        <f>IF(Table1[[#This Row],[ID]]="","",Table1[[#This Row],[TOKO-KOTA_H]])</f>
        <v/>
      </c>
      <c r="F378" t="str">
        <f>IF(Table1[[#This Row],[NOTA TOKO]]="","",ROW()-2)</f>
        <v/>
      </c>
      <c r="G378" s="59"/>
      <c r="H378" s="1"/>
      <c r="J378" s="1"/>
      <c r="K378" t="s">
        <v>8417</v>
      </c>
      <c r="L378" t="str">
        <f>IF(Table1[[#This Row],[_NAMA BARANG]]="",IF(Table1[[#This Row],[//DBS]]="","",INDEX(DBS[NAMA],Table1[[#This Row],[//DBS]])),Table1[[#This Row],[_NAMA BARANG]])</f>
        <v>AGENDA BRANDED KANCING LV KOTAK</v>
      </c>
      <c r="M378" s="60"/>
      <c r="O378" t="str">
        <f>IF(Table1[[#This Row],[ROWID]]="","",IF(Table1[[#This Row],[_KETERANGAN]]="STOCK BELUM LENGKAP","ADA",IF(Table1[[#This Row],[KODE BARANG]]="","TIDAK ADA","ADA")))</f>
        <v>ADA</v>
      </c>
      <c r="P378">
        <v>9</v>
      </c>
      <c r="Q378" t="s">
        <v>37</v>
      </c>
      <c r="R378">
        <f>IF(Table1[[#This Row],[//DBS]]="","",INDEX(DBS[ISI],Table1[[#This Row],[//DBS]]))</f>
        <v>150</v>
      </c>
      <c r="S378" t="str">
        <f>IF(Table1[[#This Row],[//DBS]]="","",IF(Table1[[#This Row],[SATUAN_BYPASS]]="",INDEX(DBS[[SATUAN ]],Table1[[#This Row],[//DBS]]),Table1[SATUAN_BYPASS]))</f>
        <v>PCS</v>
      </c>
      <c r="T378">
        <v>25</v>
      </c>
      <c r="U378" s="58">
        <f>IF(Table1[[#This Row],[HARGA_BYPASS]]="",IF(Table1[[#This Row],[_HARGA]]="","",Table1[[#This Row],[_HARGA]]*1000),Table1[[#This Row],[HARGA_BYPASS]])</f>
        <v>25000</v>
      </c>
      <c r="V378" s="2"/>
      <c r="W378" s="2"/>
      <c r="X378" s="58" t="str">
        <f>IF(Table1[[#This Row],[ROWID]]="","",IF(Table1[[#This Row],[ROWID]]=C379,"",SUMIF(Table1[ROWID],Table1[[#This Row],[ROWID]],Table1[TOTAL])))</f>
        <v/>
      </c>
      <c r="AA37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78">
        <f>IF(Table1[[#This Row],[JUMLAH NOTA]]="","",IF(Table1[[#This Row],[CONV]]="",Table1[[#This Row],[JUMLAH NOTA]],Table1[[#This Row],[JUMLAH NOTA]]*Table1[[#This Row],[CONV]]))</f>
        <v>9</v>
      </c>
      <c r="AC378" t="str">
        <f>IF(Table1[[#This Row],[ISI_CONV]]="","",IF(Table1[[#This Row],[CONV]]="",Table1[[#This Row],[SATUAN NOTA]],Table1[[#This Row],[SATUAN]]))</f>
        <v>PCS</v>
      </c>
      <c r="AD378" s="58">
        <f>IF(Table1[[#This Row],[HARGA]]="","",IF(Table1[[#This Row],[CONV]]="",Table1[[#This Row],[HARGA]],Table1[[#This Row],[HARGA]]/Table1[[#This Row],[CONV]]))</f>
        <v>25000</v>
      </c>
      <c r="AE378" s="58">
        <f>IF(Table1[[#This Row],[HARGA_CONV]]="","",Table1[[#This Row],[HARGA_CONV]]*Table1[[#This Row],[ISI_CONV]]*(100%-(Table1[[#This Row],[DISKON]]+Table1[[#This Row],[DISKON NOTA]])))</f>
        <v>225000</v>
      </c>
      <c r="AF378" s="3">
        <f>IF(Table1[[#This Row],[TANGGAL NOTA]]="",AF377,Table1[[#This Row],[TANGGAL NOTA]])</f>
        <v>45531</v>
      </c>
      <c r="AG378" s="3"/>
      <c r="AH378" s="3">
        <f>IF(Table1[[#This Row],[TANGGAL UPDATE]]="",AH377,Table1[[#This Row],[TANGGAL UPDATE]])</f>
        <v>45534</v>
      </c>
      <c r="AI378" t="str" cm="1">
        <f t="array" ref="AI378">IF(Table1[[#This Row],[A1]]="",AI377,INDEX(Table6[3],Table1[[#This Row],[Q1]]))</f>
        <v>A</v>
      </c>
      <c r="AJ378" t="str">
        <f>IF(Table1[[#This Row],[_KETERANGAN]]="","",Table1[[#This Row],[_KETERANGAN]])</f>
        <v/>
      </c>
      <c r="AK378" t="str" cm="1">
        <f t="array" ref="AK378">IF(Table1[[#This Row],[A1]]="",AK377,INDEX(Table6[3],Table1[[#This Row],[Q1]]))</f>
        <v>A</v>
      </c>
      <c r="AL378" s="5" t="str" cm="1">
        <f t="array" ref="AL378">IF(Table1[[#This Row],[A1]]="",AL377,INDEX(Table6[1],Table1[[#This Row],[Q1]]))</f>
        <v>IVONE</v>
      </c>
      <c r="AM378" t="str" cm="1">
        <f t="array" ref="AM378">IF(Table1[[#This Row],[A1]]="",AM377,INDEX(Table6[2],Table1[[#This Row],[Q1]]))</f>
        <v>BUMIAYU</v>
      </c>
      <c r="AN378" t="str">
        <f>CONCATENATE(Table1[[#This Row],[TOKO_H]],"-",Table1[[#This Row],[KOTA_H]])</f>
        <v>IVONE-BUMIAYU</v>
      </c>
      <c r="AO378" t="s">
        <v>8417</v>
      </c>
      <c r="AP378" t="s">
        <v>8418</v>
      </c>
      <c r="AQ378"/>
    </row>
    <row r="379" spans="1:43" ht="14.25">
      <c r="A379">
        <f>IF(Table1[[#This Row],[KODE BARANG]]="","",MATCH(Table1[[#This Row],[KODE BARANG]],DBS[KODE BARANG],0))</f>
        <v>67</v>
      </c>
      <c r="B379">
        <f>IF(Table1[[#This Row],[ROWID]]="","",ROW()-2)</f>
        <v>377</v>
      </c>
      <c r="C379">
        <f>IF(Table1[[#This Row],[NAMA BARANG]]="","",IF(Table1[[#This Row],[ID]]="",C378,Table1[[#This Row],[ID]]))</f>
        <v>374</v>
      </c>
      <c r="D379" t="str">
        <f>IF(Table1[[#This Row],[A1]]="","",MATCH(Table1[[#This Row],[A1]],Table6[5],0))</f>
        <v/>
      </c>
      <c r="E379" t="str">
        <f>IF(Table1[[#This Row],[ID]]="","",Table1[[#This Row],[TOKO-KOTA_H]])</f>
        <v/>
      </c>
      <c r="F379" t="str">
        <f>IF(Table1[[#This Row],[NOTA TOKO]]="","",ROW()-2)</f>
        <v/>
      </c>
      <c r="G379" s="59"/>
      <c r="H379" s="1"/>
      <c r="J379" s="1"/>
      <c r="K379" t="s">
        <v>8420</v>
      </c>
      <c r="L379" t="str">
        <f>IF(Table1[[#This Row],[_NAMA BARANG]]="",IF(Table1[[#This Row],[//DBS]]="","",INDEX(DBS[NAMA],Table1[[#This Row],[//DBS]])),Table1[[#This Row],[_NAMA BARANG]])</f>
        <v>AGENDA DIARY D-128</v>
      </c>
      <c r="M379" s="60"/>
      <c r="O379" t="str">
        <f>IF(Table1[[#This Row],[ROWID]]="","",IF(Table1[[#This Row],[_KETERANGAN]]="STOCK BELUM LENGKAP","ADA",IF(Table1[[#This Row],[KODE BARANG]]="","TIDAK ADA","ADA")))</f>
        <v>ADA</v>
      </c>
      <c r="P379">
        <v>36</v>
      </c>
      <c r="Q379" t="s">
        <v>37</v>
      </c>
      <c r="R379">
        <f>IF(Table1[[#This Row],[//DBS]]="","",INDEX(DBS[ISI],Table1[[#This Row],[//DBS]]))</f>
        <v>144</v>
      </c>
      <c r="S379" t="str">
        <f>IF(Table1[[#This Row],[//DBS]]="","",IF(Table1[[#This Row],[SATUAN_BYPASS]]="",INDEX(DBS[[SATUAN ]],Table1[[#This Row],[//DBS]]),Table1[SATUAN_BYPASS]))</f>
        <v>PCS</v>
      </c>
      <c r="T379">
        <v>13</v>
      </c>
      <c r="U379" s="58">
        <f>IF(Table1[[#This Row],[HARGA_BYPASS]]="",IF(Table1[[#This Row],[_HARGA]]="","",Table1[[#This Row],[_HARGA]]*1000),Table1[[#This Row],[HARGA_BYPASS]])</f>
        <v>13000</v>
      </c>
      <c r="V379" s="2"/>
      <c r="W379" s="2"/>
      <c r="X379" s="58" t="str">
        <f>IF(Table1[[#This Row],[ROWID]]="","",IF(Table1[[#This Row],[ROWID]]=C380,"",SUMIF(Table1[ROWID],Table1[[#This Row],[ROWID]],Table1[TOTAL])))</f>
        <v/>
      </c>
      <c r="AA37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79">
        <f>IF(Table1[[#This Row],[JUMLAH NOTA]]="","",IF(Table1[[#This Row],[CONV]]="",Table1[[#This Row],[JUMLAH NOTA]],Table1[[#This Row],[JUMLAH NOTA]]*Table1[[#This Row],[CONV]]))</f>
        <v>36</v>
      </c>
      <c r="AC379" t="str">
        <f>IF(Table1[[#This Row],[ISI_CONV]]="","",IF(Table1[[#This Row],[CONV]]="",Table1[[#This Row],[SATUAN NOTA]],Table1[[#This Row],[SATUAN]]))</f>
        <v>PCS</v>
      </c>
      <c r="AD379" s="58">
        <f>IF(Table1[[#This Row],[HARGA]]="","",IF(Table1[[#This Row],[CONV]]="",Table1[[#This Row],[HARGA]],Table1[[#This Row],[HARGA]]/Table1[[#This Row],[CONV]]))</f>
        <v>13000</v>
      </c>
      <c r="AE379" s="58">
        <f>IF(Table1[[#This Row],[HARGA_CONV]]="","",Table1[[#This Row],[HARGA_CONV]]*Table1[[#This Row],[ISI_CONV]]*(100%-(Table1[[#This Row],[DISKON]]+Table1[[#This Row],[DISKON NOTA]])))</f>
        <v>468000</v>
      </c>
      <c r="AF379" s="3">
        <f>IF(Table1[[#This Row],[TANGGAL NOTA]]="",AF378,Table1[[#This Row],[TANGGAL NOTA]])</f>
        <v>45531</v>
      </c>
      <c r="AG379" s="3"/>
      <c r="AH379" s="3">
        <f>IF(Table1[[#This Row],[TANGGAL UPDATE]]="",AH378,Table1[[#This Row],[TANGGAL UPDATE]])</f>
        <v>45534</v>
      </c>
      <c r="AI379" t="str" cm="1">
        <f t="array" ref="AI379">IF(Table1[[#This Row],[A1]]="",AI378,INDEX(Table6[3],Table1[[#This Row],[Q1]]))</f>
        <v>A</v>
      </c>
      <c r="AJ379" t="str">
        <f>IF(Table1[[#This Row],[_KETERANGAN]]="","",Table1[[#This Row],[_KETERANGAN]])</f>
        <v/>
      </c>
      <c r="AK379" t="str" cm="1">
        <f t="array" ref="AK379">IF(Table1[[#This Row],[A1]]="",AK378,INDEX(Table6[3],Table1[[#This Row],[Q1]]))</f>
        <v>A</v>
      </c>
      <c r="AL379" s="5" t="str" cm="1">
        <f t="array" ref="AL379">IF(Table1[[#This Row],[A1]]="",AL378,INDEX(Table6[1],Table1[[#This Row],[Q1]]))</f>
        <v>IVONE</v>
      </c>
      <c r="AM379" t="str" cm="1">
        <f t="array" ref="AM379">IF(Table1[[#This Row],[A1]]="",AM378,INDEX(Table6[2],Table1[[#This Row],[Q1]]))</f>
        <v>BUMIAYU</v>
      </c>
      <c r="AN379" t="str">
        <f>CONCATENATE(Table1[[#This Row],[TOKO_H]],"-",Table1[[#This Row],[KOTA_H]])</f>
        <v>IVONE-BUMIAYU</v>
      </c>
      <c r="AO379" t="s">
        <v>8420</v>
      </c>
      <c r="AP379" t="s">
        <v>8421</v>
      </c>
      <c r="AQ379"/>
    </row>
    <row r="380" spans="1:43">
      <c r="A380">
        <f>IF(Table1[[#This Row],[KODE BARANG]]="","",MATCH(Table1[[#This Row],[KODE BARANG]],DBS[KODE BARANG],0))</f>
        <v>72</v>
      </c>
      <c r="B380">
        <f>IF(Table1[[#This Row],[ROWID]]="","",ROW()-2)</f>
        <v>378</v>
      </c>
      <c r="C380">
        <f>IF(Table1[[#This Row],[NAMA BARANG]]="","",IF(Table1[[#This Row],[ID]]="",C379,Table1[[#This Row],[ID]]))</f>
        <v>374</v>
      </c>
      <c r="D380" t="str">
        <f>IF(Table1[[#This Row],[A1]]="","",MATCH(Table1[[#This Row],[A1]],Table6[5],0))</f>
        <v/>
      </c>
      <c r="E380" t="str">
        <f>IF(Table1[[#This Row],[ID]]="","",Table1[[#This Row],[TOKO-KOTA_H]])</f>
        <v/>
      </c>
      <c r="F380" t="str">
        <f>IF(Table1[[#This Row],[NOTA TOKO]]="","",ROW()-2)</f>
        <v/>
      </c>
      <c r="G380" s="59"/>
      <c r="H380" s="1"/>
      <c r="J380" s="1"/>
      <c r="K380" t="s">
        <v>9194</v>
      </c>
      <c r="L380" t="str">
        <f>IF(Table1[[#This Row],[_NAMA BARANG]]="",IF(Table1[[#This Row],[//DBS]]="","",INDEX(DBS[NAMA],Table1[[#This Row],[//DBS]])),Table1[[#This Row],[_NAMA BARANG]])</f>
        <v>AGENDA  5814</v>
      </c>
      <c r="M380"/>
      <c r="O380" t="str">
        <f>IF(Table1[[#This Row],[ROWID]]="","",IF(Table1[[#This Row],[_KETERANGAN]]="STOCK BELUM LENGKAP","ADA",IF(Table1[[#This Row],[KODE BARANG]]="","TIDAK ADA","ADA")))</f>
        <v>ADA</v>
      </c>
      <c r="P380">
        <v>24</v>
      </c>
      <c r="Q380" t="s">
        <v>37</v>
      </c>
      <c r="R380">
        <f>IF(Table1[[#This Row],[//DBS]]="","",INDEX(DBS[ISI],Table1[[#This Row],[//DBS]]))</f>
        <v>144</v>
      </c>
      <c r="S380" t="str">
        <f>IF(Table1[[#This Row],[//DBS]]="","",IF(Table1[[#This Row],[SATUAN_BYPASS]]="",INDEX(DBS[[SATUAN ]],Table1[[#This Row],[//DBS]]),Table1[SATUAN_BYPASS]))</f>
        <v>PCS</v>
      </c>
      <c r="T380">
        <v>16.5</v>
      </c>
      <c r="U380" s="58">
        <f>IF(Table1[[#This Row],[HARGA_BYPASS]]="",IF(Table1[[#This Row],[_HARGA]]="","",Table1[[#This Row],[_HARGA]]*1000),Table1[[#This Row],[HARGA_BYPASS]])</f>
        <v>16500</v>
      </c>
      <c r="V380" s="2"/>
      <c r="W380" s="2"/>
      <c r="X380" s="58" t="str">
        <f>IF(Table1[[#This Row],[ROWID]]="","",IF(Table1[[#This Row],[ROWID]]=C381,"",SUMIF(Table1[ROWID],Table1[[#This Row],[ROWID]],Table1[TOTAL])))</f>
        <v/>
      </c>
      <c r="AA38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80">
        <f>IF(Table1[[#This Row],[JUMLAH NOTA]]="","",IF(Table1[[#This Row],[CONV]]="",Table1[[#This Row],[JUMLAH NOTA]],Table1[[#This Row],[JUMLAH NOTA]]*Table1[[#This Row],[CONV]]))</f>
        <v>24</v>
      </c>
      <c r="AC380" t="str">
        <f>IF(Table1[[#This Row],[ISI_CONV]]="","",IF(Table1[[#This Row],[CONV]]="",Table1[[#This Row],[SATUAN NOTA]],Table1[[#This Row],[SATUAN]]))</f>
        <v>PCS</v>
      </c>
      <c r="AD380" s="58">
        <f>IF(Table1[[#This Row],[HARGA]]="","",IF(Table1[[#This Row],[CONV]]="",Table1[[#This Row],[HARGA]],Table1[[#This Row],[HARGA]]/Table1[[#This Row],[CONV]]))</f>
        <v>16500</v>
      </c>
      <c r="AE380" s="58">
        <f>IF(Table1[[#This Row],[HARGA_CONV]]="","",Table1[[#This Row],[HARGA_CONV]]*Table1[[#This Row],[ISI_CONV]]*(100%-(Table1[[#This Row],[DISKON]]+Table1[[#This Row],[DISKON NOTA]])))</f>
        <v>396000</v>
      </c>
      <c r="AF380" s="3">
        <f>IF(Table1[[#This Row],[TANGGAL NOTA]]="",AF379,Table1[[#This Row],[TANGGAL NOTA]])</f>
        <v>45531</v>
      </c>
      <c r="AG380" s="3"/>
      <c r="AH380" s="3">
        <f>IF(Table1[[#This Row],[TANGGAL UPDATE]]="",AH379,Table1[[#This Row],[TANGGAL UPDATE]])</f>
        <v>45534</v>
      </c>
      <c r="AI380" t="str" cm="1">
        <f t="array" ref="AI380">IF(Table1[[#This Row],[A1]]="",AI379,INDEX(Table6[3],Table1[[#This Row],[Q1]]))</f>
        <v>A</v>
      </c>
      <c r="AJ380" t="str">
        <f>IF(Table1[[#This Row],[_KETERANGAN]]="","",Table1[[#This Row],[_KETERANGAN]])</f>
        <v/>
      </c>
      <c r="AK380" t="str" cm="1">
        <f t="array" ref="AK380">IF(Table1[[#This Row],[A1]]="",AK379,INDEX(Table6[3],Table1[[#This Row],[Q1]]))</f>
        <v>A</v>
      </c>
      <c r="AL380" s="5" t="str" cm="1">
        <f t="array" ref="AL380">IF(Table1[[#This Row],[A1]]="",AL379,INDEX(Table6[1],Table1[[#This Row],[Q1]]))</f>
        <v>IVONE</v>
      </c>
      <c r="AM380" t="str" cm="1">
        <f t="array" ref="AM380">IF(Table1[[#This Row],[A1]]="",AM379,INDEX(Table6[2],Table1[[#This Row],[Q1]]))</f>
        <v>BUMIAYU</v>
      </c>
      <c r="AN380" t="str">
        <f>CONCATENATE(Table1[[#This Row],[TOKO_H]],"-",Table1[[#This Row],[KOTA_H]])</f>
        <v>IVONE-BUMIAYU</v>
      </c>
      <c r="AO380" t="s">
        <v>9194</v>
      </c>
      <c r="AP380" t="s">
        <v>9195</v>
      </c>
      <c r="AQ380"/>
    </row>
    <row r="381" spans="1:43">
      <c r="A381">
        <f>IF(Table1[[#This Row],[KODE BARANG]]="","",MATCH(Table1[[#This Row],[KODE BARANG]],DBS[KODE BARANG],0))</f>
        <v>57</v>
      </c>
      <c r="B381">
        <f>IF(Table1[[#This Row],[ROWID]]="","",ROW()-2)</f>
        <v>379</v>
      </c>
      <c r="C381">
        <f>IF(Table1[[#This Row],[NAMA BARANG]]="","",IF(Table1[[#This Row],[ID]]="",C380,Table1[[#This Row],[ID]]))</f>
        <v>374</v>
      </c>
      <c r="D381" t="str">
        <f>IF(Table1[[#This Row],[A1]]="","",MATCH(Table1[[#This Row],[A1]],Table6[5],0))</f>
        <v/>
      </c>
      <c r="E381" t="str">
        <f>IF(Table1[[#This Row],[ID]]="","",Table1[[#This Row],[TOKO-KOTA_H]])</f>
        <v/>
      </c>
      <c r="F381" t="str">
        <f>IF(Table1[[#This Row],[NOTA TOKO]]="","",ROW()-2)</f>
        <v/>
      </c>
      <c r="G381" s="59"/>
      <c r="H381" s="1"/>
      <c r="J381" s="1"/>
      <c r="K381" t="s">
        <v>370</v>
      </c>
      <c r="L381" t="str">
        <f>IF(Table1[[#This Row],[_NAMA BARANG]]="",IF(Table1[[#This Row],[//DBS]]="","",INDEX(DBS[NAMA],Table1[[#This Row],[//DBS]])),Table1[[#This Row],[_NAMA BARANG]])</f>
        <v>AGENDA KULIT ULAR K</v>
      </c>
      <c r="M381"/>
      <c r="O381" t="str">
        <f>IF(Table1[[#This Row],[ROWID]]="","",IF(Table1[[#This Row],[_KETERANGAN]]="STOCK BELUM LENGKAP","ADA",IF(Table1[[#This Row],[KODE BARANG]]="","TIDAK ADA","ADA")))</f>
        <v>ADA</v>
      </c>
      <c r="P381">
        <v>32</v>
      </c>
      <c r="Q381" t="s">
        <v>37</v>
      </c>
      <c r="R381">
        <f>IF(Table1[[#This Row],[//DBS]]="","",INDEX(DBS[ISI],Table1[[#This Row],[//DBS]]))</f>
        <v>270</v>
      </c>
      <c r="S381" t="str">
        <f>IF(Table1[[#This Row],[//DBS]]="","",IF(Table1[[#This Row],[SATUAN_BYPASS]]="",INDEX(DBS[[SATUAN ]],Table1[[#This Row],[//DBS]]),Table1[SATUAN_BYPASS]))</f>
        <v>PCS</v>
      </c>
      <c r="T381">
        <v>10</v>
      </c>
      <c r="U381" s="58">
        <f>IF(Table1[[#This Row],[HARGA_BYPASS]]="",IF(Table1[[#This Row],[_HARGA]]="","",Table1[[#This Row],[_HARGA]]*1000),Table1[[#This Row],[HARGA_BYPASS]])</f>
        <v>10000</v>
      </c>
      <c r="V381" s="2"/>
      <c r="W381" s="2"/>
      <c r="X381" s="58" t="str">
        <f>IF(Table1[[#This Row],[ROWID]]="","",IF(Table1[[#This Row],[ROWID]]=C382,"",SUMIF(Table1[ROWID],Table1[[#This Row],[ROWID]],Table1[TOTAL])))</f>
        <v/>
      </c>
      <c r="AA38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81">
        <f>IF(Table1[[#This Row],[JUMLAH NOTA]]="","",IF(Table1[[#This Row],[CONV]]="",Table1[[#This Row],[JUMLAH NOTA]],Table1[[#This Row],[JUMLAH NOTA]]*Table1[[#This Row],[CONV]]))</f>
        <v>32</v>
      </c>
      <c r="AC381" t="str">
        <f>IF(Table1[[#This Row],[ISI_CONV]]="","",IF(Table1[[#This Row],[CONV]]="",Table1[[#This Row],[SATUAN NOTA]],Table1[[#This Row],[SATUAN]]))</f>
        <v>PCS</v>
      </c>
      <c r="AD381" s="58">
        <f>IF(Table1[[#This Row],[HARGA]]="","",IF(Table1[[#This Row],[CONV]]="",Table1[[#This Row],[HARGA]],Table1[[#This Row],[HARGA]]/Table1[[#This Row],[CONV]]))</f>
        <v>10000</v>
      </c>
      <c r="AE381" s="58">
        <f>IF(Table1[[#This Row],[HARGA_CONV]]="","",Table1[[#This Row],[HARGA_CONV]]*Table1[[#This Row],[ISI_CONV]]*(100%-(Table1[[#This Row],[DISKON]]+Table1[[#This Row],[DISKON NOTA]])))</f>
        <v>320000</v>
      </c>
      <c r="AF381" s="3">
        <f>IF(Table1[[#This Row],[TANGGAL NOTA]]="",AF380,Table1[[#This Row],[TANGGAL NOTA]])</f>
        <v>45531</v>
      </c>
      <c r="AG381" s="3"/>
      <c r="AH381" s="3">
        <f>IF(Table1[[#This Row],[TANGGAL UPDATE]]="",AH380,Table1[[#This Row],[TANGGAL UPDATE]])</f>
        <v>45534</v>
      </c>
      <c r="AI381" t="str" cm="1">
        <f t="array" ref="AI381">IF(Table1[[#This Row],[A1]]="",AI380,INDEX(Table6[3],Table1[[#This Row],[Q1]]))</f>
        <v>A</v>
      </c>
      <c r="AJ381" t="str">
        <f>IF(Table1[[#This Row],[_KETERANGAN]]="","",Table1[[#This Row],[_KETERANGAN]])</f>
        <v/>
      </c>
      <c r="AK381" t="str" cm="1">
        <f t="array" ref="AK381">IF(Table1[[#This Row],[A1]]="",AK380,INDEX(Table6[3],Table1[[#This Row],[Q1]]))</f>
        <v>A</v>
      </c>
      <c r="AL381" s="5" t="str" cm="1">
        <f t="array" ref="AL381">IF(Table1[[#This Row],[A1]]="",AL380,INDEX(Table6[1],Table1[[#This Row],[Q1]]))</f>
        <v>IVONE</v>
      </c>
      <c r="AM381" t="str" cm="1">
        <f t="array" ref="AM381">IF(Table1[[#This Row],[A1]]="",AM380,INDEX(Table6[2],Table1[[#This Row],[Q1]]))</f>
        <v>BUMIAYU</v>
      </c>
      <c r="AN381" t="str">
        <f>CONCATENATE(Table1[[#This Row],[TOKO_H]],"-",Table1[[#This Row],[KOTA_H]])</f>
        <v>IVONE-BUMIAYU</v>
      </c>
      <c r="AO381" t="s">
        <v>370</v>
      </c>
      <c r="AP381" t="s">
        <v>371</v>
      </c>
      <c r="AQ381"/>
    </row>
    <row r="382" spans="1:43">
      <c r="A382" t="str">
        <f>IF(Table1[[#This Row],[KODE BARANG]]="","",MATCH(Table1[[#This Row],[KODE BARANG]],DBS[KODE BARANG],0))</f>
        <v/>
      </c>
      <c r="B382">
        <f>IF(Table1[[#This Row],[ROWID]]="","",ROW()-2)</f>
        <v>380</v>
      </c>
      <c r="C382">
        <f>IF(Table1[[#This Row],[NAMA BARANG]]="","",IF(Table1[[#This Row],[ID]]="",C381,Table1[[#This Row],[ID]]))</f>
        <v>374</v>
      </c>
      <c r="D382" t="str">
        <f>IF(Table1[[#This Row],[A1]]="","",MATCH(Table1[[#This Row],[A1]],Table6[5],0))</f>
        <v/>
      </c>
      <c r="E382" t="str">
        <f>IF(Table1[[#This Row],[ID]]="","",Table1[[#This Row],[TOKO-KOTA_H]])</f>
        <v/>
      </c>
      <c r="F382" t="str">
        <f>IF(Table1[[#This Row],[NOTA TOKO]]="","",ROW()-2)</f>
        <v/>
      </c>
      <c r="G382" s="59"/>
      <c r="H382" s="1"/>
      <c r="J382" s="1"/>
      <c r="K382"/>
      <c r="L382" t="str">
        <f>IF(Table1[[#This Row],[_NAMA BARANG]]="",IF(Table1[[#This Row],[//DBS]]="","",INDEX(DBS[NAMA],Table1[[#This Row],[//DBS]])),Table1[[#This Row],[_NAMA BARANG]])</f>
        <v>NB POCKET NB 4003</v>
      </c>
      <c r="M382" t="s">
        <v>5646</v>
      </c>
      <c r="O382" t="str">
        <f>IF(Table1[[#This Row],[ROWID]]="","",IF(Table1[[#This Row],[_KETERANGAN]]="STOCK BELUM LENGKAP","ADA",IF(Table1[[#This Row],[KODE BARANG]]="","TIDAK ADA","ADA")))</f>
        <v>TIDAK ADA</v>
      </c>
      <c r="P382">
        <v>36</v>
      </c>
      <c r="Q382" t="s">
        <v>37</v>
      </c>
      <c r="R382" t="str">
        <f>IF(Table1[[#This Row],[//DBS]]="","",INDEX(DBS[ISI],Table1[[#This Row],[//DBS]]))</f>
        <v/>
      </c>
      <c r="S382" t="str">
        <f>IF(Table1[[#This Row],[//DBS]]="","",IF(Table1[[#This Row],[SATUAN_BYPASS]]="",INDEX(DBS[[SATUAN ]],Table1[[#This Row],[//DBS]]),Table1[SATUAN_BYPASS]))</f>
        <v/>
      </c>
      <c r="T382">
        <v>15</v>
      </c>
      <c r="U382" s="58">
        <f>IF(Table1[[#This Row],[HARGA_BYPASS]]="",IF(Table1[[#This Row],[_HARGA]]="","",Table1[[#This Row],[_HARGA]]*1000),Table1[[#This Row],[HARGA_BYPASS]])</f>
        <v>15000</v>
      </c>
      <c r="V382" s="2"/>
      <c r="W382" s="2"/>
      <c r="X382" s="58" t="str">
        <f>IF(Table1[[#This Row],[ROWID]]="","",IF(Table1[[#This Row],[ROWID]]=C383,"",SUMIF(Table1[ROWID],Table1[[#This Row],[ROWID]],Table1[TOTAL])))</f>
        <v/>
      </c>
      <c r="AA38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82">
        <f>IF(Table1[[#This Row],[JUMLAH NOTA]]="","",IF(Table1[[#This Row],[CONV]]="",Table1[[#This Row],[JUMLAH NOTA]],Table1[[#This Row],[JUMLAH NOTA]]*Table1[[#This Row],[CONV]]))</f>
        <v>36</v>
      </c>
      <c r="AC382" t="str">
        <f>IF(Table1[[#This Row],[ISI_CONV]]="","",IF(Table1[[#This Row],[CONV]]="",Table1[[#This Row],[SATUAN NOTA]],Table1[[#This Row],[SATUAN]]))</f>
        <v>PCS</v>
      </c>
      <c r="AD382" s="58">
        <f>IF(Table1[[#This Row],[HARGA]]="","",IF(Table1[[#This Row],[CONV]]="",Table1[[#This Row],[HARGA]],Table1[[#This Row],[HARGA]]/Table1[[#This Row],[CONV]]))</f>
        <v>15000</v>
      </c>
      <c r="AE382" s="58">
        <f>IF(Table1[[#This Row],[HARGA_CONV]]="","",Table1[[#This Row],[HARGA_CONV]]*Table1[[#This Row],[ISI_CONV]]*(100%-(Table1[[#This Row],[DISKON]]+Table1[[#This Row],[DISKON NOTA]])))</f>
        <v>540000</v>
      </c>
      <c r="AF382" s="3">
        <f>IF(Table1[[#This Row],[TANGGAL NOTA]]="",AF381,Table1[[#This Row],[TANGGAL NOTA]])</f>
        <v>45531</v>
      </c>
      <c r="AG382" s="3"/>
      <c r="AH382" s="3">
        <f>IF(Table1[[#This Row],[TANGGAL UPDATE]]="",AH381,Table1[[#This Row],[TANGGAL UPDATE]])</f>
        <v>45534</v>
      </c>
      <c r="AI382" t="str" cm="1">
        <f t="array" ref="AI382">IF(Table1[[#This Row],[A1]]="",AI381,INDEX(Table6[3],Table1[[#This Row],[Q1]]))</f>
        <v>A</v>
      </c>
      <c r="AJ382" t="str">
        <f>IF(Table1[[#This Row],[_KETERANGAN]]="","",Table1[[#This Row],[_KETERANGAN]])</f>
        <v/>
      </c>
      <c r="AK382" t="str" cm="1">
        <f t="array" ref="AK382">IF(Table1[[#This Row],[A1]]="",AK381,INDEX(Table6[3],Table1[[#This Row],[Q1]]))</f>
        <v>A</v>
      </c>
      <c r="AL382" s="5" t="str" cm="1">
        <f t="array" ref="AL382">IF(Table1[[#This Row],[A1]]="",AL381,INDEX(Table6[1],Table1[[#This Row],[Q1]]))</f>
        <v>IVONE</v>
      </c>
      <c r="AM382" t="str" cm="1">
        <f t="array" ref="AM382">IF(Table1[[#This Row],[A1]]="",AM381,INDEX(Table6[2],Table1[[#This Row],[Q1]]))</f>
        <v>BUMIAYU</v>
      </c>
      <c r="AN382" t="str">
        <f>CONCATENATE(Table1[[#This Row],[TOKO_H]],"-",Table1[[#This Row],[KOTA_H]])</f>
        <v>IVONE-BUMIAYU</v>
      </c>
      <c r="AO382"/>
      <c r="AP382" t="s">
        <v>5646</v>
      </c>
      <c r="AQ382"/>
    </row>
    <row r="383" spans="1:43" ht="14.25">
      <c r="A383">
        <f>IF(Table1[[#This Row],[KODE BARANG]]="","",MATCH(Table1[[#This Row],[KODE BARANG]],DBS[KODE BARANG],0))</f>
        <v>64</v>
      </c>
      <c r="B383">
        <f>IF(Table1[[#This Row],[ROWID]]="","",ROW()-2)</f>
        <v>381</v>
      </c>
      <c r="C383">
        <f>IF(Table1[[#This Row],[NAMA BARANG]]="","",IF(Table1[[#This Row],[ID]]="",C382,Table1[[#This Row],[ID]]))</f>
        <v>374</v>
      </c>
      <c r="D383" t="str">
        <f>IF(Table1[[#This Row],[A1]]="","",MATCH(Table1[[#This Row],[A1]],Table6[5],0))</f>
        <v/>
      </c>
      <c r="E383" t="str">
        <f>IF(Table1[[#This Row],[ID]]="","",Table1[[#This Row],[TOKO-KOTA_H]])</f>
        <v/>
      </c>
      <c r="F383" t="str">
        <f>IF(Table1[[#This Row],[NOTA TOKO]]="","",ROW()-2)</f>
        <v/>
      </c>
      <c r="G383" s="59"/>
      <c r="H383" s="1"/>
      <c r="J383" s="1"/>
      <c r="K383" t="s">
        <v>8413</v>
      </c>
      <c r="L383" t="str">
        <f>IF(Table1[[#This Row],[_NAMA BARANG]]="",IF(Table1[[#This Row],[//DBS]]="","",INDEX(DBS[NAMA],Table1[[#This Row],[//DBS]])),Table1[[#This Row],[_NAMA BARANG]])</f>
        <v>AGENDA BRANDED KANCING 237 BRILLIANT</v>
      </c>
      <c r="M383" s="60"/>
      <c r="O383" t="str">
        <f>IF(Table1[[#This Row],[ROWID]]="","",IF(Table1[[#This Row],[_KETERANGAN]]="STOCK BELUM LENGKAP","ADA",IF(Table1[[#This Row],[KODE BARANG]]="","TIDAK ADA","ADA")))</f>
        <v>ADA</v>
      </c>
      <c r="P383">
        <v>24</v>
      </c>
      <c r="Q383" t="s">
        <v>37</v>
      </c>
      <c r="R383">
        <f>IF(Table1[[#This Row],[//DBS]]="","",INDEX(DBS[ISI],Table1[[#This Row],[//DBS]]))</f>
        <v>150</v>
      </c>
      <c r="S383" t="str">
        <f>IF(Table1[[#This Row],[//DBS]]="","",IF(Table1[[#This Row],[SATUAN_BYPASS]]="",INDEX(DBS[[SATUAN ]],Table1[[#This Row],[//DBS]]),Table1[SATUAN_BYPASS]))</f>
        <v>PCS</v>
      </c>
      <c r="T383">
        <v>25</v>
      </c>
      <c r="U383" s="58">
        <f>IF(Table1[[#This Row],[HARGA_BYPASS]]="",IF(Table1[[#This Row],[_HARGA]]="","",Table1[[#This Row],[_HARGA]]*1000),Table1[[#This Row],[HARGA_BYPASS]])</f>
        <v>25000</v>
      </c>
      <c r="V383" s="2"/>
      <c r="W383" s="2"/>
      <c r="X383" s="58" t="str">
        <f>IF(Table1[[#This Row],[ROWID]]="","",IF(Table1[[#This Row],[ROWID]]=C384,"",SUMIF(Table1[ROWID],Table1[[#This Row],[ROWID]],Table1[TOTAL])))</f>
        <v/>
      </c>
      <c r="AA38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83">
        <f>IF(Table1[[#This Row],[JUMLAH NOTA]]="","",IF(Table1[[#This Row],[CONV]]="",Table1[[#This Row],[JUMLAH NOTA]],Table1[[#This Row],[JUMLAH NOTA]]*Table1[[#This Row],[CONV]]))</f>
        <v>24</v>
      </c>
      <c r="AC383" t="str">
        <f>IF(Table1[[#This Row],[ISI_CONV]]="","",IF(Table1[[#This Row],[CONV]]="",Table1[[#This Row],[SATUAN NOTA]],Table1[[#This Row],[SATUAN]]))</f>
        <v>PCS</v>
      </c>
      <c r="AD383" s="58">
        <f>IF(Table1[[#This Row],[HARGA]]="","",IF(Table1[[#This Row],[CONV]]="",Table1[[#This Row],[HARGA]],Table1[[#This Row],[HARGA]]/Table1[[#This Row],[CONV]]))</f>
        <v>25000</v>
      </c>
      <c r="AE383" s="58">
        <f>IF(Table1[[#This Row],[HARGA_CONV]]="","",Table1[[#This Row],[HARGA_CONV]]*Table1[[#This Row],[ISI_CONV]]*(100%-(Table1[[#This Row],[DISKON]]+Table1[[#This Row],[DISKON NOTA]])))</f>
        <v>600000</v>
      </c>
      <c r="AF383" s="3">
        <f>IF(Table1[[#This Row],[TANGGAL NOTA]]="",AF382,Table1[[#This Row],[TANGGAL NOTA]])</f>
        <v>45531</v>
      </c>
      <c r="AG383" s="3"/>
      <c r="AH383" s="3">
        <f>IF(Table1[[#This Row],[TANGGAL UPDATE]]="",AH382,Table1[[#This Row],[TANGGAL UPDATE]])</f>
        <v>45534</v>
      </c>
      <c r="AI383" t="str" cm="1">
        <f t="array" ref="AI383">IF(Table1[[#This Row],[A1]]="",AI382,INDEX(Table6[3],Table1[[#This Row],[Q1]]))</f>
        <v>A</v>
      </c>
      <c r="AJ383" t="str">
        <f>IF(Table1[[#This Row],[_KETERANGAN]]="","",Table1[[#This Row],[_KETERANGAN]])</f>
        <v/>
      </c>
      <c r="AK383" t="str" cm="1">
        <f t="array" ref="AK383">IF(Table1[[#This Row],[A1]]="",AK382,INDEX(Table6[3],Table1[[#This Row],[Q1]]))</f>
        <v>A</v>
      </c>
      <c r="AL383" s="5" t="str" cm="1">
        <f t="array" ref="AL383">IF(Table1[[#This Row],[A1]]="",AL382,INDEX(Table6[1],Table1[[#This Row],[Q1]]))</f>
        <v>IVONE</v>
      </c>
      <c r="AM383" t="str" cm="1">
        <f t="array" ref="AM383">IF(Table1[[#This Row],[A1]]="",AM382,INDEX(Table6[2],Table1[[#This Row],[Q1]]))</f>
        <v>BUMIAYU</v>
      </c>
      <c r="AN383" t="str">
        <f>CONCATENATE(Table1[[#This Row],[TOKO_H]],"-",Table1[[#This Row],[KOTA_H]])</f>
        <v>IVONE-BUMIAYU</v>
      </c>
      <c r="AO383" t="s">
        <v>8413</v>
      </c>
      <c r="AP383" t="s">
        <v>8206</v>
      </c>
      <c r="AQ383"/>
    </row>
    <row r="384" spans="1:43">
      <c r="A384">
        <f>IF(Table1[[#This Row],[KODE BARANG]]="","",MATCH(Table1[[#This Row],[KODE BARANG]],DBS[KODE BARANG],0))</f>
        <v>2165</v>
      </c>
      <c r="B384">
        <f>IF(Table1[[#This Row],[ROWID]]="","",ROW()-2)</f>
        <v>382</v>
      </c>
      <c r="C384">
        <f>IF(Table1[[#This Row],[NAMA BARANG]]="","",IF(Table1[[#This Row],[ID]]="",C383,Table1[[#This Row],[ID]]))</f>
        <v>374</v>
      </c>
      <c r="D384" t="str">
        <f>IF(Table1[[#This Row],[A1]]="","",MATCH(Table1[[#This Row],[A1]],Table6[5],0))</f>
        <v/>
      </c>
      <c r="E384" t="str">
        <f>IF(Table1[[#This Row],[ID]]="","",Table1[[#This Row],[TOKO-KOTA_H]])</f>
        <v/>
      </c>
      <c r="F384" t="str">
        <f>IF(Table1[[#This Row],[NOTA TOKO]]="","",ROW()-2)</f>
        <v/>
      </c>
      <c r="G384" s="59"/>
      <c r="H384" s="1"/>
      <c r="J384" s="1"/>
      <c r="K384" t="s">
        <v>7502</v>
      </c>
      <c r="L384" t="str">
        <f>IF(Table1[[#This Row],[_NAMA BARANG]]="",IF(Table1[[#This Row],[//DBS]]="","",INDEX(DBS[NAMA],Table1[[#This Row],[//DBS]])),Table1[[#This Row],[_NAMA BARANG]])</f>
        <v>NOTEBOOK TALI A5-511</v>
      </c>
      <c r="M384"/>
      <c r="O384" t="str">
        <f>IF(Table1[[#This Row],[ROWID]]="","",IF(Table1[[#This Row],[_KETERANGAN]]="STOCK BELUM LENGKAP","ADA",IF(Table1[[#This Row],[KODE BARANG]]="","TIDAK ADA","ADA")))</f>
        <v>ADA</v>
      </c>
      <c r="P384">
        <v>12</v>
      </c>
      <c r="Q384" t="s">
        <v>37</v>
      </c>
      <c r="R384">
        <f>IF(Table1[[#This Row],[//DBS]]="","",INDEX(DBS[ISI],Table1[[#This Row],[//DBS]]))</f>
        <v>10</v>
      </c>
      <c r="S384" t="str">
        <f>IF(Table1[[#This Row],[//DBS]]="","",IF(Table1[[#This Row],[SATUAN_BYPASS]]="",INDEX(DBS[[SATUAN ]],Table1[[#This Row],[//DBS]]),Table1[SATUAN_BYPASS]))</f>
        <v>LSN</v>
      </c>
      <c r="T384">
        <v>15</v>
      </c>
      <c r="U384" s="58">
        <f>IF(Table1[[#This Row],[HARGA_BYPASS]]="",IF(Table1[[#This Row],[_HARGA]]="","",Table1[[#This Row],[_HARGA]]*1000),Table1[[#This Row],[HARGA_BYPASS]])</f>
        <v>15000</v>
      </c>
      <c r="V384" s="2"/>
      <c r="W384" s="2"/>
      <c r="X384" s="58" t="str">
        <f>IF(Table1[[#This Row],[ROWID]]="","",IF(Table1[[#This Row],[ROWID]]=C385,"",SUMIF(Table1[ROWID],Table1[[#This Row],[ROWID]],Table1[TOTAL])))</f>
        <v/>
      </c>
      <c r="AA384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8.3333333333333329E-2</v>
      </c>
      <c r="AB384">
        <f>IF(Table1[[#This Row],[JUMLAH NOTA]]="","",IF(Table1[[#This Row],[CONV]]="",Table1[[#This Row],[JUMLAH NOTA]],Table1[[#This Row],[JUMLAH NOTA]]*Table1[[#This Row],[CONV]]))</f>
        <v>1</v>
      </c>
      <c r="AC384" t="str">
        <f>IF(Table1[[#This Row],[ISI_CONV]]="","",IF(Table1[[#This Row],[CONV]]="",Table1[[#This Row],[SATUAN NOTA]],Table1[[#This Row],[SATUAN]]))</f>
        <v>LSN</v>
      </c>
      <c r="AD384" s="58">
        <f>IF(Table1[[#This Row],[HARGA]]="","",IF(Table1[[#This Row],[CONV]]="",Table1[[#This Row],[HARGA]],Table1[[#This Row],[HARGA]]/Table1[[#This Row],[CONV]]))</f>
        <v>180000</v>
      </c>
      <c r="AE384" s="58">
        <f>IF(Table1[[#This Row],[HARGA_CONV]]="","",Table1[[#This Row],[HARGA_CONV]]*Table1[[#This Row],[ISI_CONV]]*(100%-(Table1[[#This Row],[DISKON]]+Table1[[#This Row],[DISKON NOTA]])))</f>
        <v>180000</v>
      </c>
      <c r="AF384" s="3">
        <f>IF(Table1[[#This Row],[TANGGAL NOTA]]="",AF383,Table1[[#This Row],[TANGGAL NOTA]])</f>
        <v>45531</v>
      </c>
      <c r="AG384" s="3"/>
      <c r="AH384" s="3">
        <f>IF(Table1[[#This Row],[TANGGAL UPDATE]]="",AH383,Table1[[#This Row],[TANGGAL UPDATE]])</f>
        <v>45534</v>
      </c>
      <c r="AI384" t="str" cm="1">
        <f t="array" ref="AI384">IF(Table1[[#This Row],[A1]]="",AI383,INDEX(Table6[3],Table1[[#This Row],[Q1]]))</f>
        <v>A</v>
      </c>
      <c r="AJ384" t="str">
        <f>IF(Table1[[#This Row],[_KETERANGAN]]="","",Table1[[#This Row],[_KETERANGAN]])</f>
        <v/>
      </c>
      <c r="AK384" t="str" cm="1">
        <f t="array" ref="AK384">IF(Table1[[#This Row],[A1]]="",AK383,INDEX(Table6[3],Table1[[#This Row],[Q1]]))</f>
        <v>A</v>
      </c>
      <c r="AL384" s="5" t="str" cm="1">
        <f t="array" ref="AL384">IF(Table1[[#This Row],[A1]]="",AL383,INDEX(Table6[1],Table1[[#This Row],[Q1]]))</f>
        <v>IVONE</v>
      </c>
      <c r="AM384" t="str" cm="1">
        <f t="array" ref="AM384">IF(Table1[[#This Row],[A1]]="",AM383,INDEX(Table6[2],Table1[[#This Row],[Q1]]))</f>
        <v>BUMIAYU</v>
      </c>
      <c r="AN384" t="str">
        <f>CONCATENATE(Table1[[#This Row],[TOKO_H]],"-",Table1[[#This Row],[KOTA_H]])</f>
        <v>IVONE-BUMIAYU</v>
      </c>
      <c r="AO384" t="s">
        <v>7502</v>
      </c>
      <c r="AP384" t="s">
        <v>9391</v>
      </c>
      <c r="AQ384"/>
    </row>
    <row r="385" spans="1:43">
      <c r="A385">
        <f>IF(Table1[[#This Row],[KODE BARANG]]="","",MATCH(Table1[[#This Row],[KODE BARANG]],DBS[KODE BARANG],0))</f>
        <v>2109</v>
      </c>
      <c r="B385">
        <f>IF(Table1[[#This Row],[ROWID]]="","",ROW()-2)</f>
        <v>383</v>
      </c>
      <c r="C385">
        <f>IF(Table1[[#This Row],[NAMA BARANG]]="","",IF(Table1[[#This Row],[ID]]="",C384,Table1[[#This Row],[ID]]))</f>
        <v>374</v>
      </c>
      <c r="D385" t="str">
        <f>IF(Table1[[#This Row],[A1]]="","",MATCH(Table1[[#This Row],[A1]],Table6[5],0))</f>
        <v/>
      </c>
      <c r="E385" t="str">
        <f>IF(Table1[[#This Row],[ID]]="","",Table1[[#This Row],[TOKO-KOTA_H]])</f>
        <v/>
      </c>
      <c r="F385" t="str">
        <f>IF(Table1[[#This Row],[NOTA TOKO]]="","",ROW()-2)</f>
        <v/>
      </c>
      <c r="G385" s="59"/>
      <c r="H385" s="1"/>
      <c r="J385" s="1"/>
      <c r="K385" t="s">
        <v>3179</v>
      </c>
      <c r="L385" t="str">
        <f>IF(Table1[[#This Row],[_NAMA BARANG]]="",IF(Table1[[#This Row],[//DBS]]="","",INDEX(DBS[NAMA],Table1[[#This Row],[//DBS]])),Table1[[#This Row],[_NAMA BARANG]])</f>
        <v>NOTEBOOK TALI A5-508</v>
      </c>
      <c r="M385"/>
      <c r="O385" t="str">
        <f>IF(Table1[[#This Row],[ROWID]]="","",IF(Table1[[#This Row],[_KETERANGAN]]="STOCK BELUM LENGKAP","ADA",IF(Table1[[#This Row],[KODE BARANG]]="","TIDAK ADA","ADA")))</f>
        <v>ADA</v>
      </c>
      <c r="P385">
        <v>12</v>
      </c>
      <c r="Q385" t="s">
        <v>37</v>
      </c>
      <c r="R385">
        <f>IF(Table1[[#This Row],[//DBS]]="","",INDEX(DBS[ISI],Table1[[#This Row],[//DBS]]))</f>
        <v>10</v>
      </c>
      <c r="S385" t="str">
        <f>IF(Table1[[#This Row],[//DBS]]="","",IF(Table1[[#This Row],[SATUAN_BYPASS]]="",INDEX(DBS[[SATUAN ]],Table1[[#This Row],[//DBS]]),Table1[SATUAN_BYPASS]))</f>
        <v>LSN</v>
      </c>
      <c r="T385">
        <v>15</v>
      </c>
      <c r="U385" s="58">
        <f>IF(Table1[[#This Row],[HARGA_BYPASS]]="",IF(Table1[[#This Row],[_HARGA]]="","",Table1[[#This Row],[_HARGA]]*1000),Table1[[#This Row],[HARGA_BYPASS]])</f>
        <v>15000</v>
      </c>
      <c r="V385" s="2"/>
      <c r="W385" s="2"/>
      <c r="X385" s="58" t="str">
        <f>IF(Table1[[#This Row],[ROWID]]="","",IF(Table1[[#This Row],[ROWID]]=C386,"",SUMIF(Table1[ROWID],Table1[[#This Row],[ROWID]],Table1[TOTAL])))</f>
        <v/>
      </c>
      <c r="AA385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8.3333333333333329E-2</v>
      </c>
      <c r="AB385">
        <f>IF(Table1[[#This Row],[JUMLAH NOTA]]="","",IF(Table1[[#This Row],[CONV]]="",Table1[[#This Row],[JUMLAH NOTA]],Table1[[#This Row],[JUMLAH NOTA]]*Table1[[#This Row],[CONV]]))</f>
        <v>1</v>
      </c>
      <c r="AC385" t="str">
        <f>IF(Table1[[#This Row],[ISI_CONV]]="","",IF(Table1[[#This Row],[CONV]]="",Table1[[#This Row],[SATUAN NOTA]],Table1[[#This Row],[SATUAN]]))</f>
        <v>LSN</v>
      </c>
      <c r="AD385" s="58">
        <f>IF(Table1[[#This Row],[HARGA]]="","",IF(Table1[[#This Row],[CONV]]="",Table1[[#This Row],[HARGA]],Table1[[#This Row],[HARGA]]/Table1[[#This Row],[CONV]]))</f>
        <v>180000</v>
      </c>
      <c r="AE385" s="58">
        <f>IF(Table1[[#This Row],[HARGA_CONV]]="","",Table1[[#This Row],[HARGA_CONV]]*Table1[[#This Row],[ISI_CONV]]*(100%-(Table1[[#This Row],[DISKON]]+Table1[[#This Row],[DISKON NOTA]])))</f>
        <v>180000</v>
      </c>
      <c r="AF385" s="3">
        <f>IF(Table1[[#This Row],[TANGGAL NOTA]]="",AF384,Table1[[#This Row],[TANGGAL NOTA]])</f>
        <v>45531</v>
      </c>
      <c r="AG385" s="3"/>
      <c r="AH385" s="3">
        <f>IF(Table1[[#This Row],[TANGGAL UPDATE]]="",AH384,Table1[[#This Row],[TANGGAL UPDATE]])</f>
        <v>45534</v>
      </c>
      <c r="AI385" t="str" cm="1">
        <f t="array" ref="AI385">IF(Table1[[#This Row],[A1]]="",AI384,INDEX(Table6[3],Table1[[#This Row],[Q1]]))</f>
        <v>A</v>
      </c>
      <c r="AJ385" t="str">
        <f>IF(Table1[[#This Row],[_KETERANGAN]]="","",Table1[[#This Row],[_KETERANGAN]])</f>
        <v/>
      </c>
      <c r="AK385" t="str" cm="1">
        <f t="array" ref="AK385">IF(Table1[[#This Row],[A1]]="",AK384,INDEX(Table6[3],Table1[[#This Row],[Q1]]))</f>
        <v>A</v>
      </c>
      <c r="AL385" s="5" t="str" cm="1">
        <f t="array" ref="AL385">IF(Table1[[#This Row],[A1]]="",AL384,INDEX(Table6[1],Table1[[#This Row],[Q1]]))</f>
        <v>IVONE</v>
      </c>
      <c r="AM385" t="str" cm="1">
        <f t="array" ref="AM385">IF(Table1[[#This Row],[A1]]="",AM384,INDEX(Table6[2],Table1[[#This Row],[Q1]]))</f>
        <v>BUMIAYU</v>
      </c>
      <c r="AN385" t="str">
        <f>CONCATENATE(Table1[[#This Row],[TOKO_H]],"-",Table1[[#This Row],[KOTA_H]])</f>
        <v>IVONE-BUMIAYU</v>
      </c>
      <c r="AO385" t="s">
        <v>3179</v>
      </c>
      <c r="AP385" t="s">
        <v>11009</v>
      </c>
      <c r="AQ385"/>
    </row>
    <row r="386" spans="1:43">
      <c r="A386">
        <f>IF(Table1[[#This Row],[KODE BARANG]]="","",MATCH(Table1[[#This Row],[KODE BARANG]],DBS[KODE BARANG],0))</f>
        <v>2115</v>
      </c>
      <c r="B386">
        <f>IF(Table1[[#This Row],[ROWID]]="","",ROW()-2)</f>
        <v>384</v>
      </c>
      <c r="C386">
        <f>IF(Table1[[#This Row],[NAMA BARANG]]="","",IF(Table1[[#This Row],[ID]]="",C385,Table1[[#This Row],[ID]]))</f>
        <v>374</v>
      </c>
      <c r="D386" t="str">
        <f>IF(Table1[[#This Row],[A1]]="","",MATCH(Table1[[#This Row],[A1]],Table6[5],0))</f>
        <v/>
      </c>
      <c r="E386" t="str">
        <f>IF(Table1[[#This Row],[ID]]="","",Table1[[#This Row],[TOKO-KOTA_H]])</f>
        <v/>
      </c>
      <c r="F386" t="str">
        <f>IF(Table1[[#This Row],[NOTA TOKO]]="","",ROW()-2)</f>
        <v/>
      </c>
      <c r="G386" s="59"/>
      <c r="H386" s="1"/>
      <c r="J386" s="1"/>
      <c r="K386" t="s">
        <v>3187</v>
      </c>
      <c r="L386" t="str">
        <f>IF(Table1[[#This Row],[_NAMA BARANG]]="",IF(Table1[[#This Row],[//DBS]]="","",INDEX(DBS[NAMA],Table1[[#This Row],[//DBS]])),Table1[[#This Row],[_NAMA BARANG]])</f>
        <v>NOTEBOOK TALI 707-19</v>
      </c>
      <c r="M386"/>
      <c r="O386" t="str">
        <f>IF(Table1[[#This Row],[ROWID]]="","",IF(Table1[[#This Row],[_KETERANGAN]]="STOCK BELUM LENGKAP","ADA",IF(Table1[[#This Row],[KODE BARANG]]="","TIDAK ADA","ADA")))</f>
        <v>ADA</v>
      </c>
      <c r="P386">
        <v>12</v>
      </c>
      <c r="Q386" t="s">
        <v>37</v>
      </c>
      <c r="R386">
        <f>IF(Table1[[#This Row],[//DBS]]="","",INDEX(DBS[ISI],Table1[[#This Row],[//DBS]]))</f>
        <v>10</v>
      </c>
      <c r="S386" t="str">
        <f>IF(Table1[[#This Row],[//DBS]]="","",IF(Table1[[#This Row],[SATUAN_BYPASS]]="",INDEX(DBS[[SATUAN ]],Table1[[#This Row],[//DBS]]),Table1[SATUAN_BYPASS]))</f>
        <v>LSN</v>
      </c>
      <c r="T386">
        <v>15</v>
      </c>
      <c r="U386" s="58">
        <f>IF(Table1[[#This Row],[HARGA_BYPASS]]="",IF(Table1[[#This Row],[_HARGA]]="","",Table1[[#This Row],[_HARGA]]*1000),Table1[[#This Row],[HARGA_BYPASS]])</f>
        <v>15000</v>
      </c>
      <c r="V386" s="2"/>
      <c r="W386" s="2"/>
      <c r="X386" s="58" t="str">
        <f>IF(Table1[[#This Row],[ROWID]]="","",IF(Table1[[#This Row],[ROWID]]=C387,"",SUMIF(Table1[ROWID],Table1[[#This Row],[ROWID]],Table1[TOTAL])))</f>
        <v/>
      </c>
      <c r="AA386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8.3333333333333329E-2</v>
      </c>
      <c r="AB386">
        <f>IF(Table1[[#This Row],[JUMLAH NOTA]]="","",IF(Table1[[#This Row],[CONV]]="",Table1[[#This Row],[JUMLAH NOTA]],Table1[[#This Row],[JUMLAH NOTA]]*Table1[[#This Row],[CONV]]))</f>
        <v>1</v>
      </c>
      <c r="AC386" t="str">
        <f>IF(Table1[[#This Row],[ISI_CONV]]="","",IF(Table1[[#This Row],[CONV]]="",Table1[[#This Row],[SATUAN NOTA]],Table1[[#This Row],[SATUAN]]))</f>
        <v>LSN</v>
      </c>
      <c r="AD386" s="58">
        <f>IF(Table1[[#This Row],[HARGA]]="","",IF(Table1[[#This Row],[CONV]]="",Table1[[#This Row],[HARGA]],Table1[[#This Row],[HARGA]]/Table1[[#This Row],[CONV]]))</f>
        <v>180000</v>
      </c>
      <c r="AE386" s="58">
        <f>IF(Table1[[#This Row],[HARGA_CONV]]="","",Table1[[#This Row],[HARGA_CONV]]*Table1[[#This Row],[ISI_CONV]]*(100%-(Table1[[#This Row],[DISKON]]+Table1[[#This Row],[DISKON NOTA]])))</f>
        <v>180000</v>
      </c>
      <c r="AF386" s="3">
        <f>IF(Table1[[#This Row],[TANGGAL NOTA]]="",AF385,Table1[[#This Row],[TANGGAL NOTA]])</f>
        <v>45531</v>
      </c>
      <c r="AG386" s="3"/>
      <c r="AH386" s="3">
        <f>IF(Table1[[#This Row],[TANGGAL UPDATE]]="",AH385,Table1[[#This Row],[TANGGAL UPDATE]])</f>
        <v>45534</v>
      </c>
      <c r="AI386" t="str" cm="1">
        <f t="array" ref="AI386">IF(Table1[[#This Row],[A1]]="",AI385,INDEX(Table6[3],Table1[[#This Row],[Q1]]))</f>
        <v>A</v>
      </c>
      <c r="AJ386" t="str">
        <f>IF(Table1[[#This Row],[_KETERANGAN]]="","",Table1[[#This Row],[_KETERANGAN]])</f>
        <v/>
      </c>
      <c r="AK386" t="str" cm="1">
        <f t="array" ref="AK386">IF(Table1[[#This Row],[A1]]="",AK385,INDEX(Table6[3],Table1[[#This Row],[Q1]]))</f>
        <v>A</v>
      </c>
      <c r="AL386" s="5" t="str" cm="1">
        <f t="array" ref="AL386">IF(Table1[[#This Row],[A1]]="",AL385,INDEX(Table6[1],Table1[[#This Row],[Q1]]))</f>
        <v>IVONE</v>
      </c>
      <c r="AM386" t="str" cm="1">
        <f t="array" ref="AM386">IF(Table1[[#This Row],[A1]]="",AM385,INDEX(Table6[2],Table1[[#This Row],[Q1]]))</f>
        <v>BUMIAYU</v>
      </c>
      <c r="AN386" t="str">
        <f>CONCATENATE(Table1[[#This Row],[TOKO_H]],"-",Table1[[#This Row],[KOTA_H]])</f>
        <v>IVONE-BUMIAYU</v>
      </c>
      <c r="AO386" t="s">
        <v>3187</v>
      </c>
      <c r="AP386" t="s">
        <v>9374</v>
      </c>
      <c r="AQ386"/>
    </row>
    <row r="387" spans="1:43">
      <c r="A387">
        <f>IF(Table1[[#This Row],[KODE BARANG]]="","",MATCH(Table1[[#This Row],[KODE BARANG]],DBS[KODE BARANG],0))</f>
        <v>367</v>
      </c>
      <c r="B387">
        <f>IF(Table1[[#This Row],[ROWID]]="","",ROW()-2)</f>
        <v>385</v>
      </c>
      <c r="C387">
        <f>IF(Table1[[#This Row],[NAMA BARANG]]="","",IF(Table1[[#This Row],[ID]]="",C386,Table1[[#This Row],[ID]]))</f>
        <v>374</v>
      </c>
      <c r="D387" t="str">
        <f>IF(Table1[[#This Row],[A1]]="","",MATCH(Table1[[#This Row],[A1]],Table6[5],0))</f>
        <v/>
      </c>
      <c r="E387" t="str">
        <f>IF(Table1[[#This Row],[ID]]="","",Table1[[#This Row],[TOKO-KOTA_H]])</f>
        <v/>
      </c>
      <c r="F387" t="str">
        <f>IF(Table1[[#This Row],[NOTA TOKO]]="","",ROW()-2)</f>
        <v/>
      </c>
      <c r="G387" s="59"/>
      <c r="H387" s="1"/>
      <c r="J387" s="1"/>
      <c r="K387" t="s">
        <v>11494</v>
      </c>
      <c r="L387" t="str">
        <f>IF(Table1[[#This Row],[_NAMA BARANG]]="",IF(Table1[[#This Row],[//DBS]]="","",INDEX(DBS[NAMA],Table1[[#This Row],[//DBS]])),Table1[[#This Row],[_NAMA BARANG]])</f>
        <v>BINDERNOTE A5 MICROTOP UN 36 UNIVERSITY</v>
      </c>
      <c r="M387"/>
      <c r="O387" t="str">
        <f>IF(Table1[[#This Row],[ROWID]]="","",IF(Table1[[#This Row],[_KETERANGAN]]="STOCK BELUM LENGKAP","ADA",IF(Table1[[#This Row],[KODE BARANG]]="","TIDAK ADA","ADA")))</f>
        <v>ADA</v>
      </c>
      <c r="P387">
        <v>12</v>
      </c>
      <c r="Q387" t="s">
        <v>37</v>
      </c>
      <c r="R387">
        <f>IF(Table1[[#This Row],[//DBS]]="","",INDEX(DBS[ISI],Table1[[#This Row],[//DBS]]))</f>
        <v>120</v>
      </c>
      <c r="S387" t="str">
        <f>IF(Table1[[#This Row],[//DBS]]="","",IF(Table1[[#This Row],[SATUAN_BYPASS]]="",INDEX(DBS[[SATUAN ]],Table1[[#This Row],[//DBS]]),Table1[SATUAN_BYPASS]))</f>
        <v>PCS</v>
      </c>
      <c r="T387">
        <v>15</v>
      </c>
      <c r="U387" s="58">
        <f>IF(Table1[[#This Row],[HARGA_BYPASS]]="",IF(Table1[[#This Row],[_HARGA]]="","",Table1[[#This Row],[_HARGA]]*1000),Table1[[#This Row],[HARGA_BYPASS]])</f>
        <v>15000</v>
      </c>
      <c r="V387" s="2"/>
      <c r="W387" s="2"/>
      <c r="X387" s="58" t="str">
        <f>IF(Table1[[#This Row],[ROWID]]="","",IF(Table1[[#This Row],[ROWID]]=C388,"",SUMIF(Table1[ROWID],Table1[[#This Row],[ROWID]],Table1[TOTAL])))</f>
        <v/>
      </c>
      <c r="AA38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87">
        <f>IF(Table1[[#This Row],[JUMLAH NOTA]]="","",IF(Table1[[#This Row],[CONV]]="",Table1[[#This Row],[JUMLAH NOTA]],Table1[[#This Row],[JUMLAH NOTA]]*Table1[[#This Row],[CONV]]))</f>
        <v>12</v>
      </c>
      <c r="AC387" t="str">
        <f>IF(Table1[[#This Row],[ISI_CONV]]="","",IF(Table1[[#This Row],[CONV]]="",Table1[[#This Row],[SATUAN NOTA]],Table1[[#This Row],[SATUAN]]))</f>
        <v>PCS</v>
      </c>
      <c r="AD387" s="58">
        <f>IF(Table1[[#This Row],[HARGA]]="","",IF(Table1[[#This Row],[CONV]]="",Table1[[#This Row],[HARGA]],Table1[[#This Row],[HARGA]]/Table1[[#This Row],[CONV]]))</f>
        <v>15000</v>
      </c>
      <c r="AE387" s="58">
        <f>IF(Table1[[#This Row],[HARGA_CONV]]="","",Table1[[#This Row],[HARGA_CONV]]*Table1[[#This Row],[ISI_CONV]]*(100%-(Table1[[#This Row],[DISKON]]+Table1[[#This Row],[DISKON NOTA]])))</f>
        <v>180000</v>
      </c>
      <c r="AF387" s="3">
        <f>IF(Table1[[#This Row],[TANGGAL NOTA]]="",AF386,Table1[[#This Row],[TANGGAL NOTA]])</f>
        <v>45531</v>
      </c>
      <c r="AG387" s="3"/>
      <c r="AH387" s="3">
        <f>IF(Table1[[#This Row],[TANGGAL UPDATE]]="",AH386,Table1[[#This Row],[TANGGAL UPDATE]])</f>
        <v>45534</v>
      </c>
      <c r="AI387" t="str" cm="1">
        <f t="array" ref="AI387">IF(Table1[[#This Row],[A1]]="",AI386,INDEX(Table6[3],Table1[[#This Row],[Q1]]))</f>
        <v>A</v>
      </c>
      <c r="AJ387" t="str">
        <f>IF(Table1[[#This Row],[_KETERANGAN]]="","",Table1[[#This Row],[_KETERANGAN]])</f>
        <v/>
      </c>
      <c r="AK387" t="str" cm="1">
        <f t="array" ref="AK387">IF(Table1[[#This Row],[A1]]="",AK386,INDEX(Table6[3],Table1[[#This Row],[Q1]]))</f>
        <v>A</v>
      </c>
      <c r="AL387" s="5" t="str" cm="1">
        <f t="array" ref="AL387">IF(Table1[[#This Row],[A1]]="",AL386,INDEX(Table6[1],Table1[[#This Row],[Q1]]))</f>
        <v>IVONE</v>
      </c>
      <c r="AM387" t="str" cm="1">
        <f t="array" ref="AM387">IF(Table1[[#This Row],[A1]]="",AM386,INDEX(Table6[2],Table1[[#This Row],[Q1]]))</f>
        <v>BUMIAYU</v>
      </c>
      <c r="AN387" t="str">
        <f>CONCATENATE(Table1[[#This Row],[TOKO_H]],"-",Table1[[#This Row],[KOTA_H]])</f>
        <v>IVONE-BUMIAYU</v>
      </c>
      <c r="AO387" t="s">
        <v>11494</v>
      </c>
      <c r="AP387" t="s">
        <v>11495</v>
      </c>
      <c r="AQ387"/>
    </row>
    <row r="388" spans="1:43">
      <c r="A388">
        <f>IF(Table1[[#This Row],[KODE BARANG]]="","",MATCH(Table1[[#This Row],[KODE BARANG]],DBS[KODE BARANG],0))</f>
        <v>2149</v>
      </c>
      <c r="B388">
        <f>IF(Table1[[#This Row],[ROWID]]="","",ROW()-2)</f>
        <v>386</v>
      </c>
      <c r="C388">
        <f>IF(Table1[[#This Row],[NAMA BARANG]]="","",IF(Table1[[#This Row],[ID]]="",C387,Table1[[#This Row],[ID]]))</f>
        <v>374</v>
      </c>
      <c r="D388" t="str">
        <f>IF(Table1[[#This Row],[A1]]="","",MATCH(Table1[[#This Row],[A1]],Table6[5],0))</f>
        <v/>
      </c>
      <c r="E388" t="str">
        <f>IF(Table1[[#This Row],[ID]]="","",Table1[[#This Row],[TOKO-KOTA_H]])</f>
        <v/>
      </c>
      <c r="F388" t="str">
        <f>IF(Table1[[#This Row],[NOTA TOKO]]="","",ROW()-2)</f>
        <v/>
      </c>
      <c r="G388" s="59"/>
      <c r="H388" s="1"/>
      <c r="J388" s="1"/>
      <c r="K388" t="s">
        <v>6762</v>
      </c>
      <c r="L388" t="str">
        <f>IF(Table1[[#This Row],[_NAMA BARANG]]="",IF(Table1[[#This Row],[//DBS]]="","",INDEX(DBS[NAMA],Table1[[#This Row],[//DBS]])),Table1[[#This Row],[_NAMA BARANG]])</f>
        <v>NOTEBOOK  A5-104</v>
      </c>
      <c r="M388"/>
      <c r="O388" t="str">
        <f>IF(Table1[[#This Row],[ROWID]]="","",IF(Table1[[#This Row],[_KETERANGAN]]="STOCK BELUM LENGKAP","ADA",IF(Table1[[#This Row],[KODE BARANG]]="","TIDAK ADA","ADA")))</f>
        <v>ADA</v>
      </c>
      <c r="P388">
        <v>12</v>
      </c>
      <c r="Q388" t="s">
        <v>37</v>
      </c>
      <c r="R388">
        <f>IF(Table1[[#This Row],[//DBS]]="","",INDEX(DBS[ISI],Table1[[#This Row],[//DBS]]))</f>
        <v>120</v>
      </c>
      <c r="S388" t="str">
        <f>IF(Table1[[#This Row],[//DBS]]="","",IF(Table1[[#This Row],[SATUAN_BYPASS]]="",INDEX(DBS[[SATUAN ]],Table1[[#This Row],[//DBS]]),Table1[SATUAN_BYPASS]))</f>
        <v>PCS</v>
      </c>
      <c r="T388">
        <v>15</v>
      </c>
      <c r="U388" s="58">
        <f>IF(Table1[[#This Row],[HARGA_BYPASS]]="",IF(Table1[[#This Row],[_HARGA]]="","",Table1[[#This Row],[_HARGA]]*1000),Table1[[#This Row],[HARGA_BYPASS]])</f>
        <v>15000</v>
      </c>
      <c r="V388" s="2"/>
      <c r="W388" s="2"/>
      <c r="X388" s="58" t="str">
        <f>IF(Table1[[#This Row],[ROWID]]="","",IF(Table1[[#This Row],[ROWID]]=C389,"",SUMIF(Table1[ROWID],Table1[[#This Row],[ROWID]],Table1[TOTAL])))</f>
        <v/>
      </c>
      <c r="AA38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88">
        <f>IF(Table1[[#This Row],[JUMLAH NOTA]]="","",IF(Table1[[#This Row],[CONV]]="",Table1[[#This Row],[JUMLAH NOTA]],Table1[[#This Row],[JUMLAH NOTA]]*Table1[[#This Row],[CONV]]))</f>
        <v>12</v>
      </c>
      <c r="AC388" t="str">
        <f>IF(Table1[[#This Row],[ISI_CONV]]="","",IF(Table1[[#This Row],[CONV]]="",Table1[[#This Row],[SATUAN NOTA]],Table1[[#This Row],[SATUAN]]))</f>
        <v>PCS</v>
      </c>
      <c r="AD388" s="58">
        <f>IF(Table1[[#This Row],[HARGA]]="","",IF(Table1[[#This Row],[CONV]]="",Table1[[#This Row],[HARGA]],Table1[[#This Row],[HARGA]]/Table1[[#This Row],[CONV]]))</f>
        <v>15000</v>
      </c>
      <c r="AE388" s="58">
        <f>IF(Table1[[#This Row],[HARGA_CONV]]="","",Table1[[#This Row],[HARGA_CONV]]*Table1[[#This Row],[ISI_CONV]]*(100%-(Table1[[#This Row],[DISKON]]+Table1[[#This Row],[DISKON NOTA]])))</f>
        <v>180000</v>
      </c>
      <c r="AF388" s="3">
        <f>IF(Table1[[#This Row],[TANGGAL NOTA]]="",AF387,Table1[[#This Row],[TANGGAL NOTA]])</f>
        <v>45531</v>
      </c>
      <c r="AG388" s="3"/>
      <c r="AH388" s="3">
        <f>IF(Table1[[#This Row],[TANGGAL UPDATE]]="",AH387,Table1[[#This Row],[TANGGAL UPDATE]])</f>
        <v>45534</v>
      </c>
      <c r="AI388" t="str" cm="1">
        <f t="array" ref="AI388">IF(Table1[[#This Row],[A1]]="",AI387,INDEX(Table6[3],Table1[[#This Row],[Q1]]))</f>
        <v>A</v>
      </c>
      <c r="AJ388" t="str">
        <f>IF(Table1[[#This Row],[_KETERANGAN]]="","",Table1[[#This Row],[_KETERANGAN]])</f>
        <v/>
      </c>
      <c r="AK388" t="str" cm="1">
        <f t="array" ref="AK388">IF(Table1[[#This Row],[A1]]="",AK387,INDEX(Table6[3],Table1[[#This Row],[Q1]]))</f>
        <v>A</v>
      </c>
      <c r="AL388" s="5" t="str" cm="1">
        <f t="array" ref="AL388">IF(Table1[[#This Row],[A1]]="",AL387,INDEX(Table6[1],Table1[[#This Row],[Q1]]))</f>
        <v>IVONE</v>
      </c>
      <c r="AM388" t="str" cm="1">
        <f t="array" ref="AM388">IF(Table1[[#This Row],[A1]]="",AM387,INDEX(Table6[2],Table1[[#This Row],[Q1]]))</f>
        <v>BUMIAYU</v>
      </c>
      <c r="AN388" t="str">
        <f>CONCATENATE(Table1[[#This Row],[TOKO_H]],"-",Table1[[#This Row],[KOTA_H]])</f>
        <v>IVONE-BUMIAYU</v>
      </c>
      <c r="AO388" t="s">
        <v>6762</v>
      </c>
      <c r="AP388" t="s">
        <v>8111</v>
      </c>
      <c r="AQ388"/>
    </row>
    <row r="389" spans="1:43">
      <c r="A389" t="str">
        <f>IF(Table1[[#This Row],[KODE BARANG]]="","",MATCH(Table1[[#This Row],[KODE BARANG]],DBS[KODE BARANG],0))</f>
        <v/>
      </c>
      <c r="B389">
        <f>IF(Table1[[#This Row],[ROWID]]="","",ROW()-2)</f>
        <v>387</v>
      </c>
      <c r="C389">
        <f>IF(Table1[[#This Row],[NAMA BARANG]]="","",IF(Table1[[#This Row],[ID]]="",C388,Table1[[#This Row],[ID]]))</f>
        <v>374</v>
      </c>
      <c r="D389" t="str">
        <f>IF(Table1[[#This Row],[A1]]="","",MATCH(Table1[[#This Row],[A1]],Table6[5],0))</f>
        <v/>
      </c>
      <c r="E389" t="str">
        <f>IF(Table1[[#This Row],[ID]]="","",Table1[[#This Row],[TOKO-KOTA_H]])</f>
        <v/>
      </c>
      <c r="F389" t="str">
        <f>IF(Table1[[#This Row],[NOTA TOKO]]="","",ROW()-2)</f>
        <v/>
      </c>
      <c r="G389" s="59"/>
      <c r="H389" s="1"/>
      <c r="J389" s="1"/>
      <c r="K389"/>
      <c r="L389" t="str">
        <f>IF(Table1[[#This Row],[_NAMA BARANG]]="",IF(Table1[[#This Row],[//DBS]]="","",INDEX(DBS[NAMA],Table1[[#This Row],[//DBS]])),Table1[[#This Row],[_NAMA BARANG]])</f>
        <v>DISPENSER KUROMI</v>
      </c>
      <c r="M389" t="s">
        <v>10087</v>
      </c>
      <c r="O389" t="str">
        <f>IF(Table1[[#This Row],[ROWID]]="","",IF(Table1[[#This Row],[_KETERANGAN]]="STOCK BELUM LENGKAP","ADA",IF(Table1[[#This Row],[KODE BARANG]]="","TIDAK ADA","ADA")))</f>
        <v>TIDAK ADA</v>
      </c>
      <c r="P389">
        <v>5</v>
      </c>
      <c r="Q389" t="s">
        <v>34</v>
      </c>
      <c r="R389" t="str">
        <f>IF(Table1[[#This Row],[//DBS]]="","",INDEX(DBS[ISI],Table1[[#This Row],[//DBS]]))</f>
        <v/>
      </c>
      <c r="S389" t="str">
        <f>IF(Table1[[#This Row],[//DBS]]="","",IF(Table1[[#This Row],[SATUAN_BYPASS]]="",INDEX(DBS[[SATUAN ]],Table1[[#This Row],[//DBS]]),Table1[SATUAN_BYPASS]))</f>
        <v/>
      </c>
      <c r="T389">
        <v>20</v>
      </c>
      <c r="U389" s="58">
        <f>IF(Table1[[#This Row],[HARGA_BYPASS]]="",IF(Table1[[#This Row],[_HARGA]]="","",Table1[[#This Row],[_HARGA]]*1000),Table1[[#This Row],[HARGA_BYPASS]])</f>
        <v>20000</v>
      </c>
      <c r="V389" s="2"/>
      <c r="W389" s="2"/>
      <c r="X389" s="58" t="str">
        <f>IF(Table1[[#This Row],[ROWID]]="","",IF(Table1[[#This Row],[ROWID]]=C390,"",SUMIF(Table1[ROWID],Table1[[#This Row],[ROWID]],Table1[TOTAL])))</f>
        <v/>
      </c>
      <c r="AA38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89">
        <f>IF(Table1[[#This Row],[JUMLAH NOTA]]="","",IF(Table1[[#This Row],[CONV]]="",Table1[[#This Row],[JUMLAH NOTA]],Table1[[#This Row],[JUMLAH NOTA]]*Table1[[#This Row],[CONV]]))</f>
        <v>5</v>
      </c>
      <c r="AC389" t="str">
        <f>IF(Table1[[#This Row],[ISI_CONV]]="","",IF(Table1[[#This Row],[CONV]]="",Table1[[#This Row],[SATUAN NOTA]],Table1[[#This Row],[SATUAN]]))</f>
        <v>LSN</v>
      </c>
      <c r="AD389" s="58">
        <f>IF(Table1[[#This Row],[HARGA]]="","",IF(Table1[[#This Row],[CONV]]="",Table1[[#This Row],[HARGA]],Table1[[#This Row],[HARGA]]/Table1[[#This Row],[CONV]]))</f>
        <v>20000</v>
      </c>
      <c r="AE389" s="58">
        <f>IF(Table1[[#This Row],[HARGA_CONV]]="","",Table1[[#This Row],[HARGA_CONV]]*Table1[[#This Row],[ISI_CONV]]*(100%-(Table1[[#This Row],[DISKON]]+Table1[[#This Row],[DISKON NOTA]])))</f>
        <v>100000</v>
      </c>
      <c r="AF389" s="3">
        <f>IF(Table1[[#This Row],[TANGGAL NOTA]]="",AF388,Table1[[#This Row],[TANGGAL NOTA]])</f>
        <v>45531</v>
      </c>
      <c r="AG389" s="3"/>
      <c r="AH389" s="3">
        <f>IF(Table1[[#This Row],[TANGGAL UPDATE]]="",AH388,Table1[[#This Row],[TANGGAL UPDATE]])</f>
        <v>45534</v>
      </c>
      <c r="AI389" t="str" cm="1">
        <f t="array" ref="AI389">IF(Table1[[#This Row],[A1]]="",AI388,INDEX(Table6[3],Table1[[#This Row],[Q1]]))</f>
        <v>A</v>
      </c>
      <c r="AJ389" t="str">
        <f>IF(Table1[[#This Row],[_KETERANGAN]]="","",Table1[[#This Row],[_KETERANGAN]])</f>
        <v/>
      </c>
      <c r="AK389" t="str" cm="1">
        <f t="array" ref="AK389">IF(Table1[[#This Row],[A1]]="",AK388,INDEX(Table6[3],Table1[[#This Row],[Q1]]))</f>
        <v>A</v>
      </c>
      <c r="AL389" s="5" t="str" cm="1">
        <f t="array" ref="AL389">IF(Table1[[#This Row],[A1]]="",AL388,INDEX(Table6[1],Table1[[#This Row],[Q1]]))</f>
        <v>IVONE</v>
      </c>
      <c r="AM389" t="str" cm="1">
        <f t="array" ref="AM389">IF(Table1[[#This Row],[A1]]="",AM388,INDEX(Table6[2],Table1[[#This Row],[Q1]]))</f>
        <v>BUMIAYU</v>
      </c>
      <c r="AN389" t="str">
        <f>CONCATENATE(Table1[[#This Row],[TOKO_H]],"-",Table1[[#This Row],[KOTA_H]])</f>
        <v>IVONE-BUMIAYU</v>
      </c>
      <c r="AO389"/>
      <c r="AP389" t="s">
        <v>10087</v>
      </c>
      <c r="AQ389"/>
    </row>
    <row r="390" spans="1:43">
      <c r="A390" t="str">
        <f>IF(Table1[[#This Row],[KODE BARANG]]="","",MATCH(Table1[[#This Row],[KODE BARANG]],DBS[KODE BARANG],0))</f>
        <v/>
      </c>
      <c r="B390">
        <f>IF(Table1[[#This Row],[ROWID]]="","",ROW()-2)</f>
        <v>388</v>
      </c>
      <c r="C390">
        <f>IF(Table1[[#This Row],[NAMA BARANG]]="","",IF(Table1[[#This Row],[ID]]="",C389,Table1[[#This Row],[ID]]))</f>
        <v>374</v>
      </c>
      <c r="D390" t="str">
        <f>IF(Table1[[#This Row],[A1]]="","",MATCH(Table1[[#This Row],[A1]],Table6[5],0))</f>
        <v/>
      </c>
      <c r="E390" t="str">
        <f>IF(Table1[[#This Row],[ID]]="","",Table1[[#This Row],[TOKO-KOTA_H]])</f>
        <v/>
      </c>
      <c r="F390" t="str">
        <f>IF(Table1[[#This Row],[NOTA TOKO]]="","",ROW()-2)</f>
        <v/>
      </c>
      <c r="G390" s="59"/>
      <c r="H390" s="1"/>
      <c r="J390" s="1"/>
      <c r="K390"/>
      <c r="L390" t="str">
        <f>IF(Table1[[#This Row],[_NAMA BARANG]]="",IF(Table1[[#This Row],[//DBS]]="","",INDEX(DBS[NAMA],Table1[[#This Row],[//DBS]])),Table1[[#This Row],[_NAMA BARANG]])</f>
        <v>AGENDA MB 35-25</v>
      </c>
      <c r="M390" t="s">
        <v>13565</v>
      </c>
      <c r="O390" t="str">
        <f>IF(Table1[[#This Row],[ROWID]]="","",IF(Table1[[#This Row],[_KETERANGAN]]="STOCK BELUM LENGKAP","ADA",IF(Table1[[#This Row],[KODE BARANG]]="","TIDAK ADA","ADA")))</f>
        <v>TIDAK ADA</v>
      </c>
      <c r="P390">
        <v>12</v>
      </c>
      <c r="Q390" t="s">
        <v>37</v>
      </c>
      <c r="R390" t="str">
        <f>IF(Table1[[#This Row],[//DBS]]="","",INDEX(DBS[ISI],Table1[[#This Row],[//DBS]]))</f>
        <v/>
      </c>
      <c r="S390" t="str">
        <f>IF(Table1[[#This Row],[//DBS]]="","",IF(Table1[[#This Row],[SATUAN_BYPASS]]="",INDEX(DBS[[SATUAN ]],Table1[[#This Row],[//DBS]]),Table1[SATUAN_BYPASS]))</f>
        <v/>
      </c>
      <c r="T390">
        <v>22.5</v>
      </c>
      <c r="U390" s="58">
        <f>IF(Table1[[#This Row],[HARGA_BYPASS]]="",IF(Table1[[#This Row],[_HARGA]]="","",Table1[[#This Row],[_HARGA]]*1000),Table1[[#This Row],[HARGA_BYPASS]])</f>
        <v>22500</v>
      </c>
      <c r="V390" s="2"/>
      <c r="W390" s="2"/>
      <c r="X390" s="58" t="str">
        <f>IF(Table1[[#This Row],[ROWID]]="","",IF(Table1[[#This Row],[ROWID]]=C391,"",SUMIF(Table1[ROWID],Table1[[#This Row],[ROWID]],Table1[TOTAL])))</f>
        <v/>
      </c>
      <c r="AA39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90">
        <f>IF(Table1[[#This Row],[JUMLAH NOTA]]="","",IF(Table1[[#This Row],[CONV]]="",Table1[[#This Row],[JUMLAH NOTA]],Table1[[#This Row],[JUMLAH NOTA]]*Table1[[#This Row],[CONV]]))</f>
        <v>12</v>
      </c>
      <c r="AC390" t="str">
        <f>IF(Table1[[#This Row],[ISI_CONV]]="","",IF(Table1[[#This Row],[CONV]]="",Table1[[#This Row],[SATUAN NOTA]],Table1[[#This Row],[SATUAN]]))</f>
        <v>PCS</v>
      </c>
      <c r="AD390" s="58">
        <f>IF(Table1[[#This Row],[HARGA]]="","",IF(Table1[[#This Row],[CONV]]="",Table1[[#This Row],[HARGA]],Table1[[#This Row],[HARGA]]/Table1[[#This Row],[CONV]]))</f>
        <v>22500</v>
      </c>
      <c r="AE390" s="58">
        <f>IF(Table1[[#This Row],[HARGA_CONV]]="","",Table1[[#This Row],[HARGA_CONV]]*Table1[[#This Row],[ISI_CONV]]*(100%-(Table1[[#This Row],[DISKON]]+Table1[[#This Row],[DISKON NOTA]])))</f>
        <v>270000</v>
      </c>
      <c r="AF390" s="3">
        <f>IF(Table1[[#This Row],[TANGGAL NOTA]]="",AF389,Table1[[#This Row],[TANGGAL NOTA]])</f>
        <v>45531</v>
      </c>
      <c r="AG390" s="3"/>
      <c r="AH390" s="3">
        <f>IF(Table1[[#This Row],[TANGGAL UPDATE]]="",AH389,Table1[[#This Row],[TANGGAL UPDATE]])</f>
        <v>45534</v>
      </c>
      <c r="AI390" t="str" cm="1">
        <f t="array" ref="AI390">IF(Table1[[#This Row],[A1]]="",AI389,INDEX(Table6[3],Table1[[#This Row],[Q1]]))</f>
        <v>A</v>
      </c>
      <c r="AJ390" t="str">
        <f>IF(Table1[[#This Row],[_KETERANGAN]]="","",Table1[[#This Row],[_KETERANGAN]])</f>
        <v/>
      </c>
      <c r="AK390" t="str" cm="1">
        <f t="array" ref="AK390">IF(Table1[[#This Row],[A1]]="",AK389,INDEX(Table6[3],Table1[[#This Row],[Q1]]))</f>
        <v>A</v>
      </c>
      <c r="AL390" s="5" t="str" cm="1">
        <f t="array" ref="AL390">IF(Table1[[#This Row],[A1]]="",AL389,INDEX(Table6[1],Table1[[#This Row],[Q1]]))</f>
        <v>IVONE</v>
      </c>
      <c r="AM390" t="str" cm="1">
        <f t="array" ref="AM390">IF(Table1[[#This Row],[A1]]="",AM389,INDEX(Table6[2],Table1[[#This Row],[Q1]]))</f>
        <v>BUMIAYU</v>
      </c>
      <c r="AN390" t="str">
        <f>CONCATENATE(Table1[[#This Row],[TOKO_H]],"-",Table1[[#This Row],[KOTA_H]])</f>
        <v>IVONE-BUMIAYU</v>
      </c>
      <c r="AO390"/>
      <c r="AP390" t="s">
        <v>13565</v>
      </c>
      <c r="AQ390"/>
    </row>
    <row r="391" spans="1:43">
      <c r="A391" t="str">
        <f>IF(Table1[[#This Row],[KODE BARANG]]="","",MATCH(Table1[[#This Row],[KODE BARANG]],DBS[KODE BARANG],0))</f>
        <v/>
      </c>
      <c r="B391">
        <f>IF(Table1[[#This Row],[ROWID]]="","",ROW()-2)</f>
        <v>389</v>
      </c>
      <c r="C391">
        <f>IF(Table1[[#This Row],[NAMA BARANG]]="","",IF(Table1[[#This Row],[ID]]="",C390,Table1[[#This Row],[ID]]))</f>
        <v>374</v>
      </c>
      <c r="D391" t="str">
        <f>IF(Table1[[#This Row],[A1]]="","",MATCH(Table1[[#This Row],[A1]],Table6[5],0))</f>
        <v/>
      </c>
      <c r="E391" t="str">
        <f>IF(Table1[[#This Row],[ID]]="","",Table1[[#This Row],[TOKO-KOTA_H]])</f>
        <v/>
      </c>
      <c r="F391" t="str">
        <f>IF(Table1[[#This Row],[NOTA TOKO]]="","",ROW()-2)</f>
        <v/>
      </c>
      <c r="G391" s="59"/>
      <c r="H391" s="1"/>
      <c r="J391" s="1"/>
      <c r="K391"/>
      <c r="L391" t="str">
        <f>IF(Table1[[#This Row],[_NAMA BARANG]]="",IF(Table1[[#This Row],[//DBS]]="","",INDEX(DBS[NAMA],Table1[[#This Row],[//DBS]])),Table1[[#This Row],[_NAMA BARANG]])</f>
        <v>N BOOK A5 25-101</v>
      </c>
      <c r="M391" t="s">
        <v>13566</v>
      </c>
      <c r="O391" t="str">
        <f>IF(Table1[[#This Row],[ROWID]]="","",IF(Table1[[#This Row],[_KETERANGAN]]="STOCK BELUM LENGKAP","ADA",IF(Table1[[#This Row],[KODE BARANG]]="","TIDAK ADA","ADA")))</f>
        <v>TIDAK ADA</v>
      </c>
      <c r="P391">
        <v>4</v>
      </c>
      <c r="Q391" t="s">
        <v>37</v>
      </c>
      <c r="R391" t="str">
        <f>IF(Table1[[#This Row],[//DBS]]="","",INDEX(DBS[ISI],Table1[[#This Row],[//DBS]]))</f>
        <v/>
      </c>
      <c r="S391" t="str">
        <f>IF(Table1[[#This Row],[//DBS]]="","",IF(Table1[[#This Row],[SATUAN_BYPASS]]="",INDEX(DBS[[SATUAN ]],Table1[[#This Row],[//DBS]]),Table1[SATUAN_BYPASS]))</f>
        <v/>
      </c>
      <c r="T391">
        <v>17.5</v>
      </c>
      <c r="U391" s="58">
        <f>IF(Table1[[#This Row],[HARGA_BYPASS]]="",IF(Table1[[#This Row],[_HARGA]]="","",Table1[[#This Row],[_HARGA]]*1000),Table1[[#This Row],[HARGA_BYPASS]])</f>
        <v>17500</v>
      </c>
      <c r="V391" s="2"/>
      <c r="W391" s="2"/>
      <c r="X391" s="58">
        <f>IF(Table1[[#This Row],[ROWID]]="","",IF(Table1[[#This Row],[ROWID]]=C392,"",SUMIF(Table1[ROWID],Table1[[#This Row],[ROWID]],Table1[TOTAL])))</f>
        <v>5089000</v>
      </c>
      <c r="AA39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91">
        <f>IF(Table1[[#This Row],[JUMLAH NOTA]]="","",IF(Table1[[#This Row],[CONV]]="",Table1[[#This Row],[JUMLAH NOTA]],Table1[[#This Row],[JUMLAH NOTA]]*Table1[[#This Row],[CONV]]))</f>
        <v>4</v>
      </c>
      <c r="AC391" t="str">
        <f>IF(Table1[[#This Row],[ISI_CONV]]="","",IF(Table1[[#This Row],[CONV]]="",Table1[[#This Row],[SATUAN NOTA]],Table1[[#This Row],[SATUAN]]))</f>
        <v>PCS</v>
      </c>
      <c r="AD391" s="58">
        <f>IF(Table1[[#This Row],[HARGA]]="","",IF(Table1[[#This Row],[CONV]]="",Table1[[#This Row],[HARGA]],Table1[[#This Row],[HARGA]]/Table1[[#This Row],[CONV]]))</f>
        <v>17500</v>
      </c>
      <c r="AE391" s="58">
        <f>IF(Table1[[#This Row],[HARGA_CONV]]="","",Table1[[#This Row],[HARGA_CONV]]*Table1[[#This Row],[ISI_CONV]]*(100%-(Table1[[#This Row],[DISKON]]+Table1[[#This Row],[DISKON NOTA]])))</f>
        <v>70000</v>
      </c>
      <c r="AF391" s="3">
        <f>IF(Table1[[#This Row],[TANGGAL NOTA]]="",AF390,Table1[[#This Row],[TANGGAL NOTA]])</f>
        <v>45531</v>
      </c>
      <c r="AG391" s="3"/>
      <c r="AH391" s="3">
        <f>IF(Table1[[#This Row],[TANGGAL UPDATE]]="",AH390,Table1[[#This Row],[TANGGAL UPDATE]])</f>
        <v>45534</v>
      </c>
      <c r="AI391" t="str" cm="1">
        <f t="array" ref="AI391">IF(Table1[[#This Row],[A1]]="",AI390,INDEX(Table6[3],Table1[[#This Row],[Q1]]))</f>
        <v>A</v>
      </c>
      <c r="AJ391" t="str">
        <f>IF(Table1[[#This Row],[_KETERANGAN]]="","",Table1[[#This Row],[_KETERANGAN]])</f>
        <v/>
      </c>
      <c r="AK391" t="str" cm="1">
        <f t="array" ref="AK391">IF(Table1[[#This Row],[A1]]="",AK390,INDEX(Table6[3],Table1[[#This Row],[Q1]]))</f>
        <v>A</v>
      </c>
      <c r="AL391" s="5" t="str" cm="1">
        <f t="array" ref="AL391">IF(Table1[[#This Row],[A1]]="",AL390,INDEX(Table6[1],Table1[[#This Row],[Q1]]))</f>
        <v>IVONE</v>
      </c>
      <c r="AM391" t="str" cm="1">
        <f t="array" ref="AM391">IF(Table1[[#This Row],[A1]]="",AM390,INDEX(Table6[2],Table1[[#This Row],[Q1]]))</f>
        <v>BUMIAYU</v>
      </c>
      <c r="AN391" t="str">
        <f>CONCATENATE(Table1[[#This Row],[TOKO_H]],"-",Table1[[#This Row],[KOTA_H]])</f>
        <v>IVONE-BUMIAYU</v>
      </c>
      <c r="AO391"/>
      <c r="AP391" t="s">
        <v>13566</v>
      </c>
      <c r="AQ391"/>
    </row>
    <row r="392" spans="1:43">
      <c r="A392" t="str">
        <f>IF(Table1[[#This Row],[KODE BARANG]]="","",MATCH(Table1[[#This Row],[KODE BARANG]],DBS[KODE BARANG],0))</f>
        <v/>
      </c>
      <c r="B392" t="str">
        <f>IF(Table1[[#This Row],[ROWID]]="","",ROW()-2)</f>
        <v/>
      </c>
      <c r="C392" t="str">
        <f>IF(Table1[[#This Row],[NAMA BARANG]]="","",IF(Table1[[#This Row],[ID]]="",C391,Table1[[#This Row],[ID]]))</f>
        <v/>
      </c>
      <c r="D392" t="str">
        <f>IF(Table1[[#This Row],[A1]]="","",MATCH(Table1[[#This Row],[A1]],Table6[5],0))</f>
        <v/>
      </c>
      <c r="E392" t="str">
        <f>IF(Table1[[#This Row],[ID]]="","",Table1[[#This Row],[TOKO-KOTA_H]])</f>
        <v/>
      </c>
      <c r="F392" t="str">
        <f>IF(Table1[[#This Row],[NOTA TOKO]]="","",ROW()-2)</f>
        <v/>
      </c>
      <c r="G392" s="59"/>
      <c r="H392" s="1"/>
      <c r="J392" s="1"/>
      <c r="K392"/>
      <c r="L392" t="str">
        <f>IF(Table1[[#This Row],[_NAMA BARANG]]="",IF(Table1[[#This Row],[//DBS]]="","",INDEX(DBS[NAMA],Table1[[#This Row],[//DBS]])),Table1[[#This Row],[_NAMA BARANG]])</f>
        <v/>
      </c>
      <c r="M392"/>
      <c r="O392" t="str">
        <f>IF(Table1[[#This Row],[ROWID]]="","",IF(Table1[[#This Row],[_KETERANGAN]]="STOCK BELUM LENGKAP","ADA",IF(Table1[[#This Row],[KODE BARANG]]="","TIDAK ADA","ADA")))</f>
        <v/>
      </c>
      <c r="R392" t="str">
        <f>IF(Table1[[#This Row],[//DBS]]="","",INDEX(DBS[ISI],Table1[[#This Row],[//DBS]]))</f>
        <v/>
      </c>
      <c r="S392" t="str">
        <f>IF(Table1[[#This Row],[//DBS]]="","",IF(Table1[[#This Row],[SATUAN_BYPASS]]="",INDEX(DBS[[SATUAN ]],Table1[[#This Row],[//DBS]]),Table1[SATUAN_BYPASS]))</f>
        <v/>
      </c>
      <c r="U392" s="58" t="str">
        <f>IF(Table1[[#This Row],[HARGA_BYPASS]]="",IF(Table1[[#This Row],[_HARGA]]="","",Table1[[#This Row],[_HARGA]]*1000),Table1[[#This Row],[HARGA_BYPASS]])</f>
        <v/>
      </c>
      <c r="V392" s="2"/>
      <c r="W392" s="2"/>
      <c r="X392" s="58" t="str">
        <f>IF(Table1[[#This Row],[ROWID]]="","",IF(Table1[[#This Row],[ROWID]]=C393,"",SUMIF(Table1[ROWID],Table1[[#This Row],[ROWID]],Table1[TOTAL])))</f>
        <v/>
      </c>
      <c r="AA39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92" t="str">
        <f>IF(Table1[[#This Row],[JUMLAH NOTA]]="","",IF(Table1[[#This Row],[CONV]]="",Table1[[#This Row],[JUMLAH NOTA]],Table1[[#This Row],[JUMLAH NOTA]]*Table1[[#This Row],[CONV]]))</f>
        <v/>
      </c>
      <c r="AC392" t="str">
        <f>IF(Table1[[#This Row],[ISI_CONV]]="","",IF(Table1[[#This Row],[CONV]]="",Table1[[#This Row],[SATUAN NOTA]],Table1[[#This Row],[SATUAN]]))</f>
        <v/>
      </c>
      <c r="AD392" s="58" t="str">
        <f>IF(Table1[[#This Row],[HARGA]]="","",IF(Table1[[#This Row],[CONV]]="",Table1[[#This Row],[HARGA]],Table1[[#This Row],[HARGA]]/Table1[[#This Row],[CONV]]))</f>
        <v/>
      </c>
      <c r="AE392" s="58" t="str">
        <f>IF(Table1[[#This Row],[HARGA_CONV]]="","",Table1[[#This Row],[HARGA_CONV]]*Table1[[#This Row],[ISI_CONV]]*(100%-(Table1[[#This Row],[DISKON]]+Table1[[#This Row],[DISKON NOTA]])))</f>
        <v/>
      </c>
      <c r="AF392" s="3">
        <f>IF(Table1[[#This Row],[TANGGAL NOTA]]="",AF391,Table1[[#This Row],[TANGGAL NOTA]])</f>
        <v>45531</v>
      </c>
      <c r="AG392" s="3"/>
      <c r="AH392" s="3">
        <f>IF(Table1[[#This Row],[TANGGAL UPDATE]]="",AH391,Table1[[#This Row],[TANGGAL UPDATE]])</f>
        <v>45534</v>
      </c>
      <c r="AI392" t="str" cm="1">
        <f t="array" ref="AI392">IF(Table1[[#This Row],[A1]]="",AI391,INDEX(Table6[3],Table1[[#This Row],[Q1]]))</f>
        <v>A</v>
      </c>
      <c r="AJ392" t="str">
        <f>IF(Table1[[#This Row],[_KETERANGAN]]="","",Table1[[#This Row],[_KETERANGAN]])</f>
        <v/>
      </c>
      <c r="AK392" t="str" cm="1">
        <f t="array" ref="AK392">IF(Table1[[#This Row],[A1]]="",AK391,INDEX(Table6[3],Table1[[#This Row],[Q1]]))</f>
        <v>A</v>
      </c>
      <c r="AL392" s="5" t="str" cm="1">
        <f t="array" ref="AL392">IF(Table1[[#This Row],[A1]]="",AL391,INDEX(Table6[1],Table1[[#This Row],[Q1]]))</f>
        <v>IVONE</v>
      </c>
      <c r="AM392" t="str" cm="1">
        <f t="array" ref="AM392">IF(Table1[[#This Row],[A1]]="",AM391,INDEX(Table6[2],Table1[[#This Row],[Q1]]))</f>
        <v>BUMIAYU</v>
      </c>
      <c r="AN392" t="str">
        <f>CONCATENATE(Table1[[#This Row],[TOKO_H]],"-",Table1[[#This Row],[KOTA_H]])</f>
        <v>IVONE-BUMIAYU</v>
      </c>
      <c r="AO392"/>
      <c r="AP392" t="s">
        <v>9561</v>
      </c>
      <c r="AQ392"/>
    </row>
    <row r="393" spans="1:43">
      <c r="A393">
        <f>IF(Table1[[#This Row],[KODE BARANG]]="","",MATCH(Table1[[#This Row],[KODE BARANG]],DBS[KODE BARANG],0))</f>
        <v>805</v>
      </c>
      <c r="B393">
        <f>IF(Table1[[#This Row],[ROWID]]="","",ROW()-2)</f>
        <v>391</v>
      </c>
      <c r="C393">
        <f>IF(Table1[[#This Row],[NAMA BARANG]]="","",IF(Table1[[#This Row],[ID]]="",C392,Table1[[#This Row],[ID]]))</f>
        <v>391</v>
      </c>
      <c r="D393">
        <f>IF(Table1[[#This Row],[A1]]="","",MATCH(Table1[[#This Row],[A1]],Table6[5],0))</f>
        <v>229</v>
      </c>
      <c r="E393" t="str">
        <f>IF(Table1[[#This Row],[ID]]="","",Table1[[#This Row],[TOKO-KOTA_H]])</f>
        <v>SUMUR BOTO-SEMARANG</v>
      </c>
      <c r="F393">
        <f>IF(Table1[[#This Row],[NOTA TOKO]]="","",ROW()-2)</f>
        <v>391</v>
      </c>
      <c r="G393" s="59">
        <v>45530</v>
      </c>
      <c r="H393" s="1">
        <v>45535</v>
      </c>
      <c r="I393">
        <v>3280</v>
      </c>
      <c r="J393" s="1" t="s">
        <v>13585</v>
      </c>
      <c r="K393" t="s">
        <v>1649</v>
      </c>
      <c r="L393" t="str">
        <f>IF(Table1[[#This Row],[_NAMA BARANG]]="",IF(Table1[[#This Row],[//DBS]]="","",INDEX(DBS[NAMA],Table1[[#This Row],[//DBS]])),Table1[[#This Row],[_NAMA BARANG]])</f>
        <v>BUKU MEWARNAI SIKA CB-812 JB</v>
      </c>
      <c r="M393"/>
      <c r="O393" t="str">
        <f>IF(Table1[[#This Row],[ROWID]]="","",IF(Table1[[#This Row],[_KETERANGAN]]="STOCK BELUM LENGKAP","ADA",IF(Table1[[#This Row],[KODE BARANG]]="","TIDAK ADA","ADA")))</f>
        <v>ADA</v>
      </c>
      <c r="P393">
        <v>100</v>
      </c>
      <c r="Q393" t="s">
        <v>37</v>
      </c>
      <c r="R393">
        <f>IF(Table1[[#This Row],[//DBS]]="","",INDEX(DBS[ISI],Table1[[#This Row],[//DBS]]))</f>
        <v>600</v>
      </c>
      <c r="S393" t="str">
        <f>IF(Table1[[#This Row],[//DBS]]="","",IF(Table1[[#This Row],[SATUAN_BYPASS]]="",INDEX(DBS[[SATUAN ]],Table1[[#This Row],[//DBS]]),Table1[SATUAN_BYPASS]))</f>
        <v>PCS</v>
      </c>
      <c r="T393">
        <v>3.75</v>
      </c>
      <c r="U393" s="58">
        <f>IF(Table1[[#This Row],[HARGA_BYPASS]]="",IF(Table1[[#This Row],[_HARGA]]="","",Table1[[#This Row],[_HARGA]]*1000),Table1[[#This Row],[HARGA_BYPASS]])</f>
        <v>3750</v>
      </c>
      <c r="V393" s="2">
        <v>0.1</v>
      </c>
      <c r="W393" s="2"/>
      <c r="X393" s="58">
        <f>IF(Table1[[#This Row],[ROWID]]="","",IF(Table1[[#This Row],[ROWID]]=C394,"",SUMIF(Table1[ROWID],Table1[[#This Row],[ROWID]],Table1[TOTAL])))</f>
        <v>337500</v>
      </c>
      <c r="AA39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93">
        <f>IF(Table1[[#This Row],[JUMLAH NOTA]]="","",IF(Table1[[#This Row],[CONV]]="",Table1[[#This Row],[JUMLAH NOTA]],Table1[[#This Row],[JUMLAH NOTA]]*Table1[[#This Row],[CONV]]))</f>
        <v>100</v>
      </c>
      <c r="AC393" t="str">
        <f>IF(Table1[[#This Row],[ISI_CONV]]="","",IF(Table1[[#This Row],[CONV]]="",Table1[[#This Row],[SATUAN NOTA]],Table1[[#This Row],[SATUAN]]))</f>
        <v>PCS</v>
      </c>
      <c r="AD393" s="58">
        <f>IF(Table1[[#This Row],[HARGA]]="","",IF(Table1[[#This Row],[CONV]]="",Table1[[#This Row],[HARGA]],Table1[[#This Row],[HARGA]]/Table1[[#This Row],[CONV]]))</f>
        <v>3750</v>
      </c>
      <c r="AE393" s="58">
        <f>IF(Table1[[#This Row],[HARGA_CONV]]="","",Table1[[#This Row],[HARGA_CONV]]*Table1[[#This Row],[ISI_CONV]]*(100%-(Table1[[#This Row],[DISKON]]+Table1[[#This Row],[DISKON NOTA]])))</f>
        <v>337500</v>
      </c>
      <c r="AF393" s="3">
        <f>IF(Table1[[#This Row],[TANGGAL NOTA]]="",AF392,Table1[[#This Row],[TANGGAL NOTA]])</f>
        <v>45530</v>
      </c>
      <c r="AG393" s="3"/>
      <c r="AH393" s="3">
        <f>IF(Table1[[#This Row],[TANGGAL UPDATE]]="",AH392,Table1[[#This Row],[TANGGAL UPDATE]])</f>
        <v>45535</v>
      </c>
      <c r="AI393" t="str" cm="1">
        <f t="array" ref="AI393">IF(Table1[[#This Row],[A1]]="",AI392,INDEX(Table6[3],Table1[[#This Row],[Q1]]))</f>
        <v>A</v>
      </c>
      <c r="AJ393" t="str">
        <f>IF(Table1[[#This Row],[_KETERANGAN]]="","",Table1[[#This Row],[_KETERANGAN]])</f>
        <v/>
      </c>
      <c r="AK393" t="str" cm="1">
        <f t="array" ref="AK393">IF(Table1[[#This Row],[A1]]="",AK392,INDEX(Table6[3],Table1[[#This Row],[Q1]]))</f>
        <v>A</v>
      </c>
      <c r="AL393" s="5" t="str" cm="1">
        <f t="array" ref="AL393">IF(Table1[[#This Row],[A1]]="",AL392,INDEX(Table6[1],Table1[[#This Row],[Q1]]))</f>
        <v>SUMUR BOTO</v>
      </c>
      <c r="AM393" t="str" cm="1">
        <f t="array" ref="AM393">IF(Table1[[#This Row],[A1]]="",AM392,INDEX(Table6[2],Table1[[#This Row],[Q1]]))</f>
        <v>SEMARANG</v>
      </c>
      <c r="AN393" t="str">
        <f>CONCATENATE(Table1[[#This Row],[TOKO_H]],"-",Table1[[#This Row],[KOTA_H]])</f>
        <v>SUMUR BOTO-SEMARANG</v>
      </c>
      <c r="AO393"/>
      <c r="AP393" t="s">
        <v>9561</v>
      </c>
      <c r="AQ393"/>
    </row>
    <row r="394" spans="1:43">
      <c r="A394" t="str">
        <f>IF(Table1[[#This Row],[KODE BARANG]]="","",MATCH(Table1[[#This Row],[KODE BARANG]],DBS[KODE BARANG],0))</f>
        <v/>
      </c>
      <c r="B394" t="str">
        <f>IF(Table1[[#This Row],[ROWID]]="","",ROW()-2)</f>
        <v/>
      </c>
      <c r="C394" t="str">
        <f>IF(Table1[[#This Row],[NAMA BARANG]]="","",IF(Table1[[#This Row],[ID]]="",C393,Table1[[#This Row],[ID]]))</f>
        <v/>
      </c>
      <c r="D394" t="str">
        <f>IF(Table1[[#This Row],[A1]]="","",MATCH(Table1[[#This Row],[A1]],Table6[5],0))</f>
        <v/>
      </c>
      <c r="E394" t="str">
        <f>IF(Table1[[#This Row],[ID]]="","",Table1[[#This Row],[TOKO-KOTA_H]])</f>
        <v/>
      </c>
      <c r="F394" t="str">
        <f>IF(Table1[[#This Row],[NOTA TOKO]]="","",ROW()-2)</f>
        <v/>
      </c>
      <c r="G394" s="59"/>
      <c r="H394" s="1"/>
      <c r="J394" s="1"/>
      <c r="K394"/>
      <c r="L394" t="str">
        <f>IF(Table1[[#This Row],[_NAMA BARANG]]="",IF(Table1[[#This Row],[//DBS]]="","",INDEX(DBS[NAMA],Table1[[#This Row],[//DBS]])),Table1[[#This Row],[_NAMA BARANG]])</f>
        <v/>
      </c>
      <c r="M394"/>
      <c r="O394" t="str">
        <f>IF(Table1[[#This Row],[ROWID]]="","",IF(Table1[[#This Row],[_KETERANGAN]]="STOCK BELUM LENGKAP","ADA",IF(Table1[[#This Row],[KODE BARANG]]="","TIDAK ADA","ADA")))</f>
        <v/>
      </c>
      <c r="R394" t="str">
        <f>IF(Table1[[#This Row],[//DBS]]="","",INDEX(DBS[ISI],Table1[[#This Row],[//DBS]]))</f>
        <v/>
      </c>
      <c r="S394" t="str">
        <f>IF(Table1[[#This Row],[//DBS]]="","",IF(Table1[[#This Row],[SATUAN_BYPASS]]="",INDEX(DBS[[SATUAN ]],Table1[[#This Row],[//DBS]]),Table1[SATUAN_BYPASS]))</f>
        <v/>
      </c>
      <c r="U394" s="58" t="str">
        <f>IF(Table1[[#This Row],[HARGA_BYPASS]]="",IF(Table1[[#This Row],[_HARGA]]="","",Table1[[#This Row],[_HARGA]]*1000),Table1[[#This Row],[HARGA_BYPASS]])</f>
        <v/>
      </c>
      <c r="V394" s="2"/>
      <c r="W394" s="2"/>
      <c r="X394" s="58" t="str">
        <f>IF(Table1[[#This Row],[ROWID]]="","",IF(Table1[[#This Row],[ROWID]]=C395,"",SUMIF(Table1[ROWID],Table1[[#This Row],[ROWID]],Table1[TOTAL])))</f>
        <v/>
      </c>
      <c r="AA39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94" t="str">
        <f>IF(Table1[[#This Row],[JUMLAH NOTA]]="","",IF(Table1[[#This Row],[CONV]]="",Table1[[#This Row],[JUMLAH NOTA]],Table1[[#This Row],[JUMLAH NOTA]]*Table1[[#This Row],[CONV]]))</f>
        <v/>
      </c>
      <c r="AC394" t="str">
        <f>IF(Table1[[#This Row],[ISI_CONV]]="","",IF(Table1[[#This Row],[CONV]]="",Table1[[#This Row],[SATUAN NOTA]],Table1[[#This Row],[SATUAN]]))</f>
        <v/>
      </c>
      <c r="AD394" s="58" t="str">
        <f>IF(Table1[[#This Row],[HARGA]]="","",IF(Table1[[#This Row],[CONV]]="",Table1[[#This Row],[HARGA]],Table1[[#This Row],[HARGA]]/Table1[[#This Row],[CONV]]))</f>
        <v/>
      </c>
      <c r="AE394" s="58" t="str">
        <f>IF(Table1[[#This Row],[HARGA_CONV]]="","",Table1[[#This Row],[HARGA_CONV]]*Table1[[#This Row],[ISI_CONV]]*(100%-(Table1[[#This Row],[DISKON]]+Table1[[#This Row],[DISKON NOTA]])))</f>
        <v/>
      </c>
      <c r="AF394" s="3">
        <f>IF(Table1[[#This Row],[TANGGAL NOTA]]="",AF393,Table1[[#This Row],[TANGGAL NOTA]])</f>
        <v>45530</v>
      </c>
      <c r="AG394" s="3"/>
      <c r="AH394" s="3">
        <f>IF(Table1[[#This Row],[TANGGAL UPDATE]]="",AH393,Table1[[#This Row],[TANGGAL UPDATE]])</f>
        <v>45535</v>
      </c>
      <c r="AI394" t="str" cm="1">
        <f t="array" ref="AI394">IF(Table1[[#This Row],[A1]]="",AI393,INDEX(Table6[3],Table1[[#This Row],[Q1]]))</f>
        <v>A</v>
      </c>
      <c r="AJ394" t="str">
        <f>IF(Table1[[#This Row],[_KETERANGAN]]="","",Table1[[#This Row],[_KETERANGAN]])</f>
        <v/>
      </c>
      <c r="AK394" t="str" cm="1">
        <f t="array" ref="AK394">IF(Table1[[#This Row],[A1]]="",AK393,INDEX(Table6[3],Table1[[#This Row],[Q1]]))</f>
        <v>A</v>
      </c>
      <c r="AL394" s="5" t="str" cm="1">
        <f t="array" ref="AL394">IF(Table1[[#This Row],[A1]]="",AL393,INDEX(Table6[1],Table1[[#This Row],[Q1]]))</f>
        <v>SUMUR BOTO</v>
      </c>
      <c r="AM394" t="str" cm="1">
        <f t="array" ref="AM394">IF(Table1[[#This Row],[A1]]="",AM393,INDEX(Table6[2],Table1[[#This Row],[Q1]]))</f>
        <v>SEMARANG</v>
      </c>
      <c r="AN394" t="str">
        <f>CONCATENATE(Table1[[#This Row],[TOKO_H]],"-",Table1[[#This Row],[KOTA_H]])</f>
        <v>SUMUR BOTO-SEMARANG</v>
      </c>
      <c r="AO394"/>
      <c r="AP394" t="s">
        <v>9561</v>
      </c>
      <c r="AQ394"/>
    </row>
    <row r="395" spans="1:43">
      <c r="A395">
        <f>IF(Table1[[#This Row],[KODE BARANG]]="","",MATCH(Table1[[#This Row],[KODE BARANG]],DBS[KODE BARANG],0))</f>
        <v>306</v>
      </c>
      <c r="B395">
        <f>IF(Table1[[#This Row],[ROWID]]="","",ROW()-2)</f>
        <v>393</v>
      </c>
      <c r="C395">
        <f>IF(Table1[[#This Row],[NAMA BARANG]]="","",IF(Table1[[#This Row],[ID]]="",C394,Table1[[#This Row],[ID]]))</f>
        <v>393</v>
      </c>
      <c r="D395">
        <f>IF(Table1[[#This Row],[A1]]="","",MATCH(Table1[[#This Row],[A1]],Table6[5],0))</f>
        <v>188</v>
      </c>
      <c r="E395" t="str">
        <f>IF(Table1[[#This Row],[ID]]="","",Table1[[#This Row],[TOKO-KOTA_H]])</f>
        <v>REJO AGUNG-JOMBANG</v>
      </c>
      <c r="F395">
        <f>IF(Table1[[#This Row],[NOTA TOKO]]="","",ROW()-2)</f>
        <v>393</v>
      </c>
      <c r="G395" s="59">
        <v>45531</v>
      </c>
      <c r="H395" s="1"/>
      <c r="I395">
        <v>3570</v>
      </c>
      <c r="J395" s="1" t="s">
        <v>9997</v>
      </c>
      <c r="K395" t="s">
        <v>850</v>
      </c>
      <c r="L395" t="str">
        <f>IF(Table1[[#This Row],[_NAMA BARANG]]="",IF(Table1[[#This Row],[//DBS]]="","",INDEX(DBS[NAMA],Table1[[#This Row],[//DBS]])),Table1[[#This Row],[_NAMA BARANG]])</f>
        <v>BINDER NOTE WENGU A5-60 FPHY 001</v>
      </c>
      <c r="M395"/>
      <c r="O395" t="str">
        <f>IF(Table1[[#This Row],[ROWID]]="","",IF(Table1[[#This Row],[_KETERANGAN]]="STOCK BELUM LENGKAP","ADA",IF(Table1[[#This Row],[KODE BARANG]]="","TIDAK ADA","ADA")))</f>
        <v>ADA</v>
      </c>
      <c r="P395">
        <v>192</v>
      </c>
      <c r="Q395" t="s">
        <v>37</v>
      </c>
      <c r="R395">
        <f>IF(Table1[[#This Row],[//DBS]]="","",INDEX(DBS[ISI],Table1[[#This Row],[//DBS]]))</f>
        <v>96</v>
      </c>
      <c r="S395" t="str">
        <f>IF(Table1[[#This Row],[//DBS]]="","",IF(Table1[[#This Row],[SATUAN_BYPASS]]="",INDEX(DBS[[SATUAN ]],Table1[[#This Row],[//DBS]]),Table1[SATUAN_BYPASS]))</f>
        <v>PCS</v>
      </c>
      <c r="T395">
        <v>22.5</v>
      </c>
      <c r="U395" s="58">
        <f>IF(Table1[[#This Row],[HARGA_BYPASS]]="",IF(Table1[[#This Row],[_HARGA]]="","",Table1[[#This Row],[_HARGA]]*1000),Table1[[#This Row],[HARGA_BYPASS]])</f>
        <v>22500</v>
      </c>
      <c r="V395" s="2"/>
      <c r="W395" s="2"/>
      <c r="X395" s="58">
        <f>IF(Table1[[#This Row],[ROWID]]="","",IF(Table1[[#This Row],[ROWID]]=C396,"",SUMIF(Table1[ROWID],Table1[[#This Row],[ROWID]],Table1[TOTAL])))</f>
        <v>4320000</v>
      </c>
      <c r="AA39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95">
        <f>IF(Table1[[#This Row],[JUMLAH NOTA]]="","",IF(Table1[[#This Row],[CONV]]="",Table1[[#This Row],[JUMLAH NOTA]],Table1[[#This Row],[JUMLAH NOTA]]*Table1[[#This Row],[CONV]]))</f>
        <v>192</v>
      </c>
      <c r="AC395" t="str">
        <f>IF(Table1[[#This Row],[ISI_CONV]]="","",IF(Table1[[#This Row],[CONV]]="",Table1[[#This Row],[SATUAN NOTA]],Table1[[#This Row],[SATUAN]]))</f>
        <v>PCS</v>
      </c>
      <c r="AD395" s="58">
        <f>IF(Table1[[#This Row],[HARGA]]="","",IF(Table1[[#This Row],[CONV]]="",Table1[[#This Row],[HARGA]],Table1[[#This Row],[HARGA]]/Table1[[#This Row],[CONV]]))</f>
        <v>22500</v>
      </c>
      <c r="AE395" s="58">
        <f>IF(Table1[[#This Row],[HARGA_CONV]]="","",Table1[[#This Row],[HARGA_CONV]]*Table1[[#This Row],[ISI_CONV]]*(100%-(Table1[[#This Row],[DISKON]]+Table1[[#This Row],[DISKON NOTA]])))</f>
        <v>4320000</v>
      </c>
      <c r="AF395" s="3">
        <f>IF(Table1[[#This Row],[TANGGAL NOTA]]="",AF394,Table1[[#This Row],[TANGGAL NOTA]])</f>
        <v>45531</v>
      </c>
      <c r="AG395" s="3"/>
      <c r="AH395" s="3">
        <f>IF(Table1[[#This Row],[TANGGAL UPDATE]]="",AH394,Table1[[#This Row],[TANGGAL UPDATE]])</f>
        <v>45535</v>
      </c>
      <c r="AI395" t="str" cm="1">
        <f t="array" ref="AI395">IF(Table1[[#This Row],[A1]]="",AI394,INDEX(Table6[3],Table1[[#This Row],[Q1]]))</f>
        <v>G</v>
      </c>
      <c r="AJ395" t="str">
        <f>IF(Table1[[#This Row],[_KETERANGAN]]="","",Table1[[#This Row],[_KETERANGAN]])</f>
        <v/>
      </c>
      <c r="AK395" t="str" cm="1">
        <f t="array" ref="AK395">IF(Table1[[#This Row],[A1]]="",AK394,INDEX(Table6[3],Table1[[#This Row],[Q1]]))</f>
        <v>G</v>
      </c>
      <c r="AL395" s="5" t="str" cm="1">
        <f t="array" ref="AL395">IF(Table1[[#This Row],[A1]]="",AL394,INDEX(Table6[1],Table1[[#This Row],[Q1]]))</f>
        <v>REJO AGUNG</v>
      </c>
      <c r="AM395" t="str" cm="1">
        <f t="array" ref="AM395">IF(Table1[[#This Row],[A1]]="",AM394,INDEX(Table6[2],Table1[[#This Row],[Q1]]))</f>
        <v>JOMBANG</v>
      </c>
      <c r="AN395" t="str">
        <f>CONCATENATE(Table1[[#This Row],[TOKO_H]],"-",Table1[[#This Row],[KOTA_H]])</f>
        <v>REJO AGUNG-JOMBANG</v>
      </c>
      <c r="AO395"/>
      <c r="AP395" t="s">
        <v>9561</v>
      </c>
      <c r="AQ395"/>
    </row>
    <row r="396" spans="1:43">
      <c r="A396" t="str">
        <f>IF(Table1[[#This Row],[KODE BARANG]]="","",MATCH(Table1[[#This Row],[KODE BARANG]],DBS[KODE BARANG],0))</f>
        <v/>
      </c>
      <c r="B396" t="str">
        <f>IF(Table1[[#This Row],[ROWID]]="","",ROW()-2)</f>
        <v/>
      </c>
      <c r="C396" t="str">
        <f>IF(Table1[[#This Row],[NAMA BARANG]]="","",IF(Table1[[#This Row],[ID]]="",C395,Table1[[#This Row],[ID]]))</f>
        <v/>
      </c>
      <c r="D396" t="str">
        <f>IF(Table1[[#This Row],[A1]]="","",MATCH(Table1[[#This Row],[A1]],Table6[5],0))</f>
        <v/>
      </c>
      <c r="E396" t="str">
        <f>IF(Table1[[#This Row],[ID]]="","",Table1[[#This Row],[TOKO-KOTA_H]])</f>
        <v/>
      </c>
      <c r="F396" t="str">
        <f>IF(Table1[[#This Row],[NOTA TOKO]]="","",ROW()-2)</f>
        <v/>
      </c>
      <c r="G396" s="59"/>
      <c r="H396" s="1"/>
      <c r="J396" s="1"/>
      <c r="K396"/>
      <c r="L396" t="str">
        <f>IF(Table1[[#This Row],[_NAMA BARANG]]="",IF(Table1[[#This Row],[//DBS]]="","",INDEX(DBS[NAMA],Table1[[#This Row],[//DBS]])),Table1[[#This Row],[_NAMA BARANG]])</f>
        <v/>
      </c>
      <c r="M396"/>
      <c r="O396" t="str">
        <f>IF(Table1[[#This Row],[ROWID]]="","",IF(Table1[[#This Row],[_KETERANGAN]]="STOCK BELUM LENGKAP","ADA",IF(Table1[[#This Row],[KODE BARANG]]="","TIDAK ADA","ADA")))</f>
        <v/>
      </c>
      <c r="R396" t="str">
        <f>IF(Table1[[#This Row],[//DBS]]="","",INDEX(DBS[ISI],Table1[[#This Row],[//DBS]]))</f>
        <v/>
      </c>
      <c r="S396" t="str">
        <f>IF(Table1[[#This Row],[//DBS]]="","",IF(Table1[[#This Row],[SATUAN_BYPASS]]="",INDEX(DBS[[SATUAN ]],Table1[[#This Row],[//DBS]]),Table1[SATUAN_BYPASS]))</f>
        <v/>
      </c>
      <c r="U396" s="58" t="str">
        <f>IF(Table1[[#This Row],[HARGA_BYPASS]]="",IF(Table1[[#This Row],[_HARGA]]="","",Table1[[#This Row],[_HARGA]]*1000),Table1[[#This Row],[HARGA_BYPASS]])</f>
        <v/>
      </c>
      <c r="V396" s="2"/>
      <c r="W396" s="2"/>
      <c r="X396" s="58" t="str">
        <f>IF(Table1[[#This Row],[ROWID]]="","",IF(Table1[[#This Row],[ROWID]]=C397,"",SUMIF(Table1[ROWID],Table1[[#This Row],[ROWID]],Table1[TOTAL])))</f>
        <v/>
      </c>
      <c r="AA39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96" t="str">
        <f>IF(Table1[[#This Row],[JUMLAH NOTA]]="","",IF(Table1[[#This Row],[CONV]]="",Table1[[#This Row],[JUMLAH NOTA]],Table1[[#This Row],[JUMLAH NOTA]]*Table1[[#This Row],[CONV]]))</f>
        <v/>
      </c>
      <c r="AC396" t="str">
        <f>IF(Table1[[#This Row],[ISI_CONV]]="","",IF(Table1[[#This Row],[CONV]]="",Table1[[#This Row],[SATUAN NOTA]],Table1[[#This Row],[SATUAN]]))</f>
        <v/>
      </c>
      <c r="AD396" s="58" t="str">
        <f>IF(Table1[[#This Row],[HARGA]]="","",IF(Table1[[#This Row],[CONV]]="",Table1[[#This Row],[HARGA]],Table1[[#This Row],[HARGA]]/Table1[[#This Row],[CONV]]))</f>
        <v/>
      </c>
      <c r="AE396" s="58" t="str">
        <f>IF(Table1[[#This Row],[HARGA_CONV]]="","",Table1[[#This Row],[HARGA_CONV]]*Table1[[#This Row],[ISI_CONV]]*(100%-(Table1[[#This Row],[DISKON]]+Table1[[#This Row],[DISKON NOTA]])))</f>
        <v/>
      </c>
      <c r="AF396" s="3">
        <f>IF(Table1[[#This Row],[TANGGAL NOTA]]="",AF395,Table1[[#This Row],[TANGGAL NOTA]])</f>
        <v>45531</v>
      </c>
      <c r="AG396" s="3"/>
      <c r="AH396" s="3">
        <f>IF(Table1[[#This Row],[TANGGAL UPDATE]]="",AH395,Table1[[#This Row],[TANGGAL UPDATE]])</f>
        <v>45535</v>
      </c>
      <c r="AI396" t="str" cm="1">
        <f t="array" ref="AI396">IF(Table1[[#This Row],[A1]]="",AI395,INDEX(Table6[3],Table1[[#This Row],[Q1]]))</f>
        <v>G</v>
      </c>
      <c r="AJ396" t="str">
        <f>IF(Table1[[#This Row],[_KETERANGAN]]="","",Table1[[#This Row],[_KETERANGAN]])</f>
        <v/>
      </c>
      <c r="AK396" t="str" cm="1">
        <f t="array" ref="AK396">IF(Table1[[#This Row],[A1]]="",AK395,INDEX(Table6[3],Table1[[#This Row],[Q1]]))</f>
        <v>G</v>
      </c>
      <c r="AL396" s="5" t="str" cm="1">
        <f t="array" ref="AL396">IF(Table1[[#This Row],[A1]]="",AL395,INDEX(Table6[1],Table1[[#This Row],[Q1]]))</f>
        <v>REJO AGUNG</v>
      </c>
      <c r="AM396" t="str" cm="1">
        <f t="array" ref="AM396">IF(Table1[[#This Row],[A1]]="",AM395,INDEX(Table6[2],Table1[[#This Row],[Q1]]))</f>
        <v>JOMBANG</v>
      </c>
      <c r="AN396" t="str">
        <f>CONCATENATE(Table1[[#This Row],[TOKO_H]],"-",Table1[[#This Row],[KOTA_H]])</f>
        <v>REJO AGUNG-JOMBANG</v>
      </c>
      <c r="AO396"/>
      <c r="AP396" t="s">
        <v>9561</v>
      </c>
      <c r="AQ396"/>
    </row>
    <row r="397" spans="1:43">
      <c r="A397">
        <f>IF(Table1[[#This Row],[KODE BARANG]]="","",MATCH(Table1[[#This Row],[KODE BARANG]],DBS[KODE BARANG],0))</f>
        <v>2919</v>
      </c>
      <c r="B397">
        <f>IF(Table1[[#This Row],[ROWID]]="","",ROW()-2)</f>
        <v>395</v>
      </c>
      <c r="C397">
        <f>IF(Table1[[#This Row],[NAMA BARANG]]="","",IF(Table1[[#This Row],[ID]]="",C396,Table1[[#This Row],[ID]]))</f>
        <v>395</v>
      </c>
      <c r="D397">
        <f>IF(Table1[[#This Row],[A1]]="","",MATCH(Table1[[#This Row],[A1]],Table6[5],0))</f>
        <v>293</v>
      </c>
      <c r="E397" t="str">
        <f>IF(Table1[[#This Row],[ID]]="","",Table1[[#This Row],[TOKO-KOTA_H]])</f>
        <v>GLORIA-BLITAR</v>
      </c>
      <c r="F397">
        <f>IF(Table1[[#This Row],[NOTA TOKO]]="","",ROW()-2)</f>
        <v>395</v>
      </c>
      <c r="G397" s="59"/>
      <c r="H397" s="1"/>
      <c r="I397">
        <v>3461</v>
      </c>
      <c r="J397" s="1" t="s">
        <v>13586</v>
      </c>
      <c r="K397" t="s">
        <v>8746</v>
      </c>
      <c r="L397" t="str">
        <f>IF(Table1[[#This Row],[_NAMA BARANG]]="",IF(Table1[[#This Row],[//DBS]]="","",INDEX(DBS[NAMA],Table1[[#This Row],[//DBS]])),Table1[[#This Row],[_NAMA BARANG]])</f>
        <v>TAS TIDUR GGH-M (6 MOTIF)</v>
      </c>
      <c r="M397"/>
      <c r="O397" t="str">
        <f>IF(Table1[[#This Row],[ROWID]]="","",IF(Table1[[#This Row],[_KETERANGAN]]="STOCK BELUM LENGKAP","ADA",IF(Table1[[#This Row],[KODE BARANG]]="","TIDAK ADA","ADA")))</f>
        <v>ADA</v>
      </c>
      <c r="P397">
        <v>4</v>
      </c>
      <c r="Q397" t="s">
        <v>34</v>
      </c>
      <c r="R397">
        <f>IF(Table1[[#This Row],[//DBS]]="","",INDEX(DBS[ISI],Table1[[#This Row],[//DBS]]))</f>
        <v>40</v>
      </c>
      <c r="S397" t="str">
        <f>IF(Table1[[#This Row],[//DBS]]="","",IF(Table1[[#This Row],[SATUAN_BYPASS]]="",INDEX(DBS[[SATUAN ]],Table1[[#This Row],[//DBS]]),Table1[SATUAN_BYPASS]))</f>
        <v>LSN</v>
      </c>
      <c r="T397">
        <v>100</v>
      </c>
      <c r="U397" s="58">
        <f>IF(Table1[[#This Row],[HARGA_BYPASS]]="",IF(Table1[[#This Row],[_HARGA]]="","",Table1[[#This Row],[_HARGA]]*1000),Table1[[#This Row],[HARGA_BYPASS]])</f>
        <v>100000</v>
      </c>
      <c r="V397" s="2">
        <v>0.2</v>
      </c>
      <c r="W397" s="2"/>
      <c r="X397" s="58" t="str">
        <f>IF(Table1[[#This Row],[ROWID]]="","",IF(Table1[[#This Row],[ROWID]]=C398,"",SUMIF(Table1[ROWID],Table1[[#This Row],[ROWID]],Table1[TOTAL])))</f>
        <v/>
      </c>
      <c r="AA39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97">
        <f>IF(Table1[[#This Row],[JUMLAH NOTA]]="","",IF(Table1[[#This Row],[CONV]]="",Table1[[#This Row],[JUMLAH NOTA]],Table1[[#This Row],[JUMLAH NOTA]]*Table1[[#This Row],[CONV]]))</f>
        <v>4</v>
      </c>
      <c r="AC397" t="str">
        <f>IF(Table1[[#This Row],[ISI_CONV]]="","",IF(Table1[[#This Row],[CONV]]="",Table1[[#This Row],[SATUAN NOTA]],Table1[[#This Row],[SATUAN]]))</f>
        <v>LSN</v>
      </c>
      <c r="AD397" s="58">
        <f>IF(Table1[[#This Row],[HARGA]]="","",IF(Table1[[#This Row],[CONV]]="",Table1[[#This Row],[HARGA]],Table1[[#This Row],[HARGA]]/Table1[[#This Row],[CONV]]))</f>
        <v>100000</v>
      </c>
      <c r="AE397" s="58">
        <f>IF(Table1[[#This Row],[HARGA_CONV]]="","",Table1[[#This Row],[HARGA_CONV]]*Table1[[#This Row],[ISI_CONV]]*(100%-(Table1[[#This Row],[DISKON]]+Table1[[#This Row],[DISKON NOTA]])))</f>
        <v>320000</v>
      </c>
      <c r="AF397" s="3">
        <f>IF(Table1[[#This Row],[TANGGAL NOTA]]="",AF396,Table1[[#This Row],[TANGGAL NOTA]])</f>
        <v>45531</v>
      </c>
      <c r="AG397" s="3"/>
      <c r="AH397" s="3">
        <f>IF(Table1[[#This Row],[TANGGAL UPDATE]]="",AH396,Table1[[#This Row],[TANGGAL UPDATE]])</f>
        <v>45535</v>
      </c>
      <c r="AI397" t="str" cm="1">
        <f t="array" ref="AI397">IF(Table1[[#This Row],[A1]]="",AI396,INDEX(Table6[3],Table1[[#This Row],[Q1]]))</f>
        <v>E</v>
      </c>
      <c r="AJ397" t="str">
        <f>IF(Table1[[#This Row],[_KETERANGAN]]="","",Table1[[#This Row],[_KETERANGAN]])</f>
        <v/>
      </c>
      <c r="AK397" t="str" cm="1">
        <f t="array" ref="AK397">IF(Table1[[#This Row],[A1]]="",AK396,INDEX(Table6[3],Table1[[#This Row],[Q1]]))</f>
        <v>E</v>
      </c>
      <c r="AL397" s="5" t="str" cm="1">
        <f t="array" ref="AL397">IF(Table1[[#This Row],[A1]]="",AL396,INDEX(Table6[1],Table1[[#This Row],[Q1]]))</f>
        <v>GLORIA</v>
      </c>
      <c r="AM397" t="str" cm="1">
        <f t="array" ref="AM397">IF(Table1[[#This Row],[A1]]="",AM396,INDEX(Table6[2],Table1[[#This Row],[Q1]]))</f>
        <v>BLITAR</v>
      </c>
      <c r="AN397" t="str">
        <f>CONCATENATE(Table1[[#This Row],[TOKO_H]],"-",Table1[[#This Row],[KOTA_H]])</f>
        <v>GLORIA-BLITAR</v>
      </c>
      <c r="AO397"/>
      <c r="AP397" t="s">
        <v>9561</v>
      </c>
      <c r="AQ397"/>
    </row>
    <row r="398" spans="1:43">
      <c r="A398">
        <f>IF(Table1[[#This Row],[KODE BARANG]]="","",MATCH(Table1[[#This Row],[KODE BARANG]],DBS[KODE BARANG],0))</f>
        <v>2919</v>
      </c>
      <c r="B398">
        <f>IF(Table1[[#This Row],[ROWID]]="","",ROW()-2)</f>
        <v>396</v>
      </c>
      <c r="C398">
        <f>IF(Table1[[#This Row],[NAMA BARANG]]="","",IF(Table1[[#This Row],[ID]]="",C397,Table1[[#This Row],[ID]]))</f>
        <v>395</v>
      </c>
      <c r="D398" t="str">
        <f>IF(Table1[[#This Row],[A1]]="","",MATCH(Table1[[#This Row],[A1]],Table6[5],0))</f>
        <v/>
      </c>
      <c r="E398" t="str">
        <f>IF(Table1[[#This Row],[ID]]="","",Table1[[#This Row],[TOKO-KOTA_H]])</f>
        <v/>
      </c>
      <c r="F398" t="str">
        <f>IF(Table1[[#This Row],[NOTA TOKO]]="","",ROW()-2)</f>
        <v/>
      </c>
      <c r="G398" s="59"/>
      <c r="H398" s="1"/>
      <c r="J398" s="1"/>
      <c r="K398" t="s">
        <v>8746</v>
      </c>
      <c r="L398" t="str">
        <f>IF(Table1[[#This Row],[_NAMA BARANG]]="",IF(Table1[[#This Row],[//DBS]]="","",INDEX(DBS[NAMA],Table1[[#This Row],[//DBS]])),Table1[[#This Row],[_NAMA BARANG]])</f>
        <v>TAS TIDUR GGH-M (6 MOTIF)</v>
      </c>
      <c r="M398"/>
      <c r="O398" t="str">
        <f>IF(Table1[[#This Row],[ROWID]]="","",IF(Table1[[#This Row],[_KETERANGAN]]="STOCK BELUM LENGKAP","ADA",IF(Table1[[#This Row],[KODE BARANG]]="","TIDAK ADA","ADA")))</f>
        <v>ADA</v>
      </c>
      <c r="P398">
        <v>4</v>
      </c>
      <c r="Q398" t="s">
        <v>34</v>
      </c>
      <c r="R398">
        <f>IF(Table1[[#This Row],[//DBS]]="","",INDEX(DBS[ISI],Table1[[#This Row],[//DBS]]))</f>
        <v>40</v>
      </c>
      <c r="S398" t="str">
        <f>IF(Table1[[#This Row],[//DBS]]="","",IF(Table1[[#This Row],[SATUAN_BYPASS]]="",INDEX(DBS[[SATUAN ]],Table1[[#This Row],[//DBS]]),Table1[SATUAN_BYPASS]))</f>
        <v>LSN</v>
      </c>
      <c r="T398">
        <v>100</v>
      </c>
      <c r="U398" s="58">
        <f>IF(Table1[[#This Row],[HARGA_BYPASS]]="",IF(Table1[[#This Row],[_HARGA]]="","",Table1[[#This Row],[_HARGA]]*1000),Table1[[#This Row],[HARGA_BYPASS]])</f>
        <v>100000</v>
      </c>
      <c r="V398" s="2">
        <v>0.2</v>
      </c>
      <c r="W398" s="2"/>
      <c r="X398" s="58" t="str">
        <f>IF(Table1[[#This Row],[ROWID]]="","",IF(Table1[[#This Row],[ROWID]]=C399,"",SUMIF(Table1[ROWID],Table1[[#This Row],[ROWID]],Table1[TOTAL])))</f>
        <v/>
      </c>
      <c r="AA39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98">
        <f>IF(Table1[[#This Row],[JUMLAH NOTA]]="","",IF(Table1[[#This Row],[CONV]]="",Table1[[#This Row],[JUMLAH NOTA]],Table1[[#This Row],[JUMLAH NOTA]]*Table1[[#This Row],[CONV]]))</f>
        <v>4</v>
      </c>
      <c r="AC398" t="str">
        <f>IF(Table1[[#This Row],[ISI_CONV]]="","",IF(Table1[[#This Row],[CONV]]="",Table1[[#This Row],[SATUAN NOTA]],Table1[[#This Row],[SATUAN]]))</f>
        <v>LSN</v>
      </c>
      <c r="AD398" s="58">
        <f>IF(Table1[[#This Row],[HARGA]]="","",IF(Table1[[#This Row],[CONV]]="",Table1[[#This Row],[HARGA]],Table1[[#This Row],[HARGA]]/Table1[[#This Row],[CONV]]))</f>
        <v>100000</v>
      </c>
      <c r="AE398" s="58">
        <f>IF(Table1[[#This Row],[HARGA_CONV]]="","",Table1[[#This Row],[HARGA_CONV]]*Table1[[#This Row],[ISI_CONV]]*(100%-(Table1[[#This Row],[DISKON]]+Table1[[#This Row],[DISKON NOTA]])))</f>
        <v>320000</v>
      </c>
      <c r="AF398" s="3">
        <f>IF(Table1[[#This Row],[TANGGAL NOTA]]="",AF397,Table1[[#This Row],[TANGGAL NOTA]])</f>
        <v>45531</v>
      </c>
      <c r="AG398" s="3"/>
      <c r="AH398" s="3">
        <f>IF(Table1[[#This Row],[TANGGAL UPDATE]]="",AH397,Table1[[#This Row],[TANGGAL UPDATE]])</f>
        <v>45535</v>
      </c>
      <c r="AI398" t="str" cm="1">
        <f t="array" ref="AI398">IF(Table1[[#This Row],[A1]]="",AI397,INDEX(Table6[3],Table1[[#This Row],[Q1]]))</f>
        <v>E</v>
      </c>
      <c r="AJ398" t="str">
        <f>IF(Table1[[#This Row],[_KETERANGAN]]="","",Table1[[#This Row],[_KETERANGAN]])</f>
        <v/>
      </c>
      <c r="AK398" t="str" cm="1">
        <f t="array" ref="AK398">IF(Table1[[#This Row],[A1]]="",AK397,INDEX(Table6[3],Table1[[#This Row],[Q1]]))</f>
        <v>E</v>
      </c>
      <c r="AL398" s="5" t="str" cm="1">
        <f t="array" ref="AL398">IF(Table1[[#This Row],[A1]]="",AL397,INDEX(Table6[1],Table1[[#This Row],[Q1]]))</f>
        <v>GLORIA</v>
      </c>
      <c r="AM398" t="str" cm="1">
        <f t="array" ref="AM398">IF(Table1[[#This Row],[A1]]="",AM397,INDEX(Table6[2],Table1[[#This Row],[Q1]]))</f>
        <v>BLITAR</v>
      </c>
      <c r="AN398" t="str">
        <f>CONCATENATE(Table1[[#This Row],[TOKO_H]],"-",Table1[[#This Row],[KOTA_H]])</f>
        <v>GLORIA-BLITAR</v>
      </c>
      <c r="AO398"/>
      <c r="AP398" t="s">
        <v>9561</v>
      </c>
      <c r="AQ398"/>
    </row>
    <row r="399" spans="1:43">
      <c r="A399">
        <f>IF(Table1[[#This Row],[KODE BARANG]]="","",MATCH(Table1[[#This Row],[KODE BARANG]],DBS[KODE BARANG],0))</f>
        <v>2919</v>
      </c>
      <c r="B399">
        <f>IF(Table1[[#This Row],[ROWID]]="","",ROW()-2)</f>
        <v>397</v>
      </c>
      <c r="C399">
        <f>IF(Table1[[#This Row],[NAMA BARANG]]="","",IF(Table1[[#This Row],[ID]]="",C398,Table1[[#This Row],[ID]]))</f>
        <v>395</v>
      </c>
      <c r="D399" t="str">
        <f>IF(Table1[[#This Row],[A1]]="","",MATCH(Table1[[#This Row],[A1]],Table6[5],0))</f>
        <v/>
      </c>
      <c r="E399" t="str">
        <f>IF(Table1[[#This Row],[ID]]="","",Table1[[#This Row],[TOKO-KOTA_H]])</f>
        <v/>
      </c>
      <c r="F399" t="str">
        <f>IF(Table1[[#This Row],[NOTA TOKO]]="","",ROW()-2)</f>
        <v/>
      </c>
      <c r="G399" s="59"/>
      <c r="H399" s="1"/>
      <c r="J399" s="1"/>
      <c r="K399" t="s">
        <v>8746</v>
      </c>
      <c r="L399" t="str">
        <f>IF(Table1[[#This Row],[_NAMA BARANG]]="",IF(Table1[[#This Row],[//DBS]]="","",INDEX(DBS[NAMA],Table1[[#This Row],[//DBS]])),Table1[[#This Row],[_NAMA BARANG]])</f>
        <v>TAS TIDUR GGH-M (6 MOTIF)</v>
      </c>
      <c r="M399"/>
      <c r="O399" t="str">
        <f>IF(Table1[[#This Row],[ROWID]]="","",IF(Table1[[#This Row],[_KETERANGAN]]="STOCK BELUM LENGKAP","ADA",IF(Table1[[#This Row],[KODE BARANG]]="","TIDAK ADA","ADA")))</f>
        <v>ADA</v>
      </c>
      <c r="P399">
        <v>5</v>
      </c>
      <c r="Q399" t="s">
        <v>34</v>
      </c>
      <c r="R399">
        <f>IF(Table1[[#This Row],[//DBS]]="","",INDEX(DBS[ISI],Table1[[#This Row],[//DBS]]))</f>
        <v>40</v>
      </c>
      <c r="S399" t="str">
        <f>IF(Table1[[#This Row],[//DBS]]="","",IF(Table1[[#This Row],[SATUAN_BYPASS]]="",INDEX(DBS[[SATUAN ]],Table1[[#This Row],[//DBS]]),Table1[SATUAN_BYPASS]))</f>
        <v>LSN</v>
      </c>
      <c r="T399">
        <v>100</v>
      </c>
      <c r="U399" s="58">
        <f>IF(Table1[[#This Row],[HARGA_BYPASS]]="",IF(Table1[[#This Row],[_HARGA]]="","",Table1[[#This Row],[_HARGA]]*1000),Table1[[#This Row],[HARGA_BYPASS]])</f>
        <v>100000</v>
      </c>
      <c r="V399" s="2">
        <v>0.2</v>
      </c>
      <c r="W399" s="2"/>
      <c r="X399" s="58" t="str">
        <f>IF(Table1[[#This Row],[ROWID]]="","",IF(Table1[[#This Row],[ROWID]]=C400,"",SUMIF(Table1[ROWID],Table1[[#This Row],[ROWID]],Table1[TOTAL])))</f>
        <v/>
      </c>
      <c r="AA39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399">
        <f>IF(Table1[[#This Row],[JUMLAH NOTA]]="","",IF(Table1[[#This Row],[CONV]]="",Table1[[#This Row],[JUMLAH NOTA]],Table1[[#This Row],[JUMLAH NOTA]]*Table1[[#This Row],[CONV]]))</f>
        <v>5</v>
      </c>
      <c r="AC399" t="str">
        <f>IF(Table1[[#This Row],[ISI_CONV]]="","",IF(Table1[[#This Row],[CONV]]="",Table1[[#This Row],[SATUAN NOTA]],Table1[[#This Row],[SATUAN]]))</f>
        <v>LSN</v>
      </c>
      <c r="AD399" s="58">
        <f>IF(Table1[[#This Row],[HARGA]]="","",IF(Table1[[#This Row],[CONV]]="",Table1[[#This Row],[HARGA]],Table1[[#This Row],[HARGA]]/Table1[[#This Row],[CONV]]))</f>
        <v>100000</v>
      </c>
      <c r="AE399" s="58">
        <f>IF(Table1[[#This Row],[HARGA_CONV]]="","",Table1[[#This Row],[HARGA_CONV]]*Table1[[#This Row],[ISI_CONV]]*(100%-(Table1[[#This Row],[DISKON]]+Table1[[#This Row],[DISKON NOTA]])))</f>
        <v>400000</v>
      </c>
      <c r="AF399" s="3">
        <f>IF(Table1[[#This Row],[TANGGAL NOTA]]="",AF398,Table1[[#This Row],[TANGGAL NOTA]])</f>
        <v>45531</v>
      </c>
      <c r="AG399" s="3"/>
      <c r="AH399" s="3">
        <f>IF(Table1[[#This Row],[TANGGAL UPDATE]]="",AH398,Table1[[#This Row],[TANGGAL UPDATE]])</f>
        <v>45535</v>
      </c>
      <c r="AI399" t="str" cm="1">
        <f t="array" ref="AI399">IF(Table1[[#This Row],[A1]]="",AI398,INDEX(Table6[3],Table1[[#This Row],[Q1]]))</f>
        <v>E</v>
      </c>
      <c r="AJ399" t="str">
        <f>IF(Table1[[#This Row],[_KETERANGAN]]="","",Table1[[#This Row],[_KETERANGAN]])</f>
        <v/>
      </c>
      <c r="AK399" t="str" cm="1">
        <f t="array" ref="AK399">IF(Table1[[#This Row],[A1]]="",AK398,INDEX(Table6[3],Table1[[#This Row],[Q1]]))</f>
        <v>E</v>
      </c>
      <c r="AL399" s="5" t="str" cm="1">
        <f t="array" ref="AL399">IF(Table1[[#This Row],[A1]]="",AL398,INDEX(Table6[1],Table1[[#This Row],[Q1]]))</f>
        <v>GLORIA</v>
      </c>
      <c r="AM399" t="str" cm="1">
        <f t="array" ref="AM399">IF(Table1[[#This Row],[A1]]="",AM398,INDEX(Table6[2],Table1[[#This Row],[Q1]]))</f>
        <v>BLITAR</v>
      </c>
      <c r="AN399" t="str">
        <f>CONCATENATE(Table1[[#This Row],[TOKO_H]],"-",Table1[[#This Row],[KOTA_H]])</f>
        <v>GLORIA-BLITAR</v>
      </c>
      <c r="AO399"/>
      <c r="AP399" t="s">
        <v>9561</v>
      </c>
      <c r="AQ399"/>
    </row>
    <row r="400" spans="1:43">
      <c r="A400">
        <f>IF(Table1[[#This Row],[KODE BARANG]]="","",MATCH(Table1[[#This Row],[KODE BARANG]],DBS[KODE BARANG],0))</f>
        <v>2919</v>
      </c>
      <c r="B400">
        <f>IF(Table1[[#This Row],[ROWID]]="","",ROW()-2)</f>
        <v>398</v>
      </c>
      <c r="C400">
        <f>IF(Table1[[#This Row],[NAMA BARANG]]="","",IF(Table1[[#This Row],[ID]]="",C399,Table1[[#This Row],[ID]]))</f>
        <v>395</v>
      </c>
      <c r="D400" t="str">
        <f>IF(Table1[[#This Row],[A1]]="","",MATCH(Table1[[#This Row],[A1]],Table6[5],0))</f>
        <v/>
      </c>
      <c r="E400" t="str">
        <f>IF(Table1[[#This Row],[ID]]="","",Table1[[#This Row],[TOKO-KOTA_H]])</f>
        <v/>
      </c>
      <c r="F400" t="str">
        <f>IF(Table1[[#This Row],[NOTA TOKO]]="","",ROW()-2)</f>
        <v/>
      </c>
      <c r="G400" s="59"/>
      <c r="H400" s="1"/>
      <c r="J400" s="1"/>
      <c r="K400" t="s">
        <v>8746</v>
      </c>
      <c r="L400" t="str">
        <f>IF(Table1[[#This Row],[_NAMA BARANG]]="",IF(Table1[[#This Row],[//DBS]]="","",INDEX(DBS[NAMA],Table1[[#This Row],[//DBS]])),Table1[[#This Row],[_NAMA BARANG]])</f>
        <v>TAS TIDUR GGH-M (6 MOTIF)</v>
      </c>
      <c r="M400"/>
      <c r="O400" t="str">
        <f>IF(Table1[[#This Row],[ROWID]]="","",IF(Table1[[#This Row],[_KETERANGAN]]="STOCK BELUM LENGKAP","ADA",IF(Table1[[#This Row],[KODE BARANG]]="","TIDAK ADA","ADA")))</f>
        <v>ADA</v>
      </c>
      <c r="P400">
        <v>5</v>
      </c>
      <c r="Q400" t="s">
        <v>34</v>
      </c>
      <c r="R400">
        <f>IF(Table1[[#This Row],[//DBS]]="","",INDEX(DBS[ISI],Table1[[#This Row],[//DBS]]))</f>
        <v>40</v>
      </c>
      <c r="S400" t="str">
        <f>IF(Table1[[#This Row],[//DBS]]="","",IF(Table1[[#This Row],[SATUAN_BYPASS]]="",INDEX(DBS[[SATUAN ]],Table1[[#This Row],[//DBS]]),Table1[SATUAN_BYPASS]))</f>
        <v>LSN</v>
      </c>
      <c r="T400">
        <v>100</v>
      </c>
      <c r="U400" s="58">
        <f>IF(Table1[[#This Row],[HARGA_BYPASS]]="",IF(Table1[[#This Row],[_HARGA]]="","",Table1[[#This Row],[_HARGA]]*1000),Table1[[#This Row],[HARGA_BYPASS]])</f>
        <v>100000</v>
      </c>
      <c r="V400" s="2">
        <v>0.2</v>
      </c>
      <c r="W400" s="2"/>
      <c r="X400" s="58" t="str">
        <f>IF(Table1[[#This Row],[ROWID]]="","",IF(Table1[[#This Row],[ROWID]]=C401,"",SUMIF(Table1[ROWID],Table1[[#This Row],[ROWID]],Table1[TOTAL])))</f>
        <v/>
      </c>
      <c r="AA40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00">
        <f>IF(Table1[[#This Row],[JUMLAH NOTA]]="","",IF(Table1[[#This Row],[CONV]]="",Table1[[#This Row],[JUMLAH NOTA]],Table1[[#This Row],[JUMLAH NOTA]]*Table1[[#This Row],[CONV]]))</f>
        <v>5</v>
      </c>
      <c r="AC400" t="str">
        <f>IF(Table1[[#This Row],[ISI_CONV]]="","",IF(Table1[[#This Row],[CONV]]="",Table1[[#This Row],[SATUAN NOTA]],Table1[[#This Row],[SATUAN]]))</f>
        <v>LSN</v>
      </c>
      <c r="AD400" s="58">
        <f>IF(Table1[[#This Row],[HARGA]]="","",IF(Table1[[#This Row],[CONV]]="",Table1[[#This Row],[HARGA]],Table1[[#This Row],[HARGA]]/Table1[[#This Row],[CONV]]))</f>
        <v>100000</v>
      </c>
      <c r="AE400" s="58">
        <f>IF(Table1[[#This Row],[HARGA_CONV]]="","",Table1[[#This Row],[HARGA_CONV]]*Table1[[#This Row],[ISI_CONV]]*(100%-(Table1[[#This Row],[DISKON]]+Table1[[#This Row],[DISKON NOTA]])))</f>
        <v>400000</v>
      </c>
      <c r="AF400" s="3">
        <f>IF(Table1[[#This Row],[TANGGAL NOTA]]="",AF399,Table1[[#This Row],[TANGGAL NOTA]])</f>
        <v>45531</v>
      </c>
      <c r="AG400" s="3"/>
      <c r="AH400" s="3">
        <f>IF(Table1[[#This Row],[TANGGAL UPDATE]]="",AH399,Table1[[#This Row],[TANGGAL UPDATE]])</f>
        <v>45535</v>
      </c>
      <c r="AI400" t="str" cm="1">
        <f t="array" ref="AI400">IF(Table1[[#This Row],[A1]]="",AI399,INDEX(Table6[3],Table1[[#This Row],[Q1]]))</f>
        <v>E</v>
      </c>
      <c r="AJ400" t="str">
        <f>IF(Table1[[#This Row],[_KETERANGAN]]="","",Table1[[#This Row],[_KETERANGAN]])</f>
        <v/>
      </c>
      <c r="AK400" t="str" cm="1">
        <f t="array" ref="AK400">IF(Table1[[#This Row],[A1]]="",AK399,INDEX(Table6[3],Table1[[#This Row],[Q1]]))</f>
        <v>E</v>
      </c>
      <c r="AL400" s="5" t="str" cm="1">
        <f t="array" ref="AL400">IF(Table1[[#This Row],[A1]]="",AL399,INDEX(Table6[1],Table1[[#This Row],[Q1]]))</f>
        <v>GLORIA</v>
      </c>
      <c r="AM400" t="str" cm="1">
        <f t="array" ref="AM400">IF(Table1[[#This Row],[A1]]="",AM399,INDEX(Table6[2],Table1[[#This Row],[Q1]]))</f>
        <v>BLITAR</v>
      </c>
      <c r="AN400" t="str">
        <f>CONCATENATE(Table1[[#This Row],[TOKO_H]],"-",Table1[[#This Row],[KOTA_H]])</f>
        <v>GLORIA-BLITAR</v>
      </c>
      <c r="AO400"/>
      <c r="AP400" t="s">
        <v>9561</v>
      </c>
      <c r="AQ400"/>
    </row>
    <row r="401" spans="1:43">
      <c r="A401">
        <f>IF(Table1[[#This Row],[KODE BARANG]]="","",MATCH(Table1[[#This Row],[KODE BARANG]],DBS[KODE BARANG],0))</f>
        <v>2919</v>
      </c>
      <c r="B401">
        <f>IF(Table1[[#This Row],[ROWID]]="","",ROW()-2)</f>
        <v>399</v>
      </c>
      <c r="C401">
        <f>IF(Table1[[#This Row],[NAMA BARANG]]="","",IF(Table1[[#This Row],[ID]]="",C400,Table1[[#This Row],[ID]]))</f>
        <v>395</v>
      </c>
      <c r="D401" t="str">
        <f>IF(Table1[[#This Row],[A1]]="","",MATCH(Table1[[#This Row],[A1]],Table6[5],0))</f>
        <v/>
      </c>
      <c r="E401" t="str">
        <f>IF(Table1[[#This Row],[ID]]="","",Table1[[#This Row],[TOKO-KOTA_H]])</f>
        <v/>
      </c>
      <c r="F401" t="str">
        <f>IF(Table1[[#This Row],[NOTA TOKO]]="","",ROW()-2)</f>
        <v/>
      </c>
      <c r="G401" s="59"/>
      <c r="H401" s="1"/>
      <c r="J401" s="1"/>
      <c r="K401" t="s">
        <v>8746</v>
      </c>
      <c r="L401" t="str">
        <f>IF(Table1[[#This Row],[_NAMA BARANG]]="",IF(Table1[[#This Row],[//DBS]]="","",INDEX(DBS[NAMA],Table1[[#This Row],[//DBS]])),Table1[[#This Row],[_NAMA BARANG]])</f>
        <v>TAS TIDUR GGH-M (6 MOTIF)</v>
      </c>
      <c r="M401"/>
      <c r="O401" t="str">
        <f>IF(Table1[[#This Row],[ROWID]]="","",IF(Table1[[#This Row],[_KETERANGAN]]="STOCK BELUM LENGKAP","ADA",IF(Table1[[#This Row],[KODE BARANG]]="","TIDAK ADA","ADA")))</f>
        <v>ADA</v>
      </c>
      <c r="P401">
        <v>5</v>
      </c>
      <c r="Q401" t="s">
        <v>34</v>
      </c>
      <c r="R401">
        <f>IF(Table1[[#This Row],[//DBS]]="","",INDEX(DBS[ISI],Table1[[#This Row],[//DBS]]))</f>
        <v>40</v>
      </c>
      <c r="S401" t="str">
        <f>IF(Table1[[#This Row],[//DBS]]="","",IF(Table1[[#This Row],[SATUAN_BYPASS]]="",INDEX(DBS[[SATUAN ]],Table1[[#This Row],[//DBS]]),Table1[SATUAN_BYPASS]))</f>
        <v>LSN</v>
      </c>
      <c r="T401">
        <v>100</v>
      </c>
      <c r="U401" s="58">
        <f>IF(Table1[[#This Row],[HARGA_BYPASS]]="",IF(Table1[[#This Row],[_HARGA]]="","",Table1[[#This Row],[_HARGA]]*1000),Table1[[#This Row],[HARGA_BYPASS]])</f>
        <v>100000</v>
      </c>
      <c r="V401" s="2">
        <v>0.2</v>
      </c>
      <c r="W401" s="2"/>
      <c r="X401" s="58" t="str">
        <f>IF(Table1[[#This Row],[ROWID]]="","",IF(Table1[[#This Row],[ROWID]]=C402,"",SUMIF(Table1[ROWID],Table1[[#This Row],[ROWID]],Table1[TOTAL])))</f>
        <v/>
      </c>
      <c r="AA40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01">
        <f>IF(Table1[[#This Row],[JUMLAH NOTA]]="","",IF(Table1[[#This Row],[CONV]]="",Table1[[#This Row],[JUMLAH NOTA]],Table1[[#This Row],[JUMLAH NOTA]]*Table1[[#This Row],[CONV]]))</f>
        <v>5</v>
      </c>
      <c r="AC401" t="str">
        <f>IF(Table1[[#This Row],[ISI_CONV]]="","",IF(Table1[[#This Row],[CONV]]="",Table1[[#This Row],[SATUAN NOTA]],Table1[[#This Row],[SATUAN]]))</f>
        <v>LSN</v>
      </c>
      <c r="AD401" s="58">
        <f>IF(Table1[[#This Row],[HARGA]]="","",IF(Table1[[#This Row],[CONV]]="",Table1[[#This Row],[HARGA]],Table1[[#This Row],[HARGA]]/Table1[[#This Row],[CONV]]))</f>
        <v>100000</v>
      </c>
      <c r="AE401" s="58">
        <f>IF(Table1[[#This Row],[HARGA_CONV]]="","",Table1[[#This Row],[HARGA_CONV]]*Table1[[#This Row],[ISI_CONV]]*(100%-(Table1[[#This Row],[DISKON]]+Table1[[#This Row],[DISKON NOTA]])))</f>
        <v>400000</v>
      </c>
      <c r="AF401" s="3">
        <f>IF(Table1[[#This Row],[TANGGAL NOTA]]="",AF400,Table1[[#This Row],[TANGGAL NOTA]])</f>
        <v>45531</v>
      </c>
      <c r="AG401" s="3"/>
      <c r="AH401" s="3">
        <f>IF(Table1[[#This Row],[TANGGAL UPDATE]]="",AH400,Table1[[#This Row],[TANGGAL UPDATE]])</f>
        <v>45535</v>
      </c>
      <c r="AI401" t="str" cm="1">
        <f t="array" ref="AI401">IF(Table1[[#This Row],[A1]]="",AI400,INDEX(Table6[3],Table1[[#This Row],[Q1]]))</f>
        <v>E</v>
      </c>
      <c r="AJ401" t="str">
        <f>IF(Table1[[#This Row],[_KETERANGAN]]="","",Table1[[#This Row],[_KETERANGAN]])</f>
        <v/>
      </c>
      <c r="AK401" t="str" cm="1">
        <f t="array" ref="AK401">IF(Table1[[#This Row],[A1]]="",AK400,INDEX(Table6[3],Table1[[#This Row],[Q1]]))</f>
        <v>E</v>
      </c>
      <c r="AL401" s="5" t="str" cm="1">
        <f t="array" ref="AL401">IF(Table1[[#This Row],[A1]]="",AL400,INDEX(Table6[1],Table1[[#This Row],[Q1]]))</f>
        <v>GLORIA</v>
      </c>
      <c r="AM401" t="str" cm="1">
        <f t="array" ref="AM401">IF(Table1[[#This Row],[A1]]="",AM400,INDEX(Table6[2],Table1[[#This Row],[Q1]]))</f>
        <v>BLITAR</v>
      </c>
      <c r="AN401" t="str">
        <f>CONCATENATE(Table1[[#This Row],[TOKO_H]],"-",Table1[[#This Row],[KOTA_H]])</f>
        <v>GLORIA-BLITAR</v>
      </c>
      <c r="AO401"/>
      <c r="AP401" t="s">
        <v>9561</v>
      </c>
      <c r="AQ401"/>
    </row>
    <row r="402" spans="1:43">
      <c r="A402">
        <f>IF(Table1[[#This Row],[KODE BARANG]]="","",MATCH(Table1[[#This Row],[KODE BARANG]],DBS[KODE BARANG],0))</f>
        <v>2919</v>
      </c>
      <c r="B402">
        <f>IF(Table1[[#This Row],[ROWID]]="","",ROW()-2)</f>
        <v>400</v>
      </c>
      <c r="C402">
        <f>IF(Table1[[#This Row],[NAMA BARANG]]="","",IF(Table1[[#This Row],[ID]]="",C401,Table1[[#This Row],[ID]]))</f>
        <v>395</v>
      </c>
      <c r="D402" t="str">
        <f>IF(Table1[[#This Row],[A1]]="","",MATCH(Table1[[#This Row],[A1]],Table6[5],0))</f>
        <v/>
      </c>
      <c r="E402" t="str">
        <f>IF(Table1[[#This Row],[ID]]="","",Table1[[#This Row],[TOKO-KOTA_H]])</f>
        <v/>
      </c>
      <c r="F402" t="str">
        <f>IF(Table1[[#This Row],[NOTA TOKO]]="","",ROW()-2)</f>
        <v/>
      </c>
      <c r="G402" s="59"/>
      <c r="H402" s="1"/>
      <c r="J402" s="1"/>
      <c r="K402" t="s">
        <v>8746</v>
      </c>
      <c r="L402" t="str">
        <f>IF(Table1[[#This Row],[_NAMA BARANG]]="",IF(Table1[[#This Row],[//DBS]]="","",INDEX(DBS[NAMA],Table1[[#This Row],[//DBS]])),Table1[[#This Row],[_NAMA BARANG]])</f>
        <v>TAS TIDUR GGH-M (6 MOTIF)</v>
      </c>
      <c r="M402"/>
      <c r="O402" t="str">
        <f>IF(Table1[[#This Row],[ROWID]]="","",IF(Table1[[#This Row],[_KETERANGAN]]="STOCK BELUM LENGKAP","ADA",IF(Table1[[#This Row],[KODE BARANG]]="","TIDAK ADA","ADA")))</f>
        <v>ADA</v>
      </c>
      <c r="P402">
        <v>5</v>
      </c>
      <c r="Q402" t="s">
        <v>34</v>
      </c>
      <c r="R402">
        <f>IF(Table1[[#This Row],[//DBS]]="","",INDEX(DBS[ISI],Table1[[#This Row],[//DBS]]))</f>
        <v>40</v>
      </c>
      <c r="S402" t="str">
        <f>IF(Table1[[#This Row],[//DBS]]="","",IF(Table1[[#This Row],[SATUAN_BYPASS]]="",INDEX(DBS[[SATUAN ]],Table1[[#This Row],[//DBS]]),Table1[SATUAN_BYPASS]))</f>
        <v>LSN</v>
      </c>
      <c r="T402">
        <v>100</v>
      </c>
      <c r="U402" s="58">
        <f>IF(Table1[[#This Row],[HARGA_BYPASS]]="",IF(Table1[[#This Row],[_HARGA]]="","",Table1[[#This Row],[_HARGA]]*1000),Table1[[#This Row],[HARGA_BYPASS]])</f>
        <v>100000</v>
      </c>
      <c r="V402" s="2">
        <v>0.2</v>
      </c>
      <c r="W402" s="2"/>
      <c r="X402" s="58">
        <f>IF(Table1[[#This Row],[ROWID]]="","",IF(Table1[[#This Row],[ROWID]]=C403,"",SUMIF(Table1[ROWID],Table1[[#This Row],[ROWID]],Table1[TOTAL])))</f>
        <v>2240000</v>
      </c>
      <c r="AA40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02">
        <f>IF(Table1[[#This Row],[JUMLAH NOTA]]="","",IF(Table1[[#This Row],[CONV]]="",Table1[[#This Row],[JUMLAH NOTA]],Table1[[#This Row],[JUMLAH NOTA]]*Table1[[#This Row],[CONV]]))</f>
        <v>5</v>
      </c>
      <c r="AC402" t="str">
        <f>IF(Table1[[#This Row],[ISI_CONV]]="","",IF(Table1[[#This Row],[CONV]]="",Table1[[#This Row],[SATUAN NOTA]],Table1[[#This Row],[SATUAN]]))</f>
        <v>LSN</v>
      </c>
      <c r="AD402" s="58">
        <f>IF(Table1[[#This Row],[HARGA]]="","",IF(Table1[[#This Row],[CONV]]="",Table1[[#This Row],[HARGA]],Table1[[#This Row],[HARGA]]/Table1[[#This Row],[CONV]]))</f>
        <v>100000</v>
      </c>
      <c r="AE402" s="58">
        <f>IF(Table1[[#This Row],[HARGA_CONV]]="","",Table1[[#This Row],[HARGA_CONV]]*Table1[[#This Row],[ISI_CONV]]*(100%-(Table1[[#This Row],[DISKON]]+Table1[[#This Row],[DISKON NOTA]])))</f>
        <v>400000</v>
      </c>
      <c r="AF402" s="3">
        <f>IF(Table1[[#This Row],[TANGGAL NOTA]]="",AF401,Table1[[#This Row],[TANGGAL NOTA]])</f>
        <v>45531</v>
      </c>
      <c r="AG402" s="3"/>
      <c r="AH402" s="3">
        <f>IF(Table1[[#This Row],[TANGGAL UPDATE]]="",AH401,Table1[[#This Row],[TANGGAL UPDATE]])</f>
        <v>45535</v>
      </c>
      <c r="AI402" t="str" cm="1">
        <f t="array" ref="AI402">IF(Table1[[#This Row],[A1]]="",AI401,INDEX(Table6[3],Table1[[#This Row],[Q1]]))</f>
        <v>E</v>
      </c>
      <c r="AJ402" t="str">
        <f>IF(Table1[[#This Row],[_KETERANGAN]]="","",Table1[[#This Row],[_KETERANGAN]])</f>
        <v/>
      </c>
      <c r="AK402" t="str" cm="1">
        <f t="array" ref="AK402">IF(Table1[[#This Row],[A1]]="",AK401,INDEX(Table6[3],Table1[[#This Row],[Q1]]))</f>
        <v>E</v>
      </c>
      <c r="AL402" s="5" t="str" cm="1">
        <f t="array" ref="AL402">IF(Table1[[#This Row],[A1]]="",AL401,INDEX(Table6[1],Table1[[#This Row],[Q1]]))</f>
        <v>GLORIA</v>
      </c>
      <c r="AM402" t="str" cm="1">
        <f t="array" ref="AM402">IF(Table1[[#This Row],[A1]]="",AM401,INDEX(Table6[2],Table1[[#This Row],[Q1]]))</f>
        <v>BLITAR</v>
      </c>
      <c r="AN402" t="str">
        <f>CONCATENATE(Table1[[#This Row],[TOKO_H]],"-",Table1[[#This Row],[KOTA_H]])</f>
        <v>GLORIA-BLITAR</v>
      </c>
      <c r="AO402"/>
      <c r="AP402" t="s">
        <v>9561</v>
      </c>
      <c r="AQ402"/>
    </row>
    <row r="403" spans="1:43">
      <c r="A403" t="str">
        <f>IF(Table1[[#This Row],[KODE BARANG]]="","",MATCH(Table1[[#This Row],[KODE BARANG]],DBS[KODE BARANG],0))</f>
        <v/>
      </c>
      <c r="B403" t="str">
        <f>IF(Table1[[#This Row],[ROWID]]="","",ROW()-2)</f>
        <v/>
      </c>
      <c r="C403" t="str">
        <f>IF(Table1[[#This Row],[NAMA BARANG]]="","",IF(Table1[[#This Row],[ID]]="",C402,Table1[[#This Row],[ID]]))</f>
        <v/>
      </c>
      <c r="D403" t="str">
        <f>IF(Table1[[#This Row],[A1]]="","",MATCH(Table1[[#This Row],[A1]],Table6[5],0))</f>
        <v/>
      </c>
      <c r="E403" t="str">
        <f>IF(Table1[[#This Row],[ID]]="","",Table1[[#This Row],[TOKO-KOTA_H]])</f>
        <v/>
      </c>
      <c r="F403" t="str">
        <f>IF(Table1[[#This Row],[NOTA TOKO]]="","",ROW()-2)</f>
        <v/>
      </c>
      <c r="G403" s="59"/>
      <c r="H403" s="1"/>
      <c r="J403" s="1"/>
      <c r="K403"/>
      <c r="L403" t="str">
        <f>IF(Table1[[#This Row],[_NAMA BARANG]]="",IF(Table1[[#This Row],[//DBS]]="","",INDEX(DBS[NAMA],Table1[[#This Row],[//DBS]])),Table1[[#This Row],[_NAMA BARANG]])</f>
        <v/>
      </c>
      <c r="M403"/>
      <c r="O403" t="str">
        <f>IF(Table1[[#This Row],[ROWID]]="","",IF(Table1[[#This Row],[_KETERANGAN]]="STOCK BELUM LENGKAP","ADA",IF(Table1[[#This Row],[KODE BARANG]]="","TIDAK ADA","ADA")))</f>
        <v/>
      </c>
      <c r="R403" t="str">
        <f>IF(Table1[[#This Row],[//DBS]]="","",INDEX(DBS[ISI],Table1[[#This Row],[//DBS]]))</f>
        <v/>
      </c>
      <c r="S403" t="str">
        <f>IF(Table1[[#This Row],[//DBS]]="","",IF(Table1[[#This Row],[SATUAN_BYPASS]]="",INDEX(DBS[[SATUAN ]],Table1[[#This Row],[//DBS]]),Table1[SATUAN_BYPASS]))</f>
        <v/>
      </c>
      <c r="U403" s="58" t="str">
        <f>IF(Table1[[#This Row],[HARGA_BYPASS]]="",IF(Table1[[#This Row],[_HARGA]]="","",Table1[[#This Row],[_HARGA]]*1000),Table1[[#This Row],[HARGA_BYPASS]])</f>
        <v/>
      </c>
      <c r="V403" s="2"/>
      <c r="W403" s="2"/>
      <c r="X403" s="58" t="str">
        <f>IF(Table1[[#This Row],[ROWID]]="","",IF(Table1[[#This Row],[ROWID]]=C404,"",SUMIF(Table1[ROWID],Table1[[#This Row],[ROWID]],Table1[TOTAL])))</f>
        <v/>
      </c>
      <c r="AA40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03" t="str">
        <f>IF(Table1[[#This Row],[JUMLAH NOTA]]="","",IF(Table1[[#This Row],[CONV]]="",Table1[[#This Row],[JUMLAH NOTA]],Table1[[#This Row],[JUMLAH NOTA]]*Table1[[#This Row],[CONV]]))</f>
        <v/>
      </c>
      <c r="AC403" t="str">
        <f>IF(Table1[[#This Row],[ISI_CONV]]="","",IF(Table1[[#This Row],[CONV]]="",Table1[[#This Row],[SATUAN NOTA]],Table1[[#This Row],[SATUAN]]))</f>
        <v/>
      </c>
      <c r="AD403" s="58" t="str">
        <f>IF(Table1[[#This Row],[HARGA]]="","",IF(Table1[[#This Row],[CONV]]="",Table1[[#This Row],[HARGA]],Table1[[#This Row],[HARGA]]/Table1[[#This Row],[CONV]]))</f>
        <v/>
      </c>
      <c r="AE403" s="58" t="str">
        <f>IF(Table1[[#This Row],[HARGA_CONV]]="","",Table1[[#This Row],[HARGA_CONV]]*Table1[[#This Row],[ISI_CONV]]*(100%-(Table1[[#This Row],[DISKON]]+Table1[[#This Row],[DISKON NOTA]])))</f>
        <v/>
      </c>
      <c r="AF403" s="3">
        <f>IF(Table1[[#This Row],[TANGGAL NOTA]]="",AF402,Table1[[#This Row],[TANGGAL NOTA]])</f>
        <v>45531</v>
      </c>
      <c r="AG403" s="3"/>
      <c r="AH403" s="3">
        <f>IF(Table1[[#This Row],[TANGGAL UPDATE]]="",AH402,Table1[[#This Row],[TANGGAL UPDATE]])</f>
        <v>45535</v>
      </c>
      <c r="AI403" t="str" cm="1">
        <f t="array" ref="AI403">IF(Table1[[#This Row],[A1]]="",AI402,INDEX(Table6[3],Table1[[#This Row],[Q1]]))</f>
        <v>E</v>
      </c>
      <c r="AJ403" t="str">
        <f>IF(Table1[[#This Row],[_KETERANGAN]]="","",Table1[[#This Row],[_KETERANGAN]])</f>
        <v/>
      </c>
      <c r="AK403" t="str" cm="1">
        <f t="array" ref="AK403">IF(Table1[[#This Row],[A1]]="",AK402,INDEX(Table6[3],Table1[[#This Row],[Q1]]))</f>
        <v>E</v>
      </c>
      <c r="AL403" s="5" t="str" cm="1">
        <f t="array" ref="AL403">IF(Table1[[#This Row],[A1]]="",AL402,INDEX(Table6[1],Table1[[#This Row],[Q1]]))</f>
        <v>GLORIA</v>
      </c>
      <c r="AM403" t="str" cm="1">
        <f t="array" ref="AM403">IF(Table1[[#This Row],[A1]]="",AM402,INDEX(Table6[2],Table1[[#This Row],[Q1]]))</f>
        <v>BLITAR</v>
      </c>
      <c r="AN403" t="str">
        <f>CONCATENATE(Table1[[#This Row],[TOKO_H]],"-",Table1[[#This Row],[KOTA_H]])</f>
        <v>GLORIA-BLITAR</v>
      </c>
      <c r="AO403"/>
      <c r="AP403" t="s">
        <v>9561</v>
      </c>
      <c r="AQ403"/>
    </row>
    <row r="404" spans="1:43">
      <c r="A404">
        <f>IF(Table1[[#This Row],[KODE BARANG]]="","",MATCH(Table1[[#This Row],[KODE BARANG]],DBS[KODE BARANG],0))</f>
        <v>1812</v>
      </c>
      <c r="B404">
        <f>IF(Table1[[#This Row],[ROWID]]="","",ROW()-2)</f>
        <v>402</v>
      </c>
      <c r="C404">
        <f>IF(Table1[[#This Row],[NAMA BARANG]]="","",IF(Table1[[#This Row],[ID]]="",C403,Table1[[#This Row],[ID]]))</f>
        <v>402</v>
      </c>
      <c r="D404">
        <f>IF(Table1[[#This Row],[A1]]="","",MATCH(Table1[[#This Row],[A1]],Table6[5],0))</f>
        <v>154</v>
      </c>
      <c r="E404" t="str">
        <f>IF(Table1[[#This Row],[ID]]="","",Table1[[#This Row],[TOKO-KOTA_H]])</f>
        <v>PANCA WAHANA-SEMARANG</v>
      </c>
      <c r="F404">
        <f>IF(Table1[[#This Row],[NOTA TOKO]]="","",ROW()-2)</f>
        <v>402</v>
      </c>
      <c r="G404" s="59"/>
      <c r="H404" s="1"/>
      <c r="I404">
        <v>412</v>
      </c>
      <c r="J404" s="1" t="s">
        <v>10072</v>
      </c>
      <c r="K404" t="s">
        <v>2917</v>
      </c>
      <c r="L404" t="str">
        <f>IF(Table1[[#This Row],[_NAMA BARANG]]="",IF(Table1[[#This Row],[//DBS]]="","",INDEX(DBS[NAMA],Table1[[#This Row],[//DBS]])),Table1[[#This Row],[_NAMA BARANG]])</f>
        <v>MAP L SIKA AC-105 HIJAU</v>
      </c>
      <c r="M404"/>
      <c r="O404" t="str">
        <f>IF(Table1[[#This Row],[ROWID]]="","",IF(Table1[[#This Row],[_KETERANGAN]]="STOCK BELUM LENGKAP","ADA",IF(Table1[[#This Row],[KODE BARANG]]="","TIDAK ADA","ADA")))</f>
        <v>ADA</v>
      </c>
      <c r="P404">
        <v>1</v>
      </c>
      <c r="Q404" t="s">
        <v>34</v>
      </c>
      <c r="R404">
        <f>IF(Table1[[#This Row],[//DBS]]="","",INDEX(DBS[ISI],Table1[[#This Row],[//DBS]]))</f>
        <v>60</v>
      </c>
      <c r="S404" t="str">
        <f>IF(Table1[[#This Row],[//DBS]]="","",IF(Table1[[#This Row],[SATUAN_BYPASS]]="",INDEX(DBS[[SATUAN ]],Table1[[#This Row],[//DBS]]),Table1[SATUAN_BYPASS]))</f>
        <v>LSN</v>
      </c>
      <c r="T404">
        <v>12</v>
      </c>
      <c r="U404" s="58">
        <f>IF(Table1[[#This Row],[HARGA_BYPASS]]="",IF(Table1[[#This Row],[_HARGA]]="","",Table1[[#This Row],[_HARGA]]*1000),Table1[[#This Row],[HARGA_BYPASS]])</f>
        <v>12000</v>
      </c>
      <c r="V404" s="2"/>
      <c r="W404" s="2"/>
      <c r="X404" s="58" t="str">
        <f>IF(Table1[[#This Row],[ROWID]]="","",IF(Table1[[#This Row],[ROWID]]=C405,"",SUMIF(Table1[ROWID],Table1[[#This Row],[ROWID]],Table1[TOTAL])))</f>
        <v/>
      </c>
      <c r="AA40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04">
        <f>IF(Table1[[#This Row],[JUMLAH NOTA]]="","",IF(Table1[[#This Row],[CONV]]="",Table1[[#This Row],[JUMLAH NOTA]],Table1[[#This Row],[JUMLAH NOTA]]*Table1[[#This Row],[CONV]]))</f>
        <v>1</v>
      </c>
      <c r="AC404" t="str">
        <f>IF(Table1[[#This Row],[ISI_CONV]]="","",IF(Table1[[#This Row],[CONV]]="",Table1[[#This Row],[SATUAN NOTA]],Table1[[#This Row],[SATUAN]]))</f>
        <v>LSN</v>
      </c>
      <c r="AD404" s="58">
        <f>IF(Table1[[#This Row],[HARGA]]="","",IF(Table1[[#This Row],[CONV]]="",Table1[[#This Row],[HARGA]],Table1[[#This Row],[HARGA]]/Table1[[#This Row],[CONV]]))</f>
        <v>12000</v>
      </c>
      <c r="AE404" s="58">
        <f>IF(Table1[[#This Row],[HARGA_CONV]]="","",Table1[[#This Row],[HARGA_CONV]]*Table1[[#This Row],[ISI_CONV]]*(100%-(Table1[[#This Row],[DISKON]]+Table1[[#This Row],[DISKON NOTA]])))</f>
        <v>12000</v>
      </c>
      <c r="AF404" s="3">
        <f>IF(Table1[[#This Row],[TANGGAL NOTA]]="",AF403,Table1[[#This Row],[TANGGAL NOTA]])</f>
        <v>45531</v>
      </c>
      <c r="AG404" s="3"/>
      <c r="AH404" s="3">
        <f>IF(Table1[[#This Row],[TANGGAL UPDATE]]="",AH403,Table1[[#This Row],[TANGGAL UPDATE]])</f>
        <v>45535</v>
      </c>
      <c r="AI404" t="str" cm="1">
        <f t="array" ref="AI404">IF(Table1[[#This Row],[A1]]="",AI403,INDEX(Table6[3],Table1[[#This Row],[Q1]]))</f>
        <v>B</v>
      </c>
      <c r="AJ404" t="str">
        <f>IF(Table1[[#This Row],[_KETERANGAN]]="","",Table1[[#This Row],[_KETERANGAN]])</f>
        <v/>
      </c>
      <c r="AK404" t="str" cm="1">
        <f t="array" ref="AK404">IF(Table1[[#This Row],[A1]]="",AK403,INDEX(Table6[3],Table1[[#This Row],[Q1]]))</f>
        <v>B</v>
      </c>
      <c r="AL404" s="5" t="str" cm="1">
        <f t="array" ref="AL404">IF(Table1[[#This Row],[A1]]="",AL403,INDEX(Table6[1],Table1[[#This Row],[Q1]]))</f>
        <v>PANCA WAHANA</v>
      </c>
      <c r="AM404" t="str" cm="1">
        <f t="array" ref="AM404">IF(Table1[[#This Row],[A1]]="",AM403,INDEX(Table6[2],Table1[[#This Row],[Q1]]))</f>
        <v>SEMARANG</v>
      </c>
      <c r="AN404" t="str">
        <f>CONCATENATE(Table1[[#This Row],[TOKO_H]],"-",Table1[[#This Row],[KOTA_H]])</f>
        <v>PANCA WAHANA-SEMARANG</v>
      </c>
      <c r="AO404"/>
      <c r="AP404" t="s">
        <v>9561</v>
      </c>
      <c r="AQ404"/>
    </row>
    <row r="405" spans="1:43">
      <c r="A405">
        <f>IF(Table1[[#This Row],[KODE BARANG]]="","",MATCH(Table1[[#This Row],[KODE BARANG]],DBS[KODE BARANG],0))</f>
        <v>1811</v>
      </c>
      <c r="B405">
        <f>IF(Table1[[#This Row],[ROWID]]="","",ROW()-2)</f>
        <v>403</v>
      </c>
      <c r="C405">
        <f>IF(Table1[[#This Row],[NAMA BARANG]]="","",IF(Table1[[#This Row],[ID]]="",C404,Table1[[#This Row],[ID]]))</f>
        <v>402</v>
      </c>
      <c r="D405" t="str">
        <f>IF(Table1[[#This Row],[A1]]="","",MATCH(Table1[[#This Row],[A1]],Table6[5],0))</f>
        <v/>
      </c>
      <c r="E405" t="str">
        <f>IF(Table1[[#This Row],[ID]]="","",Table1[[#This Row],[TOKO-KOTA_H]])</f>
        <v/>
      </c>
      <c r="F405" t="str">
        <f>IF(Table1[[#This Row],[NOTA TOKO]]="","",ROW()-2)</f>
        <v/>
      </c>
      <c r="G405" s="59"/>
      <c r="H405" s="1"/>
      <c r="J405" s="1"/>
      <c r="K405" t="s">
        <v>2915</v>
      </c>
      <c r="L405" t="str">
        <f>IF(Table1[[#This Row],[_NAMA BARANG]]="",IF(Table1[[#This Row],[//DBS]]="","",INDEX(DBS[NAMA],Table1[[#This Row],[//DBS]])),Table1[[#This Row],[_NAMA BARANG]])</f>
        <v>MAP L SIKA AC-105  BIRU</v>
      </c>
      <c r="M405"/>
      <c r="O405" t="str">
        <f>IF(Table1[[#This Row],[ROWID]]="","",IF(Table1[[#This Row],[_KETERANGAN]]="STOCK BELUM LENGKAP","ADA",IF(Table1[[#This Row],[KODE BARANG]]="","TIDAK ADA","ADA")))</f>
        <v>ADA</v>
      </c>
      <c r="P405">
        <v>1</v>
      </c>
      <c r="Q405" t="s">
        <v>34</v>
      </c>
      <c r="R405">
        <f>IF(Table1[[#This Row],[//DBS]]="","",INDEX(DBS[ISI],Table1[[#This Row],[//DBS]]))</f>
        <v>60</v>
      </c>
      <c r="S405" t="str">
        <f>IF(Table1[[#This Row],[//DBS]]="","",IF(Table1[[#This Row],[SATUAN_BYPASS]]="",INDEX(DBS[[SATUAN ]],Table1[[#This Row],[//DBS]]),Table1[SATUAN_BYPASS]))</f>
        <v>LSN</v>
      </c>
      <c r="T405">
        <v>12</v>
      </c>
      <c r="U405" s="58">
        <f>IF(Table1[[#This Row],[HARGA_BYPASS]]="",IF(Table1[[#This Row],[_HARGA]]="","",Table1[[#This Row],[_HARGA]]*1000),Table1[[#This Row],[HARGA_BYPASS]])</f>
        <v>12000</v>
      </c>
      <c r="V405" s="2"/>
      <c r="W405" s="2"/>
      <c r="X405" s="58" t="str">
        <f>IF(Table1[[#This Row],[ROWID]]="","",IF(Table1[[#This Row],[ROWID]]=C406,"",SUMIF(Table1[ROWID],Table1[[#This Row],[ROWID]],Table1[TOTAL])))</f>
        <v/>
      </c>
      <c r="AA40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05">
        <f>IF(Table1[[#This Row],[JUMLAH NOTA]]="","",IF(Table1[[#This Row],[CONV]]="",Table1[[#This Row],[JUMLAH NOTA]],Table1[[#This Row],[JUMLAH NOTA]]*Table1[[#This Row],[CONV]]))</f>
        <v>1</v>
      </c>
      <c r="AC405" t="str">
        <f>IF(Table1[[#This Row],[ISI_CONV]]="","",IF(Table1[[#This Row],[CONV]]="",Table1[[#This Row],[SATUAN NOTA]],Table1[[#This Row],[SATUAN]]))</f>
        <v>LSN</v>
      </c>
      <c r="AD405" s="58">
        <f>IF(Table1[[#This Row],[HARGA]]="","",IF(Table1[[#This Row],[CONV]]="",Table1[[#This Row],[HARGA]],Table1[[#This Row],[HARGA]]/Table1[[#This Row],[CONV]]))</f>
        <v>12000</v>
      </c>
      <c r="AE405" s="58">
        <f>IF(Table1[[#This Row],[HARGA_CONV]]="","",Table1[[#This Row],[HARGA_CONV]]*Table1[[#This Row],[ISI_CONV]]*(100%-(Table1[[#This Row],[DISKON]]+Table1[[#This Row],[DISKON NOTA]])))</f>
        <v>12000</v>
      </c>
      <c r="AF405" s="3">
        <f>IF(Table1[[#This Row],[TANGGAL NOTA]]="",AF404,Table1[[#This Row],[TANGGAL NOTA]])</f>
        <v>45531</v>
      </c>
      <c r="AG405" s="3"/>
      <c r="AH405" s="3">
        <f>IF(Table1[[#This Row],[TANGGAL UPDATE]]="",AH404,Table1[[#This Row],[TANGGAL UPDATE]])</f>
        <v>45535</v>
      </c>
      <c r="AI405" t="str" cm="1">
        <f t="array" ref="AI405">IF(Table1[[#This Row],[A1]]="",AI404,INDEX(Table6[3],Table1[[#This Row],[Q1]]))</f>
        <v>B</v>
      </c>
      <c r="AJ405" t="str">
        <f>IF(Table1[[#This Row],[_KETERANGAN]]="","",Table1[[#This Row],[_KETERANGAN]])</f>
        <v/>
      </c>
      <c r="AK405" t="str" cm="1">
        <f t="array" ref="AK405">IF(Table1[[#This Row],[A1]]="",AK404,INDEX(Table6[3],Table1[[#This Row],[Q1]]))</f>
        <v>B</v>
      </c>
      <c r="AL405" s="5" t="str" cm="1">
        <f t="array" ref="AL405">IF(Table1[[#This Row],[A1]]="",AL404,INDEX(Table6[1],Table1[[#This Row],[Q1]]))</f>
        <v>PANCA WAHANA</v>
      </c>
      <c r="AM405" t="str" cm="1">
        <f t="array" ref="AM405">IF(Table1[[#This Row],[A1]]="",AM404,INDEX(Table6[2],Table1[[#This Row],[Q1]]))</f>
        <v>SEMARANG</v>
      </c>
      <c r="AN405" t="str">
        <f>CONCATENATE(Table1[[#This Row],[TOKO_H]],"-",Table1[[#This Row],[KOTA_H]])</f>
        <v>PANCA WAHANA-SEMARANG</v>
      </c>
      <c r="AO405"/>
      <c r="AP405" t="s">
        <v>9561</v>
      </c>
      <c r="AQ405"/>
    </row>
    <row r="406" spans="1:43">
      <c r="A406">
        <f>IF(Table1[[#This Row],[KODE BARANG]]="","",MATCH(Table1[[#This Row],[KODE BARANG]],DBS[KODE BARANG],0))</f>
        <v>1814</v>
      </c>
      <c r="B406">
        <f>IF(Table1[[#This Row],[ROWID]]="","",ROW()-2)</f>
        <v>404</v>
      </c>
      <c r="C406">
        <f>IF(Table1[[#This Row],[NAMA BARANG]]="","",IF(Table1[[#This Row],[ID]]="",C405,Table1[[#This Row],[ID]]))</f>
        <v>402</v>
      </c>
      <c r="D406" t="str">
        <f>IF(Table1[[#This Row],[A1]]="","",MATCH(Table1[[#This Row],[A1]],Table6[5],0))</f>
        <v/>
      </c>
      <c r="E406" t="str">
        <f>IF(Table1[[#This Row],[ID]]="","",Table1[[#This Row],[TOKO-KOTA_H]])</f>
        <v/>
      </c>
      <c r="F406" t="str">
        <f>IF(Table1[[#This Row],[NOTA TOKO]]="","",ROW()-2)</f>
        <v/>
      </c>
      <c r="G406" s="59"/>
      <c r="H406" s="1"/>
      <c r="J406" s="1"/>
      <c r="K406" t="s">
        <v>2921</v>
      </c>
      <c r="L406" t="str">
        <f>IF(Table1[[#This Row],[_NAMA BARANG]]="",IF(Table1[[#This Row],[//DBS]]="","",INDEX(DBS[NAMA],Table1[[#This Row],[//DBS]])),Table1[[#This Row],[_NAMA BARANG]])</f>
        <v>MAP L SIKA AC-105 MERAH</v>
      </c>
      <c r="M406"/>
      <c r="O406" t="str">
        <f>IF(Table1[[#This Row],[ROWID]]="","",IF(Table1[[#This Row],[_KETERANGAN]]="STOCK BELUM LENGKAP","ADA",IF(Table1[[#This Row],[KODE BARANG]]="","TIDAK ADA","ADA")))</f>
        <v>ADA</v>
      </c>
      <c r="P406">
        <v>1</v>
      </c>
      <c r="Q406" t="s">
        <v>34</v>
      </c>
      <c r="R406">
        <f>IF(Table1[[#This Row],[//DBS]]="","",INDEX(DBS[ISI],Table1[[#This Row],[//DBS]]))</f>
        <v>60</v>
      </c>
      <c r="S406" t="str">
        <f>IF(Table1[[#This Row],[//DBS]]="","",IF(Table1[[#This Row],[SATUAN_BYPASS]]="",INDEX(DBS[[SATUAN ]],Table1[[#This Row],[//DBS]]),Table1[SATUAN_BYPASS]))</f>
        <v>LSN</v>
      </c>
      <c r="T406">
        <v>12</v>
      </c>
      <c r="U406" s="58">
        <f>IF(Table1[[#This Row],[HARGA_BYPASS]]="",IF(Table1[[#This Row],[_HARGA]]="","",Table1[[#This Row],[_HARGA]]*1000),Table1[[#This Row],[HARGA_BYPASS]])</f>
        <v>12000</v>
      </c>
      <c r="V406" s="2"/>
      <c r="W406" s="2"/>
      <c r="X406" s="58" t="str">
        <f>IF(Table1[[#This Row],[ROWID]]="","",IF(Table1[[#This Row],[ROWID]]=C407,"",SUMIF(Table1[ROWID],Table1[[#This Row],[ROWID]],Table1[TOTAL])))</f>
        <v/>
      </c>
      <c r="AA40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06">
        <f>IF(Table1[[#This Row],[JUMLAH NOTA]]="","",IF(Table1[[#This Row],[CONV]]="",Table1[[#This Row],[JUMLAH NOTA]],Table1[[#This Row],[JUMLAH NOTA]]*Table1[[#This Row],[CONV]]))</f>
        <v>1</v>
      </c>
      <c r="AC406" t="str">
        <f>IF(Table1[[#This Row],[ISI_CONV]]="","",IF(Table1[[#This Row],[CONV]]="",Table1[[#This Row],[SATUAN NOTA]],Table1[[#This Row],[SATUAN]]))</f>
        <v>LSN</v>
      </c>
      <c r="AD406" s="58">
        <f>IF(Table1[[#This Row],[HARGA]]="","",IF(Table1[[#This Row],[CONV]]="",Table1[[#This Row],[HARGA]],Table1[[#This Row],[HARGA]]/Table1[[#This Row],[CONV]]))</f>
        <v>12000</v>
      </c>
      <c r="AE406" s="58">
        <f>IF(Table1[[#This Row],[HARGA_CONV]]="","",Table1[[#This Row],[HARGA_CONV]]*Table1[[#This Row],[ISI_CONV]]*(100%-(Table1[[#This Row],[DISKON]]+Table1[[#This Row],[DISKON NOTA]])))</f>
        <v>12000</v>
      </c>
      <c r="AF406" s="3">
        <f>IF(Table1[[#This Row],[TANGGAL NOTA]]="",AF405,Table1[[#This Row],[TANGGAL NOTA]])</f>
        <v>45531</v>
      </c>
      <c r="AG406" s="3"/>
      <c r="AH406" s="3">
        <f>IF(Table1[[#This Row],[TANGGAL UPDATE]]="",AH405,Table1[[#This Row],[TANGGAL UPDATE]])</f>
        <v>45535</v>
      </c>
      <c r="AI406" t="str" cm="1">
        <f t="array" ref="AI406">IF(Table1[[#This Row],[A1]]="",AI405,INDEX(Table6[3],Table1[[#This Row],[Q1]]))</f>
        <v>B</v>
      </c>
      <c r="AJ406" t="str">
        <f>IF(Table1[[#This Row],[_KETERANGAN]]="","",Table1[[#This Row],[_KETERANGAN]])</f>
        <v/>
      </c>
      <c r="AK406" t="str" cm="1">
        <f t="array" ref="AK406">IF(Table1[[#This Row],[A1]]="",AK405,INDEX(Table6[3],Table1[[#This Row],[Q1]]))</f>
        <v>B</v>
      </c>
      <c r="AL406" s="5" t="str" cm="1">
        <f t="array" ref="AL406">IF(Table1[[#This Row],[A1]]="",AL405,INDEX(Table6[1],Table1[[#This Row],[Q1]]))</f>
        <v>PANCA WAHANA</v>
      </c>
      <c r="AM406" t="str" cm="1">
        <f t="array" ref="AM406">IF(Table1[[#This Row],[A1]]="",AM405,INDEX(Table6[2],Table1[[#This Row],[Q1]]))</f>
        <v>SEMARANG</v>
      </c>
      <c r="AN406" t="str">
        <f>CONCATENATE(Table1[[#This Row],[TOKO_H]],"-",Table1[[#This Row],[KOTA_H]])</f>
        <v>PANCA WAHANA-SEMARANG</v>
      </c>
      <c r="AO406"/>
      <c r="AP406" t="s">
        <v>9561</v>
      </c>
      <c r="AQ406"/>
    </row>
    <row r="407" spans="1:43">
      <c r="A407">
        <f>IF(Table1[[#This Row],[KODE BARANG]]="","",MATCH(Table1[[#This Row],[KODE BARANG]],DBS[KODE BARANG],0))</f>
        <v>1813</v>
      </c>
      <c r="B407">
        <f>IF(Table1[[#This Row],[ROWID]]="","",ROW()-2)</f>
        <v>405</v>
      </c>
      <c r="C407">
        <f>IF(Table1[[#This Row],[NAMA BARANG]]="","",IF(Table1[[#This Row],[ID]]="",C406,Table1[[#This Row],[ID]]))</f>
        <v>402</v>
      </c>
      <c r="D407" t="str">
        <f>IF(Table1[[#This Row],[A1]]="","",MATCH(Table1[[#This Row],[A1]],Table6[5],0))</f>
        <v/>
      </c>
      <c r="E407" t="str">
        <f>IF(Table1[[#This Row],[ID]]="","",Table1[[#This Row],[TOKO-KOTA_H]])</f>
        <v/>
      </c>
      <c r="F407" t="str">
        <f>IF(Table1[[#This Row],[NOTA TOKO]]="","",ROW()-2)</f>
        <v/>
      </c>
      <c r="G407" s="59"/>
      <c r="H407" s="1"/>
      <c r="J407" s="1"/>
      <c r="K407" t="s">
        <v>2919</v>
      </c>
      <c r="L407" t="str">
        <f>IF(Table1[[#This Row],[_NAMA BARANG]]="",IF(Table1[[#This Row],[//DBS]]="","",INDEX(DBS[NAMA],Table1[[#This Row],[//DBS]])),Table1[[#This Row],[_NAMA BARANG]])</f>
        <v>MAP L SIKA AC-105 KUNING</v>
      </c>
      <c r="M407"/>
      <c r="O407" t="str">
        <f>IF(Table1[[#This Row],[ROWID]]="","",IF(Table1[[#This Row],[_KETERANGAN]]="STOCK BELUM LENGKAP","ADA",IF(Table1[[#This Row],[KODE BARANG]]="","TIDAK ADA","ADA")))</f>
        <v>ADA</v>
      </c>
      <c r="P407">
        <v>1</v>
      </c>
      <c r="Q407" t="s">
        <v>34</v>
      </c>
      <c r="R407">
        <f>IF(Table1[[#This Row],[//DBS]]="","",INDEX(DBS[ISI],Table1[[#This Row],[//DBS]]))</f>
        <v>60</v>
      </c>
      <c r="S407" t="str">
        <f>IF(Table1[[#This Row],[//DBS]]="","",IF(Table1[[#This Row],[SATUAN_BYPASS]]="",INDEX(DBS[[SATUAN ]],Table1[[#This Row],[//DBS]]),Table1[SATUAN_BYPASS]))</f>
        <v>LSN</v>
      </c>
      <c r="T407">
        <v>12</v>
      </c>
      <c r="U407" s="58">
        <f>IF(Table1[[#This Row],[HARGA_BYPASS]]="",IF(Table1[[#This Row],[_HARGA]]="","",Table1[[#This Row],[_HARGA]]*1000),Table1[[#This Row],[HARGA_BYPASS]])</f>
        <v>12000</v>
      </c>
      <c r="V407" s="2"/>
      <c r="W407" s="2"/>
      <c r="X407" s="58" t="str">
        <f>IF(Table1[[#This Row],[ROWID]]="","",IF(Table1[[#This Row],[ROWID]]=C408,"",SUMIF(Table1[ROWID],Table1[[#This Row],[ROWID]],Table1[TOTAL])))</f>
        <v/>
      </c>
      <c r="AA40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07">
        <f>IF(Table1[[#This Row],[JUMLAH NOTA]]="","",IF(Table1[[#This Row],[CONV]]="",Table1[[#This Row],[JUMLAH NOTA]],Table1[[#This Row],[JUMLAH NOTA]]*Table1[[#This Row],[CONV]]))</f>
        <v>1</v>
      </c>
      <c r="AC407" t="str">
        <f>IF(Table1[[#This Row],[ISI_CONV]]="","",IF(Table1[[#This Row],[CONV]]="",Table1[[#This Row],[SATUAN NOTA]],Table1[[#This Row],[SATUAN]]))</f>
        <v>LSN</v>
      </c>
      <c r="AD407" s="58">
        <f>IF(Table1[[#This Row],[HARGA]]="","",IF(Table1[[#This Row],[CONV]]="",Table1[[#This Row],[HARGA]],Table1[[#This Row],[HARGA]]/Table1[[#This Row],[CONV]]))</f>
        <v>12000</v>
      </c>
      <c r="AE407" s="58">
        <f>IF(Table1[[#This Row],[HARGA_CONV]]="","",Table1[[#This Row],[HARGA_CONV]]*Table1[[#This Row],[ISI_CONV]]*(100%-(Table1[[#This Row],[DISKON]]+Table1[[#This Row],[DISKON NOTA]])))</f>
        <v>12000</v>
      </c>
      <c r="AF407" s="3">
        <f>IF(Table1[[#This Row],[TANGGAL NOTA]]="",AF406,Table1[[#This Row],[TANGGAL NOTA]])</f>
        <v>45531</v>
      </c>
      <c r="AG407" s="3"/>
      <c r="AH407" s="3">
        <f>IF(Table1[[#This Row],[TANGGAL UPDATE]]="",AH406,Table1[[#This Row],[TANGGAL UPDATE]])</f>
        <v>45535</v>
      </c>
      <c r="AI407" t="str" cm="1">
        <f t="array" ref="AI407">IF(Table1[[#This Row],[A1]]="",AI406,INDEX(Table6[3],Table1[[#This Row],[Q1]]))</f>
        <v>B</v>
      </c>
      <c r="AJ407" t="str">
        <f>IF(Table1[[#This Row],[_KETERANGAN]]="","",Table1[[#This Row],[_KETERANGAN]])</f>
        <v/>
      </c>
      <c r="AK407" t="str" cm="1">
        <f t="array" ref="AK407">IF(Table1[[#This Row],[A1]]="",AK406,INDEX(Table6[3],Table1[[#This Row],[Q1]]))</f>
        <v>B</v>
      </c>
      <c r="AL407" s="5" t="str" cm="1">
        <f t="array" ref="AL407">IF(Table1[[#This Row],[A1]]="",AL406,INDEX(Table6[1],Table1[[#This Row],[Q1]]))</f>
        <v>PANCA WAHANA</v>
      </c>
      <c r="AM407" t="str" cm="1">
        <f t="array" ref="AM407">IF(Table1[[#This Row],[A1]]="",AM406,INDEX(Table6[2],Table1[[#This Row],[Q1]]))</f>
        <v>SEMARANG</v>
      </c>
      <c r="AN407" t="str">
        <f>CONCATENATE(Table1[[#This Row],[TOKO_H]],"-",Table1[[#This Row],[KOTA_H]])</f>
        <v>PANCA WAHANA-SEMARANG</v>
      </c>
      <c r="AO407"/>
      <c r="AP407" t="s">
        <v>9561</v>
      </c>
      <c r="AQ407"/>
    </row>
    <row r="408" spans="1:43">
      <c r="A408">
        <f>IF(Table1[[#This Row],[KODE BARANG]]="","",MATCH(Table1[[#This Row],[KODE BARANG]],DBS[KODE BARANG],0))</f>
        <v>445</v>
      </c>
      <c r="B408">
        <f>IF(Table1[[#This Row],[ROWID]]="","",ROW()-2)</f>
        <v>406</v>
      </c>
      <c r="C408">
        <f>IF(Table1[[#This Row],[NAMA BARANG]]="","",IF(Table1[[#This Row],[ID]]="",C407,Table1[[#This Row],[ID]]))</f>
        <v>402</v>
      </c>
      <c r="D408" t="str">
        <f>IF(Table1[[#This Row],[A1]]="","",MATCH(Table1[[#This Row],[A1]],Table6[5],0))</f>
        <v/>
      </c>
      <c r="E408" t="str">
        <f>IF(Table1[[#This Row],[ID]]="","",Table1[[#This Row],[TOKO-KOTA_H]])</f>
        <v/>
      </c>
      <c r="F408" t="str">
        <f>IF(Table1[[#This Row],[NOTA TOKO]]="","",ROW()-2)</f>
        <v/>
      </c>
      <c r="G408" s="59"/>
      <c r="H408" s="1"/>
      <c r="J408" s="1"/>
      <c r="K408" t="s">
        <v>12174</v>
      </c>
      <c r="L408" t="str">
        <f>IF(Table1[[#This Row],[_NAMA BARANG]]="",IF(Table1[[#This Row],[//DBS]]="","",INDEX(DBS[NAMA],Table1[[#This Row],[//DBS]])),Table1[[#This Row],[_NAMA BARANG]])</f>
        <v>BP PROMO 2079 EXCELLENT HITAM (BONUS)</v>
      </c>
      <c r="M408"/>
      <c r="O408" t="str">
        <f>IF(Table1[[#This Row],[ROWID]]="","",IF(Table1[[#This Row],[_KETERANGAN]]="STOCK BELUM LENGKAP","ADA",IF(Table1[[#This Row],[KODE BARANG]]="","TIDAK ADA","ADA")))</f>
        <v>ADA</v>
      </c>
      <c r="P408">
        <v>1</v>
      </c>
      <c r="Q408" t="s">
        <v>34</v>
      </c>
      <c r="R408">
        <f>IF(Table1[[#This Row],[//DBS]]="","",INDEX(DBS[ISI],Table1[[#This Row],[//DBS]]))</f>
        <v>144</v>
      </c>
      <c r="S408" t="str">
        <f>IF(Table1[[#This Row],[//DBS]]="","",IF(Table1[[#This Row],[SATUAN_BYPASS]]="",INDEX(DBS[[SATUAN ]],Table1[[#This Row],[//DBS]]),Table1[SATUAN_BYPASS]))</f>
        <v>LSN</v>
      </c>
      <c r="T408">
        <v>10</v>
      </c>
      <c r="U408" s="58">
        <f>IF(Table1[[#This Row],[HARGA_BYPASS]]="",IF(Table1[[#This Row],[_HARGA]]="","",Table1[[#This Row],[_HARGA]]*1000),Table1[[#This Row],[HARGA_BYPASS]])</f>
        <v>10000</v>
      </c>
      <c r="V408" s="2"/>
      <c r="W408" s="2"/>
      <c r="X408" s="58" t="str">
        <f>IF(Table1[[#This Row],[ROWID]]="","",IF(Table1[[#This Row],[ROWID]]=C409,"",SUMIF(Table1[ROWID],Table1[[#This Row],[ROWID]],Table1[TOTAL])))</f>
        <v/>
      </c>
      <c r="AA40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08">
        <f>IF(Table1[[#This Row],[JUMLAH NOTA]]="","",IF(Table1[[#This Row],[CONV]]="",Table1[[#This Row],[JUMLAH NOTA]],Table1[[#This Row],[JUMLAH NOTA]]*Table1[[#This Row],[CONV]]))</f>
        <v>1</v>
      </c>
      <c r="AC408" t="str">
        <f>IF(Table1[[#This Row],[ISI_CONV]]="","",IF(Table1[[#This Row],[CONV]]="",Table1[[#This Row],[SATUAN NOTA]],Table1[[#This Row],[SATUAN]]))</f>
        <v>LSN</v>
      </c>
      <c r="AD408" s="58">
        <f>IF(Table1[[#This Row],[HARGA]]="","",IF(Table1[[#This Row],[CONV]]="",Table1[[#This Row],[HARGA]],Table1[[#This Row],[HARGA]]/Table1[[#This Row],[CONV]]))</f>
        <v>10000</v>
      </c>
      <c r="AE408" s="58">
        <f>IF(Table1[[#This Row],[HARGA_CONV]]="","",Table1[[#This Row],[HARGA_CONV]]*Table1[[#This Row],[ISI_CONV]]*(100%-(Table1[[#This Row],[DISKON]]+Table1[[#This Row],[DISKON NOTA]])))</f>
        <v>10000</v>
      </c>
      <c r="AF408" s="3">
        <f>IF(Table1[[#This Row],[TANGGAL NOTA]]="",AF407,Table1[[#This Row],[TANGGAL NOTA]])</f>
        <v>45531</v>
      </c>
      <c r="AG408" s="3"/>
      <c r="AH408" s="3">
        <f>IF(Table1[[#This Row],[TANGGAL UPDATE]]="",AH407,Table1[[#This Row],[TANGGAL UPDATE]])</f>
        <v>45535</v>
      </c>
      <c r="AI408" t="str" cm="1">
        <f t="array" ref="AI408">IF(Table1[[#This Row],[A1]]="",AI407,INDEX(Table6[3],Table1[[#This Row],[Q1]]))</f>
        <v>B</v>
      </c>
      <c r="AJ408" t="str">
        <f>IF(Table1[[#This Row],[_KETERANGAN]]="","",Table1[[#This Row],[_KETERANGAN]])</f>
        <v/>
      </c>
      <c r="AK408" t="str" cm="1">
        <f t="array" ref="AK408">IF(Table1[[#This Row],[A1]]="",AK407,INDEX(Table6[3],Table1[[#This Row],[Q1]]))</f>
        <v>B</v>
      </c>
      <c r="AL408" s="5" t="str" cm="1">
        <f t="array" ref="AL408">IF(Table1[[#This Row],[A1]]="",AL407,INDEX(Table6[1],Table1[[#This Row],[Q1]]))</f>
        <v>PANCA WAHANA</v>
      </c>
      <c r="AM408" t="str" cm="1">
        <f t="array" ref="AM408">IF(Table1[[#This Row],[A1]]="",AM407,INDEX(Table6[2],Table1[[#This Row],[Q1]]))</f>
        <v>SEMARANG</v>
      </c>
      <c r="AN408" t="str">
        <f>CONCATENATE(Table1[[#This Row],[TOKO_H]],"-",Table1[[#This Row],[KOTA_H]])</f>
        <v>PANCA WAHANA-SEMARANG</v>
      </c>
      <c r="AO408"/>
      <c r="AP408" t="s">
        <v>9561</v>
      </c>
      <c r="AQ408"/>
    </row>
    <row r="409" spans="1:43">
      <c r="A409">
        <f>IF(Table1[[#This Row],[KODE BARANG]]="","",MATCH(Table1[[#This Row],[KODE BARANG]],DBS[KODE BARANG],0))</f>
        <v>1467</v>
      </c>
      <c r="B409">
        <f>IF(Table1[[#This Row],[ROWID]]="","",ROW()-2)</f>
        <v>407</v>
      </c>
      <c r="C409">
        <f>IF(Table1[[#This Row],[NAMA BARANG]]="","",IF(Table1[[#This Row],[ID]]="",C408,Table1[[#This Row],[ID]]))</f>
        <v>402</v>
      </c>
      <c r="D409" t="str">
        <f>IF(Table1[[#This Row],[A1]]="","",MATCH(Table1[[#This Row],[A1]],Table6[5],0))</f>
        <v/>
      </c>
      <c r="E409" t="str">
        <f>IF(Table1[[#This Row],[ID]]="","",Table1[[#This Row],[TOKO-KOTA_H]])</f>
        <v/>
      </c>
      <c r="F409" t="str">
        <f>IF(Table1[[#This Row],[NOTA TOKO]]="","",ROW()-2)</f>
        <v/>
      </c>
      <c r="G409" s="59"/>
      <c r="H409" s="1"/>
      <c r="J409" s="1"/>
      <c r="K409" t="s">
        <v>2460</v>
      </c>
      <c r="L409" t="str">
        <f>IF(Table1[[#This Row],[_NAMA BARANG]]="",IF(Table1[[#This Row],[//DBS]]="","",INDEX(DBS[NAMA],Table1[[#This Row],[//DBS]])),Table1[[#This Row],[_NAMA BARANG]])</f>
        <v>KUAS UTN 661-1</v>
      </c>
      <c r="M409"/>
      <c r="O409" t="str">
        <f>IF(Table1[[#This Row],[ROWID]]="","",IF(Table1[[#This Row],[_KETERANGAN]]="STOCK BELUM LENGKAP","ADA",IF(Table1[[#This Row],[KODE BARANG]]="","TIDAK ADA","ADA")))</f>
        <v>ADA</v>
      </c>
      <c r="P409">
        <v>1</v>
      </c>
      <c r="Q409" t="s">
        <v>71</v>
      </c>
      <c r="R409">
        <f>IF(Table1[[#This Row],[//DBS]]="","",INDEX(DBS[ISI],Table1[[#This Row],[//DBS]]))</f>
        <v>360</v>
      </c>
      <c r="S409" t="str">
        <f>IF(Table1[[#This Row],[//DBS]]="","",IF(Table1[[#This Row],[SATUAN_BYPASS]]="",INDEX(DBS[[SATUAN ]],Table1[[#This Row],[//DBS]]),Table1[SATUAN_BYPASS]))</f>
        <v>SET</v>
      </c>
      <c r="T409">
        <v>8</v>
      </c>
      <c r="U409" s="58">
        <f>IF(Table1[[#This Row],[HARGA_BYPASS]]="",IF(Table1[[#This Row],[_HARGA]]="","",Table1[[#This Row],[_HARGA]]*1000),Table1[[#This Row],[HARGA_BYPASS]])</f>
        <v>8000</v>
      </c>
      <c r="V409" s="2"/>
      <c r="W409" s="2"/>
      <c r="X409" s="58" t="str">
        <f>IF(Table1[[#This Row],[ROWID]]="","",IF(Table1[[#This Row],[ROWID]]=C410,"",SUMIF(Table1[ROWID],Table1[[#This Row],[ROWID]],Table1[TOTAL])))</f>
        <v/>
      </c>
      <c r="AA40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09">
        <f>IF(Table1[[#This Row],[JUMLAH NOTA]]="","",IF(Table1[[#This Row],[CONV]]="",Table1[[#This Row],[JUMLAH NOTA]],Table1[[#This Row],[JUMLAH NOTA]]*Table1[[#This Row],[CONV]]))</f>
        <v>1</v>
      </c>
      <c r="AC409" t="str">
        <f>IF(Table1[[#This Row],[ISI_CONV]]="","",IF(Table1[[#This Row],[CONV]]="",Table1[[#This Row],[SATUAN NOTA]],Table1[[#This Row],[SATUAN]]))</f>
        <v>SET</v>
      </c>
      <c r="AD409" s="58">
        <f>IF(Table1[[#This Row],[HARGA]]="","",IF(Table1[[#This Row],[CONV]]="",Table1[[#This Row],[HARGA]],Table1[[#This Row],[HARGA]]/Table1[[#This Row],[CONV]]))</f>
        <v>8000</v>
      </c>
      <c r="AE409" s="58">
        <f>IF(Table1[[#This Row],[HARGA_CONV]]="","",Table1[[#This Row],[HARGA_CONV]]*Table1[[#This Row],[ISI_CONV]]*(100%-(Table1[[#This Row],[DISKON]]+Table1[[#This Row],[DISKON NOTA]])))</f>
        <v>8000</v>
      </c>
      <c r="AF409" s="3">
        <f>IF(Table1[[#This Row],[TANGGAL NOTA]]="",AF408,Table1[[#This Row],[TANGGAL NOTA]])</f>
        <v>45531</v>
      </c>
      <c r="AG409" s="3"/>
      <c r="AH409" s="3">
        <f>IF(Table1[[#This Row],[TANGGAL UPDATE]]="",AH408,Table1[[#This Row],[TANGGAL UPDATE]])</f>
        <v>45535</v>
      </c>
      <c r="AI409" t="str" cm="1">
        <f t="array" ref="AI409">IF(Table1[[#This Row],[A1]]="",AI408,INDEX(Table6[3],Table1[[#This Row],[Q1]]))</f>
        <v>B</v>
      </c>
      <c r="AJ409" t="str">
        <f>IF(Table1[[#This Row],[_KETERANGAN]]="","",Table1[[#This Row],[_KETERANGAN]])</f>
        <v/>
      </c>
      <c r="AK409" t="str" cm="1">
        <f t="array" ref="AK409">IF(Table1[[#This Row],[A1]]="",AK408,INDEX(Table6[3],Table1[[#This Row],[Q1]]))</f>
        <v>B</v>
      </c>
      <c r="AL409" s="5" t="str" cm="1">
        <f t="array" ref="AL409">IF(Table1[[#This Row],[A1]]="",AL408,INDEX(Table6[1],Table1[[#This Row],[Q1]]))</f>
        <v>PANCA WAHANA</v>
      </c>
      <c r="AM409" t="str" cm="1">
        <f t="array" ref="AM409">IF(Table1[[#This Row],[A1]]="",AM408,INDEX(Table6[2],Table1[[#This Row],[Q1]]))</f>
        <v>SEMARANG</v>
      </c>
      <c r="AN409" t="str">
        <f>CONCATENATE(Table1[[#This Row],[TOKO_H]],"-",Table1[[#This Row],[KOTA_H]])</f>
        <v>PANCA WAHANA-SEMARANG</v>
      </c>
      <c r="AO409"/>
      <c r="AP409" t="s">
        <v>9561</v>
      </c>
      <c r="AQ409"/>
    </row>
    <row r="410" spans="1:43">
      <c r="A410">
        <f>IF(Table1[[#This Row],[KODE BARANG]]="","",MATCH(Table1[[#This Row],[KODE BARANG]],DBS[KODE BARANG],0))</f>
        <v>1468</v>
      </c>
      <c r="B410">
        <f>IF(Table1[[#This Row],[ROWID]]="","",ROW()-2)</f>
        <v>408</v>
      </c>
      <c r="C410">
        <f>IF(Table1[[#This Row],[NAMA BARANG]]="","",IF(Table1[[#This Row],[ID]]="",C409,Table1[[#This Row],[ID]]))</f>
        <v>402</v>
      </c>
      <c r="D410" t="str">
        <f>IF(Table1[[#This Row],[A1]]="","",MATCH(Table1[[#This Row],[A1]],Table6[5],0))</f>
        <v/>
      </c>
      <c r="E410" t="str">
        <f>IF(Table1[[#This Row],[ID]]="","",Table1[[#This Row],[TOKO-KOTA_H]])</f>
        <v/>
      </c>
      <c r="F410" t="str">
        <f>IF(Table1[[#This Row],[NOTA TOKO]]="","",ROW()-2)</f>
        <v/>
      </c>
      <c r="G410" s="59"/>
      <c r="H410" s="1"/>
      <c r="J410" s="1"/>
      <c r="K410" t="s">
        <v>2462</v>
      </c>
      <c r="L410" t="str">
        <f>IF(Table1[[#This Row],[_NAMA BARANG]]="",IF(Table1[[#This Row],[//DBS]]="","",INDEX(DBS[NAMA],Table1[[#This Row],[//DBS]])),Table1[[#This Row],[_NAMA BARANG]])</f>
        <v>KUAS UTN 661-2</v>
      </c>
      <c r="M410"/>
      <c r="O410" t="str">
        <f>IF(Table1[[#This Row],[ROWID]]="","",IF(Table1[[#This Row],[_KETERANGAN]]="STOCK BELUM LENGKAP","ADA",IF(Table1[[#This Row],[KODE BARANG]]="","TIDAK ADA","ADA")))</f>
        <v>ADA</v>
      </c>
      <c r="P410">
        <v>1</v>
      </c>
      <c r="Q410" t="s">
        <v>71</v>
      </c>
      <c r="R410">
        <f>IF(Table1[[#This Row],[//DBS]]="","",INDEX(DBS[ISI],Table1[[#This Row],[//DBS]]))</f>
        <v>360</v>
      </c>
      <c r="S410" t="str">
        <f>IF(Table1[[#This Row],[//DBS]]="","",IF(Table1[[#This Row],[SATUAN_BYPASS]]="",INDEX(DBS[[SATUAN ]],Table1[[#This Row],[//DBS]]),Table1[SATUAN_BYPASS]))</f>
        <v>SET</v>
      </c>
      <c r="T410">
        <v>9</v>
      </c>
      <c r="U410" s="58">
        <f>IF(Table1[[#This Row],[HARGA_BYPASS]]="",IF(Table1[[#This Row],[_HARGA]]="","",Table1[[#This Row],[_HARGA]]*1000),Table1[[#This Row],[HARGA_BYPASS]])</f>
        <v>9000</v>
      </c>
      <c r="V410" s="2"/>
      <c r="W410" s="2"/>
      <c r="X410" s="58" t="str">
        <f>IF(Table1[[#This Row],[ROWID]]="","",IF(Table1[[#This Row],[ROWID]]=C411,"",SUMIF(Table1[ROWID],Table1[[#This Row],[ROWID]],Table1[TOTAL])))</f>
        <v/>
      </c>
      <c r="AA41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10">
        <f>IF(Table1[[#This Row],[JUMLAH NOTA]]="","",IF(Table1[[#This Row],[CONV]]="",Table1[[#This Row],[JUMLAH NOTA]],Table1[[#This Row],[JUMLAH NOTA]]*Table1[[#This Row],[CONV]]))</f>
        <v>1</v>
      </c>
      <c r="AC410" t="str">
        <f>IF(Table1[[#This Row],[ISI_CONV]]="","",IF(Table1[[#This Row],[CONV]]="",Table1[[#This Row],[SATUAN NOTA]],Table1[[#This Row],[SATUAN]]))</f>
        <v>SET</v>
      </c>
      <c r="AD410" s="58">
        <f>IF(Table1[[#This Row],[HARGA]]="","",IF(Table1[[#This Row],[CONV]]="",Table1[[#This Row],[HARGA]],Table1[[#This Row],[HARGA]]/Table1[[#This Row],[CONV]]))</f>
        <v>9000</v>
      </c>
      <c r="AE410" s="58">
        <f>IF(Table1[[#This Row],[HARGA_CONV]]="","",Table1[[#This Row],[HARGA_CONV]]*Table1[[#This Row],[ISI_CONV]]*(100%-(Table1[[#This Row],[DISKON]]+Table1[[#This Row],[DISKON NOTA]])))</f>
        <v>9000</v>
      </c>
      <c r="AF410" s="3">
        <f>IF(Table1[[#This Row],[TANGGAL NOTA]]="",AF409,Table1[[#This Row],[TANGGAL NOTA]])</f>
        <v>45531</v>
      </c>
      <c r="AG410" s="3"/>
      <c r="AH410" s="3">
        <f>IF(Table1[[#This Row],[TANGGAL UPDATE]]="",AH409,Table1[[#This Row],[TANGGAL UPDATE]])</f>
        <v>45535</v>
      </c>
      <c r="AI410" t="str" cm="1">
        <f t="array" ref="AI410">IF(Table1[[#This Row],[A1]]="",AI409,INDEX(Table6[3],Table1[[#This Row],[Q1]]))</f>
        <v>B</v>
      </c>
      <c r="AJ410" t="str">
        <f>IF(Table1[[#This Row],[_KETERANGAN]]="","",Table1[[#This Row],[_KETERANGAN]])</f>
        <v/>
      </c>
      <c r="AK410" t="str" cm="1">
        <f t="array" ref="AK410">IF(Table1[[#This Row],[A1]]="",AK409,INDEX(Table6[3],Table1[[#This Row],[Q1]]))</f>
        <v>B</v>
      </c>
      <c r="AL410" s="5" t="str" cm="1">
        <f t="array" ref="AL410">IF(Table1[[#This Row],[A1]]="",AL409,INDEX(Table6[1],Table1[[#This Row],[Q1]]))</f>
        <v>PANCA WAHANA</v>
      </c>
      <c r="AM410" t="str" cm="1">
        <f t="array" ref="AM410">IF(Table1[[#This Row],[A1]]="",AM409,INDEX(Table6[2],Table1[[#This Row],[Q1]]))</f>
        <v>SEMARANG</v>
      </c>
      <c r="AN410" t="str">
        <f>CONCATENATE(Table1[[#This Row],[TOKO_H]],"-",Table1[[#This Row],[KOTA_H]])</f>
        <v>PANCA WAHANA-SEMARANG</v>
      </c>
      <c r="AO410"/>
      <c r="AP410" t="s">
        <v>9561</v>
      </c>
      <c r="AQ410"/>
    </row>
    <row r="411" spans="1:43">
      <c r="A411">
        <f>IF(Table1[[#This Row],[KODE BARANG]]="","",MATCH(Table1[[#This Row],[KODE BARANG]],DBS[KODE BARANG],0))</f>
        <v>1469</v>
      </c>
      <c r="B411">
        <f>IF(Table1[[#This Row],[ROWID]]="","",ROW()-2)</f>
        <v>409</v>
      </c>
      <c r="C411">
        <f>IF(Table1[[#This Row],[NAMA BARANG]]="","",IF(Table1[[#This Row],[ID]]="",C410,Table1[[#This Row],[ID]]))</f>
        <v>402</v>
      </c>
      <c r="D411" t="str">
        <f>IF(Table1[[#This Row],[A1]]="","",MATCH(Table1[[#This Row],[A1]],Table6[5],0))</f>
        <v/>
      </c>
      <c r="E411" t="str">
        <f>IF(Table1[[#This Row],[ID]]="","",Table1[[#This Row],[TOKO-KOTA_H]])</f>
        <v/>
      </c>
      <c r="F411" t="str">
        <f>IF(Table1[[#This Row],[NOTA TOKO]]="","",ROW()-2)</f>
        <v/>
      </c>
      <c r="G411" s="59"/>
      <c r="H411" s="1"/>
      <c r="J411" s="1"/>
      <c r="K411" t="s">
        <v>2464</v>
      </c>
      <c r="L411" t="str">
        <f>IF(Table1[[#This Row],[_NAMA BARANG]]="",IF(Table1[[#This Row],[//DBS]]="","",INDEX(DBS[NAMA],Table1[[#This Row],[//DBS]])),Table1[[#This Row],[_NAMA BARANG]])</f>
        <v>KUAS UTN 661-3</v>
      </c>
      <c r="M411"/>
      <c r="O411" t="str">
        <f>IF(Table1[[#This Row],[ROWID]]="","",IF(Table1[[#This Row],[_KETERANGAN]]="STOCK BELUM LENGKAP","ADA",IF(Table1[[#This Row],[KODE BARANG]]="","TIDAK ADA","ADA")))</f>
        <v>ADA</v>
      </c>
      <c r="P411">
        <v>1</v>
      </c>
      <c r="Q411" t="s">
        <v>71</v>
      </c>
      <c r="R411">
        <f>IF(Table1[[#This Row],[//DBS]]="","",INDEX(DBS[ISI],Table1[[#This Row],[//DBS]]))</f>
        <v>360</v>
      </c>
      <c r="S411" t="str">
        <f>IF(Table1[[#This Row],[//DBS]]="","",IF(Table1[[#This Row],[SATUAN_BYPASS]]="",INDEX(DBS[[SATUAN ]],Table1[[#This Row],[//DBS]]),Table1[SATUAN_BYPASS]))</f>
        <v>SET</v>
      </c>
      <c r="T411">
        <v>10</v>
      </c>
      <c r="U411" s="58">
        <f>IF(Table1[[#This Row],[HARGA_BYPASS]]="",IF(Table1[[#This Row],[_HARGA]]="","",Table1[[#This Row],[_HARGA]]*1000),Table1[[#This Row],[HARGA_BYPASS]])</f>
        <v>10000</v>
      </c>
      <c r="V411" s="2"/>
      <c r="W411" s="2"/>
      <c r="X411" s="58" t="str">
        <f>IF(Table1[[#This Row],[ROWID]]="","",IF(Table1[[#This Row],[ROWID]]=C412,"",SUMIF(Table1[ROWID],Table1[[#This Row],[ROWID]],Table1[TOTAL])))</f>
        <v/>
      </c>
      <c r="AA41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11">
        <f>IF(Table1[[#This Row],[JUMLAH NOTA]]="","",IF(Table1[[#This Row],[CONV]]="",Table1[[#This Row],[JUMLAH NOTA]],Table1[[#This Row],[JUMLAH NOTA]]*Table1[[#This Row],[CONV]]))</f>
        <v>1</v>
      </c>
      <c r="AC411" t="str">
        <f>IF(Table1[[#This Row],[ISI_CONV]]="","",IF(Table1[[#This Row],[CONV]]="",Table1[[#This Row],[SATUAN NOTA]],Table1[[#This Row],[SATUAN]]))</f>
        <v>SET</v>
      </c>
      <c r="AD411" s="58">
        <f>IF(Table1[[#This Row],[HARGA]]="","",IF(Table1[[#This Row],[CONV]]="",Table1[[#This Row],[HARGA]],Table1[[#This Row],[HARGA]]/Table1[[#This Row],[CONV]]))</f>
        <v>10000</v>
      </c>
      <c r="AE411" s="58">
        <f>IF(Table1[[#This Row],[HARGA_CONV]]="","",Table1[[#This Row],[HARGA_CONV]]*Table1[[#This Row],[ISI_CONV]]*(100%-(Table1[[#This Row],[DISKON]]+Table1[[#This Row],[DISKON NOTA]])))</f>
        <v>10000</v>
      </c>
      <c r="AF411" s="3">
        <f>IF(Table1[[#This Row],[TANGGAL NOTA]]="",AF410,Table1[[#This Row],[TANGGAL NOTA]])</f>
        <v>45531</v>
      </c>
      <c r="AG411" s="3"/>
      <c r="AH411" s="3">
        <f>IF(Table1[[#This Row],[TANGGAL UPDATE]]="",AH410,Table1[[#This Row],[TANGGAL UPDATE]])</f>
        <v>45535</v>
      </c>
      <c r="AI411" t="str" cm="1">
        <f t="array" ref="AI411">IF(Table1[[#This Row],[A1]]="",AI410,INDEX(Table6[3],Table1[[#This Row],[Q1]]))</f>
        <v>B</v>
      </c>
      <c r="AJ411" t="str">
        <f>IF(Table1[[#This Row],[_KETERANGAN]]="","",Table1[[#This Row],[_KETERANGAN]])</f>
        <v/>
      </c>
      <c r="AK411" t="str" cm="1">
        <f t="array" ref="AK411">IF(Table1[[#This Row],[A1]]="",AK410,INDEX(Table6[3],Table1[[#This Row],[Q1]]))</f>
        <v>B</v>
      </c>
      <c r="AL411" s="5" t="str" cm="1">
        <f t="array" ref="AL411">IF(Table1[[#This Row],[A1]]="",AL410,INDEX(Table6[1],Table1[[#This Row],[Q1]]))</f>
        <v>PANCA WAHANA</v>
      </c>
      <c r="AM411" t="str" cm="1">
        <f t="array" ref="AM411">IF(Table1[[#This Row],[A1]]="",AM410,INDEX(Table6[2],Table1[[#This Row],[Q1]]))</f>
        <v>SEMARANG</v>
      </c>
      <c r="AN411" t="str">
        <f>CONCATENATE(Table1[[#This Row],[TOKO_H]],"-",Table1[[#This Row],[KOTA_H]])</f>
        <v>PANCA WAHANA-SEMARANG</v>
      </c>
      <c r="AO411"/>
      <c r="AP411" t="s">
        <v>9561</v>
      </c>
      <c r="AQ411"/>
    </row>
    <row r="412" spans="1:43">
      <c r="A412">
        <f>IF(Table1[[#This Row],[KODE BARANG]]="","",MATCH(Table1[[#This Row],[KODE BARANG]],DBS[KODE BARANG],0))</f>
        <v>1470</v>
      </c>
      <c r="B412">
        <f>IF(Table1[[#This Row],[ROWID]]="","",ROW()-2)</f>
        <v>410</v>
      </c>
      <c r="C412">
        <f>IF(Table1[[#This Row],[NAMA BARANG]]="","",IF(Table1[[#This Row],[ID]]="",C411,Table1[[#This Row],[ID]]))</f>
        <v>402</v>
      </c>
      <c r="D412" t="str">
        <f>IF(Table1[[#This Row],[A1]]="","",MATCH(Table1[[#This Row],[A1]],Table6[5],0))</f>
        <v/>
      </c>
      <c r="E412" t="str">
        <f>IF(Table1[[#This Row],[ID]]="","",Table1[[#This Row],[TOKO-KOTA_H]])</f>
        <v/>
      </c>
      <c r="F412" t="str">
        <f>IF(Table1[[#This Row],[NOTA TOKO]]="","",ROW()-2)</f>
        <v/>
      </c>
      <c r="G412" s="59"/>
      <c r="H412" s="1"/>
      <c r="J412" s="1"/>
      <c r="K412" t="s">
        <v>2466</v>
      </c>
      <c r="L412" t="str">
        <f>IF(Table1[[#This Row],[_NAMA BARANG]]="",IF(Table1[[#This Row],[//DBS]]="","",INDEX(DBS[NAMA],Table1[[#This Row],[//DBS]])),Table1[[#This Row],[_NAMA BARANG]])</f>
        <v>KUAS UTN 661-4</v>
      </c>
      <c r="M412"/>
      <c r="O412" t="str">
        <f>IF(Table1[[#This Row],[ROWID]]="","",IF(Table1[[#This Row],[_KETERANGAN]]="STOCK BELUM LENGKAP","ADA",IF(Table1[[#This Row],[KODE BARANG]]="","TIDAK ADA","ADA")))</f>
        <v>ADA</v>
      </c>
      <c r="P412">
        <v>1</v>
      </c>
      <c r="Q412" t="s">
        <v>71</v>
      </c>
      <c r="R412">
        <f>IF(Table1[[#This Row],[//DBS]]="","",INDEX(DBS[ISI],Table1[[#This Row],[//DBS]]))</f>
        <v>360</v>
      </c>
      <c r="S412" t="str">
        <f>IF(Table1[[#This Row],[//DBS]]="","",IF(Table1[[#This Row],[SATUAN_BYPASS]]="",INDEX(DBS[[SATUAN ]],Table1[[#This Row],[//DBS]]),Table1[SATUAN_BYPASS]))</f>
        <v>SET</v>
      </c>
      <c r="T412">
        <v>11.5</v>
      </c>
      <c r="U412" s="58">
        <f>IF(Table1[[#This Row],[HARGA_BYPASS]]="",IF(Table1[[#This Row],[_HARGA]]="","",Table1[[#This Row],[_HARGA]]*1000),Table1[[#This Row],[HARGA_BYPASS]])</f>
        <v>11500</v>
      </c>
      <c r="V412" s="2"/>
      <c r="W412" s="2"/>
      <c r="X412" s="58" t="str">
        <f>IF(Table1[[#This Row],[ROWID]]="","",IF(Table1[[#This Row],[ROWID]]=C413,"",SUMIF(Table1[ROWID],Table1[[#This Row],[ROWID]],Table1[TOTAL])))</f>
        <v/>
      </c>
      <c r="AA41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12">
        <f>IF(Table1[[#This Row],[JUMLAH NOTA]]="","",IF(Table1[[#This Row],[CONV]]="",Table1[[#This Row],[JUMLAH NOTA]],Table1[[#This Row],[JUMLAH NOTA]]*Table1[[#This Row],[CONV]]))</f>
        <v>1</v>
      </c>
      <c r="AC412" t="str">
        <f>IF(Table1[[#This Row],[ISI_CONV]]="","",IF(Table1[[#This Row],[CONV]]="",Table1[[#This Row],[SATUAN NOTA]],Table1[[#This Row],[SATUAN]]))</f>
        <v>SET</v>
      </c>
      <c r="AD412" s="58">
        <f>IF(Table1[[#This Row],[HARGA]]="","",IF(Table1[[#This Row],[CONV]]="",Table1[[#This Row],[HARGA]],Table1[[#This Row],[HARGA]]/Table1[[#This Row],[CONV]]))</f>
        <v>11500</v>
      </c>
      <c r="AE412" s="58">
        <f>IF(Table1[[#This Row],[HARGA_CONV]]="","",Table1[[#This Row],[HARGA_CONV]]*Table1[[#This Row],[ISI_CONV]]*(100%-(Table1[[#This Row],[DISKON]]+Table1[[#This Row],[DISKON NOTA]])))</f>
        <v>11500</v>
      </c>
      <c r="AF412" s="3">
        <f>IF(Table1[[#This Row],[TANGGAL NOTA]]="",AF411,Table1[[#This Row],[TANGGAL NOTA]])</f>
        <v>45531</v>
      </c>
      <c r="AG412" s="3"/>
      <c r="AH412" s="3">
        <f>IF(Table1[[#This Row],[TANGGAL UPDATE]]="",AH411,Table1[[#This Row],[TANGGAL UPDATE]])</f>
        <v>45535</v>
      </c>
      <c r="AI412" t="str" cm="1">
        <f t="array" ref="AI412">IF(Table1[[#This Row],[A1]]="",AI411,INDEX(Table6[3],Table1[[#This Row],[Q1]]))</f>
        <v>B</v>
      </c>
      <c r="AJ412" t="str">
        <f>IF(Table1[[#This Row],[_KETERANGAN]]="","",Table1[[#This Row],[_KETERANGAN]])</f>
        <v/>
      </c>
      <c r="AK412" t="str" cm="1">
        <f t="array" ref="AK412">IF(Table1[[#This Row],[A1]]="",AK411,INDEX(Table6[3],Table1[[#This Row],[Q1]]))</f>
        <v>B</v>
      </c>
      <c r="AL412" s="5" t="str" cm="1">
        <f t="array" ref="AL412">IF(Table1[[#This Row],[A1]]="",AL411,INDEX(Table6[1],Table1[[#This Row],[Q1]]))</f>
        <v>PANCA WAHANA</v>
      </c>
      <c r="AM412" t="str" cm="1">
        <f t="array" ref="AM412">IF(Table1[[#This Row],[A1]]="",AM411,INDEX(Table6[2],Table1[[#This Row],[Q1]]))</f>
        <v>SEMARANG</v>
      </c>
      <c r="AN412" t="str">
        <f>CONCATENATE(Table1[[#This Row],[TOKO_H]],"-",Table1[[#This Row],[KOTA_H]])</f>
        <v>PANCA WAHANA-SEMARANG</v>
      </c>
      <c r="AO412"/>
      <c r="AP412" t="s">
        <v>9561</v>
      </c>
      <c r="AQ412"/>
    </row>
    <row r="413" spans="1:43">
      <c r="A413">
        <f>IF(Table1[[#This Row],[KODE BARANG]]="","",MATCH(Table1[[#This Row],[KODE BARANG]],DBS[KODE BARANG],0))</f>
        <v>1471</v>
      </c>
      <c r="B413">
        <f>IF(Table1[[#This Row],[ROWID]]="","",ROW()-2)</f>
        <v>411</v>
      </c>
      <c r="C413">
        <f>IF(Table1[[#This Row],[NAMA BARANG]]="","",IF(Table1[[#This Row],[ID]]="",C412,Table1[[#This Row],[ID]]))</f>
        <v>402</v>
      </c>
      <c r="D413" t="str">
        <f>IF(Table1[[#This Row],[A1]]="","",MATCH(Table1[[#This Row],[A1]],Table6[5],0))</f>
        <v/>
      </c>
      <c r="E413" t="str">
        <f>IF(Table1[[#This Row],[ID]]="","",Table1[[#This Row],[TOKO-KOTA_H]])</f>
        <v/>
      </c>
      <c r="F413" t="str">
        <f>IF(Table1[[#This Row],[NOTA TOKO]]="","",ROW()-2)</f>
        <v/>
      </c>
      <c r="G413" s="59"/>
      <c r="H413" s="1"/>
      <c r="J413" s="1"/>
      <c r="K413" t="s">
        <v>2468</v>
      </c>
      <c r="L413" t="str">
        <f>IF(Table1[[#This Row],[_NAMA BARANG]]="",IF(Table1[[#This Row],[//DBS]]="","",INDEX(DBS[NAMA],Table1[[#This Row],[//DBS]])),Table1[[#This Row],[_NAMA BARANG]])</f>
        <v>KUAS UTN 661-5</v>
      </c>
      <c r="M413"/>
      <c r="O413" t="str">
        <f>IF(Table1[[#This Row],[ROWID]]="","",IF(Table1[[#This Row],[_KETERANGAN]]="STOCK BELUM LENGKAP","ADA",IF(Table1[[#This Row],[KODE BARANG]]="","TIDAK ADA","ADA")))</f>
        <v>ADA</v>
      </c>
      <c r="P413">
        <v>1</v>
      </c>
      <c r="Q413" t="s">
        <v>71</v>
      </c>
      <c r="R413">
        <f>IF(Table1[[#This Row],[//DBS]]="","",INDEX(DBS[ISI],Table1[[#This Row],[//DBS]]))</f>
        <v>360</v>
      </c>
      <c r="S413" t="str">
        <f>IF(Table1[[#This Row],[//DBS]]="","",IF(Table1[[#This Row],[SATUAN_BYPASS]]="",INDEX(DBS[[SATUAN ]],Table1[[#This Row],[//DBS]]),Table1[SATUAN_BYPASS]))</f>
        <v>SET</v>
      </c>
      <c r="T413">
        <v>13</v>
      </c>
      <c r="U413" s="58">
        <f>IF(Table1[[#This Row],[HARGA_BYPASS]]="",IF(Table1[[#This Row],[_HARGA]]="","",Table1[[#This Row],[_HARGA]]*1000),Table1[[#This Row],[HARGA_BYPASS]])</f>
        <v>13000</v>
      </c>
      <c r="V413" s="2"/>
      <c r="W413" s="2"/>
      <c r="X413" s="58" t="str">
        <f>IF(Table1[[#This Row],[ROWID]]="","",IF(Table1[[#This Row],[ROWID]]=C414,"",SUMIF(Table1[ROWID],Table1[[#This Row],[ROWID]],Table1[TOTAL])))</f>
        <v/>
      </c>
      <c r="AA41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13">
        <f>IF(Table1[[#This Row],[JUMLAH NOTA]]="","",IF(Table1[[#This Row],[CONV]]="",Table1[[#This Row],[JUMLAH NOTA]],Table1[[#This Row],[JUMLAH NOTA]]*Table1[[#This Row],[CONV]]))</f>
        <v>1</v>
      </c>
      <c r="AC413" t="str">
        <f>IF(Table1[[#This Row],[ISI_CONV]]="","",IF(Table1[[#This Row],[CONV]]="",Table1[[#This Row],[SATUAN NOTA]],Table1[[#This Row],[SATUAN]]))</f>
        <v>SET</v>
      </c>
      <c r="AD413" s="58">
        <f>IF(Table1[[#This Row],[HARGA]]="","",IF(Table1[[#This Row],[CONV]]="",Table1[[#This Row],[HARGA]],Table1[[#This Row],[HARGA]]/Table1[[#This Row],[CONV]]))</f>
        <v>13000</v>
      </c>
      <c r="AE413" s="58">
        <f>IF(Table1[[#This Row],[HARGA_CONV]]="","",Table1[[#This Row],[HARGA_CONV]]*Table1[[#This Row],[ISI_CONV]]*(100%-(Table1[[#This Row],[DISKON]]+Table1[[#This Row],[DISKON NOTA]])))</f>
        <v>13000</v>
      </c>
      <c r="AF413" s="3">
        <f>IF(Table1[[#This Row],[TANGGAL NOTA]]="",AF412,Table1[[#This Row],[TANGGAL NOTA]])</f>
        <v>45531</v>
      </c>
      <c r="AG413" s="3"/>
      <c r="AH413" s="3">
        <f>IF(Table1[[#This Row],[TANGGAL UPDATE]]="",AH412,Table1[[#This Row],[TANGGAL UPDATE]])</f>
        <v>45535</v>
      </c>
      <c r="AI413" t="str" cm="1">
        <f t="array" ref="AI413">IF(Table1[[#This Row],[A1]]="",AI412,INDEX(Table6[3],Table1[[#This Row],[Q1]]))</f>
        <v>B</v>
      </c>
      <c r="AJ413" t="str">
        <f>IF(Table1[[#This Row],[_KETERANGAN]]="","",Table1[[#This Row],[_KETERANGAN]])</f>
        <v/>
      </c>
      <c r="AK413" t="str" cm="1">
        <f t="array" ref="AK413">IF(Table1[[#This Row],[A1]]="",AK412,INDEX(Table6[3],Table1[[#This Row],[Q1]]))</f>
        <v>B</v>
      </c>
      <c r="AL413" s="5" t="str" cm="1">
        <f t="array" ref="AL413">IF(Table1[[#This Row],[A1]]="",AL412,INDEX(Table6[1],Table1[[#This Row],[Q1]]))</f>
        <v>PANCA WAHANA</v>
      </c>
      <c r="AM413" t="str" cm="1">
        <f t="array" ref="AM413">IF(Table1[[#This Row],[A1]]="",AM412,INDEX(Table6[2],Table1[[#This Row],[Q1]]))</f>
        <v>SEMARANG</v>
      </c>
      <c r="AN413" t="str">
        <f>CONCATENATE(Table1[[#This Row],[TOKO_H]],"-",Table1[[#This Row],[KOTA_H]])</f>
        <v>PANCA WAHANA-SEMARANG</v>
      </c>
      <c r="AO413"/>
      <c r="AP413" t="s">
        <v>9561</v>
      </c>
      <c r="AQ413"/>
    </row>
    <row r="414" spans="1:43">
      <c r="A414">
        <f>IF(Table1[[#This Row],[KODE BARANG]]="","",MATCH(Table1[[#This Row],[KODE BARANG]],DBS[KODE BARANG],0))</f>
        <v>1472</v>
      </c>
      <c r="B414">
        <f>IF(Table1[[#This Row],[ROWID]]="","",ROW()-2)</f>
        <v>412</v>
      </c>
      <c r="C414">
        <f>IF(Table1[[#This Row],[NAMA BARANG]]="","",IF(Table1[[#This Row],[ID]]="",C413,Table1[[#This Row],[ID]]))</f>
        <v>402</v>
      </c>
      <c r="D414" t="str">
        <f>IF(Table1[[#This Row],[A1]]="","",MATCH(Table1[[#This Row],[A1]],Table6[5],0))</f>
        <v/>
      </c>
      <c r="E414" t="str">
        <f>IF(Table1[[#This Row],[ID]]="","",Table1[[#This Row],[TOKO-KOTA_H]])</f>
        <v/>
      </c>
      <c r="F414" t="str">
        <f>IF(Table1[[#This Row],[NOTA TOKO]]="","",ROW()-2)</f>
        <v/>
      </c>
      <c r="G414" s="59"/>
      <c r="H414" s="1"/>
      <c r="J414" s="1"/>
      <c r="K414" t="s">
        <v>2470</v>
      </c>
      <c r="L414" t="str">
        <f>IF(Table1[[#This Row],[_NAMA BARANG]]="",IF(Table1[[#This Row],[//DBS]]="","",INDEX(DBS[NAMA],Table1[[#This Row],[//DBS]])),Table1[[#This Row],[_NAMA BARANG]])</f>
        <v>KUAS UTN 661-6</v>
      </c>
      <c r="M414"/>
      <c r="O414" t="str">
        <f>IF(Table1[[#This Row],[ROWID]]="","",IF(Table1[[#This Row],[_KETERANGAN]]="STOCK BELUM LENGKAP","ADA",IF(Table1[[#This Row],[KODE BARANG]]="","TIDAK ADA","ADA")))</f>
        <v>ADA</v>
      </c>
      <c r="P414">
        <v>1</v>
      </c>
      <c r="Q414" t="s">
        <v>71</v>
      </c>
      <c r="R414">
        <f>IF(Table1[[#This Row],[//DBS]]="","",INDEX(DBS[ISI],Table1[[#This Row],[//DBS]]))</f>
        <v>360</v>
      </c>
      <c r="S414" t="str">
        <f>IF(Table1[[#This Row],[//DBS]]="","",IF(Table1[[#This Row],[SATUAN_BYPASS]]="",INDEX(DBS[[SATUAN ]],Table1[[#This Row],[//DBS]]),Table1[SATUAN_BYPASS]))</f>
        <v>SET</v>
      </c>
      <c r="T414">
        <v>15.5</v>
      </c>
      <c r="U414" s="58">
        <f>IF(Table1[[#This Row],[HARGA_BYPASS]]="",IF(Table1[[#This Row],[_HARGA]]="","",Table1[[#This Row],[_HARGA]]*1000),Table1[[#This Row],[HARGA_BYPASS]])</f>
        <v>15500</v>
      </c>
      <c r="V414" s="2"/>
      <c r="W414" s="2"/>
      <c r="X414" s="58" t="str">
        <f>IF(Table1[[#This Row],[ROWID]]="","",IF(Table1[[#This Row],[ROWID]]=C415,"",SUMIF(Table1[ROWID],Table1[[#This Row],[ROWID]],Table1[TOTAL])))</f>
        <v/>
      </c>
      <c r="AA41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14">
        <f>IF(Table1[[#This Row],[JUMLAH NOTA]]="","",IF(Table1[[#This Row],[CONV]]="",Table1[[#This Row],[JUMLAH NOTA]],Table1[[#This Row],[JUMLAH NOTA]]*Table1[[#This Row],[CONV]]))</f>
        <v>1</v>
      </c>
      <c r="AC414" t="str">
        <f>IF(Table1[[#This Row],[ISI_CONV]]="","",IF(Table1[[#This Row],[CONV]]="",Table1[[#This Row],[SATUAN NOTA]],Table1[[#This Row],[SATUAN]]))</f>
        <v>SET</v>
      </c>
      <c r="AD414" s="58">
        <f>IF(Table1[[#This Row],[HARGA]]="","",IF(Table1[[#This Row],[CONV]]="",Table1[[#This Row],[HARGA]],Table1[[#This Row],[HARGA]]/Table1[[#This Row],[CONV]]))</f>
        <v>15500</v>
      </c>
      <c r="AE414" s="58">
        <f>IF(Table1[[#This Row],[HARGA_CONV]]="","",Table1[[#This Row],[HARGA_CONV]]*Table1[[#This Row],[ISI_CONV]]*(100%-(Table1[[#This Row],[DISKON]]+Table1[[#This Row],[DISKON NOTA]])))</f>
        <v>15500</v>
      </c>
      <c r="AF414" s="3">
        <f>IF(Table1[[#This Row],[TANGGAL NOTA]]="",AF413,Table1[[#This Row],[TANGGAL NOTA]])</f>
        <v>45531</v>
      </c>
      <c r="AG414" s="3"/>
      <c r="AH414" s="3">
        <f>IF(Table1[[#This Row],[TANGGAL UPDATE]]="",AH413,Table1[[#This Row],[TANGGAL UPDATE]])</f>
        <v>45535</v>
      </c>
      <c r="AI414" t="str" cm="1">
        <f t="array" ref="AI414">IF(Table1[[#This Row],[A1]]="",AI413,INDEX(Table6[3],Table1[[#This Row],[Q1]]))</f>
        <v>B</v>
      </c>
      <c r="AJ414" t="str">
        <f>IF(Table1[[#This Row],[_KETERANGAN]]="","",Table1[[#This Row],[_KETERANGAN]])</f>
        <v/>
      </c>
      <c r="AK414" t="str" cm="1">
        <f t="array" ref="AK414">IF(Table1[[#This Row],[A1]]="",AK413,INDEX(Table6[3],Table1[[#This Row],[Q1]]))</f>
        <v>B</v>
      </c>
      <c r="AL414" s="5" t="str" cm="1">
        <f t="array" ref="AL414">IF(Table1[[#This Row],[A1]]="",AL413,INDEX(Table6[1],Table1[[#This Row],[Q1]]))</f>
        <v>PANCA WAHANA</v>
      </c>
      <c r="AM414" t="str" cm="1">
        <f t="array" ref="AM414">IF(Table1[[#This Row],[A1]]="",AM413,INDEX(Table6[2],Table1[[#This Row],[Q1]]))</f>
        <v>SEMARANG</v>
      </c>
      <c r="AN414" t="str">
        <f>CONCATENATE(Table1[[#This Row],[TOKO_H]],"-",Table1[[#This Row],[KOTA_H]])</f>
        <v>PANCA WAHANA-SEMARANG</v>
      </c>
      <c r="AO414"/>
      <c r="AP414" t="s">
        <v>9561</v>
      </c>
      <c r="AQ414"/>
    </row>
    <row r="415" spans="1:43">
      <c r="A415">
        <f>IF(Table1[[#This Row],[KODE BARANG]]="","",MATCH(Table1[[#This Row],[KODE BARANG]],DBS[KODE BARANG],0))</f>
        <v>834</v>
      </c>
      <c r="B415">
        <f>IF(Table1[[#This Row],[ROWID]]="","",ROW()-2)</f>
        <v>413</v>
      </c>
      <c r="C415">
        <f>IF(Table1[[#This Row],[NAMA BARANG]]="","",IF(Table1[[#This Row],[ID]]="",C414,Table1[[#This Row],[ID]]))</f>
        <v>402</v>
      </c>
      <c r="D415" t="str">
        <f>IF(Table1[[#This Row],[A1]]="","",MATCH(Table1[[#This Row],[A1]],Table6[5],0))</f>
        <v/>
      </c>
      <c r="E415" t="str">
        <f>IF(Table1[[#This Row],[ID]]="","",Table1[[#This Row],[TOKO-KOTA_H]])</f>
        <v/>
      </c>
      <c r="F415" t="str">
        <f>IF(Table1[[#This Row],[NOTA TOKO]]="","",ROW()-2)</f>
        <v/>
      </c>
      <c r="G415" s="59"/>
      <c r="H415" s="1"/>
      <c r="J415" s="1"/>
      <c r="K415" t="s">
        <v>1691</v>
      </c>
      <c r="L415" t="str">
        <f>IF(Table1[[#This Row],[_NAMA BARANG]]="",IF(Table1[[#This Row],[//DBS]]="","",INDEX(DBS[NAMA],Table1[[#This Row],[//DBS]])),Table1[[#This Row],[_NAMA BARANG]])</f>
        <v>CAT ACRYLIC COLOUR TF AC-002</v>
      </c>
      <c r="M415"/>
      <c r="O415" t="str">
        <f>IF(Table1[[#This Row],[ROWID]]="","",IF(Table1[[#This Row],[_KETERANGAN]]="STOCK BELUM LENGKAP","ADA",IF(Table1[[#This Row],[KODE BARANG]]="","TIDAK ADA","ADA")))</f>
        <v>ADA</v>
      </c>
      <c r="P415">
        <v>3</v>
      </c>
      <c r="Q415" t="s">
        <v>37</v>
      </c>
      <c r="R415">
        <f>IF(Table1[[#This Row],[//DBS]]="","",INDEX(DBS[ISI],Table1[[#This Row],[//DBS]]))</f>
        <v>5</v>
      </c>
      <c r="S415" t="str">
        <f>IF(Table1[[#This Row],[//DBS]]="","",IF(Table1[[#This Row],[SATUAN_BYPASS]]="",INDEX(DBS[[SATUAN ]],Table1[[#This Row],[//DBS]]),Table1[SATUAN_BYPASS]))</f>
        <v>LSN</v>
      </c>
      <c r="T415">
        <v>23.5</v>
      </c>
      <c r="U415" s="58">
        <f>IF(Table1[[#This Row],[HARGA_BYPASS]]="",IF(Table1[[#This Row],[_HARGA]]="","",Table1[[#This Row],[_HARGA]]*1000),Table1[[#This Row],[HARGA_BYPASS]])</f>
        <v>23500</v>
      </c>
      <c r="V415" s="2"/>
      <c r="W415" s="2"/>
      <c r="X415" s="58">
        <f>IF(Table1[[#This Row],[ROWID]]="","",IF(Table1[[#This Row],[ROWID]]=C416,"",SUMIF(Table1[ROWID],Table1[[#This Row],[ROWID]],Table1[TOTAL])))</f>
        <v>195500</v>
      </c>
      <c r="AA415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8.3333333333333329E-2</v>
      </c>
      <c r="AB415">
        <f>IF(Table1[[#This Row],[JUMLAH NOTA]]="","",IF(Table1[[#This Row],[CONV]]="",Table1[[#This Row],[JUMLAH NOTA]],Table1[[#This Row],[JUMLAH NOTA]]*Table1[[#This Row],[CONV]]))</f>
        <v>0.25</v>
      </c>
      <c r="AC415" t="str">
        <f>IF(Table1[[#This Row],[ISI_CONV]]="","",IF(Table1[[#This Row],[CONV]]="",Table1[[#This Row],[SATUAN NOTA]],Table1[[#This Row],[SATUAN]]))</f>
        <v>LSN</v>
      </c>
      <c r="AD415" s="58">
        <f>IF(Table1[[#This Row],[HARGA]]="","",IF(Table1[[#This Row],[CONV]]="",Table1[[#This Row],[HARGA]],Table1[[#This Row],[HARGA]]/Table1[[#This Row],[CONV]]))</f>
        <v>282000</v>
      </c>
      <c r="AE415" s="58">
        <f>IF(Table1[[#This Row],[HARGA_CONV]]="","",Table1[[#This Row],[HARGA_CONV]]*Table1[[#This Row],[ISI_CONV]]*(100%-(Table1[[#This Row],[DISKON]]+Table1[[#This Row],[DISKON NOTA]])))</f>
        <v>70500</v>
      </c>
      <c r="AF415" s="3">
        <f>IF(Table1[[#This Row],[TANGGAL NOTA]]="",AF414,Table1[[#This Row],[TANGGAL NOTA]])</f>
        <v>45531</v>
      </c>
      <c r="AG415" s="3"/>
      <c r="AH415" s="3">
        <f>IF(Table1[[#This Row],[TANGGAL UPDATE]]="",AH414,Table1[[#This Row],[TANGGAL UPDATE]])</f>
        <v>45535</v>
      </c>
      <c r="AI415" t="str" cm="1">
        <f t="array" ref="AI415">IF(Table1[[#This Row],[A1]]="",AI414,INDEX(Table6[3],Table1[[#This Row],[Q1]]))</f>
        <v>B</v>
      </c>
      <c r="AJ415" t="str">
        <f>IF(Table1[[#This Row],[_KETERANGAN]]="","",Table1[[#This Row],[_KETERANGAN]])</f>
        <v/>
      </c>
      <c r="AK415" t="str" cm="1">
        <f t="array" ref="AK415">IF(Table1[[#This Row],[A1]]="",AK414,INDEX(Table6[3],Table1[[#This Row],[Q1]]))</f>
        <v>B</v>
      </c>
      <c r="AL415" s="5" t="str" cm="1">
        <f t="array" ref="AL415">IF(Table1[[#This Row],[A1]]="",AL414,INDEX(Table6[1],Table1[[#This Row],[Q1]]))</f>
        <v>PANCA WAHANA</v>
      </c>
      <c r="AM415" t="str" cm="1">
        <f t="array" ref="AM415">IF(Table1[[#This Row],[A1]]="",AM414,INDEX(Table6[2],Table1[[#This Row],[Q1]]))</f>
        <v>SEMARANG</v>
      </c>
      <c r="AN415" t="str">
        <f>CONCATENATE(Table1[[#This Row],[TOKO_H]],"-",Table1[[#This Row],[KOTA_H]])</f>
        <v>PANCA WAHANA-SEMARANG</v>
      </c>
      <c r="AO415"/>
      <c r="AP415" t="s">
        <v>9561</v>
      </c>
      <c r="AQ415"/>
    </row>
    <row r="416" spans="1:43">
      <c r="A416" t="str">
        <f>IF(Table1[[#This Row],[KODE BARANG]]="","",MATCH(Table1[[#This Row],[KODE BARANG]],DBS[KODE BARANG],0))</f>
        <v/>
      </c>
      <c r="B416" t="str">
        <f>IF(Table1[[#This Row],[ROWID]]="","",ROW()-2)</f>
        <v/>
      </c>
      <c r="C416" t="str">
        <f>IF(Table1[[#This Row],[NAMA BARANG]]="","",IF(Table1[[#This Row],[ID]]="",C415,Table1[[#This Row],[ID]]))</f>
        <v/>
      </c>
      <c r="D416" t="str">
        <f>IF(Table1[[#This Row],[A1]]="","",MATCH(Table1[[#This Row],[A1]],Table6[5],0))</f>
        <v/>
      </c>
      <c r="E416" t="str">
        <f>IF(Table1[[#This Row],[ID]]="","",Table1[[#This Row],[TOKO-KOTA_H]])</f>
        <v/>
      </c>
      <c r="F416" t="str">
        <f>IF(Table1[[#This Row],[NOTA TOKO]]="","",ROW()-2)</f>
        <v/>
      </c>
      <c r="G416" s="59"/>
      <c r="H416" s="1"/>
      <c r="J416" s="1"/>
      <c r="K416"/>
      <c r="L416" t="str">
        <f>IF(Table1[[#This Row],[_NAMA BARANG]]="",IF(Table1[[#This Row],[//DBS]]="","",INDEX(DBS[NAMA],Table1[[#This Row],[//DBS]])),Table1[[#This Row],[_NAMA BARANG]])</f>
        <v/>
      </c>
      <c r="M416"/>
      <c r="O416" t="str">
        <f>IF(Table1[[#This Row],[ROWID]]="","",IF(Table1[[#This Row],[_KETERANGAN]]="STOCK BELUM LENGKAP","ADA",IF(Table1[[#This Row],[KODE BARANG]]="","TIDAK ADA","ADA")))</f>
        <v/>
      </c>
      <c r="R416" t="str">
        <f>IF(Table1[[#This Row],[//DBS]]="","",INDEX(DBS[ISI],Table1[[#This Row],[//DBS]]))</f>
        <v/>
      </c>
      <c r="S416" t="str">
        <f>IF(Table1[[#This Row],[//DBS]]="","",IF(Table1[[#This Row],[SATUAN_BYPASS]]="",INDEX(DBS[[SATUAN ]],Table1[[#This Row],[//DBS]]),Table1[SATUAN_BYPASS]))</f>
        <v/>
      </c>
      <c r="U416" s="58" t="str">
        <f>IF(Table1[[#This Row],[HARGA_BYPASS]]="",IF(Table1[[#This Row],[_HARGA]]="","",Table1[[#This Row],[_HARGA]]*1000),Table1[[#This Row],[HARGA_BYPASS]])</f>
        <v/>
      </c>
      <c r="V416" s="2"/>
      <c r="W416" s="2"/>
      <c r="X416" s="58" t="str">
        <f>IF(Table1[[#This Row],[ROWID]]="","",IF(Table1[[#This Row],[ROWID]]=C417,"",SUMIF(Table1[ROWID],Table1[[#This Row],[ROWID]],Table1[TOTAL])))</f>
        <v/>
      </c>
      <c r="AA41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16" t="str">
        <f>IF(Table1[[#This Row],[JUMLAH NOTA]]="","",IF(Table1[[#This Row],[CONV]]="",Table1[[#This Row],[JUMLAH NOTA]],Table1[[#This Row],[JUMLAH NOTA]]*Table1[[#This Row],[CONV]]))</f>
        <v/>
      </c>
      <c r="AC416" t="str">
        <f>IF(Table1[[#This Row],[ISI_CONV]]="","",IF(Table1[[#This Row],[CONV]]="",Table1[[#This Row],[SATUAN NOTA]],Table1[[#This Row],[SATUAN]]))</f>
        <v/>
      </c>
      <c r="AD416" s="58" t="str">
        <f>IF(Table1[[#This Row],[HARGA]]="","",IF(Table1[[#This Row],[CONV]]="",Table1[[#This Row],[HARGA]],Table1[[#This Row],[HARGA]]/Table1[[#This Row],[CONV]]))</f>
        <v/>
      </c>
      <c r="AE416" s="58" t="str">
        <f>IF(Table1[[#This Row],[HARGA_CONV]]="","",Table1[[#This Row],[HARGA_CONV]]*Table1[[#This Row],[ISI_CONV]]*(100%-(Table1[[#This Row],[DISKON]]+Table1[[#This Row],[DISKON NOTA]])))</f>
        <v/>
      </c>
      <c r="AF416" s="3">
        <f>IF(Table1[[#This Row],[TANGGAL NOTA]]="",AF415,Table1[[#This Row],[TANGGAL NOTA]])</f>
        <v>45531</v>
      </c>
      <c r="AG416" s="3"/>
      <c r="AH416" s="3">
        <f>IF(Table1[[#This Row],[TANGGAL UPDATE]]="",AH415,Table1[[#This Row],[TANGGAL UPDATE]])</f>
        <v>45535</v>
      </c>
      <c r="AI416" t="str" cm="1">
        <f t="array" ref="AI416">IF(Table1[[#This Row],[A1]]="",AI415,INDEX(Table6[3],Table1[[#This Row],[Q1]]))</f>
        <v>B</v>
      </c>
      <c r="AJ416" t="str">
        <f>IF(Table1[[#This Row],[_KETERANGAN]]="","",Table1[[#This Row],[_KETERANGAN]])</f>
        <v/>
      </c>
      <c r="AK416" t="str" cm="1">
        <f t="array" ref="AK416">IF(Table1[[#This Row],[A1]]="",AK415,INDEX(Table6[3],Table1[[#This Row],[Q1]]))</f>
        <v>B</v>
      </c>
      <c r="AL416" s="5" t="str" cm="1">
        <f t="array" ref="AL416">IF(Table1[[#This Row],[A1]]="",AL415,INDEX(Table6[1],Table1[[#This Row],[Q1]]))</f>
        <v>PANCA WAHANA</v>
      </c>
      <c r="AM416" t="str" cm="1">
        <f t="array" ref="AM416">IF(Table1[[#This Row],[A1]]="",AM415,INDEX(Table6[2],Table1[[#This Row],[Q1]]))</f>
        <v>SEMARANG</v>
      </c>
      <c r="AN416" t="str">
        <f>CONCATENATE(Table1[[#This Row],[TOKO_H]],"-",Table1[[#This Row],[KOTA_H]])</f>
        <v>PANCA WAHANA-SEMARANG</v>
      </c>
      <c r="AO416"/>
      <c r="AP416" t="s">
        <v>9561</v>
      </c>
      <c r="AQ416"/>
    </row>
    <row r="417" spans="1:43">
      <c r="A417">
        <f>IF(Table1[[#This Row],[KODE BARANG]]="","",MATCH(Table1[[#This Row],[KODE BARANG]],DBS[KODE BARANG],0))</f>
        <v>2557</v>
      </c>
      <c r="B417">
        <f>IF(Table1[[#This Row],[ROWID]]="","",ROW()-2)</f>
        <v>415</v>
      </c>
      <c r="C417">
        <f>IF(Table1[[#This Row],[NAMA BARANG]]="","",IF(Table1[[#This Row],[ID]]="",C416,Table1[[#This Row],[ID]]))</f>
        <v>415</v>
      </c>
      <c r="D417">
        <f>IF(Table1[[#This Row],[A1]]="","",MATCH(Table1[[#This Row],[A1]],Table6[5],0))</f>
        <v>276</v>
      </c>
      <c r="E417" t="str">
        <f>IF(Table1[[#This Row],[ID]]="","",Table1[[#This Row],[TOKO-KOTA_H]])</f>
        <v>HIDUP BARU-SEMARANG</v>
      </c>
      <c r="F417">
        <f>IF(Table1[[#This Row],[NOTA TOKO]]="","",ROW()-2)</f>
        <v>415</v>
      </c>
      <c r="G417" s="59">
        <v>45532</v>
      </c>
      <c r="H417" s="1"/>
      <c r="I417">
        <v>411</v>
      </c>
      <c r="J417" s="1" t="s">
        <v>11401</v>
      </c>
      <c r="K417" t="s">
        <v>8672</v>
      </c>
      <c r="L417" t="str">
        <f>IF(Table1[[#This Row],[_NAMA BARANG]]="",IF(Table1[[#This Row],[//DBS]]="","",INDEX(DBS[NAMA],Table1[[#This Row],[//DBS]])),Table1[[#This Row],[_NAMA BARANG]])</f>
        <v>PENSIL E-01 + STIP</v>
      </c>
      <c r="M417"/>
      <c r="O417" t="str">
        <f>IF(Table1[[#This Row],[ROWID]]="","",IF(Table1[[#This Row],[_KETERANGAN]]="STOCK BELUM LENGKAP","ADA",IF(Table1[[#This Row],[KODE BARANG]]="","TIDAK ADA","ADA")))</f>
        <v>ADA</v>
      </c>
      <c r="P417">
        <v>1</v>
      </c>
      <c r="Q417" t="s">
        <v>6642</v>
      </c>
      <c r="R417">
        <f>IF(Table1[[#This Row],[//DBS]]="","",INDEX(DBS[ISI],Table1[[#This Row],[//DBS]]))</f>
        <v>1440</v>
      </c>
      <c r="S417" t="str">
        <f>IF(Table1[[#This Row],[//DBS]]="","",IF(Table1[[#This Row],[SATUAN_BYPASS]]="",INDEX(DBS[[SATUAN ]],Table1[[#This Row],[//DBS]]),Table1[SATUAN_BYPASS]))</f>
        <v>PCS</v>
      </c>
      <c r="T417">
        <v>30</v>
      </c>
      <c r="U417" s="58">
        <f>IF(Table1[[#This Row],[HARGA_BYPASS]]="",IF(Table1[[#This Row],[_HARGA]]="","",Table1[[#This Row],[_HARGA]]*1000),Table1[[#This Row],[HARGA_BYPASS]])</f>
        <v>30000</v>
      </c>
      <c r="V417" s="2"/>
      <c r="W417" s="2"/>
      <c r="X417" s="58" t="str">
        <f>IF(Table1[[#This Row],[ROWID]]="","",IF(Table1[[#This Row],[ROWID]]=C418,"",SUMIF(Table1[ROWID],Table1[[#This Row],[ROWID]],Table1[TOTAL])))</f>
        <v/>
      </c>
      <c r="AA417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24</v>
      </c>
      <c r="AB417">
        <f>IF(Table1[[#This Row],[JUMLAH NOTA]]="","",IF(Table1[[#This Row],[CONV]]="",Table1[[#This Row],[JUMLAH NOTA]],Table1[[#This Row],[JUMLAH NOTA]]*Table1[[#This Row],[CONV]]))</f>
        <v>24</v>
      </c>
      <c r="AC417" t="str">
        <f>IF(Table1[[#This Row],[ISI_CONV]]="","",IF(Table1[[#This Row],[CONV]]="",Table1[[#This Row],[SATUAN NOTA]],Table1[[#This Row],[SATUAN]]))</f>
        <v>PCS</v>
      </c>
      <c r="AD417" s="58">
        <f>IF(Table1[[#This Row],[HARGA]]="","",IF(Table1[[#This Row],[CONV]]="",Table1[[#This Row],[HARGA]],Table1[[#This Row],[HARGA]]/Table1[[#This Row],[CONV]]))</f>
        <v>1250</v>
      </c>
      <c r="AE417" s="58">
        <f>IF(Table1[[#This Row],[HARGA_CONV]]="","",Table1[[#This Row],[HARGA_CONV]]*Table1[[#This Row],[ISI_CONV]]*(100%-(Table1[[#This Row],[DISKON]]+Table1[[#This Row],[DISKON NOTA]])))</f>
        <v>30000</v>
      </c>
      <c r="AF417" s="3">
        <f>IF(Table1[[#This Row],[TANGGAL NOTA]]="",AF416,Table1[[#This Row],[TANGGAL NOTA]])</f>
        <v>45532</v>
      </c>
      <c r="AG417" s="3"/>
      <c r="AH417" s="3">
        <f>IF(Table1[[#This Row],[TANGGAL UPDATE]]="",AH416,Table1[[#This Row],[TANGGAL UPDATE]])</f>
        <v>45535</v>
      </c>
      <c r="AI417" t="str" cm="1">
        <f t="array" ref="AI417">IF(Table1[[#This Row],[A1]]="",AI416,INDEX(Table6[3],Table1[[#This Row],[Q1]]))</f>
        <v>B</v>
      </c>
      <c r="AJ417" t="str">
        <f>IF(Table1[[#This Row],[_KETERANGAN]]="","",Table1[[#This Row],[_KETERANGAN]])</f>
        <v/>
      </c>
      <c r="AK417" t="str" cm="1">
        <f t="array" ref="AK417">IF(Table1[[#This Row],[A1]]="",AK416,INDEX(Table6[3],Table1[[#This Row],[Q1]]))</f>
        <v>B</v>
      </c>
      <c r="AL417" s="5" t="str" cm="1">
        <f t="array" ref="AL417">IF(Table1[[#This Row],[A1]]="",AL416,INDEX(Table6[1],Table1[[#This Row],[Q1]]))</f>
        <v>HIDUP BARU</v>
      </c>
      <c r="AM417" t="str" cm="1">
        <f t="array" ref="AM417">IF(Table1[[#This Row],[A1]]="",AM416,INDEX(Table6[2],Table1[[#This Row],[Q1]]))</f>
        <v>SEMARANG</v>
      </c>
      <c r="AN417" t="str">
        <f>CONCATENATE(Table1[[#This Row],[TOKO_H]],"-",Table1[[#This Row],[KOTA_H]])</f>
        <v>HIDUP BARU-SEMARANG</v>
      </c>
      <c r="AO417"/>
      <c r="AP417" t="s">
        <v>9561</v>
      </c>
      <c r="AQ417"/>
    </row>
    <row r="418" spans="1:43">
      <c r="A418">
        <f>IF(Table1[[#This Row],[KODE BARANG]]="","",MATCH(Table1[[#This Row],[KODE BARANG]],DBS[KODE BARANG],0))</f>
        <v>2829</v>
      </c>
      <c r="B418">
        <f>IF(Table1[[#This Row],[ROWID]]="","",ROW()-2)</f>
        <v>416</v>
      </c>
      <c r="C418">
        <f>IF(Table1[[#This Row],[NAMA BARANG]]="","",IF(Table1[[#This Row],[ID]]="",C417,Table1[[#This Row],[ID]]))</f>
        <v>415</v>
      </c>
      <c r="D418" t="str">
        <f>IF(Table1[[#This Row],[A1]]="","",MATCH(Table1[[#This Row],[A1]],Table6[5],0))</f>
        <v/>
      </c>
      <c r="E418" t="str">
        <f>IF(Table1[[#This Row],[ID]]="","",Table1[[#This Row],[TOKO-KOTA_H]])</f>
        <v/>
      </c>
      <c r="F418" t="str">
        <f>IF(Table1[[#This Row],[NOTA TOKO]]="","",ROW()-2)</f>
        <v/>
      </c>
      <c r="G418" s="59"/>
      <c r="H418" s="1"/>
      <c r="J418" s="1"/>
      <c r="K418" t="s">
        <v>8685</v>
      </c>
      <c r="L418" t="str">
        <f>IF(Table1[[#This Row],[_NAMA BARANG]]="",IF(Table1[[#This Row],[//DBS]]="","",INDEX(DBS[NAMA],Table1[[#This Row],[//DBS]])),Table1[[#This Row],[_NAMA BARANG]])</f>
        <v>ISOLASI KT-1502 FANCY</v>
      </c>
      <c r="M418"/>
      <c r="O418" t="str">
        <f>IF(Table1[[#This Row],[ROWID]]="","",IF(Table1[[#This Row],[_KETERANGAN]]="STOCK BELUM LENGKAP","ADA",IF(Table1[[#This Row],[KODE BARANG]]="","TIDAK ADA","ADA")))</f>
        <v>ADA</v>
      </c>
      <c r="P418">
        <v>5</v>
      </c>
      <c r="Q418" t="s">
        <v>37</v>
      </c>
      <c r="R418">
        <f>IF(Table1[[#This Row],[//DBS]]="","",INDEX(DBS[ISI],Table1[[#This Row],[//DBS]]))</f>
        <v>200</v>
      </c>
      <c r="S418" t="str">
        <f>IF(Table1[[#This Row],[//DBS]]="","",IF(Table1[[#This Row],[SATUAN_BYPASS]]="",INDEX(DBS[[SATUAN ]],Table1[[#This Row],[//DBS]]),Table1[SATUAN_BYPASS]))</f>
        <v>PCS</v>
      </c>
      <c r="T418">
        <v>5</v>
      </c>
      <c r="U418" s="58">
        <f>IF(Table1[[#This Row],[HARGA_BYPASS]]="",IF(Table1[[#This Row],[_HARGA]]="","",Table1[[#This Row],[_HARGA]]*1000),Table1[[#This Row],[HARGA_BYPASS]])</f>
        <v>5000</v>
      </c>
      <c r="V418" s="2"/>
      <c r="W418" s="2"/>
      <c r="X418" s="58" t="str">
        <f>IF(Table1[[#This Row],[ROWID]]="","",IF(Table1[[#This Row],[ROWID]]=C419,"",SUMIF(Table1[ROWID],Table1[[#This Row],[ROWID]],Table1[TOTAL])))</f>
        <v/>
      </c>
      <c r="AA41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18">
        <f>IF(Table1[[#This Row],[JUMLAH NOTA]]="","",IF(Table1[[#This Row],[CONV]]="",Table1[[#This Row],[JUMLAH NOTA]],Table1[[#This Row],[JUMLAH NOTA]]*Table1[[#This Row],[CONV]]))</f>
        <v>5</v>
      </c>
      <c r="AC418" t="str">
        <f>IF(Table1[[#This Row],[ISI_CONV]]="","",IF(Table1[[#This Row],[CONV]]="",Table1[[#This Row],[SATUAN NOTA]],Table1[[#This Row],[SATUAN]]))</f>
        <v>PCS</v>
      </c>
      <c r="AD418" s="58">
        <f>IF(Table1[[#This Row],[HARGA]]="","",IF(Table1[[#This Row],[CONV]]="",Table1[[#This Row],[HARGA]],Table1[[#This Row],[HARGA]]/Table1[[#This Row],[CONV]]))</f>
        <v>5000</v>
      </c>
      <c r="AE418" s="58">
        <f>IF(Table1[[#This Row],[HARGA_CONV]]="","",Table1[[#This Row],[HARGA_CONV]]*Table1[[#This Row],[ISI_CONV]]*(100%-(Table1[[#This Row],[DISKON]]+Table1[[#This Row],[DISKON NOTA]])))</f>
        <v>25000</v>
      </c>
      <c r="AF418" s="3">
        <f>IF(Table1[[#This Row],[TANGGAL NOTA]]="",AF417,Table1[[#This Row],[TANGGAL NOTA]])</f>
        <v>45532</v>
      </c>
      <c r="AG418" s="3"/>
      <c r="AH418" s="3">
        <f>IF(Table1[[#This Row],[TANGGAL UPDATE]]="",AH417,Table1[[#This Row],[TANGGAL UPDATE]])</f>
        <v>45535</v>
      </c>
      <c r="AI418" t="str" cm="1">
        <f t="array" ref="AI418">IF(Table1[[#This Row],[A1]]="",AI417,INDEX(Table6[3],Table1[[#This Row],[Q1]]))</f>
        <v>B</v>
      </c>
      <c r="AJ418" t="str">
        <f>IF(Table1[[#This Row],[_KETERANGAN]]="","",Table1[[#This Row],[_KETERANGAN]])</f>
        <v/>
      </c>
      <c r="AK418" t="str" cm="1">
        <f t="array" ref="AK418">IF(Table1[[#This Row],[A1]]="",AK417,INDEX(Table6[3],Table1[[#This Row],[Q1]]))</f>
        <v>B</v>
      </c>
      <c r="AL418" s="5" t="str" cm="1">
        <f t="array" ref="AL418">IF(Table1[[#This Row],[A1]]="",AL417,INDEX(Table6[1],Table1[[#This Row],[Q1]]))</f>
        <v>HIDUP BARU</v>
      </c>
      <c r="AM418" t="str" cm="1">
        <f t="array" ref="AM418">IF(Table1[[#This Row],[A1]]="",AM417,INDEX(Table6[2],Table1[[#This Row],[Q1]]))</f>
        <v>SEMARANG</v>
      </c>
      <c r="AN418" t="str">
        <f>CONCATENATE(Table1[[#This Row],[TOKO_H]],"-",Table1[[#This Row],[KOTA_H]])</f>
        <v>HIDUP BARU-SEMARANG</v>
      </c>
      <c r="AO418"/>
      <c r="AP418" t="s">
        <v>9561</v>
      </c>
      <c r="AQ418"/>
    </row>
    <row r="419" spans="1:43">
      <c r="A419">
        <f>IF(Table1[[#This Row],[KODE BARANG]]="","",MATCH(Table1[[#This Row],[KODE BARANG]],DBS[KODE BARANG],0))</f>
        <v>468</v>
      </c>
      <c r="B419">
        <f>IF(Table1[[#This Row],[ROWID]]="","",ROW()-2)</f>
        <v>417</v>
      </c>
      <c r="C419">
        <f>IF(Table1[[#This Row],[NAMA BARANG]]="","",IF(Table1[[#This Row],[ID]]="",C418,Table1[[#This Row],[ID]]))</f>
        <v>415</v>
      </c>
      <c r="D419" t="str">
        <f>IF(Table1[[#This Row],[A1]]="","",MATCH(Table1[[#This Row],[A1]],Table6[5],0))</f>
        <v/>
      </c>
      <c r="E419" t="str">
        <f>IF(Table1[[#This Row],[ID]]="","",Table1[[#This Row],[TOKO-KOTA_H]])</f>
        <v/>
      </c>
      <c r="F419" t="str">
        <f>IF(Table1[[#This Row],[NOTA TOKO]]="","",ROW()-2)</f>
        <v/>
      </c>
      <c r="G419" s="59"/>
      <c r="H419" s="1"/>
      <c r="J419" s="1"/>
      <c r="K419" t="s">
        <v>10849</v>
      </c>
      <c r="L419" t="str">
        <f>IF(Table1[[#This Row],[_NAMA BARANG]]="",IF(Table1[[#This Row],[//DBS]]="","",INDEX(DBS[NAMA],Table1[[#This Row],[//DBS]])),Table1[[#This Row],[_NAMA BARANG]])</f>
        <v>BP 1006 10W KUROMI (36)</v>
      </c>
      <c r="M419"/>
      <c r="O419" t="str">
        <f>IF(Table1[[#This Row],[ROWID]]="","",IF(Table1[[#This Row],[_KETERANGAN]]="STOCK BELUM LENGKAP","ADA",IF(Table1[[#This Row],[KODE BARANG]]="","TIDAK ADA","ADA")))</f>
        <v>ADA</v>
      </c>
      <c r="P419">
        <v>1</v>
      </c>
      <c r="Q419" t="s">
        <v>40</v>
      </c>
      <c r="R419">
        <f>IF(Table1[[#This Row],[//DBS]]="","",INDEX(DBS[ISI],Table1[[#This Row],[//DBS]]))</f>
        <v>32</v>
      </c>
      <c r="S419" t="str">
        <f>IF(Table1[[#This Row],[//DBS]]="","",IF(Table1[[#This Row],[SATUAN_BYPASS]]="",INDEX(DBS[[SATUAN ]],Table1[[#This Row],[//DBS]]),Table1[SATUAN_BYPASS]))</f>
        <v>BOX</v>
      </c>
      <c r="T419">
        <f>7.5*36</f>
        <v>270</v>
      </c>
      <c r="U419" s="58">
        <f>IF(Table1[[#This Row],[HARGA_BYPASS]]="",IF(Table1[[#This Row],[_HARGA]]="","",Table1[[#This Row],[_HARGA]]*1000),Table1[[#This Row],[HARGA_BYPASS]])</f>
        <v>270000</v>
      </c>
      <c r="V419" s="2"/>
      <c r="W419" s="2"/>
      <c r="X419" s="58" t="str">
        <f>IF(Table1[[#This Row],[ROWID]]="","",IF(Table1[[#This Row],[ROWID]]=C420,"",SUMIF(Table1[ROWID],Table1[[#This Row],[ROWID]],Table1[TOTAL])))</f>
        <v/>
      </c>
      <c r="AA41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19">
        <f>IF(Table1[[#This Row],[JUMLAH NOTA]]="","",IF(Table1[[#This Row],[CONV]]="",Table1[[#This Row],[JUMLAH NOTA]],Table1[[#This Row],[JUMLAH NOTA]]*Table1[[#This Row],[CONV]]))</f>
        <v>1</v>
      </c>
      <c r="AC419" t="str">
        <f>IF(Table1[[#This Row],[ISI_CONV]]="","",IF(Table1[[#This Row],[CONV]]="",Table1[[#This Row],[SATUAN NOTA]],Table1[[#This Row],[SATUAN]]))</f>
        <v>BOX</v>
      </c>
      <c r="AD419" s="58">
        <f>IF(Table1[[#This Row],[HARGA]]="","",IF(Table1[[#This Row],[CONV]]="",Table1[[#This Row],[HARGA]],Table1[[#This Row],[HARGA]]/Table1[[#This Row],[CONV]]))</f>
        <v>270000</v>
      </c>
      <c r="AE419" s="58">
        <f>IF(Table1[[#This Row],[HARGA_CONV]]="","",Table1[[#This Row],[HARGA_CONV]]*Table1[[#This Row],[ISI_CONV]]*(100%-(Table1[[#This Row],[DISKON]]+Table1[[#This Row],[DISKON NOTA]])))</f>
        <v>270000</v>
      </c>
      <c r="AF419" s="3">
        <f>IF(Table1[[#This Row],[TANGGAL NOTA]]="",AF418,Table1[[#This Row],[TANGGAL NOTA]])</f>
        <v>45532</v>
      </c>
      <c r="AG419" s="3"/>
      <c r="AH419" s="3">
        <f>IF(Table1[[#This Row],[TANGGAL UPDATE]]="",AH418,Table1[[#This Row],[TANGGAL UPDATE]])</f>
        <v>45535</v>
      </c>
      <c r="AI419" t="str" cm="1">
        <f t="array" ref="AI419">IF(Table1[[#This Row],[A1]]="",AI418,INDEX(Table6[3],Table1[[#This Row],[Q1]]))</f>
        <v>B</v>
      </c>
      <c r="AJ419" t="str">
        <f>IF(Table1[[#This Row],[_KETERANGAN]]="","",Table1[[#This Row],[_KETERANGAN]])</f>
        <v/>
      </c>
      <c r="AK419" t="str" cm="1">
        <f t="array" ref="AK419">IF(Table1[[#This Row],[A1]]="",AK418,INDEX(Table6[3],Table1[[#This Row],[Q1]]))</f>
        <v>B</v>
      </c>
      <c r="AL419" s="5" t="str" cm="1">
        <f t="array" ref="AL419">IF(Table1[[#This Row],[A1]]="",AL418,INDEX(Table6[1],Table1[[#This Row],[Q1]]))</f>
        <v>HIDUP BARU</v>
      </c>
      <c r="AM419" t="str" cm="1">
        <f t="array" ref="AM419">IF(Table1[[#This Row],[A1]]="",AM418,INDEX(Table6[2],Table1[[#This Row],[Q1]]))</f>
        <v>SEMARANG</v>
      </c>
      <c r="AN419" t="str">
        <f>CONCATENATE(Table1[[#This Row],[TOKO_H]],"-",Table1[[#This Row],[KOTA_H]])</f>
        <v>HIDUP BARU-SEMARANG</v>
      </c>
      <c r="AO419"/>
      <c r="AP419" t="s">
        <v>9561</v>
      </c>
      <c r="AQ419"/>
    </row>
    <row r="420" spans="1:43">
      <c r="A420">
        <f>IF(Table1[[#This Row],[KODE BARANG]]="","",MATCH(Table1[[#This Row],[KODE BARANG]],DBS[KODE BARANG],0))</f>
        <v>568</v>
      </c>
      <c r="B420">
        <f>IF(Table1[[#This Row],[ROWID]]="","",ROW()-2)</f>
        <v>418</v>
      </c>
      <c r="C420">
        <f>IF(Table1[[#This Row],[NAMA BARANG]]="","",IF(Table1[[#This Row],[ID]]="",C419,Table1[[#This Row],[ID]]))</f>
        <v>415</v>
      </c>
      <c r="D420" t="str">
        <f>IF(Table1[[#This Row],[A1]]="","",MATCH(Table1[[#This Row],[A1]],Table6[5],0))</f>
        <v/>
      </c>
      <c r="E420" t="str">
        <f>IF(Table1[[#This Row],[ID]]="","",Table1[[#This Row],[TOKO-KOTA_H]])</f>
        <v/>
      </c>
      <c r="F420" t="str">
        <f>IF(Table1[[#This Row],[NOTA TOKO]]="","",ROW()-2)</f>
        <v/>
      </c>
      <c r="G420" s="59"/>
      <c r="H420" s="1"/>
      <c r="J420" s="1"/>
      <c r="K420" t="s">
        <v>8532</v>
      </c>
      <c r="L420" t="str">
        <f>IF(Table1[[#This Row],[_NAMA BARANG]]="",IF(Table1[[#This Row],[//DBS]]="","",INDEX(DBS[NAMA],Table1[[#This Row],[//DBS]])),Table1[[#This Row],[_NAMA BARANG]])</f>
        <v>BP GEL MD-241 BERUANG (36)</v>
      </c>
      <c r="M420"/>
      <c r="O420" t="str">
        <f>IF(Table1[[#This Row],[ROWID]]="","",IF(Table1[[#This Row],[_KETERANGAN]]="STOCK BELUM LENGKAP","ADA",IF(Table1[[#This Row],[KODE BARANG]]="","TIDAK ADA","ADA")))</f>
        <v>ADA</v>
      </c>
      <c r="P420">
        <v>3</v>
      </c>
      <c r="Q420" t="s">
        <v>34</v>
      </c>
      <c r="R420">
        <f>IF(Table1[[#This Row],[//DBS]]="","",INDEX(DBS[ISI],Table1[[#This Row],[//DBS]]))</f>
        <v>108</v>
      </c>
      <c r="S420" t="str">
        <f>IF(Table1[[#This Row],[//DBS]]="","",IF(Table1[[#This Row],[SATUAN_BYPASS]]="",INDEX(DBS[[SATUAN ]],Table1[[#This Row],[//DBS]]),Table1[SATUAN_BYPASS]))</f>
        <v>LSN</v>
      </c>
      <c r="T420">
        <f>252/3</f>
        <v>84</v>
      </c>
      <c r="U420" s="58">
        <f>IF(Table1[[#This Row],[HARGA_BYPASS]]="",IF(Table1[[#This Row],[_HARGA]]="","",Table1[[#This Row],[_HARGA]]*1000),Table1[[#This Row],[HARGA_BYPASS]])</f>
        <v>84000</v>
      </c>
      <c r="V420" s="2"/>
      <c r="W420" s="2"/>
      <c r="X420" s="58" t="str">
        <f>IF(Table1[[#This Row],[ROWID]]="","",IF(Table1[[#This Row],[ROWID]]=C421,"",SUMIF(Table1[ROWID],Table1[[#This Row],[ROWID]],Table1[TOTAL])))</f>
        <v/>
      </c>
      <c r="AA42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20">
        <f>IF(Table1[[#This Row],[JUMLAH NOTA]]="","",IF(Table1[[#This Row],[CONV]]="",Table1[[#This Row],[JUMLAH NOTA]],Table1[[#This Row],[JUMLAH NOTA]]*Table1[[#This Row],[CONV]]))</f>
        <v>3</v>
      </c>
      <c r="AC420" t="str">
        <f>IF(Table1[[#This Row],[ISI_CONV]]="","",IF(Table1[[#This Row],[CONV]]="",Table1[[#This Row],[SATUAN NOTA]],Table1[[#This Row],[SATUAN]]))</f>
        <v>LSN</v>
      </c>
      <c r="AD420" s="58">
        <f>IF(Table1[[#This Row],[HARGA]]="","",IF(Table1[[#This Row],[CONV]]="",Table1[[#This Row],[HARGA]],Table1[[#This Row],[HARGA]]/Table1[[#This Row],[CONV]]))</f>
        <v>84000</v>
      </c>
      <c r="AE420" s="58">
        <f>IF(Table1[[#This Row],[HARGA_CONV]]="","",Table1[[#This Row],[HARGA_CONV]]*Table1[[#This Row],[ISI_CONV]]*(100%-(Table1[[#This Row],[DISKON]]+Table1[[#This Row],[DISKON NOTA]])))</f>
        <v>252000</v>
      </c>
      <c r="AF420" s="3">
        <f>IF(Table1[[#This Row],[TANGGAL NOTA]]="",AF419,Table1[[#This Row],[TANGGAL NOTA]])</f>
        <v>45532</v>
      </c>
      <c r="AG420" s="3"/>
      <c r="AH420" s="3">
        <f>IF(Table1[[#This Row],[TANGGAL UPDATE]]="",AH419,Table1[[#This Row],[TANGGAL UPDATE]])</f>
        <v>45535</v>
      </c>
      <c r="AI420" t="str" cm="1">
        <f t="array" ref="AI420">IF(Table1[[#This Row],[A1]]="",AI419,INDEX(Table6[3],Table1[[#This Row],[Q1]]))</f>
        <v>B</v>
      </c>
      <c r="AJ420" t="str">
        <f>IF(Table1[[#This Row],[_KETERANGAN]]="","",Table1[[#This Row],[_KETERANGAN]])</f>
        <v/>
      </c>
      <c r="AK420" t="str" cm="1">
        <f t="array" ref="AK420">IF(Table1[[#This Row],[A1]]="",AK419,INDEX(Table6[3],Table1[[#This Row],[Q1]]))</f>
        <v>B</v>
      </c>
      <c r="AL420" s="5" t="str" cm="1">
        <f t="array" ref="AL420">IF(Table1[[#This Row],[A1]]="",AL419,INDEX(Table6[1],Table1[[#This Row],[Q1]]))</f>
        <v>HIDUP BARU</v>
      </c>
      <c r="AM420" t="str" cm="1">
        <f t="array" ref="AM420">IF(Table1[[#This Row],[A1]]="",AM419,INDEX(Table6[2],Table1[[#This Row],[Q1]]))</f>
        <v>SEMARANG</v>
      </c>
      <c r="AN420" t="str">
        <f>CONCATENATE(Table1[[#This Row],[TOKO_H]],"-",Table1[[#This Row],[KOTA_H]])</f>
        <v>HIDUP BARU-SEMARANG</v>
      </c>
      <c r="AO420"/>
      <c r="AP420" t="s">
        <v>9561</v>
      </c>
      <c r="AQ420"/>
    </row>
    <row r="421" spans="1:43">
      <c r="A421">
        <f>IF(Table1[[#This Row],[KODE BARANG]]="","",MATCH(Table1[[#This Row],[KODE BARANG]],DBS[KODE BARANG],0))</f>
        <v>812</v>
      </c>
      <c r="B421">
        <f>IF(Table1[[#This Row],[ROWID]]="","",ROW()-2)</f>
        <v>419</v>
      </c>
      <c r="C421">
        <f>IF(Table1[[#This Row],[NAMA BARANG]]="","",IF(Table1[[#This Row],[ID]]="",C420,Table1[[#This Row],[ID]]))</f>
        <v>415</v>
      </c>
      <c r="D421" t="str">
        <f>IF(Table1[[#This Row],[A1]]="","",MATCH(Table1[[#This Row],[A1]],Table6[5],0))</f>
        <v/>
      </c>
      <c r="E421" t="str">
        <f>IF(Table1[[#This Row],[ID]]="","",Table1[[#This Row],[TOKO-KOTA_H]])</f>
        <v/>
      </c>
      <c r="F421" t="str">
        <f>IF(Table1[[#This Row],[NOTA TOKO]]="","",ROW()-2)</f>
        <v/>
      </c>
      <c r="G421" s="59"/>
      <c r="H421" s="1"/>
      <c r="J421" s="1"/>
      <c r="K421" t="s">
        <v>8560</v>
      </c>
      <c r="L421" t="str">
        <f>IF(Table1[[#This Row],[_NAMA BARANG]]="",IF(Table1[[#This Row],[//DBS]]="","",INDEX(DBS[NAMA],Table1[[#This Row],[//DBS]])),Table1[[#This Row],[_NAMA BARANG]])</f>
        <v>BUKU MEWARNAI 2201 (4 GAMBAR)</v>
      </c>
      <c r="M421"/>
      <c r="O421" t="str">
        <f>IF(Table1[[#This Row],[ROWID]]="","",IF(Table1[[#This Row],[_KETERANGAN]]="STOCK BELUM LENGKAP","ADA",IF(Table1[[#This Row],[KODE BARANG]]="","TIDAK ADA","ADA")))</f>
        <v>ADA</v>
      </c>
      <c r="P421">
        <v>1</v>
      </c>
      <c r="Q421" t="s">
        <v>34</v>
      </c>
      <c r="R421">
        <f>IF(Table1[[#This Row],[//DBS]]="","",INDEX(DBS[ISI],Table1[[#This Row],[//DBS]]))</f>
        <v>600</v>
      </c>
      <c r="S421" t="str">
        <f>IF(Table1[[#This Row],[//DBS]]="","",IF(Table1[[#This Row],[SATUAN_BYPASS]]="",INDEX(DBS[[SATUAN ]],Table1[[#This Row],[//DBS]]),Table1[SATUAN_BYPASS]))</f>
        <v>PCS</v>
      </c>
      <c r="T421">
        <v>90</v>
      </c>
      <c r="U421" s="58">
        <f>IF(Table1[[#This Row],[HARGA_BYPASS]]="",IF(Table1[[#This Row],[_HARGA]]="","",Table1[[#This Row],[_HARGA]]*1000),Table1[[#This Row],[HARGA_BYPASS]])</f>
        <v>90000</v>
      </c>
      <c r="V421" s="2"/>
      <c r="W421" s="2"/>
      <c r="X421" s="58" t="str">
        <f>IF(Table1[[#This Row],[ROWID]]="","",IF(Table1[[#This Row],[ROWID]]=C422,"",SUMIF(Table1[ROWID],Table1[[#This Row],[ROWID]],Table1[TOTAL])))</f>
        <v/>
      </c>
      <c r="AA421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12</v>
      </c>
      <c r="AB421">
        <f>IF(Table1[[#This Row],[JUMLAH NOTA]]="","",IF(Table1[[#This Row],[CONV]]="",Table1[[#This Row],[JUMLAH NOTA]],Table1[[#This Row],[JUMLAH NOTA]]*Table1[[#This Row],[CONV]]))</f>
        <v>12</v>
      </c>
      <c r="AC421" t="str">
        <f>IF(Table1[[#This Row],[ISI_CONV]]="","",IF(Table1[[#This Row],[CONV]]="",Table1[[#This Row],[SATUAN NOTA]],Table1[[#This Row],[SATUAN]]))</f>
        <v>PCS</v>
      </c>
      <c r="AD421" s="58">
        <f>IF(Table1[[#This Row],[HARGA]]="","",IF(Table1[[#This Row],[CONV]]="",Table1[[#This Row],[HARGA]],Table1[[#This Row],[HARGA]]/Table1[[#This Row],[CONV]]))</f>
        <v>7500</v>
      </c>
      <c r="AE421" s="58">
        <f>IF(Table1[[#This Row],[HARGA_CONV]]="","",Table1[[#This Row],[HARGA_CONV]]*Table1[[#This Row],[ISI_CONV]]*(100%-(Table1[[#This Row],[DISKON]]+Table1[[#This Row],[DISKON NOTA]])))</f>
        <v>90000</v>
      </c>
      <c r="AF421" s="3">
        <f>IF(Table1[[#This Row],[TANGGAL NOTA]]="",AF420,Table1[[#This Row],[TANGGAL NOTA]])</f>
        <v>45532</v>
      </c>
      <c r="AG421" s="3"/>
      <c r="AH421" s="3">
        <f>IF(Table1[[#This Row],[TANGGAL UPDATE]]="",AH420,Table1[[#This Row],[TANGGAL UPDATE]])</f>
        <v>45535</v>
      </c>
      <c r="AI421" t="str" cm="1">
        <f t="array" ref="AI421">IF(Table1[[#This Row],[A1]]="",AI420,INDEX(Table6[3],Table1[[#This Row],[Q1]]))</f>
        <v>B</v>
      </c>
      <c r="AJ421" t="str">
        <f>IF(Table1[[#This Row],[_KETERANGAN]]="","",Table1[[#This Row],[_KETERANGAN]])</f>
        <v/>
      </c>
      <c r="AK421" t="str" cm="1">
        <f t="array" ref="AK421">IF(Table1[[#This Row],[A1]]="",AK420,INDEX(Table6[3],Table1[[#This Row],[Q1]]))</f>
        <v>B</v>
      </c>
      <c r="AL421" s="5" t="str" cm="1">
        <f t="array" ref="AL421">IF(Table1[[#This Row],[A1]]="",AL420,INDEX(Table6[1],Table1[[#This Row],[Q1]]))</f>
        <v>HIDUP BARU</v>
      </c>
      <c r="AM421" t="str" cm="1">
        <f t="array" ref="AM421">IF(Table1[[#This Row],[A1]]="",AM420,INDEX(Table6[2],Table1[[#This Row],[Q1]]))</f>
        <v>SEMARANG</v>
      </c>
      <c r="AN421" t="str">
        <f>CONCATENATE(Table1[[#This Row],[TOKO_H]],"-",Table1[[#This Row],[KOTA_H]])</f>
        <v>HIDUP BARU-SEMARANG</v>
      </c>
      <c r="AO421"/>
      <c r="AP421" t="s">
        <v>9561</v>
      </c>
      <c r="AQ421"/>
    </row>
    <row r="422" spans="1:43">
      <c r="A422">
        <f>IF(Table1[[#This Row],[KODE BARANG]]="","",MATCH(Table1[[#This Row],[KODE BARANG]],DBS[KODE BARANG],0))</f>
        <v>1660</v>
      </c>
      <c r="B422">
        <f>IF(Table1[[#This Row],[ROWID]]="","",ROW()-2)</f>
        <v>420</v>
      </c>
      <c r="C422">
        <f>IF(Table1[[#This Row],[NAMA BARANG]]="","",IF(Table1[[#This Row],[ID]]="",C421,Table1[[#This Row],[ID]]))</f>
        <v>415</v>
      </c>
      <c r="D422" t="str">
        <f>IF(Table1[[#This Row],[A1]]="","",MATCH(Table1[[#This Row],[A1]],Table6[5],0))</f>
        <v/>
      </c>
      <c r="E422" t="str">
        <f>IF(Table1[[#This Row],[ID]]="","",Table1[[#This Row],[TOKO-KOTA_H]])</f>
        <v/>
      </c>
      <c r="F422" t="str">
        <f>IF(Table1[[#This Row],[NOTA TOKO]]="","",ROW()-2)</f>
        <v/>
      </c>
      <c r="G422" s="59"/>
      <c r="H422" s="1"/>
      <c r="J422" s="1"/>
      <c r="K422" t="s">
        <v>2783</v>
      </c>
      <c r="L422" t="str">
        <f>IF(Table1[[#This Row],[_NAMA BARANG]]="",IF(Table1[[#This Row],[//DBS]]="","",INDEX(DBS[NAMA],Table1[[#This Row],[//DBS]])),Table1[[#This Row],[_NAMA BARANG]])</f>
        <v>MAGNET 504</v>
      </c>
      <c r="M422"/>
      <c r="O422" t="str">
        <f>IF(Table1[[#This Row],[ROWID]]="","",IF(Table1[[#This Row],[_KETERANGAN]]="STOCK BELUM LENGKAP","ADA",IF(Table1[[#This Row],[KODE BARANG]]="","TIDAK ADA","ADA")))</f>
        <v>ADA</v>
      </c>
      <c r="P422">
        <v>0.5</v>
      </c>
      <c r="Q422" t="s">
        <v>34</v>
      </c>
      <c r="R422">
        <f>IF(Table1[[#This Row],[//DBS]]="","",INDEX(DBS[ISI],Table1[[#This Row],[//DBS]]))</f>
        <v>20</v>
      </c>
      <c r="S422" t="str">
        <f>IF(Table1[[#This Row],[//DBS]]="","",IF(Table1[[#This Row],[SATUAN_BYPASS]]="",INDEX(DBS[[SATUAN ]],Table1[[#This Row],[//DBS]]),Table1[SATUAN_BYPASS]))</f>
        <v>LSN</v>
      </c>
      <c r="T422">
        <v>160</v>
      </c>
      <c r="U422" s="58">
        <f>IF(Table1[[#This Row],[HARGA_BYPASS]]="",IF(Table1[[#This Row],[_HARGA]]="","",Table1[[#This Row],[_HARGA]]*1000),Table1[[#This Row],[HARGA_BYPASS]])</f>
        <v>160000</v>
      </c>
      <c r="V422" s="2"/>
      <c r="W422" s="2"/>
      <c r="X422" s="58" t="str">
        <f>IF(Table1[[#This Row],[ROWID]]="","",IF(Table1[[#This Row],[ROWID]]=C423,"",SUMIF(Table1[ROWID],Table1[[#This Row],[ROWID]],Table1[TOTAL])))</f>
        <v/>
      </c>
      <c r="AA42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22">
        <f>IF(Table1[[#This Row],[JUMLAH NOTA]]="","",IF(Table1[[#This Row],[CONV]]="",Table1[[#This Row],[JUMLAH NOTA]],Table1[[#This Row],[JUMLAH NOTA]]*Table1[[#This Row],[CONV]]))</f>
        <v>0.5</v>
      </c>
      <c r="AC422" t="str">
        <f>IF(Table1[[#This Row],[ISI_CONV]]="","",IF(Table1[[#This Row],[CONV]]="",Table1[[#This Row],[SATUAN NOTA]],Table1[[#This Row],[SATUAN]]))</f>
        <v>LSN</v>
      </c>
      <c r="AD422" s="58">
        <f>IF(Table1[[#This Row],[HARGA]]="","",IF(Table1[[#This Row],[CONV]]="",Table1[[#This Row],[HARGA]],Table1[[#This Row],[HARGA]]/Table1[[#This Row],[CONV]]))</f>
        <v>160000</v>
      </c>
      <c r="AE422" s="58">
        <f>IF(Table1[[#This Row],[HARGA_CONV]]="","",Table1[[#This Row],[HARGA_CONV]]*Table1[[#This Row],[ISI_CONV]]*(100%-(Table1[[#This Row],[DISKON]]+Table1[[#This Row],[DISKON NOTA]])))</f>
        <v>80000</v>
      </c>
      <c r="AF422" s="3">
        <f>IF(Table1[[#This Row],[TANGGAL NOTA]]="",AF421,Table1[[#This Row],[TANGGAL NOTA]])</f>
        <v>45532</v>
      </c>
      <c r="AG422" s="3"/>
      <c r="AH422" s="3">
        <f>IF(Table1[[#This Row],[TANGGAL UPDATE]]="",AH421,Table1[[#This Row],[TANGGAL UPDATE]])</f>
        <v>45535</v>
      </c>
      <c r="AI422" t="str" cm="1">
        <f t="array" ref="AI422">IF(Table1[[#This Row],[A1]]="",AI421,INDEX(Table6[3],Table1[[#This Row],[Q1]]))</f>
        <v>B</v>
      </c>
      <c r="AJ422" t="str">
        <f>IF(Table1[[#This Row],[_KETERANGAN]]="","",Table1[[#This Row],[_KETERANGAN]])</f>
        <v/>
      </c>
      <c r="AK422" t="str" cm="1">
        <f t="array" ref="AK422">IF(Table1[[#This Row],[A1]]="",AK421,INDEX(Table6[3],Table1[[#This Row],[Q1]]))</f>
        <v>B</v>
      </c>
      <c r="AL422" s="5" t="str" cm="1">
        <f t="array" ref="AL422">IF(Table1[[#This Row],[A1]]="",AL421,INDEX(Table6[1],Table1[[#This Row],[Q1]]))</f>
        <v>HIDUP BARU</v>
      </c>
      <c r="AM422" t="str" cm="1">
        <f t="array" ref="AM422">IF(Table1[[#This Row],[A1]]="",AM421,INDEX(Table6[2],Table1[[#This Row],[Q1]]))</f>
        <v>SEMARANG</v>
      </c>
      <c r="AN422" t="str">
        <f>CONCATENATE(Table1[[#This Row],[TOKO_H]],"-",Table1[[#This Row],[KOTA_H]])</f>
        <v>HIDUP BARU-SEMARANG</v>
      </c>
      <c r="AO422"/>
      <c r="AP422" t="s">
        <v>9561</v>
      </c>
      <c r="AQ422"/>
    </row>
    <row r="423" spans="1:43">
      <c r="A423">
        <f>IF(Table1[[#This Row],[KODE BARANG]]="","",MATCH(Table1[[#This Row],[KODE BARANG]],DBS[KODE BARANG],0))</f>
        <v>1671</v>
      </c>
      <c r="B423">
        <f>IF(Table1[[#This Row],[ROWID]]="","",ROW()-2)</f>
        <v>421</v>
      </c>
      <c r="C423">
        <f>IF(Table1[[#This Row],[NAMA BARANG]]="","",IF(Table1[[#This Row],[ID]]="",C422,Table1[[#This Row],[ID]]))</f>
        <v>415</v>
      </c>
      <c r="D423" t="str">
        <f>IF(Table1[[#This Row],[A1]]="","",MATCH(Table1[[#This Row],[A1]],Table6[5],0))</f>
        <v/>
      </c>
      <c r="E423" t="str">
        <f>IF(Table1[[#This Row],[ID]]="","",Table1[[#This Row],[TOKO-KOTA_H]])</f>
        <v/>
      </c>
      <c r="F423" t="str">
        <f>IF(Table1[[#This Row],[NOTA TOKO]]="","",ROW()-2)</f>
        <v/>
      </c>
      <c r="G423" s="59"/>
      <c r="H423" s="1"/>
      <c r="J423" s="1"/>
      <c r="K423" t="s">
        <v>2808</v>
      </c>
      <c r="L423" t="str">
        <f>IF(Table1[[#This Row],[_NAMA BARANG]]="",IF(Table1[[#This Row],[//DBS]]="","",INDEX(DBS[NAMA],Table1[[#This Row],[//DBS]])),Table1[[#This Row],[_NAMA BARANG]])</f>
        <v>MAGNET 007 BENTUK 4 SAMA KOTAK</v>
      </c>
      <c r="M423"/>
      <c r="O423" t="str">
        <f>IF(Table1[[#This Row],[ROWID]]="","",IF(Table1[[#This Row],[_KETERANGAN]]="STOCK BELUM LENGKAP","ADA",IF(Table1[[#This Row],[KODE BARANG]]="","TIDAK ADA","ADA")))</f>
        <v>ADA</v>
      </c>
      <c r="P423">
        <v>0.5</v>
      </c>
      <c r="Q423" t="s">
        <v>34</v>
      </c>
      <c r="R423">
        <f>IF(Table1[[#This Row],[//DBS]]="","",INDEX(DBS[ISI],Table1[[#This Row],[//DBS]]))</f>
        <v>240</v>
      </c>
      <c r="S423" t="str">
        <f>IF(Table1[[#This Row],[//DBS]]="","",IF(Table1[[#This Row],[SATUAN_BYPASS]]="",INDEX(DBS[[SATUAN ]],Table1[[#This Row],[//DBS]]),Table1[SATUAN_BYPASS]))</f>
        <v>PCS</v>
      </c>
      <c r="T423">
        <v>225</v>
      </c>
      <c r="U423" s="58">
        <f>IF(Table1[[#This Row],[HARGA_BYPASS]]="",IF(Table1[[#This Row],[_HARGA]]="","",Table1[[#This Row],[_HARGA]]*1000),Table1[[#This Row],[HARGA_BYPASS]])</f>
        <v>225000</v>
      </c>
      <c r="V423" s="2"/>
      <c r="W423" s="2"/>
      <c r="X423" s="58">
        <f>IF(Table1[[#This Row],[ROWID]]="","",IF(Table1[[#This Row],[ROWID]]=C424,"",SUMIF(Table1[ROWID],Table1[[#This Row],[ROWID]],Table1[TOTAL])))</f>
        <v>859500</v>
      </c>
      <c r="AA423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12</v>
      </c>
      <c r="AB423">
        <f>IF(Table1[[#This Row],[JUMLAH NOTA]]="","",IF(Table1[[#This Row],[CONV]]="",Table1[[#This Row],[JUMLAH NOTA]],Table1[[#This Row],[JUMLAH NOTA]]*Table1[[#This Row],[CONV]]))</f>
        <v>6</v>
      </c>
      <c r="AC423" t="str">
        <f>IF(Table1[[#This Row],[ISI_CONV]]="","",IF(Table1[[#This Row],[CONV]]="",Table1[[#This Row],[SATUAN NOTA]],Table1[[#This Row],[SATUAN]]))</f>
        <v>PCS</v>
      </c>
      <c r="AD423" s="58">
        <f>IF(Table1[[#This Row],[HARGA]]="","",IF(Table1[[#This Row],[CONV]]="",Table1[[#This Row],[HARGA]],Table1[[#This Row],[HARGA]]/Table1[[#This Row],[CONV]]))</f>
        <v>18750</v>
      </c>
      <c r="AE423" s="58">
        <f>IF(Table1[[#This Row],[HARGA_CONV]]="","",Table1[[#This Row],[HARGA_CONV]]*Table1[[#This Row],[ISI_CONV]]*(100%-(Table1[[#This Row],[DISKON]]+Table1[[#This Row],[DISKON NOTA]])))</f>
        <v>112500</v>
      </c>
      <c r="AF423" s="3">
        <f>IF(Table1[[#This Row],[TANGGAL NOTA]]="",AF422,Table1[[#This Row],[TANGGAL NOTA]])</f>
        <v>45532</v>
      </c>
      <c r="AG423" s="3"/>
      <c r="AH423" s="3">
        <f>IF(Table1[[#This Row],[TANGGAL UPDATE]]="",AH422,Table1[[#This Row],[TANGGAL UPDATE]])</f>
        <v>45535</v>
      </c>
      <c r="AI423" t="str" cm="1">
        <f t="array" ref="AI423">IF(Table1[[#This Row],[A1]]="",AI422,INDEX(Table6[3],Table1[[#This Row],[Q1]]))</f>
        <v>B</v>
      </c>
      <c r="AJ423" t="str">
        <f>IF(Table1[[#This Row],[_KETERANGAN]]="","",Table1[[#This Row],[_KETERANGAN]])</f>
        <v/>
      </c>
      <c r="AK423" t="str" cm="1">
        <f t="array" ref="AK423">IF(Table1[[#This Row],[A1]]="",AK422,INDEX(Table6[3],Table1[[#This Row],[Q1]]))</f>
        <v>B</v>
      </c>
      <c r="AL423" s="5" t="str" cm="1">
        <f t="array" ref="AL423">IF(Table1[[#This Row],[A1]]="",AL422,INDEX(Table6[1],Table1[[#This Row],[Q1]]))</f>
        <v>HIDUP BARU</v>
      </c>
      <c r="AM423" t="str" cm="1">
        <f t="array" ref="AM423">IF(Table1[[#This Row],[A1]]="",AM422,INDEX(Table6[2],Table1[[#This Row],[Q1]]))</f>
        <v>SEMARANG</v>
      </c>
      <c r="AN423" t="str">
        <f>CONCATENATE(Table1[[#This Row],[TOKO_H]],"-",Table1[[#This Row],[KOTA_H]])</f>
        <v>HIDUP BARU-SEMARANG</v>
      </c>
      <c r="AO423"/>
      <c r="AP423" t="s">
        <v>9561</v>
      </c>
      <c r="AQ423"/>
    </row>
    <row r="424" spans="1:43">
      <c r="A424" t="str">
        <f>IF(Table1[[#This Row],[KODE BARANG]]="","",MATCH(Table1[[#This Row],[KODE BARANG]],DBS[KODE BARANG],0))</f>
        <v/>
      </c>
      <c r="B424" t="str">
        <f>IF(Table1[[#This Row],[ROWID]]="","",ROW()-2)</f>
        <v/>
      </c>
      <c r="C424" t="str">
        <f>IF(Table1[[#This Row],[NAMA BARANG]]="","",IF(Table1[[#This Row],[ID]]="",C423,Table1[[#This Row],[ID]]))</f>
        <v/>
      </c>
      <c r="D424" t="str">
        <f>IF(Table1[[#This Row],[A1]]="","",MATCH(Table1[[#This Row],[A1]],Table6[5],0))</f>
        <v/>
      </c>
      <c r="E424" t="str">
        <f>IF(Table1[[#This Row],[ID]]="","",Table1[[#This Row],[TOKO-KOTA_H]])</f>
        <v/>
      </c>
      <c r="F424" t="str">
        <f>IF(Table1[[#This Row],[NOTA TOKO]]="","",ROW()-2)</f>
        <v/>
      </c>
      <c r="G424" s="59"/>
      <c r="H424" s="1"/>
      <c r="J424" s="1"/>
      <c r="K424"/>
      <c r="L424" t="str">
        <f>IF(Table1[[#This Row],[_NAMA BARANG]]="",IF(Table1[[#This Row],[//DBS]]="","",INDEX(DBS[NAMA],Table1[[#This Row],[//DBS]])),Table1[[#This Row],[_NAMA BARANG]])</f>
        <v/>
      </c>
      <c r="M424"/>
      <c r="O424" t="str">
        <f>IF(Table1[[#This Row],[ROWID]]="","",IF(Table1[[#This Row],[_KETERANGAN]]="STOCK BELUM LENGKAP","ADA",IF(Table1[[#This Row],[KODE BARANG]]="","TIDAK ADA","ADA")))</f>
        <v/>
      </c>
      <c r="R424" t="str">
        <f>IF(Table1[[#This Row],[//DBS]]="","",INDEX(DBS[ISI],Table1[[#This Row],[//DBS]]))</f>
        <v/>
      </c>
      <c r="S424" t="str">
        <f>IF(Table1[[#This Row],[//DBS]]="","",IF(Table1[[#This Row],[SATUAN_BYPASS]]="",INDEX(DBS[[SATUAN ]],Table1[[#This Row],[//DBS]]),Table1[SATUAN_BYPASS]))</f>
        <v/>
      </c>
      <c r="U424" s="58" t="str">
        <f>IF(Table1[[#This Row],[HARGA_BYPASS]]="",IF(Table1[[#This Row],[_HARGA]]="","",Table1[[#This Row],[_HARGA]]*1000),Table1[[#This Row],[HARGA_BYPASS]])</f>
        <v/>
      </c>
      <c r="V424" s="2"/>
      <c r="W424" s="2"/>
      <c r="X424" s="58" t="str">
        <f>IF(Table1[[#This Row],[ROWID]]="","",IF(Table1[[#This Row],[ROWID]]=C425,"",SUMIF(Table1[ROWID],Table1[[#This Row],[ROWID]],Table1[TOTAL])))</f>
        <v/>
      </c>
      <c r="AA42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24" t="str">
        <f>IF(Table1[[#This Row],[JUMLAH NOTA]]="","",IF(Table1[[#This Row],[CONV]]="",Table1[[#This Row],[JUMLAH NOTA]],Table1[[#This Row],[JUMLAH NOTA]]*Table1[[#This Row],[CONV]]))</f>
        <v/>
      </c>
      <c r="AC424" t="str">
        <f>IF(Table1[[#This Row],[ISI_CONV]]="","",IF(Table1[[#This Row],[CONV]]="",Table1[[#This Row],[SATUAN NOTA]],Table1[[#This Row],[SATUAN]]))</f>
        <v/>
      </c>
      <c r="AD424" s="58" t="str">
        <f>IF(Table1[[#This Row],[HARGA]]="","",IF(Table1[[#This Row],[CONV]]="",Table1[[#This Row],[HARGA]],Table1[[#This Row],[HARGA]]/Table1[[#This Row],[CONV]]))</f>
        <v/>
      </c>
      <c r="AE424" s="58" t="str">
        <f>IF(Table1[[#This Row],[HARGA_CONV]]="","",Table1[[#This Row],[HARGA_CONV]]*Table1[[#This Row],[ISI_CONV]]*(100%-(Table1[[#This Row],[DISKON]]+Table1[[#This Row],[DISKON NOTA]])))</f>
        <v/>
      </c>
      <c r="AF424" s="3">
        <f>IF(Table1[[#This Row],[TANGGAL NOTA]]="",AF423,Table1[[#This Row],[TANGGAL NOTA]])</f>
        <v>45532</v>
      </c>
      <c r="AG424" s="3"/>
      <c r="AH424" s="3">
        <f>IF(Table1[[#This Row],[TANGGAL UPDATE]]="",AH423,Table1[[#This Row],[TANGGAL UPDATE]])</f>
        <v>45535</v>
      </c>
      <c r="AI424" t="str" cm="1">
        <f t="array" ref="AI424">IF(Table1[[#This Row],[A1]]="",AI423,INDEX(Table6[3],Table1[[#This Row],[Q1]]))</f>
        <v>B</v>
      </c>
      <c r="AJ424" t="str">
        <f>IF(Table1[[#This Row],[_KETERANGAN]]="","",Table1[[#This Row],[_KETERANGAN]])</f>
        <v/>
      </c>
      <c r="AK424" t="str" cm="1">
        <f t="array" ref="AK424">IF(Table1[[#This Row],[A1]]="",AK423,INDEX(Table6[3],Table1[[#This Row],[Q1]]))</f>
        <v>B</v>
      </c>
      <c r="AL424" s="5" t="str" cm="1">
        <f t="array" ref="AL424">IF(Table1[[#This Row],[A1]]="",AL423,INDEX(Table6[1],Table1[[#This Row],[Q1]]))</f>
        <v>HIDUP BARU</v>
      </c>
      <c r="AM424" t="str" cm="1">
        <f t="array" ref="AM424">IF(Table1[[#This Row],[A1]]="",AM423,INDEX(Table6[2],Table1[[#This Row],[Q1]]))</f>
        <v>SEMARANG</v>
      </c>
      <c r="AN424" t="str">
        <f>CONCATENATE(Table1[[#This Row],[TOKO_H]],"-",Table1[[#This Row],[KOTA_H]])</f>
        <v>HIDUP BARU-SEMARANG</v>
      </c>
      <c r="AO424"/>
      <c r="AP424" t="s">
        <v>9561</v>
      </c>
      <c r="AQ424"/>
    </row>
    <row r="425" spans="1:43">
      <c r="A425">
        <f>IF(Table1[[#This Row],[KODE BARANG]]="","",MATCH(Table1[[#This Row],[KODE BARANG]],DBS[KODE BARANG],0))</f>
        <v>722</v>
      </c>
      <c r="B425">
        <f>IF(Table1[[#This Row],[ROWID]]="","",ROW()-2)</f>
        <v>423</v>
      </c>
      <c r="C425">
        <f>IF(Table1[[#This Row],[NAMA BARANG]]="","",IF(Table1[[#This Row],[ID]]="",C424,Table1[[#This Row],[ID]]))</f>
        <v>423</v>
      </c>
      <c r="D425">
        <f>IF(Table1[[#This Row],[A1]]="","",MATCH(Table1[[#This Row],[A1]],Table6[5],0))</f>
        <v>254</v>
      </c>
      <c r="E425" t="str">
        <f>IF(Table1[[#This Row],[ID]]="","",Table1[[#This Row],[TOKO-KOTA_H]])</f>
        <v>SBM-SEMARANG</v>
      </c>
      <c r="F425">
        <f>IF(Table1[[#This Row],[NOTA TOKO]]="","",ROW()-2)</f>
        <v>423</v>
      </c>
      <c r="G425" s="59"/>
      <c r="H425" s="1"/>
      <c r="I425">
        <v>454</v>
      </c>
      <c r="J425" s="1" t="s">
        <v>9468</v>
      </c>
      <c r="K425" t="s">
        <v>1496</v>
      </c>
      <c r="L425" t="str">
        <f>IF(Table1[[#This Row],[_NAMA BARANG]]="",IF(Table1[[#This Row],[//DBS]]="","",INDEX(DBS[NAMA],Table1[[#This Row],[//DBS]])),Table1[[#This Row],[_NAMA BARANG]])</f>
        <v>BP TIZO TG 313B</v>
      </c>
      <c r="M425"/>
      <c r="O425" t="str">
        <f>IF(Table1[[#This Row],[ROWID]]="","",IF(Table1[[#This Row],[_KETERANGAN]]="STOCK BELUM LENGKAP","ADA",IF(Table1[[#This Row],[KODE BARANG]]="","TIDAK ADA","ADA")))</f>
        <v>ADA</v>
      </c>
      <c r="P425">
        <v>1</v>
      </c>
      <c r="Q425" t="s">
        <v>34</v>
      </c>
      <c r="R425">
        <f>IF(Table1[[#This Row],[//DBS]]="","",INDEX(DBS[ISI],Table1[[#This Row],[//DBS]]))</f>
        <v>144</v>
      </c>
      <c r="S425" t="str">
        <f>IF(Table1[[#This Row],[//DBS]]="","",IF(Table1[[#This Row],[SATUAN_BYPASS]]="",INDEX(DBS[[SATUAN ]],Table1[[#This Row],[//DBS]]),Table1[SATUAN_BYPASS]))</f>
        <v>LSN</v>
      </c>
      <c r="T425">
        <v>25</v>
      </c>
      <c r="U425" s="58">
        <f>IF(Table1[[#This Row],[HARGA_BYPASS]]="",IF(Table1[[#This Row],[_HARGA]]="","",Table1[[#This Row],[_HARGA]]*1000),Table1[[#This Row],[HARGA_BYPASS]])</f>
        <v>25000</v>
      </c>
      <c r="V425" s="2"/>
      <c r="W425" s="2"/>
      <c r="X425" s="58">
        <f>IF(Table1[[#This Row],[ROWID]]="","",IF(Table1[[#This Row],[ROWID]]=C426,"",SUMIF(Table1[ROWID],Table1[[#This Row],[ROWID]],Table1[TOTAL])))</f>
        <v>25000</v>
      </c>
      <c r="AA42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25">
        <f>IF(Table1[[#This Row],[JUMLAH NOTA]]="","",IF(Table1[[#This Row],[CONV]]="",Table1[[#This Row],[JUMLAH NOTA]],Table1[[#This Row],[JUMLAH NOTA]]*Table1[[#This Row],[CONV]]))</f>
        <v>1</v>
      </c>
      <c r="AC425" t="str">
        <f>IF(Table1[[#This Row],[ISI_CONV]]="","",IF(Table1[[#This Row],[CONV]]="",Table1[[#This Row],[SATUAN NOTA]],Table1[[#This Row],[SATUAN]]))</f>
        <v>LSN</v>
      </c>
      <c r="AD425" s="58">
        <f>IF(Table1[[#This Row],[HARGA]]="","",IF(Table1[[#This Row],[CONV]]="",Table1[[#This Row],[HARGA]],Table1[[#This Row],[HARGA]]/Table1[[#This Row],[CONV]]))</f>
        <v>25000</v>
      </c>
      <c r="AE425" s="58">
        <f>IF(Table1[[#This Row],[HARGA_CONV]]="","",Table1[[#This Row],[HARGA_CONV]]*Table1[[#This Row],[ISI_CONV]]*(100%-(Table1[[#This Row],[DISKON]]+Table1[[#This Row],[DISKON NOTA]])))</f>
        <v>25000</v>
      </c>
      <c r="AF425" s="3">
        <f>IF(Table1[[#This Row],[TANGGAL NOTA]]="",AF424,Table1[[#This Row],[TANGGAL NOTA]])</f>
        <v>45532</v>
      </c>
      <c r="AG425" s="3"/>
      <c r="AH425" s="3">
        <f>IF(Table1[[#This Row],[TANGGAL UPDATE]]="",AH424,Table1[[#This Row],[TANGGAL UPDATE]])</f>
        <v>45535</v>
      </c>
      <c r="AI425" cm="1">
        <f t="array" ref="AI425">IF(Table1[[#This Row],[A1]]="",AI424,INDEX(Table6[3],Table1[[#This Row],[Q1]]))</f>
        <v>0</v>
      </c>
      <c r="AJ425" t="str">
        <f>IF(Table1[[#This Row],[_KETERANGAN]]="","",Table1[[#This Row],[_KETERANGAN]])</f>
        <v/>
      </c>
      <c r="AK425" cm="1">
        <f t="array" ref="AK425">IF(Table1[[#This Row],[A1]]="",AK424,INDEX(Table6[3],Table1[[#This Row],[Q1]]))</f>
        <v>0</v>
      </c>
      <c r="AL425" s="5" t="str" cm="1">
        <f t="array" ref="AL425">IF(Table1[[#This Row],[A1]]="",AL424,INDEX(Table6[1],Table1[[#This Row],[Q1]]))</f>
        <v>SBM</v>
      </c>
      <c r="AM425" t="str" cm="1">
        <f t="array" ref="AM425">IF(Table1[[#This Row],[A1]]="",AM424,INDEX(Table6[2],Table1[[#This Row],[Q1]]))</f>
        <v>SEMARANG</v>
      </c>
      <c r="AN425" t="str">
        <f>CONCATENATE(Table1[[#This Row],[TOKO_H]],"-",Table1[[#This Row],[KOTA_H]])</f>
        <v>SBM-SEMARANG</v>
      </c>
      <c r="AO425"/>
      <c r="AP425" t="s">
        <v>9561</v>
      </c>
      <c r="AQ425"/>
    </row>
    <row r="426" spans="1:43">
      <c r="A426" t="str">
        <f>IF(Table1[[#This Row],[KODE BARANG]]="","",MATCH(Table1[[#This Row],[KODE BARANG]],DBS[KODE BARANG],0))</f>
        <v/>
      </c>
      <c r="B426" t="str">
        <f>IF(Table1[[#This Row],[ROWID]]="","",ROW()-2)</f>
        <v/>
      </c>
      <c r="C426" t="str">
        <f>IF(Table1[[#This Row],[NAMA BARANG]]="","",IF(Table1[[#This Row],[ID]]="",C425,Table1[[#This Row],[ID]]))</f>
        <v/>
      </c>
      <c r="D426" t="str">
        <f>IF(Table1[[#This Row],[A1]]="","",MATCH(Table1[[#This Row],[A1]],Table6[5],0))</f>
        <v/>
      </c>
      <c r="E426" t="str">
        <f>IF(Table1[[#This Row],[ID]]="","",Table1[[#This Row],[TOKO-KOTA_H]])</f>
        <v/>
      </c>
      <c r="F426" t="str">
        <f>IF(Table1[[#This Row],[NOTA TOKO]]="","",ROW()-2)</f>
        <v/>
      </c>
      <c r="G426" s="59"/>
      <c r="H426" s="1"/>
      <c r="J426" s="1"/>
      <c r="K426"/>
      <c r="L426" t="str">
        <f>IF(Table1[[#This Row],[_NAMA BARANG]]="",IF(Table1[[#This Row],[//DBS]]="","",INDEX(DBS[NAMA],Table1[[#This Row],[//DBS]])),Table1[[#This Row],[_NAMA BARANG]])</f>
        <v/>
      </c>
      <c r="M426"/>
      <c r="O426" t="str">
        <f>IF(Table1[[#This Row],[ROWID]]="","",IF(Table1[[#This Row],[_KETERANGAN]]="STOCK BELUM LENGKAP","ADA",IF(Table1[[#This Row],[KODE BARANG]]="","TIDAK ADA","ADA")))</f>
        <v/>
      </c>
      <c r="R426" t="str">
        <f>IF(Table1[[#This Row],[//DBS]]="","",INDEX(DBS[ISI],Table1[[#This Row],[//DBS]]))</f>
        <v/>
      </c>
      <c r="S426" t="str">
        <f>IF(Table1[[#This Row],[//DBS]]="","",IF(Table1[[#This Row],[SATUAN_BYPASS]]="",INDEX(DBS[[SATUAN ]],Table1[[#This Row],[//DBS]]),Table1[SATUAN_BYPASS]))</f>
        <v/>
      </c>
      <c r="U426" s="58" t="str">
        <f>IF(Table1[[#This Row],[HARGA_BYPASS]]="",IF(Table1[[#This Row],[_HARGA]]="","",Table1[[#This Row],[_HARGA]]*1000),Table1[[#This Row],[HARGA_BYPASS]])</f>
        <v/>
      </c>
      <c r="V426" s="2"/>
      <c r="W426" s="2"/>
      <c r="X426" s="58" t="str">
        <f>IF(Table1[[#This Row],[ROWID]]="","",IF(Table1[[#This Row],[ROWID]]=C427,"",SUMIF(Table1[ROWID],Table1[[#This Row],[ROWID]],Table1[TOTAL])))</f>
        <v/>
      </c>
      <c r="AA42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26" t="str">
        <f>IF(Table1[[#This Row],[JUMLAH NOTA]]="","",IF(Table1[[#This Row],[CONV]]="",Table1[[#This Row],[JUMLAH NOTA]],Table1[[#This Row],[JUMLAH NOTA]]*Table1[[#This Row],[CONV]]))</f>
        <v/>
      </c>
      <c r="AC426" t="str">
        <f>IF(Table1[[#This Row],[ISI_CONV]]="","",IF(Table1[[#This Row],[CONV]]="",Table1[[#This Row],[SATUAN NOTA]],Table1[[#This Row],[SATUAN]]))</f>
        <v/>
      </c>
      <c r="AD426" s="58" t="str">
        <f>IF(Table1[[#This Row],[HARGA]]="","",IF(Table1[[#This Row],[CONV]]="",Table1[[#This Row],[HARGA]],Table1[[#This Row],[HARGA]]/Table1[[#This Row],[CONV]]))</f>
        <v/>
      </c>
      <c r="AE426" s="58" t="str">
        <f>IF(Table1[[#This Row],[HARGA_CONV]]="","",Table1[[#This Row],[HARGA_CONV]]*Table1[[#This Row],[ISI_CONV]]*(100%-(Table1[[#This Row],[DISKON]]+Table1[[#This Row],[DISKON NOTA]])))</f>
        <v/>
      </c>
      <c r="AF426" s="3">
        <f>IF(Table1[[#This Row],[TANGGAL NOTA]]="",AF425,Table1[[#This Row],[TANGGAL NOTA]])</f>
        <v>45532</v>
      </c>
      <c r="AG426" s="3"/>
      <c r="AH426" s="3">
        <f>IF(Table1[[#This Row],[TANGGAL UPDATE]]="",AH425,Table1[[#This Row],[TANGGAL UPDATE]])</f>
        <v>45535</v>
      </c>
      <c r="AI426" cm="1">
        <f t="array" ref="AI426">IF(Table1[[#This Row],[A1]]="",AI425,INDEX(Table6[3],Table1[[#This Row],[Q1]]))</f>
        <v>0</v>
      </c>
      <c r="AJ426" t="str">
        <f>IF(Table1[[#This Row],[_KETERANGAN]]="","",Table1[[#This Row],[_KETERANGAN]])</f>
        <v/>
      </c>
      <c r="AK426" cm="1">
        <f t="array" ref="AK426">IF(Table1[[#This Row],[A1]]="",AK425,INDEX(Table6[3],Table1[[#This Row],[Q1]]))</f>
        <v>0</v>
      </c>
      <c r="AL426" s="5" t="str" cm="1">
        <f t="array" ref="AL426">IF(Table1[[#This Row],[A1]]="",AL425,INDEX(Table6[1],Table1[[#This Row],[Q1]]))</f>
        <v>SBM</v>
      </c>
      <c r="AM426" t="str" cm="1">
        <f t="array" ref="AM426">IF(Table1[[#This Row],[A1]]="",AM425,INDEX(Table6[2],Table1[[#This Row],[Q1]]))</f>
        <v>SEMARANG</v>
      </c>
      <c r="AN426" t="str">
        <f>CONCATENATE(Table1[[#This Row],[TOKO_H]],"-",Table1[[#This Row],[KOTA_H]])</f>
        <v>SBM-SEMARANG</v>
      </c>
      <c r="AO426"/>
      <c r="AP426" t="s">
        <v>9561</v>
      </c>
      <c r="AQ426"/>
    </row>
    <row r="427" spans="1:43">
      <c r="A427">
        <f>IF(Table1[[#This Row],[KODE BARANG]]="","",MATCH(Table1[[#This Row],[KODE BARANG]],DBS[KODE BARANG],0))</f>
        <v>14</v>
      </c>
      <c r="B427">
        <f>IF(Table1[[#This Row],[ROWID]]="","",ROW()-2)</f>
        <v>425</v>
      </c>
      <c r="C427">
        <f>IF(Table1[[#This Row],[NAMA BARANG]]="","",IF(Table1[[#This Row],[ID]]="",C426,Table1[[#This Row],[ID]]))</f>
        <v>425</v>
      </c>
      <c r="D427">
        <f>IF(Table1[[#This Row],[A1]]="","",MATCH(Table1[[#This Row],[A1]],Table6[5],0))</f>
        <v>227</v>
      </c>
      <c r="E427" t="str">
        <f>IF(Table1[[#This Row],[ID]]="","",Table1[[#This Row],[TOKO-KOTA_H]])</f>
        <v>SUMBER BUKIT-SALATIGA</v>
      </c>
      <c r="F427">
        <f>IF(Table1[[#This Row],[NOTA TOKO]]="","",ROW()-2)</f>
        <v>425</v>
      </c>
      <c r="G427" s="59"/>
      <c r="H427" s="1"/>
      <c r="I427">
        <v>3394</v>
      </c>
      <c r="J427" s="1" t="s">
        <v>10030</v>
      </c>
      <c r="K427" t="s">
        <v>248</v>
      </c>
      <c r="L427" t="str">
        <f>IF(Table1[[#This Row],[_NAMA BARANG]]="",IF(Table1[[#This Row],[//DBS]]="","",INDEX(DBS[NAMA],Table1[[#This Row],[//DBS]])),Table1[[#This Row],[_NAMA BARANG]])</f>
        <v>ACRYLIC PLASTIK KOALA 15X21</v>
      </c>
      <c r="M427"/>
      <c r="O427" t="str">
        <f>IF(Table1[[#This Row],[ROWID]]="","",IF(Table1[[#This Row],[_KETERANGAN]]="STOCK BELUM LENGKAP","ADA",IF(Table1[[#This Row],[KODE BARANG]]="","TIDAK ADA","ADA")))</f>
        <v>ADA</v>
      </c>
      <c r="P427">
        <v>15</v>
      </c>
      <c r="Q427" t="s">
        <v>37</v>
      </c>
      <c r="R427">
        <f>IF(Table1[[#This Row],[//DBS]]="","",INDEX(DBS[ISI],Table1[[#This Row],[//DBS]]))</f>
        <v>60</v>
      </c>
      <c r="S427" t="str">
        <f>IF(Table1[[#This Row],[//DBS]]="","",IF(Table1[[#This Row],[SATUAN_BYPASS]]="",INDEX(DBS[[SATUAN ]],Table1[[#This Row],[//DBS]]),Table1[SATUAN_BYPASS]))</f>
        <v>PCS</v>
      </c>
      <c r="T427">
        <v>30</v>
      </c>
      <c r="U427" s="58">
        <f>IF(Table1[[#This Row],[HARGA_BYPASS]]="",IF(Table1[[#This Row],[_HARGA]]="","",Table1[[#This Row],[_HARGA]]*1000),Table1[[#This Row],[HARGA_BYPASS]])</f>
        <v>30000</v>
      </c>
      <c r="V427" s="2"/>
      <c r="W427" s="2"/>
      <c r="X427" s="58" t="str">
        <f>IF(Table1[[#This Row],[ROWID]]="","",IF(Table1[[#This Row],[ROWID]]=C428,"",SUMIF(Table1[ROWID],Table1[[#This Row],[ROWID]],Table1[TOTAL])))</f>
        <v/>
      </c>
      <c r="AA42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27">
        <f>IF(Table1[[#This Row],[JUMLAH NOTA]]="","",IF(Table1[[#This Row],[CONV]]="",Table1[[#This Row],[JUMLAH NOTA]],Table1[[#This Row],[JUMLAH NOTA]]*Table1[[#This Row],[CONV]]))</f>
        <v>15</v>
      </c>
      <c r="AC427" t="str">
        <f>IF(Table1[[#This Row],[ISI_CONV]]="","",IF(Table1[[#This Row],[CONV]]="",Table1[[#This Row],[SATUAN NOTA]],Table1[[#This Row],[SATUAN]]))</f>
        <v>PCS</v>
      </c>
      <c r="AD427" s="58">
        <f>IF(Table1[[#This Row],[HARGA]]="","",IF(Table1[[#This Row],[CONV]]="",Table1[[#This Row],[HARGA]],Table1[[#This Row],[HARGA]]/Table1[[#This Row],[CONV]]))</f>
        <v>30000</v>
      </c>
      <c r="AE427" s="58">
        <f>IF(Table1[[#This Row],[HARGA_CONV]]="","",Table1[[#This Row],[HARGA_CONV]]*Table1[[#This Row],[ISI_CONV]]*(100%-(Table1[[#This Row],[DISKON]]+Table1[[#This Row],[DISKON NOTA]])))</f>
        <v>450000</v>
      </c>
      <c r="AF427" s="3">
        <f>IF(Table1[[#This Row],[TANGGAL NOTA]]="",AF426,Table1[[#This Row],[TANGGAL NOTA]])</f>
        <v>45532</v>
      </c>
      <c r="AG427" s="3"/>
      <c r="AH427" s="3">
        <f>IF(Table1[[#This Row],[TANGGAL UPDATE]]="",AH426,Table1[[#This Row],[TANGGAL UPDATE]])</f>
        <v>45535</v>
      </c>
      <c r="AI427" t="str" cm="1">
        <f t="array" ref="AI427">IF(Table1[[#This Row],[A1]]="",AI426,INDEX(Table6[3],Table1[[#This Row],[Q1]]))</f>
        <v>KO</v>
      </c>
      <c r="AJ427" t="str">
        <f>IF(Table1[[#This Row],[_KETERANGAN]]="","",Table1[[#This Row],[_KETERANGAN]])</f>
        <v/>
      </c>
      <c r="AK427" t="str" cm="1">
        <f t="array" ref="AK427">IF(Table1[[#This Row],[A1]]="",AK426,INDEX(Table6[3],Table1[[#This Row],[Q1]]))</f>
        <v>KO</v>
      </c>
      <c r="AL427" s="5" t="str" cm="1">
        <f t="array" ref="AL427">IF(Table1[[#This Row],[A1]]="",AL426,INDEX(Table6[1],Table1[[#This Row],[Q1]]))</f>
        <v>SUMBER BUKIT</v>
      </c>
      <c r="AM427" t="str" cm="1">
        <f t="array" ref="AM427">IF(Table1[[#This Row],[A1]]="",AM426,INDEX(Table6[2],Table1[[#This Row],[Q1]]))</f>
        <v>SALATIGA</v>
      </c>
      <c r="AN427" t="str">
        <f>CONCATENATE(Table1[[#This Row],[TOKO_H]],"-",Table1[[#This Row],[KOTA_H]])</f>
        <v>SUMBER BUKIT-SALATIGA</v>
      </c>
      <c r="AO427"/>
      <c r="AP427" t="s">
        <v>9561</v>
      </c>
      <c r="AQ427"/>
    </row>
    <row r="428" spans="1:43">
      <c r="A428">
        <f>IF(Table1[[#This Row],[KODE BARANG]]="","",MATCH(Table1[[#This Row],[KODE BARANG]],DBS[KODE BARANG],0))</f>
        <v>17</v>
      </c>
      <c r="B428">
        <f>IF(Table1[[#This Row],[ROWID]]="","",ROW()-2)</f>
        <v>426</v>
      </c>
      <c r="C428">
        <f>IF(Table1[[#This Row],[NAMA BARANG]]="","",IF(Table1[[#This Row],[ID]]="",C427,Table1[[#This Row],[ID]]))</f>
        <v>425</v>
      </c>
      <c r="D428" t="str">
        <f>IF(Table1[[#This Row],[A1]]="","",MATCH(Table1[[#This Row],[A1]],Table6[5],0))</f>
        <v/>
      </c>
      <c r="E428" t="str">
        <f>IF(Table1[[#This Row],[ID]]="","",Table1[[#This Row],[TOKO-KOTA_H]])</f>
        <v/>
      </c>
      <c r="F428" t="str">
        <f>IF(Table1[[#This Row],[NOTA TOKO]]="","",ROW()-2)</f>
        <v/>
      </c>
      <c r="G428" s="59"/>
      <c r="H428" s="1"/>
      <c r="J428" s="1"/>
      <c r="K428" t="s">
        <v>262</v>
      </c>
      <c r="L428" t="str">
        <f>IF(Table1[[#This Row],[_NAMA BARANG]]="",IF(Table1[[#This Row],[//DBS]]="","",INDEX(DBS[NAMA],Table1[[#This Row],[//DBS]])),Table1[[#This Row],[_NAMA BARANG]])</f>
        <v>ACRYLIC A4 T 21X30</v>
      </c>
      <c r="M428"/>
      <c r="O428" t="str">
        <f>IF(Table1[[#This Row],[ROWID]]="","",IF(Table1[[#This Row],[_KETERANGAN]]="STOCK BELUM LENGKAP","ADA",IF(Table1[[#This Row],[KODE BARANG]]="","TIDAK ADA","ADA")))</f>
        <v>ADA</v>
      </c>
      <c r="P428">
        <v>24</v>
      </c>
      <c r="Q428" t="s">
        <v>37</v>
      </c>
      <c r="R428">
        <f>IF(Table1[[#This Row],[//DBS]]="","",INDEX(DBS[ISI],Table1[[#This Row],[//DBS]]))</f>
        <v>40</v>
      </c>
      <c r="S428" t="str">
        <f>IF(Table1[[#This Row],[//DBS]]="","",IF(Table1[[#This Row],[SATUAN_BYPASS]]="",INDEX(DBS[[SATUAN ]],Table1[[#This Row],[//DBS]]),Table1[SATUAN_BYPASS]))</f>
        <v>PCS</v>
      </c>
      <c r="T428">
        <v>52.5</v>
      </c>
      <c r="U428" s="58">
        <f>IF(Table1[[#This Row],[HARGA_BYPASS]]="",IF(Table1[[#This Row],[_HARGA]]="","",Table1[[#This Row],[_HARGA]]*1000),Table1[[#This Row],[HARGA_BYPASS]])</f>
        <v>52500</v>
      </c>
      <c r="V428" s="2"/>
      <c r="W428" s="2"/>
      <c r="X428" s="58">
        <f>IF(Table1[[#This Row],[ROWID]]="","",IF(Table1[[#This Row],[ROWID]]=C429,"",SUMIF(Table1[ROWID],Table1[[#This Row],[ROWID]],Table1[TOTAL])))</f>
        <v>1710000</v>
      </c>
      <c r="AA42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28">
        <f>IF(Table1[[#This Row],[JUMLAH NOTA]]="","",IF(Table1[[#This Row],[CONV]]="",Table1[[#This Row],[JUMLAH NOTA]],Table1[[#This Row],[JUMLAH NOTA]]*Table1[[#This Row],[CONV]]))</f>
        <v>24</v>
      </c>
      <c r="AC428" t="str">
        <f>IF(Table1[[#This Row],[ISI_CONV]]="","",IF(Table1[[#This Row],[CONV]]="",Table1[[#This Row],[SATUAN NOTA]],Table1[[#This Row],[SATUAN]]))</f>
        <v>PCS</v>
      </c>
      <c r="AD428" s="58">
        <f>IF(Table1[[#This Row],[HARGA]]="","",IF(Table1[[#This Row],[CONV]]="",Table1[[#This Row],[HARGA]],Table1[[#This Row],[HARGA]]/Table1[[#This Row],[CONV]]))</f>
        <v>52500</v>
      </c>
      <c r="AE428" s="58">
        <f>IF(Table1[[#This Row],[HARGA_CONV]]="","",Table1[[#This Row],[HARGA_CONV]]*Table1[[#This Row],[ISI_CONV]]*(100%-(Table1[[#This Row],[DISKON]]+Table1[[#This Row],[DISKON NOTA]])))</f>
        <v>1260000</v>
      </c>
      <c r="AF428" s="3">
        <f>IF(Table1[[#This Row],[TANGGAL NOTA]]="",AF427,Table1[[#This Row],[TANGGAL NOTA]])</f>
        <v>45532</v>
      </c>
      <c r="AG428" s="3"/>
      <c r="AH428" s="3">
        <f>IF(Table1[[#This Row],[TANGGAL UPDATE]]="",AH427,Table1[[#This Row],[TANGGAL UPDATE]])</f>
        <v>45535</v>
      </c>
      <c r="AI428" t="str" cm="1">
        <f t="array" ref="AI428">IF(Table1[[#This Row],[A1]]="",AI427,INDEX(Table6[3],Table1[[#This Row],[Q1]]))</f>
        <v>KO</v>
      </c>
      <c r="AJ428" t="str">
        <f>IF(Table1[[#This Row],[_KETERANGAN]]="","",Table1[[#This Row],[_KETERANGAN]])</f>
        <v/>
      </c>
      <c r="AK428" t="str" cm="1">
        <f t="array" ref="AK428">IF(Table1[[#This Row],[A1]]="",AK427,INDEX(Table6[3],Table1[[#This Row],[Q1]]))</f>
        <v>KO</v>
      </c>
      <c r="AL428" s="5" t="str" cm="1">
        <f t="array" ref="AL428">IF(Table1[[#This Row],[A1]]="",AL427,INDEX(Table6[1],Table1[[#This Row],[Q1]]))</f>
        <v>SUMBER BUKIT</v>
      </c>
      <c r="AM428" t="str" cm="1">
        <f t="array" ref="AM428">IF(Table1[[#This Row],[A1]]="",AM427,INDEX(Table6[2],Table1[[#This Row],[Q1]]))</f>
        <v>SALATIGA</v>
      </c>
      <c r="AN428" t="str">
        <f>CONCATENATE(Table1[[#This Row],[TOKO_H]],"-",Table1[[#This Row],[KOTA_H]])</f>
        <v>SUMBER BUKIT-SALATIGA</v>
      </c>
      <c r="AO428"/>
      <c r="AP428" t="s">
        <v>9561</v>
      </c>
      <c r="AQ428"/>
    </row>
    <row r="429" spans="1:43">
      <c r="A429" t="str">
        <f>IF(Table1[[#This Row],[KODE BARANG]]="","",MATCH(Table1[[#This Row],[KODE BARANG]],DBS[KODE BARANG],0))</f>
        <v/>
      </c>
      <c r="B429" t="str">
        <f>IF(Table1[[#This Row],[ROWID]]="","",ROW()-2)</f>
        <v/>
      </c>
      <c r="C429" t="str">
        <f>IF(Table1[[#This Row],[NAMA BARANG]]="","",IF(Table1[[#This Row],[ID]]="",C428,Table1[[#This Row],[ID]]))</f>
        <v/>
      </c>
      <c r="D429" t="str">
        <f>IF(Table1[[#This Row],[A1]]="","",MATCH(Table1[[#This Row],[A1]],Table6[5],0))</f>
        <v/>
      </c>
      <c r="E429" t="str">
        <f>IF(Table1[[#This Row],[ID]]="","",Table1[[#This Row],[TOKO-KOTA_H]])</f>
        <v/>
      </c>
      <c r="F429" t="str">
        <f>IF(Table1[[#This Row],[NOTA TOKO]]="","",ROW()-2)</f>
        <v/>
      </c>
      <c r="G429" s="59"/>
      <c r="H429" s="1"/>
      <c r="J429" s="1"/>
      <c r="K429"/>
      <c r="L429" t="str">
        <f>IF(Table1[[#This Row],[_NAMA BARANG]]="",IF(Table1[[#This Row],[//DBS]]="","",INDEX(DBS[NAMA],Table1[[#This Row],[//DBS]])),Table1[[#This Row],[_NAMA BARANG]])</f>
        <v/>
      </c>
      <c r="M429"/>
      <c r="O429" t="str">
        <f>IF(Table1[[#This Row],[ROWID]]="","",IF(Table1[[#This Row],[_KETERANGAN]]="STOCK BELUM LENGKAP","ADA",IF(Table1[[#This Row],[KODE BARANG]]="","TIDAK ADA","ADA")))</f>
        <v/>
      </c>
      <c r="R429" t="str">
        <f>IF(Table1[[#This Row],[//DBS]]="","",INDEX(DBS[ISI],Table1[[#This Row],[//DBS]]))</f>
        <v/>
      </c>
      <c r="S429" t="str">
        <f>IF(Table1[[#This Row],[//DBS]]="","",IF(Table1[[#This Row],[SATUAN_BYPASS]]="",INDEX(DBS[[SATUAN ]],Table1[[#This Row],[//DBS]]),Table1[SATUAN_BYPASS]))</f>
        <v/>
      </c>
      <c r="U429" s="58" t="str">
        <f>IF(Table1[[#This Row],[HARGA_BYPASS]]="",IF(Table1[[#This Row],[_HARGA]]="","",Table1[[#This Row],[_HARGA]]*1000),Table1[[#This Row],[HARGA_BYPASS]])</f>
        <v/>
      </c>
      <c r="V429" s="2"/>
      <c r="W429" s="2"/>
      <c r="X429" s="58" t="str">
        <f>IF(Table1[[#This Row],[ROWID]]="","",IF(Table1[[#This Row],[ROWID]]=C430,"",SUMIF(Table1[ROWID],Table1[[#This Row],[ROWID]],Table1[TOTAL])))</f>
        <v/>
      </c>
      <c r="AA42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29" t="str">
        <f>IF(Table1[[#This Row],[JUMLAH NOTA]]="","",IF(Table1[[#This Row],[CONV]]="",Table1[[#This Row],[JUMLAH NOTA]],Table1[[#This Row],[JUMLAH NOTA]]*Table1[[#This Row],[CONV]]))</f>
        <v/>
      </c>
      <c r="AC429" t="str">
        <f>IF(Table1[[#This Row],[ISI_CONV]]="","",IF(Table1[[#This Row],[CONV]]="",Table1[[#This Row],[SATUAN NOTA]],Table1[[#This Row],[SATUAN]]))</f>
        <v/>
      </c>
      <c r="AD429" s="58" t="str">
        <f>IF(Table1[[#This Row],[HARGA]]="","",IF(Table1[[#This Row],[CONV]]="",Table1[[#This Row],[HARGA]],Table1[[#This Row],[HARGA]]/Table1[[#This Row],[CONV]]))</f>
        <v/>
      </c>
      <c r="AE429" s="58" t="str">
        <f>IF(Table1[[#This Row],[HARGA_CONV]]="","",Table1[[#This Row],[HARGA_CONV]]*Table1[[#This Row],[ISI_CONV]]*(100%-(Table1[[#This Row],[DISKON]]+Table1[[#This Row],[DISKON NOTA]])))</f>
        <v/>
      </c>
      <c r="AF429" s="3">
        <f>IF(Table1[[#This Row],[TANGGAL NOTA]]="",AF428,Table1[[#This Row],[TANGGAL NOTA]])</f>
        <v>45532</v>
      </c>
      <c r="AG429" s="3"/>
      <c r="AH429" s="3">
        <f>IF(Table1[[#This Row],[TANGGAL UPDATE]]="",AH428,Table1[[#This Row],[TANGGAL UPDATE]])</f>
        <v>45535</v>
      </c>
      <c r="AI429" t="str" cm="1">
        <f t="array" ref="AI429">IF(Table1[[#This Row],[A1]]="",AI428,INDEX(Table6[3],Table1[[#This Row],[Q1]]))</f>
        <v>KO</v>
      </c>
      <c r="AJ429" t="str">
        <f>IF(Table1[[#This Row],[_KETERANGAN]]="","",Table1[[#This Row],[_KETERANGAN]])</f>
        <v/>
      </c>
      <c r="AK429" t="str" cm="1">
        <f t="array" ref="AK429">IF(Table1[[#This Row],[A1]]="",AK428,INDEX(Table6[3],Table1[[#This Row],[Q1]]))</f>
        <v>KO</v>
      </c>
      <c r="AL429" s="5" t="str" cm="1">
        <f t="array" ref="AL429">IF(Table1[[#This Row],[A1]]="",AL428,INDEX(Table6[1],Table1[[#This Row],[Q1]]))</f>
        <v>SUMBER BUKIT</v>
      </c>
      <c r="AM429" t="str" cm="1">
        <f t="array" ref="AM429">IF(Table1[[#This Row],[A1]]="",AM428,INDEX(Table6[2],Table1[[#This Row],[Q1]]))</f>
        <v>SALATIGA</v>
      </c>
      <c r="AN429" t="str">
        <f>CONCATENATE(Table1[[#This Row],[TOKO_H]],"-",Table1[[#This Row],[KOTA_H]])</f>
        <v>SUMBER BUKIT-SALATIGA</v>
      </c>
      <c r="AO429"/>
      <c r="AP429" t="s">
        <v>9561</v>
      </c>
      <c r="AQ429"/>
    </row>
    <row r="430" spans="1:43">
      <c r="A430">
        <f>IF(Table1[[#This Row],[KODE BARANG]]="","",MATCH(Table1[[#This Row],[KODE BARANG]],DBS[KODE BARANG],0))</f>
        <v>2920</v>
      </c>
      <c r="B430">
        <f>IF(Table1[[#This Row],[ROWID]]="","",ROW()-2)</f>
        <v>428</v>
      </c>
      <c r="C430">
        <f>IF(Table1[[#This Row],[NAMA BARANG]]="","",IF(Table1[[#This Row],[ID]]="",C429,Table1[[#This Row],[ID]]))</f>
        <v>428</v>
      </c>
      <c r="D430">
        <f>IF(Table1[[#This Row],[A1]]="","",MATCH(Table1[[#This Row],[A1]],Table6[5],0))</f>
        <v>294</v>
      </c>
      <c r="E430" t="str">
        <f>IF(Table1[[#This Row],[ID]]="","",Table1[[#This Row],[TOKO-KOTA_H]])</f>
        <v>ANEKA SERAGAM-BLITAR</v>
      </c>
      <c r="F430">
        <f>IF(Table1[[#This Row],[NOTA TOKO]]="","",ROW()-2)</f>
        <v>428</v>
      </c>
      <c r="G430" s="59"/>
      <c r="H430" s="1"/>
      <c r="I430">
        <v>3414</v>
      </c>
      <c r="J430" s="1" t="s">
        <v>13587</v>
      </c>
      <c r="K430" t="s">
        <v>8748</v>
      </c>
      <c r="L430" t="str">
        <f>IF(Table1[[#This Row],[_NAMA BARANG]]="",IF(Table1[[#This Row],[//DBS]]="","",INDEX(DBS[NAMA],Table1[[#This Row],[//DBS]])),Table1[[#This Row],[_NAMA BARANG]])</f>
        <v>TAS TIDUR GGH-L (6 MOTIF)</v>
      </c>
      <c r="M430"/>
      <c r="O430" t="str">
        <f>IF(Table1[[#This Row],[ROWID]]="","",IF(Table1[[#This Row],[_KETERANGAN]]="STOCK BELUM LENGKAP","ADA",IF(Table1[[#This Row],[KODE BARANG]]="","TIDAK ADA","ADA")))</f>
        <v>ADA</v>
      </c>
      <c r="P430">
        <v>2</v>
      </c>
      <c r="Q430" t="s">
        <v>34</v>
      </c>
      <c r="R430">
        <f>IF(Table1[[#This Row],[//DBS]]="","",INDEX(DBS[ISI],Table1[[#This Row],[//DBS]]))</f>
        <v>30</v>
      </c>
      <c r="S430" t="str">
        <f>IF(Table1[[#This Row],[//DBS]]="","",IF(Table1[[#This Row],[SATUAN_BYPASS]]="",INDEX(DBS[[SATUAN ]],Table1[[#This Row],[//DBS]]),Table1[SATUAN_BYPASS]))</f>
        <v>LSN</v>
      </c>
      <c r="T430">
        <v>125</v>
      </c>
      <c r="U430" s="58">
        <f>IF(Table1[[#This Row],[HARGA_BYPASS]]="",IF(Table1[[#This Row],[_HARGA]]="","",Table1[[#This Row],[_HARGA]]*1000),Table1[[#This Row],[HARGA_BYPASS]])</f>
        <v>125000</v>
      </c>
      <c r="V430" s="2"/>
      <c r="W430" s="2"/>
      <c r="X430" s="58" t="str">
        <f>IF(Table1[[#This Row],[ROWID]]="","",IF(Table1[[#This Row],[ROWID]]=C431,"",SUMIF(Table1[ROWID],Table1[[#This Row],[ROWID]],Table1[TOTAL])))</f>
        <v/>
      </c>
      <c r="AA43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30">
        <f>IF(Table1[[#This Row],[JUMLAH NOTA]]="","",IF(Table1[[#This Row],[CONV]]="",Table1[[#This Row],[JUMLAH NOTA]],Table1[[#This Row],[JUMLAH NOTA]]*Table1[[#This Row],[CONV]]))</f>
        <v>2</v>
      </c>
      <c r="AC430" t="str">
        <f>IF(Table1[[#This Row],[ISI_CONV]]="","",IF(Table1[[#This Row],[CONV]]="",Table1[[#This Row],[SATUAN NOTA]],Table1[[#This Row],[SATUAN]]))</f>
        <v>LSN</v>
      </c>
      <c r="AD430" s="58">
        <f>IF(Table1[[#This Row],[HARGA]]="","",IF(Table1[[#This Row],[CONV]]="",Table1[[#This Row],[HARGA]],Table1[[#This Row],[HARGA]]/Table1[[#This Row],[CONV]]))</f>
        <v>125000</v>
      </c>
      <c r="AE430" s="58">
        <f>IF(Table1[[#This Row],[HARGA_CONV]]="","",Table1[[#This Row],[HARGA_CONV]]*Table1[[#This Row],[ISI_CONV]]*(100%-(Table1[[#This Row],[DISKON]]+Table1[[#This Row],[DISKON NOTA]])))</f>
        <v>250000</v>
      </c>
      <c r="AF430" s="3">
        <f>IF(Table1[[#This Row],[TANGGAL NOTA]]="",AF429,Table1[[#This Row],[TANGGAL NOTA]])</f>
        <v>45532</v>
      </c>
      <c r="AG430" s="3"/>
      <c r="AH430" s="3">
        <f>IF(Table1[[#This Row],[TANGGAL UPDATE]]="",AH429,Table1[[#This Row],[TANGGAL UPDATE]])</f>
        <v>45535</v>
      </c>
      <c r="AI430" t="str" cm="1">
        <f t="array" ref="AI430">IF(Table1[[#This Row],[A1]]="",AI429,INDEX(Table6[3],Table1[[#This Row],[Q1]]))</f>
        <v>E</v>
      </c>
      <c r="AJ430" t="str">
        <f>IF(Table1[[#This Row],[_KETERANGAN]]="","",Table1[[#This Row],[_KETERANGAN]])</f>
        <v/>
      </c>
      <c r="AK430" t="str" cm="1">
        <f t="array" ref="AK430">IF(Table1[[#This Row],[A1]]="",AK429,INDEX(Table6[3],Table1[[#This Row],[Q1]]))</f>
        <v>E</v>
      </c>
      <c r="AL430" s="5" t="str" cm="1">
        <f t="array" ref="AL430">IF(Table1[[#This Row],[A1]]="",AL429,INDEX(Table6[1],Table1[[#This Row],[Q1]]))</f>
        <v>ANEKA SERAGAM</v>
      </c>
      <c r="AM430" t="str" cm="1">
        <f t="array" ref="AM430">IF(Table1[[#This Row],[A1]]="",AM429,INDEX(Table6[2],Table1[[#This Row],[Q1]]))</f>
        <v>BLITAR</v>
      </c>
      <c r="AN430" t="str">
        <f>CONCATENATE(Table1[[#This Row],[TOKO_H]],"-",Table1[[#This Row],[KOTA_H]])</f>
        <v>ANEKA SERAGAM-BLITAR</v>
      </c>
      <c r="AO430"/>
      <c r="AP430" t="s">
        <v>9561</v>
      </c>
      <c r="AQ430"/>
    </row>
    <row r="431" spans="1:43">
      <c r="A431">
        <f>IF(Table1[[#This Row],[KODE BARANG]]="","",MATCH(Table1[[#This Row],[KODE BARANG]],DBS[KODE BARANG],0))</f>
        <v>2920</v>
      </c>
      <c r="B431">
        <f>IF(Table1[[#This Row],[ROWID]]="","",ROW()-2)</f>
        <v>429</v>
      </c>
      <c r="C431">
        <f>IF(Table1[[#This Row],[NAMA BARANG]]="","",IF(Table1[[#This Row],[ID]]="",C430,Table1[[#This Row],[ID]]))</f>
        <v>428</v>
      </c>
      <c r="D431" t="str">
        <f>IF(Table1[[#This Row],[A1]]="","",MATCH(Table1[[#This Row],[A1]],Table6[5],0))</f>
        <v/>
      </c>
      <c r="E431" t="str">
        <f>IF(Table1[[#This Row],[ID]]="","",Table1[[#This Row],[TOKO-KOTA_H]])</f>
        <v/>
      </c>
      <c r="F431" t="str">
        <f>IF(Table1[[#This Row],[NOTA TOKO]]="","",ROW()-2)</f>
        <v/>
      </c>
      <c r="G431" s="59"/>
      <c r="H431" s="1"/>
      <c r="J431" s="1"/>
      <c r="K431" t="s">
        <v>8748</v>
      </c>
      <c r="L431" t="str">
        <f>IF(Table1[[#This Row],[_NAMA BARANG]]="",IF(Table1[[#This Row],[//DBS]]="","",INDEX(DBS[NAMA],Table1[[#This Row],[//DBS]])),Table1[[#This Row],[_NAMA BARANG]])</f>
        <v>TAS TIDUR GGH-L (6 MOTIF)</v>
      </c>
      <c r="M431"/>
      <c r="O431" t="str">
        <f>IF(Table1[[#This Row],[ROWID]]="","",IF(Table1[[#This Row],[_KETERANGAN]]="STOCK BELUM LENGKAP","ADA",IF(Table1[[#This Row],[KODE BARANG]]="","TIDAK ADA","ADA")))</f>
        <v>ADA</v>
      </c>
      <c r="P431">
        <v>2</v>
      </c>
      <c r="Q431" t="s">
        <v>34</v>
      </c>
      <c r="R431">
        <f>IF(Table1[[#This Row],[//DBS]]="","",INDEX(DBS[ISI],Table1[[#This Row],[//DBS]]))</f>
        <v>30</v>
      </c>
      <c r="S431" t="str">
        <f>IF(Table1[[#This Row],[//DBS]]="","",IF(Table1[[#This Row],[SATUAN_BYPASS]]="",INDEX(DBS[[SATUAN ]],Table1[[#This Row],[//DBS]]),Table1[SATUAN_BYPASS]))</f>
        <v>LSN</v>
      </c>
      <c r="T431">
        <v>125</v>
      </c>
      <c r="U431" s="58">
        <f>IF(Table1[[#This Row],[HARGA_BYPASS]]="",IF(Table1[[#This Row],[_HARGA]]="","",Table1[[#This Row],[_HARGA]]*1000),Table1[[#This Row],[HARGA_BYPASS]])</f>
        <v>125000</v>
      </c>
      <c r="V431" s="2"/>
      <c r="W431" s="2"/>
      <c r="X431" s="58" t="str">
        <f>IF(Table1[[#This Row],[ROWID]]="","",IF(Table1[[#This Row],[ROWID]]=C432,"",SUMIF(Table1[ROWID],Table1[[#This Row],[ROWID]],Table1[TOTAL])))</f>
        <v/>
      </c>
      <c r="AA43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31">
        <f>IF(Table1[[#This Row],[JUMLAH NOTA]]="","",IF(Table1[[#This Row],[CONV]]="",Table1[[#This Row],[JUMLAH NOTA]],Table1[[#This Row],[JUMLAH NOTA]]*Table1[[#This Row],[CONV]]))</f>
        <v>2</v>
      </c>
      <c r="AC431" t="str">
        <f>IF(Table1[[#This Row],[ISI_CONV]]="","",IF(Table1[[#This Row],[CONV]]="",Table1[[#This Row],[SATUAN NOTA]],Table1[[#This Row],[SATUAN]]))</f>
        <v>LSN</v>
      </c>
      <c r="AD431" s="58">
        <f>IF(Table1[[#This Row],[HARGA]]="","",IF(Table1[[#This Row],[CONV]]="",Table1[[#This Row],[HARGA]],Table1[[#This Row],[HARGA]]/Table1[[#This Row],[CONV]]))</f>
        <v>125000</v>
      </c>
      <c r="AE431" s="58">
        <f>IF(Table1[[#This Row],[HARGA_CONV]]="","",Table1[[#This Row],[HARGA_CONV]]*Table1[[#This Row],[ISI_CONV]]*(100%-(Table1[[#This Row],[DISKON]]+Table1[[#This Row],[DISKON NOTA]])))</f>
        <v>250000</v>
      </c>
      <c r="AF431" s="3">
        <f>IF(Table1[[#This Row],[TANGGAL NOTA]]="",AF430,Table1[[#This Row],[TANGGAL NOTA]])</f>
        <v>45532</v>
      </c>
      <c r="AG431" s="3"/>
      <c r="AH431" s="3">
        <f>IF(Table1[[#This Row],[TANGGAL UPDATE]]="",AH430,Table1[[#This Row],[TANGGAL UPDATE]])</f>
        <v>45535</v>
      </c>
      <c r="AI431" t="str" cm="1">
        <f t="array" ref="AI431">IF(Table1[[#This Row],[A1]]="",AI430,INDEX(Table6[3],Table1[[#This Row],[Q1]]))</f>
        <v>E</v>
      </c>
      <c r="AJ431" t="str">
        <f>IF(Table1[[#This Row],[_KETERANGAN]]="","",Table1[[#This Row],[_KETERANGAN]])</f>
        <v/>
      </c>
      <c r="AK431" t="str" cm="1">
        <f t="array" ref="AK431">IF(Table1[[#This Row],[A1]]="",AK430,INDEX(Table6[3],Table1[[#This Row],[Q1]]))</f>
        <v>E</v>
      </c>
      <c r="AL431" s="5" t="str" cm="1">
        <f t="array" ref="AL431">IF(Table1[[#This Row],[A1]]="",AL430,INDEX(Table6[1],Table1[[#This Row],[Q1]]))</f>
        <v>ANEKA SERAGAM</v>
      </c>
      <c r="AM431" t="str" cm="1">
        <f t="array" ref="AM431">IF(Table1[[#This Row],[A1]]="",AM430,INDEX(Table6[2],Table1[[#This Row],[Q1]]))</f>
        <v>BLITAR</v>
      </c>
      <c r="AN431" t="str">
        <f>CONCATENATE(Table1[[#This Row],[TOKO_H]],"-",Table1[[#This Row],[KOTA_H]])</f>
        <v>ANEKA SERAGAM-BLITAR</v>
      </c>
      <c r="AO431"/>
      <c r="AP431" t="s">
        <v>9561</v>
      </c>
      <c r="AQ431"/>
    </row>
    <row r="432" spans="1:43">
      <c r="A432">
        <f>IF(Table1[[#This Row],[KODE BARANG]]="","",MATCH(Table1[[#This Row],[KODE BARANG]],DBS[KODE BARANG],0))</f>
        <v>2919</v>
      </c>
      <c r="B432">
        <f>IF(Table1[[#This Row],[ROWID]]="","",ROW()-2)</f>
        <v>430</v>
      </c>
      <c r="C432">
        <f>IF(Table1[[#This Row],[NAMA BARANG]]="","",IF(Table1[[#This Row],[ID]]="",C431,Table1[[#This Row],[ID]]))</f>
        <v>428</v>
      </c>
      <c r="D432" t="str">
        <f>IF(Table1[[#This Row],[A1]]="","",MATCH(Table1[[#This Row],[A1]],Table6[5],0))</f>
        <v/>
      </c>
      <c r="E432" t="str">
        <f>IF(Table1[[#This Row],[ID]]="","",Table1[[#This Row],[TOKO-KOTA_H]])</f>
        <v/>
      </c>
      <c r="F432" t="str">
        <f>IF(Table1[[#This Row],[NOTA TOKO]]="","",ROW()-2)</f>
        <v/>
      </c>
      <c r="G432" s="59"/>
      <c r="H432" s="1"/>
      <c r="J432" s="1"/>
      <c r="K432" t="s">
        <v>8746</v>
      </c>
      <c r="L432" t="str">
        <f>IF(Table1[[#This Row],[_NAMA BARANG]]="",IF(Table1[[#This Row],[//DBS]]="","",INDEX(DBS[NAMA],Table1[[#This Row],[//DBS]])),Table1[[#This Row],[_NAMA BARANG]])</f>
        <v>TAS TIDUR GGH-M (6 MOTIF)</v>
      </c>
      <c r="M432"/>
      <c r="O432" t="str">
        <f>IF(Table1[[#This Row],[ROWID]]="","",IF(Table1[[#This Row],[_KETERANGAN]]="STOCK BELUM LENGKAP","ADA",IF(Table1[[#This Row],[KODE BARANG]]="","TIDAK ADA","ADA")))</f>
        <v>ADA</v>
      </c>
      <c r="P432">
        <v>2</v>
      </c>
      <c r="Q432" t="s">
        <v>34</v>
      </c>
      <c r="R432">
        <f>IF(Table1[[#This Row],[//DBS]]="","",INDEX(DBS[ISI],Table1[[#This Row],[//DBS]]))</f>
        <v>40</v>
      </c>
      <c r="S432" t="str">
        <f>IF(Table1[[#This Row],[//DBS]]="","",IF(Table1[[#This Row],[SATUAN_BYPASS]]="",INDEX(DBS[[SATUAN ]],Table1[[#This Row],[//DBS]]),Table1[SATUAN_BYPASS]))</f>
        <v>LSN</v>
      </c>
      <c r="T432">
        <v>100</v>
      </c>
      <c r="U432" s="58">
        <f>IF(Table1[[#This Row],[HARGA_BYPASS]]="",IF(Table1[[#This Row],[_HARGA]]="","",Table1[[#This Row],[_HARGA]]*1000),Table1[[#This Row],[HARGA_BYPASS]])</f>
        <v>100000</v>
      </c>
      <c r="V432" s="2"/>
      <c r="W432" s="2"/>
      <c r="X432" s="58" t="str">
        <f>IF(Table1[[#This Row],[ROWID]]="","",IF(Table1[[#This Row],[ROWID]]=C433,"",SUMIF(Table1[ROWID],Table1[[#This Row],[ROWID]],Table1[TOTAL])))</f>
        <v/>
      </c>
      <c r="AA43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32">
        <f>IF(Table1[[#This Row],[JUMLAH NOTA]]="","",IF(Table1[[#This Row],[CONV]]="",Table1[[#This Row],[JUMLAH NOTA]],Table1[[#This Row],[JUMLAH NOTA]]*Table1[[#This Row],[CONV]]))</f>
        <v>2</v>
      </c>
      <c r="AC432" t="str">
        <f>IF(Table1[[#This Row],[ISI_CONV]]="","",IF(Table1[[#This Row],[CONV]]="",Table1[[#This Row],[SATUAN NOTA]],Table1[[#This Row],[SATUAN]]))</f>
        <v>LSN</v>
      </c>
      <c r="AD432" s="58">
        <f>IF(Table1[[#This Row],[HARGA]]="","",IF(Table1[[#This Row],[CONV]]="",Table1[[#This Row],[HARGA]],Table1[[#This Row],[HARGA]]/Table1[[#This Row],[CONV]]))</f>
        <v>100000</v>
      </c>
      <c r="AE432" s="58">
        <f>IF(Table1[[#This Row],[HARGA_CONV]]="","",Table1[[#This Row],[HARGA_CONV]]*Table1[[#This Row],[ISI_CONV]]*(100%-(Table1[[#This Row],[DISKON]]+Table1[[#This Row],[DISKON NOTA]])))</f>
        <v>200000</v>
      </c>
      <c r="AF432" s="3">
        <f>IF(Table1[[#This Row],[TANGGAL NOTA]]="",AF431,Table1[[#This Row],[TANGGAL NOTA]])</f>
        <v>45532</v>
      </c>
      <c r="AG432" s="3"/>
      <c r="AH432" s="3">
        <f>IF(Table1[[#This Row],[TANGGAL UPDATE]]="",AH431,Table1[[#This Row],[TANGGAL UPDATE]])</f>
        <v>45535</v>
      </c>
      <c r="AI432" t="str" cm="1">
        <f t="array" ref="AI432">IF(Table1[[#This Row],[A1]]="",AI431,INDEX(Table6[3],Table1[[#This Row],[Q1]]))</f>
        <v>E</v>
      </c>
      <c r="AJ432" t="str">
        <f>IF(Table1[[#This Row],[_KETERANGAN]]="","",Table1[[#This Row],[_KETERANGAN]])</f>
        <v/>
      </c>
      <c r="AK432" t="str" cm="1">
        <f t="array" ref="AK432">IF(Table1[[#This Row],[A1]]="",AK431,INDEX(Table6[3],Table1[[#This Row],[Q1]]))</f>
        <v>E</v>
      </c>
      <c r="AL432" s="5" t="str" cm="1">
        <f t="array" ref="AL432">IF(Table1[[#This Row],[A1]]="",AL431,INDEX(Table6[1],Table1[[#This Row],[Q1]]))</f>
        <v>ANEKA SERAGAM</v>
      </c>
      <c r="AM432" t="str" cm="1">
        <f t="array" ref="AM432">IF(Table1[[#This Row],[A1]]="",AM431,INDEX(Table6[2],Table1[[#This Row],[Q1]]))</f>
        <v>BLITAR</v>
      </c>
      <c r="AN432" t="str">
        <f>CONCATENATE(Table1[[#This Row],[TOKO_H]],"-",Table1[[#This Row],[KOTA_H]])</f>
        <v>ANEKA SERAGAM-BLITAR</v>
      </c>
      <c r="AO432"/>
      <c r="AP432" t="s">
        <v>9561</v>
      </c>
      <c r="AQ432"/>
    </row>
    <row r="433" spans="1:43">
      <c r="A433">
        <f>IF(Table1[[#This Row],[KODE BARANG]]="","",MATCH(Table1[[#This Row],[KODE BARANG]],DBS[KODE BARANG],0))</f>
        <v>2919</v>
      </c>
      <c r="B433">
        <f>IF(Table1[[#This Row],[ROWID]]="","",ROW()-2)</f>
        <v>431</v>
      </c>
      <c r="C433">
        <f>IF(Table1[[#This Row],[NAMA BARANG]]="","",IF(Table1[[#This Row],[ID]]="",C432,Table1[[#This Row],[ID]]))</f>
        <v>428</v>
      </c>
      <c r="D433" t="str">
        <f>IF(Table1[[#This Row],[A1]]="","",MATCH(Table1[[#This Row],[A1]],Table6[5],0))</f>
        <v/>
      </c>
      <c r="E433" t="str">
        <f>IF(Table1[[#This Row],[ID]]="","",Table1[[#This Row],[TOKO-KOTA_H]])</f>
        <v/>
      </c>
      <c r="F433" t="str">
        <f>IF(Table1[[#This Row],[NOTA TOKO]]="","",ROW()-2)</f>
        <v/>
      </c>
      <c r="G433" s="59"/>
      <c r="H433" s="1"/>
      <c r="J433" s="1"/>
      <c r="K433" t="s">
        <v>8746</v>
      </c>
      <c r="L433" t="str">
        <f>IF(Table1[[#This Row],[_NAMA BARANG]]="",IF(Table1[[#This Row],[//DBS]]="","",INDEX(DBS[NAMA],Table1[[#This Row],[//DBS]])),Table1[[#This Row],[_NAMA BARANG]])</f>
        <v>TAS TIDUR GGH-M (6 MOTIF)</v>
      </c>
      <c r="M433"/>
      <c r="O433" t="str">
        <f>IF(Table1[[#This Row],[ROWID]]="","",IF(Table1[[#This Row],[_KETERANGAN]]="STOCK BELUM LENGKAP","ADA",IF(Table1[[#This Row],[KODE BARANG]]="","TIDAK ADA","ADA")))</f>
        <v>ADA</v>
      </c>
      <c r="P433">
        <v>2</v>
      </c>
      <c r="Q433" t="s">
        <v>34</v>
      </c>
      <c r="R433">
        <f>IF(Table1[[#This Row],[//DBS]]="","",INDEX(DBS[ISI],Table1[[#This Row],[//DBS]]))</f>
        <v>40</v>
      </c>
      <c r="S433" t="str">
        <f>IF(Table1[[#This Row],[//DBS]]="","",IF(Table1[[#This Row],[SATUAN_BYPASS]]="",INDEX(DBS[[SATUAN ]],Table1[[#This Row],[//DBS]]),Table1[SATUAN_BYPASS]))</f>
        <v>LSN</v>
      </c>
      <c r="T433">
        <v>100</v>
      </c>
      <c r="U433" s="58">
        <f>IF(Table1[[#This Row],[HARGA_BYPASS]]="",IF(Table1[[#This Row],[_HARGA]]="","",Table1[[#This Row],[_HARGA]]*1000),Table1[[#This Row],[HARGA_BYPASS]])</f>
        <v>100000</v>
      </c>
      <c r="V433" s="2"/>
      <c r="W433" s="2"/>
      <c r="X433" s="58" t="str">
        <f>IF(Table1[[#This Row],[ROWID]]="","",IF(Table1[[#This Row],[ROWID]]=C434,"",SUMIF(Table1[ROWID],Table1[[#This Row],[ROWID]],Table1[TOTAL])))</f>
        <v/>
      </c>
      <c r="AA43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33">
        <f>IF(Table1[[#This Row],[JUMLAH NOTA]]="","",IF(Table1[[#This Row],[CONV]]="",Table1[[#This Row],[JUMLAH NOTA]],Table1[[#This Row],[JUMLAH NOTA]]*Table1[[#This Row],[CONV]]))</f>
        <v>2</v>
      </c>
      <c r="AC433" t="str">
        <f>IF(Table1[[#This Row],[ISI_CONV]]="","",IF(Table1[[#This Row],[CONV]]="",Table1[[#This Row],[SATUAN NOTA]],Table1[[#This Row],[SATUAN]]))</f>
        <v>LSN</v>
      </c>
      <c r="AD433" s="58">
        <f>IF(Table1[[#This Row],[HARGA]]="","",IF(Table1[[#This Row],[CONV]]="",Table1[[#This Row],[HARGA]],Table1[[#This Row],[HARGA]]/Table1[[#This Row],[CONV]]))</f>
        <v>100000</v>
      </c>
      <c r="AE433" s="58">
        <f>IF(Table1[[#This Row],[HARGA_CONV]]="","",Table1[[#This Row],[HARGA_CONV]]*Table1[[#This Row],[ISI_CONV]]*(100%-(Table1[[#This Row],[DISKON]]+Table1[[#This Row],[DISKON NOTA]])))</f>
        <v>200000</v>
      </c>
      <c r="AF433" s="3">
        <f>IF(Table1[[#This Row],[TANGGAL NOTA]]="",AF432,Table1[[#This Row],[TANGGAL NOTA]])</f>
        <v>45532</v>
      </c>
      <c r="AG433" s="3"/>
      <c r="AH433" s="3">
        <f>IF(Table1[[#This Row],[TANGGAL UPDATE]]="",AH432,Table1[[#This Row],[TANGGAL UPDATE]])</f>
        <v>45535</v>
      </c>
      <c r="AI433" t="str" cm="1">
        <f t="array" ref="AI433">IF(Table1[[#This Row],[A1]]="",AI432,INDEX(Table6[3],Table1[[#This Row],[Q1]]))</f>
        <v>E</v>
      </c>
      <c r="AJ433" t="str">
        <f>IF(Table1[[#This Row],[_KETERANGAN]]="","",Table1[[#This Row],[_KETERANGAN]])</f>
        <v/>
      </c>
      <c r="AK433" t="str" cm="1">
        <f t="array" ref="AK433">IF(Table1[[#This Row],[A1]]="",AK432,INDEX(Table6[3],Table1[[#This Row],[Q1]]))</f>
        <v>E</v>
      </c>
      <c r="AL433" s="5" t="str" cm="1">
        <f t="array" ref="AL433">IF(Table1[[#This Row],[A1]]="",AL432,INDEX(Table6[1],Table1[[#This Row],[Q1]]))</f>
        <v>ANEKA SERAGAM</v>
      </c>
      <c r="AM433" t="str" cm="1">
        <f t="array" ref="AM433">IF(Table1[[#This Row],[A1]]="",AM432,INDEX(Table6[2],Table1[[#This Row],[Q1]]))</f>
        <v>BLITAR</v>
      </c>
      <c r="AN433" t="str">
        <f>CONCATENATE(Table1[[#This Row],[TOKO_H]],"-",Table1[[#This Row],[KOTA_H]])</f>
        <v>ANEKA SERAGAM-BLITAR</v>
      </c>
      <c r="AO433"/>
      <c r="AP433" t="s">
        <v>9561</v>
      </c>
      <c r="AQ433"/>
    </row>
    <row r="434" spans="1:43">
      <c r="A434">
        <f>IF(Table1[[#This Row],[KODE BARANG]]="","",MATCH(Table1[[#This Row],[KODE BARANG]],DBS[KODE BARANG],0))</f>
        <v>2919</v>
      </c>
      <c r="B434">
        <f>IF(Table1[[#This Row],[ROWID]]="","",ROW()-2)</f>
        <v>432</v>
      </c>
      <c r="C434">
        <f>IF(Table1[[#This Row],[NAMA BARANG]]="","",IF(Table1[[#This Row],[ID]]="",C433,Table1[[#This Row],[ID]]))</f>
        <v>428</v>
      </c>
      <c r="D434" t="str">
        <f>IF(Table1[[#This Row],[A1]]="","",MATCH(Table1[[#This Row],[A1]],Table6[5],0))</f>
        <v/>
      </c>
      <c r="E434" t="str">
        <f>IF(Table1[[#This Row],[ID]]="","",Table1[[#This Row],[TOKO-KOTA_H]])</f>
        <v/>
      </c>
      <c r="F434" t="str">
        <f>IF(Table1[[#This Row],[NOTA TOKO]]="","",ROW()-2)</f>
        <v/>
      </c>
      <c r="G434" s="59"/>
      <c r="H434" s="1"/>
      <c r="J434" s="1"/>
      <c r="K434" t="s">
        <v>8746</v>
      </c>
      <c r="L434" t="str">
        <f>IF(Table1[[#This Row],[_NAMA BARANG]]="",IF(Table1[[#This Row],[//DBS]]="","",INDEX(DBS[NAMA],Table1[[#This Row],[//DBS]])),Table1[[#This Row],[_NAMA BARANG]])</f>
        <v>TAS TIDUR GGH-M (6 MOTIF)</v>
      </c>
      <c r="M434"/>
      <c r="O434" t="str">
        <f>IF(Table1[[#This Row],[ROWID]]="","",IF(Table1[[#This Row],[_KETERANGAN]]="STOCK BELUM LENGKAP","ADA",IF(Table1[[#This Row],[KODE BARANG]]="","TIDAK ADA","ADA")))</f>
        <v>ADA</v>
      </c>
      <c r="P434">
        <v>2</v>
      </c>
      <c r="Q434" t="s">
        <v>34</v>
      </c>
      <c r="R434">
        <f>IF(Table1[[#This Row],[//DBS]]="","",INDEX(DBS[ISI],Table1[[#This Row],[//DBS]]))</f>
        <v>40</v>
      </c>
      <c r="S434" t="str">
        <f>IF(Table1[[#This Row],[//DBS]]="","",IF(Table1[[#This Row],[SATUAN_BYPASS]]="",INDEX(DBS[[SATUAN ]],Table1[[#This Row],[//DBS]]),Table1[SATUAN_BYPASS]))</f>
        <v>LSN</v>
      </c>
      <c r="T434">
        <v>100</v>
      </c>
      <c r="U434" s="58">
        <f>IF(Table1[[#This Row],[HARGA_BYPASS]]="",IF(Table1[[#This Row],[_HARGA]]="","",Table1[[#This Row],[_HARGA]]*1000),Table1[[#This Row],[HARGA_BYPASS]])</f>
        <v>100000</v>
      </c>
      <c r="V434" s="2"/>
      <c r="W434" s="2"/>
      <c r="X434" s="58" t="str">
        <f>IF(Table1[[#This Row],[ROWID]]="","",IF(Table1[[#This Row],[ROWID]]=C435,"",SUMIF(Table1[ROWID],Table1[[#This Row],[ROWID]],Table1[TOTAL])))</f>
        <v/>
      </c>
      <c r="AA43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34">
        <f>IF(Table1[[#This Row],[JUMLAH NOTA]]="","",IF(Table1[[#This Row],[CONV]]="",Table1[[#This Row],[JUMLAH NOTA]],Table1[[#This Row],[JUMLAH NOTA]]*Table1[[#This Row],[CONV]]))</f>
        <v>2</v>
      </c>
      <c r="AC434" t="str">
        <f>IF(Table1[[#This Row],[ISI_CONV]]="","",IF(Table1[[#This Row],[CONV]]="",Table1[[#This Row],[SATUAN NOTA]],Table1[[#This Row],[SATUAN]]))</f>
        <v>LSN</v>
      </c>
      <c r="AD434" s="58">
        <f>IF(Table1[[#This Row],[HARGA]]="","",IF(Table1[[#This Row],[CONV]]="",Table1[[#This Row],[HARGA]],Table1[[#This Row],[HARGA]]/Table1[[#This Row],[CONV]]))</f>
        <v>100000</v>
      </c>
      <c r="AE434" s="58">
        <f>IF(Table1[[#This Row],[HARGA_CONV]]="","",Table1[[#This Row],[HARGA_CONV]]*Table1[[#This Row],[ISI_CONV]]*(100%-(Table1[[#This Row],[DISKON]]+Table1[[#This Row],[DISKON NOTA]])))</f>
        <v>200000</v>
      </c>
      <c r="AF434" s="3">
        <f>IF(Table1[[#This Row],[TANGGAL NOTA]]="",AF433,Table1[[#This Row],[TANGGAL NOTA]])</f>
        <v>45532</v>
      </c>
      <c r="AG434" s="3"/>
      <c r="AH434" s="3">
        <f>IF(Table1[[#This Row],[TANGGAL UPDATE]]="",AH433,Table1[[#This Row],[TANGGAL UPDATE]])</f>
        <v>45535</v>
      </c>
      <c r="AI434" t="str" cm="1">
        <f t="array" ref="AI434">IF(Table1[[#This Row],[A1]]="",AI433,INDEX(Table6[3],Table1[[#This Row],[Q1]]))</f>
        <v>E</v>
      </c>
      <c r="AJ434" t="str">
        <f>IF(Table1[[#This Row],[_KETERANGAN]]="","",Table1[[#This Row],[_KETERANGAN]])</f>
        <v/>
      </c>
      <c r="AK434" t="str" cm="1">
        <f t="array" ref="AK434">IF(Table1[[#This Row],[A1]]="",AK433,INDEX(Table6[3],Table1[[#This Row],[Q1]]))</f>
        <v>E</v>
      </c>
      <c r="AL434" s="5" t="str" cm="1">
        <f t="array" ref="AL434">IF(Table1[[#This Row],[A1]]="",AL433,INDEX(Table6[1],Table1[[#This Row],[Q1]]))</f>
        <v>ANEKA SERAGAM</v>
      </c>
      <c r="AM434" t="str" cm="1">
        <f t="array" ref="AM434">IF(Table1[[#This Row],[A1]]="",AM433,INDEX(Table6[2],Table1[[#This Row],[Q1]]))</f>
        <v>BLITAR</v>
      </c>
      <c r="AN434" t="str">
        <f>CONCATENATE(Table1[[#This Row],[TOKO_H]],"-",Table1[[#This Row],[KOTA_H]])</f>
        <v>ANEKA SERAGAM-BLITAR</v>
      </c>
      <c r="AO434"/>
      <c r="AP434" t="s">
        <v>9561</v>
      </c>
      <c r="AQ434"/>
    </row>
    <row r="435" spans="1:43">
      <c r="A435">
        <f>IF(Table1[[#This Row],[KODE BARANG]]="","",MATCH(Table1[[#This Row],[KODE BARANG]],DBS[KODE BARANG],0))</f>
        <v>2919</v>
      </c>
      <c r="B435">
        <f>IF(Table1[[#This Row],[ROWID]]="","",ROW()-2)</f>
        <v>433</v>
      </c>
      <c r="C435">
        <f>IF(Table1[[#This Row],[NAMA BARANG]]="","",IF(Table1[[#This Row],[ID]]="",C434,Table1[[#This Row],[ID]]))</f>
        <v>428</v>
      </c>
      <c r="D435" t="str">
        <f>IF(Table1[[#This Row],[A1]]="","",MATCH(Table1[[#This Row],[A1]],Table6[5],0))</f>
        <v/>
      </c>
      <c r="E435" t="str">
        <f>IF(Table1[[#This Row],[ID]]="","",Table1[[#This Row],[TOKO-KOTA_H]])</f>
        <v/>
      </c>
      <c r="F435" t="str">
        <f>IF(Table1[[#This Row],[NOTA TOKO]]="","",ROW()-2)</f>
        <v/>
      </c>
      <c r="G435" s="59"/>
      <c r="H435" s="1"/>
      <c r="J435" s="1"/>
      <c r="K435" t="s">
        <v>8746</v>
      </c>
      <c r="L435" t="str">
        <f>IF(Table1[[#This Row],[_NAMA BARANG]]="",IF(Table1[[#This Row],[//DBS]]="","",INDEX(DBS[NAMA],Table1[[#This Row],[//DBS]])),Table1[[#This Row],[_NAMA BARANG]])</f>
        <v>TAS TIDUR GGH-M (6 MOTIF)</v>
      </c>
      <c r="M435"/>
      <c r="O435" t="str">
        <f>IF(Table1[[#This Row],[ROWID]]="","",IF(Table1[[#This Row],[_KETERANGAN]]="STOCK BELUM LENGKAP","ADA",IF(Table1[[#This Row],[KODE BARANG]]="","TIDAK ADA","ADA")))</f>
        <v>ADA</v>
      </c>
      <c r="P435">
        <v>2</v>
      </c>
      <c r="Q435" t="s">
        <v>34</v>
      </c>
      <c r="R435">
        <f>IF(Table1[[#This Row],[//DBS]]="","",INDEX(DBS[ISI],Table1[[#This Row],[//DBS]]))</f>
        <v>40</v>
      </c>
      <c r="S435" t="str">
        <f>IF(Table1[[#This Row],[//DBS]]="","",IF(Table1[[#This Row],[SATUAN_BYPASS]]="",INDEX(DBS[[SATUAN ]],Table1[[#This Row],[//DBS]]),Table1[SATUAN_BYPASS]))</f>
        <v>LSN</v>
      </c>
      <c r="T435">
        <v>100</v>
      </c>
      <c r="U435" s="58">
        <f>IF(Table1[[#This Row],[HARGA_BYPASS]]="",IF(Table1[[#This Row],[_HARGA]]="","",Table1[[#This Row],[_HARGA]]*1000),Table1[[#This Row],[HARGA_BYPASS]])</f>
        <v>100000</v>
      </c>
      <c r="V435" s="2"/>
      <c r="W435" s="2"/>
      <c r="X435" s="58" t="str">
        <f>IF(Table1[[#This Row],[ROWID]]="","",IF(Table1[[#This Row],[ROWID]]=C436,"",SUMIF(Table1[ROWID],Table1[[#This Row],[ROWID]],Table1[TOTAL])))</f>
        <v/>
      </c>
      <c r="AA43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35">
        <f>IF(Table1[[#This Row],[JUMLAH NOTA]]="","",IF(Table1[[#This Row],[CONV]]="",Table1[[#This Row],[JUMLAH NOTA]],Table1[[#This Row],[JUMLAH NOTA]]*Table1[[#This Row],[CONV]]))</f>
        <v>2</v>
      </c>
      <c r="AC435" t="str">
        <f>IF(Table1[[#This Row],[ISI_CONV]]="","",IF(Table1[[#This Row],[CONV]]="",Table1[[#This Row],[SATUAN NOTA]],Table1[[#This Row],[SATUAN]]))</f>
        <v>LSN</v>
      </c>
      <c r="AD435" s="58">
        <f>IF(Table1[[#This Row],[HARGA]]="","",IF(Table1[[#This Row],[CONV]]="",Table1[[#This Row],[HARGA]],Table1[[#This Row],[HARGA]]/Table1[[#This Row],[CONV]]))</f>
        <v>100000</v>
      </c>
      <c r="AE435" s="58">
        <f>IF(Table1[[#This Row],[HARGA_CONV]]="","",Table1[[#This Row],[HARGA_CONV]]*Table1[[#This Row],[ISI_CONV]]*(100%-(Table1[[#This Row],[DISKON]]+Table1[[#This Row],[DISKON NOTA]])))</f>
        <v>200000</v>
      </c>
      <c r="AF435" s="3">
        <f>IF(Table1[[#This Row],[TANGGAL NOTA]]="",AF434,Table1[[#This Row],[TANGGAL NOTA]])</f>
        <v>45532</v>
      </c>
      <c r="AG435" s="3"/>
      <c r="AH435" s="3">
        <f>IF(Table1[[#This Row],[TANGGAL UPDATE]]="",AH434,Table1[[#This Row],[TANGGAL UPDATE]])</f>
        <v>45535</v>
      </c>
      <c r="AI435" t="str" cm="1">
        <f t="array" ref="AI435">IF(Table1[[#This Row],[A1]]="",AI434,INDEX(Table6[3],Table1[[#This Row],[Q1]]))</f>
        <v>E</v>
      </c>
      <c r="AJ435" t="str">
        <f>IF(Table1[[#This Row],[_KETERANGAN]]="","",Table1[[#This Row],[_KETERANGAN]])</f>
        <v/>
      </c>
      <c r="AK435" t="str" cm="1">
        <f t="array" ref="AK435">IF(Table1[[#This Row],[A1]]="",AK434,INDEX(Table6[3],Table1[[#This Row],[Q1]]))</f>
        <v>E</v>
      </c>
      <c r="AL435" s="5" t="str" cm="1">
        <f t="array" ref="AL435">IF(Table1[[#This Row],[A1]]="",AL434,INDEX(Table6[1],Table1[[#This Row],[Q1]]))</f>
        <v>ANEKA SERAGAM</v>
      </c>
      <c r="AM435" t="str" cm="1">
        <f t="array" ref="AM435">IF(Table1[[#This Row],[A1]]="",AM434,INDEX(Table6[2],Table1[[#This Row],[Q1]]))</f>
        <v>BLITAR</v>
      </c>
      <c r="AN435" t="str">
        <f>CONCATENATE(Table1[[#This Row],[TOKO_H]],"-",Table1[[#This Row],[KOTA_H]])</f>
        <v>ANEKA SERAGAM-BLITAR</v>
      </c>
      <c r="AO435"/>
      <c r="AP435" t="s">
        <v>9561</v>
      </c>
      <c r="AQ435"/>
    </row>
    <row r="436" spans="1:43">
      <c r="A436">
        <f>IF(Table1[[#This Row],[KODE BARANG]]="","",MATCH(Table1[[#This Row],[KODE BARANG]],DBS[KODE BARANG],0))</f>
        <v>2919</v>
      </c>
      <c r="B436">
        <f>IF(Table1[[#This Row],[ROWID]]="","",ROW()-2)</f>
        <v>434</v>
      </c>
      <c r="C436">
        <f>IF(Table1[[#This Row],[NAMA BARANG]]="","",IF(Table1[[#This Row],[ID]]="",C435,Table1[[#This Row],[ID]]))</f>
        <v>428</v>
      </c>
      <c r="D436" t="str">
        <f>IF(Table1[[#This Row],[A1]]="","",MATCH(Table1[[#This Row],[A1]],Table6[5],0))</f>
        <v/>
      </c>
      <c r="E436" t="str">
        <f>IF(Table1[[#This Row],[ID]]="","",Table1[[#This Row],[TOKO-KOTA_H]])</f>
        <v/>
      </c>
      <c r="F436" t="str">
        <f>IF(Table1[[#This Row],[NOTA TOKO]]="","",ROW()-2)</f>
        <v/>
      </c>
      <c r="G436" s="59"/>
      <c r="H436" s="1"/>
      <c r="J436" s="1"/>
      <c r="K436" t="s">
        <v>8746</v>
      </c>
      <c r="L436" t="str">
        <f>IF(Table1[[#This Row],[_NAMA BARANG]]="",IF(Table1[[#This Row],[//DBS]]="","",INDEX(DBS[NAMA],Table1[[#This Row],[//DBS]])),Table1[[#This Row],[_NAMA BARANG]])</f>
        <v>TAS TIDUR GGH-M (6 MOTIF)</v>
      </c>
      <c r="M436"/>
      <c r="O436" t="str">
        <f>IF(Table1[[#This Row],[ROWID]]="","",IF(Table1[[#This Row],[_KETERANGAN]]="STOCK BELUM LENGKAP","ADA",IF(Table1[[#This Row],[KODE BARANG]]="","TIDAK ADA","ADA")))</f>
        <v>ADA</v>
      </c>
      <c r="P436">
        <v>2</v>
      </c>
      <c r="Q436" t="s">
        <v>34</v>
      </c>
      <c r="R436">
        <f>IF(Table1[[#This Row],[//DBS]]="","",INDEX(DBS[ISI],Table1[[#This Row],[//DBS]]))</f>
        <v>40</v>
      </c>
      <c r="S436" t="str">
        <f>IF(Table1[[#This Row],[//DBS]]="","",IF(Table1[[#This Row],[SATUAN_BYPASS]]="",INDEX(DBS[[SATUAN ]],Table1[[#This Row],[//DBS]]),Table1[SATUAN_BYPASS]))</f>
        <v>LSN</v>
      </c>
      <c r="T436">
        <v>100</v>
      </c>
      <c r="U436" s="58">
        <f>IF(Table1[[#This Row],[HARGA_BYPASS]]="",IF(Table1[[#This Row],[_HARGA]]="","",Table1[[#This Row],[_HARGA]]*1000),Table1[[#This Row],[HARGA_BYPASS]])</f>
        <v>100000</v>
      </c>
      <c r="V436" s="2"/>
      <c r="W436" s="2"/>
      <c r="X436" s="58" t="str">
        <f>IF(Table1[[#This Row],[ROWID]]="","",IF(Table1[[#This Row],[ROWID]]=C437,"",SUMIF(Table1[ROWID],Table1[[#This Row],[ROWID]],Table1[TOTAL])))</f>
        <v/>
      </c>
      <c r="AA43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36">
        <f>IF(Table1[[#This Row],[JUMLAH NOTA]]="","",IF(Table1[[#This Row],[CONV]]="",Table1[[#This Row],[JUMLAH NOTA]],Table1[[#This Row],[JUMLAH NOTA]]*Table1[[#This Row],[CONV]]))</f>
        <v>2</v>
      </c>
      <c r="AC436" t="str">
        <f>IF(Table1[[#This Row],[ISI_CONV]]="","",IF(Table1[[#This Row],[CONV]]="",Table1[[#This Row],[SATUAN NOTA]],Table1[[#This Row],[SATUAN]]))</f>
        <v>LSN</v>
      </c>
      <c r="AD436" s="58">
        <f>IF(Table1[[#This Row],[HARGA]]="","",IF(Table1[[#This Row],[CONV]]="",Table1[[#This Row],[HARGA]],Table1[[#This Row],[HARGA]]/Table1[[#This Row],[CONV]]))</f>
        <v>100000</v>
      </c>
      <c r="AE436" s="58">
        <f>IF(Table1[[#This Row],[HARGA_CONV]]="","",Table1[[#This Row],[HARGA_CONV]]*Table1[[#This Row],[ISI_CONV]]*(100%-(Table1[[#This Row],[DISKON]]+Table1[[#This Row],[DISKON NOTA]])))</f>
        <v>200000</v>
      </c>
      <c r="AF436" s="3">
        <f>IF(Table1[[#This Row],[TANGGAL NOTA]]="",AF435,Table1[[#This Row],[TANGGAL NOTA]])</f>
        <v>45532</v>
      </c>
      <c r="AG436" s="3"/>
      <c r="AH436" s="3">
        <f>IF(Table1[[#This Row],[TANGGAL UPDATE]]="",AH435,Table1[[#This Row],[TANGGAL UPDATE]])</f>
        <v>45535</v>
      </c>
      <c r="AI436" t="str" cm="1">
        <f t="array" ref="AI436">IF(Table1[[#This Row],[A1]]="",AI435,INDEX(Table6[3],Table1[[#This Row],[Q1]]))</f>
        <v>E</v>
      </c>
      <c r="AJ436" t="str">
        <f>IF(Table1[[#This Row],[_KETERANGAN]]="","",Table1[[#This Row],[_KETERANGAN]])</f>
        <v/>
      </c>
      <c r="AK436" t="str" cm="1">
        <f t="array" ref="AK436">IF(Table1[[#This Row],[A1]]="",AK435,INDEX(Table6[3],Table1[[#This Row],[Q1]]))</f>
        <v>E</v>
      </c>
      <c r="AL436" s="5" t="str" cm="1">
        <f t="array" ref="AL436">IF(Table1[[#This Row],[A1]]="",AL435,INDEX(Table6[1],Table1[[#This Row],[Q1]]))</f>
        <v>ANEKA SERAGAM</v>
      </c>
      <c r="AM436" t="str" cm="1">
        <f t="array" ref="AM436">IF(Table1[[#This Row],[A1]]="",AM435,INDEX(Table6[2],Table1[[#This Row],[Q1]]))</f>
        <v>BLITAR</v>
      </c>
      <c r="AN436" t="str">
        <f>CONCATENATE(Table1[[#This Row],[TOKO_H]],"-",Table1[[#This Row],[KOTA_H]])</f>
        <v>ANEKA SERAGAM-BLITAR</v>
      </c>
      <c r="AO436"/>
      <c r="AP436" t="s">
        <v>9561</v>
      </c>
      <c r="AQ436"/>
    </row>
    <row r="437" spans="1:43">
      <c r="A437">
        <f>IF(Table1[[#This Row],[KODE BARANG]]="","",MATCH(Table1[[#This Row],[KODE BARANG]],DBS[KODE BARANG],0))</f>
        <v>2918</v>
      </c>
      <c r="B437">
        <f>IF(Table1[[#This Row],[ROWID]]="","",ROW()-2)</f>
        <v>435</v>
      </c>
      <c r="C437">
        <f>IF(Table1[[#This Row],[NAMA BARANG]]="","",IF(Table1[[#This Row],[ID]]="",C436,Table1[[#This Row],[ID]]))</f>
        <v>428</v>
      </c>
      <c r="D437" t="str">
        <f>IF(Table1[[#This Row],[A1]]="","",MATCH(Table1[[#This Row],[A1]],Table6[5],0))</f>
        <v/>
      </c>
      <c r="E437" t="str">
        <f>IF(Table1[[#This Row],[ID]]="","",Table1[[#This Row],[TOKO-KOTA_H]])</f>
        <v/>
      </c>
      <c r="F437" t="str">
        <f>IF(Table1[[#This Row],[NOTA TOKO]]="","",ROW()-2)</f>
        <v/>
      </c>
      <c r="G437" s="59"/>
      <c r="H437" s="1"/>
      <c r="J437" s="1"/>
      <c r="K437" t="s">
        <v>8744</v>
      </c>
      <c r="L437" t="str">
        <f>IF(Table1[[#This Row],[_NAMA BARANG]]="",IF(Table1[[#This Row],[//DBS]]="","",INDEX(DBS[NAMA],Table1[[#This Row],[//DBS]])),Table1[[#This Row],[_NAMA BARANG]])</f>
        <v>TAS TIDUR GGH-S (6 MOTIF)</v>
      </c>
      <c r="M437"/>
      <c r="O437" t="str">
        <f>IF(Table1[[#This Row],[ROWID]]="","",IF(Table1[[#This Row],[_KETERANGAN]]="STOCK BELUM LENGKAP","ADA",IF(Table1[[#This Row],[KODE BARANG]]="","TIDAK ADA","ADA")))</f>
        <v>ADA</v>
      </c>
      <c r="P437">
        <v>2</v>
      </c>
      <c r="Q437" t="s">
        <v>34</v>
      </c>
      <c r="R437">
        <f>IF(Table1[[#This Row],[//DBS]]="","",INDEX(DBS[ISI],Table1[[#This Row],[//DBS]]))</f>
        <v>60</v>
      </c>
      <c r="S437" t="str">
        <f>IF(Table1[[#This Row],[//DBS]]="","",IF(Table1[[#This Row],[SATUAN_BYPASS]]="",INDEX(DBS[[SATUAN ]],Table1[[#This Row],[//DBS]]),Table1[SATUAN_BYPASS]))</f>
        <v>LSN</v>
      </c>
      <c r="T437">
        <v>75</v>
      </c>
      <c r="U437" s="58">
        <f>IF(Table1[[#This Row],[HARGA_BYPASS]]="",IF(Table1[[#This Row],[_HARGA]]="","",Table1[[#This Row],[_HARGA]]*1000),Table1[[#This Row],[HARGA_BYPASS]])</f>
        <v>75000</v>
      </c>
      <c r="V437" s="2"/>
      <c r="W437" s="2"/>
      <c r="X437" s="58" t="str">
        <f>IF(Table1[[#This Row],[ROWID]]="","",IF(Table1[[#This Row],[ROWID]]=C438,"",SUMIF(Table1[ROWID],Table1[[#This Row],[ROWID]],Table1[TOTAL])))</f>
        <v/>
      </c>
      <c r="AA43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37">
        <f>IF(Table1[[#This Row],[JUMLAH NOTA]]="","",IF(Table1[[#This Row],[CONV]]="",Table1[[#This Row],[JUMLAH NOTA]],Table1[[#This Row],[JUMLAH NOTA]]*Table1[[#This Row],[CONV]]))</f>
        <v>2</v>
      </c>
      <c r="AC437" t="str">
        <f>IF(Table1[[#This Row],[ISI_CONV]]="","",IF(Table1[[#This Row],[CONV]]="",Table1[[#This Row],[SATUAN NOTA]],Table1[[#This Row],[SATUAN]]))</f>
        <v>LSN</v>
      </c>
      <c r="AD437" s="58">
        <f>IF(Table1[[#This Row],[HARGA]]="","",IF(Table1[[#This Row],[CONV]]="",Table1[[#This Row],[HARGA]],Table1[[#This Row],[HARGA]]/Table1[[#This Row],[CONV]]))</f>
        <v>75000</v>
      </c>
      <c r="AE437" s="58">
        <f>IF(Table1[[#This Row],[HARGA_CONV]]="","",Table1[[#This Row],[HARGA_CONV]]*Table1[[#This Row],[ISI_CONV]]*(100%-(Table1[[#This Row],[DISKON]]+Table1[[#This Row],[DISKON NOTA]])))</f>
        <v>150000</v>
      </c>
      <c r="AF437" s="3">
        <f>IF(Table1[[#This Row],[TANGGAL NOTA]]="",AF436,Table1[[#This Row],[TANGGAL NOTA]])</f>
        <v>45532</v>
      </c>
      <c r="AG437" s="3"/>
      <c r="AH437" s="3">
        <f>IF(Table1[[#This Row],[TANGGAL UPDATE]]="",AH436,Table1[[#This Row],[TANGGAL UPDATE]])</f>
        <v>45535</v>
      </c>
      <c r="AI437" t="str" cm="1">
        <f t="array" ref="AI437">IF(Table1[[#This Row],[A1]]="",AI436,INDEX(Table6[3],Table1[[#This Row],[Q1]]))</f>
        <v>E</v>
      </c>
      <c r="AJ437" t="str">
        <f>IF(Table1[[#This Row],[_KETERANGAN]]="","",Table1[[#This Row],[_KETERANGAN]])</f>
        <v/>
      </c>
      <c r="AK437" t="str" cm="1">
        <f t="array" ref="AK437">IF(Table1[[#This Row],[A1]]="",AK436,INDEX(Table6[3],Table1[[#This Row],[Q1]]))</f>
        <v>E</v>
      </c>
      <c r="AL437" s="5" t="str" cm="1">
        <f t="array" ref="AL437">IF(Table1[[#This Row],[A1]]="",AL436,INDEX(Table6[1],Table1[[#This Row],[Q1]]))</f>
        <v>ANEKA SERAGAM</v>
      </c>
      <c r="AM437" t="str" cm="1">
        <f t="array" ref="AM437">IF(Table1[[#This Row],[A1]]="",AM436,INDEX(Table6[2],Table1[[#This Row],[Q1]]))</f>
        <v>BLITAR</v>
      </c>
      <c r="AN437" t="str">
        <f>CONCATENATE(Table1[[#This Row],[TOKO_H]],"-",Table1[[#This Row],[KOTA_H]])</f>
        <v>ANEKA SERAGAM-BLITAR</v>
      </c>
      <c r="AO437"/>
      <c r="AP437" t="s">
        <v>9561</v>
      </c>
      <c r="AQ437"/>
    </row>
    <row r="438" spans="1:43">
      <c r="A438">
        <f>IF(Table1[[#This Row],[KODE BARANG]]="","",MATCH(Table1[[#This Row],[KODE BARANG]],DBS[KODE BARANG],0))</f>
        <v>2918</v>
      </c>
      <c r="B438">
        <f>IF(Table1[[#This Row],[ROWID]]="","",ROW()-2)</f>
        <v>436</v>
      </c>
      <c r="C438">
        <f>IF(Table1[[#This Row],[NAMA BARANG]]="","",IF(Table1[[#This Row],[ID]]="",C437,Table1[[#This Row],[ID]]))</f>
        <v>428</v>
      </c>
      <c r="D438" t="str">
        <f>IF(Table1[[#This Row],[A1]]="","",MATCH(Table1[[#This Row],[A1]],Table6[5],0))</f>
        <v/>
      </c>
      <c r="E438" t="str">
        <f>IF(Table1[[#This Row],[ID]]="","",Table1[[#This Row],[TOKO-KOTA_H]])</f>
        <v/>
      </c>
      <c r="F438" t="str">
        <f>IF(Table1[[#This Row],[NOTA TOKO]]="","",ROW()-2)</f>
        <v/>
      </c>
      <c r="G438" s="59"/>
      <c r="H438" s="1"/>
      <c r="J438" s="1"/>
      <c r="K438" t="s">
        <v>8744</v>
      </c>
      <c r="L438" t="str">
        <f>IF(Table1[[#This Row],[_NAMA BARANG]]="",IF(Table1[[#This Row],[//DBS]]="","",INDEX(DBS[NAMA],Table1[[#This Row],[//DBS]])),Table1[[#This Row],[_NAMA BARANG]])</f>
        <v>TAS TIDUR GGH-S (6 MOTIF)</v>
      </c>
      <c r="M438"/>
      <c r="O438" t="str">
        <f>IF(Table1[[#This Row],[ROWID]]="","",IF(Table1[[#This Row],[_KETERANGAN]]="STOCK BELUM LENGKAP","ADA",IF(Table1[[#This Row],[KODE BARANG]]="","TIDAK ADA","ADA")))</f>
        <v>ADA</v>
      </c>
      <c r="P438">
        <v>2</v>
      </c>
      <c r="Q438" t="s">
        <v>34</v>
      </c>
      <c r="R438">
        <f>IF(Table1[[#This Row],[//DBS]]="","",INDEX(DBS[ISI],Table1[[#This Row],[//DBS]]))</f>
        <v>60</v>
      </c>
      <c r="S438" t="str">
        <f>IF(Table1[[#This Row],[//DBS]]="","",IF(Table1[[#This Row],[SATUAN_BYPASS]]="",INDEX(DBS[[SATUAN ]],Table1[[#This Row],[//DBS]]),Table1[SATUAN_BYPASS]))</f>
        <v>LSN</v>
      </c>
      <c r="T438">
        <v>75</v>
      </c>
      <c r="U438" s="58">
        <f>IF(Table1[[#This Row],[HARGA_BYPASS]]="",IF(Table1[[#This Row],[_HARGA]]="","",Table1[[#This Row],[_HARGA]]*1000),Table1[[#This Row],[HARGA_BYPASS]])</f>
        <v>75000</v>
      </c>
      <c r="V438" s="2"/>
      <c r="W438" s="2"/>
      <c r="X438" s="58" t="str">
        <f>IF(Table1[[#This Row],[ROWID]]="","",IF(Table1[[#This Row],[ROWID]]=C439,"",SUMIF(Table1[ROWID],Table1[[#This Row],[ROWID]],Table1[TOTAL])))</f>
        <v/>
      </c>
      <c r="AA43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38">
        <f>IF(Table1[[#This Row],[JUMLAH NOTA]]="","",IF(Table1[[#This Row],[CONV]]="",Table1[[#This Row],[JUMLAH NOTA]],Table1[[#This Row],[JUMLAH NOTA]]*Table1[[#This Row],[CONV]]))</f>
        <v>2</v>
      </c>
      <c r="AC438" t="str">
        <f>IF(Table1[[#This Row],[ISI_CONV]]="","",IF(Table1[[#This Row],[CONV]]="",Table1[[#This Row],[SATUAN NOTA]],Table1[[#This Row],[SATUAN]]))</f>
        <v>LSN</v>
      </c>
      <c r="AD438" s="58">
        <f>IF(Table1[[#This Row],[HARGA]]="","",IF(Table1[[#This Row],[CONV]]="",Table1[[#This Row],[HARGA]],Table1[[#This Row],[HARGA]]/Table1[[#This Row],[CONV]]))</f>
        <v>75000</v>
      </c>
      <c r="AE438" s="58">
        <f>IF(Table1[[#This Row],[HARGA_CONV]]="","",Table1[[#This Row],[HARGA_CONV]]*Table1[[#This Row],[ISI_CONV]]*(100%-(Table1[[#This Row],[DISKON]]+Table1[[#This Row],[DISKON NOTA]])))</f>
        <v>150000</v>
      </c>
      <c r="AF438" s="3">
        <f>IF(Table1[[#This Row],[TANGGAL NOTA]]="",AF437,Table1[[#This Row],[TANGGAL NOTA]])</f>
        <v>45532</v>
      </c>
      <c r="AG438" s="3"/>
      <c r="AH438" s="3">
        <f>IF(Table1[[#This Row],[TANGGAL UPDATE]]="",AH437,Table1[[#This Row],[TANGGAL UPDATE]])</f>
        <v>45535</v>
      </c>
      <c r="AI438" t="str" cm="1">
        <f t="array" ref="AI438">IF(Table1[[#This Row],[A1]]="",AI437,INDEX(Table6[3],Table1[[#This Row],[Q1]]))</f>
        <v>E</v>
      </c>
      <c r="AJ438" t="str">
        <f>IF(Table1[[#This Row],[_KETERANGAN]]="","",Table1[[#This Row],[_KETERANGAN]])</f>
        <v/>
      </c>
      <c r="AK438" t="str" cm="1">
        <f t="array" ref="AK438">IF(Table1[[#This Row],[A1]]="",AK437,INDEX(Table6[3],Table1[[#This Row],[Q1]]))</f>
        <v>E</v>
      </c>
      <c r="AL438" s="5" t="str" cm="1">
        <f t="array" ref="AL438">IF(Table1[[#This Row],[A1]]="",AL437,INDEX(Table6[1],Table1[[#This Row],[Q1]]))</f>
        <v>ANEKA SERAGAM</v>
      </c>
      <c r="AM438" t="str" cm="1">
        <f t="array" ref="AM438">IF(Table1[[#This Row],[A1]]="",AM437,INDEX(Table6[2],Table1[[#This Row],[Q1]]))</f>
        <v>BLITAR</v>
      </c>
      <c r="AN438" t="str">
        <f>CONCATENATE(Table1[[#This Row],[TOKO_H]],"-",Table1[[#This Row],[KOTA_H]])</f>
        <v>ANEKA SERAGAM-BLITAR</v>
      </c>
      <c r="AO438"/>
      <c r="AP438" t="s">
        <v>9561</v>
      </c>
      <c r="AQ438"/>
    </row>
    <row r="439" spans="1:43">
      <c r="A439">
        <f>IF(Table1[[#This Row],[KODE BARANG]]="","",MATCH(Table1[[#This Row],[KODE BARANG]],DBS[KODE BARANG],0))</f>
        <v>2918</v>
      </c>
      <c r="B439">
        <f>IF(Table1[[#This Row],[ROWID]]="","",ROW()-2)</f>
        <v>437</v>
      </c>
      <c r="C439">
        <f>IF(Table1[[#This Row],[NAMA BARANG]]="","",IF(Table1[[#This Row],[ID]]="",C438,Table1[[#This Row],[ID]]))</f>
        <v>428</v>
      </c>
      <c r="D439" t="str">
        <f>IF(Table1[[#This Row],[A1]]="","",MATCH(Table1[[#This Row],[A1]],Table6[5],0))</f>
        <v/>
      </c>
      <c r="E439" t="str">
        <f>IF(Table1[[#This Row],[ID]]="","",Table1[[#This Row],[TOKO-KOTA_H]])</f>
        <v/>
      </c>
      <c r="F439" t="str">
        <f>IF(Table1[[#This Row],[NOTA TOKO]]="","",ROW()-2)</f>
        <v/>
      </c>
      <c r="G439" s="59"/>
      <c r="H439" s="1"/>
      <c r="J439" s="1"/>
      <c r="K439" t="s">
        <v>8744</v>
      </c>
      <c r="L439" t="str">
        <f>IF(Table1[[#This Row],[_NAMA BARANG]]="",IF(Table1[[#This Row],[//DBS]]="","",INDEX(DBS[NAMA],Table1[[#This Row],[//DBS]])),Table1[[#This Row],[_NAMA BARANG]])</f>
        <v>TAS TIDUR GGH-S (6 MOTIF)</v>
      </c>
      <c r="M439"/>
      <c r="O439" t="str">
        <f>IF(Table1[[#This Row],[ROWID]]="","",IF(Table1[[#This Row],[_KETERANGAN]]="STOCK BELUM LENGKAP","ADA",IF(Table1[[#This Row],[KODE BARANG]]="","TIDAK ADA","ADA")))</f>
        <v>ADA</v>
      </c>
      <c r="P439">
        <v>2</v>
      </c>
      <c r="Q439" t="s">
        <v>34</v>
      </c>
      <c r="R439">
        <f>IF(Table1[[#This Row],[//DBS]]="","",INDEX(DBS[ISI],Table1[[#This Row],[//DBS]]))</f>
        <v>60</v>
      </c>
      <c r="S439" t="str">
        <f>IF(Table1[[#This Row],[//DBS]]="","",IF(Table1[[#This Row],[SATUAN_BYPASS]]="",INDEX(DBS[[SATUAN ]],Table1[[#This Row],[//DBS]]),Table1[SATUAN_BYPASS]))</f>
        <v>LSN</v>
      </c>
      <c r="T439">
        <v>75</v>
      </c>
      <c r="U439" s="58">
        <f>IF(Table1[[#This Row],[HARGA_BYPASS]]="",IF(Table1[[#This Row],[_HARGA]]="","",Table1[[#This Row],[_HARGA]]*1000),Table1[[#This Row],[HARGA_BYPASS]])</f>
        <v>75000</v>
      </c>
      <c r="V439" s="2"/>
      <c r="W439" s="2"/>
      <c r="X439" s="58" t="str">
        <f>IF(Table1[[#This Row],[ROWID]]="","",IF(Table1[[#This Row],[ROWID]]=C440,"",SUMIF(Table1[ROWID],Table1[[#This Row],[ROWID]],Table1[TOTAL])))</f>
        <v/>
      </c>
      <c r="AA43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39">
        <f>IF(Table1[[#This Row],[JUMLAH NOTA]]="","",IF(Table1[[#This Row],[CONV]]="",Table1[[#This Row],[JUMLAH NOTA]],Table1[[#This Row],[JUMLAH NOTA]]*Table1[[#This Row],[CONV]]))</f>
        <v>2</v>
      </c>
      <c r="AC439" t="str">
        <f>IF(Table1[[#This Row],[ISI_CONV]]="","",IF(Table1[[#This Row],[CONV]]="",Table1[[#This Row],[SATUAN NOTA]],Table1[[#This Row],[SATUAN]]))</f>
        <v>LSN</v>
      </c>
      <c r="AD439" s="58">
        <f>IF(Table1[[#This Row],[HARGA]]="","",IF(Table1[[#This Row],[CONV]]="",Table1[[#This Row],[HARGA]],Table1[[#This Row],[HARGA]]/Table1[[#This Row],[CONV]]))</f>
        <v>75000</v>
      </c>
      <c r="AE439" s="58">
        <f>IF(Table1[[#This Row],[HARGA_CONV]]="","",Table1[[#This Row],[HARGA_CONV]]*Table1[[#This Row],[ISI_CONV]]*(100%-(Table1[[#This Row],[DISKON]]+Table1[[#This Row],[DISKON NOTA]])))</f>
        <v>150000</v>
      </c>
      <c r="AF439" s="3">
        <f>IF(Table1[[#This Row],[TANGGAL NOTA]]="",AF438,Table1[[#This Row],[TANGGAL NOTA]])</f>
        <v>45532</v>
      </c>
      <c r="AG439" s="3"/>
      <c r="AH439" s="3">
        <f>IF(Table1[[#This Row],[TANGGAL UPDATE]]="",AH438,Table1[[#This Row],[TANGGAL UPDATE]])</f>
        <v>45535</v>
      </c>
      <c r="AI439" t="str" cm="1">
        <f t="array" ref="AI439">IF(Table1[[#This Row],[A1]]="",AI438,INDEX(Table6[3],Table1[[#This Row],[Q1]]))</f>
        <v>E</v>
      </c>
      <c r="AJ439" t="str">
        <f>IF(Table1[[#This Row],[_KETERANGAN]]="","",Table1[[#This Row],[_KETERANGAN]])</f>
        <v/>
      </c>
      <c r="AK439" t="str" cm="1">
        <f t="array" ref="AK439">IF(Table1[[#This Row],[A1]]="",AK438,INDEX(Table6[3],Table1[[#This Row],[Q1]]))</f>
        <v>E</v>
      </c>
      <c r="AL439" s="5" t="str" cm="1">
        <f t="array" ref="AL439">IF(Table1[[#This Row],[A1]]="",AL438,INDEX(Table6[1],Table1[[#This Row],[Q1]]))</f>
        <v>ANEKA SERAGAM</v>
      </c>
      <c r="AM439" t="str" cm="1">
        <f t="array" ref="AM439">IF(Table1[[#This Row],[A1]]="",AM438,INDEX(Table6[2],Table1[[#This Row],[Q1]]))</f>
        <v>BLITAR</v>
      </c>
      <c r="AN439" t="str">
        <f>CONCATENATE(Table1[[#This Row],[TOKO_H]],"-",Table1[[#This Row],[KOTA_H]])</f>
        <v>ANEKA SERAGAM-BLITAR</v>
      </c>
      <c r="AO439"/>
      <c r="AP439" t="s">
        <v>9561</v>
      </c>
      <c r="AQ439"/>
    </row>
    <row r="440" spans="1:43">
      <c r="A440">
        <f>IF(Table1[[#This Row],[KODE BARANG]]="","",MATCH(Table1[[#This Row],[KODE BARANG]],DBS[KODE BARANG],0))</f>
        <v>2918</v>
      </c>
      <c r="B440">
        <f>IF(Table1[[#This Row],[ROWID]]="","",ROW()-2)</f>
        <v>438</v>
      </c>
      <c r="C440">
        <f>IF(Table1[[#This Row],[NAMA BARANG]]="","",IF(Table1[[#This Row],[ID]]="",C439,Table1[[#This Row],[ID]]))</f>
        <v>428</v>
      </c>
      <c r="D440" t="str">
        <f>IF(Table1[[#This Row],[A1]]="","",MATCH(Table1[[#This Row],[A1]],Table6[5],0))</f>
        <v/>
      </c>
      <c r="E440" t="str">
        <f>IF(Table1[[#This Row],[ID]]="","",Table1[[#This Row],[TOKO-KOTA_H]])</f>
        <v/>
      </c>
      <c r="F440" t="str">
        <f>IF(Table1[[#This Row],[NOTA TOKO]]="","",ROW()-2)</f>
        <v/>
      </c>
      <c r="G440" s="59"/>
      <c r="H440" s="1"/>
      <c r="J440" s="1"/>
      <c r="K440" t="s">
        <v>8744</v>
      </c>
      <c r="L440" t="str">
        <f>IF(Table1[[#This Row],[_NAMA BARANG]]="",IF(Table1[[#This Row],[//DBS]]="","",INDEX(DBS[NAMA],Table1[[#This Row],[//DBS]])),Table1[[#This Row],[_NAMA BARANG]])</f>
        <v>TAS TIDUR GGH-S (6 MOTIF)</v>
      </c>
      <c r="M440"/>
      <c r="O440" t="str">
        <f>IF(Table1[[#This Row],[ROWID]]="","",IF(Table1[[#This Row],[_KETERANGAN]]="STOCK BELUM LENGKAP","ADA",IF(Table1[[#This Row],[KODE BARANG]]="","TIDAK ADA","ADA")))</f>
        <v>ADA</v>
      </c>
      <c r="P440">
        <v>2</v>
      </c>
      <c r="Q440" t="s">
        <v>34</v>
      </c>
      <c r="R440">
        <f>IF(Table1[[#This Row],[//DBS]]="","",INDEX(DBS[ISI],Table1[[#This Row],[//DBS]]))</f>
        <v>60</v>
      </c>
      <c r="S440" t="str">
        <f>IF(Table1[[#This Row],[//DBS]]="","",IF(Table1[[#This Row],[SATUAN_BYPASS]]="",INDEX(DBS[[SATUAN ]],Table1[[#This Row],[//DBS]]),Table1[SATUAN_BYPASS]))</f>
        <v>LSN</v>
      </c>
      <c r="T440">
        <v>75</v>
      </c>
      <c r="U440" s="58">
        <f>IF(Table1[[#This Row],[HARGA_BYPASS]]="",IF(Table1[[#This Row],[_HARGA]]="","",Table1[[#This Row],[_HARGA]]*1000),Table1[[#This Row],[HARGA_BYPASS]])</f>
        <v>75000</v>
      </c>
      <c r="V440" s="2"/>
      <c r="W440" s="2"/>
      <c r="X440" s="58" t="str">
        <f>IF(Table1[[#This Row],[ROWID]]="","",IF(Table1[[#This Row],[ROWID]]=C441,"",SUMIF(Table1[ROWID],Table1[[#This Row],[ROWID]],Table1[TOTAL])))</f>
        <v/>
      </c>
      <c r="AA44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40">
        <f>IF(Table1[[#This Row],[JUMLAH NOTA]]="","",IF(Table1[[#This Row],[CONV]]="",Table1[[#This Row],[JUMLAH NOTA]],Table1[[#This Row],[JUMLAH NOTA]]*Table1[[#This Row],[CONV]]))</f>
        <v>2</v>
      </c>
      <c r="AC440" t="str">
        <f>IF(Table1[[#This Row],[ISI_CONV]]="","",IF(Table1[[#This Row],[CONV]]="",Table1[[#This Row],[SATUAN NOTA]],Table1[[#This Row],[SATUAN]]))</f>
        <v>LSN</v>
      </c>
      <c r="AD440" s="58">
        <f>IF(Table1[[#This Row],[HARGA]]="","",IF(Table1[[#This Row],[CONV]]="",Table1[[#This Row],[HARGA]],Table1[[#This Row],[HARGA]]/Table1[[#This Row],[CONV]]))</f>
        <v>75000</v>
      </c>
      <c r="AE440" s="58">
        <f>IF(Table1[[#This Row],[HARGA_CONV]]="","",Table1[[#This Row],[HARGA_CONV]]*Table1[[#This Row],[ISI_CONV]]*(100%-(Table1[[#This Row],[DISKON]]+Table1[[#This Row],[DISKON NOTA]])))</f>
        <v>150000</v>
      </c>
      <c r="AF440" s="3">
        <f>IF(Table1[[#This Row],[TANGGAL NOTA]]="",AF439,Table1[[#This Row],[TANGGAL NOTA]])</f>
        <v>45532</v>
      </c>
      <c r="AG440" s="3"/>
      <c r="AH440" s="3">
        <f>IF(Table1[[#This Row],[TANGGAL UPDATE]]="",AH439,Table1[[#This Row],[TANGGAL UPDATE]])</f>
        <v>45535</v>
      </c>
      <c r="AI440" t="str" cm="1">
        <f t="array" ref="AI440">IF(Table1[[#This Row],[A1]]="",AI439,INDEX(Table6[3],Table1[[#This Row],[Q1]]))</f>
        <v>E</v>
      </c>
      <c r="AJ440" t="str">
        <f>IF(Table1[[#This Row],[_KETERANGAN]]="","",Table1[[#This Row],[_KETERANGAN]])</f>
        <v/>
      </c>
      <c r="AK440" t="str" cm="1">
        <f t="array" ref="AK440">IF(Table1[[#This Row],[A1]]="",AK439,INDEX(Table6[3],Table1[[#This Row],[Q1]]))</f>
        <v>E</v>
      </c>
      <c r="AL440" s="5" t="str" cm="1">
        <f t="array" ref="AL440">IF(Table1[[#This Row],[A1]]="",AL439,INDEX(Table6[1],Table1[[#This Row],[Q1]]))</f>
        <v>ANEKA SERAGAM</v>
      </c>
      <c r="AM440" t="str" cm="1">
        <f t="array" ref="AM440">IF(Table1[[#This Row],[A1]]="",AM439,INDEX(Table6[2],Table1[[#This Row],[Q1]]))</f>
        <v>BLITAR</v>
      </c>
      <c r="AN440" t="str">
        <f>CONCATENATE(Table1[[#This Row],[TOKO_H]],"-",Table1[[#This Row],[KOTA_H]])</f>
        <v>ANEKA SERAGAM-BLITAR</v>
      </c>
      <c r="AO440"/>
      <c r="AP440" t="s">
        <v>9561</v>
      </c>
      <c r="AQ440"/>
    </row>
    <row r="441" spans="1:43">
      <c r="A441">
        <f>IF(Table1[[#This Row],[KODE BARANG]]="","",MATCH(Table1[[#This Row],[KODE BARANG]],DBS[KODE BARANG],0))</f>
        <v>2918</v>
      </c>
      <c r="B441">
        <f>IF(Table1[[#This Row],[ROWID]]="","",ROW()-2)</f>
        <v>439</v>
      </c>
      <c r="C441">
        <f>IF(Table1[[#This Row],[NAMA BARANG]]="","",IF(Table1[[#This Row],[ID]]="",C440,Table1[[#This Row],[ID]]))</f>
        <v>428</v>
      </c>
      <c r="D441" t="str">
        <f>IF(Table1[[#This Row],[A1]]="","",MATCH(Table1[[#This Row],[A1]],Table6[5],0))</f>
        <v/>
      </c>
      <c r="E441" t="str">
        <f>IF(Table1[[#This Row],[ID]]="","",Table1[[#This Row],[TOKO-KOTA_H]])</f>
        <v/>
      </c>
      <c r="F441" t="str">
        <f>IF(Table1[[#This Row],[NOTA TOKO]]="","",ROW()-2)</f>
        <v/>
      </c>
      <c r="G441" s="59"/>
      <c r="H441" s="1"/>
      <c r="J441" s="1"/>
      <c r="K441" t="s">
        <v>8744</v>
      </c>
      <c r="L441" t="str">
        <f>IF(Table1[[#This Row],[_NAMA BARANG]]="",IF(Table1[[#This Row],[//DBS]]="","",INDEX(DBS[NAMA],Table1[[#This Row],[//DBS]])),Table1[[#This Row],[_NAMA BARANG]])</f>
        <v>TAS TIDUR GGH-S (6 MOTIF)</v>
      </c>
      <c r="M441"/>
      <c r="O441" t="str">
        <f>IF(Table1[[#This Row],[ROWID]]="","",IF(Table1[[#This Row],[_KETERANGAN]]="STOCK BELUM LENGKAP","ADA",IF(Table1[[#This Row],[KODE BARANG]]="","TIDAK ADA","ADA")))</f>
        <v>ADA</v>
      </c>
      <c r="P441">
        <v>2</v>
      </c>
      <c r="Q441" t="s">
        <v>34</v>
      </c>
      <c r="R441">
        <f>IF(Table1[[#This Row],[//DBS]]="","",INDEX(DBS[ISI],Table1[[#This Row],[//DBS]]))</f>
        <v>60</v>
      </c>
      <c r="S441" t="str">
        <f>IF(Table1[[#This Row],[//DBS]]="","",IF(Table1[[#This Row],[SATUAN_BYPASS]]="",INDEX(DBS[[SATUAN ]],Table1[[#This Row],[//DBS]]),Table1[SATUAN_BYPASS]))</f>
        <v>LSN</v>
      </c>
      <c r="T441">
        <v>75</v>
      </c>
      <c r="U441" s="58">
        <f>IF(Table1[[#This Row],[HARGA_BYPASS]]="",IF(Table1[[#This Row],[_HARGA]]="","",Table1[[#This Row],[_HARGA]]*1000),Table1[[#This Row],[HARGA_BYPASS]])</f>
        <v>75000</v>
      </c>
      <c r="V441" s="2"/>
      <c r="W441" s="2"/>
      <c r="X441" s="58" t="str">
        <f>IF(Table1[[#This Row],[ROWID]]="","",IF(Table1[[#This Row],[ROWID]]=C442,"",SUMIF(Table1[ROWID],Table1[[#This Row],[ROWID]],Table1[TOTAL])))</f>
        <v/>
      </c>
      <c r="AA44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41">
        <f>IF(Table1[[#This Row],[JUMLAH NOTA]]="","",IF(Table1[[#This Row],[CONV]]="",Table1[[#This Row],[JUMLAH NOTA]],Table1[[#This Row],[JUMLAH NOTA]]*Table1[[#This Row],[CONV]]))</f>
        <v>2</v>
      </c>
      <c r="AC441" t="str">
        <f>IF(Table1[[#This Row],[ISI_CONV]]="","",IF(Table1[[#This Row],[CONV]]="",Table1[[#This Row],[SATUAN NOTA]],Table1[[#This Row],[SATUAN]]))</f>
        <v>LSN</v>
      </c>
      <c r="AD441" s="58">
        <f>IF(Table1[[#This Row],[HARGA]]="","",IF(Table1[[#This Row],[CONV]]="",Table1[[#This Row],[HARGA]],Table1[[#This Row],[HARGA]]/Table1[[#This Row],[CONV]]))</f>
        <v>75000</v>
      </c>
      <c r="AE441" s="58">
        <f>IF(Table1[[#This Row],[HARGA_CONV]]="","",Table1[[#This Row],[HARGA_CONV]]*Table1[[#This Row],[ISI_CONV]]*(100%-(Table1[[#This Row],[DISKON]]+Table1[[#This Row],[DISKON NOTA]])))</f>
        <v>150000</v>
      </c>
      <c r="AF441" s="3">
        <f>IF(Table1[[#This Row],[TANGGAL NOTA]]="",AF440,Table1[[#This Row],[TANGGAL NOTA]])</f>
        <v>45532</v>
      </c>
      <c r="AG441" s="3"/>
      <c r="AH441" s="3">
        <f>IF(Table1[[#This Row],[TANGGAL UPDATE]]="",AH440,Table1[[#This Row],[TANGGAL UPDATE]])</f>
        <v>45535</v>
      </c>
      <c r="AI441" t="str" cm="1">
        <f t="array" ref="AI441">IF(Table1[[#This Row],[A1]]="",AI440,INDEX(Table6[3],Table1[[#This Row],[Q1]]))</f>
        <v>E</v>
      </c>
      <c r="AJ441" t="str">
        <f>IF(Table1[[#This Row],[_KETERANGAN]]="","",Table1[[#This Row],[_KETERANGAN]])</f>
        <v/>
      </c>
      <c r="AK441" t="str" cm="1">
        <f t="array" ref="AK441">IF(Table1[[#This Row],[A1]]="",AK440,INDEX(Table6[3],Table1[[#This Row],[Q1]]))</f>
        <v>E</v>
      </c>
      <c r="AL441" s="5" t="str" cm="1">
        <f t="array" ref="AL441">IF(Table1[[#This Row],[A1]]="",AL440,INDEX(Table6[1],Table1[[#This Row],[Q1]]))</f>
        <v>ANEKA SERAGAM</v>
      </c>
      <c r="AM441" t="str" cm="1">
        <f t="array" ref="AM441">IF(Table1[[#This Row],[A1]]="",AM440,INDEX(Table6[2],Table1[[#This Row],[Q1]]))</f>
        <v>BLITAR</v>
      </c>
      <c r="AN441" t="str">
        <f>CONCATENATE(Table1[[#This Row],[TOKO_H]],"-",Table1[[#This Row],[KOTA_H]])</f>
        <v>ANEKA SERAGAM-BLITAR</v>
      </c>
      <c r="AO441"/>
      <c r="AP441" t="s">
        <v>9561</v>
      </c>
      <c r="AQ441"/>
    </row>
    <row r="442" spans="1:43">
      <c r="A442">
        <f>IF(Table1[[#This Row],[KODE BARANG]]="","",MATCH(Table1[[#This Row],[KODE BARANG]],DBS[KODE BARANG],0))</f>
        <v>2918</v>
      </c>
      <c r="B442">
        <f>IF(Table1[[#This Row],[ROWID]]="","",ROW()-2)</f>
        <v>440</v>
      </c>
      <c r="C442">
        <f>IF(Table1[[#This Row],[NAMA BARANG]]="","",IF(Table1[[#This Row],[ID]]="",C441,Table1[[#This Row],[ID]]))</f>
        <v>428</v>
      </c>
      <c r="D442" t="str">
        <f>IF(Table1[[#This Row],[A1]]="","",MATCH(Table1[[#This Row],[A1]],Table6[5],0))</f>
        <v/>
      </c>
      <c r="E442" t="str">
        <f>IF(Table1[[#This Row],[ID]]="","",Table1[[#This Row],[TOKO-KOTA_H]])</f>
        <v/>
      </c>
      <c r="F442" t="str">
        <f>IF(Table1[[#This Row],[NOTA TOKO]]="","",ROW()-2)</f>
        <v/>
      </c>
      <c r="G442" s="59"/>
      <c r="H442" s="1"/>
      <c r="J442" s="1"/>
      <c r="K442" t="s">
        <v>8744</v>
      </c>
      <c r="L442" t="str">
        <f>IF(Table1[[#This Row],[_NAMA BARANG]]="",IF(Table1[[#This Row],[//DBS]]="","",INDEX(DBS[NAMA],Table1[[#This Row],[//DBS]])),Table1[[#This Row],[_NAMA BARANG]])</f>
        <v>TAS TIDUR GGH-S (6 MOTIF)</v>
      </c>
      <c r="M442"/>
      <c r="O442" t="str">
        <f>IF(Table1[[#This Row],[ROWID]]="","",IF(Table1[[#This Row],[_KETERANGAN]]="STOCK BELUM LENGKAP","ADA",IF(Table1[[#This Row],[KODE BARANG]]="","TIDAK ADA","ADA")))</f>
        <v>ADA</v>
      </c>
      <c r="P442">
        <v>2</v>
      </c>
      <c r="Q442" t="s">
        <v>34</v>
      </c>
      <c r="R442">
        <f>IF(Table1[[#This Row],[//DBS]]="","",INDEX(DBS[ISI],Table1[[#This Row],[//DBS]]))</f>
        <v>60</v>
      </c>
      <c r="S442" t="str">
        <f>IF(Table1[[#This Row],[//DBS]]="","",IF(Table1[[#This Row],[SATUAN_BYPASS]]="",INDEX(DBS[[SATUAN ]],Table1[[#This Row],[//DBS]]),Table1[SATUAN_BYPASS]))</f>
        <v>LSN</v>
      </c>
      <c r="T442">
        <v>75</v>
      </c>
      <c r="U442" s="58">
        <f>IF(Table1[[#This Row],[HARGA_BYPASS]]="",IF(Table1[[#This Row],[_HARGA]]="","",Table1[[#This Row],[_HARGA]]*1000),Table1[[#This Row],[HARGA_BYPASS]])</f>
        <v>75000</v>
      </c>
      <c r="V442" s="2"/>
      <c r="W442" s="2"/>
      <c r="X442" s="58" t="str">
        <f>IF(Table1[[#This Row],[ROWID]]="","",IF(Table1[[#This Row],[ROWID]]=C443,"",SUMIF(Table1[ROWID],Table1[[#This Row],[ROWID]],Table1[TOTAL])))</f>
        <v/>
      </c>
      <c r="AA44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42">
        <f>IF(Table1[[#This Row],[JUMLAH NOTA]]="","",IF(Table1[[#This Row],[CONV]]="",Table1[[#This Row],[JUMLAH NOTA]],Table1[[#This Row],[JUMLAH NOTA]]*Table1[[#This Row],[CONV]]))</f>
        <v>2</v>
      </c>
      <c r="AC442" t="str">
        <f>IF(Table1[[#This Row],[ISI_CONV]]="","",IF(Table1[[#This Row],[CONV]]="",Table1[[#This Row],[SATUAN NOTA]],Table1[[#This Row],[SATUAN]]))</f>
        <v>LSN</v>
      </c>
      <c r="AD442" s="58">
        <f>IF(Table1[[#This Row],[HARGA]]="","",IF(Table1[[#This Row],[CONV]]="",Table1[[#This Row],[HARGA]],Table1[[#This Row],[HARGA]]/Table1[[#This Row],[CONV]]))</f>
        <v>75000</v>
      </c>
      <c r="AE442" s="58">
        <f>IF(Table1[[#This Row],[HARGA_CONV]]="","",Table1[[#This Row],[HARGA_CONV]]*Table1[[#This Row],[ISI_CONV]]*(100%-(Table1[[#This Row],[DISKON]]+Table1[[#This Row],[DISKON NOTA]])))</f>
        <v>150000</v>
      </c>
      <c r="AF442" s="3">
        <f>IF(Table1[[#This Row],[TANGGAL NOTA]]="",AF441,Table1[[#This Row],[TANGGAL NOTA]])</f>
        <v>45532</v>
      </c>
      <c r="AG442" s="3"/>
      <c r="AH442" s="3">
        <f>IF(Table1[[#This Row],[TANGGAL UPDATE]]="",AH441,Table1[[#This Row],[TANGGAL UPDATE]])</f>
        <v>45535</v>
      </c>
      <c r="AI442" t="str" cm="1">
        <f t="array" ref="AI442">IF(Table1[[#This Row],[A1]]="",AI441,INDEX(Table6[3],Table1[[#This Row],[Q1]]))</f>
        <v>E</v>
      </c>
      <c r="AJ442" t="str">
        <f>IF(Table1[[#This Row],[_KETERANGAN]]="","",Table1[[#This Row],[_KETERANGAN]])</f>
        <v/>
      </c>
      <c r="AK442" t="str" cm="1">
        <f t="array" ref="AK442">IF(Table1[[#This Row],[A1]]="",AK441,INDEX(Table6[3],Table1[[#This Row],[Q1]]))</f>
        <v>E</v>
      </c>
      <c r="AL442" s="5" t="str" cm="1">
        <f t="array" ref="AL442">IF(Table1[[#This Row],[A1]]="",AL441,INDEX(Table6[1],Table1[[#This Row],[Q1]]))</f>
        <v>ANEKA SERAGAM</v>
      </c>
      <c r="AM442" t="str" cm="1">
        <f t="array" ref="AM442">IF(Table1[[#This Row],[A1]]="",AM441,INDEX(Table6[2],Table1[[#This Row],[Q1]]))</f>
        <v>BLITAR</v>
      </c>
      <c r="AN442" t="str">
        <f>CONCATENATE(Table1[[#This Row],[TOKO_H]],"-",Table1[[#This Row],[KOTA_H]])</f>
        <v>ANEKA SERAGAM-BLITAR</v>
      </c>
      <c r="AO442"/>
      <c r="AP442" t="s">
        <v>9561</v>
      </c>
      <c r="AQ442"/>
    </row>
    <row r="443" spans="1:43">
      <c r="A443">
        <f>IF(Table1[[#This Row],[KODE BARANG]]="","",MATCH(Table1[[#This Row],[KODE BARANG]],DBS[KODE BARANG],0))</f>
        <v>3199</v>
      </c>
      <c r="B443">
        <f>IF(Table1[[#This Row],[ROWID]]="","",ROW()-2)</f>
        <v>441</v>
      </c>
      <c r="C443">
        <f>IF(Table1[[#This Row],[NAMA BARANG]]="","",IF(Table1[[#This Row],[ID]]="",C442,Table1[[#This Row],[ID]]))</f>
        <v>428</v>
      </c>
      <c r="D443" t="str">
        <f>IF(Table1[[#This Row],[A1]]="","",MATCH(Table1[[#This Row],[A1]],Table6[5],0))</f>
        <v/>
      </c>
      <c r="E443" t="str">
        <f>IF(Table1[[#This Row],[ID]]="","",Table1[[#This Row],[TOKO-KOTA_H]])</f>
        <v/>
      </c>
      <c r="F443" t="str">
        <f>IF(Table1[[#This Row],[NOTA TOKO]]="","",ROW()-2)</f>
        <v/>
      </c>
      <c r="G443" s="59"/>
      <c r="H443" s="1"/>
      <c r="J443" s="1"/>
      <c r="K443" t="s">
        <v>11820</v>
      </c>
      <c r="L443" t="str">
        <f>IF(Table1[[#This Row],[_NAMA BARANG]]="",IF(Table1[[#This Row],[//DBS]]="","",INDEX(DBS[NAMA],Table1[[#This Row],[//DBS]])),Table1[[#This Row],[_NAMA BARANG]])</f>
        <v>TAS TALI GG-L BESAR 1958 GLITER</v>
      </c>
      <c r="M443"/>
      <c r="O443" t="str">
        <f>IF(Table1[[#This Row],[ROWID]]="","",IF(Table1[[#This Row],[_KETERANGAN]]="STOCK BELUM LENGKAP","ADA",IF(Table1[[#This Row],[KODE BARANG]]="","TIDAK ADA","ADA")))</f>
        <v>ADA</v>
      </c>
      <c r="P443">
        <v>1</v>
      </c>
      <c r="Q443" t="s">
        <v>34</v>
      </c>
      <c r="R443">
        <f>IF(Table1[[#This Row],[//DBS]]="","",INDEX(DBS[ISI],Table1[[#This Row],[//DBS]]))</f>
        <v>30</v>
      </c>
      <c r="S443" t="str">
        <f>IF(Table1[[#This Row],[//DBS]]="","",IF(Table1[[#This Row],[SATUAN_BYPASS]]="",INDEX(DBS[[SATUAN ]],Table1[[#This Row],[//DBS]]),Table1[SATUAN_BYPASS]))</f>
        <v>LSN</v>
      </c>
      <c r="T443">
        <v>135</v>
      </c>
      <c r="U443" s="58">
        <f>IF(Table1[[#This Row],[HARGA_BYPASS]]="",IF(Table1[[#This Row],[_HARGA]]="","",Table1[[#This Row],[_HARGA]]*1000),Table1[[#This Row],[HARGA_BYPASS]])</f>
        <v>135000</v>
      </c>
      <c r="V443" s="2"/>
      <c r="W443" s="2"/>
      <c r="X443" s="58" t="str">
        <f>IF(Table1[[#This Row],[ROWID]]="","",IF(Table1[[#This Row],[ROWID]]=C444,"",SUMIF(Table1[ROWID],Table1[[#This Row],[ROWID]],Table1[TOTAL])))</f>
        <v/>
      </c>
      <c r="AA44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43">
        <f>IF(Table1[[#This Row],[JUMLAH NOTA]]="","",IF(Table1[[#This Row],[CONV]]="",Table1[[#This Row],[JUMLAH NOTA]],Table1[[#This Row],[JUMLAH NOTA]]*Table1[[#This Row],[CONV]]))</f>
        <v>1</v>
      </c>
      <c r="AC443" t="str">
        <f>IF(Table1[[#This Row],[ISI_CONV]]="","",IF(Table1[[#This Row],[CONV]]="",Table1[[#This Row],[SATUAN NOTA]],Table1[[#This Row],[SATUAN]]))</f>
        <v>LSN</v>
      </c>
      <c r="AD443" s="58">
        <f>IF(Table1[[#This Row],[HARGA]]="","",IF(Table1[[#This Row],[CONV]]="",Table1[[#This Row],[HARGA]],Table1[[#This Row],[HARGA]]/Table1[[#This Row],[CONV]]))</f>
        <v>135000</v>
      </c>
      <c r="AE443" s="58">
        <f>IF(Table1[[#This Row],[HARGA_CONV]]="","",Table1[[#This Row],[HARGA_CONV]]*Table1[[#This Row],[ISI_CONV]]*(100%-(Table1[[#This Row],[DISKON]]+Table1[[#This Row],[DISKON NOTA]])))</f>
        <v>135000</v>
      </c>
      <c r="AF443" s="3">
        <f>IF(Table1[[#This Row],[TANGGAL NOTA]]="",AF442,Table1[[#This Row],[TANGGAL NOTA]])</f>
        <v>45532</v>
      </c>
      <c r="AG443" s="3"/>
      <c r="AH443" s="3">
        <f>IF(Table1[[#This Row],[TANGGAL UPDATE]]="",AH442,Table1[[#This Row],[TANGGAL UPDATE]])</f>
        <v>45535</v>
      </c>
      <c r="AI443" t="str" cm="1">
        <f t="array" ref="AI443">IF(Table1[[#This Row],[A1]]="",AI442,INDEX(Table6[3],Table1[[#This Row],[Q1]]))</f>
        <v>E</v>
      </c>
      <c r="AJ443" t="str">
        <f>IF(Table1[[#This Row],[_KETERANGAN]]="","",Table1[[#This Row],[_KETERANGAN]])</f>
        <v/>
      </c>
      <c r="AK443" t="str" cm="1">
        <f t="array" ref="AK443">IF(Table1[[#This Row],[A1]]="",AK442,INDEX(Table6[3],Table1[[#This Row],[Q1]]))</f>
        <v>E</v>
      </c>
      <c r="AL443" s="5" t="str" cm="1">
        <f t="array" ref="AL443">IF(Table1[[#This Row],[A1]]="",AL442,INDEX(Table6[1],Table1[[#This Row],[Q1]]))</f>
        <v>ANEKA SERAGAM</v>
      </c>
      <c r="AM443" t="str" cm="1">
        <f t="array" ref="AM443">IF(Table1[[#This Row],[A1]]="",AM442,INDEX(Table6[2],Table1[[#This Row],[Q1]]))</f>
        <v>BLITAR</v>
      </c>
      <c r="AN443" t="str">
        <f>CONCATENATE(Table1[[#This Row],[TOKO_H]],"-",Table1[[#This Row],[KOTA_H]])</f>
        <v>ANEKA SERAGAM-BLITAR</v>
      </c>
      <c r="AO443"/>
      <c r="AP443" t="s">
        <v>9561</v>
      </c>
      <c r="AQ443"/>
    </row>
    <row r="444" spans="1:43">
      <c r="A444">
        <f>IF(Table1[[#This Row],[KODE BARANG]]="","",MATCH(Table1[[#This Row],[KODE BARANG]],DBS[KODE BARANG],0))</f>
        <v>3199</v>
      </c>
      <c r="B444">
        <f>IF(Table1[[#This Row],[ROWID]]="","",ROW()-2)</f>
        <v>442</v>
      </c>
      <c r="C444">
        <f>IF(Table1[[#This Row],[NAMA BARANG]]="","",IF(Table1[[#This Row],[ID]]="",C443,Table1[[#This Row],[ID]]))</f>
        <v>428</v>
      </c>
      <c r="D444" t="str">
        <f>IF(Table1[[#This Row],[A1]]="","",MATCH(Table1[[#This Row],[A1]],Table6[5],0))</f>
        <v/>
      </c>
      <c r="E444" t="str">
        <f>IF(Table1[[#This Row],[ID]]="","",Table1[[#This Row],[TOKO-KOTA_H]])</f>
        <v/>
      </c>
      <c r="F444" t="str">
        <f>IF(Table1[[#This Row],[NOTA TOKO]]="","",ROW()-2)</f>
        <v/>
      </c>
      <c r="G444" s="59"/>
      <c r="H444" s="1"/>
      <c r="J444" s="1"/>
      <c r="K444" t="s">
        <v>11820</v>
      </c>
      <c r="L444" t="str">
        <f>IF(Table1[[#This Row],[_NAMA BARANG]]="",IF(Table1[[#This Row],[//DBS]]="","",INDEX(DBS[NAMA],Table1[[#This Row],[//DBS]])),Table1[[#This Row],[_NAMA BARANG]])</f>
        <v>TAS TALI GG-L BESAR 1958 GLITER</v>
      </c>
      <c r="M444"/>
      <c r="O444" t="str">
        <f>IF(Table1[[#This Row],[ROWID]]="","",IF(Table1[[#This Row],[_KETERANGAN]]="STOCK BELUM LENGKAP","ADA",IF(Table1[[#This Row],[KODE BARANG]]="","TIDAK ADA","ADA")))</f>
        <v>ADA</v>
      </c>
      <c r="P444">
        <v>1</v>
      </c>
      <c r="Q444" t="s">
        <v>34</v>
      </c>
      <c r="R444">
        <f>IF(Table1[[#This Row],[//DBS]]="","",INDEX(DBS[ISI],Table1[[#This Row],[//DBS]]))</f>
        <v>30</v>
      </c>
      <c r="S444" t="str">
        <f>IF(Table1[[#This Row],[//DBS]]="","",IF(Table1[[#This Row],[SATUAN_BYPASS]]="",INDEX(DBS[[SATUAN ]],Table1[[#This Row],[//DBS]]),Table1[SATUAN_BYPASS]))</f>
        <v>LSN</v>
      </c>
      <c r="T444">
        <v>135</v>
      </c>
      <c r="U444" s="58">
        <f>IF(Table1[[#This Row],[HARGA_BYPASS]]="",IF(Table1[[#This Row],[_HARGA]]="","",Table1[[#This Row],[_HARGA]]*1000),Table1[[#This Row],[HARGA_BYPASS]])</f>
        <v>135000</v>
      </c>
      <c r="V444" s="2"/>
      <c r="W444" s="2"/>
      <c r="X444" s="58" t="str">
        <f>IF(Table1[[#This Row],[ROWID]]="","",IF(Table1[[#This Row],[ROWID]]=C445,"",SUMIF(Table1[ROWID],Table1[[#This Row],[ROWID]],Table1[TOTAL])))</f>
        <v/>
      </c>
      <c r="AA44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44">
        <f>IF(Table1[[#This Row],[JUMLAH NOTA]]="","",IF(Table1[[#This Row],[CONV]]="",Table1[[#This Row],[JUMLAH NOTA]],Table1[[#This Row],[JUMLAH NOTA]]*Table1[[#This Row],[CONV]]))</f>
        <v>1</v>
      </c>
      <c r="AC444" t="str">
        <f>IF(Table1[[#This Row],[ISI_CONV]]="","",IF(Table1[[#This Row],[CONV]]="",Table1[[#This Row],[SATUAN NOTA]],Table1[[#This Row],[SATUAN]]))</f>
        <v>LSN</v>
      </c>
      <c r="AD444" s="58">
        <f>IF(Table1[[#This Row],[HARGA]]="","",IF(Table1[[#This Row],[CONV]]="",Table1[[#This Row],[HARGA]],Table1[[#This Row],[HARGA]]/Table1[[#This Row],[CONV]]))</f>
        <v>135000</v>
      </c>
      <c r="AE444" s="58">
        <f>IF(Table1[[#This Row],[HARGA_CONV]]="","",Table1[[#This Row],[HARGA_CONV]]*Table1[[#This Row],[ISI_CONV]]*(100%-(Table1[[#This Row],[DISKON]]+Table1[[#This Row],[DISKON NOTA]])))</f>
        <v>135000</v>
      </c>
      <c r="AF444" s="3">
        <f>IF(Table1[[#This Row],[TANGGAL NOTA]]="",AF443,Table1[[#This Row],[TANGGAL NOTA]])</f>
        <v>45532</v>
      </c>
      <c r="AG444" s="3"/>
      <c r="AH444" s="3">
        <f>IF(Table1[[#This Row],[TANGGAL UPDATE]]="",AH443,Table1[[#This Row],[TANGGAL UPDATE]])</f>
        <v>45535</v>
      </c>
      <c r="AI444" t="str" cm="1">
        <f t="array" ref="AI444">IF(Table1[[#This Row],[A1]]="",AI443,INDEX(Table6[3],Table1[[#This Row],[Q1]]))</f>
        <v>E</v>
      </c>
      <c r="AJ444" t="str">
        <f>IF(Table1[[#This Row],[_KETERANGAN]]="","",Table1[[#This Row],[_KETERANGAN]])</f>
        <v/>
      </c>
      <c r="AK444" t="str" cm="1">
        <f t="array" ref="AK444">IF(Table1[[#This Row],[A1]]="",AK443,INDEX(Table6[3],Table1[[#This Row],[Q1]]))</f>
        <v>E</v>
      </c>
      <c r="AL444" s="5" t="str" cm="1">
        <f t="array" ref="AL444">IF(Table1[[#This Row],[A1]]="",AL443,INDEX(Table6[1],Table1[[#This Row],[Q1]]))</f>
        <v>ANEKA SERAGAM</v>
      </c>
      <c r="AM444" t="str" cm="1">
        <f t="array" ref="AM444">IF(Table1[[#This Row],[A1]]="",AM443,INDEX(Table6[2],Table1[[#This Row],[Q1]]))</f>
        <v>BLITAR</v>
      </c>
      <c r="AN444" t="str">
        <f>CONCATENATE(Table1[[#This Row],[TOKO_H]],"-",Table1[[#This Row],[KOTA_H]])</f>
        <v>ANEKA SERAGAM-BLITAR</v>
      </c>
      <c r="AO444"/>
      <c r="AP444" t="s">
        <v>9561</v>
      </c>
      <c r="AQ444"/>
    </row>
    <row r="445" spans="1:43">
      <c r="A445">
        <f>IF(Table1[[#This Row],[KODE BARANG]]="","",MATCH(Table1[[#This Row],[KODE BARANG]],DBS[KODE BARANG],0))</f>
        <v>3199</v>
      </c>
      <c r="B445">
        <f>IF(Table1[[#This Row],[ROWID]]="","",ROW()-2)</f>
        <v>443</v>
      </c>
      <c r="C445">
        <f>IF(Table1[[#This Row],[NAMA BARANG]]="","",IF(Table1[[#This Row],[ID]]="",C444,Table1[[#This Row],[ID]]))</f>
        <v>428</v>
      </c>
      <c r="D445" t="str">
        <f>IF(Table1[[#This Row],[A1]]="","",MATCH(Table1[[#This Row],[A1]],Table6[5],0))</f>
        <v/>
      </c>
      <c r="E445" t="str">
        <f>IF(Table1[[#This Row],[ID]]="","",Table1[[#This Row],[TOKO-KOTA_H]])</f>
        <v/>
      </c>
      <c r="F445" t="str">
        <f>IF(Table1[[#This Row],[NOTA TOKO]]="","",ROW()-2)</f>
        <v/>
      </c>
      <c r="G445" s="59"/>
      <c r="H445" s="1"/>
      <c r="J445" s="1"/>
      <c r="K445" t="s">
        <v>11820</v>
      </c>
      <c r="L445" t="str">
        <f>IF(Table1[[#This Row],[_NAMA BARANG]]="",IF(Table1[[#This Row],[//DBS]]="","",INDEX(DBS[NAMA],Table1[[#This Row],[//DBS]])),Table1[[#This Row],[_NAMA BARANG]])</f>
        <v>TAS TALI GG-L BESAR 1958 GLITER</v>
      </c>
      <c r="M445"/>
      <c r="O445" t="str">
        <f>IF(Table1[[#This Row],[ROWID]]="","",IF(Table1[[#This Row],[_KETERANGAN]]="STOCK BELUM LENGKAP","ADA",IF(Table1[[#This Row],[KODE BARANG]]="","TIDAK ADA","ADA")))</f>
        <v>ADA</v>
      </c>
      <c r="P445">
        <v>1</v>
      </c>
      <c r="Q445" t="s">
        <v>34</v>
      </c>
      <c r="R445">
        <f>IF(Table1[[#This Row],[//DBS]]="","",INDEX(DBS[ISI],Table1[[#This Row],[//DBS]]))</f>
        <v>30</v>
      </c>
      <c r="S445" t="str">
        <f>IF(Table1[[#This Row],[//DBS]]="","",IF(Table1[[#This Row],[SATUAN_BYPASS]]="",INDEX(DBS[[SATUAN ]],Table1[[#This Row],[//DBS]]),Table1[SATUAN_BYPASS]))</f>
        <v>LSN</v>
      </c>
      <c r="T445">
        <v>135</v>
      </c>
      <c r="U445" s="58">
        <f>IF(Table1[[#This Row],[HARGA_BYPASS]]="",IF(Table1[[#This Row],[_HARGA]]="","",Table1[[#This Row],[_HARGA]]*1000),Table1[[#This Row],[HARGA_BYPASS]])</f>
        <v>135000</v>
      </c>
      <c r="V445" s="2"/>
      <c r="W445" s="2"/>
      <c r="X445" s="58">
        <f>IF(Table1[[#This Row],[ROWID]]="","",IF(Table1[[#This Row],[ROWID]]=C446,"",SUMIF(Table1[ROWID],Table1[[#This Row],[ROWID]],Table1[TOTAL])))</f>
        <v>2805000</v>
      </c>
      <c r="AA44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45">
        <f>IF(Table1[[#This Row],[JUMLAH NOTA]]="","",IF(Table1[[#This Row],[CONV]]="",Table1[[#This Row],[JUMLAH NOTA]],Table1[[#This Row],[JUMLAH NOTA]]*Table1[[#This Row],[CONV]]))</f>
        <v>1</v>
      </c>
      <c r="AC445" t="str">
        <f>IF(Table1[[#This Row],[ISI_CONV]]="","",IF(Table1[[#This Row],[CONV]]="",Table1[[#This Row],[SATUAN NOTA]],Table1[[#This Row],[SATUAN]]))</f>
        <v>LSN</v>
      </c>
      <c r="AD445" s="58">
        <f>IF(Table1[[#This Row],[HARGA]]="","",IF(Table1[[#This Row],[CONV]]="",Table1[[#This Row],[HARGA]],Table1[[#This Row],[HARGA]]/Table1[[#This Row],[CONV]]))</f>
        <v>135000</v>
      </c>
      <c r="AE445" s="58">
        <f>IF(Table1[[#This Row],[HARGA_CONV]]="","",Table1[[#This Row],[HARGA_CONV]]*Table1[[#This Row],[ISI_CONV]]*(100%-(Table1[[#This Row],[DISKON]]+Table1[[#This Row],[DISKON NOTA]])))</f>
        <v>135000</v>
      </c>
      <c r="AF445" s="3">
        <f>IF(Table1[[#This Row],[TANGGAL NOTA]]="",AF444,Table1[[#This Row],[TANGGAL NOTA]])</f>
        <v>45532</v>
      </c>
      <c r="AG445" s="3"/>
      <c r="AH445" s="3">
        <f>IF(Table1[[#This Row],[TANGGAL UPDATE]]="",AH444,Table1[[#This Row],[TANGGAL UPDATE]])</f>
        <v>45535</v>
      </c>
      <c r="AI445" t="str" cm="1">
        <f t="array" ref="AI445">IF(Table1[[#This Row],[A1]]="",AI444,INDEX(Table6[3],Table1[[#This Row],[Q1]]))</f>
        <v>E</v>
      </c>
      <c r="AJ445" t="str">
        <f>IF(Table1[[#This Row],[_KETERANGAN]]="","",Table1[[#This Row],[_KETERANGAN]])</f>
        <v/>
      </c>
      <c r="AK445" t="str" cm="1">
        <f t="array" ref="AK445">IF(Table1[[#This Row],[A1]]="",AK444,INDEX(Table6[3],Table1[[#This Row],[Q1]]))</f>
        <v>E</v>
      </c>
      <c r="AL445" s="5" t="str" cm="1">
        <f t="array" ref="AL445">IF(Table1[[#This Row],[A1]]="",AL444,INDEX(Table6[1],Table1[[#This Row],[Q1]]))</f>
        <v>ANEKA SERAGAM</v>
      </c>
      <c r="AM445" t="str" cm="1">
        <f t="array" ref="AM445">IF(Table1[[#This Row],[A1]]="",AM444,INDEX(Table6[2],Table1[[#This Row],[Q1]]))</f>
        <v>BLITAR</v>
      </c>
      <c r="AN445" t="str">
        <f>CONCATENATE(Table1[[#This Row],[TOKO_H]],"-",Table1[[#This Row],[KOTA_H]])</f>
        <v>ANEKA SERAGAM-BLITAR</v>
      </c>
      <c r="AO445"/>
      <c r="AP445" t="s">
        <v>9561</v>
      </c>
      <c r="AQ445"/>
    </row>
    <row r="446" spans="1:43">
      <c r="A446" t="str">
        <f>IF(Table1[[#This Row],[KODE BARANG]]="","",MATCH(Table1[[#This Row],[KODE BARANG]],DBS[KODE BARANG],0))</f>
        <v/>
      </c>
      <c r="B446" t="str">
        <f>IF(Table1[[#This Row],[ROWID]]="","",ROW()-2)</f>
        <v/>
      </c>
      <c r="C446" t="str">
        <f>IF(Table1[[#This Row],[NAMA BARANG]]="","",IF(Table1[[#This Row],[ID]]="",C445,Table1[[#This Row],[ID]]))</f>
        <v/>
      </c>
      <c r="D446" t="str">
        <f>IF(Table1[[#This Row],[A1]]="","",MATCH(Table1[[#This Row],[A1]],Table6[5],0))</f>
        <v/>
      </c>
      <c r="E446" t="str">
        <f>IF(Table1[[#This Row],[ID]]="","",Table1[[#This Row],[TOKO-KOTA_H]])</f>
        <v/>
      </c>
      <c r="F446" t="str">
        <f>IF(Table1[[#This Row],[NOTA TOKO]]="","",ROW()-2)</f>
        <v/>
      </c>
      <c r="G446" s="59"/>
      <c r="H446" s="1"/>
      <c r="J446" s="1"/>
      <c r="K446"/>
      <c r="L446" t="str">
        <f>IF(Table1[[#This Row],[_NAMA BARANG]]="",IF(Table1[[#This Row],[//DBS]]="","",INDEX(DBS[NAMA],Table1[[#This Row],[//DBS]])),Table1[[#This Row],[_NAMA BARANG]])</f>
        <v/>
      </c>
      <c r="M446"/>
      <c r="O446" t="str">
        <f>IF(Table1[[#This Row],[ROWID]]="","",IF(Table1[[#This Row],[_KETERANGAN]]="STOCK BELUM LENGKAP","ADA",IF(Table1[[#This Row],[KODE BARANG]]="","TIDAK ADA","ADA")))</f>
        <v/>
      </c>
      <c r="R446" t="str">
        <f>IF(Table1[[#This Row],[//DBS]]="","",INDEX(DBS[ISI],Table1[[#This Row],[//DBS]]))</f>
        <v/>
      </c>
      <c r="S446" t="str">
        <f>IF(Table1[[#This Row],[//DBS]]="","",IF(Table1[[#This Row],[SATUAN_BYPASS]]="",INDEX(DBS[[SATUAN ]],Table1[[#This Row],[//DBS]]),Table1[SATUAN_BYPASS]))</f>
        <v/>
      </c>
      <c r="U446" s="58" t="str">
        <f>IF(Table1[[#This Row],[HARGA_BYPASS]]="",IF(Table1[[#This Row],[_HARGA]]="","",Table1[[#This Row],[_HARGA]]*1000),Table1[[#This Row],[HARGA_BYPASS]])</f>
        <v/>
      </c>
      <c r="V446" s="2"/>
      <c r="W446" s="2"/>
      <c r="X446" s="58" t="str">
        <f>IF(Table1[[#This Row],[ROWID]]="","",IF(Table1[[#This Row],[ROWID]]=C447,"",SUMIF(Table1[ROWID],Table1[[#This Row],[ROWID]],Table1[TOTAL])))</f>
        <v/>
      </c>
      <c r="AA44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46" t="str">
        <f>IF(Table1[[#This Row],[JUMLAH NOTA]]="","",IF(Table1[[#This Row],[CONV]]="",Table1[[#This Row],[JUMLAH NOTA]],Table1[[#This Row],[JUMLAH NOTA]]*Table1[[#This Row],[CONV]]))</f>
        <v/>
      </c>
      <c r="AC446" t="str">
        <f>IF(Table1[[#This Row],[ISI_CONV]]="","",IF(Table1[[#This Row],[CONV]]="",Table1[[#This Row],[SATUAN NOTA]],Table1[[#This Row],[SATUAN]]))</f>
        <v/>
      </c>
      <c r="AD446" s="58" t="str">
        <f>IF(Table1[[#This Row],[HARGA]]="","",IF(Table1[[#This Row],[CONV]]="",Table1[[#This Row],[HARGA]],Table1[[#This Row],[HARGA]]/Table1[[#This Row],[CONV]]))</f>
        <v/>
      </c>
      <c r="AE446" s="58" t="str">
        <f>IF(Table1[[#This Row],[HARGA_CONV]]="","",Table1[[#This Row],[HARGA_CONV]]*Table1[[#This Row],[ISI_CONV]]*(100%-(Table1[[#This Row],[DISKON]]+Table1[[#This Row],[DISKON NOTA]])))</f>
        <v/>
      </c>
      <c r="AF446" s="3">
        <f>IF(Table1[[#This Row],[TANGGAL NOTA]]="",AF445,Table1[[#This Row],[TANGGAL NOTA]])</f>
        <v>45532</v>
      </c>
      <c r="AG446" s="3"/>
      <c r="AH446" s="3">
        <f>IF(Table1[[#This Row],[TANGGAL UPDATE]]="",AH445,Table1[[#This Row],[TANGGAL UPDATE]])</f>
        <v>45535</v>
      </c>
      <c r="AI446" t="str" cm="1">
        <f t="array" ref="AI446">IF(Table1[[#This Row],[A1]]="",AI445,INDEX(Table6[3],Table1[[#This Row],[Q1]]))</f>
        <v>E</v>
      </c>
      <c r="AJ446" t="str">
        <f>IF(Table1[[#This Row],[_KETERANGAN]]="","",Table1[[#This Row],[_KETERANGAN]])</f>
        <v/>
      </c>
      <c r="AK446" t="str" cm="1">
        <f t="array" ref="AK446">IF(Table1[[#This Row],[A1]]="",AK445,INDEX(Table6[3],Table1[[#This Row],[Q1]]))</f>
        <v>E</v>
      </c>
      <c r="AL446" s="5" t="str" cm="1">
        <f t="array" ref="AL446">IF(Table1[[#This Row],[A1]]="",AL445,INDEX(Table6[1],Table1[[#This Row],[Q1]]))</f>
        <v>ANEKA SERAGAM</v>
      </c>
      <c r="AM446" t="str" cm="1">
        <f t="array" ref="AM446">IF(Table1[[#This Row],[A1]]="",AM445,INDEX(Table6[2],Table1[[#This Row],[Q1]]))</f>
        <v>BLITAR</v>
      </c>
      <c r="AN446" t="str">
        <f>CONCATENATE(Table1[[#This Row],[TOKO_H]],"-",Table1[[#This Row],[KOTA_H]])</f>
        <v>ANEKA SERAGAM-BLITAR</v>
      </c>
      <c r="AO446"/>
      <c r="AP446" t="s">
        <v>9561</v>
      </c>
      <c r="AQ446"/>
    </row>
    <row r="447" spans="1:43">
      <c r="A447">
        <f>IF(Table1[[#This Row],[KODE BARANG]]="","",MATCH(Table1[[#This Row],[KODE BARANG]],DBS[KODE BARANG],0))</f>
        <v>3203</v>
      </c>
      <c r="B447">
        <f>IF(Table1[[#This Row],[ROWID]]="","",ROW()-2)</f>
        <v>445</v>
      </c>
      <c r="C447">
        <f>IF(Table1[[#This Row],[NAMA BARANG]]="","",IF(Table1[[#This Row],[ID]]="",C446,Table1[[#This Row],[ID]]))</f>
        <v>445</v>
      </c>
      <c r="D447" t="str">
        <f>IF(Table1[[#This Row],[A1]]="","",MATCH(Table1[[#This Row],[A1]],Table6[5],0))</f>
        <v/>
      </c>
      <c r="E447" t="str">
        <f>IF(Table1[[#This Row],[ID]]="","",Table1[[#This Row],[TOKO-KOTA_H]])</f>
        <v>ANEKA SERAGAM-BLITAR</v>
      </c>
      <c r="F447">
        <f>IF(Table1[[#This Row],[NOTA TOKO]]="","",ROW()-2)</f>
        <v>445</v>
      </c>
      <c r="G447" s="59"/>
      <c r="H447" s="1"/>
      <c r="I447">
        <v>3415</v>
      </c>
      <c r="J447" s="1"/>
      <c r="K447" t="s">
        <v>11828</v>
      </c>
      <c r="L447" t="str">
        <f>IF(Table1[[#This Row],[_NAMA BARANG]]="",IF(Table1[[#This Row],[//DBS]]="","",INDEX(DBS[NAMA],Table1[[#This Row],[//DBS]])),Table1[[#This Row],[_NAMA BARANG]])</f>
        <v>TAS TALI GG-L BESAR 2915 TIMBUL GILAP</v>
      </c>
      <c r="M447"/>
      <c r="O447" t="str">
        <f>IF(Table1[[#This Row],[ROWID]]="","",IF(Table1[[#This Row],[_KETERANGAN]]="STOCK BELUM LENGKAP","ADA",IF(Table1[[#This Row],[KODE BARANG]]="","TIDAK ADA","ADA")))</f>
        <v>ADA</v>
      </c>
      <c r="P447">
        <v>1</v>
      </c>
      <c r="Q447" t="s">
        <v>34</v>
      </c>
      <c r="R447">
        <f>IF(Table1[[#This Row],[//DBS]]="","",INDEX(DBS[ISI],Table1[[#This Row],[//DBS]]))</f>
        <v>30</v>
      </c>
      <c r="S447" t="str">
        <f>IF(Table1[[#This Row],[//DBS]]="","",IF(Table1[[#This Row],[SATUAN_BYPASS]]="",INDEX(DBS[[SATUAN ]],Table1[[#This Row],[//DBS]]),Table1[SATUAN_BYPASS]))</f>
        <v>LSN</v>
      </c>
      <c r="T447">
        <v>135</v>
      </c>
      <c r="U447" s="58">
        <f>IF(Table1[[#This Row],[HARGA_BYPASS]]="",IF(Table1[[#This Row],[_HARGA]]="","",Table1[[#This Row],[_HARGA]]*1000),Table1[[#This Row],[HARGA_BYPASS]])</f>
        <v>135000</v>
      </c>
      <c r="V447" s="2"/>
      <c r="W447" s="2"/>
      <c r="X447" s="58" t="str">
        <f>IF(Table1[[#This Row],[ROWID]]="","",IF(Table1[[#This Row],[ROWID]]=C448,"",SUMIF(Table1[ROWID],Table1[[#This Row],[ROWID]],Table1[TOTAL])))</f>
        <v/>
      </c>
      <c r="AA44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47">
        <f>IF(Table1[[#This Row],[JUMLAH NOTA]]="","",IF(Table1[[#This Row],[CONV]]="",Table1[[#This Row],[JUMLAH NOTA]],Table1[[#This Row],[JUMLAH NOTA]]*Table1[[#This Row],[CONV]]))</f>
        <v>1</v>
      </c>
      <c r="AC447" t="str">
        <f>IF(Table1[[#This Row],[ISI_CONV]]="","",IF(Table1[[#This Row],[CONV]]="",Table1[[#This Row],[SATUAN NOTA]],Table1[[#This Row],[SATUAN]]))</f>
        <v>LSN</v>
      </c>
      <c r="AD447" s="58">
        <f>IF(Table1[[#This Row],[HARGA]]="","",IF(Table1[[#This Row],[CONV]]="",Table1[[#This Row],[HARGA]],Table1[[#This Row],[HARGA]]/Table1[[#This Row],[CONV]]))</f>
        <v>135000</v>
      </c>
      <c r="AE447" s="58">
        <f>IF(Table1[[#This Row],[HARGA_CONV]]="","",Table1[[#This Row],[HARGA_CONV]]*Table1[[#This Row],[ISI_CONV]]*(100%-(Table1[[#This Row],[DISKON]]+Table1[[#This Row],[DISKON NOTA]])))</f>
        <v>135000</v>
      </c>
      <c r="AF447" s="3">
        <f>IF(Table1[[#This Row],[TANGGAL NOTA]]="",AF446,Table1[[#This Row],[TANGGAL NOTA]])</f>
        <v>45532</v>
      </c>
      <c r="AG447" s="3"/>
      <c r="AH447" s="3">
        <f>IF(Table1[[#This Row],[TANGGAL UPDATE]]="",AH446,Table1[[#This Row],[TANGGAL UPDATE]])</f>
        <v>45535</v>
      </c>
      <c r="AI447" t="str" cm="1">
        <f t="array" ref="AI447">IF(Table1[[#This Row],[A1]]="",AI446,INDEX(Table6[3],Table1[[#This Row],[Q1]]))</f>
        <v>E</v>
      </c>
      <c r="AJ447" t="str">
        <f>IF(Table1[[#This Row],[_KETERANGAN]]="","",Table1[[#This Row],[_KETERANGAN]])</f>
        <v/>
      </c>
      <c r="AK447" t="str" cm="1">
        <f t="array" ref="AK447">IF(Table1[[#This Row],[A1]]="",AK446,INDEX(Table6[3],Table1[[#This Row],[Q1]]))</f>
        <v>E</v>
      </c>
      <c r="AL447" s="5" t="str" cm="1">
        <f t="array" ref="AL447">IF(Table1[[#This Row],[A1]]="",AL446,INDEX(Table6[1],Table1[[#This Row],[Q1]]))</f>
        <v>ANEKA SERAGAM</v>
      </c>
      <c r="AM447" t="str" cm="1">
        <f t="array" ref="AM447">IF(Table1[[#This Row],[A1]]="",AM446,INDEX(Table6[2],Table1[[#This Row],[Q1]]))</f>
        <v>BLITAR</v>
      </c>
      <c r="AN447" t="str">
        <f>CONCATENATE(Table1[[#This Row],[TOKO_H]],"-",Table1[[#This Row],[KOTA_H]])</f>
        <v>ANEKA SERAGAM-BLITAR</v>
      </c>
      <c r="AO447"/>
      <c r="AP447" t="s">
        <v>9561</v>
      </c>
      <c r="AQ447"/>
    </row>
    <row r="448" spans="1:43">
      <c r="A448">
        <f>IF(Table1[[#This Row],[KODE BARANG]]="","",MATCH(Table1[[#This Row],[KODE BARANG]],DBS[KODE BARANG],0))</f>
        <v>3057</v>
      </c>
      <c r="B448">
        <f>IF(Table1[[#This Row],[ROWID]]="","",ROW()-2)</f>
        <v>446</v>
      </c>
      <c r="C448">
        <f>IF(Table1[[#This Row],[NAMA BARANG]]="","",IF(Table1[[#This Row],[ID]]="",C447,Table1[[#This Row],[ID]]))</f>
        <v>445</v>
      </c>
      <c r="D448" t="str">
        <f>IF(Table1[[#This Row],[A1]]="","",MATCH(Table1[[#This Row],[A1]],Table6[5],0))</f>
        <v/>
      </c>
      <c r="E448" t="str">
        <f>IF(Table1[[#This Row],[ID]]="","",Table1[[#This Row],[TOKO-KOTA_H]])</f>
        <v/>
      </c>
      <c r="F448" t="str">
        <f>IF(Table1[[#This Row],[NOTA TOKO]]="","",ROW()-2)</f>
        <v/>
      </c>
      <c r="G448" s="59"/>
      <c r="H448" s="1"/>
      <c r="J448" s="1"/>
      <c r="K448" t="s">
        <v>4540</v>
      </c>
      <c r="L448" t="str">
        <f>IF(Table1[[#This Row],[_NAMA BARANG]]="",IF(Table1[[#This Row],[//DBS]]="","",INDEX(DBS[NAMA],Table1[[#This Row],[//DBS]])),Table1[[#This Row],[_NAMA BARANG]])</f>
        <v>TAS TUTUP PITA KADO FG-301 BESAR</v>
      </c>
      <c r="M448"/>
      <c r="O448" t="str">
        <f>IF(Table1[[#This Row],[ROWID]]="","",IF(Table1[[#This Row],[_KETERANGAN]]="STOCK BELUM LENGKAP","ADA",IF(Table1[[#This Row],[KODE BARANG]]="","TIDAK ADA","ADA")))</f>
        <v>ADA</v>
      </c>
      <c r="P448">
        <v>1</v>
      </c>
      <c r="Q448" t="s">
        <v>34</v>
      </c>
      <c r="R448" t="str">
        <f>IF(Table1[[#This Row],[//DBS]]="","",INDEX(DBS[ISI],Table1[[#This Row],[//DBS]]))</f>
        <v>?</v>
      </c>
      <c r="S448" t="str">
        <f>IF(Table1[[#This Row],[//DBS]]="","",IF(Table1[[#This Row],[SATUAN_BYPASS]]="",INDEX(DBS[[SATUAN ]],Table1[[#This Row],[//DBS]]),Table1[SATUAN_BYPASS]))</f>
        <v>LSN</v>
      </c>
      <c r="T448">
        <v>106</v>
      </c>
      <c r="U448" s="58">
        <f>IF(Table1[[#This Row],[HARGA_BYPASS]]="",IF(Table1[[#This Row],[_HARGA]]="","",Table1[[#This Row],[_HARGA]]*1000),Table1[[#This Row],[HARGA_BYPASS]])</f>
        <v>106000</v>
      </c>
      <c r="V448" s="2"/>
      <c r="W448" s="2"/>
      <c r="X448" s="58" t="str">
        <f>IF(Table1[[#This Row],[ROWID]]="","",IF(Table1[[#This Row],[ROWID]]=C449,"",SUMIF(Table1[ROWID],Table1[[#This Row],[ROWID]],Table1[TOTAL])))</f>
        <v/>
      </c>
      <c r="AA44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48">
        <f>IF(Table1[[#This Row],[JUMLAH NOTA]]="","",IF(Table1[[#This Row],[CONV]]="",Table1[[#This Row],[JUMLAH NOTA]],Table1[[#This Row],[JUMLAH NOTA]]*Table1[[#This Row],[CONV]]))</f>
        <v>1</v>
      </c>
      <c r="AC448" t="str">
        <f>IF(Table1[[#This Row],[ISI_CONV]]="","",IF(Table1[[#This Row],[CONV]]="",Table1[[#This Row],[SATUAN NOTA]],Table1[[#This Row],[SATUAN]]))</f>
        <v>LSN</v>
      </c>
      <c r="AD448" s="58">
        <f>IF(Table1[[#This Row],[HARGA]]="","",IF(Table1[[#This Row],[CONV]]="",Table1[[#This Row],[HARGA]],Table1[[#This Row],[HARGA]]/Table1[[#This Row],[CONV]]))</f>
        <v>106000</v>
      </c>
      <c r="AE448" s="58">
        <f>IF(Table1[[#This Row],[HARGA_CONV]]="","",Table1[[#This Row],[HARGA_CONV]]*Table1[[#This Row],[ISI_CONV]]*(100%-(Table1[[#This Row],[DISKON]]+Table1[[#This Row],[DISKON NOTA]])))</f>
        <v>106000</v>
      </c>
      <c r="AF448" s="3">
        <f>IF(Table1[[#This Row],[TANGGAL NOTA]]="",AF447,Table1[[#This Row],[TANGGAL NOTA]])</f>
        <v>45532</v>
      </c>
      <c r="AG448" s="3"/>
      <c r="AH448" s="3">
        <f>IF(Table1[[#This Row],[TANGGAL UPDATE]]="",AH447,Table1[[#This Row],[TANGGAL UPDATE]])</f>
        <v>45535</v>
      </c>
      <c r="AI448" t="str" cm="1">
        <f t="array" ref="AI448">IF(Table1[[#This Row],[A1]]="",AI447,INDEX(Table6[3],Table1[[#This Row],[Q1]]))</f>
        <v>E</v>
      </c>
      <c r="AJ448" t="str">
        <f>IF(Table1[[#This Row],[_KETERANGAN]]="","",Table1[[#This Row],[_KETERANGAN]])</f>
        <v/>
      </c>
      <c r="AK448" t="str" cm="1">
        <f t="array" ref="AK448">IF(Table1[[#This Row],[A1]]="",AK447,INDEX(Table6[3],Table1[[#This Row],[Q1]]))</f>
        <v>E</v>
      </c>
      <c r="AL448" s="5" t="str" cm="1">
        <f t="array" ref="AL448">IF(Table1[[#This Row],[A1]]="",AL447,INDEX(Table6[1],Table1[[#This Row],[Q1]]))</f>
        <v>ANEKA SERAGAM</v>
      </c>
      <c r="AM448" t="str" cm="1">
        <f t="array" ref="AM448">IF(Table1[[#This Row],[A1]]="",AM447,INDEX(Table6[2],Table1[[#This Row],[Q1]]))</f>
        <v>BLITAR</v>
      </c>
      <c r="AN448" t="str">
        <f>CONCATENATE(Table1[[#This Row],[TOKO_H]],"-",Table1[[#This Row],[KOTA_H]])</f>
        <v>ANEKA SERAGAM-BLITAR</v>
      </c>
      <c r="AO448"/>
      <c r="AP448" t="s">
        <v>9561</v>
      </c>
      <c r="AQ448"/>
    </row>
    <row r="449" spans="1:43" ht="14.25">
      <c r="A449">
        <f>IF(Table1[[#This Row],[KODE BARANG]]="","",MATCH(Table1[[#This Row],[KODE BARANG]],DBS[KODE BARANG],0))</f>
        <v>3057</v>
      </c>
      <c r="B449">
        <f>IF(Table1[[#This Row],[ROWID]]="","",ROW()-2)</f>
        <v>447</v>
      </c>
      <c r="C449">
        <f>IF(Table1[[#This Row],[NAMA BARANG]]="","",IF(Table1[[#This Row],[ID]]="",C448,Table1[[#This Row],[ID]]))</f>
        <v>445</v>
      </c>
      <c r="D449" t="str">
        <f>IF(Table1[[#This Row],[A1]]="","",MATCH(Table1[[#This Row],[A1]],Table6[5],0))</f>
        <v/>
      </c>
      <c r="E449" t="str">
        <f>IF(Table1[[#This Row],[ID]]="","",Table1[[#This Row],[TOKO-KOTA_H]])</f>
        <v/>
      </c>
      <c r="F449" t="str">
        <f>IF(Table1[[#This Row],[NOTA TOKO]]="","",ROW()-2)</f>
        <v/>
      </c>
      <c r="G449" s="59"/>
      <c r="H449" s="1"/>
      <c r="J449" s="1"/>
      <c r="K449" t="s">
        <v>4540</v>
      </c>
      <c r="L449" t="str">
        <f>IF(Table1[[#This Row],[_NAMA BARANG]]="",IF(Table1[[#This Row],[//DBS]]="","",INDEX(DBS[NAMA],Table1[[#This Row],[//DBS]])),Table1[[#This Row],[_NAMA BARANG]])</f>
        <v>TAS TUTUP PITA KADO FG-301 BESAR</v>
      </c>
      <c r="M449" s="60"/>
      <c r="O449" t="str">
        <f>IF(Table1[[#This Row],[ROWID]]="","",IF(Table1[[#This Row],[_KETERANGAN]]="STOCK BELUM LENGKAP","ADA",IF(Table1[[#This Row],[KODE BARANG]]="","TIDAK ADA","ADA")))</f>
        <v>ADA</v>
      </c>
      <c r="P449">
        <v>1</v>
      </c>
      <c r="Q449" t="s">
        <v>34</v>
      </c>
      <c r="R449" t="str">
        <f>IF(Table1[[#This Row],[//DBS]]="","",INDEX(DBS[ISI],Table1[[#This Row],[//DBS]]))</f>
        <v>?</v>
      </c>
      <c r="S449" t="str">
        <f>IF(Table1[[#This Row],[//DBS]]="","",IF(Table1[[#This Row],[SATUAN_BYPASS]]="",INDEX(DBS[[SATUAN ]],Table1[[#This Row],[//DBS]]),Table1[SATUAN_BYPASS]))</f>
        <v>LSN</v>
      </c>
      <c r="T449">
        <v>106</v>
      </c>
      <c r="U449" s="58">
        <f>IF(Table1[[#This Row],[HARGA_BYPASS]]="",IF(Table1[[#This Row],[_HARGA]]="","",Table1[[#This Row],[_HARGA]]*1000),Table1[[#This Row],[HARGA_BYPASS]])</f>
        <v>106000</v>
      </c>
      <c r="V449" s="2"/>
      <c r="W449" s="2"/>
      <c r="X449" s="58" t="str">
        <f>IF(Table1[[#This Row],[ROWID]]="","",IF(Table1[[#This Row],[ROWID]]=C450,"",SUMIF(Table1[ROWID],Table1[[#This Row],[ROWID]],Table1[TOTAL])))</f>
        <v/>
      </c>
      <c r="AA44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49">
        <f>IF(Table1[[#This Row],[JUMLAH NOTA]]="","",IF(Table1[[#This Row],[CONV]]="",Table1[[#This Row],[JUMLAH NOTA]],Table1[[#This Row],[JUMLAH NOTA]]*Table1[[#This Row],[CONV]]))</f>
        <v>1</v>
      </c>
      <c r="AC449" t="str">
        <f>IF(Table1[[#This Row],[ISI_CONV]]="","",IF(Table1[[#This Row],[CONV]]="",Table1[[#This Row],[SATUAN NOTA]],Table1[[#This Row],[SATUAN]]))</f>
        <v>LSN</v>
      </c>
      <c r="AD449" s="58">
        <f>IF(Table1[[#This Row],[HARGA]]="","",IF(Table1[[#This Row],[CONV]]="",Table1[[#This Row],[HARGA]],Table1[[#This Row],[HARGA]]/Table1[[#This Row],[CONV]]))</f>
        <v>106000</v>
      </c>
      <c r="AE449" s="58">
        <f>IF(Table1[[#This Row],[HARGA_CONV]]="","",Table1[[#This Row],[HARGA_CONV]]*Table1[[#This Row],[ISI_CONV]]*(100%-(Table1[[#This Row],[DISKON]]+Table1[[#This Row],[DISKON NOTA]])))</f>
        <v>106000</v>
      </c>
      <c r="AF449" s="3">
        <f>IF(Table1[[#This Row],[TANGGAL NOTA]]="",AF448,Table1[[#This Row],[TANGGAL NOTA]])</f>
        <v>45532</v>
      </c>
      <c r="AG449" s="3"/>
      <c r="AH449" s="3">
        <f>IF(Table1[[#This Row],[TANGGAL UPDATE]]="",AH448,Table1[[#This Row],[TANGGAL UPDATE]])</f>
        <v>45535</v>
      </c>
      <c r="AI449" t="str" cm="1">
        <f t="array" ref="AI449">IF(Table1[[#This Row],[A1]]="",AI448,INDEX(Table6[3],Table1[[#This Row],[Q1]]))</f>
        <v>E</v>
      </c>
      <c r="AJ449" t="str">
        <f>IF(Table1[[#This Row],[_KETERANGAN]]="","",Table1[[#This Row],[_KETERANGAN]])</f>
        <v/>
      </c>
      <c r="AK449" t="str" cm="1">
        <f t="array" ref="AK449">IF(Table1[[#This Row],[A1]]="",AK448,INDEX(Table6[3],Table1[[#This Row],[Q1]]))</f>
        <v>E</v>
      </c>
      <c r="AL449" s="5" t="str" cm="1">
        <f t="array" ref="AL449">IF(Table1[[#This Row],[A1]]="",AL448,INDEX(Table6[1],Table1[[#This Row],[Q1]]))</f>
        <v>ANEKA SERAGAM</v>
      </c>
      <c r="AM449" t="str" cm="1">
        <f t="array" ref="AM449">IF(Table1[[#This Row],[A1]]="",AM448,INDEX(Table6[2],Table1[[#This Row],[Q1]]))</f>
        <v>BLITAR</v>
      </c>
      <c r="AN449" t="str">
        <f>CONCATENATE(Table1[[#This Row],[TOKO_H]],"-",Table1[[#This Row],[KOTA_H]])</f>
        <v>ANEKA SERAGAM-BLITAR</v>
      </c>
      <c r="AO449"/>
      <c r="AP449" t="s">
        <v>9561</v>
      </c>
      <c r="AQ449"/>
    </row>
    <row r="450" spans="1:43" ht="14.25">
      <c r="A450">
        <f>IF(Table1[[#This Row],[KODE BARANG]]="","",MATCH(Table1[[#This Row],[KODE BARANG]],DBS[KODE BARANG],0))</f>
        <v>3057</v>
      </c>
      <c r="B450">
        <f>IF(Table1[[#This Row],[ROWID]]="","",ROW()-2)</f>
        <v>448</v>
      </c>
      <c r="C450">
        <f>IF(Table1[[#This Row],[NAMA BARANG]]="","",IF(Table1[[#This Row],[ID]]="",C449,Table1[[#This Row],[ID]]))</f>
        <v>445</v>
      </c>
      <c r="D450" t="str">
        <f>IF(Table1[[#This Row],[A1]]="","",MATCH(Table1[[#This Row],[A1]],Table6[5],0))</f>
        <v/>
      </c>
      <c r="E450" t="str">
        <f>IF(Table1[[#This Row],[ID]]="","",Table1[[#This Row],[TOKO-KOTA_H]])</f>
        <v/>
      </c>
      <c r="F450" t="str">
        <f>IF(Table1[[#This Row],[NOTA TOKO]]="","",ROW()-2)</f>
        <v/>
      </c>
      <c r="G450" s="59"/>
      <c r="H450" s="1"/>
      <c r="J450" s="1"/>
      <c r="K450" t="s">
        <v>4540</v>
      </c>
      <c r="L450" t="str">
        <f>IF(Table1[[#This Row],[_NAMA BARANG]]="",IF(Table1[[#This Row],[//DBS]]="","",INDEX(DBS[NAMA],Table1[[#This Row],[//DBS]])),Table1[[#This Row],[_NAMA BARANG]])</f>
        <v>TAS TUTUP PITA KADO FG-301 BESAR</v>
      </c>
      <c r="M450" s="60"/>
      <c r="O450" t="str">
        <f>IF(Table1[[#This Row],[ROWID]]="","",IF(Table1[[#This Row],[_KETERANGAN]]="STOCK BELUM LENGKAP","ADA",IF(Table1[[#This Row],[KODE BARANG]]="","TIDAK ADA","ADA")))</f>
        <v>ADA</v>
      </c>
      <c r="P450">
        <v>1</v>
      </c>
      <c r="Q450" t="s">
        <v>34</v>
      </c>
      <c r="R450" t="str">
        <f>IF(Table1[[#This Row],[//DBS]]="","",INDEX(DBS[ISI],Table1[[#This Row],[//DBS]]))</f>
        <v>?</v>
      </c>
      <c r="S450" t="str">
        <f>IF(Table1[[#This Row],[//DBS]]="","",IF(Table1[[#This Row],[SATUAN_BYPASS]]="",INDEX(DBS[[SATUAN ]],Table1[[#This Row],[//DBS]]),Table1[SATUAN_BYPASS]))</f>
        <v>LSN</v>
      </c>
      <c r="T450">
        <v>106</v>
      </c>
      <c r="U450" s="58">
        <f>IF(Table1[[#This Row],[HARGA_BYPASS]]="",IF(Table1[[#This Row],[_HARGA]]="","",Table1[[#This Row],[_HARGA]]*1000),Table1[[#This Row],[HARGA_BYPASS]])</f>
        <v>106000</v>
      </c>
      <c r="V450" s="2"/>
      <c r="W450" s="2"/>
      <c r="X450" s="58" t="str">
        <f>IF(Table1[[#This Row],[ROWID]]="","",IF(Table1[[#This Row],[ROWID]]=C451,"",SUMIF(Table1[ROWID],Table1[[#This Row],[ROWID]],Table1[TOTAL])))</f>
        <v/>
      </c>
      <c r="AA45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50">
        <f>IF(Table1[[#This Row],[JUMLAH NOTA]]="","",IF(Table1[[#This Row],[CONV]]="",Table1[[#This Row],[JUMLAH NOTA]],Table1[[#This Row],[JUMLAH NOTA]]*Table1[[#This Row],[CONV]]))</f>
        <v>1</v>
      </c>
      <c r="AC450" t="str">
        <f>IF(Table1[[#This Row],[ISI_CONV]]="","",IF(Table1[[#This Row],[CONV]]="",Table1[[#This Row],[SATUAN NOTA]],Table1[[#This Row],[SATUAN]]))</f>
        <v>LSN</v>
      </c>
      <c r="AD450" s="58">
        <f>IF(Table1[[#This Row],[HARGA]]="","",IF(Table1[[#This Row],[CONV]]="",Table1[[#This Row],[HARGA]],Table1[[#This Row],[HARGA]]/Table1[[#This Row],[CONV]]))</f>
        <v>106000</v>
      </c>
      <c r="AE450" s="58">
        <f>IF(Table1[[#This Row],[HARGA_CONV]]="","",Table1[[#This Row],[HARGA_CONV]]*Table1[[#This Row],[ISI_CONV]]*(100%-(Table1[[#This Row],[DISKON]]+Table1[[#This Row],[DISKON NOTA]])))</f>
        <v>106000</v>
      </c>
      <c r="AF450" s="3">
        <f>IF(Table1[[#This Row],[TANGGAL NOTA]]="",AF449,Table1[[#This Row],[TANGGAL NOTA]])</f>
        <v>45532</v>
      </c>
      <c r="AG450" s="3"/>
      <c r="AH450" s="3">
        <f>IF(Table1[[#This Row],[TANGGAL UPDATE]]="",AH449,Table1[[#This Row],[TANGGAL UPDATE]])</f>
        <v>45535</v>
      </c>
      <c r="AI450" t="str" cm="1">
        <f t="array" ref="AI450">IF(Table1[[#This Row],[A1]]="",AI449,INDEX(Table6[3],Table1[[#This Row],[Q1]]))</f>
        <v>E</v>
      </c>
      <c r="AJ450" t="str">
        <f>IF(Table1[[#This Row],[_KETERANGAN]]="","",Table1[[#This Row],[_KETERANGAN]])</f>
        <v/>
      </c>
      <c r="AK450" t="str" cm="1">
        <f t="array" ref="AK450">IF(Table1[[#This Row],[A1]]="",AK449,INDEX(Table6[3],Table1[[#This Row],[Q1]]))</f>
        <v>E</v>
      </c>
      <c r="AL450" s="5" t="str" cm="1">
        <f t="array" ref="AL450">IF(Table1[[#This Row],[A1]]="",AL449,INDEX(Table6[1],Table1[[#This Row],[Q1]]))</f>
        <v>ANEKA SERAGAM</v>
      </c>
      <c r="AM450" t="str" cm="1">
        <f t="array" ref="AM450">IF(Table1[[#This Row],[A1]]="",AM449,INDEX(Table6[2],Table1[[#This Row],[Q1]]))</f>
        <v>BLITAR</v>
      </c>
      <c r="AN450" t="str">
        <f>CONCATENATE(Table1[[#This Row],[TOKO_H]],"-",Table1[[#This Row],[KOTA_H]])</f>
        <v>ANEKA SERAGAM-BLITAR</v>
      </c>
      <c r="AO450"/>
      <c r="AP450" t="s">
        <v>9561</v>
      </c>
      <c r="AQ450"/>
    </row>
    <row r="451" spans="1:43" ht="14.25">
      <c r="A451">
        <f>IF(Table1[[#This Row],[KODE BARANG]]="","",MATCH(Table1[[#This Row],[KODE BARANG]],DBS[KODE BARANG],0))</f>
        <v>3057</v>
      </c>
      <c r="B451">
        <f>IF(Table1[[#This Row],[ROWID]]="","",ROW()-2)</f>
        <v>449</v>
      </c>
      <c r="C451">
        <f>IF(Table1[[#This Row],[NAMA BARANG]]="","",IF(Table1[[#This Row],[ID]]="",C450,Table1[[#This Row],[ID]]))</f>
        <v>445</v>
      </c>
      <c r="D451" t="str">
        <f>IF(Table1[[#This Row],[A1]]="","",MATCH(Table1[[#This Row],[A1]],Table6[5],0))</f>
        <v/>
      </c>
      <c r="E451" t="str">
        <f>IF(Table1[[#This Row],[ID]]="","",Table1[[#This Row],[TOKO-KOTA_H]])</f>
        <v/>
      </c>
      <c r="F451" t="str">
        <f>IF(Table1[[#This Row],[NOTA TOKO]]="","",ROW()-2)</f>
        <v/>
      </c>
      <c r="G451" s="59"/>
      <c r="H451" s="1"/>
      <c r="J451" s="1"/>
      <c r="K451" t="s">
        <v>4540</v>
      </c>
      <c r="L451" t="str">
        <f>IF(Table1[[#This Row],[_NAMA BARANG]]="",IF(Table1[[#This Row],[//DBS]]="","",INDEX(DBS[NAMA],Table1[[#This Row],[//DBS]])),Table1[[#This Row],[_NAMA BARANG]])</f>
        <v>TAS TUTUP PITA KADO FG-301 BESAR</v>
      </c>
      <c r="M451" s="60"/>
      <c r="O451" t="str">
        <f>IF(Table1[[#This Row],[ROWID]]="","",IF(Table1[[#This Row],[_KETERANGAN]]="STOCK BELUM LENGKAP","ADA",IF(Table1[[#This Row],[KODE BARANG]]="","TIDAK ADA","ADA")))</f>
        <v>ADA</v>
      </c>
      <c r="P451">
        <v>1</v>
      </c>
      <c r="Q451" t="s">
        <v>34</v>
      </c>
      <c r="R451" t="str">
        <f>IF(Table1[[#This Row],[//DBS]]="","",INDEX(DBS[ISI],Table1[[#This Row],[//DBS]]))</f>
        <v>?</v>
      </c>
      <c r="S451" t="str">
        <f>IF(Table1[[#This Row],[//DBS]]="","",IF(Table1[[#This Row],[SATUAN_BYPASS]]="",INDEX(DBS[[SATUAN ]],Table1[[#This Row],[//DBS]]),Table1[SATUAN_BYPASS]))</f>
        <v>LSN</v>
      </c>
      <c r="T451">
        <v>106</v>
      </c>
      <c r="U451" s="58">
        <f>IF(Table1[[#This Row],[HARGA_BYPASS]]="",IF(Table1[[#This Row],[_HARGA]]="","",Table1[[#This Row],[_HARGA]]*1000),Table1[[#This Row],[HARGA_BYPASS]])</f>
        <v>106000</v>
      </c>
      <c r="V451" s="2"/>
      <c r="W451" s="2"/>
      <c r="X451" s="58" t="str">
        <f>IF(Table1[[#This Row],[ROWID]]="","",IF(Table1[[#This Row],[ROWID]]=C452,"",SUMIF(Table1[ROWID],Table1[[#This Row],[ROWID]],Table1[TOTAL])))</f>
        <v/>
      </c>
      <c r="AA45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51">
        <f>IF(Table1[[#This Row],[JUMLAH NOTA]]="","",IF(Table1[[#This Row],[CONV]]="",Table1[[#This Row],[JUMLAH NOTA]],Table1[[#This Row],[JUMLAH NOTA]]*Table1[[#This Row],[CONV]]))</f>
        <v>1</v>
      </c>
      <c r="AC451" t="str">
        <f>IF(Table1[[#This Row],[ISI_CONV]]="","",IF(Table1[[#This Row],[CONV]]="",Table1[[#This Row],[SATUAN NOTA]],Table1[[#This Row],[SATUAN]]))</f>
        <v>LSN</v>
      </c>
      <c r="AD451" s="58">
        <f>IF(Table1[[#This Row],[HARGA]]="","",IF(Table1[[#This Row],[CONV]]="",Table1[[#This Row],[HARGA]],Table1[[#This Row],[HARGA]]/Table1[[#This Row],[CONV]]))</f>
        <v>106000</v>
      </c>
      <c r="AE451" s="58">
        <f>IF(Table1[[#This Row],[HARGA_CONV]]="","",Table1[[#This Row],[HARGA_CONV]]*Table1[[#This Row],[ISI_CONV]]*(100%-(Table1[[#This Row],[DISKON]]+Table1[[#This Row],[DISKON NOTA]])))</f>
        <v>106000</v>
      </c>
      <c r="AF451" s="3">
        <f>IF(Table1[[#This Row],[TANGGAL NOTA]]="",AF450,Table1[[#This Row],[TANGGAL NOTA]])</f>
        <v>45532</v>
      </c>
      <c r="AG451" s="3"/>
      <c r="AH451" s="3">
        <f>IF(Table1[[#This Row],[TANGGAL UPDATE]]="",AH450,Table1[[#This Row],[TANGGAL UPDATE]])</f>
        <v>45535</v>
      </c>
      <c r="AI451" t="str" cm="1">
        <f t="array" ref="AI451">IF(Table1[[#This Row],[A1]]="",AI450,INDEX(Table6[3],Table1[[#This Row],[Q1]]))</f>
        <v>E</v>
      </c>
      <c r="AJ451" t="str">
        <f>IF(Table1[[#This Row],[_KETERANGAN]]="","",Table1[[#This Row],[_KETERANGAN]])</f>
        <v/>
      </c>
      <c r="AK451" t="str" cm="1">
        <f t="array" ref="AK451">IF(Table1[[#This Row],[A1]]="",AK450,INDEX(Table6[3],Table1[[#This Row],[Q1]]))</f>
        <v>E</v>
      </c>
      <c r="AL451" s="5" t="str" cm="1">
        <f t="array" ref="AL451">IF(Table1[[#This Row],[A1]]="",AL450,INDEX(Table6[1],Table1[[#This Row],[Q1]]))</f>
        <v>ANEKA SERAGAM</v>
      </c>
      <c r="AM451" t="str" cm="1">
        <f t="array" ref="AM451">IF(Table1[[#This Row],[A1]]="",AM450,INDEX(Table6[2],Table1[[#This Row],[Q1]]))</f>
        <v>BLITAR</v>
      </c>
      <c r="AN451" t="str">
        <f>CONCATENATE(Table1[[#This Row],[TOKO_H]],"-",Table1[[#This Row],[KOTA_H]])</f>
        <v>ANEKA SERAGAM-BLITAR</v>
      </c>
      <c r="AO451"/>
      <c r="AP451" t="s">
        <v>9561</v>
      </c>
      <c r="AQ451"/>
    </row>
    <row r="452" spans="1:43">
      <c r="A452">
        <f>IF(Table1[[#This Row],[KODE BARANG]]="","",MATCH(Table1[[#This Row],[KODE BARANG]],DBS[KODE BARANG],0))</f>
        <v>3057</v>
      </c>
      <c r="B452">
        <f>IF(Table1[[#This Row],[ROWID]]="","",ROW()-2)</f>
        <v>450</v>
      </c>
      <c r="C452">
        <f>IF(Table1[[#This Row],[NAMA BARANG]]="","",IF(Table1[[#This Row],[ID]]="",C451,Table1[[#This Row],[ID]]))</f>
        <v>445</v>
      </c>
      <c r="D452" t="str">
        <f>IF(Table1[[#This Row],[A1]]="","",MATCH(Table1[[#This Row],[A1]],Table6[5],0))</f>
        <v/>
      </c>
      <c r="E452" t="str">
        <f>IF(Table1[[#This Row],[ID]]="","",Table1[[#This Row],[TOKO-KOTA_H]])</f>
        <v/>
      </c>
      <c r="F452" t="str">
        <f>IF(Table1[[#This Row],[NOTA TOKO]]="","",ROW()-2)</f>
        <v/>
      </c>
      <c r="G452" s="59"/>
      <c r="H452" s="1"/>
      <c r="J452" s="1"/>
      <c r="K452" t="s">
        <v>4540</v>
      </c>
      <c r="L452" t="str">
        <f>IF(Table1[[#This Row],[_NAMA BARANG]]="",IF(Table1[[#This Row],[//DBS]]="","",INDEX(DBS[NAMA],Table1[[#This Row],[//DBS]])),Table1[[#This Row],[_NAMA BARANG]])</f>
        <v>TAS TUTUP PITA KADO FG-301 BESAR</v>
      </c>
      <c r="M452"/>
      <c r="O452" t="str">
        <f>IF(Table1[[#This Row],[ROWID]]="","",IF(Table1[[#This Row],[_KETERANGAN]]="STOCK BELUM LENGKAP","ADA",IF(Table1[[#This Row],[KODE BARANG]]="","TIDAK ADA","ADA")))</f>
        <v>ADA</v>
      </c>
      <c r="P452">
        <v>1</v>
      </c>
      <c r="Q452" t="s">
        <v>34</v>
      </c>
      <c r="R452" t="str">
        <f>IF(Table1[[#This Row],[//DBS]]="","",INDEX(DBS[ISI],Table1[[#This Row],[//DBS]]))</f>
        <v>?</v>
      </c>
      <c r="S452" t="str">
        <f>IF(Table1[[#This Row],[//DBS]]="","",IF(Table1[[#This Row],[SATUAN_BYPASS]]="",INDEX(DBS[[SATUAN ]],Table1[[#This Row],[//DBS]]),Table1[SATUAN_BYPASS]))</f>
        <v>LSN</v>
      </c>
      <c r="T452">
        <v>106</v>
      </c>
      <c r="U452" s="58">
        <f>IF(Table1[[#This Row],[HARGA_BYPASS]]="",IF(Table1[[#This Row],[_HARGA]]="","",Table1[[#This Row],[_HARGA]]*1000),Table1[[#This Row],[HARGA_BYPASS]])</f>
        <v>106000</v>
      </c>
      <c r="V452" s="2"/>
      <c r="W452" s="2"/>
      <c r="X452" s="58" t="str">
        <f>IF(Table1[[#This Row],[ROWID]]="","",IF(Table1[[#This Row],[ROWID]]=C453,"",SUMIF(Table1[ROWID],Table1[[#This Row],[ROWID]],Table1[TOTAL])))</f>
        <v/>
      </c>
      <c r="AA45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52">
        <f>IF(Table1[[#This Row],[JUMLAH NOTA]]="","",IF(Table1[[#This Row],[CONV]]="",Table1[[#This Row],[JUMLAH NOTA]],Table1[[#This Row],[JUMLAH NOTA]]*Table1[[#This Row],[CONV]]))</f>
        <v>1</v>
      </c>
      <c r="AC452" t="str">
        <f>IF(Table1[[#This Row],[ISI_CONV]]="","",IF(Table1[[#This Row],[CONV]]="",Table1[[#This Row],[SATUAN NOTA]],Table1[[#This Row],[SATUAN]]))</f>
        <v>LSN</v>
      </c>
      <c r="AD452" s="58">
        <f>IF(Table1[[#This Row],[HARGA]]="","",IF(Table1[[#This Row],[CONV]]="",Table1[[#This Row],[HARGA]],Table1[[#This Row],[HARGA]]/Table1[[#This Row],[CONV]]))</f>
        <v>106000</v>
      </c>
      <c r="AE452" s="58">
        <f>IF(Table1[[#This Row],[HARGA_CONV]]="","",Table1[[#This Row],[HARGA_CONV]]*Table1[[#This Row],[ISI_CONV]]*(100%-(Table1[[#This Row],[DISKON]]+Table1[[#This Row],[DISKON NOTA]])))</f>
        <v>106000</v>
      </c>
      <c r="AF452" s="3">
        <f>IF(Table1[[#This Row],[TANGGAL NOTA]]="",AF451,Table1[[#This Row],[TANGGAL NOTA]])</f>
        <v>45532</v>
      </c>
      <c r="AG452" s="3"/>
      <c r="AH452" s="3">
        <f>IF(Table1[[#This Row],[TANGGAL UPDATE]]="",AH451,Table1[[#This Row],[TANGGAL UPDATE]])</f>
        <v>45535</v>
      </c>
      <c r="AI452" t="str" cm="1">
        <f t="array" ref="AI452">IF(Table1[[#This Row],[A1]]="",AI451,INDEX(Table6[3],Table1[[#This Row],[Q1]]))</f>
        <v>E</v>
      </c>
      <c r="AJ452" t="str">
        <f>IF(Table1[[#This Row],[_KETERANGAN]]="","",Table1[[#This Row],[_KETERANGAN]])</f>
        <v/>
      </c>
      <c r="AK452" t="str" cm="1">
        <f t="array" ref="AK452">IF(Table1[[#This Row],[A1]]="",AK451,INDEX(Table6[3],Table1[[#This Row],[Q1]]))</f>
        <v>E</v>
      </c>
      <c r="AL452" s="5" t="str" cm="1">
        <f t="array" ref="AL452">IF(Table1[[#This Row],[A1]]="",AL451,INDEX(Table6[1],Table1[[#This Row],[Q1]]))</f>
        <v>ANEKA SERAGAM</v>
      </c>
      <c r="AM452" t="str" cm="1">
        <f t="array" ref="AM452">IF(Table1[[#This Row],[A1]]="",AM451,INDEX(Table6[2],Table1[[#This Row],[Q1]]))</f>
        <v>BLITAR</v>
      </c>
      <c r="AN452" t="str">
        <f>CONCATENATE(Table1[[#This Row],[TOKO_H]],"-",Table1[[#This Row],[KOTA_H]])</f>
        <v>ANEKA SERAGAM-BLITAR</v>
      </c>
      <c r="AO452"/>
      <c r="AP452" t="s">
        <v>9561</v>
      </c>
      <c r="AQ452"/>
    </row>
    <row r="453" spans="1:43">
      <c r="A453">
        <f>IF(Table1[[#This Row],[KODE BARANG]]="","",MATCH(Table1[[#This Row],[KODE BARANG]],DBS[KODE BARANG],0))</f>
        <v>3057</v>
      </c>
      <c r="B453">
        <f>IF(Table1[[#This Row],[ROWID]]="","",ROW()-2)</f>
        <v>451</v>
      </c>
      <c r="C453">
        <f>IF(Table1[[#This Row],[NAMA BARANG]]="","",IF(Table1[[#This Row],[ID]]="",C452,Table1[[#This Row],[ID]]))</f>
        <v>445</v>
      </c>
      <c r="D453" t="str">
        <f>IF(Table1[[#This Row],[A1]]="","",MATCH(Table1[[#This Row],[A1]],Table6[5],0))</f>
        <v/>
      </c>
      <c r="E453" t="str">
        <f>IF(Table1[[#This Row],[ID]]="","",Table1[[#This Row],[TOKO-KOTA_H]])</f>
        <v/>
      </c>
      <c r="F453" t="str">
        <f>IF(Table1[[#This Row],[NOTA TOKO]]="","",ROW()-2)</f>
        <v/>
      </c>
      <c r="G453" s="59"/>
      <c r="H453" s="1"/>
      <c r="J453" s="1"/>
      <c r="K453" t="s">
        <v>4540</v>
      </c>
      <c r="L453" t="str">
        <f>IF(Table1[[#This Row],[_NAMA BARANG]]="",IF(Table1[[#This Row],[//DBS]]="","",INDEX(DBS[NAMA],Table1[[#This Row],[//DBS]])),Table1[[#This Row],[_NAMA BARANG]])</f>
        <v>TAS TUTUP PITA KADO FG-301 BESAR</v>
      </c>
      <c r="M453"/>
      <c r="O453" t="str">
        <f>IF(Table1[[#This Row],[ROWID]]="","",IF(Table1[[#This Row],[_KETERANGAN]]="STOCK BELUM LENGKAP","ADA",IF(Table1[[#This Row],[KODE BARANG]]="","TIDAK ADA","ADA")))</f>
        <v>ADA</v>
      </c>
      <c r="P453">
        <v>1</v>
      </c>
      <c r="Q453" t="s">
        <v>34</v>
      </c>
      <c r="R453" t="str">
        <f>IF(Table1[[#This Row],[//DBS]]="","",INDEX(DBS[ISI],Table1[[#This Row],[//DBS]]))</f>
        <v>?</v>
      </c>
      <c r="S453" t="str">
        <f>IF(Table1[[#This Row],[//DBS]]="","",IF(Table1[[#This Row],[SATUAN_BYPASS]]="",INDEX(DBS[[SATUAN ]],Table1[[#This Row],[//DBS]]),Table1[SATUAN_BYPASS]))</f>
        <v>LSN</v>
      </c>
      <c r="T453">
        <v>106</v>
      </c>
      <c r="U453" s="58">
        <f>IF(Table1[[#This Row],[HARGA_BYPASS]]="",IF(Table1[[#This Row],[_HARGA]]="","",Table1[[#This Row],[_HARGA]]*1000),Table1[[#This Row],[HARGA_BYPASS]])</f>
        <v>106000</v>
      </c>
      <c r="V453" s="2"/>
      <c r="W453" s="2"/>
      <c r="X453" s="58" t="str">
        <f>IF(Table1[[#This Row],[ROWID]]="","",IF(Table1[[#This Row],[ROWID]]=C454,"",SUMIF(Table1[ROWID],Table1[[#This Row],[ROWID]],Table1[TOTAL])))</f>
        <v/>
      </c>
      <c r="AA45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53">
        <f>IF(Table1[[#This Row],[JUMLAH NOTA]]="","",IF(Table1[[#This Row],[CONV]]="",Table1[[#This Row],[JUMLAH NOTA]],Table1[[#This Row],[JUMLAH NOTA]]*Table1[[#This Row],[CONV]]))</f>
        <v>1</v>
      </c>
      <c r="AC453" t="str">
        <f>IF(Table1[[#This Row],[ISI_CONV]]="","",IF(Table1[[#This Row],[CONV]]="",Table1[[#This Row],[SATUAN NOTA]],Table1[[#This Row],[SATUAN]]))</f>
        <v>LSN</v>
      </c>
      <c r="AD453" s="58">
        <f>IF(Table1[[#This Row],[HARGA]]="","",IF(Table1[[#This Row],[CONV]]="",Table1[[#This Row],[HARGA]],Table1[[#This Row],[HARGA]]/Table1[[#This Row],[CONV]]))</f>
        <v>106000</v>
      </c>
      <c r="AE453" s="58">
        <f>IF(Table1[[#This Row],[HARGA_CONV]]="","",Table1[[#This Row],[HARGA_CONV]]*Table1[[#This Row],[ISI_CONV]]*(100%-(Table1[[#This Row],[DISKON]]+Table1[[#This Row],[DISKON NOTA]])))</f>
        <v>106000</v>
      </c>
      <c r="AF453" s="3">
        <f>IF(Table1[[#This Row],[TANGGAL NOTA]]="",AF452,Table1[[#This Row],[TANGGAL NOTA]])</f>
        <v>45532</v>
      </c>
      <c r="AG453" s="3"/>
      <c r="AH453" s="3">
        <f>IF(Table1[[#This Row],[TANGGAL UPDATE]]="",AH452,Table1[[#This Row],[TANGGAL UPDATE]])</f>
        <v>45535</v>
      </c>
      <c r="AI453" t="str" cm="1">
        <f t="array" ref="AI453">IF(Table1[[#This Row],[A1]]="",AI452,INDEX(Table6[3],Table1[[#This Row],[Q1]]))</f>
        <v>E</v>
      </c>
      <c r="AJ453" t="str">
        <f>IF(Table1[[#This Row],[_KETERANGAN]]="","",Table1[[#This Row],[_KETERANGAN]])</f>
        <v/>
      </c>
      <c r="AK453" t="str" cm="1">
        <f t="array" ref="AK453">IF(Table1[[#This Row],[A1]]="",AK452,INDEX(Table6[3],Table1[[#This Row],[Q1]]))</f>
        <v>E</v>
      </c>
      <c r="AL453" s="5" t="str" cm="1">
        <f t="array" ref="AL453">IF(Table1[[#This Row],[A1]]="",AL452,INDEX(Table6[1],Table1[[#This Row],[Q1]]))</f>
        <v>ANEKA SERAGAM</v>
      </c>
      <c r="AM453" t="str" cm="1">
        <f t="array" ref="AM453">IF(Table1[[#This Row],[A1]]="",AM452,INDEX(Table6[2],Table1[[#This Row],[Q1]]))</f>
        <v>BLITAR</v>
      </c>
      <c r="AN453" t="str">
        <f>CONCATENATE(Table1[[#This Row],[TOKO_H]],"-",Table1[[#This Row],[KOTA_H]])</f>
        <v>ANEKA SERAGAM-BLITAR</v>
      </c>
      <c r="AO453"/>
      <c r="AP453" t="s">
        <v>9561</v>
      </c>
      <c r="AQ453"/>
    </row>
    <row r="454" spans="1:43">
      <c r="A454">
        <f>IF(Table1[[#This Row],[KODE BARANG]]="","",MATCH(Table1[[#This Row],[KODE BARANG]],DBS[KODE BARANG],0))</f>
        <v>3057</v>
      </c>
      <c r="B454">
        <f>IF(Table1[[#This Row],[ROWID]]="","",ROW()-2)</f>
        <v>452</v>
      </c>
      <c r="C454">
        <f>IF(Table1[[#This Row],[NAMA BARANG]]="","",IF(Table1[[#This Row],[ID]]="",C453,Table1[[#This Row],[ID]]))</f>
        <v>445</v>
      </c>
      <c r="D454" t="str">
        <f>IF(Table1[[#This Row],[A1]]="","",MATCH(Table1[[#This Row],[A1]],Table6[5],0))</f>
        <v/>
      </c>
      <c r="E454" t="str">
        <f>IF(Table1[[#This Row],[ID]]="","",Table1[[#This Row],[TOKO-KOTA_H]])</f>
        <v/>
      </c>
      <c r="F454" t="str">
        <f>IF(Table1[[#This Row],[NOTA TOKO]]="","",ROW()-2)</f>
        <v/>
      </c>
      <c r="G454" s="59"/>
      <c r="H454" s="1"/>
      <c r="J454" s="1"/>
      <c r="K454" t="s">
        <v>4540</v>
      </c>
      <c r="L454" t="str">
        <f>IF(Table1[[#This Row],[_NAMA BARANG]]="",IF(Table1[[#This Row],[//DBS]]="","",INDEX(DBS[NAMA],Table1[[#This Row],[//DBS]])),Table1[[#This Row],[_NAMA BARANG]])</f>
        <v>TAS TUTUP PITA KADO FG-301 BESAR</v>
      </c>
      <c r="M454"/>
      <c r="O454" t="str">
        <f>IF(Table1[[#This Row],[ROWID]]="","",IF(Table1[[#This Row],[_KETERANGAN]]="STOCK BELUM LENGKAP","ADA",IF(Table1[[#This Row],[KODE BARANG]]="","TIDAK ADA","ADA")))</f>
        <v>ADA</v>
      </c>
      <c r="P454">
        <v>1</v>
      </c>
      <c r="Q454" t="s">
        <v>34</v>
      </c>
      <c r="R454" t="str">
        <f>IF(Table1[[#This Row],[//DBS]]="","",INDEX(DBS[ISI],Table1[[#This Row],[//DBS]]))</f>
        <v>?</v>
      </c>
      <c r="S454" t="str">
        <f>IF(Table1[[#This Row],[//DBS]]="","",IF(Table1[[#This Row],[SATUAN_BYPASS]]="",INDEX(DBS[[SATUAN ]],Table1[[#This Row],[//DBS]]),Table1[SATUAN_BYPASS]))</f>
        <v>LSN</v>
      </c>
      <c r="T454">
        <v>106</v>
      </c>
      <c r="U454" s="58">
        <f>IF(Table1[[#This Row],[HARGA_BYPASS]]="",IF(Table1[[#This Row],[_HARGA]]="","",Table1[[#This Row],[_HARGA]]*1000),Table1[[#This Row],[HARGA_BYPASS]])</f>
        <v>106000</v>
      </c>
      <c r="V454" s="2"/>
      <c r="W454" s="2"/>
      <c r="X454" s="58" t="str">
        <f>IF(Table1[[#This Row],[ROWID]]="","",IF(Table1[[#This Row],[ROWID]]=C455,"",SUMIF(Table1[ROWID],Table1[[#This Row],[ROWID]],Table1[TOTAL])))</f>
        <v/>
      </c>
      <c r="AA45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54">
        <f>IF(Table1[[#This Row],[JUMLAH NOTA]]="","",IF(Table1[[#This Row],[CONV]]="",Table1[[#This Row],[JUMLAH NOTA]],Table1[[#This Row],[JUMLAH NOTA]]*Table1[[#This Row],[CONV]]))</f>
        <v>1</v>
      </c>
      <c r="AC454" t="str">
        <f>IF(Table1[[#This Row],[ISI_CONV]]="","",IF(Table1[[#This Row],[CONV]]="",Table1[[#This Row],[SATUAN NOTA]],Table1[[#This Row],[SATUAN]]))</f>
        <v>LSN</v>
      </c>
      <c r="AD454" s="58">
        <f>IF(Table1[[#This Row],[HARGA]]="","",IF(Table1[[#This Row],[CONV]]="",Table1[[#This Row],[HARGA]],Table1[[#This Row],[HARGA]]/Table1[[#This Row],[CONV]]))</f>
        <v>106000</v>
      </c>
      <c r="AE454" s="58">
        <f>IF(Table1[[#This Row],[HARGA_CONV]]="","",Table1[[#This Row],[HARGA_CONV]]*Table1[[#This Row],[ISI_CONV]]*(100%-(Table1[[#This Row],[DISKON]]+Table1[[#This Row],[DISKON NOTA]])))</f>
        <v>106000</v>
      </c>
      <c r="AF454" s="3">
        <f>IF(Table1[[#This Row],[TANGGAL NOTA]]="",AF453,Table1[[#This Row],[TANGGAL NOTA]])</f>
        <v>45532</v>
      </c>
      <c r="AG454" s="3"/>
      <c r="AH454" s="3">
        <f>IF(Table1[[#This Row],[TANGGAL UPDATE]]="",AH453,Table1[[#This Row],[TANGGAL UPDATE]])</f>
        <v>45535</v>
      </c>
      <c r="AI454" t="str" cm="1">
        <f t="array" ref="AI454">IF(Table1[[#This Row],[A1]]="",AI453,INDEX(Table6[3],Table1[[#This Row],[Q1]]))</f>
        <v>E</v>
      </c>
      <c r="AJ454" t="str">
        <f>IF(Table1[[#This Row],[_KETERANGAN]]="","",Table1[[#This Row],[_KETERANGAN]])</f>
        <v/>
      </c>
      <c r="AK454" t="str" cm="1">
        <f t="array" ref="AK454">IF(Table1[[#This Row],[A1]]="",AK453,INDEX(Table6[3],Table1[[#This Row],[Q1]]))</f>
        <v>E</v>
      </c>
      <c r="AL454" s="5" t="str" cm="1">
        <f t="array" ref="AL454">IF(Table1[[#This Row],[A1]]="",AL453,INDEX(Table6[1],Table1[[#This Row],[Q1]]))</f>
        <v>ANEKA SERAGAM</v>
      </c>
      <c r="AM454" t="str" cm="1">
        <f t="array" ref="AM454">IF(Table1[[#This Row],[A1]]="",AM453,INDEX(Table6[2],Table1[[#This Row],[Q1]]))</f>
        <v>BLITAR</v>
      </c>
      <c r="AN454" t="str">
        <f>CONCATENATE(Table1[[#This Row],[TOKO_H]],"-",Table1[[#This Row],[KOTA_H]])</f>
        <v>ANEKA SERAGAM-BLITAR</v>
      </c>
      <c r="AO454"/>
      <c r="AP454" t="s">
        <v>9561</v>
      </c>
      <c r="AQ454"/>
    </row>
    <row r="455" spans="1:43">
      <c r="A455">
        <f>IF(Table1[[#This Row],[KODE BARANG]]="","",MATCH(Table1[[#This Row],[KODE BARANG]],DBS[KODE BARANG],0))</f>
        <v>3057</v>
      </c>
      <c r="B455">
        <f>IF(Table1[[#This Row],[ROWID]]="","",ROW()-2)</f>
        <v>453</v>
      </c>
      <c r="C455">
        <f>IF(Table1[[#This Row],[NAMA BARANG]]="","",IF(Table1[[#This Row],[ID]]="",C454,Table1[[#This Row],[ID]]))</f>
        <v>445</v>
      </c>
      <c r="D455" t="str">
        <f>IF(Table1[[#This Row],[A1]]="","",MATCH(Table1[[#This Row],[A1]],Table6[5],0))</f>
        <v/>
      </c>
      <c r="E455" t="str">
        <f>IF(Table1[[#This Row],[ID]]="","",Table1[[#This Row],[TOKO-KOTA_H]])</f>
        <v/>
      </c>
      <c r="F455" t="str">
        <f>IF(Table1[[#This Row],[NOTA TOKO]]="","",ROW()-2)</f>
        <v/>
      </c>
      <c r="G455" s="59"/>
      <c r="H455" s="1"/>
      <c r="J455" s="1"/>
      <c r="K455" t="s">
        <v>4540</v>
      </c>
      <c r="L455" t="str">
        <f>IF(Table1[[#This Row],[_NAMA BARANG]]="",IF(Table1[[#This Row],[//DBS]]="","",INDEX(DBS[NAMA],Table1[[#This Row],[//DBS]])),Table1[[#This Row],[_NAMA BARANG]])</f>
        <v>TAS TUTUP PITA KADO FG-301 BESAR</v>
      </c>
      <c r="M455"/>
      <c r="O455" t="str">
        <f>IF(Table1[[#This Row],[ROWID]]="","",IF(Table1[[#This Row],[_KETERANGAN]]="STOCK BELUM LENGKAP","ADA",IF(Table1[[#This Row],[KODE BARANG]]="","TIDAK ADA","ADA")))</f>
        <v>ADA</v>
      </c>
      <c r="P455">
        <v>1</v>
      </c>
      <c r="Q455" t="s">
        <v>34</v>
      </c>
      <c r="R455" t="str">
        <f>IF(Table1[[#This Row],[//DBS]]="","",INDEX(DBS[ISI],Table1[[#This Row],[//DBS]]))</f>
        <v>?</v>
      </c>
      <c r="S455" t="str">
        <f>IF(Table1[[#This Row],[//DBS]]="","",IF(Table1[[#This Row],[SATUAN_BYPASS]]="",INDEX(DBS[[SATUAN ]],Table1[[#This Row],[//DBS]]),Table1[SATUAN_BYPASS]))</f>
        <v>LSN</v>
      </c>
      <c r="T455">
        <v>106</v>
      </c>
      <c r="U455" s="58">
        <f>IF(Table1[[#This Row],[HARGA_BYPASS]]="",IF(Table1[[#This Row],[_HARGA]]="","",Table1[[#This Row],[_HARGA]]*1000),Table1[[#This Row],[HARGA_BYPASS]])</f>
        <v>106000</v>
      </c>
      <c r="V455" s="2"/>
      <c r="W455" s="2"/>
      <c r="X455" s="58" t="str">
        <f>IF(Table1[[#This Row],[ROWID]]="","",IF(Table1[[#This Row],[ROWID]]=C456,"",SUMIF(Table1[ROWID],Table1[[#This Row],[ROWID]],Table1[TOTAL])))</f>
        <v/>
      </c>
      <c r="AA45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55">
        <f>IF(Table1[[#This Row],[JUMLAH NOTA]]="","",IF(Table1[[#This Row],[CONV]]="",Table1[[#This Row],[JUMLAH NOTA]],Table1[[#This Row],[JUMLAH NOTA]]*Table1[[#This Row],[CONV]]))</f>
        <v>1</v>
      </c>
      <c r="AC455" t="str">
        <f>IF(Table1[[#This Row],[ISI_CONV]]="","",IF(Table1[[#This Row],[CONV]]="",Table1[[#This Row],[SATUAN NOTA]],Table1[[#This Row],[SATUAN]]))</f>
        <v>LSN</v>
      </c>
      <c r="AD455" s="58">
        <f>IF(Table1[[#This Row],[HARGA]]="","",IF(Table1[[#This Row],[CONV]]="",Table1[[#This Row],[HARGA]],Table1[[#This Row],[HARGA]]/Table1[[#This Row],[CONV]]))</f>
        <v>106000</v>
      </c>
      <c r="AE455" s="58">
        <f>IF(Table1[[#This Row],[HARGA_CONV]]="","",Table1[[#This Row],[HARGA_CONV]]*Table1[[#This Row],[ISI_CONV]]*(100%-(Table1[[#This Row],[DISKON]]+Table1[[#This Row],[DISKON NOTA]])))</f>
        <v>106000</v>
      </c>
      <c r="AF455" s="3">
        <f>IF(Table1[[#This Row],[TANGGAL NOTA]]="",AF454,Table1[[#This Row],[TANGGAL NOTA]])</f>
        <v>45532</v>
      </c>
      <c r="AG455" s="3"/>
      <c r="AH455" s="3">
        <f>IF(Table1[[#This Row],[TANGGAL UPDATE]]="",AH454,Table1[[#This Row],[TANGGAL UPDATE]])</f>
        <v>45535</v>
      </c>
      <c r="AI455" t="str" cm="1">
        <f t="array" ref="AI455">IF(Table1[[#This Row],[A1]]="",AI454,INDEX(Table6[3],Table1[[#This Row],[Q1]]))</f>
        <v>E</v>
      </c>
      <c r="AJ455" t="str">
        <f>IF(Table1[[#This Row],[_KETERANGAN]]="","",Table1[[#This Row],[_KETERANGAN]])</f>
        <v/>
      </c>
      <c r="AK455" t="str" cm="1">
        <f t="array" ref="AK455">IF(Table1[[#This Row],[A1]]="",AK454,INDEX(Table6[3],Table1[[#This Row],[Q1]]))</f>
        <v>E</v>
      </c>
      <c r="AL455" s="5" t="str" cm="1">
        <f t="array" ref="AL455">IF(Table1[[#This Row],[A1]]="",AL454,INDEX(Table6[1],Table1[[#This Row],[Q1]]))</f>
        <v>ANEKA SERAGAM</v>
      </c>
      <c r="AM455" t="str" cm="1">
        <f t="array" ref="AM455">IF(Table1[[#This Row],[A1]]="",AM454,INDEX(Table6[2],Table1[[#This Row],[Q1]]))</f>
        <v>BLITAR</v>
      </c>
      <c r="AN455" t="str">
        <f>CONCATENATE(Table1[[#This Row],[TOKO_H]],"-",Table1[[#This Row],[KOTA_H]])</f>
        <v>ANEKA SERAGAM-BLITAR</v>
      </c>
      <c r="AO455"/>
      <c r="AP455" t="s">
        <v>9561</v>
      </c>
      <c r="AQ455"/>
    </row>
    <row r="456" spans="1:43">
      <c r="A456">
        <f>IF(Table1[[#This Row],[KODE BARANG]]="","",MATCH(Table1[[#This Row],[KODE BARANG]],DBS[KODE BARANG],0))</f>
        <v>3057</v>
      </c>
      <c r="B456">
        <f>IF(Table1[[#This Row],[ROWID]]="","",ROW()-2)</f>
        <v>454</v>
      </c>
      <c r="C456">
        <f>IF(Table1[[#This Row],[NAMA BARANG]]="","",IF(Table1[[#This Row],[ID]]="",C455,Table1[[#This Row],[ID]]))</f>
        <v>445</v>
      </c>
      <c r="D456" t="str">
        <f>IF(Table1[[#This Row],[A1]]="","",MATCH(Table1[[#This Row],[A1]],Table6[5],0))</f>
        <v/>
      </c>
      <c r="E456" t="str">
        <f>IF(Table1[[#This Row],[ID]]="","",Table1[[#This Row],[TOKO-KOTA_H]])</f>
        <v/>
      </c>
      <c r="F456" t="str">
        <f>IF(Table1[[#This Row],[NOTA TOKO]]="","",ROW()-2)</f>
        <v/>
      </c>
      <c r="G456" s="59"/>
      <c r="H456" s="1"/>
      <c r="J456" s="1"/>
      <c r="K456" t="s">
        <v>4540</v>
      </c>
      <c r="L456" t="str">
        <f>IF(Table1[[#This Row],[_NAMA BARANG]]="",IF(Table1[[#This Row],[//DBS]]="","",INDEX(DBS[NAMA],Table1[[#This Row],[//DBS]])),Table1[[#This Row],[_NAMA BARANG]])</f>
        <v>TAS TUTUP PITA KADO FG-301 BESAR</v>
      </c>
      <c r="M456"/>
      <c r="O456" t="str">
        <f>IF(Table1[[#This Row],[ROWID]]="","",IF(Table1[[#This Row],[_KETERANGAN]]="STOCK BELUM LENGKAP","ADA",IF(Table1[[#This Row],[KODE BARANG]]="","TIDAK ADA","ADA")))</f>
        <v>ADA</v>
      </c>
      <c r="P456">
        <v>1</v>
      </c>
      <c r="Q456" t="s">
        <v>34</v>
      </c>
      <c r="R456" t="str">
        <f>IF(Table1[[#This Row],[//DBS]]="","",INDEX(DBS[ISI],Table1[[#This Row],[//DBS]]))</f>
        <v>?</v>
      </c>
      <c r="S456" t="str">
        <f>IF(Table1[[#This Row],[//DBS]]="","",IF(Table1[[#This Row],[SATUAN_BYPASS]]="",INDEX(DBS[[SATUAN ]],Table1[[#This Row],[//DBS]]),Table1[SATUAN_BYPASS]))</f>
        <v>LSN</v>
      </c>
      <c r="T456">
        <v>106</v>
      </c>
      <c r="U456" s="58">
        <f>IF(Table1[[#This Row],[HARGA_BYPASS]]="",IF(Table1[[#This Row],[_HARGA]]="","",Table1[[#This Row],[_HARGA]]*1000),Table1[[#This Row],[HARGA_BYPASS]])</f>
        <v>106000</v>
      </c>
      <c r="V456" s="2"/>
      <c r="W456" s="2"/>
      <c r="X456" s="58" t="str">
        <f>IF(Table1[[#This Row],[ROWID]]="","",IF(Table1[[#This Row],[ROWID]]=C457,"",SUMIF(Table1[ROWID],Table1[[#This Row],[ROWID]],Table1[TOTAL])))</f>
        <v/>
      </c>
      <c r="AA45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56">
        <f>IF(Table1[[#This Row],[JUMLAH NOTA]]="","",IF(Table1[[#This Row],[CONV]]="",Table1[[#This Row],[JUMLAH NOTA]],Table1[[#This Row],[JUMLAH NOTA]]*Table1[[#This Row],[CONV]]))</f>
        <v>1</v>
      </c>
      <c r="AC456" t="str">
        <f>IF(Table1[[#This Row],[ISI_CONV]]="","",IF(Table1[[#This Row],[CONV]]="",Table1[[#This Row],[SATUAN NOTA]],Table1[[#This Row],[SATUAN]]))</f>
        <v>LSN</v>
      </c>
      <c r="AD456" s="58">
        <f>IF(Table1[[#This Row],[HARGA]]="","",IF(Table1[[#This Row],[CONV]]="",Table1[[#This Row],[HARGA]],Table1[[#This Row],[HARGA]]/Table1[[#This Row],[CONV]]))</f>
        <v>106000</v>
      </c>
      <c r="AE456" s="58">
        <f>IF(Table1[[#This Row],[HARGA_CONV]]="","",Table1[[#This Row],[HARGA_CONV]]*Table1[[#This Row],[ISI_CONV]]*(100%-(Table1[[#This Row],[DISKON]]+Table1[[#This Row],[DISKON NOTA]])))</f>
        <v>106000</v>
      </c>
      <c r="AF456" s="3">
        <f>IF(Table1[[#This Row],[TANGGAL NOTA]]="",AF455,Table1[[#This Row],[TANGGAL NOTA]])</f>
        <v>45532</v>
      </c>
      <c r="AG456" s="3"/>
      <c r="AH456" s="3">
        <f>IF(Table1[[#This Row],[TANGGAL UPDATE]]="",AH455,Table1[[#This Row],[TANGGAL UPDATE]])</f>
        <v>45535</v>
      </c>
      <c r="AI456" t="str" cm="1">
        <f t="array" ref="AI456">IF(Table1[[#This Row],[A1]]="",AI455,INDEX(Table6[3],Table1[[#This Row],[Q1]]))</f>
        <v>E</v>
      </c>
      <c r="AJ456" t="str">
        <f>IF(Table1[[#This Row],[_KETERANGAN]]="","",Table1[[#This Row],[_KETERANGAN]])</f>
        <v/>
      </c>
      <c r="AK456" t="str" cm="1">
        <f t="array" ref="AK456">IF(Table1[[#This Row],[A1]]="",AK455,INDEX(Table6[3],Table1[[#This Row],[Q1]]))</f>
        <v>E</v>
      </c>
      <c r="AL456" s="5" t="str" cm="1">
        <f t="array" ref="AL456">IF(Table1[[#This Row],[A1]]="",AL455,INDEX(Table6[1],Table1[[#This Row],[Q1]]))</f>
        <v>ANEKA SERAGAM</v>
      </c>
      <c r="AM456" t="str" cm="1">
        <f t="array" ref="AM456">IF(Table1[[#This Row],[A1]]="",AM455,INDEX(Table6[2],Table1[[#This Row],[Q1]]))</f>
        <v>BLITAR</v>
      </c>
      <c r="AN456" t="str">
        <f>CONCATENATE(Table1[[#This Row],[TOKO_H]],"-",Table1[[#This Row],[KOTA_H]])</f>
        <v>ANEKA SERAGAM-BLITAR</v>
      </c>
      <c r="AO456"/>
      <c r="AP456" t="s">
        <v>9561</v>
      </c>
      <c r="AQ456"/>
    </row>
    <row r="457" spans="1:43">
      <c r="A457">
        <f>IF(Table1[[#This Row],[KODE BARANG]]="","",MATCH(Table1[[#This Row],[KODE BARANG]],DBS[KODE BARANG],0))</f>
        <v>3057</v>
      </c>
      <c r="B457">
        <f>IF(Table1[[#This Row],[ROWID]]="","",ROW()-2)</f>
        <v>455</v>
      </c>
      <c r="C457">
        <f>IF(Table1[[#This Row],[NAMA BARANG]]="","",IF(Table1[[#This Row],[ID]]="",C456,Table1[[#This Row],[ID]]))</f>
        <v>445</v>
      </c>
      <c r="D457" t="str">
        <f>IF(Table1[[#This Row],[A1]]="","",MATCH(Table1[[#This Row],[A1]],Table6[5],0))</f>
        <v/>
      </c>
      <c r="E457" t="str">
        <f>IF(Table1[[#This Row],[ID]]="","",Table1[[#This Row],[TOKO-KOTA_H]])</f>
        <v/>
      </c>
      <c r="F457" t="str">
        <f>IF(Table1[[#This Row],[NOTA TOKO]]="","",ROW()-2)</f>
        <v/>
      </c>
      <c r="G457" s="59"/>
      <c r="H457" s="1"/>
      <c r="J457" s="1"/>
      <c r="K457" t="s">
        <v>4540</v>
      </c>
      <c r="L457" t="str">
        <f>IF(Table1[[#This Row],[_NAMA BARANG]]="",IF(Table1[[#This Row],[//DBS]]="","",INDEX(DBS[NAMA],Table1[[#This Row],[//DBS]])),Table1[[#This Row],[_NAMA BARANG]])</f>
        <v>TAS TUTUP PITA KADO FG-301 BESAR</v>
      </c>
      <c r="M457"/>
      <c r="O457" t="str">
        <f>IF(Table1[[#This Row],[ROWID]]="","",IF(Table1[[#This Row],[_KETERANGAN]]="STOCK BELUM LENGKAP","ADA",IF(Table1[[#This Row],[KODE BARANG]]="","TIDAK ADA","ADA")))</f>
        <v>ADA</v>
      </c>
      <c r="P457">
        <v>1</v>
      </c>
      <c r="Q457" t="s">
        <v>34</v>
      </c>
      <c r="R457" t="str">
        <f>IF(Table1[[#This Row],[//DBS]]="","",INDEX(DBS[ISI],Table1[[#This Row],[//DBS]]))</f>
        <v>?</v>
      </c>
      <c r="S457" t="str">
        <f>IF(Table1[[#This Row],[//DBS]]="","",IF(Table1[[#This Row],[SATUAN_BYPASS]]="",INDEX(DBS[[SATUAN ]],Table1[[#This Row],[//DBS]]),Table1[SATUAN_BYPASS]))</f>
        <v>LSN</v>
      </c>
      <c r="T457">
        <v>106</v>
      </c>
      <c r="U457" s="58">
        <f>IF(Table1[[#This Row],[HARGA_BYPASS]]="",IF(Table1[[#This Row],[_HARGA]]="","",Table1[[#This Row],[_HARGA]]*1000),Table1[[#This Row],[HARGA_BYPASS]])</f>
        <v>106000</v>
      </c>
      <c r="V457" s="2"/>
      <c r="W457" s="2"/>
      <c r="X457" s="58" t="str">
        <f>IF(Table1[[#This Row],[ROWID]]="","",IF(Table1[[#This Row],[ROWID]]=C458,"",SUMIF(Table1[ROWID],Table1[[#This Row],[ROWID]],Table1[TOTAL])))</f>
        <v/>
      </c>
      <c r="AA45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57">
        <f>IF(Table1[[#This Row],[JUMLAH NOTA]]="","",IF(Table1[[#This Row],[CONV]]="",Table1[[#This Row],[JUMLAH NOTA]],Table1[[#This Row],[JUMLAH NOTA]]*Table1[[#This Row],[CONV]]))</f>
        <v>1</v>
      </c>
      <c r="AC457" t="str">
        <f>IF(Table1[[#This Row],[ISI_CONV]]="","",IF(Table1[[#This Row],[CONV]]="",Table1[[#This Row],[SATUAN NOTA]],Table1[[#This Row],[SATUAN]]))</f>
        <v>LSN</v>
      </c>
      <c r="AD457" s="58">
        <f>IF(Table1[[#This Row],[HARGA]]="","",IF(Table1[[#This Row],[CONV]]="",Table1[[#This Row],[HARGA]],Table1[[#This Row],[HARGA]]/Table1[[#This Row],[CONV]]))</f>
        <v>106000</v>
      </c>
      <c r="AE457" s="58">
        <f>IF(Table1[[#This Row],[HARGA_CONV]]="","",Table1[[#This Row],[HARGA_CONV]]*Table1[[#This Row],[ISI_CONV]]*(100%-(Table1[[#This Row],[DISKON]]+Table1[[#This Row],[DISKON NOTA]])))</f>
        <v>106000</v>
      </c>
      <c r="AF457" s="3">
        <f>IF(Table1[[#This Row],[TANGGAL NOTA]]="",AF456,Table1[[#This Row],[TANGGAL NOTA]])</f>
        <v>45532</v>
      </c>
      <c r="AG457" s="3"/>
      <c r="AH457" s="3">
        <f>IF(Table1[[#This Row],[TANGGAL UPDATE]]="",AH456,Table1[[#This Row],[TANGGAL UPDATE]])</f>
        <v>45535</v>
      </c>
      <c r="AI457" t="str" cm="1">
        <f t="array" ref="AI457">IF(Table1[[#This Row],[A1]]="",AI456,INDEX(Table6[3],Table1[[#This Row],[Q1]]))</f>
        <v>E</v>
      </c>
      <c r="AJ457" t="str">
        <f>IF(Table1[[#This Row],[_KETERANGAN]]="","",Table1[[#This Row],[_KETERANGAN]])</f>
        <v/>
      </c>
      <c r="AK457" t="str" cm="1">
        <f t="array" ref="AK457">IF(Table1[[#This Row],[A1]]="",AK456,INDEX(Table6[3],Table1[[#This Row],[Q1]]))</f>
        <v>E</v>
      </c>
      <c r="AL457" s="5" t="str" cm="1">
        <f t="array" ref="AL457">IF(Table1[[#This Row],[A1]]="",AL456,INDEX(Table6[1],Table1[[#This Row],[Q1]]))</f>
        <v>ANEKA SERAGAM</v>
      </c>
      <c r="AM457" t="str" cm="1">
        <f t="array" ref="AM457">IF(Table1[[#This Row],[A1]]="",AM456,INDEX(Table6[2],Table1[[#This Row],[Q1]]))</f>
        <v>BLITAR</v>
      </c>
      <c r="AN457" t="str">
        <f>CONCATENATE(Table1[[#This Row],[TOKO_H]],"-",Table1[[#This Row],[KOTA_H]])</f>
        <v>ANEKA SERAGAM-BLITAR</v>
      </c>
      <c r="AO457"/>
      <c r="AP457" t="s">
        <v>9561</v>
      </c>
      <c r="AQ457"/>
    </row>
    <row r="458" spans="1:43">
      <c r="A458">
        <f>IF(Table1[[#This Row],[KODE BARANG]]="","",MATCH(Table1[[#This Row],[KODE BARANG]],DBS[KODE BARANG],0))</f>
        <v>3058</v>
      </c>
      <c r="B458">
        <f>IF(Table1[[#This Row],[ROWID]]="","",ROW()-2)</f>
        <v>456</v>
      </c>
      <c r="C458">
        <f>IF(Table1[[#This Row],[NAMA BARANG]]="","",IF(Table1[[#This Row],[ID]]="",C457,Table1[[#This Row],[ID]]))</f>
        <v>445</v>
      </c>
      <c r="D458" t="str">
        <f>IF(Table1[[#This Row],[A1]]="","",MATCH(Table1[[#This Row],[A1]],Table6[5],0))</f>
        <v/>
      </c>
      <c r="E458" t="str">
        <f>IF(Table1[[#This Row],[ID]]="","",Table1[[#This Row],[TOKO-KOTA_H]])</f>
        <v/>
      </c>
      <c r="F458" t="str">
        <f>IF(Table1[[#This Row],[NOTA TOKO]]="","",ROW()-2)</f>
        <v/>
      </c>
      <c r="G458" s="59"/>
      <c r="H458" s="1"/>
      <c r="J458" s="1"/>
      <c r="K458" t="s">
        <v>4543</v>
      </c>
      <c r="L458" t="str">
        <f>IF(Table1[[#This Row],[_NAMA BARANG]]="",IF(Table1[[#This Row],[//DBS]]="","",INDEX(DBS[NAMA],Table1[[#This Row],[//DBS]])),Table1[[#This Row],[_NAMA BARANG]])</f>
        <v>TAS TUTUP PITA KADO FG-401 JUMBO</v>
      </c>
      <c r="M458"/>
      <c r="O458" t="str">
        <f>IF(Table1[[#This Row],[ROWID]]="","",IF(Table1[[#This Row],[_KETERANGAN]]="STOCK BELUM LENGKAP","ADA",IF(Table1[[#This Row],[KODE BARANG]]="","TIDAK ADA","ADA")))</f>
        <v>ADA</v>
      </c>
      <c r="P458">
        <v>1</v>
      </c>
      <c r="Q458" t="s">
        <v>34</v>
      </c>
      <c r="R458">
        <f>IF(Table1[[#This Row],[//DBS]]="","",INDEX(DBS[ISI],Table1[[#This Row],[//DBS]]))</f>
        <v>20</v>
      </c>
      <c r="S458" t="str">
        <f>IF(Table1[[#This Row],[//DBS]]="","",IF(Table1[[#This Row],[SATUAN_BYPASS]]="",INDEX(DBS[[SATUAN ]],Table1[[#This Row],[//DBS]]),Table1[SATUAN_BYPASS]))</f>
        <v>LSN</v>
      </c>
      <c r="T458">
        <v>150</v>
      </c>
      <c r="U458" s="58">
        <f>IF(Table1[[#This Row],[HARGA_BYPASS]]="",IF(Table1[[#This Row],[_HARGA]]="","",Table1[[#This Row],[_HARGA]]*1000),Table1[[#This Row],[HARGA_BYPASS]])</f>
        <v>150000</v>
      </c>
      <c r="V458" s="2"/>
      <c r="W458" s="2"/>
      <c r="X458" s="58" t="str">
        <f>IF(Table1[[#This Row],[ROWID]]="","",IF(Table1[[#This Row],[ROWID]]=C459,"",SUMIF(Table1[ROWID],Table1[[#This Row],[ROWID]],Table1[TOTAL])))</f>
        <v/>
      </c>
      <c r="AA45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58">
        <f>IF(Table1[[#This Row],[JUMLAH NOTA]]="","",IF(Table1[[#This Row],[CONV]]="",Table1[[#This Row],[JUMLAH NOTA]],Table1[[#This Row],[JUMLAH NOTA]]*Table1[[#This Row],[CONV]]))</f>
        <v>1</v>
      </c>
      <c r="AC458" t="str">
        <f>IF(Table1[[#This Row],[ISI_CONV]]="","",IF(Table1[[#This Row],[CONV]]="",Table1[[#This Row],[SATUAN NOTA]],Table1[[#This Row],[SATUAN]]))</f>
        <v>LSN</v>
      </c>
      <c r="AD458" s="58">
        <f>IF(Table1[[#This Row],[HARGA]]="","",IF(Table1[[#This Row],[CONV]]="",Table1[[#This Row],[HARGA]],Table1[[#This Row],[HARGA]]/Table1[[#This Row],[CONV]]))</f>
        <v>150000</v>
      </c>
      <c r="AE458" s="58">
        <f>IF(Table1[[#This Row],[HARGA_CONV]]="","",Table1[[#This Row],[HARGA_CONV]]*Table1[[#This Row],[ISI_CONV]]*(100%-(Table1[[#This Row],[DISKON]]+Table1[[#This Row],[DISKON NOTA]])))</f>
        <v>150000</v>
      </c>
      <c r="AF458" s="3">
        <f>IF(Table1[[#This Row],[TANGGAL NOTA]]="",AF457,Table1[[#This Row],[TANGGAL NOTA]])</f>
        <v>45532</v>
      </c>
      <c r="AG458" s="3"/>
      <c r="AH458" s="3">
        <f>IF(Table1[[#This Row],[TANGGAL UPDATE]]="",AH457,Table1[[#This Row],[TANGGAL UPDATE]])</f>
        <v>45535</v>
      </c>
      <c r="AI458" t="str" cm="1">
        <f t="array" ref="AI458">IF(Table1[[#This Row],[A1]]="",AI457,INDEX(Table6[3],Table1[[#This Row],[Q1]]))</f>
        <v>E</v>
      </c>
      <c r="AJ458" t="str">
        <f>IF(Table1[[#This Row],[_KETERANGAN]]="","",Table1[[#This Row],[_KETERANGAN]])</f>
        <v/>
      </c>
      <c r="AK458" t="str" cm="1">
        <f t="array" ref="AK458">IF(Table1[[#This Row],[A1]]="",AK457,INDEX(Table6[3],Table1[[#This Row],[Q1]]))</f>
        <v>E</v>
      </c>
      <c r="AL458" s="5" t="str" cm="1">
        <f t="array" ref="AL458">IF(Table1[[#This Row],[A1]]="",AL457,INDEX(Table6[1],Table1[[#This Row],[Q1]]))</f>
        <v>ANEKA SERAGAM</v>
      </c>
      <c r="AM458" t="str" cm="1">
        <f t="array" ref="AM458">IF(Table1[[#This Row],[A1]]="",AM457,INDEX(Table6[2],Table1[[#This Row],[Q1]]))</f>
        <v>BLITAR</v>
      </c>
      <c r="AN458" t="str">
        <f>CONCATENATE(Table1[[#This Row],[TOKO_H]],"-",Table1[[#This Row],[KOTA_H]])</f>
        <v>ANEKA SERAGAM-BLITAR</v>
      </c>
      <c r="AO458"/>
      <c r="AP458" t="s">
        <v>9561</v>
      </c>
      <c r="AQ458"/>
    </row>
    <row r="459" spans="1:43" ht="14.25">
      <c r="A459">
        <f>IF(Table1[[#This Row],[KODE BARANG]]="","",MATCH(Table1[[#This Row],[KODE BARANG]],DBS[KODE BARANG],0))</f>
        <v>3058</v>
      </c>
      <c r="B459">
        <f>IF(Table1[[#This Row],[ROWID]]="","",ROW()-2)</f>
        <v>457</v>
      </c>
      <c r="C459">
        <f>IF(Table1[[#This Row],[NAMA BARANG]]="","",IF(Table1[[#This Row],[ID]]="",C458,Table1[[#This Row],[ID]]))</f>
        <v>445</v>
      </c>
      <c r="D459" t="str">
        <f>IF(Table1[[#This Row],[A1]]="","",MATCH(Table1[[#This Row],[A1]],Table6[5],0))</f>
        <v/>
      </c>
      <c r="E459" t="str">
        <f>IF(Table1[[#This Row],[ID]]="","",Table1[[#This Row],[TOKO-KOTA_H]])</f>
        <v/>
      </c>
      <c r="F459" t="str">
        <f>IF(Table1[[#This Row],[NOTA TOKO]]="","",ROW()-2)</f>
        <v/>
      </c>
      <c r="G459" s="59"/>
      <c r="H459" s="1"/>
      <c r="J459" s="1"/>
      <c r="K459" t="s">
        <v>4543</v>
      </c>
      <c r="L459" t="str">
        <f>IF(Table1[[#This Row],[_NAMA BARANG]]="",IF(Table1[[#This Row],[//DBS]]="","",INDEX(DBS[NAMA],Table1[[#This Row],[//DBS]])),Table1[[#This Row],[_NAMA BARANG]])</f>
        <v>TAS TUTUP PITA KADO FG-401 JUMBO</v>
      </c>
      <c r="M459" s="60"/>
      <c r="O459" t="str">
        <f>IF(Table1[[#This Row],[ROWID]]="","",IF(Table1[[#This Row],[_KETERANGAN]]="STOCK BELUM LENGKAP","ADA",IF(Table1[[#This Row],[KODE BARANG]]="","TIDAK ADA","ADA")))</f>
        <v>ADA</v>
      </c>
      <c r="P459">
        <v>1</v>
      </c>
      <c r="Q459" t="s">
        <v>34</v>
      </c>
      <c r="R459">
        <f>IF(Table1[[#This Row],[//DBS]]="","",INDEX(DBS[ISI],Table1[[#This Row],[//DBS]]))</f>
        <v>20</v>
      </c>
      <c r="S459" t="str">
        <f>IF(Table1[[#This Row],[//DBS]]="","",IF(Table1[[#This Row],[SATUAN_BYPASS]]="",INDEX(DBS[[SATUAN ]],Table1[[#This Row],[//DBS]]),Table1[SATUAN_BYPASS]))</f>
        <v>LSN</v>
      </c>
      <c r="T459">
        <v>150</v>
      </c>
      <c r="U459" s="58">
        <f>IF(Table1[[#This Row],[HARGA_BYPASS]]="",IF(Table1[[#This Row],[_HARGA]]="","",Table1[[#This Row],[_HARGA]]*1000),Table1[[#This Row],[HARGA_BYPASS]])</f>
        <v>150000</v>
      </c>
      <c r="V459" s="2"/>
      <c r="W459" s="2"/>
      <c r="X459" s="58" t="str">
        <f>IF(Table1[[#This Row],[ROWID]]="","",IF(Table1[[#This Row],[ROWID]]=C460,"",SUMIF(Table1[ROWID],Table1[[#This Row],[ROWID]],Table1[TOTAL])))</f>
        <v/>
      </c>
      <c r="AA45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59">
        <f>IF(Table1[[#This Row],[JUMLAH NOTA]]="","",IF(Table1[[#This Row],[CONV]]="",Table1[[#This Row],[JUMLAH NOTA]],Table1[[#This Row],[JUMLAH NOTA]]*Table1[[#This Row],[CONV]]))</f>
        <v>1</v>
      </c>
      <c r="AC459" t="str">
        <f>IF(Table1[[#This Row],[ISI_CONV]]="","",IF(Table1[[#This Row],[CONV]]="",Table1[[#This Row],[SATUAN NOTA]],Table1[[#This Row],[SATUAN]]))</f>
        <v>LSN</v>
      </c>
      <c r="AD459" s="58">
        <f>IF(Table1[[#This Row],[HARGA]]="","",IF(Table1[[#This Row],[CONV]]="",Table1[[#This Row],[HARGA]],Table1[[#This Row],[HARGA]]/Table1[[#This Row],[CONV]]))</f>
        <v>150000</v>
      </c>
      <c r="AE459" s="58">
        <f>IF(Table1[[#This Row],[HARGA_CONV]]="","",Table1[[#This Row],[HARGA_CONV]]*Table1[[#This Row],[ISI_CONV]]*(100%-(Table1[[#This Row],[DISKON]]+Table1[[#This Row],[DISKON NOTA]])))</f>
        <v>150000</v>
      </c>
      <c r="AF459" s="3">
        <f>IF(Table1[[#This Row],[TANGGAL NOTA]]="",AF458,Table1[[#This Row],[TANGGAL NOTA]])</f>
        <v>45532</v>
      </c>
      <c r="AG459" s="3"/>
      <c r="AH459" s="3">
        <f>IF(Table1[[#This Row],[TANGGAL UPDATE]]="",AH458,Table1[[#This Row],[TANGGAL UPDATE]])</f>
        <v>45535</v>
      </c>
      <c r="AI459" t="str" cm="1">
        <f t="array" ref="AI459">IF(Table1[[#This Row],[A1]]="",AI458,INDEX(Table6[3],Table1[[#This Row],[Q1]]))</f>
        <v>E</v>
      </c>
      <c r="AJ459" t="str">
        <f>IF(Table1[[#This Row],[_KETERANGAN]]="","",Table1[[#This Row],[_KETERANGAN]])</f>
        <v/>
      </c>
      <c r="AK459" t="str" cm="1">
        <f t="array" ref="AK459">IF(Table1[[#This Row],[A1]]="",AK458,INDEX(Table6[3],Table1[[#This Row],[Q1]]))</f>
        <v>E</v>
      </c>
      <c r="AL459" s="5" t="str" cm="1">
        <f t="array" ref="AL459">IF(Table1[[#This Row],[A1]]="",AL458,INDEX(Table6[1],Table1[[#This Row],[Q1]]))</f>
        <v>ANEKA SERAGAM</v>
      </c>
      <c r="AM459" t="str" cm="1">
        <f t="array" ref="AM459">IF(Table1[[#This Row],[A1]]="",AM458,INDEX(Table6[2],Table1[[#This Row],[Q1]]))</f>
        <v>BLITAR</v>
      </c>
      <c r="AN459" t="str">
        <f>CONCATENATE(Table1[[#This Row],[TOKO_H]],"-",Table1[[#This Row],[KOTA_H]])</f>
        <v>ANEKA SERAGAM-BLITAR</v>
      </c>
      <c r="AO459"/>
      <c r="AP459" t="s">
        <v>9561</v>
      </c>
      <c r="AQ459"/>
    </row>
    <row r="460" spans="1:43" ht="14.25">
      <c r="A460">
        <f>IF(Table1[[#This Row],[KODE BARANG]]="","",MATCH(Table1[[#This Row],[KODE BARANG]],DBS[KODE BARANG],0))</f>
        <v>3058</v>
      </c>
      <c r="B460">
        <f>IF(Table1[[#This Row],[ROWID]]="","",ROW()-2)</f>
        <v>458</v>
      </c>
      <c r="C460">
        <f>IF(Table1[[#This Row],[NAMA BARANG]]="","",IF(Table1[[#This Row],[ID]]="",C459,Table1[[#This Row],[ID]]))</f>
        <v>445</v>
      </c>
      <c r="D460" t="str">
        <f>IF(Table1[[#This Row],[A1]]="","",MATCH(Table1[[#This Row],[A1]],Table6[5],0))</f>
        <v/>
      </c>
      <c r="E460" t="str">
        <f>IF(Table1[[#This Row],[ID]]="","",Table1[[#This Row],[TOKO-KOTA_H]])</f>
        <v/>
      </c>
      <c r="F460" t="str">
        <f>IF(Table1[[#This Row],[NOTA TOKO]]="","",ROW()-2)</f>
        <v/>
      </c>
      <c r="G460" s="59"/>
      <c r="H460" s="1"/>
      <c r="J460" s="1"/>
      <c r="K460" t="s">
        <v>4543</v>
      </c>
      <c r="L460" t="str">
        <f>IF(Table1[[#This Row],[_NAMA BARANG]]="",IF(Table1[[#This Row],[//DBS]]="","",INDEX(DBS[NAMA],Table1[[#This Row],[//DBS]])),Table1[[#This Row],[_NAMA BARANG]])</f>
        <v>TAS TUTUP PITA KADO FG-401 JUMBO</v>
      </c>
      <c r="M460" s="60"/>
      <c r="O460" t="str">
        <f>IF(Table1[[#This Row],[ROWID]]="","",IF(Table1[[#This Row],[_KETERANGAN]]="STOCK BELUM LENGKAP","ADA",IF(Table1[[#This Row],[KODE BARANG]]="","TIDAK ADA","ADA")))</f>
        <v>ADA</v>
      </c>
      <c r="P460">
        <v>1</v>
      </c>
      <c r="Q460" t="s">
        <v>34</v>
      </c>
      <c r="R460">
        <f>IF(Table1[[#This Row],[//DBS]]="","",INDEX(DBS[ISI],Table1[[#This Row],[//DBS]]))</f>
        <v>20</v>
      </c>
      <c r="S460" t="str">
        <f>IF(Table1[[#This Row],[//DBS]]="","",IF(Table1[[#This Row],[SATUAN_BYPASS]]="",INDEX(DBS[[SATUAN ]],Table1[[#This Row],[//DBS]]),Table1[SATUAN_BYPASS]))</f>
        <v>LSN</v>
      </c>
      <c r="T460">
        <v>150</v>
      </c>
      <c r="U460" s="58">
        <f>IF(Table1[[#This Row],[HARGA_BYPASS]]="",IF(Table1[[#This Row],[_HARGA]]="","",Table1[[#This Row],[_HARGA]]*1000),Table1[[#This Row],[HARGA_BYPASS]])</f>
        <v>150000</v>
      </c>
      <c r="V460" s="2"/>
      <c r="W460" s="2"/>
      <c r="X460" s="58" t="str">
        <f>IF(Table1[[#This Row],[ROWID]]="","",IF(Table1[[#This Row],[ROWID]]=C461,"",SUMIF(Table1[ROWID],Table1[[#This Row],[ROWID]],Table1[TOTAL])))</f>
        <v/>
      </c>
      <c r="AA46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60">
        <f>IF(Table1[[#This Row],[JUMLAH NOTA]]="","",IF(Table1[[#This Row],[CONV]]="",Table1[[#This Row],[JUMLAH NOTA]],Table1[[#This Row],[JUMLAH NOTA]]*Table1[[#This Row],[CONV]]))</f>
        <v>1</v>
      </c>
      <c r="AC460" t="str">
        <f>IF(Table1[[#This Row],[ISI_CONV]]="","",IF(Table1[[#This Row],[CONV]]="",Table1[[#This Row],[SATUAN NOTA]],Table1[[#This Row],[SATUAN]]))</f>
        <v>LSN</v>
      </c>
      <c r="AD460" s="58">
        <f>IF(Table1[[#This Row],[HARGA]]="","",IF(Table1[[#This Row],[CONV]]="",Table1[[#This Row],[HARGA]],Table1[[#This Row],[HARGA]]/Table1[[#This Row],[CONV]]))</f>
        <v>150000</v>
      </c>
      <c r="AE460" s="58">
        <f>IF(Table1[[#This Row],[HARGA_CONV]]="","",Table1[[#This Row],[HARGA_CONV]]*Table1[[#This Row],[ISI_CONV]]*(100%-(Table1[[#This Row],[DISKON]]+Table1[[#This Row],[DISKON NOTA]])))</f>
        <v>150000</v>
      </c>
      <c r="AF460" s="3">
        <f>IF(Table1[[#This Row],[TANGGAL NOTA]]="",AF459,Table1[[#This Row],[TANGGAL NOTA]])</f>
        <v>45532</v>
      </c>
      <c r="AG460" s="3"/>
      <c r="AH460" s="3">
        <f>IF(Table1[[#This Row],[TANGGAL UPDATE]]="",AH459,Table1[[#This Row],[TANGGAL UPDATE]])</f>
        <v>45535</v>
      </c>
      <c r="AI460" t="str" cm="1">
        <f t="array" ref="AI460">IF(Table1[[#This Row],[A1]]="",AI459,INDEX(Table6[3],Table1[[#This Row],[Q1]]))</f>
        <v>E</v>
      </c>
      <c r="AJ460" t="str">
        <f>IF(Table1[[#This Row],[_KETERANGAN]]="","",Table1[[#This Row],[_KETERANGAN]])</f>
        <v/>
      </c>
      <c r="AK460" t="str" cm="1">
        <f t="array" ref="AK460">IF(Table1[[#This Row],[A1]]="",AK459,INDEX(Table6[3],Table1[[#This Row],[Q1]]))</f>
        <v>E</v>
      </c>
      <c r="AL460" s="5" t="str" cm="1">
        <f t="array" ref="AL460">IF(Table1[[#This Row],[A1]]="",AL459,INDEX(Table6[1],Table1[[#This Row],[Q1]]))</f>
        <v>ANEKA SERAGAM</v>
      </c>
      <c r="AM460" t="str" cm="1">
        <f t="array" ref="AM460">IF(Table1[[#This Row],[A1]]="",AM459,INDEX(Table6[2],Table1[[#This Row],[Q1]]))</f>
        <v>BLITAR</v>
      </c>
      <c r="AN460" t="str">
        <f>CONCATENATE(Table1[[#This Row],[TOKO_H]],"-",Table1[[#This Row],[KOTA_H]])</f>
        <v>ANEKA SERAGAM-BLITAR</v>
      </c>
      <c r="AO460"/>
      <c r="AP460" t="s">
        <v>9561</v>
      </c>
      <c r="AQ460"/>
    </row>
    <row r="461" spans="1:43" ht="14.25">
      <c r="A461">
        <f>IF(Table1[[#This Row],[KODE BARANG]]="","",MATCH(Table1[[#This Row],[KODE BARANG]],DBS[KODE BARANG],0))</f>
        <v>3058</v>
      </c>
      <c r="B461">
        <f>IF(Table1[[#This Row],[ROWID]]="","",ROW()-2)</f>
        <v>459</v>
      </c>
      <c r="C461">
        <f>IF(Table1[[#This Row],[NAMA BARANG]]="","",IF(Table1[[#This Row],[ID]]="",C460,Table1[[#This Row],[ID]]))</f>
        <v>445</v>
      </c>
      <c r="D461" t="str">
        <f>IF(Table1[[#This Row],[A1]]="","",MATCH(Table1[[#This Row],[A1]],Table6[5],0))</f>
        <v/>
      </c>
      <c r="E461" t="str">
        <f>IF(Table1[[#This Row],[ID]]="","",Table1[[#This Row],[TOKO-KOTA_H]])</f>
        <v/>
      </c>
      <c r="F461" t="str">
        <f>IF(Table1[[#This Row],[NOTA TOKO]]="","",ROW()-2)</f>
        <v/>
      </c>
      <c r="G461" s="59"/>
      <c r="H461" s="1"/>
      <c r="J461" s="1"/>
      <c r="K461" t="s">
        <v>4543</v>
      </c>
      <c r="L461" t="str">
        <f>IF(Table1[[#This Row],[_NAMA BARANG]]="",IF(Table1[[#This Row],[//DBS]]="","",INDEX(DBS[NAMA],Table1[[#This Row],[//DBS]])),Table1[[#This Row],[_NAMA BARANG]])</f>
        <v>TAS TUTUP PITA KADO FG-401 JUMBO</v>
      </c>
      <c r="M461" s="60"/>
      <c r="O461" t="str">
        <f>IF(Table1[[#This Row],[ROWID]]="","",IF(Table1[[#This Row],[_KETERANGAN]]="STOCK BELUM LENGKAP","ADA",IF(Table1[[#This Row],[KODE BARANG]]="","TIDAK ADA","ADA")))</f>
        <v>ADA</v>
      </c>
      <c r="P461">
        <v>1</v>
      </c>
      <c r="Q461" t="s">
        <v>34</v>
      </c>
      <c r="R461">
        <f>IF(Table1[[#This Row],[//DBS]]="","",INDEX(DBS[ISI],Table1[[#This Row],[//DBS]]))</f>
        <v>20</v>
      </c>
      <c r="S461" t="str">
        <f>IF(Table1[[#This Row],[//DBS]]="","",IF(Table1[[#This Row],[SATUAN_BYPASS]]="",INDEX(DBS[[SATUAN ]],Table1[[#This Row],[//DBS]]),Table1[SATUAN_BYPASS]))</f>
        <v>LSN</v>
      </c>
      <c r="T461">
        <v>150</v>
      </c>
      <c r="U461" s="58">
        <f>IF(Table1[[#This Row],[HARGA_BYPASS]]="",IF(Table1[[#This Row],[_HARGA]]="","",Table1[[#This Row],[_HARGA]]*1000),Table1[[#This Row],[HARGA_BYPASS]])</f>
        <v>150000</v>
      </c>
      <c r="V461" s="2"/>
      <c r="W461" s="2"/>
      <c r="X461" s="58" t="str">
        <f>IF(Table1[[#This Row],[ROWID]]="","",IF(Table1[[#This Row],[ROWID]]=C462,"",SUMIF(Table1[ROWID],Table1[[#This Row],[ROWID]],Table1[TOTAL])))</f>
        <v/>
      </c>
      <c r="AA46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61">
        <f>IF(Table1[[#This Row],[JUMLAH NOTA]]="","",IF(Table1[[#This Row],[CONV]]="",Table1[[#This Row],[JUMLAH NOTA]],Table1[[#This Row],[JUMLAH NOTA]]*Table1[[#This Row],[CONV]]))</f>
        <v>1</v>
      </c>
      <c r="AC461" t="str">
        <f>IF(Table1[[#This Row],[ISI_CONV]]="","",IF(Table1[[#This Row],[CONV]]="",Table1[[#This Row],[SATUAN NOTA]],Table1[[#This Row],[SATUAN]]))</f>
        <v>LSN</v>
      </c>
      <c r="AD461" s="58">
        <f>IF(Table1[[#This Row],[HARGA]]="","",IF(Table1[[#This Row],[CONV]]="",Table1[[#This Row],[HARGA]],Table1[[#This Row],[HARGA]]/Table1[[#This Row],[CONV]]))</f>
        <v>150000</v>
      </c>
      <c r="AE461" s="58">
        <f>IF(Table1[[#This Row],[HARGA_CONV]]="","",Table1[[#This Row],[HARGA_CONV]]*Table1[[#This Row],[ISI_CONV]]*(100%-(Table1[[#This Row],[DISKON]]+Table1[[#This Row],[DISKON NOTA]])))</f>
        <v>150000</v>
      </c>
      <c r="AF461" s="3">
        <f>IF(Table1[[#This Row],[TANGGAL NOTA]]="",AF460,Table1[[#This Row],[TANGGAL NOTA]])</f>
        <v>45532</v>
      </c>
      <c r="AG461" s="3"/>
      <c r="AH461" s="3">
        <f>IF(Table1[[#This Row],[TANGGAL UPDATE]]="",AH460,Table1[[#This Row],[TANGGAL UPDATE]])</f>
        <v>45535</v>
      </c>
      <c r="AI461" t="str" cm="1">
        <f t="array" ref="AI461">IF(Table1[[#This Row],[A1]]="",AI460,INDEX(Table6[3],Table1[[#This Row],[Q1]]))</f>
        <v>E</v>
      </c>
      <c r="AJ461" t="str">
        <f>IF(Table1[[#This Row],[_KETERANGAN]]="","",Table1[[#This Row],[_KETERANGAN]])</f>
        <v/>
      </c>
      <c r="AK461" t="str" cm="1">
        <f t="array" ref="AK461">IF(Table1[[#This Row],[A1]]="",AK460,INDEX(Table6[3],Table1[[#This Row],[Q1]]))</f>
        <v>E</v>
      </c>
      <c r="AL461" s="5" t="str" cm="1">
        <f t="array" ref="AL461">IF(Table1[[#This Row],[A1]]="",AL460,INDEX(Table6[1],Table1[[#This Row],[Q1]]))</f>
        <v>ANEKA SERAGAM</v>
      </c>
      <c r="AM461" t="str" cm="1">
        <f t="array" ref="AM461">IF(Table1[[#This Row],[A1]]="",AM460,INDEX(Table6[2],Table1[[#This Row],[Q1]]))</f>
        <v>BLITAR</v>
      </c>
      <c r="AN461" t="str">
        <f>CONCATENATE(Table1[[#This Row],[TOKO_H]],"-",Table1[[#This Row],[KOTA_H]])</f>
        <v>ANEKA SERAGAM-BLITAR</v>
      </c>
      <c r="AO461"/>
      <c r="AP461" t="s">
        <v>9561</v>
      </c>
      <c r="AQ461"/>
    </row>
    <row r="462" spans="1:43" ht="14.25">
      <c r="A462">
        <f>IF(Table1[[#This Row],[KODE BARANG]]="","",MATCH(Table1[[#This Row],[KODE BARANG]],DBS[KODE BARANG],0))</f>
        <v>3058</v>
      </c>
      <c r="B462">
        <f>IF(Table1[[#This Row],[ROWID]]="","",ROW()-2)</f>
        <v>460</v>
      </c>
      <c r="C462">
        <f>IF(Table1[[#This Row],[NAMA BARANG]]="","",IF(Table1[[#This Row],[ID]]="",C461,Table1[[#This Row],[ID]]))</f>
        <v>445</v>
      </c>
      <c r="D462" t="str">
        <f>IF(Table1[[#This Row],[A1]]="","",MATCH(Table1[[#This Row],[A1]],Table6[5],0))</f>
        <v/>
      </c>
      <c r="E462" t="str">
        <f>IF(Table1[[#This Row],[ID]]="","",Table1[[#This Row],[TOKO-KOTA_H]])</f>
        <v/>
      </c>
      <c r="F462" t="str">
        <f>IF(Table1[[#This Row],[NOTA TOKO]]="","",ROW()-2)</f>
        <v/>
      </c>
      <c r="G462" s="59"/>
      <c r="H462" s="1"/>
      <c r="J462" s="1"/>
      <c r="K462" t="s">
        <v>4543</v>
      </c>
      <c r="L462" t="str">
        <f>IF(Table1[[#This Row],[_NAMA BARANG]]="",IF(Table1[[#This Row],[//DBS]]="","",INDEX(DBS[NAMA],Table1[[#This Row],[//DBS]])),Table1[[#This Row],[_NAMA BARANG]])</f>
        <v>TAS TUTUP PITA KADO FG-401 JUMBO</v>
      </c>
      <c r="M462" s="60"/>
      <c r="O462" t="str">
        <f>IF(Table1[[#This Row],[ROWID]]="","",IF(Table1[[#This Row],[_KETERANGAN]]="STOCK BELUM LENGKAP","ADA",IF(Table1[[#This Row],[KODE BARANG]]="","TIDAK ADA","ADA")))</f>
        <v>ADA</v>
      </c>
      <c r="P462">
        <v>1</v>
      </c>
      <c r="Q462" t="s">
        <v>34</v>
      </c>
      <c r="R462">
        <f>IF(Table1[[#This Row],[//DBS]]="","",INDEX(DBS[ISI],Table1[[#This Row],[//DBS]]))</f>
        <v>20</v>
      </c>
      <c r="S462" t="str">
        <f>IF(Table1[[#This Row],[//DBS]]="","",IF(Table1[[#This Row],[SATUAN_BYPASS]]="",INDEX(DBS[[SATUAN ]],Table1[[#This Row],[//DBS]]),Table1[SATUAN_BYPASS]))</f>
        <v>LSN</v>
      </c>
      <c r="T462">
        <v>150</v>
      </c>
      <c r="U462" s="58">
        <f>IF(Table1[[#This Row],[HARGA_BYPASS]]="",IF(Table1[[#This Row],[_HARGA]]="","",Table1[[#This Row],[_HARGA]]*1000),Table1[[#This Row],[HARGA_BYPASS]])</f>
        <v>150000</v>
      </c>
      <c r="V462" s="2"/>
      <c r="W462" s="2"/>
      <c r="X462" s="58">
        <f>IF(Table1[[#This Row],[ROWID]]="","",IF(Table1[[#This Row],[ROWID]]=C463,"",SUMIF(Table1[ROWID],Table1[[#This Row],[ROWID]],Table1[TOTAL])))</f>
        <v>1945000</v>
      </c>
      <c r="AA46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62">
        <f>IF(Table1[[#This Row],[JUMLAH NOTA]]="","",IF(Table1[[#This Row],[CONV]]="",Table1[[#This Row],[JUMLAH NOTA]],Table1[[#This Row],[JUMLAH NOTA]]*Table1[[#This Row],[CONV]]))</f>
        <v>1</v>
      </c>
      <c r="AC462" t="str">
        <f>IF(Table1[[#This Row],[ISI_CONV]]="","",IF(Table1[[#This Row],[CONV]]="",Table1[[#This Row],[SATUAN NOTA]],Table1[[#This Row],[SATUAN]]))</f>
        <v>LSN</v>
      </c>
      <c r="AD462" s="58">
        <f>IF(Table1[[#This Row],[HARGA]]="","",IF(Table1[[#This Row],[CONV]]="",Table1[[#This Row],[HARGA]],Table1[[#This Row],[HARGA]]/Table1[[#This Row],[CONV]]))</f>
        <v>150000</v>
      </c>
      <c r="AE462" s="58">
        <f>IF(Table1[[#This Row],[HARGA_CONV]]="","",Table1[[#This Row],[HARGA_CONV]]*Table1[[#This Row],[ISI_CONV]]*(100%-(Table1[[#This Row],[DISKON]]+Table1[[#This Row],[DISKON NOTA]])))</f>
        <v>150000</v>
      </c>
      <c r="AF462" s="3">
        <f>IF(Table1[[#This Row],[TANGGAL NOTA]]="",AF461,Table1[[#This Row],[TANGGAL NOTA]])</f>
        <v>45532</v>
      </c>
      <c r="AG462" s="3"/>
      <c r="AH462" s="3">
        <f>IF(Table1[[#This Row],[TANGGAL UPDATE]]="",AH461,Table1[[#This Row],[TANGGAL UPDATE]])</f>
        <v>45535</v>
      </c>
      <c r="AI462" t="str" cm="1">
        <f t="array" ref="AI462">IF(Table1[[#This Row],[A1]]="",AI461,INDEX(Table6[3],Table1[[#This Row],[Q1]]))</f>
        <v>E</v>
      </c>
      <c r="AJ462" t="str">
        <f>IF(Table1[[#This Row],[_KETERANGAN]]="","",Table1[[#This Row],[_KETERANGAN]])</f>
        <v/>
      </c>
      <c r="AK462" t="str" cm="1">
        <f t="array" ref="AK462">IF(Table1[[#This Row],[A1]]="",AK461,INDEX(Table6[3],Table1[[#This Row],[Q1]]))</f>
        <v>E</v>
      </c>
      <c r="AL462" s="5" t="str" cm="1">
        <f t="array" ref="AL462">IF(Table1[[#This Row],[A1]]="",AL461,INDEX(Table6[1],Table1[[#This Row],[Q1]]))</f>
        <v>ANEKA SERAGAM</v>
      </c>
      <c r="AM462" t="str" cm="1">
        <f t="array" ref="AM462">IF(Table1[[#This Row],[A1]]="",AM461,INDEX(Table6[2],Table1[[#This Row],[Q1]]))</f>
        <v>BLITAR</v>
      </c>
      <c r="AN462" t="str">
        <f>CONCATENATE(Table1[[#This Row],[TOKO_H]],"-",Table1[[#This Row],[KOTA_H]])</f>
        <v>ANEKA SERAGAM-BLITAR</v>
      </c>
      <c r="AO462"/>
      <c r="AP462" t="s">
        <v>9561</v>
      </c>
      <c r="AQ462"/>
    </row>
    <row r="463" spans="1:43">
      <c r="A463" t="str">
        <f>IF(Table1[[#This Row],[KODE BARANG]]="","",MATCH(Table1[[#This Row],[KODE BARANG]],DBS[KODE BARANG],0))</f>
        <v/>
      </c>
      <c r="B463" t="str">
        <f>IF(Table1[[#This Row],[ROWID]]="","",ROW()-2)</f>
        <v/>
      </c>
      <c r="C463" t="str">
        <f>IF(Table1[[#This Row],[NAMA BARANG]]="","",IF(Table1[[#This Row],[ID]]="",C462,Table1[[#This Row],[ID]]))</f>
        <v/>
      </c>
      <c r="D463" t="str">
        <f>IF(Table1[[#This Row],[A1]]="","",MATCH(Table1[[#This Row],[A1]],Table6[5],0))</f>
        <v/>
      </c>
      <c r="E463" t="str">
        <f>IF(Table1[[#This Row],[ID]]="","",Table1[[#This Row],[TOKO-KOTA_H]])</f>
        <v/>
      </c>
      <c r="F463" t="str">
        <f>IF(Table1[[#This Row],[NOTA TOKO]]="","",ROW()-2)</f>
        <v/>
      </c>
      <c r="G463" s="59"/>
      <c r="H463" s="1"/>
      <c r="J463" s="1"/>
      <c r="K463"/>
      <c r="L463" t="str">
        <f>IF(Table1[[#This Row],[_NAMA BARANG]]="",IF(Table1[[#This Row],[//DBS]]="","",INDEX(DBS[NAMA],Table1[[#This Row],[//DBS]])),Table1[[#This Row],[_NAMA BARANG]])</f>
        <v/>
      </c>
      <c r="M463"/>
      <c r="O463" t="str">
        <f>IF(Table1[[#This Row],[ROWID]]="","",IF(Table1[[#This Row],[_KETERANGAN]]="STOCK BELUM LENGKAP","ADA",IF(Table1[[#This Row],[KODE BARANG]]="","TIDAK ADA","ADA")))</f>
        <v/>
      </c>
      <c r="R463" t="str">
        <f>IF(Table1[[#This Row],[//DBS]]="","",INDEX(DBS[ISI],Table1[[#This Row],[//DBS]]))</f>
        <v/>
      </c>
      <c r="S463" t="str">
        <f>IF(Table1[[#This Row],[//DBS]]="","",IF(Table1[[#This Row],[SATUAN_BYPASS]]="",INDEX(DBS[[SATUAN ]],Table1[[#This Row],[//DBS]]),Table1[SATUAN_BYPASS]))</f>
        <v/>
      </c>
      <c r="U463" s="58" t="str">
        <f>IF(Table1[[#This Row],[HARGA_BYPASS]]="",IF(Table1[[#This Row],[_HARGA]]="","",Table1[[#This Row],[_HARGA]]*1000),Table1[[#This Row],[HARGA_BYPASS]])</f>
        <v/>
      </c>
      <c r="V463" s="2"/>
      <c r="W463" s="2"/>
      <c r="X463" s="58" t="str">
        <f>IF(Table1[[#This Row],[ROWID]]="","",IF(Table1[[#This Row],[ROWID]]=C464,"",SUMIF(Table1[ROWID],Table1[[#This Row],[ROWID]],Table1[TOTAL])))</f>
        <v/>
      </c>
      <c r="AA46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63" t="str">
        <f>IF(Table1[[#This Row],[JUMLAH NOTA]]="","",IF(Table1[[#This Row],[CONV]]="",Table1[[#This Row],[JUMLAH NOTA]],Table1[[#This Row],[JUMLAH NOTA]]*Table1[[#This Row],[CONV]]))</f>
        <v/>
      </c>
      <c r="AC463" t="str">
        <f>IF(Table1[[#This Row],[ISI_CONV]]="","",IF(Table1[[#This Row],[CONV]]="",Table1[[#This Row],[SATUAN NOTA]],Table1[[#This Row],[SATUAN]]))</f>
        <v/>
      </c>
      <c r="AD463" s="58" t="str">
        <f>IF(Table1[[#This Row],[HARGA]]="","",IF(Table1[[#This Row],[CONV]]="",Table1[[#This Row],[HARGA]],Table1[[#This Row],[HARGA]]/Table1[[#This Row],[CONV]]))</f>
        <v/>
      </c>
      <c r="AE463" s="58" t="str">
        <f>IF(Table1[[#This Row],[HARGA_CONV]]="","",Table1[[#This Row],[HARGA_CONV]]*Table1[[#This Row],[ISI_CONV]]*(100%-(Table1[[#This Row],[DISKON]]+Table1[[#This Row],[DISKON NOTA]])))</f>
        <v/>
      </c>
      <c r="AF463" s="3">
        <f>IF(Table1[[#This Row],[TANGGAL NOTA]]="",AF462,Table1[[#This Row],[TANGGAL NOTA]])</f>
        <v>45532</v>
      </c>
      <c r="AG463" s="3"/>
      <c r="AH463" s="3">
        <f>IF(Table1[[#This Row],[TANGGAL UPDATE]]="",AH462,Table1[[#This Row],[TANGGAL UPDATE]])</f>
        <v>45535</v>
      </c>
      <c r="AI463" t="str" cm="1">
        <f t="array" ref="AI463">IF(Table1[[#This Row],[A1]]="",AI462,INDEX(Table6[3],Table1[[#This Row],[Q1]]))</f>
        <v>E</v>
      </c>
      <c r="AJ463" t="str">
        <f>IF(Table1[[#This Row],[_KETERANGAN]]="","",Table1[[#This Row],[_KETERANGAN]])</f>
        <v/>
      </c>
      <c r="AK463" t="str" cm="1">
        <f t="array" ref="AK463">IF(Table1[[#This Row],[A1]]="",AK462,INDEX(Table6[3],Table1[[#This Row],[Q1]]))</f>
        <v>E</v>
      </c>
      <c r="AL463" s="5" t="str" cm="1">
        <f t="array" ref="AL463">IF(Table1[[#This Row],[A1]]="",AL462,INDEX(Table6[1],Table1[[#This Row],[Q1]]))</f>
        <v>ANEKA SERAGAM</v>
      </c>
      <c r="AM463" t="str" cm="1">
        <f t="array" ref="AM463">IF(Table1[[#This Row],[A1]]="",AM462,INDEX(Table6[2],Table1[[#This Row],[Q1]]))</f>
        <v>BLITAR</v>
      </c>
      <c r="AN463" t="str">
        <f>CONCATENATE(Table1[[#This Row],[TOKO_H]],"-",Table1[[#This Row],[KOTA_H]])</f>
        <v>ANEKA SERAGAM-BLITAR</v>
      </c>
      <c r="AO463"/>
      <c r="AP463" t="s">
        <v>9561</v>
      </c>
      <c r="AQ463"/>
    </row>
    <row r="464" spans="1:43">
      <c r="A464">
        <f>IF(Table1[[#This Row],[KODE BARANG]]="","",MATCH(Table1[[#This Row],[KODE BARANG]],DBS[KODE BARANG],0))</f>
        <v>3058</v>
      </c>
      <c r="B464">
        <f>IF(Table1[[#This Row],[ROWID]]="","",ROW()-2)</f>
        <v>462</v>
      </c>
      <c r="C464">
        <f>IF(Table1[[#This Row],[NAMA BARANG]]="","",IF(Table1[[#This Row],[ID]]="",C463,Table1[[#This Row],[ID]]))</f>
        <v>462</v>
      </c>
      <c r="D464" t="str">
        <f>IF(Table1[[#This Row],[A1]]="","",MATCH(Table1[[#This Row],[A1]],Table6[5],0))</f>
        <v/>
      </c>
      <c r="E464" t="str">
        <f>IF(Table1[[#This Row],[ID]]="","",Table1[[#This Row],[TOKO-KOTA_H]])</f>
        <v>ANEKA SERAGAM-BLITAR</v>
      </c>
      <c r="F464">
        <f>IF(Table1[[#This Row],[NOTA TOKO]]="","",ROW()-2)</f>
        <v>462</v>
      </c>
      <c r="G464" s="59"/>
      <c r="H464" s="1"/>
      <c r="I464">
        <v>3416</v>
      </c>
      <c r="J464" s="1"/>
      <c r="K464" t="s">
        <v>4543</v>
      </c>
      <c r="L464" t="str">
        <f>IF(Table1[[#This Row],[_NAMA BARANG]]="",IF(Table1[[#This Row],[//DBS]]="","",INDEX(DBS[NAMA],Table1[[#This Row],[//DBS]])),Table1[[#This Row],[_NAMA BARANG]])</f>
        <v>TAS TUTUP PITA KADO FG-401 JUMBO</v>
      </c>
      <c r="M464"/>
      <c r="O464" t="str">
        <f>IF(Table1[[#This Row],[ROWID]]="","",IF(Table1[[#This Row],[_KETERANGAN]]="STOCK BELUM LENGKAP","ADA",IF(Table1[[#This Row],[KODE BARANG]]="","TIDAK ADA","ADA")))</f>
        <v>ADA</v>
      </c>
      <c r="P464">
        <v>1</v>
      </c>
      <c r="Q464" t="s">
        <v>34</v>
      </c>
      <c r="R464">
        <f>IF(Table1[[#This Row],[//DBS]]="","",INDEX(DBS[ISI],Table1[[#This Row],[//DBS]]))</f>
        <v>20</v>
      </c>
      <c r="S464" t="str">
        <f>IF(Table1[[#This Row],[//DBS]]="","",IF(Table1[[#This Row],[SATUAN_BYPASS]]="",INDEX(DBS[[SATUAN ]],Table1[[#This Row],[//DBS]]),Table1[SATUAN_BYPASS]))</f>
        <v>LSN</v>
      </c>
      <c r="T464">
        <v>150</v>
      </c>
      <c r="U464" s="58">
        <f>IF(Table1[[#This Row],[HARGA_BYPASS]]="",IF(Table1[[#This Row],[_HARGA]]="","",Table1[[#This Row],[_HARGA]]*1000),Table1[[#This Row],[HARGA_BYPASS]])</f>
        <v>150000</v>
      </c>
      <c r="V464" s="2"/>
      <c r="W464" s="2"/>
      <c r="X464" s="58" t="str">
        <f>IF(Table1[[#This Row],[ROWID]]="","",IF(Table1[[#This Row],[ROWID]]=C465,"",SUMIF(Table1[ROWID],Table1[[#This Row],[ROWID]],Table1[TOTAL])))</f>
        <v/>
      </c>
      <c r="AA46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64">
        <f>IF(Table1[[#This Row],[JUMLAH NOTA]]="","",IF(Table1[[#This Row],[CONV]]="",Table1[[#This Row],[JUMLAH NOTA]],Table1[[#This Row],[JUMLAH NOTA]]*Table1[[#This Row],[CONV]]))</f>
        <v>1</v>
      </c>
      <c r="AC464" t="str">
        <f>IF(Table1[[#This Row],[ISI_CONV]]="","",IF(Table1[[#This Row],[CONV]]="",Table1[[#This Row],[SATUAN NOTA]],Table1[[#This Row],[SATUAN]]))</f>
        <v>LSN</v>
      </c>
      <c r="AD464" s="58">
        <f>IF(Table1[[#This Row],[HARGA]]="","",IF(Table1[[#This Row],[CONV]]="",Table1[[#This Row],[HARGA]],Table1[[#This Row],[HARGA]]/Table1[[#This Row],[CONV]]))</f>
        <v>150000</v>
      </c>
      <c r="AE464" s="58">
        <f>IF(Table1[[#This Row],[HARGA_CONV]]="","",Table1[[#This Row],[HARGA_CONV]]*Table1[[#This Row],[ISI_CONV]]*(100%-(Table1[[#This Row],[DISKON]]+Table1[[#This Row],[DISKON NOTA]])))</f>
        <v>150000</v>
      </c>
      <c r="AF464" s="3">
        <f>IF(Table1[[#This Row],[TANGGAL NOTA]]="",AF463,Table1[[#This Row],[TANGGAL NOTA]])</f>
        <v>45532</v>
      </c>
      <c r="AG464" s="3"/>
      <c r="AH464" s="3">
        <f>IF(Table1[[#This Row],[TANGGAL UPDATE]]="",AH463,Table1[[#This Row],[TANGGAL UPDATE]])</f>
        <v>45535</v>
      </c>
      <c r="AI464" t="str" cm="1">
        <f t="array" ref="AI464">IF(Table1[[#This Row],[A1]]="",AI463,INDEX(Table6[3],Table1[[#This Row],[Q1]]))</f>
        <v>E</v>
      </c>
      <c r="AJ464" t="str">
        <f>IF(Table1[[#This Row],[_KETERANGAN]]="","",Table1[[#This Row],[_KETERANGAN]])</f>
        <v/>
      </c>
      <c r="AK464" t="str" cm="1">
        <f t="array" ref="AK464">IF(Table1[[#This Row],[A1]]="",AK463,INDEX(Table6[3],Table1[[#This Row],[Q1]]))</f>
        <v>E</v>
      </c>
      <c r="AL464" s="5" t="str" cm="1">
        <f t="array" ref="AL464">IF(Table1[[#This Row],[A1]]="",AL463,INDEX(Table6[1],Table1[[#This Row],[Q1]]))</f>
        <v>ANEKA SERAGAM</v>
      </c>
      <c r="AM464" t="str" cm="1">
        <f t="array" ref="AM464">IF(Table1[[#This Row],[A1]]="",AM463,INDEX(Table6[2],Table1[[#This Row],[Q1]]))</f>
        <v>BLITAR</v>
      </c>
      <c r="AN464" t="str">
        <f>CONCATENATE(Table1[[#This Row],[TOKO_H]],"-",Table1[[#This Row],[KOTA_H]])</f>
        <v>ANEKA SERAGAM-BLITAR</v>
      </c>
      <c r="AO464"/>
      <c r="AP464" t="s">
        <v>9561</v>
      </c>
      <c r="AQ464"/>
    </row>
    <row r="465" spans="1:43">
      <c r="A465">
        <f>IF(Table1[[#This Row],[KODE BARANG]]="","",MATCH(Table1[[#This Row],[KODE BARANG]],DBS[KODE BARANG],0))</f>
        <v>3058</v>
      </c>
      <c r="B465">
        <f>IF(Table1[[#This Row],[ROWID]]="","",ROW()-2)</f>
        <v>463</v>
      </c>
      <c r="C465">
        <f>IF(Table1[[#This Row],[NAMA BARANG]]="","",IF(Table1[[#This Row],[ID]]="",C464,Table1[[#This Row],[ID]]))</f>
        <v>462</v>
      </c>
      <c r="D465" t="str">
        <f>IF(Table1[[#This Row],[A1]]="","",MATCH(Table1[[#This Row],[A1]],Table6[5],0))</f>
        <v/>
      </c>
      <c r="E465" t="str">
        <f>IF(Table1[[#This Row],[ID]]="","",Table1[[#This Row],[TOKO-KOTA_H]])</f>
        <v/>
      </c>
      <c r="F465" t="str">
        <f>IF(Table1[[#This Row],[NOTA TOKO]]="","",ROW()-2)</f>
        <v/>
      </c>
      <c r="G465" s="59"/>
      <c r="H465" s="1"/>
      <c r="J465" s="1"/>
      <c r="K465" t="s">
        <v>4543</v>
      </c>
      <c r="L465" t="str">
        <f>IF(Table1[[#This Row],[_NAMA BARANG]]="",IF(Table1[[#This Row],[//DBS]]="","",INDEX(DBS[NAMA],Table1[[#This Row],[//DBS]])),Table1[[#This Row],[_NAMA BARANG]])</f>
        <v>TAS TUTUP PITA KADO FG-401 JUMBO</v>
      </c>
      <c r="M465"/>
      <c r="O465" t="str">
        <f>IF(Table1[[#This Row],[ROWID]]="","",IF(Table1[[#This Row],[_KETERANGAN]]="STOCK BELUM LENGKAP","ADA",IF(Table1[[#This Row],[KODE BARANG]]="","TIDAK ADA","ADA")))</f>
        <v>ADA</v>
      </c>
      <c r="P465">
        <v>1</v>
      </c>
      <c r="Q465" t="s">
        <v>34</v>
      </c>
      <c r="R465">
        <f>IF(Table1[[#This Row],[//DBS]]="","",INDEX(DBS[ISI],Table1[[#This Row],[//DBS]]))</f>
        <v>20</v>
      </c>
      <c r="S465" t="str">
        <f>IF(Table1[[#This Row],[//DBS]]="","",IF(Table1[[#This Row],[SATUAN_BYPASS]]="",INDEX(DBS[[SATUAN ]],Table1[[#This Row],[//DBS]]),Table1[SATUAN_BYPASS]))</f>
        <v>LSN</v>
      </c>
      <c r="T465">
        <v>150</v>
      </c>
      <c r="U465" s="58">
        <f>IF(Table1[[#This Row],[HARGA_BYPASS]]="",IF(Table1[[#This Row],[_HARGA]]="","",Table1[[#This Row],[_HARGA]]*1000),Table1[[#This Row],[HARGA_BYPASS]])</f>
        <v>150000</v>
      </c>
      <c r="V465" s="2"/>
      <c r="W465" s="2"/>
      <c r="X465" s="58" t="str">
        <f>IF(Table1[[#This Row],[ROWID]]="","",IF(Table1[[#This Row],[ROWID]]=C466,"",SUMIF(Table1[ROWID],Table1[[#This Row],[ROWID]],Table1[TOTAL])))</f>
        <v/>
      </c>
      <c r="AA46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65">
        <f>IF(Table1[[#This Row],[JUMLAH NOTA]]="","",IF(Table1[[#This Row],[CONV]]="",Table1[[#This Row],[JUMLAH NOTA]],Table1[[#This Row],[JUMLAH NOTA]]*Table1[[#This Row],[CONV]]))</f>
        <v>1</v>
      </c>
      <c r="AC465" t="str">
        <f>IF(Table1[[#This Row],[ISI_CONV]]="","",IF(Table1[[#This Row],[CONV]]="",Table1[[#This Row],[SATUAN NOTA]],Table1[[#This Row],[SATUAN]]))</f>
        <v>LSN</v>
      </c>
      <c r="AD465" s="58">
        <f>IF(Table1[[#This Row],[HARGA]]="","",IF(Table1[[#This Row],[CONV]]="",Table1[[#This Row],[HARGA]],Table1[[#This Row],[HARGA]]/Table1[[#This Row],[CONV]]))</f>
        <v>150000</v>
      </c>
      <c r="AE465" s="58">
        <f>IF(Table1[[#This Row],[HARGA_CONV]]="","",Table1[[#This Row],[HARGA_CONV]]*Table1[[#This Row],[ISI_CONV]]*(100%-(Table1[[#This Row],[DISKON]]+Table1[[#This Row],[DISKON NOTA]])))</f>
        <v>150000</v>
      </c>
      <c r="AF465" s="3">
        <f>IF(Table1[[#This Row],[TANGGAL NOTA]]="",AF464,Table1[[#This Row],[TANGGAL NOTA]])</f>
        <v>45532</v>
      </c>
      <c r="AG465" s="3"/>
      <c r="AH465" s="3">
        <f>IF(Table1[[#This Row],[TANGGAL UPDATE]]="",AH464,Table1[[#This Row],[TANGGAL UPDATE]])</f>
        <v>45535</v>
      </c>
      <c r="AI465" t="str" cm="1">
        <f t="array" ref="AI465">IF(Table1[[#This Row],[A1]]="",AI464,INDEX(Table6[3],Table1[[#This Row],[Q1]]))</f>
        <v>E</v>
      </c>
      <c r="AJ465" t="str">
        <f>IF(Table1[[#This Row],[_KETERANGAN]]="","",Table1[[#This Row],[_KETERANGAN]])</f>
        <v/>
      </c>
      <c r="AK465" t="str" cm="1">
        <f t="array" ref="AK465">IF(Table1[[#This Row],[A1]]="",AK464,INDEX(Table6[3],Table1[[#This Row],[Q1]]))</f>
        <v>E</v>
      </c>
      <c r="AL465" s="5" t="str" cm="1">
        <f t="array" ref="AL465">IF(Table1[[#This Row],[A1]]="",AL464,INDEX(Table6[1],Table1[[#This Row],[Q1]]))</f>
        <v>ANEKA SERAGAM</v>
      </c>
      <c r="AM465" t="str" cm="1">
        <f t="array" ref="AM465">IF(Table1[[#This Row],[A1]]="",AM464,INDEX(Table6[2],Table1[[#This Row],[Q1]]))</f>
        <v>BLITAR</v>
      </c>
      <c r="AN465" t="str">
        <f>CONCATENATE(Table1[[#This Row],[TOKO_H]],"-",Table1[[#This Row],[KOTA_H]])</f>
        <v>ANEKA SERAGAM-BLITAR</v>
      </c>
      <c r="AO465"/>
      <c r="AP465" t="s">
        <v>9561</v>
      </c>
      <c r="AQ465"/>
    </row>
    <row r="466" spans="1:43">
      <c r="A466">
        <f>IF(Table1[[#This Row],[KODE BARANG]]="","",MATCH(Table1[[#This Row],[KODE BARANG]],DBS[KODE BARANG],0))</f>
        <v>3058</v>
      </c>
      <c r="B466">
        <f>IF(Table1[[#This Row],[ROWID]]="","",ROW()-2)</f>
        <v>464</v>
      </c>
      <c r="C466">
        <f>IF(Table1[[#This Row],[NAMA BARANG]]="","",IF(Table1[[#This Row],[ID]]="",C465,Table1[[#This Row],[ID]]))</f>
        <v>462</v>
      </c>
      <c r="D466" t="str">
        <f>IF(Table1[[#This Row],[A1]]="","",MATCH(Table1[[#This Row],[A1]],Table6[5],0))</f>
        <v/>
      </c>
      <c r="E466" t="str">
        <f>IF(Table1[[#This Row],[ID]]="","",Table1[[#This Row],[TOKO-KOTA_H]])</f>
        <v/>
      </c>
      <c r="F466" t="str">
        <f>IF(Table1[[#This Row],[NOTA TOKO]]="","",ROW()-2)</f>
        <v/>
      </c>
      <c r="G466" s="59"/>
      <c r="H466" s="1"/>
      <c r="J466" s="1"/>
      <c r="K466" t="s">
        <v>4543</v>
      </c>
      <c r="L466" t="str">
        <f>IF(Table1[[#This Row],[_NAMA BARANG]]="",IF(Table1[[#This Row],[//DBS]]="","",INDEX(DBS[NAMA],Table1[[#This Row],[//DBS]])),Table1[[#This Row],[_NAMA BARANG]])</f>
        <v>TAS TUTUP PITA KADO FG-401 JUMBO</v>
      </c>
      <c r="M466"/>
      <c r="O466" t="str">
        <f>IF(Table1[[#This Row],[ROWID]]="","",IF(Table1[[#This Row],[_KETERANGAN]]="STOCK BELUM LENGKAP","ADA",IF(Table1[[#This Row],[KODE BARANG]]="","TIDAK ADA","ADA")))</f>
        <v>ADA</v>
      </c>
      <c r="P466">
        <v>1</v>
      </c>
      <c r="Q466" t="s">
        <v>34</v>
      </c>
      <c r="R466">
        <f>IF(Table1[[#This Row],[//DBS]]="","",INDEX(DBS[ISI],Table1[[#This Row],[//DBS]]))</f>
        <v>20</v>
      </c>
      <c r="S466" t="str">
        <f>IF(Table1[[#This Row],[//DBS]]="","",IF(Table1[[#This Row],[SATUAN_BYPASS]]="",INDEX(DBS[[SATUAN ]],Table1[[#This Row],[//DBS]]),Table1[SATUAN_BYPASS]))</f>
        <v>LSN</v>
      </c>
      <c r="T466">
        <v>150</v>
      </c>
      <c r="U466" s="58">
        <f>IF(Table1[[#This Row],[HARGA_BYPASS]]="",IF(Table1[[#This Row],[_HARGA]]="","",Table1[[#This Row],[_HARGA]]*1000),Table1[[#This Row],[HARGA_BYPASS]])</f>
        <v>150000</v>
      </c>
      <c r="V466" s="2"/>
      <c r="W466" s="2"/>
      <c r="X466" s="58" t="str">
        <f>IF(Table1[[#This Row],[ROWID]]="","",IF(Table1[[#This Row],[ROWID]]=C467,"",SUMIF(Table1[ROWID],Table1[[#This Row],[ROWID]],Table1[TOTAL])))</f>
        <v/>
      </c>
      <c r="AA46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66">
        <f>IF(Table1[[#This Row],[JUMLAH NOTA]]="","",IF(Table1[[#This Row],[CONV]]="",Table1[[#This Row],[JUMLAH NOTA]],Table1[[#This Row],[JUMLAH NOTA]]*Table1[[#This Row],[CONV]]))</f>
        <v>1</v>
      </c>
      <c r="AC466" t="str">
        <f>IF(Table1[[#This Row],[ISI_CONV]]="","",IF(Table1[[#This Row],[CONV]]="",Table1[[#This Row],[SATUAN NOTA]],Table1[[#This Row],[SATUAN]]))</f>
        <v>LSN</v>
      </c>
      <c r="AD466" s="58">
        <f>IF(Table1[[#This Row],[HARGA]]="","",IF(Table1[[#This Row],[CONV]]="",Table1[[#This Row],[HARGA]],Table1[[#This Row],[HARGA]]/Table1[[#This Row],[CONV]]))</f>
        <v>150000</v>
      </c>
      <c r="AE466" s="58">
        <f>IF(Table1[[#This Row],[HARGA_CONV]]="","",Table1[[#This Row],[HARGA_CONV]]*Table1[[#This Row],[ISI_CONV]]*(100%-(Table1[[#This Row],[DISKON]]+Table1[[#This Row],[DISKON NOTA]])))</f>
        <v>150000</v>
      </c>
      <c r="AF466" s="3">
        <f>IF(Table1[[#This Row],[TANGGAL NOTA]]="",AF465,Table1[[#This Row],[TANGGAL NOTA]])</f>
        <v>45532</v>
      </c>
      <c r="AG466" s="3"/>
      <c r="AH466" s="3">
        <f>IF(Table1[[#This Row],[TANGGAL UPDATE]]="",AH465,Table1[[#This Row],[TANGGAL UPDATE]])</f>
        <v>45535</v>
      </c>
      <c r="AI466" t="str" cm="1">
        <f t="array" ref="AI466">IF(Table1[[#This Row],[A1]]="",AI465,INDEX(Table6[3],Table1[[#This Row],[Q1]]))</f>
        <v>E</v>
      </c>
      <c r="AJ466" t="str">
        <f>IF(Table1[[#This Row],[_KETERANGAN]]="","",Table1[[#This Row],[_KETERANGAN]])</f>
        <v/>
      </c>
      <c r="AK466" t="str" cm="1">
        <f t="array" ref="AK466">IF(Table1[[#This Row],[A1]]="",AK465,INDEX(Table6[3],Table1[[#This Row],[Q1]]))</f>
        <v>E</v>
      </c>
      <c r="AL466" s="5" t="str" cm="1">
        <f t="array" ref="AL466">IF(Table1[[#This Row],[A1]]="",AL465,INDEX(Table6[1],Table1[[#This Row],[Q1]]))</f>
        <v>ANEKA SERAGAM</v>
      </c>
      <c r="AM466" t="str" cm="1">
        <f t="array" ref="AM466">IF(Table1[[#This Row],[A1]]="",AM465,INDEX(Table6[2],Table1[[#This Row],[Q1]]))</f>
        <v>BLITAR</v>
      </c>
      <c r="AN466" t="str">
        <f>CONCATENATE(Table1[[#This Row],[TOKO_H]],"-",Table1[[#This Row],[KOTA_H]])</f>
        <v>ANEKA SERAGAM-BLITAR</v>
      </c>
      <c r="AO466"/>
      <c r="AP466" t="s">
        <v>9561</v>
      </c>
      <c r="AQ466"/>
    </row>
    <row r="467" spans="1:43">
      <c r="A467">
        <f>IF(Table1[[#This Row],[KODE BARANG]]="","",MATCH(Table1[[#This Row],[KODE BARANG]],DBS[KODE BARANG],0))</f>
        <v>3058</v>
      </c>
      <c r="B467">
        <f>IF(Table1[[#This Row],[ROWID]]="","",ROW()-2)</f>
        <v>465</v>
      </c>
      <c r="C467">
        <f>IF(Table1[[#This Row],[NAMA BARANG]]="","",IF(Table1[[#This Row],[ID]]="",C466,Table1[[#This Row],[ID]]))</f>
        <v>462</v>
      </c>
      <c r="D467" t="str">
        <f>IF(Table1[[#This Row],[A1]]="","",MATCH(Table1[[#This Row],[A1]],Table6[5],0))</f>
        <v/>
      </c>
      <c r="E467" t="str">
        <f>IF(Table1[[#This Row],[ID]]="","",Table1[[#This Row],[TOKO-KOTA_H]])</f>
        <v/>
      </c>
      <c r="F467" t="str">
        <f>IF(Table1[[#This Row],[NOTA TOKO]]="","",ROW()-2)</f>
        <v/>
      </c>
      <c r="G467" s="59"/>
      <c r="H467" s="1"/>
      <c r="J467" s="1"/>
      <c r="K467" t="s">
        <v>4543</v>
      </c>
      <c r="L467" t="str">
        <f>IF(Table1[[#This Row],[_NAMA BARANG]]="",IF(Table1[[#This Row],[//DBS]]="","",INDEX(DBS[NAMA],Table1[[#This Row],[//DBS]])),Table1[[#This Row],[_NAMA BARANG]])</f>
        <v>TAS TUTUP PITA KADO FG-401 JUMBO</v>
      </c>
      <c r="M467"/>
      <c r="O467" t="str">
        <f>IF(Table1[[#This Row],[ROWID]]="","",IF(Table1[[#This Row],[_KETERANGAN]]="STOCK BELUM LENGKAP","ADA",IF(Table1[[#This Row],[KODE BARANG]]="","TIDAK ADA","ADA")))</f>
        <v>ADA</v>
      </c>
      <c r="P467">
        <v>1</v>
      </c>
      <c r="Q467" t="s">
        <v>34</v>
      </c>
      <c r="R467">
        <f>IF(Table1[[#This Row],[//DBS]]="","",INDEX(DBS[ISI],Table1[[#This Row],[//DBS]]))</f>
        <v>20</v>
      </c>
      <c r="S467" t="str">
        <f>IF(Table1[[#This Row],[//DBS]]="","",IF(Table1[[#This Row],[SATUAN_BYPASS]]="",INDEX(DBS[[SATUAN ]],Table1[[#This Row],[//DBS]]),Table1[SATUAN_BYPASS]))</f>
        <v>LSN</v>
      </c>
      <c r="T467">
        <v>150</v>
      </c>
      <c r="U467" s="58">
        <f>IF(Table1[[#This Row],[HARGA_BYPASS]]="",IF(Table1[[#This Row],[_HARGA]]="","",Table1[[#This Row],[_HARGA]]*1000),Table1[[#This Row],[HARGA_BYPASS]])</f>
        <v>150000</v>
      </c>
      <c r="V467" s="2"/>
      <c r="W467" s="2"/>
      <c r="X467" s="58" t="str">
        <f>IF(Table1[[#This Row],[ROWID]]="","",IF(Table1[[#This Row],[ROWID]]=C468,"",SUMIF(Table1[ROWID],Table1[[#This Row],[ROWID]],Table1[TOTAL])))</f>
        <v/>
      </c>
      <c r="AA46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67">
        <f>IF(Table1[[#This Row],[JUMLAH NOTA]]="","",IF(Table1[[#This Row],[CONV]]="",Table1[[#This Row],[JUMLAH NOTA]],Table1[[#This Row],[JUMLAH NOTA]]*Table1[[#This Row],[CONV]]))</f>
        <v>1</v>
      </c>
      <c r="AC467" t="str">
        <f>IF(Table1[[#This Row],[ISI_CONV]]="","",IF(Table1[[#This Row],[CONV]]="",Table1[[#This Row],[SATUAN NOTA]],Table1[[#This Row],[SATUAN]]))</f>
        <v>LSN</v>
      </c>
      <c r="AD467" s="58">
        <f>IF(Table1[[#This Row],[HARGA]]="","",IF(Table1[[#This Row],[CONV]]="",Table1[[#This Row],[HARGA]],Table1[[#This Row],[HARGA]]/Table1[[#This Row],[CONV]]))</f>
        <v>150000</v>
      </c>
      <c r="AE467" s="58">
        <f>IF(Table1[[#This Row],[HARGA_CONV]]="","",Table1[[#This Row],[HARGA_CONV]]*Table1[[#This Row],[ISI_CONV]]*(100%-(Table1[[#This Row],[DISKON]]+Table1[[#This Row],[DISKON NOTA]])))</f>
        <v>150000</v>
      </c>
      <c r="AF467" s="3">
        <f>IF(Table1[[#This Row],[TANGGAL NOTA]]="",AF466,Table1[[#This Row],[TANGGAL NOTA]])</f>
        <v>45532</v>
      </c>
      <c r="AG467" s="3"/>
      <c r="AH467" s="3">
        <f>IF(Table1[[#This Row],[TANGGAL UPDATE]]="",AH466,Table1[[#This Row],[TANGGAL UPDATE]])</f>
        <v>45535</v>
      </c>
      <c r="AI467" t="str" cm="1">
        <f t="array" ref="AI467">IF(Table1[[#This Row],[A1]]="",AI466,INDEX(Table6[3],Table1[[#This Row],[Q1]]))</f>
        <v>E</v>
      </c>
      <c r="AJ467" t="str">
        <f>IF(Table1[[#This Row],[_KETERANGAN]]="","",Table1[[#This Row],[_KETERANGAN]])</f>
        <v/>
      </c>
      <c r="AK467" t="str" cm="1">
        <f t="array" ref="AK467">IF(Table1[[#This Row],[A1]]="",AK466,INDEX(Table6[3],Table1[[#This Row],[Q1]]))</f>
        <v>E</v>
      </c>
      <c r="AL467" s="5" t="str" cm="1">
        <f t="array" ref="AL467">IF(Table1[[#This Row],[A1]]="",AL466,INDEX(Table6[1],Table1[[#This Row],[Q1]]))</f>
        <v>ANEKA SERAGAM</v>
      </c>
      <c r="AM467" t="str" cm="1">
        <f t="array" ref="AM467">IF(Table1[[#This Row],[A1]]="",AM466,INDEX(Table6[2],Table1[[#This Row],[Q1]]))</f>
        <v>BLITAR</v>
      </c>
      <c r="AN467" t="str">
        <f>CONCATENATE(Table1[[#This Row],[TOKO_H]],"-",Table1[[#This Row],[KOTA_H]])</f>
        <v>ANEKA SERAGAM-BLITAR</v>
      </c>
      <c r="AO467"/>
      <c r="AP467" t="s">
        <v>9561</v>
      </c>
      <c r="AQ467"/>
    </row>
    <row r="468" spans="1:43">
      <c r="A468">
        <f>IF(Table1[[#This Row],[KODE BARANG]]="","",MATCH(Table1[[#This Row],[KODE BARANG]],DBS[KODE BARANG],0))</f>
        <v>3058</v>
      </c>
      <c r="B468">
        <f>IF(Table1[[#This Row],[ROWID]]="","",ROW()-2)</f>
        <v>466</v>
      </c>
      <c r="C468">
        <f>IF(Table1[[#This Row],[NAMA BARANG]]="","",IF(Table1[[#This Row],[ID]]="",C467,Table1[[#This Row],[ID]]))</f>
        <v>462</v>
      </c>
      <c r="D468" t="str">
        <f>IF(Table1[[#This Row],[A1]]="","",MATCH(Table1[[#This Row],[A1]],Table6[5],0))</f>
        <v/>
      </c>
      <c r="E468" t="str">
        <f>IF(Table1[[#This Row],[ID]]="","",Table1[[#This Row],[TOKO-KOTA_H]])</f>
        <v/>
      </c>
      <c r="F468" t="str">
        <f>IF(Table1[[#This Row],[NOTA TOKO]]="","",ROW()-2)</f>
        <v/>
      </c>
      <c r="G468" s="59"/>
      <c r="H468" s="1"/>
      <c r="J468" s="1"/>
      <c r="K468" t="s">
        <v>4543</v>
      </c>
      <c r="L468" t="str">
        <f>IF(Table1[[#This Row],[_NAMA BARANG]]="",IF(Table1[[#This Row],[//DBS]]="","",INDEX(DBS[NAMA],Table1[[#This Row],[//DBS]])),Table1[[#This Row],[_NAMA BARANG]])</f>
        <v>TAS TUTUP PITA KADO FG-401 JUMBO</v>
      </c>
      <c r="M468"/>
      <c r="O468" t="str">
        <f>IF(Table1[[#This Row],[ROWID]]="","",IF(Table1[[#This Row],[_KETERANGAN]]="STOCK BELUM LENGKAP","ADA",IF(Table1[[#This Row],[KODE BARANG]]="","TIDAK ADA","ADA")))</f>
        <v>ADA</v>
      </c>
      <c r="P468">
        <v>1</v>
      </c>
      <c r="Q468" t="s">
        <v>34</v>
      </c>
      <c r="R468">
        <f>IF(Table1[[#This Row],[//DBS]]="","",INDEX(DBS[ISI],Table1[[#This Row],[//DBS]]))</f>
        <v>20</v>
      </c>
      <c r="S468" t="str">
        <f>IF(Table1[[#This Row],[//DBS]]="","",IF(Table1[[#This Row],[SATUAN_BYPASS]]="",INDEX(DBS[[SATUAN ]],Table1[[#This Row],[//DBS]]),Table1[SATUAN_BYPASS]))</f>
        <v>LSN</v>
      </c>
      <c r="T468">
        <v>150</v>
      </c>
      <c r="U468" s="58">
        <f>IF(Table1[[#This Row],[HARGA_BYPASS]]="",IF(Table1[[#This Row],[_HARGA]]="","",Table1[[#This Row],[_HARGA]]*1000),Table1[[#This Row],[HARGA_BYPASS]])</f>
        <v>150000</v>
      </c>
      <c r="V468" s="2"/>
      <c r="W468" s="2"/>
      <c r="X468" s="58" t="str">
        <f>IF(Table1[[#This Row],[ROWID]]="","",IF(Table1[[#This Row],[ROWID]]=C469,"",SUMIF(Table1[ROWID],Table1[[#This Row],[ROWID]],Table1[TOTAL])))</f>
        <v/>
      </c>
      <c r="AA46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68">
        <f>IF(Table1[[#This Row],[JUMLAH NOTA]]="","",IF(Table1[[#This Row],[CONV]]="",Table1[[#This Row],[JUMLAH NOTA]],Table1[[#This Row],[JUMLAH NOTA]]*Table1[[#This Row],[CONV]]))</f>
        <v>1</v>
      </c>
      <c r="AC468" t="str">
        <f>IF(Table1[[#This Row],[ISI_CONV]]="","",IF(Table1[[#This Row],[CONV]]="",Table1[[#This Row],[SATUAN NOTA]],Table1[[#This Row],[SATUAN]]))</f>
        <v>LSN</v>
      </c>
      <c r="AD468" s="58">
        <f>IF(Table1[[#This Row],[HARGA]]="","",IF(Table1[[#This Row],[CONV]]="",Table1[[#This Row],[HARGA]],Table1[[#This Row],[HARGA]]/Table1[[#This Row],[CONV]]))</f>
        <v>150000</v>
      </c>
      <c r="AE468" s="58">
        <f>IF(Table1[[#This Row],[HARGA_CONV]]="","",Table1[[#This Row],[HARGA_CONV]]*Table1[[#This Row],[ISI_CONV]]*(100%-(Table1[[#This Row],[DISKON]]+Table1[[#This Row],[DISKON NOTA]])))</f>
        <v>150000</v>
      </c>
      <c r="AF468" s="3">
        <f>IF(Table1[[#This Row],[TANGGAL NOTA]]="",AF467,Table1[[#This Row],[TANGGAL NOTA]])</f>
        <v>45532</v>
      </c>
      <c r="AG468" s="3"/>
      <c r="AH468" s="3">
        <f>IF(Table1[[#This Row],[TANGGAL UPDATE]]="",AH467,Table1[[#This Row],[TANGGAL UPDATE]])</f>
        <v>45535</v>
      </c>
      <c r="AI468" t="str" cm="1">
        <f t="array" ref="AI468">IF(Table1[[#This Row],[A1]]="",AI467,INDEX(Table6[3],Table1[[#This Row],[Q1]]))</f>
        <v>E</v>
      </c>
      <c r="AJ468" t="str">
        <f>IF(Table1[[#This Row],[_KETERANGAN]]="","",Table1[[#This Row],[_KETERANGAN]])</f>
        <v/>
      </c>
      <c r="AK468" t="str" cm="1">
        <f t="array" ref="AK468">IF(Table1[[#This Row],[A1]]="",AK467,INDEX(Table6[3],Table1[[#This Row],[Q1]]))</f>
        <v>E</v>
      </c>
      <c r="AL468" s="5" t="str" cm="1">
        <f t="array" ref="AL468">IF(Table1[[#This Row],[A1]]="",AL467,INDEX(Table6[1],Table1[[#This Row],[Q1]]))</f>
        <v>ANEKA SERAGAM</v>
      </c>
      <c r="AM468" t="str" cm="1">
        <f t="array" ref="AM468">IF(Table1[[#This Row],[A1]]="",AM467,INDEX(Table6[2],Table1[[#This Row],[Q1]]))</f>
        <v>BLITAR</v>
      </c>
      <c r="AN468" t="str">
        <f>CONCATENATE(Table1[[#This Row],[TOKO_H]],"-",Table1[[#This Row],[KOTA_H]])</f>
        <v>ANEKA SERAGAM-BLITAR</v>
      </c>
      <c r="AO468"/>
      <c r="AP468" t="s">
        <v>9561</v>
      </c>
      <c r="AQ468"/>
    </row>
    <row r="469" spans="1:43">
      <c r="A469">
        <f>IF(Table1[[#This Row],[KODE BARANG]]="","",MATCH(Table1[[#This Row],[KODE BARANG]],DBS[KODE BARANG],0))</f>
        <v>2865</v>
      </c>
      <c r="B469">
        <f>IF(Table1[[#This Row],[ROWID]]="","",ROW()-2)</f>
        <v>467</v>
      </c>
      <c r="C469">
        <f>IF(Table1[[#This Row],[NAMA BARANG]]="","",IF(Table1[[#This Row],[ID]]="",C468,Table1[[#This Row],[ID]]))</f>
        <v>462</v>
      </c>
      <c r="D469" t="str">
        <f>IF(Table1[[#This Row],[A1]]="","",MATCH(Table1[[#This Row],[A1]],Table6[5],0))</f>
        <v/>
      </c>
      <c r="E469" t="str">
        <f>IF(Table1[[#This Row],[ID]]="","",Table1[[#This Row],[TOKO-KOTA_H]])</f>
        <v/>
      </c>
      <c r="F469" t="str">
        <f>IF(Table1[[#This Row],[NOTA TOKO]]="","",ROW()-2)</f>
        <v/>
      </c>
      <c r="G469" s="59"/>
      <c r="H469" s="1"/>
      <c r="J469" s="1"/>
      <c r="K469" t="s">
        <v>10795</v>
      </c>
      <c r="L469" t="str">
        <f>IF(Table1[[#This Row],[_NAMA BARANG]]="",IF(Table1[[#This Row],[//DBS]]="","",INDEX(DBS[NAMA],Table1[[#This Row],[//DBS]])),Table1[[#This Row],[_NAMA BARANG]])</f>
        <v>TAS GB-L WARNA-WARNI</v>
      </c>
      <c r="M469"/>
      <c r="O469" t="str">
        <f>IF(Table1[[#This Row],[ROWID]]="","",IF(Table1[[#This Row],[_KETERANGAN]]="STOCK BELUM LENGKAP","ADA",IF(Table1[[#This Row],[KODE BARANG]]="","TIDAK ADA","ADA")))</f>
        <v>ADA</v>
      </c>
      <c r="P469">
        <v>2</v>
      </c>
      <c r="Q469" t="s">
        <v>34</v>
      </c>
      <c r="R469">
        <f>IF(Table1[[#This Row],[//DBS]]="","",INDEX(DBS[ISI],Table1[[#This Row],[//DBS]]))</f>
        <v>30</v>
      </c>
      <c r="S469" t="str">
        <f>IF(Table1[[#This Row],[//DBS]]="","",IF(Table1[[#This Row],[SATUAN_BYPASS]]="",INDEX(DBS[[SATUAN ]],Table1[[#This Row],[//DBS]]),Table1[SATUAN_BYPASS]))</f>
        <v>LSN</v>
      </c>
      <c r="T469">
        <v>120</v>
      </c>
      <c r="U469" s="58">
        <f>IF(Table1[[#This Row],[HARGA_BYPASS]]="",IF(Table1[[#This Row],[_HARGA]]="","",Table1[[#This Row],[_HARGA]]*1000),Table1[[#This Row],[HARGA_BYPASS]])</f>
        <v>120000</v>
      </c>
      <c r="V469" s="2"/>
      <c r="W469" s="2"/>
      <c r="X469" s="58" t="str">
        <f>IF(Table1[[#This Row],[ROWID]]="","",IF(Table1[[#This Row],[ROWID]]=C470,"",SUMIF(Table1[ROWID],Table1[[#This Row],[ROWID]],Table1[TOTAL])))</f>
        <v/>
      </c>
      <c r="AA46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69">
        <f>IF(Table1[[#This Row],[JUMLAH NOTA]]="","",IF(Table1[[#This Row],[CONV]]="",Table1[[#This Row],[JUMLAH NOTA]],Table1[[#This Row],[JUMLAH NOTA]]*Table1[[#This Row],[CONV]]))</f>
        <v>2</v>
      </c>
      <c r="AC469" t="str">
        <f>IF(Table1[[#This Row],[ISI_CONV]]="","",IF(Table1[[#This Row],[CONV]]="",Table1[[#This Row],[SATUAN NOTA]],Table1[[#This Row],[SATUAN]]))</f>
        <v>LSN</v>
      </c>
      <c r="AD469" s="58">
        <f>IF(Table1[[#This Row],[HARGA]]="","",IF(Table1[[#This Row],[CONV]]="",Table1[[#This Row],[HARGA]],Table1[[#This Row],[HARGA]]/Table1[[#This Row],[CONV]]))</f>
        <v>120000</v>
      </c>
      <c r="AE469" s="58">
        <f>IF(Table1[[#This Row],[HARGA_CONV]]="","",Table1[[#This Row],[HARGA_CONV]]*Table1[[#This Row],[ISI_CONV]]*(100%-(Table1[[#This Row],[DISKON]]+Table1[[#This Row],[DISKON NOTA]])))</f>
        <v>240000</v>
      </c>
      <c r="AF469" s="3">
        <f>IF(Table1[[#This Row],[TANGGAL NOTA]]="",AF468,Table1[[#This Row],[TANGGAL NOTA]])</f>
        <v>45532</v>
      </c>
      <c r="AG469" s="3"/>
      <c r="AH469" s="3">
        <f>IF(Table1[[#This Row],[TANGGAL UPDATE]]="",AH468,Table1[[#This Row],[TANGGAL UPDATE]])</f>
        <v>45535</v>
      </c>
      <c r="AI469" t="str" cm="1">
        <f t="array" ref="AI469">IF(Table1[[#This Row],[A1]]="",AI468,INDEX(Table6[3],Table1[[#This Row],[Q1]]))</f>
        <v>E</v>
      </c>
      <c r="AJ469" t="str">
        <f>IF(Table1[[#This Row],[_KETERANGAN]]="","",Table1[[#This Row],[_KETERANGAN]])</f>
        <v/>
      </c>
      <c r="AK469" t="str" cm="1">
        <f t="array" ref="AK469">IF(Table1[[#This Row],[A1]]="",AK468,INDEX(Table6[3],Table1[[#This Row],[Q1]]))</f>
        <v>E</v>
      </c>
      <c r="AL469" s="5" t="str" cm="1">
        <f t="array" ref="AL469">IF(Table1[[#This Row],[A1]]="",AL468,INDEX(Table6[1],Table1[[#This Row],[Q1]]))</f>
        <v>ANEKA SERAGAM</v>
      </c>
      <c r="AM469" t="str" cm="1">
        <f t="array" ref="AM469">IF(Table1[[#This Row],[A1]]="",AM468,INDEX(Table6[2],Table1[[#This Row],[Q1]]))</f>
        <v>BLITAR</v>
      </c>
      <c r="AN469" t="str">
        <f>CONCATENATE(Table1[[#This Row],[TOKO_H]],"-",Table1[[#This Row],[KOTA_H]])</f>
        <v>ANEKA SERAGAM-BLITAR</v>
      </c>
      <c r="AO469"/>
      <c r="AP469" t="s">
        <v>9561</v>
      </c>
      <c r="AQ469"/>
    </row>
    <row r="470" spans="1:43" ht="14.25">
      <c r="A470">
        <f>IF(Table1[[#This Row],[KODE BARANG]]="","",MATCH(Table1[[#This Row],[KODE BARANG]],DBS[KODE BARANG],0))</f>
        <v>2865</v>
      </c>
      <c r="B470">
        <f>IF(Table1[[#This Row],[ROWID]]="","",ROW()-2)</f>
        <v>468</v>
      </c>
      <c r="C470">
        <f>IF(Table1[[#This Row],[NAMA BARANG]]="","",IF(Table1[[#This Row],[ID]]="",C469,Table1[[#This Row],[ID]]))</f>
        <v>462</v>
      </c>
      <c r="D470" t="str">
        <f>IF(Table1[[#This Row],[A1]]="","",MATCH(Table1[[#This Row],[A1]],Table6[5],0))</f>
        <v/>
      </c>
      <c r="E470" t="str">
        <f>IF(Table1[[#This Row],[ID]]="","",Table1[[#This Row],[TOKO-KOTA_H]])</f>
        <v/>
      </c>
      <c r="F470" t="str">
        <f>IF(Table1[[#This Row],[NOTA TOKO]]="","",ROW()-2)</f>
        <v/>
      </c>
      <c r="G470" s="59"/>
      <c r="H470" s="1"/>
      <c r="J470" s="1"/>
      <c r="K470" t="s">
        <v>10795</v>
      </c>
      <c r="L470" t="str">
        <f>IF(Table1[[#This Row],[_NAMA BARANG]]="",IF(Table1[[#This Row],[//DBS]]="","",INDEX(DBS[NAMA],Table1[[#This Row],[//DBS]])),Table1[[#This Row],[_NAMA BARANG]])</f>
        <v>TAS GB-L WARNA-WARNI</v>
      </c>
      <c r="M470" s="60"/>
      <c r="O470" t="str">
        <f>IF(Table1[[#This Row],[ROWID]]="","",IF(Table1[[#This Row],[_KETERANGAN]]="STOCK BELUM LENGKAP","ADA",IF(Table1[[#This Row],[KODE BARANG]]="","TIDAK ADA","ADA")))</f>
        <v>ADA</v>
      </c>
      <c r="P470">
        <v>2</v>
      </c>
      <c r="Q470" t="s">
        <v>34</v>
      </c>
      <c r="R470">
        <f>IF(Table1[[#This Row],[//DBS]]="","",INDEX(DBS[ISI],Table1[[#This Row],[//DBS]]))</f>
        <v>30</v>
      </c>
      <c r="S470" t="str">
        <f>IF(Table1[[#This Row],[//DBS]]="","",IF(Table1[[#This Row],[SATUAN_BYPASS]]="",INDEX(DBS[[SATUAN ]],Table1[[#This Row],[//DBS]]),Table1[SATUAN_BYPASS]))</f>
        <v>LSN</v>
      </c>
      <c r="T470">
        <v>120</v>
      </c>
      <c r="U470" s="58">
        <f>IF(Table1[[#This Row],[HARGA_BYPASS]]="",IF(Table1[[#This Row],[_HARGA]]="","",Table1[[#This Row],[_HARGA]]*1000),Table1[[#This Row],[HARGA_BYPASS]])</f>
        <v>120000</v>
      </c>
      <c r="V470" s="2"/>
      <c r="W470" s="2"/>
      <c r="X470" s="58" t="str">
        <f>IF(Table1[[#This Row],[ROWID]]="","",IF(Table1[[#This Row],[ROWID]]=C471,"",SUMIF(Table1[ROWID],Table1[[#This Row],[ROWID]],Table1[TOTAL])))</f>
        <v/>
      </c>
      <c r="AA47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70">
        <f>IF(Table1[[#This Row],[JUMLAH NOTA]]="","",IF(Table1[[#This Row],[CONV]]="",Table1[[#This Row],[JUMLAH NOTA]],Table1[[#This Row],[JUMLAH NOTA]]*Table1[[#This Row],[CONV]]))</f>
        <v>2</v>
      </c>
      <c r="AC470" t="str">
        <f>IF(Table1[[#This Row],[ISI_CONV]]="","",IF(Table1[[#This Row],[CONV]]="",Table1[[#This Row],[SATUAN NOTA]],Table1[[#This Row],[SATUAN]]))</f>
        <v>LSN</v>
      </c>
      <c r="AD470" s="58">
        <f>IF(Table1[[#This Row],[HARGA]]="","",IF(Table1[[#This Row],[CONV]]="",Table1[[#This Row],[HARGA]],Table1[[#This Row],[HARGA]]/Table1[[#This Row],[CONV]]))</f>
        <v>120000</v>
      </c>
      <c r="AE470" s="58">
        <f>IF(Table1[[#This Row],[HARGA_CONV]]="","",Table1[[#This Row],[HARGA_CONV]]*Table1[[#This Row],[ISI_CONV]]*(100%-(Table1[[#This Row],[DISKON]]+Table1[[#This Row],[DISKON NOTA]])))</f>
        <v>240000</v>
      </c>
      <c r="AF470" s="3">
        <f>IF(Table1[[#This Row],[TANGGAL NOTA]]="",AF469,Table1[[#This Row],[TANGGAL NOTA]])</f>
        <v>45532</v>
      </c>
      <c r="AG470" s="3"/>
      <c r="AH470" s="3">
        <f>IF(Table1[[#This Row],[TANGGAL UPDATE]]="",AH469,Table1[[#This Row],[TANGGAL UPDATE]])</f>
        <v>45535</v>
      </c>
      <c r="AI470" t="str" cm="1">
        <f t="array" ref="AI470">IF(Table1[[#This Row],[A1]]="",AI469,INDEX(Table6[3],Table1[[#This Row],[Q1]]))</f>
        <v>E</v>
      </c>
      <c r="AJ470" t="str">
        <f>IF(Table1[[#This Row],[_KETERANGAN]]="","",Table1[[#This Row],[_KETERANGAN]])</f>
        <v/>
      </c>
      <c r="AK470" t="str" cm="1">
        <f t="array" ref="AK470">IF(Table1[[#This Row],[A1]]="",AK469,INDEX(Table6[3],Table1[[#This Row],[Q1]]))</f>
        <v>E</v>
      </c>
      <c r="AL470" s="5" t="str" cm="1">
        <f t="array" ref="AL470">IF(Table1[[#This Row],[A1]]="",AL469,INDEX(Table6[1],Table1[[#This Row],[Q1]]))</f>
        <v>ANEKA SERAGAM</v>
      </c>
      <c r="AM470" t="str" cm="1">
        <f t="array" ref="AM470">IF(Table1[[#This Row],[A1]]="",AM469,INDEX(Table6[2],Table1[[#This Row],[Q1]]))</f>
        <v>BLITAR</v>
      </c>
      <c r="AN470" t="str">
        <f>CONCATENATE(Table1[[#This Row],[TOKO_H]],"-",Table1[[#This Row],[KOTA_H]])</f>
        <v>ANEKA SERAGAM-BLITAR</v>
      </c>
      <c r="AO470"/>
      <c r="AP470" t="s">
        <v>9561</v>
      </c>
      <c r="AQ470"/>
    </row>
    <row r="471" spans="1:43">
      <c r="A471">
        <f>IF(Table1[[#This Row],[KODE BARANG]]="","",MATCH(Table1[[#This Row],[KODE BARANG]],DBS[KODE BARANG],0))</f>
        <v>3058</v>
      </c>
      <c r="B471">
        <f>IF(Table1[[#This Row],[ROWID]]="","",ROW()-2)</f>
        <v>469</v>
      </c>
      <c r="C471">
        <f>IF(Table1[[#This Row],[NAMA BARANG]]="","",IF(Table1[[#This Row],[ID]]="",C470,Table1[[#This Row],[ID]]))</f>
        <v>462</v>
      </c>
      <c r="D471" t="str">
        <f>IF(Table1[[#This Row],[A1]]="","",MATCH(Table1[[#This Row],[A1]],Table6[5],0))</f>
        <v/>
      </c>
      <c r="E471" t="str">
        <f>IF(Table1[[#This Row],[ID]]="","",Table1[[#This Row],[TOKO-KOTA_H]])</f>
        <v/>
      </c>
      <c r="F471" t="str">
        <f>IF(Table1[[#This Row],[NOTA TOKO]]="","",ROW()-2)</f>
        <v/>
      </c>
      <c r="G471" s="59"/>
      <c r="H471" s="1"/>
      <c r="J471" s="1"/>
      <c r="K471" t="s">
        <v>4543</v>
      </c>
      <c r="L471" t="str">
        <f>IF(Table1[[#This Row],[_NAMA BARANG]]="",IF(Table1[[#This Row],[//DBS]]="","",INDEX(DBS[NAMA],Table1[[#This Row],[//DBS]])),Table1[[#This Row],[_NAMA BARANG]])</f>
        <v>TAS TUTUP PITA KADO FG-401 JUMBO</v>
      </c>
      <c r="M471"/>
      <c r="O471" t="str">
        <f>IF(Table1[[#This Row],[ROWID]]="","",IF(Table1[[#This Row],[_KETERANGAN]]="STOCK BELUM LENGKAP","ADA",IF(Table1[[#This Row],[KODE BARANG]]="","TIDAK ADA","ADA")))</f>
        <v>ADA</v>
      </c>
      <c r="P471">
        <v>1</v>
      </c>
      <c r="Q471" t="s">
        <v>34</v>
      </c>
      <c r="R471">
        <f>IF(Table1[[#This Row],[//DBS]]="","",INDEX(DBS[ISI],Table1[[#This Row],[//DBS]]))</f>
        <v>20</v>
      </c>
      <c r="S471" t="str">
        <f>IF(Table1[[#This Row],[//DBS]]="","",IF(Table1[[#This Row],[SATUAN_BYPASS]]="",INDEX(DBS[[SATUAN ]],Table1[[#This Row],[//DBS]]),Table1[SATUAN_BYPASS]))</f>
        <v>LSN</v>
      </c>
      <c r="T471">
        <v>150</v>
      </c>
      <c r="U471" s="58">
        <f>IF(Table1[[#This Row],[HARGA_BYPASS]]="",IF(Table1[[#This Row],[_HARGA]]="","",Table1[[#This Row],[_HARGA]]*1000),Table1[[#This Row],[HARGA_BYPASS]])</f>
        <v>150000</v>
      </c>
      <c r="V471" s="2"/>
      <c r="W471" s="2"/>
      <c r="X471" s="58">
        <f>IF(Table1[[#This Row],[ROWID]]="","",IF(Table1[[#This Row],[ROWID]]=C472,"",SUMIF(Table1[ROWID],Table1[[#This Row],[ROWID]],Table1[TOTAL])))</f>
        <v>1380000</v>
      </c>
      <c r="AA47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71">
        <f>IF(Table1[[#This Row],[JUMLAH NOTA]]="","",IF(Table1[[#This Row],[CONV]]="",Table1[[#This Row],[JUMLAH NOTA]],Table1[[#This Row],[JUMLAH NOTA]]*Table1[[#This Row],[CONV]]))</f>
        <v>1</v>
      </c>
      <c r="AC471" t="str">
        <f>IF(Table1[[#This Row],[ISI_CONV]]="","",IF(Table1[[#This Row],[CONV]]="",Table1[[#This Row],[SATUAN NOTA]],Table1[[#This Row],[SATUAN]]))</f>
        <v>LSN</v>
      </c>
      <c r="AD471" s="58">
        <f>IF(Table1[[#This Row],[HARGA]]="","",IF(Table1[[#This Row],[CONV]]="",Table1[[#This Row],[HARGA]],Table1[[#This Row],[HARGA]]/Table1[[#This Row],[CONV]]))</f>
        <v>150000</v>
      </c>
      <c r="AE471" s="58">
        <f>IF(Table1[[#This Row],[HARGA_CONV]]="","",Table1[[#This Row],[HARGA_CONV]]*Table1[[#This Row],[ISI_CONV]]*(100%-(Table1[[#This Row],[DISKON]]+Table1[[#This Row],[DISKON NOTA]])))</f>
        <v>150000</v>
      </c>
      <c r="AF471" s="3">
        <f>IF(Table1[[#This Row],[TANGGAL NOTA]]="",AF470,Table1[[#This Row],[TANGGAL NOTA]])</f>
        <v>45532</v>
      </c>
      <c r="AG471" s="3"/>
      <c r="AH471" s="3">
        <f>IF(Table1[[#This Row],[TANGGAL UPDATE]]="",AH470,Table1[[#This Row],[TANGGAL UPDATE]])</f>
        <v>45535</v>
      </c>
      <c r="AI471" t="str" cm="1">
        <f t="array" ref="AI471">IF(Table1[[#This Row],[A1]]="",AI470,INDEX(Table6[3],Table1[[#This Row],[Q1]]))</f>
        <v>E</v>
      </c>
      <c r="AJ471" t="str">
        <f>IF(Table1[[#This Row],[_KETERANGAN]]="","",Table1[[#This Row],[_KETERANGAN]])</f>
        <v/>
      </c>
      <c r="AK471" t="str" cm="1">
        <f t="array" ref="AK471">IF(Table1[[#This Row],[A1]]="",AK470,INDEX(Table6[3],Table1[[#This Row],[Q1]]))</f>
        <v>E</v>
      </c>
      <c r="AL471" s="5" t="str" cm="1">
        <f t="array" ref="AL471">IF(Table1[[#This Row],[A1]]="",AL470,INDEX(Table6[1],Table1[[#This Row],[Q1]]))</f>
        <v>ANEKA SERAGAM</v>
      </c>
      <c r="AM471" t="str" cm="1">
        <f t="array" ref="AM471">IF(Table1[[#This Row],[A1]]="",AM470,INDEX(Table6[2],Table1[[#This Row],[Q1]]))</f>
        <v>BLITAR</v>
      </c>
      <c r="AN471" t="str">
        <f>CONCATENATE(Table1[[#This Row],[TOKO_H]],"-",Table1[[#This Row],[KOTA_H]])</f>
        <v>ANEKA SERAGAM-BLITAR</v>
      </c>
      <c r="AO471"/>
      <c r="AP471" t="s">
        <v>9561</v>
      </c>
      <c r="AQ471"/>
    </row>
    <row r="472" spans="1:43">
      <c r="A472" t="str">
        <f>IF(Table1[[#This Row],[KODE BARANG]]="","",MATCH(Table1[[#This Row],[KODE BARANG]],DBS[KODE BARANG],0))</f>
        <v/>
      </c>
      <c r="B472" t="str">
        <f>IF(Table1[[#This Row],[ROWID]]="","",ROW()-2)</f>
        <v/>
      </c>
      <c r="C472" t="str">
        <f>IF(Table1[[#This Row],[NAMA BARANG]]="","",IF(Table1[[#This Row],[ID]]="",C471,Table1[[#This Row],[ID]]))</f>
        <v/>
      </c>
      <c r="D472" t="str">
        <f>IF(Table1[[#This Row],[A1]]="","",MATCH(Table1[[#This Row],[A1]],Table6[5],0))</f>
        <v/>
      </c>
      <c r="E472" t="str">
        <f>IF(Table1[[#This Row],[ID]]="","",Table1[[#This Row],[TOKO-KOTA_H]])</f>
        <v/>
      </c>
      <c r="F472" t="str">
        <f>IF(Table1[[#This Row],[NOTA TOKO]]="","",ROW()-2)</f>
        <v/>
      </c>
      <c r="G472" s="59"/>
      <c r="H472" s="1"/>
      <c r="J472" s="1"/>
      <c r="K472"/>
      <c r="L472" t="str">
        <f>IF(Table1[[#This Row],[_NAMA BARANG]]="",IF(Table1[[#This Row],[//DBS]]="","",INDEX(DBS[NAMA],Table1[[#This Row],[//DBS]])),Table1[[#This Row],[_NAMA BARANG]])</f>
        <v/>
      </c>
      <c r="M472"/>
      <c r="O472" t="str">
        <f>IF(Table1[[#This Row],[ROWID]]="","",IF(Table1[[#This Row],[_KETERANGAN]]="STOCK BELUM LENGKAP","ADA",IF(Table1[[#This Row],[KODE BARANG]]="","TIDAK ADA","ADA")))</f>
        <v/>
      </c>
      <c r="R472" t="str">
        <f>IF(Table1[[#This Row],[//DBS]]="","",INDEX(DBS[ISI],Table1[[#This Row],[//DBS]]))</f>
        <v/>
      </c>
      <c r="S472" t="str">
        <f>IF(Table1[[#This Row],[//DBS]]="","",IF(Table1[[#This Row],[SATUAN_BYPASS]]="",INDEX(DBS[[SATUAN ]],Table1[[#This Row],[//DBS]]),Table1[SATUAN_BYPASS]))</f>
        <v/>
      </c>
      <c r="U472" s="58" t="str">
        <f>IF(Table1[[#This Row],[HARGA_BYPASS]]="",IF(Table1[[#This Row],[_HARGA]]="","",Table1[[#This Row],[_HARGA]]*1000),Table1[[#This Row],[HARGA_BYPASS]])</f>
        <v/>
      </c>
      <c r="V472" s="2"/>
      <c r="W472" s="2"/>
      <c r="X472" s="58" t="str">
        <f>IF(Table1[[#This Row],[ROWID]]="","",IF(Table1[[#This Row],[ROWID]]=C473,"",SUMIF(Table1[ROWID],Table1[[#This Row],[ROWID]],Table1[TOTAL])))</f>
        <v/>
      </c>
      <c r="AA47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72" t="str">
        <f>IF(Table1[[#This Row],[JUMLAH NOTA]]="","",IF(Table1[[#This Row],[CONV]]="",Table1[[#This Row],[JUMLAH NOTA]],Table1[[#This Row],[JUMLAH NOTA]]*Table1[[#This Row],[CONV]]))</f>
        <v/>
      </c>
      <c r="AC472" t="str">
        <f>IF(Table1[[#This Row],[ISI_CONV]]="","",IF(Table1[[#This Row],[CONV]]="",Table1[[#This Row],[SATUAN NOTA]],Table1[[#This Row],[SATUAN]]))</f>
        <v/>
      </c>
      <c r="AD472" s="58" t="str">
        <f>IF(Table1[[#This Row],[HARGA]]="","",IF(Table1[[#This Row],[CONV]]="",Table1[[#This Row],[HARGA]],Table1[[#This Row],[HARGA]]/Table1[[#This Row],[CONV]]))</f>
        <v/>
      </c>
      <c r="AE472" s="58" t="str">
        <f>IF(Table1[[#This Row],[HARGA_CONV]]="","",Table1[[#This Row],[HARGA_CONV]]*Table1[[#This Row],[ISI_CONV]]*(100%-(Table1[[#This Row],[DISKON]]+Table1[[#This Row],[DISKON NOTA]])))</f>
        <v/>
      </c>
      <c r="AF472" s="3">
        <f>IF(Table1[[#This Row],[TANGGAL NOTA]]="",AF471,Table1[[#This Row],[TANGGAL NOTA]])</f>
        <v>45532</v>
      </c>
      <c r="AG472" s="3"/>
      <c r="AH472" s="3">
        <f>IF(Table1[[#This Row],[TANGGAL UPDATE]]="",AH471,Table1[[#This Row],[TANGGAL UPDATE]])</f>
        <v>45535</v>
      </c>
      <c r="AI472" t="str" cm="1">
        <f t="array" ref="AI472">IF(Table1[[#This Row],[A1]]="",AI471,INDEX(Table6[3],Table1[[#This Row],[Q1]]))</f>
        <v>E</v>
      </c>
      <c r="AJ472" t="str">
        <f>IF(Table1[[#This Row],[_KETERANGAN]]="","",Table1[[#This Row],[_KETERANGAN]])</f>
        <v/>
      </c>
      <c r="AK472" t="str" cm="1">
        <f t="array" ref="AK472">IF(Table1[[#This Row],[A1]]="",AK471,INDEX(Table6[3],Table1[[#This Row],[Q1]]))</f>
        <v>E</v>
      </c>
      <c r="AL472" s="5" t="str" cm="1">
        <f t="array" ref="AL472">IF(Table1[[#This Row],[A1]]="",AL471,INDEX(Table6[1],Table1[[#This Row],[Q1]]))</f>
        <v>ANEKA SERAGAM</v>
      </c>
      <c r="AM472" t="str" cm="1">
        <f t="array" ref="AM472">IF(Table1[[#This Row],[A1]]="",AM471,INDEX(Table6[2],Table1[[#This Row],[Q1]]))</f>
        <v>BLITAR</v>
      </c>
      <c r="AN472" t="str">
        <f>CONCATENATE(Table1[[#This Row],[TOKO_H]],"-",Table1[[#This Row],[KOTA_H]])</f>
        <v>ANEKA SERAGAM-BLITAR</v>
      </c>
      <c r="AO472"/>
      <c r="AP472" t="s">
        <v>9561</v>
      </c>
      <c r="AQ472"/>
    </row>
    <row r="473" spans="1:43">
      <c r="A473">
        <f>IF(Table1[[#This Row],[KODE BARANG]]="","",MATCH(Table1[[#This Row],[KODE BARANG]],DBS[KODE BARANG],0))</f>
        <v>1503</v>
      </c>
      <c r="B473">
        <f>IF(Table1[[#This Row],[ROWID]]="","",ROW()-2)</f>
        <v>471</v>
      </c>
      <c r="C473">
        <f>IF(Table1[[#This Row],[NAMA BARANG]]="","",IF(Table1[[#This Row],[ID]]="",C472,Table1[[#This Row],[ID]]))</f>
        <v>471</v>
      </c>
      <c r="D473">
        <f>IF(Table1[[#This Row],[A1]]="","",MATCH(Table1[[#This Row],[A1]],Table6[5],0))</f>
        <v>257</v>
      </c>
      <c r="E473" t="str">
        <f>IF(Table1[[#This Row],[ID]]="","",Table1[[#This Row],[TOKO-KOTA_H]])</f>
        <v>CASH-SEMARANG</v>
      </c>
      <c r="F473">
        <f>IF(Table1[[#This Row],[NOTA TOKO]]="","",ROW()-2)</f>
        <v>471</v>
      </c>
      <c r="G473" s="59"/>
      <c r="H473" s="1"/>
      <c r="I473">
        <v>412</v>
      </c>
      <c r="J473" s="1" t="s">
        <v>10081</v>
      </c>
      <c r="K473" t="s">
        <v>2547</v>
      </c>
      <c r="L473" t="str">
        <f>IF(Table1[[#This Row],[_NAMA BARANG]]="",IF(Table1[[#This Row],[//DBS]]="","",INDEX(DBS[NAMA],Table1[[#This Row],[//DBS]])),Table1[[#This Row],[_NAMA BARANG]])</f>
        <v>KUAS 929-3 ETERNA YIJIAYI</v>
      </c>
      <c r="M473"/>
      <c r="O473" t="str">
        <f>IF(Table1[[#This Row],[ROWID]]="","",IF(Table1[[#This Row],[_KETERANGAN]]="STOCK BELUM LENGKAP","ADA",IF(Table1[[#This Row],[KODE BARANG]]="","TIDAK ADA","ADA")))</f>
        <v>ADA</v>
      </c>
      <c r="P473">
        <v>3</v>
      </c>
      <c r="Q473" t="s">
        <v>34</v>
      </c>
      <c r="R473">
        <f>IF(Table1[[#This Row],[//DBS]]="","",INDEX(DBS[ISI],Table1[[#This Row],[//DBS]]))</f>
        <v>200</v>
      </c>
      <c r="S473" t="str">
        <f>IF(Table1[[#This Row],[//DBS]]="","",IF(Table1[[#This Row],[SATUAN_BYPASS]]="",INDEX(DBS[[SATUAN ]],Table1[[#This Row],[//DBS]]),Table1[SATUAN_BYPASS]))</f>
        <v>LSN</v>
      </c>
      <c r="T473">
        <v>17</v>
      </c>
      <c r="U473" s="58">
        <f>IF(Table1[[#This Row],[HARGA_BYPASS]]="",IF(Table1[[#This Row],[_HARGA]]="","",Table1[[#This Row],[_HARGA]]*1000),Table1[[#This Row],[HARGA_BYPASS]])</f>
        <v>17000</v>
      </c>
      <c r="V473" s="2"/>
      <c r="W473" s="2"/>
      <c r="X473" s="58" t="str">
        <f>IF(Table1[[#This Row],[ROWID]]="","",IF(Table1[[#This Row],[ROWID]]=C474,"",SUMIF(Table1[ROWID],Table1[[#This Row],[ROWID]],Table1[TOTAL])))</f>
        <v/>
      </c>
      <c r="AA47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73">
        <f>IF(Table1[[#This Row],[JUMLAH NOTA]]="","",IF(Table1[[#This Row],[CONV]]="",Table1[[#This Row],[JUMLAH NOTA]],Table1[[#This Row],[JUMLAH NOTA]]*Table1[[#This Row],[CONV]]))</f>
        <v>3</v>
      </c>
      <c r="AC473" t="str">
        <f>IF(Table1[[#This Row],[ISI_CONV]]="","",IF(Table1[[#This Row],[CONV]]="",Table1[[#This Row],[SATUAN NOTA]],Table1[[#This Row],[SATUAN]]))</f>
        <v>LSN</v>
      </c>
      <c r="AD473" s="58">
        <f>IF(Table1[[#This Row],[HARGA]]="","",IF(Table1[[#This Row],[CONV]]="",Table1[[#This Row],[HARGA]],Table1[[#This Row],[HARGA]]/Table1[[#This Row],[CONV]]))</f>
        <v>17000</v>
      </c>
      <c r="AE473" s="58">
        <f>IF(Table1[[#This Row],[HARGA_CONV]]="","",Table1[[#This Row],[HARGA_CONV]]*Table1[[#This Row],[ISI_CONV]]*(100%-(Table1[[#This Row],[DISKON]]+Table1[[#This Row],[DISKON NOTA]])))</f>
        <v>51000</v>
      </c>
      <c r="AF473" s="3">
        <f>IF(Table1[[#This Row],[TANGGAL NOTA]]="",AF472,Table1[[#This Row],[TANGGAL NOTA]])</f>
        <v>45532</v>
      </c>
      <c r="AG473" s="3"/>
      <c r="AH473" s="3">
        <f>IF(Table1[[#This Row],[TANGGAL UPDATE]]="",AH472,Table1[[#This Row],[TANGGAL UPDATE]])</f>
        <v>45535</v>
      </c>
      <c r="AI473" cm="1">
        <f t="array" ref="AI473">IF(Table1[[#This Row],[A1]]="",AI472,INDEX(Table6[3],Table1[[#This Row],[Q1]]))</f>
        <v>0</v>
      </c>
      <c r="AJ473" t="str">
        <f>IF(Table1[[#This Row],[_KETERANGAN]]="","",Table1[[#This Row],[_KETERANGAN]])</f>
        <v/>
      </c>
      <c r="AK473" cm="1">
        <f t="array" ref="AK473">IF(Table1[[#This Row],[A1]]="",AK472,INDEX(Table6[3],Table1[[#This Row],[Q1]]))</f>
        <v>0</v>
      </c>
      <c r="AL473" s="5" t="str" cm="1">
        <f t="array" ref="AL473">IF(Table1[[#This Row],[A1]]="",AL472,INDEX(Table6[1],Table1[[#This Row],[Q1]]))</f>
        <v>CASH</v>
      </c>
      <c r="AM473" t="str" cm="1">
        <f t="array" ref="AM473">IF(Table1[[#This Row],[A1]]="",AM472,INDEX(Table6[2],Table1[[#This Row],[Q1]]))</f>
        <v>SEMARANG</v>
      </c>
      <c r="AN473" t="str">
        <f>CONCATENATE(Table1[[#This Row],[TOKO_H]],"-",Table1[[#This Row],[KOTA_H]])</f>
        <v>CASH-SEMARANG</v>
      </c>
      <c r="AO473"/>
      <c r="AP473" t="s">
        <v>9561</v>
      </c>
      <c r="AQ473"/>
    </row>
    <row r="474" spans="1:43">
      <c r="A474">
        <f>IF(Table1[[#This Row],[KODE BARANG]]="","",MATCH(Table1[[#This Row],[KODE BARANG]],DBS[KODE BARANG],0))</f>
        <v>1504</v>
      </c>
      <c r="B474">
        <f>IF(Table1[[#This Row],[ROWID]]="","",ROW()-2)</f>
        <v>472</v>
      </c>
      <c r="C474">
        <f>IF(Table1[[#This Row],[NAMA BARANG]]="","",IF(Table1[[#This Row],[ID]]="",C473,Table1[[#This Row],[ID]]))</f>
        <v>471</v>
      </c>
      <c r="D474" t="str">
        <f>IF(Table1[[#This Row],[A1]]="","",MATCH(Table1[[#This Row],[A1]],Table6[5],0))</f>
        <v/>
      </c>
      <c r="E474" t="str">
        <f>IF(Table1[[#This Row],[ID]]="","",Table1[[#This Row],[TOKO-KOTA_H]])</f>
        <v/>
      </c>
      <c r="F474" t="str">
        <f>IF(Table1[[#This Row],[NOTA TOKO]]="","",ROW()-2)</f>
        <v/>
      </c>
      <c r="G474" s="59"/>
      <c r="H474" s="1"/>
      <c r="J474" s="1"/>
      <c r="K474" t="s">
        <v>2549</v>
      </c>
      <c r="L474" t="str">
        <f>IF(Table1[[#This Row],[_NAMA BARANG]]="",IF(Table1[[#This Row],[//DBS]]="","",INDEX(DBS[NAMA],Table1[[#This Row],[//DBS]])),Table1[[#This Row],[_NAMA BARANG]])</f>
        <v>KUAS 929-4 ETERNA YIJIAYI</v>
      </c>
      <c r="M474"/>
      <c r="O474" t="str">
        <f>IF(Table1[[#This Row],[ROWID]]="","",IF(Table1[[#This Row],[_KETERANGAN]]="STOCK BELUM LENGKAP","ADA",IF(Table1[[#This Row],[KODE BARANG]]="","TIDAK ADA","ADA")))</f>
        <v>ADA</v>
      </c>
      <c r="P474">
        <v>3</v>
      </c>
      <c r="Q474" t="s">
        <v>34</v>
      </c>
      <c r="R474">
        <f>IF(Table1[[#This Row],[//DBS]]="","",INDEX(DBS[ISI],Table1[[#This Row],[//DBS]]))</f>
        <v>200</v>
      </c>
      <c r="S474" t="str">
        <f>IF(Table1[[#This Row],[//DBS]]="","",IF(Table1[[#This Row],[SATUAN_BYPASS]]="",INDEX(DBS[[SATUAN ]],Table1[[#This Row],[//DBS]]),Table1[SATUAN_BYPASS]))</f>
        <v>LSN</v>
      </c>
      <c r="T474">
        <v>18.5</v>
      </c>
      <c r="U474" s="58">
        <f>IF(Table1[[#This Row],[HARGA_BYPASS]]="",IF(Table1[[#This Row],[_HARGA]]="","",Table1[[#This Row],[_HARGA]]*1000),Table1[[#This Row],[HARGA_BYPASS]])</f>
        <v>18500</v>
      </c>
      <c r="V474" s="2"/>
      <c r="W474" s="2"/>
      <c r="X474" s="58">
        <f>IF(Table1[[#This Row],[ROWID]]="","",IF(Table1[[#This Row],[ROWID]]=C475,"",SUMIF(Table1[ROWID],Table1[[#This Row],[ROWID]],Table1[TOTAL])))</f>
        <v>106500</v>
      </c>
      <c r="AA47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74">
        <f>IF(Table1[[#This Row],[JUMLAH NOTA]]="","",IF(Table1[[#This Row],[CONV]]="",Table1[[#This Row],[JUMLAH NOTA]],Table1[[#This Row],[JUMLAH NOTA]]*Table1[[#This Row],[CONV]]))</f>
        <v>3</v>
      </c>
      <c r="AC474" t="str">
        <f>IF(Table1[[#This Row],[ISI_CONV]]="","",IF(Table1[[#This Row],[CONV]]="",Table1[[#This Row],[SATUAN NOTA]],Table1[[#This Row],[SATUAN]]))</f>
        <v>LSN</v>
      </c>
      <c r="AD474" s="58">
        <f>IF(Table1[[#This Row],[HARGA]]="","",IF(Table1[[#This Row],[CONV]]="",Table1[[#This Row],[HARGA]],Table1[[#This Row],[HARGA]]/Table1[[#This Row],[CONV]]))</f>
        <v>18500</v>
      </c>
      <c r="AE474" s="58">
        <f>IF(Table1[[#This Row],[HARGA_CONV]]="","",Table1[[#This Row],[HARGA_CONV]]*Table1[[#This Row],[ISI_CONV]]*(100%-(Table1[[#This Row],[DISKON]]+Table1[[#This Row],[DISKON NOTA]])))</f>
        <v>55500</v>
      </c>
      <c r="AF474" s="3">
        <f>IF(Table1[[#This Row],[TANGGAL NOTA]]="",AF473,Table1[[#This Row],[TANGGAL NOTA]])</f>
        <v>45532</v>
      </c>
      <c r="AG474" s="3"/>
      <c r="AH474" s="3">
        <f>IF(Table1[[#This Row],[TANGGAL UPDATE]]="",AH473,Table1[[#This Row],[TANGGAL UPDATE]])</f>
        <v>45535</v>
      </c>
      <c r="AI474" cm="1">
        <f t="array" ref="AI474">IF(Table1[[#This Row],[A1]]="",AI473,INDEX(Table6[3],Table1[[#This Row],[Q1]]))</f>
        <v>0</v>
      </c>
      <c r="AJ474" t="str">
        <f>IF(Table1[[#This Row],[_KETERANGAN]]="","",Table1[[#This Row],[_KETERANGAN]])</f>
        <v/>
      </c>
      <c r="AK474" cm="1">
        <f t="array" ref="AK474">IF(Table1[[#This Row],[A1]]="",AK473,INDEX(Table6[3],Table1[[#This Row],[Q1]]))</f>
        <v>0</v>
      </c>
      <c r="AL474" s="5" t="str" cm="1">
        <f t="array" ref="AL474">IF(Table1[[#This Row],[A1]]="",AL473,INDEX(Table6[1],Table1[[#This Row],[Q1]]))</f>
        <v>CASH</v>
      </c>
      <c r="AM474" t="str" cm="1">
        <f t="array" ref="AM474">IF(Table1[[#This Row],[A1]]="",AM473,INDEX(Table6[2],Table1[[#This Row],[Q1]]))</f>
        <v>SEMARANG</v>
      </c>
      <c r="AN474" t="str">
        <f>CONCATENATE(Table1[[#This Row],[TOKO_H]],"-",Table1[[#This Row],[KOTA_H]])</f>
        <v>CASH-SEMARANG</v>
      </c>
      <c r="AO474"/>
      <c r="AP474" t="s">
        <v>9561</v>
      </c>
      <c r="AQ474"/>
    </row>
    <row r="475" spans="1:43">
      <c r="A475" t="str">
        <f>IF(Table1[[#This Row],[KODE BARANG]]="","",MATCH(Table1[[#This Row],[KODE BARANG]],DBS[KODE BARANG],0))</f>
        <v/>
      </c>
      <c r="B475" t="str">
        <f>IF(Table1[[#This Row],[ROWID]]="","",ROW()-2)</f>
        <v/>
      </c>
      <c r="C475" t="str">
        <f>IF(Table1[[#This Row],[NAMA BARANG]]="","",IF(Table1[[#This Row],[ID]]="",C474,Table1[[#This Row],[ID]]))</f>
        <v/>
      </c>
      <c r="D475" t="str">
        <f>IF(Table1[[#This Row],[A1]]="","",MATCH(Table1[[#This Row],[A1]],Table6[5],0))</f>
        <v/>
      </c>
      <c r="E475" t="str">
        <f>IF(Table1[[#This Row],[ID]]="","",Table1[[#This Row],[TOKO-KOTA_H]])</f>
        <v/>
      </c>
      <c r="F475" t="str">
        <f>IF(Table1[[#This Row],[NOTA TOKO]]="","",ROW()-2)</f>
        <v/>
      </c>
      <c r="G475" s="59"/>
      <c r="H475" s="1"/>
      <c r="J475" s="1"/>
      <c r="K475"/>
      <c r="L475" t="str">
        <f>IF(Table1[[#This Row],[_NAMA BARANG]]="",IF(Table1[[#This Row],[//DBS]]="","",INDEX(DBS[NAMA],Table1[[#This Row],[//DBS]])),Table1[[#This Row],[_NAMA BARANG]])</f>
        <v/>
      </c>
      <c r="M475"/>
      <c r="O475" t="str">
        <f>IF(Table1[[#This Row],[ROWID]]="","",IF(Table1[[#This Row],[_KETERANGAN]]="STOCK BELUM LENGKAP","ADA",IF(Table1[[#This Row],[KODE BARANG]]="","TIDAK ADA","ADA")))</f>
        <v/>
      </c>
      <c r="R475" t="str">
        <f>IF(Table1[[#This Row],[//DBS]]="","",INDEX(DBS[ISI],Table1[[#This Row],[//DBS]]))</f>
        <v/>
      </c>
      <c r="S475" t="str">
        <f>IF(Table1[[#This Row],[//DBS]]="","",IF(Table1[[#This Row],[SATUAN_BYPASS]]="",INDEX(DBS[[SATUAN ]],Table1[[#This Row],[//DBS]]),Table1[SATUAN_BYPASS]))</f>
        <v/>
      </c>
      <c r="U475" s="58" t="str">
        <f>IF(Table1[[#This Row],[HARGA_BYPASS]]="",IF(Table1[[#This Row],[_HARGA]]="","",Table1[[#This Row],[_HARGA]]*1000),Table1[[#This Row],[HARGA_BYPASS]])</f>
        <v/>
      </c>
      <c r="V475" s="2"/>
      <c r="W475" s="2"/>
      <c r="X475" s="58" t="str">
        <f>IF(Table1[[#This Row],[ROWID]]="","",IF(Table1[[#This Row],[ROWID]]=C476,"",SUMIF(Table1[ROWID],Table1[[#This Row],[ROWID]],Table1[TOTAL])))</f>
        <v/>
      </c>
      <c r="AA47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75" t="str">
        <f>IF(Table1[[#This Row],[JUMLAH NOTA]]="","",IF(Table1[[#This Row],[CONV]]="",Table1[[#This Row],[JUMLAH NOTA]],Table1[[#This Row],[JUMLAH NOTA]]*Table1[[#This Row],[CONV]]))</f>
        <v/>
      </c>
      <c r="AC475" t="str">
        <f>IF(Table1[[#This Row],[ISI_CONV]]="","",IF(Table1[[#This Row],[CONV]]="",Table1[[#This Row],[SATUAN NOTA]],Table1[[#This Row],[SATUAN]]))</f>
        <v/>
      </c>
      <c r="AD475" s="58" t="str">
        <f>IF(Table1[[#This Row],[HARGA]]="","",IF(Table1[[#This Row],[CONV]]="",Table1[[#This Row],[HARGA]],Table1[[#This Row],[HARGA]]/Table1[[#This Row],[CONV]]))</f>
        <v/>
      </c>
      <c r="AE475" s="58" t="str">
        <f>IF(Table1[[#This Row],[HARGA_CONV]]="","",Table1[[#This Row],[HARGA_CONV]]*Table1[[#This Row],[ISI_CONV]]*(100%-(Table1[[#This Row],[DISKON]]+Table1[[#This Row],[DISKON NOTA]])))</f>
        <v/>
      </c>
      <c r="AF475" s="3">
        <f>IF(Table1[[#This Row],[TANGGAL NOTA]]="",AF474,Table1[[#This Row],[TANGGAL NOTA]])</f>
        <v>45532</v>
      </c>
      <c r="AG475" s="3"/>
      <c r="AH475" s="3">
        <f>IF(Table1[[#This Row],[TANGGAL UPDATE]]="",AH474,Table1[[#This Row],[TANGGAL UPDATE]])</f>
        <v>45535</v>
      </c>
      <c r="AI475" cm="1">
        <f t="array" ref="AI475">IF(Table1[[#This Row],[A1]]="",AI474,INDEX(Table6[3],Table1[[#This Row],[Q1]]))</f>
        <v>0</v>
      </c>
      <c r="AJ475" t="str">
        <f>IF(Table1[[#This Row],[_KETERANGAN]]="","",Table1[[#This Row],[_KETERANGAN]])</f>
        <v/>
      </c>
      <c r="AK475" cm="1">
        <f t="array" ref="AK475">IF(Table1[[#This Row],[A1]]="",AK474,INDEX(Table6[3],Table1[[#This Row],[Q1]]))</f>
        <v>0</v>
      </c>
      <c r="AL475" s="5" t="str" cm="1">
        <f t="array" ref="AL475">IF(Table1[[#This Row],[A1]]="",AL474,INDEX(Table6[1],Table1[[#This Row],[Q1]]))</f>
        <v>CASH</v>
      </c>
      <c r="AM475" t="str" cm="1">
        <f t="array" ref="AM475">IF(Table1[[#This Row],[A1]]="",AM474,INDEX(Table6[2],Table1[[#This Row],[Q1]]))</f>
        <v>SEMARANG</v>
      </c>
      <c r="AN475" t="str">
        <f>CONCATENATE(Table1[[#This Row],[TOKO_H]],"-",Table1[[#This Row],[KOTA_H]])</f>
        <v>CASH-SEMARANG</v>
      </c>
      <c r="AO475"/>
      <c r="AP475" t="s">
        <v>9561</v>
      </c>
      <c r="AQ475"/>
    </row>
    <row r="476" spans="1:43">
      <c r="A476">
        <f>IF(Table1[[#This Row],[KODE BARANG]]="","",MATCH(Table1[[#This Row],[KODE BARANG]],DBS[KODE BARANG],0))</f>
        <v>503</v>
      </c>
      <c r="B476">
        <f>IF(Table1[[#This Row],[ROWID]]="","",ROW()-2)</f>
        <v>474</v>
      </c>
      <c r="C476">
        <f>IF(Table1[[#This Row],[NAMA BARANG]]="","",IF(Table1[[#This Row],[ID]]="",C475,Table1[[#This Row],[ID]]))</f>
        <v>474</v>
      </c>
      <c r="D476">
        <f>IF(Table1[[#This Row],[A1]]="","",MATCH(Table1[[#This Row],[A1]],Table6[5],0))</f>
        <v>74</v>
      </c>
      <c r="E476" t="str">
        <f>IF(Table1[[#This Row],[ID]]="","",Table1[[#This Row],[TOKO-KOTA_H]])</f>
        <v>DIAN ILMU-MALANG</v>
      </c>
      <c r="F476">
        <f>IF(Table1[[#This Row],[NOTA TOKO]]="","",ROW()-2)</f>
        <v>474</v>
      </c>
      <c r="G476" s="59"/>
      <c r="H476" s="1"/>
      <c r="I476">
        <v>2385</v>
      </c>
      <c r="J476" s="1" t="s">
        <v>9897</v>
      </c>
      <c r="K476" t="s">
        <v>1051</v>
      </c>
      <c r="L476" t="str">
        <f>IF(Table1[[#This Row],[_NAMA BARANG]]="",IF(Table1[[#This Row],[//DBS]]="","",INDEX(DBS[NAMA],Table1[[#This Row],[//DBS]])),Table1[[#This Row],[_NAMA BARANG]])</f>
        <v>BP GEL ZUI XUA HY-1020 MERAH</v>
      </c>
      <c r="M476"/>
      <c r="O476" t="str">
        <f>IF(Table1[[#This Row],[ROWID]]="","",IF(Table1[[#This Row],[_KETERANGAN]]="STOCK BELUM LENGKAP","ADA",IF(Table1[[#This Row],[KODE BARANG]]="","TIDAK ADA","ADA")))</f>
        <v>ADA</v>
      </c>
      <c r="P476">
        <v>68</v>
      </c>
      <c r="Q476" t="s">
        <v>34</v>
      </c>
      <c r="R476">
        <f>IF(Table1[[#This Row],[//DBS]]="","",INDEX(DBS[ISI],Table1[[#This Row],[//DBS]]))</f>
        <v>192</v>
      </c>
      <c r="S476" t="str">
        <f>IF(Table1[[#This Row],[//DBS]]="","",IF(Table1[[#This Row],[SATUAN_BYPASS]]="",INDEX(DBS[[SATUAN ]],Table1[[#This Row],[//DBS]]),Table1[SATUAN_BYPASS]))</f>
        <v>LSN</v>
      </c>
      <c r="T476">
        <v>11</v>
      </c>
      <c r="U476" s="58">
        <f>IF(Table1[[#This Row],[HARGA_BYPASS]]="",IF(Table1[[#This Row],[_HARGA]]="","",Table1[[#This Row],[_HARGA]]*1000),Table1[[#This Row],[HARGA_BYPASS]])</f>
        <v>11000</v>
      </c>
      <c r="V476" s="2"/>
      <c r="W476" s="2"/>
      <c r="X476" s="58">
        <f>IF(Table1[[#This Row],[ROWID]]="","",IF(Table1[[#This Row],[ROWID]]=C477,"",SUMIF(Table1[ROWID],Table1[[#This Row],[ROWID]],Table1[TOTAL])))</f>
        <v>748000</v>
      </c>
      <c r="AA47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76">
        <f>IF(Table1[[#This Row],[JUMLAH NOTA]]="","",IF(Table1[[#This Row],[CONV]]="",Table1[[#This Row],[JUMLAH NOTA]],Table1[[#This Row],[JUMLAH NOTA]]*Table1[[#This Row],[CONV]]))</f>
        <v>68</v>
      </c>
      <c r="AC476" t="str">
        <f>IF(Table1[[#This Row],[ISI_CONV]]="","",IF(Table1[[#This Row],[CONV]]="",Table1[[#This Row],[SATUAN NOTA]],Table1[[#This Row],[SATUAN]]))</f>
        <v>LSN</v>
      </c>
      <c r="AD476" s="58">
        <f>IF(Table1[[#This Row],[HARGA]]="","",IF(Table1[[#This Row],[CONV]]="",Table1[[#This Row],[HARGA]],Table1[[#This Row],[HARGA]]/Table1[[#This Row],[CONV]]))</f>
        <v>11000</v>
      </c>
      <c r="AE476" s="58">
        <f>IF(Table1[[#This Row],[HARGA_CONV]]="","",Table1[[#This Row],[HARGA_CONV]]*Table1[[#This Row],[ISI_CONV]]*(100%-(Table1[[#This Row],[DISKON]]+Table1[[#This Row],[DISKON NOTA]])))</f>
        <v>748000</v>
      </c>
      <c r="AF476" s="3">
        <f>IF(Table1[[#This Row],[TANGGAL NOTA]]="",AF475,Table1[[#This Row],[TANGGAL NOTA]])</f>
        <v>45532</v>
      </c>
      <c r="AG476" s="3"/>
      <c r="AH476" s="3">
        <f>IF(Table1[[#This Row],[TANGGAL UPDATE]]="",AH475,Table1[[#This Row],[TANGGAL UPDATE]])</f>
        <v>45535</v>
      </c>
      <c r="AI476" t="str" cm="1">
        <f t="array" ref="AI476">IF(Table1[[#This Row],[A1]]="",AI475,INDEX(Table6[3],Table1[[#This Row],[Q1]]))</f>
        <v>KO</v>
      </c>
      <c r="AJ476" t="str">
        <f>IF(Table1[[#This Row],[_KETERANGAN]]="","",Table1[[#This Row],[_KETERANGAN]])</f>
        <v/>
      </c>
      <c r="AK476" t="str" cm="1">
        <f t="array" ref="AK476">IF(Table1[[#This Row],[A1]]="",AK475,INDEX(Table6[3],Table1[[#This Row],[Q1]]))</f>
        <v>KO</v>
      </c>
      <c r="AL476" s="5" t="str" cm="1">
        <f t="array" ref="AL476">IF(Table1[[#This Row],[A1]]="",AL475,INDEX(Table6[1],Table1[[#This Row],[Q1]]))</f>
        <v>DIAN ILMU</v>
      </c>
      <c r="AM476" t="str" cm="1">
        <f t="array" ref="AM476">IF(Table1[[#This Row],[A1]]="",AM475,INDEX(Table6[2],Table1[[#This Row],[Q1]]))</f>
        <v>MALANG</v>
      </c>
      <c r="AN476" t="str">
        <f>CONCATENATE(Table1[[#This Row],[TOKO_H]],"-",Table1[[#This Row],[KOTA_H]])</f>
        <v>DIAN ILMU-MALANG</v>
      </c>
      <c r="AO476"/>
      <c r="AP476" t="s">
        <v>9561</v>
      </c>
      <c r="AQ476"/>
    </row>
    <row r="477" spans="1:43">
      <c r="A477" t="str">
        <f>IF(Table1[[#This Row],[KODE BARANG]]="","",MATCH(Table1[[#This Row],[KODE BARANG]],DBS[KODE BARANG],0))</f>
        <v/>
      </c>
      <c r="B477" t="str">
        <f>IF(Table1[[#This Row],[ROWID]]="","",ROW()-2)</f>
        <v/>
      </c>
      <c r="C477" t="str">
        <f>IF(Table1[[#This Row],[NAMA BARANG]]="","",IF(Table1[[#This Row],[ID]]="",C476,Table1[[#This Row],[ID]]))</f>
        <v/>
      </c>
      <c r="D477" t="str">
        <f>IF(Table1[[#This Row],[A1]]="","",MATCH(Table1[[#This Row],[A1]],Table6[5],0))</f>
        <v/>
      </c>
      <c r="E477" t="str">
        <f>IF(Table1[[#This Row],[ID]]="","",Table1[[#This Row],[TOKO-KOTA_H]])</f>
        <v/>
      </c>
      <c r="F477" t="str">
        <f>IF(Table1[[#This Row],[NOTA TOKO]]="","",ROW()-2)</f>
        <v/>
      </c>
      <c r="G477" s="59"/>
      <c r="H477" s="1"/>
      <c r="J477" s="1"/>
      <c r="K477"/>
      <c r="L477" t="str">
        <f>IF(Table1[[#This Row],[_NAMA BARANG]]="",IF(Table1[[#This Row],[//DBS]]="","",INDEX(DBS[NAMA],Table1[[#This Row],[//DBS]])),Table1[[#This Row],[_NAMA BARANG]])</f>
        <v/>
      </c>
      <c r="M477"/>
      <c r="O477" t="str">
        <f>IF(Table1[[#This Row],[ROWID]]="","",IF(Table1[[#This Row],[_KETERANGAN]]="STOCK BELUM LENGKAP","ADA",IF(Table1[[#This Row],[KODE BARANG]]="","TIDAK ADA","ADA")))</f>
        <v/>
      </c>
      <c r="R477" t="str">
        <f>IF(Table1[[#This Row],[//DBS]]="","",INDEX(DBS[ISI],Table1[[#This Row],[//DBS]]))</f>
        <v/>
      </c>
      <c r="S477" t="str">
        <f>IF(Table1[[#This Row],[//DBS]]="","",IF(Table1[[#This Row],[SATUAN_BYPASS]]="",INDEX(DBS[[SATUAN ]],Table1[[#This Row],[//DBS]]),Table1[SATUAN_BYPASS]))</f>
        <v/>
      </c>
      <c r="U477" s="58" t="str">
        <f>IF(Table1[[#This Row],[HARGA_BYPASS]]="",IF(Table1[[#This Row],[_HARGA]]="","",Table1[[#This Row],[_HARGA]]*1000),Table1[[#This Row],[HARGA_BYPASS]])</f>
        <v/>
      </c>
      <c r="V477" s="2"/>
      <c r="W477" s="2"/>
      <c r="X477" s="58" t="str">
        <f>IF(Table1[[#This Row],[ROWID]]="","",IF(Table1[[#This Row],[ROWID]]=C478,"",SUMIF(Table1[ROWID],Table1[[#This Row],[ROWID]],Table1[TOTAL])))</f>
        <v/>
      </c>
      <c r="AA47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77" t="str">
        <f>IF(Table1[[#This Row],[JUMLAH NOTA]]="","",IF(Table1[[#This Row],[CONV]]="",Table1[[#This Row],[JUMLAH NOTA]],Table1[[#This Row],[JUMLAH NOTA]]*Table1[[#This Row],[CONV]]))</f>
        <v/>
      </c>
      <c r="AC477" t="str">
        <f>IF(Table1[[#This Row],[ISI_CONV]]="","",IF(Table1[[#This Row],[CONV]]="",Table1[[#This Row],[SATUAN NOTA]],Table1[[#This Row],[SATUAN]]))</f>
        <v/>
      </c>
      <c r="AD477" s="58" t="str">
        <f>IF(Table1[[#This Row],[HARGA]]="","",IF(Table1[[#This Row],[CONV]]="",Table1[[#This Row],[HARGA]],Table1[[#This Row],[HARGA]]/Table1[[#This Row],[CONV]]))</f>
        <v/>
      </c>
      <c r="AE477" s="58" t="str">
        <f>IF(Table1[[#This Row],[HARGA_CONV]]="","",Table1[[#This Row],[HARGA_CONV]]*Table1[[#This Row],[ISI_CONV]]*(100%-(Table1[[#This Row],[DISKON]]+Table1[[#This Row],[DISKON NOTA]])))</f>
        <v/>
      </c>
      <c r="AF477" s="3">
        <f>IF(Table1[[#This Row],[TANGGAL NOTA]]="",AF476,Table1[[#This Row],[TANGGAL NOTA]])</f>
        <v>45532</v>
      </c>
      <c r="AG477" s="3"/>
      <c r="AH477" s="3">
        <f>IF(Table1[[#This Row],[TANGGAL UPDATE]]="",AH476,Table1[[#This Row],[TANGGAL UPDATE]])</f>
        <v>45535</v>
      </c>
      <c r="AI477" t="str" cm="1">
        <f t="array" ref="AI477">IF(Table1[[#This Row],[A1]]="",AI476,INDEX(Table6[3],Table1[[#This Row],[Q1]]))</f>
        <v>KO</v>
      </c>
      <c r="AJ477" t="str">
        <f>IF(Table1[[#This Row],[_KETERANGAN]]="","",Table1[[#This Row],[_KETERANGAN]])</f>
        <v/>
      </c>
      <c r="AK477" t="str" cm="1">
        <f t="array" ref="AK477">IF(Table1[[#This Row],[A1]]="",AK476,INDEX(Table6[3],Table1[[#This Row],[Q1]]))</f>
        <v>KO</v>
      </c>
      <c r="AL477" s="5" t="str" cm="1">
        <f t="array" ref="AL477">IF(Table1[[#This Row],[A1]]="",AL476,INDEX(Table6[1],Table1[[#This Row],[Q1]]))</f>
        <v>DIAN ILMU</v>
      </c>
      <c r="AM477" t="str" cm="1">
        <f t="array" ref="AM477">IF(Table1[[#This Row],[A1]]="",AM476,INDEX(Table6[2],Table1[[#This Row],[Q1]]))</f>
        <v>MALANG</v>
      </c>
      <c r="AN477" t="str">
        <f>CONCATENATE(Table1[[#This Row],[TOKO_H]],"-",Table1[[#This Row],[KOTA_H]])</f>
        <v>DIAN ILMU-MALANG</v>
      </c>
      <c r="AO477"/>
      <c r="AP477" t="s">
        <v>9561</v>
      </c>
      <c r="AQ477"/>
    </row>
    <row r="478" spans="1:43">
      <c r="A478">
        <f>IF(Table1[[#This Row],[KODE BARANG]]="","",MATCH(Table1[[#This Row],[KODE BARANG]],DBS[KODE BARANG],0))</f>
        <v>503</v>
      </c>
      <c r="B478">
        <f>IF(Table1[[#This Row],[ROWID]]="","",ROW()-2)</f>
        <v>476</v>
      </c>
      <c r="C478">
        <f>IF(Table1[[#This Row],[NAMA BARANG]]="","",IF(Table1[[#This Row],[ID]]="",C477,Table1[[#This Row],[ID]]))</f>
        <v>476</v>
      </c>
      <c r="D478">
        <f>IF(Table1[[#This Row],[A1]]="","",MATCH(Table1[[#This Row],[A1]],Table6[5],0))</f>
        <v>243</v>
      </c>
      <c r="E478" t="str">
        <f>IF(Table1[[#This Row],[ID]]="","",Table1[[#This Row],[TOKO-KOTA_H]])</f>
        <v>TRISNO-PURWODADI</v>
      </c>
      <c r="F478">
        <f>IF(Table1[[#This Row],[NOTA TOKO]]="","",ROW()-2)</f>
        <v>476</v>
      </c>
      <c r="G478" s="59"/>
      <c r="H478" s="1"/>
      <c r="I478">
        <v>3572</v>
      </c>
      <c r="J478" s="1" t="s">
        <v>10045</v>
      </c>
      <c r="K478" t="s">
        <v>1051</v>
      </c>
      <c r="L478" t="str">
        <f>IF(Table1[[#This Row],[_NAMA BARANG]]="",IF(Table1[[#This Row],[//DBS]]="","",INDEX(DBS[NAMA],Table1[[#This Row],[//DBS]])),Table1[[#This Row],[_NAMA BARANG]])</f>
        <v>BP GEL ZUI XUA HY-1020 MERAH</v>
      </c>
      <c r="M478"/>
      <c r="O478" t="str">
        <f>IF(Table1[[#This Row],[ROWID]]="","",IF(Table1[[#This Row],[_KETERANGAN]]="STOCK BELUM LENGKAP","ADA",IF(Table1[[#This Row],[KODE BARANG]]="","TIDAK ADA","ADA")))</f>
        <v>ADA</v>
      </c>
      <c r="P478">
        <v>124</v>
      </c>
      <c r="Q478" t="s">
        <v>34</v>
      </c>
      <c r="R478">
        <f>IF(Table1[[#This Row],[//DBS]]="","",INDEX(DBS[ISI],Table1[[#This Row],[//DBS]]))</f>
        <v>192</v>
      </c>
      <c r="S478" t="str">
        <f>IF(Table1[[#This Row],[//DBS]]="","",IF(Table1[[#This Row],[SATUAN_BYPASS]]="",INDEX(DBS[[SATUAN ]],Table1[[#This Row],[//DBS]]),Table1[SATUAN_BYPASS]))</f>
        <v>LSN</v>
      </c>
      <c r="T478">
        <v>10.5</v>
      </c>
      <c r="U478" s="58">
        <f>IF(Table1[[#This Row],[HARGA_BYPASS]]="",IF(Table1[[#This Row],[_HARGA]]="","",Table1[[#This Row],[_HARGA]]*1000),Table1[[#This Row],[HARGA_BYPASS]])</f>
        <v>10500</v>
      </c>
      <c r="V478" s="2"/>
      <c r="W478" s="2"/>
      <c r="X478" s="58">
        <f>IF(Table1[[#This Row],[ROWID]]="","",IF(Table1[[#This Row],[ROWID]]=C479,"",SUMIF(Table1[ROWID],Table1[[#This Row],[ROWID]],Table1[TOTAL])))</f>
        <v>1302000</v>
      </c>
      <c r="AA47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78">
        <f>IF(Table1[[#This Row],[JUMLAH NOTA]]="","",IF(Table1[[#This Row],[CONV]]="",Table1[[#This Row],[JUMLAH NOTA]],Table1[[#This Row],[JUMLAH NOTA]]*Table1[[#This Row],[CONV]]))</f>
        <v>124</v>
      </c>
      <c r="AC478" t="str">
        <f>IF(Table1[[#This Row],[ISI_CONV]]="","",IF(Table1[[#This Row],[CONV]]="",Table1[[#This Row],[SATUAN NOTA]],Table1[[#This Row],[SATUAN]]))</f>
        <v>LSN</v>
      </c>
      <c r="AD478" s="58">
        <f>IF(Table1[[#This Row],[HARGA]]="","",IF(Table1[[#This Row],[CONV]]="",Table1[[#This Row],[HARGA]],Table1[[#This Row],[HARGA]]/Table1[[#This Row],[CONV]]))</f>
        <v>10500</v>
      </c>
      <c r="AE478" s="58">
        <f>IF(Table1[[#This Row],[HARGA_CONV]]="","",Table1[[#This Row],[HARGA_CONV]]*Table1[[#This Row],[ISI_CONV]]*(100%-(Table1[[#This Row],[DISKON]]+Table1[[#This Row],[DISKON NOTA]])))</f>
        <v>1302000</v>
      </c>
      <c r="AF478" s="3">
        <f>IF(Table1[[#This Row],[TANGGAL NOTA]]="",AF477,Table1[[#This Row],[TANGGAL NOTA]])</f>
        <v>45532</v>
      </c>
      <c r="AG478" s="3"/>
      <c r="AH478" s="3">
        <f>IF(Table1[[#This Row],[TANGGAL UPDATE]]="",AH477,Table1[[#This Row],[TANGGAL UPDATE]])</f>
        <v>45535</v>
      </c>
      <c r="AI478" t="str" cm="1">
        <f t="array" ref="AI478">IF(Table1[[#This Row],[A1]]="",AI477,INDEX(Table6[3],Table1[[#This Row],[Q1]]))</f>
        <v>G</v>
      </c>
      <c r="AJ478" t="str">
        <f>IF(Table1[[#This Row],[_KETERANGAN]]="","",Table1[[#This Row],[_KETERANGAN]])</f>
        <v/>
      </c>
      <c r="AK478" t="str" cm="1">
        <f t="array" ref="AK478">IF(Table1[[#This Row],[A1]]="",AK477,INDEX(Table6[3],Table1[[#This Row],[Q1]]))</f>
        <v>G</v>
      </c>
      <c r="AL478" s="5" t="str" cm="1">
        <f t="array" ref="AL478">IF(Table1[[#This Row],[A1]]="",AL477,INDEX(Table6[1],Table1[[#This Row],[Q1]]))</f>
        <v>TRISNO</v>
      </c>
      <c r="AM478" t="str" cm="1">
        <f t="array" ref="AM478">IF(Table1[[#This Row],[A1]]="",AM477,INDEX(Table6[2],Table1[[#This Row],[Q1]]))</f>
        <v>PURWODADI</v>
      </c>
      <c r="AN478" t="str">
        <f>CONCATENATE(Table1[[#This Row],[TOKO_H]],"-",Table1[[#This Row],[KOTA_H]])</f>
        <v>TRISNO-PURWODADI</v>
      </c>
      <c r="AO478"/>
      <c r="AP478" t="s">
        <v>9561</v>
      </c>
      <c r="AQ478"/>
    </row>
    <row r="479" spans="1:43">
      <c r="A479" t="str">
        <f>IF(Table1[[#This Row],[KODE BARANG]]="","",MATCH(Table1[[#This Row],[KODE BARANG]],DBS[KODE BARANG],0))</f>
        <v/>
      </c>
      <c r="B479" t="str">
        <f>IF(Table1[[#This Row],[ROWID]]="","",ROW()-2)</f>
        <v/>
      </c>
      <c r="C479" t="str">
        <f>IF(Table1[[#This Row],[NAMA BARANG]]="","",IF(Table1[[#This Row],[ID]]="",C478,Table1[[#This Row],[ID]]))</f>
        <v/>
      </c>
      <c r="D479" t="str">
        <f>IF(Table1[[#This Row],[A1]]="","",MATCH(Table1[[#This Row],[A1]],Table6[5],0))</f>
        <v/>
      </c>
      <c r="E479" t="str">
        <f>IF(Table1[[#This Row],[ID]]="","",Table1[[#This Row],[TOKO-KOTA_H]])</f>
        <v/>
      </c>
      <c r="F479" t="str">
        <f>IF(Table1[[#This Row],[NOTA TOKO]]="","",ROW()-2)</f>
        <v/>
      </c>
      <c r="G479" s="59"/>
      <c r="H479" s="1"/>
      <c r="J479" s="1"/>
      <c r="K479"/>
      <c r="L479" t="str">
        <f>IF(Table1[[#This Row],[_NAMA BARANG]]="",IF(Table1[[#This Row],[//DBS]]="","",INDEX(DBS[NAMA],Table1[[#This Row],[//DBS]])),Table1[[#This Row],[_NAMA BARANG]])</f>
        <v/>
      </c>
      <c r="M479"/>
      <c r="O479" t="str">
        <f>IF(Table1[[#This Row],[ROWID]]="","",IF(Table1[[#This Row],[_KETERANGAN]]="STOCK BELUM LENGKAP","ADA",IF(Table1[[#This Row],[KODE BARANG]]="","TIDAK ADA","ADA")))</f>
        <v/>
      </c>
      <c r="R479" t="str">
        <f>IF(Table1[[#This Row],[//DBS]]="","",INDEX(DBS[ISI],Table1[[#This Row],[//DBS]]))</f>
        <v/>
      </c>
      <c r="S479" t="str">
        <f>IF(Table1[[#This Row],[//DBS]]="","",IF(Table1[[#This Row],[SATUAN_BYPASS]]="",INDEX(DBS[[SATUAN ]],Table1[[#This Row],[//DBS]]),Table1[SATUAN_BYPASS]))</f>
        <v/>
      </c>
      <c r="U479" s="58" t="str">
        <f>IF(Table1[[#This Row],[HARGA_BYPASS]]="",IF(Table1[[#This Row],[_HARGA]]="","",Table1[[#This Row],[_HARGA]]*1000),Table1[[#This Row],[HARGA_BYPASS]])</f>
        <v/>
      </c>
      <c r="V479" s="2"/>
      <c r="W479" s="2"/>
      <c r="X479" s="58" t="str">
        <f>IF(Table1[[#This Row],[ROWID]]="","",IF(Table1[[#This Row],[ROWID]]=C480,"",SUMIF(Table1[ROWID],Table1[[#This Row],[ROWID]],Table1[TOTAL])))</f>
        <v/>
      </c>
      <c r="AA47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79" t="str">
        <f>IF(Table1[[#This Row],[JUMLAH NOTA]]="","",IF(Table1[[#This Row],[CONV]]="",Table1[[#This Row],[JUMLAH NOTA]],Table1[[#This Row],[JUMLAH NOTA]]*Table1[[#This Row],[CONV]]))</f>
        <v/>
      </c>
      <c r="AC479" t="str">
        <f>IF(Table1[[#This Row],[ISI_CONV]]="","",IF(Table1[[#This Row],[CONV]]="",Table1[[#This Row],[SATUAN NOTA]],Table1[[#This Row],[SATUAN]]))</f>
        <v/>
      </c>
      <c r="AD479" s="58" t="str">
        <f>IF(Table1[[#This Row],[HARGA]]="","",IF(Table1[[#This Row],[CONV]]="",Table1[[#This Row],[HARGA]],Table1[[#This Row],[HARGA]]/Table1[[#This Row],[CONV]]))</f>
        <v/>
      </c>
      <c r="AE479" s="58" t="str">
        <f>IF(Table1[[#This Row],[HARGA_CONV]]="","",Table1[[#This Row],[HARGA_CONV]]*Table1[[#This Row],[ISI_CONV]]*(100%-(Table1[[#This Row],[DISKON]]+Table1[[#This Row],[DISKON NOTA]])))</f>
        <v/>
      </c>
      <c r="AF479" s="3">
        <f>IF(Table1[[#This Row],[TANGGAL NOTA]]="",AF478,Table1[[#This Row],[TANGGAL NOTA]])</f>
        <v>45532</v>
      </c>
      <c r="AG479" s="3"/>
      <c r="AH479" s="3">
        <f>IF(Table1[[#This Row],[TANGGAL UPDATE]]="",AH478,Table1[[#This Row],[TANGGAL UPDATE]])</f>
        <v>45535</v>
      </c>
      <c r="AI479" t="str" cm="1">
        <f t="array" ref="AI479">IF(Table1[[#This Row],[A1]]="",AI478,INDEX(Table6[3],Table1[[#This Row],[Q1]]))</f>
        <v>G</v>
      </c>
      <c r="AJ479" t="str">
        <f>IF(Table1[[#This Row],[_KETERANGAN]]="","",Table1[[#This Row],[_KETERANGAN]])</f>
        <v/>
      </c>
      <c r="AK479" t="str" cm="1">
        <f t="array" ref="AK479">IF(Table1[[#This Row],[A1]]="",AK478,INDEX(Table6[3],Table1[[#This Row],[Q1]]))</f>
        <v>G</v>
      </c>
      <c r="AL479" s="5" t="str" cm="1">
        <f t="array" ref="AL479">IF(Table1[[#This Row],[A1]]="",AL478,INDEX(Table6[1],Table1[[#This Row],[Q1]]))</f>
        <v>TRISNO</v>
      </c>
      <c r="AM479" t="str" cm="1">
        <f t="array" ref="AM479">IF(Table1[[#This Row],[A1]]="",AM478,INDEX(Table6[2],Table1[[#This Row],[Q1]]))</f>
        <v>PURWODADI</v>
      </c>
      <c r="AN479" t="str">
        <f>CONCATENATE(Table1[[#This Row],[TOKO_H]],"-",Table1[[#This Row],[KOTA_H]])</f>
        <v>TRISNO-PURWODADI</v>
      </c>
      <c r="AO479"/>
      <c r="AP479" t="s">
        <v>9561</v>
      </c>
      <c r="AQ479"/>
    </row>
    <row r="480" spans="1:43">
      <c r="A480">
        <f>IF(Table1[[#This Row],[KODE BARANG]]="","",MATCH(Table1[[#This Row],[KODE BARANG]],DBS[KODE BARANG],0))</f>
        <v>2067</v>
      </c>
      <c r="B480">
        <f>IF(Table1[[#This Row],[ROWID]]="","",ROW()-2)</f>
        <v>478</v>
      </c>
      <c r="C480">
        <f>IF(Table1[[#This Row],[NAMA BARANG]]="","",IF(Table1[[#This Row],[ID]]="",C479,Table1[[#This Row],[ID]]))</f>
        <v>478</v>
      </c>
      <c r="D480">
        <f>IF(Table1[[#This Row],[A1]]="","",MATCH(Table1[[#This Row],[A1]],Table6[5],0))</f>
        <v>139</v>
      </c>
      <c r="E480" t="str">
        <f>IF(Table1[[#This Row],[ID]]="","",Table1[[#This Row],[TOKO-KOTA_H]])</f>
        <v>METRO-PURWOKERTO</v>
      </c>
      <c r="F480">
        <f>IF(Table1[[#This Row],[NOTA TOKO]]="","",ROW()-2)</f>
        <v>478</v>
      </c>
      <c r="G480" s="59"/>
      <c r="H480" s="1"/>
      <c r="I480">
        <v>3393</v>
      </c>
      <c r="J480" s="1" t="s">
        <v>9957</v>
      </c>
      <c r="K480" t="s">
        <v>9361</v>
      </c>
      <c r="L480" t="str">
        <f>IF(Table1[[#This Row],[_NAMA BARANG]]="",IF(Table1[[#This Row],[//DBS]]="","",INDEX(DBS[NAMA],Table1[[#This Row],[//DBS]])),Table1[[#This Row],[_NAMA BARANG]])</f>
        <v>MEJA BELAJAR FANCY VAN ART</v>
      </c>
      <c r="M480"/>
      <c r="O480" t="str">
        <f>IF(Table1[[#This Row],[ROWID]]="","",IF(Table1[[#This Row],[_KETERANGAN]]="STOCK BELUM LENGKAP","ADA",IF(Table1[[#This Row],[KODE BARANG]]="","TIDAK ADA","ADA")))</f>
        <v>ADA</v>
      </c>
      <c r="P480">
        <v>20</v>
      </c>
      <c r="Q480" t="s">
        <v>37</v>
      </c>
      <c r="R480">
        <f>IF(Table1[[#This Row],[//DBS]]="","",INDEX(DBS[ISI],Table1[[#This Row],[//DBS]]))</f>
        <v>10</v>
      </c>
      <c r="S480" t="str">
        <f>IF(Table1[[#This Row],[//DBS]]="","",IF(Table1[[#This Row],[SATUAN_BYPASS]]="",INDEX(DBS[[SATUAN ]],Table1[[#This Row],[//DBS]]),Table1[SATUAN_BYPASS]))</f>
        <v>PCS</v>
      </c>
      <c r="T480">
        <v>65</v>
      </c>
      <c r="U480" s="58">
        <f>IF(Table1[[#This Row],[HARGA_BYPASS]]="",IF(Table1[[#This Row],[_HARGA]]="","",Table1[[#This Row],[_HARGA]]*1000),Table1[[#This Row],[HARGA_BYPASS]])</f>
        <v>65000</v>
      </c>
      <c r="V480" s="2"/>
      <c r="W480" s="2"/>
      <c r="X480" s="58" t="str">
        <f>IF(Table1[[#This Row],[ROWID]]="","",IF(Table1[[#This Row],[ROWID]]=C481,"",SUMIF(Table1[ROWID],Table1[[#This Row],[ROWID]],Table1[TOTAL])))</f>
        <v/>
      </c>
      <c r="AA48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80">
        <f>IF(Table1[[#This Row],[JUMLAH NOTA]]="","",IF(Table1[[#This Row],[CONV]]="",Table1[[#This Row],[JUMLAH NOTA]],Table1[[#This Row],[JUMLAH NOTA]]*Table1[[#This Row],[CONV]]))</f>
        <v>20</v>
      </c>
      <c r="AC480" t="str">
        <f>IF(Table1[[#This Row],[ISI_CONV]]="","",IF(Table1[[#This Row],[CONV]]="",Table1[[#This Row],[SATUAN NOTA]],Table1[[#This Row],[SATUAN]]))</f>
        <v>PCS</v>
      </c>
      <c r="AD480" s="58">
        <f>IF(Table1[[#This Row],[HARGA]]="","",IF(Table1[[#This Row],[CONV]]="",Table1[[#This Row],[HARGA]],Table1[[#This Row],[HARGA]]/Table1[[#This Row],[CONV]]))</f>
        <v>65000</v>
      </c>
      <c r="AE480" s="58">
        <f>IF(Table1[[#This Row],[HARGA_CONV]]="","",Table1[[#This Row],[HARGA_CONV]]*Table1[[#This Row],[ISI_CONV]]*(100%-(Table1[[#This Row],[DISKON]]+Table1[[#This Row],[DISKON NOTA]])))</f>
        <v>1300000</v>
      </c>
      <c r="AF480" s="3">
        <f>IF(Table1[[#This Row],[TANGGAL NOTA]]="",AF479,Table1[[#This Row],[TANGGAL NOTA]])</f>
        <v>45532</v>
      </c>
      <c r="AG480" s="3"/>
      <c r="AH480" s="3">
        <f>IF(Table1[[#This Row],[TANGGAL UPDATE]]="",AH479,Table1[[#This Row],[TANGGAL UPDATE]])</f>
        <v>45535</v>
      </c>
      <c r="AI480" t="str" cm="1">
        <f t="array" ref="AI480">IF(Table1[[#This Row],[A1]]="",AI479,INDEX(Table6[3],Table1[[#This Row],[Q1]]))</f>
        <v>KO</v>
      </c>
      <c r="AJ480" t="str">
        <f>IF(Table1[[#This Row],[_KETERANGAN]]="","",Table1[[#This Row],[_KETERANGAN]])</f>
        <v/>
      </c>
      <c r="AK480" t="str" cm="1">
        <f t="array" ref="AK480">IF(Table1[[#This Row],[A1]]="",AK479,INDEX(Table6[3],Table1[[#This Row],[Q1]]))</f>
        <v>KO</v>
      </c>
      <c r="AL480" s="5" t="str" cm="1">
        <f t="array" ref="AL480">IF(Table1[[#This Row],[A1]]="",AL479,INDEX(Table6[1],Table1[[#This Row],[Q1]]))</f>
        <v>METRO</v>
      </c>
      <c r="AM480" t="str" cm="1">
        <f t="array" ref="AM480">IF(Table1[[#This Row],[A1]]="",AM479,INDEX(Table6[2],Table1[[#This Row],[Q1]]))</f>
        <v>PURWOKERTO</v>
      </c>
      <c r="AN480" t="str">
        <f>CONCATENATE(Table1[[#This Row],[TOKO_H]],"-",Table1[[#This Row],[KOTA_H]])</f>
        <v>METRO-PURWOKERTO</v>
      </c>
      <c r="AO480"/>
      <c r="AP480" t="s">
        <v>9561</v>
      </c>
      <c r="AQ480"/>
    </row>
    <row r="481" spans="1:43">
      <c r="A481">
        <f>IF(Table1[[#This Row],[KODE BARANG]]="","",MATCH(Table1[[#This Row],[KODE BARANG]],DBS[KODE BARANG],0))</f>
        <v>2062</v>
      </c>
      <c r="B481">
        <f>IF(Table1[[#This Row],[ROWID]]="","",ROW()-2)</f>
        <v>479</v>
      </c>
      <c r="C481">
        <f>IF(Table1[[#This Row],[NAMA BARANG]]="","",IF(Table1[[#This Row],[ID]]="",C480,Table1[[#This Row],[ID]]))</f>
        <v>478</v>
      </c>
      <c r="D481" t="str">
        <f>IF(Table1[[#This Row],[A1]]="","",MATCH(Table1[[#This Row],[A1]],Table6[5],0))</f>
        <v/>
      </c>
      <c r="E481" t="str">
        <f>IF(Table1[[#This Row],[ID]]="","",Table1[[#This Row],[TOKO-KOTA_H]])</f>
        <v/>
      </c>
      <c r="F481" t="str">
        <f>IF(Table1[[#This Row],[NOTA TOKO]]="","",ROW()-2)</f>
        <v/>
      </c>
      <c r="G481" s="59"/>
      <c r="H481" s="1"/>
      <c r="J481" s="1"/>
      <c r="K481" t="s">
        <v>3087</v>
      </c>
      <c r="L481" t="str">
        <f>IF(Table1[[#This Row],[_NAMA BARANG]]="",IF(Table1[[#This Row],[//DBS]]="","",INDEX(DBS[NAMA],Table1[[#This Row],[//DBS]])),Table1[[#This Row],[_NAMA BARANG]])</f>
        <v>PELNA LAPTOP TABLE (MEJA BELAJAR PELNA)</v>
      </c>
      <c r="M481"/>
      <c r="O481" t="str">
        <f>IF(Table1[[#This Row],[ROWID]]="","",IF(Table1[[#This Row],[_KETERANGAN]]="STOCK BELUM LENGKAP","ADA",IF(Table1[[#This Row],[KODE BARANG]]="","TIDAK ADA","ADA")))</f>
        <v>ADA</v>
      </c>
      <c r="P481">
        <v>20</v>
      </c>
      <c r="Q481" t="s">
        <v>37</v>
      </c>
      <c r="R481">
        <f>IF(Table1[[#This Row],[//DBS]]="","",INDEX(DBS[ISI],Table1[[#This Row],[//DBS]]))</f>
        <v>10</v>
      </c>
      <c r="S481" t="str">
        <f>IF(Table1[[#This Row],[//DBS]]="","",IF(Table1[[#This Row],[SATUAN_BYPASS]]="",INDEX(DBS[[SATUAN ]],Table1[[#This Row],[//DBS]]),Table1[SATUAN_BYPASS]))</f>
        <v>PCS</v>
      </c>
      <c r="T481">
        <v>75</v>
      </c>
      <c r="U481" s="58">
        <f>IF(Table1[[#This Row],[HARGA_BYPASS]]="",IF(Table1[[#This Row],[_HARGA]]="","",Table1[[#This Row],[_HARGA]]*1000),Table1[[#This Row],[HARGA_BYPASS]])</f>
        <v>75000</v>
      </c>
      <c r="V481" s="2"/>
      <c r="W481" s="2"/>
      <c r="X481" s="58">
        <f>IF(Table1[[#This Row],[ROWID]]="","",IF(Table1[[#This Row],[ROWID]]=C482,"",SUMIF(Table1[ROWID],Table1[[#This Row],[ROWID]],Table1[TOTAL])))</f>
        <v>2800000</v>
      </c>
      <c r="AA48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81">
        <f>IF(Table1[[#This Row],[JUMLAH NOTA]]="","",IF(Table1[[#This Row],[CONV]]="",Table1[[#This Row],[JUMLAH NOTA]],Table1[[#This Row],[JUMLAH NOTA]]*Table1[[#This Row],[CONV]]))</f>
        <v>20</v>
      </c>
      <c r="AC481" t="str">
        <f>IF(Table1[[#This Row],[ISI_CONV]]="","",IF(Table1[[#This Row],[CONV]]="",Table1[[#This Row],[SATUAN NOTA]],Table1[[#This Row],[SATUAN]]))</f>
        <v>PCS</v>
      </c>
      <c r="AD481" s="58">
        <f>IF(Table1[[#This Row],[HARGA]]="","",IF(Table1[[#This Row],[CONV]]="",Table1[[#This Row],[HARGA]],Table1[[#This Row],[HARGA]]/Table1[[#This Row],[CONV]]))</f>
        <v>75000</v>
      </c>
      <c r="AE481" s="58">
        <f>IF(Table1[[#This Row],[HARGA_CONV]]="","",Table1[[#This Row],[HARGA_CONV]]*Table1[[#This Row],[ISI_CONV]]*(100%-(Table1[[#This Row],[DISKON]]+Table1[[#This Row],[DISKON NOTA]])))</f>
        <v>1500000</v>
      </c>
      <c r="AF481" s="3">
        <f>IF(Table1[[#This Row],[TANGGAL NOTA]]="",AF480,Table1[[#This Row],[TANGGAL NOTA]])</f>
        <v>45532</v>
      </c>
      <c r="AG481" s="3"/>
      <c r="AH481" s="3">
        <f>IF(Table1[[#This Row],[TANGGAL UPDATE]]="",AH480,Table1[[#This Row],[TANGGAL UPDATE]])</f>
        <v>45535</v>
      </c>
      <c r="AI481" t="str" cm="1">
        <f t="array" ref="AI481">IF(Table1[[#This Row],[A1]]="",AI480,INDEX(Table6[3],Table1[[#This Row],[Q1]]))</f>
        <v>KO</v>
      </c>
      <c r="AJ481" t="str">
        <f>IF(Table1[[#This Row],[_KETERANGAN]]="","",Table1[[#This Row],[_KETERANGAN]])</f>
        <v/>
      </c>
      <c r="AK481" t="str" cm="1">
        <f t="array" ref="AK481">IF(Table1[[#This Row],[A1]]="",AK480,INDEX(Table6[3],Table1[[#This Row],[Q1]]))</f>
        <v>KO</v>
      </c>
      <c r="AL481" s="5" t="str" cm="1">
        <f t="array" ref="AL481">IF(Table1[[#This Row],[A1]]="",AL480,INDEX(Table6[1],Table1[[#This Row],[Q1]]))</f>
        <v>METRO</v>
      </c>
      <c r="AM481" t="str" cm="1">
        <f t="array" ref="AM481">IF(Table1[[#This Row],[A1]]="",AM480,INDEX(Table6[2],Table1[[#This Row],[Q1]]))</f>
        <v>PURWOKERTO</v>
      </c>
      <c r="AN481" t="str">
        <f>CONCATENATE(Table1[[#This Row],[TOKO_H]],"-",Table1[[#This Row],[KOTA_H]])</f>
        <v>METRO-PURWOKERTO</v>
      </c>
      <c r="AO481"/>
      <c r="AP481" t="s">
        <v>9561</v>
      </c>
      <c r="AQ481"/>
    </row>
    <row r="482" spans="1:43">
      <c r="A482" t="str">
        <f>IF(Table1[[#This Row],[KODE BARANG]]="","",MATCH(Table1[[#This Row],[KODE BARANG]],DBS[KODE BARANG],0))</f>
        <v/>
      </c>
      <c r="B482" t="str">
        <f>IF(Table1[[#This Row],[ROWID]]="","",ROW()-2)</f>
        <v/>
      </c>
      <c r="C482" t="str">
        <f>IF(Table1[[#This Row],[NAMA BARANG]]="","",IF(Table1[[#This Row],[ID]]="",C481,Table1[[#This Row],[ID]]))</f>
        <v/>
      </c>
      <c r="D482" t="str">
        <f>IF(Table1[[#This Row],[A1]]="","",MATCH(Table1[[#This Row],[A1]],Table6[5],0))</f>
        <v/>
      </c>
      <c r="E482" t="str">
        <f>IF(Table1[[#This Row],[ID]]="","",Table1[[#This Row],[TOKO-KOTA_H]])</f>
        <v/>
      </c>
      <c r="F482" t="str">
        <f>IF(Table1[[#This Row],[NOTA TOKO]]="","",ROW()-2)</f>
        <v/>
      </c>
      <c r="G482" s="59"/>
      <c r="H482" s="1"/>
      <c r="J482" s="1"/>
      <c r="K482"/>
      <c r="L482" t="str">
        <f>IF(Table1[[#This Row],[_NAMA BARANG]]="",IF(Table1[[#This Row],[//DBS]]="","",INDEX(DBS[NAMA],Table1[[#This Row],[//DBS]])),Table1[[#This Row],[_NAMA BARANG]])</f>
        <v/>
      </c>
      <c r="M482"/>
      <c r="O482" t="str">
        <f>IF(Table1[[#This Row],[ROWID]]="","",IF(Table1[[#This Row],[_KETERANGAN]]="STOCK BELUM LENGKAP","ADA",IF(Table1[[#This Row],[KODE BARANG]]="","TIDAK ADA","ADA")))</f>
        <v/>
      </c>
      <c r="R482" t="str">
        <f>IF(Table1[[#This Row],[//DBS]]="","",INDEX(DBS[ISI],Table1[[#This Row],[//DBS]]))</f>
        <v/>
      </c>
      <c r="S482" t="str">
        <f>IF(Table1[[#This Row],[//DBS]]="","",IF(Table1[[#This Row],[SATUAN_BYPASS]]="",INDEX(DBS[[SATUAN ]],Table1[[#This Row],[//DBS]]),Table1[SATUAN_BYPASS]))</f>
        <v/>
      </c>
      <c r="U482" s="58" t="str">
        <f>IF(Table1[[#This Row],[HARGA_BYPASS]]="",IF(Table1[[#This Row],[_HARGA]]="","",Table1[[#This Row],[_HARGA]]*1000),Table1[[#This Row],[HARGA_BYPASS]])</f>
        <v/>
      </c>
      <c r="V482" s="2"/>
      <c r="W482" s="2"/>
      <c r="X482" s="58" t="str">
        <f>IF(Table1[[#This Row],[ROWID]]="","",IF(Table1[[#This Row],[ROWID]]=C483,"",SUMIF(Table1[ROWID],Table1[[#This Row],[ROWID]],Table1[TOTAL])))</f>
        <v/>
      </c>
      <c r="AA48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82" t="str">
        <f>IF(Table1[[#This Row],[JUMLAH NOTA]]="","",IF(Table1[[#This Row],[CONV]]="",Table1[[#This Row],[JUMLAH NOTA]],Table1[[#This Row],[JUMLAH NOTA]]*Table1[[#This Row],[CONV]]))</f>
        <v/>
      </c>
      <c r="AC482" t="str">
        <f>IF(Table1[[#This Row],[ISI_CONV]]="","",IF(Table1[[#This Row],[CONV]]="",Table1[[#This Row],[SATUAN NOTA]],Table1[[#This Row],[SATUAN]]))</f>
        <v/>
      </c>
      <c r="AD482" s="58" t="str">
        <f>IF(Table1[[#This Row],[HARGA]]="","",IF(Table1[[#This Row],[CONV]]="",Table1[[#This Row],[HARGA]],Table1[[#This Row],[HARGA]]/Table1[[#This Row],[CONV]]))</f>
        <v/>
      </c>
      <c r="AE482" s="58" t="str">
        <f>IF(Table1[[#This Row],[HARGA_CONV]]="","",Table1[[#This Row],[HARGA_CONV]]*Table1[[#This Row],[ISI_CONV]]*(100%-(Table1[[#This Row],[DISKON]]+Table1[[#This Row],[DISKON NOTA]])))</f>
        <v/>
      </c>
      <c r="AF482" s="3">
        <f>IF(Table1[[#This Row],[TANGGAL NOTA]]="",AF481,Table1[[#This Row],[TANGGAL NOTA]])</f>
        <v>45532</v>
      </c>
      <c r="AG482" s="3"/>
      <c r="AH482" s="3">
        <f>IF(Table1[[#This Row],[TANGGAL UPDATE]]="",AH481,Table1[[#This Row],[TANGGAL UPDATE]])</f>
        <v>45535</v>
      </c>
      <c r="AI482" t="str" cm="1">
        <f t="array" ref="AI482">IF(Table1[[#This Row],[A1]]="",AI481,INDEX(Table6[3],Table1[[#This Row],[Q1]]))</f>
        <v>KO</v>
      </c>
      <c r="AJ482" t="str">
        <f>IF(Table1[[#This Row],[_KETERANGAN]]="","",Table1[[#This Row],[_KETERANGAN]])</f>
        <v/>
      </c>
      <c r="AK482" t="str" cm="1">
        <f t="array" ref="AK482">IF(Table1[[#This Row],[A1]]="",AK481,INDEX(Table6[3],Table1[[#This Row],[Q1]]))</f>
        <v>KO</v>
      </c>
      <c r="AL482" s="5" t="str" cm="1">
        <f t="array" ref="AL482">IF(Table1[[#This Row],[A1]]="",AL481,INDEX(Table6[1],Table1[[#This Row],[Q1]]))</f>
        <v>METRO</v>
      </c>
      <c r="AM482" t="str" cm="1">
        <f t="array" ref="AM482">IF(Table1[[#This Row],[A1]]="",AM481,INDEX(Table6[2],Table1[[#This Row],[Q1]]))</f>
        <v>PURWOKERTO</v>
      </c>
      <c r="AN482" t="str">
        <f>CONCATENATE(Table1[[#This Row],[TOKO_H]],"-",Table1[[#This Row],[KOTA_H]])</f>
        <v>METRO-PURWOKERTO</v>
      </c>
      <c r="AO482"/>
      <c r="AP482" t="s">
        <v>9561</v>
      </c>
      <c r="AQ482"/>
    </row>
    <row r="483" spans="1:43">
      <c r="A483">
        <f>IF(Table1[[#This Row],[KODE BARANG]]="","",MATCH(Table1[[#This Row],[KODE BARANG]],DBS[KODE BARANG],0))</f>
        <v>2793</v>
      </c>
      <c r="B483">
        <f>IF(Table1[[#This Row],[ROWID]]="","",ROW()-2)</f>
        <v>481</v>
      </c>
      <c r="C483">
        <f>IF(Table1[[#This Row],[NAMA BARANG]]="","",IF(Table1[[#This Row],[ID]]="",C482,Table1[[#This Row],[ID]]))</f>
        <v>481</v>
      </c>
      <c r="D483">
        <f>IF(Table1[[#This Row],[A1]]="","",MATCH(Table1[[#This Row],[A1]],Table6[5],0))</f>
        <v>103</v>
      </c>
      <c r="E483" t="str">
        <f>IF(Table1[[#This Row],[ID]]="","",Table1[[#This Row],[TOKO-KOTA_H]])</f>
        <v>INDOBARU-TEMANGGUNG</v>
      </c>
      <c r="F483">
        <f>IF(Table1[[#This Row],[NOTA TOKO]]="","",ROW()-2)</f>
        <v>481</v>
      </c>
      <c r="G483" s="59"/>
      <c r="H483" s="1"/>
      <c r="I483">
        <v>3392</v>
      </c>
      <c r="J483" s="1" t="s">
        <v>9924</v>
      </c>
      <c r="K483" t="s">
        <v>4056</v>
      </c>
      <c r="L483" t="str">
        <f>IF(Table1[[#This Row],[_NAMA BARANG]]="",IF(Table1[[#This Row],[//DBS]]="","",INDEX(DBS[NAMA],Table1[[#This Row],[//DBS]])),Table1[[#This Row],[_NAMA BARANG]])</f>
        <v>STIP W/B CLEAR K</v>
      </c>
      <c r="M483"/>
      <c r="O483" t="str">
        <f>IF(Table1[[#This Row],[ROWID]]="","",IF(Table1[[#This Row],[_KETERANGAN]]="STOCK BELUM LENGKAP","ADA",IF(Table1[[#This Row],[KODE BARANG]]="","TIDAK ADA","ADA")))</f>
        <v>ADA</v>
      </c>
      <c r="P483">
        <v>60</v>
      </c>
      <c r="Q483" t="s">
        <v>34</v>
      </c>
      <c r="R483">
        <f>IF(Table1[[#This Row],[//DBS]]="","",INDEX(DBS[ISI],Table1[[#This Row],[//DBS]]))</f>
        <v>60</v>
      </c>
      <c r="S483" t="str">
        <f>IF(Table1[[#This Row],[//DBS]]="","",IF(Table1[[#This Row],[SATUAN_BYPASS]]="",INDEX(DBS[[SATUAN ]],Table1[[#This Row],[//DBS]]),Table1[SATUAN_BYPASS]))</f>
        <v>LSN</v>
      </c>
      <c r="T483">
        <v>30</v>
      </c>
      <c r="U483" s="58">
        <f>IF(Table1[[#This Row],[HARGA_BYPASS]]="",IF(Table1[[#This Row],[_HARGA]]="","",Table1[[#This Row],[_HARGA]]*1000),Table1[[#This Row],[HARGA_BYPASS]])</f>
        <v>30000</v>
      </c>
      <c r="V483" s="2"/>
      <c r="W483" s="2"/>
      <c r="X483" s="58">
        <f>IF(Table1[[#This Row],[ROWID]]="","",IF(Table1[[#This Row],[ROWID]]=C484,"",SUMIF(Table1[ROWID],Table1[[#This Row],[ROWID]],Table1[TOTAL])))</f>
        <v>1800000</v>
      </c>
      <c r="AA48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83">
        <f>IF(Table1[[#This Row],[JUMLAH NOTA]]="","",IF(Table1[[#This Row],[CONV]]="",Table1[[#This Row],[JUMLAH NOTA]],Table1[[#This Row],[JUMLAH NOTA]]*Table1[[#This Row],[CONV]]))</f>
        <v>60</v>
      </c>
      <c r="AC483" t="str">
        <f>IF(Table1[[#This Row],[ISI_CONV]]="","",IF(Table1[[#This Row],[CONV]]="",Table1[[#This Row],[SATUAN NOTA]],Table1[[#This Row],[SATUAN]]))</f>
        <v>LSN</v>
      </c>
      <c r="AD483" s="58">
        <f>IF(Table1[[#This Row],[HARGA]]="","",IF(Table1[[#This Row],[CONV]]="",Table1[[#This Row],[HARGA]],Table1[[#This Row],[HARGA]]/Table1[[#This Row],[CONV]]))</f>
        <v>30000</v>
      </c>
      <c r="AE483" s="58">
        <f>IF(Table1[[#This Row],[HARGA_CONV]]="","",Table1[[#This Row],[HARGA_CONV]]*Table1[[#This Row],[ISI_CONV]]*(100%-(Table1[[#This Row],[DISKON]]+Table1[[#This Row],[DISKON NOTA]])))</f>
        <v>1800000</v>
      </c>
      <c r="AF483" s="3">
        <f>IF(Table1[[#This Row],[TANGGAL NOTA]]="",AF482,Table1[[#This Row],[TANGGAL NOTA]])</f>
        <v>45532</v>
      </c>
      <c r="AG483" s="3"/>
      <c r="AH483" s="3">
        <f>IF(Table1[[#This Row],[TANGGAL UPDATE]]="",AH482,Table1[[#This Row],[TANGGAL UPDATE]])</f>
        <v>45535</v>
      </c>
      <c r="AI483" t="str" cm="1">
        <f t="array" ref="AI483">IF(Table1[[#This Row],[A1]]="",AI482,INDEX(Table6[3],Table1[[#This Row],[Q1]]))</f>
        <v>KO</v>
      </c>
      <c r="AJ483" t="str">
        <f>IF(Table1[[#This Row],[_KETERANGAN]]="","",Table1[[#This Row],[_KETERANGAN]])</f>
        <v/>
      </c>
      <c r="AK483" t="str" cm="1">
        <f t="array" ref="AK483">IF(Table1[[#This Row],[A1]]="",AK482,INDEX(Table6[3],Table1[[#This Row],[Q1]]))</f>
        <v>KO</v>
      </c>
      <c r="AL483" s="5" t="str" cm="1">
        <f t="array" ref="AL483">IF(Table1[[#This Row],[A1]]="",AL482,INDEX(Table6[1],Table1[[#This Row],[Q1]]))</f>
        <v>INDOBARU</v>
      </c>
      <c r="AM483" t="str" cm="1">
        <f t="array" ref="AM483">IF(Table1[[#This Row],[A1]]="",AM482,INDEX(Table6[2],Table1[[#This Row],[Q1]]))</f>
        <v>TEMANGGUNG</v>
      </c>
      <c r="AN483" t="str">
        <f>CONCATENATE(Table1[[#This Row],[TOKO_H]],"-",Table1[[#This Row],[KOTA_H]])</f>
        <v>INDOBARU-TEMANGGUNG</v>
      </c>
      <c r="AO483"/>
      <c r="AP483" t="s">
        <v>9561</v>
      </c>
      <c r="AQ483"/>
    </row>
    <row r="484" spans="1:43">
      <c r="A484" t="str">
        <f>IF(Table1[[#This Row],[KODE BARANG]]="","",MATCH(Table1[[#This Row],[KODE BARANG]],DBS[KODE BARANG],0))</f>
        <v/>
      </c>
      <c r="B484" t="str">
        <f>IF(Table1[[#This Row],[ROWID]]="","",ROW()-2)</f>
        <v/>
      </c>
      <c r="C484" t="str">
        <f>IF(Table1[[#This Row],[NAMA BARANG]]="","",IF(Table1[[#This Row],[ID]]="",C483,Table1[[#This Row],[ID]]))</f>
        <v/>
      </c>
      <c r="D484" t="str">
        <f>IF(Table1[[#This Row],[A1]]="","",MATCH(Table1[[#This Row],[A1]],Table6[5],0))</f>
        <v/>
      </c>
      <c r="E484" t="str">
        <f>IF(Table1[[#This Row],[ID]]="","",Table1[[#This Row],[TOKO-KOTA_H]])</f>
        <v/>
      </c>
      <c r="F484" t="str">
        <f>IF(Table1[[#This Row],[NOTA TOKO]]="","",ROW()-2)</f>
        <v/>
      </c>
      <c r="G484" s="59"/>
      <c r="H484" s="1"/>
      <c r="J484" s="1"/>
      <c r="K484"/>
      <c r="L484" t="str">
        <f>IF(Table1[[#This Row],[_NAMA BARANG]]="",IF(Table1[[#This Row],[//DBS]]="","",INDEX(DBS[NAMA],Table1[[#This Row],[//DBS]])),Table1[[#This Row],[_NAMA BARANG]])</f>
        <v/>
      </c>
      <c r="M484"/>
      <c r="O484" t="str">
        <f>IF(Table1[[#This Row],[ROWID]]="","",IF(Table1[[#This Row],[_KETERANGAN]]="STOCK BELUM LENGKAP","ADA",IF(Table1[[#This Row],[KODE BARANG]]="","TIDAK ADA","ADA")))</f>
        <v/>
      </c>
      <c r="R484" t="str">
        <f>IF(Table1[[#This Row],[//DBS]]="","",INDEX(DBS[ISI],Table1[[#This Row],[//DBS]]))</f>
        <v/>
      </c>
      <c r="S484" t="str">
        <f>IF(Table1[[#This Row],[//DBS]]="","",IF(Table1[[#This Row],[SATUAN_BYPASS]]="",INDEX(DBS[[SATUAN ]],Table1[[#This Row],[//DBS]]),Table1[SATUAN_BYPASS]))</f>
        <v/>
      </c>
      <c r="U484" s="58" t="str">
        <f>IF(Table1[[#This Row],[HARGA_BYPASS]]="",IF(Table1[[#This Row],[_HARGA]]="","",Table1[[#This Row],[_HARGA]]*1000),Table1[[#This Row],[HARGA_BYPASS]])</f>
        <v/>
      </c>
      <c r="V484" s="2"/>
      <c r="W484" s="2"/>
      <c r="X484" s="58" t="str">
        <f>IF(Table1[[#This Row],[ROWID]]="","",IF(Table1[[#This Row],[ROWID]]=C485,"",SUMIF(Table1[ROWID],Table1[[#This Row],[ROWID]],Table1[TOTAL])))</f>
        <v/>
      </c>
      <c r="AA48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84" t="str">
        <f>IF(Table1[[#This Row],[JUMLAH NOTA]]="","",IF(Table1[[#This Row],[CONV]]="",Table1[[#This Row],[JUMLAH NOTA]],Table1[[#This Row],[JUMLAH NOTA]]*Table1[[#This Row],[CONV]]))</f>
        <v/>
      </c>
      <c r="AC484" t="str">
        <f>IF(Table1[[#This Row],[ISI_CONV]]="","",IF(Table1[[#This Row],[CONV]]="",Table1[[#This Row],[SATUAN NOTA]],Table1[[#This Row],[SATUAN]]))</f>
        <v/>
      </c>
      <c r="AD484" s="58" t="str">
        <f>IF(Table1[[#This Row],[HARGA]]="","",IF(Table1[[#This Row],[CONV]]="",Table1[[#This Row],[HARGA]],Table1[[#This Row],[HARGA]]/Table1[[#This Row],[CONV]]))</f>
        <v/>
      </c>
      <c r="AE484" s="58" t="str">
        <f>IF(Table1[[#This Row],[HARGA_CONV]]="","",Table1[[#This Row],[HARGA_CONV]]*Table1[[#This Row],[ISI_CONV]]*(100%-(Table1[[#This Row],[DISKON]]+Table1[[#This Row],[DISKON NOTA]])))</f>
        <v/>
      </c>
      <c r="AF484" s="3">
        <f>IF(Table1[[#This Row],[TANGGAL NOTA]]="",AF483,Table1[[#This Row],[TANGGAL NOTA]])</f>
        <v>45532</v>
      </c>
      <c r="AG484" s="3"/>
      <c r="AH484" s="3">
        <f>IF(Table1[[#This Row],[TANGGAL UPDATE]]="",AH483,Table1[[#This Row],[TANGGAL UPDATE]])</f>
        <v>45535</v>
      </c>
      <c r="AI484" t="str" cm="1">
        <f t="array" ref="AI484">IF(Table1[[#This Row],[A1]]="",AI483,INDEX(Table6[3],Table1[[#This Row],[Q1]]))</f>
        <v>KO</v>
      </c>
      <c r="AJ484" t="str">
        <f>IF(Table1[[#This Row],[_KETERANGAN]]="","",Table1[[#This Row],[_KETERANGAN]])</f>
        <v/>
      </c>
      <c r="AK484" t="str" cm="1">
        <f t="array" ref="AK484">IF(Table1[[#This Row],[A1]]="",AK483,INDEX(Table6[3],Table1[[#This Row],[Q1]]))</f>
        <v>KO</v>
      </c>
      <c r="AL484" s="5" t="str" cm="1">
        <f t="array" ref="AL484">IF(Table1[[#This Row],[A1]]="",AL483,INDEX(Table6[1],Table1[[#This Row],[Q1]]))</f>
        <v>INDOBARU</v>
      </c>
      <c r="AM484" t="str" cm="1">
        <f t="array" ref="AM484">IF(Table1[[#This Row],[A1]]="",AM483,INDEX(Table6[2],Table1[[#This Row],[Q1]]))</f>
        <v>TEMANGGUNG</v>
      </c>
      <c r="AN484" t="str">
        <f>CONCATENATE(Table1[[#This Row],[TOKO_H]],"-",Table1[[#This Row],[KOTA_H]])</f>
        <v>INDOBARU-TEMANGGUNG</v>
      </c>
      <c r="AO484"/>
      <c r="AP484" t="s">
        <v>9561</v>
      </c>
      <c r="AQ484"/>
    </row>
    <row r="485" spans="1:43">
      <c r="A485">
        <f>IF(Table1[[#This Row],[KODE BARANG]]="","",MATCH(Table1[[#This Row],[KODE BARANG]],DBS[KODE BARANG],0))</f>
        <v>2565</v>
      </c>
      <c r="B485">
        <f>IF(Table1[[#This Row],[ROWID]]="","",ROW()-2)</f>
        <v>483</v>
      </c>
      <c r="C485">
        <f>IF(Table1[[#This Row],[NAMA BARANG]]="","",IF(Table1[[#This Row],[ID]]="",C484,Table1[[#This Row],[ID]]))</f>
        <v>483</v>
      </c>
      <c r="D485">
        <f>IF(Table1[[#This Row],[A1]]="","",MATCH(Table1[[#This Row],[A1]],Table6[5],0))</f>
        <v>214</v>
      </c>
      <c r="E485" t="str">
        <f>IF(Table1[[#This Row],[ID]]="","",Table1[[#This Row],[TOKO-KOTA_H]])</f>
        <v>SISWA-KUTOARJO</v>
      </c>
      <c r="F485">
        <f>IF(Table1[[#This Row],[NOTA TOKO]]="","",ROW()-2)</f>
        <v>483</v>
      </c>
      <c r="G485" s="59"/>
      <c r="H485" s="1"/>
      <c r="I485">
        <v>3614</v>
      </c>
      <c r="J485" s="1" t="s">
        <v>10020</v>
      </c>
      <c r="K485" t="s">
        <v>3689</v>
      </c>
      <c r="L485" t="str">
        <f>IF(Table1[[#This Row],[_NAMA BARANG]]="",IF(Table1[[#This Row],[//DBS]]="","",INDEX(DBS[NAMA],Table1[[#This Row],[//DBS]])),Table1[[#This Row],[_NAMA BARANG]])</f>
        <v>PIANIKA LOVELY BIRU</v>
      </c>
      <c r="M485"/>
      <c r="O485" t="str">
        <f>IF(Table1[[#This Row],[ROWID]]="","",IF(Table1[[#This Row],[_KETERANGAN]]="STOCK BELUM LENGKAP","ADA",IF(Table1[[#This Row],[KODE BARANG]]="","TIDAK ADA","ADA")))</f>
        <v>ADA</v>
      </c>
      <c r="P485">
        <v>48</v>
      </c>
      <c r="Q485" t="s">
        <v>37</v>
      </c>
      <c r="R485">
        <f>IF(Table1[[#This Row],[//DBS]]="","",INDEX(DBS[ISI],Table1[[#This Row],[//DBS]]))</f>
        <v>12</v>
      </c>
      <c r="S485" t="str">
        <f>IF(Table1[[#This Row],[//DBS]]="","",IF(Table1[[#This Row],[SATUAN_BYPASS]]="",INDEX(DBS[[SATUAN ]],Table1[[#This Row],[//DBS]]),Table1[SATUAN_BYPASS]))</f>
        <v>PCS</v>
      </c>
      <c r="T485">
        <v>87.5</v>
      </c>
      <c r="U485" s="58">
        <f>IF(Table1[[#This Row],[HARGA_BYPASS]]="",IF(Table1[[#This Row],[_HARGA]]="","",Table1[[#This Row],[_HARGA]]*1000),Table1[[#This Row],[HARGA_BYPASS]])</f>
        <v>87500</v>
      </c>
      <c r="V485" s="2"/>
      <c r="W485" s="2"/>
      <c r="X485" s="58">
        <f>IF(Table1[[#This Row],[ROWID]]="","",IF(Table1[[#This Row],[ROWID]]=C486,"",SUMIF(Table1[ROWID],Table1[[#This Row],[ROWID]],Table1[TOTAL])))</f>
        <v>4200000</v>
      </c>
      <c r="AA48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85">
        <f>IF(Table1[[#This Row],[JUMLAH NOTA]]="","",IF(Table1[[#This Row],[CONV]]="",Table1[[#This Row],[JUMLAH NOTA]],Table1[[#This Row],[JUMLAH NOTA]]*Table1[[#This Row],[CONV]]))</f>
        <v>48</v>
      </c>
      <c r="AC485" t="str">
        <f>IF(Table1[[#This Row],[ISI_CONV]]="","",IF(Table1[[#This Row],[CONV]]="",Table1[[#This Row],[SATUAN NOTA]],Table1[[#This Row],[SATUAN]]))</f>
        <v>PCS</v>
      </c>
      <c r="AD485" s="58">
        <f>IF(Table1[[#This Row],[HARGA]]="","",IF(Table1[[#This Row],[CONV]]="",Table1[[#This Row],[HARGA]],Table1[[#This Row],[HARGA]]/Table1[[#This Row],[CONV]]))</f>
        <v>87500</v>
      </c>
      <c r="AE485" s="58">
        <f>IF(Table1[[#This Row],[HARGA_CONV]]="","",Table1[[#This Row],[HARGA_CONV]]*Table1[[#This Row],[ISI_CONV]]*(100%-(Table1[[#This Row],[DISKON]]+Table1[[#This Row],[DISKON NOTA]])))</f>
        <v>4200000</v>
      </c>
      <c r="AF485" s="3">
        <f>IF(Table1[[#This Row],[TANGGAL NOTA]]="",AF484,Table1[[#This Row],[TANGGAL NOTA]])</f>
        <v>45532</v>
      </c>
      <c r="AG485" s="3"/>
      <c r="AH485" s="3">
        <f>IF(Table1[[#This Row],[TANGGAL UPDATE]]="",AH484,Table1[[#This Row],[TANGGAL UPDATE]])</f>
        <v>45535</v>
      </c>
      <c r="AI485" t="str" cm="1">
        <f t="array" ref="AI485">IF(Table1[[#This Row],[A1]]="",AI484,INDEX(Table6[3],Table1[[#This Row],[Q1]]))</f>
        <v>KO</v>
      </c>
      <c r="AJ485" t="str">
        <f>IF(Table1[[#This Row],[_KETERANGAN]]="","",Table1[[#This Row],[_KETERANGAN]])</f>
        <v/>
      </c>
      <c r="AK485" t="str" cm="1">
        <f t="array" ref="AK485">IF(Table1[[#This Row],[A1]]="",AK484,INDEX(Table6[3],Table1[[#This Row],[Q1]]))</f>
        <v>KO</v>
      </c>
      <c r="AL485" s="5" t="str" cm="1">
        <f t="array" ref="AL485">IF(Table1[[#This Row],[A1]]="",AL484,INDEX(Table6[1],Table1[[#This Row],[Q1]]))</f>
        <v>SISWA</v>
      </c>
      <c r="AM485" t="str" cm="1">
        <f t="array" ref="AM485">IF(Table1[[#This Row],[A1]]="",AM484,INDEX(Table6[2],Table1[[#This Row],[Q1]]))</f>
        <v>KUTOARJO</v>
      </c>
      <c r="AN485" t="str">
        <f>CONCATENATE(Table1[[#This Row],[TOKO_H]],"-",Table1[[#This Row],[KOTA_H]])</f>
        <v>SISWA-KUTOARJO</v>
      </c>
      <c r="AO485"/>
      <c r="AP485" t="s">
        <v>9561</v>
      </c>
      <c r="AQ485"/>
    </row>
    <row r="486" spans="1:43">
      <c r="A486" t="str">
        <f>IF(Table1[[#This Row],[KODE BARANG]]="","",MATCH(Table1[[#This Row],[KODE BARANG]],DBS[KODE BARANG],0))</f>
        <v/>
      </c>
      <c r="B486" t="str">
        <f>IF(Table1[[#This Row],[ROWID]]="","",ROW()-2)</f>
        <v/>
      </c>
      <c r="C486" t="str">
        <f>IF(Table1[[#This Row],[NAMA BARANG]]="","",IF(Table1[[#This Row],[ID]]="",C485,Table1[[#This Row],[ID]]))</f>
        <v/>
      </c>
      <c r="D486" t="str">
        <f>IF(Table1[[#This Row],[A1]]="","",MATCH(Table1[[#This Row],[A1]],Table6[5],0))</f>
        <v/>
      </c>
      <c r="E486" t="str">
        <f>IF(Table1[[#This Row],[ID]]="","",Table1[[#This Row],[TOKO-KOTA_H]])</f>
        <v/>
      </c>
      <c r="F486" t="str">
        <f>IF(Table1[[#This Row],[NOTA TOKO]]="","",ROW()-2)</f>
        <v/>
      </c>
      <c r="G486" s="59"/>
      <c r="H486" s="1"/>
      <c r="J486" s="1"/>
      <c r="K486"/>
      <c r="L486" t="str">
        <f>IF(Table1[[#This Row],[_NAMA BARANG]]="",IF(Table1[[#This Row],[//DBS]]="","",INDEX(DBS[NAMA],Table1[[#This Row],[//DBS]])),Table1[[#This Row],[_NAMA BARANG]])</f>
        <v/>
      </c>
      <c r="M486"/>
      <c r="O486" t="str">
        <f>IF(Table1[[#This Row],[ROWID]]="","",IF(Table1[[#This Row],[_KETERANGAN]]="STOCK BELUM LENGKAP","ADA",IF(Table1[[#This Row],[KODE BARANG]]="","TIDAK ADA","ADA")))</f>
        <v/>
      </c>
      <c r="R486" t="str">
        <f>IF(Table1[[#This Row],[//DBS]]="","",INDEX(DBS[ISI],Table1[[#This Row],[//DBS]]))</f>
        <v/>
      </c>
      <c r="S486" t="str">
        <f>IF(Table1[[#This Row],[//DBS]]="","",IF(Table1[[#This Row],[SATUAN_BYPASS]]="",INDEX(DBS[[SATUAN ]],Table1[[#This Row],[//DBS]]),Table1[SATUAN_BYPASS]))</f>
        <v/>
      </c>
      <c r="U486" s="58" t="str">
        <f>IF(Table1[[#This Row],[HARGA_BYPASS]]="",IF(Table1[[#This Row],[_HARGA]]="","",Table1[[#This Row],[_HARGA]]*1000),Table1[[#This Row],[HARGA_BYPASS]])</f>
        <v/>
      </c>
      <c r="V486" s="2"/>
      <c r="W486" s="2"/>
      <c r="X486" s="58" t="str">
        <f>IF(Table1[[#This Row],[ROWID]]="","",IF(Table1[[#This Row],[ROWID]]=C487,"",SUMIF(Table1[ROWID],Table1[[#This Row],[ROWID]],Table1[TOTAL])))</f>
        <v/>
      </c>
      <c r="AA48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86" t="str">
        <f>IF(Table1[[#This Row],[JUMLAH NOTA]]="","",IF(Table1[[#This Row],[CONV]]="",Table1[[#This Row],[JUMLAH NOTA]],Table1[[#This Row],[JUMLAH NOTA]]*Table1[[#This Row],[CONV]]))</f>
        <v/>
      </c>
      <c r="AC486" t="str">
        <f>IF(Table1[[#This Row],[ISI_CONV]]="","",IF(Table1[[#This Row],[CONV]]="",Table1[[#This Row],[SATUAN NOTA]],Table1[[#This Row],[SATUAN]]))</f>
        <v/>
      </c>
      <c r="AD486" s="58" t="str">
        <f>IF(Table1[[#This Row],[HARGA]]="","",IF(Table1[[#This Row],[CONV]]="",Table1[[#This Row],[HARGA]],Table1[[#This Row],[HARGA]]/Table1[[#This Row],[CONV]]))</f>
        <v/>
      </c>
      <c r="AE486" s="58" t="str">
        <f>IF(Table1[[#This Row],[HARGA_CONV]]="","",Table1[[#This Row],[HARGA_CONV]]*Table1[[#This Row],[ISI_CONV]]*(100%-(Table1[[#This Row],[DISKON]]+Table1[[#This Row],[DISKON NOTA]])))</f>
        <v/>
      </c>
      <c r="AF486" s="3">
        <f>IF(Table1[[#This Row],[TANGGAL NOTA]]="",AF485,Table1[[#This Row],[TANGGAL NOTA]])</f>
        <v>45532</v>
      </c>
      <c r="AG486" s="3"/>
      <c r="AH486" s="3">
        <f>IF(Table1[[#This Row],[TANGGAL UPDATE]]="",AH485,Table1[[#This Row],[TANGGAL UPDATE]])</f>
        <v>45535</v>
      </c>
      <c r="AI486" t="str" cm="1">
        <f t="array" ref="AI486">IF(Table1[[#This Row],[A1]]="",AI485,INDEX(Table6[3],Table1[[#This Row],[Q1]]))</f>
        <v>KO</v>
      </c>
      <c r="AJ486" t="str">
        <f>IF(Table1[[#This Row],[_KETERANGAN]]="","",Table1[[#This Row],[_KETERANGAN]])</f>
        <v/>
      </c>
      <c r="AK486" t="str" cm="1">
        <f t="array" ref="AK486">IF(Table1[[#This Row],[A1]]="",AK485,INDEX(Table6[3],Table1[[#This Row],[Q1]]))</f>
        <v>KO</v>
      </c>
      <c r="AL486" s="5" t="str" cm="1">
        <f t="array" ref="AL486">IF(Table1[[#This Row],[A1]]="",AL485,INDEX(Table6[1],Table1[[#This Row],[Q1]]))</f>
        <v>SISWA</v>
      </c>
      <c r="AM486" t="str" cm="1">
        <f t="array" ref="AM486">IF(Table1[[#This Row],[A1]]="",AM485,INDEX(Table6[2],Table1[[#This Row],[Q1]]))</f>
        <v>KUTOARJO</v>
      </c>
      <c r="AN486" t="str">
        <f>CONCATENATE(Table1[[#This Row],[TOKO_H]],"-",Table1[[#This Row],[KOTA_H]])</f>
        <v>SISWA-KUTOARJO</v>
      </c>
      <c r="AO486"/>
      <c r="AP486" t="s">
        <v>9561</v>
      </c>
      <c r="AQ486"/>
    </row>
    <row r="487" spans="1:43">
      <c r="A487">
        <f>IF(Table1[[#This Row],[KODE BARANG]]="","",MATCH(Table1[[#This Row],[KODE BARANG]],DBS[KODE BARANG],0))</f>
        <v>2076</v>
      </c>
      <c r="B487">
        <f>IF(Table1[[#This Row],[ROWID]]="","",ROW()-2)</f>
        <v>485</v>
      </c>
      <c r="C487">
        <f>IF(Table1[[#This Row],[NAMA BARANG]]="","",IF(Table1[[#This Row],[ID]]="",C486,Table1[[#This Row],[ID]]))</f>
        <v>485</v>
      </c>
      <c r="D487">
        <f>IF(Table1[[#This Row],[A1]]="","",MATCH(Table1[[#This Row],[A1]],Table6[5],0))</f>
        <v>161</v>
      </c>
      <c r="E487" t="str">
        <f>IF(Table1[[#This Row],[ID]]="","",Table1[[#This Row],[TOKO-KOTA_H]])</f>
        <v>PERDANA-BREBES</v>
      </c>
      <c r="F487">
        <f>IF(Table1[[#This Row],[NOTA TOKO]]="","",ROW()-2)</f>
        <v>485</v>
      </c>
      <c r="G487" s="59"/>
      <c r="H487" s="1"/>
      <c r="I487">
        <v>3391</v>
      </c>
      <c r="J487" s="1" t="s">
        <v>9974</v>
      </c>
      <c r="K487" t="s">
        <v>7457</v>
      </c>
      <c r="L487" t="str">
        <f>IF(Table1[[#This Row],[_NAMA BARANG]]="",IF(Table1[[#This Row],[//DBS]]="","",INDEX(DBS[NAMA],Table1[[#This Row],[//DBS]])),Table1[[#This Row],[_NAMA BARANG]])</f>
        <v>NAME TAG DOS BIRU</v>
      </c>
      <c r="M487"/>
      <c r="O487" t="str">
        <f>IF(Table1[[#This Row],[ROWID]]="","",IF(Table1[[#This Row],[_KETERANGAN]]="STOCK BELUM LENGKAP","ADA",IF(Table1[[#This Row],[KODE BARANG]]="","TIDAK ADA","ADA")))</f>
        <v>ADA</v>
      </c>
      <c r="P487">
        <v>4000</v>
      </c>
      <c r="Q487" t="s">
        <v>37</v>
      </c>
      <c r="R487">
        <f>IF(Table1[[#This Row],[//DBS]]="","",INDEX(DBS[ISI],Table1[[#This Row],[//DBS]]))</f>
        <v>4000</v>
      </c>
      <c r="S487" t="str">
        <f>IF(Table1[[#This Row],[//DBS]]="","",IF(Table1[[#This Row],[SATUAN_BYPASS]]="",INDEX(DBS[[SATUAN ]],Table1[[#This Row],[//DBS]]),Table1[SATUAN_BYPASS]))</f>
        <v>PCS</v>
      </c>
      <c r="T487">
        <v>0.65</v>
      </c>
      <c r="U487" s="58">
        <f>IF(Table1[[#This Row],[HARGA_BYPASS]]="",IF(Table1[[#This Row],[_HARGA]]="","",Table1[[#This Row],[_HARGA]]*1000),Table1[[#This Row],[HARGA_BYPASS]])</f>
        <v>650</v>
      </c>
      <c r="V487" s="2"/>
      <c r="W487" s="2"/>
      <c r="X487" s="58">
        <f>IF(Table1[[#This Row],[ROWID]]="","",IF(Table1[[#This Row],[ROWID]]=C488,"",SUMIF(Table1[ROWID],Table1[[#This Row],[ROWID]],Table1[TOTAL])))</f>
        <v>2600000</v>
      </c>
      <c r="AA48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87">
        <f>IF(Table1[[#This Row],[JUMLAH NOTA]]="","",IF(Table1[[#This Row],[CONV]]="",Table1[[#This Row],[JUMLAH NOTA]],Table1[[#This Row],[JUMLAH NOTA]]*Table1[[#This Row],[CONV]]))</f>
        <v>4000</v>
      </c>
      <c r="AC487" t="str">
        <f>IF(Table1[[#This Row],[ISI_CONV]]="","",IF(Table1[[#This Row],[CONV]]="",Table1[[#This Row],[SATUAN NOTA]],Table1[[#This Row],[SATUAN]]))</f>
        <v>PCS</v>
      </c>
      <c r="AD487" s="58">
        <f>IF(Table1[[#This Row],[HARGA]]="","",IF(Table1[[#This Row],[CONV]]="",Table1[[#This Row],[HARGA]],Table1[[#This Row],[HARGA]]/Table1[[#This Row],[CONV]]))</f>
        <v>650</v>
      </c>
      <c r="AE487" s="58">
        <f>IF(Table1[[#This Row],[HARGA_CONV]]="","",Table1[[#This Row],[HARGA_CONV]]*Table1[[#This Row],[ISI_CONV]]*(100%-(Table1[[#This Row],[DISKON]]+Table1[[#This Row],[DISKON NOTA]])))</f>
        <v>2600000</v>
      </c>
      <c r="AF487" s="3">
        <f>IF(Table1[[#This Row],[TANGGAL NOTA]]="",AF486,Table1[[#This Row],[TANGGAL NOTA]])</f>
        <v>45532</v>
      </c>
      <c r="AG487" s="3"/>
      <c r="AH487" s="3">
        <f>IF(Table1[[#This Row],[TANGGAL UPDATE]]="",AH486,Table1[[#This Row],[TANGGAL UPDATE]])</f>
        <v>45535</v>
      </c>
      <c r="AI487" t="str" cm="1">
        <f t="array" ref="AI487">IF(Table1[[#This Row],[A1]]="",AI486,INDEX(Table6[3],Table1[[#This Row],[Q1]]))</f>
        <v>KO</v>
      </c>
      <c r="AJ487" t="str">
        <f>IF(Table1[[#This Row],[_KETERANGAN]]="","",Table1[[#This Row],[_KETERANGAN]])</f>
        <v/>
      </c>
      <c r="AK487" t="str" cm="1">
        <f t="array" ref="AK487">IF(Table1[[#This Row],[A1]]="",AK486,INDEX(Table6[3],Table1[[#This Row],[Q1]]))</f>
        <v>KO</v>
      </c>
      <c r="AL487" s="5" t="str" cm="1">
        <f t="array" ref="AL487">IF(Table1[[#This Row],[A1]]="",AL486,INDEX(Table6[1],Table1[[#This Row],[Q1]]))</f>
        <v>PERDANA</v>
      </c>
      <c r="AM487" t="str" cm="1">
        <f t="array" ref="AM487">IF(Table1[[#This Row],[A1]]="",AM486,INDEX(Table6[2],Table1[[#This Row],[Q1]]))</f>
        <v>BREBES</v>
      </c>
      <c r="AN487" t="str">
        <f>CONCATENATE(Table1[[#This Row],[TOKO_H]],"-",Table1[[#This Row],[KOTA_H]])</f>
        <v>PERDANA-BREBES</v>
      </c>
      <c r="AO487"/>
      <c r="AP487" t="s">
        <v>9561</v>
      </c>
      <c r="AQ487"/>
    </row>
    <row r="488" spans="1:43">
      <c r="A488" t="str">
        <f>IF(Table1[[#This Row],[KODE BARANG]]="","",MATCH(Table1[[#This Row],[KODE BARANG]],DBS[KODE BARANG],0))</f>
        <v/>
      </c>
      <c r="B488" t="str">
        <f>IF(Table1[[#This Row],[ROWID]]="","",ROW()-2)</f>
        <v/>
      </c>
      <c r="C488" t="str">
        <f>IF(Table1[[#This Row],[NAMA BARANG]]="","",IF(Table1[[#This Row],[ID]]="",C487,Table1[[#This Row],[ID]]))</f>
        <v/>
      </c>
      <c r="D488" t="str">
        <f>IF(Table1[[#This Row],[A1]]="","",MATCH(Table1[[#This Row],[A1]],Table6[5],0))</f>
        <v/>
      </c>
      <c r="E488" t="str">
        <f>IF(Table1[[#This Row],[ID]]="","",Table1[[#This Row],[TOKO-KOTA_H]])</f>
        <v/>
      </c>
      <c r="F488" t="str">
        <f>IF(Table1[[#This Row],[NOTA TOKO]]="","",ROW()-2)</f>
        <v/>
      </c>
      <c r="G488" s="59"/>
      <c r="H488" s="1"/>
      <c r="J488" s="1"/>
      <c r="K488"/>
      <c r="L488" t="str">
        <f>IF(Table1[[#This Row],[_NAMA BARANG]]="",IF(Table1[[#This Row],[//DBS]]="","",INDEX(DBS[NAMA],Table1[[#This Row],[//DBS]])),Table1[[#This Row],[_NAMA BARANG]])</f>
        <v/>
      </c>
      <c r="M488"/>
      <c r="O488" t="str">
        <f>IF(Table1[[#This Row],[ROWID]]="","",IF(Table1[[#This Row],[_KETERANGAN]]="STOCK BELUM LENGKAP","ADA",IF(Table1[[#This Row],[KODE BARANG]]="","TIDAK ADA","ADA")))</f>
        <v/>
      </c>
      <c r="R488" t="str">
        <f>IF(Table1[[#This Row],[//DBS]]="","",INDEX(DBS[ISI],Table1[[#This Row],[//DBS]]))</f>
        <v/>
      </c>
      <c r="S488" t="str">
        <f>IF(Table1[[#This Row],[//DBS]]="","",IF(Table1[[#This Row],[SATUAN_BYPASS]]="",INDEX(DBS[[SATUAN ]],Table1[[#This Row],[//DBS]]),Table1[SATUAN_BYPASS]))</f>
        <v/>
      </c>
      <c r="U488" s="58" t="str">
        <f>IF(Table1[[#This Row],[HARGA_BYPASS]]="",IF(Table1[[#This Row],[_HARGA]]="","",Table1[[#This Row],[_HARGA]]*1000),Table1[[#This Row],[HARGA_BYPASS]])</f>
        <v/>
      </c>
      <c r="V488" s="2"/>
      <c r="W488" s="2"/>
      <c r="X488" s="58" t="str">
        <f>IF(Table1[[#This Row],[ROWID]]="","",IF(Table1[[#This Row],[ROWID]]=C489,"",SUMIF(Table1[ROWID],Table1[[#This Row],[ROWID]],Table1[TOTAL])))</f>
        <v/>
      </c>
      <c r="AA48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88" t="str">
        <f>IF(Table1[[#This Row],[JUMLAH NOTA]]="","",IF(Table1[[#This Row],[CONV]]="",Table1[[#This Row],[JUMLAH NOTA]],Table1[[#This Row],[JUMLAH NOTA]]*Table1[[#This Row],[CONV]]))</f>
        <v/>
      </c>
      <c r="AC488" t="str">
        <f>IF(Table1[[#This Row],[ISI_CONV]]="","",IF(Table1[[#This Row],[CONV]]="",Table1[[#This Row],[SATUAN NOTA]],Table1[[#This Row],[SATUAN]]))</f>
        <v/>
      </c>
      <c r="AD488" s="58" t="str">
        <f>IF(Table1[[#This Row],[HARGA]]="","",IF(Table1[[#This Row],[CONV]]="",Table1[[#This Row],[HARGA]],Table1[[#This Row],[HARGA]]/Table1[[#This Row],[CONV]]))</f>
        <v/>
      </c>
      <c r="AE488" s="58" t="str">
        <f>IF(Table1[[#This Row],[HARGA_CONV]]="","",Table1[[#This Row],[HARGA_CONV]]*Table1[[#This Row],[ISI_CONV]]*(100%-(Table1[[#This Row],[DISKON]]+Table1[[#This Row],[DISKON NOTA]])))</f>
        <v/>
      </c>
      <c r="AF488" s="3">
        <f>IF(Table1[[#This Row],[TANGGAL NOTA]]="",AF487,Table1[[#This Row],[TANGGAL NOTA]])</f>
        <v>45532</v>
      </c>
      <c r="AG488" s="3"/>
      <c r="AH488" s="3">
        <f>IF(Table1[[#This Row],[TANGGAL UPDATE]]="",AH487,Table1[[#This Row],[TANGGAL UPDATE]])</f>
        <v>45535</v>
      </c>
      <c r="AI488" t="str" cm="1">
        <f t="array" ref="AI488">IF(Table1[[#This Row],[A1]]="",AI487,INDEX(Table6[3],Table1[[#This Row],[Q1]]))</f>
        <v>KO</v>
      </c>
      <c r="AJ488" t="str">
        <f>IF(Table1[[#This Row],[_KETERANGAN]]="","",Table1[[#This Row],[_KETERANGAN]])</f>
        <v/>
      </c>
      <c r="AK488" t="str" cm="1">
        <f t="array" ref="AK488">IF(Table1[[#This Row],[A1]]="",AK487,INDEX(Table6[3],Table1[[#This Row],[Q1]]))</f>
        <v>KO</v>
      </c>
      <c r="AL488" s="5" t="str" cm="1">
        <f t="array" ref="AL488">IF(Table1[[#This Row],[A1]]="",AL487,INDEX(Table6[1],Table1[[#This Row],[Q1]]))</f>
        <v>PERDANA</v>
      </c>
      <c r="AM488" t="str" cm="1">
        <f t="array" ref="AM488">IF(Table1[[#This Row],[A1]]="",AM487,INDEX(Table6[2],Table1[[#This Row],[Q1]]))</f>
        <v>BREBES</v>
      </c>
      <c r="AN488" t="str">
        <f>CONCATENATE(Table1[[#This Row],[TOKO_H]],"-",Table1[[#This Row],[KOTA_H]])</f>
        <v>PERDANA-BREBES</v>
      </c>
      <c r="AO488"/>
      <c r="AP488" t="s">
        <v>9561</v>
      </c>
      <c r="AQ488"/>
    </row>
    <row r="489" spans="1:43">
      <c r="A489">
        <f>IF(Table1[[#This Row],[KODE BARANG]]="","",MATCH(Table1[[#This Row],[KODE BARANG]],DBS[KODE BARANG],0))</f>
        <v>685</v>
      </c>
      <c r="B489">
        <f>IF(Table1[[#This Row],[ROWID]]="","",ROW()-2)</f>
        <v>487</v>
      </c>
      <c r="C489">
        <f>IF(Table1[[#This Row],[NAMA BARANG]]="","",IF(Table1[[#This Row],[ID]]="",C488,Table1[[#This Row],[ID]]))</f>
        <v>487</v>
      </c>
      <c r="D489">
        <f>IF(Table1[[#This Row],[A1]]="","",MATCH(Table1[[#This Row],[A1]],Table6[5],0))</f>
        <v>93</v>
      </c>
      <c r="E489" t="str">
        <f>IF(Table1[[#This Row],[ID]]="","",Table1[[#This Row],[TOKO-KOTA_H]])</f>
        <v>HARAPAN BARU-SEMARANG</v>
      </c>
      <c r="F489">
        <f>IF(Table1[[#This Row],[NOTA TOKO]]="","",ROW()-2)</f>
        <v>487</v>
      </c>
      <c r="G489" s="59">
        <v>45533</v>
      </c>
      <c r="H489" s="1"/>
      <c r="I489">
        <v>414</v>
      </c>
      <c r="J489" s="1" t="s">
        <v>10068</v>
      </c>
      <c r="K489" t="s">
        <v>1394</v>
      </c>
      <c r="L489" t="str">
        <f>IF(Table1[[#This Row],[_NAMA BARANG]]="",IF(Table1[[#This Row],[//DBS]]="","",INDEX(DBS[NAMA],Table1[[#This Row],[//DBS]])),Table1[[#This Row],[_NAMA BARANG]])</f>
        <v>BP GEL ZUI XUA HY-1020 HITAM</v>
      </c>
      <c r="M489"/>
      <c r="O489" t="str">
        <f>IF(Table1[[#This Row],[ROWID]]="","",IF(Table1[[#This Row],[_KETERANGAN]]="STOCK BELUM LENGKAP","ADA",IF(Table1[[#This Row],[KODE BARANG]]="","TIDAK ADA","ADA")))</f>
        <v>ADA</v>
      </c>
      <c r="P489">
        <v>3</v>
      </c>
      <c r="Q489" t="s">
        <v>34</v>
      </c>
      <c r="R489">
        <f>IF(Table1[[#This Row],[//DBS]]="","",INDEX(DBS[ISI],Table1[[#This Row],[//DBS]]))</f>
        <v>192</v>
      </c>
      <c r="S489" t="str">
        <f>IF(Table1[[#This Row],[//DBS]]="","",IF(Table1[[#This Row],[SATUAN_BYPASS]]="",INDEX(DBS[[SATUAN ]],Table1[[#This Row],[//DBS]]),Table1[SATUAN_BYPASS]))</f>
        <v>LSN</v>
      </c>
      <c r="T489">
        <v>12</v>
      </c>
      <c r="U489" s="58">
        <f>IF(Table1[[#This Row],[HARGA_BYPASS]]="",IF(Table1[[#This Row],[_HARGA]]="","",Table1[[#This Row],[_HARGA]]*1000),Table1[[#This Row],[HARGA_BYPASS]])</f>
        <v>12000</v>
      </c>
      <c r="V489" s="2"/>
      <c r="W489" s="2"/>
      <c r="X489" s="58">
        <f>IF(Table1[[#This Row],[ROWID]]="","",IF(Table1[[#This Row],[ROWID]]=C490,"",SUMIF(Table1[ROWID],Table1[[#This Row],[ROWID]],Table1[TOTAL])))</f>
        <v>36000</v>
      </c>
      <c r="AA48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89">
        <f>IF(Table1[[#This Row],[JUMLAH NOTA]]="","",IF(Table1[[#This Row],[CONV]]="",Table1[[#This Row],[JUMLAH NOTA]],Table1[[#This Row],[JUMLAH NOTA]]*Table1[[#This Row],[CONV]]))</f>
        <v>3</v>
      </c>
      <c r="AC489" t="str">
        <f>IF(Table1[[#This Row],[ISI_CONV]]="","",IF(Table1[[#This Row],[CONV]]="",Table1[[#This Row],[SATUAN NOTA]],Table1[[#This Row],[SATUAN]]))</f>
        <v>LSN</v>
      </c>
      <c r="AD489" s="58">
        <f>IF(Table1[[#This Row],[HARGA]]="","",IF(Table1[[#This Row],[CONV]]="",Table1[[#This Row],[HARGA]],Table1[[#This Row],[HARGA]]/Table1[[#This Row],[CONV]]))</f>
        <v>12000</v>
      </c>
      <c r="AE489" s="58">
        <f>IF(Table1[[#This Row],[HARGA_CONV]]="","",Table1[[#This Row],[HARGA_CONV]]*Table1[[#This Row],[ISI_CONV]]*(100%-(Table1[[#This Row],[DISKON]]+Table1[[#This Row],[DISKON NOTA]])))</f>
        <v>36000</v>
      </c>
      <c r="AF489" s="3">
        <f>IF(Table1[[#This Row],[TANGGAL NOTA]]="",AF488,Table1[[#This Row],[TANGGAL NOTA]])</f>
        <v>45533</v>
      </c>
      <c r="AG489" s="3"/>
      <c r="AH489" s="3">
        <f>IF(Table1[[#This Row],[TANGGAL UPDATE]]="",AH488,Table1[[#This Row],[TANGGAL UPDATE]])</f>
        <v>45535</v>
      </c>
      <c r="AI489" t="str" cm="1">
        <f t="array" ref="AI489">IF(Table1[[#This Row],[A1]]="",AI488,INDEX(Table6[3],Table1[[#This Row],[Q1]]))</f>
        <v>B</v>
      </c>
      <c r="AJ489" t="str">
        <f>IF(Table1[[#This Row],[_KETERANGAN]]="","",Table1[[#This Row],[_KETERANGAN]])</f>
        <v/>
      </c>
      <c r="AK489" t="str" cm="1">
        <f t="array" ref="AK489">IF(Table1[[#This Row],[A1]]="",AK488,INDEX(Table6[3],Table1[[#This Row],[Q1]]))</f>
        <v>B</v>
      </c>
      <c r="AL489" s="5" t="str" cm="1">
        <f t="array" ref="AL489">IF(Table1[[#This Row],[A1]]="",AL488,INDEX(Table6[1],Table1[[#This Row],[Q1]]))</f>
        <v>HARAPAN BARU</v>
      </c>
      <c r="AM489" t="str" cm="1">
        <f t="array" ref="AM489">IF(Table1[[#This Row],[A1]]="",AM488,INDEX(Table6[2],Table1[[#This Row],[Q1]]))</f>
        <v>SEMARANG</v>
      </c>
      <c r="AN489" t="str">
        <f>CONCATENATE(Table1[[#This Row],[TOKO_H]],"-",Table1[[#This Row],[KOTA_H]])</f>
        <v>HARAPAN BARU-SEMARANG</v>
      </c>
      <c r="AO489"/>
      <c r="AP489" t="s">
        <v>9561</v>
      </c>
      <c r="AQ489"/>
    </row>
    <row r="490" spans="1:43">
      <c r="A490" t="str">
        <f>IF(Table1[[#This Row],[KODE BARANG]]="","",MATCH(Table1[[#This Row],[KODE BARANG]],DBS[KODE BARANG],0))</f>
        <v/>
      </c>
      <c r="B490" t="str">
        <f>IF(Table1[[#This Row],[ROWID]]="","",ROW()-2)</f>
        <v/>
      </c>
      <c r="C490" t="str">
        <f>IF(Table1[[#This Row],[NAMA BARANG]]="","",IF(Table1[[#This Row],[ID]]="",C489,Table1[[#This Row],[ID]]))</f>
        <v/>
      </c>
      <c r="D490" t="str">
        <f>IF(Table1[[#This Row],[A1]]="","",MATCH(Table1[[#This Row],[A1]],Table6[5],0))</f>
        <v/>
      </c>
      <c r="E490" t="str">
        <f>IF(Table1[[#This Row],[ID]]="","",Table1[[#This Row],[TOKO-KOTA_H]])</f>
        <v/>
      </c>
      <c r="F490" t="str">
        <f>IF(Table1[[#This Row],[NOTA TOKO]]="","",ROW()-2)</f>
        <v/>
      </c>
      <c r="G490" s="59"/>
      <c r="H490" s="1"/>
      <c r="J490" s="1"/>
      <c r="K490"/>
      <c r="L490" t="str">
        <f>IF(Table1[[#This Row],[_NAMA BARANG]]="",IF(Table1[[#This Row],[//DBS]]="","",INDEX(DBS[NAMA],Table1[[#This Row],[//DBS]])),Table1[[#This Row],[_NAMA BARANG]])</f>
        <v/>
      </c>
      <c r="M490"/>
      <c r="O490" t="str">
        <f>IF(Table1[[#This Row],[ROWID]]="","",IF(Table1[[#This Row],[_KETERANGAN]]="STOCK BELUM LENGKAP","ADA",IF(Table1[[#This Row],[KODE BARANG]]="","TIDAK ADA","ADA")))</f>
        <v/>
      </c>
      <c r="R490" t="str">
        <f>IF(Table1[[#This Row],[//DBS]]="","",INDEX(DBS[ISI],Table1[[#This Row],[//DBS]]))</f>
        <v/>
      </c>
      <c r="S490" t="str">
        <f>IF(Table1[[#This Row],[//DBS]]="","",IF(Table1[[#This Row],[SATUAN_BYPASS]]="",INDEX(DBS[[SATUAN ]],Table1[[#This Row],[//DBS]]),Table1[SATUAN_BYPASS]))</f>
        <v/>
      </c>
      <c r="U490" s="58" t="str">
        <f>IF(Table1[[#This Row],[HARGA_BYPASS]]="",IF(Table1[[#This Row],[_HARGA]]="","",Table1[[#This Row],[_HARGA]]*1000),Table1[[#This Row],[HARGA_BYPASS]])</f>
        <v/>
      </c>
      <c r="V490" s="2"/>
      <c r="W490" s="2"/>
      <c r="X490" s="58" t="str">
        <f>IF(Table1[[#This Row],[ROWID]]="","",IF(Table1[[#This Row],[ROWID]]=C491,"",SUMIF(Table1[ROWID],Table1[[#This Row],[ROWID]],Table1[TOTAL])))</f>
        <v/>
      </c>
      <c r="AA49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90" t="str">
        <f>IF(Table1[[#This Row],[JUMLAH NOTA]]="","",IF(Table1[[#This Row],[CONV]]="",Table1[[#This Row],[JUMLAH NOTA]],Table1[[#This Row],[JUMLAH NOTA]]*Table1[[#This Row],[CONV]]))</f>
        <v/>
      </c>
      <c r="AC490" t="str">
        <f>IF(Table1[[#This Row],[ISI_CONV]]="","",IF(Table1[[#This Row],[CONV]]="",Table1[[#This Row],[SATUAN NOTA]],Table1[[#This Row],[SATUAN]]))</f>
        <v/>
      </c>
      <c r="AD490" s="58" t="str">
        <f>IF(Table1[[#This Row],[HARGA]]="","",IF(Table1[[#This Row],[CONV]]="",Table1[[#This Row],[HARGA]],Table1[[#This Row],[HARGA]]/Table1[[#This Row],[CONV]]))</f>
        <v/>
      </c>
      <c r="AE490" s="58" t="str">
        <f>IF(Table1[[#This Row],[HARGA_CONV]]="","",Table1[[#This Row],[HARGA_CONV]]*Table1[[#This Row],[ISI_CONV]]*(100%-(Table1[[#This Row],[DISKON]]+Table1[[#This Row],[DISKON NOTA]])))</f>
        <v/>
      </c>
      <c r="AF490" s="3">
        <f>IF(Table1[[#This Row],[TANGGAL NOTA]]="",AF489,Table1[[#This Row],[TANGGAL NOTA]])</f>
        <v>45533</v>
      </c>
      <c r="AG490" s="3"/>
      <c r="AH490" s="3">
        <f>IF(Table1[[#This Row],[TANGGAL UPDATE]]="",AH489,Table1[[#This Row],[TANGGAL UPDATE]])</f>
        <v>45535</v>
      </c>
      <c r="AI490" t="str" cm="1">
        <f t="array" ref="AI490">IF(Table1[[#This Row],[A1]]="",AI489,INDEX(Table6[3],Table1[[#This Row],[Q1]]))</f>
        <v>B</v>
      </c>
      <c r="AJ490" t="str">
        <f>IF(Table1[[#This Row],[_KETERANGAN]]="","",Table1[[#This Row],[_KETERANGAN]])</f>
        <v/>
      </c>
      <c r="AK490" t="str" cm="1">
        <f t="array" ref="AK490">IF(Table1[[#This Row],[A1]]="",AK489,INDEX(Table6[3],Table1[[#This Row],[Q1]]))</f>
        <v>B</v>
      </c>
      <c r="AL490" s="5" t="str" cm="1">
        <f t="array" ref="AL490">IF(Table1[[#This Row],[A1]]="",AL489,INDEX(Table6[1],Table1[[#This Row],[Q1]]))</f>
        <v>HARAPAN BARU</v>
      </c>
      <c r="AM490" t="str" cm="1">
        <f t="array" ref="AM490">IF(Table1[[#This Row],[A1]]="",AM489,INDEX(Table6[2],Table1[[#This Row],[Q1]]))</f>
        <v>SEMARANG</v>
      </c>
      <c r="AN490" t="str">
        <f>CONCATENATE(Table1[[#This Row],[TOKO_H]],"-",Table1[[#This Row],[KOTA_H]])</f>
        <v>HARAPAN BARU-SEMARANG</v>
      </c>
      <c r="AO490"/>
      <c r="AP490" t="s">
        <v>9561</v>
      </c>
      <c r="AQ490"/>
    </row>
    <row r="491" spans="1:43">
      <c r="A491" t="str">
        <f>IF(Table1[[#This Row],[KODE BARANG]]="","",MATCH(Table1[[#This Row],[KODE BARANG]],DBS[KODE BARANG],0))</f>
        <v/>
      </c>
      <c r="B491">
        <f>IF(Table1[[#This Row],[ROWID]]="","",ROW()-2)</f>
        <v>489</v>
      </c>
      <c r="C491">
        <f>IF(Table1[[#This Row],[NAMA BARANG]]="","",IF(Table1[[#This Row],[ID]]="",C490,Table1[[#This Row],[ID]]))</f>
        <v>489</v>
      </c>
      <c r="D491">
        <f>IF(Table1[[#This Row],[A1]]="","",MATCH(Table1[[#This Row],[A1]],Table6[5],0))</f>
        <v>47</v>
      </c>
      <c r="E491" t="str">
        <f>IF(Table1[[#This Row],[ID]]="","",Table1[[#This Row],[TOKO-KOTA_H]])</f>
        <v>CV BAROKAH-SEMARANG</v>
      </c>
      <c r="F491">
        <f>IF(Table1[[#This Row],[NOTA TOKO]]="","",ROW()-2)</f>
        <v>489</v>
      </c>
      <c r="G491" s="59"/>
      <c r="H491" s="1"/>
      <c r="I491">
        <v>415</v>
      </c>
      <c r="J491" s="1" t="s">
        <v>10065</v>
      </c>
      <c r="K491"/>
      <c r="L491" t="str">
        <f>IF(Table1[[#This Row],[_NAMA BARANG]]="",IF(Table1[[#This Row],[//DBS]]="","",INDEX(DBS[NAMA],Table1[[#This Row],[//DBS]])),Table1[[#This Row],[_NAMA BARANG]])</f>
        <v>MULTI LETTER TRAY BESI 3 SUSUN TIER</v>
      </c>
      <c r="M491" t="s">
        <v>13588</v>
      </c>
      <c r="O491" t="str">
        <f>IF(Table1[[#This Row],[ROWID]]="","",IF(Table1[[#This Row],[_KETERANGAN]]="STOCK BELUM LENGKAP","ADA",IF(Table1[[#This Row],[KODE BARANG]]="","TIDAK ADA","ADA")))</f>
        <v>TIDAK ADA</v>
      </c>
      <c r="P491">
        <v>10</v>
      </c>
      <c r="Q491" t="s">
        <v>37</v>
      </c>
      <c r="R491" t="str">
        <f>IF(Table1[[#This Row],[//DBS]]="","",INDEX(DBS[ISI],Table1[[#This Row],[//DBS]]))</f>
        <v/>
      </c>
      <c r="S491" t="str">
        <f>IF(Table1[[#This Row],[//DBS]]="","",IF(Table1[[#This Row],[SATUAN_BYPASS]]="",INDEX(DBS[[SATUAN ]],Table1[[#This Row],[//DBS]]),Table1[SATUAN_BYPASS]))</f>
        <v/>
      </c>
      <c r="T491">
        <v>75</v>
      </c>
      <c r="U491" s="58">
        <f>IF(Table1[[#This Row],[HARGA_BYPASS]]="",IF(Table1[[#This Row],[_HARGA]]="","",Table1[[#This Row],[_HARGA]]*1000),Table1[[#This Row],[HARGA_BYPASS]])</f>
        <v>75000</v>
      </c>
      <c r="V491" s="2"/>
      <c r="W491" s="2"/>
      <c r="X491" s="58">
        <f>IF(Table1[[#This Row],[ROWID]]="","",IF(Table1[[#This Row],[ROWID]]=C492,"",SUMIF(Table1[ROWID],Table1[[#This Row],[ROWID]],Table1[TOTAL])))</f>
        <v>750000</v>
      </c>
      <c r="AA49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91">
        <f>IF(Table1[[#This Row],[JUMLAH NOTA]]="","",IF(Table1[[#This Row],[CONV]]="",Table1[[#This Row],[JUMLAH NOTA]],Table1[[#This Row],[JUMLAH NOTA]]*Table1[[#This Row],[CONV]]))</f>
        <v>10</v>
      </c>
      <c r="AC491" t="str">
        <f>IF(Table1[[#This Row],[ISI_CONV]]="","",IF(Table1[[#This Row],[CONV]]="",Table1[[#This Row],[SATUAN NOTA]],Table1[[#This Row],[SATUAN]]))</f>
        <v>PCS</v>
      </c>
      <c r="AD491" s="58">
        <f>IF(Table1[[#This Row],[HARGA]]="","",IF(Table1[[#This Row],[CONV]]="",Table1[[#This Row],[HARGA]],Table1[[#This Row],[HARGA]]/Table1[[#This Row],[CONV]]))</f>
        <v>75000</v>
      </c>
      <c r="AE491" s="58">
        <f>IF(Table1[[#This Row],[HARGA_CONV]]="","",Table1[[#This Row],[HARGA_CONV]]*Table1[[#This Row],[ISI_CONV]]*(100%-(Table1[[#This Row],[DISKON]]+Table1[[#This Row],[DISKON NOTA]])))</f>
        <v>750000</v>
      </c>
      <c r="AF491" s="3">
        <f>IF(Table1[[#This Row],[TANGGAL NOTA]]="",AF490,Table1[[#This Row],[TANGGAL NOTA]])</f>
        <v>45533</v>
      </c>
      <c r="AG491" s="3"/>
      <c r="AH491" s="3">
        <f>IF(Table1[[#This Row],[TANGGAL UPDATE]]="",AH490,Table1[[#This Row],[TANGGAL UPDATE]])</f>
        <v>45535</v>
      </c>
      <c r="AI491" t="str" cm="1">
        <f t="array" ref="AI491">IF(Table1[[#This Row],[A1]]="",AI490,INDEX(Table6[3],Table1[[#This Row],[Q1]]))</f>
        <v>B</v>
      </c>
      <c r="AJ491" t="str">
        <f>IF(Table1[[#This Row],[_KETERANGAN]]="","",Table1[[#This Row],[_KETERANGAN]])</f>
        <v/>
      </c>
      <c r="AK491" t="str" cm="1">
        <f t="array" ref="AK491">IF(Table1[[#This Row],[A1]]="",AK490,INDEX(Table6[3],Table1[[#This Row],[Q1]]))</f>
        <v>B</v>
      </c>
      <c r="AL491" s="5" t="str" cm="1">
        <f t="array" ref="AL491">IF(Table1[[#This Row],[A1]]="",AL490,INDEX(Table6[1],Table1[[#This Row],[Q1]]))</f>
        <v>CV BAROKAH</v>
      </c>
      <c r="AM491" t="str" cm="1">
        <f t="array" ref="AM491">IF(Table1[[#This Row],[A1]]="",AM490,INDEX(Table6[2],Table1[[#This Row],[Q1]]))</f>
        <v>SEMARANG</v>
      </c>
      <c r="AN491" t="str">
        <f>CONCATENATE(Table1[[#This Row],[TOKO_H]],"-",Table1[[#This Row],[KOTA_H]])</f>
        <v>CV BAROKAH-SEMARANG</v>
      </c>
      <c r="AO491"/>
      <c r="AP491" t="s">
        <v>9561</v>
      </c>
      <c r="AQ491"/>
    </row>
    <row r="492" spans="1:43">
      <c r="A492" t="str">
        <f>IF(Table1[[#This Row],[KODE BARANG]]="","",MATCH(Table1[[#This Row],[KODE BARANG]],DBS[KODE BARANG],0))</f>
        <v/>
      </c>
      <c r="B492" t="str">
        <f>IF(Table1[[#This Row],[ROWID]]="","",ROW()-2)</f>
        <v/>
      </c>
      <c r="C492" t="str">
        <f>IF(Table1[[#This Row],[NAMA BARANG]]="","",IF(Table1[[#This Row],[ID]]="",C491,Table1[[#This Row],[ID]]))</f>
        <v/>
      </c>
      <c r="D492" t="str">
        <f>IF(Table1[[#This Row],[A1]]="","",MATCH(Table1[[#This Row],[A1]],Table6[5],0))</f>
        <v/>
      </c>
      <c r="E492" t="str">
        <f>IF(Table1[[#This Row],[ID]]="","",Table1[[#This Row],[TOKO-KOTA_H]])</f>
        <v/>
      </c>
      <c r="F492" t="str">
        <f>IF(Table1[[#This Row],[NOTA TOKO]]="","",ROW()-2)</f>
        <v/>
      </c>
      <c r="G492" s="59"/>
      <c r="H492" s="1"/>
      <c r="J492" s="1"/>
      <c r="K492"/>
      <c r="L492" t="str">
        <f>IF(Table1[[#This Row],[_NAMA BARANG]]="",IF(Table1[[#This Row],[//DBS]]="","",INDEX(DBS[NAMA],Table1[[#This Row],[//DBS]])),Table1[[#This Row],[_NAMA BARANG]])</f>
        <v/>
      </c>
      <c r="M492"/>
      <c r="O492" t="str">
        <f>IF(Table1[[#This Row],[ROWID]]="","",IF(Table1[[#This Row],[_KETERANGAN]]="STOCK BELUM LENGKAP","ADA",IF(Table1[[#This Row],[KODE BARANG]]="","TIDAK ADA","ADA")))</f>
        <v/>
      </c>
      <c r="R492" t="str">
        <f>IF(Table1[[#This Row],[//DBS]]="","",INDEX(DBS[ISI],Table1[[#This Row],[//DBS]]))</f>
        <v/>
      </c>
      <c r="S492" t="str">
        <f>IF(Table1[[#This Row],[//DBS]]="","",IF(Table1[[#This Row],[SATUAN_BYPASS]]="",INDEX(DBS[[SATUAN ]],Table1[[#This Row],[//DBS]]),Table1[SATUAN_BYPASS]))</f>
        <v/>
      </c>
      <c r="U492" s="58" t="str">
        <f>IF(Table1[[#This Row],[HARGA_BYPASS]]="",IF(Table1[[#This Row],[_HARGA]]="","",Table1[[#This Row],[_HARGA]]*1000),Table1[[#This Row],[HARGA_BYPASS]])</f>
        <v/>
      </c>
      <c r="V492" s="2"/>
      <c r="W492" s="2"/>
      <c r="X492" s="58" t="str">
        <f>IF(Table1[[#This Row],[ROWID]]="","",IF(Table1[[#This Row],[ROWID]]=C493,"",SUMIF(Table1[ROWID],Table1[[#This Row],[ROWID]],Table1[TOTAL])))</f>
        <v/>
      </c>
      <c r="AA49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92" t="str">
        <f>IF(Table1[[#This Row],[JUMLAH NOTA]]="","",IF(Table1[[#This Row],[CONV]]="",Table1[[#This Row],[JUMLAH NOTA]],Table1[[#This Row],[JUMLAH NOTA]]*Table1[[#This Row],[CONV]]))</f>
        <v/>
      </c>
      <c r="AC492" t="str">
        <f>IF(Table1[[#This Row],[ISI_CONV]]="","",IF(Table1[[#This Row],[CONV]]="",Table1[[#This Row],[SATUAN NOTA]],Table1[[#This Row],[SATUAN]]))</f>
        <v/>
      </c>
      <c r="AD492" s="58" t="str">
        <f>IF(Table1[[#This Row],[HARGA]]="","",IF(Table1[[#This Row],[CONV]]="",Table1[[#This Row],[HARGA]],Table1[[#This Row],[HARGA]]/Table1[[#This Row],[CONV]]))</f>
        <v/>
      </c>
      <c r="AE492" s="58" t="str">
        <f>IF(Table1[[#This Row],[HARGA_CONV]]="","",Table1[[#This Row],[HARGA_CONV]]*Table1[[#This Row],[ISI_CONV]]*(100%-(Table1[[#This Row],[DISKON]]+Table1[[#This Row],[DISKON NOTA]])))</f>
        <v/>
      </c>
      <c r="AF492" s="3">
        <f>IF(Table1[[#This Row],[TANGGAL NOTA]]="",AF491,Table1[[#This Row],[TANGGAL NOTA]])</f>
        <v>45533</v>
      </c>
      <c r="AG492" s="3"/>
      <c r="AH492" s="3">
        <f>IF(Table1[[#This Row],[TANGGAL UPDATE]]="",AH491,Table1[[#This Row],[TANGGAL UPDATE]])</f>
        <v>45535</v>
      </c>
      <c r="AI492" t="str" cm="1">
        <f t="array" ref="AI492">IF(Table1[[#This Row],[A1]]="",AI491,INDEX(Table6[3],Table1[[#This Row],[Q1]]))</f>
        <v>B</v>
      </c>
      <c r="AJ492" t="str">
        <f>IF(Table1[[#This Row],[_KETERANGAN]]="","",Table1[[#This Row],[_KETERANGAN]])</f>
        <v/>
      </c>
      <c r="AK492" t="str" cm="1">
        <f t="array" ref="AK492">IF(Table1[[#This Row],[A1]]="",AK491,INDEX(Table6[3],Table1[[#This Row],[Q1]]))</f>
        <v>B</v>
      </c>
      <c r="AL492" s="5" t="str" cm="1">
        <f t="array" ref="AL492">IF(Table1[[#This Row],[A1]]="",AL491,INDEX(Table6[1],Table1[[#This Row],[Q1]]))</f>
        <v>CV BAROKAH</v>
      </c>
      <c r="AM492" t="str" cm="1">
        <f t="array" ref="AM492">IF(Table1[[#This Row],[A1]]="",AM491,INDEX(Table6[2],Table1[[#This Row],[Q1]]))</f>
        <v>SEMARANG</v>
      </c>
      <c r="AN492" t="str">
        <f>CONCATENATE(Table1[[#This Row],[TOKO_H]],"-",Table1[[#This Row],[KOTA_H]])</f>
        <v>CV BAROKAH-SEMARANG</v>
      </c>
      <c r="AO492"/>
      <c r="AP492" t="s">
        <v>9561</v>
      </c>
      <c r="AQ492"/>
    </row>
    <row r="493" spans="1:43">
      <c r="A493">
        <f>IF(Table1[[#This Row],[KODE BARANG]]="","",MATCH(Table1[[#This Row],[KODE BARANG]],DBS[KODE BARANG],0))</f>
        <v>826</v>
      </c>
      <c r="B493">
        <f>IF(Table1[[#This Row],[ROWID]]="","",ROW()-2)</f>
        <v>491</v>
      </c>
      <c r="C493">
        <f>IF(Table1[[#This Row],[NAMA BARANG]]="","",IF(Table1[[#This Row],[ID]]="",C492,Table1[[#This Row],[ID]]))</f>
        <v>491</v>
      </c>
      <c r="D493">
        <f>IF(Table1[[#This Row],[A1]]="","",MATCH(Table1[[#This Row],[A1]],Table6[5],0))</f>
        <v>297</v>
      </c>
      <c r="E493" t="str">
        <f>IF(Table1[[#This Row],[ID]]="","",Table1[[#This Row],[TOKO-KOTA_H]])</f>
        <v>SULUNG-SEMARANG</v>
      </c>
      <c r="F493">
        <f>IF(Table1[[#This Row],[NOTA TOKO]]="","",ROW()-2)</f>
        <v>491</v>
      </c>
      <c r="G493" s="59"/>
      <c r="H493" s="1"/>
      <c r="I493">
        <v>308</v>
      </c>
      <c r="J493" s="1" t="s">
        <v>10074</v>
      </c>
      <c r="K493" t="s">
        <v>1672</v>
      </c>
      <c r="L493" t="str">
        <f>IF(Table1[[#This Row],[_NAMA BARANG]]="",IF(Table1[[#This Row],[//DBS]]="","",INDEX(DBS[NAMA],Table1[[#This Row],[//DBS]])),Table1[[#This Row],[_NAMA BARANG]])</f>
        <v>CAT AIR MARRIES 1325 12W GM &amp; BT</v>
      </c>
      <c r="M493"/>
      <c r="O493" t="str">
        <f>IF(Table1[[#This Row],[ROWID]]="","",IF(Table1[[#This Row],[_KETERANGAN]]="STOCK BELUM LENGKAP","ADA",IF(Table1[[#This Row],[KODE BARANG]]="","TIDAK ADA","ADA")))</f>
        <v>ADA</v>
      </c>
      <c r="P493">
        <v>1</v>
      </c>
      <c r="Q493" t="s">
        <v>34</v>
      </c>
      <c r="R493">
        <f>IF(Table1[[#This Row],[//DBS]]="","",INDEX(DBS[ISI],Table1[[#This Row],[//DBS]]))</f>
        <v>8</v>
      </c>
      <c r="S493" t="str">
        <f>IF(Table1[[#This Row],[//DBS]]="","",IF(Table1[[#This Row],[SATUAN_BYPASS]]="",INDEX(DBS[[SATUAN ]],Table1[[#This Row],[//DBS]]),Table1[SATUAN_BYPASS]))</f>
        <v>LSN</v>
      </c>
      <c r="T493">
        <v>235</v>
      </c>
      <c r="U493" s="58">
        <f>IF(Table1[[#This Row],[HARGA_BYPASS]]="",IF(Table1[[#This Row],[_HARGA]]="","",Table1[[#This Row],[_HARGA]]*1000),Table1[[#This Row],[HARGA_BYPASS]])</f>
        <v>235000</v>
      </c>
      <c r="V493" s="2"/>
      <c r="W493" s="2"/>
      <c r="X493" s="58">
        <f>IF(Table1[[#This Row],[ROWID]]="","",IF(Table1[[#This Row],[ROWID]]=C494,"",SUMIF(Table1[ROWID],Table1[[#This Row],[ROWID]],Table1[TOTAL])))</f>
        <v>235000</v>
      </c>
      <c r="AA49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93">
        <f>IF(Table1[[#This Row],[JUMLAH NOTA]]="","",IF(Table1[[#This Row],[CONV]]="",Table1[[#This Row],[JUMLAH NOTA]],Table1[[#This Row],[JUMLAH NOTA]]*Table1[[#This Row],[CONV]]))</f>
        <v>1</v>
      </c>
      <c r="AC493" t="str">
        <f>IF(Table1[[#This Row],[ISI_CONV]]="","",IF(Table1[[#This Row],[CONV]]="",Table1[[#This Row],[SATUAN NOTA]],Table1[[#This Row],[SATUAN]]))</f>
        <v>LSN</v>
      </c>
      <c r="AD493" s="58">
        <f>IF(Table1[[#This Row],[HARGA]]="","",IF(Table1[[#This Row],[CONV]]="",Table1[[#This Row],[HARGA]],Table1[[#This Row],[HARGA]]/Table1[[#This Row],[CONV]]))</f>
        <v>235000</v>
      </c>
      <c r="AE493" s="58">
        <f>IF(Table1[[#This Row],[HARGA_CONV]]="","",Table1[[#This Row],[HARGA_CONV]]*Table1[[#This Row],[ISI_CONV]]*(100%-(Table1[[#This Row],[DISKON]]+Table1[[#This Row],[DISKON NOTA]])))</f>
        <v>235000</v>
      </c>
      <c r="AF493" s="3">
        <f>IF(Table1[[#This Row],[TANGGAL NOTA]]="",AF492,Table1[[#This Row],[TANGGAL NOTA]])</f>
        <v>45533</v>
      </c>
      <c r="AG493" s="3"/>
      <c r="AH493" s="3">
        <f>IF(Table1[[#This Row],[TANGGAL UPDATE]]="",AH492,Table1[[#This Row],[TANGGAL UPDATE]])</f>
        <v>45535</v>
      </c>
      <c r="AI493" t="str" cm="1">
        <f t="array" ref="AI493">IF(Table1[[#This Row],[A1]]="",AI492,INDEX(Table6[3],Table1[[#This Row],[Q1]]))</f>
        <v>B</v>
      </c>
      <c r="AJ493" t="str">
        <f>IF(Table1[[#This Row],[_KETERANGAN]]="","",Table1[[#This Row],[_KETERANGAN]])</f>
        <v/>
      </c>
      <c r="AK493" t="str" cm="1">
        <f t="array" ref="AK493">IF(Table1[[#This Row],[A1]]="",AK492,INDEX(Table6[3],Table1[[#This Row],[Q1]]))</f>
        <v>B</v>
      </c>
      <c r="AL493" s="5" t="str" cm="1">
        <f t="array" ref="AL493">IF(Table1[[#This Row],[A1]]="",AL492,INDEX(Table6[1],Table1[[#This Row],[Q1]]))</f>
        <v>SULUNG</v>
      </c>
      <c r="AM493" t="str" cm="1">
        <f t="array" ref="AM493">IF(Table1[[#This Row],[A1]]="",AM492,INDEX(Table6[2],Table1[[#This Row],[Q1]]))</f>
        <v>SEMARANG</v>
      </c>
      <c r="AN493" t="str">
        <f>CONCATENATE(Table1[[#This Row],[TOKO_H]],"-",Table1[[#This Row],[KOTA_H]])</f>
        <v>SULUNG-SEMARANG</v>
      </c>
      <c r="AO493"/>
      <c r="AP493" t="s">
        <v>9561</v>
      </c>
      <c r="AQ493"/>
    </row>
    <row r="494" spans="1:43">
      <c r="A494" t="str">
        <f>IF(Table1[[#This Row],[KODE BARANG]]="","",MATCH(Table1[[#This Row],[KODE BARANG]],DBS[KODE BARANG],0))</f>
        <v/>
      </c>
      <c r="B494" t="str">
        <f>IF(Table1[[#This Row],[ROWID]]="","",ROW()-2)</f>
        <v/>
      </c>
      <c r="C494" t="str">
        <f>IF(Table1[[#This Row],[NAMA BARANG]]="","",IF(Table1[[#This Row],[ID]]="",C493,Table1[[#This Row],[ID]]))</f>
        <v/>
      </c>
      <c r="D494" t="str">
        <f>IF(Table1[[#This Row],[A1]]="","",MATCH(Table1[[#This Row],[A1]],Table6[5],0))</f>
        <v/>
      </c>
      <c r="E494" t="str">
        <f>IF(Table1[[#This Row],[ID]]="","",Table1[[#This Row],[TOKO-KOTA_H]])</f>
        <v/>
      </c>
      <c r="F494" t="str">
        <f>IF(Table1[[#This Row],[NOTA TOKO]]="","",ROW()-2)</f>
        <v/>
      </c>
      <c r="G494" s="59"/>
      <c r="H494" s="1"/>
      <c r="J494" s="1"/>
      <c r="K494"/>
      <c r="L494" t="str">
        <f>IF(Table1[[#This Row],[_NAMA BARANG]]="",IF(Table1[[#This Row],[//DBS]]="","",INDEX(DBS[NAMA],Table1[[#This Row],[//DBS]])),Table1[[#This Row],[_NAMA BARANG]])</f>
        <v/>
      </c>
      <c r="M494"/>
      <c r="O494" t="str">
        <f>IF(Table1[[#This Row],[ROWID]]="","",IF(Table1[[#This Row],[_KETERANGAN]]="STOCK BELUM LENGKAP","ADA",IF(Table1[[#This Row],[KODE BARANG]]="","TIDAK ADA","ADA")))</f>
        <v/>
      </c>
      <c r="R494" t="str">
        <f>IF(Table1[[#This Row],[//DBS]]="","",INDEX(DBS[ISI],Table1[[#This Row],[//DBS]]))</f>
        <v/>
      </c>
      <c r="S494" t="str">
        <f>IF(Table1[[#This Row],[//DBS]]="","",IF(Table1[[#This Row],[SATUAN_BYPASS]]="",INDEX(DBS[[SATUAN ]],Table1[[#This Row],[//DBS]]),Table1[SATUAN_BYPASS]))</f>
        <v/>
      </c>
      <c r="U494" s="58" t="str">
        <f>IF(Table1[[#This Row],[HARGA_BYPASS]]="",IF(Table1[[#This Row],[_HARGA]]="","",Table1[[#This Row],[_HARGA]]*1000),Table1[[#This Row],[HARGA_BYPASS]])</f>
        <v/>
      </c>
      <c r="V494" s="2"/>
      <c r="W494" s="2"/>
      <c r="X494" s="58" t="str">
        <f>IF(Table1[[#This Row],[ROWID]]="","",IF(Table1[[#This Row],[ROWID]]=C495,"",SUMIF(Table1[ROWID],Table1[[#This Row],[ROWID]],Table1[TOTAL])))</f>
        <v/>
      </c>
      <c r="AA49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94" t="str">
        <f>IF(Table1[[#This Row],[JUMLAH NOTA]]="","",IF(Table1[[#This Row],[CONV]]="",Table1[[#This Row],[JUMLAH NOTA]],Table1[[#This Row],[JUMLAH NOTA]]*Table1[[#This Row],[CONV]]))</f>
        <v/>
      </c>
      <c r="AC494" t="str">
        <f>IF(Table1[[#This Row],[ISI_CONV]]="","",IF(Table1[[#This Row],[CONV]]="",Table1[[#This Row],[SATUAN NOTA]],Table1[[#This Row],[SATUAN]]))</f>
        <v/>
      </c>
      <c r="AD494" s="58" t="str">
        <f>IF(Table1[[#This Row],[HARGA]]="","",IF(Table1[[#This Row],[CONV]]="",Table1[[#This Row],[HARGA]],Table1[[#This Row],[HARGA]]/Table1[[#This Row],[CONV]]))</f>
        <v/>
      </c>
      <c r="AE494" s="58" t="str">
        <f>IF(Table1[[#This Row],[HARGA_CONV]]="","",Table1[[#This Row],[HARGA_CONV]]*Table1[[#This Row],[ISI_CONV]]*(100%-(Table1[[#This Row],[DISKON]]+Table1[[#This Row],[DISKON NOTA]])))</f>
        <v/>
      </c>
      <c r="AF494" s="3">
        <f>IF(Table1[[#This Row],[TANGGAL NOTA]]="",AF493,Table1[[#This Row],[TANGGAL NOTA]])</f>
        <v>45533</v>
      </c>
      <c r="AG494" s="3"/>
      <c r="AH494" s="3">
        <f>IF(Table1[[#This Row],[TANGGAL UPDATE]]="",AH493,Table1[[#This Row],[TANGGAL UPDATE]])</f>
        <v>45535</v>
      </c>
      <c r="AI494" t="str" cm="1">
        <f t="array" ref="AI494">IF(Table1[[#This Row],[A1]]="",AI493,INDEX(Table6[3],Table1[[#This Row],[Q1]]))</f>
        <v>B</v>
      </c>
      <c r="AJ494" t="str">
        <f>IF(Table1[[#This Row],[_KETERANGAN]]="","",Table1[[#This Row],[_KETERANGAN]])</f>
        <v/>
      </c>
      <c r="AK494" t="str" cm="1">
        <f t="array" ref="AK494">IF(Table1[[#This Row],[A1]]="",AK493,INDEX(Table6[3],Table1[[#This Row],[Q1]]))</f>
        <v>B</v>
      </c>
      <c r="AL494" s="5" t="str" cm="1">
        <f t="array" ref="AL494">IF(Table1[[#This Row],[A1]]="",AL493,INDEX(Table6[1],Table1[[#This Row],[Q1]]))</f>
        <v>SULUNG</v>
      </c>
      <c r="AM494" t="str" cm="1">
        <f t="array" ref="AM494">IF(Table1[[#This Row],[A1]]="",AM493,INDEX(Table6[2],Table1[[#This Row],[Q1]]))</f>
        <v>SEMARANG</v>
      </c>
      <c r="AN494" t="str">
        <f>CONCATENATE(Table1[[#This Row],[TOKO_H]],"-",Table1[[#This Row],[KOTA_H]])</f>
        <v>SULUNG-SEMARANG</v>
      </c>
      <c r="AO494"/>
      <c r="AP494" t="s">
        <v>9561</v>
      </c>
      <c r="AQ494"/>
    </row>
    <row r="495" spans="1:43">
      <c r="A495">
        <f>IF(Table1[[#This Row],[KODE BARANG]]="","",MATCH(Table1[[#This Row],[KODE BARANG]],DBS[KODE BARANG],0))</f>
        <v>2076</v>
      </c>
      <c r="B495">
        <f>IF(Table1[[#This Row],[ROWID]]="","",ROW()-2)</f>
        <v>493</v>
      </c>
      <c r="C495">
        <f>IF(Table1[[#This Row],[NAMA BARANG]]="","",IF(Table1[[#This Row],[ID]]="",C494,Table1[[#This Row],[ID]]))</f>
        <v>493</v>
      </c>
      <c r="D495">
        <f>IF(Table1[[#This Row],[A1]]="","",MATCH(Table1[[#This Row],[A1]],Table6[5],0))</f>
        <v>240</v>
      </c>
      <c r="E495" t="str">
        <f>IF(Table1[[#This Row],[ID]]="","",Table1[[#This Row],[TOKO-KOTA_H]])</f>
        <v>TOTEM-TEMBALANG</v>
      </c>
      <c r="F495">
        <f>IF(Table1[[#This Row],[NOTA TOKO]]="","",ROW()-2)</f>
        <v>493</v>
      </c>
      <c r="G495" s="59"/>
      <c r="H495" s="1"/>
      <c r="I495">
        <v>3287</v>
      </c>
      <c r="J495" s="1" t="s">
        <v>10043</v>
      </c>
      <c r="K495" t="s">
        <v>7457</v>
      </c>
      <c r="L495" t="str">
        <f>IF(Table1[[#This Row],[_NAMA BARANG]]="",IF(Table1[[#This Row],[//DBS]]="","",INDEX(DBS[NAMA],Table1[[#This Row],[//DBS]])),Table1[[#This Row],[_NAMA BARANG]])</f>
        <v>NAME TAG DOS BIRU</v>
      </c>
      <c r="M495"/>
      <c r="O495" t="str">
        <f>IF(Table1[[#This Row],[ROWID]]="","",IF(Table1[[#This Row],[_KETERANGAN]]="STOCK BELUM LENGKAP","ADA",IF(Table1[[#This Row],[KODE BARANG]]="","TIDAK ADA","ADA")))</f>
        <v>ADA</v>
      </c>
      <c r="P495">
        <v>150</v>
      </c>
      <c r="Q495" t="s">
        <v>37</v>
      </c>
      <c r="R495">
        <f>IF(Table1[[#This Row],[//DBS]]="","",INDEX(DBS[ISI],Table1[[#This Row],[//DBS]]))</f>
        <v>4000</v>
      </c>
      <c r="S495" t="str">
        <f>IF(Table1[[#This Row],[//DBS]]="","",IF(Table1[[#This Row],[SATUAN_BYPASS]]="",INDEX(DBS[[SATUAN ]],Table1[[#This Row],[//DBS]]),Table1[SATUAN_BYPASS]))</f>
        <v>PCS</v>
      </c>
      <c r="T495">
        <v>0.75</v>
      </c>
      <c r="U495" s="58">
        <f>IF(Table1[[#This Row],[HARGA_BYPASS]]="",IF(Table1[[#This Row],[_HARGA]]="","",Table1[[#This Row],[_HARGA]]*1000),Table1[[#This Row],[HARGA_BYPASS]])</f>
        <v>750</v>
      </c>
      <c r="V495" s="2"/>
      <c r="W495" s="2"/>
      <c r="X495" s="58" t="str">
        <f>IF(Table1[[#This Row],[ROWID]]="","",IF(Table1[[#This Row],[ROWID]]=C496,"",SUMIF(Table1[ROWID],Table1[[#This Row],[ROWID]],Table1[TOTAL])))</f>
        <v/>
      </c>
      <c r="AA49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95">
        <f>IF(Table1[[#This Row],[JUMLAH NOTA]]="","",IF(Table1[[#This Row],[CONV]]="",Table1[[#This Row],[JUMLAH NOTA]],Table1[[#This Row],[JUMLAH NOTA]]*Table1[[#This Row],[CONV]]))</f>
        <v>150</v>
      </c>
      <c r="AC495" t="str">
        <f>IF(Table1[[#This Row],[ISI_CONV]]="","",IF(Table1[[#This Row],[CONV]]="",Table1[[#This Row],[SATUAN NOTA]],Table1[[#This Row],[SATUAN]]))</f>
        <v>PCS</v>
      </c>
      <c r="AD495" s="58">
        <f>IF(Table1[[#This Row],[HARGA]]="","",IF(Table1[[#This Row],[CONV]]="",Table1[[#This Row],[HARGA]],Table1[[#This Row],[HARGA]]/Table1[[#This Row],[CONV]]))</f>
        <v>750</v>
      </c>
      <c r="AE495" s="58">
        <f>IF(Table1[[#This Row],[HARGA_CONV]]="","",Table1[[#This Row],[HARGA_CONV]]*Table1[[#This Row],[ISI_CONV]]*(100%-(Table1[[#This Row],[DISKON]]+Table1[[#This Row],[DISKON NOTA]])))</f>
        <v>112500</v>
      </c>
      <c r="AF495" s="3">
        <f>IF(Table1[[#This Row],[TANGGAL NOTA]]="",AF494,Table1[[#This Row],[TANGGAL NOTA]])</f>
        <v>45533</v>
      </c>
      <c r="AG495" s="3"/>
      <c r="AH495" s="3">
        <f>IF(Table1[[#This Row],[TANGGAL UPDATE]]="",AH494,Table1[[#This Row],[TANGGAL UPDATE]])</f>
        <v>45535</v>
      </c>
      <c r="AI495" t="str" cm="1">
        <f t="array" ref="AI495">IF(Table1[[#This Row],[A1]]="",AI494,INDEX(Table6[3],Table1[[#This Row],[Q1]]))</f>
        <v>A</v>
      </c>
      <c r="AJ495" t="str">
        <f>IF(Table1[[#This Row],[_KETERANGAN]]="","",Table1[[#This Row],[_KETERANGAN]])</f>
        <v/>
      </c>
      <c r="AK495" t="str" cm="1">
        <f t="array" ref="AK495">IF(Table1[[#This Row],[A1]]="",AK494,INDEX(Table6[3],Table1[[#This Row],[Q1]]))</f>
        <v>A</v>
      </c>
      <c r="AL495" s="5" t="str" cm="1">
        <f t="array" ref="AL495">IF(Table1[[#This Row],[A1]]="",AL494,INDEX(Table6[1],Table1[[#This Row],[Q1]]))</f>
        <v>TOTEM</v>
      </c>
      <c r="AM495" t="str" cm="1">
        <f t="array" ref="AM495">IF(Table1[[#This Row],[A1]]="",AM494,INDEX(Table6[2],Table1[[#This Row],[Q1]]))</f>
        <v>TEMBALANG</v>
      </c>
      <c r="AN495" t="str">
        <f>CONCATENATE(Table1[[#This Row],[TOKO_H]],"-",Table1[[#This Row],[KOTA_H]])</f>
        <v>TOTEM-TEMBALANG</v>
      </c>
      <c r="AO495"/>
      <c r="AP495" t="s">
        <v>9561</v>
      </c>
      <c r="AQ495"/>
    </row>
    <row r="496" spans="1:43">
      <c r="A496">
        <f>IF(Table1[[#This Row],[KODE BARANG]]="","",MATCH(Table1[[#This Row],[KODE BARANG]],DBS[KODE BARANG],0))</f>
        <v>713</v>
      </c>
      <c r="B496">
        <f>IF(Table1[[#This Row],[ROWID]]="","",ROW()-2)</f>
        <v>494</v>
      </c>
      <c r="C496">
        <f>IF(Table1[[#This Row],[NAMA BARANG]]="","",IF(Table1[[#This Row],[ID]]="",C495,Table1[[#This Row],[ID]]))</f>
        <v>493</v>
      </c>
      <c r="D496" t="str">
        <f>IF(Table1[[#This Row],[A1]]="","",MATCH(Table1[[#This Row],[A1]],Table6[5],0))</f>
        <v/>
      </c>
      <c r="E496" t="str">
        <f>IF(Table1[[#This Row],[ID]]="","",Table1[[#This Row],[TOKO-KOTA_H]])</f>
        <v/>
      </c>
      <c r="F496" t="str">
        <f>IF(Table1[[#This Row],[NOTA TOKO]]="","",ROW()-2)</f>
        <v/>
      </c>
      <c r="G496" s="59"/>
      <c r="H496" s="1"/>
      <c r="J496" s="1"/>
      <c r="K496" t="s">
        <v>1474</v>
      </c>
      <c r="L496" t="str">
        <f>IF(Table1[[#This Row],[_NAMA BARANG]]="",IF(Table1[[#This Row],[//DBS]]="","",INDEX(DBS[NAMA],Table1[[#This Row],[//DBS]])),Table1[[#This Row],[_NAMA BARANG]])</f>
        <v>BP GEL DTIAN A 93</v>
      </c>
      <c r="M496"/>
      <c r="O496" t="str">
        <f>IF(Table1[[#This Row],[ROWID]]="","",IF(Table1[[#This Row],[_KETERANGAN]]="STOCK BELUM LENGKAP","ADA",IF(Table1[[#This Row],[KODE BARANG]]="","TIDAK ADA","ADA")))</f>
        <v>ADA</v>
      </c>
      <c r="P496">
        <v>12</v>
      </c>
      <c r="Q496" t="s">
        <v>34</v>
      </c>
      <c r="R496">
        <f>IF(Table1[[#This Row],[//DBS]]="","",INDEX(DBS[ISI],Table1[[#This Row],[//DBS]]))</f>
        <v>240</v>
      </c>
      <c r="S496" t="str">
        <f>IF(Table1[[#This Row],[//DBS]]="","",IF(Table1[[#This Row],[SATUAN_BYPASS]]="",INDEX(DBS[[SATUAN ]],Table1[[#This Row],[//DBS]]),Table1[SATUAN_BYPASS]))</f>
        <v>LSN</v>
      </c>
      <c r="T496">
        <v>12</v>
      </c>
      <c r="U496" s="58">
        <f>IF(Table1[[#This Row],[HARGA_BYPASS]]="",IF(Table1[[#This Row],[_HARGA]]="","",Table1[[#This Row],[_HARGA]]*1000),Table1[[#This Row],[HARGA_BYPASS]])</f>
        <v>12000</v>
      </c>
      <c r="V496" s="2"/>
      <c r="W496" s="2"/>
      <c r="X496" s="58">
        <f>IF(Table1[[#This Row],[ROWID]]="","",IF(Table1[[#This Row],[ROWID]]=C497,"",SUMIF(Table1[ROWID],Table1[[#This Row],[ROWID]],Table1[TOTAL])))</f>
        <v>256500</v>
      </c>
      <c r="AA49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96">
        <f>IF(Table1[[#This Row],[JUMLAH NOTA]]="","",IF(Table1[[#This Row],[CONV]]="",Table1[[#This Row],[JUMLAH NOTA]],Table1[[#This Row],[JUMLAH NOTA]]*Table1[[#This Row],[CONV]]))</f>
        <v>12</v>
      </c>
      <c r="AC496" t="str">
        <f>IF(Table1[[#This Row],[ISI_CONV]]="","",IF(Table1[[#This Row],[CONV]]="",Table1[[#This Row],[SATUAN NOTA]],Table1[[#This Row],[SATUAN]]))</f>
        <v>LSN</v>
      </c>
      <c r="AD496" s="58">
        <f>IF(Table1[[#This Row],[HARGA]]="","",IF(Table1[[#This Row],[CONV]]="",Table1[[#This Row],[HARGA]],Table1[[#This Row],[HARGA]]/Table1[[#This Row],[CONV]]))</f>
        <v>12000</v>
      </c>
      <c r="AE496" s="58">
        <f>IF(Table1[[#This Row],[HARGA_CONV]]="","",Table1[[#This Row],[HARGA_CONV]]*Table1[[#This Row],[ISI_CONV]]*(100%-(Table1[[#This Row],[DISKON]]+Table1[[#This Row],[DISKON NOTA]])))</f>
        <v>144000</v>
      </c>
      <c r="AF496" s="3">
        <f>IF(Table1[[#This Row],[TANGGAL NOTA]]="",AF495,Table1[[#This Row],[TANGGAL NOTA]])</f>
        <v>45533</v>
      </c>
      <c r="AG496" s="3"/>
      <c r="AH496" s="3">
        <f>IF(Table1[[#This Row],[TANGGAL UPDATE]]="",AH495,Table1[[#This Row],[TANGGAL UPDATE]])</f>
        <v>45535</v>
      </c>
      <c r="AI496" t="str" cm="1">
        <f t="array" ref="AI496">IF(Table1[[#This Row],[A1]]="",AI495,INDEX(Table6[3],Table1[[#This Row],[Q1]]))</f>
        <v>A</v>
      </c>
      <c r="AJ496" t="str">
        <f>IF(Table1[[#This Row],[_KETERANGAN]]="","",Table1[[#This Row],[_KETERANGAN]])</f>
        <v/>
      </c>
      <c r="AK496" t="str" cm="1">
        <f t="array" ref="AK496">IF(Table1[[#This Row],[A1]]="",AK495,INDEX(Table6[3],Table1[[#This Row],[Q1]]))</f>
        <v>A</v>
      </c>
      <c r="AL496" s="5" t="str" cm="1">
        <f t="array" ref="AL496">IF(Table1[[#This Row],[A1]]="",AL495,INDEX(Table6[1],Table1[[#This Row],[Q1]]))</f>
        <v>TOTEM</v>
      </c>
      <c r="AM496" t="str" cm="1">
        <f t="array" ref="AM496">IF(Table1[[#This Row],[A1]]="",AM495,INDEX(Table6[2],Table1[[#This Row],[Q1]]))</f>
        <v>TEMBALANG</v>
      </c>
      <c r="AN496" t="str">
        <f>CONCATENATE(Table1[[#This Row],[TOKO_H]],"-",Table1[[#This Row],[KOTA_H]])</f>
        <v>TOTEM-TEMBALANG</v>
      </c>
      <c r="AO496"/>
      <c r="AP496" t="s">
        <v>9561</v>
      </c>
      <c r="AQ496"/>
    </row>
    <row r="497" spans="1:43">
      <c r="A497" t="str">
        <f>IF(Table1[[#This Row],[KODE BARANG]]="","",MATCH(Table1[[#This Row],[KODE BARANG]],DBS[KODE BARANG],0))</f>
        <v/>
      </c>
      <c r="B497" t="str">
        <f>IF(Table1[[#This Row],[ROWID]]="","",ROW()-2)</f>
        <v/>
      </c>
      <c r="C497" t="str">
        <f>IF(Table1[[#This Row],[NAMA BARANG]]="","",IF(Table1[[#This Row],[ID]]="",C496,Table1[[#This Row],[ID]]))</f>
        <v/>
      </c>
      <c r="D497" t="str">
        <f>IF(Table1[[#This Row],[A1]]="","",MATCH(Table1[[#This Row],[A1]],Table6[5],0))</f>
        <v/>
      </c>
      <c r="E497" t="str">
        <f>IF(Table1[[#This Row],[ID]]="","",Table1[[#This Row],[TOKO-KOTA_H]])</f>
        <v/>
      </c>
      <c r="F497" t="str">
        <f>IF(Table1[[#This Row],[NOTA TOKO]]="","",ROW()-2)</f>
        <v/>
      </c>
      <c r="G497" s="59"/>
      <c r="H497" s="1"/>
      <c r="J497" s="1"/>
      <c r="K497"/>
      <c r="L497" t="str">
        <f>IF(Table1[[#This Row],[_NAMA BARANG]]="",IF(Table1[[#This Row],[//DBS]]="","",INDEX(DBS[NAMA],Table1[[#This Row],[//DBS]])),Table1[[#This Row],[_NAMA BARANG]])</f>
        <v/>
      </c>
      <c r="M497"/>
      <c r="O497" t="str">
        <f>IF(Table1[[#This Row],[ROWID]]="","",IF(Table1[[#This Row],[_KETERANGAN]]="STOCK BELUM LENGKAP","ADA",IF(Table1[[#This Row],[KODE BARANG]]="","TIDAK ADA","ADA")))</f>
        <v/>
      </c>
      <c r="R497" t="str">
        <f>IF(Table1[[#This Row],[//DBS]]="","",INDEX(DBS[ISI],Table1[[#This Row],[//DBS]]))</f>
        <v/>
      </c>
      <c r="S497" t="str">
        <f>IF(Table1[[#This Row],[//DBS]]="","",IF(Table1[[#This Row],[SATUAN_BYPASS]]="",INDEX(DBS[[SATUAN ]],Table1[[#This Row],[//DBS]]),Table1[SATUAN_BYPASS]))</f>
        <v/>
      </c>
      <c r="U497" s="58" t="str">
        <f>IF(Table1[[#This Row],[HARGA_BYPASS]]="",IF(Table1[[#This Row],[_HARGA]]="","",Table1[[#This Row],[_HARGA]]*1000),Table1[[#This Row],[HARGA_BYPASS]])</f>
        <v/>
      </c>
      <c r="V497" s="2"/>
      <c r="W497" s="2"/>
      <c r="X497" s="58" t="str">
        <f>IF(Table1[[#This Row],[ROWID]]="","",IF(Table1[[#This Row],[ROWID]]=C498,"",SUMIF(Table1[ROWID],Table1[[#This Row],[ROWID]],Table1[TOTAL])))</f>
        <v/>
      </c>
      <c r="AA49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97" t="str">
        <f>IF(Table1[[#This Row],[JUMLAH NOTA]]="","",IF(Table1[[#This Row],[CONV]]="",Table1[[#This Row],[JUMLAH NOTA]],Table1[[#This Row],[JUMLAH NOTA]]*Table1[[#This Row],[CONV]]))</f>
        <v/>
      </c>
      <c r="AC497" t="str">
        <f>IF(Table1[[#This Row],[ISI_CONV]]="","",IF(Table1[[#This Row],[CONV]]="",Table1[[#This Row],[SATUAN NOTA]],Table1[[#This Row],[SATUAN]]))</f>
        <v/>
      </c>
      <c r="AD497" s="58" t="str">
        <f>IF(Table1[[#This Row],[HARGA]]="","",IF(Table1[[#This Row],[CONV]]="",Table1[[#This Row],[HARGA]],Table1[[#This Row],[HARGA]]/Table1[[#This Row],[CONV]]))</f>
        <v/>
      </c>
      <c r="AE497" s="58" t="str">
        <f>IF(Table1[[#This Row],[HARGA_CONV]]="","",Table1[[#This Row],[HARGA_CONV]]*Table1[[#This Row],[ISI_CONV]]*(100%-(Table1[[#This Row],[DISKON]]+Table1[[#This Row],[DISKON NOTA]])))</f>
        <v/>
      </c>
      <c r="AF497" s="3">
        <f>IF(Table1[[#This Row],[TANGGAL NOTA]]="",AF496,Table1[[#This Row],[TANGGAL NOTA]])</f>
        <v>45533</v>
      </c>
      <c r="AG497" s="3"/>
      <c r="AH497" s="3">
        <f>IF(Table1[[#This Row],[TANGGAL UPDATE]]="",AH496,Table1[[#This Row],[TANGGAL UPDATE]])</f>
        <v>45535</v>
      </c>
      <c r="AI497" t="str" cm="1">
        <f t="array" ref="AI497">IF(Table1[[#This Row],[A1]]="",AI496,INDEX(Table6[3],Table1[[#This Row],[Q1]]))</f>
        <v>A</v>
      </c>
      <c r="AJ497" t="str">
        <f>IF(Table1[[#This Row],[_KETERANGAN]]="","",Table1[[#This Row],[_KETERANGAN]])</f>
        <v/>
      </c>
      <c r="AK497" t="str" cm="1">
        <f t="array" ref="AK497">IF(Table1[[#This Row],[A1]]="",AK496,INDEX(Table6[3],Table1[[#This Row],[Q1]]))</f>
        <v>A</v>
      </c>
      <c r="AL497" s="5" t="str" cm="1">
        <f t="array" ref="AL497">IF(Table1[[#This Row],[A1]]="",AL496,INDEX(Table6[1],Table1[[#This Row],[Q1]]))</f>
        <v>TOTEM</v>
      </c>
      <c r="AM497" t="str" cm="1">
        <f t="array" ref="AM497">IF(Table1[[#This Row],[A1]]="",AM496,INDEX(Table6[2],Table1[[#This Row],[Q1]]))</f>
        <v>TEMBALANG</v>
      </c>
      <c r="AN497" t="str">
        <f>CONCATENATE(Table1[[#This Row],[TOKO_H]],"-",Table1[[#This Row],[KOTA_H]])</f>
        <v>TOTEM-TEMBALANG</v>
      </c>
      <c r="AO497"/>
      <c r="AP497" t="s">
        <v>9561</v>
      </c>
      <c r="AQ497"/>
    </row>
    <row r="498" spans="1:43">
      <c r="A498">
        <f>IF(Table1[[#This Row],[KODE BARANG]]="","",MATCH(Table1[[#This Row],[KODE BARANG]],DBS[KODE BARANG],0))</f>
        <v>2831</v>
      </c>
      <c r="B498">
        <f>IF(Table1[[#This Row],[ROWID]]="","",ROW()-2)</f>
        <v>496</v>
      </c>
      <c r="C498">
        <f>IF(Table1[[#This Row],[NAMA BARANG]]="","",IF(Table1[[#This Row],[ID]]="",C497,Table1[[#This Row],[ID]]))</f>
        <v>496</v>
      </c>
      <c r="D498">
        <f>IF(Table1[[#This Row],[A1]]="","",MATCH(Table1[[#This Row],[A1]],Table6[5],0))</f>
        <v>285</v>
      </c>
      <c r="E498" t="str">
        <f>IF(Table1[[#This Row],[ID]]="","",Table1[[#This Row],[TOKO-KOTA_H]])</f>
        <v>AMAZON-SEMARANG</v>
      </c>
      <c r="F498">
        <f>IF(Table1[[#This Row],[NOTA TOKO]]="","",ROW()-2)</f>
        <v>496</v>
      </c>
      <c r="G498" s="59"/>
      <c r="H498" s="1"/>
      <c r="I498">
        <v>413</v>
      </c>
      <c r="J498" s="1" t="s">
        <v>11683</v>
      </c>
      <c r="K498" t="s">
        <v>4133</v>
      </c>
      <c r="L498" t="str">
        <f>IF(Table1[[#This Row],[_NAMA BARANG]]="",IF(Table1[[#This Row],[//DBS]]="","",INDEX(DBS[NAMA],Table1[[#This Row],[//DBS]])),Table1[[#This Row],[_NAMA BARANG]])</f>
        <v>TAS 22X32 KANTONG ULTAH</v>
      </c>
      <c r="M498"/>
      <c r="N498" t="s">
        <v>13589</v>
      </c>
      <c r="O498" t="str">
        <f>IF(Table1[[#This Row],[ROWID]]="","",IF(Table1[[#This Row],[_KETERANGAN]]="STOCK BELUM LENGKAP","ADA",IF(Table1[[#This Row],[KODE BARANG]]="","TIDAK ADA","ADA")))</f>
        <v>ADA</v>
      </c>
      <c r="P498">
        <v>6</v>
      </c>
      <c r="Q498" t="s">
        <v>37</v>
      </c>
      <c r="R498">
        <f>IF(Table1[[#This Row],[//DBS]]="","",INDEX(DBS[ISI],Table1[[#This Row],[//DBS]]))</f>
        <v>1200</v>
      </c>
      <c r="S498" t="str">
        <f>IF(Table1[[#This Row],[//DBS]]="","",IF(Table1[[#This Row],[SATUAN_BYPASS]]="",INDEX(DBS[[SATUAN ]],Table1[[#This Row],[//DBS]]),Table1[SATUAN_BYPASS]))</f>
        <v>PCS</v>
      </c>
      <c r="T498">
        <v>10</v>
      </c>
      <c r="U498" s="58">
        <f>IF(Table1[[#This Row],[HARGA_BYPASS]]="",IF(Table1[[#This Row],[_HARGA]]="","",Table1[[#This Row],[_HARGA]]*1000),Table1[[#This Row],[HARGA_BYPASS]])</f>
        <v>10000</v>
      </c>
      <c r="V498" s="2"/>
      <c r="W498" s="2"/>
      <c r="X498" s="58" t="str">
        <f>IF(Table1[[#This Row],[ROWID]]="","",IF(Table1[[#This Row],[ROWID]]=C499,"",SUMIF(Table1[ROWID],Table1[[#This Row],[ROWID]],Table1[TOTAL])))</f>
        <v/>
      </c>
      <c r="AA49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98">
        <f>IF(Table1[[#This Row],[JUMLAH NOTA]]="","",IF(Table1[[#This Row],[CONV]]="",Table1[[#This Row],[JUMLAH NOTA]],Table1[[#This Row],[JUMLAH NOTA]]*Table1[[#This Row],[CONV]]))</f>
        <v>6</v>
      </c>
      <c r="AC498" t="str">
        <f>IF(Table1[[#This Row],[ISI_CONV]]="","",IF(Table1[[#This Row],[CONV]]="",Table1[[#This Row],[SATUAN NOTA]],Table1[[#This Row],[SATUAN]]))</f>
        <v>PCS</v>
      </c>
      <c r="AD498" s="58">
        <f>IF(Table1[[#This Row],[HARGA]]="","",IF(Table1[[#This Row],[CONV]]="",Table1[[#This Row],[HARGA]],Table1[[#This Row],[HARGA]]/Table1[[#This Row],[CONV]]))</f>
        <v>10000</v>
      </c>
      <c r="AE498" s="58">
        <f>IF(Table1[[#This Row],[HARGA_CONV]]="","",Table1[[#This Row],[HARGA_CONV]]*Table1[[#This Row],[ISI_CONV]]*(100%-(Table1[[#This Row],[DISKON]]+Table1[[#This Row],[DISKON NOTA]])))</f>
        <v>60000</v>
      </c>
      <c r="AF498" s="3">
        <f>IF(Table1[[#This Row],[TANGGAL NOTA]]="",AF497,Table1[[#This Row],[TANGGAL NOTA]])</f>
        <v>45533</v>
      </c>
      <c r="AG498" s="3"/>
      <c r="AH498" s="3">
        <f>IF(Table1[[#This Row],[TANGGAL UPDATE]]="",AH497,Table1[[#This Row],[TANGGAL UPDATE]])</f>
        <v>45535</v>
      </c>
      <c r="AI498" t="str" cm="1">
        <f t="array" ref="AI498">IF(Table1[[#This Row],[A1]]="",AI497,INDEX(Table6[3],Table1[[#This Row],[Q1]]))</f>
        <v>B</v>
      </c>
      <c r="AJ498" t="str">
        <f>IF(Table1[[#This Row],[_KETERANGAN]]="","",Table1[[#This Row],[_KETERANGAN]])</f>
        <v>MOTIF COWOK</v>
      </c>
      <c r="AK498" t="str" cm="1">
        <f t="array" ref="AK498">IF(Table1[[#This Row],[A1]]="",AK497,INDEX(Table6[3],Table1[[#This Row],[Q1]]))</f>
        <v>B</v>
      </c>
      <c r="AL498" s="5" t="str" cm="1">
        <f t="array" ref="AL498">IF(Table1[[#This Row],[A1]]="",AL497,INDEX(Table6[1],Table1[[#This Row],[Q1]]))</f>
        <v>AMAZON</v>
      </c>
      <c r="AM498" t="str" cm="1">
        <f t="array" ref="AM498">IF(Table1[[#This Row],[A1]]="",AM497,INDEX(Table6[2],Table1[[#This Row],[Q1]]))</f>
        <v>SEMARANG</v>
      </c>
      <c r="AN498" t="str">
        <f>CONCATENATE(Table1[[#This Row],[TOKO_H]],"-",Table1[[#This Row],[KOTA_H]])</f>
        <v>AMAZON-SEMARANG</v>
      </c>
      <c r="AO498"/>
      <c r="AP498" t="s">
        <v>9561</v>
      </c>
      <c r="AQ498"/>
    </row>
    <row r="499" spans="1:43" ht="14.25">
      <c r="A499">
        <f>IF(Table1[[#This Row],[KODE BARANG]]="","",MATCH(Table1[[#This Row],[KODE BARANG]],DBS[KODE BARANG],0))</f>
        <v>2831</v>
      </c>
      <c r="B499">
        <f>IF(Table1[[#This Row],[ROWID]]="","",ROW()-2)</f>
        <v>497</v>
      </c>
      <c r="C499">
        <f>IF(Table1[[#This Row],[NAMA BARANG]]="","",IF(Table1[[#This Row],[ID]]="",C498,Table1[[#This Row],[ID]]))</f>
        <v>496</v>
      </c>
      <c r="D499" t="str">
        <f>IF(Table1[[#This Row],[A1]]="","",MATCH(Table1[[#This Row],[A1]],Table6[5],0))</f>
        <v/>
      </c>
      <c r="E499" t="str">
        <f>IF(Table1[[#This Row],[ID]]="","",Table1[[#This Row],[TOKO-KOTA_H]])</f>
        <v/>
      </c>
      <c r="F499" t="str">
        <f>IF(Table1[[#This Row],[NOTA TOKO]]="","",ROW()-2)</f>
        <v/>
      </c>
      <c r="G499" s="59"/>
      <c r="H499" s="1"/>
      <c r="J499" s="1"/>
      <c r="K499" t="s">
        <v>4133</v>
      </c>
      <c r="L499" t="str">
        <f>IF(Table1[[#This Row],[_NAMA BARANG]]="",IF(Table1[[#This Row],[//DBS]]="","",INDEX(DBS[NAMA],Table1[[#This Row],[//DBS]])),Table1[[#This Row],[_NAMA BARANG]])</f>
        <v>TAS 22X32 KANTONG ULTAH</v>
      </c>
      <c r="M499" s="60"/>
      <c r="N499" t="s">
        <v>13590</v>
      </c>
      <c r="O499" t="str">
        <f>IF(Table1[[#This Row],[ROWID]]="","",IF(Table1[[#This Row],[_KETERANGAN]]="STOCK BELUM LENGKAP","ADA",IF(Table1[[#This Row],[KODE BARANG]]="","TIDAK ADA","ADA")))</f>
        <v>ADA</v>
      </c>
      <c r="P499">
        <v>6</v>
      </c>
      <c r="Q499" t="s">
        <v>37</v>
      </c>
      <c r="R499">
        <f>IF(Table1[[#This Row],[//DBS]]="","",INDEX(DBS[ISI],Table1[[#This Row],[//DBS]]))</f>
        <v>1200</v>
      </c>
      <c r="S499" t="str">
        <f>IF(Table1[[#This Row],[//DBS]]="","",IF(Table1[[#This Row],[SATUAN_BYPASS]]="",INDEX(DBS[[SATUAN ]],Table1[[#This Row],[//DBS]]),Table1[SATUAN_BYPASS]))</f>
        <v>PCS</v>
      </c>
      <c r="T499">
        <v>10</v>
      </c>
      <c r="U499" s="58">
        <f>IF(Table1[[#This Row],[HARGA_BYPASS]]="",IF(Table1[[#This Row],[_HARGA]]="","",Table1[[#This Row],[_HARGA]]*1000),Table1[[#This Row],[HARGA_BYPASS]])</f>
        <v>10000</v>
      </c>
      <c r="V499" s="2"/>
      <c r="W499" s="2"/>
      <c r="X499" s="58">
        <f>IF(Table1[[#This Row],[ROWID]]="","",IF(Table1[[#This Row],[ROWID]]=C500,"",SUMIF(Table1[ROWID],Table1[[#This Row],[ROWID]],Table1[TOTAL])))</f>
        <v>120000</v>
      </c>
      <c r="AA49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499">
        <f>IF(Table1[[#This Row],[JUMLAH NOTA]]="","",IF(Table1[[#This Row],[CONV]]="",Table1[[#This Row],[JUMLAH NOTA]],Table1[[#This Row],[JUMLAH NOTA]]*Table1[[#This Row],[CONV]]))</f>
        <v>6</v>
      </c>
      <c r="AC499" t="str">
        <f>IF(Table1[[#This Row],[ISI_CONV]]="","",IF(Table1[[#This Row],[CONV]]="",Table1[[#This Row],[SATUAN NOTA]],Table1[[#This Row],[SATUAN]]))</f>
        <v>PCS</v>
      </c>
      <c r="AD499" s="58">
        <f>IF(Table1[[#This Row],[HARGA]]="","",IF(Table1[[#This Row],[CONV]]="",Table1[[#This Row],[HARGA]],Table1[[#This Row],[HARGA]]/Table1[[#This Row],[CONV]]))</f>
        <v>10000</v>
      </c>
      <c r="AE499" s="58">
        <f>IF(Table1[[#This Row],[HARGA_CONV]]="","",Table1[[#This Row],[HARGA_CONV]]*Table1[[#This Row],[ISI_CONV]]*(100%-(Table1[[#This Row],[DISKON]]+Table1[[#This Row],[DISKON NOTA]])))</f>
        <v>60000</v>
      </c>
      <c r="AF499" s="3">
        <f>IF(Table1[[#This Row],[TANGGAL NOTA]]="",AF498,Table1[[#This Row],[TANGGAL NOTA]])</f>
        <v>45533</v>
      </c>
      <c r="AG499" s="3"/>
      <c r="AH499" s="3">
        <f>IF(Table1[[#This Row],[TANGGAL UPDATE]]="",AH498,Table1[[#This Row],[TANGGAL UPDATE]])</f>
        <v>45535</v>
      </c>
      <c r="AI499" t="str" cm="1">
        <f t="array" ref="AI499">IF(Table1[[#This Row],[A1]]="",AI498,INDEX(Table6[3],Table1[[#This Row],[Q1]]))</f>
        <v>B</v>
      </c>
      <c r="AJ499" t="str">
        <f>IF(Table1[[#This Row],[_KETERANGAN]]="","",Table1[[#This Row],[_KETERANGAN]])</f>
        <v>MOTIF CEWEK</v>
      </c>
      <c r="AK499" t="str" cm="1">
        <f t="array" ref="AK499">IF(Table1[[#This Row],[A1]]="",AK498,INDEX(Table6[3],Table1[[#This Row],[Q1]]))</f>
        <v>B</v>
      </c>
      <c r="AL499" s="5" t="str" cm="1">
        <f t="array" ref="AL499">IF(Table1[[#This Row],[A1]]="",AL498,INDEX(Table6[1],Table1[[#This Row],[Q1]]))</f>
        <v>AMAZON</v>
      </c>
      <c r="AM499" t="str" cm="1">
        <f t="array" ref="AM499">IF(Table1[[#This Row],[A1]]="",AM498,INDEX(Table6[2],Table1[[#This Row],[Q1]]))</f>
        <v>SEMARANG</v>
      </c>
      <c r="AN499" t="str">
        <f>CONCATENATE(Table1[[#This Row],[TOKO_H]],"-",Table1[[#This Row],[KOTA_H]])</f>
        <v>AMAZON-SEMARANG</v>
      </c>
      <c r="AO499"/>
      <c r="AP499" t="s">
        <v>9561</v>
      </c>
      <c r="AQ499"/>
    </row>
    <row r="500" spans="1:43">
      <c r="A500" t="str">
        <f>IF(Table1[[#This Row],[KODE BARANG]]="","",MATCH(Table1[[#This Row],[KODE BARANG]],DBS[KODE BARANG],0))</f>
        <v/>
      </c>
      <c r="B500" t="str">
        <f>IF(Table1[[#This Row],[ROWID]]="","",ROW()-2)</f>
        <v/>
      </c>
      <c r="C500" t="str">
        <f>IF(Table1[[#This Row],[NAMA BARANG]]="","",IF(Table1[[#This Row],[ID]]="",C499,Table1[[#This Row],[ID]]))</f>
        <v/>
      </c>
      <c r="D500" t="str">
        <f>IF(Table1[[#This Row],[A1]]="","",MATCH(Table1[[#This Row],[A1]],Table6[5],0))</f>
        <v/>
      </c>
      <c r="E500" t="str">
        <f>IF(Table1[[#This Row],[ID]]="","",Table1[[#This Row],[TOKO-KOTA_H]])</f>
        <v/>
      </c>
      <c r="F500" t="str">
        <f>IF(Table1[[#This Row],[NOTA TOKO]]="","",ROW()-2)</f>
        <v/>
      </c>
      <c r="G500" s="59"/>
      <c r="H500" s="1"/>
      <c r="J500" s="1"/>
      <c r="K500"/>
      <c r="L500" t="str">
        <f>IF(Table1[[#This Row],[_NAMA BARANG]]="",IF(Table1[[#This Row],[//DBS]]="","",INDEX(DBS[NAMA],Table1[[#This Row],[//DBS]])),Table1[[#This Row],[_NAMA BARANG]])</f>
        <v/>
      </c>
      <c r="M500"/>
      <c r="O500" t="str">
        <f>IF(Table1[[#This Row],[ROWID]]="","",IF(Table1[[#This Row],[_KETERANGAN]]="STOCK BELUM LENGKAP","ADA",IF(Table1[[#This Row],[KODE BARANG]]="","TIDAK ADA","ADA")))</f>
        <v/>
      </c>
      <c r="R500" t="str">
        <f>IF(Table1[[#This Row],[//DBS]]="","",INDEX(DBS[ISI],Table1[[#This Row],[//DBS]]))</f>
        <v/>
      </c>
      <c r="S500" t="str">
        <f>IF(Table1[[#This Row],[//DBS]]="","",IF(Table1[[#This Row],[SATUAN_BYPASS]]="",INDEX(DBS[[SATUAN ]],Table1[[#This Row],[//DBS]]),Table1[SATUAN_BYPASS]))</f>
        <v/>
      </c>
      <c r="U500" s="58" t="str">
        <f>IF(Table1[[#This Row],[HARGA_BYPASS]]="",IF(Table1[[#This Row],[_HARGA]]="","",Table1[[#This Row],[_HARGA]]*1000),Table1[[#This Row],[HARGA_BYPASS]])</f>
        <v/>
      </c>
      <c r="V500" s="2"/>
      <c r="W500" s="2"/>
      <c r="X500" s="58" t="str">
        <f>IF(Table1[[#This Row],[ROWID]]="","",IF(Table1[[#This Row],[ROWID]]=C501,"",SUMIF(Table1[ROWID],Table1[[#This Row],[ROWID]],Table1[TOTAL])))</f>
        <v/>
      </c>
      <c r="AA50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00" t="str">
        <f>IF(Table1[[#This Row],[JUMLAH NOTA]]="","",IF(Table1[[#This Row],[CONV]]="",Table1[[#This Row],[JUMLAH NOTA]],Table1[[#This Row],[JUMLAH NOTA]]*Table1[[#This Row],[CONV]]))</f>
        <v/>
      </c>
      <c r="AC500" t="str">
        <f>IF(Table1[[#This Row],[ISI_CONV]]="","",IF(Table1[[#This Row],[CONV]]="",Table1[[#This Row],[SATUAN NOTA]],Table1[[#This Row],[SATUAN]]))</f>
        <v/>
      </c>
      <c r="AD500" s="58" t="str">
        <f>IF(Table1[[#This Row],[HARGA]]="","",IF(Table1[[#This Row],[CONV]]="",Table1[[#This Row],[HARGA]],Table1[[#This Row],[HARGA]]/Table1[[#This Row],[CONV]]))</f>
        <v/>
      </c>
      <c r="AE500" s="58" t="str">
        <f>IF(Table1[[#This Row],[HARGA_CONV]]="","",Table1[[#This Row],[HARGA_CONV]]*Table1[[#This Row],[ISI_CONV]]*(100%-(Table1[[#This Row],[DISKON]]+Table1[[#This Row],[DISKON NOTA]])))</f>
        <v/>
      </c>
      <c r="AF500" s="3">
        <f>IF(Table1[[#This Row],[TANGGAL NOTA]]="",AF499,Table1[[#This Row],[TANGGAL NOTA]])</f>
        <v>45533</v>
      </c>
      <c r="AG500" s="3"/>
      <c r="AH500" s="3">
        <f>IF(Table1[[#This Row],[TANGGAL UPDATE]]="",AH499,Table1[[#This Row],[TANGGAL UPDATE]])</f>
        <v>45535</v>
      </c>
      <c r="AI500" t="str" cm="1">
        <f t="array" ref="AI500">IF(Table1[[#This Row],[A1]]="",AI499,INDEX(Table6[3],Table1[[#This Row],[Q1]]))</f>
        <v>B</v>
      </c>
      <c r="AJ500" t="str">
        <f>IF(Table1[[#This Row],[_KETERANGAN]]="","",Table1[[#This Row],[_KETERANGAN]])</f>
        <v/>
      </c>
      <c r="AK500" t="str" cm="1">
        <f t="array" ref="AK500">IF(Table1[[#This Row],[A1]]="",AK499,INDEX(Table6[3],Table1[[#This Row],[Q1]]))</f>
        <v>B</v>
      </c>
      <c r="AL500" s="5" t="str" cm="1">
        <f t="array" ref="AL500">IF(Table1[[#This Row],[A1]]="",AL499,INDEX(Table6[1],Table1[[#This Row],[Q1]]))</f>
        <v>AMAZON</v>
      </c>
      <c r="AM500" t="str" cm="1">
        <f t="array" ref="AM500">IF(Table1[[#This Row],[A1]]="",AM499,INDEX(Table6[2],Table1[[#This Row],[Q1]]))</f>
        <v>SEMARANG</v>
      </c>
      <c r="AN500" t="str">
        <f>CONCATENATE(Table1[[#This Row],[TOKO_H]],"-",Table1[[#This Row],[KOTA_H]])</f>
        <v>AMAZON-SEMARANG</v>
      </c>
      <c r="AO500"/>
      <c r="AP500" t="s">
        <v>9561</v>
      </c>
      <c r="AQ500"/>
    </row>
    <row r="501" spans="1:43">
      <c r="A501">
        <f>IF(Table1[[#This Row],[KODE BARANG]]="","",MATCH(Table1[[#This Row],[KODE BARANG]],DBS[KODE BARANG],0))</f>
        <v>983</v>
      </c>
      <c r="B501">
        <f>IF(Table1[[#This Row],[ROWID]]="","",ROW()-2)</f>
        <v>499</v>
      </c>
      <c r="C501">
        <f>IF(Table1[[#This Row],[NAMA BARANG]]="","",IF(Table1[[#This Row],[ID]]="",C500,Table1[[#This Row],[ID]]))</f>
        <v>499</v>
      </c>
      <c r="D501">
        <f>IF(Table1[[#This Row],[A1]]="","",MATCH(Table1[[#This Row],[A1]],Table6[5],0))</f>
        <v>247</v>
      </c>
      <c r="E501" t="str">
        <f>IF(Table1[[#This Row],[ID]]="","",Table1[[#This Row],[TOKO-KOTA_H]])</f>
        <v>WIJAYA KUSUMA-SLEMAN</v>
      </c>
      <c r="F501">
        <f>IF(Table1[[#This Row],[NOTA TOKO]]="","",ROW()-2)</f>
        <v>499</v>
      </c>
      <c r="G501" s="59"/>
      <c r="H501" s="1"/>
      <c r="I501">
        <v>3615</v>
      </c>
      <c r="J501" s="1" t="s">
        <v>10049</v>
      </c>
      <c r="K501" t="s">
        <v>8587</v>
      </c>
      <c r="L501" t="str">
        <f>IF(Table1[[#This Row],[_NAMA BARANG]]="",IF(Table1[[#This Row],[//DBS]]="","",INDEX(DBS[NAMA],Table1[[#This Row],[//DBS]])),Table1[[#This Row],[_NAMA BARANG]])</f>
        <v>GARISAN BESI ENTER 40CM TEBAL</v>
      </c>
      <c r="M501"/>
      <c r="O501" t="str">
        <f>IF(Table1[[#This Row],[ROWID]]="","",IF(Table1[[#This Row],[_KETERANGAN]]="STOCK BELUM LENGKAP","ADA",IF(Table1[[#This Row],[KODE BARANG]]="","TIDAK ADA","ADA")))</f>
        <v>ADA</v>
      </c>
      <c r="P501">
        <v>2</v>
      </c>
      <c r="Q501" t="s">
        <v>34</v>
      </c>
      <c r="R501">
        <f>IF(Table1[[#This Row],[//DBS]]="","",INDEX(DBS[ISI],Table1[[#This Row],[//DBS]]))</f>
        <v>25</v>
      </c>
      <c r="S501" t="str">
        <f>IF(Table1[[#This Row],[//DBS]]="","",IF(Table1[[#This Row],[SATUAN_BYPASS]]="",INDEX(DBS[[SATUAN ]],Table1[[#This Row],[//DBS]]),Table1[SATUAN_BYPASS]))</f>
        <v>LSN</v>
      </c>
      <c r="T501">
        <v>75</v>
      </c>
      <c r="U501" s="58">
        <f>IF(Table1[[#This Row],[HARGA_BYPASS]]="",IF(Table1[[#This Row],[_HARGA]]="","",Table1[[#This Row],[_HARGA]]*1000),Table1[[#This Row],[HARGA_BYPASS]])</f>
        <v>75000</v>
      </c>
      <c r="V501" s="2"/>
      <c r="W501" s="2"/>
      <c r="X501" s="58" t="str">
        <f>IF(Table1[[#This Row],[ROWID]]="","",IF(Table1[[#This Row],[ROWID]]=C502,"",SUMIF(Table1[ROWID],Table1[[#This Row],[ROWID]],Table1[TOTAL])))</f>
        <v/>
      </c>
      <c r="AA50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01">
        <f>IF(Table1[[#This Row],[JUMLAH NOTA]]="","",IF(Table1[[#This Row],[CONV]]="",Table1[[#This Row],[JUMLAH NOTA]],Table1[[#This Row],[JUMLAH NOTA]]*Table1[[#This Row],[CONV]]))</f>
        <v>2</v>
      </c>
      <c r="AC501" t="str">
        <f>IF(Table1[[#This Row],[ISI_CONV]]="","",IF(Table1[[#This Row],[CONV]]="",Table1[[#This Row],[SATUAN NOTA]],Table1[[#This Row],[SATUAN]]))</f>
        <v>LSN</v>
      </c>
      <c r="AD501" s="58">
        <f>IF(Table1[[#This Row],[HARGA]]="","",IF(Table1[[#This Row],[CONV]]="",Table1[[#This Row],[HARGA]],Table1[[#This Row],[HARGA]]/Table1[[#This Row],[CONV]]))</f>
        <v>75000</v>
      </c>
      <c r="AE501" s="58">
        <f>IF(Table1[[#This Row],[HARGA_CONV]]="","",Table1[[#This Row],[HARGA_CONV]]*Table1[[#This Row],[ISI_CONV]]*(100%-(Table1[[#This Row],[DISKON]]+Table1[[#This Row],[DISKON NOTA]])))</f>
        <v>150000</v>
      </c>
      <c r="AF501" s="3">
        <f>IF(Table1[[#This Row],[TANGGAL NOTA]]="",AF500,Table1[[#This Row],[TANGGAL NOTA]])</f>
        <v>45533</v>
      </c>
      <c r="AG501" s="3"/>
      <c r="AH501" s="3">
        <f>IF(Table1[[#This Row],[TANGGAL UPDATE]]="",AH500,Table1[[#This Row],[TANGGAL UPDATE]])</f>
        <v>45535</v>
      </c>
      <c r="AI501" t="str" cm="1">
        <f t="array" ref="AI501">IF(Table1[[#This Row],[A1]]="",AI500,INDEX(Table6[3],Table1[[#This Row],[Q1]]))</f>
        <v>KO</v>
      </c>
      <c r="AJ501" t="str">
        <f>IF(Table1[[#This Row],[_KETERANGAN]]="","",Table1[[#This Row],[_KETERANGAN]])</f>
        <v/>
      </c>
      <c r="AK501" t="str" cm="1">
        <f t="array" ref="AK501">IF(Table1[[#This Row],[A1]]="",AK500,INDEX(Table6[3],Table1[[#This Row],[Q1]]))</f>
        <v>KO</v>
      </c>
      <c r="AL501" s="5" t="str" cm="1">
        <f t="array" ref="AL501">IF(Table1[[#This Row],[A1]]="",AL500,INDEX(Table6[1],Table1[[#This Row],[Q1]]))</f>
        <v>WIJAYA KUSUMA</v>
      </c>
      <c r="AM501" t="str" cm="1">
        <f t="array" ref="AM501">IF(Table1[[#This Row],[A1]]="",AM500,INDEX(Table6[2],Table1[[#This Row],[Q1]]))</f>
        <v>SLEMAN</v>
      </c>
      <c r="AN501" t="str">
        <f>CONCATENATE(Table1[[#This Row],[TOKO_H]],"-",Table1[[#This Row],[KOTA_H]])</f>
        <v>WIJAYA KUSUMA-SLEMAN</v>
      </c>
      <c r="AO501"/>
      <c r="AP501" t="s">
        <v>9561</v>
      </c>
      <c r="AQ501"/>
    </row>
    <row r="502" spans="1:43">
      <c r="A502">
        <f>IF(Table1[[#This Row],[KODE BARANG]]="","",MATCH(Table1[[#This Row],[KODE BARANG]],DBS[KODE BARANG],0))</f>
        <v>1409</v>
      </c>
      <c r="B502">
        <f>IF(Table1[[#This Row],[ROWID]]="","",ROW()-2)</f>
        <v>500</v>
      </c>
      <c r="C502">
        <f>IF(Table1[[#This Row],[NAMA BARANG]]="","",IF(Table1[[#This Row],[ID]]="",C501,Table1[[#This Row],[ID]]))</f>
        <v>499</v>
      </c>
      <c r="D502" t="str">
        <f>IF(Table1[[#This Row],[A1]]="","",MATCH(Table1[[#This Row],[A1]],Table6[5],0))</f>
        <v/>
      </c>
      <c r="E502" t="str">
        <f>IF(Table1[[#This Row],[ID]]="","",Table1[[#This Row],[TOKO-KOTA_H]])</f>
        <v/>
      </c>
      <c r="F502" t="str">
        <f>IF(Table1[[#This Row],[NOTA TOKO]]="","",ROW()-2)</f>
        <v/>
      </c>
      <c r="G502" s="59"/>
      <c r="H502" s="1"/>
      <c r="J502" s="1"/>
      <c r="K502" t="s">
        <v>7370</v>
      </c>
      <c r="L502" t="str">
        <f>IF(Table1[[#This Row],[_NAMA BARANG]]="",IF(Table1[[#This Row],[//DBS]]="","",INDEX(DBS[NAMA],Table1[[#This Row],[//DBS]])),Table1[[#This Row],[_NAMA BARANG]])</f>
        <v>JANGKA JOSS MS-403</v>
      </c>
      <c r="M502"/>
      <c r="O502" t="str">
        <f>IF(Table1[[#This Row],[ROWID]]="","",IF(Table1[[#This Row],[_KETERANGAN]]="STOCK BELUM LENGKAP","ADA",IF(Table1[[#This Row],[KODE BARANG]]="","TIDAK ADA","ADA")))</f>
        <v>ADA</v>
      </c>
      <c r="P502">
        <v>6</v>
      </c>
      <c r="Q502" t="s">
        <v>37</v>
      </c>
      <c r="R502">
        <f>IF(Table1[[#This Row],[//DBS]]="","",INDEX(DBS[ISI],Table1[[#This Row],[//DBS]]))</f>
        <v>100</v>
      </c>
      <c r="S502" t="str">
        <f>IF(Table1[[#This Row],[//DBS]]="","",IF(Table1[[#This Row],[SATUAN_BYPASS]]="",INDEX(DBS[[SATUAN ]],Table1[[#This Row],[//DBS]]),Table1[SATUAN_BYPASS]))</f>
        <v>PCS</v>
      </c>
      <c r="T502">
        <v>30</v>
      </c>
      <c r="U502" s="58">
        <f>IF(Table1[[#This Row],[HARGA_BYPASS]]="",IF(Table1[[#This Row],[_HARGA]]="","",Table1[[#This Row],[_HARGA]]*1000),Table1[[#This Row],[HARGA_BYPASS]])</f>
        <v>30000</v>
      </c>
      <c r="V502" s="2"/>
      <c r="W502" s="2"/>
      <c r="X502" s="58" t="str">
        <f>IF(Table1[[#This Row],[ROWID]]="","",IF(Table1[[#This Row],[ROWID]]=C503,"",SUMIF(Table1[ROWID],Table1[[#This Row],[ROWID]],Table1[TOTAL])))</f>
        <v/>
      </c>
      <c r="AA50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02">
        <f>IF(Table1[[#This Row],[JUMLAH NOTA]]="","",IF(Table1[[#This Row],[CONV]]="",Table1[[#This Row],[JUMLAH NOTA]],Table1[[#This Row],[JUMLAH NOTA]]*Table1[[#This Row],[CONV]]))</f>
        <v>6</v>
      </c>
      <c r="AC502" t="str">
        <f>IF(Table1[[#This Row],[ISI_CONV]]="","",IF(Table1[[#This Row],[CONV]]="",Table1[[#This Row],[SATUAN NOTA]],Table1[[#This Row],[SATUAN]]))</f>
        <v>PCS</v>
      </c>
      <c r="AD502" s="58">
        <f>IF(Table1[[#This Row],[HARGA]]="","",IF(Table1[[#This Row],[CONV]]="",Table1[[#This Row],[HARGA]],Table1[[#This Row],[HARGA]]/Table1[[#This Row],[CONV]]))</f>
        <v>30000</v>
      </c>
      <c r="AE502" s="58">
        <f>IF(Table1[[#This Row],[HARGA_CONV]]="","",Table1[[#This Row],[HARGA_CONV]]*Table1[[#This Row],[ISI_CONV]]*(100%-(Table1[[#This Row],[DISKON]]+Table1[[#This Row],[DISKON NOTA]])))</f>
        <v>180000</v>
      </c>
      <c r="AF502" s="3">
        <f>IF(Table1[[#This Row],[TANGGAL NOTA]]="",AF501,Table1[[#This Row],[TANGGAL NOTA]])</f>
        <v>45533</v>
      </c>
      <c r="AG502" s="3"/>
      <c r="AH502" s="3">
        <f>IF(Table1[[#This Row],[TANGGAL UPDATE]]="",AH501,Table1[[#This Row],[TANGGAL UPDATE]])</f>
        <v>45535</v>
      </c>
      <c r="AI502" t="str" cm="1">
        <f t="array" ref="AI502">IF(Table1[[#This Row],[A1]]="",AI501,INDEX(Table6[3],Table1[[#This Row],[Q1]]))</f>
        <v>KO</v>
      </c>
      <c r="AJ502" t="str">
        <f>IF(Table1[[#This Row],[_KETERANGAN]]="","",Table1[[#This Row],[_KETERANGAN]])</f>
        <v/>
      </c>
      <c r="AK502" t="str" cm="1">
        <f t="array" ref="AK502">IF(Table1[[#This Row],[A1]]="",AK501,INDEX(Table6[3],Table1[[#This Row],[Q1]]))</f>
        <v>KO</v>
      </c>
      <c r="AL502" s="5" t="str" cm="1">
        <f t="array" ref="AL502">IF(Table1[[#This Row],[A1]]="",AL501,INDEX(Table6[1],Table1[[#This Row],[Q1]]))</f>
        <v>WIJAYA KUSUMA</v>
      </c>
      <c r="AM502" t="str" cm="1">
        <f t="array" ref="AM502">IF(Table1[[#This Row],[A1]]="",AM501,INDEX(Table6[2],Table1[[#This Row],[Q1]]))</f>
        <v>SLEMAN</v>
      </c>
      <c r="AN502" t="str">
        <f>CONCATENATE(Table1[[#This Row],[TOKO_H]],"-",Table1[[#This Row],[KOTA_H]])</f>
        <v>WIJAYA KUSUMA-SLEMAN</v>
      </c>
      <c r="AO502"/>
      <c r="AP502" t="s">
        <v>9561</v>
      </c>
      <c r="AQ502"/>
    </row>
    <row r="503" spans="1:43">
      <c r="A503">
        <f>IF(Table1[[#This Row],[KODE BARANG]]="","",MATCH(Table1[[#This Row],[KODE BARANG]],DBS[KODE BARANG],0))</f>
        <v>1410</v>
      </c>
      <c r="B503">
        <f>IF(Table1[[#This Row],[ROWID]]="","",ROW()-2)</f>
        <v>501</v>
      </c>
      <c r="C503">
        <f>IF(Table1[[#This Row],[NAMA BARANG]]="","",IF(Table1[[#This Row],[ID]]="",C502,Table1[[#This Row],[ID]]))</f>
        <v>499</v>
      </c>
      <c r="D503" t="str">
        <f>IF(Table1[[#This Row],[A1]]="","",MATCH(Table1[[#This Row],[A1]],Table6[5],0))</f>
        <v/>
      </c>
      <c r="E503" t="str">
        <f>IF(Table1[[#This Row],[ID]]="","",Table1[[#This Row],[TOKO-KOTA_H]])</f>
        <v/>
      </c>
      <c r="F503" t="str">
        <f>IF(Table1[[#This Row],[NOTA TOKO]]="","",ROW()-2)</f>
        <v/>
      </c>
      <c r="G503" s="59"/>
      <c r="H503" s="1"/>
      <c r="J503" s="1"/>
      <c r="K503" t="s">
        <v>7371</v>
      </c>
      <c r="L503" t="str">
        <f>IF(Table1[[#This Row],[_NAMA BARANG]]="",IF(Table1[[#This Row],[//DBS]]="","",INDEX(DBS[NAMA],Table1[[#This Row],[//DBS]])),Table1[[#This Row],[_NAMA BARANG]])</f>
        <v>JANGKA JOSS MS-404</v>
      </c>
      <c r="M503"/>
      <c r="O503" t="str">
        <f>IF(Table1[[#This Row],[ROWID]]="","",IF(Table1[[#This Row],[_KETERANGAN]]="STOCK BELUM LENGKAP","ADA",IF(Table1[[#This Row],[KODE BARANG]]="","TIDAK ADA","ADA")))</f>
        <v>ADA</v>
      </c>
      <c r="P503">
        <v>6</v>
      </c>
      <c r="Q503" t="s">
        <v>37</v>
      </c>
      <c r="R503">
        <f>IF(Table1[[#This Row],[//DBS]]="","",INDEX(DBS[ISI],Table1[[#This Row],[//DBS]]))</f>
        <v>100</v>
      </c>
      <c r="S503" t="str">
        <f>IF(Table1[[#This Row],[//DBS]]="","",IF(Table1[[#This Row],[SATUAN_BYPASS]]="",INDEX(DBS[[SATUAN ]],Table1[[#This Row],[//DBS]]),Table1[SATUAN_BYPASS]))</f>
        <v>PCS</v>
      </c>
      <c r="T503">
        <v>35</v>
      </c>
      <c r="U503" s="58">
        <f>IF(Table1[[#This Row],[HARGA_BYPASS]]="",IF(Table1[[#This Row],[_HARGA]]="","",Table1[[#This Row],[_HARGA]]*1000),Table1[[#This Row],[HARGA_BYPASS]])</f>
        <v>35000</v>
      </c>
      <c r="V503" s="2"/>
      <c r="W503" s="2"/>
      <c r="X503" s="58" t="str">
        <f>IF(Table1[[#This Row],[ROWID]]="","",IF(Table1[[#This Row],[ROWID]]=C504,"",SUMIF(Table1[ROWID],Table1[[#This Row],[ROWID]],Table1[TOTAL])))</f>
        <v/>
      </c>
      <c r="AA50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03">
        <f>IF(Table1[[#This Row],[JUMLAH NOTA]]="","",IF(Table1[[#This Row],[CONV]]="",Table1[[#This Row],[JUMLAH NOTA]],Table1[[#This Row],[JUMLAH NOTA]]*Table1[[#This Row],[CONV]]))</f>
        <v>6</v>
      </c>
      <c r="AC503" t="str">
        <f>IF(Table1[[#This Row],[ISI_CONV]]="","",IF(Table1[[#This Row],[CONV]]="",Table1[[#This Row],[SATUAN NOTA]],Table1[[#This Row],[SATUAN]]))</f>
        <v>PCS</v>
      </c>
      <c r="AD503" s="58">
        <f>IF(Table1[[#This Row],[HARGA]]="","",IF(Table1[[#This Row],[CONV]]="",Table1[[#This Row],[HARGA]],Table1[[#This Row],[HARGA]]/Table1[[#This Row],[CONV]]))</f>
        <v>35000</v>
      </c>
      <c r="AE503" s="58">
        <f>IF(Table1[[#This Row],[HARGA_CONV]]="","",Table1[[#This Row],[HARGA_CONV]]*Table1[[#This Row],[ISI_CONV]]*(100%-(Table1[[#This Row],[DISKON]]+Table1[[#This Row],[DISKON NOTA]])))</f>
        <v>210000</v>
      </c>
      <c r="AF503" s="3">
        <f>IF(Table1[[#This Row],[TANGGAL NOTA]]="",AF502,Table1[[#This Row],[TANGGAL NOTA]])</f>
        <v>45533</v>
      </c>
      <c r="AG503" s="3"/>
      <c r="AH503" s="3">
        <f>IF(Table1[[#This Row],[TANGGAL UPDATE]]="",AH502,Table1[[#This Row],[TANGGAL UPDATE]])</f>
        <v>45535</v>
      </c>
      <c r="AI503" t="str" cm="1">
        <f t="array" ref="AI503">IF(Table1[[#This Row],[A1]]="",AI502,INDEX(Table6[3],Table1[[#This Row],[Q1]]))</f>
        <v>KO</v>
      </c>
      <c r="AJ503" t="str">
        <f>IF(Table1[[#This Row],[_KETERANGAN]]="","",Table1[[#This Row],[_KETERANGAN]])</f>
        <v/>
      </c>
      <c r="AK503" t="str" cm="1">
        <f t="array" ref="AK503">IF(Table1[[#This Row],[A1]]="",AK502,INDEX(Table6[3],Table1[[#This Row],[Q1]]))</f>
        <v>KO</v>
      </c>
      <c r="AL503" s="5" t="str" cm="1">
        <f t="array" ref="AL503">IF(Table1[[#This Row],[A1]]="",AL502,INDEX(Table6[1],Table1[[#This Row],[Q1]]))</f>
        <v>WIJAYA KUSUMA</v>
      </c>
      <c r="AM503" t="str" cm="1">
        <f t="array" ref="AM503">IF(Table1[[#This Row],[A1]]="",AM502,INDEX(Table6[2],Table1[[#This Row],[Q1]]))</f>
        <v>SLEMAN</v>
      </c>
      <c r="AN503" t="str">
        <f>CONCATENATE(Table1[[#This Row],[TOKO_H]],"-",Table1[[#This Row],[KOTA_H]])</f>
        <v>WIJAYA KUSUMA-SLEMAN</v>
      </c>
      <c r="AO503"/>
      <c r="AP503" t="s">
        <v>9561</v>
      </c>
      <c r="AQ503"/>
    </row>
    <row r="504" spans="1:43">
      <c r="A504">
        <f>IF(Table1[[#This Row],[KODE BARANG]]="","",MATCH(Table1[[#This Row],[KODE BARANG]],DBS[KODE BARANG],0))</f>
        <v>1411</v>
      </c>
      <c r="B504">
        <f>IF(Table1[[#This Row],[ROWID]]="","",ROW()-2)</f>
        <v>502</v>
      </c>
      <c r="C504">
        <f>IF(Table1[[#This Row],[NAMA BARANG]]="","",IF(Table1[[#This Row],[ID]]="",C503,Table1[[#This Row],[ID]]))</f>
        <v>499</v>
      </c>
      <c r="D504" t="str">
        <f>IF(Table1[[#This Row],[A1]]="","",MATCH(Table1[[#This Row],[A1]],Table6[5],0))</f>
        <v/>
      </c>
      <c r="E504" t="str">
        <f>IF(Table1[[#This Row],[ID]]="","",Table1[[#This Row],[TOKO-KOTA_H]])</f>
        <v/>
      </c>
      <c r="F504" t="str">
        <f>IF(Table1[[#This Row],[NOTA TOKO]]="","",ROW()-2)</f>
        <v/>
      </c>
      <c r="G504" s="59"/>
      <c r="H504" s="1"/>
      <c r="J504" s="1"/>
      <c r="K504" t="s">
        <v>7372</v>
      </c>
      <c r="L504" t="str">
        <f>IF(Table1[[#This Row],[_NAMA BARANG]]="",IF(Table1[[#This Row],[//DBS]]="","",INDEX(DBS[NAMA],Table1[[#This Row],[//DBS]])),Table1[[#This Row],[_NAMA BARANG]])</f>
        <v>JANGKA MS-405</v>
      </c>
      <c r="M504"/>
      <c r="O504" t="str">
        <f>IF(Table1[[#This Row],[ROWID]]="","",IF(Table1[[#This Row],[_KETERANGAN]]="STOCK BELUM LENGKAP","ADA",IF(Table1[[#This Row],[KODE BARANG]]="","TIDAK ADA","ADA")))</f>
        <v>ADA</v>
      </c>
      <c r="P504">
        <v>6</v>
      </c>
      <c r="Q504" t="s">
        <v>37</v>
      </c>
      <c r="R504">
        <f>IF(Table1[[#This Row],[//DBS]]="","",INDEX(DBS[ISI],Table1[[#This Row],[//DBS]]))</f>
        <v>100</v>
      </c>
      <c r="S504" t="str">
        <f>IF(Table1[[#This Row],[//DBS]]="","",IF(Table1[[#This Row],[SATUAN_BYPASS]]="",INDEX(DBS[[SATUAN ]],Table1[[#This Row],[//DBS]]),Table1[SATUAN_BYPASS]))</f>
        <v>PCS</v>
      </c>
      <c r="T504">
        <v>50</v>
      </c>
      <c r="U504" s="58">
        <f>IF(Table1[[#This Row],[HARGA_BYPASS]]="",IF(Table1[[#This Row],[_HARGA]]="","",Table1[[#This Row],[_HARGA]]*1000),Table1[[#This Row],[HARGA_BYPASS]])</f>
        <v>50000</v>
      </c>
      <c r="V504" s="2"/>
      <c r="W504" s="2"/>
      <c r="X504" s="58" t="str">
        <f>IF(Table1[[#This Row],[ROWID]]="","",IF(Table1[[#This Row],[ROWID]]=C505,"",SUMIF(Table1[ROWID],Table1[[#This Row],[ROWID]],Table1[TOTAL])))</f>
        <v/>
      </c>
      <c r="AA50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04">
        <f>IF(Table1[[#This Row],[JUMLAH NOTA]]="","",IF(Table1[[#This Row],[CONV]]="",Table1[[#This Row],[JUMLAH NOTA]],Table1[[#This Row],[JUMLAH NOTA]]*Table1[[#This Row],[CONV]]))</f>
        <v>6</v>
      </c>
      <c r="AC504" t="str">
        <f>IF(Table1[[#This Row],[ISI_CONV]]="","",IF(Table1[[#This Row],[CONV]]="",Table1[[#This Row],[SATUAN NOTA]],Table1[[#This Row],[SATUAN]]))</f>
        <v>PCS</v>
      </c>
      <c r="AD504" s="58">
        <f>IF(Table1[[#This Row],[HARGA]]="","",IF(Table1[[#This Row],[CONV]]="",Table1[[#This Row],[HARGA]],Table1[[#This Row],[HARGA]]/Table1[[#This Row],[CONV]]))</f>
        <v>50000</v>
      </c>
      <c r="AE504" s="58">
        <f>IF(Table1[[#This Row],[HARGA_CONV]]="","",Table1[[#This Row],[HARGA_CONV]]*Table1[[#This Row],[ISI_CONV]]*(100%-(Table1[[#This Row],[DISKON]]+Table1[[#This Row],[DISKON NOTA]])))</f>
        <v>300000</v>
      </c>
      <c r="AF504" s="3">
        <f>IF(Table1[[#This Row],[TANGGAL NOTA]]="",AF503,Table1[[#This Row],[TANGGAL NOTA]])</f>
        <v>45533</v>
      </c>
      <c r="AG504" s="3"/>
      <c r="AH504" s="3">
        <f>IF(Table1[[#This Row],[TANGGAL UPDATE]]="",AH503,Table1[[#This Row],[TANGGAL UPDATE]])</f>
        <v>45535</v>
      </c>
      <c r="AI504" t="str" cm="1">
        <f t="array" ref="AI504">IF(Table1[[#This Row],[A1]]="",AI503,INDEX(Table6[3],Table1[[#This Row],[Q1]]))</f>
        <v>KO</v>
      </c>
      <c r="AJ504" t="str">
        <f>IF(Table1[[#This Row],[_KETERANGAN]]="","",Table1[[#This Row],[_KETERANGAN]])</f>
        <v/>
      </c>
      <c r="AK504" t="str" cm="1">
        <f t="array" ref="AK504">IF(Table1[[#This Row],[A1]]="",AK503,INDEX(Table6[3],Table1[[#This Row],[Q1]]))</f>
        <v>KO</v>
      </c>
      <c r="AL504" s="5" t="str" cm="1">
        <f t="array" ref="AL504">IF(Table1[[#This Row],[A1]]="",AL503,INDEX(Table6[1],Table1[[#This Row],[Q1]]))</f>
        <v>WIJAYA KUSUMA</v>
      </c>
      <c r="AM504" t="str" cm="1">
        <f t="array" ref="AM504">IF(Table1[[#This Row],[A1]]="",AM503,INDEX(Table6[2],Table1[[#This Row],[Q1]]))</f>
        <v>SLEMAN</v>
      </c>
      <c r="AN504" t="str">
        <f>CONCATENATE(Table1[[#This Row],[TOKO_H]],"-",Table1[[#This Row],[KOTA_H]])</f>
        <v>WIJAYA KUSUMA-SLEMAN</v>
      </c>
      <c r="AO504"/>
      <c r="AP504" t="s">
        <v>9561</v>
      </c>
      <c r="AQ504"/>
    </row>
    <row r="505" spans="1:43">
      <c r="A505">
        <f>IF(Table1[[#This Row],[KODE BARANG]]="","",MATCH(Table1[[#This Row],[KODE BARANG]],DBS[KODE BARANG],0))</f>
        <v>2755</v>
      </c>
      <c r="B505">
        <f>IF(Table1[[#This Row],[ROWID]]="","",ROW()-2)</f>
        <v>503</v>
      </c>
      <c r="C505">
        <f>IF(Table1[[#This Row],[NAMA BARANG]]="","",IF(Table1[[#This Row],[ID]]="",C504,Table1[[#This Row],[ID]]))</f>
        <v>499</v>
      </c>
      <c r="D505" t="str">
        <f>IF(Table1[[#This Row],[A1]]="","",MATCH(Table1[[#This Row],[A1]],Table6[5],0))</f>
        <v/>
      </c>
      <c r="E505" t="str">
        <f>IF(Table1[[#This Row],[ID]]="","",Table1[[#This Row],[TOKO-KOTA_H]])</f>
        <v/>
      </c>
      <c r="F505" t="str">
        <f>IF(Table1[[#This Row],[NOTA TOKO]]="","",ROW()-2)</f>
        <v/>
      </c>
      <c r="G505" s="59"/>
      <c r="H505" s="1"/>
      <c r="J505" s="1"/>
      <c r="K505" t="s">
        <v>3973</v>
      </c>
      <c r="L505" t="str">
        <f>IF(Table1[[#This Row],[_NAMA BARANG]]="",IF(Table1[[#This Row],[//DBS]]="","",INDEX(DBS[NAMA],Table1[[#This Row],[//DBS]])),Table1[[#This Row],[_NAMA BARANG]])</f>
        <v>STABILLO TOZCHA TZ 8001</v>
      </c>
      <c r="M505"/>
      <c r="O505" t="str">
        <f>IF(Table1[[#This Row],[ROWID]]="","",IF(Table1[[#This Row],[_KETERANGAN]]="STOCK BELUM LENGKAP","ADA",IF(Table1[[#This Row],[KODE BARANG]]="","TIDAK ADA","ADA")))</f>
        <v>ADA</v>
      </c>
      <c r="P505">
        <v>2</v>
      </c>
      <c r="Q505" t="s">
        <v>34</v>
      </c>
      <c r="R505">
        <f>IF(Table1[[#This Row],[//DBS]]="","",INDEX(DBS[ISI],Table1[[#This Row],[//DBS]]))</f>
        <v>144</v>
      </c>
      <c r="S505" t="str">
        <f>IF(Table1[[#This Row],[//DBS]]="","",IF(Table1[[#This Row],[SATUAN_BYPASS]]="",INDEX(DBS[[SATUAN ]],Table1[[#This Row],[//DBS]]),Table1[SATUAN_BYPASS]))</f>
        <v>LSN</v>
      </c>
      <c r="T505">
        <v>26</v>
      </c>
      <c r="U505" s="58">
        <f>IF(Table1[[#This Row],[HARGA_BYPASS]]="",IF(Table1[[#This Row],[_HARGA]]="","",Table1[[#This Row],[_HARGA]]*1000),Table1[[#This Row],[HARGA_BYPASS]])</f>
        <v>26000</v>
      </c>
      <c r="V505" s="2"/>
      <c r="W505" s="2"/>
      <c r="X505" s="58" t="str">
        <f>IF(Table1[[#This Row],[ROWID]]="","",IF(Table1[[#This Row],[ROWID]]=C506,"",SUMIF(Table1[ROWID],Table1[[#This Row],[ROWID]],Table1[TOTAL])))</f>
        <v/>
      </c>
      <c r="AA50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05">
        <f>IF(Table1[[#This Row],[JUMLAH NOTA]]="","",IF(Table1[[#This Row],[CONV]]="",Table1[[#This Row],[JUMLAH NOTA]],Table1[[#This Row],[JUMLAH NOTA]]*Table1[[#This Row],[CONV]]))</f>
        <v>2</v>
      </c>
      <c r="AC505" t="str">
        <f>IF(Table1[[#This Row],[ISI_CONV]]="","",IF(Table1[[#This Row],[CONV]]="",Table1[[#This Row],[SATUAN NOTA]],Table1[[#This Row],[SATUAN]]))</f>
        <v>LSN</v>
      </c>
      <c r="AD505" s="58">
        <f>IF(Table1[[#This Row],[HARGA]]="","",IF(Table1[[#This Row],[CONV]]="",Table1[[#This Row],[HARGA]],Table1[[#This Row],[HARGA]]/Table1[[#This Row],[CONV]]))</f>
        <v>26000</v>
      </c>
      <c r="AE505" s="58">
        <f>IF(Table1[[#This Row],[HARGA_CONV]]="","",Table1[[#This Row],[HARGA_CONV]]*Table1[[#This Row],[ISI_CONV]]*(100%-(Table1[[#This Row],[DISKON]]+Table1[[#This Row],[DISKON NOTA]])))</f>
        <v>52000</v>
      </c>
      <c r="AF505" s="3">
        <f>IF(Table1[[#This Row],[TANGGAL NOTA]]="",AF504,Table1[[#This Row],[TANGGAL NOTA]])</f>
        <v>45533</v>
      </c>
      <c r="AG505" s="3"/>
      <c r="AH505" s="3">
        <f>IF(Table1[[#This Row],[TANGGAL UPDATE]]="",AH504,Table1[[#This Row],[TANGGAL UPDATE]])</f>
        <v>45535</v>
      </c>
      <c r="AI505" t="str" cm="1">
        <f t="array" ref="AI505">IF(Table1[[#This Row],[A1]]="",AI504,INDEX(Table6[3],Table1[[#This Row],[Q1]]))</f>
        <v>KO</v>
      </c>
      <c r="AJ505" t="str">
        <f>IF(Table1[[#This Row],[_KETERANGAN]]="","",Table1[[#This Row],[_KETERANGAN]])</f>
        <v/>
      </c>
      <c r="AK505" t="str" cm="1">
        <f t="array" ref="AK505">IF(Table1[[#This Row],[A1]]="",AK504,INDEX(Table6[3],Table1[[#This Row],[Q1]]))</f>
        <v>KO</v>
      </c>
      <c r="AL505" s="5" t="str" cm="1">
        <f t="array" ref="AL505">IF(Table1[[#This Row],[A1]]="",AL504,INDEX(Table6[1],Table1[[#This Row],[Q1]]))</f>
        <v>WIJAYA KUSUMA</v>
      </c>
      <c r="AM505" t="str" cm="1">
        <f t="array" ref="AM505">IF(Table1[[#This Row],[A1]]="",AM504,INDEX(Table6[2],Table1[[#This Row],[Q1]]))</f>
        <v>SLEMAN</v>
      </c>
      <c r="AN505" t="str">
        <f>CONCATENATE(Table1[[#This Row],[TOKO_H]],"-",Table1[[#This Row],[KOTA_H]])</f>
        <v>WIJAYA KUSUMA-SLEMAN</v>
      </c>
      <c r="AO505"/>
      <c r="AP505" t="s">
        <v>9561</v>
      </c>
      <c r="AQ505"/>
    </row>
    <row r="506" spans="1:43">
      <c r="A506">
        <f>IF(Table1[[#This Row],[KODE BARANG]]="","",MATCH(Table1[[#This Row],[KODE BARANG]],DBS[KODE BARANG],0))</f>
        <v>2743</v>
      </c>
      <c r="B506">
        <f>IF(Table1[[#This Row],[ROWID]]="","",ROW()-2)</f>
        <v>504</v>
      </c>
      <c r="C506">
        <f>IF(Table1[[#This Row],[NAMA BARANG]]="","",IF(Table1[[#This Row],[ID]]="",C505,Table1[[#This Row],[ID]]))</f>
        <v>499</v>
      </c>
      <c r="D506" t="str">
        <f>IF(Table1[[#This Row],[A1]]="","",MATCH(Table1[[#This Row],[A1]],Table6[5],0))</f>
        <v/>
      </c>
      <c r="E506" t="str">
        <f>IF(Table1[[#This Row],[ID]]="","",Table1[[#This Row],[TOKO-KOTA_H]])</f>
        <v/>
      </c>
      <c r="F506" t="str">
        <f>IF(Table1[[#This Row],[NOTA TOKO]]="","",ROW()-2)</f>
        <v/>
      </c>
      <c r="G506" s="59"/>
      <c r="H506" s="1"/>
      <c r="J506" s="1"/>
      <c r="K506" t="s">
        <v>7838</v>
      </c>
      <c r="L506" t="str">
        <f>IF(Table1[[#This Row],[_NAMA BARANG]]="",IF(Table1[[#This Row],[//DBS]]="","",INDEX(DBS[NAMA],Table1[[#This Row],[//DBS]])),Table1[[#This Row],[_NAMA BARANG]])</f>
        <v>STABILLO CS 2001 COSH</v>
      </c>
      <c r="M506"/>
      <c r="O506" t="str">
        <f>IF(Table1[[#This Row],[ROWID]]="","",IF(Table1[[#This Row],[_KETERANGAN]]="STOCK BELUM LENGKAP","ADA",IF(Table1[[#This Row],[KODE BARANG]]="","TIDAK ADA","ADA")))</f>
        <v>ADA</v>
      </c>
      <c r="P506">
        <v>2</v>
      </c>
      <c r="Q506" t="s">
        <v>34</v>
      </c>
      <c r="R506">
        <f>IF(Table1[[#This Row],[//DBS]]="","",INDEX(DBS[ISI],Table1[[#This Row],[//DBS]]))</f>
        <v>144</v>
      </c>
      <c r="S506" t="str">
        <f>IF(Table1[[#This Row],[//DBS]]="","",IF(Table1[[#This Row],[SATUAN_BYPASS]]="",INDEX(DBS[[SATUAN ]],Table1[[#This Row],[//DBS]]),Table1[SATUAN_BYPASS]))</f>
        <v>LSN</v>
      </c>
      <c r="T506">
        <v>32.5</v>
      </c>
      <c r="U506" s="58">
        <f>IF(Table1[[#This Row],[HARGA_BYPASS]]="",IF(Table1[[#This Row],[_HARGA]]="","",Table1[[#This Row],[_HARGA]]*1000),Table1[[#This Row],[HARGA_BYPASS]])</f>
        <v>32500</v>
      </c>
      <c r="V506" s="2"/>
      <c r="W506" s="2"/>
      <c r="X506" s="58" t="str">
        <f>IF(Table1[[#This Row],[ROWID]]="","",IF(Table1[[#This Row],[ROWID]]=C507,"",SUMIF(Table1[ROWID],Table1[[#This Row],[ROWID]],Table1[TOTAL])))</f>
        <v/>
      </c>
      <c r="AA50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06">
        <f>IF(Table1[[#This Row],[JUMLAH NOTA]]="","",IF(Table1[[#This Row],[CONV]]="",Table1[[#This Row],[JUMLAH NOTA]],Table1[[#This Row],[JUMLAH NOTA]]*Table1[[#This Row],[CONV]]))</f>
        <v>2</v>
      </c>
      <c r="AC506" t="str">
        <f>IF(Table1[[#This Row],[ISI_CONV]]="","",IF(Table1[[#This Row],[CONV]]="",Table1[[#This Row],[SATUAN NOTA]],Table1[[#This Row],[SATUAN]]))</f>
        <v>LSN</v>
      </c>
      <c r="AD506" s="58">
        <f>IF(Table1[[#This Row],[HARGA]]="","",IF(Table1[[#This Row],[CONV]]="",Table1[[#This Row],[HARGA]],Table1[[#This Row],[HARGA]]/Table1[[#This Row],[CONV]]))</f>
        <v>32500</v>
      </c>
      <c r="AE506" s="58">
        <f>IF(Table1[[#This Row],[HARGA_CONV]]="","",Table1[[#This Row],[HARGA_CONV]]*Table1[[#This Row],[ISI_CONV]]*(100%-(Table1[[#This Row],[DISKON]]+Table1[[#This Row],[DISKON NOTA]])))</f>
        <v>65000</v>
      </c>
      <c r="AF506" s="3">
        <f>IF(Table1[[#This Row],[TANGGAL NOTA]]="",AF505,Table1[[#This Row],[TANGGAL NOTA]])</f>
        <v>45533</v>
      </c>
      <c r="AG506" s="3"/>
      <c r="AH506" s="3">
        <f>IF(Table1[[#This Row],[TANGGAL UPDATE]]="",AH505,Table1[[#This Row],[TANGGAL UPDATE]])</f>
        <v>45535</v>
      </c>
      <c r="AI506" t="str" cm="1">
        <f t="array" ref="AI506">IF(Table1[[#This Row],[A1]]="",AI505,INDEX(Table6[3],Table1[[#This Row],[Q1]]))</f>
        <v>KO</v>
      </c>
      <c r="AJ506" t="str">
        <f>IF(Table1[[#This Row],[_KETERANGAN]]="","",Table1[[#This Row],[_KETERANGAN]])</f>
        <v/>
      </c>
      <c r="AK506" t="str" cm="1">
        <f t="array" ref="AK506">IF(Table1[[#This Row],[A1]]="",AK505,INDEX(Table6[3],Table1[[#This Row],[Q1]]))</f>
        <v>KO</v>
      </c>
      <c r="AL506" s="5" t="str" cm="1">
        <f t="array" ref="AL506">IF(Table1[[#This Row],[A1]]="",AL505,INDEX(Table6[1],Table1[[#This Row],[Q1]]))</f>
        <v>WIJAYA KUSUMA</v>
      </c>
      <c r="AM506" t="str" cm="1">
        <f t="array" ref="AM506">IF(Table1[[#This Row],[A1]]="",AM505,INDEX(Table6[2],Table1[[#This Row],[Q1]]))</f>
        <v>SLEMAN</v>
      </c>
      <c r="AN506" t="str">
        <f>CONCATENATE(Table1[[#This Row],[TOKO_H]],"-",Table1[[#This Row],[KOTA_H]])</f>
        <v>WIJAYA KUSUMA-SLEMAN</v>
      </c>
      <c r="AO506"/>
      <c r="AP506" t="s">
        <v>9561</v>
      </c>
      <c r="AQ506"/>
    </row>
    <row r="507" spans="1:43">
      <c r="A507" t="str">
        <f>IF(Table1[[#This Row],[KODE BARANG]]="","",MATCH(Table1[[#This Row],[KODE BARANG]],DBS[KODE BARANG],0))</f>
        <v/>
      </c>
      <c r="B507">
        <f>IF(Table1[[#This Row],[ROWID]]="","",ROW()-2)</f>
        <v>505</v>
      </c>
      <c r="C507">
        <f>IF(Table1[[#This Row],[NAMA BARANG]]="","",IF(Table1[[#This Row],[ID]]="",C506,Table1[[#This Row],[ID]]))</f>
        <v>499</v>
      </c>
      <c r="D507" t="str">
        <f>IF(Table1[[#This Row],[A1]]="","",MATCH(Table1[[#This Row],[A1]],Table6[5],0))</f>
        <v/>
      </c>
      <c r="E507" t="str">
        <f>IF(Table1[[#This Row],[ID]]="","",Table1[[#This Row],[TOKO-KOTA_H]])</f>
        <v/>
      </c>
      <c r="F507" t="str">
        <f>IF(Table1[[#This Row],[NOTA TOKO]]="","",ROW()-2)</f>
        <v/>
      </c>
      <c r="G507" s="59"/>
      <c r="H507" s="1"/>
      <c r="J507" s="1"/>
      <c r="K507"/>
      <c r="L507" t="str">
        <f>IF(Table1[[#This Row],[_NAMA BARANG]]="",IF(Table1[[#This Row],[//DBS]]="","",INDEX(DBS[NAMA],Table1[[#This Row],[//DBS]])),Table1[[#This Row],[_NAMA BARANG]])</f>
        <v>STABILLO CS 187</v>
      </c>
      <c r="M507" t="s">
        <v>3947</v>
      </c>
      <c r="O507" t="str">
        <f>IF(Table1[[#This Row],[ROWID]]="","",IF(Table1[[#This Row],[_KETERANGAN]]="STOCK BELUM LENGKAP","ADA",IF(Table1[[#This Row],[KODE BARANG]]="","TIDAK ADA","ADA")))</f>
        <v>TIDAK ADA</v>
      </c>
      <c r="P507">
        <v>2</v>
      </c>
      <c r="Q507" t="s">
        <v>34</v>
      </c>
      <c r="R507" t="str">
        <f>IF(Table1[[#This Row],[//DBS]]="","",INDEX(DBS[ISI],Table1[[#This Row],[//DBS]]))</f>
        <v/>
      </c>
      <c r="S507" t="str">
        <f>IF(Table1[[#This Row],[//DBS]]="","",IF(Table1[[#This Row],[SATUAN_BYPASS]]="",INDEX(DBS[[SATUAN ]],Table1[[#This Row],[//DBS]]),Table1[SATUAN_BYPASS]))</f>
        <v/>
      </c>
      <c r="T507">
        <v>24</v>
      </c>
      <c r="U507" s="58">
        <f>IF(Table1[[#This Row],[HARGA_BYPASS]]="",IF(Table1[[#This Row],[_HARGA]]="","",Table1[[#This Row],[_HARGA]]*1000),Table1[[#This Row],[HARGA_BYPASS]])</f>
        <v>24000</v>
      </c>
      <c r="V507" s="2"/>
      <c r="W507" s="2"/>
      <c r="X507" s="58" t="str">
        <f>IF(Table1[[#This Row],[ROWID]]="","",IF(Table1[[#This Row],[ROWID]]=C508,"",SUMIF(Table1[ROWID],Table1[[#This Row],[ROWID]],Table1[TOTAL])))</f>
        <v/>
      </c>
      <c r="AA50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07">
        <f>IF(Table1[[#This Row],[JUMLAH NOTA]]="","",IF(Table1[[#This Row],[CONV]]="",Table1[[#This Row],[JUMLAH NOTA]],Table1[[#This Row],[JUMLAH NOTA]]*Table1[[#This Row],[CONV]]))</f>
        <v>2</v>
      </c>
      <c r="AC507" t="str">
        <f>IF(Table1[[#This Row],[ISI_CONV]]="","",IF(Table1[[#This Row],[CONV]]="",Table1[[#This Row],[SATUAN NOTA]],Table1[[#This Row],[SATUAN]]))</f>
        <v>LSN</v>
      </c>
      <c r="AD507" s="58">
        <f>IF(Table1[[#This Row],[HARGA]]="","",IF(Table1[[#This Row],[CONV]]="",Table1[[#This Row],[HARGA]],Table1[[#This Row],[HARGA]]/Table1[[#This Row],[CONV]]))</f>
        <v>24000</v>
      </c>
      <c r="AE507" s="58">
        <f>IF(Table1[[#This Row],[HARGA_CONV]]="","",Table1[[#This Row],[HARGA_CONV]]*Table1[[#This Row],[ISI_CONV]]*(100%-(Table1[[#This Row],[DISKON]]+Table1[[#This Row],[DISKON NOTA]])))</f>
        <v>48000</v>
      </c>
      <c r="AF507" s="3">
        <f>IF(Table1[[#This Row],[TANGGAL NOTA]]="",AF506,Table1[[#This Row],[TANGGAL NOTA]])</f>
        <v>45533</v>
      </c>
      <c r="AG507" s="3"/>
      <c r="AH507" s="3">
        <f>IF(Table1[[#This Row],[TANGGAL UPDATE]]="",AH506,Table1[[#This Row],[TANGGAL UPDATE]])</f>
        <v>45535</v>
      </c>
      <c r="AI507" t="str" cm="1">
        <f t="array" ref="AI507">IF(Table1[[#This Row],[A1]]="",AI506,INDEX(Table6[3],Table1[[#This Row],[Q1]]))</f>
        <v>KO</v>
      </c>
      <c r="AJ507" t="str">
        <f>IF(Table1[[#This Row],[_KETERANGAN]]="","",Table1[[#This Row],[_KETERANGAN]])</f>
        <v/>
      </c>
      <c r="AK507" t="str" cm="1">
        <f t="array" ref="AK507">IF(Table1[[#This Row],[A1]]="",AK506,INDEX(Table6[3],Table1[[#This Row],[Q1]]))</f>
        <v>KO</v>
      </c>
      <c r="AL507" s="5" t="str" cm="1">
        <f t="array" ref="AL507">IF(Table1[[#This Row],[A1]]="",AL506,INDEX(Table6[1],Table1[[#This Row],[Q1]]))</f>
        <v>WIJAYA KUSUMA</v>
      </c>
      <c r="AM507" t="str" cm="1">
        <f t="array" ref="AM507">IF(Table1[[#This Row],[A1]]="",AM506,INDEX(Table6[2],Table1[[#This Row],[Q1]]))</f>
        <v>SLEMAN</v>
      </c>
      <c r="AN507" t="str">
        <f>CONCATENATE(Table1[[#This Row],[TOKO_H]],"-",Table1[[#This Row],[KOTA_H]])</f>
        <v>WIJAYA KUSUMA-SLEMAN</v>
      </c>
      <c r="AO507"/>
      <c r="AP507" t="s">
        <v>9561</v>
      </c>
      <c r="AQ507"/>
    </row>
    <row r="508" spans="1:43">
      <c r="A508">
        <f>IF(Table1[[#This Row],[KODE BARANG]]="","",MATCH(Table1[[#This Row],[KODE BARANG]],DBS[KODE BARANG],0))</f>
        <v>2749</v>
      </c>
      <c r="B508">
        <f>IF(Table1[[#This Row],[ROWID]]="","",ROW()-2)</f>
        <v>506</v>
      </c>
      <c r="C508">
        <f>IF(Table1[[#This Row],[NAMA BARANG]]="","",IF(Table1[[#This Row],[ID]]="",C507,Table1[[#This Row],[ID]]))</f>
        <v>499</v>
      </c>
      <c r="D508" t="str">
        <f>IF(Table1[[#This Row],[A1]]="","",MATCH(Table1[[#This Row],[A1]],Table6[5],0))</f>
        <v/>
      </c>
      <c r="E508" t="str">
        <f>IF(Table1[[#This Row],[ID]]="","",Table1[[#This Row],[TOKO-KOTA_H]])</f>
        <v/>
      </c>
      <c r="F508" t="str">
        <f>IF(Table1[[#This Row],[NOTA TOKO]]="","",ROW()-2)</f>
        <v/>
      </c>
      <c r="G508" s="59"/>
      <c r="H508" s="1"/>
      <c r="J508" s="1"/>
      <c r="K508" t="s">
        <v>3961</v>
      </c>
      <c r="L508" t="str">
        <f>IF(Table1[[#This Row],[_NAMA BARANG]]="",IF(Table1[[#This Row],[//DBS]]="","",INDEX(DBS[NAMA],Table1[[#This Row],[//DBS]])),Table1[[#This Row],[_NAMA BARANG]])</f>
        <v>STABILLO TF JHP 789 JELLY</v>
      </c>
      <c r="M508"/>
      <c r="O508" t="str">
        <f>IF(Table1[[#This Row],[ROWID]]="","",IF(Table1[[#This Row],[_KETERANGAN]]="STOCK BELUM LENGKAP","ADA",IF(Table1[[#This Row],[KODE BARANG]]="","TIDAK ADA","ADA")))</f>
        <v>ADA</v>
      </c>
      <c r="P508">
        <v>2</v>
      </c>
      <c r="Q508" t="s">
        <v>34</v>
      </c>
      <c r="R508">
        <f>IF(Table1[[#This Row],[//DBS]]="","",INDEX(DBS[ISI],Table1[[#This Row],[//DBS]]))</f>
        <v>72</v>
      </c>
      <c r="S508" t="str">
        <f>IF(Table1[[#This Row],[//DBS]]="","",IF(Table1[[#This Row],[SATUAN_BYPASS]]="",INDEX(DBS[[SATUAN ]],Table1[[#This Row],[//DBS]]),Table1[SATUAN_BYPASS]))</f>
        <v>LSN</v>
      </c>
      <c r="T508">
        <v>30</v>
      </c>
      <c r="U508" s="58">
        <f>IF(Table1[[#This Row],[HARGA_BYPASS]]="",IF(Table1[[#This Row],[_HARGA]]="","",Table1[[#This Row],[_HARGA]]*1000),Table1[[#This Row],[HARGA_BYPASS]])</f>
        <v>30000</v>
      </c>
      <c r="V508" s="2"/>
      <c r="W508" s="2"/>
      <c r="X508" s="58" t="str">
        <f>IF(Table1[[#This Row],[ROWID]]="","",IF(Table1[[#This Row],[ROWID]]=C509,"",SUMIF(Table1[ROWID],Table1[[#This Row],[ROWID]],Table1[TOTAL])))</f>
        <v/>
      </c>
      <c r="AA50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08">
        <f>IF(Table1[[#This Row],[JUMLAH NOTA]]="","",IF(Table1[[#This Row],[CONV]]="",Table1[[#This Row],[JUMLAH NOTA]],Table1[[#This Row],[JUMLAH NOTA]]*Table1[[#This Row],[CONV]]))</f>
        <v>2</v>
      </c>
      <c r="AC508" t="str">
        <f>IF(Table1[[#This Row],[ISI_CONV]]="","",IF(Table1[[#This Row],[CONV]]="",Table1[[#This Row],[SATUAN NOTA]],Table1[[#This Row],[SATUAN]]))</f>
        <v>LSN</v>
      </c>
      <c r="AD508" s="58">
        <f>IF(Table1[[#This Row],[HARGA]]="","",IF(Table1[[#This Row],[CONV]]="",Table1[[#This Row],[HARGA]],Table1[[#This Row],[HARGA]]/Table1[[#This Row],[CONV]]))</f>
        <v>30000</v>
      </c>
      <c r="AE508" s="58">
        <f>IF(Table1[[#This Row],[HARGA_CONV]]="","",Table1[[#This Row],[HARGA_CONV]]*Table1[[#This Row],[ISI_CONV]]*(100%-(Table1[[#This Row],[DISKON]]+Table1[[#This Row],[DISKON NOTA]])))</f>
        <v>60000</v>
      </c>
      <c r="AF508" s="3">
        <f>IF(Table1[[#This Row],[TANGGAL NOTA]]="",AF507,Table1[[#This Row],[TANGGAL NOTA]])</f>
        <v>45533</v>
      </c>
      <c r="AG508" s="3"/>
      <c r="AH508" s="3">
        <f>IF(Table1[[#This Row],[TANGGAL UPDATE]]="",AH507,Table1[[#This Row],[TANGGAL UPDATE]])</f>
        <v>45535</v>
      </c>
      <c r="AI508" t="str" cm="1">
        <f t="array" ref="AI508">IF(Table1[[#This Row],[A1]]="",AI507,INDEX(Table6[3],Table1[[#This Row],[Q1]]))</f>
        <v>KO</v>
      </c>
      <c r="AJ508" t="str">
        <f>IF(Table1[[#This Row],[_KETERANGAN]]="","",Table1[[#This Row],[_KETERANGAN]])</f>
        <v/>
      </c>
      <c r="AK508" t="str" cm="1">
        <f t="array" ref="AK508">IF(Table1[[#This Row],[A1]]="",AK507,INDEX(Table6[3],Table1[[#This Row],[Q1]]))</f>
        <v>KO</v>
      </c>
      <c r="AL508" s="5" t="str" cm="1">
        <f t="array" ref="AL508">IF(Table1[[#This Row],[A1]]="",AL507,INDEX(Table6[1],Table1[[#This Row],[Q1]]))</f>
        <v>WIJAYA KUSUMA</v>
      </c>
      <c r="AM508" t="str" cm="1">
        <f t="array" ref="AM508">IF(Table1[[#This Row],[A1]]="",AM507,INDEX(Table6[2],Table1[[#This Row],[Q1]]))</f>
        <v>SLEMAN</v>
      </c>
      <c r="AN508" t="str">
        <f>CONCATENATE(Table1[[#This Row],[TOKO_H]],"-",Table1[[#This Row],[KOTA_H]])</f>
        <v>WIJAYA KUSUMA-SLEMAN</v>
      </c>
      <c r="AO508"/>
      <c r="AP508" t="s">
        <v>9561</v>
      </c>
      <c r="AQ508"/>
    </row>
    <row r="509" spans="1:43">
      <c r="A509">
        <f>IF(Table1[[#This Row],[KODE BARANG]]="","",MATCH(Table1[[#This Row],[KODE BARANG]],DBS[KODE BARANG],0))</f>
        <v>2756</v>
      </c>
      <c r="B509">
        <f>IF(Table1[[#This Row],[ROWID]]="","",ROW()-2)</f>
        <v>507</v>
      </c>
      <c r="C509">
        <f>IF(Table1[[#This Row],[NAMA BARANG]]="","",IF(Table1[[#This Row],[ID]]="",C508,Table1[[#This Row],[ID]]))</f>
        <v>499</v>
      </c>
      <c r="D509" t="str">
        <f>IF(Table1[[#This Row],[A1]]="","",MATCH(Table1[[#This Row],[A1]],Table6[5],0))</f>
        <v/>
      </c>
      <c r="E509" t="str">
        <f>IF(Table1[[#This Row],[ID]]="","",Table1[[#This Row],[TOKO-KOTA_H]])</f>
        <v/>
      </c>
      <c r="F509" t="str">
        <f>IF(Table1[[#This Row],[NOTA TOKO]]="","",ROW()-2)</f>
        <v/>
      </c>
      <c r="G509" s="59"/>
      <c r="H509" s="1"/>
      <c r="J509" s="1"/>
      <c r="K509" t="s">
        <v>7837</v>
      </c>
      <c r="L509" t="str">
        <f>IF(Table1[[#This Row],[_NAMA BARANG]]="",IF(Table1[[#This Row],[//DBS]]="","",INDEX(DBS[NAMA],Table1[[#This Row],[//DBS]])),Table1[[#This Row],[_NAMA BARANG]])</f>
        <v>STABILLO VANCO 2W HL 219 ZENDI</v>
      </c>
      <c r="M509"/>
      <c r="O509" t="str">
        <f>IF(Table1[[#This Row],[ROWID]]="","",IF(Table1[[#This Row],[_KETERANGAN]]="STOCK BELUM LENGKAP","ADA",IF(Table1[[#This Row],[KODE BARANG]]="","TIDAK ADA","ADA")))</f>
        <v>ADA</v>
      </c>
      <c r="P509">
        <v>2</v>
      </c>
      <c r="Q509" t="s">
        <v>34</v>
      </c>
      <c r="R509">
        <f>IF(Table1[[#This Row],[//DBS]]="","",INDEX(DBS[ISI],Table1[[#This Row],[//DBS]]))</f>
        <v>144</v>
      </c>
      <c r="S509" t="str">
        <f>IF(Table1[[#This Row],[//DBS]]="","",IF(Table1[[#This Row],[SATUAN_BYPASS]]="",INDEX(DBS[[SATUAN ]],Table1[[#This Row],[//DBS]]),Table1[SATUAN_BYPASS]))</f>
        <v>LSN</v>
      </c>
      <c r="T509">
        <v>17.5</v>
      </c>
      <c r="U509" s="58">
        <f>IF(Table1[[#This Row],[HARGA_BYPASS]]="",IF(Table1[[#This Row],[_HARGA]]="","",Table1[[#This Row],[_HARGA]]*1000),Table1[[#This Row],[HARGA_BYPASS]])</f>
        <v>17500</v>
      </c>
      <c r="V509" s="2"/>
      <c r="W509" s="2"/>
      <c r="X509" s="58" t="str">
        <f>IF(Table1[[#This Row],[ROWID]]="","",IF(Table1[[#This Row],[ROWID]]=C510,"",SUMIF(Table1[ROWID],Table1[[#This Row],[ROWID]],Table1[TOTAL])))</f>
        <v/>
      </c>
      <c r="AA50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09">
        <f>IF(Table1[[#This Row],[JUMLAH NOTA]]="","",IF(Table1[[#This Row],[CONV]]="",Table1[[#This Row],[JUMLAH NOTA]],Table1[[#This Row],[JUMLAH NOTA]]*Table1[[#This Row],[CONV]]))</f>
        <v>2</v>
      </c>
      <c r="AC509" t="str">
        <f>IF(Table1[[#This Row],[ISI_CONV]]="","",IF(Table1[[#This Row],[CONV]]="",Table1[[#This Row],[SATUAN NOTA]],Table1[[#This Row],[SATUAN]]))</f>
        <v>LSN</v>
      </c>
      <c r="AD509" s="58">
        <f>IF(Table1[[#This Row],[HARGA]]="","",IF(Table1[[#This Row],[CONV]]="",Table1[[#This Row],[HARGA]],Table1[[#This Row],[HARGA]]/Table1[[#This Row],[CONV]]))</f>
        <v>17500</v>
      </c>
      <c r="AE509" s="58">
        <f>IF(Table1[[#This Row],[HARGA_CONV]]="","",Table1[[#This Row],[HARGA_CONV]]*Table1[[#This Row],[ISI_CONV]]*(100%-(Table1[[#This Row],[DISKON]]+Table1[[#This Row],[DISKON NOTA]])))</f>
        <v>35000</v>
      </c>
      <c r="AF509" s="3">
        <f>IF(Table1[[#This Row],[TANGGAL NOTA]]="",AF508,Table1[[#This Row],[TANGGAL NOTA]])</f>
        <v>45533</v>
      </c>
      <c r="AG509" s="3"/>
      <c r="AH509" s="3">
        <f>IF(Table1[[#This Row],[TANGGAL UPDATE]]="",AH508,Table1[[#This Row],[TANGGAL UPDATE]])</f>
        <v>45535</v>
      </c>
      <c r="AI509" t="str" cm="1">
        <f t="array" ref="AI509">IF(Table1[[#This Row],[A1]]="",AI508,INDEX(Table6[3],Table1[[#This Row],[Q1]]))</f>
        <v>KO</v>
      </c>
      <c r="AJ509" t="str">
        <f>IF(Table1[[#This Row],[_KETERANGAN]]="","",Table1[[#This Row],[_KETERANGAN]])</f>
        <v/>
      </c>
      <c r="AK509" t="str" cm="1">
        <f t="array" ref="AK509">IF(Table1[[#This Row],[A1]]="",AK508,INDEX(Table6[3],Table1[[#This Row],[Q1]]))</f>
        <v>KO</v>
      </c>
      <c r="AL509" s="5" t="str" cm="1">
        <f t="array" ref="AL509">IF(Table1[[#This Row],[A1]]="",AL508,INDEX(Table6[1],Table1[[#This Row],[Q1]]))</f>
        <v>WIJAYA KUSUMA</v>
      </c>
      <c r="AM509" t="str" cm="1">
        <f t="array" ref="AM509">IF(Table1[[#This Row],[A1]]="",AM508,INDEX(Table6[2],Table1[[#This Row],[Q1]]))</f>
        <v>SLEMAN</v>
      </c>
      <c r="AN509" t="str">
        <f>CONCATENATE(Table1[[#This Row],[TOKO_H]],"-",Table1[[#This Row],[KOTA_H]])</f>
        <v>WIJAYA KUSUMA-SLEMAN</v>
      </c>
      <c r="AO509"/>
      <c r="AP509" t="s">
        <v>9561</v>
      </c>
      <c r="AQ509"/>
    </row>
    <row r="510" spans="1:43">
      <c r="A510" t="str">
        <f>IF(Table1[[#This Row],[KODE BARANG]]="","",MATCH(Table1[[#This Row],[KODE BARANG]],DBS[KODE BARANG],0))</f>
        <v/>
      </c>
      <c r="B510">
        <f>IF(Table1[[#This Row],[ROWID]]="","",ROW()-2)</f>
        <v>508</v>
      </c>
      <c r="C510">
        <f>IF(Table1[[#This Row],[NAMA BARANG]]="","",IF(Table1[[#This Row],[ID]]="",C509,Table1[[#This Row],[ID]]))</f>
        <v>499</v>
      </c>
      <c r="D510" t="str">
        <f>IF(Table1[[#This Row],[A1]]="","",MATCH(Table1[[#This Row],[A1]],Table6[5],0))</f>
        <v/>
      </c>
      <c r="E510" t="str">
        <f>IF(Table1[[#This Row],[ID]]="","",Table1[[#This Row],[TOKO-KOTA_H]])</f>
        <v/>
      </c>
      <c r="F510" t="str">
        <f>IF(Table1[[#This Row],[NOTA TOKO]]="","",ROW()-2)</f>
        <v/>
      </c>
      <c r="G510" s="59"/>
      <c r="H510" s="1"/>
      <c r="J510" s="1"/>
      <c r="K510"/>
      <c r="L510" t="str">
        <f>IF(Table1[[#This Row],[_NAMA BARANG]]="",IF(Table1[[#This Row],[//DBS]]="","",INDEX(DBS[NAMA],Table1[[#This Row],[//DBS]])),Table1[[#This Row],[_NAMA BARANG]])</f>
        <v>STABILLO HL 220</v>
      </c>
      <c r="M510" t="s">
        <v>13591</v>
      </c>
      <c r="O510" t="str">
        <f>IF(Table1[[#This Row],[ROWID]]="","",IF(Table1[[#This Row],[_KETERANGAN]]="STOCK BELUM LENGKAP","ADA",IF(Table1[[#This Row],[KODE BARANG]]="","TIDAK ADA","ADA")))</f>
        <v>TIDAK ADA</v>
      </c>
      <c r="P510">
        <v>2</v>
      </c>
      <c r="Q510" t="s">
        <v>34</v>
      </c>
      <c r="R510" t="str">
        <f>IF(Table1[[#This Row],[//DBS]]="","",INDEX(DBS[ISI],Table1[[#This Row],[//DBS]]))</f>
        <v/>
      </c>
      <c r="S510" t="str">
        <f>IF(Table1[[#This Row],[//DBS]]="","",IF(Table1[[#This Row],[SATUAN_BYPASS]]="",INDEX(DBS[[SATUAN ]],Table1[[#This Row],[//DBS]]),Table1[SATUAN_BYPASS]))</f>
        <v/>
      </c>
      <c r="T510">
        <v>17.5</v>
      </c>
      <c r="U510" s="58">
        <f>IF(Table1[[#This Row],[HARGA_BYPASS]]="",IF(Table1[[#This Row],[_HARGA]]="","",Table1[[#This Row],[_HARGA]]*1000),Table1[[#This Row],[HARGA_BYPASS]])</f>
        <v>17500</v>
      </c>
      <c r="V510" s="2"/>
      <c r="W510" s="2"/>
      <c r="X510" s="58" t="str">
        <f>IF(Table1[[#This Row],[ROWID]]="","",IF(Table1[[#This Row],[ROWID]]=C511,"",SUMIF(Table1[ROWID],Table1[[#This Row],[ROWID]],Table1[TOTAL])))</f>
        <v/>
      </c>
      <c r="AA51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10">
        <f>IF(Table1[[#This Row],[JUMLAH NOTA]]="","",IF(Table1[[#This Row],[CONV]]="",Table1[[#This Row],[JUMLAH NOTA]],Table1[[#This Row],[JUMLAH NOTA]]*Table1[[#This Row],[CONV]]))</f>
        <v>2</v>
      </c>
      <c r="AC510" t="str">
        <f>IF(Table1[[#This Row],[ISI_CONV]]="","",IF(Table1[[#This Row],[CONV]]="",Table1[[#This Row],[SATUAN NOTA]],Table1[[#This Row],[SATUAN]]))</f>
        <v>LSN</v>
      </c>
      <c r="AD510" s="58">
        <f>IF(Table1[[#This Row],[HARGA]]="","",IF(Table1[[#This Row],[CONV]]="",Table1[[#This Row],[HARGA]],Table1[[#This Row],[HARGA]]/Table1[[#This Row],[CONV]]))</f>
        <v>17500</v>
      </c>
      <c r="AE510" s="58">
        <f>IF(Table1[[#This Row],[HARGA_CONV]]="","",Table1[[#This Row],[HARGA_CONV]]*Table1[[#This Row],[ISI_CONV]]*(100%-(Table1[[#This Row],[DISKON]]+Table1[[#This Row],[DISKON NOTA]])))</f>
        <v>35000</v>
      </c>
      <c r="AF510" s="3">
        <f>IF(Table1[[#This Row],[TANGGAL NOTA]]="",AF509,Table1[[#This Row],[TANGGAL NOTA]])</f>
        <v>45533</v>
      </c>
      <c r="AG510" s="3"/>
      <c r="AH510" s="3">
        <f>IF(Table1[[#This Row],[TANGGAL UPDATE]]="",AH509,Table1[[#This Row],[TANGGAL UPDATE]])</f>
        <v>45535</v>
      </c>
      <c r="AI510" t="str" cm="1">
        <f t="array" ref="AI510">IF(Table1[[#This Row],[A1]]="",AI509,INDEX(Table6[3],Table1[[#This Row],[Q1]]))</f>
        <v>KO</v>
      </c>
      <c r="AJ510" t="str">
        <f>IF(Table1[[#This Row],[_KETERANGAN]]="","",Table1[[#This Row],[_KETERANGAN]])</f>
        <v/>
      </c>
      <c r="AK510" t="str" cm="1">
        <f t="array" ref="AK510">IF(Table1[[#This Row],[A1]]="",AK509,INDEX(Table6[3],Table1[[#This Row],[Q1]]))</f>
        <v>KO</v>
      </c>
      <c r="AL510" s="5" t="str" cm="1">
        <f t="array" ref="AL510">IF(Table1[[#This Row],[A1]]="",AL509,INDEX(Table6[1],Table1[[#This Row],[Q1]]))</f>
        <v>WIJAYA KUSUMA</v>
      </c>
      <c r="AM510" t="str" cm="1">
        <f t="array" ref="AM510">IF(Table1[[#This Row],[A1]]="",AM509,INDEX(Table6[2],Table1[[#This Row],[Q1]]))</f>
        <v>SLEMAN</v>
      </c>
      <c r="AN510" t="str">
        <f>CONCATENATE(Table1[[#This Row],[TOKO_H]],"-",Table1[[#This Row],[KOTA_H]])</f>
        <v>WIJAYA KUSUMA-SLEMAN</v>
      </c>
      <c r="AO510"/>
      <c r="AP510" t="s">
        <v>9561</v>
      </c>
      <c r="AQ510"/>
    </row>
    <row r="511" spans="1:43">
      <c r="A511" t="str">
        <f>IF(Table1[[#This Row],[KODE BARANG]]="","",MATCH(Table1[[#This Row],[KODE BARANG]],DBS[KODE BARANG],0))</f>
        <v/>
      </c>
      <c r="B511">
        <f>IF(Table1[[#This Row],[ROWID]]="","",ROW()-2)</f>
        <v>509</v>
      </c>
      <c r="C511">
        <f>IF(Table1[[#This Row],[NAMA BARANG]]="","",IF(Table1[[#This Row],[ID]]="",C510,Table1[[#This Row],[ID]]))</f>
        <v>499</v>
      </c>
      <c r="D511" t="str">
        <f>IF(Table1[[#This Row],[A1]]="","",MATCH(Table1[[#This Row],[A1]],Table6[5],0))</f>
        <v/>
      </c>
      <c r="E511" t="str">
        <f>IF(Table1[[#This Row],[ID]]="","",Table1[[#This Row],[TOKO-KOTA_H]])</f>
        <v/>
      </c>
      <c r="F511" t="str">
        <f>IF(Table1[[#This Row],[NOTA TOKO]]="","",ROW()-2)</f>
        <v/>
      </c>
      <c r="G511" s="59"/>
      <c r="H511" s="1"/>
      <c r="J511" s="1"/>
      <c r="K511"/>
      <c r="L511" t="str">
        <f>IF(Table1[[#This Row],[_NAMA BARANG]]="",IF(Table1[[#This Row],[//DBS]]="","",INDEX(DBS[NAMA],Table1[[#This Row],[//DBS]])),Table1[[#This Row],[_NAMA BARANG]])</f>
        <v>CLIP BULLDOG 6</v>
      </c>
      <c r="M511" t="s">
        <v>13592</v>
      </c>
      <c r="O511" t="str">
        <f>IF(Table1[[#This Row],[ROWID]]="","",IF(Table1[[#This Row],[_KETERANGAN]]="STOCK BELUM LENGKAP","ADA",IF(Table1[[#This Row],[KODE BARANG]]="","TIDAK ADA","ADA")))</f>
        <v>TIDAK ADA</v>
      </c>
      <c r="P511">
        <v>2</v>
      </c>
      <c r="Q511" t="s">
        <v>34</v>
      </c>
      <c r="R511" t="str">
        <f>IF(Table1[[#This Row],[//DBS]]="","",INDEX(DBS[ISI],Table1[[#This Row],[//DBS]]))</f>
        <v/>
      </c>
      <c r="S511" t="str">
        <f>IF(Table1[[#This Row],[//DBS]]="","",IF(Table1[[#This Row],[SATUAN_BYPASS]]="",INDEX(DBS[[SATUAN ]],Table1[[#This Row],[//DBS]]),Table1[SATUAN_BYPASS]))</f>
        <v/>
      </c>
      <c r="T511">
        <v>105</v>
      </c>
      <c r="U511" s="58">
        <f>IF(Table1[[#This Row],[HARGA_BYPASS]]="",IF(Table1[[#This Row],[_HARGA]]="","",Table1[[#This Row],[_HARGA]]*1000),Table1[[#This Row],[HARGA_BYPASS]])</f>
        <v>105000</v>
      </c>
      <c r="V511" s="2"/>
      <c r="W511" s="2"/>
      <c r="X511" s="58" t="str">
        <f>IF(Table1[[#This Row],[ROWID]]="","",IF(Table1[[#This Row],[ROWID]]=C512,"",SUMIF(Table1[ROWID],Table1[[#This Row],[ROWID]],Table1[TOTAL])))</f>
        <v/>
      </c>
      <c r="AA51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11">
        <f>IF(Table1[[#This Row],[JUMLAH NOTA]]="","",IF(Table1[[#This Row],[CONV]]="",Table1[[#This Row],[JUMLAH NOTA]],Table1[[#This Row],[JUMLAH NOTA]]*Table1[[#This Row],[CONV]]))</f>
        <v>2</v>
      </c>
      <c r="AC511" t="str">
        <f>IF(Table1[[#This Row],[ISI_CONV]]="","",IF(Table1[[#This Row],[CONV]]="",Table1[[#This Row],[SATUAN NOTA]],Table1[[#This Row],[SATUAN]]))</f>
        <v>LSN</v>
      </c>
      <c r="AD511" s="58">
        <f>IF(Table1[[#This Row],[HARGA]]="","",IF(Table1[[#This Row],[CONV]]="",Table1[[#This Row],[HARGA]],Table1[[#This Row],[HARGA]]/Table1[[#This Row],[CONV]]))</f>
        <v>105000</v>
      </c>
      <c r="AE511" s="58">
        <f>IF(Table1[[#This Row],[HARGA_CONV]]="","",Table1[[#This Row],[HARGA_CONV]]*Table1[[#This Row],[ISI_CONV]]*(100%-(Table1[[#This Row],[DISKON]]+Table1[[#This Row],[DISKON NOTA]])))</f>
        <v>210000</v>
      </c>
      <c r="AF511" s="3">
        <f>IF(Table1[[#This Row],[TANGGAL NOTA]]="",AF510,Table1[[#This Row],[TANGGAL NOTA]])</f>
        <v>45533</v>
      </c>
      <c r="AG511" s="3"/>
      <c r="AH511" s="3">
        <f>IF(Table1[[#This Row],[TANGGAL UPDATE]]="",AH510,Table1[[#This Row],[TANGGAL UPDATE]])</f>
        <v>45535</v>
      </c>
      <c r="AI511" t="str" cm="1">
        <f t="array" ref="AI511">IF(Table1[[#This Row],[A1]]="",AI510,INDEX(Table6[3],Table1[[#This Row],[Q1]]))</f>
        <v>KO</v>
      </c>
      <c r="AJ511" t="str">
        <f>IF(Table1[[#This Row],[_KETERANGAN]]="","",Table1[[#This Row],[_KETERANGAN]])</f>
        <v/>
      </c>
      <c r="AK511" t="str" cm="1">
        <f t="array" ref="AK511">IF(Table1[[#This Row],[A1]]="",AK510,INDEX(Table6[3],Table1[[#This Row],[Q1]]))</f>
        <v>KO</v>
      </c>
      <c r="AL511" s="5" t="str" cm="1">
        <f t="array" ref="AL511">IF(Table1[[#This Row],[A1]]="",AL510,INDEX(Table6[1],Table1[[#This Row],[Q1]]))</f>
        <v>WIJAYA KUSUMA</v>
      </c>
      <c r="AM511" t="str" cm="1">
        <f t="array" ref="AM511">IF(Table1[[#This Row],[A1]]="",AM510,INDEX(Table6[2],Table1[[#This Row],[Q1]]))</f>
        <v>SLEMAN</v>
      </c>
      <c r="AN511" t="str">
        <f>CONCATENATE(Table1[[#This Row],[TOKO_H]],"-",Table1[[#This Row],[KOTA_H]])</f>
        <v>WIJAYA KUSUMA-SLEMAN</v>
      </c>
      <c r="AO511"/>
      <c r="AP511" t="s">
        <v>9561</v>
      </c>
      <c r="AQ511"/>
    </row>
    <row r="512" spans="1:43">
      <c r="A512" t="str">
        <f>IF(Table1[[#This Row],[KODE BARANG]]="","",MATCH(Table1[[#This Row],[KODE BARANG]],DBS[KODE BARANG],0))</f>
        <v/>
      </c>
      <c r="B512">
        <f>IF(Table1[[#This Row],[ROWID]]="","",ROW()-2)</f>
        <v>510</v>
      </c>
      <c r="C512">
        <f>IF(Table1[[#This Row],[NAMA BARANG]]="","",IF(Table1[[#This Row],[ID]]="",C511,Table1[[#This Row],[ID]]))</f>
        <v>499</v>
      </c>
      <c r="D512" t="str">
        <f>IF(Table1[[#This Row],[A1]]="","",MATCH(Table1[[#This Row],[A1]],Table6[5],0))</f>
        <v/>
      </c>
      <c r="E512" t="str">
        <f>IF(Table1[[#This Row],[ID]]="","",Table1[[#This Row],[TOKO-KOTA_H]])</f>
        <v/>
      </c>
      <c r="F512" t="str">
        <f>IF(Table1[[#This Row],[NOTA TOKO]]="","",ROW()-2)</f>
        <v/>
      </c>
      <c r="G512" s="59"/>
      <c r="H512" s="1"/>
      <c r="J512" s="1"/>
      <c r="K512"/>
      <c r="L512" t="str">
        <f>IF(Table1[[#This Row],[_NAMA BARANG]]="",IF(Table1[[#This Row],[//DBS]]="","",INDEX(DBS[NAMA],Table1[[#This Row],[//DBS]])),Table1[[#This Row],[_NAMA BARANG]])</f>
        <v>ASAHAN TOPLES SH 002</v>
      </c>
      <c r="M512" t="s">
        <v>13593</v>
      </c>
      <c r="O512" t="str">
        <f>IF(Table1[[#This Row],[ROWID]]="","",IF(Table1[[#This Row],[_KETERANGAN]]="STOCK BELUM LENGKAP","ADA",IF(Table1[[#This Row],[KODE BARANG]]="","TIDAK ADA","ADA")))</f>
        <v>TIDAK ADA</v>
      </c>
      <c r="P512">
        <v>1</v>
      </c>
      <c r="Q512" t="s">
        <v>40</v>
      </c>
      <c r="R512" t="str">
        <f>IF(Table1[[#This Row],[//DBS]]="","",INDEX(DBS[ISI],Table1[[#This Row],[//DBS]]))</f>
        <v/>
      </c>
      <c r="S512" t="str">
        <f>IF(Table1[[#This Row],[//DBS]]="","",IF(Table1[[#This Row],[SATUAN_BYPASS]]="",INDEX(DBS[[SATUAN ]],Table1[[#This Row],[//DBS]]),Table1[SATUAN_BYPASS]))</f>
        <v/>
      </c>
      <c r="T512">
        <v>30</v>
      </c>
      <c r="U512" s="58">
        <f>IF(Table1[[#This Row],[HARGA_BYPASS]]="",IF(Table1[[#This Row],[_HARGA]]="","",Table1[[#This Row],[_HARGA]]*1000),Table1[[#This Row],[HARGA_BYPASS]])</f>
        <v>30000</v>
      </c>
      <c r="V512" s="2"/>
      <c r="W512" s="2"/>
      <c r="X512" s="58" t="str">
        <f>IF(Table1[[#This Row],[ROWID]]="","",IF(Table1[[#This Row],[ROWID]]=C513,"",SUMIF(Table1[ROWID],Table1[[#This Row],[ROWID]],Table1[TOTAL])))</f>
        <v/>
      </c>
      <c r="AA51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12">
        <f>IF(Table1[[#This Row],[JUMLAH NOTA]]="","",IF(Table1[[#This Row],[CONV]]="",Table1[[#This Row],[JUMLAH NOTA]],Table1[[#This Row],[JUMLAH NOTA]]*Table1[[#This Row],[CONV]]))</f>
        <v>1</v>
      </c>
      <c r="AC512" t="str">
        <f>IF(Table1[[#This Row],[ISI_CONV]]="","",IF(Table1[[#This Row],[CONV]]="",Table1[[#This Row],[SATUAN NOTA]],Table1[[#This Row],[SATUAN]]))</f>
        <v>BOX</v>
      </c>
      <c r="AD512" s="58">
        <f>IF(Table1[[#This Row],[HARGA]]="","",IF(Table1[[#This Row],[CONV]]="",Table1[[#This Row],[HARGA]],Table1[[#This Row],[HARGA]]/Table1[[#This Row],[CONV]]))</f>
        <v>30000</v>
      </c>
      <c r="AE512" s="58">
        <f>IF(Table1[[#This Row],[HARGA_CONV]]="","",Table1[[#This Row],[HARGA_CONV]]*Table1[[#This Row],[ISI_CONV]]*(100%-(Table1[[#This Row],[DISKON]]+Table1[[#This Row],[DISKON NOTA]])))</f>
        <v>30000</v>
      </c>
      <c r="AF512" s="3">
        <f>IF(Table1[[#This Row],[TANGGAL NOTA]]="",AF511,Table1[[#This Row],[TANGGAL NOTA]])</f>
        <v>45533</v>
      </c>
      <c r="AG512" s="3"/>
      <c r="AH512" s="3">
        <f>IF(Table1[[#This Row],[TANGGAL UPDATE]]="",AH511,Table1[[#This Row],[TANGGAL UPDATE]])</f>
        <v>45535</v>
      </c>
      <c r="AI512" t="str" cm="1">
        <f t="array" ref="AI512">IF(Table1[[#This Row],[A1]]="",AI511,INDEX(Table6[3],Table1[[#This Row],[Q1]]))</f>
        <v>KO</v>
      </c>
      <c r="AJ512" t="str">
        <f>IF(Table1[[#This Row],[_KETERANGAN]]="","",Table1[[#This Row],[_KETERANGAN]])</f>
        <v/>
      </c>
      <c r="AK512" t="str" cm="1">
        <f t="array" ref="AK512">IF(Table1[[#This Row],[A1]]="",AK511,INDEX(Table6[3],Table1[[#This Row],[Q1]]))</f>
        <v>KO</v>
      </c>
      <c r="AL512" s="5" t="str" cm="1">
        <f t="array" ref="AL512">IF(Table1[[#This Row],[A1]]="",AL511,INDEX(Table6[1],Table1[[#This Row],[Q1]]))</f>
        <v>WIJAYA KUSUMA</v>
      </c>
      <c r="AM512" t="str" cm="1">
        <f t="array" ref="AM512">IF(Table1[[#This Row],[A1]]="",AM511,INDEX(Table6[2],Table1[[#This Row],[Q1]]))</f>
        <v>SLEMAN</v>
      </c>
      <c r="AN512" t="str">
        <f>CONCATENATE(Table1[[#This Row],[TOKO_H]],"-",Table1[[#This Row],[KOTA_H]])</f>
        <v>WIJAYA KUSUMA-SLEMAN</v>
      </c>
      <c r="AO512"/>
      <c r="AP512" t="s">
        <v>9561</v>
      </c>
      <c r="AQ512"/>
    </row>
    <row r="513" spans="1:43">
      <c r="A513">
        <f>IF(Table1[[#This Row],[KODE BARANG]]="","",MATCH(Table1[[#This Row],[KODE BARANG]],DBS[KODE BARANG],0))</f>
        <v>181</v>
      </c>
      <c r="B513">
        <f>IF(Table1[[#This Row],[ROWID]]="","",ROW()-2)</f>
        <v>511</v>
      </c>
      <c r="C513">
        <f>IF(Table1[[#This Row],[NAMA BARANG]]="","",IF(Table1[[#This Row],[ID]]="",C512,Table1[[#This Row],[ID]]))</f>
        <v>499</v>
      </c>
      <c r="D513" t="str">
        <f>IF(Table1[[#This Row],[A1]]="","",MATCH(Table1[[#This Row],[A1]],Table6[5],0))</f>
        <v/>
      </c>
      <c r="E513" t="str">
        <f>IF(Table1[[#This Row],[ID]]="","",Table1[[#This Row],[TOKO-KOTA_H]])</f>
        <v/>
      </c>
      <c r="F513" t="str">
        <f>IF(Table1[[#This Row],[NOTA TOKO]]="","",ROW()-2)</f>
        <v/>
      </c>
      <c r="G513" s="59"/>
      <c r="H513" s="1"/>
      <c r="J513" s="1"/>
      <c r="K513" t="s">
        <v>591</v>
      </c>
      <c r="L513" t="str">
        <f>IF(Table1[[#This Row],[_NAMA BARANG]]="",IF(Table1[[#This Row],[//DBS]]="","",INDEX(DBS[NAMA],Table1[[#This Row],[//DBS]])),Table1[[#This Row],[_NAMA BARANG]])</f>
        <v>ASAHAN PAYU 830 KUPU-KUPU</v>
      </c>
      <c r="M513"/>
      <c r="O513" t="str">
        <f>IF(Table1[[#This Row],[ROWID]]="","",IF(Table1[[#This Row],[_KETERANGAN]]="STOCK BELUM LENGKAP","ADA",IF(Table1[[#This Row],[KODE BARANG]]="","TIDAK ADA","ADA")))</f>
        <v>ADA</v>
      </c>
      <c r="P513">
        <v>1</v>
      </c>
      <c r="Q513" t="s">
        <v>40</v>
      </c>
      <c r="R513">
        <f>IF(Table1[[#This Row],[//DBS]]="","",INDEX(DBS[ISI],Table1[[#This Row],[//DBS]]))</f>
        <v>120</v>
      </c>
      <c r="S513" t="str">
        <f>IF(Table1[[#This Row],[//DBS]]="","",IF(Table1[[#This Row],[SATUAN_BYPASS]]="",INDEX(DBS[[SATUAN ]],Table1[[#This Row],[//DBS]]),Table1[SATUAN_BYPASS]))</f>
        <v>BOX</v>
      </c>
      <c r="T513">
        <v>12.5</v>
      </c>
      <c r="U513" s="58">
        <f>IF(Table1[[#This Row],[HARGA_BYPASS]]="",IF(Table1[[#This Row],[_HARGA]]="","",Table1[[#This Row],[_HARGA]]*1000),Table1[[#This Row],[HARGA_BYPASS]])</f>
        <v>12500</v>
      </c>
      <c r="V513" s="2"/>
      <c r="W513" s="2"/>
      <c r="X513" s="58" t="str">
        <f>IF(Table1[[#This Row],[ROWID]]="","",IF(Table1[[#This Row],[ROWID]]=C514,"",SUMIF(Table1[ROWID],Table1[[#This Row],[ROWID]],Table1[TOTAL])))</f>
        <v/>
      </c>
      <c r="AA51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13">
        <f>IF(Table1[[#This Row],[JUMLAH NOTA]]="","",IF(Table1[[#This Row],[CONV]]="",Table1[[#This Row],[JUMLAH NOTA]],Table1[[#This Row],[JUMLAH NOTA]]*Table1[[#This Row],[CONV]]))</f>
        <v>1</v>
      </c>
      <c r="AC513" t="str">
        <f>IF(Table1[[#This Row],[ISI_CONV]]="","",IF(Table1[[#This Row],[CONV]]="",Table1[[#This Row],[SATUAN NOTA]],Table1[[#This Row],[SATUAN]]))</f>
        <v>BOX</v>
      </c>
      <c r="AD513" s="58">
        <f>IF(Table1[[#This Row],[HARGA]]="","",IF(Table1[[#This Row],[CONV]]="",Table1[[#This Row],[HARGA]],Table1[[#This Row],[HARGA]]/Table1[[#This Row],[CONV]]))</f>
        <v>12500</v>
      </c>
      <c r="AE513" s="58">
        <f>IF(Table1[[#This Row],[HARGA_CONV]]="","",Table1[[#This Row],[HARGA_CONV]]*Table1[[#This Row],[ISI_CONV]]*(100%-(Table1[[#This Row],[DISKON]]+Table1[[#This Row],[DISKON NOTA]])))</f>
        <v>12500</v>
      </c>
      <c r="AF513" s="3">
        <f>IF(Table1[[#This Row],[TANGGAL NOTA]]="",AF512,Table1[[#This Row],[TANGGAL NOTA]])</f>
        <v>45533</v>
      </c>
      <c r="AG513" s="3"/>
      <c r="AH513" s="3">
        <f>IF(Table1[[#This Row],[TANGGAL UPDATE]]="",AH512,Table1[[#This Row],[TANGGAL UPDATE]])</f>
        <v>45535</v>
      </c>
      <c r="AI513" t="str" cm="1">
        <f t="array" ref="AI513">IF(Table1[[#This Row],[A1]]="",AI512,INDEX(Table6[3],Table1[[#This Row],[Q1]]))</f>
        <v>KO</v>
      </c>
      <c r="AJ513" t="str">
        <f>IF(Table1[[#This Row],[_KETERANGAN]]="","",Table1[[#This Row],[_KETERANGAN]])</f>
        <v/>
      </c>
      <c r="AK513" t="str" cm="1">
        <f t="array" ref="AK513">IF(Table1[[#This Row],[A1]]="",AK512,INDEX(Table6[3],Table1[[#This Row],[Q1]]))</f>
        <v>KO</v>
      </c>
      <c r="AL513" s="5" t="str" cm="1">
        <f t="array" ref="AL513">IF(Table1[[#This Row],[A1]]="",AL512,INDEX(Table6[1],Table1[[#This Row],[Q1]]))</f>
        <v>WIJAYA KUSUMA</v>
      </c>
      <c r="AM513" t="str" cm="1">
        <f t="array" ref="AM513">IF(Table1[[#This Row],[A1]]="",AM512,INDEX(Table6[2],Table1[[#This Row],[Q1]]))</f>
        <v>SLEMAN</v>
      </c>
      <c r="AN513" t="str">
        <f>CONCATENATE(Table1[[#This Row],[TOKO_H]],"-",Table1[[#This Row],[KOTA_H]])</f>
        <v>WIJAYA KUSUMA-SLEMAN</v>
      </c>
      <c r="AO513"/>
      <c r="AP513" t="s">
        <v>9561</v>
      </c>
      <c r="AQ513"/>
    </row>
    <row r="514" spans="1:43">
      <c r="A514">
        <f>IF(Table1[[#This Row],[KODE BARANG]]="","",MATCH(Table1[[#This Row],[KODE BARANG]],DBS[KODE BARANG],0))</f>
        <v>171</v>
      </c>
      <c r="B514">
        <f>IF(Table1[[#This Row],[ROWID]]="","",ROW()-2)</f>
        <v>512</v>
      </c>
      <c r="C514">
        <f>IF(Table1[[#This Row],[NAMA BARANG]]="","",IF(Table1[[#This Row],[ID]]="",C513,Table1[[#This Row],[ID]]))</f>
        <v>499</v>
      </c>
      <c r="D514" t="str">
        <f>IF(Table1[[#This Row],[A1]]="","",MATCH(Table1[[#This Row],[A1]],Table6[5],0))</f>
        <v/>
      </c>
      <c r="E514" t="str">
        <f>IF(Table1[[#This Row],[ID]]="","",Table1[[#This Row],[TOKO-KOTA_H]])</f>
        <v/>
      </c>
      <c r="F514" t="str">
        <f>IF(Table1[[#This Row],[NOTA TOKO]]="","",ROW()-2)</f>
        <v/>
      </c>
      <c r="G514" s="59"/>
      <c r="H514" s="1"/>
      <c r="J514" s="1"/>
      <c r="K514" t="s">
        <v>561</v>
      </c>
      <c r="L514" t="str">
        <f>IF(Table1[[#This Row],[_NAMA BARANG]]="",IF(Table1[[#This Row],[//DBS]]="","",INDEX(DBS[NAMA],Table1[[#This Row],[//DBS]])),Table1[[#This Row],[_NAMA BARANG]])</f>
        <v>ASAHAN PAYU 831 IKAN</v>
      </c>
      <c r="M514"/>
      <c r="O514" t="str">
        <f>IF(Table1[[#This Row],[ROWID]]="","",IF(Table1[[#This Row],[_KETERANGAN]]="STOCK BELUM LENGKAP","ADA",IF(Table1[[#This Row],[KODE BARANG]]="","TIDAK ADA","ADA")))</f>
        <v>ADA</v>
      </c>
      <c r="P514">
        <v>1</v>
      </c>
      <c r="Q514" t="s">
        <v>40</v>
      </c>
      <c r="R514">
        <f>IF(Table1[[#This Row],[//DBS]]="","",INDEX(DBS[ISI],Table1[[#This Row],[//DBS]]))</f>
        <v>120</v>
      </c>
      <c r="S514" t="str">
        <f>IF(Table1[[#This Row],[//DBS]]="","",IF(Table1[[#This Row],[SATUAN_BYPASS]]="",INDEX(DBS[[SATUAN ]],Table1[[#This Row],[//DBS]]),Table1[SATUAN_BYPASS]))</f>
        <v>BOX</v>
      </c>
      <c r="T514">
        <v>12.5</v>
      </c>
      <c r="U514" s="58">
        <f>IF(Table1[[#This Row],[HARGA_BYPASS]]="",IF(Table1[[#This Row],[_HARGA]]="","",Table1[[#This Row],[_HARGA]]*1000),Table1[[#This Row],[HARGA_BYPASS]])</f>
        <v>12500</v>
      </c>
      <c r="V514" s="2"/>
      <c r="W514" s="2"/>
      <c r="X514" s="58" t="str">
        <f>IF(Table1[[#This Row],[ROWID]]="","",IF(Table1[[#This Row],[ROWID]]=C515,"",SUMIF(Table1[ROWID],Table1[[#This Row],[ROWID]],Table1[TOTAL])))</f>
        <v/>
      </c>
      <c r="AA51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14">
        <f>IF(Table1[[#This Row],[JUMLAH NOTA]]="","",IF(Table1[[#This Row],[CONV]]="",Table1[[#This Row],[JUMLAH NOTA]],Table1[[#This Row],[JUMLAH NOTA]]*Table1[[#This Row],[CONV]]))</f>
        <v>1</v>
      </c>
      <c r="AC514" t="str">
        <f>IF(Table1[[#This Row],[ISI_CONV]]="","",IF(Table1[[#This Row],[CONV]]="",Table1[[#This Row],[SATUAN NOTA]],Table1[[#This Row],[SATUAN]]))</f>
        <v>BOX</v>
      </c>
      <c r="AD514" s="58">
        <f>IF(Table1[[#This Row],[HARGA]]="","",IF(Table1[[#This Row],[CONV]]="",Table1[[#This Row],[HARGA]],Table1[[#This Row],[HARGA]]/Table1[[#This Row],[CONV]]))</f>
        <v>12500</v>
      </c>
      <c r="AE514" s="58">
        <f>IF(Table1[[#This Row],[HARGA_CONV]]="","",Table1[[#This Row],[HARGA_CONV]]*Table1[[#This Row],[ISI_CONV]]*(100%-(Table1[[#This Row],[DISKON]]+Table1[[#This Row],[DISKON NOTA]])))</f>
        <v>12500</v>
      </c>
      <c r="AF514" s="3">
        <f>IF(Table1[[#This Row],[TANGGAL NOTA]]="",AF513,Table1[[#This Row],[TANGGAL NOTA]])</f>
        <v>45533</v>
      </c>
      <c r="AG514" s="3"/>
      <c r="AH514" s="3">
        <f>IF(Table1[[#This Row],[TANGGAL UPDATE]]="",AH513,Table1[[#This Row],[TANGGAL UPDATE]])</f>
        <v>45535</v>
      </c>
      <c r="AI514" t="str" cm="1">
        <f t="array" ref="AI514">IF(Table1[[#This Row],[A1]]="",AI513,INDEX(Table6[3],Table1[[#This Row],[Q1]]))</f>
        <v>KO</v>
      </c>
      <c r="AJ514" t="str">
        <f>IF(Table1[[#This Row],[_KETERANGAN]]="","",Table1[[#This Row],[_KETERANGAN]])</f>
        <v/>
      </c>
      <c r="AK514" t="str" cm="1">
        <f t="array" ref="AK514">IF(Table1[[#This Row],[A1]]="",AK513,INDEX(Table6[3],Table1[[#This Row],[Q1]]))</f>
        <v>KO</v>
      </c>
      <c r="AL514" s="5" t="str" cm="1">
        <f t="array" ref="AL514">IF(Table1[[#This Row],[A1]]="",AL513,INDEX(Table6[1],Table1[[#This Row],[Q1]]))</f>
        <v>WIJAYA KUSUMA</v>
      </c>
      <c r="AM514" t="str" cm="1">
        <f t="array" ref="AM514">IF(Table1[[#This Row],[A1]]="",AM513,INDEX(Table6[2],Table1[[#This Row],[Q1]]))</f>
        <v>SLEMAN</v>
      </c>
      <c r="AN514" t="str">
        <f>CONCATENATE(Table1[[#This Row],[TOKO_H]],"-",Table1[[#This Row],[KOTA_H]])</f>
        <v>WIJAYA KUSUMA-SLEMAN</v>
      </c>
      <c r="AO514"/>
      <c r="AP514" t="s">
        <v>9561</v>
      </c>
      <c r="AQ514"/>
    </row>
    <row r="515" spans="1:43">
      <c r="A515">
        <f>IF(Table1[[#This Row],[KODE BARANG]]="","",MATCH(Table1[[#This Row],[KODE BARANG]],DBS[KODE BARANG],0))</f>
        <v>97</v>
      </c>
      <c r="B515">
        <f>IF(Table1[[#This Row],[ROWID]]="","",ROW()-2)</f>
        <v>513</v>
      </c>
      <c r="C515">
        <f>IF(Table1[[#This Row],[NAMA BARANG]]="","",IF(Table1[[#This Row],[ID]]="",C514,Table1[[#This Row],[ID]]))</f>
        <v>499</v>
      </c>
      <c r="D515" t="str">
        <f>IF(Table1[[#This Row],[A1]]="","",MATCH(Table1[[#This Row],[A1]],Table6[5],0))</f>
        <v/>
      </c>
      <c r="E515" t="str">
        <f>IF(Table1[[#This Row],[ID]]="","",Table1[[#This Row],[TOKO-KOTA_H]])</f>
        <v/>
      </c>
      <c r="F515" t="str">
        <f>IF(Table1[[#This Row],[NOTA TOKO]]="","",ROW()-2)</f>
        <v/>
      </c>
      <c r="G515" s="59"/>
      <c r="H515" s="1"/>
      <c r="J515" s="1"/>
      <c r="K515" t="s">
        <v>397</v>
      </c>
      <c r="L515" t="str">
        <f>IF(Table1[[#This Row],[_NAMA BARANG]]="",IF(Table1[[#This Row],[//DBS]]="","",INDEX(DBS[NAMA],Table1[[#This Row],[//DBS]])),Table1[[#This Row],[_NAMA BARANG]])</f>
        <v>ASAHAN DMS 030 4 WARNA (1 BOX=36 PCS)</v>
      </c>
      <c r="M515"/>
      <c r="O515" t="str">
        <f>IF(Table1[[#This Row],[ROWID]]="","",IF(Table1[[#This Row],[_KETERANGAN]]="STOCK BELUM LENGKAP","ADA",IF(Table1[[#This Row],[KODE BARANG]]="","TIDAK ADA","ADA")))</f>
        <v>ADA</v>
      </c>
      <c r="P515">
        <v>1</v>
      </c>
      <c r="Q515" t="s">
        <v>40</v>
      </c>
      <c r="R515">
        <f>IF(Table1[[#This Row],[//DBS]]="","",INDEX(DBS[ISI],Table1[[#This Row],[//DBS]]))</f>
        <v>48</v>
      </c>
      <c r="S515" t="str">
        <f>IF(Table1[[#This Row],[//DBS]]="","",IF(Table1[[#This Row],[SATUAN_BYPASS]]="",INDEX(DBS[[SATUAN ]],Table1[[#This Row],[//DBS]]),Table1[SATUAN_BYPASS]))</f>
        <v>BOX</v>
      </c>
      <c r="T515">
        <f>22.5*3</f>
        <v>67.5</v>
      </c>
      <c r="U515" s="58">
        <f>IF(Table1[[#This Row],[HARGA_BYPASS]]="",IF(Table1[[#This Row],[_HARGA]]="","",Table1[[#This Row],[_HARGA]]*1000),Table1[[#This Row],[HARGA_BYPASS]])</f>
        <v>67500</v>
      </c>
      <c r="V515" s="2"/>
      <c r="W515" s="2"/>
      <c r="X515" s="58" t="str">
        <f>IF(Table1[[#This Row],[ROWID]]="","",IF(Table1[[#This Row],[ROWID]]=C516,"",SUMIF(Table1[ROWID],Table1[[#This Row],[ROWID]],Table1[TOTAL])))</f>
        <v/>
      </c>
      <c r="AA51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15">
        <f>IF(Table1[[#This Row],[JUMLAH NOTA]]="","",IF(Table1[[#This Row],[CONV]]="",Table1[[#This Row],[JUMLAH NOTA]],Table1[[#This Row],[JUMLAH NOTA]]*Table1[[#This Row],[CONV]]))</f>
        <v>1</v>
      </c>
      <c r="AC515" t="str">
        <f>IF(Table1[[#This Row],[ISI_CONV]]="","",IF(Table1[[#This Row],[CONV]]="",Table1[[#This Row],[SATUAN NOTA]],Table1[[#This Row],[SATUAN]]))</f>
        <v>BOX</v>
      </c>
      <c r="AD515" s="58">
        <f>IF(Table1[[#This Row],[HARGA]]="","",IF(Table1[[#This Row],[CONV]]="",Table1[[#This Row],[HARGA]],Table1[[#This Row],[HARGA]]/Table1[[#This Row],[CONV]]))</f>
        <v>67500</v>
      </c>
      <c r="AE515" s="58">
        <f>IF(Table1[[#This Row],[HARGA_CONV]]="","",Table1[[#This Row],[HARGA_CONV]]*Table1[[#This Row],[ISI_CONV]]*(100%-(Table1[[#This Row],[DISKON]]+Table1[[#This Row],[DISKON NOTA]])))</f>
        <v>67500</v>
      </c>
      <c r="AF515" s="3">
        <f>IF(Table1[[#This Row],[TANGGAL NOTA]]="",AF514,Table1[[#This Row],[TANGGAL NOTA]])</f>
        <v>45533</v>
      </c>
      <c r="AG515" s="3"/>
      <c r="AH515" s="3">
        <f>IF(Table1[[#This Row],[TANGGAL UPDATE]]="",AH514,Table1[[#This Row],[TANGGAL UPDATE]])</f>
        <v>45535</v>
      </c>
      <c r="AI515" t="str" cm="1">
        <f t="array" ref="AI515">IF(Table1[[#This Row],[A1]]="",AI514,INDEX(Table6[3],Table1[[#This Row],[Q1]]))</f>
        <v>KO</v>
      </c>
      <c r="AJ515" t="str">
        <f>IF(Table1[[#This Row],[_KETERANGAN]]="","",Table1[[#This Row],[_KETERANGAN]])</f>
        <v/>
      </c>
      <c r="AK515" t="str" cm="1">
        <f t="array" ref="AK515">IF(Table1[[#This Row],[A1]]="",AK514,INDEX(Table6[3],Table1[[#This Row],[Q1]]))</f>
        <v>KO</v>
      </c>
      <c r="AL515" s="5" t="str" cm="1">
        <f t="array" ref="AL515">IF(Table1[[#This Row],[A1]]="",AL514,INDEX(Table6[1],Table1[[#This Row],[Q1]]))</f>
        <v>WIJAYA KUSUMA</v>
      </c>
      <c r="AM515" t="str" cm="1">
        <f t="array" ref="AM515">IF(Table1[[#This Row],[A1]]="",AM514,INDEX(Table6[2],Table1[[#This Row],[Q1]]))</f>
        <v>SLEMAN</v>
      </c>
      <c r="AN515" t="str">
        <f>CONCATENATE(Table1[[#This Row],[TOKO_H]],"-",Table1[[#This Row],[KOTA_H]])</f>
        <v>WIJAYA KUSUMA-SLEMAN</v>
      </c>
      <c r="AO515"/>
      <c r="AP515" t="s">
        <v>9561</v>
      </c>
      <c r="AQ515"/>
    </row>
    <row r="516" spans="1:43">
      <c r="A516">
        <f>IF(Table1[[#This Row],[KODE BARANG]]="","",MATCH(Table1[[#This Row],[KODE BARANG]],DBS[KODE BARANG],0))</f>
        <v>1308</v>
      </c>
      <c r="B516">
        <f>IF(Table1[[#This Row],[ROWID]]="","",ROW()-2)</f>
        <v>514</v>
      </c>
      <c r="C516">
        <f>IF(Table1[[#This Row],[NAMA BARANG]]="","",IF(Table1[[#This Row],[ID]]="",C515,Table1[[#This Row],[ID]]))</f>
        <v>499</v>
      </c>
      <c r="D516" t="str">
        <f>IF(Table1[[#This Row],[A1]]="","",MATCH(Table1[[#This Row],[A1]],Table6[5],0))</f>
        <v/>
      </c>
      <c r="E516" t="str">
        <f>IF(Table1[[#This Row],[ID]]="","",Table1[[#This Row],[TOKO-KOTA_H]])</f>
        <v/>
      </c>
      <c r="F516" t="str">
        <f>IF(Table1[[#This Row],[NOTA TOKO]]="","",ROW()-2)</f>
        <v/>
      </c>
      <c r="G516" s="59"/>
      <c r="H516" s="1"/>
      <c r="J516" s="1"/>
      <c r="K516" t="s">
        <v>2228</v>
      </c>
      <c r="L516" t="str">
        <f>IF(Table1[[#This Row],[_NAMA BARANG]]="",IF(Table1[[#This Row],[//DBS]]="","",INDEX(DBS[NAMA],Table1[[#This Row],[//DBS]])),Table1[[#This Row],[_NAMA BARANG]])</f>
        <v>TALI ID CARD PEONY HITAM</v>
      </c>
      <c r="M516"/>
      <c r="O516" t="str">
        <f>IF(Table1[[#This Row],[ROWID]]="","",IF(Table1[[#This Row],[_KETERANGAN]]="STOCK BELUM LENGKAP","ADA",IF(Table1[[#This Row],[KODE BARANG]]="","TIDAK ADA","ADA")))</f>
        <v>ADA</v>
      </c>
      <c r="P516">
        <v>200</v>
      </c>
      <c r="Q516" t="s">
        <v>37</v>
      </c>
      <c r="R516">
        <f>IF(Table1[[#This Row],[//DBS]]="","",INDEX(DBS[ISI],Table1[[#This Row],[//DBS]]))</f>
        <v>5000</v>
      </c>
      <c r="S516" t="str">
        <f>IF(Table1[[#This Row],[//DBS]]="","",IF(Table1[[#This Row],[SATUAN_BYPASS]]="",INDEX(DBS[[SATUAN ]],Table1[[#This Row],[//DBS]]),Table1[SATUAN_BYPASS]))</f>
        <v>PCS</v>
      </c>
      <c r="T516">
        <v>0.47499999999999998</v>
      </c>
      <c r="U516" s="58">
        <f>IF(Table1[[#This Row],[HARGA_BYPASS]]="",IF(Table1[[#This Row],[_HARGA]]="","",Table1[[#This Row],[_HARGA]]*1000),Table1[[#This Row],[HARGA_BYPASS]])</f>
        <v>475</v>
      </c>
      <c r="V516" s="2"/>
      <c r="W516" s="2"/>
      <c r="X516" s="58">
        <f>IF(Table1[[#This Row],[ROWID]]="","",IF(Table1[[#This Row],[ROWID]]=C517,"",SUMIF(Table1[ROWID],Table1[[#This Row],[ROWID]],Table1[TOTAL])))</f>
        <v>1562500</v>
      </c>
      <c r="AA51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16">
        <f>IF(Table1[[#This Row],[JUMLAH NOTA]]="","",IF(Table1[[#This Row],[CONV]]="",Table1[[#This Row],[JUMLAH NOTA]],Table1[[#This Row],[JUMLAH NOTA]]*Table1[[#This Row],[CONV]]))</f>
        <v>200</v>
      </c>
      <c r="AC516" t="str">
        <f>IF(Table1[[#This Row],[ISI_CONV]]="","",IF(Table1[[#This Row],[CONV]]="",Table1[[#This Row],[SATUAN NOTA]],Table1[[#This Row],[SATUAN]]))</f>
        <v>PCS</v>
      </c>
      <c r="AD516" s="58">
        <f>IF(Table1[[#This Row],[HARGA]]="","",IF(Table1[[#This Row],[CONV]]="",Table1[[#This Row],[HARGA]],Table1[[#This Row],[HARGA]]/Table1[[#This Row],[CONV]]))</f>
        <v>475</v>
      </c>
      <c r="AE516" s="58">
        <f>IF(Table1[[#This Row],[HARGA_CONV]]="","",Table1[[#This Row],[HARGA_CONV]]*Table1[[#This Row],[ISI_CONV]]*(100%-(Table1[[#This Row],[DISKON]]+Table1[[#This Row],[DISKON NOTA]])))</f>
        <v>95000</v>
      </c>
      <c r="AF516" s="3">
        <f>IF(Table1[[#This Row],[TANGGAL NOTA]]="",AF515,Table1[[#This Row],[TANGGAL NOTA]])</f>
        <v>45533</v>
      </c>
      <c r="AG516" s="3"/>
      <c r="AH516" s="3">
        <f>IF(Table1[[#This Row],[TANGGAL UPDATE]]="",AH515,Table1[[#This Row],[TANGGAL UPDATE]])</f>
        <v>45535</v>
      </c>
      <c r="AI516" t="str" cm="1">
        <f t="array" ref="AI516">IF(Table1[[#This Row],[A1]]="",AI515,INDEX(Table6[3],Table1[[#This Row],[Q1]]))</f>
        <v>KO</v>
      </c>
      <c r="AJ516" t="str">
        <f>IF(Table1[[#This Row],[_KETERANGAN]]="","",Table1[[#This Row],[_KETERANGAN]])</f>
        <v/>
      </c>
      <c r="AK516" t="str" cm="1">
        <f t="array" ref="AK516">IF(Table1[[#This Row],[A1]]="",AK515,INDEX(Table6[3],Table1[[#This Row],[Q1]]))</f>
        <v>KO</v>
      </c>
      <c r="AL516" s="5" t="str" cm="1">
        <f t="array" ref="AL516">IF(Table1[[#This Row],[A1]]="",AL515,INDEX(Table6[1],Table1[[#This Row],[Q1]]))</f>
        <v>WIJAYA KUSUMA</v>
      </c>
      <c r="AM516" t="str" cm="1">
        <f t="array" ref="AM516">IF(Table1[[#This Row],[A1]]="",AM515,INDEX(Table6[2],Table1[[#This Row],[Q1]]))</f>
        <v>SLEMAN</v>
      </c>
      <c r="AN516" t="str">
        <f>CONCATENATE(Table1[[#This Row],[TOKO_H]],"-",Table1[[#This Row],[KOTA_H]])</f>
        <v>WIJAYA KUSUMA-SLEMAN</v>
      </c>
      <c r="AO516"/>
      <c r="AP516" t="s">
        <v>9561</v>
      </c>
      <c r="AQ516"/>
    </row>
    <row r="517" spans="1:43">
      <c r="A517" t="str">
        <f>IF(Table1[[#This Row],[KODE BARANG]]="","",MATCH(Table1[[#This Row],[KODE BARANG]],DBS[KODE BARANG],0))</f>
        <v/>
      </c>
      <c r="B517" t="str">
        <f>IF(Table1[[#This Row],[ROWID]]="","",ROW()-2)</f>
        <v/>
      </c>
      <c r="C517" t="str">
        <f>IF(Table1[[#This Row],[NAMA BARANG]]="","",IF(Table1[[#This Row],[ID]]="",C516,Table1[[#This Row],[ID]]))</f>
        <v/>
      </c>
      <c r="D517" t="str">
        <f>IF(Table1[[#This Row],[A1]]="","",MATCH(Table1[[#This Row],[A1]],Table6[5],0))</f>
        <v/>
      </c>
      <c r="E517" t="str">
        <f>IF(Table1[[#This Row],[ID]]="","",Table1[[#This Row],[TOKO-KOTA_H]])</f>
        <v/>
      </c>
      <c r="F517" t="str">
        <f>IF(Table1[[#This Row],[NOTA TOKO]]="","",ROW()-2)</f>
        <v/>
      </c>
      <c r="G517" s="59"/>
      <c r="H517" s="1"/>
      <c r="J517" s="1"/>
      <c r="K517"/>
      <c r="L517" t="str">
        <f>IF(Table1[[#This Row],[_NAMA BARANG]]="",IF(Table1[[#This Row],[//DBS]]="","",INDEX(DBS[NAMA],Table1[[#This Row],[//DBS]])),Table1[[#This Row],[_NAMA BARANG]])</f>
        <v/>
      </c>
      <c r="M517"/>
      <c r="O517" t="str">
        <f>IF(Table1[[#This Row],[ROWID]]="","",IF(Table1[[#This Row],[_KETERANGAN]]="STOCK BELUM LENGKAP","ADA",IF(Table1[[#This Row],[KODE BARANG]]="","TIDAK ADA","ADA")))</f>
        <v/>
      </c>
      <c r="R517" t="str">
        <f>IF(Table1[[#This Row],[//DBS]]="","",INDEX(DBS[ISI],Table1[[#This Row],[//DBS]]))</f>
        <v/>
      </c>
      <c r="S517" t="str">
        <f>IF(Table1[[#This Row],[//DBS]]="","",IF(Table1[[#This Row],[SATUAN_BYPASS]]="",INDEX(DBS[[SATUAN ]],Table1[[#This Row],[//DBS]]),Table1[SATUAN_BYPASS]))</f>
        <v/>
      </c>
      <c r="U517" s="58" t="str">
        <f>IF(Table1[[#This Row],[HARGA_BYPASS]]="",IF(Table1[[#This Row],[_HARGA]]="","",Table1[[#This Row],[_HARGA]]*1000),Table1[[#This Row],[HARGA_BYPASS]])</f>
        <v/>
      </c>
      <c r="V517" s="2"/>
      <c r="W517" s="2"/>
      <c r="X517" s="58" t="str">
        <f>IF(Table1[[#This Row],[ROWID]]="","",IF(Table1[[#This Row],[ROWID]]=C518,"",SUMIF(Table1[ROWID],Table1[[#This Row],[ROWID]],Table1[TOTAL])))</f>
        <v/>
      </c>
      <c r="AA51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17" t="str">
        <f>IF(Table1[[#This Row],[JUMLAH NOTA]]="","",IF(Table1[[#This Row],[CONV]]="",Table1[[#This Row],[JUMLAH NOTA]],Table1[[#This Row],[JUMLAH NOTA]]*Table1[[#This Row],[CONV]]))</f>
        <v/>
      </c>
      <c r="AC517" t="str">
        <f>IF(Table1[[#This Row],[ISI_CONV]]="","",IF(Table1[[#This Row],[CONV]]="",Table1[[#This Row],[SATUAN NOTA]],Table1[[#This Row],[SATUAN]]))</f>
        <v/>
      </c>
      <c r="AD517" s="58" t="str">
        <f>IF(Table1[[#This Row],[HARGA]]="","",IF(Table1[[#This Row],[CONV]]="",Table1[[#This Row],[HARGA]],Table1[[#This Row],[HARGA]]/Table1[[#This Row],[CONV]]))</f>
        <v/>
      </c>
      <c r="AE517" s="58" t="str">
        <f>IF(Table1[[#This Row],[HARGA_CONV]]="","",Table1[[#This Row],[HARGA_CONV]]*Table1[[#This Row],[ISI_CONV]]*(100%-(Table1[[#This Row],[DISKON]]+Table1[[#This Row],[DISKON NOTA]])))</f>
        <v/>
      </c>
      <c r="AF517" s="3">
        <f>IF(Table1[[#This Row],[TANGGAL NOTA]]="",AF516,Table1[[#This Row],[TANGGAL NOTA]])</f>
        <v>45533</v>
      </c>
      <c r="AG517" s="3"/>
      <c r="AH517" s="3">
        <f>IF(Table1[[#This Row],[TANGGAL UPDATE]]="",AH516,Table1[[#This Row],[TANGGAL UPDATE]])</f>
        <v>45535</v>
      </c>
      <c r="AI517" t="str" cm="1">
        <f t="array" ref="AI517">IF(Table1[[#This Row],[A1]]="",AI516,INDEX(Table6[3],Table1[[#This Row],[Q1]]))</f>
        <v>KO</v>
      </c>
      <c r="AJ517" t="str">
        <f>IF(Table1[[#This Row],[_KETERANGAN]]="","",Table1[[#This Row],[_KETERANGAN]])</f>
        <v/>
      </c>
      <c r="AK517" t="str" cm="1">
        <f t="array" ref="AK517">IF(Table1[[#This Row],[A1]]="",AK516,INDEX(Table6[3],Table1[[#This Row],[Q1]]))</f>
        <v>KO</v>
      </c>
      <c r="AL517" s="5" t="str" cm="1">
        <f t="array" ref="AL517">IF(Table1[[#This Row],[A1]]="",AL516,INDEX(Table6[1],Table1[[#This Row],[Q1]]))</f>
        <v>WIJAYA KUSUMA</v>
      </c>
      <c r="AM517" t="str" cm="1">
        <f t="array" ref="AM517">IF(Table1[[#This Row],[A1]]="",AM516,INDEX(Table6[2],Table1[[#This Row],[Q1]]))</f>
        <v>SLEMAN</v>
      </c>
      <c r="AN517" t="str">
        <f>CONCATENATE(Table1[[#This Row],[TOKO_H]],"-",Table1[[#This Row],[KOTA_H]])</f>
        <v>WIJAYA KUSUMA-SLEMAN</v>
      </c>
      <c r="AO517"/>
      <c r="AP517" t="s">
        <v>9561</v>
      </c>
      <c r="AQ517"/>
    </row>
    <row r="518" spans="1:43">
      <c r="A518">
        <f>IF(Table1[[#This Row],[KODE BARANG]]="","",MATCH(Table1[[#This Row],[KODE BARANG]],DBS[KODE BARANG],0))</f>
        <v>1304</v>
      </c>
      <c r="B518">
        <f>IF(Table1[[#This Row],[ROWID]]="","",ROW()-2)</f>
        <v>516</v>
      </c>
      <c r="C518">
        <f>IF(Table1[[#This Row],[NAMA BARANG]]="","",IF(Table1[[#This Row],[ID]]="",C517,Table1[[#This Row],[ID]]))</f>
        <v>516</v>
      </c>
      <c r="D518" t="str">
        <f>IF(Table1[[#This Row],[A1]]="","",MATCH(Table1[[#This Row],[A1]],Table6[5],0))</f>
        <v/>
      </c>
      <c r="E518" t="str">
        <f>IF(Table1[[#This Row],[ID]]="","",Table1[[#This Row],[TOKO-KOTA_H]])</f>
        <v>WIJAYA KUSUMA-SLEMAN</v>
      </c>
      <c r="F518">
        <f>IF(Table1[[#This Row],[NOTA TOKO]]="","",ROW()-2)</f>
        <v>516</v>
      </c>
      <c r="G518" s="59"/>
      <c r="H518" s="1"/>
      <c r="I518">
        <v>3616</v>
      </c>
      <c r="J518" s="1"/>
      <c r="K518" t="s">
        <v>2220</v>
      </c>
      <c r="L518" t="str">
        <f>IF(Table1[[#This Row],[_NAMA BARANG]]="",IF(Table1[[#This Row],[//DBS]]="","",INDEX(DBS[NAMA],Table1[[#This Row],[//DBS]])),Table1[[#This Row],[_NAMA BARANG]])</f>
        <v>TALI ID CARD PEONY BIRU</v>
      </c>
      <c r="M518"/>
      <c r="O518" t="str">
        <f>IF(Table1[[#This Row],[ROWID]]="","",IF(Table1[[#This Row],[_KETERANGAN]]="STOCK BELUM LENGKAP","ADA",IF(Table1[[#This Row],[KODE BARANG]]="","TIDAK ADA","ADA")))</f>
        <v>ADA</v>
      </c>
      <c r="P518">
        <v>200</v>
      </c>
      <c r="Q518" t="s">
        <v>37</v>
      </c>
      <c r="R518">
        <f>IF(Table1[[#This Row],[//DBS]]="","",INDEX(DBS[ISI],Table1[[#This Row],[//DBS]]))</f>
        <v>5000</v>
      </c>
      <c r="S518" t="str">
        <f>IF(Table1[[#This Row],[//DBS]]="","",IF(Table1[[#This Row],[SATUAN_BYPASS]]="",INDEX(DBS[[SATUAN ]],Table1[[#This Row],[//DBS]]),Table1[SATUAN_BYPASS]))</f>
        <v>PCS</v>
      </c>
      <c r="T518">
        <v>0.47499999999999998</v>
      </c>
      <c r="U518" s="58">
        <f>IF(Table1[[#This Row],[HARGA_BYPASS]]="",IF(Table1[[#This Row],[_HARGA]]="","",Table1[[#This Row],[_HARGA]]*1000),Table1[[#This Row],[HARGA_BYPASS]])</f>
        <v>475</v>
      </c>
      <c r="V518" s="2"/>
      <c r="W518" s="2"/>
      <c r="X518" s="58" t="str">
        <f>IF(Table1[[#This Row],[ROWID]]="","",IF(Table1[[#This Row],[ROWID]]=C519,"",SUMIF(Table1[ROWID],Table1[[#This Row],[ROWID]],Table1[TOTAL])))</f>
        <v/>
      </c>
      <c r="AA51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18">
        <f>IF(Table1[[#This Row],[JUMLAH NOTA]]="","",IF(Table1[[#This Row],[CONV]]="",Table1[[#This Row],[JUMLAH NOTA]],Table1[[#This Row],[JUMLAH NOTA]]*Table1[[#This Row],[CONV]]))</f>
        <v>200</v>
      </c>
      <c r="AC518" t="str">
        <f>IF(Table1[[#This Row],[ISI_CONV]]="","",IF(Table1[[#This Row],[CONV]]="",Table1[[#This Row],[SATUAN NOTA]],Table1[[#This Row],[SATUAN]]))</f>
        <v>PCS</v>
      </c>
      <c r="AD518" s="58">
        <f>IF(Table1[[#This Row],[HARGA]]="","",IF(Table1[[#This Row],[CONV]]="",Table1[[#This Row],[HARGA]],Table1[[#This Row],[HARGA]]/Table1[[#This Row],[CONV]]))</f>
        <v>475</v>
      </c>
      <c r="AE518" s="58">
        <f>IF(Table1[[#This Row],[HARGA_CONV]]="","",Table1[[#This Row],[HARGA_CONV]]*Table1[[#This Row],[ISI_CONV]]*(100%-(Table1[[#This Row],[DISKON]]+Table1[[#This Row],[DISKON NOTA]])))</f>
        <v>95000</v>
      </c>
      <c r="AF518" s="3">
        <f>IF(Table1[[#This Row],[TANGGAL NOTA]]="",AF517,Table1[[#This Row],[TANGGAL NOTA]])</f>
        <v>45533</v>
      </c>
      <c r="AG518" s="3"/>
      <c r="AH518" s="3">
        <f>IF(Table1[[#This Row],[TANGGAL UPDATE]]="",AH517,Table1[[#This Row],[TANGGAL UPDATE]])</f>
        <v>45535</v>
      </c>
      <c r="AI518" t="str" cm="1">
        <f t="array" ref="AI518">IF(Table1[[#This Row],[A1]]="",AI517,INDEX(Table6[3],Table1[[#This Row],[Q1]]))</f>
        <v>KO</v>
      </c>
      <c r="AJ518" t="str">
        <f>IF(Table1[[#This Row],[_KETERANGAN]]="","",Table1[[#This Row],[_KETERANGAN]])</f>
        <v/>
      </c>
      <c r="AK518" t="str" cm="1">
        <f t="array" ref="AK518">IF(Table1[[#This Row],[A1]]="",AK517,INDEX(Table6[3],Table1[[#This Row],[Q1]]))</f>
        <v>KO</v>
      </c>
      <c r="AL518" s="5" t="str" cm="1">
        <f t="array" ref="AL518">IF(Table1[[#This Row],[A1]]="",AL517,INDEX(Table6[1],Table1[[#This Row],[Q1]]))</f>
        <v>WIJAYA KUSUMA</v>
      </c>
      <c r="AM518" t="str" cm="1">
        <f t="array" ref="AM518">IF(Table1[[#This Row],[A1]]="",AM517,INDEX(Table6[2],Table1[[#This Row],[Q1]]))</f>
        <v>SLEMAN</v>
      </c>
      <c r="AN518" t="str">
        <f>CONCATENATE(Table1[[#This Row],[TOKO_H]],"-",Table1[[#This Row],[KOTA_H]])</f>
        <v>WIJAYA KUSUMA-SLEMAN</v>
      </c>
      <c r="AO518"/>
      <c r="AP518" t="s">
        <v>9561</v>
      </c>
      <c r="AQ518"/>
    </row>
    <row r="519" spans="1:43">
      <c r="A519">
        <f>IF(Table1[[#This Row],[KODE BARANG]]="","",MATCH(Table1[[#This Row],[KODE BARANG]],DBS[KODE BARANG],0))</f>
        <v>1309</v>
      </c>
      <c r="B519">
        <f>IF(Table1[[#This Row],[ROWID]]="","",ROW()-2)</f>
        <v>517</v>
      </c>
      <c r="C519">
        <f>IF(Table1[[#This Row],[NAMA BARANG]]="","",IF(Table1[[#This Row],[ID]]="",C518,Table1[[#This Row],[ID]]))</f>
        <v>516</v>
      </c>
      <c r="D519" t="str">
        <f>IF(Table1[[#This Row],[A1]]="","",MATCH(Table1[[#This Row],[A1]],Table6[5],0))</f>
        <v/>
      </c>
      <c r="E519" t="str">
        <f>IF(Table1[[#This Row],[ID]]="","",Table1[[#This Row],[TOKO-KOTA_H]])</f>
        <v/>
      </c>
      <c r="F519" t="str">
        <f>IF(Table1[[#This Row],[NOTA TOKO]]="","",ROW()-2)</f>
        <v/>
      </c>
      <c r="G519" s="59"/>
      <c r="H519" s="1"/>
      <c r="J519" s="1"/>
      <c r="K519" t="s">
        <v>2230</v>
      </c>
      <c r="L519" t="str">
        <f>IF(Table1[[#This Row],[_NAMA BARANG]]="",IF(Table1[[#This Row],[//DBS]]="","",INDEX(DBS[NAMA],Table1[[#This Row],[//DBS]])),Table1[[#This Row],[_NAMA BARANG]])</f>
        <v>TALI ID CARD PEONY MERAH</v>
      </c>
      <c r="M519"/>
      <c r="O519" t="str">
        <f>IF(Table1[[#This Row],[ROWID]]="","",IF(Table1[[#This Row],[_KETERANGAN]]="STOCK BELUM LENGKAP","ADA",IF(Table1[[#This Row],[KODE BARANG]]="","TIDAK ADA","ADA")))</f>
        <v>ADA</v>
      </c>
      <c r="P519">
        <v>200</v>
      </c>
      <c r="Q519" t="s">
        <v>37</v>
      </c>
      <c r="R519">
        <f>IF(Table1[[#This Row],[//DBS]]="","",INDEX(DBS[ISI],Table1[[#This Row],[//DBS]]))</f>
        <v>5000</v>
      </c>
      <c r="S519" t="str">
        <f>IF(Table1[[#This Row],[//DBS]]="","",IF(Table1[[#This Row],[SATUAN_BYPASS]]="",INDEX(DBS[[SATUAN ]],Table1[[#This Row],[//DBS]]),Table1[SATUAN_BYPASS]))</f>
        <v>PCS</v>
      </c>
      <c r="T519">
        <v>0.47499999999999998</v>
      </c>
      <c r="U519" s="58">
        <f>IF(Table1[[#This Row],[HARGA_BYPASS]]="",IF(Table1[[#This Row],[_HARGA]]="","",Table1[[#This Row],[_HARGA]]*1000),Table1[[#This Row],[HARGA_BYPASS]])</f>
        <v>475</v>
      </c>
      <c r="V519" s="2"/>
      <c r="W519" s="2"/>
      <c r="X519" s="58" t="str">
        <f>IF(Table1[[#This Row],[ROWID]]="","",IF(Table1[[#This Row],[ROWID]]=C520,"",SUMIF(Table1[ROWID],Table1[[#This Row],[ROWID]],Table1[TOTAL])))</f>
        <v/>
      </c>
      <c r="AA51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19">
        <f>IF(Table1[[#This Row],[JUMLAH NOTA]]="","",IF(Table1[[#This Row],[CONV]]="",Table1[[#This Row],[JUMLAH NOTA]],Table1[[#This Row],[JUMLAH NOTA]]*Table1[[#This Row],[CONV]]))</f>
        <v>200</v>
      </c>
      <c r="AC519" t="str">
        <f>IF(Table1[[#This Row],[ISI_CONV]]="","",IF(Table1[[#This Row],[CONV]]="",Table1[[#This Row],[SATUAN NOTA]],Table1[[#This Row],[SATUAN]]))</f>
        <v>PCS</v>
      </c>
      <c r="AD519" s="58">
        <f>IF(Table1[[#This Row],[HARGA]]="","",IF(Table1[[#This Row],[CONV]]="",Table1[[#This Row],[HARGA]],Table1[[#This Row],[HARGA]]/Table1[[#This Row],[CONV]]))</f>
        <v>475</v>
      </c>
      <c r="AE519" s="58">
        <f>IF(Table1[[#This Row],[HARGA_CONV]]="","",Table1[[#This Row],[HARGA_CONV]]*Table1[[#This Row],[ISI_CONV]]*(100%-(Table1[[#This Row],[DISKON]]+Table1[[#This Row],[DISKON NOTA]])))</f>
        <v>95000</v>
      </c>
      <c r="AF519" s="3">
        <f>IF(Table1[[#This Row],[TANGGAL NOTA]]="",AF518,Table1[[#This Row],[TANGGAL NOTA]])</f>
        <v>45533</v>
      </c>
      <c r="AG519" s="3"/>
      <c r="AH519" s="3">
        <f>IF(Table1[[#This Row],[TANGGAL UPDATE]]="",AH518,Table1[[#This Row],[TANGGAL UPDATE]])</f>
        <v>45535</v>
      </c>
      <c r="AI519" t="str" cm="1">
        <f t="array" ref="AI519">IF(Table1[[#This Row],[A1]]="",AI518,INDEX(Table6[3],Table1[[#This Row],[Q1]]))</f>
        <v>KO</v>
      </c>
      <c r="AJ519" t="str">
        <f>IF(Table1[[#This Row],[_KETERANGAN]]="","",Table1[[#This Row],[_KETERANGAN]])</f>
        <v/>
      </c>
      <c r="AK519" t="str" cm="1">
        <f t="array" ref="AK519">IF(Table1[[#This Row],[A1]]="",AK518,INDEX(Table6[3],Table1[[#This Row],[Q1]]))</f>
        <v>KO</v>
      </c>
      <c r="AL519" s="5" t="str" cm="1">
        <f t="array" ref="AL519">IF(Table1[[#This Row],[A1]]="",AL518,INDEX(Table6[1],Table1[[#This Row],[Q1]]))</f>
        <v>WIJAYA KUSUMA</v>
      </c>
      <c r="AM519" t="str" cm="1">
        <f t="array" ref="AM519">IF(Table1[[#This Row],[A1]]="",AM518,INDEX(Table6[2],Table1[[#This Row],[Q1]]))</f>
        <v>SLEMAN</v>
      </c>
      <c r="AN519" t="str">
        <f>CONCATENATE(Table1[[#This Row],[TOKO_H]],"-",Table1[[#This Row],[KOTA_H]])</f>
        <v>WIJAYA KUSUMA-SLEMAN</v>
      </c>
      <c r="AO519"/>
      <c r="AP519" t="s">
        <v>9561</v>
      </c>
      <c r="AQ519"/>
    </row>
    <row r="520" spans="1:43">
      <c r="A520">
        <f>IF(Table1[[#This Row],[KODE BARANG]]="","",MATCH(Table1[[#This Row],[KODE BARANG]],DBS[KODE BARANG],0))</f>
        <v>14</v>
      </c>
      <c r="B520">
        <f>IF(Table1[[#This Row],[ROWID]]="","",ROW()-2)</f>
        <v>518</v>
      </c>
      <c r="C520">
        <f>IF(Table1[[#This Row],[NAMA BARANG]]="","",IF(Table1[[#This Row],[ID]]="",C519,Table1[[#This Row],[ID]]))</f>
        <v>516</v>
      </c>
      <c r="D520" t="str">
        <f>IF(Table1[[#This Row],[A1]]="","",MATCH(Table1[[#This Row],[A1]],Table6[5],0))</f>
        <v/>
      </c>
      <c r="E520" t="str">
        <f>IF(Table1[[#This Row],[ID]]="","",Table1[[#This Row],[TOKO-KOTA_H]])</f>
        <v/>
      </c>
      <c r="F520" t="str">
        <f>IF(Table1[[#This Row],[NOTA TOKO]]="","",ROW()-2)</f>
        <v/>
      </c>
      <c r="G520" s="59"/>
      <c r="H520" s="1"/>
      <c r="J520" s="1"/>
      <c r="K520" t="s">
        <v>248</v>
      </c>
      <c r="L520" t="str">
        <f>IF(Table1[[#This Row],[_NAMA BARANG]]="",IF(Table1[[#This Row],[//DBS]]="","",INDEX(DBS[NAMA],Table1[[#This Row],[//DBS]])),Table1[[#This Row],[_NAMA BARANG]])</f>
        <v>ACRYLIC PLASTIK KOALA 15X21</v>
      </c>
      <c r="M520"/>
      <c r="O520" t="str">
        <f>IF(Table1[[#This Row],[ROWID]]="","",IF(Table1[[#This Row],[_KETERANGAN]]="STOCK BELUM LENGKAP","ADA",IF(Table1[[#This Row],[KODE BARANG]]="","TIDAK ADA","ADA")))</f>
        <v>ADA</v>
      </c>
      <c r="P520">
        <v>6</v>
      </c>
      <c r="Q520" t="s">
        <v>37</v>
      </c>
      <c r="R520">
        <f>IF(Table1[[#This Row],[//DBS]]="","",INDEX(DBS[ISI],Table1[[#This Row],[//DBS]]))</f>
        <v>60</v>
      </c>
      <c r="S520" t="str">
        <f>IF(Table1[[#This Row],[//DBS]]="","",IF(Table1[[#This Row],[SATUAN_BYPASS]]="",INDEX(DBS[[SATUAN ]],Table1[[#This Row],[//DBS]]),Table1[SATUAN_BYPASS]))</f>
        <v>PCS</v>
      </c>
      <c r="T520">
        <v>31.5</v>
      </c>
      <c r="U520" s="58">
        <f>IF(Table1[[#This Row],[HARGA_BYPASS]]="",IF(Table1[[#This Row],[_HARGA]]="","",Table1[[#This Row],[_HARGA]]*1000),Table1[[#This Row],[HARGA_BYPASS]])</f>
        <v>31500</v>
      </c>
      <c r="V520" s="2"/>
      <c r="W520" s="2"/>
      <c r="X520" s="58" t="str">
        <f>IF(Table1[[#This Row],[ROWID]]="","",IF(Table1[[#This Row],[ROWID]]=C521,"",SUMIF(Table1[ROWID],Table1[[#This Row],[ROWID]],Table1[TOTAL])))</f>
        <v/>
      </c>
      <c r="AA52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20">
        <f>IF(Table1[[#This Row],[JUMLAH NOTA]]="","",IF(Table1[[#This Row],[CONV]]="",Table1[[#This Row],[JUMLAH NOTA]],Table1[[#This Row],[JUMLAH NOTA]]*Table1[[#This Row],[CONV]]))</f>
        <v>6</v>
      </c>
      <c r="AC520" t="str">
        <f>IF(Table1[[#This Row],[ISI_CONV]]="","",IF(Table1[[#This Row],[CONV]]="",Table1[[#This Row],[SATUAN NOTA]],Table1[[#This Row],[SATUAN]]))</f>
        <v>PCS</v>
      </c>
      <c r="AD520" s="58">
        <f>IF(Table1[[#This Row],[HARGA]]="","",IF(Table1[[#This Row],[CONV]]="",Table1[[#This Row],[HARGA]],Table1[[#This Row],[HARGA]]/Table1[[#This Row],[CONV]]))</f>
        <v>31500</v>
      </c>
      <c r="AE520" s="58">
        <f>IF(Table1[[#This Row],[HARGA_CONV]]="","",Table1[[#This Row],[HARGA_CONV]]*Table1[[#This Row],[ISI_CONV]]*(100%-(Table1[[#This Row],[DISKON]]+Table1[[#This Row],[DISKON NOTA]])))</f>
        <v>189000</v>
      </c>
      <c r="AF520" s="3">
        <f>IF(Table1[[#This Row],[TANGGAL NOTA]]="",AF519,Table1[[#This Row],[TANGGAL NOTA]])</f>
        <v>45533</v>
      </c>
      <c r="AG520" s="3"/>
      <c r="AH520" s="3">
        <f>IF(Table1[[#This Row],[TANGGAL UPDATE]]="",AH519,Table1[[#This Row],[TANGGAL UPDATE]])</f>
        <v>45535</v>
      </c>
      <c r="AI520" t="str" cm="1">
        <f t="array" ref="AI520">IF(Table1[[#This Row],[A1]]="",AI519,INDEX(Table6[3],Table1[[#This Row],[Q1]]))</f>
        <v>KO</v>
      </c>
      <c r="AJ520" t="str">
        <f>IF(Table1[[#This Row],[_KETERANGAN]]="","",Table1[[#This Row],[_KETERANGAN]])</f>
        <v/>
      </c>
      <c r="AK520" t="str" cm="1">
        <f t="array" ref="AK520">IF(Table1[[#This Row],[A1]]="",AK519,INDEX(Table6[3],Table1[[#This Row],[Q1]]))</f>
        <v>KO</v>
      </c>
      <c r="AL520" s="5" t="str" cm="1">
        <f t="array" ref="AL520">IF(Table1[[#This Row],[A1]]="",AL519,INDEX(Table6[1],Table1[[#This Row],[Q1]]))</f>
        <v>WIJAYA KUSUMA</v>
      </c>
      <c r="AM520" t="str" cm="1">
        <f t="array" ref="AM520">IF(Table1[[#This Row],[A1]]="",AM519,INDEX(Table6[2],Table1[[#This Row],[Q1]]))</f>
        <v>SLEMAN</v>
      </c>
      <c r="AN520" t="str">
        <f>CONCATENATE(Table1[[#This Row],[TOKO_H]],"-",Table1[[#This Row],[KOTA_H]])</f>
        <v>WIJAYA KUSUMA-SLEMAN</v>
      </c>
      <c r="AO520"/>
      <c r="AP520" t="s">
        <v>9561</v>
      </c>
      <c r="AQ520"/>
    </row>
    <row r="521" spans="1:43">
      <c r="A521">
        <f>IF(Table1[[#This Row],[KODE BARANG]]="","",MATCH(Table1[[#This Row],[KODE BARANG]],DBS[KODE BARANG],0))</f>
        <v>25</v>
      </c>
      <c r="B521">
        <f>IF(Table1[[#This Row],[ROWID]]="","",ROW()-2)</f>
        <v>519</v>
      </c>
      <c r="C521">
        <f>IF(Table1[[#This Row],[NAMA BARANG]]="","",IF(Table1[[#This Row],[ID]]="",C520,Table1[[#This Row],[ID]]))</f>
        <v>516</v>
      </c>
      <c r="D521" t="str">
        <f>IF(Table1[[#This Row],[A1]]="","",MATCH(Table1[[#This Row],[A1]],Table6[5],0))</f>
        <v/>
      </c>
      <c r="E521" t="str">
        <f>IF(Table1[[#This Row],[ID]]="","",Table1[[#This Row],[TOKO-KOTA_H]])</f>
        <v/>
      </c>
      <c r="F521" t="str">
        <f>IF(Table1[[#This Row],[NOTA TOKO]]="","",ROW()-2)</f>
        <v/>
      </c>
      <c r="G521" s="59"/>
      <c r="H521" s="1"/>
      <c r="J521" s="1"/>
      <c r="K521" t="s">
        <v>7627</v>
      </c>
      <c r="L521" t="str">
        <f>IF(Table1[[#This Row],[_NAMA BARANG]]="",IF(Table1[[#This Row],[//DBS]]="","",INDEX(DBS[NAMA],Table1[[#This Row],[//DBS]])),Table1[[#This Row],[_NAMA BARANG]])</f>
        <v>ACRYLIC 11X21.5</v>
      </c>
      <c r="M521"/>
      <c r="O521" t="str">
        <f>IF(Table1[[#This Row],[ROWID]]="","",IF(Table1[[#This Row],[_KETERANGAN]]="STOCK BELUM LENGKAP","ADA",IF(Table1[[#This Row],[KODE BARANG]]="","TIDAK ADA","ADA")))</f>
        <v>ADA</v>
      </c>
      <c r="P521">
        <v>6</v>
      </c>
      <c r="Q521" t="s">
        <v>37</v>
      </c>
      <c r="R521">
        <f>IF(Table1[[#This Row],[//DBS]]="","",INDEX(DBS[ISI],Table1[[#This Row],[//DBS]]))</f>
        <v>120</v>
      </c>
      <c r="S521" t="str">
        <f>IF(Table1[[#This Row],[//DBS]]="","",IF(Table1[[#This Row],[SATUAN_BYPASS]]="",INDEX(DBS[[SATUAN ]],Table1[[#This Row],[//DBS]]),Table1[SATUAN_BYPASS]))</f>
        <v>PCS</v>
      </c>
      <c r="T521">
        <v>25</v>
      </c>
      <c r="U521" s="58">
        <f>IF(Table1[[#This Row],[HARGA_BYPASS]]="",IF(Table1[[#This Row],[_HARGA]]="","",Table1[[#This Row],[_HARGA]]*1000),Table1[[#This Row],[HARGA_BYPASS]])</f>
        <v>25000</v>
      </c>
      <c r="V521" s="2"/>
      <c r="W521" s="2"/>
      <c r="X521" s="58" t="str">
        <f>IF(Table1[[#This Row],[ROWID]]="","",IF(Table1[[#This Row],[ROWID]]=C522,"",SUMIF(Table1[ROWID],Table1[[#This Row],[ROWID]],Table1[TOTAL])))</f>
        <v/>
      </c>
      <c r="AA52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21">
        <f>IF(Table1[[#This Row],[JUMLAH NOTA]]="","",IF(Table1[[#This Row],[CONV]]="",Table1[[#This Row],[JUMLAH NOTA]],Table1[[#This Row],[JUMLAH NOTA]]*Table1[[#This Row],[CONV]]))</f>
        <v>6</v>
      </c>
      <c r="AC521" t="str">
        <f>IF(Table1[[#This Row],[ISI_CONV]]="","",IF(Table1[[#This Row],[CONV]]="",Table1[[#This Row],[SATUAN NOTA]],Table1[[#This Row],[SATUAN]]))</f>
        <v>PCS</v>
      </c>
      <c r="AD521" s="58">
        <f>IF(Table1[[#This Row],[HARGA]]="","",IF(Table1[[#This Row],[CONV]]="",Table1[[#This Row],[HARGA]],Table1[[#This Row],[HARGA]]/Table1[[#This Row],[CONV]]))</f>
        <v>25000</v>
      </c>
      <c r="AE521" s="58">
        <f>IF(Table1[[#This Row],[HARGA_CONV]]="","",Table1[[#This Row],[HARGA_CONV]]*Table1[[#This Row],[ISI_CONV]]*(100%-(Table1[[#This Row],[DISKON]]+Table1[[#This Row],[DISKON NOTA]])))</f>
        <v>150000</v>
      </c>
      <c r="AF521" s="3">
        <f>IF(Table1[[#This Row],[TANGGAL NOTA]]="",AF520,Table1[[#This Row],[TANGGAL NOTA]])</f>
        <v>45533</v>
      </c>
      <c r="AG521" s="3"/>
      <c r="AH521" s="3">
        <f>IF(Table1[[#This Row],[TANGGAL UPDATE]]="",AH520,Table1[[#This Row],[TANGGAL UPDATE]])</f>
        <v>45535</v>
      </c>
      <c r="AI521" t="str" cm="1">
        <f t="array" ref="AI521">IF(Table1[[#This Row],[A1]]="",AI520,INDEX(Table6[3],Table1[[#This Row],[Q1]]))</f>
        <v>KO</v>
      </c>
      <c r="AJ521" t="str">
        <f>IF(Table1[[#This Row],[_KETERANGAN]]="","",Table1[[#This Row],[_KETERANGAN]])</f>
        <v/>
      </c>
      <c r="AK521" t="str" cm="1">
        <f t="array" ref="AK521">IF(Table1[[#This Row],[A1]]="",AK520,INDEX(Table6[3],Table1[[#This Row],[Q1]]))</f>
        <v>KO</v>
      </c>
      <c r="AL521" s="5" t="str" cm="1">
        <f t="array" ref="AL521">IF(Table1[[#This Row],[A1]]="",AL520,INDEX(Table6[1],Table1[[#This Row],[Q1]]))</f>
        <v>WIJAYA KUSUMA</v>
      </c>
      <c r="AM521" t="str" cm="1">
        <f t="array" ref="AM521">IF(Table1[[#This Row],[A1]]="",AM520,INDEX(Table6[2],Table1[[#This Row],[Q1]]))</f>
        <v>SLEMAN</v>
      </c>
      <c r="AN521" t="str">
        <f>CONCATENATE(Table1[[#This Row],[TOKO_H]],"-",Table1[[#This Row],[KOTA_H]])</f>
        <v>WIJAYA KUSUMA-SLEMAN</v>
      </c>
      <c r="AO521"/>
      <c r="AP521" t="s">
        <v>9561</v>
      </c>
      <c r="AQ521"/>
    </row>
    <row r="522" spans="1:43">
      <c r="A522">
        <f>IF(Table1[[#This Row],[KODE BARANG]]="","",MATCH(Table1[[#This Row],[KODE BARANG]],DBS[KODE BARANG],0))</f>
        <v>17</v>
      </c>
      <c r="B522">
        <f>IF(Table1[[#This Row],[ROWID]]="","",ROW()-2)</f>
        <v>520</v>
      </c>
      <c r="C522">
        <f>IF(Table1[[#This Row],[NAMA BARANG]]="","",IF(Table1[[#This Row],[ID]]="",C521,Table1[[#This Row],[ID]]))</f>
        <v>516</v>
      </c>
      <c r="D522" t="str">
        <f>IF(Table1[[#This Row],[A1]]="","",MATCH(Table1[[#This Row],[A1]],Table6[5],0))</f>
        <v/>
      </c>
      <c r="E522" t="str">
        <f>IF(Table1[[#This Row],[ID]]="","",Table1[[#This Row],[TOKO-KOTA_H]])</f>
        <v/>
      </c>
      <c r="F522" t="str">
        <f>IF(Table1[[#This Row],[NOTA TOKO]]="","",ROW()-2)</f>
        <v/>
      </c>
      <c r="G522" s="59"/>
      <c r="H522" s="1"/>
      <c r="J522" s="1"/>
      <c r="K522" t="s">
        <v>262</v>
      </c>
      <c r="L522" t="str">
        <f>IF(Table1[[#This Row],[_NAMA BARANG]]="",IF(Table1[[#This Row],[//DBS]]="","",INDEX(DBS[NAMA],Table1[[#This Row],[//DBS]])),Table1[[#This Row],[_NAMA BARANG]])</f>
        <v>ACRYLIC A4 T 21X30</v>
      </c>
      <c r="M522"/>
      <c r="O522" t="str">
        <f>IF(Table1[[#This Row],[ROWID]]="","",IF(Table1[[#This Row],[_KETERANGAN]]="STOCK BELUM LENGKAP","ADA",IF(Table1[[#This Row],[KODE BARANG]]="","TIDAK ADA","ADA")))</f>
        <v>ADA</v>
      </c>
      <c r="P522">
        <v>6</v>
      </c>
      <c r="Q522" t="s">
        <v>37</v>
      </c>
      <c r="R522">
        <f>IF(Table1[[#This Row],[//DBS]]="","",INDEX(DBS[ISI],Table1[[#This Row],[//DBS]]))</f>
        <v>40</v>
      </c>
      <c r="S522" t="str">
        <f>IF(Table1[[#This Row],[//DBS]]="","",IF(Table1[[#This Row],[SATUAN_BYPASS]]="",INDEX(DBS[[SATUAN ]],Table1[[#This Row],[//DBS]]),Table1[SATUAN_BYPASS]))</f>
        <v>PCS</v>
      </c>
      <c r="T522">
        <v>54</v>
      </c>
      <c r="U522" s="58">
        <f>IF(Table1[[#This Row],[HARGA_BYPASS]]="",IF(Table1[[#This Row],[_HARGA]]="","",Table1[[#This Row],[_HARGA]]*1000),Table1[[#This Row],[HARGA_BYPASS]])</f>
        <v>54000</v>
      </c>
      <c r="V522" s="2"/>
      <c r="W522" s="2"/>
      <c r="X522" s="58">
        <f>IF(Table1[[#This Row],[ROWID]]="","",IF(Table1[[#This Row],[ROWID]]=C523,"",SUMIF(Table1[ROWID],Table1[[#This Row],[ROWID]],Table1[TOTAL])))</f>
        <v>853000</v>
      </c>
      <c r="AA52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22">
        <f>IF(Table1[[#This Row],[JUMLAH NOTA]]="","",IF(Table1[[#This Row],[CONV]]="",Table1[[#This Row],[JUMLAH NOTA]],Table1[[#This Row],[JUMLAH NOTA]]*Table1[[#This Row],[CONV]]))</f>
        <v>6</v>
      </c>
      <c r="AC522" t="str">
        <f>IF(Table1[[#This Row],[ISI_CONV]]="","",IF(Table1[[#This Row],[CONV]]="",Table1[[#This Row],[SATUAN NOTA]],Table1[[#This Row],[SATUAN]]))</f>
        <v>PCS</v>
      </c>
      <c r="AD522" s="58">
        <f>IF(Table1[[#This Row],[HARGA]]="","",IF(Table1[[#This Row],[CONV]]="",Table1[[#This Row],[HARGA]],Table1[[#This Row],[HARGA]]/Table1[[#This Row],[CONV]]))</f>
        <v>54000</v>
      </c>
      <c r="AE522" s="58">
        <f>IF(Table1[[#This Row],[HARGA_CONV]]="","",Table1[[#This Row],[HARGA_CONV]]*Table1[[#This Row],[ISI_CONV]]*(100%-(Table1[[#This Row],[DISKON]]+Table1[[#This Row],[DISKON NOTA]])))</f>
        <v>324000</v>
      </c>
      <c r="AF522" s="3">
        <f>IF(Table1[[#This Row],[TANGGAL NOTA]]="",AF521,Table1[[#This Row],[TANGGAL NOTA]])</f>
        <v>45533</v>
      </c>
      <c r="AG522" s="3"/>
      <c r="AH522" s="3">
        <f>IF(Table1[[#This Row],[TANGGAL UPDATE]]="",AH521,Table1[[#This Row],[TANGGAL UPDATE]])</f>
        <v>45535</v>
      </c>
      <c r="AI522" t="str" cm="1">
        <f t="array" ref="AI522">IF(Table1[[#This Row],[A1]]="",AI521,INDEX(Table6[3],Table1[[#This Row],[Q1]]))</f>
        <v>KO</v>
      </c>
      <c r="AJ522" t="str">
        <f>IF(Table1[[#This Row],[_KETERANGAN]]="","",Table1[[#This Row],[_KETERANGAN]])</f>
        <v/>
      </c>
      <c r="AK522" t="str" cm="1">
        <f t="array" ref="AK522">IF(Table1[[#This Row],[A1]]="",AK521,INDEX(Table6[3],Table1[[#This Row],[Q1]]))</f>
        <v>KO</v>
      </c>
      <c r="AL522" s="5" t="str" cm="1">
        <f t="array" ref="AL522">IF(Table1[[#This Row],[A1]]="",AL521,INDEX(Table6[1],Table1[[#This Row],[Q1]]))</f>
        <v>WIJAYA KUSUMA</v>
      </c>
      <c r="AM522" t="str" cm="1">
        <f t="array" ref="AM522">IF(Table1[[#This Row],[A1]]="",AM521,INDEX(Table6[2],Table1[[#This Row],[Q1]]))</f>
        <v>SLEMAN</v>
      </c>
      <c r="AN522" t="str">
        <f>CONCATENATE(Table1[[#This Row],[TOKO_H]],"-",Table1[[#This Row],[KOTA_H]])</f>
        <v>WIJAYA KUSUMA-SLEMAN</v>
      </c>
      <c r="AO522"/>
      <c r="AP522" t="s">
        <v>9561</v>
      </c>
      <c r="AQ522"/>
    </row>
    <row r="523" spans="1:43">
      <c r="A523" t="str">
        <f>IF(Table1[[#This Row],[KODE BARANG]]="","",MATCH(Table1[[#This Row],[KODE BARANG]],DBS[KODE BARANG],0))</f>
        <v/>
      </c>
      <c r="B523" t="str">
        <f>IF(Table1[[#This Row],[ROWID]]="","",ROW()-2)</f>
        <v/>
      </c>
      <c r="C523" t="str">
        <f>IF(Table1[[#This Row],[NAMA BARANG]]="","",IF(Table1[[#This Row],[ID]]="",C522,Table1[[#This Row],[ID]]))</f>
        <v/>
      </c>
      <c r="D523" t="str">
        <f>IF(Table1[[#This Row],[A1]]="","",MATCH(Table1[[#This Row],[A1]],Table6[5],0))</f>
        <v/>
      </c>
      <c r="E523" t="str">
        <f>IF(Table1[[#This Row],[ID]]="","",Table1[[#This Row],[TOKO-KOTA_H]])</f>
        <v/>
      </c>
      <c r="F523" t="str">
        <f>IF(Table1[[#This Row],[NOTA TOKO]]="","",ROW()-2)</f>
        <v/>
      </c>
      <c r="G523" s="59"/>
      <c r="H523" s="1"/>
      <c r="J523" s="1"/>
      <c r="K523"/>
      <c r="L523" t="str">
        <f>IF(Table1[[#This Row],[_NAMA BARANG]]="",IF(Table1[[#This Row],[//DBS]]="","",INDEX(DBS[NAMA],Table1[[#This Row],[//DBS]])),Table1[[#This Row],[_NAMA BARANG]])</f>
        <v/>
      </c>
      <c r="M523"/>
      <c r="O523" t="str">
        <f>IF(Table1[[#This Row],[ROWID]]="","",IF(Table1[[#This Row],[_KETERANGAN]]="STOCK BELUM LENGKAP","ADA",IF(Table1[[#This Row],[KODE BARANG]]="","TIDAK ADA","ADA")))</f>
        <v/>
      </c>
      <c r="R523" t="str">
        <f>IF(Table1[[#This Row],[//DBS]]="","",INDEX(DBS[ISI],Table1[[#This Row],[//DBS]]))</f>
        <v/>
      </c>
      <c r="S523" t="str">
        <f>IF(Table1[[#This Row],[//DBS]]="","",IF(Table1[[#This Row],[SATUAN_BYPASS]]="",INDEX(DBS[[SATUAN ]],Table1[[#This Row],[//DBS]]),Table1[SATUAN_BYPASS]))</f>
        <v/>
      </c>
      <c r="U523" s="58" t="str">
        <f>IF(Table1[[#This Row],[HARGA_BYPASS]]="",IF(Table1[[#This Row],[_HARGA]]="","",Table1[[#This Row],[_HARGA]]*1000),Table1[[#This Row],[HARGA_BYPASS]])</f>
        <v/>
      </c>
      <c r="V523" s="2"/>
      <c r="W523" s="2"/>
      <c r="X523" s="58" t="str">
        <f>IF(Table1[[#This Row],[ROWID]]="","",IF(Table1[[#This Row],[ROWID]]=C524,"",SUMIF(Table1[ROWID],Table1[[#This Row],[ROWID]],Table1[TOTAL])))</f>
        <v/>
      </c>
      <c r="AA52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23" t="str">
        <f>IF(Table1[[#This Row],[JUMLAH NOTA]]="","",IF(Table1[[#This Row],[CONV]]="",Table1[[#This Row],[JUMLAH NOTA]],Table1[[#This Row],[JUMLAH NOTA]]*Table1[[#This Row],[CONV]]))</f>
        <v/>
      </c>
      <c r="AC523" t="str">
        <f>IF(Table1[[#This Row],[ISI_CONV]]="","",IF(Table1[[#This Row],[CONV]]="",Table1[[#This Row],[SATUAN NOTA]],Table1[[#This Row],[SATUAN]]))</f>
        <v/>
      </c>
      <c r="AD523" s="58" t="str">
        <f>IF(Table1[[#This Row],[HARGA]]="","",IF(Table1[[#This Row],[CONV]]="",Table1[[#This Row],[HARGA]],Table1[[#This Row],[HARGA]]/Table1[[#This Row],[CONV]]))</f>
        <v/>
      </c>
      <c r="AE523" s="58" t="str">
        <f>IF(Table1[[#This Row],[HARGA_CONV]]="","",Table1[[#This Row],[HARGA_CONV]]*Table1[[#This Row],[ISI_CONV]]*(100%-(Table1[[#This Row],[DISKON]]+Table1[[#This Row],[DISKON NOTA]])))</f>
        <v/>
      </c>
      <c r="AF523" s="3">
        <f>IF(Table1[[#This Row],[TANGGAL NOTA]]="",AF522,Table1[[#This Row],[TANGGAL NOTA]])</f>
        <v>45533</v>
      </c>
      <c r="AG523" s="3"/>
      <c r="AH523" s="3">
        <f>IF(Table1[[#This Row],[TANGGAL UPDATE]]="",AH522,Table1[[#This Row],[TANGGAL UPDATE]])</f>
        <v>45535</v>
      </c>
      <c r="AI523" t="str" cm="1">
        <f t="array" ref="AI523">IF(Table1[[#This Row],[A1]]="",AI522,INDEX(Table6[3],Table1[[#This Row],[Q1]]))</f>
        <v>KO</v>
      </c>
      <c r="AJ523" t="str">
        <f>IF(Table1[[#This Row],[_KETERANGAN]]="","",Table1[[#This Row],[_KETERANGAN]])</f>
        <v/>
      </c>
      <c r="AK523" t="str" cm="1">
        <f t="array" ref="AK523">IF(Table1[[#This Row],[A1]]="",AK522,INDEX(Table6[3],Table1[[#This Row],[Q1]]))</f>
        <v>KO</v>
      </c>
      <c r="AL523" s="5" t="str" cm="1">
        <f t="array" ref="AL523">IF(Table1[[#This Row],[A1]]="",AL522,INDEX(Table6[1],Table1[[#This Row],[Q1]]))</f>
        <v>WIJAYA KUSUMA</v>
      </c>
      <c r="AM523" t="str" cm="1">
        <f t="array" ref="AM523">IF(Table1[[#This Row],[A1]]="",AM522,INDEX(Table6[2],Table1[[#This Row],[Q1]]))</f>
        <v>SLEMAN</v>
      </c>
      <c r="AN523" t="str">
        <f>CONCATENATE(Table1[[#This Row],[TOKO_H]],"-",Table1[[#This Row],[KOTA_H]])</f>
        <v>WIJAYA KUSUMA-SLEMAN</v>
      </c>
      <c r="AO523"/>
      <c r="AP523" t="s">
        <v>9561</v>
      </c>
      <c r="AQ523"/>
    </row>
    <row r="524" spans="1:43">
      <c r="A524">
        <f>IF(Table1[[#This Row],[KODE BARANG]]="","",MATCH(Table1[[#This Row],[KODE BARANG]],DBS[KODE BARANG],0))</f>
        <v>825</v>
      </c>
      <c r="B524">
        <f>IF(Table1[[#This Row],[ROWID]]="","",ROW()-2)</f>
        <v>522</v>
      </c>
      <c r="C524">
        <f>IF(Table1[[#This Row],[NAMA BARANG]]="","",IF(Table1[[#This Row],[ID]]="",C523,Table1[[#This Row],[ID]]))</f>
        <v>522</v>
      </c>
      <c r="D524">
        <f>IF(Table1[[#This Row],[A1]]="","",MATCH(Table1[[#This Row],[A1]],Table6[5],0))</f>
        <v>147</v>
      </c>
      <c r="E524" t="str">
        <f>IF(Table1[[#This Row],[ID]]="","",Table1[[#This Row],[TOKO-KOTA_H]])</f>
        <v>MUDA JAYA-PURWOREJO</v>
      </c>
      <c r="F524">
        <f>IF(Table1[[#This Row],[NOTA TOKO]]="","",ROW()-2)</f>
        <v>522</v>
      </c>
      <c r="G524" s="59"/>
      <c r="H524" s="1"/>
      <c r="I524">
        <v>3619</v>
      </c>
      <c r="J524" s="1" t="s">
        <v>9965</v>
      </c>
      <c r="K524" t="s">
        <v>1669</v>
      </c>
      <c r="L524" t="str">
        <f>IF(Table1[[#This Row],[_NAMA BARANG]]="",IF(Table1[[#This Row],[//DBS]]="","",INDEX(DBS[NAMA],Table1[[#This Row],[//DBS]])),Table1[[#This Row],[_NAMA BARANG]])</f>
        <v>CAT MINYAK MARRIES 12W</v>
      </c>
      <c r="M524"/>
      <c r="O524" t="str">
        <f>IF(Table1[[#This Row],[ROWID]]="","",IF(Table1[[#This Row],[_KETERANGAN]]="STOCK BELUM LENGKAP","ADA",IF(Table1[[#This Row],[KODE BARANG]]="","TIDAK ADA","ADA")))</f>
        <v>ADA</v>
      </c>
      <c r="P524">
        <v>1</v>
      </c>
      <c r="Q524" t="s">
        <v>34</v>
      </c>
      <c r="R524">
        <f>IF(Table1[[#This Row],[//DBS]]="","",INDEX(DBS[ISI],Table1[[#This Row],[//DBS]]))</f>
        <v>5</v>
      </c>
      <c r="S524" t="str">
        <f>IF(Table1[[#This Row],[//DBS]]="","",IF(Table1[[#This Row],[SATUAN_BYPASS]]="",INDEX(DBS[[SATUAN ]],Table1[[#This Row],[//DBS]]),Table1[SATUAN_BYPASS]))</f>
        <v>LSN</v>
      </c>
      <c r="T524">
        <v>575</v>
      </c>
      <c r="U524" s="58">
        <f>IF(Table1[[#This Row],[HARGA_BYPASS]]="",IF(Table1[[#This Row],[_HARGA]]="","",Table1[[#This Row],[_HARGA]]*1000),Table1[[#This Row],[HARGA_BYPASS]])</f>
        <v>575000</v>
      </c>
      <c r="V524" s="2"/>
      <c r="W524" s="2"/>
      <c r="X524" s="58" t="str">
        <f>IF(Table1[[#This Row],[ROWID]]="","",IF(Table1[[#This Row],[ROWID]]=C525,"",SUMIF(Table1[ROWID],Table1[[#This Row],[ROWID]],Table1[TOTAL])))</f>
        <v/>
      </c>
      <c r="AA52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24">
        <f>IF(Table1[[#This Row],[JUMLAH NOTA]]="","",IF(Table1[[#This Row],[CONV]]="",Table1[[#This Row],[JUMLAH NOTA]],Table1[[#This Row],[JUMLAH NOTA]]*Table1[[#This Row],[CONV]]))</f>
        <v>1</v>
      </c>
      <c r="AC524" t="str">
        <f>IF(Table1[[#This Row],[ISI_CONV]]="","",IF(Table1[[#This Row],[CONV]]="",Table1[[#This Row],[SATUAN NOTA]],Table1[[#This Row],[SATUAN]]))</f>
        <v>LSN</v>
      </c>
      <c r="AD524" s="58">
        <f>IF(Table1[[#This Row],[HARGA]]="","",IF(Table1[[#This Row],[CONV]]="",Table1[[#This Row],[HARGA]],Table1[[#This Row],[HARGA]]/Table1[[#This Row],[CONV]]))</f>
        <v>575000</v>
      </c>
      <c r="AE524" s="58">
        <f>IF(Table1[[#This Row],[HARGA_CONV]]="","",Table1[[#This Row],[HARGA_CONV]]*Table1[[#This Row],[ISI_CONV]]*(100%-(Table1[[#This Row],[DISKON]]+Table1[[#This Row],[DISKON NOTA]])))</f>
        <v>575000</v>
      </c>
      <c r="AF524" s="3">
        <f>IF(Table1[[#This Row],[TANGGAL NOTA]]="",AF523,Table1[[#This Row],[TANGGAL NOTA]])</f>
        <v>45533</v>
      </c>
      <c r="AG524" s="3"/>
      <c r="AH524" s="3">
        <f>IF(Table1[[#This Row],[TANGGAL UPDATE]]="",AH523,Table1[[#This Row],[TANGGAL UPDATE]])</f>
        <v>45535</v>
      </c>
      <c r="AI524" t="str" cm="1">
        <f t="array" ref="AI524">IF(Table1[[#This Row],[A1]]="",AI523,INDEX(Table6[3],Table1[[#This Row],[Q1]]))</f>
        <v>KO</v>
      </c>
      <c r="AJ524" t="str">
        <f>IF(Table1[[#This Row],[_KETERANGAN]]="","",Table1[[#This Row],[_KETERANGAN]])</f>
        <v/>
      </c>
      <c r="AK524" t="str" cm="1">
        <f t="array" ref="AK524">IF(Table1[[#This Row],[A1]]="",AK523,INDEX(Table6[3],Table1[[#This Row],[Q1]]))</f>
        <v>KO</v>
      </c>
      <c r="AL524" s="5" t="str" cm="1">
        <f t="array" ref="AL524">IF(Table1[[#This Row],[A1]]="",AL523,INDEX(Table6[1],Table1[[#This Row],[Q1]]))</f>
        <v>MUDA JAYA</v>
      </c>
      <c r="AM524" t="str" cm="1">
        <f t="array" ref="AM524">IF(Table1[[#This Row],[A1]]="",AM523,INDEX(Table6[2],Table1[[#This Row],[Q1]]))</f>
        <v>PURWOREJO</v>
      </c>
      <c r="AN524" t="str">
        <f>CONCATENATE(Table1[[#This Row],[TOKO_H]],"-",Table1[[#This Row],[KOTA_H]])</f>
        <v>MUDA JAYA-PURWOREJO</v>
      </c>
      <c r="AO524"/>
      <c r="AP524" t="s">
        <v>9561</v>
      </c>
      <c r="AQ524"/>
    </row>
    <row r="525" spans="1:43">
      <c r="A525">
        <f>IF(Table1[[#This Row],[KODE BARANG]]="","",MATCH(Table1[[#This Row],[KODE BARANG]],DBS[KODE BARANG],0))</f>
        <v>440</v>
      </c>
      <c r="B525">
        <f>IF(Table1[[#This Row],[ROWID]]="","",ROW()-2)</f>
        <v>523</v>
      </c>
      <c r="C525">
        <f>IF(Table1[[#This Row],[NAMA BARANG]]="","",IF(Table1[[#This Row],[ID]]="",C524,Table1[[#This Row],[ID]]))</f>
        <v>522</v>
      </c>
      <c r="D525" t="str">
        <f>IF(Table1[[#This Row],[A1]]="","",MATCH(Table1[[#This Row],[A1]],Table6[5],0))</f>
        <v/>
      </c>
      <c r="E525" t="str">
        <f>IF(Table1[[#This Row],[ID]]="","",Table1[[#This Row],[TOKO-KOTA_H]])</f>
        <v/>
      </c>
      <c r="F525" t="str">
        <f>IF(Table1[[#This Row],[NOTA TOKO]]="","",ROW()-2)</f>
        <v/>
      </c>
      <c r="G525" s="59"/>
      <c r="H525" s="1"/>
      <c r="J525" s="1"/>
      <c r="K525" t="s">
        <v>12165</v>
      </c>
      <c r="L525" t="str">
        <f>IF(Table1[[#This Row],[_NAMA BARANG]]="",IF(Table1[[#This Row],[//DBS]]="","",INDEX(DBS[NAMA],Table1[[#This Row],[//DBS]])),Table1[[#This Row],[_NAMA BARANG]])</f>
        <v>BP PELNA 02 HITAM</v>
      </c>
      <c r="M525"/>
      <c r="O525" t="str">
        <f>IF(Table1[[#This Row],[ROWID]]="","",IF(Table1[[#This Row],[_KETERANGAN]]="STOCK BELUM LENGKAP","ADA",IF(Table1[[#This Row],[KODE BARANG]]="","TIDAK ADA","ADA")))</f>
        <v>ADA</v>
      </c>
      <c r="P525">
        <v>2</v>
      </c>
      <c r="Q525" t="s">
        <v>44</v>
      </c>
      <c r="R525">
        <f>IF(Table1[[#This Row],[//DBS]]="","",INDEX(DBS[ISI],Table1[[#This Row],[//DBS]]))</f>
        <v>20</v>
      </c>
      <c r="S525" t="str">
        <f>IF(Table1[[#This Row],[//DBS]]="","",IF(Table1[[#This Row],[SATUAN_BYPASS]]="",INDEX(DBS[[SATUAN ]],Table1[[#This Row],[//DBS]]),Table1[SATUAN_BYPASS]))</f>
        <v>GRS</v>
      </c>
      <c r="T525">
        <v>60</v>
      </c>
      <c r="U525" s="58">
        <f>IF(Table1[[#This Row],[HARGA_BYPASS]]="",IF(Table1[[#This Row],[_HARGA]]="","",Table1[[#This Row],[_HARGA]]*1000),Table1[[#This Row],[HARGA_BYPASS]])</f>
        <v>60000</v>
      </c>
      <c r="V525" s="2"/>
      <c r="W525" s="2"/>
      <c r="X525" s="58" t="str">
        <f>IF(Table1[[#This Row],[ROWID]]="","",IF(Table1[[#This Row],[ROWID]]=C526,"",SUMIF(Table1[ROWID],Table1[[#This Row],[ROWID]],Table1[TOTAL])))</f>
        <v/>
      </c>
      <c r="AA52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25">
        <f>IF(Table1[[#This Row],[JUMLAH NOTA]]="","",IF(Table1[[#This Row],[CONV]]="",Table1[[#This Row],[JUMLAH NOTA]],Table1[[#This Row],[JUMLAH NOTA]]*Table1[[#This Row],[CONV]]))</f>
        <v>2</v>
      </c>
      <c r="AC525" t="str">
        <f>IF(Table1[[#This Row],[ISI_CONV]]="","",IF(Table1[[#This Row],[CONV]]="",Table1[[#This Row],[SATUAN NOTA]],Table1[[#This Row],[SATUAN]]))</f>
        <v>GRS</v>
      </c>
      <c r="AD525" s="58">
        <f>IF(Table1[[#This Row],[HARGA]]="","",IF(Table1[[#This Row],[CONV]]="",Table1[[#This Row],[HARGA]],Table1[[#This Row],[HARGA]]/Table1[[#This Row],[CONV]]))</f>
        <v>60000</v>
      </c>
      <c r="AE525" s="58">
        <f>IF(Table1[[#This Row],[HARGA_CONV]]="","",Table1[[#This Row],[HARGA_CONV]]*Table1[[#This Row],[ISI_CONV]]*(100%-(Table1[[#This Row],[DISKON]]+Table1[[#This Row],[DISKON NOTA]])))</f>
        <v>120000</v>
      </c>
      <c r="AF525" s="3">
        <f>IF(Table1[[#This Row],[TANGGAL NOTA]]="",AF524,Table1[[#This Row],[TANGGAL NOTA]])</f>
        <v>45533</v>
      </c>
      <c r="AG525" s="3"/>
      <c r="AH525" s="3">
        <f>IF(Table1[[#This Row],[TANGGAL UPDATE]]="",AH524,Table1[[#This Row],[TANGGAL UPDATE]])</f>
        <v>45535</v>
      </c>
      <c r="AI525" t="str" cm="1">
        <f t="array" ref="AI525">IF(Table1[[#This Row],[A1]]="",AI524,INDEX(Table6[3],Table1[[#This Row],[Q1]]))</f>
        <v>KO</v>
      </c>
      <c r="AJ525" t="str">
        <f>IF(Table1[[#This Row],[_KETERANGAN]]="","",Table1[[#This Row],[_KETERANGAN]])</f>
        <v/>
      </c>
      <c r="AK525" t="str" cm="1">
        <f t="array" ref="AK525">IF(Table1[[#This Row],[A1]]="",AK524,INDEX(Table6[3],Table1[[#This Row],[Q1]]))</f>
        <v>KO</v>
      </c>
      <c r="AL525" s="5" t="str" cm="1">
        <f t="array" ref="AL525">IF(Table1[[#This Row],[A1]]="",AL524,INDEX(Table6[1],Table1[[#This Row],[Q1]]))</f>
        <v>MUDA JAYA</v>
      </c>
      <c r="AM525" t="str" cm="1">
        <f t="array" ref="AM525">IF(Table1[[#This Row],[A1]]="",AM524,INDEX(Table6[2],Table1[[#This Row],[Q1]]))</f>
        <v>PURWOREJO</v>
      </c>
      <c r="AN525" t="str">
        <f>CONCATENATE(Table1[[#This Row],[TOKO_H]],"-",Table1[[#This Row],[KOTA_H]])</f>
        <v>MUDA JAYA-PURWOREJO</v>
      </c>
      <c r="AO525"/>
      <c r="AP525" t="s">
        <v>9561</v>
      </c>
      <c r="AQ525"/>
    </row>
    <row r="526" spans="1:43">
      <c r="A526">
        <f>IF(Table1[[#This Row],[KODE BARANG]]="","",MATCH(Table1[[#This Row],[KODE BARANG]],DBS[KODE BARANG],0))</f>
        <v>442</v>
      </c>
      <c r="B526">
        <f>IF(Table1[[#This Row],[ROWID]]="","",ROW()-2)</f>
        <v>524</v>
      </c>
      <c r="C526">
        <f>IF(Table1[[#This Row],[NAMA BARANG]]="","",IF(Table1[[#This Row],[ID]]="",C525,Table1[[#This Row],[ID]]))</f>
        <v>522</v>
      </c>
      <c r="D526" t="str">
        <f>IF(Table1[[#This Row],[A1]]="","",MATCH(Table1[[#This Row],[A1]],Table6[5],0))</f>
        <v/>
      </c>
      <c r="E526" t="str">
        <f>IF(Table1[[#This Row],[ID]]="","",Table1[[#This Row],[TOKO-KOTA_H]])</f>
        <v/>
      </c>
      <c r="F526" t="str">
        <f>IF(Table1[[#This Row],[NOTA TOKO]]="","",ROW()-2)</f>
        <v/>
      </c>
      <c r="G526" s="59"/>
      <c r="H526" s="1"/>
      <c r="J526" s="1"/>
      <c r="K526" t="s">
        <v>7186</v>
      </c>
      <c r="L526" t="str">
        <f>IF(Table1[[#This Row],[_NAMA BARANG]]="",IF(Table1[[#This Row],[//DBS]]="","",INDEX(DBS[NAMA],Table1[[#This Row],[//DBS]])),Table1[[#This Row],[_NAMA BARANG]])</f>
        <v>BP PELNA 05 HITAM</v>
      </c>
      <c r="M526"/>
      <c r="O526" t="str">
        <f>IF(Table1[[#This Row],[ROWID]]="","",IF(Table1[[#This Row],[_KETERANGAN]]="STOCK BELUM LENGKAP","ADA",IF(Table1[[#This Row],[KODE BARANG]]="","TIDAK ADA","ADA")))</f>
        <v>ADA</v>
      </c>
      <c r="P526">
        <v>2</v>
      </c>
      <c r="Q526" t="s">
        <v>44</v>
      </c>
      <c r="R526">
        <f>IF(Table1[[#This Row],[//DBS]]="","",INDEX(DBS[ISI],Table1[[#This Row],[//DBS]]))</f>
        <v>144</v>
      </c>
      <c r="S526" t="str">
        <f>IF(Table1[[#This Row],[//DBS]]="","",IF(Table1[[#This Row],[SATUAN_BYPASS]]="",INDEX(DBS[[SATUAN ]],Table1[[#This Row],[//DBS]]),Table1[SATUAN_BYPASS]))</f>
        <v>LSN</v>
      </c>
      <c r="T526">
        <v>180</v>
      </c>
      <c r="U526" s="58">
        <f>IF(Table1[[#This Row],[HARGA_BYPASS]]="",IF(Table1[[#This Row],[_HARGA]]="","",Table1[[#This Row],[_HARGA]]*1000),Table1[[#This Row],[HARGA_BYPASS]])</f>
        <v>180000</v>
      </c>
      <c r="V526" s="2"/>
      <c r="W526" s="2"/>
      <c r="X526" s="58" t="str">
        <f>IF(Table1[[#This Row],[ROWID]]="","",IF(Table1[[#This Row],[ROWID]]=C527,"",SUMIF(Table1[ROWID],Table1[[#This Row],[ROWID]],Table1[TOTAL])))</f>
        <v/>
      </c>
      <c r="AA526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12</v>
      </c>
      <c r="AB526">
        <f>IF(Table1[[#This Row],[JUMLAH NOTA]]="","",IF(Table1[[#This Row],[CONV]]="",Table1[[#This Row],[JUMLAH NOTA]],Table1[[#This Row],[JUMLAH NOTA]]*Table1[[#This Row],[CONV]]))</f>
        <v>24</v>
      </c>
      <c r="AC526" t="str">
        <f>IF(Table1[[#This Row],[ISI_CONV]]="","",IF(Table1[[#This Row],[CONV]]="",Table1[[#This Row],[SATUAN NOTA]],Table1[[#This Row],[SATUAN]]))</f>
        <v>LSN</v>
      </c>
      <c r="AD526" s="58">
        <f>IF(Table1[[#This Row],[HARGA]]="","",IF(Table1[[#This Row],[CONV]]="",Table1[[#This Row],[HARGA]],Table1[[#This Row],[HARGA]]/Table1[[#This Row],[CONV]]))</f>
        <v>15000</v>
      </c>
      <c r="AE526" s="58">
        <f>IF(Table1[[#This Row],[HARGA_CONV]]="","",Table1[[#This Row],[HARGA_CONV]]*Table1[[#This Row],[ISI_CONV]]*(100%-(Table1[[#This Row],[DISKON]]+Table1[[#This Row],[DISKON NOTA]])))</f>
        <v>360000</v>
      </c>
      <c r="AF526" s="3">
        <f>IF(Table1[[#This Row],[TANGGAL NOTA]]="",AF525,Table1[[#This Row],[TANGGAL NOTA]])</f>
        <v>45533</v>
      </c>
      <c r="AG526" s="3"/>
      <c r="AH526" s="3">
        <f>IF(Table1[[#This Row],[TANGGAL UPDATE]]="",AH525,Table1[[#This Row],[TANGGAL UPDATE]])</f>
        <v>45535</v>
      </c>
      <c r="AI526" t="str" cm="1">
        <f t="array" ref="AI526">IF(Table1[[#This Row],[A1]]="",AI525,INDEX(Table6[3],Table1[[#This Row],[Q1]]))</f>
        <v>KO</v>
      </c>
      <c r="AJ526" t="str">
        <f>IF(Table1[[#This Row],[_KETERANGAN]]="","",Table1[[#This Row],[_KETERANGAN]])</f>
        <v/>
      </c>
      <c r="AK526" t="str" cm="1">
        <f t="array" ref="AK526">IF(Table1[[#This Row],[A1]]="",AK525,INDEX(Table6[3],Table1[[#This Row],[Q1]]))</f>
        <v>KO</v>
      </c>
      <c r="AL526" s="5" t="str" cm="1">
        <f t="array" ref="AL526">IF(Table1[[#This Row],[A1]]="",AL525,INDEX(Table6[1],Table1[[#This Row],[Q1]]))</f>
        <v>MUDA JAYA</v>
      </c>
      <c r="AM526" t="str" cm="1">
        <f t="array" ref="AM526">IF(Table1[[#This Row],[A1]]="",AM525,INDEX(Table6[2],Table1[[#This Row],[Q1]]))</f>
        <v>PURWOREJO</v>
      </c>
      <c r="AN526" t="str">
        <f>CONCATENATE(Table1[[#This Row],[TOKO_H]],"-",Table1[[#This Row],[KOTA_H]])</f>
        <v>MUDA JAYA-PURWOREJO</v>
      </c>
      <c r="AO526"/>
      <c r="AP526" t="s">
        <v>9561</v>
      </c>
      <c r="AQ526"/>
    </row>
    <row r="527" spans="1:43">
      <c r="A527">
        <f>IF(Table1[[#This Row],[KODE BARANG]]="","",MATCH(Table1[[#This Row],[KODE BARANG]],DBS[KODE BARANG],0))</f>
        <v>594</v>
      </c>
      <c r="B527">
        <f>IF(Table1[[#This Row],[ROWID]]="","",ROW()-2)</f>
        <v>525</v>
      </c>
      <c r="C527">
        <f>IF(Table1[[#This Row],[NAMA BARANG]]="","",IF(Table1[[#This Row],[ID]]="",C526,Table1[[#This Row],[ID]]))</f>
        <v>522</v>
      </c>
      <c r="D527" t="str">
        <f>IF(Table1[[#This Row],[A1]]="","",MATCH(Table1[[#This Row],[A1]],Table6[5],0))</f>
        <v/>
      </c>
      <c r="E527" t="str">
        <f>IF(Table1[[#This Row],[ID]]="","",Table1[[#This Row],[TOKO-KOTA_H]])</f>
        <v/>
      </c>
      <c r="F527" t="str">
        <f>IF(Table1[[#This Row],[NOTA TOKO]]="","",ROW()-2)</f>
        <v/>
      </c>
      <c r="G527" s="59"/>
      <c r="H527" s="1"/>
      <c r="J527" s="1"/>
      <c r="K527" t="s">
        <v>1187</v>
      </c>
      <c r="L527" t="str">
        <f>IF(Table1[[#This Row],[_NAMA BARANG]]="",IF(Table1[[#This Row],[//DBS]]="","",INDEX(DBS[NAMA],Table1[[#This Row],[//DBS]])),Table1[[#This Row],[_NAMA BARANG]])</f>
        <v>BP TIZO TB SG 09</v>
      </c>
      <c r="M527"/>
      <c r="O527" t="str">
        <f>IF(Table1[[#This Row],[ROWID]]="","",IF(Table1[[#This Row],[_KETERANGAN]]="STOCK BELUM LENGKAP","ADA",IF(Table1[[#This Row],[KODE BARANG]]="","TIDAK ADA","ADA")))</f>
        <v>ADA</v>
      </c>
      <c r="P527">
        <v>12</v>
      </c>
      <c r="Q527" t="s">
        <v>34</v>
      </c>
      <c r="R527">
        <f>IF(Table1[[#This Row],[//DBS]]="","",INDEX(DBS[ISI],Table1[[#This Row],[//DBS]]))</f>
        <v>144</v>
      </c>
      <c r="S527" t="str">
        <f>IF(Table1[[#This Row],[//DBS]]="","",IF(Table1[[#This Row],[SATUAN_BYPASS]]="",INDEX(DBS[[SATUAN ]],Table1[[#This Row],[//DBS]]),Table1[SATUAN_BYPASS]))</f>
        <v>LSN</v>
      </c>
      <c r="T527">
        <v>12</v>
      </c>
      <c r="U527" s="58">
        <f>IF(Table1[[#This Row],[HARGA_BYPASS]]="",IF(Table1[[#This Row],[_HARGA]]="","",Table1[[#This Row],[_HARGA]]*1000),Table1[[#This Row],[HARGA_BYPASS]])</f>
        <v>12000</v>
      </c>
      <c r="V527" s="2"/>
      <c r="W527" s="2"/>
      <c r="X527" s="58" t="str">
        <f>IF(Table1[[#This Row],[ROWID]]="","",IF(Table1[[#This Row],[ROWID]]=C528,"",SUMIF(Table1[ROWID],Table1[[#This Row],[ROWID]],Table1[TOTAL])))</f>
        <v/>
      </c>
      <c r="AA52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27">
        <f>IF(Table1[[#This Row],[JUMLAH NOTA]]="","",IF(Table1[[#This Row],[CONV]]="",Table1[[#This Row],[JUMLAH NOTA]],Table1[[#This Row],[JUMLAH NOTA]]*Table1[[#This Row],[CONV]]))</f>
        <v>12</v>
      </c>
      <c r="AC527" t="str">
        <f>IF(Table1[[#This Row],[ISI_CONV]]="","",IF(Table1[[#This Row],[CONV]]="",Table1[[#This Row],[SATUAN NOTA]],Table1[[#This Row],[SATUAN]]))</f>
        <v>LSN</v>
      </c>
      <c r="AD527" s="58">
        <f>IF(Table1[[#This Row],[HARGA]]="","",IF(Table1[[#This Row],[CONV]]="",Table1[[#This Row],[HARGA]],Table1[[#This Row],[HARGA]]/Table1[[#This Row],[CONV]]))</f>
        <v>12000</v>
      </c>
      <c r="AE527" s="58">
        <f>IF(Table1[[#This Row],[HARGA_CONV]]="","",Table1[[#This Row],[HARGA_CONV]]*Table1[[#This Row],[ISI_CONV]]*(100%-(Table1[[#This Row],[DISKON]]+Table1[[#This Row],[DISKON NOTA]])))</f>
        <v>144000</v>
      </c>
      <c r="AF527" s="3">
        <f>IF(Table1[[#This Row],[TANGGAL NOTA]]="",AF526,Table1[[#This Row],[TANGGAL NOTA]])</f>
        <v>45533</v>
      </c>
      <c r="AG527" s="3"/>
      <c r="AH527" s="3">
        <f>IF(Table1[[#This Row],[TANGGAL UPDATE]]="",AH526,Table1[[#This Row],[TANGGAL UPDATE]])</f>
        <v>45535</v>
      </c>
      <c r="AI527" t="str" cm="1">
        <f t="array" ref="AI527">IF(Table1[[#This Row],[A1]]="",AI526,INDEX(Table6[3],Table1[[#This Row],[Q1]]))</f>
        <v>KO</v>
      </c>
      <c r="AJ527" t="str">
        <f>IF(Table1[[#This Row],[_KETERANGAN]]="","",Table1[[#This Row],[_KETERANGAN]])</f>
        <v/>
      </c>
      <c r="AK527" t="str" cm="1">
        <f t="array" ref="AK527">IF(Table1[[#This Row],[A1]]="",AK526,INDEX(Table6[3],Table1[[#This Row],[Q1]]))</f>
        <v>KO</v>
      </c>
      <c r="AL527" s="5" t="str" cm="1">
        <f t="array" ref="AL527">IF(Table1[[#This Row],[A1]]="",AL526,INDEX(Table6[1],Table1[[#This Row],[Q1]]))</f>
        <v>MUDA JAYA</v>
      </c>
      <c r="AM527" t="str" cm="1">
        <f t="array" ref="AM527">IF(Table1[[#This Row],[A1]]="",AM526,INDEX(Table6[2],Table1[[#This Row],[Q1]]))</f>
        <v>PURWOREJO</v>
      </c>
      <c r="AN527" t="str">
        <f>CONCATENATE(Table1[[#This Row],[TOKO_H]],"-",Table1[[#This Row],[KOTA_H]])</f>
        <v>MUDA JAYA-PURWOREJO</v>
      </c>
      <c r="AO527"/>
      <c r="AP527" t="s">
        <v>9561</v>
      </c>
      <c r="AQ527"/>
    </row>
    <row r="528" spans="1:43">
      <c r="A528">
        <f>IF(Table1[[#This Row],[KODE BARANG]]="","",MATCH(Table1[[#This Row],[KODE BARANG]],DBS[KODE BARANG],0))</f>
        <v>468</v>
      </c>
      <c r="B528">
        <f>IF(Table1[[#This Row],[ROWID]]="","",ROW()-2)</f>
        <v>526</v>
      </c>
      <c r="C528">
        <f>IF(Table1[[#This Row],[NAMA BARANG]]="","",IF(Table1[[#This Row],[ID]]="",C527,Table1[[#This Row],[ID]]))</f>
        <v>522</v>
      </c>
      <c r="D528" t="str">
        <f>IF(Table1[[#This Row],[A1]]="","",MATCH(Table1[[#This Row],[A1]],Table6[5],0))</f>
        <v/>
      </c>
      <c r="E528" t="str">
        <f>IF(Table1[[#This Row],[ID]]="","",Table1[[#This Row],[TOKO-KOTA_H]])</f>
        <v/>
      </c>
      <c r="F528" t="str">
        <f>IF(Table1[[#This Row],[NOTA TOKO]]="","",ROW()-2)</f>
        <v/>
      </c>
      <c r="G528" s="59"/>
      <c r="H528" s="1"/>
      <c r="J528" s="1"/>
      <c r="K528" t="s">
        <v>10849</v>
      </c>
      <c r="L528" t="str">
        <f>IF(Table1[[#This Row],[_NAMA BARANG]]="",IF(Table1[[#This Row],[//DBS]]="","",INDEX(DBS[NAMA],Table1[[#This Row],[//DBS]])),Table1[[#This Row],[_NAMA BARANG]])</f>
        <v>BP 1006 10W KUROMI (36)</v>
      </c>
      <c r="M528"/>
      <c r="O528" t="str">
        <f>IF(Table1[[#This Row],[ROWID]]="","",IF(Table1[[#This Row],[_KETERANGAN]]="STOCK BELUM LENGKAP","ADA",IF(Table1[[#This Row],[KODE BARANG]]="","TIDAK ADA","ADA")))</f>
        <v>ADA</v>
      </c>
      <c r="P528">
        <v>2</v>
      </c>
      <c r="Q528" t="s">
        <v>40</v>
      </c>
      <c r="R528">
        <f>IF(Table1[[#This Row],[//DBS]]="","",INDEX(DBS[ISI],Table1[[#This Row],[//DBS]]))</f>
        <v>32</v>
      </c>
      <c r="S528" t="str">
        <f>IF(Table1[[#This Row],[//DBS]]="","",IF(Table1[[#This Row],[SATUAN_BYPASS]]="",INDEX(DBS[[SATUAN ]],Table1[[#This Row],[//DBS]]),Table1[SATUAN_BYPASS]))</f>
        <v>BOX</v>
      </c>
      <c r="T528">
        <f>7*36</f>
        <v>252</v>
      </c>
      <c r="U528" s="58">
        <f>IF(Table1[[#This Row],[HARGA_BYPASS]]="",IF(Table1[[#This Row],[_HARGA]]="","",Table1[[#This Row],[_HARGA]]*1000),Table1[[#This Row],[HARGA_BYPASS]])</f>
        <v>252000</v>
      </c>
      <c r="V528" s="2"/>
      <c r="W528" s="2"/>
      <c r="X528" s="58" t="str">
        <f>IF(Table1[[#This Row],[ROWID]]="","",IF(Table1[[#This Row],[ROWID]]=C529,"",SUMIF(Table1[ROWID],Table1[[#This Row],[ROWID]],Table1[TOTAL])))</f>
        <v/>
      </c>
      <c r="AA52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28">
        <f>IF(Table1[[#This Row],[JUMLAH NOTA]]="","",IF(Table1[[#This Row],[CONV]]="",Table1[[#This Row],[JUMLAH NOTA]],Table1[[#This Row],[JUMLAH NOTA]]*Table1[[#This Row],[CONV]]))</f>
        <v>2</v>
      </c>
      <c r="AC528" t="str">
        <f>IF(Table1[[#This Row],[ISI_CONV]]="","",IF(Table1[[#This Row],[CONV]]="",Table1[[#This Row],[SATUAN NOTA]],Table1[[#This Row],[SATUAN]]))</f>
        <v>BOX</v>
      </c>
      <c r="AD528" s="58">
        <f>IF(Table1[[#This Row],[HARGA]]="","",IF(Table1[[#This Row],[CONV]]="",Table1[[#This Row],[HARGA]],Table1[[#This Row],[HARGA]]/Table1[[#This Row],[CONV]]))</f>
        <v>252000</v>
      </c>
      <c r="AE528" s="58">
        <f>IF(Table1[[#This Row],[HARGA_CONV]]="","",Table1[[#This Row],[HARGA_CONV]]*Table1[[#This Row],[ISI_CONV]]*(100%-(Table1[[#This Row],[DISKON]]+Table1[[#This Row],[DISKON NOTA]])))</f>
        <v>504000</v>
      </c>
      <c r="AF528" s="3">
        <f>IF(Table1[[#This Row],[TANGGAL NOTA]]="",AF527,Table1[[#This Row],[TANGGAL NOTA]])</f>
        <v>45533</v>
      </c>
      <c r="AG528" s="3"/>
      <c r="AH528" s="3">
        <f>IF(Table1[[#This Row],[TANGGAL UPDATE]]="",AH527,Table1[[#This Row],[TANGGAL UPDATE]])</f>
        <v>45535</v>
      </c>
      <c r="AI528" t="str" cm="1">
        <f t="array" ref="AI528">IF(Table1[[#This Row],[A1]]="",AI527,INDEX(Table6[3],Table1[[#This Row],[Q1]]))</f>
        <v>KO</v>
      </c>
      <c r="AJ528" t="str">
        <f>IF(Table1[[#This Row],[_KETERANGAN]]="","",Table1[[#This Row],[_KETERANGAN]])</f>
        <v/>
      </c>
      <c r="AK528" t="str" cm="1">
        <f t="array" ref="AK528">IF(Table1[[#This Row],[A1]]="",AK527,INDEX(Table6[3],Table1[[#This Row],[Q1]]))</f>
        <v>KO</v>
      </c>
      <c r="AL528" s="5" t="str" cm="1">
        <f t="array" ref="AL528">IF(Table1[[#This Row],[A1]]="",AL527,INDEX(Table6[1],Table1[[#This Row],[Q1]]))</f>
        <v>MUDA JAYA</v>
      </c>
      <c r="AM528" t="str" cm="1">
        <f t="array" ref="AM528">IF(Table1[[#This Row],[A1]]="",AM527,INDEX(Table6[2],Table1[[#This Row],[Q1]]))</f>
        <v>PURWOREJO</v>
      </c>
      <c r="AN528" t="str">
        <f>CONCATENATE(Table1[[#This Row],[TOKO_H]],"-",Table1[[#This Row],[KOTA_H]])</f>
        <v>MUDA JAYA-PURWOREJO</v>
      </c>
      <c r="AO528"/>
      <c r="AP528" t="s">
        <v>9561</v>
      </c>
      <c r="AQ528"/>
    </row>
    <row r="529" spans="1:43">
      <c r="A529">
        <f>IF(Table1[[#This Row],[KODE BARANG]]="","",MATCH(Table1[[#This Row],[KODE BARANG]],DBS[KODE BARANG],0))</f>
        <v>709</v>
      </c>
      <c r="B529">
        <f>IF(Table1[[#This Row],[ROWID]]="","",ROW()-2)</f>
        <v>527</v>
      </c>
      <c r="C529">
        <f>IF(Table1[[#This Row],[NAMA BARANG]]="","",IF(Table1[[#This Row],[ID]]="",C528,Table1[[#This Row],[ID]]))</f>
        <v>522</v>
      </c>
      <c r="D529" t="str">
        <f>IF(Table1[[#This Row],[A1]]="","",MATCH(Table1[[#This Row],[A1]],Table6[5],0))</f>
        <v/>
      </c>
      <c r="E529" t="str">
        <f>IF(Table1[[#This Row],[ID]]="","",Table1[[#This Row],[TOKO-KOTA_H]])</f>
        <v/>
      </c>
      <c r="F529" t="str">
        <f>IF(Table1[[#This Row],[NOTA TOKO]]="","",ROW()-2)</f>
        <v/>
      </c>
      <c r="G529" s="59"/>
      <c r="H529" s="1"/>
      <c r="J529" s="1"/>
      <c r="K529" t="s">
        <v>1461</v>
      </c>
      <c r="L529" t="str">
        <f>IF(Table1[[#This Row],[_NAMA BARANG]]="",IF(Table1[[#This Row],[//DBS]]="","",INDEX(DBS[NAMA],Table1[[#This Row],[//DBS]])),Table1[[#This Row],[_NAMA BARANG]])</f>
        <v>BP GEL DTIAN DT-612</v>
      </c>
      <c r="M529"/>
      <c r="O529" t="str">
        <f>IF(Table1[[#This Row],[ROWID]]="","",IF(Table1[[#This Row],[_KETERANGAN]]="STOCK BELUM LENGKAP","ADA",IF(Table1[[#This Row],[KODE BARANG]]="","TIDAK ADA","ADA")))</f>
        <v>ADA</v>
      </c>
      <c r="P529">
        <v>24</v>
      </c>
      <c r="Q529" t="s">
        <v>34</v>
      </c>
      <c r="R529">
        <f>IF(Table1[[#This Row],[//DBS]]="","",INDEX(DBS[ISI],Table1[[#This Row],[//DBS]]))</f>
        <v>192</v>
      </c>
      <c r="S529" t="str">
        <f>IF(Table1[[#This Row],[//DBS]]="","",IF(Table1[[#This Row],[SATUAN_BYPASS]]="",INDEX(DBS[[SATUAN ]],Table1[[#This Row],[//DBS]]),Table1[SATUAN_BYPASS]))</f>
        <v>LSN</v>
      </c>
      <c r="T529">
        <v>12.5</v>
      </c>
      <c r="U529" s="58">
        <f>IF(Table1[[#This Row],[HARGA_BYPASS]]="",IF(Table1[[#This Row],[_HARGA]]="","",Table1[[#This Row],[_HARGA]]*1000),Table1[[#This Row],[HARGA_BYPASS]])</f>
        <v>12500</v>
      </c>
      <c r="V529" s="2"/>
      <c r="W529" s="2"/>
      <c r="X529" s="58" t="str">
        <f>IF(Table1[[#This Row],[ROWID]]="","",IF(Table1[[#This Row],[ROWID]]=C530,"",SUMIF(Table1[ROWID],Table1[[#This Row],[ROWID]],Table1[TOTAL])))</f>
        <v/>
      </c>
      <c r="AA52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29">
        <f>IF(Table1[[#This Row],[JUMLAH NOTA]]="","",IF(Table1[[#This Row],[CONV]]="",Table1[[#This Row],[JUMLAH NOTA]],Table1[[#This Row],[JUMLAH NOTA]]*Table1[[#This Row],[CONV]]))</f>
        <v>24</v>
      </c>
      <c r="AC529" t="str">
        <f>IF(Table1[[#This Row],[ISI_CONV]]="","",IF(Table1[[#This Row],[CONV]]="",Table1[[#This Row],[SATUAN NOTA]],Table1[[#This Row],[SATUAN]]))</f>
        <v>LSN</v>
      </c>
      <c r="AD529" s="58">
        <f>IF(Table1[[#This Row],[HARGA]]="","",IF(Table1[[#This Row],[CONV]]="",Table1[[#This Row],[HARGA]],Table1[[#This Row],[HARGA]]/Table1[[#This Row],[CONV]]))</f>
        <v>12500</v>
      </c>
      <c r="AE529" s="58">
        <f>IF(Table1[[#This Row],[HARGA_CONV]]="","",Table1[[#This Row],[HARGA_CONV]]*Table1[[#This Row],[ISI_CONV]]*(100%-(Table1[[#This Row],[DISKON]]+Table1[[#This Row],[DISKON NOTA]])))</f>
        <v>300000</v>
      </c>
      <c r="AF529" s="3">
        <f>IF(Table1[[#This Row],[TANGGAL NOTA]]="",AF528,Table1[[#This Row],[TANGGAL NOTA]])</f>
        <v>45533</v>
      </c>
      <c r="AG529" s="3"/>
      <c r="AH529" s="3">
        <f>IF(Table1[[#This Row],[TANGGAL UPDATE]]="",AH528,Table1[[#This Row],[TANGGAL UPDATE]])</f>
        <v>45535</v>
      </c>
      <c r="AI529" t="str" cm="1">
        <f t="array" ref="AI529">IF(Table1[[#This Row],[A1]]="",AI528,INDEX(Table6[3],Table1[[#This Row],[Q1]]))</f>
        <v>KO</v>
      </c>
      <c r="AJ529" t="str">
        <f>IF(Table1[[#This Row],[_KETERANGAN]]="","",Table1[[#This Row],[_KETERANGAN]])</f>
        <v/>
      </c>
      <c r="AK529" t="str" cm="1">
        <f t="array" ref="AK529">IF(Table1[[#This Row],[A1]]="",AK528,INDEX(Table6[3],Table1[[#This Row],[Q1]]))</f>
        <v>KO</v>
      </c>
      <c r="AL529" s="5" t="str" cm="1">
        <f t="array" ref="AL529">IF(Table1[[#This Row],[A1]]="",AL528,INDEX(Table6[1],Table1[[#This Row],[Q1]]))</f>
        <v>MUDA JAYA</v>
      </c>
      <c r="AM529" t="str" cm="1">
        <f t="array" ref="AM529">IF(Table1[[#This Row],[A1]]="",AM528,INDEX(Table6[2],Table1[[#This Row],[Q1]]))</f>
        <v>PURWOREJO</v>
      </c>
      <c r="AN529" t="str">
        <f>CONCATENATE(Table1[[#This Row],[TOKO_H]],"-",Table1[[#This Row],[KOTA_H]])</f>
        <v>MUDA JAYA-PURWOREJO</v>
      </c>
      <c r="AO529"/>
      <c r="AP529" t="s">
        <v>9561</v>
      </c>
      <c r="AQ529"/>
    </row>
    <row r="530" spans="1:43">
      <c r="A530">
        <f>IF(Table1[[#This Row],[KODE BARANG]]="","",MATCH(Table1[[#This Row],[KODE BARANG]],DBS[KODE BARANG],0))</f>
        <v>713</v>
      </c>
      <c r="B530">
        <f>IF(Table1[[#This Row],[ROWID]]="","",ROW()-2)</f>
        <v>528</v>
      </c>
      <c r="C530">
        <f>IF(Table1[[#This Row],[NAMA BARANG]]="","",IF(Table1[[#This Row],[ID]]="",C529,Table1[[#This Row],[ID]]))</f>
        <v>522</v>
      </c>
      <c r="D530" t="str">
        <f>IF(Table1[[#This Row],[A1]]="","",MATCH(Table1[[#This Row],[A1]],Table6[5],0))</f>
        <v/>
      </c>
      <c r="E530" t="str">
        <f>IF(Table1[[#This Row],[ID]]="","",Table1[[#This Row],[TOKO-KOTA_H]])</f>
        <v/>
      </c>
      <c r="F530" t="str">
        <f>IF(Table1[[#This Row],[NOTA TOKO]]="","",ROW()-2)</f>
        <v/>
      </c>
      <c r="G530" s="59"/>
      <c r="H530" s="1"/>
      <c r="J530" s="1"/>
      <c r="K530" t="s">
        <v>1474</v>
      </c>
      <c r="L530" t="str">
        <f>IF(Table1[[#This Row],[_NAMA BARANG]]="",IF(Table1[[#This Row],[//DBS]]="","",INDEX(DBS[NAMA],Table1[[#This Row],[//DBS]])),Table1[[#This Row],[_NAMA BARANG]])</f>
        <v>BP GEL DTIAN A 93</v>
      </c>
      <c r="M530"/>
      <c r="O530" t="str">
        <f>IF(Table1[[#This Row],[ROWID]]="","",IF(Table1[[#This Row],[_KETERANGAN]]="STOCK BELUM LENGKAP","ADA",IF(Table1[[#This Row],[KODE BARANG]]="","TIDAK ADA","ADA")))</f>
        <v>ADA</v>
      </c>
      <c r="P530">
        <v>24</v>
      </c>
      <c r="Q530" t="s">
        <v>34</v>
      </c>
      <c r="R530">
        <f>IF(Table1[[#This Row],[//DBS]]="","",INDEX(DBS[ISI],Table1[[#This Row],[//DBS]]))</f>
        <v>240</v>
      </c>
      <c r="S530" t="str">
        <f>IF(Table1[[#This Row],[//DBS]]="","",IF(Table1[[#This Row],[SATUAN_BYPASS]]="",INDEX(DBS[[SATUAN ]],Table1[[#This Row],[//DBS]]),Table1[SATUAN_BYPASS]))</f>
        <v>LSN</v>
      </c>
      <c r="T530">
        <v>12.5</v>
      </c>
      <c r="U530" s="58">
        <f>IF(Table1[[#This Row],[HARGA_BYPASS]]="",IF(Table1[[#This Row],[_HARGA]]="","",Table1[[#This Row],[_HARGA]]*1000),Table1[[#This Row],[HARGA_BYPASS]])</f>
        <v>12500</v>
      </c>
      <c r="V530" s="2"/>
      <c r="W530" s="2"/>
      <c r="X530" s="58" t="str">
        <f>IF(Table1[[#This Row],[ROWID]]="","",IF(Table1[[#This Row],[ROWID]]=C531,"",SUMIF(Table1[ROWID],Table1[[#This Row],[ROWID]],Table1[TOTAL])))</f>
        <v/>
      </c>
      <c r="AA53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30">
        <f>IF(Table1[[#This Row],[JUMLAH NOTA]]="","",IF(Table1[[#This Row],[CONV]]="",Table1[[#This Row],[JUMLAH NOTA]],Table1[[#This Row],[JUMLAH NOTA]]*Table1[[#This Row],[CONV]]))</f>
        <v>24</v>
      </c>
      <c r="AC530" t="str">
        <f>IF(Table1[[#This Row],[ISI_CONV]]="","",IF(Table1[[#This Row],[CONV]]="",Table1[[#This Row],[SATUAN NOTA]],Table1[[#This Row],[SATUAN]]))</f>
        <v>LSN</v>
      </c>
      <c r="AD530" s="58">
        <f>IF(Table1[[#This Row],[HARGA]]="","",IF(Table1[[#This Row],[CONV]]="",Table1[[#This Row],[HARGA]],Table1[[#This Row],[HARGA]]/Table1[[#This Row],[CONV]]))</f>
        <v>12500</v>
      </c>
      <c r="AE530" s="58">
        <f>IF(Table1[[#This Row],[HARGA_CONV]]="","",Table1[[#This Row],[HARGA_CONV]]*Table1[[#This Row],[ISI_CONV]]*(100%-(Table1[[#This Row],[DISKON]]+Table1[[#This Row],[DISKON NOTA]])))</f>
        <v>300000</v>
      </c>
      <c r="AF530" s="3">
        <f>IF(Table1[[#This Row],[TANGGAL NOTA]]="",AF529,Table1[[#This Row],[TANGGAL NOTA]])</f>
        <v>45533</v>
      </c>
      <c r="AG530" s="3"/>
      <c r="AH530" s="3">
        <f>IF(Table1[[#This Row],[TANGGAL UPDATE]]="",AH529,Table1[[#This Row],[TANGGAL UPDATE]])</f>
        <v>45535</v>
      </c>
      <c r="AI530" t="str" cm="1">
        <f t="array" ref="AI530">IF(Table1[[#This Row],[A1]]="",AI529,INDEX(Table6[3],Table1[[#This Row],[Q1]]))</f>
        <v>KO</v>
      </c>
      <c r="AJ530" t="str">
        <f>IF(Table1[[#This Row],[_KETERANGAN]]="","",Table1[[#This Row],[_KETERANGAN]])</f>
        <v/>
      </c>
      <c r="AK530" t="str" cm="1">
        <f t="array" ref="AK530">IF(Table1[[#This Row],[A1]]="",AK529,INDEX(Table6[3],Table1[[#This Row],[Q1]]))</f>
        <v>KO</v>
      </c>
      <c r="AL530" s="5" t="str" cm="1">
        <f t="array" ref="AL530">IF(Table1[[#This Row],[A1]]="",AL529,INDEX(Table6[1],Table1[[#This Row],[Q1]]))</f>
        <v>MUDA JAYA</v>
      </c>
      <c r="AM530" t="str" cm="1">
        <f t="array" ref="AM530">IF(Table1[[#This Row],[A1]]="",AM529,INDEX(Table6[2],Table1[[#This Row],[Q1]]))</f>
        <v>PURWOREJO</v>
      </c>
      <c r="AN530" t="str">
        <f>CONCATENATE(Table1[[#This Row],[TOKO_H]],"-",Table1[[#This Row],[KOTA_H]])</f>
        <v>MUDA JAYA-PURWOREJO</v>
      </c>
      <c r="AO530"/>
      <c r="AP530" t="s">
        <v>9561</v>
      </c>
      <c r="AQ530"/>
    </row>
    <row r="531" spans="1:43">
      <c r="A531">
        <f>IF(Table1[[#This Row],[KODE BARANG]]="","",MATCH(Table1[[#This Row],[KODE BARANG]],DBS[KODE BARANG],0))</f>
        <v>830</v>
      </c>
      <c r="B531">
        <f>IF(Table1[[#This Row],[ROWID]]="","",ROW()-2)</f>
        <v>529</v>
      </c>
      <c r="C531">
        <f>IF(Table1[[#This Row],[NAMA BARANG]]="","",IF(Table1[[#This Row],[ID]]="",C530,Table1[[#This Row],[ID]]))</f>
        <v>522</v>
      </c>
      <c r="D531" t="str">
        <f>IF(Table1[[#This Row],[A1]]="","",MATCH(Table1[[#This Row],[A1]],Table6[5],0))</f>
        <v/>
      </c>
      <c r="E531" t="str">
        <f>IF(Table1[[#This Row],[ID]]="","",Table1[[#This Row],[TOKO-KOTA_H]])</f>
        <v/>
      </c>
      <c r="F531" t="str">
        <f>IF(Table1[[#This Row],[NOTA TOKO]]="","",ROW()-2)</f>
        <v/>
      </c>
      <c r="G531" s="59"/>
      <c r="H531" s="1"/>
      <c r="J531" s="1"/>
      <c r="K531" t="s">
        <v>1682</v>
      </c>
      <c r="L531" t="str">
        <f>IF(Table1[[#This Row],[_NAMA BARANG]]="",IF(Table1[[#This Row],[//DBS]]="","",INDEX(DBS[NAMA],Table1[[#This Row],[//DBS]])),Table1[[#This Row],[_NAMA BARANG]])</f>
        <v>CAT AIR OPINI 110</v>
      </c>
      <c r="M531"/>
      <c r="O531" t="str">
        <f>IF(Table1[[#This Row],[ROWID]]="","",IF(Table1[[#This Row],[_KETERANGAN]]="STOCK BELUM LENGKAP","ADA",IF(Table1[[#This Row],[KODE BARANG]]="","TIDAK ADA","ADA")))</f>
        <v>ADA</v>
      </c>
      <c r="P531">
        <v>3</v>
      </c>
      <c r="Q531" t="s">
        <v>34</v>
      </c>
      <c r="R531">
        <f>IF(Table1[[#This Row],[//DBS]]="","",INDEX(DBS[ISI],Table1[[#This Row],[//DBS]]))</f>
        <v>18</v>
      </c>
      <c r="S531" t="str">
        <f>IF(Table1[[#This Row],[//DBS]]="","",IF(Table1[[#This Row],[SATUAN_BYPASS]]="",INDEX(DBS[[SATUAN ]],Table1[[#This Row],[//DBS]]),Table1[SATUAN_BYPASS]))</f>
        <v>LSN</v>
      </c>
      <c r="T531">
        <v>97.5</v>
      </c>
      <c r="U531" s="58">
        <f>IF(Table1[[#This Row],[HARGA_BYPASS]]="",IF(Table1[[#This Row],[_HARGA]]="","",Table1[[#This Row],[_HARGA]]*1000),Table1[[#This Row],[HARGA_BYPASS]])</f>
        <v>97500</v>
      </c>
      <c r="V531" s="2"/>
      <c r="W531" s="2"/>
      <c r="X531" s="58" t="str">
        <f>IF(Table1[[#This Row],[ROWID]]="","",IF(Table1[[#This Row],[ROWID]]=C532,"",SUMIF(Table1[ROWID],Table1[[#This Row],[ROWID]],Table1[TOTAL])))</f>
        <v/>
      </c>
      <c r="AA53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31">
        <f>IF(Table1[[#This Row],[JUMLAH NOTA]]="","",IF(Table1[[#This Row],[CONV]]="",Table1[[#This Row],[JUMLAH NOTA]],Table1[[#This Row],[JUMLAH NOTA]]*Table1[[#This Row],[CONV]]))</f>
        <v>3</v>
      </c>
      <c r="AC531" t="str">
        <f>IF(Table1[[#This Row],[ISI_CONV]]="","",IF(Table1[[#This Row],[CONV]]="",Table1[[#This Row],[SATUAN NOTA]],Table1[[#This Row],[SATUAN]]))</f>
        <v>LSN</v>
      </c>
      <c r="AD531" s="58">
        <f>IF(Table1[[#This Row],[HARGA]]="","",IF(Table1[[#This Row],[CONV]]="",Table1[[#This Row],[HARGA]],Table1[[#This Row],[HARGA]]/Table1[[#This Row],[CONV]]))</f>
        <v>97500</v>
      </c>
      <c r="AE531" s="58">
        <f>IF(Table1[[#This Row],[HARGA_CONV]]="","",Table1[[#This Row],[HARGA_CONV]]*Table1[[#This Row],[ISI_CONV]]*(100%-(Table1[[#This Row],[DISKON]]+Table1[[#This Row],[DISKON NOTA]])))</f>
        <v>292500</v>
      </c>
      <c r="AF531" s="3">
        <f>IF(Table1[[#This Row],[TANGGAL NOTA]]="",AF530,Table1[[#This Row],[TANGGAL NOTA]])</f>
        <v>45533</v>
      </c>
      <c r="AG531" s="3"/>
      <c r="AH531" s="3">
        <f>IF(Table1[[#This Row],[TANGGAL UPDATE]]="",AH530,Table1[[#This Row],[TANGGAL UPDATE]])</f>
        <v>45535</v>
      </c>
      <c r="AI531" t="str" cm="1">
        <f t="array" ref="AI531">IF(Table1[[#This Row],[A1]]="",AI530,INDEX(Table6[3],Table1[[#This Row],[Q1]]))</f>
        <v>KO</v>
      </c>
      <c r="AJ531" t="str">
        <f>IF(Table1[[#This Row],[_KETERANGAN]]="","",Table1[[#This Row],[_KETERANGAN]])</f>
        <v/>
      </c>
      <c r="AK531" t="str" cm="1">
        <f t="array" ref="AK531">IF(Table1[[#This Row],[A1]]="",AK530,INDEX(Table6[3],Table1[[#This Row],[Q1]]))</f>
        <v>KO</v>
      </c>
      <c r="AL531" s="5" t="str" cm="1">
        <f t="array" ref="AL531">IF(Table1[[#This Row],[A1]]="",AL530,INDEX(Table6[1],Table1[[#This Row],[Q1]]))</f>
        <v>MUDA JAYA</v>
      </c>
      <c r="AM531" t="str" cm="1">
        <f t="array" ref="AM531">IF(Table1[[#This Row],[A1]]="",AM530,INDEX(Table6[2],Table1[[#This Row],[Q1]]))</f>
        <v>PURWOREJO</v>
      </c>
      <c r="AN531" t="str">
        <f>CONCATENATE(Table1[[#This Row],[TOKO_H]],"-",Table1[[#This Row],[KOTA_H]])</f>
        <v>MUDA JAYA-PURWOREJO</v>
      </c>
      <c r="AO531"/>
      <c r="AP531" t="s">
        <v>9561</v>
      </c>
      <c r="AQ531"/>
    </row>
    <row r="532" spans="1:43">
      <c r="A532">
        <f>IF(Table1[[#This Row],[KODE BARANG]]="","",MATCH(Table1[[#This Row],[KODE BARANG]],DBS[KODE BARANG],0))</f>
        <v>2650</v>
      </c>
      <c r="B532">
        <f>IF(Table1[[#This Row],[ROWID]]="","",ROW()-2)</f>
        <v>530</v>
      </c>
      <c r="C532">
        <f>IF(Table1[[#This Row],[NAMA BARANG]]="","",IF(Table1[[#This Row],[ID]]="",C531,Table1[[#This Row],[ID]]))</f>
        <v>522</v>
      </c>
      <c r="D532" t="str">
        <f>IF(Table1[[#This Row],[A1]]="","",MATCH(Table1[[#This Row],[A1]],Table6[5],0))</f>
        <v/>
      </c>
      <c r="E532" t="str">
        <f>IF(Table1[[#This Row],[ID]]="","",Table1[[#This Row],[TOKO-KOTA_H]])</f>
        <v/>
      </c>
      <c r="F532" t="str">
        <f>IF(Table1[[#This Row],[NOTA TOKO]]="","",ROW()-2)</f>
        <v/>
      </c>
      <c r="G532" s="59"/>
      <c r="H532" s="1"/>
      <c r="J532" s="1"/>
      <c r="K532" t="s">
        <v>7580</v>
      </c>
      <c r="L532" t="str">
        <f>IF(Table1[[#This Row],[_NAMA BARANG]]="",IF(Table1[[#This Row],[//DBS]]="","",INDEX(DBS[NAMA],Table1[[#This Row],[//DBS]])),Table1[[#This Row],[_NAMA BARANG]])</f>
        <v>PW KY CP 1224</v>
      </c>
      <c r="M532"/>
      <c r="O532" t="str">
        <f>IF(Table1[[#This Row],[ROWID]]="","",IF(Table1[[#This Row],[_KETERANGAN]]="STOCK BELUM LENGKAP","ADA",IF(Table1[[#This Row],[KODE BARANG]]="","TIDAK ADA","ADA")))</f>
        <v>ADA</v>
      </c>
      <c r="P532">
        <v>1</v>
      </c>
      <c r="Q532" t="s">
        <v>34</v>
      </c>
      <c r="R532">
        <f>IF(Table1[[#This Row],[//DBS]]="","",INDEX(DBS[ISI],Table1[[#This Row],[//DBS]]))</f>
        <v>24</v>
      </c>
      <c r="S532" t="str">
        <f>IF(Table1[[#This Row],[//DBS]]="","",IF(Table1[[#This Row],[SATUAN_BYPASS]]="",INDEX(DBS[[SATUAN ]],Table1[[#This Row],[//DBS]]),Table1[SATUAN_BYPASS]))</f>
        <v>LSN</v>
      </c>
      <c r="T532">
        <v>150</v>
      </c>
      <c r="U532" s="58">
        <f>IF(Table1[[#This Row],[HARGA_BYPASS]]="",IF(Table1[[#This Row],[_HARGA]]="","",Table1[[#This Row],[_HARGA]]*1000),Table1[[#This Row],[HARGA_BYPASS]])</f>
        <v>150000</v>
      </c>
      <c r="V532" s="2"/>
      <c r="W532" s="2"/>
      <c r="X532" s="58" t="str">
        <f>IF(Table1[[#This Row],[ROWID]]="","",IF(Table1[[#This Row],[ROWID]]=C533,"",SUMIF(Table1[ROWID],Table1[[#This Row],[ROWID]],Table1[TOTAL])))</f>
        <v/>
      </c>
      <c r="AA53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32">
        <f>IF(Table1[[#This Row],[JUMLAH NOTA]]="","",IF(Table1[[#This Row],[CONV]]="",Table1[[#This Row],[JUMLAH NOTA]],Table1[[#This Row],[JUMLAH NOTA]]*Table1[[#This Row],[CONV]]))</f>
        <v>1</v>
      </c>
      <c r="AC532" t="str">
        <f>IF(Table1[[#This Row],[ISI_CONV]]="","",IF(Table1[[#This Row],[CONV]]="",Table1[[#This Row],[SATUAN NOTA]],Table1[[#This Row],[SATUAN]]))</f>
        <v>LSN</v>
      </c>
      <c r="AD532" s="58">
        <f>IF(Table1[[#This Row],[HARGA]]="","",IF(Table1[[#This Row],[CONV]]="",Table1[[#This Row],[HARGA]],Table1[[#This Row],[HARGA]]/Table1[[#This Row],[CONV]]))</f>
        <v>150000</v>
      </c>
      <c r="AE532" s="58">
        <f>IF(Table1[[#This Row],[HARGA_CONV]]="","",Table1[[#This Row],[HARGA_CONV]]*Table1[[#This Row],[ISI_CONV]]*(100%-(Table1[[#This Row],[DISKON]]+Table1[[#This Row],[DISKON NOTA]])))</f>
        <v>150000</v>
      </c>
      <c r="AF532" s="3">
        <f>IF(Table1[[#This Row],[TANGGAL NOTA]]="",AF531,Table1[[#This Row],[TANGGAL NOTA]])</f>
        <v>45533</v>
      </c>
      <c r="AG532" s="3"/>
      <c r="AH532" s="3">
        <f>IF(Table1[[#This Row],[TANGGAL UPDATE]]="",AH531,Table1[[#This Row],[TANGGAL UPDATE]])</f>
        <v>45535</v>
      </c>
      <c r="AI532" t="str" cm="1">
        <f t="array" ref="AI532">IF(Table1[[#This Row],[A1]]="",AI531,INDEX(Table6[3],Table1[[#This Row],[Q1]]))</f>
        <v>KO</v>
      </c>
      <c r="AJ532" t="str">
        <f>IF(Table1[[#This Row],[_KETERANGAN]]="","",Table1[[#This Row],[_KETERANGAN]])</f>
        <v/>
      </c>
      <c r="AK532" t="str" cm="1">
        <f t="array" ref="AK532">IF(Table1[[#This Row],[A1]]="",AK531,INDEX(Table6[3],Table1[[#This Row],[Q1]]))</f>
        <v>KO</v>
      </c>
      <c r="AL532" s="5" t="str" cm="1">
        <f t="array" ref="AL532">IF(Table1[[#This Row],[A1]]="",AL531,INDEX(Table6[1],Table1[[#This Row],[Q1]]))</f>
        <v>MUDA JAYA</v>
      </c>
      <c r="AM532" t="str" cm="1">
        <f t="array" ref="AM532">IF(Table1[[#This Row],[A1]]="",AM531,INDEX(Table6[2],Table1[[#This Row],[Q1]]))</f>
        <v>PURWOREJO</v>
      </c>
      <c r="AN532" t="str">
        <f>CONCATENATE(Table1[[#This Row],[TOKO_H]],"-",Table1[[#This Row],[KOTA_H]])</f>
        <v>MUDA JAYA-PURWOREJO</v>
      </c>
      <c r="AO532"/>
      <c r="AP532" t="s">
        <v>9561</v>
      </c>
      <c r="AQ532"/>
    </row>
    <row r="533" spans="1:43">
      <c r="A533">
        <f>IF(Table1[[#This Row],[KODE BARANG]]="","",MATCH(Table1[[#This Row],[KODE BARANG]],DBS[KODE BARANG],0))</f>
        <v>2669</v>
      </c>
      <c r="B533">
        <f>IF(Table1[[#This Row],[ROWID]]="","",ROW()-2)</f>
        <v>531</v>
      </c>
      <c r="C533">
        <f>IF(Table1[[#This Row],[NAMA BARANG]]="","",IF(Table1[[#This Row],[ID]]="",C532,Table1[[#This Row],[ID]]))</f>
        <v>522</v>
      </c>
      <c r="D533" t="str">
        <f>IF(Table1[[#This Row],[A1]]="","",MATCH(Table1[[#This Row],[A1]],Table6[5],0))</f>
        <v/>
      </c>
      <c r="E533" t="str">
        <f>IF(Table1[[#This Row],[ID]]="","",Table1[[#This Row],[TOKO-KOTA_H]])</f>
        <v/>
      </c>
      <c r="F533" t="str">
        <f>IF(Table1[[#This Row],[NOTA TOKO]]="","",ROW()-2)</f>
        <v/>
      </c>
      <c r="G533" s="59"/>
      <c r="H533" s="1"/>
      <c r="J533" s="1"/>
      <c r="K533" t="s">
        <v>3821</v>
      </c>
      <c r="L533" t="str">
        <f>IF(Table1[[#This Row],[_NAMA BARANG]]="",IF(Table1[[#This Row],[//DBS]]="","",INDEX(DBS[NAMA],Table1[[#This Row],[//DBS]])),Table1[[#This Row],[_NAMA BARANG]])</f>
        <v>PW PASTEL TF 195 12W</v>
      </c>
      <c r="M533"/>
      <c r="O533" t="str">
        <f>IF(Table1[[#This Row],[ROWID]]="","",IF(Table1[[#This Row],[_KETERANGAN]]="STOCK BELUM LENGKAP","ADA",IF(Table1[[#This Row],[KODE BARANG]]="","TIDAK ADA","ADA")))</f>
        <v>ADA</v>
      </c>
      <c r="P533">
        <v>1</v>
      </c>
      <c r="Q533" t="s">
        <v>34</v>
      </c>
      <c r="R533">
        <f>IF(Table1[[#This Row],[//DBS]]="","",INDEX(DBS[ISI],Table1[[#This Row],[//DBS]]))</f>
        <v>20</v>
      </c>
      <c r="S533" t="str">
        <f>IF(Table1[[#This Row],[//DBS]]="","",IF(Table1[[#This Row],[SATUAN_BYPASS]]="",INDEX(DBS[[SATUAN ]],Table1[[#This Row],[//DBS]]),Table1[SATUAN_BYPASS]))</f>
        <v>LSN</v>
      </c>
      <c r="T533">
        <v>150</v>
      </c>
      <c r="U533" s="58">
        <f>IF(Table1[[#This Row],[HARGA_BYPASS]]="",IF(Table1[[#This Row],[_HARGA]]="","",Table1[[#This Row],[_HARGA]]*1000),Table1[[#This Row],[HARGA_BYPASS]])</f>
        <v>150000</v>
      </c>
      <c r="V533" s="2"/>
      <c r="W533" s="2"/>
      <c r="X533" s="58" t="str">
        <f>IF(Table1[[#This Row],[ROWID]]="","",IF(Table1[[#This Row],[ROWID]]=C534,"",SUMIF(Table1[ROWID],Table1[[#This Row],[ROWID]],Table1[TOTAL])))</f>
        <v/>
      </c>
      <c r="AA53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33">
        <f>IF(Table1[[#This Row],[JUMLAH NOTA]]="","",IF(Table1[[#This Row],[CONV]]="",Table1[[#This Row],[JUMLAH NOTA]],Table1[[#This Row],[JUMLAH NOTA]]*Table1[[#This Row],[CONV]]))</f>
        <v>1</v>
      </c>
      <c r="AC533" t="str">
        <f>IF(Table1[[#This Row],[ISI_CONV]]="","",IF(Table1[[#This Row],[CONV]]="",Table1[[#This Row],[SATUAN NOTA]],Table1[[#This Row],[SATUAN]]))</f>
        <v>LSN</v>
      </c>
      <c r="AD533" s="58">
        <f>IF(Table1[[#This Row],[HARGA]]="","",IF(Table1[[#This Row],[CONV]]="",Table1[[#This Row],[HARGA]],Table1[[#This Row],[HARGA]]/Table1[[#This Row],[CONV]]))</f>
        <v>150000</v>
      </c>
      <c r="AE533" s="58">
        <f>IF(Table1[[#This Row],[HARGA_CONV]]="","",Table1[[#This Row],[HARGA_CONV]]*Table1[[#This Row],[ISI_CONV]]*(100%-(Table1[[#This Row],[DISKON]]+Table1[[#This Row],[DISKON NOTA]])))</f>
        <v>150000</v>
      </c>
      <c r="AF533" s="3">
        <f>IF(Table1[[#This Row],[TANGGAL NOTA]]="",AF532,Table1[[#This Row],[TANGGAL NOTA]])</f>
        <v>45533</v>
      </c>
      <c r="AG533" s="3"/>
      <c r="AH533" s="3">
        <f>IF(Table1[[#This Row],[TANGGAL UPDATE]]="",AH532,Table1[[#This Row],[TANGGAL UPDATE]])</f>
        <v>45535</v>
      </c>
      <c r="AI533" t="str" cm="1">
        <f t="array" ref="AI533">IF(Table1[[#This Row],[A1]]="",AI532,INDEX(Table6[3],Table1[[#This Row],[Q1]]))</f>
        <v>KO</v>
      </c>
      <c r="AJ533" t="str">
        <f>IF(Table1[[#This Row],[_KETERANGAN]]="","",Table1[[#This Row],[_KETERANGAN]])</f>
        <v/>
      </c>
      <c r="AK533" t="str" cm="1">
        <f t="array" ref="AK533">IF(Table1[[#This Row],[A1]]="",AK532,INDEX(Table6[3],Table1[[#This Row],[Q1]]))</f>
        <v>KO</v>
      </c>
      <c r="AL533" s="5" t="str" cm="1">
        <f t="array" ref="AL533">IF(Table1[[#This Row],[A1]]="",AL532,INDEX(Table6[1],Table1[[#This Row],[Q1]]))</f>
        <v>MUDA JAYA</v>
      </c>
      <c r="AM533" t="str" cm="1">
        <f t="array" ref="AM533">IF(Table1[[#This Row],[A1]]="",AM532,INDEX(Table6[2],Table1[[#This Row],[Q1]]))</f>
        <v>PURWOREJO</v>
      </c>
      <c r="AN533" t="str">
        <f>CONCATENATE(Table1[[#This Row],[TOKO_H]],"-",Table1[[#This Row],[KOTA_H]])</f>
        <v>MUDA JAYA-PURWOREJO</v>
      </c>
      <c r="AO533"/>
      <c r="AP533" t="s">
        <v>9561</v>
      </c>
      <c r="AQ533"/>
    </row>
    <row r="534" spans="1:43">
      <c r="A534">
        <f>IF(Table1[[#This Row],[KODE BARANG]]="","",MATCH(Table1[[#This Row],[KODE BARANG]],DBS[KODE BARANG],0))</f>
        <v>2529</v>
      </c>
      <c r="B534">
        <f>IF(Table1[[#This Row],[ROWID]]="","",ROW()-2)</f>
        <v>532</v>
      </c>
      <c r="C534">
        <f>IF(Table1[[#This Row],[NAMA BARANG]]="","",IF(Table1[[#This Row],[ID]]="",C533,Table1[[#This Row],[ID]]))</f>
        <v>522</v>
      </c>
      <c r="D534" t="str">
        <f>IF(Table1[[#This Row],[A1]]="","",MATCH(Table1[[#This Row],[A1]],Table6[5],0))</f>
        <v/>
      </c>
      <c r="E534" t="str">
        <f>IF(Table1[[#This Row],[ID]]="","",Table1[[#This Row],[TOKO-KOTA_H]])</f>
        <v/>
      </c>
      <c r="F534" t="str">
        <f>IF(Table1[[#This Row],[NOTA TOKO]]="","",ROW()-2)</f>
        <v/>
      </c>
      <c r="G534" s="59"/>
      <c r="H534" s="1"/>
      <c r="J534" s="1"/>
      <c r="K534" t="s">
        <v>7551</v>
      </c>
      <c r="L534" t="str">
        <f>IF(Table1[[#This Row],[_NAMA BARANG]]="",IF(Table1[[#This Row],[//DBS]]="","",INDEX(DBS[NAMA],Table1[[#This Row],[//DBS]])),Table1[[#This Row],[_NAMA BARANG]])</f>
        <v>PENSIL DW9019-12</v>
      </c>
      <c r="M534"/>
      <c r="O534" t="str">
        <f>IF(Table1[[#This Row],[ROWID]]="","",IF(Table1[[#This Row],[_KETERANGAN]]="STOCK BELUM LENGKAP","ADA",IF(Table1[[#This Row],[KODE BARANG]]="","TIDAK ADA","ADA")))</f>
        <v>ADA</v>
      </c>
      <c r="P534">
        <v>1</v>
      </c>
      <c r="Q534" t="s">
        <v>34</v>
      </c>
      <c r="R534">
        <f>IF(Table1[[#This Row],[//DBS]]="","",INDEX(DBS[ISI],Table1[[#This Row],[//DBS]]))</f>
        <v>288</v>
      </c>
      <c r="S534" t="str">
        <f>IF(Table1[[#This Row],[//DBS]]="","",IF(Table1[[#This Row],[SATUAN_BYPASS]]="",INDEX(DBS[[SATUAN ]],Table1[[#This Row],[//DBS]]),Table1[SATUAN_BYPASS]))</f>
        <v>PCS</v>
      </c>
      <c r="T534">
        <v>120</v>
      </c>
      <c r="U534" s="58">
        <f>IF(Table1[[#This Row],[HARGA_BYPASS]]="",IF(Table1[[#This Row],[_HARGA]]="","",Table1[[#This Row],[_HARGA]]*1000),Table1[[#This Row],[HARGA_BYPASS]])</f>
        <v>120000</v>
      </c>
      <c r="V534" s="2"/>
      <c r="W534" s="2"/>
      <c r="X534" s="58" t="str">
        <f>IF(Table1[[#This Row],[ROWID]]="","",IF(Table1[[#This Row],[ROWID]]=C535,"",SUMIF(Table1[ROWID],Table1[[#This Row],[ROWID]],Table1[TOTAL])))</f>
        <v/>
      </c>
      <c r="AA534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12</v>
      </c>
      <c r="AB534">
        <f>IF(Table1[[#This Row],[JUMLAH NOTA]]="","",IF(Table1[[#This Row],[CONV]]="",Table1[[#This Row],[JUMLAH NOTA]],Table1[[#This Row],[JUMLAH NOTA]]*Table1[[#This Row],[CONV]]))</f>
        <v>12</v>
      </c>
      <c r="AC534" t="str">
        <f>IF(Table1[[#This Row],[ISI_CONV]]="","",IF(Table1[[#This Row],[CONV]]="",Table1[[#This Row],[SATUAN NOTA]],Table1[[#This Row],[SATUAN]]))</f>
        <v>PCS</v>
      </c>
      <c r="AD534" s="58">
        <f>IF(Table1[[#This Row],[HARGA]]="","",IF(Table1[[#This Row],[CONV]]="",Table1[[#This Row],[HARGA]],Table1[[#This Row],[HARGA]]/Table1[[#This Row],[CONV]]))</f>
        <v>10000</v>
      </c>
      <c r="AE534" s="58">
        <f>IF(Table1[[#This Row],[HARGA_CONV]]="","",Table1[[#This Row],[HARGA_CONV]]*Table1[[#This Row],[ISI_CONV]]*(100%-(Table1[[#This Row],[DISKON]]+Table1[[#This Row],[DISKON NOTA]])))</f>
        <v>120000</v>
      </c>
      <c r="AF534" s="3">
        <f>IF(Table1[[#This Row],[TANGGAL NOTA]]="",AF533,Table1[[#This Row],[TANGGAL NOTA]])</f>
        <v>45533</v>
      </c>
      <c r="AG534" s="3"/>
      <c r="AH534" s="3">
        <f>IF(Table1[[#This Row],[TANGGAL UPDATE]]="",AH533,Table1[[#This Row],[TANGGAL UPDATE]])</f>
        <v>45535</v>
      </c>
      <c r="AI534" t="str" cm="1">
        <f t="array" ref="AI534">IF(Table1[[#This Row],[A1]]="",AI533,INDEX(Table6[3],Table1[[#This Row],[Q1]]))</f>
        <v>KO</v>
      </c>
      <c r="AJ534" t="str">
        <f>IF(Table1[[#This Row],[_KETERANGAN]]="","",Table1[[#This Row],[_KETERANGAN]])</f>
        <v/>
      </c>
      <c r="AK534" t="str" cm="1">
        <f t="array" ref="AK534">IF(Table1[[#This Row],[A1]]="",AK533,INDEX(Table6[3],Table1[[#This Row],[Q1]]))</f>
        <v>KO</v>
      </c>
      <c r="AL534" s="5" t="str" cm="1">
        <f t="array" ref="AL534">IF(Table1[[#This Row],[A1]]="",AL533,INDEX(Table6[1],Table1[[#This Row],[Q1]]))</f>
        <v>MUDA JAYA</v>
      </c>
      <c r="AM534" t="str" cm="1">
        <f t="array" ref="AM534">IF(Table1[[#This Row],[A1]]="",AM533,INDEX(Table6[2],Table1[[#This Row],[Q1]]))</f>
        <v>PURWOREJO</v>
      </c>
      <c r="AN534" t="str">
        <f>CONCATENATE(Table1[[#This Row],[TOKO_H]],"-",Table1[[#This Row],[KOTA_H]])</f>
        <v>MUDA JAYA-PURWOREJO</v>
      </c>
      <c r="AO534"/>
      <c r="AP534" t="s">
        <v>9561</v>
      </c>
      <c r="AQ534"/>
    </row>
    <row r="535" spans="1:43" ht="14.25">
      <c r="A535">
        <f>IF(Table1[[#This Row],[KODE BARANG]]="","",MATCH(Table1[[#This Row],[KODE BARANG]],DBS[KODE BARANG],0))</f>
        <v>840</v>
      </c>
      <c r="B535">
        <f>IF(Table1[[#This Row],[ROWID]]="","",ROW()-2)</f>
        <v>533</v>
      </c>
      <c r="C535">
        <f>IF(Table1[[#This Row],[NAMA BARANG]]="","",IF(Table1[[#This Row],[ID]]="",C534,Table1[[#This Row],[ID]]))</f>
        <v>522</v>
      </c>
      <c r="D535" t="str">
        <f>IF(Table1[[#This Row],[A1]]="","",MATCH(Table1[[#This Row],[A1]],Table6[5],0))</f>
        <v/>
      </c>
      <c r="E535" t="str">
        <f>IF(Table1[[#This Row],[ID]]="","",Table1[[#This Row],[TOKO-KOTA_H]])</f>
        <v/>
      </c>
      <c r="F535" t="str">
        <f>IF(Table1[[#This Row],[NOTA TOKO]]="","",ROW()-2)</f>
        <v/>
      </c>
      <c r="G535" s="59"/>
      <c r="H535" s="1"/>
      <c r="J535" s="1"/>
      <c r="K535" t="s">
        <v>1710</v>
      </c>
      <c r="L535" t="str">
        <f>IF(Table1[[#This Row],[_NAMA BARANG]]="",IF(Table1[[#This Row],[//DBS]]="","",INDEX(DBS[NAMA],Table1[[#This Row],[//DBS]])),Table1[[#This Row],[_NAMA BARANG]])</f>
        <v>CAT ACRYLIC TF 003</v>
      </c>
      <c r="M535" s="61"/>
      <c r="O535" t="str">
        <f>IF(Table1[[#This Row],[ROWID]]="","",IF(Table1[[#This Row],[_KETERANGAN]]="STOCK BELUM LENGKAP","ADA",IF(Table1[[#This Row],[KODE BARANG]]="","TIDAK ADA","ADA")))</f>
        <v>ADA</v>
      </c>
      <c r="P535">
        <v>1</v>
      </c>
      <c r="Q535" t="s">
        <v>34</v>
      </c>
      <c r="R535">
        <f>IF(Table1[[#This Row],[//DBS]]="","",INDEX(DBS[ISI],Table1[[#This Row],[//DBS]]))</f>
        <v>6</v>
      </c>
      <c r="S535" t="str">
        <f>IF(Table1[[#This Row],[//DBS]]="","",IF(Table1[[#This Row],[SATUAN_BYPASS]]="",INDEX(DBS[[SATUAN ]],Table1[[#This Row],[//DBS]]),Table1[SATUAN_BYPASS]))</f>
        <v>LSN</v>
      </c>
      <c r="T535">
        <v>325</v>
      </c>
      <c r="U535" s="58">
        <f>IF(Table1[[#This Row],[HARGA_BYPASS]]="",IF(Table1[[#This Row],[_HARGA]]="","",Table1[[#This Row],[_HARGA]]*1000),Table1[[#This Row],[HARGA_BYPASS]])</f>
        <v>325000</v>
      </c>
      <c r="V535" s="2"/>
      <c r="W535" s="2"/>
      <c r="X535" s="58" t="str">
        <f>IF(Table1[[#This Row],[ROWID]]="","",IF(Table1[[#This Row],[ROWID]]=C536,"",SUMIF(Table1[ROWID],Table1[[#This Row],[ROWID]],Table1[TOTAL])))</f>
        <v/>
      </c>
      <c r="AA53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35">
        <f>IF(Table1[[#This Row],[JUMLAH NOTA]]="","",IF(Table1[[#This Row],[CONV]]="",Table1[[#This Row],[JUMLAH NOTA]],Table1[[#This Row],[JUMLAH NOTA]]*Table1[[#This Row],[CONV]]))</f>
        <v>1</v>
      </c>
      <c r="AC535" t="str">
        <f>IF(Table1[[#This Row],[ISI_CONV]]="","",IF(Table1[[#This Row],[CONV]]="",Table1[[#This Row],[SATUAN NOTA]],Table1[[#This Row],[SATUAN]]))</f>
        <v>LSN</v>
      </c>
      <c r="AD535" s="58">
        <f>IF(Table1[[#This Row],[HARGA]]="","",IF(Table1[[#This Row],[CONV]]="",Table1[[#This Row],[HARGA]],Table1[[#This Row],[HARGA]]/Table1[[#This Row],[CONV]]))</f>
        <v>325000</v>
      </c>
      <c r="AE535" s="58">
        <f>IF(Table1[[#This Row],[HARGA_CONV]]="","",Table1[[#This Row],[HARGA_CONV]]*Table1[[#This Row],[ISI_CONV]]*(100%-(Table1[[#This Row],[DISKON]]+Table1[[#This Row],[DISKON NOTA]])))</f>
        <v>325000</v>
      </c>
      <c r="AF535" s="3">
        <f>IF(Table1[[#This Row],[TANGGAL NOTA]]="",AF534,Table1[[#This Row],[TANGGAL NOTA]])</f>
        <v>45533</v>
      </c>
      <c r="AG535" s="3"/>
      <c r="AH535" s="3">
        <f>IF(Table1[[#This Row],[TANGGAL UPDATE]]="",AH534,Table1[[#This Row],[TANGGAL UPDATE]])</f>
        <v>45535</v>
      </c>
      <c r="AI535" t="str" cm="1">
        <f t="array" ref="AI535">IF(Table1[[#This Row],[A1]]="",AI534,INDEX(Table6[3],Table1[[#This Row],[Q1]]))</f>
        <v>KO</v>
      </c>
      <c r="AJ535" t="str">
        <f>IF(Table1[[#This Row],[_KETERANGAN]]="","",Table1[[#This Row],[_KETERANGAN]])</f>
        <v/>
      </c>
      <c r="AK535" t="str" cm="1">
        <f t="array" ref="AK535">IF(Table1[[#This Row],[A1]]="",AK534,INDEX(Table6[3],Table1[[#This Row],[Q1]]))</f>
        <v>KO</v>
      </c>
      <c r="AL535" s="5" t="str" cm="1">
        <f t="array" ref="AL535">IF(Table1[[#This Row],[A1]]="",AL534,INDEX(Table6[1],Table1[[#This Row],[Q1]]))</f>
        <v>MUDA JAYA</v>
      </c>
      <c r="AM535" t="str" cm="1">
        <f t="array" ref="AM535">IF(Table1[[#This Row],[A1]]="",AM534,INDEX(Table6[2],Table1[[#This Row],[Q1]]))</f>
        <v>PURWOREJO</v>
      </c>
      <c r="AN535" t="str">
        <f>CONCATENATE(Table1[[#This Row],[TOKO_H]],"-",Table1[[#This Row],[KOTA_H]])</f>
        <v>MUDA JAYA-PURWOREJO</v>
      </c>
      <c r="AO535"/>
      <c r="AP535" t="s">
        <v>9561</v>
      </c>
      <c r="AQ535"/>
    </row>
    <row r="536" spans="1:43" ht="14.25">
      <c r="A536">
        <f>IF(Table1[[#This Row],[KODE BARANG]]="","",MATCH(Table1[[#This Row],[KODE BARANG]],DBS[KODE BARANG],0))</f>
        <v>1408</v>
      </c>
      <c r="B536">
        <f>IF(Table1[[#This Row],[ROWID]]="","",ROW()-2)</f>
        <v>534</v>
      </c>
      <c r="C536">
        <f>IF(Table1[[#This Row],[NAMA BARANG]]="","",IF(Table1[[#This Row],[ID]]="",C535,Table1[[#This Row],[ID]]))</f>
        <v>522</v>
      </c>
      <c r="D536" t="str">
        <f>IF(Table1[[#This Row],[A1]]="","",MATCH(Table1[[#This Row],[A1]],Table6[5],0))</f>
        <v/>
      </c>
      <c r="E536" t="str">
        <f>IF(Table1[[#This Row],[ID]]="","",Table1[[#This Row],[TOKO-KOTA_H]])</f>
        <v/>
      </c>
      <c r="F536" t="str">
        <f>IF(Table1[[#This Row],[NOTA TOKO]]="","",ROW()-2)</f>
        <v/>
      </c>
      <c r="G536" s="59"/>
      <c r="H536" s="1"/>
      <c r="J536" s="1"/>
      <c r="K536" t="s">
        <v>6713</v>
      </c>
      <c r="L536" t="str">
        <f>IF(Table1[[#This Row],[_NAMA BARANG]]="",IF(Table1[[#This Row],[//DBS]]="","",INDEX(DBS[NAMA],Table1[[#This Row],[//DBS]])),Table1[[#This Row],[_NAMA BARANG]])</f>
        <v>JANGKA JF 8021</v>
      </c>
      <c r="M536" s="61"/>
      <c r="O536" t="str">
        <f>IF(Table1[[#This Row],[ROWID]]="","",IF(Table1[[#This Row],[_KETERANGAN]]="STOCK BELUM LENGKAP","ADA",IF(Table1[[#This Row],[KODE BARANG]]="","TIDAK ADA","ADA")))</f>
        <v>ADA</v>
      </c>
      <c r="P536">
        <v>2</v>
      </c>
      <c r="Q536" t="s">
        <v>34</v>
      </c>
      <c r="R536">
        <f>IF(Table1[[#This Row],[//DBS]]="","",INDEX(DBS[ISI],Table1[[#This Row],[//DBS]]))</f>
        <v>24</v>
      </c>
      <c r="S536" t="str">
        <f>IF(Table1[[#This Row],[//DBS]]="","",IF(Table1[[#This Row],[SATUAN_BYPASS]]="",INDEX(DBS[[SATUAN ]],Table1[[#This Row],[//DBS]]),Table1[SATUAN_BYPASS]))</f>
        <v>LSN</v>
      </c>
      <c r="T536">
        <v>75</v>
      </c>
      <c r="U536" s="58">
        <f>IF(Table1[[#This Row],[HARGA_BYPASS]]="",IF(Table1[[#This Row],[_HARGA]]="","",Table1[[#This Row],[_HARGA]]*1000),Table1[[#This Row],[HARGA_BYPASS]])</f>
        <v>75000</v>
      </c>
      <c r="V536" s="2"/>
      <c r="W536" s="2"/>
      <c r="X536" s="58" t="str">
        <f>IF(Table1[[#This Row],[ROWID]]="","",IF(Table1[[#This Row],[ROWID]]=C537,"",SUMIF(Table1[ROWID],Table1[[#This Row],[ROWID]],Table1[TOTAL])))</f>
        <v/>
      </c>
      <c r="AA53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36">
        <f>IF(Table1[[#This Row],[JUMLAH NOTA]]="","",IF(Table1[[#This Row],[CONV]]="",Table1[[#This Row],[JUMLAH NOTA]],Table1[[#This Row],[JUMLAH NOTA]]*Table1[[#This Row],[CONV]]))</f>
        <v>2</v>
      </c>
      <c r="AC536" t="str">
        <f>IF(Table1[[#This Row],[ISI_CONV]]="","",IF(Table1[[#This Row],[CONV]]="",Table1[[#This Row],[SATUAN NOTA]],Table1[[#This Row],[SATUAN]]))</f>
        <v>LSN</v>
      </c>
      <c r="AD536" s="58">
        <f>IF(Table1[[#This Row],[HARGA]]="","",IF(Table1[[#This Row],[CONV]]="",Table1[[#This Row],[HARGA]],Table1[[#This Row],[HARGA]]/Table1[[#This Row],[CONV]]))</f>
        <v>75000</v>
      </c>
      <c r="AE536" s="58">
        <f>IF(Table1[[#This Row],[HARGA_CONV]]="","",Table1[[#This Row],[HARGA_CONV]]*Table1[[#This Row],[ISI_CONV]]*(100%-(Table1[[#This Row],[DISKON]]+Table1[[#This Row],[DISKON NOTA]])))</f>
        <v>150000</v>
      </c>
      <c r="AF536" s="3">
        <f>IF(Table1[[#This Row],[TANGGAL NOTA]]="",AF535,Table1[[#This Row],[TANGGAL NOTA]])</f>
        <v>45533</v>
      </c>
      <c r="AG536" s="3"/>
      <c r="AH536" s="3">
        <f>IF(Table1[[#This Row],[TANGGAL UPDATE]]="",AH535,Table1[[#This Row],[TANGGAL UPDATE]])</f>
        <v>45535</v>
      </c>
      <c r="AI536" t="str" cm="1">
        <f t="array" ref="AI536">IF(Table1[[#This Row],[A1]]="",AI535,INDEX(Table6[3],Table1[[#This Row],[Q1]]))</f>
        <v>KO</v>
      </c>
      <c r="AJ536" t="str">
        <f>IF(Table1[[#This Row],[_KETERANGAN]]="","",Table1[[#This Row],[_KETERANGAN]])</f>
        <v/>
      </c>
      <c r="AK536" t="str" cm="1">
        <f t="array" ref="AK536">IF(Table1[[#This Row],[A1]]="",AK535,INDEX(Table6[3],Table1[[#This Row],[Q1]]))</f>
        <v>KO</v>
      </c>
      <c r="AL536" s="5" t="str" cm="1">
        <f t="array" ref="AL536">IF(Table1[[#This Row],[A1]]="",AL535,INDEX(Table6[1],Table1[[#This Row],[Q1]]))</f>
        <v>MUDA JAYA</v>
      </c>
      <c r="AM536" t="str" cm="1">
        <f t="array" ref="AM536">IF(Table1[[#This Row],[A1]]="",AM535,INDEX(Table6[2],Table1[[#This Row],[Q1]]))</f>
        <v>PURWOREJO</v>
      </c>
      <c r="AN536" t="str">
        <f>CONCATENATE(Table1[[#This Row],[TOKO_H]],"-",Table1[[#This Row],[KOTA_H]])</f>
        <v>MUDA JAYA-PURWOREJO</v>
      </c>
      <c r="AO536"/>
      <c r="AP536" t="s">
        <v>9561</v>
      </c>
      <c r="AQ536"/>
    </row>
    <row r="537" spans="1:43">
      <c r="A537">
        <f>IF(Table1[[#This Row],[KODE BARANG]]="","",MATCH(Table1[[#This Row],[KODE BARANG]],DBS[KODE BARANG],0))</f>
        <v>2227</v>
      </c>
      <c r="B537">
        <f>IF(Table1[[#This Row],[ROWID]]="","",ROW()-2)</f>
        <v>535</v>
      </c>
      <c r="C537">
        <f>IF(Table1[[#This Row],[NAMA BARANG]]="","",IF(Table1[[#This Row],[ID]]="",C536,Table1[[#This Row],[ID]]))</f>
        <v>522</v>
      </c>
      <c r="D537" t="str">
        <f>IF(Table1[[#This Row],[A1]]="","",MATCH(Table1[[#This Row],[A1]],Table6[5],0))</f>
        <v/>
      </c>
      <c r="E537" t="str">
        <f>IF(Table1[[#This Row],[ID]]="","",Table1[[#This Row],[TOKO-KOTA_H]])</f>
        <v/>
      </c>
      <c r="F537" t="str">
        <f>IF(Table1[[#This Row],[NOTA TOKO]]="","",ROW()-2)</f>
        <v/>
      </c>
      <c r="G537" s="59"/>
      <c r="H537" s="1"/>
      <c r="J537" s="1"/>
      <c r="K537" t="s">
        <v>7520</v>
      </c>
      <c r="L537" t="str">
        <f>IF(Table1[[#This Row],[_NAMA BARANG]]="",IF(Table1[[#This Row],[//DBS]]="","",INDEX(DBS[NAMA],Table1[[#This Row],[//DBS]])),Table1[[#This Row],[_NAMA BARANG]])</f>
        <v>PALETTE 21839-10</v>
      </c>
      <c r="M537"/>
      <c r="O537" t="str">
        <f>IF(Table1[[#This Row],[ROWID]]="","",IF(Table1[[#This Row],[_KETERANGAN]]="STOCK BELUM LENGKAP","ADA",IF(Table1[[#This Row],[KODE BARANG]]="","TIDAK ADA","ADA")))</f>
        <v>ADA</v>
      </c>
      <c r="P537">
        <v>1</v>
      </c>
      <c r="Q537" t="s">
        <v>34</v>
      </c>
      <c r="R537">
        <f>IF(Table1[[#This Row],[//DBS]]="","",INDEX(DBS[ISI],Table1[[#This Row],[//DBS]]))</f>
        <v>480</v>
      </c>
      <c r="S537" t="str">
        <f>IF(Table1[[#This Row],[//DBS]]="","",IF(Table1[[#This Row],[SATUAN_BYPASS]]="",INDEX(DBS[[SATUAN ]],Table1[[#This Row],[//DBS]]),Table1[SATUAN_BYPASS]))</f>
        <v>PCS</v>
      </c>
      <c r="T537">
        <v>150</v>
      </c>
      <c r="U537" s="58">
        <f>IF(Table1[[#This Row],[HARGA_BYPASS]]="",IF(Table1[[#This Row],[_HARGA]]="","",Table1[[#This Row],[_HARGA]]*1000),Table1[[#This Row],[HARGA_BYPASS]])</f>
        <v>150000</v>
      </c>
      <c r="V537" s="2"/>
      <c r="W537" s="2"/>
      <c r="X537" s="58" t="str">
        <f>IF(Table1[[#This Row],[ROWID]]="","",IF(Table1[[#This Row],[ROWID]]=C538,"",SUMIF(Table1[ROWID],Table1[[#This Row],[ROWID]],Table1[TOTAL])))</f>
        <v/>
      </c>
      <c r="AA537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12</v>
      </c>
      <c r="AB537">
        <f>IF(Table1[[#This Row],[JUMLAH NOTA]]="","",IF(Table1[[#This Row],[CONV]]="",Table1[[#This Row],[JUMLAH NOTA]],Table1[[#This Row],[JUMLAH NOTA]]*Table1[[#This Row],[CONV]]))</f>
        <v>12</v>
      </c>
      <c r="AC537" t="str">
        <f>IF(Table1[[#This Row],[ISI_CONV]]="","",IF(Table1[[#This Row],[CONV]]="",Table1[[#This Row],[SATUAN NOTA]],Table1[[#This Row],[SATUAN]]))</f>
        <v>PCS</v>
      </c>
      <c r="AD537" s="58">
        <f>IF(Table1[[#This Row],[HARGA]]="","",IF(Table1[[#This Row],[CONV]]="",Table1[[#This Row],[HARGA]],Table1[[#This Row],[HARGA]]/Table1[[#This Row],[CONV]]))</f>
        <v>12500</v>
      </c>
      <c r="AE537" s="58">
        <f>IF(Table1[[#This Row],[HARGA_CONV]]="","",Table1[[#This Row],[HARGA_CONV]]*Table1[[#This Row],[ISI_CONV]]*(100%-(Table1[[#This Row],[DISKON]]+Table1[[#This Row],[DISKON NOTA]])))</f>
        <v>150000</v>
      </c>
      <c r="AF537" s="3">
        <f>IF(Table1[[#This Row],[TANGGAL NOTA]]="",AF536,Table1[[#This Row],[TANGGAL NOTA]])</f>
        <v>45533</v>
      </c>
      <c r="AG537" s="3"/>
      <c r="AH537" s="3">
        <f>IF(Table1[[#This Row],[TANGGAL UPDATE]]="",AH536,Table1[[#This Row],[TANGGAL UPDATE]])</f>
        <v>45535</v>
      </c>
      <c r="AI537" t="str" cm="1">
        <f t="array" ref="AI537">IF(Table1[[#This Row],[A1]]="",AI536,INDEX(Table6[3],Table1[[#This Row],[Q1]]))</f>
        <v>KO</v>
      </c>
      <c r="AJ537" t="str">
        <f>IF(Table1[[#This Row],[_KETERANGAN]]="","",Table1[[#This Row],[_KETERANGAN]])</f>
        <v/>
      </c>
      <c r="AK537" t="str" cm="1">
        <f t="array" ref="AK537">IF(Table1[[#This Row],[A1]]="",AK536,INDEX(Table6[3],Table1[[#This Row],[Q1]]))</f>
        <v>KO</v>
      </c>
      <c r="AL537" s="5" t="str" cm="1">
        <f t="array" ref="AL537">IF(Table1[[#This Row],[A1]]="",AL536,INDEX(Table6[1],Table1[[#This Row],[Q1]]))</f>
        <v>MUDA JAYA</v>
      </c>
      <c r="AM537" t="str" cm="1">
        <f t="array" ref="AM537">IF(Table1[[#This Row],[A1]]="",AM536,INDEX(Table6[2],Table1[[#This Row],[Q1]]))</f>
        <v>PURWOREJO</v>
      </c>
      <c r="AN537" t="str">
        <f>CONCATENATE(Table1[[#This Row],[TOKO_H]],"-",Table1[[#This Row],[KOTA_H]])</f>
        <v>MUDA JAYA-PURWOREJO</v>
      </c>
      <c r="AO537"/>
      <c r="AP537" t="s">
        <v>9561</v>
      </c>
      <c r="AQ537"/>
    </row>
    <row r="538" spans="1:43">
      <c r="A538">
        <f>IF(Table1[[#This Row],[KODE BARANG]]="","",MATCH(Table1[[#This Row],[KODE BARANG]],DBS[KODE BARANG],0))</f>
        <v>454</v>
      </c>
      <c r="B538">
        <f>IF(Table1[[#This Row],[ROWID]]="","",ROW()-2)</f>
        <v>536</v>
      </c>
      <c r="C538">
        <f>IF(Table1[[#This Row],[NAMA BARANG]]="","",IF(Table1[[#This Row],[ID]]="",C537,Table1[[#This Row],[ID]]))</f>
        <v>522</v>
      </c>
      <c r="D538" t="str">
        <f>IF(Table1[[#This Row],[A1]]="","",MATCH(Table1[[#This Row],[A1]],Table6[5],0))</f>
        <v/>
      </c>
      <c r="E538" t="str">
        <f>IF(Table1[[#This Row],[ID]]="","",Table1[[#This Row],[TOKO-KOTA_H]])</f>
        <v/>
      </c>
      <c r="F538" t="str">
        <f>IF(Table1[[#This Row],[NOTA TOKO]]="","",ROW()-2)</f>
        <v/>
      </c>
      <c r="G538" s="59"/>
      <c r="H538" s="1"/>
      <c r="J538" s="1"/>
      <c r="K538" t="s">
        <v>6681</v>
      </c>
      <c r="L538" t="str">
        <f>IF(Table1[[#This Row],[_NAMA BARANG]]="",IF(Table1[[#This Row],[//DBS]]="","",INDEX(DBS[NAMA],Table1[[#This Row],[//DBS]])),Table1[[#This Row],[_NAMA BARANG]])</f>
        <v>BP SIKA GP 002 HT</v>
      </c>
      <c r="M538"/>
      <c r="O538" t="str">
        <f>IF(Table1[[#This Row],[ROWID]]="","",IF(Table1[[#This Row],[_KETERANGAN]]="STOCK BELUM LENGKAP","ADA",IF(Table1[[#This Row],[KODE BARANG]]="","TIDAK ADA","ADA")))</f>
        <v>ADA</v>
      </c>
      <c r="P538">
        <v>12</v>
      </c>
      <c r="Q538" t="s">
        <v>34</v>
      </c>
      <c r="R538">
        <f>IF(Table1[[#This Row],[//DBS]]="","",INDEX(DBS[ISI],Table1[[#This Row],[//DBS]]))</f>
        <v>144</v>
      </c>
      <c r="S538" t="str">
        <f>IF(Table1[[#This Row],[//DBS]]="","",IF(Table1[[#This Row],[SATUAN_BYPASS]]="",INDEX(DBS[[SATUAN ]],Table1[[#This Row],[//DBS]]),Table1[SATUAN_BYPASS]))</f>
        <v>LSN</v>
      </c>
      <c r="T538">
        <v>20</v>
      </c>
      <c r="U538" s="58">
        <f>IF(Table1[[#This Row],[HARGA_BYPASS]]="",IF(Table1[[#This Row],[_HARGA]]="","",Table1[[#This Row],[_HARGA]]*1000),Table1[[#This Row],[HARGA_BYPASS]])</f>
        <v>20000</v>
      </c>
      <c r="V538" s="2"/>
      <c r="W538" s="2"/>
      <c r="X538" s="58" t="str">
        <f>IF(Table1[[#This Row],[ROWID]]="","",IF(Table1[[#This Row],[ROWID]]=C539,"",SUMIF(Table1[ROWID],Table1[[#This Row],[ROWID]],Table1[TOTAL])))</f>
        <v/>
      </c>
      <c r="AA53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38">
        <f>IF(Table1[[#This Row],[JUMLAH NOTA]]="","",IF(Table1[[#This Row],[CONV]]="",Table1[[#This Row],[JUMLAH NOTA]],Table1[[#This Row],[JUMLAH NOTA]]*Table1[[#This Row],[CONV]]))</f>
        <v>12</v>
      </c>
      <c r="AC538" t="str">
        <f>IF(Table1[[#This Row],[ISI_CONV]]="","",IF(Table1[[#This Row],[CONV]]="",Table1[[#This Row],[SATUAN NOTA]],Table1[[#This Row],[SATUAN]]))</f>
        <v>LSN</v>
      </c>
      <c r="AD538" s="58">
        <f>IF(Table1[[#This Row],[HARGA]]="","",IF(Table1[[#This Row],[CONV]]="",Table1[[#This Row],[HARGA]],Table1[[#This Row],[HARGA]]/Table1[[#This Row],[CONV]]))</f>
        <v>20000</v>
      </c>
      <c r="AE538" s="58">
        <f>IF(Table1[[#This Row],[HARGA_CONV]]="","",Table1[[#This Row],[HARGA_CONV]]*Table1[[#This Row],[ISI_CONV]]*(100%-(Table1[[#This Row],[DISKON]]+Table1[[#This Row],[DISKON NOTA]])))</f>
        <v>240000</v>
      </c>
      <c r="AF538" s="3">
        <f>IF(Table1[[#This Row],[TANGGAL NOTA]]="",AF537,Table1[[#This Row],[TANGGAL NOTA]])</f>
        <v>45533</v>
      </c>
      <c r="AG538" s="3"/>
      <c r="AH538" s="3">
        <f>IF(Table1[[#This Row],[TANGGAL UPDATE]]="",AH537,Table1[[#This Row],[TANGGAL UPDATE]])</f>
        <v>45535</v>
      </c>
      <c r="AI538" t="str" cm="1">
        <f t="array" ref="AI538">IF(Table1[[#This Row],[A1]]="",AI537,INDEX(Table6[3],Table1[[#This Row],[Q1]]))</f>
        <v>KO</v>
      </c>
      <c r="AJ538" t="str">
        <f>IF(Table1[[#This Row],[_KETERANGAN]]="","",Table1[[#This Row],[_KETERANGAN]])</f>
        <v/>
      </c>
      <c r="AK538" t="str" cm="1">
        <f t="array" ref="AK538">IF(Table1[[#This Row],[A1]]="",AK537,INDEX(Table6[3],Table1[[#This Row],[Q1]]))</f>
        <v>KO</v>
      </c>
      <c r="AL538" s="5" t="str" cm="1">
        <f t="array" ref="AL538">IF(Table1[[#This Row],[A1]]="",AL537,INDEX(Table6[1],Table1[[#This Row],[Q1]]))</f>
        <v>MUDA JAYA</v>
      </c>
      <c r="AM538" t="str" cm="1">
        <f t="array" ref="AM538">IF(Table1[[#This Row],[A1]]="",AM537,INDEX(Table6[2],Table1[[#This Row],[Q1]]))</f>
        <v>PURWOREJO</v>
      </c>
      <c r="AN538" t="str">
        <f>CONCATENATE(Table1[[#This Row],[TOKO_H]],"-",Table1[[#This Row],[KOTA_H]])</f>
        <v>MUDA JAYA-PURWOREJO</v>
      </c>
      <c r="AO538"/>
      <c r="AP538" t="s">
        <v>9561</v>
      </c>
      <c r="AQ538"/>
    </row>
    <row r="539" spans="1:43">
      <c r="A539">
        <f>IF(Table1[[#This Row],[KODE BARANG]]="","",MATCH(Table1[[#This Row],[KODE BARANG]],DBS[KODE BARANG],0))</f>
        <v>431</v>
      </c>
      <c r="B539">
        <f>IF(Table1[[#This Row],[ROWID]]="","",ROW()-2)</f>
        <v>537</v>
      </c>
      <c r="C539">
        <f>IF(Table1[[#This Row],[NAMA BARANG]]="","",IF(Table1[[#This Row],[ID]]="",C538,Table1[[#This Row],[ID]]))</f>
        <v>522</v>
      </c>
      <c r="D539" t="str">
        <f>IF(Table1[[#This Row],[A1]]="","",MATCH(Table1[[#This Row],[A1]],Table6[5],0))</f>
        <v/>
      </c>
      <c r="E539" t="str">
        <f>IF(Table1[[#This Row],[ID]]="","",Table1[[#This Row],[TOKO-KOTA_H]])</f>
        <v/>
      </c>
      <c r="F539" t="str">
        <f>IF(Table1[[#This Row],[NOTA TOKO]]="","",ROW()-2)</f>
        <v/>
      </c>
      <c r="G539" s="59"/>
      <c r="H539" s="1"/>
      <c r="J539" s="1"/>
      <c r="K539" t="s">
        <v>8795</v>
      </c>
      <c r="L539" t="str">
        <f>IF(Table1[[#This Row],[_NAMA BARANG]]="",IF(Table1[[#This Row],[//DBS]]="","",INDEX(DBS[NAMA],Table1[[#This Row],[//DBS]])),Table1[[#This Row],[_NAMA BARANG]])</f>
        <v>BP GEL COSH 0.5 CS-G89 HITAM</v>
      </c>
      <c r="M539"/>
      <c r="O539" t="str">
        <f>IF(Table1[[#This Row],[ROWID]]="","",IF(Table1[[#This Row],[_KETERANGAN]]="STOCK BELUM LENGKAP","ADA",IF(Table1[[#This Row],[KODE BARANG]]="","TIDAK ADA","ADA")))</f>
        <v>ADA</v>
      </c>
      <c r="P539">
        <v>12</v>
      </c>
      <c r="Q539" t="s">
        <v>34</v>
      </c>
      <c r="R539">
        <f>IF(Table1[[#This Row],[//DBS]]="","",INDEX(DBS[ISI],Table1[[#This Row],[//DBS]]))</f>
        <v>144</v>
      </c>
      <c r="S539" t="str">
        <f>IF(Table1[[#This Row],[//DBS]]="","",IF(Table1[[#This Row],[SATUAN_BYPASS]]="",INDEX(DBS[[SATUAN ]],Table1[[#This Row],[//DBS]]),Table1[SATUAN_BYPASS]))</f>
        <v>LSN</v>
      </c>
      <c r="T539">
        <v>15</v>
      </c>
      <c r="U539" s="58">
        <f>IF(Table1[[#This Row],[HARGA_BYPASS]]="",IF(Table1[[#This Row],[_HARGA]]="","",Table1[[#This Row],[_HARGA]]*1000),Table1[[#This Row],[HARGA_BYPASS]])</f>
        <v>15000</v>
      </c>
      <c r="V539" s="2"/>
      <c r="W539" s="2"/>
      <c r="X539" s="58">
        <f>IF(Table1[[#This Row],[ROWID]]="","",IF(Table1[[#This Row],[ROWID]]=C540,"",SUMIF(Table1[ROWID],Table1[[#This Row],[ROWID]],Table1[TOTAL])))</f>
        <v>4060500</v>
      </c>
      <c r="AA53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39">
        <f>IF(Table1[[#This Row],[JUMLAH NOTA]]="","",IF(Table1[[#This Row],[CONV]]="",Table1[[#This Row],[JUMLAH NOTA]],Table1[[#This Row],[JUMLAH NOTA]]*Table1[[#This Row],[CONV]]))</f>
        <v>12</v>
      </c>
      <c r="AC539" t="str">
        <f>IF(Table1[[#This Row],[ISI_CONV]]="","",IF(Table1[[#This Row],[CONV]]="",Table1[[#This Row],[SATUAN NOTA]],Table1[[#This Row],[SATUAN]]))</f>
        <v>LSN</v>
      </c>
      <c r="AD539" s="58">
        <f>IF(Table1[[#This Row],[HARGA]]="","",IF(Table1[[#This Row],[CONV]]="",Table1[[#This Row],[HARGA]],Table1[[#This Row],[HARGA]]/Table1[[#This Row],[CONV]]))</f>
        <v>15000</v>
      </c>
      <c r="AE539" s="58">
        <f>IF(Table1[[#This Row],[HARGA_CONV]]="","",Table1[[#This Row],[HARGA_CONV]]*Table1[[#This Row],[ISI_CONV]]*(100%-(Table1[[#This Row],[DISKON]]+Table1[[#This Row],[DISKON NOTA]])))</f>
        <v>180000</v>
      </c>
      <c r="AF539" s="3">
        <f>IF(Table1[[#This Row],[TANGGAL NOTA]]="",AF538,Table1[[#This Row],[TANGGAL NOTA]])</f>
        <v>45533</v>
      </c>
      <c r="AG539" s="3"/>
      <c r="AH539" s="3">
        <f>IF(Table1[[#This Row],[TANGGAL UPDATE]]="",AH538,Table1[[#This Row],[TANGGAL UPDATE]])</f>
        <v>45535</v>
      </c>
      <c r="AI539" t="str" cm="1">
        <f t="array" ref="AI539">IF(Table1[[#This Row],[A1]]="",AI538,INDEX(Table6[3],Table1[[#This Row],[Q1]]))</f>
        <v>KO</v>
      </c>
      <c r="AJ539" t="str">
        <f>IF(Table1[[#This Row],[_KETERANGAN]]="","",Table1[[#This Row],[_KETERANGAN]])</f>
        <v/>
      </c>
      <c r="AK539" t="str" cm="1">
        <f t="array" ref="AK539">IF(Table1[[#This Row],[A1]]="",AK538,INDEX(Table6[3],Table1[[#This Row],[Q1]]))</f>
        <v>KO</v>
      </c>
      <c r="AL539" s="5" t="str" cm="1">
        <f t="array" ref="AL539">IF(Table1[[#This Row],[A1]]="",AL538,INDEX(Table6[1],Table1[[#This Row],[Q1]]))</f>
        <v>MUDA JAYA</v>
      </c>
      <c r="AM539" t="str" cm="1">
        <f t="array" ref="AM539">IF(Table1[[#This Row],[A1]]="",AM538,INDEX(Table6[2],Table1[[#This Row],[Q1]]))</f>
        <v>PURWOREJO</v>
      </c>
      <c r="AN539" t="str">
        <f>CONCATENATE(Table1[[#This Row],[TOKO_H]],"-",Table1[[#This Row],[KOTA_H]])</f>
        <v>MUDA JAYA-PURWOREJO</v>
      </c>
      <c r="AO539"/>
      <c r="AP539" t="s">
        <v>9561</v>
      </c>
      <c r="AQ539"/>
    </row>
    <row r="540" spans="1:43">
      <c r="A540" t="str">
        <f>IF(Table1[[#This Row],[KODE BARANG]]="","",MATCH(Table1[[#This Row],[KODE BARANG]],DBS[KODE BARANG],0))</f>
        <v/>
      </c>
      <c r="B540" t="str">
        <f>IF(Table1[[#This Row],[ROWID]]="","",ROW()-2)</f>
        <v/>
      </c>
      <c r="C540" t="str">
        <f>IF(Table1[[#This Row],[NAMA BARANG]]="","",IF(Table1[[#This Row],[ID]]="",C539,Table1[[#This Row],[ID]]))</f>
        <v/>
      </c>
      <c r="D540" t="str">
        <f>IF(Table1[[#This Row],[A1]]="","",MATCH(Table1[[#This Row],[A1]],Table6[5],0))</f>
        <v/>
      </c>
      <c r="E540" t="str">
        <f>IF(Table1[[#This Row],[ID]]="","",Table1[[#This Row],[TOKO-KOTA_H]])</f>
        <v/>
      </c>
      <c r="F540" t="str">
        <f>IF(Table1[[#This Row],[NOTA TOKO]]="","",ROW()-2)</f>
        <v/>
      </c>
      <c r="G540" s="59"/>
      <c r="H540" s="1"/>
      <c r="J540" s="1"/>
      <c r="K540"/>
      <c r="L540" t="str">
        <f>IF(Table1[[#This Row],[_NAMA BARANG]]="",IF(Table1[[#This Row],[//DBS]]="","",INDEX(DBS[NAMA],Table1[[#This Row],[//DBS]])),Table1[[#This Row],[_NAMA BARANG]])</f>
        <v/>
      </c>
      <c r="M540"/>
      <c r="O540" t="str">
        <f>IF(Table1[[#This Row],[ROWID]]="","",IF(Table1[[#This Row],[_KETERANGAN]]="STOCK BELUM LENGKAP","ADA",IF(Table1[[#This Row],[KODE BARANG]]="","TIDAK ADA","ADA")))</f>
        <v/>
      </c>
      <c r="R540" t="str">
        <f>IF(Table1[[#This Row],[//DBS]]="","",INDEX(DBS[ISI],Table1[[#This Row],[//DBS]]))</f>
        <v/>
      </c>
      <c r="S540" t="str">
        <f>IF(Table1[[#This Row],[//DBS]]="","",IF(Table1[[#This Row],[SATUAN_BYPASS]]="",INDEX(DBS[[SATUAN ]],Table1[[#This Row],[//DBS]]),Table1[SATUAN_BYPASS]))</f>
        <v/>
      </c>
      <c r="U540" s="58" t="str">
        <f>IF(Table1[[#This Row],[HARGA_BYPASS]]="",IF(Table1[[#This Row],[_HARGA]]="","",Table1[[#This Row],[_HARGA]]*1000),Table1[[#This Row],[HARGA_BYPASS]])</f>
        <v/>
      </c>
      <c r="V540" s="2"/>
      <c r="W540" s="2"/>
      <c r="X540" s="58" t="str">
        <f>IF(Table1[[#This Row],[ROWID]]="","",IF(Table1[[#This Row],[ROWID]]=C541,"",SUMIF(Table1[ROWID],Table1[[#This Row],[ROWID]],Table1[TOTAL])))</f>
        <v/>
      </c>
      <c r="AA54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40" t="str">
        <f>IF(Table1[[#This Row],[JUMLAH NOTA]]="","",IF(Table1[[#This Row],[CONV]]="",Table1[[#This Row],[JUMLAH NOTA]],Table1[[#This Row],[JUMLAH NOTA]]*Table1[[#This Row],[CONV]]))</f>
        <v/>
      </c>
      <c r="AC540" t="str">
        <f>IF(Table1[[#This Row],[ISI_CONV]]="","",IF(Table1[[#This Row],[CONV]]="",Table1[[#This Row],[SATUAN NOTA]],Table1[[#This Row],[SATUAN]]))</f>
        <v/>
      </c>
      <c r="AD540" s="58" t="str">
        <f>IF(Table1[[#This Row],[HARGA]]="","",IF(Table1[[#This Row],[CONV]]="",Table1[[#This Row],[HARGA]],Table1[[#This Row],[HARGA]]/Table1[[#This Row],[CONV]]))</f>
        <v/>
      </c>
      <c r="AE540" s="58" t="str">
        <f>IF(Table1[[#This Row],[HARGA_CONV]]="","",Table1[[#This Row],[HARGA_CONV]]*Table1[[#This Row],[ISI_CONV]]*(100%-(Table1[[#This Row],[DISKON]]+Table1[[#This Row],[DISKON NOTA]])))</f>
        <v/>
      </c>
      <c r="AF540" s="3">
        <f>IF(Table1[[#This Row],[TANGGAL NOTA]]="",AF539,Table1[[#This Row],[TANGGAL NOTA]])</f>
        <v>45533</v>
      </c>
      <c r="AG540" s="3"/>
      <c r="AH540" s="3">
        <f>IF(Table1[[#This Row],[TANGGAL UPDATE]]="",AH539,Table1[[#This Row],[TANGGAL UPDATE]])</f>
        <v>45535</v>
      </c>
      <c r="AI540" t="str" cm="1">
        <f t="array" ref="AI540">IF(Table1[[#This Row],[A1]]="",AI539,INDEX(Table6[3],Table1[[#This Row],[Q1]]))</f>
        <v>KO</v>
      </c>
      <c r="AJ540" t="str">
        <f>IF(Table1[[#This Row],[_KETERANGAN]]="","",Table1[[#This Row],[_KETERANGAN]])</f>
        <v/>
      </c>
      <c r="AK540" t="str" cm="1">
        <f t="array" ref="AK540">IF(Table1[[#This Row],[A1]]="",AK539,INDEX(Table6[3],Table1[[#This Row],[Q1]]))</f>
        <v>KO</v>
      </c>
      <c r="AL540" s="5" t="str" cm="1">
        <f t="array" ref="AL540">IF(Table1[[#This Row],[A1]]="",AL539,INDEX(Table6[1],Table1[[#This Row],[Q1]]))</f>
        <v>MUDA JAYA</v>
      </c>
      <c r="AM540" t="str" cm="1">
        <f t="array" ref="AM540">IF(Table1[[#This Row],[A1]]="",AM539,INDEX(Table6[2],Table1[[#This Row],[Q1]]))</f>
        <v>PURWOREJO</v>
      </c>
      <c r="AN540" t="str">
        <f>CONCATENATE(Table1[[#This Row],[TOKO_H]],"-",Table1[[#This Row],[KOTA_H]])</f>
        <v>MUDA JAYA-PURWOREJO</v>
      </c>
      <c r="AO540"/>
      <c r="AP540" t="s">
        <v>9561</v>
      </c>
      <c r="AQ540"/>
    </row>
    <row r="541" spans="1:43">
      <c r="A541">
        <f>IF(Table1[[#This Row],[KODE BARANG]]="","",MATCH(Table1[[#This Row],[KODE BARANG]],DBS[KODE BARANG],0))</f>
        <v>2511</v>
      </c>
      <c r="B541">
        <f>IF(Table1[[#This Row],[ROWID]]="","",ROW()-2)</f>
        <v>539</v>
      </c>
      <c r="C541">
        <f>IF(Table1[[#This Row],[NAMA BARANG]]="","",IF(Table1[[#This Row],[ID]]="",C540,Table1[[#This Row],[ID]]))</f>
        <v>539</v>
      </c>
      <c r="D541" t="str">
        <f>IF(Table1[[#This Row],[A1]]="","",MATCH(Table1[[#This Row],[A1]],Table6[5],0))</f>
        <v/>
      </c>
      <c r="E541" t="str">
        <f>IF(Table1[[#This Row],[ID]]="","",Table1[[#This Row],[TOKO-KOTA_H]])</f>
        <v>MUDA JAYA-PURWOREJO</v>
      </c>
      <c r="F541">
        <f>IF(Table1[[#This Row],[NOTA TOKO]]="","",ROW()-2)</f>
        <v>539</v>
      </c>
      <c r="G541" s="59"/>
      <c r="H541" s="1"/>
      <c r="I541">
        <v>3620</v>
      </c>
      <c r="J541" s="1"/>
      <c r="K541" t="s">
        <v>3649</v>
      </c>
      <c r="L541" t="str">
        <f>IF(Table1[[#This Row],[_NAMA BARANG]]="",IF(Table1[[#This Row],[//DBS]]="","",INDEX(DBS[NAMA],Table1[[#This Row],[//DBS]])),Table1[[#This Row],[_NAMA BARANG]])</f>
        <v>PENSIL 2B COWRY FANCY</v>
      </c>
      <c r="M541"/>
      <c r="O541" t="str">
        <f>IF(Table1[[#This Row],[ROWID]]="","",IF(Table1[[#This Row],[_KETERANGAN]]="STOCK BELUM LENGKAP","ADA",IF(Table1[[#This Row],[KODE BARANG]]="","TIDAK ADA","ADA")))</f>
        <v>ADA</v>
      </c>
      <c r="P541">
        <v>1</v>
      </c>
      <c r="Q541" t="s">
        <v>44</v>
      </c>
      <c r="R541">
        <f>IF(Table1[[#This Row],[//DBS]]="","",INDEX(DBS[ISI],Table1[[#This Row],[//DBS]]))</f>
        <v>20</v>
      </c>
      <c r="S541" t="str">
        <f>IF(Table1[[#This Row],[//DBS]]="","",IF(Table1[[#This Row],[SATUAN_BYPASS]]="",INDEX(DBS[[SATUAN ]],Table1[[#This Row],[//DBS]]),Table1[SATUAN_BYPASS]))</f>
        <v>GRS</v>
      </c>
      <c r="T541">
        <v>50</v>
      </c>
      <c r="U541" s="58">
        <f>IF(Table1[[#This Row],[HARGA_BYPASS]]="",IF(Table1[[#This Row],[_HARGA]]="","",Table1[[#This Row],[_HARGA]]*1000),Table1[[#This Row],[HARGA_BYPASS]])</f>
        <v>50000</v>
      </c>
      <c r="V541" s="2"/>
      <c r="W541" s="2"/>
      <c r="X541" s="58" t="str">
        <f>IF(Table1[[#This Row],[ROWID]]="","",IF(Table1[[#This Row],[ROWID]]=C542,"",SUMIF(Table1[ROWID],Table1[[#This Row],[ROWID]],Table1[TOTAL])))</f>
        <v/>
      </c>
      <c r="AA54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41">
        <f>IF(Table1[[#This Row],[JUMLAH NOTA]]="","",IF(Table1[[#This Row],[CONV]]="",Table1[[#This Row],[JUMLAH NOTA]],Table1[[#This Row],[JUMLAH NOTA]]*Table1[[#This Row],[CONV]]))</f>
        <v>1</v>
      </c>
      <c r="AC541" t="str">
        <f>IF(Table1[[#This Row],[ISI_CONV]]="","",IF(Table1[[#This Row],[CONV]]="",Table1[[#This Row],[SATUAN NOTA]],Table1[[#This Row],[SATUAN]]))</f>
        <v>GRS</v>
      </c>
      <c r="AD541" s="58">
        <f>IF(Table1[[#This Row],[HARGA]]="","",IF(Table1[[#This Row],[CONV]]="",Table1[[#This Row],[HARGA]],Table1[[#This Row],[HARGA]]/Table1[[#This Row],[CONV]]))</f>
        <v>50000</v>
      </c>
      <c r="AE541" s="58">
        <f>IF(Table1[[#This Row],[HARGA_CONV]]="","",Table1[[#This Row],[HARGA_CONV]]*Table1[[#This Row],[ISI_CONV]]*(100%-(Table1[[#This Row],[DISKON]]+Table1[[#This Row],[DISKON NOTA]])))</f>
        <v>50000</v>
      </c>
      <c r="AF541" s="3">
        <f>IF(Table1[[#This Row],[TANGGAL NOTA]]="",AF540,Table1[[#This Row],[TANGGAL NOTA]])</f>
        <v>45533</v>
      </c>
      <c r="AG541" s="3"/>
      <c r="AH541" s="3">
        <f>IF(Table1[[#This Row],[TANGGAL UPDATE]]="",AH540,Table1[[#This Row],[TANGGAL UPDATE]])</f>
        <v>45535</v>
      </c>
      <c r="AI541" t="str" cm="1">
        <f t="array" ref="AI541">IF(Table1[[#This Row],[A1]]="",AI540,INDEX(Table6[3],Table1[[#This Row],[Q1]]))</f>
        <v>KO</v>
      </c>
      <c r="AJ541" t="str">
        <f>IF(Table1[[#This Row],[_KETERANGAN]]="","",Table1[[#This Row],[_KETERANGAN]])</f>
        <v/>
      </c>
      <c r="AK541" t="str" cm="1">
        <f t="array" ref="AK541">IF(Table1[[#This Row],[A1]]="",AK540,INDEX(Table6[3],Table1[[#This Row],[Q1]]))</f>
        <v>KO</v>
      </c>
      <c r="AL541" s="5" t="str" cm="1">
        <f t="array" ref="AL541">IF(Table1[[#This Row],[A1]]="",AL540,INDEX(Table6[1],Table1[[#This Row],[Q1]]))</f>
        <v>MUDA JAYA</v>
      </c>
      <c r="AM541" t="str" cm="1">
        <f t="array" ref="AM541">IF(Table1[[#This Row],[A1]]="",AM540,INDEX(Table6[2],Table1[[#This Row],[Q1]]))</f>
        <v>PURWOREJO</v>
      </c>
      <c r="AN541" t="str">
        <f>CONCATENATE(Table1[[#This Row],[TOKO_H]],"-",Table1[[#This Row],[KOTA_H]])</f>
        <v>MUDA JAYA-PURWOREJO</v>
      </c>
      <c r="AO541"/>
      <c r="AP541" t="s">
        <v>9561</v>
      </c>
      <c r="AQ541"/>
    </row>
    <row r="542" spans="1:43">
      <c r="A542">
        <f>IF(Table1[[#This Row],[KODE BARANG]]="","",MATCH(Table1[[#This Row],[KODE BARANG]],DBS[KODE BARANG],0))</f>
        <v>2513</v>
      </c>
      <c r="B542">
        <f>IF(Table1[[#This Row],[ROWID]]="","",ROW()-2)</f>
        <v>540</v>
      </c>
      <c r="C542">
        <f>IF(Table1[[#This Row],[NAMA BARANG]]="","",IF(Table1[[#This Row],[ID]]="",C541,Table1[[#This Row],[ID]]))</f>
        <v>539</v>
      </c>
      <c r="D542" t="str">
        <f>IF(Table1[[#This Row],[A1]]="","",MATCH(Table1[[#This Row],[A1]],Table6[5],0))</f>
        <v/>
      </c>
      <c r="E542" t="str">
        <f>IF(Table1[[#This Row],[ID]]="","",Table1[[#This Row],[TOKO-KOTA_H]])</f>
        <v/>
      </c>
      <c r="F542" t="str">
        <f>IF(Table1[[#This Row],[NOTA TOKO]]="","",ROW()-2)</f>
        <v/>
      </c>
      <c r="G542" s="59"/>
      <c r="H542" s="1"/>
      <c r="J542" s="1"/>
      <c r="K542" t="s">
        <v>3682</v>
      </c>
      <c r="L542" t="str">
        <f>IF(Table1[[#This Row],[_NAMA BARANG]]="",IF(Table1[[#This Row],[//DBS]]="","",INDEX(DBS[NAMA],Table1[[#This Row],[//DBS]])),Table1[[#This Row],[_NAMA BARANG]])</f>
        <v>PENSIL TF 288</v>
      </c>
      <c r="M542"/>
      <c r="O542" t="str">
        <f>IF(Table1[[#This Row],[ROWID]]="","",IF(Table1[[#This Row],[_KETERANGAN]]="STOCK BELUM LENGKAP","ADA",IF(Table1[[#This Row],[KODE BARANG]]="","TIDAK ADA","ADA")))</f>
        <v>ADA</v>
      </c>
      <c r="P542">
        <v>1</v>
      </c>
      <c r="Q542" t="s">
        <v>44</v>
      </c>
      <c r="R542">
        <f>IF(Table1[[#This Row],[//DBS]]="","",INDEX(DBS[ISI],Table1[[#This Row],[//DBS]]))</f>
        <v>20</v>
      </c>
      <c r="S542" t="str">
        <f>IF(Table1[[#This Row],[//DBS]]="","",IF(Table1[[#This Row],[SATUAN_BYPASS]]="",INDEX(DBS[[SATUAN ]],Table1[[#This Row],[//DBS]]),Table1[SATUAN_BYPASS]))</f>
        <v>GRS</v>
      </c>
      <c r="T542">
        <v>100</v>
      </c>
      <c r="U542" s="58">
        <f>IF(Table1[[#This Row],[HARGA_BYPASS]]="",IF(Table1[[#This Row],[_HARGA]]="","",Table1[[#This Row],[_HARGA]]*1000),Table1[[#This Row],[HARGA_BYPASS]])</f>
        <v>100000</v>
      </c>
      <c r="V542" s="2"/>
      <c r="W542" s="2"/>
      <c r="X542" s="58" t="str">
        <f>IF(Table1[[#This Row],[ROWID]]="","",IF(Table1[[#This Row],[ROWID]]=C543,"",SUMIF(Table1[ROWID],Table1[[#This Row],[ROWID]],Table1[TOTAL])))</f>
        <v/>
      </c>
      <c r="AA54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42">
        <f>IF(Table1[[#This Row],[JUMLAH NOTA]]="","",IF(Table1[[#This Row],[CONV]]="",Table1[[#This Row],[JUMLAH NOTA]],Table1[[#This Row],[JUMLAH NOTA]]*Table1[[#This Row],[CONV]]))</f>
        <v>1</v>
      </c>
      <c r="AC542" t="str">
        <f>IF(Table1[[#This Row],[ISI_CONV]]="","",IF(Table1[[#This Row],[CONV]]="",Table1[[#This Row],[SATUAN NOTA]],Table1[[#This Row],[SATUAN]]))</f>
        <v>GRS</v>
      </c>
      <c r="AD542" s="58">
        <f>IF(Table1[[#This Row],[HARGA]]="","",IF(Table1[[#This Row],[CONV]]="",Table1[[#This Row],[HARGA]],Table1[[#This Row],[HARGA]]/Table1[[#This Row],[CONV]]))</f>
        <v>100000</v>
      </c>
      <c r="AE542" s="58">
        <f>IF(Table1[[#This Row],[HARGA_CONV]]="","",Table1[[#This Row],[HARGA_CONV]]*Table1[[#This Row],[ISI_CONV]]*(100%-(Table1[[#This Row],[DISKON]]+Table1[[#This Row],[DISKON NOTA]])))</f>
        <v>100000</v>
      </c>
      <c r="AF542" s="3">
        <f>IF(Table1[[#This Row],[TANGGAL NOTA]]="",AF541,Table1[[#This Row],[TANGGAL NOTA]])</f>
        <v>45533</v>
      </c>
      <c r="AG542" s="3"/>
      <c r="AH542" s="3">
        <f>IF(Table1[[#This Row],[TANGGAL UPDATE]]="",AH541,Table1[[#This Row],[TANGGAL UPDATE]])</f>
        <v>45535</v>
      </c>
      <c r="AI542" t="str" cm="1">
        <f t="array" ref="AI542">IF(Table1[[#This Row],[A1]]="",AI541,INDEX(Table6[3],Table1[[#This Row],[Q1]]))</f>
        <v>KO</v>
      </c>
      <c r="AJ542" t="str">
        <f>IF(Table1[[#This Row],[_KETERANGAN]]="","",Table1[[#This Row],[_KETERANGAN]])</f>
        <v/>
      </c>
      <c r="AK542" t="str" cm="1">
        <f t="array" ref="AK542">IF(Table1[[#This Row],[A1]]="",AK541,INDEX(Table6[3],Table1[[#This Row],[Q1]]))</f>
        <v>KO</v>
      </c>
      <c r="AL542" s="5" t="str" cm="1">
        <f t="array" ref="AL542">IF(Table1[[#This Row],[A1]]="",AL541,INDEX(Table6[1],Table1[[#This Row],[Q1]]))</f>
        <v>MUDA JAYA</v>
      </c>
      <c r="AM542" t="str" cm="1">
        <f t="array" ref="AM542">IF(Table1[[#This Row],[A1]]="",AM541,INDEX(Table6[2],Table1[[#This Row],[Q1]]))</f>
        <v>PURWOREJO</v>
      </c>
      <c r="AN542" t="str">
        <f>CONCATENATE(Table1[[#This Row],[TOKO_H]],"-",Table1[[#This Row],[KOTA_H]])</f>
        <v>MUDA JAYA-PURWOREJO</v>
      </c>
      <c r="AO542"/>
      <c r="AP542" t="s">
        <v>9561</v>
      </c>
      <c r="AQ542"/>
    </row>
    <row r="543" spans="1:43">
      <c r="A543">
        <f>IF(Table1[[#This Row],[KODE BARANG]]="","",MATCH(Table1[[#This Row],[KODE BARANG]],DBS[KODE BARANG],0))</f>
        <v>2515</v>
      </c>
      <c r="B543">
        <f>IF(Table1[[#This Row],[ROWID]]="","",ROW()-2)</f>
        <v>541</v>
      </c>
      <c r="C543">
        <f>IF(Table1[[#This Row],[NAMA BARANG]]="","",IF(Table1[[#This Row],[ID]]="",C542,Table1[[#This Row],[ID]]))</f>
        <v>539</v>
      </c>
      <c r="D543" t="str">
        <f>IF(Table1[[#This Row],[A1]]="","",MATCH(Table1[[#This Row],[A1]],Table6[5],0))</f>
        <v/>
      </c>
      <c r="E543" t="str">
        <f>IF(Table1[[#This Row],[ID]]="","",Table1[[#This Row],[TOKO-KOTA_H]])</f>
        <v/>
      </c>
      <c r="F543" t="str">
        <f>IF(Table1[[#This Row],[NOTA TOKO]]="","",ROW()-2)</f>
        <v/>
      </c>
      <c r="G543" s="59"/>
      <c r="H543" s="1"/>
      <c r="J543" s="1"/>
      <c r="K543" t="s">
        <v>3680</v>
      </c>
      <c r="L543" t="str">
        <f>IF(Table1[[#This Row],[_NAMA BARANG]]="",IF(Table1[[#This Row],[//DBS]]="","",INDEX(DBS[NAMA],Table1[[#This Row],[//DBS]])),Table1[[#This Row],[_NAMA BARANG]])</f>
        <v>PENSIL TF 788</v>
      </c>
      <c r="M543"/>
      <c r="O543" t="str">
        <f>IF(Table1[[#This Row],[ROWID]]="","",IF(Table1[[#This Row],[_KETERANGAN]]="STOCK BELUM LENGKAP","ADA",IF(Table1[[#This Row],[KODE BARANG]]="","TIDAK ADA","ADA")))</f>
        <v>ADA</v>
      </c>
      <c r="P543">
        <v>1</v>
      </c>
      <c r="Q543" t="s">
        <v>44</v>
      </c>
      <c r="R543">
        <f>IF(Table1[[#This Row],[//DBS]]="","",INDEX(DBS[ISI],Table1[[#This Row],[//DBS]]))</f>
        <v>20</v>
      </c>
      <c r="S543" t="str">
        <f>IF(Table1[[#This Row],[//DBS]]="","",IF(Table1[[#This Row],[SATUAN_BYPASS]]="",INDEX(DBS[[SATUAN ]],Table1[[#This Row],[//DBS]]),Table1[SATUAN_BYPASS]))</f>
        <v>GRS</v>
      </c>
      <c r="T543">
        <v>100</v>
      </c>
      <c r="U543" s="58">
        <f>IF(Table1[[#This Row],[HARGA_BYPASS]]="",IF(Table1[[#This Row],[_HARGA]]="","",Table1[[#This Row],[_HARGA]]*1000),Table1[[#This Row],[HARGA_BYPASS]])</f>
        <v>100000</v>
      </c>
      <c r="V543" s="2"/>
      <c r="W543" s="2"/>
      <c r="X543" s="58" t="str">
        <f>IF(Table1[[#This Row],[ROWID]]="","",IF(Table1[[#This Row],[ROWID]]=C544,"",SUMIF(Table1[ROWID],Table1[[#This Row],[ROWID]],Table1[TOTAL])))</f>
        <v/>
      </c>
      <c r="AA54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43">
        <f>IF(Table1[[#This Row],[JUMLAH NOTA]]="","",IF(Table1[[#This Row],[CONV]]="",Table1[[#This Row],[JUMLAH NOTA]],Table1[[#This Row],[JUMLAH NOTA]]*Table1[[#This Row],[CONV]]))</f>
        <v>1</v>
      </c>
      <c r="AC543" t="str">
        <f>IF(Table1[[#This Row],[ISI_CONV]]="","",IF(Table1[[#This Row],[CONV]]="",Table1[[#This Row],[SATUAN NOTA]],Table1[[#This Row],[SATUAN]]))</f>
        <v>GRS</v>
      </c>
      <c r="AD543" s="58">
        <f>IF(Table1[[#This Row],[HARGA]]="","",IF(Table1[[#This Row],[CONV]]="",Table1[[#This Row],[HARGA]],Table1[[#This Row],[HARGA]]/Table1[[#This Row],[CONV]]))</f>
        <v>100000</v>
      </c>
      <c r="AE543" s="58">
        <f>IF(Table1[[#This Row],[HARGA_CONV]]="","",Table1[[#This Row],[HARGA_CONV]]*Table1[[#This Row],[ISI_CONV]]*(100%-(Table1[[#This Row],[DISKON]]+Table1[[#This Row],[DISKON NOTA]])))</f>
        <v>100000</v>
      </c>
      <c r="AF543" s="3">
        <f>IF(Table1[[#This Row],[TANGGAL NOTA]]="",AF542,Table1[[#This Row],[TANGGAL NOTA]])</f>
        <v>45533</v>
      </c>
      <c r="AG543" s="3"/>
      <c r="AH543" s="3">
        <f>IF(Table1[[#This Row],[TANGGAL UPDATE]]="",AH542,Table1[[#This Row],[TANGGAL UPDATE]])</f>
        <v>45535</v>
      </c>
      <c r="AI543" t="str" cm="1">
        <f t="array" ref="AI543">IF(Table1[[#This Row],[A1]]="",AI542,INDEX(Table6[3],Table1[[#This Row],[Q1]]))</f>
        <v>KO</v>
      </c>
      <c r="AJ543" t="str">
        <f>IF(Table1[[#This Row],[_KETERANGAN]]="","",Table1[[#This Row],[_KETERANGAN]])</f>
        <v/>
      </c>
      <c r="AK543" t="str" cm="1">
        <f t="array" ref="AK543">IF(Table1[[#This Row],[A1]]="",AK542,INDEX(Table6[3],Table1[[#This Row],[Q1]]))</f>
        <v>KO</v>
      </c>
      <c r="AL543" s="5" t="str" cm="1">
        <f t="array" ref="AL543">IF(Table1[[#This Row],[A1]]="",AL542,INDEX(Table6[1],Table1[[#This Row],[Q1]]))</f>
        <v>MUDA JAYA</v>
      </c>
      <c r="AM543" t="str" cm="1">
        <f t="array" ref="AM543">IF(Table1[[#This Row],[A1]]="",AM542,INDEX(Table6[2],Table1[[#This Row],[Q1]]))</f>
        <v>PURWOREJO</v>
      </c>
      <c r="AN543" t="str">
        <f>CONCATENATE(Table1[[#This Row],[TOKO_H]],"-",Table1[[#This Row],[KOTA_H]])</f>
        <v>MUDA JAYA-PURWOREJO</v>
      </c>
      <c r="AO543"/>
      <c r="AP543" t="s">
        <v>9561</v>
      </c>
      <c r="AQ543"/>
    </row>
    <row r="544" spans="1:43">
      <c r="A544">
        <f>IF(Table1[[#This Row],[KODE BARANG]]="","",MATCH(Table1[[#This Row],[KODE BARANG]],DBS[KODE BARANG],0))</f>
        <v>2562</v>
      </c>
      <c r="B544">
        <f>IF(Table1[[#This Row],[ROWID]]="","",ROW()-2)</f>
        <v>542</v>
      </c>
      <c r="C544">
        <f>IF(Table1[[#This Row],[NAMA BARANG]]="","",IF(Table1[[#This Row],[ID]]="",C543,Table1[[#This Row],[ID]]))</f>
        <v>539</v>
      </c>
      <c r="D544" t="str">
        <f>IF(Table1[[#This Row],[A1]]="","",MATCH(Table1[[#This Row],[A1]],Table6[5],0))</f>
        <v/>
      </c>
      <c r="E544" t="str">
        <f>IF(Table1[[#This Row],[ID]]="","",Table1[[#This Row],[TOKO-KOTA_H]])</f>
        <v/>
      </c>
      <c r="F544" t="str">
        <f>IF(Table1[[#This Row],[NOTA TOKO]]="","",ROW()-2)</f>
        <v/>
      </c>
      <c r="G544" s="59"/>
      <c r="H544" s="1"/>
      <c r="J544" s="1"/>
      <c r="K544" t="s">
        <v>9426</v>
      </c>
      <c r="L544" t="str">
        <f>IF(Table1[[#This Row],[_NAMA BARANG]]="",IF(Table1[[#This Row],[//DBS]]="","",INDEX(DBS[NAMA],Table1[[#This Row],[//DBS]])),Table1[[#This Row],[_NAMA BARANG]])</f>
        <v>PENSIL 2B KAYAGI KY-PF 3092</v>
      </c>
      <c r="M544"/>
      <c r="O544" t="str">
        <f>IF(Table1[[#This Row],[ROWID]]="","",IF(Table1[[#This Row],[_KETERANGAN]]="STOCK BELUM LENGKAP","ADA",IF(Table1[[#This Row],[KODE BARANG]]="","TIDAK ADA","ADA")))</f>
        <v>ADA</v>
      </c>
      <c r="P544">
        <v>1</v>
      </c>
      <c r="Q544" t="s">
        <v>44</v>
      </c>
      <c r="R544">
        <f>IF(Table1[[#This Row],[//DBS]]="","",INDEX(DBS[ISI],Table1[[#This Row],[//DBS]]))</f>
        <v>30</v>
      </c>
      <c r="S544" t="str">
        <f>IF(Table1[[#This Row],[//DBS]]="","",IF(Table1[[#This Row],[SATUAN_BYPASS]]="",INDEX(DBS[[SATUAN ]],Table1[[#This Row],[//DBS]]),Table1[SATUAN_BYPASS]))</f>
        <v>GRS</v>
      </c>
      <c r="T544">
        <v>110</v>
      </c>
      <c r="U544" s="58">
        <f>IF(Table1[[#This Row],[HARGA_BYPASS]]="",IF(Table1[[#This Row],[_HARGA]]="","",Table1[[#This Row],[_HARGA]]*1000),Table1[[#This Row],[HARGA_BYPASS]])</f>
        <v>110000</v>
      </c>
      <c r="V544" s="2"/>
      <c r="W544" s="2"/>
      <c r="X544" s="58" t="str">
        <f>IF(Table1[[#This Row],[ROWID]]="","",IF(Table1[[#This Row],[ROWID]]=C545,"",SUMIF(Table1[ROWID],Table1[[#This Row],[ROWID]],Table1[TOTAL])))</f>
        <v/>
      </c>
      <c r="AA54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44">
        <f>IF(Table1[[#This Row],[JUMLAH NOTA]]="","",IF(Table1[[#This Row],[CONV]]="",Table1[[#This Row],[JUMLAH NOTA]],Table1[[#This Row],[JUMLAH NOTA]]*Table1[[#This Row],[CONV]]))</f>
        <v>1</v>
      </c>
      <c r="AC544" t="str">
        <f>IF(Table1[[#This Row],[ISI_CONV]]="","",IF(Table1[[#This Row],[CONV]]="",Table1[[#This Row],[SATUAN NOTA]],Table1[[#This Row],[SATUAN]]))</f>
        <v>GRS</v>
      </c>
      <c r="AD544" s="58">
        <f>IF(Table1[[#This Row],[HARGA]]="","",IF(Table1[[#This Row],[CONV]]="",Table1[[#This Row],[HARGA]],Table1[[#This Row],[HARGA]]/Table1[[#This Row],[CONV]]))</f>
        <v>110000</v>
      </c>
      <c r="AE544" s="58">
        <f>IF(Table1[[#This Row],[HARGA_CONV]]="","",Table1[[#This Row],[HARGA_CONV]]*Table1[[#This Row],[ISI_CONV]]*(100%-(Table1[[#This Row],[DISKON]]+Table1[[#This Row],[DISKON NOTA]])))</f>
        <v>110000</v>
      </c>
      <c r="AF544" s="3">
        <f>IF(Table1[[#This Row],[TANGGAL NOTA]]="",AF543,Table1[[#This Row],[TANGGAL NOTA]])</f>
        <v>45533</v>
      </c>
      <c r="AG544" s="3"/>
      <c r="AH544" s="3">
        <f>IF(Table1[[#This Row],[TANGGAL UPDATE]]="",AH543,Table1[[#This Row],[TANGGAL UPDATE]])</f>
        <v>45535</v>
      </c>
      <c r="AI544" t="str" cm="1">
        <f t="array" ref="AI544">IF(Table1[[#This Row],[A1]]="",AI543,INDEX(Table6[3],Table1[[#This Row],[Q1]]))</f>
        <v>KO</v>
      </c>
      <c r="AJ544" t="str">
        <f>IF(Table1[[#This Row],[_KETERANGAN]]="","",Table1[[#This Row],[_KETERANGAN]])</f>
        <v/>
      </c>
      <c r="AK544" t="str" cm="1">
        <f t="array" ref="AK544">IF(Table1[[#This Row],[A1]]="",AK543,INDEX(Table6[3],Table1[[#This Row],[Q1]]))</f>
        <v>KO</v>
      </c>
      <c r="AL544" s="5" t="str" cm="1">
        <f t="array" ref="AL544">IF(Table1[[#This Row],[A1]]="",AL543,INDEX(Table6[1],Table1[[#This Row],[Q1]]))</f>
        <v>MUDA JAYA</v>
      </c>
      <c r="AM544" t="str" cm="1">
        <f t="array" ref="AM544">IF(Table1[[#This Row],[A1]]="",AM543,INDEX(Table6[2],Table1[[#This Row],[Q1]]))</f>
        <v>PURWOREJO</v>
      </c>
      <c r="AN544" t="str">
        <f>CONCATENATE(Table1[[#This Row],[TOKO_H]],"-",Table1[[#This Row],[KOTA_H]])</f>
        <v>MUDA JAYA-PURWOREJO</v>
      </c>
      <c r="AO544"/>
      <c r="AP544" t="s">
        <v>9561</v>
      </c>
      <c r="AQ544"/>
    </row>
    <row r="545" spans="1:43">
      <c r="A545">
        <f>IF(Table1[[#This Row],[KODE BARANG]]="","",MATCH(Table1[[#This Row],[KODE BARANG]],DBS[KODE BARANG],0))</f>
        <v>2560</v>
      </c>
      <c r="B545">
        <f>IF(Table1[[#This Row],[ROWID]]="","",ROW()-2)</f>
        <v>543</v>
      </c>
      <c r="C545">
        <f>IF(Table1[[#This Row],[NAMA BARANG]]="","",IF(Table1[[#This Row],[ID]]="",C544,Table1[[#This Row],[ID]]))</f>
        <v>539</v>
      </c>
      <c r="D545" t="str">
        <f>IF(Table1[[#This Row],[A1]]="","",MATCH(Table1[[#This Row],[A1]],Table6[5],0))</f>
        <v/>
      </c>
      <c r="E545" t="str">
        <f>IF(Table1[[#This Row],[ID]]="","",Table1[[#This Row],[TOKO-KOTA_H]])</f>
        <v/>
      </c>
      <c r="F545" t="str">
        <f>IF(Table1[[#This Row],[NOTA TOKO]]="","",ROW()-2)</f>
        <v/>
      </c>
      <c r="G545" s="59"/>
      <c r="H545" s="1"/>
      <c r="J545" s="1"/>
      <c r="K545" t="s">
        <v>9420</v>
      </c>
      <c r="L545" t="str">
        <f>IF(Table1[[#This Row],[_NAMA BARANG]]="",IF(Table1[[#This Row],[//DBS]]="","",INDEX(DBS[NAMA],Table1[[#This Row],[//DBS]])),Table1[[#This Row],[_NAMA BARANG]])</f>
        <v>PENSIL 2B KAYAGI KY-PF 3090</v>
      </c>
      <c r="M545"/>
      <c r="O545" t="str">
        <f>IF(Table1[[#This Row],[ROWID]]="","",IF(Table1[[#This Row],[_KETERANGAN]]="STOCK BELUM LENGKAP","ADA",IF(Table1[[#This Row],[KODE BARANG]]="","TIDAK ADA","ADA")))</f>
        <v>ADA</v>
      </c>
      <c r="P545">
        <v>1</v>
      </c>
      <c r="Q545" t="s">
        <v>44</v>
      </c>
      <c r="R545">
        <f>IF(Table1[[#This Row],[//DBS]]="","",INDEX(DBS[ISI],Table1[[#This Row],[//DBS]]))</f>
        <v>30</v>
      </c>
      <c r="S545" t="str">
        <f>IF(Table1[[#This Row],[//DBS]]="","",IF(Table1[[#This Row],[SATUAN_BYPASS]]="",INDEX(DBS[[SATUAN ]],Table1[[#This Row],[//DBS]]),Table1[SATUAN_BYPASS]))</f>
        <v>GRS</v>
      </c>
      <c r="T545">
        <v>110</v>
      </c>
      <c r="U545" s="58">
        <f>IF(Table1[[#This Row],[HARGA_BYPASS]]="",IF(Table1[[#This Row],[_HARGA]]="","",Table1[[#This Row],[_HARGA]]*1000),Table1[[#This Row],[HARGA_BYPASS]])</f>
        <v>110000</v>
      </c>
      <c r="V545" s="2"/>
      <c r="W545" s="2"/>
      <c r="X545" s="58" t="str">
        <f>IF(Table1[[#This Row],[ROWID]]="","",IF(Table1[[#This Row],[ROWID]]=C546,"",SUMIF(Table1[ROWID],Table1[[#This Row],[ROWID]],Table1[TOTAL])))</f>
        <v/>
      </c>
      <c r="AA54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45">
        <f>IF(Table1[[#This Row],[JUMLAH NOTA]]="","",IF(Table1[[#This Row],[CONV]]="",Table1[[#This Row],[JUMLAH NOTA]],Table1[[#This Row],[JUMLAH NOTA]]*Table1[[#This Row],[CONV]]))</f>
        <v>1</v>
      </c>
      <c r="AC545" t="str">
        <f>IF(Table1[[#This Row],[ISI_CONV]]="","",IF(Table1[[#This Row],[CONV]]="",Table1[[#This Row],[SATUAN NOTA]],Table1[[#This Row],[SATUAN]]))</f>
        <v>GRS</v>
      </c>
      <c r="AD545" s="58">
        <f>IF(Table1[[#This Row],[HARGA]]="","",IF(Table1[[#This Row],[CONV]]="",Table1[[#This Row],[HARGA]],Table1[[#This Row],[HARGA]]/Table1[[#This Row],[CONV]]))</f>
        <v>110000</v>
      </c>
      <c r="AE545" s="58">
        <f>IF(Table1[[#This Row],[HARGA_CONV]]="","",Table1[[#This Row],[HARGA_CONV]]*Table1[[#This Row],[ISI_CONV]]*(100%-(Table1[[#This Row],[DISKON]]+Table1[[#This Row],[DISKON NOTA]])))</f>
        <v>110000</v>
      </c>
      <c r="AF545" s="3">
        <f>IF(Table1[[#This Row],[TANGGAL NOTA]]="",AF544,Table1[[#This Row],[TANGGAL NOTA]])</f>
        <v>45533</v>
      </c>
      <c r="AG545" s="3"/>
      <c r="AH545" s="3">
        <f>IF(Table1[[#This Row],[TANGGAL UPDATE]]="",AH544,Table1[[#This Row],[TANGGAL UPDATE]])</f>
        <v>45535</v>
      </c>
      <c r="AI545" t="str" cm="1">
        <f t="array" ref="AI545">IF(Table1[[#This Row],[A1]]="",AI544,INDEX(Table6[3],Table1[[#This Row],[Q1]]))</f>
        <v>KO</v>
      </c>
      <c r="AJ545" t="str">
        <f>IF(Table1[[#This Row],[_KETERANGAN]]="","",Table1[[#This Row],[_KETERANGAN]])</f>
        <v/>
      </c>
      <c r="AK545" t="str" cm="1">
        <f t="array" ref="AK545">IF(Table1[[#This Row],[A1]]="",AK544,INDEX(Table6[3],Table1[[#This Row],[Q1]]))</f>
        <v>KO</v>
      </c>
      <c r="AL545" s="5" t="str" cm="1">
        <f t="array" ref="AL545">IF(Table1[[#This Row],[A1]]="",AL544,INDEX(Table6[1],Table1[[#This Row],[Q1]]))</f>
        <v>MUDA JAYA</v>
      </c>
      <c r="AM545" t="str" cm="1">
        <f t="array" ref="AM545">IF(Table1[[#This Row],[A1]]="",AM544,INDEX(Table6[2],Table1[[#This Row],[Q1]]))</f>
        <v>PURWOREJO</v>
      </c>
      <c r="AN545" t="str">
        <f>CONCATENATE(Table1[[#This Row],[TOKO_H]],"-",Table1[[#This Row],[KOTA_H]])</f>
        <v>MUDA JAYA-PURWOREJO</v>
      </c>
      <c r="AO545"/>
      <c r="AP545" t="s">
        <v>9561</v>
      </c>
      <c r="AQ545"/>
    </row>
    <row r="546" spans="1:43">
      <c r="A546">
        <f>IF(Table1[[#This Row],[KODE BARANG]]="","",MATCH(Table1[[#This Row],[KODE BARANG]],DBS[KODE BARANG],0))</f>
        <v>693</v>
      </c>
      <c r="B546">
        <f>IF(Table1[[#This Row],[ROWID]]="","",ROW()-2)</f>
        <v>544</v>
      </c>
      <c r="C546">
        <f>IF(Table1[[#This Row],[NAMA BARANG]]="","",IF(Table1[[#This Row],[ID]]="",C545,Table1[[#This Row],[ID]]))</f>
        <v>539</v>
      </c>
      <c r="D546" t="str">
        <f>IF(Table1[[#This Row],[A1]]="","",MATCH(Table1[[#This Row],[A1]],Table6[5],0))</f>
        <v/>
      </c>
      <c r="E546" t="str">
        <f>IF(Table1[[#This Row],[ID]]="","",Table1[[#This Row],[TOKO-KOTA_H]])</f>
        <v/>
      </c>
      <c r="F546" t="str">
        <f>IF(Table1[[#This Row],[NOTA TOKO]]="","",ROW()-2)</f>
        <v/>
      </c>
      <c r="G546" s="59"/>
      <c r="H546" s="1"/>
      <c r="J546" s="1"/>
      <c r="K546" t="s">
        <v>1415</v>
      </c>
      <c r="L546" t="str">
        <f>IF(Table1[[#This Row],[_NAMA BARANG]]="",IF(Table1[[#This Row],[//DBS]]="","",INDEX(DBS[NAMA],Table1[[#This Row],[//DBS]])),Table1[[#This Row],[_NAMA BARANG]])</f>
        <v>BP TF-2037 6W</v>
      </c>
      <c r="M546"/>
      <c r="O546" t="str">
        <f>IF(Table1[[#This Row],[ROWID]]="","",IF(Table1[[#This Row],[_KETERANGAN]]="STOCK BELUM LENGKAP","ADA",IF(Table1[[#This Row],[KODE BARANG]]="","TIDAK ADA","ADA")))</f>
        <v>ADA</v>
      </c>
      <c r="P546">
        <v>12</v>
      </c>
      <c r="Q546" t="s">
        <v>34</v>
      </c>
      <c r="R546">
        <f>IF(Table1[[#This Row],[//DBS]]="","",INDEX(DBS[ISI],Table1[[#This Row],[//DBS]]))</f>
        <v>60</v>
      </c>
      <c r="S546" t="str">
        <f>IF(Table1[[#This Row],[//DBS]]="","",IF(Table1[[#This Row],[SATUAN_BYPASS]]="",INDEX(DBS[[SATUAN ]],Table1[[#This Row],[//DBS]]),Table1[SATUAN_BYPASS]))</f>
        <v>LSN</v>
      </c>
      <c r="T546">
        <v>50</v>
      </c>
      <c r="U546" s="58">
        <f>IF(Table1[[#This Row],[HARGA_BYPASS]]="",IF(Table1[[#This Row],[_HARGA]]="","",Table1[[#This Row],[_HARGA]]*1000),Table1[[#This Row],[HARGA_BYPASS]])</f>
        <v>50000</v>
      </c>
      <c r="V546" s="2"/>
      <c r="W546" s="2"/>
      <c r="X546" s="58" t="str">
        <f>IF(Table1[[#This Row],[ROWID]]="","",IF(Table1[[#This Row],[ROWID]]=C547,"",SUMIF(Table1[ROWID],Table1[[#This Row],[ROWID]],Table1[TOTAL])))</f>
        <v/>
      </c>
      <c r="AA54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46">
        <f>IF(Table1[[#This Row],[JUMLAH NOTA]]="","",IF(Table1[[#This Row],[CONV]]="",Table1[[#This Row],[JUMLAH NOTA]],Table1[[#This Row],[JUMLAH NOTA]]*Table1[[#This Row],[CONV]]))</f>
        <v>12</v>
      </c>
      <c r="AC546" t="str">
        <f>IF(Table1[[#This Row],[ISI_CONV]]="","",IF(Table1[[#This Row],[CONV]]="",Table1[[#This Row],[SATUAN NOTA]],Table1[[#This Row],[SATUAN]]))</f>
        <v>LSN</v>
      </c>
      <c r="AD546" s="58">
        <f>IF(Table1[[#This Row],[HARGA]]="","",IF(Table1[[#This Row],[CONV]]="",Table1[[#This Row],[HARGA]],Table1[[#This Row],[HARGA]]/Table1[[#This Row],[CONV]]))</f>
        <v>50000</v>
      </c>
      <c r="AE546" s="58">
        <f>IF(Table1[[#This Row],[HARGA_CONV]]="","",Table1[[#This Row],[HARGA_CONV]]*Table1[[#This Row],[ISI_CONV]]*(100%-(Table1[[#This Row],[DISKON]]+Table1[[#This Row],[DISKON NOTA]])))</f>
        <v>600000</v>
      </c>
      <c r="AF546" s="3">
        <f>IF(Table1[[#This Row],[TANGGAL NOTA]]="",AF545,Table1[[#This Row],[TANGGAL NOTA]])</f>
        <v>45533</v>
      </c>
      <c r="AG546" s="3"/>
      <c r="AH546" s="3">
        <f>IF(Table1[[#This Row],[TANGGAL UPDATE]]="",AH545,Table1[[#This Row],[TANGGAL UPDATE]])</f>
        <v>45535</v>
      </c>
      <c r="AI546" t="str" cm="1">
        <f t="array" ref="AI546">IF(Table1[[#This Row],[A1]]="",AI545,INDEX(Table6[3],Table1[[#This Row],[Q1]]))</f>
        <v>KO</v>
      </c>
      <c r="AJ546" t="str">
        <f>IF(Table1[[#This Row],[_KETERANGAN]]="","",Table1[[#This Row],[_KETERANGAN]])</f>
        <v/>
      </c>
      <c r="AK546" t="str" cm="1">
        <f t="array" ref="AK546">IF(Table1[[#This Row],[A1]]="",AK545,INDEX(Table6[3],Table1[[#This Row],[Q1]]))</f>
        <v>KO</v>
      </c>
      <c r="AL546" s="5" t="str" cm="1">
        <f t="array" ref="AL546">IF(Table1[[#This Row],[A1]]="",AL545,INDEX(Table6[1],Table1[[#This Row],[Q1]]))</f>
        <v>MUDA JAYA</v>
      </c>
      <c r="AM546" t="str" cm="1">
        <f t="array" ref="AM546">IF(Table1[[#This Row],[A1]]="",AM545,INDEX(Table6[2],Table1[[#This Row],[Q1]]))</f>
        <v>PURWOREJO</v>
      </c>
      <c r="AN546" t="str">
        <f>CONCATENATE(Table1[[#This Row],[TOKO_H]],"-",Table1[[#This Row],[KOTA_H]])</f>
        <v>MUDA JAYA-PURWOREJO</v>
      </c>
      <c r="AO546"/>
      <c r="AP546" t="s">
        <v>9561</v>
      </c>
      <c r="AQ546"/>
    </row>
    <row r="547" spans="1:43">
      <c r="A547">
        <f>IF(Table1[[#This Row],[KODE BARANG]]="","",MATCH(Table1[[#This Row],[KODE BARANG]],DBS[KODE BARANG],0))</f>
        <v>3277</v>
      </c>
      <c r="B547">
        <f>IF(Table1[[#This Row],[ROWID]]="","",ROW()-2)</f>
        <v>545</v>
      </c>
      <c r="C547">
        <f>IF(Table1[[#This Row],[NAMA BARANG]]="","",IF(Table1[[#This Row],[ID]]="",C546,Table1[[#This Row],[ID]]))</f>
        <v>539</v>
      </c>
      <c r="D547" t="str">
        <f>IF(Table1[[#This Row],[A1]]="","",MATCH(Table1[[#This Row],[A1]],Table6[5],0))</f>
        <v/>
      </c>
      <c r="E547" t="str">
        <f>IF(Table1[[#This Row],[ID]]="","",Table1[[#This Row],[TOKO-KOTA_H]])</f>
        <v/>
      </c>
      <c r="F547" t="str">
        <f>IF(Table1[[#This Row],[NOTA TOKO]]="","",ROW()-2)</f>
        <v/>
      </c>
      <c r="G547" s="59"/>
      <c r="H547" s="1"/>
      <c r="J547" s="1"/>
      <c r="K547" t="s">
        <v>8961</v>
      </c>
      <c r="L547" t="str">
        <f>IF(Table1[[#This Row],[_NAMA BARANG]]="",IF(Table1[[#This Row],[//DBS]]="","",INDEX(DBS[NAMA],Table1[[#This Row],[//DBS]])),Table1[[#This Row],[_NAMA BARANG]])</f>
        <v>TIPEX KERTAS NO. 8587</v>
      </c>
      <c r="M547"/>
      <c r="O547" t="str">
        <f>IF(Table1[[#This Row],[ROWID]]="","",IF(Table1[[#This Row],[_KETERANGAN]]="STOCK BELUM LENGKAP","ADA",IF(Table1[[#This Row],[KODE BARANG]]="","TIDAK ADA","ADA")))</f>
        <v>ADA</v>
      </c>
      <c r="P547">
        <v>6</v>
      </c>
      <c r="Q547" t="s">
        <v>34</v>
      </c>
      <c r="R547">
        <f>IF(Table1[[#This Row],[//DBS]]="","",INDEX(DBS[ISI],Table1[[#This Row],[//DBS]]))</f>
        <v>48</v>
      </c>
      <c r="S547" t="str">
        <f>IF(Table1[[#This Row],[//DBS]]="","",IF(Table1[[#This Row],[SATUAN_BYPASS]]="",INDEX(DBS[[SATUAN ]],Table1[[#This Row],[//DBS]]),Table1[SATUAN_BYPASS]))</f>
        <v>LSN</v>
      </c>
      <c r="T547">
        <v>120</v>
      </c>
      <c r="U547" s="58">
        <f>IF(Table1[[#This Row],[HARGA_BYPASS]]="",IF(Table1[[#This Row],[_HARGA]]="","",Table1[[#This Row],[_HARGA]]*1000),Table1[[#This Row],[HARGA_BYPASS]])</f>
        <v>120000</v>
      </c>
      <c r="V547" s="2"/>
      <c r="W547" s="2"/>
      <c r="X547" s="58" t="str">
        <f>IF(Table1[[#This Row],[ROWID]]="","",IF(Table1[[#This Row],[ROWID]]=C548,"",SUMIF(Table1[ROWID],Table1[[#This Row],[ROWID]],Table1[TOTAL])))</f>
        <v/>
      </c>
      <c r="AA54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47">
        <f>IF(Table1[[#This Row],[JUMLAH NOTA]]="","",IF(Table1[[#This Row],[CONV]]="",Table1[[#This Row],[JUMLAH NOTA]],Table1[[#This Row],[JUMLAH NOTA]]*Table1[[#This Row],[CONV]]))</f>
        <v>6</v>
      </c>
      <c r="AC547" t="str">
        <f>IF(Table1[[#This Row],[ISI_CONV]]="","",IF(Table1[[#This Row],[CONV]]="",Table1[[#This Row],[SATUAN NOTA]],Table1[[#This Row],[SATUAN]]))</f>
        <v>LSN</v>
      </c>
      <c r="AD547" s="58">
        <f>IF(Table1[[#This Row],[HARGA]]="","",IF(Table1[[#This Row],[CONV]]="",Table1[[#This Row],[HARGA]],Table1[[#This Row],[HARGA]]/Table1[[#This Row],[CONV]]))</f>
        <v>120000</v>
      </c>
      <c r="AE547" s="58">
        <f>IF(Table1[[#This Row],[HARGA_CONV]]="","",Table1[[#This Row],[HARGA_CONV]]*Table1[[#This Row],[ISI_CONV]]*(100%-(Table1[[#This Row],[DISKON]]+Table1[[#This Row],[DISKON NOTA]])))</f>
        <v>720000</v>
      </c>
      <c r="AF547" s="3">
        <f>IF(Table1[[#This Row],[TANGGAL NOTA]]="",AF546,Table1[[#This Row],[TANGGAL NOTA]])</f>
        <v>45533</v>
      </c>
      <c r="AG547" s="3"/>
      <c r="AH547" s="3">
        <f>IF(Table1[[#This Row],[TANGGAL UPDATE]]="",AH546,Table1[[#This Row],[TANGGAL UPDATE]])</f>
        <v>45535</v>
      </c>
      <c r="AI547" t="str" cm="1">
        <f t="array" ref="AI547">IF(Table1[[#This Row],[A1]]="",AI546,INDEX(Table6[3],Table1[[#This Row],[Q1]]))</f>
        <v>KO</v>
      </c>
      <c r="AJ547" t="str">
        <f>IF(Table1[[#This Row],[_KETERANGAN]]="","",Table1[[#This Row],[_KETERANGAN]])</f>
        <v/>
      </c>
      <c r="AK547" t="str" cm="1">
        <f t="array" ref="AK547">IF(Table1[[#This Row],[A1]]="",AK546,INDEX(Table6[3],Table1[[#This Row],[Q1]]))</f>
        <v>KO</v>
      </c>
      <c r="AL547" s="5" t="str" cm="1">
        <f t="array" ref="AL547">IF(Table1[[#This Row],[A1]]="",AL546,INDEX(Table6[1],Table1[[#This Row],[Q1]]))</f>
        <v>MUDA JAYA</v>
      </c>
      <c r="AM547" t="str" cm="1">
        <f t="array" ref="AM547">IF(Table1[[#This Row],[A1]]="",AM546,INDEX(Table6[2],Table1[[#This Row],[Q1]]))</f>
        <v>PURWOREJO</v>
      </c>
      <c r="AN547" t="str">
        <f>CONCATENATE(Table1[[#This Row],[TOKO_H]],"-",Table1[[#This Row],[KOTA_H]])</f>
        <v>MUDA JAYA-PURWOREJO</v>
      </c>
      <c r="AO547"/>
      <c r="AP547" t="s">
        <v>9561</v>
      </c>
      <c r="AQ547"/>
    </row>
    <row r="548" spans="1:43">
      <c r="A548">
        <f>IF(Table1[[#This Row],[KODE BARANG]]="","",MATCH(Table1[[#This Row],[KODE BARANG]],DBS[KODE BARANG],0))</f>
        <v>367</v>
      </c>
      <c r="B548">
        <f>IF(Table1[[#This Row],[ROWID]]="","",ROW()-2)</f>
        <v>546</v>
      </c>
      <c r="C548">
        <f>IF(Table1[[#This Row],[NAMA BARANG]]="","",IF(Table1[[#This Row],[ID]]="",C547,Table1[[#This Row],[ID]]))</f>
        <v>539</v>
      </c>
      <c r="D548" t="str">
        <f>IF(Table1[[#This Row],[A1]]="","",MATCH(Table1[[#This Row],[A1]],Table6[5],0))</f>
        <v/>
      </c>
      <c r="E548" t="str">
        <f>IF(Table1[[#This Row],[ID]]="","",Table1[[#This Row],[TOKO-KOTA_H]])</f>
        <v/>
      </c>
      <c r="F548" t="str">
        <f>IF(Table1[[#This Row],[NOTA TOKO]]="","",ROW()-2)</f>
        <v/>
      </c>
      <c r="G548" s="59"/>
      <c r="H548" s="1"/>
      <c r="J548" s="1"/>
      <c r="K548" t="s">
        <v>11494</v>
      </c>
      <c r="L548" t="str">
        <f>IF(Table1[[#This Row],[_NAMA BARANG]]="",IF(Table1[[#This Row],[//DBS]]="","",INDEX(DBS[NAMA],Table1[[#This Row],[//DBS]])),Table1[[#This Row],[_NAMA BARANG]])</f>
        <v>BINDERNOTE A5 MICROTOP UN 36 UNIVERSITY</v>
      </c>
      <c r="M548"/>
      <c r="O548" t="str">
        <f>IF(Table1[[#This Row],[ROWID]]="","",IF(Table1[[#This Row],[_KETERANGAN]]="STOCK BELUM LENGKAP","ADA",IF(Table1[[#This Row],[KODE BARANG]]="","TIDAK ADA","ADA")))</f>
        <v>ADA</v>
      </c>
      <c r="P548">
        <v>12</v>
      </c>
      <c r="Q548" t="s">
        <v>37</v>
      </c>
      <c r="R548">
        <f>IF(Table1[[#This Row],[//DBS]]="","",INDEX(DBS[ISI],Table1[[#This Row],[//DBS]]))</f>
        <v>120</v>
      </c>
      <c r="S548" t="str">
        <f>IF(Table1[[#This Row],[//DBS]]="","",IF(Table1[[#This Row],[SATUAN_BYPASS]]="",INDEX(DBS[[SATUAN ]],Table1[[#This Row],[//DBS]]),Table1[SATUAN_BYPASS]))</f>
        <v>PCS</v>
      </c>
      <c r="T548">
        <v>11</v>
      </c>
      <c r="U548" s="58">
        <f>IF(Table1[[#This Row],[HARGA_BYPASS]]="",IF(Table1[[#This Row],[_HARGA]]="","",Table1[[#This Row],[_HARGA]]*1000),Table1[[#This Row],[HARGA_BYPASS]])</f>
        <v>11000</v>
      </c>
      <c r="V548" s="2"/>
      <c r="W548" s="2"/>
      <c r="X548" s="58" t="str">
        <f>IF(Table1[[#This Row],[ROWID]]="","",IF(Table1[[#This Row],[ROWID]]=C549,"",SUMIF(Table1[ROWID],Table1[[#This Row],[ROWID]],Table1[TOTAL])))</f>
        <v/>
      </c>
      <c r="AA54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48">
        <f>IF(Table1[[#This Row],[JUMLAH NOTA]]="","",IF(Table1[[#This Row],[CONV]]="",Table1[[#This Row],[JUMLAH NOTA]],Table1[[#This Row],[JUMLAH NOTA]]*Table1[[#This Row],[CONV]]))</f>
        <v>12</v>
      </c>
      <c r="AC548" t="str">
        <f>IF(Table1[[#This Row],[ISI_CONV]]="","",IF(Table1[[#This Row],[CONV]]="",Table1[[#This Row],[SATUAN NOTA]],Table1[[#This Row],[SATUAN]]))</f>
        <v>PCS</v>
      </c>
      <c r="AD548" s="58">
        <f>IF(Table1[[#This Row],[HARGA]]="","",IF(Table1[[#This Row],[CONV]]="",Table1[[#This Row],[HARGA]],Table1[[#This Row],[HARGA]]/Table1[[#This Row],[CONV]]))</f>
        <v>11000</v>
      </c>
      <c r="AE548" s="58">
        <f>IF(Table1[[#This Row],[HARGA_CONV]]="","",Table1[[#This Row],[HARGA_CONV]]*Table1[[#This Row],[ISI_CONV]]*(100%-(Table1[[#This Row],[DISKON]]+Table1[[#This Row],[DISKON NOTA]])))</f>
        <v>132000</v>
      </c>
      <c r="AF548" s="3">
        <f>IF(Table1[[#This Row],[TANGGAL NOTA]]="",AF547,Table1[[#This Row],[TANGGAL NOTA]])</f>
        <v>45533</v>
      </c>
      <c r="AG548" s="3"/>
      <c r="AH548" s="3">
        <f>IF(Table1[[#This Row],[TANGGAL UPDATE]]="",AH547,Table1[[#This Row],[TANGGAL UPDATE]])</f>
        <v>45535</v>
      </c>
      <c r="AI548" t="str" cm="1">
        <f t="array" ref="AI548">IF(Table1[[#This Row],[A1]]="",AI547,INDEX(Table6[3],Table1[[#This Row],[Q1]]))</f>
        <v>KO</v>
      </c>
      <c r="AJ548" t="str">
        <f>IF(Table1[[#This Row],[_KETERANGAN]]="","",Table1[[#This Row],[_KETERANGAN]])</f>
        <v/>
      </c>
      <c r="AK548" t="str" cm="1">
        <f t="array" ref="AK548">IF(Table1[[#This Row],[A1]]="",AK547,INDEX(Table6[3],Table1[[#This Row],[Q1]]))</f>
        <v>KO</v>
      </c>
      <c r="AL548" s="5" t="str" cm="1">
        <f t="array" ref="AL548">IF(Table1[[#This Row],[A1]]="",AL547,INDEX(Table6[1],Table1[[#This Row],[Q1]]))</f>
        <v>MUDA JAYA</v>
      </c>
      <c r="AM548" t="str" cm="1">
        <f t="array" ref="AM548">IF(Table1[[#This Row],[A1]]="",AM547,INDEX(Table6[2],Table1[[#This Row],[Q1]]))</f>
        <v>PURWOREJO</v>
      </c>
      <c r="AN548" t="str">
        <f>CONCATENATE(Table1[[#This Row],[TOKO_H]],"-",Table1[[#This Row],[KOTA_H]])</f>
        <v>MUDA JAYA-PURWOREJO</v>
      </c>
      <c r="AO548"/>
      <c r="AP548" t="s">
        <v>9561</v>
      </c>
      <c r="AQ548"/>
    </row>
    <row r="549" spans="1:43">
      <c r="A549">
        <f>IF(Table1[[#This Row],[KODE BARANG]]="","",MATCH(Table1[[#This Row],[KODE BARANG]],DBS[KODE BARANG],0))</f>
        <v>332</v>
      </c>
      <c r="B549">
        <f>IF(Table1[[#This Row],[ROWID]]="","",ROW()-2)</f>
        <v>547</v>
      </c>
      <c r="C549">
        <f>IF(Table1[[#This Row],[NAMA BARANG]]="","",IF(Table1[[#This Row],[ID]]="",C548,Table1[[#This Row],[ID]]))</f>
        <v>539</v>
      </c>
      <c r="D549" t="str">
        <f>IF(Table1[[#This Row],[A1]]="","",MATCH(Table1[[#This Row],[A1]],Table6[5],0))</f>
        <v/>
      </c>
      <c r="E549" t="str">
        <f>IF(Table1[[#This Row],[ID]]="","",Table1[[#This Row],[TOKO-KOTA_H]])</f>
        <v/>
      </c>
      <c r="F549" t="str">
        <f>IF(Table1[[#This Row],[NOTA TOKO]]="","",ROW()-2)</f>
        <v/>
      </c>
      <c r="G549" s="59"/>
      <c r="H549" s="1"/>
      <c r="J549" s="1"/>
      <c r="K549" t="s">
        <v>7764</v>
      </c>
      <c r="L549" t="str">
        <f>IF(Table1[[#This Row],[_NAMA BARANG]]="",IF(Table1[[#This Row],[//DBS]]="","",INDEX(DBS[NAMA],Table1[[#This Row],[//DBS]])),Table1[[#This Row],[_NAMA BARANG]])</f>
        <v>BINDER NOTE HYB - 86804 A5</v>
      </c>
      <c r="M549"/>
      <c r="O549" t="str">
        <f>IF(Table1[[#This Row],[ROWID]]="","",IF(Table1[[#This Row],[_KETERANGAN]]="STOCK BELUM LENGKAP","ADA",IF(Table1[[#This Row],[KODE BARANG]]="","TIDAK ADA","ADA")))</f>
        <v>ADA</v>
      </c>
      <c r="P549">
        <v>12</v>
      </c>
      <c r="Q549" t="s">
        <v>37</v>
      </c>
      <c r="R549">
        <f>IF(Table1[[#This Row],[//DBS]]="","",INDEX(DBS[ISI],Table1[[#This Row],[//DBS]]))</f>
        <v>128</v>
      </c>
      <c r="S549" t="str">
        <f>IF(Table1[[#This Row],[//DBS]]="","",IF(Table1[[#This Row],[SATUAN_BYPASS]]="",INDEX(DBS[[SATUAN ]],Table1[[#This Row],[//DBS]]),Table1[SATUAN_BYPASS]))</f>
        <v>PCS</v>
      </c>
      <c r="T549">
        <v>25</v>
      </c>
      <c r="U549" s="58">
        <f>IF(Table1[[#This Row],[HARGA_BYPASS]]="",IF(Table1[[#This Row],[_HARGA]]="","",Table1[[#This Row],[_HARGA]]*1000),Table1[[#This Row],[HARGA_BYPASS]])</f>
        <v>25000</v>
      </c>
      <c r="V549" s="2"/>
      <c r="W549" s="2"/>
      <c r="X549" s="58" t="str">
        <f>IF(Table1[[#This Row],[ROWID]]="","",IF(Table1[[#This Row],[ROWID]]=C550,"",SUMIF(Table1[ROWID],Table1[[#This Row],[ROWID]],Table1[TOTAL])))</f>
        <v/>
      </c>
      <c r="AA54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49">
        <f>IF(Table1[[#This Row],[JUMLAH NOTA]]="","",IF(Table1[[#This Row],[CONV]]="",Table1[[#This Row],[JUMLAH NOTA]],Table1[[#This Row],[JUMLAH NOTA]]*Table1[[#This Row],[CONV]]))</f>
        <v>12</v>
      </c>
      <c r="AC549" t="str">
        <f>IF(Table1[[#This Row],[ISI_CONV]]="","",IF(Table1[[#This Row],[CONV]]="",Table1[[#This Row],[SATUAN NOTA]],Table1[[#This Row],[SATUAN]]))</f>
        <v>PCS</v>
      </c>
      <c r="AD549" s="58">
        <f>IF(Table1[[#This Row],[HARGA]]="","",IF(Table1[[#This Row],[CONV]]="",Table1[[#This Row],[HARGA]],Table1[[#This Row],[HARGA]]/Table1[[#This Row],[CONV]]))</f>
        <v>25000</v>
      </c>
      <c r="AE549" s="58">
        <f>IF(Table1[[#This Row],[HARGA_CONV]]="","",Table1[[#This Row],[HARGA_CONV]]*Table1[[#This Row],[ISI_CONV]]*(100%-(Table1[[#This Row],[DISKON]]+Table1[[#This Row],[DISKON NOTA]])))</f>
        <v>300000</v>
      </c>
      <c r="AF549" s="3">
        <f>IF(Table1[[#This Row],[TANGGAL NOTA]]="",AF548,Table1[[#This Row],[TANGGAL NOTA]])</f>
        <v>45533</v>
      </c>
      <c r="AG549" s="3"/>
      <c r="AH549" s="3">
        <f>IF(Table1[[#This Row],[TANGGAL UPDATE]]="",AH548,Table1[[#This Row],[TANGGAL UPDATE]])</f>
        <v>45535</v>
      </c>
      <c r="AI549" t="str" cm="1">
        <f t="array" ref="AI549">IF(Table1[[#This Row],[A1]]="",AI548,INDEX(Table6[3],Table1[[#This Row],[Q1]]))</f>
        <v>KO</v>
      </c>
      <c r="AJ549" t="str">
        <f>IF(Table1[[#This Row],[_KETERANGAN]]="","",Table1[[#This Row],[_KETERANGAN]])</f>
        <v/>
      </c>
      <c r="AK549" t="str" cm="1">
        <f t="array" ref="AK549">IF(Table1[[#This Row],[A1]]="",AK548,INDEX(Table6[3],Table1[[#This Row],[Q1]]))</f>
        <v>KO</v>
      </c>
      <c r="AL549" s="5" t="str" cm="1">
        <f t="array" ref="AL549">IF(Table1[[#This Row],[A1]]="",AL548,INDEX(Table6[1],Table1[[#This Row],[Q1]]))</f>
        <v>MUDA JAYA</v>
      </c>
      <c r="AM549" t="str" cm="1">
        <f t="array" ref="AM549">IF(Table1[[#This Row],[A1]]="",AM548,INDEX(Table6[2],Table1[[#This Row],[Q1]]))</f>
        <v>PURWOREJO</v>
      </c>
      <c r="AN549" t="str">
        <f>CONCATENATE(Table1[[#This Row],[TOKO_H]],"-",Table1[[#This Row],[KOTA_H]])</f>
        <v>MUDA JAYA-PURWOREJO</v>
      </c>
      <c r="AO549"/>
      <c r="AP549" t="s">
        <v>9561</v>
      </c>
      <c r="AQ549"/>
    </row>
    <row r="550" spans="1:43" ht="14.25">
      <c r="A550">
        <f>IF(Table1[[#This Row],[KODE BARANG]]="","",MATCH(Table1[[#This Row],[KODE BARANG]],DBS[KODE BARANG],0))</f>
        <v>329</v>
      </c>
      <c r="B550">
        <f>IF(Table1[[#This Row],[ROWID]]="","",ROW()-2)</f>
        <v>548</v>
      </c>
      <c r="C550">
        <f>IF(Table1[[#This Row],[NAMA BARANG]]="","",IF(Table1[[#This Row],[ID]]="",C549,Table1[[#This Row],[ID]]))</f>
        <v>539</v>
      </c>
      <c r="D550" t="str">
        <f>IF(Table1[[#This Row],[A1]]="","",MATCH(Table1[[#This Row],[A1]],Table6[5],0))</f>
        <v/>
      </c>
      <c r="E550" t="str">
        <f>IF(Table1[[#This Row],[ID]]="","",Table1[[#This Row],[TOKO-KOTA_H]])</f>
        <v/>
      </c>
      <c r="F550" t="str">
        <f>IF(Table1[[#This Row],[NOTA TOKO]]="","",ROW()-2)</f>
        <v/>
      </c>
      <c r="G550" s="59"/>
      <c r="H550" s="1"/>
      <c r="J550" s="1"/>
      <c r="K550" t="s">
        <v>7761</v>
      </c>
      <c r="L550" t="str">
        <f>IF(Table1[[#This Row],[_NAMA BARANG]]="",IF(Table1[[#This Row],[//DBS]]="","",INDEX(DBS[NAMA],Table1[[#This Row],[//DBS]])),Table1[[#This Row],[_NAMA BARANG]])</f>
        <v>BINDER NOTE JHYB - 64840 A5</v>
      </c>
      <c r="M550" s="61"/>
      <c r="O550" t="str">
        <f>IF(Table1[[#This Row],[ROWID]]="","",IF(Table1[[#This Row],[_KETERANGAN]]="STOCK BELUM LENGKAP","ADA",IF(Table1[[#This Row],[KODE BARANG]]="","TIDAK ADA","ADA")))</f>
        <v>ADA</v>
      </c>
      <c r="P550">
        <v>12</v>
      </c>
      <c r="Q550" t="s">
        <v>37</v>
      </c>
      <c r="R550">
        <f>IF(Table1[[#This Row],[//DBS]]="","",INDEX(DBS[ISI],Table1[[#This Row],[//DBS]]))</f>
        <v>128</v>
      </c>
      <c r="S550" t="str">
        <f>IF(Table1[[#This Row],[//DBS]]="","",IF(Table1[[#This Row],[SATUAN_BYPASS]]="",INDEX(DBS[[SATUAN ]],Table1[[#This Row],[//DBS]]),Table1[SATUAN_BYPASS]))</f>
        <v>PCS</v>
      </c>
      <c r="T550">
        <v>25</v>
      </c>
      <c r="U550" s="58">
        <f>IF(Table1[[#This Row],[HARGA_BYPASS]]="",IF(Table1[[#This Row],[_HARGA]]="","",Table1[[#This Row],[_HARGA]]*1000),Table1[[#This Row],[HARGA_BYPASS]])</f>
        <v>25000</v>
      </c>
      <c r="V550" s="2"/>
      <c r="W550" s="2"/>
      <c r="X550" s="58" t="str">
        <f>IF(Table1[[#This Row],[ROWID]]="","",IF(Table1[[#This Row],[ROWID]]=C551,"",SUMIF(Table1[ROWID],Table1[[#This Row],[ROWID]],Table1[TOTAL])))</f>
        <v/>
      </c>
      <c r="AA55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50">
        <f>IF(Table1[[#This Row],[JUMLAH NOTA]]="","",IF(Table1[[#This Row],[CONV]]="",Table1[[#This Row],[JUMLAH NOTA]],Table1[[#This Row],[JUMLAH NOTA]]*Table1[[#This Row],[CONV]]))</f>
        <v>12</v>
      </c>
      <c r="AC550" t="str">
        <f>IF(Table1[[#This Row],[ISI_CONV]]="","",IF(Table1[[#This Row],[CONV]]="",Table1[[#This Row],[SATUAN NOTA]],Table1[[#This Row],[SATUAN]]))</f>
        <v>PCS</v>
      </c>
      <c r="AD550" s="58">
        <f>IF(Table1[[#This Row],[HARGA]]="","",IF(Table1[[#This Row],[CONV]]="",Table1[[#This Row],[HARGA]],Table1[[#This Row],[HARGA]]/Table1[[#This Row],[CONV]]))</f>
        <v>25000</v>
      </c>
      <c r="AE550" s="58">
        <f>IF(Table1[[#This Row],[HARGA_CONV]]="","",Table1[[#This Row],[HARGA_CONV]]*Table1[[#This Row],[ISI_CONV]]*(100%-(Table1[[#This Row],[DISKON]]+Table1[[#This Row],[DISKON NOTA]])))</f>
        <v>300000</v>
      </c>
      <c r="AF550" s="3">
        <f>IF(Table1[[#This Row],[TANGGAL NOTA]]="",AF549,Table1[[#This Row],[TANGGAL NOTA]])</f>
        <v>45533</v>
      </c>
      <c r="AG550" s="3"/>
      <c r="AH550" s="3">
        <f>IF(Table1[[#This Row],[TANGGAL UPDATE]]="",AH549,Table1[[#This Row],[TANGGAL UPDATE]])</f>
        <v>45535</v>
      </c>
      <c r="AI550" t="str" cm="1">
        <f t="array" ref="AI550">IF(Table1[[#This Row],[A1]]="",AI549,INDEX(Table6[3],Table1[[#This Row],[Q1]]))</f>
        <v>KO</v>
      </c>
      <c r="AJ550" t="str">
        <f>IF(Table1[[#This Row],[_KETERANGAN]]="","",Table1[[#This Row],[_KETERANGAN]])</f>
        <v/>
      </c>
      <c r="AK550" t="str" cm="1">
        <f t="array" ref="AK550">IF(Table1[[#This Row],[A1]]="",AK549,INDEX(Table6[3],Table1[[#This Row],[Q1]]))</f>
        <v>KO</v>
      </c>
      <c r="AL550" s="5" t="str" cm="1">
        <f t="array" ref="AL550">IF(Table1[[#This Row],[A1]]="",AL549,INDEX(Table6[1],Table1[[#This Row],[Q1]]))</f>
        <v>MUDA JAYA</v>
      </c>
      <c r="AM550" t="str" cm="1">
        <f t="array" ref="AM550">IF(Table1[[#This Row],[A1]]="",AM549,INDEX(Table6[2],Table1[[#This Row],[Q1]]))</f>
        <v>PURWOREJO</v>
      </c>
      <c r="AN550" t="str">
        <f>CONCATENATE(Table1[[#This Row],[TOKO_H]],"-",Table1[[#This Row],[KOTA_H]])</f>
        <v>MUDA JAYA-PURWOREJO</v>
      </c>
      <c r="AO550"/>
      <c r="AP550" t="s">
        <v>9561</v>
      </c>
      <c r="AQ550"/>
    </row>
    <row r="551" spans="1:43">
      <c r="A551">
        <f>IF(Table1[[#This Row],[KODE BARANG]]="","",MATCH(Table1[[#This Row],[KODE BARANG]],DBS[KODE BARANG],0))</f>
        <v>327</v>
      </c>
      <c r="B551">
        <f>IF(Table1[[#This Row],[ROWID]]="","",ROW()-2)</f>
        <v>549</v>
      </c>
      <c r="C551">
        <f>IF(Table1[[#This Row],[NAMA BARANG]]="","",IF(Table1[[#This Row],[ID]]="",C550,Table1[[#This Row],[ID]]))</f>
        <v>539</v>
      </c>
      <c r="D551" t="str">
        <f>IF(Table1[[#This Row],[A1]]="","",MATCH(Table1[[#This Row],[A1]],Table6[5],0))</f>
        <v/>
      </c>
      <c r="E551" t="str">
        <f>IF(Table1[[#This Row],[ID]]="","",Table1[[#This Row],[TOKO-KOTA_H]])</f>
        <v/>
      </c>
      <c r="F551" t="str">
        <f>IF(Table1[[#This Row],[NOTA TOKO]]="","",ROW()-2)</f>
        <v/>
      </c>
      <c r="G551" s="59"/>
      <c r="H551" s="1"/>
      <c r="J551" s="1"/>
      <c r="K551" t="s">
        <v>7759</v>
      </c>
      <c r="L551" t="str">
        <f>IF(Table1[[#This Row],[_NAMA BARANG]]="",IF(Table1[[#This Row],[//DBS]]="","",INDEX(DBS[NAMA],Table1[[#This Row],[//DBS]])),Table1[[#This Row],[_NAMA BARANG]])</f>
        <v>BINDER NOTE HYB - 86801 A5</v>
      </c>
      <c r="M551"/>
      <c r="O551" t="str">
        <f>IF(Table1[[#This Row],[ROWID]]="","",IF(Table1[[#This Row],[_KETERANGAN]]="STOCK BELUM LENGKAP","ADA",IF(Table1[[#This Row],[KODE BARANG]]="","TIDAK ADA","ADA")))</f>
        <v>ADA</v>
      </c>
      <c r="P551">
        <v>12</v>
      </c>
      <c r="Q551" t="s">
        <v>37</v>
      </c>
      <c r="R551">
        <f>IF(Table1[[#This Row],[//DBS]]="","",INDEX(DBS[ISI],Table1[[#This Row],[//DBS]]))</f>
        <v>128</v>
      </c>
      <c r="S551" t="str">
        <f>IF(Table1[[#This Row],[//DBS]]="","",IF(Table1[[#This Row],[SATUAN_BYPASS]]="",INDEX(DBS[[SATUAN ]],Table1[[#This Row],[//DBS]]),Table1[SATUAN_BYPASS]))</f>
        <v>PCS</v>
      </c>
      <c r="T551">
        <v>25</v>
      </c>
      <c r="U551" s="58">
        <f>IF(Table1[[#This Row],[HARGA_BYPASS]]="",IF(Table1[[#This Row],[_HARGA]]="","",Table1[[#This Row],[_HARGA]]*1000),Table1[[#This Row],[HARGA_BYPASS]])</f>
        <v>25000</v>
      </c>
      <c r="V551" s="2"/>
      <c r="W551" s="2"/>
      <c r="X551" s="58" t="str">
        <f>IF(Table1[[#This Row],[ROWID]]="","",IF(Table1[[#This Row],[ROWID]]=C552,"",SUMIF(Table1[ROWID],Table1[[#This Row],[ROWID]],Table1[TOTAL])))</f>
        <v/>
      </c>
      <c r="AA55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51">
        <f>IF(Table1[[#This Row],[JUMLAH NOTA]]="","",IF(Table1[[#This Row],[CONV]]="",Table1[[#This Row],[JUMLAH NOTA]],Table1[[#This Row],[JUMLAH NOTA]]*Table1[[#This Row],[CONV]]))</f>
        <v>12</v>
      </c>
      <c r="AC551" t="str">
        <f>IF(Table1[[#This Row],[ISI_CONV]]="","",IF(Table1[[#This Row],[CONV]]="",Table1[[#This Row],[SATUAN NOTA]],Table1[[#This Row],[SATUAN]]))</f>
        <v>PCS</v>
      </c>
      <c r="AD551" s="58">
        <f>IF(Table1[[#This Row],[HARGA]]="","",IF(Table1[[#This Row],[CONV]]="",Table1[[#This Row],[HARGA]],Table1[[#This Row],[HARGA]]/Table1[[#This Row],[CONV]]))</f>
        <v>25000</v>
      </c>
      <c r="AE551" s="58">
        <f>IF(Table1[[#This Row],[HARGA_CONV]]="","",Table1[[#This Row],[HARGA_CONV]]*Table1[[#This Row],[ISI_CONV]]*(100%-(Table1[[#This Row],[DISKON]]+Table1[[#This Row],[DISKON NOTA]])))</f>
        <v>300000</v>
      </c>
      <c r="AF551" s="3">
        <f>IF(Table1[[#This Row],[TANGGAL NOTA]]="",AF550,Table1[[#This Row],[TANGGAL NOTA]])</f>
        <v>45533</v>
      </c>
      <c r="AG551" s="3"/>
      <c r="AH551" s="3">
        <f>IF(Table1[[#This Row],[TANGGAL UPDATE]]="",AH550,Table1[[#This Row],[TANGGAL UPDATE]])</f>
        <v>45535</v>
      </c>
      <c r="AI551" t="str" cm="1">
        <f t="array" ref="AI551">IF(Table1[[#This Row],[A1]]="",AI550,INDEX(Table6[3],Table1[[#This Row],[Q1]]))</f>
        <v>KO</v>
      </c>
      <c r="AJ551" t="str">
        <f>IF(Table1[[#This Row],[_KETERANGAN]]="","",Table1[[#This Row],[_KETERANGAN]])</f>
        <v/>
      </c>
      <c r="AK551" t="str" cm="1">
        <f t="array" ref="AK551">IF(Table1[[#This Row],[A1]]="",AK550,INDEX(Table6[3],Table1[[#This Row],[Q1]]))</f>
        <v>KO</v>
      </c>
      <c r="AL551" s="5" t="str" cm="1">
        <f t="array" ref="AL551">IF(Table1[[#This Row],[A1]]="",AL550,INDEX(Table6[1],Table1[[#This Row],[Q1]]))</f>
        <v>MUDA JAYA</v>
      </c>
      <c r="AM551" t="str" cm="1">
        <f t="array" ref="AM551">IF(Table1[[#This Row],[A1]]="",AM550,INDEX(Table6[2],Table1[[#This Row],[Q1]]))</f>
        <v>PURWOREJO</v>
      </c>
      <c r="AN551" t="str">
        <f>CONCATENATE(Table1[[#This Row],[TOKO_H]],"-",Table1[[#This Row],[KOTA_H]])</f>
        <v>MUDA JAYA-PURWOREJO</v>
      </c>
      <c r="AO551"/>
      <c r="AP551" t="s">
        <v>9561</v>
      </c>
      <c r="AQ551"/>
    </row>
    <row r="552" spans="1:43">
      <c r="A552">
        <f>IF(Table1[[#This Row],[KODE BARANG]]="","",MATCH(Table1[[#This Row],[KODE BARANG]],DBS[KODE BARANG],0))</f>
        <v>328</v>
      </c>
      <c r="B552">
        <f>IF(Table1[[#This Row],[ROWID]]="","",ROW()-2)</f>
        <v>550</v>
      </c>
      <c r="C552">
        <f>IF(Table1[[#This Row],[NAMA BARANG]]="","",IF(Table1[[#This Row],[ID]]="",C551,Table1[[#This Row],[ID]]))</f>
        <v>539</v>
      </c>
      <c r="D552" t="str">
        <f>IF(Table1[[#This Row],[A1]]="","",MATCH(Table1[[#This Row],[A1]],Table6[5],0))</f>
        <v/>
      </c>
      <c r="E552" t="str">
        <f>IF(Table1[[#This Row],[ID]]="","",Table1[[#This Row],[TOKO-KOTA_H]])</f>
        <v/>
      </c>
      <c r="F552" t="str">
        <f>IF(Table1[[#This Row],[NOTA TOKO]]="","",ROW()-2)</f>
        <v/>
      </c>
      <c r="G552" s="59"/>
      <c r="H552" s="1"/>
      <c r="J552" s="1"/>
      <c r="K552" t="s">
        <v>7760</v>
      </c>
      <c r="L552" t="str">
        <f>IF(Table1[[#This Row],[_NAMA BARANG]]="",IF(Table1[[#This Row],[//DBS]]="","",INDEX(DBS[NAMA],Table1[[#This Row],[//DBS]])),Table1[[#This Row],[_NAMA BARANG]])</f>
        <v>BINDER NOTE HYB - 86802 A5</v>
      </c>
      <c r="M552"/>
      <c r="O552" t="str">
        <f>IF(Table1[[#This Row],[ROWID]]="","",IF(Table1[[#This Row],[_KETERANGAN]]="STOCK BELUM LENGKAP","ADA",IF(Table1[[#This Row],[KODE BARANG]]="","TIDAK ADA","ADA")))</f>
        <v>ADA</v>
      </c>
      <c r="P552">
        <v>12</v>
      </c>
      <c r="Q552" t="s">
        <v>37</v>
      </c>
      <c r="R552">
        <f>IF(Table1[[#This Row],[//DBS]]="","",INDEX(DBS[ISI],Table1[[#This Row],[//DBS]]))</f>
        <v>128</v>
      </c>
      <c r="S552" t="str">
        <f>IF(Table1[[#This Row],[//DBS]]="","",IF(Table1[[#This Row],[SATUAN_BYPASS]]="",INDEX(DBS[[SATUAN ]],Table1[[#This Row],[//DBS]]),Table1[SATUAN_BYPASS]))</f>
        <v>PCS</v>
      </c>
      <c r="T552">
        <v>25</v>
      </c>
      <c r="U552" s="58">
        <f>IF(Table1[[#This Row],[HARGA_BYPASS]]="",IF(Table1[[#This Row],[_HARGA]]="","",Table1[[#This Row],[_HARGA]]*1000),Table1[[#This Row],[HARGA_BYPASS]])</f>
        <v>25000</v>
      </c>
      <c r="V552" s="2"/>
      <c r="W552" s="2"/>
      <c r="X552" s="58" t="str">
        <f>IF(Table1[[#This Row],[ROWID]]="","",IF(Table1[[#This Row],[ROWID]]=C553,"",SUMIF(Table1[ROWID],Table1[[#This Row],[ROWID]],Table1[TOTAL])))</f>
        <v/>
      </c>
      <c r="AA55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52">
        <f>IF(Table1[[#This Row],[JUMLAH NOTA]]="","",IF(Table1[[#This Row],[CONV]]="",Table1[[#This Row],[JUMLAH NOTA]],Table1[[#This Row],[JUMLAH NOTA]]*Table1[[#This Row],[CONV]]))</f>
        <v>12</v>
      </c>
      <c r="AC552" t="str">
        <f>IF(Table1[[#This Row],[ISI_CONV]]="","",IF(Table1[[#This Row],[CONV]]="",Table1[[#This Row],[SATUAN NOTA]],Table1[[#This Row],[SATUAN]]))</f>
        <v>PCS</v>
      </c>
      <c r="AD552" s="58">
        <f>IF(Table1[[#This Row],[HARGA]]="","",IF(Table1[[#This Row],[CONV]]="",Table1[[#This Row],[HARGA]],Table1[[#This Row],[HARGA]]/Table1[[#This Row],[CONV]]))</f>
        <v>25000</v>
      </c>
      <c r="AE552" s="58">
        <f>IF(Table1[[#This Row],[HARGA_CONV]]="","",Table1[[#This Row],[HARGA_CONV]]*Table1[[#This Row],[ISI_CONV]]*(100%-(Table1[[#This Row],[DISKON]]+Table1[[#This Row],[DISKON NOTA]])))</f>
        <v>300000</v>
      </c>
      <c r="AF552" s="3">
        <f>IF(Table1[[#This Row],[TANGGAL NOTA]]="",AF551,Table1[[#This Row],[TANGGAL NOTA]])</f>
        <v>45533</v>
      </c>
      <c r="AG552" s="3"/>
      <c r="AH552" s="3">
        <f>IF(Table1[[#This Row],[TANGGAL UPDATE]]="",AH551,Table1[[#This Row],[TANGGAL UPDATE]])</f>
        <v>45535</v>
      </c>
      <c r="AI552" t="str" cm="1">
        <f t="array" ref="AI552">IF(Table1[[#This Row],[A1]]="",AI551,INDEX(Table6[3],Table1[[#This Row],[Q1]]))</f>
        <v>KO</v>
      </c>
      <c r="AJ552" t="str">
        <f>IF(Table1[[#This Row],[_KETERANGAN]]="","",Table1[[#This Row],[_KETERANGAN]])</f>
        <v/>
      </c>
      <c r="AK552" t="str" cm="1">
        <f t="array" ref="AK552">IF(Table1[[#This Row],[A1]]="",AK551,INDEX(Table6[3],Table1[[#This Row],[Q1]]))</f>
        <v>KO</v>
      </c>
      <c r="AL552" s="5" t="str" cm="1">
        <f t="array" ref="AL552">IF(Table1[[#This Row],[A1]]="",AL551,INDEX(Table6[1],Table1[[#This Row],[Q1]]))</f>
        <v>MUDA JAYA</v>
      </c>
      <c r="AM552" t="str" cm="1">
        <f t="array" ref="AM552">IF(Table1[[#This Row],[A1]]="",AM551,INDEX(Table6[2],Table1[[#This Row],[Q1]]))</f>
        <v>PURWOREJO</v>
      </c>
      <c r="AN552" t="str">
        <f>CONCATENATE(Table1[[#This Row],[TOKO_H]],"-",Table1[[#This Row],[KOTA_H]])</f>
        <v>MUDA JAYA-PURWOREJO</v>
      </c>
      <c r="AO552"/>
      <c r="AP552" t="s">
        <v>9561</v>
      </c>
      <c r="AQ552"/>
    </row>
    <row r="553" spans="1:43">
      <c r="A553">
        <f>IF(Table1[[#This Row],[KODE BARANG]]="","",MATCH(Table1[[#This Row],[KODE BARANG]],DBS[KODE BARANG],0))</f>
        <v>331</v>
      </c>
      <c r="B553">
        <f>IF(Table1[[#This Row],[ROWID]]="","",ROW()-2)</f>
        <v>551</v>
      </c>
      <c r="C553">
        <f>IF(Table1[[#This Row],[NAMA BARANG]]="","",IF(Table1[[#This Row],[ID]]="",C552,Table1[[#This Row],[ID]]))</f>
        <v>539</v>
      </c>
      <c r="D553" t="str">
        <f>IF(Table1[[#This Row],[A1]]="","",MATCH(Table1[[#This Row],[A1]],Table6[5],0))</f>
        <v/>
      </c>
      <c r="E553" t="str">
        <f>IF(Table1[[#This Row],[ID]]="","",Table1[[#This Row],[TOKO-KOTA_H]])</f>
        <v/>
      </c>
      <c r="F553" t="str">
        <f>IF(Table1[[#This Row],[NOTA TOKO]]="","",ROW()-2)</f>
        <v/>
      </c>
      <c r="G553" s="59"/>
      <c r="H553" s="1"/>
      <c r="J553" s="1"/>
      <c r="K553" t="s">
        <v>7763</v>
      </c>
      <c r="L553" t="str">
        <f>IF(Table1[[#This Row],[_NAMA BARANG]]="",IF(Table1[[#This Row],[//DBS]]="","",INDEX(DBS[NAMA],Table1[[#This Row],[//DBS]])),Table1[[#This Row],[_NAMA BARANG]])</f>
        <v>BINDER NOTE HYB - 86803 A5</v>
      </c>
      <c r="M553"/>
      <c r="O553" t="str">
        <f>IF(Table1[[#This Row],[ROWID]]="","",IF(Table1[[#This Row],[_KETERANGAN]]="STOCK BELUM LENGKAP","ADA",IF(Table1[[#This Row],[KODE BARANG]]="","TIDAK ADA","ADA")))</f>
        <v>ADA</v>
      </c>
      <c r="P553">
        <v>12</v>
      </c>
      <c r="Q553" t="s">
        <v>37</v>
      </c>
      <c r="R553">
        <f>IF(Table1[[#This Row],[//DBS]]="","",INDEX(DBS[ISI],Table1[[#This Row],[//DBS]]))</f>
        <v>128</v>
      </c>
      <c r="S553" t="str">
        <f>IF(Table1[[#This Row],[//DBS]]="","",IF(Table1[[#This Row],[SATUAN_BYPASS]]="",INDEX(DBS[[SATUAN ]],Table1[[#This Row],[//DBS]]),Table1[SATUAN_BYPASS]))</f>
        <v>PCS</v>
      </c>
      <c r="T553">
        <v>25</v>
      </c>
      <c r="U553" s="58">
        <f>IF(Table1[[#This Row],[HARGA_BYPASS]]="",IF(Table1[[#This Row],[_HARGA]]="","",Table1[[#This Row],[_HARGA]]*1000),Table1[[#This Row],[HARGA_BYPASS]])</f>
        <v>25000</v>
      </c>
      <c r="V553" s="2"/>
      <c r="W553" s="2"/>
      <c r="X553" s="58" t="str">
        <f>IF(Table1[[#This Row],[ROWID]]="","",IF(Table1[[#This Row],[ROWID]]=C554,"",SUMIF(Table1[ROWID],Table1[[#This Row],[ROWID]],Table1[TOTAL])))</f>
        <v/>
      </c>
      <c r="AA55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53">
        <f>IF(Table1[[#This Row],[JUMLAH NOTA]]="","",IF(Table1[[#This Row],[CONV]]="",Table1[[#This Row],[JUMLAH NOTA]],Table1[[#This Row],[JUMLAH NOTA]]*Table1[[#This Row],[CONV]]))</f>
        <v>12</v>
      </c>
      <c r="AC553" t="str">
        <f>IF(Table1[[#This Row],[ISI_CONV]]="","",IF(Table1[[#This Row],[CONV]]="",Table1[[#This Row],[SATUAN NOTA]],Table1[[#This Row],[SATUAN]]))</f>
        <v>PCS</v>
      </c>
      <c r="AD553" s="58">
        <f>IF(Table1[[#This Row],[HARGA]]="","",IF(Table1[[#This Row],[CONV]]="",Table1[[#This Row],[HARGA]],Table1[[#This Row],[HARGA]]/Table1[[#This Row],[CONV]]))</f>
        <v>25000</v>
      </c>
      <c r="AE553" s="58">
        <f>IF(Table1[[#This Row],[HARGA_CONV]]="","",Table1[[#This Row],[HARGA_CONV]]*Table1[[#This Row],[ISI_CONV]]*(100%-(Table1[[#This Row],[DISKON]]+Table1[[#This Row],[DISKON NOTA]])))</f>
        <v>300000</v>
      </c>
      <c r="AF553" s="3">
        <f>IF(Table1[[#This Row],[TANGGAL NOTA]]="",AF552,Table1[[#This Row],[TANGGAL NOTA]])</f>
        <v>45533</v>
      </c>
      <c r="AG553" s="3"/>
      <c r="AH553" s="3">
        <f>IF(Table1[[#This Row],[TANGGAL UPDATE]]="",AH552,Table1[[#This Row],[TANGGAL UPDATE]])</f>
        <v>45535</v>
      </c>
      <c r="AI553" t="str" cm="1">
        <f t="array" ref="AI553">IF(Table1[[#This Row],[A1]]="",AI552,INDEX(Table6[3],Table1[[#This Row],[Q1]]))</f>
        <v>KO</v>
      </c>
      <c r="AJ553" t="str">
        <f>IF(Table1[[#This Row],[_KETERANGAN]]="","",Table1[[#This Row],[_KETERANGAN]])</f>
        <v/>
      </c>
      <c r="AK553" t="str" cm="1">
        <f t="array" ref="AK553">IF(Table1[[#This Row],[A1]]="",AK552,INDEX(Table6[3],Table1[[#This Row],[Q1]]))</f>
        <v>KO</v>
      </c>
      <c r="AL553" s="5" t="str" cm="1">
        <f t="array" ref="AL553">IF(Table1[[#This Row],[A1]]="",AL552,INDEX(Table6[1],Table1[[#This Row],[Q1]]))</f>
        <v>MUDA JAYA</v>
      </c>
      <c r="AM553" t="str" cm="1">
        <f t="array" ref="AM553">IF(Table1[[#This Row],[A1]]="",AM552,INDEX(Table6[2],Table1[[#This Row],[Q1]]))</f>
        <v>PURWOREJO</v>
      </c>
      <c r="AN553" t="str">
        <f>CONCATENATE(Table1[[#This Row],[TOKO_H]],"-",Table1[[#This Row],[KOTA_H]])</f>
        <v>MUDA JAYA-PURWOREJO</v>
      </c>
      <c r="AO553"/>
      <c r="AP553" t="s">
        <v>9561</v>
      </c>
      <c r="AQ553"/>
    </row>
    <row r="554" spans="1:43">
      <c r="A554">
        <f>IF(Table1[[#This Row],[KODE BARANG]]="","",MATCH(Table1[[#This Row],[KODE BARANG]],DBS[KODE BARANG],0))</f>
        <v>2113</v>
      </c>
      <c r="B554">
        <f>IF(Table1[[#This Row],[ROWID]]="","",ROW()-2)</f>
        <v>552</v>
      </c>
      <c r="C554">
        <f>IF(Table1[[#This Row],[NAMA BARANG]]="","",IF(Table1[[#This Row],[ID]]="",C553,Table1[[#This Row],[ID]]))</f>
        <v>539</v>
      </c>
      <c r="D554" t="str">
        <f>IF(Table1[[#This Row],[A1]]="","",MATCH(Table1[[#This Row],[A1]],Table6[5],0))</f>
        <v/>
      </c>
      <c r="E554" t="str">
        <f>IF(Table1[[#This Row],[ID]]="","",Table1[[#This Row],[TOKO-KOTA_H]])</f>
        <v/>
      </c>
      <c r="F554" t="str">
        <f>IF(Table1[[#This Row],[NOTA TOKO]]="","",ROW()-2)</f>
        <v/>
      </c>
      <c r="G554" s="59"/>
      <c r="H554" s="1"/>
      <c r="J554" s="1"/>
      <c r="K554" t="s">
        <v>3185</v>
      </c>
      <c r="L554" t="str">
        <f>IF(Table1[[#This Row],[_NAMA BARANG]]="",IF(Table1[[#This Row],[//DBS]]="","",INDEX(DBS[NAMA],Table1[[#This Row],[//DBS]])),Table1[[#This Row],[_NAMA BARANG]])</f>
        <v>NOTEBOOK B1012 (A5）</v>
      </c>
      <c r="M554"/>
      <c r="O554" t="str">
        <f>IF(Table1[[#This Row],[ROWID]]="","",IF(Table1[[#This Row],[_KETERANGAN]]="STOCK BELUM LENGKAP","ADA",IF(Table1[[#This Row],[KODE BARANG]]="","TIDAK ADA","ADA")))</f>
        <v>ADA</v>
      </c>
      <c r="P554">
        <v>12</v>
      </c>
      <c r="Q554" t="s">
        <v>37</v>
      </c>
      <c r="R554">
        <f>IF(Table1[[#This Row],[//DBS]]="","",INDEX(DBS[ISI],Table1[[#This Row],[//DBS]]))</f>
        <v>96</v>
      </c>
      <c r="S554" t="str">
        <f>IF(Table1[[#This Row],[//DBS]]="","",IF(Table1[[#This Row],[SATUAN_BYPASS]]="",INDEX(DBS[[SATUAN ]],Table1[[#This Row],[//DBS]]),Table1[SATUAN_BYPASS]))</f>
        <v>PCS</v>
      </c>
      <c r="T554">
        <v>27</v>
      </c>
      <c r="U554" s="58">
        <f>IF(Table1[[#This Row],[HARGA_BYPASS]]="",IF(Table1[[#This Row],[_HARGA]]="","",Table1[[#This Row],[_HARGA]]*1000),Table1[[#This Row],[HARGA_BYPASS]])</f>
        <v>27000</v>
      </c>
      <c r="V554" s="2"/>
      <c r="W554" s="2"/>
      <c r="X554" s="58" t="str">
        <f>IF(Table1[[#This Row],[ROWID]]="","",IF(Table1[[#This Row],[ROWID]]=C555,"",SUMIF(Table1[ROWID],Table1[[#This Row],[ROWID]],Table1[TOTAL])))</f>
        <v/>
      </c>
      <c r="AA55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54">
        <f>IF(Table1[[#This Row],[JUMLAH NOTA]]="","",IF(Table1[[#This Row],[CONV]]="",Table1[[#This Row],[JUMLAH NOTA]],Table1[[#This Row],[JUMLAH NOTA]]*Table1[[#This Row],[CONV]]))</f>
        <v>12</v>
      </c>
      <c r="AC554" t="str">
        <f>IF(Table1[[#This Row],[ISI_CONV]]="","",IF(Table1[[#This Row],[CONV]]="",Table1[[#This Row],[SATUAN NOTA]],Table1[[#This Row],[SATUAN]]))</f>
        <v>PCS</v>
      </c>
      <c r="AD554" s="58">
        <f>IF(Table1[[#This Row],[HARGA]]="","",IF(Table1[[#This Row],[CONV]]="",Table1[[#This Row],[HARGA]],Table1[[#This Row],[HARGA]]/Table1[[#This Row],[CONV]]))</f>
        <v>27000</v>
      </c>
      <c r="AE554" s="58">
        <f>IF(Table1[[#This Row],[HARGA_CONV]]="","",Table1[[#This Row],[HARGA_CONV]]*Table1[[#This Row],[ISI_CONV]]*(100%-(Table1[[#This Row],[DISKON]]+Table1[[#This Row],[DISKON NOTA]])))</f>
        <v>324000</v>
      </c>
      <c r="AF554" s="3">
        <f>IF(Table1[[#This Row],[TANGGAL NOTA]]="",AF553,Table1[[#This Row],[TANGGAL NOTA]])</f>
        <v>45533</v>
      </c>
      <c r="AG554" s="3"/>
      <c r="AH554" s="3">
        <f>IF(Table1[[#This Row],[TANGGAL UPDATE]]="",AH553,Table1[[#This Row],[TANGGAL UPDATE]])</f>
        <v>45535</v>
      </c>
      <c r="AI554" t="str" cm="1">
        <f t="array" ref="AI554">IF(Table1[[#This Row],[A1]]="",AI553,INDEX(Table6[3],Table1[[#This Row],[Q1]]))</f>
        <v>KO</v>
      </c>
      <c r="AJ554" t="str">
        <f>IF(Table1[[#This Row],[_KETERANGAN]]="","",Table1[[#This Row],[_KETERANGAN]])</f>
        <v/>
      </c>
      <c r="AK554" t="str" cm="1">
        <f t="array" ref="AK554">IF(Table1[[#This Row],[A1]]="",AK553,INDEX(Table6[3],Table1[[#This Row],[Q1]]))</f>
        <v>KO</v>
      </c>
      <c r="AL554" s="5" t="str" cm="1">
        <f t="array" ref="AL554">IF(Table1[[#This Row],[A1]]="",AL553,INDEX(Table6[1],Table1[[#This Row],[Q1]]))</f>
        <v>MUDA JAYA</v>
      </c>
      <c r="AM554" t="str" cm="1">
        <f t="array" ref="AM554">IF(Table1[[#This Row],[A1]]="",AM553,INDEX(Table6[2],Table1[[#This Row],[Q1]]))</f>
        <v>PURWOREJO</v>
      </c>
      <c r="AN554" t="str">
        <f>CONCATENATE(Table1[[#This Row],[TOKO_H]],"-",Table1[[#This Row],[KOTA_H]])</f>
        <v>MUDA JAYA-PURWOREJO</v>
      </c>
      <c r="AO554"/>
      <c r="AP554" t="s">
        <v>9561</v>
      </c>
      <c r="AQ554"/>
    </row>
    <row r="555" spans="1:43">
      <c r="A555">
        <f>IF(Table1[[#This Row],[KODE BARANG]]="","",MATCH(Table1[[#This Row],[KODE BARANG]],DBS[KODE BARANG],0))</f>
        <v>310</v>
      </c>
      <c r="B555">
        <f>IF(Table1[[#This Row],[ROWID]]="","",ROW()-2)</f>
        <v>553</v>
      </c>
      <c r="C555">
        <f>IF(Table1[[#This Row],[NAMA BARANG]]="","",IF(Table1[[#This Row],[ID]]="",C554,Table1[[#This Row],[ID]]))</f>
        <v>539</v>
      </c>
      <c r="D555" t="str">
        <f>IF(Table1[[#This Row],[A1]]="","",MATCH(Table1[[#This Row],[A1]],Table6[5],0))</f>
        <v/>
      </c>
      <c r="E555" t="str">
        <f>IF(Table1[[#This Row],[ID]]="","",Table1[[#This Row],[TOKO-KOTA_H]])</f>
        <v/>
      </c>
      <c r="F555" t="str">
        <f>IF(Table1[[#This Row],[NOTA TOKO]]="","",ROW()-2)</f>
        <v/>
      </c>
      <c r="G555" s="59"/>
      <c r="H555" s="1"/>
      <c r="J555" s="1"/>
      <c r="K555" t="s">
        <v>6804</v>
      </c>
      <c r="L555" t="str">
        <f>IF(Table1[[#This Row],[_NAMA BARANG]]="",IF(Table1[[#This Row],[//DBS]]="","",INDEX(DBS[NAMA],Table1[[#This Row],[//DBS]])),Table1[[#This Row],[_NAMA BARANG]])</f>
        <v>BN RABBIT KOALA A5</v>
      </c>
      <c r="M555"/>
      <c r="O555" t="str">
        <f>IF(Table1[[#This Row],[ROWID]]="","",IF(Table1[[#This Row],[_KETERANGAN]]="STOCK BELUM LENGKAP","ADA",IF(Table1[[#This Row],[KODE BARANG]]="","TIDAK ADA","ADA")))</f>
        <v>ADA</v>
      </c>
      <c r="P555">
        <v>12</v>
      </c>
      <c r="Q555" t="s">
        <v>37</v>
      </c>
      <c r="R555">
        <f>IF(Table1[[#This Row],[//DBS]]="","",INDEX(DBS[ISI],Table1[[#This Row],[//DBS]]))</f>
        <v>66</v>
      </c>
      <c r="S555" t="str">
        <f>IF(Table1[[#This Row],[//DBS]]="","",IF(Table1[[#This Row],[SATUAN_BYPASS]]="",INDEX(DBS[[SATUAN ]],Table1[[#This Row],[//DBS]]),Table1[SATUAN_BYPASS]))</f>
        <v>PCS</v>
      </c>
      <c r="T555">
        <v>24.5</v>
      </c>
      <c r="U555" s="58">
        <f>IF(Table1[[#This Row],[HARGA_BYPASS]]="",IF(Table1[[#This Row],[_HARGA]]="","",Table1[[#This Row],[_HARGA]]*1000),Table1[[#This Row],[HARGA_BYPASS]])</f>
        <v>24500</v>
      </c>
      <c r="V555" s="2"/>
      <c r="W555" s="2"/>
      <c r="X555" s="58" t="str">
        <f>IF(Table1[[#This Row],[ROWID]]="","",IF(Table1[[#This Row],[ROWID]]=C556,"",SUMIF(Table1[ROWID],Table1[[#This Row],[ROWID]],Table1[TOTAL])))</f>
        <v/>
      </c>
      <c r="AA55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55">
        <f>IF(Table1[[#This Row],[JUMLAH NOTA]]="","",IF(Table1[[#This Row],[CONV]]="",Table1[[#This Row],[JUMLAH NOTA]],Table1[[#This Row],[JUMLAH NOTA]]*Table1[[#This Row],[CONV]]))</f>
        <v>12</v>
      </c>
      <c r="AC555" t="str">
        <f>IF(Table1[[#This Row],[ISI_CONV]]="","",IF(Table1[[#This Row],[CONV]]="",Table1[[#This Row],[SATUAN NOTA]],Table1[[#This Row],[SATUAN]]))</f>
        <v>PCS</v>
      </c>
      <c r="AD555" s="58">
        <f>IF(Table1[[#This Row],[HARGA]]="","",IF(Table1[[#This Row],[CONV]]="",Table1[[#This Row],[HARGA]],Table1[[#This Row],[HARGA]]/Table1[[#This Row],[CONV]]))</f>
        <v>24500</v>
      </c>
      <c r="AE555" s="58">
        <f>IF(Table1[[#This Row],[HARGA_CONV]]="","",Table1[[#This Row],[HARGA_CONV]]*Table1[[#This Row],[ISI_CONV]]*(100%-(Table1[[#This Row],[DISKON]]+Table1[[#This Row],[DISKON NOTA]])))</f>
        <v>294000</v>
      </c>
      <c r="AF555" s="3">
        <f>IF(Table1[[#This Row],[TANGGAL NOTA]]="",AF554,Table1[[#This Row],[TANGGAL NOTA]])</f>
        <v>45533</v>
      </c>
      <c r="AG555" s="3"/>
      <c r="AH555" s="3">
        <f>IF(Table1[[#This Row],[TANGGAL UPDATE]]="",AH554,Table1[[#This Row],[TANGGAL UPDATE]])</f>
        <v>45535</v>
      </c>
      <c r="AI555" t="str" cm="1">
        <f t="array" ref="AI555">IF(Table1[[#This Row],[A1]]="",AI554,INDEX(Table6[3],Table1[[#This Row],[Q1]]))</f>
        <v>KO</v>
      </c>
      <c r="AJ555" t="str">
        <f>IF(Table1[[#This Row],[_KETERANGAN]]="","",Table1[[#This Row],[_KETERANGAN]])</f>
        <v/>
      </c>
      <c r="AK555" t="str" cm="1">
        <f t="array" ref="AK555">IF(Table1[[#This Row],[A1]]="",AK554,INDEX(Table6[3],Table1[[#This Row],[Q1]]))</f>
        <v>KO</v>
      </c>
      <c r="AL555" s="5" t="str" cm="1">
        <f t="array" ref="AL555">IF(Table1[[#This Row],[A1]]="",AL554,INDEX(Table6[1],Table1[[#This Row],[Q1]]))</f>
        <v>MUDA JAYA</v>
      </c>
      <c r="AM555" t="str" cm="1">
        <f t="array" ref="AM555">IF(Table1[[#This Row],[A1]]="",AM554,INDEX(Table6[2],Table1[[#This Row],[Q1]]))</f>
        <v>PURWOREJO</v>
      </c>
      <c r="AN555" t="str">
        <f>CONCATENATE(Table1[[#This Row],[TOKO_H]],"-",Table1[[#This Row],[KOTA_H]])</f>
        <v>MUDA JAYA-PURWOREJO</v>
      </c>
      <c r="AO555"/>
      <c r="AP555" t="s">
        <v>9561</v>
      </c>
      <c r="AQ555"/>
    </row>
    <row r="556" spans="1:43" ht="14.25">
      <c r="A556">
        <f>IF(Table1[[#This Row],[KODE BARANG]]="","",MATCH(Table1[[#This Row],[KODE BARANG]],DBS[KODE BARANG],0))</f>
        <v>2494</v>
      </c>
      <c r="B556">
        <f>IF(Table1[[#This Row],[ROWID]]="","",ROW()-2)</f>
        <v>554</v>
      </c>
      <c r="C556">
        <f>IF(Table1[[#This Row],[NAMA BARANG]]="","",IF(Table1[[#This Row],[ID]]="",C555,Table1[[#This Row],[ID]]))</f>
        <v>539</v>
      </c>
      <c r="D556" t="str">
        <f>IF(Table1[[#This Row],[A1]]="","",MATCH(Table1[[#This Row],[A1]],Table6[5],0))</f>
        <v/>
      </c>
      <c r="E556" t="str">
        <f>IF(Table1[[#This Row],[ID]]="","",Table1[[#This Row],[TOKO-KOTA_H]])</f>
        <v/>
      </c>
      <c r="F556" t="str">
        <f>IF(Table1[[#This Row],[NOTA TOKO]]="","",ROW()-2)</f>
        <v/>
      </c>
      <c r="G556" s="59"/>
      <c r="H556" s="1"/>
      <c r="J556" s="1"/>
      <c r="K556" t="s">
        <v>10775</v>
      </c>
      <c r="L556" t="str">
        <f>IF(Table1[[#This Row],[_NAMA BARANG]]="",IF(Table1[[#This Row],[//DBS]]="","",INDEX(DBS[NAMA],Table1[[#This Row],[//DBS]])),Table1[[#This Row],[_NAMA BARANG]])</f>
        <v>PC KODE 3 SUSUN 3D KK-2401</v>
      </c>
      <c r="M556" s="60"/>
      <c r="O556" t="str">
        <f>IF(Table1[[#This Row],[ROWID]]="","",IF(Table1[[#This Row],[_KETERANGAN]]="STOCK BELUM LENGKAP","ADA",IF(Table1[[#This Row],[KODE BARANG]]="","TIDAK ADA","ADA")))</f>
        <v>ADA</v>
      </c>
      <c r="P556">
        <v>24</v>
      </c>
      <c r="Q556" t="s">
        <v>37</v>
      </c>
      <c r="R556">
        <f>IF(Table1[[#This Row],[//DBS]]="","",INDEX(DBS[ISI],Table1[[#This Row],[//DBS]]))</f>
        <v>96</v>
      </c>
      <c r="S556" t="str">
        <f>IF(Table1[[#This Row],[//DBS]]="","",IF(Table1[[#This Row],[SATUAN_BYPASS]]="",INDEX(DBS[[SATUAN ]],Table1[[#This Row],[//DBS]]),Table1[SATUAN_BYPASS]))</f>
        <v>PCS</v>
      </c>
      <c r="T556">
        <v>22.5</v>
      </c>
      <c r="U556" s="58">
        <f>IF(Table1[[#This Row],[HARGA_BYPASS]]="",IF(Table1[[#This Row],[_HARGA]]="","",Table1[[#This Row],[_HARGA]]*1000),Table1[[#This Row],[HARGA_BYPASS]])</f>
        <v>22500</v>
      </c>
      <c r="V556" s="2"/>
      <c r="W556" s="2"/>
      <c r="X556" s="58">
        <f>IF(Table1[[#This Row],[ROWID]]="","",IF(Table1[[#This Row],[ROWID]]=C557,"",SUMIF(Table1[ROWID],Table1[[#This Row],[ROWID]],Table1[TOTAL])))</f>
        <v>4580000</v>
      </c>
      <c r="AA55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56">
        <f>IF(Table1[[#This Row],[JUMLAH NOTA]]="","",IF(Table1[[#This Row],[CONV]]="",Table1[[#This Row],[JUMLAH NOTA]],Table1[[#This Row],[JUMLAH NOTA]]*Table1[[#This Row],[CONV]]))</f>
        <v>24</v>
      </c>
      <c r="AC556" t="str">
        <f>IF(Table1[[#This Row],[ISI_CONV]]="","",IF(Table1[[#This Row],[CONV]]="",Table1[[#This Row],[SATUAN NOTA]],Table1[[#This Row],[SATUAN]]))</f>
        <v>PCS</v>
      </c>
      <c r="AD556" s="58">
        <f>IF(Table1[[#This Row],[HARGA]]="","",IF(Table1[[#This Row],[CONV]]="",Table1[[#This Row],[HARGA]],Table1[[#This Row],[HARGA]]/Table1[[#This Row],[CONV]]))</f>
        <v>22500</v>
      </c>
      <c r="AE556" s="58">
        <f>IF(Table1[[#This Row],[HARGA_CONV]]="","",Table1[[#This Row],[HARGA_CONV]]*Table1[[#This Row],[ISI_CONV]]*(100%-(Table1[[#This Row],[DISKON]]+Table1[[#This Row],[DISKON NOTA]])))</f>
        <v>540000</v>
      </c>
      <c r="AF556" s="3">
        <f>IF(Table1[[#This Row],[TANGGAL NOTA]]="",AF555,Table1[[#This Row],[TANGGAL NOTA]])</f>
        <v>45533</v>
      </c>
      <c r="AG556" s="3"/>
      <c r="AH556" s="3">
        <f>IF(Table1[[#This Row],[TANGGAL UPDATE]]="",AH555,Table1[[#This Row],[TANGGAL UPDATE]])</f>
        <v>45535</v>
      </c>
      <c r="AI556" t="str" cm="1">
        <f t="array" ref="AI556">IF(Table1[[#This Row],[A1]]="",AI555,INDEX(Table6[3],Table1[[#This Row],[Q1]]))</f>
        <v>KO</v>
      </c>
      <c r="AJ556" t="str">
        <f>IF(Table1[[#This Row],[_KETERANGAN]]="","",Table1[[#This Row],[_KETERANGAN]])</f>
        <v/>
      </c>
      <c r="AK556" t="str" cm="1">
        <f t="array" ref="AK556">IF(Table1[[#This Row],[A1]]="",AK555,INDEX(Table6[3],Table1[[#This Row],[Q1]]))</f>
        <v>KO</v>
      </c>
      <c r="AL556" s="5" t="str" cm="1">
        <f t="array" ref="AL556">IF(Table1[[#This Row],[A1]]="",AL555,INDEX(Table6[1],Table1[[#This Row],[Q1]]))</f>
        <v>MUDA JAYA</v>
      </c>
      <c r="AM556" t="str" cm="1">
        <f t="array" ref="AM556">IF(Table1[[#This Row],[A1]]="",AM555,INDEX(Table6[2],Table1[[#This Row],[Q1]]))</f>
        <v>PURWOREJO</v>
      </c>
      <c r="AN556" t="str">
        <f>CONCATENATE(Table1[[#This Row],[TOKO_H]],"-",Table1[[#This Row],[KOTA_H]])</f>
        <v>MUDA JAYA-PURWOREJO</v>
      </c>
      <c r="AO556"/>
      <c r="AP556" t="s">
        <v>9561</v>
      </c>
      <c r="AQ556"/>
    </row>
    <row r="557" spans="1:43">
      <c r="A557" t="str">
        <f>IF(Table1[[#This Row],[KODE BARANG]]="","",MATCH(Table1[[#This Row],[KODE BARANG]],DBS[KODE BARANG],0))</f>
        <v/>
      </c>
      <c r="B557" t="str">
        <f>IF(Table1[[#This Row],[ROWID]]="","",ROW()-2)</f>
        <v/>
      </c>
      <c r="C557" t="str">
        <f>IF(Table1[[#This Row],[NAMA BARANG]]="","",IF(Table1[[#This Row],[ID]]="",C556,Table1[[#This Row],[ID]]))</f>
        <v/>
      </c>
      <c r="D557" t="str">
        <f>IF(Table1[[#This Row],[A1]]="","",MATCH(Table1[[#This Row],[A1]],Table6[5],0))</f>
        <v/>
      </c>
      <c r="E557" t="str">
        <f>IF(Table1[[#This Row],[ID]]="","",Table1[[#This Row],[TOKO-KOTA_H]])</f>
        <v/>
      </c>
      <c r="F557" t="str">
        <f>IF(Table1[[#This Row],[NOTA TOKO]]="","",ROW()-2)</f>
        <v/>
      </c>
      <c r="G557" s="59"/>
      <c r="H557" s="1"/>
      <c r="J557" s="1"/>
      <c r="K557"/>
      <c r="L557" t="str">
        <f>IF(Table1[[#This Row],[_NAMA BARANG]]="",IF(Table1[[#This Row],[//DBS]]="","",INDEX(DBS[NAMA],Table1[[#This Row],[//DBS]])),Table1[[#This Row],[_NAMA BARANG]])</f>
        <v/>
      </c>
      <c r="M557"/>
      <c r="O557" t="str">
        <f>IF(Table1[[#This Row],[ROWID]]="","",IF(Table1[[#This Row],[_KETERANGAN]]="STOCK BELUM LENGKAP","ADA",IF(Table1[[#This Row],[KODE BARANG]]="","TIDAK ADA","ADA")))</f>
        <v/>
      </c>
      <c r="R557" t="str">
        <f>IF(Table1[[#This Row],[//DBS]]="","",INDEX(DBS[ISI],Table1[[#This Row],[//DBS]]))</f>
        <v/>
      </c>
      <c r="S557" t="str">
        <f>IF(Table1[[#This Row],[//DBS]]="","",IF(Table1[[#This Row],[SATUAN_BYPASS]]="",INDEX(DBS[[SATUAN ]],Table1[[#This Row],[//DBS]]),Table1[SATUAN_BYPASS]))</f>
        <v/>
      </c>
      <c r="U557" s="58" t="str">
        <f>IF(Table1[[#This Row],[HARGA_BYPASS]]="",IF(Table1[[#This Row],[_HARGA]]="","",Table1[[#This Row],[_HARGA]]*1000),Table1[[#This Row],[HARGA_BYPASS]])</f>
        <v/>
      </c>
      <c r="V557" s="2"/>
      <c r="W557" s="2"/>
      <c r="X557" s="58" t="str">
        <f>IF(Table1[[#This Row],[ROWID]]="","",IF(Table1[[#This Row],[ROWID]]=C558,"",SUMIF(Table1[ROWID],Table1[[#This Row],[ROWID]],Table1[TOTAL])))</f>
        <v/>
      </c>
      <c r="AA55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57" t="str">
        <f>IF(Table1[[#This Row],[JUMLAH NOTA]]="","",IF(Table1[[#This Row],[CONV]]="",Table1[[#This Row],[JUMLAH NOTA]],Table1[[#This Row],[JUMLAH NOTA]]*Table1[[#This Row],[CONV]]))</f>
        <v/>
      </c>
      <c r="AC557" t="str">
        <f>IF(Table1[[#This Row],[ISI_CONV]]="","",IF(Table1[[#This Row],[CONV]]="",Table1[[#This Row],[SATUAN NOTA]],Table1[[#This Row],[SATUAN]]))</f>
        <v/>
      </c>
      <c r="AD557" s="58" t="str">
        <f>IF(Table1[[#This Row],[HARGA]]="","",IF(Table1[[#This Row],[CONV]]="",Table1[[#This Row],[HARGA]],Table1[[#This Row],[HARGA]]/Table1[[#This Row],[CONV]]))</f>
        <v/>
      </c>
      <c r="AE557" s="58" t="str">
        <f>IF(Table1[[#This Row],[HARGA_CONV]]="","",Table1[[#This Row],[HARGA_CONV]]*Table1[[#This Row],[ISI_CONV]]*(100%-(Table1[[#This Row],[DISKON]]+Table1[[#This Row],[DISKON NOTA]])))</f>
        <v/>
      </c>
      <c r="AF557" s="3">
        <f>IF(Table1[[#This Row],[TANGGAL NOTA]]="",AF556,Table1[[#This Row],[TANGGAL NOTA]])</f>
        <v>45533</v>
      </c>
      <c r="AG557" s="3"/>
      <c r="AH557" s="3">
        <f>IF(Table1[[#This Row],[TANGGAL UPDATE]]="",AH556,Table1[[#This Row],[TANGGAL UPDATE]])</f>
        <v>45535</v>
      </c>
      <c r="AI557" t="str" cm="1">
        <f t="array" ref="AI557">IF(Table1[[#This Row],[A1]]="",AI556,INDEX(Table6[3],Table1[[#This Row],[Q1]]))</f>
        <v>KO</v>
      </c>
      <c r="AJ557" t="str">
        <f>IF(Table1[[#This Row],[_KETERANGAN]]="","",Table1[[#This Row],[_KETERANGAN]])</f>
        <v/>
      </c>
      <c r="AK557" t="str" cm="1">
        <f t="array" ref="AK557">IF(Table1[[#This Row],[A1]]="",AK556,INDEX(Table6[3],Table1[[#This Row],[Q1]]))</f>
        <v>KO</v>
      </c>
      <c r="AL557" s="5" t="str" cm="1">
        <f t="array" ref="AL557">IF(Table1[[#This Row],[A1]]="",AL556,INDEX(Table6[1],Table1[[#This Row],[Q1]]))</f>
        <v>MUDA JAYA</v>
      </c>
      <c r="AM557" t="str" cm="1">
        <f t="array" ref="AM557">IF(Table1[[#This Row],[A1]]="",AM556,INDEX(Table6[2],Table1[[#This Row],[Q1]]))</f>
        <v>PURWOREJO</v>
      </c>
      <c r="AN557" t="str">
        <f>CONCATENATE(Table1[[#This Row],[TOKO_H]],"-",Table1[[#This Row],[KOTA_H]])</f>
        <v>MUDA JAYA-PURWOREJO</v>
      </c>
      <c r="AO557"/>
      <c r="AP557" t="s">
        <v>9561</v>
      </c>
      <c r="AQ557"/>
    </row>
    <row r="558" spans="1:43">
      <c r="A558">
        <f>IF(Table1[[#This Row],[KODE BARANG]]="","",MATCH(Table1[[#This Row],[KODE BARANG]],DBS[KODE BARANG],0))</f>
        <v>930</v>
      </c>
      <c r="B558">
        <f>IF(Table1[[#This Row],[ROWID]]="","",ROW()-2)</f>
        <v>556</v>
      </c>
      <c r="C558">
        <f>IF(Table1[[#This Row],[NAMA BARANG]]="","",IF(Table1[[#This Row],[ID]]="",C557,Table1[[#This Row],[ID]]))</f>
        <v>556</v>
      </c>
      <c r="D558" t="str">
        <f>IF(Table1[[#This Row],[A1]]="","",MATCH(Table1[[#This Row],[A1]],Table6[5],0))</f>
        <v/>
      </c>
      <c r="E558" t="str">
        <f>IF(Table1[[#This Row],[ID]]="","",Table1[[#This Row],[TOKO-KOTA_H]])</f>
        <v>MUDA JAYA-PURWOREJO</v>
      </c>
      <c r="F558">
        <f>IF(Table1[[#This Row],[NOTA TOKO]]="","",ROW()-2)</f>
        <v>556</v>
      </c>
      <c r="G558" s="59"/>
      <c r="H558" s="1"/>
      <c r="I558">
        <v>3621</v>
      </c>
      <c r="J558" s="1"/>
      <c r="K558" t="s">
        <v>9228</v>
      </c>
      <c r="L558" t="str">
        <f>IF(Table1[[#This Row],[_NAMA BARANG]]="",IF(Table1[[#This Row],[//DBS]]="","",INDEX(DBS[NAMA],Table1[[#This Row],[//DBS]])),Table1[[#This Row],[_NAMA BARANG]])</f>
        <v>DISPENSER TS-0032</v>
      </c>
      <c r="M558"/>
      <c r="O558" t="str">
        <f>IF(Table1[[#This Row],[ROWID]]="","",IF(Table1[[#This Row],[_KETERANGAN]]="STOCK BELUM LENGKAP","ADA",IF(Table1[[#This Row],[KODE BARANG]]="","TIDAK ADA","ADA")))</f>
        <v>ADA</v>
      </c>
      <c r="P558">
        <v>12</v>
      </c>
      <c r="Q558" t="s">
        <v>37</v>
      </c>
      <c r="R558">
        <f>IF(Table1[[#This Row],[//DBS]]="","",INDEX(DBS[ISI],Table1[[#This Row],[//DBS]]))</f>
        <v>24</v>
      </c>
      <c r="S558" t="str">
        <f>IF(Table1[[#This Row],[//DBS]]="","",IF(Table1[[#This Row],[SATUAN_BYPASS]]="",INDEX(DBS[[SATUAN ]],Table1[[#This Row],[//DBS]]),Table1[SATUAN_BYPASS]))</f>
        <v>PCS</v>
      </c>
      <c r="T558">
        <v>15</v>
      </c>
      <c r="U558" s="58">
        <f>IF(Table1[[#This Row],[HARGA_BYPASS]]="",IF(Table1[[#This Row],[_HARGA]]="","",Table1[[#This Row],[_HARGA]]*1000),Table1[[#This Row],[HARGA_BYPASS]])</f>
        <v>15000</v>
      </c>
      <c r="V558" s="2"/>
      <c r="W558" s="2"/>
      <c r="X558" s="58" t="str">
        <f>IF(Table1[[#This Row],[ROWID]]="","",IF(Table1[[#This Row],[ROWID]]=C559,"",SUMIF(Table1[ROWID],Table1[[#This Row],[ROWID]],Table1[TOTAL])))</f>
        <v/>
      </c>
      <c r="AA55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58">
        <f>IF(Table1[[#This Row],[JUMLAH NOTA]]="","",IF(Table1[[#This Row],[CONV]]="",Table1[[#This Row],[JUMLAH NOTA]],Table1[[#This Row],[JUMLAH NOTA]]*Table1[[#This Row],[CONV]]))</f>
        <v>12</v>
      </c>
      <c r="AC558" t="str">
        <f>IF(Table1[[#This Row],[ISI_CONV]]="","",IF(Table1[[#This Row],[CONV]]="",Table1[[#This Row],[SATUAN NOTA]],Table1[[#This Row],[SATUAN]]))</f>
        <v>PCS</v>
      </c>
      <c r="AD558" s="58">
        <f>IF(Table1[[#This Row],[HARGA]]="","",IF(Table1[[#This Row],[CONV]]="",Table1[[#This Row],[HARGA]],Table1[[#This Row],[HARGA]]/Table1[[#This Row],[CONV]]))</f>
        <v>15000</v>
      </c>
      <c r="AE558" s="58">
        <f>IF(Table1[[#This Row],[HARGA_CONV]]="","",Table1[[#This Row],[HARGA_CONV]]*Table1[[#This Row],[ISI_CONV]]*(100%-(Table1[[#This Row],[DISKON]]+Table1[[#This Row],[DISKON NOTA]])))</f>
        <v>180000</v>
      </c>
      <c r="AF558" s="3">
        <f>IF(Table1[[#This Row],[TANGGAL NOTA]]="",AF557,Table1[[#This Row],[TANGGAL NOTA]])</f>
        <v>45533</v>
      </c>
      <c r="AG558" s="3"/>
      <c r="AH558" s="3">
        <f>IF(Table1[[#This Row],[TANGGAL UPDATE]]="",AH557,Table1[[#This Row],[TANGGAL UPDATE]])</f>
        <v>45535</v>
      </c>
      <c r="AI558" t="str" cm="1">
        <f t="array" ref="AI558">IF(Table1[[#This Row],[A1]]="",AI557,INDEX(Table6[3],Table1[[#This Row],[Q1]]))</f>
        <v>KO</v>
      </c>
      <c r="AJ558" t="str">
        <f>IF(Table1[[#This Row],[_KETERANGAN]]="","",Table1[[#This Row],[_KETERANGAN]])</f>
        <v/>
      </c>
      <c r="AK558" t="str" cm="1">
        <f t="array" ref="AK558">IF(Table1[[#This Row],[A1]]="",AK557,INDEX(Table6[3],Table1[[#This Row],[Q1]]))</f>
        <v>KO</v>
      </c>
      <c r="AL558" s="5" t="str" cm="1">
        <f t="array" ref="AL558">IF(Table1[[#This Row],[A1]]="",AL557,INDEX(Table6[1],Table1[[#This Row],[Q1]]))</f>
        <v>MUDA JAYA</v>
      </c>
      <c r="AM558" t="str" cm="1">
        <f t="array" ref="AM558">IF(Table1[[#This Row],[A1]]="",AM557,INDEX(Table6[2],Table1[[#This Row],[Q1]]))</f>
        <v>PURWOREJO</v>
      </c>
      <c r="AN558" t="str">
        <f>CONCATENATE(Table1[[#This Row],[TOKO_H]],"-",Table1[[#This Row],[KOTA_H]])</f>
        <v>MUDA JAYA-PURWOREJO</v>
      </c>
      <c r="AO558"/>
      <c r="AP558" t="s">
        <v>9561</v>
      </c>
      <c r="AQ558"/>
    </row>
    <row r="559" spans="1:43">
      <c r="A559">
        <f>IF(Table1[[#This Row],[KODE BARANG]]="","",MATCH(Table1[[#This Row],[KODE BARANG]],DBS[KODE BARANG],0))</f>
        <v>2565</v>
      </c>
      <c r="B559">
        <f>IF(Table1[[#This Row],[ROWID]]="","",ROW()-2)</f>
        <v>557</v>
      </c>
      <c r="C559">
        <f>IF(Table1[[#This Row],[NAMA BARANG]]="","",IF(Table1[[#This Row],[ID]]="",C558,Table1[[#This Row],[ID]]))</f>
        <v>556</v>
      </c>
      <c r="D559" t="str">
        <f>IF(Table1[[#This Row],[A1]]="","",MATCH(Table1[[#This Row],[A1]],Table6[5],0))</f>
        <v/>
      </c>
      <c r="E559" t="str">
        <f>IF(Table1[[#This Row],[ID]]="","",Table1[[#This Row],[TOKO-KOTA_H]])</f>
        <v/>
      </c>
      <c r="F559" t="str">
        <f>IF(Table1[[#This Row],[NOTA TOKO]]="","",ROW()-2)</f>
        <v/>
      </c>
      <c r="G559" s="59"/>
      <c r="H559" s="1"/>
      <c r="J559" s="1"/>
      <c r="K559" t="s">
        <v>3689</v>
      </c>
      <c r="L559" t="str">
        <f>IF(Table1[[#This Row],[_NAMA BARANG]]="",IF(Table1[[#This Row],[//DBS]]="","",INDEX(DBS[NAMA],Table1[[#This Row],[//DBS]])),Table1[[#This Row],[_NAMA BARANG]])</f>
        <v>PIANIKA LOVELY BIRU</v>
      </c>
      <c r="M559"/>
      <c r="O559" t="str">
        <f>IF(Table1[[#This Row],[ROWID]]="","",IF(Table1[[#This Row],[_KETERANGAN]]="STOCK BELUM LENGKAP","ADA",IF(Table1[[#This Row],[KODE BARANG]]="","TIDAK ADA","ADA")))</f>
        <v>ADA</v>
      </c>
      <c r="P559">
        <v>12</v>
      </c>
      <c r="Q559" t="s">
        <v>37</v>
      </c>
      <c r="R559">
        <f>IF(Table1[[#This Row],[//DBS]]="","",INDEX(DBS[ISI],Table1[[#This Row],[//DBS]]))</f>
        <v>12</v>
      </c>
      <c r="S559" t="str">
        <f>IF(Table1[[#This Row],[//DBS]]="","",IF(Table1[[#This Row],[SATUAN_BYPASS]]="",INDEX(DBS[[SATUAN ]],Table1[[#This Row],[//DBS]]),Table1[SATUAN_BYPASS]))</f>
        <v>PCS</v>
      </c>
      <c r="T559">
        <v>90</v>
      </c>
      <c r="U559" s="58">
        <f>IF(Table1[[#This Row],[HARGA_BYPASS]]="",IF(Table1[[#This Row],[_HARGA]]="","",Table1[[#This Row],[_HARGA]]*1000),Table1[[#This Row],[HARGA_BYPASS]])</f>
        <v>90000</v>
      </c>
      <c r="V559" s="2"/>
      <c r="W559" s="2"/>
      <c r="X559" s="58" t="str">
        <f>IF(Table1[[#This Row],[ROWID]]="","",IF(Table1[[#This Row],[ROWID]]=C560,"",SUMIF(Table1[ROWID],Table1[[#This Row],[ROWID]],Table1[TOTAL])))</f>
        <v/>
      </c>
      <c r="AA55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59">
        <f>IF(Table1[[#This Row],[JUMLAH NOTA]]="","",IF(Table1[[#This Row],[CONV]]="",Table1[[#This Row],[JUMLAH NOTA]],Table1[[#This Row],[JUMLAH NOTA]]*Table1[[#This Row],[CONV]]))</f>
        <v>12</v>
      </c>
      <c r="AC559" t="str">
        <f>IF(Table1[[#This Row],[ISI_CONV]]="","",IF(Table1[[#This Row],[CONV]]="",Table1[[#This Row],[SATUAN NOTA]],Table1[[#This Row],[SATUAN]]))</f>
        <v>PCS</v>
      </c>
      <c r="AD559" s="58">
        <f>IF(Table1[[#This Row],[HARGA]]="","",IF(Table1[[#This Row],[CONV]]="",Table1[[#This Row],[HARGA]],Table1[[#This Row],[HARGA]]/Table1[[#This Row],[CONV]]))</f>
        <v>90000</v>
      </c>
      <c r="AE559" s="58">
        <f>IF(Table1[[#This Row],[HARGA_CONV]]="","",Table1[[#This Row],[HARGA_CONV]]*Table1[[#This Row],[ISI_CONV]]*(100%-(Table1[[#This Row],[DISKON]]+Table1[[#This Row],[DISKON NOTA]])))</f>
        <v>1080000</v>
      </c>
      <c r="AF559" s="3">
        <f>IF(Table1[[#This Row],[TANGGAL NOTA]]="",AF558,Table1[[#This Row],[TANGGAL NOTA]])</f>
        <v>45533</v>
      </c>
      <c r="AG559" s="3"/>
      <c r="AH559" s="3">
        <f>IF(Table1[[#This Row],[TANGGAL UPDATE]]="",AH558,Table1[[#This Row],[TANGGAL UPDATE]])</f>
        <v>45535</v>
      </c>
      <c r="AI559" t="str" cm="1">
        <f t="array" ref="AI559">IF(Table1[[#This Row],[A1]]="",AI558,INDEX(Table6[3],Table1[[#This Row],[Q1]]))</f>
        <v>KO</v>
      </c>
      <c r="AJ559" t="str">
        <f>IF(Table1[[#This Row],[_KETERANGAN]]="","",Table1[[#This Row],[_KETERANGAN]])</f>
        <v/>
      </c>
      <c r="AK559" t="str" cm="1">
        <f t="array" ref="AK559">IF(Table1[[#This Row],[A1]]="",AK558,INDEX(Table6[3],Table1[[#This Row],[Q1]]))</f>
        <v>KO</v>
      </c>
      <c r="AL559" s="5" t="str" cm="1">
        <f t="array" ref="AL559">IF(Table1[[#This Row],[A1]]="",AL558,INDEX(Table6[1],Table1[[#This Row],[Q1]]))</f>
        <v>MUDA JAYA</v>
      </c>
      <c r="AM559" t="str" cm="1">
        <f t="array" ref="AM559">IF(Table1[[#This Row],[A1]]="",AM558,INDEX(Table6[2],Table1[[#This Row],[Q1]]))</f>
        <v>PURWOREJO</v>
      </c>
      <c r="AN559" t="str">
        <f>CONCATENATE(Table1[[#This Row],[TOKO_H]],"-",Table1[[#This Row],[KOTA_H]])</f>
        <v>MUDA JAYA-PURWOREJO</v>
      </c>
      <c r="AO559"/>
      <c r="AP559" t="s">
        <v>9561</v>
      </c>
      <c r="AQ559"/>
    </row>
    <row r="560" spans="1:43">
      <c r="A560">
        <f>IF(Table1[[#This Row],[KODE BARANG]]="","",MATCH(Table1[[#This Row],[KODE BARANG]],DBS[KODE BARANG],0))</f>
        <v>2514</v>
      </c>
      <c r="B560">
        <f>IF(Table1[[#This Row],[ROWID]]="","",ROW()-2)</f>
        <v>558</v>
      </c>
      <c r="C560">
        <f>IF(Table1[[#This Row],[NAMA BARANG]]="","",IF(Table1[[#This Row],[ID]]="",C559,Table1[[#This Row],[ID]]))</f>
        <v>556</v>
      </c>
      <c r="D560" t="str">
        <f>IF(Table1[[#This Row],[A1]]="","",MATCH(Table1[[#This Row],[A1]],Table6[5],0))</f>
        <v/>
      </c>
      <c r="E560" t="str">
        <f>IF(Table1[[#This Row],[ID]]="","",Table1[[#This Row],[TOKO-KOTA_H]])</f>
        <v/>
      </c>
      <c r="F560" t="str">
        <f>IF(Table1[[#This Row],[NOTA TOKO]]="","",ROW()-2)</f>
        <v/>
      </c>
      <c r="G560" s="59"/>
      <c r="H560" s="1"/>
      <c r="J560" s="1"/>
      <c r="K560" t="s">
        <v>3678</v>
      </c>
      <c r="L560" t="str">
        <f>IF(Table1[[#This Row],[_NAMA BARANG]]="",IF(Table1[[#This Row],[//DBS]]="","",INDEX(DBS[NAMA],Table1[[#This Row],[//DBS]])),Table1[[#This Row],[_NAMA BARANG]])</f>
        <v>PENSIL TF 688</v>
      </c>
      <c r="M560"/>
      <c r="O560" t="str">
        <f>IF(Table1[[#This Row],[ROWID]]="","",IF(Table1[[#This Row],[_KETERANGAN]]="STOCK BELUM LENGKAP","ADA",IF(Table1[[#This Row],[KODE BARANG]]="","TIDAK ADA","ADA")))</f>
        <v>ADA</v>
      </c>
      <c r="P560">
        <v>1</v>
      </c>
      <c r="Q560" t="s">
        <v>44</v>
      </c>
      <c r="R560">
        <f>IF(Table1[[#This Row],[//DBS]]="","",INDEX(DBS[ISI],Table1[[#This Row],[//DBS]]))</f>
        <v>20</v>
      </c>
      <c r="S560" t="str">
        <f>IF(Table1[[#This Row],[//DBS]]="","",IF(Table1[[#This Row],[SATUAN_BYPASS]]="",INDEX(DBS[[SATUAN ]],Table1[[#This Row],[//DBS]]),Table1[SATUAN_BYPASS]))</f>
        <v>GRS</v>
      </c>
      <c r="T560">
        <v>100</v>
      </c>
      <c r="U560" s="58">
        <f>IF(Table1[[#This Row],[HARGA_BYPASS]]="",IF(Table1[[#This Row],[_HARGA]]="","",Table1[[#This Row],[_HARGA]]*1000),Table1[[#This Row],[HARGA_BYPASS]])</f>
        <v>100000</v>
      </c>
      <c r="V560" s="2"/>
      <c r="W560" s="2"/>
      <c r="X560" s="58">
        <f>IF(Table1[[#This Row],[ROWID]]="","",IF(Table1[[#This Row],[ROWID]]=C561,"",SUMIF(Table1[ROWID],Table1[[#This Row],[ROWID]],Table1[TOTAL])))</f>
        <v>1360000</v>
      </c>
      <c r="AA56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60">
        <f>IF(Table1[[#This Row],[JUMLAH NOTA]]="","",IF(Table1[[#This Row],[CONV]]="",Table1[[#This Row],[JUMLAH NOTA]],Table1[[#This Row],[JUMLAH NOTA]]*Table1[[#This Row],[CONV]]))</f>
        <v>1</v>
      </c>
      <c r="AC560" t="str">
        <f>IF(Table1[[#This Row],[ISI_CONV]]="","",IF(Table1[[#This Row],[CONV]]="",Table1[[#This Row],[SATUAN NOTA]],Table1[[#This Row],[SATUAN]]))</f>
        <v>GRS</v>
      </c>
      <c r="AD560" s="58">
        <f>IF(Table1[[#This Row],[HARGA]]="","",IF(Table1[[#This Row],[CONV]]="",Table1[[#This Row],[HARGA]],Table1[[#This Row],[HARGA]]/Table1[[#This Row],[CONV]]))</f>
        <v>100000</v>
      </c>
      <c r="AE560" s="58">
        <f>IF(Table1[[#This Row],[HARGA_CONV]]="","",Table1[[#This Row],[HARGA_CONV]]*Table1[[#This Row],[ISI_CONV]]*(100%-(Table1[[#This Row],[DISKON]]+Table1[[#This Row],[DISKON NOTA]])))</f>
        <v>100000</v>
      </c>
      <c r="AF560" s="3">
        <f>IF(Table1[[#This Row],[TANGGAL NOTA]]="",AF559,Table1[[#This Row],[TANGGAL NOTA]])</f>
        <v>45533</v>
      </c>
      <c r="AG560" s="3"/>
      <c r="AH560" s="3">
        <f>IF(Table1[[#This Row],[TANGGAL UPDATE]]="",AH559,Table1[[#This Row],[TANGGAL UPDATE]])</f>
        <v>45535</v>
      </c>
      <c r="AI560" t="str" cm="1">
        <f t="array" ref="AI560">IF(Table1[[#This Row],[A1]]="",AI559,INDEX(Table6[3],Table1[[#This Row],[Q1]]))</f>
        <v>KO</v>
      </c>
      <c r="AJ560" t="str">
        <f>IF(Table1[[#This Row],[_KETERANGAN]]="","",Table1[[#This Row],[_KETERANGAN]])</f>
        <v/>
      </c>
      <c r="AK560" t="str" cm="1">
        <f t="array" ref="AK560">IF(Table1[[#This Row],[A1]]="",AK559,INDEX(Table6[3],Table1[[#This Row],[Q1]]))</f>
        <v>KO</v>
      </c>
      <c r="AL560" s="5" t="str" cm="1">
        <f t="array" ref="AL560">IF(Table1[[#This Row],[A1]]="",AL559,INDEX(Table6[1],Table1[[#This Row],[Q1]]))</f>
        <v>MUDA JAYA</v>
      </c>
      <c r="AM560" t="str" cm="1">
        <f t="array" ref="AM560">IF(Table1[[#This Row],[A1]]="",AM559,INDEX(Table6[2],Table1[[#This Row],[Q1]]))</f>
        <v>PURWOREJO</v>
      </c>
      <c r="AN560" t="str">
        <f>CONCATENATE(Table1[[#This Row],[TOKO_H]],"-",Table1[[#This Row],[KOTA_H]])</f>
        <v>MUDA JAYA-PURWOREJO</v>
      </c>
      <c r="AO560"/>
      <c r="AP560" t="s">
        <v>9561</v>
      </c>
      <c r="AQ560"/>
    </row>
    <row r="561" spans="1:43" ht="14.25">
      <c r="A561" t="str">
        <f>IF(Table1[[#This Row],[KODE BARANG]]="","",MATCH(Table1[[#This Row],[KODE BARANG]],DBS[KODE BARANG],0))</f>
        <v/>
      </c>
      <c r="B561" t="str">
        <f>IF(Table1[[#This Row],[ROWID]]="","",ROW()-2)</f>
        <v/>
      </c>
      <c r="C561" t="str">
        <f>IF(Table1[[#This Row],[NAMA BARANG]]="","",IF(Table1[[#This Row],[ID]]="",C560,Table1[[#This Row],[ID]]))</f>
        <v/>
      </c>
      <c r="D561" t="str">
        <f>IF(Table1[[#This Row],[A1]]="","",MATCH(Table1[[#This Row],[A1]],Table6[5],0))</f>
        <v/>
      </c>
      <c r="E561" t="str">
        <f>IF(Table1[[#This Row],[ID]]="","",Table1[[#This Row],[TOKO-KOTA_H]])</f>
        <v/>
      </c>
      <c r="F561" t="str">
        <f>IF(Table1[[#This Row],[NOTA TOKO]]="","",ROW()-2)</f>
        <v/>
      </c>
      <c r="G561" s="59"/>
      <c r="H561" s="1"/>
      <c r="J561" s="1"/>
      <c r="K561"/>
      <c r="L561" t="str">
        <f>IF(Table1[[#This Row],[_NAMA BARANG]]="",IF(Table1[[#This Row],[//DBS]]="","",INDEX(DBS[NAMA],Table1[[#This Row],[//DBS]])),Table1[[#This Row],[_NAMA BARANG]])</f>
        <v/>
      </c>
      <c r="M561" s="60"/>
      <c r="O561" t="str">
        <f>IF(Table1[[#This Row],[ROWID]]="","",IF(Table1[[#This Row],[_KETERANGAN]]="STOCK BELUM LENGKAP","ADA",IF(Table1[[#This Row],[KODE BARANG]]="","TIDAK ADA","ADA")))</f>
        <v/>
      </c>
      <c r="R561" t="str">
        <f>IF(Table1[[#This Row],[//DBS]]="","",INDEX(DBS[ISI],Table1[[#This Row],[//DBS]]))</f>
        <v/>
      </c>
      <c r="S561" t="str">
        <f>IF(Table1[[#This Row],[//DBS]]="","",IF(Table1[[#This Row],[SATUAN_BYPASS]]="",INDEX(DBS[[SATUAN ]],Table1[[#This Row],[//DBS]]),Table1[SATUAN_BYPASS]))</f>
        <v/>
      </c>
      <c r="U561" s="58" t="str">
        <f>IF(Table1[[#This Row],[HARGA_BYPASS]]="",IF(Table1[[#This Row],[_HARGA]]="","",Table1[[#This Row],[_HARGA]]*1000),Table1[[#This Row],[HARGA_BYPASS]])</f>
        <v/>
      </c>
      <c r="V561" s="2"/>
      <c r="W561" s="2"/>
      <c r="X561" s="58" t="str">
        <f>IF(Table1[[#This Row],[ROWID]]="","",IF(Table1[[#This Row],[ROWID]]=C562,"",SUMIF(Table1[ROWID],Table1[[#This Row],[ROWID]],Table1[TOTAL])))</f>
        <v/>
      </c>
      <c r="AA56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61" t="str">
        <f>IF(Table1[[#This Row],[JUMLAH NOTA]]="","",IF(Table1[[#This Row],[CONV]]="",Table1[[#This Row],[JUMLAH NOTA]],Table1[[#This Row],[JUMLAH NOTA]]*Table1[[#This Row],[CONV]]))</f>
        <v/>
      </c>
      <c r="AC561" t="str">
        <f>IF(Table1[[#This Row],[ISI_CONV]]="","",IF(Table1[[#This Row],[CONV]]="",Table1[[#This Row],[SATUAN NOTA]],Table1[[#This Row],[SATUAN]]))</f>
        <v/>
      </c>
      <c r="AD561" s="58" t="str">
        <f>IF(Table1[[#This Row],[HARGA]]="","",IF(Table1[[#This Row],[CONV]]="",Table1[[#This Row],[HARGA]],Table1[[#This Row],[HARGA]]/Table1[[#This Row],[CONV]]))</f>
        <v/>
      </c>
      <c r="AE561" s="58" t="str">
        <f>IF(Table1[[#This Row],[HARGA_CONV]]="","",Table1[[#This Row],[HARGA_CONV]]*Table1[[#This Row],[ISI_CONV]]*(100%-(Table1[[#This Row],[DISKON]]+Table1[[#This Row],[DISKON NOTA]])))</f>
        <v/>
      </c>
      <c r="AF561" s="3">
        <f>IF(Table1[[#This Row],[TANGGAL NOTA]]="",AF560,Table1[[#This Row],[TANGGAL NOTA]])</f>
        <v>45533</v>
      </c>
      <c r="AG561" s="3"/>
      <c r="AH561" s="3">
        <f>IF(Table1[[#This Row],[TANGGAL UPDATE]]="",AH560,Table1[[#This Row],[TANGGAL UPDATE]])</f>
        <v>45535</v>
      </c>
      <c r="AI561" t="str" cm="1">
        <f t="array" ref="AI561">IF(Table1[[#This Row],[A1]]="",AI560,INDEX(Table6[3],Table1[[#This Row],[Q1]]))</f>
        <v>KO</v>
      </c>
      <c r="AJ561" t="str">
        <f>IF(Table1[[#This Row],[_KETERANGAN]]="","",Table1[[#This Row],[_KETERANGAN]])</f>
        <v/>
      </c>
      <c r="AK561" t="str" cm="1">
        <f t="array" ref="AK561">IF(Table1[[#This Row],[A1]]="",AK560,INDEX(Table6[3],Table1[[#This Row],[Q1]]))</f>
        <v>KO</v>
      </c>
      <c r="AL561" s="5" t="str" cm="1">
        <f t="array" ref="AL561">IF(Table1[[#This Row],[A1]]="",AL560,INDEX(Table6[1],Table1[[#This Row],[Q1]]))</f>
        <v>MUDA JAYA</v>
      </c>
      <c r="AM561" t="str" cm="1">
        <f t="array" ref="AM561">IF(Table1[[#This Row],[A1]]="",AM560,INDEX(Table6[2],Table1[[#This Row],[Q1]]))</f>
        <v>PURWOREJO</v>
      </c>
      <c r="AN561" t="str">
        <f>CONCATENATE(Table1[[#This Row],[TOKO_H]],"-",Table1[[#This Row],[KOTA_H]])</f>
        <v>MUDA JAYA-PURWOREJO</v>
      </c>
      <c r="AO561"/>
      <c r="AP561" t="s">
        <v>9561</v>
      </c>
      <c r="AQ561"/>
    </row>
    <row r="562" spans="1:43" ht="14.25">
      <c r="A562">
        <f>IF(Table1[[#This Row],[KODE BARANG]]="","",MATCH(Table1[[#This Row],[KODE BARANG]],DBS[KODE BARANG],0))</f>
        <v>468</v>
      </c>
      <c r="B562">
        <f>IF(Table1[[#This Row],[ROWID]]="","",ROW()-2)</f>
        <v>560</v>
      </c>
      <c r="C562">
        <f>IF(Table1[[#This Row],[NAMA BARANG]]="","",IF(Table1[[#This Row],[ID]]="",C561,Table1[[#This Row],[ID]]))</f>
        <v>560</v>
      </c>
      <c r="D562">
        <f>IF(Table1[[#This Row],[A1]]="","",MATCH(Table1[[#This Row],[A1]],Table6[5],0))</f>
        <v>212</v>
      </c>
      <c r="E562" t="str">
        <f>IF(Table1[[#This Row],[ID]]="","",Table1[[#This Row],[TOKO-KOTA_H]])</f>
        <v>SINKONG-PURWOREJO</v>
      </c>
      <c r="F562">
        <f>IF(Table1[[#This Row],[NOTA TOKO]]="","",ROW()-2)</f>
        <v>560</v>
      </c>
      <c r="G562" s="59"/>
      <c r="H562" s="1"/>
      <c r="I562">
        <v>3618</v>
      </c>
      <c r="J562" s="1" t="s">
        <v>13594</v>
      </c>
      <c r="K562" t="s">
        <v>10849</v>
      </c>
      <c r="L562" t="str">
        <f>IF(Table1[[#This Row],[_NAMA BARANG]]="",IF(Table1[[#This Row],[//DBS]]="","",INDEX(DBS[NAMA],Table1[[#This Row],[//DBS]])),Table1[[#This Row],[_NAMA BARANG]])</f>
        <v>BP 1006 10W KUROMI (36)</v>
      </c>
      <c r="M562" s="60"/>
      <c r="O562" t="str">
        <f>IF(Table1[[#This Row],[ROWID]]="","",IF(Table1[[#This Row],[_KETERANGAN]]="STOCK BELUM LENGKAP","ADA",IF(Table1[[#This Row],[KODE BARANG]]="","TIDAK ADA","ADA")))</f>
        <v>ADA</v>
      </c>
      <c r="P562">
        <v>3</v>
      </c>
      <c r="Q562" t="s">
        <v>40</v>
      </c>
      <c r="R562">
        <f>IF(Table1[[#This Row],[//DBS]]="","",INDEX(DBS[ISI],Table1[[#This Row],[//DBS]]))</f>
        <v>32</v>
      </c>
      <c r="S562" t="str">
        <f>IF(Table1[[#This Row],[//DBS]]="","",IF(Table1[[#This Row],[SATUAN_BYPASS]]="",INDEX(DBS[[SATUAN ]],Table1[[#This Row],[//DBS]]),Table1[SATUAN_BYPASS]))</f>
        <v>BOX</v>
      </c>
      <c r="T562">
        <f>6*108/3</f>
        <v>216</v>
      </c>
      <c r="U562" s="58">
        <f>IF(Table1[[#This Row],[HARGA_BYPASS]]="",IF(Table1[[#This Row],[_HARGA]]="","",Table1[[#This Row],[_HARGA]]*1000),Table1[[#This Row],[HARGA_BYPASS]])</f>
        <v>216000</v>
      </c>
      <c r="V562" s="2"/>
      <c r="W562" s="2"/>
      <c r="X562" s="58" t="str">
        <f>IF(Table1[[#This Row],[ROWID]]="","",IF(Table1[[#This Row],[ROWID]]=C563,"",SUMIF(Table1[ROWID],Table1[[#This Row],[ROWID]],Table1[TOTAL])))</f>
        <v/>
      </c>
      <c r="AA56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62">
        <f>IF(Table1[[#This Row],[JUMLAH NOTA]]="","",IF(Table1[[#This Row],[CONV]]="",Table1[[#This Row],[JUMLAH NOTA]],Table1[[#This Row],[JUMLAH NOTA]]*Table1[[#This Row],[CONV]]))</f>
        <v>3</v>
      </c>
      <c r="AC562" t="str">
        <f>IF(Table1[[#This Row],[ISI_CONV]]="","",IF(Table1[[#This Row],[CONV]]="",Table1[[#This Row],[SATUAN NOTA]],Table1[[#This Row],[SATUAN]]))</f>
        <v>BOX</v>
      </c>
      <c r="AD562" s="58">
        <f>IF(Table1[[#This Row],[HARGA]]="","",IF(Table1[[#This Row],[CONV]]="",Table1[[#This Row],[HARGA]],Table1[[#This Row],[HARGA]]/Table1[[#This Row],[CONV]]))</f>
        <v>216000</v>
      </c>
      <c r="AE562" s="58">
        <f>IF(Table1[[#This Row],[HARGA_CONV]]="","",Table1[[#This Row],[HARGA_CONV]]*Table1[[#This Row],[ISI_CONV]]*(100%-(Table1[[#This Row],[DISKON]]+Table1[[#This Row],[DISKON NOTA]])))</f>
        <v>648000</v>
      </c>
      <c r="AF562" s="3">
        <f>IF(Table1[[#This Row],[TANGGAL NOTA]]="",AF561,Table1[[#This Row],[TANGGAL NOTA]])</f>
        <v>45533</v>
      </c>
      <c r="AG562" s="3"/>
      <c r="AH562" s="3">
        <f>IF(Table1[[#This Row],[TANGGAL UPDATE]]="",AH561,Table1[[#This Row],[TANGGAL UPDATE]])</f>
        <v>45535</v>
      </c>
      <c r="AI562" t="str" cm="1">
        <f t="array" ref="AI562">IF(Table1[[#This Row],[A1]]="",AI561,INDEX(Table6[3],Table1[[#This Row],[Q1]]))</f>
        <v>KO</v>
      </c>
      <c r="AJ562" t="str">
        <f>IF(Table1[[#This Row],[_KETERANGAN]]="","",Table1[[#This Row],[_KETERANGAN]])</f>
        <v/>
      </c>
      <c r="AK562" t="str" cm="1">
        <f t="array" ref="AK562">IF(Table1[[#This Row],[A1]]="",AK561,INDEX(Table6[3],Table1[[#This Row],[Q1]]))</f>
        <v>KO</v>
      </c>
      <c r="AL562" s="5" t="str" cm="1">
        <f t="array" ref="AL562">IF(Table1[[#This Row],[A1]]="",AL561,INDEX(Table6[1],Table1[[#This Row],[Q1]]))</f>
        <v>SINKONG</v>
      </c>
      <c r="AM562" t="str" cm="1">
        <f t="array" ref="AM562">IF(Table1[[#This Row],[A1]]="",AM561,INDEX(Table6[2],Table1[[#This Row],[Q1]]))</f>
        <v>PURWOREJO</v>
      </c>
      <c r="AN562" t="str">
        <f>CONCATENATE(Table1[[#This Row],[TOKO_H]],"-",Table1[[#This Row],[KOTA_H]])</f>
        <v>SINKONG-PURWOREJO</v>
      </c>
      <c r="AO562"/>
      <c r="AP562" t="s">
        <v>9561</v>
      </c>
      <c r="AQ562"/>
    </row>
    <row r="563" spans="1:43" ht="14.25">
      <c r="A563">
        <f>IF(Table1[[#This Row],[KODE BARANG]]="","",MATCH(Table1[[#This Row],[KODE BARANG]],DBS[KODE BARANG],0))</f>
        <v>467</v>
      </c>
      <c r="B563">
        <f>IF(Table1[[#This Row],[ROWID]]="","",ROW()-2)</f>
        <v>561</v>
      </c>
      <c r="C563">
        <f>IF(Table1[[#This Row],[NAMA BARANG]]="","",IF(Table1[[#This Row],[ID]]="",C562,Table1[[#This Row],[ID]]))</f>
        <v>560</v>
      </c>
      <c r="D563" t="str">
        <f>IF(Table1[[#This Row],[A1]]="","",MATCH(Table1[[#This Row],[A1]],Table6[5],0))</f>
        <v/>
      </c>
      <c r="E563" t="str">
        <f>IF(Table1[[#This Row],[ID]]="","",Table1[[#This Row],[TOKO-KOTA_H]])</f>
        <v/>
      </c>
      <c r="F563" t="str">
        <f>IF(Table1[[#This Row],[NOTA TOKO]]="","",ROW()-2)</f>
        <v/>
      </c>
      <c r="G563" s="59"/>
      <c r="H563" s="1"/>
      <c r="J563" s="1"/>
      <c r="K563" t="s">
        <v>10847</v>
      </c>
      <c r="L563" t="str">
        <f>IF(Table1[[#This Row],[_NAMA BARANG]]="",IF(Table1[[#This Row],[//DBS]]="","",INDEX(DBS[NAMA],Table1[[#This Row],[//DBS]])),Table1[[#This Row],[_NAMA BARANG]])</f>
        <v>BP 1001 10W TOPPER AVENGERS (36)</v>
      </c>
      <c r="M563" s="60"/>
      <c r="O563" t="str">
        <f>IF(Table1[[#This Row],[ROWID]]="","",IF(Table1[[#This Row],[_KETERANGAN]]="STOCK BELUM LENGKAP","ADA",IF(Table1[[#This Row],[KODE BARANG]]="","TIDAK ADA","ADA")))</f>
        <v>ADA</v>
      </c>
      <c r="P563">
        <v>2</v>
      </c>
      <c r="Q563" t="s">
        <v>40</v>
      </c>
      <c r="R563">
        <f>IF(Table1[[#This Row],[//DBS]]="","",INDEX(DBS[ISI],Table1[[#This Row],[//DBS]]))</f>
        <v>32</v>
      </c>
      <c r="S563" t="str">
        <f>IF(Table1[[#This Row],[//DBS]]="","",IF(Table1[[#This Row],[SATUAN_BYPASS]]="",INDEX(DBS[[SATUAN ]],Table1[[#This Row],[//DBS]]),Table1[SATUAN_BYPASS]))</f>
        <v>BOX</v>
      </c>
      <c r="T563">
        <f>6*72/2</f>
        <v>216</v>
      </c>
      <c r="U563" s="58">
        <f>IF(Table1[[#This Row],[HARGA_BYPASS]]="",IF(Table1[[#This Row],[_HARGA]]="","",Table1[[#This Row],[_HARGA]]*1000),Table1[[#This Row],[HARGA_BYPASS]])</f>
        <v>216000</v>
      </c>
      <c r="V563" s="2"/>
      <c r="W563" s="2"/>
      <c r="X563" s="58" t="str">
        <f>IF(Table1[[#This Row],[ROWID]]="","",IF(Table1[[#This Row],[ROWID]]=C564,"",SUMIF(Table1[ROWID],Table1[[#This Row],[ROWID]],Table1[TOTAL])))</f>
        <v/>
      </c>
      <c r="AA56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63">
        <f>IF(Table1[[#This Row],[JUMLAH NOTA]]="","",IF(Table1[[#This Row],[CONV]]="",Table1[[#This Row],[JUMLAH NOTA]],Table1[[#This Row],[JUMLAH NOTA]]*Table1[[#This Row],[CONV]]))</f>
        <v>2</v>
      </c>
      <c r="AC563" t="str">
        <f>IF(Table1[[#This Row],[ISI_CONV]]="","",IF(Table1[[#This Row],[CONV]]="",Table1[[#This Row],[SATUAN NOTA]],Table1[[#This Row],[SATUAN]]))</f>
        <v>BOX</v>
      </c>
      <c r="AD563" s="58">
        <f>IF(Table1[[#This Row],[HARGA]]="","",IF(Table1[[#This Row],[CONV]]="",Table1[[#This Row],[HARGA]],Table1[[#This Row],[HARGA]]/Table1[[#This Row],[CONV]]))</f>
        <v>216000</v>
      </c>
      <c r="AE563" s="58">
        <f>IF(Table1[[#This Row],[HARGA_CONV]]="","",Table1[[#This Row],[HARGA_CONV]]*Table1[[#This Row],[ISI_CONV]]*(100%-(Table1[[#This Row],[DISKON]]+Table1[[#This Row],[DISKON NOTA]])))</f>
        <v>432000</v>
      </c>
      <c r="AF563" s="3">
        <f>IF(Table1[[#This Row],[TANGGAL NOTA]]="",AF562,Table1[[#This Row],[TANGGAL NOTA]])</f>
        <v>45533</v>
      </c>
      <c r="AG563" s="3"/>
      <c r="AH563" s="3">
        <f>IF(Table1[[#This Row],[TANGGAL UPDATE]]="",AH562,Table1[[#This Row],[TANGGAL UPDATE]])</f>
        <v>45535</v>
      </c>
      <c r="AI563" t="str" cm="1">
        <f t="array" ref="AI563">IF(Table1[[#This Row],[A1]]="",AI562,INDEX(Table6[3],Table1[[#This Row],[Q1]]))</f>
        <v>KO</v>
      </c>
      <c r="AJ563" t="str">
        <f>IF(Table1[[#This Row],[_KETERANGAN]]="","",Table1[[#This Row],[_KETERANGAN]])</f>
        <v/>
      </c>
      <c r="AK563" t="str" cm="1">
        <f t="array" ref="AK563">IF(Table1[[#This Row],[A1]]="",AK562,INDEX(Table6[3],Table1[[#This Row],[Q1]]))</f>
        <v>KO</v>
      </c>
      <c r="AL563" s="5" t="str" cm="1">
        <f t="array" ref="AL563">IF(Table1[[#This Row],[A1]]="",AL562,INDEX(Table6[1],Table1[[#This Row],[Q1]]))</f>
        <v>SINKONG</v>
      </c>
      <c r="AM563" t="str" cm="1">
        <f t="array" ref="AM563">IF(Table1[[#This Row],[A1]]="",AM562,INDEX(Table6[2],Table1[[#This Row],[Q1]]))</f>
        <v>PURWOREJO</v>
      </c>
      <c r="AN563" t="str">
        <f>CONCATENATE(Table1[[#This Row],[TOKO_H]],"-",Table1[[#This Row],[KOTA_H]])</f>
        <v>SINKONG-PURWOREJO</v>
      </c>
      <c r="AO563"/>
      <c r="AP563" t="s">
        <v>9561</v>
      </c>
      <c r="AQ563"/>
    </row>
    <row r="564" spans="1:43">
      <c r="A564">
        <f>IF(Table1[[#This Row],[KODE BARANG]]="","",MATCH(Table1[[#This Row],[KODE BARANG]],DBS[KODE BARANG],0))</f>
        <v>825</v>
      </c>
      <c r="B564">
        <f>IF(Table1[[#This Row],[ROWID]]="","",ROW()-2)</f>
        <v>562</v>
      </c>
      <c r="C564">
        <f>IF(Table1[[#This Row],[NAMA BARANG]]="","",IF(Table1[[#This Row],[ID]]="",C563,Table1[[#This Row],[ID]]))</f>
        <v>560</v>
      </c>
      <c r="D564" t="str">
        <f>IF(Table1[[#This Row],[A1]]="","",MATCH(Table1[[#This Row],[A1]],Table6[5],0))</f>
        <v/>
      </c>
      <c r="E564" t="str">
        <f>IF(Table1[[#This Row],[ID]]="","",Table1[[#This Row],[TOKO-KOTA_H]])</f>
        <v/>
      </c>
      <c r="F564" t="str">
        <f>IF(Table1[[#This Row],[NOTA TOKO]]="","",ROW()-2)</f>
        <v/>
      </c>
      <c r="G564" s="59"/>
      <c r="H564" s="1"/>
      <c r="J564" s="1"/>
      <c r="K564" t="s">
        <v>1669</v>
      </c>
      <c r="L564" t="str">
        <f>IF(Table1[[#This Row],[_NAMA BARANG]]="",IF(Table1[[#This Row],[//DBS]]="","",INDEX(DBS[NAMA],Table1[[#This Row],[//DBS]])),Table1[[#This Row],[_NAMA BARANG]])</f>
        <v>CAT MINYAK MARRIES 12W</v>
      </c>
      <c r="M564"/>
      <c r="O564" t="str">
        <f>IF(Table1[[#This Row],[ROWID]]="","",IF(Table1[[#This Row],[_KETERANGAN]]="STOCK BELUM LENGKAP","ADA",IF(Table1[[#This Row],[KODE BARANG]]="","TIDAK ADA","ADA")))</f>
        <v>ADA</v>
      </c>
      <c r="P564">
        <v>2</v>
      </c>
      <c r="Q564" t="s">
        <v>34</v>
      </c>
      <c r="R564">
        <f>IF(Table1[[#This Row],[//DBS]]="","",INDEX(DBS[ISI],Table1[[#This Row],[//DBS]]))</f>
        <v>5</v>
      </c>
      <c r="S564" t="str">
        <f>IF(Table1[[#This Row],[//DBS]]="","",IF(Table1[[#This Row],[SATUAN_BYPASS]]="",INDEX(DBS[[SATUAN ]],Table1[[#This Row],[//DBS]]),Table1[SATUAN_BYPASS]))</f>
        <v>LSN</v>
      </c>
      <c r="T564">
        <v>525</v>
      </c>
      <c r="U564" s="58">
        <f>IF(Table1[[#This Row],[HARGA_BYPASS]]="",IF(Table1[[#This Row],[_HARGA]]="","",Table1[[#This Row],[_HARGA]]*1000),Table1[[#This Row],[HARGA_BYPASS]])</f>
        <v>525000</v>
      </c>
      <c r="V564" s="2"/>
      <c r="W564" s="2"/>
      <c r="X564" s="58">
        <f>IF(Table1[[#This Row],[ROWID]]="","",IF(Table1[[#This Row],[ROWID]]=C565,"",SUMIF(Table1[ROWID],Table1[[#This Row],[ROWID]],Table1[TOTAL])))</f>
        <v>2130000</v>
      </c>
      <c r="AA56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64">
        <f>IF(Table1[[#This Row],[JUMLAH NOTA]]="","",IF(Table1[[#This Row],[CONV]]="",Table1[[#This Row],[JUMLAH NOTA]],Table1[[#This Row],[JUMLAH NOTA]]*Table1[[#This Row],[CONV]]))</f>
        <v>2</v>
      </c>
      <c r="AC564" t="str">
        <f>IF(Table1[[#This Row],[ISI_CONV]]="","",IF(Table1[[#This Row],[CONV]]="",Table1[[#This Row],[SATUAN NOTA]],Table1[[#This Row],[SATUAN]]))</f>
        <v>LSN</v>
      </c>
      <c r="AD564" s="58">
        <f>IF(Table1[[#This Row],[HARGA]]="","",IF(Table1[[#This Row],[CONV]]="",Table1[[#This Row],[HARGA]],Table1[[#This Row],[HARGA]]/Table1[[#This Row],[CONV]]))</f>
        <v>525000</v>
      </c>
      <c r="AE564" s="58">
        <f>IF(Table1[[#This Row],[HARGA_CONV]]="","",Table1[[#This Row],[HARGA_CONV]]*Table1[[#This Row],[ISI_CONV]]*(100%-(Table1[[#This Row],[DISKON]]+Table1[[#This Row],[DISKON NOTA]])))</f>
        <v>1050000</v>
      </c>
      <c r="AF564" s="3">
        <f>IF(Table1[[#This Row],[TANGGAL NOTA]]="",AF563,Table1[[#This Row],[TANGGAL NOTA]])</f>
        <v>45533</v>
      </c>
      <c r="AG564" s="3"/>
      <c r="AH564" s="3">
        <f>IF(Table1[[#This Row],[TANGGAL UPDATE]]="",AH563,Table1[[#This Row],[TANGGAL UPDATE]])</f>
        <v>45535</v>
      </c>
      <c r="AI564" t="str" cm="1">
        <f t="array" ref="AI564">IF(Table1[[#This Row],[A1]]="",AI563,INDEX(Table6[3],Table1[[#This Row],[Q1]]))</f>
        <v>KO</v>
      </c>
      <c r="AJ564" t="str">
        <f>IF(Table1[[#This Row],[_KETERANGAN]]="","",Table1[[#This Row],[_KETERANGAN]])</f>
        <v/>
      </c>
      <c r="AK564" t="str" cm="1">
        <f t="array" ref="AK564">IF(Table1[[#This Row],[A1]]="",AK563,INDEX(Table6[3],Table1[[#This Row],[Q1]]))</f>
        <v>KO</v>
      </c>
      <c r="AL564" s="5" t="str" cm="1">
        <f t="array" ref="AL564">IF(Table1[[#This Row],[A1]]="",AL563,INDEX(Table6[1],Table1[[#This Row],[Q1]]))</f>
        <v>SINKONG</v>
      </c>
      <c r="AM564" t="str" cm="1">
        <f t="array" ref="AM564">IF(Table1[[#This Row],[A1]]="",AM563,INDEX(Table6[2],Table1[[#This Row],[Q1]]))</f>
        <v>PURWOREJO</v>
      </c>
      <c r="AN564" t="str">
        <f>CONCATENATE(Table1[[#This Row],[TOKO_H]],"-",Table1[[#This Row],[KOTA_H]])</f>
        <v>SINKONG-PURWOREJO</v>
      </c>
      <c r="AO564"/>
      <c r="AP564" t="s">
        <v>9561</v>
      </c>
      <c r="AQ564"/>
    </row>
    <row r="565" spans="1:43">
      <c r="A565" t="str">
        <f>IF(Table1[[#This Row],[KODE BARANG]]="","",MATCH(Table1[[#This Row],[KODE BARANG]],DBS[KODE BARANG],0))</f>
        <v/>
      </c>
      <c r="B565" t="str">
        <f>IF(Table1[[#This Row],[ROWID]]="","",ROW()-2)</f>
        <v/>
      </c>
      <c r="C565" t="str">
        <f>IF(Table1[[#This Row],[NAMA BARANG]]="","",IF(Table1[[#This Row],[ID]]="",C564,Table1[[#This Row],[ID]]))</f>
        <v/>
      </c>
      <c r="D565" t="str">
        <f>IF(Table1[[#This Row],[A1]]="","",MATCH(Table1[[#This Row],[A1]],Table6[5],0))</f>
        <v/>
      </c>
      <c r="E565" t="str">
        <f>IF(Table1[[#This Row],[ID]]="","",Table1[[#This Row],[TOKO-KOTA_H]])</f>
        <v/>
      </c>
      <c r="F565" t="str">
        <f>IF(Table1[[#This Row],[NOTA TOKO]]="","",ROW()-2)</f>
        <v/>
      </c>
      <c r="G565" s="59"/>
      <c r="H565" s="1"/>
      <c r="J565" s="1"/>
      <c r="K565"/>
      <c r="L565" t="str">
        <f>IF(Table1[[#This Row],[_NAMA BARANG]]="",IF(Table1[[#This Row],[//DBS]]="","",INDEX(DBS[NAMA],Table1[[#This Row],[//DBS]])),Table1[[#This Row],[_NAMA BARANG]])</f>
        <v/>
      </c>
      <c r="M565"/>
      <c r="O565" t="str">
        <f>IF(Table1[[#This Row],[ROWID]]="","",IF(Table1[[#This Row],[_KETERANGAN]]="STOCK BELUM LENGKAP","ADA",IF(Table1[[#This Row],[KODE BARANG]]="","TIDAK ADA","ADA")))</f>
        <v/>
      </c>
      <c r="R565" t="str">
        <f>IF(Table1[[#This Row],[//DBS]]="","",INDEX(DBS[ISI],Table1[[#This Row],[//DBS]]))</f>
        <v/>
      </c>
      <c r="S565" t="str">
        <f>IF(Table1[[#This Row],[//DBS]]="","",IF(Table1[[#This Row],[SATUAN_BYPASS]]="",INDEX(DBS[[SATUAN ]],Table1[[#This Row],[//DBS]]),Table1[SATUAN_BYPASS]))</f>
        <v/>
      </c>
      <c r="U565" s="58" t="str">
        <f>IF(Table1[[#This Row],[HARGA_BYPASS]]="",IF(Table1[[#This Row],[_HARGA]]="","",Table1[[#This Row],[_HARGA]]*1000),Table1[[#This Row],[HARGA_BYPASS]])</f>
        <v/>
      </c>
      <c r="V565" s="2"/>
      <c r="W565" s="2"/>
      <c r="X565" s="58" t="str">
        <f>IF(Table1[[#This Row],[ROWID]]="","",IF(Table1[[#This Row],[ROWID]]=C566,"",SUMIF(Table1[ROWID],Table1[[#This Row],[ROWID]],Table1[TOTAL])))</f>
        <v/>
      </c>
      <c r="AA56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65" t="str">
        <f>IF(Table1[[#This Row],[JUMLAH NOTA]]="","",IF(Table1[[#This Row],[CONV]]="",Table1[[#This Row],[JUMLAH NOTA]],Table1[[#This Row],[JUMLAH NOTA]]*Table1[[#This Row],[CONV]]))</f>
        <v/>
      </c>
      <c r="AC565" t="str">
        <f>IF(Table1[[#This Row],[ISI_CONV]]="","",IF(Table1[[#This Row],[CONV]]="",Table1[[#This Row],[SATUAN NOTA]],Table1[[#This Row],[SATUAN]]))</f>
        <v/>
      </c>
      <c r="AD565" s="58" t="str">
        <f>IF(Table1[[#This Row],[HARGA]]="","",IF(Table1[[#This Row],[CONV]]="",Table1[[#This Row],[HARGA]],Table1[[#This Row],[HARGA]]/Table1[[#This Row],[CONV]]))</f>
        <v/>
      </c>
      <c r="AE565" s="58" t="str">
        <f>IF(Table1[[#This Row],[HARGA_CONV]]="","",Table1[[#This Row],[HARGA_CONV]]*Table1[[#This Row],[ISI_CONV]]*(100%-(Table1[[#This Row],[DISKON]]+Table1[[#This Row],[DISKON NOTA]])))</f>
        <v/>
      </c>
      <c r="AF565" s="3">
        <f>IF(Table1[[#This Row],[TANGGAL NOTA]]="",AF564,Table1[[#This Row],[TANGGAL NOTA]])</f>
        <v>45533</v>
      </c>
      <c r="AG565" s="3"/>
      <c r="AH565" s="3">
        <f>IF(Table1[[#This Row],[TANGGAL UPDATE]]="",AH564,Table1[[#This Row],[TANGGAL UPDATE]])</f>
        <v>45535</v>
      </c>
      <c r="AI565" t="str" cm="1">
        <f t="array" ref="AI565">IF(Table1[[#This Row],[A1]]="",AI564,INDEX(Table6[3],Table1[[#This Row],[Q1]]))</f>
        <v>KO</v>
      </c>
      <c r="AJ565" t="str">
        <f>IF(Table1[[#This Row],[_KETERANGAN]]="","",Table1[[#This Row],[_KETERANGAN]])</f>
        <v/>
      </c>
      <c r="AK565" t="str" cm="1">
        <f t="array" ref="AK565">IF(Table1[[#This Row],[A1]]="",AK564,INDEX(Table6[3],Table1[[#This Row],[Q1]]))</f>
        <v>KO</v>
      </c>
      <c r="AL565" s="5" t="str" cm="1">
        <f t="array" ref="AL565">IF(Table1[[#This Row],[A1]]="",AL564,INDEX(Table6[1],Table1[[#This Row],[Q1]]))</f>
        <v>SINKONG</v>
      </c>
      <c r="AM565" t="str" cm="1">
        <f t="array" ref="AM565">IF(Table1[[#This Row],[A1]]="",AM564,INDEX(Table6[2],Table1[[#This Row],[Q1]]))</f>
        <v>PURWOREJO</v>
      </c>
      <c r="AN565" t="str">
        <f>CONCATENATE(Table1[[#This Row],[TOKO_H]],"-",Table1[[#This Row],[KOTA_H]])</f>
        <v>SINKONG-PURWOREJO</v>
      </c>
      <c r="AO565"/>
      <c r="AP565" t="s">
        <v>9561</v>
      </c>
      <c r="AQ565"/>
    </row>
    <row r="566" spans="1:43">
      <c r="A566">
        <f>IF(Table1[[#This Row],[KODE BARANG]]="","",MATCH(Table1[[#This Row],[KODE BARANG]],DBS[KODE BARANG],0))</f>
        <v>2103</v>
      </c>
      <c r="B566">
        <f>IF(Table1[[#This Row],[ROWID]]="","",ROW()-2)</f>
        <v>564</v>
      </c>
      <c r="C566">
        <f>IF(Table1[[#This Row],[NAMA BARANG]]="","",IF(Table1[[#This Row],[ID]]="",C565,Table1[[#This Row],[ID]]))</f>
        <v>564</v>
      </c>
      <c r="D566">
        <f>IF(Table1[[#This Row],[A1]]="","",MATCH(Table1[[#This Row],[A1]],Table6[5],0))</f>
        <v>210</v>
      </c>
      <c r="E566" t="str">
        <f>IF(Table1[[#This Row],[ID]]="","",Table1[[#This Row],[TOKO-KOTA_H]])</f>
        <v>SINAR KONDANG-PURWOREJO</v>
      </c>
      <c r="F566">
        <f>IF(Table1[[#This Row],[NOTA TOKO]]="","",ROW()-2)</f>
        <v>564</v>
      </c>
      <c r="G566" s="59"/>
      <c r="H566" s="1"/>
      <c r="I566">
        <v>3617</v>
      </c>
      <c r="J566" s="1" t="s">
        <v>13595</v>
      </c>
      <c r="K566" t="s">
        <v>3165</v>
      </c>
      <c r="L566" t="str">
        <f>IF(Table1[[#This Row],[_NAMA BARANG]]="",IF(Table1[[#This Row],[//DBS]]="","",INDEX(DBS[NAMA],Table1[[#This Row],[//DBS]])),Table1[[#This Row],[_NAMA BARANG]])</f>
        <v>NOTEBOOK SPIRAL 28850-61</v>
      </c>
      <c r="M566"/>
      <c r="O566" t="str">
        <f>IF(Table1[[#This Row],[ROWID]]="","",IF(Table1[[#This Row],[_KETERANGAN]]="STOCK BELUM LENGKAP","ADA",IF(Table1[[#This Row],[KODE BARANG]]="","TIDAK ADA","ADA")))</f>
        <v>ADA</v>
      </c>
      <c r="P566">
        <v>1</v>
      </c>
      <c r="Q566" t="s">
        <v>34</v>
      </c>
      <c r="R566">
        <f>IF(Table1[[#This Row],[//DBS]]="","",INDEX(DBS[ISI],Table1[[#This Row],[//DBS]]))</f>
        <v>20</v>
      </c>
      <c r="S566" t="str">
        <f>IF(Table1[[#This Row],[//DBS]]="","",IF(Table1[[#This Row],[SATUAN_BYPASS]]="",INDEX(DBS[[SATUAN ]],Table1[[#This Row],[//DBS]]),Table1[SATUAN_BYPASS]))</f>
        <v>LSN</v>
      </c>
      <c r="T566">
        <v>80</v>
      </c>
      <c r="U566" s="58">
        <f>IF(Table1[[#This Row],[HARGA_BYPASS]]="",IF(Table1[[#This Row],[_HARGA]]="","",Table1[[#This Row],[_HARGA]]*1000),Table1[[#This Row],[HARGA_BYPASS]])</f>
        <v>80000</v>
      </c>
      <c r="V566" s="2"/>
      <c r="W566" s="2"/>
      <c r="X566" s="58" t="str">
        <f>IF(Table1[[#This Row],[ROWID]]="","",IF(Table1[[#This Row],[ROWID]]=C567,"",SUMIF(Table1[ROWID],Table1[[#This Row],[ROWID]],Table1[TOTAL])))</f>
        <v/>
      </c>
      <c r="AA56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66">
        <f>IF(Table1[[#This Row],[JUMLAH NOTA]]="","",IF(Table1[[#This Row],[CONV]]="",Table1[[#This Row],[JUMLAH NOTA]],Table1[[#This Row],[JUMLAH NOTA]]*Table1[[#This Row],[CONV]]))</f>
        <v>1</v>
      </c>
      <c r="AC566" t="str">
        <f>IF(Table1[[#This Row],[ISI_CONV]]="","",IF(Table1[[#This Row],[CONV]]="",Table1[[#This Row],[SATUAN NOTA]],Table1[[#This Row],[SATUAN]]))</f>
        <v>LSN</v>
      </c>
      <c r="AD566" s="58">
        <f>IF(Table1[[#This Row],[HARGA]]="","",IF(Table1[[#This Row],[CONV]]="",Table1[[#This Row],[HARGA]],Table1[[#This Row],[HARGA]]/Table1[[#This Row],[CONV]]))</f>
        <v>80000</v>
      </c>
      <c r="AE566" s="58">
        <f>IF(Table1[[#This Row],[HARGA_CONV]]="","",Table1[[#This Row],[HARGA_CONV]]*Table1[[#This Row],[ISI_CONV]]*(100%-(Table1[[#This Row],[DISKON]]+Table1[[#This Row],[DISKON NOTA]])))</f>
        <v>80000</v>
      </c>
      <c r="AF566" s="3">
        <f>IF(Table1[[#This Row],[TANGGAL NOTA]]="",AF565,Table1[[#This Row],[TANGGAL NOTA]])</f>
        <v>45533</v>
      </c>
      <c r="AG566" s="3"/>
      <c r="AH566" s="3">
        <f>IF(Table1[[#This Row],[TANGGAL UPDATE]]="",AH565,Table1[[#This Row],[TANGGAL UPDATE]])</f>
        <v>45535</v>
      </c>
      <c r="AI566" t="str" cm="1">
        <f t="array" ref="AI566">IF(Table1[[#This Row],[A1]]="",AI565,INDEX(Table6[3],Table1[[#This Row],[Q1]]))</f>
        <v>KO</v>
      </c>
      <c r="AJ566" t="str">
        <f>IF(Table1[[#This Row],[_KETERANGAN]]="","",Table1[[#This Row],[_KETERANGAN]])</f>
        <v/>
      </c>
      <c r="AK566" t="str" cm="1">
        <f t="array" ref="AK566">IF(Table1[[#This Row],[A1]]="",AK565,INDEX(Table6[3],Table1[[#This Row],[Q1]]))</f>
        <v>KO</v>
      </c>
      <c r="AL566" s="5" t="str" cm="1">
        <f t="array" ref="AL566">IF(Table1[[#This Row],[A1]]="",AL565,INDEX(Table6[1],Table1[[#This Row],[Q1]]))</f>
        <v>SINAR KONDANG</v>
      </c>
      <c r="AM566" t="str" cm="1">
        <f t="array" ref="AM566">IF(Table1[[#This Row],[A1]]="",AM565,INDEX(Table6[2],Table1[[#This Row],[Q1]]))</f>
        <v>PURWOREJO</v>
      </c>
      <c r="AN566" t="str">
        <f>CONCATENATE(Table1[[#This Row],[TOKO_H]],"-",Table1[[#This Row],[KOTA_H]])</f>
        <v>SINAR KONDANG-PURWOREJO</v>
      </c>
      <c r="AO566"/>
      <c r="AP566" t="s">
        <v>9561</v>
      </c>
      <c r="AQ566"/>
    </row>
    <row r="567" spans="1:43">
      <c r="A567">
        <f>IF(Table1[[#This Row],[KODE BARANG]]="","",MATCH(Table1[[#This Row],[KODE BARANG]],DBS[KODE BARANG],0))</f>
        <v>2137</v>
      </c>
      <c r="B567">
        <f>IF(Table1[[#This Row],[ROWID]]="","",ROW()-2)</f>
        <v>565</v>
      </c>
      <c r="C567">
        <f>IF(Table1[[#This Row],[NAMA BARANG]]="","",IF(Table1[[#This Row],[ID]]="",C566,Table1[[#This Row],[ID]]))</f>
        <v>564</v>
      </c>
      <c r="D567" t="str">
        <f>IF(Table1[[#This Row],[A1]]="","",MATCH(Table1[[#This Row],[A1]],Table6[5],0))</f>
        <v/>
      </c>
      <c r="E567" t="str">
        <f>IF(Table1[[#This Row],[ID]]="","",Table1[[#This Row],[TOKO-KOTA_H]])</f>
        <v/>
      </c>
      <c r="F567" t="str">
        <f>IF(Table1[[#This Row],[NOTA TOKO]]="","",ROW()-2)</f>
        <v/>
      </c>
      <c r="G567" s="59"/>
      <c r="H567" s="1"/>
      <c r="J567" s="1"/>
      <c r="K567" t="s">
        <v>3244</v>
      </c>
      <c r="L567" t="str">
        <f>IF(Table1[[#This Row],[_NAMA BARANG]]="",IF(Table1[[#This Row],[//DBS]]="","",INDEX(DBS[NAMA],Table1[[#This Row],[//DBS]])),Table1[[#This Row],[_NAMA BARANG]])</f>
        <v>NOTEBOOK SPIRAL 28850-64</v>
      </c>
      <c r="M567"/>
      <c r="O567" t="str">
        <f>IF(Table1[[#This Row],[ROWID]]="","",IF(Table1[[#This Row],[_KETERANGAN]]="STOCK BELUM LENGKAP","ADA",IF(Table1[[#This Row],[KODE BARANG]]="","TIDAK ADA","ADA")))</f>
        <v>ADA</v>
      </c>
      <c r="P567">
        <v>1</v>
      </c>
      <c r="Q567" t="s">
        <v>34</v>
      </c>
      <c r="R567">
        <f>IF(Table1[[#This Row],[//DBS]]="","",INDEX(DBS[ISI],Table1[[#This Row],[//DBS]]))</f>
        <v>20</v>
      </c>
      <c r="S567" t="str">
        <f>IF(Table1[[#This Row],[//DBS]]="","",IF(Table1[[#This Row],[SATUAN_BYPASS]]="",INDEX(DBS[[SATUAN ]],Table1[[#This Row],[//DBS]]),Table1[SATUAN_BYPASS]))</f>
        <v>LSN</v>
      </c>
      <c r="T567">
        <v>80</v>
      </c>
      <c r="U567" s="58">
        <f>IF(Table1[[#This Row],[HARGA_BYPASS]]="",IF(Table1[[#This Row],[_HARGA]]="","",Table1[[#This Row],[_HARGA]]*1000),Table1[[#This Row],[HARGA_BYPASS]])</f>
        <v>80000</v>
      </c>
      <c r="V567" s="2"/>
      <c r="W567" s="2"/>
      <c r="X567" s="58" t="str">
        <f>IF(Table1[[#This Row],[ROWID]]="","",IF(Table1[[#This Row],[ROWID]]=C568,"",SUMIF(Table1[ROWID],Table1[[#This Row],[ROWID]],Table1[TOTAL])))</f>
        <v/>
      </c>
      <c r="AA56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67">
        <f>IF(Table1[[#This Row],[JUMLAH NOTA]]="","",IF(Table1[[#This Row],[CONV]]="",Table1[[#This Row],[JUMLAH NOTA]],Table1[[#This Row],[JUMLAH NOTA]]*Table1[[#This Row],[CONV]]))</f>
        <v>1</v>
      </c>
      <c r="AC567" t="str">
        <f>IF(Table1[[#This Row],[ISI_CONV]]="","",IF(Table1[[#This Row],[CONV]]="",Table1[[#This Row],[SATUAN NOTA]],Table1[[#This Row],[SATUAN]]))</f>
        <v>LSN</v>
      </c>
      <c r="AD567" s="58">
        <f>IF(Table1[[#This Row],[HARGA]]="","",IF(Table1[[#This Row],[CONV]]="",Table1[[#This Row],[HARGA]],Table1[[#This Row],[HARGA]]/Table1[[#This Row],[CONV]]))</f>
        <v>80000</v>
      </c>
      <c r="AE567" s="58">
        <f>IF(Table1[[#This Row],[HARGA_CONV]]="","",Table1[[#This Row],[HARGA_CONV]]*Table1[[#This Row],[ISI_CONV]]*(100%-(Table1[[#This Row],[DISKON]]+Table1[[#This Row],[DISKON NOTA]])))</f>
        <v>80000</v>
      </c>
      <c r="AF567" s="3">
        <f>IF(Table1[[#This Row],[TANGGAL NOTA]]="",AF566,Table1[[#This Row],[TANGGAL NOTA]])</f>
        <v>45533</v>
      </c>
      <c r="AG567" s="3"/>
      <c r="AH567" s="3">
        <f>IF(Table1[[#This Row],[TANGGAL UPDATE]]="",AH566,Table1[[#This Row],[TANGGAL UPDATE]])</f>
        <v>45535</v>
      </c>
      <c r="AI567" t="str" cm="1">
        <f t="array" ref="AI567">IF(Table1[[#This Row],[A1]]="",AI566,INDEX(Table6[3],Table1[[#This Row],[Q1]]))</f>
        <v>KO</v>
      </c>
      <c r="AJ567" t="str">
        <f>IF(Table1[[#This Row],[_KETERANGAN]]="","",Table1[[#This Row],[_KETERANGAN]])</f>
        <v/>
      </c>
      <c r="AK567" t="str" cm="1">
        <f t="array" ref="AK567">IF(Table1[[#This Row],[A1]]="",AK566,INDEX(Table6[3],Table1[[#This Row],[Q1]]))</f>
        <v>KO</v>
      </c>
      <c r="AL567" s="5" t="str" cm="1">
        <f t="array" ref="AL567">IF(Table1[[#This Row],[A1]]="",AL566,INDEX(Table6[1],Table1[[#This Row],[Q1]]))</f>
        <v>SINAR KONDANG</v>
      </c>
      <c r="AM567" t="str" cm="1">
        <f t="array" ref="AM567">IF(Table1[[#This Row],[A1]]="",AM566,INDEX(Table6[2],Table1[[#This Row],[Q1]]))</f>
        <v>PURWOREJO</v>
      </c>
      <c r="AN567" t="str">
        <f>CONCATENATE(Table1[[#This Row],[TOKO_H]],"-",Table1[[#This Row],[KOTA_H]])</f>
        <v>SINAR KONDANG-PURWOREJO</v>
      </c>
      <c r="AO567"/>
      <c r="AP567" t="s">
        <v>9561</v>
      </c>
      <c r="AQ567"/>
    </row>
    <row r="568" spans="1:43">
      <c r="A568">
        <f>IF(Table1[[#This Row],[KODE BARANG]]="","",MATCH(Table1[[#This Row],[KODE BARANG]],DBS[KODE BARANG],0))</f>
        <v>2107</v>
      </c>
      <c r="B568">
        <f>IF(Table1[[#This Row],[ROWID]]="","",ROW()-2)</f>
        <v>566</v>
      </c>
      <c r="C568">
        <f>IF(Table1[[#This Row],[NAMA BARANG]]="","",IF(Table1[[#This Row],[ID]]="",C567,Table1[[#This Row],[ID]]))</f>
        <v>564</v>
      </c>
      <c r="D568" t="str">
        <f>IF(Table1[[#This Row],[A1]]="","",MATCH(Table1[[#This Row],[A1]],Table6[5],0))</f>
        <v/>
      </c>
      <c r="E568" t="str">
        <f>IF(Table1[[#This Row],[ID]]="","",Table1[[#This Row],[TOKO-KOTA_H]])</f>
        <v/>
      </c>
      <c r="F568" t="str">
        <f>IF(Table1[[#This Row],[NOTA TOKO]]="","",ROW()-2)</f>
        <v/>
      </c>
      <c r="G568" s="59"/>
      <c r="H568" s="1"/>
      <c r="J568" s="1"/>
      <c r="K568" t="s">
        <v>3174</v>
      </c>
      <c r="L568" t="str">
        <f>IF(Table1[[#This Row],[_NAMA BARANG]]="",IF(Table1[[#This Row],[//DBS]]="","",INDEX(DBS[NAMA],Table1[[#This Row],[//DBS]])),Table1[[#This Row],[_NAMA BARANG]])</f>
        <v>NOTEBOOK SPIRAL 50100-71</v>
      </c>
      <c r="M568"/>
      <c r="O568" t="str">
        <f>IF(Table1[[#This Row],[ROWID]]="","",IF(Table1[[#This Row],[_KETERANGAN]]="STOCK BELUM LENGKAP","ADA",IF(Table1[[#This Row],[KODE BARANG]]="","TIDAK ADA","ADA")))</f>
        <v>ADA</v>
      </c>
      <c r="P568">
        <v>1</v>
      </c>
      <c r="Q568" t="s">
        <v>34</v>
      </c>
      <c r="R568">
        <f>IF(Table1[[#This Row],[//DBS]]="","",INDEX(DBS[ISI],Table1[[#This Row],[//DBS]]))</f>
        <v>20</v>
      </c>
      <c r="S568" t="str">
        <f>IF(Table1[[#This Row],[//DBS]]="","",IF(Table1[[#This Row],[SATUAN_BYPASS]]="",INDEX(DBS[[SATUAN ]],Table1[[#This Row],[//DBS]]),Table1[SATUAN_BYPASS]))</f>
        <v>LSN</v>
      </c>
      <c r="T568">
        <v>80</v>
      </c>
      <c r="U568" s="58">
        <f>IF(Table1[[#This Row],[HARGA_BYPASS]]="",IF(Table1[[#This Row],[_HARGA]]="","",Table1[[#This Row],[_HARGA]]*1000),Table1[[#This Row],[HARGA_BYPASS]])</f>
        <v>80000</v>
      </c>
      <c r="V568" s="2"/>
      <c r="W568" s="2"/>
      <c r="X568" s="58" t="str">
        <f>IF(Table1[[#This Row],[ROWID]]="","",IF(Table1[[#This Row],[ROWID]]=C569,"",SUMIF(Table1[ROWID],Table1[[#This Row],[ROWID]],Table1[TOTAL])))</f>
        <v/>
      </c>
      <c r="AA56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68">
        <f>IF(Table1[[#This Row],[JUMLAH NOTA]]="","",IF(Table1[[#This Row],[CONV]]="",Table1[[#This Row],[JUMLAH NOTA]],Table1[[#This Row],[JUMLAH NOTA]]*Table1[[#This Row],[CONV]]))</f>
        <v>1</v>
      </c>
      <c r="AC568" t="str">
        <f>IF(Table1[[#This Row],[ISI_CONV]]="","",IF(Table1[[#This Row],[CONV]]="",Table1[[#This Row],[SATUAN NOTA]],Table1[[#This Row],[SATUAN]]))</f>
        <v>LSN</v>
      </c>
      <c r="AD568" s="58">
        <f>IF(Table1[[#This Row],[HARGA]]="","",IF(Table1[[#This Row],[CONV]]="",Table1[[#This Row],[HARGA]],Table1[[#This Row],[HARGA]]/Table1[[#This Row],[CONV]]))</f>
        <v>80000</v>
      </c>
      <c r="AE568" s="58">
        <f>IF(Table1[[#This Row],[HARGA_CONV]]="","",Table1[[#This Row],[HARGA_CONV]]*Table1[[#This Row],[ISI_CONV]]*(100%-(Table1[[#This Row],[DISKON]]+Table1[[#This Row],[DISKON NOTA]])))</f>
        <v>80000</v>
      </c>
      <c r="AF568" s="3">
        <f>IF(Table1[[#This Row],[TANGGAL NOTA]]="",AF567,Table1[[#This Row],[TANGGAL NOTA]])</f>
        <v>45533</v>
      </c>
      <c r="AG568" s="3"/>
      <c r="AH568" s="3">
        <f>IF(Table1[[#This Row],[TANGGAL UPDATE]]="",AH567,Table1[[#This Row],[TANGGAL UPDATE]])</f>
        <v>45535</v>
      </c>
      <c r="AI568" t="str" cm="1">
        <f t="array" ref="AI568">IF(Table1[[#This Row],[A1]]="",AI567,INDEX(Table6[3],Table1[[#This Row],[Q1]]))</f>
        <v>KO</v>
      </c>
      <c r="AJ568" t="str">
        <f>IF(Table1[[#This Row],[_KETERANGAN]]="","",Table1[[#This Row],[_KETERANGAN]])</f>
        <v/>
      </c>
      <c r="AK568" t="str" cm="1">
        <f t="array" ref="AK568">IF(Table1[[#This Row],[A1]]="",AK567,INDEX(Table6[3],Table1[[#This Row],[Q1]]))</f>
        <v>KO</v>
      </c>
      <c r="AL568" s="5" t="str" cm="1">
        <f t="array" ref="AL568">IF(Table1[[#This Row],[A1]]="",AL567,INDEX(Table6[1],Table1[[#This Row],[Q1]]))</f>
        <v>SINAR KONDANG</v>
      </c>
      <c r="AM568" t="str" cm="1">
        <f t="array" ref="AM568">IF(Table1[[#This Row],[A1]]="",AM567,INDEX(Table6[2],Table1[[#This Row],[Q1]]))</f>
        <v>PURWOREJO</v>
      </c>
      <c r="AN568" t="str">
        <f>CONCATENATE(Table1[[#This Row],[TOKO_H]],"-",Table1[[#This Row],[KOTA_H]])</f>
        <v>SINAR KONDANG-PURWOREJO</v>
      </c>
      <c r="AO568"/>
      <c r="AP568" t="s">
        <v>9561</v>
      </c>
      <c r="AQ568"/>
    </row>
    <row r="569" spans="1:43">
      <c r="A569">
        <f>IF(Table1[[#This Row],[KODE BARANG]]="","",MATCH(Table1[[#This Row],[KODE BARANG]],DBS[KODE BARANG],0))</f>
        <v>1309</v>
      </c>
      <c r="B569">
        <f>IF(Table1[[#This Row],[ROWID]]="","",ROW()-2)</f>
        <v>567</v>
      </c>
      <c r="C569">
        <f>IF(Table1[[#This Row],[NAMA BARANG]]="","",IF(Table1[[#This Row],[ID]]="",C568,Table1[[#This Row],[ID]]))</f>
        <v>564</v>
      </c>
      <c r="D569" t="str">
        <f>IF(Table1[[#This Row],[A1]]="","",MATCH(Table1[[#This Row],[A1]],Table6[5],0))</f>
        <v/>
      </c>
      <c r="E569" t="str">
        <f>IF(Table1[[#This Row],[ID]]="","",Table1[[#This Row],[TOKO-KOTA_H]])</f>
        <v/>
      </c>
      <c r="F569" t="str">
        <f>IF(Table1[[#This Row],[NOTA TOKO]]="","",ROW()-2)</f>
        <v/>
      </c>
      <c r="G569" s="59"/>
      <c r="H569" s="1"/>
      <c r="J569" s="1"/>
      <c r="K569" t="s">
        <v>2230</v>
      </c>
      <c r="L569" t="str">
        <f>IF(Table1[[#This Row],[_NAMA BARANG]]="",IF(Table1[[#This Row],[//DBS]]="","",INDEX(DBS[NAMA],Table1[[#This Row],[//DBS]])),Table1[[#This Row],[_NAMA BARANG]])</f>
        <v>TALI ID CARD PEONY MERAH</v>
      </c>
      <c r="M569"/>
      <c r="O569" t="str">
        <f>IF(Table1[[#This Row],[ROWID]]="","",IF(Table1[[#This Row],[_KETERANGAN]]="STOCK BELUM LENGKAP","ADA",IF(Table1[[#This Row],[KODE BARANG]]="","TIDAK ADA","ADA")))</f>
        <v>ADA</v>
      </c>
      <c r="P569">
        <v>5000</v>
      </c>
      <c r="Q569" t="s">
        <v>37</v>
      </c>
      <c r="R569">
        <f>IF(Table1[[#This Row],[//DBS]]="","",INDEX(DBS[ISI],Table1[[#This Row],[//DBS]]))</f>
        <v>5000</v>
      </c>
      <c r="S569" t="str">
        <f>IF(Table1[[#This Row],[//DBS]]="","",IF(Table1[[#This Row],[SATUAN_BYPASS]]="",INDEX(DBS[[SATUAN ]],Table1[[#This Row],[//DBS]]),Table1[SATUAN_BYPASS]))</f>
        <v>PCS</v>
      </c>
      <c r="T569">
        <v>0.4</v>
      </c>
      <c r="U569" s="58">
        <f>IF(Table1[[#This Row],[HARGA_BYPASS]]="",IF(Table1[[#This Row],[_HARGA]]="","",Table1[[#This Row],[_HARGA]]*1000),Table1[[#This Row],[HARGA_BYPASS]])</f>
        <v>400</v>
      </c>
      <c r="V569" s="2"/>
      <c r="W569" s="2"/>
      <c r="X569" s="58">
        <f>IF(Table1[[#This Row],[ROWID]]="","",IF(Table1[[#This Row],[ROWID]]=C570,"",SUMIF(Table1[ROWID],Table1[[#This Row],[ROWID]],Table1[TOTAL])))</f>
        <v>2240000</v>
      </c>
      <c r="AA56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69">
        <f>IF(Table1[[#This Row],[JUMLAH NOTA]]="","",IF(Table1[[#This Row],[CONV]]="",Table1[[#This Row],[JUMLAH NOTA]],Table1[[#This Row],[JUMLAH NOTA]]*Table1[[#This Row],[CONV]]))</f>
        <v>5000</v>
      </c>
      <c r="AC569" t="str">
        <f>IF(Table1[[#This Row],[ISI_CONV]]="","",IF(Table1[[#This Row],[CONV]]="",Table1[[#This Row],[SATUAN NOTA]],Table1[[#This Row],[SATUAN]]))</f>
        <v>PCS</v>
      </c>
      <c r="AD569" s="58">
        <f>IF(Table1[[#This Row],[HARGA]]="","",IF(Table1[[#This Row],[CONV]]="",Table1[[#This Row],[HARGA]],Table1[[#This Row],[HARGA]]/Table1[[#This Row],[CONV]]))</f>
        <v>400</v>
      </c>
      <c r="AE569" s="58">
        <f>IF(Table1[[#This Row],[HARGA_CONV]]="","",Table1[[#This Row],[HARGA_CONV]]*Table1[[#This Row],[ISI_CONV]]*(100%-(Table1[[#This Row],[DISKON]]+Table1[[#This Row],[DISKON NOTA]])))</f>
        <v>2000000</v>
      </c>
      <c r="AF569" s="3">
        <f>IF(Table1[[#This Row],[TANGGAL NOTA]]="",AF568,Table1[[#This Row],[TANGGAL NOTA]])</f>
        <v>45533</v>
      </c>
      <c r="AG569" s="3"/>
      <c r="AH569" s="3">
        <f>IF(Table1[[#This Row],[TANGGAL UPDATE]]="",AH568,Table1[[#This Row],[TANGGAL UPDATE]])</f>
        <v>45535</v>
      </c>
      <c r="AI569" t="str" cm="1">
        <f t="array" ref="AI569">IF(Table1[[#This Row],[A1]]="",AI568,INDEX(Table6[3],Table1[[#This Row],[Q1]]))</f>
        <v>KO</v>
      </c>
      <c r="AJ569" t="str">
        <f>IF(Table1[[#This Row],[_KETERANGAN]]="","",Table1[[#This Row],[_KETERANGAN]])</f>
        <v/>
      </c>
      <c r="AK569" t="str" cm="1">
        <f t="array" ref="AK569">IF(Table1[[#This Row],[A1]]="",AK568,INDEX(Table6[3],Table1[[#This Row],[Q1]]))</f>
        <v>KO</v>
      </c>
      <c r="AL569" s="5" t="str" cm="1">
        <f t="array" ref="AL569">IF(Table1[[#This Row],[A1]]="",AL568,INDEX(Table6[1],Table1[[#This Row],[Q1]]))</f>
        <v>SINAR KONDANG</v>
      </c>
      <c r="AM569" t="str" cm="1">
        <f t="array" ref="AM569">IF(Table1[[#This Row],[A1]]="",AM568,INDEX(Table6[2],Table1[[#This Row],[Q1]]))</f>
        <v>PURWOREJO</v>
      </c>
      <c r="AN569" t="str">
        <f>CONCATENATE(Table1[[#This Row],[TOKO_H]],"-",Table1[[#This Row],[KOTA_H]])</f>
        <v>SINAR KONDANG-PURWOREJO</v>
      </c>
      <c r="AO569"/>
      <c r="AP569" t="s">
        <v>9561</v>
      </c>
      <c r="AQ569"/>
    </row>
    <row r="570" spans="1:43">
      <c r="A570" t="str">
        <f>IF(Table1[[#This Row],[KODE BARANG]]="","",MATCH(Table1[[#This Row],[KODE BARANG]],DBS[KODE BARANG],0))</f>
        <v/>
      </c>
      <c r="B570" t="str">
        <f>IF(Table1[[#This Row],[ROWID]]="","",ROW()-2)</f>
        <v/>
      </c>
      <c r="C570" t="str">
        <f>IF(Table1[[#This Row],[NAMA BARANG]]="","",IF(Table1[[#This Row],[ID]]="",C569,Table1[[#This Row],[ID]]))</f>
        <v/>
      </c>
      <c r="D570" t="str">
        <f>IF(Table1[[#This Row],[A1]]="","",MATCH(Table1[[#This Row],[A1]],Table6[5],0))</f>
        <v/>
      </c>
      <c r="E570" t="str">
        <f>IF(Table1[[#This Row],[ID]]="","",Table1[[#This Row],[TOKO-KOTA_H]])</f>
        <v/>
      </c>
      <c r="F570" t="str">
        <f>IF(Table1[[#This Row],[NOTA TOKO]]="","",ROW()-2)</f>
        <v/>
      </c>
      <c r="G570" s="59"/>
      <c r="H570" s="1"/>
      <c r="J570" s="1"/>
      <c r="K570"/>
      <c r="L570" t="str">
        <f>IF(Table1[[#This Row],[_NAMA BARANG]]="",IF(Table1[[#This Row],[//DBS]]="","",INDEX(DBS[NAMA],Table1[[#This Row],[//DBS]])),Table1[[#This Row],[_NAMA BARANG]])</f>
        <v/>
      </c>
      <c r="M570"/>
      <c r="O570" t="str">
        <f>IF(Table1[[#This Row],[ROWID]]="","",IF(Table1[[#This Row],[_KETERANGAN]]="STOCK BELUM LENGKAP","ADA",IF(Table1[[#This Row],[KODE BARANG]]="","TIDAK ADA","ADA")))</f>
        <v/>
      </c>
      <c r="R570" t="str">
        <f>IF(Table1[[#This Row],[//DBS]]="","",INDEX(DBS[ISI],Table1[[#This Row],[//DBS]]))</f>
        <v/>
      </c>
      <c r="S570" t="str">
        <f>IF(Table1[[#This Row],[//DBS]]="","",IF(Table1[[#This Row],[SATUAN_BYPASS]]="",INDEX(DBS[[SATUAN ]],Table1[[#This Row],[//DBS]]),Table1[SATUAN_BYPASS]))</f>
        <v/>
      </c>
      <c r="U570" s="58" t="str">
        <f>IF(Table1[[#This Row],[HARGA_BYPASS]]="",IF(Table1[[#This Row],[_HARGA]]="","",Table1[[#This Row],[_HARGA]]*1000),Table1[[#This Row],[HARGA_BYPASS]])</f>
        <v/>
      </c>
      <c r="V570" s="2"/>
      <c r="W570" s="2"/>
      <c r="X570" s="58" t="str">
        <f>IF(Table1[[#This Row],[ROWID]]="","",IF(Table1[[#This Row],[ROWID]]=C571,"",SUMIF(Table1[ROWID],Table1[[#This Row],[ROWID]],Table1[TOTAL])))</f>
        <v/>
      </c>
      <c r="AA57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70" t="str">
        <f>IF(Table1[[#This Row],[JUMLAH NOTA]]="","",IF(Table1[[#This Row],[CONV]]="",Table1[[#This Row],[JUMLAH NOTA]],Table1[[#This Row],[JUMLAH NOTA]]*Table1[[#This Row],[CONV]]))</f>
        <v/>
      </c>
      <c r="AC570" t="str">
        <f>IF(Table1[[#This Row],[ISI_CONV]]="","",IF(Table1[[#This Row],[CONV]]="",Table1[[#This Row],[SATUAN NOTA]],Table1[[#This Row],[SATUAN]]))</f>
        <v/>
      </c>
      <c r="AD570" s="58" t="str">
        <f>IF(Table1[[#This Row],[HARGA]]="","",IF(Table1[[#This Row],[CONV]]="",Table1[[#This Row],[HARGA]],Table1[[#This Row],[HARGA]]/Table1[[#This Row],[CONV]]))</f>
        <v/>
      </c>
      <c r="AE570" s="58" t="str">
        <f>IF(Table1[[#This Row],[HARGA_CONV]]="","",Table1[[#This Row],[HARGA_CONV]]*Table1[[#This Row],[ISI_CONV]]*(100%-(Table1[[#This Row],[DISKON]]+Table1[[#This Row],[DISKON NOTA]])))</f>
        <v/>
      </c>
      <c r="AF570" s="3">
        <f>IF(Table1[[#This Row],[TANGGAL NOTA]]="",AF569,Table1[[#This Row],[TANGGAL NOTA]])</f>
        <v>45533</v>
      </c>
      <c r="AG570" s="3"/>
      <c r="AH570" s="3">
        <f>IF(Table1[[#This Row],[TANGGAL UPDATE]]="",AH569,Table1[[#This Row],[TANGGAL UPDATE]])</f>
        <v>45535</v>
      </c>
      <c r="AI570" t="str" cm="1">
        <f t="array" ref="AI570">IF(Table1[[#This Row],[A1]]="",AI569,INDEX(Table6[3],Table1[[#This Row],[Q1]]))</f>
        <v>KO</v>
      </c>
      <c r="AJ570" t="str">
        <f>IF(Table1[[#This Row],[_KETERANGAN]]="","",Table1[[#This Row],[_KETERANGAN]])</f>
        <v/>
      </c>
      <c r="AK570" t="str" cm="1">
        <f t="array" ref="AK570">IF(Table1[[#This Row],[A1]]="",AK569,INDEX(Table6[3],Table1[[#This Row],[Q1]]))</f>
        <v>KO</v>
      </c>
      <c r="AL570" s="5" t="str" cm="1">
        <f t="array" ref="AL570">IF(Table1[[#This Row],[A1]]="",AL569,INDEX(Table6[1],Table1[[#This Row],[Q1]]))</f>
        <v>SINAR KONDANG</v>
      </c>
      <c r="AM570" t="str" cm="1">
        <f t="array" ref="AM570">IF(Table1[[#This Row],[A1]]="",AM569,INDEX(Table6[2],Table1[[#This Row],[Q1]]))</f>
        <v>PURWOREJO</v>
      </c>
      <c r="AN570" t="str">
        <f>CONCATENATE(Table1[[#This Row],[TOKO_H]],"-",Table1[[#This Row],[KOTA_H]])</f>
        <v>SINAR KONDANG-PURWOREJO</v>
      </c>
      <c r="AO570"/>
      <c r="AP570" t="s">
        <v>9561</v>
      </c>
      <c r="AQ570"/>
    </row>
    <row r="571" spans="1:43">
      <c r="A571">
        <f>IF(Table1[[#This Row],[KODE BARANG]]="","",MATCH(Table1[[#This Row],[KODE BARANG]],DBS[KODE BARANG],0))</f>
        <v>1312</v>
      </c>
      <c r="B571">
        <f>IF(Table1[[#This Row],[ROWID]]="","",ROW()-2)</f>
        <v>569</v>
      </c>
      <c r="C571">
        <f>IF(Table1[[#This Row],[NAMA BARANG]]="","",IF(Table1[[#This Row],[ID]]="",C570,Table1[[#This Row],[ID]]))</f>
        <v>569</v>
      </c>
      <c r="D571">
        <f>IF(Table1[[#This Row],[A1]]="","",MATCH(Table1[[#This Row],[A1]],Table6[5],0))</f>
        <v>295</v>
      </c>
      <c r="E571" t="str">
        <f>IF(Table1[[#This Row],[ID]]="","",Table1[[#This Row],[TOKO-KOTA_H]])</f>
        <v>AGUNG JAYA-TUBAN</v>
      </c>
      <c r="F571">
        <f>IF(Table1[[#This Row],[NOTA TOKO]]="","",ROW()-2)</f>
        <v>569</v>
      </c>
      <c r="G571" s="59"/>
      <c r="H571" s="1"/>
      <c r="I571">
        <v>3417</v>
      </c>
      <c r="J571" s="1" t="s">
        <v>13596</v>
      </c>
      <c r="K571" t="s">
        <v>7325</v>
      </c>
      <c r="L571" t="str">
        <f>IF(Table1[[#This Row],[_NAMA BARANG]]="",IF(Table1[[#This Row],[//DBS]]="","",INDEX(DBS[NAMA],Table1[[#This Row],[//DBS]])),Table1[[#This Row],[_NAMA BARANG]])</f>
        <v>ID CARD A1 IMPORT</v>
      </c>
      <c r="M571"/>
      <c r="O571" t="str">
        <f>IF(Table1[[#This Row],[ROWID]]="","",IF(Table1[[#This Row],[_KETERANGAN]]="STOCK BELUM LENGKAP","ADA",IF(Table1[[#This Row],[KODE BARANG]]="","TIDAK ADA","ADA")))</f>
        <v>ADA</v>
      </c>
      <c r="P571">
        <v>6000</v>
      </c>
      <c r="Q571" t="s">
        <v>37</v>
      </c>
      <c r="R571">
        <f>IF(Table1[[#This Row],[//DBS]]="","",INDEX(DBS[ISI],Table1[[#This Row],[//DBS]]))</f>
        <v>6000</v>
      </c>
      <c r="S571" t="str">
        <f>IF(Table1[[#This Row],[//DBS]]="","",IF(Table1[[#This Row],[SATUAN_BYPASS]]="",INDEX(DBS[[SATUAN ]],Table1[[#This Row],[//DBS]]),Table1[SATUAN_BYPASS]))</f>
        <v>PCS</v>
      </c>
      <c r="T571">
        <v>0.375</v>
      </c>
      <c r="U571" s="58">
        <f>IF(Table1[[#This Row],[HARGA_BYPASS]]="",IF(Table1[[#This Row],[_HARGA]]="","",Table1[[#This Row],[_HARGA]]*1000),Table1[[#This Row],[HARGA_BYPASS]])</f>
        <v>375</v>
      </c>
      <c r="V571" s="2"/>
      <c r="W571" s="2"/>
      <c r="X571" s="58" t="str">
        <f>IF(Table1[[#This Row],[ROWID]]="","",IF(Table1[[#This Row],[ROWID]]=C572,"",SUMIF(Table1[ROWID],Table1[[#This Row],[ROWID]],Table1[TOTAL])))</f>
        <v/>
      </c>
      <c r="AA57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71">
        <f>IF(Table1[[#This Row],[JUMLAH NOTA]]="","",IF(Table1[[#This Row],[CONV]]="",Table1[[#This Row],[JUMLAH NOTA]],Table1[[#This Row],[JUMLAH NOTA]]*Table1[[#This Row],[CONV]]))</f>
        <v>6000</v>
      </c>
      <c r="AC571" t="str">
        <f>IF(Table1[[#This Row],[ISI_CONV]]="","",IF(Table1[[#This Row],[CONV]]="",Table1[[#This Row],[SATUAN NOTA]],Table1[[#This Row],[SATUAN]]))</f>
        <v>PCS</v>
      </c>
      <c r="AD571" s="58">
        <f>IF(Table1[[#This Row],[HARGA]]="","",IF(Table1[[#This Row],[CONV]]="",Table1[[#This Row],[HARGA]],Table1[[#This Row],[HARGA]]/Table1[[#This Row],[CONV]]))</f>
        <v>375</v>
      </c>
      <c r="AE571" s="58">
        <f>IF(Table1[[#This Row],[HARGA_CONV]]="","",Table1[[#This Row],[HARGA_CONV]]*Table1[[#This Row],[ISI_CONV]]*(100%-(Table1[[#This Row],[DISKON]]+Table1[[#This Row],[DISKON NOTA]])))</f>
        <v>2250000</v>
      </c>
      <c r="AF571" s="3">
        <f>IF(Table1[[#This Row],[TANGGAL NOTA]]="",AF570,Table1[[#This Row],[TANGGAL NOTA]])</f>
        <v>45533</v>
      </c>
      <c r="AG571" s="3"/>
      <c r="AH571" s="3">
        <f>IF(Table1[[#This Row],[TANGGAL UPDATE]]="",AH570,Table1[[#This Row],[TANGGAL UPDATE]])</f>
        <v>45535</v>
      </c>
      <c r="AI571" t="str" cm="1">
        <f t="array" ref="AI571">IF(Table1[[#This Row],[A1]]="",AI570,INDEX(Table6[3],Table1[[#This Row],[Q1]]))</f>
        <v>E</v>
      </c>
      <c r="AJ571" t="str">
        <f>IF(Table1[[#This Row],[_KETERANGAN]]="","",Table1[[#This Row],[_KETERANGAN]])</f>
        <v/>
      </c>
      <c r="AK571" t="str" cm="1">
        <f t="array" ref="AK571">IF(Table1[[#This Row],[A1]]="",AK570,INDEX(Table6[3],Table1[[#This Row],[Q1]]))</f>
        <v>E</v>
      </c>
      <c r="AL571" s="5" t="str" cm="1">
        <f t="array" ref="AL571">IF(Table1[[#This Row],[A1]]="",AL570,INDEX(Table6[1],Table1[[#This Row],[Q1]]))</f>
        <v>AGUNG JAYA</v>
      </c>
      <c r="AM571" t="str" cm="1">
        <f t="array" ref="AM571">IF(Table1[[#This Row],[A1]]="",AM570,INDEX(Table6[2],Table1[[#This Row],[Q1]]))</f>
        <v>TUBAN</v>
      </c>
      <c r="AN571" t="str">
        <f>CONCATENATE(Table1[[#This Row],[TOKO_H]],"-",Table1[[#This Row],[KOTA_H]])</f>
        <v>AGUNG JAYA-TUBAN</v>
      </c>
      <c r="AO571"/>
      <c r="AP571" t="s">
        <v>9561</v>
      </c>
      <c r="AQ571"/>
    </row>
    <row r="572" spans="1:43">
      <c r="A572" t="str">
        <f>IF(Table1[[#This Row],[KODE BARANG]]="","",MATCH(Table1[[#This Row],[KODE BARANG]],DBS[KODE BARANG],0))</f>
        <v/>
      </c>
      <c r="B572">
        <f>IF(Table1[[#This Row],[ROWID]]="","",ROW()-2)</f>
        <v>570</v>
      </c>
      <c r="C572">
        <f>IF(Table1[[#This Row],[NAMA BARANG]]="","",IF(Table1[[#This Row],[ID]]="",C571,Table1[[#This Row],[ID]]))</f>
        <v>569</v>
      </c>
      <c r="D572" t="str">
        <f>IF(Table1[[#This Row],[A1]]="","",MATCH(Table1[[#This Row],[A1]],Table6[5],0))</f>
        <v/>
      </c>
      <c r="E572" t="str">
        <f>IF(Table1[[#This Row],[ID]]="","",Table1[[#This Row],[TOKO-KOTA_H]])</f>
        <v/>
      </c>
      <c r="F572" t="str">
        <f>IF(Table1[[#This Row],[NOTA TOKO]]="","",ROW()-2)</f>
        <v/>
      </c>
      <c r="G572" s="59"/>
      <c r="H572" s="1"/>
      <c r="J572" s="1"/>
      <c r="K572"/>
      <c r="L572" t="str">
        <f>IF(Table1[[#This Row],[_NAMA BARANG]]="",IF(Table1[[#This Row],[//DBS]]="","",INDEX(DBS[NAMA],Table1[[#This Row],[//DBS]])),Table1[[#This Row],[_NAMA BARANG]])</f>
        <v>KERTAS KADO GLITTER WARNA GOLD POLOS</v>
      </c>
      <c r="M572" t="s">
        <v>13597</v>
      </c>
      <c r="O572" t="str">
        <f>IF(Table1[[#This Row],[ROWID]]="","",IF(Table1[[#This Row],[_KETERANGAN]]="STOCK BELUM LENGKAP","ADA",IF(Table1[[#This Row],[KODE BARANG]]="","TIDAK ADA","ADA")))</f>
        <v>TIDAK ADA</v>
      </c>
      <c r="P572">
        <v>500</v>
      </c>
      <c r="Q572" t="s">
        <v>37</v>
      </c>
      <c r="R572" t="str">
        <f>IF(Table1[[#This Row],[//DBS]]="","",INDEX(DBS[ISI],Table1[[#This Row],[//DBS]]))</f>
        <v/>
      </c>
      <c r="S572" t="str">
        <f>IF(Table1[[#This Row],[//DBS]]="","",IF(Table1[[#This Row],[SATUAN_BYPASS]]="",INDEX(DBS[[SATUAN ]],Table1[[#This Row],[//DBS]]),Table1[SATUAN_BYPASS]))</f>
        <v/>
      </c>
      <c r="T572">
        <v>2.25</v>
      </c>
      <c r="U572" s="58">
        <f>IF(Table1[[#This Row],[HARGA_BYPASS]]="",IF(Table1[[#This Row],[_HARGA]]="","",Table1[[#This Row],[_HARGA]]*1000),Table1[[#This Row],[HARGA_BYPASS]])</f>
        <v>2250</v>
      </c>
      <c r="V572" s="2"/>
      <c r="W572" s="2"/>
      <c r="X572" s="58" t="str">
        <f>IF(Table1[[#This Row],[ROWID]]="","",IF(Table1[[#This Row],[ROWID]]=C573,"",SUMIF(Table1[ROWID],Table1[[#This Row],[ROWID]],Table1[TOTAL])))</f>
        <v/>
      </c>
      <c r="AA57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72">
        <f>IF(Table1[[#This Row],[JUMLAH NOTA]]="","",IF(Table1[[#This Row],[CONV]]="",Table1[[#This Row],[JUMLAH NOTA]],Table1[[#This Row],[JUMLAH NOTA]]*Table1[[#This Row],[CONV]]))</f>
        <v>500</v>
      </c>
      <c r="AC572" t="str">
        <f>IF(Table1[[#This Row],[ISI_CONV]]="","",IF(Table1[[#This Row],[CONV]]="",Table1[[#This Row],[SATUAN NOTA]],Table1[[#This Row],[SATUAN]]))</f>
        <v>PCS</v>
      </c>
      <c r="AD572" s="58">
        <f>IF(Table1[[#This Row],[HARGA]]="","",IF(Table1[[#This Row],[CONV]]="",Table1[[#This Row],[HARGA]],Table1[[#This Row],[HARGA]]/Table1[[#This Row],[CONV]]))</f>
        <v>2250</v>
      </c>
      <c r="AE572" s="58">
        <f>IF(Table1[[#This Row],[HARGA_CONV]]="","",Table1[[#This Row],[HARGA_CONV]]*Table1[[#This Row],[ISI_CONV]]*(100%-(Table1[[#This Row],[DISKON]]+Table1[[#This Row],[DISKON NOTA]])))</f>
        <v>1125000</v>
      </c>
      <c r="AF572" s="3">
        <f>IF(Table1[[#This Row],[TANGGAL NOTA]]="",AF571,Table1[[#This Row],[TANGGAL NOTA]])</f>
        <v>45533</v>
      </c>
      <c r="AG572" s="3"/>
      <c r="AH572" s="3">
        <f>IF(Table1[[#This Row],[TANGGAL UPDATE]]="",AH571,Table1[[#This Row],[TANGGAL UPDATE]])</f>
        <v>45535</v>
      </c>
      <c r="AI572" t="str" cm="1">
        <f t="array" ref="AI572">IF(Table1[[#This Row],[A1]]="",AI571,INDEX(Table6[3],Table1[[#This Row],[Q1]]))</f>
        <v>E</v>
      </c>
      <c r="AJ572" t="str">
        <f>IF(Table1[[#This Row],[_KETERANGAN]]="","",Table1[[#This Row],[_KETERANGAN]])</f>
        <v/>
      </c>
      <c r="AK572" t="str" cm="1">
        <f t="array" ref="AK572">IF(Table1[[#This Row],[A1]]="",AK571,INDEX(Table6[3],Table1[[#This Row],[Q1]]))</f>
        <v>E</v>
      </c>
      <c r="AL572" s="5" t="str" cm="1">
        <f t="array" ref="AL572">IF(Table1[[#This Row],[A1]]="",AL571,INDEX(Table6[1],Table1[[#This Row],[Q1]]))</f>
        <v>AGUNG JAYA</v>
      </c>
      <c r="AM572" t="str" cm="1">
        <f t="array" ref="AM572">IF(Table1[[#This Row],[A1]]="",AM571,INDEX(Table6[2],Table1[[#This Row],[Q1]]))</f>
        <v>TUBAN</v>
      </c>
      <c r="AN572" t="str">
        <f>CONCATENATE(Table1[[#This Row],[TOKO_H]],"-",Table1[[#This Row],[KOTA_H]])</f>
        <v>AGUNG JAYA-TUBAN</v>
      </c>
      <c r="AO572"/>
      <c r="AP572" t="s">
        <v>9561</v>
      </c>
      <c r="AQ572"/>
    </row>
    <row r="573" spans="1:43">
      <c r="A573" t="str">
        <f>IF(Table1[[#This Row],[KODE BARANG]]="","",MATCH(Table1[[#This Row],[KODE BARANG]],DBS[KODE BARANG],0))</f>
        <v/>
      </c>
      <c r="B573">
        <f>IF(Table1[[#This Row],[ROWID]]="","",ROW()-2)</f>
        <v>571</v>
      </c>
      <c r="C573">
        <f>IF(Table1[[#This Row],[NAMA BARANG]]="","",IF(Table1[[#This Row],[ID]]="",C572,Table1[[#This Row],[ID]]))</f>
        <v>569</v>
      </c>
      <c r="D573" t="str">
        <f>IF(Table1[[#This Row],[A1]]="","",MATCH(Table1[[#This Row],[A1]],Table6[5],0))</f>
        <v/>
      </c>
      <c r="E573" t="str">
        <f>IF(Table1[[#This Row],[ID]]="","",Table1[[#This Row],[TOKO-KOTA_H]])</f>
        <v/>
      </c>
      <c r="F573" t="str">
        <f>IF(Table1[[#This Row],[NOTA TOKO]]="","",ROW()-2)</f>
        <v/>
      </c>
      <c r="G573" s="59"/>
      <c r="H573" s="1"/>
      <c r="J573" s="1"/>
      <c r="K573"/>
      <c r="L573" t="str">
        <f>IF(Table1[[#This Row],[_NAMA BARANG]]="",IF(Table1[[#This Row],[//DBS]]="","",INDEX(DBS[NAMA],Table1[[#This Row],[//DBS]])),Table1[[#This Row],[_NAMA BARANG]])</f>
        <v>KERTAS KADO GLITTER WARNA MIX POLOS</v>
      </c>
      <c r="M573" t="s">
        <v>13598</v>
      </c>
      <c r="O573" t="str">
        <f>IF(Table1[[#This Row],[ROWID]]="","",IF(Table1[[#This Row],[_KETERANGAN]]="STOCK BELUM LENGKAP","ADA",IF(Table1[[#This Row],[KODE BARANG]]="","TIDAK ADA","ADA")))</f>
        <v>TIDAK ADA</v>
      </c>
      <c r="P573">
        <v>500</v>
      </c>
      <c r="Q573" t="s">
        <v>37</v>
      </c>
      <c r="R573" t="str">
        <f>IF(Table1[[#This Row],[//DBS]]="","",INDEX(DBS[ISI],Table1[[#This Row],[//DBS]]))</f>
        <v/>
      </c>
      <c r="S573" t="str">
        <f>IF(Table1[[#This Row],[//DBS]]="","",IF(Table1[[#This Row],[SATUAN_BYPASS]]="",INDEX(DBS[[SATUAN ]],Table1[[#This Row],[//DBS]]),Table1[SATUAN_BYPASS]))</f>
        <v/>
      </c>
      <c r="T573">
        <v>2.25</v>
      </c>
      <c r="U573" s="58">
        <f>IF(Table1[[#This Row],[HARGA_BYPASS]]="",IF(Table1[[#This Row],[_HARGA]]="","",Table1[[#This Row],[_HARGA]]*1000),Table1[[#This Row],[HARGA_BYPASS]])</f>
        <v>2250</v>
      </c>
      <c r="V573" s="2"/>
      <c r="W573" s="2"/>
      <c r="X573" s="58">
        <f>IF(Table1[[#This Row],[ROWID]]="","",IF(Table1[[#This Row],[ROWID]]=C574,"",SUMIF(Table1[ROWID],Table1[[#This Row],[ROWID]],Table1[TOTAL])))</f>
        <v>4500000</v>
      </c>
      <c r="AA57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73">
        <f>IF(Table1[[#This Row],[JUMLAH NOTA]]="","",IF(Table1[[#This Row],[CONV]]="",Table1[[#This Row],[JUMLAH NOTA]],Table1[[#This Row],[JUMLAH NOTA]]*Table1[[#This Row],[CONV]]))</f>
        <v>500</v>
      </c>
      <c r="AC573" t="str">
        <f>IF(Table1[[#This Row],[ISI_CONV]]="","",IF(Table1[[#This Row],[CONV]]="",Table1[[#This Row],[SATUAN NOTA]],Table1[[#This Row],[SATUAN]]))</f>
        <v>PCS</v>
      </c>
      <c r="AD573" s="58">
        <f>IF(Table1[[#This Row],[HARGA]]="","",IF(Table1[[#This Row],[CONV]]="",Table1[[#This Row],[HARGA]],Table1[[#This Row],[HARGA]]/Table1[[#This Row],[CONV]]))</f>
        <v>2250</v>
      </c>
      <c r="AE573" s="58">
        <f>IF(Table1[[#This Row],[HARGA_CONV]]="","",Table1[[#This Row],[HARGA_CONV]]*Table1[[#This Row],[ISI_CONV]]*(100%-(Table1[[#This Row],[DISKON]]+Table1[[#This Row],[DISKON NOTA]])))</f>
        <v>1125000</v>
      </c>
      <c r="AF573" s="3">
        <f>IF(Table1[[#This Row],[TANGGAL NOTA]]="",AF572,Table1[[#This Row],[TANGGAL NOTA]])</f>
        <v>45533</v>
      </c>
      <c r="AG573" s="3"/>
      <c r="AH573" s="3">
        <f>IF(Table1[[#This Row],[TANGGAL UPDATE]]="",AH572,Table1[[#This Row],[TANGGAL UPDATE]])</f>
        <v>45535</v>
      </c>
      <c r="AI573" t="str" cm="1">
        <f t="array" ref="AI573">IF(Table1[[#This Row],[A1]]="",AI572,INDEX(Table6[3],Table1[[#This Row],[Q1]]))</f>
        <v>E</v>
      </c>
      <c r="AJ573" t="str">
        <f>IF(Table1[[#This Row],[_KETERANGAN]]="","",Table1[[#This Row],[_KETERANGAN]])</f>
        <v/>
      </c>
      <c r="AK573" t="str" cm="1">
        <f t="array" ref="AK573">IF(Table1[[#This Row],[A1]]="",AK572,INDEX(Table6[3],Table1[[#This Row],[Q1]]))</f>
        <v>E</v>
      </c>
      <c r="AL573" s="5" t="str" cm="1">
        <f t="array" ref="AL573">IF(Table1[[#This Row],[A1]]="",AL572,INDEX(Table6[1],Table1[[#This Row],[Q1]]))</f>
        <v>AGUNG JAYA</v>
      </c>
      <c r="AM573" t="str" cm="1">
        <f t="array" ref="AM573">IF(Table1[[#This Row],[A1]]="",AM572,INDEX(Table6[2],Table1[[#This Row],[Q1]]))</f>
        <v>TUBAN</v>
      </c>
      <c r="AN573" t="str">
        <f>CONCATENATE(Table1[[#This Row],[TOKO_H]],"-",Table1[[#This Row],[KOTA_H]])</f>
        <v>AGUNG JAYA-TUBAN</v>
      </c>
      <c r="AO573"/>
      <c r="AP573" t="s">
        <v>9561</v>
      </c>
      <c r="AQ573"/>
    </row>
    <row r="574" spans="1:43">
      <c r="A574" t="str">
        <f>IF(Table1[[#This Row],[KODE BARANG]]="","",MATCH(Table1[[#This Row],[KODE BARANG]],DBS[KODE BARANG],0))</f>
        <v/>
      </c>
      <c r="B574" t="str">
        <f>IF(Table1[[#This Row],[ROWID]]="","",ROW()-2)</f>
        <v/>
      </c>
      <c r="C574" t="str">
        <f>IF(Table1[[#This Row],[NAMA BARANG]]="","",IF(Table1[[#This Row],[ID]]="",C573,Table1[[#This Row],[ID]]))</f>
        <v/>
      </c>
      <c r="D574" t="str">
        <f>IF(Table1[[#This Row],[A1]]="","",MATCH(Table1[[#This Row],[A1]],Table6[5],0))</f>
        <v/>
      </c>
      <c r="E574" t="str">
        <f>IF(Table1[[#This Row],[ID]]="","",Table1[[#This Row],[TOKO-KOTA_H]])</f>
        <v/>
      </c>
      <c r="F574" t="str">
        <f>IF(Table1[[#This Row],[NOTA TOKO]]="","",ROW()-2)</f>
        <v/>
      </c>
      <c r="G574" s="59"/>
      <c r="H574" s="1"/>
      <c r="J574" s="1"/>
      <c r="K574"/>
      <c r="L574" t="str">
        <f>IF(Table1[[#This Row],[_NAMA BARANG]]="",IF(Table1[[#This Row],[//DBS]]="","",INDEX(DBS[NAMA],Table1[[#This Row],[//DBS]])),Table1[[#This Row],[_NAMA BARANG]])</f>
        <v/>
      </c>
      <c r="M574"/>
      <c r="O574" t="str">
        <f>IF(Table1[[#This Row],[ROWID]]="","",IF(Table1[[#This Row],[_KETERANGAN]]="STOCK BELUM LENGKAP","ADA",IF(Table1[[#This Row],[KODE BARANG]]="","TIDAK ADA","ADA")))</f>
        <v/>
      </c>
      <c r="R574" t="str">
        <f>IF(Table1[[#This Row],[//DBS]]="","",INDEX(DBS[ISI],Table1[[#This Row],[//DBS]]))</f>
        <v/>
      </c>
      <c r="S574" t="str">
        <f>IF(Table1[[#This Row],[//DBS]]="","",IF(Table1[[#This Row],[SATUAN_BYPASS]]="",INDEX(DBS[[SATUAN ]],Table1[[#This Row],[//DBS]]),Table1[SATUAN_BYPASS]))</f>
        <v/>
      </c>
      <c r="U574" s="58" t="str">
        <f>IF(Table1[[#This Row],[HARGA_BYPASS]]="",IF(Table1[[#This Row],[_HARGA]]="","",Table1[[#This Row],[_HARGA]]*1000),Table1[[#This Row],[HARGA_BYPASS]])</f>
        <v/>
      </c>
      <c r="V574" s="2"/>
      <c r="W574" s="2"/>
      <c r="X574" s="58" t="str">
        <f>IF(Table1[[#This Row],[ROWID]]="","",IF(Table1[[#This Row],[ROWID]]=C575,"",SUMIF(Table1[ROWID],Table1[[#This Row],[ROWID]],Table1[TOTAL])))</f>
        <v/>
      </c>
      <c r="AA57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74" t="str">
        <f>IF(Table1[[#This Row],[JUMLAH NOTA]]="","",IF(Table1[[#This Row],[CONV]]="",Table1[[#This Row],[JUMLAH NOTA]],Table1[[#This Row],[JUMLAH NOTA]]*Table1[[#This Row],[CONV]]))</f>
        <v/>
      </c>
      <c r="AC574" t="str">
        <f>IF(Table1[[#This Row],[ISI_CONV]]="","",IF(Table1[[#This Row],[CONV]]="",Table1[[#This Row],[SATUAN NOTA]],Table1[[#This Row],[SATUAN]]))</f>
        <v/>
      </c>
      <c r="AD574" s="58" t="str">
        <f>IF(Table1[[#This Row],[HARGA]]="","",IF(Table1[[#This Row],[CONV]]="",Table1[[#This Row],[HARGA]],Table1[[#This Row],[HARGA]]/Table1[[#This Row],[CONV]]))</f>
        <v/>
      </c>
      <c r="AE574" s="58" t="str">
        <f>IF(Table1[[#This Row],[HARGA_CONV]]="","",Table1[[#This Row],[HARGA_CONV]]*Table1[[#This Row],[ISI_CONV]]*(100%-(Table1[[#This Row],[DISKON]]+Table1[[#This Row],[DISKON NOTA]])))</f>
        <v/>
      </c>
      <c r="AF574" s="3">
        <f>IF(Table1[[#This Row],[TANGGAL NOTA]]="",AF573,Table1[[#This Row],[TANGGAL NOTA]])</f>
        <v>45533</v>
      </c>
      <c r="AG574" s="3"/>
      <c r="AH574" s="3">
        <f>IF(Table1[[#This Row],[TANGGAL UPDATE]]="",AH573,Table1[[#This Row],[TANGGAL UPDATE]])</f>
        <v>45535</v>
      </c>
      <c r="AI574" t="str" cm="1">
        <f t="array" ref="AI574">IF(Table1[[#This Row],[A1]]="",AI573,INDEX(Table6[3],Table1[[#This Row],[Q1]]))</f>
        <v>E</v>
      </c>
      <c r="AJ574" t="str">
        <f>IF(Table1[[#This Row],[_KETERANGAN]]="","",Table1[[#This Row],[_KETERANGAN]])</f>
        <v/>
      </c>
      <c r="AK574" t="str" cm="1">
        <f t="array" ref="AK574">IF(Table1[[#This Row],[A1]]="",AK573,INDEX(Table6[3],Table1[[#This Row],[Q1]]))</f>
        <v>E</v>
      </c>
      <c r="AL574" s="5" t="str" cm="1">
        <f t="array" ref="AL574">IF(Table1[[#This Row],[A1]]="",AL573,INDEX(Table6[1],Table1[[#This Row],[Q1]]))</f>
        <v>AGUNG JAYA</v>
      </c>
      <c r="AM574" t="str" cm="1">
        <f t="array" ref="AM574">IF(Table1[[#This Row],[A1]]="",AM573,INDEX(Table6[2],Table1[[#This Row],[Q1]]))</f>
        <v>TUBAN</v>
      </c>
      <c r="AN574" t="str">
        <f>CONCATENATE(Table1[[#This Row],[TOKO_H]],"-",Table1[[#This Row],[KOTA_H]])</f>
        <v>AGUNG JAYA-TUBAN</v>
      </c>
      <c r="AO574"/>
      <c r="AP574" t="s">
        <v>9561</v>
      </c>
      <c r="AQ574"/>
    </row>
    <row r="575" spans="1:43">
      <c r="A575">
        <f>IF(Table1[[#This Row],[KODE BARANG]]="","",MATCH(Table1[[#This Row],[KODE BARANG]],DBS[KODE BARANG],0))</f>
        <v>1807</v>
      </c>
      <c r="B575">
        <f>IF(Table1[[#This Row],[ROWID]]="","",ROW()-2)</f>
        <v>573</v>
      </c>
      <c r="C575">
        <f>IF(Table1[[#This Row],[NAMA BARANG]]="","",IF(Table1[[#This Row],[ID]]="",C574,Table1[[#This Row],[ID]]))</f>
        <v>573</v>
      </c>
      <c r="D575">
        <f>IF(Table1[[#This Row],[A1]]="","",MATCH(Table1[[#This Row],[A1]],Table6[5],0))</f>
        <v>45</v>
      </c>
      <c r="E575" t="str">
        <f>IF(Table1[[#This Row],[ID]]="","",Table1[[#This Row],[TOKO-KOTA_H]])</f>
        <v>BAHTERA-YOGYA</v>
      </c>
      <c r="F575">
        <f>IF(Table1[[#This Row],[NOTA TOKO]]="","",ROW()-2)</f>
        <v>573</v>
      </c>
      <c r="G575" s="59"/>
      <c r="H575" s="1"/>
      <c r="I575">
        <v>3526</v>
      </c>
      <c r="J575" s="1" t="s">
        <v>9874</v>
      </c>
      <c r="K575" t="s">
        <v>2910</v>
      </c>
      <c r="L575" t="str">
        <f>IF(Table1[[#This Row],[_NAMA BARANG]]="",IF(Table1[[#This Row],[//DBS]]="","",INDEX(DBS[NAMA],Table1[[#This Row],[//DBS]])),Table1[[#This Row],[_NAMA BARANG]])</f>
        <v>MAP KANCING 1 SIKA AC-05 KUNING</v>
      </c>
      <c r="M575"/>
      <c r="O575" t="str">
        <f>IF(Table1[[#This Row],[ROWID]]="","",IF(Table1[[#This Row],[_KETERANGAN]]="STOCK BELUM LENGKAP","ADA",IF(Table1[[#This Row],[KODE BARANG]]="","TIDAK ADA","ADA")))</f>
        <v>ADA</v>
      </c>
      <c r="P575">
        <v>50</v>
      </c>
      <c r="Q575" t="s">
        <v>34</v>
      </c>
      <c r="R575">
        <f>IF(Table1[[#This Row],[//DBS]]="","",INDEX(DBS[ISI],Table1[[#This Row],[//DBS]]))</f>
        <v>50</v>
      </c>
      <c r="S575" t="str">
        <f>IF(Table1[[#This Row],[//DBS]]="","",IF(Table1[[#This Row],[SATUAN_BYPASS]]="",INDEX(DBS[[SATUAN ]],Table1[[#This Row],[//DBS]]),Table1[SATUAN_BYPASS]))</f>
        <v>LSN</v>
      </c>
      <c r="T575">
        <v>19</v>
      </c>
      <c r="U575" s="58">
        <f>IF(Table1[[#This Row],[HARGA_BYPASS]]="",IF(Table1[[#This Row],[_HARGA]]="","",Table1[[#This Row],[_HARGA]]*1000),Table1[[#This Row],[HARGA_BYPASS]])</f>
        <v>19000</v>
      </c>
      <c r="V575" s="2"/>
      <c r="W575" s="2"/>
      <c r="X575" s="58">
        <f>IF(Table1[[#This Row],[ROWID]]="","",IF(Table1[[#This Row],[ROWID]]=C576,"",SUMIF(Table1[ROWID],Table1[[#This Row],[ROWID]],Table1[TOTAL])))</f>
        <v>950000</v>
      </c>
      <c r="AA57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75">
        <f>IF(Table1[[#This Row],[JUMLAH NOTA]]="","",IF(Table1[[#This Row],[CONV]]="",Table1[[#This Row],[JUMLAH NOTA]],Table1[[#This Row],[JUMLAH NOTA]]*Table1[[#This Row],[CONV]]))</f>
        <v>50</v>
      </c>
      <c r="AC575" t="str">
        <f>IF(Table1[[#This Row],[ISI_CONV]]="","",IF(Table1[[#This Row],[CONV]]="",Table1[[#This Row],[SATUAN NOTA]],Table1[[#This Row],[SATUAN]]))</f>
        <v>LSN</v>
      </c>
      <c r="AD575" s="58">
        <f>IF(Table1[[#This Row],[HARGA]]="","",IF(Table1[[#This Row],[CONV]]="",Table1[[#This Row],[HARGA]],Table1[[#This Row],[HARGA]]/Table1[[#This Row],[CONV]]))</f>
        <v>19000</v>
      </c>
      <c r="AE575" s="58">
        <f>IF(Table1[[#This Row],[HARGA_CONV]]="","",Table1[[#This Row],[HARGA_CONV]]*Table1[[#This Row],[ISI_CONV]]*(100%-(Table1[[#This Row],[DISKON]]+Table1[[#This Row],[DISKON NOTA]])))</f>
        <v>950000</v>
      </c>
      <c r="AF575" s="3">
        <f>IF(Table1[[#This Row],[TANGGAL NOTA]]="",AF574,Table1[[#This Row],[TANGGAL NOTA]])</f>
        <v>45533</v>
      </c>
      <c r="AG575" s="3"/>
      <c r="AH575" s="3">
        <f>IF(Table1[[#This Row],[TANGGAL UPDATE]]="",AH574,Table1[[#This Row],[TANGGAL UPDATE]])</f>
        <v>45535</v>
      </c>
      <c r="AI575" t="str" cm="1">
        <f t="array" ref="AI575">IF(Table1[[#This Row],[A1]]="",AI574,INDEX(Table6[3],Table1[[#This Row],[Q1]]))</f>
        <v>G</v>
      </c>
      <c r="AJ575" t="str">
        <f>IF(Table1[[#This Row],[_KETERANGAN]]="","",Table1[[#This Row],[_KETERANGAN]])</f>
        <v/>
      </c>
      <c r="AK575" t="str" cm="1">
        <f t="array" ref="AK575">IF(Table1[[#This Row],[A1]]="",AK574,INDEX(Table6[3],Table1[[#This Row],[Q1]]))</f>
        <v>G</v>
      </c>
      <c r="AL575" s="5" t="str" cm="1">
        <f t="array" ref="AL575">IF(Table1[[#This Row],[A1]]="",AL574,INDEX(Table6[1],Table1[[#This Row],[Q1]]))</f>
        <v>BAHTERA</v>
      </c>
      <c r="AM575" t="str" cm="1">
        <f t="array" ref="AM575">IF(Table1[[#This Row],[A1]]="",AM574,INDEX(Table6[2],Table1[[#This Row],[Q1]]))</f>
        <v>YOGYA</v>
      </c>
      <c r="AN575" t="str">
        <f>CONCATENATE(Table1[[#This Row],[TOKO_H]],"-",Table1[[#This Row],[KOTA_H]])</f>
        <v>BAHTERA-YOGYA</v>
      </c>
      <c r="AO575"/>
      <c r="AP575" t="s">
        <v>9561</v>
      </c>
      <c r="AQ575"/>
    </row>
    <row r="576" spans="1:43">
      <c r="A576" t="str">
        <f>IF(Table1[[#This Row],[KODE BARANG]]="","",MATCH(Table1[[#This Row],[KODE BARANG]],DBS[KODE BARANG],0))</f>
        <v/>
      </c>
      <c r="B576" t="str">
        <f>IF(Table1[[#This Row],[ROWID]]="","",ROW()-2)</f>
        <v/>
      </c>
      <c r="C576" t="str">
        <f>IF(Table1[[#This Row],[NAMA BARANG]]="","",IF(Table1[[#This Row],[ID]]="",C575,Table1[[#This Row],[ID]]))</f>
        <v/>
      </c>
      <c r="D576" t="str">
        <f>IF(Table1[[#This Row],[A1]]="","",MATCH(Table1[[#This Row],[A1]],Table6[5],0))</f>
        <v/>
      </c>
      <c r="E576" t="str">
        <f>IF(Table1[[#This Row],[ID]]="","",Table1[[#This Row],[TOKO-KOTA_H]])</f>
        <v/>
      </c>
      <c r="F576" t="str">
        <f>IF(Table1[[#This Row],[NOTA TOKO]]="","",ROW()-2)</f>
        <v/>
      </c>
      <c r="G576" s="59"/>
      <c r="H576" s="1"/>
      <c r="J576" s="1"/>
      <c r="K576"/>
      <c r="L576" t="str">
        <f>IF(Table1[[#This Row],[_NAMA BARANG]]="",IF(Table1[[#This Row],[//DBS]]="","",INDEX(DBS[NAMA],Table1[[#This Row],[//DBS]])),Table1[[#This Row],[_NAMA BARANG]])</f>
        <v/>
      </c>
      <c r="M576"/>
      <c r="O576" t="str">
        <f>IF(Table1[[#This Row],[ROWID]]="","",IF(Table1[[#This Row],[_KETERANGAN]]="STOCK BELUM LENGKAP","ADA",IF(Table1[[#This Row],[KODE BARANG]]="","TIDAK ADA","ADA")))</f>
        <v/>
      </c>
      <c r="R576" t="str">
        <f>IF(Table1[[#This Row],[//DBS]]="","",INDEX(DBS[ISI],Table1[[#This Row],[//DBS]]))</f>
        <v/>
      </c>
      <c r="S576" t="str">
        <f>IF(Table1[[#This Row],[//DBS]]="","",IF(Table1[[#This Row],[SATUAN_BYPASS]]="",INDEX(DBS[[SATUAN ]],Table1[[#This Row],[//DBS]]),Table1[SATUAN_BYPASS]))</f>
        <v/>
      </c>
      <c r="U576" s="58" t="str">
        <f>IF(Table1[[#This Row],[HARGA_BYPASS]]="",IF(Table1[[#This Row],[_HARGA]]="","",Table1[[#This Row],[_HARGA]]*1000),Table1[[#This Row],[HARGA_BYPASS]])</f>
        <v/>
      </c>
      <c r="V576" s="2"/>
      <c r="W576" s="2"/>
      <c r="X576" s="58" t="str">
        <f>IF(Table1[[#This Row],[ROWID]]="","",IF(Table1[[#This Row],[ROWID]]=C577,"",SUMIF(Table1[ROWID],Table1[[#This Row],[ROWID]],Table1[TOTAL])))</f>
        <v/>
      </c>
      <c r="AA57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76" t="str">
        <f>IF(Table1[[#This Row],[JUMLAH NOTA]]="","",IF(Table1[[#This Row],[CONV]]="",Table1[[#This Row],[JUMLAH NOTA]],Table1[[#This Row],[JUMLAH NOTA]]*Table1[[#This Row],[CONV]]))</f>
        <v/>
      </c>
      <c r="AC576" t="str">
        <f>IF(Table1[[#This Row],[ISI_CONV]]="","",IF(Table1[[#This Row],[CONV]]="",Table1[[#This Row],[SATUAN NOTA]],Table1[[#This Row],[SATUAN]]))</f>
        <v/>
      </c>
      <c r="AD576" s="58" t="str">
        <f>IF(Table1[[#This Row],[HARGA]]="","",IF(Table1[[#This Row],[CONV]]="",Table1[[#This Row],[HARGA]],Table1[[#This Row],[HARGA]]/Table1[[#This Row],[CONV]]))</f>
        <v/>
      </c>
      <c r="AE576" s="58" t="str">
        <f>IF(Table1[[#This Row],[HARGA_CONV]]="","",Table1[[#This Row],[HARGA_CONV]]*Table1[[#This Row],[ISI_CONV]]*(100%-(Table1[[#This Row],[DISKON]]+Table1[[#This Row],[DISKON NOTA]])))</f>
        <v/>
      </c>
      <c r="AF576" s="3">
        <f>IF(Table1[[#This Row],[TANGGAL NOTA]]="",AF575,Table1[[#This Row],[TANGGAL NOTA]])</f>
        <v>45533</v>
      </c>
      <c r="AG576" s="3"/>
      <c r="AH576" s="3">
        <f>IF(Table1[[#This Row],[TANGGAL UPDATE]]="",AH575,Table1[[#This Row],[TANGGAL UPDATE]])</f>
        <v>45535</v>
      </c>
      <c r="AI576" t="str" cm="1">
        <f t="array" ref="AI576">IF(Table1[[#This Row],[A1]]="",AI575,INDEX(Table6[3],Table1[[#This Row],[Q1]]))</f>
        <v>G</v>
      </c>
      <c r="AJ576" t="str">
        <f>IF(Table1[[#This Row],[_KETERANGAN]]="","",Table1[[#This Row],[_KETERANGAN]])</f>
        <v/>
      </c>
      <c r="AK576" t="str" cm="1">
        <f t="array" ref="AK576">IF(Table1[[#This Row],[A1]]="",AK575,INDEX(Table6[3],Table1[[#This Row],[Q1]]))</f>
        <v>G</v>
      </c>
      <c r="AL576" s="5" t="str" cm="1">
        <f t="array" ref="AL576">IF(Table1[[#This Row],[A1]]="",AL575,INDEX(Table6[1],Table1[[#This Row],[Q1]]))</f>
        <v>BAHTERA</v>
      </c>
      <c r="AM576" t="str" cm="1">
        <f t="array" ref="AM576">IF(Table1[[#This Row],[A1]]="",AM575,INDEX(Table6[2],Table1[[#This Row],[Q1]]))</f>
        <v>YOGYA</v>
      </c>
      <c r="AN576" t="str">
        <f>CONCATENATE(Table1[[#This Row],[TOKO_H]],"-",Table1[[#This Row],[KOTA_H]])</f>
        <v>BAHTERA-YOGYA</v>
      </c>
      <c r="AO576"/>
      <c r="AP576" t="s">
        <v>9561</v>
      </c>
      <c r="AQ576"/>
    </row>
    <row r="577" spans="1:43">
      <c r="A577">
        <f>IF(Table1[[#This Row],[KODE BARANG]]="","",MATCH(Table1[[#This Row],[KODE BARANG]],DBS[KODE BARANG],0))</f>
        <v>1461</v>
      </c>
      <c r="B577">
        <f>IF(Table1[[#This Row],[ROWID]]="","",ROW()-2)</f>
        <v>575</v>
      </c>
      <c r="C577">
        <f>IF(Table1[[#This Row],[NAMA BARANG]]="","",IF(Table1[[#This Row],[ID]]="",C576,Table1[[#This Row],[ID]]))</f>
        <v>575</v>
      </c>
      <c r="D577">
        <f>IF(Table1[[#This Row],[A1]]="","",MATCH(Table1[[#This Row],[A1]],Table6[5],0))</f>
        <v>5</v>
      </c>
      <c r="E577" t="str">
        <f>IF(Table1[[#This Row],[ID]]="","",Table1[[#This Row],[TOKO-KOTA_H]])</f>
        <v>ABC-KEBUMEN</v>
      </c>
      <c r="F577">
        <f>IF(Table1[[#This Row],[NOTA TOKO]]="","",ROW()-2)</f>
        <v>575</v>
      </c>
      <c r="G577" s="59"/>
      <c r="H577" s="1"/>
      <c r="I577">
        <v>3224</v>
      </c>
      <c r="J577" s="1" t="s">
        <v>9839</v>
      </c>
      <c r="K577" t="s">
        <v>2452</v>
      </c>
      <c r="L577" t="str">
        <f>IF(Table1[[#This Row],[_NAMA BARANG]]="",IF(Table1[[#This Row],[//DBS]]="","",INDEX(DBS[NAMA],Table1[[#This Row],[//DBS]])),Table1[[#This Row],[_NAMA BARANG]])</f>
        <v>KERTAS KREP POTONGAN JERSY KECIL</v>
      </c>
      <c r="M577"/>
      <c r="O577" t="str">
        <f>IF(Table1[[#This Row],[ROWID]]="","",IF(Table1[[#This Row],[_KETERANGAN]]="STOCK BELUM LENGKAP","ADA",IF(Table1[[#This Row],[KODE BARANG]]="","TIDAK ADA","ADA")))</f>
        <v>ADA</v>
      </c>
      <c r="P577">
        <v>100</v>
      </c>
      <c r="Q577" t="s">
        <v>124</v>
      </c>
      <c r="R577">
        <f>IF(Table1[[#This Row],[//DBS]]="","",INDEX(DBS[ISI],Table1[[#This Row],[//DBS]]))</f>
        <v>235</v>
      </c>
      <c r="S577" t="str">
        <f>IF(Table1[[#This Row],[//DBS]]="","",IF(Table1[[#This Row],[SATUAN_BYPASS]]="",INDEX(DBS[[SATUAN ]],Table1[[#This Row],[//DBS]]),Table1[SATUAN_BYPASS]))</f>
        <v>PAK</v>
      </c>
      <c r="T577">
        <v>6.5</v>
      </c>
      <c r="U577" s="58">
        <f>IF(Table1[[#This Row],[HARGA_BYPASS]]="",IF(Table1[[#This Row],[_HARGA]]="","",Table1[[#This Row],[_HARGA]]*1000),Table1[[#This Row],[HARGA_BYPASS]])</f>
        <v>6500</v>
      </c>
      <c r="V577" s="2"/>
      <c r="W577" s="2"/>
      <c r="X577" s="58" t="str">
        <f>IF(Table1[[#This Row],[ROWID]]="","",IF(Table1[[#This Row],[ROWID]]=C578,"",SUMIF(Table1[ROWID],Table1[[#This Row],[ROWID]],Table1[TOTAL])))</f>
        <v/>
      </c>
      <c r="AA57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77">
        <f>IF(Table1[[#This Row],[JUMLAH NOTA]]="","",IF(Table1[[#This Row],[CONV]]="",Table1[[#This Row],[JUMLAH NOTA]],Table1[[#This Row],[JUMLAH NOTA]]*Table1[[#This Row],[CONV]]))</f>
        <v>100</v>
      </c>
      <c r="AC577" t="str">
        <f>IF(Table1[[#This Row],[ISI_CONV]]="","",IF(Table1[[#This Row],[CONV]]="",Table1[[#This Row],[SATUAN NOTA]],Table1[[#This Row],[SATUAN]]))</f>
        <v>PAK</v>
      </c>
      <c r="AD577" s="58">
        <f>IF(Table1[[#This Row],[HARGA]]="","",IF(Table1[[#This Row],[CONV]]="",Table1[[#This Row],[HARGA]],Table1[[#This Row],[HARGA]]/Table1[[#This Row],[CONV]]))</f>
        <v>6500</v>
      </c>
      <c r="AE577" s="58">
        <f>IF(Table1[[#This Row],[HARGA_CONV]]="","",Table1[[#This Row],[HARGA_CONV]]*Table1[[#This Row],[ISI_CONV]]*(100%-(Table1[[#This Row],[DISKON]]+Table1[[#This Row],[DISKON NOTA]])))</f>
        <v>650000</v>
      </c>
      <c r="AF577" s="3">
        <f>IF(Table1[[#This Row],[TANGGAL NOTA]]="",AF576,Table1[[#This Row],[TANGGAL NOTA]])</f>
        <v>45533</v>
      </c>
      <c r="AG577" s="3"/>
      <c r="AH577" s="3">
        <f>IF(Table1[[#This Row],[TANGGAL UPDATE]]="",AH576,Table1[[#This Row],[TANGGAL UPDATE]])</f>
        <v>45535</v>
      </c>
      <c r="AI577" t="str" cm="1">
        <f t="array" ref="AI577">IF(Table1[[#This Row],[A1]]="",AI576,INDEX(Table6[3],Table1[[#This Row],[Q1]]))</f>
        <v>A</v>
      </c>
      <c r="AJ577" t="str">
        <f>IF(Table1[[#This Row],[_KETERANGAN]]="","",Table1[[#This Row],[_KETERANGAN]])</f>
        <v/>
      </c>
      <c r="AK577" t="str" cm="1">
        <f t="array" ref="AK577">IF(Table1[[#This Row],[A1]]="",AK576,INDEX(Table6[3],Table1[[#This Row],[Q1]]))</f>
        <v>A</v>
      </c>
      <c r="AL577" s="5" t="str" cm="1">
        <f t="array" ref="AL577">IF(Table1[[#This Row],[A1]]="",AL576,INDEX(Table6[1],Table1[[#This Row],[Q1]]))</f>
        <v>ABC</v>
      </c>
      <c r="AM577" t="str" cm="1">
        <f t="array" ref="AM577">IF(Table1[[#This Row],[A1]]="",AM576,INDEX(Table6[2],Table1[[#This Row],[Q1]]))</f>
        <v>KEBUMEN</v>
      </c>
      <c r="AN577" t="str">
        <f>CONCATENATE(Table1[[#This Row],[TOKO_H]],"-",Table1[[#This Row],[KOTA_H]])</f>
        <v>ABC-KEBUMEN</v>
      </c>
      <c r="AO577"/>
      <c r="AP577" t="s">
        <v>9561</v>
      </c>
      <c r="AQ577"/>
    </row>
    <row r="578" spans="1:43">
      <c r="A578">
        <f>IF(Table1[[#This Row],[KODE BARANG]]="","",MATCH(Table1[[#This Row],[KODE BARANG]],DBS[KODE BARANG],0))</f>
        <v>1941</v>
      </c>
      <c r="B578">
        <f>IF(Table1[[#This Row],[ROWID]]="","",ROW()-2)</f>
        <v>576</v>
      </c>
      <c r="C578">
        <f>IF(Table1[[#This Row],[NAMA BARANG]]="","",IF(Table1[[#This Row],[ID]]="",C577,Table1[[#This Row],[ID]]))</f>
        <v>575</v>
      </c>
      <c r="D578" t="str">
        <f>IF(Table1[[#This Row],[A1]]="","",MATCH(Table1[[#This Row],[A1]],Table6[5],0))</f>
        <v/>
      </c>
      <c r="E578" t="str">
        <f>IF(Table1[[#This Row],[ID]]="","",Table1[[#This Row],[TOKO-KOTA_H]])</f>
        <v/>
      </c>
      <c r="F578" t="str">
        <f>IF(Table1[[#This Row],[NOTA TOKO]]="","",ROW()-2)</f>
        <v/>
      </c>
      <c r="G578" s="59"/>
      <c r="H578" s="1"/>
      <c r="J578" s="1"/>
      <c r="K578" t="s">
        <v>3035</v>
      </c>
      <c r="L578" t="str">
        <f>IF(Table1[[#This Row],[_NAMA BARANG]]="",IF(Table1[[#This Row],[//DBS]]="","",INDEX(DBS[NAMA],Table1[[#This Row],[//DBS]])),Table1[[#This Row],[_NAMA BARANG]])</f>
        <v>MAP ZIPPER KANCING 2 SIKA BIRU</v>
      </c>
      <c r="M578"/>
      <c r="O578" t="str">
        <f>IF(Table1[[#This Row],[ROWID]]="","",IF(Table1[[#This Row],[_KETERANGAN]]="STOCK BELUM LENGKAP","ADA",IF(Table1[[#This Row],[KODE BARANG]]="","TIDAK ADA","ADA")))</f>
        <v>ADA</v>
      </c>
      <c r="P578">
        <v>1</v>
      </c>
      <c r="Q578" t="s">
        <v>34</v>
      </c>
      <c r="R578">
        <f>IF(Table1[[#This Row],[//DBS]]="","",INDEX(DBS[ISI],Table1[[#This Row],[//DBS]]))</f>
        <v>20</v>
      </c>
      <c r="S578" t="str">
        <f>IF(Table1[[#This Row],[//DBS]]="","",IF(Table1[[#This Row],[SATUAN_BYPASS]]="",INDEX(DBS[[SATUAN ]],Table1[[#This Row],[//DBS]]),Table1[SATUAN_BYPASS]))</f>
        <v>LSN</v>
      </c>
      <c r="T578">
        <v>108</v>
      </c>
      <c r="U578" s="58">
        <f>IF(Table1[[#This Row],[HARGA_BYPASS]]="",IF(Table1[[#This Row],[_HARGA]]="","",Table1[[#This Row],[_HARGA]]*1000),Table1[[#This Row],[HARGA_BYPASS]])</f>
        <v>108000</v>
      </c>
      <c r="V578" s="2"/>
      <c r="W578" s="2"/>
      <c r="X578" s="58" t="str">
        <f>IF(Table1[[#This Row],[ROWID]]="","",IF(Table1[[#This Row],[ROWID]]=C579,"",SUMIF(Table1[ROWID],Table1[[#This Row],[ROWID]],Table1[TOTAL])))</f>
        <v/>
      </c>
      <c r="AA57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78">
        <f>IF(Table1[[#This Row],[JUMLAH NOTA]]="","",IF(Table1[[#This Row],[CONV]]="",Table1[[#This Row],[JUMLAH NOTA]],Table1[[#This Row],[JUMLAH NOTA]]*Table1[[#This Row],[CONV]]))</f>
        <v>1</v>
      </c>
      <c r="AC578" t="str">
        <f>IF(Table1[[#This Row],[ISI_CONV]]="","",IF(Table1[[#This Row],[CONV]]="",Table1[[#This Row],[SATUAN NOTA]],Table1[[#This Row],[SATUAN]]))</f>
        <v>LSN</v>
      </c>
      <c r="AD578" s="58">
        <f>IF(Table1[[#This Row],[HARGA]]="","",IF(Table1[[#This Row],[CONV]]="",Table1[[#This Row],[HARGA]],Table1[[#This Row],[HARGA]]/Table1[[#This Row],[CONV]]))</f>
        <v>108000</v>
      </c>
      <c r="AE578" s="58">
        <f>IF(Table1[[#This Row],[HARGA_CONV]]="","",Table1[[#This Row],[HARGA_CONV]]*Table1[[#This Row],[ISI_CONV]]*(100%-(Table1[[#This Row],[DISKON]]+Table1[[#This Row],[DISKON NOTA]])))</f>
        <v>108000</v>
      </c>
      <c r="AF578" s="3">
        <f>IF(Table1[[#This Row],[TANGGAL NOTA]]="",AF577,Table1[[#This Row],[TANGGAL NOTA]])</f>
        <v>45533</v>
      </c>
      <c r="AG578" s="3"/>
      <c r="AH578" s="3">
        <f>IF(Table1[[#This Row],[TANGGAL UPDATE]]="",AH577,Table1[[#This Row],[TANGGAL UPDATE]])</f>
        <v>45535</v>
      </c>
      <c r="AI578" t="str" cm="1">
        <f t="array" ref="AI578">IF(Table1[[#This Row],[A1]]="",AI577,INDEX(Table6[3],Table1[[#This Row],[Q1]]))</f>
        <v>A</v>
      </c>
      <c r="AJ578" t="str">
        <f>IF(Table1[[#This Row],[_KETERANGAN]]="","",Table1[[#This Row],[_KETERANGAN]])</f>
        <v/>
      </c>
      <c r="AK578" t="str" cm="1">
        <f t="array" ref="AK578">IF(Table1[[#This Row],[A1]]="",AK577,INDEX(Table6[3],Table1[[#This Row],[Q1]]))</f>
        <v>A</v>
      </c>
      <c r="AL578" s="5" t="str" cm="1">
        <f t="array" ref="AL578">IF(Table1[[#This Row],[A1]]="",AL577,INDEX(Table6[1],Table1[[#This Row],[Q1]]))</f>
        <v>ABC</v>
      </c>
      <c r="AM578" t="str" cm="1">
        <f t="array" ref="AM578">IF(Table1[[#This Row],[A1]]="",AM577,INDEX(Table6[2],Table1[[#This Row],[Q1]]))</f>
        <v>KEBUMEN</v>
      </c>
      <c r="AN578" t="str">
        <f>CONCATENATE(Table1[[#This Row],[TOKO_H]],"-",Table1[[#This Row],[KOTA_H]])</f>
        <v>ABC-KEBUMEN</v>
      </c>
      <c r="AO578"/>
      <c r="AP578" t="s">
        <v>9561</v>
      </c>
      <c r="AQ578"/>
    </row>
    <row r="579" spans="1:43">
      <c r="A579">
        <f>IF(Table1[[#This Row],[KODE BARANG]]="","",MATCH(Table1[[#This Row],[KODE BARANG]],DBS[KODE BARANG],0))</f>
        <v>19</v>
      </c>
      <c r="B579">
        <f>IF(Table1[[#This Row],[ROWID]]="","",ROW()-2)</f>
        <v>577</v>
      </c>
      <c r="C579">
        <f>IF(Table1[[#This Row],[NAMA BARANG]]="","",IF(Table1[[#This Row],[ID]]="",C578,Table1[[#This Row],[ID]]))</f>
        <v>575</v>
      </c>
      <c r="D579" t="str">
        <f>IF(Table1[[#This Row],[A1]]="","",MATCH(Table1[[#This Row],[A1]],Table6[5],0))</f>
        <v/>
      </c>
      <c r="E579" t="str">
        <f>IF(Table1[[#This Row],[ID]]="","",Table1[[#This Row],[TOKO-KOTA_H]])</f>
        <v/>
      </c>
      <c r="F579" t="str">
        <f>IF(Table1[[#This Row],[NOTA TOKO]]="","",ROW()-2)</f>
        <v/>
      </c>
      <c r="G579" s="59"/>
      <c r="H579" s="1"/>
      <c r="J579" s="1"/>
      <c r="K579" t="s">
        <v>268</v>
      </c>
      <c r="L579" t="str">
        <f>IF(Table1[[#This Row],[_NAMA BARANG]]="",IF(Table1[[#This Row],[//DBS]]="","",INDEX(DBS[NAMA],Table1[[#This Row],[//DBS]])),Table1[[#This Row],[_NAMA BARANG]])</f>
        <v>ACRYLIC 21.5 X 33</v>
      </c>
      <c r="M579"/>
      <c r="O579" t="str">
        <f>IF(Table1[[#This Row],[ROWID]]="","",IF(Table1[[#This Row],[_KETERANGAN]]="STOCK BELUM LENGKAP","ADA",IF(Table1[[#This Row],[KODE BARANG]]="","TIDAK ADA","ADA")))</f>
        <v>ADA</v>
      </c>
      <c r="P579">
        <v>5</v>
      </c>
      <c r="Q579" t="s">
        <v>37</v>
      </c>
      <c r="R579">
        <f>IF(Table1[[#This Row],[//DBS]]="","",INDEX(DBS[ISI],Table1[[#This Row],[//DBS]]))</f>
        <v>40</v>
      </c>
      <c r="S579" t="str">
        <f>IF(Table1[[#This Row],[//DBS]]="","",IF(Table1[[#This Row],[SATUAN_BYPASS]]="",INDEX(DBS[[SATUAN ]],Table1[[#This Row],[//DBS]]),Table1[SATUAN_BYPASS]))</f>
        <v>PCS</v>
      </c>
      <c r="T579">
        <v>57.5</v>
      </c>
      <c r="U579" s="58">
        <f>IF(Table1[[#This Row],[HARGA_BYPASS]]="",IF(Table1[[#This Row],[_HARGA]]="","",Table1[[#This Row],[_HARGA]]*1000),Table1[[#This Row],[HARGA_BYPASS]])</f>
        <v>57500</v>
      </c>
      <c r="V579" s="2"/>
      <c r="W579" s="2"/>
      <c r="X579" s="58" t="str">
        <f>IF(Table1[[#This Row],[ROWID]]="","",IF(Table1[[#This Row],[ROWID]]=C580,"",SUMIF(Table1[ROWID],Table1[[#This Row],[ROWID]],Table1[TOTAL])))</f>
        <v/>
      </c>
      <c r="AA57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79">
        <f>IF(Table1[[#This Row],[JUMLAH NOTA]]="","",IF(Table1[[#This Row],[CONV]]="",Table1[[#This Row],[JUMLAH NOTA]],Table1[[#This Row],[JUMLAH NOTA]]*Table1[[#This Row],[CONV]]))</f>
        <v>5</v>
      </c>
      <c r="AC579" t="str">
        <f>IF(Table1[[#This Row],[ISI_CONV]]="","",IF(Table1[[#This Row],[CONV]]="",Table1[[#This Row],[SATUAN NOTA]],Table1[[#This Row],[SATUAN]]))</f>
        <v>PCS</v>
      </c>
      <c r="AD579" s="58">
        <f>IF(Table1[[#This Row],[HARGA]]="","",IF(Table1[[#This Row],[CONV]]="",Table1[[#This Row],[HARGA]],Table1[[#This Row],[HARGA]]/Table1[[#This Row],[CONV]]))</f>
        <v>57500</v>
      </c>
      <c r="AE579" s="58">
        <f>IF(Table1[[#This Row],[HARGA_CONV]]="","",Table1[[#This Row],[HARGA_CONV]]*Table1[[#This Row],[ISI_CONV]]*(100%-(Table1[[#This Row],[DISKON]]+Table1[[#This Row],[DISKON NOTA]])))</f>
        <v>287500</v>
      </c>
      <c r="AF579" s="3">
        <f>IF(Table1[[#This Row],[TANGGAL NOTA]]="",AF578,Table1[[#This Row],[TANGGAL NOTA]])</f>
        <v>45533</v>
      </c>
      <c r="AG579" s="3"/>
      <c r="AH579" s="3">
        <f>IF(Table1[[#This Row],[TANGGAL UPDATE]]="",AH578,Table1[[#This Row],[TANGGAL UPDATE]])</f>
        <v>45535</v>
      </c>
      <c r="AI579" t="str" cm="1">
        <f t="array" ref="AI579">IF(Table1[[#This Row],[A1]]="",AI578,INDEX(Table6[3],Table1[[#This Row],[Q1]]))</f>
        <v>A</v>
      </c>
      <c r="AJ579" t="str">
        <f>IF(Table1[[#This Row],[_KETERANGAN]]="","",Table1[[#This Row],[_KETERANGAN]])</f>
        <v/>
      </c>
      <c r="AK579" t="str" cm="1">
        <f t="array" ref="AK579">IF(Table1[[#This Row],[A1]]="",AK578,INDEX(Table6[3],Table1[[#This Row],[Q1]]))</f>
        <v>A</v>
      </c>
      <c r="AL579" s="5" t="str" cm="1">
        <f t="array" ref="AL579">IF(Table1[[#This Row],[A1]]="",AL578,INDEX(Table6[1],Table1[[#This Row],[Q1]]))</f>
        <v>ABC</v>
      </c>
      <c r="AM579" t="str" cm="1">
        <f t="array" ref="AM579">IF(Table1[[#This Row],[A1]]="",AM578,INDEX(Table6[2],Table1[[#This Row],[Q1]]))</f>
        <v>KEBUMEN</v>
      </c>
      <c r="AN579" t="str">
        <f>CONCATENATE(Table1[[#This Row],[TOKO_H]],"-",Table1[[#This Row],[KOTA_H]])</f>
        <v>ABC-KEBUMEN</v>
      </c>
      <c r="AO579"/>
      <c r="AP579" t="s">
        <v>9561</v>
      </c>
      <c r="AQ579"/>
    </row>
    <row r="580" spans="1:43">
      <c r="A580">
        <f>IF(Table1[[#This Row],[KODE BARANG]]="","",MATCH(Table1[[#This Row],[KODE BARANG]],DBS[KODE BARANG],0))</f>
        <v>17</v>
      </c>
      <c r="B580">
        <f>IF(Table1[[#This Row],[ROWID]]="","",ROW()-2)</f>
        <v>578</v>
      </c>
      <c r="C580">
        <f>IF(Table1[[#This Row],[NAMA BARANG]]="","",IF(Table1[[#This Row],[ID]]="",C579,Table1[[#This Row],[ID]]))</f>
        <v>575</v>
      </c>
      <c r="D580" t="str">
        <f>IF(Table1[[#This Row],[A1]]="","",MATCH(Table1[[#This Row],[A1]],Table6[5],0))</f>
        <v/>
      </c>
      <c r="E580" t="str">
        <f>IF(Table1[[#This Row],[ID]]="","",Table1[[#This Row],[TOKO-KOTA_H]])</f>
        <v/>
      </c>
      <c r="F580" t="str">
        <f>IF(Table1[[#This Row],[NOTA TOKO]]="","",ROW()-2)</f>
        <v/>
      </c>
      <c r="G580" s="59"/>
      <c r="H580" s="1"/>
      <c r="J580" s="1"/>
      <c r="K580" t="s">
        <v>262</v>
      </c>
      <c r="L580" t="str">
        <f>IF(Table1[[#This Row],[_NAMA BARANG]]="",IF(Table1[[#This Row],[//DBS]]="","",INDEX(DBS[NAMA],Table1[[#This Row],[//DBS]])),Table1[[#This Row],[_NAMA BARANG]])</f>
        <v>ACRYLIC A4 T 21X30</v>
      </c>
      <c r="M580"/>
      <c r="O580" t="str">
        <f>IF(Table1[[#This Row],[ROWID]]="","",IF(Table1[[#This Row],[_KETERANGAN]]="STOCK BELUM LENGKAP","ADA",IF(Table1[[#This Row],[KODE BARANG]]="","TIDAK ADA","ADA")))</f>
        <v>ADA</v>
      </c>
      <c r="P580">
        <v>5</v>
      </c>
      <c r="Q580" t="s">
        <v>37</v>
      </c>
      <c r="R580">
        <f>IF(Table1[[#This Row],[//DBS]]="","",INDEX(DBS[ISI],Table1[[#This Row],[//DBS]]))</f>
        <v>40</v>
      </c>
      <c r="S580" t="str">
        <f>IF(Table1[[#This Row],[//DBS]]="","",IF(Table1[[#This Row],[SATUAN_BYPASS]]="",INDEX(DBS[[SATUAN ]],Table1[[#This Row],[//DBS]]),Table1[SATUAN_BYPASS]))</f>
        <v>PCS</v>
      </c>
      <c r="T580">
        <v>56</v>
      </c>
      <c r="U580" s="58">
        <f>IF(Table1[[#This Row],[HARGA_BYPASS]]="",IF(Table1[[#This Row],[_HARGA]]="","",Table1[[#This Row],[_HARGA]]*1000),Table1[[#This Row],[HARGA_BYPASS]])</f>
        <v>56000</v>
      </c>
      <c r="V580" s="2"/>
      <c r="W580" s="2"/>
      <c r="X580" s="58" t="str">
        <f>IF(Table1[[#This Row],[ROWID]]="","",IF(Table1[[#This Row],[ROWID]]=C581,"",SUMIF(Table1[ROWID],Table1[[#This Row],[ROWID]],Table1[TOTAL])))</f>
        <v/>
      </c>
      <c r="AA58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80">
        <f>IF(Table1[[#This Row],[JUMLAH NOTA]]="","",IF(Table1[[#This Row],[CONV]]="",Table1[[#This Row],[JUMLAH NOTA]],Table1[[#This Row],[JUMLAH NOTA]]*Table1[[#This Row],[CONV]]))</f>
        <v>5</v>
      </c>
      <c r="AC580" t="str">
        <f>IF(Table1[[#This Row],[ISI_CONV]]="","",IF(Table1[[#This Row],[CONV]]="",Table1[[#This Row],[SATUAN NOTA]],Table1[[#This Row],[SATUAN]]))</f>
        <v>PCS</v>
      </c>
      <c r="AD580" s="58">
        <f>IF(Table1[[#This Row],[HARGA]]="","",IF(Table1[[#This Row],[CONV]]="",Table1[[#This Row],[HARGA]],Table1[[#This Row],[HARGA]]/Table1[[#This Row],[CONV]]))</f>
        <v>56000</v>
      </c>
      <c r="AE580" s="58">
        <f>IF(Table1[[#This Row],[HARGA_CONV]]="","",Table1[[#This Row],[HARGA_CONV]]*Table1[[#This Row],[ISI_CONV]]*(100%-(Table1[[#This Row],[DISKON]]+Table1[[#This Row],[DISKON NOTA]])))</f>
        <v>280000</v>
      </c>
      <c r="AF580" s="3">
        <f>IF(Table1[[#This Row],[TANGGAL NOTA]]="",AF579,Table1[[#This Row],[TANGGAL NOTA]])</f>
        <v>45533</v>
      </c>
      <c r="AG580" s="3"/>
      <c r="AH580" s="3">
        <f>IF(Table1[[#This Row],[TANGGAL UPDATE]]="",AH579,Table1[[#This Row],[TANGGAL UPDATE]])</f>
        <v>45535</v>
      </c>
      <c r="AI580" t="str" cm="1">
        <f t="array" ref="AI580">IF(Table1[[#This Row],[A1]]="",AI579,INDEX(Table6[3],Table1[[#This Row],[Q1]]))</f>
        <v>A</v>
      </c>
      <c r="AJ580" t="str">
        <f>IF(Table1[[#This Row],[_KETERANGAN]]="","",Table1[[#This Row],[_KETERANGAN]])</f>
        <v/>
      </c>
      <c r="AK580" t="str" cm="1">
        <f t="array" ref="AK580">IF(Table1[[#This Row],[A1]]="",AK579,INDEX(Table6[3],Table1[[#This Row],[Q1]]))</f>
        <v>A</v>
      </c>
      <c r="AL580" s="5" t="str" cm="1">
        <f t="array" ref="AL580">IF(Table1[[#This Row],[A1]]="",AL579,INDEX(Table6[1],Table1[[#This Row],[Q1]]))</f>
        <v>ABC</v>
      </c>
      <c r="AM580" t="str" cm="1">
        <f t="array" ref="AM580">IF(Table1[[#This Row],[A1]]="",AM579,INDEX(Table6[2],Table1[[#This Row],[Q1]]))</f>
        <v>KEBUMEN</v>
      </c>
      <c r="AN580" t="str">
        <f>CONCATENATE(Table1[[#This Row],[TOKO_H]],"-",Table1[[#This Row],[KOTA_H]])</f>
        <v>ABC-KEBUMEN</v>
      </c>
      <c r="AO580"/>
      <c r="AP580" t="s">
        <v>9561</v>
      </c>
      <c r="AQ580"/>
    </row>
    <row r="581" spans="1:43">
      <c r="A581">
        <f>IF(Table1[[#This Row],[KODE BARANG]]="","",MATCH(Table1[[#This Row],[KODE BARANG]],DBS[KODE BARANG],0))</f>
        <v>2236</v>
      </c>
      <c r="B581">
        <f>IF(Table1[[#This Row],[ROWID]]="","",ROW()-2)</f>
        <v>579</v>
      </c>
      <c r="C581">
        <f>IF(Table1[[#This Row],[NAMA BARANG]]="","",IF(Table1[[#This Row],[ID]]="",C580,Table1[[#This Row],[ID]]))</f>
        <v>575</v>
      </c>
      <c r="D581" t="str">
        <f>IF(Table1[[#This Row],[A1]]="","",MATCH(Table1[[#This Row],[A1]],Table6[5],0))</f>
        <v/>
      </c>
      <c r="E581" t="str">
        <f>IF(Table1[[#This Row],[ID]]="","",Table1[[#This Row],[TOKO-KOTA_H]])</f>
        <v/>
      </c>
      <c r="F581" t="str">
        <f>IF(Table1[[#This Row],[NOTA TOKO]]="","",ROW()-2)</f>
        <v/>
      </c>
      <c r="G581" s="59"/>
      <c r="H581" s="1"/>
      <c r="J581" s="1"/>
      <c r="K581" t="s">
        <v>8906</v>
      </c>
      <c r="L581" t="str">
        <f>IF(Table1[[#This Row],[_NAMA BARANG]]="",IF(Table1[[#This Row],[//DBS]]="","",INDEX(DBS[NAMA],Table1[[#This Row],[//DBS]])),Table1[[#This Row],[_NAMA BARANG]])</f>
        <v>PAPAN W/B JL-117</v>
      </c>
      <c r="M581"/>
      <c r="O581" t="str">
        <f>IF(Table1[[#This Row],[ROWID]]="","",IF(Table1[[#This Row],[_KETERANGAN]]="STOCK BELUM LENGKAP","ADA",IF(Table1[[#This Row],[KODE BARANG]]="","TIDAK ADA","ADA")))</f>
        <v>ADA</v>
      </c>
      <c r="P581">
        <v>5</v>
      </c>
      <c r="Q581" t="s">
        <v>37</v>
      </c>
      <c r="R581">
        <f>IF(Table1[[#This Row],[//DBS]]="","",INDEX(DBS[ISI],Table1[[#This Row],[//DBS]]))</f>
        <v>72</v>
      </c>
      <c r="S581" t="str">
        <f>IF(Table1[[#This Row],[//DBS]]="","",IF(Table1[[#This Row],[SATUAN_BYPASS]]="",INDEX(DBS[[SATUAN ]],Table1[[#This Row],[//DBS]]),Table1[SATUAN_BYPASS]))</f>
        <v>PCS</v>
      </c>
      <c r="T581">
        <v>35</v>
      </c>
      <c r="U581" s="58">
        <f>IF(Table1[[#This Row],[HARGA_BYPASS]]="",IF(Table1[[#This Row],[_HARGA]]="","",Table1[[#This Row],[_HARGA]]*1000),Table1[[#This Row],[HARGA_BYPASS]])</f>
        <v>35000</v>
      </c>
      <c r="V581" s="2"/>
      <c r="W581" s="2"/>
      <c r="X581" s="58">
        <f>IF(Table1[[#This Row],[ROWID]]="","",IF(Table1[[#This Row],[ROWID]]=C582,"",SUMIF(Table1[ROWID],Table1[[#This Row],[ROWID]],Table1[TOTAL])))</f>
        <v>1500500</v>
      </c>
      <c r="AA58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81">
        <f>IF(Table1[[#This Row],[JUMLAH NOTA]]="","",IF(Table1[[#This Row],[CONV]]="",Table1[[#This Row],[JUMLAH NOTA]],Table1[[#This Row],[JUMLAH NOTA]]*Table1[[#This Row],[CONV]]))</f>
        <v>5</v>
      </c>
      <c r="AC581" t="str">
        <f>IF(Table1[[#This Row],[ISI_CONV]]="","",IF(Table1[[#This Row],[CONV]]="",Table1[[#This Row],[SATUAN NOTA]],Table1[[#This Row],[SATUAN]]))</f>
        <v>PCS</v>
      </c>
      <c r="AD581" s="58">
        <f>IF(Table1[[#This Row],[HARGA]]="","",IF(Table1[[#This Row],[CONV]]="",Table1[[#This Row],[HARGA]],Table1[[#This Row],[HARGA]]/Table1[[#This Row],[CONV]]))</f>
        <v>35000</v>
      </c>
      <c r="AE581" s="58">
        <f>IF(Table1[[#This Row],[HARGA_CONV]]="","",Table1[[#This Row],[HARGA_CONV]]*Table1[[#This Row],[ISI_CONV]]*(100%-(Table1[[#This Row],[DISKON]]+Table1[[#This Row],[DISKON NOTA]])))</f>
        <v>175000</v>
      </c>
      <c r="AF581" s="3">
        <f>IF(Table1[[#This Row],[TANGGAL NOTA]]="",AF580,Table1[[#This Row],[TANGGAL NOTA]])</f>
        <v>45533</v>
      </c>
      <c r="AG581" s="3"/>
      <c r="AH581" s="3">
        <f>IF(Table1[[#This Row],[TANGGAL UPDATE]]="",AH580,Table1[[#This Row],[TANGGAL UPDATE]])</f>
        <v>45535</v>
      </c>
      <c r="AI581" t="str" cm="1">
        <f t="array" ref="AI581">IF(Table1[[#This Row],[A1]]="",AI580,INDEX(Table6[3],Table1[[#This Row],[Q1]]))</f>
        <v>A</v>
      </c>
      <c r="AJ581" t="str">
        <f>IF(Table1[[#This Row],[_KETERANGAN]]="","",Table1[[#This Row],[_KETERANGAN]])</f>
        <v/>
      </c>
      <c r="AK581" t="str" cm="1">
        <f t="array" ref="AK581">IF(Table1[[#This Row],[A1]]="",AK580,INDEX(Table6[3],Table1[[#This Row],[Q1]]))</f>
        <v>A</v>
      </c>
      <c r="AL581" s="5" t="str" cm="1">
        <f t="array" ref="AL581">IF(Table1[[#This Row],[A1]]="",AL580,INDEX(Table6[1],Table1[[#This Row],[Q1]]))</f>
        <v>ABC</v>
      </c>
      <c r="AM581" t="str" cm="1">
        <f t="array" ref="AM581">IF(Table1[[#This Row],[A1]]="",AM580,INDEX(Table6[2],Table1[[#This Row],[Q1]]))</f>
        <v>KEBUMEN</v>
      </c>
      <c r="AN581" t="str">
        <f>CONCATENATE(Table1[[#This Row],[TOKO_H]],"-",Table1[[#This Row],[KOTA_H]])</f>
        <v>ABC-KEBUMEN</v>
      </c>
      <c r="AO581"/>
      <c r="AP581" t="s">
        <v>9561</v>
      </c>
      <c r="AQ581"/>
    </row>
    <row r="582" spans="1:43">
      <c r="A582" t="str">
        <f>IF(Table1[[#This Row],[KODE BARANG]]="","",MATCH(Table1[[#This Row],[KODE BARANG]],DBS[KODE BARANG],0))</f>
        <v/>
      </c>
      <c r="B582" t="str">
        <f>IF(Table1[[#This Row],[ROWID]]="","",ROW()-2)</f>
        <v/>
      </c>
      <c r="C582" t="str">
        <f>IF(Table1[[#This Row],[NAMA BARANG]]="","",IF(Table1[[#This Row],[ID]]="",C581,Table1[[#This Row],[ID]]))</f>
        <v/>
      </c>
      <c r="D582" t="str">
        <f>IF(Table1[[#This Row],[A1]]="","",MATCH(Table1[[#This Row],[A1]],Table6[5],0))</f>
        <v/>
      </c>
      <c r="E582" t="str">
        <f>IF(Table1[[#This Row],[ID]]="","",Table1[[#This Row],[TOKO-KOTA_H]])</f>
        <v/>
      </c>
      <c r="F582" t="str">
        <f>IF(Table1[[#This Row],[NOTA TOKO]]="","",ROW()-2)</f>
        <v/>
      </c>
      <c r="G582" s="59"/>
      <c r="H582" s="1"/>
      <c r="J582" s="1"/>
      <c r="K582"/>
      <c r="L582" t="str">
        <f>IF(Table1[[#This Row],[_NAMA BARANG]]="",IF(Table1[[#This Row],[//DBS]]="","",INDEX(DBS[NAMA],Table1[[#This Row],[//DBS]])),Table1[[#This Row],[_NAMA BARANG]])</f>
        <v/>
      </c>
      <c r="M582"/>
      <c r="O582" t="str">
        <f>IF(Table1[[#This Row],[ROWID]]="","",IF(Table1[[#This Row],[_KETERANGAN]]="STOCK BELUM LENGKAP","ADA",IF(Table1[[#This Row],[KODE BARANG]]="","TIDAK ADA","ADA")))</f>
        <v/>
      </c>
      <c r="R582" t="str">
        <f>IF(Table1[[#This Row],[//DBS]]="","",INDEX(DBS[ISI],Table1[[#This Row],[//DBS]]))</f>
        <v/>
      </c>
      <c r="S582" t="str">
        <f>IF(Table1[[#This Row],[//DBS]]="","",IF(Table1[[#This Row],[SATUAN_BYPASS]]="",INDEX(DBS[[SATUAN ]],Table1[[#This Row],[//DBS]]),Table1[SATUAN_BYPASS]))</f>
        <v/>
      </c>
      <c r="U582" s="58" t="str">
        <f>IF(Table1[[#This Row],[HARGA_BYPASS]]="",IF(Table1[[#This Row],[_HARGA]]="","",Table1[[#This Row],[_HARGA]]*1000),Table1[[#This Row],[HARGA_BYPASS]])</f>
        <v/>
      </c>
      <c r="V582" s="2"/>
      <c r="W582" s="2"/>
      <c r="X582" s="58" t="str">
        <f>IF(Table1[[#This Row],[ROWID]]="","",IF(Table1[[#This Row],[ROWID]]=C583,"",SUMIF(Table1[ROWID],Table1[[#This Row],[ROWID]],Table1[TOTAL])))</f>
        <v/>
      </c>
      <c r="AA58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82" t="str">
        <f>IF(Table1[[#This Row],[JUMLAH NOTA]]="","",IF(Table1[[#This Row],[CONV]]="",Table1[[#This Row],[JUMLAH NOTA]],Table1[[#This Row],[JUMLAH NOTA]]*Table1[[#This Row],[CONV]]))</f>
        <v/>
      </c>
      <c r="AC582" t="str">
        <f>IF(Table1[[#This Row],[ISI_CONV]]="","",IF(Table1[[#This Row],[CONV]]="",Table1[[#This Row],[SATUAN NOTA]],Table1[[#This Row],[SATUAN]]))</f>
        <v/>
      </c>
      <c r="AD582" s="58" t="str">
        <f>IF(Table1[[#This Row],[HARGA]]="","",IF(Table1[[#This Row],[CONV]]="",Table1[[#This Row],[HARGA]],Table1[[#This Row],[HARGA]]/Table1[[#This Row],[CONV]]))</f>
        <v/>
      </c>
      <c r="AE582" s="58" t="str">
        <f>IF(Table1[[#This Row],[HARGA_CONV]]="","",Table1[[#This Row],[HARGA_CONV]]*Table1[[#This Row],[ISI_CONV]]*(100%-(Table1[[#This Row],[DISKON]]+Table1[[#This Row],[DISKON NOTA]])))</f>
        <v/>
      </c>
      <c r="AF582" s="3">
        <f>IF(Table1[[#This Row],[TANGGAL NOTA]]="",AF581,Table1[[#This Row],[TANGGAL NOTA]])</f>
        <v>45533</v>
      </c>
      <c r="AG582" s="3"/>
      <c r="AH582" s="3">
        <f>IF(Table1[[#This Row],[TANGGAL UPDATE]]="",AH581,Table1[[#This Row],[TANGGAL UPDATE]])</f>
        <v>45535</v>
      </c>
      <c r="AI582" t="str" cm="1">
        <f t="array" ref="AI582">IF(Table1[[#This Row],[A1]]="",AI581,INDEX(Table6[3],Table1[[#This Row],[Q1]]))</f>
        <v>A</v>
      </c>
      <c r="AJ582" t="str">
        <f>IF(Table1[[#This Row],[_KETERANGAN]]="","",Table1[[#This Row],[_KETERANGAN]])</f>
        <v/>
      </c>
      <c r="AK582" t="str" cm="1">
        <f t="array" ref="AK582">IF(Table1[[#This Row],[A1]]="",AK581,INDEX(Table6[3],Table1[[#This Row],[Q1]]))</f>
        <v>A</v>
      </c>
      <c r="AL582" s="5" t="str" cm="1">
        <f t="array" ref="AL582">IF(Table1[[#This Row],[A1]]="",AL581,INDEX(Table6[1],Table1[[#This Row],[Q1]]))</f>
        <v>ABC</v>
      </c>
      <c r="AM582" t="str" cm="1">
        <f t="array" ref="AM582">IF(Table1[[#This Row],[A1]]="",AM581,INDEX(Table6[2],Table1[[#This Row],[Q1]]))</f>
        <v>KEBUMEN</v>
      </c>
      <c r="AN582" t="str">
        <f>CONCATENATE(Table1[[#This Row],[TOKO_H]],"-",Table1[[#This Row],[KOTA_H]])</f>
        <v>ABC-KEBUMEN</v>
      </c>
      <c r="AO582"/>
      <c r="AP582" t="s">
        <v>9561</v>
      </c>
      <c r="AQ582"/>
    </row>
    <row r="583" spans="1:43">
      <c r="A583">
        <f>IF(Table1[[#This Row],[KODE BARANG]]="","",MATCH(Table1[[#This Row],[KODE BARANG]],DBS[KODE BARANG],0))</f>
        <v>1813</v>
      </c>
      <c r="B583">
        <f>IF(Table1[[#This Row],[ROWID]]="","",ROW()-2)</f>
        <v>581</v>
      </c>
      <c r="C583">
        <f>IF(Table1[[#This Row],[NAMA BARANG]]="","",IF(Table1[[#This Row],[ID]]="",C582,Table1[[#This Row],[ID]]))</f>
        <v>581</v>
      </c>
      <c r="D583">
        <f>IF(Table1[[#This Row],[A1]]="","",MATCH(Table1[[#This Row],[A1]],Table6[5],0))</f>
        <v>258</v>
      </c>
      <c r="E583" t="str">
        <f>IF(Table1[[#This Row],[ID]]="","",Table1[[#This Row],[TOKO-KOTA_H]])</f>
        <v>DEWI-KLATEN</v>
      </c>
      <c r="F583">
        <f>IF(Table1[[#This Row],[NOTA TOKO]]="","",ROW()-2)</f>
        <v>581</v>
      </c>
      <c r="G583" s="59"/>
      <c r="H583" s="1"/>
      <c r="I583">
        <v>3527</v>
      </c>
      <c r="J583" s="1" t="s">
        <v>10077</v>
      </c>
      <c r="K583" t="s">
        <v>2919</v>
      </c>
      <c r="L583" t="str">
        <f>IF(Table1[[#This Row],[_NAMA BARANG]]="",IF(Table1[[#This Row],[//DBS]]="","",INDEX(DBS[NAMA],Table1[[#This Row],[//DBS]])),Table1[[#This Row],[_NAMA BARANG]])</f>
        <v>MAP L SIKA AC-105 KUNING</v>
      </c>
      <c r="M583"/>
      <c r="O583" t="str">
        <f>IF(Table1[[#This Row],[ROWID]]="","",IF(Table1[[#This Row],[_KETERANGAN]]="STOCK BELUM LENGKAP","ADA",IF(Table1[[#This Row],[KODE BARANG]]="","TIDAK ADA","ADA")))</f>
        <v>ADA</v>
      </c>
      <c r="P583">
        <v>20</v>
      </c>
      <c r="Q583" t="s">
        <v>34</v>
      </c>
      <c r="R583">
        <f>IF(Table1[[#This Row],[//DBS]]="","",INDEX(DBS[ISI],Table1[[#This Row],[//DBS]]))</f>
        <v>60</v>
      </c>
      <c r="S583" t="str">
        <f>IF(Table1[[#This Row],[//DBS]]="","",IF(Table1[[#This Row],[SATUAN_BYPASS]]="",INDEX(DBS[[SATUAN ]],Table1[[#This Row],[//DBS]]),Table1[SATUAN_BYPASS]))</f>
        <v>LSN</v>
      </c>
      <c r="T583">
        <v>10.25</v>
      </c>
      <c r="U583" s="58">
        <f>IF(Table1[[#This Row],[HARGA_BYPASS]]="",IF(Table1[[#This Row],[_HARGA]]="","",Table1[[#This Row],[_HARGA]]*1000),Table1[[#This Row],[HARGA_BYPASS]])</f>
        <v>10250</v>
      </c>
      <c r="V583" s="2"/>
      <c r="W583" s="2"/>
      <c r="X583" s="58" t="str">
        <f>IF(Table1[[#This Row],[ROWID]]="","",IF(Table1[[#This Row],[ROWID]]=C584,"",SUMIF(Table1[ROWID],Table1[[#This Row],[ROWID]],Table1[TOTAL])))</f>
        <v/>
      </c>
      <c r="AA58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83">
        <f>IF(Table1[[#This Row],[JUMLAH NOTA]]="","",IF(Table1[[#This Row],[CONV]]="",Table1[[#This Row],[JUMLAH NOTA]],Table1[[#This Row],[JUMLAH NOTA]]*Table1[[#This Row],[CONV]]))</f>
        <v>20</v>
      </c>
      <c r="AC583" t="str">
        <f>IF(Table1[[#This Row],[ISI_CONV]]="","",IF(Table1[[#This Row],[CONV]]="",Table1[[#This Row],[SATUAN NOTA]],Table1[[#This Row],[SATUAN]]))</f>
        <v>LSN</v>
      </c>
      <c r="AD583" s="58">
        <f>IF(Table1[[#This Row],[HARGA]]="","",IF(Table1[[#This Row],[CONV]]="",Table1[[#This Row],[HARGA]],Table1[[#This Row],[HARGA]]/Table1[[#This Row],[CONV]]))</f>
        <v>10250</v>
      </c>
      <c r="AE583" s="58">
        <f>IF(Table1[[#This Row],[HARGA_CONV]]="","",Table1[[#This Row],[HARGA_CONV]]*Table1[[#This Row],[ISI_CONV]]*(100%-(Table1[[#This Row],[DISKON]]+Table1[[#This Row],[DISKON NOTA]])))</f>
        <v>205000</v>
      </c>
      <c r="AF583" s="3">
        <f>IF(Table1[[#This Row],[TANGGAL NOTA]]="",AF582,Table1[[#This Row],[TANGGAL NOTA]])</f>
        <v>45533</v>
      </c>
      <c r="AG583" s="3"/>
      <c r="AH583" s="3">
        <f>IF(Table1[[#This Row],[TANGGAL UPDATE]]="",AH582,Table1[[#This Row],[TANGGAL UPDATE]])</f>
        <v>45535</v>
      </c>
      <c r="AI583" t="str" cm="1">
        <f t="array" ref="AI583">IF(Table1[[#This Row],[A1]]="",AI582,INDEX(Table6[3],Table1[[#This Row],[Q1]]))</f>
        <v>G</v>
      </c>
      <c r="AJ583" t="str">
        <f>IF(Table1[[#This Row],[_KETERANGAN]]="","",Table1[[#This Row],[_KETERANGAN]])</f>
        <v/>
      </c>
      <c r="AK583" t="str" cm="1">
        <f t="array" ref="AK583">IF(Table1[[#This Row],[A1]]="",AK582,INDEX(Table6[3],Table1[[#This Row],[Q1]]))</f>
        <v>G</v>
      </c>
      <c r="AL583" s="5" t="str" cm="1">
        <f t="array" ref="AL583">IF(Table1[[#This Row],[A1]]="",AL582,INDEX(Table6[1],Table1[[#This Row],[Q1]]))</f>
        <v>DEWI</v>
      </c>
      <c r="AM583" t="str" cm="1">
        <f t="array" ref="AM583">IF(Table1[[#This Row],[A1]]="",AM582,INDEX(Table6[2],Table1[[#This Row],[Q1]]))</f>
        <v>KLATEN</v>
      </c>
      <c r="AN583" t="str">
        <f>CONCATENATE(Table1[[#This Row],[TOKO_H]],"-",Table1[[#This Row],[KOTA_H]])</f>
        <v>DEWI-KLATEN</v>
      </c>
      <c r="AO583"/>
      <c r="AP583" t="s">
        <v>9561</v>
      </c>
      <c r="AQ583"/>
    </row>
    <row r="584" spans="1:43">
      <c r="A584">
        <f>IF(Table1[[#This Row],[KODE BARANG]]="","",MATCH(Table1[[#This Row],[KODE BARANG]],DBS[KODE BARANG],0))</f>
        <v>1815</v>
      </c>
      <c r="B584">
        <f>IF(Table1[[#This Row],[ROWID]]="","",ROW()-2)</f>
        <v>582</v>
      </c>
      <c r="C584">
        <f>IF(Table1[[#This Row],[NAMA BARANG]]="","",IF(Table1[[#This Row],[ID]]="",C583,Table1[[#This Row],[ID]]))</f>
        <v>581</v>
      </c>
      <c r="D584" t="str">
        <f>IF(Table1[[#This Row],[A1]]="","",MATCH(Table1[[#This Row],[A1]],Table6[5],0))</f>
        <v/>
      </c>
      <c r="E584" t="str">
        <f>IF(Table1[[#This Row],[ID]]="","",Table1[[#This Row],[TOKO-KOTA_H]])</f>
        <v/>
      </c>
      <c r="F584" t="str">
        <f>IF(Table1[[#This Row],[NOTA TOKO]]="","",ROW()-2)</f>
        <v/>
      </c>
      <c r="G584" s="59"/>
      <c r="H584" s="1"/>
      <c r="J584" s="1"/>
      <c r="K584" t="s">
        <v>2923</v>
      </c>
      <c r="L584" t="str">
        <f>IF(Table1[[#This Row],[_NAMA BARANG]]="",IF(Table1[[#This Row],[//DBS]]="","",INDEX(DBS[NAMA],Table1[[#This Row],[//DBS]])),Table1[[#This Row],[_NAMA BARANG]])</f>
        <v>MAP L SIKA AC-105 PUTIH</v>
      </c>
      <c r="M584"/>
      <c r="O584" t="str">
        <f>IF(Table1[[#This Row],[ROWID]]="","",IF(Table1[[#This Row],[_KETERANGAN]]="STOCK BELUM LENGKAP","ADA",IF(Table1[[#This Row],[KODE BARANG]]="","TIDAK ADA","ADA")))</f>
        <v>ADA</v>
      </c>
      <c r="P584">
        <v>30</v>
      </c>
      <c r="Q584" t="s">
        <v>34</v>
      </c>
      <c r="R584">
        <f>IF(Table1[[#This Row],[//DBS]]="","",INDEX(DBS[ISI],Table1[[#This Row],[//DBS]]))</f>
        <v>60</v>
      </c>
      <c r="S584" t="str">
        <f>IF(Table1[[#This Row],[//DBS]]="","",IF(Table1[[#This Row],[SATUAN_BYPASS]]="",INDEX(DBS[[SATUAN ]],Table1[[#This Row],[//DBS]]),Table1[SATUAN_BYPASS]))</f>
        <v>LSN</v>
      </c>
      <c r="T584">
        <v>10.25</v>
      </c>
      <c r="U584" s="58">
        <f>IF(Table1[[#This Row],[HARGA_BYPASS]]="",IF(Table1[[#This Row],[_HARGA]]="","",Table1[[#This Row],[_HARGA]]*1000),Table1[[#This Row],[HARGA_BYPASS]])</f>
        <v>10250</v>
      </c>
      <c r="V584" s="2"/>
      <c r="W584" s="2"/>
      <c r="X584" s="58" t="str">
        <f>IF(Table1[[#This Row],[ROWID]]="","",IF(Table1[[#This Row],[ROWID]]=C585,"",SUMIF(Table1[ROWID],Table1[[#This Row],[ROWID]],Table1[TOTAL])))</f>
        <v/>
      </c>
      <c r="AA58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84">
        <f>IF(Table1[[#This Row],[JUMLAH NOTA]]="","",IF(Table1[[#This Row],[CONV]]="",Table1[[#This Row],[JUMLAH NOTA]],Table1[[#This Row],[JUMLAH NOTA]]*Table1[[#This Row],[CONV]]))</f>
        <v>30</v>
      </c>
      <c r="AC584" t="str">
        <f>IF(Table1[[#This Row],[ISI_CONV]]="","",IF(Table1[[#This Row],[CONV]]="",Table1[[#This Row],[SATUAN NOTA]],Table1[[#This Row],[SATUAN]]))</f>
        <v>LSN</v>
      </c>
      <c r="AD584" s="58">
        <f>IF(Table1[[#This Row],[HARGA]]="","",IF(Table1[[#This Row],[CONV]]="",Table1[[#This Row],[HARGA]],Table1[[#This Row],[HARGA]]/Table1[[#This Row],[CONV]]))</f>
        <v>10250</v>
      </c>
      <c r="AE584" s="58">
        <f>IF(Table1[[#This Row],[HARGA_CONV]]="","",Table1[[#This Row],[HARGA_CONV]]*Table1[[#This Row],[ISI_CONV]]*(100%-(Table1[[#This Row],[DISKON]]+Table1[[#This Row],[DISKON NOTA]])))</f>
        <v>307500</v>
      </c>
      <c r="AF584" s="3">
        <f>IF(Table1[[#This Row],[TANGGAL NOTA]]="",AF583,Table1[[#This Row],[TANGGAL NOTA]])</f>
        <v>45533</v>
      </c>
      <c r="AG584" s="3"/>
      <c r="AH584" s="3">
        <f>IF(Table1[[#This Row],[TANGGAL UPDATE]]="",AH583,Table1[[#This Row],[TANGGAL UPDATE]])</f>
        <v>45535</v>
      </c>
      <c r="AI584" t="str" cm="1">
        <f t="array" ref="AI584">IF(Table1[[#This Row],[A1]]="",AI583,INDEX(Table6[3],Table1[[#This Row],[Q1]]))</f>
        <v>G</v>
      </c>
      <c r="AJ584" t="str">
        <f>IF(Table1[[#This Row],[_KETERANGAN]]="","",Table1[[#This Row],[_KETERANGAN]])</f>
        <v/>
      </c>
      <c r="AK584" t="str" cm="1">
        <f t="array" ref="AK584">IF(Table1[[#This Row],[A1]]="",AK583,INDEX(Table6[3],Table1[[#This Row],[Q1]]))</f>
        <v>G</v>
      </c>
      <c r="AL584" s="5" t="str" cm="1">
        <f t="array" ref="AL584">IF(Table1[[#This Row],[A1]]="",AL583,INDEX(Table6[1],Table1[[#This Row],[Q1]]))</f>
        <v>DEWI</v>
      </c>
      <c r="AM584" t="str" cm="1">
        <f t="array" ref="AM584">IF(Table1[[#This Row],[A1]]="",AM583,INDEX(Table6[2],Table1[[#This Row],[Q1]]))</f>
        <v>KLATEN</v>
      </c>
      <c r="AN584" t="str">
        <f>CONCATENATE(Table1[[#This Row],[TOKO_H]],"-",Table1[[#This Row],[KOTA_H]])</f>
        <v>DEWI-KLATEN</v>
      </c>
      <c r="AO584"/>
      <c r="AP584" t="s">
        <v>9561</v>
      </c>
      <c r="AQ584"/>
    </row>
    <row r="585" spans="1:43">
      <c r="A585">
        <f>IF(Table1[[#This Row],[KODE BARANG]]="","",MATCH(Table1[[#This Row],[KODE BARANG]],DBS[KODE BARANG],0))</f>
        <v>2860</v>
      </c>
      <c r="B585">
        <f>IF(Table1[[#This Row],[ROWID]]="","",ROW()-2)</f>
        <v>583</v>
      </c>
      <c r="C585">
        <f>IF(Table1[[#This Row],[NAMA BARANG]]="","",IF(Table1[[#This Row],[ID]]="",C584,Table1[[#This Row],[ID]]))</f>
        <v>581</v>
      </c>
      <c r="D585" t="str">
        <f>IF(Table1[[#This Row],[A1]]="","",MATCH(Table1[[#This Row],[A1]],Table6[5],0))</f>
        <v/>
      </c>
      <c r="E585" t="str">
        <f>IF(Table1[[#This Row],[ID]]="","",Table1[[#This Row],[TOKO-KOTA_H]])</f>
        <v/>
      </c>
      <c r="F585" t="str">
        <f>IF(Table1[[#This Row],[NOTA TOKO]]="","",ROW()-2)</f>
        <v/>
      </c>
      <c r="G585" s="59"/>
      <c r="H585" s="1"/>
      <c r="J585" s="1"/>
      <c r="K585" t="s">
        <v>8394</v>
      </c>
      <c r="L585" t="str">
        <f>IF(Table1[[#This Row],[_NAMA BARANG]]="",IF(Table1[[#This Row],[//DBS]]="","",INDEX(DBS[NAMA],Table1[[#This Row],[//DBS]])),Table1[[#This Row],[_NAMA BARANG]])</f>
        <v>TAS KARUNG 35X40 (3540)</v>
      </c>
      <c r="M585"/>
      <c r="O585" t="str">
        <f>IF(Table1[[#This Row],[ROWID]]="","",IF(Table1[[#This Row],[_KETERANGAN]]="STOCK BELUM LENGKAP","ADA",IF(Table1[[#This Row],[KODE BARANG]]="","TIDAK ADA","ADA")))</f>
        <v>ADA</v>
      </c>
      <c r="P585">
        <v>3</v>
      </c>
      <c r="Q585" t="s">
        <v>34</v>
      </c>
      <c r="R585">
        <f>IF(Table1[[#This Row],[//DBS]]="","",INDEX(DBS[ISI],Table1[[#This Row],[//DBS]]))</f>
        <v>20</v>
      </c>
      <c r="S585" t="str">
        <f>IF(Table1[[#This Row],[//DBS]]="","",IF(Table1[[#This Row],[SATUAN_BYPASS]]="",INDEX(DBS[[SATUAN ]],Table1[[#This Row],[//DBS]]),Table1[SATUAN_BYPASS]))</f>
        <v>LSN</v>
      </c>
      <c r="T585">
        <v>144</v>
      </c>
      <c r="U585" s="58">
        <f>IF(Table1[[#This Row],[HARGA_BYPASS]]="",IF(Table1[[#This Row],[_HARGA]]="","",Table1[[#This Row],[_HARGA]]*1000),Table1[[#This Row],[HARGA_BYPASS]])</f>
        <v>144000</v>
      </c>
      <c r="V585" s="2"/>
      <c r="W585" s="2"/>
      <c r="X585" s="58" t="str">
        <f>IF(Table1[[#This Row],[ROWID]]="","",IF(Table1[[#This Row],[ROWID]]=C586,"",SUMIF(Table1[ROWID],Table1[[#This Row],[ROWID]],Table1[TOTAL])))</f>
        <v/>
      </c>
      <c r="AA58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85">
        <f>IF(Table1[[#This Row],[JUMLAH NOTA]]="","",IF(Table1[[#This Row],[CONV]]="",Table1[[#This Row],[JUMLAH NOTA]],Table1[[#This Row],[JUMLAH NOTA]]*Table1[[#This Row],[CONV]]))</f>
        <v>3</v>
      </c>
      <c r="AC585" t="str">
        <f>IF(Table1[[#This Row],[ISI_CONV]]="","",IF(Table1[[#This Row],[CONV]]="",Table1[[#This Row],[SATUAN NOTA]],Table1[[#This Row],[SATUAN]]))</f>
        <v>LSN</v>
      </c>
      <c r="AD585" s="58">
        <f>IF(Table1[[#This Row],[HARGA]]="","",IF(Table1[[#This Row],[CONV]]="",Table1[[#This Row],[HARGA]],Table1[[#This Row],[HARGA]]/Table1[[#This Row],[CONV]]))</f>
        <v>144000</v>
      </c>
      <c r="AE585" s="58">
        <f>IF(Table1[[#This Row],[HARGA_CONV]]="","",Table1[[#This Row],[HARGA_CONV]]*Table1[[#This Row],[ISI_CONV]]*(100%-(Table1[[#This Row],[DISKON]]+Table1[[#This Row],[DISKON NOTA]])))</f>
        <v>432000</v>
      </c>
      <c r="AF585" s="3">
        <f>IF(Table1[[#This Row],[TANGGAL NOTA]]="",AF584,Table1[[#This Row],[TANGGAL NOTA]])</f>
        <v>45533</v>
      </c>
      <c r="AG585" s="3"/>
      <c r="AH585" s="3">
        <f>IF(Table1[[#This Row],[TANGGAL UPDATE]]="",AH584,Table1[[#This Row],[TANGGAL UPDATE]])</f>
        <v>45535</v>
      </c>
      <c r="AI585" t="str" cm="1">
        <f t="array" ref="AI585">IF(Table1[[#This Row],[A1]]="",AI584,INDEX(Table6[3],Table1[[#This Row],[Q1]]))</f>
        <v>G</v>
      </c>
      <c r="AJ585" t="str">
        <f>IF(Table1[[#This Row],[_KETERANGAN]]="","",Table1[[#This Row],[_KETERANGAN]])</f>
        <v/>
      </c>
      <c r="AK585" t="str" cm="1">
        <f t="array" ref="AK585">IF(Table1[[#This Row],[A1]]="",AK584,INDEX(Table6[3],Table1[[#This Row],[Q1]]))</f>
        <v>G</v>
      </c>
      <c r="AL585" s="5" t="str" cm="1">
        <f t="array" ref="AL585">IF(Table1[[#This Row],[A1]]="",AL584,INDEX(Table6[1],Table1[[#This Row],[Q1]]))</f>
        <v>DEWI</v>
      </c>
      <c r="AM585" t="str" cm="1">
        <f t="array" ref="AM585">IF(Table1[[#This Row],[A1]]="",AM584,INDEX(Table6[2],Table1[[#This Row],[Q1]]))</f>
        <v>KLATEN</v>
      </c>
      <c r="AN585" t="str">
        <f>CONCATENATE(Table1[[#This Row],[TOKO_H]],"-",Table1[[#This Row],[KOTA_H]])</f>
        <v>DEWI-KLATEN</v>
      </c>
      <c r="AO585"/>
      <c r="AP585" t="s">
        <v>9561</v>
      </c>
      <c r="AQ585"/>
    </row>
    <row r="586" spans="1:43">
      <c r="A586">
        <f>IF(Table1[[#This Row],[KODE BARANG]]="","",MATCH(Table1[[#This Row],[KODE BARANG]],DBS[KODE BARANG],0))</f>
        <v>2981</v>
      </c>
      <c r="B586">
        <f>IF(Table1[[#This Row],[ROWID]]="","",ROW()-2)</f>
        <v>584</v>
      </c>
      <c r="C586">
        <f>IF(Table1[[#This Row],[NAMA BARANG]]="","",IF(Table1[[#This Row],[ID]]="",C585,Table1[[#This Row],[ID]]))</f>
        <v>581</v>
      </c>
      <c r="D586" t="str">
        <f>IF(Table1[[#This Row],[A1]]="","",MATCH(Table1[[#This Row],[A1]],Table6[5],0))</f>
        <v/>
      </c>
      <c r="E586" t="str">
        <f>IF(Table1[[#This Row],[ID]]="","",Table1[[#This Row],[TOKO-KOTA_H]])</f>
        <v/>
      </c>
      <c r="F586" t="str">
        <f>IF(Table1[[#This Row],[NOTA TOKO]]="","",ROW()-2)</f>
        <v/>
      </c>
      <c r="G586" s="59"/>
      <c r="H586" s="1"/>
      <c r="J586" s="1"/>
      <c r="K586" t="s">
        <v>4394</v>
      </c>
      <c r="L586" t="str">
        <f>IF(Table1[[#This Row],[_NAMA BARANG]]="",IF(Table1[[#This Row],[//DBS]]="","",INDEX(DBS[NAMA],Table1[[#This Row],[//DBS]])),Table1[[#This Row],[_NAMA BARANG]])</f>
        <v>TAS KARUNG 70X70 (7070)</v>
      </c>
      <c r="M586"/>
      <c r="O586" t="str">
        <f>IF(Table1[[#This Row],[ROWID]]="","",IF(Table1[[#This Row],[_KETERANGAN]]="STOCK BELUM LENGKAP","ADA",IF(Table1[[#This Row],[KODE BARANG]]="","TIDAK ADA","ADA")))</f>
        <v>ADA</v>
      </c>
      <c r="P586">
        <v>3</v>
      </c>
      <c r="Q586" t="s">
        <v>34</v>
      </c>
      <c r="R586">
        <f>IF(Table1[[#This Row],[//DBS]]="","",INDEX(DBS[ISI],Table1[[#This Row],[//DBS]]))</f>
        <v>10</v>
      </c>
      <c r="S586" t="str">
        <f>IF(Table1[[#This Row],[//DBS]]="","",IF(Table1[[#This Row],[SATUAN_BYPASS]]="",INDEX(DBS[[SATUAN ]],Table1[[#This Row],[//DBS]]),Table1[SATUAN_BYPASS]))</f>
        <v>LSN</v>
      </c>
      <c r="T586">
        <v>315</v>
      </c>
      <c r="U586" s="58">
        <f>IF(Table1[[#This Row],[HARGA_BYPASS]]="",IF(Table1[[#This Row],[_HARGA]]="","",Table1[[#This Row],[_HARGA]]*1000),Table1[[#This Row],[HARGA_BYPASS]])</f>
        <v>315000</v>
      </c>
      <c r="V586" s="2"/>
      <c r="W586" s="2"/>
      <c r="X586" s="58" t="str">
        <f>IF(Table1[[#This Row],[ROWID]]="","",IF(Table1[[#This Row],[ROWID]]=C587,"",SUMIF(Table1[ROWID],Table1[[#This Row],[ROWID]],Table1[TOTAL])))</f>
        <v/>
      </c>
      <c r="AA58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86">
        <f>IF(Table1[[#This Row],[JUMLAH NOTA]]="","",IF(Table1[[#This Row],[CONV]]="",Table1[[#This Row],[JUMLAH NOTA]],Table1[[#This Row],[JUMLAH NOTA]]*Table1[[#This Row],[CONV]]))</f>
        <v>3</v>
      </c>
      <c r="AC586" t="str">
        <f>IF(Table1[[#This Row],[ISI_CONV]]="","",IF(Table1[[#This Row],[CONV]]="",Table1[[#This Row],[SATUAN NOTA]],Table1[[#This Row],[SATUAN]]))</f>
        <v>LSN</v>
      </c>
      <c r="AD586" s="58">
        <f>IF(Table1[[#This Row],[HARGA]]="","",IF(Table1[[#This Row],[CONV]]="",Table1[[#This Row],[HARGA]],Table1[[#This Row],[HARGA]]/Table1[[#This Row],[CONV]]))</f>
        <v>315000</v>
      </c>
      <c r="AE586" s="58">
        <f>IF(Table1[[#This Row],[HARGA_CONV]]="","",Table1[[#This Row],[HARGA_CONV]]*Table1[[#This Row],[ISI_CONV]]*(100%-(Table1[[#This Row],[DISKON]]+Table1[[#This Row],[DISKON NOTA]])))</f>
        <v>945000</v>
      </c>
      <c r="AF586" s="3">
        <f>IF(Table1[[#This Row],[TANGGAL NOTA]]="",AF585,Table1[[#This Row],[TANGGAL NOTA]])</f>
        <v>45533</v>
      </c>
      <c r="AG586" s="3"/>
      <c r="AH586" s="3">
        <f>IF(Table1[[#This Row],[TANGGAL UPDATE]]="",AH585,Table1[[#This Row],[TANGGAL UPDATE]])</f>
        <v>45535</v>
      </c>
      <c r="AI586" t="str" cm="1">
        <f t="array" ref="AI586">IF(Table1[[#This Row],[A1]]="",AI585,INDEX(Table6[3],Table1[[#This Row],[Q1]]))</f>
        <v>G</v>
      </c>
      <c r="AJ586" t="str">
        <f>IF(Table1[[#This Row],[_KETERANGAN]]="","",Table1[[#This Row],[_KETERANGAN]])</f>
        <v/>
      </c>
      <c r="AK586" t="str" cm="1">
        <f t="array" ref="AK586">IF(Table1[[#This Row],[A1]]="",AK585,INDEX(Table6[3],Table1[[#This Row],[Q1]]))</f>
        <v>G</v>
      </c>
      <c r="AL586" s="5" t="str" cm="1">
        <f t="array" ref="AL586">IF(Table1[[#This Row],[A1]]="",AL585,INDEX(Table6[1],Table1[[#This Row],[Q1]]))</f>
        <v>DEWI</v>
      </c>
      <c r="AM586" t="str" cm="1">
        <f t="array" ref="AM586">IF(Table1[[#This Row],[A1]]="",AM585,INDEX(Table6[2],Table1[[#This Row],[Q1]]))</f>
        <v>KLATEN</v>
      </c>
      <c r="AN586" t="str">
        <f>CONCATENATE(Table1[[#This Row],[TOKO_H]],"-",Table1[[#This Row],[KOTA_H]])</f>
        <v>DEWI-KLATEN</v>
      </c>
      <c r="AO586"/>
      <c r="AP586" t="s">
        <v>9561</v>
      </c>
      <c r="AQ586"/>
    </row>
    <row r="587" spans="1:43">
      <c r="A587">
        <f>IF(Table1[[#This Row],[KODE BARANG]]="","",MATCH(Table1[[#This Row],[KODE BARANG]],DBS[KODE BARANG],0))</f>
        <v>2979</v>
      </c>
      <c r="B587">
        <f>IF(Table1[[#This Row],[ROWID]]="","",ROW()-2)</f>
        <v>585</v>
      </c>
      <c r="C587">
        <f>IF(Table1[[#This Row],[NAMA BARANG]]="","",IF(Table1[[#This Row],[ID]]="",C586,Table1[[#This Row],[ID]]))</f>
        <v>581</v>
      </c>
      <c r="D587" t="str">
        <f>IF(Table1[[#This Row],[A1]]="","",MATCH(Table1[[#This Row],[A1]],Table6[5],0))</f>
        <v/>
      </c>
      <c r="E587" t="str">
        <f>IF(Table1[[#This Row],[ID]]="","",Table1[[#This Row],[TOKO-KOTA_H]])</f>
        <v/>
      </c>
      <c r="F587" t="str">
        <f>IF(Table1[[#This Row],[NOTA TOKO]]="","",ROW()-2)</f>
        <v/>
      </c>
      <c r="G587" s="59"/>
      <c r="H587" s="1"/>
      <c r="J587" s="1"/>
      <c r="K587" t="s">
        <v>6915</v>
      </c>
      <c r="L587" t="str">
        <f>IF(Table1[[#This Row],[_NAMA BARANG]]="",IF(Table1[[#This Row],[//DBS]]="","",INDEX(DBS[NAMA],Table1[[#This Row],[//DBS]])),Table1[[#This Row],[_NAMA BARANG]])</f>
        <v>TAS KARUNG 55X65 (5565)</v>
      </c>
      <c r="M587"/>
      <c r="O587" t="str">
        <f>IF(Table1[[#This Row],[ROWID]]="","",IF(Table1[[#This Row],[_KETERANGAN]]="STOCK BELUM LENGKAP","ADA",IF(Table1[[#This Row],[KODE BARANG]]="","TIDAK ADA","ADA")))</f>
        <v>ADA</v>
      </c>
      <c r="P587">
        <v>3</v>
      </c>
      <c r="Q587" t="s">
        <v>34</v>
      </c>
      <c r="R587">
        <f>IF(Table1[[#This Row],[//DBS]]="","",INDEX(DBS[ISI],Table1[[#This Row],[//DBS]]))</f>
        <v>10</v>
      </c>
      <c r="S587" t="str">
        <f>IF(Table1[[#This Row],[//DBS]]="","",IF(Table1[[#This Row],[SATUAN_BYPASS]]="",INDEX(DBS[[SATUAN ]],Table1[[#This Row],[//DBS]]),Table1[SATUAN_BYPASS]))</f>
        <v>LSN</v>
      </c>
      <c r="T587">
        <v>216</v>
      </c>
      <c r="U587" s="58">
        <f>IF(Table1[[#This Row],[HARGA_BYPASS]]="",IF(Table1[[#This Row],[_HARGA]]="","",Table1[[#This Row],[_HARGA]]*1000),Table1[[#This Row],[HARGA_BYPASS]])</f>
        <v>216000</v>
      </c>
      <c r="V587" s="2"/>
      <c r="W587" s="2"/>
      <c r="X587" s="58" t="str">
        <f>IF(Table1[[#This Row],[ROWID]]="","",IF(Table1[[#This Row],[ROWID]]=C588,"",SUMIF(Table1[ROWID],Table1[[#This Row],[ROWID]],Table1[TOTAL])))</f>
        <v/>
      </c>
      <c r="AA58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87">
        <f>IF(Table1[[#This Row],[JUMLAH NOTA]]="","",IF(Table1[[#This Row],[CONV]]="",Table1[[#This Row],[JUMLAH NOTA]],Table1[[#This Row],[JUMLAH NOTA]]*Table1[[#This Row],[CONV]]))</f>
        <v>3</v>
      </c>
      <c r="AC587" t="str">
        <f>IF(Table1[[#This Row],[ISI_CONV]]="","",IF(Table1[[#This Row],[CONV]]="",Table1[[#This Row],[SATUAN NOTA]],Table1[[#This Row],[SATUAN]]))</f>
        <v>LSN</v>
      </c>
      <c r="AD587" s="58">
        <f>IF(Table1[[#This Row],[HARGA]]="","",IF(Table1[[#This Row],[CONV]]="",Table1[[#This Row],[HARGA]],Table1[[#This Row],[HARGA]]/Table1[[#This Row],[CONV]]))</f>
        <v>216000</v>
      </c>
      <c r="AE587" s="58">
        <f>IF(Table1[[#This Row],[HARGA_CONV]]="","",Table1[[#This Row],[HARGA_CONV]]*Table1[[#This Row],[ISI_CONV]]*(100%-(Table1[[#This Row],[DISKON]]+Table1[[#This Row],[DISKON NOTA]])))</f>
        <v>648000</v>
      </c>
      <c r="AF587" s="3">
        <f>IF(Table1[[#This Row],[TANGGAL NOTA]]="",AF586,Table1[[#This Row],[TANGGAL NOTA]])</f>
        <v>45533</v>
      </c>
      <c r="AG587" s="3"/>
      <c r="AH587" s="3">
        <f>IF(Table1[[#This Row],[TANGGAL UPDATE]]="",AH586,Table1[[#This Row],[TANGGAL UPDATE]])</f>
        <v>45535</v>
      </c>
      <c r="AI587" t="str" cm="1">
        <f t="array" ref="AI587">IF(Table1[[#This Row],[A1]]="",AI586,INDEX(Table6[3],Table1[[#This Row],[Q1]]))</f>
        <v>G</v>
      </c>
      <c r="AJ587" t="str">
        <f>IF(Table1[[#This Row],[_KETERANGAN]]="","",Table1[[#This Row],[_KETERANGAN]])</f>
        <v/>
      </c>
      <c r="AK587" t="str" cm="1">
        <f t="array" ref="AK587">IF(Table1[[#This Row],[A1]]="",AK586,INDEX(Table6[3],Table1[[#This Row],[Q1]]))</f>
        <v>G</v>
      </c>
      <c r="AL587" s="5" t="str" cm="1">
        <f t="array" ref="AL587">IF(Table1[[#This Row],[A1]]="",AL586,INDEX(Table6[1],Table1[[#This Row],[Q1]]))</f>
        <v>DEWI</v>
      </c>
      <c r="AM587" t="str" cm="1">
        <f t="array" ref="AM587">IF(Table1[[#This Row],[A1]]="",AM586,INDEX(Table6[2],Table1[[#This Row],[Q1]]))</f>
        <v>KLATEN</v>
      </c>
      <c r="AN587" t="str">
        <f>CONCATENATE(Table1[[#This Row],[TOKO_H]],"-",Table1[[#This Row],[KOTA_H]])</f>
        <v>DEWI-KLATEN</v>
      </c>
      <c r="AO587"/>
      <c r="AP587" t="s">
        <v>9561</v>
      </c>
      <c r="AQ587"/>
    </row>
    <row r="588" spans="1:43">
      <c r="A588">
        <f>IF(Table1[[#This Row],[KODE BARANG]]="","",MATCH(Table1[[#This Row],[KODE BARANG]],DBS[KODE BARANG],0))</f>
        <v>3152</v>
      </c>
      <c r="B588">
        <f>IF(Table1[[#This Row],[ROWID]]="","",ROW()-2)</f>
        <v>586</v>
      </c>
      <c r="C588">
        <f>IF(Table1[[#This Row],[NAMA BARANG]]="","",IF(Table1[[#This Row],[ID]]="",C587,Table1[[#This Row],[ID]]))</f>
        <v>581</v>
      </c>
      <c r="D588" t="str">
        <f>IF(Table1[[#This Row],[A1]]="","",MATCH(Table1[[#This Row],[A1]],Table6[5],0))</f>
        <v/>
      </c>
      <c r="E588" t="str">
        <f>IF(Table1[[#This Row],[ID]]="","",Table1[[#This Row],[TOKO-KOTA_H]])</f>
        <v/>
      </c>
      <c r="F588" t="str">
        <f>IF(Table1[[#This Row],[NOTA TOKO]]="","",ROW()-2)</f>
        <v/>
      </c>
      <c r="G588" s="59"/>
      <c r="H588" s="1"/>
      <c r="J588" s="1"/>
      <c r="K588" t="s">
        <v>7855</v>
      </c>
      <c r="L588" t="str">
        <f>IF(Table1[[#This Row],[_NAMA BARANG]]="",IF(Table1[[#This Row],[//DBS]]="","",INDEX(DBS[NAMA],Table1[[#This Row],[//DBS]])),Table1[[#This Row],[_NAMA BARANG]])</f>
        <v>TAS KARUNG 60X70 (6070)</v>
      </c>
      <c r="M588"/>
      <c r="O588" t="str">
        <f>IF(Table1[[#This Row],[ROWID]]="","",IF(Table1[[#This Row],[_KETERANGAN]]="STOCK BELUM LENGKAP","ADA",IF(Table1[[#This Row],[KODE BARANG]]="","TIDAK ADA","ADA")))</f>
        <v>ADA</v>
      </c>
      <c r="P588">
        <v>3</v>
      </c>
      <c r="Q588" t="s">
        <v>34</v>
      </c>
      <c r="R588">
        <f>IF(Table1[[#This Row],[//DBS]]="","",INDEX(DBS[ISI],Table1[[#This Row],[//DBS]]))</f>
        <v>10</v>
      </c>
      <c r="S588" t="str">
        <f>IF(Table1[[#This Row],[//DBS]]="","",IF(Table1[[#This Row],[SATUAN_BYPASS]]="",INDEX(DBS[[SATUAN ]],Table1[[#This Row],[//DBS]]),Table1[SATUAN_BYPASS]))</f>
        <v>LSN</v>
      </c>
      <c r="T588">
        <v>260</v>
      </c>
      <c r="U588" s="58">
        <f>IF(Table1[[#This Row],[HARGA_BYPASS]]="",IF(Table1[[#This Row],[_HARGA]]="","",Table1[[#This Row],[_HARGA]]*1000),Table1[[#This Row],[HARGA_BYPASS]])</f>
        <v>260000</v>
      </c>
      <c r="V588" s="2"/>
      <c r="W588" s="2"/>
      <c r="X588" s="58" t="str">
        <f>IF(Table1[[#This Row],[ROWID]]="","",IF(Table1[[#This Row],[ROWID]]=C589,"",SUMIF(Table1[ROWID],Table1[[#This Row],[ROWID]],Table1[TOTAL])))</f>
        <v/>
      </c>
      <c r="AA58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88">
        <f>IF(Table1[[#This Row],[JUMLAH NOTA]]="","",IF(Table1[[#This Row],[CONV]]="",Table1[[#This Row],[JUMLAH NOTA]],Table1[[#This Row],[JUMLAH NOTA]]*Table1[[#This Row],[CONV]]))</f>
        <v>3</v>
      </c>
      <c r="AC588" t="str">
        <f>IF(Table1[[#This Row],[ISI_CONV]]="","",IF(Table1[[#This Row],[CONV]]="",Table1[[#This Row],[SATUAN NOTA]],Table1[[#This Row],[SATUAN]]))</f>
        <v>LSN</v>
      </c>
      <c r="AD588" s="58">
        <f>IF(Table1[[#This Row],[HARGA]]="","",IF(Table1[[#This Row],[CONV]]="",Table1[[#This Row],[HARGA]],Table1[[#This Row],[HARGA]]/Table1[[#This Row],[CONV]]))</f>
        <v>260000</v>
      </c>
      <c r="AE588" s="58">
        <f>IF(Table1[[#This Row],[HARGA_CONV]]="","",Table1[[#This Row],[HARGA_CONV]]*Table1[[#This Row],[ISI_CONV]]*(100%-(Table1[[#This Row],[DISKON]]+Table1[[#This Row],[DISKON NOTA]])))</f>
        <v>780000</v>
      </c>
      <c r="AF588" s="3">
        <f>IF(Table1[[#This Row],[TANGGAL NOTA]]="",AF587,Table1[[#This Row],[TANGGAL NOTA]])</f>
        <v>45533</v>
      </c>
      <c r="AG588" s="3"/>
      <c r="AH588" s="3">
        <f>IF(Table1[[#This Row],[TANGGAL UPDATE]]="",AH587,Table1[[#This Row],[TANGGAL UPDATE]])</f>
        <v>45535</v>
      </c>
      <c r="AI588" t="str" cm="1">
        <f t="array" ref="AI588">IF(Table1[[#This Row],[A1]]="",AI587,INDEX(Table6[3],Table1[[#This Row],[Q1]]))</f>
        <v>G</v>
      </c>
      <c r="AJ588" t="str">
        <f>IF(Table1[[#This Row],[_KETERANGAN]]="","",Table1[[#This Row],[_KETERANGAN]])</f>
        <v/>
      </c>
      <c r="AK588" t="str" cm="1">
        <f t="array" ref="AK588">IF(Table1[[#This Row],[A1]]="",AK587,INDEX(Table6[3],Table1[[#This Row],[Q1]]))</f>
        <v>G</v>
      </c>
      <c r="AL588" s="5" t="str" cm="1">
        <f t="array" ref="AL588">IF(Table1[[#This Row],[A1]]="",AL587,INDEX(Table6[1],Table1[[#This Row],[Q1]]))</f>
        <v>DEWI</v>
      </c>
      <c r="AM588" t="str" cm="1">
        <f t="array" ref="AM588">IF(Table1[[#This Row],[A1]]="",AM587,INDEX(Table6[2],Table1[[#This Row],[Q1]]))</f>
        <v>KLATEN</v>
      </c>
      <c r="AN588" t="str">
        <f>CONCATENATE(Table1[[#This Row],[TOKO_H]],"-",Table1[[#This Row],[KOTA_H]])</f>
        <v>DEWI-KLATEN</v>
      </c>
      <c r="AO588"/>
      <c r="AP588" t="s">
        <v>9561</v>
      </c>
      <c r="AQ588"/>
    </row>
    <row r="589" spans="1:43">
      <c r="A589">
        <f>IF(Table1[[#This Row],[KODE BARANG]]="","",MATCH(Table1[[#This Row],[KODE BARANG]],DBS[KODE BARANG],0))</f>
        <v>2978</v>
      </c>
      <c r="B589">
        <f>IF(Table1[[#This Row],[ROWID]]="","",ROW()-2)</f>
        <v>587</v>
      </c>
      <c r="C589">
        <f>IF(Table1[[#This Row],[NAMA BARANG]]="","",IF(Table1[[#This Row],[ID]]="",C588,Table1[[#This Row],[ID]]))</f>
        <v>581</v>
      </c>
      <c r="D589" t="str">
        <f>IF(Table1[[#This Row],[A1]]="","",MATCH(Table1[[#This Row],[A1]],Table6[5],0))</f>
        <v/>
      </c>
      <c r="E589" t="str">
        <f>IF(Table1[[#This Row],[ID]]="","",Table1[[#This Row],[TOKO-KOTA_H]])</f>
        <v/>
      </c>
      <c r="F589" t="str">
        <f>IF(Table1[[#This Row],[NOTA TOKO]]="","",ROW()-2)</f>
        <v/>
      </c>
      <c r="G589" s="59"/>
      <c r="H589" s="1"/>
      <c r="J589" s="1"/>
      <c r="K589" t="s">
        <v>4390</v>
      </c>
      <c r="L589" t="str">
        <f>IF(Table1[[#This Row],[_NAMA BARANG]]="",IF(Table1[[#This Row],[//DBS]]="","",INDEX(DBS[NAMA],Table1[[#This Row],[//DBS]])),Table1[[#This Row],[_NAMA BARANG]])</f>
        <v>TAS KARUNG 50X55 (5055)</v>
      </c>
      <c r="M589"/>
      <c r="O589" t="str">
        <f>IF(Table1[[#This Row],[ROWID]]="","",IF(Table1[[#This Row],[_KETERANGAN]]="STOCK BELUM LENGKAP","ADA",IF(Table1[[#This Row],[KODE BARANG]]="","TIDAK ADA","ADA")))</f>
        <v>ADA</v>
      </c>
      <c r="P589">
        <v>2</v>
      </c>
      <c r="Q589" t="s">
        <v>34</v>
      </c>
      <c r="R589">
        <f>IF(Table1[[#This Row],[//DBS]]="","",INDEX(DBS[ISI],Table1[[#This Row],[//DBS]]))</f>
        <v>10</v>
      </c>
      <c r="S589" t="str">
        <f>IF(Table1[[#This Row],[//DBS]]="","",IF(Table1[[#This Row],[SATUAN_BYPASS]]="",INDEX(DBS[[SATUAN ]],Table1[[#This Row],[//DBS]]),Table1[SATUAN_BYPASS]))</f>
        <v>LSN</v>
      </c>
      <c r="T589">
        <v>187.5</v>
      </c>
      <c r="U589" s="58">
        <f>IF(Table1[[#This Row],[HARGA_BYPASS]]="",IF(Table1[[#This Row],[_HARGA]]="","",Table1[[#This Row],[_HARGA]]*1000),Table1[[#This Row],[HARGA_BYPASS]])</f>
        <v>187500</v>
      </c>
      <c r="V589" s="2"/>
      <c r="W589" s="2"/>
      <c r="X589" s="58" t="str">
        <f>IF(Table1[[#This Row],[ROWID]]="","",IF(Table1[[#This Row],[ROWID]]=C590,"",SUMIF(Table1[ROWID],Table1[[#This Row],[ROWID]],Table1[TOTAL])))</f>
        <v/>
      </c>
      <c r="AA58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89">
        <f>IF(Table1[[#This Row],[JUMLAH NOTA]]="","",IF(Table1[[#This Row],[CONV]]="",Table1[[#This Row],[JUMLAH NOTA]],Table1[[#This Row],[JUMLAH NOTA]]*Table1[[#This Row],[CONV]]))</f>
        <v>2</v>
      </c>
      <c r="AC589" t="str">
        <f>IF(Table1[[#This Row],[ISI_CONV]]="","",IF(Table1[[#This Row],[CONV]]="",Table1[[#This Row],[SATUAN NOTA]],Table1[[#This Row],[SATUAN]]))</f>
        <v>LSN</v>
      </c>
      <c r="AD589" s="58">
        <f>IF(Table1[[#This Row],[HARGA]]="","",IF(Table1[[#This Row],[CONV]]="",Table1[[#This Row],[HARGA]],Table1[[#This Row],[HARGA]]/Table1[[#This Row],[CONV]]))</f>
        <v>187500</v>
      </c>
      <c r="AE589" s="58">
        <f>IF(Table1[[#This Row],[HARGA_CONV]]="","",Table1[[#This Row],[HARGA_CONV]]*Table1[[#This Row],[ISI_CONV]]*(100%-(Table1[[#This Row],[DISKON]]+Table1[[#This Row],[DISKON NOTA]])))</f>
        <v>375000</v>
      </c>
      <c r="AF589" s="3">
        <f>IF(Table1[[#This Row],[TANGGAL NOTA]]="",AF588,Table1[[#This Row],[TANGGAL NOTA]])</f>
        <v>45533</v>
      </c>
      <c r="AG589" s="3"/>
      <c r="AH589" s="3">
        <f>IF(Table1[[#This Row],[TANGGAL UPDATE]]="",AH588,Table1[[#This Row],[TANGGAL UPDATE]])</f>
        <v>45535</v>
      </c>
      <c r="AI589" t="str" cm="1">
        <f t="array" ref="AI589">IF(Table1[[#This Row],[A1]]="",AI588,INDEX(Table6[3],Table1[[#This Row],[Q1]]))</f>
        <v>G</v>
      </c>
      <c r="AJ589" t="str">
        <f>IF(Table1[[#This Row],[_KETERANGAN]]="","",Table1[[#This Row],[_KETERANGAN]])</f>
        <v/>
      </c>
      <c r="AK589" t="str" cm="1">
        <f t="array" ref="AK589">IF(Table1[[#This Row],[A1]]="",AK588,INDEX(Table6[3],Table1[[#This Row],[Q1]]))</f>
        <v>G</v>
      </c>
      <c r="AL589" s="5" t="str" cm="1">
        <f t="array" ref="AL589">IF(Table1[[#This Row],[A1]]="",AL588,INDEX(Table6[1],Table1[[#This Row],[Q1]]))</f>
        <v>DEWI</v>
      </c>
      <c r="AM589" t="str" cm="1">
        <f t="array" ref="AM589">IF(Table1[[#This Row],[A1]]="",AM588,INDEX(Table6[2],Table1[[#This Row],[Q1]]))</f>
        <v>KLATEN</v>
      </c>
      <c r="AN589" t="str">
        <f>CONCATENATE(Table1[[#This Row],[TOKO_H]],"-",Table1[[#This Row],[KOTA_H]])</f>
        <v>DEWI-KLATEN</v>
      </c>
      <c r="AO589"/>
      <c r="AP589" t="s">
        <v>9561</v>
      </c>
      <c r="AQ589"/>
    </row>
    <row r="590" spans="1:43">
      <c r="A590">
        <f>IF(Table1[[#This Row],[KODE BARANG]]="","",MATCH(Table1[[#This Row],[KODE BARANG]],DBS[KODE BARANG],0))</f>
        <v>2755</v>
      </c>
      <c r="B590">
        <f>IF(Table1[[#This Row],[ROWID]]="","",ROW()-2)</f>
        <v>588</v>
      </c>
      <c r="C590">
        <f>IF(Table1[[#This Row],[NAMA BARANG]]="","",IF(Table1[[#This Row],[ID]]="",C589,Table1[[#This Row],[ID]]))</f>
        <v>581</v>
      </c>
      <c r="D590" t="str">
        <f>IF(Table1[[#This Row],[A1]]="","",MATCH(Table1[[#This Row],[A1]],Table6[5],0))</f>
        <v/>
      </c>
      <c r="E590" t="str">
        <f>IF(Table1[[#This Row],[ID]]="","",Table1[[#This Row],[TOKO-KOTA_H]])</f>
        <v/>
      </c>
      <c r="F590" t="str">
        <f>IF(Table1[[#This Row],[NOTA TOKO]]="","",ROW()-2)</f>
        <v/>
      </c>
      <c r="G590" s="59"/>
      <c r="H590" s="1"/>
      <c r="J590" s="1"/>
      <c r="K590" t="s">
        <v>3973</v>
      </c>
      <c r="L590" t="str">
        <f>IF(Table1[[#This Row],[_NAMA BARANG]]="",IF(Table1[[#This Row],[//DBS]]="","",INDEX(DBS[NAMA],Table1[[#This Row],[//DBS]])),Table1[[#This Row],[_NAMA BARANG]])</f>
        <v>STABILLO TOZCHA TZ 8001</v>
      </c>
      <c r="M590"/>
      <c r="O590" t="str">
        <f>IF(Table1[[#This Row],[ROWID]]="","",IF(Table1[[#This Row],[_KETERANGAN]]="STOCK BELUM LENGKAP","ADA",IF(Table1[[#This Row],[KODE BARANG]]="","TIDAK ADA","ADA")))</f>
        <v>ADA</v>
      </c>
      <c r="P590">
        <v>10</v>
      </c>
      <c r="Q590" t="s">
        <v>34</v>
      </c>
      <c r="R590">
        <f>IF(Table1[[#This Row],[//DBS]]="","",INDEX(DBS[ISI],Table1[[#This Row],[//DBS]]))</f>
        <v>144</v>
      </c>
      <c r="S590" t="str">
        <f>IF(Table1[[#This Row],[//DBS]]="","",IF(Table1[[#This Row],[SATUAN_BYPASS]]="",INDEX(DBS[[SATUAN ]],Table1[[#This Row],[//DBS]]),Table1[SATUAN_BYPASS]))</f>
        <v>LSN</v>
      </c>
      <c r="T590">
        <v>26.5</v>
      </c>
      <c r="U590" s="58">
        <f>IF(Table1[[#This Row],[HARGA_BYPASS]]="",IF(Table1[[#This Row],[_HARGA]]="","",Table1[[#This Row],[_HARGA]]*1000),Table1[[#This Row],[HARGA_BYPASS]])</f>
        <v>26500</v>
      </c>
      <c r="V590" s="2"/>
      <c r="W590" s="2"/>
      <c r="X590" s="58" t="str">
        <f>IF(Table1[[#This Row],[ROWID]]="","",IF(Table1[[#This Row],[ROWID]]=C591,"",SUMIF(Table1[ROWID],Table1[[#This Row],[ROWID]],Table1[TOTAL])))</f>
        <v/>
      </c>
      <c r="AA59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90">
        <f>IF(Table1[[#This Row],[JUMLAH NOTA]]="","",IF(Table1[[#This Row],[CONV]]="",Table1[[#This Row],[JUMLAH NOTA]],Table1[[#This Row],[JUMLAH NOTA]]*Table1[[#This Row],[CONV]]))</f>
        <v>10</v>
      </c>
      <c r="AC590" t="str">
        <f>IF(Table1[[#This Row],[ISI_CONV]]="","",IF(Table1[[#This Row],[CONV]]="",Table1[[#This Row],[SATUAN NOTA]],Table1[[#This Row],[SATUAN]]))</f>
        <v>LSN</v>
      </c>
      <c r="AD590" s="58">
        <f>IF(Table1[[#This Row],[HARGA]]="","",IF(Table1[[#This Row],[CONV]]="",Table1[[#This Row],[HARGA]],Table1[[#This Row],[HARGA]]/Table1[[#This Row],[CONV]]))</f>
        <v>26500</v>
      </c>
      <c r="AE590" s="58">
        <f>IF(Table1[[#This Row],[HARGA_CONV]]="","",Table1[[#This Row],[HARGA_CONV]]*Table1[[#This Row],[ISI_CONV]]*(100%-(Table1[[#This Row],[DISKON]]+Table1[[#This Row],[DISKON NOTA]])))</f>
        <v>265000</v>
      </c>
      <c r="AF590" s="3">
        <f>IF(Table1[[#This Row],[TANGGAL NOTA]]="",AF589,Table1[[#This Row],[TANGGAL NOTA]])</f>
        <v>45533</v>
      </c>
      <c r="AG590" s="3"/>
      <c r="AH590" s="3">
        <f>IF(Table1[[#This Row],[TANGGAL UPDATE]]="",AH589,Table1[[#This Row],[TANGGAL UPDATE]])</f>
        <v>45535</v>
      </c>
      <c r="AI590" t="str" cm="1">
        <f t="array" ref="AI590">IF(Table1[[#This Row],[A1]]="",AI589,INDEX(Table6[3],Table1[[#This Row],[Q1]]))</f>
        <v>G</v>
      </c>
      <c r="AJ590" t="str">
        <f>IF(Table1[[#This Row],[_KETERANGAN]]="","",Table1[[#This Row],[_KETERANGAN]])</f>
        <v/>
      </c>
      <c r="AK590" t="str" cm="1">
        <f t="array" ref="AK590">IF(Table1[[#This Row],[A1]]="",AK589,INDEX(Table6[3],Table1[[#This Row],[Q1]]))</f>
        <v>G</v>
      </c>
      <c r="AL590" s="5" t="str" cm="1">
        <f t="array" ref="AL590">IF(Table1[[#This Row],[A1]]="",AL589,INDEX(Table6[1],Table1[[#This Row],[Q1]]))</f>
        <v>DEWI</v>
      </c>
      <c r="AM590" t="str" cm="1">
        <f t="array" ref="AM590">IF(Table1[[#This Row],[A1]]="",AM589,INDEX(Table6[2],Table1[[#This Row],[Q1]]))</f>
        <v>KLATEN</v>
      </c>
      <c r="AN590" t="str">
        <f>CONCATENATE(Table1[[#This Row],[TOKO_H]],"-",Table1[[#This Row],[KOTA_H]])</f>
        <v>DEWI-KLATEN</v>
      </c>
      <c r="AO590"/>
      <c r="AP590" t="s">
        <v>9561</v>
      </c>
      <c r="AQ590"/>
    </row>
    <row r="591" spans="1:43">
      <c r="A591">
        <f>IF(Table1[[#This Row],[KODE BARANG]]="","",MATCH(Table1[[#This Row],[KODE BARANG]],DBS[KODE BARANG],0))</f>
        <v>2756</v>
      </c>
      <c r="B591">
        <f>IF(Table1[[#This Row],[ROWID]]="","",ROW()-2)</f>
        <v>589</v>
      </c>
      <c r="C591">
        <f>IF(Table1[[#This Row],[NAMA BARANG]]="","",IF(Table1[[#This Row],[ID]]="",C590,Table1[[#This Row],[ID]]))</f>
        <v>581</v>
      </c>
      <c r="D591" t="str">
        <f>IF(Table1[[#This Row],[A1]]="","",MATCH(Table1[[#This Row],[A1]],Table6[5],0))</f>
        <v/>
      </c>
      <c r="E591" t="str">
        <f>IF(Table1[[#This Row],[ID]]="","",Table1[[#This Row],[TOKO-KOTA_H]])</f>
        <v/>
      </c>
      <c r="F591" t="str">
        <f>IF(Table1[[#This Row],[NOTA TOKO]]="","",ROW()-2)</f>
        <v/>
      </c>
      <c r="G591" s="59"/>
      <c r="H591" s="1"/>
      <c r="J591" s="1"/>
      <c r="K591" t="s">
        <v>7837</v>
      </c>
      <c r="L591" t="str">
        <f>IF(Table1[[#This Row],[_NAMA BARANG]]="",IF(Table1[[#This Row],[//DBS]]="","",INDEX(DBS[NAMA],Table1[[#This Row],[//DBS]])),Table1[[#This Row],[_NAMA BARANG]])</f>
        <v>STABILLO VANCO 2W HL 219 ZENDI</v>
      </c>
      <c r="M591"/>
      <c r="O591" t="str">
        <f>IF(Table1[[#This Row],[ROWID]]="","",IF(Table1[[#This Row],[_KETERANGAN]]="STOCK BELUM LENGKAP","ADA",IF(Table1[[#This Row],[KODE BARANG]]="","TIDAK ADA","ADA")))</f>
        <v>ADA</v>
      </c>
      <c r="P591">
        <v>10</v>
      </c>
      <c r="Q591" t="s">
        <v>34</v>
      </c>
      <c r="R591">
        <f>IF(Table1[[#This Row],[//DBS]]="","",INDEX(DBS[ISI],Table1[[#This Row],[//DBS]]))</f>
        <v>144</v>
      </c>
      <c r="S591" t="str">
        <f>IF(Table1[[#This Row],[//DBS]]="","",IF(Table1[[#This Row],[SATUAN_BYPASS]]="",INDEX(DBS[[SATUAN ]],Table1[[#This Row],[//DBS]]),Table1[SATUAN_BYPASS]))</f>
        <v>LSN</v>
      </c>
      <c r="T591">
        <v>20</v>
      </c>
      <c r="U591" s="58">
        <f>IF(Table1[[#This Row],[HARGA_BYPASS]]="",IF(Table1[[#This Row],[_HARGA]]="","",Table1[[#This Row],[_HARGA]]*1000),Table1[[#This Row],[HARGA_BYPASS]])</f>
        <v>20000</v>
      </c>
      <c r="V591" s="2"/>
      <c r="W591" s="2"/>
      <c r="X591" s="58">
        <f>IF(Table1[[#This Row],[ROWID]]="","",IF(Table1[[#This Row],[ROWID]]=C592,"",SUMIF(Table1[ROWID],Table1[[#This Row],[ROWID]],Table1[TOTAL])))</f>
        <v>4157500</v>
      </c>
      <c r="AA59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91">
        <f>IF(Table1[[#This Row],[JUMLAH NOTA]]="","",IF(Table1[[#This Row],[CONV]]="",Table1[[#This Row],[JUMLAH NOTA]],Table1[[#This Row],[JUMLAH NOTA]]*Table1[[#This Row],[CONV]]))</f>
        <v>10</v>
      </c>
      <c r="AC591" t="str">
        <f>IF(Table1[[#This Row],[ISI_CONV]]="","",IF(Table1[[#This Row],[CONV]]="",Table1[[#This Row],[SATUAN NOTA]],Table1[[#This Row],[SATUAN]]))</f>
        <v>LSN</v>
      </c>
      <c r="AD591" s="58">
        <f>IF(Table1[[#This Row],[HARGA]]="","",IF(Table1[[#This Row],[CONV]]="",Table1[[#This Row],[HARGA]],Table1[[#This Row],[HARGA]]/Table1[[#This Row],[CONV]]))</f>
        <v>20000</v>
      </c>
      <c r="AE591" s="58">
        <f>IF(Table1[[#This Row],[HARGA_CONV]]="","",Table1[[#This Row],[HARGA_CONV]]*Table1[[#This Row],[ISI_CONV]]*(100%-(Table1[[#This Row],[DISKON]]+Table1[[#This Row],[DISKON NOTA]])))</f>
        <v>200000</v>
      </c>
      <c r="AF591" s="3">
        <f>IF(Table1[[#This Row],[TANGGAL NOTA]]="",AF590,Table1[[#This Row],[TANGGAL NOTA]])</f>
        <v>45533</v>
      </c>
      <c r="AG591" s="3"/>
      <c r="AH591" s="3">
        <f>IF(Table1[[#This Row],[TANGGAL UPDATE]]="",AH590,Table1[[#This Row],[TANGGAL UPDATE]])</f>
        <v>45535</v>
      </c>
      <c r="AI591" t="str" cm="1">
        <f t="array" ref="AI591">IF(Table1[[#This Row],[A1]]="",AI590,INDEX(Table6[3],Table1[[#This Row],[Q1]]))</f>
        <v>G</v>
      </c>
      <c r="AJ591" t="str">
        <f>IF(Table1[[#This Row],[_KETERANGAN]]="","",Table1[[#This Row],[_KETERANGAN]])</f>
        <v/>
      </c>
      <c r="AK591" t="str" cm="1">
        <f t="array" ref="AK591">IF(Table1[[#This Row],[A1]]="",AK590,INDEX(Table6[3],Table1[[#This Row],[Q1]]))</f>
        <v>G</v>
      </c>
      <c r="AL591" s="5" t="str" cm="1">
        <f t="array" ref="AL591">IF(Table1[[#This Row],[A1]]="",AL590,INDEX(Table6[1],Table1[[#This Row],[Q1]]))</f>
        <v>DEWI</v>
      </c>
      <c r="AM591" t="str" cm="1">
        <f t="array" ref="AM591">IF(Table1[[#This Row],[A1]]="",AM590,INDEX(Table6[2],Table1[[#This Row],[Q1]]))</f>
        <v>KLATEN</v>
      </c>
      <c r="AN591" t="str">
        <f>CONCATENATE(Table1[[#This Row],[TOKO_H]],"-",Table1[[#This Row],[KOTA_H]])</f>
        <v>DEWI-KLATEN</v>
      </c>
      <c r="AO591"/>
      <c r="AP591" t="s">
        <v>9561</v>
      </c>
      <c r="AQ591"/>
    </row>
    <row r="592" spans="1:43">
      <c r="A592" t="str">
        <f>IF(Table1[[#This Row],[KODE BARANG]]="","",MATCH(Table1[[#This Row],[KODE BARANG]],DBS[KODE BARANG],0))</f>
        <v/>
      </c>
      <c r="B592" t="str">
        <f>IF(Table1[[#This Row],[ROWID]]="","",ROW()-2)</f>
        <v/>
      </c>
      <c r="C592" t="str">
        <f>IF(Table1[[#This Row],[NAMA BARANG]]="","",IF(Table1[[#This Row],[ID]]="",C591,Table1[[#This Row],[ID]]))</f>
        <v/>
      </c>
      <c r="D592" t="str">
        <f>IF(Table1[[#This Row],[A1]]="","",MATCH(Table1[[#This Row],[A1]],Table6[5],0))</f>
        <v/>
      </c>
      <c r="E592" t="str">
        <f>IF(Table1[[#This Row],[ID]]="","",Table1[[#This Row],[TOKO-KOTA_H]])</f>
        <v/>
      </c>
      <c r="F592" t="str">
        <f>IF(Table1[[#This Row],[NOTA TOKO]]="","",ROW()-2)</f>
        <v/>
      </c>
      <c r="G592" s="59"/>
      <c r="H592" s="1"/>
      <c r="J592" s="1"/>
      <c r="K592"/>
      <c r="L592" t="str">
        <f>IF(Table1[[#This Row],[_NAMA BARANG]]="",IF(Table1[[#This Row],[//DBS]]="","",INDEX(DBS[NAMA],Table1[[#This Row],[//DBS]])),Table1[[#This Row],[_NAMA BARANG]])</f>
        <v/>
      </c>
      <c r="M592"/>
      <c r="O592" t="str">
        <f>IF(Table1[[#This Row],[ROWID]]="","",IF(Table1[[#This Row],[_KETERANGAN]]="STOCK BELUM LENGKAP","ADA",IF(Table1[[#This Row],[KODE BARANG]]="","TIDAK ADA","ADA")))</f>
        <v/>
      </c>
      <c r="R592" t="str">
        <f>IF(Table1[[#This Row],[//DBS]]="","",INDEX(DBS[ISI],Table1[[#This Row],[//DBS]]))</f>
        <v/>
      </c>
      <c r="S592" t="str">
        <f>IF(Table1[[#This Row],[//DBS]]="","",IF(Table1[[#This Row],[SATUAN_BYPASS]]="",INDEX(DBS[[SATUAN ]],Table1[[#This Row],[//DBS]]),Table1[SATUAN_BYPASS]))</f>
        <v/>
      </c>
      <c r="U592" s="58" t="str">
        <f>IF(Table1[[#This Row],[HARGA_BYPASS]]="",IF(Table1[[#This Row],[_HARGA]]="","",Table1[[#This Row],[_HARGA]]*1000),Table1[[#This Row],[HARGA_BYPASS]])</f>
        <v/>
      </c>
      <c r="V592" s="2"/>
      <c r="W592" s="2"/>
      <c r="X592" s="58" t="str">
        <f>IF(Table1[[#This Row],[ROWID]]="","",IF(Table1[[#This Row],[ROWID]]=C593,"",SUMIF(Table1[ROWID],Table1[[#This Row],[ROWID]],Table1[TOTAL])))</f>
        <v/>
      </c>
      <c r="AA59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92" t="str">
        <f>IF(Table1[[#This Row],[JUMLAH NOTA]]="","",IF(Table1[[#This Row],[CONV]]="",Table1[[#This Row],[JUMLAH NOTA]],Table1[[#This Row],[JUMLAH NOTA]]*Table1[[#This Row],[CONV]]))</f>
        <v/>
      </c>
      <c r="AC592" t="str">
        <f>IF(Table1[[#This Row],[ISI_CONV]]="","",IF(Table1[[#This Row],[CONV]]="",Table1[[#This Row],[SATUAN NOTA]],Table1[[#This Row],[SATUAN]]))</f>
        <v/>
      </c>
      <c r="AD592" s="58" t="str">
        <f>IF(Table1[[#This Row],[HARGA]]="","",IF(Table1[[#This Row],[CONV]]="",Table1[[#This Row],[HARGA]],Table1[[#This Row],[HARGA]]/Table1[[#This Row],[CONV]]))</f>
        <v/>
      </c>
      <c r="AE592" s="58" t="str">
        <f>IF(Table1[[#This Row],[HARGA_CONV]]="","",Table1[[#This Row],[HARGA_CONV]]*Table1[[#This Row],[ISI_CONV]]*(100%-(Table1[[#This Row],[DISKON]]+Table1[[#This Row],[DISKON NOTA]])))</f>
        <v/>
      </c>
      <c r="AF592" s="3">
        <f>IF(Table1[[#This Row],[TANGGAL NOTA]]="",AF591,Table1[[#This Row],[TANGGAL NOTA]])</f>
        <v>45533</v>
      </c>
      <c r="AG592" s="3"/>
      <c r="AH592" s="3">
        <f>IF(Table1[[#This Row],[TANGGAL UPDATE]]="",AH591,Table1[[#This Row],[TANGGAL UPDATE]])</f>
        <v>45535</v>
      </c>
      <c r="AI592" t="str" cm="1">
        <f t="array" ref="AI592">IF(Table1[[#This Row],[A1]]="",AI591,INDEX(Table6[3],Table1[[#This Row],[Q1]]))</f>
        <v>G</v>
      </c>
      <c r="AJ592" t="str">
        <f>IF(Table1[[#This Row],[_KETERANGAN]]="","",Table1[[#This Row],[_KETERANGAN]])</f>
        <v/>
      </c>
      <c r="AK592" t="str" cm="1">
        <f t="array" ref="AK592">IF(Table1[[#This Row],[A1]]="",AK591,INDEX(Table6[3],Table1[[#This Row],[Q1]]))</f>
        <v>G</v>
      </c>
      <c r="AL592" s="5" t="str" cm="1">
        <f t="array" ref="AL592">IF(Table1[[#This Row],[A1]]="",AL591,INDEX(Table6[1],Table1[[#This Row],[Q1]]))</f>
        <v>DEWI</v>
      </c>
      <c r="AM592" t="str" cm="1">
        <f t="array" ref="AM592">IF(Table1[[#This Row],[A1]]="",AM591,INDEX(Table6[2],Table1[[#This Row],[Q1]]))</f>
        <v>KLATEN</v>
      </c>
      <c r="AN592" t="str">
        <f>CONCATENATE(Table1[[#This Row],[TOKO_H]],"-",Table1[[#This Row],[KOTA_H]])</f>
        <v>DEWI-KLATEN</v>
      </c>
      <c r="AO592"/>
      <c r="AP592" t="s">
        <v>9561</v>
      </c>
      <c r="AQ592"/>
    </row>
    <row r="593" spans="1:43">
      <c r="A593">
        <f>IF(Table1[[#This Row],[KODE BARANG]]="","",MATCH(Table1[[#This Row],[KODE BARANG]],DBS[KODE BARANG],0))</f>
        <v>1915</v>
      </c>
      <c r="B593">
        <f>IF(Table1[[#This Row],[ROWID]]="","",ROW()-2)</f>
        <v>591</v>
      </c>
      <c r="C593">
        <f>IF(Table1[[#This Row],[NAMA BARANG]]="","",IF(Table1[[#This Row],[ID]]="",C592,Table1[[#This Row],[ID]]))</f>
        <v>591</v>
      </c>
      <c r="D593">
        <f>IF(Table1[[#This Row],[A1]]="","",MATCH(Table1[[#This Row],[A1]],Table6[5],0))</f>
        <v>208</v>
      </c>
      <c r="E593" t="str">
        <f>IF(Table1[[#This Row],[ID]]="","",Table1[[#This Row],[TOKO-KOTA_H]])</f>
        <v>SINAR BHAKTI-YOGYA</v>
      </c>
      <c r="F593">
        <f>IF(Table1[[#This Row],[NOTA TOKO]]="","",ROW()-2)</f>
        <v>591</v>
      </c>
      <c r="G593" s="59"/>
      <c r="H593" s="1"/>
      <c r="I593">
        <v>3528</v>
      </c>
      <c r="J593" s="1" t="s">
        <v>10016</v>
      </c>
      <c r="K593" t="s">
        <v>7431</v>
      </c>
      <c r="L593" t="str">
        <f>IF(Table1[[#This Row],[_NAMA BARANG]]="",IF(Table1[[#This Row],[//DBS]]="","",INDEX(DBS[NAMA],Table1[[#This Row],[//DBS]])),Table1[[#This Row],[_NAMA BARANG]])</f>
        <v>MAP ZIPPER JALA A5-A500 ENTER MERAH</v>
      </c>
      <c r="M593"/>
      <c r="O593" t="str">
        <f>IF(Table1[[#This Row],[ROWID]]="","",IF(Table1[[#This Row],[_KETERANGAN]]="STOCK BELUM LENGKAP","ADA",IF(Table1[[#This Row],[KODE BARANG]]="","TIDAK ADA","ADA")))</f>
        <v>ADA</v>
      </c>
      <c r="P593">
        <v>2</v>
      </c>
      <c r="Q593" t="s">
        <v>34</v>
      </c>
      <c r="R593">
        <f>IF(Table1[[#This Row],[//DBS]]="","",INDEX(DBS[ISI],Table1[[#This Row],[//DBS]]))</f>
        <v>40</v>
      </c>
      <c r="S593" t="str">
        <f>IF(Table1[[#This Row],[//DBS]]="","",IF(Table1[[#This Row],[SATUAN_BYPASS]]="",INDEX(DBS[[SATUAN ]],Table1[[#This Row],[//DBS]]),Table1[SATUAN_BYPASS]))</f>
        <v>LSN</v>
      </c>
      <c r="T593">
        <v>75</v>
      </c>
      <c r="U593" s="58">
        <f>IF(Table1[[#This Row],[HARGA_BYPASS]]="",IF(Table1[[#This Row],[_HARGA]]="","",Table1[[#This Row],[_HARGA]]*1000),Table1[[#This Row],[HARGA_BYPASS]])</f>
        <v>75000</v>
      </c>
      <c r="V593" s="2"/>
      <c r="W593" s="2"/>
      <c r="X593" s="58" t="str">
        <f>IF(Table1[[#This Row],[ROWID]]="","",IF(Table1[[#This Row],[ROWID]]=C594,"",SUMIF(Table1[ROWID],Table1[[#This Row],[ROWID]],Table1[TOTAL])))</f>
        <v/>
      </c>
      <c r="AA59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93">
        <f>IF(Table1[[#This Row],[JUMLAH NOTA]]="","",IF(Table1[[#This Row],[CONV]]="",Table1[[#This Row],[JUMLAH NOTA]],Table1[[#This Row],[JUMLAH NOTA]]*Table1[[#This Row],[CONV]]))</f>
        <v>2</v>
      </c>
      <c r="AC593" t="str">
        <f>IF(Table1[[#This Row],[ISI_CONV]]="","",IF(Table1[[#This Row],[CONV]]="",Table1[[#This Row],[SATUAN NOTA]],Table1[[#This Row],[SATUAN]]))</f>
        <v>LSN</v>
      </c>
      <c r="AD593" s="58">
        <f>IF(Table1[[#This Row],[HARGA]]="","",IF(Table1[[#This Row],[CONV]]="",Table1[[#This Row],[HARGA]],Table1[[#This Row],[HARGA]]/Table1[[#This Row],[CONV]]))</f>
        <v>75000</v>
      </c>
      <c r="AE593" s="58">
        <f>IF(Table1[[#This Row],[HARGA_CONV]]="","",Table1[[#This Row],[HARGA_CONV]]*Table1[[#This Row],[ISI_CONV]]*(100%-(Table1[[#This Row],[DISKON]]+Table1[[#This Row],[DISKON NOTA]])))</f>
        <v>150000</v>
      </c>
      <c r="AF593" s="3">
        <f>IF(Table1[[#This Row],[TANGGAL NOTA]]="",AF592,Table1[[#This Row],[TANGGAL NOTA]])</f>
        <v>45533</v>
      </c>
      <c r="AG593" s="3"/>
      <c r="AH593" s="3">
        <f>IF(Table1[[#This Row],[TANGGAL UPDATE]]="",AH592,Table1[[#This Row],[TANGGAL UPDATE]])</f>
        <v>45535</v>
      </c>
      <c r="AI593" t="str" cm="1">
        <f t="array" ref="AI593">IF(Table1[[#This Row],[A1]]="",AI592,INDEX(Table6[3],Table1[[#This Row],[Q1]]))</f>
        <v>G</v>
      </c>
      <c r="AJ593" t="str">
        <f>IF(Table1[[#This Row],[_KETERANGAN]]="","",Table1[[#This Row],[_KETERANGAN]])</f>
        <v/>
      </c>
      <c r="AK593" t="str" cm="1">
        <f t="array" ref="AK593">IF(Table1[[#This Row],[A1]]="",AK592,INDEX(Table6[3],Table1[[#This Row],[Q1]]))</f>
        <v>G</v>
      </c>
      <c r="AL593" s="5" t="str" cm="1">
        <f t="array" ref="AL593">IF(Table1[[#This Row],[A1]]="",AL592,INDEX(Table6[1],Table1[[#This Row],[Q1]]))</f>
        <v>SINAR BHAKTI</v>
      </c>
      <c r="AM593" t="str" cm="1">
        <f t="array" ref="AM593">IF(Table1[[#This Row],[A1]]="",AM592,INDEX(Table6[2],Table1[[#This Row],[Q1]]))</f>
        <v>YOGYA</v>
      </c>
      <c r="AN593" t="str">
        <f>CONCATENATE(Table1[[#This Row],[TOKO_H]],"-",Table1[[#This Row],[KOTA_H]])</f>
        <v>SINAR BHAKTI-YOGYA</v>
      </c>
      <c r="AO593"/>
      <c r="AP593" t="s">
        <v>9561</v>
      </c>
      <c r="AQ593"/>
    </row>
    <row r="594" spans="1:43">
      <c r="A594">
        <f>IF(Table1[[#This Row],[KODE BARANG]]="","",MATCH(Table1[[#This Row],[KODE BARANG]],DBS[KODE BARANG],0))</f>
        <v>1916</v>
      </c>
      <c r="B594">
        <f>IF(Table1[[#This Row],[ROWID]]="","",ROW()-2)</f>
        <v>592</v>
      </c>
      <c r="C594">
        <f>IF(Table1[[#This Row],[NAMA BARANG]]="","",IF(Table1[[#This Row],[ID]]="",C593,Table1[[#This Row],[ID]]))</f>
        <v>591</v>
      </c>
      <c r="D594" t="str">
        <f>IF(Table1[[#This Row],[A1]]="","",MATCH(Table1[[#This Row],[A1]],Table6[5],0))</f>
        <v/>
      </c>
      <c r="E594" t="str">
        <f>IF(Table1[[#This Row],[ID]]="","",Table1[[#This Row],[TOKO-KOTA_H]])</f>
        <v/>
      </c>
      <c r="F594" t="str">
        <f>IF(Table1[[#This Row],[NOTA TOKO]]="","",ROW()-2)</f>
        <v/>
      </c>
      <c r="G594" s="59"/>
      <c r="H594" s="1"/>
      <c r="J594" s="1"/>
      <c r="K594" t="s">
        <v>7432</v>
      </c>
      <c r="L594" t="str">
        <f>IF(Table1[[#This Row],[_NAMA BARANG]]="",IF(Table1[[#This Row],[//DBS]]="","",INDEX(DBS[NAMA],Table1[[#This Row],[//DBS]])),Table1[[#This Row],[_NAMA BARANG]])</f>
        <v>MAP ZIPPER JALA A5-A500 ENTER BIRU</v>
      </c>
      <c r="M594"/>
      <c r="O594" t="str">
        <f>IF(Table1[[#This Row],[ROWID]]="","",IF(Table1[[#This Row],[_KETERANGAN]]="STOCK BELUM LENGKAP","ADA",IF(Table1[[#This Row],[KODE BARANG]]="","TIDAK ADA","ADA")))</f>
        <v>ADA</v>
      </c>
      <c r="P594">
        <v>2</v>
      </c>
      <c r="Q594" t="s">
        <v>34</v>
      </c>
      <c r="R594">
        <f>IF(Table1[[#This Row],[//DBS]]="","",INDEX(DBS[ISI],Table1[[#This Row],[//DBS]]))</f>
        <v>40</v>
      </c>
      <c r="S594" t="str">
        <f>IF(Table1[[#This Row],[//DBS]]="","",IF(Table1[[#This Row],[SATUAN_BYPASS]]="",INDEX(DBS[[SATUAN ]],Table1[[#This Row],[//DBS]]),Table1[SATUAN_BYPASS]))</f>
        <v>LSN</v>
      </c>
      <c r="T594">
        <v>75</v>
      </c>
      <c r="U594" s="58">
        <f>IF(Table1[[#This Row],[HARGA_BYPASS]]="",IF(Table1[[#This Row],[_HARGA]]="","",Table1[[#This Row],[_HARGA]]*1000),Table1[[#This Row],[HARGA_BYPASS]])</f>
        <v>75000</v>
      </c>
      <c r="V594" s="2"/>
      <c r="W594" s="2"/>
      <c r="X594" s="58" t="str">
        <f>IF(Table1[[#This Row],[ROWID]]="","",IF(Table1[[#This Row],[ROWID]]=C595,"",SUMIF(Table1[ROWID],Table1[[#This Row],[ROWID]],Table1[TOTAL])))</f>
        <v/>
      </c>
      <c r="AA59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94">
        <f>IF(Table1[[#This Row],[JUMLAH NOTA]]="","",IF(Table1[[#This Row],[CONV]]="",Table1[[#This Row],[JUMLAH NOTA]],Table1[[#This Row],[JUMLAH NOTA]]*Table1[[#This Row],[CONV]]))</f>
        <v>2</v>
      </c>
      <c r="AC594" t="str">
        <f>IF(Table1[[#This Row],[ISI_CONV]]="","",IF(Table1[[#This Row],[CONV]]="",Table1[[#This Row],[SATUAN NOTA]],Table1[[#This Row],[SATUAN]]))</f>
        <v>LSN</v>
      </c>
      <c r="AD594" s="58">
        <f>IF(Table1[[#This Row],[HARGA]]="","",IF(Table1[[#This Row],[CONV]]="",Table1[[#This Row],[HARGA]],Table1[[#This Row],[HARGA]]/Table1[[#This Row],[CONV]]))</f>
        <v>75000</v>
      </c>
      <c r="AE594" s="58">
        <f>IF(Table1[[#This Row],[HARGA_CONV]]="","",Table1[[#This Row],[HARGA_CONV]]*Table1[[#This Row],[ISI_CONV]]*(100%-(Table1[[#This Row],[DISKON]]+Table1[[#This Row],[DISKON NOTA]])))</f>
        <v>150000</v>
      </c>
      <c r="AF594" s="3">
        <f>IF(Table1[[#This Row],[TANGGAL NOTA]]="",AF593,Table1[[#This Row],[TANGGAL NOTA]])</f>
        <v>45533</v>
      </c>
      <c r="AG594" s="3"/>
      <c r="AH594" s="3">
        <f>IF(Table1[[#This Row],[TANGGAL UPDATE]]="",AH593,Table1[[#This Row],[TANGGAL UPDATE]])</f>
        <v>45535</v>
      </c>
      <c r="AI594" t="str" cm="1">
        <f t="array" ref="AI594">IF(Table1[[#This Row],[A1]]="",AI593,INDEX(Table6[3],Table1[[#This Row],[Q1]]))</f>
        <v>G</v>
      </c>
      <c r="AJ594" t="str">
        <f>IF(Table1[[#This Row],[_KETERANGAN]]="","",Table1[[#This Row],[_KETERANGAN]])</f>
        <v/>
      </c>
      <c r="AK594" t="str" cm="1">
        <f t="array" ref="AK594">IF(Table1[[#This Row],[A1]]="",AK593,INDEX(Table6[3],Table1[[#This Row],[Q1]]))</f>
        <v>G</v>
      </c>
      <c r="AL594" s="5" t="str" cm="1">
        <f t="array" ref="AL594">IF(Table1[[#This Row],[A1]]="",AL593,INDEX(Table6[1],Table1[[#This Row],[Q1]]))</f>
        <v>SINAR BHAKTI</v>
      </c>
      <c r="AM594" t="str" cm="1">
        <f t="array" ref="AM594">IF(Table1[[#This Row],[A1]]="",AM593,INDEX(Table6[2],Table1[[#This Row],[Q1]]))</f>
        <v>YOGYA</v>
      </c>
      <c r="AN594" t="str">
        <f>CONCATENATE(Table1[[#This Row],[TOKO_H]],"-",Table1[[#This Row],[KOTA_H]])</f>
        <v>SINAR BHAKTI-YOGYA</v>
      </c>
      <c r="AO594"/>
      <c r="AP594" t="s">
        <v>9561</v>
      </c>
      <c r="AQ594"/>
    </row>
    <row r="595" spans="1:43">
      <c r="A595">
        <f>IF(Table1[[#This Row],[KODE BARANG]]="","",MATCH(Table1[[#This Row],[KODE BARANG]],DBS[KODE BARANG],0))</f>
        <v>1917</v>
      </c>
      <c r="B595">
        <f>IF(Table1[[#This Row],[ROWID]]="","",ROW()-2)</f>
        <v>593</v>
      </c>
      <c r="C595">
        <f>IF(Table1[[#This Row],[NAMA BARANG]]="","",IF(Table1[[#This Row],[ID]]="",C594,Table1[[#This Row],[ID]]))</f>
        <v>591</v>
      </c>
      <c r="D595" t="str">
        <f>IF(Table1[[#This Row],[A1]]="","",MATCH(Table1[[#This Row],[A1]],Table6[5],0))</f>
        <v/>
      </c>
      <c r="E595" t="str">
        <f>IF(Table1[[#This Row],[ID]]="","",Table1[[#This Row],[TOKO-KOTA_H]])</f>
        <v/>
      </c>
      <c r="F595" t="str">
        <f>IF(Table1[[#This Row],[NOTA TOKO]]="","",ROW()-2)</f>
        <v/>
      </c>
      <c r="G595" s="59"/>
      <c r="H595" s="1"/>
      <c r="J595" s="1"/>
      <c r="K595" t="s">
        <v>7433</v>
      </c>
      <c r="L595" t="str">
        <f>IF(Table1[[#This Row],[_NAMA BARANG]]="",IF(Table1[[#This Row],[//DBS]]="","",INDEX(DBS[NAMA],Table1[[#This Row],[//DBS]])),Table1[[#This Row],[_NAMA BARANG]])</f>
        <v>MAP ZIPPER JALA A5-A500 ENTER KUNING</v>
      </c>
      <c r="M595"/>
      <c r="O595" t="str">
        <f>IF(Table1[[#This Row],[ROWID]]="","",IF(Table1[[#This Row],[_KETERANGAN]]="STOCK BELUM LENGKAP","ADA",IF(Table1[[#This Row],[KODE BARANG]]="","TIDAK ADA","ADA")))</f>
        <v>ADA</v>
      </c>
      <c r="P595">
        <v>2</v>
      </c>
      <c r="Q595" t="s">
        <v>34</v>
      </c>
      <c r="R595">
        <f>IF(Table1[[#This Row],[//DBS]]="","",INDEX(DBS[ISI],Table1[[#This Row],[//DBS]]))</f>
        <v>40</v>
      </c>
      <c r="S595" t="str">
        <f>IF(Table1[[#This Row],[//DBS]]="","",IF(Table1[[#This Row],[SATUAN_BYPASS]]="",INDEX(DBS[[SATUAN ]],Table1[[#This Row],[//DBS]]),Table1[SATUAN_BYPASS]))</f>
        <v>LSN</v>
      </c>
      <c r="T595">
        <v>75</v>
      </c>
      <c r="U595" s="58">
        <f>IF(Table1[[#This Row],[HARGA_BYPASS]]="",IF(Table1[[#This Row],[_HARGA]]="","",Table1[[#This Row],[_HARGA]]*1000),Table1[[#This Row],[HARGA_BYPASS]])</f>
        <v>75000</v>
      </c>
      <c r="V595" s="2"/>
      <c r="W595" s="2"/>
      <c r="X595" s="58">
        <f>IF(Table1[[#This Row],[ROWID]]="","",IF(Table1[[#This Row],[ROWID]]=C596,"",SUMIF(Table1[ROWID],Table1[[#This Row],[ROWID]],Table1[TOTAL])))</f>
        <v>450000</v>
      </c>
      <c r="AA59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95">
        <f>IF(Table1[[#This Row],[JUMLAH NOTA]]="","",IF(Table1[[#This Row],[CONV]]="",Table1[[#This Row],[JUMLAH NOTA]],Table1[[#This Row],[JUMLAH NOTA]]*Table1[[#This Row],[CONV]]))</f>
        <v>2</v>
      </c>
      <c r="AC595" t="str">
        <f>IF(Table1[[#This Row],[ISI_CONV]]="","",IF(Table1[[#This Row],[CONV]]="",Table1[[#This Row],[SATUAN NOTA]],Table1[[#This Row],[SATUAN]]))</f>
        <v>LSN</v>
      </c>
      <c r="AD595" s="58">
        <f>IF(Table1[[#This Row],[HARGA]]="","",IF(Table1[[#This Row],[CONV]]="",Table1[[#This Row],[HARGA]],Table1[[#This Row],[HARGA]]/Table1[[#This Row],[CONV]]))</f>
        <v>75000</v>
      </c>
      <c r="AE595" s="58">
        <f>IF(Table1[[#This Row],[HARGA_CONV]]="","",Table1[[#This Row],[HARGA_CONV]]*Table1[[#This Row],[ISI_CONV]]*(100%-(Table1[[#This Row],[DISKON]]+Table1[[#This Row],[DISKON NOTA]])))</f>
        <v>150000</v>
      </c>
      <c r="AF595" s="3">
        <f>IF(Table1[[#This Row],[TANGGAL NOTA]]="",AF594,Table1[[#This Row],[TANGGAL NOTA]])</f>
        <v>45533</v>
      </c>
      <c r="AG595" s="3"/>
      <c r="AH595" s="3">
        <f>IF(Table1[[#This Row],[TANGGAL UPDATE]]="",AH594,Table1[[#This Row],[TANGGAL UPDATE]])</f>
        <v>45535</v>
      </c>
      <c r="AI595" t="str" cm="1">
        <f t="array" ref="AI595">IF(Table1[[#This Row],[A1]]="",AI594,INDEX(Table6[3],Table1[[#This Row],[Q1]]))</f>
        <v>G</v>
      </c>
      <c r="AJ595" t="str">
        <f>IF(Table1[[#This Row],[_KETERANGAN]]="","",Table1[[#This Row],[_KETERANGAN]])</f>
        <v/>
      </c>
      <c r="AK595" t="str" cm="1">
        <f t="array" ref="AK595">IF(Table1[[#This Row],[A1]]="",AK594,INDEX(Table6[3],Table1[[#This Row],[Q1]]))</f>
        <v>G</v>
      </c>
      <c r="AL595" s="5" t="str" cm="1">
        <f t="array" ref="AL595">IF(Table1[[#This Row],[A1]]="",AL594,INDEX(Table6[1],Table1[[#This Row],[Q1]]))</f>
        <v>SINAR BHAKTI</v>
      </c>
      <c r="AM595" t="str" cm="1">
        <f t="array" ref="AM595">IF(Table1[[#This Row],[A1]]="",AM594,INDEX(Table6[2],Table1[[#This Row],[Q1]]))</f>
        <v>YOGYA</v>
      </c>
      <c r="AN595" t="str">
        <f>CONCATENATE(Table1[[#This Row],[TOKO_H]],"-",Table1[[#This Row],[KOTA_H]])</f>
        <v>SINAR BHAKTI-YOGYA</v>
      </c>
      <c r="AO595"/>
      <c r="AP595" t="s">
        <v>9561</v>
      </c>
      <c r="AQ595"/>
    </row>
    <row r="596" spans="1:43">
      <c r="A596" t="str">
        <f>IF(Table1[[#This Row],[KODE BARANG]]="","",MATCH(Table1[[#This Row],[KODE BARANG]],DBS[KODE BARANG],0))</f>
        <v/>
      </c>
      <c r="B596" t="str">
        <f>IF(Table1[[#This Row],[ROWID]]="","",ROW()-2)</f>
        <v/>
      </c>
      <c r="C596" t="str">
        <f>IF(Table1[[#This Row],[NAMA BARANG]]="","",IF(Table1[[#This Row],[ID]]="",C595,Table1[[#This Row],[ID]]))</f>
        <v/>
      </c>
      <c r="D596" t="str">
        <f>IF(Table1[[#This Row],[A1]]="","",MATCH(Table1[[#This Row],[A1]],Table6[5],0))</f>
        <v/>
      </c>
      <c r="E596" t="str">
        <f>IF(Table1[[#This Row],[ID]]="","",Table1[[#This Row],[TOKO-KOTA_H]])</f>
        <v/>
      </c>
      <c r="F596" t="str">
        <f>IF(Table1[[#This Row],[NOTA TOKO]]="","",ROW()-2)</f>
        <v/>
      </c>
      <c r="G596" s="59"/>
      <c r="H596" s="1"/>
      <c r="J596" s="1"/>
      <c r="K596"/>
      <c r="L596" t="str">
        <f>IF(Table1[[#This Row],[_NAMA BARANG]]="",IF(Table1[[#This Row],[//DBS]]="","",INDEX(DBS[NAMA],Table1[[#This Row],[//DBS]])),Table1[[#This Row],[_NAMA BARANG]])</f>
        <v/>
      </c>
      <c r="M596"/>
      <c r="O596" t="str">
        <f>IF(Table1[[#This Row],[ROWID]]="","",IF(Table1[[#This Row],[_KETERANGAN]]="STOCK BELUM LENGKAP","ADA",IF(Table1[[#This Row],[KODE BARANG]]="","TIDAK ADA","ADA")))</f>
        <v/>
      </c>
      <c r="R596" t="str">
        <f>IF(Table1[[#This Row],[//DBS]]="","",INDEX(DBS[ISI],Table1[[#This Row],[//DBS]]))</f>
        <v/>
      </c>
      <c r="S596" t="str">
        <f>IF(Table1[[#This Row],[//DBS]]="","",IF(Table1[[#This Row],[SATUAN_BYPASS]]="",INDEX(DBS[[SATUAN ]],Table1[[#This Row],[//DBS]]),Table1[SATUAN_BYPASS]))</f>
        <v/>
      </c>
      <c r="U596" s="58" t="str">
        <f>IF(Table1[[#This Row],[HARGA_BYPASS]]="",IF(Table1[[#This Row],[_HARGA]]="","",Table1[[#This Row],[_HARGA]]*1000),Table1[[#This Row],[HARGA_BYPASS]])</f>
        <v/>
      </c>
      <c r="V596" s="2"/>
      <c r="W596" s="2"/>
      <c r="X596" s="58" t="str">
        <f>IF(Table1[[#This Row],[ROWID]]="","",IF(Table1[[#This Row],[ROWID]]=C597,"",SUMIF(Table1[ROWID],Table1[[#This Row],[ROWID]],Table1[TOTAL])))</f>
        <v/>
      </c>
      <c r="AA59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96" t="str">
        <f>IF(Table1[[#This Row],[JUMLAH NOTA]]="","",IF(Table1[[#This Row],[CONV]]="",Table1[[#This Row],[JUMLAH NOTA]],Table1[[#This Row],[JUMLAH NOTA]]*Table1[[#This Row],[CONV]]))</f>
        <v/>
      </c>
      <c r="AC596" t="str">
        <f>IF(Table1[[#This Row],[ISI_CONV]]="","",IF(Table1[[#This Row],[CONV]]="",Table1[[#This Row],[SATUAN NOTA]],Table1[[#This Row],[SATUAN]]))</f>
        <v/>
      </c>
      <c r="AD596" s="58" t="str">
        <f>IF(Table1[[#This Row],[HARGA]]="","",IF(Table1[[#This Row],[CONV]]="",Table1[[#This Row],[HARGA]],Table1[[#This Row],[HARGA]]/Table1[[#This Row],[CONV]]))</f>
        <v/>
      </c>
      <c r="AE596" s="58" t="str">
        <f>IF(Table1[[#This Row],[HARGA_CONV]]="","",Table1[[#This Row],[HARGA_CONV]]*Table1[[#This Row],[ISI_CONV]]*(100%-(Table1[[#This Row],[DISKON]]+Table1[[#This Row],[DISKON NOTA]])))</f>
        <v/>
      </c>
      <c r="AF596" s="3">
        <f>IF(Table1[[#This Row],[TANGGAL NOTA]]="",AF595,Table1[[#This Row],[TANGGAL NOTA]])</f>
        <v>45533</v>
      </c>
      <c r="AG596" s="3"/>
      <c r="AH596" s="3">
        <f>IF(Table1[[#This Row],[TANGGAL UPDATE]]="",AH595,Table1[[#This Row],[TANGGAL UPDATE]])</f>
        <v>45535</v>
      </c>
      <c r="AI596" t="str" cm="1">
        <f t="array" ref="AI596">IF(Table1[[#This Row],[A1]]="",AI595,INDEX(Table6[3],Table1[[#This Row],[Q1]]))</f>
        <v>G</v>
      </c>
      <c r="AJ596" t="str">
        <f>IF(Table1[[#This Row],[_KETERANGAN]]="","",Table1[[#This Row],[_KETERANGAN]])</f>
        <v/>
      </c>
      <c r="AK596" t="str" cm="1">
        <f t="array" ref="AK596">IF(Table1[[#This Row],[A1]]="",AK595,INDEX(Table6[3],Table1[[#This Row],[Q1]]))</f>
        <v>G</v>
      </c>
      <c r="AL596" s="5" t="str" cm="1">
        <f t="array" ref="AL596">IF(Table1[[#This Row],[A1]]="",AL595,INDEX(Table6[1],Table1[[#This Row],[Q1]]))</f>
        <v>SINAR BHAKTI</v>
      </c>
      <c r="AM596" t="str" cm="1">
        <f t="array" ref="AM596">IF(Table1[[#This Row],[A1]]="",AM595,INDEX(Table6[2],Table1[[#This Row],[Q1]]))</f>
        <v>YOGYA</v>
      </c>
      <c r="AN596" t="str">
        <f>CONCATENATE(Table1[[#This Row],[TOKO_H]],"-",Table1[[#This Row],[KOTA_H]])</f>
        <v>SINAR BHAKTI-YOGYA</v>
      </c>
      <c r="AO596"/>
      <c r="AP596" t="s">
        <v>9561</v>
      </c>
      <c r="AQ596"/>
    </row>
    <row r="597" spans="1:43">
      <c r="A597">
        <f>IF(Table1[[#This Row],[KODE BARANG]]="","",MATCH(Table1[[#This Row],[KODE BARANG]],DBS[KODE BARANG],0))</f>
        <v>2732</v>
      </c>
      <c r="B597">
        <f>IF(Table1[[#This Row],[ROWID]]="","",ROW()-2)</f>
        <v>595</v>
      </c>
      <c r="C597">
        <f>IF(Table1[[#This Row],[NAMA BARANG]]="","",IF(Table1[[#This Row],[ID]]="",C596,Table1[[#This Row],[ID]]))</f>
        <v>595</v>
      </c>
      <c r="D597">
        <f>IF(Table1[[#This Row],[A1]]="","",MATCH(Table1[[#This Row],[A1]],Table6[5],0))</f>
        <v>257</v>
      </c>
      <c r="E597" t="str">
        <f>IF(Table1[[#This Row],[ID]]="","",Table1[[#This Row],[TOKO-KOTA_H]])</f>
        <v>CASH-SEMARANG</v>
      </c>
      <c r="F597">
        <f>IF(Table1[[#This Row],[NOTA TOKO]]="","",ROW()-2)</f>
        <v>595</v>
      </c>
      <c r="G597" s="59"/>
      <c r="H597" s="1"/>
      <c r="I597">
        <v>353</v>
      </c>
      <c r="J597" s="1" t="s">
        <v>10081</v>
      </c>
      <c r="K597" t="s">
        <v>3922</v>
      </c>
      <c r="L597" t="str">
        <f>IF(Table1[[#This Row],[_NAMA BARANG]]="",IF(Table1[[#This Row],[//DBS]]="","",INDEX(DBS[NAMA],Table1[[#This Row],[//DBS]])),Table1[[#This Row],[_NAMA BARANG]])</f>
        <v>ACRYLIC MARKER TF-AM 301-12</v>
      </c>
      <c r="M597"/>
      <c r="O597" t="str">
        <f>IF(Table1[[#This Row],[ROWID]]="","",IF(Table1[[#This Row],[_KETERANGAN]]="STOCK BELUM LENGKAP","ADA",IF(Table1[[#This Row],[KODE BARANG]]="","TIDAK ADA","ADA")))</f>
        <v>ADA</v>
      </c>
      <c r="P597">
        <v>1</v>
      </c>
      <c r="Q597" t="s">
        <v>37</v>
      </c>
      <c r="R597">
        <f>IF(Table1[[#This Row],[//DBS]]="","",INDEX(DBS[ISI],Table1[[#This Row],[//DBS]]))</f>
        <v>144</v>
      </c>
      <c r="S597" t="str">
        <f>IF(Table1[[#This Row],[//DBS]]="","",IF(Table1[[#This Row],[SATUAN_BYPASS]]="",INDEX(DBS[[SATUAN ]],Table1[[#This Row],[//DBS]]),Table1[SATUAN_BYPASS]))</f>
        <v>SET</v>
      </c>
      <c r="T597">
        <v>17.5</v>
      </c>
      <c r="U597" s="58">
        <f>IF(Table1[[#This Row],[HARGA_BYPASS]]="",IF(Table1[[#This Row],[_HARGA]]="","",Table1[[#This Row],[_HARGA]]*1000),Table1[[#This Row],[HARGA_BYPASS]])</f>
        <v>17500</v>
      </c>
      <c r="V597" s="2"/>
      <c r="W597" s="2"/>
      <c r="X597" s="58">
        <f>IF(Table1[[#This Row],[ROWID]]="","",IF(Table1[[#This Row],[ROWID]]=C598,"",SUMIF(Table1[ROWID],Table1[[#This Row],[ROWID]],Table1[TOTAL])))</f>
        <v>17500</v>
      </c>
      <c r="AA597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</v>
      </c>
      <c r="AB597">
        <f>IF(Table1[[#This Row],[JUMLAH NOTA]]="","",IF(Table1[[#This Row],[CONV]]="",Table1[[#This Row],[JUMLAH NOTA]],Table1[[#This Row],[JUMLAH NOTA]]*Table1[[#This Row],[CONV]]))</f>
        <v>1</v>
      </c>
      <c r="AC597" t="str">
        <f>IF(Table1[[#This Row],[ISI_CONV]]="","",IF(Table1[[#This Row],[CONV]]="",Table1[[#This Row],[SATUAN NOTA]],Table1[[#This Row],[SATUAN]]))</f>
        <v>SET</v>
      </c>
      <c r="AD597" s="58">
        <f>IF(Table1[[#This Row],[HARGA]]="","",IF(Table1[[#This Row],[CONV]]="",Table1[[#This Row],[HARGA]],Table1[[#This Row],[HARGA]]/Table1[[#This Row],[CONV]]))</f>
        <v>17500</v>
      </c>
      <c r="AE597" s="58">
        <f>IF(Table1[[#This Row],[HARGA_CONV]]="","",Table1[[#This Row],[HARGA_CONV]]*Table1[[#This Row],[ISI_CONV]]*(100%-(Table1[[#This Row],[DISKON]]+Table1[[#This Row],[DISKON NOTA]])))</f>
        <v>17500</v>
      </c>
      <c r="AF597" s="3">
        <f>IF(Table1[[#This Row],[TANGGAL NOTA]]="",AF596,Table1[[#This Row],[TANGGAL NOTA]])</f>
        <v>45533</v>
      </c>
      <c r="AG597" s="3"/>
      <c r="AH597" s="3">
        <f>IF(Table1[[#This Row],[TANGGAL UPDATE]]="",AH596,Table1[[#This Row],[TANGGAL UPDATE]])</f>
        <v>45535</v>
      </c>
      <c r="AI597" cm="1">
        <f t="array" ref="AI597">IF(Table1[[#This Row],[A1]]="",AI596,INDEX(Table6[3],Table1[[#This Row],[Q1]]))</f>
        <v>0</v>
      </c>
      <c r="AJ597" t="str">
        <f>IF(Table1[[#This Row],[_KETERANGAN]]="","",Table1[[#This Row],[_KETERANGAN]])</f>
        <v/>
      </c>
      <c r="AK597" cm="1">
        <f t="array" ref="AK597">IF(Table1[[#This Row],[A1]]="",AK596,INDEX(Table6[3],Table1[[#This Row],[Q1]]))</f>
        <v>0</v>
      </c>
      <c r="AL597" s="5" t="str" cm="1">
        <f t="array" ref="AL597">IF(Table1[[#This Row],[A1]]="",AL596,INDEX(Table6[1],Table1[[#This Row],[Q1]]))</f>
        <v>CASH</v>
      </c>
      <c r="AM597" t="str" cm="1">
        <f t="array" ref="AM597">IF(Table1[[#This Row],[A1]]="",AM596,INDEX(Table6[2],Table1[[#This Row],[Q1]]))</f>
        <v>SEMARANG</v>
      </c>
      <c r="AN597" t="str">
        <f>CONCATENATE(Table1[[#This Row],[TOKO_H]],"-",Table1[[#This Row],[KOTA_H]])</f>
        <v>CASH-SEMARANG</v>
      </c>
      <c r="AO597"/>
      <c r="AP597" t="s">
        <v>9561</v>
      </c>
      <c r="AQ597"/>
    </row>
    <row r="598" spans="1:43">
      <c r="A598" t="str">
        <f>IF(Table1[[#This Row],[KODE BARANG]]="","",MATCH(Table1[[#This Row],[KODE BARANG]],DBS[KODE BARANG],0))</f>
        <v/>
      </c>
      <c r="B598" t="str">
        <f>IF(Table1[[#This Row],[ROWID]]="","",ROW()-2)</f>
        <v/>
      </c>
      <c r="C598" t="str">
        <f>IF(Table1[[#This Row],[NAMA BARANG]]="","",IF(Table1[[#This Row],[ID]]="",C597,Table1[[#This Row],[ID]]))</f>
        <v/>
      </c>
      <c r="D598" t="str">
        <f>IF(Table1[[#This Row],[A1]]="","",MATCH(Table1[[#This Row],[A1]],Table6[5],0))</f>
        <v/>
      </c>
      <c r="E598" t="str">
        <f>IF(Table1[[#This Row],[ID]]="","",Table1[[#This Row],[TOKO-KOTA_H]])</f>
        <v/>
      </c>
      <c r="F598" t="str">
        <f>IF(Table1[[#This Row],[NOTA TOKO]]="","",ROW()-2)</f>
        <v/>
      </c>
      <c r="G598" s="59"/>
      <c r="H598" s="1"/>
      <c r="J598" s="1"/>
      <c r="K598"/>
      <c r="L598" t="str">
        <f>IF(Table1[[#This Row],[_NAMA BARANG]]="",IF(Table1[[#This Row],[//DBS]]="","",INDEX(DBS[NAMA],Table1[[#This Row],[//DBS]])),Table1[[#This Row],[_NAMA BARANG]])</f>
        <v/>
      </c>
      <c r="M598"/>
      <c r="O598" t="str">
        <f>IF(Table1[[#This Row],[ROWID]]="","",IF(Table1[[#This Row],[_KETERANGAN]]="STOCK BELUM LENGKAP","ADA",IF(Table1[[#This Row],[KODE BARANG]]="","TIDAK ADA","ADA")))</f>
        <v/>
      </c>
      <c r="R598" t="str">
        <f>IF(Table1[[#This Row],[//DBS]]="","",INDEX(DBS[ISI],Table1[[#This Row],[//DBS]]))</f>
        <v/>
      </c>
      <c r="S598" t="str">
        <f>IF(Table1[[#This Row],[//DBS]]="","",IF(Table1[[#This Row],[SATUAN_BYPASS]]="",INDEX(DBS[[SATUAN ]],Table1[[#This Row],[//DBS]]),Table1[SATUAN_BYPASS]))</f>
        <v/>
      </c>
      <c r="U598" s="58" t="str">
        <f>IF(Table1[[#This Row],[HARGA_BYPASS]]="",IF(Table1[[#This Row],[_HARGA]]="","",Table1[[#This Row],[_HARGA]]*1000),Table1[[#This Row],[HARGA_BYPASS]])</f>
        <v/>
      </c>
      <c r="V598" s="2"/>
      <c r="W598" s="2"/>
      <c r="X598" s="58" t="str">
        <f>IF(Table1[[#This Row],[ROWID]]="","",IF(Table1[[#This Row],[ROWID]]=C599,"",SUMIF(Table1[ROWID],Table1[[#This Row],[ROWID]],Table1[TOTAL])))</f>
        <v/>
      </c>
      <c r="AA59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598" t="str">
        <f>IF(Table1[[#This Row],[JUMLAH NOTA]]="","",IF(Table1[[#This Row],[CONV]]="",Table1[[#This Row],[JUMLAH NOTA]],Table1[[#This Row],[JUMLAH NOTA]]*Table1[[#This Row],[CONV]]))</f>
        <v/>
      </c>
      <c r="AC598" t="str">
        <f>IF(Table1[[#This Row],[ISI_CONV]]="","",IF(Table1[[#This Row],[CONV]]="",Table1[[#This Row],[SATUAN NOTA]],Table1[[#This Row],[SATUAN]]))</f>
        <v/>
      </c>
      <c r="AD598" s="58" t="str">
        <f>IF(Table1[[#This Row],[HARGA]]="","",IF(Table1[[#This Row],[CONV]]="",Table1[[#This Row],[HARGA]],Table1[[#This Row],[HARGA]]/Table1[[#This Row],[CONV]]))</f>
        <v/>
      </c>
      <c r="AE598" s="58" t="str">
        <f>IF(Table1[[#This Row],[HARGA_CONV]]="","",Table1[[#This Row],[HARGA_CONV]]*Table1[[#This Row],[ISI_CONV]]*(100%-(Table1[[#This Row],[DISKON]]+Table1[[#This Row],[DISKON NOTA]])))</f>
        <v/>
      </c>
      <c r="AF598" s="3">
        <f>IF(Table1[[#This Row],[TANGGAL NOTA]]="",AF597,Table1[[#This Row],[TANGGAL NOTA]])</f>
        <v>45533</v>
      </c>
      <c r="AG598" s="3"/>
      <c r="AH598" s="3">
        <f>IF(Table1[[#This Row],[TANGGAL UPDATE]]="",AH597,Table1[[#This Row],[TANGGAL UPDATE]])</f>
        <v>45535</v>
      </c>
      <c r="AI598" cm="1">
        <f t="array" ref="AI598">IF(Table1[[#This Row],[A1]]="",AI597,INDEX(Table6[3],Table1[[#This Row],[Q1]]))</f>
        <v>0</v>
      </c>
      <c r="AJ598" t="str">
        <f>IF(Table1[[#This Row],[_KETERANGAN]]="","",Table1[[#This Row],[_KETERANGAN]])</f>
        <v/>
      </c>
      <c r="AK598" cm="1">
        <f t="array" ref="AK598">IF(Table1[[#This Row],[A1]]="",AK597,INDEX(Table6[3],Table1[[#This Row],[Q1]]))</f>
        <v>0</v>
      </c>
      <c r="AL598" s="5" t="str" cm="1">
        <f t="array" ref="AL598">IF(Table1[[#This Row],[A1]]="",AL597,INDEX(Table6[1],Table1[[#This Row],[Q1]]))</f>
        <v>CASH</v>
      </c>
      <c r="AM598" t="str" cm="1">
        <f t="array" ref="AM598">IF(Table1[[#This Row],[A1]]="",AM597,INDEX(Table6[2],Table1[[#This Row],[Q1]]))</f>
        <v>SEMARANG</v>
      </c>
      <c r="AN598" t="str">
        <f>CONCATENATE(Table1[[#This Row],[TOKO_H]],"-",Table1[[#This Row],[KOTA_H]])</f>
        <v>CASH-SEMARANG</v>
      </c>
      <c r="AO598"/>
      <c r="AP598" t="s">
        <v>9561</v>
      </c>
      <c r="AQ598"/>
    </row>
    <row r="599" spans="1:43">
      <c r="A599">
        <f>IF(Table1[[#This Row],[KODE BARANG]]="","",MATCH(Table1[[#This Row],[KODE BARANG]],DBS[KODE BARANG],0))</f>
        <v>2777</v>
      </c>
      <c r="B599">
        <f>IF(Table1[[#This Row],[ROWID]]="","",ROW()-2)</f>
        <v>597</v>
      </c>
      <c r="C599">
        <f>IF(Table1[[#This Row],[NAMA BARANG]]="","",IF(Table1[[#This Row],[ID]]="",C598,Table1[[#This Row],[ID]]))</f>
        <v>597</v>
      </c>
      <c r="D599">
        <f>IF(Table1[[#This Row],[A1]]="","",MATCH(Table1[[#This Row],[A1]],Table6[5],0))</f>
        <v>208</v>
      </c>
      <c r="E599" t="str">
        <f>IF(Table1[[#This Row],[ID]]="","",Table1[[#This Row],[TOKO-KOTA_H]])</f>
        <v>SINAR BHAKTI-YOGYA</v>
      </c>
      <c r="F599">
        <f>IF(Table1[[#This Row],[NOTA TOKO]]="","",ROW()-2)</f>
        <v>597</v>
      </c>
      <c r="G599" s="59"/>
      <c r="H599" s="1"/>
      <c r="I599">
        <v>3573</v>
      </c>
      <c r="J599" s="1" t="s">
        <v>10016</v>
      </c>
      <c r="K599" t="s">
        <v>4017</v>
      </c>
      <c r="L599" t="str">
        <f>IF(Table1[[#This Row],[_NAMA BARANG]]="",IF(Table1[[#This Row],[//DBS]]="","",INDEX(DBS[NAMA],Table1[[#This Row],[//DBS]])),Table1[[#This Row],[_NAMA BARANG]])</f>
        <v>STICKY XTQ（333）</v>
      </c>
      <c r="M599"/>
      <c r="O599" t="str">
        <f>IF(Table1[[#This Row],[ROWID]]="","",IF(Table1[[#This Row],[_KETERANGAN]]="STOCK BELUM LENGKAP","ADA",IF(Table1[[#This Row],[KODE BARANG]]="","TIDAK ADA","ADA")))</f>
        <v>ADA</v>
      </c>
      <c r="P599">
        <v>2</v>
      </c>
      <c r="Q599" t="s">
        <v>6632</v>
      </c>
      <c r="R599">
        <f>IF(Table1[[#This Row],[//DBS]]="","",INDEX(DBS[ISI],Table1[[#This Row],[//DBS]]))</f>
        <v>1056</v>
      </c>
      <c r="S599" t="str">
        <f>IF(Table1[[#This Row],[//DBS]]="","",IF(Table1[[#This Row],[SATUAN_BYPASS]]="",INDEX(DBS[[SATUAN ]],Table1[[#This Row],[//DBS]]),Table1[SATUAN_BYPASS]))</f>
        <v>PCS</v>
      </c>
      <c r="T599">
        <v>228</v>
      </c>
      <c r="U599" s="58">
        <f>IF(Table1[[#This Row],[HARGA_BYPASS]]="",IF(Table1[[#This Row],[_HARGA]]="","",Table1[[#This Row],[_HARGA]]*1000),Table1[[#This Row],[HARGA_BYPASS]])</f>
        <v>228000</v>
      </c>
      <c r="V599" s="2"/>
      <c r="W599" s="2"/>
      <c r="X599" s="58" t="str">
        <f>IF(Table1[[#This Row],[ROWID]]="","",IF(Table1[[#This Row],[ROWID]]=C600,"",SUMIF(Table1[ROWID],Table1[[#This Row],[ROWID]],Table1[TOTAL])))</f>
        <v/>
      </c>
      <c r="AA599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24</v>
      </c>
      <c r="AB599">
        <f>IF(Table1[[#This Row],[JUMLAH NOTA]]="","",IF(Table1[[#This Row],[CONV]]="",Table1[[#This Row],[JUMLAH NOTA]],Table1[[#This Row],[JUMLAH NOTA]]*Table1[[#This Row],[CONV]]))</f>
        <v>48</v>
      </c>
      <c r="AC599" t="str">
        <f>IF(Table1[[#This Row],[ISI_CONV]]="","",IF(Table1[[#This Row],[CONV]]="",Table1[[#This Row],[SATUAN NOTA]],Table1[[#This Row],[SATUAN]]))</f>
        <v>PCS</v>
      </c>
      <c r="AD599" s="58">
        <f>IF(Table1[[#This Row],[HARGA]]="","",IF(Table1[[#This Row],[CONV]]="",Table1[[#This Row],[HARGA]],Table1[[#This Row],[HARGA]]/Table1[[#This Row],[CONV]]))</f>
        <v>9500</v>
      </c>
      <c r="AE599" s="58">
        <f>IF(Table1[[#This Row],[HARGA_CONV]]="","",Table1[[#This Row],[HARGA_CONV]]*Table1[[#This Row],[ISI_CONV]]*(100%-(Table1[[#This Row],[DISKON]]+Table1[[#This Row],[DISKON NOTA]])))</f>
        <v>456000</v>
      </c>
      <c r="AF599" s="3">
        <f>IF(Table1[[#This Row],[TANGGAL NOTA]]="",AF598,Table1[[#This Row],[TANGGAL NOTA]])</f>
        <v>45533</v>
      </c>
      <c r="AG599" s="3"/>
      <c r="AH599" s="3">
        <f>IF(Table1[[#This Row],[TANGGAL UPDATE]]="",AH598,Table1[[#This Row],[TANGGAL UPDATE]])</f>
        <v>45535</v>
      </c>
      <c r="AI599" t="str" cm="1">
        <f t="array" ref="AI599">IF(Table1[[#This Row],[A1]]="",AI598,INDEX(Table6[3],Table1[[#This Row],[Q1]]))</f>
        <v>G</v>
      </c>
      <c r="AJ599" t="str">
        <f>IF(Table1[[#This Row],[_KETERANGAN]]="","",Table1[[#This Row],[_KETERANGAN]])</f>
        <v/>
      </c>
      <c r="AK599" t="str" cm="1">
        <f t="array" ref="AK599">IF(Table1[[#This Row],[A1]]="",AK598,INDEX(Table6[3],Table1[[#This Row],[Q1]]))</f>
        <v>G</v>
      </c>
      <c r="AL599" s="5" t="str" cm="1">
        <f t="array" ref="AL599">IF(Table1[[#This Row],[A1]]="",AL598,INDEX(Table6[1],Table1[[#This Row],[Q1]]))</f>
        <v>SINAR BHAKTI</v>
      </c>
      <c r="AM599" t="str" cm="1">
        <f t="array" ref="AM599">IF(Table1[[#This Row],[A1]]="",AM598,INDEX(Table6[2],Table1[[#This Row],[Q1]]))</f>
        <v>YOGYA</v>
      </c>
      <c r="AN599" t="str">
        <f>CONCATENATE(Table1[[#This Row],[TOKO_H]],"-",Table1[[#This Row],[KOTA_H]])</f>
        <v>SINAR BHAKTI-YOGYA</v>
      </c>
      <c r="AO599"/>
      <c r="AP599" t="s">
        <v>9561</v>
      </c>
      <c r="AQ599"/>
    </row>
    <row r="600" spans="1:43">
      <c r="A600">
        <f>IF(Table1[[#This Row],[KODE BARANG]]="","",MATCH(Table1[[#This Row],[KODE BARANG]],DBS[KODE BARANG],0))</f>
        <v>81</v>
      </c>
      <c r="B600">
        <f>IF(Table1[[#This Row],[ROWID]]="","",ROW()-2)</f>
        <v>598</v>
      </c>
      <c r="C600">
        <f>IF(Table1[[#This Row],[NAMA BARANG]]="","",IF(Table1[[#This Row],[ID]]="",C599,Table1[[#This Row],[ID]]))</f>
        <v>597</v>
      </c>
      <c r="D600" t="str">
        <f>IF(Table1[[#This Row],[A1]]="","",MATCH(Table1[[#This Row],[A1]],Table6[5],0))</f>
        <v/>
      </c>
      <c r="E600" t="str">
        <f>IF(Table1[[#This Row],[ID]]="","",Table1[[#This Row],[TOKO-KOTA_H]])</f>
        <v/>
      </c>
      <c r="F600" t="str">
        <f>IF(Table1[[#This Row],[NOTA TOKO]]="","",ROW()-2)</f>
        <v/>
      </c>
      <c r="G600" s="59"/>
      <c r="H600" s="1"/>
      <c r="J600" s="1"/>
      <c r="K600" t="s">
        <v>8041</v>
      </c>
      <c r="L600" t="str">
        <f>IF(Table1[[#This Row],[_NAMA BARANG]]="",IF(Table1[[#This Row],[//DBS]]="","",INDEX(DBS[NAMA],Table1[[#This Row],[//DBS]])),Table1[[#This Row],[_NAMA BARANG]])</f>
        <v>ASAHAN TOPLES 623 KUROMI (1 TOP=52 PCS)</v>
      </c>
      <c r="M600"/>
      <c r="O600" t="str">
        <f>IF(Table1[[#This Row],[ROWID]]="","",IF(Table1[[#This Row],[_KETERANGAN]]="STOCK BELUM LENGKAP","ADA",IF(Table1[[#This Row],[KODE BARANG]]="","TIDAK ADA","ADA")))</f>
        <v>ADA</v>
      </c>
      <c r="P600">
        <v>3</v>
      </c>
      <c r="Q600" t="s">
        <v>40</v>
      </c>
      <c r="R600">
        <f>IF(Table1[[#This Row],[//DBS]]="","",INDEX(DBS[ISI],Table1[[#This Row],[//DBS]]))</f>
        <v>48</v>
      </c>
      <c r="S600" t="str">
        <f>IF(Table1[[#This Row],[//DBS]]="","",IF(Table1[[#This Row],[SATUAN_BYPASS]]="",INDEX(DBS[[SATUAN ]],Table1[[#This Row],[//DBS]]),Table1[SATUAN_BYPASS]))</f>
        <v>TOP</v>
      </c>
      <c r="T600">
        <v>100</v>
      </c>
      <c r="U600" s="58">
        <f>IF(Table1[[#This Row],[HARGA_BYPASS]]="",IF(Table1[[#This Row],[_HARGA]]="","",Table1[[#This Row],[_HARGA]]*1000),Table1[[#This Row],[HARGA_BYPASS]])</f>
        <v>100000</v>
      </c>
      <c r="V600" s="2"/>
      <c r="W600" s="2"/>
      <c r="X600" s="58" t="str">
        <f>IF(Table1[[#This Row],[ROWID]]="","",IF(Table1[[#This Row],[ROWID]]=C601,"",SUMIF(Table1[ROWID],Table1[[#This Row],[ROWID]],Table1[TOTAL])))</f>
        <v/>
      </c>
      <c r="AA600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</v>
      </c>
      <c r="AB600">
        <f>IF(Table1[[#This Row],[JUMLAH NOTA]]="","",IF(Table1[[#This Row],[CONV]]="",Table1[[#This Row],[JUMLAH NOTA]],Table1[[#This Row],[JUMLAH NOTA]]*Table1[[#This Row],[CONV]]))</f>
        <v>3</v>
      </c>
      <c r="AC600" t="str">
        <f>IF(Table1[[#This Row],[ISI_CONV]]="","",IF(Table1[[#This Row],[CONV]]="",Table1[[#This Row],[SATUAN NOTA]],Table1[[#This Row],[SATUAN]]))</f>
        <v>TOP</v>
      </c>
      <c r="AD600" s="58">
        <f>IF(Table1[[#This Row],[HARGA]]="","",IF(Table1[[#This Row],[CONV]]="",Table1[[#This Row],[HARGA]],Table1[[#This Row],[HARGA]]/Table1[[#This Row],[CONV]]))</f>
        <v>100000</v>
      </c>
      <c r="AE600" s="58">
        <f>IF(Table1[[#This Row],[HARGA_CONV]]="","",Table1[[#This Row],[HARGA_CONV]]*Table1[[#This Row],[ISI_CONV]]*(100%-(Table1[[#This Row],[DISKON]]+Table1[[#This Row],[DISKON NOTA]])))</f>
        <v>300000</v>
      </c>
      <c r="AF600" s="3">
        <f>IF(Table1[[#This Row],[TANGGAL NOTA]]="",AF599,Table1[[#This Row],[TANGGAL NOTA]])</f>
        <v>45533</v>
      </c>
      <c r="AG600" s="3"/>
      <c r="AH600" s="3">
        <f>IF(Table1[[#This Row],[TANGGAL UPDATE]]="",AH599,Table1[[#This Row],[TANGGAL UPDATE]])</f>
        <v>45535</v>
      </c>
      <c r="AI600" t="str" cm="1">
        <f t="array" ref="AI600">IF(Table1[[#This Row],[A1]]="",AI599,INDEX(Table6[3],Table1[[#This Row],[Q1]]))</f>
        <v>G</v>
      </c>
      <c r="AJ600" t="str">
        <f>IF(Table1[[#This Row],[_KETERANGAN]]="","",Table1[[#This Row],[_KETERANGAN]])</f>
        <v/>
      </c>
      <c r="AK600" t="str" cm="1">
        <f t="array" ref="AK600">IF(Table1[[#This Row],[A1]]="",AK599,INDEX(Table6[3],Table1[[#This Row],[Q1]]))</f>
        <v>G</v>
      </c>
      <c r="AL600" s="5" t="str" cm="1">
        <f t="array" ref="AL600">IF(Table1[[#This Row],[A1]]="",AL599,INDEX(Table6[1],Table1[[#This Row],[Q1]]))</f>
        <v>SINAR BHAKTI</v>
      </c>
      <c r="AM600" t="str" cm="1">
        <f t="array" ref="AM600">IF(Table1[[#This Row],[A1]]="",AM599,INDEX(Table6[2],Table1[[#This Row],[Q1]]))</f>
        <v>YOGYA</v>
      </c>
      <c r="AN600" t="str">
        <f>CONCATENATE(Table1[[#This Row],[TOKO_H]],"-",Table1[[#This Row],[KOTA_H]])</f>
        <v>SINAR BHAKTI-YOGYA</v>
      </c>
      <c r="AO600"/>
      <c r="AP600" t="s">
        <v>9561</v>
      </c>
      <c r="AQ600"/>
    </row>
    <row r="601" spans="1:43">
      <c r="A601">
        <f>IF(Table1[[#This Row],[KODE BARANG]]="","",MATCH(Table1[[#This Row],[KODE BARANG]],DBS[KODE BARANG],0))</f>
        <v>2113</v>
      </c>
      <c r="B601">
        <f>IF(Table1[[#This Row],[ROWID]]="","",ROW()-2)</f>
        <v>599</v>
      </c>
      <c r="C601">
        <f>IF(Table1[[#This Row],[NAMA BARANG]]="","",IF(Table1[[#This Row],[ID]]="",C600,Table1[[#This Row],[ID]]))</f>
        <v>597</v>
      </c>
      <c r="D601" t="str">
        <f>IF(Table1[[#This Row],[A1]]="","",MATCH(Table1[[#This Row],[A1]],Table6[5],0))</f>
        <v/>
      </c>
      <c r="E601" t="str">
        <f>IF(Table1[[#This Row],[ID]]="","",Table1[[#This Row],[TOKO-KOTA_H]])</f>
        <v/>
      </c>
      <c r="F601" t="str">
        <f>IF(Table1[[#This Row],[NOTA TOKO]]="","",ROW()-2)</f>
        <v/>
      </c>
      <c r="G601" s="59"/>
      <c r="H601" s="1"/>
      <c r="J601" s="1"/>
      <c r="K601" t="s">
        <v>3185</v>
      </c>
      <c r="L601" t="str">
        <f>IF(Table1[[#This Row],[_NAMA BARANG]]="",IF(Table1[[#This Row],[//DBS]]="","",INDEX(DBS[NAMA],Table1[[#This Row],[//DBS]])),Table1[[#This Row],[_NAMA BARANG]])</f>
        <v>NOTEBOOK B1012 (A5）</v>
      </c>
      <c r="M601"/>
      <c r="O601" t="str">
        <f>IF(Table1[[#This Row],[ROWID]]="","",IF(Table1[[#This Row],[_KETERANGAN]]="STOCK BELUM LENGKAP","ADA",IF(Table1[[#This Row],[KODE BARANG]]="","TIDAK ADA","ADA")))</f>
        <v>ADA</v>
      </c>
      <c r="P601">
        <v>12</v>
      </c>
      <c r="Q601" t="s">
        <v>37</v>
      </c>
      <c r="R601">
        <f>IF(Table1[[#This Row],[//DBS]]="","",INDEX(DBS[ISI],Table1[[#This Row],[//DBS]]))</f>
        <v>96</v>
      </c>
      <c r="S601" t="str">
        <f>IF(Table1[[#This Row],[//DBS]]="","",IF(Table1[[#This Row],[SATUAN_BYPASS]]="",INDEX(DBS[[SATUAN ]],Table1[[#This Row],[//DBS]]),Table1[SATUAN_BYPASS]))</f>
        <v>PCS</v>
      </c>
      <c r="T601">
        <v>25</v>
      </c>
      <c r="U601" s="58">
        <f>IF(Table1[[#This Row],[HARGA_BYPASS]]="",IF(Table1[[#This Row],[_HARGA]]="","",Table1[[#This Row],[_HARGA]]*1000),Table1[[#This Row],[HARGA_BYPASS]])</f>
        <v>25000</v>
      </c>
      <c r="V601" s="2"/>
      <c r="W601" s="2"/>
      <c r="X601" s="58" t="str">
        <f>IF(Table1[[#This Row],[ROWID]]="","",IF(Table1[[#This Row],[ROWID]]=C602,"",SUMIF(Table1[ROWID],Table1[[#This Row],[ROWID]],Table1[TOTAL])))</f>
        <v/>
      </c>
      <c r="AA60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01">
        <f>IF(Table1[[#This Row],[JUMLAH NOTA]]="","",IF(Table1[[#This Row],[CONV]]="",Table1[[#This Row],[JUMLAH NOTA]],Table1[[#This Row],[JUMLAH NOTA]]*Table1[[#This Row],[CONV]]))</f>
        <v>12</v>
      </c>
      <c r="AC601" t="str">
        <f>IF(Table1[[#This Row],[ISI_CONV]]="","",IF(Table1[[#This Row],[CONV]]="",Table1[[#This Row],[SATUAN NOTA]],Table1[[#This Row],[SATUAN]]))</f>
        <v>PCS</v>
      </c>
      <c r="AD601" s="58">
        <f>IF(Table1[[#This Row],[HARGA]]="","",IF(Table1[[#This Row],[CONV]]="",Table1[[#This Row],[HARGA]],Table1[[#This Row],[HARGA]]/Table1[[#This Row],[CONV]]))</f>
        <v>25000</v>
      </c>
      <c r="AE601" s="58">
        <f>IF(Table1[[#This Row],[HARGA_CONV]]="","",Table1[[#This Row],[HARGA_CONV]]*Table1[[#This Row],[ISI_CONV]]*(100%-(Table1[[#This Row],[DISKON]]+Table1[[#This Row],[DISKON NOTA]])))</f>
        <v>300000</v>
      </c>
      <c r="AF601" s="3">
        <f>IF(Table1[[#This Row],[TANGGAL NOTA]]="",AF600,Table1[[#This Row],[TANGGAL NOTA]])</f>
        <v>45533</v>
      </c>
      <c r="AG601" s="3"/>
      <c r="AH601" s="3">
        <f>IF(Table1[[#This Row],[TANGGAL UPDATE]]="",AH600,Table1[[#This Row],[TANGGAL UPDATE]])</f>
        <v>45535</v>
      </c>
      <c r="AI601" t="str" cm="1">
        <f t="array" ref="AI601">IF(Table1[[#This Row],[A1]]="",AI600,INDEX(Table6[3],Table1[[#This Row],[Q1]]))</f>
        <v>G</v>
      </c>
      <c r="AJ601" t="str">
        <f>IF(Table1[[#This Row],[_KETERANGAN]]="","",Table1[[#This Row],[_KETERANGAN]])</f>
        <v/>
      </c>
      <c r="AK601" t="str" cm="1">
        <f t="array" ref="AK601">IF(Table1[[#This Row],[A1]]="",AK600,INDEX(Table6[3],Table1[[#This Row],[Q1]]))</f>
        <v>G</v>
      </c>
      <c r="AL601" s="5" t="str" cm="1">
        <f t="array" ref="AL601">IF(Table1[[#This Row],[A1]]="",AL600,INDEX(Table6[1],Table1[[#This Row],[Q1]]))</f>
        <v>SINAR BHAKTI</v>
      </c>
      <c r="AM601" t="str" cm="1">
        <f t="array" ref="AM601">IF(Table1[[#This Row],[A1]]="",AM600,INDEX(Table6[2],Table1[[#This Row],[Q1]]))</f>
        <v>YOGYA</v>
      </c>
      <c r="AN601" t="str">
        <f>CONCATENATE(Table1[[#This Row],[TOKO_H]],"-",Table1[[#This Row],[KOTA_H]])</f>
        <v>SINAR BHAKTI-YOGYA</v>
      </c>
      <c r="AO601"/>
      <c r="AP601" t="s">
        <v>9561</v>
      </c>
      <c r="AQ601"/>
    </row>
    <row r="602" spans="1:43">
      <c r="A602">
        <f>IF(Table1[[#This Row],[KODE BARANG]]="","",MATCH(Table1[[#This Row],[KODE BARANG]],DBS[KODE BARANG],0))</f>
        <v>1670</v>
      </c>
      <c r="B602">
        <f>IF(Table1[[#This Row],[ROWID]]="","",ROW()-2)</f>
        <v>600</v>
      </c>
      <c r="C602">
        <f>IF(Table1[[#This Row],[NAMA BARANG]]="","",IF(Table1[[#This Row],[ID]]="",C601,Table1[[#This Row],[ID]]))</f>
        <v>597</v>
      </c>
      <c r="D602" t="str">
        <f>IF(Table1[[#This Row],[A1]]="","",MATCH(Table1[[#This Row],[A1]],Table6[5],0))</f>
        <v/>
      </c>
      <c r="E602" t="str">
        <f>IF(Table1[[#This Row],[ID]]="","",Table1[[#This Row],[TOKO-KOTA_H]])</f>
        <v/>
      </c>
      <c r="F602" t="str">
        <f>IF(Table1[[#This Row],[NOTA TOKO]]="","",ROW()-2)</f>
        <v/>
      </c>
      <c r="G602" s="59"/>
      <c r="H602" s="1"/>
      <c r="J602" s="1"/>
      <c r="K602" t="s">
        <v>2806</v>
      </c>
      <c r="L602" t="str">
        <f>IF(Table1[[#This Row],[_NAMA BARANG]]="",IF(Table1[[#This Row],[//DBS]]="","",INDEX(DBS[NAMA],Table1[[#This Row],[//DBS]])),Table1[[#This Row],[_NAMA BARANG]])</f>
        <v>MAGNET 8016</v>
      </c>
      <c r="M602"/>
      <c r="O602" t="str">
        <f>IF(Table1[[#This Row],[ROWID]]="","",IF(Table1[[#This Row],[_KETERANGAN]]="STOCK BELUM LENGKAP","ADA",IF(Table1[[#This Row],[KODE BARANG]]="","TIDAK ADA","ADA")))</f>
        <v>ADA</v>
      </c>
      <c r="P602">
        <v>1</v>
      </c>
      <c r="Q602" t="s">
        <v>34</v>
      </c>
      <c r="R602">
        <f>IF(Table1[[#This Row],[//DBS]]="","",INDEX(DBS[ISI],Table1[[#This Row],[//DBS]]))</f>
        <v>20</v>
      </c>
      <c r="S602" t="str">
        <f>IF(Table1[[#This Row],[//DBS]]="","",IF(Table1[[#This Row],[SATUAN_BYPASS]]="",INDEX(DBS[[SATUAN ]],Table1[[#This Row],[//DBS]]),Table1[SATUAN_BYPASS]))</f>
        <v>LSN</v>
      </c>
      <c r="T602">
        <v>325</v>
      </c>
      <c r="U602" s="58">
        <f>IF(Table1[[#This Row],[HARGA_BYPASS]]="",IF(Table1[[#This Row],[_HARGA]]="","",Table1[[#This Row],[_HARGA]]*1000),Table1[[#This Row],[HARGA_BYPASS]])</f>
        <v>325000</v>
      </c>
      <c r="V602" s="2"/>
      <c r="W602" s="2"/>
      <c r="X602" s="58" t="str">
        <f>IF(Table1[[#This Row],[ROWID]]="","",IF(Table1[[#This Row],[ROWID]]=C603,"",SUMIF(Table1[ROWID],Table1[[#This Row],[ROWID]],Table1[TOTAL])))</f>
        <v/>
      </c>
      <c r="AA60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02">
        <f>IF(Table1[[#This Row],[JUMLAH NOTA]]="","",IF(Table1[[#This Row],[CONV]]="",Table1[[#This Row],[JUMLAH NOTA]],Table1[[#This Row],[JUMLAH NOTA]]*Table1[[#This Row],[CONV]]))</f>
        <v>1</v>
      </c>
      <c r="AC602" t="str">
        <f>IF(Table1[[#This Row],[ISI_CONV]]="","",IF(Table1[[#This Row],[CONV]]="",Table1[[#This Row],[SATUAN NOTA]],Table1[[#This Row],[SATUAN]]))</f>
        <v>LSN</v>
      </c>
      <c r="AD602" s="58">
        <f>IF(Table1[[#This Row],[HARGA]]="","",IF(Table1[[#This Row],[CONV]]="",Table1[[#This Row],[HARGA]],Table1[[#This Row],[HARGA]]/Table1[[#This Row],[CONV]]))</f>
        <v>325000</v>
      </c>
      <c r="AE602" s="58">
        <f>IF(Table1[[#This Row],[HARGA_CONV]]="","",Table1[[#This Row],[HARGA_CONV]]*Table1[[#This Row],[ISI_CONV]]*(100%-(Table1[[#This Row],[DISKON]]+Table1[[#This Row],[DISKON NOTA]])))</f>
        <v>325000</v>
      </c>
      <c r="AF602" s="3">
        <f>IF(Table1[[#This Row],[TANGGAL NOTA]]="",AF601,Table1[[#This Row],[TANGGAL NOTA]])</f>
        <v>45533</v>
      </c>
      <c r="AG602" s="3"/>
      <c r="AH602" s="3">
        <f>IF(Table1[[#This Row],[TANGGAL UPDATE]]="",AH601,Table1[[#This Row],[TANGGAL UPDATE]])</f>
        <v>45535</v>
      </c>
      <c r="AI602" t="str" cm="1">
        <f t="array" ref="AI602">IF(Table1[[#This Row],[A1]]="",AI601,INDEX(Table6[3],Table1[[#This Row],[Q1]]))</f>
        <v>G</v>
      </c>
      <c r="AJ602" t="str">
        <f>IF(Table1[[#This Row],[_KETERANGAN]]="","",Table1[[#This Row],[_KETERANGAN]])</f>
        <v/>
      </c>
      <c r="AK602" t="str" cm="1">
        <f t="array" ref="AK602">IF(Table1[[#This Row],[A1]]="",AK601,INDEX(Table6[3],Table1[[#This Row],[Q1]]))</f>
        <v>G</v>
      </c>
      <c r="AL602" s="5" t="str" cm="1">
        <f t="array" ref="AL602">IF(Table1[[#This Row],[A1]]="",AL601,INDEX(Table6[1],Table1[[#This Row],[Q1]]))</f>
        <v>SINAR BHAKTI</v>
      </c>
      <c r="AM602" t="str" cm="1">
        <f t="array" ref="AM602">IF(Table1[[#This Row],[A1]]="",AM601,INDEX(Table6[2],Table1[[#This Row],[Q1]]))</f>
        <v>YOGYA</v>
      </c>
      <c r="AN602" t="str">
        <f>CONCATENATE(Table1[[#This Row],[TOKO_H]],"-",Table1[[#This Row],[KOTA_H]])</f>
        <v>SINAR BHAKTI-YOGYA</v>
      </c>
      <c r="AO602"/>
      <c r="AP602" t="s">
        <v>9561</v>
      </c>
      <c r="AQ602"/>
    </row>
    <row r="603" spans="1:43">
      <c r="A603">
        <f>IF(Table1[[#This Row],[KODE BARANG]]="","",MATCH(Table1[[#This Row],[KODE BARANG]],DBS[KODE BARANG],0))</f>
        <v>2764</v>
      </c>
      <c r="B603">
        <f>IF(Table1[[#This Row],[ROWID]]="","",ROW()-2)</f>
        <v>601</v>
      </c>
      <c r="C603">
        <f>IF(Table1[[#This Row],[NAMA BARANG]]="","",IF(Table1[[#This Row],[ID]]="",C602,Table1[[#This Row],[ID]]))</f>
        <v>597</v>
      </c>
      <c r="D603" t="str">
        <f>IF(Table1[[#This Row],[A1]]="","",MATCH(Table1[[#This Row],[A1]],Table6[5],0))</f>
        <v/>
      </c>
      <c r="E603" t="str">
        <f>IF(Table1[[#This Row],[ID]]="","",Table1[[#This Row],[TOKO-KOTA_H]])</f>
        <v/>
      </c>
      <c r="F603" t="str">
        <f>IF(Table1[[#This Row],[NOTA TOKO]]="","",ROW()-2)</f>
        <v/>
      </c>
      <c r="G603" s="59"/>
      <c r="H603" s="1"/>
      <c r="J603" s="1"/>
      <c r="K603" t="s">
        <v>4026</v>
      </c>
      <c r="L603" t="str">
        <f>IF(Table1[[#This Row],[_NAMA BARANG]]="",IF(Table1[[#This Row],[//DBS]]="","",INDEX(DBS[NAMA],Table1[[#This Row],[//DBS]])),Table1[[#This Row],[_NAMA BARANG]])</f>
        <v>STICKER XTQ-F</v>
      </c>
      <c r="M603"/>
      <c r="O603" t="str">
        <f>IF(Table1[[#This Row],[ROWID]]="","",IF(Table1[[#This Row],[_KETERANGAN]]="STOCK BELUM LENGKAP","ADA",IF(Table1[[#This Row],[KODE BARANG]]="","TIDAK ADA","ADA")))</f>
        <v>ADA</v>
      </c>
      <c r="P603">
        <v>2</v>
      </c>
      <c r="Q603" t="s">
        <v>6632</v>
      </c>
      <c r="R603">
        <f>IF(Table1[[#This Row],[//DBS]]="","",INDEX(DBS[ISI],Table1[[#This Row],[//DBS]]))</f>
        <v>1152</v>
      </c>
      <c r="S603" t="str">
        <f>IF(Table1[[#This Row],[//DBS]]="","",IF(Table1[[#This Row],[SATUAN_BYPASS]]="",INDEX(DBS[[SATUAN ]],Table1[[#This Row],[//DBS]]),Table1[SATUAN_BYPASS]))</f>
        <v>PCS</v>
      </c>
      <c r="T603">
        <v>120</v>
      </c>
      <c r="U603" s="58">
        <f>IF(Table1[[#This Row],[HARGA_BYPASS]]="",IF(Table1[[#This Row],[_HARGA]]="","",Table1[[#This Row],[_HARGA]]*1000),Table1[[#This Row],[HARGA_BYPASS]])</f>
        <v>120000</v>
      </c>
      <c r="V603" s="2"/>
      <c r="W603" s="2"/>
      <c r="X603" s="58" t="str">
        <f>IF(Table1[[#This Row],[ROWID]]="","",IF(Table1[[#This Row],[ROWID]]=C604,"",SUMIF(Table1[ROWID],Table1[[#This Row],[ROWID]],Table1[TOTAL])))</f>
        <v/>
      </c>
      <c r="AA603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24</v>
      </c>
      <c r="AB603">
        <f>IF(Table1[[#This Row],[JUMLAH NOTA]]="","",IF(Table1[[#This Row],[CONV]]="",Table1[[#This Row],[JUMLAH NOTA]],Table1[[#This Row],[JUMLAH NOTA]]*Table1[[#This Row],[CONV]]))</f>
        <v>48</v>
      </c>
      <c r="AC603" t="str">
        <f>IF(Table1[[#This Row],[ISI_CONV]]="","",IF(Table1[[#This Row],[CONV]]="",Table1[[#This Row],[SATUAN NOTA]],Table1[[#This Row],[SATUAN]]))</f>
        <v>PCS</v>
      </c>
      <c r="AD603" s="58">
        <f>IF(Table1[[#This Row],[HARGA]]="","",IF(Table1[[#This Row],[CONV]]="",Table1[[#This Row],[HARGA]],Table1[[#This Row],[HARGA]]/Table1[[#This Row],[CONV]]))</f>
        <v>5000</v>
      </c>
      <c r="AE603" s="58">
        <f>IF(Table1[[#This Row],[HARGA_CONV]]="","",Table1[[#This Row],[HARGA_CONV]]*Table1[[#This Row],[ISI_CONV]]*(100%-(Table1[[#This Row],[DISKON]]+Table1[[#This Row],[DISKON NOTA]])))</f>
        <v>240000</v>
      </c>
      <c r="AF603" s="3">
        <f>IF(Table1[[#This Row],[TANGGAL NOTA]]="",AF602,Table1[[#This Row],[TANGGAL NOTA]])</f>
        <v>45533</v>
      </c>
      <c r="AG603" s="3"/>
      <c r="AH603" s="3">
        <f>IF(Table1[[#This Row],[TANGGAL UPDATE]]="",AH602,Table1[[#This Row],[TANGGAL UPDATE]])</f>
        <v>45535</v>
      </c>
      <c r="AI603" t="str" cm="1">
        <f t="array" ref="AI603">IF(Table1[[#This Row],[A1]]="",AI602,INDEX(Table6[3],Table1[[#This Row],[Q1]]))</f>
        <v>G</v>
      </c>
      <c r="AJ603" t="str">
        <f>IF(Table1[[#This Row],[_KETERANGAN]]="","",Table1[[#This Row],[_KETERANGAN]])</f>
        <v/>
      </c>
      <c r="AK603" t="str" cm="1">
        <f t="array" ref="AK603">IF(Table1[[#This Row],[A1]]="",AK602,INDEX(Table6[3],Table1[[#This Row],[Q1]]))</f>
        <v>G</v>
      </c>
      <c r="AL603" s="5" t="str" cm="1">
        <f t="array" ref="AL603">IF(Table1[[#This Row],[A1]]="",AL602,INDEX(Table6[1],Table1[[#This Row],[Q1]]))</f>
        <v>SINAR BHAKTI</v>
      </c>
      <c r="AM603" t="str" cm="1">
        <f t="array" ref="AM603">IF(Table1[[#This Row],[A1]]="",AM602,INDEX(Table6[2],Table1[[#This Row],[Q1]]))</f>
        <v>YOGYA</v>
      </c>
      <c r="AN603" t="str">
        <f>CONCATENATE(Table1[[#This Row],[TOKO_H]],"-",Table1[[#This Row],[KOTA_H]])</f>
        <v>SINAR BHAKTI-YOGYA</v>
      </c>
      <c r="AO603"/>
      <c r="AP603" t="s">
        <v>9561</v>
      </c>
      <c r="AQ603"/>
    </row>
    <row r="604" spans="1:43">
      <c r="A604">
        <f>IF(Table1[[#This Row],[KODE BARANG]]="","",MATCH(Table1[[#This Row],[KODE BARANG]],DBS[KODE BARANG],0))</f>
        <v>1515</v>
      </c>
      <c r="B604">
        <f>IF(Table1[[#This Row],[ROWID]]="","",ROW()-2)</f>
        <v>602</v>
      </c>
      <c r="C604">
        <f>IF(Table1[[#This Row],[NAMA BARANG]]="","",IF(Table1[[#This Row],[ID]]="",C603,Table1[[#This Row],[ID]]))</f>
        <v>597</v>
      </c>
      <c r="D604" t="str">
        <f>IF(Table1[[#This Row],[A1]]="","",MATCH(Table1[[#This Row],[A1]],Table6[5],0))</f>
        <v/>
      </c>
      <c r="E604" t="str">
        <f>IF(Table1[[#This Row],[ID]]="","",Table1[[#This Row],[TOKO-KOTA_H]])</f>
        <v/>
      </c>
      <c r="F604" t="str">
        <f>IF(Table1[[#This Row],[NOTA TOKO]]="","",ROW()-2)</f>
        <v/>
      </c>
      <c r="G604" s="59"/>
      <c r="H604" s="1"/>
      <c r="J604" s="1"/>
      <c r="K604" t="s">
        <v>2571</v>
      </c>
      <c r="L604" t="str">
        <f>IF(Table1[[#This Row],[_NAMA BARANG]]="",IF(Table1[[#This Row],[//DBS]]="","",INDEX(DBS[NAMA],Table1[[#This Row],[//DBS]])),Table1[[#This Row],[_NAMA BARANG]])</f>
        <v>KUAS 251-3 PAGODA</v>
      </c>
      <c r="M604"/>
      <c r="O604" t="str">
        <f>IF(Table1[[#This Row],[ROWID]]="","",IF(Table1[[#This Row],[_KETERANGAN]]="STOCK BELUM LENGKAP","ADA",IF(Table1[[#This Row],[KODE BARANG]]="","TIDAK ADA","ADA")))</f>
        <v>ADA</v>
      </c>
      <c r="P604">
        <v>1</v>
      </c>
      <c r="Q604" t="s">
        <v>44</v>
      </c>
      <c r="R604">
        <f>IF(Table1[[#This Row],[//DBS]]="","",INDEX(DBS[ISI],Table1[[#This Row],[//DBS]]))</f>
        <v>3600</v>
      </c>
      <c r="S604" t="str">
        <f>IF(Table1[[#This Row],[//DBS]]="","",IF(Table1[[#This Row],[SATUAN_BYPASS]]="",INDEX(DBS[[SATUAN ]],Table1[[#This Row],[//DBS]]),Table1[SATUAN_BYPASS]))</f>
        <v>PCS</v>
      </c>
      <c r="T604">
        <v>180</v>
      </c>
      <c r="U604" s="58">
        <f>IF(Table1[[#This Row],[HARGA_BYPASS]]="",IF(Table1[[#This Row],[_HARGA]]="","",Table1[[#This Row],[_HARGA]]*1000),Table1[[#This Row],[HARGA_BYPASS]])</f>
        <v>180000</v>
      </c>
      <c r="V604" s="2"/>
      <c r="W604" s="2"/>
      <c r="X604" s="58" t="str">
        <f>IF(Table1[[#This Row],[ROWID]]="","",IF(Table1[[#This Row],[ROWID]]=C605,"",SUMIF(Table1[ROWID],Table1[[#This Row],[ROWID]],Table1[TOTAL])))</f>
        <v/>
      </c>
      <c r="AA604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144</v>
      </c>
      <c r="AB604">
        <f>IF(Table1[[#This Row],[JUMLAH NOTA]]="","",IF(Table1[[#This Row],[CONV]]="",Table1[[#This Row],[JUMLAH NOTA]],Table1[[#This Row],[JUMLAH NOTA]]*Table1[[#This Row],[CONV]]))</f>
        <v>144</v>
      </c>
      <c r="AC604" t="str">
        <f>IF(Table1[[#This Row],[ISI_CONV]]="","",IF(Table1[[#This Row],[CONV]]="",Table1[[#This Row],[SATUAN NOTA]],Table1[[#This Row],[SATUAN]]))</f>
        <v>PCS</v>
      </c>
      <c r="AD604" s="58">
        <f>IF(Table1[[#This Row],[HARGA]]="","",IF(Table1[[#This Row],[CONV]]="",Table1[[#This Row],[HARGA]],Table1[[#This Row],[HARGA]]/Table1[[#This Row],[CONV]]))</f>
        <v>1250</v>
      </c>
      <c r="AE604" s="58">
        <f>IF(Table1[[#This Row],[HARGA_CONV]]="","",Table1[[#This Row],[HARGA_CONV]]*Table1[[#This Row],[ISI_CONV]]*(100%-(Table1[[#This Row],[DISKON]]+Table1[[#This Row],[DISKON NOTA]])))</f>
        <v>180000</v>
      </c>
      <c r="AF604" s="3">
        <f>IF(Table1[[#This Row],[TANGGAL NOTA]]="",AF603,Table1[[#This Row],[TANGGAL NOTA]])</f>
        <v>45533</v>
      </c>
      <c r="AG604" s="3"/>
      <c r="AH604" s="3">
        <f>IF(Table1[[#This Row],[TANGGAL UPDATE]]="",AH603,Table1[[#This Row],[TANGGAL UPDATE]])</f>
        <v>45535</v>
      </c>
      <c r="AI604" t="str" cm="1">
        <f t="array" ref="AI604">IF(Table1[[#This Row],[A1]]="",AI603,INDEX(Table6[3],Table1[[#This Row],[Q1]]))</f>
        <v>G</v>
      </c>
      <c r="AJ604" t="str">
        <f>IF(Table1[[#This Row],[_KETERANGAN]]="","",Table1[[#This Row],[_KETERANGAN]])</f>
        <v/>
      </c>
      <c r="AK604" t="str" cm="1">
        <f t="array" ref="AK604">IF(Table1[[#This Row],[A1]]="",AK603,INDEX(Table6[3],Table1[[#This Row],[Q1]]))</f>
        <v>G</v>
      </c>
      <c r="AL604" s="5" t="str" cm="1">
        <f t="array" ref="AL604">IF(Table1[[#This Row],[A1]]="",AL603,INDEX(Table6[1],Table1[[#This Row],[Q1]]))</f>
        <v>SINAR BHAKTI</v>
      </c>
      <c r="AM604" t="str" cm="1">
        <f t="array" ref="AM604">IF(Table1[[#This Row],[A1]]="",AM603,INDEX(Table6[2],Table1[[#This Row],[Q1]]))</f>
        <v>YOGYA</v>
      </c>
      <c r="AN604" t="str">
        <f>CONCATENATE(Table1[[#This Row],[TOKO_H]],"-",Table1[[#This Row],[KOTA_H]])</f>
        <v>SINAR BHAKTI-YOGYA</v>
      </c>
      <c r="AO604"/>
      <c r="AP604" t="s">
        <v>9561</v>
      </c>
      <c r="AQ604"/>
    </row>
    <row r="605" spans="1:43">
      <c r="A605">
        <f>IF(Table1[[#This Row],[KODE BARANG]]="","",MATCH(Table1[[#This Row],[KODE BARANG]],DBS[KODE BARANG],0))</f>
        <v>80</v>
      </c>
      <c r="B605">
        <f>IF(Table1[[#This Row],[ROWID]]="","",ROW()-2)</f>
        <v>603</v>
      </c>
      <c r="C605">
        <f>IF(Table1[[#This Row],[NAMA BARANG]]="","",IF(Table1[[#This Row],[ID]]="",C604,Table1[[#This Row],[ID]]))</f>
        <v>597</v>
      </c>
      <c r="D605" t="str">
        <f>IF(Table1[[#This Row],[A1]]="","",MATCH(Table1[[#This Row],[A1]],Table6[5],0))</f>
        <v/>
      </c>
      <c r="E605" t="str">
        <f>IF(Table1[[#This Row],[ID]]="","",Table1[[#This Row],[TOKO-KOTA_H]])</f>
        <v/>
      </c>
      <c r="F605" t="str">
        <f>IF(Table1[[#This Row],[NOTA TOKO]]="","",ROW()-2)</f>
        <v/>
      </c>
      <c r="G605" s="59"/>
      <c r="H605" s="1"/>
      <c r="J605" s="1"/>
      <c r="K605" t="s">
        <v>8040</v>
      </c>
      <c r="L605" t="str">
        <f>IF(Table1[[#This Row],[_NAMA BARANG]]="",IF(Table1[[#This Row],[//DBS]]="","",INDEX(DBS[NAMA],Table1[[#This Row],[//DBS]])),Table1[[#This Row],[_NAMA BARANG]])</f>
        <v>ASAHAN TOPLES 158 SANRIO (1 TOP=36 PCS)</v>
      </c>
      <c r="M605"/>
      <c r="O605" t="str">
        <f>IF(Table1[[#This Row],[ROWID]]="","",IF(Table1[[#This Row],[_KETERANGAN]]="STOCK BELUM LENGKAP","ADA",IF(Table1[[#This Row],[KODE BARANG]]="","TIDAK ADA","ADA")))</f>
        <v>ADA</v>
      </c>
      <c r="P605">
        <v>3</v>
      </c>
      <c r="Q605" t="s">
        <v>40</v>
      </c>
      <c r="R605">
        <f>IF(Table1[[#This Row],[//DBS]]="","",INDEX(DBS[ISI],Table1[[#This Row],[//DBS]]))</f>
        <v>60</v>
      </c>
      <c r="S605" t="str">
        <f>IF(Table1[[#This Row],[//DBS]]="","",IF(Table1[[#This Row],[SATUAN_BYPASS]]="",INDEX(DBS[[SATUAN ]],Table1[[#This Row],[//DBS]]),Table1[SATUAN_BYPASS]))</f>
        <v>TOP</v>
      </c>
      <c r="T605">
        <v>75</v>
      </c>
      <c r="U605" s="58">
        <f>IF(Table1[[#This Row],[HARGA_BYPASS]]="",IF(Table1[[#This Row],[_HARGA]]="","",Table1[[#This Row],[_HARGA]]*1000),Table1[[#This Row],[HARGA_BYPASS]])</f>
        <v>75000</v>
      </c>
      <c r="V605" s="2"/>
      <c r="W605" s="2"/>
      <c r="X605" s="58" t="str">
        <f>IF(Table1[[#This Row],[ROWID]]="","",IF(Table1[[#This Row],[ROWID]]=C606,"",SUMIF(Table1[ROWID],Table1[[#This Row],[ROWID]],Table1[TOTAL])))</f>
        <v/>
      </c>
      <c r="AA605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</v>
      </c>
      <c r="AB605">
        <f>IF(Table1[[#This Row],[JUMLAH NOTA]]="","",IF(Table1[[#This Row],[CONV]]="",Table1[[#This Row],[JUMLAH NOTA]],Table1[[#This Row],[JUMLAH NOTA]]*Table1[[#This Row],[CONV]]))</f>
        <v>3</v>
      </c>
      <c r="AC605" t="str">
        <f>IF(Table1[[#This Row],[ISI_CONV]]="","",IF(Table1[[#This Row],[CONV]]="",Table1[[#This Row],[SATUAN NOTA]],Table1[[#This Row],[SATUAN]]))</f>
        <v>TOP</v>
      </c>
      <c r="AD605" s="58">
        <f>IF(Table1[[#This Row],[HARGA]]="","",IF(Table1[[#This Row],[CONV]]="",Table1[[#This Row],[HARGA]],Table1[[#This Row],[HARGA]]/Table1[[#This Row],[CONV]]))</f>
        <v>75000</v>
      </c>
      <c r="AE605" s="58">
        <f>IF(Table1[[#This Row],[HARGA_CONV]]="","",Table1[[#This Row],[HARGA_CONV]]*Table1[[#This Row],[ISI_CONV]]*(100%-(Table1[[#This Row],[DISKON]]+Table1[[#This Row],[DISKON NOTA]])))</f>
        <v>225000</v>
      </c>
      <c r="AF605" s="3">
        <f>IF(Table1[[#This Row],[TANGGAL NOTA]]="",AF604,Table1[[#This Row],[TANGGAL NOTA]])</f>
        <v>45533</v>
      </c>
      <c r="AG605" s="3"/>
      <c r="AH605" s="3">
        <f>IF(Table1[[#This Row],[TANGGAL UPDATE]]="",AH604,Table1[[#This Row],[TANGGAL UPDATE]])</f>
        <v>45535</v>
      </c>
      <c r="AI605" t="str" cm="1">
        <f t="array" ref="AI605">IF(Table1[[#This Row],[A1]]="",AI604,INDEX(Table6[3],Table1[[#This Row],[Q1]]))</f>
        <v>G</v>
      </c>
      <c r="AJ605" t="str">
        <f>IF(Table1[[#This Row],[_KETERANGAN]]="","",Table1[[#This Row],[_KETERANGAN]])</f>
        <v/>
      </c>
      <c r="AK605" t="str" cm="1">
        <f t="array" ref="AK605">IF(Table1[[#This Row],[A1]]="",AK604,INDEX(Table6[3],Table1[[#This Row],[Q1]]))</f>
        <v>G</v>
      </c>
      <c r="AL605" s="5" t="str" cm="1">
        <f t="array" ref="AL605">IF(Table1[[#This Row],[A1]]="",AL604,INDEX(Table6[1],Table1[[#This Row],[Q1]]))</f>
        <v>SINAR BHAKTI</v>
      </c>
      <c r="AM605" t="str" cm="1">
        <f t="array" ref="AM605">IF(Table1[[#This Row],[A1]]="",AM604,INDEX(Table6[2],Table1[[#This Row],[Q1]]))</f>
        <v>YOGYA</v>
      </c>
      <c r="AN605" t="str">
        <f>CONCATENATE(Table1[[#This Row],[TOKO_H]],"-",Table1[[#This Row],[KOTA_H]])</f>
        <v>SINAR BHAKTI-YOGYA</v>
      </c>
      <c r="AO605"/>
      <c r="AP605" t="s">
        <v>9561</v>
      </c>
      <c r="AQ605"/>
    </row>
    <row r="606" spans="1:43">
      <c r="A606">
        <f>IF(Table1[[#This Row],[KODE BARANG]]="","",MATCH(Table1[[#This Row],[KODE BARANG]],DBS[KODE BARANG],0))</f>
        <v>62</v>
      </c>
      <c r="B606">
        <f>IF(Table1[[#This Row],[ROWID]]="","",ROW()-2)</f>
        <v>604</v>
      </c>
      <c r="C606">
        <f>IF(Table1[[#This Row],[NAMA BARANG]]="","",IF(Table1[[#This Row],[ID]]="",C605,Table1[[#This Row],[ID]]))</f>
        <v>597</v>
      </c>
      <c r="D606" t="str">
        <f>IF(Table1[[#This Row],[A1]]="","",MATCH(Table1[[#This Row],[A1]],Table6[5],0))</f>
        <v/>
      </c>
      <c r="E606" t="str">
        <f>IF(Table1[[#This Row],[ID]]="","",Table1[[#This Row],[TOKO-KOTA_H]])</f>
        <v/>
      </c>
      <c r="F606" t="str">
        <f>IF(Table1[[#This Row],[NOTA TOKO]]="","",ROW()-2)</f>
        <v/>
      </c>
      <c r="G606" s="59"/>
      <c r="H606" s="1"/>
      <c r="J606" s="1"/>
      <c r="K606" t="s">
        <v>6671</v>
      </c>
      <c r="L606" t="str">
        <f>IF(Table1[[#This Row],[_NAMA BARANG]]="",IF(Table1[[#This Row],[//DBS]]="","",INDEX(DBS[NAMA],Table1[[#This Row],[//DBS]])),Table1[[#This Row],[_NAMA BARANG]])</f>
        <v>AGENDA PRO DELUXE PC-121 WK KECIL</v>
      </c>
      <c r="M606"/>
      <c r="O606" t="str">
        <f>IF(Table1[[#This Row],[ROWID]]="","",IF(Table1[[#This Row],[_KETERANGAN]]="STOCK BELUM LENGKAP","ADA",IF(Table1[[#This Row],[KODE BARANG]]="","TIDAK ADA","ADA")))</f>
        <v>ADA</v>
      </c>
      <c r="P606">
        <v>12</v>
      </c>
      <c r="Q606" t="s">
        <v>37</v>
      </c>
      <c r="R606">
        <f>IF(Table1[[#This Row],[//DBS]]="","",INDEX(DBS[ISI],Table1[[#This Row],[//DBS]]))</f>
        <v>120</v>
      </c>
      <c r="S606" t="str">
        <f>IF(Table1[[#This Row],[//DBS]]="","",IF(Table1[[#This Row],[SATUAN_BYPASS]]="",INDEX(DBS[[SATUAN ]],Table1[[#This Row],[//DBS]]),Table1[SATUAN_BYPASS]))</f>
        <v>PCS</v>
      </c>
      <c r="T606">
        <v>13.5</v>
      </c>
      <c r="U606" s="58">
        <f>IF(Table1[[#This Row],[HARGA_BYPASS]]="",IF(Table1[[#This Row],[_HARGA]]="","",Table1[[#This Row],[_HARGA]]*1000),Table1[[#This Row],[HARGA_BYPASS]])</f>
        <v>13500</v>
      </c>
      <c r="V606" s="2"/>
      <c r="W606" s="2"/>
      <c r="X606" s="58" t="str">
        <f>IF(Table1[[#This Row],[ROWID]]="","",IF(Table1[[#This Row],[ROWID]]=C607,"",SUMIF(Table1[ROWID],Table1[[#This Row],[ROWID]],Table1[TOTAL])))</f>
        <v/>
      </c>
      <c r="AA60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06">
        <f>IF(Table1[[#This Row],[JUMLAH NOTA]]="","",IF(Table1[[#This Row],[CONV]]="",Table1[[#This Row],[JUMLAH NOTA]],Table1[[#This Row],[JUMLAH NOTA]]*Table1[[#This Row],[CONV]]))</f>
        <v>12</v>
      </c>
      <c r="AC606" t="str">
        <f>IF(Table1[[#This Row],[ISI_CONV]]="","",IF(Table1[[#This Row],[CONV]]="",Table1[[#This Row],[SATUAN NOTA]],Table1[[#This Row],[SATUAN]]))</f>
        <v>PCS</v>
      </c>
      <c r="AD606" s="58">
        <f>IF(Table1[[#This Row],[HARGA]]="","",IF(Table1[[#This Row],[CONV]]="",Table1[[#This Row],[HARGA]],Table1[[#This Row],[HARGA]]/Table1[[#This Row],[CONV]]))</f>
        <v>13500</v>
      </c>
      <c r="AE606" s="58">
        <f>IF(Table1[[#This Row],[HARGA_CONV]]="","",Table1[[#This Row],[HARGA_CONV]]*Table1[[#This Row],[ISI_CONV]]*(100%-(Table1[[#This Row],[DISKON]]+Table1[[#This Row],[DISKON NOTA]])))</f>
        <v>162000</v>
      </c>
      <c r="AF606" s="3">
        <f>IF(Table1[[#This Row],[TANGGAL NOTA]]="",AF605,Table1[[#This Row],[TANGGAL NOTA]])</f>
        <v>45533</v>
      </c>
      <c r="AG606" s="3"/>
      <c r="AH606" s="3">
        <f>IF(Table1[[#This Row],[TANGGAL UPDATE]]="",AH605,Table1[[#This Row],[TANGGAL UPDATE]])</f>
        <v>45535</v>
      </c>
      <c r="AI606" t="str" cm="1">
        <f t="array" ref="AI606">IF(Table1[[#This Row],[A1]]="",AI605,INDEX(Table6[3],Table1[[#This Row],[Q1]]))</f>
        <v>G</v>
      </c>
      <c r="AJ606" t="str">
        <f>IF(Table1[[#This Row],[_KETERANGAN]]="","",Table1[[#This Row],[_KETERANGAN]])</f>
        <v/>
      </c>
      <c r="AK606" t="str" cm="1">
        <f t="array" ref="AK606">IF(Table1[[#This Row],[A1]]="",AK605,INDEX(Table6[3],Table1[[#This Row],[Q1]]))</f>
        <v>G</v>
      </c>
      <c r="AL606" s="5" t="str" cm="1">
        <f t="array" ref="AL606">IF(Table1[[#This Row],[A1]]="",AL605,INDEX(Table6[1],Table1[[#This Row],[Q1]]))</f>
        <v>SINAR BHAKTI</v>
      </c>
      <c r="AM606" t="str" cm="1">
        <f t="array" ref="AM606">IF(Table1[[#This Row],[A1]]="",AM605,INDEX(Table6[2],Table1[[#This Row],[Q1]]))</f>
        <v>YOGYA</v>
      </c>
      <c r="AN606" t="str">
        <f>CONCATENATE(Table1[[#This Row],[TOKO_H]],"-",Table1[[#This Row],[KOTA_H]])</f>
        <v>SINAR BHAKTI-YOGYA</v>
      </c>
      <c r="AO606"/>
      <c r="AP606" t="s">
        <v>9561</v>
      </c>
      <c r="AQ606"/>
    </row>
    <row r="607" spans="1:43">
      <c r="A607">
        <f>IF(Table1[[#This Row],[KODE BARANG]]="","",MATCH(Table1[[#This Row],[KODE BARANG]],DBS[KODE BARANG],0))</f>
        <v>2769</v>
      </c>
      <c r="B607">
        <f>IF(Table1[[#This Row],[ROWID]]="","",ROW()-2)</f>
        <v>605</v>
      </c>
      <c r="C607">
        <f>IF(Table1[[#This Row],[NAMA BARANG]]="","",IF(Table1[[#This Row],[ID]]="",C606,Table1[[#This Row],[ID]]))</f>
        <v>597</v>
      </c>
      <c r="D607" t="str">
        <f>IF(Table1[[#This Row],[A1]]="","",MATCH(Table1[[#This Row],[A1]],Table6[5],0))</f>
        <v/>
      </c>
      <c r="E607" t="str">
        <f>IF(Table1[[#This Row],[ID]]="","",Table1[[#This Row],[TOKO-KOTA_H]])</f>
        <v/>
      </c>
      <c r="F607" t="str">
        <f>IF(Table1[[#This Row],[NOTA TOKO]]="","",ROW()-2)</f>
        <v/>
      </c>
      <c r="G607" s="59"/>
      <c r="H607" s="1"/>
      <c r="J607" s="1"/>
      <c r="K607" t="s">
        <v>3994</v>
      </c>
      <c r="L607" t="str">
        <f>IF(Table1[[#This Row],[_NAMA BARANG]]="",IF(Table1[[#This Row],[//DBS]]="","",INDEX(DBS[NAMA],Table1[[#This Row],[//DBS]])),Table1[[#This Row],[_NAMA BARANG]])</f>
        <v>STICKER JBE-30</v>
      </c>
      <c r="M607"/>
      <c r="O607" t="str">
        <f>IF(Table1[[#This Row],[ROWID]]="","",IF(Table1[[#This Row],[_KETERANGAN]]="STOCK BELUM LENGKAP","ADA",IF(Table1[[#This Row],[KODE BARANG]]="","TIDAK ADA","ADA")))</f>
        <v>ADA</v>
      </c>
      <c r="P607">
        <v>2</v>
      </c>
      <c r="Q607" t="s">
        <v>6632</v>
      </c>
      <c r="R607">
        <f>IF(Table1[[#This Row],[//DBS]]="","",INDEX(DBS[ISI],Table1[[#This Row],[//DBS]]))</f>
        <v>576</v>
      </c>
      <c r="S607" t="str">
        <f>IF(Table1[[#This Row],[//DBS]]="","",IF(Table1[[#This Row],[SATUAN_BYPASS]]="",INDEX(DBS[[SATUAN ]],Table1[[#This Row],[//DBS]]),Table1[SATUAN_BYPASS]))</f>
        <v>PCS</v>
      </c>
      <c r="T607">
        <v>240</v>
      </c>
      <c r="U607" s="58">
        <f>IF(Table1[[#This Row],[HARGA_BYPASS]]="",IF(Table1[[#This Row],[_HARGA]]="","",Table1[[#This Row],[_HARGA]]*1000),Table1[[#This Row],[HARGA_BYPASS]])</f>
        <v>240000</v>
      </c>
      <c r="V607" s="2"/>
      <c r="W607" s="2"/>
      <c r="X607" s="58" t="str">
        <f>IF(Table1[[#This Row],[ROWID]]="","",IF(Table1[[#This Row],[ROWID]]=C608,"",SUMIF(Table1[ROWID],Table1[[#This Row],[ROWID]],Table1[TOTAL])))</f>
        <v/>
      </c>
      <c r="AA607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24</v>
      </c>
      <c r="AB607">
        <f>IF(Table1[[#This Row],[JUMLAH NOTA]]="","",IF(Table1[[#This Row],[CONV]]="",Table1[[#This Row],[JUMLAH NOTA]],Table1[[#This Row],[JUMLAH NOTA]]*Table1[[#This Row],[CONV]]))</f>
        <v>48</v>
      </c>
      <c r="AC607" t="str">
        <f>IF(Table1[[#This Row],[ISI_CONV]]="","",IF(Table1[[#This Row],[CONV]]="",Table1[[#This Row],[SATUAN NOTA]],Table1[[#This Row],[SATUAN]]))</f>
        <v>PCS</v>
      </c>
      <c r="AD607" s="58">
        <f>IF(Table1[[#This Row],[HARGA]]="","",IF(Table1[[#This Row],[CONV]]="",Table1[[#This Row],[HARGA]],Table1[[#This Row],[HARGA]]/Table1[[#This Row],[CONV]]))</f>
        <v>10000</v>
      </c>
      <c r="AE607" s="58">
        <f>IF(Table1[[#This Row],[HARGA_CONV]]="","",Table1[[#This Row],[HARGA_CONV]]*Table1[[#This Row],[ISI_CONV]]*(100%-(Table1[[#This Row],[DISKON]]+Table1[[#This Row],[DISKON NOTA]])))</f>
        <v>480000</v>
      </c>
      <c r="AF607" s="3">
        <f>IF(Table1[[#This Row],[TANGGAL NOTA]]="",AF606,Table1[[#This Row],[TANGGAL NOTA]])</f>
        <v>45533</v>
      </c>
      <c r="AG607" s="3"/>
      <c r="AH607" s="3">
        <f>IF(Table1[[#This Row],[TANGGAL UPDATE]]="",AH606,Table1[[#This Row],[TANGGAL UPDATE]])</f>
        <v>45535</v>
      </c>
      <c r="AI607" t="str" cm="1">
        <f t="array" ref="AI607">IF(Table1[[#This Row],[A1]]="",AI606,INDEX(Table6[3],Table1[[#This Row],[Q1]]))</f>
        <v>G</v>
      </c>
      <c r="AJ607" t="str">
        <f>IF(Table1[[#This Row],[_KETERANGAN]]="","",Table1[[#This Row],[_KETERANGAN]])</f>
        <v/>
      </c>
      <c r="AK607" t="str" cm="1">
        <f t="array" ref="AK607">IF(Table1[[#This Row],[A1]]="",AK606,INDEX(Table6[3],Table1[[#This Row],[Q1]]))</f>
        <v>G</v>
      </c>
      <c r="AL607" s="5" t="str" cm="1">
        <f t="array" ref="AL607">IF(Table1[[#This Row],[A1]]="",AL606,INDEX(Table6[1],Table1[[#This Row],[Q1]]))</f>
        <v>SINAR BHAKTI</v>
      </c>
      <c r="AM607" t="str" cm="1">
        <f t="array" ref="AM607">IF(Table1[[#This Row],[A1]]="",AM606,INDEX(Table6[2],Table1[[#This Row],[Q1]]))</f>
        <v>YOGYA</v>
      </c>
      <c r="AN607" t="str">
        <f>CONCATENATE(Table1[[#This Row],[TOKO_H]],"-",Table1[[#This Row],[KOTA_H]])</f>
        <v>SINAR BHAKTI-YOGYA</v>
      </c>
      <c r="AO607"/>
      <c r="AP607" t="s">
        <v>9561</v>
      </c>
      <c r="AQ607"/>
    </row>
    <row r="608" spans="1:43">
      <c r="A608">
        <f>IF(Table1[[#This Row],[KODE BARANG]]="","",MATCH(Table1[[#This Row],[KODE BARANG]],DBS[KODE BARANG],0))</f>
        <v>842</v>
      </c>
      <c r="B608">
        <f>IF(Table1[[#This Row],[ROWID]]="","",ROW()-2)</f>
        <v>606</v>
      </c>
      <c r="C608">
        <f>IF(Table1[[#This Row],[NAMA BARANG]]="","",IF(Table1[[#This Row],[ID]]="",C607,Table1[[#This Row],[ID]]))</f>
        <v>597</v>
      </c>
      <c r="D608" t="str">
        <f>IF(Table1[[#This Row],[A1]]="","",MATCH(Table1[[#This Row],[A1]],Table6[5],0))</f>
        <v/>
      </c>
      <c r="E608" t="str">
        <f>IF(Table1[[#This Row],[ID]]="","",Table1[[#This Row],[TOKO-KOTA_H]])</f>
        <v/>
      </c>
      <c r="F608" t="str">
        <f>IF(Table1[[#This Row],[NOTA TOKO]]="","",ROW()-2)</f>
        <v/>
      </c>
      <c r="G608" s="59"/>
      <c r="H608" s="1"/>
      <c r="J608" s="1"/>
      <c r="K608" t="s">
        <v>1715</v>
      </c>
      <c r="L608" t="str">
        <f>IF(Table1[[#This Row],[_NAMA BARANG]]="",IF(Table1[[#This Row],[//DBS]]="","",INDEX(DBS[NAMA],Table1[[#This Row],[//DBS]])),Table1[[#This Row],[_NAMA BARANG]])</f>
        <v>CAT ACRYLIC COLOUR PAINT V-TRO</v>
      </c>
      <c r="M608"/>
      <c r="O608" t="str">
        <f>IF(Table1[[#This Row],[ROWID]]="","",IF(Table1[[#This Row],[_KETERANGAN]]="STOCK BELUM LENGKAP","ADA",IF(Table1[[#This Row],[KODE BARANG]]="","TIDAK ADA","ADA")))</f>
        <v>ADA</v>
      </c>
      <c r="P608">
        <v>2</v>
      </c>
      <c r="Q608" t="s">
        <v>34</v>
      </c>
      <c r="R608">
        <f>IF(Table1[[#This Row],[//DBS]]="","",INDEX(DBS[ISI],Table1[[#This Row],[//DBS]]))</f>
        <v>100</v>
      </c>
      <c r="S608" t="str">
        <f>IF(Table1[[#This Row],[//DBS]]="","",IF(Table1[[#This Row],[SATUAN_BYPASS]]="",INDEX(DBS[[SATUAN ]],Table1[[#This Row],[//DBS]]),Table1[SATUAN_BYPASS]))</f>
        <v>PCS</v>
      </c>
      <c r="T608">
        <v>186</v>
      </c>
      <c r="U608" s="58">
        <f>IF(Table1[[#This Row],[HARGA_BYPASS]]="",IF(Table1[[#This Row],[_HARGA]]="","",Table1[[#This Row],[_HARGA]]*1000),Table1[[#This Row],[HARGA_BYPASS]])</f>
        <v>186000</v>
      </c>
      <c r="V608" s="2"/>
      <c r="W608" s="2"/>
      <c r="X608" s="58" t="str">
        <f>IF(Table1[[#This Row],[ROWID]]="","",IF(Table1[[#This Row],[ROWID]]=C609,"",SUMIF(Table1[ROWID],Table1[[#This Row],[ROWID]],Table1[TOTAL])))</f>
        <v/>
      </c>
      <c r="AA608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12</v>
      </c>
      <c r="AB608">
        <f>IF(Table1[[#This Row],[JUMLAH NOTA]]="","",IF(Table1[[#This Row],[CONV]]="",Table1[[#This Row],[JUMLAH NOTA]],Table1[[#This Row],[JUMLAH NOTA]]*Table1[[#This Row],[CONV]]))</f>
        <v>24</v>
      </c>
      <c r="AC608" t="str">
        <f>IF(Table1[[#This Row],[ISI_CONV]]="","",IF(Table1[[#This Row],[CONV]]="",Table1[[#This Row],[SATUAN NOTA]],Table1[[#This Row],[SATUAN]]))</f>
        <v>PCS</v>
      </c>
      <c r="AD608" s="58">
        <f>IF(Table1[[#This Row],[HARGA]]="","",IF(Table1[[#This Row],[CONV]]="",Table1[[#This Row],[HARGA]],Table1[[#This Row],[HARGA]]/Table1[[#This Row],[CONV]]))</f>
        <v>15500</v>
      </c>
      <c r="AE608" s="58">
        <f>IF(Table1[[#This Row],[HARGA_CONV]]="","",Table1[[#This Row],[HARGA_CONV]]*Table1[[#This Row],[ISI_CONV]]*(100%-(Table1[[#This Row],[DISKON]]+Table1[[#This Row],[DISKON NOTA]])))</f>
        <v>372000</v>
      </c>
      <c r="AF608" s="3">
        <f>IF(Table1[[#This Row],[TANGGAL NOTA]]="",AF607,Table1[[#This Row],[TANGGAL NOTA]])</f>
        <v>45533</v>
      </c>
      <c r="AG608" s="3"/>
      <c r="AH608" s="3">
        <f>IF(Table1[[#This Row],[TANGGAL UPDATE]]="",AH607,Table1[[#This Row],[TANGGAL UPDATE]])</f>
        <v>45535</v>
      </c>
      <c r="AI608" t="str" cm="1">
        <f t="array" ref="AI608">IF(Table1[[#This Row],[A1]]="",AI607,INDEX(Table6[3],Table1[[#This Row],[Q1]]))</f>
        <v>G</v>
      </c>
      <c r="AJ608" t="str">
        <f>IF(Table1[[#This Row],[_KETERANGAN]]="","",Table1[[#This Row],[_KETERANGAN]])</f>
        <v/>
      </c>
      <c r="AK608" t="str" cm="1">
        <f t="array" ref="AK608">IF(Table1[[#This Row],[A1]]="",AK607,INDEX(Table6[3],Table1[[#This Row],[Q1]]))</f>
        <v>G</v>
      </c>
      <c r="AL608" s="5" t="str" cm="1">
        <f t="array" ref="AL608">IF(Table1[[#This Row],[A1]]="",AL607,INDEX(Table6[1],Table1[[#This Row],[Q1]]))</f>
        <v>SINAR BHAKTI</v>
      </c>
      <c r="AM608" t="str" cm="1">
        <f t="array" ref="AM608">IF(Table1[[#This Row],[A1]]="",AM607,INDEX(Table6[2],Table1[[#This Row],[Q1]]))</f>
        <v>YOGYA</v>
      </c>
      <c r="AN608" t="str">
        <f>CONCATENATE(Table1[[#This Row],[TOKO_H]],"-",Table1[[#This Row],[KOTA_H]])</f>
        <v>SINAR BHAKTI-YOGYA</v>
      </c>
      <c r="AO608"/>
      <c r="AP608" t="s">
        <v>9561</v>
      </c>
      <c r="AQ608"/>
    </row>
    <row r="609" spans="1:43">
      <c r="A609">
        <f>IF(Table1[[#This Row],[KODE BARANG]]="","",MATCH(Table1[[#This Row],[KODE BARANG]],DBS[KODE BARANG],0))</f>
        <v>2767</v>
      </c>
      <c r="B609">
        <f>IF(Table1[[#This Row],[ROWID]]="","",ROW()-2)</f>
        <v>607</v>
      </c>
      <c r="C609">
        <f>IF(Table1[[#This Row],[NAMA BARANG]]="","",IF(Table1[[#This Row],[ID]]="",C608,Table1[[#This Row],[ID]]))</f>
        <v>597</v>
      </c>
      <c r="D609" t="str">
        <f>IF(Table1[[#This Row],[A1]]="","",MATCH(Table1[[#This Row],[A1]],Table6[5],0))</f>
        <v/>
      </c>
      <c r="E609" t="str">
        <f>IF(Table1[[#This Row],[ID]]="","",Table1[[#This Row],[TOKO-KOTA_H]])</f>
        <v/>
      </c>
      <c r="F609" t="str">
        <f>IF(Table1[[#This Row],[NOTA TOKO]]="","",ROW()-2)</f>
        <v/>
      </c>
      <c r="G609" s="59"/>
      <c r="H609" s="1"/>
      <c r="J609" s="1"/>
      <c r="K609" t="s">
        <v>3988</v>
      </c>
      <c r="L609" t="str">
        <f>IF(Table1[[#This Row],[_NAMA BARANG]]="",IF(Table1[[#This Row],[//DBS]]="","",INDEX(DBS[NAMA],Table1[[#This Row],[//DBS]])),Table1[[#This Row],[_NAMA BARANG]])</f>
        <v>STICKER XTQ-E</v>
      </c>
      <c r="M609"/>
      <c r="O609" t="str">
        <f>IF(Table1[[#This Row],[ROWID]]="","",IF(Table1[[#This Row],[_KETERANGAN]]="STOCK BELUM LENGKAP","ADA",IF(Table1[[#This Row],[KODE BARANG]]="","TIDAK ADA","ADA")))</f>
        <v>ADA</v>
      </c>
      <c r="P609">
        <v>2</v>
      </c>
      <c r="Q609" t="s">
        <v>6633</v>
      </c>
      <c r="R609">
        <f>IF(Table1[[#This Row],[//DBS]]="","",INDEX(DBS[ISI],Table1[[#This Row],[//DBS]]))</f>
        <v>1512</v>
      </c>
      <c r="S609" t="str">
        <f>IF(Table1[[#This Row],[//DBS]]="","",IF(Table1[[#This Row],[SATUAN_BYPASS]]="",INDEX(DBS[[SATUAN ]],Table1[[#This Row],[//DBS]]),Table1[SATUAN_BYPASS]))</f>
        <v>PCS</v>
      </c>
      <c r="T609">
        <v>180</v>
      </c>
      <c r="U609" s="58">
        <f>IF(Table1[[#This Row],[HARGA_BYPASS]]="",IF(Table1[[#This Row],[_HARGA]]="","",Table1[[#This Row],[_HARGA]]*1000),Table1[[#This Row],[HARGA_BYPASS]])</f>
        <v>180000</v>
      </c>
      <c r="V609" s="2"/>
      <c r="W609" s="2"/>
      <c r="X609" s="58" t="str">
        <f>IF(Table1[[#This Row],[ROWID]]="","",IF(Table1[[#This Row],[ROWID]]=C610,"",SUMIF(Table1[ROWID],Table1[[#This Row],[ROWID]],Table1[TOTAL])))</f>
        <v/>
      </c>
      <c r="AA609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36</v>
      </c>
      <c r="AB609">
        <f>IF(Table1[[#This Row],[JUMLAH NOTA]]="","",IF(Table1[[#This Row],[CONV]]="",Table1[[#This Row],[JUMLAH NOTA]],Table1[[#This Row],[JUMLAH NOTA]]*Table1[[#This Row],[CONV]]))</f>
        <v>72</v>
      </c>
      <c r="AC609" t="str">
        <f>IF(Table1[[#This Row],[ISI_CONV]]="","",IF(Table1[[#This Row],[CONV]]="",Table1[[#This Row],[SATUAN NOTA]],Table1[[#This Row],[SATUAN]]))</f>
        <v>PCS</v>
      </c>
      <c r="AD609" s="58">
        <f>IF(Table1[[#This Row],[HARGA]]="","",IF(Table1[[#This Row],[CONV]]="",Table1[[#This Row],[HARGA]],Table1[[#This Row],[HARGA]]/Table1[[#This Row],[CONV]]))</f>
        <v>5000</v>
      </c>
      <c r="AE609" s="58">
        <f>IF(Table1[[#This Row],[HARGA_CONV]]="","",Table1[[#This Row],[HARGA_CONV]]*Table1[[#This Row],[ISI_CONV]]*(100%-(Table1[[#This Row],[DISKON]]+Table1[[#This Row],[DISKON NOTA]])))</f>
        <v>360000</v>
      </c>
      <c r="AF609" s="3">
        <f>IF(Table1[[#This Row],[TANGGAL NOTA]]="",AF608,Table1[[#This Row],[TANGGAL NOTA]])</f>
        <v>45533</v>
      </c>
      <c r="AG609" s="3"/>
      <c r="AH609" s="3">
        <f>IF(Table1[[#This Row],[TANGGAL UPDATE]]="",AH608,Table1[[#This Row],[TANGGAL UPDATE]])</f>
        <v>45535</v>
      </c>
      <c r="AI609" t="str" cm="1">
        <f t="array" ref="AI609">IF(Table1[[#This Row],[A1]]="",AI608,INDEX(Table6[3],Table1[[#This Row],[Q1]]))</f>
        <v>G</v>
      </c>
      <c r="AJ609" t="str">
        <f>IF(Table1[[#This Row],[_KETERANGAN]]="","",Table1[[#This Row],[_KETERANGAN]])</f>
        <v/>
      </c>
      <c r="AK609" t="str" cm="1">
        <f t="array" ref="AK609">IF(Table1[[#This Row],[A1]]="",AK608,INDEX(Table6[3],Table1[[#This Row],[Q1]]))</f>
        <v>G</v>
      </c>
      <c r="AL609" s="5" t="str" cm="1">
        <f t="array" ref="AL609">IF(Table1[[#This Row],[A1]]="",AL608,INDEX(Table6[1],Table1[[#This Row],[Q1]]))</f>
        <v>SINAR BHAKTI</v>
      </c>
      <c r="AM609" t="str" cm="1">
        <f t="array" ref="AM609">IF(Table1[[#This Row],[A1]]="",AM608,INDEX(Table6[2],Table1[[#This Row],[Q1]]))</f>
        <v>YOGYA</v>
      </c>
      <c r="AN609" t="str">
        <f>CONCATENATE(Table1[[#This Row],[TOKO_H]],"-",Table1[[#This Row],[KOTA_H]])</f>
        <v>SINAR BHAKTI-YOGYA</v>
      </c>
      <c r="AO609"/>
      <c r="AP609" t="s">
        <v>9561</v>
      </c>
      <c r="AQ609"/>
    </row>
    <row r="610" spans="1:43">
      <c r="A610">
        <f>IF(Table1[[#This Row],[KODE BARANG]]="","",MATCH(Table1[[#This Row],[KODE BARANG]],DBS[KODE BARANG],0))</f>
        <v>2771</v>
      </c>
      <c r="B610">
        <f>IF(Table1[[#This Row],[ROWID]]="","",ROW()-2)</f>
        <v>608</v>
      </c>
      <c r="C610">
        <f>IF(Table1[[#This Row],[NAMA BARANG]]="","",IF(Table1[[#This Row],[ID]]="",C609,Table1[[#This Row],[ID]]))</f>
        <v>597</v>
      </c>
      <c r="D610" t="str">
        <f>IF(Table1[[#This Row],[A1]]="","",MATCH(Table1[[#This Row],[A1]],Table6[5],0))</f>
        <v/>
      </c>
      <c r="E610" t="str">
        <f>IF(Table1[[#This Row],[ID]]="","",Table1[[#This Row],[TOKO-KOTA_H]])</f>
        <v/>
      </c>
      <c r="F610" t="str">
        <f>IF(Table1[[#This Row],[NOTA TOKO]]="","",ROW()-2)</f>
        <v/>
      </c>
      <c r="G610" s="59"/>
      <c r="H610" s="1"/>
      <c r="J610" s="1"/>
      <c r="K610" t="s">
        <v>4000</v>
      </c>
      <c r="L610" t="str">
        <f>IF(Table1[[#This Row],[_NAMA BARANG]]="",IF(Table1[[#This Row],[//DBS]]="","",INDEX(DBS[NAMA],Table1[[#This Row],[//DBS]])),Table1[[#This Row],[_NAMA BARANG]])</f>
        <v>STICKER JBE-24</v>
      </c>
      <c r="M610"/>
      <c r="O610" t="str">
        <f>IF(Table1[[#This Row],[ROWID]]="","",IF(Table1[[#This Row],[_KETERANGAN]]="STOCK BELUM LENGKAP","ADA",IF(Table1[[#This Row],[KODE BARANG]]="","TIDAK ADA","ADA")))</f>
        <v>ADA</v>
      </c>
      <c r="P610">
        <v>2</v>
      </c>
      <c r="Q610" t="s">
        <v>6922</v>
      </c>
      <c r="R610">
        <f>IF(Table1[[#This Row],[//DBS]]="","",INDEX(DBS[ISI],Table1[[#This Row],[//DBS]]))</f>
        <v>384</v>
      </c>
      <c r="S610" t="str">
        <f>IF(Table1[[#This Row],[//DBS]]="","",IF(Table1[[#This Row],[SATUAN_BYPASS]]="",INDEX(DBS[[SATUAN ]],Table1[[#This Row],[//DBS]]),Table1[SATUAN_BYPASS]))</f>
        <v>PCS</v>
      </c>
      <c r="T610">
        <v>150</v>
      </c>
      <c r="U610" s="58">
        <f>IF(Table1[[#This Row],[HARGA_BYPASS]]="",IF(Table1[[#This Row],[_HARGA]]="","",Table1[[#This Row],[_HARGA]]*1000),Table1[[#This Row],[HARGA_BYPASS]])</f>
        <v>150000</v>
      </c>
      <c r="V610" s="2"/>
      <c r="W610" s="2"/>
      <c r="X610" s="58" t="str">
        <f>IF(Table1[[#This Row],[ROWID]]="","",IF(Table1[[#This Row],[ROWID]]=C611,"",SUMIF(Table1[ROWID],Table1[[#This Row],[ROWID]],Table1[TOTAL])))</f>
        <v/>
      </c>
      <c r="AA610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12</v>
      </c>
      <c r="AB610">
        <f>IF(Table1[[#This Row],[JUMLAH NOTA]]="","",IF(Table1[[#This Row],[CONV]]="",Table1[[#This Row],[JUMLAH NOTA]],Table1[[#This Row],[JUMLAH NOTA]]*Table1[[#This Row],[CONV]]))</f>
        <v>24</v>
      </c>
      <c r="AC610" t="str">
        <f>IF(Table1[[#This Row],[ISI_CONV]]="","",IF(Table1[[#This Row],[CONV]]="",Table1[[#This Row],[SATUAN NOTA]],Table1[[#This Row],[SATUAN]]))</f>
        <v>PCS</v>
      </c>
      <c r="AD610" s="58">
        <f>IF(Table1[[#This Row],[HARGA]]="","",IF(Table1[[#This Row],[CONV]]="",Table1[[#This Row],[HARGA]],Table1[[#This Row],[HARGA]]/Table1[[#This Row],[CONV]]))</f>
        <v>12500</v>
      </c>
      <c r="AE610" s="58">
        <f>IF(Table1[[#This Row],[HARGA_CONV]]="","",Table1[[#This Row],[HARGA_CONV]]*Table1[[#This Row],[ISI_CONV]]*(100%-(Table1[[#This Row],[DISKON]]+Table1[[#This Row],[DISKON NOTA]])))</f>
        <v>300000</v>
      </c>
      <c r="AF610" s="3">
        <f>IF(Table1[[#This Row],[TANGGAL NOTA]]="",AF609,Table1[[#This Row],[TANGGAL NOTA]])</f>
        <v>45533</v>
      </c>
      <c r="AG610" s="3"/>
      <c r="AH610" s="3">
        <f>IF(Table1[[#This Row],[TANGGAL UPDATE]]="",AH609,Table1[[#This Row],[TANGGAL UPDATE]])</f>
        <v>45535</v>
      </c>
      <c r="AI610" t="str" cm="1">
        <f t="array" ref="AI610">IF(Table1[[#This Row],[A1]]="",AI609,INDEX(Table6[3],Table1[[#This Row],[Q1]]))</f>
        <v>G</v>
      </c>
      <c r="AJ610" t="str">
        <f>IF(Table1[[#This Row],[_KETERANGAN]]="","",Table1[[#This Row],[_KETERANGAN]])</f>
        <v/>
      </c>
      <c r="AK610" t="str" cm="1">
        <f t="array" ref="AK610">IF(Table1[[#This Row],[A1]]="",AK609,INDEX(Table6[3],Table1[[#This Row],[Q1]]))</f>
        <v>G</v>
      </c>
      <c r="AL610" s="5" t="str" cm="1">
        <f t="array" ref="AL610">IF(Table1[[#This Row],[A1]]="",AL609,INDEX(Table6[1],Table1[[#This Row],[Q1]]))</f>
        <v>SINAR BHAKTI</v>
      </c>
      <c r="AM610" t="str" cm="1">
        <f t="array" ref="AM610">IF(Table1[[#This Row],[A1]]="",AM609,INDEX(Table6[2],Table1[[#This Row],[Q1]]))</f>
        <v>YOGYA</v>
      </c>
      <c r="AN610" t="str">
        <f>CONCATENATE(Table1[[#This Row],[TOKO_H]],"-",Table1[[#This Row],[KOTA_H]])</f>
        <v>SINAR BHAKTI-YOGYA</v>
      </c>
      <c r="AO610"/>
      <c r="AP610" t="s">
        <v>9561</v>
      </c>
      <c r="AQ610"/>
    </row>
    <row r="611" spans="1:43">
      <c r="A611">
        <f>IF(Table1[[#This Row],[KODE BARANG]]="","",MATCH(Table1[[#This Row],[KODE BARANG]],DBS[KODE BARANG],0))</f>
        <v>846</v>
      </c>
      <c r="B611">
        <f>IF(Table1[[#This Row],[ROWID]]="","",ROW()-2)</f>
        <v>609</v>
      </c>
      <c r="C611">
        <f>IF(Table1[[#This Row],[NAMA BARANG]]="","",IF(Table1[[#This Row],[ID]]="",C610,Table1[[#This Row],[ID]]))</f>
        <v>597</v>
      </c>
      <c r="D611" t="str">
        <f>IF(Table1[[#This Row],[A1]]="","",MATCH(Table1[[#This Row],[A1]],Table6[5],0))</f>
        <v/>
      </c>
      <c r="E611" t="str">
        <f>IF(Table1[[#This Row],[ID]]="","",Table1[[#This Row],[TOKO-KOTA_H]])</f>
        <v/>
      </c>
      <c r="F611" t="str">
        <f>IF(Table1[[#This Row],[NOTA TOKO]]="","",ROW()-2)</f>
        <v/>
      </c>
      <c r="G611" s="59"/>
      <c r="H611" s="1"/>
      <c r="J611" s="1"/>
      <c r="K611" t="s">
        <v>7209</v>
      </c>
      <c r="L611" t="str">
        <f>IF(Table1[[#This Row],[_NAMA BARANG]]="",IF(Table1[[#This Row],[//DBS]]="","",INDEX(DBS[NAMA],Table1[[#This Row],[//DBS]])),Table1[[#This Row],[_NAMA BARANG]])</f>
        <v>WATER COLOUR V-TRO</v>
      </c>
      <c r="M611"/>
      <c r="O611" t="str">
        <f>IF(Table1[[#This Row],[ROWID]]="","",IF(Table1[[#This Row],[_KETERANGAN]]="STOCK BELUM LENGKAP","ADA",IF(Table1[[#This Row],[KODE BARANG]]="","TIDAK ADA","ADA")))</f>
        <v>ADA</v>
      </c>
      <c r="P611">
        <v>36</v>
      </c>
      <c r="Q611" t="s">
        <v>37</v>
      </c>
      <c r="R611">
        <f>IF(Table1[[#This Row],[//DBS]]="","",INDEX(DBS[ISI],Table1[[#This Row],[//DBS]]))</f>
        <v>100</v>
      </c>
      <c r="S611" t="str">
        <f>IF(Table1[[#This Row],[//DBS]]="","",IF(Table1[[#This Row],[SATUAN_BYPASS]]="",INDEX(DBS[[SATUAN ]],Table1[[#This Row],[//DBS]]),Table1[SATUAN_BYPASS]))</f>
        <v>PCS</v>
      </c>
      <c r="T611">
        <v>14.5</v>
      </c>
      <c r="U611" s="58">
        <f>IF(Table1[[#This Row],[HARGA_BYPASS]]="",IF(Table1[[#This Row],[_HARGA]]="","",Table1[[#This Row],[_HARGA]]*1000),Table1[[#This Row],[HARGA_BYPASS]])</f>
        <v>14500</v>
      </c>
      <c r="V611" s="2"/>
      <c r="W611" s="2"/>
      <c r="X611" s="58" t="str">
        <f>IF(Table1[[#This Row],[ROWID]]="","",IF(Table1[[#This Row],[ROWID]]=C612,"",SUMIF(Table1[ROWID],Table1[[#This Row],[ROWID]],Table1[TOTAL])))</f>
        <v/>
      </c>
      <c r="AA61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11">
        <f>IF(Table1[[#This Row],[JUMLAH NOTA]]="","",IF(Table1[[#This Row],[CONV]]="",Table1[[#This Row],[JUMLAH NOTA]],Table1[[#This Row],[JUMLAH NOTA]]*Table1[[#This Row],[CONV]]))</f>
        <v>36</v>
      </c>
      <c r="AC611" t="str">
        <f>IF(Table1[[#This Row],[ISI_CONV]]="","",IF(Table1[[#This Row],[CONV]]="",Table1[[#This Row],[SATUAN NOTA]],Table1[[#This Row],[SATUAN]]))</f>
        <v>PCS</v>
      </c>
      <c r="AD611" s="58">
        <f>IF(Table1[[#This Row],[HARGA]]="","",IF(Table1[[#This Row],[CONV]]="",Table1[[#This Row],[HARGA]],Table1[[#This Row],[HARGA]]/Table1[[#This Row],[CONV]]))</f>
        <v>14500</v>
      </c>
      <c r="AE611" s="58">
        <f>IF(Table1[[#This Row],[HARGA_CONV]]="","",Table1[[#This Row],[HARGA_CONV]]*Table1[[#This Row],[ISI_CONV]]*(100%-(Table1[[#This Row],[DISKON]]+Table1[[#This Row],[DISKON NOTA]])))</f>
        <v>522000</v>
      </c>
      <c r="AF611" s="3">
        <f>IF(Table1[[#This Row],[TANGGAL NOTA]]="",AF610,Table1[[#This Row],[TANGGAL NOTA]])</f>
        <v>45533</v>
      </c>
      <c r="AG611" s="3"/>
      <c r="AH611" s="3">
        <f>IF(Table1[[#This Row],[TANGGAL UPDATE]]="",AH610,Table1[[#This Row],[TANGGAL UPDATE]])</f>
        <v>45535</v>
      </c>
      <c r="AI611" t="str" cm="1">
        <f t="array" ref="AI611">IF(Table1[[#This Row],[A1]]="",AI610,INDEX(Table6[3],Table1[[#This Row],[Q1]]))</f>
        <v>G</v>
      </c>
      <c r="AJ611" t="str">
        <f>IF(Table1[[#This Row],[_KETERANGAN]]="","",Table1[[#This Row],[_KETERANGAN]])</f>
        <v/>
      </c>
      <c r="AK611" t="str" cm="1">
        <f t="array" ref="AK611">IF(Table1[[#This Row],[A1]]="",AK610,INDEX(Table6[3],Table1[[#This Row],[Q1]]))</f>
        <v>G</v>
      </c>
      <c r="AL611" s="5" t="str" cm="1">
        <f t="array" ref="AL611">IF(Table1[[#This Row],[A1]]="",AL610,INDEX(Table6[1],Table1[[#This Row],[Q1]]))</f>
        <v>SINAR BHAKTI</v>
      </c>
      <c r="AM611" t="str" cm="1">
        <f t="array" ref="AM611">IF(Table1[[#This Row],[A1]]="",AM610,INDEX(Table6[2],Table1[[#This Row],[Q1]]))</f>
        <v>YOGYA</v>
      </c>
      <c r="AN611" t="str">
        <f>CONCATENATE(Table1[[#This Row],[TOKO_H]],"-",Table1[[#This Row],[KOTA_H]])</f>
        <v>SINAR BHAKTI-YOGYA</v>
      </c>
      <c r="AO611"/>
      <c r="AP611" t="s">
        <v>9561</v>
      </c>
      <c r="AQ611"/>
    </row>
    <row r="612" spans="1:43">
      <c r="A612">
        <f>IF(Table1[[#This Row],[KODE BARANG]]="","",MATCH(Table1[[#This Row],[KODE BARANG]],DBS[KODE BARANG],0))</f>
        <v>1514</v>
      </c>
      <c r="B612">
        <f>IF(Table1[[#This Row],[ROWID]]="","",ROW()-2)</f>
        <v>610</v>
      </c>
      <c r="C612">
        <f>IF(Table1[[#This Row],[NAMA BARANG]]="","",IF(Table1[[#This Row],[ID]]="",C611,Table1[[#This Row],[ID]]))</f>
        <v>597</v>
      </c>
      <c r="D612" t="str">
        <f>IF(Table1[[#This Row],[A1]]="","",MATCH(Table1[[#This Row],[A1]],Table6[5],0))</f>
        <v/>
      </c>
      <c r="E612" t="str">
        <f>IF(Table1[[#This Row],[ID]]="","",Table1[[#This Row],[TOKO-KOTA_H]])</f>
        <v/>
      </c>
      <c r="F612" t="str">
        <f>IF(Table1[[#This Row],[NOTA TOKO]]="","",ROW()-2)</f>
        <v/>
      </c>
      <c r="G612" s="59"/>
      <c r="H612" s="1"/>
      <c r="J612" s="1"/>
      <c r="K612" t="s">
        <v>2569</v>
      </c>
      <c r="L612" t="str">
        <f>IF(Table1[[#This Row],[_NAMA BARANG]]="",IF(Table1[[#This Row],[//DBS]]="","",INDEX(DBS[NAMA],Table1[[#This Row],[//DBS]])),Table1[[#This Row],[_NAMA BARANG]])</f>
        <v>KUAS 251-2 PAGODA</v>
      </c>
      <c r="M612"/>
      <c r="O612" t="str">
        <f>IF(Table1[[#This Row],[ROWID]]="","",IF(Table1[[#This Row],[_KETERANGAN]]="STOCK BELUM LENGKAP","ADA",IF(Table1[[#This Row],[KODE BARANG]]="","TIDAK ADA","ADA")))</f>
        <v>ADA</v>
      </c>
      <c r="P612">
        <v>1</v>
      </c>
      <c r="Q612" t="s">
        <v>44</v>
      </c>
      <c r="R612">
        <f>IF(Table1[[#This Row],[//DBS]]="","",INDEX(DBS[ISI],Table1[[#This Row],[//DBS]]))</f>
        <v>3600</v>
      </c>
      <c r="S612" t="str">
        <f>IF(Table1[[#This Row],[//DBS]]="","",IF(Table1[[#This Row],[SATUAN_BYPASS]]="",INDEX(DBS[[SATUAN ]],Table1[[#This Row],[//DBS]]),Table1[SATUAN_BYPASS]))</f>
        <v>PCS</v>
      </c>
      <c r="T612">
        <v>155</v>
      </c>
      <c r="U612" s="58">
        <f>IF(Table1[[#This Row],[HARGA_BYPASS]]="",IF(Table1[[#This Row],[_HARGA]]="","",Table1[[#This Row],[_HARGA]]*1000),Table1[[#This Row],[HARGA_BYPASS]])</f>
        <v>155000</v>
      </c>
      <c r="V612" s="2"/>
      <c r="W612" s="2"/>
      <c r="X612" s="58" t="str">
        <f>IF(Table1[[#This Row],[ROWID]]="","",IF(Table1[[#This Row],[ROWID]]=C613,"",SUMIF(Table1[ROWID],Table1[[#This Row],[ROWID]],Table1[TOTAL])))</f>
        <v/>
      </c>
      <c r="AA612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144</v>
      </c>
      <c r="AB612">
        <f>IF(Table1[[#This Row],[JUMLAH NOTA]]="","",IF(Table1[[#This Row],[CONV]]="",Table1[[#This Row],[JUMLAH NOTA]],Table1[[#This Row],[JUMLAH NOTA]]*Table1[[#This Row],[CONV]]))</f>
        <v>144</v>
      </c>
      <c r="AC612" t="str">
        <f>IF(Table1[[#This Row],[ISI_CONV]]="","",IF(Table1[[#This Row],[CONV]]="",Table1[[#This Row],[SATUAN NOTA]],Table1[[#This Row],[SATUAN]]))</f>
        <v>PCS</v>
      </c>
      <c r="AD612" s="58">
        <f>IF(Table1[[#This Row],[HARGA]]="","",IF(Table1[[#This Row],[CONV]]="",Table1[[#This Row],[HARGA]],Table1[[#This Row],[HARGA]]/Table1[[#This Row],[CONV]]))</f>
        <v>1076.3888888888889</v>
      </c>
      <c r="AE612" s="58">
        <f>IF(Table1[[#This Row],[HARGA_CONV]]="","",Table1[[#This Row],[HARGA_CONV]]*Table1[[#This Row],[ISI_CONV]]*(100%-(Table1[[#This Row],[DISKON]]+Table1[[#This Row],[DISKON NOTA]])))</f>
        <v>155000</v>
      </c>
      <c r="AF612" s="3">
        <f>IF(Table1[[#This Row],[TANGGAL NOTA]]="",AF611,Table1[[#This Row],[TANGGAL NOTA]])</f>
        <v>45533</v>
      </c>
      <c r="AG612" s="3"/>
      <c r="AH612" s="3">
        <f>IF(Table1[[#This Row],[TANGGAL UPDATE]]="",AH611,Table1[[#This Row],[TANGGAL UPDATE]])</f>
        <v>45535</v>
      </c>
      <c r="AI612" t="str" cm="1">
        <f t="array" ref="AI612">IF(Table1[[#This Row],[A1]]="",AI611,INDEX(Table6[3],Table1[[#This Row],[Q1]]))</f>
        <v>G</v>
      </c>
      <c r="AJ612" t="str">
        <f>IF(Table1[[#This Row],[_KETERANGAN]]="","",Table1[[#This Row],[_KETERANGAN]])</f>
        <v/>
      </c>
      <c r="AK612" t="str" cm="1">
        <f t="array" ref="AK612">IF(Table1[[#This Row],[A1]]="",AK611,INDEX(Table6[3],Table1[[#This Row],[Q1]]))</f>
        <v>G</v>
      </c>
      <c r="AL612" s="5" t="str" cm="1">
        <f t="array" ref="AL612">IF(Table1[[#This Row],[A1]]="",AL611,INDEX(Table6[1],Table1[[#This Row],[Q1]]))</f>
        <v>SINAR BHAKTI</v>
      </c>
      <c r="AM612" t="str" cm="1">
        <f t="array" ref="AM612">IF(Table1[[#This Row],[A1]]="",AM611,INDEX(Table6[2],Table1[[#This Row],[Q1]]))</f>
        <v>YOGYA</v>
      </c>
      <c r="AN612" t="str">
        <f>CONCATENATE(Table1[[#This Row],[TOKO_H]],"-",Table1[[#This Row],[KOTA_H]])</f>
        <v>SINAR BHAKTI-YOGYA</v>
      </c>
      <c r="AO612"/>
      <c r="AP612" t="s">
        <v>9561</v>
      </c>
      <c r="AQ612"/>
    </row>
    <row r="613" spans="1:43">
      <c r="A613">
        <f>IF(Table1[[#This Row],[KODE BARANG]]="","",MATCH(Table1[[#This Row],[KODE BARANG]],DBS[KODE BARANG],0))</f>
        <v>2782</v>
      </c>
      <c r="B613">
        <f>IF(Table1[[#This Row],[ROWID]]="","",ROW()-2)</f>
        <v>611</v>
      </c>
      <c r="C613">
        <f>IF(Table1[[#This Row],[NAMA BARANG]]="","",IF(Table1[[#This Row],[ID]]="",C612,Table1[[#This Row],[ID]]))</f>
        <v>597</v>
      </c>
      <c r="D613" t="str">
        <f>IF(Table1[[#This Row],[A1]]="","",MATCH(Table1[[#This Row],[A1]],Table6[5],0))</f>
        <v/>
      </c>
      <c r="E613" t="str">
        <f>IF(Table1[[#This Row],[ID]]="","",Table1[[#This Row],[TOKO-KOTA_H]])</f>
        <v/>
      </c>
      <c r="F613" t="str">
        <f>IF(Table1[[#This Row],[NOTA TOKO]]="","",ROW()-2)</f>
        <v/>
      </c>
      <c r="G613" s="59"/>
      <c r="H613" s="1"/>
      <c r="J613" s="1"/>
      <c r="K613" t="s">
        <v>4032</v>
      </c>
      <c r="L613" t="str">
        <f>IF(Table1[[#This Row],[_NAMA BARANG]]="",IF(Table1[[#This Row],[//DBS]]="","",INDEX(DBS[NAMA],Table1[[#This Row],[//DBS]])),Table1[[#This Row],[_NAMA BARANG]])</f>
        <v>STICKER JBE-35</v>
      </c>
      <c r="M613"/>
      <c r="O613" t="str">
        <f>IF(Table1[[#This Row],[ROWID]]="","",IF(Table1[[#This Row],[_KETERANGAN]]="STOCK BELUM LENGKAP","ADA",IF(Table1[[#This Row],[KODE BARANG]]="","TIDAK ADA","ADA")))</f>
        <v>ADA</v>
      </c>
      <c r="P613">
        <v>2</v>
      </c>
      <c r="Q613" t="s">
        <v>6629</v>
      </c>
      <c r="R613">
        <f>IF(Table1[[#This Row],[//DBS]]="","",INDEX(DBS[ISI],Table1[[#This Row],[//DBS]]))</f>
        <v>1920</v>
      </c>
      <c r="S613" t="str">
        <f>IF(Table1[[#This Row],[//DBS]]="","",IF(Table1[[#This Row],[SATUAN_BYPASS]]="",INDEX(DBS[[SATUAN ]],Table1[[#This Row],[//DBS]]),Table1[SATUAN_BYPASS]))</f>
        <v>PCS</v>
      </c>
      <c r="T613">
        <v>192</v>
      </c>
      <c r="U613" s="58">
        <f>IF(Table1[[#This Row],[HARGA_BYPASS]]="",IF(Table1[[#This Row],[_HARGA]]="","",Table1[[#This Row],[_HARGA]]*1000),Table1[[#This Row],[HARGA_BYPASS]])</f>
        <v>192000</v>
      </c>
      <c r="V613" s="2"/>
      <c r="W613" s="2"/>
      <c r="X613" s="58" t="str">
        <f>IF(Table1[[#This Row],[ROWID]]="","",IF(Table1[[#This Row],[ROWID]]=C614,"",SUMIF(Table1[ROWID],Table1[[#This Row],[ROWID]],Table1[TOTAL])))</f>
        <v/>
      </c>
      <c r="AA613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48</v>
      </c>
      <c r="AB613">
        <f>IF(Table1[[#This Row],[JUMLAH NOTA]]="","",IF(Table1[[#This Row],[CONV]]="",Table1[[#This Row],[JUMLAH NOTA]],Table1[[#This Row],[JUMLAH NOTA]]*Table1[[#This Row],[CONV]]))</f>
        <v>96</v>
      </c>
      <c r="AC613" t="str">
        <f>IF(Table1[[#This Row],[ISI_CONV]]="","",IF(Table1[[#This Row],[CONV]]="",Table1[[#This Row],[SATUAN NOTA]],Table1[[#This Row],[SATUAN]]))</f>
        <v>PCS</v>
      </c>
      <c r="AD613" s="58">
        <f>IF(Table1[[#This Row],[HARGA]]="","",IF(Table1[[#This Row],[CONV]]="",Table1[[#This Row],[HARGA]],Table1[[#This Row],[HARGA]]/Table1[[#This Row],[CONV]]))</f>
        <v>4000</v>
      </c>
      <c r="AE613" s="58">
        <f>IF(Table1[[#This Row],[HARGA_CONV]]="","",Table1[[#This Row],[HARGA_CONV]]*Table1[[#This Row],[ISI_CONV]]*(100%-(Table1[[#This Row],[DISKON]]+Table1[[#This Row],[DISKON NOTA]])))</f>
        <v>384000</v>
      </c>
      <c r="AF613" s="3">
        <f>IF(Table1[[#This Row],[TANGGAL NOTA]]="",AF612,Table1[[#This Row],[TANGGAL NOTA]])</f>
        <v>45533</v>
      </c>
      <c r="AG613" s="3"/>
      <c r="AH613" s="3">
        <f>IF(Table1[[#This Row],[TANGGAL UPDATE]]="",AH612,Table1[[#This Row],[TANGGAL UPDATE]])</f>
        <v>45535</v>
      </c>
      <c r="AI613" t="str" cm="1">
        <f t="array" ref="AI613">IF(Table1[[#This Row],[A1]]="",AI612,INDEX(Table6[3],Table1[[#This Row],[Q1]]))</f>
        <v>G</v>
      </c>
      <c r="AJ613" t="str">
        <f>IF(Table1[[#This Row],[_KETERANGAN]]="","",Table1[[#This Row],[_KETERANGAN]])</f>
        <v/>
      </c>
      <c r="AK613" t="str" cm="1">
        <f t="array" ref="AK613">IF(Table1[[#This Row],[A1]]="",AK612,INDEX(Table6[3],Table1[[#This Row],[Q1]]))</f>
        <v>G</v>
      </c>
      <c r="AL613" s="5" t="str" cm="1">
        <f t="array" ref="AL613">IF(Table1[[#This Row],[A1]]="",AL612,INDEX(Table6[1],Table1[[#This Row],[Q1]]))</f>
        <v>SINAR BHAKTI</v>
      </c>
      <c r="AM613" t="str" cm="1">
        <f t="array" ref="AM613">IF(Table1[[#This Row],[A1]]="",AM612,INDEX(Table6[2],Table1[[#This Row],[Q1]]))</f>
        <v>YOGYA</v>
      </c>
      <c r="AN613" t="str">
        <f>CONCATENATE(Table1[[#This Row],[TOKO_H]],"-",Table1[[#This Row],[KOTA_H]])</f>
        <v>SINAR BHAKTI-YOGYA</v>
      </c>
      <c r="AO613"/>
      <c r="AP613" t="s">
        <v>9561</v>
      </c>
      <c r="AQ613"/>
    </row>
    <row r="614" spans="1:43">
      <c r="A614">
        <f>IF(Table1[[#This Row],[KODE BARANG]]="","",MATCH(Table1[[#This Row],[KODE BARANG]],DBS[KODE BARANG],0))</f>
        <v>1671</v>
      </c>
      <c r="B614">
        <f>IF(Table1[[#This Row],[ROWID]]="","",ROW()-2)</f>
        <v>612</v>
      </c>
      <c r="C614">
        <f>IF(Table1[[#This Row],[NAMA BARANG]]="","",IF(Table1[[#This Row],[ID]]="",C613,Table1[[#This Row],[ID]]))</f>
        <v>597</v>
      </c>
      <c r="D614" t="str">
        <f>IF(Table1[[#This Row],[A1]]="","",MATCH(Table1[[#This Row],[A1]],Table6[5],0))</f>
        <v/>
      </c>
      <c r="E614" t="str">
        <f>IF(Table1[[#This Row],[ID]]="","",Table1[[#This Row],[TOKO-KOTA_H]])</f>
        <v/>
      </c>
      <c r="F614" t="str">
        <f>IF(Table1[[#This Row],[NOTA TOKO]]="","",ROW()-2)</f>
        <v/>
      </c>
      <c r="G614" s="59"/>
      <c r="H614" s="1"/>
      <c r="J614" s="1"/>
      <c r="K614" t="s">
        <v>2808</v>
      </c>
      <c r="L614" t="str">
        <f>IF(Table1[[#This Row],[_NAMA BARANG]]="",IF(Table1[[#This Row],[//DBS]]="","",INDEX(DBS[NAMA],Table1[[#This Row],[//DBS]])),Table1[[#This Row],[_NAMA BARANG]])</f>
        <v>MAGNET 007 BENTUK 4 SAMA KOTAK</v>
      </c>
      <c r="M614"/>
      <c r="O614" t="str">
        <f>IF(Table1[[#This Row],[ROWID]]="","",IF(Table1[[#This Row],[_KETERANGAN]]="STOCK BELUM LENGKAP","ADA",IF(Table1[[#This Row],[KODE BARANG]]="","TIDAK ADA","ADA")))</f>
        <v>ADA</v>
      </c>
      <c r="P614">
        <v>1</v>
      </c>
      <c r="Q614" t="s">
        <v>34</v>
      </c>
      <c r="R614">
        <f>IF(Table1[[#This Row],[//DBS]]="","",INDEX(DBS[ISI],Table1[[#This Row],[//DBS]]))</f>
        <v>240</v>
      </c>
      <c r="S614" t="str">
        <f>IF(Table1[[#This Row],[//DBS]]="","",IF(Table1[[#This Row],[SATUAN_BYPASS]]="",INDEX(DBS[[SATUAN ]],Table1[[#This Row],[//DBS]]),Table1[SATUAN_BYPASS]))</f>
        <v>PCS</v>
      </c>
      <c r="T614">
        <v>225</v>
      </c>
      <c r="U614" s="58">
        <f>IF(Table1[[#This Row],[HARGA_BYPASS]]="",IF(Table1[[#This Row],[_HARGA]]="","",Table1[[#This Row],[_HARGA]]*1000),Table1[[#This Row],[HARGA_BYPASS]])</f>
        <v>225000</v>
      </c>
      <c r="V614" s="2"/>
      <c r="W614" s="2"/>
      <c r="X614" s="58">
        <f>IF(Table1[[#This Row],[ROWID]]="","",IF(Table1[[#This Row],[ROWID]]=C615,"",SUMIF(Table1[ROWID],Table1[[#This Row],[ROWID]],Table1[TOTAL])))</f>
        <v>4986000</v>
      </c>
      <c r="AA614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12</v>
      </c>
      <c r="AB614">
        <f>IF(Table1[[#This Row],[JUMLAH NOTA]]="","",IF(Table1[[#This Row],[CONV]]="",Table1[[#This Row],[JUMLAH NOTA]],Table1[[#This Row],[JUMLAH NOTA]]*Table1[[#This Row],[CONV]]))</f>
        <v>12</v>
      </c>
      <c r="AC614" t="str">
        <f>IF(Table1[[#This Row],[ISI_CONV]]="","",IF(Table1[[#This Row],[CONV]]="",Table1[[#This Row],[SATUAN NOTA]],Table1[[#This Row],[SATUAN]]))</f>
        <v>PCS</v>
      </c>
      <c r="AD614" s="58">
        <f>IF(Table1[[#This Row],[HARGA]]="","",IF(Table1[[#This Row],[CONV]]="",Table1[[#This Row],[HARGA]],Table1[[#This Row],[HARGA]]/Table1[[#This Row],[CONV]]))</f>
        <v>18750</v>
      </c>
      <c r="AE614" s="58">
        <f>IF(Table1[[#This Row],[HARGA_CONV]]="","",Table1[[#This Row],[HARGA_CONV]]*Table1[[#This Row],[ISI_CONV]]*(100%-(Table1[[#This Row],[DISKON]]+Table1[[#This Row],[DISKON NOTA]])))</f>
        <v>225000</v>
      </c>
      <c r="AF614" s="3">
        <f>IF(Table1[[#This Row],[TANGGAL NOTA]]="",AF613,Table1[[#This Row],[TANGGAL NOTA]])</f>
        <v>45533</v>
      </c>
      <c r="AG614" s="3"/>
      <c r="AH614" s="3">
        <f>IF(Table1[[#This Row],[TANGGAL UPDATE]]="",AH613,Table1[[#This Row],[TANGGAL UPDATE]])</f>
        <v>45535</v>
      </c>
      <c r="AI614" t="str" cm="1">
        <f t="array" ref="AI614">IF(Table1[[#This Row],[A1]]="",AI613,INDEX(Table6[3],Table1[[#This Row],[Q1]]))</f>
        <v>G</v>
      </c>
      <c r="AJ614" t="str">
        <f>IF(Table1[[#This Row],[_KETERANGAN]]="","",Table1[[#This Row],[_KETERANGAN]])</f>
        <v/>
      </c>
      <c r="AK614" t="str" cm="1">
        <f t="array" ref="AK614">IF(Table1[[#This Row],[A1]]="",AK613,INDEX(Table6[3],Table1[[#This Row],[Q1]]))</f>
        <v>G</v>
      </c>
      <c r="AL614" s="5" t="str" cm="1">
        <f t="array" ref="AL614">IF(Table1[[#This Row],[A1]]="",AL613,INDEX(Table6[1],Table1[[#This Row],[Q1]]))</f>
        <v>SINAR BHAKTI</v>
      </c>
      <c r="AM614" t="str" cm="1">
        <f t="array" ref="AM614">IF(Table1[[#This Row],[A1]]="",AM613,INDEX(Table6[2],Table1[[#This Row],[Q1]]))</f>
        <v>YOGYA</v>
      </c>
      <c r="AN614" t="str">
        <f>CONCATENATE(Table1[[#This Row],[TOKO_H]],"-",Table1[[#This Row],[KOTA_H]])</f>
        <v>SINAR BHAKTI-YOGYA</v>
      </c>
      <c r="AO614"/>
      <c r="AP614" t="s">
        <v>9561</v>
      </c>
      <c r="AQ614"/>
    </row>
    <row r="615" spans="1:43">
      <c r="A615" t="str">
        <f>IF(Table1[[#This Row],[KODE BARANG]]="","",MATCH(Table1[[#This Row],[KODE BARANG]],DBS[KODE BARANG],0))</f>
        <v/>
      </c>
      <c r="B615" t="str">
        <f>IF(Table1[[#This Row],[ROWID]]="","",ROW()-2)</f>
        <v/>
      </c>
      <c r="C615" t="str">
        <f>IF(Table1[[#This Row],[NAMA BARANG]]="","",IF(Table1[[#This Row],[ID]]="",C614,Table1[[#This Row],[ID]]))</f>
        <v/>
      </c>
      <c r="D615" t="str">
        <f>IF(Table1[[#This Row],[A1]]="","",MATCH(Table1[[#This Row],[A1]],Table6[5],0))</f>
        <v/>
      </c>
      <c r="E615" t="str">
        <f>IF(Table1[[#This Row],[ID]]="","",Table1[[#This Row],[TOKO-KOTA_H]])</f>
        <v/>
      </c>
      <c r="F615" t="str">
        <f>IF(Table1[[#This Row],[NOTA TOKO]]="","",ROW()-2)</f>
        <v/>
      </c>
      <c r="G615" s="59"/>
      <c r="H615" s="1"/>
      <c r="J615" s="1"/>
      <c r="K615"/>
      <c r="L615" t="str">
        <f>IF(Table1[[#This Row],[_NAMA BARANG]]="",IF(Table1[[#This Row],[//DBS]]="","",INDEX(DBS[NAMA],Table1[[#This Row],[//DBS]])),Table1[[#This Row],[_NAMA BARANG]])</f>
        <v/>
      </c>
      <c r="M615"/>
      <c r="O615" t="str">
        <f>IF(Table1[[#This Row],[ROWID]]="","",IF(Table1[[#This Row],[_KETERANGAN]]="STOCK BELUM LENGKAP","ADA",IF(Table1[[#This Row],[KODE BARANG]]="","TIDAK ADA","ADA")))</f>
        <v/>
      </c>
      <c r="R615" t="str">
        <f>IF(Table1[[#This Row],[//DBS]]="","",INDEX(DBS[ISI],Table1[[#This Row],[//DBS]]))</f>
        <v/>
      </c>
      <c r="S615" t="str">
        <f>IF(Table1[[#This Row],[//DBS]]="","",IF(Table1[[#This Row],[SATUAN_BYPASS]]="",INDEX(DBS[[SATUAN ]],Table1[[#This Row],[//DBS]]),Table1[SATUAN_BYPASS]))</f>
        <v/>
      </c>
      <c r="U615" s="58" t="str">
        <f>IF(Table1[[#This Row],[HARGA_BYPASS]]="",IF(Table1[[#This Row],[_HARGA]]="","",Table1[[#This Row],[_HARGA]]*1000),Table1[[#This Row],[HARGA_BYPASS]])</f>
        <v/>
      </c>
      <c r="V615" s="2"/>
      <c r="W615" s="2"/>
      <c r="X615" s="58" t="str">
        <f>IF(Table1[[#This Row],[ROWID]]="","",IF(Table1[[#This Row],[ROWID]]=C616,"",SUMIF(Table1[ROWID],Table1[[#This Row],[ROWID]],Table1[TOTAL])))</f>
        <v/>
      </c>
      <c r="AA61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15" t="str">
        <f>IF(Table1[[#This Row],[JUMLAH NOTA]]="","",IF(Table1[[#This Row],[CONV]]="",Table1[[#This Row],[JUMLAH NOTA]],Table1[[#This Row],[JUMLAH NOTA]]*Table1[[#This Row],[CONV]]))</f>
        <v/>
      </c>
      <c r="AC615" t="str">
        <f>IF(Table1[[#This Row],[ISI_CONV]]="","",IF(Table1[[#This Row],[CONV]]="",Table1[[#This Row],[SATUAN NOTA]],Table1[[#This Row],[SATUAN]]))</f>
        <v/>
      </c>
      <c r="AD615" s="58" t="str">
        <f>IF(Table1[[#This Row],[HARGA]]="","",IF(Table1[[#This Row],[CONV]]="",Table1[[#This Row],[HARGA]],Table1[[#This Row],[HARGA]]/Table1[[#This Row],[CONV]]))</f>
        <v/>
      </c>
      <c r="AE615" s="58" t="str">
        <f>IF(Table1[[#This Row],[HARGA_CONV]]="","",Table1[[#This Row],[HARGA_CONV]]*Table1[[#This Row],[ISI_CONV]]*(100%-(Table1[[#This Row],[DISKON]]+Table1[[#This Row],[DISKON NOTA]])))</f>
        <v/>
      </c>
      <c r="AF615" s="3">
        <f>IF(Table1[[#This Row],[TANGGAL NOTA]]="",AF614,Table1[[#This Row],[TANGGAL NOTA]])</f>
        <v>45533</v>
      </c>
      <c r="AG615" s="3"/>
      <c r="AH615" s="3">
        <f>IF(Table1[[#This Row],[TANGGAL UPDATE]]="",AH614,Table1[[#This Row],[TANGGAL UPDATE]])</f>
        <v>45535</v>
      </c>
      <c r="AI615" t="str" cm="1">
        <f t="array" ref="AI615">IF(Table1[[#This Row],[A1]]="",AI614,INDEX(Table6[3],Table1[[#This Row],[Q1]]))</f>
        <v>G</v>
      </c>
      <c r="AJ615" t="str">
        <f>IF(Table1[[#This Row],[_KETERANGAN]]="","",Table1[[#This Row],[_KETERANGAN]])</f>
        <v/>
      </c>
      <c r="AK615" t="str" cm="1">
        <f t="array" ref="AK615">IF(Table1[[#This Row],[A1]]="",AK614,INDEX(Table6[3],Table1[[#This Row],[Q1]]))</f>
        <v>G</v>
      </c>
      <c r="AL615" s="5" t="str" cm="1">
        <f t="array" ref="AL615">IF(Table1[[#This Row],[A1]]="",AL614,INDEX(Table6[1],Table1[[#This Row],[Q1]]))</f>
        <v>SINAR BHAKTI</v>
      </c>
      <c r="AM615" t="str" cm="1">
        <f t="array" ref="AM615">IF(Table1[[#This Row],[A1]]="",AM614,INDEX(Table6[2],Table1[[#This Row],[Q1]]))</f>
        <v>YOGYA</v>
      </c>
      <c r="AN615" t="str">
        <f>CONCATENATE(Table1[[#This Row],[TOKO_H]],"-",Table1[[#This Row],[KOTA_H]])</f>
        <v>SINAR BHAKTI-YOGYA</v>
      </c>
      <c r="AO615"/>
      <c r="AP615" t="s">
        <v>9561</v>
      </c>
      <c r="AQ615"/>
    </row>
    <row r="616" spans="1:43">
      <c r="A616">
        <f>IF(Table1[[#This Row],[KODE BARANG]]="","",MATCH(Table1[[#This Row],[KODE BARANG]],DBS[KODE BARANG],0))</f>
        <v>2115</v>
      </c>
      <c r="B616">
        <f>IF(Table1[[#This Row],[ROWID]]="","",ROW()-2)</f>
        <v>614</v>
      </c>
      <c r="C616">
        <f>IF(Table1[[#This Row],[NAMA BARANG]]="","",IF(Table1[[#This Row],[ID]]="",C615,Table1[[#This Row],[ID]]))</f>
        <v>614</v>
      </c>
      <c r="D616" t="str">
        <f>IF(Table1[[#This Row],[A1]]="","",MATCH(Table1[[#This Row],[A1]],Table6[5],0))</f>
        <v/>
      </c>
      <c r="E616" t="str">
        <f>IF(Table1[[#This Row],[ID]]="","",Table1[[#This Row],[TOKO-KOTA_H]])</f>
        <v>SINAR BHAKTI-YOGYA</v>
      </c>
      <c r="F616">
        <f>IF(Table1[[#This Row],[NOTA TOKO]]="","",ROW()-2)</f>
        <v>614</v>
      </c>
      <c r="G616" s="59"/>
      <c r="H616" s="1"/>
      <c r="I616">
        <v>3574</v>
      </c>
      <c r="J616" s="1"/>
      <c r="K616" t="s">
        <v>3187</v>
      </c>
      <c r="L616" t="str">
        <f>IF(Table1[[#This Row],[_NAMA BARANG]]="",IF(Table1[[#This Row],[//DBS]]="","",INDEX(DBS[NAMA],Table1[[#This Row],[//DBS]])),Table1[[#This Row],[_NAMA BARANG]])</f>
        <v>NOTEBOOK TALI 707-19</v>
      </c>
      <c r="M616"/>
      <c r="O616" t="str">
        <f>IF(Table1[[#This Row],[ROWID]]="","",IF(Table1[[#This Row],[_KETERANGAN]]="STOCK BELUM LENGKAP","ADA",IF(Table1[[#This Row],[KODE BARANG]]="","TIDAK ADA","ADA")))</f>
        <v>ADA</v>
      </c>
      <c r="P616">
        <v>12</v>
      </c>
      <c r="Q616" t="s">
        <v>37</v>
      </c>
      <c r="R616">
        <f>IF(Table1[[#This Row],[//DBS]]="","",INDEX(DBS[ISI],Table1[[#This Row],[//DBS]]))</f>
        <v>10</v>
      </c>
      <c r="S616" t="str">
        <f>IF(Table1[[#This Row],[//DBS]]="","",IF(Table1[[#This Row],[SATUAN_BYPASS]]="",INDEX(DBS[[SATUAN ]],Table1[[#This Row],[//DBS]]),Table1[SATUAN_BYPASS]))</f>
        <v>LSN</v>
      </c>
      <c r="T616">
        <v>17</v>
      </c>
      <c r="U616" s="58">
        <f>IF(Table1[[#This Row],[HARGA_BYPASS]]="",IF(Table1[[#This Row],[_HARGA]]="","",Table1[[#This Row],[_HARGA]]*1000),Table1[[#This Row],[HARGA_BYPASS]])</f>
        <v>17000</v>
      </c>
      <c r="V616" s="2"/>
      <c r="W616" s="2"/>
      <c r="X616" s="58">
        <f>IF(Table1[[#This Row],[ROWID]]="","",IF(Table1[[#This Row],[ROWID]]=C617,"",SUMIF(Table1[ROWID],Table1[[#This Row],[ROWID]],Table1[TOTAL])))</f>
        <v>204000</v>
      </c>
      <c r="AA616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8.3333333333333329E-2</v>
      </c>
      <c r="AB616">
        <f>IF(Table1[[#This Row],[JUMLAH NOTA]]="","",IF(Table1[[#This Row],[CONV]]="",Table1[[#This Row],[JUMLAH NOTA]],Table1[[#This Row],[JUMLAH NOTA]]*Table1[[#This Row],[CONV]]))</f>
        <v>1</v>
      </c>
      <c r="AC616" t="str">
        <f>IF(Table1[[#This Row],[ISI_CONV]]="","",IF(Table1[[#This Row],[CONV]]="",Table1[[#This Row],[SATUAN NOTA]],Table1[[#This Row],[SATUAN]]))</f>
        <v>LSN</v>
      </c>
      <c r="AD616" s="58">
        <f>IF(Table1[[#This Row],[HARGA]]="","",IF(Table1[[#This Row],[CONV]]="",Table1[[#This Row],[HARGA]],Table1[[#This Row],[HARGA]]/Table1[[#This Row],[CONV]]))</f>
        <v>204000</v>
      </c>
      <c r="AE616" s="58">
        <f>IF(Table1[[#This Row],[HARGA_CONV]]="","",Table1[[#This Row],[HARGA_CONV]]*Table1[[#This Row],[ISI_CONV]]*(100%-(Table1[[#This Row],[DISKON]]+Table1[[#This Row],[DISKON NOTA]])))</f>
        <v>204000</v>
      </c>
      <c r="AF616" s="3">
        <f>IF(Table1[[#This Row],[TANGGAL NOTA]]="",AF615,Table1[[#This Row],[TANGGAL NOTA]])</f>
        <v>45533</v>
      </c>
      <c r="AG616" s="3"/>
      <c r="AH616" s="3">
        <f>IF(Table1[[#This Row],[TANGGAL UPDATE]]="",AH615,Table1[[#This Row],[TANGGAL UPDATE]])</f>
        <v>45535</v>
      </c>
      <c r="AI616" t="str" cm="1">
        <f t="array" ref="AI616">IF(Table1[[#This Row],[A1]]="",AI615,INDEX(Table6[3],Table1[[#This Row],[Q1]]))</f>
        <v>G</v>
      </c>
      <c r="AJ616" t="str">
        <f>IF(Table1[[#This Row],[_KETERANGAN]]="","",Table1[[#This Row],[_KETERANGAN]])</f>
        <v/>
      </c>
      <c r="AK616" t="str" cm="1">
        <f t="array" ref="AK616">IF(Table1[[#This Row],[A1]]="",AK615,INDEX(Table6[3],Table1[[#This Row],[Q1]]))</f>
        <v>G</v>
      </c>
      <c r="AL616" s="5" t="str" cm="1">
        <f t="array" ref="AL616">IF(Table1[[#This Row],[A1]]="",AL615,INDEX(Table6[1],Table1[[#This Row],[Q1]]))</f>
        <v>SINAR BHAKTI</v>
      </c>
      <c r="AM616" t="str" cm="1">
        <f t="array" ref="AM616">IF(Table1[[#This Row],[A1]]="",AM615,INDEX(Table6[2],Table1[[#This Row],[Q1]]))</f>
        <v>YOGYA</v>
      </c>
      <c r="AN616" t="str">
        <f>CONCATENATE(Table1[[#This Row],[TOKO_H]],"-",Table1[[#This Row],[KOTA_H]])</f>
        <v>SINAR BHAKTI-YOGYA</v>
      </c>
      <c r="AO616"/>
      <c r="AP616" t="s">
        <v>9561</v>
      </c>
      <c r="AQ616"/>
    </row>
    <row r="617" spans="1:43">
      <c r="A617" t="str">
        <f>IF(Table1[[#This Row],[KODE BARANG]]="","",MATCH(Table1[[#This Row],[KODE BARANG]],DBS[KODE BARANG],0))</f>
        <v/>
      </c>
      <c r="B617" t="str">
        <f>IF(Table1[[#This Row],[ROWID]]="","",ROW()-2)</f>
        <v/>
      </c>
      <c r="C617" t="str">
        <f>IF(Table1[[#This Row],[NAMA BARANG]]="","",IF(Table1[[#This Row],[ID]]="",C616,Table1[[#This Row],[ID]]))</f>
        <v/>
      </c>
      <c r="D617" t="str">
        <f>IF(Table1[[#This Row],[A1]]="","",MATCH(Table1[[#This Row],[A1]],Table6[5],0))</f>
        <v/>
      </c>
      <c r="E617" t="str">
        <f>IF(Table1[[#This Row],[ID]]="","",Table1[[#This Row],[TOKO-KOTA_H]])</f>
        <v/>
      </c>
      <c r="F617" t="str">
        <f>IF(Table1[[#This Row],[NOTA TOKO]]="","",ROW()-2)</f>
        <v/>
      </c>
      <c r="G617" s="59"/>
      <c r="H617" s="1"/>
      <c r="J617" s="1"/>
      <c r="K617"/>
      <c r="L617" t="str">
        <f>IF(Table1[[#This Row],[_NAMA BARANG]]="",IF(Table1[[#This Row],[//DBS]]="","",INDEX(DBS[NAMA],Table1[[#This Row],[//DBS]])),Table1[[#This Row],[_NAMA BARANG]])</f>
        <v/>
      </c>
      <c r="M617"/>
      <c r="O617" t="str">
        <f>IF(Table1[[#This Row],[ROWID]]="","",IF(Table1[[#This Row],[_KETERANGAN]]="STOCK BELUM LENGKAP","ADA",IF(Table1[[#This Row],[KODE BARANG]]="","TIDAK ADA","ADA")))</f>
        <v/>
      </c>
      <c r="R617" t="str">
        <f>IF(Table1[[#This Row],[//DBS]]="","",INDEX(DBS[ISI],Table1[[#This Row],[//DBS]]))</f>
        <v/>
      </c>
      <c r="S617" t="str">
        <f>IF(Table1[[#This Row],[//DBS]]="","",IF(Table1[[#This Row],[SATUAN_BYPASS]]="",INDEX(DBS[[SATUAN ]],Table1[[#This Row],[//DBS]]),Table1[SATUAN_BYPASS]))</f>
        <v/>
      </c>
      <c r="U617" s="58" t="str">
        <f>IF(Table1[[#This Row],[HARGA_BYPASS]]="",IF(Table1[[#This Row],[_HARGA]]="","",Table1[[#This Row],[_HARGA]]*1000),Table1[[#This Row],[HARGA_BYPASS]])</f>
        <v/>
      </c>
      <c r="V617" s="2"/>
      <c r="W617" s="2"/>
      <c r="X617" s="58" t="str">
        <f>IF(Table1[[#This Row],[ROWID]]="","",IF(Table1[[#This Row],[ROWID]]=C618,"",SUMIF(Table1[ROWID],Table1[[#This Row],[ROWID]],Table1[TOTAL])))</f>
        <v/>
      </c>
      <c r="AA61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17" t="str">
        <f>IF(Table1[[#This Row],[JUMLAH NOTA]]="","",IF(Table1[[#This Row],[CONV]]="",Table1[[#This Row],[JUMLAH NOTA]],Table1[[#This Row],[JUMLAH NOTA]]*Table1[[#This Row],[CONV]]))</f>
        <v/>
      </c>
      <c r="AC617" t="str">
        <f>IF(Table1[[#This Row],[ISI_CONV]]="","",IF(Table1[[#This Row],[CONV]]="",Table1[[#This Row],[SATUAN NOTA]],Table1[[#This Row],[SATUAN]]))</f>
        <v/>
      </c>
      <c r="AD617" s="58" t="str">
        <f>IF(Table1[[#This Row],[HARGA]]="","",IF(Table1[[#This Row],[CONV]]="",Table1[[#This Row],[HARGA]],Table1[[#This Row],[HARGA]]/Table1[[#This Row],[CONV]]))</f>
        <v/>
      </c>
      <c r="AE617" s="58" t="str">
        <f>IF(Table1[[#This Row],[HARGA_CONV]]="","",Table1[[#This Row],[HARGA_CONV]]*Table1[[#This Row],[ISI_CONV]]*(100%-(Table1[[#This Row],[DISKON]]+Table1[[#This Row],[DISKON NOTA]])))</f>
        <v/>
      </c>
      <c r="AF617" s="3">
        <f>IF(Table1[[#This Row],[TANGGAL NOTA]]="",AF616,Table1[[#This Row],[TANGGAL NOTA]])</f>
        <v>45533</v>
      </c>
      <c r="AG617" s="3"/>
      <c r="AH617" s="3">
        <f>IF(Table1[[#This Row],[TANGGAL UPDATE]]="",AH616,Table1[[#This Row],[TANGGAL UPDATE]])</f>
        <v>45535</v>
      </c>
      <c r="AI617" t="str" cm="1">
        <f t="array" ref="AI617">IF(Table1[[#This Row],[A1]]="",AI616,INDEX(Table6[3],Table1[[#This Row],[Q1]]))</f>
        <v>G</v>
      </c>
      <c r="AJ617" t="str">
        <f>IF(Table1[[#This Row],[_KETERANGAN]]="","",Table1[[#This Row],[_KETERANGAN]])</f>
        <v/>
      </c>
      <c r="AK617" t="str" cm="1">
        <f t="array" ref="AK617">IF(Table1[[#This Row],[A1]]="",AK616,INDEX(Table6[3],Table1[[#This Row],[Q1]]))</f>
        <v>G</v>
      </c>
      <c r="AL617" s="5" t="str" cm="1">
        <f t="array" ref="AL617">IF(Table1[[#This Row],[A1]]="",AL616,INDEX(Table6[1],Table1[[#This Row],[Q1]]))</f>
        <v>SINAR BHAKTI</v>
      </c>
      <c r="AM617" t="str" cm="1">
        <f t="array" ref="AM617">IF(Table1[[#This Row],[A1]]="",AM616,INDEX(Table6[2],Table1[[#This Row],[Q1]]))</f>
        <v>YOGYA</v>
      </c>
      <c r="AN617" t="str">
        <f>CONCATENATE(Table1[[#This Row],[TOKO_H]],"-",Table1[[#This Row],[KOTA_H]])</f>
        <v>SINAR BHAKTI-YOGYA</v>
      </c>
      <c r="AO617"/>
      <c r="AP617" t="s">
        <v>9561</v>
      </c>
      <c r="AQ617"/>
    </row>
    <row r="618" spans="1:43">
      <c r="A618">
        <f>IF(Table1[[#This Row],[KODE BARANG]]="","",MATCH(Table1[[#This Row],[KODE BARANG]],DBS[KODE BARANG],0))</f>
        <v>1971</v>
      </c>
      <c r="B618">
        <f>IF(Table1[[#This Row],[ROWID]]="","",ROW()-2)</f>
        <v>616</v>
      </c>
      <c r="C618">
        <f>IF(Table1[[#This Row],[NAMA BARANG]]="","",IF(Table1[[#This Row],[ID]]="",C617,Table1[[#This Row],[ID]]))</f>
        <v>616</v>
      </c>
      <c r="D618">
        <f>IF(Table1[[#This Row],[A1]]="","",MATCH(Table1[[#This Row],[A1]],Table6[5],0))</f>
        <v>296</v>
      </c>
      <c r="E618" t="str">
        <f>IF(Table1[[#This Row],[ID]]="","",Table1[[#This Row],[TOKO-KOTA_H]])</f>
        <v>WIJAYA SIDOMUKTI-SUKOHARJO</v>
      </c>
      <c r="F618">
        <f>IF(Table1[[#This Row],[NOTA TOKO]]="","",ROW()-2)</f>
        <v>616</v>
      </c>
      <c r="G618" s="59"/>
      <c r="H618" s="1"/>
      <c r="I618">
        <v>3575</v>
      </c>
      <c r="J618" s="1" t="s">
        <v>13600</v>
      </c>
      <c r="K618" t="s">
        <v>7440</v>
      </c>
      <c r="L618" t="str">
        <f>IF(Table1[[#This Row],[_NAMA BARANG]]="",IF(Table1[[#This Row],[//DBS]]="","",INDEX(DBS[NAMA],Table1[[#This Row],[//DBS]])),Table1[[#This Row],[_NAMA BARANG]])</f>
        <v>EXPANDING FILE 8LFQB - 55333 + GANTUNGAN</v>
      </c>
      <c r="M618"/>
      <c r="O618" t="str">
        <f>IF(Table1[[#This Row],[ROWID]]="","",IF(Table1[[#This Row],[_KETERANGAN]]="STOCK BELUM LENGKAP","ADA",IF(Table1[[#This Row],[KODE BARANG]]="","TIDAK ADA","ADA")))</f>
        <v>ADA</v>
      </c>
      <c r="P618">
        <v>1</v>
      </c>
      <c r="Q618" t="s">
        <v>34</v>
      </c>
      <c r="R618">
        <f>IF(Table1[[#This Row],[//DBS]]="","",INDEX(DBS[ISI],Table1[[#This Row],[//DBS]]))</f>
        <v>96</v>
      </c>
      <c r="S618" t="str">
        <f>IF(Table1[[#This Row],[//DBS]]="","",IF(Table1[[#This Row],[SATUAN_BYPASS]]="",INDEX(DBS[[SATUAN ]],Table1[[#This Row],[//DBS]]),Table1[SATUAN_BYPASS]))</f>
        <v>PCS</v>
      </c>
      <c r="T618">
        <v>350</v>
      </c>
      <c r="U618" s="58">
        <f>IF(Table1[[#This Row],[HARGA_BYPASS]]="",IF(Table1[[#This Row],[_HARGA]]="","",Table1[[#This Row],[_HARGA]]*1000),Table1[[#This Row],[HARGA_BYPASS]])</f>
        <v>350000</v>
      </c>
      <c r="V618" s="2"/>
      <c r="W618" s="2"/>
      <c r="X618" s="58" t="str">
        <f>IF(Table1[[#This Row],[ROWID]]="","",IF(Table1[[#This Row],[ROWID]]=C619,"",SUMIF(Table1[ROWID],Table1[[#This Row],[ROWID]],Table1[TOTAL])))</f>
        <v/>
      </c>
      <c r="AA618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12</v>
      </c>
      <c r="AB618">
        <f>IF(Table1[[#This Row],[JUMLAH NOTA]]="","",IF(Table1[[#This Row],[CONV]]="",Table1[[#This Row],[JUMLAH NOTA]],Table1[[#This Row],[JUMLAH NOTA]]*Table1[[#This Row],[CONV]]))</f>
        <v>12</v>
      </c>
      <c r="AC618" t="str">
        <f>IF(Table1[[#This Row],[ISI_CONV]]="","",IF(Table1[[#This Row],[CONV]]="",Table1[[#This Row],[SATUAN NOTA]],Table1[[#This Row],[SATUAN]]))</f>
        <v>PCS</v>
      </c>
      <c r="AD618" s="58">
        <f>IF(Table1[[#This Row],[HARGA]]="","",IF(Table1[[#This Row],[CONV]]="",Table1[[#This Row],[HARGA]],Table1[[#This Row],[HARGA]]/Table1[[#This Row],[CONV]]))</f>
        <v>29166.666666666668</v>
      </c>
      <c r="AE618" s="58">
        <f>IF(Table1[[#This Row],[HARGA_CONV]]="","",Table1[[#This Row],[HARGA_CONV]]*Table1[[#This Row],[ISI_CONV]]*(100%-(Table1[[#This Row],[DISKON]]+Table1[[#This Row],[DISKON NOTA]])))</f>
        <v>350000</v>
      </c>
      <c r="AF618" s="3">
        <f>IF(Table1[[#This Row],[TANGGAL NOTA]]="",AF617,Table1[[#This Row],[TANGGAL NOTA]])</f>
        <v>45533</v>
      </c>
      <c r="AG618" s="3"/>
      <c r="AH618" s="3">
        <f>IF(Table1[[#This Row],[TANGGAL UPDATE]]="",AH617,Table1[[#This Row],[TANGGAL UPDATE]])</f>
        <v>45535</v>
      </c>
      <c r="AI618" t="str" cm="1">
        <f t="array" ref="AI618">IF(Table1[[#This Row],[A1]]="",AI617,INDEX(Table6[3],Table1[[#This Row],[Q1]]))</f>
        <v>G</v>
      </c>
      <c r="AJ618" t="str">
        <f>IF(Table1[[#This Row],[_KETERANGAN]]="","",Table1[[#This Row],[_KETERANGAN]])</f>
        <v/>
      </c>
      <c r="AK618" t="str" cm="1">
        <f t="array" ref="AK618">IF(Table1[[#This Row],[A1]]="",AK617,INDEX(Table6[3],Table1[[#This Row],[Q1]]))</f>
        <v>G</v>
      </c>
      <c r="AL618" s="5" t="str" cm="1">
        <f t="array" ref="AL618">IF(Table1[[#This Row],[A1]]="",AL617,INDEX(Table6[1],Table1[[#This Row],[Q1]]))</f>
        <v>WIJAYA SIDOMUKTI</v>
      </c>
      <c r="AM618" t="str" cm="1">
        <f t="array" ref="AM618">IF(Table1[[#This Row],[A1]]="",AM617,INDEX(Table6[2],Table1[[#This Row],[Q1]]))</f>
        <v>SUKOHARJO</v>
      </c>
      <c r="AN618" t="str">
        <f>CONCATENATE(Table1[[#This Row],[TOKO_H]],"-",Table1[[#This Row],[KOTA_H]])</f>
        <v>WIJAYA SIDOMUKTI-SUKOHARJO</v>
      </c>
      <c r="AO618"/>
      <c r="AP618" t="s">
        <v>9561</v>
      </c>
      <c r="AQ618"/>
    </row>
    <row r="619" spans="1:43">
      <c r="A619">
        <f>IF(Table1[[#This Row],[KODE BARANG]]="","",MATCH(Table1[[#This Row],[KODE BARANG]],DBS[KODE BARANG],0))</f>
        <v>3183</v>
      </c>
      <c r="B619">
        <f>IF(Table1[[#This Row],[ROWID]]="","",ROW()-2)</f>
        <v>617</v>
      </c>
      <c r="C619">
        <f>IF(Table1[[#This Row],[NAMA BARANG]]="","",IF(Table1[[#This Row],[ID]]="",C618,Table1[[#This Row],[ID]]))</f>
        <v>616</v>
      </c>
      <c r="D619" t="str">
        <f>IF(Table1[[#This Row],[A1]]="","",MATCH(Table1[[#This Row],[A1]],Table6[5],0))</f>
        <v/>
      </c>
      <c r="E619" t="str">
        <f>IF(Table1[[#This Row],[ID]]="","",Table1[[#This Row],[TOKO-KOTA_H]])</f>
        <v/>
      </c>
      <c r="F619" t="str">
        <f>IF(Table1[[#This Row],[NOTA TOKO]]="","",ROW()-2)</f>
        <v/>
      </c>
      <c r="G619" s="59"/>
      <c r="H619" s="1"/>
      <c r="J619" s="1"/>
      <c r="K619" t="s">
        <v>11788</v>
      </c>
      <c r="L619" t="str">
        <f>IF(Table1[[#This Row],[_NAMA BARANG]]="",IF(Table1[[#This Row],[//DBS]]="","",INDEX(DBS[NAMA],Table1[[#This Row],[//DBS]])),Table1[[#This Row],[_NAMA BARANG]])</f>
        <v>TAS TALI GG-M TANGGUNG 2915 TIMBUL GILAP</v>
      </c>
      <c r="M619"/>
      <c r="O619" t="str">
        <f>IF(Table1[[#This Row],[ROWID]]="","",IF(Table1[[#This Row],[_KETERANGAN]]="STOCK BELUM LENGKAP","ADA",IF(Table1[[#This Row],[KODE BARANG]]="","TIDAK ADA","ADA")))</f>
        <v>ADA</v>
      </c>
      <c r="P619">
        <v>1</v>
      </c>
      <c r="Q619" t="s">
        <v>34</v>
      </c>
      <c r="R619">
        <f>IF(Table1[[#This Row],[//DBS]]="","",INDEX(DBS[ISI],Table1[[#This Row],[//DBS]]))</f>
        <v>40</v>
      </c>
      <c r="S619" t="str">
        <f>IF(Table1[[#This Row],[//DBS]]="","",IF(Table1[[#This Row],[SATUAN_BYPASS]]="",INDEX(DBS[[SATUAN ]],Table1[[#This Row],[//DBS]]),Table1[SATUAN_BYPASS]))</f>
        <v>LSN</v>
      </c>
      <c r="T619">
        <v>110</v>
      </c>
      <c r="U619" s="58">
        <f>IF(Table1[[#This Row],[HARGA_BYPASS]]="",IF(Table1[[#This Row],[_HARGA]]="","",Table1[[#This Row],[_HARGA]]*1000),Table1[[#This Row],[HARGA_BYPASS]])</f>
        <v>110000</v>
      </c>
      <c r="V619" s="2"/>
      <c r="W619" s="2"/>
      <c r="X619" s="58" t="str">
        <f>IF(Table1[[#This Row],[ROWID]]="","",IF(Table1[[#This Row],[ROWID]]=C620,"",SUMIF(Table1[ROWID],Table1[[#This Row],[ROWID]],Table1[TOTAL])))</f>
        <v/>
      </c>
      <c r="AA61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19">
        <f>IF(Table1[[#This Row],[JUMLAH NOTA]]="","",IF(Table1[[#This Row],[CONV]]="",Table1[[#This Row],[JUMLAH NOTA]],Table1[[#This Row],[JUMLAH NOTA]]*Table1[[#This Row],[CONV]]))</f>
        <v>1</v>
      </c>
      <c r="AC619" t="str">
        <f>IF(Table1[[#This Row],[ISI_CONV]]="","",IF(Table1[[#This Row],[CONV]]="",Table1[[#This Row],[SATUAN NOTA]],Table1[[#This Row],[SATUAN]]))</f>
        <v>LSN</v>
      </c>
      <c r="AD619" s="58">
        <f>IF(Table1[[#This Row],[HARGA]]="","",IF(Table1[[#This Row],[CONV]]="",Table1[[#This Row],[HARGA]],Table1[[#This Row],[HARGA]]/Table1[[#This Row],[CONV]]))</f>
        <v>110000</v>
      </c>
      <c r="AE619" s="58">
        <f>IF(Table1[[#This Row],[HARGA_CONV]]="","",Table1[[#This Row],[HARGA_CONV]]*Table1[[#This Row],[ISI_CONV]]*(100%-(Table1[[#This Row],[DISKON]]+Table1[[#This Row],[DISKON NOTA]])))</f>
        <v>110000</v>
      </c>
      <c r="AF619" s="3">
        <f>IF(Table1[[#This Row],[TANGGAL NOTA]]="",AF618,Table1[[#This Row],[TANGGAL NOTA]])</f>
        <v>45533</v>
      </c>
      <c r="AG619" s="3"/>
      <c r="AH619" s="3">
        <f>IF(Table1[[#This Row],[TANGGAL UPDATE]]="",AH618,Table1[[#This Row],[TANGGAL UPDATE]])</f>
        <v>45535</v>
      </c>
      <c r="AI619" t="str" cm="1">
        <f t="array" ref="AI619">IF(Table1[[#This Row],[A1]]="",AI618,INDEX(Table6[3],Table1[[#This Row],[Q1]]))</f>
        <v>G</v>
      </c>
      <c r="AJ619" t="str">
        <f>IF(Table1[[#This Row],[_KETERANGAN]]="","",Table1[[#This Row],[_KETERANGAN]])</f>
        <v/>
      </c>
      <c r="AK619" t="str" cm="1">
        <f t="array" ref="AK619">IF(Table1[[#This Row],[A1]]="",AK618,INDEX(Table6[3],Table1[[#This Row],[Q1]]))</f>
        <v>G</v>
      </c>
      <c r="AL619" s="5" t="str" cm="1">
        <f t="array" ref="AL619">IF(Table1[[#This Row],[A1]]="",AL618,INDEX(Table6[1],Table1[[#This Row],[Q1]]))</f>
        <v>WIJAYA SIDOMUKTI</v>
      </c>
      <c r="AM619" t="str" cm="1">
        <f t="array" ref="AM619">IF(Table1[[#This Row],[A1]]="",AM618,INDEX(Table6[2],Table1[[#This Row],[Q1]]))</f>
        <v>SUKOHARJO</v>
      </c>
      <c r="AN619" t="str">
        <f>CONCATENATE(Table1[[#This Row],[TOKO_H]],"-",Table1[[#This Row],[KOTA_H]])</f>
        <v>WIJAYA SIDOMUKTI-SUKOHARJO</v>
      </c>
      <c r="AO619"/>
      <c r="AP619" t="s">
        <v>9561</v>
      </c>
      <c r="AQ619"/>
    </row>
    <row r="620" spans="1:43">
      <c r="A620">
        <f>IF(Table1[[#This Row],[KODE BARANG]]="","",MATCH(Table1[[#This Row],[KODE BARANG]],DBS[KODE BARANG],0))</f>
        <v>3192</v>
      </c>
      <c r="B620">
        <f>IF(Table1[[#This Row],[ROWID]]="","",ROW()-2)</f>
        <v>618</v>
      </c>
      <c r="C620">
        <f>IF(Table1[[#This Row],[NAMA BARANG]]="","",IF(Table1[[#This Row],[ID]]="",C619,Table1[[#This Row],[ID]]))</f>
        <v>616</v>
      </c>
      <c r="D620" t="str">
        <f>IF(Table1[[#This Row],[A1]]="","",MATCH(Table1[[#This Row],[A1]],Table6[5],0))</f>
        <v/>
      </c>
      <c r="E620" t="str">
        <f>IF(Table1[[#This Row],[ID]]="","",Table1[[#This Row],[TOKO-KOTA_H]])</f>
        <v/>
      </c>
      <c r="F620" t="str">
        <f>IF(Table1[[#This Row],[NOTA TOKO]]="","",ROW()-2)</f>
        <v/>
      </c>
      <c r="G620" s="59"/>
      <c r="H620" s="1"/>
      <c r="J620" s="1"/>
      <c r="K620" t="s">
        <v>11806</v>
      </c>
      <c r="L620" t="str">
        <f>IF(Table1[[#This Row],[_NAMA BARANG]]="",IF(Table1[[#This Row],[//DBS]]="","",INDEX(DBS[NAMA],Table1[[#This Row],[//DBS]])),Table1[[#This Row],[_NAMA BARANG]])</f>
        <v>TAS TALI GG-M TANGGUNG 2983 TIMBUL GILAP</v>
      </c>
      <c r="M620"/>
      <c r="O620" t="str">
        <f>IF(Table1[[#This Row],[ROWID]]="","",IF(Table1[[#This Row],[_KETERANGAN]]="STOCK BELUM LENGKAP","ADA",IF(Table1[[#This Row],[KODE BARANG]]="","TIDAK ADA","ADA")))</f>
        <v>ADA</v>
      </c>
      <c r="P620">
        <v>1</v>
      </c>
      <c r="Q620" t="s">
        <v>34</v>
      </c>
      <c r="R620">
        <f>IF(Table1[[#This Row],[//DBS]]="","",INDEX(DBS[ISI],Table1[[#This Row],[//DBS]]))</f>
        <v>40</v>
      </c>
      <c r="S620" t="str">
        <f>IF(Table1[[#This Row],[//DBS]]="","",IF(Table1[[#This Row],[SATUAN_BYPASS]]="",INDEX(DBS[[SATUAN ]],Table1[[#This Row],[//DBS]]),Table1[SATUAN_BYPASS]))</f>
        <v>LSN</v>
      </c>
      <c r="T620">
        <v>110</v>
      </c>
      <c r="U620" s="58">
        <f>IF(Table1[[#This Row],[HARGA_BYPASS]]="",IF(Table1[[#This Row],[_HARGA]]="","",Table1[[#This Row],[_HARGA]]*1000),Table1[[#This Row],[HARGA_BYPASS]])</f>
        <v>110000</v>
      </c>
      <c r="V620" s="2"/>
      <c r="W620" s="2"/>
      <c r="X620" s="58" t="str">
        <f>IF(Table1[[#This Row],[ROWID]]="","",IF(Table1[[#This Row],[ROWID]]=C621,"",SUMIF(Table1[ROWID],Table1[[#This Row],[ROWID]],Table1[TOTAL])))</f>
        <v/>
      </c>
      <c r="AA62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20">
        <f>IF(Table1[[#This Row],[JUMLAH NOTA]]="","",IF(Table1[[#This Row],[CONV]]="",Table1[[#This Row],[JUMLAH NOTA]],Table1[[#This Row],[JUMLAH NOTA]]*Table1[[#This Row],[CONV]]))</f>
        <v>1</v>
      </c>
      <c r="AC620" t="str">
        <f>IF(Table1[[#This Row],[ISI_CONV]]="","",IF(Table1[[#This Row],[CONV]]="",Table1[[#This Row],[SATUAN NOTA]],Table1[[#This Row],[SATUAN]]))</f>
        <v>LSN</v>
      </c>
      <c r="AD620" s="58">
        <f>IF(Table1[[#This Row],[HARGA]]="","",IF(Table1[[#This Row],[CONV]]="",Table1[[#This Row],[HARGA]],Table1[[#This Row],[HARGA]]/Table1[[#This Row],[CONV]]))</f>
        <v>110000</v>
      </c>
      <c r="AE620" s="58">
        <f>IF(Table1[[#This Row],[HARGA_CONV]]="","",Table1[[#This Row],[HARGA_CONV]]*Table1[[#This Row],[ISI_CONV]]*(100%-(Table1[[#This Row],[DISKON]]+Table1[[#This Row],[DISKON NOTA]])))</f>
        <v>110000</v>
      </c>
      <c r="AF620" s="3">
        <f>IF(Table1[[#This Row],[TANGGAL NOTA]]="",AF619,Table1[[#This Row],[TANGGAL NOTA]])</f>
        <v>45533</v>
      </c>
      <c r="AG620" s="3"/>
      <c r="AH620" s="3">
        <f>IF(Table1[[#This Row],[TANGGAL UPDATE]]="",AH619,Table1[[#This Row],[TANGGAL UPDATE]])</f>
        <v>45535</v>
      </c>
      <c r="AI620" t="str" cm="1">
        <f t="array" ref="AI620">IF(Table1[[#This Row],[A1]]="",AI619,INDEX(Table6[3],Table1[[#This Row],[Q1]]))</f>
        <v>G</v>
      </c>
      <c r="AJ620" t="str">
        <f>IF(Table1[[#This Row],[_KETERANGAN]]="","",Table1[[#This Row],[_KETERANGAN]])</f>
        <v/>
      </c>
      <c r="AK620" t="str" cm="1">
        <f t="array" ref="AK620">IF(Table1[[#This Row],[A1]]="",AK619,INDEX(Table6[3],Table1[[#This Row],[Q1]]))</f>
        <v>G</v>
      </c>
      <c r="AL620" s="5" t="str" cm="1">
        <f t="array" ref="AL620">IF(Table1[[#This Row],[A1]]="",AL619,INDEX(Table6[1],Table1[[#This Row],[Q1]]))</f>
        <v>WIJAYA SIDOMUKTI</v>
      </c>
      <c r="AM620" t="str" cm="1">
        <f t="array" ref="AM620">IF(Table1[[#This Row],[A1]]="",AM619,INDEX(Table6[2],Table1[[#This Row],[Q1]]))</f>
        <v>SUKOHARJO</v>
      </c>
      <c r="AN620" t="str">
        <f>CONCATENATE(Table1[[#This Row],[TOKO_H]],"-",Table1[[#This Row],[KOTA_H]])</f>
        <v>WIJAYA SIDOMUKTI-SUKOHARJO</v>
      </c>
      <c r="AO620"/>
      <c r="AP620" t="s">
        <v>9561</v>
      </c>
      <c r="AQ620"/>
    </row>
    <row r="621" spans="1:43">
      <c r="A621">
        <f>IF(Table1[[#This Row],[KODE BARANG]]="","",MATCH(Table1[[#This Row],[KODE BARANG]],DBS[KODE BARANG],0))</f>
        <v>3183</v>
      </c>
      <c r="B621">
        <f>IF(Table1[[#This Row],[ROWID]]="","",ROW()-2)</f>
        <v>619</v>
      </c>
      <c r="C621">
        <f>IF(Table1[[#This Row],[NAMA BARANG]]="","",IF(Table1[[#This Row],[ID]]="",C620,Table1[[#This Row],[ID]]))</f>
        <v>616</v>
      </c>
      <c r="D621" t="str">
        <f>IF(Table1[[#This Row],[A1]]="","",MATCH(Table1[[#This Row],[A1]],Table6[5],0))</f>
        <v/>
      </c>
      <c r="E621" t="str">
        <f>IF(Table1[[#This Row],[ID]]="","",Table1[[#This Row],[TOKO-KOTA_H]])</f>
        <v/>
      </c>
      <c r="F621" t="str">
        <f>IF(Table1[[#This Row],[NOTA TOKO]]="","",ROW()-2)</f>
        <v/>
      </c>
      <c r="G621" s="59"/>
      <c r="H621" s="1"/>
      <c r="J621" s="1"/>
      <c r="K621" t="s">
        <v>11788</v>
      </c>
      <c r="L621" t="str">
        <f>IF(Table1[[#This Row],[_NAMA BARANG]]="",IF(Table1[[#This Row],[//DBS]]="","",INDEX(DBS[NAMA],Table1[[#This Row],[//DBS]])),Table1[[#This Row],[_NAMA BARANG]])</f>
        <v>TAS TALI GG-M TANGGUNG 2915 TIMBUL GILAP</v>
      </c>
      <c r="M621"/>
      <c r="O621" t="str">
        <f>IF(Table1[[#This Row],[ROWID]]="","",IF(Table1[[#This Row],[_KETERANGAN]]="STOCK BELUM LENGKAP","ADA",IF(Table1[[#This Row],[KODE BARANG]]="","TIDAK ADA","ADA")))</f>
        <v>ADA</v>
      </c>
      <c r="P621">
        <v>1</v>
      </c>
      <c r="Q621" t="s">
        <v>34</v>
      </c>
      <c r="R621">
        <f>IF(Table1[[#This Row],[//DBS]]="","",INDEX(DBS[ISI],Table1[[#This Row],[//DBS]]))</f>
        <v>40</v>
      </c>
      <c r="S621" t="str">
        <f>IF(Table1[[#This Row],[//DBS]]="","",IF(Table1[[#This Row],[SATUAN_BYPASS]]="",INDEX(DBS[[SATUAN ]],Table1[[#This Row],[//DBS]]),Table1[SATUAN_BYPASS]))</f>
        <v>LSN</v>
      </c>
      <c r="T621">
        <v>110</v>
      </c>
      <c r="U621" s="58">
        <f>IF(Table1[[#This Row],[HARGA_BYPASS]]="",IF(Table1[[#This Row],[_HARGA]]="","",Table1[[#This Row],[_HARGA]]*1000),Table1[[#This Row],[HARGA_BYPASS]])</f>
        <v>110000</v>
      </c>
      <c r="V621" s="2"/>
      <c r="W621" s="2"/>
      <c r="X621" s="58" t="str">
        <f>IF(Table1[[#This Row],[ROWID]]="","",IF(Table1[[#This Row],[ROWID]]=C622,"",SUMIF(Table1[ROWID],Table1[[#This Row],[ROWID]],Table1[TOTAL])))</f>
        <v/>
      </c>
      <c r="AA62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21">
        <f>IF(Table1[[#This Row],[JUMLAH NOTA]]="","",IF(Table1[[#This Row],[CONV]]="",Table1[[#This Row],[JUMLAH NOTA]],Table1[[#This Row],[JUMLAH NOTA]]*Table1[[#This Row],[CONV]]))</f>
        <v>1</v>
      </c>
      <c r="AC621" t="str">
        <f>IF(Table1[[#This Row],[ISI_CONV]]="","",IF(Table1[[#This Row],[CONV]]="",Table1[[#This Row],[SATUAN NOTA]],Table1[[#This Row],[SATUAN]]))</f>
        <v>LSN</v>
      </c>
      <c r="AD621" s="58">
        <f>IF(Table1[[#This Row],[HARGA]]="","",IF(Table1[[#This Row],[CONV]]="",Table1[[#This Row],[HARGA]],Table1[[#This Row],[HARGA]]/Table1[[#This Row],[CONV]]))</f>
        <v>110000</v>
      </c>
      <c r="AE621" s="58">
        <f>IF(Table1[[#This Row],[HARGA_CONV]]="","",Table1[[#This Row],[HARGA_CONV]]*Table1[[#This Row],[ISI_CONV]]*(100%-(Table1[[#This Row],[DISKON]]+Table1[[#This Row],[DISKON NOTA]])))</f>
        <v>110000</v>
      </c>
      <c r="AF621" s="3">
        <f>IF(Table1[[#This Row],[TANGGAL NOTA]]="",AF620,Table1[[#This Row],[TANGGAL NOTA]])</f>
        <v>45533</v>
      </c>
      <c r="AG621" s="3"/>
      <c r="AH621" s="3">
        <f>IF(Table1[[#This Row],[TANGGAL UPDATE]]="",AH620,Table1[[#This Row],[TANGGAL UPDATE]])</f>
        <v>45535</v>
      </c>
      <c r="AI621" t="str" cm="1">
        <f t="array" ref="AI621">IF(Table1[[#This Row],[A1]]="",AI620,INDEX(Table6[3],Table1[[#This Row],[Q1]]))</f>
        <v>G</v>
      </c>
      <c r="AJ621" t="str">
        <f>IF(Table1[[#This Row],[_KETERANGAN]]="","",Table1[[#This Row],[_KETERANGAN]])</f>
        <v/>
      </c>
      <c r="AK621" t="str" cm="1">
        <f t="array" ref="AK621">IF(Table1[[#This Row],[A1]]="",AK620,INDEX(Table6[3],Table1[[#This Row],[Q1]]))</f>
        <v>G</v>
      </c>
      <c r="AL621" s="5" t="str" cm="1">
        <f t="array" ref="AL621">IF(Table1[[#This Row],[A1]]="",AL620,INDEX(Table6[1],Table1[[#This Row],[Q1]]))</f>
        <v>WIJAYA SIDOMUKTI</v>
      </c>
      <c r="AM621" t="str" cm="1">
        <f t="array" ref="AM621">IF(Table1[[#This Row],[A1]]="",AM620,INDEX(Table6[2],Table1[[#This Row],[Q1]]))</f>
        <v>SUKOHARJO</v>
      </c>
      <c r="AN621" t="str">
        <f>CONCATENATE(Table1[[#This Row],[TOKO_H]],"-",Table1[[#This Row],[KOTA_H]])</f>
        <v>WIJAYA SIDOMUKTI-SUKOHARJO</v>
      </c>
      <c r="AO621"/>
      <c r="AP621" t="s">
        <v>9561</v>
      </c>
      <c r="AQ621"/>
    </row>
    <row r="622" spans="1:43">
      <c r="A622">
        <f>IF(Table1[[#This Row],[KODE BARANG]]="","",MATCH(Table1[[#This Row],[KODE BARANG]],DBS[KODE BARANG],0))</f>
        <v>2669</v>
      </c>
      <c r="B622">
        <f>IF(Table1[[#This Row],[ROWID]]="","",ROW()-2)</f>
        <v>620</v>
      </c>
      <c r="C622">
        <f>IF(Table1[[#This Row],[NAMA BARANG]]="","",IF(Table1[[#This Row],[ID]]="",C621,Table1[[#This Row],[ID]]))</f>
        <v>616</v>
      </c>
      <c r="D622" t="str">
        <f>IF(Table1[[#This Row],[A1]]="","",MATCH(Table1[[#This Row],[A1]],Table6[5],0))</f>
        <v/>
      </c>
      <c r="E622" t="str">
        <f>IF(Table1[[#This Row],[ID]]="","",Table1[[#This Row],[TOKO-KOTA_H]])</f>
        <v/>
      </c>
      <c r="F622" t="str">
        <f>IF(Table1[[#This Row],[NOTA TOKO]]="","",ROW()-2)</f>
        <v/>
      </c>
      <c r="G622" s="59"/>
      <c r="H622" s="1"/>
      <c r="J622" s="1"/>
      <c r="K622" t="s">
        <v>3821</v>
      </c>
      <c r="L622" t="str">
        <f>IF(Table1[[#This Row],[_NAMA BARANG]]="",IF(Table1[[#This Row],[//DBS]]="","",INDEX(DBS[NAMA],Table1[[#This Row],[//DBS]])),Table1[[#This Row],[_NAMA BARANG]])</f>
        <v>PW PASTEL TF 195 12W</v>
      </c>
      <c r="M622"/>
      <c r="O622" t="str">
        <f>IF(Table1[[#This Row],[ROWID]]="","",IF(Table1[[#This Row],[_KETERANGAN]]="STOCK BELUM LENGKAP","ADA",IF(Table1[[#This Row],[KODE BARANG]]="","TIDAK ADA","ADA")))</f>
        <v>ADA</v>
      </c>
      <c r="P622">
        <v>2</v>
      </c>
      <c r="Q622" t="s">
        <v>34</v>
      </c>
      <c r="R622">
        <f>IF(Table1[[#This Row],[//DBS]]="","",INDEX(DBS[ISI],Table1[[#This Row],[//DBS]]))</f>
        <v>20</v>
      </c>
      <c r="S622" t="str">
        <f>IF(Table1[[#This Row],[//DBS]]="","",IF(Table1[[#This Row],[SATUAN_BYPASS]]="",INDEX(DBS[[SATUAN ]],Table1[[#This Row],[//DBS]]),Table1[SATUAN_BYPASS]))</f>
        <v>LSN</v>
      </c>
      <c r="T622">
        <v>138</v>
      </c>
      <c r="U622" s="58">
        <f>IF(Table1[[#This Row],[HARGA_BYPASS]]="",IF(Table1[[#This Row],[_HARGA]]="","",Table1[[#This Row],[_HARGA]]*1000),Table1[[#This Row],[HARGA_BYPASS]])</f>
        <v>138000</v>
      </c>
      <c r="V622" s="2"/>
      <c r="W622" s="2"/>
      <c r="X622" s="58" t="str">
        <f>IF(Table1[[#This Row],[ROWID]]="","",IF(Table1[[#This Row],[ROWID]]=C623,"",SUMIF(Table1[ROWID],Table1[[#This Row],[ROWID]],Table1[TOTAL])))</f>
        <v/>
      </c>
      <c r="AA62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22">
        <f>IF(Table1[[#This Row],[JUMLAH NOTA]]="","",IF(Table1[[#This Row],[CONV]]="",Table1[[#This Row],[JUMLAH NOTA]],Table1[[#This Row],[JUMLAH NOTA]]*Table1[[#This Row],[CONV]]))</f>
        <v>2</v>
      </c>
      <c r="AC622" t="str">
        <f>IF(Table1[[#This Row],[ISI_CONV]]="","",IF(Table1[[#This Row],[CONV]]="",Table1[[#This Row],[SATUAN NOTA]],Table1[[#This Row],[SATUAN]]))</f>
        <v>LSN</v>
      </c>
      <c r="AD622" s="58">
        <f>IF(Table1[[#This Row],[HARGA]]="","",IF(Table1[[#This Row],[CONV]]="",Table1[[#This Row],[HARGA]],Table1[[#This Row],[HARGA]]/Table1[[#This Row],[CONV]]))</f>
        <v>138000</v>
      </c>
      <c r="AE622" s="58">
        <f>IF(Table1[[#This Row],[HARGA_CONV]]="","",Table1[[#This Row],[HARGA_CONV]]*Table1[[#This Row],[ISI_CONV]]*(100%-(Table1[[#This Row],[DISKON]]+Table1[[#This Row],[DISKON NOTA]])))</f>
        <v>276000</v>
      </c>
      <c r="AF622" s="3">
        <f>IF(Table1[[#This Row],[TANGGAL NOTA]]="",AF621,Table1[[#This Row],[TANGGAL NOTA]])</f>
        <v>45533</v>
      </c>
      <c r="AG622" s="3"/>
      <c r="AH622" s="3">
        <f>IF(Table1[[#This Row],[TANGGAL UPDATE]]="",AH621,Table1[[#This Row],[TANGGAL UPDATE]])</f>
        <v>45535</v>
      </c>
      <c r="AI622" t="str" cm="1">
        <f t="array" ref="AI622">IF(Table1[[#This Row],[A1]]="",AI621,INDEX(Table6[3],Table1[[#This Row],[Q1]]))</f>
        <v>G</v>
      </c>
      <c r="AJ622" t="str">
        <f>IF(Table1[[#This Row],[_KETERANGAN]]="","",Table1[[#This Row],[_KETERANGAN]])</f>
        <v/>
      </c>
      <c r="AK622" t="str" cm="1">
        <f t="array" ref="AK622">IF(Table1[[#This Row],[A1]]="",AK621,INDEX(Table6[3],Table1[[#This Row],[Q1]]))</f>
        <v>G</v>
      </c>
      <c r="AL622" s="5" t="str" cm="1">
        <f t="array" ref="AL622">IF(Table1[[#This Row],[A1]]="",AL621,INDEX(Table6[1],Table1[[#This Row],[Q1]]))</f>
        <v>WIJAYA SIDOMUKTI</v>
      </c>
      <c r="AM622" t="str" cm="1">
        <f t="array" ref="AM622">IF(Table1[[#This Row],[A1]]="",AM621,INDEX(Table6[2],Table1[[#This Row],[Q1]]))</f>
        <v>SUKOHARJO</v>
      </c>
      <c r="AN622" t="str">
        <f>CONCATENATE(Table1[[#This Row],[TOKO_H]],"-",Table1[[#This Row],[KOTA_H]])</f>
        <v>WIJAYA SIDOMUKTI-SUKOHARJO</v>
      </c>
      <c r="AO622"/>
      <c r="AP622" t="s">
        <v>9561</v>
      </c>
      <c r="AQ622"/>
    </row>
    <row r="623" spans="1:43">
      <c r="A623">
        <f>IF(Table1[[#This Row],[KODE BARANG]]="","",MATCH(Table1[[#This Row],[KODE BARANG]],DBS[KODE BARANG],0))</f>
        <v>1458</v>
      </c>
      <c r="B623">
        <f>IF(Table1[[#This Row],[ROWID]]="","",ROW()-2)</f>
        <v>621</v>
      </c>
      <c r="C623">
        <f>IF(Table1[[#This Row],[NAMA BARANG]]="","",IF(Table1[[#This Row],[ID]]="",C622,Table1[[#This Row],[ID]]))</f>
        <v>616</v>
      </c>
      <c r="D623" t="str">
        <f>IF(Table1[[#This Row],[A1]]="","",MATCH(Table1[[#This Row],[A1]],Table6[5],0))</f>
        <v/>
      </c>
      <c r="E623" t="str">
        <f>IF(Table1[[#This Row],[ID]]="","",Table1[[#This Row],[TOKO-KOTA_H]])</f>
        <v/>
      </c>
      <c r="F623" t="str">
        <f>IF(Table1[[#This Row],[NOTA TOKO]]="","",ROW()-2)</f>
        <v/>
      </c>
      <c r="G623" s="59"/>
      <c r="H623" s="1"/>
      <c r="J623" s="1"/>
      <c r="K623" t="s">
        <v>10679</v>
      </c>
      <c r="L623" t="str">
        <f>IF(Table1[[#This Row],[_NAMA BARANG]]="",IF(Table1[[#This Row],[//DBS]]="","",INDEX(DBS[NAMA],Table1[[#This Row],[//DBS]])),Table1[[#This Row],[_NAMA BARANG]])</f>
        <v>KEY RING K-30 (1 BOX=31 PCS)</v>
      </c>
      <c r="M623"/>
      <c r="O623" t="str">
        <f>IF(Table1[[#This Row],[ROWID]]="","",IF(Table1[[#This Row],[_KETERANGAN]]="STOCK BELUM LENGKAP","ADA",IF(Table1[[#This Row],[KODE BARANG]]="","TIDAK ADA","ADA")))</f>
        <v>ADA</v>
      </c>
      <c r="P623">
        <v>3</v>
      </c>
      <c r="Q623" t="s">
        <v>40</v>
      </c>
      <c r="R623">
        <f>IF(Table1[[#This Row],[//DBS]]="","",INDEX(DBS[ISI],Table1[[#This Row],[//DBS]]))</f>
        <v>96</v>
      </c>
      <c r="S623" t="str">
        <f>IF(Table1[[#This Row],[//DBS]]="","",IF(Table1[[#This Row],[SATUAN_BYPASS]]="",INDEX(DBS[[SATUAN ]],Table1[[#This Row],[//DBS]]),Table1[SATUAN_BYPASS]))</f>
        <v>BOX</v>
      </c>
      <c r="T623">
        <v>24</v>
      </c>
      <c r="U623" s="58">
        <f>IF(Table1[[#This Row],[HARGA_BYPASS]]="",IF(Table1[[#This Row],[_HARGA]]="","",Table1[[#This Row],[_HARGA]]*1000),Table1[[#This Row],[HARGA_BYPASS]])</f>
        <v>24000</v>
      </c>
      <c r="V623" s="2"/>
      <c r="W623" s="2"/>
      <c r="X623" s="58" t="str">
        <f>IF(Table1[[#This Row],[ROWID]]="","",IF(Table1[[#This Row],[ROWID]]=C624,"",SUMIF(Table1[ROWID],Table1[[#This Row],[ROWID]],Table1[TOTAL])))</f>
        <v/>
      </c>
      <c r="AA62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23">
        <f>IF(Table1[[#This Row],[JUMLAH NOTA]]="","",IF(Table1[[#This Row],[CONV]]="",Table1[[#This Row],[JUMLAH NOTA]],Table1[[#This Row],[JUMLAH NOTA]]*Table1[[#This Row],[CONV]]))</f>
        <v>3</v>
      </c>
      <c r="AC623" t="str">
        <f>IF(Table1[[#This Row],[ISI_CONV]]="","",IF(Table1[[#This Row],[CONV]]="",Table1[[#This Row],[SATUAN NOTA]],Table1[[#This Row],[SATUAN]]))</f>
        <v>BOX</v>
      </c>
      <c r="AD623" s="58">
        <f>IF(Table1[[#This Row],[HARGA]]="","",IF(Table1[[#This Row],[CONV]]="",Table1[[#This Row],[HARGA]],Table1[[#This Row],[HARGA]]/Table1[[#This Row],[CONV]]))</f>
        <v>24000</v>
      </c>
      <c r="AE623" s="58">
        <f>IF(Table1[[#This Row],[HARGA_CONV]]="","",Table1[[#This Row],[HARGA_CONV]]*Table1[[#This Row],[ISI_CONV]]*(100%-(Table1[[#This Row],[DISKON]]+Table1[[#This Row],[DISKON NOTA]])))</f>
        <v>72000</v>
      </c>
      <c r="AF623" s="3">
        <f>IF(Table1[[#This Row],[TANGGAL NOTA]]="",AF622,Table1[[#This Row],[TANGGAL NOTA]])</f>
        <v>45533</v>
      </c>
      <c r="AG623" s="3"/>
      <c r="AH623" s="3">
        <f>IF(Table1[[#This Row],[TANGGAL UPDATE]]="",AH622,Table1[[#This Row],[TANGGAL UPDATE]])</f>
        <v>45535</v>
      </c>
      <c r="AI623" t="str" cm="1">
        <f t="array" ref="AI623">IF(Table1[[#This Row],[A1]]="",AI622,INDEX(Table6[3],Table1[[#This Row],[Q1]]))</f>
        <v>G</v>
      </c>
      <c r="AJ623" t="str">
        <f>IF(Table1[[#This Row],[_KETERANGAN]]="","",Table1[[#This Row],[_KETERANGAN]])</f>
        <v/>
      </c>
      <c r="AK623" t="str" cm="1">
        <f t="array" ref="AK623">IF(Table1[[#This Row],[A1]]="",AK622,INDEX(Table6[3],Table1[[#This Row],[Q1]]))</f>
        <v>G</v>
      </c>
      <c r="AL623" s="5" t="str" cm="1">
        <f t="array" ref="AL623">IF(Table1[[#This Row],[A1]]="",AL622,INDEX(Table6[1],Table1[[#This Row],[Q1]]))</f>
        <v>WIJAYA SIDOMUKTI</v>
      </c>
      <c r="AM623" t="str" cm="1">
        <f t="array" ref="AM623">IF(Table1[[#This Row],[A1]]="",AM622,INDEX(Table6[2],Table1[[#This Row],[Q1]]))</f>
        <v>SUKOHARJO</v>
      </c>
      <c r="AN623" t="str">
        <f>CONCATENATE(Table1[[#This Row],[TOKO_H]],"-",Table1[[#This Row],[KOTA_H]])</f>
        <v>WIJAYA SIDOMUKTI-SUKOHARJO</v>
      </c>
      <c r="AO623"/>
      <c r="AP623" t="s">
        <v>9561</v>
      </c>
      <c r="AQ623"/>
    </row>
    <row r="624" spans="1:43">
      <c r="A624">
        <f>IF(Table1[[#This Row],[KODE BARANG]]="","",MATCH(Table1[[#This Row],[KODE BARANG]],DBS[KODE BARANG],0))</f>
        <v>2661</v>
      </c>
      <c r="B624">
        <f>IF(Table1[[#This Row],[ROWID]]="","",ROW()-2)</f>
        <v>622</v>
      </c>
      <c r="C624">
        <f>IF(Table1[[#This Row],[NAMA BARANG]]="","",IF(Table1[[#This Row],[ID]]="",C623,Table1[[#This Row],[ID]]))</f>
        <v>616</v>
      </c>
      <c r="D624" t="str">
        <f>IF(Table1[[#This Row],[A1]]="","",MATCH(Table1[[#This Row],[A1]],Table6[5],0))</f>
        <v/>
      </c>
      <c r="E624" t="str">
        <f>IF(Table1[[#This Row],[ID]]="","",Table1[[#This Row],[TOKO-KOTA_H]])</f>
        <v/>
      </c>
      <c r="F624" t="str">
        <f>IF(Table1[[#This Row],[NOTA TOKO]]="","",ROW()-2)</f>
        <v/>
      </c>
      <c r="G624" s="59"/>
      <c r="H624" s="1"/>
      <c r="J624" s="1"/>
      <c r="K624" t="s">
        <v>3803</v>
      </c>
      <c r="L624" t="str">
        <f>IF(Table1[[#This Row],[_NAMA BARANG]]="",IF(Table1[[#This Row],[//DBS]]="","",INDEX(DBS[NAMA],Table1[[#This Row],[//DBS]])),Table1[[#This Row],[_NAMA BARANG]])</f>
        <v>PW 8880-12</v>
      </c>
      <c r="M624"/>
      <c r="O624" t="str">
        <f>IF(Table1[[#This Row],[ROWID]]="","",IF(Table1[[#This Row],[_KETERANGAN]]="STOCK BELUM LENGKAP","ADA",IF(Table1[[#This Row],[KODE BARANG]]="","TIDAK ADA","ADA")))</f>
        <v>ADA</v>
      </c>
      <c r="P624">
        <v>1</v>
      </c>
      <c r="Q624" t="s">
        <v>34</v>
      </c>
      <c r="R624">
        <f>IF(Table1[[#This Row],[//DBS]]="","",INDEX(DBS[ISI],Table1[[#This Row],[//DBS]]))</f>
        <v>24</v>
      </c>
      <c r="S624" t="str">
        <f>IF(Table1[[#This Row],[//DBS]]="","",IF(Table1[[#This Row],[SATUAN_BYPASS]]="",INDEX(DBS[[SATUAN ]],Table1[[#This Row],[//DBS]]),Table1[SATUAN_BYPASS]))</f>
        <v>LSN</v>
      </c>
      <c r="T624">
        <v>175</v>
      </c>
      <c r="U624" s="58">
        <f>IF(Table1[[#This Row],[HARGA_BYPASS]]="",IF(Table1[[#This Row],[_HARGA]]="","",Table1[[#This Row],[_HARGA]]*1000),Table1[[#This Row],[HARGA_BYPASS]])</f>
        <v>175000</v>
      </c>
      <c r="V624" s="2"/>
      <c r="W624" s="2"/>
      <c r="X624" s="58" t="str">
        <f>IF(Table1[[#This Row],[ROWID]]="","",IF(Table1[[#This Row],[ROWID]]=C625,"",SUMIF(Table1[ROWID],Table1[[#This Row],[ROWID]],Table1[TOTAL])))</f>
        <v/>
      </c>
      <c r="AA62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24">
        <f>IF(Table1[[#This Row],[JUMLAH NOTA]]="","",IF(Table1[[#This Row],[CONV]]="",Table1[[#This Row],[JUMLAH NOTA]],Table1[[#This Row],[JUMLAH NOTA]]*Table1[[#This Row],[CONV]]))</f>
        <v>1</v>
      </c>
      <c r="AC624" t="str">
        <f>IF(Table1[[#This Row],[ISI_CONV]]="","",IF(Table1[[#This Row],[CONV]]="",Table1[[#This Row],[SATUAN NOTA]],Table1[[#This Row],[SATUAN]]))</f>
        <v>LSN</v>
      </c>
      <c r="AD624" s="58">
        <f>IF(Table1[[#This Row],[HARGA]]="","",IF(Table1[[#This Row],[CONV]]="",Table1[[#This Row],[HARGA]],Table1[[#This Row],[HARGA]]/Table1[[#This Row],[CONV]]))</f>
        <v>175000</v>
      </c>
      <c r="AE624" s="58">
        <f>IF(Table1[[#This Row],[HARGA_CONV]]="","",Table1[[#This Row],[HARGA_CONV]]*Table1[[#This Row],[ISI_CONV]]*(100%-(Table1[[#This Row],[DISKON]]+Table1[[#This Row],[DISKON NOTA]])))</f>
        <v>175000</v>
      </c>
      <c r="AF624" s="3">
        <f>IF(Table1[[#This Row],[TANGGAL NOTA]]="",AF623,Table1[[#This Row],[TANGGAL NOTA]])</f>
        <v>45533</v>
      </c>
      <c r="AG624" s="3"/>
      <c r="AH624" s="3">
        <f>IF(Table1[[#This Row],[TANGGAL UPDATE]]="",AH623,Table1[[#This Row],[TANGGAL UPDATE]])</f>
        <v>45535</v>
      </c>
      <c r="AI624" t="str" cm="1">
        <f t="array" ref="AI624">IF(Table1[[#This Row],[A1]]="",AI623,INDEX(Table6[3],Table1[[#This Row],[Q1]]))</f>
        <v>G</v>
      </c>
      <c r="AJ624" t="str">
        <f>IF(Table1[[#This Row],[_KETERANGAN]]="","",Table1[[#This Row],[_KETERANGAN]])</f>
        <v/>
      </c>
      <c r="AK624" t="str" cm="1">
        <f t="array" ref="AK624">IF(Table1[[#This Row],[A1]]="",AK623,INDEX(Table6[3],Table1[[#This Row],[Q1]]))</f>
        <v>G</v>
      </c>
      <c r="AL624" s="5" t="str" cm="1">
        <f t="array" ref="AL624">IF(Table1[[#This Row],[A1]]="",AL623,INDEX(Table6[1],Table1[[#This Row],[Q1]]))</f>
        <v>WIJAYA SIDOMUKTI</v>
      </c>
      <c r="AM624" t="str" cm="1">
        <f t="array" ref="AM624">IF(Table1[[#This Row],[A1]]="",AM623,INDEX(Table6[2],Table1[[#This Row],[Q1]]))</f>
        <v>SUKOHARJO</v>
      </c>
      <c r="AN624" t="str">
        <f>CONCATENATE(Table1[[#This Row],[TOKO_H]],"-",Table1[[#This Row],[KOTA_H]])</f>
        <v>WIJAYA SIDOMUKTI-SUKOHARJO</v>
      </c>
      <c r="AO624"/>
      <c r="AP624" t="s">
        <v>9561</v>
      </c>
      <c r="AQ624"/>
    </row>
    <row r="625" spans="1:43">
      <c r="A625">
        <f>IF(Table1[[#This Row],[KODE BARANG]]="","",MATCH(Table1[[#This Row],[KODE BARANG]],DBS[KODE BARANG],0))</f>
        <v>2539</v>
      </c>
      <c r="B625">
        <f>IF(Table1[[#This Row],[ROWID]]="","",ROW()-2)</f>
        <v>623</v>
      </c>
      <c r="C625">
        <f>IF(Table1[[#This Row],[NAMA BARANG]]="","",IF(Table1[[#This Row],[ID]]="",C624,Table1[[#This Row],[ID]]))</f>
        <v>616</v>
      </c>
      <c r="D625" t="str">
        <f>IF(Table1[[#This Row],[A1]]="","",MATCH(Table1[[#This Row],[A1]],Table6[5],0))</f>
        <v/>
      </c>
      <c r="E625" t="str">
        <f>IF(Table1[[#This Row],[ID]]="","",Table1[[#This Row],[TOKO-KOTA_H]])</f>
        <v/>
      </c>
      <c r="F625" t="str">
        <f>IF(Table1[[#This Row],[NOTA TOKO]]="","",ROW()-2)</f>
        <v/>
      </c>
      <c r="G625" s="59"/>
      <c r="H625" s="1"/>
      <c r="J625" s="1"/>
      <c r="K625" t="s">
        <v>7819</v>
      </c>
      <c r="L625" t="str">
        <f>IF(Table1[[#This Row],[_NAMA BARANG]]="",IF(Table1[[#This Row],[//DBS]]="","",INDEX(DBS[NAMA],Table1[[#This Row],[//DBS]])),Table1[[#This Row],[_NAMA BARANG]])</f>
        <v>PENSIL 8891-12</v>
      </c>
      <c r="M625"/>
      <c r="O625" t="str">
        <f>IF(Table1[[#This Row],[ROWID]]="","",IF(Table1[[#This Row],[_KETERANGAN]]="STOCK BELUM LENGKAP","ADA",IF(Table1[[#This Row],[KODE BARANG]]="","TIDAK ADA","ADA")))</f>
        <v>ADA</v>
      </c>
      <c r="P625">
        <v>1</v>
      </c>
      <c r="Q625" t="s">
        <v>34</v>
      </c>
      <c r="R625">
        <f>IF(Table1[[#This Row],[//DBS]]="","",INDEX(DBS[ISI],Table1[[#This Row],[//DBS]]))</f>
        <v>288</v>
      </c>
      <c r="S625" t="str">
        <f>IF(Table1[[#This Row],[//DBS]]="","",IF(Table1[[#This Row],[SATUAN_BYPASS]]="",INDEX(DBS[[SATUAN ]],Table1[[#This Row],[//DBS]]),Table1[SATUAN_BYPASS]))</f>
        <v>PCS</v>
      </c>
      <c r="T625">
        <v>140</v>
      </c>
      <c r="U625" s="58">
        <f>IF(Table1[[#This Row],[HARGA_BYPASS]]="",IF(Table1[[#This Row],[_HARGA]]="","",Table1[[#This Row],[_HARGA]]*1000),Table1[[#This Row],[HARGA_BYPASS]])</f>
        <v>140000</v>
      </c>
      <c r="V625" s="2"/>
      <c r="W625" s="2"/>
      <c r="X625" s="58" t="str">
        <f>IF(Table1[[#This Row],[ROWID]]="","",IF(Table1[[#This Row],[ROWID]]=C626,"",SUMIF(Table1[ROWID],Table1[[#This Row],[ROWID]],Table1[TOTAL])))</f>
        <v/>
      </c>
      <c r="AA625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12</v>
      </c>
      <c r="AB625">
        <f>IF(Table1[[#This Row],[JUMLAH NOTA]]="","",IF(Table1[[#This Row],[CONV]]="",Table1[[#This Row],[JUMLAH NOTA]],Table1[[#This Row],[JUMLAH NOTA]]*Table1[[#This Row],[CONV]]))</f>
        <v>12</v>
      </c>
      <c r="AC625" t="str">
        <f>IF(Table1[[#This Row],[ISI_CONV]]="","",IF(Table1[[#This Row],[CONV]]="",Table1[[#This Row],[SATUAN NOTA]],Table1[[#This Row],[SATUAN]]))</f>
        <v>PCS</v>
      </c>
      <c r="AD625" s="58">
        <f>IF(Table1[[#This Row],[HARGA]]="","",IF(Table1[[#This Row],[CONV]]="",Table1[[#This Row],[HARGA]],Table1[[#This Row],[HARGA]]/Table1[[#This Row],[CONV]]))</f>
        <v>11666.666666666666</v>
      </c>
      <c r="AE625" s="58">
        <f>IF(Table1[[#This Row],[HARGA_CONV]]="","",Table1[[#This Row],[HARGA_CONV]]*Table1[[#This Row],[ISI_CONV]]*(100%-(Table1[[#This Row],[DISKON]]+Table1[[#This Row],[DISKON NOTA]])))</f>
        <v>140000</v>
      </c>
      <c r="AF625" s="3">
        <f>IF(Table1[[#This Row],[TANGGAL NOTA]]="",AF624,Table1[[#This Row],[TANGGAL NOTA]])</f>
        <v>45533</v>
      </c>
      <c r="AG625" s="3"/>
      <c r="AH625" s="3">
        <f>IF(Table1[[#This Row],[TANGGAL UPDATE]]="",AH624,Table1[[#This Row],[TANGGAL UPDATE]])</f>
        <v>45535</v>
      </c>
      <c r="AI625" t="str" cm="1">
        <f t="array" ref="AI625">IF(Table1[[#This Row],[A1]]="",AI624,INDEX(Table6[3],Table1[[#This Row],[Q1]]))</f>
        <v>G</v>
      </c>
      <c r="AJ625" t="str">
        <f>IF(Table1[[#This Row],[_KETERANGAN]]="","",Table1[[#This Row],[_KETERANGAN]])</f>
        <v/>
      </c>
      <c r="AK625" t="str" cm="1">
        <f t="array" ref="AK625">IF(Table1[[#This Row],[A1]]="",AK624,INDEX(Table6[3],Table1[[#This Row],[Q1]]))</f>
        <v>G</v>
      </c>
      <c r="AL625" s="5" t="str" cm="1">
        <f t="array" ref="AL625">IF(Table1[[#This Row],[A1]]="",AL624,INDEX(Table6[1],Table1[[#This Row],[Q1]]))</f>
        <v>WIJAYA SIDOMUKTI</v>
      </c>
      <c r="AM625" t="str" cm="1">
        <f t="array" ref="AM625">IF(Table1[[#This Row],[A1]]="",AM624,INDEX(Table6[2],Table1[[#This Row],[Q1]]))</f>
        <v>SUKOHARJO</v>
      </c>
      <c r="AN625" t="str">
        <f>CONCATENATE(Table1[[#This Row],[TOKO_H]],"-",Table1[[#This Row],[KOTA_H]])</f>
        <v>WIJAYA SIDOMUKTI-SUKOHARJO</v>
      </c>
      <c r="AO625"/>
      <c r="AP625" t="s">
        <v>9561</v>
      </c>
      <c r="AQ625"/>
    </row>
    <row r="626" spans="1:43">
      <c r="A626">
        <f>IF(Table1[[#This Row],[KODE BARANG]]="","",MATCH(Table1[[#This Row],[KODE BARANG]],DBS[KODE BARANG],0))</f>
        <v>94</v>
      </c>
      <c r="B626">
        <f>IF(Table1[[#This Row],[ROWID]]="","",ROW()-2)</f>
        <v>624</v>
      </c>
      <c r="C626">
        <f>IF(Table1[[#This Row],[NAMA BARANG]]="","",IF(Table1[[#This Row],[ID]]="",C625,Table1[[#This Row],[ID]]))</f>
        <v>616</v>
      </c>
      <c r="D626" t="str">
        <f>IF(Table1[[#This Row],[A1]]="","",MATCH(Table1[[#This Row],[A1]],Table6[5],0))</f>
        <v/>
      </c>
      <c r="E626" t="str">
        <f>IF(Table1[[#This Row],[ID]]="","",Table1[[#This Row],[TOKO-KOTA_H]])</f>
        <v/>
      </c>
      <c r="F626" t="str">
        <f>IF(Table1[[#This Row],[NOTA TOKO]]="","",ROW()-2)</f>
        <v/>
      </c>
      <c r="G626" s="59"/>
      <c r="H626" s="1"/>
      <c r="J626" s="1"/>
      <c r="K626" t="s">
        <v>11026</v>
      </c>
      <c r="L626" t="str">
        <f>IF(Table1[[#This Row],[_NAMA BARANG]]="",IF(Table1[[#This Row],[//DBS]]="","",INDEX(DBS[NAMA],Table1[[#This Row],[//DBS]])),Table1[[#This Row],[_NAMA BARANG]])</f>
        <v>ASAHAN TOPLES 231 ESELON EX-09 (1 TOP=24 PCS)</v>
      </c>
      <c r="M626"/>
      <c r="O626" t="str">
        <f>IF(Table1[[#This Row],[ROWID]]="","",IF(Table1[[#This Row],[_KETERANGAN]]="STOCK BELUM LENGKAP","ADA",IF(Table1[[#This Row],[KODE BARANG]]="","TIDAK ADA","ADA")))</f>
        <v>ADA</v>
      </c>
      <c r="P626">
        <v>6</v>
      </c>
      <c r="Q626" t="s">
        <v>513</v>
      </c>
      <c r="R626">
        <f>IF(Table1[[#This Row],[//DBS]]="","",INDEX(DBS[ISI],Table1[[#This Row],[//DBS]]))</f>
        <v>120</v>
      </c>
      <c r="S626" t="str">
        <f>IF(Table1[[#This Row],[//DBS]]="","",IF(Table1[[#This Row],[SATUAN_BYPASS]]="",INDEX(DBS[[SATUAN ]],Table1[[#This Row],[//DBS]]),Table1[SATUAN_BYPASS]))</f>
        <v>TOP</v>
      </c>
      <c r="T626">
        <v>12.5</v>
      </c>
      <c r="U626" s="58">
        <f>IF(Table1[[#This Row],[HARGA_BYPASS]]="",IF(Table1[[#This Row],[_HARGA]]="","",Table1[[#This Row],[_HARGA]]*1000),Table1[[#This Row],[HARGA_BYPASS]])</f>
        <v>12500</v>
      </c>
      <c r="V626" s="2"/>
      <c r="W626" s="2"/>
      <c r="X626" s="58" t="str">
        <f>IF(Table1[[#This Row],[ROWID]]="","",IF(Table1[[#This Row],[ROWID]]=C627,"",SUMIF(Table1[ROWID],Table1[[#This Row],[ROWID]],Table1[TOTAL])))</f>
        <v/>
      </c>
      <c r="AA62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26">
        <f>IF(Table1[[#This Row],[JUMLAH NOTA]]="","",IF(Table1[[#This Row],[CONV]]="",Table1[[#This Row],[JUMLAH NOTA]],Table1[[#This Row],[JUMLAH NOTA]]*Table1[[#This Row],[CONV]]))</f>
        <v>6</v>
      </c>
      <c r="AC626" t="str">
        <f>IF(Table1[[#This Row],[ISI_CONV]]="","",IF(Table1[[#This Row],[CONV]]="",Table1[[#This Row],[SATUAN NOTA]],Table1[[#This Row],[SATUAN]]))</f>
        <v>TOP</v>
      </c>
      <c r="AD626" s="58">
        <f>IF(Table1[[#This Row],[HARGA]]="","",IF(Table1[[#This Row],[CONV]]="",Table1[[#This Row],[HARGA]],Table1[[#This Row],[HARGA]]/Table1[[#This Row],[CONV]]))</f>
        <v>12500</v>
      </c>
      <c r="AE626" s="58">
        <f>IF(Table1[[#This Row],[HARGA_CONV]]="","",Table1[[#This Row],[HARGA_CONV]]*Table1[[#This Row],[ISI_CONV]]*(100%-(Table1[[#This Row],[DISKON]]+Table1[[#This Row],[DISKON NOTA]])))</f>
        <v>75000</v>
      </c>
      <c r="AF626" s="3">
        <f>IF(Table1[[#This Row],[TANGGAL NOTA]]="",AF625,Table1[[#This Row],[TANGGAL NOTA]])</f>
        <v>45533</v>
      </c>
      <c r="AG626" s="3"/>
      <c r="AH626" s="3">
        <f>IF(Table1[[#This Row],[TANGGAL UPDATE]]="",AH625,Table1[[#This Row],[TANGGAL UPDATE]])</f>
        <v>45535</v>
      </c>
      <c r="AI626" t="str" cm="1">
        <f t="array" ref="AI626">IF(Table1[[#This Row],[A1]]="",AI625,INDEX(Table6[3],Table1[[#This Row],[Q1]]))</f>
        <v>G</v>
      </c>
      <c r="AJ626" t="str">
        <f>IF(Table1[[#This Row],[_KETERANGAN]]="","",Table1[[#This Row],[_KETERANGAN]])</f>
        <v/>
      </c>
      <c r="AK626" t="str" cm="1">
        <f t="array" ref="AK626">IF(Table1[[#This Row],[A1]]="",AK625,INDEX(Table6[3],Table1[[#This Row],[Q1]]))</f>
        <v>G</v>
      </c>
      <c r="AL626" s="5" t="str" cm="1">
        <f t="array" ref="AL626">IF(Table1[[#This Row],[A1]]="",AL625,INDEX(Table6[1],Table1[[#This Row],[Q1]]))</f>
        <v>WIJAYA SIDOMUKTI</v>
      </c>
      <c r="AM626" t="str" cm="1">
        <f t="array" ref="AM626">IF(Table1[[#This Row],[A1]]="",AM625,INDEX(Table6[2],Table1[[#This Row],[Q1]]))</f>
        <v>SUKOHARJO</v>
      </c>
      <c r="AN626" t="str">
        <f>CONCATENATE(Table1[[#This Row],[TOKO_H]],"-",Table1[[#This Row],[KOTA_H]])</f>
        <v>WIJAYA SIDOMUKTI-SUKOHARJO</v>
      </c>
      <c r="AO626"/>
      <c r="AP626" t="s">
        <v>9561</v>
      </c>
      <c r="AQ626"/>
    </row>
    <row r="627" spans="1:43">
      <c r="A627">
        <f>IF(Table1[[#This Row],[KODE BARANG]]="","",MATCH(Table1[[#This Row],[KODE BARANG]],DBS[KODE BARANG],0))</f>
        <v>2288</v>
      </c>
      <c r="B627">
        <f>IF(Table1[[#This Row],[ROWID]]="","",ROW()-2)</f>
        <v>625</v>
      </c>
      <c r="C627">
        <f>IF(Table1[[#This Row],[NAMA BARANG]]="","",IF(Table1[[#This Row],[ID]]="",C626,Table1[[#This Row],[ID]]))</f>
        <v>616</v>
      </c>
      <c r="D627" t="str">
        <f>IF(Table1[[#This Row],[A1]]="","",MATCH(Table1[[#This Row],[A1]],Table6[5],0))</f>
        <v/>
      </c>
      <c r="E627" t="str">
        <f>IF(Table1[[#This Row],[ID]]="","",Table1[[#This Row],[TOKO-KOTA_H]])</f>
        <v/>
      </c>
      <c r="F627" t="str">
        <f>IF(Table1[[#This Row],[NOTA TOKO]]="","",ROW()-2)</f>
        <v/>
      </c>
      <c r="G627" s="59"/>
      <c r="H627" s="1"/>
      <c r="J627" s="1"/>
      <c r="K627" t="s">
        <v>3456</v>
      </c>
      <c r="L627" t="str">
        <f>IF(Table1[[#This Row],[_NAMA BARANG]]="",IF(Table1[[#This Row],[//DBS]]="","",INDEX(DBS[NAMA],Table1[[#This Row],[//DBS]])),Table1[[#This Row],[_NAMA BARANG]])</f>
        <v>PENSIL CASE 6A-26</v>
      </c>
      <c r="M627"/>
      <c r="O627" t="str">
        <f>IF(Table1[[#This Row],[ROWID]]="","",IF(Table1[[#This Row],[_KETERANGAN]]="STOCK BELUM LENGKAP","ADA",IF(Table1[[#This Row],[KODE BARANG]]="","TIDAK ADA","ADA")))</f>
        <v>ADA</v>
      </c>
      <c r="P627">
        <v>1</v>
      </c>
      <c r="Q627" t="s">
        <v>34</v>
      </c>
      <c r="R627">
        <f>IF(Table1[[#This Row],[//DBS]]="","",INDEX(DBS[ISI],Table1[[#This Row],[//DBS]]))</f>
        <v>144</v>
      </c>
      <c r="S627" t="str">
        <f>IF(Table1[[#This Row],[//DBS]]="","",IF(Table1[[#This Row],[SATUAN_BYPASS]]="",INDEX(DBS[[SATUAN ]],Table1[[#This Row],[//DBS]]),Table1[SATUAN_BYPASS]))</f>
        <v>PCS</v>
      </c>
      <c r="T627">
        <v>225</v>
      </c>
      <c r="U627" s="58">
        <f>IF(Table1[[#This Row],[HARGA_BYPASS]]="",IF(Table1[[#This Row],[_HARGA]]="","",Table1[[#This Row],[_HARGA]]*1000),Table1[[#This Row],[HARGA_BYPASS]])</f>
        <v>225000</v>
      </c>
      <c r="V627" s="2"/>
      <c r="W627" s="2"/>
      <c r="X627" s="58" t="str">
        <f>IF(Table1[[#This Row],[ROWID]]="","",IF(Table1[[#This Row],[ROWID]]=C628,"",SUMIF(Table1[ROWID],Table1[[#This Row],[ROWID]],Table1[TOTAL])))</f>
        <v/>
      </c>
      <c r="AA627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12</v>
      </c>
      <c r="AB627">
        <f>IF(Table1[[#This Row],[JUMLAH NOTA]]="","",IF(Table1[[#This Row],[CONV]]="",Table1[[#This Row],[JUMLAH NOTA]],Table1[[#This Row],[JUMLAH NOTA]]*Table1[[#This Row],[CONV]]))</f>
        <v>12</v>
      </c>
      <c r="AC627" t="str">
        <f>IF(Table1[[#This Row],[ISI_CONV]]="","",IF(Table1[[#This Row],[CONV]]="",Table1[[#This Row],[SATUAN NOTA]],Table1[[#This Row],[SATUAN]]))</f>
        <v>PCS</v>
      </c>
      <c r="AD627" s="58">
        <f>IF(Table1[[#This Row],[HARGA]]="","",IF(Table1[[#This Row],[CONV]]="",Table1[[#This Row],[HARGA]],Table1[[#This Row],[HARGA]]/Table1[[#This Row],[CONV]]))</f>
        <v>18750</v>
      </c>
      <c r="AE627" s="58">
        <f>IF(Table1[[#This Row],[HARGA_CONV]]="","",Table1[[#This Row],[HARGA_CONV]]*Table1[[#This Row],[ISI_CONV]]*(100%-(Table1[[#This Row],[DISKON]]+Table1[[#This Row],[DISKON NOTA]])))</f>
        <v>225000</v>
      </c>
      <c r="AF627" s="3">
        <f>IF(Table1[[#This Row],[TANGGAL NOTA]]="",AF626,Table1[[#This Row],[TANGGAL NOTA]])</f>
        <v>45533</v>
      </c>
      <c r="AG627" s="3"/>
      <c r="AH627" s="3">
        <f>IF(Table1[[#This Row],[TANGGAL UPDATE]]="",AH626,Table1[[#This Row],[TANGGAL UPDATE]])</f>
        <v>45535</v>
      </c>
      <c r="AI627" t="str" cm="1">
        <f t="array" ref="AI627">IF(Table1[[#This Row],[A1]]="",AI626,INDEX(Table6[3],Table1[[#This Row],[Q1]]))</f>
        <v>G</v>
      </c>
      <c r="AJ627" t="str">
        <f>IF(Table1[[#This Row],[_KETERANGAN]]="","",Table1[[#This Row],[_KETERANGAN]])</f>
        <v/>
      </c>
      <c r="AK627" t="str" cm="1">
        <f t="array" ref="AK627">IF(Table1[[#This Row],[A1]]="",AK626,INDEX(Table6[3],Table1[[#This Row],[Q1]]))</f>
        <v>G</v>
      </c>
      <c r="AL627" s="5" t="str" cm="1">
        <f t="array" ref="AL627">IF(Table1[[#This Row],[A1]]="",AL626,INDEX(Table6[1],Table1[[#This Row],[Q1]]))</f>
        <v>WIJAYA SIDOMUKTI</v>
      </c>
      <c r="AM627" t="str" cm="1">
        <f t="array" ref="AM627">IF(Table1[[#This Row],[A1]]="",AM626,INDEX(Table6[2],Table1[[#This Row],[Q1]]))</f>
        <v>SUKOHARJO</v>
      </c>
      <c r="AN627" t="str">
        <f>CONCATENATE(Table1[[#This Row],[TOKO_H]],"-",Table1[[#This Row],[KOTA_H]])</f>
        <v>WIJAYA SIDOMUKTI-SUKOHARJO</v>
      </c>
      <c r="AO627"/>
      <c r="AP627" t="s">
        <v>9561</v>
      </c>
      <c r="AQ627"/>
    </row>
    <row r="628" spans="1:43">
      <c r="A628">
        <f>IF(Table1[[#This Row],[KODE BARANG]]="","",MATCH(Table1[[#This Row],[KODE BARANG]],DBS[KODE BARANG],0))</f>
        <v>2287</v>
      </c>
      <c r="B628">
        <f>IF(Table1[[#This Row],[ROWID]]="","",ROW()-2)</f>
        <v>626</v>
      </c>
      <c r="C628">
        <f>IF(Table1[[#This Row],[NAMA BARANG]]="","",IF(Table1[[#This Row],[ID]]="",C627,Table1[[#This Row],[ID]]))</f>
        <v>616</v>
      </c>
      <c r="D628" t="str">
        <f>IF(Table1[[#This Row],[A1]]="","",MATCH(Table1[[#This Row],[A1]],Table6[5],0))</f>
        <v/>
      </c>
      <c r="E628" t="str">
        <f>IF(Table1[[#This Row],[ID]]="","",Table1[[#This Row],[TOKO-KOTA_H]])</f>
        <v/>
      </c>
      <c r="F628" t="str">
        <f>IF(Table1[[#This Row],[NOTA TOKO]]="","",ROW()-2)</f>
        <v/>
      </c>
      <c r="G628" s="59"/>
      <c r="H628" s="1"/>
      <c r="J628" s="1"/>
      <c r="K628" t="s">
        <v>3454</v>
      </c>
      <c r="L628" t="str">
        <f>IF(Table1[[#This Row],[_NAMA BARANG]]="",IF(Table1[[#This Row],[//DBS]]="","",INDEX(DBS[NAMA],Table1[[#This Row],[//DBS]])),Table1[[#This Row],[_NAMA BARANG]])</f>
        <v>PENSIL CASE 6A-25</v>
      </c>
      <c r="M628"/>
      <c r="O628" t="str">
        <f>IF(Table1[[#This Row],[ROWID]]="","",IF(Table1[[#This Row],[_KETERANGAN]]="STOCK BELUM LENGKAP","ADA",IF(Table1[[#This Row],[KODE BARANG]]="","TIDAK ADA","ADA")))</f>
        <v>ADA</v>
      </c>
      <c r="P628">
        <v>1</v>
      </c>
      <c r="Q628" t="s">
        <v>34</v>
      </c>
      <c r="R628">
        <f>IF(Table1[[#This Row],[//DBS]]="","",INDEX(DBS[ISI],Table1[[#This Row],[//DBS]]))</f>
        <v>144</v>
      </c>
      <c r="S628" t="str">
        <f>IF(Table1[[#This Row],[//DBS]]="","",IF(Table1[[#This Row],[SATUAN_BYPASS]]="",INDEX(DBS[[SATUAN ]],Table1[[#This Row],[//DBS]]),Table1[SATUAN_BYPASS]))</f>
        <v>PCS</v>
      </c>
      <c r="T628">
        <v>225</v>
      </c>
      <c r="U628" s="58">
        <f>IF(Table1[[#This Row],[HARGA_BYPASS]]="",IF(Table1[[#This Row],[_HARGA]]="","",Table1[[#This Row],[_HARGA]]*1000),Table1[[#This Row],[HARGA_BYPASS]])</f>
        <v>225000</v>
      </c>
      <c r="V628" s="2"/>
      <c r="W628" s="2"/>
      <c r="X628" s="58" t="str">
        <f>IF(Table1[[#This Row],[ROWID]]="","",IF(Table1[[#This Row],[ROWID]]=C629,"",SUMIF(Table1[ROWID],Table1[[#This Row],[ROWID]],Table1[TOTAL])))</f>
        <v/>
      </c>
      <c r="AA628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12</v>
      </c>
      <c r="AB628">
        <f>IF(Table1[[#This Row],[JUMLAH NOTA]]="","",IF(Table1[[#This Row],[CONV]]="",Table1[[#This Row],[JUMLAH NOTA]],Table1[[#This Row],[JUMLAH NOTA]]*Table1[[#This Row],[CONV]]))</f>
        <v>12</v>
      </c>
      <c r="AC628" t="str">
        <f>IF(Table1[[#This Row],[ISI_CONV]]="","",IF(Table1[[#This Row],[CONV]]="",Table1[[#This Row],[SATUAN NOTA]],Table1[[#This Row],[SATUAN]]))</f>
        <v>PCS</v>
      </c>
      <c r="AD628" s="58">
        <f>IF(Table1[[#This Row],[HARGA]]="","",IF(Table1[[#This Row],[CONV]]="",Table1[[#This Row],[HARGA]],Table1[[#This Row],[HARGA]]/Table1[[#This Row],[CONV]]))</f>
        <v>18750</v>
      </c>
      <c r="AE628" s="58">
        <f>IF(Table1[[#This Row],[HARGA_CONV]]="","",Table1[[#This Row],[HARGA_CONV]]*Table1[[#This Row],[ISI_CONV]]*(100%-(Table1[[#This Row],[DISKON]]+Table1[[#This Row],[DISKON NOTA]])))</f>
        <v>225000</v>
      </c>
      <c r="AF628" s="3">
        <f>IF(Table1[[#This Row],[TANGGAL NOTA]]="",AF627,Table1[[#This Row],[TANGGAL NOTA]])</f>
        <v>45533</v>
      </c>
      <c r="AG628" s="3"/>
      <c r="AH628" s="3">
        <f>IF(Table1[[#This Row],[TANGGAL UPDATE]]="",AH627,Table1[[#This Row],[TANGGAL UPDATE]])</f>
        <v>45535</v>
      </c>
      <c r="AI628" t="str" cm="1">
        <f t="array" ref="AI628">IF(Table1[[#This Row],[A1]]="",AI627,INDEX(Table6[3],Table1[[#This Row],[Q1]]))</f>
        <v>G</v>
      </c>
      <c r="AJ628" t="str">
        <f>IF(Table1[[#This Row],[_KETERANGAN]]="","",Table1[[#This Row],[_KETERANGAN]])</f>
        <v/>
      </c>
      <c r="AK628" t="str" cm="1">
        <f t="array" ref="AK628">IF(Table1[[#This Row],[A1]]="",AK627,INDEX(Table6[3],Table1[[#This Row],[Q1]]))</f>
        <v>G</v>
      </c>
      <c r="AL628" s="5" t="str" cm="1">
        <f t="array" ref="AL628">IF(Table1[[#This Row],[A1]]="",AL627,INDEX(Table6[1],Table1[[#This Row],[Q1]]))</f>
        <v>WIJAYA SIDOMUKTI</v>
      </c>
      <c r="AM628" t="str" cm="1">
        <f t="array" ref="AM628">IF(Table1[[#This Row],[A1]]="",AM627,INDEX(Table6[2],Table1[[#This Row],[Q1]]))</f>
        <v>SUKOHARJO</v>
      </c>
      <c r="AN628" t="str">
        <f>CONCATENATE(Table1[[#This Row],[TOKO_H]],"-",Table1[[#This Row],[KOTA_H]])</f>
        <v>WIJAYA SIDOMUKTI-SUKOHARJO</v>
      </c>
      <c r="AO628"/>
      <c r="AP628" t="s">
        <v>9561</v>
      </c>
      <c r="AQ628"/>
    </row>
    <row r="629" spans="1:43">
      <c r="A629">
        <f>IF(Table1[[#This Row],[KODE BARANG]]="","",MATCH(Table1[[#This Row],[KODE BARANG]],DBS[KODE BARANG],0))</f>
        <v>2864</v>
      </c>
      <c r="B629">
        <f>IF(Table1[[#This Row],[ROWID]]="","",ROW()-2)</f>
        <v>627</v>
      </c>
      <c r="C629">
        <f>IF(Table1[[#This Row],[NAMA BARANG]]="","",IF(Table1[[#This Row],[ID]]="",C628,Table1[[#This Row],[ID]]))</f>
        <v>616</v>
      </c>
      <c r="D629" t="str">
        <f>IF(Table1[[#This Row],[A1]]="","",MATCH(Table1[[#This Row],[A1]],Table6[5],0))</f>
        <v/>
      </c>
      <c r="E629" t="str">
        <f>IF(Table1[[#This Row],[ID]]="","",Table1[[#This Row],[TOKO-KOTA_H]])</f>
        <v/>
      </c>
      <c r="F629" t="str">
        <f>IF(Table1[[#This Row],[NOTA TOKO]]="","",ROW()-2)</f>
        <v/>
      </c>
      <c r="G629" s="59"/>
      <c r="H629" s="1"/>
      <c r="J629" s="1"/>
      <c r="K629" t="s">
        <v>11854</v>
      </c>
      <c r="L629" t="str">
        <f>IF(Table1[[#This Row],[_NAMA BARANG]]="",IF(Table1[[#This Row],[//DBS]]="","",INDEX(DBS[NAMA],Table1[[#This Row],[//DBS]])),Table1[[#This Row],[_NAMA BARANG]])</f>
        <v>TAS GB-M WARNA-WARNI</v>
      </c>
      <c r="M629"/>
      <c r="O629" t="str">
        <f>IF(Table1[[#This Row],[ROWID]]="","",IF(Table1[[#This Row],[_KETERANGAN]]="STOCK BELUM LENGKAP","ADA",IF(Table1[[#This Row],[KODE BARANG]]="","TIDAK ADA","ADA")))</f>
        <v>ADA</v>
      </c>
      <c r="P629">
        <v>1</v>
      </c>
      <c r="Q629" t="s">
        <v>34</v>
      </c>
      <c r="R629">
        <f>IF(Table1[[#This Row],[//DBS]]="","",INDEX(DBS[ISI],Table1[[#This Row],[//DBS]]))</f>
        <v>40</v>
      </c>
      <c r="S629" t="str">
        <f>IF(Table1[[#This Row],[//DBS]]="","",IF(Table1[[#This Row],[SATUAN_BYPASS]]="",INDEX(DBS[[SATUAN ]],Table1[[#This Row],[//DBS]]),Table1[SATUAN_BYPASS]))</f>
        <v>LSN</v>
      </c>
      <c r="T629">
        <v>100</v>
      </c>
      <c r="U629" s="58">
        <f>IF(Table1[[#This Row],[HARGA_BYPASS]]="",IF(Table1[[#This Row],[_HARGA]]="","",Table1[[#This Row],[_HARGA]]*1000),Table1[[#This Row],[HARGA_BYPASS]])</f>
        <v>100000</v>
      </c>
      <c r="V629" s="2"/>
      <c r="W629" s="2"/>
      <c r="X629" s="58">
        <f>IF(Table1[[#This Row],[ROWID]]="","",IF(Table1[[#This Row],[ROWID]]=C630,"",SUMIF(Table1[ROWID],Table1[[#This Row],[ROWID]],Table1[TOTAL])))</f>
        <v>1968000</v>
      </c>
      <c r="AA62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29">
        <f>IF(Table1[[#This Row],[JUMLAH NOTA]]="","",IF(Table1[[#This Row],[CONV]]="",Table1[[#This Row],[JUMLAH NOTA]],Table1[[#This Row],[JUMLAH NOTA]]*Table1[[#This Row],[CONV]]))</f>
        <v>1</v>
      </c>
      <c r="AC629" t="str">
        <f>IF(Table1[[#This Row],[ISI_CONV]]="","",IF(Table1[[#This Row],[CONV]]="",Table1[[#This Row],[SATUAN NOTA]],Table1[[#This Row],[SATUAN]]))</f>
        <v>LSN</v>
      </c>
      <c r="AD629" s="58">
        <f>IF(Table1[[#This Row],[HARGA]]="","",IF(Table1[[#This Row],[CONV]]="",Table1[[#This Row],[HARGA]],Table1[[#This Row],[HARGA]]/Table1[[#This Row],[CONV]]))</f>
        <v>100000</v>
      </c>
      <c r="AE629" s="58">
        <f>IF(Table1[[#This Row],[HARGA_CONV]]="","",Table1[[#This Row],[HARGA_CONV]]*Table1[[#This Row],[ISI_CONV]]*(100%-(Table1[[#This Row],[DISKON]]+Table1[[#This Row],[DISKON NOTA]])))</f>
        <v>100000</v>
      </c>
      <c r="AF629" s="3">
        <f>IF(Table1[[#This Row],[TANGGAL NOTA]]="",AF628,Table1[[#This Row],[TANGGAL NOTA]])</f>
        <v>45533</v>
      </c>
      <c r="AG629" s="3"/>
      <c r="AH629" s="3">
        <f>IF(Table1[[#This Row],[TANGGAL UPDATE]]="",AH628,Table1[[#This Row],[TANGGAL UPDATE]])</f>
        <v>45535</v>
      </c>
      <c r="AI629" t="str" cm="1">
        <f t="array" ref="AI629">IF(Table1[[#This Row],[A1]]="",AI628,INDEX(Table6[3],Table1[[#This Row],[Q1]]))</f>
        <v>G</v>
      </c>
      <c r="AJ629" t="str">
        <f>IF(Table1[[#This Row],[_KETERANGAN]]="","",Table1[[#This Row],[_KETERANGAN]])</f>
        <v/>
      </c>
      <c r="AK629" t="str" cm="1">
        <f t="array" ref="AK629">IF(Table1[[#This Row],[A1]]="",AK628,INDEX(Table6[3],Table1[[#This Row],[Q1]]))</f>
        <v>G</v>
      </c>
      <c r="AL629" s="5" t="str" cm="1">
        <f t="array" ref="AL629">IF(Table1[[#This Row],[A1]]="",AL628,INDEX(Table6[1],Table1[[#This Row],[Q1]]))</f>
        <v>WIJAYA SIDOMUKTI</v>
      </c>
      <c r="AM629" t="str" cm="1">
        <f t="array" ref="AM629">IF(Table1[[#This Row],[A1]]="",AM628,INDEX(Table6[2],Table1[[#This Row],[Q1]]))</f>
        <v>SUKOHARJO</v>
      </c>
      <c r="AN629" t="str">
        <f>CONCATENATE(Table1[[#This Row],[TOKO_H]],"-",Table1[[#This Row],[KOTA_H]])</f>
        <v>WIJAYA SIDOMUKTI-SUKOHARJO</v>
      </c>
      <c r="AO629"/>
      <c r="AP629" t="s">
        <v>9561</v>
      </c>
      <c r="AQ629"/>
    </row>
    <row r="630" spans="1:43">
      <c r="A630" t="str">
        <f>IF(Table1[[#This Row],[KODE BARANG]]="","",MATCH(Table1[[#This Row],[KODE BARANG]],DBS[KODE BARANG],0))</f>
        <v/>
      </c>
      <c r="B630" t="str">
        <f>IF(Table1[[#This Row],[ROWID]]="","",ROW()-2)</f>
        <v/>
      </c>
      <c r="C630" t="str">
        <f>IF(Table1[[#This Row],[NAMA BARANG]]="","",IF(Table1[[#This Row],[ID]]="",C629,Table1[[#This Row],[ID]]))</f>
        <v/>
      </c>
      <c r="D630" t="str">
        <f>IF(Table1[[#This Row],[A1]]="","",MATCH(Table1[[#This Row],[A1]],Table6[5],0))</f>
        <v/>
      </c>
      <c r="E630" t="str">
        <f>IF(Table1[[#This Row],[ID]]="","",Table1[[#This Row],[TOKO-KOTA_H]])</f>
        <v/>
      </c>
      <c r="F630" t="str">
        <f>IF(Table1[[#This Row],[NOTA TOKO]]="","",ROW()-2)</f>
        <v/>
      </c>
      <c r="G630" s="59"/>
      <c r="H630" s="1"/>
      <c r="J630" s="1"/>
      <c r="K630"/>
      <c r="L630" t="str">
        <f>IF(Table1[[#This Row],[_NAMA BARANG]]="",IF(Table1[[#This Row],[//DBS]]="","",INDEX(DBS[NAMA],Table1[[#This Row],[//DBS]])),Table1[[#This Row],[_NAMA BARANG]])</f>
        <v/>
      </c>
      <c r="M630"/>
      <c r="O630" t="str">
        <f>IF(Table1[[#This Row],[ROWID]]="","",IF(Table1[[#This Row],[_KETERANGAN]]="STOCK BELUM LENGKAP","ADA",IF(Table1[[#This Row],[KODE BARANG]]="","TIDAK ADA","ADA")))</f>
        <v/>
      </c>
      <c r="R630" t="str">
        <f>IF(Table1[[#This Row],[//DBS]]="","",INDEX(DBS[ISI],Table1[[#This Row],[//DBS]]))</f>
        <v/>
      </c>
      <c r="S630" t="str">
        <f>IF(Table1[[#This Row],[//DBS]]="","",IF(Table1[[#This Row],[SATUAN_BYPASS]]="",INDEX(DBS[[SATUAN ]],Table1[[#This Row],[//DBS]]),Table1[SATUAN_BYPASS]))</f>
        <v/>
      </c>
      <c r="U630" s="58" t="str">
        <f>IF(Table1[[#This Row],[HARGA_BYPASS]]="",IF(Table1[[#This Row],[_HARGA]]="","",Table1[[#This Row],[_HARGA]]*1000),Table1[[#This Row],[HARGA_BYPASS]])</f>
        <v/>
      </c>
      <c r="V630" s="2"/>
      <c r="W630" s="2"/>
      <c r="X630" s="58" t="str">
        <f>IF(Table1[[#This Row],[ROWID]]="","",IF(Table1[[#This Row],[ROWID]]=C631,"",SUMIF(Table1[ROWID],Table1[[#This Row],[ROWID]],Table1[TOTAL])))</f>
        <v/>
      </c>
      <c r="AA63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30" t="str">
        <f>IF(Table1[[#This Row],[JUMLAH NOTA]]="","",IF(Table1[[#This Row],[CONV]]="",Table1[[#This Row],[JUMLAH NOTA]],Table1[[#This Row],[JUMLAH NOTA]]*Table1[[#This Row],[CONV]]))</f>
        <v/>
      </c>
      <c r="AC630" t="str">
        <f>IF(Table1[[#This Row],[ISI_CONV]]="","",IF(Table1[[#This Row],[CONV]]="",Table1[[#This Row],[SATUAN NOTA]],Table1[[#This Row],[SATUAN]]))</f>
        <v/>
      </c>
      <c r="AD630" s="58" t="str">
        <f>IF(Table1[[#This Row],[HARGA]]="","",IF(Table1[[#This Row],[CONV]]="",Table1[[#This Row],[HARGA]],Table1[[#This Row],[HARGA]]/Table1[[#This Row],[CONV]]))</f>
        <v/>
      </c>
      <c r="AE630" s="58" t="str">
        <f>IF(Table1[[#This Row],[HARGA_CONV]]="","",Table1[[#This Row],[HARGA_CONV]]*Table1[[#This Row],[ISI_CONV]]*(100%-(Table1[[#This Row],[DISKON]]+Table1[[#This Row],[DISKON NOTA]])))</f>
        <v/>
      </c>
      <c r="AF630" s="3">
        <f>IF(Table1[[#This Row],[TANGGAL NOTA]]="",AF629,Table1[[#This Row],[TANGGAL NOTA]])</f>
        <v>45533</v>
      </c>
      <c r="AG630" s="3"/>
      <c r="AH630" s="3">
        <f>IF(Table1[[#This Row],[TANGGAL UPDATE]]="",AH629,Table1[[#This Row],[TANGGAL UPDATE]])</f>
        <v>45535</v>
      </c>
      <c r="AI630" t="str" cm="1">
        <f t="array" ref="AI630">IF(Table1[[#This Row],[A1]]="",AI629,INDEX(Table6[3],Table1[[#This Row],[Q1]]))</f>
        <v>G</v>
      </c>
      <c r="AJ630" t="str">
        <f>IF(Table1[[#This Row],[_KETERANGAN]]="","",Table1[[#This Row],[_KETERANGAN]])</f>
        <v/>
      </c>
      <c r="AK630" t="str" cm="1">
        <f t="array" ref="AK630">IF(Table1[[#This Row],[A1]]="",AK629,INDEX(Table6[3],Table1[[#This Row],[Q1]]))</f>
        <v>G</v>
      </c>
      <c r="AL630" s="5" t="str" cm="1">
        <f t="array" ref="AL630">IF(Table1[[#This Row],[A1]]="",AL629,INDEX(Table6[1],Table1[[#This Row],[Q1]]))</f>
        <v>WIJAYA SIDOMUKTI</v>
      </c>
      <c r="AM630" t="str" cm="1">
        <f t="array" ref="AM630">IF(Table1[[#This Row],[A1]]="",AM629,INDEX(Table6[2],Table1[[#This Row],[Q1]]))</f>
        <v>SUKOHARJO</v>
      </c>
      <c r="AN630" t="str">
        <f>CONCATENATE(Table1[[#This Row],[TOKO_H]],"-",Table1[[#This Row],[KOTA_H]])</f>
        <v>WIJAYA SIDOMUKTI-SUKOHARJO</v>
      </c>
      <c r="AO630"/>
      <c r="AP630" t="s">
        <v>9561</v>
      </c>
      <c r="AQ630"/>
    </row>
    <row r="631" spans="1:43">
      <c r="A631">
        <f>IF(Table1[[#This Row],[KODE BARANG]]="","",MATCH(Table1[[#This Row],[KODE BARANG]],DBS[KODE BARANG],0))</f>
        <v>2864</v>
      </c>
      <c r="B631">
        <f>IF(Table1[[#This Row],[ROWID]]="","",ROW()-2)</f>
        <v>629</v>
      </c>
      <c r="C631">
        <f>IF(Table1[[#This Row],[NAMA BARANG]]="","",IF(Table1[[#This Row],[ID]]="",C630,Table1[[#This Row],[ID]]))</f>
        <v>629</v>
      </c>
      <c r="D631" t="str">
        <f>IF(Table1[[#This Row],[A1]]="","",MATCH(Table1[[#This Row],[A1]],Table6[5],0))</f>
        <v/>
      </c>
      <c r="E631" t="str">
        <f>IF(Table1[[#This Row],[ID]]="","",Table1[[#This Row],[TOKO-KOTA_H]])</f>
        <v>WIJAYA SIDOMUKTI-SUKOHARJO</v>
      </c>
      <c r="F631">
        <f>IF(Table1[[#This Row],[NOTA TOKO]]="","",ROW()-2)</f>
        <v>629</v>
      </c>
      <c r="G631" s="59"/>
      <c r="H631" s="1"/>
      <c r="I631">
        <v>3576</v>
      </c>
      <c r="J631" s="1"/>
      <c r="K631" t="s">
        <v>11854</v>
      </c>
      <c r="L631" t="str">
        <f>IF(Table1[[#This Row],[_NAMA BARANG]]="",IF(Table1[[#This Row],[//DBS]]="","",INDEX(DBS[NAMA],Table1[[#This Row],[//DBS]])),Table1[[#This Row],[_NAMA BARANG]])</f>
        <v>TAS GB-M WARNA-WARNI</v>
      </c>
      <c r="M631"/>
      <c r="O631" t="str">
        <f>IF(Table1[[#This Row],[ROWID]]="","",IF(Table1[[#This Row],[_KETERANGAN]]="STOCK BELUM LENGKAP","ADA",IF(Table1[[#This Row],[KODE BARANG]]="","TIDAK ADA","ADA")))</f>
        <v>ADA</v>
      </c>
      <c r="P631">
        <v>1</v>
      </c>
      <c r="Q631" t="s">
        <v>34</v>
      </c>
      <c r="R631">
        <f>IF(Table1[[#This Row],[//DBS]]="","",INDEX(DBS[ISI],Table1[[#This Row],[//DBS]]))</f>
        <v>40</v>
      </c>
      <c r="S631" t="str">
        <f>IF(Table1[[#This Row],[//DBS]]="","",IF(Table1[[#This Row],[SATUAN_BYPASS]]="",INDEX(DBS[[SATUAN ]],Table1[[#This Row],[//DBS]]),Table1[SATUAN_BYPASS]))</f>
        <v>LSN</v>
      </c>
      <c r="T631">
        <v>100</v>
      </c>
      <c r="U631" s="58">
        <f>IF(Table1[[#This Row],[HARGA_BYPASS]]="",IF(Table1[[#This Row],[_HARGA]]="","",Table1[[#This Row],[_HARGA]]*1000),Table1[[#This Row],[HARGA_BYPASS]])</f>
        <v>100000</v>
      </c>
      <c r="V631" s="2"/>
      <c r="W631" s="2"/>
      <c r="X631" s="58" t="str">
        <f>IF(Table1[[#This Row],[ROWID]]="","",IF(Table1[[#This Row],[ROWID]]=C632,"",SUMIF(Table1[ROWID],Table1[[#This Row],[ROWID]],Table1[TOTAL])))</f>
        <v/>
      </c>
      <c r="AA63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31">
        <f>IF(Table1[[#This Row],[JUMLAH NOTA]]="","",IF(Table1[[#This Row],[CONV]]="",Table1[[#This Row],[JUMLAH NOTA]],Table1[[#This Row],[JUMLAH NOTA]]*Table1[[#This Row],[CONV]]))</f>
        <v>1</v>
      </c>
      <c r="AC631" t="str">
        <f>IF(Table1[[#This Row],[ISI_CONV]]="","",IF(Table1[[#This Row],[CONV]]="",Table1[[#This Row],[SATUAN NOTA]],Table1[[#This Row],[SATUAN]]))</f>
        <v>LSN</v>
      </c>
      <c r="AD631" s="58">
        <f>IF(Table1[[#This Row],[HARGA]]="","",IF(Table1[[#This Row],[CONV]]="",Table1[[#This Row],[HARGA]],Table1[[#This Row],[HARGA]]/Table1[[#This Row],[CONV]]))</f>
        <v>100000</v>
      </c>
      <c r="AE631" s="58">
        <f>IF(Table1[[#This Row],[HARGA_CONV]]="","",Table1[[#This Row],[HARGA_CONV]]*Table1[[#This Row],[ISI_CONV]]*(100%-(Table1[[#This Row],[DISKON]]+Table1[[#This Row],[DISKON NOTA]])))</f>
        <v>100000</v>
      </c>
      <c r="AF631" s="3">
        <f>IF(Table1[[#This Row],[TANGGAL NOTA]]="",AF630,Table1[[#This Row],[TANGGAL NOTA]])</f>
        <v>45533</v>
      </c>
      <c r="AG631" s="3"/>
      <c r="AH631" s="3">
        <f>IF(Table1[[#This Row],[TANGGAL UPDATE]]="",AH630,Table1[[#This Row],[TANGGAL UPDATE]])</f>
        <v>45535</v>
      </c>
      <c r="AI631" t="str" cm="1">
        <f t="array" ref="AI631">IF(Table1[[#This Row],[A1]]="",AI630,INDEX(Table6[3],Table1[[#This Row],[Q1]]))</f>
        <v>G</v>
      </c>
      <c r="AJ631" t="str">
        <f>IF(Table1[[#This Row],[_KETERANGAN]]="","",Table1[[#This Row],[_KETERANGAN]])</f>
        <v/>
      </c>
      <c r="AK631" t="str" cm="1">
        <f t="array" ref="AK631">IF(Table1[[#This Row],[A1]]="",AK630,INDEX(Table6[3],Table1[[#This Row],[Q1]]))</f>
        <v>G</v>
      </c>
      <c r="AL631" s="5" t="str" cm="1">
        <f t="array" ref="AL631">IF(Table1[[#This Row],[A1]]="",AL630,INDEX(Table6[1],Table1[[#This Row],[Q1]]))</f>
        <v>WIJAYA SIDOMUKTI</v>
      </c>
      <c r="AM631" t="str" cm="1">
        <f t="array" ref="AM631">IF(Table1[[#This Row],[A1]]="",AM630,INDEX(Table6[2],Table1[[#This Row],[Q1]]))</f>
        <v>SUKOHARJO</v>
      </c>
      <c r="AN631" t="str">
        <f>CONCATENATE(Table1[[#This Row],[TOKO_H]],"-",Table1[[#This Row],[KOTA_H]])</f>
        <v>WIJAYA SIDOMUKTI-SUKOHARJO</v>
      </c>
      <c r="AO631"/>
      <c r="AP631" t="s">
        <v>9561</v>
      </c>
      <c r="AQ631"/>
    </row>
    <row r="632" spans="1:43">
      <c r="A632">
        <f>IF(Table1[[#This Row],[KODE BARANG]]="","",MATCH(Table1[[#This Row],[KODE BARANG]],DBS[KODE BARANG],0))</f>
        <v>2864</v>
      </c>
      <c r="B632">
        <f>IF(Table1[[#This Row],[ROWID]]="","",ROW()-2)</f>
        <v>630</v>
      </c>
      <c r="C632">
        <f>IF(Table1[[#This Row],[NAMA BARANG]]="","",IF(Table1[[#This Row],[ID]]="",C631,Table1[[#This Row],[ID]]))</f>
        <v>629</v>
      </c>
      <c r="D632" t="str">
        <f>IF(Table1[[#This Row],[A1]]="","",MATCH(Table1[[#This Row],[A1]],Table6[5],0))</f>
        <v/>
      </c>
      <c r="E632" t="str">
        <f>IF(Table1[[#This Row],[ID]]="","",Table1[[#This Row],[TOKO-KOTA_H]])</f>
        <v/>
      </c>
      <c r="F632" t="str">
        <f>IF(Table1[[#This Row],[NOTA TOKO]]="","",ROW()-2)</f>
        <v/>
      </c>
      <c r="G632" s="59"/>
      <c r="H632" s="1"/>
      <c r="J632" s="1"/>
      <c r="K632" t="s">
        <v>11854</v>
      </c>
      <c r="L632" t="str">
        <f>IF(Table1[[#This Row],[_NAMA BARANG]]="",IF(Table1[[#This Row],[//DBS]]="","",INDEX(DBS[NAMA],Table1[[#This Row],[//DBS]])),Table1[[#This Row],[_NAMA BARANG]])</f>
        <v>TAS GB-M WARNA-WARNI</v>
      </c>
      <c r="M632"/>
      <c r="O632" t="str">
        <f>IF(Table1[[#This Row],[ROWID]]="","",IF(Table1[[#This Row],[_KETERANGAN]]="STOCK BELUM LENGKAP","ADA",IF(Table1[[#This Row],[KODE BARANG]]="","TIDAK ADA","ADA")))</f>
        <v>ADA</v>
      </c>
      <c r="P632">
        <v>1</v>
      </c>
      <c r="Q632" t="s">
        <v>34</v>
      </c>
      <c r="R632">
        <f>IF(Table1[[#This Row],[//DBS]]="","",INDEX(DBS[ISI],Table1[[#This Row],[//DBS]]))</f>
        <v>40</v>
      </c>
      <c r="S632" t="str">
        <f>IF(Table1[[#This Row],[//DBS]]="","",IF(Table1[[#This Row],[SATUAN_BYPASS]]="",INDEX(DBS[[SATUAN ]],Table1[[#This Row],[//DBS]]),Table1[SATUAN_BYPASS]))</f>
        <v>LSN</v>
      </c>
      <c r="T632">
        <v>100</v>
      </c>
      <c r="U632" s="58">
        <f>IF(Table1[[#This Row],[HARGA_BYPASS]]="",IF(Table1[[#This Row],[_HARGA]]="","",Table1[[#This Row],[_HARGA]]*1000),Table1[[#This Row],[HARGA_BYPASS]])</f>
        <v>100000</v>
      </c>
      <c r="V632" s="2"/>
      <c r="W632" s="2"/>
      <c r="X632" s="58" t="str">
        <f>IF(Table1[[#This Row],[ROWID]]="","",IF(Table1[[#This Row],[ROWID]]=C633,"",SUMIF(Table1[ROWID],Table1[[#This Row],[ROWID]],Table1[TOTAL])))</f>
        <v/>
      </c>
      <c r="AA63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32">
        <f>IF(Table1[[#This Row],[JUMLAH NOTA]]="","",IF(Table1[[#This Row],[CONV]]="",Table1[[#This Row],[JUMLAH NOTA]],Table1[[#This Row],[JUMLAH NOTA]]*Table1[[#This Row],[CONV]]))</f>
        <v>1</v>
      </c>
      <c r="AC632" t="str">
        <f>IF(Table1[[#This Row],[ISI_CONV]]="","",IF(Table1[[#This Row],[CONV]]="",Table1[[#This Row],[SATUAN NOTA]],Table1[[#This Row],[SATUAN]]))</f>
        <v>LSN</v>
      </c>
      <c r="AD632" s="58">
        <f>IF(Table1[[#This Row],[HARGA]]="","",IF(Table1[[#This Row],[CONV]]="",Table1[[#This Row],[HARGA]],Table1[[#This Row],[HARGA]]/Table1[[#This Row],[CONV]]))</f>
        <v>100000</v>
      </c>
      <c r="AE632" s="58">
        <f>IF(Table1[[#This Row],[HARGA_CONV]]="","",Table1[[#This Row],[HARGA_CONV]]*Table1[[#This Row],[ISI_CONV]]*(100%-(Table1[[#This Row],[DISKON]]+Table1[[#This Row],[DISKON NOTA]])))</f>
        <v>100000</v>
      </c>
      <c r="AF632" s="3">
        <f>IF(Table1[[#This Row],[TANGGAL NOTA]]="",AF631,Table1[[#This Row],[TANGGAL NOTA]])</f>
        <v>45533</v>
      </c>
      <c r="AG632" s="3"/>
      <c r="AH632" s="3">
        <f>IF(Table1[[#This Row],[TANGGAL UPDATE]]="",AH631,Table1[[#This Row],[TANGGAL UPDATE]])</f>
        <v>45535</v>
      </c>
      <c r="AI632" t="str" cm="1">
        <f t="array" ref="AI632">IF(Table1[[#This Row],[A1]]="",AI631,INDEX(Table6[3],Table1[[#This Row],[Q1]]))</f>
        <v>G</v>
      </c>
      <c r="AJ632" t="str">
        <f>IF(Table1[[#This Row],[_KETERANGAN]]="","",Table1[[#This Row],[_KETERANGAN]])</f>
        <v/>
      </c>
      <c r="AK632" t="str" cm="1">
        <f t="array" ref="AK632">IF(Table1[[#This Row],[A1]]="",AK631,INDEX(Table6[3],Table1[[#This Row],[Q1]]))</f>
        <v>G</v>
      </c>
      <c r="AL632" s="5" t="str" cm="1">
        <f t="array" ref="AL632">IF(Table1[[#This Row],[A1]]="",AL631,INDEX(Table6[1],Table1[[#This Row],[Q1]]))</f>
        <v>WIJAYA SIDOMUKTI</v>
      </c>
      <c r="AM632" t="str" cm="1">
        <f t="array" ref="AM632">IF(Table1[[#This Row],[A1]]="",AM631,INDEX(Table6[2],Table1[[#This Row],[Q1]]))</f>
        <v>SUKOHARJO</v>
      </c>
      <c r="AN632" t="str">
        <f>CONCATENATE(Table1[[#This Row],[TOKO_H]],"-",Table1[[#This Row],[KOTA_H]])</f>
        <v>WIJAYA SIDOMUKTI-SUKOHARJO</v>
      </c>
      <c r="AO632"/>
      <c r="AP632" t="s">
        <v>9561</v>
      </c>
      <c r="AQ632"/>
    </row>
    <row r="633" spans="1:43">
      <c r="A633">
        <f>IF(Table1[[#This Row],[KODE BARANG]]="","",MATCH(Table1[[#This Row],[KODE BARANG]],DBS[KODE BARANG],0))</f>
        <v>2864</v>
      </c>
      <c r="B633">
        <f>IF(Table1[[#This Row],[ROWID]]="","",ROW()-2)</f>
        <v>631</v>
      </c>
      <c r="C633">
        <f>IF(Table1[[#This Row],[NAMA BARANG]]="","",IF(Table1[[#This Row],[ID]]="",C632,Table1[[#This Row],[ID]]))</f>
        <v>629</v>
      </c>
      <c r="D633" t="str">
        <f>IF(Table1[[#This Row],[A1]]="","",MATCH(Table1[[#This Row],[A1]],Table6[5],0))</f>
        <v/>
      </c>
      <c r="E633" t="str">
        <f>IF(Table1[[#This Row],[ID]]="","",Table1[[#This Row],[TOKO-KOTA_H]])</f>
        <v/>
      </c>
      <c r="F633" t="str">
        <f>IF(Table1[[#This Row],[NOTA TOKO]]="","",ROW()-2)</f>
        <v/>
      </c>
      <c r="G633" s="59"/>
      <c r="H633" s="1"/>
      <c r="J633" s="1"/>
      <c r="K633" t="s">
        <v>11854</v>
      </c>
      <c r="L633" t="str">
        <f>IF(Table1[[#This Row],[_NAMA BARANG]]="",IF(Table1[[#This Row],[//DBS]]="","",INDEX(DBS[NAMA],Table1[[#This Row],[//DBS]])),Table1[[#This Row],[_NAMA BARANG]])</f>
        <v>TAS GB-M WARNA-WARNI</v>
      </c>
      <c r="M633"/>
      <c r="O633" t="str">
        <f>IF(Table1[[#This Row],[ROWID]]="","",IF(Table1[[#This Row],[_KETERANGAN]]="STOCK BELUM LENGKAP","ADA",IF(Table1[[#This Row],[KODE BARANG]]="","TIDAK ADA","ADA")))</f>
        <v>ADA</v>
      </c>
      <c r="P633">
        <v>1</v>
      </c>
      <c r="Q633" t="s">
        <v>34</v>
      </c>
      <c r="R633">
        <f>IF(Table1[[#This Row],[//DBS]]="","",INDEX(DBS[ISI],Table1[[#This Row],[//DBS]]))</f>
        <v>40</v>
      </c>
      <c r="S633" t="str">
        <f>IF(Table1[[#This Row],[//DBS]]="","",IF(Table1[[#This Row],[SATUAN_BYPASS]]="",INDEX(DBS[[SATUAN ]],Table1[[#This Row],[//DBS]]),Table1[SATUAN_BYPASS]))</f>
        <v>LSN</v>
      </c>
      <c r="T633">
        <v>100</v>
      </c>
      <c r="U633" s="58">
        <f>IF(Table1[[#This Row],[HARGA_BYPASS]]="",IF(Table1[[#This Row],[_HARGA]]="","",Table1[[#This Row],[_HARGA]]*1000),Table1[[#This Row],[HARGA_BYPASS]])</f>
        <v>100000</v>
      </c>
      <c r="V633" s="2"/>
      <c r="W633" s="2"/>
      <c r="X633" s="58" t="str">
        <f>IF(Table1[[#This Row],[ROWID]]="","",IF(Table1[[#This Row],[ROWID]]=C634,"",SUMIF(Table1[ROWID],Table1[[#This Row],[ROWID]],Table1[TOTAL])))</f>
        <v/>
      </c>
      <c r="AA63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33">
        <f>IF(Table1[[#This Row],[JUMLAH NOTA]]="","",IF(Table1[[#This Row],[CONV]]="",Table1[[#This Row],[JUMLAH NOTA]],Table1[[#This Row],[JUMLAH NOTA]]*Table1[[#This Row],[CONV]]))</f>
        <v>1</v>
      </c>
      <c r="AC633" t="str">
        <f>IF(Table1[[#This Row],[ISI_CONV]]="","",IF(Table1[[#This Row],[CONV]]="",Table1[[#This Row],[SATUAN NOTA]],Table1[[#This Row],[SATUAN]]))</f>
        <v>LSN</v>
      </c>
      <c r="AD633" s="58">
        <f>IF(Table1[[#This Row],[HARGA]]="","",IF(Table1[[#This Row],[CONV]]="",Table1[[#This Row],[HARGA]],Table1[[#This Row],[HARGA]]/Table1[[#This Row],[CONV]]))</f>
        <v>100000</v>
      </c>
      <c r="AE633" s="58">
        <f>IF(Table1[[#This Row],[HARGA_CONV]]="","",Table1[[#This Row],[HARGA_CONV]]*Table1[[#This Row],[ISI_CONV]]*(100%-(Table1[[#This Row],[DISKON]]+Table1[[#This Row],[DISKON NOTA]])))</f>
        <v>100000</v>
      </c>
      <c r="AF633" s="3">
        <f>IF(Table1[[#This Row],[TANGGAL NOTA]]="",AF632,Table1[[#This Row],[TANGGAL NOTA]])</f>
        <v>45533</v>
      </c>
      <c r="AG633" s="3"/>
      <c r="AH633" s="3">
        <f>IF(Table1[[#This Row],[TANGGAL UPDATE]]="",AH632,Table1[[#This Row],[TANGGAL UPDATE]])</f>
        <v>45535</v>
      </c>
      <c r="AI633" t="str" cm="1">
        <f t="array" ref="AI633">IF(Table1[[#This Row],[A1]]="",AI632,INDEX(Table6[3],Table1[[#This Row],[Q1]]))</f>
        <v>G</v>
      </c>
      <c r="AJ633" t="str">
        <f>IF(Table1[[#This Row],[_KETERANGAN]]="","",Table1[[#This Row],[_KETERANGAN]])</f>
        <v/>
      </c>
      <c r="AK633" t="str" cm="1">
        <f t="array" ref="AK633">IF(Table1[[#This Row],[A1]]="",AK632,INDEX(Table6[3],Table1[[#This Row],[Q1]]))</f>
        <v>G</v>
      </c>
      <c r="AL633" s="5" t="str" cm="1">
        <f t="array" ref="AL633">IF(Table1[[#This Row],[A1]]="",AL632,INDEX(Table6[1],Table1[[#This Row],[Q1]]))</f>
        <v>WIJAYA SIDOMUKTI</v>
      </c>
      <c r="AM633" t="str" cm="1">
        <f t="array" ref="AM633">IF(Table1[[#This Row],[A1]]="",AM632,INDEX(Table6[2],Table1[[#This Row],[Q1]]))</f>
        <v>SUKOHARJO</v>
      </c>
      <c r="AN633" t="str">
        <f>CONCATENATE(Table1[[#This Row],[TOKO_H]],"-",Table1[[#This Row],[KOTA_H]])</f>
        <v>WIJAYA SIDOMUKTI-SUKOHARJO</v>
      </c>
      <c r="AO633"/>
      <c r="AP633" t="s">
        <v>9561</v>
      </c>
      <c r="AQ633"/>
    </row>
    <row r="634" spans="1:43">
      <c r="A634">
        <f>IF(Table1[[#This Row],[KODE BARANG]]="","",MATCH(Table1[[#This Row],[KODE BARANG]],DBS[KODE BARANG],0))</f>
        <v>2864</v>
      </c>
      <c r="B634">
        <f>IF(Table1[[#This Row],[ROWID]]="","",ROW()-2)</f>
        <v>632</v>
      </c>
      <c r="C634">
        <f>IF(Table1[[#This Row],[NAMA BARANG]]="","",IF(Table1[[#This Row],[ID]]="",C633,Table1[[#This Row],[ID]]))</f>
        <v>629</v>
      </c>
      <c r="D634" t="str">
        <f>IF(Table1[[#This Row],[A1]]="","",MATCH(Table1[[#This Row],[A1]],Table6[5],0))</f>
        <v/>
      </c>
      <c r="E634" t="str">
        <f>IF(Table1[[#This Row],[ID]]="","",Table1[[#This Row],[TOKO-KOTA_H]])</f>
        <v/>
      </c>
      <c r="F634" t="str">
        <f>IF(Table1[[#This Row],[NOTA TOKO]]="","",ROW()-2)</f>
        <v/>
      </c>
      <c r="G634" s="59"/>
      <c r="H634" s="1"/>
      <c r="J634" s="1"/>
      <c r="K634" t="s">
        <v>11854</v>
      </c>
      <c r="L634" t="str">
        <f>IF(Table1[[#This Row],[_NAMA BARANG]]="",IF(Table1[[#This Row],[//DBS]]="","",INDEX(DBS[NAMA],Table1[[#This Row],[//DBS]])),Table1[[#This Row],[_NAMA BARANG]])</f>
        <v>TAS GB-M WARNA-WARNI</v>
      </c>
      <c r="M634"/>
      <c r="O634" t="str">
        <f>IF(Table1[[#This Row],[ROWID]]="","",IF(Table1[[#This Row],[_KETERANGAN]]="STOCK BELUM LENGKAP","ADA",IF(Table1[[#This Row],[KODE BARANG]]="","TIDAK ADA","ADA")))</f>
        <v>ADA</v>
      </c>
      <c r="P634">
        <v>1</v>
      </c>
      <c r="Q634" t="s">
        <v>34</v>
      </c>
      <c r="R634">
        <f>IF(Table1[[#This Row],[//DBS]]="","",INDEX(DBS[ISI],Table1[[#This Row],[//DBS]]))</f>
        <v>40</v>
      </c>
      <c r="S634" t="str">
        <f>IF(Table1[[#This Row],[//DBS]]="","",IF(Table1[[#This Row],[SATUAN_BYPASS]]="",INDEX(DBS[[SATUAN ]],Table1[[#This Row],[//DBS]]),Table1[SATUAN_BYPASS]))</f>
        <v>LSN</v>
      </c>
      <c r="T634">
        <v>100</v>
      </c>
      <c r="U634" s="58">
        <f>IF(Table1[[#This Row],[HARGA_BYPASS]]="",IF(Table1[[#This Row],[_HARGA]]="","",Table1[[#This Row],[_HARGA]]*1000),Table1[[#This Row],[HARGA_BYPASS]])</f>
        <v>100000</v>
      </c>
      <c r="V634" s="2"/>
      <c r="W634" s="2"/>
      <c r="X634" s="58" t="str">
        <f>IF(Table1[[#This Row],[ROWID]]="","",IF(Table1[[#This Row],[ROWID]]=C635,"",SUMIF(Table1[ROWID],Table1[[#This Row],[ROWID]],Table1[TOTAL])))</f>
        <v/>
      </c>
      <c r="AA63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34">
        <f>IF(Table1[[#This Row],[JUMLAH NOTA]]="","",IF(Table1[[#This Row],[CONV]]="",Table1[[#This Row],[JUMLAH NOTA]],Table1[[#This Row],[JUMLAH NOTA]]*Table1[[#This Row],[CONV]]))</f>
        <v>1</v>
      </c>
      <c r="AC634" t="str">
        <f>IF(Table1[[#This Row],[ISI_CONV]]="","",IF(Table1[[#This Row],[CONV]]="",Table1[[#This Row],[SATUAN NOTA]],Table1[[#This Row],[SATUAN]]))</f>
        <v>LSN</v>
      </c>
      <c r="AD634" s="58">
        <f>IF(Table1[[#This Row],[HARGA]]="","",IF(Table1[[#This Row],[CONV]]="",Table1[[#This Row],[HARGA]],Table1[[#This Row],[HARGA]]/Table1[[#This Row],[CONV]]))</f>
        <v>100000</v>
      </c>
      <c r="AE634" s="58">
        <f>IF(Table1[[#This Row],[HARGA_CONV]]="","",Table1[[#This Row],[HARGA_CONV]]*Table1[[#This Row],[ISI_CONV]]*(100%-(Table1[[#This Row],[DISKON]]+Table1[[#This Row],[DISKON NOTA]])))</f>
        <v>100000</v>
      </c>
      <c r="AF634" s="3">
        <f>IF(Table1[[#This Row],[TANGGAL NOTA]]="",AF633,Table1[[#This Row],[TANGGAL NOTA]])</f>
        <v>45533</v>
      </c>
      <c r="AG634" s="3"/>
      <c r="AH634" s="3">
        <f>IF(Table1[[#This Row],[TANGGAL UPDATE]]="",AH633,Table1[[#This Row],[TANGGAL UPDATE]])</f>
        <v>45535</v>
      </c>
      <c r="AI634" t="str" cm="1">
        <f t="array" ref="AI634">IF(Table1[[#This Row],[A1]]="",AI633,INDEX(Table6[3],Table1[[#This Row],[Q1]]))</f>
        <v>G</v>
      </c>
      <c r="AJ634" t="str">
        <f>IF(Table1[[#This Row],[_KETERANGAN]]="","",Table1[[#This Row],[_KETERANGAN]])</f>
        <v/>
      </c>
      <c r="AK634" t="str" cm="1">
        <f t="array" ref="AK634">IF(Table1[[#This Row],[A1]]="",AK633,INDEX(Table6[3],Table1[[#This Row],[Q1]]))</f>
        <v>G</v>
      </c>
      <c r="AL634" s="5" t="str" cm="1">
        <f t="array" ref="AL634">IF(Table1[[#This Row],[A1]]="",AL633,INDEX(Table6[1],Table1[[#This Row],[Q1]]))</f>
        <v>WIJAYA SIDOMUKTI</v>
      </c>
      <c r="AM634" t="str" cm="1">
        <f t="array" ref="AM634">IF(Table1[[#This Row],[A1]]="",AM633,INDEX(Table6[2],Table1[[#This Row],[Q1]]))</f>
        <v>SUKOHARJO</v>
      </c>
      <c r="AN634" t="str">
        <f>CONCATENATE(Table1[[#This Row],[TOKO_H]],"-",Table1[[#This Row],[KOTA_H]])</f>
        <v>WIJAYA SIDOMUKTI-SUKOHARJO</v>
      </c>
      <c r="AO634"/>
      <c r="AP634" t="s">
        <v>9561</v>
      </c>
      <c r="AQ634"/>
    </row>
    <row r="635" spans="1:43">
      <c r="A635">
        <f>IF(Table1[[#This Row],[KODE BARANG]]="","",MATCH(Table1[[#This Row],[KODE BARANG]],DBS[KODE BARANG],0))</f>
        <v>2864</v>
      </c>
      <c r="B635">
        <f>IF(Table1[[#This Row],[ROWID]]="","",ROW()-2)</f>
        <v>633</v>
      </c>
      <c r="C635">
        <f>IF(Table1[[#This Row],[NAMA BARANG]]="","",IF(Table1[[#This Row],[ID]]="",C634,Table1[[#This Row],[ID]]))</f>
        <v>629</v>
      </c>
      <c r="D635" t="str">
        <f>IF(Table1[[#This Row],[A1]]="","",MATCH(Table1[[#This Row],[A1]],Table6[5],0))</f>
        <v/>
      </c>
      <c r="E635" t="str">
        <f>IF(Table1[[#This Row],[ID]]="","",Table1[[#This Row],[TOKO-KOTA_H]])</f>
        <v/>
      </c>
      <c r="F635" t="str">
        <f>IF(Table1[[#This Row],[NOTA TOKO]]="","",ROW()-2)</f>
        <v/>
      </c>
      <c r="G635" s="59"/>
      <c r="H635" s="1"/>
      <c r="J635" s="1"/>
      <c r="K635" t="s">
        <v>11854</v>
      </c>
      <c r="L635" t="str">
        <f>IF(Table1[[#This Row],[_NAMA BARANG]]="",IF(Table1[[#This Row],[//DBS]]="","",INDEX(DBS[NAMA],Table1[[#This Row],[//DBS]])),Table1[[#This Row],[_NAMA BARANG]])</f>
        <v>TAS GB-M WARNA-WARNI</v>
      </c>
      <c r="M635"/>
      <c r="O635" t="str">
        <f>IF(Table1[[#This Row],[ROWID]]="","",IF(Table1[[#This Row],[_KETERANGAN]]="STOCK BELUM LENGKAP","ADA",IF(Table1[[#This Row],[KODE BARANG]]="","TIDAK ADA","ADA")))</f>
        <v>ADA</v>
      </c>
      <c r="P635">
        <v>1</v>
      </c>
      <c r="Q635" t="s">
        <v>34</v>
      </c>
      <c r="R635">
        <f>IF(Table1[[#This Row],[//DBS]]="","",INDEX(DBS[ISI],Table1[[#This Row],[//DBS]]))</f>
        <v>40</v>
      </c>
      <c r="S635" t="str">
        <f>IF(Table1[[#This Row],[//DBS]]="","",IF(Table1[[#This Row],[SATUAN_BYPASS]]="",INDEX(DBS[[SATUAN ]],Table1[[#This Row],[//DBS]]),Table1[SATUAN_BYPASS]))</f>
        <v>LSN</v>
      </c>
      <c r="T635">
        <v>100</v>
      </c>
      <c r="U635" s="58">
        <f>IF(Table1[[#This Row],[HARGA_BYPASS]]="",IF(Table1[[#This Row],[_HARGA]]="","",Table1[[#This Row],[_HARGA]]*1000),Table1[[#This Row],[HARGA_BYPASS]])</f>
        <v>100000</v>
      </c>
      <c r="V635" s="2"/>
      <c r="W635" s="2"/>
      <c r="X635" s="58" t="str">
        <f>IF(Table1[[#This Row],[ROWID]]="","",IF(Table1[[#This Row],[ROWID]]=C636,"",SUMIF(Table1[ROWID],Table1[[#This Row],[ROWID]],Table1[TOTAL])))</f>
        <v/>
      </c>
      <c r="AA63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35">
        <f>IF(Table1[[#This Row],[JUMLAH NOTA]]="","",IF(Table1[[#This Row],[CONV]]="",Table1[[#This Row],[JUMLAH NOTA]],Table1[[#This Row],[JUMLAH NOTA]]*Table1[[#This Row],[CONV]]))</f>
        <v>1</v>
      </c>
      <c r="AC635" t="str">
        <f>IF(Table1[[#This Row],[ISI_CONV]]="","",IF(Table1[[#This Row],[CONV]]="",Table1[[#This Row],[SATUAN NOTA]],Table1[[#This Row],[SATUAN]]))</f>
        <v>LSN</v>
      </c>
      <c r="AD635" s="58">
        <f>IF(Table1[[#This Row],[HARGA]]="","",IF(Table1[[#This Row],[CONV]]="",Table1[[#This Row],[HARGA]],Table1[[#This Row],[HARGA]]/Table1[[#This Row],[CONV]]))</f>
        <v>100000</v>
      </c>
      <c r="AE635" s="58">
        <f>IF(Table1[[#This Row],[HARGA_CONV]]="","",Table1[[#This Row],[HARGA_CONV]]*Table1[[#This Row],[ISI_CONV]]*(100%-(Table1[[#This Row],[DISKON]]+Table1[[#This Row],[DISKON NOTA]])))</f>
        <v>100000</v>
      </c>
      <c r="AF635" s="3">
        <f>IF(Table1[[#This Row],[TANGGAL NOTA]]="",AF634,Table1[[#This Row],[TANGGAL NOTA]])</f>
        <v>45533</v>
      </c>
      <c r="AG635" s="3"/>
      <c r="AH635" s="3">
        <f>IF(Table1[[#This Row],[TANGGAL UPDATE]]="",AH634,Table1[[#This Row],[TANGGAL UPDATE]])</f>
        <v>45535</v>
      </c>
      <c r="AI635" t="str" cm="1">
        <f t="array" ref="AI635">IF(Table1[[#This Row],[A1]]="",AI634,INDEX(Table6[3],Table1[[#This Row],[Q1]]))</f>
        <v>G</v>
      </c>
      <c r="AJ635" t="str">
        <f>IF(Table1[[#This Row],[_KETERANGAN]]="","",Table1[[#This Row],[_KETERANGAN]])</f>
        <v/>
      </c>
      <c r="AK635" t="str" cm="1">
        <f t="array" ref="AK635">IF(Table1[[#This Row],[A1]]="",AK634,INDEX(Table6[3],Table1[[#This Row],[Q1]]))</f>
        <v>G</v>
      </c>
      <c r="AL635" s="5" t="str" cm="1">
        <f t="array" ref="AL635">IF(Table1[[#This Row],[A1]]="",AL634,INDEX(Table6[1],Table1[[#This Row],[Q1]]))</f>
        <v>WIJAYA SIDOMUKTI</v>
      </c>
      <c r="AM635" t="str" cm="1">
        <f t="array" ref="AM635">IF(Table1[[#This Row],[A1]]="",AM634,INDEX(Table6[2],Table1[[#This Row],[Q1]]))</f>
        <v>SUKOHARJO</v>
      </c>
      <c r="AN635" t="str">
        <f>CONCATENATE(Table1[[#This Row],[TOKO_H]],"-",Table1[[#This Row],[KOTA_H]])</f>
        <v>WIJAYA SIDOMUKTI-SUKOHARJO</v>
      </c>
      <c r="AO635"/>
      <c r="AP635" t="s">
        <v>9561</v>
      </c>
      <c r="AQ635"/>
    </row>
    <row r="636" spans="1:43">
      <c r="A636">
        <f>IF(Table1[[#This Row],[KODE BARANG]]="","",MATCH(Table1[[#This Row],[KODE BARANG]],DBS[KODE BARANG],0))</f>
        <v>2864</v>
      </c>
      <c r="B636">
        <f>IF(Table1[[#This Row],[ROWID]]="","",ROW()-2)</f>
        <v>634</v>
      </c>
      <c r="C636">
        <f>IF(Table1[[#This Row],[NAMA BARANG]]="","",IF(Table1[[#This Row],[ID]]="",C635,Table1[[#This Row],[ID]]))</f>
        <v>629</v>
      </c>
      <c r="D636" t="str">
        <f>IF(Table1[[#This Row],[A1]]="","",MATCH(Table1[[#This Row],[A1]],Table6[5],0))</f>
        <v/>
      </c>
      <c r="E636" t="str">
        <f>IF(Table1[[#This Row],[ID]]="","",Table1[[#This Row],[TOKO-KOTA_H]])</f>
        <v/>
      </c>
      <c r="F636" t="str">
        <f>IF(Table1[[#This Row],[NOTA TOKO]]="","",ROW()-2)</f>
        <v/>
      </c>
      <c r="G636" s="59"/>
      <c r="H636" s="1"/>
      <c r="J636" s="1"/>
      <c r="K636" t="s">
        <v>11854</v>
      </c>
      <c r="L636" t="str">
        <f>IF(Table1[[#This Row],[_NAMA BARANG]]="",IF(Table1[[#This Row],[//DBS]]="","",INDEX(DBS[NAMA],Table1[[#This Row],[//DBS]])),Table1[[#This Row],[_NAMA BARANG]])</f>
        <v>TAS GB-M WARNA-WARNI</v>
      </c>
      <c r="M636"/>
      <c r="O636" t="str">
        <f>IF(Table1[[#This Row],[ROWID]]="","",IF(Table1[[#This Row],[_KETERANGAN]]="STOCK BELUM LENGKAP","ADA",IF(Table1[[#This Row],[KODE BARANG]]="","TIDAK ADA","ADA")))</f>
        <v>ADA</v>
      </c>
      <c r="P636">
        <v>1</v>
      </c>
      <c r="Q636" t="s">
        <v>34</v>
      </c>
      <c r="R636">
        <f>IF(Table1[[#This Row],[//DBS]]="","",INDEX(DBS[ISI],Table1[[#This Row],[//DBS]]))</f>
        <v>40</v>
      </c>
      <c r="S636" t="str">
        <f>IF(Table1[[#This Row],[//DBS]]="","",IF(Table1[[#This Row],[SATUAN_BYPASS]]="",INDEX(DBS[[SATUAN ]],Table1[[#This Row],[//DBS]]),Table1[SATUAN_BYPASS]))</f>
        <v>LSN</v>
      </c>
      <c r="T636">
        <v>100</v>
      </c>
      <c r="U636" s="58">
        <f>IF(Table1[[#This Row],[HARGA_BYPASS]]="",IF(Table1[[#This Row],[_HARGA]]="","",Table1[[#This Row],[_HARGA]]*1000),Table1[[#This Row],[HARGA_BYPASS]])</f>
        <v>100000</v>
      </c>
      <c r="V636" s="2"/>
      <c r="W636" s="2"/>
      <c r="X636" s="58" t="str">
        <f>IF(Table1[[#This Row],[ROWID]]="","",IF(Table1[[#This Row],[ROWID]]=C637,"",SUMIF(Table1[ROWID],Table1[[#This Row],[ROWID]],Table1[TOTAL])))</f>
        <v/>
      </c>
      <c r="AA63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36">
        <f>IF(Table1[[#This Row],[JUMLAH NOTA]]="","",IF(Table1[[#This Row],[CONV]]="",Table1[[#This Row],[JUMLAH NOTA]],Table1[[#This Row],[JUMLAH NOTA]]*Table1[[#This Row],[CONV]]))</f>
        <v>1</v>
      </c>
      <c r="AC636" t="str">
        <f>IF(Table1[[#This Row],[ISI_CONV]]="","",IF(Table1[[#This Row],[CONV]]="",Table1[[#This Row],[SATUAN NOTA]],Table1[[#This Row],[SATUAN]]))</f>
        <v>LSN</v>
      </c>
      <c r="AD636" s="58">
        <f>IF(Table1[[#This Row],[HARGA]]="","",IF(Table1[[#This Row],[CONV]]="",Table1[[#This Row],[HARGA]],Table1[[#This Row],[HARGA]]/Table1[[#This Row],[CONV]]))</f>
        <v>100000</v>
      </c>
      <c r="AE636" s="58">
        <f>IF(Table1[[#This Row],[HARGA_CONV]]="","",Table1[[#This Row],[HARGA_CONV]]*Table1[[#This Row],[ISI_CONV]]*(100%-(Table1[[#This Row],[DISKON]]+Table1[[#This Row],[DISKON NOTA]])))</f>
        <v>100000</v>
      </c>
      <c r="AF636" s="3">
        <f>IF(Table1[[#This Row],[TANGGAL NOTA]]="",AF635,Table1[[#This Row],[TANGGAL NOTA]])</f>
        <v>45533</v>
      </c>
      <c r="AG636" s="3"/>
      <c r="AH636" s="3">
        <f>IF(Table1[[#This Row],[TANGGAL UPDATE]]="",AH635,Table1[[#This Row],[TANGGAL UPDATE]])</f>
        <v>45535</v>
      </c>
      <c r="AI636" t="str" cm="1">
        <f t="array" ref="AI636">IF(Table1[[#This Row],[A1]]="",AI635,INDEX(Table6[3],Table1[[#This Row],[Q1]]))</f>
        <v>G</v>
      </c>
      <c r="AJ636" t="str">
        <f>IF(Table1[[#This Row],[_KETERANGAN]]="","",Table1[[#This Row],[_KETERANGAN]])</f>
        <v/>
      </c>
      <c r="AK636" t="str" cm="1">
        <f t="array" ref="AK636">IF(Table1[[#This Row],[A1]]="",AK635,INDEX(Table6[3],Table1[[#This Row],[Q1]]))</f>
        <v>G</v>
      </c>
      <c r="AL636" s="5" t="str" cm="1">
        <f t="array" ref="AL636">IF(Table1[[#This Row],[A1]]="",AL635,INDEX(Table6[1],Table1[[#This Row],[Q1]]))</f>
        <v>WIJAYA SIDOMUKTI</v>
      </c>
      <c r="AM636" t="str" cm="1">
        <f t="array" ref="AM636">IF(Table1[[#This Row],[A1]]="",AM635,INDEX(Table6[2],Table1[[#This Row],[Q1]]))</f>
        <v>SUKOHARJO</v>
      </c>
      <c r="AN636" t="str">
        <f>CONCATENATE(Table1[[#This Row],[TOKO_H]],"-",Table1[[#This Row],[KOTA_H]])</f>
        <v>WIJAYA SIDOMUKTI-SUKOHARJO</v>
      </c>
      <c r="AO636"/>
      <c r="AP636" t="s">
        <v>9561</v>
      </c>
      <c r="AQ636"/>
    </row>
    <row r="637" spans="1:43">
      <c r="A637">
        <f>IF(Table1[[#This Row],[KODE BARANG]]="","",MATCH(Table1[[#This Row],[KODE BARANG]],DBS[KODE BARANG],0))</f>
        <v>2864</v>
      </c>
      <c r="B637">
        <f>IF(Table1[[#This Row],[ROWID]]="","",ROW()-2)</f>
        <v>635</v>
      </c>
      <c r="C637">
        <f>IF(Table1[[#This Row],[NAMA BARANG]]="","",IF(Table1[[#This Row],[ID]]="",C636,Table1[[#This Row],[ID]]))</f>
        <v>629</v>
      </c>
      <c r="D637" t="str">
        <f>IF(Table1[[#This Row],[A1]]="","",MATCH(Table1[[#This Row],[A1]],Table6[5],0))</f>
        <v/>
      </c>
      <c r="E637" t="str">
        <f>IF(Table1[[#This Row],[ID]]="","",Table1[[#This Row],[TOKO-KOTA_H]])</f>
        <v/>
      </c>
      <c r="F637" t="str">
        <f>IF(Table1[[#This Row],[NOTA TOKO]]="","",ROW()-2)</f>
        <v/>
      </c>
      <c r="G637" s="59"/>
      <c r="H637" s="1"/>
      <c r="J637" s="1"/>
      <c r="K637" t="s">
        <v>11854</v>
      </c>
      <c r="L637" t="str">
        <f>IF(Table1[[#This Row],[_NAMA BARANG]]="",IF(Table1[[#This Row],[//DBS]]="","",INDEX(DBS[NAMA],Table1[[#This Row],[//DBS]])),Table1[[#This Row],[_NAMA BARANG]])</f>
        <v>TAS GB-M WARNA-WARNI</v>
      </c>
      <c r="M637"/>
      <c r="O637" t="str">
        <f>IF(Table1[[#This Row],[ROWID]]="","",IF(Table1[[#This Row],[_KETERANGAN]]="STOCK BELUM LENGKAP","ADA",IF(Table1[[#This Row],[KODE BARANG]]="","TIDAK ADA","ADA")))</f>
        <v>ADA</v>
      </c>
      <c r="P637">
        <v>1</v>
      </c>
      <c r="Q637" t="s">
        <v>34</v>
      </c>
      <c r="R637">
        <f>IF(Table1[[#This Row],[//DBS]]="","",INDEX(DBS[ISI],Table1[[#This Row],[//DBS]]))</f>
        <v>40</v>
      </c>
      <c r="S637" t="str">
        <f>IF(Table1[[#This Row],[//DBS]]="","",IF(Table1[[#This Row],[SATUAN_BYPASS]]="",INDEX(DBS[[SATUAN ]],Table1[[#This Row],[//DBS]]),Table1[SATUAN_BYPASS]))</f>
        <v>LSN</v>
      </c>
      <c r="T637">
        <v>100</v>
      </c>
      <c r="U637" s="58">
        <f>IF(Table1[[#This Row],[HARGA_BYPASS]]="",IF(Table1[[#This Row],[_HARGA]]="","",Table1[[#This Row],[_HARGA]]*1000),Table1[[#This Row],[HARGA_BYPASS]])</f>
        <v>100000</v>
      </c>
      <c r="V637" s="2"/>
      <c r="W637" s="2"/>
      <c r="X637" s="58" t="str">
        <f>IF(Table1[[#This Row],[ROWID]]="","",IF(Table1[[#This Row],[ROWID]]=C638,"",SUMIF(Table1[ROWID],Table1[[#This Row],[ROWID]],Table1[TOTAL])))</f>
        <v/>
      </c>
      <c r="AA63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37">
        <f>IF(Table1[[#This Row],[JUMLAH NOTA]]="","",IF(Table1[[#This Row],[CONV]]="",Table1[[#This Row],[JUMLAH NOTA]],Table1[[#This Row],[JUMLAH NOTA]]*Table1[[#This Row],[CONV]]))</f>
        <v>1</v>
      </c>
      <c r="AC637" t="str">
        <f>IF(Table1[[#This Row],[ISI_CONV]]="","",IF(Table1[[#This Row],[CONV]]="",Table1[[#This Row],[SATUAN NOTA]],Table1[[#This Row],[SATUAN]]))</f>
        <v>LSN</v>
      </c>
      <c r="AD637" s="58">
        <f>IF(Table1[[#This Row],[HARGA]]="","",IF(Table1[[#This Row],[CONV]]="",Table1[[#This Row],[HARGA]],Table1[[#This Row],[HARGA]]/Table1[[#This Row],[CONV]]))</f>
        <v>100000</v>
      </c>
      <c r="AE637" s="58">
        <f>IF(Table1[[#This Row],[HARGA_CONV]]="","",Table1[[#This Row],[HARGA_CONV]]*Table1[[#This Row],[ISI_CONV]]*(100%-(Table1[[#This Row],[DISKON]]+Table1[[#This Row],[DISKON NOTA]])))</f>
        <v>100000</v>
      </c>
      <c r="AF637" s="3">
        <f>IF(Table1[[#This Row],[TANGGAL NOTA]]="",AF636,Table1[[#This Row],[TANGGAL NOTA]])</f>
        <v>45533</v>
      </c>
      <c r="AG637" s="3"/>
      <c r="AH637" s="3">
        <f>IF(Table1[[#This Row],[TANGGAL UPDATE]]="",AH636,Table1[[#This Row],[TANGGAL UPDATE]])</f>
        <v>45535</v>
      </c>
      <c r="AI637" t="str" cm="1">
        <f t="array" ref="AI637">IF(Table1[[#This Row],[A1]]="",AI636,INDEX(Table6[3],Table1[[#This Row],[Q1]]))</f>
        <v>G</v>
      </c>
      <c r="AJ637" t="str">
        <f>IF(Table1[[#This Row],[_KETERANGAN]]="","",Table1[[#This Row],[_KETERANGAN]])</f>
        <v/>
      </c>
      <c r="AK637" t="str" cm="1">
        <f t="array" ref="AK637">IF(Table1[[#This Row],[A1]]="",AK636,INDEX(Table6[3],Table1[[#This Row],[Q1]]))</f>
        <v>G</v>
      </c>
      <c r="AL637" s="5" t="str" cm="1">
        <f t="array" ref="AL637">IF(Table1[[#This Row],[A1]]="",AL636,INDEX(Table6[1],Table1[[#This Row],[Q1]]))</f>
        <v>WIJAYA SIDOMUKTI</v>
      </c>
      <c r="AM637" t="str" cm="1">
        <f t="array" ref="AM637">IF(Table1[[#This Row],[A1]]="",AM636,INDEX(Table6[2],Table1[[#This Row],[Q1]]))</f>
        <v>SUKOHARJO</v>
      </c>
      <c r="AN637" t="str">
        <f>CONCATENATE(Table1[[#This Row],[TOKO_H]],"-",Table1[[#This Row],[KOTA_H]])</f>
        <v>WIJAYA SIDOMUKTI-SUKOHARJO</v>
      </c>
      <c r="AO637"/>
      <c r="AP637" t="s">
        <v>9561</v>
      </c>
      <c r="AQ637"/>
    </row>
    <row r="638" spans="1:43">
      <c r="A638">
        <f>IF(Table1[[#This Row],[KODE BARANG]]="","",MATCH(Table1[[#This Row],[KODE BARANG]],DBS[KODE BARANG],0))</f>
        <v>2864</v>
      </c>
      <c r="B638">
        <f>IF(Table1[[#This Row],[ROWID]]="","",ROW()-2)</f>
        <v>636</v>
      </c>
      <c r="C638">
        <f>IF(Table1[[#This Row],[NAMA BARANG]]="","",IF(Table1[[#This Row],[ID]]="",C637,Table1[[#This Row],[ID]]))</f>
        <v>629</v>
      </c>
      <c r="D638" t="str">
        <f>IF(Table1[[#This Row],[A1]]="","",MATCH(Table1[[#This Row],[A1]],Table6[5],0))</f>
        <v/>
      </c>
      <c r="E638" t="str">
        <f>IF(Table1[[#This Row],[ID]]="","",Table1[[#This Row],[TOKO-KOTA_H]])</f>
        <v/>
      </c>
      <c r="F638" t="str">
        <f>IF(Table1[[#This Row],[NOTA TOKO]]="","",ROW()-2)</f>
        <v/>
      </c>
      <c r="G638" s="59"/>
      <c r="H638" s="1"/>
      <c r="J638" s="1"/>
      <c r="K638" t="s">
        <v>11854</v>
      </c>
      <c r="L638" t="str">
        <f>IF(Table1[[#This Row],[_NAMA BARANG]]="",IF(Table1[[#This Row],[//DBS]]="","",INDEX(DBS[NAMA],Table1[[#This Row],[//DBS]])),Table1[[#This Row],[_NAMA BARANG]])</f>
        <v>TAS GB-M WARNA-WARNI</v>
      </c>
      <c r="M638"/>
      <c r="O638" t="str">
        <f>IF(Table1[[#This Row],[ROWID]]="","",IF(Table1[[#This Row],[_KETERANGAN]]="STOCK BELUM LENGKAP","ADA",IF(Table1[[#This Row],[KODE BARANG]]="","TIDAK ADA","ADA")))</f>
        <v>ADA</v>
      </c>
      <c r="P638">
        <v>1</v>
      </c>
      <c r="Q638" t="s">
        <v>34</v>
      </c>
      <c r="R638">
        <f>IF(Table1[[#This Row],[//DBS]]="","",INDEX(DBS[ISI],Table1[[#This Row],[//DBS]]))</f>
        <v>40</v>
      </c>
      <c r="S638" t="str">
        <f>IF(Table1[[#This Row],[//DBS]]="","",IF(Table1[[#This Row],[SATUAN_BYPASS]]="",INDEX(DBS[[SATUAN ]],Table1[[#This Row],[//DBS]]),Table1[SATUAN_BYPASS]))</f>
        <v>LSN</v>
      </c>
      <c r="T638">
        <v>100</v>
      </c>
      <c r="U638" s="58">
        <f>IF(Table1[[#This Row],[HARGA_BYPASS]]="",IF(Table1[[#This Row],[_HARGA]]="","",Table1[[#This Row],[_HARGA]]*1000),Table1[[#This Row],[HARGA_BYPASS]])</f>
        <v>100000</v>
      </c>
      <c r="V638" s="2"/>
      <c r="W638" s="2"/>
      <c r="X638" s="58" t="str">
        <f>IF(Table1[[#This Row],[ROWID]]="","",IF(Table1[[#This Row],[ROWID]]=C639,"",SUMIF(Table1[ROWID],Table1[[#This Row],[ROWID]],Table1[TOTAL])))</f>
        <v/>
      </c>
      <c r="AA63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38">
        <f>IF(Table1[[#This Row],[JUMLAH NOTA]]="","",IF(Table1[[#This Row],[CONV]]="",Table1[[#This Row],[JUMLAH NOTA]],Table1[[#This Row],[JUMLAH NOTA]]*Table1[[#This Row],[CONV]]))</f>
        <v>1</v>
      </c>
      <c r="AC638" t="str">
        <f>IF(Table1[[#This Row],[ISI_CONV]]="","",IF(Table1[[#This Row],[CONV]]="",Table1[[#This Row],[SATUAN NOTA]],Table1[[#This Row],[SATUAN]]))</f>
        <v>LSN</v>
      </c>
      <c r="AD638" s="58">
        <f>IF(Table1[[#This Row],[HARGA]]="","",IF(Table1[[#This Row],[CONV]]="",Table1[[#This Row],[HARGA]],Table1[[#This Row],[HARGA]]/Table1[[#This Row],[CONV]]))</f>
        <v>100000</v>
      </c>
      <c r="AE638" s="58">
        <f>IF(Table1[[#This Row],[HARGA_CONV]]="","",Table1[[#This Row],[HARGA_CONV]]*Table1[[#This Row],[ISI_CONV]]*(100%-(Table1[[#This Row],[DISKON]]+Table1[[#This Row],[DISKON NOTA]])))</f>
        <v>100000</v>
      </c>
      <c r="AF638" s="3">
        <f>IF(Table1[[#This Row],[TANGGAL NOTA]]="",AF637,Table1[[#This Row],[TANGGAL NOTA]])</f>
        <v>45533</v>
      </c>
      <c r="AG638" s="3"/>
      <c r="AH638" s="3">
        <f>IF(Table1[[#This Row],[TANGGAL UPDATE]]="",AH637,Table1[[#This Row],[TANGGAL UPDATE]])</f>
        <v>45535</v>
      </c>
      <c r="AI638" t="str" cm="1">
        <f t="array" ref="AI638">IF(Table1[[#This Row],[A1]]="",AI637,INDEX(Table6[3],Table1[[#This Row],[Q1]]))</f>
        <v>G</v>
      </c>
      <c r="AJ638" t="str">
        <f>IF(Table1[[#This Row],[_KETERANGAN]]="","",Table1[[#This Row],[_KETERANGAN]])</f>
        <v/>
      </c>
      <c r="AK638" t="str" cm="1">
        <f t="array" ref="AK638">IF(Table1[[#This Row],[A1]]="",AK637,INDEX(Table6[3],Table1[[#This Row],[Q1]]))</f>
        <v>G</v>
      </c>
      <c r="AL638" s="5" t="str" cm="1">
        <f t="array" ref="AL638">IF(Table1[[#This Row],[A1]]="",AL637,INDEX(Table6[1],Table1[[#This Row],[Q1]]))</f>
        <v>WIJAYA SIDOMUKTI</v>
      </c>
      <c r="AM638" t="str" cm="1">
        <f t="array" ref="AM638">IF(Table1[[#This Row],[A1]]="",AM637,INDEX(Table6[2],Table1[[#This Row],[Q1]]))</f>
        <v>SUKOHARJO</v>
      </c>
      <c r="AN638" t="str">
        <f>CONCATENATE(Table1[[#This Row],[TOKO_H]],"-",Table1[[#This Row],[KOTA_H]])</f>
        <v>WIJAYA SIDOMUKTI-SUKOHARJO</v>
      </c>
      <c r="AO638"/>
      <c r="AP638" t="s">
        <v>9561</v>
      </c>
      <c r="AQ638"/>
    </row>
    <row r="639" spans="1:43">
      <c r="A639">
        <f>IF(Table1[[#This Row],[KODE BARANG]]="","",MATCH(Table1[[#This Row],[KODE BARANG]],DBS[KODE BARANG],0))</f>
        <v>2864</v>
      </c>
      <c r="B639">
        <f>IF(Table1[[#This Row],[ROWID]]="","",ROW()-2)</f>
        <v>637</v>
      </c>
      <c r="C639">
        <f>IF(Table1[[#This Row],[NAMA BARANG]]="","",IF(Table1[[#This Row],[ID]]="",C638,Table1[[#This Row],[ID]]))</f>
        <v>629</v>
      </c>
      <c r="D639" t="str">
        <f>IF(Table1[[#This Row],[A1]]="","",MATCH(Table1[[#This Row],[A1]],Table6[5],0))</f>
        <v/>
      </c>
      <c r="E639" t="str">
        <f>IF(Table1[[#This Row],[ID]]="","",Table1[[#This Row],[TOKO-KOTA_H]])</f>
        <v/>
      </c>
      <c r="F639" t="str">
        <f>IF(Table1[[#This Row],[NOTA TOKO]]="","",ROW()-2)</f>
        <v/>
      </c>
      <c r="G639" s="59"/>
      <c r="H639" s="1"/>
      <c r="J639" s="1"/>
      <c r="K639" t="s">
        <v>11854</v>
      </c>
      <c r="L639" t="str">
        <f>IF(Table1[[#This Row],[_NAMA BARANG]]="",IF(Table1[[#This Row],[//DBS]]="","",INDEX(DBS[NAMA],Table1[[#This Row],[//DBS]])),Table1[[#This Row],[_NAMA BARANG]])</f>
        <v>TAS GB-M WARNA-WARNI</v>
      </c>
      <c r="M639"/>
      <c r="O639" t="str">
        <f>IF(Table1[[#This Row],[ROWID]]="","",IF(Table1[[#This Row],[_KETERANGAN]]="STOCK BELUM LENGKAP","ADA",IF(Table1[[#This Row],[KODE BARANG]]="","TIDAK ADA","ADA")))</f>
        <v>ADA</v>
      </c>
      <c r="P639">
        <v>1</v>
      </c>
      <c r="Q639" t="s">
        <v>34</v>
      </c>
      <c r="R639">
        <f>IF(Table1[[#This Row],[//DBS]]="","",INDEX(DBS[ISI],Table1[[#This Row],[//DBS]]))</f>
        <v>40</v>
      </c>
      <c r="S639" t="str">
        <f>IF(Table1[[#This Row],[//DBS]]="","",IF(Table1[[#This Row],[SATUAN_BYPASS]]="",INDEX(DBS[[SATUAN ]],Table1[[#This Row],[//DBS]]),Table1[SATUAN_BYPASS]))</f>
        <v>LSN</v>
      </c>
      <c r="T639">
        <v>100</v>
      </c>
      <c r="U639" s="58">
        <f>IF(Table1[[#This Row],[HARGA_BYPASS]]="",IF(Table1[[#This Row],[_HARGA]]="","",Table1[[#This Row],[_HARGA]]*1000),Table1[[#This Row],[HARGA_BYPASS]])</f>
        <v>100000</v>
      </c>
      <c r="V639" s="2"/>
      <c r="W639" s="2"/>
      <c r="X639" s="58" t="str">
        <f>IF(Table1[[#This Row],[ROWID]]="","",IF(Table1[[#This Row],[ROWID]]=C640,"",SUMIF(Table1[ROWID],Table1[[#This Row],[ROWID]],Table1[TOTAL])))</f>
        <v/>
      </c>
      <c r="AA63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39">
        <f>IF(Table1[[#This Row],[JUMLAH NOTA]]="","",IF(Table1[[#This Row],[CONV]]="",Table1[[#This Row],[JUMLAH NOTA]],Table1[[#This Row],[JUMLAH NOTA]]*Table1[[#This Row],[CONV]]))</f>
        <v>1</v>
      </c>
      <c r="AC639" t="str">
        <f>IF(Table1[[#This Row],[ISI_CONV]]="","",IF(Table1[[#This Row],[CONV]]="",Table1[[#This Row],[SATUAN NOTA]],Table1[[#This Row],[SATUAN]]))</f>
        <v>LSN</v>
      </c>
      <c r="AD639" s="58">
        <f>IF(Table1[[#This Row],[HARGA]]="","",IF(Table1[[#This Row],[CONV]]="",Table1[[#This Row],[HARGA]],Table1[[#This Row],[HARGA]]/Table1[[#This Row],[CONV]]))</f>
        <v>100000</v>
      </c>
      <c r="AE639" s="58">
        <f>IF(Table1[[#This Row],[HARGA_CONV]]="","",Table1[[#This Row],[HARGA_CONV]]*Table1[[#This Row],[ISI_CONV]]*(100%-(Table1[[#This Row],[DISKON]]+Table1[[#This Row],[DISKON NOTA]])))</f>
        <v>100000</v>
      </c>
      <c r="AF639" s="3">
        <f>IF(Table1[[#This Row],[TANGGAL NOTA]]="",AF638,Table1[[#This Row],[TANGGAL NOTA]])</f>
        <v>45533</v>
      </c>
      <c r="AG639" s="3"/>
      <c r="AH639" s="3">
        <f>IF(Table1[[#This Row],[TANGGAL UPDATE]]="",AH638,Table1[[#This Row],[TANGGAL UPDATE]])</f>
        <v>45535</v>
      </c>
      <c r="AI639" t="str" cm="1">
        <f t="array" ref="AI639">IF(Table1[[#This Row],[A1]]="",AI638,INDEX(Table6[3],Table1[[#This Row],[Q1]]))</f>
        <v>G</v>
      </c>
      <c r="AJ639" t="str">
        <f>IF(Table1[[#This Row],[_KETERANGAN]]="","",Table1[[#This Row],[_KETERANGAN]])</f>
        <v/>
      </c>
      <c r="AK639" t="str" cm="1">
        <f t="array" ref="AK639">IF(Table1[[#This Row],[A1]]="",AK638,INDEX(Table6[3],Table1[[#This Row],[Q1]]))</f>
        <v>G</v>
      </c>
      <c r="AL639" s="5" t="str" cm="1">
        <f t="array" ref="AL639">IF(Table1[[#This Row],[A1]]="",AL638,INDEX(Table6[1],Table1[[#This Row],[Q1]]))</f>
        <v>WIJAYA SIDOMUKTI</v>
      </c>
      <c r="AM639" t="str" cm="1">
        <f t="array" ref="AM639">IF(Table1[[#This Row],[A1]]="",AM638,INDEX(Table6[2],Table1[[#This Row],[Q1]]))</f>
        <v>SUKOHARJO</v>
      </c>
      <c r="AN639" t="str">
        <f>CONCATENATE(Table1[[#This Row],[TOKO_H]],"-",Table1[[#This Row],[KOTA_H]])</f>
        <v>WIJAYA SIDOMUKTI-SUKOHARJO</v>
      </c>
      <c r="AO639"/>
      <c r="AP639" t="s">
        <v>9561</v>
      </c>
      <c r="AQ639"/>
    </row>
    <row r="640" spans="1:43">
      <c r="A640">
        <f>IF(Table1[[#This Row],[KODE BARANG]]="","",MATCH(Table1[[#This Row],[KODE BARANG]],DBS[KODE BARANG],0))</f>
        <v>2864</v>
      </c>
      <c r="B640">
        <f>IF(Table1[[#This Row],[ROWID]]="","",ROW()-2)</f>
        <v>638</v>
      </c>
      <c r="C640">
        <f>IF(Table1[[#This Row],[NAMA BARANG]]="","",IF(Table1[[#This Row],[ID]]="",C639,Table1[[#This Row],[ID]]))</f>
        <v>629</v>
      </c>
      <c r="D640" t="str">
        <f>IF(Table1[[#This Row],[A1]]="","",MATCH(Table1[[#This Row],[A1]],Table6[5],0))</f>
        <v/>
      </c>
      <c r="E640" t="str">
        <f>IF(Table1[[#This Row],[ID]]="","",Table1[[#This Row],[TOKO-KOTA_H]])</f>
        <v/>
      </c>
      <c r="F640" t="str">
        <f>IF(Table1[[#This Row],[NOTA TOKO]]="","",ROW()-2)</f>
        <v/>
      </c>
      <c r="G640" s="59"/>
      <c r="H640" s="1"/>
      <c r="J640" s="1"/>
      <c r="K640" t="s">
        <v>11854</v>
      </c>
      <c r="L640" t="str">
        <f>IF(Table1[[#This Row],[_NAMA BARANG]]="",IF(Table1[[#This Row],[//DBS]]="","",INDEX(DBS[NAMA],Table1[[#This Row],[//DBS]])),Table1[[#This Row],[_NAMA BARANG]])</f>
        <v>TAS GB-M WARNA-WARNI</v>
      </c>
      <c r="M640"/>
      <c r="O640" t="str">
        <f>IF(Table1[[#This Row],[ROWID]]="","",IF(Table1[[#This Row],[_KETERANGAN]]="STOCK BELUM LENGKAP","ADA",IF(Table1[[#This Row],[KODE BARANG]]="","TIDAK ADA","ADA")))</f>
        <v>ADA</v>
      </c>
      <c r="P640">
        <v>1</v>
      </c>
      <c r="Q640" t="s">
        <v>34</v>
      </c>
      <c r="R640">
        <f>IF(Table1[[#This Row],[//DBS]]="","",INDEX(DBS[ISI],Table1[[#This Row],[//DBS]]))</f>
        <v>40</v>
      </c>
      <c r="S640" t="str">
        <f>IF(Table1[[#This Row],[//DBS]]="","",IF(Table1[[#This Row],[SATUAN_BYPASS]]="",INDEX(DBS[[SATUAN ]],Table1[[#This Row],[//DBS]]),Table1[SATUAN_BYPASS]))</f>
        <v>LSN</v>
      </c>
      <c r="T640">
        <v>100</v>
      </c>
      <c r="U640" s="58">
        <f>IF(Table1[[#This Row],[HARGA_BYPASS]]="",IF(Table1[[#This Row],[_HARGA]]="","",Table1[[#This Row],[_HARGA]]*1000),Table1[[#This Row],[HARGA_BYPASS]])</f>
        <v>100000</v>
      </c>
      <c r="V640" s="2"/>
      <c r="W640" s="2"/>
      <c r="X640" s="58" t="str">
        <f>IF(Table1[[#This Row],[ROWID]]="","",IF(Table1[[#This Row],[ROWID]]=C641,"",SUMIF(Table1[ROWID],Table1[[#This Row],[ROWID]],Table1[TOTAL])))</f>
        <v/>
      </c>
      <c r="AA64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40">
        <f>IF(Table1[[#This Row],[JUMLAH NOTA]]="","",IF(Table1[[#This Row],[CONV]]="",Table1[[#This Row],[JUMLAH NOTA]],Table1[[#This Row],[JUMLAH NOTA]]*Table1[[#This Row],[CONV]]))</f>
        <v>1</v>
      </c>
      <c r="AC640" t="str">
        <f>IF(Table1[[#This Row],[ISI_CONV]]="","",IF(Table1[[#This Row],[CONV]]="",Table1[[#This Row],[SATUAN NOTA]],Table1[[#This Row],[SATUAN]]))</f>
        <v>LSN</v>
      </c>
      <c r="AD640" s="58">
        <f>IF(Table1[[#This Row],[HARGA]]="","",IF(Table1[[#This Row],[CONV]]="",Table1[[#This Row],[HARGA]],Table1[[#This Row],[HARGA]]/Table1[[#This Row],[CONV]]))</f>
        <v>100000</v>
      </c>
      <c r="AE640" s="58">
        <f>IF(Table1[[#This Row],[HARGA_CONV]]="","",Table1[[#This Row],[HARGA_CONV]]*Table1[[#This Row],[ISI_CONV]]*(100%-(Table1[[#This Row],[DISKON]]+Table1[[#This Row],[DISKON NOTA]])))</f>
        <v>100000</v>
      </c>
      <c r="AF640" s="3">
        <f>IF(Table1[[#This Row],[TANGGAL NOTA]]="",AF639,Table1[[#This Row],[TANGGAL NOTA]])</f>
        <v>45533</v>
      </c>
      <c r="AG640" s="3"/>
      <c r="AH640" s="3">
        <f>IF(Table1[[#This Row],[TANGGAL UPDATE]]="",AH639,Table1[[#This Row],[TANGGAL UPDATE]])</f>
        <v>45535</v>
      </c>
      <c r="AI640" t="str" cm="1">
        <f t="array" ref="AI640">IF(Table1[[#This Row],[A1]]="",AI639,INDEX(Table6[3],Table1[[#This Row],[Q1]]))</f>
        <v>G</v>
      </c>
      <c r="AJ640" t="str">
        <f>IF(Table1[[#This Row],[_KETERANGAN]]="","",Table1[[#This Row],[_KETERANGAN]])</f>
        <v/>
      </c>
      <c r="AK640" t="str" cm="1">
        <f t="array" ref="AK640">IF(Table1[[#This Row],[A1]]="",AK639,INDEX(Table6[3],Table1[[#This Row],[Q1]]))</f>
        <v>G</v>
      </c>
      <c r="AL640" s="5" t="str" cm="1">
        <f t="array" ref="AL640">IF(Table1[[#This Row],[A1]]="",AL639,INDEX(Table6[1],Table1[[#This Row],[Q1]]))</f>
        <v>WIJAYA SIDOMUKTI</v>
      </c>
      <c r="AM640" t="str" cm="1">
        <f t="array" ref="AM640">IF(Table1[[#This Row],[A1]]="",AM639,INDEX(Table6[2],Table1[[#This Row],[Q1]]))</f>
        <v>SUKOHARJO</v>
      </c>
      <c r="AN640" t="str">
        <f>CONCATENATE(Table1[[#This Row],[TOKO_H]],"-",Table1[[#This Row],[KOTA_H]])</f>
        <v>WIJAYA SIDOMUKTI-SUKOHARJO</v>
      </c>
      <c r="AO640"/>
      <c r="AP640" t="s">
        <v>9561</v>
      </c>
      <c r="AQ640"/>
    </row>
    <row r="641" spans="1:43">
      <c r="A641">
        <f>IF(Table1[[#This Row],[KODE BARANG]]="","",MATCH(Table1[[#This Row],[KODE BARANG]],DBS[KODE BARANG],0))</f>
        <v>2862</v>
      </c>
      <c r="B641">
        <f>IF(Table1[[#This Row],[ROWID]]="","",ROW()-2)</f>
        <v>639</v>
      </c>
      <c r="C641">
        <f>IF(Table1[[#This Row],[NAMA BARANG]]="","",IF(Table1[[#This Row],[ID]]="",C640,Table1[[#This Row],[ID]]))</f>
        <v>629</v>
      </c>
      <c r="D641" t="str">
        <f>IF(Table1[[#This Row],[A1]]="","",MATCH(Table1[[#This Row],[A1]],Table6[5],0))</f>
        <v/>
      </c>
      <c r="E641" t="str">
        <f>IF(Table1[[#This Row],[ID]]="","",Table1[[#This Row],[TOKO-KOTA_H]])</f>
        <v/>
      </c>
      <c r="F641" t="str">
        <f>IF(Table1[[#This Row],[NOTA TOKO]]="","",ROW()-2)</f>
        <v/>
      </c>
      <c r="G641" s="59"/>
      <c r="H641" s="1"/>
      <c r="J641" s="1"/>
      <c r="K641" t="s">
        <v>11985</v>
      </c>
      <c r="L641" t="str">
        <f>IF(Table1[[#This Row],[_NAMA BARANG]]="",IF(Table1[[#This Row],[//DBS]]="","",INDEX(DBS[NAMA],Table1[[#This Row],[//DBS]])),Table1[[#This Row],[_NAMA BARANG]])</f>
        <v>TAS GB-S WARNA-WARNI</v>
      </c>
      <c r="M641"/>
      <c r="O641" t="str">
        <f>IF(Table1[[#This Row],[ROWID]]="","",IF(Table1[[#This Row],[_KETERANGAN]]="STOCK BELUM LENGKAP","ADA",IF(Table1[[#This Row],[KODE BARANG]]="","TIDAK ADA","ADA")))</f>
        <v>ADA</v>
      </c>
      <c r="P641">
        <v>1</v>
      </c>
      <c r="Q641" t="s">
        <v>34</v>
      </c>
      <c r="R641">
        <f>IF(Table1[[#This Row],[//DBS]]="","",INDEX(DBS[ISI],Table1[[#This Row],[//DBS]]))</f>
        <v>60</v>
      </c>
      <c r="S641" t="str">
        <f>IF(Table1[[#This Row],[//DBS]]="","",IF(Table1[[#This Row],[SATUAN_BYPASS]]="",INDEX(DBS[[SATUAN ]],Table1[[#This Row],[//DBS]]),Table1[SATUAN_BYPASS]))</f>
        <v>LSN</v>
      </c>
      <c r="T641">
        <v>60</v>
      </c>
      <c r="U641" s="58">
        <f>IF(Table1[[#This Row],[HARGA_BYPASS]]="",IF(Table1[[#This Row],[_HARGA]]="","",Table1[[#This Row],[_HARGA]]*1000),Table1[[#This Row],[HARGA_BYPASS]])</f>
        <v>60000</v>
      </c>
      <c r="V641" s="2"/>
      <c r="W641" s="2"/>
      <c r="X641" s="58" t="str">
        <f>IF(Table1[[#This Row],[ROWID]]="","",IF(Table1[[#This Row],[ROWID]]=C642,"",SUMIF(Table1[ROWID],Table1[[#This Row],[ROWID]],Table1[TOTAL])))</f>
        <v/>
      </c>
      <c r="AA64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41">
        <f>IF(Table1[[#This Row],[JUMLAH NOTA]]="","",IF(Table1[[#This Row],[CONV]]="",Table1[[#This Row],[JUMLAH NOTA]],Table1[[#This Row],[JUMLAH NOTA]]*Table1[[#This Row],[CONV]]))</f>
        <v>1</v>
      </c>
      <c r="AC641" t="str">
        <f>IF(Table1[[#This Row],[ISI_CONV]]="","",IF(Table1[[#This Row],[CONV]]="",Table1[[#This Row],[SATUAN NOTA]],Table1[[#This Row],[SATUAN]]))</f>
        <v>LSN</v>
      </c>
      <c r="AD641" s="58">
        <f>IF(Table1[[#This Row],[HARGA]]="","",IF(Table1[[#This Row],[CONV]]="",Table1[[#This Row],[HARGA]],Table1[[#This Row],[HARGA]]/Table1[[#This Row],[CONV]]))</f>
        <v>60000</v>
      </c>
      <c r="AE641" s="58">
        <f>IF(Table1[[#This Row],[HARGA_CONV]]="","",Table1[[#This Row],[HARGA_CONV]]*Table1[[#This Row],[ISI_CONV]]*(100%-(Table1[[#This Row],[DISKON]]+Table1[[#This Row],[DISKON NOTA]])))</f>
        <v>60000</v>
      </c>
      <c r="AF641" s="3">
        <f>IF(Table1[[#This Row],[TANGGAL NOTA]]="",AF640,Table1[[#This Row],[TANGGAL NOTA]])</f>
        <v>45533</v>
      </c>
      <c r="AG641" s="3"/>
      <c r="AH641" s="3">
        <f>IF(Table1[[#This Row],[TANGGAL UPDATE]]="",AH640,Table1[[#This Row],[TANGGAL UPDATE]])</f>
        <v>45535</v>
      </c>
      <c r="AI641" t="str" cm="1">
        <f t="array" ref="AI641">IF(Table1[[#This Row],[A1]]="",AI640,INDEX(Table6[3],Table1[[#This Row],[Q1]]))</f>
        <v>G</v>
      </c>
      <c r="AJ641" t="str">
        <f>IF(Table1[[#This Row],[_KETERANGAN]]="","",Table1[[#This Row],[_KETERANGAN]])</f>
        <v/>
      </c>
      <c r="AK641" t="str" cm="1">
        <f t="array" ref="AK641">IF(Table1[[#This Row],[A1]]="",AK640,INDEX(Table6[3],Table1[[#This Row],[Q1]]))</f>
        <v>G</v>
      </c>
      <c r="AL641" s="5" t="str" cm="1">
        <f t="array" ref="AL641">IF(Table1[[#This Row],[A1]]="",AL640,INDEX(Table6[1],Table1[[#This Row],[Q1]]))</f>
        <v>WIJAYA SIDOMUKTI</v>
      </c>
      <c r="AM641" t="str" cm="1">
        <f t="array" ref="AM641">IF(Table1[[#This Row],[A1]]="",AM640,INDEX(Table6[2],Table1[[#This Row],[Q1]]))</f>
        <v>SUKOHARJO</v>
      </c>
      <c r="AN641" t="str">
        <f>CONCATENATE(Table1[[#This Row],[TOKO_H]],"-",Table1[[#This Row],[KOTA_H]])</f>
        <v>WIJAYA SIDOMUKTI-SUKOHARJO</v>
      </c>
      <c r="AO641"/>
      <c r="AP641" t="s">
        <v>9561</v>
      </c>
      <c r="AQ641"/>
    </row>
    <row r="642" spans="1:43">
      <c r="A642">
        <f>IF(Table1[[#This Row],[KODE BARANG]]="","",MATCH(Table1[[#This Row],[KODE BARANG]],DBS[KODE BARANG],0))</f>
        <v>2862</v>
      </c>
      <c r="B642">
        <f>IF(Table1[[#This Row],[ROWID]]="","",ROW()-2)</f>
        <v>640</v>
      </c>
      <c r="C642">
        <f>IF(Table1[[#This Row],[NAMA BARANG]]="","",IF(Table1[[#This Row],[ID]]="",C641,Table1[[#This Row],[ID]]))</f>
        <v>629</v>
      </c>
      <c r="D642" t="str">
        <f>IF(Table1[[#This Row],[A1]]="","",MATCH(Table1[[#This Row],[A1]],Table6[5],0))</f>
        <v/>
      </c>
      <c r="E642" t="str">
        <f>IF(Table1[[#This Row],[ID]]="","",Table1[[#This Row],[TOKO-KOTA_H]])</f>
        <v/>
      </c>
      <c r="F642" t="str">
        <f>IF(Table1[[#This Row],[NOTA TOKO]]="","",ROW()-2)</f>
        <v/>
      </c>
      <c r="G642" s="59"/>
      <c r="H642" s="1"/>
      <c r="J642" s="1"/>
      <c r="K642" t="s">
        <v>11985</v>
      </c>
      <c r="L642" t="str">
        <f>IF(Table1[[#This Row],[_NAMA BARANG]]="",IF(Table1[[#This Row],[//DBS]]="","",INDEX(DBS[NAMA],Table1[[#This Row],[//DBS]])),Table1[[#This Row],[_NAMA BARANG]])</f>
        <v>TAS GB-S WARNA-WARNI</v>
      </c>
      <c r="M642"/>
      <c r="O642" t="str">
        <f>IF(Table1[[#This Row],[ROWID]]="","",IF(Table1[[#This Row],[_KETERANGAN]]="STOCK BELUM LENGKAP","ADA",IF(Table1[[#This Row],[KODE BARANG]]="","TIDAK ADA","ADA")))</f>
        <v>ADA</v>
      </c>
      <c r="P642">
        <v>1</v>
      </c>
      <c r="Q642" t="s">
        <v>34</v>
      </c>
      <c r="R642">
        <f>IF(Table1[[#This Row],[//DBS]]="","",INDEX(DBS[ISI],Table1[[#This Row],[//DBS]]))</f>
        <v>60</v>
      </c>
      <c r="S642" t="str">
        <f>IF(Table1[[#This Row],[//DBS]]="","",IF(Table1[[#This Row],[SATUAN_BYPASS]]="",INDEX(DBS[[SATUAN ]],Table1[[#This Row],[//DBS]]),Table1[SATUAN_BYPASS]))</f>
        <v>LSN</v>
      </c>
      <c r="T642">
        <v>60</v>
      </c>
      <c r="U642" s="58">
        <f>IF(Table1[[#This Row],[HARGA_BYPASS]]="",IF(Table1[[#This Row],[_HARGA]]="","",Table1[[#This Row],[_HARGA]]*1000),Table1[[#This Row],[HARGA_BYPASS]])</f>
        <v>60000</v>
      </c>
      <c r="V642" s="2"/>
      <c r="W642" s="2"/>
      <c r="X642" s="58" t="str">
        <f>IF(Table1[[#This Row],[ROWID]]="","",IF(Table1[[#This Row],[ROWID]]=C643,"",SUMIF(Table1[ROWID],Table1[[#This Row],[ROWID]],Table1[TOTAL])))</f>
        <v/>
      </c>
      <c r="AA64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42">
        <f>IF(Table1[[#This Row],[JUMLAH NOTA]]="","",IF(Table1[[#This Row],[CONV]]="",Table1[[#This Row],[JUMLAH NOTA]],Table1[[#This Row],[JUMLAH NOTA]]*Table1[[#This Row],[CONV]]))</f>
        <v>1</v>
      </c>
      <c r="AC642" t="str">
        <f>IF(Table1[[#This Row],[ISI_CONV]]="","",IF(Table1[[#This Row],[CONV]]="",Table1[[#This Row],[SATUAN NOTA]],Table1[[#This Row],[SATUAN]]))</f>
        <v>LSN</v>
      </c>
      <c r="AD642" s="58">
        <f>IF(Table1[[#This Row],[HARGA]]="","",IF(Table1[[#This Row],[CONV]]="",Table1[[#This Row],[HARGA]],Table1[[#This Row],[HARGA]]/Table1[[#This Row],[CONV]]))</f>
        <v>60000</v>
      </c>
      <c r="AE642" s="58">
        <f>IF(Table1[[#This Row],[HARGA_CONV]]="","",Table1[[#This Row],[HARGA_CONV]]*Table1[[#This Row],[ISI_CONV]]*(100%-(Table1[[#This Row],[DISKON]]+Table1[[#This Row],[DISKON NOTA]])))</f>
        <v>60000</v>
      </c>
      <c r="AF642" s="3">
        <f>IF(Table1[[#This Row],[TANGGAL NOTA]]="",AF641,Table1[[#This Row],[TANGGAL NOTA]])</f>
        <v>45533</v>
      </c>
      <c r="AG642" s="3"/>
      <c r="AH642" s="3">
        <f>IF(Table1[[#This Row],[TANGGAL UPDATE]]="",AH641,Table1[[#This Row],[TANGGAL UPDATE]])</f>
        <v>45535</v>
      </c>
      <c r="AI642" t="str" cm="1">
        <f t="array" ref="AI642">IF(Table1[[#This Row],[A1]]="",AI641,INDEX(Table6[3],Table1[[#This Row],[Q1]]))</f>
        <v>G</v>
      </c>
      <c r="AJ642" t="str">
        <f>IF(Table1[[#This Row],[_KETERANGAN]]="","",Table1[[#This Row],[_KETERANGAN]])</f>
        <v/>
      </c>
      <c r="AK642" t="str" cm="1">
        <f t="array" ref="AK642">IF(Table1[[#This Row],[A1]]="",AK641,INDEX(Table6[3],Table1[[#This Row],[Q1]]))</f>
        <v>G</v>
      </c>
      <c r="AL642" s="5" t="str" cm="1">
        <f t="array" ref="AL642">IF(Table1[[#This Row],[A1]]="",AL641,INDEX(Table6[1],Table1[[#This Row],[Q1]]))</f>
        <v>WIJAYA SIDOMUKTI</v>
      </c>
      <c r="AM642" t="str" cm="1">
        <f t="array" ref="AM642">IF(Table1[[#This Row],[A1]]="",AM641,INDEX(Table6[2],Table1[[#This Row],[Q1]]))</f>
        <v>SUKOHARJO</v>
      </c>
      <c r="AN642" t="str">
        <f>CONCATENATE(Table1[[#This Row],[TOKO_H]],"-",Table1[[#This Row],[KOTA_H]])</f>
        <v>WIJAYA SIDOMUKTI-SUKOHARJO</v>
      </c>
      <c r="AO642"/>
      <c r="AP642" t="s">
        <v>9561</v>
      </c>
      <c r="AQ642"/>
    </row>
    <row r="643" spans="1:43">
      <c r="A643">
        <f>IF(Table1[[#This Row],[KODE BARANG]]="","",MATCH(Table1[[#This Row],[KODE BARANG]],DBS[KODE BARANG],0))</f>
        <v>2862</v>
      </c>
      <c r="B643">
        <f>IF(Table1[[#This Row],[ROWID]]="","",ROW()-2)</f>
        <v>641</v>
      </c>
      <c r="C643">
        <f>IF(Table1[[#This Row],[NAMA BARANG]]="","",IF(Table1[[#This Row],[ID]]="",C642,Table1[[#This Row],[ID]]))</f>
        <v>629</v>
      </c>
      <c r="D643" t="str">
        <f>IF(Table1[[#This Row],[A1]]="","",MATCH(Table1[[#This Row],[A1]],Table6[5],0))</f>
        <v/>
      </c>
      <c r="E643" t="str">
        <f>IF(Table1[[#This Row],[ID]]="","",Table1[[#This Row],[TOKO-KOTA_H]])</f>
        <v/>
      </c>
      <c r="F643" t="str">
        <f>IF(Table1[[#This Row],[NOTA TOKO]]="","",ROW()-2)</f>
        <v/>
      </c>
      <c r="G643" s="59"/>
      <c r="H643" s="1"/>
      <c r="J643" s="1"/>
      <c r="K643" t="s">
        <v>11985</v>
      </c>
      <c r="L643" t="str">
        <f>IF(Table1[[#This Row],[_NAMA BARANG]]="",IF(Table1[[#This Row],[//DBS]]="","",INDEX(DBS[NAMA],Table1[[#This Row],[//DBS]])),Table1[[#This Row],[_NAMA BARANG]])</f>
        <v>TAS GB-S WARNA-WARNI</v>
      </c>
      <c r="M643"/>
      <c r="O643" t="str">
        <f>IF(Table1[[#This Row],[ROWID]]="","",IF(Table1[[#This Row],[_KETERANGAN]]="STOCK BELUM LENGKAP","ADA",IF(Table1[[#This Row],[KODE BARANG]]="","TIDAK ADA","ADA")))</f>
        <v>ADA</v>
      </c>
      <c r="P643">
        <v>1</v>
      </c>
      <c r="Q643" t="s">
        <v>34</v>
      </c>
      <c r="R643">
        <f>IF(Table1[[#This Row],[//DBS]]="","",INDEX(DBS[ISI],Table1[[#This Row],[//DBS]]))</f>
        <v>60</v>
      </c>
      <c r="S643" t="str">
        <f>IF(Table1[[#This Row],[//DBS]]="","",IF(Table1[[#This Row],[SATUAN_BYPASS]]="",INDEX(DBS[[SATUAN ]],Table1[[#This Row],[//DBS]]),Table1[SATUAN_BYPASS]))</f>
        <v>LSN</v>
      </c>
      <c r="T643">
        <v>60</v>
      </c>
      <c r="U643" s="58">
        <f>IF(Table1[[#This Row],[HARGA_BYPASS]]="",IF(Table1[[#This Row],[_HARGA]]="","",Table1[[#This Row],[_HARGA]]*1000),Table1[[#This Row],[HARGA_BYPASS]])</f>
        <v>60000</v>
      </c>
      <c r="V643" s="2"/>
      <c r="W643" s="2"/>
      <c r="X643" s="58" t="str">
        <f>IF(Table1[[#This Row],[ROWID]]="","",IF(Table1[[#This Row],[ROWID]]=C644,"",SUMIF(Table1[ROWID],Table1[[#This Row],[ROWID]],Table1[TOTAL])))</f>
        <v/>
      </c>
      <c r="AA64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43">
        <f>IF(Table1[[#This Row],[JUMLAH NOTA]]="","",IF(Table1[[#This Row],[CONV]]="",Table1[[#This Row],[JUMLAH NOTA]],Table1[[#This Row],[JUMLAH NOTA]]*Table1[[#This Row],[CONV]]))</f>
        <v>1</v>
      </c>
      <c r="AC643" t="str">
        <f>IF(Table1[[#This Row],[ISI_CONV]]="","",IF(Table1[[#This Row],[CONV]]="",Table1[[#This Row],[SATUAN NOTA]],Table1[[#This Row],[SATUAN]]))</f>
        <v>LSN</v>
      </c>
      <c r="AD643" s="58">
        <f>IF(Table1[[#This Row],[HARGA]]="","",IF(Table1[[#This Row],[CONV]]="",Table1[[#This Row],[HARGA]],Table1[[#This Row],[HARGA]]/Table1[[#This Row],[CONV]]))</f>
        <v>60000</v>
      </c>
      <c r="AE643" s="58">
        <f>IF(Table1[[#This Row],[HARGA_CONV]]="","",Table1[[#This Row],[HARGA_CONV]]*Table1[[#This Row],[ISI_CONV]]*(100%-(Table1[[#This Row],[DISKON]]+Table1[[#This Row],[DISKON NOTA]])))</f>
        <v>60000</v>
      </c>
      <c r="AF643" s="3">
        <f>IF(Table1[[#This Row],[TANGGAL NOTA]]="",AF642,Table1[[#This Row],[TANGGAL NOTA]])</f>
        <v>45533</v>
      </c>
      <c r="AG643" s="3"/>
      <c r="AH643" s="3">
        <f>IF(Table1[[#This Row],[TANGGAL UPDATE]]="",AH642,Table1[[#This Row],[TANGGAL UPDATE]])</f>
        <v>45535</v>
      </c>
      <c r="AI643" t="str" cm="1">
        <f t="array" ref="AI643">IF(Table1[[#This Row],[A1]]="",AI642,INDEX(Table6[3],Table1[[#This Row],[Q1]]))</f>
        <v>G</v>
      </c>
      <c r="AJ643" t="str">
        <f>IF(Table1[[#This Row],[_KETERANGAN]]="","",Table1[[#This Row],[_KETERANGAN]])</f>
        <v/>
      </c>
      <c r="AK643" t="str" cm="1">
        <f t="array" ref="AK643">IF(Table1[[#This Row],[A1]]="",AK642,INDEX(Table6[3],Table1[[#This Row],[Q1]]))</f>
        <v>G</v>
      </c>
      <c r="AL643" s="5" t="str" cm="1">
        <f t="array" ref="AL643">IF(Table1[[#This Row],[A1]]="",AL642,INDEX(Table6[1],Table1[[#This Row],[Q1]]))</f>
        <v>WIJAYA SIDOMUKTI</v>
      </c>
      <c r="AM643" t="str" cm="1">
        <f t="array" ref="AM643">IF(Table1[[#This Row],[A1]]="",AM642,INDEX(Table6[2],Table1[[#This Row],[Q1]]))</f>
        <v>SUKOHARJO</v>
      </c>
      <c r="AN643" t="str">
        <f>CONCATENATE(Table1[[#This Row],[TOKO_H]],"-",Table1[[#This Row],[KOTA_H]])</f>
        <v>WIJAYA SIDOMUKTI-SUKOHARJO</v>
      </c>
      <c r="AO643"/>
      <c r="AP643" t="s">
        <v>9561</v>
      </c>
      <c r="AQ643"/>
    </row>
    <row r="644" spans="1:43">
      <c r="A644">
        <f>IF(Table1[[#This Row],[KODE BARANG]]="","",MATCH(Table1[[#This Row],[KODE BARANG]],DBS[KODE BARANG],0))</f>
        <v>2862</v>
      </c>
      <c r="B644">
        <f>IF(Table1[[#This Row],[ROWID]]="","",ROW()-2)</f>
        <v>642</v>
      </c>
      <c r="C644">
        <f>IF(Table1[[#This Row],[NAMA BARANG]]="","",IF(Table1[[#This Row],[ID]]="",C643,Table1[[#This Row],[ID]]))</f>
        <v>629</v>
      </c>
      <c r="D644" t="str">
        <f>IF(Table1[[#This Row],[A1]]="","",MATCH(Table1[[#This Row],[A1]],Table6[5],0))</f>
        <v/>
      </c>
      <c r="E644" t="str">
        <f>IF(Table1[[#This Row],[ID]]="","",Table1[[#This Row],[TOKO-KOTA_H]])</f>
        <v/>
      </c>
      <c r="F644" t="str">
        <f>IF(Table1[[#This Row],[NOTA TOKO]]="","",ROW()-2)</f>
        <v/>
      </c>
      <c r="G644" s="59"/>
      <c r="H644" s="1"/>
      <c r="J644" s="1"/>
      <c r="K644" t="s">
        <v>11985</v>
      </c>
      <c r="L644" t="str">
        <f>IF(Table1[[#This Row],[_NAMA BARANG]]="",IF(Table1[[#This Row],[//DBS]]="","",INDEX(DBS[NAMA],Table1[[#This Row],[//DBS]])),Table1[[#This Row],[_NAMA BARANG]])</f>
        <v>TAS GB-S WARNA-WARNI</v>
      </c>
      <c r="M644"/>
      <c r="O644" t="str">
        <f>IF(Table1[[#This Row],[ROWID]]="","",IF(Table1[[#This Row],[_KETERANGAN]]="STOCK BELUM LENGKAP","ADA",IF(Table1[[#This Row],[KODE BARANG]]="","TIDAK ADA","ADA")))</f>
        <v>ADA</v>
      </c>
      <c r="P644">
        <v>1</v>
      </c>
      <c r="Q644" t="s">
        <v>34</v>
      </c>
      <c r="R644">
        <f>IF(Table1[[#This Row],[//DBS]]="","",INDEX(DBS[ISI],Table1[[#This Row],[//DBS]]))</f>
        <v>60</v>
      </c>
      <c r="S644" t="str">
        <f>IF(Table1[[#This Row],[//DBS]]="","",IF(Table1[[#This Row],[SATUAN_BYPASS]]="",INDEX(DBS[[SATUAN ]],Table1[[#This Row],[//DBS]]),Table1[SATUAN_BYPASS]))</f>
        <v>LSN</v>
      </c>
      <c r="T644">
        <v>60</v>
      </c>
      <c r="U644" s="58">
        <f>IF(Table1[[#This Row],[HARGA_BYPASS]]="",IF(Table1[[#This Row],[_HARGA]]="","",Table1[[#This Row],[_HARGA]]*1000),Table1[[#This Row],[HARGA_BYPASS]])</f>
        <v>60000</v>
      </c>
      <c r="V644" s="2"/>
      <c r="W644" s="2"/>
      <c r="X644" s="58" t="str">
        <f>IF(Table1[[#This Row],[ROWID]]="","",IF(Table1[[#This Row],[ROWID]]=C645,"",SUMIF(Table1[ROWID],Table1[[#This Row],[ROWID]],Table1[TOTAL])))</f>
        <v/>
      </c>
      <c r="AA64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44">
        <f>IF(Table1[[#This Row],[JUMLAH NOTA]]="","",IF(Table1[[#This Row],[CONV]]="",Table1[[#This Row],[JUMLAH NOTA]],Table1[[#This Row],[JUMLAH NOTA]]*Table1[[#This Row],[CONV]]))</f>
        <v>1</v>
      </c>
      <c r="AC644" t="str">
        <f>IF(Table1[[#This Row],[ISI_CONV]]="","",IF(Table1[[#This Row],[CONV]]="",Table1[[#This Row],[SATUAN NOTA]],Table1[[#This Row],[SATUAN]]))</f>
        <v>LSN</v>
      </c>
      <c r="AD644" s="58">
        <f>IF(Table1[[#This Row],[HARGA]]="","",IF(Table1[[#This Row],[CONV]]="",Table1[[#This Row],[HARGA]],Table1[[#This Row],[HARGA]]/Table1[[#This Row],[CONV]]))</f>
        <v>60000</v>
      </c>
      <c r="AE644" s="58">
        <f>IF(Table1[[#This Row],[HARGA_CONV]]="","",Table1[[#This Row],[HARGA_CONV]]*Table1[[#This Row],[ISI_CONV]]*(100%-(Table1[[#This Row],[DISKON]]+Table1[[#This Row],[DISKON NOTA]])))</f>
        <v>60000</v>
      </c>
      <c r="AF644" s="3">
        <f>IF(Table1[[#This Row],[TANGGAL NOTA]]="",AF643,Table1[[#This Row],[TANGGAL NOTA]])</f>
        <v>45533</v>
      </c>
      <c r="AG644" s="3"/>
      <c r="AH644" s="3">
        <f>IF(Table1[[#This Row],[TANGGAL UPDATE]]="",AH643,Table1[[#This Row],[TANGGAL UPDATE]])</f>
        <v>45535</v>
      </c>
      <c r="AI644" t="str" cm="1">
        <f t="array" ref="AI644">IF(Table1[[#This Row],[A1]]="",AI643,INDEX(Table6[3],Table1[[#This Row],[Q1]]))</f>
        <v>G</v>
      </c>
      <c r="AJ644" t="str">
        <f>IF(Table1[[#This Row],[_KETERANGAN]]="","",Table1[[#This Row],[_KETERANGAN]])</f>
        <v/>
      </c>
      <c r="AK644" t="str" cm="1">
        <f t="array" ref="AK644">IF(Table1[[#This Row],[A1]]="",AK643,INDEX(Table6[3],Table1[[#This Row],[Q1]]))</f>
        <v>G</v>
      </c>
      <c r="AL644" s="5" t="str" cm="1">
        <f t="array" ref="AL644">IF(Table1[[#This Row],[A1]]="",AL643,INDEX(Table6[1],Table1[[#This Row],[Q1]]))</f>
        <v>WIJAYA SIDOMUKTI</v>
      </c>
      <c r="AM644" t="str" cm="1">
        <f t="array" ref="AM644">IF(Table1[[#This Row],[A1]]="",AM643,INDEX(Table6[2],Table1[[#This Row],[Q1]]))</f>
        <v>SUKOHARJO</v>
      </c>
      <c r="AN644" t="str">
        <f>CONCATENATE(Table1[[#This Row],[TOKO_H]],"-",Table1[[#This Row],[KOTA_H]])</f>
        <v>WIJAYA SIDOMUKTI-SUKOHARJO</v>
      </c>
      <c r="AO644"/>
      <c r="AP644" t="s">
        <v>9561</v>
      </c>
      <c r="AQ644"/>
    </row>
    <row r="645" spans="1:43">
      <c r="A645">
        <f>IF(Table1[[#This Row],[KODE BARANG]]="","",MATCH(Table1[[#This Row],[KODE BARANG]],DBS[KODE BARANG],0))</f>
        <v>2862</v>
      </c>
      <c r="B645">
        <f>IF(Table1[[#This Row],[ROWID]]="","",ROW()-2)</f>
        <v>643</v>
      </c>
      <c r="C645">
        <f>IF(Table1[[#This Row],[NAMA BARANG]]="","",IF(Table1[[#This Row],[ID]]="",C644,Table1[[#This Row],[ID]]))</f>
        <v>629</v>
      </c>
      <c r="D645" t="str">
        <f>IF(Table1[[#This Row],[A1]]="","",MATCH(Table1[[#This Row],[A1]],Table6[5],0))</f>
        <v/>
      </c>
      <c r="E645" t="str">
        <f>IF(Table1[[#This Row],[ID]]="","",Table1[[#This Row],[TOKO-KOTA_H]])</f>
        <v/>
      </c>
      <c r="F645" t="str">
        <f>IF(Table1[[#This Row],[NOTA TOKO]]="","",ROW()-2)</f>
        <v/>
      </c>
      <c r="G645" s="59"/>
      <c r="H645" s="1"/>
      <c r="J645" s="1"/>
      <c r="K645" t="s">
        <v>11985</v>
      </c>
      <c r="L645" t="str">
        <f>IF(Table1[[#This Row],[_NAMA BARANG]]="",IF(Table1[[#This Row],[//DBS]]="","",INDEX(DBS[NAMA],Table1[[#This Row],[//DBS]])),Table1[[#This Row],[_NAMA BARANG]])</f>
        <v>TAS GB-S WARNA-WARNI</v>
      </c>
      <c r="M645"/>
      <c r="O645" t="str">
        <f>IF(Table1[[#This Row],[ROWID]]="","",IF(Table1[[#This Row],[_KETERANGAN]]="STOCK BELUM LENGKAP","ADA",IF(Table1[[#This Row],[KODE BARANG]]="","TIDAK ADA","ADA")))</f>
        <v>ADA</v>
      </c>
      <c r="P645">
        <v>1</v>
      </c>
      <c r="Q645" t="s">
        <v>34</v>
      </c>
      <c r="R645">
        <f>IF(Table1[[#This Row],[//DBS]]="","",INDEX(DBS[ISI],Table1[[#This Row],[//DBS]]))</f>
        <v>60</v>
      </c>
      <c r="S645" t="str">
        <f>IF(Table1[[#This Row],[//DBS]]="","",IF(Table1[[#This Row],[SATUAN_BYPASS]]="",INDEX(DBS[[SATUAN ]],Table1[[#This Row],[//DBS]]),Table1[SATUAN_BYPASS]))</f>
        <v>LSN</v>
      </c>
      <c r="T645">
        <v>60</v>
      </c>
      <c r="U645" s="58">
        <f>IF(Table1[[#This Row],[HARGA_BYPASS]]="",IF(Table1[[#This Row],[_HARGA]]="","",Table1[[#This Row],[_HARGA]]*1000),Table1[[#This Row],[HARGA_BYPASS]])</f>
        <v>60000</v>
      </c>
      <c r="V645" s="2"/>
      <c r="W645" s="2"/>
      <c r="X645" s="58" t="str">
        <f>IF(Table1[[#This Row],[ROWID]]="","",IF(Table1[[#This Row],[ROWID]]=C646,"",SUMIF(Table1[ROWID],Table1[[#This Row],[ROWID]],Table1[TOTAL])))</f>
        <v/>
      </c>
      <c r="AA64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45">
        <f>IF(Table1[[#This Row],[JUMLAH NOTA]]="","",IF(Table1[[#This Row],[CONV]]="",Table1[[#This Row],[JUMLAH NOTA]],Table1[[#This Row],[JUMLAH NOTA]]*Table1[[#This Row],[CONV]]))</f>
        <v>1</v>
      </c>
      <c r="AC645" t="str">
        <f>IF(Table1[[#This Row],[ISI_CONV]]="","",IF(Table1[[#This Row],[CONV]]="",Table1[[#This Row],[SATUAN NOTA]],Table1[[#This Row],[SATUAN]]))</f>
        <v>LSN</v>
      </c>
      <c r="AD645" s="58">
        <f>IF(Table1[[#This Row],[HARGA]]="","",IF(Table1[[#This Row],[CONV]]="",Table1[[#This Row],[HARGA]],Table1[[#This Row],[HARGA]]/Table1[[#This Row],[CONV]]))</f>
        <v>60000</v>
      </c>
      <c r="AE645" s="58">
        <f>IF(Table1[[#This Row],[HARGA_CONV]]="","",Table1[[#This Row],[HARGA_CONV]]*Table1[[#This Row],[ISI_CONV]]*(100%-(Table1[[#This Row],[DISKON]]+Table1[[#This Row],[DISKON NOTA]])))</f>
        <v>60000</v>
      </c>
      <c r="AF645" s="3">
        <f>IF(Table1[[#This Row],[TANGGAL NOTA]]="",AF644,Table1[[#This Row],[TANGGAL NOTA]])</f>
        <v>45533</v>
      </c>
      <c r="AG645" s="3"/>
      <c r="AH645" s="3">
        <f>IF(Table1[[#This Row],[TANGGAL UPDATE]]="",AH644,Table1[[#This Row],[TANGGAL UPDATE]])</f>
        <v>45535</v>
      </c>
      <c r="AI645" t="str" cm="1">
        <f t="array" ref="AI645">IF(Table1[[#This Row],[A1]]="",AI644,INDEX(Table6[3],Table1[[#This Row],[Q1]]))</f>
        <v>G</v>
      </c>
      <c r="AJ645" t="str">
        <f>IF(Table1[[#This Row],[_KETERANGAN]]="","",Table1[[#This Row],[_KETERANGAN]])</f>
        <v/>
      </c>
      <c r="AK645" t="str" cm="1">
        <f t="array" ref="AK645">IF(Table1[[#This Row],[A1]]="",AK644,INDEX(Table6[3],Table1[[#This Row],[Q1]]))</f>
        <v>G</v>
      </c>
      <c r="AL645" s="5" t="str" cm="1">
        <f t="array" ref="AL645">IF(Table1[[#This Row],[A1]]="",AL644,INDEX(Table6[1],Table1[[#This Row],[Q1]]))</f>
        <v>WIJAYA SIDOMUKTI</v>
      </c>
      <c r="AM645" t="str" cm="1">
        <f t="array" ref="AM645">IF(Table1[[#This Row],[A1]]="",AM644,INDEX(Table6[2],Table1[[#This Row],[Q1]]))</f>
        <v>SUKOHARJO</v>
      </c>
      <c r="AN645" t="str">
        <f>CONCATENATE(Table1[[#This Row],[TOKO_H]],"-",Table1[[#This Row],[KOTA_H]])</f>
        <v>WIJAYA SIDOMUKTI-SUKOHARJO</v>
      </c>
      <c r="AO645"/>
      <c r="AP645" t="s">
        <v>9561</v>
      </c>
      <c r="AQ645"/>
    </row>
    <row r="646" spans="1:43">
      <c r="A646">
        <f>IF(Table1[[#This Row],[KODE BARANG]]="","",MATCH(Table1[[#This Row],[KODE BARANG]],DBS[KODE BARANG],0))</f>
        <v>2862</v>
      </c>
      <c r="B646">
        <f>IF(Table1[[#This Row],[ROWID]]="","",ROW()-2)</f>
        <v>644</v>
      </c>
      <c r="C646">
        <f>IF(Table1[[#This Row],[NAMA BARANG]]="","",IF(Table1[[#This Row],[ID]]="",C645,Table1[[#This Row],[ID]]))</f>
        <v>629</v>
      </c>
      <c r="D646" t="str">
        <f>IF(Table1[[#This Row],[A1]]="","",MATCH(Table1[[#This Row],[A1]],Table6[5],0))</f>
        <v/>
      </c>
      <c r="E646" t="str">
        <f>IF(Table1[[#This Row],[ID]]="","",Table1[[#This Row],[TOKO-KOTA_H]])</f>
        <v/>
      </c>
      <c r="F646" t="str">
        <f>IF(Table1[[#This Row],[NOTA TOKO]]="","",ROW()-2)</f>
        <v/>
      </c>
      <c r="G646" s="59"/>
      <c r="H646" s="1"/>
      <c r="J646" s="1"/>
      <c r="K646" t="s">
        <v>11985</v>
      </c>
      <c r="L646" t="str">
        <f>IF(Table1[[#This Row],[_NAMA BARANG]]="",IF(Table1[[#This Row],[//DBS]]="","",INDEX(DBS[NAMA],Table1[[#This Row],[//DBS]])),Table1[[#This Row],[_NAMA BARANG]])</f>
        <v>TAS GB-S WARNA-WARNI</v>
      </c>
      <c r="M646"/>
      <c r="O646" t="str">
        <f>IF(Table1[[#This Row],[ROWID]]="","",IF(Table1[[#This Row],[_KETERANGAN]]="STOCK BELUM LENGKAP","ADA",IF(Table1[[#This Row],[KODE BARANG]]="","TIDAK ADA","ADA")))</f>
        <v>ADA</v>
      </c>
      <c r="P646">
        <v>1</v>
      </c>
      <c r="Q646" t="s">
        <v>34</v>
      </c>
      <c r="R646">
        <f>IF(Table1[[#This Row],[//DBS]]="","",INDEX(DBS[ISI],Table1[[#This Row],[//DBS]]))</f>
        <v>60</v>
      </c>
      <c r="S646" t="str">
        <f>IF(Table1[[#This Row],[//DBS]]="","",IF(Table1[[#This Row],[SATUAN_BYPASS]]="",INDEX(DBS[[SATUAN ]],Table1[[#This Row],[//DBS]]),Table1[SATUAN_BYPASS]))</f>
        <v>LSN</v>
      </c>
      <c r="T646">
        <v>60</v>
      </c>
      <c r="U646" s="58">
        <f>IF(Table1[[#This Row],[HARGA_BYPASS]]="",IF(Table1[[#This Row],[_HARGA]]="","",Table1[[#This Row],[_HARGA]]*1000),Table1[[#This Row],[HARGA_BYPASS]])</f>
        <v>60000</v>
      </c>
      <c r="V646" s="2"/>
      <c r="W646" s="2"/>
      <c r="X646" s="58">
        <f>IF(Table1[[#This Row],[ROWID]]="","",IF(Table1[[#This Row],[ROWID]]=C647,"",SUMIF(Table1[ROWID],Table1[[#This Row],[ROWID]],Table1[TOTAL])))</f>
        <v>1360000</v>
      </c>
      <c r="AA64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46">
        <f>IF(Table1[[#This Row],[JUMLAH NOTA]]="","",IF(Table1[[#This Row],[CONV]]="",Table1[[#This Row],[JUMLAH NOTA]],Table1[[#This Row],[JUMLAH NOTA]]*Table1[[#This Row],[CONV]]))</f>
        <v>1</v>
      </c>
      <c r="AC646" t="str">
        <f>IF(Table1[[#This Row],[ISI_CONV]]="","",IF(Table1[[#This Row],[CONV]]="",Table1[[#This Row],[SATUAN NOTA]],Table1[[#This Row],[SATUAN]]))</f>
        <v>LSN</v>
      </c>
      <c r="AD646" s="58">
        <f>IF(Table1[[#This Row],[HARGA]]="","",IF(Table1[[#This Row],[CONV]]="",Table1[[#This Row],[HARGA]],Table1[[#This Row],[HARGA]]/Table1[[#This Row],[CONV]]))</f>
        <v>60000</v>
      </c>
      <c r="AE646" s="58">
        <f>IF(Table1[[#This Row],[HARGA_CONV]]="","",Table1[[#This Row],[HARGA_CONV]]*Table1[[#This Row],[ISI_CONV]]*(100%-(Table1[[#This Row],[DISKON]]+Table1[[#This Row],[DISKON NOTA]])))</f>
        <v>60000</v>
      </c>
      <c r="AF646" s="3">
        <f>IF(Table1[[#This Row],[TANGGAL NOTA]]="",AF645,Table1[[#This Row],[TANGGAL NOTA]])</f>
        <v>45533</v>
      </c>
      <c r="AG646" s="3"/>
      <c r="AH646" s="3">
        <f>IF(Table1[[#This Row],[TANGGAL UPDATE]]="",AH645,Table1[[#This Row],[TANGGAL UPDATE]])</f>
        <v>45535</v>
      </c>
      <c r="AI646" t="str" cm="1">
        <f t="array" ref="AI646">IF(Table1[[#This Row],[A1]]="",AI645,INDEX(Table6[3],Table1[[#This Row],[Q1]]))</f>
        <v>G</v>
      </c>
      <c r="AJ646" t="str">
        <f>IF(Table1[[#This Row],[_KETERANGAN]]="","",Table1[[#This Row],[_KETERANGAN]])</f>
        <v/>
      </c>
      <c r="AK646" t="str" cm="1">
        <f t="array" ref="AK646">IF(Table1[[#This Row],[A1]]="",AK645,INDEX(Table6[3],Table1[[#This Row],[Q1]]))</f>
        <v>G</v>
      </c>
      <c r="AL646" s="5" t="str" cm="1">
        <f t="array" ref="AL646">IF(Table1[[#This Row],[A1]]="",AL645,INDEX(Table6[1],Table1[[#This Row],[Q1]]))</f>
        <v>WIJAYA SIDOMUKTI</v>
      </c>
      <c r="AM646" t="str" cm="1">
        <f t="array" ref="AM646">IF(Table1[[#This Row],[A1]]="",AM645,INDEX(Table6[2],Table1[[#This Row],[Q1]]))</f>
        <v>SUKOHARJO</v>
      </c>
      <c r="AN646" t="str">
        <f>CONCATENATE(Table1[[#This Row],[TOKO_H]],"-",Table1[[#This Row],[KOTA_H]])</f>
        <v>WIJAYA SIDOMUKTI-SUKOHARJO</v>
      </c>
      <c r="AO646"/>
      <c r="AP646" t="s">
        <v>9561</v>
      </c>
      <c r="AQ646"/>
    </row>
    <row r="647" spans="1:43">
      <c r="A647" t="str">
        <f>IF(Table1[[#This Row],[KODE BARANG]]="","",MATCH(Table1[[#This Row],[KODE BARANG]],DBS[KODE BARANG],0))</f>
        <v/>
      </c>
      <c r="B647" t="str">
        <f>IF(Table1[[#This Row],[ROWID]]="","",ROW()-2)</f>
        <v/>
      </c>
      <c r="C647" t="str">
        <f>IF(Table1[[#This Row],[NAMA BARANG]]="","",IF(Table1[[#This Row],[ID]]="",C646,Table1[[#This Row],[ID]]))</f>
        <v/>
      </c>
      <c r="D647" t="str">
        <f>IF(Table1[[#This Row],[A1]]="","",MATCH(Table1[[#This Row],[A1]],Table6[5],0))</f>
        <v/>
      </c>
      <c r="E647" t="str">
        <f>IF(Table1[[#This Row],[ID]]="","",Table1[[#This Row],[TOKO-KOTA_H]])</f>
        <v/>
      </c>
      <c r="F647" t="str">
        <f>IF(Table1[[#This Row],[NOTA TOKO]]="","",ROW()-2)</f>
        <v/>
      </c>
      <c r="G647" s="59"/>
      <c r="H647" s="1"/>
      <c r="J647" s="1"/>
      <c r="K647"/>
      <c r="L647" t="str">
        <f>IF(Table1[[#This Row],[_NAMA BARANG]]="",IF(Table1[[#This Row],[//DBS]]="","",INDEX(DBS[NAMA],Table1[[#This Row],[//DBS]])),Table1[[#This Row],[_NAMA BARANG]])</f>
        <v/>
      </c>
      <c r="M647"/>
      <c r="O647" t="str">
        <f>IF(Table1[[#This Row],[ROWID]]="","",IF(Table1[[#This Row],[_KETERANGAN]]="STOCK BELUM LENGKAP","ADA",IF(Table1[[#This Row],[KODE BARANG]]="","TIDAK ADA","ADA")))</f>
        <v/>
      </c>
      <c r="R647" t="str">
        <f>IF(Table1[[#This Row],[//DBS]]="","",INDEX(DBS[ISI],Table1[[#This Row],[//DBS]]))</f>
        <v/>
      </c>
      <c r="S647" t="str">
        <f>IF(Table1[[#This Row],[//DBS]]="","",IF(Table1[[#This Row],[SATUAN_BYPASS]]="",INDEX(DBS[[SATUAN ]],Table1[[#This Row],[//DBS]]),Table1[SATUAN_BYPASS]))</f>
        <v/>
      </c>
      <c r="U647" s="58" t="str">
        <f>IF(Table1[[#This Row],[HARGA_BYPASS]]="",IF(Table1[[#This Row],[_HARGA]]="","",Table1[[#This Row],[_HARGA]]*1000),Table1[[#This Row],[HARGA_BYPASS]])</f>
        <v/>
      </c>
      <c r="V647" s="2"/>
      <c r="W647" s="2"/>
      <c r="X647" s="58" t="str">
        <f>IF(Table1[[#This Row],[ROWID]]="","",IF(Table1[[#This Row],[ROWID]]=C648,"",SUMIF(Table1[ROWID],Table1[[#This Row],[ROWID]],Table1[TOTAL])))</f>
        <v/>
      </c>
      <c r="AA64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47" t="str">
        <f>IF(Table1[[#This Row],[JUMLAH NOTA]]="","",IF(Table1[[#This Row],[CONV]]="",Table1[[#This Row],[JUMLAH NOTA]],Table1[[#This Row],[JUMLAH NOTA]]*Table1[[#This Row],[CONV]]))</f>
        <v/>
      </c>
      <c r="AC647" t="str">
        <f>IF(Table1[[#This Row],[ISI_CONV]]="","",IF(Table1[[#This Row],[CONV]]="",Table1[[#This Row],[SATUAN NOTA]],Table1[[#This Row],[SATUAN]]))</f>
        <v/>
      </c>
      <c r="AD647" s="58" t="str">
        <f>IF(Table1[[#This Row],[HARGA]]="","",IF(Table1[[#This Row],[CONV]]="",Table1[[#This Row],[HARGA]],Table1[[#This Row],[HARGA]]/Table1[[#This Row],[CONV]]))</f>
        <v/>
      </c>
      <c r="AE647" s="58" t="str">
        <f>IF(Table1[[#This Row],[HARGA_CONV]]="","",Table1[[#This Row],[HARGA_CONV]]*Table1[[#This Row],[ISI_CONV]]*(100%-(Table1[[#This Row],[DISKON]]+Table1[[#This Row],[DISKON NOTA]])))</f>
        <v/>
      </c>
      <c r="AF647" s="3">
        <f>IF(Table1[[#This Row],[TANGGAL NOTA]]="",AF646,Table1[[#This Row],[TANGGAL NOTA]])</f>
        <v>45533</v>
      </c>
      <c r="AG647" s="3"/>
      <c r="AH647" s="3">
        <f>IF(Table1[[#This Row],[TANGGAL UPDATE]]="",AH646,Table1[[#This Row],[TANGGAL UPDATE]])</f>
        <v>45535</v>
      </c>
      <c r="AI647" t="str" cm="1">
        <f t="array" ref="AI647">IF(Table1[[#This Row],[A1]]="",AI646,INDEX(Table6[3],Table1[[#This Row],[Q1]]))</f>
        <v>G</v>
      </c>
      <c r="AJ647" t="str">
        <f>IF(Table1[[#This Row],[_KETERANGAN]]="","",Table1[[#This Row],[_KETERANGAN]])</f>
        <v/>
      </c>
      <c r="AK647" t="str" cm="1">
        <f t="array" ref="AK647">IF(Table1[[#This Row],[A1]]="",AK646,INDEX(Table6[3],Table1[[#This Row],[Q1]]))</f>
        <v>G</v>
      </c>
      <c r="AL647" s="5" t="str" cm="1">
        <f t="array" ref="AL647">IF(Table1[[#This Row],[A1]]="",AL646,INDEX(Table6[1],Table1[[#This Row],[Q1]]))</f>
        <v>WIJAYA SIDOMUKTI</v>
      </c>
      <c r="AM647" t="str" cm="1">
        <f t="array" ref="AM647">IF(Table1[[#This Row],[A1]]="",AM646,INDEX(Table6[2],Table1[[#This Row],[Q1]]))</f>
        <v>SUKOHARJO</v>
      </c>
      <c r="AN647" t="str">
        <f>CONCATENATE(Table1[[#This Row],[TOKO_H]],"-",Table1[[#This Row],[KOTA_H]])</f>
        <v>WIJAYA SIDOMUKTI-SUKOHARJO</v>
      </c>
      <c r="AO647"/>
      <c r="AP647" t="s">
        <v>9561</v>
      </c>
      <c r="AQ647"/>
    </row>
    <row r="648" spans="1:43">
      <c r="A648">
        <f>IF(Table1[[#This Row],[KODE BARANG]]="","",MATCH(Table1[[#This Row],[KODE BARANG]],DBS[KODE BARANG],0))</f>
        <v>2862</v>
      </c>
      <c r="B648">
        <f>IF(Table1[[#This Row],[ROWID]]="","",ROW()-2)</f>
        <v>646</v>
      </c>
      <c r="C648">
        <f>IF(Table1[[#This Row],[NAMA BARANG]]="","",IF(Table1[[#This Row],[ID]]="",C647,Table1[[#This Row],[ID]]))</f>
        <v>646</v>
      </c>
      <c r="D648" t="str">
        <f>IF(Table1[[#This Row],[A1]]="","",MATCH(Table1[[#This Row],[A1]],Table6[5],0))</f>
        <v/>
      </c>
      <c r="E648" t="str">
        <f>IF(Table1[[#This Row],[ID]]="","",Table1[[#This Row],[TOKO-KOTA_H]])</f>
        <v>WIJAYA SIDOMUKTI-SUKOHARJO</v>
      </c>
      <c r="F648">
        <f>IF(Table1[[#This Row],[NOTA TOKO]]="","",ROW()-2)</f>
        <v>646</v>
      </c>
      <c r="G648" s="59"/>
      <c r="H648" s="1"/>
      <c r="I648">
        <v>3577</v>
      </c>
      <c r="J648" s="1"/>
      <c r="K648" t="s">
        <v>11985</v>
      </c>
      <c r="L648" t="str">
        <f>IF(Table1[[#This Row],[_NAMA BARANG]]="",IF(Table1[[#This Row],[//DBS]]="","",INDEX(DBS[NAMA],Table1[[#This Row],[//DBS]])),Table1[[#This Row],[_NAMA BARANG]])</f>
        <v>TAS GB-S WARNA-WARNI</v>
      </c>
      <c r="M648"/>
      <c r="O648" t="str">
        <f>IF(Table1[[#This Row],[ROWID]]="","",IF(Table1[[#This Row],[_KETERANGAN]]="STOCK BELUM LENGKAP","ADA",IF(Table1[[#This Row],[KODE BARANG]]="","TIDAK ADA","ADA")))</f>
        <v>ADA</v>
      </c>
      <c r="P648">
        <v>1</v>
      </c>
      <c r="Q648" t="s">
        <v>34</v>
      </c>
      <c r="R648">
        <f>IF(Table1[[#This Row],[//DBS]]="","",INDEX(DBS[ISI],Table1[[#This Row],[//DBS]]))</f>
        <v>60</v>
      </c>
      <c r="S648" t="str">
        <f>IF(Table1[[#This Row],[//DBS]]="","",IF(Table1[[#This Row],[SATUAN_BYPASS]]="",INDEX(DBS[[SATUAN ]],Table1[[#This Row],[//DBS]]),Table1[SATUAN_BYPASS]))</f>
        <v>LSN</v>
      </c>
      <c r="T648">
        <v>60</v>
      </c>
      <c r="U648" s="58">
        <f>IF(Table1[[#This Row],[HARGA_BYPASS]]="",IF(Table1[[#This Row],[_HARGA]]="","",Table1[[#This Row],[_HARGA]]*1000),Table1[[#This Row],[HARGA_BYPASS]])</f>
        <v>60000</v>
      </c>
      <c r="V648" s="2"/>
      <c r="W648" s="2"/>
      <c r="X648" s="58" t="str">
        <f>IF(Table1[[#This Row],[ROWID]]="","",IF(Table1[[#This Row],[ROWID]]=C649,"",SUMIF(Table1[ROWID],Table1[[#This Row],[ROWID]],Table1[TOTAL])))</f>
        <v/>
      </c>
      <c r="AA64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48">
        <f>IF(Table1[[#This Row],[JUMLAH NOTA]]="","",IF(Table1[[#This Row],[CONV]]="",Table1[[#This Row],[JUMLAH NOTA]],Table1[[#This Row],[JUMLAH NOTA]]*Table1[[#This Row],[CONV]]))</f>
        <v>1</v>
      </c>
      <c r="AC648" t="str">
        <f>IF(Table1[[#This Row],[ISI_CONV]]="","",IF(Table1[[#This Row],[CONV]]="",Table1[[#This Row],[SATUAN NOTA]],Table1[[#This Row],[SATUAN]]))</f>
        <v>LSN</v>
      </c>
      <c r="AD648" s="58">
        <f>IF(Table1[[#This Row],[HARGA]]="","",IF(Table1[[#This Row],[CONV]]="",Table1[[#This Row],[HARGA]],Table1[[#This Row],[HARGA]]/Table1[[#This Row],[CONV]]))</f>
        <v>60000</v>
      </c>
      <c r="AE648" s="58">
        <f>IF(Table1[[#This Row],[HARGA_CONV]]="","",Table1[[#This Row],[HARGA_CONV]]*Table1[[#This Row],[ISI_CONV]]*(100%-(Table1[[#This Row],[DISKON]]+Table1[[#This Row],[DISKON NOTA]])))</f>
        <v>60000</v>
      </c>
      <c r="AF648" s="3">
        <f>IF(Table1[[#This Row],[TANGGAL NOTA]]="",AF647,Table1[[#This Row],[TANGGAL NOTA]])</f>
        <v>45533</v>
      </c>
      <c r="AG648" s="3"/>
      <c r="AH648" s="3">
        <f>IF(Table1[[#This Row],[TANGGAL UPDATE]]="",AH647,Table1[[#This Row],[TANGGAL UPDATE]])</f>
        <v>45535</v>
      </c>
      <c r="AI648" t="str" cm="1">
        <f t="array" ref="AI648">IF(Table1[[#This Row],[A1]]="",AI647,INDEX(Table6[3],Table1[[#This Row],[Q1]]))</f>
        <v>G</v>
      </c>
      <c r="AJ648" t="str">
        <f>IF(Table1[[#This Row],[_KETERANGAN]]="","",Table1[[#This Row],[_KETERANGAN]])</f>
        <v/>
      </c>
      <c r="AK648" t="str" cm="1">
        <f t="array" ref="AK648">IF(Table1[[#This Row],[A1]]="",AK647,INDEX(Table6[3],Table1[[#This Row],[Q1]]))</f>
        <v>G</v>
      </c>
      <c r="AL648" s="5" t="str" cm="1">
        <f t="array" ref="AL648">IF(Table1[[#This Row],[A1]]="",AL647,INDEX(Table6[1],Table1[[#This Row],[Q1]]))</f>
        <v>WIJAYA SIDOMUKTI</v>
      </c>
      <c r="AM648" t="str" cm="1">
        <f t="array" ref="AM648">IF(Table1[[#This Row],[A1]]="",AM647,INDEX(Table6[2],Table1[[#This Row],[Q1]]))</f>
        <v>SUKOHARJO</v>
      </c>
      <c r="AN648" t="str">
        <f>CONCATENATE(Table1[[#This Row],[TOKO_H]],"-",Table1[[#This Row],[KOTA_H]])</f>
        <v>WIJAYA SIDOMUKTI-SUKOHARJO</v>
      </c>
      <c r="AO648"/>
      <c r="AP648" t="s">
        <v>9561</v>
      </c>
      <c r="AQ648"/>
    </row>
    <row r="649" spans="1:43">
      <c r="A649">
        <f>IF(Table1[[#This Row],[KODE BARANG]]="","",MATCH(Table1[[#This Row],[KODE BARANG]],DBS[KODE BARANG],0))</f>
        <v>2862</v>
      </c>
      <c r="B649">
        <f>IF(Table1[[#This Row],[ROWID]]="","",ROW()-2)</f>
        <v>647</v>
      </c>
      <c r="C649">
        <f>IF(Table1[[#This Row],[NAMA BARANG]]="","",IF(Table1[[#This Row],[ID]]="",C648,Table1[[#This Row],[ID]]))</f>
        <v>646</v>
      </c>
      <c r="D649" t="str">
        <f>IF(Table1[[#This Row],[A1]]="","",MATCH(Table1[[#This Row],[A1]],Table6[5],0))</f>
        <v/>
      </c>
      <c r="E649" t="str">
        <f>IF(Table1[[#This Row],[ID]]="","",Table1[[#This Row],[TOKO-KOTA_H]])</f>
        <v/>
      </c>
      <c r="F649" t="str">
        <f>IF(Table1[[#This Row],[NOTA TOKO]]="","",ROW()-2)</f>
        <v/>
      </c>
      <c r="G649" s="59"/>
      <c r="H649" s="1"/>
      <c r="J649" s="1"/>
      <c r="K649" t="s">
        <v>11985</v>
      </c>
      <c r="L649" t="str">
        <f>IF(Table1[[#This Row],[_NAMA BARANG]]="",IF(Table1[[#This Row],[//DBS]]="","",INDEX(DBS[NAMA],Table1[[#This Row],[//DBS]])),Table1[[#This Row],[_NAMA BARANG]])</f>
        <v>TAS GB-S WARNA-WARNI</v>
      </c>
      <c r="M649"/>
      <c r="O649" t="str">
        <f>IF(Table1[[#This Row],[ROWID]]="","",IF(Table1[[#This Row],[_KETERANGAN]]="STOCK BELUM LENGKAP","ADA",IF(Table1[[#This Row],[KODE BARANG]]="","TIDAK ADA","ADA")))</f>
        <v>ADA</v>
      </c>
      <c r="P649">
        <v>1</v>
      </c>
      <c r="Q649" t="s">
        <v>34</v>
      </c>
      <c r="R649">
        <f>IF(Table1[[#This Row],[//DBS]]="","",INDEX(DBS[ISI],Table1[[#This Row],[//DBS]]))</f>
        <v>60</v>
      </c>
      <c r="S649" t="str">
        <f>IF(Table1[[#This Row],[//DBS]]="","",IF(Table1[[#This Row],[SATUAN_BYPASS]]="",INDEX(DBS[[SATUAN ]],Table1[[#This Row],[//DBS]]),Table1[SATUAN_BYPASS]))</f>
        <v>LSN</v>
      </c>
      <c r="T649">
        <v>60</v>
      </c>
      <c r="U649" s="58">
        <f>IF(Table1[[#This Row],[HARGA_BYPASS]]="",IF(Table1[[#This Row],[_HARGA]]="","",Table1[[#This Row],[_HARGA]]*1000),Table1[[#This Row],[HARGA_BYPASS]])</f>
        <v>60000</v>
      </c>
      <c r="V649" s="2"/>
      <c r="W649" s="2"/>
      <c r="X649" s="58" t="str">
        <f>IF(Table1[[#This Row],[ROWID]]="","",IF(Table1[[#This Row],[ROWID]]=C650,"",SUMIF(Table1[ROWID],Table1[[#This Row],[ROWID]],Table1[TOTAL])))</f>
        <v/>
      </c>
      <c r="AA64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49">
        <f>IF(Table1[[#This Row],[JUMLAH NOTA]]="","",IF(Table1[[#This Row],[CONV]]="",Table1[[#This Row],[JUMLAH NOTA]],Table1[[#This Row],[JUMLAH NOTA]]*Table1[[#This Row],[CONV]]))</f>
        <v>1</v>
      </c>
      <c r="AC649" t="str">
        <f>IF(Table1[[#This Row],[ISI_CONV]]="","",IF(Table1[[#This Row],[CONV]]="",Table1[[#This Row],[SATUAN NOTA]],Table1[[#This Row],[SATUAN]]))</f>
        <v>LSN</v>
      </c>
      <c r="AD649" s="58">
        <f>IF(Table1[[#This Row],[HARGA]]="","",IF(Table1[[#This Row],[CONV]]="",Table1[[#This Row],[HARGA]],Table1[[#This Row],[HARGA]]/Table1[[#This Row],[CONV]]))</f>
        <v>60000</v>
      </c>
      <c r="AE649" s="58">
        <f>IF(Table1[[#This Row],[HARGA_CONV]]="","",Table1[[#This Row],[HARGA_CONV]]*Table1[[#This Row],[ISI_CONV]]*(100%-(Table1[[#This Row],[DISKON]]+Table1[[#This Row],[DISKON NOTA]])))</f>
        <v>60000</v>
      </c>
      <c r="AF649" s="3">
        <f>IF(Table1[[#This Row],[TANGGAL NOTA]]="",AF648,Table1[[#This Row],[TANGGAL NOTA]])</f>
        <v>45533</v>
      </c>
      <c r="AG649" s="3"/>
      <c r="AH649" s="3">
        <f>IF(Table1[[#This Row],[TANGGAL UPDATE]]="",AH648,Table1[[#This Row],[TANGGAL UPDATE]])</f>
        <v>45535</v>
      </c>
      <c r="AI649" t="str" cm="1">
        <f t="array" ref="AI649">IF(Table1[[#This Row],[A1]]="",AI648,INDEX(Table6[3],Table1[[#This Row],[Q1]]))</f>
        <v>G</v>
      </c>
      <c r="AJ649" t="str">
        <f>IF(Table1[[#This Row],[_KETERANGAN]]="","",Table1[[#This Row],[_KETERANGAN]])</f>
        <v/>
      </c>
      <c r="AK649" t="str" cm="1">
        <f t="array" ref="AK649">IF(Table1[[#This Row],[A1]]="",AK648,INDEX(Table6[3],Table1[[#This Row],[Q1]]))</f>
        <v>G</v>
      </c>
      <c r="AL649" s="5" t="str" cm="1">
        <f t="array" ref="AL649">IF(Table1[[#This Row],[A1]]="",AL648,INDEX(Table6[1],Table1[[#This Row],[Q1]]))</f>
        <v>WIJAYA SIDOMUKTI</v>
      </c>
      <c r="AM649" t="str" cm="1">
        <f t="array" ref="AM649">IF(Table1[[#This Row],[A1]]="",AM648,INDEX(Table6[2],Table1[[#This Row],[Q1]]))</f>
        <v>SUKOHARJO</v>
      </c>
      <c r="AN649" t="str">
        <f>CONCATENATE(Table1[[#This Row],[TOKO_H]],"-",Table1[[#This Row],[KOTA_H]])</f>
        <v>WIJAYA SIDOMUKTI-SUKOHARJO</v>
      </c>
      <c r="AO649"/>
      <c r="AP649" t="s">
        <v>9561</v>
      </c>
      <c r="AQ649"/>
    </row>
    <row r="650" spans="1:43">
      <c r="A650">
        <f>IF(Table1[[#This Row],[KODE BARANG]]="","",MATCH(Table1[[#This Row],[KODE BARANG]],DBS[KODE BARANG],0))</f>
        <v>2862</v>
      </c>
      <c r="B650">
        <f>IF(Table1[[#This Row],[ROWID]]="","",ROW()-2)</f>
        <v>648</v>
      </c>
      <c r="C650">
        <f>IF(Table1[[#This Row],[NAMA BARANG]]="","",IF(Table1[[#This Row],[ID]]="",C649,Table1[[#This Row],[ID]]))</f>
        <v>646</v>
      </c>
      <c r="D650" t="str">
        <f>IF(Table1[[#This Row],[A1]]="","",MATCH(Table1[[#This Row],[A1]],Table6[5],0))</f>
        <v/>
      </c>
      <c r="E650" t="str">
        <f>IF(Table1[[#This Row],[ID]]="","",Table1[[#This Row],[TOKO-KOTA_H]])</f>
        <v/>
      </c>
      <c r="F650" t="str">
        <f>IF(Table1[[#This Row],[NOTA TOKO]]="","",ROW()-2)</f>
        <v/>
      </c>
      <c r="G650" s="59"/>
      <c r="H650" s="1"/>
      <c r="J650" s="1"/>
      <c r="K650" t="s">
        <v>11985</v>
      </c>
      <c r="L650" t="str">
        <f>IF(Table1[[#This Row],[_NAMA BARANG]]="",IF(Table1[[#This Row],[//DBS]]="","",INDEX(DBS[NAMA],Table1[[#This Row],[//DBS]])),Table1[[#This Row],[_NAMA BARANG]])</f>
        <v>TAS GB-S WARNA-WARNI</v>
      </c>
      <c r="M650"/>
      <c r="O650" t="str">
        <f>IF(Table1[[#This Row],[ROWID]]="","",IF(Table1[[#This Row],[_KETERANGAN]]="STOCK BELUM LENGKAP","ADA",IF(Table1[[#This Row],[KODE BARANG]]="","TIDAK ADA","ADA")))</f>
        <v>ADA</v>
      </c>
      <c r="P650">
        <v>1</v>
      </c>
      <c r="Q650" t="s">
        <v>34</v>
      </c>
      <c r="R650">
        <f>IF(Table1[[#This Row],[//DBS]]="","",INDEX(DBS[ISI],Table1[[#This Row],[//DBS]]))</f>
        <v>60</v>
      </c>
      <c r="S650" t="str">
        <f>IF(Table1[[#This Row],[//DBS]]="","",IF(Table1[[#This Row],[SATUAN_BYPASS]]="",INDEX(DBS[[SATUAN ]],Table1[[#This Row],[//DBS]]),Table1[SATUAN_BYPASS]))</f>
        <v>LSN</v>
      </c>
      <c r="T650">
        <v>60</v>
      </c>
      <c r="U650" s="58">
        <f>IF(Table1[[#This Row],[HARGA_BYPASS]]="",IF(Table1[[#This Row],[_HARGA]]="","",Table1[[#This Row],[_HARGA]]*1000),Table1[[#This Row],[HARGA_BYPASS]])</f>
        <v>60000</v>
      </c>
      <c r="V650" s="2"/>
      <c r="W650" s="2"/>
      <c r="X650" s="58" t="str">
        <f>IF(Table1[[#This Row],[ROWID]]="","",IF(Table1[[#This Row],[ROWID]]=C651,"",SUMIF(Table1[ROWID],Table1[[#This Row],[ROWID]],Table1[TOTAL])))</f>
        <v/>
      </c>
      <c r="AA65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50">
        <f>IF(Table1[[#This Row],[JUMLAH NOTA]]="","",IF(Table1[[#This Row],[CONV]]="",Table1[[#This Row],[JUMLAH NOTA]],Table1[[#This Row],[JUMLAH NOTA]]*Table1[[#This Row],[CONV]]))</f>
        <v>1</v>
      </c>
      <c r="AC650" t="str">
        <f>IF(Table1[[#This Row],[ISI_CONV]]="","",IF(Table1[[#This Row],[CONV]]="",Table1[[#This Row],[SATUAN NOTA]],Table1[[#This Row],[SATUAN]]))</f>
        <v>LSN</v>
      </c>
      <c r="AD650" s="58">
        <f>IF(Table1[[#This Row],[HARGA]]="","",IF(Table1[[#This Row],[CONV]]="",Table1[[#This Row],[HARGA]],Table1[[#This Row],[HARGA]]/Table1[[#This Row],[CONV]]))</f>
        <v>60000</v>
      </c>
      <c r="AE650" s="58">
        <f>IF(Table1[[#This Row],[HARGA_CONV]]="","",Table1[[#This Row],[HARGA_CONV]]*Table1[[#This Row],[ISI_CONV]]*(100%-(Table1[[#This Row],[DISKON]]+Table1[[#This Row],[DISKON NOTA]])))</f>
        <v>60000</v>
      </c>
      <c r="AF650" s="3">
        <f>IF(Table1[[#This Row],[TANGGAL NOTA]]="",AF649,Table1[[#This Row],[TANGGAL NOTA]])</f>
        <v>45533</v>
      </c>
      <c r="AG650" s="3"/>
      <c r="AH650" s="3">
        <f>IF(Table1[[#This Row],[TANGGAL UPDATE]]="",AH649,Table1[[#This Row],[TANGGAL UPDATE]])</f>
        <v>45535</v>
      </c>
      <c r="AI650" t="str" cm="1">
        <f t="array" ref="AI650">IF(Table1[[#This Row],[A1]]="",AI649,INDEX(Table6[3],Table1[[#This Row],[Q1]]))</f>
        <v>G</v>
      </c>
      <c r="AJ650" t="str">
        <f>IF(Table1[[#This Row],[_KETERANGAN]]="","",Table1[[#This Row],[_KETERANGAN]])</f>
        <v/>
      </c>
      <c r="AK650" t="str" cm="1">
        <f t="array" ref="AK650">IF(Table1[[#This Row],[A1]]="",AK649,INDEX(Table6[3],Table1[[#This Row],[Q1]]))</f>
        <v>G</v>
      </c>
      <c r="AL650" s="5" t="str" cm="1">
        <f t="array" ref="AL650">IF(Table1[[#This Row],[A1]]="",AL649,INDEX(Table6[1],Table1[[#This Row],[Q1]]))</f>
        <v>WIJAYA SIDOMUKTI</v>
      </c>
      <c r="AM650" t="str" cm="1">
        <f t="array" ref="AM650">IF(Table1[[#This Row],[A1]]="",AM649,INDEX(Table6[2],Table1[[#This Row],[Q1]]))</f>
        <v>SUKOHARJO</v>
      </c>
      <c r="AN650" t="str">
        <f>CONCATENATE(Table1[[#This Row],[TOKO_H]],"-",Table1[[#This Row],[KOTA_H]])</f>
        <v>WIJAYA SIDOMUKTI-SUKOHARJO</v>
      </c>
      <c r="AO650"/>
      <c r="AP650" t="s">
        <v>9561</v>
      </c>
      <c r="AQ650"/>
    </row>
    <row r="651" spans="1:43">
      <c r="A651">
        <f>IF(Table1[[#This Row],[KODE BARANG]]="","",MATCH(Table1[[#This Row],[KODE BARANG]],DBS[KODE BARANG],0))</f>
        <v>2862</v>
      </c>
      <c r="B651">
        <f>IF(Table1[[#This Row],[ROWID]]="","",ROW()-2)</f>
        <v>649</v>
      </c>
      <c r="C651">
        <f>IF(Table1[[#This Row],[NAMA BARANG]]="","",IF(Table1[[#This Row],[ID]]="",C650,Table1[[#This Row],[ID]]))</f>
        <v>646</v>
      </c>
      <c r="D651" t="str">
        <f>IF(Table1[[#This Row],[A1]]="","",MATCH(Table1[[#This Row],[A1]],Table6[5],0))</f>
        <v/>
      </c>
      <c r="E651" t="str">
        <f>IF(Table1[[#This Row],[ID]]="","",Table1[[#This Row],[TOKO-KOTA_H]])</f>
        <v/>
      </c>
      <c r="F651" t="str">
        <f>IF(Table1[[#This Row],[NOTA TOKO]]="","",ROW()-2)</f>
        <v/>
      </c>
      <c r="G651" s="59"/>
      <c r="H651" s="1"/>
      <c r="J651" s="1"/>
      <c r="K651" t="s">
        <v>11985</v>
      </c>
      <c r="L651" t="str">
        <f>IF(Table1[[#This Row],[_NAMA BARANG]]="",IF(Table1[[#This Row],[//DBS]]="","",INDEX(DBS[NAMA],Table1[[#This Row],[//DBS]])),Table1[[#This Row],[_NAMA BARANG]])</f>
        <v>TAS GB-S WARNA-WARNI</v>
      </c>
      <c r="M651"/>
      <c r="O651" t="str">
        <f>IF(Table1[[#This Row],[ROWID]]="","",IF(Table1[[#This Row],[_KETERANGAN]]="STOCK BELUM LENGKAP","ADA",IF(Table1[[#This Row],[KODE BARANG]]="","TIDAK ADA","ADA")))</f>
        <v>ADA</v>
      </c>
      <c r="P651">
        <v>1</v>
      </c>
      <c r="Q651" t="s">
        <v>34</v>
      </c>
      <c r="R651">
        <f>IF(Table1[[#This Row],[//DBS]]="","",INDEX(DBS[ISI],Table1[[#This Row],[//DBS]]))</f>
        <v>60</v>
      </c>
      <c r="S651" t="str">
        <f>IF(Table1[[#This Row],[//DBS]]="","",IF(Table1[[#This Row],[SATUAN_BYPASS]]="",INDEX(DBS[[SATUAN ]],Table1[[#This Row],[//DBS]]),Table1[SATUAN_BYPASS]))</f>
        <v>LSN</v>
      </c>
      <c r="T651">
        <v>60</v>
      </c>
      <c r="U651" s="58">
        <f>IF(Table1[[#This Row],[HARGA_BYPASS]]="",IF(Table1[[#This Row],[_HARGA]]="","",Table1[[#This Row],[_HARGA]]*1000),Table1[[#This Row],[HARGA_BYPASS]])</f>
        <v>60000</v>
      </c>
      <c r="V651" s="2"/>
      <c r="W651" s="2"/>
      <c r="X651" s="58" t="str">
        <f>IF(Table1[[#This Row],[ROWID]]="","",IF(Table1[[#This Row],[ROWID]]=C652,"",SUMIF(Table1[ROWID],Table1[[#This Row],[ROWID]],Table1[TOTAL])))</f>
        <v/>
      </c>
      <c r="AA65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51">
        <f>IF(Table1[[#This Row],[JUMLAH NOTA]]="","",IF(Table1[[#This Row],[CONV]]="",Table1[[#This Row],[JUMLAH NOTA]],Table1[[#This Row],[JUMLAH NOTA]]*Table1[[#This Row],[CONV]]))</f>
        <v>1</v>
      </c>
      <c r="AC651" t="str">
        <f>IF(Table1[[#This Row],[ISI_CONV]]="","",IF(Table1[[#This Row],[CONV]]="",Table1[[#This Row],[SATUAN NOTA]],Table1[[#This Row],[SATUAN]]))</f>
        <v>LSN</v>
      </c>
      <c r="AD651" s="58">
        <f>IF(Table1[[#This Row],[HARGA]]="","",IF(Table1[[#This Row],[CONV]]="",Table1[[#This Row],[HARGA]],Table1[[#This Row],[HARGA]]/Table1[[#This Row],[CONV]]))</f>
        <v>60000</v>
      </c>
      <c r="AE651" s="58">
        <f>IF(Table1[[#This Row],[HARGA_CONV]]="","",Table1[[#This Row],[HARGA_CONV]]*Table1[[#This Row],[ISI_CONV]]*(100%-(Table1[[#This Row],[DISKON]]+Table1[[#This Row],[DISKON NOTA]])))</f>
        <v>60000</v>
      </c>
      <c r="AF651" s="3">
        <f>IF(Table1[[#This Row],[TANGGAL NOTA]]="",AF650,Table1[[#This Row],[TANGGAL NOTA]])</f>
        <v>45533</v>
      </c>
      <c r="AG651" s="3"/>
      <c r="AH651" s="3">
        <f>IF(Table1[[#This Row],[TANGGAL UPDATE]]="",AH650,Table1[[#This Row],[TANGGAL UPDATE]])</f>
        <v>45535</v>
      </c>
      <c r="AI651" t="str" cm="1">
        <f t="array" ref="AI651">IF(Table1[[#This Row],[A1]]="",AI650,INDEX(Table6[3],Table1[[#This Row],[Q1]]))</f>
        <v>G</v>
      </c>
      <c r="AJ651" t="str">
        <f>IF(Table1[[#This Row],[_KETERANGAN]]="","",Table1[[#This Row],[_KETERANGAN]])</f>
        <v/>
      </c>
      <c r="AK651" t="str" cm="1">
        <f t="array" ref="AK651">IF(Table1[[#This Row],[A1]]="",AK650,INDEX(Table6[3],Table1[[#This Row],[Q1]]))</f>
        <v>G</v>
      </c>
      <c r="AL651" s="5" t="str" cm="1">
        <f t="array" ref="AL651">IF(Table1[[#This Row],[A1]]="",AL650,INDEX(Table6[1],Table1[[#This Row],[Q1]]))</f>
        <v>WIJAYA SIDOMUKTI</v>
      </c>
      <c r="AM651" t="str" cm="1">
        <f t="array" ref="AM651">IF(Table1[[#This Row],[A1]]="",AM650,INDEX(Table6[2],Table1[[#This Row],[Q1]]))</f>
        <v>SUKOHARJO</v>
      </c>
      <c r="AN651" t="str">
        <f>CONCATENATE(Table1[[#This Row],[TOKO_H]],"-",Table1[[#This Row],[KOTA_H]])</f>
        <v>WIJAYA SIDOMUKTI-SUKOHARJO</v>
      </c>
      <c r="AO651"/>
      <c r="AP651" t="s">
        <v>9561</v>
      </c>
      <c r="AQ651"/>
    </row>
    <row r="652" spans="1:43">
      <c r="A652">
        <f>IF(Table1[[#This Row],[KODE BARANG]]="","",MATCH(Table1[[#This Row],[KODE BARANG]],DBS[KODE BARANG],0))</f>
        <v>2862</v>
      </c>
      <c r="B652">
        <f>IF(Table1[[#This Row],[ROWID]]="","",ROW()-2)</f>
        <v>650</v>
      </c>
      <c r="C652">
        <f>IF(Table1[[#This Row],[NAMA BARANG]]="","",IF(Table1[[#This Row],[ID]]="",C651,Table1[[#This Row],[ID]]))</f>
        <v>646</v>
      </c>
      <c r="D652" t="str">
        <f>IF(Table1[[#This Row],[A1]]="","",MATCH(Table1[[#This Row],[A1]],Table6[5],0))</f>
        <v/>
      </c>
      <c r="E652" t="str">
        <f>IF(Table1[[#This Row],[ID]]="","",Table1[[#This Row],[TOKO-KOTA_H]])</f>
        <v/>
      </c>
      <c r="F652" t="str">
        <f>IF(Table1[[#This Row],[NOTA TOKO]]="","",ROW()-2)</f>
        <v/>
      </c>
      <c r="G652" s="59"/>
      <c r="H652" s="1"/>
      <c r="J652" s="1"/>
      <c r="K652" t="s">
        <v>11985</v>
      </c>
      <c r="L652" t="str">
        <f>IF(Table1[[#This Row],[_NAMA BARANG]]="",IF(Table1[[#This Row],[//DBS]]="","",INDEX(DBS[NAMA],Table1[[#This Row],[//DBS]])),Table1[[#This Row],[_NAMA BARANG]])</f>
        <v>TAS GB-S WARNA-WARNI</v>
      </c>
      <c r="M652"/>
      <c r="O652" t="str">
        <f>IF(Table1[[#This Row],[ROWID]]="","",IF(Table1[[#This Row],[_KETERANGAN]]="STOCK BELUM LENGKAP","ADA",IF(Table1[[#This Row],[KODE BARANG]]="","TIDAK ADA","ADA")))</f>
        <v>ADA</v>
      </c>
      <c r="P652">
        <v>1</v>
      </c>
      <c r="Q652" t="s">
        <v>34</v>
      </c>
      <c r="R652">
        <f>IF(Table1[[#This Row],[//DBS]]="","",INDEX(DBS[ISI],Table1[[#This Row],[//DBS]]))</f>
        <v>60</v>
      </c>
      <c r="S652" t="str">
        <f>IF(Table1[[#This Row],[//DBS]]="","",IF(Table1[[#This Row],[SATUAN_BYPASS]]="",INDEX(DBS[[SATUAN ]],Table1[[#This Row],[//DBS]]),Table1[SATUAN_BYPASS]))</f>
        <v>LSN</v>
      </c>
      <c r="T652">
        <v>60</v>
      </c>
      <c r="U652" s="58">
        <f>IF(Table1[[#This Row],[HARGA_BYPASS]]="",IF(Table1[[#This Row],[_HARGA]]="","",Table1[[#This Row],[_HARGA]]*1000),Table1[[#This Row],[HARGA_BYPASS]])</f>
        <v>60000</v>
      </c>
      <c r="V652" s="2"/>
      <c r="W652" s="2"/>
      <c r="X652" s="58" t="str">
        <f>IF(Table1[[#This Row],[ROWID]]="","",IF(Table1[[#This Row],[ROWID]]=C653,"",SUMIF(Table1[ROWID],Table1[[#This Row],[ROWID]],Table1[TOTAL])))</f>
        <v/>
      </c>
      <c r="AA65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52">
        <f>IF(Table1[[#This Row],[JUMLAH NOTA]]="","",IF(Table1[[#This Row],[CONV]]="",Table1[[#This Row],[JUMLAH NOTA]],Table1[[#This Row],[JUMLAH NOTA]]*Table1[[#This Row],[CONV]]))</f>
        <v>1</v>
      </c>
      <c r="AC652" t="str">
        <f>IF(Table1[[#This Row],[ISI_CONV]]="","",IF(Table1[[#This Row],[CONV]]="",Table1[[#This Row],[SATUAN NOTA]],Table1[[#This Row],[SATUAN]]))</f>
        <v>LSN</v>
      </c>
      <c r="AD652" s="58">
        <f>IF(Table1[[#This Row],[HARGA]]="","",IF(Table1[[#This Row],[CONV]]="",Table1[[#This Row],[HARGA]],Table1[[#This Row],[HARGA]]/Table1[[#This Row],[CONV]]))</f>
        <v>60000</v>
      </c>
      <c r="AE652" s="58">
        <f>IF(Table1[[#This Row],[HARGA_CONV]]="","",Table1[[#This Row],[HARGA_CONV]]*Table1[[#This Row],[ISI_CONV]]*(100%-(Table1[[#This Row],[DISKON]]+Table1[[#This Row],[DISKON NOTA]])))</f>
        <v>60000</v>
      </c>
      <c r="AF652" s="3">
        <f>IF(Table1[[#This Row],[TANGGAL NOTA]]="",AF651,Table1[[#This Row],[TANGGAL NOTA]])</f>
        <v>45533</v>
      </c>
      <c r="AG652" s="3"/>
      <c r="AH652" s="3">
        <f>IF(Table1[[#This Row],[TANGGAL UPDATE]]="",AH651,Table1[[#This Row],[TANGGAL UPDATE]])</f>
        <v>45535</v>
      </c>
      <c r="AI652" t="str" cm="1">
        <f t="array" ref="AI652">IF(Table1[[#This Row],[A1]]="",AI651,INDEX(Table6[3],Table1[[#This Row],[Q1]]))</f>
        <v>G</v>
      </c>
      <c r="AJ652" t="str">
        <f>IF(Table1[[#This Row],[_KETERANGAN]]="","",Table1[[#This Row],[_KETERANGAN]])</f>
        <v/>
      </c>
      <c r="AK652" t="str" cm="1">
        <f t="array" ref="AK652">IF(Table1[[#This Row],[A1]]="",AK651,INDEX(Table6[3],Table1[[#This Row],[Q1]]))</f>
        <v>G</v>
      </c>
      <c r="AL652" s="5" t="str" cm="1">
        <f t="array" ref="AL652">IF(Table1[[#This Row],[A1]]="",AL651,INDEX(Table6[1],Table1[[#This Row],[Q1]]))</f>
        <v>WIJAYA SIDOMUKTI</v>
      </c>
      <c r="AM652" t="str" cm="1">
        <f t="array" ref="AM652">IF(Table1[[#This Row],[A1]]="",AM651,INDEX(Table6[2],Table1[[#This Row],[Q1]]))</f>
        <v>SUKOHARJO</v>
      </c>
      <c r="AN652" t="str">
        <f>CONCATENATE(Table1[[#This Row],[TOKO_H]],"-",Table1[[#This Row],[KOTA_H]])</f>
        <v>WIJAYA SIDOMUKTI-SUKOHARJO</v>
      </c>
      <c r="AO652"/>
      <c r="AP652" t="s">
        <v>9561</v>
      </c>
      <c r="AQ652"/>
    </row>
    <row r="653" spans="1:43">
      <c r="A653">
        <f>IF(Table1[[#This Row],[KODE BARANG]]="","",MATCH(Table1[[#This Row],[KODE BARANG]],DBS[KODE BARANG],0))</f>
        <v>2862</v>
      </c>
      <c r="B653">
        <f>IF(Table1[[#This Row],[ROWID]]="","",ROW()-2)</f>
        <v>651</v>
      </c>
      <c r="C653">
        <f>IF(Table1[[#This Row],[NAMA BARANG]]="","",IF(Table1[[#This Row],[ID]]="",C652,Table1[[#This Row],[ID]]))</f>
        <v>646</v>
      </c>
      <c r="D653" t="str">
        <f>IF(Table1[[#This Row],[A1]]="","",MATCH(Table1[[#This Row],[A1]],Table6[5],0))</f>
        <v/>
      </c>
      <c r="E653" t="str">
        <f>IF(Table1[[#This Row],[ID]]="","",Table1[[#This Row],[TOKO-KOTA_H]])</f>
        <v/>
      </c>
      <c r="F653" t="str">
        <f>IF(Table1[[#This Row],[NOTA TOKO]]="","",ROW()-2)</f>
        <v/>
      </c>
      <c r="G653" s="59"/>
      <c r="H653" s="1"/>
      <c r="J653" s="1"/>
      <c r="K653" t="s">
        <v>11985</v>
      </c>
      <c r="L653" t="str">
        <f>IF(Table1[[#This Row],[_NAMA BARANG]]="",IF(Table1[[#This Row],[//DBS]]="","",INDEX(DBS[NAMA],Table1[[#This Row],[//DBS]])),Table1[[#This Row],[_NAMA BARANG]])</f>
        <v>TAS GB-S WARNA-WARNI</v>
      </c>
      <c r="M653"/>
      <c r="O653" t="str">
        <f>IF(Table1[[#This Row],[ROWID]]="","",IF(Table1[[#This Row],[_KETERANGAN]]="STOCK BELUM LENGKAP","ADA",IF(Table1[[#This Row],[KODE BARANG]]="","TIDAK ADA","ADA")))</f>
        <v>ADA</v>
      </c>
      <c r="P653">
        <v>1</v>
      </c>
      <c r="Q653" t="s">
        <v>34</v>
      </c>
      <c r="R653">
        <f>IF(Table1[[#This Row],[//DBS]]="","",INDEX(DBS[ISI],Table1[[#This Row],[//DBS]]))</f>
        <v>60</v>
      </c>
      <c r="S653" t="str">
        <f>IF(Table1[[#This Row],[//DBS]]="","",IF(Table1[[#This Row],[SATUAN_BYPASS]]="",INDEX(DBS[[SATUAN ]],Table1[[#This Row],[//DBS]]),Table1[SATUAN_BYPASS]))</f>
        <v>LSN</v>
      </c>
      <c r="T653">
        <v>60</v>
      </c>
      <c r="U653" s="58">
        <f>IF(Table1[[#This Row],[HARGA_BYPASS]]="",IF(Table1[[#This Row],[_HARGA]]="","",Table1[[#This Row],[_HARGA]]*1000),Table1[[#This Row],[HARGA_BYPASS]])</f>
        <v>60000</v>
      </c>
      <c r="V653" s="2"/>
      <c r="W653" s="2"/>
      <c r="X653" s="58" t="str">
        <f>IF(Table1[[#This Row],[ROWID]]="","",IF(Table1[[#This Row],[ROWID]]=C654,"",SUMIF(Table1[ROWID],Table1[[#This Row],[ROWID]],Table1[TOTAL])))</f>
        <v/>
      </c>
      <c r="AA65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53">
        <f>IF(Table1[[#This Row],[JUMLAH NOTA]]="","",IF(Table1[[#This Row],[CONV]]="",Table1[[#This Row],[JUMLAH NOTA]],Table1[[#This Row],[JUMLAH NOTA]]*Table1[[#This Row],[CONV]]))</f>
        <v>1</v>
      </c>
      <c r="AC653" t="str">
        <f>IF(Table1[[#This Row],[ISI_CONV]]="","",IF(Table1[[#This Row],[CONV]]="",Table1[[#This Row],[SATUAN NOTA]],Table1[[#This Row],[SATUAN]]))</f>
        <v>LSN</v>
      </c>
      <c r="AD653" s="58">
        <f>IF(Table1[[#This Row],[HARGA]]="","",IF(Table1[[#This Row],[CONV]]="",Table1[[#This Row],[HARGA]],Table1[[#This Row],[HARGA]]/Table1[[#This Row],[CONV]]))</f>
        <v>60000</v>
      </c>
      <c r="AE653" s="58">
        <f>IF(Table1[[#This Row],[HARGA_CONV]]="","",Table1[[#This Row],[HARGA_CONV]]*Table1[[#This Row],[ISI_CONV]]*(100%-(Table1[[#This Row],[DISKON]]+Table1[[#This Row],[DISKON NOTA]])))</f>
        <v>60000</v>
      </c>
      <c r="AF653" s="3">
        <f>IF(Table1[[#This Row],[TANGGAL NOTA]]="",AF652,Table1[[#This Row],[TANGGAL NOTA]])</f>
        <v>45533</v>
      </c>
      <c r="AG653" s="3"/>
      <c r="AH653" s="3">
        <f>IF(Table1[[#This Row],[TANGGAL UPDATE]]="",AH652,Table1[[#This Row],[TANGGAL UPDATE]])</f>
        <v>45535</v>
      </c>
      <c r="AI653" t="str" cm="1">
        <f t="array" ref="AI653">IF(Table1[[#This Row],[A1]]="",AI652,INDEX(Table6[3],Table1[[#This Row],[Q1]]))</f>
        <v>G</v>
      </c>
      <c r="AJ653" t="str">
        <f>IF(Table1[[#This Row],[_KETERANGAN]]="","",Table1[[#This Row],[_KETERANGAN]])</f>
        <v/>
      </c>
      <c r="AK653" t="str" cm="1">
        <f t="array" ref="AK653">IF(Table1[[#This Row],[A1]]="",AK652,INDEX(Table6[3],Table1[[#This Row],[Q1]]))</f>
        <v>G</v>
      </c>
      <c r="AL653" s="5" t="str" cm="1">
        <f t="array" ref="AL653">IF(Table1[[#This Row],[A1]]="",AL652,INDEX(Table6[1],Table1[[#This Row],[Q1]]))</f>
        <v>WIJAYA SIDOMUKTI</v>
      </c>
      <c r="AM653" t="str" cm="1">
        <f t="array" ref="AM653">IF(Table1[[#This Row],[A1]]="",AM652,INDEX(Table6[2],Table1[[#This Row],[Q1]]))</f>
        <v>SUKOHARJO</v>
      </c>
      <c r="AN653" t="str">
        <f>CONCATENATE(Table1[[#This Row],[TOKO_H]],"-",Table1[[#This Row],[KOTA_H]])</f>
        <v>WIJAYA SIDOMUKTI-SUKOHARJO</v>
      </c>
      <c r="AO653"/>
      <c r="AP653" t="s">
        <v>9561</v>
      </c>
      <c r="AQ653"/>
    </row>
    <row r="654" spans="1:43">
      <c r="A654">
        <f>IF(Table1[[#This Row],[KODE BARANG]]="","",MATCH(Table1[[#This Row],[KODE BARANG]],DBS[KODE BARANG],0))</f>
        <v>2862</v>
      </c>
      <c r="B654">
        <f>IF(Table1[[#This Row],[ROWID]]="","",ROW()-2)</f>
        <v>652</v>
      </c>
      <c r="C654">
        <f>IF(Table1[[#This Row],[NAMA BARANG]]="","",IF(Table1[[#This Row],[ID]]="",C653,Table1[[#This Row],[ID]]))</f>
        <v>646</v>
      </c>
      <c r="D654" t="str">
        <f>IF(Table1[[#This Row],[A1]]="","",MATCH(Table1[[#This Row],[A1]],Table6[5],0))</f>
        <v/>
      </c>
      <c r="E654" t="str">
        <f>IF(Table1[[#This Row],[ID]]="","",Table1[[#This Row],[TOKO-KOTA_H]])</f>
        <v/>
      </c>
      <c r="F654" t="str">
        <f>IF(Table1[[#This Row],[NOTA TOKO]]="","",ROW()-2)</f>
        <v/>
      </c>
      <c r="G654" s="59"/>
      <c r="H654" s="1"/>
      <c r="J654" s="1"/>
      <c r="K654" t="s">
        <v>11985</v>
      </c>
      <c r="L654" t="str">
        <f>IF(Table1[[#This Row],[_NAMA BARANG]]="",IF(Table1[[#This Row],[//DBS]]="","",INDEX(DBS[NAMA],Table1[[#This Row],[//DBS]])),Table1[[#This Row],[_NAMA BARANG]])</f>
        <v>TAS GB-S WARNA-WARNI</v>
      </c>
      <c r="M654"/>
      <c r="O654" t="str">
        <f>IF(Table1[[#This Row],[ROWID]]="","",IF(Table1[[#This Row],[_KETERANGAN]]="STOCK BELUM LENGKAP","ADA",IF(Table1[[#This Row],[KODE BARANG]]="","TIDAK ADA","ADA")))</f>
        <v>ADA</v>
      </c>
      <c r="P654">
        <v>1</v>
      </c>
      <c r="Q654" t="s">
        <v>34</v>
      </c>
      <c r="R654">
        <f>IF(Table1[[#This Row],[//DBS]]="","",INDEX(DBS[ISI],Table1[[#This Row],[//DBS]]))</f>
        <v>60</v>
      </c>
      <c r="S654" t="str">
        <f>IF(Table1[[#This Row],[//DBS]]="","",IF(Table1[[#This Row],[SATUAN_BYPASS]]="",INDEX(DBS[[SATUAN ]],Table1[[#This Row],[//DBS]]),Table1[SATUAN_BYPASS]))</f>
        <v>LSN</v>
      </c>
      <c r="T654">
        <v>60</v>
      </c>
      <c r="U654" s="58">
        <f>IF(Table1[[#This Row],[HARGA_BYPASS]]="",IF(Table1[[#This Row],[_HARGA]]="","",Table1[[#This Row],[_HARGA]]*1000),Table1[[#This Row],[HARGA_BYPASS]])</f>
        <v>60000</v>
      </c>
      <c r="V654" s="2"/>
      <c r="W654" s="2"/>
      <c r="X654" s="58">
        <f>IF(Table1[[#This Row],[ROWID]]="","",IF(Table1[[#This Row],[ROWID]]=C655,"",SUMIF(Table1[ROWID],Table1[[#This Row],[ROWID]],Table1[TOTAL])))</f>
        <v>420000</v>
      </c>
      <c r="AA65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54">
        <f>IF(Table1[[#This Row],[JUMLAH NOTA]]="","",IF(Table1[[#This Row],[CONV]]="",Table1[[#This Row],[JUMLAH NOTA]],Table1[[#This Row],[JUMLAH NOTA]]*Table1[[#This Row],[CONV]]))</f>
        <v>1</v>
      </c>
      <c r="AC654" t="str">
        <f>IF(Table1[[#This Row],[ISI_CONV]]="","",IF(Table1[[#This Row],[CONV]]="",Table1[[#This Row],[SATUAN NOTA]],Table1[[#This Row],[SATUAN]]))</f>
        <v>LSN</v>
      </c>
      <c r="AD654" s="58">
        <f>IF(Table1[[#This Row],[HARGA]]="","",IF(Table1[[#This Row],[CONV]]="",Table1[[#This Row],[HARGA]],Table1[[#This Row],[HARGA]]/Table1[[#This Row],[CONV]]))</f>
        <v>60000</v>
      </c>
      <c r="AE654" s="58">
        <f>IF(Table1[[#This Row],[HARGA_CONV]]="","",Table1[[#This Row],[HARGA_CONV]]*Table1[[#This Row],[ISI_CONV]]*(100%-(Table1[[#This Row],[DISKON]]+Table1[[#This Row],[DISKON NOTA]])))</f>
        <v>60000</v>
      </c>
      <c r="AF654" s="3">
        <f>IF(Table1[[#This Row],[TANGGAL NOTA]]="",AF653,Table1[[#This Row],[TANGGAL NOTA]])</f>
        <v>45533</v>
      </c>
      <c r="AG654" s="3"/>
      <c r="AH654" s="3">
        <f>IF(Table1[[#This Row],[TANGGAL UPDATE]]="",AH653,Table1[[#This Row],[TANGGAL UPDATE]])</f>
        <v>45535</v>
      </c>
      <c r="AI654" t="str" cm="1">
        <f t="array" ref="AI654">IF(Table1[[#This Row],[A1]]="",AI653,INDEX(Table6[3],Table1[[#This Row],[Q1]]))</f>
        <v>G</v>
      </c>
      <c r="AJ654" t="str">
        <f>IF(Table1[[#This Row],[_KETERANGAN]]="","",Table1[[#This Row],[_KETERANGAN]])</f>
        <v/>
      </c>
      <c r="AK654" t="str" cm="1">
        <f t="array" ref="AK654">IF(Table1[[#This Row],[A1]]="",AK653,INDEX(Table6[3],Table1[[#This Row],[Q1]]))</f>
        <v>G</v>
      </c>
      <c r="AL654" s="5" t="str" cm="1">
        <f t="array" ref="AL654">IF(Table1[[#This Row],[A1]]="",AL653,INDEX(Table6[1],Table1[[#This Row],[Q1]]))</f>
        <v>WIJAYA SIDOMUKTI</v>
      </c>
      <c r="AM654" t="str" cm="1">
        <f t="array" ref="AM654">IF(Table1[[#This Row],[A1]]="",AM653,INDEX(Table6[2],Table1[[#This Row],[Q1]]))</f>
        <v>SUKOHARJO</v>
      </c>
      <c r="AN654" t="str">
        <f>CONCATENATE(Table1[[#This Row],[TOKO_H]],"-",Table1[[#This Row],[KOTA_H]])</f>
        <v>WIJAYA SIDOMUKTI-SUKOHARJO</v>
      </c>
      <c r="AO654"/>
      <c r="AP654" t="s">
        <v>9561</v>
      </c>
      <c r="AQ654"/>
    </row>
    <row r="655" spans="1:43">
      <c r="A655" t="str">
        <f>IF(Table1[[#This Row],[KODE BARANG]]="","",MATCH(Table1[[#This Row],[KODE BARANG]],DBS[KODE BARANG],0))</f>
        <v/>
      </c>
      <c r="B655" t="str">
        <f>IF(Table1[[#This Row],[ROWID]]="","",ROW()-2)</f>
        <v/>
      </c>
      <c r="C655" t="str">
        <f>IF(Table1[[#This Row],[NAMA BARANG]]="","",IF(Table1[[#This Row],[ID]]="",C654,Table1[[#This Row],[ID]]))</f>
        <v/>
      </c>
      <c r="D655" t="str">
        <f>IF(Table1[[#This Row],[A1]]="","",MATCH(Table1[[#This Row],[A1]],Table6[5],0))</f>
        <v/>
      </c>
      <c r="E655" t="str">
        <f>IF(Table1[[#This Row],[ID]]="","",Table1[[#This Row],[TOKO-KOTA_H]])</f>
        <v/>
      </c>
      <c r="F655" t="str">
        <f>IF(Table1[[#This Row],[NOTA TOKO]]="","",ROW()-2)</f>
        <v/>
      </c>
      <c r="G655" s="59"/>
      <c r="H655" s="1"/>
      <c r="J655" s="1"/>
      <c r="K655"/>
      <c r="L655" t="str">
        <f>IF(Table1[[#This Row],[_NAMA BARANG]]="",IF(Table1[[#This Row],[//DBS]]="","",INDEX(DBS[NAMA],Table1[[#This Row],[//DBS]])),Table1[[#This Row],[_NAMA BARANG]])</f>
        <v/>
      </c>
      <c r="M655"/>
      <c r="O655" t="str">
        <f>IF(Table1[[#This Row],[ROWID]]="","",IF(Table1[[#This Row],[_KETERANGAN]]="STOCK BELUM LENGKAP","ADA",IF(Table1[[#This Row],[KODE BARANG]]="","TIDAK ADA","ADA")))</f>
        <v/>
      </c>
      <c r="R655" t="str">
        <f>IF(Table1[[#This Row],[//DBS]]="","",INDEX(DBS[ISI],Table1[[#This Row],[//DBS]]))</f>
        <v/>
      </c>
      <c r="S655" t="str">
        <f>IF(Table1[[#This Row],[//DBS]]="","",IF(Table1[[#This Row],[SATUAN_BYPASS]]="",INDEX(DBS[[SATUAN ]],Table1[[#This Row],[//DBS]]),Table1[SATUAN_BYPASS]))</f>
        <v/>
      </c>
      <c r="U655" s="58" t="str">
        <f>IF(Table1[[#This Row],[HARGA_BYPASS]]="",IF(Table1[[#This Row],[_HARGA]]="","",Table1[[#This Row],[_HARGA]]*1000),Table1[[#This Row],[HARGA_BYPASS]])</f>
        <v/>
      </c>
      <c r="V655" s="2"/>
      <c r="W655" s="2"/>
      <c r="X655" s="58" t="str">
        <f>IF(Table1[[#This Row],[ROWID]]="","",IF(Table1[[#This Row],[ROWID]]=C656,"",SUMIF(Table1[ROWID],Table1[[#This Row],[ROWID]],Table1[TOTAL])))</f>
        <v/>
      </c>
      <c r="AA65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55" t="str">
        <f>IF(Table1[[#This Row],[JUMLAH NOTA]]="","",IF(Table1[[#This Row],[CONV]]="",Table1[[#This Row],[JUMLAH NOTA]],Table1[[#This Row],[JUMLAH NOTA]]*Table1[[#This Row],[CONV]]))</f>
        <v/>
      </c>
      <c r="AC655" t="str">
        <f>IF(Table1[[#This Row],[ISI_CONV]]="","",IF(Table1[[#This Row],[CONV]]="",Table1[[#This Row],[SATUAN NOTA]],Table1[[#This Row],[SATUAN]]))</f>
        <v/>
      </c>
      <c r="AD655" s="58" t="str">
        <f>IF(Table1[[#This Row],[HARGA]]="","",IF(Table1[[#This Row],[CONV]]="",Table1[[#This Row],[HARGA]],Table1[[#This Row],[HARGA]]/Table1[[#This Row],[CONV]]))</f>
        <v/>
      </c>
      <c r="AE655" s="58" t="str">
        <f>IF(Table1[[#This Row],[HARGA_CONV]]="","",Table1[[#This Row],[HARGA_CONV]]*Table1[[#This Row],[ISI_CONV]]*(100%-(Table1[[#This Row],[DISKON]]+Table1[[#This Row],[DISKON NOTA]])))</f>
        <v/>
      </c>
      <c r="AF655" s="3">
        <f>IF(Table1[[#This Row],[TANGGAL NOTA]]="",AF654,Table1[[#This Row],[TANGGAL NOTA]])</f>
        <v>45533</v>
      </c>
      <c r="AG655" s="3"/>
      <c r="AH655" s="3">
        <f>IF(Table1[[#This Row],[TANGGAL UPDATE]]="",AH654,Table1[[#This Row],[TANGGAL UPDATE]])</f>
        <v>45535</v>
      </c>
      <c r="AI655" t="str" cm="1">
        <f t="array" ref="AI655">IF(Table1[[#This Row],[A1]]="",AI654,INDEX(Table6[3],Table1[[#This Row],[Q1]]))</f>
        <v>G</v>
      </c>
      <c r="AJ655" t="str">
        <f>IF(Table1[[#This Row],[_KETERANGAN]]="","",Table1[[#This Row],[_KETERANGAN]])</f>
        <v/>
      </c>
      <c r="AK655" t="str" cm="1">
        <f t="array" ref="AK655">IF(Table1[[#This Row],[A1]]="",AK654,INDEX(Table6[3],Table1[[#This Row],[Q1]]))</f>
        <v>G</v>
      </c>
      <c r="AL655" s="5" t="str" cm="1">
        <f t="array" ref="AL655">IF(Table1[[#This Row],[A1]]="",AL654,INDEX(Table6[1],Table1[[#This Row],[Q1]]))</f>
        <v>WIJAYA SIDOMUKTI</v>
      </c>
      <c r="AM655" t="str" cm="1">
        <f t="array" ref="AM655">IF(Table1[[#This Row],[A1]]="",AM654,INDEX(Table6[2],Table1[[#This Row],[Q1]]))</f>
        <v>SUKOHARJO</v>
      </c>
      <c r="AN655" t="str">
        <f>CONCATENATE(Table1[[#This Row],[TOKO_H]],"-",Table1[[#This Row],[KOTA_H]])</f>
        <v>WIJAYA SIDOMUKTI-SUKOHARJO</v>
      </c>
      <c r="AO655"/>
      <c r="AP655" t="s">
        <v>9561</v>
      </c>
      <c r="AQ655"/>
    </row>
    <row r="656" spans="1:43">
      <c r="A656">
        <f>IF(Table1[[#This Row],[KODE BARANG]]="","",MATCH(Table1[[#This Row],[KODE BARANG]],DBS[KODE BARANG],0))</f>
        <v>2742</v>
      </c>
      <c r="B656">
        <f>IF(Table1[[#This Row],[ROWID]]="","",ROW()-2)</f>
        <v>654</v>
      </c>
      <c r="C656">
        <f>IF(Table1[[#This Row],[NAMA BARANG]]="","",IF(Table1[[#This Row],[ID]]="",C655,Table1[[#This Row],[ID]]))</f>
        <v>654</v>
      </c>
      <c r="D656">
        <f>IF(Table1[[#This Row],[A1]]="","",MATCH(Table1[[#This Row],[A1]],Table6[5],0))</f>
        <v>221</v>
      </c>
      <c r="E656" t="str">
        <f>IF(Table1[[#This Row],[ID]]="","",Table1[[#This Row],[TOKO-KOTA_H]])</f>
        <v>SISWA CEMERLANG-KLATEN</v>
      </c>
      <c r="F656">
        <f>IF(Table1[[#This Row],[NOTA TOKO]]="","",ROW()-2)</f>
        <v>654</v>
      </c>
      <c r="G656" s="59">
        <v>45534</v>
      </c>
      <c r="H656" s="1"/>
      <c r="I656">
        <v>3530</v>
      </c>
      <c r="J656" s="1" t="s">
        <v>10027</v>
      </c>
      <c r="K656" t="s">
        <v>10786</v>
      </c>
      <c r="L656" t="str">
        <f>IF(Table1[[#This Row],[_NAMA BARANG]]="",IF(Table1[[#This Row],[//DBS]]="","",INDEX(DBS[NAMA],Table1[[#This Row],[//DBS]])),Table1[[#This Row],[_NAMA BARANG]])</f>
        <v>STABILLO VTRO HL-1204 NEON</v>
      </c>
      <c r="M656"/>
      <c r="O656" t="str">
        <f>IF(Table1[[#This Row],[ROWID]]="","",IF(Table1[[#This Row],[_KETERANGAN]]="STOCK BELUM LENGKAP","ADA",IF(Table1[[#This Row],[KODE BARANG]]="","TIDAK ADA","ADA")))</f>
        <v>ADA</v>
      </c>
      <c r="P656">
        <v>3</v>
      </c>
      <c r="Q656" t="s">
        <v>34</v>
      </c>
      <c r="R656">
        <f>IF(Table1[[#This Row],[//DBS]]="","",INDEX(DBS[ISI],Table1[[#This Row],[//DBS]]))</f>
        <v>100</v>
      </c>
      <c r="S656" t="str">
        <f>IF(Table1[[#This Row],[//DBS]]="","",IF(Table1[[#This Row],[SATUAN_BYPASS]]="",INDEX(DBS[[SATUAN ]],Table1[[#This Row],[//DBS]]),Table1[SATUAN_BYPASS]))</f>
        <v>LSN</v>
      </c>
      <c r="T656">
        <v>22.5</v>
      </c>
      <c r="U656" s="58">
        <f>IF(Table1[[#This Row],[HARGA_BYPASS]]="",IF(Table1[[#This Row],[_HARGA]]="","",Table1[[#This Row],[_HARGA]]*1000),Table1[[#This Row],[HARGA_BYPASS]])</f>
        <v>22500</v>
      </c>
      <c r="V656" s="2"/>
      <c r="W656" s="2"/>
      <c r="X656" s="58" t="str">
        <f>IF(Table1[[#This Row],[ROWID]]="","",IF(Table1[[#This Row],[ROWID]]=C657,"",SUMIF(Table1[ROWID],Table1[[#This Row],[ROWID]],Table1[TOTAL])))</f>
        <v/>
      </c>
      <c r="AA65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56">
        <f>IF(Table1[[#This Row],[JUMLAH NOTA]]="","",IF(Table1[[#This Row],[CONV]]="",Table1[[#This Row],[JUMLAH NOTA]],Table1[[#This Row],[JUMLAH NOTA]]*Table1[[#This Row],[CONV]]))</f>
        <v>3</v>
      </c>
      <c r="AC656" t="str">
        <f>IF(Table1[[#This Row],[ISI_CONV]]="","",IF(Table1[[#This Row],[CONV]]="",Table1[[#This Row],[SATUAN NOTA]],Table1[[#This Row],[SATUAN]]))</f>
        <v>LSN</v>
      </c>
      <c r="AD656" s="58">
        <f>IF(Table1[[#This Row],[HARGA]]="","",IF(Table1[[#This Row],[CONV]]="",Table1[[#This Row],[HARGA]],Table1[[#This Row],[HARGA]]/Table1[[#This Row],[CONV]]))</f>
        <v>22500</v>
      </c>
      <c r="AE656" s="58">
        <f>IF(Table1[[#This Row],[HARGA_CONV]]="","",Table1[[#This Row],[HARGA_CONV]]*Table1[[#This Row],[ISI_CONV]]*(100%-(Table1[[#This Row],[DISKON]]+Table1[[#This Row],[DISKON NOTA]])))</f>
        <v>67500</v>
      </c>
      <c r="AF656" s="3">
        <f>IF(Table1[[#This Row],[TANGGAL NOTA]]="",AF655,Table1[[#This Row],[TANGGAL NOTA]])</f>
        <v>45534</v>
      </c>
      <c r="AG656" s="3">
        <v>45533</v>
      </c>
      <c r="AH656" s="3">
        <f>IF(Table1[[#This Row],[TANGGAL UPDATE]]="",AH655,Table1[[#This Row],[TANGGAL UPDATE]])</f>
        <v>45535</v>
      </c>
      <c r="AI656" t="str" cm="1">
        <f t="array" ref="AI656">IF(Table1[[#This Row],[A1]]="",AI655,INDEX(Table6[3],Table1[[#This Row],[Q1]]))</f>
        <v>G</v>
      </c>
      <c r="AJ656" t="str">
        <f>IF(Table1[[#This Row],[_KETERANGAN]]="","",Table1[[#This Row],[_KETERANGAN]])</f>
        <v/>
      </c>
      <c r="AK656" t="str" cm="1">
        <f t="array" ref="AK656">IF(Table1[[#This Row],[A1]]="",AK655,INDEX(Table6[3],Table1[[#This Row],[Q1]]))</f>
        <v>G</v>
      </c>
      <c r="AL656" s="5" t="str" cm="1">
        <f t="array" ref="AL656">IF(Table1[[#This Row],[A1]]="",AL655,INDEX(Table6[1],Table1[[#This Row],[Q1]]))</f>
        <v>SISWA CEMERLANG</v>
      </c>
      <c r="AM656" t="str" cm="1">
        <f t="array" ref="AM656">IF(Table1[[#This Row],[A1]]="",AM655,INDEX(Table6[2],Table1[[#This Row],[Q1]]))</f>
        <v>KLATEN</v>
      </c>
      <c r="AN656" t="str">
        <f>CONCATENATE(Table1[[#This Row],[TOKO_H]],"-",Table1[[#This Row],[KOTA_H]])</f>
        <v>SISWA CEMERLANG-KLATEN</v>
      </c>
      <c r="AO656"/>
      <c r="AP656" t="s">
        <v>9561</v>
      </c>
      <c r="AQ656"/>
    </row>
    <row r="657" spans="1:43">
      <c r="A657">
        <f>IF(Table1[[#This Row],[KODE BARANG]]="","",MATCH(Table1[[#This Row],[KODE BARANG]],DBS[KODE BARANG],0))</f>
        <v>2640</v>
      </c>
      <c r="B657">
        <f>IF(Table1[[#This Row],[ROWID]]="","",ROW()-2)</f>
        <v>655</v>
      </c>
      <c r="C657">
        <f>IF(Table1[[#This Row],[NAMA BARANG]]="","",IF(Table1[[#This Row],[ID]]="",C656,Table1[[#This Row],[ID]]))</f>
        <v>654</v>
      </c>
      <c r="D657" t="str">
        <f>IF(Table1[[#This Row],[A1]]="","",MATCH(Table1[[#This Row],[A1]],Table6[5],0))</f>
        <v/>
      </c>
      <c r="E657" t="str">
        <f>IF(Table1[[#This Row],[ID]]="","",Table1[[#This Row],[TOKO-KOTA_H]])</f>
        <v/>
      </c>
      <c r="F657" t="str">
        <f>IF(Table1[[#This Row],[NOTA TOKO]]="","",ROW()-2)</f>
        <v/>
      </c>
      <c r="G657" s="59"/>
      <c r="H657" s="1"/>
      <c r="J657" s="1"/>
      <c r="K657" t="s">
        <v>10780</v>
      </c>
      <c r="L657" t="str">
        <f>IF(Table1[[#This Row],[_NAMA BARANG]]="",IF(Table1[[#This Row],[//DBS]]="","",INDEX(DBS[NAMA],Table1[[#This Row],[//DBS]])),Table1[[#This Row],[_NAMA BARANG]])</f>
        <v>PUNCH 3011</v>
      </c>
      <c r="M657"/>
      <c r="O657" t="str">
        <f>IF(Table1[[#This Row],[ROWID]]="","",IF(Table1[[#This Row],[_KETERANGAN]]="STOCK BELUM LENGKAP","ADA",IF(Table1[[#This Row],[KODE BARANG]]="","TIDAK ADA","ADA")))</f>
        <v>ADA</v>
      </c>
      <c r="P657">
        <v>1</v>
      </c>
      <c r="Q657" t="s">
        <v>34</v>
      </c>
      <c r="R657">
        <f>IF(Table1[[#This Row],[//DBS]]="","",INDEX(DBS[ISI],Table1[[#This Row],[//DBS]]))</f>
        <v>240</v>
      </c>
      <c r="S657" t="str">
        <f>IF(Table1[[#This Row],[//DBS]]="","",IF(Table1[[#This Row],[SATUAN_BYPASS]]="",INDEX(DBS[[SATUAN ]],Table1[[#This Row],[//DBS]]),Table1[SATUAN_BYPASS]))</f>
        <v>PCS</v>
      </c>
      <c r="T657">
        <v>125</v>
      </c>
      <c r="U657" s="58">
        <f>IF(Table1[[#This Row],[HARGA_BYPASS]]="",IF(Table1[[#This Row],[_HARGA]]="","",Table1[[#This Row],[_HARGA]]*1000),Table1[[#This Row],[HARGA_BYPASS]])</f>
        <v>125000</v>
      </c>
      <c r="V657" s="2"/>
      <c r="W657" s="2"/>
      <c r="X657" s="58" t="str">
        <f>IF(Table1[[#This Row],[ROWID]]="","",IF(Table1[[#This Row],[ROWID]]=C658,"",SUMIF(Table1[ROWID],Table1[[#This Row],[ROWID]],Table1[TOTAL])))</f>
        <v/>
      </c>
      <c r="AA657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12</v>
      </c>
      <c r="AB657">
        <f>IF(Table1[[#This Row],[JUMLAH NOTA]]="","",IF(Table1[[#This Row],[CONV]]="",Table1[[#This Row],[JUMLAH NOTA]],Table1[[#This Row],[JUMLAH NOTA]]*Table1[[#This Row],[CONV]]))</f>
        <v>12</v>
      </c>
      <c r="AC657" t="str">
        <f>IF(Table1[[#This Row],[ISI_CONV]]="","",IF(Table1[[#This Row],[CONV]]="",Table1[[#This Row],[SATUAN NOTA]],Table1[[#This Row],[SATUAN]]))</f>
        <v>PCS</v>
      </c>
      <c r="AD657" s="58">
        <f>IF(Table1[[#This Row],[HARGA]]="","",IF(Table1[[#This Row],[CONV]]="",Table1[[#This Row],[HARGA]],Table1[[#This Row],[HARGA]]/Table1[[#This Row],[CONV]]))</f>
        <v>10416.666666666666</v>
      </c>
      <c r="AE657" s="58">
        <f>IF(Table1[[#This Row],[HARGA_CONV]]="","",Table1[[#This Row],[HARGA_CONV]]*Table1[[#This Row],[ISI_CONV]]*(100%-(Table1[[#This Row],[DISKON]]+Table1[[#This Row],[DISKON NOTA]])))</f>
        <v>125000</v>
      </c>
      <c r="AF657" s="3">
        <f>IF(Table1[[#This Row],[TANGGAL NOTA]]="",AF656,Table1[[#This Row],[TANGGAL NOTA]])</f>
        <v>45534</v>
      </c>
      <c r="AG657" s="3">
        <v>45533</v>
      </c>
      <c r="AH657" s="3">
        <f>IF(Table1[[#This Row],[TANGGAL UPDATE]]="",AH656,Table1[[#This Row],[TANGGAL UPDATE]])</f>
        <v>45535</v>
      </c>
      <c r="AI657" t="str" cm="1">
        <f t="array" ref="AI657">IF(Table1[[#This Row],[A1]]="",AI656,INDEX(Table6[3],Table1[[#This Row],[Q1]]))</f>
        <v>G</v>
      </c>
      <c r="AJ657" t="str">
        <f>IF(Table1[[#This Row],[_KETERANGAN]]="","",Table1[[#This Row],[_KETERANGAN]])</f>
        <v/>
      </c>
      <c r="AK657" t="str" cm="1">
        <f t="array" ref="AK657">IF(Table1[[#This Row],[A1]]="",AK656,INDEX(Table6[3],Table1[[#This Row],[Q1]]))</f>
        <v>G</v>
      </c>
      <c r="AL657" s="5" t="str" cm="1">
        <f t="array" ref="AL657">IF(Table1[[#This Row],[A1]]="",AL656,INDEX(Table6[1],Table1[[#This Row],[Q1]]))</f>
        <v>SISWA CEMERLANG</v>
      </c>
      <c r="AM657" t="str" cm="1">
        <f t="array" ref="AM657">IF(Table1[[#This Row],[A1]]="",AM656,INDEX(Table6[2],Table1[[#This Row],[Q1]]))</f>
        <v>KLATEN</v>
      </c>
      <c r="AN657" t="str">
        <f>CONCATENATE(Table1[[#This Row],[TOKO_H]],"-",Table1[[#This Row],[KOTA_H]])</f>
        <v>SISWA CEMERLANG-KLATEN</v>
      </c>
      <c r="AO657"/>
      <c r="AP657" t="s">
        <v>9561</v>
      </c>
      <c r="AQ657"/>
    </row>
    <row r="658" spans="1:43">
      <c r="A658">
        <f>IF(Table1[[#This Row],[KODE BARANG]]="","",MATCH(Table1[[#This Row],[KODE BARANG]],DBS[KODE BARANG],0))</f>
        <v>569</v>
      </c>
      <c r="B658">
        <f>IF(Table1[[#This Row],[ROWID]]="","",ROW()-2)</f>
        <v>656</v>
      </c>
      <c r="C658">
        <f>IF(Table1[[#This Row],[NAMA BARANG]]="","",IF(Table1[[#This Row],[ID]]="",C657,Table1[[#This Row],[ID]]))</f>
        <v>654</v>
      </c>
      <c r="D658" t="str">
        <f>IF(Table1[[#This Row],[A1]]="","",MATCH(Table1[[#This Row],[A1]],Table6[5],0))</f>
        <v/>
      </c>
      <c r="E658" t="str">
        <f>IF(Table1[[#This Row],[ID]]="","",Table1[[#This Row],[TOKO-KOTA_H]])</f>
        <v/>
      </c>
      <c r="F658" t="str">
        <f>IF(Table1[[#This Row],[NOTA TOKO]]="","",ROW()-2)</f>
        <v/>
      </c>
      <c r="G658" s="59"/>
      <c r="H658" s="1"/>
      <c r="J658" s="1"/>
      <c r="K658" t="s">
        <v>8536</v>
      </c>
      <c r="L658" t="str">
        <f>IF(Table1[[#This Row],[_NAMA BARANG]]="",IF(Table1[[#This Row],[//DBS]]="","",INDEX(DBS[NAMA],Table1[[#This Row],[//DBS]])),Table1[[#This Row],[_NAMA BARANG]])</f>
        <v>BP GEL MD-257 GURITA (36)</v>
      </c>
      <c r="M658"/>
      <c r="O658" t="str">
        <f>IF(Table1[[#This Row],[ROWID]]="","",IF(Table1[[#This Row],[_KETERANGAN]]="STOCK BELUM LENGKAP","ADA",IF(Table1[[#This Row],[KODE BARANG]]="","TIDAK ADA","ADA")))</f>
        <v>ADA</v>
      </c>
      <c r="P658">
        <v>1</v>
      </c>
      <c r="Q658" t="s">
        <v>6641</v>
      </c>
      <c r="R658">
        <f>IF(Table1[[#This Row],[//DBS]]="","",INDEX(DBS[ISI],Table1[[#This Row],[//DBS]]))</f>
        <v>108</v>
      </c>
      <c r="S658" t="str">
        <f>IF(Table1[[#This Row],[//DBS]]="","",IF(Table1[[#This Row],[SATUAN_BYPASS]]="",INDEX(DBS[[SATUAN ]],Table1[[#This Row],[//DBS]]),Table1[SATUAN_BYPASS]))</f>
        <v>LSN</v>
      </c>
      <c r="T658">
        <v>270</v>
      </c>
      <c r="U658" s="58">
        <f>IF(Table1[[#This Row],[HARGA_BYPASS]]="",IF(Table1[[#This Row],[_HARGA]]="","",Table1[[#This Row],[_HARGA]]*1000),Table1[[#This Row],[HARGA_BYPASS]])</f>
        <v>270000</v>
      </c>
      <c r="V658" s="2"/>
      <c r="W658" s="2"/>
      <c r="X658" s="58" t="str">
        <f>IF(Table1[[#This Row],[ROWID]]="","",IF(Table1[[#This Row],[ROWID]]=C659,"",SUMIF(Table1[ROWID],Table1[[#This Row],[ROWID]],Table1[TOTAL])))</f>
        <v/>
      </c>
      <c r="AA658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3</v>
      </c>
      <c r="AB658">
        <f>IF(Table1[[#This Row],[JUMLAH NOTA]]="","",IF(Table1[[#This Row],[CONV]]="",Table1[[#This Row],[JUMLAH NOTA]],Table1[[#This Row],[JUMLAH NOTA]]*Table1[[#This Row],[CONV]]))</f>
        <v>3</v>
      </c>
      <c r="AC658" t="str">
        <f>IF(Table1[[#This Row],[ISI_CONV]]="","",IF(Table1[[#This Row],[CONV]]="",Table1[[#This Row],[SATUAN NOTA]],Table1[[#This Row],[SATUAN]]))</f>
        <v>LSN</v>
      </c>
      <c r="AD658" s="58">
        <f>IF(Table1[[#This Row],[HARGA]]="","",IF(Table1[[#This Row],[CONV]]="",Table1[[#This Row],[HARGA]],Table1[[#This Row],[HARGA]]/Table1[[#This Row],[CONV]]))</f>
        <v>90000</v>
      </c>
      <c r="AE658" s="58">
        <f>IF(Table1[[#This Row],[HARGA_CONV]]="","",Table1[[#This Row],[HARGA_CONV]]*Table1[[#This Row],[ISI_CONV]]*(100%-(Table1[[#This Row],[DISKON]]+Table1[[#This Row],[DISKON NOTA]])))</f>
        <v>270000</v>
      </c>
      <c r="AF658" s="3">
        <f>IF(Table1[[#This Row],[TANGGAL NOTA]]="",AF657,Table1[[#This Row],[TANGGAL NOTA]])</f>
        <v>45534</v>
      </c>
      <c r="AG658" s="3">
        <v>45533</v>
      </c>
      <c r="AH658" s="3">
        <f>IF(Table1[[#This Row],[TANGGAL UPDATE]]="",AH657,Table1[[#This Row],[TANGGAL UPDATE]])</f>
        <v>45535</v>
      </c>
      <c r="AI658" t="str" cm="1">
        <f t="array" ref="AI658">IF(Table1[[#This Row],[A1]]="",AI657,INDEX(Table6[3],Table1[[#This Row],[Q1]]))</f>
        <v>G</v>
      </c>
      <c r="AJ658" t="str">
        <f>IF(Table1[[#This Row],[_KETERANGAN]]="","",Table1[[#This Row],[_KETERANGAN]])</f>
        <v/>
      </c>
      <c r="AK658" t="str" cm="1">
        <f t="array" ref="AK658">IF(Table1[[#This Row],[A1]]="",AK657,INDEX(Table6[3],Table1[[#This Row],[Q1]]))</f>
        <v>G</v>
      </c>
      <c r="AL658" s="5" t="str" cm="1">
        <f t="array" ref="AL658">IF(Table1[[#This Row],[A1]]="",AL657,INDEX(Table6[1],Table1[[#This Row],[Q1]]))</f>
        <v>SISWA CEMERLANG</v>
      </c>
      <c r="AM658" t="str" cm="1">
        <f t="array" ref="AM658">IF(Table1[[#This Row],[A1]]="",AM657,INDEX(Table6[2],Table1[[#This Row],[Q1]]))</f>
        <v>KLATEN</v>
      </c>
      <c r="AN658" t="str">
        <f>CONCATENATE(Table1[[#This Row],[TOKO_H]],"-",Table1[[#This Row],[KOTA_H]])</f>
        <v>SISWA CEMERLANG-KLATEN</v>
      </c>
      <c r="AO658"/>
      <c r="AP658" t="s">
        <v>9561</v>
      </c>
      <c r="AQ658"/>
    </row>
    <row r="659" spans="1:43">
      <c r="A659">
        <f>IF(Table1[[#This Row],[KODE BARANG]]="","",MATCH(Table1[[#This Row],[KODE BARANG]],DBS[KODE BARANG],0))</f>
        <v>2539</v>
      </c>
      <c r="B659">
        <f>IF(Table1[[#This Row],[ROWID]]="","",ROW()-2)</f>
        <v>657</v>
      </c>
      <c r="C659">
        <f>IF(Table1[[#This Row],[NAMA BARANG]]="","",IF(Table1[[#This Row],[ID]]="",C658,Table1[[#This Row],[ID]]))</f>
        <v>654</v>
      </c>
      <c r="D659" t="str">
        <f>IF(Table1[[#This Row],[A1]]="","",MATCH(Table1[[#This Row],[A1]],Table6[5],0))</f>
        <v/>
      </c>
      <c r="E659" t="str">
        <f>IF(Table1[[#This Row],[ID]]="","",Table1[[#This Row],[TOKO-KOTA_H]])</f>
        <v/>
      </c>
      <c r="F659" t="str">
        <f>IF(Table1[[#This Row],[NOTA TOKO]]="","",ROW()-2)</f>
        <v/>
      </c>
      <c r="G659" s="59"/>
      <c r="H659" s="1"/>
      <c r="J659" s="1"/>
      <c r="K659" t="s">
        <v>7819</v>
      </c>
      <c r="L659" t="str">
        <f>IF(Table1[[#This Row],[_NAMA BARANG]]="",IF(Table1[[#This Row],[//DBS]]="","",INDEX(DBS[NAMA],Table1[[#This Row],[//DBS]])),Table1[[#This Row],[_NAMA BARANG]])</f>
        <v>PENSIL 8891-12</v>
      </c>
      <c r="M659"/>
      <c r="O659" t="str">
        <f>IF(Table1[[#This Row],[ROWID]]="","",IF(Table1[[#This Row],[_KETERANGAN]]="STOCK BELUM LENGKAP","ADA",IF(Table1[[#This Row],[KODE BARANG]]="","TIDAK ADA","ADA")))</f>
        <v>ADA</v>
      </c>
      <c r="P659">
        <v>3</v>
      </c>
      <c r="Q659" t="s">
        <v>34</v>
      </c>
      <c r="R659">
        <f>IF(Table1[[#This Row],[//DBS]]="","",INDEX(DBS[ISI],Table1[[#This Row],[//DBS]]))</f>
        <v>288</v>
      </c>
      <c r="S659" t="str">
        <f>IF(Table1[[#This Row],[//DBS]]="","",IF(Table1[[#This Row],[SATUAN_BYPASS]]="",INDEX(DBS[[SATUAN ]],Table1[[#This Row],[//DBS]]),Table1[SATUAN_BYPASS]))</f>
        <v>PCS</v>
      </c>
      <c r="T659">
        <v>140</v>
      </c>
      <c r="U659" s="58">
        <f>IF(Table1[[#This Row],[HARGA_BYPASS]]="",IF(Table1[[#This Row],[_HARGA]]="","",Table1[[#This Row],[_HARGA]]*1000),Table1[[#This Row],[HARGA_BYPASS]])</f>
        <v>140000</v>
      </c>
      <c r="V659" s="2"/>
      <c r="W659" s="2"/>
      <c r="X659" s="58" t="str">
        <f>IF(Table1[[#This Row],[ROWID]]="","",IF(Table1[[#This Row],[ROWID]]=C660,"",SUMIF(Table1[ROWID],Table1[[#This Row],[ROWID]],Table1[TOTAL])))</f>
        <v/>
      </c>
      <c r="AA659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12</v>
      </c>
      <c r="AB659">
        <f>IF(Table1[[#This Row],[JUMLAH NOTA]]="","",IF(Table1[[#This Row],[CONV]]="",Table1[[#This Row],[JUMLAH NOTA]],Table1[[#This Row],[JUMLAH NOTA]]*Table1[[#This Row],[CONV]]))</f>
        <v>36</v>
      </c>
      <c r="AC659" t="str">
        <f>IF(Table1[[#This Row],[ISI_CONV]]="","",IF(Table1[[#This Row],[CONV]]="",Table1[[#This Row],[SATUAN NOTA]],Table1[[#This Row],[SATUAN]]))</f>
        <v>PCS</v>
      </c>
      <c r="AD659" s="58">
        <f>IF(Table1[[#This Row],[HARGA]]="","",IF(Table1[[#This Row],[CONV]]="",Table1[[#This Row],[HARGA]],Table1[[#This Row],[HARGA]]/Table1[[#This Row],[CONV]]))</f>
        <v>11666.666666666666</v>
      </c>
      <c r="AE659" s="58">
        <f>IF(Table1[[#This Row],[HARGA_CONV]]="","",Table1[[#This Row],[HARGA_CONV]]*Table1[[#This Row],[ISI_CONV]]*(100%-(Table1[[#This Row],[DISKON]]+Table1[[#This Row],[DISKON NOTA]])))</f>
        <v>420000</v>
      </c>
      <c r="AF659" s="3">
        <f>IF(Table1[[#This Row],[TANGGAL NOTA]]="",AF658,Table1[[#This Row],[TANGGAL NOTA]])</f>
        <v>45534</v>
      </c>
      <c r="AG659" s="3">
        <v>45533</v>
      </c>
      <c r="AH659" s="3">
        <f>IF(Table1[[#This Row],[TANGGAL UPDATE]]="",AH658,Table1[[#This Row],[TANGGAL UPDATE]])</f>
        <v>45535</v>
      </c>
      <c r="AI659" t="str" cm="1">
        <f t="array" ref="AI659">IF(Table1[[#This Row],[A1]]="",AI658,INDEX(Table6[3],Table1[[#This Row],[Q1]]))</f>
        <v>G</v>
      </c>
      <c r="AJ659" t="str">
        <f>IF(Table1[[#This Row],[_KETERANGAN]]="","",Table1[[#This Row],[_KETERANGAN]])</f>
        <v/>
      </c>
      <c r="AK659" t="str" cm="1">
        <f t="array" ref="AK659">IF(Table1[[#This Row],[A1]]="",AK658,INDEX(Table6[3],Table1[[#This Row],[Q1]]))</f>
        <v>G</v>
      </c>
      <c r="AL659" s="5" t="str" cm="1">
        <f t="array" ref="AL659">IF(Table1[[#This Row],[A1]]="",AL658,INDEX(Table6[1],Table1[[#This Row],[Q1]]))</f>
        <v>SISWA CEMERLANG</v>
      </c>
      <c r="AM659" t="str" cm="1">
        <f t="array" ref="AM659">IF(Table1[[#This Row],[A1]]="",AM658,INDEX(Table6[2],Table1[[#This Row],[Q1]]))</f>
        <v>KLATEN</v>
      </c>
      <c r="AN659" t="str">
        <f>CONCATENATE(Table1[[#This Row],[TOKO_H]],"-",Table1[[#This Row],[KOTA_H]])</f>
        <v>SISWA CEMERLANG-KLATEN</v>
      </c>
      <c r="AO659"/>
      <c r="AP659" t="s">
        <v>9561</v>
      </c>
      <c r="AQ659"/>
    </row>
    <row r="660" spans="1:43">
      <c r="A660">
        <f>IF(Table1[[#This Row],[KODE BARANG]]="","",MATCH(Table1[[#This Row],[KODE BARANG]],DBS[KODE BARANG],0))</f>
        <v>2633</v>
      </c>
      <c r="B660">
        <f>IF(Table1[[#This Row],[ROWID]]="","",ROW()-2)</f>
        <v>658</v>
      </c>
      <c r="C660">
        <f>IF(Table1[[#This Row],[NAMA BARANG]]="","",IF(Table1[[#This Row],[ID]]="",C659,Table1[[#This Row],[ID]]))</f>
        <v>654</v>
      </c>
      <c r="D660" t="str">
        <f>IF(Table1[[#This Row],[A1]]="","",MATCH(Table1[[#This Row],[A1]],Table6[5],0))</f>
        <v/>
      </c>
      <c r="E660" t="str">
        <f>IF(Table1[[#This Row],[ID]]="","",Table1[[#This Row],[TOKO-KOTA_H]])</f>
        <v/>
      </c>
      <c r="F660" t="str">
        <f>IF(Table1[[#This Row],[NOTA TOKO]]="","",ROW()-2)</f>
        <v/>
      </c>
      <c r="G660" s="59"/>
      <c r="H660" s="1"/>
      <c r="J660" s="1"/>
      <c r="K660" t="s">
        <v>7999</v>
      </c>
      <c r="L660" t="str">
        <f>IF(Table1[[#This Row],[_NAMA BARANG]]="",IF(Table1[[#This Row],[//DBS]]="","",INDEX(DBS[NAMA],Table1[[#This Row],[//DBS]])),Table1[[#This Row],[_NAMA BARANG]])</f>
        <v>POST IT WALITO WLT-8890A</v>
      </c>
      <c r="M660"/>
      <c r="O660" t="str">
        <f>IF(Table1[[#This Row],[ROWID]]="","",IF(Table1[[#This Row],[_KETERANGAN]]="STOCK BELUM LENGKAP","ADA",IF(Table1[[#This Row],[KODE BARANG]]="","TIDAK ADA","ADA")))</f>
        <v>ADA</v>
      </c>
      <c r="P660">
        <v>3</v>
      </c>
      <c r="Q660" t="s">
        <v>34</v>
      </c>
      <c r="R660">
        <f>IF(Table1[[#This Row],[//DBS]]="","",INDEX(DBS[ISI],Table1[[#This Row],[//DBS]]))</f>
        <v>1200</v>
      </c>
      <c r="S660" t="str">
        <f>IF(Table1[[#This Row],[//DBS]]="","",IF(Table1[[#This Row],[SATUAN_BYPASS]]="",INDEX(DBS[[SATUAN ]],Table1[[#This Row],[//DBS]]),Table1[SATUAN_BYPASS]))</f>
        <v>PCS</v>
      </c>
      <c r="T660">
        <v>175</v>
      </c>
      <c r="U660" s="58">
        <f>IF(Table1[[#This Row],[HARGA_BYPASS]]="",IF(Table1[[#This Row],[_HARGA]]="","",Table1[[#This Row],[_HARGA]]*1000),Table1[[#This Row],[HARGA_BYPASS]])</f>
        <v>175000</v>
      </c>
      <c r="V660" s="2"/>
      <c r="W660" s="2"/>
      <c r="X660" s="58" t="str">
        <f>IF(Table1[[#This Row],[ROWID]]="","",IF(Table1[[#This Row],[ROWID]]=C661,"",SUMIF(Table1[ROWID],Table1[[#This Row],[ROWID]],Table1[TOTAL])))</f>
        <v/>
      </c>
      <c r="AA660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12</v>
      </c>
      <c r="AB660">
        <f>IF(Table1[[#This Row],[JUMLAH NOTA]]="","",IF(Table1[[#This Row],[CONV]]="",Table1[[#This Row],[JUMLAH NOTA]],Table1[[#This Row],[JUMLAH NOTA]]*Table1[[#This Row],[CONV]]))</f>
        <v>36</v>
      </c>
      <c r="AC660" t="str">
        <f>IF(Table1[[#This Row],[ISI_CONV]]="","",IF(Table1[[#This Row],[CONV]]="",Table1[[#This Row],[SATUAN NOTA]],Table1[[#This Row],[SATUAN]]))</f>
        <v>PCS</v>
      </c>
      <c r="AD660" s="58">
        <f>IF(Table1[[#This Row],[HARGA]]="","",IF(Table1[[#This Row],[CONV]]="",Table1[[#This Row],[HARGA]],Table1[[#This Row],[HARGA]]/Table1[[#This Row],[CONV]]))</f>
        <v>14583.333333333334</v>
      </c>
      <c r="AE660" s="58">
        <f>IF(Table1[[#This Row],[HARGA_CONV]]="","",Table1[[#This Row],[HARGA_CONV]]*Table1[[#This Row],[ISI_CONV]]*(100%-(Table1[[#This Row],[DISKON]]+Table1[[#This Row],[DISKON NOTA]])))</f>
        <v>525000</v>
      </c>
      <c r="AF660" s="3">
        <f>IF(Table1[[#This Row],[TANGGAL NOTA]]="",AF659,Table1[[#This Row],[TANGGAL NOTA]])</f>
        <v>45534</v>
      </c>
      <c r="AG660" s="3">
        <v>45533</v>
      </c>
      <c r="AH660" s="3">
        <f>IF(Table1[[#This Row],[TANGGAL UPDATE]]="",AH659,Table1[[#This Row],[TANGGAL UPDATE]])</f>
        <v>45535</v>
      </c>
      <c r="AI660" t="str" cm="1">
        <f t="array" ref="AI660">IF(Table1[[#This Row],[A1]]="",AI659,INDEX(Table6[3],Table1[[#This Row],[Q1]]))</f>
        <v>G</v>
      </c>
      <c r="AJ660" t="str">
        <f>IF(Table1[[#This Row],[_KETERANGAN]]="","",Table1[[#This Row],[_KETERANGAN]])</f>
        <v/>
      </c>
      <c r="AK660" t="str" cm="1">
        <f t="array" ref="AK660">IF(Table1[[#This Row],[A1]]="",AK659,INDEX(Table6[3],Table1[[#This Row],[Q1]]))</f>
        <v>G</v>
      </c>
      <c r="AL660" s="5" t="str" cm="1">
        <f t="array" ref="AL660">IF(Table1[[#This Row],[A1]]="",AL659,INDEX(Table6[1],Table1[[#This Row],[Q1]]))</f>
        <v>SISWA CEMERLANG</v>
      </c>
      <c r="AM660" t="str" cm="1">
        <f t="array" ref="AM660">IF(Table1[[#This Row],[A1]]="",AM659,INDEX(Table6[2],Table1[[#This Row],[Q1]]))</f>
        <v>KLATEN</v>
      </c>
      <c r="AN660" t="str">
        <f>CONCATENATE(Table1[[#This Row],[TOKO_H]],"-",Table1[[#This Row],[KOTA_H]])</f>
        <v>SISWA CEMERLANG-KLATEN</v>
      </c>
      <c r="AO660"/>
      <c r="AP660" t="s">
        <v>9561</v>
      </c>
      <c r="AQ660"/>
    </row>
    <row r="661" spans="1:43">
      <c r="A661">
        <f>IF(Table1[[#This Row],[KODE BARANG]]="","",MATCH(Table1[[#This Row],[KODE BARANG]],DBS[KODE BARANG],0))</f>
        <v>2564</v>
      </c>
      <c r="B661">
        <f>IF(Table1[[#This Row],[ROWID]]="","",ROW()-2)</f>
        <v>659</v>
      </c>
      <c r="C661">
        <f>IF(Table1[[#This Row],[NAMA BARANG]]="","",IF(Table1[[#This Row],[ID]]="",C660,Table1[[#This Row],[ID]]))</f>
        <v>654</v>
      </c>
      <c r="D661" t="str">
        <f>IF(Table1[[#This Row],[A1]]="","",MATCH(Table1[[#This Row],[A1]],Table6[5],0))</f>
        <v/>
      </c>
      <c r="E661" t="str">
        <f>IF(Table1[[#This Row],[ID]]="","",Table1[[#This Row],[TOKO-KOTA_H]])</f>
        <v/>
      </c>
      <c r="F661" t="str">
        <f>IF(Table1[[#This Row],[NOTA TOKO]]="","",ROW()-2)</f>
        <v/>
      </c>
      <c r="G661" s="59"/>
      <c r="H661" s="1"/>
      <c r="J661" s="1"/>
      <c r="K661" t="s">
        <v>9432</v>
      </c>
      <c r="L661" t="str">
        <f>IF(Table1[[#This Row],[_NAMA BARANG]]="",IF(Table1[[#This Row],[//DBS]]="","",INDEX(DBS[NAMA],Table1[[#This Row],[//DBS]])),Table1[[#This Row],[_NAMA BARANG]])</f>
        <v>PENSIL 2B KAYAGI KY-PF 3058</v>
      </c>
      <c r="M661"/>
      <c r="O661" t="str">
        <f>IF(Table1[[#This Row],[ROWID]]="","",IF(Table1[[#This Row],[_KETERANGAN]]="STOCK BELUM LENGKAP","ADA",IF(Table1[[#This Row],[KODE BARANG]]="","TIDAK ADA","ADA")))</f>
        <v>ADA</v>
      </c>
      <c r="P661">
        <v>1</v>
      </c>
      <c r="Q661" t="s">
        <v>44</v>
      </c>
      <c r="R661">
        <f>IF(Table1[[#This Row],[//DBS]]="","",INDEX(DBS[ISI],Table1[[#This Row],[//DBS]]))</f>
        <v>30</v>
      </c>
      <c r="S661" t="str">
        <f>IF(Table1[[#This Row],[//DBS]]="","",IF(Table1[[#This Row],[SATUAN_BYPASS]]="",INDEX(DBS[[SATUAN ]],Table1[[#This Row],[//DBS]]),Table1[SATUAN_BYPASS]))</f>
        <v>GRS</v>
      </c>
      <c r="T661">
        <v>106</v>
      </c>
      <c r="U661" s="58">
        <f>IF(Table1[[#This Row],[HARGA_BYPASS]]="",IF(Table1[[#This Row],[_HARGA]]="","",Table1[[#This Row],[_HARGA]]*1000),Table1[[#This Row],[HARGA_BYPASS]])</f>
        <v>106000</v>
      </c>
      <c r="V661" s="2"/>
      <c r="W661" s="2"/>
      <c r="X661" s="58" t="str">
        <f>IF(Table1[[#This Row],[ROWID]]="","",IF(Table1[[#This Row],[ROWID]]=C662,"",SUMIF(Table1[ROWID],Table1[[#This Row],[ROWID]],Table1[TOTAL])))</f>
        <v/>
      </c>
      <c r="AA66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61">
        <f>IF(Table1[[#This Row],[JUMLAH NOTA]]="","",IF(Table1[[#This Row],[CONV]]="",Table1[[#This Row],[JUMLAH NOTA]],Table1[[#This Row],[JUMLAH NOTA]]*Table1[[#This Row],[CONV]]))</f>
        <v>1</v>
      </c>
      <c r="AC661" t="str">
        <f>IF(Table1[[#This Row],[ISI_CONV]]="","",IF(Table1[[#This Row],[CONV]]="",Table1[[#This Row],[SATUAN NOTA]],Table1[[#This Row],[SATUAN]]))</f>
        <v>GRS</v>
      </c>
      <c r="AD661" s="58">
        <f>IF(Table1[[#This Row],[HARGA]]="","",IF(Table1[[#This Row],[CONV]]="",Table1[[#This Row],[HARGA]],Table1[[#This Row],[HARGA]]/Table1[[#This Row],[CONV]]))</f>
        <v>106000</v>
      </c>
      <c r="AE661" s="58">
        <f>IF(Table1[[#This Row],[HARGA_CONV]]="","",Table1[[#This Row],[HARGA_CONV]]*Table1[[#This Row],[ISI_CONV]]*(100%-(Table1[[#This Row],[DISKON]]+Table1[[#This Row],[DISKON NOTA]])))</f>
        <v>106000</v>
      </c>
      <c r="AF661" s="3">
        <f>IF(Table1[[#This Row],[TANGGAL NOTA]]="",AF660,Table1[[#This Row],[TANGGAL NOTA]])</f>
        <v>45534</v>
      </c>
      <c r="AG661" s="3">
        <v>45533</v>
      </c>
      <c r="AH661" s="3">
        <f>IF(Table1[[#This Row],[TANGGAL UPDATE]]="",AH660,Table1[[#This Row],[TANGGAL UPDATE]])</f>
        <v>45535</v>
      </c>
      <c r="AI661" t="str" cm="1">
        <f t="array" ref="AI661">IF(Table1[[#This Row],[A1]]="",AI660,INDEX(Table6[3],Table1[[#This Row],[Q1]]))</f>
        <v>G</v>
      </c>
      <c r="AJ661" t="str">
        <f>IF(Table1[[#This Row],[_KETERANGAN]]="","",Table1[[#This Row],[_KETERANGAN]])</f>
        <v/>
      </c>
      <c r="AK661" t="str" cm="1">
        <f t="array" ref="AK661">IF(Table1[[#This Row],[A1]]="",AK660,INDEX(Table6[3],Table1[[#This Row],[Q1]]))</f>
        <v>G</v>
      </c>
      <c r="AL661" s="5" t="str" cm="1">
        <f t="array" ref="AL661">IF(Table1[[#This Row],[A1]]="",AL660,INDEX(Table6[1],Table1[[#This Row],[Q1]]))</f>
        <v>SISWA CEMERLANG</v>
      </c>
      <c r="AM661" t="str" cm="1">
        <f t="array" ref="AM661">IF(Table1[[#This Row],[A1]]="",AM660,INDEX(Table6[2],Table1[[#This Row],[Q1]]))</f>
        <v>KLATEN</v>
      </c>
      <c r="AN661" t="str">
        <f>CONCATENATE(Table1[[#This Row],[TOKO_H]],"-",Table1[[#This Row],[KOTA_H]])</f>
        <v>SISWA CEMERLANG-KLATEN</v>
      </c>
      <c r="AO661"/>
      <c r="AP661" t="s">
        <v>9561</v>
      </c>
      <c r="AQ661"/>
    </row>
    <row r="662" spans="1:43">
      <c r="A662">
        <f>IF(Table1[[#This Row],[KODE BARANG]]="","",MATCH(Table1[[#This Row],[KODE BARANG]],DBS[KODE BARANG],0))</f>
        <v>846</v>
      </c>
      <c r="B662">
        <f>IF(Table1[[#This Row],[ROWID]]="","",ROW()-2)</f>
        <v>660</v>
      </c>
      <c r="C662">
        <f>IF(Table1[[#This Row],[NAMA BARANG]]="","",IF(Table1[[#This Row],[ID]]="",C661,Table1[[#This Row],[ID]]))</f>
        <v>654</v>
      </c>
      <c r="D662" t="str">
        <f>IF(Table1[[#This Row],[A1]]="","",MATCH(Table1[[#This Row],[A1]],Table6[5],0))</f>
        <v/>
      </c>
      <c r="E662" t="str">
        <f>IF(Table1[[#This Row],[ID]]="","",Table1[[#This Row],[TOKO-KOTA_H]])</f>
        <v/>
      </c>
      <c r="F662" t="str">
        <f>IF(Table1[[#This Row],[NOTA TOKO]]="","",ROW()-2)</f>
        <v/>
      </c>
      <c r="G662" s="59"/>
      <c r="H662" s="1"/>
      <c r="J662" s="1"/>
      <c r="K662" t="s">
        <v>7209</v>
      </c>
      <c r="L662" t="str">
        <f>IF(Table1[[#This Row],[_NAMA BARANG]]="",IF(Table1[[#This Row],[//DBS]]="","",INDEX(DBS[NAMA],Table1[[#This Row],[//DBS]])),Table1[[#This Row],[_NAMA BARANG]])</f>
        <v>WATER COLOUR V-TRO</v>
      </c>
      <c r="M662"/>
      <c r="O662" t="str">
        <f>IF(Table1[[#This Row],[ROWID]]="","",IF(Table1[[#This Row],[_KETERANGAN]]="STOCK BELUM LENGKAP","ADA",IF(Table1[[#This Row],[KODE BARANG]]="","TIDAK ADA","ADA")))</f>
        <v>ADA</v>
      </c>
      <c r="P662">
        <v>24</v>
      </c>
      <c r="Q662" t="s">
        <v>37</v>
      </c>
      <c r="R662">
        <f>IF(Table1[[#This Row],[//DBS]]="","",INDEX(DBS[ISI],Table1[[#This Row],[//DBS]]))</f>
        <v>100</v>
      </c>
      <c r="S662" t="str">
        <f>IF(Table1[[#This Row],[//DBS]]="","",IF(Table1[[#This Row],[SATUAN_BYPASS]]="",INDEX(DBS[[SATUAN ]],Table1[[#This Row],[//DBS]]),Table1[SATUAN_BYPASS]))</f>
        <v>PCS</v>
      </c>
      <c r="T662">
        <v>14.5</v>
      </c>
      <c r="U662" s="58">
        <f>IF(Table1[[#This Row],[HARGA_BYPASS]]="",IF(Table1[[#This Row],[_HARGA]]="","",Table1[[#This Row],[_HARGA]]*1000),Table1[[#This Row],[HARGA_BYPASS]])</f>
        <v>14500</v>
      </c>
      <c r="V662" s="2"/>
      <c r="W662" s="2"/>
      <c r="X662" s="58" t="str">
        <f>IF(Table1[[#This Row],[ROWID]]="","",IF(Table1[[#This Row],[ROWID]]=C663,"",SUMIF(Table1[ROWID],Table1[[#This Row],[ROWID]],Table1[TOTAL])))</f>
        <v/>
      </c>
      <c r="AA66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62">
        <f>IF(Table1[[#This Row],[JUMLAH NOTA]]="","",IF(Table1[[#This Row],[CONV]]="",Table1[[#This Row],[JUMLAH NOTA]],Table1[[#This Row],[JUMLAH NOTA]]*Table1[[#This Row],[CONV]]))</f>
        <v>24</v>
      </c>
      <c r="AC662" t="str">
        <f>IF(Table1[[#This Row],[ISI_CONV]]="","",IF(Table1[[#This Row],[CONV]]="",Table1[[#This Row],[SATUAN NOTA]],Table1[[#This Row],[SATUAN]]))</f>
        <v>PCS</v>
      </c>
      <c r="AD662" s="58">
        <f>IF(Table1[[#This Row],[HARGA]]="","",IF(Table1[[#This Row],[CONV]]="",Table1[[#This Row],[HARGA]],Table1[[#This Row],[HARGA]]/Table1[[#This Row],[CONV]]))</f>
        <v>14500</v>
      </c>
      <c r="AE662" s="58">
        <f>IF(Table1[[#This Row],[HARGA_CONV]]="","",Table1[[#This Row],[HARGA_CONV]]*Table1[[#This Row],[ISI_CONV]]*(100%-(Table1[[#This Row],[DISKON]]+Table1[[#This Row],[DISKON NOTA]])))</f>
        <v>348000</v>
      </c>
      <c r="AF662" s="3">
        <f>IF(Table1[[#This Row],[TANGGAL NOTA]]="",AF661,Table1[[#This Row],[TANGGAL NOTA]])</f>
        <v>45534</v>
      </c>
      <c r="AG662" s="3">
        <v>45533</v>
      </c>
      <c r="AH662" s="3">
        <f>IF(Table1[[#This Row],[TANGGAL UPDATE]]="",AH661,Table1[[#This Row],[TANGGAL UPDATE]])</f>
        <v>45535</v>
      </c>
      <c r="AI662" t="str" cm="1">
        <f t="array" ref="AI662">IF(Table1[[#This Row],[A1]]="",AI661,INDEX(Table6[3],Table1[[#This Row],[Q1]]))</f>
        <v>G</v>
      </c>
      <c r="AJ662" t="str">
        <f>IF(Table1[[#This Row],[_KETERANGAN]]="","",Table1[[#This Row],[_KETERANGAN]])</f>
        <v/>
      </c>
      <c r="AK662" t="str" cm="1">
        <f t="array" ref="AK662">IF(Table1[[#This Row],[A1]]="",AK661,INDEX(Table6[3],Table1[[#This Row],[Q1]]))</f>
        <v>G</v>
      </c>
      <c r="AL662" s="5" t="str" cm="1">
        <f t="array" ref="AL662">IF(Table1[[#This Row],[A1]]="",AL661,INDEX(Table6[1],Table1[[#This Row],[Q1]]))</f>
        <v>SISWA CEMERLANG</v>
      </c>
      <c r="AM662" t="str" cm="1">
        <f t="array" ref="AM662">IF(Table1[[#This Row],[A1]]="",AM661,INDEX(Table6[2],Table1[[#This Row],[Q1]]))</f>
        <v>KLATEN</v>
      </c>
      <c r="AN662" t="str">
        <f>CONCATENATE(Table1[[#This Row],[TOKO_H]],"-",Table1[[#This Row],[KOTA_H]])</f>
        <v>SISWA CEMERLANG-KLATEN</v>
      </c>
      <c r="AO662"/>
      <c r="AP662" t="s">
        <v>9561</v>
      </c>
      <c r="AQ662"/>
    </row>
    <row r="663" spans="1:43">
      <c r="A663">
        <f>IF(Table1[[#This Row],[KODE BARANG]]="","",MATCH(Table1[[#This Row],[KODE BARANG]],DBS[KODE BARANG],0))</f>
        <v>3277</v>
      </c>
      <c r="B663">
        <f>IF(Table1[[#This Row],[ROWID]]="","",ROW()-2)</f>
        <v>661</v>
      </c>
      <c r="C663">
        <f>IF(Table1[[#This Row],[NAMA BARANG]]="","",IF(Table1[[#This Row],[ID]]="",C662,Table1[[#This Row],[ID]]))</f>
        <v>654</v>
      </c>
      <c r="D663" t="str">
        <f>IF(Table1[[#This Row],[A1]]="","",MATCH(Table1[[#This Row],[A1]],Table6[5],0))</f>
        <v/>
      </c>
      <c r="E663" t="str">
        <f>IF(Table1[[#This Row],[ID]]="","",Table1[[#This Row],[TOKO-KOTA_H]])</f>
        <v/>
      </c>
      <c r="F663" t="str">
        <f>IF(Table1[[#This Row],[NOTA TOKO]]="","",ROW()-2)</f>
        <v/>
      </c>
      <c r="G663" s="59"/>
      <c r="H663" s="1"/>
      <c r="J663" s="1"/>
      <c r="K663" t="s">
        <v>8961</v>
      </c>
      <c r="L663" t="str">
        <f>IF(Table1[[#This Row],[_NAMA BARANG]]="",IF(Table1[[#This Row],[//DBS]]="","",INDEX(DBS[NAMA],Table1[[#This Row],[//DBS]])),Table1[[#This Row],[_NAMA BARANG]])</f>
        <v>TIPEX KERTAS NO. 8587</v>
      </c>
      <c r="M663"/>
      <c r="O663" t="str">
        <f>IF(Table1[[#This Row],[ROWID]]="","",IF(Table1[[#This Row],[_KETERANGAN]]="STOCK BELUM LENGKAP","ADA",IF(Table1[[#This Row],[KODE BARANG]]="","TIDAK ADA","ADA")))</f>
        <v>ADA</v>
      </c>
      <c r="P663">
        <v>2</v>
      </c>
      <c r="Q663" t="s">
        <v>34</v>
      </c>
      <c r="R663">
        <f>IF(Table1[[#This Row],[//DBS]]="","",INDEX(DBS[ISI],Table1[[#This Row],[//DBS]]))</f>
        <v>48</v>
      </c>
      <c r="S663" t="str">
        <f>IF(Table1[[#This Row],[//DBS]]="","",IF(Table1[[#This Row],[SATUAN_BYPASS]]="",INDEX(DBS[[SATUAN ]],Table1[[#This Row],[//DBS]]),Table1[SATUAN_BYPASS]))</f>
        <v>LSN</v>
      </c>
      <c r="T663">
        <v>110</v>
      </c>
      <c r="U663" s="58">
        <f>IF(Table1[[#This Row],[HARGA_BYPASS]]="",IF(Table1[[#This Row],[_HARGA]]="","",Table1[[#This Row],[_HARGA]]*1000),Table1[[#This Row],[HARGA_BYPASS]])</f>
        <v>110000</v>
      </c>
      <c r="V663" s="2"/>
      <c r="W663" s="2"/>
      <c r="X663" s="58" t="str">
        <f>IF(Table1[[#This Row],[ROWID]]="","",IF(Table1[[#This Row],[ROWID]]=C664,"",SUMIF(Table1[ROWID],Table1[[#This Row],[ROWID]],Table1[TOTAL])))</f>
        <v/>
      </c>
      <c r="AA66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63">
        <f>IF(Table1[[#This Row],[JUMLAH NOTA]]="","",IF(Table1[[#This Row],[CONV]]="",Table1[[#This Row],[JUMLAH NOTA]],Table1[[#This Row],[JUMLAH NOTA]]*Table1[[#This Row],[CONV]]))</f>
        <v>2</v>
      </c>
      <c r="AC663" t="str">
        <f>IF(Table1[[#This Row],[ISI_CONV]]="","",IF(Table1[[#This Row],[CONV]]="",Table1[[#This Row],[SATUAN NOTA]],Table1[[#This Row],[SATUAN]]))</f>
        <v>LSN</v>
      </c>
      <c r="AD663" s="58">
        <f>IF(Table1[[#This Row],[HARGA]]="","",IF(Table1[[#This Row],[CONV]]="",Table1[[#This Row],[HARGA]],Table1[[#This Row],[HARGA]]/Table1[[#This Row],[CONV]]))</f>
        <v>110000</v>
      </c>
      <c r="AE663" s="58">
        <f>IF(Table1[[#This Row],[HARGA_CONV]]="","",Table1[[#This Row],[HARGA_CONV]]*Table1[[#This Row],[ISI_CONV]]*(100%-(Table1[[#This Row],[DISKON]]+Table1[[#This Row],[DISKON NOTA]])))</f>
        <v>220000</v>
      </c>
      <c r="AF663" s="3">
        <f>IF(Table1[[#This Row],[TANGGAL NOTA]]="",AF662,Table1[[#This Row],[TANGGAL NOTA]])</f>
        <v>45534</v>
      </c>
      <c r="AG663" s="3">
        <v>45533</v>
      </c>
      <c r="AH663" s="3">
        <f>IF(Table1[[#This Row],[TANGGAL UPDATE]]="",AH662,Table1[[#This Row],[TANGGAL UPDATE]])</f>
        <v>45535</v>
      </c>
      <c r="AI663" t="str" cm="1">
        <f t="array" ref="AI663">IF(Table1[[#This Row],[A1]]="",AI662,INDEX(Table6[3],Table1[[#This Row],[Q1]]))</f>
        <v>G</v>
      </c>
      <c r="AJ663" t="str">
        <f>IF(Table1[[#This Row],[_KETERANGAN]]="","",Table1[[#This Row],[_KETERANGAN]])</f>
        <v/>
      </c>
      <c r="AK663" t="str" cm="1">
        <f t="array" ref="AK663">IF(Table1[[#This Row],[A1]]="",AK662,INDEX(Table6[3],Table1[[#This Row],[Q1]]))</f>
        <v>G</v>
      </c>
      <c r="AL663" s="5" t="str" cm="1">
        <f t="array" ref="AL663">IF(Table1[[#This Row],[A1]]="",AL662,INDEX(Table6[1],Table1[[#This Row],[Q1]]))</f>
        <v>SISWA CEMERLANG</v>
      </c>
      <c r="AM663" t="str" cm="1">
        <f t="array" ref="AM663">IF(Table1[[#This Row],[A1]]="",AM662,INDEX(Table6[2],Table1[[#This Row],[Q1]]))</f>
        <v>KLATEN</v>
      </c>
      <c r="AN663" t="str">
        <f>CONCATENATE(Table1[[#This Row],[TOKO_H]],"-",Table1[[#This Row],[KOTA_H]])</f>
        <v>SISWA CEMERLANG-KLATEN</v>
      </c>
      <c r="AO663"/>
      <c r="AP663" t="s">
        <v>9561</v>
      </c>
      <c r="AQ663"/>
    </row>
    <row r="664" spans="1:43">
      <c r="A664">
        <f>IF(Table1[[#This Row],[KODE BARANG]]="","",MATCH(Table1[[#This Row],[KODE BARANG]],DBS[KODE BARANG],0))</f>
        <v>3276</v>
      </c>
      <c r="B664">
        <f>IF(Table1[[#This Row],[ROWID]]="","",ROW()-2)</f>
        <v>662</v>
      </c>
      <c r="C664">
        <f>IF(Table1[[#This Row],[NAMA BARANG]]="","",IF(Table1[[#This Row],[ID]]="",C663,Table1[[#This Row],[ID]]))</f>
        <v>654</v>
      </c>
      <c r="D664" t="str">
        <f>IF(Table1[[#This Row],[A1]]="","",MATCH(Table1[[#This Row],[A1]],Table6[5],0))</f>
        <v/>
      </c>
      <c r="E664" t="str">
        <f>IF(Table1[[#This Row],[ID]]="","",Table1[[#This Row],[TOKO-KOTA_H]])</f>
        <v/>
      </c>
      <c r="F664" t="str">
        <f>IF(Table1[[#This Row],[NOTA TOKO]]="","",ROW()-2)</f>
        <v/>
      </c>
      <c r="G664" s="59"/>
      <c r="H664" s="1"/>
      <c r="J664" s="1"/>
      <c r="K664" t="s">
        <v>8959</v>
      </c>
      <c r="L664" t="str">
        <f>IF(Table1[[#This Row],[_NAMA BARANG]]="",IF(Table1[[#This Row],[//DBS]]="","",INDEX(DBS[NAMA],Table1[[#This Row],[//DBS]])),Table1[[#This Row],[_NAMA BARANG]])</f>
        <v>TIPEX KERTAS NO. 8575</v>
      </c>
      <c r="M664"/>
      <c r="O664" t="str">
        <f>IF(Table1[[#This Row],[ROWID]]="","",IF(Table1[[#This Row],[_KETERANGAN]]="STOCK BELUM LENGKAP","ADA",IF(Table1[[#This Row],[KODE BARANG]]="","TIDAK ADA","ADA")))</f>
        <v>ADA</v>
      </c>
      <c r="P664">
        <v>2</v>
      </c>
      <c r="Q664" t="s">
        <v>34</v>
      </c>
      <c r="R664">
        <f>IF(Table1[[#This Row],[//DBS]]="","",INDEX(DBS[ISI],Table1[[#This Row],[//DBS]]))</f>
        <v>48</v>
      </c>
      <c r="S664" t="str">
        <f>IF(Table1[[#This Row],[//DBS]]="","",IF(Table1[[#This Row],[SATUAN_BYPASS]]="",INDEX(DBS[[SATUAN ]],Table1[[#This Row],[//DBS]]),Table1[SATUAN_BYPASS]))</f>
        <v>LSN</v>
      </c>
      <c r="T664">
        <v>110</v>
      </c>
      <c r="U664" s="58">
        <f>IF(Table1[[#This Row],[HARGA_BYPASS]]="",IF(Table1[[#This Row],[_HARGA]]="","",Table1[[#This Row],[_HARGA]]*1000),Table1[[#This Row],[HARGA_BYPASS]])</f>
        <v>110000</v>
      </c>
      <c r="V664" s="2"/>
      <c r="W664" s="2"/>
      <c r="X664" s="58" t="str">
        <f>IF(Table1[[#This Row],[ROWID]]="","",IF(Table1[[#This Row],[ROWID]]=C665,"",SUMIF(Table1[ROWID],Table1[[#This Row],[ROWID]],Table1[TOTAL])))</f>
        <v/>
      </c>
      <c r="AA66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64">
        <f>IF(Table1[[#This Row],[JUMLAH NOTA]]="","",IF(Table1[[#This Row],[CONV]]="",Table1[[#This Row],[JUMLAH NOTA]],Table1[[#This Row],[JUMLAH NOTA]]*Table1[[#This Row],[CONV]]))</f>
        <v>2</v>
      </c>
      <c r="AC664" t="str">
        <f>IF(Table1[[#This Row],[ISI_CONV]]="","",IF(Table1[[#This Row],[CONV]]="",Table1[[#This Row],[SATUAN NOTA]],Table1[[#This Row],[SATUAN]]))</f>
        <v>LSN</v>
      </c>
      <c r="AD664" s="58">
        <f>IF(Table1[[#This Row],[HARGA]]="","",IF(Table1[[#This Row],[CONV]]="",Table1[[#This Row],[HARGA]],Table1[[#This Row],[HARGA]]/Table1[[#This Row],[CONV]]))</f>
        <v>110000</v>
      </c>
      <c r="AE664" s="58">
        <f>IF(Table1[[#This Row],[HARGA_CONV]]="","",Table1[[#This Row],[HARGA_CONV]]*Table1[[#This Row],[ISI_CONV]]*(100%-(Table1[[#This Row],[DISKON]]+Table1[[#This Row],[DISKON NOTA]])))</f>
        <v>220000</v>
      </c>
      <c r="AF664" s="3">
        <f>IF(Table1[[#This Row],[TANGGAL NOTA]]="",AF663,Table1[[#This Row],[TANGGAL NOTA]])</f>
        <v>45534</v>
      </c>
      <c r="AG664" s="3">
        <v>45533</v>
      </c>
      <c r="AH664" s="3">
        <f>IF(Table1[[#This Row],[TANGGAL UPDATE]]="",AH663,Table1[[#This Row],[TANGGAL UPDATE]])</f>
        <v>45535</v>
      </c>
      <c r="AI664" t="str" cm="1">
        <f t="array" ref="AI664">IF(Table1[[#This Row],[A1]]="",AI663,INDEX(Table6[3],Table1[[#This Row],[Q1]]))</f>
        <v>G</v>
      </c>
      <c r="AJ664" t="str">
        <f>IF(Table1[[#This Row],[_KETERANGAN]]="","",Table1[[#This Row],[_KETERANGAN]])</f>
        <v/>
      </c>
      <c r="AK664" t="str" cm="1">
        <f t="array" ref="AK664">IF(Table1[[#This Row],[A1]]="",AK663,INDEX(Table6[3],Table1[[#This Row],[Q1]]))</f>
        <v>G</v>
      </c>
      <c r="AL664" s="5" t="str" cm="1">
        <f t="array" ref="AL664">IF(Table1[[#This Row],[A1]]="",AL663,INDEX(Table6[1],Table1[[#This Row],[Q1]]))</f>
        <v>SISWA CEMERLANG</v>
      </c>
      <c r="AM664" t="str" cm="1">
        <f t="array" ref="AM664">IF(Table1[[#This Row],[A1]]="",AM663,INDEX(Table6[2],Table1[[#This Row],[Q1]]))</f>
        <v>KLATEN</v>
      </c>
      <c r="AN664" t="str">
        <f>CONCATENATE(Table1[[#This Row],[TOKO_H]],"-",Table1[[#This Row],[KOTA_H]])</f>
        <v>SISWA CEMERLANG-KLATEN</v>
      </c>
      <c r="AO664"/>
      <c r="AP664" t="s">
        <v>9561</v>
      </c>
      <c r="AQ664"/>
    </row>
    <row r="665" spans="1:43">
      <c r="A665">
        <f>IF(Table1[[#This Row],[KODE BARANG]]="","",MATCH(Table1[[#This Row],[KODE BARANG]],DBS[KODE BARANG],0))</f>
        <v>3278</v>
      </c>
      <c r="B665">
        <f>IF(Table1[[#This Row],[ROWID]]="","",ROW()-2)</f>
        <v>663</v>
      </c>
      <c r="C665">
        <f>IF(Table1[[#This Row],[NAMA BARANG]]="","",IF(Table1[[#This Row],[ID]]="",C664,Table1[[#This Row],[ID]]))</f>
        <v>654</v>
      </c>
      <c r="D665" t="str">
        <f>IF(Table1[[#This Row],[A1]]="","",MATCH(Table1[[#This Row],[A1]],Table6[5],0))</f>
        <v/>
      </c>
      <c r="E665" t="str">
        <f>IF(Table1[[#This Row],[ID]]="","",Table1[[#This Row],[TOKO-KOTA_H]])</f>
        <v/>
      </c>
      <c r="F665" t="str">
        <f>IF(Table1[[#This Row],[NOTA TOKO]]="","",ROW()-2)</f>
        <v/>
      </c>
      <c r="G665" s="59"/>
      <c r="H665" s="1"/>
      <c r="J665" s="1"/>
      <c r="K665" t="s">
        <v>8963</v>
      </c>
      <c r="L665" t="str">
        <f>IF(Table1[[#This Row],[_NAMA BARANG]]="",IF(Table1[[#This Row],[//DBS]]="","",INDEX(DBS[NAMA],Table1[[#This Row],[//DBS]])),Table1[[#This Row],[_NAMA BARANG]])</f>
        <v>TIPEX KERTAS NO. 8588</v>
      </c>
      <c r="M665"/>
      <c r="O665" t="str">
        <f>IF(Table1[[#This Row],[ROWID]]="","",IF(Table1[[#This Row],[_KETERANGAN]]="STOCK BELUM LENGKAP","ADA",IF(Table1[[#This Row],[KODE BARANG]]="","TIDAK ADA","ADA")))</f>
        <v>ADA</v>
      </c>
      <c r="P665">
        <v>2</v>
      </c>
      <c r="Q665" t="s">
        <v>34</v>
      </c>
      <c r="R665">
        <f>IF(Table1[[#This Row],[//DBS]]="","",INDEX(DBS[ISI],Table1[[#This Row],[//DBS]]))</f>
        <v>48</v>
      </c>
      <c r="S665" t="str">
        <f>IF(Table1[[#This Row],[//DBS]]="","",IF(Table1[[#This Row],[SATUAN_BYPASS]]="",INDEX(DBS[[SATUAN ]],Table1[[#This Row],[//DBS]]),Table1[SATUAN_BYPASS]))</f>
        <v>LSN</v>
      </c>
      <c r="T665">
        <v>110</v>
      </c>
      <c r="U665" s="58">
        <f>IF(Table1[[#This Row],[HARGA_BYPASS]]="",IF(Table1[[#This Row],[_HARGA]]="","",Table1[[#This Row],[_HARGA]]*1000),Table1[[#This Row],[HARGA_BYPASS]])</f>
        <v>110000</v>
      </c>
      <c r="V665" s="2"/>
      <c r="W665" s="2"/>
      <c r="X665" s="58" t="str">
        <f>IF(Table1[[#This Row],[ROWID]]="","",IF(Table1[[#This Row],[ROWID]]=C666,"",SUMIF(Table1[ROWID],Table1[[#This Row],[ROWID]],Table1[TOTAL])))</f>
        <v/>
      </c>
      <c r="AA66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65">
        <f>IF(Table1[[#This Row],[JUMLAH NOTA]]="","",IF(Table1[[#This Row],[CONV]]="",Table1[[#This Row],[JUMLAH NOTA]],Table1[[#This Row],[JUMLAH NOTA]]*Table1[[#This Row],[CONV]]))</f>
        <v>2</v>
      </c>
      <c r="AC665" t="str">
        <f>IF(Table1[[#This Row],[ISI_CONV]]="","",IF(Table1[[#This Row],[CONV]]="",Table1[[#This Row],[SATUAN NOTA]],Table1[[#This Row],[SATUAN]]))</f>
        <v>LSN</v>
      </c>
      <c r="AD665" s="58">
        <f>IF(Table1[[#This Row],[HARGA]]="","",IF(Table1[[#This Row],[CONV]]="",Table1[[#This Row],[HARGA]],Table1[[#This Row],[HARGA]]/Table1[[#This Row],[CONV]]))</f>
        <v>110000</v>
      </c>
      <c r="AE665" s="58">
        <f>IF(Table1[[#This Row],[HARGA_CONV]]="","",Table1[[#This Row],[HARGA_CONV]]*Table1[[#This Row],[ISI_CONV]]*(100%-(Table1[[#This Row],[DISKON]]+Table1[[#This Row],[DISKON NOTA]])))</f>
        <v>220000</v>
      </c>
      <c r="AF665" s="3">
        <f>IF(Table1[[#This Row],[TANGGAL NOTA]]="",AF664,Table1[[#This Row],[TANGGAL NOTA]])</f>
        <v>45534</v>
      </c>
      <c r="AG665" s="3">
        <v>45533</v>
      </c>
      <c r="AH665" s="3">
        <f>IF(Table1[[#This Row],[TANGGAL UPDATE]]="",AH664,Table1[[#This Row],[TANGGAL UPDATE]])</f>
        <v>45535</v>
      </c>
      <c r="AI665" t="str" cm="1">
        <f t="array" ref="AI665">IF(Table1[[#This Row],[A1]]="",AI664,INDEX(Table6[3],Table1[[#This Row],[Q1]]))</f>
        <v>G</v>
      </c>
      <c r="AJ665" t="str">
        <f>IF(Table1[[#This Row],[_KETERANGAN]]="","",Table1[[#This Row],[_KETERANGAN]])</f>
        <v/>
      </c>
      <c r="AK665" t="str" cm="1">
        <f t="array" ref="AK665">IF(Table1[[#This Row],[A1]]="",AK664,INDEX(Table6[3],Table1[[#This Row],[Q1]]))</f>
        <v>G</v>
      </c>
      <c r="AL665" s="5" t="str" cm="1">
        <f t="array" ref="AL665">IF(Table1[[#This Row],[A1]]="",AL664,INDEX(Table6[1],Table1[[#This Row],[Q1]]))</f>
        <v>SISWA CEMERLANG</v>
      </c>
      <c r="AM665" t="str" cm="1">
        <f t="array" ref="AM665">IF(Table1[[#This Row],[A1]]="",AM664,INDEX(Table6[2],Table1[[#This Row],[Q1]]))</f>
        <v>KLATEN</v>
      </c>
      <c r="AN665" t="str">
        <f>CONCATENATE(Table1[[#This Row],[TOKO_H]],"-",Table1[[#This Row],[KOTA_H]])</f>
        <v>SISWA CEMERLANG-KLATEN</v>
      </c>
      <c r="AO665"/>
      <c r="AP665" t="s">
        <v>9561</v>
      </c>
      <c r="AQ665"/>
    </row>
    <row r="666" spans="1:43">
      <c r="A666">
        <f>IF(Table1[[#This Row],[KODE BARANG]]="","",MATCH(Table1[[#This Row],[KODE BARANG]],DBS[KODE BARANG],0))</f>
        <v>3274</v>
      </c>
      <c r="B666">
        <f>IF(Table1[[#This Row],[ROWID]]="","",ROW()-2)</f>
        <v>664</v>
      </c>
      <c r="C666">
        <f>IF(Table1[[#This Row],[NAMA BARANG]]="","",IF(Table1[[#This Row],[ID]]="",C665,Table1[[#This Row],[ID]]))</f>
        <v>654</v>
      </c>
      <c r="D666" t="str">
        <f>IF(Table1[[#This Row],[A1]]="","",MATCH(Table1[[#This Row],[A1]],Table6[5],0))</f>
        <v/>
      </c>
      <c r="E666" t="str">
        <f>IF(Table1[[#This Row],[ID]]="","",Table1[[#This Row],[TOKO-KOTA_H]])</f>
        <v/>
      </c>
      <c r="F666" t="str">
        <f>IF(Table1[[#This Row],[NOTA TOKO]]="","",ROW()-2)</f>
        <v/>
      </c>
      <c r="G666" s="59"/>
      <c r="H666" s="1"/>
      <c r="J666" s="1"/>
      <c r="K666" t="s">
        <v>8955</v>
      </c>
      <c r="L666" t="str">
        <f>IF(Table1[[#This Row],[_NAMA BARANG]]="",IF(Table1[[#This Row],[//DBS]]="","",INDEX(DBS[NAMA],Table1[[#This Row],[//DBS]])),Table1[[#This Row],[_NAMA BARANG]])</f>
        <v>TIPEX KERTAS NO. 8545</v>
      </c>
      <c r="M666"/>
      <c r="O666" t="str">
        <f>IF(Table1[[#This Row],[ROWID]]="","",IF(Table1[[#This Row],[_KETERANGAN]]="STOCK BELUM LENGKAP","ADA",IF(Table1[[#This Row],[KODE BARANG]]="","TIDAK ADA","ADA")))</f>
        <v>ADA</v>
      </c>
      <c r="P666">
        <v>2</v>
      </c>
      <c r="Q666" t="s">
        <v>34</v>
      </c>
      <c r="R666">
        <f>IF(Table1[[#This Row],[//DBS]]="","",INDEX(DBS[ISI],Table1[[#This Row],[//DBS]]))</f>
        <v>48</v>
      </c>
      <c r="S666" t="str">
        <f>IF(Table1[[#This Row],[//DBS]]="","",IF(Table1[[#This Row],[SATUAN_BYPASS]]="",INDEX(DBS[[SATUAN ]],Table1[[#This Row],[//DBS]]),Table1[SATUAN_BYPASS]))</f>
        <v>LSN</v>
      </c>
      <c r="T666">
        <v>110</v>
      </c>
      <c r="U666" s="58">
        <f>IF(Table1[[#This Row],[HARGA_BYPASS]]="",IF(Table1[[#This Row],[_HARGA]]="","",Table1[[#This Row],[_HARGA]]*1000),Table1[[#This Row],[HARGA_BYPASS]])</f>
        <v>110000</v>
      </c>
      <c r="V666" s="2"/>
      <c r="W666" s="2"/>
      <c r="X666" s="58" t="str">
        <f>IF(Table1[[#This Row],[ROWID]]="","",IF(Table1[[#This Row],[ROWID]]=C667,"",SUMIF(Table1[ROWID],Table1[[#This Row],[ROWID]],Table1[TOTAL])))</f>
        <v/>
      </c>
      <c r="AA66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66">
        <f>IF(Table1[[#This Row],[JUMLAH NOTA]]="","",IF(Table1[[#This Row],[CONV]]="",Table1[[#This Row],[JUMLAH NOTA]],Table1[[#This Row],[JUMLAH NOTA]]*Table1[[#This Row],[CONV]]))</f>
        <v>2</v>
      </c>
      <c r="AC666" t="str">
        <f>IF(Table1[[#This Row],[ISI_CONV]]="","",IF(Table1[[#This Row],[CONV]]="",Table1[[#This Row],[SATUAN NOTA]],Table1[[#This Row],[SATUAN]]))</f>
        <v>LSN</v>
      </c>
      <c r="AD666" s="58">
        <f>IF(Table1[[#This Row],[HARGA]]="","",IF(Table1[[#This Row],[CONV]]="",Table1[[#This Row],[HARGA]],Table1[[#This Row],[HARGA]]/Table1[[#This Row],[CONV]]))</f>
        <v>110000</v>
      </c>
      <c r="AE666" s="58">
        <f>IF(Table1[[#This Row],[HARGA_CONV]]="","",Table1[[#This Row],[HARGA_CONV]]*Table1[[#This Row],[ISI_CONV]]*(100%-(Table1[[#This Row],[DISKON]]+Table1[[#This Row],[DISKON NOTA]])))</f>
        <v>220000</v>
      </c>
      <c r="AF666" s="3">
        <f>IF(Table1[[#This Row],[TANGGAL NOTA]]="",AF665,Table1[[#This Row],[TANGGAL NOTA]])</f>
        <v>45534</v>
      </c>
      <c r="AG666" s="3">
        <v>45533</v>
      </c>
      <c r="AH666" s="3">
        <f>IF(Table1[[#This Row],[TANGGAL UPDATE]]="",AH665,Table1[[#This Row],[TANGGAL UPDATE]])</f>
        <v>45535</v>
      </c>
      <c r="AI666" t="str" cm="1">
        <f t="array" ref="AI666">IF(Table1[[#This Row],[A1]]="",AI665,INDEX(Table6[3],Table1[[#This Row],[Q1]]))</f>
        <v>G</v>
      </c>
      <c r="AJ666" t="str">
        <f>IF(Table1[[#This Row],[_KETERANGAN]]="","",Table1[[#This Row],[_KETERANGAN]])</f>
        <v/>
      </c>
      <c r="AK666" t="str" cm="1">
        <f t="array" ref="AK666">IF(Table1[[#This Row],[A1]]="",AK665,INDEX(Table6[3],Table1[[#This Row],[Q1]]))</f>
        <v>G</v>
      </c>
      <c r="AL666" s="5" t="str" cm="1">
        <f t="array" ref="AL666">IF(Table1[[#This Row],[A1]]="",AL665,INDEX(Table6[1],Table1[[#This Row],[Q1]]))</f>
        <v>SISWA CEMERLANG</v>
      </c>
      <c r="AM666" t="str" cm="1">
        <f t="array" ref="AM666">IF(Table1[[#This Row],[A1]]="",AM665,INDEX(Table6[2],Table1[[#This Row],[Q1]]))</f>
        <v>KLATEN</v>
      </c>
      <c r="AN666" t="str">
        <f>CONCATENATE(Table1[[#This Row],[TOKO_H]],"-",Table1[[#This Row],[KOTA_H]])</f>
        <v>SISWA CEMERLANG-KLATEN</v>
      </c>
      <c r="AO666"/>
      <c r="AP666" t="s">
        <v>9561</v>
      </c>
      <c r="AQ666"/>
    </row>
    <row r="667" spans="1:43">
      <c r="A667">
        <f>IF(Table1[[#This Row],[KODE BARANG]]="","",MATCH(Table1[[#This Row],[KODE BARANG]],DBS[KODE BARANG],0))</f>
        <v>3273</v>
      </c>
      <c r="B667">
        <f>IF(Table1[[#This Row],[ROWID]]="","",ROW()-2)</f>
        <v>665</v>
      </c>
      <c r="C667">
        <f>IF(Table1[[#This Row],[NAMA BARANG]]="","",IF(Table1[[#This Row],[ID]]="",C666,Table1[[#This Row],[ID]]))</f>
        <v>654</v>
      </c>
      <c r="D667" t="str">
        <f>IF(Table1[[#This Row],[A1]]="","",MATCH(Table1[[#This Row],[A1]],Table6[5],0))</f>
        <v/>
      </c>
      <c r="E667" t="str">
        <f>IF(Table1[[#This Row],[ID]]="","",Table1[[#This Row],[TOKO-KOTA_H]])</f>
        <v/>
      </c>
      <c r="F667" t="str">
        <f>IF(Table1[[#This Row],[NOTA TOKO]]="","",ROW()-2)</f>
        <v/>
      </c>
      <c r="G667" s="59"/>
      <c r="H667" s="1"/>
      <c r="J667" s="1"/>
      <c r="K667" t="s">
        <v>8953</v>
      </c>
      <c r="L667" t="str">
        <f>IF(Table1[[#This Row],[_NAMA BARANG]]="",IF(Table1[[#This Row],[//DBS]]="","",INDEX(DBS[NAMA],Table1[[#This Row],[//DBS]])),Table1[[#This Row],[_NAMA BARANG]])</f>
        <v>TIPEX KERTAS NO. 8542</v>
      </c>
      <c r="M667"/>
      <c r="O667" t="str">
        <f>IF(Table1[[#This Row],[ROWID]]="","",IF(Table1[[#This Row],[_KETERANGAN]]="STOCK BELUM LENGKAP","ADA",IF(Table1[[#This Row],[KODE BARANG]]="","TIDAK ADA","ADA")))</f>
        <v>ADA</v>
      </c>
      <c r="P667">
        <v>2</v>
      </c>
      <c r="Q667" t="s">
        <v>34</v>
      </c>
      <c r="R667">
        <f>IF(Table1[[#This Row],[//DBS]]="","",INDEX(DBS[ISI],Table1[[#This Row],[//DBS]]))</f>
        <v>48</v>
      </c>
      <c r="S667" t="str">
        <f>IF(Table1[[#This Row],[//DBS]]="","",IF(Table1[[#This Row],[SATUAN_BYPASS]]="",INDEX(DBS[[SATUAN ]],Table1[[#This Row],[//DBS]]),Table1[SATUAN_BYPASS]))</f>
        <v>LSN</v>
      </c>
      <c r="T667">
        <v>110</v>
      </c>
      <c r="U667" s="58">
        <f>IF(Table1[[#This Row],[HARGA_BYPASS]]="",IF(Table1[[#This Row],[_HARGA]]="","",Table1[[#This Row],[_HARGA]]*1000),Table1[[#This Row],[HARGA_BYPASS]])</f>
        <v>110000</v>
      </c>
      <c r="V667" s="2"/>
      <c r="W667" s="2"/>
      <c r="X667" s="58" t="str">
        <f>IF(Table1[[#This Row],[ROWID]]="","",IF(Table1[[#This Row],[ROWID]]=C668,"",SUMIF(Table1[ROWID],Table1[[#This Row],[ROWID]],Table1[TOTAL])))</f>
        <v/>
      </c>
      <c r="AA66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67">
        <f>IF(Table1[[#This Row],[JUMLAH NOTA]]="","",IF(Table1[[#This Row],[CONV]]="",Table1[[#This Row],[JUMLAH NOTA]],Table1[[#This Row],[JUMLAH NOTA]]*Table1[[#This Row],[CONV]]))</f>
        <v>2</v>
      </c>
      <c r="AC667" t="str">
        <f>IF(Table1[[#This Row],[ISI_CONV]]="","",IF(Table1[[#This Row],[CONV]]="",Table1[[#This Row],[SATUAN NOTA]],Table1[[#This Row],[SATUAN]]))</f>
        <v>LSN</v>
      </c>
      <c r="AD667" s="58">
        <f>IF(Table1[[#This Row],[HARGA]]="","",IF(Table1[[#This Row],[CONV]]="",Table1[[#This Row],[HARGA]],Table1[[#This Row],[HARGA]]/Table1[[#This Row],[CONV]]))</f>
        <v>110000</v>
      </c>
      <c r="AE667" s="58">
        <f>IF(Table1[[#This Row],[HARGA_CONV]]="","",Table1[[#This Row],[HARGA_CONV]]*Table1[[#This Row],[ISI_CONV]]*(100%-(Table1[[#This Row],[DISKON]]+Table1[[#This Row],[DISKON NOTA]])))</f>
        <v>220000</v>
      </c>
      <c r="AF667" s="3">
        <f>IF(Table1[[#This Row],[TANGGAL NOTA]]="",AF666,Table1[[#This Row],[TANGGAL NOTA]])</f>
        <v>45534</v>
      </c>
      <c r="AG667" s="3">
        <v>45533</v>
      </c>
      <c r="AH667" s="3">
        <f>IF(Table1[[#This Row],[TANGGAL UPDATE]]="",AH666,Table1[[#This Row],[TANGGAL UPDATE]])</f>
        <v>45535</v>
      </c>
      <c r="AI667" t="str" cm="1">
        <f t="array" ref="AI667">IF(Table1[[#This Row],[A1]]="",AI666,INDEX(Table6[3],Table1[[#This Row],[Q1]]))</f>
        <v>G</v>
      </c>
      <c r="AJ667" t="str">
        <f>IF(Table1[[#This Row],[_KETERANGAN]]="","",Table1[[#This Row],[_KETERANGAN]])</f>
        <v/>
      </c>
      <c r="AK667" t="str" cm="1">
        <f t="array" ref="AK667">IF(Table1[[#This Row],[A1]]="",AK666,INDEX(Table6[3],Table1[[#This Row],[Q1]]))</f>
        <v>G</v>
      </c>
      <c r="AL667" s="5" t="str" cm="1">
        <f t="array" ref="AL667">IF(Table1[[#This Row],[A1]]="",AL666,INDEX(Table6[1],Table1[[#This Row],[Q1]]))</f>
        <v>SISWA CEMERLANG</v>
      </c>
      <c r="AM667" t="str" cm="1">
        <f t="array" ref="AM667">IF(Table1[[#This Row],[A1]]="",AM666,INDEX(Table6[2],Table1[[#This Row],[Q1]]))</f>
        <v>KLATEN</v>
      </c>
      <c r="AN667" t="str">
        <f>CONCATENATE(Table1[[#This Row],[TOKO_H]],"-",Table1[[#This Row],[KOTA_H]])</f>
        <v>SISWA CEMERLANG-KLATEN</v>
      </c>
      <c r="AO667"/>
      <c r="AP667" t="s">
        <v>9561</v>
      </c>
      <c r="AQ667"/>
    </row>
    <row r="668" spans="1:43">
      <c r="A668">
        <f>IF(Table1[[#This Row],[KODE BARANG]]="","",MATCH(Table1[[#This Row],[KODE BARANG]],DBS[KODE BARANG],0))</f>
        <v>3283</v>
      </c>
      <c r="B668">
        <f>IF(Table1[[#This Row],[ROWID]]="","",ROW()-2)</f>
        <v>666</v>
      </c>
      <c r="C668">
        <f>IF(Table1[[#This Row],[NAMA BARANG]]="","",IF(Table1[[#This Row],[ID]]="",C667,Table1[[#This Row],[ID]]))</f>
        <v>654</v>
      </c>
      <c r="D668" t="str">
        <f>IF(Table1[[#This Row],[A1]]="","",MATCH(Table1[[#This Row],[A1]],Table6[5],0))</f>
        <v/>
      </c>
      <c r="E668" t="str">
        <f>IF(Table1[[#This Row],[ID]]="","",Table1[[#This Row],[TOKO-KOTA_H]])</f>
        <v/>
      </c>
      <c r="F668" t="str">
        <f>IF(Table1[[#This Row],[NOTA TOKO]]="","",ROW()-2)</f>
        <v/>
      </c>
      <c r="G668" s="59"/>
      <c r="H668" s="1"/>
      <c r="J668" s="1"/>
      <c r="K668" t="s">
        <v>8973</v>
      </c>
      <c r="L668" t="str">
        <f>IF(Table1[[#This Row],[_NAMA BARANG]]="",IF(Table1[[#This Row],[//DBS]]="","",INDEX(DBS[NAMA],Table1[[#This Row],[//DBS]])),Table1[[#This Row],[_NAMA BARANG]])</f>
        <v>TIPEX KERTAS NO. 9425</v>
      </c>
      <c r="M668"/>
      <c r="O668" t="str">
        <f>IF(Table1[[#This Row],[ROWID]]="","",IF(Table1[[#This Row],[_KETERANGAN]]="STOCK BELUM LENGKAP","ADA",IF(Table1[[#This Row],[KODE BARANG]]="","TIDAK ADA","ADA")))</f>
        <v>ADA</v>
      </c>
      <c r="P668">
        <v>2</v>
      </c>
      <c r="Q668" t="s">
        <v>34</v>
      </c>
      <c r="R668">
        <f>IF(Table1[[#This Row],[//DBS]]="","",INDEX(DBS[ISI],Table1[[#This Row],[//DBS]]))</f>
        <v>72</v>
      </c>
      <c r="S668" t="str">
        <f>IF(Table1[[#This Row],[//DBS]]="","",IF(Table1[[#This Row],[SATUAN_BYPASS]]="",INDEX(DBS[[SATUAN ]],Table1[[#This Row],[//DBS]]),Table1[SATUAN_BYPASS]))</f>
        <v>LSN</v>
      </c>
      <c r="T668">
        <v>45</v>
      </c>
      <c r="U668" s="58">
        <f>IF(Table1[[#This Row],[HARGA_BYPASS]]="",IF(Table1[[#This Row],[_HARGA]]="","",Table1[[#This Row],[_HARGA]]*1000),Table1[[#This Row],[HARGA_BYPASS]])</f>
        <v>45000</v>
      </c>
      <c r="V668" s="2"/>
      <c r="W668" s="2"/>
      <c r="X668" s="58" t="str">
        <f>IF(Table1[[#This Row],[ROWID]]="","",IF(Table1[[#This Row],[ROWID]]=C669,"",SUMIF(Table1[ROWID],Table1[[#This Row],[ROWID]],Table1[TOTAL])))</f>
        <v/>
      </c>
      <c r="AA66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68">
        <f>IF(Table1[[#This Row],[JUMLAH NOTA]]="","",IF(Table1[[#This Row],[CONV]]="",Table1[[#This Row],[JUMLAH NOTA]],Table1[[#This Row],[JUMLAH NOTA]]*Table1[[#This Row],[CONV]]))</f>
        <v>2</v>
      </c>
      <c r="AC668" t="str">
        <f>IF(Table1[[#This Row],[ISI_CONV]]="","",IF(Table1[[#This Row],[CONV]]="",Table1[[#This Row],[SATUAN NOTA]],Table1[[#This Row],[SATUAN]]))</f>
        <v>LSN</v>
      </c>
      <c r="AD668" s="58">
        <f>IF(Table1[[#This Row],[HARGA]]="","",IF(Table1[[#This Row],[CONV]]="",Table1[[#This Row],[HARGA]],Table1[[#This Row],[HARGA]]/Table1[[#This Row],[CONV]]))</f>
        <v>45000</v>
      </c>
      <c r="AE668" s="58">
        <f>IF(Table1[[#This Row],[HARGA_CONV]]="","",Table1[[#This Row],[HARGA_CONV]]*Table1[[#This Row],[ISI_CONV]]*(100%-(Table1[[#This Row],[DISKON]]+Table1[[#This Row],[DISKON NOTA]])))</f>
        <v>90000</v>
      </c>
      <c r="AF668" s="3">
        <f>IF(Table1[[#This Row],[TANGGAL NOTA]]="",AF667,Table1[[#This Row],[TANGGAL NOTA]])</f>
        <v>45534</v>
      </c>
      <c r="AG668" s="3">
        <v>45533</v>
      </c>
      <c r="AH668" s="3">
        <f>IF(Table1[[#This Row],[TANGGAL UPDATE]]="",AH667,Table1[[#This Row],[TANGGAL UPDATE]])</f>
        <v>45535</v>
      </c>
      <c r="AI668" t="str" cm="1">
        <f t="array" ref="AI668">IF(Table1[[#This Row],[A1]]="",AI667,INDEX(Table6[3],Table1[[#This Row],[Q1]]))</f>
        <v>G</v>
      </c>
      <c r="AJ668" t="str">
        <f>IF(Table1[[#This Row],[_KETERANGAN]]="","",Table1[[#This Row],[_KETERANGAN]])</f>
        <v/>
      </c>
      <c r="AK668" t="str" cm="1">
        <f t="array" ref="AK668">IF(Table1[[#This Row],[A1]]="",AK667,INDEX(Table6[3],Table1[[#This Row],[Q1]]))</f>
        <v>G</v>
      </c>
      <c r="AL668" s="5" t="str" cm="1">
        <f t="array" ref="AL668">IF(Table1[[#This Row],[A1]]="",AL667,INDEX(Table6[1],Table1[[#This Row],[Q1]]))</f>
        <v>SISWA CEMERLANG</v>
      </c>
      <c r="AM668" t="str" cm="1">
        <f t="array" ref="AM668">IF(Table1[[#This Row],[A1]]="",AM667,INDEX(Table6[2],Table1[[#This Row],[Q1]]))</f>
        <v>KLATEN</v>
      </c>
      <c r="AN668" t="str">
        <f>CONCATENATE(Table1[[#This Row],[TOKO_H]],"-",Table1[[#This Row],[KOTA_H]])</f>
        <v>SISWA CEMERLANG-KLATEN</v>
      </c>
      <c r="AO668"/>
      <c r="AP668" t="s">
        <v>9561</v>
      </c>
      <c r="AQ668"/>
    </row>
    <row r="669" spans="1:43">
      <c r="A669" t="str">
        <f>IF(Table1[[#This Row],[KODE BARANG]]="","",MATCH(Table1[[#This Row],[KODE BARANG]],DBS[KODE BARANG],0))</f>
        <v/>
      </c>
      <c r="B669">
        <f>IF(Table1[[#This Row],[ROWID]]="","",ROW()-2)</f>
        <v>667</v>
      </c>
      <c r="C669">
        <f>IF(Table1[[#This Row],[NAMA BARANG]]="","",IF(Table1[[#This Row],[ID]]="",C668,Table1[[#This Row],[ID]]))</f>
        <v>654</v>
      </c>
      <c r="D669" t="str">
        <f>IF(Table1[[#This Row],[A1]]="","",MATCH(Table1[[#This Row],[A1]],Table6[5],0))</f>
        <v/>
      </c>
      <c r="E669" t="str">
        <f>IF(Table1[[#This Row],[ID]]="","",Table1[[#This Row],[TOKO-KOTA_H]])</f>
        <v/>
      </c>
      <c r="F669" t="str">
        <f>IF(Table1[[#This Row],[NOTA TOKO]]="","",ROW()-2)</f>
        <v/>
      </c>
      <c r="G669" s="59"/>
      <c r="H669" s="1"/>
      <c r="J669" s="1"/>
      <c r="K669"/>
      <c r="L669" t="str">
        <f>IF(Table1[[#This Row],[_NAMA BARANG]]="",IF(Table1[[#This Row],[//DBS]]="","",INDEX(DBS[NAMA],Table1[[#This Row],[//DBS]])),Table1[[#This Row],[_NAMA BARANG]])</f>
        <v>TIPEX MINI 0888</v>
      </c>
      <c r="M669" t="s">
        <v>13602</v>
      </c>
      <c r="O669" t="str">
        <f>IF(Table1[[#This Row],[ROWID]]="","",IF(Table1[[#This Row],[_KETERANGAN]]="STOCK BELUM LENGKAP","ADA",IF(Table1[[#This Row],[KODE BARANG]]="","TIDAK ADA","ADA")))</f>
        <v>TIDAK ADA</v>
      </c>
      <c r="P669">
        <v>4</v>
      </c>
      <c r="Q669" t="s">
        <v>34</v>
      </c>
      <c r="R669" t="str">
        <f>IF(Table1[[#This Row],[//DBS]]="","",INDEX(DBS[ISI],Table1[[#This Row],[//DBS]]))</f>
        <v/>
      </c>
      <c r="S669" t="str">
        <f>IF(Table1[[#This Row],[//DBS]]="","",IF(Table1[[#This Row],[SATUAN_BYPASS]]="",INDEX(DBS[[SATUAN ]],Table1[[#This Row],[//DBS]]),Table1[SATUAN_BYPASS]))</f>
        <v/>
      </c>
      <c r="T669">
        <v>26.5</v>
      </c>
      <c r="U669" s="58">
        <f>IF(Table1[[#This Row],[HARGA_BYPASS]]="",IF(Table1[[#This Row],[_HARGA]]="","",Table1[[#This Row],[_HARGA]]*1000),Table1[[#This Row],[HARGA_BYPASS]])</f>
        <v>26500</v>
      </c>
      <c r="V669" s="2"/>
      <c r="W669" s="2"/>
      <c r="X669" s="58" t="str">
        <f>IF(Table1[[#This Row],[ROWID]]="","",IF(Table1[[#This Row],[ROWID]]=C670,"",SUMIF(Table1[ROWID],Table1[[#This Row],[ROWID]],Table1[TOTAL])))</f>
        <v/>
      </c>
      <c r="AA66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69">
        <f>IF(Table1[[#This Row],[JUMLAH NOTA]]="","",IF(Table1[[#This Row],[CONV]]="",Table1[[#This Row],[JUMLAH NOTA]],Table1[[#This Row],[JUMLAH NOTA]]*Table1[[#This Row],[CONV]]))</f>
        <v>4</v>
      </c>
      <c r="AC669" t="str">
        <f>IF(Table1[[#This Row],[ISI_CONV]]="","",IF(Table1[[#This Row],[CONV]]="",Table1[[#This Row],[SATUAN NOTA]],Table1[[#This Row],[SATUAN]]))</f>
        <v>LSN</v>
      </c>
      <c r="AD669" s="58">
        <f>IF(Table1[[#This Row],[HARGA]]="","",IF(Table1[[#This Row],[CONV]]="",Table1[[#This Row],[HARGA]],Table1[[#This Row],[HARGA]]/Table1[[#This Row],[CONV]]))</f>
        <v>26500</v>
      </c>
      <c r="AE669" s="58">
        <f>IF(Table1[[#This Row],[HARGA_CONV]]="","",Table1[[#This Row],[HARGA_CONV]]*Table1[[#This Row],[ISI_CONV]]*(100%-(Table1[[#This Row],[DISKON]]+Table1[[#This Row],[DISKON NOTA]])))</f>
        <v>106000</v>
      </c>
      <c r="AF669" s="3">
        <f>IF(Table1[[#This Row],[TANGGAL NOTA]]="",AF668,Table1[[#This Row],[TANGGAL NOTA]])</f>
        <v>45534</v>
      </c>
      <c r="AG669" s="3">
        <v>45533</v>
      </c>
      <c r="AH669" s="3">
        <f>IF(Table1[[#This Row],[TANGGAL UPDATE]]="",AH668,Table1[[#This Row],[TANGGAL UPDATE]])</f>
        <v>45535</v>
      </c>
      <c r="AI669" t="str" cm="1">
        <f t="array" ref="AI669">IF(Table1[[#This Row],[A1]]="",AI668,INDEX(Table6[3],Table1[[#This Row],[Q1]]))</f>
        <v>G</v>
      </c>
      <c r="AJ669" t="str">
        <f>IF(Table1[[#This Row],[_KETERANGAN]]="","",Table1[[#This Row],[_KETERANGAN]])</f>
        <v/>
      </c>
      <c r="AK669" t="str" cm="1">
        <f t="array" ref="AK669">IF(Table1[[#This Row],[A1]]="",AK668,INDEX(Table6[3],Table1[[#This Row],[Q1]]))</f>
        <v>G</v>
      </c>
      <c r="AL669" s="5" t="str" cm="1">
        <f t="array" ref="AL669">IF(Table1[[#This Row],[A1]]="",AL668,INDEX(Table6[1],Table1[[#This Row],[Q1]]))</f>
        <v>SISWA CEMERLANG</v>
      </c>
      <c r="AM669" t="str" cm="1">
        <f t="array" ref="AM669">IF(Table1[[#This Row],[A1]]="",AM668,INDEX(Table6[2],Table1[[#This Row],[Q1]]))</f>
        <v>KLATEN</v>
      </c>
      <c r="AN669" t="str">
        <f>CONCATENATE(Table1[[#This Row],[TOKO_H]],"-",Table1[[#This Row],[KOTA_H]])</f>
        <v>SISWA CEMERLANG-KLATEN</v>
      </c>
      <c r="AO669"/>
      <c r="AP669" t="s">
        <v>9561</v>
      </c>
      <c r="AQ669"/>
    </row>
    <row r="670" spans="1:43">
      <c r="A670">
        <f>IF(Table1[[#This Row],[KODE BARANG]]="","",MATCH(Table1[[#This Row],[KODE BARANG]],DBS[KODE BARANG],0))</f>
        <v>468</v>
      </c>
      <c r="B670">
        <f>IF(Table1[[#This Row],[ROWID]]="","",ROW()-2)</f>
        <v>668</v>
      </c>
      <c r="C670">
        <f>IF(Table1[[#This Row],[NAMA BARANG]]="","",IF(Table1[[#This Row],[ID]]="",C669,Table1[[#This Row],[ID]]))</f>
        <v>654</v>
      </c>
      <c r="D670" t="str">
        <f>IF(Table1[[#This Row],[A1]]="","",MATCH(Table1[[#This Row],[A1]],Table6[5],0))</f>
        <v/>
      </c>
      <c r="E670" t="str">
        <f>IF(Table1[[#This Row],[ID]]="","",Table1[[#This Row],[TOKO-KOTA_H]])</f>
        <v/>
      </c>
      <c r="F670" t="str">
        <f>IF(Table1[[#This Row],[NOTA TOKO]]="","",ROW()-2)</f>
        <v/>
      </c>
      <c r="G670" s="59"/>
      <c r="H670" s="1"/>
      <c r="J670" s="1"/>
      <c r="K670" t="s">
        <v>10849</v>
      </c>
      <c r="L670" t="str">
        <f>IF(Table1[[#This Row],[_NAMA BARANG]]="",IF(Table1[[#This Row],[//DBS]]="","",INDEX(DBS[NAMA],Table1[[#This Row],[//DBS]])),Table1[[#This Row],[_NAMA BARANG]])</f>
        <v>BP 1006 10W KUROMI (36)</v>
      </c>
      <c r="M670"/>
      <c r="O670" t="str">
        <f>IF(Table1[[#This Row],[ROWID]]="","",IF(Table1[[#This Row],[_KETERANGAN]]="STOCK BELUM LENGKAP","ADA",IF(Table1[[#This Row],[KODE BARANG]]="","TIDAK ADA","ADA")))</f>
        <v>ADA</v>
      </c>
      <c r="P670">
        <v>1</v>
      </c>
      <c r="Q670" t="s">
        <v>40</v>
      </c>
      <c r="R670">
        <f>IF(Table1[[#This Row],[//DBS]]="","",INDEX(DBS[ISI],Table1[[#This Row],[//DBS]]))</f>
        <v>32</v>
      </c>
      <c r="S670" t="str">
        <f>IF(Table1[[#This Row],[//DBS]]="","",IF(Table1[[#This Row],[SATUAN_BYPASS]]="",INDEX(DBS[[SATUAN ]],Table1[[#This Row],[//DBS]]),Table1[SATUAN_BYPASS]))</f>
        <v>BOX</v>
      </c>
      <c r="T670">
        <v>216</v>
      </c>
      <c r="U670" s="58">
        <f>IF(Table1[[#This Row],[HARGA_BYPASS]]="",IF(Table1[[#This Row],[_HARGA]]="","",Table1[[#This Row],[_HARGA]]*1000),Table1[[#This Row],[HARGA_BYPASS]])</f>
        <v>216000</v>
      </c>
      <c r="V670" s="2"/>
      <c r="W670" s="2"/>
      <c r="X670" s="58" t="str">
        <f>IF(Table1[[#This Row],[ROWID]]="","",IF(Table1[[#This Row],[ROWID]]=C671,"",SUMIF(Table1[ROWID],Table1[[#This Row],[ROWID]],Table1[TOTAL])))</f>
        <v/>
      </c>
      <c r="AA67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70">
        <f>IF(Table1[[#This Row],[JUMLAH NOTA]]="","",IF(Table1[[#This Row],[CONV]]="",Table1[[#This Row],[JUMLAH NOTA]],Table1[[#This Row],[JUMLAH NOTA]]*Table1[[#This Row],[CONV]]))</f>
        <v>1</v>
      </c>
      <c r="AC670" t="str">
        <f>IF(Table1[[#This Row],[ISI_CONV]]="","",IF(Table1[[#This Row],[CONV]]="",Table1[[#This Row],[SATUAN NOTA]],Table1[[#This Row],[SATUAN]]))</f>
        <v>BOX</v>
      </c>
      <c r="AD670" s="58">
        <f>IF(Table1[[#This Row],[HARGA]]="","",IF(Table1[[#This Row],[CONV]]="",Table1[[#This Row],[HARGA]],Table1[[#This Row],[HARGA]]/Table1[[#This Row],[CONV]]))</f>
        <v>216000</v>
      </c>
      <c r="AE670" s="58">
        <f>IF(Table1[[#This Row],[HARGA_CONV]]="","",Table1[[#This Row],[HARGA_CONV]]*Table1[[#This Row],[ISI_CONV]]*(100%-(Table1[[#This Row],[DISKON]]+Table1[[#This Row],[DISKON NOTA]])))</f>
        <v>216000</v>
      </c>
      <c r="AF670" s="3">
        <f>IF(Table1[[#This Row],[TANGGAL NOTA]]="",AF669,Table1[[#This Row],[TANGGAL NOTA]])</f>
        <v>45534</v>
      </c>
      <c r="AG670" s="3">
        <v>45533</v>
      </c>
      <c r="AH670" s="3">
        <f>IF(Table1[[#This Row],[TANGGAL UPDATE]]="",AH669,Table1[[#This Row],[TANGGAL UPDATE]])</f>
        <v>45535</v>
      </c>
      <c r="AI670" t="str" cm="1">
        <f t="array" ref="AI670">IF(Table1[[#This Row],[A1]]="",AI669,INDEX(Table6[3],Table1[[#This Row],[Q1]]))</f>
        <v>G</v>
      </c>
      <c r="AJ670" t="str">
        <f>IF(Table1[[#This Row],[_KETERANGAN]]="","",Table1[[#This Row],[_KETERANGAN]])</f>
        <v/>
      </c>
      <c r="AK670" t="str" cm="1">
        <f t="array" ref="AK670">IF(Table1[[#This Row],[A1]]="",AK669,INDEX(Table6[3],Table1[[#This Row],[Q1]]))</f>
        <v>G</v>
      </c>
      <c r="AL670" s="5" t="str" cm="1">
        <f t="array" ref="AL670">IF(Table1[[#This Row],[A1]]="",AL669,INDEX(Table6[1],Table1[[#This Row],[Q1]]))</f>
        <v>SISWA CEMERLANG</v>
      </c>
      <c r="AM670" t="str" cm="1">
        <f t="array" ref="AM670">IF(Table1[[#This Row],[A1]]="",AM669,INDEX(Table6[2],Table1[[#This Row],[Q1]]))</f>
        <v>KLATEN</v>
      </c>
      <c r="AN670" t="str">
        <f>CONCATENATE(Table1[[#This Row],[TOKO_H]],"-",Table1[[#This Row],[KOTA_H]])</f>
        <v>SISWA CEMERLANG-KLATEN</v>
      </c>
      <c r="AO670"/>
      <c r="AP670" t="s">
        <v>9561</v>
      </c>
      <c r="AQ670"/>
    </row>
    <row r="671" spans="1:43">
      <c r="A671">
        <f>IF(Table1[[#This Row],[KODE BARANG]]="","",MATCH(Table1[[#This Row],[KODE BARANG]],DBS[KODE BARANG],0))</f>
        <v>467</v>
      </c>
      <c r="B671">
        <f>IF(Table1[[#This Row],[ROWID]]="","",ROW()-2)</f>
        <v>669</v>
      </c>
      <c r="C671">
        <f>IF(Table1[[#This Row],[NAMA BARANG]]="","",IF(Table1[[#This Row],[ID]]="",C670,Table1[[#This Row],[ID]]))</f>
        <v>654</v>
      </c>
      <c r="D671" t="str">
        <f>IF(Table1[[#This Row],[A1]]="","",MATCH(Table1[[#This Row],[A1]],Table6[5],0))</f>
        <v/>
      </c>
      <c r="E671" t="str">
        <f>IF(Table1[[#This Row],[ID]]="","",Table1[[#This Row],[TOKO-KOTA_H]])</f>
        <v/>
      </c>
      <c r="F671" t="str">
        <f>IF(Table1[[#This Row],[NOTA TOKO]]="","",ROW()-2)</f>
        <v/>
      </c>
      <c r="G671" s="59"/>
      <c r="H671" s="1"/>
      <c r="J671" s="1"/>
      <c r="K671" t="s">
        <v>10847</v>
      </c>
      <c r="L671" t="str">
        <f>IF(Table1[[#This Row],[_NAMA BARANG]]="",IF(Table1[[#This Row],[//DBS]]="","",INDEX(DBS[NAMA],Table1[[#This Row],[//DBS]])),Table1[[#This Row],[_NAMA BARANG]])</f>
        <v>BP 1001 10W TOPPER AVENGERS (36)</v>
      </c>
      <c r="M671"/>
      <c r="O671" t="str">
        <f>IF(Table1[[#This Row],[ROWID]]="","",IF(Table1[[#This Row],[_KETERANGAN]]="STOCK BELUM LENGKAP","ADA",IF(Table1[[#This Row],[KODE BARANG]]="","TIDAK ADA","ADA")))</f>
        <v>ADA</v>
      </c>
      <c r="P671">
        <v>1</v>
      </c>
      <c r="Q671" t="s">
        <v>40</v>
      </c>
      <c r="R671">
        <f>IF(Table1[[#This Row],[//DBS]]="","",INDEX(DBS[ISI],Table1[[#This Row],[//DBS]]))</f>
        <v>32</v>
      </c>
      <c r="S671" t="str">
        <f>IF(Table1[[#This Row],[//DBS]]="","",IF(Table1[[#This Row],[SATUAN_BYPASS]]="",INDEX(DBS[[SATUAN ]],Table1[[#This Row],[//DBS]]),Table1[SATUAN_BYPASS]))</f>
        <v>BOX</v>
      </c>
      <c r="T671">
        <v>216</v>
      </c>
      <c r="U671" s="58">
        <f>IF(Table1[[#This Row],[HARGA_BYPASS]]="",IF(Table1[[#This Row],[_HARGA]]="","",Table1[[#This Row],[_HARGA]]*1000),Table1[[#This Row],[HARGA_BYPASS]])</f>
        <v>216000</v>
      </c>
      <c r="V671" s="2"/>
      <c r="W671" s="2"/>
      <c r="X671" s="58">
        <f>IF(Table1[[#This Row],[ROWID]]="","",IF(Table1[[#This Row],[ROWID]]=C672,"",SUMIF(Table1[ROWID],Table1[[#This Row],[ROWID]],Table1[TOTAL])))</f>
        <v>3589500</v>
      </c>
      <c r="AA67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71">
        <f>IF(Table1[[#This Row],[JUMLAH NOTA]]="","",IF(Table1[[#This Row],[CONV]]="",Table1[[#This Row],[JUMLAH NOTA]],Table1[[#This Row],[JUMLAH NOTA]]*Table1[[#This Row],[CONV]]))</f>
        <v>1</v>
      </c>
      <c r="AC671" t="str">
        <f>IF(Table1[[#This Row],[ISI_CONV]]="","",IF(Table1[[#This Row],[CONV]]="",Table1[[#This Row],[SATUAN NOTA]],Table1[[#This Row],[SATUAN]]))</f>
        <v>BOX</v>
      </c>
      <c r="AD671" s="58">
        <f>IF(Table1[[#This Row],[HARGA]]="","",IF(Table1[[#This Row],[CONV]]="",Table1[[#This Row],[HARGA]],Table1[[#This Row],[HARGA]]/Table1[[#This Row],[CONV]]))</f>
        <v>216000</v>
      </c>
      <c r="AE671" s="58">
        <f>IF(Table1[[#This Row],[HARGA_CONV]]="","",Table1[[#This Row],[HARGA_CONV]]*Table1[[#This Row],[ISI_CONV]]*(100%-(Table1[[#This Row],[DISKON]]+Table1[[#This Row],[DISKON NOTA]])))</f>
        <v>216000</v>
      </c>
      <c r="AF671" s="3">
        <f>IF(Table1[[#This Row],[TANGGAL NOTA]]="",AF670,Table1[[#This Row],[TANGGAL NOTA]])</f>
        <v>45534</v>
      </c>
      <c r="AG671" s="3">
        <v>45533</v>
      </c>
      <c r="AH671" s="3">
        <f>IF(Table1[[#This Row],[TANGGAL UPDATE]]="",AH670,Table1[[#This Row],[TANGGAL UPDATE]])</f>
        <v>45535</v>
      </c>
      <c r="AI671" t="str" cm="1">
        <f t="array" ref="AI671">IF(Table1[[#This Row],[A1]]="",AI670,INDEX(Table6[3],Table1[[#This Row],[Q1]]))</f>
        <v>G</v>
      </c>
      <c r="AJ671" t="str">
        <f>IF(Table1[[#This Row],[_KETERANGAN]]="","",Table1[[#This Row],[_KETERANGAN]])</f>
        <v/>
      </c>
      <c r="AK671" t="str" cm="1">
        <f t="array" ref="AK671">IF(Table1[[#This Row],[A1]]="",AK670,INDEX(Table6[3],Table1[[#This Row],[Q1]]))</f>
        <v>G</v>
      </c>
      <c r="AL671" s="5" t="str" cm="1">
        <f t="array" ref="AL671">IF(Table1[[#This Row],[A1]]="",AL670,INDEX(Table6[1],Table1[[#This Row],[Q1]]))</f>
        <v>SISWA CEMERLANG</v>
      </c>
      <c r="AM671" t="str" cm="1">
        <f t="array" ref="AM671">IF(Table1[[#This Row],[A1]]="",AM670,INDEX(Table6[2],Table1[[#This Row],[Q1]]))</f>
        <v>KLATEN</v>
      </c>
      <c r="AN671" t="str">
        <f>CONCATENATE(Table1[[#This Row],[TOKO_H]],"-",Table1[[#This Row],[KOTA_H]])</f>
        <v>SISWA CEMERLANG-KLATEN</v>
      </c>
      <c r="AO671"/>
      <c r="AP671" t="s">
        <v>9561</v>
      </c>
      <c r="AQ671"/>
    </row>
    <row r="672" spans="1:43">
      <c r="A672" t="str">
        <f>IF(Table1[[#This Row],[KODE BARANG]]="","",MATCH(Table1[[#This Row],[KODE BARANG]],DBS[KODE BARANG],0))</f>
        <v/>
      </c>
      <c r="B672" t="str">
        <f>IF(Table1[[#This Row],[ROWID]]="","",ROW()-2)</f>
        <v/>
      </c>
      <c r="C672" t="str">
        <f>IF(Table1[[#This Row],[NAMA BARANG]]="","",IF(Table1[[#This Row],[ID]]="",C671,Table1[[#This Row],[ID]]))</f>
        <v/>
      </c>
      <c r="D672" t="str">
        <f>IF(Table1[[#This Row],[A1]]="","",MATCH(Table1[[#This Row],[A1]],Table6[5],0))</f>
        <v/>
      </c>
      <c r="E672" t="str">
        <f>IF(Table1[[#This Row],[ID]]="","",Table1[[#This Row],[TOKO-KOTA_H]])</f>
        <v/>
      </c>
      <c r="F672" t="str">
        <f>IF(Table1[[#This Row],[NOTA TOKO]]="","",ROW()-2)</f>
        <v/>
      </c>
      <c r="G672" s="59"/>
      <c r="H672" s="1"/>
      <c r="J672" s="1"/>
      <c r="K672"/>
      <c r="L672" t="str">
        <f>IF(Table1[[#This Row],[_NAMA BARANG]]="",IF(Table1[[#This Row],[//DBS]]="","",INDEX(DBS[NAMA],Table1[[#This Row],[//DBS]])),Table1[[#This Row],[_NAMA BARANG]])</f>
        <v/>
      </c>
      <c r="M672"/>
      <c r="O672" t="str">
        <f>IF(Table1[[#This Row],[ROWID]]="","",IF(Table1[[#This Row],[_KETERANGAN]]="STOCK BELUM LENGKAP","ADA",IF(Table1[[#This Row],[KODE BARANG]]="","TIDAK ADA","ADA")))</f>
        <v/>
      </c>
      <c r="R672" t="str">
        <f>IF(Table1[[#This Row],[//DBS]]="","",INDEX(DBS[ISI],Table1[[#This Row],[//DBS]]))</f>
        <v/>
      </c>
      <c r="S672" t="str">
        <f>IF(Table1[[#This Row],[//DBS]]="","",IF(Table1[[#This Row],[SATUAN_BYPASS]]="",INDEX(DBS[[SATUAN ]],Table1[[#This Row],[//DBS]]),Table1[SATUAN_BYPASS]))</f>
        <v/>
      </c>
      <c r="U672" s="58" t="str">
        <f>IF(Table1[[#This Row],[HARGA_BYPASS]]="",IF(Table1[[#This Row],[_HARGA]]="","",Table1[[#This Row],[_HARGA]]*1000),Table1[[#This Row],[HARGA_BYPASS]])</f>
        <v/>
      </c>
      <c r="V672" s="2"/>
      <c r="W672" s="2"/>
      <c r="X672" s="58" t="str">
        <f>IF(Table1[[#This Row],[ROWID]]="","",IF(Table1[[#This Row],[ROWID]]=C673,"",SUMIF(Table1[ROWID],Table1[[#This Row],[ROWID]],Table1[TOTAL])))</f>
        <v/>
      </c>
      <c r="AA67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72" t="str">
        <f>IF(Table1[[#This Row],[JUMLAH NOTA]]="","",IF(Table1[[#This Row],[CONV]]="",Table1[[#This Row],[JUMLAH NOTA]],Table1[[#This Row],[JUMLAH NOTA]]*Table1[[#This Row],[CONV]]))</f>
        <v/>
      </c>
      <c r="AC672" t="str">
        <f>IF(Table1[[#This Row],[ISI_CONV]]="","",IF(Table1[[#This Row],[CONV]]="",Table1[[#This Row],[SATUAN NOTA]],Table1[[#This Row],[SATUAN]]))</f>
        <v/>
      </c>
      <c r="AD672" s="58" t="str">
        <f>IF(Table1[[#This Row],[HARGA]]="","",IF(Table1[[#This Row],[CONV]]="",Table1[[#This Row],[HARGA]],Table1[[#This Row],[HARGA]]/Table1[[#This Row],[CONV]]))</f>
        <v/>
      </c>
      <c r="AE672" s="58" t="str">
        <f>IF(Table1[[#This Row],[HARGA_CONV]]="","",Table1[[#This Row],[HARGA_CONV]]*Table1[[#This Row],[ISI_CONV]]*(100%-(Table1[[#This Row],[DISKON]]+Table1[[#This Row],[DISKON NOTA]])))</f>
        <v/>
      </c>
      <c r="AF672" s="3">
        <f>IF(Table1[[#This Row],[TANGGAL NOTA]]="",AF671,Table1[[#This Row],[TANGGAL NOTA]])</f>
        <v>45534</v>
      </c>
      <c r="AG672" s="3">
        <v>45533</v>
      </c>
      <c r="AH672" s="3">
        <f>IF(Table1[[#This Row],[TANGGAL UPDATE]]="",AH671,Table1[[#This Row],[TANGGAL UPDATE]])</f>
        <v>45535</v>
      </c>
      <c r="AI672" t="str" cm="1">
        <f t="array" ref="AI672">IF(Table1[[#This Row],[A1]]="",AI671,INDEX(Table6[3],Table1[[#This Row],[Q1]]))</f>
        <v>G</v>
      </c>
      <c r="AJ672" t="str">
        <f>IF(Table1[[#This Row],[_KETERANGAN]]="","",Table1[[#This Row],[_KETERANGAN]])</f>
        <v/>
      </c>
      <c r="AK672" t="str" cm="1">
        <f t="array" ref="AK672">IF(Table1[[#This Row],[A1]]="",AK671,INDEX(Table6[3],Table1[[#This Row],[Q1]]))</f>
        <v>G</v>
      </c>
      <c r="AL672" s="5" t="str" cm="1">
        <f t="array" ref="AL672">IF(Table1[[#This Row],[A1]]="",AL671,INDEX(Table6[1],Table1[[#This Row],[Q1]]))</f>
        <v>SISWA CEMERLANG</v>
      </c>
      <c r="AM672" t="str" cm="1">
        <f t="array" ref="AM672">IF(Table1[[#This Row],[A1]]="",AM671,INDEX(Table6[2],Table1[[#This Row],[Q1]]))</f>
        <v>KLATEN</v>
      </c>
      <c r="AN672" t="str">
        <f>CONCATENATE(Table1[[#This Row],[TOKO_H]],"-",Table1[[#This Row],[KOTA_H]])</f>
        <v>SISWA CEMERLANG-KLATEN</v>
      </c>
      <c r="AO672"/>
      <c r="AP672" t="s">
        <v>9561</v>
      </c>
      <c r="AQ672"/>
    </row>
    <row r="673" spans="1:43">
      <c r="A673">
        <f>IF(Table1[[#This Row],[KODE BARANG]]="","",MATCH(Table1[[#This Row],[KODE BARANG]],DBS[KODE BARANG],0))</f>
        <v>3223</v>
      </c>
      <c r="B673">
        <f>IF(Table1[[#This Row],[ROWID]]="","",ROW()-2)</f>
        <v>671</v>
      </c>
      <c r="C673">
        <f>IF(Table1[[#This Row],[NAMA BARANG]]="","",IF(Table1[[#This Row],[ID]]="",C672,Table1[[#This Row],[ID]]))</f>
        <v>671</v>
      </c>
      <c r="D673" t="str">
        <f>IF(Table1[[#This Row],[A1]]="","",MATCH(Table1[[#This Row],[A1]],Table6[5],0))</f>
        <v/>
      </c>
      <c r="E673" t="str">
        <f>IF(Table1[[#This Row],[ID]]="","",Table1[[#This Row],[TOKO-KOTA_H]])</f>
        <v>SISWA CEMERLANG-KLATEN</v>
      </c>
      <c r="F673">
        <f>IF(Table1[[#This Row],[NOTA TOKO]]="","",ROW()-2)</f>
        <v>671</v>
      </c>
      <c r="G673" s="59"/>
      <c r="H673" s="1"/>
      <c r="I673">
        <v>3531</v>
      </c>
      <c r="J673" s="1"/>
      <c r="K673" t="s">
        <v>4803</v>
      </c>
      <c r="L673" t="str">
        <f>IF(Table1[[#This Row],[_NAMA BARANG]]="",IF(Table1[[#This Row],[//DBS]]="","",INDEX(DBS[NAMA],Table1[[#This Row],[//DBS]])),Table1[[#This Row],[_NAMA BARANG]])</f>
        <v>TIPEX KERTAS NO.5039</v>
      </c>
      <c r="M673"/>
      <c r="O673" t="str">
        <f>IF(Table1[[#This Row],[ROWID]]="","",IF(Table1[[#This Row],[_KETERANGAN]]="STOCK BELUM LENGKAP","ADA",IF(Table1[[#This Row],[KODE BARANG]]="","TIDAK ADA","ADA")))</f>
        <v>ADA</v>
      </c>
      <c r="P673">
        <v>2</v>
      </c>
      <c r="Q673" t="s">
        <v>34</v>
      </c>
      <c r="R673">
        <f>IF(Table1[[#This Row],[//DBS]]="","",INDEX(DBS[ISI],Table1[[#This Row],[//DBS]]))</f>
        <v>60</v>
      </c>
      <c r="S673" t="str">
        <f>IF(Table1[[#This Row],[//DBS]]="","",IF(Table1[[#This Row],[SATUAN_BYPASS]]="",INDEX(DBS[[SATUAN ]],Table1[[#This Row],[//DBS]]),Table1[SATUAN_BYPASS]))</f>
        <v>LSN</v>
      </c>
      <c r="T673">
        <v>53</v>
      </c>
      <c r="U673" s="58">
        <f>IF(Table1[[#This Row],[HARGA_BYPASS]]="",IF(Table1[[#This Row],[_HARGA]]="","",Table1[[#This Row],[_HARGA]]*1000),Table1[[#This Row],[HARGA_BYPASS]])</f>
        <v>53000</v>
      </c>
      <c r="V673" s="2"/>
      <c r="W673" s="2"/>
      <c r="X673" s="58" t="str">
        <f>IF(Table1[[#This Row],[ROWID]]="","",IF(Table1[[#This Row],[ROWID]]=C674,"",SUMIF(Table1[ROWID],Table1[[#This Row],[ROWID]],Table1[TOTAL])))</f>
        <v/>
      </c>
      <c r="AA67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73">
        <f>IF(Table1[[#This Row],[JUMLAH NOTA]]="","",IF(Table1[[#This Row],[CONV]]="",Table1[[#This Row],[JUMLAH NOTA]],Table1[[#This Row],[JUMLAH NOTA]]*Table1[[#This Row],[CONV]]))</f>
        <v>2</v>
      </c>
      <c r="AC673" t="str">
        <f>IF(Table1[[#This Row],[ISI_CONV]]="","",IF(Table1[[#This Row],[CONV]]="",Table1[[#This Row],[SATUAN NOTA]],Table1[[#This Row],[SATUAN]]))</f>
        <v>LSN</v>
      </c>
      <c r="AD673" s="58">
        <f>IF(Table1[[#This Row],[HARGA]]="","",IF(Table1[[#This Row],[CONV]]="",Table1[[#This Row],[HARGA]],Table1[[#This Row],[HARGA]]/Table1[[#This Row],[CONV]]))</f>
        <v>53000</v>
      </c>
      <c r="AE673" s="58">
        <f>IF(Table1[[#This Row],[HARGA_CONV]]="","",Table1[[#This Row],[HARGA_CONV]]*Table1[[#This Row],[ISI_CONV]]*(100%-(Table1[[#This Row],[DISKON]]+Table1[[#This Row],[DISKON NOTA]])))</f>
        <v>106000</v>
      </c>
      <c r="AF673" s="3">
        <f>IF(Table1[[#This Row],[TANGGAL NOTA]]="",AF672,Table1[[#This Row],[TANGGAL NOTA]])</f>
        <v>45534</v>
      </c>
      <c r="AG673" s="3">
        <v>45533</v>
      </c>
      <c r="AH673" s="3">
        <f>IF(Table1[[#This Row],[TANGGAL UPDATE]]="",AH672,Table1[[#This Row],[TANGGAL UPDATE]])</f>
        <v>45535</v>
      </c>
      <c r="AI673" t="str" cm="1">
        <f t="array" ref="AI673">IF(Table1[[#This Row],[A1]]="",AI672,INDEX(Table6[3],Table1[[#This Row],[Q1]]))</f>
        <v>G</v>
      </c>
      <c r="AJ673" t="str">
        <f>IF(Table1[[#This Row],[_KETERANGAN]]="","",Table1[[#This Row],[_KETERANGAN]])</f>
        <v/>
      </c>
      <c r="AK673" t="str" cm="1">
        <f t="array" ref="AK673">IF(Table1[[#This Row],[A1]]="",AK672,INDEX(Table6[3],Table1[[#This Row],[Q1]]))</f>
        <v>G</v>
      </c>
      <c r="AL673" s="5" t="str" cm="1">
        <f t="array" ref="AL673">IF(Table1[[#This Row],[A1]]="",AL672,INDEX(Table6[1],Table1[[#This Row],[Q1]]))</f>
        <v>SISWA CEMERLANG</v>
      </c>
      <c r="AM673" t="str" cm="1">
        <f t="array" ref="AM673">IF(Table1[[#This Row],[A1]]="",AM672,INDEX(Table6[2],Table1[[#This Row],[Q1]]))</f>
        <v>KLATEN</v>
      </c>
      <c r="AN673" t="str">
        <f>CONCATENATE(Table1[[#This Row],[TOKO_H]],"-",Table1[[#This Row],[KOTA_H]])</f>
        <v>SISWA CEMERLANG-KLATEN</v>
      </c>
      <c r="AO673"/>
      <c r="AP673" t="s">
        <v>9561</v>
      </c>
      <c r="AQ673"/>
    </row>
    <row r="674" spans="1:43">
      <c r="A674">
        <f>IF(Table1[[#This Row],[KODE BARANG]]="","",MATCH(Table1[[#This Row],[KODE BARANG]],DBS[KODE BARANG],0))</f>
        <v>3285</v>
      </c>
      <c r="B674">
        <f>IF(Table1[[#This Row],[ROWID]]="","",ROW()-2)</f>
        <v>672</v>
      </c>
      <c r="C674">
        <f>IF(Table1[[#This Row],[NAMA BARANG]]="","",IF(Table1[[#This Row],[ID]]="",C673,Table1[[#This Row],[ID]]))</f>
        <v>671</v>
      </c>
      <c r="D674" t="str">
        <f>IF(Table1[[#This Row],[A1]]="","",MATCH(Table1[[#This Row],[A1]],Table6[5],0))</f>
        <v/>
      </c>
      <c r="E674" t="str">
        <f>IF(Table1[[#This Row],[ID]]="","",Table1[[#This Row],[TOKO-KOTA_H]])</f>
        <v/>
      </c>
      <c r="F674" t="str">
        <f>IF(Table1[[#This Row],[NOTA TOKO]]="","",ROW()-2)</f>
        <v/>
      </c>
      <c r="G674" s="59"/>
      <c r="H674" s="1"/>
      <c r="J674" s="1"/>
      <c r="K674" t="s">
        <v>8979</v>
      </c>
      <c r="L674" t="str">
        <f>IF(Table1[[#This Row],[_NAMA BARANG]]="",IF(Table1[[#This Row],[//DBS]]="","",INDEX(DBS[NAMA],Table1[[#This Row],[//DBS]])),Table1[[#This Row],[_NAMA BARANG]])</f>
        <v>TIPEX KERTAS NO. 9543</v>
      </c>
      <c r="M674"/>
      <c r="O674" t="str">
        <f>IF(Table1[[#This Row],[ROWID]]="","",IF(Table1[[#This Row],[_KETERANGAN]]="STOCK BELUM LENGKAP","ADA",IF(Table1[[#This Row],[KODE BARANG]]="","TIDAK ADA","ADA")))</f>
        <v>ADA</v>
      </c>
      <c r="P674">
        <v>2</v>
      </c>
      <c r="Q674" t="s">
        <v>34</v>
      </c>
      <c r="R674">
        <f>IF(Table1[[#This Row],[//DBS]]="","",INDEX(DBS[ISI],Table1[[#This Row],[//DBS]]))</f>
        <v>72</v>
      </c>
      <c r="S674" t="str">
        <f>IF(Table1[[#This Row],[//DBS]]="","",IF(Table1[[#This Row],[SATUAN_BYPASS]]="",INDEX(DBS[[SATUAN ]],Table1[[#This Row],[//DBS]]),Table1[SATUAN_BYPASS]))</f>
        <v>LSN</v>
      </c>
      <c r="T674">
        <v>45</v>
      </c>
      <c r="U674" s="58">
        <f>IF(Table1[[#This Row],[HARGA_BYPASS]]="",IF(Table1[[#This Row],[_HARGA]]="","",Table1[[#This Row],[_HARGA]]*1000),Table1[[#This Row],[HARGA_BYPASS]])</f>
        <v>45000</v>
      </c>
      <c r="V674" s="2"/>
      <c r="W674" s="2"/>
      <c r="X674" s="58" t="str">
        <f>IF(Table1[[#This Row],[ROWID]]="","",IF(Table1[[#This Row],[ROWID]]=C675,"",SUMIF(Table1[ROWID],Table1[[#This Row],[ROWID]],Table1[TOTAL])))</f>
        <v/>
      </c>
      <c r="AA67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74">
        <f>IF(Table1[[#This Row],[JUMLAH NOTA]]="","",IF(Table1[[#This Row],[CONV]]="",Table1[[#This Row],[JUMLAH NOTA]],Table1[[#This Row],[JUMLAH NOTA]]*Table1[[#This Row],[CONV]]))</f>
        <v>2</v>
      </c>
      <c r="AC674" t="str">
        <f>IF(Table1[[#This Row],[ISI_CONV]]="","",IF(Table1[[#This Row],[CONV]]="",Table1[[#This Row],[SATUAN NOTA]],Table1[[#This Row],[SATUAN]]))</f>
        <v>LSN</v>
      </c>
      <c r="AD674" s="58">
        <f>IF(Table1[[#This Row],[HARGA]]="","",IF(Table1[[#This Row],[CONV]]="",Table1[[#This Row],[HARGA]],Table1[[#This Row],[HARGA]]/Table1[[#This Row],[CONV]]))</f>
        <v>45000</v>
      </c>
      <c r="AE674" s="58">
        <f>IF(Table1[[#This Row],[HARGA_CONV]]="","",Table1[[#This Row],[HARGA_CONV]]*Table1[[#This Row],[ISI_CONV]]*(100%-(Table1[[#This Row],[DISKON]]+Table1[[#This Row],[DISKON NOTA]])))</f>
        <v>90000</v>
      </c>
      <c r="AF674" s="3">
        <f>IF(Table1[[#This Row],[TANGGAL NOTA]]="",AF673,Table1[[#This Row],[TANGGAL NOTA]])</f>
        <v>45534</v>
      </c>
      <c r="AG674" s="3">
        <v>45533</v>
      </c>
      <c r="AH674" s="3">
        <f>IF(Table1[[#This Row],[TANGGAL UPDATE]]="",AH673,Table1[[#This Row],[TANGGAL UPDATE]])</f>
        <v>45535</v>
      </c>
      <c r="AI674" t="str" cm="1">
        <f t="array" ref="AI674">IF(Table1[[#This Row],[A1]]="",AI673,INDEX(Table6[3],Table1[[#This Row],[Q1]]))</f>
        <v>G</v>
      </c>
      <c r="AJ674" t="str">
        <f>IF(Table1[[#This Row],[_KETERANGAN]]="","",Table1[[#This Row],[_KETERANGAN]])</f>
        <v/>
      </c>
      <c r="AK674" t="str" cm="1">
        <f t="array" ref="AK674">IF(Table1[[#This Row],[A1]]="",AK673,INDEX(Table6[3],Table1[[#This Row],[Q1]]))</f>
        <v>G</v>
      </c>
      <c r="AL674" s="5" t="str" cm="1">
        <f t="array" ref="AL674">IF(Table1[[#This Row],[A1]]="",AL673,INDEX(Table6[1],Table1[[#This Row],[Q1]]))</f>
        <v>SISWA CEMERLANG</v>
      </c>
      <c r="AM674" t="str" cm="1">
        <f t="array" ref="AM674">IF(Table1[[#This Row],[A1]]="",AM673,INDEX(Table6[2],Table1[[#This Row],[Q1]]))</f>
        <v>KLATEN</v>
      </c>
      <c r="AN674" t="str">
        <f>CONCATENATE(Table1[[#This Row],[TOKO_H]],"-",Table1[[#This Row],[KOTA_H]])</f>
        <v>SISWA CEMERLANG-KLATEN</v>
      </c>
      <c r="AO674"/>
      <c r="AP674" t="s">
        <v>9561</v>
      </c>
      <c r="AQ674"/>
    </row>
    <row r="675" spans="1:43">
      <c r="A675">
        <f>IF(Table1[[#This Row],[KODE BARANG]]="","",MATCH(Table1[[#This Row],[KODE BARANG]],DBS[KODE BARANG],0))</f>
        <v>3238</v>
      </c>
      <c r="B675">
        <f>IF(Table1[[#This Row],[ROWID]]="","",ROW()-2)</f>
        <v>673</v>
      </c>
      <c r="C675">
        <f>IF(Table1[[#This Row],[NAMA BARANG]]="","",IF(Table1[[#This Row],[ID]]="",C674,Table1[[#This Row],[ID]]))</f>
        <v>671</v>
      </c>
      <c r="D675" t="str">
        <f>IF(Table1[[#This Row],[A1]]="","",MATCH(Table1[[#This Row],[A1]],Table6[5],0))</f>
        <v/>
      </c>
      <c r="E675" t="str">
        <f>IF(Table1[[#This Row],[ID]]="","",Table1[[#This Row],[TOKO-KOTA_H]])</f>
        <v/>
      </c>
      <c r="F675" t="str">
        <f>IF(Table1[[#This Row],[NOTA TOKO]]="","",ROW()-2)</f>
        <v/>
      </c>
      <c r="G675" s="59"/>
      <c r="H675" s="1"/>
      <c r="J675" s="1"/>
      <c r="K675" t="s">
        <v>4767</v>
      </c>
      <c r="L675" t="str">
        <f>IF(Table1[[#This Row],[_NAMA BARANG]]="",IF(Table1[[#This Row],[//DBS]]="","",INDEX(DBS[NAMA],Table1[[#This Row],[//DBS]])),Table1[[#This Row],[_NAMA BARANG]])</f>
        <v>TIPEX KERTAS DP-902</v>
      </c>
      <c r="M675"/>
      <c r="O675" t="str">
        <f>IF(Table1[[#This Row],[ROWID]]="","",IF(Table1[[#This Row],[_KETERANGAN]]="STOCK BELUM LENGKAP","ADA",IF(Table1[[#This Row],[KODE BARANG]]="","TIDAK ADA","ADA")))</f>
        <v>ADA</v>
      </c>
      <c r="P675">
        <v>2</v>
      </c>
      <c r="Q675" t="s">
        <v>34</v>
      </c>
      <c r="R675">
        <f>IF(Table1[[#This Row],[//DBS]]="","",INDEX(DBS[ISI],Table1[[#This Row],[//DBS]]))</f>
        <v>48</v>
      </c>
      <c r="S675" t="str">
        <f>IF(Table1[[#This Row],[//DBS]]="","",IF(Table1[[#This Row],[SATUAN_BYPASS]]="",INDEX(DBS[[SATUAN ]],Table1[[#This Row],[//DBS]]),Table1[SATUAN_BYPASS]))</f>
        <v>LSN</v>
      </c>
      <c r="T675">
        <v>60</v>
      </c>
      <c r="U675" s="58">
        <f>IF(Table1[[#This Row],[HARGA_BYPASS]]="",IF(Table1[[#This Row],[_HARGA]]="","",Table1[[#This Row],[_HARGA]]*1000),Table1[[#This Row],[HARGA_BYPASS]])</f>
        <v>60000</v>
      </c>
      <c r="V675" s="2"/>
      <c r="W675" s="2"/>
      <c r="X675" s="58" t="str">
        <f>IF(Table1[[#This Row],[ROWID]]="","",IF(Table1[[#This Row],[ROWID]]=C676,"",SUMIF(Table1[ROWID],Table1[[#This Row],[ROWID]],Table1[TOTAL])))</f>
        <v/>
      </c>
      <c r="AA67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75">
        <f>IF(Table1[[#This Row],[JUMLAH NOTA]]="","",IF(Table1[[#This Row],[CONV]]="",Table1[[#This Row],[JUMLAH NOTA]],Table1[[#This Row],[JUMLAH NOTA]]*Table1[[#This Row],[CONV]]))</f>
        <v>2</v>
      </c>
      <c r="AC675" t="str">
        <f>IF(Table1[[#This Row],[ISI_CONV]]="","",IF(Table1[[#This Row],[CONV]]="",Table1[[#This Row],[SATUAN NOTA]],Table1[[#This Row],[SATUAN]]))</f>
        <v>LSN</v>
      </c>
      <c r="AD675" s="58">
        <f>IF(Table1[[#This Row],[HARGA]]="","",IF(Table1[[#This Row],[CONV]]="",Table1[[#This Row],[HARGA]],Table1[[#This Row],[HARGA]]/Table1[[#This Row],[CONV]]))</f>
        <v>60000</v>
      </c>
      <c r="AE675" s="58">
        <f>IF(Table1[[#This Row],[HARGA_CONV]]="","",Table1[[#This Row],[HARGA_CONV]]*Table1[[#This Row],[ISI_CONV]]*(100%-(Table1[[#This Row],[DISKON]]+Table1[[#This Row],[DISKON NOTA]])))</f>
        <v>120000</v>
      </c>
      <c r="AF675" s="3">
        <f>IF(Table1[[#This Row],[TANGGAL NOTA]]="",AF674,Table1[[#This Row],[TANGGAL NOTA]])</f>
        <v>45534</v>
      </c>
      <c r="AG675" s="3">
        <v>45533</v>
      </c>
      <c r="AH675" s="3">
        <f>IF(Table1[[#This Row],[TANGGAL UPDATE]]="",AH674,Table1[[#This Row],[TANGGAL UPDATE]])</f>
        <v>45535</v>
      </c>
      <c r="AI675" t="str" cm="1">
        <f t="array" ref="AI675">IF(Table1[[#This Row],[A1]]="",AI674,INDEX(Table6[3],Table1[[#This Row],[Q1]]))</f>
        <v>G</v>
      </c>
      <c r="AJ675" t="str">
        <f>IF(Table1[[#This Row],[_KETERANGAN]]="","",Table1[[#This Row],[_KETERANGAN]])</f>
        <v/>
      </c>
      <c r="AK675" t="str" cm="1">
        <f t="array" ref="AK675">IF(Table1[[#This Row],[A1]]="",AK674,INDEX(Table6[3],Table1[[#This Row],[Q1]]))</f>
        <v>G</v>
      </c>
      <c r="AL675" s="5" t="str" cm="1">
        <f t="array" ref="AL675">IF(Table1[[#This Row],[A1]]="",AL674,INDEX(Table6[1],Table1[[#This Row],[Q1]]))</f>
        <v>SISWA CEMERLANG</v>
      </c>
      <c r="AM675" t="str" cm="1">
        <f t="array" ref="AM675">IF(Table1[[#This Row],[A1]]="",AM674,INDEX(Table6[2],Table1[[#This Row],[Q1]]))</f>
        <v>KLATEN</v>
      </c>
      <c r="AN675" t="str">
        <f>CONCATENATE(Table1[[#This Row],[TOKO_H]],"-",Table1[[#This Row],[KOTA_H]])</f>
        <v>SISWA CEMERLANG-KLATEN</v>
      </c>
      <c r="AO675"/>
      <c r="AP675" t="s">
        <v>9561</v>
      </c>
      <c r="AQ675"/>
    </row>
    <row r="676" spans="1:43">
      <c r="A676">
        <f>IF(Table1[[#This Row],[KODE BARANG]]="","",MATCH(Table1[[#This Row],[KODE BARANG]],DBS[KODE BARANG],0))</f>
        <v>3239</v>
      </c>
      <c r="B676">
        <f>IF(Table1[[#This Row],[ROWID]]="","",ROW()-2)</f>
        <v>674</v>
      </c>
      <c r="C676">
        <f>IF(Table1[[#This Row],[NAMA BARANG]]="","",IF(Table1[[#This Row],[ID]]="",C675,Table1[[#This Row],[ID]]))</f>
        <v>671</v>
      </c>
      <c r="D676" t="str">
        <f>IF(Table1[[#This Row],[A1]]="","",MATCH(Table1[[#This Row],[A1]],Table6[5],0))</f>
        <v/>
      </c>
      <c r="E676" t="str">
        <f>IF(Table1[[#This Row],[ID]]="","",Table1[[#This Row],[TOKO-KOTA_H]])</f>
        <v/>
      </c>
      <c r="F676" t="str">
        <f>IF(Table1[[#This Row],[NOTA TOKO]]="","",ROW()-2)</f>
        <v/>
      </c>
      <c r="G676" s="59"/>
      <c r="H676" s="1"/>
      <c r="J676" s="1"/>
      <c r="K676" t="s">
        <v>4770</v>
      </c>
      <c r="L676" t="str">
        <f>IF(Table1[[#This Row],[_NAMA BARANG]]="",IF(Table1[[#This Row],[//DBS]]="","",INDEX(DBS[NAMA],Table1[[#This Row],[//DBS]])),Table1[[#This Row],[_NAMA BARANG]])</f>
        <v>TIPEX KERTAS NO.5031</v>
      </c>
      <c r="M676"/>
      <c r="O676" t="str">
        <f>IF(Table1[[#This Row],[ROWID]]="","",IF(Table1[[#This Row],[_KETERANGAN]]="STOCK BELUM LENGKAP","ADA",IF(Table1[[#This Row],[KODE BARANG]]="","TIDAK ADA","ADA")))</f>
        <v>ADA</v>
      </c>
      <c r="P676">
        <v>2</v>
      </c>
      <c r="Q676" t="s">
        <v>34</v>
      </c>
      <c r="R676">
        <f>IF(Table1[[#This Row],[//DBS]]="","",INDEX(DBS[ISI],Table1[[#This Row],[//DBS]]))</f>
        <v>60</v>
      </c>
      <c r="S676" t="str">
        <f>IF(Table1[[#This Row],[//DBS]]="","",IF(Table1[[#This Row],[SATUAN_BYPASS]]="",INDEX(DBS[[SATUAN ]],Table1[[#This Row],[//DBS]]),Table1[SATUAN_BYPASS]))</f>
        <v>LSN</v>
      </c>
      <c r="T676">
        <v>53</v>
      </c>
      <c r="U676" s="58">
        <f>IF(Table1[[#This Row],[HARGA_BYPASS]]="",IF(Table1[[#This Row],[_HARGA]]="","",Table1[[#This Row],[_HARGA]]*1000),Table1[[#This Row],[HARGA_BYPASS]])</f>
        <v>53000</v>
      </c>
      <c r="V676" s="2"/>
      <c r="W676" s="2"/>
      <c r="X676" s="58" t="str">
        <f>IF(Table1[[#This Row],[ROWID]]="","",IF(Table1[[#This Row],[ROWID]]=C677,"",SUMIF(Table1[ROWID],Table1[[#This Row],[ROWID]],Table1[TOTAL])))</f>
        <v/>
      </c>
      <c r="AA67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76">
        <f>IF(Table1[[#This Row],[JUMLAH NOTA]]="","",IF(Table1[[#This Row],[CONV]]="",Table1[[#This Row],[JUMLAH NOTA]],Table1[[#This Row],[JUMLAH NOTA]]*Table1[[#This Row],[CONV]]))</f>
        <v>2</v>
      </c>
      <c r="AC676" t="str">
        <f>IF(Table1[[#This Row],[ISI_CONV]]="","",IF(Table1[[#This Row],[CONV]]="",Table1[[#This Row],[SATUAN NOTA]],Table1[[#This Row],[SATUAN]]))</f>
        <v>LSN</v>
      </c>
      <c r="AD676" s="58">
        <f>IF(Table1[[#This Row],[HARGA]]="","",IF(Table1[[#This Row],[CONV]]="",Table1[[#This Row],[HARGA]],Table1[[#This Row],[HARGA]]/Table1[[#This Row],[CONV]]))</f>
        <v>53000</v>
      </c>
      <c r="AE676" s="58">
        <f>IF(Table1[[#This Row],[HARGA_CONV]]="","",Table1[[#This Row],[HARGA_CONV]]*Table1[[#This Row],[ISI_CONV]]*(100%-(Table1[[#This Row],[DISKON]]+Table1[[#This Row],[DISKON NOTA]])))</f>
        <v>106000</v>
      </c>
      <c r="AF676" s="3">
        <f>IF(Table1[[#This Row],[TANGGAL NOTA]]="",AF675,Table1[[#This Row],[TANGGAL NOTA]])</f>
        <v>45534</v>
      </c>
      <c r="AG676" s="3">
        <v>45533</v>
      </c>
      <c r="AH676" s="3">
        <f>IF(Table1[[#This Row],[TANGGAL UPDATE]]="",AH675,Table1[[#This Row],[TANGGAL UPDATE]])</f>
        <v>45535</v>
      </c>
      <c r="AI676" t="str" cm="1">
        <f t="array" ref="AI676">IF(Table1[[#This Row],[A1]]="",AI675,INDEX(Table6[3],Table1[[#This Row],[Q1]]))</f>
        <v>G</v>
      </c>
      <c r="AJ676" t="str">
        <f>IF(Table1[[#This Row],[_KETERANGAN]]="","",Table1[[#This Row],[_KETERANGAN]])</f>
        <v/>
      </c>
      <c r="AK676" t="str" cm="1">
        <f t="array" ref="AK676">IF(Table1[[#This Row],[A1]]="",AK675,INDEX(Table6[3],Table1[[#This Row],[Q1]]))</f>
        <v>G</v>
      </c>
      <c r="AL676" s="5" t="str" cm="1">
        <f t="array" ref="AL676">IF(Table1[[#This Row],[A1]]="",AL675,INDEX(Table6[1],Table1[[#This Row],[Q1]]))</f>
        <v>SISWA CEMERLANG</v>
      </c>
      <c r="AM676" t="str" cm="1">
        <f t="array" ref="AM676">IF(Table1[[#This Row],[A1]]="",AM675,INDEX(Table6[2],Table1[[#This Row],[Q1]]))</f>
        <v>KLATEN</v>
      </c>
      <c r="AN676" t="str">
        <f>CONCATENATE(Table1[[#This Row],[TOKO_H]],"-",Table1[[#This Row],[KOTA_H]])</f>
        <v>SISWA CEMERLANG-KLATEN</v>
      </c>
      <c r="AO676"/>
      <c r="AP676" t="s">
        <v>9561</v>
      </c>
      <c r="AQ676"/>
    </row>
    <row r="677" spans="1:43">
      <c r="A677">
        <f>IF(Table1[[#This Row],[KODE BARANG]]="","",MATCH(Table1[[#This Row],[KODE BARANG]],DBS[KODE BARANG],0))</f>
        <v>3221</v>
      </c>
      <c r="B677">
        <f>IF(Table1[[#This Row],[ROWID]]="","",ROW()-2)</f>
        <v>675</v>
      </c>
      <c r="C677">
        <f>IF(Table1[[#This Row],[NAMA BARANG]]="","",IF(Table1[[#This Row],[ID]]="",C676,Table1[[#This Row],[ID]]))</f>
        <v>671</v>
      </c>
      <c r="D677" t="str">
        <f>IF(Table1[[#This Row],[A1]]="","",MATCH(Table1[[#This Row],[A1]],Table6[5],0))</f>
        <v/>
      </c>
      <c r="E677" t="str">
        <f>IF(Table1[[#This Row],[ID]]="","",Table1[[#This Row],[TOKO-KOTA_H]])</f>
        <v/>
      </c>
      <c r="F677" t="str">
        <f>IF(Table1[[#This Row],[NOTA TOKO]]="","",ROW()-2)</f>
        <v/>
      </c>
      <c r="G677" s="59"/>
      <c r="H677" s="1"/>
      <c r="J677" s="1"/>
      <c r="K677" t="s">
        <v>4799</v>
      </c>
      <c r="L677" t="str">
        <f>IF(Table1[[#This Row],[_NAMA BARANG]]="",IF(Table1[[#This Row],[//DBS]]="","",INDEX(DBS[NAMA],Table1[[#This Row],[//DBS]])),Table1[[#This Row],[_NAMA BARANG]])</f>
        <v>TIPEX KERTAS NO.6080</v>
      </c>
      <c r="M677"/>
      <c r="O677" t="str">
        <f>IF(Table1[[#This Row],[ROWID]]="","",IF(Table1[[#This Row],[_KETERANGAN]]="STOCK BELUM LENGKAP","ADA",IF(Table1[[#This Row],[KODE BARANG]]="","TIDAK ADA","ADA")))</f>
        <v>ADA</v>
      </c>
      <c r="P677">
        <v>2</v>
      </c>
      <c r="Q677" t="s">
        <v>34</v>
      </c>
      <c r="R677">
        <f>IF(Table1[[#This Row],[//DBS]]="","",INDEX(DBS[ISI],Table1[[#This Row],[//DBS]]))</f>
        <v>60</v>
      </c>
      <c r="S677" t="str">
        <f>IF(Table1[[#This Row],[//DBS]]="","",IF(Table1[[#This Row],[SATUAN_BYPASS]]="",INDEX(DBS[[SATUAN ]],Table1[[#This Row],[//DBS]]),Table1[SATUAN_BYPASS]))</f>
        <v>LSN</v>
      </c>
      <c r="T677">
        <v>53</v>
      </c>
      <c r="U677" s="58">
        <f>IF(Table1[[#This Row],[HARGA_BYPASS]]="",IF(Table1[[#This Row],[_HARGA]]="","",Table1[[#This Row],[_HARGA]]*1000),Table1[[#This Row],[HARGA_BYPASS]])</f>
        <v>53000</v>
      </c>
      <c r="V677" s="2"/>
      <c r="W677" s="2"/>
      <c r="X677" s="58" t="str">
        <f>IF(Table1[[#This Row],[ROWID]]="","",IF(Table1[[#This Row],[ROWID]]=C678,"",SUMIF(Table1[ROWID],Table1[[#This Row],[ROWID]],Table1[TOTAL])))</f>
        <v/>
      </c>
      <c r="AA67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77">
        <f>IF(Table1[[#This Row],[JUMLAH NOTA]]="","",IF(Table1[[#This Row],[CONV]]="",Table1[[#This Row],[JUMLAH NOTA]],Table1[[#This Row],[JUMLAH NOTA]]*Table1[[#This Row],[CONV]]))</f>
        <v>2</v>
      </c>
      <c r="AC677" t="str">
        <f>IF(Table1[[#This Row],[ISI_CONV]]="","",IF(Table1[[#This Row],[CONV]]="",Table1[[#This Row],[SATUAN NOTA]],Table1[[#This Row],[SATUAN]]))</f>
        <v>LSN</v>
      </c>
      <c r="AD677" s="58">
        <f>IF(Table1[[#This Row],[HARGA]]="","",IF(Table1[[#This Row],[CONV]]="",Table1[[#This Row],[HARGA]],Table1[[#This Row],[HARGA]]/Table1[[#This Row],[CONV]]))</f>
        <v>53000</v>
      </c>
      <c r="AE677" s="58">
        <f>IF(Table1[[#This Row],[HARGA_CONV]]="","",Table1[[#This Row],[HARGA_CONV]]*Table1[[#This Row],[ISI_CONV]]*(100%-(Table1[[#This Row],[DISKON]]+Table1[[#This Row],[DISKON NOTA]])))</f>
        <v>106000</v>
      </c>
      <c r="AF677" s="3">
        <f>IF(Table1[[#This Row],[TANGGAL NOTA]]="",AF676,Table1[[#This Row],[TANGGAL NOTA]])</f>
        <v>45534</v>
      </c>
      <c r="AG677" s="3">
        <v>45533</v>
      </c>
      <c r="AH677" s="3">
        <f>IF(Table1[[#This Row],[TANGGAL UPDATE]]="",AH676,Table1[[#This Row],[TANGGAL UPDATE]])</f>
        <v>45535</v>
      </c>
      <c r="AI677" t="str" cm="1">
        <f t="array" ref="AI677">IF(Table1[[#This Row],[A1]]="",AI676,INDEX(Table6[3],Table1[[#This Row],[Q1]]))</f>
        <v>G</v>
      </c>
      <c r="AJ677" t="str">
        <f>IF(Table1[[#This Row],[_KETERANGAN]]="","",Table1[[#This Row],[_KETERANGAN]])</f>
        <v/>
      </c>
      <c r="AK677" t="str" cm="1">
        <f t="array" ref="AK677">IF(Table1[[#This Row],[A1]]="",AK676,INDEX(Table6[3],Table1[[#This Row],[Q1]]))</f>
        <v>G</v>
      </c>
      <c r="AL677" s="5" t="str" cm="1">
        <f t="array" ref="AL677">IF(Table1[[#This Row],[A1]]="",AL676,INDEX(Table6[1],Table1[[#This Row],[Q1]]))</f>
        <v>SISWA CEMERLANG</v>
      </c>
      <c r="AM677" t="str" cm="1">
        <f t="array" ref="AM677">IF(Table1[[#This Row],[A1]]="",AM676,INDEX(Table6[2],Table1[[#This Row],[Q1]]))</f>
        <v>KLATEN</v>
      </c>
      <c r="AN677" t="str">
        <f>CONCATENATE(Table1[[#This Row],[TOKO_H]],"-",Table1[[#This Row],[KOTA_H]])</f>
        <v>SISWA CEMERLANG-KLATEN</v>
      </c>
      <c r="AO677"/>
      <c r="AP677" t="s">
        <v>9561</v>
      </c>
      <c r="AQ677"/>
    </row>
    <row r="678" spans="1:43">
      <c r="A678">
        <f>IF(Table1[[#This Row],[KODE BARANG]]="","",MATCH(Table1[[#This Row],[KODE BARANG]],DBS[KODE BARANG],0))</f>
        <v>809</v>
      </c>
      <c r="B678">
        <f>IF(Table1[[#This Row],[ROWID]]="","",ROW()-2)</f>
        <v>676</v>
      </c>
      <c r="C678">
        <f>IF(Table1[[#This Row],[NAMA BARANG]]="","",IF(Table1[[#This Row],[ID]]="",C677,Table1[[#This Row],[ID]]))</f>
        <v>671</v>
      </c>
      <c r="D678" t="str">
        <f>IF(Table1[[#This Row],[A1]]="","",MATCH(Table1[[#This Row],[A1]],Table6[5],0))</f>
        <v/>
      </c>
      <c r="E678" t="str">
        <f>IF(Table1[[#This Row],[ID]]="","",Table1[[#This Row],[TOKO-KOTA_H]])</f>
        <v/>
      </c>
      <c r="F678" t="str">
        <f>IF(Table1[[#This Row],[NOTA TOKO]]="","",ROW()-2)</f>
        <v/>
      </c>
      <c r="G678" s="59"/>
      <c r="H678" s="1"/>
      <c r="J678" s="1"/>
      <c r="K678" t="s">
        <v>8556</v>
      </c>
      <c r="L678" t="str">
        <f>IF(Table1[[#This Row],[_NAMA BARANG]]="",IF(Table1[[#This Row],[//DBS]]="","",INDEX(DBS[NAMA],Table1[[#This Row],[//DBS]])),Table1[[#This Row],[_NAMA BARANG]])</f>
        <v>BUKU MEWARNAI JQ-2251 (4 GAMBAR)</v>
      </c>
      <c r="M678"/>
      <c r="O678" t="str">
        <f>IF(Table1[[#This Row],[ROWID]]="","",IF(Table1[[#This Row],[_KETERANGAN]]="STOCK BELUM LENGKAP","ADA",IF(Table1[[#This Row],[KODE BARANG]]="","TIDAK ADA","ADA")))</f>
        <v>ADA</v>
      </c>
      <c r="P678">
        <v>3</v>
      </c>
      <c r="Q678" t="s">
        <v>34</v>
      </c>
      <c r="R678">
        <f>IF(Table1[[#This Row],[//DBS]]="","",INDEX(DBS[ISI],Table1[[#This Row],[//DBS]]))</f>
        <v>600</v>
      </c>
      <c r="S678" t="str">
        <f>IF(Table1[[#This Row],[//DBS]]="","",IF(Table1[[#This Row],[SATUAN_BYPASS]]="",INDEX(DBS[[SATUAN ]],Table1[[#This Row],[//DBS]]),Table1[SATUAN_BYPASS]))</f>
        <v>PCS</v>
      </c>
      <c r="T678">
        <v>95</v>
      </c>
      <c r="U678" s="58">
        <f>IF(Table1[[#This Row],[HARGA_BYPASS]]="",IF(Table1[[#This Row],[_HARGA]]="","",Table1[[#This Row],[_HARGA]]*1000),Table1[[#This Row],[HARGA_BYPASS]])</f>
        <v>95000</v>
      </c>
      <c r="V678" s="2"/>
      <c r="W678" s="2"/>
      <c r="X678" s="58" t="str">
        <f>IF(Table1[[#This Row],[ROWID]]="","",IF(Table1[[#This Row],[ROWID]]=C679,"",SUMIF(Table1[ROWID],Table1[[#This Row],[ROWID]],Table1[TOTAL])))</f>
        <v/>
      </c>
      <c r="AA678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12</v>
      </c>
      <c r="AB678">
        <f>IF(Table1[[#This Row],[JUMLAH NOTA]]="","",IF(Table1[[#This Row],[CONV]]="",Table1[[#This Row],[JUMLAH NOTA]],Table1[[#This Row],[JUMLAH NOTA]]*Table1[[#This Row],[CONV]]))</f>
        <v>36</v>
      </c>
      <c r="AC678" t="str">
        <f>IF(Table1[[#This Row],[ISI_CONV]]="","",IF(Table1[[#This Row],[CONV]]="",Table1[[#This Row],[SATUAN NOTA]],Table1[[#This Row],[SATUAN]]))</f>
        <v>PCS</v>
      </c>
      <c r="AD678" s="58">
        <f>IF(Table1[[#This Row],[HARGA]]="","",IF(Table1[[#This Row],[CONV]]="",Table1[[#This Row],[HARGA]],Table1[[#This Row],[HARGA]]/Table1[[#This Row],[CONV]]))</f>
        <v>7916.666666666667</v>
      </c>
      <c r="AE678" s="58">
        <f>IF(Table1[[#This Row],[HARGA_CONV]]="","",Table1[[#This Row],[HARGA_CONV]]*Table1[[#This Row],[ISI_CONV]]*(100%-(Table1[[#This Row],[DISKON]]+Table1[[#This Row],[DISKON NOTA]])))</f>
        <v>285000</v>
      </c>
      <c r="AF678" s="3">
        <f>IF(Table1[[#This Row],[TANGGAL NOTA]]="",AF677,Table1[[#This Row],[TANGGAL NOTA]])</f>
        <v>45534</v>
      </c>
      <c r="AG678" s="3">
        <v>45533</v>
      </c>
      <c r="AH678" s="3">
        <f>IF(Table1[[#This Row],[TANGGAL UPDATE]]="",AH677,Table1[[#This Row],[TANGGAL UPDATE]])</f>
        <v>45535</v>
      </c>
      <c r="AI678" t="str" cm="1">
        <f t="array" ref="AI678">IF(Table1[[#This Row],[A1]]="",AI677,INDEX(Table6[3],Table1[[#This Row],[Q1]]))</f>
        <v>G</v>
      </c>
      <c r="AJ678" t="str">
        <f>IF(Table1[[#This Row],[_KETERANGAN]]="","",Table1[[#This Row],[_KETERANGAN]])</f>
        <v/>
      </c>
      <c r="AK678" t="str" cm="1">
        <f t="array" ref="AK678">IF(Table1[[#This Row],[A1]]="",AK677,INDEX(Table6[3],Table1[[#This Row],[Q1]]))</f>
        <v>G</v>
      </c>
      <c r="AL678" s="5" t="str" cm="1">
        <f t="array" ref="AL678">IF(Table1[[#This Row],[A1]]="",AL677,INDEX(Table6[1],Table1[[#This Row],[Q1]]))</f>
        <v>SISWA CEMERLANG</v>
      </c>
      <c r="AM678" t="str" cm="1">
        <f t="array" ref="AM678">IF(Table1[[#This Row],[A1]]="",AM677,INDEX(Table6[2],Table1[[#This Row],[Q1]]))</f>
        <v>KLATEN</v>
      </c>
      <c r="AN678" t="str">
        <f>CONCATENATE(Table1[[#This Row],[TOKO_H]],"-",Table1[[#This Row],[KOTA_H]])</f>
        <v>SISWA CEMERLANG-KLATEN</v>
      </c>
      <c r="AO678"/>
      <c r="AP678" t="s">
        <v>9561</v>
      </c>
      <c r="AQ678"/>
    </row>
    <row r="679" spans="1:43">
      <c r="A679">
        <f>IF(Table1[[#This Row],[KODE BARANG]]="","",MATCH(Table1[[#This Row],[KODE BARANG]],DBS[KODE BARANG],0))</f>
        <v>819</v>
      </c>
      <c r="B679">
        <f>IF(Table1[[#This Row],[ROWID]]="","",ROW()-2)</f>
        <v>677</v>
      </c>
      <c r="C679">
        <f>IF(Table1[[#This Row],[NAMA BARANG]]="","",IF(Table1[[#This Row],[ID]]="",C678,Table1[[#This Row],[ID]]))</f>
        <v>671</v>
      </c>
      <c r="D679" t="str">
        <f>IF(Table1[[#This Row],[A1]]="","",MATCH(Table1[[#This Row],[A1]],Table6[5],0))</f>
        <v/>
      </c>
      <c r="E679" t="str">
        <f>IF(Table1[[#This Row],[ID]]="","",Table1[[#This Row],[TOKO-KOTA_H]])</f>
        <v/>
      </c>
      <c r="F679" t="str">
        <f>IF(Table1[[#This Row],[NOTA TOKO]]="","",ROW()-2)</f>
        <v/>
      </c>
      <c r="G679" s="59"/>
      <c r="H679" s="1"/>
      <c r="J679" s="1"/>
      <c r="K679" t="s">
        <v>8575</v>
      </c>
      <c r="L679" t="str">
        <f>IF(Table1[[#This Row],[_NAMA BARANG]]="",IF(Table1[[#This Row],[//DBS]]="","",INDEX(DBS[NAMA],Table1[[#This Row],[//DBS]])),Table1[[#This Row],[_NAMA BARANG]])</f>
        <v>BUKU MEWARNAI DKB-1702</v>
      </c>
      <c r="M679"/>
      <c r="O679" t="str">
        <f>IF(Table1[[#This Row],[ROWID]]="","",IF(Table1[[#This Row],[_KETERANGAN]]="STOCK BELUM LENGKAP","ADA",IF(Table1[[#This Row],[KODE BARANG]]="","TIDAK ADA","ADA")))</f>
        <v>ADA</v>
      </c>
      <c r="P679">
        <v>3</v>
      </c>
      <c r="Q679" t="s">
        <v>34</v>
      </c>
      <c r="R679">
        <f>IF(Table1[[#This Row],[//DBS]]="","",INDEX(DBS[ISI],Table1[[#This Row],[//DBS]]))</f>
        <v>624</v>
      </c>
      <c r="S679" t="str">
        <f>IF(Table1[[#This Row],[//DBS]]="","",IF(Table1[[#This Row],[SATUAN_BYPASS]]="",INDEX(DBS[[SATUAN ]],Table1[[#This Row],[//DBS]]),Table1[SATUAN_BYPASS]))</f>
        <v>PCS</v>
      </c>
      <c r="T679">
        <v>100</v>
      </c>
      <c r="U679" s="58">
        <f>IF(Table1[[#This Row],[HARGA_BYPASS]]="",IF(Table1[[#This Row],[_HARGA]]="","",Table1[[#This Row],[_HARGA]]*1000),Table1[[#This Row],[HARGA_BYPASS]])</f>
        <v>100000</v>
      </c>
      <c r="V679" s="2"/>
      <c r="W679" s="2"/>
      <c r="X679" s="58" t="str">
        <f>IF(Table1[[#This Row],[ROWID]]="","",IF(Table1[[#This Row],[ROWID]]=C680,"",SUMIF(Table1[ROWID],Table1[[#This Row],[ROWID]],Table1[TOTAL])))</f>
        <v/>
      </c>
      <c r="AA679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12</v>
      </c>
      <c r="AB679">
        <f>IF(Table1[[#This Row],[JUMLAH NOTA]]="","",IF(Table1[[#This Row],[CONV]]="",Table1[[#This Row],[JUMLAH NOTA]],Table1[[#This Row],[JUMLAH NOTA]]*Table1[[#This Row],[CONV]]))</f>
        <v>36</v>
      </c>
      <c r="AC679" t="str">
        <f>IF(Table1[[#This Row],[ISI_CONV]]="","",IF(Table1[[#This Row],[CONV]]="",Table1[[#This Row],[SATUAN NOTA]],Table1[[#This Row],[SATUAN]]))</f>
        <v>PCS</v>
      </c>
      <c r="AD679" s="58">
        <f>IF(Table1[[#This Row],[HARGA]]="","",IF(Table1[[#This Row],[CONV]]="",Table1[[#This Row],[HARGA]],Table1[[#This Row],[HARGA]]/Table1[[#This Row],[CONV]]))</f>
        <v>8333.3333333333339</v>
      </c>
      <c r="AE679" s="58">
        <f>IF(Table1[[#This Row],[HARGA_CONV]]="","",Table1[[#This Row],[HARGA_CONV]]*Table1[[#This Row],[ISI_CONV]]*(100%-(Table1[[#This Row],[DISKON]]+Table1[[#This Row],[DISKON NOTA]])))</f>
        <v>300000</v>
      </c>
      <c r="AF679" s="3">
        <f>IF(Table1[[#This Row],[TANGGAL NOTA]]="",AF678,Table1[[#This Row],[TANGGAL NOTA]])</f>
        <v>45534</v>
      </c>
      <c r="AG679" s="3">
        <v>45533</v>
      </c>
      <c r="AH679" s="3">
        <f>IF(Table1[[#This Row],[TANGGAL UPDATE]]="",AH678,Table1[[#This Row],[TANGGAL UPDATE]])</f>
        <v>45535</v>
      </c>
      <c r="AI679" t="str" cm="1">
        <f t="array" ref="AI679">IF(Table1[[#This Row],[A1]]="",AI678,INDEX(Table6[3],Table1[[#This Row],[Q1]]))</f>
        <v>G</v>
      </c>
      <c r="AJ679" t="str">
        <f>IF(Table1[[#This Row],[_KETERANGAN]]="","",Table1[[#This Row],[_KETERANGAN]])</f>
        <v/>
      </c>
      <c r="AK679" t="str" cm="1">
        <f t="array" ref="AK679">IF(Table1[[#This Row],[A1]]="",AK678,INDEX(Table6[3],Table1[[#This Row],[Q1]]))</f>
        <v>G</v>
      </c>
      <c r="AL679" s="5" t="str" cm="1">
        <f t="array" ref="AL679">IF(Table1[[#This Row],[A1]]="",AL678,INDEX(Table6[1],Table1[[#This Row],[Q1]]))</f>
        <v>SISWA CEMERLANG</v>
      </c>
      <c r="AM679" t="str" cm="1">
        <f t="array" ref="AM679">IF(Table1[[#This Row],[A1]]="",AM678,INDEX(Table6[2],Table1[[#This Row],[Q1]]))</f>
        <v>KLATEN</v>
      </c>
      <c r="AN679" t="str">
        <f>CONCATENATE(Table1[[#This Row],[TOKO_H]],"-",Table1[[#This Row],[KOTA_H]])</f>
        <v>SISWA CEMERLANG-KLATEN</v>
      </c>
      <c r="AO679"/>
      <c r="AP679" t="s">
        <v>9561</v>
      </c>
      <c r="AQ679"/>
    </row>
    <row r="680" spans="1:43">
      <c r="A680">
        <f>IF(Table1[[#This Row],[KODE BARANG]]="","",MATCH(Table1[[#This Row],[KODE BARANG]],DBS[KODE BARANG],0))</f>
        <v>590</v>
      </c>
      <c r="B680">
        <f>IF(Table1[[#This Row],[ROWID]]="","",ROW()-2)</f>
        <v>678</v>
      </c>
      <c r="C680">
        <f>IF(Table1[[#This Row],[NAMA BARANG]]="","",IF(Table1[[#This Row],[ID]]="",C679,Table1[[#This Row],[ID]]))</f>
        <v>671</v>
      </c>
      <c r="D680" t="str">
        <f>IF(Table1[[#This Row],[A1]]="","",MATCH(Table1[[#This Row],[A1]],Table6[5],0))</f>
        <v/>
      </c>
      <c r="E680" t="str">
        <f>IF(Table1[[#This Row],[ID]]="","",Table1[[#This Row],[TOKO-KOTA_H]])</f>
        <v/>
      </c>
      <c r="F680" t="str">
        <f>IF(Table1[[#This Row],[NOTA TOKO]]="","",ROW()-2)</f>
        <v/>
      </c>
      <c r="G680" s="59"/>
      <c r="H680" s="1"/>
      <c r="J680" s="1"/>
      <c r="K680" t="s">
        <v>1178</v>
      </c>
      <c r="L680" t="str">
        <f>IF(Table1[[#This Row],[_NAMA BARANG]]="",IF(Table1[[#This Row],[//DBS]]="","",INDEX(DBS[NAMA],Table1[[#This Row],[//DBS]])),Table1[[#This Row],[_NAMA BARANG]])</f>
        <v>BP GEL 8763</v>
      </c>
      <c r="M680"/>
      <c r="O680" t="str">
        <f>IF(Table1[[#This Row],[ROWID]]="","",IF(Table1[[#This Row],[_KETERANGAN]]="STOCK BELUM LENGKAP","ADA",IF(Table1[[#This Row],[KODE BARANG]]="","TIDAK ADA","ADA")))</f>
        <v>ADA</v>
      </c>
      <c r="P680">
        <v>3</v>
      </c>
      <c r="Q680" t="s">
        <v>34</v>
      </c>
      <c r="R680">
        <f>IF(Table1[[#This Row],[//DBS]]="","",INDEX(DBS[ISI],Table1[[#This Row],[//DBS]]))</f>
        <v>1728</v>
      </c>
      <c r="S680" t="str">
        <f>IF(Table1[[#This Row],[//DBS]]="","",IF(Table1[[#This Row],[SATUAN_BYPASS]]="",INDEX(DBS[[SATUAN ]],Table1[[#This Row],[//DBS]]),Table1[SATUAN_BYPASS]))</f>
        <v>PCS</v>
      </c>
      <c r="T680">
        <v>90</v>
      </c>
      <c r="U680" s="58">
        <f>IF(Table1[[#This Row],[HARGA_BYPASS]]="",IF(Table1[[#This Row],[_HARGA]]="","",Table1[[#This Row],[_HARGA]]*1000),Table1[[#This Row],[HARGA_BYPASS]])</f>
        <v>90000</v>
      </c>
      <c r="V680" s="2"/>
      <c r="W680" s="2"/>
      <c r="X680" s="58" t="str">
        <f>IF(Table1[[#This Row],[ROWID]]="","",IF(Table1[[#This Row],[ROWID]]=C681,"",SUMIF(Table1[ROWID],Table1[[#This Row],[ROWID]],Table1[TOTAL])))</f>
        <v/>
      </c>
      <c r="AA680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12</v>
      </c>
      <c r="AB680">
        <f>IF(Table1[[#This Row],[JUMLAH NOTA]]="","",IF(Table1[[#This Row],[CONV]]="",Table1[[#This Row],[JUMLAH NOTA]],Table1[[#This Row],[JUMLAH NOTA]]*Table1[[#This Row],[CONV]]))</f>
        <v>36</v>
      </c>
      <c r="AC680" t="str">
        <f>IF(Table1[[#This Row],[ISI_CONV]]="","",IF(Table1[[#This Row],[CONV]]="",Table1[[#This Row],[SATUAN NOTA]],Table1[[#This Row],[SATUAN]]))</f>
        <v>PCS</v>
      </c>
      <c r="AD680" s="58">
        <f>IF(Table1[[#This Row],[HARGA]]="","",IF(Table1[[#This Row],[CONV]]="",Table1[[#This Row],[HARGA]],Table1[[#This Row],[HARGA]]/Table1[[#This Row],[CONV]]))</f>
        <v>7500</v>
      </c>
      <c r="AE680" s="58">
        <f>IF(Table1[[#This Row],[HARGA_CONV]]="","",Table1[[#This Row],[HARGA_CONV]]*Table1[[#This Row],[ISI_CONV]]*(100%-(Table1[[#This Row],[DISKON]]+Table1[[#This Row],[DISKON NOTA]])))</f>
        <v>270000</v>
      </c>
      <c r="AF680" s="3">
        <f>IF(Table1[[#This Row],[TANGGAL NOTA]]="",AF679,Table1[[#This Row],[TANGGAL NOTA]])</f>
        <v>45534</v>
      </c>
      <c r="AG680" s="3">
        <v>45533</v>
      </c>
      <c r="AH680" s="3">
        <f>IF(Table1[[#This Row],[TANGGAL UPDATE]]="",AH679,Table1[[#This Row],[TANGGAL UPDATE]])</f>
        <v>45535</v>
      </c>
      <c r="AI680" t="str" cm="1">
        <f t="array" ref="AI680">IF(Table1[[#This Row],[A1]]="",AI679,INDEX(Table6[3],Table1[[#This Row],[Q1]]))</f>
        <v>G</v>
      </c>
      <c r="AJ680" t="str">
        <f>IF(Table1[[#This Row],[_KETERANGAN]]="","",Table1[[#This Row],[_KETERANGAN]])</f>
        <v/>
      </c>
      <c r="AK680" t="str" cm="1">
        <f t="array" ref="AK680">IF(Table1[[#This Row],[A1]]="",AK679,INDEX(Table6[3],Table1[[#This Row],[Q1]]))</f>
        <v>G</v>
      </c>
      <c r="AL680" s="5" t="str" cm="1">
        <f t="array" ref="AL680">IF(Table1[[#This Row],[A1]]="",AL679,INDEX(Table6[1],Table1[[#This Row],[Q1]]))</f>
        <v>SISWA CEMERLANG</v>
      </c>
      <c r="AM680" t="str" cm="1">
        <f t="array" ref="AM680">IF(Table1[[#This Row],[A1]]="",AM679,INDEX(Table6[2],Table1[[#This Row],[Q1]]))</f>
        <v>KLATEN</v>
      </c>
      <c r="AN680" t="str">
        <f>CONCATENATE(Table1[[#This Row],[TOKO_H]],"-",Table1[[#This Row],[KOTA_H]])</f>
        <v>SISWA CEMERLANG-KLATEN</v>
      </c>
      <c r="AO680"/>
      <c r="AP680" t="s">
        <v>9561</v>
      </c>
      <c r="AQ680"/>
    </row>
    <row r="681" spans="1:43">
      <c r="A681">
        <f>IF(Table1[[#This Row],[KODE BARANG]]="","",MATCH(Table1[[#This Row],[KODE BARANG]],DBS[KODE BARANG],0))</f>
        <v>810</v>
      </c>
      <c r="B681">
        <f>IF(Table1[[#This Row],[ROWID]]="","",ROW()-2)</f>
        <v>679</v>
      </c>
      <c r="C681">
        <f>IF(Table1[[#This Row],[NAMA BARANG]]="","",IF(Table1[[#This Row],[ID]]="",C680,Table1[[#This Row],[ID]]))</f>
        <v>671</v>
      </c>
      <c r="D681" t="str">
        <f>IF(Table1[[#This Row],[A1]]="","",MATCH(Table1[[#This Row],[A1]],Table6[5],0))</f>
        <v/>
      </c>
      <c r="E681" t="str">
        <f>IF(Table1[[#This Row],[ID]]="","",Table1[[#This Row],[TOKO-KOTA_H]])</f>
        <v/>
      </c>
      <c r="F681" t="str">
        <f>IF(Table1[[#This Row],[NOTA TOKO]]="","",ROW()-2)</f>
        <v/>
      </c>
      <c r="G681" s="59"/>
      <c r="H681" s="1"/>
      <c r="J681" s="1"/>
      <c r="K681" t="s">
        <v>8558</v>
      </c>
      <c r="L681" t="str">
        <f>IF(Table1[[#This Row],[_NAMA BARANG]]="",IF(Table1[[#This Row],[//DBS]]="","",INDEX(DBS[NAMA],Table1[[#This Row],[//DBS]])),Table1[[#This Row],[_NAMA BARANG]])</f>
        <v>BUKU MEWARNAI GIRL CRUSH 2235 +STIKER (4 GAMBAR)</v>
      </c>
      <c r="M681"/>
      <c r="O681" t="str">
        <f>IF(Table1[[#This Row],[ROWID]]="","",IF(Table1[[#This Row],[_KETERANGAN]]="STOCK BELUM LENGKAP","ADA",IF(Table1[[#This Row],[KODE BARANG]]="","TIDAK ADA","ADA")))</f>
        <v>ADA</v>
      </c>
      <c r="P681">
        <v>3</v>
      </c>
      <c r="Q681" t="s">
        <v>34</v>
      </c>
      <c r="R681">
        <f>IF(Table1[[#This Row],[//DBS]]="","",INDEX(DBS[ISI],Table1[[#This Row],[//DBS]]))</f>
        <v>384</v>
      </c>
      <c r="S681" t="str">
        <f>IF(Table1[[#This Row],[//DBS]]="","",IF(Table1[[#This Row],[SATUAN_BYPASS]]="",INDEX(DBS[[SATUAN ]],Table1[[#This Row],[//DBS]]),Table1[SATUAN_BYPASS]))</f>
        <v>PCS</v>
      </c>
      <c r="T681">
        <v>125</v>
      </c>
      <c r="U681" s="58">
        <f>IF(Table1[[#This Row],[HARGA_BYPASS]]="",IF(Table1[[#This Row],[_HARGA]]="","",Table1[[#This Row],[_HARGA]]*1000),Table1[[#This Row],[HARGA_BYPASS]])</f>
        <v>125000</v>
      </c>
      <c r="V681" s="2"/>
      <c r="W681" s="2"/>
      <c r="X681" s="58" t="str">
        <f>IF(Table1[[#This Row],[ROWID]]="","",IF(Table1[[#This Row],[ROWID]]=C682,"",SUMIF(Table1[ROWID],Table1[[#This Row],[ROWID]],Table1[TOTAL])))</f>
        <v/>
      </c>
      <c r="AA681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12</v>
      </c>
      <c r="AB681">
        <f>IF(Table1[[#This Row],[JUMLAH NOTA]]="","",IF(Table1[[#This Row],[CONV]]="",Table1[[#This Row],[JUMLAH NOTA]],Table1[[#This Row],[JUMLAH NOTA]]*Table1[[#This Row],[CONV]]))</f>
        <v>36</v>
      </c>
      <c r="AC681" t="str">
        <f>IF(Table1[[#This Row],[ISI_CONV]]="","",IF(Table1[[#This Row],[CONV]]="",Table1[[#This Row],[SATUAN NOTA]],Table1[[#This Row],[SATUAN]]))</f>
        <v>PCS</v>
      </c>
      <c r="AD681" s="58">
        <f>IF(Table1[[#This Row],[HARGA]]="","",IF(Table1[[#This Row],[CONV]]="",Table1[[#This Row],[HARGA]],Table1[[#This Row],[HARGA]]/Table1[[#This Row],[CONV]]))</f>
        <v>10416.666666666666</v>
      </c>
      <c r="AE681" s="58">
        <f>IF(Table1[[#This Row],[HARGA_CONV]]="","",Table1[[#This Row],[HARGA_CONV]]*Table1[[#This Row],[ISI_CONV]]*(100%-(Table1[[#This Row],[DISKON]]+Table1[[#This Row],[DISKON NOTA]])))</f>
        <v>375000</v>
      </c>
      <c r="AF681" s="3">
        <f>IF(Table1[[#This Row],[TANGGAL NOTA]]="",AF680,Table1[[#This Row],[TANGGAL NOTA]])</f>
        <v>45534</v>
      </c>
      <c r="AG681" s="3">
        <v>45533</v>
      </c>
      <c r="AH681" s="3">
        <f>IF(Table1[[#This Row],[TANGGAL UPDATE]]="",AH680,Table1[[#This Row],[TANGGAL UPDATE]])</f>
        <v>45535</v>
      </c>
      <c r="AI681" t="str" cm="1">
        <f t="array" ref="AI681">IF(Table1[[#This Row],[A1]]="",AI680,INDEX(Table6[3],Table1[[#This Row],[Q1]]))</f>
        <v>G</v>
      </c>
      <c r="AJ681" t="str">
        <f>IF(Table1[[#This Row],[_KETERANGAN]]="","",Table1[[#This Row],[_KETERANGAN]])</f>
        <v/>
      </c>
      <c r="AK681" t="str" cm="1">
        <f t="array" ref="AK681">IF(Table1[[#This Row],[A1]]="",AK680,INDEX(Table6[3],Table1[[#This Row],[Q1]]))</f>
        <v>G</v>
      </c>
      <c r="AL681" s="5" t="str" cm="1">
        <f t="array" ref="AL681">IF(Table1[[#This Row],[A1]]="",AL680,INDEX(Table6[1],Table1[[#This Row],[Q1]]))</f>
        <v>SISWA CEMERLANG</v>
      </c>
      <c r="AM681" t="str" cm="1">
        <f t="array" ref="AM681">IF(Table1[[#This Row],[A1]]="",AM680,INDEX(Table6[2],Table1[[#This Row],[Q1]]))</f>
        <v>KLATEN</v>
      </c>
      <c r="AN681" t="str">
        <f>CONCATENATE(Table1[[#This Row],[TOKO_H]],"-",Table1[[#This Row],[KOTA_H]])</f>
        <v>SISWA CEMERLANG-KLATEN</v>
      </c>
      <c r="AO681"/>
      <c r="AP681" t="s">
        <v>9561</v>
      </c>
      <c r="AQ681"/>
    </row>
    <row r="682" spans="1:43">
      <c r="A682">
        <f>IF(Table1[[#This Row],[KODE BARANG]]="","",MATCH(Table1[[#This Row],[KODE BARANG]],DBS[KODE BARANG],0))</f>
        <v>252</v>
      </c>
      <c r="B682">
        <f>IF(Table1[[#This Row],[ROWID]]="","",ROW()-2)</f>
        <v>680</v>
      </c>
      <c r="C682">
        <f>IF(Table1[[#This Row],[NAMA BARANG]]="","",IF(Table1[[#This Row],[ID]]="",C681,Table1[[#This Row],[ID]]))</f>
        <v>671</v>
      </c>
      <c r="D682" t="str">
        <f>IF(Table1[[#This Row],[A1]]="","",MATCH(Table1[[#This Row],[A1]],Table6[5],0))</f>
        <v/>
      </c>
      <c r="E682" t="str">
        <f>IF(Table1[[#This Row],[ID]]="","",Table1[[#This Row],[TOKO-KOTA_H]])</f>
        <v/>
      </c>
      <c r="F682" t="str">
        <f>IF(Table1[[#This Row],[NOTA TOKO]]="","",ROW()-2)</f>
        <v/>
      </c>
      <c r="G682" s="59"/>
      <c r="H682" s="1"/>
      <c r="J682" s="1"/>
      <c r="K682" t="s">
        <v>724</v>
      </c>
      <c r="L682" t="str">
        <f>IF(Table1[[#This Row],[_NAMA BARANG]]="",IF(Table1[[#This Row],[//DBS]]="","",INDEX(DBS[NAMA],Table1[[#This Row],[//DBS]])),Table1[[#This Row],[_NAMA BARANG]])</f>
        <v>BALON CACING 1022 + POMPA KECIL CPK 2225</v>
      </c>
      <c r="M682"/>
      <c r="O682" t="str">
        <f>IF(Table1[[#This Row],[ROWID]]="","",IF(Table1[[#This Row],[_KETERANGAN]]="STOCK BELUM LENGKAP","ADA",IF(Table1[[#This Row],[KODE BARANG]]="","TIDAK ADA","ADA")))</f>
        <v>ADA</v>
      </c>
      <c r="P682">
        <v>12</v>
      </c>
      <c r="Q682" t="s">
        <v>626</v>
      </c>
      <c r="R682">
        <f>IF(Table1[[#This Row],[//DBS]]="","",INDEX(DBS[ISI],Table1[[#This Row],[//DBS]]))</f>
        <v>280</v>
      </c>
      <c r="S682" t="str">
        <f>IF(Table1[[#This Row],[//DBS]]="","",IF(Table1[[#This Row],[SATUAN_BYPASS]]="",INDEX(DBS[[SATUAN ]],Table1[[#This Row],[//DBS]]),Table1[SATUAN_BYPASS]))</f>
        <v>DISP</v>
      </c>
      <c r="T682">
        <v>8.5</v>
      </c>
      <c r="U682" s="58">
        <f>IF(Table1[[#This Row],[HARGA_BYPASS]]="",IF(Table1[[#This Row],[_HARGA]]="","",Table1[[#This Row],[_HARGA]]*1000),Table1[[#This Row],[HARGA_BYPASS]])</f>
        <v>8500</v>
      </c>
      <c r="V682" s="2"/>
      <c r="W682" s="2"/>
      <c r="X682" s="58" t="str">
        <f>IF(Table1[[#This Row],[ROWID]]="","",IF(Table1[[#This Row],[ROWID]]=C683,"",SUMIF(Table1[ROWID],Table1[[#This Row],[ROWID]],Table1[TOTAL])))</f>
        <v/>
      </c>
      <c r="AA68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82">
        <f>IF(Table1[[#This Row],[JUMLAH NOTA]]="","",IF(Table1[[#This Row],[CONV]]="",Table1[[#This Row],[JUMLAH NOTA]],Table1[[#This Row],[JUMLAH NOTA]]*Table1[[#This Row],[CONV]]))</f>
        <v>12</v>
      </c>
      <c r="AC682" t="str">
        <f>IF(Table1[[#This Row],[ISI_CONV]]="","",IF(Table1[[#This Row],[CONV]]="",Table1[[#This Row],[SATUAN NOTA]],Table1[[#This Row],[SATUAN]]))</f>
        <v>DISP</v>
      </c>
      <c r="AD682" s="58">
        <f>IF(Table1[[#This Row],[HARGA]]="","",IF(Table1[[#This Row],[CONV]]="",Table1[[#This Row],[HARGA]],Table1[[#This Row],[HARGA]]/Table1[[#This Row],[CONV]]))</f>
        <v>8500</v>
      </c>
      <c r="AE682" s="58">
        <f>IF(Table1[[#This Row],[HARGA_CONV]]="","",Table1[[#This Row],[HARGA_CONV]]*Table1[[#This Row],[ISI_CONV]]*(100%-(Table1[[#This Row],[DISKON]]+Table1[[#This Row],[DISKON NOTA]])))</f>
        <v>102000</v>
      </c>
      <c r="AF682" s="3">
        <f>IF(Table1[[#This Row],[TANGGAL NOTA]]="",AF681,Table1[[#This Row],[TANGGAL NOTA]])</f>
        <v>45534</v>
      </c>
      <c r="AG682" s="3">
        <v>45533</v>
      </c>
      <c r="AH682" s="3">
        <f>IF(Table1[[#This Row],[TANGGAL UPDATE]]="",AH681,Table1[[#This Row],[TANGGAL UPDATE]])</f>
        <v>45535</v>
      </c>
      <c r="AI682" t="str" cm="1">
        <f t="array" ref="AI682">IF(Table1[[#This Row],[A1]]="",AI681,INDEX(Table6[3],Table1[[#This Row],[Q1]]))</f>
        <v>G</v>
      </c>
      <c r="AJ682" t="str">
        <f>IF(Table1[[#This Row],[_KETERANGAN]]="","",Table1[[#This Row],[_KETERANGAN]])</f>
        <v/>
      </c>
      <c r="AK682" t="str" cm="1">
        <f t="array" ref="AK682">IF(Table1[[#This Row],[A1]]="",AK681,INDEX(Table6[3],Table1[[#This Row],[Q1]]))</f>
        <v>G</v>
      </c>
      <c r="AL682" s="5" t="str" cm="1">
        <f t="array" ref="AL682">IF(Table1[[#This Row],[A1]]="",AL681,INDEX(Table6[1],Table1[[#This Row],[Q1]]))</f>
        <v>SISWA CEMERLANG</v>
      </c>
      <c r="AM682" t="str" cm="1">
        <f t="array" ref="AM682">IF(Table1[[#This Row],[A1]]="",AM681,INDEX(Table6[2],Table1[[#This Row],[Q1]]))</f>
        <v>KLATEN</v>
      </c>
      <c r="AN682" t="str">
        <f>CONCATENATE(Table1[[#This Row],[TOKO_H]],"-",Table1[[#This Row],[KOTA_H]])</f>
        <v>SISWA CEMERLANG-KLATEN</v>
      </c>
      <c r="AO682"/>
      <c r="AP682" t="s">
        <v>9561</v>
      </c>
      <c r="AQ682"/>
    </row>
    <row r="683" spans="1:43">
      <c r="A683">
        <f>IF(Table1[[#This Row],[KODE BARANG]]="","",MATCH(Table1[[#This Row],[KODE BARANG]],DBS[KODE BARANG],0))</f>
        <v>2613</v>
      </c>
      <c r="B683">
        <f>IF(Table1[[#This Row],[ROWID]]="","",ROW()-2)</f>
        <v>681</v>
      </c>
      <c r="C683">
        <f>IF(Table1[[#This Row],[NAMA BARANG]]="","",IF(Table1[[#This Row],[ID]]="",C682,Table1[[#This Row],[ID]]))</f>
        <v>671</v>
      </c>
      <c r="D683" t="str">
        <f>IF(Table1[[#This Row],[A1]]="","",MATCH(Table1[[#This Row],[A1]],Table6[5],0))</f>
        <v/>
      </c>
      <c r="E683" t="str">
        <f>IF(Table1[[#This Row],[ID]]="","",Table1[[#This Row],[TOKO-KOTA_H]])</f>
        <v/>
      </c>
      <c r="F683" t="str">
        <f>IF(Table1[[#This Row],[NOTA TOKO]]="","",ROW()-2)</f>
        <v/>
      </c>
      <c r="G683" s="59"/>
      <c r="H683" s="1"/>
      <c r="J683" s="1"/>
      <c r="K683" t="s">
        <v>8922</v>
      </c>
      <c r="L683" t="str">
        <f>IF(Table1[[#This Row],[_NAMA BARANG]]="",IF(Table1[[#This Row],[//DBS]]="","",INDEX(DBS[NAMA],Table1[[#This Row],[//DBS]])),Table1[[#This Row],[_NAMA BARANG]])</f>
        <v>POMPA + BALON 2000 (10)</v>
      </c>
      <c r="M683"/>
      <c r="O683" t="str">
        <f>IF(Table1[[#This Row],[ROWID]]="","",IF(Table1[[#This Row],[_KETERANGAN]]="STOCK BELUM LENGKAP","ADA",IF(Table1[[#This Row],[KODE BARANG]]="","TIDAK ADA","ADA")))</f>
        <v>ADA</v>
      </c>
      <c r="P683">
        <v>6</v>
      </c>
      <c r="Q683" t="s">
        <v>71</v>
      </c>
      <c r="R683">
        <f>IF(Table1[[#This Row],[//DBS]]="","",INDEX(DBS[ISI],Table1[[#This Row],[//DBS]]))</f>
        <v>240</v>
      </c>
      <c r="S683" t="str">
        <f>IF(Table1[[#This Row],[//DBS]]="","",IF(Table1[[#This Row],[SATUAN_BYPASS]]="",INDEX(DBS[[SATUAN ]],Table1[[#This Row],[//DBS]]),Table1[SATUAN_BYPASS]))</f>
        <v>PCS</v>
      </c>
      <c r="T683">
        <v>25</v>
      </c>
      <c r="U683" s="58">
        <f>IF(Table1[[#This Row],[HARGA_BYPASS]]="",IF(Table1[[#This Row],[_HARGA]]="","",Table1[[#This Row],[_HARGA]]*1000),Table1[[#This Row],[HARGA_BYPASS]])</f>
        <v>25000</v>
      </c>
      <c r="V683" s="2"/>
      <c r="W683" s="2"/>
      <c r="X683" s="58" t="str">
        <f>IF(Table1[[#This Row],[ROWID]]="","",IF(Table1[[#This Row],[ROWID]]=C684,"",SUMIF(Table1[ROWID],Table1[[#This Row],[ROWID]],Table1[TOTAL])))</f>
        <v/>
      </c>
      <c r="AA683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</v>
      </c>
      <c r="AB683">
        <f>IF(Table1[[#This Row],[JUMLAH NOTA]]="","",IF(Table1[[#This Row],[CONV]]="",Table1[[#This Row],[JUMLAH NOTA]],Table1[[#This Row],[JUMLAH NOTA]]*Table1[[#This Row],[CONV]]))</f>
        <v>6</v>
      </c>
      <c r="AC683" t="str">
        <f>IF(Table1[[#This Row],[ISI_CONV]]="","",IF(Table1[[#This Row],[CONV]]="",Table1[[#This Row],[SATUAN NOTA]],Table1[[#This Row],[SATUAN]]))</f>
        <v>PCS</v>
      </c>
      <c r="AD683" s="58">
        <f>IF(Table1[[#This Row],[HARGA]]="","",IF(Table1[[#This Row],[CONV]]="",Table1[[#This Row],[HARGA]],Table1[[#This Row],[HARGA]]/Table1[[#This Row],[CONV]]))</f>
        <v>25000</v>
      </c>
      <c r="AE683" s="58">
        <f>IF(Table1[[#This Row],[HARGA_CONV]]="","",Table1[[#This Row],[HARGA_CONV]]*Table1[[#This Row],[ISI_CONV]]*(100%-(Table1[[#This Row],[DISKON]]+Table1[[#This Row],[DISKON NOTA]])))</f>
        <v>150000</v>
      </c>
      <c r="AF683" s="3">
        <f>IF(Table1[[#This Row],[TANGGAL NOTA]]="",AF682,Table1[[#This Row],[TANGGAL NOTA]])</f>
        <v>45534</v>
      </c>
      <c r="AG683" s="3">
        <v>45533</v>
      </c>
      <c r="AH683" s="3">
        <f>IF(Table1[[#This Row],[TANGGAL UPDATE]]="",AH682,Table1[[#This Row],[TANGGAL UPDATE]])</f>
        <v>45535</v>
      </c>
      <c r="AI683" t="str" cm="1">
        <f t="array" ref="AI683">IF(Table1[[#This Row],[A1]]="",AI682,INDEX(Table6[3],Table1[[#This Row],[Q1]]))</f>
        <v>G</v>
      </c>
      <c r="AJ683" t="str">
        <f>IF(Table1[[#This Row],[_KETERANGAN]]="","",Table1[[#This Row],[_KETERANGAN]])</f>
        <v/>
      </c>
      <c r="AK683" t="str" cm="1">
        <f t="array" ref="AK683">IF(Table1[[#This Row],[A1]]="",AK682,INDEX(Table6[3],Table1[[#This Row],[Q1]]))</f>
        <v>G</v>
      </c>
      <c r="AL683" s="5" t="str" cm="1">
        <f t="array" ref="AL683">IF(Table1[[#This Row],[A1]]="",AL682,INDEX(Table6[1],Table1[[#This Row],[Q1]]))</f>
        <v>SISWA CEMERLANG</v>
      </c>
      <c r="AM683" t="str" cm="1">
        <f t="array" ref="AM683">IF(Table1[[#This Row],[A1]]="",AM682,INDEX(Table6[2],Table1[[#This Row],[Q1]]))</f>
        <v>KLATEN</v>
      </c>
      <c r="AN683" t="str">
        <f>CONCATENATE(Table1[[#This Row],[TOKO_H]],"-",Table1[[#This Row],[KOTA_H]])</f>
        <v>SISWA CEMERLANG-KLATEN</v>
      </c>
      <c r="AO683"/>
      <c r="AP683" t="s">
        <v>9561</v>
      </c>
      <c r="AQ683"/>
    </row>
    <row r="684" spans="1:43">
      <c r="A684">
        <f>IF(Table1[[#This Row],[KODE BARANG]]="","",MATCH(Table1[[#This Row],[KODE BARANG]],DBS[KODE BARANG],0))</f>
        <v>853</v>
      </c>
      <c r="B684">
        <f>IF(Table1[[#This Row],[ROWID]]="","",ROW()-2)</f>
        <v>682</v>
      </c>
      <c r="C684">
        <f>IF(Table1[[#This Row],[NAMA BARANG]]="","",IF(Table1[[#This Row],[ID]]="",C683,Table1[[#This Row],[ID]]))</f>
        <v>671</v>
      </c>
      <c r="D684" t="str">
        <f>IF(Table1[[#This Row],[A1]]="","",MATCH(Table1[[#This Row],[A1]],Table6[5],0))</f>
        <v/>
      </c>
      <c r="E684" t="str">
        <f>IF(Table1[[#This Row],[ID]]="","",Table1[[#This Row],[TOKO-KOTA_H]])</f>
        <v/>
      </c>
      <c r="F684" t="str">
        <f>IF(Table1[[#This Row],[NOTA TOKO]]="","",ROW()-2)</f>
        <v/>
      </c>
      <c r="G684" s="59"/>
      <c r="H684" s="1"/>
      <c r="J684" s="1"/>
      <c r="K684" t="s">
        <v>6964</v>
      </c>
      <c r="L684" t="str">
        <f>IF(Table1[[#This Row],[_NAMA BARANG]]="",IF(Table1[[#This Row],[//DBS]]="","",INDEX(DBS[NAMA],Table1[[#This Row],[//DBS]])),Table1[[#This Row],[_NAMA BARANG]])</f>
        <v>CLIPBOARD ENTER ANTI PECAH (GAP 03)</v>
      </c>
      <c r="M684"/>
      <c r="O684" t="str">
        <f>IF(Table1[[#This Row],[ROWID]]="","",IF(Table1[[#This Row],[_KETERANGAN]]="STOCK BELUM LENGKAP","ADA",IF(Table1[[#This Row],[KODE BARANG]]="","TIDAK ADA","ADA")))</f>
        <v>ADA</v>
      </c>
      <c r="P684">
        <v>2</v>
      </c>
      <c r="Q684" t="s">
        <v>34</v>
      </c>
      <c r="R684">
        <f>IF(Table1[[#This Row],[//DBS]]="","",INDEX(DBS[ISI],Table1[[#This Row],[//DBS]]))</f>
        <v>8</v>
      </c>
      <c r="S684" t="str">
        <f>IF(Table1[[#This Row],[//DBS]]="","",IF(Table1[[#This Row],[SATUAN_BYPASS]]="",INDEX(DBS[[SATUAN ]],Table1[[#This Row],[//DBS]]),Table1[SATUAN_BYPASS]))</f>
        <v>LSN</v>
      </c>
      <c r="T684">
        <v>138</v>
      </c>
      <c r="U684" s="58">
        <f>IF(Table1[[#This Row],[HARGA_BYPASS]]="",IF(Table1[[#This Row],[_HARGA]]="","",Table1[[#This Row],[_HARGA]]*1000),Table1[[#This Row],[HARGA_BYPASS]])</f>
        <v>138000</v>
      </c>
      <c r="V684" s="2"/>
      <c r="W684" s="2"/>
      <c r="X684" s="58" t="str">
        <f>IF(Table1[[#This Row],[ROWID]]="","",IF(Table1[[#This Row],[ROWID]]=C685,"",SUMIF(Table1[ROWID],Table1[[#This Row],[ROWID]],Table1[TOTAL])))</f>
        <v/>
      </c>
      <c r="AA68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84">
        <f>IF(Table1[[#This Row],[JUMLAH NOTA]]="","",IF(Table1[[#This Row],[CONV]]="",Table1[[#This Row],[JUMLAH NOTA]],Table1[[#This Row],[JUMLAH NOTA]]*Table1[[#This Row],[CONV]]))</f>
        <v>2</v>
      </c>
      <c r="AC684" t="str">
        <f>IF(Table1[[#This Row],[ISI_CONV]]="","",IF(Table1[[#This Row],[CONV]]="",Table1[[#This Row],[SATUAN NOTA]],Table1[[#This Row],[SATUAN]]))</f>
        <v>LSN</v>
      </c>
      <c r="AD684" s="58">
        <f>IF(Table1[[#This Row],[HARGA]]="","",IF(Table1[[#This Row],[CONV]]="",Table1[[#This Row],[HARGA]],Table1[[#This Row],[HARGA]]/Table1[[#This Row],[CONV]]))</f>
        <v>138000</v>
      </c>
      <c r="AE684" s="58">
        <f>IF(Table1[[#This Row],[HARGA_CONV]]="","",Table1[[#This Row],[HARGA_CONV]]*Table1[[#This Row],[ISI_CONV]]*(100%-(Table1[[#This Row],[DISKON]]+Table1[[#This Row],[DISKON NOTA]])))</f>
        <v>276000</v>
      </c>
      <c r="AF684" s="3">
        <f>IF(Table1[[#This Row],[TANGGAL NOTA]]="",AF683,Table1[[#This Row],[TANGGAL NOTA]])</f>
        <v>45534</v>
      </c>
      <c r="AG684" s="3">
        <v>45533</v>
      </c>
      <c r="AH684" s="3">
        <f>IF(Table1[[#This Row],[TANGGAL UPDATE]]="",AH683,Table1[[#This Row],[TANGGAL UPDATE]])</f>
        <v>45535</v>
      </c>
      <c r="AI684" t="str" cm="1">
        <f t="array" ref="AI684">IF(Table1[[#This Row],[A1]]="",AI683,INDEX(Table6[3],Table1[[#This Row],[Q1]]))</f>
        <v>G</v>
      </c>
      <c r="AJ684" t="str">
        <f>IF(Table1[[#This Row],[_KETERANGAN]]="","",Table1[[#This Row],[_KETERANGAN]])</f>
        <v/>
      </c>
      <c r="AK684" t="str" cm="1">
        <f t="array" ref="AK684">IF(Table1[[#This Row],[A1]]="",AK683,INDEX(Table6[3],Table1[[#This Row],[Q1]]))</f>
        <v>G</v>
      </c>
      <c r="AL684" s="5" t="str" cm="1">
        <f t="array" ref="AL684">IF(Table1[[#This Row],[A1]]="",AL683,INDEX(Table6[1],Table1[[#This Row],[Q1]]))</f>
        <v>SISWA CEMERLANG</v>
      </c>
      <c r="AM684" t="str" cm="1">
        <f t="array" ref="AM684">IF(Table1[[#This Row],[A1]]="",AM683,INDEX(Table6[2],Table1[[#This Row],[Q1]]))</f>
        <v>KLATEN</v>
      </c>
      <c r="AN684" t="str">
        <f>CONCATENATE(Table1[[#This Row],[TOKO_H]],"-",Table1[[#This Row],[KOTA_H]])</f>
        <v>SISWA CEMERLANG-KLATEN</v>
      </c>
      <c r="AO684"/>
      <c r="AP684" t="s">
        <v>9561</v>
      </c>
      <c r="AQ684"/>
    </row>
    <row r="685" spans="1:43">
      <c r="A685">
        <f>IF(Table1[[#This Row],[KODE BARANG]]="","",MATCH(Table1[[#This Row],[KODE BARANG]],DBS[KODE BARANG],0))</f>
        <v>915</v>
      </c>
      <c r="B685">
        <f>IF(Table1[[#This Row],[ROWID]]="","",ROW()-2)</f>
        <v>683</v>
      </c>
      <c r="C685">
        <f>IF(Table1[[#This Row],[NAMA BARANG]]="","",IF(Table1[[#This Row],[ID]]="",C684,Table1[[#This Row],[ID]]))</f>
        <v>671</v>
      </c>
      <c r="D685" t="str">
        <f>IF(Table1[[#This Row],[A1]]="","",MATCH(Table1[[#This Row],[A1]],Table6[5],0))</f>
        <v/>
      </c>
      <c r="E685" t="str">
        <f>IF(Table1[[#This Row],[ID]]="","",Table1[[#This Row],[TOKO-KOTA_H]])</f>
        <v/>
      </c>
      <c r="F685" t="str">
        <f>IF(Table1[[#This Row],[NOTA TOKO]]="","",ROW()-2)</f>
        <v/>
      </c>
      <c r="G685" s="59"/>
      <c r="H685" s="1"/>
      <c r="J685" s="1"/>
      <c r="K685" t="s">
        <v>8169</v>
      </c>
      <c r="L685" t="str">
        <f>IF(Table1[[#This Row],[_NAMA BARANG]]="",IF(Table1[[#This Row],[//DBS]]="","",INDEX(DBS[NAMA],Table1[[#This Row],[//DBS]])),Table1[[#This Row],[_NAMA BARANG]])</f>
        <v>DIARY SYSTEM 1000 EL 3M 593 WITH LOCK</v>
      </c>
      <c r="M685"/>
      <c r="O685" t="str">
        <f>IF(Table1[[#This Row],[ROWID]]="","",IF(Table1[[#This Row],[_KETERANGAN]]="STOCK BELUM LENGKAP","ADA",IF(Table1[[#This Row],[KODE BARANG]]="","TIDAK ADA","ADA")))</f>
        <v>ADA</v>
      </c>
      <c r="P685">
        <v>1</v>
      </c>
      <c r="Q685" t="s">
        <v>34</v>
      </c>
      <c r="R685">
        <f>IF(Table1[[#This Row],[//DBS]]="","",INDEX(DBS[ISI],Table1[[#This Row],[//DBS]]))</f>
        <v>390</v>
      </c>
      <c r="S685" t="str">
        <f>IF(Table1[[#This Row],[//DBS]]="","",IF(Table1[[#This Row],[SATUAN_BYPASS]]="",INDEX(DBS[[SATUAN ]],Table1[[#This Row],[//DBS]]),Table1[SATUAN_BYPASS]))</f>
        <v>PCS</v>
      </c>
      <c r="T685">
        <v>35</v>
      </c>
      <c r="U685" s="58">
        <f>IF(Table1[[#This Row],[HARGA_BYPASS]]="",IF(Table1[[#This Row],[_HARGA]]="","",Table1[[#This Row],[_HARGA]]*1000),Table1[[#This Row],[HARGA_BYPASS]])</f>
        <v>35000</v>
      </c>
      <c r="V685" s="2"/>
      <c r="W685" s="2"/>
      <c r="X685" s="58" t="str">
        <f>IF(Table1[[#This Row],[ROWID]]="","",IF(Table1[[#This Row],[ROWID]]=C686,"",SUMIF(Table1[ROWID],Table1[[#This Row],[ROWID]],Table1[TOTAL])))</f>
        <v/>
      </c>
      <c r="AA685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12</v>
      </c>
      <c r="AB685">
        <f>IF(Table1[[#This Row],[JUMLAH NOTA]]="","",IF(Table1[[#This Row],[CONV]]="",Table1[[#This Row],[JUMLAH NOTA]],Table1[[#This Row],[JUMLAH NOTA]]*Table1[[#This Row],[CONV]]))</f>
        <v>12</v>
      </c>
      <c r="AC685" t="str">
        <f>IF(Table1[[#This Row],[ISI_CONV]]="","",IF(Table1[[#This Row],[CONV]]="",Table1[[#This Row],[SATUAN NOTA]],Table1[[#This Row],[SATUAN]]))</f>
        <v>PCS</v>
      </c>
      <c r="AD685" s="58">
        <f>IF(Table1[[#This Row],[HARGA]]="","",IF(Table1[[#This Row],[CONV]]="",Table1[[#This Row],[HARGA]],Table1[[#This Row],[HARGA]]/Table1[[#This Row],[CONV]]))</f>
        <v>2916.6666666666665</v>
      </c>
      <c r="AE685" s="58">
        <f>IF(Table1[[#This Row],[HARGA_CONV]]="","",Table1[[#This Row],[HARGA_CONV]]*Table1[[#This Row],[ISI_CONV]]*(100%-(Table1[[#This Row],[DISKON]]+Table1[[#This Row],[DISKON NOTA]])))</f>
        <v>35000</v>
      </c>
      <c r="AF685" s="3">
        <f>IF(Table1[[#This Row],[TANGGAL NOTA]]="",AF684,Table1[[#This Row],[TANGGAL NOTA]])</f>
        <v>45534</v>
      </c>
      <c r="AG685" s="3">
        <v>45533</v>
      </c>
      <c r="AH685" s="3">
        <f>IF(Table1[[#This Row],[TANGGAL UPDATE]]="",AH684,Table1[[#This Row],[TANGGAL UPDATE]])</f>
        <v>45535</v>
      </c>
      <c r="AI685" t="str" cm="1">
        <f t="array" ref="AI685">IF(Table1[[#This Row],[A1]]="",AI684,INDEX(Table6[3],Table1[[#This Row],[Q1]]))</f>
        <v>G</v>
      </c>
      <c r="AJ685" t="str">
        <f>IF(Table1[[#This Row],[_KETERANGAN]]="","",Table1[[#This Row],[_KETERANGAN]])</f>
        <v/>
      </c>
      <c r="AK685" t="str" cm="1">
        <f t="array" ref="AK685">IF(Table1[[#This Row],[A1]]="",AK684,INDEX(Table6[3],Table1[[#This Row],[Q1]]))</f>
        <v>G</v>
      </c>
      <c r="AL685" s="5" t="str" cm="1">
        <f t="array" ref="AL685">IF(Table1[[#This Row],[A1]]="",AL684,INDEX(Table6[1],Table1[[#This Row],[Q1]]))</f>
        <v>SISWA CEMERLANG</v>
      </c>
      <c r="AM685" t="str" cm="1">
        <f t="array" ref="AM685">IF(Table1[[#This Row],[A1]]="",AM684,INDEX(Table6[2],Table1[[#This Row],[Q1]]))</f>
        <v>KLATEN</v>
      </c>
      <c r="AN685" t="str">
        <f>CONCATENATE(Table1[[#This Row],[TOKO_H]],"-",Table1[[#This Row],[KOTA_H]])</f>
        <v>SISWA CEMERLANG-KLATEN</v>
      </c>
      <c r="AO685"/>
      <c r="AP685" t="s">
        <v>9561</v>
      </c>
      <c r="AQ685"/>
    </row>
    <row r="686" spans="1:43">
      <c r="A686">
        <f>IF(Table1[[#This Row],[KODE BARANG]]="","",MATCH(Table1[[#This Row],[KODE BARANG]],DBS[KODE BARANG],0))</f>
        <v>343</v>
      </c>
      <c r="B686">
        <f>IF(Table1[[#This Row],[ROWID]]="","",ROW()-2)</f>
        <v>684</v>
      </c>
      <c r="C686">
        <f>IF(Table1[[#This Row],[NAMA BARANG]]="","",IF(Table1[[#This Row],[ID]]="",C685,Table1[[#This Row],[ID]]))</f>
        <v>671</v>
      </c>
      <c r="D686" t="str">
        <f>IF(Table1[[#This Row],[A1]]="","",MATCH(Table1[[#This Row],[A1]],Table6[5],0))</f>
        <v/>
      </c>
      <c r="E686" t="str">
        <f>IF(Table1[[#This Row],[ID]]="","",Table1[[#This Row],[TOKO-KOTA_H]])</f>
        <v/>
      </c>
      <c r="F686" t="str">
        <f>IF(Table1[[#This Row],[NOTA TOKO]]="","",ROW()-2)</f>
        <v/>
      </c>
      <c r="G686" s="59"/>
      <c r="H686" s="1"/>
      <c r="J686" s="1"/>
      <c r="K686" t="s">
        <v>7910</v>
      </c>
      <c r="L686" t="str">
        <f>IF(Table1[[#This Row],[_NAMA BARANG]]="",IF(Table1[[#This Row],[//DBS]]="","",INDEX(DBS[NAMA],Table1[[#This Row],[//DBS]])),Table1[[#This Row],[_NAMA BARANG]])</f>
        <v>BINDER NOTE FANCY SLIP A5-SF 1926/ D</v>
      </c>
      <c r="M686"/>
      <c r="O686" t="str">
        <f>IF(Table1[[#This Row],[ROWID]]="","",IF(Table1[[#This Row],[_KETERANGAN]]="STOCK BELUM LENGKAP","ADA",IF(Table1[[#This Row],[KODE BARANG]]="","TIDAK ADA","ADA")))</f>
        <v>ADA</v>
      </c>
      <c r="P686">
        <v>12</v>
      </c>
      <c r="Q686" t="s">
        <v>37</v>
      </c>
      <c r="R686">
        <f>IF(Table1[[#This Row],[//DBS]]="","",INDEX(DBS[ISI],Table1[[#This Row],[//DBS]]))</f>
        <v>120</v>
      </c>
      <c r="S686" t="str">
        <f>IF(Table1[[#This Row],[//DBS]]="","",IF(Table1[[#This Row],[SATUAN_BYPASS]]="",INDEX(DBS[[SATUAN ]],Table1[[#This Row],[//DBS]]),Table1[SATUAN_BYPASS]))</f>
        <v>PCS</v>
      </c>
      <c r="T686">
        <v>11</v>
      </c>
      <c r="U686" s="58">
        <f>IF(Table1[[#This Row],[HARGA_BYPASS]]="",IF(Table1[[#This Row],[_HARGA]]="","",Table1[[#This Row],[_HARGA]]*1000),Table1[[#This Row],[HARGA_BYPASS]])</f>
        <v>11000</v>
      </c>
      <c r="V686" s="2"/>
      <c r="W686" s="2"/>
      <c r="X686" s="58" t="str">
        <f>IF(Table1[[#This Row],[ROWID]]="","",IF(Table1[[#This Row],[ROWID]]=C687,"",SUMIF(Table1[ROWID],Table1[[#This Row],[ROWID]],Table1[TOTAL])))</f>
        <v/>
      </c>
      <c r="AA68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86">
        <f>IF(Table1[[#This Row],[JUMLAH NOTA]]="","",IF(Table1[[#This Row],[CONV]]="",Table1[[#This Row],[JUMLAH NOTA]],Table1[[#This Row],[JUMLAH NOTA]]*Table1[[#This Row],[CONV]]))</f>
        <v>12</v>
      </c>
      <c r="AC686" t="str">
        <f>IF(Table1[[#This Row],[ISI_CONV]]="","",IF(Table1[[#This Row],[CONV]]="",Table1[[#This Row],[SATUAN NOTA]],Table1[[#This Row],[SATUAN]]))</f>
        <v>PCS</v>
      </c>
      <c r="AD686" s="58">
        <f>IF(Table1[[#This Row],[HARGA]]="","",IF(Table1[[#This Row],[CONV]]="",Table1[[#This Row],[HARGA]],Table1[[#This Row],[HARGA]]/Table1[[#This Row],[CONV]]))</f>
        <v>11000</v>
      </c>
      <c r="AE686" s="58">
        <f>IF(Table1[[#This Row],[HARGA_CONV]]="","",Table1[[#This Row],[HARGA_CONV]]*Table1[[#This Row],[ISI_CONV]]*(100%-(Table1[[#This Row],[DISKON]]+Table1[[#This Row],[DISKON NOTA]])))</f>
        <v>132000</v>
      </c>
      <c r="AF686" s="3">
        <f>IF(Table1[[#This Row],[TANGGAL NOTA]]="",AF685,Table1[[#This Row],[TANGGAL NOTA]])</f>
        <v>45534</v>
      </c>
      <c r="AG686" s="3">
        <v>45533</v>
      </c>
      <c r="AH686" s="3">
        <f>IF(Table1[[#This Row],[TANGGAL UPDATE]]="",AH685,Table1[[#This Row],[TANGGAL UPDATE]])</f>
        <v>45535</v>
      </c>
      <c r="AI686" t="str" cm="1">
        <f t="array" ref="AI686">IF(Table1[[#This Row],[A1]]="",AI685,INDEX(Table6[3],Table1[[#This Row],[Q1]]))</f>
        <v>G</v>
      </c>
      <c r="AJ686" t="str">
        <f>IF(Table1[[#This Row],[_KETERANGAN]]="","",Table1[[#This Row],[_KETERANGAN]])</f>
        <v/>
      </c>
      <c r="AK686" t="str" cm="1">
        <f t="array" ref="AK686">IF(Table1[[#This Row],[A1]]="",AK685,INDEX(Table6[3],Table1[[#This Row],[Q1]]))</f>
        <v>G</v>
      </c>
      <c r="AL686" s="5" t="str" cm="1">
        <f t="array" ref="AL686">IF(Table1[[#This Row],[A1]]="",AL685,INDEX(Table6[1],Table1[[#This Row],[Q1]]))</f>
        <v>SISWA CEMERLANG</v>
      </c>
      <c r="AM686" t="str" cm="1">
        <f t="array" ref="AM686">IF(Table1[[#This Row],[A1]]="",AM685,INDEX(Table6[2],Table1[[#This Row],[Q1]]))</f>
        <v>KLATEN</v>
      </c>
      <c r="AN686" t="str">
        <f>CONCATENATE(Table1[[#This Row],[TOKO_H]],"-",Table1[[#This Row],[KOTA_H]])</f>
        <v>SISWA CEMERLANG-KLATEN</v>
      </c>
      <c r="AO686"/>
      <c r="AP686" t="s">
        <v>9561</v>
      </c>
      <c r="AQ686"/>
    </row>
    <row r="687" spans="1:43">
      <c r="A687">
        <f>IF(Table1[[#This Row],[KODE BARANG]]="","",MATCH(Table1[[#This Row],[KODE BARANG]],DBS[KODE BARANG],0))</f>
        <v>2160</v>
      </c>
      <c r="B687">
        <f>IF(Table1[[#This Row],[ROWID]]="","",ROW()-2)</f>
        <v>685</v>
      </c>
      <c r="C687">
        <f>IF(Table1[[#This Row],[NAMA BARANG]]="","",IF(Table1[[#This Row],[ID]]="",C686,Table1[[#This Row],[ID]]))</f>
        <v>671</v>
      </c>
      <c r="D687" t="str">
        <f>IF(Table1[[#This Row],[A1]]="","",MATCH(Table1[[#This Row],[A1]],Table6[5],0))</f>
        <v/>
      </c>
      <c r="E687" t="str">
        <f>IF(Table1[[#This Row],[ID]]="","",Table1[[#This Row],[TOKO-KOTA_H]])</f>
        <v/>
      </c>
      <c r="F687" t="str">
        <f>IF(Table1[[#This Row],[NOTA TOKO]]="","",ROW()-2)</f>
        <v/>
      </c>
      <c r="G687" s="59"/>
      <c r="H687" s="1"/>
      <c r="J687" s="1"/>
      <c r="K687" t="s">
        <v>7491</v>
      </c>
      <c r="L687" t="str">
        <f>IF(Table1[[#This Row],[_NAMA BARANG]]="",IF(Table1[[#This Row],[//DBS]]="","",INDEX(DBS[NAMA],Table1[[#This Row],[//DBS]])),Table1[[#This Row],[_NAMA BARANG]])</f>
        <v>NOTEBOOK SPIRAL JF-39D 010-012</v>
      </c>
      <c r="M687"/>
      <c r="O687" t="str">
        <f>IF(Table1[[#This Row],[ROWID]]="","",IF(Table1[[#This Row],[_KETERANGAN]]="STOCK BELUM LENGKAP","ADA",IF(Table1[[#This Row],[KODE BARANG]]="","TIDAK ADA","ADA")))</f>
        <v>ADA</v>
      </c>
      <c r="P687">
        <v>4</v>
      </c>
      <c r="Q687" t="s">
        <v>37</v>
      </c>
      <c r="R687">
        <f>IF(Table1[[#This Row],[//DBS]]="","",INDEX(DBS[ISI],Table1[[#This Row],[//DBS]]))</f>
        <v>360</v>
      </c>
      <c r="S687" t="str">
        <f>IF(Table1[[#This Row],[//DBS]]="","",IF(Table1[[#This Row],[SATUAN_BYPASS]]="",INDEX(DBS[[SATUAN ]],Table1[[#This Row],[//DBS]]),Table1[SATUAN_BYPASS]))</f>
        <v>PCS</v>
      </c>
      <c r="T687">
        <f>150/12</f>
        <v>12.5</v>
      </c>
      <c r="U687" s="58">
        <f>IF(Table1[[#This Row],[HARGA_BYPASS]]="",IF(Table1[[#This Row],[_HARGA]]="","",Table1[[#This Row],[_HARGA]]*1000),Table1[[#This Row],[HARGA_BYPASS]])</f>
        <v>12500</v>
      </c>
      <c r="V687" s="2"/>
      <c r="W687" s="2"/>
      <c r="X687" s="58" t="str">
        <f>IF(Table1[[#This Row],[ROWID]]="","",IF(Table1[[#This Row],[ROWID]]=C688,"",SUMIF(Table1[ROWID],Table1[[#This Row],[ROWID]],Table1[TOTAL])))</f>
        <v/>
      </c>
      <c r="AA68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87">
        <f>IF(Table1[[#This Row],[JUMLAH NOTA]]="","",IF(Table1[[#This Row],[CONV]]="",Table1[[#This Row],[JUMLAH NOTA]],Table1[[#This Row],[JUMLAH NOTA]]*Table1[[#This Row],[CONV]]))</f>
        <v>4</v>
      </c>
      <c r="AC687" t="str">
        <f>IF(Table1[[#This Row],[ISI_CONV]]="","",IF(Table1[[#This Row],[CONV]]="",Table1[[#This Row],[SATUAN NOTA]],Table1[[#This Row],[SATUAN]]))</f>
        <v>PCS</v>
      </c>
      <c r="AD687" s="58">
        <f>IF(Table1[[#This Row],[HARGA]]="","",IF(Table1[[#This Row],[CONV]]="",Table1[[#This Row],[HARGA]],Table1[[#This Row],[HARGA]]/Table1[[#This Row],[CONV]]))</f>
        <v>12500</v>
      </c>
      <c r="AE687" s="58">
        <f>IF(Table1[[#This Row],[HARGA_CONV]]="","",Table1[[#This Row],[HARGA_CONV]]*Table1[[#This Row],[ISI_CONV]]*(100%-(Table1[[#This Row],[DISKON]]+Table1[[#This Row],[DISKON NOTA]])))</f>
        <v>50000</v>
      </c>
      <c r="AF687" s="3">
        <f>IF(Table1[[#This Row],[TANGGAL NOTA]]="",AF686,Table1[[#This Row],[TANGGAL NOTA]])</f>
        <v>45534</v>
      </c>
      <c r="AG687" s="3">
        <v>45533</v>
      </c>
      <c r="AH687" s="3">
        <f>IF(Table1[[#This Row],[TANGGAL UPDATE]]="",AH686,Table1[[#This Row],[TANGGAL UPDATE]])</f>
        <v>45535</v>
      </c>
      <c r="AI687" t="str" cm="1">
        <f t="array" ref="AI687">IF(Table1[[#This Row],[A1]]="",AI686,INDEX(Table6[3],Table1[[#This Row],[Q1]]))</f>
        <v>G</v>
      </c>
      <c r="AJ687" t="str">
        <f>IF(Table1[[#This Row],[_KETERANGAN]]="","",Table1[[#This Row],[_KETERANGAN]])</f>
        <v/>
      </c>
      <c r="AK687" t="str" cm="1">
        <f t="array" ref="AK687">IF(Table1[[#This Row],[A1]]="",AK686,INDEX(Table6[3],Table1[[#This Row],[Q1]]))</f>
        <v>G</v>
      </c>
      <c r="AL687" s="5" t="str" cm="1">
        <f t="array" ref="AL687">IF(Table1[[#This Row],[A1]]="",AL686,INDEX(Table6[1],Table1[[#This Row],[Q1]]))</f>
        <v>SISWA CEMERLANG</v>
      </c>
      <c r="AM687" t="str" cm="1">
        <f t="array" ref="AM687">IF(Table1[[#This Row],[A1]]="",AM686,INDEX(Table6[2],Table1[[#This Row],[Q1]]))</f>
        <v>KLATEN</v>
      </c>
      <c r="AN687" t="str">
        <f>CONCATENATE(Table1[[#This Row],[TOKO_H]],"-",Table1[[#This Row],[KOTA_H]])</f>
        <v>SISWA CEMERLANG-KLATEN</v>
      </c>
      <c r="AO687"/>
      <c r="AP687" t="s">
        <v>9561</v>
      </c>
      <c r="AQ687"/>
    </row>
    <row r="688" spans="1:43">
      <c r="A688">
        <f>IF(Table1[[#This Row],[KODE BARANG]]="","",MATCH(Table1[[#This Row],[KODE BARANG]],DBS[KODE BARANG],0))</f>
        <v>2158</v>
      </c>
      <c r="B688">
        <f>IF(Table1[[#This Row],[ROWID]]="","",ROW()-2)</f>
        <v>686</v>
      </c>
      <c r="C688">
        <f>IF(Table1[[#This Row],[NAMA BARANG]]="","",IF(Table1[[#This Row],[ID]]="",C687,Table1[[#This Row],[ID]]))</f>
        <v>671</v>
      </c>
      <c r="D688" t="str">
        <f>IF(Table1[[#This Row],[A1]]="","",MATCH(Table1[[#This Row],[A1]],Table6[5],0))</f>
        <v/>
      </c>
      <c r="E688" t="str">
        <f>IF(Table1[[#This Row],[ID]]="","",Table1[[#This Row],[TOKO-KOTA_H]])</f>
        <v/>
      </c>
      <c r="F688" t="str">
        <f>IF(Table1[[#This Row],[NOTA TOKO]]="","",ROW()-2)</f>
        <v/>
      </c>
      <c r="G688" s="59"/>
      <c r="H688" s="1"/>
      <c r="J688" s="1"/>
      <c r="K688" t="s">
        <v>7485</v>
      </c>
      <c r="L688" t="str">
        <f>IF(Table1[[#This Row],[_NAMA BARANG]]="",IF(Table1[[#This Row],[//DBS]]="","",INDEX(DBS[NAMA],Table1[[#This Row],[//DBS]])),Table1[[#This Row],[_NAMA BARANG]])</f>
        <v>NOTEBOOK SPIRAL JF-39B 004-006</v>
      </c>
      <c r="M688"/>
      <c r="O688" t="str">
        <f>IF(Table1[[#This Row],[ROWID]]="","",IF(Table1[[#This Row],[_KETERANGAN]]="STOCK BELUM LENGKAP","ADA",IF(Table1[[#This Row],[KODE BARANG]]="","TIDAK ADA","ADA")))</f>
        <v>ADA</v>
      </c>
      <c r="P688">
        <v>4</v>
      </c>
      <c r="Q688" t="s">
        <v>37</v>
      </c>
      <c r="R688">
        <f>IF(Table1[[#This Row],[//DBS]]="","",INDEX(DBS[ISI],Table1[[#This Row],[//DBS]]))</f>
        <v>360</v>
      </c>
      <c r="S688" t="str">
        <f>IF(Table1[[#This Row],[//DBS]]="","",IF(Table1[[#This Row],[SATUAN_BYPASS]]="",INDEX(DBS[[SATUAN ]],Table1[[#This Row],[//DBS]]),Table1[SATUAN_BYPASS]))</f>
        <v>PCS</v>
      </c>
      <c r="T688">
        <f t="shared" ref="T688:T689" si="1">150/12</f>
        <v>12.5</v>
      </c>
      <c r="U688" s="58">
        <f>IF(Table1[[#This Row],[HARGA_BYPASS]]="",IF(Table1[[#This Row],[_HARGA]]="","",Table1[[#This Row],[_HARGA]]*1000),Table1[[#This Row],[HARGA_BYPASS]])</f>
        <v>12500</v>
      </c>
      <c r="V688" s="2"/>
      <c r="W688" s="2"/>
      <c r="X688" s="58" t="str">
        <f>IF(Table1[[#This Row],[ROWID]]="","",IF(Table1[[#This Row],[ROWID]]=C689,"",SUMIF(Table1[ROWID],Table1[[#This Row],[ROWID]],Table1[TOTAL])))</f>
        <v/>
      </c>
      <c r="AA68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88">
        <f>IF(Table1[[#This Row],[JUMLAH NOTA]]="","",IF(Table1[[#This Row],[CONV]]="",Table1[[#This Row],[JUMLAH NOTA]],Table1[[#This Row],[JUMLAH NOTA]]*Table1[[#This Row],[CONV]]))</f>
        <v>4</v>
      </c>
      <c r="AC688" t="str">
        <f>IF(Table1[[#This Row],[ISI_CONV]]="","",IF(Table1[[#This Row],[CONV]]="",Table1[[#This Row],[SATUAN NOTA]],Table1[[#This Row],[SATUAN]]))</f>
        <v>PCS</v>
      </c>
      <c r="AD688" s="58">
        <f>IF(Table1[[#This Row],[HARGA]]="","",IF(Table1[[#This Row],[CONV]]="",Table1[[#This Row],[HARGA]],Table1[[#This Row],[HARGA]]/Table1[[#This Row],[CONV]]))</f>
        <v>12500</v>
      </c>
      <c r="AE688" s="58">
        <f>IF(Table1[[#This Row],[HARGA_CONV]]="","",Table1[[#This Row],[HARGA_CONV]]*Table1[[#This Row],[ISI_CONV]]*(100%-(Table1[[#This Row],[DISKON]]+Table1[[#This Row],[DISKON NOTA]])))</f>
        <v>50000</v>
      </c>
      <c r="AF688" s="3">
        <f>IF(Table1[[#This Row],[TANGGAL NOTA]]="",AF687,Table1[[#This Row],[TANGGAL NOTA]])</f>
        <v>45534</v>
      </c>
      <c r="AG688" s="3">
        <v>45533</v>
      </c>
      <c r="AH688" s="3">
        <f>IF(Table1[[#This Row],[TANGGAL UPDATE]]="",AH687,Table1[[#This Row],[TANGGAL UPDATE]])</f>
        <v>45535</v>
      </c>
      <c r="AI688" t="str" cm="1">
        <f t="array" ref="AI688">IF(Table1[[#This Row],[A1]]="",AI687,INDEX(Table6[3],Table1[[#This Row],[Q1]]))</f>
        <v>G</v>
      </c>
      <c r="AJ688" t="str">
        <f>IF(Table1[[#This Row],[_KETERANGAN]]="","",Table1[[#This Row],[_KETERANGAN]])</f>
        <v/>
      </c>
      <c r="AK688" t="str" cm="1">
        <f t="array" ref="AK688">IF(Table1[[#This Row],[A1]]="",AK687,INDEX(Table6[3],Table1[[#This Row],[Q1]]))</f>
        <v>G</v>
      </c>
      <c r="AL688" s="5" t="str" cm="1">
        <f t="array" ref="AL688">IF(Table1[[#This Row],[A1]]="",AL687,INDEX(Table6[1],Table1[[#This Row],[Q1]]))</f>
        <v>SISWA CEMERLANG</v>
      </c>
      <c r="AM688" t="str" cm="1">
        <f t="array" ref="AM688">IF(Table1[[#This Row],[A1]]="",AM687,INDEX(Table6[2],Table1[[#This Row],[Q1]]))</f>
        <v>KLATEN</v>
      </c>
      <c r="AN688" t="str">
        <f>CONCATENATE(Table1[[#This Row],[TOKO_H]],"-",Table1[[#This Row],[KOTA_H]])</f>
        <v>SISWA CEMERLANG-KLATEN</v>
      </c>
      <c r="AO688"/>
      <c r="AP688" t="s">
        <v>9561</v>
      </c>
      <c r="AQ688"/>
    </row>
    <row r="689" spans="1:43">
      <c r="A689">
        <f>IF(Table1[[#This Row],[KODE BARANG]]="","",MATCH(Table1[[#This Row],[KODE BARANG]],DBS[KODE BARANG],0))</f>
        <v>2157</v>
      </c>
      <c r="B689">
        <f>IF(Table1[[#This Row],[ROWID]]="","",ROW()-2)</f>
        <v>687</v>
      </c>
      <c r="C689">
        <f>IF(Table1[[#This Row],[NAMA BARANG]]="","",IF(Table1[[#This Row],[ID]]="",C688,Table1[[#This Row],[ID]]))</f>
        <v>671</v>
      </c>
      <c r="D689" t="str">
        <f>IF(Table1[[#This Row],[A1]]="","",MATCH(Table1[[#This Row],[A1]],Table6[5],0))</f>
        <v/>
      </c>
      <c r="E689" t="str">
        <f>IF(Table1[[#This Row],[ID]]="","",Table1[[#This Row],[TOKO-KOTA_H]])</f>
        <v/>
      </c>
      <c r="F689" t="str">
        <f>IF(Table1[[#This Row],[NOTA TOKO]]="","",ROW()-2)</f>
        <v/>
      </c>
      <c r="G689" s="59"/>
      <c r="H689" s="1"/>
      <c r="J689" s="1"/>
      <c r="K689" t="s">
        <v>7482</v>
      </c>
      <c r="L689" t="str">
        <f>IF(Table1[[#This Row],[_NAMA BARANG]]="",IF(Table1[[#This Row],[//DBS]]="","",INDEX(DBS[NAMA],Table1[[#This Row],[//DBS]])),Table1[[#This Row],[_NAMA BARANG]])</f>
        <v>NOTEBOOK SPIRAL JF-39A 001-003</v>
      </c>
      <c r="M689"/>
      <c r="O689" t="str">
        <f>IF(Table1[[#This Row],[ROWID]]="","",IF(Table1[[#This Row],[_KETERANGAN]]="STOCK BELUM LENGKAP","ADA",IF(Table1[[#This Row],[KODE BARANG]]="","TIDAK ADA","ADA")))</f>
        <v>ADA</v>
      </c>
      <c r="P689">
        <v>4</v>
      </c>
      <c r="Q689" t="s">
        <v>37</v>
      </c>
      <c r="R689">
        <f>IF(Table1[[#This Row],[//DBS]]="","",INDEX(DBS[ISI],Table1[[#This Row],[//DBS]]))</f>
        <v>360</v>
      </c>
      <c r="S689" t="str">
        <f>IF(Table1[[#This Row],[//DBS]]="","",IF(Table1[[#This Row],[SATUAN_BYPASS]]="",INDEX(DBS[[SATUAN ]],Table1[[#This Row],[//DBS]]),Table1[SATUAN_BYPASS]))</f>
        <v>PCS</v>
      </c>
      <c r="T689">
        <f t="shared" si="1"/>
        <v>12.5</v>
      </c>
      <c r="U689" s="58">
        <f>IF(Table1[[#This Row],[HARGA_BYPASS]]="",IF(Table1[[#This Row],[_HARGA]]="","",Table1[[#This Row],[_HARGA]]*1000),Table1[[#This Row],[HARGA_BYPASS]])</f>
        <v>12500</v>
      </c>
      <c r="V689" s="2"/>
      <c r="W689" s="2"/>
      <c r="X689" s="58">
        <f>IF(Table1[[#This Row],[ROWID]]="","",IF(Table1[[#This Row],[ROWID]]=C690,"",SUMIF(Table1[ROWID],Table1[[#This Row],[ROWID]],Table1[TOTAL])))</f>
        <v>2603000</v>
      </c>
      <c r="AA68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89">
        <f>IF(Table1[[#This Row],[JUMLAH NOTA]]="","",IF(Table1[[#This Row],[CONV]]="",Table1[[#This Row],[JUMLAH NOTA]],Table1[[#This Row],[JUMLAH NOTA]]*Table1[[#This Row],[CONV]]))</f>
        <v>4</v>
      </c>
      <c r="AC689" t="str">
        <f>IF(Table1[[#This Row],[ISI_CONV]]="","",IF(Table1[[#This Row],[CONV]]="",Table1[[#This Row],[SATUAN NOTA]],Table1[[#This Row],[SATUAN]]))</f>
        <v>PCS</v>
      </c>
      <c r="AD689" s="58">
        <f>IF(Table1[[#This Row],[HARGA]]="","",IF(Table1[[#This Row],[CONV]]="",Table1[[#This Row],[HARGA]],Table1[[#This Row],[HARGA]]/Table1[[#This Row],[CONV]]))</f>
        <v>12500</v>
      </c>
      <c r="AE689" s="58">
        <f>IF(Table1[[#This Row],[HARGA_CONV]]="","",Table1[[#This Row],[HARGA_CONV]]*Table1[[#This Row],[ISI_CONV]]*(100%-(Table1[[#This Row],[DISKON]]+Table1[[#This Row],[DISKON NOTA]])))</f>
        <v>50000</v>
      </c>
      <c r="AF689" s="3">
        <f>IF(Table1[[#This Row],[TANGGAL NOTA]]="",AF688,Table1[[#This Row],[TANGGAL NOTA]])</f>
        <v>45534</v>
      </c>
      <c r="AG689" s="3">
        <v>45533</v>
      </c>
      <c r="AH689" s="3">
        <f>IF(Table1[[#This Row],[TANGGAL UPDATE]]="",AH688,Table1[[#This Row],[TANGGAL UPDATE]])</f>
        <v>45535</v>
      </c>
      <c r="AI689" t="str" cm="1">
        <f t="array" ref="AI689">IF(Table1[[#This Row],[A1]]="",AI688,INDEX(Table6[3],Table1[[#This Row],[Q1]]))</f>
        <v>G</v>
      </c>
      <c r="AJ689" t="str">
        <f>IF(Table1[[#This Row],[_KETERANGAN]]="","",Table1[[#This Row],[_KETERANGAN]])</f>
        <v/>
      </c>
      <c r="AK689" t="str" cm="1">
        <f t="array" ref="AK689">IF(Table1[[#This Row],[A1]]="",AK688,INDEX(Table6[3],Table1[[#This Row],[Q1]]))</f>
        <v>G</v>
      </c>
      <c r="AL689" s="5" t="str" cm="1">
        <f t="array" ref="AL689">IF(Table1[[#This Row],[A1]]="",AL688,INDEX(Table6[1],Table1[[#This Row],[Q1]]))</f>
        <v>SISWA CEMERLANG</v>
      </c>
      <c r="AM689" t="str" cm="1">
        <f t="array" ref="AM689">IF(Table1[[#This Row],[A1]]="",AM688,INDEX(Table6[2],Table1[[#This Row],[Q1]]))</f>
        <v>KLATEN</v>
      </c>
      <c r="AN689" t="str">
        <f>CONCATENATE(Table1[[#This Row],[TOKO_H]],"-",Table1[[#This Row],[KOTA_H]])</f>
        <v>SISWA CEMERLANG-KLATEN</v>
      </c>
      <c r="AO689"/>
      <c r="AP689" t="s">
        <v>9561</v>
      </c>
      <c r="AQ689"/>
    </row>
    <row r="690" spans="1:43">
      <c r="A690" t="str">
        <f>IF(Table1[[#This Row],[KODE BARANG]]="","",MATCH(Table1[[#This Row],[KODE BARANG]],DBS[KODE BARANG],0))</f>
        <v/>
      </c>
      <c r="B690" t="str">
        <f>IF(Table1[[#This Row],[ROWID]]="","",ROW()-2)</f>
        <v/>
      </c>
      <c r="C690" t="str">
        <f>IF(Table1[[#This Row],[NAMA BARANG]]="","",IF(Table1[[#This Row],[ID]]="",C689,Table1[[#This Row],[ID]]))</f>
        <v/>
      </c>
      <c r="D690" t="str">
        <f>IF(Table1[[#This Row],[A1]]="","",MATCH(Table1[[#This Row],[A1]],Table6[5],0))</f>
        <v/>
      </c>
      <c r="E690" t="str">
        <f>IF(Table1[[#This Row],[ID]]="","",Table1[[#This Row],[TOKO-KOTA_H]])</f>
        <v/>
      </c>
      <c r="F690" t="str">
        <f>IF(Table1[[#This Row],[NOTA TOKO]]="","",ROW()-2)</f>
        <v/>
      </c>
      <c r="G690" s="59"/>
      <c r="H690" s="1"/>
      <c r="J690" s="1"/>
      <c r="K690"/>
      <c r="L690" t="str">
        <f>IF(Table1[[#This Row],[_NAMA BARANG]]="",IF(Table1[[#This Row],[//DBS]]="","",INDEX(DBS[NAMA],Table1[[#This Row],[//DBS]])),Table1[[#This Row],[_NAMA BARANG]])</f>
        <v/>
      </c>
      <c r="M690"/>
      <c r="O690" t="str">
        <f>IF(Table1[[#This Row],[ROWID]]="","",IF(Table1[[#This Row],[_KETERANGAN]]="STOCK BELUM LENGKAP","ADA",IF(Table1[[#This Row],[KODE BARANG]]="","TIDAK ADA","ADA")))</f>
        <v/>
      </c>
      <c r="R690" t="str">
        <f>IF(Table1[[#This Row],[//DBS]]="","",INDEX(DBS[ISI],Table1[[#This Row],[//DBS]]))</f>
        <v/>
      </c>
      <c r="S690" t="str">
        <f>IF(Table1[[#This Row],[//DBS]]="","",IF(Table1[[#This Row],[SATUAN_BYPASS]]="",INDEX(DBS[[SATUAN ]],Table1[[#This Row],[//DBS]]),Table1[SATUAN_BYPASS]))</f>
        <v/>
      </c>
      <c r="U690" s="58" t="str">
        <f>IF(Table1[[#This Row],[HARGA_BYPASS]]="",IF(Table1[[#This Row],[_HARGA]]="","",Table1[[#This Row],[_HARGA]]*1000),Table1[[#This Row],[HARGA_BYPASS]])</f>
        <v/>
      </c>
      <c r="V690" s="2"/>
      <c r="W690" s="2"/>
      <c r="X690" s="58" t="str">
        <f>IF(Table1[[#This Row],[ROWID]]="","",IF(Table1[[#This Row],[ROWID]]=C691,"",SUMIF(Table1[ROWID],Table1[[#This Row],[ROWID]],Table1[TOTAL])))</f>
        <v/>
      </c>
      <c r="AA69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90" t="str">
        <f>IF(Table1[[#This Row],[JUMLAH NOTA]]="","",IF(Table1[[#This Row],[CONV]]="",Table1[[#This Row],[JUMLAH NOTA]],Table1[[#This Row],[JUMLAH NOTA]]*Table1[[#This Row],[CONV]]))</f>
        <v/>
      </c>
      <c r="AC690" t="str">
        <f>IF(Table1[[#This Row],[ISI_CONV]]="","",IF(Table1[[#This Row],[CONV]]="",Table1[[#This Row],[SATUAN NOTA]],Table1[[#This Row],[SATUAN]]))</f>
        <v/>
      </c>
      <c r="AD690" s="58" t="str">
        <f>IF(Table1[[#This Row],[HARGA]]="","",IF(Table1[[#This Row],[CONV]]="",Table1[[#This Row],[HARGA]],Table1[[#This Row],[HARGA]]/Table1[[#This Row],[CONV]]))</f>
        <v/>
      </c>
      <c r="AE690" s="58" t="str">
        <f>IF(Table1[[#This Row],[HARGA_CONV]]="","",Table1[[#This Row],[HARGA_CONV]]*Table1[[#This Row],[ISI_CONV]]*(100%-(Table1[[#This Row],[DISKON]]+Table1[[#This Row],[DISKON NOTA]])))</f>
        <v/>
      </c>
      <c r="AF690" s="3">
        <f>IF(Table1[[#This Row],[TANGGAL NOTA]]="",AF689,Table1[[#This Row],[TANGGAL NOTA]])</f>
        <v>45534</v>
      </c>
      <c r="AG690" s="3">
        <v>45533</v>
      </c>
      <c r="AH690" s="3">
        <f>IF(Table1[[#This Row],[TANGGAL UPDATE]]="",AH689,Table1[[#This Row],[TANGGAL UPDATE]])</f>
        <v>45535</v>
      </c>
      <c r="AI690" t="str" cm="1">
        <f t="array" ref="AI690">IF(Table1[[#This Row],[A1]]="",AI689,INDEX(Table6[3],Table1[[#This Row],[Q1]]))</f>
        <v>G</v>
      </c>
      <c r="AJ690" t="str">
        <f>IF(Table1[[#This Row],[_KETERANGAN]]="","",Table1[[#This Row],[_KETERANGAN]])</f>
        <v/>
      </c>
      <c r="AK690" t="str" cm="1">
        <f t="array" ref="AK690">IF(Table1[[#This Row],[A1]]="",AK689,INDEX(Table6[3],Table1[[#This Row],[Q1]]))</f>
        <v>G</v>
      </c>
      <c r="AL690" s="5" t="str" cm="1">
        <f t="array" ref="AL690">IF(Table1[[#This Row],[A1]]="",AL689,INDEX(Table6[1],Table1[[#This Row],[Q1]]))</f>
        <v>SISWA CEMERLANG</v>
      </c>
      <c r="AM690" t="str" cm="1">
        <f t="array" ref="AM690">IF(Table1[[#This Row],[A1]]="",AM689,INDEX(Table6[2],Table1[[#This Row],[Q1]]))</f>
        <v>KLATEN</v>
      </c>
      <c r="AN690" t="str">
        <f>CONCATENATE(Table1[[#This Row],[TOKO_H]],"-",Table1[[#This Row],[KOTA_H]])</f>
        <v>SISWA CEMERLANG-KLATEN</v>
      </c>
      <c r="AO690"/>
      <c r="AP690" t="s">
        <v>9561</v>
      </c>
      <c r="AQ690"/>
    </row>
    <row r="691" spans="1:43">
      <c r="A691">
        <f>IF(Table1[[#This Row],[KODE BARANG]]="","",MATCH(Table1[[#This Row],[KODE BARANG]],DBS[KODE BARANG],0))</f>
        <v>2862</v>
      </c>
      <c r="B691">
        <f>IF(Table1[[#This Row],[ROWID]]="","",ROW()-2)</f>
        <v>689</v>
      </c>
      <c r="C691">
        <f>IF(Table1[[#This Row],[NAMA BARANG]]="","",IF(Table1[[#This Row],[ID]]="",C690,Table1[[#This Row],[ID]]))</f>
        <v>689</v>
      </c>
      <c r="D691" t="str">
        <f>IF(Table1[[#This Row],[A1]]="","",MATCH(Table1[[#This Row],[A1]],Table6[5],0))</f>
        <v/>
      </c>
      <c r="E691" t="str">
        <f>IF(Table1[[#This Row],[ID]]="","",Table1[[#This Row],[TOKO-KOTA_H]])</f>
        <v>SISWA CEMERLANG-KLATEN</v>
      </c>
      <c r="F691">
        <f>IF(Table1[[#This Row],[NOTA TOKO]]="","",ROW()-2)</f>
        <v>689</v>
      </c>
      <c r="G691" s="59"/>
      <c r="H691" s="1"/>
      <c r="I691">
        <v>3532</v>
      </c>
      <c r="J691" s="1"/>
      <c r="K691" t="s">
        <v>11985</v>
      </c>
      <c r="L691" t="str">
        <f>IF(Table1[[#This Row],[_NAMA BARANG]]="",IF(Table1[[#This Row],[//DBS]]="","",INDEX(DBS[NAMA],Table1[[#This Row],[//DBS]])),Table1[[#This Row],[_NAMA BARANG]])</f>
        <v>TAS GB-S WARNA-WARNI</v>
      </c>
      <c r="M691"/>
      <c r="O691" t="str">
        <f>IF(Table1[[#This Row],[ROWID]]="","",IF(Table1[[#This Row],[_KETERANGAN]]="STOCK BELUM LENGKAP","ADA",IF(Table1[[#This Row],[KODE BARANG]]="","TIDAK ADA","ADA")))</f>
        <v>ADA</v>
      </c>
      <c r="P691">
        <v>2</v>
      </c>
      <c r="Q691" t="s">
        <v>34</v>
      </c>
      <c r="R691">
        <f>IF(Table1[[#This Row],[//DBS]]="","",INDEX(DBS[ISI],Table1[[#This Row],[//DBS]]))</f>
        <v>60</v>
      </c>
      <c r="S691" t="str">
        <f>IF(Table1[[#This Row],[//DBS]]="","",IF(Table1[[#This Row],[SATUAN_BYPASS]]="",INDEX(DBS[[SATUAN ]],Table1[[#This Row],[//DBS]]),Table1[SATUAN_BYPASS]))</f>
        <v>LSN</v>
      </c>
      <c r="T691">
        <v>60</v>
      </c>
      <c r="U691" s="58">
        <f>IF(Table1[[#This Row],[HARGA_BYPASS]]="",IF(Table1[[#This Row],[_HARGA]]="","",Table1[[#This Row],[_HARGA]]*1000),Table1[[#This Row],[HARGA_BYPASS]])</f>
        <v>60000</v>
      </c>
      <c r="V691" s="2"/>
      <c r="W691" s="2"/>
      <c r="X691" s="58" t="str">
        <f>IF(Table1[[#This Row],[ROWID]]="","",IF(Table1[[#This Row],[ROWID]]=C692,"",SUMIF(Table1[ROWID],Table1[[#This Row],[ROWID]],Table1[TOTAL])))</f>
        <v/>
      </c>
      <c r="AA69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91">
        <f>IF(Table1[[#This Row],[JUMLAH NOTA]]="","",IF(Table1[[#This Row],[CONV]]="",Table1[[#This Row],[JUMLAH NOTA]],Table1[[#This Row],[JUMLAH NOTA]]*Table1[[#This Row],[CONV]]))</f>
        <v>2</v>
      </c>
      <c r="AC691" t="str">
        <f>IF(Table1[[#This Row],[ISI_CONV]]="","",IF(Table1[[#This Row],[CONV]]="",Table1[[#This Row],[SATUAN NOTA]],Table1[[#This Row],[SATUAN]]))</f>
        <v>LSN</v>
      </c>
      <c r="AD691" s="58">
        <f>IF(Table1[[#This Row],[HARGA]]="","",IF(Table1[[#This Row],[CONV]]="",Table1[[#This Row],[HARGA]],Table1[[#This Row],[HARGA]]/Table1[[#This Row],[CONV]]))</f>
        <v>60000</v>
      </c>
      <c r="AE691" s="58">
        <f>IF(Table1[[#This Row],[HARGA_CONV]]="","",Table1[[#This Row],[HARGA_CONV]]*Table1[[#This Row],[ISI_CONV]]*(100%-(Table1[[#This Row],[DISKON]]+Table1[[#This Row],[DISKON NOTA]])))</f>
        <v>120000</v>
      </c>
      <c r="AF691" s="3">
        <f>IF(Table1[[#This Row],[TANGGAL NOTA]]="",AF690,Table1[[#This Row],[TANGGAL NOTA]])</f>
        <v>45534</v>
      </c>
      <c r="AG691" s="3">
        <v>45533</v>
      </c>
      <c r="AH691" s="3">
        <f>IF(Table1[[#This Row],[TANGGAL UPDATE]]="",AH690,Table1[[#This Row],[TANGGAL UPDATE]])</f>
        <v>45535</v>
      </c>
      <c r="AI691" t="str" cm="1">
        <f t="array" ref="AI691">IF(Table1[[#This Row],[A1]]="",AI690,INDEX(Table6[3],Table1[[#This Row],[Q1]]))</f>
        <v>G</v>
      </c>
      <c r="AJ691" t="str">
        <f>IF(Table1[[#This Row],[_KETERANGAN]]="","",Table1[[#This Row],[_KETERANGAN]])</f>
        <v/>
      </c>
      <c r="AK691" t="str" cm="1">
        <f t="array" ref="AK691">IF(Table1[[#This Row],[A1]]="",AK690,INDEX(Table6[3],Table1[[#This Row],[Q1]]))</f>
        <v>G</v>
      </c>
      <c r="AL691" s="5" t="str" cm="1">
        <f t="array" ref="AL691">IF(Table1[[#This Row],[A1]]="",AL690,INDEX(Table6[1],Table1[[#This Row],[Q1]]))</f>
        <v>SISWA CEMERLANG</v>
      </c>
      <c r="AM691" t="str" cm="1">
        <f t="array" ref="AM691">IF(Table1[[#This Row],[A1]]="",AM690,INDEX(Table6[2],Table1[[#This Row],[Q1]]))</f>
        <v>KLATEN</v>
      </c>
      <c r="AN691" t="str">
        <f>CONCATENATE(Table1[[#This Row],[TOKO_H]],"-",Table1[[#This Row],[KOTA_H]])</f>
        <v>SISWA CEMERLANG-KLATEN</v>
      </c>
      <c r="AO691"/>
      <c r="AP691" t="s">
        <v>9561</v>
      </c>
      <c r="AQ691"/>
    </row>
    <row r="692" spans="1:43">
      <c r="A692">
        <f>IF(Table1[[#This Row],[KODE BARANG]]="","",MATCH(Table1[[#This Row],[KODE BARANG]],DBS[KODE BARANG],0))</f>
        <v>2862</v>
      </c>
      <c r="B692">
        <f>IF(Table1[[#This Row],[ROWID]]="","",ROW()-2)</f>
        <v>690</v>
      </c>
      <c r="C692">
        <f>IF(Table1[[#This Row],[NAMA BARANG]]="","",IF(Table1[[#This Row],[ID]]="",C691,Table1[[#This Row],[ID]]))</f>
        <v>689</v>
      </c>
      <c r="D692" t="str">
        <f>IF(Table1[[#This Row],[A1]]="","",MATCH(Table1[[#This Row],[A1]],Table6[5],0))</f>
        <v/>
      </c>
      <c r="E692" t="str">
        <f>IF(Table1[[#This Row],[ID]]="","",Table1[[#This Row],[TOKO-KOTA_H]])</f>
        <v/>
      </c>
      <c r="F692" t="str">
        <f>IF(Table1[[#This Row],[NOTA TOKO]]="","",ROW()-2)</f>
        <v/>
      </c>
      <c r="G692" s="59"/>
      <c r="H692" s="1"/>
      <c r="J692" s="1"/>
      <c r="K692" t="s">
        <v>11985</v>
      </c>
      <c r="L692" t="str">
        <f>IF(Table1[[#This Row],[_NAMA BARANG]]="",IF(Table1[[#This Row],[//DBS]]="","",INDEX(DBS[NAMA],Table1[[#This Row],[//DBS]])),Table1[[#This Row],[_NAMA BARANG]])</f>
        <v>TAS GB-S WARNA-WARNI</v>
      </c>
      <c r="M692"/>
      <c r="O692" t="str">
        <f>IF(Table1[[#This Row],[ROWID]]="","",IF(Table1[[#This Row],[_KETERANGAN]]="STOCK BELUM LENGKAP","ADA",IF(Table1[[#This Row],[KODE BARANG]]="","TIDAK ADA","ADA")))</f>
        <v>ADA</v>
      </c>
      <c r="P692">
        <v>2</v>
      </c>
      <c r="Q692" t="s">
        <v>34</v>
      </c>
      <c r="R692">
        <f>IF(Table1[[#This Row],[//DBS]]="","",INDEX(DBS[ISI],Table1[[#This Row],[//DBS]]))</f>
        <v>60</v>
      </c>
      <c r="S692" t="str">
        <f>IF(Table1[[#This Row],[//DBS]]="","",IF(Table1[[#This Row],[SATUAN_BYPASS]]="",INDEX(DBS[[SATUAN ]],Table1[[#This Row],[//DBS]]),Table1[SATUAN_BYPASS]))</f>
        <v>LSN</v>
      </c>
      <c r="T692">
        <v>60</v>
      </c>
      <c r="U692" s="58">
        <f>IF(Table1[[#This Row],[HARGA_BYPASS]]="",IF(Table1[[#This Row],[_HARGA]]="","",Table1[[#This Row],[_HARGA]]*1000),Table1[[#This Row],[HARGA_BYPASS]])</f>
        <v>60000</v>
      </c>
      <c r="V692" s="2"/>
      <c r="W692" s="2"/>
      <c r="X692" s="58" t="str">
        <f>IF(Table1[[#This Row],[ROWID]]="","",IF(Table1[[#This Row],[ROWID]]=C693,"",SUMIF(Table1[ROWID],Table1[[#This Row],[ROWID]],Table1[TOTAL])))</f>
        <v/>
      </c>
      <c r="AA69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92">
        <f>IF(Table1[[#This Row],[JUMLAH NOTA]]="","",IF(Table1[[#This Row],[CONV]]="",Table1[[#This Row],[JUMLAH NOTA]],Table1[[#This Row],[JUMLAH NOTA]]*Table1[[#This Row],[CONV]]))</f>
        <v>2</v>
      </c>
      <c r="AC692" t="str">
        <f>IF(Table1[[#This Row],[ISI_CONV]]="","",IF(Table1[[#This Row],[CONV]]="",Table1[[#This Row],[SATUAN NOTA]],Table1[[#This Row],[SATUAN]]))</f>
        <v>LSN</v>
      </c>
      <c r="AD692" s="58">
        <f>IF(Table1[[#This Row],[HARGA]]="","",IF(Table1[[#This Row],[CONV]]="",Table1[[#This Row],[HARGA]],Table1[[#This Row],[HARGA]]/Table1[[#This Row],[CONV]]))</f>
        <v>60000</v>
      </c>
      <c r="AE692" s="58">
        <f>IF(Table1[[#This Row],[HARGA_CONV]]="","",Table1[[#This Row],[HARGA_CONV]]*Table1[[#This Row],[ISI_CONV]]*(100%-(Table1[[#This Row],[DISKON]]+Table1[[#This Row],[DISKON NOTA]])))</f>
        <v>120000</v>
      </c>
      <c r="AF692" s="3">
        <f>IF(Table1[[#This Row],[TANGGAL NOTA]]="",AF691,Table1[[#This Row],[TANGGAL NOTA]])</f>
        <v>45534</v>
      </c>
      <c r="AG692" s="3">
        <v>45533</v>
      </c>
      <c r="AH692" s="3">
        <f>IF(Table1[[#This Row],[TANGGAL UPDATE]]="",AH691,Table1[[#This Row],[TANGGAL UPDATE]])</f>
        <v>45535</v>
      </c>
      <c r="AI692" t="str" cm="1">
        <f t="array" ref="AI692">IF(Table1[[#This Row],[A1]]="",AI691,INDEX(Table6[3],Table1[[#This Row],[Q1]]))</f>
        <v>G</v>
      </c>
      <c r="AJ692" t="str">
        <f>IF(Table1[[#This Row],[_KETERANGAN]]="","",Table1[[#This Row],[_KETERANGAN]])</f>
        <v/>
      </c>
      <c r="AK692" t="str" cm="1">
        <f t="array" ref="AK692">IF(Table1[[#This Row],[A1]]="",AK691,INDEX(Table6[3],Table1[[#This Row],[Q1]]))</f>
        <v>G</v>
      </c>
      <c r="AL692" s="5" t="str" cm="1">
        <f t="array" ref="AL692">IF(Table1[[#This Row],[A1]]="",AL691,INDEX(Table6[1],Table1[[#This Row],[Q1]]))</f>
        <v>SISWA CEMERLANG</v>
      </c>
      <c r="AM692" t="str" cm="1">
        <f t="array" ref="AM692">IF(Table1[[#This Row],[A1]]="",AM691,INDEX(Table6[2],Table1[[#This Row],[Q1]]))</f>
        <v>KLATEN</v>
      </c>
      <c r="AN692" t="str">
        <f>CONCATENATE(Table1[[#This Row],[TOKO_H]],"-",Table1[[#This Row],[KOTA_H]])</f>
        <v>SISWA CEMERLANG-KLATEN</v>
      </c>
      <c r="AO692"/>
      <c r="AP692" t="s">
        <v>9561</v>
      </c>
      <c r="AQ692"/>
    </row>
    <row r="693" spans="1:43">
      <c r="A693">
        <f>IF(Table1[[#This Row],[KODE BARANG]]="","",MATCH(Table1[[#This Row],[KODE BARANG]],DBS[KODE BARANG],0))</f>
        <v>2862</v>
      </c>
      <c r="B693">
        <f>IF(Table1[[#This Row],[ROWID]]="","",ROW()-2)</f>
        <v>691</v>
      </c>
      <c r="C693">
        <f>IF(Table1[[#This Row],[NAMA BARANG]]="","",IF(Table1[[#This Row],[ID]]="",C692,Table1[[#This Row],[ID]]))</f>
        <v>689</v>
      </c>
      <c r="D693" t="str">
        <f>IF(Table1[[#This Row],[A1]]="","",MATCH(Table1[[#This Row],[A1]],Table6[5],0))</f>
        <v/>
      </c>
      <c r="E693" t="str">
        <f>IF(Table1[[#This Row],[ID]]="","",Table1[[#This Row],[TOKO-KOTA_H]])</f>
        <v/>
      </c>
      <c r="F693" t="str">
        <f>IF(Table1[[#This Row],[NOTA TOKO]]="","",ROW()-2)</f>
        <v/>
      </c>
      <c r="G693" s="59"/>
      <c r="H693" s="1"/>
      <c r="J693" s="1"/>
      <c r="K693" t="s">
        <v>11985</v>
      </c>
      <c r="L693" t="str">
        <f>IF(Table1[[#This Row],[_NAMA BARANG]]="",IF(Table1[[#This Row],[//DBS]]="","",INDEX(DBS[NAMA],Table1[[#This Row],[//DBS]])),Table1[[#This Row],[_NAMA BARANG]])</f>
        <v>TAS GB-S WARNA-WARNI</v>
      </c>
      <c r="M693"/>
      <c r="O693" t="str">
        <f>IF(Table1[[#This Row],[ROWID]]="","",IF(Table1[[#This Row],[_KETERANGAN]]="STOCK BELUM LENGKAP","ADA",IF(Table1[[#This Row],[KODE BARANG]]="","TIDAK ADA","ADA")))</f>
        <v>ADA</v>
      </c>
      <c r="P693">
        <v>2</v>
      </c>
      <c r="Q693" t="s">
        <v>34</v>
      </c>
      <c r="R693">
        <f>IF(Table1[[#This Row],[//DBS]]="","",INDEX(DBS[ISI],Table1[[#This Row],[//DBS]]))</f>
        <v>60</v>
      </c>
      <c r="S693" t="str">
        <f>IF(Table1[[#This Row],[//DBS]]="","",IF(Table1[[#This Row],[SATUAN_BYPASS]]="",INDEX(DBS[[SATUAN ]],Table1[[#This Row],[//DBS]]),Table1[SATUAN_BYPASS]))</f>
        <v>LSN</v>
      </c>
      <c r="T693">
        <v>60</v>
      </c>
      <c r="U693" s="58">
        <f>IF(Table1[[#This Row],[HARGA_BYPASS]]="",IF(Table1[[#This Row],[_HARGA]]="","",Table1[[#This Row],[_HARGA]]*1000),Table1[[#This Row],[HARGA_BYPASS]])</f>
        <v>60000</v>
      </c>
      <c r="V693" s="2"/>
      <c r="W693" s="2"/>
      <c r="X693" s="58" t="str">
        <f>IF(Table1[[#This Row],[ROWID]]="","",IF(Table1[[#This Row],[ROWID]]=C694,"",SUMIF(Table1[ROWID],Table1[[#This Row],[ROWID]],Table1[TOTAL])))</f>
        <v/>
      </c>
      <c r="AA69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93">
        <f>IF(Table1[[#This Row],[JUMLAH NOTA]]="","",IF(Table1[[#This Row],[CONV]]="",Table1[[#This Row],[JUMLAH NOTA]],Table1[[#This Row],[JUMLAH NOTA]]*Table1[[#This Row],[CONV]]))</f>
        <v>2</v>
      </c>
      <c r="AC693" t="str">
        <f>IF(Table1[[#This Row],[ISI_CONV]]="","",IF(Table1[[#This Row],[CONV]]="",Table1[[#This Row],[SATUAN NOTA]],Table1[[#This Row],[SATUAN]]))</f>
        <v>LSN</v>
      </c>
      <c r="AD693" s="58">
        <f>IF(Table1[[#This Row],[HARGA]]="","",IF(Table1[[#This Row],[CONV]]="",Table1[[#This Row],[HARGA]],Table1[[#This Row],[HARGA]]/Table1[[#This Row],[CONV]]))</f>
        <v>60000</v>
      </c>
      <c r="AE693" s="58">
        <f>IF(Table1[[#This Row],[HARGA_CONV]]="","",Table1[[#This Row],[HARGA_CONV]]*Table1[[#This Row],[ISI_CONV]]*(100%-(Table1[[#This Row],[DISKON]]+Table1[[#This Row],[DISKON NOTA]])))</f>
        <v>120000</v>
      </c>
      <c r="AF693" s="3">
        <f>IF(Table1[[#This Row],[TANGGAL NOTA]]="",AF692,Table1[[#This Row],[TANGGAL NOTA]])</f>
        <v>45534</v>
      </c>
      <c r="AG693" s="3">
        <v>45533</v>
      </c>
      <c r="AH693" s="3">
        <f>IF(Table1[[#This Row],[TANGGAL UPDATE]]="",AH692,Table1[[#This Row],[TANGGAL UPDATE]])</f>
        <v>45535</v>
      </c>
      <c r="AI693" t="str" cm="1">
        <f t="array" ref="AI693">IF(Table1[[#This Row],[A1]]="",AI692,INDEX(Table6[3],Table1[[#This Row],[Q1]]))</f>
        <v>G</v>
      </c>
      <c r="AJ693" t="str">
        <f>IF(Table1[[#This Row],[_KETERANGAN]]="","",Table1[[#This Row],[_KETERANGAN]])</f>
        <v/>
      </c>
      <c r="AK693" t="str" cm="1">
        <f t="array" ref="AK693">IF(Table1[[#This Row],[A1]]="",AK692,INDEX(Table6[3],Table1[[#This Row],[Q1]]))</f>
        <v>G</v>
      </c>
      <c r="AL693" s="5" t="str" cm="1">
        <f t="array" ref="AL693">IF(Table1[[#This Row],[A1]]="",AL692,INDEX(Table6[1],Table1[[#This Row],[Q1]]))</f>
        <v>SISWA CEMERLANG</v>
      </c>
      <c r="AM693" t="str" cm="1">
        <f t="array" ref="AM693">IF(Table1[[#This Row],[A1]]="",AM692,INDEX(Table6[2],Table1[[#This Row],[Q1]]))</f>
        <v>KLATEN</v>
      </c>
      <c r="AN693" t="str">
        <f>CONCATENATE(Table1[[#This Row],[TOKO_H]],"-",Table1[[#This Row],[KOTA_H]])</f>
        <v>SISWA CEMERLANG-KLATEN</v>
      </c>
      <c r="AO693"/>
      <c r="AP693" t="s">
        <v>9561</v>
      </c>
      <c r="AQ693"/>
    </row>
    <row r="694" spans="1:43">
      <c r="A694">
        <f>IF(Table1[[#This Row],[KODE BARANG]]="","",MATCH(Table1[[#This Row],[KODE BARANG]],DBS[KODE BARANG],0))</f>
        <v>2862</v>
      </c>
      <c r="B694">
        <f>IF(Table1[[#This Row],[ROWID]]="","",ROW()-2)</f>
        <v>692</v>
      </c>
      <c r="C694">
        <f>IF(Table1[[#This Row],[NAMA BARANG]]="","",IF(Table1[[#This Row],[ID]]="",C693,Table1[[#This Row],[ID]]))</f>
        <v>689</v>
      </c>
      <c r="D694" t="str">
        <f>IF(Table1[[#This Row],[A1]]="","",MATCH(Table1[[#This Row],[A1]],Table6[5],0))</f>
        <v/>
      </c>
      <c r="E694" t="str">
        <f>IF(Table1[[#This Row],[ID]]="","",Table1[[#This Row],[TOKO-KOTA_H]])</f>
        <v/>
      </c>
      <c r="F694" t="str">
        <f>IF(Table1[[#This Row],[NOTA TOKO]]="","",ROW()-2)</f>
        <v/>
      </c>
      <c r="G694" s="59"/>
      <c r="H694" s="1"/>
      <c r="J694" s="1"/>
      <c r="K694" t="s">
        <v>11985</v>
      </c>
      <c r="L694" t="str">
        <f>IF(Table1[[#This Row],[_NAMA BARANG]]="",IF(Table1[[#This Row],[//DBS]]="","",INDEX(DBS[NAMA],Table1[[#This Row],[//DBS]])),Table1[[#This Row],[_NAMA BARANG]])</f>
        <v>TAS GB-S WARNA-WARNI</v>
      </c>
      <c r="M694"/>
      <c r="O694" t="str">
        <f>IF(Table1[[#This Row],[ROWID]]="","",IF(Table1[[#This Row],[_KETERANGAN]]="STOCK BELUM LENGKAP","ADA",IF(Table1[[#This Row],[KODE BARANG]]="","TIDAK ADA","ADA")))</f>
        <v>ADA</v>
      </c>
      <c r="P694">
        <v>2</v>
      </c>
      <c r="Q694" t="s">
        <v>34</v>
      </c>
      <c r="R694">
        <f>IF(Table1[[#This Row],[//DBS]]="","",INDEX(DBS[ISI],Table1[[#This Row],[//DBS]]))</f>
        <v>60</v>
      </c>
      <c r="S694" t="str">
        <f>IF(Table1[[#This Row],[//DBS]]="","",IF(Table1[[#This Row],[SATUAN_BYPASS]]="",INDEX(DBS[[SATUAN ]],Table1[[#This Row],[//DBS]]),Table1[SATUAN_BYPASS]))</f>
        <v>LSN</v>
      </c>
      <c r="T694">
        <v>60</v>
      </c>
      <c r="U694" s="58">
        <f>IF(Table1[[#This Row],[HARGA_BYPASS]]="",IF(Table1[[#This Row],[_HARGA]]="","",Table1[[#This Row],[_HARGA]]*1000),Table1[[#This Row],[HARGA_BYPASS]])</f>
        <v>60000</v>
      </c>
      <c r="V694" s="2"/>
      <c r="W694" s="2"/>
      <c r="X694" s="58" t="str">
        <f>IF(Table1[[#This Row],[ROWID]]="","",IF(Table1[[#This Row],[ROWID]]=C695,"",SUMIF(Table1[ROWID],Table1[[#This Row],[ROWID]],Table1[TOTAL])))</f>
        <v/>
      </c>
      <c r="AA69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94">
        <f>IF(Table1[[#This Row],[JUMLAH NOTA]]="","",IF(Table1[[#This Row],[CONV]]="",Table1[[#This Row],[JUMLAH NOTA]],Table1[[#This Row],[JUMLAH NOTA]]*Table1[[#This Row],[CONV]]))</f>
        <v>2</v>
      </c>
      <c r="AC694" t="str">
        <f>IF(Table1[[#This Row],[ISI_CONV]]="","",IF(Table1[[#This Row],[CONV]]="",Table1[[#This Row],[SATUAN NOTA]],Table1[[#This Row],[SATUAN]]))</f>
        <v>LSN</v>
      </c>
      <c r="AD694" s="58">
        <f>IF(Table1[[#This Row],[HARGA]]="","",IF(Table1[[#This Row],[CONV]]="",Table1[[#This Row],[HARGA]],Table1[[#This Row],[HARGA]]/Table1[[#This Row],[CONV]]))</f>
        <v>60000</v>
      </c>
      <c r="AE694" s="58">
        <f>IF(Table1[[#This Row],[HARGA_CONV]]="","",Table1[[#This Row],[HARGA_CONV]]*Table1[[#This Row],[ISI_CONV]]*(100%-(Table1[[#This Row],[DISKON]]+Table1[[#This Row],[DISKON NOTA]])))</f>
        <v>120000</v>
      </c>
      <c r="AF694" s="3">
        <f>IF(Table1[[#This Row],[TANGGAL NOTA]]="",AF693,Table1[[#This Row],[TANGGAL NOTA]])</f>
        <v>45534</v>
      </c>
      <c r="AG694" s="3">
        <v>45533</v>
      </c>
      <c r="AH694" s="3">
        <f>IF(Table1[[#This Row],[TANGGAL UPDATE]]="",AH693,Table1[[#This Row],[TANGGAL UPDATE]])</f>
        <v>45535</v>
      </c>
      <c r="AI694" t="str" cm="1">
        <f t="array" ref="AI694">IF(Table1[[#This Row],[A1]]="",AI693,INDEX(Table6[3],Table1[[#This Row],[Q1]]))</f>
        <v>G</v>
      </c>
      <c r="AJ694" t="str">
        <f>IF(Table1[[#This Row],[_KETERANGAN]]="","",Table1[[#This Row],[_KETERANGAN]])</f>
        <v/>
      </c>
      <c r="AK694" t="str" cm="1">
        <f t="array" ref="AK694">IF(Table1[[#This Row],[A1]]="",AK693,INDEX(Table6[3],Table1[[#This Row],[Q1]]))</f>
        <v>G</v>
      </c>
      <c r="AL694" s="5" t="str" cm="1">
        <f t="array" ref="AL694">IF(Table1[[#This Row],[A1]]="",AL693,INDEX(Table6[1],Table1[[#This Row],[Q1]]))</f>
        <v>SISWA CEMERLANG</v>
      </c>
      <c r="AM694" t="str" cm="1">
        <f t="array" ref="AM694">IF(Table1[[#This Row],[A1]]="",AM693,INDEX(Table6[2],Table1[[#This Row],[Q1]]))</f>
        <v>KLATEN</v>
      </c>
      <c r="AN694" t="str">
        <f>CONCATENATE(Table1[[#This Row],[TOKO_H]],"-",Table1[[#This Row],[KOTA_H]])</f>
        <v>SISWA CEMERLANG-KLATEN</v>
      </c>
      <c r="AO694"/>
      <c r="AP694" t="s">
        <v>9561</v>
      </c>
      <c r="AQ694"/>
    </row>
    <row r="695" spans="1:43">
      <c r="A695">
        <f>IF(Table1[[#This Row],[KODE BARANG]]="","",MATCH(Table1[[#This Row],[KODE BARANG]],DBS[KODE BARANG],0))</f>
        <v>2862</v>
      </c>
      <c r="B695">
        <f>IF(Table1[[#This Row],[ROWID]]="","",ROW()-2)</f>
        <v>693</v>
      </c>
      <c r="C695">
        <f>IF(Table1[[#This Row],[NAMA BARANG]]="","",IF(Table1[[#This Row],[ID]]="",C694,Table1[[#This Row],[ID]]))</f>
        <v>689</v>
      </c>
      <c r="D695" t="str">
        <f>IF(Table1[[#This Row],[A1]]="","",MATCH(Table1[[#This Row],[A1]],Table6[5],0))</f>
        <v/>
      </c>
      <c r="E695" t="str">
        <f>IF(Table1[[#This Row],[ID]]="","",Table1[[#This Row],[TOKO-KOTA_H]])</f>
        <v/>
      </c>
      <c r="F695" t="str">
        <f>IF(Table1[[#This Row],[NOTA TOKO]]="","",ROW()-2)</f>
        <v/>
      </c>
      <c r="G695" s="59"/>
      <c r="H695" s="1"/>
      <c r="J695" s="1"/>
      <c r="K695" t="s">
        <v>11985</v>
      </c>
      <c r="L695" t="str">
        <f>IF(Table1[[#This Row],[_NAMA BARANG]]="",IF(Table1[[#This Row],[//DBS]]="","",INDEX(DBS[NAMA],Table1[[#This Row],[//DBS]])),Table1[[#This Row],[_NAMA BARANG]])</f>
        <v>TAS GB-S WARNA-WARNI</v>
      </c>
      <c r="M695"/>
      <c r="O695" t="str">
        <f>IF(Table1[[#This Row],[ROWID]]="","",IF(Table1[[#This Row],[_KETERANGAN]]="STOCK BELUM LENGKAP","ADA",IF(Table1[[#This Row],[KODE BARANG]]="","TIDAK ADA","ADA")))</f>
        <v>ADA</v>
      </c>
      <c r="P695">
        <v>2</v>
      </c>
      <c r="Q695" t="s">
        <v>34</v>
      </c>
      <c r="R695">
        <f>IF(Table1[[#This Row],[//DBS]]="","",INDEX(DBS[ISI],Table1[[#This Row],[//DBS]]))</f>
        <v>60</v>
      </c>
      <c r="S695" t="str">
        <f>IF(Table1[[#This Row],[//DBS]]="","",IF(Table1[[#This Row],[SATUAN_BYPASS]]="",INDEX(DBS[[SATUAN ]],Table1[[#This Row],[//DBS]]),Table1[SATUAN_BYPASS]))</f>
        <v>LSN</v>
      </c>
      <c r="T695">
        <v>60</v>
      </c>
      <c r="U695" s="58">
        <f>IF(Table1[[#This Row],[HARGA_BYPASS]]="",IF(Table1[[#This Row],[_HARGA]]="","",Table1[[#This Row],[_HARGA]]*1000),Table1[[#This Row],[HARGA_BYPASS]])</f>
        <v>60000</v>
      </c>
      <c r="V695" s="2"/>
      <c r="W695" s="2"/>
      <c r="X695" s="58" t="str">
        <f>IF(Table1[[#This Row],[ROWID]]="","",IF(Table1[[#This Row],[ROWID]]=C696,"",SUMIF(Table1[ROWID],Table1[[#This Row],[ROWID]],Table1[TOTAL])))</f>
        <v/>
      </c>
      <c r="AA69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95">
        <f>IF(Table1[[#This Row],[JUMLAH NOTA]]="","",IF(Table1[[#This Row],[CONV]]="",Table1[[#This Row],[JUMLAH NOTA]],Table1[[#This Row],[JUMLAH NOTA]]*Table1[[#This Row],[CONV]]))</f>
        <v>2</v>
      </c>
      <c r="AC695" t="str">
        <f>IF(Table1[[#This Row],[ISI_CONV]]="","",IF(Table1[[#This Row],[CONV]]="",Table1[[#This Row],[SATUAN NOTA]],Table1[[#This Row],[SATUAN]]))</f>
        <v>LSN</v>
      </c>
      <c r="AD695" s="58">
        <f>IF(Table1[[#This Row],[HARGA]]="","",IF(Table1[[#This Row],[CONV]]="",Table1[[#This Row],[HARGA]],Table1[[#This Row],[HARGA]]/Table1[[#This Row],[CONV]]))</f>
        <v>60000</v>
      </c>
      <c r="AE695" s="58">
        <f>IF(Table1[[#This Row],[HARGA_CONV]]="","",Table1[[#This Row],[HARGA_CONV]]*Table1[[#This Row],[ISI_CONV]]*(100%-(Table1[[#This Row],[DISKON]]+Table1[[#This Row],[DISKON NOTA]])))</f>
        <v>120000</v>
      </c>
      <c r="AF695" s="3">
        <f>IF(Table1[[#This Row],[TANGGAL NOTA]]="",AF694,Table1[[#This Row],[TANGGAL NOTA]])</f>
        <v>45534</v>
      </c>
      <c r="AG695" s="3">
        <v>45533</v>
      </c>
      <c r="AH695" s="3">
        <f>IF(Table1[[#This Row],[TANGGAL UPDATE]]="",AH694,Table1[[#This Row],[TANGGAL UPDATE]])</f>
        <v>45535</v>
      </c>
      <c r="AI695" t="str" cm="1">
        <f t="array" ref="AI695">IF(Table1[[#This Row],[A1]]="",AI694,INDEX(Table6[3],Table1[[#This Row],[Q1]]))</f>
        <v>G</v>
      </c>
      <c r="AJ695" t="str">
        <f>IF(Table1[[#This Row],[_KETERANGAN]]="","",Table1[[#This Row],[_KETERANGAN]])</f>
        <v/>
      </c>
      <c r="AK695" t="str" cm="1">
        <f t="array" ref="AK695">IF(Table1[[#This Row],[A1]]="",AK694,INDEX(Table6[3],Table1[[#This Row],[Q1]]))</f>
        <v>G</v>
      </c>
      <c r="AL695" s="5" t="str" cm="1">
        <f t="array" ref="AL695">IF(Table1[[#This Row],[A1]]="",AL694,INDEX(Table6[1],Table1[[#This Row],[Q1]]))</f>
        <v>SISWA CEMERLANG</v>
      </c>
      <c r="AM695" t="str" cm="1">
        <f t="array" ref="AM695">IF(Table1[[#This Row],[A1]]="",AM694,INDEX(Table6[2],Table1[[#This Row],[Q1]]))</f>
        <v>KLATEN</v>
      </c>
      <c r="AN695" t="str">
        <f>CONCATENATE(Table1[[#This Row],[TOKO_H]],"-",Table1[[#This Row],[KOTA_H]])</f>
        <v>SISWA CEMERLANG-KLATEN</v>
      </c>
      <c r="AO695"/>
      <c r="AP695" t="s">
        <v>9561</v>
      </c>
      <c r="AQ695"/>
    </row>
    <row r="696" spans="1:43" ht="14.25">
      <c r="A696">
        <f>IF(Table1[[#This Row],[KODE BARANG]]="","",MATCH(Table1[[#This Row],[KODE BARANG]],DBS[KODE BARANG],0))</f>
        <v>2862</v>
      </c>
      <c r="B696">
        <f>IF(Table1[[#This Row],[ROWID]]="","",ROW()-2)</f>
        <v>694</v>
      </c>
      <c r="C696">
        <f>IF(Table1[[#This Row],[NAMA BARANG]]="","",IF(Table1[[#This Row],[ID]]="",C695,Table1[[#This Row],[ID]]))</f>
        <v>689</v>
      </c>
      <c r="D696" t="str">
        <f>IF(Table1[[#This Row],[A1]]="","",MATCH(Table1[[#This Row],[A1]],Table6[5],0))</f>
        <v/>
      </c>
      <c r="E696" t="str">
        <f>IF(Table1[[#This Row],[ID]]="","",Table1[[#This Row],[TOKO-KOTA_H]])</f>
        <v/>
      </c>
      <c r="F696" t="str">
        <f>IF(Table1[[#This Row],[NOTA TOKO]]="","",ROW()-2)</f>
        <v/>
      </c>
      <c r="G696" s="59"/>
      <c r="H696" s="1"/>
      <c r="J696" s="1"/>
      <c r="K696" t="s">
        <v>11985</v>
      </c>
      <c r="L696" t="str">
        <f>IF(Table1[[#This Row],[_NAMA BARANG]]="",IF(Table1[[#This Row],[//DBS]]="","",INDEX(DBS[NAMA],Table1[[#This Row],[//DBS]])),Table1[[#This Row],[_NAMA BARANG]])</f>
        <v>TAS GB-S WARNA-WARNI</v>
      </c>
      <c r="M696" s="60"/>
      <c r="O696" t="str">
        <f>IF(Table1[[#This Row],[ROWID]]="","",IF(Table1[[#This Row],[_KETERANGAN]]="STOCK BELUM LENGKAP","ADA",IF(Table1[[#This Row],[KODE BARANG]]="","TIDAK ADA","ADA")))</f>
        <v>ADA</v>
      </c>
      <c r="P696">
        <v>2</v>
      </c>
      <c r="Q696" t="s">
        <v>34</v>
      </c>
      <c r="R696">
        <f>IF(Table1[[#This Row],[//DBS]]="","",INDEX(DBS[ISI],Table1[[#This Row],[//DBS]]))</f>
        <v>60</v>
      </c>
      <c r="S696" t="str">
        <f>IF(Table1[[#This Row],[//DBS]]="","",IF(Table1[[#This Row],[SATUAN_BYPASS]]="",INDEX(DBS[[SATUAN ]],Table1[[#This Row],[//DBS]]),Table1[SATUAN_BYPASS]))</f>
        <v>LSN</v>
      </c>
      <c r="T696">
        <v>60</v>
      </c>
      <c r="U696" s="58">
        <f>IF(Table1[[#This Row],[HARGA_BYPASS]]="",IF(Table1[[#This Row],[_HARGA]]="","",Table1[[#This Row],[_HARGA]]*1000),Table1[[#This Row],[HARGA_BYPASS]])</f>
        <v>60000</v>
      </c>
      <c r="V696" s="2"/>
      <c r="W696" s="2"/>
      <c r="X696" s="58" t="str">
        <f>IF(Table1[[#This Row],[ROWID]]="","",IF(Table1[[#This Row],[ROWID]]=C697,"",SUMIF(Table1[ROWID],Table1[[#This Row],[ROWID]],Table1[TOTAL])))</f>
        <v/>
      </c>
      <c r="AA69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96">
        <f>IF(Table1[[#This Row],[JUMLAH NOTA]]="","",IF(Table1[[#This Row],[CONV]]="",Table1[[#This Row],[JUMLAH NOTA]],Table1[[#This Row],[JUMLAH NOTA]]*Table1[[#This Row],[CONV]]))</f>
        <v>2</v>
      </c>
      <c r="AC696" t="str">
        <f>IF(Table1[[#This Row],[ISI_CONV]]="","",IF(Table1[[#This Row],[CONV]]="",Table1[[#This Row],[SATUAN NOTA]],Table1[[#This Row],[SATUAN]]))</f>
        <v>LSN</v>
      </c>
      <c r="AD696" s="58">
        <f>IF(Table1[[#This Row],[HARGA]]="","",IF(Table1[[#This Row],[CONV]]="",Table1[[#This Row],[HARGA]],Table1[[#This Row],[HARGA]]/Table1[[#This Row],[CONV]]))</f>
        <v>60000</v>
      </c>
      <c r="AE696" s="58">
        <f>IF(Table1[[#This Row],[HARGA_CONV]]="","",Table1[[#This Row],[HARGA_CONV]]*Table1[[#This Row],[ISI_CONV]]*(100%-(Table1[[#This Row],[DISKON]]+Table1[[#This Row],[DISKON NOTA]])))</f>
        <v>120000</v>
      </c>
      <c r="AF696" s="3">
        <f>IF(Table1[[#This Row],[TANGGAL NOTA]]="",AF695,Table1[[#This Row],[TANGGAL NOTA]])</f>
        <v>45534</v>
      </c>
      <c r="AG696" s="3">
        <v>45533</v>
      </c>
      <c r="AH696" s="3">
        <f>IF(Table1[[#This Row],[TANGGAL UPDATE]]="",AH695,Table1[[#This Row],[TANGGAL UPDATE]])</f>
        <v>45535</v>
      </c>
      <c r="AI696" t="str" cm="1">
        <f t="array" ref="AI696">IF(Table1[[#This Row],[A1]]="",AI695,INDEX(Table6[3],Table1[[#This Row],[Q1]]))</f>
        <v>G</v>
      </c>
      <c r="AJ696" t="str">
        <f>IF(Table1[[#This Row],[_KETERANGAN]]="","",Table1[[#This Row],[_KETERANGAN]])</f>
        <v/>
      </c>
      <c r="AK696" t="str" cm="1">
        <f t="array" ref="AK696">IF(Table1[[#This Row],[A1]]="",AK695,INDEX(Table6[3],Table1[[#This Row],[Q1]]))</f>
        <v>G</v>
      </c>
      <c r="AL696" s="5" t="str" cm="1">
        <f t="array" ref="AL696">IF(Table1[[#This Row],[A1]]="",AL695,INDEX(Table6[1],Table1[[#This Row],[Q1]]))</f>
        <v>SISWA CEMERLANG</v>
      </c>
      <c r="AM696" t="str" cm="1">
        <f t="array" ref="AM696">IF(Table1[[#This Row],[A1]]="",AM695,INDEX(Table6[2],Table1[[#This Row],[Q1]]))</f>
        <v>KLATEN</v>
      </c>
      <c r="AN696" t="str">
        <f>CONCATENATE(Table1[[#This Row],[TOKO_H]],"-",Table1[[#This Row],[KOTA_H]])</f>
        <v>SISWA CEMERLANG-KLATEN</v>
      </c>
      <c r="AO696"/>
      <c r="AP696" t="s">
        <v>9561</v>
      </c>
      <c r="AQ696"/>
    </row>
    <row r="697" spans="1:43" ht="14.25">
      <c r="A697">
        <f>IF(Table1[[#This Row],[KODE BARANG]]="","",MATCH(Table1[[#This Row],[KODE BARANG]],DBS[KODE BARANG],0))</f>
        <v>2862</v>
      </c>
      <c r="B697">
        <f>IF(Table1[[#This Row],[ROWID]]="","",ROW()-2)</f>
        <v>695</v>
      </c>
      <c r="C697">
        <f>IF(Table1[[#This Row],[NAMA BARANG]]="","",IF(Table1[[#This Row],[ID]]="",C696,Table1[[#This Row],[ID]]))</f>
        <v>689</v>
      </c>
      <c r="D697" t="str">
        <f>IF(Table1[[#This Row],[A1]]="","",MATCH(Table1[[#This Row],[A1]],Table6[5],0))</f>
        <v/>
      </c>
      <c r="E697" t="str">
        <f>IF(Table1[[#This Row],[ID]]="","",Table1[[#This Row],[TOKO-KOTA_H]])</f>
        <v/>
      </c>
      <c r="F697" t="str">
        <f>IF(Table1[[#This Row],[NOTA TOKO]]="","",ROW()-2)</f>
        <v/>
      </c>
      <c r="G697" s="59"/>
      <c r="H697" s="1"/>
      <c r="J697" s="1"/>
      <c r="K697" t="s">
        <v>11985</v>
      </c>
      <c r="L697" t="str">
        <f>IF(Table1[[#This Row],[_NAMA BARANG]]="",IF(Table1[[#This Row],[//DBS]]="","",INDEX(DBS[NAMA],Table1[[#This Row],[//DBS]])),Table1[[#This Row],[_NAMA BARANG]])</f>
        <v>TAS GB-S WARNA-WARNI</v>
      </c>
      <c r="M697" s="60"/>
      <c r="O697" t="str">
        <f>IF(Table1[[#This Row],[ROWID]]="","",IF(Table1[[#This Row],[_KETERANGAN]]="STOCK BELUM LENGKAP","ADA",IF(Table1[[#This Row],[KODE BARANG]]="","TIDAK ADA","ADA")))</f>
        <v>ADA</v>
      </c>
      <c r="P697">
        <v>2</v>
      </c>
      <c r="Q697" t="s">
        <v>34</v>
      </c>
      <c r="R697">
        <f>IF(Table1[[#This Row],[//DBS]]="","",INDEX(DBS[ISI],Table1[[#This Row],[//DBS]]))</f>
        <v>60</v>
      </c>
      <c r="S697" t="str">
        <f>IF(Table1[[#This Row],[//DBS]]="","",IF(Table1[[#This Row],[SATUAN_BYPASS]]="",INDEX(DBS[[SATUAN ]],Table1[[#This Row],[//DBS]]),Table1[SATUAN_BYPASS]))</f>
        <v>LSN</v>
      </c>
      <c r="T697">
        <v>60</v>
      </c>
      <c r="U697" s="58">
        <f>IF(Table1[[#This Row],[HARGA_BYPASS]]="",IF(Table1[[#This Row],[_HARGA]]="","",Table1[[#This Row],[_HARGA]]*1000),Table1[[#This Row],[HARGA_BYPASS]])</f>
        <v>60000</v>
      </c>
      <c r="V697" s="2"/>
      <c r="W697" s="2"/>
      <c r="X697" s="58" t="str">
        <f>IF(Table1[[#This Row],[ROWID]]="","",IF(Table1[[#This Row],[ROWID]]=C698,"",SUMIF(Table1[ROWID],Table1[[#This Row],[ROWID]],Table1[TOTAL])))</f>
        <v/>
      </c>
      <c r="AA69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97">
        <f>IF(Table1[[#This Row],[JUMLAH NOTA]]="","",IF(Table1[[#This Row],[CONV]]="",Table1[[#This Row],[JUMLAH NOTA]],Table1[[#This Row],[JUMLAH NOTA]]*Table1[[#This Row],[CONV]]))</f>
        <v>2</v>
      </c>
      <c r="AC697" t="str">
        <f>IF(Table1[[#This Row],[ISI_CONV]]="","",IF(Table1[[#This Row],[CONV]]="",Table1[[#This Row],[SATUAN NOTA]],Table1[[#This Row],[SATUAN]]))</f>
        <v>LSN</v>
      </c>
      <c r="AD697" s="58">
        <f>IF(Table1[[#This Row],[HARGA]]="","",IF(Table1[[#This Row],[CONV]]="",Table1[[#This Row],[HARGA]],Table1[[#This Row],[HARGA]]/Table1[[#This Row],[CONV]]))</f>
        <v>60000</v>
      </c>
      <c r="AE697" s="58">
        <f>IF(Table1[[#This Row],[HARGA_CONV]]="","",Table1[[#This Row],[HARGA_CONV]]*Table1[[#This Row],[ISI_CONV]]*(100%-(Table1[[#This Row],[DISKON]]+Table1[[#This Row],[DISKON NOTA]])))</f>
        <v>120000</v>
      </c>
      <c r="AF697" s="3">
        <f>IF(Table1[[#This Row],[TANGGAL NOTA]]="",AF696,Table1[[#This Row],[TANGGAL NOTA]])</f>
        <v>45534</v>
      </c>
      <c r="AG697" s="3">
        <v>45533</v>
      </c>
      <c r="AH697" s="3">
        <f>IF(Table1[[#This Row],[TANGGAL UPDATE]]="",AH696,Table1[[#This Row],[TANGGAL UPDATE]])</f>
        <v>45535</v>
      </c>
      <c r="AI697" t="str" cm="1">
        <f t="array" ref="AI697">IF(Table1[[#This Row],[A1]]="",AI696,INDEX(Table6[3],Table1[[#This Row],[Q1]]))</f>
        <v>G</v>
      </c>
      <c r="AJ697" t="str">
        <f>IF(Table1[[#This Row],[_KETERANGAN]]="","",Table1[[#This Row],[_KETERANGAN]])</f>
        <v/>
      </c>
      <c r="AK697" t="str" cm="1">
        <f t="array" ref="AK697">IF(Table1[[#This Row],[A1]]="",AK696,INDEX(Table6[3],Table1[[#This Row],[Q1]]))</f>
        <v>G</v>
      </c>
      <c r="AL697" s="5" t="str" cm="1">
        <f t="array" ref="AL697">IF(Table1[[#This Row],[A1]]="",AL696,INDEX(Table6[1],Table1[[#This Row],[Q1]]))</f>
        <v>SISWA CEMERLANG</v>
      </c>
      <c r="AM697" t="str" cm="1">
        <f t="array" ref="AM697">IF(Table1[[#This Row],[A1]]="",AM696,INDEX(Table6[2],Table1[[#This Row],[Q1]]))</f>
        <v>KLATEN</v>
      </c>
      <c r="AN697" t="str">
        <f>CONCATENATE(Table1[[#This Row],[TOKO_H]],"-",Table1[[#This Row],[KOTA_H]])</f>
        <v>SISWA CEMERLANG-KLATEN</v>
      </c>
      <c r="AO697"/>
      <c r="AP697" t="s">
        <v>9561</v>
      </c>
      <c r="AQ697"/>
    </row>
    <row r="698" spans="1:43" ht="14.25">
      <c r="A698">
        <f>IF(Table1[[#This Row],[KODE BARANG]]="","",MATCH(Table1[[#This Row],[KODE BARANG]],DBS[KODE BARANG],0))</f>
        <v>2862</v>
      </c>
      <c r="B698">
        <f>IF(Table1[[#This Row],[ROWID]]="","",ROW()-2)</f>
        <v>696</v>
      </c>
      <c r="C698">
        <f>IF(Table1[[#This Row],[NAMA BARANG]]="","",IF(Table1[[#This Row],[ID]]="",C697,Table1[[#This Row],[ID]]))</f>
        <v>689</v>
      </c>
      <c r="D698" t="str">
        <f>IF(Table1[[#This Row],[A1]]="","",MATCH(Table1[[#This Row],[A1]],Table6[5],0))</f>
        <v/>
      </c>
      <c r="E698" t="str">
        <f>IF(Table1[[#This Row],[ID]]="","",Table1[[#This Row],[TOKO-KOTA_H]])</f>
        <v/>
      </c>
      <c r="F698" t="str">
        <f>IF(Table1[[#This Row],[NOTA TOKO]]="","",ROW()-2)</f>
        <v/>
      </c>
      <c r="G698" s="59"/>
      <c r="H698" s="1"/>
      <c r="J698" s="1"/>
      <c r="K698" t="s">
        <v>11985</v>
      </c>
      <c r="L698" t="str">
        <f>IF(Table1[[#This Row],[_NAMA BARANG]]="",IF(Table1[[#This Row],[//DBS]]="","",INDEX(DBS[NAMA],Table1[[#This Row],[//DBS]])),Table1[[#This Row],[_NAMA BARANG]])</f>
        <v>TAS GB-S WARNA-WARNI</v>
      </c>
      <c r="M698" s="60"/>
      <c r="O698" t="str">
        <f>IF(Table1[[#This Row],[ROWID]]="","",IF(Table1[[#This Row],[_KETERANGAN]]="STOCK BELUM LENGKAP","ADA",IF(Table1[[#This Row],[KODE BARANG]]="","TIDAK ADA","ADA")))</f>
        <v>ADA</v>
      </c>
      <c r="P698">
        <v>2</v>
      </c>
      <c r="Q698" t="s">
        <v>34</v>
      </c>
      <c r="R698">
        <f>IF(Table1[[#This Row],[//DBS]]="","",INDEX(DBS[ISI],Table1[[#This Row],[//DBS]]))</f>
        <v>60</v>
      </c>
      <c r="S698" t="str">
        <f>IF(Table1[[#This Row],[//DBS]]="","",IF(Table1[[#This Row],[SATUAN_BYPASS]]="",INDEX(DBS[[SATUAN ]],Table1[[#This Row],[//DBS]]),Table1[SATUAN_BYPASS]))</f>
        <v>LSN</v>
      </c>
      <c r="T698">
        <v>60</v>
      </c>
      <c r="U698" s="58">
        <f>IF(Table1[[#This Row],[HARGA_BYPASS]]="",IF(Table1[[#This Row],[_HARGA]]="","",Table1[[#This Row],[_HARGA]]*1000),Table1[[#This Row],[HARGA_BYPASS]])</f>
        <v>60000</v>
      </c>
      <c r="V698" s="2"/>
      <c r="W698" s="2"/>
      <c r="X698" s="58" t="str">
        <f>IF(Table1[[#This Row],[ROWID]]="","",IF(Table1[[#This Row],[ROWID]]=C699,"",SUMIF(Table1[ROWID],Table1[[#This Row],[ROWID]],Table1[TOTAL])))</f>
        <v/>
      </c>
      <c r="AA69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98">
        <f>IF(Table1[[#This Row],[JUMLAH NOTA]]="","",IF(Table1[[#This Row],[CONV]]="",Table1[[#This Row],[JUMLAH NOTA]],Table1[[#This Row],[JUMLAH NOTA]]*Table1[[#This Row],[CONV]]))</f>
        <v>2</v>
      </c>
      <c r="AC698" t="str">
        <f>IF(Table1[[#This Row],[ISI_CONV]]="","",IF(Table1[[#This Row],[CONV]]="",Table1[[#This Row],[SATUAN NOTA]],Table1[[#This Row],[SATUAN]]))</f>
        <v>LSN</v>
      </c>
      <c r="AD698" s="58">
        <f>IF(Table1[[#This Row],[HARGA]]="","",IF(Table1[[#This Row],[CONV]]="",Table1[[#This Row],[HARGA]],Table1[[#This Row],[HARGA]]/Table1[[#This Row],[CONV]]))</f>
        <v>60000</v>
      </c>
      <c r="AE698" s="58">
        <f>IF(Table1[[#This Row],[HARGA_CONV]]="","",Table1[[#This Row],[HARGA_CONV]]*Table1[[#This Row],[ISI_CONV]]*(100%-(Table1[[#This Row],[DISKON]]+Table1[[#This Row],[DISKON NOTA]])))</f>
        <v>120000</v>
      </c>
      <c r="AF698" s="3">
        <f>IF(Table1[[#This Row],[TANGGAL NOTA]]="",AF697,Table1[[#This Row],[TANGGAL NOTA]])</f>
        <v>45534</v>
      </c>
      <c r="AG698" s="3">
        <v>45533</v>
      </c>
      <c r="AH698" s="3">
        <f>IF(Table1[[#This Row],[TANGGAL UPDATE]]="",AH697,Table1[[#This Row],[TANGGAL UPDATE]])</f>
        <v>45535</v>
      </c>
      <c r="AI698" t="str" cm="1">
        <f t="array" ref="AI698">IF(Table1[[#This Row],[A1]]="",AI697,INDEX(Table6[3],Table1[[#This Row],[Q1]]))</f>
        <v>G</v>
      </c>
      <c r="AJ698" t="str">
        <f>IF(Table1[[#This Row],[_KETERANGAN]]="","",Table1[[#This Row],[_KETERANGAN]])</f>
        <v/>
      </c>
      <c r="AK698" t="str" cm="1">
        <f t="array" ref="AK698">IF(Table1[[#This Row],[A1]]="",AK697,INDEX(Table6[3],Table1[[#This Row],[Q1]]))</f>
        <v>G</v>
      </c>
      <c r="AL698" s="5" t="str" cm="1">
        <f t="array" ref="AL698">IF(Table1[[#This Row],[A1]]="",AL697,INDEX(Table6[1],Table1[[#This Row],[Q1]]))</f>
        <v>SISWA CEMERLANG</v>
      </c>
      <c r="AM698" t="str" cm="1">
        <f t="array" ref="AM698">IF(Table1[[#This Row],[A1]]="",AM697,INDEX(Table6[2],Table1[[#This Row],[Q1]]))</f>
        <v>KLATEN</v>
      </c>
      <c r="AN698" t="str">
        <f>CONCATENATE(Table1[[#This Row],[TOKO_H]],"-",Table1[[#This Row],[KOTA_H]])</f>
        <v>SISWA CEMERLANG-KLATEN</v>
      </c>
      <c r="AO698"/>
      <c r="AP698" t="s">
        <v>9561</v>
      </c>
      <c r="AQ698"/>
    </row>
    <row r="699" spans="1:43">
      <c r="A699">
        <f>IF(Table1[[#This Row],[KODE BARANG]]="","",MATCH(Table1[[#This Row],[KODE BARANG]],DBS[KODE BARANG],0))</f>
        <v>2862</v>
      </c>
      <c r="B699">
        <f>IF(Table1[[#This Row],[ROWID]]="","",ROW()-2)</f>
        <v>697</v>
      </c>
      <c r="C699">
        <f>IF(Table1[[#This Row],[NAMA BARANG]]="","",IF(Table1[[#This Row],[ID]]="",C698,Table1[[#This Row],[ID]]))</f>
        <v>689</v>
      </c>
      <c r="D699" t="str">
        <f>IF(Table1[[#This Row],[A1]]="","",MATCH(Table1[[#This Row],[A1]],Table6[5],0))</f>
        <v/>
      </c>
      <c r="E699" t="str">
        <f>IF(Table1[[#This Row],[ID]]="","",Table1[[#This Row],[TOKO-KOTA_H]])</f>
        <v/>
      </c>
      <c r="F699" t="str">
        <f>IF(Table1[[#This Row],[NOTA TOKO]]="","",ROW()-2)</f>
        <v/>
      </c>
      <c r="G699" s="59"/>
      <c r="H699" s="1"/>
      <c r="J699" s="1"/>
      <c r="K699" t="s">
        <v>11985</v>
      </c>
      <c r="L699" t="str">
        <f>IF(Table1[[#This Row],[_NAMA BARANG]]="",IF(Table1[[#This Row],[//DBS]]="","",INDEX(DBS[NAMA],Table1[[#This Row],[//DBS]])),Table1[[#This Row],[_NAMA BARANG]])</f>
        <v>TAS GB-S WARNA-WARNI</v>
      </c>
      <c r="M699"/>
      <c r="O699" t="str">
        <f>IF(Table1[[#This Row],[ROWID]]="","",IF(Table1[[#This Row],[_KETERANGAN]]="STOCK BELUM LENGKAP","ADA",IF(Table1[[#This Row],[KODE BARANG]]="","TIDAK ADA","ADA")))</f>
        <v>ADA</v>
      </c>
      <c r="P699">
        <v>2</v>
      </c>
      <c r="Q699" t="s">
        <v>34</v>
      </c>
      <c r="R699">
        <f>IF(Table1[[#This Row],[//DBS]]="","",INDEX(DBS[ISI],Table1[[#This Row],[//DBS]]))</f>
        <v>60</v>
      </c>
      <c r="S699" t="str">
        <f>IF(Table1[[#This Row],[//DBS]]="","",IF(Table1[[#This Row],[SATUAN_BYPASS]]="",INDEX(DBS[[SATUAN ]],Table1[[#This Row],[//DBS]]),Table1[SATUAN_BYPASS]))</f>
        <v>LSN</v>
      </c>
      <c r="T699">
        <v>60</v>
      </c>
      <c r="U699" s="58">
        <f>IF(Table1[[#This Row],[HARGA_BYPASS]]="",IF(Table1[[#This Row],[_HARGA]]="","",Table1[[#This Row],[_HARGA]]*1000),Table1[[#This Row],[HARGA_BYPASS]])</f>
        <v>60000</v>
      </c>
      <c r="V699" s="2"/>
      <c r="W699" s="2"/>
      <c r="X699" s="58" t="str">
        <f>IF(Table1[[#This Row],[ROWID]]="","",IF(Table1[[#This Row],[ROWID]]=C700,"",SUMIF(Table1[ROWID],Table1[[#This Row],[ROWID]],Table1[TOTAL])))</f>
        <v/>
      </c>
      <c r="AA69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699">
        <f>IF(Table1[[#This Row],[JUMLAH NOTA]]="","",IF(Table1[[#This Row],[CONV]]="",Table1[[#This Row],[JUMLAH NOTA]],Table1[[#This Row],[JUMLAH NOTA]]*Table1[[#This Row],[CONV]]))</f>
        <v>2</v>
      </c>
      <c r="AC699" t="str">
        <f>IF(Table1[[#This Row],[ISI_CONV]]="","",IF(Table1[[#This Row],[CONV]]="",Table1[[#This Row],[SATUAN NOTA]],Table1[[#This Row],[SATUAN]]))</f>
        <v>LSN</v>
      </c>
      <c r="AD699" s="58">
        <f>IF(Table1[[#This Row],[HARGA]]="","",IF(Table1[[#This Row],[CONV]]="",Table1[[#This Row],[HARGA]],Table1[[#This Row],[HARGA]]/Table1[[#This Row],[CONV]]))</f>
        <v>60000</v>
      </c>
      <c r="AE699" s="58">
        <f>IF(Table1[[#This Row],[HARGA_CONV]]="","",Table1[[#This Row],[HARGA_CONV]]*Table1[[#This Row],[ISI_CONV]]*(100%-(Table1[[#This Row],[DISKON]]+Table1[[#This Row],[DISKON NOTA]])))</f>
        <v>120000</v>
      </c>
      <c r="AF699" s="3">
        <f>IF(Table1[[#This Row],[TANGGAL NOTA]]="",AF698,Table1[[#This Row],[TANGGAL NOTA]])</f>
        <v>45534</v>
      </c>
      <c r="AG699" s="3">
        <v>45533</v>
      </c>
      <c r="AH699" s="3">
        <f>IF(Table1[[#This Row],[TANGGAL UPDATE]]="",AH698,Table1[[#This Row],[TANGGAL UPDATE]])</f>
        <v>45535</v>
      </c>
      <c r="AI699" t="str" cm="1">
        <f t="array" ref="AI699">IF(Table1[[#This Row],[A1]]="",AI698,INDEX(Table6[3],Table1[[#This Row],[Q1]]))</f>
        <v>G</v>
      </c>
      <c r="AJ699" t="str">
        <f>IF(Table1[[#This Row],[_KETERANGAN]]="","",Table1[[#This Row],[_KETERANGAN]])</f>
        <v/>
      </c>
      <c r="AK699" t="str" cm="1">
        <f t="array" ref="AK699">IF(Table1[[#This Row],[A1]]="",AK698,INDEX(Table6[3],Table1[[#This Row],[Q1]]))</f>
        <v>G</v>
      </c>
      <c r="AL699" s="5" t="str" cm="1">
        <f t="array" ref="AL699">IF(Table1[[#This Row],[A1]]="",AL698,INDEX(Table6[1],Table1[[#This Row],[Q1]]))</f>
        <v>SISWA CEMERLANG</v>
      </c>
      <c r="AM699" t="str" cm="1">
        <f t="array" ref="AM699">IF(Table1[[#This Row],[A1]]="",AM698,INDEX(Table6[2],Table1[[#This Row],[Q1]]))</f>
        <v>KLATEN</v>
      </c>
      <c r="AN699" t="str">
        <f>CONCATENATE(Table1[[#This Row],[TOKO_H]],"-",Table1[[#This Row],[KOTA_H]])</f>
        <v>SISWA CEMERLANG-KLATEN</v>
      </c>
      <c r="AO699"/>
      <c r="AP699" t="s">
        <v>9561</v>
      </c>
      <c r="AQ699"/>
    </row>
    <row r="700" spans="1:43">
      <c r="A700">
        <f>IF(Table1[[#This Row],[KODE BARANG]]="","",MATCH(Table1[[#This Row],[KODE BARANG]],DBS[KODE BARANG],0))</f>
        <v>2862</v>
      </c>
      <c r="B700">
        <f>IF(Table1[[#This Row],[ROWID]]="","",ROW()-2)</f>
        <v>698</v>
      </c>
      <c r="C700">
        <f>IF(Table1[[#This Row],[NAMA BARANG]]="","",IF(Table1[[#This Row],[ID]]="",C699,Table1[[#This Row],[ID]]))</f>
        <v>689</v>
      </c>
      <c r="D700" t="str">
        <f>IF(Table1[[#This Row],[A1]]="","",MATCH(Table1[[#This Row],[A1]],Table6[5],0))</f>
        <v/>
      </c>
      <c r="E700" t="str">
        <f>IF(Table1[[#This Row],[ID]]="","",Table1[[#This Row],[TOKO-KOTA_H]])</f>
        <v/>
      </c>
      <c r="F700" t="str">
        <f>IF(Table1[[#This Row],[NOTA TOKO]]="","",ROW()-2)</f>
        <v/>
      </c>
      <c r="G700" s="59"/>
      <c r="H700" s="1"/>
      <c r="J700" s="1"/>
      <c r="K700" t="s">
        <v>11985</v>
      </c>
      <c r="L700" t="str">
        <f>IF(Table1[[#This Row],[_NAMA BARANG]]="",IF(Table1[[#This Row],[//DBS]]="","",INDEX(DBS[NAMA],Table1[[#This Row],[//DBS]])),Table1[[#This Row],[_NAMA BARANG]])</f>
        <v>TAS GB-S WARNA-WARNI</v>
      </c>
      <c r="M700"/>
      <c r="O700" t="str">
        <f>IF(Table1[[#This Row],[ROWID]]="","",IF(Table1[[#This Row],[_KETERANGAN]]="STOCK BELUM LENGKAP","ADA",IF(Table1[[#This Row],[KODE BARANG]]="","TIDAK ADA","ADA")))</f>
        <v>ADA</v>
      </c>
      <c r="P700">
        <v>2</v>
      </c>
      <c r="Q700" t="s">
        <v>34</v>
      </c>
      <c r="R700">
        <f>IF(Table1[[#This Row],[//DBS]]="","",INDEX(DBS[ISI],Table1[[#This Row],[//DBS]]))</f>
        <v>60</v>
      </c>
      <c r="S700" t="str">
        <f>IF(Table1[[#This Row],[//DBS]]="","",IF(Table1[[#This Row],[SATUAN_BYPASS]]="",INDEX(DBS[[SATUAN ]],Table1[[#This Row],[//DBS]]),Table1[SATUAN_BYPASS]))</f>
        <v>LSN</v>
      </c>
      <c r="T700">
        <v>60</v>
      </c>
      <c r="U700" s="58">
        <f>IF(Table1[[#This Row],[HARGA_BYPASS]]="",IF(Table1[[#This Row],[_HARGA]]="","",Table1[[#This Row],[_HARGA]]*1000),Table1[[#This Row],[HARGA_BYPASS]])</f>
        <v>60000</v>
      </c>
      <c r="V700" s="2"/>
      <c r="W700" s="2"/>
      <c r="X700" s="58" t="str">
        <f>IF(Table1[[#This Row],[ROWID]]="","",IF(Table1[[#This Row],[ROWID]]=C701,"",SUMIF(Table1[ROWID],Table1[[#This Row],[ROWID]],Table1[TOTAL])))</f>
        <v/>
      </c>
      <c r="AA70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00">
        <f>IF(Table1[[#This Row],[JUMLAH NOTA]]="","",IF(Table1[[#This Row],[CONV]]="",Table1[[#This Row],[JUMLAH NOTA]],Table1[[#This Row],[JUMLAH NOTA]]*Table1[[#This Row],[CONV]]))</f>
        <v>2</v>
      </c>
      <c r="AC700" t="str">
        <f>IF(Table1[[#This Row],[ISI_CONV]]="","",IF(Table1[[#This Row],[CONV]]="",Table1[[#This Row],[SATUAN NOTA]],Table1[[#This Row],[SATUAN]]))</f>
        <v>LSN</v>
      </c>
      <c r="AD700" s="58">
        <f>IF(Table1[[#This Row],[HARGA]]="","",IF(Table1[[#This Row],[CONV]]="",Table1[[#This Row],[HARGA]],Table1[[#This Row],[HARGA]]/Table1[[#This Row],[CONV]]))</f>
        <v>60000</v>
      </c>
      <c r="AE700" s="58">
        <f>IF(Table1[[#This Row],[HARGA_CONV]]="","",Table1[[#This Row],[HARGA_CONV]]*Table1[[#This Row],[ISI_CONV]]*(100%-(Table1[[#This Row],[DISKON]]+Table1[[#This Row],[DISKON NOTA]])))</f>
        <v>120000</v>
      </c>
      <c r="AF700" s="3">
        <f>IF(Table1[[#This Row],[TANGGAL NOTA]]="",AF699,Table1[[#This Row],[TANGGAL NOTA]])</f>
        <v>45534</v>
      </c>
      <c r="AG700" s="3">
        <v>45533</v>
      </c>
      <c r="AH700" s="3">
        <f>IF(Table1[[#This Row],[TANGGAL UPDATE]]="",AH699,Table1[[#This Row],[TANGGAL UPDATE]])</f>
        <v>45535</v>
      </c>
      <c r="AI700" t="str" cm="1">
        <f t="array" ref="AI700">IF(Table1[[#This Row],[A1]]="",AI699,INDEX(Table6[3],Table1[[#This Row],[Q1]]))</f>
        <v>G</v>
      </c>
      <c r="AJ700" t="str">
        <f>IF(Table1[[#This Row],[_KETERANGAN]]="","",Table1[[#This Row],[_KETERANGAN]])</f>
        <v/>
      </c>
      <c r="AK700" t="str" cm="1">
        <f t="array" ref="AK700">IF(Table1[[#This Row],[A1]]="",AK699,INDEX(Table6[3],Table1[[#This Row],[Q1]]))</f>
        <v>G</v>
      </c>
      <c r="AL700" s="5" t="str" cm="1">
        <f t="array" ref="AL700">IF(Table1[[#This Row],[A1]]="",AL699,INDEX(Table6[1],Table1[[#This Row],[Q1]]))</f>
        <v>SISWA CEMERLANG</v>
      </c>
      <c r="AM700" t="str" cm="1">
        <f t="array" ref="AM700">IF(Table1[[#This Row],[A1]]="",AM699,INDEX(Table6[2],Table1[[#This Row],[Q1]]))</f>
        <v>KLATEN</v>
      </c>
      <c r="AN700" t="str">
        <f>CONCATENATE(Table1[[#This Row],[TOKO_H]],"-",Table1[[#This Row],[KOTA_H]])</f>
        <v>SISWA CEMERLANG-KLATEN</v>
      </c>
      <c r="AO700"/>
      <c r="AP700" t="s">
        <v>9561</v>
      </c>
      <c r="AQ700"/>
    </row>
    <row r="701" spans="1:43">
      <c r="A701">
        <f>IF(Table1[[#This Row],[KODE BARANG]]="","",MATCH(Table1[[#This Row],[KODE BARANG]],DBS[KODE BARANG],0))</f>
        <v>2862</v>
      </c>
      <c r="B701">
        <f>IF(Table1[[#This Row],[ROWID]]="","",ROW()-2)</f>
        <v>699</v>
      </c>
      <c r="C701">
        <f>IF(Table1[[#This Row],[NAMA BARANG]]="","",IF(Table1[[#This Row],[ID]]="",C700,Table1[[#This Row],[ID]]))</f>
        <v>689</v>
      </c>
      <c r="D701" t="str">
        <f>IF(Table1[[#This Row],[A1]]="","",MATCH(Table1[[#This Row],[A1]],Table6[5],0))</f>
        <v/>
      </c>
      <c r="E701" t="str">
        <f>IF(Table1[[#This Row],[ID]]="","",Table1[[#This Row],[TOKO-KOTA_H]])</f>
        <v/>
      </c>
      <c r="F701" t="str">
        <f>IF(Table1[[#This Row],[NOTA TOKO]]="","",ROW()-2)</f>
        <v/>
      </c>
      <c r="G701" s="59"/>
      <c r="H701" s="1"/>
      <c r="J701" s="1"/>
      <c r="K701" t="s">
        <v>11985</v>
      </c>
      <c r="L701" t="str">
        <f>IF(Table1[[#This Row],[_NAMA BARANG]]="",IF(Table1[[#This Row],[//DBS]]="","",INDEX(DBS[NAMA],Table1[[#This Row],[//DBS]])),Table1[[#This Row],[_NAMA BARANG]])</f>
        <v>TAS GB-S WARNA-WARNI</v>
      </c>
      <c r="M701"/>
      <c r="O701" t="str">
        <f>IF(Table1[[#This Row],[ROWID]]="","",IF(Table1[[#This Row],[_KETERANGAN]]="STOCK BELUM LENGKAP","ADA",IF(Table1[[#This Row],[KODE BARANG]]="","TIDAK ADA","ADA")))</f>
        <v>ADA</v>
      </c>
      <c r="P701">
        <v>2</v>
      </c>
      <c r="Q701" t="s">
        <v>34</v>
      </c>
      <c r="R701">
        <f>IF(Table1[[#This Row],[//DBS]]="","",INDEX(DBS[ISI],Table1[[#This Row],[//DBS]]))</f>
        <v>60</v>
      </c>
      <c r="S701" t="str">
        <f>IF(Table1[[#This Row],[//DBS]]="","",IF(Table1[[#This Row],[SATUAN_BYPASS]]="",INDEX(DBS[[SATUAN ]],Table1[[#This Row],[//DBS]]),Table1[SATUAN_BYPASS]))</f>
        <v>LSN</v>
      </c>
      <c r="T701">
        <v>60</v>
      </c>
      <c r="U701" s="58">
        <f>IF(Table1[[#This Row],[HARGA_BYPASS]]="",IF(Table1[[#This Row],[_HARGA]]="","",Table1[[#This Row],[_HARGA]]*1000),Table1[[#This Row],[HARGA_BYPASS]])</f>
        <v>60000</v>
      </c>
      <c r="V701" s="2"/>
      <c r="W701" s="2"/>
      <c r="X701" s="58" t="str">
        <f>IF(Table1[[#This Row],[ROWID]]="","",IF(Table1[[#This Row],[ROWID]]=C702,"",SUMIF(Table1[ROWID],Table1[[#This Row],[ROWID]],Table1[TOTAL])))</f>
        <v/>
      </c>
      <c r="AA70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01">
        <f>IF(Table1[[#This Row],[JUMLAH NOTA]]="","",IF(Table1[[#This Row],[CONV]]="",Table1[[#This Row],[JUMLAH NOTA]],Table1[[#This Row],[JUMLAH NOTA]]*Table1[[#This Row],[CONV]]))</f>
        <v>2</v>
      </c>
      <c r="AC701" t="str">
        <f>IF(Table1[[#This Row],[ISI_CONV]]="","",IF(Table1[[#This Row],[CONV]]="",Table1[[#This Row],[SATUAN NOTA]],Table1[[#This Row],[SATUAN]]))</f>
        <v>LSN</v>
      </c>
      <c r="AD701" s="58">
        <f>IF(Table1[[#This Row],[HARGA]]="","",IF(Table1[[#This Row],[CONV]]="",Table1[[#This Row],[HARGA]],Table1[[#This Row],[HARGA]]/Table1[[#This Row],[CONV]]))</f>
        <v>60000</v>
      </c>
      <c r="AE701" s="58">
        <f>IF(Table1[[#This Row],[HARGA_CONV]]="","",Table1[[#This Row],[HARGA_CONV]]*Table1[[#This Row],[ISI_CONV]]*(100%-(Table1[[#This Row],[DISKON]]+Table1[[#This Row],[DISKON NOTA]])))</f>
        <v>120000</v>
      </c>
      <c r="AF701" s="3">
        <f>IF(Table1[[#This Row],[TANGGAL NOTA]]="",AF700,Table1[[#This Row],[TANGGAL NOTA]])</f>
        <v>45534</v>
      </c>
      <c r="AG701" s="3">
        <v>45533</v>
      </c>
      <c r="AH701" s="3">
        <f>IF(Table1[[#This Row],[TANGGAL UPDATE]]="",AH700,Table1[[#This Row],[TANGGAL UPDATE]])</f>
        <v>45535</v>
      </c>
      <c r="AI701" t="str" cm="1">
        <f t="array" ref="AI701">IF(Table1[[#This Row],[A1]]="",AI700,INDEX(Table6[3],Table1[[#This Row],[Q1]]))</f>
        <v>G</v>
      </c>
      <c r="AJ701" t="str">
        <f>IF(Table1[[#This Row],[_KETERANGAN]]="","",Table1[[#This Row],[_KETERANGAN]])</f>
        <v/>
      </c>
      <c r="AK701" t="str" cm="1">
        <f t="array" ref="AK701">IF(Table1[[#This Row],[A1]]="",AK700,INDEX(Table6[3],Table1[[#This Row],[Q1]]))</f>
        <v>G</v>
      </c>
      <c r="AL701" s="5" t="str" cm="1">
        <f t="array" ref="AL701">IF(Table1[[#This Row],[A1]]="",AL700,INDEX(Table6[1],Table1[[#This Row],[Q1]]))</f>
        <v>SISWA CEMERLANG</v>
      </c>
      <c r="AM701" t="str" cm="1">
        <f t="array" ref="AM701">IF(Table1[[#This Row],[A1]]="",AM700,INDEX(Table6[2],Table1[[#This Row],[Q1]]))</f>
        <v>KLATEN</v>
      </c>
      <c r="AN701" t="str">
        <f>CONCATENATE(Table1[[#This Row],[TOKO_H]],"-",Table1[[#This Row],[KOTA_H]])</f>
        <v>SISWA CEMERLANG-KLATEN</v>
      </c>
      <c r="AO701"/>
      <c r="AP701" t="s">
        <v>9561</v>
      </c>
      <c r="AQ701"/>
    </row>
    <row r="702" spans="1:43">
      <c r="A702">
        <f>IF(Table1[[#This Row],[KODE BARANG]]="","",MATCH(Table1[[#This Row],[KODE BARANG]],DBS[KODE BARANG],0))</f>
        <v>2862</v>
      </c>
      <c r="B702">
        <f>IF(Table1[[#This Row],[ROWID]]="","",ROW()-2)</f>
        <v>700</v>
      </c>
      <c r="C702">
        <f>IF(Table1[[#This Row],[NAMA BARANG]]="","",IF(Table1[[#This Row],[ID]]="",C701,Table1[[#This Row],[ID]]))</f>
        <v>689</v>
      </c>
      <c r="D702" t="str">
        <f>IF(Table1[[#This Row],[A1]]="","",MATCH(Table1[[#This Row],[A1]],Table6[5],0))</f>
        <v/>
      </c>
      <c r="E702" t="str">
        <f>IF(Table1[[#This Row],[ID]]="","",Table1[[#This Row],[TOKO-KOTA_H]])</f>
        <v/>
      </c>
      <c r="F702" t="str">
        <f>IF(Table1[[#This Row],[NOTA TOKO]]="","",ROW()-2)</f>
        <v/>
      </c>
      <c r="G702" s="59"/>
      <c r="H702" s="1"/>
      <c r="J702" s="1"/>
      <c r="K702" t="s">
        <v>11985</v>
      </c>
      <c r="L702" t="str">
        <f>IF(Table1[[#This Row],[_NAMA BARANG]]="",IF(Table1[[#This Row],[//DBS]]="","",INDEX(DBS[NAMA],Table1[[#This Row],[//DBS]])),Table1[[#This Row],[_NAMA BARANG]])</f>
        <v>TAS GB-S WARNA-WARNI</v>
      </c>
      <c r="M702"/>
      <c r="O702" t="str">
        <f>IF(Table1[[#This Row],[ROWID]]="","",IF(Table1[[#This Row],[_KETERANGAN]]="STOCK BELUM LENGKAP","ADA",IF(Table1[[#This Row],[KODE BARANG]]="","TIDAK ADA","ADA")))</f>
        <v>ADA</v>
      </c>
      <c r="P702">
        <v>2</v>
      </c>
      <c r="Q702" t="s">
        <v>34</v>
      </c>
      <c r="R702">
        <f>IF(Table1[[#This Row],[//DBS]]="","",INDEX(DBS[ISI],Table1[[#This Row],[//DBS]]))</f>
        <v>60</v>
      </c>
      <c r="S702" t="str">
        <f>IF(Table1[[#This Row],[//DBS]]="","",IF(Table1[[#This Row],[SATUAN_BYPASS]]="",INDEX(DBS[[SATUAN ]],Table1[[#This Row],[//DBS]]),Table1[SATUAN_BYPASS]))</f>
        <v>LSN</v>
      </c>
      <c r="T702">
        <v>60</v>
      </c>
      <c r="U702" s="58">
        <f>IF(Table1[[#This Row],[HARGA_BYPASS]]="",IF(Table1[[#This Row],[_HARGA]]="","",Table1[[#This Row],[_HARGA]]*1000),Table1[[#This Row],[HARGA_BYPASS]])</f>
        <v>60000</v>
      </c>
      <c r="V702" s="2"/>
      <c r="W702" s="2"/>
      <c r="X702" s="58" t="str">
        <f>IF(Table1[[#This Row],[ROWID]]="","",IF(Table1[[#This Row],[ROWID]]=C703,"",SUMIF(Table1[ROWID],Table1[[#This Row],[ROWID]],Table1[TOTAL])))</f>
        <v/>
      </c>
      <c r="AA70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02">
        <f>IF(Table1[[#This Row],[JUMLAH NOTA]]="","",IF(Table1[[#This Row],[CONV]]="",Table1[[#This Row],[JUMLAH NOTA]],Table1[[#This Row],[JUMLAH NOTA]]*Table1[[#This Row],[CONV]]))</f>
        <v>2</v>
      </c>
      <c r="AC702" t="str">
        <f>IF(Table1[[#This Row],[ISI_CONV]]="","",IF(Table1[[#This Row],[CONV]]="",Table1[[#This Row],[SATUAN NOTA]],Table1[[#This Row],[SATUAN]]))</f>
        <v>LSN</v>
      </c>
      <c r="AD702" s="58">
        <f>IF(Table1[[#This Row],[HARGA]]="","",IF(Table1[[#This Row],[CONV]]="",Table1[[#This Row],[HARGA]],Table1[[#This Row],[HARGA]]/Table1[[#This Row],[CONV]]))</f>
        <v>60000</v>
      </c>
      <c r="AE702" s="58">
        <f>IF(Table1[[#This Row],[HARGA_CONV]]="","",Table1[[#This Row],[HARGA_CONV]]*Table1[[#This Row],[ISI_CONV]]*(100%-(Table1[[#This Row],[DISKON]]+Table1[[#This Row],[DISKON NOTA]])))</f>
        <v>120000</v>
      </c>
      <c r="AF702" s="3">
        <f>IF(Table1[[#This Row],[TANGGAL NOTA]]="",AF701,Table1[[#This Row],[TANGGAL NOTA]])</f>
        <v>45534</v>
      </c>
      <c r="AG702" s="3">
        <v>45533</v>
      </c>
      <c r="AH702" s="3">
        <f>IF(Table1[[#This Row],[TANGGAL UPDATE]]="",AH701,Table1[[#This Row],[TANGGAL UPDATE]])</f>
        <v>45535</v>
      </c>
      <c r="AI702" t="str" cm="1">
        <f t="array" ref="AI702">IF(Table1[[#This Row],[A1]]="",AI701,INDEX(Table6[3],Table1[[#This Row],[Q1]]))</f>
        <v>G</v>
      </c>
      <c r="AJ702" t="str">
        <f>IF(Table1[[#This Row],[_KETERANGAN]]="","",Table1[[#This Row],[_KETERANGAN]])</f>
        <v/>
      </c>
      <c r="AK702" t="str" cm="1">
        <f t="array" ref="AK702">IF(Table1[[#This Row],[A1]]="",AK701,INDEX(Table6[3],Table1[[#This Row],[Q1]]))</f>
        <v>G</v>
      </c>
      <c r="AL702" s="5" t="str" cm="1">
        <f t="array" ref="AL702">IF(Table1[[#This Row],[A1]]="",AL701,INDEX(Table6[1],Table1[[#This Row],[Q1]]))</f>
        <v>SISWA CEMERLANG</v>
      </c>
      <c r="AM702" t="str" cm="1">
        <f t="array" ref="AM702">IF(Table1[[#This Row],[A1]]="",AM701,INDEX(Table6[2],Table1[[#This Row],[Q1]]))</f>
        <v>KLATEN</v>
      </c>
      <c r="AN702" t="str">
        <f>CONCATENATE(Table1[[#This Row],[TOKO_H]],"-",Table1[[#This Row],[KOTA_H]])</f>
        <v>SISWA CEMERLANG-KLATEN</v>
      </c>
      <c r="AO702"/>
      <c r="AP702" t="s">
        <v>9561</v>
      </c>
      <c r="AQ702"/>
    </row>
    <row r="703" spans="1:43">
      <c r="A703">
        <f>IF(Table1[[#This Row],[KODE BARANG]]="","",MATCH(Table1[[#This Row],[KODE BARANG]],DBS[KODE BARANG],0))</f>
        <v>2862</v>
      </c>
      <c r="B703">
        <f>IF(Table1[[#This Row],[ROWID]]="","",ROW()-2)</f>
        <v>701</v>
      </c>
      <c r="C703">
        <f>IF(Table1[[#This Row],[NAMA BARANG]]="","",IF(Table1[[#This Row],[ID]]="",C702,Table1[[#This Row],[ID]]))</f>
        <v>689</v>
      </c>
      <c r="D703" t="str">
        <f>IF(Table1[[#This Row],[A1]]="","",MATCH(Table1[[#This Row],[A1]],Table6[5],0))</f>
        <v/>
      </c>
      <c r="E703" t="str">
        <f>IF(Table1[[#This Row],[ID]]="","",Table1[[#This Row],[TOKO-KOTA_H]])</f>
        <v/>
      </c>
      <c r="F703" t="str">
        <f>IF(Table1[[#This Row],[NOTA TOKO]]="","",ROW()-2)</f>
        <v/>
      </c>
      <c r="G703" s="59"/>
      <c r="H703" s="1"/>
      <c r="J703" s="1"/>
      <c r="K703" t="s">
        <v>11985</v>
      </c>
      <c r="L703" t="str">
        <f>IF(Table1[[#This Row],[_NAMA BARANG]]="",IF(Table1[[#This Row],[//DBS]]="","",INDEX(DBS[NAMA],Table1[[#This Row],[//DBS]])),Table1[[#This Row],[_NAMA BARANG]])</f>
        <v>TAS GB-S WARNA-WARNI</v>
      </c>
      <c r="M703"/>
      <c r="O703" t="str">
        <f>IF(Table1[[#This Row],[ROWID]]="","",IF(Table1[[#This Row],[_KETERANGAN]]="STOCK BELUM LENGKAP","ADA",IF(Table1[[#This Row],[KODE BARANG]]="","TIDAK ADA","ADA")))</f>
        <v>ADA</v>
      </c>
      <c r="P703">
        <v>2</v>
      </c>
      <c r="Q703" t="s">
        <v>34</v>
      </c>
      <c r="R703">
        <f>IF(Table1[[#This Row],[//DBS]]="","",INDEX(DBS[ISI],Table1[[#This Row],[//DBS]]))</f>
        <v>60</v>
      </c>
      <c r="S703" t="str">
        <f>IF(Table1[[#This Row],[//DBS]]="","",IF(Table1[[#This Row],[SATUAN_BYPASS]]="",INDEX(DBS[[SATUAN ]],Table1[[#This Row],[//DBS]]),Table1[SATUAN_BYPASS]))</f>
        <v>LSN</v>
      </c>
      <c r="T703">
        <v>60</v>
      </c>
      <c r="U703" s="58">
        <f>IF(Table1[[#This Row],[HARGA_BYPASS]]="",IF(Table1[[#This Row],[_HARGA]]="","",Table1[[#This Row],[_HARGA]]*1000),Table1[[#This Row],[HARGA_BYPASS]])</f>
        <v>60000</v>
      </c>
      <c r="V703" s="2"/>
      <c r="W703" s="2"/>
      <c r="X703" s="58" t="str">
        <f>IF(Table1[[#This Row],[ROWID]]="","",IF(Table1[[#This Row],[ROWID]]=C704,"",SUMIF(Table1[ROWID],Table1[[#This Row],[ROWID]],Table1[TOTAL])))</f>
        <v/>
      </c>
      <c r="AA70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03">
        <f>IF(Table1[[#This Row],[JUMLAH NOTA]]="","",IF(Table1[[#This Row],[CONV]]="",Table1[[#This Row],[JUMLAH NOTA]],Table1[[#This Row],[JUMLAH NOTA]]*Table1[[#This Row],[CONV]]))</f>
        <v>2</v>
      </c>
      <c r="AC703" t="str">
        <f>IF(Table1[[#This Row],[ISI_CONV]]="","",IF(Table1[[#This Row],[CONV]]="",Table1[[#This Row],[SATUAN NOTA]],Table1[[#This Row],[SATUAN]]))</f>
        <v>LSN</v>
      </c>
      <c r="AD703" s="58">
        <f>IF(Table1[[#This Row],[HARGA]]="","",IF(Table1[[#This Row],[CONV]]="",Table1[[#This Row],[HARGA]],Table1[[#This Row],[HARGA]]/Table1[[#This Row],[CONV]]))</f>
        <v>60000</v>
      </c>
      <c r="AE703" s="58">
        <f>IF(Table1[[#This Row],[HARGA_CONV]]="","",Table1[[#This Row],[HARGA_CONV]]*Table1[[#This Row],[ISI_CONV]]*(100%-(Table1[[#This Row],[DISKON]]+Table1[[#This Row],[DISKON NOTA]])))</f>
        <v>120000</v>
      </c>
      <c r="AF703" s="3">
        <f>IF(Table1[[#This Row],[TANGGAL NOTA]]="",AF702,Table1[[#This Row],[TANGGAL NOTA]])</f>
        <v>45534</v>
      </c>
      <c r="AG703" s="3">
        <v>45533</v>
      </c>
      <c r="AH703" s="3">
        <f>IF(Table1[[#This Row],[TANGGAL UPDATE]]="",AH702,Table1[[#This Row],[TANGGAL UPDATE]])</f>
        <v>45535</v>
      </c>
      <c r="AI703" t="str" cm="1">
        <f t="array" ref="AI703">IF(Table1[[#This Row],[A1]]="",AI702,INDEX(Table6[3],Table1[[#This Row],[Q1]]))</f>
        <v>G</v>
      </c>
      <c r="AJ703" t="str">
        <f>IF(Table1[[#This Row],[_KETERANGAN]]="","",Table1[[#This Row],[_KETERANGAN]])</f>
        <v/>
      </c>
      <c r="AK703" t="str" cm="1">
        <f t="array" ref="AK703">IF(Table1[[#This Row],[A1]]="",AK702,INDEX(Table6[3],Table1[[#This Row],[Q1]]))</f>
        <v>G</v>
      </c>
      <c r="AL703" s="5" t="str" cm="1">
        <f t="array" ref="AL703">IF(Table1[[#This Row],[A1]]="",AL702,INDEX(Table6[1],Table1[[#This Row],[Q1]]))</f>
        <v>SISWA CEMERLANG</v>
      </c>
      <c r="AM703" t="str" cm="1">
        <f t="array" ref="AM703">IF(Table1[[#This Row],[A1]]="",AM702,INDEX(Table6[2],Table1[[#This Row],[Q1]]))</f>
        <v>KLATEN</v>
      </c>
      <c r="AN703" t="str">
        <f>CONCATENATE(Table1[[#This Row],[TOKO_H]],"-",Table1[[#This Row],[KOTA_H]])</f>
        <v>SISWA CEMERLANG-KLATEN</v>
      </c>
      <c r="AO703"/>
      <c r="AP703" t="s">
        <v>9561</v>
      </c>
      <c r="AQ703"/>
    </row>
    <row r="704" spans="1:43">
      <c r="A704">
        <f>IF(Table1[[#This Row],[KODE BARANG]]="","",MATCH(Table1[[#This Row],[KODE BARANG]],DBS[KODE BARANG],0))</f>
        <v>2864</v>
      </c>
      <c r="B704">
        <f>IF(Table1[[#This Row],[ROWID]]="","",ROW()-2)</f>
        <v>702</v>
      </c>
      <c r="C704">
        <f>IF(Table1[[#This Row],[NAMA BARANG]]="","",IF(Table1[[#This Row],[ID]]="",C703,Table1[[#This Row],[ID]]))</f>
        <v>689</v>
      </c>
      <c r="D704" t="str">
        <f>IF(Table1[[#This Row],[A1]]="","",MATCH(Table1[[#This Row],[A1]],Table6[5],0))</f>
        <v/>
      </c>
      <c r="E704" t="str">
        <f>IF(Table1[[#This Row],[ID]]="","",Table1[[#This Row],[TOKO-KOTA_H]])</f>
        <v/>
      </c>
      <c r="F704" t="str">
        <f>IF(Table1[[#This Row],[NOTA TOKO]]="","",ROW()-2)</f>
        <v/>
      </c>
      <c r="G704" s="59"/>
      <c r="H704" s="1"/>
      <c r="J704" s="1"/>
      <c r="K704" t="s">
        <v>11854</v>
      </c>
      <c r="L704" t="str">
        <f>IF(Table1[[#This Row],[_NAMA BARANG]]="",IF(Table1[[#This Row],[//DBS]]="","",INDEX(DBS[NAMA],Table1[[#This Row],[//DBS]])),Table1[[#This Row],[_NAMA BARANG]])</f>
        <v>TAS GB-M WARNA-WARNI</v>
      </c>
      <c r="M704"/>
      <c r="O704" t="str">
        <f>IF(Table1[[#This Row],[ROWID]]="","",IF(Table1[[#This Row],[_KETERANGAN]]="STOCK BELUM LENGKAP","ADA",IF(Table1[[#This Row],[KODE BARANG]]="","TIDAK ADA","ADA")))</f>
        <v>ADA</v>
      </c>
      <c r="P704">
        <v>2</v>
      </c>
      <c r="Q704" t="s">
        <v>34</v>
      </c>
      <c r="R704">
        <f>IF(Table1[[#This Row],[//DBS]]="","",INDEX(DBS[ISI],Table1[[#This Row],[//DBS]]))</f>
        <v>40</v>
      </c>
      <c r="S704" t="str">
        <f>IF(Table1[[#This Row],[//DBS]]="","",IF(Table1[[#This Row],[SATUAN_BYPASS]]="",INDEX(DBS[[SATUAN ]],Table1[[#This Row],[//DBS]]),Table1[SATUAN_BYPASS]))</f>
        <v>LSN</v>
      </c>
      <c r="T704">
        <v>100</v>
      </c>
      <c r="U704" s="58">
        <f>IF(Table1[[#This Row],[HARGA_BYPASS]]="",IF(Table1[[#This Row],[_HARGA]]="","",Table1[[#This Row],[_HARGA]]*1000),Table1[[#This Row],[HARGA_BYPASS]])</f>
        <v>100000</v>
      </c>
      <c r="V704" s="2"/>
      <c r="W704" s="2"/>
      <c r="X704" s="58" t="str">
        <f>IF(Table1[[#This Row],[ROWID]]="","",IF(Table1[[#This Row],[ROWID]]=C705,"",SUMIF(Table1[ROWID],Table1[[#This Row],[ROWID]],Table1[TOTAL])))</f>
        <v/>
      </c>
      <c r="AA70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04">
        <f>IF(Table1[[#This Row],[JUMLAH NOTA]]="","",IF(Table1[[#This Row],[CONV]]="",Table1[[#This Row],[JUMLAH NOTA]],Table1[[#This Row],[JUMLAH NOTA]]*Table1[[#This Row],[CONV]]))</f>
        <v>2</v>
      </c>
      <c r="AC704" t="str">
        <f>IF(Table1[[#This Row],[ISI_CONV]]="","",IF(Table1[[#This Row],[CONV]]="",Table1[[#This Row],[SATUAN NOTA]],Table1[[#This Row],[SATUAN]]))</f>
        <v>LSN</v>
      </c>
      <c r="AD704" s="58">
        <f>IF(Table1[[#This Row],[HARGA]]="","",IF(Table1[[#This Row],[CONV]]="",Table1[[#This Row],[HARGA]],Table1[[#This Row],[HARGA]]/Table1[[#This Row],[CONV]]))</f>
        <v>100000</v>
      </c>
      <c r="AE704" s="58">
        <f>IF(Table1[[#This Row],[HARGA_CONV]]="","",Table1[[#This Row],[HARGA_CONV]]*Table1[[#This Row],[ISI_CONV]]*(100%-(Table1[[#This Row],[DISKON]]+Table1[[#This Row],[DISKON NOTA]])))</f>
        <v>200000</v>
      </c>
      <c r="AF704" s="3">
        <f>IF(Table1[[#This Row],[TANGGAL NOTA]]="",AF703,Table1[[#This Row],[TANGGAL NOTA]])</f>
        <v>45534</v>
      </c>
      <c r="AG704" s="3">
        <v>45533</v>
      </c>
      <c r="AH704" s="3">
        <f>IF(Table1[[#This Row],[TANGGAL UPDATE]]="",AH703,Table1[[#This Row],[TANGGAL UPDATE]])</f>
        <v>45535</v>
      </c>
      <c r="AI704" t="str" cm="1">
        <f t="array" ref="AI704">IF(Table1[[#This Row],[A1]]="",AI703,INDEX(Table6[3],Table1[[#This Row],[Q1]]))</f>
        <v>G</v>
      </c>
      <c r="AJ704" t="str">
        <f>IF(Table1[[#This Row],[_KETERANGAN]]="","",Table1[[#This Row],[_KETERANGAN]])</f>
        <v/>
      </c>
      <c r="AK704" t="str" cm="1">
        <f t="array" ref="AK704">IF(Table1[[#This Row],[A1]]="",AK703,INDEX(Table6[3],Table1[[#This Row],[Q1]]))</f>
        <v>G</v>
      </c>
      <c r="AL704" s="5" t="str" cm="1">
        <f t="array" ref="AL704">IF(Table1[[#This Row],[A1]]="",AL703,INDEX(Table6[1],Table1[[#This Row],[Q1]]))</f>
        <v>SISWA CEMERLANG</v>
      </c>
      <c r="AM704" t="str" cm="1">
        <f t="array" ref="AM704">IF(Table1[[#This Row],[A1]]="",AM703,INDEX(Table6[2],Table1[[#This Row],[Q1]]))</f>
        <v>KLATEN</v>
      </c>
      <c r="AN704" t="str">
        <f>CONCATENATE(Table1[[#This Row],[TOKO_H]],"-",Table1[[#This Row],[KOTA_H]])</f>
        <v>SISWA CEMERLANG-KLATEN</v>
      </c>
      <c r="AO704"/>
      <c r="AP704" t="s">
        <v>9561</v>
      </c>
      <c r="AQ704"/>
    </row>
    <row r="705" spans="1:43">
      <c r="A705">
        <f>IF(Table1[[#This Row],[KODE BARANG]]="","",MATCH(Table1[[#This Row],[KODE BARANG]],DBS[KODE BARANG],0))</f>
        <v>2864</v>
      </c>
      <c r="B705">
        <f>IF(Table1[[#This Row],[ROWID]]="","",ROW()-2)</f>
        <v>703</v>
      </c>
      <c r="C705">
        <f>IF(Table1[[#This Row],[NAMA BARANG]]="","",IF(Table1[[#This Row],[ID]]="",C704,Table1[[#This Row],[ID]]))</f>
        <v>689</v>
      </c>
      <c r="D705" t="str">
        <f>IF(Table1[[#This Row],[A1]]="","",MATCH(Table1[[#This Row],[A1]],Table6[5],0))</f>
        <v/>
      </c>
      <c r="E705" t="str">
        <f>IF(Table1[[#This Row],[ID]]="","",Table1[[#This Row],[TOKO-KOTA_H]])</f>
        <v/>
      </c>
      <c r="F705" t="str">
        <f>IF(Table1[[#This Row],[NOTA TOKO]]="","",ROW()-2)</f>
        <v/>
      </c>
      <c r="G705" s="59"/>
      <c r="H705" s="1"/>
      <c r="J705" s="1"/>
      <c r="K705" t="s">
        <v>11854</v>
      </c>
      <c r="L705" t="str">
        <f>IF(Table1[[#This Row],[_NAMA BARANG]]="",IF(Table1[[#This Row],[//DBS]]="","",INDEX(DBS[NAMA],Table1[[#This Row],[//DBS]])),Table1[[#This Row],[_NAMA BARANG]])</f>
        <v>TAS GB-M WARNA-WARNI</v>
      </c>
      <c r="M705"/>
      <c r="O705" t="str">
        <f>IF(Table1[[#This Row],[ROWID]]="","",IF(Table1[[#This Row],[_KETERANGAN]]="STOCK BELUM LENGKAP","ADA",IF(Table1[[#This Row],[KODE BARANG]]="","TIDAK ADA","ADA")))</f>
        <v>ADA</v>
      </c>
      <c r="P705">
        <v>2</v>
      </c>
      <c r="Q705" t="s">
        <v>34</v>
      </c>
      <c r="R705">
        <f>IF(Table1[[#This Row],[//DBS]]="","",INDEX(DBS[ISI],Table1[[#This Row],[//DBS]]))</f>
        <v>40</v>
      </c>
      <c r="S705" t="str">
        <f>IF(Table1[[#This Row],[//DBS]]="","",IF(Table1[[#This Row],[SATUAN_BYPASS]]="",INDEX(DBS[[SATUAN ]],Table1[[#This Row],[//DBS]]),Table1[SATUAN_BYPASS]))</f>
        <v>LSN</v>
      </c>
      <c r="T705">
        <v>100</v>
      </c>
      <c r="U705" s="58">
        <f>IF(Table1[[#This Row],[HARGA_BYPASS]]="",IF(Table1[[#This Row],[_HARGA]]="","",Table1[[#This Row],[_HARGA]]*1000),Table1[[#This Row],[HARGA_BYPASS]])</f>
        <v>100000</v>
      </c>
      <c r="V705" s="2"/>
      <c r="W705" s="2"/>
      <c r="X705" s="58" t="str">
        <f>IF(Table1[[#This Row],[ROWID]]="","",IF(Table1[[#This Row],[ROWID]]=C706,"",SUMIF(Table1[ROWID],Table1[[#This Row],[ROWID]],Table1[TOTAL])))</f>
        <v/>
      </c>
      <c r="AA70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05">
        <f>IF(Table1[[#This Row],[JUMLAH NOTA]]="","",IF(Table1[[#This Row],[CONV]]="",Table1[[#This Row],[JUMLAH NOTA]],Table1[[#This Row],[JUMLAH NOTA]]*Table1[[#This Row],[CONV]]))</f>
        <v>2</v>
      </c>
      <c r="AC705" t="str">
        <f>IF(Table1[[#This Row],[ISI_CONV]]="","",IF(Table1[[#This Row],[CONV]]="",Table1[[#This Row],[SATUAN NOTA]],Table1[[#This Row],[SATUAN]]))</f>
        <v>LSN</v>
      </c>
      <c r="AD705" s="58">
        <f>IF(Table1[[#This Row],[HARGA]]="","",IF(Table1[[#This Row],[CONV]]="",Table1[[#This Row],[HARGA]],Table1[[#This Row],[HARGA]]/Table1[[#This Row],[CONV]]))</f>
        <v>100000</v>
      </c>
      <c r="AE705" s="58">
        <f>IF(Table1[[#This Row],[HARGA_CONV]]="","",Table1[[#This Row],[HARGA_CONV]]*Table1[[#This Row],[ISI_CONV]]*(100%-(Table1[[#This Row],[DISKON]]+Table1[[#This Row],[DISKON NOTA]])))</f>
        <v>200000</v>
      </c>
      <c r="AF705" s="3">
        <f>IF(Table1[[#This Row],[TANGGAL NOTA]]="",AF704,Table1[[#This Row],[TANGGAL NOTA]])</f>
        <v>45534</v>
      </c>
      <c r="AG705" s="3">
        <v>45533</v>
      </c>
      <c r="AH705" s="3">
        <f>IF(Table1[[#This Row],[TANGGAL UPDATE]]="",AH704,Table1[[#This Row],[TANGGAL UPDATE]])</f>
        <v>45535</v>
      </c>
      <c r="AI705" t="str" cm="1">
        <f t="array" ref="AI705">IF(Table1[[#This Row],[A1]]="",AI704,INDEX(Table6[3],Table1[[#This Row],[Q1]]))</f>
        <v>G</v>
      </c>
      <c r="AJ705" t="str">
        <f>IF(Table1[[#This Row],[_KETERANGAN]]="","",Table1[[#This Row],[_KETERANGAN]])</f>
        <v/>
      </c>
      <c r="AK705" t="str" cm="1">
        <f t="array" ref="AK705">IF(Table1[[#This Row],[A1]]="",AK704,INDEX(Table6[3],Table1[[#This Row],[Q1]]))</f>
        <v>G</v>
      </c>
      <c r="AL705" s="5" t="str" cm="1">
        <f t="array" ref="AL705">IF(Table1[[#This Row],[A1]]="",AL704,INDEX(Table6[1],Table1[[#This Row],[Q1]]))</f>
        <v>SISWA CEMERLANG</v>
      </c>
      <c r="AM705" t="str" cm="1">
        <f t="array" ref="AM705">IF(Table1[[#This Row],[A1]]="",AM704,INDEX(Table6[2],Table1[[#This Row],[Q1]]))</f>
        <v>KLATEN</v>
      </c>
      <c r="AN705" t="str">
        <f>CONCATENATE(Table1[[#This Row],[TOKO_H]],"-",Table1[[#This Row],[KOTA_H]])</f>
        <v>SISWA CEMERLANG-KLATEN</v>
      </c>
      <c r="AO705"/>
      <c r="AP705" t="s">
        <v>9561</v>
      </c>
      <c r="AQ705"/>
    </row>
    <row r="706" spans="1:43">
      <c r="A706">
        <f>IF(Table1[[#This Row],[KODE BARANG]]="","",MATCH(Table1[[#This Row],[KODE BARANG]],DBS[KODE BARANG],0))</f>
        <v>2864</v>
      </c>
      <c r="B706">
        <f>IF(Table1[[#This Row],[ROWID]]="","",ROW()-2)</f>
        <v>704</v>
      </c>
      <c r="C706">
        <f>IF(Table1[[#This Row],[NAMA BARANG]]="","",IF(Table1[[#This Row],[ID]]="",C705,Table1[[#This Row],[ID]]))</f>
        <v>689</v>
      </c>
      <c r="D706" t="str">
        <f>IF(Table1[[#This Row],[A1]]="","",MATCH(Table1[[#This Row],[A1]],Table6[5],0))</f>
        <v/>
      </c>
      <c r="E706" t="str">
        <f>IF(Table1[[#This Row],[ID]]="","",Table1[[#This Row],[TOKO-KOTA_H]])</f>
        <v/>
      </c>
      <c r="F706" t="str">
        <f>IF(Table1[[#This Row],[NOTA TOKO]]="","",ROW()-2)</f>
        <v/>
      </c>
      <c r="G706" s="59"/>
      <c r="H706" s="1"/>
      <c r="J706" s="1"/>
      <c r="K706" t="s">
        <v>11854</v>
      </c>
      <c r="L706" t="str">
        <f>IF(Table1[[#This Row],[_NAMA BARANG]]="",IF(Table1[[#This Row],[//DBS]]="","",INDEX(DBS[NAMA],Table1[[#This Row],[//DBS]])),Table1[[#This Row],[_NAMA BARANG]])</f>
        <v>TAS GB-M WARNA-WARNI</v>
      </c>
      <c r="M706"/>
      <c r="O706" t="str">
        <f>IF(Table1[[#This Row],[ROWID]]="","",IF(Table1[[#This Row],[_KETERANGAN]]="STOCK BELUM LENGKAP","ADA",IF(Table1[[#This Row],[KODE BARANG]]="","TIDAK ADA","ADA")))</f>
        <v>ADA</v>
      </c>
      <c r="P706">
        <v>2</v>
      </c>
      <c r="Q706" t="s">
        <v>34</v>
      </c>
      <c r="R706">
        <f>IF(Table1[[#This Row],[//DBS]]="","",INDEX(DBS[ISI],Table1[[#This Row],[//DBS]]))</f>
        <v>40</v>
      </c>
      <c r="S706" t="str">
        <f>IF(Table1[[#This Row],[//DBS]]="","",IF(Table1[[#This Row],[SATUAN_BYPASS]]="",INDEX(DBS[[SATUAN ]],Table1[[#This Row],[//DBS]]),Table1[SATUAN_BYPASS]))</f>
        <v>LSN</v>
      </c>
      <c r="T706">
        <v>100</v>
      </c>
      <c r="U706" s="58">
        <f>IF(Table1[[#This Row],[HARGA_BYPASS]]="",IF(Table1[[#This Row],[_HARGA]]="","",Table1[[#This Row],[_HARGA]]*1000),Table1[[#This Row],[HARGA_BYPASS]])</f>
        <v>100000</v>
      </c>
      <c r="V706" s="2"/>
      <c r="W706" s="2"/>
      <c r="X706" s="58">
        <f>IF(Table1[[#This Row],[ROWID]]="","",IF(Table1[[#This Row],[ROWID]]=C707,"",SUMIF(Table1[ROWID],Table1[[#This Row],[ROWID]],Table1[TOTAL])))</f>
        <v>2160000</v>
      </c>
      <c r="AA70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06">
        <f>IF(Table1[[#This Row],[JUMLAH NOTA]]="","",IF(Table1[[#This Row],[CONV]]="",Table1[[#This Row],[JUMLAH NOTA]],Table1[[#This Row],[JUMLAH NOTA]]*Table1[[#This Row],[CONV]]))</f>
        <v>2</v>
      </c>
      <c r="AC706" t="str">
        <f>IF(Table1[[#This Row],[ISI_CONV]]="","",IF(Table1[[#This Row],[CONV]]="",Table1[[#This Row],[SATUAN NOTA]],Table1[[#This Row],[SATUAN]]))</f>
        <v>LSN</v>
      </c>
      <c r="AD706" s="58">
        <f>IF(Table1[[#This Row],[HARGA]]="","",IF(Table1[[#This Row],[CONV]]="",Table1[[#This Row],[HARGA]],Table1[[#This Row],[HARGA]]/Table1[[#This Row],[CONV]]))</f>
        <v>100000</v>
      </c>
      <c r="AE706" s="58">
        <f>IF(Table1[[#This Row],[HARGA_CONV]]="","",Table1[[#This Row],[HARGA_CONV]]*Table1[[#This Row],[ISI_CONV]]*(100%-(Table1[[#This Row],[DISKON]]+Table1[[#This Row],[DISKON NOTA]])))</f>
        <v>200000</v>
      </c>
      <c r="AF706" s="3">
        <f>IF(Table1[[#This Row],[TANGGAL NOTA]]="",AF705,Table1[[#This Row],[TANGGAL NOTA]])</f>
        <v>45534</v>
      </c>
      <c r="AG706" s="3">
        <v>45533</v>
      </c>
      <c r="AH706" s="3">
        <f>IF(Table1[[#This Row],[TANGGAL UPDATE]]="",AH705,Table1[[#This Row],[TANGGAL UPDATE]])</f>
        <v>45535</v>
      </c>
      <c r="AI706" t="str" cm="1">
        <f t="array" ref="AI706">IF(Table1[[#This Row],[A1]]="",AI705,INDEX(Table6[3],Table1[[#This Row],[Q1]]))</f>
        <v>G</v>
      </c>
      <c r="AJ706" t="str">
        <f>IF(Table1[[#This Row],[_KETERANGAN]]="","",Table1[[#This Row],[_KETERANGAN]])</f>
        <v/>
      </c>
      <c r="AK706" t="str" cm="1">
        <f t="array" ref="AK706">IF(Table1[[#This Row],[A1]]="",AK705,INDEX(Table6[3],Table1[[#This Row],[Q1]]))</f>
        <v>G</v>
      </c>
      <c r="AL706" s="5" t="str" cm="1">
        <f t="array" ref="AL706">IF(Table1[[#This Row],[A1]]="",AL705,INDEX(Table6[1],Table1[[#This Row],[Q1]]))</f>
        <v>SISWA CEMERLANG</v>
      </c>
      <c r="AM706" t="str" cm="1">
        <f t="array" ref="AM706">IF(Table1[[#This Row],[A1]]="",AM705,INDEX(Table6[2],Table1[[#This Row],[Q1]]))</f>
        <v>KLATEN</v>
      </c>
      <c r="AN706" t="str">
        <f>CONCATENATE(Table1[[#This Row],[TOKO_H]],"-",Table1[[#This Row],[KOTA_H]])</f>
        <v>SISWA CEMERLANG-KLATEN</v>
      </c>
      <c r="AO706"/>
      <c r="AP706" t="s">
        <v>9561</v>
      </c>
      <c r="AQ706"/>
    </row>
    <row r="707" spans="1:43">
      <c r="A707" t="str">
        <f>IF(Table1[[#This Row],[KODE BARANG]]="","",MATCH(Table1[[#This Row],[KODE BARANG]],DBS[KODE BARANG],0))</f>
        <v/>
      </c>
      <c r="B707" t="str">
        <f>IF(Table1[[#This Row],[ROWID]]="","",ROW()-2)</f>
        <v/>
      </c>
      <c r="C707" t="str">
        <f>IF(Table1[[#This Row],[NAMA BARANG]]="","",IF(Table1[[#This Row],[ID]]="",C706,Table1[[#This Row],[ID]]))</f>
        <v/>
      </c>
      <c r="D707" t="str">
        <f>IF(Table1[[#This Row],[A1]]="","",MATCH(Table1[[#This Row],[A1]],Table6[5],0))</f>
        <v/>
      </c>
      <c r="E707" t="str">
        <f>IF(Table1[[#This Row],[ID]]="","",Table1[[#This Row],[TOKO-KOTA_H]])</f>
        <v/>
      </c>
      <c r="F707" t="str">
        <f>IF(Table1[[#This Row],[NOTA TOKO]]="","",ROW()-2)</f>
        <v/>
      </c>
      <c r="G707" s="59"/>
      <c r="H707" s="1"/>
      <c r="J707" s="1"/>
      <c r="K707"/>
      <c r="L707" t="str">
        <f>IF(Table1[[#This Row],[_NAMA BARANG]]="",IF(Table1[[#This Row],[//DBS]]="","",INDEX(DBS[NAMA],Table1[[#This Row],[//DBS]])),Table1[[#This Row],[_NAMA BARANG]])</f>
        <v/>
      </c>
      <c r="M707"/>
      <c r="O707" t="str">
        <f>IF(Table1[[#This Row],[ROWID]]="","",IF(Table1[[#This Row],[_KETERANGAN]]="STOCK BELUM LENGKAP","ADA",IF(Table1[[#This Row],[KODE BARANG]]="","TIDAK ADA","ADA")))</f>
        <v/>
      </c>
      <c r="R707" t="str">
        <f>IF(Table1[[#This Row],[//DBS]]="","",INDEX(DBS[ISI],Table1[[#This Row],[//DBS]]))</f>
        <v/>
      </c>
      <c r="S707" t="str">
        <f>IF(Table1[[#This Row],[//DBS]]="","",IF(Table1[[#This Row],[SATUAN_BYPASS]]="",INDEX(DBS[[SATUAN ]],Table1[[#This Row],[//DBS]]),Table1[SATUAN_BYPASS]))</f>
        <v/>
      </c>
      <c r="U707" s="58" t="str">
        <f>IF(Table1[[#This Row],[HARGA_BYPASS]]="",IF(Table1[[#This Row],[_HARGA]]="","",Table1[[#This Row],[_HARGA]]*1000),Table1[[#This Row],[HARGA_BYPASS]])</f>
        <v/>
      </c>
      <c r="V707" s="2"/>
      <c r="W707" s="2"/>
      <c r="X707" s="58" t="str">
        <f>IF(Table1[[#This Row],[ROWID]]="","",IF(Table1[[#This Row],[ROWID]]=C708,"",SUMIF(Table1[ROWID],Table1[[#This Row],[ROWID]],Table1[TOTAL])))</f>
        <v/>
      </c>
      <c r="AA70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07" t="str">
        <f>IF(Table1[[#This Row],[JUMLAH NOTA]]="","",IF(Table1[[#This Row],[CONV]]="",Table1[[#This Row],[JUMLAH NOTA]],Table1[[#This Row],[JUMLAH NOTA]]*Table1[[#This Row],[CONV]]))</f>
        <v/>
      </c>
      <c r="AC707" t="str">
        <f>IF(Table1[[#This Row],[ISI_CONV]]="","",IF(Table1[[#This Row],[CONV]]="",Table1[[#This Row],[SATUAN NOTA]],Table1[[#This Row],[SATUAN]]))</f>
        <v/>
      </c>
      <c r="AD707" s="58" t="str">
        <f>IF(Table1[[#This Row],[HARGA]]="","",IF(Table1[[#This Row],[CONV]]="",Table1[[#This Row],[HARGA]],Table1[[#This Row],[HARGA]]/Table1[[#This Row],[CONV]]))</f>
        <v/>
      </c>
      <c r="AE707" s="58" t="str">
        <f>IF(Table1[[#This Row],[HARGA_CONV]]="","",Table1[[#This Row],[HARGA_CONV]]*Table1[[#This Row],[ISI_CONV]]*(100%-(Table1[[#This Row],[DISKON]]+Table1[[#This Row],[DISKON NOTA]])))</f>
        <v/>
      </c>
      <c r="AF707" s="3">
        <f>IF(Table1[[#This Row],[TANGGAL NOTA]]="",AF706,Table1[[#This Row],[TANGGAL NOTA]])</f>
        <v>45534</v>
      </c>
      <c r="AG707" s="3">
        <v>45533</v>
      </c>
      <c r="AH707" s="3">
        <f>IF(Table1[[#This Row],[TANGGAL UPDATE]]="",AH706,Table1[[#This Row],[TANGGAL UPDATE]])</f>
        <v>45535</v>
      </c>
      <c r="AI707" t="str" cm="1">
        <f t="array" ref="AI707">IF(Table1[[#This Row],[A1]]="",AI706,INDEX(Table6[3],Table1[[#This Row],[Q1]]))</f>
        <v>G</v>
      </c>
      <c r="AJ707" t="str">
        <f>IF(Table1[[#This Row],[_KETERANGAN]]="","",Table1[[#This Row],[_KETERANGAN]])</f>
        <v/>
      </c>
      <c r="AK707" t="str" cm="1">
        <f t="array" ref="AK707">IF(Table1[[#This Row],[A1]]="",AK706,INDEX(Table6[3],Table1[[#This Row],[Q1]]))</f>
        <v>G</v>
      </c>
      <c r="AL707" s="5" t="str" cm="1">
        <f t="array" ref="AL707">IF(Table1[[#This Row],[A1]]="",AL706,INDEX(Table6[1],Table1[[#This Row],[Q1]]))</f>
        <v>SISWA CEMERLANG</v>
      </c>
      <c r="AM707" t="str" cm="1">
        <f t="array" ref="AM707">IF(Table1[[#This Row],[A1]]="",AM706,INDEX(Table6[2],Table1[[#This Row],[Q1]]))</f>
        <v>KLATEN</v>
      </c>
      <c r="AN707" t="str">
        <f>CONCATENATE(Table1[[#This Row],[TOKO_H]],"-",Table1[[#This Row],[KOTA_H]])</f>
        <v>SISWA CEMERLANG-KLATEN</v>
      </c>
      <c r="AO707"/>
      <c r="AP707" t="s">
        <v>9561</v>
      </c>
      <c r="AQ707"/>
    </row>
    <row r="708" spans="1:43">
      <c r="A708">
        <f>IF(Table1[[#This Row],[KODE BARANG]]="","",MATCH(Table1[[#This Row],[KODE BARANG]],DBS[KODE BARANG],0))</f>
        <v>2864</v>
      </c>
      <c r="B708">
        <f>IF(Table1[[#This Row],[ROWID]]="","",ROW()-2)</f>
        <v>706</v>
      </c>
      <c r="C708">
        <f>IF(Table1[[#This Row],[NAMA BARANG]]="","",IF(Table1[[#This Row],[ID]]="",C707,Table1[[#This Row],[ID]]))</f>
        <v>706</v>
      </c>
      <c r="D708" t="str">
        <f>IF(Table1[[#This Row],[A1]]="","",MATCH(Table1[[#This Row],[A1]],Table6[5],0))</f>
        <v/>
      </c>
      <c r="E708" t="str">
        <f>IF(Table1[[#This Row],[ID]]="","",Table1[[#This Row],[TOKO-KOTA_H]])</f>
        <v>SISWA CEMERLANG-KLATEN</v>
      </c>
      <c r="F708">
        <f>IF(Table1[[#This Row],[NOTA TOKO]]="","",ROW()-2)</f>
        <v>706</v>
      </c>
      <c r="G708" s="59"/>
      <c r="H708" s="1"/>
      <c r="I708">
        <v>3533</v>
      </c>
      <c r="J708" s="1"/>
      <c r="K708" t="s">
        <v>11854</v>
      </c>
      <c r="L708" t="str">
        <f>IF(Table1[[#This Row],[_NAMA BARANG]]="",IF(Table1[[#This Row],[//DBS]]="","",INDEX(DBS[NAMA],Table1[[#This Row],[//DBS]])),Table1[[#This Row],[_NAMA BARANG]])</f>
        <v>TAS GB-M WARNA-WARNI</v>
      </c>
      <c r="M708"/>
      <c r="O708" t="str">
        <f>IF(Table1[[#This Row],[ROWID]]="","",IF(Table1[[#This Row],[_KETERANGAN]]="STOCK BELUM LENGKAP","ADA",IF(Table1[[#This Row],[KODE BARANG]]="","TIDAK ADA","ADA")))</f>
        <v>ADA</v>
      </c>
      <c r="P708">
        <v>2</v>
      </c>
      <c r="Q708" t="s">
        <v>34</v>
      </c>
      <c r="R708">
        <f>IF(Table1[[#This Row],[//DBS]]="","",INDEX(DBS[ISI],Table1[[#This Row],[//DBS]]))</f>
        <v>40</v>
      </c>
      <c r="S708" t="str">
        <f>IF(Table1[[#This Row],[//DBS]]="","",IF(Table1[[#This Row],[SATUAN_BYPASS]]="",INDEX(DBS[[SATUAN ]],Table1[[#This Row],[//DBS]]),Table1[SATUAN_BYPASS]))</f>
        <v>LSN</v>
      </c>
      <c r="T708">
        <v>100</v>
      </c>
      <c r="U708" s="58">
        <f>IF(Table1[[#This Row],[HARGA_BYPASS]]="",IF(Table1[[#This Row],[_HARGA]]="","",Table1[[#This Row],[_HARGA]]*1000),Table1[[#This Row],[HARGA_BYPASS]])</f>
        <v>100000</v>
      </c>
      <c r="V708" s="2"/>
      <c r="W708" s="2"/>
      <c r="X708" s="58" t="str">
        <f>IF(Table1[[#This Row],[ROWID]]="","",IF(Table1[[#This Row],[ROWID]]=C709,"",SUMIF(Table1[ROWID],Table1[[#This Row],[ROWID]],Table1[TOTAL])))</f>
        <v/>
      </c>
      <c r="AA70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08">
        <f>IF(Table1[[#This Row],[JUMLAH NOTA]]="","",IF(Table1[[#This Row],[CONV]]="",Table1[[#This Row],[JUMLAH NOTA]],Table1[[#This Row],[JUMLAH NOTA]]*Table1[[#This Row],[CONV]]))</f>
        <v>2</v>
      </c>
      <c r="AC708" t="str">
        <f>IF(Table1[[#This Row],[ISI_CONV]]="","",IF(Table1[[#This Row],[CONV]]="",Table1[[#This Row],[SATUAN NOTA]],Table1[[#This Row],[SATUAN]]))</f>
        <v>LSN</v>
      </c>
      <c r="AD708" s="58">
        <f>IF(Table1[[#This Row],[HARGA]]="","",IF(Table1[[#This Row],[CONV]]="",Table1[[#This Row],[HARGA]],Table1[[#This Row],[HARGA]]/Table1[[#This Row],[CONV]]))</f>
        <v>100000</v>
      </c>
      <c r="AE708" s="58">
        <f>IF(Table1[[#This Row],[HARGA_CONV]]="","",Table1[[#This Row],[HARGA_CONV]]*Table1[[#This Row],[ISI_CONV]]*(100%-(Table1[[#This Row],[DISKON]]+Table1[[#This Row],[DISKON NOTA]])))</f>
        <v>200000</v>
      </c>
      <c r="AF708" s="3">
        <f>IF(Table1[[#This Row],[TANGGAL NOTA]]="",AF707,Table1[[#This Row],[TANGGAL NOTA]])</f>
        <v>45534</v>
      </c>
      <c r="AG708" s="3">
        <v>45533</v>
      </c>
      <c r="AH708" s="3">
        <f>IF(Table1[[#This Row],[TANGGAL UPDATE]]="",AH707,Table1[[#This Row],[TANGGAL UPDATE]])</f>
        <v>45535</v>
      </c>
      <c r="AI708" t="str" cm="1">
        <f t="array" ref="AI708">IF(Table1[[#This Row],[A1]]="",AI707,INDEX(Table6[3],Table1[[#This Row],[Q1]]))</f>
        <v>G</v>
      </c>
      <c r="AJ708" t="str">
        <f>IF(Table1[[#This Row],[_KETERANGAN]]="","",Table1[[#This Row],[_KETERANGAN]])</f>
        <v/>
      </c>
      <c r="AK708" t="str" cm="1">
        <f t="array" ref="AK708">IF(Table1[[#This Row],[A1]]="",AK707,INDEX(Table6[3],Table1[[#This Row],[Q1]]))</f>
        <v>G</v>
      </c>
      <c r="AL708" s="5" t="str" cm="1">
        <f t="array" ref="AL708">IF(Table1[[#This Row],[A1]]="",AL707,INDEX(Table6[1],Table1[[#This Row],[Q1]]))</f>
        <v>SISWA CEMERLANG</v>
      </c>
      <c r="AM708" t="str" cm="1">
        <f t="array" ref="AM708">IF(Table1[[#This Row],[A1]]="",AM707,INDEX(Table6[2],Table1[[#This Row],[Q1]]))</f>
        <v>KLATEN</v>
      </c>
      <c r="AN708" t="str">
        <f>CONCATENATE(Table1[[#This Row],[TOKO_H]],"-",Table1[[#This Row],[KOTA_H]])</f>
        <v>SISWA CEMERLANG-KLATEN</v>
      </c>
      <c r="AO708"/>
      <c r="AP708" t="s">
        <v>9561</v>
      </c>
      <c r="AQ708"/>
    </row>
    <row r="709" spans="1:43">
      <c r="A709">
        <f>IF(Table1[[#This Row],[KODE BARANG]]="","",MATCH(Table1[[#This Row],[KODE BARANG]],DBS[KODE BARANG],0))</f>
        <v>2864</v>
      </c>
      <c r="B709">
        <f>IF(Table1[[#This Row],[ROWID]]="","",ROW()-2)</f>
        <v>707</v>
      </c>
      <c r="C709">
        <f>IF(Table1[[#This Row],[NAMA BARANG]]="","",IF(Table1[[#This Row],[ID]]="",C708,Table1[[#This Row],[ID]]))</f>
        <v>706</v>
      </c>
      <c r="D709" t="str">
        <f>IF(Table1[[#This Row],[A1]]="","",MATCH(Table1[[#This Row],[A1]],Table6[5],0))</f>
        <v/>
      </c>
      <c r="E709" t="str">
        <f>IF(Table1[[#This Row],[ID]]="","",Table1[[#This Row],[TOKO-KOTA_H]])</f>
        <v/>
      </c>
      <c r="F709" t="str">
        <f>IF(Table1[[#This Row],[NOTA TOKO]]="","",ROW()-2)</f>
        <v/>
      </c>
      <c r="G709" s="59"/>
      <c r="H709" s="1"/>
      <c r="J709" s="1"/>
      <c r="K709" t="s">
        <v>11854</v>
      </c>
      <c r="L709" t="str">
        <f>IF(Table1[[#This Row],[_NAMA BARANG]]="",IF(Table1[[#This Row],[//DBS]]="","",INDEX(DBS[NAMA],Table1[[#This Row],[//DBS]])),Table1[[#This Row],[_NAMA BARANG]])</f>
        <v>TAS GB-M WARNA-WARNI</v>
      </c>
      <c r="M709"/>
      <c r="O709" t="str">
        <f>IF(Table1[[#This Row],[ROWID]]="","",IF(Table1[[#This Row],[_KETERANGAN]]="STOCK BELUM LENGKAP","ADA",IF(Table1[[#This Row],[KODE BARANG]]="","TIDAK ADA","ADA")))</f>
        <v>ADA</v>
      </c>
      <c r="P709">
        <v>2</v>
      </c>
      <c r="Q709" t="s">
        <v>34</v>
      </c>
      <c r="R709">
        <f>IF(Table1[[#This Row],[//DBS]]="","",INDEX(DBS[ISI],Table1[[#This Row],[//DBS]]))</f>
        <v>40</v>
      </c>
      <c r="S709" t="str">
        <f>IF(Table1[[#This Row],[//DBS]]="","",IF(Table1[[#This Row],[SATUAN_BYPASS]]="",INDEX(DBS[[SATUAN ]],Table1[[#This Row],[//DBS]]),Table1[SATUAN_BYPASS]))</f>
        <v>LSN</v>
      </c>
      <c r="T709">
        <v>100</v>
      </c>
      <c r="U709" s="58">
        <f>IF(Table1[[#This Row],[HARGA_BYPASS]]="",IF(Table1[[#This Row],[_HARGA]]="","",Table1[[#This Row],[_HARGA]]*1000),Table1[[#This Row],[HARGA_BYPASS]])</f>
        <v>100000</v>
      </c>
      <c r="V709" s="2"/>
      <c r="W709" s="2"/>
      <c r="X709" s="58" t="str">
        <f>IF(Table1[[#This Row],[ROWID]]="","",IF(Table1[[#This Row],[ROWID]]=C710,"",SUMIF(Table1[ROWID],Table1[[#This Row],[ROWID]],Table1[TOTAL])))</f>
        <v/>
      </c>
      <c r="AA70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09">
        <f>IF(Table1[[#This Row],[JUMLAH NOTA]]="","",IF(Table1[[#This Row],[CONV]]="",Table1[[#This Row],[JUMLAH NOTA]],Table1[[#This Row],[JUMLAH NOTA]]*Table1[[#This Row],[CONV]]))</f>
        <v>2</v>
      </c>
      <c r="AC709" t="str">
        <f>IF(Table1[[#This Row],[ISI_CONV]]="","",IF(Table1[[#This Row],[CONV]]="",Table1[[#This Row],[SATUAN NOTA]],Table1[[#This Row],[SATUAN]]))</f>
        <v>LSN</v>
      </c>
      <c r="AD709" s="58">
        <f>IF(Table1[[#This Row],[HARGA]]="","",IF(Table1[[#This Row],[CONV]]="",Table1[[#This Row],[HARGA]],Table1[[#This Row],[HARGA]]/Table1[[#This Row],[CONV]]))</f>
        <v>100000</v>
      </c>
      <c r="AE709" s="58">
        <f>IF(Table1[[#This Row],[HARGA_CONV]]="","",Table1[[#This Row],[HARGA_CONV]]*Table1[[#This Row],[ISI_CONV]]*(100%-(Table1[[#This Row],[DISKON]]+Table1[[#This Row],[DISKON NOTA]])))</f>
        <v>200000</v>
      </c>
      <c r="AF709" s="3">
        <f>IF(Table1[[#This Row],[TANGGAL NOTA]]="",AF708,Table1[[#This Row],[TANGGAL NOTA]])</f>
        <v>45534</v>
      </c>
      <c r="AG709" s="3">
        <v>45533</v>
      </c>
      <c r="AH709" s="3">
        <f>IF(Table1[[#This Row],[TANGGAL UPDATE]]="",AH708,Table1[[#This Row],[TANGGAL UPDATE]])</f>
        <v>45535</v>
      </c>
      <c r="AI709" t="str" cm="1">
        <f t="array" ref="AI709">IF(Table1[[#This Row],[A1]]="",AI708,INDEX(Table6[3],Table1[[#This Row],[Q1]]))</f>
        <v>G</v>
      </c>
      <c r="AJ709" t="str">
        <f>IF(Table1[[#This Row],[_KETERANGAN]]="","",Table1[[#This Row],[_KETERANGAN]])</f>
        <v/>
      </c>
      <c r="AK709" t="str" cm="1">
        <f t="array" ref="AK709">IF(Table1[[#This Row],[A1]]="",AK708,INDEX(Table6[3],Table1[[#This Row],[Q1]]))</f>
        <v>G</v>
      </c>
      <c r="AL709" s="5" t="str" cm="1">
        <f t="array" ref="AL709">IF(Table1[[#This Row],[A1]]="",AL708,INDEX(Table6[1],Table1[[#This Row],[Q1]]))</f>
        <v>SISWA CEMERLANG</v>
      </c>
      <c r="AM709" t="str" cm="1">
        <f t="array" ref="AM709">IF(Table1[[#This Row],[A1]]="",AM708,INDEX(Table6[2],Table1[[#This Row],[Q1]]))</f>
        <v>KLATEN</v>
      </c>
      <c r="AN709" t="str">
        <f>CONCATENATE(Table1[[#This Row],[TOKO_H]],"-",Table1[[#This Row],[KOTA_H]])</f>
        <v>SISWA CEMERLANG-KLATEN</v>
      </c>
      <c r="AO709"/>
      <c r="AP709" t="s">
        <v>9561</v>
      </c>
      <c r="AQ709"/>
    </row>
    <row r="710" spans="1:43">
      <c r="A710">
        <f>IF(Table1[[#This Row],[KODE BARANG]]="","",MATCH(Table1[[#This Row],[KODE BARANG]],DBS[KODE BARANG],0))</f>
        <v>2864</v>
      </c>
      <c r="B710">
        <f>IF(Table1[[#This Row],[ROWID]]="","",ROW()-2)</f>
        <v>708</v>
      </c>
      <c r="C710">
        <f>IF(Table1[[#This Row],[NAMA BARANG]]="","",IF(Table1[[#This Row],[ID]]="",C709,Table1[[#This Row],[ID]]))</f>
        <v>706</v>
      </c>
      <c r="D710" t="str">
        <f>IF(Table1[[#This Row],[A1]]="","",MATCH(Table1[[#This Row],[A1]],Table6[5],0))</f>
        <v/>
      </c>
      <c r="E710" t="str">
        <f>IF(Table1[[#This Row],[ID]]="","",Table1[[#This Row],[TOKO-KOTA_H]])</f>
        <v/>
      </c>
      <c r="F710" t="str">
        <f>IF(Table1[[#This Row],[NOTA TOKO]]="","",ROW()-2)</f>
        <v/>
      </c>
      <c r="G710" s="59"/>
      <c r="H710" s="1"/>
      <c r="J710" s="1"/>
      <c r="K710" t="s">
        <v>11854</v>
      </c>
      <c r="L710" t="str">
        <f>IF(Table1[[#This Row],[_NAMA BARANG]]="",IF(Table1[[#This Row],[//DBS]]="","",INDEX(DBS[NAMA],Table1[[#This Row],[//DBS]])),Table1[[#This Row],[_NAMA BARANG]])</f>
        <v>TAS GB-M WARNA-WARNI</v>
      </c>
      <c r="M710"/>
      <c r="O710" t="str">
        <f>IF(Table1[[#This Row],[ROWID]]="","",IF(Table1[[#This Row],[_KETERANGAN]]="STOCK BELUM LENGKAP","ADA",IF(Table1[[#This Row],[KODE BARANG]]="","TIDAK ADA","ADA")))</f>
        <v>ADA</v>
      </c>
      <c r="P710">
        <v>2</v>
      </c>
      <c r="Q710" t="s">
        <v>34</v>
      </c>
      <c r="R710">
        <f>IF(Table1[[#This Row],[//DBS]]="","",INDEX(DBS[ISI],Table1[[#This Row],[//DBS]]))</f>
        <v>40</v>
      </c>
      <c r="S710" t="str">
        <f>IF(Table1[[#This Row],[//DBS]]="","",IF(Table1[[#This Row],[SATUAN_BYPASS]]="",INDEX(DBS[[SATUAN ]],Table1[[#This Row],[//DBS]]),Table1[SATUAN_BYPASS]))</f>
        <v>LSN</v>
      </c>
      <c r="T710">
        <v>100</v>
      </c>
      <c r="U710" s="58">
        <f>IF(Table1[[#This Row],[HARGA_BYPASS]]="",IF(Table1[[#This Row],[_HARGA]]="","",Table1[[#This Row],[_HARGA]]*1000),Table1[[#This Row],[HARGA_BYPASS]])</f>
        <v>100000</v>
      </c>
      <c r="V710" s="2"/>
      <c r="W710" s="2"/>
      <c r="X710" s="58" t="str">
        <f>IF(Table1[[#This Row],[ROWID]]="","",IF(Table1[[#This Row],[ROWID]]=C711,"",SUMIF(Table1[ROWID],Table1[[#This Row],[ROWID]],Table1[TOTAL])))</f>
        <v/>
      </c>
      <c r="AA71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10">
        <f>IF(Table1[[#This Row],[JUMLAH NOTA]]="","",IF(Table1[[#This Row],[CONV]]="",Table1[[#This Row],[JUMLAH NOTA]],Table1[[#This Row],[JUMLAH NOTA]]*Table1[[#This Row],[CONV]]))</f>
        <v>2</v>
      </c>
      <c r="AC710" t="str">
        <f>IF(Table1[[#This Row],[ISI_CONV]]="","",IF(Table1[[#This Row],[CONV]]="",Table1[[#This Row],[SATUAN NOTA]],Table1[[#This Row],[SATUAN]]))</f>
        <v>LSN</v>
      </c>
      <c r="AD710" s="58">
        <f>IF(Table1[[#This Row],[HARGA]]="","",IF(Table1[[#This Row],[CONV]]="",Table1[[#This Row],[HARGA]],Table1[[#This Row],[HARGA]]/Table1[[#This Row],[CONV]]))</f>
        <v>100000</v>
      </c>
      <c r="AE710" s="58">
        <f>IF(Table1[[#This Row],[HARGA_CONV]]="","",Table1[[#This Row],[HARGA_CONV]]*Table1[[#This Row],[ISI_CONV]]*(100%-(Table1[[#This Row],[DISKON]]+Table1[[#This Row],[DISKON NOTA]])))</f>
        <v>200000</v>
      </c>
      <c r="AF710" s="3">
        <f>IF(Table1[[#This Row],[TANGGAL NOTA]]="",AF709,Table1[[#This Row],[TANGGAL NOTA]])</f>
        <v>45534</v>
      </c>
      <c r="AG710" s="3">
        <v>45533</v>
      </c>
      <c r="AH710" s="3">
        <f>IF(Table1[[#This Row],[TANGGAL UPDATE]]="",AH709,Table1[[#This Row],[TANGGAL UPDATE]])</f>
        <v>45535</v>
      </c>
      <c r="AI710" t="str" cm="1">
        <f t="array" ref="AI710">IF(Table1[[#This Row],[A1]]="",AI709,INDEX(Table6[3],Table1[[#This Row],[Q1]]))</f>
        <v>G</v>
      </c>
      <c r="AJ710" t="str">
        <f>IF(Table1[[#This Row],[_KETERANGAN]]="","",Table1[[#This Row],[_KETERANGAN]])</f>
        <v/>
      </c>
      <c r="AK710" t="str" cm="1">
        <f t="array" ref="AK710">IF(Table1[[#This Row],[A1]]="",AK709,INDEX(Table6[3],Table1[[#This Row],[Q1]]))</f>
        <v>G</v>
      </c>
      <c r="AL710" s="5" t="str" cm="1">
        <f t="array" ref="AL710">IF(Table1[[#This Row],[A1]]="",AL709,INDEX(Table6[1],Table1[[#This Row],[Q1]]))</f>
        <v>SISWA CEMERLANG</v>
      </c>
      <c r="AM710" t="str" cm="1">
        <f t="array" ref="AM710">IF(Table1[[#This Row],[A1]]="",AM709,INDEX(Table6[2],Table1[[#This Row],[Q1]]))</f>
        <v>KLATEN</v>
      </c>
      <c r="AN710" t="str">
        <f>CONCATENATE(Table1[[#This Row],[TOKO_H]],"-",Table1[[#This Row],[KOTA_H]])</f>
        <v>SISWA CEMERLANG-KLATEN</v>
      </c>
      <c r="AO710"/>
      <c r="AP710" t="s">
        <v>9561</v>
      </c>
      <c r="AQ710"/>
    </row>
    <row r="711" spans="1:43">
      <c r="A711">
        <f>IF(Table1[[#This Row],[KODE BARANG]]="","",MATCH(Table1[[#This Row],[KODE BARANG]],DBS[KODE BARANG],0))</f>
        <v>2864</v>
      </c>
      <c r="B711">
        <f>IF(Table1[[#This Row],[ROWID]]="","",ROW()-2)</f>
        <v>709</v>
      </c>
      <c r="C711">
        <f>IF(Table1[[#This Row],[NAMA BARANG]]="","",IF(Table1[[#This Row],[ID]]="",C710,Table1[[#This Row],[ID]]))</f>
        <v>706</v>
      </c>
      <c r="D711" t="str">
        <f>IF(Table1[[#This Row],[A1]]="","",MATCH(Table1[[#This Row],[A1]],Table6[5],0))</f>
        <v/>
      </c>
      <c r="E711" t="str">
        <f>IF(Table1[[#This Row],[ID]]="","",Table1[[#This Row],[TOKO-KOTA_H]])</f>
        <v/>
      </c>
      <c r="F711" t="str">
        <f>IF(Table1[[#This Row],[NOTA TOKO]]="","",ROW()-2)</f>
        <v/>
      </c>
      <c r="G711" s="59"/>
      <c r="H711" s="1"/>
      <c r="J711" s="1"/>
      <c r="K711" t="s">
        <v>11854</v>
      </c>
      <c r="L711" t="str">
        <f>IF(Table1[[#This Row],[_NAMA BARANG]]="",IF(Table1[[#This Row],[//DBS]]="","",INDEX(DBS[NAMA],Table1[[#This Row],[//DBS]])),Table1[[#This Row],[_NAMA BARANG]])</f>
        <v>TAS GB-M WARNA-WARNI</v>
      </c>
      <c r="M711"/>
      <c r="O711" t="str">
        <f>IF(Table1[[#This Row],[ROWID]]="","",IF(Table1[[#This Row],[_KETERANGAN]]="STOCK BELUM LENGKAP","ADA",IF(Table1[[#This Row],[KODE BARANG]]="","TIDAK ADA","ADA")))</f>
        <v>ADA</v>
      </c>
      <c r="P711">
        <v>2</v>
      </c>
      <c r="Q711" t="s">
        <v>34</v>
      </c>
      <c r="R711">
        <f>IF(Table1[[#This Row],[//DBS]]="","",INDEX(DBS[ISI],Table1[[#This Row],[//DBS]]))</f>
        <v>40</v>
      </c>
      <c r="S711" t="str">
        <f>IF(Table1[[#This Row],[//DBS]]="","",IF(Table1[[#This Row],[SATUAN_BYPASS]]="",INDEX(DBS[[SATUAN ]],Table1[[#This Row],[//DBS]]),Table1[SATUAN_BYPASS]))</f>
        <v>LSN</v>
      </c>
      <c r="T711">
        <v>100</v>
      </c>
      <c r="U711" s="58">
        <f>IF(Table1[[#This Row],[HARGA_BYPASS]]="",IF(Table1[[#This Row],[_HARGA]]="","",Table1[[#This Row],[_HARGA]]*1000),Table1[[#This Row],[HARGA_BYPASS]])</f>
        <v>100000</v>
      </c>
      <c r="V711" s="2"/>
      <c r="W711" s="2"/>
      <c r="X711" s="58" t="str">
        <f>IF(Table1[[#This Row],[ROWID]]="","",IF(Table1[[#This Row],[ROWID]]=C712,"",SUMIF(Table1[ROWID],Table1[[#This Row],[ROWID]],Table1[TOTAL])))</f>
        <v/>
      </c>
      <c r="AA71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11">
        <f>IF(Table1[[#This Row],[JUMLAH NOTA]]="","",IF(Table1[[#This Row],[CONV]]="",Table1[[#This Row],[JUMLAH NOTA]],Table1[[#This Row],[JUMLAH NOTA]]*Table1[[#This Row],[CONV]]))</f>
        <v>2</v>
      </c>
      <c r="AC711" t="str">
        <f>IF(Table1[[#This Row],[ISI_CONV]]="","",IF(Table1[[#This Row],[CONV]]="",Table1[[#This Row],[SATUAN NOTA]],Table1[[#This Row],[SATUAN]]))</f>
        <v>LSN</v>
      </c>
      <c r="AD711" s="58">
        <f>IF(Table1[[#This Row],[HARGA]]="","",IF(Table1[[#This Row],[CONV]]="",Table1[[#This Row],[HARGA]],Table1[[#This Row],[HARGA]]/Table1[[#This Row],[CONV]]))</f>
        <v>100000</v>
      </c>
      <c r="AE711" s="58">
        <f>IF(Table1[[#This Row],[HARGA_CONV]]="","",Table1[[#This Row],[HARGA_CONV]]*Table1[[#This Row],[ISI_CONV]]*(100%-(Table1[[#This Row],[DISKON]]+Table1[[#This Row],[DISKON NOTA]])))</f>
        <v>200000</v>
      </c>
      <c r="AF711" s="3">
        <f>IF(Table1[[#This Row],[TANGGAL NOTA]]="",AF710,Table1[[#This Row],[TANGGAL NOTA]])</f>
        <v>45534</v>
      </c>
      <c r="AG711" s="3">
        <v>45533</v>
      </c>
      <c r="AH711" s="3">
        <f>IF(Table1[[#This Row],[TANGGAL UPDATE]]="",AH710,Table1[[#This Row],[TANGGAL UPDATE]])</f>
        <v>45535</v>
      </c>
      <c r="AI711" t="str" cm="1">
        <f t="array" ref="AI711">IF(Table1[[#This Row],[A1]]="",AI710,INDEX(Table6[3],Table1[[#This Row],[Q1]]))</f>
        <v>G</v>
      </c>
      <c r="AJ711" t="str">
        <f>IF(Table1[[#This Row],[_KETERANGAN]]="","",Table1[[#This Row],[_KETERANGAN]])</f>
        <v/>
      </c>
      <c r="AK711" t="str" cm="1">
        <f t="array" ref="AK711">IF(Table1[[#This Row],[A1]]="",AK710,INDEX(Table6[3],Table1[[#This Row],[Q1]]))</f>
        <v>G</v>
      </c>
      <c r="AL711" s="5" t="str" cm="1">
        <f t="array" ref="AL711">IF(Table1[[#This Row],[A1]]="",AL710,INDEX(Table6[1],Table1[[#This Row],[Q1]]))</f>
        <v>SISWA CEMERLANG</v>
      </c>
      <c r="AM711" t="str" cm="1">
        <f t="array" ref="AM711">IF(Table1[[#This Row],[A1]]="",AM710,INDEX(Table6[2],Table1[[#This Row],[Q1]]))</f>
        <v>KLATEN</v>
      </c>
      <c r="AN711" t="str">
        <f>CONCATENATE(Table1[[#This Row],[TOKO_H]],"-",Table1[[#This Row],[KOTA_H]])</f>
        <v>SISWA CEMERLANG-KLATEN</v>
      </c>
      <c r="AO711"/>
      <c r="AP711" t="s">
        <v>9561</v>
      </c>
      <c r="AQ711"/>
    </row>
    <row r="712" spans="1:43">
      <c r="A712">
        <f>IF(Table1[[#This Row],[KODE BARANG]]="","",MATCH(Table1[[#This Row],[KODE BARANG]],DBS[KODE BARANG],0))</f>
        <v>2864</v>
      </c>
      <c r="B712">
        <f>IF(Table1[[#This Row],[ROWID]]="","",ROW()-2)</f>
        <v>710</v>
      </c>
      <c r="C712">
        <f>IF(Table1[[#This Row],[NAMA BARANG]]="","",IF(Table1[[#This Row],[ID]]="",C711,Table1[[#This Row],[ID]]))</f>
        <v>706</v>
      </c>
      <c r="D712" t="str">
        <f>IF(Table1[[#This Row],[A1]]="","",MATCH(Table1[[#This Row],[A1]],Table6[5],0))</f>
        <v/>
      </c>
      <c r="E712" t="str">
        <f>IF(Table1[[#This Row],[ID]]="","",Table1[[#This Row],[TOKO-KOTA_H]])</f>
        <v/>
      </c>
      <c r="F712" t="str">
        <f>IF(Table1[[#This Row],[NOTA TOKO]]="","",ROW()-2)</f>
        <v/>
      </c>
      <c r="G712" s="59"/>
      <c r="H712" s="1"/>
      <c r="J712" s="1"/>
      <c r="K712" t="s">
        <v>11854</v>
      </c>
      <c r="L712" t="str">
        <f>IF(Table1[[#This Row],[_NAMA BARANG]]="",IF(Table1[[#This Row],[//DBS]]="","",INDEX(DBS[NAMA],Table1[[#This Row],[//DBS]])),Table1[[#This Row],[_NAMA BARANG]])</f>
        <v>TAS GB-M WARNA-WARNI</v>
      </c>
      <c r="M712"/>
      <c r="O712" t="str">
        <f>IF(Table1[[#This Row],[ROWID]]="","",IF(Table1[[#This Row],[_KETERANGAN]]="STOCK BELUM LENGKAP","ADA",IF(Table1[[#This Row],[KODE BARANG]]="","TIDAK ADA","ADA")))</f>
        <v>ADA</v>
      </c>
      <c r="P712">
        <v>2</v>
      </c>
      <c r="Q712" t="s">
        <v>34</v>
      </c>
      <c r="R712">
        <f>IF(Table1[[#This Row],[//DBS]]="","",INDEX(DBS[ISI],Table1[[#This Row],[//DBS]]))</f>
        <v>40</v>
      </c>
      <c r="S712" t="str">
        <f>IF(Table1[[#This Row],[//DBS]]="","",IF(Table1[[#This Row],[SATUAN_BYPASS]]="",INDEX(DBS[[SATUAN ]],Table1[[#This Row],[//DBS]]),Table1[SATUAN_BYPASS]))</f>
        <v>LSN</v>
      </c>
      <c r="T712">
        <v>100</v>
      </c>
      <c r="U712" s="58">
        <f>IF(Table1[[#This Row],[HARGA_BYPASS]]="",IF(Table1[[#This Row],[_HARGA]]="","",Table1[[#This Row],[_HARGA]]*1000),Table1[[#This Row],[HARGA_BYPASS]])</f>
        <v>100000</v>
      </c>
      <c r="V712" s="2"/>
      <c r="W712" s="2"/>
      <c r="X712" s="58" t="str">
        <f>IF(Table1[[#This Row],[ROWID]]="","",IF(Table1[[#This Row],[ROWID]]=C713,"",SUMIF(Table1[ROWID],Table1[[#This Row],[ROWID]],Table1[TOTAL])))</f>
        <v/>
      </c>
      <c r="AA71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12">
        <f>IF(Table1[[#This Row],[JUMLAH NOTA]]="","",IF(Table1[[#This Row],[CONV]]="",Table1[[#This Row],[JUMLAH NOTA]],Table1[[#This Row],[JUMLAH NOTA]]*Table1[[#This Row],[CONV]]))</f>
        <v>2</v>
      </c>
      <c r="AC712" t="str">
        <f>IF(Table1[[#This Row],[ISI_CONV]]="","",IF(Table1[[#This Row],[CONV]]="",Table1[[#This Row],[SATUAN NOTA]],Table1[[#This Row],[SATUAN]]))</f>
        <v>LSN</v>
      </c>
      <c r="AD712" s="58">
        <f>IF(Table1[[#This Row],[HARGA]]="","",IF(Table1[[#This Row],[CONV]]="",Table1[[#This Row],[HARGA]],Table1[[#This Row],[HARGA]]/Table1[[#This Row],[CONV]]))</f>
        <v>100000</v>
      </c>
      <c r="AE712" s="58">
        <f>IF(Table1[[#This Row],[HARGA_CONV]]="","",Table1[[#This Row],[HARGA_CONV]]*Table1[[#This Row],[ISI_CONV]]*(100%-(Table1[[#This Row],[DISKON]]+Table1[[#This Row],[DISKON NOTA]])))</f>
        <v>200000</v>
      </c>
      <c r="AF712" s="3">
        <f>IF(Table1[[#This Row],[TANGGAL NOTA]]="",AF711,Table1[[#This Row],[TANGGAL NOTA]])</f>
        <v>45534</v>
      </c>
      <c r="AG712" s="3">
        <v>45533</v>
      </c>
      <c r="AH712" s="3">
        <f>IF(Table1[[#This Row],[TANGGAL UPDATE]]="",AH711,Table1[[#This Row],[TANGGAL UPDATE]])</f>
        <v>45535</v>
      </c>
      <c r="AI712" t="str" cm="1">
        <f t="array" ref="AI712">IF(Table1[[#This Row],[A1]]="",AI711,INDEX(Table6[3],Table1[[#This Row],[Q1]]))</f>
        <v>G</v>
      </c>
      <c r="AJ712" t="str">
        <f>IF(Table1[[#This Row],[_KETERANGAN]]="","",Table1[[#This Row],[_KETERANGAN]])</f>
        <v/>
      </c>
      <c r="AK712" t="str" cm="1">
        <f t="array" ref="AK712">IF(Table1[[#This Row],[A1]]="",AK711,INDEX(Table6[3],Table1[[#This Row],[Q1]]))</f>
        <v>G</v>
      </c>
      <c r="AL712" s="5" t="str" cm="1">
        <f t="array" ref="AL712">IF(Table1[[#This Row],[A1]]="",AL711,INDEX(Table6[1],Table1[[#This Row],[Q1]]))</f>
        <v>SISWA CEMERLANG</v>
      </c>
      <c r="AM712" t="str" cm="1">
        <f t="array" ref="AM712">IF(Table1[[#This Row],[A1]]="",AM711,INDEX(Table6[2],Table1[[#This Row],[Q1]]))</f>
        <v>KLATEN</v>
      </c>
      <c r="AN712" t="str">
        <f>CONCATENATE(Table1[[#This Row],[TOKO_H]],"-",Table1[[#This Row],[KOTA_H]])</f>
        <v>SISWA CEMERLANG-KLATEN</v>
      </c>
      <c r="AO712"/>
      <c r="AP712" t="s">
        <v>9561</v>
      </c>
      <c r="AQ712"/>
    </row>
    <row r="713" spans="1:43">
      <c r="A713">
        <f>IF(Table1[[#This Row],[KODE BARANG]]="","",MATCH(Table1[[#This Row],[KODE BARANG]],DBS[KODE BARANG],0))</f>
        <v>2864</v>
      </c>
      <c r="B713">
        <f>IF(Table1[[#This Row],[ROWID]]="","",ROW()-2)</f>
        <v>711</v>
      </c>
      <c r="C713">
        <f>IF(Table1[[#This Row],[NAMA BARANG]]="","",IF(Table1[[#This Row],[ID]]="",C712,Table1[[#This Row],[ID]]))</f>
        <v>706</v>
      </c>
      <c r="D713" t="str">
        <f>IF(Table1[[#This Row],[A1]]="","",MATCH(Table1[[#This Row],[A1]],Table6[5],0))</f>
        <v/>
      </c>
      <c r="E713" t="str">
        <f>IF(Table1[[#This Row],[ID]]="","",Table1[[#This Row],[TOKO-KOTA_H]])</f>
        <v/>
      </c>
      <c r="F713" t="str">
        <f>IF(Table1[[#This Row],[NOTA TOKO]]="","",ROW()-2)</f>
        <v/>
      </c>
      <c r="G713" s="59"/>
      <c r="H713" s="1"/>
      <c r="J713" s="1"/>
      <c r="K713" t="s">
        <v>11854</v>
      </c>
      <c r="L713" t="str">
        <f>IF(Table1[[#This Row],[_NAMA BARANG]]="",IF(Table1[[#This Row],[//DBS]]="","",INDEX(DBS[NAMA],Table1[[#This Row],[//DBS]])),Table1[[#This Row],[_NAMA BARANG]])</f>
        <v>TAS GB-M WARNA-WARNI</v>
      </c>
      <c r="M713"/>
      <c r="O713" t="str">
        <f>IF(Table1[[#This Row],[ROWID]]="","",IF(Table1[[#This Row],[_KETERANGAN]]="STOCK BELUM LENGKAP","ADA",IF(Table1[[#This Row],[KODE BARANG]]="","TIDAK ADA","ADA")))</f>
        <v>ADA</v>
      </c>
      <c r="P713">
        <v>2</v>
      </c>
      <c r="Q713" t="s">
        <v>34</v>
      </c>
      <c r="R713">
        <f>IF(Table1[[#This Row],[//DBS]]="","",INDEX(DBS[ISI],Table1[[#This Row],[//DBS]]))</f>
        <v>40</v>
      </c>
      <c r="S713" t="str">
        <f>IF(Table1[[#This Row],[//DBS]]="","",IF(Table1[[#This Row],[SATUAN_BYPASS]]="",INDEX(DBS[[SATUAN ]],Table1[[#This Row],[//DBS]]),Table1[SATUAN_BYPASS]))</f>
        <v>LSN</v>
      </c>
      <c r="T713">
        <v>100</v>
      </c>
      <c r="U713" s="58">
        <f>IF(Table1[[#This Row],[HARGA_BYPASS]]="",IF(Table1[[#This Row],[_HARGA]]="","",Table1[[#This Row],[_HARGA]]*1000),Table1[[#This Row],[HARGA_BYPASS]])</f>
        <v>100000</v>
      </c>
      <c r="V713" s="2"/>
      <c r="W713" s="2"/>
      <c r="X713" s="58" t="str">
        <f>IF(Table1[[#This Row],[ROWID]]="","",IF(Table1[[#This Row],[ROWID]]=C714,"",SUMIF(Table1[ROWID],Table1[[#This Row],[ROWID]],Table1[TOTAL])))</f>
        <v/>
      </c>
      <c r="AA71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13">
        <f>IF(Table1[[#This Row],[JUMLAH NOTA]]="","",IF(Table1[[#This Row],[CONV]]="",Table1[[#This Row],[JUMLAH NOTA]],Table1[[#This Row],[JUMLAH NOTA]]*Table1[[#This Row],[CONV]]))</f>
        <v>2</v>
      </c>
      <c r="AC713" t="str">
        <f>IF(Table1[[#This Row],[ISI_CONV]]="","",IF(Table1[[#This Row],[CONV]]="",Table1[[#This Row],[SATUAN NOTA]],Table1[[#This Row],[SATUAN]]))</f>
        <v>LSN</v>
      </c>
      <c r="AD713" s="58">
        <f>IF(Table1[[#This Row],[HARGA]]="","",IF(Table1[[#This Row],[CONV]]="",Table1[[#This Row],[HARGA]],Table1[[#This Row],[HARGA]]/Table1[[#This Row],[CONV]]))</f>
        <v>100000</v>
      </c>
      <c r="AE713" s="58">
        <f>IF(Table1[[#This Row],[HARGA_CONV]]="","",Table1[[#This Row],[HARGA_CONV]]*Table1[[#This Row],[ISI_CONV]]*(100%-(Table1[[#This Row],[DISKON]]+Table1[[#This Row],[DISKON NOTA]])))</f>
        <v>200000</v>
      </c>
      <c r="AF713" s="3">
        <f>IF(Table1[[#This Row],[TANGGAL NOTA]]="",AF712,Table1[[#This Row],[TANGGAL NOTA]])</f>
        <v>45534</v>
      </c>
      <c r="AG713" s="3">
        <v>45533</v>
      </c>
      <c r="AH713" s="3">
        <f>IF(Table1[[#This Row],[TANGGAL UPDATE]]="",AH712,Table1[[#This Row],[TANGGAL UPDATE]])</f>
        <v>45535</v>
      </c>
      <c r="AI713" t="str" cm="1">
        <f t="array" ref="AI713">IF(Table1[[#This Row],[A1]]="",AI712,INDEX(Table6[3],Table1[[#This Row],[Q1]]))</f>
        <v>G</v>
      </c>
      <c r="AJ713" t="str">
        <f>IF(Table1[[#This Row],[_KETERANGAN]]="","",Table1[[#This Row],[_KETERANGAN]])</f>
        <v/>
      </c>
      <c r="AK713" t="str" cm="1">
        <f t="array" ref="AK713">IF(Table1[[#This Row],[A1]]="",AK712,INDEX(Table6[3],Table1[[#This Row],[Q1]]))</f>
        <v>G</v>
      </c>
      <c r="AL713" s="5" t="str" cm="1">
        <f t="array" ref="AL713">IF(Table1[[#This Row],[A1]]="",AL712,INDEX(Table6[1],Table1[[#This Row],[Q1]]))</f>
        <v>SISWA CEMERLANG</v>
      </c>
      <c r="AM713" t="str" cm="1">
        <f t="array" ref="AM713">IF(Table1[[#This Row],[A1]]="",AM712,INDEX(Table6[2],Table1[[#This Row],[Q1]]))</f>
        <v>KLATEN</v>
      </c>
      <c r="AN713" t="str">
        <f>CONCATENATE(Table1[[#This Row],[TOKO_H]],"-",Table1[[#This Row],[KOTA_H]])</f>
        <v>SISWA CEMERLANG-KLATEN</v>
      </c>
      <c r="AO713"/>
      <c r="AP713" t="s">
        <v>9561</v>
      </c>
      <c r="AQ713"/>
    </row>
    <row r="714" spans="1:43">
      <c r="A714">
        <f>IF(Table1[[#This Row],[KODE BARANG]]="","",MATCH(Table1[[#This Row],[KODE BARANG]],DBS[KODE BARANG],0))</f>
        <v>2864</v>
      </c>
      <c r="B714">
        <f>IF(Table1[[#This Row],[ROWID]]="","",ROW()-2)</f>
        <v>712</v>
      </c>
      <c r="C714">
        <f>IF(Table1[[#This Row],[NAMA BARANG]]="","",IF(Table1[[#This Row],[ID]]="",C713,Table1[[#This Row],[ID]]))</f>
        <v>706</v>
      </c>
      <c r="D714" t="str">
        <f>IF(Table1[[#This Row],[A1]]="","",MATCH(Table1[[#This Row],[A1]],Table6[5],0))</f>
        <v/>
      </c>
      <c r="E714" t="str">
        <f>IF(Table1[[#This Row],[ID]]="","",Table1[[#This Row],[TOKO-KOTA_H]])</f>
        <v/>
      </c>
      <c r="F714" t="str">
        <f>IF(Table1[[#This Row],[NOTA TOKO]]="","",ROW()-2)</f>
        <v/>
      </c>
      <c r="G714" s="59"/>
      <c r="H714" s="1"/>
      <c r="J714" s="1"/>
      <c r="K714" t="s">
        <v>11854</v>
      </c>
      <c r="L714" t="str">
        <f>IF(Table1[[#This Row],[_NAMA BARANG]]="",IF(Table1[[#This Row],[//DBS]]="","",INDEX(DBS[NAMA],Table1[[#This Row],[//DBS]])),Table1[[#This Row],[_NAMA BARANG]])</f>
        <v>TAS GB-M WARNA-WARNI</v>
      </c>
      <c r="M714"/>
      <c r="O714" t="str">
        <f>IF(Table1[[#This Row],[ROWID]]="","",IF(Table1[[#This Row],[_KETERANGAN]]="STOCK BELUM LENGKAP","ADA",IF(Table1[[#This Row],[KODE BARANG]]="","TIDAK ADA","ADA")))</f>
        <v>ADA</v>
      </c>
      <c r="P714">
        <v>2</v>
      </c>
      <c r="Q714" t="s">
        <v>34</v>
      </c>
      <c r="R714">
        <f>IF(Table1[[#This Row],[//DBS]]="","",INDEX(DBS[ISI],Table1[[#This Row],[//DBS]]))</f>
        <v>40</v>
      </c>
      <c r="S714" t="str">
        <f>IF(Table1[[#This Row],[//DBS]]="","",IF(Table1[[#This Row],[SATUAN_BYPASS]]="",INDEX(DBS[[SATUAN ]],Table1[[#This Row],[//DBS]]),Table1[SATUAN_BYPASS]))</f>
        <v>LSN</v>
      </c>
      <c r="T714">
        <v>100</v>
      </c>
      <c r="U714" s="58">
        <f>IF(Table1[[#This Row],[HARGA_BYPASS]]="",IF(Table1[[#This Row],[_HARGA]]="","",Table1[[#This Row],[_HARGA]]*1000),Table1[[#This Row],[HARGA_BYPASS]])</f>
        <v>100000</v>
      </c>
      <c r="V714" s="2"/>
      <c r="W714" s="2"/>
      <c r="X714" s="58" t="str">
        <f>IF(Table1[[#This Row],[ROWID]]="","",IF(Table1[[#This Row],[ROWID]]=C715,"",SUMIF(Table1[ROWID],Table1[[#This Row],[ROWID]],Table1[TOTAL])))</f>
        <v/>
      </c>
      <c r="AA71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14">
        <f>IF(Table1[[#This Row],[JUMLAH NOTA]]="","",IF(Table1[[#This Row],[CONV]]="",Table1[[#This Row],[JUMLAH NOTA]],Table1[[#This Row],[JUMLAH NOTA]]*Table1[[#This Row],[CONV]]))</f>
        <v>2</v>
      </c>
      <c r="AC714" t="str">
        <f>IF(Table1[[#This Row],[ISI_CONV]]="","",IF(Table1[[#This Row],[CONV]]="",Table1[[#This Row],[SATUAN NOTA]],Table1[[#This Row],[SATUAN]]))</f>
        <v>LSN</v>
      </c>
      <c r="AD714" s="58">
        <f>IF(Table1[[#This Row],[HARGA]]="","",IF(Table1[[#This Row],[CONV]]="",Table1[[#This Row],[HARGA]],Table1[[#This Row],[HARGA]]/Table1[[#This Row],[CONV]]))</f>
        <v>100000</v>
      </c>
      <c r="AE714" s="58">
        <f>IF(Table1[[#This Row],[HARGA_CONV]]="","",Table1[[#This Row],[HARGA_CONV]]*Table1[[#This Row],[ISI_CONV]]*(100%-(Table1[[#This Row],[DISKON]]+Table1[[#This Row],[DISKON NOTA]])))</f>
        <v>200000</v>
      </c>
      <c r="AF714" s="3">
        <f>IF(Table1[[#This Row],[TANGGAL NOTA]]="",AF713,Table1[[#This Row],[TANGGAL NOTA]])</f>
        <v>45534</v>
      </c>
      <c r="AG714" s="3">
        <v>45533</v>
      </c>
      <c r="AH714" s="3">
        <f>IF(Table1[[#This Row],[TANGGAL UPDATE]]="",AH713,Table1[[#This Row],[TANGGAL UPDATE]])</f>
        <v>45535</v>
      </c>
      <c r="AI714" t="str" cm="1">
        <f t="array" ref="AI714">IF(Table1[[#This Row],[A1]]="",AI713,INDEX(Table6[3],Table1[[#This Row],[Q1]]))</f>
        <v>G</v>
      </c>
      <c r="AJ714" t="str">
        <f>IF(Table1[[#This Row],[_KETERANGAN]]="","",Table1[[#This Row],[_KETERANGAN]])</f>
        <v/>
      </c>
      <c r="AK714" t="str" cm="1">
        <f t="array" ref="AK714">IF(Table1[[#This Row],[A1]]="",AK713,INDEX(Table6[3],Table1[[#This Row],[Q1]]))</f>
        <v>G</v>
      </c>
      <c r="AL714" s="5" t="str" cm="1">
        <f t="array" ref="AL714">IF(Table1[[#This Row],[A1]]="",AL713,INDEX(Table6[1],Table1[[#This Row],[Q1]]))</f>
        <v>SISWA CEMERLANG</v>
      </c>
      <c r="AM714" t="str" cm="1">
        <f t="array" ref="AM714">IF(Table1[[#This Row],[A1]]="",AM713,INDEX(Table6[2],Table1[[#This Row],[Q1]]))</f>
        <v>KLATEN</v>
      </c>
      <c r="AN714" t="str">
        <f>CONCATENATE(Table1[[#This Row],[TOKO_H]],"-",Table1[[#This Row],[KOTA_H]])</f>
        <v>SISWA CEMERLANG-KLATEN</v>
      </c>
      <c r="AO714"/>
      <c r="AP714" t="s">
        <v>9561</v>
      </c>
      <c r="AQ714"/>
    </row>
    <row r="715" spans="1:43">
      <c r="A715">
        <f>IF(Table1[[#This Row],[KODE BARANG]]="","",MATCH(Table1[[#This Row],[KODE BARANG]],DBS[KODE BARANG],0))</f>
        <v>2865</v>
      </c>
      <c r="B715">
        <f>IF(Table1[[#This Row],[ROWID]]="","",ROW()-2)</f>
        <v>713</v>
      </c>
      <c r="C715">
        <f>IF(Table1[[#This Row],[NAMA BARANG]]="","",IF(Table1[[#This Row],[ID]]="",C714,Table1[[#This Row],[ID]]))</f>
        <v>706</v>
      </c>
      <c r="D715" t="str">
        <f>IF(Table1[[#This Row],[A1]]="","",MATCH(Table1[[#This Row],[A1]],Table6[5],0))</f>
        <v/>
      </c>
      <c r="E715" t="str">
        <f>IF(Table1[[#This Row],[ID]]="","",Table1[[#This Row],[TOKO-KOTA_H]])</f>
        <v/>
      </c>
      <c r="F715" t="str">
        <f>IF(Table1[[#This Row],[NOTA TOKO]]="","",ROW()-2)</f>
        <v/>
      </c>
      <c r="G715" s="59"/>
      <c r="H715" s="1"/>
      <c r="J715" s="1"/>
      <c r="K715" t="s">
        <v>10795</v>
      </c>
      <c r="L715" t="str">
        <f>IF(Table1[[#This Row],[_NAMA BARANG]]="",IF(Table1[[#This Row],[//DBS]]="","",INDEX(DBS[NAMA],Table1[[#This Row],[//DBS]])),Table1[[#This Row],[_NAMA BARANG]])</f>
        <v>TAS GB-L WARNA-WARNI</v>
      </c>
      <c r="M715"/>
      <c r="O715" t="str">
        <f>IF(Table1[[#This Row],[ROWID]]="","",IF(Table1[[#This Row],[_KETERANGAN]]="STOCK BELUM LENGKAP","ADA",IF(Table1[[#This Row],[KODE BARANG]]="","TIDAK ADA","ADA")))</f>
        <v>ADA</v>
      </c>
      <c r="P715">
        <v>2</v>
      </c>
      <c r="Q715" t="s">
        <v>34</v>
      </c>
      <c r="R715">
        <f>IF(Table1[[#This Row],[//DBS]]="","",INDEX(DBS[ISI],Table1[[#This Row],[//DBS]]))</f>
        <v>30</v>
      </c>
      <c r="S715" t="str">
        <f>IF(Table1[[#This Row],[//DBS]]="","",IF(Table1[[#This Row],[SATUAN_BYPASS]]="",INDEX(DBS[[SATUAN ]],Table1[[#This Row],[//DBS]]),Table1[SATUAN_BYPASS]))</f>
        <v>LSN</v>
      </c>
      <c r="T715">
        <v>120</v>
      </c>
      <c r="U715" s="58">
        <f>IF(Table1[[#This Row],[HARGA_BYPASS]]="",IF(Table1[[#This Row],[_HARGA]]="","",Table1[[#This Row],[_HARGA]]*1000),Table1[[#This Row],[HARGA_BYPASS]])</f>
        <v>120000</v>
      </c>
      <c r="V715" s="2"/>
      <c r="W715" s="2"/>
      <c r="X715" s="58" t="str">
        <f>IF(Table1[[#This Row],[ROWID]]="","",IF(Table1[[#This Row],[ROWID]]=C716,"",SUMIF(Table1[ROWID],Table1[[#This Row],[ROWID]],Table1[TOTAL])))</f>
        <v/>
      </c>
      <c r="AA71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15">
        <f>IF(Table1[[#This Row],[JUMLAH NOTA]]="","",IF(Table1[[#This Row],[CONV]]="",Table1[[#This Row],[JUMLAH NOTA]],Table1[[#This Row],[JUMLAH NOTA]]*Table1[[#This Row],[CONV]]))</f>
        <v>2</v>
      </c>
      <c r="AC715" t="str">
        <f>IF(Table1[[#This Row],[ISI_CONV]]="","",IF(Table1[[#This Row],[CONV]]="",Table1[[#This Row],[SATUAN NOTA]],Table1[[#This Row],[SATUAN]]))</f>
        <v>LSN</v>
      </c>
      <c r="AD715" s="58">
        <f>IF(Table1[[#This Row],[HARGA]]="","",IF(Table1[[#This Row],[CONV]]="",Table1[[#This Row],[HARGA]],Table1[[#This Row],[HARGA]]/Table1[[#This Row],[CONV]]))</f>
        <v>120000</v>
      </c>
      <c r="AE715" s="58">
        <f>IF(Table1[[#This Row],[HARGA_CONV]]="","",Table1[[#This Row],[HARGA_CONV]]*Table1[[#This Row],[ISI_CONV]]*(100%-(Table1[[#This Row],[DISKON]]+Table1[[#This Row],[DISKON NOTA]])))</f>
        <v>240000</v>
      </c>
      <c r="AF715" s="3">
        <f>IF(Table1[[#This Row],[TANGGAL NOTA]]="",AF714,Table1[[#This Row],[TANGGAL NOTA]])</f>
        <v>45534</v>
      </c>
      <c r="AG715" s="3">
        <v>45533</v>
      </c>
      <c r="AH715" s="3">
        <f>IF(Table1[[#This Row],[TANGGAL UPDATE]]="",AH714,Table1[[#This Row],[TANGGAL UPDATE]])</f>
        <v>45535</v>
      </c>
      <c r="AI715" t="str" cm="1">
        <f t="array" ref="AI715">IF(Table1[[#This Row],[A1]]="",AI714,INDEX(Table6[3],Table1[[#This Row],[Q1]]))</f>
        <v>G</v>
      </c>
      <c r="AJ715" t="str">
        <f>IF(Table1[[#This Row],[_KETERANGAN]]="","",Table1[[#This Row],[_KETERANGAN]])</f>
        <v/>
      </c>
      <c r="AK715" t="str" cm="1">
        <f t="array" ref="AK715">IF(Table1[[#This Row],[A1]]="",AK714,INDEX(Table6[3],Table1[[#This Row],[Q1]]))</f>
        <v>G</v>
      </c>
      <c r="AL715" s="5" t="str" cm="1">
        <f t="array" ref="AL715">IF(Table1[[#This Row],[A1]]="",AL714,INDEX(Table6[1],Table1[[#This Row],[Q1]]))</f>
        <v>SISWA CEMERLANG</v>
      </c>
      <c r="AM715" t="str" cm="1">
        <f t="array" ref="AM715">IF(Table1[[#This Row],[A1]]="",AM714,INDEX(Table6[2],Table1[[#This Row],[Q1]]))</f>
        <v>KLATEN</v>
      </c>
      <c r="AN715" t="str">
        <f>CONCATENATE(Table1[[#This Row],[TOKO_H]],"-",Table1[[#This Row],[KOTA_H]])</f>
        <v>SISWA CEMERLANG-KLATEN</v>
      </c>
      <c r="AO715"/>
      <c r="AP715" t="s">
        <v>9561</v>
      </c>
      <c r="AQ715"/>
    </row>
    <row r="716" spans="1:43">
      <c r="A716">
        <f>IF(Table1[[#This Row],[KODE BARANG]]="","",MATCH(Table1[[#This Row],[KODE BARANG]],DBS[KODE BARANG],0))</f>
        <v>2865</v>
      </c>
      <c r="B716">
        <f>IF(Table1[[#This Row],[ROWID]]="","",ROW()-2)</f>
        <v>714</v>
      </c>
      <c r="C716">
        <f>IF(Table1[[#This Row],[NAMA BARANG]]="","",IF(Table1[[#This Row],[ID]]="",C715,Table1[[#This Row],[ID]]))</f>
        <v>706</v>
      </c>
      <c r="D716" t="str">
        <f>IF(Table1[[#This Row],[A1]]="","",MATCH(Table1[[#This Row],[A1]],Table6[5],0))</f>
        <v/>
      </c>
      <c r="E716" t="str">
        <f>IF(Table1[[#This Row],[ID]]="","",Table1[[#This Row],[TOKO-KOTA_H]])</f>
        <v/>
      </c>
      <c r="F716" t="str">
        <f>IF(Table1[[#This Row],[NOTA TOKO]]="","",ROW()-2)</f>
        <v/>
      </c>
      <c r="G716" s="59"/>
      <c r="H716" s="1"/>
      <c r="J716" s="1"/>
      <c r="K716" t="s">
        <v>10795</v>
      </c>
      <c r="L716" t="str">
        <f>IF(Table1[[#This Row],[_NAMA BARANG]]="",IF(Table1[[#This Row],[//DBS]]="","",INDEX(DBS[NAMA],Table1[[#This Row],[//DBS]])),Table1[[#This Row],[_NAMA BARANG]])</f>
        <v>TAS GB-L WARNA-WARNI</v>
      </c>
      <c r="M716"/>
      <c r="O716" t="str">
        <f>IF(Table1[[#This Row],[ROWID]]="","",IF(Table1[[#This Row],[_KETERANGAN]]="STOCK BELUM LENGKAP","ADA",IF(Table1[[#This Row],[KODE BARANG]]="","TIDAK ADA","ADA")))</f>
        <v>ADA</v>
      </c>
      <c r="P716">
        <v>2</v>
      </c>
      <c r="Q716" t="s">
        <v>34</v>
      </c>
      <c r="R716">
        <f>IF(Table1[[#This Row],[//DBS]]="","",INDEX(DBS[ISI],Table1[[#This Row],[//DBS]]))</f>
        <v>30</v>
      </c>
      <c r="S716" t="str">
        <f>IF(Table1[[#This Row],[//DBS]]="","",IF(Table1[[#This Row],[SATUAN_BYPASS]]="",INDEX(DBS[[SATUAN ]],Table1[[#This Row],[//DBS]]),Table1[SATUAN_BYPASS]))</f>
        <v>LSN</v>
      </c>
      <c r="T716">
        <v>120</v>
      </c>
      <c r="U716" s="58">
        <f>IF(Table1[[#This Row],[HARGA_BYPASS]]="",IF(Table1[[#This Row],[_HARGA]]="","",Table1[[#This Row],[_HARGA]]*1000),Table1[[#This Row],[HARGA_BYPASS]])</f>
        <v>120000</v>
      </c>
      <c r="V716" s="2"/>
      <c r="W716" s="2"/>
      <c r="X716" s="58" t="str">
        <f>IF(Table1[[#This Row],[ROWID]]="","",IF(Table1[[#This Row],[ROWID]]=C717,"",SUMIF(Table1[ROWID],Table1[[#This Row],[ROWID]],Table1[TOTAL])))</f>
        <v/>
      </c>
      <c r="AA71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16">
        <f>IF(Table1[[#This Row],[JUMLAH NOTA]]="","",IF(Table1[[#This Row],[CONV]]="",Table1[[#This Row],[JUMLAH NOTA]],Table1[[#This Row],[JUMLAH NOTA]]*Table1[[#This Row],[CONV]]))</f>
        <v>2</v>
      </c>
      <c r="AC716" t="str">
        <f>IF(Table1[[#This Row],[ISI_CONV]]="","",IF(Table1[[#This Row],[CONV]]="",Table1[[#This Row],[SATUAN NOTA]],Table1[[#This Row],[SATUAN]]))</f>
        <v>LSN</v>
      </c>
      <c r="AD716" s="58">
        <f>IF(Table1[[#This Row],[HARGA]]="","",IF(Table1[[#This Row],[CONV]]="",Table1[[#This Row],[HARGA]],Table1[[#This Row],[HARGA]]/Table1[[#This Row],[CONV]]))</f>
        <v>120000</v>
      </c>
      <c r="AE716" s="58">
        <f>IF(Table1[[#This Row],[HARGA_CONV]]="","",Table1[[#This Row],[HARGA_CONV]]*Table1[[#This Row],[ISI_CONV]]*(100%-(Table1[[#This Row],[DISKON]]+Table1[[#This Row],[DISKON NOTA]])))</f>
        <v>240000</v>
      </c>
      <c r="AF716" s="3">
        <f>IF(Table1[[#This Row],[TANGGAL NOTA]]="",AF715,Table1[[#This Row],[TANGGAL NOTA]])</f>
        <v>45534</v>
      </c>
      <c r="AG716" s="3">
        <v>45533</v>
      </c>
      <c r="AH716" s="3">
        <f>IF(Table1[[#This Row],[TANGGAL UPDATE]]="",AH715,Table1[[#This Row],[TANGGAL UPDATE]])</f>
        <v>45535</v>
      </c>
      <c r="AI716" t="str" cm="1">
        <f t="array" ref="AI716">IF(Table1[[#This Row],[A1]]="",AI715,INDEX(Table6[3],Table1[[#This Row],[Q1]]))</f>
        <v>G</v>
      </c>
      <c r="AJ716" t="str">
        <f>IF(Table1[[#This Row],[_KETERANGAN]]="","",Table1[[#This Row],[_KETERANGAN]])</f>
        <v/>
      </c>
      <c r="AK716" t="str" cm="1">
        <f t="array" ref="AK716">IF(Table1[[#This Row],[A1]]="",AK715,INDEX(Table6[3],Table1[[#This Row],[Q1]]))</f>
        <v>G</v>
      </c>
      <c r="AL716" s="5" t="str" cm="1">
        <f t="array" ref="AL716">IF(Table1[[#This Row],[A1]]="",AL715,INDEX(Table6[1],Table1[[#This Row],[Q1]]))</f>
        <v>SISWA CEMERLANG</v>
      </c>
      <c r="AM716" t="str" cm="1">
        <f t="array" ref="AM716">IF(Table1[[#This Row],[A1]]="",AM715,INDEX(Table6[2],Table1[[#This Row],[Q1]]))</f>
        <v>KLATEN</v>
      </c>
      <c r="AN716" t="str">
        <f>CONCATENATE(Table1[[#This Row],[TOKO_H]],"-",Table1[[#This Row],[KOTA_H]])</f>
        <v>SISWA CEMERLANG-KLATEN</v>
      </c>
      <c r="AO716"/>
      <c r="AP716" t="s">
        <v>9561</v>
      </c>
      <c r="AQ716"/>
    </row>
    <row r="717" spans="1:43">
      <c r="A717">
        <f>IF(Table1[[#This Row],[KODE BARANG]]="","",MATCH(Table1[[#This Row],[KODE BARANG]],DBS[KODE BARANG],0))</f>
        <v>2865</v>
      </c>
      <c r="B717">
        <f>IF(Table1[[#This Row],[ROWID]]="","",ROW()-2)</f>
        <v>715</v>
      </c>
      <c r="C717">
        <f>IF(Table1[[#This Row],[NAMA BARANG]]="","",IF(Table1[[#This Row],[ID]]="",C716,Table1[[#This Row],[ID]]))</f>
        <v>706</v>
      </c>
      <c r="D717" t="str">
        <f>IF(Table1[[#This Row],[A1]]="","",MATCH(Table1[[#This Row],[A1]],Table6[5],0))</f>
        <v/>
      </c>
      <c r="E717" t="str">
        <f>IF(Table1[[#This Row],[ID]]="","",Table1[[#This Row],[TOKO-KOTA_H]])</f>
        <v/>
      </c>
      <c r="F717" t="str">
        <f>IF(Table1[[#This Row],[NOTA TOKO]]="","",ROW()-2)</f>
        <v/>
      </c>
      <c r="G717" s="59"/>
      <c r="H717" s="1"/>
      <c r="J717" s="1"/>
      <c r="K717" t="s">
        <v>10795</v>
      </c>
      <c r="L717" t="str">
        <f>IF(Table1[[#This Row],[_NAMA BARANG]]="",IF(Table1[[#This Row],[//DBS]]="","",INDEX(DBS[NAMA],Table1[[#This Row],[//DBS]])),Table1[[#This Row],[_NAMA BARANG]])</f>
        <v>TAS GB-L WARNA-WARNI</v>
      </c>
      <c r="M717"/>
      <c r="O717" t="str">
        <f>IF(Table1[[#This Row],[ROWID]]="","",IF(Table1[[#This Row],[_KETERANGAN]]="STOCK BELUM LENGKAP","ADA",IF(Table1[[#This Row],[KODE BARANG]]="","TIDAK ADA","ADA")))</f>
        <v>ADA</v>
      </c>
      <c r="P717">
        <v>2</v>
      </c>
      <c r="Q717" t="s">
        <v>34</v>
      </c>
      <c r="R717">
        <f>IF(Table1[[#This Row],[//DBS]]="","",INDEX(DBS[ISI],Table1[[#This Row],[//DBS]]))</f>
        <v>30</v>
      </c>
      <c r="S717" t="str">
        <f>IF(Table1[[#This Row],[//DBS]]="","",IF(Table1[[#This Row],[SATUAN_BYPASS]]="",INDEX(DBS[[SATUAN ]],Table1[[#This Row],[//DBS]]),Table1[SATUAN_BYPASS]))</f>
        <v>LSN</v>
      </c>
      <c r="T717">
        <v>120</v>
      </c>
      <c r="U717" s="58">
        <f>IF(Table1[[#This Row],[HARGA_BYPASS]]="",IF(Table1[[#This Row],[_HARGA]]="","",Table1[[#This Row],[_HARGA]]*1000),Table1[[#This Row],[HARGA_BYPASS]])</f>
        <v>120000</v>
      </c>
      <c r="V717" s="2"/>
      <c r="W717" s="2"/>
      <c r="X717" s="58" t="str">
        <f>IF(Table1[[#This Row],[ROWID]]="","",IF(Table1[[#This Row],[ROWID]]=C718,"",SUMIF(Table1[ROWID],Table1[[#This Row],[ROWID]],Table1[TOTAL])))</f>
        <v/>
      </c>
      <c r="AA71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17">
        <f>IF(Table1[[#This Row],[JUMLAH NOTA]]="","",IF(Table1[[#This Row],[CONV]]="",Table1[[#This Row],[JUMLAH NOTA]],Table1[[#This Row],[JUMLAH NOTA]]*Table1[[#This Row],[CONV]]))</f>
        <v>2</v>
      </c>
      <c r="AC717" t="str">
        <f>IF(Table1[[#This Row],[ISI_CONV]]="","",IF(Table1[[#This Row],[CONV]]="",Table1[[#This Row],[SATUAN NOTA]],Table1[[#This Row],[SATUAN]]))</f>
        <v>LSN</v>
      </c>
      <c r="AD717" s="58">
        <f>IF(Table1[[#This Row],[HARGA]]="","",IF(Table1[[#This Row],[CONV]]="",Table1[[#This Row],[HARGA]],Table1[[#This Row],[HARGA]]/Table1[[#This Row],[CONV]]))</f>
        <v>120000</v>
      </c>
      <c r="AE717" s="58">
        <f>IF(Table1[[#This Row],[HARGA_CONV]]="","",Table1[[#This Row],[HARGA_CONV]]*Table1[[#This Row],[ISI_CONV]]*(100%-(Table1[[#This Row],[DISKON]]+Table1[[#This Row],[DISKON NOTA]])))</f>
        <v>240000</v>
      </c>
      <c r="AF717" s="3">
        <f>IF(Table1[[#This Row],[TANGGAL NOTA]]="",AF716,Table1[[#This Row],[TANGGAL NOTA]])</f>
        <v>45534</v>
      </c>
      <c r="AG717" s="3">
        <v>45533</v>
      </c>
      <c r="AH717" s="3">
        <f>IF(Table1[[#This Row],[TANGGAL UPDATE]]="",AH716,Table1[[#This Row],[TANGGAL UPDATE]])</f>
        <v>45535</v>
      </c>
      <c r="AI717" t="str" cm="1">
        <f t="array" ref="AI717">IF(Table1[[#This Row],[A1]]="",AI716,INDEX(Table6[3],Table1[[#This Row],[Q1]]))</f>
        <v>G</v>
      </c>
      <c r="AJ717" t="str">
        <f>IF(Table1[[#This Row],[_KETERANGAN]]="","",Table1[[#This Row],[_KETERANGAN]])</f>
        <v/>
      </c>
      <c r="AK717" t="str" cm="1">
        <f t="array" ref="AK717">IF(Table1[[#This Row],[A1]]="",AK716,INDEX(Table6[3],Table1[[#This Row],[Q1]]))</f>
        <v>G</v>
      </c>
      <c r="AL717" s="5" t="str" cm="1">
        <f t="array" ref="AL717">IF(Table1[[#This Row],[A1]]="",AL716,INDEX(Table6[1],Table1[[#This Row],[Q1]]))</f>
        <v>SISWA CEMERLANG</v>
      </c>
      <c r="AM717" t="str" cm="1">
        <f t="array" ref="AM717">IF(Table1[[#This Row],[A1]]="",AM716,INDEX(Table6[2],Table1[[#This Row],[Q1]]))</f>
        <v>KLATEN</v>
      </c>
      <c r="AN717" t="str">
        <f>CONCATENATE(Table1[[#This Row],[TOKO_H]],"-",Table1[[#This Row],[KOTA_H]])</f>
        <v>SISWA CEMERLANG-KLATEN</v>
      </c>
      <c r="AO717"/>
      <c r="AP717" t="s">
        <v>9561</v>
      </c>
      <c r="AQ717"/>
    </row>
    <row r="718" spans="1:43">
      <c r="A718">
        <f>IF(Table1[[#This Row],[KODE BARANG]]="","",MATCH(Table1[[#This Row],[KODE BARANG]],DBS[KODE BARANG],0))</f>
        <v>2865</v>
      </c>
      <c r="B718">
        <f>IF(Table1[[#This Row],[ROWID]]="","",ROW()-2)</f>
        <v>716</v>
      </c>
      <c r="C718">
        <f>IF(Table1[[#This Row],[NAMA BARANG]]="","",IF(Table1[[#This Row],[ID]]="",C717,Table1[[#This Row],[ID]]))</f>
        <v>706</v>
      </c>
      <c r="D718" t="str">
        <f>IF(Table1[[#This Row],[A1]]="","",MATCH(Table1[[#This Row],[A1]],Table6[5],0))</f>
        <v/>
      </c>
      <c r="E718" t="str">
        <f>IF(Table1[[#This Row],[ID]]="","",Table1[[#This Row],[TOKO-KOTA_H]])</f>
        <v/>
      </c>
      <c r="F718" t="str">
        <f>IF(Table1[[#This Row],[NOTA TOKO]]="","",ROW()-2)</f>
        <v/>
      </c>
      <c r="G718" s="59"/>
      <c r="H718" s="1"/>
      <c r="J718" s="1"/>
      <c r="K718" t="s">
        <v>10795</v>
      </c>
      <c r="L718" t="str">
        <f>IF(Table1[[#This Row],[_NAMA BARANG]]="",IF(Table1[[#This Row],[//DBS]]="","",INDEX(DBS[NAMA],Table1[[#This Row],[//DBS]])),Table1[[#This Row],[_NAMA BARANG]])</f>
        <v>TAS GB-L WARNA-WARNI</v>
      </c>
      <c r="M718"/>
      <c r="O718" t="str">
        <f>IF(Table1[[#This Row],[ROWID]]="","",IF(Table1[[#This Row],[_KETERANGAN]]="STOCK BELUM LENGKAP","ADA",IF(Table1[[#This Row],[KODE BARANG]]="","TIDAK ADA","ADA")))</f>
        <v>ADA</v>
      </c>
      <c r="P718">
        <v>2</v>
      </c>
      <c r="Q718" t="s">
        <v>34</v>
      </c>
      <c r="R718">
        <f>IF(Table1[[#This Row],[//DBS]]="","",INDEX(DBS[ISI],Table1[[#This Row],[//DBS]]))</f>
        <v>30</v>
      </c>
      <c r="S718" t="str">
        <f>IF(Table1[[#This Row],[//DBS]]="","",IF(Table1[[#This Row],[SATUAN_BYPASS]]="",INDEX(DBS[[SATUAN ]],Table1[[#This Row],[//DBS]]),Table1[SATUAN_BYPASS]))</f>
        <v>LSN</v>
      </c>
      <c r="T718">
        <v>120</v>
      </c>
      <c r="U718" s="58">
        <f>IF(Table1[[#This Row],[HARGA_BYPASS]]="",IF(Table1[[#This Row],[_HARGA]]="","",Table1[[#This Row],[_HARGA]]*1000),Table1[[#This Row],[HARGA_BYPASS]])</f>
        <v>120000</v>
      </c>
      <c r="V718" s="2"/>
      <c r="W718" s="2"/>
      <c r="X718" s="58" t="str">
        <f>IF(Table1[[#This Row],[ROWID]]="","",IF(Table1[[#This Row],[ROWID]]=C719,"",SUMIF(Table1[ROWID],Table1[[#This Row],[ROWID]],Table1[TOTAL])))</f>
        <v/>
      </c>
      <c r="AA71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18">
        <f>IF(Table1[[#This Row],[JUMLAH NOTA]]="","",IF(Table1[[#This Row],[CONV]]="",Table1[[#This Row],[JUMLAH NOTA]],Table1[[#This Row],[JUMLAH NOTA]]*Table1[[#This Row],[CONV]]))</f>
        <v>2</v>
      </c>
      <c r="AC718" t="str">
        <f>IF(Table1[[#This Row],[ISI_CONV]]="","",IF(Table1[[#This Row],[CONV]]="",Table1[[#This Row],[SATUAN NOTA]],Table1[[#This Row],[SATUAN]]))</f>
        <v>LSN</v>
      </c>
      <c r="AD718" s="58">
        <f>IF(Table1[[#This Row],[HARGA]]="","",IF(Table1[[#This Row],[CONV]]="",Table1[[#This Row],[HARGA]],Table1[[#This Row],[HARGA]]/Table1[[#This Row],[CONV]]))</f>
        <v>120000</v>
      </c>
      <c r="AE718" s="58">
        <f>IF(Table1[[#This Row],[HARGA_CONV]]="","",Table1[[#This Row],[HARGA_CONV]]*Table1[[#This Row],[ISI_CONV]]*(100%-(Table1[[#This Row],[DISKON]]+Table1[[#This Row],[DISKON NOTA]])))</f>
        <v>240000</v>
      </c>
      <c r="AF718" s="3">
        <f>IF(Table1[[#This Row],[TANGGAL NOTA]]="",AF717,Table1[[#This Row],[TANGGAL NOTA]])</f>
        <v>45534</v>
      </c>
      <c r="AG718" s="3">
        <v>45533</v>
      </c>
      <c r="AH718" s="3">
        <f>IF(Table1[[#This Row],[TANGGAL UPDATE]]="",AH717,Table1[[#This Row],[TANGGAL UPDATE]])</f>
        <v>45535</v>
      </c>
      <c r="AI718" t="str" cm="1">
        <f t="array" ref="AI718">IF(Table1[[#This Row],[A1]]="",AI717,INDEX(Table6[3],Table1[[#This Row],[Q1]]))</f>
        <v>G</v>
      </c>
      <c r="AJ718" t="str">
        <f>IF(Table1[[#This Row],[_KETERANGAN]]="","",Table1[[#This Row],[_KETERANGAN]])</f>
        <v/>
      </c>
      <c r="AK718" t="str" cm="1">
        <f t="array" ref="AK718">IF(Table1[[#This Row],[A1]]="",AK717,INDEX(Table6[3],Table1[[#This Row],[Q1]]))</f>
        <v>G</v>
      </c>
      <c r="AL718" s="5" t="str" cm="1">
        <f t="array" ref="AL718">IF(Table1[[#This Row],[A1]]="",AL717,INDEX(Table6[1],Table1[[#This Row],[Q1]]))</f>
        <v>SISWA CEMERLANG</v>
      </c>
      <c r="AM718" t="str" cm="1">
        <f t="array" ref="AM718">IF(Table1[[#This Row],[A1]]="",AM717,INDEX(Table6[2],Table1[[#This Row],[Q1]]))</f>
        <v>KLATEN</v>
      </c>
      <c r="AN718" t="str">
        <f>CONCATENATE(Table1[[#This Row],[TOKO_H]],"-",Table1[[#This Row],[KOTA_H]])</f>
        <v>SISWA CEMERLANG-KLATEN</v>
      </c>
      <c r="AO718"/>
      <c r="AP718" t="s">
        <v>9561</v>
      </c>
      <c r="AQ718"/>
    </row>
    <row r="719" spans="1:43">
      <c r="A719">
        <f>IF(Table1[[#This Row],[KODE BARANG]]="","",MATCH(Table1[[#This Row],[KODE BARANG]],DBS[KODE BARANG],0))</f>
        <v>2865</v>
      </c>
      <c r="B719">
        <f>IF(Table1[[#This Row],[ROWID]]="","",ROW()-2)</f>
        <v>717</v>
      </c>
      <c r="C719">
        <f>IF(Table1[[#This Row],[NAMA BARANG]]="","",IF(Table1[[#This Row],[ID]]="",C718,Table1[[#This Row],[ID]]))</f>
        <v>706</v>
      </c>
      <c r="D719" t="str">
        <f>IF(Table1[[#This Row],[A1]]="","",MATCH(Table1[[#This Row],[A1]],Table6[5],0))</f>
        <v/>
      </c>
      <c r="E719" t="str">
        <f>IF(Table1[[#This Row],[ID]]="","",Table1[[#This Row],[TOKO-KOTA_H]])</f>
        <v/>
      </c>
      <c r="F719" t="str">
        <f>IF(Table1[[#This Row],[NOTA TOKO]]="","",ROW()-2)</f>
        <v/>
      </c>
      <c r="G719" s="59"/>
      <c r="H719" s="1"/>
      <c r="J719" s="1"/>
      <c r="K719" t="s">
        <v>10795</v>
      </c>
      <c r="L719" t="str">
        <f>IF(Table1[[#This Row],[_NAMA BARANG]]="",IF(Table1[[#This Row],[//DBS]]="","",INDEX(DBS[NAMA],Table1[[#This Row],[//DBS]])),Table1[[#This Row],[_NAMA BARANG]])</f>
        <v>TAS GB-L WARNA-WARNI</v>
      </c>
      <c r="M719"/>
      <c r="O719" t="str">
        <f>IF(Table1[[#This Row],[ROWID]]="","",IF(Table1[[#This Row],[_KETERANGAN]]="STOCK BELUM LENGKAP","ADA",IF(Table1[[#This Row],[KODE BARANG]]="","TIDAK ADA","ADA")))</f>
        <v>ADA</v>
      </c>
      <c r="P719">
        <v>2</v>
      </c>
      <c r="Q719" t="s">
        <v>34</v>
      </c>
      <c r="R719">
        <f>IF(Table1[[#This Row],[//DBS]]="","",INDEX(DBS[ISI],Table1[[#This Row],[//DBS]]))</f>
        <v>30</v>
      </c>
      <c r="S719" t="str">
        <f>IF(Table1[[#This Row],[//DBS]]="","",IF(Table1[[#This Row],[SATUAN_BYPASS]]="",INDEX(DBS[[SATUAN ]],Table1[[#This Row],[//DBS]]),Table1[SATUAN_BYPASS]))</f>
        <v>LSN</v>
      </c>
      <c r="T719">
        <v>120</v>
      </c>
      <c r="U719" s="58">
        <f>IF(Table1[[#This Row],[HARGA_BYPASS]]="",IF(Table1[[#This Row],[_HARGA]]="","",Table1[[#This Row],[_HARGA]]*1000),Table1[[#This Row],[HARGA_BYPASS]])</f>
        <v>120000</v>
      </c>
      <c r="V719" s="2"/>
      <c r="W719" s="2"/>
      <c r="X719" s="58" t="str">
        <f>IF(Table1[[#This Row],[ROWID]]="","",IF(Table1[[#This Row],[ROWID]]=C720,"",SUMIF(Table1[ROWID],Table1[[#This Row],[ROWID]],Table1[TOTAL])))</f>
        <v/>
      </c>
      <c r="AA71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19">
        <f>IF(Table1[[#This Row],[JUMLAH NOTA]]="","",IF(Table1[[#This Row],[CONV]]="",Table1[[#This Row],[JUMLAH NOTA]],Table1[[#This Row],[JUMLAH NOTA]]*Table1[[#This Row],[CONV]]))</f>
        <v>2</v>
      </c>
      <c r="AC719" t="str">
        <f>IF(Table1[[#This Row],[ISI_CONV]]="","",IF(Table1[[#This Row],[CONV]]="",Table1[[#This Row],[SATUAN NOTA]],Table1[[#This Row],[SATUAN]]))</f>
        <v>LSN</v>
      </c>
      <c r="AD719" s="58">
        <f>IF(Table1[[#This Row],[HARGA]]="","",IF(Table1[[#This Row],[CONV]]="",Table1[[#This Row],[HARGA]],Table1[[#This Row],[HARGA]]/Table1[[#This Row],[CONV]]))</f>
        <v>120000</v>
      </c>
      <c r="AE719" s="58">
        <f>IF(Table1[[#This Row],[HARGA_CONV]]="","",Table1[[#This Row],[HARGA_CONV]]*Table1[[#This Row],[ISI_CONV]]*(100%-(Table1[[#This Row],[DISKON]]+Table1[[#This Row],[DISKON NOTA]])))</f>
        <v>240000</v>
      </c>
      <c r="AF719" s="3">
        <f>IF(Table1[[#This Row],[TANGGAL NOTA]]="",AF718,Table1[[#This Row],[TANGGAL NOTA]])</f>
        <v>45534</v>
      </c>
      <c r="AG719" s="3">
        <v>45533</v>
      </c>
      <c r="AH719" s="3">
        <f>IF(Table1[[#This Row],[TANGGAL UPDATE]]="",AH718,Table1[[#This Row],[TANGGAL UPDATE]])</f>
        <v>45535</v>
      </c>
      <c r="AI719" t="str" cm="1">
        <f t="array" ref="AI719">IF(Table1[[#This Row],[A1]]="",AI718,INDEX(Table6[3],Table1[[#This Row],[Q1]]))</f>
        <v>G</v>
      </c>
      <c r="AJ719" t="str">
        <f>IF(Table1[[#This Row],[_KETERANGAN]]="","",Table1[[#This Row],[_KETERANGAN]])</f>
        <v/>
      </c>
      <c r="AK719" t="str" cm="1">
        <f t="array" ref="AK719">IF(Table1[[#This Row],[A1]]="",AK718,INDEX(Table6[3],Table1[[#This Row],[Q1]]))</f>
        <v>G</v>
      </c>
      <c r="AL719" s="5" t="str" cm="1">
        <f t="array" ref="AL719">IF(Table1[[#This Row],[A1]]="",AL718,INDEX(Table6[1],Table1[[#This Row],[Q1]]))</f>
        <v>SISWA CEMERLANG</v>
      </c>
      <c r="AM719" t="str" cm="1">
        <f t="array" ref="AM719">IF(Table1[[#This Row],[A1]]="",AM718,INDEX(Table6[2],Table1[[#This Row],[Q1]]))</f>
        <v>KLATEN</v>
      </c>
      <c r="AN719" t="str">
        <f>CONCATENATE(Table1[[#This Row],[TOKO_H]],"-",Table1[[#This Row],[KOTA_H]])</f>
        <v>SISWA CEMERLANG-KLATEN</v>
      </c>
      <c r="AO719"/>
      <c r="AP719" t="s">
        <v>9561</v>
      </c>
      <c r="AQ719"/>
    </row>
    <row r="720" spans="1:43">
      <c r="A720">
        <f>IF(Table1[[#This Row],[KODE BARANG]]="","",MATCH(Table1[[#This Row],[KODE BARANG]],DBS[KODE BARANG],0))</f>
        <v>2865</v>
      </c>
      <c r="B720">
        <f>IF(Table1[[#This Row],[ROWID]]="","",ROW()-2)</f>
        <v>718</v>
      </c>
      <c r="C720">
        <f>IF(Table1[[#This Row],[NAMA BARANG]]="","",IF(Table1[[#This Row],[ID]]="",C719,Table1[[#This Row],[ID]]))</f>
        <v>706</v>
      </c>
      <c r="D720" t="str">
        <f>IF(Table1[[#This Row],[A1]]="","",MATCH(Table1[[#This Row],[A1]],Table6[5],0))</f>
        <v/>
      </c>
      <c r="E720" t="str">
        <f>IF(Table1[[#This Row],[ID]]="","",Table1[[#This Row],[TOKO-KOTA_H]])</f>
        <v/>
      </c>
      <c r="F720" t="str">
        <f>IF(Table1[[#This Row],[NOTA TOKO]]="","",ROW()-2)</f>
        <v/>
      </c>
      <c r="G720" s="59"/>
      <c r="H720" s="1"/>
      <c r="J720" s="1"/>
      <c r="K720" t="s">
        <v>10795</v>
      </c>
      <c r="L720" t="str">
        <f>IF(Table1[[#This Row],[_NAMA BARANG]]="",IF(Table1[[#This Row],[//DBS]]="","",INDEX(DBS[NAMA],Table1[[#This Row],[//DBS]])),Table1[[#This Row],[_NAMA BARANG]])</f>
        <v>TAS GB-L WARNA-WARNI</v>
      </c>
      <c r="M720"/>
      <c r="O720" t="str">
        <f>IF(Table1[[#This Row],[ROWID]]="","",IF(Table1[[#This Row],[_KETERANGAN]]="STOCK BELUM LENGKAP","ADA",IF(Table1[[#This Row],[KODE BARANG]]="","TIDAK ADA","ADA")))</f>
        <v>ADA</v>
      </c>
      <c r="P720">
        <v>2</v>
      </c>
      <c r="Q720" t="s">
        <v>34</v>
      </c>
      <c r="R720">
        <f>IF(Table1[[#This Row],[//DBS]]="","",INDEX(DBS[ISI],Table1[[#This Row],[//DBS]]))</f>
        <v>30</v>
      </c>
      <c r="S720" t="str">
        <f>IF(Table1[[#This Row],[//DBS]]="","",IF(Table1[[#This Row],[SATUAN_BYPASS]]="",INDEX(DBS[[SATUAN ]],Table1[[#This Row],[//DBS]]),Table1[SATUAN_BYPASS]))</f>
        <v>LSN</v>
      </c>
      <c r="T720">
        <v>120</v>
      </c>
      <c r="U720" s="58">
        <f>IF(Table1[[#This Row],[HARGA_BYPASS]]="",IF(Table1[[#This Row],[_HARGA]]="","",Table1[[#This Row],[_HARGA]]*1000),Table1[[#This Row],[HARGA_BYPASS]])</f>
        <v>120000</v>
      </c>
      <c r="V720" s="2"/>
      <c r="W720" s="2"/>
      <c r="X720" s="58" t="str">
        <f>IF(Table1[[#This Row],[ROWID]]="","",IF(Table1[[#This Row],[ROWID]]=C721,"",SUMIF(Table1[ROWID],Table1[[#This Row],[ROWID]],Table1[TOTAL])))</f>
        <v/>
      </c>
      <c r="AA72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20">
        <f>IF(Table1[[#This Row],[JUMLAH NOTA]]="","",IF(Table1[[#This Row],[CONV]]="",Table1[[#This Row],[JUMLAH NOTA]],Table1[[#This Row],[JUMLAH NOTA]]*Table1[[#This Row],[CONV]]))</f>
        <v>2</v>
      </c>
      <c r="AC720" t="str">
        <f>IF(Table1[[#This Row],[ISI_CONV]]="","",IF(Table1[[#This Row],[CONV]]="",Table1[[#This Row],[SATUAN NOTA]],Table1[[#This Row],[SATUAN]]))</f>
        <v>LSN</v>
      </c>
      <c r="AD720" s="58">
        <f>IF(Table1[[#This Row],[HARGA]]="","",IF(Table1[[#This Row],[CONV]]="",Table1[[#This Row],[HARGA]],Table1[[#This Row],[HARGA]]/Table1[[#This Row],[CONV]]))</f>
        <v>120000</v>
      </c>
      <c r="AE720" s="58">
        <f>IF(Table1[[#This Row],[HARGA_CONV]]="","",Table1[[#This Row],[HARGA_CONV]]*Table1[[#This Row],[ISI_CONV]]*(100%-(Table1[[#This Row],[DISKON]]+Table1[[#This Row],[DISKON NOTA]])))</f>
        <v>240000</v>
      </c>
      <c r="AF720" s="3">
        <f>IF(Table1[[#This Row],[TANGGAL NOTA]]="",AF719,Table1[[#This Row],[TANGGAL NOTA]])</f>
        <v>45534</v>
      </c>
      <c r="AG720" s="3">
        <v>45533</v>
      </c>
      <c r="AH720" s="3">
        <f>IF(Table1[[#This Row],[TANGGAL UPDATE]]="",AH719,Table1[[#This Row],[TANGGAL UPDATE]])</f>
        <v>45535</v>
      </c>
      <c r="AI720" t="str" cm="1">
        <f t="array" ref="AI720">IF(Table1[[#This Row],[A1]]="",AI719,INDEX(Table6[3],Table1[[#This Row],[Q1]]))</f>
        <v>G</v>
      </c>
      <c r="AJ720" t="str">
        <f>IF(Table1[[#This Row],[_KETERANGAN]]="","",Table1[[#This Row],[_KETERANGAN]])</f>
        <v/>
      </c>
      <c r="AK720" t="str" cm="1">
        <f t="array" ref="AK720">IF(Table1[[#This Row],[A1]]="",AK719,INDEX(Table6[3],Table1[[#This Row],[Q1]]))</f>
        <v>G</v>
      </c>
      <c r="AL720" s="5" t="str" cm="1">
        <f t="array" ref="AL720">IF(Table1[[#This Row],[A1]]="",AL719,INDEX(Table6[1],Table1[[#This Row],[Q1]]))</f>
        <v>SISWA CEMERLANG</v>
      </c>
      <c r="AM720" t="str" cm="1">
        <f t="array" ref="AM720">IF(Table1[[#This Row],[A1]]="",AM719,INDEX(Table6[2],Table1[[#This Row],[Q1]]))</f>
        <v>KLATEN</v>
      </c>
      <c r="AN720" t="str">
        <f>CONCATENATE(Table1[[#This Row],[TOKO_H]],"-",Table1[[#This Row],[KOTA_H]])</f>
        <v>SISWA CEMERLANG-KLATEN</v>
      </c>
      <c r="AO720"/>
      <c r="AP720" t="s">
        <v>9561</v>
      </c>
      <c r="AQ720"/>
    </row>
    <row r="721" spans="1:43">
      <c r="A721">
        <f>IF(Table1[[#This Row],[KODE BARANG]]="","",MATCH(Table1[[#This Row],[KODE BARANG]],DBS[KODE BARANG],0))</f>
        <v>2865</v>
      </c>
      <c r="B721">
        <f>IF(Table1[[#This Row],[ROWID]]="","",ROW()-2)</f>
        <v>719</v>
      </c>
      <c r="C721">
        <f>IF(Table1[[#This Row],[NAMA BARANG]]="","",IF(Table1[[#This Row],[ID]]="",C720,Table1[[#This Row],[ID]]))</f>
        <v>706</v>
      </c>
      <c r="D721" t="str">
        <f>IF(Table1[[#This Row],[A1]]="","",MATCH(Table1[[#This Row],[A1]],Table6[5],0))</f>
        <v/>
      </c>
      <c r="E721" t="str">
        <f>IF(Table1[[#This Row],[ID]]="","",Table1[[#This Row],[TOKO-KOTA_H]])</f>
        <v/>
      </c>
      <c r="F721" t="str">
        <f>IF(Table1[[#This Row],[NOTA TOKO]]="","",ROW()-2)</f>
        <v/>
      </c>
      <c r="G721" s="59"/>
      <c r="H721" s="1"/>
      <c r="J721" s="1"/>
      <c r="K721" t="s">
        <v>10795</v>
      </c>
      <c r="L721" t="str">
        <f>IF(Table1[[#This Row],[_NAMA BARANG]]="",IF(Table1[[#This Row],[//DBS]]="","",INDEX(DBS[NAMA],Table1[[#This Row],[//DBS]])),Table1[[#This Row],[_NAMA BARANG]])</f>
        <v>TAS GB-L WARNA-WARNI</v>
      </c>
      <c r="M721"/>
      <c r="O721" t="str">
        <f>IF(Table1[[#This Row],[ROWID]]="","",IF(Table1[[#This Row],[_KETERANGAN]]="STOCK BELUM LENGKAP","ADA",IF(Table1[[#This Row],[KODE BARANG]]="","TIDAK ADA","ADA")))</f>
        <v>ADA</v>
      </c>
      <c r="P721">
        <v>2</v>
      </c>
      <c r="Q721" t="s">
        <v>34</v>
      </c>
      <c r="R721">
        <f>IF(Table1[[#This Row],[//DBS]]="","",INDEX(DBS[ISI],Table1[[#This Row],[//DBS]]))</f>
        <v>30</v>
      </c>
      <c r="S721" t="str">
        <f>IF(Table1[[#This Row],[//DBS]]="","",IF(Table1[[#This Row],[SATUAN_BYPASS]]="",INDEX(DBS[[SATUAN ]],Table1[[#This Row],[//DBS]]),Table1[SATUAN_BYPASS]))</f>
        <v>LSN</v>
      </c>
      <c r="T721">
        <v>120</v>
      </c>
      <c r="U721" s="58">
        <f>IF(Table1[[#This Row],[HARGA_BYPASS]]="",IF(Table1[[#This Row],[_HARGA]]="","",Table1[[#This Row],[_HARGA]]*1000),Table1[[#This Row],[HARGA_BYPASS]])</f>
        <v>120000</v>
      </c>
      <c r="V721" s="2"/>
      <c r="W721" s="2"/>
      <c r="X721" s="58" t="str">
        <f>IF(Table1[[#This Row],[ROWID]]="","",IF(Table1[[#This Row],[ROWID]]=C722,"",SUMIF(Table1[ROWID],Table1[[#This Row],[ROWID]],Table1[TOTAL])))</f>
        <v/>
      </c>
      <c r="AA72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21">
        <f>IF(Table1[[#This Row],[JUMLAH NOTA]]="","",IF(Table1[[#This Row],[CONV]]="",Table1[[#This Row],[JUMLAH NOTA]],Table1[[#This Row],[JUMLAH NOTA]]*Table1[[#This Row],[CONV]]))</f>
        <v>2</v>
      </c>
      <c r="AC721" t="str">
        <f>IF(Table1[[#This Row],[ISI_CONV]]="","",IF(Table1[[#This Row],[CONV]]="",Table1[[#This Row],[SATUAN NOTA]],Table1[[#This Row],[SATUAN]]))</f>
        <v>LSN</v>
      </c>
      <c r="AD721" s="58">
        <f>IF(Table1[[#This Row],[HARGA]]="","",IF(Table1[[#This Row],[CONV]]="",Table1[[#This Row],[HARGA]],Table1[[#This Row],[HARGA]]/Table1[[#This Row],[CONV]]))</f>
        <v>120000</v>
      </c>
      <c r="AE721" s="58">
        <f>IF(Table1[[#This Row],[HARGA_CONV]]="","",Table1[[#This Row],[HARGA_CONV]]*Table1[[#This Row],[ISI_CONV]]*(100%-(Table1[[#This Row],[DISKON]]+Table1[[#This Row],[DISKON NOTA]])))</f>
        <v>240000</v>
      </c>
      <c r="AF721" s="3">
        <f>IF(Table1[[#This Row],[TANGGAL NOTA]]="",AF720,Table1[[#This Row],[TANGGAL NOTA]])</f>
        <v>45534</v>
      </c>
      <c r="AG721" s="3">
        <v>45533</v>
      </c>
      <c r="AH721" s="3">
        <f>IF(Table1[[#This Row],[TANGGAL UPDATE]]="",AH720,Table1[[#This Row],[TANGGAL UPDATE]])</f>
        <v>45535</v>
      </c>
      <c r="AI721" t="str" cm="1">
        <f t="array" ref="AI721">IF(Table1[[#This Row],[A1]]="",AI720,INDEX(Table6[3],Table1[[#This Row],[Q1]]))</f>
        <v>G</v>
      </c>
      <c r="AJ721" t="str">
        <f>IF(Table1[[#This Row],[_KETERANGAN]]="","",Table1[[#This Row],[_KETERANGAN]])</f>
        <v/>
      </c>
      <c r="AK721" t="str" cm="1">
        <f t="array" ref="AK721">IF(Table1[[#This Row],[A1]]="",AK720,INDEX(Table6[3],Table1[[#This Row],[Q1]]))</f>
        <v>G</v>
      </c>
      <c r="AL721" s="5" t="str" cm="1">
        <f t="array" ref="AL721">IF(Table1[[#This Row],[A1]]="",AL720,INDEX(Table6[1],Table1[[#This Row],[Q1]]))</f>
        <v>SISWA CEMERLANG</v>
      </c>
      <c r="AM721" t="str" cm="1">
        <f t="array" ref="AM721">IF(Table1[[#This Row],[A1]]="",AM720,INDEX(Table6[2],Table1[[#This Row],[Q1]]))</f>
        <v>KLATEN</v>
      </c>
      <c r="AN721" t="str">
        <f>CONCATENATE(Table1[[#This Row],[TOKO_H]],"-",Table1[[#This Row],[KOTA_H]])</f>
        <v>SISWA CEMERLANG-KLATEN</v>
      </c>
      <c r="AO721"/>
      <c r="AP721" t="s">
        <v>9561</v>
      </c>
      <c r="AQ721"/>
    </row>
    <row r="722" spans="1:43">
      <c r="A722">
        <f>IF(Table1[[#This Row],[KODE BARANG]]="","",MATCH(Table1[[#This Row],[KODE BARANG]],DBS[KODE BARANG],0))</f>
        <v>2865</v>
      </c>
      <c r="B722">
        <f>IF(Table1[[#This Row],[ROWID]]="","",ROW()-2)</f>
        <v>720</v>
      </c>
      <c r="C722">
        <f>IF(Table1[[#This Row],[NAMA BARANG]]="","",IF(Table1[[#This Row],[ID]]="",C721,Table1[[#This Row],[ID]]))</f>
        <v>706</v>
      </c>
      <c r="D722" t="str">
        <f>IF(Table1[[#This Row],[A1]]="","",MATCH(Table1[[#This Row],[A1]],Table6[5],0))</f>
        <v/>
      </c>
      <c r="E722" t="str">
        <f>IF(Table1[[#This Row],[ID]]="","",Table1[[#This Row],[TOKO-KOTA_H]])</f>
        <v/>
      </c>
      <c r="F722" t="str">
        <f>IF(Table1[[#This Row],[NOTA TOKO]]="","",ROW()-2)</f>
        <v/>
      </c>
      <c r="G722" s="59"/>
      <c r="H722" s="1"/>
      <c r="J722" s="1"/>
      <c r="K722" t="s">
        <v>10795</v>
      </c>
      <c r="L722" t="str">
        <f>IF(Table1[[#This Row],[_NAMA BARANG]]="",IF(Table1[[#This Row],[//DBS]]="","",INDEX(DBS[NAMA],Table1[[#This Row],[//DBS]])),Table1[[#This Row],[_NAMA BARANG]])</f>
        <v>TAS GB-L WARNA-WARNI</v>
      </c>
      <c r="M722"/>
      <c r="O722" t="str">
        <f>IF(Table1[[#This Row],[ROWID]]="","",IF(Table1[[#This Row],[_KETERANGAN]]="STOCK BELUM LENGKAP","ADA",IF(Table1[[#This Row],[KODE BARANG]]="","TIDAK ADA","ADA")))</f>
        <v>ADA</v>
      </c>
      <c r="P722">
        <v>2</v>
      </c>
      <c r="Q722" t="s">
        <v>34</v>
      </c>
      <c r="R722">
        <f>IF(Table1[[#This Row],[//DBS]]="","",INDEX(DBS[ISI],Table1[[#This Row],[//DBS]]))</f>
        <v>30</v>
      </c>
      <c r="S722" t="str">
        <f>IF(Table1[[#This Row],[//DBS]]="","",IF(Table1[[#This Row],[SATUAN_BYPASS]]="",INDEX(DBS[[SATUAN ]],Table1[[#This Row],[//DBS]]),Table1[SATUAN_BYPASS]))</f>
        <v>LSN</v>
      </c>
      <c r="T722">
        <v>120</v>
      </c>
      <c r="U722" s="58">
        <f>IF(Table1[[#This Row],[HARGA_BYPASS]]="",IF(Table1[[#This Row],[_HARGA]]="","",Table1[[#This Row],[_HARGA]]*1000),Table1[[#This Row],[HARGA_BYPASS]])</f>
        <v>120000</v>
      </c>
      <c r="V722" s="2"/>
      <c r="W722" s="2"/>
      <c r="X722" s="58" t="str">
        <f>IF(Table1[[#This Row],[ROWID]]="","",IF(Table1[[#This Row],[ROWID]]=C723,"",SUMIF(Table1[ROWID],Table1[[#This Row],[ROWID]],Table1[TOTAL])))</f>
        <v/>
      </c>
      <c r="AA72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22">
        <f>IF(Table1[[#This Row],[JUMLAH NOTA]]="","",IF(Table1[[#This Row],[CONV]]="",Table1[[#This Row],[JUMLAH NOTA]],Table1[[#This Row],[JUMLAH NOTA]]*Table1[[#This Row],[CONV]]))</f>
        <v>2</v>
      </c>
      <c r="AC722" t="str">
        <f>IF(Table1[[#This Row],[ISI_CONV]]="","",IF(Table1[[#This Row],[CONV]]="",Table1[[#This Row],[SATUAN NOTA]],Table1[[#This Row],[SATUAN]]))</f>
        <v>LSN</v>
      </c>
      <c r="AD722" s="58">
        <f>IF(Table1[[#This Row],[HARGA]]="","",IF(Table1[[#This Row],[CONV]]="",Table1[[#This Row],[HARGA]],Table1[[#This Row],[HARGA]]/Table1[[#This Row],[CONV]]))</f>
        <v>120000</v>
      </c>
      <c r="AE722" s="58">
        <f>IF(Table1[[#This Row],[HARGA_CONV]]="","",Table1[[#This Row],[HARGA_CONV]]*Table1[[#This Row],[ISI_CONV]]*(100%-(Table1[[#This Row],[DISKON]]+Table1[[#This Row],[DISKON NOTA]])))</f>
        <v>240000</v>
      </c>
      <c r="AF722" s="3">
        <f>IF(Table1[[#This Row],[TANGGAL NOTA]]="",AF721,Table1[[#This Row],[TANGGAL NOTA]])</f>
        <v>45534</v>
      </c>
      <c r="AG722" s="3">
        <v>45533</v>
      </c>
      <c r="AH722" s="3">
        <f>IF(Table1[[#This Row],[TANGGAL UPDATE]]="",AH721,Table1[[#This Row],[TANGGAL UPDATE]])</f>
        <v>45535</v>
      </c>
      <c r="AI722" t="str" cm="1">
        <f t="array" ref="AI722">IF(Table1[[#This Row],[A1]]="",AI721,INDEX(Table6[3],Table1[[#This Row],[Q1]]))</f>
        <v>G</v>
      </c>
      <c r="AJ722" t="str">
        <f>IF(Table1[[#This Row],[_KETERANGAN]]="","",Table1[[#This Row],[_KETERANGAN]])</f>
        <v/>
      </c>
      <c r="AK722" t="str" cm="1">
        <f t="array" ref="AK722">IF(Table1[[#This Row],[A1]]="",AK721,INDEX(Table6[3],Table1[[#This Row],[Q1]]))</f>
        <v>G</v>
      </c>
      <c r="AL722" s="5" t="str" cm="1">
        <f t="array" ref="AL722">IF(Table1[[#This Row],[A1]]="",AL721,INDEX(Table6[1],Table1[[#This Row],[Q1]]))</f>
        <v>SISWA CEMERLANG</v>
      </c>
      <c r="AM722" t="str" cm="1">
        <f t="array" ref="AM722">IF(Table1[[#This Row],[A1]]="",AM721,INDEX(Table6[2],Table1[[#This Row],[Q1]]))</f>
        <v>KLATEN</v>
      </c>
      <c r="AN722" t="str">
        <f>CONCATENATE(Table1[[#This Row],[TOKO_H]],"-",Table1[[#This Row],[KOTA_H]])</f>
        <v>SISWA CEMERLANG-KLATEN</v>
      </c>
      <c r="AO722"/>
      <c r="AP722" t="s">
        <v>9561</v>
      </c>
      <c r="AQ722"/>
    </row>
    <row r="723" spans="1:43">
      <c r="A723">
        <f>IF(Table1[[#This Row],[KODE BARANG]]="","",MATCH(Table1[[#This Row],[KODE BARANG]],DBS[KODE BARANG],0))</f>
        <v>2865</v>
      </c>
      <c r="B723">
        <f>IF(Table1[[#This Row],[ROWID]]="","",ROW()-2)</f>
        <v>721</v>
      </c>
      <c r="C723">
        <f>IF(Table1[[#This Row],[NAMA BARANG]]="","",IF(Table1[[#This Row],[ID]]="",C722,Table1[[#This Row],[ID]]))</f>
        <v>706</v>
      </c>
      <c r="D723" t="str">
        <f>IF(Table1[[#This Row],[A1]]="","",MATCH(Table1[[#This Row],[A1]],Table6[5],0))</f>
        <v/>
      </c>
      <c r="E723" t="str">
        <f>IF(Table1[[#This Row],[ID]]="","",Table1[[#This Row],[TOKO-KOTA_H]])</f>
        <v/>
      </c>
      <c r="F723" t="str">
        <f>IF(Table1[[#This Row],[NOTA TOKO]]="","",ROW()-2)</f>
        <v/>
      </c>
      <c r="G723" s="59"/>
      <c r="H723" s="1"/>
      <c r="J723" s="1"/>
      <c r="K723" t="s">
        <v>10795</v>
      </c>
      <c r="L723" t="str">
        <f>IF(Table1[[#This Row],[_NAMA BARANG]]="",IF(Table1[[#This Row],[//DBS]]="","",INDEX(DBS[NAMA],Table1[[#This Row],[//DBS]])),Table1[[#This Row],[_NAMA BARANG]])</f>
        <v>TAS GB-L WARNA-WARNI</v>
      </c>
      <c r="M723"/>
      <c r="O723" t="str">
        <f>IF(Table1[[#This Row],[ROWID]]="","",IF(Table1[[#This Row],[_KETERANGAN]]="STOCK BELUM LENGKAP","ADA",IF(Table1[[#This Row],[KODE BARANG]]="","TIDAK ADA","ADA")))</f>
        <v>ADA</v>
      </c>
      <c r="P723">
        <v>2</v>
      </c>
      <c r="Q723" t="s">
        <v>34</v>
      </c>
      <c r="R723">
        <f>IF(Table1[[#This Row],[//DBS]]="","",INDEX(DBS[ISI],Table1[[#This Row],[//DBS]]))</f>
        <v>30</v>
      </c>
      <c r="S723" t="str">
        <f>IF(Table1[[#This Row],[//DBS]]="","",IF(Table1[[#This Row],[SATUAN_BYPASS]]="",INDEX(DBS[[SATUAN ]],Table1[[#This Row],[//DBS]]),Table1[SATUAN_BYPASS]))</f>
        <v>LSN</v>
      </c>
      <c r="T723">
        <v>120</v>
      </c>
      <c r="U723" s="58">
        <f>IF(Table1[[#This Row],[HARGA_BYPASS]]="",IF(Table1[[#This Row],[_HARGA]]="","",Table1[[#This Row],[_HARGA]]*1000),Table1[[#This Row],[HARGA_BYPASS]])</f>
        <v>120000</v>
      </c>
      <c r="V723" s="2"/>
      <c r="W723" s="2"/>
      <c r="X723" s="58">
        <f>IF(Table1[[#This Row],[ROWID]]="","",IF(Table1[[#This Row],[ROWID]]=C724,"",SUMIF(Table1[ROWID],Table1[[#This Row],[ROWID]],Table1[TOTAL])))</f>
        <v>3560000</v>
      </c>
      <c r="AA72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23">
        <f>IF(Table1[[#This Row],[JUMLAH NOTA]]="","",IF(Table1[[#This Row],[CONV]]="",Table1[[#This Row],[JUMLAH NOTA]],Table1[[#This Row],[JUMLAH NOTA]]*Table1[[#This Row],[CONV]]))</f>
        <v>2</v>
      </c>
      <c r="AC723" t="str">
        <f>IF(Table1[[#This Row],[ISI_CONV]]="","",IF(Table1[[#This Row],[CONV]]="",Table1[[#This Row],[SATUAN NOTA]],Table1[[#This Row],[SATUAN]]))</f>
        <v>LSN</v>
      </c>
      <c r="AD723" s="58">
        <f>IF(Table1[[#This Row],[HARGA]]="","",IF(Table1[[#This Row],[CONV]]="",Table1[[#This Row],[HARGA]],Table1[[#This Row],[HARGA]]/Table1[[#This Row],[CONV]]))</f>
        <v>120000</v>
      </c>
      <c r="AE723" s="58">
        <f>IF(Table1[[#This Row],[HARGA_CONV]]="","",Table1[[#This Row],[HARGA_CONV]]*Table1[[#This Row],[ISI_CONV]]*(100%-(Table1[[#This Row],[DISKON]]+Table1[[#This Row],[DISKON NOTA]])))</f>
        <v>240000</v>
      </c>
      <c r="AF723" s="3">
        <f>IF(Table1[[#This Row],[TANGGAL NOTA]]="",AF722,Table1[[#This Row],[TANGGAL NOTA]])</f>
        <v>45534</v>
      </c>
      <c r="AG723" s="3">
        <v>45533</v>
      </c>
      <c r="AH723" s="3">
        <f>IF(Table1[[#This Row],[TANGGAL UPDATE]]="",AH722,Table1[[#This Row],[TANGGAL UPDATE]])</f>
        <v>45535</v>
      </c>
      <c r="AI723" t="str" cm="1">
        <f t="array" ref="AI723">IF(Table1[[#This Row],[A1]]="",AI722,INDEX(Table6[3],Table1[[#This Row],[Q1]]))</f>
        <v>G</v>
      </c>
      <c r="AJ723" t="str">
        <f>IF(Table1[[#This Row],[_KETERANGAN]]="","",Table1[[#This Row],[_KETERANGAN]])</f>
        <v/>
      </c>
      <c r="AK723" t="str" cm="1">
        <f t="array" ref="AK723">IF(Table1[[#This Row],[A1]]="",AK722,INDEX(Table6[3],Table1[[#This Row],[Q1]]))</f>
        <v>G</v>
      </c>
      <c r="AL723" s="5" t="str" cm="1">
        <f t="array" ref="AL723">IF(Table1[[#This Row],[A1]]="",AL722,INDEX(Table6[1],Table1[[#This Row],[Q1]]))</f>
        <v>SISWA CEMERLANG</v>
      </c>
      <c r="AM723" t="str" cm="1">
        <f t="array" ref="AM723">IF(Table1[[#This Row],[A1]]="",AM722,INDEX(Table6[2],Table1[[#This Row],[Q1]]))</f>
        <v>KLATEN</v>
      </c>
      <c r="AN723" t="str">
        <f>CONCATENATE(Table1[[#This Row],[TOKO_H]],"-",Table1[[#This Row],[KOTA_H]])</f>
        <v>SISWA CEMERLANG-KLATEN</v>
      </c>
      <c r="AO723"/>
      <c r="AP723" t="s">
        <v>9561</v>
      </c>
      <c r="AQ723"/>
    </row>
    <row r="724" spans="1:43">
      <c r="A724" t="str">
        <f>IF(Table1[[#This Row],[KODE BARANG]]="","",MATCH(Table1[[#This Row],[KODE BARANG]],DBS[KODE BARANG],0))</f>
        <v/>
      </c>
      <c r="B724" t="str">
        <f>IF(Table1[[#This Row],[ROWID]]="","",ROW()-2)</f>
        <v/>
      </c>
      <c r="C724" t="str">
        <f>IF(Table1[[#This Row],[NAMA BARANG]]="","",IF(Table1[[#This Row],[ID]]="",C723,Table1[[#This Row],[ID]]))</f>
        <v/>
      </c>
      <c r="D724" t="str">
        <f>IF(Table1[[#This Row],[A1]]="","",MATCH(Table1[[#This Row],[A1]],Table6[5],0))</f>
        <v/>
      </c>
      <c r="E724" t="str">
        <f>IF(Table1[[#This Row],[ID]]="","",Table1[[#This Row],[TOKO-KOTA_H]])</f>
        <v/>
      </c>
      <c r="F724" t="str">
        <f>IF(Table1[[#This Row],[NOTA TOKO]]="","",ROW()-2)</f>
        <v/>
      </c>
      <c r="G724" s="59"/>
      <c r="H724" s="1"/>
      <c r="J724" s="1"/>
      <c r="K724"/>
      <c r="L724" t="str">
        <f>IF(Table1[[#This Row],[_NAMA BARANG]]="",IF(Table1[[#This Row],[//DBS]]="","",INDEX(DBS[NAMA],Table1[[#This Row],[//DBS]])),Table1[[#This Row],[_NAMA BARANG]])</f>
        <v/>
      </c>
      <c r="M724"/>
      <c r="O724" t="str">
        <f>IF(Table1[[#This Row],[ROWID]]="","",IF(Table1[[#This Row],[_KETERANGAN]]="STOCK BELUM LENGKAP","ADA",IF(Table1[[#This Row],[KODE BARANG]]="","TIDAK ADA","ADA")))</f>
        <v/>
      </c>
      <c r="R724" t="str">
        <f>IF(Table1[[#This Row],[//DBS]]="","",INDEX(DBS[ISI],Table1[[#This Row],[//DBS]]))</f>
        <v/>
      </c>
      <c r="S724" t="str">
        <f>IF(Table1[[#This Row],[//DBS]]="","",IF(Table1[[#This Row],[SATUAN_BYPASS]]="",INDEX(DBS[[SATUAN ]],Table1[[#This Row],[//DBS]]),Table1[SATUAN_BYPASS]))</f>
        <v/>
      </c>
      <c r="U724" s="58" t="str">
        <f>IF(Table1[[#This Row],[HARGA_BYPASS]]="",IF(Table1[[#This Row],[_HARGA]]="","",Table1[[#This Row],[_HARGA]]*1000),Table1[[#This Row],[HARGA_BYPASS]])</f>
        <v/>
      </c>
      <c r="V724" s="2"/>
      <c r="W724" s="2"/>
      <c r="X724" s="58" t="str">
        <f>IF(Table1[[#This Row],[ROWID]]="","",IF(Table1[[#This Row],[ROWID]]=C725,"",SUMIF(Table1[ROWID],Table1[[#This Row],[ROWID]],Table1[TOTAL])))</f>
        <v/>
      </c>
      <c r="AA72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24" t="str">
        <f>IF(Table1[[#This Row],[JUMLAH NOTA]]="","",IF(Table1[[#This Row],[CONV]]="",Table1[[#This Row],[JUMLAH NOTA]],Table1[[#This Row],[JUMLAH NOTA]]*Table1[[#This Row],[CONV]]))</f>
        <v/>
      </c>
      <c r="AC724" t="str">
        <f>IF(Table1[[#This Row],[ISI_CONV]]="","",IF(Table1[[#This Row],[CONV]]="",Table1[[#This Row],[SATUAN NOTA]],Table1[[#This Row],[SATUAN]]))</f>
        <v/>
      </c>
      <c r="AD724" s="58" t="str">
        <f>IF(Table1[[#This Row],[HARGA]]="","",IF(Table1[[#This Row],[CONV]]="",Table1[[#This Row],[HARGA]],Table1[[#This Row],[HARGA]]/Table1[[#This Row],[CONV]]))</f>
        <v/>
      </c>
      <c r="AE724" s="58" t="str">
        <f>IF(Table1[[#This Row],[HARGA_CONV]]="","",Table1[[#This Row],[HARGA_CONV]]*Table1[[#This Row],[ISI_CONV]]*(100%-(Table1[[#This Row],[DISKON]]+Table1[[#This Row],[DISKON NOTA]])))</f>
        <v/>
      </c>
      <c r="AF724" s="3">
        <f>IF(Table1[[#This Row],[TANGGAL NOTA]]="",AF723,Table1[[#This Row],[TANGGAL NOTA]])</f>
        <v>45534</v>
      </c>
      <c r="AG724" s="3">
        <v>45533</v>
      </c>
      <c r="AH724" s="3">
        <f>IF(Table1[[#This Row],[TANGGAL UPDATE]]="",AH723,Table1[[#This Row],[TANGGAL UPDATE]])</f>
        <v>45535</v>
      </c>
      <c r="AI724" t="str" cm="1">
        <f t="array" ref="AI724">IF(Table1[[#This Row],[A1]]="",AI723,INDEX(Table6[3],Table1[[#This Row],[Q1]]))</f>
        <v>G</v>
      </c>
      <c r="AJ724" t="str">
        <f>IF(Table1[[#This Row],[_KETERANGAN]]="","",Table1[[#This Row],[_KETERANGAN]])</f>
        <v/>
      </c>
      <c r="AK724" t="str" cm="1">
        <f t="array" ref="AK724">IF(Table1[[#This Row],[A1]]="",AK723,INDEX(Table6[3],Table1[[#This Row],[Q1]]))</f>
        <v>G</v>
      </c>
      <c r="AL724" s="5" t="str" cm="1">
        <f t="array" ref="AL724">IF(Table1[[#This Row],[A1]]="",AL723,INDEX(Table6[1],Table1[[#This Row],[Q1]]))</f>
        <v>SISWA CEMERLANG</v>
      </c>
      <c r="AM724" t="str" cm="1">
        <f t="array" ref="AM724">IF(Table1[[#This Row],[A1]]="",AM723,INDEX(Table6[2],Table1[[#This Row],[Q1]]))</f>
        <v>KLATEN</v>
      </c>
      <c r="AN724" t="str">
        <f>CONCATENATE(Table1[[#This Row],[TOKO_H]],"-",Table1[[#This Row],[KOTA_H]])</f>
        <v>SISWA CEMERLANG-KLATEN</v>
      </c>
      <c r="AO724"/>
      <c r="AP724" t="s">
        <v>9561</v>
      </c>
      <c r="AQ724"/>
    </row>
    <row r="725" spans="1:43">
      <c r="A725">
        <f>IF(Table1[[#This Row],[KODE BARANG]]="","",MATCH(Table1[[#This Row],[KODE BARANG]],DBS[KODE BARANG],0))</f>
        <v>2865</v>
      </c>
      <c r="B725">
        <f>IF(Table1[[#This Row],[ROWID]]="","",ROW()-2)</f>
        <v>723</v>
      </c>
      <c r="C725">
        <f>IF(Table1[[#This Row],[NAMA BARANG]]="","",IF(Table1[[#This Row],[ID]]="",C724,Table1[[#This Row],[ID]]))</f>
        <v>723</v>
      </c>
      <c r="D725" t="str">
        <f>IF(Table1[[#This Row],[A1]]="","",MATCH(Table1[[#This Row],[A1]],Table6[5],0))</f>
        <v/>
      </c>
      <c r="E725" t="str">
        <f>IF(Table1[[#This Row],[ID]]="","",Table1[[#This Row],[TOKO-KOTA_H]])</f>
        <v>SISWA CEMERLANG-KLATEN</v>
      </c>
      <c r="F725">
        <f>IF(Table1[[#This Row],[NOTA TOKO]]="","",ROW()-2)</f>
        <v>723</v>
      </c>
      <c r="G725" s="59"/>
      <c r="H725" s="1"/>
      <c r="I725">
        <v>3534</v>
      </c>
      <c r="J725" s="1"/>
      <c r="K725" t="s">
        <v>10795</v>
      </c>
      <c r="L725" t="str">
        <f>IF(Table1[[#This Row],[_NAMA BARANG]]="",IF(Table1[[#This Row],[//DBS]]="","",INDEX(DBS[NAMA],Table1[[#This Row],[//DBS]])),Table1[[#This Row],[_NAMA BARANG]])</f>
        <v>TAS GB-L WARNA-WARNI</v>
      </c>
      <c r="M725"/>
      <c r="O725" t="str">
        <f>IF(Table1[[#This Row],[ROWID]]="","",IF(Table1[[#This Row],[_KETERANGAN]]="STOCK BELUM LENGKAP","ADA",IF(Table1[[#This Row],[KODE BARANG]]="","TIDAK ADA","ADA")))</f>
        <v>ADA</v>
      </c>
      <c r="P725">
        <v>2</v>
      </c>
      <c r="Q725" t="s">
        <v>34</v>
      </c>
      <c r="R725">
        <f>IF(Table1[[#This Row],[//DBS]]="","",INDEX(DBS[ISI],Table1[[#This Row],[//DBS]]))</f>
        <v>30</v>
      </c>
      <c r="S725" t="str">
        <f>IF(Table1[[#This Row],[//DBS]]="","",IF(Table1[[#This Row],[SATUAN_BYPASS]]="",INDEX(DBS[[SATUAN ]],Table1[[#This Row],[//DBS]]),Table1[SATUAN_BYPASS]))</f>
        <v>LSN</v>
      </c>
      <c r="T725">
        <v>120</v>
      </c>
      <c r="U725" s="58">
        <f>IF(Table1[[#This Row],[HARGA_BYPASS]]="",IF(Table1[[#This Row],[_HARGA]]="","",Table1[[#This Row],[_HARGA]]*1000),Table1[[#This Row],[HARGA_BYPASS]])</f>
        <v>120000</v>
      </c>
      <c r="V725" s="2"/>
      <c r="W725" s="2"/>
      <c r="X725" s="58" t="str">
        <f>IF(Table1[[#This Row],[ROWID]]="","",IF(Table1[[#This Row],[ROWID]]=C726,"",SUMIF(Table1[ROWID],Table1[[#This Row],[ROWID]],Table1[TOTAL])))</f>
        <v/>
      </c>
      <c r="AA72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25">
        <f>IF(Table1[[#This Row],[JUMLAH NOTA]]="","",IF(Table1[[#This Row],[CONV]]="",Table1[[#This Row],[JUMLAH NOTA]],Table1[[#This Row],[JUMLAH NOTA]]*Table1[[#This Row],[CONV]]))</f>
        <v>2</v>
      </c>
      <c r="AC725" t="str">
        <f>IF(Table1[[#This Row],[ISI_CONV]]="","",IF(Table1[[#This Row],[CONV]]="",Table1[[#This Row],[SATUAN NOTA]],Table1[[#This Row],[SATUAN]]))</f>
        <v>LSN</v>
      </c>
      <c r="AD725" s="58">
        <f>IF(Table1[[#This Row],[HARGA]]="","",IF(Table1[[#This Row],[CONV]]="",Table1[[#This Row],[HARGA]],Table1[[#This Row],[HARGA]]/Table1[[#This Row],[CONV]]))</f>
        <v>120000</v>
      </c>
      <c r="AE725" s="58">
        <f>IF(Table1[[#This Row],[HARGA_CONV]]="","",Table1[[#This Row],[HARGA_CONV]]*Table1[[#This Row],[ISI_CONV]]*(100%-(Table1[[#This Row],[DISKON]]+Table1[[#This Row],[DISKON NOTA]])))</f>
        <v>240000</v>
      </c>
      <c r="AF725" s="3">
        <f>IF(Table1[[#This Row],[TANGGAL NOTA]]="",AF724,Table1[[#This Row],[TANGGAL NOTA]])</f>
        <v>45534</v>
      </c>
      <c r="AG725" s="3">
        <v>45533</v>
      </c>
      <c r="AH725" s="3">
        <f>IF(Table1[[#This Row],[TANGGAL UPDATE]]="",AH724,Table1[[#This Row],[TANGGAL UPDATE]])</f>
        <v>45535</v>
      </c>
      <c r="AI725" t="str" cm="1">
        <f t="array" ref="AI725">IF(Table1[[#This Row],[A1]]="",AI724,INDEX(Table6[3],Table1[[#This Row],[Q1]]))</f>
        <v>G</v>
      </c>
      <c r="AJ725" t="str">
        <f>IF(Table1[[#This Row],[_KETERANGAN]]="","",Table1[[#This Row],[_KETERANGAN]])</f>
        <v/>
      </c>
      <c r="AK725" t="str" cm="1">
        <f t="array" ref="AK725">IF(Table1[[#This Row],[A1]]="",AK724,INDEX(Table6[3],Table1[[#This Row],[Q1]]))</f>
        <v>G</v>
      </c>
      <c r="AL725" s="5" t="str" cm="1">
        <f t="array" ref="AL725">IF(Table1[[#This Row],[A1]]="",AL724,INDEX(Table6[1],Table1[[#This Row],[Q1]]))</f>
        <v>SISWA CEMERLANG</v>
      </c>
      <c r="AM725" t="str" cm="1">
        <f t="array" ref="AM725">IF(Table1[[#This Row],[A1]]="",AM724,INDEX(Table6[2],Table1[[#This Row],[Q1]]))</f>
        <v>KLATEN</v>
      </c>
      <c r="AN725" t="str">
        <f>CONCATENATE(Table1[[#This Row],[TOKO_H]],"-",Table1[[#This Row],[KOTA_H]])</f>
        <v>SISWA CEMERLANG-KLATEN</v>
      </c>
      <c r="AO725"/>
      <c r="AP725" t="s">
        <v>9561</v>
      </c>
      <c r="AQ725"/>
    </row>
    <row r="726" spans="1:43">
      <c r="A726">
        <f>IF(Table1[[#This Row],[KODE BARANG]]="","",MATCH(Table1[[#This Row],[KODE BARANG]],DBS[KODE BARANG],0))</f>
        <v>2865</v>
      </c>
      <c r="B726">
        <f>IF(Table1[[#This Row],[ROWID]]="","",ROW()-2)</f>
        <v>724</v>
      </c>
      <c r="C726">
        <f>IF(Table1[[#This Row],[NAMA BARANG]]="","",IF(Table1[[#This Row],[ID]]="",C725,Table1[[#This Row],[ID]]))</f>
        <v>723</v>
      </c>
      <c r="D726" t="str">
        <f>IF(Table1[[#This Row],[A1]]="","",MATCH(Table1[[#This Row],[A1]],Table6[5],0))</f>
        <v/>
      </c>
      <c r="E726" t="str">
        <f>IF(Table1[[#This Row],[ID]]="","",Table1[[#This Row],[TOKO-KOTA_H]])</f>
        <v/>
      </c>
      <c r="F726" t="str">
        <f>IF(Table1[[#This Row],[NOTA TOKO]]="","",ROW()-2)</f>
        <v/>
      </c>
      <c r="G726" s="59"/>
      <c r="H726" s="1"/>
      <c r="J726" s="1"/>
      <c r="K726" t="s">
        <v>10795</v>
      </c>
      <c r="L726" t="str">
        <f>IF(Table1[[#This Row],[_NAMA BARANG]]="",IF(Table1[[#This Row],[//DBS]]="","",INDEX(DBS[NAMA],Table1[[#This Row],[//DBS]])),Table1[[#This Row],[_NAMA BARANG]])</f>
        <v>TAS GB-L WARNA-WARNI</v>
      </c>
      <c r="M726"/>
      <c r="O726" t="str">
        <f>IF(Table1[[#This Row],[ROWID]]="","",IF(Table1[[#This Row],[_KETERANGAN]]="STOCK BELUM LENGKAP","ADA",IF(Table1[[#This Row],[KODE BARANG]]="","TIDAK ADA","ADA")))</f>
        <v>ADA</v>
      </c>
      <c r="P726">
        <v>2</v>
      </c>
      <c r="Q726" t="s">
        <v>34</v>
      </c>
      <c r="R726">
        <f>IF(Table1[[#This Row],[//DBS]]="","",INDEX(DBS[ISI],Table1[[#This Row],[//DBS]]))</f>
        <v>30</v>
      </c>
      <c r="S726" t="str">
        <f>IF(Table1[[#This Row],[//DBS]]="","",IF(Table1[[#This Row],[SATUAN_BYPASS]]="",INDEX(DBS[[SATUAN ]],Table1[[#This Row],[//DBS]]),Table1[SATUAN_BYPASS]))</f>
        <v>LSN</v>
      </c>
      <c r="T726">
        <v>120</v>
      </c>
      <c r="U726" s="58">
        <f>IF(Table1[[#This Row],[HARGA_BYPASS]]="",IF(Table1[[#This Row],[_HARGA]]="","",Table1[[#This Row],[_HARGA]]*1000),Table1[[#This Row],[HARGA_BYPASS]])</f>
        <v>120000</v>
      </c>
      <c r="V726" s="2"/>
      <c r="W726" s="2"/>
      <c r="X726" s="58" t="str">
        <f>IF(Table1[[#This Row],[ROWID]]="","",IF(Table1[[#This Row],[ROWID]]=C727,"",SUMIF(Table1[ROWID],Table1[[#This Row],[ROWID]],Table1[TOTAL])))</f>
        <v/>
      </c>
      <c r="AA72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26">
        <f>IF(Table1[[#This Row],[JUMLAH NOTA]]="","",IF(Table1[[#This Row],[CONV]]="",Table1[[#This Row],[JUMLAH NOTA]],Table1[[#This Row],[JUMLAH NOTA]]*Table1[[#This Row],[CONV]]))</f>
        <v>2</v>
      </c>
      <c r="AC726" t="str">
        <f>IF(Table1[[#This Row],[ISI_CONV]]="","",IF(Table1[[#This Row],[CONV]]="",Table1[[#This Row],[SATUAN NOTA]],Table1[[#This Row],[SATUAN]]))</f>
        <v>LSN</v>
      </c>
      <c r="AD726" s="58">
        <f>IF(Table1[[#This Row],[HARGA]]="","",IF(Table1[[#This Row],[CONV]]="",Table1[[#This Row],[HARGA]],Table1[[#This Row],[HARGA]]/Table1[[#This Row],[CONV]]))</f>
        <v>120000</v>
      </c>
      <c r="AE726" s="58">
        <f>IF(Table1[[#This Row],[HARGA_CONV]]="","",Table1[[#This Row],[HARGA_CONV]]*Table1[[#This Row],[ISI_CONV]]*(100%-(Table1[[#This Row],[DISKON]]+Table1[[#This Row],[DISKON NOTA]])))</f>
        <v>240000</v>
      </c>
      <c r="AF726" s="3">
        <f>IF(Table1[[#This Row],[TANGGAL NOTA]]="",AF725,Table1[[#This Row],[TANGGAL NOTA]])</f>
        <v>45534</v>
      </c>
      <c r="AG726" s="3">
        <v>45533</v>
      </c>
      <c r="AH726" s="3">
        <f>IF(Table1[[#This Row],[TANGGAL UPDATE]]="",AH725,Table1[[#This Row],[TANGGAL UPDATE]])</f>
        <v>45535</v>
      </c>
      <c r="AI726" t="str" cm="1">
        <f t="array" ref="AI726">IF(Table1[[#This Row],[A1]]="",AI725,INDEX(Table6[3],Table1[[#This Row],[Q1]]))</f>
        <v>G</v>
      </c>
      <c r="AJ726" t="str">
        <f>IF(Table1[[#This Row],[_KETERANGAN]]="","",Table1[[#This Row],[_KETERANGAN]])</f>
        <v/>
      </c>
      <c r="AK726" t="str" cm="1">
        <f t="array" ref="AK726">IF(Table1[[#This Row],[A1]]="",AK725,INDEX(Table6[3],Table1[[#This Row],[Q1]]))</f>
        <v>G</v>
      </c>
      <c r="AL726" s="5" t="str" cm="1">
        <f t="array" ref="AL726">IF(Table1[[#This Row],[A1]]="",AL725,INDEX(Table6[1],Table1[[#This Row],[Q1]]))</f>
        <v>SISWA CEMERLANG</v>
      </c>
      <c r="AM726" t="str" cm="1">
        <f t="array" ref="AM726">IF(Table1[[#This Row],[A1]]="",AM725,INDEX(Table6[2],Table1[[#This Row],[Q1]]))</f>
        <v>KLATEN</v>
      </c>
      <c r="AN726" t="str">
        <f>CONCATENATE(Table1[[#This Row],[TOKO_H]],"-",Table1[[#This Row],[KOTA_H]])</f>
        <v>SISWA CEMERLANG-KLATEN</v>
      </c>
      <c r="AO726"/>
      <c r="AP726" t="s">
        <v>9561</v>
      </c>
      <c r="AQ726"/>
    </row>
    <row r="727" spans="1:43">
      <c r="A727">
        <f>IF(Table1[[#This Row],[KODE BARANG]]="","",MATCH(Table1[[#This Row],[KODE BARANG]],DBS[KODE BARANG],0))</f>
        <v>296</v>
      </c>
      <c r="B727">
        <f>IF(Table1[[#This Row],[ROWID]]="","",ROW()-2)</f>
        <v>725</v>
      </c>
      <c r="C727">
        <f>IF(Table1[[#This Row],[NAMA BARANG]]="","",IF(Table1[[#This Row],[ID]]="",C726,Table1[[#This Row],[ID]]))</f>
        <v>723</v>
      </c>
      <c r="D727" t="str">
        <f>IF(Table1[[#This Row],[A1]]="","",MATCH(Table1[[#This Row],[A1]],Table6[5],0))</f>
        <v/>
      </c>
      <c r="E727" t="str">
        <f>IF(Table1[[#This Row],[ID]]="","",Table1[[#This Row],[TOKO-KOTA_H]])</f>
        <v/>
      </c>
      <c r="F727" t="str">
        <f>IF(Table1[[#This Row],[NOTA TOKO]]="","",ROW()-2)</f>
        <v/>
      </c>
      <c r="G727" s="59"/>
      <c r="H727" s="1"/>
      <c r="J727" s="1"/>
      <c r="K727" t="s">
        <v>8425</v>
      </c>
      <c r="L727" t="str">
        <f>IF(Table1[[#This Row],[_NAMA BARANG]]="",IF(Table1[[#This Row],[//DBS]]="","",INDEX(DBS[NAMA],Table1[[#This Row],[//DBS]])),Table1[[#This Row],[_NAMA BARANG]])</f>
        <v>SKETCH BOOK A5 3555 POLOS</v>
      </c>
      <c r="M727"/>
      <c r="O727" t="str">
        <f>IF(Table1[[#This Row],[ROWID]]="","",IF(Table1[[#This Row],[_KETERANGAN]]="STOCK BELUM LENGKAP","ADA",IF(Table1[[#This Row],[KODE BARANG]]="","TIDAK ADA","ADA")))</f>
        <v>ADA</v>
      </c>
      <c r="P727">
        <v>6</v>
      </c>
      <c r="Q727" t="s">
        <v>37</v>
      </c>
      <c r="R727">
        <f>IF(Table1[[#This Row],[//DBS]]="","",INDEX(DBS[ISI],Table1[[#This Row],[//DBS]]))</f>
        <v>144</v>
      </c>
      <c r="S727" t="str">
        <f>IF(Table1[[#This Row],[//DBS]]="","",IF(Table1[[#This Row],[SATUAN_BYPASS]]="",INDEX(DBS[[SATUAN ]],Table1[[#This Row],[//DBS]]),Table1[SATUAN_BYPASS]))</f>
        <v>PCS</v>
      </c>
      <c r="T727">
        <v>18.5</v>
      </c>
      <c r="U727" s="58">
        <f>IF(Table1[[#This Row],[HARGA_BYPASS]]="",IF(Table1[[#This Row],[_HARGA]]="","",Table1[[#This Row],[_HARGA]]*1000),Table1[[#This Row],[HARGA_BYPASS]])</f>
        <v>18500</v>
      </c>
      <c r="V727" s="2"/>
      <c r="W727" s="2"/>
      <c r="X727" s="58" t="str">
        <f>IF(Table1[[#This Row],[ROWID]]="","",IF(Table1[[#This Row],[ROWID]]=C728,"",SUMIF(Table1[ROWID],Table1[[#This Row],[ROWID]],Table1[TOTAL])))</f>
        <v/>
      </c>
      <c r="AA72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27">
        <f>IF(Table1[[#This Row],[JUMLAH NOTA]]="","",IF(Table1[[#This Row],[CONV]]="",Table1[[#This Row],[JUMLAH NOTA]],Table1[[#This Row],[JUMLAH NOTA]]*Table1[[#This Row],[CONV]]))</f>
        <v>6</v>
      </c>
      <c r="AC727" t="str">
        <f>IF(Table1[[#This Row],[ISI_CONV]]="","",IF(Table1[[#This Row],[CONV]]="",Table1[[#This Row],[SATUAN NOTA]],Table1[[#This Row],[SATUAN]]))</f>
        <v>PCS</v>
      </c>
      <c r="AD727" s="58">
        <f>IF(Table1[[#This Row],[HARGA]]="","",IF(Table1[[#This Row],[CONV]]="",Table1[[#This Row],[HARGA]],Table1[[#This Row],[HARGA]]/Table1[[#This Row],[CONV]]))</f>
        <v>18500</v>
      </c>
      <c r="AE727" s="58">
        <f>IF(Table1[[#This Row],[HARGA_CONV]]="","",Table1[[#This Row],[HARGA_CONV]]*Table1[[#This Row],[ISI_CONV]]*(100%-(Table1[[#This Row],[DISKON]]+Table1[[#This Row],[DISKON NOTA]])))</f>
        <v>111000</v>
      </c>
      <c r="AF727" s="3">
        <f>IF(Table1[[#This Row],[TANGGAL NOTA]]="",AF726,Table1[[#This Row],[TANGGAL NOTA]])</f>
        <v>45534</v>
      </c>
      <c r="AG727" s="3">
        <v>45533</v>
      </c>
      <c r="AH727" s="3">
        <f>IF(Table1[[#This Row],[TANGGAL UPDATE]]="",AH726,Table1[[#This Row],[TANGGAL UPDATE]])</f>
        <v>45535</v>
      </c>
      <c r="AI727" t="str" cm="1">
        <f t="array" ref="AI727">IF(Table1[[#This Row],[A1]]="",AI726,INDEX(Table6[3],Table1[[#This Row],[Q1]]))</f>
        <v>G</v>
      </c>
      <c r="AJ727" t="str">
        <f>IF(Table1[[#This Row],[_KETERANGAN]]="","",Table1[[#This Row],[_KETERANGAN]])</f>
        <v/>
      </c>
      <c r="AK727" t="str" cm="1">
        <f t="array" ref="AK727">IF(Table1[[#This Row],[A1]]="",AK726,INDEX(Table6[3],Table1[[#This Row],[Q1]]))</f>
        <v>G</v>
      </c>
      <c r="AL727" s="5" t="str" cm="1">
        <f t="array" ref="AL727">IF(Table1[[#This Row],[A1]]="",AL726,INDEX(Table6[1],Table1[[#This Row],[Q1]]))</f>
        <v>SISWA CEMERLANG</v>
      </c>
      <c r="AM727" t="str" cm="1">
        <f t="array" ref="AM727">IF(Table1[[#This Row],[A1]]="",AM726,INDEX(Table6[2],Table1[[#This Row],[Q1]]))</f>
        <v>KLATEN</v>
      </c>
      <c r="AN727" t="str">
        <f>CONCATENATE(Table1[[#This Row],[TOKO_H]],"-",Table1[[#This Row],[KOTA_H]])</f>
        <v>SISWA CEMERLANG-KLATEN</v>
      </c>
      <c r="AO727"/>
      <c r="AP727" t="s">
        <v>9561</v>
      </c>
      <c r="AQ727"/>
    </row>
    <row r="728" spans="1:43">
      <c r="A728">
        <f>IF(Table1[[#This Row],[KODE BARANG]]="","",MATCH(Table1[[#This Row],[KODE BARANG]],DBS[KODE BARANG],0))</f>
        <v>295</v>
      </c>
      <c r="B728">
        <f>IF(Table1[[#This Row],[ROWID]]="","",ROW()-2)</f>
        <v>726</v>
      </c>
      <c r="C728">
        <f>IF(Table1[[#This Row],[NAMA BARANG]]="","",IF(Table1[[#This Row],[ID]]="",C727,Table1[[#This Row],[ID]]))</f>
        <v>723</v>
      </c>
      <c r="D728" t="str">
        <f>IF(Table1[[#This Row],[A1]]="","",MATCH(Table1[[#This Row],[A1]],Table6[5],0))</f>
        <v/>
      </c>
      <c r="E728" t="str">
        <f>IF(Table1[[#This Row],[ID]]="","",Table1[[#This Row],[TOKO-KOTA_H]])</f>
        <v/>
      </c>
      <c r="F728" t="str">
        <f>IF(Table1[[#This Row],[NOTA TOKO]]="","",ROW()-2)</f>
        <v/>
      </c>
      <c r="G728" s="59"/>
      <c r="H728" s="1"/>
      <c r="J728" s="1"/>
      <c r="K728" t="s">
        <v>8424</v>
      </c>
      <c r="L728" t="str">
        <f>IF(Table1[[#This Row],[_NAMA BARANG]]="",IF(Table1[[#This Row],[//DBS]]="","",INDEX(DBS[NAMA],Table1[[#This Row],[//DBS]])),Table1[[#This Row],[_NAMA BARANG]])</f>
        <v>SKETCH BOOK A4 3557 POLOS</v>
      </c>
      <c r="M728"/>
      <c r="O728" t="str">
        <f>IF(Table1[[#This Row],[ROWID]]="","",IF(Table1[[#This Row],[_KETERANGAN]]="STOCK BELUM LENGKAP","ADA",IF(Table1[[#This Row],[KODE BARANG]]="","TIDAK ADA","ADA")))</f>
        <v>ADA</v>
      </c>
      <c r="P728">
        <v>6</v>
      </c>
      <c r="Q728" t="s">
        <v>37</v>
      </c>
      <c r="R728">
        <f>IF(Table1[[#This Row],[//DBS]]="","",INDEX(DBS[ISI],Table1[[#This Row],[//DBS]]))</f>
        <v>72</v>
      </c>
      <c r="S728" t="str">
        <f>IF(Table1[[#This Row],[//DBS]]="","",IF(Table1[[#This Row],[SATUAN_BYPASS]]="",INDEX(DBS[[SATUAN ]],Table1[[#This Row],[//DBS]]),Table1[SATUAN_BYPASS]))</f>
        <v>PCS</v>
      </c>
      <c r="T728">
        <v>31</v>
      </c>
      <c r="U728" s="58">
        <f>IF(Table1[[#This Row],[HARGA_BYPASS]]="",IF(Table1[[#This Row],[_HARGA]]="","",Table1[[#This Row],[_HARGA]]*1000),Table1[[#This Row],[HARGA_BYPASS]])</f>
        <v>31000</v>
      </c>
      <c r="V728" s="2"/>
      <c r="W728" s="2"/>
      <c r="X728" s="58" t="str">
        <f>IF(Table1[[#This Row],[ROWID]]="","",IF(Table1[[#This Row],[ROWID]]=C729,"",SUMIF(Table1[ROWID],Table1[[#This Row],[ROWID]],Table1[TOTAL])))</f>
        <v/>
      </c>
      <c r="AA72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28">
        <f>IF(Table1[[#This Row],[JUMLAH NOTA]]="","",IF(Table1[[#This Row],[CONV]]="",Table1[[#This Row],[JUMLAH NOTA]],Table1[[#This Row],[JUMLAH NOTA]]*Table1[[#This Row],[CONV]]))</f>
        <v>6</v>
      </c>
      <c r="AC728" t="str">
        <f>IF(Table1[[#This Row],[ISI_CONV]]="","",IF(Table1[[#This Row],[CONV]]="",Table1[[#This Row],[SATUAN NOTA]],Table1[[#This Row],[SATUAN]]))</f>
        <v>PCS</v>
      </c>
      <c r="AD728" s="58">
        <f>IF(Table1[[#This Row],[HARGA]]="","",IF(Table1[[#This Row],[CONV]]="",Table1[[#This Row],[HARGA]],Table1[[#This Row],[HARGA]]/Table1[[#This Row],[CONV]]))</f>
        <v>31000</v>
      </c>
      <c r="AE728" s="58">
        <f>IF(Table1[[#This Row],[HARGA_CONV]]="","",Table1[[#This Row],[HARGA_CONV]]*Table1[[#This Row],[ISI_CONV]]*(100%-(Table1[[#This Row],[DISKON]]+Table1[[#This Row],[DISKON NOTA]])))</f>
        <v>186000</v>
      </c>
      <c r="AF728" s="3">
        <f>IF(Table1[[#This Row],[TANGGAL NOTA]]="",AF727,Table1[[#This Row],[TANGGAL NOTA]])</f>
        <v>45534</v>
      </c>
      <c r="AG728" s="3">
        <v>45533</v>
      </c>
      <c r="AH728" s="3">
        <f>IF(Table1[[#This Row],[TANGGAL UPDATE]]="",AH727,Table1[[#This Row],[TANGGAL UPDATE]])</f>
        <v>45535</v>
      </c>
      <c r="AI728" t="str" cm="1">
        <f t="array" ref="AI728">IF(Table1[[#This Row],[A1]]="",AI727,INDEX(Table6[3],Table1[[#This Row],[Q1]]))</f>
        <v>G</v>
      </c>
      <c r="AJ728" t="str">
        <f>IF(Table1[[#This Row],[_KETERANGAN]]="","",Table1[[#This Row],[_KETERANGAN]])</f>
        <v/>
      </c>
      <c r="AK728" t="str" cm="1">
        <f t="array" ref="AK728">IF(Table1[[#This Row],[A1]]="",AK727,INDEX(Table6[3],Table1[[#This Row],[Q1]]))</f>
        <v>G</v>
      </c>
      <c r="AL728" s="5" t="str" cm="1">
        <f t="array" ref="AL728">IF(Table1[[#This Row],[A1]]="",AL727,INDEX(Table6[1],Table1[[#This Row],[Q1]]))</f>
        <v>SISWA CEMERLANG</v>
      </c>
      <c r="AM728" t="str" cm="1">
        <f t="array" ref="AM728">IF(Table1[[#This Row],[A1]]="",AM727,INDEX(Table6[2],Table1[[#This Row],[Q1]]))</f>
        <v>KLATEN</v>
      </c>
      <c r="AN728" t="str">
        <f>CONCATENATE(Table1[[#This Row],[TOKO_H]],"-",Table1[[#This Row],[KOTA_H]])</f>
        <v>SISWA CEMERLANG-KLATEN</v>
      </c>
      <c r="AO728"/>
      <c r="AP728" t="s">
        <v>9561</v>
      </c>
      <c r="AQ728"/>
    </row>
    <row r="729" spans="1:43">
      <c r="A729">
        <f>IF(Table1[[#This Row],[KODE BARANG]]="","",MATCH(Table1[[#This Row],[KODE BARANG]],DBS[KODE BARANG],0))</f>
        <v>299</v>
      </c>
      <c r="B729">
        <f>IF(Table1[[#This Row],[ROWID]]="","",ROW()-2)</f>
        <v>727</v>
      </c>
      <c r="C729">
        <f>IF(Table1[[#This Row],[NAMA BARANG]]="","",IF(Table1[[#This Row],[ID]]="",C728,Table1[[#This Row],[ID]]))</f>
        <v>723</v>
      </c>
      <c r="D729" t="str">
        <f>IF(Table1[[#This Row],[A1]]="","",MATCH(Table1[[#This Row],[A1]],Table6[5],0))</f>
        <v/>
      </c>
      <c r="E729" t="str">
        <f>IF(Table1[[#This Row],[ID]]="","",Table1[[#This Row],[TOKO-KOTA_H]])</f>
        <v/>
      </c>
      <c r="F729" t="str">
        <f>IF(Table1[[#This Row],[NOTA TOKO]]="","",ROW()-2)</f>
        <v/>
      </c>
      <c r="G729" s="59"/>
      <c r="H729" s="1"/>
      <c r="J729" s="1"/>
      <c r="K729" t="s">
        <v>8784</v>
      </c>
      <c r="L729" t="str">
        <f>IF(Table1[[#This Row],[_NAMA BARANG]]="",IF(Table1[[#This Row],[//DBS]]="","",INDEX(DBS[NAMA],Table1[[#This Row],[//DBS]])),Table1[[#This Row],[_NAMA BARANG]])</f>
        <v>SKETCH BOOK A4 56183 BERUANG</v>
      </c>
      <c r="M729"/>
      <c r="O729" t="str">
        <f>IF(Table1[[#This Row],[ROWID]]="","",IF(Table1[[#This Row],[_KETERANGAN]]="STOCK BELUM LENGKAP","ADA",IF(Table1[[#This Row],[KODE BARANG]]="","TIDAK ADA","ADA")))</f>
        <v>ADA</v>
      </c>
      <c r="P729">
        <v>6</v>
      </c>
      <c r="Q729" t="s">
        <v>37</v>
      </c>
      <c r="R729">
        <f>IF(Table1[[#This Row],[//DBS]]="","",INDEX(DBS[ISI],Table1[[#This Row],[//DBS]]))</f>
        <v>96</v>
      </c>
      <c r="S729" t="str">
        <f>IF(Table1[[#This Row],[//DBS]]="","",IF(Table1[[#This Row],[SATUAN_BYPASS]]="",INDEX(DBS[[SATUAN ]],Table1[[#This Row],[//DBS]]),Table1[SATUAN_BYPASS]))</f>
        <v>PCS</v>
      </c>
      <c r="T729">
        <v>27.5</v>
      </c>
      <c r="U729" s="58">
        <f>IF(Table1[[#This Row],[HARGA_BYPASS]]="",IF(Table1[[#This Row],[_HARGA]]="","",Table1[[#This Row],[_HARGA]]*1000),Table1[[#This Row],[HARGA_BYPASS]])</f>
        <v>27500</v>
      </c>
      <c r="V729" s="2"/>
      <c r="W729" s="2"/>
      <c r="X729" s="58" t="str">
        <f>IF(Table1[[#This Row],[ROWID]]="","",IF(Table1[[#This Row],[ROWID]]=C730,"",SUMIF(Table1[ROWID],Table1[[#This Row],[ROWID]],Table1[TOTAL])))</f>
        <v/>
      </c>
      <c r="AA72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29">
        <f>IF(Table1[[#This Row],[JUMLAH NOTA]]="","",IF(Table1[[#This Row],[CONV]]="",Table1[[#This Row],[JUMLAH NOTA]],Table1[[#This Row],[JUMLAH NOTA]]*Table1[[#This Row],[CONV]]))</f>
        <v>6</v>
      </c>
      <c r="AC729" t="str">
        <f>IF(Table1[[#This Row],[ISI_CONV]]="","",IF(Table1[[#This Row],[CONV]]="",Table1[[#This Row],[SATUAN NOTA]],Table1[[#This Row],[SATUAN]]))</f>
        <v>PCS</v>
      </c>
      <c r="AD729" s="58">
        <f>IF(Table1[[#This Row],[HARGA]]="","",IF(Table1[[#This Row],[CONV]]="",Table1[[#This Row],[HARGA]],Table1[[#This Row],[HARGA]]/Table1[[#This Row],[CONV]]))</f>
        <v>27500</v>
      </c>
      <c r="AE729" s="58">
        <f>IF(Table1[[#This Row],[HARGA_CONV]]="","",Table1[[#This Row],[HARGA_CONV]]*Table1[[#This Row],[ISI_CONV]]*(100%-(Table1[[#This Row],[DISKON]]+Table1[[#This Row],[DISKON NOTA]])))</f>
        <v>165000</v>
      </c>
      <c r="AF729" s="3">
        <f>IF(Table1[[#This Row],[TANGGAL NOTA]]="",AF728,Table1[[#This Row],[TANGGAL NOTA]])</f>
        <v>45534</v>
      </c>
      <c r="AG729" s="3">
        <v>45533</v>
      </c>
      <c r="AH729" s="3">
        <f>IF(Table1[[#This Row],[TANGGAL UPDATE]]="",AH728,Table1[[#This Row],[TANGGAL UPDATE]])</f>
        <v>45535</v>
      </c>
      <c r="AI729" t="str" cm="1">
        <f t="array" ref="AI729">IF(Table1[[#This Row],[A1]]="",AI728,INDEX(Table6[3],Table1[[#This Row],[Q1]]))</f>
        <v>G</v>
      </c>
      <c r="AJ729" t="str">
        <f>IF(Table1[[#This Row],[_KETERANGAN]]="","",Table1[[#This Row],[_KETERANGAN]])</f>
        <v/>
      </c>
      <c r="AK729" t="str" cm="1">
        <f t="array" ref="AK729">IF(Table1[[#This Row],[A1]]="",AK728,INDEX(Table6[3],Table1[[#This Row],[Q1]]))</f>
        <v>G</v>
      </c>
      <c r="AL729" s="5" t="str" cm="1">
        <f t="array" ref="AL729">IF(Table1[[#This Row],[A1]]="",AL728,INDEX(Table6[1],Table1[[#This Row],[Q1]]))</f>
        <v>SISWA CEMERLANG</v>
      </c>
      <c r="AM729" t="str" cm="1">
        <f t="array" ref="AM729">IF(Table1[[#This Row],[A1]]="",AM728,INDEX(Table6[2],Table1[[#This Row],[Q1]]))</f>
        <v>KLATEN</v>
      </c>
      <c r="AN729" t="str">
        <f>CONCATENATE(Table1[[#This Row],[TOKO_H]],"-",Table1[[#This Row],[KOTA_H]])</f>
        <v>SISWA CEMERLANG-KLATEN</v>
      </c>
      <c r="AO729"/>
      <c r="AP729" t="s">
        <v>9561</v>
      </c>
      <c r="AQ729"/>
    </row>
    <row r="730" spans="1:43">
      <c r="A730">
        <f>IF(Table1[[#This Row],[KODE BARANG]]="","",MATCH(Table1[[#This Row],[KODE BARANG]],DBS[KODE BARANG],0))</f>
        <v>301</v>
      </c>
      <c r="B730">
        <f>IF(Table1[[#This Row],[ROWID]]="","",ROW()-2)</f>
        <v>728</v>
      </c>
      <c r="C730">
        <f>IF(Table1[[#This Row],[NAMA BARANG]]="","",IF(Table1[[#This Row],[ID]]="",C729,Table1[[#This Row],[ID]]))</f>
        <v>723</v>
      </c>
      <c r="D730" t="str">
        <f>IF(Table1[[#This Row],[A1]]="","",MATCH(Table1[[#This Row],[A1]],Table6[5],0))</f>
        <v/>
      </c>
      <c r="E730" t="str">
        <f>IF(Table1[[#This Row],[ID]]="","",Table1[[#This Row],[TOKO-KOTA_H]])</f>
        <v/>
      </c>
      <c r="F730" t="str">
        <f>IF(Table1[[#This Row],[NOTA TOKO]]="","",ROW()-2)</f>
        <v/>
      </c>
      <c r="G730" s="59"/>
      <c r="H730" s="1"/>
      <c r="J730" s="1"/>
      <c r="K730" t="s">
        <v>8786</v>
      </c>
      <c r="L730" t="str">
        <f>IF(Table1[[#This Row],[_NAMA BARANG]]="",IF(Table1[[#This Row],[//DBS]]="","",INDEX(DBS[NAMA],Table1[[#This Row],[//DBS]])),Table1[[#This Row],[_NAMA BARANG]])</f>
        <v>SKETCH BOOK A4 56184 GIRL</v>
      </c>
      <c r="M730"/>
      <c r="O730" t="str">
        <f>IF(Table1[[#This Row],[ROWID]]="","",IF(Table1[[#This Row],[_KETERANGAN]]="STOCK BELUM LENGKAP","ADA",IF(Table1[[#This Row],[KODE BARANG]]="","TIDAK ADA","ADA")))</f>
        <v>ADA</v>
      </c>
      <c r="P730">
        <v>6</v>
      </c>
      <c r="Q730" t="s">
        <v>37</v>
      </c>
      <c r="R730">
        <f>IF(Table1[[#This Row],[//DBS]]="","",INDEX(DBS[ISI],Table1[[#This Row],[//DBS]]))</f>
        <v>96</v>
      </c>
      <c r="S730" t="str">
        <f>IF(Table1[[#This Row],[//DBS]]="","",IF(Table1[[#This Row],[SATUAN_BYPASS]]="",INDEX(DBS[[SATUAN ]],Table1[[#This Row],[//DBS]]),Table1[SATUAN_BYPASS]))</f>
        <v>PCS</v>
      </c>
      <c r="T730">
        <v>27.5</v>
      </c>
      <c r="U730" s="58">
        <f>IF(Table1[[#This Row],[HARGA_BYPASS]]="",IF(Table1[[#This Row],[_HARGA]]="","",Table1[[#This Row],[_HARGA]]*1000),Table1[[#This Row],[HARGA_BYPASS]])</f>
        <v>27500</v>
      </c>
      <c r="V730" s="2"/>
      <c r="W730" s="2"/>
      <c r="X730" s="58" t="str">
        <f>IF(Table1[[#This Row],[ROWID]]="","",IF(Table1[[#This Row],[ROWID]]=C731,"",SUMIF(Table1[ROWID],Table1[[#This Row],[ROWID]],Table1[TOTAL])))</f>
        <v/>
      </c>
      <c r="AA73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30">
        <f>IF(Table1[[#This Row],[JUMLAH NOTA]]="","",IF(Table1[[#This Row],[CONV]]="",Table1[[#This Row],[JUMLAH NOTA]],Table1[[#This Row],[JUMLAH NOTA]]*Table1[[#This Row],[CONV]]))</f>
        <v>6</v>
      </c>
      <c r="AC730" t="str">
        <f>IF(Table1[[#This Row],[ISI_CONV]]="","",IF(Table1[[#This Row],[CONV]]="",Table1[[#This Row],[SATUAN NOTA]],Table1[[#This Row],[SATUAN]]))</f>
        <v>PCS</v>
      </c>
      <c r="AD730" s="58">
        <f>IF(Table1[[#This Row],[HARGA]]="","",IF(Table1[[#This Row],[CONV]]="",Table1[[#This Row],[HARGA]],Table1[[#This Row],[HARGA]]/Table1[[#This Row],[CONV]]))</f>
        <v>27500</v>
      </c>
      <c r="AE730" s="58">
        <f>IF(Table1[[#This Row],[HARGA_CONV]]="","",Table1[[#This Row],[HARGA_CONV]]*Table1[[#This Row],[ISI_CONV]]*(100%-(Table1[[#This Row],[DISKON]]+Table1[[#This Row],[DISKON NOTA]])))</f>
        <v>165000</v>
      </c>
      <c r="AF730" s="3">
        <f>IF(Table1[[#This Row],[TANGGAL NOTA]]="",AF729,Table1[[#This Row],[TANGGAL NOTA]])</f>
        <v>45534</v>
      </c>
      <c r="AG730" s="3">
        <v>45533</v>
      </c>
      <c r="AH730" s="3">
        <f>IF(Table1[[#This Row],[TANGGAL UPDATE]]="",AH729,Table1[[#This Row],[TANGGAL UPDATE]])</f>
        <v>45535</v>
      </c>
      <c r="AI730" t="str" cm="1">
        <f t="array" ref="AI730">IF(Table1[[#This Row],[A1]]="",AI729,INDEX(Table6[3],Table1[[#This Row],[Q1]]))</f>
        <v>G</v>
      </c>
      <c r="AJ730" t="str">
        <f>IF(Table1[[#This Row],[_KETERANGAN]]="","",Table1[[#This Row],[_KETERANGAN]])</f>
        <v/>
      </c>
      <c r="AK730" t="str" cm="1">
        <f t="array" ref="AK730">IF(Table1[[#This Row],[A1]]="",AK729,INDEX(Table6[3],Table1[[#This Row],[Q1]]))</f>
        <v>G</v>
      </c>
      <c r="AL730" s="5" t="str" cm="1">
        <f t="array" ref="AL730">IF(Table1[[#This Row],[A1]]="",AL729,INDEX(Table6[1],Table1[[#This Row],[Q1]]))</f>
        <v>SISWA CEMERLANG</v>
      </c>
      <c r="AM730" t="str" cm="1">
        <f t="array" ref="AM730">IF(Table1[[#This Row],[A1]]="",AM729,INDEX(Table6[2],Table1[[#This Row],[Q1]]))</f>
        <v>KLATEN</v>
      </c>
      <c r="AN730" t="str">
        <f>CONCATENATE(Table1[[#This Row],[TOKO_H]],"-",Table1[[#This Row],[KOTA_H]])</f>
        <v>SISWA CEMERLANG-KLATEN</v>
      </c>
      <c r="AO730"/>
      <c r="AP730" t="s">
        <v>9561</v>
      </c>
      <c r="AQ730"/>
    </row>
    <row r="731" spans="1:43">
      <c r="A731">
        <f>IF(Table1[[#This Row],[KODE BARANG]]="","",MATCH(Table1[[#This Row],[KODE BARANG]],DBS[KODE BARANG],0))</f>
        <v>302</v>
      </c>
      <c r="B731">
        <f>IF(Table1[[#This Row],[ROWID]]="","",ROW()-2)</f>
        <v>729</v>
      </c>
      <c r="C731">
        <f>IF(Table1[[#This Row],[NAMA BARANG]]="","",IF(Table1[[#This Row],[ID]]="",C730,Table1[[#This Row],[ID]]))</f>
        <v>723</v>
      </c>
      <c r="D731" t="str">
        <f>IF(Table1[[#This Row],[A1]]="","",MATCH(Table1[[#This Row],[A1]],Table6[5],0))</f>
        <v/>
      </c>
      <c r="E731" t="str">
        <f>IF(Table1[[#This Row],[ID]]="","",Table1[[#This Row],[TOKO-KOTA_H]])</f>
        <v/>
      </c>
      <c r="F731" t="str">
        <f>IF(Table1[[#This Row],[NOTA TOKO]]="","",ROW()-2)</f>
        <v/>
      </c>
      <c r="G731" s="59"/>
      <c r="H731" s="1"/>
      <c r="J731" s="1"/>
      <c r="K731" t="s">
        <v>8788</v>
      </c>
      <c r="L731" t="str">
        <f>IF(Table1[[#This Row],[_NAMA BARANG]]="",IF(Table1[[#This Row],[//DBS]]="","",INDEX(DBS[NAMA],Table1[[#This Row],[//DBS]])),Table1[[#This Row],[_NAMA BARANG]])</f>
        <v>SKETCH BOOK A4 56172 PEMANDANGAN</v>
      </c>
      <c r="M731"/>
      <c r="O731" t="str">
        <f>IF(Table1[[#This Row],[ROWID]]="","",IF(Table1[[#This Row],[_KETERANGAN]]="STOCK BELUM LENGKAP","ADA",IF(Table1[[#This Row],[KODE BARANG]]="","TIDAK ADA","ADA")))</f>
        <v>ADA</v>
      </c>
      <c r="P731">
        <v>6</v>
      </c>
      <c r="Q731" t="s">
        <v>37</v>
      </c>
      <c r="R731">
        <f>IF(Table1[[#This Row],[//DBS]]="","",INDEX(DBS[ISI],Table1[[#This Row],[//DBS]]))</f>
        <v>96</v>
      </c>
      <c r="S731" t="str">
        <f>IF(Table1[[#This Row],[//DBS]]="","",IF(Table1[[#This Row],[SATUAN_BYPASS]]="",INDEX(DBS[[SATUAN ]],Table1[[#This Row],[//DBS]]),Table1[SATUAN_BYPASS]))</f>
        <v>PCS</v>
      </c>
      <c r="T731">
        <v>27.5</v>
      </c>
      <c r="U731" s="58">
        <f>IF(Table1[[#This Row],[HARGA_BYPASS]]="",IF(Table1[[#This Row],[_HARGA]]="","",Table1[[#This Row],[_HARGA]]*1000),Table1[[#This Row],[HARGA_BYPASS]])</f>
        <v>27500</v>
      </c>
      <c r="V731" s="2"/>
      <c r="W731" s="2"/>
      <c r="X731" s="58" t="str">
        <f>IF(Table1[[#This Row],[ROWID]]="","",IF(Table1[[#This Row],[ROWID]]=C732,"",SUMIF(Table1[ROWID],Table1[[#This Row],[ROWID]],Table1[TOTAL])))</f>
        <v/>
      </c>
      <c r="AA73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31">
        <f>IF(Table1[[#This Row],[JUMLAH NOTA]]="","",IF(Table1[[#This Row],[CONV]]="",Table1[[#This Row],[JUMLAH NOTA]],Table1[[#This Row],[JUMLAH NOTA]]*Table1[[#This Row],[CONV]]))</f>
        <v>6</v>
      </c>
      <c r="AC731" t="str">
        <f>IF(Table1[[#This Row],[ISI_CONV]]="","",IF(Table1[[#This Row],[CONV]]="",Table1[[#This Row],[SATUAN NOTA]],Table1[[#This Row],[SATUAN]]))</f>
        <v>PCS</v>
      </c>
      <c r="AD731" s="58">
        <f>IF(Table1[[#This Row],[HARGA]]="","",IF(Table1[[#This Row],[CONV]]="",Table1[[#This Row],[HARGA]],Table1[[#This Row],[HARGA]]/Table1[[#This Row],[CONV]]))</f>
        <v>27500</v>
      </c>
      <c r="AE731" s="58">
        <f>IF(Table1[[#This Row],[HARGA_CONV]]="","",Table1[[#This Row],[HARGA_CONV]]*Table1[[#This Row],[ISI_CONV]]*(100%-(Table1[[#This Row],[DISKON]]+Table1[[#This Row],[DISKON NOTA]])))</f>
        <v>165000</v>
      </c>
      <c r="AF731" s="3">
        <f>IF(Table1[[#This Row],[TANGGAL NOTA]]="",AF730,Table1[[#This Row],[TANGGAL NOTA]])</f>
        <v>45534</v>
      </c>
      <c r="AG731" s="3">
        <v>45533</v>
      </c>
      <c r="AH731" s="3">
        <f>IF(Table1[[#This Row],[TANGGAL UPDATE]]="",AH730,Table1[[#This Row],[TANGGAL UPDATE]])</f>
        <v>45535</v>
      </c>
      <c r="AI731" t="str" cm="1">
        <f t="array" ref="AI731">IF(Table1[[#This Row],[A1]]="",AI730,INDEX(Table6[3],Table1[[#This Row],[Q1]]))</f>
        <v>G</v>
      </c>
      <c r="AJ731" t="str">
        <f>IF(Table1[[#This Row],[_KETERANGAN]]="","",Table1[[#This Row],[_KETERANGAN]])</f>
        <v/>
      </c>
      <c r="AK731" t="str" cm="1">
        <f t="array" ref="AK731">IF(Table1[[#This Row],[A1]]="",AK730,INDEX(Table6[3],Table1[[#This Row],[Q1]]))</f>
        <v>G</v>
      </c>
      <c r="AL731" s="5" t="str" cm="1">
        <f t="array" ref="AL731">IF(Table1[[#This Row],[A1]]="",AL730,INDEX(Table6[1],Table1[[#This Row],[Q1]]))</f>
        <v>SISWA CEMERLANG</v>
      </c>
      <c r="AM731" t="str" cm="1">
        <f t="array" ref="AM731">IF(Table1[[#This Row],[A1]]="",AM730,INDEX(Table6[2],Table1[[#This Row],[Q1]]))</f>
        <v>KLATEN</v>
      </c>
      <c r="AN731" t="str">
        <f>CONCATENATE(Table1[[#This Row],[TOKO_H]],"-",Table1[[#This Row],[KOTA_H]])</f>
        <v>SISWA CEMERLANG-KLATEN</v>
      </c>
      <c r="AO731"/>
      <c r="AP731" t="s">
        <v>9561</v>
      </c>
      <c r="AQ731"/>
    </row>
    <row r="732" spans="1:43">
      <c r="A732">
        <f>IF(Table1[[#This Row],[KODE BARANG]]="","",MATCH(Table1[[#This Row],[KODE BARANG]],DBS[KODE BARANG],0))</f>
        <v>2183</v>
      </c>
      <c r="B732">
        <f>IF(Table1[[#This Row],[ROWID]]="","",ROW()-2)</f>
        <v>730</v>
      </c>
      <c r="C732">
        <f>IF(Table1[[#This Row],[NAMA BARANG]]="","",IF(Table1[[#This Row],[ID]]="",C731,Table1[[#This Row],[ID]]))</f>
        <v>723</v>
      </c>
      <c r="D732" t="str">
        <f>IF(Table1[[#This Row],[A1]]="","",MATCH(Table1[[#This Row],[A1]],Table6[5],0))</f>
        <v/>
      </c>
      <c r="E732" t="str">
        <f>IF(Table1[[#This Row],[ID]]="","",Table1[[#This Row],[TOKO-KOTA_H]])</f>
        <v/>
      </c>
      <c r="F732" t="str">
        <f>IF(Table1[[#This Row],[NOTA TOKO]]="","",ROW()-2)</f>
        <v/>
      </c>
      <c r="G732" s="59"/>
      <c r="H732" s="1"/>
      <c r="J732" s="1"/>
      <c r="K732" t="s">
        <v>8898</v>
      </c>
      <c r="L732" t="str">
        <f>IF(Table1[[#This Row],[_NAMA BARANG]]="",IF(Table1[[#This Row],[//DBS]]="","",INDEX(DBS[NAMA],Table1[[#This Row],[//DBS]])),Table1[[#This Row],[_NAMA BARANG]])</f>
        <v>NOTEBOOK SPIRAL A5 8006</v>
      </c>
      <c r="M732"/>
      <c r="O732" t="str">
        <f>IF(Table1[[#This Row],[ROWID]]="","",IF(Table1[[#This Row],[_KETERANGAN]]="STOCK BELUM LENGKAP","ADA",IF(Table1[[#This Row],[KODE BARANG]]="","TIDAK ADA","ADA")))</f>
        <v>ADA</v>
      </c>
      <c r="P732">
        <v>0.5</v>
      </c>
      <c r="Q732" t="s">
        <v>34</v>
      </c>
      <c r="R732">
        <f>IF(Table1[[#This Row],[//DBS]]="","",INDEX(DBS[ISI],Table1[[#This Row],[//DBS]]))</f>
        <v>160</v>
      </c>
      <c r="S732" t="str">
        <f>IF(Table1[[#This Row],[//DBS]]="","",IF(Table1[[#This Row],[SATUAN_BYPASS]]="",INDEX(DBS[[SATUAN ]],Table1[[#This Row],[//DBS]]),Table1[SATUAN_BYPASS]))</f>
        <v>PCS</v>
      </c>
      <c r="T732">
        <v>180</v>
      </c>
      <c r="U732" s="58">
        <f>IF(Table1[[#This Row],[HARGA_BYPASS]]="",IF(Table1[[#This Row],[_HARGA]]="","",Table1[[#This Row],[_HARGA]]*1000),Table1[[#This Row],[HARGA_BYPASS]])</f>
        <v>180000</v>
      </c>
      <c r="V732" s="2"/>
      <c r="W732" s="2"/>
      <c r="X732" s="58" t="str">
        <f>IF(Table1[[#This Row],[ROWID]]="","",IF(Table1[[#This Row],[ROWID]]=C733,"",SUMIF(Table1[ROWID],Table1[[#This Row],[ROWID]],Table1[TOTAL])))</f>
        <v/>
      </c>
      <c r="AA732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12</v>
      </c>
      <c r="AB732">
        <f>IF(Table1[[#This Row],[JUMLAH NOTA]]="","",IF(Table1[[#This Row],[CONV]]="",Table1[[#This Row],[JUMLAH NOTA]],Table1[[#This Row],[JUMLAH NOTA]]*Table1[[#This Row],[CONV]]))</f>
        <v>6</v>
      </c>
      <c r="AC732" t="str">
        <f>IF(Table1[[#This Row],[ISI_CONV]]="","",IF(Table1[[#This Row],[CONV]]="",Table1[[#This Row],[SATUAN NOTA]],Table1[[#This Row],[SATUAN]]))</f>
        <v>PCS</v>
      </c>
      <c r="AD732" s="58">
        <f>IF(Table1[[#This Row],[HARGA]]="","",IF(Table1[[#This Row],[CONV]]="",Table1[[#This Row],[HARGA]],Table1[[#This Row],[HARGA]]/Table1[[#This Row],[CONV]]))</f>
        <v>15000</v>
      </c>
      <c r="AE732" s="58">
        <f>IF(Table1[[#This Row],[HARGA_CONV]]="","",Table1[[#This Row],[HARGA_CONV]]*Table1[[#This Row],[ISI_CONV]]*(100%-(Table1[[#This Row],[DISKON]]+Table1[[#This Row],[DISKON NOTA]])))</f>
        <v>90000</v>
      </c>
      <c r="AF732" s="3">
        <f>IF(Table1[[#This Row],[TANGGAL NOTA]]="",AF731,Table1[[#This Row],[TANGGAL NOTA]])</f>
        <v>45534</v>
      </c>
      <c r="AG732" s="3">
        <v>45533</v>
      </c>
      <c r="AH732" s="3">
        <f>IF(Table1[[#This Row],[TANGGAL UPDATE]]="",AH731,Table1[[#This Row],[TANGGAL UPDATE]])</f>
        <v>45535</v>
      </c>
      <c r="AI732" t="str" cm="1">
        <f t="array" ref="AI732">IF(Table1[[#This Row],[A1]]="",AI731,INDEX(Table6[3],Table1[[#This Row],[Q1]]))</f>
        <v>G</v>
      </c>
      <c r="AJ732" t="str">
        <f>IF(Table1[[#This Row],[_KETERANGAN]]="","",Table1[[#This Row],[_KETERANGAN]])</f>
        <v/>
      </c>
      <c r="AK732" t="str" cm="1">
        <f t="array" ref="AK732">IF(Table1[[#This Row],[A1]]="",AK731,INDEX(Table6[3],Table1[[#This Row],[Q1]]))</f>
        <v>G</v>
      </c>
      <c r="AL732" s="5" t="str" cm="1">
        <f t="array" ref="AL732">IF(Table1[[#This Row],[A1]]="",AL731,INDEX(Table6[1],Table1[[#This Row],[Q1]]))</f>
        <v>SISWA CEMERLANG</v>
      </c>
      <c r="AM732" t="str" cm="1">
        <f t="array" ref="AM732">IF(Table1[[#This Row],[A1]]="",AM731,INDEX(Table6[2],Table1[[#This Row],[Q1]]))</f>
        <v>KLATEN</v>
      </c>
      <c r="AN732" t="str">
        <f>CONCATENATE(Table1[[#This Row],[TOKO_H]],"-",Table1[[#This Row],[KOTA_H]])</f>
        <v>SISWA CEMERLANG-KLATEN</v>
      </c>
      <c r="AO732"/>
      <c r="AP732" t="s">
        <v>9561</v>
      </c>
      <c r="AQ732"/>
    </row>
    <row r="733" spans="1:43">
      <c r="A733">
        <f>IF(Table1[[#This Row],[KODE BARANG]]="","",MATCH(Table1[[#This Row],[KODE BARANG]],DBS[KODE BARANG],0))</f>
        <v>2179</v>
      </c>
      <c r="B733">
        <f>IF(Table1[[#This Row],[ROWID]]="","",ROW()-2)</f>
        <v>731</v>
      </c>
      <c r="C733">
        <f>IF(Table1[[#This Row],[NAMA BARANG]]="","",IF(Table1[[#This Row],[ID]]="",C732,Table1[[#This Row],[ID]]))</f>
        <v>723</v>
      </c>
      <c r="D733" t="str">
        <f>IF(Table1[[#This Row],[A1]]="","",MATCH(Table1[[#This Row],[A1]],Table6[5],0))</f>
        <v/>
      </c>
      <c r="E733" t="str">
        <f>IF(Table1[[#This Row],[ID]]="","",Table1[[#This Row],[TOKO-KOTA_H]])</f>
        <v/>
      </c>
      <c r="F733" t="str">
        <f>IF(Table1[[#This Row],[NOTA TOKO]]="","",ROW()-2)</f>
        <v/>
      </c>
      <c r="G733" s="59"/>
      <c r="H733" s="1"/>
      <c r="J733" s="1"/>
      <c r="K733" t="s">
        <v>8888</v>
      </c>
      <c r="L733" t="str">
        <f>IF(Table1[[#This Row],[_NAMA BARANG]]="",IF(Table1[[#This Row],[//DBS]]="","",INDEX(DBS[NAMA],Table1[[#This Row],[//DBS]])),Table1[[#This Row],[_NAMA BARANG]])</f>
        <v>NOTEBOOK SPIRAL A5 LB-2529-23</v>
      </c>
      <c r="M733"/>
      <c r="O733" t="str">
        <f>IF(Table1[[#This Row],[ROWID]]="","",IF(Table1[[#This Row],[_KETERANGAN]]="STOCK BELUM LENGKAP","ADA",IF(Table1[[#This Row],[KODE BARANG]]="","TIDAK ADA","ADA")))</f>
        <v>ADA</v>
      </c>
      <c r="P733">
        <v>0.5</v>
      </c>
      <c r="Q733" t="s">
        <v>34</v>
      </c>
      <c r="R733">
        <f>IF(Table1[[#This Row],[//DBS]]="","",INDEX(DBS[ISI],Table1[[#This Row],[//DBS]]))</f>
        <v>160</v>
      </c>
      <c r="S733" t="str">
        <f>IF(Table1[[#This Row],[//DBS]]="","",IF(Table1[[#This Row],[SATUAN_BYPASS]]="",INDEX(DBS[[SATUAN ]],Table1[[#This Row],[//DBS]]),Table1[SATUAN_BYPASS]))</f>
        <v>PCS</v>
      </c>
      <c r="T733">
        <v>180</v>
      </c>
      <c r="U733" s="58">
        <f>IF(Table1[[#This Row],[HARGA_BYPASS]]="",IF(Table1[[#This Row],[_HARGA]]="","",Table1[[#This Row],[_HARGA]]*1000),Table1[[#This Row],[HARGA_BYPASS]])</f>
        <v>180000</v>
      </c>
      <c r="V733" s="2"/>
      <c r="W733" s="2"/>
      <c r="X733" s="58" t="str">
        <f>IF(Table1[[#This Row],[ROWID]]="","",IF(Table1[[#This Row],[ROWID]]=C734,"",SUMIF(Table1[ROWID],Table1[[#This Row],[ROWID]],Table1[TOTAL])))</f>
        <v/>
      </c>
      <c r="AA733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12</v>
      </c>
      <c r="AB733">
        <f>IF(Table1[[#This Row],[JUMLAH NOTA]]="","",IF(Table1[[#This Row],[CONV]]="",Table1[[#This Row],[JUMLAH NOTA]],Table1[[#This Row],[JUMLAH NOTA]]*Table1[[#This Row],[CONV]]))</f>
        <v>6</v>
      </c>
      <c r="AC733" t="str">
        <f>IF(Table1[[#This Row],[ISI_CONV]]="","",IF(Table1[[#This Row],[CONV]]="",Table1[[#This Row],[SATUAN NOTA]],Table1[[#This Row],[SATUAN]]))</f>
        <v>PCS</v>
      </c>
      <c r="AD733" s="58">
        <f>IF(Table1[[#This Row],[HARGA]]="","",IF(Table1[[#This Row],[CONV]]="",Table1[[#This Row],[HARGA]],Table1[[#This Row],[HARGA]]/Table1[[#This Row],[CONV]]))</f>
        <v>15000</v>
      </c>
      <c r="AE733" s="58">
        <f>IF(Table1[[#This Row],[HARGA_CONV]]="","",Table1[[#This Row],[HARGA_CONV]]*Table1[[#This Row],[ISI_CONV]]*(100%-(Table1[[#This Row],[DISKON]]+Table1[[#This Row],[DISKON NOTA]])))</f>
        <v>90000</v>
      </c>
      <c r="AF733" s="3">
        <f>IF(Table1[[#This Row],[TANGGAL NOTA]]="",AF732,Table1[[#This Row],[TANGGAL NOTA]])</f>
        <v>45534</v>
      </c>
      <c r="AG733" s="3">
        <v>45533</v>
      </c>
      <c r="AH733" s="3">
        <f>IF(Table1[[#This Row],[TANGGAL UPDATE]]="",AH732,Table1[[#This Row],[TANGGAL UPDATE]])</f>
        <v>45535</v>
      </c>
      <c r="AI733" t="str" cm="1">
        <f t="array" ref="AI733">IF(Table1[[#This Row],[A1]]="",AI732,INDEX(Table6[3],Table1[[#This Row],[Q1]]))</f>
        <v>G</v>
      </c>
      <c r="AJ733" t="str">
        <f>IF(Table1[[#This Row],[_KETERANGAN]]="","",Table1[[#This Row],[_KETERANGAN]])</f>
        <v/>
      </c>
      <c r="AK733" t="str" cm="1">
        <f t="array" ref="AK733">IF(Table1[[#This Row],[A1]]="",AK732,INDEX(Table6[3],Table1[[#This Row],[Q1]]))</f>
        <v>G</v>
      </c>
      <c r="AL733" s="5" t="str" cm="1">
        <f t="array" ref="AL733">IF(Table1[[#This Row],[A1]]="",AL732,INDEX(Table6[1],Table1[[#This Row],[Q1]]))</f>
        <v>SISWA CEMERLANG</v>
      </c>
      <c r="AM733" t="str" cm="1">
        <f t="array" ref="AM733">IF(Table1[[#This Row],[A1]]="",AM732,INDEX(Table6[2],Table1[[#This Row],[Q1]]))</f>
        <v>KLATEN</v>
      </c>
      <c r="AN733" t="str">
        <f>CONCATENATE(Table1[[#This Row],[TOKO_H]],"-",Table1[[#This Row],[KOTA_H]])</f>
        <v>SISWA CEMERLANG-KLATEN</v>
      </c>
      <c r="AO733"/>
      <c r="AP733" t="s">
        <v>9561</v>
      </c>
      <c r="AQ733"/>
    </row>
    <row r="734" spans="1:43">
      <c r="A734">
        <f>IF(Table1[[#This Row],[KODE BARANG]]="","",MATCH(Table1[[#This Row],[KODE BARANG]],DBS[KODE BARANG],0))</f>
        <v>2184</v>
      </c>
      <c r="B734">
        <f>IF(Table1[[#This Row],[ROWID]]="","",ROW()-2)</f>
        <v>732</v>
      </c>
      <c r="C734">
        <f>IF(Table1[[#This Row],[NAMA BARANG]]="","",IF(Table1[[#This Row],[ID]]="",C733,Table1[[#This Row],[ID]]))</f>
        <v>723</v>
      </c>
      <c r="D734" t="str">
        <f>IF(Table1[[#This Row],[A1]]="","",MATCH(Table1[[#This Row],[A1]],Table6[5],0))</f>
        <v/>
      </c>
      <c r="E734" t="str">
        <f>IF(Table1[[#This Row],[ID]]="","",Table1[[#This Row],[TOKO-KOTA_H]])</f>
        <v/>
      </c>
      <c r="F734" t="str">
        <f>IF(Table1[[#This Row],[NOTA TOKO]]="","",ROW()-2)</f>
        <v/>
      </c>
      <c r="G734" s="59"/>
      <c r="H734" s="1"/>
      <c r="J734" s="1"/>
      <c r="K734" t="s">
        <v>8900</v>
      </c>
      <c r="L734" t="str">
        <f>IF(Table1[[#This Row],[_NAMA BARANG]]="",IF(Table1[[#This Row],[//DBS]]="","",INDEX(DBS[NAMA],Table1[[#This Row],[//DBS]])),Table1[[#This Row],[_NAMA BARANG]])</f>
        <v>NOTEBOOK SPIRAL A5 8007</v>
      </c>
      <c r="M734"/>
      <c r="O734" t="str">
        <f>IF(Table1[[#This Row],[ROWID]]="","",IF(Table1[[#This Row],[_KETERANGAN]]="STOCK BELUM LENGKAP","ADA",IF(Table1[[#This Row],[KODE BARANG]]="","TIDAK ADA","ADA")))</f>
        <v>ADA</v>
      </c>
      <c r="P734">
        <v>0.5</v>
      </c>
      <c r="Q734" t="s">
        <v>34</v>
      </c>
      <c r="R734">
        <f>IF(Table1[[#This Row],[//DBS]]="","",INDEX(DBS[ISI],Table1[[#This Row],[//DBS]]))</f>
        <v>160</v>
      </c>
      <c r="S734" t="str">
        <f>IF(Table1[[#This Row],[//DBS]]="","",IF(Table1[[#This Row],[SATUAN_BYPASS]]="",INDEX(DBS[[SATUAN ]],Table1[[#This Row],[//DBS]]),Table1[SATUAN_BYPASS]))</f>
        <v>PCS</v>
      </c>
      <c r="T734">
        <v>180</v>
      </c>
      <c r="U734" s="58">
        <f>IF(Table1[[#This Row],[HARGA_BYPASS]]="",IF(Table1[[#This Row],[_HARGA]]="","",Table1[[#This Row],[_HARGA]]*1000),Table1[[#This Row],[HARGA_BYPASS]])</f>
        <v>180000</v>
      </c>
      <c r="V734" s="2"/>
      <c r="W734" s="2"/>
      <c r="X734" s="58" t="str">
        <f>IF(Table1[[#This Row],[ROWID]]="","",IF(Table1[[#This Row],[ROWID]]=C735,"",SUMIF(Table1[ROWID],Table1[[#This Row],[ROWID]],Table1[TOTAL])))</f>
        <v/>
      </c>
      <c r="AA734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12</v>
      </c>
      <c r="AB734">
        <f>IF(Table1[[#This Row],[JUMLAH NOTA]]="","",IF(Table1[[#This Row],[CONV]]="",Table1[[#This Row],[JUMLAH NOTA]],Table1[[#This Row],[JUMLAH NOTA]]*Table1[[#This Row],[CONV]]))</f>
        <v>6</v>
      </c>
      <c r="AC734" t="str">
        <f>IF(Table1[[#This Row],[ISI_CONV]]="","",IF(Table1[[#This Row],[CONV]]="",Table1[[#This Row],[SATUAN NOTA]],Table1[[#This Row],[SATUAN]]))</f>
        <v>PCS</v>
      </c>
      <c r="AD734" s="58">
        <f>IF(Table1[[#This Row],[HARGA]]="","",IF(Table1[[#This Row],[CONV]]="",Table1[[#This Row],[HARGA]],Table1[[#This Row],[HARGA]]/Table1[[#This Row],[CONV]]))</f>
        <v>15000</v>
      </c>
      <c r="AE734" s="58">
        <f>IF(Table1[[#This Row],[HARGA_CONV]]="","",Table1[[#This Row],[HARGA_CONV]]*Table1[[#This Row],[ISI_CONV]]*(100%-(Table1[[#This Row],[DISKON]]+Table1[[#This Row],[DISKON NOTA]])))</f>
        <v>90000</v>
      </c>
      <c r="AF734" s="3">
        <f>IF(Table1[[#This Row],[TANGGAL NOTA]]="",AF733,Table1[[#This Row],[TANGGAL NOTA]])</f>
        <v>45534</v>
      </c>
      <c r="AG734" s="3">
        <v>45533</v>
      </c>
      <c r="AH734" s="3">
        <f>IF(Table1[[#This Row],[TANGGAL UPDATE]]="",AH733,Table1[[#This Row],[TANGGAL UPDATE]])</f>
        <v>45535</v>
      </c>
      <c r="AI734" t="str" cm="1">
        <f t="array" ref="AI734">IF(Table1[[#This Row],[A1]]="",AI733,INDEX(Table6[3],Table1[[#This Row],[Q1]]))</f>
        <v>G</v>
      </c>
      <c r="AJ734" t="str">
        <f>IF(Table1[[#This Row],[_KETERANGAN]]="","",Table1[[#This Row],[_KETERANGAN]])</f>
        <v/>
      </c>
      <c r="AK734" t="str" cm="1">
        <f t="array" ref="AK734">IF(Table1[[#This Row],[A1]]="",AK733,INDEX(Table6[3],Table1[[#This Row],[Q1]]))</f>
        <v>G</v>
      </c>
      <c r="AL734" s="5" t="str" cm="1">
        <f t="array" ref="AL734">IF(Table1[[#This Row],[A1]]="",AL733,INDEX(Table6[1],Table1[[#This Row],[Q1]]))</f>
        <v>SISWA CEMERLANG</v>
      </c>
      <c r="AM734" t="str" cm="1">
        <f t="array" ref="AM734">IF(Table1[[#This Row],[A1]]="",AM733,INDEX(Table6[2],Table1[[#This Row],[Q1]]))</f>
        <v>KLATEN</v>
      </c>
      <c r="AN734" t="str">
        <f>CONCATENATE(Table1[[#This Row],[TOKO_H]],"-",Table1[[#This Row],[KOTA_H]])</f>
        <v>SISWA CEMERLANG-KLATEN</v>
      </c>
      <c r="AO734"/>
      <c r="AP734" t="s">
        <v>9561</v>
      </c>
      <c r="AQ734"/>
    </row>
    <row r="735" spans="1:43">
      <c r="A735">
        <f>IF(Table1[[#This Row],[KODE BARANG]]="","",MATCH(Table1[[#This Row],[KODE BARANG]],DBS[KODE BARANG],0))</f>
        <v>2178</v>
      </c>
      <c r="B735">
        <f>IF(Table1[[#This Row],[ROWID]]="","",ROW()-2)</f>
        <v>733</v>
      </c>
      <c r="C735">
        <f>IF(Table1[[#This Row],[NAMA BARANG]]="","",IF(Table1[[#This Row],[ID]]="",C734,Table1[[#This Row],[ID]]))</f>
        <v>723</v>
      </c>
      <c r="D735" t="str">
        <f>IF(Table1[[#This Row],[A1]]="","",MATCH(Table1[[#This Row],[A1]],Table6[5],0))</f>
        <v/>
      </c>
      <c r="E735" t="str">
        <f>IF(Table1[[#This Row],[ID]]="","",Table1[[#This Row],[TOKO-KOTA_H]])</f>
        <v/>
      </c>
      <c r="F735" t="str">
        <f>IF(Table1[[#This Row],[NOTA TOKO]]="","",ROW()-2)</f>
        <v/>
      </c>
      <c r="G735" s="59"/>
      <c r="H735" s="1"/>
      <c r="J735" s="1"/>
      <c r="K735" t="s">
        <v>8885</v>
      </c>
      <c r="L735" t="str">
        <f>IF(Table1[[#This Row],[_NAMA BARANG]]="",IF(Table1[[#This Row],[//DBS]]="","",INDEX(DBS[NAMA],Table1[[#This Row],[//DBS]])),Table1[[#This Row],[_NAMA BARANG]])</f>
        <v>NOTEBOOK SPIRAL A5 LB-2529-22</v>
      </c>
      <c r="M735"/>
      <c r="O735" t="str">
        <f>IF(Table1[[#This Row],[ROWID]]="","",IF(Table1[[#This Row],[_KETERANGAN]]="STOCK BELUM LENGKAP","ADA",IF(Table1[[#This Row],[KODE BARANG]]="","TIDAK ADA","ADA")))</f>
        <v>ADA</v>
      </c>
      <c r="P735">
        <v>0.5</v>
      </c>
      <c r="Q735" t="s">
        <v>34</v>
      </c>
      <c r="R735">
        <f>IF(Table1[[#This Row],[//DBS]]="","",INDEX(DBS[ISI],Table1[[#This Row],[//DBS]]))</f>
        <v>160</v>
      </c>
      <c r="S735" t="str">
        <f>IF(Table1[[#This Row],[//DBS]]="","",IF(Table1[[#This Row],[SATUAN_BYPASS]]="",INDEX(DBS[[SATUAN ]],Table1[[#This Row],[//DBS]]),Table1[SATUAN_BYPASS]))</f>
        <v>PCS</v>
      </c>
      <c r="T735">
        <v>180</v>
      </c>
      <c r="U735" s="58">
        <f>IF(Table1[[#This Row],[HARGA_BYPASS]]="",IF(Table1[[#This Row],[_HARGA]]="","",Table1[[#This Row],[_HARGA]]*1000),Table1[[#This Row],[HARGA_BYPASS]])</f>
        <v>180000</v>
      </c>
      <c r="V735" s="2"/>
      <c r="W735" s="2"/>
      <c r="X735" s="58" t="str">
        <f>IF(Table1[[#This Row],[ROWID]]="","",IF(Table1[[#This Row],[ROWID]]=C736,"",SUMIF(Table1[ROWID],Table1[[#This Row],[ROWID]],Table1[TOTAL])))</f>
        <v/>
      </c>
      <c r="AA735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12</v>
      </c>
      <c r="AB735">
        <f>IF(Table1[[#This Row],[JUMLAH NOTA]]="","",IF(Table1[[#This Row],[CONV]]="",Table1[[#This Row],[JUMLAH NOTA]],Table1[[#This Row],[JUMLAH NOTA]]*Table1[[#This Row],[CONV]]))</f>
        <v>6</v>
      </c>
      <c r="AC735" t="str">
        <f>IF(Table1[[#This Row],[ISI_CONV]]="","",IF(Table1[[#This Row],[CONV]]="",Table1[[#This Row],[SATUAN NOTA]],Table1[[#This Row],[SATUAN]]))</f>
        <v>PCS</v>
      </c>
      <c r="AD735" s="58">
        <f>IF(Table1[[#This Row],[HARGA]]="","",IF(Table1[[#This Row],[CONV]]="",Table1[[#This Row],[HARGA]],Table1[[#This Row],[HARGA]]/Table1[[#This Row],[CONV]]))</f>
        <v>15000</v>
      </c>
      <c r="AE735" s="58">
        <f>IF(Table1[[#This Row],[HARGA_CONV]]="","",Table1[[#This Row],[HARGA_CONV]]*Table1[[#This Row],[ISI_CONV]]*(100%-(Table1[[#This Row],[DISKON]]+Table1[[#This Row],[DISKON NOTA]])))</f>
        <v>90000</v>
      </c>
      <c r="AF735" s="3">
        <f>IF(Table1[[#This Row],[TANGGAL NOTA]]="",AF734,Table1[[#This Row],[TANGGAL NOTA]])</f>
        <v>45534</v>
      </c>
      <c r="AG735" s="3">
        <v>45533</v>
      </c>
      <c r="AH735" s="3">
        <f>IF(Table1[[#This Row],[TANGGAL UPDATE]]="",AH734,Table1[[#This Row],[TANGGAL UPDATE]])</f>
        <v>45535</v>
      </c>
      <c r="AI735" t="str" cm="1">
        <f t="array" ref="AI735">IF(Table1[[#This Row],[A1]]="",AI734,INDEX(Table6[3],Table1[[#This Row],[Q1]]))</f>
        <v>G</v>
      </c>
      <c r="AJ735" t="str">
        <f>IF(Table1[[#This Row],[_KETERANGAN]]="","",Table1[[#This Row],[_KETERANGAN]])</f>
        <v/>
      </c>
      <c r="AK735" t="str" cm="1">
        <f t="array" ref="AK735">IF(Table1[[#This Row],[A1]]="",AK734,INDEX(Table6[3],Table1[[#This Row],[Q1]]))</f>
        <v>G</v>
      </c>
      <c r="AL735" s="5" t="str" cm="1">
        <f t="array" ref="AL735">IF(Table1[[#This Row],[A1]]="",AL734,INDEX(Table6[1],Table1[[#This Row],[Q1]]))</f>
        <v>SISWA CEMERLANG</v>
      </c>
      <c r="AM735" t="str" cm="1">
        <f t="array" ref="AM735">IF(Table1[[#This Row],[A1]]="",AM734,INDEX(Table6[2],Table1[[#This Row],[Q1]]))</f>
        <v>KLATEN</v>
      </c>
      <c r="AN735" t="str">
        <f>CONCATENATE(Table1[[#This Row],[TOKO_H]],"-",Table1[[#This Row],[KOTA_H]])</f>
        <v>SISWA CEMERLANG-KLATEN</v>
      </c>
      <c r="AO735"/>
      <c r="AP735" t="s">
        <v>9561</v>
      </c>
      <c r="AQ735"/>
    </row>
    <row r="736" spans="1:43">
      <c r="A736">
        <f>IF(Table1[[#This Row],[KODE BARANG]]="","",MATCH(Table1[[#This Row],[KODE BARANG]],DBS[KODE BARANG],0))</f>
        <v>2177</v>
      </c>
      <c r="B736">
        <f>IF(Table1[[#This Row],[ROWID]]="","",ROW()-2)</f>
        <v>734</v>
      </c>
      <c r="C736">
        <f>IF(Table1[[#This Row],[NAMA BARANG]]="","",IF(Table1[[#This Row],[ID]]="",C735,Table1[[#This Row],[ID]]))</f>
        <v>723</v>
      </c>
      <c r="D736" t="str">
        <f>IF(Table1[[#This Row],[A1]]="","",MATCH(Table1[[#This Row],[A1]],Table6[5],0))</f>
        <v/>
      </c>
      <c r="E736" t="str">
        <f>IF(Table1[[#This Row],[ID]]="","",Table1[[#This Row],[TOKO-KOTA_H]])</f>
        <v/>
      </c>
      <c r="F736" t="str">
        <f>IF(Table1[[#This Row],[NOTA TOKO]]="","",ROW()-2)</f>
        <v/>
      </c>
      <c r="G736" s="59"/>
      <c r="H736" s="1"/>
      <c r="J736" s="1"/>
      <c r="K736" t="s">
        <v>8883</v>
      </c>
      <c r="L736" t="str">
        <f>IF(Table1[[#This Row],[_NAMA BARANG]]="",IF(Table1[[#This Row],[//DBS]]="","",INDEX(DBS[NAMA],Table1[[#This Row],[//DBS]])),Table1[[#This Row],[_NAMA BARANG]])</f>
        <v>NOTEBOOK AA0920-3 (0929)</v>
      </c>
      <c r="M736"/>
      <c r="O736" t="str">
        <f>IF(Table1[[#This Row],[ROWID]]="","",IF(Table1[[#This Row],[_KETERANGAN]]="STOCK BELUM LENGKAP","ADA",IF(Table1[[#This Row],[KODE BARANG]]="","TIDAK ADA","ADA")))</f>
        <v>ADA</v>
      </c>
      <c r="P736">
        <v>1</v>
      </c>
      <c r="Q736" t="s">
        <v>34</v>
      </c>
      <c r="R736">
        <f>IF(Table1[[#This Row],[//DBS]]="","",INDEX(DBS[ISI],Table1[[#This Row],[//DBS]]))</f>
        <v>200</v>
      </c>
      <c r="S736" t="str">
        <f>IF(Table1[[#This Row],[//DBS]]="","",IF(Table1[[#This Row],[SATUAN_BYPASS]]="",INDEX(DBS[[SATUAN ]],Table1[[#This Row],[//DBS]]),Table1[SATUAN_BYPASS]))</f>
        <v>PCS</v>
      </c>
      <c r="T736">
        <v>110</v>
      </c>
      <c r="U736" s="58">
        <f>IF(Table1[[#This Row],[HARGA_BYPASS]]="",IF(Table1[[#This Row],[_HARGA]]="","",Table1[[#This Row],[_HARGA]]*1000),Table1[[#This Row],[HARGA_BYPASS]])</f>
        <v>110000</v>
      </c>
      <c r="V736" s="2"/>
      <c r="W736" s="2"/>
      <c r="X736" s="58" t="str">
        <f>IF(Table1[[#This Row],[ROWID]]="","",IF(Table1[[#This Row],[ROWID]]=C737,"",SUMIF(Table1[ROWID],Table1[[#This Row],[ROWID]],Table1[TOTAL])))</f>
        <v/>
      </c>
      <c r="AA736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>12</v>
      </c>
      <c r="AB736">
        <f>IF(Table1[[#This Row],[JUMLAH NOTA]]="","",IF(Table1[[#This Row],[CONV]]="",Table1[[#This Row],[JUMLAH NOTA]],Table1[[#This Row],[JUMLAH NOTA]]*Table1[[#This Row],[CONV]]))</f>
        <v>12</v>
      </c>
      <c r="AC736" t="str">
        <f>IF(Table1[[#This Row],[ISI_CONV]]="","",IF(Table1[[#This Row],[CONV]]="",Table1[[#This Row],[SATUAN NOTA]],Table1[[#This Row],[SATUAN]]))</f>
        <v>PCS</v>
      </c>
      <c r="AD736" s="58">
        <f>IF(Table1[[#This Row],[HARGA]]="","",IF(Table1[[#This Row],[CONV]]="",Table1[[#This Row],[HARGA]],Table1[[#This Row],[HARGA]]/Table1[[#This Row],[CONV]]))</f>
        <v>9166.6666666666661</v>
      </c>
      <c r="AE736" s="58">
        <f>IF(Table1[[#This Row],[HARGA_CONV]]="","",Table1[[#This Row],[HARGA_CONV]]*Table1[[#This Row],[ISI_CONV]]*(100%-(Table1[[#This Row],[DISKON]]+Table1[[#This Row],[DISKON NOTA]])))</f>
        <v>110000</v>
      </c>
      <c r="AF736" s="3">
        <f>IF(Table1[[#This Row],[TANGGAL NOTA]]="",AF735,Table1[[#This Row],[TANGGAL NOTA]])</f>
        <v>45534</v>
      </c>
      <c r="AG736" s="3">
        <v>45533</v>
      </c>
      <c r="AH736" s="3">
        <f>IF(Table1[[#This Row],[TANGGAL UPDATE]]="",AH735,Table1[[#This Row],[TANGGAL UPDATE]])</f>
        <v>45535</v>
      </c>
      <c r="AI736" t="str" cm="1">
        <f t="array" ref="AI736">IF(Table1[[#This Row],[A1]]="",AI735,INDEX(Table6[3],Table1[[#This Row],[Q1]]))</f>
        <v>G</v>
      </c>
      <c r="AJ736" t="str">
        <f>IF(Table1[[#This Row],[_KETERANGAN]]="","",Table1[[#This Row],[_KETERANGAN]])</f>
        <v/>
      </c>
      <c r="AK736" t="str" cm="1">
        <f t="array" ref="AK736">IF(Table1[[#This Row],[A1]]="",AK735,INDEX(Table6[3],Table1[[#This Row],[Q1]]))</f>
        <v>G</v>
      </c>
      <c r="AL736" s="5" t="str" cm="1">
        <f t="array" ref="AL736">IF(Table1[[#This Row],[A1]]="",AL735,INDEX(Table6[1],Table1[[#This Row],[Q1]]))</f>
        <v>SISWA CEMERLANG</v>
      </c>
      <c r="AM736" t="str" cm="1">
        <f t="array" ref="AM736">IF(Table1[[#This Row],[A1]]="",AM735,INDEX(Table6[2],Table1[[#This Row],[Q1]]))</f>
        <v>KLATEN</v>
      </c>
      <c r="AN736" t="str">
        <f>CONCATENATE(Table1[[#This Row],[TOKO_H]],"-",Table1[[#This Row],[KOTA_H]])</f>
        <v>SISWA CEMERLANG-KLATEN</v>
      </c>
      <c r="AO736"/>
      <c r="AP736" t="s">
        <v>9561</v>
      </c>
      <c r="AQ736"/>
    </row>
    <row r="737" spans="1:43">
      <c r="A737">
        <f>IF(Table1[[#This Row],[KODE BARANG]]="","",MATCH(Table1[[#This Row],[KODE BARANG]],DBS[KODE BARANG],0))</f>
        <v>67</v>
      </c>
      <c r="B737">
        <f>IF(Table1[[#This Row],[ROWID]]="","",ROW()-2)</f>
        <v>735</v>
      </c>
      <c r="C737">
        <f>IF(Table1[[#This Row],[NAMA BARANG]]="","",IF(Table1[[#This Row],[ID]]="",C736,Table1[[#This Row],[ID]]))</f>
        <v>723</v>
      </c>
      <c r="D737" t="str">
        <f>IF(Table1[[#This Row],[A1]]="","",MATCH(Table1[[#This Row],[A1]],Table6[5],0))</f>
        <v/>
      </c>
      <c r="E737" t="str">
        <f>IF(Table1[[#This Row],[ID]]="","",Table1[[#This Row],[TOKO-KOTA_H]])</f>
        <v/>
      </c>
      <c r="F737" t="str">
        <f>IF(Table1[[#This Row],[NOTA TOKO]]="","",ROW()-2)</f>
        <v/>
      </c>
      <c r="G737" s="59"/>
      <c r="H737" s="1"/>
      <c r="J737" s="1"/>
      <c r="K737" t="s">
        <v>8420</v>
      </c>
      <c r="L737" t="str">
        <f>IF(Table1[[#This Row],[_NAMA BARANG]]="",IF(Table1[[#This Row],[//DBS]]="","",INDEX(DBS[NAMA],Table1[[#This Row],[//DBS]])),Table1[[#This Row],[_NAMA BARANG]])</f>
        <v>AGENDA DIARY D-128</v>
      </c>
      <c r="M737"/>
      <c r="O737" t="str">
        <f>IF(Table1[[#This Row],[ROWID]]="","",IF(Table1[[#This Row],[_KETERANGAN]]="STOCK BELUM LENGKAP","ADA",IF(Table1[[#This Row],[KODE BARANG]]="","TIDAK ADA","ADA")))</f>
        <v>ADA</v>
      </c>
      <c r="P737">
        <v>12</v>
      </c>
      <c r="Q737" t="s">
        <v>37</v>
      </c>
      <c r="R737">
        <f>IF(Table1[[#This Row],[//DBS]]="","",INDEX(DBS[ISI],Table1[[#This Row],[//DBS]]))</f>
        <v>144</v>
      </c>
      <c r="S737" t="str">
        <f>IF(Table1[[#This Row],[//DBS]]="","",IF(Table1[[#This Row],[SATUAN_BYPASS]]="",INDEX(DBS[[SATUAN ]],Table1[[#This Row],[//DBS]]),Table1[SATUAN_BYPASS]))</f>
        <v>PCS</v>
      </c>
      <c r="T737">
        <v>13.5</v>
      </c>
      <c r="U737" s="58">
        <f>IF(Table1[[#This Row],[HARGA_BYPASS]]="",IF(Table1[[#This Row],[_HARGA]]="","",Table1[[#This Row],[_HARGA]]*1000),Table1[[#This Row],[HARGA_BYPASS]])</f>
        <v>13500</v>
      </c>
      <c r="V737" s="2"/>
      <c r="W737" s="2"/>
      <c r="X737" s="58" t="str">
        <f>IF(Table1[[#This Row],[ROWID]]="","",IF(Table1[[#This Row],[ROWID]]=C738,"",SUMIF(Table1[ROWID],Table1[[#This Row],[ROWID]],Table1[TOTAL])))</f>
        <v/>
      </c>
      <c r="AA73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37">
        <f>IF(Table1[[#This Row],[JUMLAH NOTA]]="","",IF(Table1[[#This Row],[CONV]]="",Table1[[#This Row],[JUMLAH NOTA]],Table1[[#This Row],[JUMLAH NOTA]]*Table1[[#This Row],[CONV]]))</f>
        <v>12</v>
      </c>
      <c r="AC737" t="str">
        <f>IF(Table1[[#This Row],[ISI_CONV]]="","",IF(Table1[[#This Row],[CONV]]="",Table1[[#This Row],[SATUAN NOTA]],Table1[[#This Row],[SATUAN]]))</f>
        <v>PCS</v>
      </c>
      <c r="AD737" s="58">
        <f>IF(Table1[[#This Row],[HARGA]]="","",IF(Table1[[#This Row],[CONV]]="",Table1[[#This Row],[HARGA]],Table1[[#This Row],[HARGA]]/Table1[[#This Row],[CONV]]))</f>
        <v>13500</v>
      </c>
      <c r="AE737" s="58">
        <f>IF(Table1[[#This Row],[HARGA_CONV]]="","",Table1[[#This Row],[HARGA_CONV]]*Table1[[#This Row],[ISI_CONV]]*(100%-(Table1[[#This Row],[DISKON]]+Table1[[#This Row],[DISKON NOTA]])))</f>
        <v>162000</v>
      </c>
      <c r="AF737" s="3">
        <f>IF(Table1[[#This Row],[TANGGAL NOTA]]="",AF736,Table1[[#This Row],[TANGGAL NOTA]])</f>
        <v>45534</v>
      </c>
      <c r="AG737" s="3">
        <v>45533</v>
      </c>
      <c r="AH737" s="3">
        <f>IF(Table1[[#This Row],[TANGGAL UPDATE]]="",AH736,Table1[[#This Row],[TANGGAL UPDATE]])</f>
        <v>45535</v>
      </c>
      <c r="AI737" t="str" cm="1">
        <f t="array" ref="AI737">IF(Table1[[#This Row],[A1]]="",AI736,INDEX(Table6[3],Table1[[#This Row],[Q1]]))</f>
        <v>G</v>
      </c>
      <c r="AJ737" t="str">
        <f>IF(Table1[[#This Row],[_KETERANGAN]]="","",Table1[[#This Row],[_KETERANGAN]])</f>
        <v/>
      </c>
      <c r="AK737" t="str" cm="1">
        <f t="array" ref="AK737">IF(Table1[[#This Row],[A1]]="",AK736,INDEX(Table6[3],Table1[[#This Row],[Q1]]))</f>
        <v>G</v>
      </c>
      <c r="AL737" s="5" t="str" cm="1">
        <f t="array" ref="AL737">IF(Table1[[#This Row],[A1]]="",AL736,INDEX(Table6[1],Table1[[#This Row],[Q1]]))</f>
        <v>SISWA CEMERLANG</v>
      </c>
      <c r="AM737" t="str" cm="1">
        <f t="array" ref="AM737">IF(Table1[[#This Row],[A1]]="",AM736,INDEX(Table6[2],Table1[[#This Row],[Q1]]))</f>
        <v>KLATEN</v>
      </c>
      <c r="AN737" t="str">
        <f>CONCATENATE(Table1[[#This Row],[TOKO_H]],"-",Table1[[#This Row],[KOTA_H]])</f>
        <v>SISWA CEMERLANG-KLATEN</v>
      </c>
      <c r="AO737"/>
      <c r="AP737" t="s">
        <v>9561</v>
      </c>
      <c r="AQ737"/>
    </row>
    <row r="738" spans="1:43">
      <c r="A738">
        <f>IF(Table1[[#This Row],[KODE BARANG]]="","",MATCH(Table1[[#This Row],[KODE BARANG]],DBS[KODE BARANG],0))</f>
        <v>928</v>
      </c>
      <c r="B738">
        <f>IF(Table1[[#This Row],[ROWID]]="","",ROW()-2)</f>
        <v>736</v>
      </c>
      <c r="C738">
        <f>IF(Table1[[#This Row],[NAMA BARANG]]="","",IF(Table1[[#This Row],[ID]]="",C737,Table1[[#This Row],[ID]]))</f>
        <v>723</v>
      </c>
      <c r="D738" t="str">
        <f>IF(Table1[[#This Row],[A1]]="","",MATCH(Table1[[#This Row],[A1]],Table6[5],0))</f>
        <v/>
      </c>
      <c r="E738" t="str">
        <f>IF(Table1[[#This Row],[ID]]="","",Table1[[#This Row],[TOKO-KOTA_H]])</f>
        <v/>
      </c>
      <c r="F738" t="str">
        <f>IF(Table1[[#This Row],[NOTA TOKO]]="","",ROW()-2)</f>
        <v/>
      </c>
      <c r="G738" s="59"/>
      <c r="H738" s="1"/>
      <c r="J738" s="1"/>
      <c r="K738" t="s">
        <v>8578</v>
      </c>
      <c r="L738" t="str">
        <f>IF(Table1[[#This Row],[_NAMA BARANG]]="",IF(Table1[[#This Row],[//DBS]]="","",INDEX(DBS[NAMA],Table1[[#This Row],[//DBS]])),Table1[[#This Row],[_NAMA BARANG]])</f>
        <v>DISPENSER BESI ENTER 505</v>
      </c>
      <c r="M738"/>
      <c r="O738" t="str">
        <f>IF(Table1[[#This Row],[ROWID]]="","",IF(Table1[[#This Row],[_KETERANGAN]]="STOCK BELUM LENGKAP","ADA",IF(Table1[[#This Row],[KODE BARANG]]="","TIDAK ADA","ADA")))</f>
        <v>ADA</v>
      </c>
      <c r="P738">
        <v>12</v>
      </c>
      <c r="Q738" t="s">
        <v>37</v>
      </c>
      <c r="R738">
        <f>IF(Table1[[#This Row],[//DBS]]="","",INDEX(DBS[ISI],Table1[[#This Row],[//DBS]]))</f>
        <v>100</v>
      </c>
      <c r="S738" t="str">
        <f>IF(Table1[[#This Row],[//DBS]]="","",IF(Table1[[#This Row],[SATUAN_BYPASS]]="",INDEX(DBS[[SATUAN ]],Table1[[#This Row],[//DBS]]),Table1[SATUAN_BYPASS]))</f>
        <v>PCS</v>
      </c>
      <c r="T738">
        <v>14</v>
      </c>
      <c r="U738" s="58">
        <f>IF(Table1[[#This Row],[HARGA_BYPASS]]="",IF(Table1[[#This Row],[_HARGA]]="","",Table1[[#This Row],[_HARGA]]*1000),Table1[[#This Row],[HARGA_BYPASS]])</f>
        <v>14000</v>
      </c>
      <c r="V738" s="2"/>
      <c r="W738" s="2"/>
      <c r="X738" s="58" t="str">
        <f>IF(Table1[[#This Row],[ROWID]]="","",IF(Table1[[#This Row],[ROWID]]=C739,"",SUMIF(Table1[ROWID],Table1[[#This Row],[ROWID]],Table1[TOTAL])))</f>
        <v/>
      </c>
      <c r="AA73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38">
        <f>IF(Table1[[#This Row],[JUMLAH NOTA]]="","",IF(Table1[[#This Row],[CONV]]="",Table1[[#This Row],[JUMLAH NOTA]],Table1[[#This Row],[JUMLAH NOTA]]*Table1[[#This Row],[CONV]]))</f>
        <v>12</v>
      </c>
      <c r="AC738" t="str">
        <f>IF(Table1[[#This Row],[ISI_CONV]]="","",IF(Table1[[#This Row],[CONV]]="",Table1[[#This Row],[SATUAN NOTA]],Table1[[#This Row],[SATUAN]]))</f>
        <v>PCS</v>
      </c>
      <c r="AD738" s="58">
        <f>IF(Table1[[#This Row],[HARGA]]="","",IF(Table1[[#This Row],[CONV]]="",Table1[[#This Row],[HARGA]],Table1[[#This Row],[HARGA]]/Table1[[#This Row],[CONV]]))</f>
        <v>14000</v>
      </c>
      <c r="AE738" s="58">
        <f>IF(Table1[[#This Row],[HARGA_CONV]]="","",Table1[[#This Row],[HARGA_CONV]]*Table1[[#This Row],[ISI_CONV]]*(100%-(Table1[[#This Row],[DISKON]]+Table1[[#This Row],[DISKON NOTA]])))</f>
        <v>168000</v>
      </c>
      <c r="AF738" s="3">
        <f>IF(Table1[[#This Row],[TANGGAL NOTA]]="",AF737,Table1[[#This Row],[TANGGAL NOTA]])</f>
        <v>45534</v>
      </c>
      <c r="AG738" s="3">
        <v>45533</v>
      </c>
      <c r="AH738" s="3">
        <f>IF(Table1[[#This Row],[TANGGAL UPDATE]]="",AH737,Table1[[#This Row],[TANGGAL UPDATE]])</f>
        <v>45535</v>
      </c>
      <c r="AI738" t="str" cm="1">
        <f t="array" ref="AI738">IF(Table1[[#This Row],[A1]]="",AI737,INDEX(Table6[3],Table1[[#This Row],[Q1]]))</f>
        <v>G</v>
      </c>
      <c r="AJ738" t="str">
        <f>IF(Table1[[#This Row],[_KETERANGAN]]="","",Table1[[#This Row],[_KETERANGAN]])</f>
        <v/>
      </c>
      <c r="AK738" t="str" cm="1">
        <f t="array" ref="AK738">IF(Table1[[#This Row],[A1]]="",AK737,INDEX(Table6[3],Table1[[#This Row],[Q1]]))</f>
        <v>G</v>
      </c>
      <c r="AL738" s="5" t="str" cm="1">
        <f t="array" ref="AL738">IF(Table1[[#This Row],[A1]]="",AL737,INDEX(Table6[1],Table1[[#This Row],[Q1]]))</f>
        <v>SISWA CEMERLANG</v>
      </c>
      <c r="AM738" t="str" cm="1">
        <f t="array" ref="AM738">IF(Table1[[#This Row],[A1]]="",AM737,INDEX(Table6[2],Table1[[#This Row],[Q1]]))</f>
        <v>KLATEN</v>
      </c>
      <c r="AN738" t="str">
        <f>CONCATENATE(Table1[[#This Row],[TOKO_H]],"-",Table1[[#This Row],[KOTA_H]])</f>
        <v>SISWA CEMERLANG-KLATEN</v>
      </c>
      <c r="AO738"/>
      <c r="AP738" t="s">
        <v>9561</v>
      </c>
      <c r="AQ738"/>
    </row>
    <row r="739" spans="1:43">
      <c r="A739">
        <f>IF(Table1[[#This Row],[KODE BARANG]]="","",MATCH(Table1[[#This Row],[KODE BARANG]],DBS[KODE BARANG],0))</f>
        <v>932</v>
      </c>
      <c r="B739">
        <f>IF(Table1[[#This Row],[ROWID]]="","",ROW()-2)</f>
        <v>737</v>
      </c>
      <c r="C739">
        <f>IF(Table1[[#This Row],[NAMA BARANG]]="","",IF(Table1[[#This Row],[ID]]="",C738,Table1[[#This Row],[ID]]))</f>
        <v>723</v>
      </c>
      <c r="D739" t="str">
        <f>IF(Table1[[#This Row],[A1]]="","",MATCH(Table1[[#This Row],[A1]],Table6[5],0))</f>
        <v/>
      </c>
      <c r="E739" t="str">
        <f>IF(Table1[[#This Row],[ID]]="","",Table1[[#This Row],[TOKO-KOTA_H]])</f>
        <v/>
      </c>
      <c r="F739" t="str">
        <f>IF(Table1[[#This Row],[NOTA TOKO]]="","",ROW()-2)</f>
        <v/>
      </c>
      <c r="G739" s="59"/>
      <c r="H739" s="1"/>
      <c r="J739" s="1"/>
      <c r="K739" t="s">
        <v>10866</v>
      </c>
      <c r="L739" t="str">
        <f>IF(Table1[[#This Row],[_NAMA BARANG]]="",IF(Table1[[#This Row],[//DBS]]="","",INDEX(DBS[NAMA],Table1[[#This Row],[//DBS]])),Table1[[#This Row],[_NAMA BARANG]])</f>
        <v>DISPENSER MICROTOP M 800</v>
      </c>
      <c r="M739"/>
      <c r="O739" t="str">
        <f>IF(Table1[[#This Row],[ROWID]]="","",IF(Table1[[#This Row],[_KETERANGAN]]="STOCK BELUM LENGKAP","ADA",IF(Table1[[#This Row],[KODE BARANG]]="","TIDAK ADA","ADA")))</f>
        <v>ADA</v>
      </c>
      <c r="P739">
        <v>3</v>
      </c>
      <c r="Q739" t="s">
        <v>37</v>
      </c>
      <c r="R739">
        <f>IF(Table1[[#This Row],[//DBS]]="","",INDEX(DBS[ISI],Table1[[#This Row],[//DBS]]))</f>
        <v>20</v>
      </c>
      <c r="S739" t="str">
        <f>IF(Table1[[#This Row],[//DBS]]="","",IF(Table1[[#This Row],[SATUAN_BYPASS]]="",INDEX(DBS[[SATUAN ]],Table1[[#This Row],[//DBS]]),Table1[SATUAN_BYPASS]))</f>
        <v>PCS</v>
      </c>
      <c r="T739">
        <v>16.5</v>
      </c>
      <c r="U739" s="58">
        <f>IF(Table1[[#This Row],[HARGA_BYPASS]]="",IF(Table1[[#This Row],[_HARGA]]="","",Table1[[#This Row],[_HARGA]]*1000),Table1[[#This Row],[HARGA_BYPASS]])</f>
        <v>16500</v>
      </c>
      <c r="V739" s="2"/>
      <c r="W739" s="2"/>
      <c r="X739" s="58" t="str">
        <f>IF(Table1[[#This Row],[ROWID]]="","",IF(Table1[[#This Row],[ROWID]]=C740,"",SUMIF(Table1[ROWID],Table1[[#This Row],[ROWID]],Table1[TOTAL])))</f>
        <v/>
      </c>
      <c r="AA73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39">
        <f>IF(Table1[[#This Row],[JUMLAH NOTA]]="","",IF(Table1[[#This Row],[CONV]]="",Table1[[#This Row],[JUMLAH NOTA]],Table1[[#This Row],[JUMLAH NOTA]]*Table1[[#This Row],[CONV]]))</f>
        <v>3</v>
      </c>
      <c r="AC739" t="str">
        <f>IF(Table1[[#This Row],[ISI_CONV]]="","",IF(Table1[[#This Row],[CONV]]="",Table1[[#This Row],[SATUAN NOTA]],Table1[[#This Row],[SATUAN]]))</f>
        <v>PCS</v>
      </c>
      <c r="AD739" s="58">
        <f>IF(Table1[[#This Row],[HARGA]]="","",IF(Table1[[#This Row],[CONV]]="",Table1[[#This Row],[HARGA]],Table1[[#This Row],[HARGA]]/Table1[[#This Row],[CONV]]))</f>
        <v>16500</v>
      </c>
      <c r="AE739" s="58">
        <f>IF(Table1[[#This Row],[HARGA_CONV]]="","",Table1[[#This Row],[HARGA_CONV]]*Table1[[#This Row],[ISI_CONV]]*(100%-(Table1[[#This Row],[DISKON]]+Table1[[#This Row],[DISKON NOTA]])))</f>
        <v>49500</v>
      </c>
      <c r="AF739" s="3">
        <f>IF(Table1[[#This Row],[TANGGAL NOTA]]="",AF738,Table1[[#This Row],[TANGGAL NOTA]])</f>
        <v>45534</v>
      </c>
      <c r="AG739" s="3">
        <v>45533</v>
      </c>
      <c r="AH739" s="3">
        <f>IF(Table1[[#This Row],[TANGGAL UPDATE]]="",AH738,Table1[[#This Row],[TANGGAL UPDATE]])</f>
        <v>45535</v>
      </c>
      <c r="AI739" t="str" cm="1">
        <f t="array" ref="AI739">IF(Table1[[#This Row],[A1]]="",AI738,INDEX(Table6[3],Table1[[#This Row],[Q1]]))</f>
        <v>G</v>
      </c>
      <c r="AJ739" t="str">
        <f>IF(Table1[[#This Row],[_KETERANGAN]]="","",Table1[[#This Row],[_KETERANGAN]])</f>
        <v/>
      </c>
      <c r="AK739" t="str" cm="1">
        <f t="array" ref="AK739">IF(Table1[[#This Row],[A1]]="",AK738,INDEX(Table6[3],Table1[[#This Row],[Q1]]))</f>
        <v>G</v>
      </c>
      <c r="AL739" s="5" t="str" cm="1">
        <f t="array" ref="AL739">IF(Table1[[#This Row],[A1]]="",AL738,INDEX(Table6[1],Table1[[#This Row],[Q1]]))</f>
        <v>SISWA CEMERLANG</v>
      </c>
      <c r="AM739" t="str" cm="1">
        <f t="array" ref="AM739">IF(Table1[[#This Row],[A1]]="",AM738,INDEX(Table6[2],Table1[[#This Row],[Q1]]))</f>
        <v>KLATEN</v>
      </c>
      <c r="AN739" t="str">
        <f>CONCATENATE(Table1[[#This Row],[TOKO_H]],"-",Table1[[#This Row],[KOTA_H]])</f>
        <v>SISWA CEMERLANG-KLATEN</v>
      </c>
      <c r="AO739"/>
      <c r="AP739" t="s">
        <v>9561</v>
      </c>
      <c r="AQ739"/>
    </row>
    <row r="740" spans="1:43">
      <c r="A740">
        <f>IF(Table1[[#This Row],[KODE BARANG]]="","",MATCH(Table1[[#This Row],[KODE BARANG]],DBS[KODE BARANG],0))</f>
        <v>2494</v>
      </c>
      <c r="B740">
        <f>IF(Table1[[#This Row],[ROWID]]="","",ROW()-2)</f>
        <v>738</v>
      </c>
      <c r="C740">
        <f>IF(Table1[[#This Row],[NAMA BARANG]]="","",IF(Table1[[#This Row],[ID]]="",C739,Table1[[#This Row],[ID]]))</f>
        <v>723</v>
      </c>
      <c r="D740" t="str">
        <f>IF(Table1[[#This Row],[A1]]="","",MATCH(Table1[[#This Row],[A1]],Table6[5],0))</f>
        <v/>
      </c>
      <c r="E740" t="str">
        <f>IF(Table1[[#This Row],[ID]]="","",Table1[[#This Row],[TOKO-KOTA_H]])</f>
        <v/>
      </c>
      <c r="F740" t="str">
        <f>IF(Table1[[#This Row],[NOTA TOKO]]="","",ROW()-2)</f>
        <v/>
      </c>
      <c r="G740" s="59"/>
      <c r="H740" s="1"/>
      <c r="J740" s="1"/>
      <c r="K740" t="s">
        <v>10775</v>
      </c>
      <c r="L740" t="str">
        <f>IF(Table1[[#This Row],[_NAMA BARANG]]="",IF(Table1[[#This Row],[//DBS]]="","",INDEX(DBS[NAMA],Table1[[#This Row],[//DBS]])),Table1[[#This Row],[_NAMA BARANG]])</f>
        <v>PC KODE 3 SUSUN 3D KK-2401</v>
      </c>
      <c r="M740"/>
      <c r="O740" t="str">
        <f>IF(Table1[[#This Row],[ROWID]]="","",IF(Table1[[#This Row],[_KETERANGAN]]="STOCK BELUM LENGKAP","ADA",IF(Table1[[#This Row],[KODE BARANG]]="","TIDAK ADA","ADA")))</f>
        <v>ADA</v>
      </c>
      <c r="P740">
        <v>12</v>
      </c>
      <c r="Q740" t="s">
        <v>37</v>
      </c>
      <c r="R740">
        <f>IF(Table1[[#This Row],[//DBS]]="","",INDEX(DBS[ISI],Table1[[#This Row],[//DBS]]))</f>
        <v>96</v>
      </c>
      <c r="S740" t="str">
        <f>IF(Table1[[#This Row],[//DBS]]="","",IF(Table1[[#This Row],[SATUAN_BYPASS]]="",INDEX(DBS[[SATUAN ]],Table1[[#This Row],[//DBS]]),Table1[SATUAN_BYPASS]))</f>
        <v>PCS</v>
      </c>
      <c r="T740">
        <v>24</v>
      </c>
      <c r="U740" s="58">
        <f>IF(Table1[[#This Row],[HARGA_BYPASS]]="",IF(Table1[[#This Row],[_HARGA]]="","",Table1[[#This Row],[_HARGA]]*1000),Table1[[#This Row],[HARGA_BYPASS]])</f>
        <v>24000</v>
      </c>
      <c r="V740" s="2"/>
      <c r="W740" s="2"/>
      <c r="X740" s="58">
        <f>IF(Table1[[#This Row],[ROWID]]="","",IF(Table1[[#This Row],[ROWID]]=C741,"",SUMIF(Table1[ROWID],Table1[[#This Row],[ROWID]],Table1[TOTAL])))</f>
        <v>2409500</v>
      </c>
      <c r="AA74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40">
        <f>IF(Table1[[#This Row],[JUMLAH NOTA]]="","",IF(Table1[[#This Row],[CONV]]="",Table1[[#This Row],[JUMLAH NOTA]],Table1[[#This Row],[JUMLAH NOTA]]*Table1[[#This Row],[CONV]]))</f>
        <v>12</v>
      </c>
      <c r="AC740" t="str">
        <f>IF(Table1[[#This Row],[ISI_CONV]]="","",IF(Table1[[#This Row],[CONV]]="",Table1[[#This Row],[SATUAN NOTA]],Table1[[#This Row],[SATUAN]]))</f>
        <v>PCS</v>
      </c>
      <c r="AD740" s="58">
        <f>IF(Table1[[#This Row],[HARGA]]="","",IF(Table1[[#This Row],[CONV]]="",Table1[[#This Row],[HARGA]],Table1[[#This Row],[HARGA]]/Table1[[#This Row],[CONV]]))</f>
        <v>24000</v>
      </c>
      <c r="AE740" s="58">
        <f>IF(Table1[[#This Row],[HARGA_CONV]]="","",Table1[[#This Row],[HARGA_CONV]]*Table1[[#This Row],[ISI_CONV]]*(100%-(Table1[[#This Row],[DISKON]]+Table1[[#This Row],[DISKON NOTA]])))</f>
        <v>288000</v>
      </c>
      <c r="AF740" s="3">
        <f>IF(Table1[[#This Row],[TANGGAL NOTA]]="",AF739,Table1[[#This Row],[TANGGAL NOTA]])</f>
        <v>45534</v>
      </c>
      <c r="AG740" s="3">
        <v>45533</v>
      </c>
      <c r="AH740" s="3">
        <f>IF(Table1[[#This Row],[TANGGAL UPDATE]]="",AH739,Table1[[#This Row],[TANGGAL UPDATE]])</f>
        <v>45535</v>
      </c>
      <c r="AI740" t="str" cm="1">
        <f t="array" ref="AI740">IF(Table1[[#This Row],[A1]]="",AI739,INDEX(Table6[3],Table1[[#This Row],[Q1]]))</f>
        <v>G</v>
      </c>
      <c r="AJ740" t="str">
        <f>IF(Table1[[#This Row],[_KETERANGAN]]="","",Table1[[#This Row],[_KETERANGAN]])</f>
        <v/>
      </c>
      <c r="AK740" t="str" cm="1">
        <f t="array" ref="AK740">IF(Table1[[#This Row],[A1]]="",AK739,INDEX(Table6[3],Table1[[#This Row],[Q1]]))</f>
        <v>G</v>
      </c>
      <c r="AL740" s="5" t="str" cm="1">
        <f t="array" ref="AL740">IF(Table1[[#This Row],[A1]]="",AL739,INDEX(Table6[1],Table1[[#This Row],[Q1]]))</f>
        <v>SISWA CEMERLANG</v>
      </c>
      <c r="AM740" t="str" cm="1">
        <f t="array" ref="AM740">IF(Table1[[#This Row],[A1]]="",AM739,INDEX(Table6[2],Table1[[#This Row],[Q1]]))</f>
        <v>KLATEN</v>
      </c>
      <c r="AN740" t="str">
        <f>CONCATENATE(Table1[[#This Row],[TOKO_H]],"-",Table1[[#This Row],[KOTA_H]])</f>
        <v>SISWA CEMERLANG-KLATEN</v>
      </c>
      <c r="AO740"/>
      <c r="AP740" t="s">
        <v>9561</v>
      </c>
      <c r="AQ740"/>
    </row>
    <row r="741" spans="1:43">
      <c r="A741" t="str">
        <f>IF(Table1[[#This Row],[KODE BARANG]]="","",MATCH(Table1[[#This Row],[KODE BARANG]],DBS[KODE BARANG],0))</f>
        <v/>
      </c>
      <c r="B741" t="str">
        <f>IF(Table1[[#This Row],[ROWID]]="","",ROW()-2)</f>
        <v/>
      </c>
      <c r="C741" t="str">
        <f>IF(Table1[[#This Row],[NAMA BARANG]]="","",IF(Table1[[#This Row],[ID]]="",C740,Table1[[#This Row],[ID]]))</f>
        <v/>
      </c>
      <c r="D741" t="str">
        <f>IF(Table1[[#This Row],[A1]]="","",MATCH(Table1[[#This Row],[A1]],Table6[5],0))</f>
        <v/>
      </c>
      <c r="E741" t="str">
        <f>IF(Table1[[#This Row],[ID]]="","",Table1[[#This Row],[TOKO-KOTA_H]])</f>
        <v/>
      </c>
      <c r="F741" t="str">
        <f>IF(Table1[[#This Row],[NOTA TOKO]]="","",ROW()-2)</f>
        <v/>
      </c>
      <c r="G741" s="59"/>
      <c r="H741" s="1"/>
      <c r="J741" s="1"/>
      <c r="K741"/>
      <c r="L741" t="str">
        <f>IF(Table1[[#This Row],[_NAMA BARANG]]="",IF(Table1[[#This Row],[//DBS]]="","",INDEX(DBS[NAMA],Table1[[#This Row],[//DBS]])),Table1[[#This Row],[_NAMA BARANG]])</f>
        <v/>
      </c>
      <c r="M741"/>
      <c r="O741" t="str">
        <f>IF(Table1[[#This Row],[ROWID]]="","",IF(Table1[[#This Row],[_KETERANGAN]]="STOCK BELUM LENGKAP","ADA",IF(Table1[[#This Row],[KODE BARANG]]="","TIDAK ADA","ADA")))</f>
        <v/>
      </c>
      <c r="R741" t="str">
        <f>IF(Table1[[#This Row],[//DBS]]="","",INDEX(DBS[ISI],Table1[[#This Row],[//DBS]]))</f>
        <v/>
      </c>
      <c r="S741" t="str">
        <f>IF(Table1[[#This Row],[//DBS]]="","",IF(Table1[[#This Row],[SATUAN_BYPASS]]="",INDEX(DBS[[SATUAN ]],Table1[[#This Row],[//DBS]]),Table1[SATUAN_BYPASS]))</f>
        <v/>
      </c>
      <c r="U741" s="58" t="str">
        <f>IF(Table1[[#This Row],[HARGA_BYPASS]]="",IF(Table1[[#This Row],[_HARGA]]="","",Table1[[#This Row],[_HARGA]]*1000),Table1[[#This Row],[HARGA_BYPASS]])</f>
        <v/>
      </c>
      <c r="V741" s="2"/>
      <c r="W741" s="2"/>
      <c r="X741" s="58" t="str">
        <f>IF(Table1[[#This Row],[ROWID]]="","",IF(Table1[[#This Row],[ROWID]]=C742,"",SUMIF(Table1[ROWID],Table1[[#This Row],[ROWID]],Table1[TOTAL])))</f>
        <v/>
      </c>
      <c r="AA74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41" t="str">
        <f>IF(Table1[[#This Row],[JUMLAH NOTA]]="","",IF(Table1[[#This Row],[CONV]]="",Table1[[#This Row],[JUMLAH NOTA]],Table1[[#This Row],[JUMLAH NOTA]]*Table1[[#This Row],[CONV]]))</f>
        <v/>
      </c>
      <c r="AC741" t="str">
        <f>IF(Table1[[#This Row],[ISI_CONV]]="","",IF(Table1[[#This Row],[CONV]]="",Table1[[#This Row],[SATUAN NOTA]],Table1[[#This Row],[SATUAN]]))</f>
        <v/>
      </c>
      <c r="AD741" s="58" t="str">
        <f>IF(Table1[[#This Row],[HARGA]]="","",IF(Table1[[#This Row],[CONV]]="",Table1[[#This Row],[HARGA]],Table1[[#This Row],[HARGA]]/Table1[[#This Row],[CONV]]))</f>
        <v/>
      </c>
      <c r="AE741" s="58" t="str">
        <f>IF(Table1[[#This Row],[HARGA_CONV]]="","",Table1[[#This Row],[HARGA_CONV]]*Table1[[#This Row],[ISI_CONV]]*(100%-(Table1[[#This Row],[DISKON]]+Table1[[#This Row],[DISKON NOTA]])))</f>
        <v/>
      </c>
      <c r="AF741" s="3">
        <f>IF(Table1[[#This Row],[TANGGAL NOTA]]="",AF740,Table1[[#This Row],[TANGGAL NOTA]])</f>
        <v>45534</v>
      </c>
      <c r="AG741" s="3">
        <v>45533</v>
      </c>
      <c r="AH741" s="3">
        <f>IF(Table1[[#This Row],[TANGGAL UPDATE]]="",AH740,Table1[[#This Row],[TANGGAL UPDATE]])</f>
        <v>45535</v>
      </c>
      <c r="AI741" t="str" cm="1">
        <f t="array" ref="AI741">IF(Table1[[#This Row],[A1]]="",AI740,INDEX(Table6[3],Table1[[#This Row],[Q1]]))</f>
        <v>G</v>
      </c>
      <c r="AJ741" t="str">
        <f>IF(Table1[[#This Row],[_KETERANGAN]]="","",Table1[[#This Row],[_KETERANGAN]])</f>
        <v/>
      </c>
      <c r="AK741" t="str" cm="1">
        <f t="array" ref="AK741">IF(Table1[[#This Row],[A1]]="",AK740,INDEX(Table6[3],Table1[[#This Row],[Q1]]))</f>
        <v>G</v>
      </c>
      <c r="AL741" s="5" t="str" cm="1">
        <f t="array" ref="AL741">IF(Table1[[#This Row],[A1]]="",AL740,INDEX(Table6[1],Table1[[#This Row],[Q1]]))</f>
        <v>SISWA CEMERLANG</v>
      </c>
      <c r="AM741" t="str" cm="1">
        <f t="array" ref="AM741">IF(Table1[[#This Row],[A1]]="",AM740,INDEX(Table6[2],Table1[[#This Row],[Q1]]))</f>
        <v>KLATEN</v>
      </c>
      <c r="AN741" t="str">
        <f>CONCATENATE(Table1[[#This Row],[TOKO_H]],"-",Table1[[#This Row],[KOTA_H]])</f>
        <v>SISWA CEMERLANG-KLATEN</v>
      </c>
      <c r="AO741"/>
      <c r="AP741" t="s">
        <v>9561</v>
      </c>
      <c r="AQ741"/>
    </row>
    <row r="742" spans="1:43">
      <c r="A742">
        <f>IF(Table1[[#This Row],[KODE BARANG]]="","",MATCH(Table1[[#This Row],[KODE BARANG]],DBS[KODE BARANG],0))</f>
        <v>1458</v>
      </c>
      <c r="B742">
        <f>IF(Table1[[#This Row],[ROWID]]="","",ROW()-2)</f>
        <v>740</v>
      </c>
      <c r="C742">
        <f>IF(Table1[[#This Row],[NAMA BARANG]]="","",IF(Table1[[#This Row],[ID]]="",C741,Table1[[#This Row],[ID]]))</f>
        <v>740</v>
      </c>
      <c r="D742" t="str">
        <f>IF(Table1[[#This Row],[A1]]="","",MATCH(Table1[[#This Row],[A1]],Table6[5],0))</f>
        <v/>
      </c>
      <c r="E742" t="str">
        <f>IF(Table1[[#This Row],[ID]]="","",Table1[[#This Row],[TOKO-KOTA_H]])</f>
        <v>SISWA CEMERLANG-KLATEN</v>
      </c>
      <c r="F742">
        <f>IF(Table1[[#This Row],[NOTA TOKO]]="","",ROW()-2)</f>
        <v>740</v>
      </c>
      <c r="G742" s="59"/>
      <c r="H742" s="1"/>
      <c r="I742">
        <v>3535</v>
      </c>
      <c r="J742" s="1"/>
      <c r="K742" t="s">
        <v>10679</v>
      </c>
      <c r="L742" t="str">
        <f>IF(Table1[[#This Row],[_NAMA BARANG]]="",IF(Table1[[#This Row],[//DBS]]="","",INDEX(DBS[NAMA],Table1[[#This Row],[//DBS]])),Table1[[#This Row],[_NAMA BARANG]])</f>
        <v>KEY RING K-30 (1 BOX=31 PCS)</v>
      </c>
      <c r="M742"/>
      <c r="O742" t="str">
        <f>IF(Table1[[#This Row],[ROWID]]="","",IF(Table1[[#This Row],[_KETERANGAN]]="STOCK BELUM LENGKAP","ADA",IF(Table1[[#This Row],[KODE BARANG]]="","TIDAK ADA","ADA")))</f>
        <v>ADA</v>
      </c>
      <c r="P742">
        <v>3</v>
      </c>
      <c r="Q742" t="s">
        <v>40</v>
      </c>
      <c r="R742">
        <f>IF(Table1[[#This Row],[//DBS]]="","",INDEX(DBS[ISI],Table1[[#This Row],[//DBS]]))</f>
        <v>96</v>
      </c>
      <c r="S742" t="str">
        <f>IF(Table1[[#This Row],[//DBS]]="","",IF(Table1[[#This Row],[SATUAN_BYPASS]]="",INDEX(DBS[[SATUAN ]],Table1[[#This Row],[//DBS]]),Table1[SATUAN_BYPASS]))</f>
        <v>BOX</v>
      </c>
      <c r="T742">
        <v>24</v>
      </c>
      <c r="U742" s="58">
        <f>IF(Table1[[#This Row],[HARGA_BYPASS]]="",IF(Table1[[#This Row],[_HARGA]]="","",Table1[[#This Row],[_HARGA]]*1000),Table1[[#This Row],[HARGA_BYPASS]])</f>
        <v>24000</v>
      </c>
      <c r="V742" s="2"/>
      <c r="W742" s="2"/>
      <c r="X742" s="58" t="str">
        <f>IF(Table1[[#This Row],[ROWID]]="","",IF(Table1[[#This Row],[ROWID]]=C743,"",SUMIF(Table1[ROWID],Table1[[#This Row],[ROWID]],Table1[TOTAL])))</f>
        <v/>
      </c>
      <c r="AA74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42">
        <f>IF(Table1[[#This Row],[JUMLAH NOTA]]="","",IF(Table1[[#This Row],[CONV]]="",Table1[[#This Row],[JUMLAH NOTA]],Table1[[#This Row],[JUMLAH NOTA]]*Table1[[#This Row],[CONV]]))</f>
        <v>3</v>
      </c>
      <c r="AC742" t="str">
        <f>IF(Table1[[#This Row],[ISI_CONV]]="","",IF(Table1[[#This Row],[CONV]]="",Table1[[#This Row],[SATUAN NOTA]],Table1[[#This Row],[SATUAN]]))</f>
        <v>BOX</v>
      </c>
      <c r="AD742" s="58">
        <f>IF(Table1[[#This Row],[HARGA]]="","",IF(Table1[[#This Row],[CONV]]="",Table1[[#This Row],[HARGA]],Table1[[#This Row],[HARGA]]/Table1[[#This Row],[CONV]]))</f>
        <v>24000</v>
      </c>
      <c r="AE742" s="58">
        <f>IF(Table1[[#This Row],[HARGA_CONV]]="","",Table1[[#This Row],[HARGA_CONV]]*Table1[[#This Row],[ISI_CONV]]*(100%-(Table1[[#This Row],[DISKON]]+Table1[[#This Row],[DISKON NOTA]])))</f>
        <v>72000</v>
      </c>
      <c r="AF742" s="3">
        <f>IF(Table1[[#This Row],[TANGGAL NOTA]]="",AF741,Table1[[#This Row],[TANGGAL NOTA]])</f>
        <v>45534</v>
      </c>
      <c r="AG742" s="3">
        <v>45533</v>
      </c>
      <c r="AH742" s="3">
        <f>IF(Table1[[#This Row],[TANGGAL UPDATE]]="",AH741,Table1[[#This Row],[TANGGAL UPDATE]])</f>
        <v>45535</v>
      </c>
      <c r="AI742" t="str" cm="1">
        <f t="array" ref="AI742">IF(Table1[[#This Row],[A1]]="",AI741,INDEX(Table6[3],Table1[[#This Row],[Q1]]))</f>
        <v>G</v>
      </c>
      <c r="AJ742" t="str">
        <f>IF(Table1[[#This Row],[_KETERANGAN]]="","",Table1[[#This Row],[_KETERANGAN]])</f>
        <v/>
      </c>
      <c r="AK742" t="str" cm="1">
        <f t="array" ref="AK742">IF(Table1[[#This Row],[A1]]="",AK741,INDEX(Table6[3],Table1[[#This Row],[Q1]]))</f>
        <v>G</v>
      </c>
      <c r="AL742" s="5" t="str" cm="1">
        <f t="array" ref="AL742">IF(Table1[[#This Row],[A1]]="",AL741,INDEX(Table6[1],Table1[[#This Row],[Q1]]))</f>
        <v>SISWA CEMERLANG</v>
      </c>
      <c r="AM742" t="str" cm="1">
        <f t="array" ref="AM742">IF(Table1[[#This Row],[A1]]="",AM741,INDEX(Table6[2],Table1[[#This Row],[Q1]]))</f>
        <v>KLATEN</v>
      </c>
      <c r="AN742" t="str">
        <f>CONCATENATE(Table1[[#This Row],[TOKO_H]],"-",Table1[[#This Row],[KOTA_H]])</f>
        <v>SISWA CEMERLANG-KLATEN</v>
      </c>
      <c r="AO742"/>
      <c r="AP742" t="s">
        <v>9561</v>
      </c>
      <c r="AQ742"/>
    </row>
    <row r="743" spans="1:43">
      <c r="A743">
        <f>IF(Table1[[#This Row],[KODE BARANG]]="","",MATCH(Table1[[#This Row],[KODE BARANG]],DBS[KODE BARANG],0))</f>
        <v>1461</v>
      </c>
      <c r="B743">
        <f>IF(Table1[[#This Row],[ROWID]]="","",ROW()-2)</f>
        <v>741</v>
      </c>
      <c r="C743">
        <f>IF(Table1[[#This Row],[NAMA BARANG]]="","",IF(Table1[[#This Row],[ID]]="",C742,Table1[[#This Row],[ID]]))</f>
        <v>740</v>
      </c>
      <c r="D743" t="str">
        <f>IF(Table1[[#This Row],[A1]]="","",MATCH(Table1[[#This Row],[A1]],Table6[5],0))</f>
        <v/>
      </c>
      <c r="E743" t="str">
        <f>IF(Table1[[#This Row],[ID]]="","",Table1[[#This Row],[TOKO-KOTA_H]])</f>
        <v/>
      </c>
      <c r="F743" t="str">
        <f>IF(Table1[[#This Row],[NOTA TOKO]]="","",ROW()-2)</f>
        <v/>
      </c>
      <c r="G743" s="59"/>
      <c r="H743" s="1"/>
      <c r="J743" s="1"/>
      <c r="K743" t="s">
        <v>2452</v>
      </c>
      <c r="L743" t="str">
        <f>IF(Table1[[#This Row],[_NAMA BARANG]]="",IF(Table1[[#This Row],[//DBS]]="","",INDEX(DBS[NAMA],Table1[[#This Row],[//DBS]])),Table1[[#This Row],[_NAMA BARANG]])</f>
        <v>KERTAS KREP POTONGAN JERSY KECIL</v>
      </c>
      <c r="M743"/>
      <c r="O743" t="str">
        <f>IF(Table1[[#This Row],[ROWID]]="","",IF(Table1[[#This Row],[_KETERANGAN]]="STOCK BELUM LENGKAP","ADA",IF(Table1[[#This Row],[KODE BARANG]]="","TIDAK ADA","ADA")))</f>
        <v>ADA</v>
      </c>
      <c r="P743">
        <v>144</v>
      </c>
      <c r="Q743" t="s">
        <v>124</v>
      </c>
      <c r="R743">
        <f>IF(Table1[[#This Row],[//DBS]]="","",INDEX(DBS[ISI],Table1[[#This Row],[//DBS]]))</f>
        <v>235</v>
      </c>
      <c r="S743" t="str">
        <f>IF(Table1[[#This Row],[//DBS]]="","",IF(Table1[[#This Row],[SATUAN_BYPASS]]="",INDEX(DBS[[SATUAN ]],Table1[[#This Row],[//DBS]]),Table1[SATUAN_BYPASS]))</f>
        <v>PAK</v>
      </c>
      <c r="T743">
        <v>7.5</v>
      </c>
      <c r="U743" s="58">
        <f>IF(Table1[[#This Row],[HARGA_BYPASS]]="",IF(Table1[[#This Row],[_HARGA]]="","",Table1[[#This Row],[_HARGA]]*1000),Table1[[#This Row],[HARGA_BYPASS]])</f>
        <v>7500</v>
      </c>
      <c r="V743" s="2"/>
      <c r="W743" s="2"/>
      <c r="X743" s="58" t="str">
        <f>IF(Table1[[#This Row],[ROWID]]="","",IF(Table1[[#This Row],[ROWID]]=C744,"",SUMIF(Table1[ROWID],Table1[[#This Row],[ROWID]],Table1[TOTAL])))</f>
        <v/>
      </c>
      <c r="AA74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43">
        <f>IF(Table1[[#This Row],[JUMLAH NOTA]]="","",IF(Table1[[#This Row],[CONV]]="",Table1[[#This Row],[JUMLAH NOTA]],Table1[[#This Row],[JUMLAH NOTA]]*Table1[[#This Row],[CONV]]))</f>
        <v>144</v>
      </c>
      <c r="AC743" t="str">
        <f>IF(Table1[[#This Row],[ISI_CONV]]="","",IF(Table1[[#This Row],[CONV]]="",Table1[[#This Row],[SATUAN NOTA]],Table1[[#This Row],[SATUAN]]))</f>
        <v>PAK</v>
      </c>
      <c r="AD743" s="58">
        <f>IF(Table1[[#This Row],[HARGA]]="","",IF(Table1[[#This Row],[CONV]]="",Table1[[#This Row],[HARGA]],Table1[[#This Row],[HARGA]]/Table1[[#This Row],[CONV]]))</f>
        <v>7500</v>
      </c>
      <c r="AE743" s="58">
        <f>IF(Table1[[#This Row],[HARGA_CONV]]="","",Table1[[#This Row],[HARGA_CONV]]*Table1[[#This Row],[ISI_CONV]]*(100%-(Table1[[#This Row],[DISKON]]+Table1[[#This Row],[DISKON NOTA]])))</f>
        <v>1080000</v>
      </c>
      <c r="AF743" s="3">
        <f>IF(Table1[[#This Row],[TANGGAL NOTA]]="",AF742,Table1[[#This Row],[TANGGAL NOTA]])</f>
        <v>45534</v>
      </c>
      <c r="AG743" s="3">
        <v>45533</v>
      </c>
      <c r="AH743" s="3">
        <f>IF(Table1[[#This Row],[TANGGAL UPDATE]]="",AH742,Table1[[#This Row],[TANGGAL UPDATE]])</f>
        <v>45535</v>
      </c>
      <c r="AI743" t="str" cm="1">
        <f t="array" ref="AI743">IF(Table1[[#This Row],[A1]]="",AI742,INDEX(Table6[3],Table1[[#This Row],[Q1]]))</f>
        <v>G</v>
      </c>
      <c r="AJ743" t="str">
        <f>IF(Table1[[#This Row],[_KETERANGAN]]="","",Table1[[#This Row],[_KETERANGAN]])</f>
        <v/>
      </c>
      <c r="AK743" t="str" cm="1">
        <f t="array" ref="AK743">IF(Table1[[#This Row],[A1]]="",AK742,INDEX(Table6[3],Table1[[#This Row],[Q1]]))</f>
        <v>G</v>
      </c>
      <c r="AL743" s="5" t="str" cm="1">
        <f t="array" ref="AL743">IF(Table1[[#This Row],[A1]]="",AL742,INDEX(Table6[1],Table1[[#This Row],[Q1]]))</f>
        <v>SISWA CEMERLANG</v>
      </c>
      <c r="AM743" t="str" cm="1">
        <f t="array" ref="AM743">IF(Table1[[#This Row],[A1]]="",AM742,INDEX(Table6[2],Table1[[#This Row],[Q1]]))</f>
        <v>KLATEN</v>
      </c>
      <c r="AN743" t="str">
        <f>CONCATENATE(Table1[[#This Row],[TOKO_H]],"-",Table1[[#This Row],[KOTA_H]])</f>
        <v>SISWA CEMERLANG-KLATEN</v>
      </c>
      <c r="AO743"/>
      <c r="AP743" t="s">
        <v>9561</v>
      </c>
      <c r="AQ743"/>
    </row>
    <row r="744" spans="1:43">
      <c r="A744" t="str">
        <f>IF(Table1[[#This Row],[KODE BARANG]]="","",MATCH(Table1[[#This Row],[KODE BARANG]],DBS[KODE BARANG],0))</f>
        <v/>
      </c>
      <c r="B744">
        <f>IF(Table1[[#This Row],[ROWID]]="","",ROW()-2)</f>
        <v>742</v>
      </c>
      <c r="C744">
        <f>IF(Table1[[#This Row],[NAMA BARANG]]="","",IF(Table1[[#This Row],[ID]]="",C743,Table1[[#This Row],[ID]]))</f>
        <v>740</v>
      </c>
      <c r="D744" t="str">
        <f>IF(Table1[[#This Row],[A1]]="","",MATCH(Table1[[#This Row],[A1]],Table6[5],0))</f>
        <v/>
      </c>
      <c r="E744" t="str">
        <f>IF(Table1[[#This Row],[ID]]="","",Table1[[#This Row],[TOKO-KOTA_H]])</f>
        <v/>
      </c>
      <c r="F744" t="str">
        <f>IF(Table1[[#This Row],[NOTA TOKO]]="","",ROW()-2)</f>
        <v/>
      </c>
      <c r="G744" s="59"/>
      <c r="H744" s="1"/>
      <c r="J744" s="1"/>
      <c r="K744"/>
      <c r="L744" t="str">
        <f>IF(Table1[[#This Row],[_NAMA BARANG]]="",IF(Table1[[#This Row],[//DBS]]="","",INDEX(DBS[NAMA],Table1[[#This Row],[//DBS]])),Table1[[#This Row],[_NAMA BARANG]])</f>
        <v>PIANIKA LOVELY HITAM</v>
      </c>
      <c r="M744" t="s">
        <v>13603</v>
      </c>
      <c r="O744" t="str">
        <f>IF(Table1[[#This Row],[ROWID]]="","",IF(Table1[[#This Row],[_KETERANGAN]]="STOCK BELUM LENGKAP","ADA",IF(Table1[[#This Row],[KODE BARANG]]="","TIDAK ADA","ADA")))</f>
        <v>TIDAK ADA</v>
      </c>
      <c r="P744">
        <v>1</v>
      </c>
      <c r="Q744" t="s">
        <v>37</v>
      </c>
      <c r="R744" t="str">
        <f>IF(Table1[[#This Row],[//DBS]]="","",INDEX(DBS[ISI],Table1[[#This Row],[//DBS]]))</f>
        <v/>
      </c>
      <c r="S744" t="str">
        <f>IF(Table1[[#This Row],[//DBS]]="","",IF(Table1[[#This Row],[SATUAN_BYPASS]]="",INDEX(DBS[[SATUAN ]],Table1[[#This Row],[//DBS]]),Table1[SATUAN_BYPASS]))</f>
        <v/>
      </c>
      <c r="T744">
        <v>95</v>
      </c>
      <c r="U744" s="58">
        <f>IF(Table1[[#This Row],[HARGA_BYPASS]]="",IF(Table1[[#This Row],[_HARGA]]="","",Table1[[#This Row],[_HARGA]]*1000),Table1[[#This Row],[HARGA_BYPASS]])</f>
        <v>95000</v>
      </c>
      <c r="V744" s="2"/>
      <c r="W744" s="2"/>
      <c r="X744" s="58" t="str">
        <f>IF(Table1[[#This Row],[ROWID]]="","",IF(Table1[[#This Row],[ROWID]]=C745,"",SUMIF(Table1[ROWID],Table1[[#This Row],[ROWID]],Table1[TOTAL])))</f>
        <v/>
      </c>
      <c r="AA74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44">
        <f>IF(Table1[[#This Row],[JUMLAH NOTA]]="","",IF(Table1[[#This Row],[CONV]]="",Table1[[#This Row],[JUMLAH NOTA]],Table1[[#This Row],[JUMLAH NOTA]]*Table1[[#This Row],[CONV]]))</f>
        <v>1</v>
      </c>
      <c r="AC744" t="str">
        <f>IF(Table1[[#This Row],[ISI_CONV]]="","",IF(Table1[[#This Row],[CONV]]="",Table1[[#This Row],[SATUAN NOTA]],Table1[[#This Row],[SATUAN]]))</f>
        <v>PCS</v>
      </c>
      <c r="AD744" s="58">
        <f>IF(Table1[[#This Row],[HARGA]]="","",IF(Table1[[#This Row],[CONV]]="",Table1[[#This Row],[HARGA]],Table1[[#This Row],[HARGA]]/Table1[[#This Row],[CONV]]))</f>
        <v>95000</v>
      </c>
      <c r="AE744" s="58">
        <f>IF(Table1[[#This Row],[HARGA_CONV]]="","",Table1[[#This Row],[HARGA_CONV]]*Table1[[#This Row],[ISI_CONV]]*(100%-(Table1[[#This Row],[DISKON]]+Table1[[#This Row],[DISKON NOTA]])))</f>
        <v>95000</v>
      </c>
      <c r="AF744" s="3">
        <f>IF(Table1[[#This Row],[TANGGAL NOTA]]="",AF743,Table1[[#This Row],[TANGGAL NOTA]])</f>
        <v>45534</v>
      </c>
      <c r="AG744" s="3">
        <v>45533</v>
      </c>
      <c r="AH744" s="3">
        <f>IF(Table1[[#This Row],[TANGGAL UPDATE]]="",AH743,Table1[[#This Row],[TANGGAL UPDATE]])</f>
        <v>45535</v>
      </c>
      <c r="AI744" t="str" cm="1">
        <f t="array" ref="AI744">IF(Table1[[#This Row],[A1]]="",AI743,INDEX(Table6[3],Table1[[#This Row],[Q1]]))</f>
        <v>G</v>
      </c>
      <c r="AJ744" t="str">
        <f>IF(Table1[[#This Row],[_KETERANGAN]]="","",Table1[[#This Row],[_KETERANGAN]])</f>
        <v/>
      </c>
      <c r="AK744" t="str" cm="1">
        <f t="array" ref="AK744">IF(Table1[[#This Row],[A1]]="",AK743,INDEX(Table6[3],Table1[[#This Row],[Q1]]))</f>
        <v>G</v>
      </c>
      <c r="AL744" s="5" t="str" cm="1">
        <f t="array" ref="AL744">IF(Table1[[#This Row],[A1]]="",AL743,INDEX(Table6[1],Table1[[#This Row],[Q1]]))</f>
        <v>SISWA CEMERLANG</v>
      </c>
      <c r="AM744" t="str" cm="1">
        <f t="array" ref="AM744">IF(Table1[[#This Row],[A1]]="",AM743,INDEX(Table6[2],Table1[[#This Row],[Q1]]))</f>
        <v>KLATEN</v>
      </c>
      <c r="AN744" t="str">
        <f>CONCATENATE(Table1[[#This Row],[TOKO_H]],"-",Table1[[#This Row],[KOTA_H]])</f>
        <v>SISWA CEMERLANG-KLATEN</v>
      </c>
      <c r="AO744"/>
      <c r="AP744" t="s">
        <v>9561</v>
      </c>
      <c r="AQ744"/>
    </row>
    <row r="745" spans="1:43">
      <c r="A745" t="str">
        <f>IF(Table1[[#This Row],[KODE BARANG]]="","",MATCH(Table1[[#This Row],[KODE BARANG]],DBS[KODE BARANG],0))</f>
        <v/>
      </c>
      <c r="B745">
        <f>IF(Table1[[#This Row],[ROWID]]="","",ROW()-2)</f>
        <v>743</v>
      </c>
      <c r="C745">
        <f>IF(Table1[[#This Row],[NAMA BARANG]]="","",IF(Table1[[#This Row],[ID]]="",C744,Table1[[#This Row],[ID]]))</f>
        <v>740</v>
      </c>
      <c r="D745" t="str">
        <f>IF(Table1[[#This Row],[A1]]="","",MATCH(Table1[[#This Row],[A1]],Table6[5],0))</f>
        <v/>
      </c>
      <c r="E745" t="str">
        <f>IF(Table1[[#This Row],[ID]]="","",Table1[[#This Row],[TOKO-KOTA_H]])</f>
        <v/>
      </c>
      <c r="F745" t="str">
        <f>IF(Table1[[#This Row],[NOTA TOKO]]="","",ROW()-2)</f>
        <v/>
      </c>
      <c r="G745" s="59"/>
      <c r="H745" s="1"/>
      <c r="J745" s="1"/>
      <c r="K745"/>
      <c r="L745" t="str">
        <f>IF(Table1[[#This Row],[_NAMA BARANG]]="",IF(Table1[[#This Row],[//DBS]]="","",INDEX(DBS[NAMA],Table1[[#This Row],[//DBS]])),Table1[[#This Row],[_NAMA BARANG]])</f>
        <v>PIANIKA LOVELY HIJAU</v>
      </c>
      <c r="M745" t="s">
        <v>13604</v>
      </c>
      <c r="O745" t="str">
        <f>IF(Table1[[#This Row],[ROWID]]="","",IF(Table1[[#This Row],[_KETERANGAN]]="STOCK BELUM LENGKAP","ADA",IF(Table1[[#This Row],[KODE BARANG]]="","TIDAK ADA","ADA")))</f>
        <v>TIDAK ADA</v>
      </c>
      <c r="P745">
        <v>2</v>
      </c>
      <c r="Q745" t="s">
        <v>37</v>
      </c>
      <c r="R745" t="str">
        <f>IF(Table1[[#This Row],[//DBS]]="","",INDEX(DBS[ISI],Table1[[#This Row],[//DBS]]))</f>
        <v/>
      </c>
      <c r="S745" t="str">
        <f>IF(Table1[[#This Row],[//DBS]]="","",IF(Table1[[#This Row],[SATUAN_BYPASS]]="",INDEX(DBS[[SATUAN ]],Table1[[#This Row],[//DBS]]),Table1[SATUAN_BYPASS]))</f>
        <v/>
      </c>
      <c r="T745">
        <v>95</v>
      </c>
      <c r="U745" s="58">
        <f>IF(Table1[[#This Row],[HARGA_BYPASS]]="",IF(Table1[[#This Row],[_HARGA]]="","",Table1[[#This Row],[_HARGA]]*1000),Table1[[#This Row],[HARGA_BYPASS]])</f>
        <v>95000</v>
      </c>
      <c r="V745" s="2"/>
      <c r="W745" s="2"/>
      <c r="X745" s="58" t="str">
        <f>IF(Table1[[#This Row],[ROWID]]="","",IF(Table1[[#This Row],[ROWID]]=C746,"",SUMIF(Table1[ROWID],Table1[[#This Row],[ROWID]],Table1[TOTAL])))</f>
        <v/>
      </c>
      <c r="AA74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45">
        <f>IF(Table1[[#This Row],[JUMLAH NOTA]]="","",IF(Table1[[#This Row],[CONV]]="",Table1[[#This Row],[JUMLAH NOTA]],Table1[[#This Row],[JUMLAH NOTA]]*Table1[[#This Row],[CONV]]))</f>
        <v>2</v>
      </c>
      <c r="AC745" t="str">
        <f>IF(Table1[[#This Row],[ISI_CONV]]="","",IF(Table1[[#This Row],[CONV]]="",Table1[[#This Row],[SATUAN NOTA]],Table1[[#This Row],[SATUAN]]))</f>
        <v>PCS</v>
      </c>
      <c r="AD745" s="58">
        <f>IF(Table1[[#This Row],[HARGA]]="","",IF(Table1[[#This Row],[CONV]]="",Table1[[#This Row],[HARGA]],Table1[[#This Row],[HARGA]]/Table1[[#This Row],[CONV]]))</f>
        <v>95000</v>
      </c>
      <c r="AE745" s="58">
        <f>IF(Table1[[#This Row],[HARGA_CONV]]="","",Table1[[#This Row],[HARGA_CONV]]*Table1[[#This Row],[ISI_CONV]]*(100%-(Table1[[#This Row],[DISKON]]+Table1[[#This Row],[DISKON NOTA]])))</f>
        <v>190000</v>
      </c>
      <c r="AF745" s="3">
        <f>IF(Table1[[#This Row],[TANGGAL NOTA]]="",AF744,Table1[[#This Row],[TANGGAL NOTA]])</f>
        <v>45534</v>
      </c>
      <c r="AG745" s="3">
        <v>45533</v>
      </c>
      <c r="AH745" s="3">
        <f>IF(Table1[[#This Row],[TANGGAL UPDATE]]="",AH744,Table1[[#This Row],[TANGGAL UPDATE]])</f>
        <v>45535</v>
      </c>
      <c r="AI745" t="str" cm="1">
        <f t="array" ref="AI745">IF(Table1[[#This Row],[A1]]="",AI744,INDEX(Table6[3],Table1[[#This Row],[Q1]]))</f>
        <v>G</v>
      </c>
      <c r="AJ745" t="str">
        <f>IF(Table1[[#This Row],[_KETERANGAN]]="","",Table1[[#This Row],[_KETERANGAN]])</f>
        <v/>
      </c>
      <c r="AK745" t="str" cm="1">
        <f t="array" ref="AK745">IF(Table1[[#This Row],[A1]]="",AK744,INDEX(Table6[3],Table1[[#This Row],[Q1]]))</f>
        <v>G</v>
      </c>
      <c r="AL745" s="5" t="str" cm="1">
        <f t="array" ref="AL745">IF(Table1[[#This Row],[A1]]="",AL744,INDEX(Table6[1],Table1[[#This Row],[Q1]]))</f>
        <v>SISWA CEMERLANG</v>
      </c>
      <c r="AM745" t="str" cm="1">
        <f t="array" ref="AM745">IF(Table1[[#This Row],[A1]]="",AM744,INDEX(Table6[2],Table1[[#This Row],[Q1]]))</f>
        <v>KLATEN</v>
      </c>
      <c r="AN745" t="str">
        <f>CONCATENATE(Table1[[#This Row],[TOKO_H]],"-",Table1[[#This Row],[KOTA_H]])</f>
        <v>SISWA CEMERLANG-KLATEN</v>
      </c>
      <c r="AO745"/>
      <c r="AP745" t="s">
        <v>9561</v>
      </c>
      <c r="AQ745"/>
    </row>
    <row r="746" spans="1:43">
      <c r="A746">
        <f>IF(Table1[[#This Row],[KODE BARANG]]="","",MATCH(Table1[[#This Row],[KODE BARANG]],DBS[KODE BARANG],0))</f>
        <v>1317</v>
      </c>
      <c r="B746">
        <f>IF(Table1[[#This Row],[ROWID]]="","",ROW()-2)</f>
        <v>744</v>
      </c>
      <c r="C746">
        <f>IF(Table1[[#This Row],[NAMA BARANG]]="","",IF(Table1[[#This Row],[ID]]="",C745,Table1[[#This Row],[ID]]))</f>
        <v>740</v>
      </c>
      <c r="D746" t="str">
        <f>IF(Table1[[#This Row],[A1]]="","",MATCH(Table1[[#This Row],[A1]],Table6[5],0))</f>
        <v/>
      </c>
      <c r="E746" t="str">
        <f>IF(Table1[[#This Row],[ID]]="","",Table1[[#This Row],[TOKO-KOTA_H]])</f>
        <v/>
      </c>
      <c r="F746" t="str">
        <f>IF(Table1[[#This Row],[NOTA TOKO]]="","",ROW()-2)</f>
        <v/>
      </c>
      <c r="G746" s="59"/>
      <c r="H746" s="1"/>
      <c r="J746" s="1"/>
      <c r="K746" t="s">
        <v>11042</v>
      </c>
      <c r="L746" t="str">
        <f>IF(Table1[[#This Row],[_NAMA BARANG]]="",IF(Table1[[#This Row],[//DBS]]="","",INDEX(DBS[NAMA],Table1[[#This Row],[//DBS]])),Table1[[#This Row],[_NAMA BARANG]])</f>
        <v>ID CARD T 017</v>
      </c>
      <c r="M746"/>
      <c r="O746" t="str">
        <f>IF(Table1[[#This Row],[ROWID]]="","",IF(Table1[[#This Row],[_KETERANGAN]]="STOCK BELUM LENGKAP","ADA",IF(Table1[[#This Row],[KODE BARANG]]="","TIDAK ADA","ADA")))</f>
        <v>ADA</v>
      </c>
      <c r="P746">
        <v>100</v>
      </c>
      <c r="Q746" t="s">
        <v>37</v>
      </c>
      <c r="R746">
        <f>IF(Table1[[#This Row],[//DBS]]="","",INDEX(DBS[ISI],Table1[[#This Row],[//DBS]]))</f>
        <v>1600</v>
      </c>
      <c r="S746" t="str">
        <f>IF(Table1[[#This Row],[//DBS]]="","",IF(Table1[[#This Row],[SATUAN_BYPASS]]="",INDEX(DBS[[SATUAN ]],Table1[[#This Row],[//DBS]]),Table1[SATUAN_BYPASS]))</f>
        <v>PCS</v>
      </c>
      <c r="T746">
        <v>2.4</v>
      </c>
      <c r="U746" s="58">
        <f>IF(Table1[[#This Row],[HARGA_BYPASS]]="",IF(Table1[[#This Row],[_HARGA]]="","",Table1[[#This Row],[_HARGA]]*1000),Table1[[#This Row],[HARGA_BYPASS]])</f>
        <v>2400</v>
      </c>
      <c r="V746" s="2"/>
      <c r="W746" s="2"/>
      <c r="X746" s="58" t="str">
        <f>IF(Table1[[#This Row],[ROWID]]="","",IF(Table1[[#This Row],[ROWID]]=C747,"",SUMIF(Table1[ROWID],Table1[[#This Row],[ROWID]],Table1[TOTAL])))</f>
        <v/>
      </c>
      <c r="AA74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46">
        <f>IF(Table1[[#This Row],[JUMLAH NOTA]]="","",IF(Table1[[#This Row],[CONV]]="",Table1[[#This Row],[JUMLAH NOTA]],Table1[[#This Row],[JUMLAH NOTA]]*Table1[[#This Row],[CONV]]))</f>
        <v>100</v>
      </c>
      <c r="AC746" t="str">
        <f>IF(Table1[[#This Row],[ISI_CONV]]="","",IF(Table1[[#This Row],[CONV]]="",Table1[[#This Row],[SATUAN NOTA]],Table1[[#This Row],[SATUAN]]))</f>
        <v>PCS</v>
      </c>
      <c r="AD746" s="58">
        <f>IF(Table1[[#This Row],[HARGA]]="","",IF(Table1[[#This Row],[CONV]]="",Table1[[#This Row],[HARGA]],Table1[[#This Row],[HARGA]]/Table1[[#This Row],[CONV]]))</f>
        <v>2400</v>
      </c>
      <c r="AE746" s="58">
        <f>IF(Table1[[#This Row],[HARGA_CONV]]="","",Table1[[#This Row],[HARGA_CONV]]*Table1[[#This Row],[ISI_CONV]]*(100%-(Table1[[#This Row],[DISKON]]+Table1[[#This Row],[DISKON NOTA]])))</f>
        <v>240000</v>
      </c>
      <c r="AF746" s="3">
        <f>IF(Table1[[#This Row],[TANGGAL NOTA]]="",AF745,Table1[[#This Row],[TANGGAL NOTA]])</f>
        <v>45534</v>
      </c>
      <c r="AG746" s="3">
        <v>45533</v>
      </c>
      <c r="AH746" s="3">
        <f>IF(Table1[[#This Row],[TANGGAL UPDATE]]="",AH745,Table1[[#This Row],[TANGGAL UPDATE]])</f>
        <v>45535</v>
      </c>
      <c r="AI746" t="str" cm="1">
        <f t="array" ref="AI746">IF(Table1[[#This Row],[A1]]="",AI745,INDEX(Table6[3],Table1[[#This Row],[Q1]]))</f>
        <v>G</v>
      </c>
      <c r="AJ746" t="str">
        <f>IF(Table1[[#This Row],[_KETERANGAN]]="","",Table1[[#This Row],[_KETERANGAN]])</f>
        <v/>
      </c>
      <c r="AK746" t="str" cm="1">
        <f t="array" ref="AK746">IF(Table1[[#This Row],[A1]]="",AK745,INDEX(Table6[3],Table1[[#This Row],[Q1]]))</f>
        <v>G</v>
      </c>
      <c r="AL746" s="5" t="str" cm="1">
        <f t="array" ref="AL746">IF(Table1[[#This Row],[A1]]="",AL745,INDEX(Table6[1],Table1[[#This Row],[Q1]]))</f>
        <v>SISWA CEMERLANG</v>
      </c>
      <c r="AM746" t="str" cm="1">
        <f t="array" ref="AM746">IF(Table1[[#This Row],[A1]]="",AM745,INDEX(Table6[2],Table1[[#This Row],[Q1]]))</f>
        <v>KLATEN</v>
      </c>
      <c r="AN746" t="str">
        <f>CONCATENATE(Table1[[#This Row],[TOKO_H]],"-",Table1[[#This Row],[KOTA_H]])</f>
        <v>SISWA CEMERLANG-KLATEN</v>
      </c>
      <c r="AO746"/>
      <c r="AP746" t="s">
        <v>9561</v>
      </c>
      <c r="AQ746"/>
    </row>
    <row r="747" spans="1:43">
      <c r="A747">
        <f>IF(Table1[[#This Row],[KODE BARANG]]="","",MATCH(Table1[[#This Row],[KODE BARANG]],DBS[KODE BARANG],0))</f>
        <v>1289</v>
      </c>
      <c r="B747">
        <f>IF(Table1[[#This Row],[ROWID]]="","",ROW()-2)</f>
        <v>745</v>
      </c>
      <c r="C747">
        <f>IF(Table1[[#This Row],[NAMA BARANG]]="","",IF(Table1[[#This Row],[ID]]="",C746,Table1[[#This Row],[ID]]))</f>
        <v>740</v>
      </c>
      <c r="D747" t="str">
        <f>IF(Table1[[#This Row],[A1]]="","",MATCH(Table1[[#This Row],[A1]],Table6[5],0))</f>
        <v/>
      </c>
      <c r="E747" t="str">
        <f>IF(Table1[[#This Row],[ID]]="","",Table1[[#This Row],[TOKO-KOTA_H]])</f>
        <v/>
      </c>
      <c r="F747" t="str">
        <f>IF(Table1[[#This Row],[NOTA TOKO]]="","",ROW()-2)</f>
        <v/>
      </c>
      <c r="G747" s="59"/>
      <c r="H747" s="1"/>
      <c r="J747" s="1"/>
      <c r="K747" t="s">
        <v>2239</v>
      </c>
      <c r="L747" t="str">
        <f>IF(Table1[[#This Row],[_NAMA BARANG]]="",IF(Table1[[#This Row],[//DBS]]="","",INDEX(DBS[NAMA],Table1[[#This Row],[//DBS]])),Table1[[#This Row],[_NAMA BARANG]])</f>
        <v>ID CARD 2 SISI TRANSPARANT PUTIH</v>
      </c>
      <c r="M747"/>
      <c r="O747" t="str">
        <f>IF(Table1[[#This Row],[ROWID]]="","",IF(Table1[[#This Row],[_KETERANGAN]]="STOCK BELUM LENGKAP","ADA",IF(Table1[[#This Row],[KODE BARANG]]="","TIDAK ADA","ADA")))</f>
        <v>ADA</v>
      </c>
      <c r="P747">
        <v>50</v>
      </c>
      <c r="Q747" t="s">
        <v>37</v>
      </c>
      <c r="R747">
        <f>IF(Table1[[#This Row],[//DBS]]="","",INDEX(DBS[ISI],Table1[[#This Row],[//DBS]]))</f>
        <v>4000</v>
      </c>
      <c r="S747" t="str">
        <f>IF(Table1[[#This Row],[//DBS]]="","",IF(Table1[[#This Row],[SATUAN_BYPASS]]="",INDEX(DBS[[SATUAN ]],Table1[[#This Row],[//DBS]]),Table1[SATUAN_BYPASS]))</f>
        <v>PCS</v>
      </c>
      <c r="T747">
        <v>1.25</v>
      </c>
      <c r="U747" s="58">
        <f>IF(Table1[[#This Row],[HARGA_BYPASS]]="",IF(Table1[[#This Row],[_HARGA]]="","",Table1[[#This Row],[_HARGA]]*1000),Table1[[#This Row],[HARGA_BYPASS]])</f>
        <v>1250</v>
      </c>
      <c r="V747" s="2"/>
      <c r="W747" s="2"/>
      <c r="X747" s="58">
        <f>IF(Table1[[#This Row],[ROWID]]="","",IF(Table1[[#This Row],[ROWID]]=C748,"",SUMIF(Table1[ROWID],Table1[[#This Row],[ROWID]],Table1[TOTAL])))</f>
        <v>1739500</v>
      </c>
      <c r="AA74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47">
        <f>IF(Table1[[#This Row],[JUMLAH NOTA]]="","",IF(Table1[[#This Row],[CONV]]="",Table1[[#This Row],[JUMLAH NOTA]],Table1[[#This Row],[JUMLAH NOTA]]*Table1[[#This Row],[CONV]]))</f>
        <v>50</v>
      </c>
      <c r="AC747" t="str">
        <f>IF(Table1[[#This Row],[ISI_CONV]]="","",IF(Table1[[#This Row],[CONV]]="",Table1[[#This Row],[SATUAN NOTA]],Table1[[#This Row],[SATUAN]]))</f>
        <v>PCS</v>
      </c>
      <c r="AD747" s="58">
        <f>IF(Table1[[#This Row],[HARGA]]="","",IF(Table1[[#This Row],[CONV]]="",Table1[[#This Row],[HARGA]],Table1[[#This Row],[HARGA]]/Table1[[#This Row],[CONV]]))</f>
        <v>1250</v>
      </c>
      <c r="AE747" s="58">
        <f>IF(Table1[[#This Row],[HARGA_CONV]]="","",Table1[[#This Row],[HARGA_CONV]]*Table1[[#This Row],[ISI_CONV]]*(100%-(Table1[[#This Row],[DISKON]]+Table1[[#This Row],[DISKON NOTA]])))</f>
        <v>62500</v>
      </c>
      <c r="AF747" s="3">
        <f>IF(Table1[[#This Row],[TANGGAL NOTA]]="",AF746,Table1[[#This Row],[TANGGAL NOTA]])</f>
        <v>45534</v>
      </c>
      <c r="AG747" s="3">
        <v>45533</v>
      </c>
      <c r="AH747" s="3">
        <f>IF(Table1[[#This Row],[TANGGAL UPDATE]]="",AH746,Table1[[#This Row],[TANGGAL UPDATE]])</f>
        <v>45535</v>
      </c>
      <c r="AI747" t="str" cm="1">
        <f t="array" ref="AI747">IF(Table1[[#This Row],[A1]]="",AI746,INDEX(Table6[3],Table1[[#This Row],[Q1]]))</f>
        <v>G</v>
      </c>
      <c r="AJ747" t="str">
        <f>IF(Table1[[#This Row],[_KETERANGAN]]="","",Table1[[#This Row],[_KETERANGAN]])</f>
        <v/>
      </c>
      <c r="AK747" t="str" cm="1">
        <f t="array" ref="AK747">IF(Table1[[#This Row],[A1]]="",AK746,INDEX(Table6[3],Table1[[#This Row],[Q1]]))</f>
        <v>G</v>
      </c>
      <c r="AL747" s="5" t="str" cm="1">
        <f t="array" ref="AL747">IF(Table1[[#This Row],[A1]]="",AL746,INDEX(Table6[1],Table1[[#This Row],[Q1]]))</f>
        <v>SISWA CEMERLANG</v>
      </c>
      <c r="AM747" t="str" cm="1">
        <f t="array" ref="AM747">IF(Table1[[#This Row],[A1]]="",AM746,INDEX(Table6[2],Table1[[#This Row],[Q1]]))</f>
        <v>KLATEN</v>
      </c>
      <c r="AN747" t="str">
        <f>CONCATENATE(Table1[[#This Row],[TOKO_H]],"-",Table1[[#This Row],[KOTA_H]])</f>
        <v>SISWA CEMERLANG-KLATEN</v>
      </c>
      <c r="AO747"/>
      <c r="AP747" t="s">
        <v>9561</v>
      </c>
      <c r="AQ747"/>
    </row>
    <row r="748" spans="1:43">
      <c r="A748" t="str">
        <f>IF(Table1[[#This Row],[KODE BARANG]]="","",MATCH(Table1[[#This Row],[KODE BARANG]],DBS[KODE BARANG],0))</f>
        <v/>
      </c>
      <c r="B748" t="str">
        <f>IF(Table1[[#This Row],[ROWID]]="","",ROW()-2)</f>
        <v/>
      </c>
      <c r="C748" t="str">
        <f>IF(Table1[[#This Row],[NAMA BARANG]]="","",IF(Table1[[#This Row],[ID]]="",C747,Table1[[#This Row],[ID]]))</f>
        <v/>
      </c>
      <c r="D748" t="str">
        <f>IF(Table1[[#This Row],[A1]]="","",MATCH(Table1[[#This Row],[A1]],Table6[5],0))</f>
        <v/>
      </c>
      <c r="E748" t="str">
        <f>IF(Table1[[#This Row],[ID]]="","",Table1[[#This Row],[TOKO-KOTA_H]])</f>
        <v/>
      </c>
      <c r="F748" t="str">
        <f>IF(Table1[[#This Row],[NOTA TOKO]]="","",ROW()-2)</f>
        <v/>
      </c>
      <c r="G748" s="59"/>
      <c r="H748" s="1"/>
      <c r="J748" s="1"/>
      <c r="K748"/>
      <c r="L748" t="str">
        <f>IF(Table1[[#This Row],[_NAMA BARANG]]="",IF(Table1[[#This Row],[//DBS]]="","",INDEX(DBS[NAMA],Table1[[#This Row],[//DBS]])),Table1[[#This Row],[_NAMA BARANG]])</f>
        <v/>
      </c>
      <c r="M748"/>
      <c r="O748" t="str">
        <f>IF(Table1[[#This Row],[ROWID]]="","",IF(Table1[[#This Row],[_KETERANGAN]]="STOCK BELUM LENGKAP","ADA",IF(Table1[[#This Row],[KODE BARANG]]="","TIDAK ADA","ADA")))</f>
        <v/>
      </c>
      <c r="R748" t="str">
        <f>IF(Table1[[#This Row],[//DBS]]="","",INDEX(DBS[ISI],Table1[[#This Row],[//DBS]]))</f>
        <v/>
      </c>
      <c r="S748" t="str">
        <f>IF(Table1[[#This Row],[//DBS]]="","",IF(Table1[[#This Row],[SATUAN_BYPASS]]="",INDEX(DBS[[SATUAN ]],Table1[[#This Row],[//DBS]]),Table1[SATUAN_BYPASS]))</f>
        <v/>
      </c>
      <c r="U748" s="58" t="str">
        <f>IF(Table1[[#This Row],[HARGA_BYPASS]]="",IF(Table1[[#This Row],[_HARGA]]="","",Table1[[#This Row],[_HARGA]]*1000),Table1[[#This Row],[HARGA_BYPASS]])</f>
        <v/>
      </c>
      <c r="V748" s="2"/>
      <c r="W748" s="2"/>
      <c r="X748" s="58" t="str">
        <f>IF(Table1[[#This Row],[ROWID]]="","",IF(Table1[[#This Row],[ROWID]]=C749,"",SUMIF(Table1[ROWID],Table1[[#This Row],[ROWID]],Table1[TOTAL])))</f>
        <v/>
      </c>
      <c r="AA74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48" t="str">
        <f>IF(Table1[[#This Row],[JUMLAH NOTA]]="","",IF(Table1[[#This Row],[CONV]]="",Table1[[#This Row],[JUMLAH NOTA]],Table1[[#This Row],[JUMLAH NOTA]]*Table1[[#This Row],[CONV]]))</f>
        <v/>
      </c>
      <c r="AC748" t="str">
        <f>IF(Table1[[#This Row],[ISI_CONV]]="","",IF(Table1[[#This Row],[CONV]]="",Table1[[#This Row],[SATUAN NOTA]],Table1[[#This Row],[SATUAN]]))</f>
        <v/>
      </c>
      <c r="AD748" s="58" t="str">
        <f>IF(Table1[[#This Row],[HARGA]]="","",IF(Table1[[#This Row],[CONV]]="",Table1[[#This Row],[HARGA]],Table1[[#This Row],[HARGA]]/Table1[[#This Row],[CONV]]))</f>
        <v/>
      </c>
      <c r="AE748" s="58" t="str">
        <f>IF(Table1[[#This Row],[HARGA_CONV]]="","",Table1[[#This Row],[HARGA_CONV]]*Table1[[#This Row],[ISI_CONV]]*(100%-(Table1[[#This Row],[DISKON]]+Table1[[#This Row],[DISKON NOTA]])))</f>
        <v/>
      </c>
      <c r="AF748" s="3">
        <f>IF(Table1[[#This Row],[TANGGAL NOTA]]="",AF747,Table1[[#This Row],[TANGGAL NOTA]])</f>
        <v>45534</v>
      </c>
      <c r="AG748" s="3"/>
      <c r="AH748" s="3">
        <f>IF(Table1[[#This Row],[TANGGAL UPDATE]]="",AH747,Table1[[#This Row],[TANGGAL UPDATE]])</f>
        <v>45535</v>
      </c>
      <c r="AI748" t="str" cm="1">
        <f t="array" ref="AI748">IF(Table1[[#This Row],[A1]]="",AI747,INDEX(Table6[3],Table1[[#This Row],[Q1]]))</f>
        <v>G</v>
      </c>
      <c r="AJ748" t="str">
        <f>IF(Table1[[#This Row],[_KETERANGAN]]="","",Table1[[#This Row],[_KETERANGAN]])</f>
        <v/>
      </c>
      <c r="AK748" t="str" cm="1">
        <f t="array" ref="AK748">IF(Table1[[#This Row],[A1]]="",AK747,INDEX(Table6[3],Table1[[#This Row],[Q1]]))</f>
        <v>G</v>
      </c>
      <c r="AL748" s="5" t="str" cm="1">
        <f t="array" ref="AL748">IF(Table1[[#This Row],[A1]]="",AL747,INDEX(Table6[1],Table1[[#This Row],[Q1]]))</f>
        <v>SISWA CEMERLANG</v>
      </c>
      <c r="AM748" t="str" cm="1">
        <f t="array" ref="AM748">IF(Table1[[#This Row],[A1]]="",AM747,INDEX(Table6[2],Table1[[#This Row],[Q1]]))</f>
        <v>KLATEN</v>
      </c>
      <c r="AN748" t="str">
        <f>CONCATENATE(Table1[[#This Row],[TOKO_H]],"-",Table1[[#This Row],[KOTA_H]])</f>
        <v>SISWA CEMERLANG-KLATEN</v>
      </c>
      <c r="AO748"/>
      <c r="AP748" t="s">
        <v>9561</v>
      </c>
      <c r="AQ748"/>
    </row>
    <row r="749" spans="1:43">
      <c r="A749">
        <f>IF(Table1[[#This Row],[KODE BARANG]]="","",MATCH(Table1[[#This Row],[KODE BARANG]],DBS[KODE BARANG],0))</f>
        <v>2016</v>
      </c>
      <c r="B749">
        <f>IF(Table1[[#This Row],[ROWID]]="","",ROW()-2)</f>
        <v>747</v>
      </c>
      <c r="C749">
        <f>IF(Table1[[#This Row],[NAMA BARANG]]="","",IF(Table1[[#This Row],[ID]]="",C748,Table1[[#This Row],[ID]]))</f>
        <v>747</v>
      </c>
      <c r="D749">
        <f>IF(Table1[[#This Row],[A1]]="","",MATCH(Table1[[#This Row],[A1]],Table6[5],0))</f>
        <v>226</v>
      </c>
      <c r="E749" t="str">
        <f>IF(Table1[[#This Row],[ID]]="","",Table1[[#This Row],[TOKO-KOTA_H]])</f>
        <v>SULUNG-SEMARANG</v>
      </c>
      <c r="F749">
        <f>IF(Table1[[#This Row],[NOTA TOKO]]="","",ROW()-2)</f>
        <v>747</v>
      </c>
      <c r="G749" s="59"/>
      <c r="H749" s="1"/>
      <c r="I749">
        <v>309</v>
      </c>
      <c r="J749" s="1" t="s">
        <v>13605</v>
      </c>
      <c r="K749" t="s">
        <v>10323</v>
      </c>
      <c r="L749" t="str">
        <f>IF(Table1[[#This Row],[_NAMA BARANG]]="",IF(Table1[[#This Row],[//DBS]]="","",INDEX(DBS[NAMA],Table1[[#This Row],[//DBS]])),Table1[[#This Row],[_NAMA BARANG]])</f>
        <v>MAP ZIPPER REST / JALA BERDIRI JOSS PINK</v>
      </c>
      <c r="M749"/>
      <c r="O749" t="str">
        <f>IF(Table1[[#This Row],[ROWID]]="","",IF(Table1[[#This Row],[_KETERANGAN]]="STOCK BELUM LENGKAP","ADA",IF(Table1[[#This Row],[KODE BARANG]]="","TIDAK ADA","ADA")))</f>
        <v>ADA</v>
      </c>
      <c r="P749">
        <v>5</v>
      </c>
      <c r="Q749" t="s">
        <v>34</v>
      </c>
      <c r="R749">
        <f>IF(Table1[[#This Row],[//DBS]]="","",INDEX(DBS[ISI],Table1[[#This Row],[//DBS]]))</f>
        <v>20</v>
      </c>
      <c r="S749" t="str">
        <f>IF(Table1[[#This Row],[//DBS]]="","",IF(Table1[[#This Row],[SATUAN_BYPASS]]="",INDEX(DBS[[SATUAN ]],Table1[[#This Row],[//DBS]]),Table1[SATUAN_BYPASS]))</f>
        <v>LSN</v>
      </c>
      <c r="T749">
        <v>85</v>
      </c>
      <c r="U749" s="58">
        <f>IF(Table1[[#This Row],[HARGA_BYPASS]]="",IF(Table1[[#This Row],[_HARGA]]="","",Table1[[#This Row],[_HARGA]]*1000),Table1[[#This Row],[HARGA_BYPASS]])</f>
        <v>85000</v>
      </c>
      <c r="V749" s="2"/>
      <c r="W749" s="2"/>
      <c r="X749" s="58">
        <f>IF(Table1[[#This Row],[ROWID]]="","",IF(Table1[[#This Row],[ROWID]]=C750,"",SUMIF(Table1[ROWID],Table1[[#This Row],[ROWID]],Table1[TOTAL])))</f>
        <v>425000</v>
      </c>
      <c r="AA74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49">
        <f>IF(Table1[[#This Row],[JUMLAH NOTA]]="","",IF(Table1[[#This Row],[CONV]]="",Table1[[#This Row],[JUMLAH NOTA]],Table1[[#This Row],[JUMLAH NOTA]]*Table1[[#This Row],[CONV]]))</f>
        <v>5</v>
      </c>
      <c r="AC749" t="str">
        <f>IF(Table1[[#This Row],[ISI_CONV]]="","",IF(Table1[[#This Row],[CONV]]="",Table1[[#This Row],[SATUAN NOTA]],Table1[[#This Row],[SATUAN]]))</f>
        <v>LSN</v>
      </c>
      <c r="AD749" s="58">
        <f>IF(Table1[[#This Row],[HARGA]]="","",IF(Table1[[#This Row],[CONV]]="",Table1[[#This Row],[HARGA]],Table1[[#This Row],[HARGA]]/Table1[[#This Row],[CONV]]))</f>
        <v>85000</v>
      </c>
      <c r="AE749" s="58">
        <f>IF(Table1[[#This Row],[HARGA_CONV]]="","",Table1[[#This Row],[HARGA_CONV]]*Table1[[#This Row],[ISI_CONV]]*(100%-(Table1[[#This Row],[DISKON]]+Table1[[#This Row],[DISKON NOTA]])))</f>
        <v>425000</v>
      </c>
      <c r="AF749" s="3">
        <f>IF(Table1[[#This Row],[TANGGAL NOTA]]="",AF748,Table1[[#This Row],[TANGGAL NOTA]])</f>
        <v>45534</v>
      </c>
      <c r="AG749" s="3"/>
      <c r="AH749" s="3">
        <f>IF(Table1[[#This Row],[TANGGAL UPDATE]]="",AH748,Table1[[#This Row],[TANGGAL UPDATE]])</f>
        <v>45535</v>
      </c>
      <c r="AI749" t="str" cm="1">
        <f t="array" ref="AI749">IF(Table1[[#This Row],[A1]]="",AI748,INDEX(Table6[3],Table1[[#This Row],[Q1]]))</f>
        <v>A</v>
      </c>
      <c r="AJ749" t="str">
        <f>IF(Table1[[#This Row],[_KETERANGAN]]="","",Table1[[#This Row],[_KETERANGAN]])</f>
        <v/>
      </c>
      <c r="AK749" t="str" cm="1">
        <f t="array" ref="AK749">IF(Table1[[#This Row],[A1]]="",AK748,INDEX(Table6[3],Table1[[#This Row],[Q1]]))</f>
        <v>A</v>
      </c>
      <c r="AL749" s="5" t="str" cm="1">
        <f t="array" ref="AL749">IF(Table1[[#This Row],[A1]]="",AL748,INDEX(Table6[1],Table1[[#This Row],[Q1]]))</f>
        <v>SULUNG</v>
      </c>
      <c r="AM749" t="str" cm="1">
        <f t="array" ref="AM749">IF(Table1[[#This Row],[A1]]="",AM748,INDEX(Table6[2],Table1[[#This Row],[Q1]]))</f>
        <v>SEMARANG</v>
      </c>
      <c r="AN749" t="str">
        <f>CONCATENATE(Table1[[#This Row],[TOKO_H]],"-",Table1[[#This Row],[KOTA_H]])</f>
        <v>SULUNG-SEMARANG</v>
      </c>
      <c r="AO749"/>
      <c r="AP749" t="s">
        <v>9561</v>
      </c>
      <c r="AQ749"/>
    </row>
    <row r="750" spans="1:43">
      <c r="A750" t="str">
        <f>IF(Table1[[#This Row],[KODE BARANG]]="","",MATCH(Table1[[#This Row],[KODE BARANG]],DBS[KODE BARANG],0))</f>
        <v/>
      </c>
      <c r="B750" t="str">
        <f>IF(Table1[[#This Row],[ROWID]]="","",ROW()-2)</f>
        <v/>
      </c>
      <c r="C750" t="str">
        <f>IF(Table1[[#This Row],[NAMA BARANG]]="","",IF(Table1[[#This Row],[ID]]="",C749,Table1[[#This Row],[ID]]))</f>
        <v/>
      </c>
      <c r="D750" t="str">
        <f>IF(Table1[[#This Row],[A1]]="","",MATCH(Table1[[#This Row],[A1]],Table6[5],0))</f>
        <v/>
      </c>
      <c r="E750" t="str">
        <f>IF(Table1[[#This Row],[ID]]="","",Table1[[#This Row],[TOKO-KOTA_H]])</f>
        <v/>
      </c>
      <c r="F750" t="str">
        <f>IF(Table1[[#This Row],[NOTA TOKO]]="","",ROW()-2)</f>
        <v/>
      </c>
      <c r="G750" s="59"/>
      <c r="H750" s="1"/>
      <c r="J750" s="1"/>
      <c r="K750"/>
      <c r="L750" t="str">
        <f>IF(Table1[[#This Row],[_NAMA BARANG]]="",IF(Table1[[#This Row],[//DBS]]="","",INDEX(DBS[NAMA],Table1[[#This Row],[//DBS]])),Table1[[#This Row],[_NAMA BARANG]])</f>
        <v/>
      </c>
      <c r="M750"/>
      <c r="O750" t="str">
        <f>IF(Table1[[#This Row],[ROWID]]="","",IF(Table1[[#This Row],[_KETERANGAN]]="STOCK BELUM LENGKAP","ADA",IF(Table1[[#This Row],[KODE BARANG]]="","TIDAK ADA","ADA")))</f>
        <v/>
      </c>
      <c r="R750" t="str">
        <f>IF(Table1[[#This Row],[//DBS]]="","",INDEX(DBS[ISI],Table1[[#This Row],[//DBS]]))</f>
        <v/>
      </c>
      <c r="S750" t="str">
        <f>IF(Table1[[#This Row],[//DBS]]="","",IF(Table1[[#This Row],[SATUAN_BYPASS]]="",INDEX(DBS[[SATUAN ]],Table1[[#This Row],[//DBS]]),Table1[SATUAN_BYPASS]))</f>
        <v/>
      </c>
      <c r="U750" s="58" t="str">
        <f>IF(Table1[[#This Row],[HARGA_BYPASS]]="",IF(Table1[[#This Row],[_HARGA]]="","",Table1[[#This Row],[_HARGA]]*1000),Table1[[#This Row],[HARGA_BYPASS]])</f>
        <v/>
      </c>
      <c r="V750" s="2"/>
      <c r="W750" s="2"/>
      <c r="X750" s="58" t="str">
        <f>IF(Table1[[#This Row],[ROWID]]="","",IF(Table1[[#This Row],[ROWID]]=C751,"",SUMIF(Table1[ROWID],Table1[[#This Row],[ROWID]],Table1[TOTAL])))</f>
        <v/>
      </c>
      <c r="AA75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50" t="str">
        <f>IF(Table1[[#This Row],[JUMLAH NOTA]]="","",IF(Table1[[#This Row],[CONV]]="",Table1[[#This Row],[JUMLAH NOTA]],Table1[[#This Row],[JUMLAH NOTA]]*Table1[[#This Row],[CONV]]))</f>
        <v/>
      </c>
      <c r="AC750" t="str">
        <f>IF(Table1[[#This Row],[ISI_CONV]]="","",IF(Table1[[#This Row],[CONV]]="",Table1[[#This Row],[SATUAN NOTA]],Table1[[#This Row],[SATUAN]]))</f>
        <v/>
      </c>
      <c r="AD750" s="58" t="str">
        <f>IF(Table1[[#This Row],[HARGA]]="","",IF(Table1[[#This Row],[CONV]]="",Table1[[#This Row],[HARGA]],Table1[[#This Row],[HARGA]]/Table1[[#This Row],[CONV]]))</f>
        <v/>
      </c>
      <c r="AE750" s="58" t="str">
        <f>IF(Table1[[#This Row],[HARGA_CONV]]="","",Table1[[#This Row],[HARGA_CONV]]*Table1[[#This Row],[ISI_CONV]]*(100%-(Table1[[#This Row],[DISKON]]+Table1[[#This Row],[DISKON NOTA]])))</f>
        <v/>
      </c>
      <c r="AF750" s="3">
        <f>IF(Table1[[#This Row],[TANGGAL NOTA]]="",AF749,Table1[[#This Row],[TANGGAL NOTA]])</f>
        <v>45534</v>
      </c>
      <c r="AG750" s="3"/>
      <c r="AH750" s="3">
        <f>IF(Table1[[#This Row],[TANGGAL UPDATE]]="",AH749,Table1[[#This Row],[TANGGAL UPDATE]])</f>
        <v>45535</v>
      </c>
      <c r="AI750" t="str" cm="1">
        <f t="array" ref="AI750">IF(Table1[[#This Row],[A1]]="",AI749,INDEX(Table6[3],Table1[[#This Row],[Q1]]))</f>
        <v>A</v>
      </c>
      <c r="AJ750" t="str">
        <f>IF(Table1[[#This Row],[_KETERANGAN]]="","",Table1[[#This Row],[_KETERANGAN]])</f>
        <v/>
      </c>
      <c r="AK750" t="str" cm="1">
        <f t="array" ref="AK750">IF(Table1[[#This Row],[A1]]="",AK749,INDEX(Table6[3],Table1[[#This Row],[Q1]]))</f>
        <v>A</v>
      </c>
      <c r="AL750" s="5" t="str" cm="1">
        <f t="array" ref="AL750">IF(Table1[[#This Row],[A1]]="",AL749,INDEX(Table6[1],Table1[[#This Row],[Q1]]))</f>
        <v>SULUNG</v>
      </c>
      <c r="AM750" t="str" cm="1">
        <f t="array" ref="AM750">IF(Table1[[#This Row],[A1]]="",AM749,INDEX(Table6[2],Table1[[#This Row],[Q1]]))</f>
        <v>SEMARANG</v>
      </c>
      <c r="AN750" t="str">
        <f>CONCATENATE(Table1[[#This Row],[TOKO_H]],"-",Table1[[#This Row],[KOTA_H]])</f>
        <v>SULUNG-SEMARANG</v>
      </c>
      <c r="AO750"/>
      <c r="AP750" t="s">
        <v>9561</v>
      </c>
      <c r="AQ750"/>
    </row>
    <row r="751" spans="1:43">
      <c r="A751">
        <f>IF(Table1[[#This Row],[KODE BARANG]]="","",MATCH(Table1[[#This Row],[KODE BARANG]],DBS[KODE BARANG],0))</f>
        <v>2017</v>
      </c>
      <c r="B751">
        <f>IF(Table1[[#This Row],[ROWID]]="","",ROW()-2)</f>
        <v>749</v>
      </c>
      <c r="C751">
        <f>IF(Table1[[#This Row],[NAMA BARANG]]="","",IF(Table1[[#This Row],[ID]]="",C750,Table1[[#This Row],[ID]]))</f>
        <v>749</v>
      </c>
      <c r="D751">
        <f>IF(Table1[[#This Row],[A1]]="","",MATCH(Table1[[#This Row],[A1]],Table6[5],0))</f>
        <v>297</v>
      </c>
      <c r="E751" t="str">
        <f>IF(Table1[[#This Row],[ID]]="","",Table1[[#This Row],[TOKO-KOTA_H]])</f>
        <v>SULUNG-SEMARANG</v>
      </c>
      <c r="F751">
        <f>IF(Table1[[#This Row],[NOTA TOKO]]="","",ROW()-2)</f>
        <v>749</v>
      </c>
      <c r="G751" s="59"/>
      <c r="H751" s="1"/>
      <c r="I751">
        <v>310</v>
      </c>
      <c r="J751" s="1" t="s">
        <v>10074</v>
      </c>
      <c r="K751" t="s">
        <v>10325</v>
      </c>
      <c r="L751" t="str">
        <f>IF(Table1[[#This Row],[_NAMA BARANG]]="",IF(Table1[[#This Row],[//DBS]]="","",INDEX(DBS[NAMA],Table1[[#This Row],[//DBS]])),Table1[[#This Row],[_NAMA BARANG]])</f>
        <v>MAP ZIPPER REST / JALA BERDIRI JOSS HIJAU</v>
      </c>
      <c r="M751"/>
      <c r="O751" t="str">
        <f>IF(Table1[[#This Row],[ROWID]]="","",IF(Table1[[#This Row],[_KETERANGAN]]="STOCK BELUM LENGKAP","ADA",IF(Table1[[#This Row],[KODE BARANG]]="","TIDAK ADA","ADA")))</f>
        <v>ADA</v>
      </c>
      <c r="P751">
        <v>1</v>
      </c>
      <c r="Q751" t="s">
        <v>34</v>
      </c>
      <c r="R751">
        <f>IF(Table1[[#This Row],[//DBS]]="","",INDEX(DBS[ISI],Table1[[#This Row],[//DBS]]))</f>
        <v>20</v>
      </c>
      <c r="S751" t="str">
        <f>IF(Table1[[#This Row],[//DBS]]="","",IF(Table1[[#This Row],[SATUAN_BYPASS]]="",INDEX(DBS[[SATUAN ]],Table1[[#This Row],[//DBS]]),Table1[SATUAN_BYPASS]))</f>
        <v>LSN</v>
      </c>
      <c r="T751">
        <v>85</v>
      </c>
      <c r="U751" s="58">
        <f>IF(Table1[[#This Row],[HARGA_BYPASS]]="",IF(Table1[[#This Row],[_HARGA]]="","",Table1[[#This Row],[_HARGA]]*1000),Table1[[#This Row],[HARGA_BYPASS]])</f>
        <v>85000</v>
      </c>
      <c r="V751" s="2"/>
      <c r="W751" s="2"/>
      <c r="X751" s="58" t="str">
        <f>IF(Table1[[#This Row],[ROWID]]="","",IF(Table1[[#This Row],[ROWID]]=C752,"",SUMIF(Table1[ROWID],Table1[[#This Row],[ROWID]],Table1[TOTAL])))</f>
        <v/>
      </c>
      <c r="AA75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51">
        <f>IF(Table1[[#This Row],[JUMLAH NOTA]]="","",IF(Table1[[#This Row],[CONV]]="",Table1[[#This Row],[JUMLAH NOTA]],Table1[[#This Row],[JUMLAH NOTA]]*Table1[[#This Row],[CONV]]))</f>
        <v>1</v>
      </c>
      <c r="AC751" t="str">
        <f>IF(Table1[[#This Row],[ISI_CONV]]="","",IF(Table1[[#This Row],[CONV]]="",Table1[[#This Row],[SATUAN NOTA]],Table1[[#This Row],[SATUAN]]))</f>
        <v>LSN</v>
      </c>
      <c r="AD751" s="58">
        <f>IF(Table1[[#This Row],[HARGA]]="","",IF(Table1[[#This Row],[CONV]]="",Table1[[#This Row],[HARGA]],Table1[[#This Row],[HARGA]]/Table1[[#This Row],[CONV]]))</f>
        <v>85000</v>
      </c>
      <c r="AE751" s="58">
        <f>IF(Table1[[#This Row],[HARGA_CONV]]="","",Table1[[#This Row],[HARGA_CONV]]*Table1[[#This Row],[ISI_CONV]]*(100%-(Table1[[#This Row],[DISKON]]+Table1[[#This Row],[DISKON NOTA]])))</f>
        <v>85000</v>
      </c>
      <c r="AF751" s="3">
        <f>IF(Table1[[#This Row],[TANGGAL NOTA]]="",AF750,Table1[[#This Row],[TANGGAL NOTA]])</f>
        <v>45534</v>
      </c>
      <c r="AG751" s="3"/>
      <c r="AH751" s="3">
        <f>IF(Table1[[#This Row],[TANGGAL UPDATE]]="",AH750,Table1[[#This Row],[TANGGAL UPDATE]])</f>
        <v>45535</v>
      </c>
      <c r="AI751" t="str" cm="1">
        <f t="array" ref="AI751">IF(Table1[[#This Row],[A1]]="",AI750,INDEX(Table6[3],Table1[[#This Row],[Q1]]))</f>
        <v>B</v>
      </c>
      <c r="AJ751" t="str">
        <f>IF(Table1[[#This Row],[_KETERANGAN]]="","",Table1[[#This Row],[_KETERANGAN]])</f>
        <v/>
      </c>
      <c r="AK751" t="str" cm="1">
        <f t="array" ref="AK751">IF(Table1[[#This Row],[A1]]="",AK750,INDEX(Table6[3],Table1[[#This Row],[Q1]]))</f>
        <v>B</v>
      </c>
      <c r="AL751" s="5" t="str" cm="1">
        <f t="array" ref="AL751">IF(Table1[[#This Row],[A1]]="",AL750,INDEX(Table6[1],Table1[[#This Row],[Q1]]))</f>
        <v>SULUNG</v>
      </c>
      <c r="AM751" t="str" cm="1">
        <f t="array" ref="AM751">IF(Table1[[#This Row],[A1]]="",AM750,INDEX(Table6[2],Table1[[#This Row],[Q1]]))</f>
        <v>SEMARANG</v>
      </c>
      <c r="AN751" t="str">
        <f>CONCATENATE(Table1[[#This Row],[TOKO_H]],"-",Table1[[#This Row],[KOTA_H]])</f>
        <v>SULUNG-SEMARANG</v>
      </c>
      <c r="AO751"/>
      <c r="AP751" t="s">
        <v>9561</v>
      </c>
      <c r="AQ751"/>
    </row>
    <row r="752" spans="1:43">
      <c r="A752">
        <f>IF(Table1[[#This Row],[KODE BARANG]]="","",MATCH(Table1[[#This Row],[KODE BARANG]],DBS[KODE BARANG],0))</f>
        <v>2574</v>
      </c>
      <c r="B752">
        <f>IF(Table1[[#This Row],[ROWID]]="","",ROW()-2)</f>
        <v>750</v>
      </c>
      <c r="C752">
        <f>IF(Table1[[#This Row],[NAMA BARANG]]="","",IF(Table1[[#This Row],[ID]]="",C751,Table1[[#This Row],[ID]]))</f>
        <v>749</v>
      </c>
      <c r="D752" t="str">
        <f>IF(Table1[[#This Row],[A1]]="","",MATCH(Table1[[#This Row],[A1]],Table6[5],0))</f>
        <v/>
      </c>
      <c r="E752" t="str">
        <f>IF(Table1[[#This Row],[ID]]="","",Table1[[#This Row],[TOKO-KOTA_H]])</f>
        <v/>
      </c>
      <c r="F752" t="str">
        <f>IF(Table1[[#This Row],[NOTA TOKO]]="","",ROW()-2)</f>
        <v/>
      </c>
      <c r="G752" s="59"/>
      <c r="H752" s="1"/>
      <c r="J752" s="1"/>
      <c r="K752" t="s">
        <v>3704</v>
      </c>
      <c r="L752" t="str">
        <f>IF(Table1[[#This Row],[_NAMA BARANG]]="",IF(Table1[[#This Row],[//DBS]]="","",INDEX(DBS[NAMA],Table1[[#This Row],[//DBS]])),Table1[[#This Row],[_NAMA BARANG]])</f>
        <v>PISAU UKIR 8</v>
      </c>
      <c r="M752"/>
      <c r="O752" t="str">
        <f>IF(Table1[[#This Row],[ROWID]]="","",IF(Table1[[#This Row],[_KETERANGAN]]="STOCK BELUM LENGKAP","ADA",IF(Table1[[#This Row],[KODE BARANG]]="","TIDAK ADA","ADA")))</f>
        <v>ADA</v>
      </c>
      <c r="P752">
        <v>6</v>
      </c>
      <c r="Q752" t="s">
        <v>37</v>
      </c>
      <c r="R752" t="str">
        <f>IF(Table1[[#This Row],[//DBS]]="","",INDEX(DBS[ISI],Table1[[#This Row],[//DBS]]))</f>
        <v>?</v>
      </c>
      <c r="S752" t="str">
        <f>IF(Table1[[#This Row],[//DBS]]="","",IF(Table1[[#This Row],[SATUAN_BYPASS]]="",INDEX(DBS[[SATUAN ]],Table1[[#This Row],[//DBS]]),Table1[SATUAN_BYPASS]))</f>
        <v>PCS</v>
      </c>
      <c r="T752">
        <v>17</v>
      </c>
      <c r="U752" s="58">
        <f>IF(Table1[[#This Row],[HARGA_BYPASS]]="",IF(Table1[[#This Row],[_HARGA]]="","",Table1[[#This Row],[_HARGA]]*1000),Table1[[#This Row],[HARGA_BYPASS]])</f>
        <v>17000</v>
      </c>
      <c r="V752" s="2"/>
      <c r="W752" s="2"/>
      <c r="X752" s="58">
        <f>IF(Table1[[#This Row],[ROWID]]="","",IF(Table1[[#This Row],[ROWID]]=C753,"",SUMIF(Table1[ROWID],Table1[[#This Row],[ROWID]],Table1[TOTAL])))</f>
        <v>187000</v>
      </c>
      <c r="AA75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52">
        <f>IF(Table1[[#This Row],[JUMLAH NOTA]]="","",IF(Table1[[#This Row],[CONV]]="",Table1[[#This Row],[JUMLAH NOTA]],Table1[[#This Row],[JUMLAH NOTA]]*Table1[[#This Row],[CONV]]))</f>
        <v>6</v>
      </c>
      <c r="AC752" t="str">
        <f>IF(Table1[[#This Row],[ISI_CONV]]="","",IF(Table1[[#This Row],[CONV]]="",Table1[[#This Row],[SATUAN NOTA]],Table1[[#This Row],[SATUAN]]))</f>
        <v>PCS</v>
      </c>
      <c r="AD752" s="58">
        <f>IF(Table1[[#This Row],[HARGA]]="","",IF(Table1[[#This Row],[CONV]]="",Table1[[#This Row],[HARGA]],Table1[[#This Row],[HARGA]]/Table1[[#This Row],[CONV]]))</f>
        <v>17000</v>
      </c>
      <c r="AE752" s="58">
        <f>IF(Table1[[#This Row],[HARGA_CONV]]="","",Table1[[#This Row],[HARGA_CONV]]*Table1[[#This Row],[ISI_CONV]]*(100%-(Table1[[#This Row],[DISKON]]+Table1[[#This Row],[DISKON NOTA]])))</f>
        <v>102000</v>
      </c>
      <c r="AF752" s="3">
        <f>IF(Table1[[#This Row],[TANGGAL NOTA]]="",AF751,Table1[[#This Row],[TANGGAL NOTA]])</f>
        <v>45534</v>
      </c>
      <c r="AG752" s="3"/>
      <c r="AH752" s="3">
        <f>IF(Table1[[#This Row],[TANGGAL UPDATE]]="",AH751,Table1[[#This Row],[TANGGAL UPDATE]])</f>
        <v>45535</v>
      </c>
      <c r="AI752" t="str" cm="1">
        <f t="array" ref="AI752">IF(Table1[[#This Row],[A1]]="",AI751,INDEX(Table6[3],Table1[[#This Row],[Q1]]))</f>
        <v>B</v>
      </c>
      <c r="AJ752" t="str">
        <f>IF(Table1[[#This Row],[_KETERANGAN]]="","",Table1[[#This Row],[_KETERANGAN]])</f>
        <v/>
      </c>
      <c r="AK752" t="str" cm="1">
        <f t="array" ref="AK752">IF(Table1[[#This Row],[A1]]="",AK751,INDEX(Table6[3],Table1[[#This Row],[Q1]]))</f>
        <v>B</v>
      </c>
      <c r="AL752" s="5" t="str" cm="1">
        <f t="array" ref="AL752">IF(Table1[[#This Row],[A1]]="",AL751,INDEX(Table6[1],Table1[[#This Row],[Q1]]))</f>
        <v>SULUNG</v>
      </c>
      <c r="AM752" t="str" cm="1">
        <f t="array" ref="AM752">IF(Table1[[#This Row],[A1]]="",AM751,INDEX(Table6[2],Table1[[#This Row],[Q1]]))</f>
        <v>SEMARANG</v>
      </c>
      <c r="AN752" t="str">
        <f>CONCATENATE(Table1[[#This Row],[TOKO_H]],"-",Table1[[#This Row],[KOTA_H]])</f>
        <v>SULUNG-SEMARANG</v>
      </c>
      <c r="AO752"/>
      <c r="AP752" t="s">
        <v>9561</v>
      </c>
      <c r="AQ752"/>
    </row>
    <row r="753" spans="1:43">
      <c r="A753" t="str">
        <f>IF(Table1[[#This Row],[KODE BARANG]]="","",MATCH(Table1[[#This Row],[KODE BARANG]],DBS[KODE BARANG],0))</f>
        <v/>
      </c>
      <c r="B753" t="str">
        <f>IF(Table1[[#This Row],[ROWID]]="","",ROW()-2)</f>
        <v/>
      </c>
      <c r="C753" t="str">
        <f>IF(Table1[[#This Row],[NAMA BARANG]]="","",IF(Table1[[#This Row],[ID]]="",C752,Table1[[#This Row],[ID]]))</f>
        <v/>
      </c>
      <c r="D753" t="str">
        <f>IF(Table1[[#This Row],[A1]]="","",MATCH(Table1[[#This Row],[A1]],Table6[5],0))</f>
        <v/>
      </c>
      <c r="E753" t="str">
        <f>IF(Table1[[#This Row],[ID]]="","",Table1[[#This Row],[TOKO-KOTA_H]])</f>
        <v/>
      </c>
      <c r="F753" t="str">
        <f>IF(Table1[[#This Row],[NOTA TOKO]]="","",ROW()-2)</f>
        <v/>
      </c>
      <c r="G753" s="59"/>
      <c r="H753" s="1"/>
      <c r="J753" s="1"/>
      <c r="K753"/>
      <c r="L753" t="str">
        <f>IF(Table1[[#This Row],[_NAMA BARANG]]="",IF(Table1[[#This Row],[//DBS]]="","",INDEX(DBS[NAMA],Table1[[#This Row],[//DBS]])),Table1[[#This Row],[_NAMA BARANG]])</f>
        <v/>
      </c>
      <c r="M753"/>
      <c r="O753" t="str">
        <f>IF(Table1[[#This Row],[ROWID]]="","",IF(Table1[[#This Row],[_KETERANGAN]]="STOCK BELUM LENGKAP","ADA",IF(Table1[[#This Row],[KODE BARANG]]="","TIDAK ADA","ADA")))</f>
        <v/>
      </c>
      <c r="R753" t="str">
        <f>IF(Table1[[#This Row],[//DBS]]="","",INDEX(DBS[ISI],Table1[[#This Row],[//DBS]]))</f>
        <v/>
      </c>
      <c r="S753" t="str">
        <f>IF(Table1[[#This Row],[//DBS]]="","",IF(Table1[[#This Row],[SATUAN_BYPASS]]="",INDEX(DBS[[SATUAN ]],Table1[[#This Row],[//DBS]]),Table1[SATUAN_BYPASS]))</f>
        <v/>
      </c>
      <c r="U753" s="58" t="str">
        <f>IF(Table1[[#This Row],[HARGA_BYPASS]]="",IF(Table1[[#This Row],[_HARGA]]="","",Table1[[#This Row],[_HARGA]]*1000),Table1[[#This Row],[HARGA_BYPASS]])</f>
        <v/>
      </c>
      <c r="V753" s="2"/>
      <c r="W753" s="2"/>
      <c r="X753" s="58" t="str">
        <f>IF(Table1[[#This Row],[ROWID]]="","",IF(Table1[[#This Row],[ROWID]]=C754,"",SUMIF(Table1[ROWID],Table1[[#This Row],[ROWID]],Table1[TOTAL])))</f>
        <v/>
      </c>
      <c r="AA75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53" t="str">
        <f>IF(Table1[[#This Row],[JUMLAH NOTA]]="","",IF(Table1[[#This Row],[CONV]]="",Table1[[#This Row],[JUMLAH NOTA]],Table1[[#This Row],[JUMLAH NOTA]]*Table1[[#This Row],[CONV]]))</f>
        <v/>
      </c>
      <c r="AC753" t="str">
        <f>IF(Table1[[#This Row],[ISI_CONV]]="","",IF(Table1[[#This Row],[CONV]]="",Table1[[#This Row],[SATUAN NOTA]],Table1[[#This Row],[SATUAN]]))</f>
        <v/>
      </c>
      <c r="AD753" s="58" t="str">
        <f>IF(Table1[[#This Row],[HARGA]]="","",IF(Table1[[#This Row],[CONV]]="",Table1[[#This Row],[HARGA]],Table1[[#This Row],[HARGA]]/Table1[[#This Row],[CONV]]))</f>
        <v/>
      </c>
      <c r="AE753" s="58" t="str">
        <f>IF(Table1[[#This Row],[HARGA_CONV]]="","",Table1[[#This Row],[HARGA_CONV]]*Table1[[#This Row],[ISI_CONV]]*(100%-(Table1[[#This Row],[DISKON]]+Table1[[#This Row],[DISKON NOTA]])))</f>
        <v/>
      </c>
      <c r="AF753" s="3">
        <f>IF(Table1[[#This Row],[TANGGAL NOTA]]="",AF752,Table1[[#This Row],[TANGGAL NOTA]])</f>
        <v>45534</v>
      </c>
      <c r="AG753" s="3"/>
      <c r="AH753" s="3">
        <f>IF(Table1[[#This Row],[TANGGAL UPDATE]]="",AH752,Table1[[#This Row],[TANGGAL UPDATE]])</f>
        <v>45535</v>
      </c>
      <c r="AI753" t="str" cm="1">
        <f t="array" ref="AI753">IF(Table1[[#This Row],[A1]]="",AI752,INDEX(Table6[3],Table1[[#This Row],[Q1]]))</f>
        <v>B</v>
      </c>
      <c r="AJ753" t="str">
        <f>IF(Table1[[#This Row],[_KETERANGAN]]="","",Table1[[#This Row],[_KETERANGAN]])</f>
        <v/>
      </c>
      <c r="AK753" t="str" cm="1">
        <f t="array" ref="AK753">IF(Table1[[#This Row],[A1]]="",AK752,INDEX(Table6[3],Table1[[#This Row],[Q1]]))</f>
        <v>B</v>
      </c>
      <c r="AL753" s="5" t="str" cm="1">
        <f t="array" ref="AL753">IF(Table1[[#This Row],[A1]]="",AL752,INDEX(Table6[1],Table1[[#This Row],[Q1]]))</f>
        <v>SULUNG</v>
      </c>
      <c r="AM753" t="str" cm="1">
        <f t="array" ref="AM753">IF(Table1[[#This Row],[A1]]="",AM752,INDEX(Table6[2],Table1[[#This Row],[Q1]]))</f>
        <v>SEMARANG</v>
      </c>
      <c r="AN753" t="str">
        <f>CONCATENATE(Table1[[#This Row],[TOKO_H]],"-",Table1[[#This Row],[KOTA_H]])</f>
        <v>SULUNG-SEMARANG</v>
      </c>
      <c r="AO753"/>
      <c r="AP753" t="s">
        <v>9561</v>
      </c>
      <c r="AQ753"/>
    </row>
    <row r="754" spans="1:43">
      <c r="A754">
        <f>IF(Table1[[#This Row],[KODE BARANG]]="","",MATCH(Table1[[#This Row],[KODE BARANG]],DBS[KODE BARANG],0))</f>
        <v>439</v>
      </c>
      <c r="B754">
        <f>IF(Table1[[#This Row],[ROWID]]="","",ROW()-2)</f>
        <v>752</v>
      </c>
      <c r="C754">
        <f>IF(Table1[[#This Row],[NAMA BARANG]]="","",IF(Table1[[#This Row],[ID]]="",C753,Table1[[#This Row],[ID]]))</f>
        <v>752</v>
      </c>
      <c r="D754">
        <f>IF(Table1[[#This Row],[A1]]="","",MATCH(Table1[[#This Row],[A1]],Table6[5],0))</f>
        <v>146</v>
      </c>
      <c r="E754" t="str">
        <f>IF(Table1[[#This Row],[ID]]="","",Table1[[#This Row],[TOKO-KOTA_H]])</f>
        <v>MUBAROK-MRANGGEN</v>
      </c>
      <c r="F754">
        <f>IF(Table1[[#This Row],[NOTA TOKO]]="","",ROW()-2)</f>
        <v>752</v>
      </c>
      <c r="G754" s="59"/>
      <c r="H754" s="1"/>
      <c r="I754">
        <v>3529</v>
      </c>
      <c r="J754" s="1" t="s">
        <v>9964</v>
      </c>
      <c r="K754" t="s">
        <v>937</v>
      </c>
      <c r="L754" t="str">
        <f>IF(Table1[[#This Row],[_NAMA BARANG]]="",IF(Table1[[#This Row],[//DBS]]="","",INDEX(DBS[NAMA],Table1[[#This Row],[//DBS]])),Table1[[#This Row],[_NAMA BARANG]])</f>
        <v>BP PELNA ULIR 01 HITAM</v>
      </c>
      <c r="M754"/>
      <c r="O754" t="str">
        <f>IF(Table1[[#This Row],[ROWID]]="","",IF(Table1[[#This Row],[_KETERANGAN]]="STOCK BELUM LENGKAP","ADA",IF(Table1[[#This Row],[KODE BARANG]]="","TIDAK ADA","ADA")))</f>
        <v>ADA</v>
      </c>
      <c r="P754">
        <v>20</v>
      </c>
      <c r="Q754" t="s">
        <v>44</v>
      </c>
      <c r="R754">
        <f>IF(Table1[[#This Row],[//DBS]]="","",INDEX(DBS[ISI],Table1[[#This Row],[//DBS]]))</f>
        <v>20</v>
      </c>
      <c r="S754" t="str">
        <f>IF(Table1[[#This Row],[//DBS]]="","",IF(Table1[[#This Row],[SATUAN_BYPASS]]="",INDEX(DBS[[SATUAN ]],Table1[[#This Row],[//DBS]]),Table1[SATUAN_BYPASS]))</f>
        <v>GRS</v>
      </c>
      <c r="T754">
        <v>50</v>
      </c>
      <c r="U754" s="58">
        <f>IF(Table1[[#This Row],[HARGA_BYPASS]]="",IF(Table1[[#This Row],[_HARGA]]="","",Table1[[#This Row],[_HARGA]]*1000),Table1[[#This Row],[HARGA_BYPASS]])</f>
        <v>50000</v>
      </c>
      <c r="V754" s="2"/>
      <c r="W754" s="2"/>
      <c r="X754" s="58">
        <f>IF(Table1[[#This Row],[ROWID]]="","",IF(Table1[[#This Row],[ROWID]]=C755,"",SUMIF(Table1[ROWID],Table1[[#This Row],[ROWID]],Table1[TOTAL])))</f>
        <v>1000000</v>
      </c>
      <c r="AA75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54">
        <f>IF(Table1[[#This Row],[JUMLAH NOTA]]="","",IF(Table1[[#This Row],[CONV]]="",Table1[[#This Row],[JUMLAH NOTA]],Table1[[#This Row],[JUMLAH NOTA]]*Table1[[#This Row],[CONV]]))</f>
        <v>20</v>
      </c>
      <c r="AC754" t="str">
        <f>IF(Table1[[#This Row],[ISI_CONV]]="","",IF(Table1[[#This Row],[CONV]]="",Table1[[#This Row],[SATUAN NOTA]],Table1[[#This Row],[SATUAN]]))</f>
        <v>GRS</v>
      </c>
      <c r="AD754" s="58">
        <f>IF(Table1[[#This Row],[HARGA]]="","",IF(Table1[[#This Row],[CONV]]="",Table1[[#This Row],[HARGA]],Table1[[#This Row],[HARGA]]/Table1[[#This Row],[CONV]]))</f>
        <v>50000</v>
      </c>
      <c r="AE754" s="58">
        <f>IF(Table1[[#This Row],[HARGA_CONV]]="","",Table1[[#This Row],[HARGA_CONV]]*Table1[[#This Row],[ISI_CONV]]*(100%-(Table1[[#This Row],[DISKON]]+Table1[[#This Row],[DISKON NOTA]])))</f>
        <v>1000000</v>
      </c>
      <c r="AF754" s="3">
        <f>IF(Table1[[#This Row],[TANGGAL NOTA]]="",AF753,Table1[[#This Row],[TANGGAL NOTA]])</f>
        <v>45534</v>
      </c>
      <c r="AG754" s="3"/>
      <c r="AH754" s="3">
        <f>IF(Table1[[#This Row],[TANGGAL UPDATE]]="",AH753,Table1[[#This Row],[TANGGAL UPDATE]])</f>
        <v>45535</v>
      </c>
      <c r="AI754" t="str" cm="1">
        <f t="array" ref="AI754">IF(Table1[[#This Row],[A1]]="",AI753,INDEX(Table6[3],Table1[[#This Row],[Q1]]))</f>
        <v>G</v>
      </c>
      <c r="AJ754" t="str">
        <f>IF(Table1[[#This Row],[_KETERANGAN]]="","",Table1[[#This Row],[_KETERANGAN]])</f>
        <v/>
      </c>
      <c r="AK754" t="str" cm="1">
        <f t="array" ref="AK754">IF(Table1[[#This Row],[A1]]="",AK753,INDEX(Table6[3],Table1[[#This Row],[Q1]]))</f>
        <v>G</v>
      </c>
      <c r="AL754" s="5" t="str" cm="1">
        <f t="array" ref="AL754">IF(Table1[[#This Row],[A1]]="",AL753,INDEX(Table6[1],Table1[[#This Row],[Q1]]))</f>
        <v>MUBAROK</v>
      </c>
      <c r="AM754" t="str" cm="1">
        <f t="array" ref="AM754">IF(Table1[[#This Row],[A1]]="",AM753,INDEX(Table6[2],Table1[[#This Row],[Q1]]))</f>
        <v>MRANGGEN</v>
      </c>
      <c r="AN754" t="str">
        <f>CONCATENATE(Table1[[#This Row],[TOKO_H]],"-",Table1[[#This Row],[KOTA_H]])</f>
        <v>MUBAROK-MRANGGEN</v>
      </c>
      <c r="AO754"/>
      <c r="AP754" t="s">
        <v>9561</v>
      </c>
      <c r="AQ754"/>
    </row>
    <row r="755" spans="1:43">
      <c r="A755" t="str">
        <f>IF(Table1[[#This Row],[KODE BARANG]]="","",MATCH(Table1[[#This Row],[KODE BARANG]],DBS[KODE BARANG],0))</f>
        <v/>
      </c>
      <c r="B755" t="str">
        <f>IF(Table1[[#This Row],[ROWID]]="","",ROW()-2)</f>
        <v/>
      </c>
      <c r="C755" t="str">
        <f>IF(Table1[[#This Row],[NAMA BARANG]]="","",IF(Table1[[#This Row],[ID]]="",C754,Table1[[#This Row],[ID]]))</f>
        <v/>
      </c>
      <c r="D755" t="str">
        <f>IF(Table1[[#This Row],[A1]]="","",MATCH(Table1[[#This Row],[A1]],Table6[5],0))</f>
        <v/>
      </c>
      <c r="E755" t="str">
        <f>IF(Table1[[#This Row],[ID]]="","",Table1[[#This Row],[TOKO-KOTA_H]])</f>
        <v/>
      </c>
      <c r="F755" t="str">
        <f>IF(Table1[[#This Row],[NOTA TOKO]]="","",ROW()-2)</f>
        <v/>
      </c>
      <c r="G755" s="59"/>
      <c r="H755" s="1"/>
      <c r="J755" s="1"/>
      <c r="K755"/>
      <c r="L755" t="str">
        <f>IF(Table1[[#This Row],[_NAMA BARANG]]="",IF(Table1[[#This Row],[//DBS]]="","",INDEX(DBS[NAMA],Table1[[#This Row],[//DBS]])),Table1[[#This Row],[_NAMA BARANG]])</f>
        <v/>
      </c>
      <c r="M755"/>
      <c r="O755" t="str">
        <f>IF(Table1[[#This Row],[ROWID]]="","",IF(Table1[[#This Row],[_KETERANGAN]]="STOCK BELUM LENGKAP","ADA",IF(Table1[[#This Row],[KODE BARANG]]="","TIDAK ADA","ADA")))</f>
        <v/>
      </c>
      <c r="R755" t="str">
        <f>IF(Table1[[#This Row],[//DBS]]="","",INDEX(DBS[ISI],Table1[[#This Row],[//DBS]]))</f>
        <v/>
      </c>
      <c r="S755" t="str">
        <f>IF(Table1[[#This Row],[//DBS]]="","",IF(Table1[[#This Row],[SATUAN_BYPASS]]="",INDEX(DBS[[SATUAN ]],Table1[[#This Row],[//DBS]]),Table1[SATUAN_BYPASS]))</f>
        <v/>
      </c>
      <c r="U755" s="58" t="str">
        <f>IF(Table1[[#This Row],[HARGA_BYPASS]]="",IF(Table1[[#This Row],[_HARGA]]="","",Table1[[#This Row],[_HARGA]]*1000),Table1[[#This Row],[HARGA_BYPASS]])</f>
        <v/>
      </c>
      <c r="V755" s="2"/>
      <c r="W755" s="2"/>
      <c r="X755" s="58" t="str">
        <f>IF(Table1[[#This Row],[ROWID]]="","",IF(Table1[[#This Row],[ROWID]]=C756,"",SUMIF(Table1[ROWID],Table1[[#This Row],[ROWID]],Table1[TOTAL])))</f>
        <v/>
      </c>
      <c r="AA75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55" t="str">
        <f>IF(Table1[[#This Row],[JUMLAH NOTA]]="","",IF(Table1[[#This Row],[CONV]]="",Table1[[#This Row],[JUMLAH NOTA]],Table1[[#This Row],[JUMLAH NOTA]]*Table1[[#This Row],[CONV]]))</f>
        <v/>
      </c>
      <c r="AC755" t="str">
        <f>IF(Table1[[#This Row],[ISI_CONV]]="","",IF(Table1[[#This Row],[CONV]]="",Table1[[#This Row],[SATUAN NOTA]],Table1[[#This Row],[SATUAN]]))</f>
        <v/>
      </c>
      <c r="AD755" s="58" t="str">
        <f>IF(Table1[[#This Row],[HARGA]]="","",IF(Table1[[#This Row],[CONV]]="",Table1[[#This Row],[HARGA]],Table1[[#This Row],[HARGA]]/Table1[[#This Row],[CONV]]))</f>
        <v/>
      </c>
      <c r="AE755" s="58" t="str">
        <f>IF(Table1[[#This Row],[HARGA_CONV]]="","",Table1[[#This Row],[HARGA_CONV]]*Table1[[#This Row],[ISI_CONV]]*(100%-(Table1[[#This Row],[DISKON]]+Table1[[#This Row],[DISKON NOTA]])))</f>
        <v/>
      </c>
      <c r="AF755" s="3">
        <f>IF(Table1[[#This Row],[TANGGAL NOTA]]="",AF754,Table1[[#This Row],[TANGGAL NOTA]])</f>
        <v>45534</v>
      </c>
      <c r="AG755" s="3"/>
      <c r="AH755" s="3">
        <f>IF(Table1[[#This Row],[TANGGAL UPDATE]]="",AH754,Table1[[#This Row],[TANGGAL UPDATE]])</f>
        <v>45535</v>
      </c>
      <c r="AI755" t="str" cm="1">
        <f t="array" ref="AI755">IF(Table1[[#This Row],[A1]]="",AI754,INDEX(Table6[3],Table1[[#This Row],[Q1]]))</f>
        <v>G</v>
      </c>
      <c r="AJ755" t="str">
        <f>IF(Table1[[#This Row],[_KETERANGAN]]="","",Table1[[#This Row],[_KETERANGAN]])</f>
        <v/>
      </c>
      <c r="AK755" t="str" cm="1">
        <f t="array" ref="AK755">IF(Table1[[#This Row],[A1]]="",AK754,INDEX(Table6[3],Table1[[#This Row],[Q1]]))</f>
        <v>G</v>
      </c>
      <c r="AL755" s="5" t="str" cm="1">
        <f t="array" ref="AL755">IF(Table1[[#This Row],[A1]]="",AL754,INDEX(Table6[1],Table1[[#This Row],[Q1]]))</f>
        <v>MUBAROK</v>
      </c>
      <c r="AM755" t="str" cm="1">
        <f t="array" ref="AM755">IF(Table1[[#This Row],[A1]]="",AM754,INDEX(Table6[2],Table1[[#This Row],[Q1]]))</f>
        <v>MRANGGEN</v>
      </c>
      <c r="AN755" t="str">
        <f>CONCATENATE(Table1[[#This Row],[TOKO_H]],"-",Table1[[#This Row],[KOTA_H]])</f>
        <v>MUBAROK-MRANGGEN</v>
      </c>
      <c r="AO755"/>
      <c r="AP755" t="s">
        <v>9561</v>
      </c>
      <c r="AQ755"/>
    </row>
    <row r="756" spans="1:43">
      <c r="A756">
        <f>IF(Table1[[#This Row],[KODE BARANG]]="","",MATCH(Table1[[#This Row],[KODE BARANG]],DBS[KODE BARANG],0))</f>
        <v>1306</v>
      </c>
      <c r="B756">
        <f>IF(Table1[[#This Row],[ROWID]]="","",ROW()-2)</f>
        <v>754</v>
      </c>
      <c r="C756">
        <f>IF(Table1[[#This Row],[NAMA BARANG]]="","",IF(Table1[[#This Row],[ID]]="",C755,Table1[[#This Row],[ID]]))</f>
        <v>754</v>
      </c>
      <c r="D756">
        <f>IF(Table1[[#This Row],[A1]]="","",MATCH(Table1[[#This Row],[A1]],Table6[5],0))</f>
        <v>111</v>
      </c>
      <c r="E756" t="str">
        <f>IF(Table1[[#This Row],[ID]]="","",Table1[[#This Row],[TOKO-KOTA_H]])</f>
        <v>KEN KEN-SEMARANG</v>
      </c>
      <c r="F756">
        <f>IF(Table1[[#This Row],[NOTA TOKO]]="","",ROW()-2)</f>
        <v>754</v>
      </c>
      <c r="G756" s="59"/>
      <c r="H756" s="1"/>
      <c r="I756">
        <v>416</v>
      </c>
      <c r="J756" s="1" t="s">
        <v>10070</v>
      </c>
      <c r="K756" t="s">
        <v>2224</v>
      </c>
      <c r="L756" t="str">
        <f>IF(Table1[[#This Row],[_NAMA BARANG]]="",IF(Table1[[#This Row],[//DBS]]="","",INDEX(DBS[NAMA],Table1[[#This Row],[//DBS]])),Table1[[#This Row],[_NAMA BARANG]])</f>
        <v>TALI ID CARD PEONY ORANYE</v>
      </c>
      <c r="M756"/>
      <c r="O756" t="str">
        <f>IF(Table1[[#This Row],[ROWID]]="","",IF(Table1[[#This Row],[_KETERANGAN]]="STOCK BELUM LENGKAP","ADA",IF(Table1[[#This Row],[KODE BARANG]]="","TIDAK ADA","ADA")))</f>
        <v>ADA</v>
      </c>
      <c r="P756">
        <v>200</v>
      </c>
      <c r="Q756" t="s">
        <v>37</v>
      </c>
      <c r="R756">
        <f>IF(Table1[[#This Row],[//DBS]]="","",INDEX(DBS[ISI],Table1[[#This Row],[//DBS]]))</f>
        <v>5000</v>
      </c>
      <c r="S756" t="str">
        <f>IF(Table1[[#This Row],[//DBS]]="","",IF(Table1[[#This Row],[SATUAN_BYPASS]]="",INDEX(DBS[[SATUAN ]],Table1[[#This Row],[//DBS]]),Table1[SATUAN_BYPASS]))</f>
        <v>PCS</v>
      </c>
      <c r="T756">
        <v>0.47499999999999998</v>
      </c>
      <c r="U756" s="58">
        <f>IF(Table1[[#This Row],[HARGA_BYPASS]]="",IF(Table1[[#This Row],[_HARGA]]="","",Table1[[#This Row],[_HARGA]]*1000),Table1[[#This Row],[HARGA_BYPASS]])</f>
        <v>475</v>
      </c>
      <c r="V756" s="2"/>
      <c r="W756" s="2"/>
      <c r="X756" s="58" t="str">
        <f>IF(Table1[[#This Row],[ROWID]]="","",IF(Table1[[#This Row],[ROWID]]=C757,"",SUMIF(Table1[ROWID],Table1[[#This Row],[ROWID]],Table1[TOTAL])))</f>
        <v/>
      </c>
      <c r="AA75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56">
        <f>IF(Table1[[#This Row],[JUMLAH NOTA]]="","",IF(Table1[[#This Row],[CONV]]="",Table1[[#This Row],[JUMLAH NOTA]],Table1[[#This Row],[JUMLAH NOTA]]*Table1[[#This Row],[CONV]]))</f>
        <v>200</v>
      </c>
      <c r="AC756" t="str">
        <f>IF(Table1[[#This Row],[ISI_CONV]]="","",IF(Table1[[#This Row],[CONV]]="",Table1[[#This Row],[SATUAN NOTA]],Table1[[#This Row],[SATUAN]]))</f>
        <v>PCS</v>
      </c>
      <c r="AD756" s="58">
        <f>IF(Table1[[#This Row],[HARGA]]="","",IF(Table1[[#This Row],[CONV]]="",Table1[[#This Row],[HARGA]],Table1[[#This Row],[HARGA]]/Table1[[#This Row],[CONV]]))</f>
        <v>475</v>
      </c>
      <c r="AE756" s="58">
        <f>IF(Table1[[#This Row],[HARGA_CONV]]="","",Table1[[#This Row],[HARGA_CONV]]*Table1[[#This Row],[ISI_CONV]]*(100%-(Table1[[#This Row],[DISKON]]+Table1[[#This Row],[DISKON NOTA]])))</f>
        <v>95000</v>
      </c>
      <c r="AF756" s="3">
        <f>IF(Table1[[#This Row],[TANGGAL NOTA]]="",AF755,Table1[[#This Row],[TANGGAL NOTA]])</f>
        <v>45534</v>
      </c>
      <c r="AG756" s="3"/>
      <c r="AH756" s="3">
        <f>IF(Table1[[#This Row],[TANGGAL UPDATE]]="",AH755,Table1[[#This Row],[TANGGAL UPDATE]])</f>
        <v>45535</v>
      </c>
      <c r="AI756" t="str" cm="1">
        <f t="array" ref="AI756">IF(Table1[[#This Row],[A1]]="",AI755,INDEX(Table6[3],Table1[[#This Row],[Q1]]))</f>
        <v>B</v>
      </c>
      <c r="AJ756" t="str">
        <f>IF(Table1[[#This Row],[_KETERANGAN]]="","",Table1[[#This Row],[_KETERANGAN]])</f>
        <v/>
      </c>
      <c r="AK756" t="str" cm="1">
        <f t="array" ref="AK756">IF(Table1[[#This Row],[A1]]="",AK755,INDEX(Table6[3],Table1[[#This Row],[Q1]]))</f>
        <v>B</v>
      </c>
      <c r="AL756" s="5" t="str" cm="1">
        <f t="array" ref="AL756">IF(Table1[[#This Row],[A1]]="",AL755,INDEX(Table6[1],Table1[[#This Row],[Q1]]))</f>
        <v>KEN KEN</v>
      </c>
      <c r="AM756" t="str" cm="1">
        <f t="array" ref="AM756">IF(Table1[[#This Row],[A1]]="",AM755,INDEX(Table6[2],Table1[[#This Row],[Q1]]))</f>
        <v>SEMARANG</v>
      </c>
      <c r="AN756" t="str">
        <f>CONCATENATE(Table1[[#This Row],[TOKO_H]],"-",Table1[[#This Row],[KOTA_H]])</f>
        <v>KEN KEN-SEMARANG</v>
      </c>
      <c r="AO756"/>
      <c r="AP756" t="s">
        <v>9561</v>
      </c>
      <c r="AQ756"/>
    </row>
    <row r="757" spans="1:43">
      <c r="A757">
        <f>IF(Table1[[#This Row],[KODE BARANG]]="","",MATCH(Table1[[#This Row],[KODE BARANG]],DBS[KODE BARANG],0))</f>
        <v>1310</v>
      </c>
      <c r="B757">
        <f>IF(Table1[[#This Row],[ROWID]]="","",ROW()-2)</f>
        <v>755</v>
      </c>
      <c r="C757">
        <f>IF(Table1[[#This Row],[NAMA BARANG]]="","",IF(Table1[[#This Row],[ID]]="",C756,Table1[[#This Row],[ID]]))</f>
        <v>754</v>
      </c>
      <c r="D757" t="str">
        <f>IF(Table1[[#This Row],[A1]]="","",MATCH(Table1[[#This Row],[A1]],Table6[5],0))</f>
        <v/>
      </c>
      <c r="E757" t="str">
        <f>IF(Table1[[#This Row],[ID]]="","",Table1[[#This Row],[TOKO-KOTA_H]])</f>
        <v/>
      </c>
      <c r="F757" t="str">
        <f>IF(Table1[[#This Row],[NOTA TOKO]]="","",ROW()-2)</f>
        <v/>
      </c>
      <c r="G757" s="59"/>
      <c r="H757" s="1"/>
      <c r="J757" s="1"/>
      <c r="K757" t="s">
        <v>2237</v>
      </c>
      <c r="L757" t="str">
        <f>IF(Table1[[#This Row],[_NAMA BARANG]]="",IF(Table1[[#This Row],[//DBS]]="","",INDEX(DBS[NAMA],Table1[[#This Row],[//DBS]])),Table1[[#This Row],[_NAMA BARANG]])</f>
        <v>TALI ID CARD PEONY PUTIH</v>
      </c>
      <c r="M757"/>
      <c r="O757" t="str">
        <f>IF(Table1[[#This Row],[ROWID]]="","",IF(Table1[[#This Row],[_KETERANGAN]]="STOCK BELUM LENGKAP","ADA",IF(Table1[[#This Row],[KODE BARANG]]="","TIDAK ADA","ADA")))</f>
        <v>ADA</v>
      </c>
      <c r="P757">
        <v>200</v>
      </c>
      <c r="Q757" t="s">
        <v>37</v>
      </c>
      <c r="R757">
        <f>IF(Table1[[#This Row],[//DBS]]="","",INDEX(DBS[ISI],Table1[[#This Row],[//DBS]]))</f>
        <v>5000</v>
      </c>
      <c r="S757" t="str">
        <f>IF(Table1[[#This Row],[//DBS]]="","",IF(Table1[[#This Row],[SATUAN_BYPASS]]="",INDEX(DBS[[SATUAN ]],Table1[[#This Row],[//DBS]]),Table1[SATUAN_BYPASS]))</f>
        <v>PCS</v>
      </c>
      <c r="T757">
        <v>0.47499999999999998</v>
      </c>
      <c r="U757" s="58">
        <f>IF(Table1[[#This Row],[HARGA_BYPASS]]="",IF(Table1[[#This Row],[_HARGA]]="","",Table1[[#This Row],[_HARGA]]*1000),Table1[[#This Row],[HARGA_BYPASS]])</f>
        <v>475</v>
      </c>
      <c r="V757" s="2"/>
      <c r="W757" s="2"/>
      <c r="X757" s="58">
        <f>IF(Table1[[#This Row],[ROWID]]="","",IF(Table1[[#This Row],[ROWID]]=C758,"",SUMIF(Table1[ROWID],Table1[[#This Row],[ROWID]],Table1[TOTAL])))</f>
        <v>190000</v>
      </c>
      <c r="AA75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57">
        <f>IF(Table1[[#This Row],[JUMLAH NOTA]]="","",IF(Table1[[#This Row],[CONV]]="",Table1[[#This Row],[JUMLAH NOTA]],Table1[[#This Row],[JUMLAH NOTA]]*Table1[[#This Row],[CONV]]))</f>
        <v>200</v>
      </c>
      <c r="AC757" t="str">
        <f>IF(Table1[[#This Row],[ISI_CONV]]="","",IF(Table1[[#This Row],[CONV]]="",Table1[[#This Row],[SATUAN NOTA]],Table1[[#This Row],[SATUAN]]))</f>
        <v>PCS</v>
      </c>
      <c r="AD757" s="58">
        <f>IF(Table1[[#This Row],[HARGA]]="","",IF(Table1[[#This Row],[CONV]]="",Table1[[#This Row],[HARGA]],Table1[[#This Row],[HARGA]]/Table1[[#This Row],[CONV]]))</f>
        <v>475</v>
      </c>
      <c r="AE757" s="58">
        <f>IF(Table1[[#This Row],[HARGA_CONV]]="","",Table1[[#This Row],[HARGA_CONV]]*Table1[[#This Row],[ISI_CONV]]*(100%-(Table1[[#This Row],[DISKON]]+Table1[[#This Row],[DISKON NOTA]])))</f>
        <v>95000</v>
      </c>
      <c r="AF757" s="3">
        <f>IF(Table1[[#This Row],[TANGGAL NOTA]]="",AF756,Table1[[#This Row],[TANGGAL NOTA]])</f>
        <v>45534</v>
      </c>
      <c r="AG757" s="3"/>
      <c r="AH757" s="3">
        <f>IF(Table1[[#This Row],[TANGGAL UPDATE]]="",AH756,Table1[[#This Row],[TANGGAL UPDATE]])</f>
        <v>45535</v>
      </c>
      <c r="AI757" t="str" cm="1">
        <f t="array" ref="AI757">IF(Table1[[#This Row],[A1]]="",AI756,INDEX(Table6[3],Table1[[#This Row],[Q1]]))</f>
        <v>B</v>
      </c>
      <c r="AJ757" t="str">
        <f>IF(Table1[[#This Row],[_KETERANGAN]]="","",Table1[[#This Row],[_KETERANGAN]])</f>
        <v/>
      </c>
      <c r="AK757" t="str" cm="1">
        <f t="array" ref="AK757">IF(Table1[[#This Row],[A1]]="",AK756,INDEX(Table6[3],Table1[[#This Row],[Q1]]))</f>
        <v>B</v>
      </c>
      <c r="AL757" s="5" t="str" cm="1">
        <f t="array" ref="AL757">IF(Table1[[#This Row],[A1]]="",AL756,INDEX(Table6[1],Table1[[#This Row],[Q1]]))</f>
        <v>KEN KEN</v>
      </c>
      <c r="AM757" t="str" cm="1">
        <f t="array" ref="AM757">IF(Table1[[#This Row],[A1]]="",AM756,INDEX(Table6[2],Table1[[#This Row],[Q1]]))</f>
        <v>SEMARANG</v>
      </c>
      <c r="AN757" t="str">
        <f>CONCATENATE(Table1[[#This Row],[TOKO_H]],"-",Table1[[#This Row],[KOTA_H]])</f>
        <v>KEN KEN-SEMARANG</v>
      </c>
      <c r="AO757"/>
      <c r="AP757" t="s">
        <v>9561</v>
      </c>
      <c r="AQ757"/>
    </row>
    <row r="758" spans="1:43">
      <c r="A758" t="str">
        <f>IF(Table1[[#This Row],[KODE BARANG]]="","",MATCH(Table1[[#This Row],[KODE BARANG]],DBS[KODE BARANG],0))</f>
        <v/>
      </c>
      <c r="B758" t="str">
        <f>IF(Table1[[#This Row],[ROWID]]="","",ROW()-2)</f>
        <v/>
      </c>
      <c r="C758" t="str">
        <f>IF(Table1[[#This Row],[NAMA BARANG]]="","",IF(Table1[[#This Row],[ID]]="",C757,Table1[[#This Row],[ID]]))</f>
        <v/>
      </c>
      <c r="D758" t="str">
        <f>IF(Table1[[#This Row],[A1]]="","",MATCH(Table1[[#This Row],[A1]],Table6[5],0))</f>
        <v/>
      </c>
      <c r="E758" t="str">
        <f>IF(Table1[[#This Row],[ID]]="","",Table1[[#This Row],[TOKO-KOTA_H]])</f>
        <v/>
      </c>
      <c r="F758" t="str">
        <f>IF(Table1[[#This Row],[NOTA TOKO]]="","",ROW()-2)</f>
        <v/>
      </c>
      <c r="G758" s="59"/>
      <c r="H758" s="1"/>
      <c r="J758" s="1"/>
      <c r="K758"/>
      <c r="L758" t="str">
        <f>IF(Table1[[#This Row],[_NAMA BARANG]]="",IF(Table1[[#This Row],[//DBS]]="","",INDEX(DBS[NAMA],Table1[[#This Row],[//DBS]])),Table1[[#This Row],[_NAMA BARANG]])</f>
        <v/>
      </c>
      <c r="M758"/>
      <c r="O758" t="str">
        <f>IF(Table1[[#This Row],[ROWID]]="","",IF(Table1[[#This Row],[_KETERANGAN]]="STOCK BELUM LENGKAP","ADA",IF(Table1[[#This Row],[KODE BARANG]]="","TIDAK ADA","ADA")))</f>
        <v/>
      </c>
      <c r="P758" s="58"/>
      <c r="R758" t="str">
        <f>IF(Table1[[#This Row],[//DBS]]="","",INDEX(DBS[ISI],Table1[[#This Row],[//DBS]]))</f>
        <v/>
      </c>
      <c r="S758" t="str">
        <f>IF(Table1[[#This Row],[//DBS]]="","",IF(Table1[[#This Row],[SATUAN_BYPASS]]="",INDEX(DBS[[SATUAN ]],Table1[[#This Row],[//DBS]]),Table1[SATUAN_BYPASS]))</f>
        <v/>
      </c>
      <c r="U758" s="58" t="str">
        <f>IF(Table1[[#This Row],[HARGA_BYPASS]]="",IF(Table1[[#This Row],[_HARGA]]="","",Table1[[#This Row],[_HARGA]]*1000),Table1[[#This Row],[HARGA_BYPASS]])</f>
        <v/>
      </c>
      <c r="V758" s="2"/>
      <c r="W758" s="2"/>
      <c r="X758" s="58" t="str">
        <f>IF(Table1[[#This Row],[ROWID]]="","",IF(Table1[[#This Row],[ROWID]]=C759,"",SUMIF(Table1[ROWID],Table1[[#This Row],[ROWID]],Table1[TOTAL])))</f>
        <v/>
      </c>
      <c r="AA75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58" t="str">
        <f>IF(Table1[[#This Row],[JUMLAH NOTA]]="","",IF(Table1[[#This Row],[CONV]]="",Table1[[#This Row],[JUMLAH NOTA]],Table1[[#This Row],[JUMLAH NOTA]]*Table1[[#This Row],[CONV]]))</f>
        <v/>
      </c>
      <c r="AC758" t="str">
        <f>IF(Table1[[#This Row],[ISI_CONV]]="","",IF(Table1[[#This Row],[CONV]]="",Table1[[#This Row],[SATUAN NOTA]],Table1[[#This Row],[SATUAN]]))</f>
        <v/>
      </c>
      <c r="AD758" s="58" t="str">
        <f>IF(Table1[[#This Row],[HARGA]]="","",IF(Table1[[#This Row],[CONV]]="",Table1[[#This Row],[HARGA]],Table1[[#This Row],[HARGA]]/Table1[[#This Row],[CONV]]))</f>
        <v/>
      </c>
      <c r="AE758" s="58" t="str">
        <f>IF(Table1[[#This Row],[HARGA_CONV]]="","",Table1[[#This Row],[HARGA_CONV]]*Table1[[#This Row],[ISI_CONV]]*(100%-(Table1[[#This Row],[DISKON]]+Table1[[#This Row],[DISKON NOTA]])))</f>
        <v/>
      </c>
      <c r="AF758" s="3">
        <f>IF(Table1[[#This Row],[TANGGAL NOTA]]="",AF757,Table1[[#This Row],[TANGGAL NOTA]])</f>
        <v>45534</v>
      </c>
      <c r="AG758" s="3"/>
      <c r="AH758" s="3">
        <f>IF(Table1[[#This Row],[TANGGAL UPDATE]]="",AH757,Table1[[#This Row],[TANGGAL UPDATE]])</f>
        <v>45535</v>
      </c>
      <c r="AI758" t="str" cm="1">
        <f t="array" ref="AI758">IF(Table1[[#This Row],[A1]]="",AI757,INDEX(Table6[3],Table1[[#This Row],[Q1]]))</f>
        <v>B</v>
      </c>
      <c r="AJ758" t="str">
        <f>IF(Table1[[#This Row],[_KETERANGAN]]="","",Table1[[#This Row],[_KETERANGAN]])</f>
        <v/>
      </c>
      <c r="AK758" t="str" cm="1">
        <f t="array" ref="AK758">IF(Table1[[#This Row],[A1]]="",AK757,INDEX(Table6[3],Table1[[#This Row],[Q1]]))</f>
        <v>B</v>
      </c>
      <c r="AL758" s="5" t="str" cm="1">
        <f t="array" ref="AL758">IF(Table1[[#This Row],[A1]]="",AL757,INDEX(Table6[1],Table1[[#This Row],[Q1]]))</f>
        <v>KEN KEN</v>
      </c>
      <c r="AM758" t="str" cm="1">
        <f t="array" ref="AM758">IF(Table1[[#This Row],[A1]]="",AM757,INDEX(Table6[2],Table1[[#This Row],[Q1]]))</f>
        <v>SEMARANG</v>
      </c>
      <c r="AN758" t="str">
        <f>CONCATENATE(Table1[[#This Row],[TOKO_H]],"-",Table1[[#This Row],[KOTA_H]])</f>
        <v>KEN KEN-SEMARANG</v>
      </c>
      <c r="AO758"/>
      <c r="AP758" t="s">
        <v>9561</v>
      </c>
      <c r="AQ758"/>
    </row>
    <row r="759" spans="1:43">
      <c r="A759">
        <f>IF(Table1[[#This Row],[KODE BARANG]]="","",MATCH(Table1[[#This Row],[KODE BARANG]],DBS[KODE BARANG],0))</f>
        <v>1811</v>
      </c>
      <c r="B759">
        <f>IF(Table1[[#This Row],[ROWID]]="","",ROW()-2)</f>
        <v>757</v>
      </c>
      <c r="C759">
        <f>IF(Table1[[#This Row],[NAMA BARANG]]="","",IF(Table1[[#This Row],[ID]]="",C758,Table1[[#This Row],[ID]]))</f>
        <v>757</v>
      </c>
      <c r="D759">
        <f>IF(Table1[[#This Row],[A1]]="","",MATCH(Table1[[#This Row],[A1]],Table6[5],0))</f>
        <v>161</v>
      </c>
      <c r="E759" t="str">
        <f>IF(Table1[[#This Row],[ID]]="","",Table1[[#This Row],[TOKO-KOTA_H]])</f>
        <v>PERDANA-BREBES</v>
      </c>
      <c r="F759">
        <f>IF(Table1[[#This Row],[NOTA TOKO]]="","",ROW()-2)</f>
        <v>757</v>
      </c>
      <c r="G759" s="59"/>
      <c r="H759" s="1"/>
      <c r="I759">
        <v>3395</v>
      </c>
      <c r="J759" s="1" t="s">
        <v>9974</v>
      </c>
      <c r="K759" t="s">
        <v>2915</v>
      </c>
      <c r="L759" t="str">
        <f>IF(Table1[[#This Row],[_NAMA BARANG]]="",IF(Table1[[#This Row],[//DBS]]="","",INDEX(DBS[NAMA],Table1[[#This Row],[//DBS]])),Table1[[#This Row],[_NAMA BARANG]])</f>
        <v>MAP L SIKA AC-105  BIRU</v>
      </c>
      <c r="M759"/>
      <c r="O759" t="str">
        <f>IF(Table1[[#This Row],[ROWID]]="","",IF(Table1[[#This Row],[_KETERANGAN]]="STOCK BELUM LENGKAP","ADA",IF(Table1[[#This Row],[KODE BARANG]]="","TIDAK ADA","ADA")))</f>
        <v>ADA</v>
      </c>
      <c r="P759">
        <v>100</v>
      </c>
      <c r="Q759" t="s">
        <v>34</v>
      </c>
      <c r="R759">
        <f>IF(Table1[[#This Row],[//DBS]]="","",INDEX(DBS[ISI],Table1[[#This Row],[//DBS]]))</f>
        <v>60</v>
      </c>
      <c r="S759" t="str">
        <f>IF(Table1[[#This Row],[//DBS]]="","",IF(Table1[[#This Row],[SATUAN_BYPASS]]="",INDEX(DBS[[SATUAN ]],Table1[[#This Row],[//DBS]]),Table1[SATUAN_BYPASS]))</f>
        <v>LSN</v>
      </c>
      <c r="T759">
        <v>10.5</v>
      </c>
      <c r="U759" s="58">
        <f>IF(Table1[[#This Row],[HARGA_BYPASS]]="",IF(Table1[[#This Row],[_HARGA]]="","",Table1[[#This Row],[_HARGA]]*1000),Table1[[#This Row],[HARGA_BYPASS]])</f>
        <v>10500</v>
      </c>
      <c r="V759" s="2"/>
      <c r="W759" s="2"/>
      <c r="X759" s="58" t="str">
        <f>IF(Table1[[#This Row],[ROWID]]="","",IF(Table1[[#This Row],[ROWID]]=C760,"",SUMIF(Table1[ROWID],Table1[[#This Row],[ROWID]],Table1[TOTAL])))</f>
        <v/>
      </c>
      <c r="AA75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59">
        <f>IF(Table1[[#This Row],[JUMLAH NOTA]]="","",IF(Table1[[#This Row],[CONV]]="",Table1[[#This Row],[JUMLAH NOTA]],Table1[[#This Row],[JUMLAH NOTA]]*Table1[[#This Row],[CONV]]))</f>
        <v>100</v>
      </c>
      <c r="AC759" t="str">
        <f>IF(Table1[[#This Row],[ISI_CONV]]="","",IF(Table1[[#This Row],[CONV]]="",Table1[[#This Row],[SATUAN NOTA]],Table1[[#This Row],[SATUAN]]))</f>
        <v>LSN</v>
      </c>
      <c r="AD759" s="58">
        <f>IF(Table1[[#This Row],[HARGA]]="","",IF(Table1[[#This Row],[CONV]]="",Table1[[#This Row],[HARGA]],Table1[[#This Row],[HARGA]]/Table1[[#This Row],[CONV]]))</f>
        <v>10500</v>
      </c>
      <c r="AE759" s="58">
        <f>IF(Table1[[#This Row],[HARGA_CONV]]="","",Table1[[#This Row],[HARGA_CONV]]*Table1[[#This Row],[ISI_CONV]]*(100%-(Table1[[#This Row],[DISKON]]+Table1[[#This Row],[DISKON NOTA]])))</f>
        <v>1050000</v>
      </c>
      <c r="AF759" s="3">
        <f>IF(Table1[[#This Row],[TANGGAL NOTA]]="",AF758,Table1[[#This Row],[TANGGAL NOTA]])</f>
        <v>45534</v>
      </c>
      <c r="AG759" s="3"/>
      <c r="AH759" s="3">
        <f>IF(Table1[[#This Row],[TANGGAL UPDATE]]="",AH758,Table1[[#This Row],[TANGGAL UPDATE]])</f>
        <v>45535</v>
      </c>
      <c r="AI759" t="str" cm="1">
        <f t="array" ref="AI759">IF(Table1[[#This Row],[A1]]="",AI758,INDEX(Table6[3],Table1[[#This Row],[Q1]]))</f>
        <v>KO</v>
      </c>
      <c r="AJ759" t="str">
        <f>IF(Table1[[#This Row],[_KETERANGAN]]="","",Table1[[#This Row],[_KETERANGAN]])</f>
        <v/>
      </c>
      <c r="AK759" t="str" cm="1">
        <f t="array" ref="AK759">IF(Table1[[#This Row],[A1]]="",AK758,INDEX(Table6[3],Table1[[#This Row],[Q1]]))</f>
        <v>KO</v>
      </c>
      <c r="AL759" s="5" t="str" cm="1">
        <f t="array" ref="AL759">IF(Table1[[#This Row],[A1]]="",AL758,INDEX(Table6[1],Table1[[#This Row],[Q1]]))</f>
        <v>PERDANA</v>
      </c>
      <c r="AM759" t="str" cm="1">
        <f t="array" ref="AM759">IF(Table1[[#This Row],[A1]]="",AM758,INDEX(Table6[2],Table1[[#This Row],[Q1]]))</f>
        <v>BREBES</v>
      </c>
      <c r="AN759" t="str">
        <f>CONCATENATE(Table1[[#This Row],[TOKO_H]],"-",Table1[[#This Row],[KOTA_H]])</f>
        <v>PERDANA-BREBES</v>
      </c>
      <c r="AO759"/>
      <c r="AP759" t="s">
        <v>9561</v>
      </c>
      <c r="AQ759"/>
    </row>
    <row r="760" spans="1:43">
      <c r="A760">
        <f>IF(Table1[[#This Row],[KODE BARANG]]="","",MATCH(Table1[[#This Row],[KODE BARANG]],DBS[KODE BARANG],0))</f>
        <v>1813</v>
      </c>
      <c r="B760">
        <f>IF(Table1[[#This Row],[ROWID]]="","",ROW()-2)</f>
        <v>758</v>
      </c>
      <c r="C760">
        <f>IF(Table1[[#This Row],[NAMA BARANG]]="","",IF(Table1[[#This Row],[ID]]="",C759,Table1[[#This Row],[ID]]))</f>
        <v>757</v>
      </c>
      <c r="D760" t="str">
        <f>IF(Table1[[#This Row],[A1]]="","",MATCH(Table1[[#This Row],[A1]],Table6[5],0))</f>
        <v/>
      </c>
      <c r="E760" t="str">
        <f>IF(Table1[[#This Row],[ID]]="","",Table1[[#This Row],[TOKO-KOTA_H]])</f>
        <v/>
      </c>
      <c r="F760" t="str">
        <f>IF(Table1[[#This Row],[NOTA TOKO]]="","",ROW()-2)</f>
        <v/>
      </c>
      <c r="G760" s="59"/>
      <c r="H760" s="1"/>
      <c r="J760" s="1"/>
      <c r="K760" t="s">
        <v>2919</v>
      </c>
      <c r="L760" t="str">
        <f>IF(Table1[[#This Row],[_NAMA BARANG]]="",IF(Table1[[#This Row],[//DBS]]="","",INDEX(DBS[NAMA],Table1[[#This Row],[//DBS]])),Table1[[#This Row],[_NAMA BARANG]])</f>
        <v>MAP L SIKA AC-105 KUNING</v>
      </c>
      <c r="M760"/>
      <c r="O760" t="str">
        <f>IF(Table1[[#This Row],[ROWID]]="","",IF(Table1[[#This Row],[_KETERANGAN]]="STOCK BELUM LENGKAP","ADA",IF(Table1[[#This Row],[KODE BARANG]]="","TIDAK ADA","ADA")))</f>
        <v>ADA</v>
      </c>
      <c r="P760">
        <v>100</v>
      </c>
      <c r="Q760" t="s">
        <v>34</v>
      </c>
      <c r="R760">
        <f>IF(Table1[[#This Row],[//DBS]]="","",INDEX(DBS[ISI],Table1[[#This Row],[//DBS]]))</f>
        <v>60</v>
      </c>
      <c r="S760" t="str">
        <f>IF(Table1[[#This Row],[//DBS]]="","",IF(Table1[[#This Row],[SATUAN_BYPASS]]="",INDEX(DBS[[SATUAN ]],Table1[[#This Row],[//DBS]]),Table1[SATUAN_BYPASS]))</f>
        <v>LSN</v>
      </c>
      <c r="T760">
        <v>10.5</v>
      </c>
      <c r="U760" s="58">
        <f>IF(Table1[[#This Row],[HARGA_BYPASS]]="",IF(Table1[[#This Row],[_HARGA]]="","",Table1[[#This Row],[_HARGA]]*1000),Table1[[#This Row],[HARGA_BYPASS]])</f>
        <v>10500</v>
      </c>
      <c r="V760" s="2"/>
      <c r="W760" s="2"/>
      <c r="X760" s="58" t="str">
        <f>IF(Table1[[#This Row],[ROWID]]="","",IF(Table1[[#This Row],[ROWID]]=C761,"",SUMIF(Table1[ROWID],Table1[[#This Row],[ROWID]],Table1[TOTAL])))</f>
        <v/>
      </c>
      <c r="AA76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60">
        <f>IF(Table1[[#This Row],[JUMLAH NOTA]]="","",IF(Table1[[#This Row],[CONV]]="",Table1[[#This Row],[JUMLAH NOTA]],Table1[[#This Row],[JUMLAH NOTA]]*Table1[[#This Row],[CONV]]))</f>
        <v>100</v>
      </c>
      <c r="AC760" t="str">
        <f>IF(Table1[[#This Row],[ISI_CONV]]="","",IF(Table1[[#This Row],[CONV]]="",Table1[[#This Row],[SATUAN NOTA]],Table1[[#This Row],[SATUAN]]))</f>
        <v>LSN</v>
      </c>
      <c r="AD760" s="58">
        <f>IF(Table1[[#This Row],[HARGA]]="","",IF(Table1[[#This Row],[CONV]]="",Table1[[#This Row],[HARGA]],Table1[[#This Row],[HARGA]]/Table1[[#This Row],[CONV]]))</f>
        <v>10500</v>
      </c>
      <c r="AE760" s="58">
        <f>IF(Table1[[#This Row],[HARGA_CONV]]="","",Table1[[#This Row],[HARGA_CONV]]*Table1[[#This Row],[ISI_CONV]]*(100%-(Table1[[#This Row],[DISKON]]+Table1[[#This Row],[DISKON NOTA]])))</f>
        <v>1050000</v>
      </c>
      <c r="AF760" s="3">
        <f>IF(Table1[[#This Row],[TANGGAL NOTA]]="",AF759,Table1[[#This Row],[TANGGAL NOTA]])</f>
        <v>45534</v>
      </c>
      <c r="AG760" s="3"/>
      <c r="AH760" s="3">
        <f>IF(Table1[[#This Row],[TANGGAL UPDATE]]="",AH759,Table1[[#This Row],[TANGGAL UPDATE]])</f>
        <v>45535</v>
      </c>
      <c r="AI760" t="str" cm="1">
        <f t="array" ref="AI760">IF(Table1[[#This Row],[A1]]="",AI759,INDEX(Table6[3],Table1[[#This Row],[Q1]]))</f>
        <v>KO</v>
      </c>
      <c r="AJ760" t="str">
        <f>IF(Table1[[#This Row],[_KETERANGAN]]="","",Table1[[#This Row],[_KETERANGAN]])</f>
        <v/>
      </c>
      <c r="AK760" t="str" cm="1">
        <f t="array" ref="AK760">IF(Table1[[#This Row],[A1]]="",AK759,INDEX(Table6[3],Table1[[#This Row],[Q1]]))</f>
        <v>KO</v>
      </c>
      <c r="AL760" s="5" t="str" cm="1">
        <f t="array" ref="AL760">IF(Table1[[#This Row],[A1]]="",AL759,INDEX(Table6[1],Table1[[#This Row],[Q1]]))</f>
        <v>PERDANA</v>
      </c>
      <c r="AM760" t="str" cm="1">
        <f t="array" ref="AM760">IF(Table1[[#This Row],[A1]]="",AM759,INDEX(Table6[2],Table1[[#This Row],[Q1]]))</f>
        <v>BREBES</v>
      </c>
      <c r="AN760" t="str">
        <f>CONCATENATE(Table1[[#This Row],[TOKO_H]],"-",Table1[[#This Row],[KOTA_H]])</f>
        <v>PERDANA-BREBES</v>
      </c>
      <c r="AO760"/>
      <c r="AP760" t="s">
        <v>9561</v>
      </c>
      <c r="AQ760"/>
    </row>
    <row r="761" spans="1:43">
      <c r="A761">
        <f>IF(Table1[[#This Row],[KODE BARANG]]="","",MATCH(Table1[[#This Row],[KODE BARANG]],DBS[KODE BARANG],0))</f>
        <v>1815</v>
      </c>
      <c r="B761">
        <f>IF(Table1[[#This Row],[ROWID]]="","",ROW()-2)</f>
        <v>759</v>
      </c>
      <c r="C761">
        <f>IF(Table1[[#This Row],[NAMA BARANG]]="","",IF(Table1[[#This Row],[ID]]="",C760,Table1[[#This Row],[ID]]))</f>
        <v>757</v>
      </c>
      <c r="D761" t="str">
        <f>IF(Table1[[#This Row],[A1]]="","",MATCH(Table1[[#This Row],[A1]],Table6[5],0))</f>
        <v/>
      </c>
      <c r="E761" t="str">
        <f>IF(Table1[[#This Row],[ID]]="","",Table1[[#This Row],[TOKO-KOTA_H]])</f>
        <v/>
      </c>
      <c r="F761" t="str">
        <f>IF(Table1[[#This Row],[NOTA TOKO]]="","",ROW()-2)</f>
        <v/>
      </c>
      <c r="G761" s="59"/>
      <c r="H761" s="1"/>
      <c r="J761" s="1"/>
      <c r="K761" t="s">
        <v>2923</v>
      </c>
      <c r="L761" t="str">
        <f>IF(Table1[[#This Row],[_NAMA BARANG]]="",IF(Table1[[#This Row],[//DBS]]="","",INDEX(DBS[NAMA],Table1[[#This Row],[//DBS]])),Table1[[#This Row],[_NAMA BARANG]])</f>
        <v>MAP L SIKA AC-105 PUTIH</v>
      </c>
      <c r="M761"/>
      <c r="O761" t="str">
        <f>IF(Table1[[#This Row],[ROWID]]="","",IF(Table1[[#This Row],[_KETERANGAN]]="STOCK BELUM LENGKAP","ADA",IF(Table1[[#This Row],[KODE BARANG]]="","TIDAK ADA","ADA")))</f>
        <v>ADA</v>
      </c>
      <c r="P761">
        <v>100</v>
      </c>
      <c r="Q761" t="s">
        <v>34</v>
      </c>
      <c r="R761">
        <f>IF(Table1[[#This Row],[//DBS]]="","",INDEX(DBS[ISI],Table1[[#This Row],[//DBS]]))</f>
        <v>60</v>
      </c>
      <c r="S761" t="str">
        <f>IF(Table1[[#This Row],[//DBS]]="","",IF(Table1[[#This Row],[SATUAN_BYPASS]]="",INDEX(DBS[[SATUAN ]],Table1[[#This Row],[//DBS]]),Table1[SATUAN_BYPASS]))</f>
        <v>LSN</v>
      </c>
      <c r="T761">
        <v>10.5</v>
      </c>
      <c r="U761" s="58">
        <f>IF(Table1[[#This Row],[HARGA_BYPASS]]="",IF(Table1[[#This Row],[_HARGA]]="","",Table1[[#This Row],[_HARGA]]*1000),Table1[[#This Row],[HARGA_BYPASS]])</f>
        <v>10500</v>
      </c>
      <c r="V761" s="2"/>
      <c r="W761" s="2"/>
      <c r="X761" s="58" t="str">
        <f>IF(Table1[[#This Row],[ROWID]]="","",IF(Table1[[#This Row],[ROWID]]=C762,"",SUMIF(Table1[ROWID],Table1[[#This Row],[ROWID]],Table1[TOTAL])))</f>
        <v/>
      </c>
      <c r="AA76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61">
        <f>IF(Table1[[#This Row],[JUMLAH NOTA]]="","",IF(Table1[[#This Row],[CONV]]="",Table1[[#This Row],[JUMLAH NOTA]],Table1[[#This Row],[JUMLAH NOTA]]*Table1[[#This Row],[CONV]]))</f>
        <v>100</v>
      </c>
      <c r="AC761" t="str">
        <f>IF(Table1[[#This Row],[ISI_CONV]]="","",IF(Table1[[#This Row],[CONV]]="",Table1[[#This Row],[SATUAN NOTA]],Table1[[#This Row],[SATUAN]]))</f>
        <v>LSN</v>
      </c>
      <c r="AD761" s="58">
        <f>IF(Table1[[#This Row],[HARGA]]="","",IF(Table1[[#This Row],[CONV]]="",Table1[[#This Row],[HARGA]],Table1[[#This Row],[HARGA]]/Table1[[#This Row],[CONV]]))</f>
        <v>10500</v>
      </c>
      <c r="AE761" s="58">
        <f>IF(Table1[[#This Row],[HARGA_CONV]]="","",Table1[[#This Row],[HARGA_CONV]]*Table1[[#This Row],[ISI_CONV]]*(100%-(Table1[[#This Row],[DISKON]]+Table1[[#This Row],[DISKON NOTA]])))</f>
        <v>1050000</v>
      </c>
      <c r="AF761" s="3">
        <f>IF(Table1[[#This Row],[TANGGAL NOTA]]="",AF760,Table1[[#This Row],[TANGGAL NOTA]])</f>
        <v>45534</v>
      </c>
      <c r="AG761" s="3"/>
      <c r="AH761" s="3">
        <f>IF(Table1[[#This Row],[TANGGAL UPDATE]]="",AH760,Table1[[#This Row],[TANGGAL UPDATE]])</f>
        <v>45535</v>
      </c>
      <c r="AI761" t="str" cm="1">
        <f t="array" ref="AI761">IF(Table1[[#This Row],[A1]]="",AI760,INDEX(Table6[3],Table1[[#This Row],[Q1]]))</f>
        <v>KO</v>
      </c>
      <c r="AJ761" t="str">
        <f>IF(Table1[[#This Row],[_KETERANGAN]]="","",Table1[[#This Row],[_KETERANGAN]])</f>
        <v/>
      </c>
      <c r="AK761" t="str" cm="1">
        <f t="array" ref="AK761">IF(Table1[[#This Row],[A1]]="",AK760,INDEX(Table6[3],Table1[[#This Row],[Q1]]))</f>
        <v>KO</v>
      </c>
      <c r="AL761" s="5" t="str" cm="1">
        <f t="array" ref="AL761">IF(Table1[[#This Row],[A1]]="",AL760,INDEX(Table6[1],Table1[[#This Row],[Q1]]))</f>
        <v>PERDANA</v>
      </c>
      <c r="AM761" t="str" cm="1">
        <f t="array" ref="AM761">IF(Table1[[#This Row],[A1]]="",AM760,INDEX(Table6[2],Table1[[#This Row],[Q1]]))</f>
        <v>BREBES</v>
      </c>
      <c r="AN761" t="str">
        <f>CONCATENATE(Table1[[#This Row],[TOKO_H]],"-",Table1[[#This Row],[KOTA_H]])</f>
        <v>PERDANA-BREBES</v>
      </c>
      <c r="AO761"/>
      <c r="AP761" t="s">
        <v>9561</v>
      </c>
      <c r="AQ761"/>
    </row>
    <row r="762" spans="1:43">
      <c r="A762">
        <f>IF(Table1[[#This Row],[KODE BARANG]]="","",MATCH(Table1[[#This Row],[KODE BARANG]],DBS[KODE BARANG],0))</f>
        <v>2715</v>
      </c>
      <c r="B762">
        <f>IF(Table1[[#This Row],[ROWID]]="","",ROW()-2)</f>
        <v>760</v>
      </c>
      <c r="C762">
        <f>IF(Table1[[#This Row],[NAMA BARANG]]="","",IF(Table1[[#This Row],[ID]]="",C761,Table1[[#This Row],[ID]]))</f>
        <v>757</v>
      </c>
      <c r="D762" t="str">
        <f>IF(Table1[[#This Row],[A1]]="","",MATCH(Table1[[#This Row],[A1]],Table6[5],0))</f>
        <v/>
      </c>
      <c r="E762" t="str">
        <f>IF(Table1[[#This Row],[ID]]="","",Table1[[#This Row],[TOKO-KOTA_H]])</f>
        <v/>
      </c>
      <c r="F762" t="str">
        <f>IF(Table1[[#This Row],[NOTA TOKO]]="","",ROW()-2)</f>
        <v/>
      </c>
      <c r="G762" s="59"/>
      <c r="H762" s="1"/>
      <c r="J762" s="1"/>
      <c r="K762" t="s">
        <v>3892</v>
      </c>
      <c r="L762" t="str">
        <f>IF(Table1[[#This Row],[_NAMA BARANG]]="",IF(Table1[[#This Row],[//DBS]]="","",INDEX(DBS[NAMA],Table1[[#This Row],[//DBS]])),Table1[[#This Row],[_NAMA BARANG]])</f>
        <v>STAMP PAD HERO K</v>
      </c>
      <c r="M762"/>
      <c r="O762" t="str">
        <f>IF(Table1[[#This Row],[ROWID]]="","",IF(Table1[[#This Row],[_KETERANGAN]]="STOCK BELUM LENGKAP","ADA",IF(Table1[[#This Row],[KODE BARANG]]="","TIDAK ADA","ADA")))</f>
        <v>ADA</v>
      </c>
      <c r="P762">
        <v>24</v>
      </c>
      <c r="Q762" t="s">
        <v>34</v>
      </c>
      <c r="R762">
        <f>IF(Table1[[#This Row],[//DBS]]="","",INDEX(DBS[ISI],Table1[[#This Row],[//DBS]]))</f>
        <v>24</v>
      </c>
      <c r="S762" t="str">
        <f>IF(Table1[[#This Row],[//DBS]]="","",IF(Table1[[#This Row],[SATUAN_BYPASS]]="",INDEX(DBS[[SATUAN ]],Table1[[#This Row],[//DBS]]),Table1[SATUAN_BYPASS]))</f>
        <v>LSN</v>
      </c>
      <c r="T762">
        <v>57.5</v>
      </c>
      <c r="U762" s="58">
        <f>IF(Table1[[#This Row],[HARGA_BYPASS]]="",IF(Table1[[#This Row],[_HARGA]]="","",Table1[[#This Row],[_HARGA]]*1000),Table1[[#This Row],[HARGA_BYPASS]])</f>
        <v>57500</v>
      </c>
      <c r="V762" s="2"/>
      <c r="W762" s="2"/>
      <c r="X762" s="58">
        <f>IF(Table1[[#This Row],[ROWID]]="","",IF(Table1[[#This Row],[ROWID]]=C763,"",SUMIF(Table1[ROWID],Table1[[#This Row],[ROWID]],Table1[TOTAL])))</f>
        <v>4530000</v>
      </c>
      <c r="AA76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62">
        <f>IF(Table1[[#This Row],[JUMLAH NOTA]]="","",IF(Table1[[#This Row],[CONV]]="",Table1[[#This Row],[JUMLAH NOTA]],Table1[[#This Row],[JUMLAH NOTA]]*Table1[[#This Row],[CONV]]))</f>
        <v>24</v>
      </c>
      <c r="AC762" t="str">
        <f>IF(Table1[[#This Row],[ISI_CONV]]="","",IF(Table1[[#This Row],[CONV]]="",Table1[[#This Row],[SATUAN NOTA]],Table1[[#This Row],[SATUAN]]))</f>
        <v>LSN</v>
      </c>
      <c r="AD762" s="58">
        <f>IF(Table1[[#This Row],[HARGA]]="","",IF(Table1[[#This Row],[CONV]]="",Table1[[#This Row],[HARGA]],Table1[[#This Row],[HARGA]]/Table1[[#This Row],[CONV]]))</f>
        <v>57500</v>
      </c>
      <c r="AE762" s="58">
        <f>IF(Table1[[#This Row],[HARGA_CONV]]="","",Table1[[#This Row],[HARGA_CONV]]*Table1[[#This Row],[ISI_CONV]]*(100%-(Table1[[#This Row],[DISKON]]+Table1[[#This Row],[DISKON NOTA]])))</f>
        <v>1380000</v>
      </c>
      <c r="AF762" s="3">
        <f>IF(Table1[[#This Row],[TANGGAL NOTA]]="",AF761,Table1[[#This Row],[TANGGAL NOTA]])</f>
        <v>45534</v>
      </c>
      <c r="AG762" s="3"/>
      <c r="AH762" s="3">
        <f>IF(Table1[[#This Row],[TANGGAL UPDATE]]="",AH761,Table1[[#This Row],[TANGGAL UPDATE]])</f>
        <v>45535</v>
      </c>
      <c r="AI762" t="str" cm="1">
        <f t="array" ref="AI762">IF(Table1[[#This Row],[A1]]="",AI761,INDEX(Table6[3],Table1[[#This Row],[Q1]]))</f>
        <v>KO</v>
      </c>
      <c r="AJ762" t="str">
        <f>IF(Table1[[#This Row],[_KETERANGAN]]="","",Table1[[#This Row],[_KETERANGAN]])</f>
        <v/>
      </c>
      <c r="AK762" t="str" cm="1">
        <f t="array" ref="AK762">IF(Table1[[#This Row],[A1]]="",AK761,INDEX(Table6[3],Table1[[#This Row],[Q1]]))</f>
        <v>KO</v>
      </c>
      <c r="AL762" s="5" t="str" cm="1">
        <f t="array" ref="AL762">IF(Table1[[#This Row],[A1]]="",AL761,INDEX(Table6[1],Table1[[#This Row],[Q1]]))</f>
        <v>PERDANA</v>
      </c>
      <c r="AM762" t="str" cm="1">
        <f t="array" ref="AM762">IF(Table1[[#This Row],[A1]]="",AM761,INDEX(Table6[2],Table1[[#This Row],[Q1]]))</f>
        <v>BREBES</v>
      </c>
      <c r="AN762" t="str">
        <f>CONCATENATE(Table1[[#This Row],[TOKO_H]],"-",Table1[[#This Row],[KOTA_H]])</f>
        <v>PERDANA-BREBES</v>
      </c>
      <c r="AO762"/>
      <c r="AP762" t="s">
        <v>9561</v>
      </c>
      <c r="AQ762"/>
    </row>
    <row r="763" spans="1:43">
      <c r="A763" t="str">
        <f>IF(Table1[[#This Row],[KODE BARANG]]="","",MATCH(Table1[[#This Row],[KODE BARANG]],DBS[KODE BARANG],0))</f>
        <v/>
      </c>
      <c r="B763" t="str">
        <f>IF(Table1[[#This Row],[ROWID]]="","",ROW()-2)</f>
        <v/>
      </c>
      <c r="C763" t="str">
        <f>IF(Table1[[#This Row],[NAMA BARANG]]="","",IF(Table1[[#This Row],[ID]]="",C762,Table1[[#This Row],[ID]]))</f>
        <v/>
      </c>
      <c r="D763" t="str">
        <f>IF(Table1[[#This Row],[A1]]="","",MATCH(Table1[[#This Row],[A1]],Table6[5],0))</f>
        <v/>
      </c>
      <c r="E763" t="str">
        <f>IF(Table1[[#This Row],[ID]]="","",Table1[[#This Row],[TOKO-KOTA_H]])</f>
        <v/>
      </c>
      <c r="F763" t="str">
        <f>IF(Table1[[#This Row],[NOTA TOKO]]="","",ROW()-2)</f>
        <v/>
      </c>
      <c r="G763" s="59"/>
      <c r="H763" s="1"/>
      <c r="J763" s="1"/>
      <c r="K763"/>
      <c r="L763" t="str">
        <f>IF(Table1[[#This Row],[_NAMA BARANG]]="",IF(Table1[[#This Row],[//DBS]]="","",INDEX(DBS[NAMA],Table1[[#This Row],[//DBS]])),Table1[[#This Row],[_NAMA BARANG]])</f>
        <v/>
      </c>
      <c r="M763"/>
      <c r="O763" t="str">
        <f>IF(Table1[[#This Row],[ROWID]]="","",IF(Table1[[#This Row],[_KETERANGAN]]="STOCK BELUM LENGKAP","ADA",IF(Table1[[#This Row],[KODE BARANG]]="","TIDAK ADA","ADA")))</f>
        <v/>
      </c>
      <c r="R763" t="str">
        <f>IF(Table1[[#This Row],[//DBS]]="","",INDEX(DBS[ISI],Table1[[#This Row],[//DBS]]))</f>
        <v/>
      </c>
      <c r="S763" t="str">
        <f>IF(Table1[[#This Row],[//DBS]]="","",IF(Table1[[#This Row],[SATUAN_BYPASS]]="",INDEX(DBS[[SATUAN ]],Table1[[#This Row],[//DBS]]),Table1[SATUAN_BYPASS]))</f>
        <v/>
      </c>
      <c r="U763" s="58" t="str">
        <f>IF(Table1[[#This Row],[HARGA_BYPASS]]="",IF(Table1[[#This Row],[_HARGA]]="","",Table1[[#This Row],[_HARGA]]*1000),Table1[[#This Row],[HARGA_BYPASS]])</f>
        <v/>
      </c>
      <c r="V763" s="2"/>
      <c r="W763" s="2"/>
      <c r="X763" s="58" t="str">
        <f>IF(Table1[[#This Row],[ROWID]]="","",IF(Table1[[#This Row],[ROWID]]=C764,"",SUMIF(Table1[ROWID],Table1[[#This Row],[ROWID]],Table1[TOTAL])))</f>
        <v/>
      </c>
      <c r="AA76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63" t="str">
        <f>IF(Table1[[#This Row],[JUMLAH NOTA]]="","",IF(Table1[[#This Row],[CONV]]="",Table1[[#This Row],[JUMLAH NOTA]],Table1[[#This Row],[JUMLAH NOTA]]*Table1[[#This Row],[CONV]]))</f>
        <v/>
      </c>
      <c r="AC763" t="str">
        <f>IF(Table1[[#This Row],[ISI_CONV]]="","",IF(Table1[[#This Row],[CONV]]="",Table1[[#This Row],[SATUAN NOTA]],Table1[[#This Row],[SATUAN]]))</f>
        <v/>
      </c>
      <c r="AD763" s="58" t="str">
        <f>IF(Table1[[#This Row],[HARGA]]="","",IF(Table1[[#This Row],[CONV]]="",Table1[[#This Row],[HARGA]],Table1[[#This Row],[HARGA]]/Table1[[#This Row],[CONV]]))</f>
        <v/>
      </c>
      <c r="AE763" s="58" t="str">
        <f>IF(Table1[[#This Row],[HARGA_CONV]]="","",Table1[[#This Row],[HARGA_CONV]]*Table1[[#This Row],[ISI_CONV]]*(100%-(Table1[[#This Row],[DISKON]]+Table1[[#This Row],[DISKON NOTA]])))</f>
        <v/>
      </c>
      <c r="AF763" s="3">
        <f>IF(Table1[[#This Row],[TANGGAL NOTA]]="",AF762,Table1[[#This Row],[TANGGAL NOTA]])</f>
        <v>45534</v>
      </c>
      <c r="AG763" s="3"/>
      <c r="AH763" s="3">
        <f>IF(Table1[[#This Row],[TANGGAL UPDATE]]="",AH762,Table1[[#This Row],[TANGGAL UPDATE]])</f>
        <v>45535</v>
      </c>
      <c r="AI763" t="str" cm="1">
        <f t="array" ref="AI763">IF(Table1[[#This Row],[A1]]="",AI762,INDEX(Table6[3],Table1[[#This Row],[Q1]]))</f>
        <v>KO</v>
      </c>
      <c r="AJ763" t="str">
        <f>IF(Table1[[#This Row],[_KETERANGAN]]="","",Table1[[#This Row],[_KETERANGAN]])</f>
        <v/>
      </c>
      <c r="AK763" t="str" cm="1">
        <f t="array" ref="AK763">IF(Table1[[#This Row],[A1]]="",AK762,INDEX(Table6[3],Table1[[#This Row],[Q1]]))</f>
        <v>KO</v>
      </c>
      <c r="AL763" s="5" t="str" cm="1">
        <f t="array" ref="AL763">IF(Table1[[#This Row],[A1]]="",AL762,INDEX(Table6[1],Table1[[#This Row],[Q1]]))</f>
        <v>PERDANA</v>
      </c>
      <c r="AM763" t="str" cm="1">
        <f t="array" ref="AM763">IF(Table1[[#This Row],[A1]]="",AM762,INDEX(Table6[2],Table1[[#This Row],[Q1]]))</f>
        <v>BREBES</v>
      </c>
      <c r="AN763" t="str">
        <f>CONCATENATE(Table1[[#This Row],[TOKO_H]],"-",Table1[[#This Row],[KOTA_H]])</f>
        <v>PERDANA-BREBES</v>
      </c>
      <c r="AO763"/>
      <c r="AP763" t="s">
        <v>9561</v>
      </c>
      <c r="AQ763"/>
    </row>
    <row r="764" spans="1:43">
      <c r="A764" t="str">
        <f>IF(Table1[[#This Row],[KODE BARANG]]="","",MATCH(Table1[[#This Row],[KODE BARANG]],DBS[KODE BARANG],0))</f>
        <v/>
      </c>
      <c r="B764" t="str">
        <f>IF(Table1[[#This Row],[ROWID]]="","",ROW()-2)</f>
        <v/>
      </c>
      <c r="C764" t="str">
        <f>IF(Table1[[#This Row],[NAMA BARANG]]="","",IF(Table1[[#This Row],[ID]]="",C763,Table1[[#This Row],[ID]]))</f>
        <v/>
      </c>
      <c r="D764" t="str">
        <f>IF(Table1[[#This Row],[A1]]="","",MATCH(Table1[[#This Row],[A1]],Table6[5],0))</f>
        <v/>
      </c>
      <c r="E764" t="str">
        <f>IF(Table1[[#This Row],[ID]]="","",Table1[[#This Row],[TOKO-KOTA_H]])</f>
        <v/>
      </c>
      <c r="F764" t="str">
        <f>IF(Table1[[#This Row],[NOTA TOKO]]="","",ROW()-2)</f>
        <v/>
      </c>
      <c r="G764" s="59"/>
      <c r="H764" s="1"/>
      <c r="J764" s="1"/>
      <c r="K764"/>
      <c r="L764" t="str">
        <f>IF(Table1[[#This Row],[_NAMA BARANG]]="",IF(Table1[[#This Row],[//DBS]]="","",INDEX(DBS[NAMA],Table1[[#This Row],[//DBS]])),Table1[[#This Row],[_NAMA BARANG]])</f>
        <v/>
      </c>
      <c r="M764"/>
      <c r="O764" t="str">
        <f>IF(Table1[[#This Row],[ROWID]]="","",IF(Table1[[#This Row],[_KETERANGAN]]="STOCK BELUM LENGKAP","ADA",IF(Table1[[#This Row],[KODE BARANG]]="","TIDAK ADA","ADA")))</f>
        <v/>
      </c>
      <c r="R764" t="str">
        <f>IF(Table1[[#This Row],[//DBS]]="","",INDEX(DBS[ISI],Table1[[#This Row],[//DBS]]))</f>
        <v/>
      </c>
      <c r="S764" t="str">
        <f>IF(Table1[[#This Row],[//DBS]]="","",IF(Table1[[#This Row],[SATUAN_BYPASS]]="",INDEX(DBS[[SATUAN ]],Table1[[#This Row],[//DBS]]),Table1[SATUAN_BYPASS]))</f>
        <v/>
      </c>
      <c r="U764" s="58" t="str">
        <f>IF(Table1[[#This Row],[HARGA_BYPASS]]="",IF(Table1[[#This Row],[_HARGA]]="","",Table1[[#This Row],[_HARGA]]*1000),Table1[[#This Row],[HARGA_BYPASS]])</f>
        <v/>
      </c>
      <c r="V764" s="2"/>
      <c r="W764" s="2"/>
      <c r="X764" s="58" t="str">
        <f>IF(Table1[[#This Row],[ROWID]]="","",IF(Table1[[#This Row],[ROWID]]=C765,"",SUMIF(Table1[ROWID],Table1[[#This Row],[ROWID]],Table1[TOTAL])))</f>
        <v/>
      </c>
      <c r="AA76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64" t="str">
        <f>IF(Table1[[#This Row],[JUMLAH NOTA]]="","",IF(Table1[[#This Row],[CONV]]="",Table1[[#This Row],[JUMLAH NOTA]],Table1[[#This Row],[JUMLAH NOTA]]*Table1[[#This Row],[CONV]]))</f>
        <v/>
      </c>
      <c r="AC764" t="str">
        <f>IF(Table1[[#This Row],[ISI_CONV]]="","",IF(Table1[[#This Row],[CONV]]="",Table1[[#This Row],[SATUAN NOTA]],Table1[[#This Row],[SATUAN]]))</f>
        <v/>
      </c>
      <c r="AD764" s="58" t="str">
        <f>IF(Table1[[#This Row],[HARGA]]="","",IF(Table1[[#This Row],[CONV]]="",Table1[[#This Row],[HARGA]],Table1[[#This Row],[HARGA]]/Table1[[#This Row],[CONV]]))</f>
        <v/>
      </c>
      <c r="AE764" s="58" t="str">
        <f>IF(Table1[[#This Row],[HARGA_CONV]]="","",Table1[[#This Row],[HARGA_CONV]]*Table1[[#This Row],[ISI_CONV]]*(100%-(Table1[[#This Row],[DISKON]]+Table1[[#This Row],[DISKON NOTA]])))</f>
        <v/>
      </c>
      <c r="AF764" s="3">
        <f>IF(Table1[[#This Row],[TANGGAL NOTA]]="",AF763,Table1[[#This Row],[TANGGAL NOTA]])</f>
        <v>45534</v>
      </c>
      <c r="AG764" s="3"/>
      <c r="AH764" s="3">
        <f>IF(Table1[[#This Row],[TANGGAL UPDATE]]="",AH763,Table1[[#This Row],[TANGGAL UPDATE]])</f>
        <v>45535</v>
      </c>
      <c r="AI764" t="str" cm="1">
        <f t="array" ref="AI764">IF(Table1[[#This Row],[A1]]="",AI763,INDEX(Table6[3],Table1[[#This Row],[Q1]]))</f>
        <v>KO</v>
      </c>
      <c r="AJ764" t="str">
        <f>IF(Table1[[#This Row],[_KETERANGAN]]="","",Table1[[#This Row],[_KETERANGAN]])</f>
        <v/>
      </c>
      <c r="AK764" t="str" cm="1">
        <f t="array" ref="AK764">IF(Table1[[#This Row],[A1]]="",AK763,INDEX(Table6[3],Table1[[#This Row],[Q1]]))</f>
        <v>KO</v>
      </c>
      <c r="AL764" s="5" t="str" cm="1">
        <f t="array" ref="AL764">IF(Table1[[#This Row],[A1]]="",AL763,INDEX(Table6[1],Table1[[#This Row],[Q1]]))</f>
        <v>PERDANA</v>
      </c>
      <c r="AM764" t="str" cm="1">
        <f t="array" ref="AM764">IF(Table1[[#This Row],[A1]]="",AM763,INDEX(Table6[2],Table1[[#This Row],[Q1]]))</f>
        <v>BREBES</v>
      </c>
      <c r="AN764" t="str">
        <f>CONCATENATE(Table1[[#This Row],[TOKO_H]],"-",Table1[[#This Row],[KOTA_H]])</f>
        <v>PERDANA-BREBES</v>
      </c>
      <c r="AO764"/>
      <c r="AP764" t="s">
        <v>9561</v>
      </c>
      <c r="AQ764"/>
    </row>
    <row r="765" spans="1:43">
      <c r="A765" t="str">
        <f>IF(Table1[[#This Row],[KODE BARANG]]="","",MATCH(Table1[[#This Row],[KODE BARANG]],DBS[KODE BARANG],0))</f>
        <v/>
      </c>
      <c r="B765" t="str">
        <f>IF(Table1[[#This Row],[ROWID]]="","",ROW()-2)</f>
        <v/>
      </c>
      <c r="C765" t="str">
        <f>IF(Table1[[#This Row],[NAMA BARANG]]="","",IF(Table1[[#This Row],[ID]]="",C764,Table1[[#This Row],[ID]]))</f>
        <v/>
      </c>
      <c r="D765" t="str">
        <f>IF(Table1[[#This Row],[A1]]="","",MATCH(Table1[[#This Row],[A1]],Table6[5],0))</f>
        <v/>
      </c>
      <c r="E765" t="str">
        <f>IF(Table1[[#This Row],[ID]]="","",Table1[[#This Row],[TOKO-KOTA_H]])</f>
        <v/>
      </c>
      <c r="F765" t="str">
        <f>IF(Table1[[#This Row],[NOTA TOKO]]="","",ROW()-2)</f>
        <v/>
      </c>
      <c r="G765" s="59"/>
      <c r="H765" s="1"/>
      <c r="J765" s="1"/>
      <c r="K765"/>
      <c r="L765" t="str">
        <f>IF(Table1[[#This Row],[_NAMA BARANG]]="",IF(Table1[[#This Row],[//DBS]]="","",INDEX(DBS[NAMA],Table1[[#This Row],[//DBS]])),Table1[[#This Row],[_NAMA BARANG]])</f>
        <v/>
      </c>
      <c r="M765"/>
      <c r="O765" t="str">
        <f>IF(Table1[[#This Row],[ROWID]]="","",IF(Table1[[#This Row],[_KETERANGAN]]="STOCK BELUM LENGKAP","ADA",IF(Table1[[#This Row],[KODE BARANG]]="","TIDAK ADA","ADA")))</f>
        <v/>
      </c>
      <c r="R765" t="str">
        <f>IF(Table1[[#This Row],[//DBS]]="","",INDEX(DBS[ISI],Table1[[#This Row],[//DBS]]))</f>
        <v/>
      </c>
      <c r="S765" t="str">
        <f>IF(Table1[[#This Row],[//DBS]]="","",IF(Table1[[#This Row],[SATUAN_BYPASS]]="",INDEX(DBS[[SATUAN ]],Table1[[#This Row],[//DBS]]),Table1[SATUAN_BYPASS]))</f>
        <v/>
      </c>
      <c r="U765" s="58" t="str">
        <f>IF(Table1[[#This Row],[HARGA_BYPASS]]="",IF(Table1[[#This Row],[_HARGA]]="","",Table1[[#This Row],[_HARGA]]*1000),Table1[[#This Row],[HARGA_BYPASS]])</f>
        <v/>
      </c>
      <c r="V765" s="2"/>
      <c r="W765" s="2"/>
      <c r="X765" s="58" t="str">
        <f>IF(Table1[[#This Row],[ROWID]]="","",IF(Table1[[#This Row],[ROWID]]=C766,"",SUMIF(Table1[ROWID],Table1[[#This Row],[ROWID]],Table1[TOTAL])))</f>
        <v/>
      </c>
      <c r="AA76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65" t="str">
        <f>IF(Table1[[#This Row],[JUMLAH NOTA]]="","",IF(Table1[[#This Row],[CONV]]="",Table1[[#This Row],[JUMLAH NOTA]],Table1[[#This Row],[JUMLAH NOTA]]*Table1[[#This Row],[CONV]]))</f>
        <v/>
      </c>
      <c r="AC765" t="str">
        <f>IF(Table1[[#This Row],[ISI_CONV]]="","",IF(Table1[[#This Row],[CONV]]="",Table1[[#This Row],[SATUAN NOTA]],Table1[[#This Row],[SATUAN]]))</f>
        <v/>
      </c>
      <c r="AD765" s="58" t="str">
        <f>IF(Table1[[#This Row],[HARGA]]="","",IF(Table1[[#This Row],[CONV]]="",Table1[[#This Row],[HARGA]],Table1[[#This Row],[HARGA]]/Table1[[#This Row],[CONV]]))</f>
        <v/>
      </c>
      <c r="AE765" s="58" t="str">
        <f>IF(Table1[[#This Row],[HARGA_CONV]]="","",Table1[[#This Row],[HARGA_CONV]]*Table1[[#This Row],[ISI_CONV]]*(100%-(Table1[[#This Row],[DISKON]]+Table1[[#This Row],[DISKON NOTA]])))</f>
        <v/>
      </c>
      <c r="AF765" s="3">
        <f>IF(Table1[[#This Row],[TANGGAL NOTA]]="",AF764,Table1[[#This Row],[TANGGAL NOTA]])</f>
        <v>45534</v>
      </c>
      <c r="AG765" s="3"/>
      <c r="AH765" s="3">
        <f>IF(Table1[[#This Row],[TANGGAL UPDATE]]="",AH764,Table1[[#This Row],[TANGGAL UPDATE]])</f>
        <v>45535</v>
      </c>
      <c r="AI765" t="str" cm="1">
        <f t="array" ref="AI765">IF(Table1[[#This Row],[A1]]="",AI764,INDEX(Table6[3],Table1[[#This Row],[Q1]]))</f>
        <v>KO</v>
      </c>
      <c r="AJ765" t="str">
        <f>IF(Table1[[#This Row],[_KETERANGAN]]="","",Table1[[#This Row],[_KETERANGAN]])</f>
        <v/>
      </c>
      <c r="AK765" t="str" cm="1">
        <f t="array" ref="AK765">IF(Table1[[#This Row],[A1]]="",AK764,INDEX(Table6[3],Table1[[#This Row],[Q1]]))</f>
        <v>KO</v>
      </c>
      <c r="AL765" s="5" t="str" cm="1">
        <f t="array" ref="AL765">IF(Table1[[#This Row],[A1]]="",AL764,INDEX(Table6[1],Table1[[#This Row],[Q1]]))</f>
        <v>PERDANA</v>
      </c>
      <c r="AM765" t="str" cm="1">
        <f t="array" ref="AM765">IF(Table1[[#This Row],[A1]]="",AM764,INDEX(Table6[2],Table1[[#This Row],[Q1]]))</f>
        <v>BREBES</v>
      </c>
      <c r="AN765" t="str">
        <f>CONCATENATE(Table1[[#This Row],[TOKO_H]],"-",Table1[[#This Row],[KOTA_H]])</f>
        <v>PERDANA-BREBES</v>
      </c>
      <c r="AO765"/>
      <c r="AP765" t="s">
        <v>9561</v>
      </c>
      <c r="AQ765"/>
    </row>
    <row r="766" spans="1:43">
      <c r="A766" t="str">
        <f>IF(Table1[[#This Row],[KODE BARANG]]="","",MATCH(Table1[[#This Row],[KODE BARANG]],DBS[KODE BARANG],0))</f>
        <v/>
      </c>
      <c r="B766" t="str">
        <f>IF(Table1[[#This Row],[ROWID]]="","",ROW()-2)</f>
        <v/>
      </c>
      <c r="C766" t="str">
        <f>IF(Table1[[#This Row],[NAMA BARANG]]="","",IF(Table1[[#This Row],[ID]]="",C765,Table1[[#This Row],[ID]]))</f>
        <v/>
      </c>
      <c r="D766" t="str">
        <f>IF(Table1[[#This Row],[A1]]="","",MATCH(Table1[[#This Row],[A1]],Table6[5],0))</f>
        <v/>
      </c>
      <c r="E766" t="str">
        <f>IF(Table1[[#This Row],[ID]]="","",Table1[[#This Row],[TOKO-KOTA_H]])</f>
        <v/>
      </c>
      <c r="F766" t="str">
        <f>IF(Table1[[#This Row],[NOTA TOKO]]="","",ROW()-2)</f>
        <v/>
      </c>
      <c r="G766" s="59"/>
      <c r="H766" s="1"/>
      <c r="J766" s="1"/>
      <c r="K766"/>
      <c r="L766" t="str">
        <f>IF(Table1[[#This Row],[_NAMA BARANG]]="",IF(Table1[[#This Row],[//DBS]]="","",INDEX(DBS[NAMA],Table1[[#This Row],[//DBS]])),Table1[[#This Row],[_NAMA BARANG]])</f>
        <v/>
      </c>
      <c r="M766"/>
      <c r="O766" t="str">
        <f>IF(Table1[[#This Row],[ROWID]]="","",IF(Table1[[#This Row],[_KETERANGAN]]="STOCK BELUM LENGKAP","ADA",IF(Table1[[#This Row],[KODE BARANG]]="","TIDAK ADA","ADA")))</f>
        <v/>
      </c>
      <c r="R766" t="str">
        <f>IF(Table1[[#This Row],[//DBS]]="","",INDEX(DBS[ISI],Table1[[#This Row],[//DBS]]))</f>
        <v/>
      </c>
      <c r="S766" t="str">
        <f>IF(Table1[[#This Row],[//DBS]]="","",IF(Table1[[#This Row],[SATUAN_BYPASS]]="",INDEX(DBS[[SATUAN ]],Table1[[#This Row],[//DBS]]),Table1[SATUAN_BYPASS]))</f>
        <v/>
      </c>
      <c r="U766" s="58" t="str">
        <f>IF(Table1[[#This Row],[HARGA_BYPASS]]="",IF(Table1[[#This Row],[_HARGA]]="","",Table1[[#This Row],[_HARGA]]*1000),Table1[[#This Row],[HARGA_BYPASS]])</f>
        <v/>
      </c>
      <c r="V766" s="2"/>
      <c r="W766" s="2"/>
      <c r="X766" s="58" t="str">
        <f>IF(Table1[[#This Row],[ROWID]]="","",IF(Table1[[#This Row],[ROWID]]=C767,"",SUMIF(Table1[ROWID],Table1[[#This Row],[ROWID]],Table1[TOTAL])))</f>
        <v/>
      </c>
      <c r="AA76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66" t="str">
        <f>IF(Table1[[#This Row],[JUMLAH NOTA]]="","",IF(Table1[[#This Row],[CONV]]="",Table1[[#This Row],[JUMLAH NOTA]],Table1[[#This Row],[JUMLAH NOTA]]*Table1[[#This Row],[CONV]]))</f>
        <v/>
      </c>
      <c r="AC766" t="str">
        <f>IF(Table1[[#This Row],[ISI_CONV]]="","",IF(Table1[[#This Row],[CONV]]="",Table1[[#This Row],[SATUAN NOTA]],Table1[[#This Row],[SATUAN]]))</f>
        <v/>
      </c>
      <c r="AD766" s="58" t="str">
        <f>IF(Table1[[#This Row],[HARGA]]="","",IF(Table1[[#This Row],[CONV]]="",Table1[[#This Row],[HARGA]],Table1[[#This Row],[HARGA]]/Table1[[#This Row],[CONV]]))</f>
        <v/>
      </c>
      <c r="AE766" s="58" t="str">
        <f>IF(Table1[[#This Row],[HARGA_CONV]]="","",Table1[[#This Row],[HARGA_CONV]]*Table1[[#This Row],[ISI_CONV]]*(100%-(Table1[[#This Row],[DISKON]]+Table1[[#This Row],[DISKON NOTA]])))</f>
        <v/>
      </c>
      <c r="AF766" s="3">
        <f>IF(Table1[[#This Row],[TANGGAL NOTA]]="",AF765,Table1[[#This Row],[TANGGAL NOTA]])</f>
        <v>45534</v>
      </c>
      <c r="AG766" s="3"/>
      <c r="AH766" s="3">
        <f>IF(Table1[[#This Row],[TANGGAL UPDATE]]="",AH765,Table1[[#This Row],[TANGGAL UPDATE]])</f>
        <v>45535</v>
      </c>
      <c r="AI766" t="str" cm="1">
        <f t="array" ref="AI766">IF(Table1[[#This Row],[A1]]="",AI765,INDEX(Table6[3],Table1[[#This Row],[Q1]]))</f>
        <v>KO</v>
      </c>
      <c r="AJ766" t="str">
        <f>IF(Table1[[#This Row],[_KETERANGAN]]="","",Table1[[#This Row],[_KETERANGAN]])</f>
        <v/>
      </c>
      <c r="AK766" t="str" cm="1">
        <f t="array" ref="AK766">IF(Table1[[#This Row],[A1]]="",AK765,INDEX(Table6[3],Table1[[#This Row],[Q1]]))</f>
        <v>KO</v>
      </c>
      <c r="AL766" s="5" t="str" cm="1">
        <f t="array" ref="AL766">IF(Table1[[#This Row],[A1]]="",AL765,INDEX(Table6[1],Table1[[#This Row],[Q1]]))</f>
        <v>PERDANA</v>
      </c>
      <c r="AM766" t="str" cm="1">
        <f t="array" ref="AM766">IF(Table1[[#This Row],[A1]]="",AM765,INDEX(Table6[2],Table1[[#This Row],[Q1]]))</f>
        <v>BREBES</v>
      </c>
      <c r="AN766" t="str">
        <f>CONCATENATE(Table1[[#This Row],[TOKO_H]],"-",Table1[[#This Row],[KOTA_H]])</f>
        <v>PERDANA-BREBES</v>
      </c>
      <c r="AO766"/>
      <c r="AP766" t="s">
        <v>9561</v>
      </c>
      <c r="AQ766"/>
    </row>
    <row r="767" spans="1:43">
      <c r="A767" t="str">
        <f>IF(Table1[[#This Row],[KODE BARANG]]="","",MATCH(Table1[[#This Row],[KODE BARANG]],DBS[KODE BARANG],0))</f>
        <v/>
      </c>
      <c r="B767" t="str">
        <f>IF(Table1[[#This Row],[ROWID]]="","",ROW()-2)</f>
        <v/>
      </c>
      <c r="C767" t="str">
        <f>IF(Table1[[#This Row],[NAMA BARANG]]="","",IF(Table1[[#This Row],[ID]]="",C766,Table1[[#This Row],[ID]]))</f>
        <v/>
      </c>
      <c r="D767" t="str">
        <f>IF(Table1[[#This Row],[A1]]="","",MATCH(Table1[[#This Row],[A1]],Table6[5],0))</f>
        <v/>
      </c>
      <c r="E767" t="str">
        <f>IF(Table1[[#This Row],[ID]]="","",Table1[[#This Row],[TOKO-KOTA_H]])</f>
        <v/>
      </c>
      <c r="F767" t="str">
        <f>IF(Table1[[#This Row],[NOTA TOKO]]="","",ROW()-2)</f>
        <v/>
      </c>
      <c r="G767" s="59"/>
      <c r="H767" s="1"/>
      <c r="J767" s="1"/>
      <c r="K767"/>
      <c r="L767" t="str">
        <f>IF(Table1[[#This Row],[_NAMA BARANG]]="",IF(Table1[[#This Row],[//DBS]]="","",INDEX(DBS[NAMA],Table1[[#This Row],[//DBS]])),Table1[[#This Row],[_NAMA BARANG]])</f>
        <v/>
      </c>
      <c r="M767"/>
      <c r="O767" t="str">
        <f>IF(Table1[[#This Row],[ROWID]]="","",IF(Table1[[#This Row],[_KETERANGAN]]="STOCK BELUM LENGKAP","ADA",IF(Table1[[#This Row],[KODE BARANG]]="","TIDAK ADA","ADA")))</f>
        <v/>
      </c>
      <c r="R767" t="str">
        <f>IF(Table1[[#This Row],[//DBS]]="","",INDEX(DBS[ISI],Table1[[#This Row],[//DBS]]))</f>
        <v/>
      </c>
      <c r="S767" t="str">
        <f>IF(Table1[[#This Row],[//DBS]]="","",IF(Table1[[#This Row],[SATUAN_BYPASS]]="",INDEX(DBS[[SATUAN ]],Table1[[#This Row],[//DBS]]),Table1[SATUAN_BYPASS]))</f>
        <v/>
      </c>
      <c r="U767" s="58" t="str">
        <f>IF(Table1[[#This Row],[HARGA_BYPASS]]="",IF(Table1[[#This Row],[_HARGA]]="","",Table1[[#This Row],[_HARGA]]*1000),Table1[[#This Row],[HARGA_BYPASS]])</f>
        <v/>
      </c>
      <c r="V767" s="2"/>
      <c r="W767" s="2"/>
      <c r="X767" s="58" t="str">
        <f>IF(Table1[[#This Row],[ROWID]]="","",IF(Table1[[#This Row],[ROWID]]=C768,"",SUMIF(Table1[ROWID],Table1[[#This Row],[ROWID]],Table1[TOTAL])))</f>
        <v/>
      </c>
      <c r="AA76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67" t="str">
        <f>IF(Table1[[#This Row],[JUMLAH NOTA]]="","",IF(Table1[[#This Row],[CONV]]="",Table1[[#This Row],[JUMLAH NOTA]],Table1[[#This Row],[JUMLAH NOTA]]*Table1[[#This Row],[CONV]]))</f>
        <v/>
      </c>
      <c r="AC767" t="str">
        <f>IF(Table1[[#This Row],[ISI_CONV]]="","",IF(Table1[[#This Row],[CONV]]="",Table1[[#This Row],[SATUAN NOTA]],Table1[[#This Row],[SATUAN]]))</f>
        <v/>
      </c>
      <c r="AD767" s="58" t="str">
        <f>IF(Table1[[#This Row],[HARGA]]="","",IF(Table1[[#This Row],[CONV]]="",Table1[[#This Row],[HARGA]],Table1[[#This Row],[HARGA]]/Table1[[#This Row],[CONV]]))</f>
        <v/>
      </c>
      <c r="AE767" s="58" t="str">
        <f>IF(Table1[[#This Row],[HARGA_CONV]]="","",Table1[[#This Row],[HARGA_CONV]]*Table1[[#This Row],[ISI_CONV]]*(100%-(Table1[[#This Row],[DISKON]]+Table1[[#This Row],[DISKON NOTA]])))</f>
        <v/>
      </c>
      <c r="AF767" s="3">
        <f>IF(Table1[[#This Row],[TANGGAL NOTA]]="",AF766,Table1[[#This Row],[TANGGAL NOTA]])</f>
        <v>45534</v>
      </c>
      <c r="AG767" s="3"/>
      <c r="AH767" s="3">
        <f>IF(Table1[[#This Row],[TANGGAL UPDATE]]="",AH766,Table1[[#This Row],[TANGGAL UPDATE]])</f>
        <v>45535</v>
      </c>
      <c r="AI767" t="str" cm="1">
        <f t="array" ref="AI767">IF(Table1[[#This Row],[A1]]="",AI766,INDEX(Table6[3],Table1[[#This Row],[Q1]]))</f>
        <v>KO</v>
      </c>
      <c r="AJ767" t="str">
        <f>IF(Table1[[#This Row],[_KETERANGAN]]="","",Table1[[#This Row],[_KETERANGAN]])</f>
        <v/>
      </c>
      <c r="AK767" t="str" cm="1">
        <f t="array" ref="AK767">IF(Table1[[#This Row],[A1]]="",AK766,INDEX(Table6[3],Table1[[#This Row],[Q1]]))</f>
        <v>KO</v>
      </c>
      <c r="AL767" s="5" t="str" cm="1">
        <f t="array" ref="AL767">IF(Table1[[#This Row],[A1]]="",AL766,INDEX(Table6[1],Table1[[#This Row],[Q1]]))</f>
        <v>PERDANA</v>
      </c>
      <c r="AM767" t="str" cm="1">
        <f t="array" ref="AM767">IF(Table1[[#This Row],[A1]]="",AM766,INDEX(Table6[2],Table1[[#This Row],[Q1]]))</f>
        <v>BREBES</v>
      </c>
      <c r="AN767" t="str">
        <f>CONCATENATE(Table1[[#This Row],[TOKO_H]],"-",Table1[[#This Row],[KOTA_H]])</f>
        <v>PERDANA-BREBES</v>
      </c>
      <c r="AO767"/>
      <c r="AP767" t="s">
        <v>9561</v>
      </c>
      <c r="AQ767"/>
    </row>
    <row r="768" spans="1:43">
      <c r="A768" t="str">
        <f>IF(Table1[[#This Row],[KODE BARANG]]="","",MATCH(Table1[[#This Row],[KODE BARANG]],DBS[KODE BARANG],0))</f>
        <v/>
      </c>
      <c r="B768" t="str">
        <f>IF(Table1[[#This Row],[ROWID]]="","",ROW()-2)</f>
        <v/>
      </c>
      <c r="C768" t="str">
        <f>IF(Table1[[#This Row],[NAMA BARANG]]="","",IF(Table1[[#This Row],[ID]]="",C767,Table1[[#This Row],[ID]]))</f>
        <v/>
      </c>
      <c r="D768" t="str">
        <f>IF(Table1[[#This Row],[A1]]="","",MATCH(Table1[[#This Row],[A1]],Table6[5],0))</f>
        <v/>
      </c>
      <c r="E768" t="str">
        <f>IF(Table1[[#This Row],[ID]]="","",Table1[[#This Row],[TOKO-KOTA_H]])</f>
        <v/>
      </c>
      <c r="F768" t="str">
        <f>IF(Table1[[#This Row],[NOTA TOKO]]="","",ROW()-2)</f>
        <v/>
      </c>
      <c r="G768" s="59"/>
      <c r="H768" s="1"/>
      <c r="J768" s="1"/>
      <c r="K768"/>
      <c r="L768" t="str">
        <f>IF(Table1[[#This Row],[_NAMA BARANG]]="",IF(Table1[[#This Row],[//DBS]]="","",INDEX(DBS[NAMA],Table1[[#This Row],[//DBS]])),Table1[[#This Row],[_NAMA BARANG]])</f>
        <v/>
      </c>
      <c r="M768"/>
      <c r="O768" t="str">
        <f>IF(Table1[[#This Row],[ROWID]]="","",IF(Table1[[#This Row],[_KETERANGAN]]="STOCK BELUM LENGKAP","ADA",IF(Table1[[#This Row],[KODE BARANG]]="","TIDAK ADA","ADA")))</f>
        <v/>
      </c>
      <c r="R768" t="str">
        <f>IF(Table1[[#This Row],[//DBS]]="","",INDEX(DBS[ISI],Table1[[#This Row],[//DBS]]))</f>
        <v/>
      </c>
      <c r="S768" t="str">
        <f>IF(Table1[[#This Row],[//DBS]]="","",IF(Table1[[#This Row],[SATUAN_BYPASS]]="",INDEX(DBS[[SATUAN ]],Table1[[#This Row],[//DBS]]),Table1[SATUAN_BYPASS]))</f>
        <v/>
      </c>
      <c r="U768" s="58" t="str">
        <f>IF(Table1[[#This Row],[HARGA_BYPASS]]="",IF(Table1[[#This Row],[_HARGA]]="","",Table1[[#This Row],[_HARGA]]*1000),Table1[[#This Row],[HARGA_BYPASS]])</f>
        <v/>
      </c>
      <c r="V768" s="2"/>
      <c r="W768" s="2"/>
      <c r="X768" s="58" t="str">
        <f>IF(Table1[[#This Row],[ROWID]]="","",IF(Table1[[#This Row],[ROWID]]=C769,"",SUMIF(Table1[ROWID],Table1[[#This Row],[ROWID]],Table1[TOTAL])))</f>
        <v/>
      </c>
      <c r="AA76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68" t="str">
        <f>IF(Table1[[#This Row],[JUMLAH NOTA]]="","",IF(Table1[[#This Row],[CONV]]="",Table1[[#This Row],[JUMLAH NOTA]],Table1[[#This Row],[JUMLAH NOTA]]*Table1[[#This Row],[CONV]]))</f>
        <v/>
      </c>
      <c r="AC768" t="str">
        <f>IF(Table1[[#This Row],[ISI_CONV]]="","",IF(Table1[[#This Row],[CONV]]="",Table1[[#This Row],[SATUAN NOTA]],Table1[[#This Row],[SATUAN]]))</f>
        <v/>
      </c>
      <c r="AD768" s="58" t="str">
        <f>IF(Table1[[#This Row],[HARGA]]="","",IF(Table1[[#This Row],[CONV]]="",Table1[[#This Row],[HARGA]],Table1[[#This Row],[HARGA]]/Table1[[#This Row],[CONV]]))</f>
        <v/>
      </c>
      <c r="AE768" s="58" t="str">
        <f>IF(Table1[[#This Row],[HARGA_CONV]]="","",Table1[[#This Row],[HARGA_CONV]]*Table1[[#This Row],[ISI_CONV]]*(100%-(Table1[[#This Row],[DISKON]]+Table1[[#This Row],[DISKON NOTA]])))</f>
        <v/>
      </c>
      <c r="AF768" s="3">
        <f>IF(Table1[[#This Row],[TANGGAL NOTA]]="",AF767,Table1[[#This Row],[TANGGAL NOTA]])</f>
        <v>45534</v>
      </c>
      <c r="AG768" s="3"/>
      <c r="AH768" s="3">
        <f>IF(Table1[[#This Row],[TANGGAL UPDATE]]="",AH767,Table1[[#This Row],[TANGGAL UPDATE]])</f>
        <v>45535</v>
      </c>
      <c r="AI768" t="str" cm="1">
        <f t="array" ref="AI768">IF(Table1[[#This Row],[A1]]="",AI767,INDEX(Table6[3],Table1[[#This Row],[Q1]]))</f>
        <v>KO</v>
      </c>
      <c r="AJ768" t="str">
        <f>IF(Table1[[#This Row],[_KETERANGAN]]="","",Table1[[#This Row],[_KETERANGAN]])</f>
        <v/>
      </c>
      <c r="AK768" t="str" cm="1">
        <f t="array" ref="AK768">IF(Table1[[#This Row],[A1]]="",AK767,INDEX(Table6[3],Table1[[#This Row],[Q1]]))</f>
        <v>KO</v>
      </c>
      <c r="AL768" s="5" t="str" cm="1">
        <f t="array" ref="AL768">IF(Table1[[#This Row],[A1]]="",AL767,INDEX(Table6[1],Table1[[#This Row],[Q1]]))</f>
        <v>PERDANA</v>
      </c>
      <c r="AM768" t="str" cm="1">
        <f t="array" ref="AM768">IF(Table1[[#This Row],[A1]]="",AM767,INDEX(Table6[2],Table1[[#This Row],[Q1]]))</f>
        <v>BREBES</v>
      </c>
      <c r="AN768" t="str">
        <f>CONCATENATE(Table1[[#This Row],[TOKO_H]],"-",Table1[[#This Row],[KOTA_H]])</f>
        <v>PERDANA-BREBES</v>
      </c>
      <c r="AO768"/>
      <c r="AP768" t="s">
        <v>9561</v>
      </c>
      <c r="AQ768"/>
    </row>
    <row r="769" spans="1:43">
      <c r="A769" t="str">
        <f>IF(Table1[[#This Row],[KODE BARANG]]="","",MATCH(Table1[[#This Row],[KODE BARANG]],DBS[KODE BARANG],0))</f>
        <v/>
      </c>
      <c r="B769" t="str">
        <f>IF(Table1[[#This Row],[ROWID]]="","",ROW()-2)</f>
        <v/>
      </c>
      <c r="C769" t="str">
        <f>IF(Table1[[#This Row],[NAMA BARANG]]="","",IF(Table1[[#This Row],[ID]]="",C768,Table1[[#This Row],[ID]]))</f>
        <v/>
      </c>
      <c r="D769" t="str">
        <f>IF(Table1[[#This Row],[A1]]="","",MATCH(Table1[[#This Row],[A1]],Table6[5],0))</f>
        <v/>
      </c>
      <c r="E769" t="str">
        <f>IF(Table1[[#This Row],[ID]]="","",Table1[[#This Row],[TOKO-KOTA_H]])</f>
        <v/>
      </c>
      <c r="F769" t="str">
        <f>IF(Table1[[#This Row],[NOTA TOKO]]="","",ROW()-2)</f>
        <v/>
      </c>
      <c r="G769" s="59"/>
      <c r="H769" s="1"/>
      <c r="J769" s="1"/>
      <c r="K769"/>
      <c r="L769" t="str">
        <f>IF(Table1[[#This Row],[_NAMA BARANG]]="",IF(Table1[[#This Row],[//DBS]]="","",INDEX(DBS[NAMA],Table1[[#This Row],[//DBS]])),Table1[[#This Row],[_NAMA BARANG]])</f>
        <v/>
      </c>
      <c r="M769"/>
      <c r="O769" t="str">
        <f>IF(Table1[[#This Row],[ROWID]]="","",IF(Table1[[#This Row],[_KETERANGAN]]="STOCK BELUM LENGKAP","ADA",IF(Table1[[#This Row],[KODE BARANG]]="","TIDAK ADA","ADA")))</f>
        <v/>
      </c>
      <c r="R769" t="str">
        <f>IF(Table1[[#This Row],[//DBS]]="","",INDEX(DBS[ISI],Table1[[#This Row],[//DBS]]))</f>
        <v/>
      </c>
      <c r="S769" t="str">
        <f>IF(Table1[[#This Row],[//DBS]]="","",IF(Table1[[#This Row],[SATUAN_BYPASS]]="",INDEX(DBS[[SATUAN ]],Table1[[#This Row],[//DBS]]),Table1[SATUAN_BYPASS]))</f>
        <v/>
      </c>
      <c r="U769" s="58" t="str">
        <f>IF(Table1[[#This Row],[HARGA_BYPASS]]="",IF(Table1[[#This Row],[_HARGA]]="","",Table1[[#This Row],[_HARGA]]*1000),Table1[[#This Row],[HARGA_BYPASS]])</f>
        <v/>
      </c>
      <c r="V769" s="2"/>
      <c r="W769" s="2"/>
      <c r="X769" s="58" t="str">
        <f>IF(Table1[[#This Row],[ROWID]]="","",IF(Table1[[#This Row],[ROWID]]=C770,"",SUMIF(Table1[ROWID],Table1[[#This Row],[ROWID]],Table1[TOTAL])))</f>
        <v/>
      </c>
      <c r="AA76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69" t="str">
        <f>IF(Table1[[#This Row],[JUMLAH NOTA]]="","",IF(Table1[[#This Row],[CONV]]="",Table1[[#This Row],[JUMLAH NOTA]],Table1[[#This Row],[JUMLAH NOTA]]*Table1[[#This Row],[CONV]]))</f>
        <v/>
      </c>
      <c r="AC769" t="str">
        <f>IF(Table1[[#This Row],[ISI_CONV]]="","",IF(Table1[[#This Row],[CONV]]="",Table1[[#This Row],[SATUAN NOTA]],Table1[[#This Row],[SATUAN]]))</f>
        <v/>
      </c>
      <c r="AD769" s="58" t="str">
        <f>IF(Table1[[#This Row],[HARGA]]="","",IF(Table1[[#This Row],[CONV]]="",Table1[[#This Row],[HARGA]],Table1[[#This Row],[HARGA]]/Table1[[#This Row],[CONV]]))</f>
        <v/>
      </c>
      <c r="AE769" s="58" t="str">
        <f>IF(Table1[[#This Row],[HARGA_CONV]]="","",Table1[[#This Row],[HARGA_CONV]]*Table1[[#This Row],[ISI_CONV]]*(100%-(Table1[[#This Row],[DISKON]]+Table1[[#This Row],[DISKON NOTA]])))</f>
        <v/>
      </c>
      <c r="AF769" s="3">
        <f>IF(Table1[[#This Row],[TANGGAL NOTA]]="",AF768,Table1[[#This Row],[TANGGAL NOTA]])</f>
        <v>45534</v>
      </c>
      <c r="AG769" s="3"/>
      <c r="AH769" s="3">
        <f>IF(Table1[[#This Row],[TANGGAL UPDATE]]="",AH768,Table1[[#This Row],[TANGGAL UPDATE]])</f>
        <v>45535</v>
      </c>
      <c r="AI769" t="str" cm="1">
        <f t="array" ref="AI769">IF(Table1[[#This Row],[A1]]="",AI768,INDEX(Table6[3],Table1[[#This Row],[Q1]]))</f>
        <v>KO</v>
      </c>
      <c r="AJ769" t="str">
        <f>IF(Table1[[#This Row],[_KETERANGAN]]="","",Table1[[#This Row],[_KETERANGAN]])</f>
        <v/>
      </c>
      <c r="AK769" t="str" cm="1">
        <f t="array" ref="AK769">IF(Table1[[#This Row],[A1]]="",AK768,INDEX(Table6[3],Table1[[#This Row],[Q1]]))</f>
        <v>KO</v>
      </c>
      <c r="AL769" s="5" t="str" cm="1">
        <f t="array" ref="AL769">IF(Table1[[#This Row],[A1]]="",AL768,INDEX(Table6[1],Table1[[#This Row],[Q1]]))</f>
        <v>PERDANA</v>
      </c>
      <c r="AM769" t="str" cm="1">
        <f t="array" ref="AM769">IF(Table1[[#This Row],[A1]]="",AM768,INDEX(Table6[2],Table1[[#This Row],[Q1]]))</f>
        <v>BREBES</v>
      </c>
      <c r="AN769" t="str">
        <f>CONCATENATE(Table1[[#This Row],[TOKO_H]],"-",Table1[[#This Row],[KOTA_H]])</f>
        <v>PERDANA-BREBES</v>
      </c>
      <c r="AO769"/>
      <c r="AP769" t="s">
        <v>9561</v>
      </c>
      <c r="AQ769"/>
    </row>
    <row r="770" spans="1:43">
      <c r="A770" t="str">
        <f>IF(Table1[[#This Row],[KODE BARANG]]="","",MATCH(Table1[[#This Row],[KODE BARANG]],DBS[KODE BARANG],0))</f>
        <v/>
      </c>
      <c r="B770" t="str">
        <f>IF(Table1[[#This Row],[ROWID]]="","",ROW()-2)</f>
        <v/>
      </c>
      <c r="C770" t="str">
        <f>IF(Table1[[#This Row],[NAMA BARANG]]="","",IF(Table1[[#This Row],[ID]]="",C769,Table1[[#This Row],[ID]]))</f>
        <v/>
      </c>
      <c r="D770" t="str">
        <f>IF(Table1[[#This Row],[A1]]="","",MATCH(Table1[[#This Row],[A1]],Table6[5],0))</f>
        <v/>
      </c>
      <c r="E770" t="str">
        <f>IF(Table1[[#This Row],[ID]]="","",Table1[[#This Row],[TOKO-KOTA_H]])</f>
        <v/>
      </c>
      <c r="F770" t="str">
        <f>IF(Table1[[#This Row],[NOTA TOKO]]="","",ROW()-2)</f>
        <v/>
      </c>
      <c r="G770" s="59"/>
      <c r="H770" s="1"/>
      <c r="J770" s="1"/>
      <c r="K770"/>
      <c r="L770" t="str">
        <f>IF(Table1[[#This Row],[_NAMA BARANG]]="",IF(Table1[[#This Row],[//DBS]]="","",INDEX(DBS[NAMA],Table1[[#This Row],[//DBS]])),Table1[[#This Row],[_NAMA BARANG]])</f>
        <v/>
      </c>
      <c r="M770"/>
      <c r="O770" t="str">
        <f>IF(Table1[[#This Row],[ROWID]]="","",IF(Table1[[#This Row],[_KETERANGAN]]="STOCK BELUM LENGKAP","ADA",IF(Table1[[#This Row],[KODE BARANG]]="","TIDAK ADA","ADA")))</f>
        <v/>
      </c>
      <c r="R770" t="str">
        <f>IF(Table1[[#This Row],[//DBS]]="","",INDEX(DBS[ISI],Table1[[#This Row],[//DBS]]))</f>
        <v/>
      </c>
      <c r="S770" t="str">
        <f>IF(Table1[[#This Row],[//DBS]]="","",IF(Table1[[#This Row],[SATUAN_BYPASS]]="",INDEX(DBS[[SATUAN ]],Table1[[#This Row],[//DBS]]),Table1[SATUAN_BYPASS]))</f>
        <v/>
      </c>
      <c r="U770" s="58" t="str">
        <f>IF(Table1[[#This Row],[HARGA_BYPASS]]="",IF(Table1[[#This Row],[_HARGA]]="","",Table1[[#This Row],[_HARGA]]*1000),Table1[[#This Row],[HARGA_BYPASS]])</f>
        <v/>
      </c>
      <c r="V770" s="2"/>
      <c r="W770" s="2"/>
      <c r="X770" s="58" t="str">
        <f>IF(Table1[[#This Row],[ROWID]]="","",IF(Table1[[#This Row],[ROWID]]=C771,"",SUMIF(Table1[ROWID],Table1[[#This Row],[ROWID]],Table1[TOTAL])))</f>
        <v/>
      </c>
      <c r="AA77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70" t="str">
        <f>IF(Table1[[#This Row],[JUMLAH NOTA]]="","",IF(Table1[[#This Row],[CONV]]="",Table1[[#This Row],[JUMLAH NOTA]],Table1[[#This Row],[JUMLAH NOTA]]*Table1[[#This Row],[CONV]]))</f>
        <v/>
      </c>
      <c r="AC770" t="str">
        <f>IF(Table1[[#This Row],[ISI_CONV]]="","",IF(Table1[[#This Row],[CONV]]="",Table1[[#This Row],[SATUAN NOTA]],Table1[[#This Row],[SATUAN]]))</f>
        <v/>
      </c>
      <c r="AD770" s="58" t="str">
        <f>IF(Table1[[#This Row],[HARGA]]="","",IF(Table1[[#This Row],[CONV]]="",Table1[[#This Row],[HARGA]],Table1[[#This Row],[HARGA]]/Table1[[#This Row],[CONV]]))</f>
        <v/>
      </c>
      <c r="AE770" s="58" t="str">
        <f>IF(Table1[[#This Row],[HARGA_CONV]]="","",Table1[[#This Row],[HARGA_CONV]]*Table1[[#This Row],[ISI_CONV]]*(100%-(Table1[[#This Row],[DISKON]]+Table1[[#This Row],[DISKON NOTA]])))</f>
        <v/>
      </c>
      <c r="AF770" s="3">
        <f>IF(Table1[[#This Row],[TANGGAL NOTA]]="",AF769,Table1[[#This Row],[TANGGAL NOTA]])</f>
        <v>45534</v>
      </c>
      <c r="AG770" s="3"/>
      <c r="AH770" s="3">
        <f>IF(Table1[[#This Row],[TANGGAL UPDATE]]="",AH769,Table1[[#This Row],[TANGGAL UPDATE]])</f>
        <v>45535</v>
      </c>
      <c r="AI770" t="str" cm="1">
        <f t="array" ref="AI770">IF(Table1[[#This Row],[A1]]="",AI769,INDEX(Table6[3],Table1[[#This Row],[Q1]]))</f>
        <v>KO</v>
      </c>
      <c r="AJ770" t="str">
        <f>IF(Table1[[#This Row],[_KETERANGAN]]="","",Table1[[#This Row],[_KETERANGAN]])</f>
        <v/>
      </c>
      <c r="AK770" t="str" cm="1">
        <f t="array" ref="AK770">IF(Table1[[#This Row],[A1]]="",AK769,INDEX(Table6[3],Table1[[#This Row],[Q1]]))</f>
        <v>KO</v>
      </c>
      <c r="AL770" s="5" t="str" cm="1">
        <f t="array" ref="AL770">IF(Table1[[#This Row],[A1]]="",AL769,INDEX(Table6[1],Table1[[#This Row],[Q1]]))</f>
        <v>PERDANA</v>
      </c>
      <c r="AM770" t="str" cm="1">
        <f t="array" ref="AM770">IF(Table1[[#This Row],[A1]]="",AM769,INDEX(Table6[2],Table1[[#This Row],[Q1]]))</f>
        <v>BREBES</v>
      </c>
      <c r="AN770" t="str">
        <f>CONCATENATE(Table1[[#This Row],[TOKO_H]],"-",Table1[[#This Row],[KOTA_H]])</f>
        <v>PERDANA-BREBES</v>
      </c>
      <c r="AO770"/>
      <c r="AP770" t="s">
        <v>9561</v>
      </c>
      <c r="AQ770"/>
    </row>
    <row r="771" spans="1:43">
      <c r="A771" t="str">
        <f>IF(Table1[[#This Row],[KODE BARANG]]="","",MATCH(Table1[[#This Row],[KODE BARANG]],DBS[KODE BARANG],0))</f>
        <v/>
      </c>
      <c r="B771" t="str">
        <f>IF(Table1[[#This Row],[ROWID]]="","",ROW()-2)</f>
        <v/>
      </c>
      <c r="C771" t="str">
        <f>IF(Table1[[#This Row],[NAMA BARANG]]="","",IF(Table1[[#This Row],[ID]]="",C770,Table1[[#This Row],[ID]]))</f>
        <v/>
      </c>
      <c r="D771" t="str">
        <f>IF(Table1[[#This Row],[A1]]="","",MATCH(Table1[[#This Row],[A1]],Table6[5],0))</f>
        <v/>
      </c>
      <c r="E771" t="str">
        <f>IF(Table1[[#This Row],[ID]]="","",Table1[[#This Row],[TOKO-KOTA_H]])</f>
        <v/>
      </c>
      <c r="F771" t="str">
        <f>IF(Table1[[#This Row],[NOTA TOKO]]="","",ROW()-2)</f>
        <v/>
      </c>
      <c r="G771" s="59"/>
      <c r="H771" s="1"/>
      <c r="J771" s="1"/>
      <c r="K771"/>
      <c r="L771" t="str">
        <f>IF(Table1[[#This Row],[_NAMA BARANG]]="",IF(Table1[[#This Row],[//DBS]]="","",INDEX(DBS[NAMA],Table1[[#This Row],[//DBS]])),Table1[[#This Row],[_NAMA BARANG]])</f>
        <v/>
      </c>
      <c r="M771"/>
      <c r="O771" t="str">
        <f>IF(Table1[[#This Row],[ROWID]]="","",IF(Table1[[#This Row],[_KETERANGAN]]="STOCK BELUM LENGKAP","ADA",IF(Table1[[#This Row],[KODE BARANG]]="","TIDAK ADA","ADA")))</f>
        <v/>
      </c>
      <c r="R771" t="str">
        <f>IF(Table1[[#This Row],[//DBS]]="","",INDEX(DBS[ISI],Table1[[#This Row],[//DBS]]))</f>
        <v/>
      </c>
      <c r="S771" t="str">
        <f>IF(Table1[[#This Row],[//DBS]]="","",IF(Table1[[#This Row],[SATUAN_BYPASS]]="",INDEX(DBS[[SATUAN ]],Table1[[#This Row],[//DBS]]),Table1[SATUAN_BYPASS]))</f>
        <v/>
      </c>
      <c r="U771" s="58" t="str">
        <f>IF(Table1[[#This Row],[HARGA_BYPASS]]="",IF(Table1[[#This Row],[_HARGA]]="","",Table1[[#This Row],[_HARGA]]*1000),Table1[[#This Row],[HARGA_BYPASS]])</f>
        <v/>
      </c>
      <c r="V771" s="2"/>
      <c r="W771" s="2"/>
      <c r="X771" s="58" t="str">
        <f>IF(Table1[[#This Row],[ROWID]]="","",IF(Table1[[#This Row],[ROWID]]=C772,"",SUMIF(Table1[ROWID],Table1[[#This Row],[ROWID]],Table1[TOTAL])))</f>
        <v/>
      </c>
      <c r="AA77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71" t="str">
        <f>IF(Table1[[#This Row],[JUMLAH NOTA]]="","",IF(Table1[[#This Row],[CONV]]="",Table1[[#This Row],[JUMLAH NOTA]],Table1[[#This Row],[JUMLAH NOTA]]*Table1[[#This Row],[CONV]]))</f>
        <v/>
      </c>
      <c r="AC771" t="str">
        <f>IF(Table1[[#This Row],[ISI_CONV]]="","",IF(Table1[[#This Row],[CONV]]="",Table1[[#This Row],[SATUAN NOTA]],Table1[[#This Row],[SATUAN]]))</f>
        <v/>
      </c>
      <c r="AD771" s="58" t="str">
        <f>IF(Table1[[#This Row],[HARGA]]="","",IF(Table1[[#This Row],[CONV]]="",Table1[[#This Row],[HARGA]],Table1[[#This Row],[HARGA]]/Table1[[#This Row],[CONV]]))</f>
        <v/>
      </c>
      <c r="AE771" s="58" t="str">
        <f>IF(Table1[[#This Row],[HARGA_CONV]]="","",Table1[[#This Row],[HARGA_CONV]]*Table1[[#This Row],[ISI_CONV]]*(100%-(Table1[[#This Row],[DISKON]]+Table1[[#This Row],[DISKON NOTA]])))</f>
        <v/>
      </c>
      <c r="AF771" s="3">
        <f>IF(Table1[[#This Row],[TANGGAL NOTA]]="",AF770,Table1[[#This Row],[TANGGAL NOTA]])</f>
        <v>45534</v>
      </c>
      <c r="AG771" s="3"/>
      <c r="AH771" s="3">
        <f>IF(Table1[[#This Row],[TANGGAL UPDATE]]="",AH770,Table1[[#This Row],[TANGGAL UPDATE]])</f>
        <v>45535</v>
      </c>
      <c r="AI771" t="str" cm="1">
        <f t="array" ref="AI771">IF(Table1[[#This Row],[A1]]="",AI770,INDEX(Table6[3],Table1[[#This Row],[Q1]]))</f>
        <v>KO</v>
      </c>
      <c r="AJ771" t="str">
        <f>IF(Table1[[#This Row],[_KETERANGAN]]="","",Table1[[#This Row],[_KETERANGAN]])</f>
        <v/>
      </c>
      <c r="AK771" t="str" cm="1">
        <f t="array" ref="AK771">IF(Table1[[#This Row],[A1]]="",AK770,INDEX(Table6[3],Table1[[#This Row],[Q1]]))</f>
        <v>KO</v>
      </c>
      <c r="AL771" s="5" t="str" cm="1">
        <f t="array" ref="AL771">IF(Table1[[#This Row],[A1]]="",AL770,INDEX(Table6[1],Table1[[#This Row],[Q1]]))</f>
        <v>PERDANA</v>
      </c>
      <c r="AM771" t="str" cm="1">
        <f t="array" ref="AM771">IF(Table1[[#This Row],[A1]]="",AM770,INDEX(Table6[2],Table1[[#This Row],[Q1]]))</f>
        <v>BREBES</v>
      </c>
      <c r="AN771" t="str">
        <f>CONCATENATE(Table1[[#This Row],[TOKO_H]],"-",Table1[[#This Row],[KOTA_H]])</f>
        <v>PERDANA-BREBES</v>
      </c>
      <c r="AO771"/>
      <c r="AP771" t="s">
        <v>9561</v>
      </c>
      <c r="AQ771"/>
    </row>
    <row r="772" spans="1:43">
      <c r="A772" t="str">
        <f>IF(Table1[[#This Row],[KODE BARANG]]="","",MATCH(Table1[[#This Row],[KODE BARANG]],DBS[KODE BARANG],0))</f>
        <v/>
      </c>
      <c r="B772" t="str">
        <f>IF(Table1[[#This Row],[ROWID]]="","",ROW()-2)</f>
        <v/>
      </c>
      <c r="C772" t="str">
        <f>IF(Table1[[#This Row],[NAMA BARANG]]="","",IF(Table1[[#This Row],[ID]]="",C771,Table1[[#This Row],[ID]]))</f>
        <v/>
      </c>
      <c r="D772" t="str">
        <f>IF(Table1[[#This Row],[A1]]="","",MATCH(Table1[[#This Row],[A1]],Table6[5],0))</f>
        <v/>
      </c>
      <c r="E772" t="str">
        <f>IF(Table1[[#This Row],[ID]]="","",Table1[[#This Row],[TOKO-KOTA_H]])</f>
        <v/>
      </c>
      <c r="F772" t="str">
        <f>IF(Table1[[#This Row],[NOTA TOKO]]="","",ROW()-2)</f>
        <v/>
      </c>
      <c r="G772" s="59"/>
      <c r="H772" s="1"/>
      <c r="J772" s="1"/>
      <c r="K772"/>
      <c r="L772" t="str">
        <f>IF(Table1[[#This Row],[_NAMA BARANG]]="",IF(Table1[[#This Row],[//DBS]]="","",INDEX(DBS[NAMA],Table1[[#This Row],[//DBS]])),Table1[[#This Row],[_NAMA BARANG]])</f>
        <v/>
      </c>
      <c r="M772"/>
      <c r="O772" t="str">
        <f>IF(Table1[[#This Row],[ROWID]]="","",IF(Table1[[#This Row],[_KETERANGAN]]="STOCK BELUM LENGKAP","ADA",IF(Table1[[#This Row],[KODE BARANG]]="","TIDAK ADA","ADA")))</f>
        <v/>
      </c>
      <c r="R772" t="str">
        <f>IF(Table1[[#This Row],[//DBS]]="","",INDEX(DBS[ISI],Table1[[#This Row],[//DBS]]))</f>
        <v/>
      </c>
      <c r="S772" t="str">
        <f>IF(Table1[[#This Row],[//DBS]]="","",IF(Table1[[#This Row],[SATUAN_BYPASS]]="",INDEX(DBS[[SATUAN ]],Table1[[#This Row],[//DBS]]),Table1[SATUAN_BYPASS]))</f>
        <v/>
      </c>
      <c r="U772" s="58" t="str">
        <f>IF(Table1[[#This Row],[HARGA_BYPASS]]="",IF(Table1[[#This Row],[_HARGA]]="","",Table1[[#This Row],[_HARGA]]*1000),Table1[[#This Row],[HARGA_BYPASS]])</f>
        <v/>
      </c>
      <c r="V772" s="2"/>
      <c r="W772" s="2"/>
      <c r="X772" s="58" t="str">
        <f>IF(Table1[[#This Row],[ROWID]]="","",IF(Table1[[#This Row],[ROWID]]=C773,"",SUMIF(Table1[ROWID],Table1[[#This Row],[ROWID]],Table1[TOTAL])))</f>
        <v/>
      </c>
      <c r="AA77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72" t="str">
        <f>IF(Table1[[#This Row],[JUMLAH NOTA]]="","",IF(Table1[[#This Row],[CONV]]="",Table1[[#This Row],[JUMLAH NOTA]],Table1[[#This Row],[JUMLAH NOTA]]*Table1[[#This Row],[CONV]]))</f>
        <v/>
      </c>
      <c r="AC772" t="str">
        <f>IF(Table1[[#This Row],[ISI_CONV]]="","",IF(Table1[[#This Row],[CONV]]="",Table1[[#This Row],[SATUAN NOTA]],Table1[[#This Row],[SATUAN]]))</f>
        <v/>
      </c>
      <c r="AD772" s="58" t="str">
        <f>IF(Table1[[#This Row],[HARGA]]="","",IF(Table1[[#This Row],[CONV]]="",Table1[[#This Row],[HARGA]],Table1[[#This Row],[HARGA]]/Table1[[#This Row],[CONV]]))</f>
        <v/>
      </c>
      <c r="AE772" s="58" t="str">
        <f>IF(Table1[[#This Row],[HARGA_CONV]]="","",Table1[[#This Row],[HARGA_CONV]]*Table1[[#This Row],[ISI_CONV]]*(100%-(Table1[[#This Row],[DISKON]]+Table1[[#This Row],[DISKON NOTA]])))</f>
        <v/>
      </c>
      <c r="AF772" s="3">
        <f>IF(Table1[[#This Row],[TANGGAL NOTA]]="",AF771,Table1[[#This Row],[TANGGAL NOTA]])</f>
        <v>45534</v>
      </c>
      <c r="AG772" s="3"/>
      <c r="AH772" s="3">
        <f>IF(Table1[[#This Row],[TANGGAL UPDATE]]="",AH771,Table1[[#This Row],[TANGGAL UPDATE]])</f>
        <v>45535</v>
      </c>
      <c r="AI772" t="str" cm="1">
        <f t="array" ref="AI772">IF(Table1[[#This Row],[A1]]="",AI771,INDEX(Table6[3],Table1[[#This Row],[Q1]]))</f>
        <v>KO</v>
      </c>
      <c r="AJ772" t="str">
        <f>IF(Table1[[#This Row],[_KETERANGAN]]="","",Table1[[#This Row],[_KETERANGAN]])</f>
        <v/>
      </c>
      <c r="AK772" t="str" cm="1">
        <f t="array" ref="AK772">IF(Table1[[#This Row],[A1]]="",AK771,INDEX(Table6[3],Table1[[#This Row],[Q1]]))</f>
        <v>KO</v>
      </c>
      <c r="AL772" s="5" t="str" cm="1">
        <f t="array" ref="AL772">IF(Table1[[#This Row],[A1]]="",AL771,INDEX(Table6[1],Table1[[#This Row],[Q1]]))</f>
        <v>PERDANA</v>
      </c>
      <c r="AM772" t="str" cm="1">
        <f t="array" ref="AM772">IF(Table1[[#This Row],[A1]]="",AM771,INDEX(Table6[2],Table1[[#This Row],[Q1]]))</f>
        <v>BREBES</v>
      </c>
      <c r="AN772" t="str">
        <f>CONCATENATE(Table1[[#This Row],[TOKO_H]],"-",Table1[[#This Row],[KOTA_H]])</f>
        <v>PERDANA-BREBES</v>
      </c>
      <c r="AO772"/>
      <c r="AP772" t="s">
        <v>9561</v>
      </c>
      <c r="AQ772"/>
    </row>
    <row r="773" spans="1:43">
      <c r="A773" t="str">
        <f>IF(Table1[[#This Row],[KODE BARANG]]="","",MATCH(Table1[[#This Row],[KODE BARANG]],DBS[KODE BARANG],0))</f>
        <v/>
      </c>
      <c r="B773" t="str">
        <f>IF(Table1[[#This Row],[ROWID]]="","",ROW()-2)</f>
        <v/>
      </c>
      <c r="C773" t="str">
        <f>IF(Table1[[#This Row],[NAMA BARANG]]="","",IF(Table1[[#This Row],[ID]]="",C772,Table1[[#This Row],[ID]]))</f>
        <v/>
      </c>
      <c r="D773" t="str">
        <f>IF(Table1[[#This Row],[A1]]="","",MATCH(Table1[[#This Row],[A1]],Table6[5],0))</f>
        <v/>
      </c>
      <c r="E773" t="str">
        <f>IF(Table1[[#This Row],[ID]]="","",Table1[[#This Row],[TOKO-KOTA_H]])</f>
        <v/>
      </c>
      <c r="F773" t="str">
        <f>IF(Table1[[#This Row],[NOTA TOKO]]="","",ROW()-2)</f>
        <v/>
      </c>
      <c r="G773" s="59"/>
      <c r="H773" s="1"/>
      <c r="J773" s="1"/>
      <c r="K773"/>
      <c r="L773" t="str">
        <f>IF(Table1[[#This Row],[_NAMA BARANG]]="",IF(Table1[[#This Row],[//DBS]]="","",INDEX(DBS[NAMA],Table1[[#This Row],[//DBS]])),Table1[[#This Row],[_NAMA BARANG]])</f>
        <v/>
      </c>
      <c r="M773"/>
      <c r="O773" t="str">
        <f>IF(Table1[[#This Row],[ROWID]]="","",IF(Table1[[#This Row],[_KETERANGAN]]="STOCK BELUM LENGKAP","ADA",IF(Table1[[#This Row],[KODE BARANG]]="","TIDAK ADA","ADA")))</f>
        <v/>
      </c>
      <c r="R773" t="str">
        <f>IF(Table1[[#This Row],[//DBS]]="","",INDEX(DBS[ISI],Table1[[#This Row],[//DBS]]))</f>
        <v/>
      </c>
      <c r="S773" t="str">
        <f>IF(Table1[[#This Row],[//DBS]]="","",IF(Table1[[#This Row],[SATUAN_BYPASS]]="",INDEX(DBS[[SATUAN ]],Table1[[#This Row],[//DBS]]),Table1[SATUAN_BYPASS]))</f>
        <v/>
      </c>
      <c r="U773" s="58" t="str">
        <f>IF(Table1[[#This Row],[HARGA_BYPASS]]="",IF(Table1[[#This Row],[_HARGA]]="","",Table1[[#This Row],[_HARGA]]*1000),Table1[[#This Row],[HARGA_BYPASS]])</f>
        <v/>
      </c>
      <c r="V773" s="2"/>
      <c r="W773" s="2"/>
      <c r="X773" s="58" t="str">
        <f>IF(Table1[[#This Row],[ROWID]]="","",IF(Table1[[#This Row],[ROWID]]=C774,"",SUMIF(Table1[ROWID],Table1[[#This Row],[ROWID]],Table1[TOTAL])))</f>
        <v/>
      </c>
      <c r="AA77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73" t="str">
        <f>IF(Table1[[#This Row],[JUMLAH NOTA]]="","",IF(Table1[[#This Row],[CONV]]="",Table1[[#This Row],[JUMLAH NOTA]],Table1[[#This Row],[JUMLAH NOTA]]*Table1[[#This Row],[CONV]]))</f>
        <v/>
      </c>
      <c r="AC773" t="str">
        <f>IF(Table1[[#This Row],[ISI_CONV]]="","",IF(Table1[[#This Row],[CONV]]="",Table1[[#This Row],[SATUAN NOTA]],Table1[[#This Row],[SATUAN]]))</f>
        <v/>
      </c>
      <c r="AD773" s="58" t="str">
        <f>IF(Table1[[#This Row],[HARGA]]="","",IF(Table1[[#This Row],[CONV]]="",Table1[[#This Row],[HARGA]],Table1[[#This Row],[HARGA]]/Table1[[#This Row],[CONV]]))</f>
        <v/>
      </c>
      <c r="AE773" s="58" t="str">
        <f>IF(Table1[[#This Row],[HARGA_CONV]]="","",Table1[[#This Row],[HARGA_CONV]]*Table1[[#This Row],[ISI_CONV]]*(100%-(Table1[[#This Row],[DISKON]]+Table1[[#This Row],[DISKON NOTA]])))</f>
        <v/>
      </c>
      <c r="AF773" s="3">
        <f>IF(Table1[[#This Row],[TANGGAL NOTA]]="",AF772,Table1[[#This Row],[TANGGAL NOTA]])</f>
        <v>45534</v>
      </c>
      <c r="AG773" s="3"/>
      <c r="AH773" s="3">
        <f>IF(Table1[[#This Row],[TANGGAL UPDATE]]="",AH772,Table1[[#This Row],[TANGGAL UPDATE]])</f>
        <v>45535</v>
      </c>
      <c r="AI773" t="str" cm="1">
        <f t="array" ref="AI773">IF(Table1[[#This Row],[A1]]="",AI772,INDEX(Table6[3],Table1[[#This Row],[Q1]]))</f>
        <v>KO</v>
      </c>
      <c r="AJ773" t="str">
        <f>IF(Table1[[#This Row],[_KETERANGAN]]="","",Table1[[#This Row],[_KETERANGAN]])</f>
        <v/>
      </c>
      <c r="AK773" t="str" cm="1">
        <f t="array" ref="AK773">IF(Table1[[#This Row],[A1]]="",AK772,INDEX(Table6[3],Table1[[#This Row],[Q1]]))</f>
        <v>KO</v>
      </c>
      <c r="AL773" s="5" t="str" cm="1">
        <f t="array" ref="AL773">IF(Table1[[#This Row],[A1]]="",AL772,INDEX(Table6[1],Table1[[#This Row],[Q1]]))</f>
        <v>PERDANA</v>
      </c>
      <c r="AM773" t="str" cm="1">
        <f t="array" ref="AM773">IF(Table1[[#This Row],[A1]]="",AM772,INDEX(Table6[2],Table1[[#This Row],[Q1]]))</f>
        <v>BREBES</v>
      </c>
      <c r="AN773" t="str">
        <f>CONCATENATE(Table1[[#This Row],[TOKO_H]],"-",Table1[[#This Row],[KOTA_H]])</f>
        <v>PERDANA-BREBES</v>
      </c>
      <c r="AO773"/>
      <c r="AP773" t="s">
        <v>9561</v>
      </c>
      <c r="AQ773"/>
    </row>
    <row r="774" spans="1:43">
      <c r="A774" t="str">
        <f>IF(Table1[[#This Row],[KODE BARANG]]="","",MATCH(Table1[[#This Row],[KODE BARANG]],DBS[KODE BARANG],0))</f>
        <v/>
      </c>
      <c r="B774" t="str">
        <f>IF(Table1[[#This Row],[ROWID]]="","",ROW()-2)</f>
        <v/>
      </c>
      <c r="C774" t="str">
        <f>IF(Table1[[#This Row],[NAMA BARANG]]="","",IF(Table1[[#This Row],[ID]]="",C773,Table1[[#This Row],[ID]]))</f>
        <v/>
      </c>
      <c r="D774" t="str">
        <f>IF(Table1[[#This Row],[A1]]="","",MATCH(Table1[[#This Row],[A1]],Table6[5],0))</f>
        <v/>
      </c>
      <c r="E774" t="str">
        <f>IF(Table1[[#This Row],[ID]]="","",Table1[[#This Row],[TOKO-KOTA_H]])</f>
        <v/>
      </c>
      <c r="F774" t="str">
        <f>IF(Table1[[#This Row],[NOTA TOKO]]="","",ROW()-2)</f>
        <v/>
      </c>
      <c r="G774" s="59"/>
      <c r="H774" s="1"/>
      <c r="J774" s="1"/>
      <c r="K774"/>
      <c r="L774" t="str">
        <f>IF(Table1[[#This Row],[_NAMA BARANG]]="",IF(Table1[[#This Row],[//DBS]]="","",INDEX(DBS[NAMA],Table1[[#This Row],[//DBS]])),Table1[[#This Row],[_NAMA BARANG]])</f>
        <v/>
      </c>
      <c r="M774"/>
      <c r="O774" t="str">
        <f>IF(Table1[[#This Row],[ROWID]]="","",IF(Table1[[#This Row],[_KETERANGAN]]="STOCK BELUM LENGKAP","ADA",IF(Table1[[#This Row],[KODE BARANG]]="","TIDAK ADA","ADA")))</f>
        <v/>
      </c>
      <c r="R774" t="str">
        <f>IF(Table1[[#This Row],[//DBS]]="","",INDEX(DBS[ISI],Table1[[#This Row],[//DBS]]))</f>
        <v/>
      </c>
      <c r="S774" t="str">
        <f>IF(Table1[[#This Row],[//DBS]]="","",IF(Table1[[#This Row],[SATUAN_BYPASS]]="",INDEX(DBS[[SATUAN ]],Table1[[#This Row],[//DBS]]),Table1[SATUAN_BYPASS]))</f>
        <v/>
      </c>
      <c r="U774" s="58" t="str">
        <f>IF(Table1[[#This Row],[HARGA_BYPASS]]="",IF(Table1[[#This Row],[_HARGA]]="","",Table1[[#This Row],[_HARGA]]*1000),Table1[[#This Row],[HARGA_BYPASS]])</f>
        <v/>
      </c>
      <c r="V774" s="2"/>
      <c r="W774" s="2"/>
      <c r="X774" s="58" t="str">
        <f>IF(Table1[[#This Row],[ROWID]]="","",IF(Table1[[#This Row],[ROWID]]=C775,"",SUMIF(Table1[ROWID],Table1[[#This Row],[ROWID]],Table1[TOTAL])))</f>
        <v/>
      </c>
      <c r="AA77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74" t="str">
        <f>IF(Table1[[#This Row],[JUMLAH NOTA]]="","",IF(Table1[[#This Row],[CONV]]="",Table1[[#This Row],[JUMLAH NOTA]],Table1[[#This Row],[JUMLAH NOTA]]*Table1[[#This Row],[CONV]]))</f>
        <v/>
      </c>
      <c r="AC774" t="str">
        <f>IF(Table1[[#This Row],[ISI_CONV]]="","",IF(Table1[[#This Row],[CONV]]="",Table1[[#This Row],[SATUAN NOTA]],Table1[[#This Row],[SATUAN]]))</f>
        <v/>
      </c>
      <c r="AD774" s="58" t="str">
        <f>IF(Table1[[#This Row],[HARGA]]="","",IF(Table1[[#This Row],[CONV]]="",Table1[[#This Row],[HARGA]],Table1[[#This Row],[HARGA]]/Table1[[#This Row],[CONV]]))</f>
        <v/>
      </c>
      <c r="AE774" s="58" t="str">
        <f>IF(Table1[[#This Row],[HARGA_CONV]]="","",Table1[[#This Row],[HARGA_CONV]]*Table1[[#This Row],[ISI_CONV]]*(100%-(Table1[[#This Row],[DISKON]]+Table1[[#This Row],[DISKON NOTA]])))</f>
        <v/>
      </c>
      <c r="AF774" s="3">
        <f>IF(Table1[[#This Row],[TANGGAL NOTA]]="",AF773,Table1[[#This Row],[TANGGAL NOTA]])</f>
        <v>45534</v>
      </c>
      <c r="AG774" s="3"/>
      <c r="AH774" s="3">
        <f>IF(Table1[[#This Row],[TANGGAL UPDATE]]="",AH773,Table1[[#This Row],[TANGGAL UPDATE]])</f>
        <v>45535</v>
      </c>
      <c r="AI774" t="str" cm="1">
        <f t="array" ref="AI774">IF(Table1[[#This Row],[A1]]="",AI773,INDEX(Table6[3],Table1[[#This Row],[Q1]]))</f>
        <v>KO</v>
      </c>
      <c r="AJ774" t="str">
        <f>IF(Table1[[#This Row],[_KETERANGAN]]="","",Table1[[#This Row],[_KETERANGAN]])</f>
        <v/>
      </c>
      <c r="AK774" t="str" cm="1">
        <f t="array" ref="AK774">IF(Table1[[#This Row],[A1]]="",AK773,INDEX(Table6[3],Table1[[#This Row],[Q1]]))</f>
        <v>KO</v>
      </c>
      <c r="AL774" s="5" t="str" cm="1">
        <f t="array" ref="AL774">IF(Table1[[#This Row],[A1]]="",AL773,INDEX(Table6[1],Table1[[#This Row],[Q1]]))</f>
        <v>PERDANA</v>
      </c>
      <c r="AM774" t="str" cm="1">
        <f t="array" ref="AM774">IF(Table1[[#This Row],[A1]]="",AM773,INDEX(Table6[2],Table1[[#This Row],[Q1]]))</f>
        <v>BREBES</v>
      </c>
      <c r="AN774" t="str">
        <f>CONCATENATE(Table1[[#This Row],[TOKO_H]],"-",Table1[[#This Row],[KOTA_H]])</f>
        <v>PERDANA-BREBES</v>
      </c>
      <c r="AO774"/>
      <c r="AP774" t="s">
        <v>9561</v>
      </c>
      <c r="AQ774"/>
    </row>
    <row r="775" spans="1:43">
      <c r="A775" t="str">
        <f>IF(Table1[[#This Row],[KODE BARANG]]="","",MATCH(Table1[[#This Row],[KODE BARANG]],DBS[KODE BARANG],0))</f>
        <v/>
      </c>
      <c r="B775" t="str">
        <f>IF(Table1[[#This Row],[ROWID]]="","",ROW()-2)</f>
        <v/>
      </c>
      <c r="C775" t="str">
        <f>IF(Table1[[#This Row],[NAMA BARANG]]="","",IF(Table1[[#This Row],[ID]]="",C774,Table1[[#This Row],[ID]]))</f>
        <v/>
      </c>
      <c r="D775" t="str">
        <f>IF(Table1[[#This Row],[A1]]="","",MATCH(Table1[[#This Row],[A1]],Table6[5],0))</f>
        <v/>
      </c>
      <c r="E775" t="str">
        <f>IF(Table1[[#This Row],[ID]]="","",Table1[[#This Row],[TOKO-KOTA_H]])</f>
        <v/>
      </c>
      <c r="F775" t="str">
        <f>IF(Table1[[#This Row],[NOTA TOKO]]="","",ROW()-2)</f>
        <v/>
      </c>
      <c r="G775" s="59"/>
      <c r="H775" s="1"/>
      <c r="J775" s="1"/>
      <c r="K775"/>
      <c r="L775" t="str">
        <f>IF(Table1[[#This Row],[_NAMA BARANG]]="",IF(Table1[[#This Row],[//DBS]]="","",INDEX(DBS[NAMA],Table1[[#This Row],[//DBS]])),Table1[[#This Row],[_NAMA BARANG]])</f>
        <v/>
      </c>
      <c r="M775"/>
      <c r="O775" t="str">
        <f>IF(Table1[[#This Row],[ROWID]]="","",IF(Table1[[#This Row],[_KETERANGAN]]="STOCK BELUM LENGKAP","ADA",IF(Table1[[#This Row],[KODE BARANG]]="","TIDAK ADA","ADA")))</f>
        <v/>
      </c>
      <c r="R775" t="str">
        <f>IF(Table1[[#This Row],[//DBS]]="","",INDEX(DBS[ISI],Table1[[#This Row],[//DBS]]))</f>
        <v/>
      </c>
      <c r="S775" t="str">
        <f>IF(Table1[[#This Row],[//DBS]]="","",IF(Table1[[#This Row],[SATUAN_BYPASS]]="",INDEX(DBS[[SATUAN ]],Table1[[#This Row],[//DBS]]),Table1[SATUAN_BYPASS]))</f>
        <v/>
      </c>
      <c r="U775" s="58" t="str">
        <f>IF(Table1[[#This Row],[HARGA_BYPASS]]="",IF(Table1[[#This Row],[_HARGA]]="","",Table1[[#This Row],[_HARGA]]*1000),Table1[[#This Row],[HARGA_BYPASS]])</f>
        <v/>
      </c>
      <c r="V775" s="2"/>
      <c r="W775" s="2"/>
      <c r="X775" s="58" t="str">
        <f>IF(Table1[[#This Row],[ROWID]]="","",IF(Table1[[#This Row],[ROWID]]=C776,"",SUMIF(Table1[ROWID],Table1[[#This Row],[ROWID]],Table1[TOTAL])))</f>
        <v/>
      </c>
      <c r="AA77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75" t="str">
        <f>IF(Table1[[#This Row],[JUMLAH NOTA]]="","",IF(Table1[[#This Row],[CONV]]="",Table1[[#This Row],[JUMLAH NOTA]],Table1[[#This Row],[JUMLAH NOTA]]*Table1[[#This Row],[CONV]]))</f>
        <v/>
      </c>
      <c r="AC775" t="str">
        <f>IF(Table1[[#This Row],[ISI_CONV]]="","",IF(Table1[[#This Row],[CONV]]="",Table1[[#This Row],[SATUAN NOTA]],Table1[[#This Row],[SATUAN]]))</f>
        <v/>
      </c>
      <c r="AD775" s="58" t="str">
        <f>IF(Table1[[#This Row],[HARGA]]="","",IF(Table1[[#This Row],[CONV]]="",Table1[[#This Row],[HARGA]],Table1[[#This Row],[HARGA]]/Table1[[#This Row],[CONV]]))</f>
        <v/>
      </c>
      <c r="AE775" s="58" t="str">
        <f>IF(Table1[[#This Row],[HARGA_CONV]]="","",Table1[[#This Row],[HARGA_CONV]]*Table1[[#This Row],[ISI_CONV]]*(100%-(Table1[[#This Row],[DISKON]]+Table1[[#This Row],[DISKON NOTA]])))</f>
        <v/>
      </c>
      <c r="AF775" s="3">
        <f>IF(Table1[[#This Row],[TANGGAL NOTA]]="",AF774,Table1[[#This Row],[TANGGAL NOTA]])</f>
        <v>45534</v>
      </c>
      <c r="AG775" s="3"/>
      <c r="AH775" s="3">
        <f>IF(Table1[[#This Row],[TANGGAL UPDATE]]="",AH774,Table1[[#This Row],[TANGGAL UPDATE]])</f>
        <v>45535</v>
      </c>
      <c r="AI775" t="str" cm="1">
        <f t="array" ref="AI775">IF(Table1[[#This Row],[A1]]="",AI774,INDEX(Table6[3],Table1[[#This Row],[Q1]]))</f>
        <v>KO</v>
      </c>
      <c r="AJ775" t="str">
        <f>IF(Table1[[#This Row],[_KETERANGAN]]="","",Table1[[#This Row],[_KETERANGAN]])</f>
        <v/>
      </c>
      <c r="AK775" t="str" cm="1">
        <f t="array" ref="AK775">IF(Table1[[#This Row],[A1]]="",AK774,INDEX(Table6[3],Table1[[#This Row],[Q1]]))</f>
        <v>KO</v>
      </c>
      <c r="AL775" s="5" t="str" cm="1">
        <f t="array" ref="AL775">IF(Table1[[#This Row],[A1]]="",AL774,INDEX(Table6[1],Table1[[#This Row],[Q1]]))</f>
        <v>PERDANA</v>
      </c>
      <c r="AM775" t="str" cm="1">
        <f t="array" ref="AM775">IF(Table1[[#This Row],[A1]]="",AM774,INDEX(Table6[2],Table1[[#This Row],[Q1]]))</f>
        <v>BREBES</v>
      </c>
      <c r="AN775" t="str">
        <f>CONCATENATE(Table1[[#This Row],[TOKO_H]],"-",Table1[[#This Row],[KOTA_H]])</f>
        <v>PERDANA-BREBES</v>
      </c>
      <c r="AO775"/>
      <c r="AP775" t="s">
        <v>9561</v>
      </c>
      <c r="AQ775"/>
    </row>
    <row r="776" spans="1:43">
      <c r="A776" t="str">
        <f>IF(Table1[[#This Row],[KODE BARANG]]="","",MATCH(Table1[[#This Row],[KODE BARANG]],DBS[KODE BARANG],0))</f>
        <v/>
      </c>
      <c r="B776" t="str">
        <f>IF(Table1[[#This Row],[ROWID]]="","",ROW()-2)</f>
        <v/>
      </c>
      <c r="C776" t="str">
        <f>IF(Table1[[#This Row],[NAMA BARANG]]="","",IF(Table1[[#This Row],[ID]]="",C775,Table1[[#This Row],[ID]]))</f>
        <v/>
      </c>
      <c r="D776" t="str">
        <f>IF(Table1[[#This Row],[A1]]="","",MATCH(Table1[[#This Row],[A1]],Table6[5],0))</f>
        <v/>
      </c>
      <c r="E776" t="str">
        <f>IF(Table1[[#This Row],[ID]]="","",Table1[[#This Row],[TOKO-KOTA_H]])</f>
        <v/>
      </c>
      <c r="F776" t="str">
        <f>IF(Table1[[#This Row],[NOTA TOKO]]="","",ROW()-2)</f>
        <v/>
      </c>
      <c r="G776" s="59"/>
      <c r="H776" s="1"/>
      <c r="J776" s="1"/>
      <c r="K776"/>
      <c r="L776" t="str">
        <f>IF(Table1[[#This Row],[_NAMA BARANG]]="",IF(Table1[[#This Row],[//DBS]]="","",INDEX(DBS[NAMA],Table1[[#This Row],[//DBS]])),Table1[[#This Row],[_NAMA BARANG]])</f>
        <v/>
      </c>
      <c r="M776"/>
      <c r="O776" t="str">
        <f>IF(Table1[[#This Row],[ROWID]]="","",IF(Table1[[#This Row],[_KETERANGAN]]="STOCK BELUM LENGKAP","ADA",IF(Table1[[#This Row],[KODE BARANG]]="","TIDAK ADA","ADA")))</f>
        <v/>
      </c>
      <c r="R776" t="str">
        <f>IF(Table1[[#This Row],[//DBS]]="","",INDEX(DBS[ISI],Table1[[#This Row],[//DBS]]))</f>
        <v/>
      </c>
      <c r="S776" t="str">
        <f>IF(Table1[[#This Row],[//DBS]]="","",IF(Table1[[#This Row],[SATUAN_BYPASS]]="",INDEX(DBS[[SATUAN ]],Table1[[#This Row],[//DBS]]),Table1[SATUAN_BYPASS]))</f>
        <v/>
      </c>
      <c r="U776" s="58" t="str">
        <f>IF(Table1[[#This Row],[HARGA_BYPASS]]="",IF(Table1[[#This Row],[_HARGA]]="","",Table1[[#This Row],[_HARGA]]*1000),Table1[[#This Row],[HARGA_BYPASS]])</f>
        <v/>
      </c>
      <c r="V776" s="2"/>
      <c r="W776" s="2"/>
      <c r="X776" s="58" t="str">
        <f>IF(Table1[[#This Row],[ROWID]]="","",IF(Table1[[#This Row],[ROWID]]=C777,"",SUMIF(Table1[ROWID],Table1[[#This Row],[ROWID]],Table1[TOTAL])))</f>
        <v/>
      </c>
      <c r="AA77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76" t="str">
        <f>IF(Table1[[#This Row],[JUMLAH NOTA]]="","",IF(Table1[[#This Row],[CONV]]="",Table1[[#This Row],[JUMLAH NOTA]],Table1[[#This Row],[JUMLAH NOTA]]*Table1[[#This Row],[CONV]]))</f>
        <v/>
      </c>
      <c r="AC776" t="str">
        <f>IF(Table1[[#This Row],[ISI_CONV]]="","",IF(Table1[[#This Row],[CONV]]="",Table1[[#This Row],[SATUAN NOTA]],Table1[[#This Row],[SATUAN]]))</f>
        <v/>
      </c>
      <c r="AD776" s="58" t="str">
        <f>IF(Table1[[#This Row],[HARGA]]="","",IF(Table1[[#This Row],[CONV]]="",Table1[[#This Row],[HARGA]],Table1[[#This Row],[HARGA]]/Table1[[#This Row],[CONV]]))</f>
        <v/>
      </c>
      <c r="AE776" s="58" t="str">
        <f>IF(Table1[[#This Row],[HARGA_CONV]]="","",Table1[[#This Row],[HARGA_CONV]]*Table1[[#This Row],[ISI_CONV]]*(100%-(Table1[[#This Row],[DISKON]]+Table1[[#This Row],[DISKON NOTA]])))</f>
        <v/>
      </c>
      <c r="AF776" s="3">
        <f>IF(Table1[[#This Row],[TANGGAL NOTA]]="",AF775,Table1[[#This Row],[TANGGAL NOTA]])</f>
        <v>45534</v>
      </c>
      <c r="AG776" s="3"/>
      <c r="AH776" s="3">
        <f>IF(Table1[[#This Row],[TANGGAL UPDATE]]="",AH775,Table1[[#This Row],[TANGGAL UPDATE]])</f>
        <v>45535</v>
      </c>
      <c r="AI776" t="str" cm="1">
        <f t="array" ref="AI776">IF(Table1[[#This Row],[A1]]="",AI775,INDEX(Table6[3],Table1[[#This Row],[Q1]]))</f>
        <v>KO</v>
      </c>
      <c r="AJ776" t="str">
        <f>IF(Table1[[#This Row],[_KETERANGAN]]="","",Table1[[#This Row],[_KETERANGAN]])</f>
        <v/>
      </c>
      <c r="AK776" t="str" cm="1">
        <f t="array" ref="AK776">IF(Table1[[#This Row],[A1]]="",AK775,INDEX(Table6[3],Table1[[#This Row],[Q1]]))</f>
        <v>KO</v>
      </c>
      <c r="AL776" s="5" t="str" cm="1">
        <f t="array" ref="AL776">IF(Table1[[#This Row],[A1]]="",AL775,INDEX(Table6[1],Table1[[#This Row],[Q1]]))</f>
        <v>PERDANA</v>
      </c>
      <c r="AM776" t="str" cm="1">
        <f t="array" ref="AM776">IF(Table1[[#This Row],[A1]]="",AM775,INDEX(Table6[2],Table1[[#This Row],[Q1]]))</f>
        <v>BREBES</v>
      </c>
      <c r="AN776" t="str">
        <f>CONCATENATE(Table1[[#This Row],[TOKO_H]],"-",Table1[[#This Row],[KOTA_H]])</f>
        <v>PERDANA-BREBES</v>
      </c>
      <c r="AO776"/>
      <c r="AP776" t="s">
        <v>9561</v>
      </c>
      <c r="AQ776"/>
    </row>
    <row r="777" spans="1:43">
      <c r="A777" t="str">
        <f>IF(Table1[[#This Row],[KODE BARANG]]="","",MATCH(Table1[[#This Row],[KODE BARANG]],DBS[KODE BARANG],0))</f>
        <v/>
      </c>
      <c r="B777" t="str">
        <f>IF(Table1[[#This Row],[ROWID]]="","",ROW()-2)</f>
        <v/>
      </c>
      <c r="C777" t="str">
        <f>IF(Table1[[#This Row],[NAMA BARANG]]="","",IF(Table1[[#This Row],[ID]]="",C776,Table1[[#This Row],[ID]]))</f>
        <v/>
      </c>
      <c r="D777" t="str">
        <f>IF(Table1[[#This Row],[A1]]="","",MATCH(Table1[[#This Row],[A1]],Table6[5],0))</f>
        <v/>
      </c>
      <c r="E777" t="str">
        <f>IF(Table1[[#This Row],[ID]]="","",Table1[[#This Row],[TOKO-KOTA_H]])</f>
        <v/>
      </c>
      <c r="F777" t="str">
        <f>IF(Table1[[#This Row],[NOTA TOKO]]="","",ROW()-2)</f>
        <v/>
      </c>
      <c r="G777" s="59"/>
      <c r="H777" s="1"/>
      <c r="J777" s="1"/>
      <c r="K777"/>
      <c r="L777" t="str">
        <f>IF(Table1[[#This Row],[_NAMA BARANG]]="",IF(Table1[[#This Row],[//DBS]]="","",INDEX(DBS[NAMA],Table1[[#This Row],[//DBS]])),Table1[[#This Row],[_NAMA BARANG]])</f>
        <v/>
      </c>
      <c r="M777"/>
      <c r="O777" t="str">
        <f>IF(Table1[[#This Row],[ROWID]]="","",IF(Table1[[#This Row],[_KETERANGAN]]="STOCK BELUM LENGKAP","ADA",IF(Table1[[#This Row],[KODE BARANG]]="","TIDAK ADA","ADA")))</f>
        <v/>
      </c>
      <c r="R777" t="str">
        <f>IF(Table1[[#This Row],[//DBS]]="","",INDEX(DBS[ISI],Table1[[#This Row],[//DBS]]))</f>
        <v/>
      </c>
      <c r="S777" t="str">
        <f>IF(Table1[[#This Row],[//DBS]]="","",IF(Table1[[#This Row],[SATUAN_BYPASS]]="",INDEX(DBS[[SATUAN ]],Table1[[#This Row],[//DBS]]),Table1[SATUAN_BYPASS]))</f>
        <v/>
      </c>
      <c r="U777" s="58" t="str">
        <f>IF(Table1[[#This Row],[HARGA_BYPASS]]="",IF(Table1[[#This Row],[_HARGA]]="","",Table1[[#This Row],[_HARGA]]*1000),Table1[[#This Row],[HARGA_BYPASS]])</f>
        <v/>
      </c>
      <c r="V777" s="2"/>
      <c r="W777" s="2"/>
      <c r="X777" s="58" t="str">
        <f>IF(Table1[[#This Row],[ROWID]]="","",IF(Table1[[#This Row],[ROWID]]=C778,"",SUMIF(Table1[ROWID],Table1[[#This Row],[ROWID]],Table1[TOTAL])))</f>
        <v/>
      </c>
      <c r="AA77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77" t="str">
        <f>IF(Table1[[#This Row],[JUMLAH NOTA]]="","",IF(Table1[[#This Row],[CONV]]="",Table1[[#This Row],[JUMLAH NOTA]],Table1[[#This Row],[JUMLAH NOTA]]*Table1[[#This Row],[CONV]]))</f>
        <v/>
      </c>
      <c r="AC777" t="str">
        <f>IF(Table1[[#This Row],[ISI_CONV]]="","",IF(Table1[[#This Row],[CONV]]="",Table1[[#This Row],[SATUAN NOTA]],Table1[[#This Row],[SATUAN]]))</f>
        <v/>
      </c>
      <c r="AD777" s="58" t="str">
        <f>IF(Table1[[#This Row],[HARGA]]="","",IF(Table1[[#This Row],[CONV]]="",Table1[[#This Row],[HARGA]],Table1[[#This Row],[HARGA]]/Table1[[#This Row],[CONV]]))</f>
        <v/>
      </c>
      <c r="AE777" s="58" t="str">
        <f>IF(Table1[[#This Row],[HARGA_CONV]]="","",Table1[[#This Row],[HARGA_CONV]]*Table1[[#This Row],[ISI_CONV]]*(100%-(Table1[[#This Row],[DISKON]]+Table1[[#This Row],[DISKON NOTA]])))</f>
        <v/>
      </c>
      <c r="AF777" s="3">
        <f>IF(Table1[[#This Row],[TANGGAL NOTA]]="",AF776,Table1[[#This Row],[TANGGAL NOTA]])</f>
        <v>45534</v>
      </c>
      <c r="AG777" s="3"/>
      <c r="AH777" s="3">
        <f>IF(Table1[[#This Row],[TANGGAL UPDATE]]="",AH776,Table1[[#This Row],[TANGGAL UPDATE]])</f>
        <v>45535</v>
      </c>
      <c r="AI777" t="str" cm="1">
        <f t="array" ref="AI777">IF(Table1[[#This Row],[A1]]="",AI776,INDEX(Table6[3],Table1[[#This Row],[Q1]]))</f>
        <v>KO</v>
      </c>
      <c r="AJ777" t="str">
        <f>IF(Table1[[#This Row],[_KETERANGAN]]="","",Table1[[#This Row],[_KETERANGAN]])</f>
        <v/>
      </c>
      <c r="AK777" t="str" cm="1">
        <f t="array" ref="AK777">IF(Table1[[#This Row],[A1]]="",AK776,INDEX(Table6[3],Table1[[#This Row],[Q1]]))</f>
        <v>KO</v>
      </c>
      <c r="AL777" s="5" t="str" cm="1">
        <f t="array" ref="AL777">IF(Table1[[#This Row],[A1]]="",AL776,INDEX(Table6[1],Table1[[#This Row],[Q1]]))</f>
        <v>PERDANA</v>
      </c>
      <c r="AM777" t="str" cm="1">
        <f t="array" ref="AM777">IF(Table1[[#This Row],[A1]]="",AM776,INDEX(Table6[2],Table1[[#This Row],[Q1]]))</f>
        <v>BREBES</v>
      </c>
      <c r="AN777" t="str">
        <f>CONCATENATE(Table1[[#This Row],[TOKO_H]],"-",Table1[[#This Row],[KOTA_H]])</f>
        <v>PERDANA-BREBES</v>
      </c>
      <c r="AO777"/>
      <c r="AP777" t="s">
        <v>9561</v>
      </c>
      <c r="AQ777"/>
    </row>
    <row r="778" spans="1:43">
      <c r="A778" t="str">
        <f>IF(Table1[[#This Row],[KODE BARANG]]="","",MATCH(Table1[[#This Row],[KODE BARANG]],DBS[KODE BARANG],0))</f>
        <v/>
      </c>
      <c r="B778" t="str">
        <f>IF(Table1[[#This Row],[ROWID]]="","",ROW()-2)</f>
        <v/>
      </c>
      <c r="C778" t="str">
        <f>IF(Table1[[#This Row],[NAMA BARANG]]="","",IF(Table1[[#This Row],[ID]]="",C777,Table1[[#This Row],[ID]]))</f>
        <v/>
      </c>
      <c r="D778" t="str">
        <f>IF(Table1[[#This Row],[A1]]="","",MATCH(Table1[[#This Row],[A1]],Table6[5],0))</f>
        <v/>
      </c>
      <c r="E778" t="str">
        <f>IF(Table1[[#This Row],[ID]]="","",Table1[[#This Row],[TOKO-KOTA_H]])</f>
        <v/>
      </c>
      <c r="F778" t="str">
        <f>IF(Table1[[#This Row],[NOTA TOKO]]="","",ROW()-2)</f>
        <v/>
      </c>
      <c r="G778" s="59"/>
      <c r="H778" s="1"/>
      <c r="J778" s="1"/>
      <c r="K778"/>
      <c r="L778" t="str">
        <f>IF(Table1[[#This Row],[_NAMA BARANG]]="",IF(Table1[[#This Row],[//DBS]]="","",INDEX(DBS[NAMA],Table1[[#This Row],[//DBS]])),Table1[[#This Row],[_NAMA BARANG]])</f>
        <v/>
      </c>
      <c r="M778"/>
      <c r="O778" t="str">
        <f>IF(Table1[[#This Row],[ROWID]]="","",IF(Table1[[#This Row],[_KETERANGAN]]="STOCK BELUM LENGKAP","ADA",IF(Table1[[#This Row],[KODE BARANG]]="","TIDAK ADA","ADA")))</f>
        <v/>
      </c>
      <c r="R778" t="str">
        <f>IF(Table1[[#This Row],[//DBS]]="","",INDEX(DBS[ISI],Table1[[#This Row],[//DBS]]))</f>
        <v/>
      </c>
      <c r="S778" t="str">
        <f>IF(Table1[[#This Row],[//DBS]]="","",IF(Table1[[#This Row],[SATUAN_BYPASS]]="",INDEX(DBS[[SATUAN ]],Table1[[#This Row],[//DBS]]),Table1[SATUAN_BYPASS]))</f>
        <v/>
      </c>
      <c r="U778" s="58" t="str">
        <f>IF(Table1[[#This Row],[HARGA_BYPASS]]="",IF(Table1[[#This Row],[_HARGA]]="","",Table1[[#This Row],[_HARGA]]*1000),Table1[[#This Row],[HARGA_BYPASS]])</f>
        <v/>
      </c>
      <c r="V778" s="2"/>
      <c r="W778" s="2"/>
      <c r="X778" s="58" t="str">
        <f>IF(Table1[[#This Row],[ROWID]]="","",IF(Table1[[#This Row],[ROWID]]=C779,"",SUMIF(Table1[ROWID],Table1[[#This Row],[ROWID]],Table1[TOTAL])))</f>
        <v/>
      </c>
      <c r="AA77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78" t="str">
        <f>IF(Table1[[#This Row],[JUMLAH NOTA]]="","",IF(Table1[[#This Row],[CONV]]="",Table1[[#This Row],[JUMLAH NOTA]],Table1[[#This Row],[JUMLAH NOTA]]*Table1[[#This Row],[CONV]]))</f>
        <v/>
      </c>
      <c r="AC778" t="str">
        <f>IF(Table1[[#This Row],[ISI_CONV]]="","",IF(Table1[[#This Row],[CONV]]="",Table1[[#This Row],[SATUAN NOTA]],Table1[[#This Row],[SATUAN]]))</f>
        <v/>
      </c>
      <c r="AD778" s="58" t="str">
        <f>IF(Table1[[#This Row],[HARGA]]="","",IF(Table1[[#This Row],[CONV]]="",Table1[[#This Row],[HARGA]],Table1[[#This Row],[HARGA]]/Table1[[#This Row],[CONV]]))</f>
        <v/>
      </c>
      <c r="AE778" s="58" t="str">
        <f>IF(Table1[[#This Row],[HARGA_CONV]]="","",Table1[[#This Row],[HARGA_CONV]]*Table1[[#This Row],[ISI_CONV]]*(100%-(Table1[[#This Row],[DISKON]]+Table1[[#This Row],[DISKON NOTA]])))</f>
        <v/>
      </c>
      <c r="AF778" s="3">
        <f>IF(Table1[[#This Row],[TANGGAL NOTA]]="",AF777,Table1[[#This Row],[TANGGAL NOTA]])</f>
        <v>45534</v>
      </c>
      <c r="AG778" s="3"/>
      <c r="AH778" s="3">
        <f>IF(Table1[[#This Row],[TANGGAL UPDATE]]="",AH777,Table1[[#This Row],[TANGGAL UPDATE]])</f>
        <v>45535</v>
      </c>
      <c r="AI778" t="str" cm="1">
        <f t="array" ref="AI778">IF(Table1[[#This Row],[A1]]="",AI777,INDEX(Table6[3],Table1[[#This Row],[Q1]]))</f>
        <v>KO</v>
      </c>
      <c r="AJ778" t="str">
        <f>IF(Table1[[#This Row],[_KETERANGAN]]="","",Table1[[#This Row],[_KETERANGAN]])</f>
        <v/>
      </c>
      <c r="AK778" t="str" cm="1">
        <f t="array" ref="AK778">IF(Table1[[#This Row],[A1]]="",AK777,INDEX(Table6[3],Table1[[#This Row],[Q1]]))</f>
        <v>KO</v>
      </c>
      <c r="AL778" s="5" t="str" cm="1">
        <f t="array" ref="AL778">IF(Table1[[#This Row],[A1]]="",AL777,INDEX(Table6[1],Table1[[#This Row],[Q1]]))</f>
        <v>PERDANA</v>
      </c>
      <c r="AM778" t="str" cm="1">
        <f t="array" ref="AM778">IF(Table1[[#This Row],[A1]]="",AM777,INDEX(Table6[2],Table1[[#This Row],[Q1]]))</f>
        <v>BREBES</v>
      </c>
      <c r="AN778" t="str">
        <f>CONCATENATE(Table1[[#This Row],[TOKO_H]],"-",Table1[[#This Row],[KOTA_H]])</f>
        <v>PERDANA-BREBES</v>
      </c>
      <c r="AO778"/>
      <c r="AP778" t="s">
        <v>9561</v>
      </c>
      <c r="AQ778"/>
    </row>
    <row r="779" spans="1:43">
      <c r="A779" t="str">
        <f>IF(Table1[[#This Row],[KODE BARANG]]="","",MATCH(Table1[[#This Row],[KODE BARANG]],DBS[KODE BARANG],0))</f>
        <v/>
      </c>
      <c r="B779" t="str">
        <f>IF(Table1[[#This Row],[ROWID]]="","",ROW()-2)</f>
        <v/>
      </c>
      <c r="C779" t="str">
        <f>IF(Table1[[#This Row],[NAMA BARANG]]="","",IF(Table1[[#This Row],[ID]]="",C778,Table1[[#This Row],[ID]]))</f>
        <v/>
      </c>
      <c r="D779" t="str">
        <f>IF(Table1[[#This Row],[A1]]="","",MATCH(Table1[[#This Row],[A1]],Table6[5],0))</f>
        <v/>
      </c>
      <c r="E779" t="str">
        <f>IF(Table1[[#This Row],[ID]]="","",Table1[[#This Row],[TOKO-KOTA_H]])</f>
        <v/>
      </c>
      <c r="F779" t="str">
        <f>IF(Table1[[#This Row],[NOTA TOKO]]="","",ROW()-2)</f>
        <v/>
      </c>
      <c r="G779" s="59"/>
      <c r="H779" s="1"/>
      <c r="J779" s="1"/>
      <c r="K779"/>
      <c r="L779" t="str">
        <f>IF(Table1[[#This Row],[_NAMA BARANG]]="",IF(Table1[[#This Row],[//DBS]]="","",INDEX(DBS[NAMA],Table1[[#This Row],[//DBS]])),Table1[[#This Row],[_NAMA BARANG]])</f>
        <v/>
      </c>
      <c r="M779"/>
      <c r="O779" t="str">
        <f>IF(Table1[[#This Row],[ROWID]]="","",IF(Table1[[#This Row],[_KETERANGAN]]="STOCK BELUM LENGKAP","ADA",IF(Table1[[#This Row],[KODE BARANG]]="","TIDAK ADA","ADA")))</f>
        <v/>
      </c>
      <c r="R779" t="str">
        <f>IF(Table1[[#This Row],[//DBS]]="","",INDEX(DBS[ISI],Table1[[#This Row],[//DBS]]))</f>
        <v/>
      </c>
      <c r="S779" t="str">
        <f>IF(Table1[[#This Row],[//DBS]]="","",IF(Table1[[#This Row],[SATUAN_BYPASS]]="",INDEX(DBS[[SATUAN ]],Table1[[#This Row],[//DBS]]),Table1[SATUAN_BYPASS]))</f>
        <v/>
      </c>
      <c r="U779" s="58" t="str">
        <f>IF(Table1[[#This Row],[HARGA_BYPASS]]="",IF(Table1[[#This Row],[_HARGA]]="","",Table1[[#This Row],[_HARGA]]*1000),Table1[[#This Row],[HARGA_BYPASS]])</f>
        <v/>
      </c>
      <c r="V779" s="2"/>
      <c r="W779" s="2"/>
      <c r="X779" s="58" t="str">
        <f>IF(Table1[[#This Row],[ROWID]]="","",IF(Table1[[#This Row],[ROWID]]=C780,"",SUMIF(Table1[ROWID],Table1[[#This Row],[ROWID]],Table1[TOTAL])))</f>
        <v/>
      </c>
      <c r="AA77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79" t="str">
        <f>IF(Table1[[#This Row],[JUMLAH NOTA]]="","",IF(Table1[[#This Row],[CONV]]="",Table1[[#This Row],[JUMLAH NOTA]],Table1[[#This Row],[JUMLAH NOTA]]*Table1[[#This Row],[CONV]]))</f>
        <v/>
      </c>
      <c r="AC779" t="str">
        <f>IF(Table1[[#This Row],[ISI_CONV]]="","",IF(Table1[[#This Row],[CONV]]="",Table1[[#This Row],[SATUAN NOTA]],Table1[[#This Row],[SATUAN]]))</f>
        <v/>
      </c>
      <c r="AD779" s="58" t="str">
        <f>IF(Table1[[#This Row],[HARGA]]="","",IF(Table1[[#This Row],[CONV]]="",Table1[[#This Row],[HARGA]],Table1[[#This Row],[HARGA]]/Table1[[#This Row],[CONV]]))</f>
        <v/>
      </c>
      <c r="AE779" s="58" t="str">
        <f>IF(Table1[[#This Row],[HARGA_CONV]]="","",Table1[[#This Row],[HARGA_CONV]]*Table1[[#This Row],[ISI_CONV]]*(100%-(Table1[[#This Row],[DISKON]]+Table1[[#This Row],[DISKON NOTA]])))</f>
        <v/>
      </c>
      <c r="AF779" s="3">
        <f>IF(Table1[[#This Row],[TANGGAL NOTA]]="",AF778,Table1[[#This Row],[TANGGAL NOTA]])</f>
        <v>45534</v>
      </c>
      <c r="AG779" s="3"/>
      <c r="AH779" s="3">
        <f>IF(Table1[[#This Row],[TANGGAL UPDATE]]="",AH778,Table1[[#This Row],[TANGGAL UPDATE]])</f>
        <v>45535</v>
      </c>
      <c r="AI779" t="str" cm="1">
        <f t="array" ref="AI779">IF(Table1[[#This Row],[A1]]="",AI778,INDEX(Table6[3],Table1[[#This Row],[Q1]]))</f>
        <v>KO</v>
      </c>
      <c r="AJ779" t="str">
        <f>IF(Table1[[#This Row],[_KETERANGAN]]="","",Table1[[#This Row],[_KETERANGAN]])</f>
        <v/>
      </c>
      <c r="AK779" t="str" cm="1">
        <f t="array" ref="AK779">IF(Table1[[#This Row],[A1]]="",AK778,INDEX(Table6[3],Table1[[#This Row],[Q1]]))</f>
        <v>KO</v>
      </c>
      <c r="AL779" s="5" t="str" cm="1">
        <f t="array" ref="AL779">IF(Table1[[#This Row],[A1]]="",AL778,INDEX(Table6[1],Table1[[#This Row],[Q1]]))</f>
        <v>PERDANA</v>
      </c>
      <c r="AM779" t="str" cm="1">
        <f t="array" ref="AM779">IF(Table1[[#This Row],[A1]]="",AM778,INDEX(Table6[2],Table1[[#This Row],[Q1]]))</f>
        <v>BREBES</v>
      </c>
      <c r="AN779" t="str">
        <f>CONCATENATE(Table1[[#This Row],[TOKO_H]],"-",Table1[[#This Row],[KOTA_H]])</f>
        <v>PERDANA-BREBES</v>
      </c>
      <c r="AO779"/>
      <c r="AP779" t="s">
        <v>9561</v>
      </c>
      <c r="AQ779"/>
    </row>
    <row r="780" spans="1:43">
      <c r="A780" t="str">
        <f>IF(Table1[[#This Row],[KODE BARANG]]="","",MATCH(Table1[[#This Row],[KODE BARANG]],DBS[KODE BARANG],0))</f>
        <v/>
      </c>
      <c r="B780" t="str">
        <f>IF(Table1[[#This Row],[ROWID]]="","",ROW()-2)</f>
        <v/>
      </c>
      <c r="C780" t="str">
        <f>IF(Table1[[#This Row],[NAMA BARANG]]="","",IF(Table1[[#This Row],[ID]]="",C779,Table1[[#This Row],[ID]]))</f>
        <v/>
      </c>
      <c r="D780" t="str">
        <f>IF(Table1[[#This Row],[A1]]="","",MATCH(Table1[[#This Row],[A1]],Table6[5],0))</f>
        <v/>
      </c>
      <c r="E780" t="str">
        <f>IF(Table1[[#This Row],[ID]]="","",Table1[[#This Row],[TOKO-KOTA_H]])</f>
        <v/>
      </c>
      <c r="F780" t="str">
        <f>IF(Table1[[#This Row],[NOTA TOKO]]="","",ROW()-2)</f>
        <v/>
      </c>
      <c r="G780" s="59"/>
      <c r="H780" s="1"/>
      <c r="J780" s="1"/>
      <c r="K780"/>
      <c r="L780" t="str">
        <f>IF(Table1[[#This Row],[_NAMA BARANG]]="",IF(Table1[[#This Row],[//DBS]]="","",INDEX(DBS[NAMA],Table1[[#This Row],[//DBS]])),Table1[[#This Row],[_NAMA BARANG]])</f>
        <v/>
      </c>
      <c r="M780"/>
      <c r="O780" t="str">
        <f>IF(Table1[[#This Row],[ROWID]]="","",IF(Table1[[#This Row],[_KETERANGAN]]="STOCK BELUM LENGKAP","ADA",IF(Table1[[#This Row],[KODE BARANG]]="","TIDAK ADA","ADA")))</f>
        <v/>
      </c>
      <c r="R780" t="str">
        <f>IF(Table1[[#This Row],[//DBS]]="","",INDEX(DBS[ISI],Table1[[#This Row],[//DBS]]))</f>
        <v/>
      </c>
      <c r="S780" t="str">
        <f>IF(Table1[[#This Row],[//DBS]]="","",IF(Table1[[#This Row],[SATUAN_BYPASS]]="",INDEX(DBS[[SATUAN ]],Table1[[#This Row],[//DBS]]),Table1[SATUAN_BYPASS]))</f>
        <v/>
      </c>
      <c r="U780" s="58" t="str">
        <f>IF(Table1[[#This Row],[HARGA_BYPASS]]="",IF(Table1[[#This Row],[_HARGA]]="","",Table1[[#This Row],[_HARGA]]*1000),Table1[[#This Row],[HARGA_BYPASS]])</f>
        <v/>
      </c>
      <c r="V780" s="2"/>
      <c r="W780" s="2"/>
      <c r="X780" s="58" t="str">
        <f>IF(Table1[[#This Row],[ROWID]]="","",IF(Table1[[#This Row],[ROWID]]=C781,"",SUMIF(Table1[ROWID],Table1[[#This Row],[ROWID]],Table1[TOTAL])))</f>
        <v/>
      </c>
      <c r="AA78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80" t="str">
        <f>IF(Table1[[#This Row],[JUMLAH NOTA]]="","",IF(Table1[[#This Row],[CONV]]="",Table1[[#This Row],[JUMLAH NOTA]],Table1[[#This Row],[JUMLAH NOTA]]*Table1[[#This Row],[CONV]]))</f>
        <v/>
      </c>
      <c r="AC780" t="str">
        <f>IF(Table1[[#This Row],[ISI_CONV]]="","",IF(Table1[[#This Row],[CONV]]="",Table1[[#This Row],[SATUAN NOTA]],Table1[[#This Row],[SATUAN]]))</f>
        <v/>
      </c>
      <c r="AD780" s="58" t="str">
        <f>IF(Table1[[#This Row],[HARGA]]="","",IF(Table1[[#This Row],[CONV]]="",Table1[[#This Row],[HARGA]],Table1[[#This Row],[HARGA]]/Table1[[#This Row],[CONV]]))</f>
        <v/>
      </c>
      <c r="AE780" s="58" t="str">
        <f>IF(Table1[[#This Row],[HARGA_CONV]]="","",Table1[[#This Row],[HARGA_CONV]]*Table1[[#This Row],[ISI_CONV]]*(100%-(Table1[[#This Row],[DISKON]]+Table1[[#This Row],[DISKON NOTA]])))</f>
        <v/>
      </c>
      <c r="AF780" s="3">
        <f>IF(Table1[[#This Row],[TANGGAL NOTA]]="",AF779,Table1[[#This Row],[TANGGAL NOTA]])</f>
        <v>45534</v>
      </c>
      <c r="AG780" s="3"/>
      <c r="AH780" s="3">
        <f>IF(Table1[[#This Row],[TANGGAL UPDATE]]="",AH779,Table1[[#This Row],[TANGGAL UPDATE]])</f>
        <v>45535</v>
      </c>
      <c r="AI780" t="str" cm="1">
        <f t="array" ref="AI780">IF(Table1[[#This Row],[A1]]="",AI779,INDEX(Table6[3],Table1[[#This Row],[Q1]]))</f>
        <v>KO</v>
      </c>
      <c r="AJ780" t="str">
        <f>IF(Table1[[#This Row],[_KETERANGAN]]="","",Table1[[#This Row],[_KETERANGAN]])</f>
        <v/>
      </c>
      <c r="AK780" t="str" cm="1">
        <f t="array" ref="AK780">IF(Table1[[#This Row],[A1]]="",AK779,INDEX(Table6[3],Table1[[#This Row],[Q1]]))</f>
        <v>KO</v>
      </c>
      <c r="AL780" s="5" t="str" cm="1">
        <f t="array" ref="AL780">IF(Table1[[#This Row],[A1]]="",AL779,INDEX(Table6[1],Table1[[#This Row],[Q1]]))</f>
        <v>PERDANA</v>
      </c>
      <c r="AM780" t="str" cm="1">
        <f t="array" ref="AM780">IF(Table1[[#This Row],[A1]]="",AM779,INDEX(Table6[2],Table1[[#This Row],[Q1]]))</f>
        <v>BREBES</v>
      </c>
      <c r="AN780" t="str">
        <f>CONCATENATE(Table1[[#This Row],[TOKO_H]],"-",Table1[[#This Row],[KOTA_H]])</f>
        <v>PERDANA-BREBES</v>
      </c>
      <c r="AO780"/>
      <c r="AP780" t="s">
        <v>9561</v>
      </c>
      <c r="AQ780"/>
    </row>
    <row r="781" spans="1:43">
      <c r="A781" t="str">
        <f>IF(Table1[[#This Row],[KODE BARANG]]="","",MATCH(Table1[[#This Row],[KODE BARANG]],DBS[KODE BARANG],0))</f>
        <v/>
      </c>
      <c r="B781" t="str">
        <f>IF(Table1[[#This Row],[ROWID]]="","",ROW()-2)</f>
        <v/>
      </c>
      <c r="C781" t="str">
        <f>IF(Table1[[#This Row],[NAMA BARANG]]="","",IF(Table1[[#This Row],[ID]]="",C780,Table1[[#This Row],[ID]]))</f>
        <v/>
      </c>
      <c r="D781" t="str">
        <f>IF(Table1[[#This Row],[A1]]="","",MATCH(Table1[[#This Row],[A1]],Table6[5],0))</f>
        <v/>
      </c>
      <c r="E781" t="str">
        <f>IF(Table1[[#This Row],[ID]]="","",Table1[[#This Row],[TOKO-KOTA_H]])</f>
        <v/>
      </c>
      <c r="F781" t="str">
        <f>IF(Table1[[#This Row],[NOTA TOKO]]="","",ROW()-2)</f>
        <v/>
      </c>
      <c r="G781" s="59"/>
      <c r="H781" s="1"/>
      <c r="J781" s="1"/>
      <c r="K781"/>
      <c r="L781" t="str">
        <f>IF(Table1[[#This Row],[_NAMA BARANG]]="",IF(Table1[[#This Row],[//DBS]]="","",INDEX(DBS[NAMA],Table1[[#This Row],[//DBS]])),Table1[[#This Row],[_NAMA BARANG]])</f>
        <v/>
      </c>
      <c r="M781"/>
      <c r="O781" t="str">
        <f>IF(Table1[[#This Row],[ROWID]]="","",IF(Table1[[#This Row],[_KETERANGAN]]="STOCK BELUM LENGKAP","ADA",IF(Table1[[#This Row],[KODE BARANG]]="","TIDAK ADA","ADA")))</f>
        <v/>
      </c>
      <c r="R781" t="str">
        <f>IF(Table1[[#This Row],[//DBS]]="","",INDEX(DBS[ISI],Table1[[#This Row],[//DBS]]))</f>
        <v/>
      </c>
      <c r="S781" t="str">
        <f>IF(Table1[[#This Row],[//DBS]]="","",IF(Table1[[#This Row],[SATUAN_BYPASS]]="",INDEX(DBS[[SATUAN ]],Table1[[#This Row],[//DBS]]),Table1[SATUAN_BYPASS]))</f>
        <v/>
      </c>
      <c r="U781" s="58" t="str">
        <f>IF(Table1[[#This Row],[HARGA_BYPASS]]="",IF(Table1[[#This Row],[_HARGA]]="","",Table1[[#This Row],[_HARGA]]*1000),Table1[[#This Row],[HARGA_BYPASS]])</f>
        <v/>
      </c>
      <c r="V781" s="2"/>
      <c r="W781" s="2"/>
      <c r="X781" s="58" t="str">
        <f>IF(Table1[[#This Row],[ROWID]]="","",IF(Table1[[#This Row],[ROWID]]=C782,"",SUMIF(Table1[ROWID],Table1[[#This Row],[ROWID]],Table1[TOTAL])))</f>
        <v/>
      </c>
      <c r="AA78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81" t="str">
        <f>IF(Table1[[#This Row],[JUMLAH NOTA]]="","",IF(Table1[[#This Row],[CONV]]="",Table1[[#This Row],[JUMLAH NOTA]],Table1[[#This Row],[JUMLAH NOTA]]*Table1[[#This Row],[CONV]]))</f>
        <v/>
      </c>
      <c r="AC781" t="str">
        <f>IF(Table1[[#This Row],[ISI_CONV]]="","",IF(Table1[[#This Row],[CONV]]="",Table1[[#This Row],[SATUAN NOTA]],Table1[[#This Row],[SATUAN]]))</f>
        <v/>
      </c>
      <c r="AD781" s="58" t="str">
        <f>IF(Table1[[#This Row],[HARGA]]="","",IF(Table1[[#This Row],[CONV]]="",Table1[[#This Row],[HARGA]],Table1[[#This Row],[HARGA]]/Table1[[#This Row],[CONV]]))</f>
        <v/>
      </c>
      <c r="AE781" s="58" t="str">
        <f>IF(Table1[[#This Row],[HARGA_CONV]]="","",Table1[[#This Row],[HARGA_CONV]]*Table1[[#This Row],[ISI_CONV]]*(100%-(Table1[[#This Row],[DISKON]]+Table1[[#This Row],[DISKON NOTA]])))</f>
        <v/>
      </c>
      <c r="AF781" s="3">
        <f>IF(Table1[[#This Row],[TANGGAL NOTA]]="",AF780,Table1[[#This Row],[TANGGAL NOTA]])</f>
        <v>45534</v>
      </c>
      <c r="AG781" s="3"/>
      <c r="AH781" s="3">
        <f>IF(Table1[[#This Row],[TANGGAL UPDATE]]="",AH780,Table1[[#This Row],[TANGGAL UPDATE]])</f>
        <v>45535</v>
      </c>
      <c r="AI781" t="str" cm="1">
        <f t="array" ref="AI781">IF(Table1[[#This Row],[A1]]="",AI780,INDEX(Table6[3],Table1[[#This Row],[Q1]]))</f>
        <v>KO</v>
      </c>
      <c r="AJ781" t="str">
        <f>IF(Table1[[#This Row],[_KETERANGAN]]="","",Table1[[#This Row],[_KETERANGAN]])</f>
        <v/>
      </c>
      <c r="AK781" t="str" cm="1">
        <f t="array" ref="AK781">IF(Table1[[#This Row],[A1]]="",AK780,INDEX(Table6[3],Table1[[#This Row],[Q1]]))</f>
        <v>KO</v>
      </c>
      <c r="AL781" s="5" t="str" cm="1">
        <f t="array" ref="AL781">IF(Table1[[#This Row],[A1]]="",AL780,INDEX(Table6[1],Table1[[#This Row],[Q1]]))</f>
        <v>PERDANA</v>
      </c>
      <c r="AM781" t="str" cm="1">
        <f t="array" ref="AM781">IF(Table1[[#This Row],[A1]]="",AM780,INDEX(Table6[2],Table1[[#This Row],[Q1]]))</f>
        <v>BREBES</v>
      </c>
      <c r="AN781" t="str">
        <f>CONCATENATE(Table1[[#This Row],[TOKO_H]],"-",Table1[[#This Row],[KOTA_H]])</f>
        <v>PERDANA-BREBES</v>
      </c>
      <c r="AO781"/>
      <c r="AP781" t="s">
        <v>9561</v>
      </c>
      <c r="AQ781"/>
    </row>
    <row r="782" spans="1:43">
      <c r="A782" t="str">
        <f>IF(Table1[[#This Row],[KODE BARANG]]="","",MATCH(Table1[[#This Row],[KODE BARANG]],DBS[KODE BARANG],0))</f>
        <v/>
      </c>
      <c r="B782" t="str">
        <f>IF(Table1[[#This Row],[ROWID]]="","",ROW()-2)</f>
        <v/>
      </c>
      <c r="C782" t="str">
        <f>IF(Table1[[#This Row],[NAMA BARANG]]="","",IF(Table1[[#This Row],[ID]]="",C781,Table1[[#This Row],[ID]]))</f>
        <v/>
      </c>
      <c r="D782" t="str">
        <f>IF(Table1[[#This Row],[A1]]="","",MATCH(Table1[[#This Row],[A1]],Table6[5],0))</f>
        <v/>
      </c>
      <c r="E782" t="str">
        <f>IF(Table1[[#This Row],[ID]]="","",Table1[[#This Row],[TOKO-KOTA_H]])</f>
        <v/>
      </c>
      <c r="F782" t="str">
        <f>IF(Table1[[#This Row],[NOTA TOKO]]="","",ROW()-2)</f>
        <v/>
      </c>
      <c r="G782" s="59"/>
      <c r="H782" s="1"/>
      <c r="J782" s="1"/>
      <c r="K782"/>
      <c r="L782" t="str">
        <f>IF(Table1[[#This Row],[_NAMA BARANG]]="",IF(Table1[[#This Row],[//DBS]]="","",INDEX(DBS[NAMA],Table1[[#This Row],[//DBS]])),Table1[[#This Row],[_NAMA BARANG]])</f>
        <v/>
      </c>
      <c r="M782"/>
      <c r="O782" t="str">
        <f>IF(Table1[[#This Row],[ROWID]]="","",IF(Table1[[#This Row],[_KETERANGAN]]="STOCK BELUM LENGKAP","ADA",IF(Table1[[#This Row],[KODE BARANG]]="","TIDAK ADA","ADA")))</f>
        <v/>
      </c>
      <c r="R782" t="str">
        <f>IF(Table1[[#This Row],[//DBS]]="","",INDEX(DBS[ISI],Table1[[#This Row],[//DBS]]))</f>
        <v/>
      </c>
      <c r="S782" t="str">
        <f>IF(Table1[[#This Row],[//DBS]]="","",IF(Table1[[#This Row],[SATUAN_BYPASS]]="",INDEX(DBS[[SATUAN ]],Table1[[#This Row],[//DBS]]),Table1[SATUAN_BYPASS]))</f>
        <v/>
      </c>
      <c r="U782" s="58" t="str">
        <f>IF(Table1[[#This Row],[HARGA_BYPASS]]="",IF(Table1[[#This Row],[_HARGA]]="","",Table1[[#This Row],[_HARGA]]*1000),Table1[[#This Row],[HARGA_BYPASS]])</f>
        <v/>
      </c>
      <c r="V782" s="2"/>
      <c r="W782" s="2"/>
      <c r="X782" s="58" t="str">
        <f>IF(Table1[[#This Row],[ROWID]]="","",IF(Table1[[#This Row],[ROWID]]=C783,"",SUMIF(Table1[ROWID],Table1[[#This Row],[ROWID]],Table1[TOTAL])))</f>
        <v/>
      </c>
      <c r="AA78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82" t="str">
        <f>IF(Table1[[#This Row],[JUMLAH NOTA]]="","",IF(Table1[[#This Row],[CONV]]="",Table1[[#This Row],[JUMLAH NOTA]],Table1[[#This Row],[JUMLAH NOTA]]*Table1[[#This Row],[CONV]]))</f>
        <v/>
      </c>
      <c r="AC782" t="str">
        <f>IF(Table1[[#This Row],[ISI_CONV]]="","",IF(Table1[[#This Row],[CONV]]="",Table1[[#This Row],[SATUAN NOTA]],Table1[[#This Row],[SATUAN]]))</f>
        <v/>
      </c>
      <c r="AD782" s="58" t="str">
        <f>IF(Table1[[#This Row],[HARGA]]="","",IF(Table1[[#This Row],[CONV]]="",Table1[[#This Row],[HARGA]],Table1[[#This Row],[HARGA]]/Table1[[#This Row],[CONV]]))</f>
        <v/>
      </c>
      <c r="AE782" s="58" t="str">
        <f>IF(Table1[[#This Row],[HARGA_CONV]]="","",Table1[[#This Row],[HARGA_CONV]]*Table1[[#This Row],[ISI_CONV]]*(100%-(Table1[[#This Row],[DISKON]]+Table1[[#This Row],[DISKON NOTA]])))</f>
        <v/>
      </c>
      <c r="AF782" s="3">
        <f>IF(Table1[[#This Row],[TANGGAL NOTA]]="",AF781,Table1[[#This Row],[TANGGAL NOTA]])</f>
        <v>45534</v>
      </c>
      <c r="AG782" s="3"/>
      <c r="AH782" s="3">
        <f>IF(Table1[[#This Row],[TANGGAL UPDATE]]="",AH781,Table1[[#This Row],[TANGGAL UPDATE]])</f>
        <v>45535</v>
      </c>
      <c r="AI782" t="str" cm="1">
        <f t="array" ref="AI782">IF(Table1[[#This Row],[A1]]="",AI781,INDEX(Table6[3],Table1[[#This Row],[Q1]]))</f>
        <v>KO</v>
      </c>
      <c r="AJ782" t="str">
        <f>IF(Table1[[#This Row],[_KETERANGAN]]="","",Table1[[#This Row],[_KETERANGAN]])</f>
        <v/>
      </c>
      <c r="AK782" t="str" cm="1">
        <f t="array" ref="AK782">IF(Table1[[#This Row],[A1]]="",AK781,INDEX(Table6[3],Table1[[#This Row],[Q1]]))</f>
        <v>KO</v>
      </c>
      <c r="AL782" s="5" t="str" cm="1">
        <f t="array" ref="AL782">IF(Table1[[#This Row],[A1]]="",AL781,INDEX(Table6[1],Table1[[#This Row],[Q1]]))</f>
        <v>PERDANA</v>
      </c>
      <c r="AM782" t="str" cm="1">
        <f t="array" ref="AM782">IF(Table1[[#This Row],[A1]]="",AM781,INDEX(Table6[2],Table1[[#This Row],[Q1]]))</f>
        <v>BREBES</v>
      </c>
      <c r="AN782" t="str">
        <f>CONCATENATE(Table1[[#This Row],[TOKO_H]],"-",Table1[[#This Row],[KOTA_H]])</f>
        <v>PERDANA-BREBES</v>
      </c>
      <c r="AO782"/>
      <c r="AP782" t="s">
        <v>9561</v>
      </c>
      <c r="AQ782"/>
    </row>
    <row r="783" spans="1:43">
      <c r="A783" t="str">
        <f>IF(Table1[[#This Row],[KODE BARANG]]="","",MATCH(Table1[[#This Row],[KODE BARANG]],DBS[KODE BARANG],0))</f>
        <v/>
      </c>
      <c r="B783" t="str">
        <f>IF(Table1[[#This Row],[ROWID]]="","",ROW()-2)</f>
        <v/>
      </c>
      <c r="C783" t="str">
        <f>IF(Table1[[#This Row],[NAMA BARANG]]="","",IF(Table1[[#This Row],[ID]]="",C782,Table1[[#This Row],[ID]]))</f>
        <v/>
      </c>
      <c r="D783" t="str">
        <f>IF(Table1[[#This Row],[A1]]="","",MATCH(Table1[[#This Row],[A1]],Table6[5],0))</f>
        <v/>
      </c>
      <c r="E783" t="str">
        <f>IF(Table1[[#This Row],[ID]]="","",Table1[[#This Row],[TOKO-KOTA_H]])</f>
        <v/>
      </c>
      <c r="F783" t="str">
        <f>IF(Table1[[#This Row],[NOTA TOKO]]="","",ROW()-2)</f>
        <v/>
      </c>
      <c r="G783" s="59"/>
      <c r="H783" s="1"/>
      <c r="J783" s="1"/>
      <c r="K783"/>
      <c r="L783" t="str">
        <f>IF(Table1[[#This Row],[_NAMA BARANG]]="",IF(Table1[[#This Row],[//DBS]]="","",INDEX(DBS[NAMA],Table1[[#This Row],[//DBS]])),Table1[[#This Row],[_NAMA BARANG]])</f>
        <v/>
      </c>
      <c r="M783"/>
      <c r="O783" t="str">
        <f>IF(Table1[[#This Row],[ROWID]]="","",IF(Table1[[#This Row],[_KETERANGAN]]="STOCK BELUM LENGKAP","ADA",IF(Table1[[#This Row],[KODE BARANG]]="","TIDAK ADA","ADA")))</f>
        <v/>
      </c>
      <c r="R783" t="str">
        <f>IF(Table1[[#This Row],[//DBS]]="","",INDEX(DBS[ISI],Table1[[#This Row],[//DBS]]))</f>
        <v/>
      </c>
      <c r="S783" t="str">
        <f>IF(Table1[[#This Row],[//DBS]]="","",IF(Table1[[#This Row],[SATUAN_BYPASS]]="",INDEX(DBS[[SATUAN ]],Table1[[#This Row],[//DBS]]),Table1[SATUAN_BYPASS]))</f>
        <v/>
      </c>
      <c r="U783" s="58" t="str">
        <f>IF(Table1[[#This Row],[HARGA_BYPASS]]="",IF(Table1[[#This Row],[_HARGA]]="","",Table1[[#This Row],[_HARGA]]*1000),Table1[[#This Row],[HARGA_BYPASS]])</f>
        <v/>
      </c>
      <c r="V783" s="2"/>
      <c r="W783" s="2"/>
      <c r="X783" s="58" t="str">
        <f>IF(Table1[[#This Row],[ROWID]]="","",IF(Table1[[#This Row],[ROWID]]=C784,"",SUMIF(Table1[ROWID],Table1[[#This Row],[ROWID]],Table1[TOTAL])))</f>
        <v/>
      </c>
      <c r="AA78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83" t="str">
        <f>IF(Table1[[#This Row],[JUMLAH NOTA]]="","",IF(Table1[[#This Row],[CONV]]="",Table1[[#This Row],[JUMLAH NOTA]],Table1[[#This Row],[JUMLAH NOTA]]*Table1[[#This Row],[CONV]]))</f>
        <v/>
      </c>
      <c r="AC783" t="str">
        <f>IF(Table1[[#This Row],[ISI_CONV]]="","",IF(Table1[[#This Row],[CONV]]="",Table1[[#This Row],[SATUAN NOTA]],Table1[[#This Row],[SATUAN]]))</f>
        <v/>
      </c>
      <c r="AD783" s="58" t="str">
        <f>IF(Table1[[#This Row],[HARGA]]="","",IF(Table1[[#This Row],[CONV]]="",Table1[[#This Row],[HARGA]],Table1[[#This Row],[HARGA]]/Table1[[#This Row],[CONV]]))</f>
        <v/>
      </c>
      <c r="AE783" s="58" t="str">
        <f>IF(Table1[[#This Row],[HARGA_CONV]]="","",Table1[[#This Row],[HARGA_CONV]]*Table1[[#This Row],[ISI_CONV]]*(100%-(Table1[[#This Row],[DISKON]]+Table1[[#This Row],[DISKON NOTA]])))</f>
        <v/>
      </c>
      <c r="AF783" s="3">
        <f>IF(Table1[[#This Row],[TANGGAL NOTA]]="",AF782,Table1[[#This Row],[TANGGAL NOTA]])</f>
        <v>45534</v>
      </c>
      <c r="AG783" s="3"/>
      <c r="AH783" s="3">
        <f>IF(Table1[[#This Row],[TANGGAL UPDATE]]="",AH782,Table1[[#This Row],[TANGGAL UPDATE]])</f>
        <v>45535</v>
      </c>
      <c r="AI783" t="str" cm="1">
        <f t="array" ref="AI783">IF(Table1[[#This Row],[A1]]="",AI782,INDEX(Table6[3],Table1[[#This Row],[Q1]]))</f>
        <v>KO</v>
      </c>
      <c r="AJ783" t="str">
        <f>IF(Table1[[#This Row],[_KETERANGAN]]="","",Table1[[#This Row],[_KETERANGAN]])</f>
        <v/>
      </c>
      <c r="AK783" t="str" cm="1">
        <f t="array" ref="AK783">IF(Table1[[#This Row],[A1]]="",AK782,INDEX(Table6[3],Table1[[#This Row],[Q1]]))</f>
        <v>KO</v>
      </c>
      <c r="AL783" s="5" t="str" cm="1">
        <f t="array" ref="AL783">IF(Table1[[#This Row],[A1]]="",AL782,INDEX(Table6[1],Table1[[#This Row],[Q1]]))</f>
        <v>PERDANA</v>
      </c>
      <c r="AM783" t="str" cm="1">
        <f t="array" ref="AM783">IF(Table1[[#This Row],[A1]]="",AM782,INDEX(Table6[2],Table1[[#This Row],[Q1]]))</f>
        <v>BREBES</v>
      </c>
      <c r="AN783" t="str">
        <f>CONCATENATE(Table1[[#This Row],[TOKO_H]],"-",Table1[[#This Row],[KOTA_H]])</f>
        <v>PERDANA-BREBES</v>
      </c>
      <c r="AO783"/>
      <c r="AP783" t="s">
        <v>9561</v>
      </c>
      <c r="AQ783"/>
    </row>
    <row r="784" spans="1:43">
      <c r="A784" t="str">
        <f>IF(Table1[[#This Row],[KODE BARANG]]="","",MATCH(Table1[[#This Row],[KODE BARANG]],DBS[KODE BARANG],0))</f>
        <v/>
      </c>
      <c r="B784" t="str">
        <f>IF(Table1[[#This Row],[ROWID]]="","",ROW()-2)</f>
        <v/>
      </c>
      <c r="C784" t="str">
        <f>IF(Table1[[#This Row],[NAMA BARANG]]="","",IF(Table1[[#This Row],[ID]]="",C783,Table1[[#This Row],[ID]]))</f>
        <v/>
      </c>
      <c r="D784" t="str">
        <f>IF(Table1[[#This Row],[A1]]="","",MATCH(Table1[[#This Row],[A1]],Table6[5],0))</f>
        <v/>
      </c>
      <c r="E784" t="str">
        <f>IF(Table1[[#This Row],[ID]]="","",Table1[[#This Row],[TOKO-KOTA_H]])</f>
        <v/>
      </c>
      <c r="F784" t="str">
        <f>IF(Table1[[#This Row],[NOTA TOKO]]="","",ROW()-2)</f>
        <v/>
      </c>
      <c r="G784" s="59"/>
      <c r="H784" s="1"/>
      <c r="J784" s="1"/>
      <c r="K784"/>
      <c r="L784" t="str">
        <f>IF(Table1[[#This Row],[_NAMA BARANG]]="",IF(Table1[[#This Row],[//DBS]]="","",INDEX(DBS[NAMA],Table1[[#This Row],[//DBS]])),Table1[[#This Row],[_NAMA BARANG]])</f>
        <v/>
      </c>
      <c r="M784"/>
      <c r="O784" t="str">
        <f>IF(Table1[[#This Row],[ROWID]]="","",IF(Table1[[#This Row],[_KETERANGAN]]="STOCK BELUM LENGKAP","ADA",IF(Table1[[#This Row],[KODE BARANG]]="","TIDAK ADA","ADA")))</f>
        <v/>
      </c>
      <c r="R784" t="str">
        <f>IF(Table1[[#This Row],[//DBS]]="","",INDEX(DBS[ISI],Table1[[#This Row],[//DBS]]))</f>
        <v/>
      </c>
      <c r="S784" t="str">
        <f>IF(Table1[[#This Row],[//DBS]]="","",IF(Table1[[#This Row],[SATUAN_BYPASS]]="",INDEX(DBS[[SATUAN ]],Table1[[#This Row],[//DBS]]),Table1[SATUAN_BYPASS]))</f>
        <v/>
      </c>
      <c r="U784" s="58" t="str">
        <f>IF(Table1[[#This Row],[HARGA_BYPASS]]="",IF(Table1[[#This Row],[_HARGA]]="","",Table1[[#This Row],[_HARGA]]*1000),Table1[[#This Row],[HARGA_BYPASS]])</f>
        <v/>
      </c>
      <c r="V784" s="2"/>
      <c r="W784" s="2"/>
      <c r="X784" s="58" t="str">
        <f>IF(Table1[[#This Row],[ROWID]]="","",IF(Table1[[#This Row],[ROWID]]=C785,"",SUMIF(Table1[ROWID],Table1[[#This Row],[ROWID]],Table1[TOTAL])))</f>
        <v/>
      </c>
      <c r="AA78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84" t="str">
        <f>IF(Table1[[#This Row],[JUMLAH NOTA]]="","",IF(Table1[[#This Row],[CONV]]="",Table1[[#This Row],[JUMLAH NOTA]],Table1[[#This Row],[JUMLAH NOTA]]*Table1[[#This Row],[CONV]]))</f>
        <v/>
      </c>
      <c r="AC784" t="str">
        <f>IF(Table1[[#This Row],[ISI_CONV]]="","",IF(Table1[[#This Row],[CONV]]="",Table1[[#This Row],[SATUAN NOTA]],Table1[[#This Row],[SATUAN]]))</f>
        <v/>
      </c>
      <c r="AD784" s="58" t="str">
        <f>IF(Table1[[#This Row],[HARGA]]="","",IF(Table1[[#This Row],[CONV]]="",Table1[[#This Row],[HARGA]],Table1[[#This Row],[HARGA]]/Table1[[#This Row],[CONV]]))</f>
        <v/>
      </c>
      <c r="AE784" s="58" t="str">
        <f>IF(Table1[[#This Row],[HARGA_CONV]]="","",Table1[[#This Row],[HARGA_CONV]]*Table1[[#This Row],[ISI_CONV]]*(100%-(Table1[[#This Row],[DISKON]]+Table1[[#This Row],[DISKON NOTA]])))</f>
        <v/>
      </c>
      <c r="AF784" s="3">
        <f>IF(Table1[[#This Row],[TANGGAL NOTA]]="",AF783,Table1[[#This Row],[TANGGAL NOTA]])</f>
        <v>45534</v>
      </c>
      <c r="AG784" s="3"/>
      <c r="AH784" s="3">
        <f>IF(Table1[[#This Row],[TANGGAL UPDATE]]="",AH783,Table1[[#This Row],[TANGGAL UPDATE]])</f>
        <v>45535</v>
      </c>
      <c r="AI784" t="str" cm="1">
        <f t="array" ref="AI784">IF(Table1[[#This Row],[A1]]="",AI783,INDEX(Table6[3],Table1[[#This Row],[Q1]]))</f>
        <v>KO</v>
      </c>
      <c r="AJ784" t="str">
        <f>IF(Table1[[#This Row],[_KETERANGAN]]="","",Table1[[#This Row],[_KETERANGAN]])</f>
        <v/>
      </c>
      <c r="AK784" t="str" cm="1">
        <f t="array" ref="AK784">IF(Table1[[#This Row],[A1]]="",AK783,INDEX(Table6[3],Table1[[#This Row],[Q1]]))</f>
        <v>KO</v>
      </c>
      <c r="AL784" s="5" t="str" cm="1">
        <f t="array" ref="AL784">IF(Table1[[#This Row],[A1]]="",AL783,INDEX(Table6[1],Table1[[#This Row],[Q1]]))</f>
        <v>PERDANA</v>
      </c>
      <c r="AM784" t="str" cm="1">
        <f t="array" ref="AM784">IF(Table1[[#This Row],[A1]]="",AM783,INDEX(Table6[2],Table1[[#This Row],[Q1]]))</f>
        <v>BREBES</v>
      </c>
      <c r="AN784" t="str">
        <f>CONCATENATE(Table1[[#This Row],[TOKO_H]],"-",Table1[[#This Row],[KOTA_H]])</f>
        <v>PERDANA-BREBES</v>
      </c>
      <c r="AO784"/>
      <c r="AP784" t="s">
        <v>9561</v>
      </c>
      <c r="AQ784"/>
    </row>
    <row r="785" spans="1:43">
      <c r="A785" t="str">
        <f>IF(Table1[[#This Row],[KODE BARANG]]="","",MATCH(Table1[[#This Row],[KODE BARANG]],DBS[KODE BARANG],0))</f>
        <v/>
      </c>
      <c r="B785" t="str">
        <f>IF(Table1[[#This Row],[ROWID]]="","",ROW()-2)</f>
        <v/>
      </c>
      <c r="C785" t="str">
        <f>IF(Table1[[#This Row],[NAMA BARANG]]="","",IF(Table1[[#This Row],[ID]]="",C784,Table1[[#This Row],[ID]]))</f>
        <v/>
      </c>
      <c r="D785" t="str">
        <f>IF(Table1[[#This Row],[A1]]="","",MATCH(Table1[[#This Row],[A1]],Table6[5],0))</f>
        <v/>
      </c>
      <c r="E785" t="str">
        <f>IF(Table1[[#This Row],[ID]]="","",Table1[[#This Row],[TOKO-KOTA_H]])</f>
        <v/>
      </c>
      <c r="F785" t="str">
        <f>IF(Table1[[#This Row],[NOTA TOKO]]="","",ROW()-2)</f>
        <v/>
      </c>
      <c r="G785" s="59"/>
      <c r="H785" s="1"/>
      <c r="J785" s="1"/>
      <c r="K785"/>
      <c r="L785" t="str">
        <f>IF(Table1[[#This Row],[_NAMA BARANG]]="",IF(Table1[[#This Row],[//DBS]]="","",INDEX(DBS[NAMA],Table1[[#This Row],[//DBS]])),Table1[[#This Row],[_NAMA BARANG]])</f>
        <v/>
      </c>
      <c r="M785"/>
      <c r="O785" t="str">
        <f>IF(Table1[[#This Row],[ROWID]]="","",IF(Table1[[#This Row],[_KETERANGAN]]="STOCK BELUM LENGKAP","ADA",IF(Table1[[#This Row],[KODE BARANG]]="","TIDAK ADA","ADA")))</f>
        <v/>
      </c>
      <c r="R785" t="str">
        <f>IF(Table1[[#This Row],[//DBS]]="","",INDEX(DBS[ISI],Table1[[#This Row],[//DBS]]))</f>
        <v/>
      </c>
      <c r="S785" t="str">
        <f>IF(Table1[[#This Row],[//DBS]]="","",IF(Table1[[#This Row],[SATUAN_BYPASS]]="",INDEX(DBS[[SATUAN ]],Table1[[#This Row],[//DBS]]),Table1[SATUAN_BYPASS]))</f>
        <v/>
      </c>
      <c r="U785" s="58" t="str">
        <f>IF(Table1[[#This Row],[HARGA_BYPASS]]="",IF(Table1[[#This Row],[_HARGA]]="","",Table1[[#This Row],[_HARGA]]*1000),Table1[[#This Row],[HARGA_BYPASS]])</f>
        <v/>
      </c>
      <c r="V785" s="2"/>
      <c r="W785" s="2"/>
      <c r="X785" s="58" t="str">
        <f>IF(Table1[[#This Row],[ROWID]]="","",IF(Table1[[#This Row],[ROWID]]=C786,"",SUMIF(Table1[ROWID],Table1[[#This Row],[ROWID]],Table1[TOTAL])))</f>
        <v/>
      </c>
      <c r="AA78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85" t="str">
        <f>IF(Table1[[#This Row],[JUMLAH NOTA]]="","",IF(Table1[[#This Row],[CONV]]="",Table1[[#This Row],[JUMLAH NOTA]],Table1[[#This Row],[JUMLAH NOTA]]*Table1[[#This Row],[CONV]]))</f>
        <v/>
      </c>
      <c r="AC785" t="str">
        <f>IF(Table1[[#This Row],[ISI_CONV]]="","",IF(Table1[[#This Row],[CONV]]="",Table1[[#This Row],[SATUAN NOTA]],Table1[[#This Row],[SATUAN]]))</f>
        <v/>
      </c>
      <c r="AD785" s="58" t="str">
        <f>IF(Table1[[#This Row],[HARGA]]="","",IF(Table1[[#This Row],[CONV]]="",Table1[[#This Row],[HARGA]],Table1[[#This Row],[HARGA]]/Table1[[#This Row],[CONV]]))</f>
        <v/>
      </c>
      <c r="AE785" s="58" t="str">
        <f>IF(Table1[[#This Row],[HARGA_CONV]]="","",Table1[[#This Row],[HARGA_CONV]]*Table1[[#This Row],[ISI_CONV]]*(100%-(Table1[[#This Row],[DISKON]]+Table1[[#This Row],[DISKON NOTA]])))</f>
        <v/>
      </c>
      <c r="AF785" s="3">
        <f>IF(Table1[[#This Row],[TANGGAL NOTA]]="",AF784,Table1[[#This Row],[TANGGAL NOTA]])</f>
        <v>45534</v>
      </c>
      <c r="AG785" s="3"/>
      <c r="AH785" s="3">
        <f>IF(Table1[[#This Row],[TANGGAL UPDATE]]="",AH784,Table1[[#This Row],[TANGGAL UPDATE]])</f>
        <v>45535</v>
      </c>
      <c r="AI785" t="str" cm="1">
        <f t="array" ref="AI785">IF(Table1[[#This Row],[A1]]="",AI784,INDEX(Table6[3],Table1[[#This Row],[Q1]]))</f>
        <v>KO</v>
      </c>
      <c r="AJ785" t="str">
        <f>IF(Table1[[#This Row],[_KETERANGAN]]="","",Table1[[#This Row],[_KETERANGAN]])</f>
        <v/>
      </c>
      <c r="AK785" t="str" cm="1">
        <f t="array" ref="AK785">IF(Table1[[#This Row],[A1]]="",AK784,INDEX(Table6[3],Table1[[#This Row],[Q1]]))</f>
        <v>KO</v>
      </c>
      <c r="AL785" s="5" t="str" cm="1">
        <f t="array" ref="AL785">IF(Table1[[#This Row],[A1]]="",AL784,INDEX(Table6[1],Table1[[#This Row],[Q1]]))</f>
        <v>PERDANA</v>
      </c>
      <c r="AM785" t="str" cm="1">
        <f t="array" ref="AM785">IF(Table1[[#This Row],[A1]]="",AM784,INDEX(Table6[2],Table1[[#This Row],[Q1]]))</f>
        <v>BREBES</v>
      </c>
      <c r="AN785" t="str">
        <f>CONCATENATE(Table1[[#This Row],[TOKO_H]],"-",Table1[[#This Row],[KOTA_H]])</f>
        <v>PERDANA-BREBES</v>
      </c>
      <c r="AO785"/>
      <c r="AP785" t="s">
        <v>9561</v>
      </c>
      <c r="AQ785"/>
    </row>
    <row r="786" spans="1:43">
      <c r="A786" t="str">
        <f>IF(Table1[[#This Row],[KODE BARANG]]="","",MATCH(Table1[[#This Row],[KODE BARANG]],DBS[KODE BARANG],0))</f>
        <v/>
      </c>
      <c r="B786" t="str">
        <f>IF(Table1[[#This Row],[ROWID]]="","",ROW()-2)</f>
        <v/>
      </c>
      <c r="C786" t="str">
        <f>IF(Table1[[#This Row],[NAMA BARANG]]="","",IF(Table1[[#This Row],[ID]]="",C785,Table1[[#This Row],[ID]]))</f>
        <v/>
      </c>
      <c r="D786" t="str">
        <f>IF(Table1[[#This Row],[A1]]="","",MATCH(Table1[[#This Row],[A1]],Table6[5],0))</f>
        <v/>
      </c>
      <c r="E786" t="str">
        <f>IF(Table1[[#This Row],[ID]]="","",Table1[[#This Row],[TOKO-KOTA_H]])</f>
        <v/>
      </c>
      <c r="F786" t="str">
        <f>IF(Table1[[#This Row],[NOTA TOKO]]="","",ROW()-2)</f>
        <v/>
      </c>
      <c r="G786" s="59"/>
      <c r="H786" s="1"/>
      <c r="J786" s="1"/>
      <c r="K786"/>
      <c r="L786" t="str">
        <f>IF(Table1[[#This Row],[_NAMA BARANG]]="",IF(Table1[[#This Row],[//DBS]]="","",INDEX(DBS[NAMA],Table1[[#This Row],[//DBS]])),Table1[[#This Row],[_NAMA BARANG]])</f>
        <v/>
      </c>
      <c r="M786"/>
      <c r="O786" t="str">
        <f>IF(Table1[[#This Row],[ROWID]]="","",IF(Table1[[#This Row],[_KETERANGAN]]="STOCK BELUM LENGKAP","ADA",IF(Table1[[#This Row],[KODE BARANG]]="","TIDAK ADA","ADA")))</f>
        <v/>
      </c>
      <c r="R786" t="str">
        <f>IF(Table1[[#This Row],[//DBS]]="","",INDEX(DBS[ISI],Table1[[#This Row],[//DBS]]))</f>
        <v/>
      </c>
      <c r="S786" t="str">
        <f>IF(Table1[[#This Row],[//DBS]]="","",IF(Table1[[#This Row],[SATUAN_BYPASS]]="",INDEX(DBS[[SATUAN ]],Table1[[#This Row],[//DBS]]),Table1[SATUAN_BYPASS]))</f>
        <v/>
      </c>
      <c r="U786" s="58" t="str">
        <f>IF(Table1[[#This Row],[HARGA_BYPASS]]="",IF(Table1[[#This Row],[_HARGA]]="","",Table1[[#This Row],[_HARGA]]*1000),Table1[[#This Row],[HARGA_BYPASS]])</f>
        <v/>
      </c>
      <c r="V786" s="2"/>
      <c r="W786" s="2"/>
      <c r="X786" s="58" t="str">
        <f>IF(Table1[[#This Row],[ROWID]]="","",IF(Table1[[#This Row],[ROWID]]=C787,"",SUMIF(Table1[ROWID],Table1[[#This Row],[ROWID]],Table1[TOTAL])))</f>
        <v/>
      </c>
      <c r="AA78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86" t="str">
        <f>IF(Table1[[#This Row],[JUMLAH NOTA]]="","",IF(Table1[[#This Row],[CONV]]="",Table1[[#This Row],[JUMLAH NOTA]],Table1[[#This Row],[JUMLAH NOTA]]*Table1[[#This Row],[CONV]]))</f>
        <v/>
      </c>
      <c r="AC786" t="str">
        <f>IF(Table1[[#This Row],[ISI_CONV]]="","",IF(Table1[[#This Row],[CONV]]="",Table1[[#This Row],[SATUAN NOTA]],Table1[[#This Row],[SATUAN]]))</f>
        <v/>
      </c>
      <c r="AD786" s="58" t="str">
        <f>IF(Table1[[#This Row],[HARGA]]="","",IF(Table1[[#This Row],[CONV]]="",Table1[[#This Row],[HARGA]],Table1[[#This Row],[HARGA]]/Table1[[#This Row],[CONV]]))</f>
        <v/>
      </c>
      <c r="AE786" s="58" t="str">
        <f>IF(Table1[[#This Row],[HARGA_CONV]]="","",Table1[[#This Row],[HARGA_CONV]]*Table1[[#This Row],[ISI_CONV]]*(100%-(Table1[[#This Row],[DISKON]]+Table1[[#This Row],[DISKON NOTA]])))</f>
        <v/>
      </c>
      <c r="AF786" s="3">
        <f>IF(Table1[[#This Row],[TANGGAL NOTA]]="",AF785,Table1[[#This Row],[TANGGAL NOTA]])</f>
        <v>45534</v>
      </c>
      <c r="AG786" s="3"/>
      <c r="AH786" s="3">
        <f>IF(Table1[[#This Row],[TANGGAL UPDATE]]="",AH785,Table1[[#This Row],[TANGGAL UPDATE]])</f>
        <v>45535</v>
      </c>
      <c r="AI786" t="str" cm="1">
        <f t="array" ref="AI786">IF(Table1[[#This Row],[A1]]="",AI785,INDEX(Table6[3],Table1[[#This Row],[Q1]]))</f>
        <v>KO</v>
      </c>
      <c r="AJ786" t="str">
        <f>IF(Table1[[#This Row],[_KETERANGAN]]="","",Table1[[#This Row],[_KETERANGAN]])</f>
        <v/>
      </c>
      <c r="AK786" t="str" cm="1">
        <f t="array" ref="AK786">IF(Table1[[#This Row],[A1]]="",AK785,INDEX(Table6[3],Table1[[#This Row],[Q1]]))</f>
        <v>KO</v>
      </c>
      <c r="AL786" s="5" t="str" cm="1">
        <f t="array" ref="AL786">IF(Table1[[#This Row],[A1]]="",AL785,INDEX(Table6[1],Table1[[#This Row],[Q1]]))</f>
        <v>PERDANA</v>
      </c>
      <c r="AM786" t="str" cm="1">
        <f t="array" ref="AM786">IF(Table1[[#This Row],[A1]]="",AM785,INDEX(Table6[2],Table1[[#This Row],[Q1]]))</f>
        <v>BREBES</v>
      </c>
      <c r="AN786" t="str">
        <f>CONCATENATE(Table1[[#This Row],[TOKO_H]],"-",Table1[[#This Row],[KOTA_H]])</f>
        <v>PERDANA-BREBES</v>
      </c>
      <c r="AO786"/>
      <c r="AP786" t="s">
        <v>9561</v>
      </c>
      <c r="AQ786"/>
    </row>
    <row r="787" spans="1:43">
      <c r="A787" t="str">
        <f>IF(Table1[[#This Row],[KODE BARANG]]="","",MATCH(Table1[[#This Row],[KODE BARANG]],DBS[KODE BARANG],0))</f>
        <v/>
      </c>
      <c r="B787" t="str">
        <f>IF(Table1[[#This Row],[ROWID]]="","",ROW()-2)</f>
        <v/>
      </c>
      <c r="C787" t="str">
        <f>IF(Table1[[#This Row],[NAMA BARANG]]="","",IF(Table1[[#This Row],[ID]]="",C786,Table1[[#This Row],[ID]]))</f>
        <v/>
      </c>
      <c r="D787" t="str">
        <f>IF(Table1[[#This Row],[A1]]="","",MATCH(Table1[[#This Row],[A1]],Table6[5],0))</f>
        <v/>
      </c>
      <c r="E787" t="str">
        <f>IF(Table1[[#This Row],[ID]]="","",Table1[[#This Row],[TOKO-KOTA_H]])</f>
        <v/>
      </c>
      <c r="F787" t="str">
        <f>IF(Table1[[#This Row],[NOTA TOKO]]="","",ROW()-2)</f>
        <v/>
      </c>
      <c r="G787" s="59"/>
      <c r="H787" s="1"/>
      <c r="J787" s="1"/>
      <c r="K787"/>
      <c r="L787" t="str">
        <f>IF(Table1[[#This Row],[_NAMA BARANG]]="",IF(Table1[[#This Row],[//DBS]]="","",INDEX(DBS[NAMA],Table1[[#This Row],[//DBS]])),Table1[[#This Row],[_NAMA BARANG]])</f>
        <v/>
      </c>
      <c r="M787"/>
      <c r="O787" t="str">
        <f>IF(Table1[[#This Row],[ROWID]]="","",IF(Table1[[#This Row],[_KETERANGAN]]="STOCK BELUM LENGKAP","ADA",IF(Table1[[#This Row],[KODE BARANG]]="","TIDAK ADA","ADA")))</f>
        <v/>
      </c>
      <c r="R787" t="str">
        <f>IF(Table1[[#This Row],[//DBS]]="","",INDEX(DBS[ISI],Table1[[#This Row],[//DBS]]))</f>
        <v/>
      </c>
      <c r="S787" t="str">
        <f>IF(Table1[[#This Row],[//DBS]]="","",IF(Table1[[#This Row],[SATUAN_BYPASS]]="",INDEX(DBS[[SATUAN ]],Table1[[#This Row],[//DBS]]),Table1[SATUAN_BYPASS]))</f>
        <v/>
      </c>
      <c r="U787" s="58" t="str">
        <f>IF(Table1[[#This Row],[HARGA_BYPASS]]="",IF(Table1[[#This Row],[_HARGA]]="","",Table1[[#This Row],[_HARGA]]*1000),Table1[[#This Row],[HARGA_BYPASS]])</f>
        <v/>
      </c>
      <c r="V787" s="2"/>
      <c r="W787" s="2"/>
      <c r="X787" s="58" t="str">
        <f>IF(Table1[[#This Row],[ROWID]]="","",IF(Table1[[#This Row],[ROWID]]=C788,"",SUMIF(Table1[ROWID],Table1[[#This Row],[ROWID]],Table1[TOTAL])))</f>
        <v/>
      </c>
      <c r="AA78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87" t="str">
        <f>IF(Table1[[#This Row],[JUMLAH NOTA]]="","",IF(Table1[[#This Row],[CONV]]="",Table1[[#This Row],[JUMLAH NOTA]],Table1[[#This Row],[JUMLAH NOTA]]*Table1[[#This Row],[CONV]]))</f>
        <v/>
      </c>
      <c r="AC787" t="str">
        <f>IF(Table1[[#This Row],[ISI_CONV]]="","",IF(Table1[[#This Row],[CONV]]="",Table1[[#This Row],[SATUAN NOTA]],Table1[[#This Row],[SATUAN]]))</f>
        <v/>
      </c>
      <c r="AD787" s="58" t="str">
        <f>IF(Table1[[#This Row],[HARGA]]="","",IF(Table1[[#This Row],[CONV]]="",Table1[[#This Row],[HARGA]],Table1[[#This Row],[HARGA]]/Table1[[#This Row],[CONV]]))</f>
        <v/>
      </c>
      <c r="AE787" s="58" t="str">
        <f>IF(Table1[[#This Row],[HARGA_CONV]]="","",Table1[[#This Row],[HARGA_CONV]]*Table1[[#This Row],[ISI_CONV]]*(100%-(Table1[[#This Row],[DISKON]]+Table1[[#This Row],[DISKON NOTA]])))</f>
        <v/>
      </c>
      <c r="AF787" s="3">
        <f>IF(Table1[[#This Row],[TANGGAL NOTA]]="",AF786,Table1[[#This Row],[TANGGAL NOTA]])</f>
        <v>45534</v>
      </c>
      <c r="AG787" s="3"/>
      <c r="AH787" s="3">
        <f>IF(Table1[[#This Row],[TANGGAL UPDATE]]="",AH786,Table1[[#This Row],[TANGGAL UPDATE]])</f>
        <v>45535</v>
      </c>
      <c r="AI787" t="str" cm="1">
        <f t="array" ref="AI787">IF(Table1[[#This Row],[A1]]="",AI786,INDEX(Table6[3],Table1[[#This Row],[Q1]]))</f>
        <v>KO</v>
      </c>
      <c r="AJ787" t="str">
        <f>IF(Table1[[#This Row],[_KETERANGAN]]="","",Table1[[#This Row],[_KETERANGAN]])</f>
        <v/>
      </c>
      <c r="AK787" t="str" cm="1">
        <f t="array" ref="AK787">IF(Table1[[#This Row],[A1]]="",AK786,INDEX(Table6[3],Table1[[#This Row],[Q1]]))</f>
        <v>KO</v>
      </c>
      <c r="AL787" s="5" t="str" cm="1">
        <f t="array" ref="AL787">IF(Table1[[#This Row],[A1]]="",AL786,INDEX(Table6[1],Table1[[#This Row],[Q1]]))</f>
        <v>PERDANA</v>
      </c>
      <c r="AM787" t="str" cm="1">
        <f t="array" ref="AM787">IF(Table1[[#This Row],[A1]]="",AM786,INDEX(Table6[2],Table1[[#This Row],[Q1]]))</f>
        <v>BREBES</v>
      </c>
      <c r="AN787" t="str">
        <f>CONCATENATE(Table1[[#This Row],[TOKO_H]],"-",Table1[[#This Row],[KOTA_H]])</f>
        <v>PERDANA-BREBES</v>
      </c>
      <c r="AO787"/>
      <c r="AP787" t="s">
        <v>9561</v>
      </c>
      <c r="AQ787"/>
    </row>
    <row r="788" spans="1:43">
      <c r="A788" t="str">
        <f>IF(Table1[[#This Row],[KODE BARANG]]="","",MATCH(Table1[[#This Row],[KODE BARANG]],DBS[KODE BARANG],0))</f>
        <v/>
      </c>
      <c r="B788" t="str">
        <f>IF(Table1[[#This Row],[ROWID]]="","",ROW()-2)</f>
        <v/>
      </c>
      <c r="C788" t="str">
        <f>IF(Table1[[#This Row],[NAMA BARANG]]="","",IF(Table1[[#This Row],[ID]]="",C787,Table1[[#This Row],[ID]]))</f>
        <v/>
      </c>
      <c r="D788" t="str">
        <f>IF(Table1[[#This Row],[A1]]="","",MATCH(Table1[[#This Row],[A1]],Table6[5],0))</f>
        <v/>
      </c>
      <c r="E788" t="str">
        <f>IF(Table1[[#This Row],[ID]]="","",Table1[[#This Row],[TOKO-KOTA_H]])</f>
        <v/>
      </c>
      <c r="F788" t="str">
        <f>IF(Table1[[#This Row],[NOTA TOKO]]="","",ROW()-2)</f>
        <v/>
      </c>
      <c r="G788" s="59"/>
      <c r="H788" s="1"/>
      <c r="J788" s="1"/>
      <c r="K788"/>
      <c r="L788" t="str">
        <f>IF(Table1[[#This Row],[_NAMA BARANG]]="",IF(Table1[[#This Row],[//DBS]]="","",INDEX(DBS[NAMA],Table1[[#This Row],[//DBS]])),Table1[[#This Row],[_NAMA BARANG]])</f>
        <v/>
      </c>
      <c r="M788"/>
      <c r="O788" t="str">
        <f>IF(Table1[[#This Row],[ROWID]]="","",IF(Table1[[#This Row],[_KETERANGAN]]="STOCK BELUM LENGKAP","ADA",IF(Table1[[#This Row],[KODE BARANG]]="","TIDAK ADA","ADA")))</f>
        <v/>
      </c>
      <c r="R788" t="str">
        <f>IF(Table1[[#This Row],[//DBS]]="","",INDEX(DBS[ISI],Table1[[#This Row],[//DBS]]))</f>
        <v/>
      </c>
      <c r="S788" t="str">
        <f>IF(Table1[[#This Row],[//DBS]]="","",IF(Table1[[#This Row],[SATUAN_BYPASS]]="",INDEX(DBS[[SATUAN ]],Table1[[#This Row],[//DBS]]),Table1[SATUAN_BYPASS]))</f>
        <v/>
      </c>
      <c r="U788" s="58" t="str">
        <f>IF(Table1[[#This Row],[HARGA_BYPASS]]="",IF(Table1[[#This Row],[_HARGA]]="","",Table1[[#This Row],[_HARGA]]*1000),Table1[[#This Row],[HARGA_BYPASS]])</f>
        <v/>
      </c>
      <c r="V788" s="2"/>
      <c r="W788" s="2"/>
      <c r="X788" s="58" t="str">
        <f>IF(Table1[[#This Row],[ROWID]]="","",IF(Table1[[#This Row],[ROWID]]=C789,"",SUMIF(Table1[ROWID],Table1[[#This Row],[ROWID]],Table1[TOTAL])))</f>
        <v/>
      </c>
      <c r="AA78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88" t="str">
        <f>IF(Table1[[#This Row],[JUMLAH NOTA]]="","",IF(Table1[[#This Row],[CONV]]="",Table1[[#This Row],[JUMLAH NOTA]],Table1[[#This Row],[JUMLAH NOTA]]*Table1[[#This Row],[CONV]]))</f>
        <v/>
      </c>
      <c r="AC788" t="str">
        <f>IF(Table1[[#This Row],[ISI_CONV]]="","",IF(Table1[[#This Row],[CONV]]="",Table1[[#This Row],[SATUAN NOTA]],Table1[[#This Row],[SATUAN]]))</f>
        <v/>
      </c>
      <c r="AD788" s="58" t="str">
        <f>IF(Table1[[#This Row],[HARGA]]="","",IF(Table1[[#This Row],[CONV]]="",Table1[[#This Row],[HARGA]],Table1[[#This Row],[HARGA]]/Table1[[#This Row],[CONV]]))</f>
        <v/>
      </c>
      <c r="AE788" s="58" t="str">
        <f>IF(Table1[[#This Row],[HARGA_CONV]]="","",Table1[[#This Row],[HARGA_CONV]]*Table1[[#This Row],[ISI_CONV]]*(100%-(Table1[[#This Row],[DISKON]]+Table1[[#This Row],[DISKON NOTA]])))</f>
        <v/>
      </c>
      <c r="AF788" s="3">
        <f>IF(Table1[[#This Row],[TANGGAL NOTA]]="",AF787,Table1[[#This Row],[TANGGAL NOTA]])</f>
        <v>45534</v>
      </c>
      <c r="AG788" s="3"/>
      <c r="AH788" s="3">
        <f>IF(Table1[[#This Row],[TANGGAL UPDATE]]="",AH787,Table1[[#This Row],[TANGGAL UPDATE]])</f>
        <v>45535</v>
      </c>
      <c r="AI788" t="str" cm="1">
        <f t="array" ref="AI788">IF(Table1[[#This Row],[A1]]="",AI787,INDEX(Table6[3],Table1[[#This Row],[Q1]]))</f>
        <v>KO</v>
      </c>
      <c r="AJ788" t="str">
        <f>IF(Table1[[#This Row],[_KETERANGAN]]="","",Table1[[#This Row],[_KETERANGAN]])</f>
        <v/>
      </c>
      <c r="AK788" t="str" cm="1">
        <f t="array" ref="AK788">IF(Table1[[#This Row],[A1]]="",AK787,INDEX(Table6[3],Table1[[#This Row],[Q1]]))</f>
        <v>KO</v>
      </c>
      <c r="AL788" s="5" t="str" cm="1">
        <f t="array" ref="AL788">IF(Table1[[#This Row],[A1]]="",AL787,INDEX(Table6[1],Table1[[#This Row],[Q1]]))</f>
        <v>PERDANA</v>
      </c>
      <c r="AM788" t="str" cm="1">
        <f t="array" ref="AM788">IF(Table1[[#This Row],[A1]]="",AM787,INDEX(Table6[2],Table1[[#This Row],[Q1]]))</f>
        <v>BREBES</v>
      </c>
      <c r="AN788" t="str">
        <f>CONCATENATE(Table1[[#This Row],[TOKO_H]],"-",Table1[[#This Row],[KOTA_H]])</f>
        <v>PERDANA-BREBES</v>
      </c>
      <c r="AO788"/>
      <c r="AP788" t="s">
        <v>9561</v>
      </c>
      <c r="AQ788"/>
    </row>
    <row r="789" spans="1:43">
      <c r="A789" t="str">
        <f>IF(Table1[[#This Row],[KODE BARANG]]="","",MATCH(Table1[[#This Row],[KODE BARANG]],DBS[KODE BARANG],0))</f>
        <v/>
      </c>
      <c r="B789" t="str">
        <f>IF(Table1[[#This Row],[ROWID]]="","",ROW()-2)</f>
        <v/>
      </c>
      <c r="C789" t="str">
        <f>IF(Table1[[#This Row],[NAMA BARANG]]="","",IF(Table1[[#This Row],[ID]]="",C788,Table1[[#This Row],[ID]]))</f>
        <v/>
      </c>
      <c r="D789" t="str">
        <f>IF(Table1[[#This Row],[A1]]="","",MATCH(Table1[[#This Row],[A1]],Table6[5],0))</f>
        <v/>
      </c>
      <c r="E789" t="str">
        <f>IF(Table1[[#This Row],[ID]]="","",Table1[[#This Row],[TOKO-KOTA_H]])</f>
        <v/>
      </c>
      <c r="F789" t="str">
        <f>IF(Table1[[#This Row],[NOTA TOKO]]="","",ROW()-2)</f>
        <v/>
      </c>
      <c r="G789" s="59"/>
      <c r="H789" s="1"/>
      <c r="J789" s="1"/>
      <c r="K789"/>
      <c r="L789" t="str">
        <f>IF(Table1[[#This Row],[_NAMA BARANG]]="",IF(Table1[[#This Row],[//DBS]]="","",INDEX(DBS[NAMA],Table1[[#This Row],[//DBS]])),Table1[[#This Row],[_NAMA BARANG]])</f>
        <v/>
      </c>
      <c r="M789"/>
      <c r="O789" t="str">
        <f>IF(Table1[[#This Row],[ROWID]]="","",IF(Table1[[#This Row],[_KETERANGAN]]="STOCK BELUM LENGKAP","ADA",IF(Table1[[#This Row],[KODE BARANG]]="","TIDAK ADA","ADA")))</f>
        <v/>
      </c>
      <c r="R789" t="str">
        <f>IF(Table1[[#This Row],[//DBS]]="","",INDEX(DBS[ISI],Table1[[#This Row],[//DBS]]))</f>
        <v/>
      </c>
      <c r="S789" t="str">
        <f>IF(Table1[[#This Row],[//DBS]]="","",IF(Table1[[#This Row],[SATUAN_BYPASS]]="",INDEX(DBS[[SATUAN ]],Table1[[#This Row],[//DBS]]),Table1[SATUAN_BYPASS]))</f>
        <v/>
      </c>
      <c r="U789" s="58" t="str">
        <f>IF(Table1[[#This Row],[HARGA_BYPASS]]="",IF(Table1[[#This Row],[_HARGA]]="","",Table1[[#This Row],[_HARGA]]*1000),Table1[[#This Row],[HARGA_BYPASS]])</f>
        <v/>
      </c>
      <c r="V789" s="2"/>
      <c r="W789" s="2"/>
      <c r="X789" s="58" t="str">
        <f>IF(Table1[[#This Row],[ROWID]]="","",IF(Table1[[#This Row],[ROWID]]=C790,"",SUMIF(Table1[ROWID],Table1[[#This Row],[ROWID]],Table1[TOTAL])))</f>
        <v/>
      </c>
      <c r="AA78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89" t="str">
        <f>IF(Table1[[#This Row],[JUMLAH NOTA]]="","",IF(Table1[[#This Row],[CONV]]="",Table1[[#This Row],[JUMLAH NOTA]],Table1[[#This Row],[JUMLAH NOTA]]*Table1[[#This Row],[CONV]]))</f>
        <v/>
      </c>
      <c r="AC789" t="str">
        <f>IF(Table1[[#This Row],[ISI_CONV]]="","",IF(Table1[[#This Row],[CONV]]="",Table1[[#This Row],[SATUAN NOTA]],Table1[[#This Row],[SATUAN]]))</f>
        <v/>
      </c>
      <c r="AD789" s="58" t="str">
        <f>IF(Table1[[#This Row],[HARGA]]="","",IF(Table1[[#This Row],[CONV]]="",Table1[[#This Row],[HARGA]],Table1[[#This Row],[HARGA]]/Table1[[#This Row],[CONV]]))</f>
        <v/>
      </c>
      <c r="AE789" s="58" t="str">
        <f>IF(Table1[[#This Row],[HARGA_CONV]]="","",Table1[[#This Row],[HARGA_CONV]]*Table1[[#This Row],[ISI_CONV]]*(100%-(Table1[[#This Row],[DISKON]]+Table1[[#This Row],[DISKON NOTA]])))</f>
        <v/>
      </c>
      <c r="AF789" s="3">
        <f>IF(Table1[[#This Row],[TANGGAL NOTA]]="",AF788,Table1[[#This Row],[TANGGAL NOTA]])</f>
        <v>45534</v>
      </c>
      <c r="AG789" s="3"/>
      <c r="AH789" s="3">
        <f>IF(Table1[[#This Row],[TANGGAL UPDATE]]="",AH788,Table1[[#This Row],[TANGGAL UPDATE]])</f>
        <v>45535</v>
      </c>
      <c r="AI789" t="str" cm="1">
        <f t="array" ref="AI789">IF(Table1[[#This Row],[A1]]="",AI788,INDEX(Table6[3],Table1[[#This Row],[Q1]]))</f>
        <v>KO</v>
      </c>
      <c r="AJ789" t="str">
        <f>IF(Table1[[#This Row],[_KETERANGAN]]="","",Table1[[#This Row],[_KETERANGAN]])</f>
        <v/>
      </c>
      <c r="AK789" t="str" cm="1">
        <f t="array" ref="AK789">IF(Table1[[#This Row],[A1]]="",AK788,INDEX(Table6[3],Table1[[#This Row],[Q1]]))</f>
        <v>KO</v>
      </c>
      <c r="AL789" s="5" t="str" cm="1">
        <f t="array" ref="AL789">IF(Table1[[#This Row],[A1]]="",AL788,INDEX(Table6[1],Table1[[#This Row],[Q1]]))</f>
        <v>PERDANA</v>
      </c>
      <c r="AM789" t="str" cm="1">
        <f t="array" ref="AM789">IF(Table1[[#This Row],[A1]]="",AM788,INDEX(Table6[2],Table1[[#This Row],[Q1]]))</f>
        <v>BREBES</v>
      </c>
      <c r="AN789" t="str">
        <f>CONCATENATE(Table1[[#This Row],[TOKO_H]],"-",Table1[[#This Row],[KOTA_H]])</f>
        <v>PERDANA-BREBES</v>
      </c>
      <c r="AO789"/>
      <c r="AP789" t="s">
        <v>9561</v>
      </c>
      <c r="AQ789"/>
    </row>
    <row r="790" spans="1:43">
      <c r="A790" t="str">
        <f>IF(Table1[[#This Row],[KODE BARANG]]="","",MATCH(Table1[[#This Row],[KODE BARANG]],DBS[KODE BARANG],0))</f>
        <v/>
      </c>
      <c r="B790" t="str">
        <f>IF(Table1[[#This Row],[ROWID]]="","",ROW()-2)</f>
        <v/>
      </c>
      <c r="C790" t="str">
        <f>IF(Table1[[#This Row],[NAMA BARANG]]="","",IF(Table1[[#This Row],[ID]]="",C789,Table1[[#This Row],[ID]]))</f>
        <v/>
      </c>
      <c r="D790" t="str">
        <f>IF(Table1[[#This Row],[A1]]="","",MATCH(Table1[[#This Row],[A1]],Table6[5],0))</f>
        <v/>
      </c>
      <c r="E790" t="str">
        <f>IF(Table1[[#This Row],[ID]]="","",Table1[[#This Row],[TOKO-KOTA_H]])</f>
        <v/>
      </c>
      <c r="F790" t="str">
        <f>IF(Table1[[#This Row],[NOTA TOKO]]="","",ROW()-2)</f>
        <v/>
      </c>
      <c r="G790" s="59"/>
      <c r="H790" s="1"/>
      <c r="J790" s="1"/>
      <c r="K790"/>
      <c r="L790" t="str">
        <f>IF(Table1[[#This Row],[_NAMA BARANG]]="",IF(Table1[[#This Row],[//DBS]]="","",INDEX(DBS[NAMA],Table1[[#This Row],[//DBS]])),Table1[[#This Row],[_NAMA BARANG]])</f>
        <v/>
      </c>
      <c r="M790"/>
      <c r="O790" t="str">
        <f>IF(Table1[[#This Row],[ROWID]]="","",IF(Table1[[#This Row],[_KETERANGAN]]="STOCK BELUM LENGKAP","ADA",IF(Table1[[#This Row],[KODE BARANG]]="","TIDAK ADA","ADA")))</f>
        <v/>
      </c>
      <c r="R790" t="str">
        <f>IF(Table1[[#This Row],[//DBS]]="","",INDEX(DBS[ISI],Table1[[#This Row],[//DBS]]))</f>
        <v/>
      </c>
      <c r="S790" t="str">
        <f>IF(Table1[[#This Row],[//DBS]]="","",IF(Table1[[#This Row],[SATUAN_BYPASS]]="",INDEX(DBS[[SATUAN ]],Table1[[#This Row],[//DBS]]),Table1[SATUAN_BYPASS]))</f>
        <v/>
      </c>
      <c r="U790" s="58" t="str">
        <f>IF(Table1[[#This Row],[HARGA_BYPASS]]="",IF(Table1[[#This Row],[_HARGA]]="","",Table1[[#This Row],[_HARGA]]*1000),Table1[[#This Row],[HARGA_BYPASS]])</f>
        <v/>
      </c>
      <c r="V790" s="2"/>
      <c r="W790" s="2"/>
      <c r="X790" s="58" t="str">
        <f>IF(Table1[[#This Row],[ROWID]]="","",IF(Table1[[#This Row],[ROWID]]=C791,"",SUMIF(Table1[ROWID],Table1[[#This Row],[ROWID]],Table1[TOTAL])))</f>
        <v/>
      </c>
      <c r="AA79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90" t="str">
        <f>IF(Table1[[#This Row],[JUMLAH NOTA]]="","",IF(Table1[[#This Row],[CONV]]="",Table1[[#This Row],[JUMLAH NOTA]],Table1[[#This Row],[JUMLAH NOTA]]*Table1[[#This Row],[CONV]]))</f>
        <v/>
      </c>
      <c r="AC790" t="str">
        <f>IF(Table1[[#This Row],[ISI_CONV]]="","",IF(Table1[[#This Row],[CONV]]="",Table1[[#This Row],[SATUAN NOTA]],Table1[[#This Row],[SATUAN]]))</f>
        <v/>
      </c>
      <c r="AD790" s="58" t="str">
        <f>IF(Table1[[#This Row],[HARGA]]="","",IF(Table1[[#This Row],[CONV]]="",Table1[[#This Row],[HARGA]],Table1[[#This Row],[HARGA]]/Table1[[#This Row],[CONV]]))</f>
        <v/>
      </c>
      <c r="AE790" s="58" t="str">
        <f>IF(Table1[[#This Row],[HARGA_CONV]]="","",Table1[[#This Row],[HARGA_CONV]]*Table1[[#This Row],[ISI_CONV]]*(100%-(Table1[[#This Row],[DISKON]]+Table1[[#This Row],[DISKON NOTA]])))</f>
        <v/>
      </c>
      <c r="AF790" s="3">
        <f>IF(Table1[[#This Row],[TANGGAL NOTA]]="",AF789,Table1[[#This Row],[TANGGAL NOTA]])</f>
        <v>45534</v>
      </c>
      <c r="AG790" s="3"/>
      <c r="AH790" s="3">
        <f>IF(Table1[[#This Row],[TANGGAL UPDATE]]="",AH789,Table1[[#This Row],[TANGGAL UPDATE]])</f>
        <v>45535</v>
      </c>
      <c r="AI790" t="str" cm="1">
        <f t="array" ref="AI790">IF(Table1[[#This Row],[A1]]="",AI789,INDEX(Table6[3],Table1[[#This Row],[Q1]]))</f>
        <v>KO</v>
      </c>
      <c r="AJ790" t="str">
        <f>IF(Table1[[#This Row],[_KETERANGAN]]="","",Table1[[#This Row],[_KETERANGAN]])</f>
        <v/>
      </c>
      <c r="AK790" t="str" cm="1">
        <f t="array" ref="AK790">IF(Table1[[#This Row],[A1]]="",AK789,INDEX(Table6[3],Table1[[#This Row],[Q1]]))</f>
        <v>KO</v>
      </c>
      <c r="AL790" s="5" t="str" cm="1">
        <f t="array" ref="AL790">IF(Table1[[#This Row],[A1]]="",AL789,INDEX(Table6[1],Table1[[#This Row],[Q1]]))</f>
        <v>PERDANA</v>
      </c>
      <c r="AM790" t="str" cm="1">
        <f t="array" ref="AM790">IF(Table1[[#This Row],[A1]]="",AM789,INDEX(Table6[2],Table1[[#This Row],[Q1]]))</f>
        <v>BREBES</v>
      </c>
      <c r="AN790" t="str">
        <f>CONCATENATE(Table1[[#This Row],[TOKO_H]],"-",Table1[[#This Row],[KOTA_H]])</f>
        <v>PERDANA-BREBES</v>
      </c>
      <c r="AO790"/>
      <c r="AP790" t="s">
        <v>9561</v>
      </c>
      <c r="AQ790"/>
    </row>
    <row r="791" spans="1:43">
      <c r="A791" t="str">
        <f>IF(Table1[[#This Row],[KODE BARANG]]="","",MATCH(Table1[[#This Row],[KODE BARANG]],DBS[KODE BARANG],0))</f>
        <v/>
      </c>
      <c r="B791" t="str">
        <f>IF(Table1[[#This Row],[ROWID]]="","",ROW()-2)</f>
        <v/>
      </c>
      <c r="C791" t="str">
        <f>IF(Table1[[#This Row],[NAMA BARANG]]="","",IF(Table1[[#This Row],[ID]]="",C790,Table1[[#This Row],[ID]]))</f>
        <v/>
      </c>
      <c r="D791" t="str">
        <f>IF(Table1[[#This Row],[A1]]="","",MATCH(Table1[[#This Row],[A1]],Table6[5],0))</f>
        <v/>
      </c>
      <c r="E791" t="str">
        <f>IF(Table1[[#This Row],[ID]]="","",Table1[[#This Row],[TOKO-KOTA_H]])</f>
        <v/>
      </c>
      <c r="F791" t="str">
        <f>IF(Table1[[#This Row],[NOTA TOKO]]="","",ROW()-2)</f>
        <v/>
      </c>
      <c r="G791" s="59"/>
      <c r="H791" s="1"/>
      <c r="J791" s="1"/>
      <c r="K791"/>
      <c r="L791" t="str">
        <f>IF(Table1[[#This Row],[_NAMA BARANG]]="",IF(Table1[[#This Row],[//DBS]]="","",INDEX(DBS[NAMA],Table1[[#This Row],[//DBS]])),Table1[[#This Row],[_NAMA BARANG]])</f>
        <v/>
      </c>
      <c r="M791"/>
      <c r="O791" t="str">
        <f>IF(Table1[[#This Row],[ROWID]]="","",IF(Table1[[#This Row],[_KETERANGAN]]="STOCK BELUM LENGKAP","ADA",IF(Table1[[#This Row],[KODE BARANG]]="","TIDAK ADA","ADA")))</f>
        <v/>
      </c>
      <c r="R791" t="str">
        <f>IF(Table1[[#This Row],[//DBS]]="","",INDEX(DBS[ISI],Table1[[#This Row],[//DBS]]))</f>
        <v/>
      </c>
      <c r="S791" t="str">
        <f>IF(Table1[[#This Row],[//DBS]]="","",IF(Table1[[#This Row],[SATUAN_BYPASS]]="",INDEX(DBS[[SATUAN ]],Table1[[#This Row],[//DBS]]),Table1[SATUAN_BYPASS]))</f>
        <v/>
      </c>
      <c r="U791" s="58" t="str">
        <f>IF(Table1[[#This Row],[HARGA_BYPASS]]="",IF(Table1[[#This Row],[_HARGA]]="","",Table1[[#This Row],[_HARGA]]*1000),Table1[[#This Row],[HARGA_BYPASS]])</f>
        <v/>
      </c>
      <c r="V791" s="2"/>
      <c r="W791" s="2"/>
      <c r="X791" s="58" t="str">
        <f>IF(Table1[[#This Row],[ROWID]]="","",IF(Table1[[#This Row],[ROWID]]=C792,"",SUMIF(Table1[ROWID],Table1[[#This Row],[ROWID]],Table1[TOTAL])))</f>
        <v/>
      </c>
      <c r="AA79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91" t="str">
        <f>IF(Table1[[#This Row],[JUMLAH NOTA]]="","",IF(Table1[[#This Row],[CONV]]="",Table1[[#This Row],[JUMLAH NOTA]],Table1[[#This Row],[JUMLAH NOTA]]*Table1[[#This Row],[CONV]]))</f>
        <v/>
      </c>
      <c r="AC791" t="str">
        <f>IF(Table1[[#This Row],[ISI_CONV]]="","",IF(Table1[[#This Row],[CONV]]="",Table1[[#This Row],[SATUAN NOTA]],Table1[[#This Row],[SATUAN]]))</f>
        <v/>
      </c>
      <c r="AD791" s="58" t="str">
        <f>IF(Table1[[#This Row],[HARGA]]="","",IF(Table1[[#This Row],[CONV]]="",Table1[[#This Row],[HARGA]],Table1[[#This Row],[HARGA]]/Table1[[#This Row],[CONV]]))</f>
        <v/>
      </c>
      <c r="AE791" s="58" t="str">
        <f>IF(Table1[[#This Row],[HARGA_CONV]]="","",Table1[[#This Row],[HARGA_CONV]]*Table1[[#This Row],[ISI_CONV]]*(100%-(Table1[[#This Row],[DISKON]]+Table1[[#This Row],[DISKON NOTA]])))</f>
        <v/>
      </c>
      <c r="AF791" s="3">
        <f>IF(Table1[[#This Row],[TANGGAL NOTA]]="",AF790,Table1[[#This Row],[TANGGAL NOTA]])</f>
        <v>45534</v>
      </c>
      <c r="AG791" s="3"/>
      <c r="AH791" s="3">
        <f>IF(Table1[[#This Row],[TANGGAL UPDATE]]="",AH790,Table1[[#This Row],[TANGGAL UPDATE]])</f>
        <v>45535</v>
      </c>
      <c r="AI791" t="str" cm="1">
        <f t="array" ref="AI791">IF(Table1[[#This Row],[A1]]="",AI790,INDEX(Table6[3],Table1[[#This Row],[Q1]]))</f>
        <v>KO</v>
      </c>
      <c r="AJ791" t="str">
        <f>IF(Table1[[#This Row],[_KETERANGAN]]="","",Table1[[#This Row],[_KETERANGAN]])</f>
        <v/>
      </c>
      <c r="AK791" t="str" cm="1">
        <f t="array" ref="AK791">IF(Table1[[#This Row],[A1]]="",AK790,INDEX(Table6[3],Table1[[#This Row],[Q1]]))</f>
        <v>KO</v>
      </c>
      <c r="AL791" s="5" t="str" cm="1">
        <f t="array" ref="AL791">IF(Table1[[#This Row],[A1]]="",AL790,INDEX(Table6[1],Table1[[#This Row],[Q1]]))</f>
        <v>PERDANA</v>
      </c>
      <c r="AM791" t="str" cm="1">
        <f t="array" ref="AM791">IF(Table1[[#This Row],[A1]]="",AM790,INDEX(Table6[2],Table1[[#This Row],[Q1]]))</f>
        <v>BREBES</v>
      </c>
      <c r="AN791" t="str">
        <f>CONCATENATE(Table1[[#This Row],[TOKO_H]],"-",Table1[[#This Row],[KOTA_H]])</f>
        <v>PERDANA-BREBES</v>
      </c>
      <c r="AO791"/>
      <c r="AP791" t="s">
        <v>9561</v>
      </c>
      <c r="AQ791"/>
    </row>
    <row r="792" spans="1:43">
      <c r="A792" t="str">
        <f>IF(Table1[[#This Row],[KODE BARANG]]="","",MATCH(Table1[[#This Row],[KODE BARANG]],DBS[KODE BARANG],0))</f>
        <v/>
      </c>
      <c r="B792" t="str">
        <f>IF(Table1[[#This Row],[ROWID]]="","",ROW()-2)</f>
        <v/>
      </c>
      <c r="C792" t="str">
        <f>IF(Table1[[#This Row],[NAMA BARANG]]="","",IF(Table1[[#This Row],[ID]]="",C791,Table1[[#This Row],[ID]]))</f>
        <v/>
      </c>
      <c r="D792" t="str">
        <f>IF(Table1[[#This Row],[A1]]="","",MATCH(Table1[[#This Row],[A1]],Table6[5],0))</f>
        <v/>
      </c>
      <c r="E792" t="str">
        <f>IF(Table1[[#This Row],[ID]]="","",Table1[[#This Row],[TOKO-KOTA_H]])</f>
        <v/>
      </c>
      <c r="F792" t="str">
        <f>IF(Table1[[#This Row],[NOTA TOKO]]="","",ROW()-2)</f>
        <v/>
      </c>
      <c r="G792" s="59"/>
      <c r="H792" s="1"/>
      <c r="J792" s="1"/>
      <c r="K792"/>
      <c r="L792" t="str">
        <f>IF(Table1[[#This Row],[_NAMA BARANG]]="",IF(Table1[[#This Row],[//DBS]]="","",INDEX(DBS[NAMA],Table1[[#This Row],[//DBS]])),Table1[[#This Row],[_NAMA BARANG]])</f>
        <v/>
      </c>
      <c r="M792"/>
      <c r="O792" t="str">
        <f>IF(Table1[[#This Row],[ROWID]]="","",IF(Table1[[#This Row],[_KETERANGAN]]="STOCK BELUM LENGKAP","ADA",IF(Table1[[#This Row],[KODE BARANG]]="","TIDAK ADA","ADA")))</f>
        <v/>
      </c>
      <c r="R792" t="str">
        <f>IF(Table1[[#This Row],[//DBS]]="","",INDEX(DBS[ISI],Table1[[#This Row],[//DBS]]))</f>
        <v/>
      </c>
      <c r="S792" t="str">
        <f>IF(Table1[[#This Row],[//DBS]]="","",IF(Table1[[#This Row],[SATUAN_BYPASS]]="",INDEX(DBS[[SATUAN ]],Table1[[#This Row],[//DBS]]),Table1[SATUAN_BYPASS]))</f>
        <v/>
      </c>
      <c r="U792" s="58" t="str">
        <f>IF(Table1[[#This Row],[HARGA_BYPASS]]="",IF(Table1[[#This Row],[_HARGA]]="","",Table1[[#This Row],[_HARGA]]*1000),Table1[[#This Row],[HARGA_BYPASS]])</f>
        <v/>
      </c>
      <c r="V792" s="2"/>
      <c r="W792" s="2"/>
      <c r="X792" s="58" t="str">
        <f>IF(Table1[[#This Row],[ROWID]]="","",IF(Table1[[#This Row],[ROWID]]=C793,"",SUMIF(Table1[ROWID],Table1[[#This Row],[ROWID]],Table1[TOTAL])))</f>
        <v/>
      </c>
      <c r="AA79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92" t="str">
        <f>IF(Table1[[#This Row],[JUMLAH NOTA]]="","",IF(Table1[[#This Row],[CONV]]="",Table1[[#This Row],[JUMLAH NOTA]],Table1[[#This Row],[JUMLAH NOTA]]*Table1[[#This Row],[CONV]]))</f>
        <v/>
      </c>
      <c r="AC792" t="str">
        <f>IF(Table1[[#This Row],[ISI_CONV]]="","",IF(Table1[[#This Row],[CONV]]="",Table1[[#This Row],[SATUAN NOTA]],Table1[[#This Row],[SATUAN]]))</f>
        <v/>
      </c>
      <c r="AD792" s="58" t="str">
        <f>IF(Table1[[#This Row],[HARGA]]="","",IF(Table1[[#This Row],[CONV]]="",Table1[[#This Row],[HARGA]],Table1[[#This Row],[HARGA]]/Table1[[#This Row],[CONV]]))</f>
        <v/>
      </c>
      <c r="AE792" s="58" t="str">
        <f>IF(Table1[[#This Row],[HARGA_CONV]]="","",Table1[[#This Row],[HARGA_CONV]]*Table1[[#This Row],[ISI_CONV]]*(100%-(Table1[[#This Row],[DISKON]]+Table1[[#This Row],[DISKON NOTA]])))</f>
        <v/>
      </c>
      <c r="AF792" s="3">
        <f>IF(Table1[[#This Row],[TANGGAL NOTA]]="",AF791,Table1[[#This Row],[TANGGAL NOTA]])</f>
        <v>45534</v>
      </c>
      <c r="AG792" s="3"/>
      <c r="AH792" s="3">
        <f>IF(Table1[[#This Row],[TANGGAL UPDATE]]="",AH791,Table1[[#This Row],[TANGGAL UPDATE]])</f>
        <v>45535</v>
      </c>
      <c r="AI792" t="str" cm="1">
        <f t="array" ref="AI792">IF(Table1[[#This Row],[A1]]="",AI791,INDEX(Table6[3],Table1[[#This Row],[Q1]]))</f>
        <v>KO</v>
      </c>
      <c r="AJ792" t="str">
        <f>IF(Table1[[#This Row],[_KETERANGAN]]="","",Table1[[#This Row],[_KETERANGAN]])</f>
        <v/>
      </c>
      <c r="AK792" t="str" cm="1">
        <f t="array" ref="AK792">IF(Table1[[#This Row],[A1]]="",AK791,INDEX(Table6[3],Table1[[#This Row],[Q1]]))</f>
        <v>KO</v>
      </c>
      <c r="AL792" s="5" t="str" cm="1">
        <f t="array" ref="AL792">IF(Table1[[#This Row],[A1]]="",AL791,INDEX(Table6[1],Table1[[#This Row],[Q1]]))</f>
        <v>PERDANA</v>
      </c>
      <c r="AM792" t="str" cm="1">
        <f t="array" ref="AM792">IF(Table1[[#This Row],[A1]]="",AM791,INDEX(Table6[2],Table1[[#This Row],[Q1]]))</f>
        <v>BREBES</v>
      </c>
      <c r="AN792" t="str">
        <f>CONCATENATE(Table1[[#This Row],[TOKO_H]],"-",Table1[[#This Row],[KOTA_H]])</f>
        <v>PERDANA-BREBES</v>
      </c>
      <c r="AO792"/>
      <c r="AP792" t="s">
        <v>9561</v>
      </c>
      <c r="AQ792"/>
    </row>
    <row r="793" spans="1:43">
      <c r="A793" t="str">
        <f>IF(Table1[[#This Row],[KODE BARANG]]="","",MATCH(Table1[[#This Row],[KODE BARANG]],DBS[KODE BARANG],0))</f>
        <v/>
      </c>
      <c r="B793" t="str">
        <f>IF(Table1[[#This Row],[ROWID]]="","",ROW()-2)</f>
        <v/>
      </c>
      <c r="C793" t="str">
        <f>IF(Table1[[#This Row],[NAMA BARANG]]="","",IF(Table1[[#This Row],[ID]]="",C792,Table1[[#This Row],[ID]]))</f>
        <v/>
      </c>
      <c r="D793" t="str">
        <f>IF(Table1[[#This Row],[A1]]="","",MATCH(Table1[[#This Row],[A1]],Table6[5],0))</f>
        <v/>
      </c>
      <c r="E793" t="str">
        <f>IF(Table1[[#This Row],[ID]]="","",Table1[[#This Row],[TOKO-KOTA_H]])</f>
        <v/>
      </c>
      <c r="F793" t="str">
        <f>IF(Table1[[#This Row],[NOTA TOKO]]="","",ROW()-2)</f>
        <v/>
      </c>
      <c r="G793" s="59"/>
      <c r="H793" s="1"/>
      <c r="J793" s="1"/>
      <c r="K793"/>
      <c r="L793" t="str">
        <f>IF(Table1[[#This Row],[_NAMA BARANG]]="",IF(Table1[[#This Row],[//DBS]]="","",INDEX(DBS[NAMA],Table1[[#This Row],[//DBS]])),Table1[[#This Row],[_NAMA BARANG]])</f>
        <v/>
      </c>
      <c r="M793"/>
      <c r="O793" t="str">
        <f>IF(Table1[[#This Row],[ROWID]]="","",IF(Table1[[#This Row],[_KETERANGAN]]="STOCK BELUM LENGKAP","ADA",IF(Table1[[#This Row],[KODE BARANG]]="","TIDAK ADA","ADA")))</f>
        <v/>
      </c>
      <c r="R793" t="str">
        <f>IF(Table1[[#This Row],[//DBS]]="","",INDEX(DBS[ISI],Table1[[#This Row],[//DBS]]))</f>
        <v/>
      </c>
      <c r="S793" t="str">
        <f>IF(Table1[[#This Row],[//DBS]]="","",IF(Table1[[#This Row],[SATUAN_BYPASS]]="",INDEX(DBS[[SATUAN ]],Table1[[#This Row],[//DBS]]),Table1[SATUAN_BYPASS]))</f>
        <v/>
      </c>
      <c r="U793" s="58" t="str">
        <f>IF(Table1[[#This Row],[HARGA_BYPASS]]="",IF(Table1[[#This Row],[_HARGA]]="","",Table1[[#This Row],[_HARGA]]*1000),Table1[[#This Row],[HARGA_BYPASS]])</f>
        <v/>
      </c>
      <c r="V793" s="2"/>
      <c r="W793" s="2"/>
      <c r="X793" s="58" t="str">
        <f>IF(Table1[[#This Row],[ROWID]]="","",IF(Table1[[#This Row],[ROWID]]=C794,"",SUMIF(Table1[ROWID],Table1[[#This Row],[ROWID]],Table1[TOTAL])))</f>
        <v/>
      </c>
      <c r="AA79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93" t="str">
        <f>IF(Table1[[#This Row],[JUMLAH NOTA]]="","",IF(Table1[[#This Row],[CONV]]="",Table1[[#This Row],[JUMLAH NOTA]],Table1[[#This Row],[JUMLAH NOTA]]*Table1[[#This Row],[CONV]]))</f>
        <v/>
      </c>
      <c r="AC793" t="str">
        <f>IF(Table1[[#This Row],[ISI_CONV]]="","",IF(Table1[[#This Row],[CONV]]="",Table1[[#This Row],[SATUAN NOTA]],Table1[[#This Row],[SATUAN]]))</f>
        <v/>
      </c>
      <c r="AD793" s="58" t="str">
        <f>IF(Table1[[#This Row],[HARGA]]="","",IF(Table1[[#This Row],[CONV]]="",Table1[[#This Row],[HARGA]],Table1[[#This Row],[HARGA]]/Table1[[#This Row],[CONV]]))</f>
        <v/>
      </c>
      <c r="AE793" s="58" t="str">
        <f>IF(Table1[[#This Row],[HARGA_CONV]]="","",Table1[[#This Row],[HARGA_CONV]]*Table1[[#This Row],[ISI_CONV]]*(100%-(Table1[[#This Row],[DISKON]]+Table1[[#This Row],[DISKON NOTA]])))</f>
        <v/>
      </c>
      <c r="AF793" s="3">
        <f>IF(Table1[[#This Row],[TANGGAL NOTA]]="",AF792,Table1[[#This Row],[TANGGAL NOTA]])</f>
        <v>45534</v>
      </c>
      <c r="AG793" s="3"/>
      <c r="AH793" s="3">
        <f>IF(Table1[[#This Row],[TANGGAL UPDATE]]="",AH792,Table1[[#This Row],[TANGGAL UPDATE]])</f>
        <v>45535</v>
      </c>
      <c r="AI793" t="str" cm="1">
        <f t="array" ref="AI793">IF(Table1[[#This Row],[A1]]="",AI792,INDEX(Table6[3],Table1[[#This Row],[Q1]]))</f>
        <v>KO</v>
      </c>
      <c r="AJ793" t="str">
        <f>IF(Table1[[#This Row],[_KETERANGAN]]="","",Table1[[#This Row],[_KETERANGAN]])</f>
        <v/>
      </c>
      <c r="AK793" t="str" cm="1">
        <f t="array" ref="AK793">IF(Table1[[#This Row],[A1]]="",AK792,INDEX(Table6[3],Table1[[#This Row],[Q1]]))</f>
        <v>KO</v>
      </c>
      <c r="AL793" s="5" t="str" cm="1">
        <f t="array" ref="AL793">IF(Table1[[#This Row],[A1]]="",AL792,INDEX(Table6[1],Table1[[#This Row],[Q1]]))</f>
        <v>PERDANA</v>
      </c>
      <c r="AM793" t="str" cm="1">
        <f t="array" ref="AM793">IF(Table1[[#This Row],[A1]]="",AM792,INDEX(Table6[2],Table1[[#This Row],[Q1]]))</f>
        <v>BREBES</v>
      </c>
      <c r="AN793" t="str">
        <f>CONCATENATE(Table1[[#This Row],[TOKO_H]],"-",Table1[[#This Row],[KOTA_H]])</f>
        <v>PERDANA-BREBES</v>
      </c>
      <c r="AO793"/>
      <c r="AP793" t="s">
        <v>9561</v>
      </c>
      <c r="AQ793"/>
    </row>
    <row r="794" spans="1:43">
      <c r="A794" t="str">
        <f>IF(Table1[[#This Row],[KODE BARANG]]="","",MATCH(Table1[[#This Row],[KODE BARANG]],DBS[KODE BARANG],0))</f>
        <v/>
      </c>
      <c r="B794" t="str">
        <f>IF(Table1[[#This Row],[ROWID]]="","",ROW()-2)</f>
        <v/>
      </c>
      <c r="C794" t="str">
        <f>IF(Table1[[#This Row],[NAMA BARANG]]="","",IF(Table1[[#This Row],[ID]]="",C793,Table1[[#This Row],[ID]]))</f>
        <v/>
      </c>
      <c r="D794" t="str">
        <f>IF(Table1[[#This Row],[A1]]="","",MATCH(Table1[[#This Row],[A1]],Table6[5],0))</f>
        <v/>
      </c>
      <c r="E794" t="str">
        <f>IF(Table1[[#This Row],[ID]]="","",Table1[[#This Row],[TOKO-KOTA_H]])</f>
        <v/>
      </c>
      <c r="F794" t="str">
        <f>IF(Table1[[#This Row],[NOTA TOKO]]="","",ROW()-2)</f>
        <v/>
      </c>
      <c r="G794" s="59"/>
      <c r="H794" s="1"/>
      <c r="J794" s="1"/>
      <c r="K794"/>
      <c r="L794" t="str">
        <f>IF(Table1[[#This Row],[_NAMA BARANG]]="",IF(Table1[[#This Row],[//DBS]]="","",INDEX(DBS[NAMA],Table1[[#This Row],[//DBS]])),Table1[[#This Row],[_NAMA BARANG]])</f>
        <v/>
      </c>
      <c r="M794"/>
      <c r="O794" t="str">
        <f>IF(Table1[[#This Row],[ROWID]]="","",IF(Table1[[#This Row],[_KETERANGAN]]="STOCK BELUM LENGKAP","ADA",IF(Table1[[#This Row],[KODE BARANG]]="","TIDAK ADA","ADA")))</f>
        <v/>
      </c>
      <c r="R794" t="str">
        <f>IF(Table1[[#This Row],[//DBS]]="","",INDEX(DBS[ISI],Table1[[#This Row],[//DBS]]))</f>
        <v/>
      </c>
      <c r="S794" t="str">
        <f>IF(Table1[[#This Row],[//DBS]]="","",IF(Table1[[#This Row],[SATUAN_BYPASS]]="",INDEX(DBS[[SATUAN ]],Table1[[#This Row],[//DBS]]),Table1[SATUAN_BYPASS]))</f>
        <v/>
      </c>
      <c r="U794" s="58" t="str">
        <f>IF(Table1[[#This Row],[HARGA_BYPASS]]="",IF(Table1[[#This Row],[_HARGA]]="","",Table1[[#This Row],[_HARGA]]*1000),Table1[[#This Row],[HARGA_BYPASS]])</f>
        <v/>
      </c>
      <c r="V794" s="2"/>
      <c r="W794" s="2"/>
      <c r="X794" s="58" t="str">
        <f>IF(Table1[[#This Row],[ROWID]]="","",IF(Table1[[#This Row],[ROWID]]=C795,"",SUMIF(Table1[ROWID],Table1[[#This Row],[ROWID]],Table1[TOTAL])))</f>
        <v/>
      </c>
      <c r="AA79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94" t="str">
        <f>IF(Table1[[#This Row],[JUMLAH NOTA]]="","",IF(Table1[[#This Row],[CONV]]="",Table1[[#This Row],[JUMLAH NOTA]],Table1[[#This Row],[JUMLAH NOTA]]*Table1[[#This Row],[CONV]]))</f>
        <v/>
      </c>
      <c r="AC794" t="str">
        <f>IF(Table1[[#This Row],[ISI_CONV]]="","",IF(Table1[[#This Row],[CONV]]="",Table1[[#This Row],[SATUAN NOTA]],Table1[[#This Row],[SATUAN]]))</f>
        <v/>
      </c>
      <c r="AD794" s="58" t="str">
        <f>IF(Table1[[#This Row],[HARGA]]="","",IF(Table1[[#This Row],[CONV]]="",Table1[[#This Row],[HARGA]],Table1[[#This Row],[HARGA]]/Table1[[#This Row],[CONV]]))</f>
        <v/>
      </c>
      <c r="AE794" s="58" t="str">
        <f>IF(Table1[[#This Row],[HARGA_CONV]]="","",Table1[[#This Row],[HARGA_CONV]]*Table1[[#This Row],[ISI_CONV]]*(100%-(Table1[[#This Row],[DISKON]]+Table1[[#This Row],[DISKON NOTA]])))</f>
        <v/>
      </c>
      <c r="AF794" s="3">
        <f>IF(Table1[[#This Row],[TANGGAL NOTA]]="",AF793,Table1[[#This Row],[TANGGAL NOTA]])</f>
        <v>45534</v>
      </c>
      <c r="AG794" s="3"/>
      <c r="AH794" s="3">
        <f>IF(Table1[[#This Row],[TANGGAL UPDATE]]="",AH793,Table1[[#This Row],[TANGGAL UPDATE]])</f>
        <v>45535</v>
      </c>
      <c r="AI794" t="str" cm="1">
        <f t="array" ref="AI794">IF(Table1[[#This Row],[A1]]="",AI793,INDEX(Table6[3],Table1[[#This Row],[Q1]]))</f>
        <v>KO</v>
      </c>
      <c r="AJ794" t="str">
        <f>IF(Table1[[#This Row],[_KETERANGAN]]="","",Table1[[#This Row],[_KETERANGAN]])</f>
        <v/>
      </c>
      <c r="AK794" t="str" cm="1">
        <f t="array" ref="AK794">IF(Table1[[#This Row],[A1]]="",AK793,INDEX(Table6[3],Table1[[#This Row],[Q1]]))</f>
        <v>KO</v>
      </c>
      <c r="AL794" s="5" t="str" cm="1">
        <f t="array" ref="AL794">IF(Table1[[#This Row],[A1]]="",AL793,INDEX(Table6[1],Table1[[#This Row],[Q1]]))</f>
        <v>PERDANA</v>
      </c>
      <c r="AM794" t="str" cm="1">
        <f t="array" ref="AM794">IF(Table1[[#This Row],[A1]]="",AM793,INDEX(Table6[2],Table1[[#This Row],[Q1]]))</f>
        <v>BREBES</v>
      </c>
      <c r="AN794" t="str">
        <f>CONCATENATE(Table1[[#This Row],[TOKO_H]],"-",Table1[[#This Row],[KOTA_H]])</f>
        <v>PERDANA-BREBES</v>
      </c>
      <c r="AO794"/>
      <c r="AP794" t="s">
        <v>9561</v>
      </c>
      <c r="AQ794"/>
    </row>
    <row r="795" spans="1:43">
      <c r="A795" t="str">
        <f>IF(Table1[[#This Row],[KODE BARANG]]="","",MATCH(Table1[[#This Row],[KODE BARANG]],DBS[KODE BARANG],0))</f>
        <v/>
      </c>
      <c r="B795" t="str">
        <f>IF(Table1[[#This Row],[ROWID]]="","",ROW()-2)</f>
        <v/>
      </c>
      <c r="C795" t="str">
        <f>IF(Table1[[#This Row],[NAMA BARANG]]="","",IF(Table1[[#This Row],[ID]]="",C794,Table1[[#This Row],[ID]]))</f>
        <v/>
      </c>
      <c r="D795" t="str">
        <f>IF(Table1[[#This Row],[A1]]="","",MATCH(Table1[[#This Row],[A1]],Table6[5],0))</f>
        <v/>
      </c>
      <c r="E795" t="str">
        <f>IF(Table1[[#This Row],[ID]]="","",Table1[[#This Row],[TOKO-KOTA_H]])</f>
        <v/>
      </c>
      <c r="F795" t="str">
        <f>IF(Table1[[#This Row],[NOTA TOKO]]="","",ROW()-2)</f>
        <v/>
      </c>
      <c r="G795" s="59"/>
      <c r="H795" s="1"/>
      <c r="J795" s="1"/>
      <c r="K795"/>
      <c r="L795" t="str">
        <f>IF(Table1[[#This Row],[_NAMA BARANG]]="",IF(Table1[[#This Row],[//DBS]]="","",INDEX(DBS[NAMA],Table1[[#This Row],[//DBS]])),Table1[[#This Row],[_NAMA BARANG]])</f>
        <v/>
      </c>
      <c r="M795"/>
      <c r="O795" t="str">
        <f>IF(Table1[[#This Row],[ROWID]]="","",IF(Table1[[#This Row],[_KETERANGAN]]="STOCK BELUM LENGKAP","ADA",IF(Table1[[#This Row],[KODE BARANG]]="","TIDAK ADA","ADA")))</f>
        <v/>
      </c>
      <c r="R795" t="str">
        <f>IF(Table1[[#This Row],[//DBS]]="","",INDEX(DBS[ISI],Table1[[#This Row],[//DBS]]))</f>
        <v/>
      </c>
      <c r="S795" t="str">
        <f>IF(Table1[[#This Row],[//DBS]]="","",IF(Table1[[#This Row],[SATUAN_BYPASS]]="",INDEX(DBS[[SATUAN ]],Table1[[#This Row],[//DBS]]),Table1[SATUAN_BYPASS]))</f>
        <v/>
      </c>
      <c r="U795" s="58" t="str">
        <f>IF(Table1[[#This Row],[HARGA_BYPASS]]="",IF(Table1[[#This Row],[_HARGA]]="","",Table1[[#This Row],[_HARGA]]*1000),Table1[[#This Row],[HARGA_BYPASS]])</f>
        <v/>
      </c>
      <c r="V795" s="2"/>
      <c r="W795" s="2"/>
      <c r="X795" s="58" t="str">
        <f>IF(Table1[[#This Row],[ROWID]]="","",IF(Table1[[#This Row],[ROWID]]=C796,"",SUMIF(Table1[ROWID],Table1[[#This Row],[ROWID]],Table1[TOTAL])))</f>
        <v/>
      </c>
      <c r="AA79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95" t="str">
        <f>IF(Table1[[#This Row],[JUMLAH NOTA]]="","",IF(Table1[[#This Row],[CONV]]="",Table1[[#This Row],[JUMLAH NOTA]],Table1[[#This Row],[JUMLAH NOTA]]*Table1[[#This Row],[CONV]]))</f>
        <v/>
      </c>
      <c r="AC795" t="str">
        <f>IF(Table1[[#This Row],[ISI_CONV]]="","",IF(Table1[[#This Row],[CONV]]="",Table1[[#This Row],[SATUAN NOTA]],Table1[[#This Row],[SATUAN]]))</f>
        <v/>
      </c>
      <c r="AD795" s="58" t="str">
        <f>IF(Table1[[#This Row],[HARGA]]="","",IF(Table1[[#This Row],[CONV]]="",Table1[[#This Row],[HARGA]],Table1[[#This Row],[HARGA]]/Table1[[#This Row],[CONV]]))</f>
        <v/>
      </c>
      <c r="AE795" s="58" t="str">
        <f>IF(Table1[[#This Row],[HARGA_CONV]]="","",Table1[[#This Row],[HARGA_CONV]]*Table1[[#This Row],[ISI_CONV]]*(100%-(Table1[[#This Row],[DISKON]]+Table1[[#This Row],[DISKON NOTA]])))</f>
        <v/>
      </c>
      <c r="AF795" s="3">
        <f>IF(Table1[[#This Row],[TANGGAL NOTA]]="",AF794,Table1[[#This Row],[TANGGAL NOTA]])</f>
        <v>45534</v>
      </c>
      <c r="AG795" s="3"/>
      <c r="AH795" s="3">
        <f>IF(Table1[[#This Row],[TANGGAL UPDATE]]="",AH794,Table1[[#This Row],[TANGGAL UPDATE]])</f>
        <v>45535</v>
      </c>
      <c r="AI795" t="str" cm="1">
        <f t="array" ref="AI795">IF(Table1[[#This Row],[A1]]="",AI794,INDEX(Table6[3],Table1[[#This Row],[Q1]]))</f>
        <v>KO</v>
      </c>
      <c r="AJ795" t="str">
        <f>IF(Table1[[#This Row],[_KETERANGAN]]="","",Table1[[#This Row],[_KETERANGAN]])</f>
        <v/>
      </c>
      <c r="AK795" t="str" cm="1">
        <f t="array" ref="AK795">IF(Table1[[#This Row],[A1]]="",AK794,INDEX(Table6[3],Table1[[#This Row],[Q1]]))</f>
        <v>KO</v>
      </c>
      <c r="AL795" s="5" t="str" cm="1">
        <f t="array" ref="AL795">IF(Table1[[#This Row],[A1]]="",AL794,INDEX(Table6[1],Table1[[#This Row],[Q1]]))</f>
        <v>PERDANA</v>
      </c>
      <c r="AM795" t="str" cm="1">
        <f t="array" ref="AM795">IF(Table1[[#This Row],[A1]]="",AM794,INDEX(Table6[2],Table1[[#This Row],[Q1]]))</f>
        <v>BREBES</v>
      </c>
      <c r="AN795" t="str">
        <f>CONCATENATE(Table1[[#This Row],[TOKO_H]],"-",Table1[[#This Row],[KOTA_H]])</f>
        <v>PERDANA-BREBES</v>
      </c>
      <c r="AO795"/>
      <c r="AP795" t="s">
        <v>9561</v>
      </c>
      <c r="AQ795"/>
    </row>
    <row r="796" spans="1:43">
      <c r="A796" t="str">
        <f>IF(Table1[[#This Row],[KODE BARANG]]="","",MATCH(Table1[[#This Row],[KODE BARANG]],DBS[KODE BARANG],0))</f>
        <v/>
      </c>
      <c r="B796" t="str">
        <f>IF(Table1[[#This Row],[ROWID]]="","",ROW()-2)</f>
        <v/>
      </c>
      <c r="C796" t="str">
        <f>IF(Table1[[#This Row],[NAMA BARANG]]="","",IF(Table1[[#This Row],[ID]]="",C795,Table1[[#This Row],[ID]]))</f>
        <v/>
      </c>
      <c r="D796" t="str">
        <f>IF(Table1[[#This Row],[A1]]="","",MATCH(Table1[[#This Row],[A1]],Table6[5],0))</f>
        <v/>
      </c>
      <c r="E796" t="str">
        <f>IF(Table1[[#This Row],[ID]]="","",Table1[[#This Row],[TOKO-KOTA_H]])</f>
        <v/>
      </c>
      <c r="F796" t="str">
        <f>IF(Table1[[#This Row],[NOTA TOKO]]="","",ROW()-2)</f>
        <v/>
      </c>
      <c r="G796" s="59"/>
      <c r="H796" s="1"/>
      <c r="J796" s="1"/>
      <c r="K796"/>
      <c r="L796" t="str">
        <f>IF(Table1[[#This Row],[_NAMA BARANG]]="",IF(Table1[[#This Row],[//DBS]]="","",INDEX(DBS[NAMA],Table1[[#This Row],[//DBS]])),Table1[[#This Row],[_NAMA BARANG]])</f>
        <v/>
      </c>
      <c r="M796"/>
      <c r="O796" t="str">
        <f>IF(Table1[[#This Row],[ROWID]]="","",IF(Table1[[#This Row],[_KETERANGAN]]="STOCK BELUM LENGKAP","ADA",IF(Table1[[#This Row],[KODE BARANG]]="","TIDAK ADA","ADA")))</f>
        <v/>
      </c>
      <c r="R796" t="str">
        <f>IF(Table1[[#This Row],[//DBS]]="","",INDEX(DBS[ISI],Table1[[#This Row],[//DBS]]))</f>
        <v/>
      </c>
      <c r="S796" t="str">
        <f>IF(Table1[[#This Row],[//DBS]]="","",IF(Table1[[#This Row],[SATUAN_BYPASS]]="",INDEX(DBS[[SATUAN ]],Table1[[#This Row],[//DBS]]),Table1[SATUAN_BYPASS]))</f>
        <v/>
      </c>
      <c r="U796" s="58" t="str">
        <f>IF(Table1[[#This Row],[HARGA_BYPASS]]="",IF(Table1[[#This Row],[_HARGA]]="","",Table1[[#This Row],[_HARGA]]*1000),Table1[[#This Row],[HARGA_BYPASS]])</f>
        <v/>
      </c>
      <c r="V796" s="2"/>
      <c r="W796" s="2"/>
      <c r="X796" s="58" t="str">
        <f>IF(Table1[[#This Row],[ROWID]]="","",IF(Table1[[#This Row],[ROWID]]=C797,"",SUMIF(Table1[ROWID],Table1[[#This Row],[ROWID]],Table1[TOTAL])))</f>
        <v/>
      </c>
      <c r="AA79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96" t="str">
        <f>IF(Table1[[#This Row],[JUMLAH NOTA]]="","",IF(Table1[[#This Row],[CONV]]="",Table1[[#This Row],[JUMLAH NOTA]],Table1[[#This Row],[JUMLAH NOTA]]*Table1[[#This Row],[CONV]]))</f>
        <v/>
      </c>
      <c r="AC796" t="str">
        <f>IF(Table1[[#This Row],[ISI_CONV]]="","",IF(Table1[[#This Row],[CONV]]="",Table1[[#This Row],[SATUAN NOTA]],Table1[[#This Row],[SATUAN]]))</f>
        <v/>
      </c>
      <c r="AD796" s="58" t="str">
        <f>IF(Table1[[#This Row],[HARGA]]="","",IF(Table1[[#This Row],[CONV]]="",Table1[[#This Row],[HARGA]],Table1[[#This Row],[HARGA]]/Table1[[#This Row],[CONV]]))</f>
        <v/>
      </c>
      <c r="AE796" s="58" t="str">
        <f>IF(Table1[[#This Row],[HARGA_CONV]]="","",Table1[[#This Row],[HARGA_CONV]]*Table1[[#This Row],[ISI_CONV]]*(100%-(Table1[[#This Row],[DISKON]]+Table1[[#This Row],[DISKON NOTA]])))</f>
        <v/>
      </c>
      <c r="AF796" s="3">
        <f>IF(Table1[[#This Row],[TANGGAL NOTA]]="",AF795,Table1[[#This Row],[TANGGAL NOTA]])</f>
        <v>45534</v>
      </c>
      <c r="AG796" s="3"/>
      <c r="AH796" s="3">
        <f>IF(Table1[[#This Row],[TANGGAL UPDATE]]="",AH795,Table1[[#This Row],[TANGGAL UPDATE]])</f>
        <v>45535</v>
      </c>
      <c r="AI796" t="str" cm="1">
        <f t="array" ref="AI796">IF(Table1[[#This Row],[A1]]="",AI795,INDEX(Table6[3],Table1[[#This Row],[Q1]]))</f>
        <v>KO</v>
      </c>
      <c r="AJ796" t="str">
        <f>IF(Table1[[#This Row],[_KETERANGAN]]="","",Table1[[#This Row],[_KETERANGAN]])</f>
        <v/>
      </c>
      <c r="AK796" t="str" cm="1">
        <f t="array" ref="AK796">IF(Table1[[#This Row],[A1]]="",AK795,INDEX(Table6[3],Table1[[#This Row],[Q1]]))</f>
        <v>KO</v>
      </c>
      <c r="AL796" s="5" t="str" cm="1">
        <f t="array" ref="AL796">IF(Table1[[#This Row],[A1]]="",AL795,INDEX(Table6[1],Table1[[#This Row],[Q1]]))</f>
        <v>PERDANA</v>
      </c>
      <c r="AM796" t="str" cm="1">
        <f t="array" ref="AM796">IF(Table1[[#This Row],[A1]]="",AM795,INDEX(Table6[2],Table1[[#This Row],[Q1]]))</f>
        <v>BREBES</v>
      </c>
      <c r="AN796" t="str">
        <f>CONCATENATE(Table1[[#This Row],[TOKO_H]],"-",Table1[[#This Row],[KOTA_H]])</f>
        <v>PERDANA-BREBES</v>
      </c>
      <c r="AO796"/>
      <c r="AP796" t="s">
        <v>9561</v>
      </c>
      <c r="AQ796"/>
    </row>
    <row r="797" spans="1:43">
      <c r="A797" t="str">
        <f>IF(Table1[[#This Row],[KODE BARANG]]="","",MATCH(Table1[[#This Row],[KODE BARANG]],DBS[KODE BARANG],0))</f>
        <v/>
      </c>
      <c r="B797" t="str">
        <f>IF(Table1[[#This Row],[ROWID]]="","",ROW()-2)</f>
        <v/>
      </c>
      <c r="C797" t="str">
        <f>IF(Table1[[#This Row],[NAMA BARANG]]="","",IF(Table1[[#This Row],[ID]]="",C796,Table1[[#This Row],[ID]]))</f>
        <v/>
      </c>
      <c r="D797" t="str">
        <f>IF(Table1[[#This Row],[A1]]="","",MATCH(Table1[[#This Row],[A1]],Table6[5],0))</f>
        <v/>
      </c>
      <c r="E797" t="str">
        <f>IF(Table1[[#This Row],[ID]]="","",Table1[[#This Row],[TOKO-KOTA_H]])</f>
        <v/>
      </c>
      <c r="F797" t="str">
        <f>IF(Table1[[#This Row],[NOTA TOKO]]="","",ROW()-2)</f>
        <v/>
      </c>
      <c r="G797" s="59"/>
      <c r="H797" s="1"/>
      <c r="J797" s="1"/>
      <c r="K797"/>
      <c r="L797" t="str">
        <f>IF(Table1[[#This Row],[_NAMA BARANG]]="",IF(Table1[[#This Row],[//DBS]]="","",INDEX(DBS[NAMA],Table1[[#This Row],[//DBS]])),Table1[[#This Row],[_NAMA BARANG]])</f>
        <v/>
      </c>
      <c r="M797"/>
      <c r="O797" t="str">
        <f>IF(Table1[[#This Row],[ROWID]]="","",IF(Table1[[#This Row],[_KETERANGAN]]="STOCK BELUM LENGKAP","ADA",IF(Table1[[#This Row],[KODE BARANG]]="","TIDAK ADA","ADA")))</f>
        <v/>
      </c>
      <c r="R797" t="str">
        <f>IF(Table1[[#This Row],[//DBS]]="","",INDEX(DBS[ISI],Table1[[#This Row],[//DBS]]))</f>
        <v/>
      </c>
      <c r="S797" t="str">
        <f>IF(Table1[[#This Row],[//DBS]]="","",IF(Table1[[#This Row],[SATUAN_BYPASS]]="",INDEX(DBS[[SATUAN ]],Table1[[#This Row],[//DBS]]),Table1[SATUAN_BYPASS]))</f>
        <v/>
      </c>
      <c r="U797" s="58" t="str">
        <f>IF(Table1[[#This Row],[HARGA_BYPASS]]="",IF(Table1[[#This Row],[_HARGA]]="","",Table1[[#This Row],[_HARGA]]*1000),Table1[[#This Row],[HARGA_BYPASS]])</f>
        <v/>
      </c>
      <c r="V797" s="2"/>
      <c r="W797" s="2"/>
      <c r="X797" s="58" t="str">
        <f>IF(Table1[[#This Row],[ROWID]]="","",IF(Table1[[#This Row],[ROWID]]=C798,"",SUMIF(Table1[ROWID],Table1[[#This Row],[ROWID]],Table1[TOTAL])))</f>
        <v/>
      </c>
      <c r="AA79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97" t="str">
        <f>IF(Table1[[#This Row],[JUMLAH NOTA]]="","",IF(Table1[[#This Row],[CONV]]="",Table1[[#This Row],[JUMLAH NOTA]],Table1[[#This Row],[JUMLAH NOTA]]*Table1[[#This Row],[CONV]]))</f>
        <v/>
      </c>
      <c r="AC797" t="str">
        <f>IF(Table1[[#This Row],[ISI_CONV]]="","",IF(Table1[[#This Row],[CONV]]="",Table1[[#This Row],[SATUAN NOTA]],Table1[[#This Row],[SATUAN]]))</f>
        <v/>
      </c>
      <c r="AD797" s="58" t="str">
        <f>IF(Table1[[#This Row],[HARGA]]="","",IF(Table1[[#This Row],[CONV]]="",Table1[[#This Row],[HARGA]],Table1[[#This Row],[HARGA]]/Table1[[#This Row],[CONV]]))</f>
        <v/>
      </c>
      <c r="AE797" s="58" t="str">
        <f>IF(Table1[[#This Row],[HARGA_CONV]]="","",Table1[[#This Row],[HARGA_CONV]]*Table1[[#This Row],[ISI_CONV]]*(100%-(Table1[[#This Row],[DISKON]]+Table1[[#This Row],[DISKON NOTA]])))</f>
        <v/>
      </c>
      <c r="AF797" s="3">
        <f>IF(Table1[[#This Row],[TANGGAL NOTA]]="",AF796,Table1[[#This Row],[TANGGAL NOTA]])</f>
        <v>45534</v>
      </c>
      <c r="AG797" s="3"/>
      <c r="AH797" s="3">
        <f>IF(Table1[[#This Row],[TANGGAL UPDATE]]="",AH796,Table1[[#This Row],[TANGGAL UPDATE]])</f>
        <v>45535</v>
      </c>
      <c r="AI797" t="str" cm="1">
        <f t="array" ref="AI797">IF(Table1[[#This Row],[A1]]="",AI796,INDEX(Table6[3],Table1[[#This Row],[Q1]]))</f>
        <v>KO</v>
      </c>
      <c r="AJ797" t="str">
        <f>IF(Table1[[#This Row],[_KETERANGAN]]="","",Table1[[#This Row],[_KETERANGAN]])</f>
        <v/>
      </c>
      <c r="AK797" t="str" cm="1">
        <f t="array" ref="AK797">IF(Table1[[#This Row],[A1]]="",AK796,INDEX(Table6[3],Table1[[#This Row],[Q1]]))</f>
        <v>KO</v>
      </c>
      <c r="AL797" s="5" t="str" cm="1">
        <f t="array" ref="AL797">IF(Table1[[#This Row],[A1]]="",AL796,INDEX(Table6[1],Table1[[#This Row],[Q1]]))</f>
        <v>PERDANA</v>
      </c>
      <c r="AM797" t="str" cm="1">
        <f t="array" ref="AM797">IF(Table1[[#This Row],[A1]]="",AM796,INDEX(Table6[2],Table1[[#This Row],[Q1]]))</f>
        <v>BREBES</v>
      </c>
      <c r="AN797" t="str">
        <f>CONCATENATE(Table1[[#This Row],[TOKO_H]],"-",Table1[[#This Row],[KOTA_H]])</f>
        <v>PERDANA-BREBES</v>
      </c>
      <c r="AO797"/>
      <c r="AP797" t="s">
        <v>9561</v>
      </c>
      <c r="AQ797"/>
    </row>
    <row r="798" spans="1:43">
      <c r="A798" t="str">
        <f>IF(Table1[[#This Row],[KODE BARANG]]="","",MATCH(Table1[[#This Row],[KODE BARANG]],DBS[KODE BARANG],0))</f>
        <v/>
      </c>
      <c r="B798" t="str">
        <f>IF(Table1[[#This Row],[ROWID]]="","",ROW()-2)</f>
        <v/>
      </c>
      <c r="C798" t="str">
        <f>IF(Table1[[#This Row],[NAMA BARANG]]="","",IF(Table1[[#This Row],[ID]]="",C797,Table1[[#This Row],[ID]]))</f>
        <v/>
      </c>
      <c r="D798" t="str">
        <f>IF(Table1[[#This Row],[A1]]="","",MATCH(Table1[[#This Row],[A1]],Table6[5],0))</f>
        <v/>
      </c>
      <c r="E798" t="str">
        <f>IF(Table1[[#This Row],[ID]]="","",Table1[[#This Row],[TOKO-KOTA_H]])</f>
        <v/>
      </c>
      <c r="F798" t="str">
        <f>IF(Table1[[#This Row],[NOTA TOKO]]="","",ROW()-2)</f>
        <v/>
      </c>
      <c r="G798" s="59"/>
      <c r="H798" s="1"/>
      <c r="J798" s="1"/>
      <c r="K798"/>
      <c r="L798" t="str">
        <f>IF(Table1[[#This Row],[_NAMA BARANG]]="",IF(Table1[[#This Row],[//DBS]]="","",INDEX(DBS[NAMA],Table1[[#This Row],[//DBS]])),Table1[[#This Row],[_NAMA BARANG]])</f>
        <v/>
      </c>
      <c r="M798"/>
      <c r="O798" t="str">
        <f>IF(Table1[[#This Row],[ROWID]]="","",IF(Table1[[#This Row],[_KETERANGAN]]="STOCK BELUM LENGKAP","ADA",IF(Table1[[#This Row],[KODE BARANG]]="","TIDAK ADA","ADA")))</f>
        <v/>
      </c>
      <c r="R798" t="str">
        <f>IF(Table1[[#This Row],[//DBS]]="","",INDEX(DBS[ISI],Table1[[#This Row],[//DBS]]))</f>
        <v/>
      </c>
      <c r="S798" t="str">
        <f>IF(Table1[[#This Row],[//DBS]]="","",IF(Table1[[#This Row],[SATUAN_BYPASS]]="",INDEX(DBS[[SATUAN ]],Table1[[#This Row],[//DBS]]),Table1[SATUAN_BYPASS]))</f>
        <v/>
      </c>
      <c r="U798" s="58" t="str">
        <f>IF(Table1[[#This Row],[HARGA_BYPASS]]="",IF(Table1[[#This Row],[_HARGA]]="","",Table1[[#This Row],[_HARGA]]*1000),Table1[[#This Row],[HARGA_BYPASS]])</f>
        <v/>
      </c>
      <c r="V798" s="2"/>
      <c r="W798" s="2"/>
      <c r="X798" s="58" t="str">
        <f>IF(Table1[[#This Row],[ROWID]]="","",IF(Table1[[#This Row],[ROWID]]=C799,"",SUMIF(Table1[ROWID],Table1[[#This Row],[ROWID]],Table1[TOTAL])))</f>
        <v/>
      </c>
      <c r="AA79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98" t="str">
        <f>IF(Table1[[#This Row],[JUMLAH NOTA]]="","",IF(Table1[[#This Row],[CONV]]="",Table1[[#This Row],[JUMLAH NOTA]],Table1[[#This Row],[JUMLAH NOTA]]*Table1[[#This Row],[CONV]]))</f>
        <v/>
      </c>
      <c r="AC798" t="str">
        <f>IF(Table1[[#This Row],[ISI_CONV]]="","",IF(Table1[[#This Row],[CONV]]="",Table1[[#This Row],[SATUAN NOTA]],Table1[[#This Row],[SATUAN]]))</f>
        <v/>
      </c>
      <c r="AD798" s="58" t="str">
        <f>IF(Table1[[#This Row],[HARGA]]="","",IF(Table1[[#This Row],[CONV]]="",Table1[[#This Row],[HARGA]],Table1[[#This Row],[HARGA]]/Table1[[#This Row],[CONV]]))</f>
        <v/>
      </c>
      <c r="AE798" s="58" t="str">
        <f>IF(Table1[[#This Row],[HARGA_CONV]]="","",Table1[[#This Row],[HARGA_CONV]]*Table1[[#This Row],[ISI_CONV]]*(100%-(Table1[[#This Row],[DISKON]]+Table1[[#This Row],[DISKON NOTA]])))</f>
        <v/>
      </c>
      <c r="AF798" s="3">
        <f>IF(Table1[[#This Row],[TANGGAL NOTA]]="",AF797,Table1[[#This Row],[TANGGAL NOTA]])</f>
        <v>45534</v>
      </c>
      <c r="AG798" s="3"/>
      <c r="AH798" s="3">
        <f>IF(Table1[[#This Row],[TANGGAL UPDATE]]="",AH797,Table1[[#This Row],[TANGGAL UPDATE]])</f>
        <v>45535</v>
      </c>
      <c r="AI798" t="str" cm="1">
        <f t="array" ref="AI798">IF(Table1[[#This Row],[A1]]="",AI797,INDEX(Table6[3],Table1[[#This Row],[Q1]]))</f>
        <v>KO</v>
      </c>
      <c r="AJ798" t="str">
        <f>IF(Table1[[#This Row],[_KETERANGAN]]="","",Table1[[#This Row],[_KETERANGAN]])</f>
        <v/>
      </c>
      <c r="AK798" t="str" cm="1">
        <f t="array" ref="AK798">IF(Table1[[#This Row],[A1]]="",AK797,INDEX(Table6[3],Table1[[#This Row],[Q1]]))</f>
        <v>KO</v>
      </c>
      <c r="AL798" s="5" t="str" cm="1">
        <f t="array" ref="AL798">IF(Table1[[#This Row],[A1]]="",AL797,INDEX(Table6[1],Table1[[#This Row],[Q1]]))</f>
        <v>PERDANA</v>
      </c>
      <c r="AM798" t="str" cm="1">
        <f t="array" ref="AM798">IF(Table1[[#This Row],[A1]]="",AM797,INDEX(Table6[2],Table1[[#This Row],[Q1]]))</f>
        <v>BREBES</v>
      </c>
      <c r="AN798" t="str">
        <f>CONCATENATE(Table1[[#This Row],[TOKO_H]],"-",Table1[[#This Row],[KOTA_H]])</f>
        <v>PERDANA-BREBES</v>
      </c>
      <c r="AO798"/>
      <c r="AP798" t="s">
        <v>9561</v>
      </c>
      <c r="AQ798"/>
    </row>
    <row r="799" spans="1:43">
      <c r="A799" t="str">
        <f>IF(Table1[[#This Row],[KODE BARANG]]="","",MATCH(Table1[[#This Row],[KODE BARANG]],DBS[KODE BARANG],0))</f>
        <v/>
      </c>
      <c r="B799" t="str">
        <f>IF(Table1[[#This Row],[ROWID]]="","",ROW()-2)</f>
        <v/>
      </c>
      <c r="C799" t="str">
        <f>IF(Table1[[#This Row],[NAMA BARANG]]="","",IF(Table1[[#This Row],[ID]]="",C798,Table1[[#This Row],[ID]]))</f>
        <v/>
      </c>
      <c r="D799" t="str">
        <f>IF(Table1[[#This Row],[A1]]="","",MATCH(Table1[[#This Row],[A1]],Table6[5],0))</f>
        <v/>
      </c>
      <c r="E799" t="str">
        <f>IF(Table1[[#This Row],[ID]]="","",Table1[[#This Row],[TOKO-KOTA_H]])</f>
        <v/>
      </c>
      <c r="F799" t="str">
        <f>IF(Table1[[#This Row],[NOTA TOKO]]="","",ROW()-2)</f>
        <v/>
      </c>
      <c r="G799" s="59"/>
      <c r="H799" s="1"/>
      <c r="J799" s="1"/>
      <c r="K799"/>
      <c r="L799" t="str">
        <f>IF(Table1[[#This Row],[_NAMA BARANG]]="",IF(Table1[[#This Row],[//DBS]]="","",INDEX(DBS[NAMA],Table1[[#This Row],[//DBS]])),Table1[[#This Row],[_NAMA BARANG]])</f>
        <v/>
      </c>
      <c r="M799"/>
      <c r="O799" t="str">
        <f>IF(Table1[[#This Row],[ROWID]]="","",IF(Table1[[#This Row],[_KETERANGAN]]="STOCK BELUM LENGKAP","ADA",IF(Table1[[#This Row],[KODE BARANG]]="","TIDAK ADA","ADA")))</f>
        <v/>
      </c>
      <c r="R799" t="str">
        <f>IF(Table1[[#This Row],[//DBS]]="","",INDEX(DBS[ISI],Table1[[#This Row],[//DBS]]))</f>
        <v/>
      </c>
      <c r="S799" t="str">
        <f>IF(Table1[[#This Row],[//DBS]]="","",IF(Table1[[#This Row],[SATUAN_BYPASS]]="",INDEX(DBS[[SATUAN ]],Table1[[#This Row],[//DBS]]),Table1[SATUAN_BYPASS]))</f>
        <v/>
      </c>
      <c r="U799" s="58" t="str">
        <f>IF(Table1[[#This Row],[HARGA_BYPASS]]="",IF(Table1[[#This Row],[_HARGA]]="","",Table1[[#This Row],[_HARGA]]*1000),Table1[[#This Row],[HARGA_BYPASS]])</f>
        <v/>
      </c>
      <c r="V799" s="2"/>
      <c r="W799" s="2"/>
      <c r="X799" s="58" t="str">
        <f>IF(Table1[[#This Row],[ROWID]]="","",IF(Table1[[#This Row],[ROWID]]=C800,"",SUMIF(Table1[ROWID],Table1[[#This Row],[ROWID]],Table1[TOTAL])))</f>
        <v/>
      </c>
      <c r="AA79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799" t="str">
        <f>IF(Table1[[#This Row],[JUMLAH NOTA]]="","",IF(Table1[[#This Row],[CONV]]="",Table1[[#This Row],[JUMLAH NOTA]],Table1[[#This Row],[JUMLAH NOTA]]*Table1[[#This Row],[CONV]]))</f>
        <v/>
      </c>
      <c r="AC799" t="str">
        <f>IF(Table1[[#This Row],[ISI_CONV]]="","",IF(Table1[[#This Row],[CONV]]="",Table1[[#This Row],[SATUAN NOTA]],Table1[[#This Row],[SATUAN]]))</f>
        <v/>
      </c>
      <c r="AD799" s="58" t="str">
        <f>IF(Table1[[#This Row],[HARGA]]="","",IF(Table1[[#This Row],[CONV]]="",Table1[[#This Row],[HARGA]],Table1[[#This Row],[HARGA]]/Table1[[#This Row],[CONV]]))</f>
        <v/>
      </c>
      <c r="AE799" s="58" t="str">
        <f>IF(Table1[[#This Row],[HARGA_CONV]]="","",Table1[[#This Row],[HARGA_CONV]]*Table1[[#This Row],[ISI_CONV]]*(100%-(Table1[[#This Row],[DISKON]]+Table1[[#This Row],[DISKON NOTA]])))</f>
        <v/>
      </c>
      <c r="AF799" s="3">
        <f>IF(Table1[[#This Row],[TANGGAL NOTA]]="",AF798,Table1[[#This Row],[TANGGAL NOTA]])</f>
        <v>45534</v>
      </c>
      <c r="AG799" s="3"/>
      <c r="AH799" s="3">
        <f>IF(Table1[[#This Row],[TANGGAL UPDATE]]="",AH798,Table1[[#This Row],[TANGGAL UPDATE]])</f>
        <v>45535</v>
      </c>
      <c r="AI799" t="str" cm="1">
        <f t="array" ref="AI799">IF(Table1[[#This Row],[A1]]="",AI798,INDEX(Table6[3],Table1[[#This Row],[Q1]]))</f>
        <v>KO</v>
      </c>
      <c r="AJ799" t="str">
        <f>IF(Table1[[#This Row],[_KETERANGAN]]="","",Table1[[#This Row],[_KETERANGAN]])</f>
        <v/>
      </c>
      <c r="AK799" t="str" cm="1">
        <f t="array" ref="AK799">IF(Table1[[#This Row],[A1]]="",AK798,INDEX(Table6[3],Table1[[#This Row],[Q1]]))</f>
        <v>KO</v>
      </c>
      <c r="AL799" s="5" t="str" cm="1">
        <f t="array" ref="AL799">IF(Table1[[#This Row],[A1]]="",AL798,INDEX(Table6[1],Table1[[#This Row],[Q1]]))</f>
        <v>PERDANA</v>
      </c>
      <c r="AM799" t="str" cm="1">
        <f t="array" ref="AM799">IF(Table1[[#This Row],[A1]]="",AM798,INDEX(Table6[2],Table1[[#This Row],[Q1]]))</f>
        <v>BREBES</v>
      </c>
      <c r="AN799" t="str">
        <f>CONCATENATE(Table1[[#This Row],[TOKO_H]],"-",Table1[[#This Row],[KOTA_H]])</f>
        <v>PERDANA-BREBES</v>
      </c>
      <c r="AO799"/>
      <c r="AP799" t="s">
        <v>9561</v>
      </c>
      <c r="AQ799"/>
    </row>
    <row r="800" spans="1:43">
      <c r="A800" t="str">
        <f>IF(Table1[[#This Row],[KODE BARANG]]="","",MATCH(Table1[[#This Row],[KODE BARANG]],DBS[KODE BARANG],0))</f>
        <v/>
      </c>
      <c r="B800" t="str">
        <f>IF(Table1[[#This Row],[ROWID]]="","",ROW()-2)</f>
        <v/>
      </c>
      <c r="C800" t="str">
        <f>IF(Table1[[#This Row],[NAMA BARANG]]="","",IF(Table1[[#This Row],[ID]]="",C799,Table1[[#This Row],[ID]]))</f>
        <v/>
      </c>
      <c r="D800" t="str">
        <f>IF(Table1[[#This Row],[A1]]="","",MATCH(Table1[[#This Row],[A1]],Table6[5],0))</f>
        <v/>
      </c>
      <c r="E800" t="str">
        <f>IF(Table1[[#This Row],[ID]]="","",Table1[[#This Row],[TOKO-KOTA_H]])</f>
        <v/>
      </c>
      <c r="F800" t="str">
        <f>IF(Table1[[#This Row],[NOTA TOKO]]="","",ROW()-2)</f>
        <v/>
      </c>
      <c r="G800" s="59"/>
      <c r="H800" s="1"/>
      <c r="J800" s="1"/>
      <c r="K800"/>
      <c r="L800" t="str">
        <f>IF(Table1[[#This Row],[_NAMA BARANG]]="",IF(Table1[[#This Row],[//DBS]]="","",INDEX(DBS[NAMA],Table1[[#This Row],[//DBS]])),Table1[[#This Row],[_NAMA BARANG]])</f>
        <v/>
      </c>
      <c r="M800"/>
      <c r="O800" t="str">
        <f>IF(Table1[[#This Row],[ROWID]]="","",IF(Table1[[#This Row],[_KETERANGAN]]="STOCK BELUM LENGKAP","ADA",IF(Table1[[#This Row],[KODE BARANG]]="","TIDAK ADA","ADA")))</f>
        <v/>
      </c>
      <c r="R800" t="str">
        <f>IF(Table1[[#This Row],[//DBS]]="","",INDEX(DBS[ISI],Table1[[#This Row],[//DBS]]))</f>
        <v/>
      </c>
      <c r="S800" t="str">
        <f>IF(Table1[[#This Row],[//DBS]]="","",IF(Table1[[#This Row],[SATUAN_BYPASS]]="",INDEX(DBS[[SATUAN ]],Table1[[#This Row],[//DBS]]),Table1[SATUAN_BYPASS]))</f>
        <v/>
      </c>
      <c r="U800" s="58" t="str">
        <f>IF(Table1[[#This Row],[HARGA_BYPASS]]="",IF(Table1[[#This Row],[_HARGA]]="","",Table1[[#This Row],[_HARGA]]*1000),Table1[[#This Row],[HARGA_BYPASS]])</f>
        <v/>
      </c>
      <c r="V800" s="2"/>
      <c r="W800" s="2"/>
      <c r="X800" s="58" t="str">
        <f>IF(Table1[[#This Row],[ROWID]]="","",IF(Table1[[#This Row],[ROWID]]=C801,"",SUMIF(Table1[ROWID],Table1[[#This Row],[ROWID]],Table1[TOTAL])))</f>
        <v/>
      </c>
      <c r="AA80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00" t="str">
        <f>IF(Table1[[#This Row],[JUMLAH NOTA]]="","",IF(Table1[[#This Row],[CONV]]="",Table1[[#This Row],[JUMLAH NOTA]],Table1[[#This Row],[JUMLAH NOTA]]*Table1[[#This Row],[CONV]]))</f>
        <v/>
      </c>
      <c r="AC800" t="str">
        <f>IF(Table1[[#This Row],[ISI_CONV]]="","",IF(Table1[[#This Row],[CONV]]="",Table1[[#This Row],[SATUAN NOTA]],Table1[[#This Row],[SATUAN]]))</f>
        <v/>
      </c>
      <c r="AD800" s="58" t="str">
        <f>IF(Table1[[#This Row],[HARGA]]="","",IF(Table1[[#This Row],[CONV]]="",Table1[[#This Row],[HARGA]],Table1[[#This Row],[HARGA]]/Table1[[#This Row],[CONV]]))</f>
        <v/>
      </c>
      <c r="AE800" s="58" t="str">
        <f>IF(Table1[[#This Row],[HARGA_CONV]]="","",Table1[[#This Row],[HARGA_CONV]]*Table1[[#This Row],[ISI_CONV]]*(100%-(Table1[[#This Row],[DISKON]]+Table1[[#This Row],[DISKON NOTA]])))</f>
        <v/>
      </c>
      <c r="AF800" s="3">
        <f>IF(Table1[[#This Row],[TANGGAL NOTA]]="",AF799,Table1[[#This Row],[TANGGAL NOTA]])</f>
        <v>45534</v>
      </c>
      <c r="AG800" s="3"/>
      <c r="AH800" s="3">
        <f>IF(Table1[[#This Row],[TANGGAL UPDATE]]="",AH799,Table1[[#This Row],[TANGGAL UPDATE]])</f>
        <v>45535</v>
      </c>
      <c r="AI800" t="str" cm="1">
        <f t="array" ref="AI800">IF(Table1[[#This Row],[A1]]="",AI799,INDEX(Table6[3],Table1[[#This Row],[Q1]]))</f>
        <v>KO</v>
      </c>
      <c r="AJ800" t="str">
        <f>IF(Table1[[#This Row],[_KETERANGAN]]="","",Table1[[#This Row],[_KETERANGAN]])</f>
        <v/>
      </c>
      <c r="AK800" t="str" cm="1">
        <f t="array" ref="AK800">IF(Table1[[#This Row],[A1]]="",AK799,INDEX(Table6[3],Table1[[#This Row],[Q1]]))</f>
        <v>KO</v>
      </c>
      <c r="AL800" s="5" t="str" cm="1">
        <f t="array" ref="AL800">IF(Table1[[#This Row],[A1]]="",AL799,INDEX(Table6[1],Table1[[#This Row],[Q1]]))</f>
        <v>PERDANA</v>
      </c>
      <c r="AM800" t="str" cm="1">
        <f t="array" ref="AM800">IF(Table1[[#This Row],[A1]]="",AM799,INDEX(Table6[2],Table1[[#This Row],[Q1]]))</f>
        <v>BREBES</v>
      </c>
      <c r="AN800" t="str">
        <f>CONCATENATE(Table1[[#This Row],[TOKO_H]],"-",Table1[[#This Row],[KOTA_H]])</f>
        <v>PERDANA-BREBES</v>
      </c>
      <c r="AO800"/>
      <c r="AP800" t="s">
        <v>9561</v>
      </c>
      <c r="AQ800"/>
    </row>
    <row r="801" spans="1:43">
      <c r="A801" t="str">
        <f>IF(Table1[[#This Row],[KODE BARANG]]="","",MATCH(Table1[[#This Row],[KODE BARANG]],DBS[KODE BARANG],0))</f>
        <v/>
      </c>
      <c r="B801" t="str">
        <f>IF(Table1[[#This Row],[ROWID]]="","",ROW()-2)</f>
        <v/>
      </c>
      <c r="C801" t="str">
        <f>IF(Table1[[#This Row],[NAMA BARANG]]="","",IF(Table1[[#This Row],[ID]]="",C800,Table1[[#This Row],[ID]]))</f>
        <v/>
      </c>
      <c r="D801" t="str">
        <f>IF(Table1[[#This Row],[A1]]="","",MATCH(Table1[[#This Row],[A1]],Table6[5],0))</f>
        <v/>
      </c>
      <c r="E801" t="str">
        <f>IF(Table1[[#This Row],[ID]]="","",Table1[[#This Row],[TOKO-KOTA_H]])</f>
        <v/>
      </c>
      <c r="F801" t="str">
        <f>IF(Table1[[#This Row],[NOTA TOKO]]="","",ROW()-2)</f>
        <v/>
      </c>
      <c r="G801" s="59"/>
      <c r="H801" s="1"/>
      <c r="J801" s="1"/>
      <c r="K801"/>
      <c r="L801" t="str">
        <f>IF(Table1[[#This Row],[_NAMA BARANG]]="",IF(Table1[[#This Row],[//DBS]]="","",INDEX(DBS[NAMA],Table1[[#This Row],[//DBS]])),Table1[[#This Row],[_NAMA BARANG]])</f>
        <v/>
      </c>
      <c r="M801"/>
      <c r="O801" t="str">
        <f>IF(Table1[[#This Row],[ROWID]]="","",IF(Table1[[#This Row],[_KETERANGAN]]="STOCK BELUM LENGKAP","ADA",IF(Table1[[#This Row],[KODE BARANG]]="","TIDAK ADA","ADA")))</f>
        <v/>
      </c>
      <c r="R801" t="str">
        <f>IF(Table1[[#This Row],[//DBS]]="","",INDEX(DBS[ISI],Table1[[#This Row],[//DBS]]))</f>
        <v/>
      </c>
      <c r="S801" t="str">
        <f>IF(Table1[[#This Row],[//DBS]]="","",IF(Table1[[#This Row],[SATUAN_BYPASS]]="",INDEX(DBS[[SATUAN ]],Table1[[#This Row],[//DBS]]),Table1[SATUAN_BYPASS]))</f>
        <v/>
      </c>
      <c r="U801" s="58" t="str">
        <f>IF(Table1[[#This Row],[HARGA_BYPASS]]="",IF(Table1[[#This Row],[_HARGA]]="","",Table1[[#This Row],[_HARGA]]*1000),Table1[[#This Row],[HARGA_BYPASS]])</f>
        <v/>
      </c>
      <c r="V801" s="2"/>
      <c r="W801" s="2"/>
      <c r="X801" s="58" t="str">
        <f>IF(Table1[[#This Row],[ROWID]]="","",IF(Table1[[#This Row],[ROWID]]=C802,"",SUMIF(Table1[ROWID],Table1[[#This Row],[ROWID]],Table1[TOTAL])))</f>
        <v/>
      </c>
      <c r="AA80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01" t="str">
        <f>IF(Table1[[#This Row],[JUMLAH NOTA]]="","",IF(Table1[[#This Row],[CONV]]="",Table1[[#This Row],[JUMLAH NOTA]],Table1[[#This Row],[JUMLAH NOTA]]*Table1[[#This Row],[CONV]]))</f>
        <v/>
      </c>
      <c r="AC801" t="str">
        <f>IF(Table1[[#This Row],[ISI_CONV]]="","",IF(Table1[[#This Row],[CONV]]="",Table1[[#This Row],[SATUAN NOTA]],Table1[[#This Row],[SATUAN]]))</f>
        <v/>
      </c>
      <c r="AD801" s="58" t="str">
        <f>IF(Table1[[#This Row],[HARGA]]="","",IF(Table1[[#This Row],[CONV]]="",Table1[[#This Row],[HARGA]],Table1[[#This Row],[HARGA]]/Table1[[#This Row],[CONV]]))</f>
        <v/>
      </c>
      <c r="AE801" s="58" t="str">
        <f>IF(Table1[[#This Row],[HARGA_CONV]]="","",Table1[[#This Row],[HARGA_CONV]]*Table1[[#This Row],[ISI_CONV]]*(100%-(Table1[[#This Row],[DISKON]]+Table1[[#This Row],[DISKON NOTA]])))</f>
        <v/>
      </c>
      <c r="AF801" s="3">
        <f>IF(Table1[[#This Row],[TANGGAL NOTA]]="",AF800,Table1[[#This Row],[TANGGAL NOTA]])</f>
        <v>45534</v>
      </c>
      <c r="AG801" s="3"/>
      <c r="AH801" s="3">
        <f>IF(Table1[[#This Row],[TANGGAL UPDATE]]="",AH800,Table1[[#This Row],[TANGGAL UPDATE]])</f>
        <v>45535</v>
      </c>
      <c r="AI801" t="str" cm="1">
        <f t="array" ref="AI801">IF(Table1[[#This Row],[A1]]="",AI800,INDEX(Table6[3],Table1[[#This Row],[Q1]]))</f>
        <v>KO</v>
      </c>
      <c r="AJ801" t="str">
        <f>IF(Table1[[#This Row],[_KETERANGAN]]="","",Table1[[#This Row],[_KETERANGAN]])</f>
        <v/>
      </c>
      <c r="AK801" t="str" cm="1">
        <f t="array" ref="AK801">IF(Table1[[#This Row],[A1]]="",AK800,INDEX(Table6[3],Table1[[#This Row],[Q1]]))</f>
        <v>KO</v>
      </c>
      <c r="AL801" s="5" t="str" cm="1">
        <f t="array" ref="AL801">IF(Table1[[#This Row],[A1]]="",AL800,INDEX(Table6[1],Table1[[#This Row],[Q1]]))</f>
        <v>PERDANA</v>
      </c>
      <c r="AM801" t="str" cm="1">
        <f t="array" ref="AM801">IF(Table1[[#This Row],[A1]]="",AM800,INDEX(Table6[2],Table1[[#This Row],[Q1]]))</f>
        <v>BREBES</v>
      </c>
      <c r="AN801" t="str">
        <f>CONCATENATE(Table1[[#This Row],[TOKO_H]],"-",Table1[[#This Row],[KOTA_H]])</f>
        <v>PERDANA-BREBES</v>
      </c>
      <c r="AO801"/>
      <c r="AP801" t="s">
        <v>9561</v>
      </c>
      <c r="AQ801"/>
    </row>
    <row r="802" spans="1:43">
      <c r="A802" t="str">
        <f>IF(Table1[[#This Row],[KODE BARANG]]="","",MATCH(Table1[[#This Row],[KODE BARANG]],DBS[KODE BARANG],0))</f>
        <v/>
      </c>
      <c r="B802" t="str">
        <f>IF(Table1[[#This Row],[ROWID]]="","",ROW()-2)</f>
        <v/>
      </c>
      <c r="C802" t="str">
        <f>IF(Table1[[#This Row],[NAMA BARANG]]="","",IF(Table1[[#This Row],[ID]]="",C801,Table1[[#This Row],[ID]]))</f>
        <v/>
      </c>
      <c r="D802" t="str">
        <f>IF(Table1[[#This Row],[A1]]="","",MATCH(Table1[[#This Row],[A1]],Table6[5],0))</f>
        <v/>
      </c>
      <c r="E802" t="str">
        <f>IF(Table1[[#This Row],[ID]]="","",Table1[[#This Row],[TOKO-KOTA_H]])</f>
        <v/>
      </c>
      <c r="F802" t="str">
        <f>IF(Table1[[#This Row],[NOTA TOKO]]="","",ROW()-2)</f>
        <v/>
      </c>
      <c r="G802" s="59"/>
      <c r="H802" s="1"/>
      <c r="J802" s="1"/>
      <c r="K802"/>
      <c r="L802" t="str">
        <f>IF(Table1[[#This Row],[_NAMA BARANG]]="",IF(Table1[[#This Row],[//DBS]]="","",INDEX(DBS[NAMA],Table1[[#This Row],[//DBS]])),Table1[[#This Row],[_NAMA BARANG]])</f>
        <v/>
      </c>
      <c r="M802"/>
      <c r="O802" t="str">
        <f>IF(Table1[[#This Row],[ROWID]]="","",IF(Table1[[#This Row],[_KETERANGAN]]="STOCK BELUM LENGKAP","ADA",IF(Table1[[#This Row],[KODE BARANG]]="","TIDAK ADA","ADA")))</f>
        <v/>
      </c>
      <c r="R802" t="str">
        <f>IF(Table1[[#This Row],[//DBS]]="","",INDEX(DBS[ISI],Table1[[#This Row],[//DBS]]))</f>
        <v/>
      </c>
      <c r="S802" t="str">
        <f>IF(Table1[[#This Row],[//DBS]]="","",IF(Table1[[#This Row],[SATUAN_BYPASS]]="",INDEX(DBS[[SATUAN ]],Table1[[#This Row],[//DBS]]),Table1[SATUAN_BYPASS]))</f>
        <v/>
      </c>
      <c r="U802" s="58" t="str">
        <f>IF(Table1[[#This Row],[HARGA_BYPASS]]="",IF(Table1[[#This Row],[_HARGA]]="","",Table1[[#This Row],[_HARGA]]*1000),Table1[[#This Row],[HARGA_BYPASS]])</f>
        <v/>
      </c>
      <c r="V802" s="2"/>
      <c r="W802" s="2"/>
      <c r="X802" s="58" t="str">
        <f>IF(Table1[[#This Row],[ROWID]]="","",IF(Table1[[#This Row],[ROWID]]=C803,"",SUMIF(Table1[ROWID],Table1[[#This Row],[ROWID]],Table1[TOTAL])))</f>
        <v/>
      </c>
      <c r="AA80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02" t="str">
        <f>IF(Table1[[#This Row],[JUMLAH NOTA]]="","",IF(Table1[[#This Row],[CONV]]="",Table1[[#This Row],[JUMLAH NOTA]],Table1[[#This Row],[JUMLAH NOTA]]*Table1[[#This Row],[CONV]]))</f>
        <v/>
      </c>
      <c r="AC802" t="str">
        <f>IF(Table1[[#This Row],[ISI_CONV]]="","",IF(Table1[[#This Row],[CONV]]="",Table1[[#This Row],[SATUAN NOTA]],Table1[[#This Row],[SATUAN]]))</f>
        <v/>
      </c>
      <c r="AD802" s="58" t="str">
        <f>IF(Table1[[#This Row],[HARGA]]="","",IF(Table1[[#This Row],[CONV]]="",Table1[[#This Row],[HARGA]],Table1[[#This Row],[HARGA]]/Table1[[#This Row],[CONV]]))</f>
        <v/>
      </c>
      <c r="AE802" s="58" t="str">
        <f>IF(Table1[[#This Row],[HARGA_CONV]]="","",Table1[[#This Row],[HARGA_CONV]]*Table1[[#This Row],[ISI_CONV]]*(100%-(Table1[[#This Row],[DISKON]]+Table1[[#This Row],[DISKON NOTA]])))</f>
        <v/>
      </c>
      <c r="AF802" s="3">
        <f>IF(Table1[[#This Row],[TANGGAL NOTA]]="",AF801,Table1[[#This Row],[TANGGAL NOTA]])</f>
        <v>45534</v>
      </c>
      <c r="AG802" s="3"/>
      <c r="AH802" s="3">
        <f>IF(Table1[[#This Row],[TANGGAL UPDATE]]="",AH801,Table1[[#This Row],[TANGGAL UPDATE]])</f>
        <v>45535</v>
      </c>
      <c r="AI802" t="str" cm="1">
        <f t="array" ref="AI802">IF(Table1[[#This Row],[A1]]="",AI801,INDEX(Table6[3],Table1[[#This Row],[Q1]]))</f>
        <v>KO</v>
      </c>
      <c r="AJ802" t="str">
        <f>IF(Table1[[#This Row],[_KETERANGAN]]="","",Table1[[#This Row],[_KETERANGAN]])</f>
        <v/>
      </c>
      <c r="AK802" t="str" cm="1">
        <f t="array" ref="AK802">IF(Table1[[#This Row],[A1]]="",AK801,INDEX(Table6[3],Table1[[#This Row],[Q1]]))</f>
        <v>KO</v>
      </c>
      <c r="AL802" s="5" t="str" cm="1">
        <f t="array" ref="AL802">IF(Table1[[#This Row],[A1]]="",AL801,INDEX(Table6[1],Table1[[#This Row],[Q1]]))</f>
        <v>PERDANA</v>
      </c>
      <c r="AM802" t="str" cm="1">
        <f t="array" ref="AM802">IF(Table1[[#This Row],[A1]]="",AM801,INDEX(Table6[2],Table1[[#This Row],[Q1]]))</f>
        <v>BREBES</v>
      </c>
      <c r="AN802" t="str">
        <f>CONCATENATE(Table1[[#This Row],[TOKO_H]],"-",Table1[[#This Row],[KOTA_H]])</f>
        <v>PERDANA-BREBES</v>
      </c>
      <c r="AO802"/>
      <c r="AP802" t="s">
        <v>9561</v>
      </c>
      <c r="AQ802"/>
    </row>
    <row r="803" spans="1:43">
      <c r="A803" t="str">
        <f>IF(Table1[[#This Row],[KODE BARANG]]="","",MATCH(Table1[[#This Row],[KODE BARANG]],DBS[KODE BARANG],0))</f>
        <v/>
      </c>
      <c r="B803" t="str">
        <f>IF(Table1[[#This Row],[ROWID]]="","",ROW()-2)</f>
        <v/>
      </c>
      <c r="C803" t="str">
        <f>IF(Table1[[#This Row],[NAMA BARANG]]="","",IF(Table1[[#This Row],[ID]]="",C802,Table1[[#This Row],[ID]]))</f>
        <v/>
      </c>
      <c r="D803" t="str">
        <f>IF(Table1[[#This Row],[A1]]="","",MATCH(Table1[[#This Row],[A1]],Table6[5],0))</f>
        <v/>
      </c>
      <c r="E803" t="str">
        <f>IF(Table1[[#This Row],[ID]]="","",Table1[[#This Row],[TOKO-KOTA_H]])</f>
        <v/>
      </c>
      <c r="F803" t="str">
        <f>IF(Table1[[#This Row],[NOTA TOKO]]="","",ROW()-2)</f>
        <v/>
      </c>
      <c r="G803" s="59"/>
      <c r="H803" s="1"/>
      <c r="J803" s="1"/>
      <c r="K803"/>
      <c r="L803" t="str">
        <f>IF(Table1[[#This Row],[_NAMA BARANG]]="",IF(Table1[[#This Row],[//DBS]]="","",INDEX(DBS[NAMA],Table1[[#This Row],[//DBS]])),Table1[[#This Row],[_NAMA BARANG]])</f>
        <v/>
      </c>
      <c r="M803"/>
      <c r="O803" t="str">
        <f>IF(Table1[[#This Row],[ROWID]]="","",IF(Table1[[#This Row],[_KETERANGAN]]="STOCK BELUM LENGKAP","ADA",IF(Table1[[#This Row],[KODE BARANG]]="","TIDAK ADA","ADA")))</f>
        <v/>
      </c>
      <c r="R803" t="str">
        <f>IF(Table1[[#This Row],[//DBS]]="","",INDEX(DBS[ISI],Table1[[#This Row],[//DBS]]))</f>
        <v/>
      </c>
      <c r="S803" t="str">
        <f>IF(Table1[[#This Row],[//DBS]]="","",IF(Table1[[#This Row],[SATUAN_BYPASS]]="",INDEX(DBS[[SATUAN ]],Table1[[#This Row],[//DBS]]),Table1[SATUAN_BYPASS]))</f>
        <v/>
      </c>
      <c r="U803" s="58" t="str">
        <f>IF(Table1[[#This Row],[HARGA_BYPASS]]="",IF(Table1[[#This Row],[_HARGA]]="","",Table1[[#This Row],[_HARGA]]*1000),Table1[[#This Row],[HARGA_BYPASS]])</f>
        <v/>
      </c>
      <c r="V803" s="2"/>
      <c r="W803" s="2"/>
      <c r="X803" s="58" t="str">
        <f>IF(Table1[[#This Row],[ROWID]]="","",IF(Table1[[#This Row],[ROWID]]=C804,"",SUMIF(Table1[ROWID],Table1[[#This Row],[ROWID]],Table1[TOTAL])))</f>
        <v/>
      </c>
      <c r="AA80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03" t="str">
        <f>IF(Table1[[#This Row],[JUMLAH NOTA]]="","",IF(Table1[[#This Row],[CONV]]="",Table1[[#This Row],[JUMLAH NOTA]],Table1[[#This Row],[JUMLAH NOTA]]*Table1[[#This Row],[CONV]]))</f>
        <v/>
      </c>
      <c r="AC803" t="str">
        <f>IF(Table1[[#This Row],[ISI_CONV]]="","",IF(Table1[[#This Row],[CONV]]="",Table1[[#This Row],[SATUAN NOTA]],Table1[[#This Row],[SATUAN]]))</f>
        <v/>
      </c>
      <c r="AD803" s="58" t="str">
        <f>IF(Table1[[#This Row],[HARGA]]="","",IF(Table1[[#This Row],[CONV]]="",Table1[[#This Row],[HARGA]],Table1[[#This Row],[HARGA]]/Table1[[#This Row],[CONV]]))</f>
        <v/>
      </c>
      <c r="AE803" s="58" t="str">
        <f>IF(Table1[[#This Row],[HARGA_CONV]]="","",Table1[[#This Row],[HARGA_CONV]]*Table1[[#This Row],[ISI_CONV]]*(100%-(Table1[[#This Row],[DISKON]]+Table1[[#This Row],[DISKON NOTA]])))</f>
        <v/>
      </c>
      <c r="AF803" s="3">
        <f>IF(Table1[[#This Row],[TANGGAL NOTA]]="",AF802,Table1[[#This Row],[TANGGAL NOTA]])</f>
        <v>45534</v>
      </c>
      <c r="AG803" s="3"/>
      <c r="AH803" s="3">
        <f>IF(Table1[[#This Row],[TANGGAL UPDATE]]="",AH802,Table1[[#This Row],[TANGGAL UPDATE]])</f>
        <v>45535</v>
      </c>
      <c r="AI803" t="str" cm="1">
        <f t="array" ref="AI803">IF(Table1[[#This Row],[A1]]="",AI802,INDEX(Table6[3],Table1[[#This Row],[Q1]]))</f>
        <v>KO</v>
      </c>
      <c r="AJ803" t="str">
        <f>IF(Table1[[#This Row],[_KETERANGAN]]="","",Table1[[#This Row],[_KETERANGAN]])</f>
        <v/>
      </c>
      <c r="AK803" t="str" cm="1">
        <f t="array" ref="AK803">IF(Table1[[#This Row],[A1]]="",AK802,INDEX(Table6[3],Table1[[#This Row],[Q1]]))</f>
        <v>KO</v>
      </c>
      <c r="AL803" s="5" t="str" cm="1">
        <f t="array" ref="AL803">IF(Table1[[#This Row],[A1]]="",AL802,INDEX(Table6[1],Table1[[#This Row],[Q1]]))</f>
        <v>PERDANA</v>
      </c>
      <c r="AM803" t="str" cm="1">
        <f t="array" ref="AM803">IF(Table1[[#This Row],[A1]]="",AM802,INDEX(Table6[2],Table1[[#This Row],[Q1]]))</f>
        <v>BREBES</v>
      </c>
      <c r="AN803" t="str">
        <f>CONCATENATE(Table1[[#This Row],[TOKO_H]],"-",Table1[[#This Row],[KOTA_H]])</f>
        <v>PERDANA-BREBES</v>
      </c>
      <c r="AO803"/>
      <c r="AP803" t="s">
        <v>9561</v>
      </c>
      <c r="AQ803"/>
    </row>
    <row r="804" spans="1:43">
      <c r="A804" t="str">
        <f>IF(Table1[[#This Row],[KODE BARANG]]="","",MATCH(Table1[[#This Row],[KODE BARANG]],DBS[KODE BARANG],0))</f>
        <v/>
      </c>
      <c r="B804" t="str">
        <f>IF(Table1[[#This Row],[ROWID]]="","",ROW()-2)</f>
        <v/>
      </c>
      <c r="C804" t="str">
        <f>IF(Table1[[#This Row],[NAMA BARANG]]="","",IF(Table1[[#This Row],[ID]]="",C803,Table1[[#This Row],[ID]]))</f>
        <v/>
      </c>
      <c r="D804" t="str">
        <f>IF(Table1[[#This Row],[A1]]="","",MATCH(Table1[[#This Row],[A1]],Table6[5],0))</f>
        <v/>
      </c>
      <c r="E804" t="str">
        <f>IF(Table1[[#This Row],[ID]]="","",Table1[[#This Row],[TOKO-KOTA_H]])</f>
        <v/>
      </c>
      <c r="F804" t="str">
        <f>IF(Table1[[#This Row],[NOTA TOKO]]="","",ROW()-2)</f>
        <v/>
      </c>
      <c r="G804" s="59"/>
      <c r="H804" s="1"/>
      <c r="J804" s="1"/>
      <c r="K804"/>
      <c r="L804" t="str">
        <f>IF(Table1[[#This Row],[_NAMA BARANG]]="",IF(Table1[[#This Row],[//DBS]]="","",INDEX(DBS[NAMA],Table1[[#This Row],[//DBS]])),Table1[[#This Row],[_NAMA BARANG]])</f>
        <v/>
      </c>
      <c r="M804"/>
      <c r="O804" t="str">
        <f>IF(Table1[[#This Row],[ROWID]]="","",IF(Table1[[#This Row],[_KETERANGAN]]="STOCK BELUM LENGKAP","ADA",IF(Table1[[#This Row],[KODE BARANG]]="","TIDAK ADA","ADA")))</f>
        <v/>
      </c>
      <c r="R804" t="str">
        <f>IF(Table1[[#This Row],[//DBS]]="","",INDEX(DBS[ISI],Table1[[#This Row],[//DBS]]))</f>
        <v/>
      </c>
      <c r="S804" t="str">
        <f>IF(Table1[[#This Row],[//DBS]]="","",IF(Table1[[#This Row],[SATUAN_BYPASS]]="",INDEX(DBS[[SATUAN ]],Table1[[#This Row],[//DBS]]),Table1[SATUAN_BYPASS]))</f>
        <v/>
      </c>
      <c r="U804" s="58" t="str">
        <f>IF(Table1[[#This Row],[HARGA_BYPASS]]="",IF(Table1[[#This Row],[_HARGA]]="","",Table1[[#This Row],[_HARGA]]*1000),Table1[[#This Row],[HARGA_BYPASS]])</f>
        <v/>
      </c>
      <c r="V804" s="2"/>
      <c r="W804" s="2"/>
      <c r="X804" s="58" t="str">
        <f>IF(Table1[[#This Row],[ROWID]]="","",IF(Table1[[#This Row],[ROWID]]=C805,"",SUMIF(Table1[ROWID],Table1[[#This Row],[ROWID]],Table1[TOTAL])))</f>
        <v/>
      </c>
      <c r="AA80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04" t="str">
        <f>IF(Table1[[#This Row],[JUMLAH NOTA]]="","",IF(Table1[[#This Row],[CONV]]="",Table1[[#This Row],[JUMLAH NOTA]],Table1[[#This Row],[JUMLAH NOTA]]*Table1[[#This Row],[CONV]]))</f>
        <v/>
      </c>
      <c r="AC804" t="str">
        <f>IF(Table1[[#This Row],[ISI_CONV]]="","",IF(Table1[[#This Row],[CONV]]="",Table1[[#This Row],[SATUAN NOTA]],Table1[[#This Row],[SATUAN]]))</f>
        <v/>
      </c>
      <c r="AD804" s="58" t="str">
        <f>IF(Table1[[#This Row],[HARGA]]="","",IF(Table1[[#This Row],[CONV]]="",Table1[[#This Row],[HARGA]],Table1[[#This Row],[HARGA]]/Table1[[#This Row],[CONV]]))</f>
        <v/>
      </c>
      <c r="AE804" s="58" t="str">
        <f>IF(Table1[[#This Row],[HARGA_CONV]]="","",Table1[[#This Row],[HARGA_CONV]]*Table1[[#This Row],[ISI_CONV]]*(100%-(Table1[[#This Row],[DISKON]]+Table1[[#This Row],[DISKON NOTA]])))</f>
        <v/>
      </c>
      <c r="AF804" s="3">
        <f>IF(Table1[[#This Row],[TANGGAL NOTA]]="",AF803,Table1[[#This Row],[TANGGAL NOTA]])</f>
        <v>45534</v>
      </c>
      <c r="AG804" s="3"/>
      <c r="AH804" s="3">
        <f>IF(Table1[[#This Row],[TANGGAL UPDATE]]="",AH803,Table1[[#This Row],[TANGGAL UPDATE]])</f>
        <v>45535</v>
      </c>
      <c r="AI804" t="str" cm="1">
        <f t="array" ref="AI804">IF(Table1[[#This Row],[A1]]="",AI803,INDEX(Table6[3],Table1[[#This Row],[Q1]]))</f>
        <v>KO</v>
      </c>
      <c r="AJ804" t="str">
        <f>IF(Table1[[#This Row],[_KETERANGAN]]="","",Table1[[#This Row],[_KETERANGAN]])</f>
        <v/>
      </c>
      <c r="AK804" t="str" cm="1">
        <f t="array" ref="AK804">IF(Table1[[#This Row],[A1]]="",AK803,INDEX(Table6[3],Table1[[#This Row],[Q1]]))</f>
        <v>KO</v>
      </c>
      <c r="AL804" s="5" t="str" cm="1">
        <f t="array" ref="AL804">IF(Table1[[#This Row],[A1]]="",AL803,INDEX(Table6[1],Table1[[#This Row],[Q1]]))</f>
        <v>PERDANA</v>
      </c>
      <c r="AM804" t="str" cm="1">
        <f t="array" ref="AM804">IF(Table1[[#This Row],[A1]]="",AM803,INDEX(Table6[2],Table1[[#This Row],[Q1]]))</f>
        <v>BREBES</v>
      </c>
      <c r="AN804" t="str">
        <f>CONCATENATE(Table1[[#This Row],[TOKO_H]],"-",Table1[[#This Row],[KOTA_H]])</f>
        <v>PERDANA-BREBES</v>
      </c>
      <c r="AO804"/>
      <c r="AP804" t="s">
        <v>9561</v>
      </c>
      <c r="AQ804"/>
    </row>
    <row r="805" spans="1:43">
      <c r="A805" t="str">
        <f>IF(Table1[[#This Row],[KODE BARANG]]="","",MATCH(Table1[[#This Row],[KODE BARANG]],DBS[KODE BARANG],0))</f>
        <v/>
      </c>
      <c r="B805" t="str">
        <f>IF(Table1[[#This Row],[ROWID]]="","",ROW()-2)</f>
        <v/>
      </c>
      <c r="C805" t="str">
        <f>IF(Table1[[#This Row],[NAMA BARANG]]="","",IF(Table1[[#This Row],[ID]]="",C804,Table1[[#This Row],[ID]]))</f>
        <v/>
      </c>
      <c r="D805" t="str">
        <f>IF(Table1[[#This Row],[A1]]="","",MATCH(Table1[[#This Row],[A1]],Table6[5],0))</f>
        <v/>
      </c>
      <c r="E805" t="str">
        <f>IF(Table1[[#This Row],[ID]]="","",Table1[[#This Row],[TOKO-KOTA_H]])</f>
        <v/>
      </c>
      <c r="F805" t="str">
        <f>IF(Table1[[#This Row],[NOTA TOKO]]="","",ROW()-2)</f>
        <v/>
      </c>
      <c r="G805" s="59"/>
      <c r="H805" s="1"/>
      <c r="J805" s="1"/>
      <c r="K805"/>
      <c r="L805" t="str">
        <f>IF(Table1[[#This Row],[_NAMA BARANG]]="",IF(Table1[[#This Row],[//DBS]]="","",INDEX(DBS[NAMA],Table1[[#This Row],[//DBS]])),Table1[[#This Row],[_NAMA BARANG]])</f>
        <v/>
      </c>
      <c r="M805"/>
      <c r="O805" t="str">
        <f>IF(Table1[[#This Row],[ROWID]]="","",IF(Table1[[#This Row],[_KETERANGAN]]="STOCK BELUM LENGKAP","ADA",IF(Table1[[#This Row],[KODE BARANG]]="","TIDAK ADA","ADA")))</f>
        <v/>
      </c>
      <c r="R805" t="str">
        <f>IF(Table1[[#This Row],[//DBS]]="","",INDEX(DBS[ISI],Table1[[#This Row],[//DBS]]))</f>
        <v/>
      </c>
      <c r="S805" t="str">
        <f>IF(Table1[[#This Row],[//DBS]]="","",IF(Table1[[#This Row],[SATUAN_BYPASS]]="",INDEX(DBS[[SATUAN ]],Table1[[#This Row],[//DBS]]),Table1[SATUAN_BYPASS]))</f>
        <v/>
      </c>
      <c r="U805" s="58" t="str">
        <f>IF(Table1[[#This Row],[HARGA_BYPASS]]="",IF(Table1[[#This Row],[_HARGA]]="","",Table1[[#This Row],[_HARGA]]*1000),Table1[[#This Row],[HARGA_BYPASS]])</f>
        <v/>
      </c>
      <c r="V805" s="2"/>
      <c r="W805" s="2"/>
      <c r="X805" s="58" t="str">
        <f>IF(Table1[[#This Row],[ROWID]]="","",IF(Table1[[#This Row],[ROWID]]=C806,"",SUMIF(Table1[ROWID],Table1[[#This Row],[ROWID]],Table1[TOTAL])))</f>
        <v/>
      </c>
      <c r="AA80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05" t="str">
        <f>IF(Table1[[#This Row],[JUMLAH NOTA]]="","",IF(Table1[[#This Row],[CONV]]="",Table1[[#This Row],[JUMLAH NOTA]],Table1[[#This Row],[JUMLAH NOTA]]*Table1[[#This Row],[CONV]]))</f>
        <v/>
      </c>
      <c r="AC805" t="str">
        <f>IF(Table1[[#This Row],[ISI_CONV]]="","",IF(Table1[[#This Row],[CONV]]="",Table1[[#This Row],[SATUAN NOTA]],Table1[[#This Row],[SATUAN]]))</f>
        <v/>
      </c>
      <c r="AD805" s="58" t="str">
        <f>IF(Table1[[#This Row],[HARGA]]="","",IF(Table1[[#This Row],[CONV]]="",Table1[[#This Row],[HARGA]],Table1[[#This Row],[HARGA]]/Table1[[#This Row],[CONV]]))</f>
        <v/>
      </c>
      <c r="AE805" s="58" t="str">
        <f>IF(Table1[[#This Row],[HARGA_CONV]]="","",Table1[[#This Row],[HARGA_CONV]]*Table1[[#This Row],[ISI_CONV]]*(100%-(Table1[[#This Row],[DISKON]]+Table1[[#This Row],[DISKON NOTA]])))</f>
        <v/>
      </c>
      <c r="AF805" s="3">
        <f>IF(Table1[[#This Row],[TANGGAL NOTA]]="",AF804,Table1[[#This Row],[TANGGAL NOTA]])</f>
        <v>45534</v>
      </c>
      <c r="AG805" s="3"/>
      <c r="AH805" s="3">
        <f>IF(Table1[[#This Row],[TANGGAL UPDATE]]="",AH804,Table1[[#This Row],[TANGGAL UPDATE]])</f>
        <v>45535</v>
      </c>
      <c r="AI805" t="str" cm="1">
        <f t="array" ref="AI805">IF(Table1[[#This Row],[A1]]="",AI804,INDEX(Table6[3],Table1[[#This Row],[Q1]]))</f>
        <v>KO</v>
      </c>
      <c r="AJ805" t="str">
        <f>IF(Table1[[#This Row],[_KETERANGAN]]="","",Table1[[#This Row],[_KETERANGAN]])</f>
        <v/>
      </c>
      <c r="AK805" t="str" cm="1">
        <f t="array" ref="AK805">IF(Table1[[#This Row],[A1]]="",AK804,INDEX(Table6[3],Table1[[#This Row],[Q1]]))</f>
        <v>KO</v>
      </c>
      <c r="AL805" s="5" t="str" cm="1">
        <f t="array" ref="AL805">IF(Table1[[#This Row],[A1]]="",AL804,INDEX(Table6[1],Table1[[#This Row],[Q1]]))</f>
        <v>PERDANA</v>
      </c>
      <c r="AM805" t="str" cm="1">
        <f t="array" ref="AM805">IF(Table1[[#This Row],[A1]]="",AM804,INDEX(Table6[2],Table1[[#This Row],[Q1]]))</f>
        <v>BREBES</v>
      </c>
      <c r="AN805" t="str">
        <f>CONCATENATE(Table1[[#This Row],[TOKO_H]],"-",Table1[[#This Row],[KOTA_H]])</f>
        <v>PERDANA-BREBES</v>
      </c>
      <c r="AO805"/>
      <c r="AP805" t="s">
        <v>9561</v>
      </c>
      <c r="AQ805"/>
    </row>
    <row r="806" spans="1:43">
      <c r="A806" t="str">
        <f>IF(Table1[[#This Row],[KODE BARANG]]="","",MATCH(Table1[[#This Row],[KODE BARANG]],DBS[KODE BARANG],0))</f>
        <v/>
      </c>
      <c r="B806" t="str">
        <f>IF(Table1[[#This Row],[ROWID]]="","",ROW()-2)</f>
        <v/>
      </c>
      <c r="C806" t="str">
        <f>IF(Table1[[#This Row],[NAMA BARANG]]="","",IF(Table1[[#This Row],[ID]]="",C805,Table1[[#This Row],[ID]]))</f>
        <v/>
      </c>
      <c r="D806" t="str">
        <f>IF(Table1[[#This Row],[A1]]="","",MATCH(Table1[[#This Row],[A1]],Table6[5],0))</f>
        <v/>
      </c>
      <c r="E806" t="str">
        <f>IF(Table1[[#This Row],[ID]]="","",Table1[[#This Row],[TOKO-KOTA_H]])</f>
        <v/>
      </c>
      <c r="F806" t="str">
        <f>IF(Table1[[#This Row],[NOTA TOKO]]="","",ROW()-2)</f>
        <v/>
      </c>
      <c r="G806" s="59"/>
      <c r="H806" s="1"/>
      <c r="J806" s="1"/>
      <c r="K806"/>
      <c r="L806" t="str">
        <f>IF(Table1[[#This Row],[_NAMA BARANG]]="",IF(Table1[[#This Row],[//DBS]]="","",INDEX(DBS[NAMA],Table1[[#This Row],[//DBS]])),Table1[[#This Row],[_NAMA BARANG]])</f>
        <v/>
      </c>
      <c r="M806"/>
      <c r="O806" t="str">
        <f>IF(Table1[[#This Row],[ROWID]]="","",IF(Table1[[#This Row],[_KETERANGAN]]="STOCK BELUM LENGKAP","ADA",IF(Table1[[#This Row],[KODE BARANG]]="","TIDAK ADA","ADA")))</f>
        <v/>
      </c>
      <c r="R806" t="str">
        <f>IF(Table1[[#This Row],[//DBS]]="","",INDEX(DBS[ISI],Table1[[#This Row],[//DBS]]))</f>
        <v/>
      </c>
      <c r="S806" t="str">
        <f>IF(Table1[[#This Row],[//DBS]]="","",IF(Table1[[#This Row],[SATUAN_BYPASS]]="",INDEX(DBS[[SATUAN ]],Table1[[#This Row],[//DBS]]),Table1[SATUAN_BYPASS]))</f>
        <v/>
      </c>
      <c r="U806" s="58" t="str">
        <f>IF(Table1[[#This Row],[HARGA_BYPASS]]="",IF(Table1[[#This Row],[_HARGA]]="","",Table1[[#This Row],[_HARGA]]*1000),Table1[[#This Row],[HARGA_BYPASS]])</f>
        <v/>
      </c>
      <c r="V806" s="2"/>
      <c r="W806" s="2"/>
      <c r="X806" s="58" t="str">
        <f>IF(Table1[[#This Row],[ROWID]]="","",IF(Table1[[#This Row],[ROWID]]=C807,"",SUMIF(Table1[ROWID],Table1[[#This Row],[ROWID]],Table1[TOTAL])))</f>
        <v/>
      </c>
      <c r="AA80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06" t="str">
        <f>IF(Table1[[#This Row],[JUMLAH NOTA]]="","",IF(Table1[[#This Row],[CONV]]="",Table1[[#This Row],[JUMLAH NOTA]],Table1[[#This Row],[JUMLAH NOTA]]*Table1[[#This Row],[CONV]]))</f>
        <v/>
      </c>
      <c r="AC806" t="str">
        <f>IF(Table1[[#This Row],[ISI_CONV]]="","",IF(Table1[[#This Row],[CONV]]="",Table1[[#This Row],[SATUAN NOTA]],Table1[[#This Row],[SATUAN]]))</f>
        <v/>
      </c>
      <c r="AD806" s="58" t="str">
        <f>IF(Table1[[#This Row],[HARGA]]="","",IF(Table1[[#This Row],[CONV]]="",Table1[[#This Row],[HARGA]],Table1[[#This Row],[HARGA]]/Table1[[#This Row],[CONV]]))</f>
        <v/>
      </c>
      <c r="AE806" s="58" t="str">
        <f>IF(Table1[[#This Row],[HARGA_CONV]]="","",Table1[[#This Row],[HARGA_CONV]]*Table1[[#This Row],[ISI_CONV]]*(100%-(Table1[[#This Row],[DISKON]]+Table1[[#This Row],[DISKON NOTA]])))</f>
        <v/>
      </c>
      <c r="AF806" s="3">
        <f>IF(Table1[[#This Row],[TANGGAL NOTA]]="",AF805,Table1[[#This Row],[TANGGAL NOTA]])</f>
        <v>45534</v>
      </c>
      <c r="AG806" s="3"/>
      <c r="AH806" s="3">
        <f>IF(Table1[[#This Row],[TANGGAL UPDATE]]="",AH805,Table1[[#This Row],[TANGGAL UPDATE]])</f>
        <v>45535</v>
      </c>
      <c r="AI806" t="str" cm="1">
        <f t="array" ref="AI806">IF(Table1[[#This Row],[A1]]="",AI805,INDEX(Table6[3],Table1[[#This Row],[Q1]]))</f>
        <v>KO</v>
      </c>
      <c r="AJ806" t="str">
        <f>IF(Table1[[#This Row],[_KETERANGAN]]="","",Table1[[#This Row],[_KETERANGAN]])</f>
        <v/>
      </c>
      <c r="AK806" t="str" cm="1">
        <f t="array" ref="AK806">IF(Table1[[#This Row],[A1]]="",AK805,INDEX(Table6[3],Table1[[#This Row],[Q1]]))</f>
        <v>KO</v>
      </c>
      <c r="AL806" s="5" t="str" cm="1">
        <f t="array" ref="AL806">IF(Table1[[#This Row],[A1]]="",AL805,INDEX(Table6[1],Table1[[#This Row],[Q1]]))</f>
        <v>PERDANA</v>
      </c>
      <c r="AM806" t="str" cm="1">
        <f t="array" ref="AM806">IF(Table1[[#This Row],[A1]]="",AM805,INDEX(Table6[2],Table1[[#This Row],[Q1]]))</f>
        <v>BREBES</v>
      </c>
      <c r="AN806" t="str">
        <f>CONCATENATE(Table1[[#This Row],[TOKO_H]],"-",Table1[[#This Row],[KOTA_H]])</f>
        <v>PERDANA-BREBES</v>
      </c>
      <c r="AO806"/>
      <c r="AP806" t="s">
        <v>9561</v>
      </c>
      <c r="AQ806"/>
    </row>
    <row r="807" spans="1:43">
      <c r="A807" t="str">
        <f>IF(Table1[[#This Row],[KODE BARANG]]="","",MATCH(Table1[[#This Row],[KODE BARANG]],DBS[KODE BARANG],0))</f>
        <v/>
      </c>
      <c r="B807" t="str">
        <f>IF(Table1[[#This Row],[ROWID]]="","",ROW()-2)</f>
        <v/>
      </c>
      <c r="C807" t="str">
        <f>IF(Table1[[#This Row],[NAMA BARANG]]="","",IF(Table1[[#This Row],[ID]]="",C806,Table1[[#This Row],[ID]]))</f>
        <v/>
      </c>
      <c r="D807" t="str">
        <f>IF(Table1[[#This Row],[A1]]="","",MATCH(Table1[[#This Row],[A1]],Table6[5],0))</f>
        <v/>
      </c>
      <c r="E807" t="str">
        <f>IF(Table1[[#This Row],[ID]]="","",Table1[[#This Row],[TOKO-KOTA_H]])</f>
        <v/>
      </c>
      <c r="F807" t="str">
        <f>IF(Table1[[#This Row],[NOTA TOKO]]="","",ROW()-2)</f>
        <v/>
      </c>
      <c r="G807" s="59"/>
      <c r="H807" s="1"/>
      <c r="J807" s="1"/>
      <c r="K807"/>
      <c r="L807" t="str">
        <f>IF(Table1[[#This Row],[_NAMA BARANG]]="",IF(Table1[[#This Row],[//DBS]]="","",INDEX(DBS[NAMA],Table1[[#This Row],[//DBS]])),Table1[[#This Row],[_NAMA BARANG]])</f>
        <v/>
      </c>
      <c r="M807"/>
      <c r="O807" t="str">
        <f>IF(Table1[[#This Row],[ROWID]]="","",IF(Table1[[#This Row],[_KETERANGAN]]="STOCK BELUM LENGKAP","ADA",IF(Table1[[#This Row],[KODE BARANG]]="","TIDAK ADA","ADA")))</f>
        <v/>
      </c>
      <c r="R807" t="str">
        <f>IF(Table1[[#This Row],[//DBS]]="","",INDEX(DBS[ISI],Table1[[#This Row],[//DBS]]))</f>
        <v/>
      </c>
      <c r="S807" t="str">
        <f>IF(Table1[[#This Row],[//DBS]]="","",IF(Table1[[#This Row],[SATUAN_BYPASS]]="",INDEX(DBS[[SATUAN ]],Table1[[#This Row],[//DBS]]),Table1[SATUAN_BYPASS]))</f>
        <v/>
      </c>
      <c r="U807" s="58" t="str">
        <f>IF(Table1[[#This Row],[HARGA_BYPASS]]="",IF(Table1[[#This Row],[_HARGA]]="","",Table1[[#This Row],[_HARGA]]*1000),Table1[[#This Row],[HARGA_BYPASS]])</f>
        <v/>
      </c>
      <c r="V807" s="2"/>
      <c r="W807" s="2"/>
      <c r="X807" s="58" t="str">
        <f>IF(Table1[[#This Row],[ROWID]]="","",IF(Table1[[#This Row],[ROWID]]=C808,"",SUMIF(Table1[ROWID],Table1[[#This Row],[ROWID]],Table1[TOTAL])))</f>
        <v/>
      </c>
      <c r="AA80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07" t="str">
        <f>IF(Table1[[#This Row],[JUMLAH NOTA]]="","",IF(Table1[[#This Row],[CONV]]="",Table1[[#This Row],[JUMLAH NOTA]],Table1[[#This Row],[JUMLAH NOTA]]*Table1[[#This Row],[CONV]]))</f>
        <v/>
      </c>
      <c r="AC807" t="str">
        <f>IF(Table1[[#This Row],[ISI_CONV]]="","",IF(Table1[[#This Row],[CONV]]="",Table1[[#This Row],[SATUAN NOTA]],Table1[[#This Row],[SATUAN]]))</f>
        <v/>
      </c>
      <c r="AD807" s="58" t="str">
        <f>IF(Table1[[#This Row],[HARGA]]="","",IF(Table1[[#This Row],[CONV]]="",Table1[[#This Row],[HARGA]],Table1[[#This Row],[HARGA]]/Table1[[#This Row],[CONV]]))</f>
        <v/>
      </c>
      <c r="AE807" s="58" t="str">
        <f>IF(Table1[[#This Row],[HARGA_CONV]]="","",Table1[[#This Row],[HARGA_CONV]]*Table1[[#This Row],[ISI_CONV]]*(100%-(Table1[[#This Row],[DISKON]]+Table1[[#This Row],[DISKON NOTA]])))</f>
        <v/>
      </c>
      <c r="AF807" s="3">
        <f>IF(Table1[[#This Row],[TANGGAL NOTA]]="",AF806,Table1[[#This Row],[TANGGAL NOTA]])</f>
        <v>45534</v>
      </c>
      <c r="AG807" s="3"/>
      <c r="AH807" s="3">
        <f>IF(Table1[[#This Row],[TANGGAL UPDATE]]="",AH806,Table1[[#This Row],[TANGGAL UPDATE]])</f>
        <v>45535</v>
      </c>
      <c r="AI807" t="str" cm="1">
        <f t="array" ref="AI807">IF(Table1[[#This Row],[A1]]="",AI806,INDEX(Table6[3],Table1[[#This Row],[Q1]]))</f>
        <v>KO</v>
      </c>
      <c r="AJ807" t="str">
        <f>IF(Table1[[#This Row],[_KETERANGAN]]="","",Table1[[#This Row],[_KETERANGAN]])</f>
        <v/>
      </c>
      <c r="AK807" t="str" cm="1">
        <f t="array" ref="AK807">IF(Table1[[#This Row],[A1]]="",AK806,INDEX(Table6[3],Table1[[#This Row],[Q1]]))</f>
        <v>KO</v>
      </c>
      <c r="AL807" s="5" t="str" cm="1">
        <f t="array" ref="AL807">IF(Table1[[#This Row],[A1]]="",AL806,INDEX(Table6[1],Table1[[#This Row],[Q1]]))</f>
        <v>PERDANA</v>
      </c>
      <c r="AM807" t="str" cm="1">
        <f t="array" ref="AM807">IF(Table1[[#This Row],[A1]]="",AM806,INDEX(Table6[2],Table1[[#This Row],[Q1]]))</f>
        <v>BREBES</v>
      </c>
      <c r="AN807" t="str">
        <f>CONCATENATE(Table1[[#This Row],[TOKO_H]],"-",Table1[[#This Row],[KOTA_H]])</f>
        <v>PERDANA-BREBES</v>
      </c>
      <c r="AO807"/>
      <c r="AP807" t="s">
        <v>9561</v>
      </c>
      <c r="AQ807"/>
    </row>
    <row r="808" spans="1:43">
      <c r="A808" t="str">
        <f>IF(Table1[[#This Row],[KODE BARANG]]="","",MATCH(Table1[[#This Row],[KODE BARANG]],DBS[KODE BARANG],0))</f>
        <v/>
      </c>
      <c r="B808" t="str">
        <f>IF(Table1[[#This Row],[ROWID]]="","",ROW()-2)</f>
        <v/>
      </c>
      <c r="C808" t="str">
        <f>IF(Table1[[#This Row],[NAMA BARANG]]="","",IF(Table1[[#This Row],[ID]]="",C807,Table1[[#This Row],[ID]]))</f>
        <v/>
      </c>
      <c r="D808" t="str">
        <f>IF(Table1[[#This Row],[A1]]="","",MATCH(Table1[[#This Row],[A1]],Table6[5],0))</f>
        <v/>
      </c>
      <c r="E808" t="str">
        <f>IF(Table1[[#This Row],[ID]]="","",Table1[[#This Row],[TOKO-KOTA_H]])</f>
        <v/>
      </c>
      <c r="F808" t="str">
        <f>IF(Table1[[#This Row],[NOTA TOKO]]="","",ROW()-2)</f>
        <v/>
      </c>
      <c r="G808" s="59"/>
      <c r="H808" s="1"/>
      <c r="J808" s="1"/>
      <c r="K808"/>
      <c r="L808" t="str">
        <f>IF(Table1[[#This Row],[_NAMA BARANG]]="",IF(Table1[[#This Row],[//DBS]]="","",INDEX(DBS[NAMA],Table1[[#This Row],[//DBS]])),Table1[[#This Row],[_NAMA BARANG]])</f>
        <v/>
      </c>
      <c r="M808"/>
      <c r="O808" t="str">
        <f>IF(Table1[[#This Row],[ROWID]]="","",IF(Table1[[#This Row],[_KETERANGAN]]="STOCK BELUM LENGKAP","ADA",IF(Table1[[#This Row],[KODE BARANG]]="","TIDAK ADA","ADA")))</f>
        <v/>
      </c>
      <c r="R808" t="str">
        <f>IF(Table1[[#This Row],[//DBS]]="","",INDEX(DBS[ISI],Table1[[#This Row],[//DBS]]))</f>
        <v/>
      </c>
      <c r="S808" t="str">
        <f>IF(Table1[[#This Row],[//DBS]]="","",IF(Table1[[#This Row],[SATUAN_BYPASS]]="",INDEX(DBS[[SATUAN ]],Table1[[#This Row],[//DBS]]),Table1[SATUAN_BYPASS]))</f>
        <v/>
      </c>
      <c r="U808" s="58" t="str">
        <f>IF(Table1[[#This Row],[HARGA_BYPASS]]="",IF(Table1[[#This Row],[_HARGA]]="","",Table1[[#This Row],[_HARGA]]*1000),Table1[[#This Row],[HARGA_BYPASS]])</f>
        <v/>
      </c>
      <c r="V808" s="2"/>
      <c r="W808" s="2"/>
      <c r="X808" s="58" t="str">
        <f>IF(Table1[[#This Row],[ROWID]]="","",IF(Table1[[#This Row],[ROWID]]=C809,"",SUMIF(Table1[ROWID],Table1[[#This Row],[ROWID]],Table1[TOTAL])))</f>
        <v/>
      </c>
      <c r="AA80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08" t="str">
        <f>IF(Table1[[#This Row],[JUMLAH NOTA]]="","",IF(Table1[[#This Row],[CONV]]="",Table1[[#This Row],[JUMLAH NOTA]],Table1[[#This Row],[JUMLAH NOTA]]*Table1[[#This Row],[CONV]]))</f>
        <v/>
      </c>
      <c r="AC808" t="str">
        <f>IF(Table1[[#This Row],[ISI_CONV]]="","",IF(Table1[[#This Row],[CONV]]="",Table1[[#This Row],[SATUAN NOTA]],Table1[[#This Row],[SATUAN]]))</f>
        <v/>
      </c>
      <c r="AD808" s="58" t="str">
        <f>IF(Table1[[#This Row],[HARGA]]="","",IF(Table1[[#This Row],[CONV]]="",Table1[[#This Row],[HARGA]],Table1[[#This Row],[HARGA]]/Table1[[#This Row],[CONV]]))</f>
        <v/>
      </c>
      <c r="AE808" s="58" t="str">
        <f>IF(Table1[[#This Row],[HARGA_CONV]]="","",Table1[[#This Row],[HARGA_CONV]]*Table1[[#This Row],[ISI_CONV]]*(100%-(Table1[[#This Row],[DISKON]]+Table1[[#This Row],[DISKON NOTA]])))</f>
        <v/>
      </c>
      <c r="AF808" s="3">
        <f>IF(Table1[[#This Row],[TANGGAL NOTA]]="",AF807,Table1[[#This Row],[TANGGAL NOTA]])</f>
        <v>45534</v>
      </c>
      <c r="AG808" s="3"/>
      <c r="AH808" s="3">
        <f>IF(Table1[[#This Row],[TANGGAL UPDATE]]="",AH807,Table1[[#This Row],[TANGGAL UPDATE]])</f>
        <v>45535</v>
      </c>
      <c r="AI808" t="str" cm="1">
        <f t="array" ref="AI808">IF(Table1[[#This Row],[A1]]="",AI807,INDEX(Table6[3],Table1[[#This Row],[Q1]]))</f>
        <v>KO</v>
      </c>
      <c r="AJ808" t="str">
        <f>IF(Table1[[#This Row],[_KETERANGAN]]="","",Table1[[#This Row],[_KETERANGAN]])</f>
        <v/>
      </c>
      <c r="AK808" t="str" cm="1">
        <f t="array" ref="AK808">IF(Table1[[#This Row],[A1]]="",AK807,INDEX(Table6[3],Table1[[#This Row],[Q1]]))</f>
        <v>KO</v>
      </c>
      <c r="AL808" s="5" t="str" cm="1">
        <f t="array" ref="AL808">IF(Table1[[#This Row],[A1]]="",AL807,INDEX(Table6[1],Table1[[#This Row],[Q1]]))</f>
        <v>PERDANA</v>
      </c>
      <c r="AM808" t="str" cm="1">
        <f t="array" ref="AM808">IF(Table1[[#This Row],[A1]]="",AM807,INDEX(Table6[2],Table1[[#This Row],[Q1]]))</f>
        <v>BREBES</v>
      </c>
      <c r="AN808" t="str">
        <f>CONCATENATE(Table1[[#This Row],[TOKO_H]],"-",Table1[[#This Row],[KOTA_H]])</f>
        <v>PERDANA-BREBES</v>
      </c>
      <c r="AO808"/>
      <c r="AP808" t="s">
        <v>9561</v>
      </c>
      <c r="AQ808"/>
    </row>
    <row r="809" spans="1:43">
      <c r="A809" t="str">
        <f>IF(Table1[[#This Row],[KODE BARANG]]="","",MATCH(Table1[[#This Row],[KODE BARANG]],DBS[KODE BARANG],0))</f>
        <v/>
      </c>
      <c r="B809" t="str">
        <f>IF(Table1[[#This Row],[ROWID]]="","",ROW()-2)</f>
        <v/>
      </c>
      <c r="C809" t="str">
        <f>IF(Table1[[#This Row],[NAMA BARANG]]="","",IF(Table1[[#This Row],[ID]]="",C808,Table1[[#This Row],[ID]]))</f>
        <v/>
      </c>
      <c r="D809" t="str">
        <f>IF(Table1[[#This Row],[A1]]="","",MATCH(Table1[[#This Row],[A1]],Table6[5],0))</f>
        <v/>
      </c>
      <c r="E809" t="str">
        <f>IF(Table1[[#This Row],[ID]]="","",Table1[[#This Row],[TOKO-KOTA_H]])</f>
        <v/>
      </c>
      <c r="F809" t="str">
        <f>IF(Table1[[#This Row],[NOTA TOKO]]="","",ROW()-2)</f>
        <v/>
      </c>
      <c r="G809" s="59"/>
      <c r="H809" s="1"/>
      <c r="J809" s="1"/>
      <c r="K809"/>
      <c r="L809" t="str">
        <f>IF(Table1[[#This Row],[_NAMA BARANG]]="",IF(Table1[[#This Row],[//DBS]]="","",INDEX(DBS[NAMA],Table1[[#This Row],[//DBS]])),Table1[[#This Row],[_NAMA BARANG]])</f>
        <v/>
      </c>
      <c r="M809"/>
      <c r="O809" t="str">
        <f>IF(Table1[[#This Row],[ROWID]]="","",IF(Table1[[#This Row],[_KETERANGAN]]="STOCK BELUM LENGKAP","ADA",IF(Table1[[#This Row],[KODE BARANG]]="","TIDAK ADA","ADA")))</f>
        <v/>
      </c>
      <c r="R809" t="str">
        <f>IF(Table1[[#This Row],[//DBS]]="","",INDEX(DBS[ISI],Table1[[#This Row],[//DBS]]))</f>
        <v/>
      </c>
      <c r="S809" t="str">
        <f>IF(Table1[[#This Row],[//DBS]]="","",IF(Table1[[#This Row],[SATUAN_BYPASS]]="",INDEX(DBS[[SATUAN ]],Table1[[#This Row],[//DBS]]),Table1[SATUAN_BYPASS]))</f>
        <v/>
      </c>
      <c r="U809" s="58" t="str">
        <f>IF(Table1[[#This Row],[HARGA_BYPASS]]="",IF(Table1[[#This Row],[_HARGA]]="","",Table1[[#This Row],[_HARGA]]*1000),Table1[[#This Row],[HARGA_BYPASS]])</f>
        <v/>
      </c>
      <c r="V809" s="2"/>
      <c r="W809" s="2"/>
      <c r="X809" s="58" t="str">
        <f>IF(Table1[[#This Row],[ROWID]]="","",IF(Table1[[#This Row],[ROWID]]=C810,"",SUMIF(Table1[ROWID],Table1[[#This Row],[ROWID]],Table1[TOTAL])))</f>
        <v/>
      </c>
      <c r="AA80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09" t="str">
        <f>IF(Table1[[#This Row],[JUMLAH NOTA]]="","",IF(Table1[[#This Row],[CONV]]="",Table1[[#This Row],[JUMLAH NOTA]],Table1[[#This Row],[JUMLAH NOTA]]*Table1[[#This Row],[CONV]]))</f>
        <v/>
      </c>
      <c r="AC809" t="str">
        <f>IF(Table1[[#This Row],[ISI_CONV]]="","",IF(Table1[[#This Row],[CONV]]="",Table1[[#This Row],[SATUAN NOTA]],Table1[[#This Row],[SATUAN]]))</f>
        <v/>
      </c>
      <c r="AD809" s="58" t="str">
        <f>IF(Table1[[#This Row],[HARGA]]="","",IF(Table1[[#This Row],[CONV]]="",Table1[[#This Row],[HARGA]],Table1[[#This Row],[HARGA]]/Table1[[#This Row],[CONV]]))</f>
        <v/>
      </c>
      <c r="AE809" s="58" t="str">
        <f>IF(Table1[[#This Row],[HARGA_CONV]]="","",Table1[[#This Row],[HARGA_CONV]]*Table1[[#This Row],[ISI_CONV]]*(100%-(Table1[[#This Row],[DISKON]]+Table1[[#This Row],[DISKON NOTA]])))</f>
        <v/>
      </c>
      <c r="AF809" s="3">
        <f>IF(Table1[[#This Row],[TANGGAL NOTA]]="",AF808,Table1[[#This Row],[TANGGAL NOTA]])</f>
        <v>45534</v>
      </c>
      <c r="AG809" s="3"/>
      <c r="AH809" s="3">
        <f>IF(Table1[[#This Row],[TANGGAL UPDATE]]="",AH808,Table1[[#This Row],[TANGGAL UPDATE]])</f>
        <v>45535</v>
      </c>
      <c r="AI809" t="str" cm="1">
        <f t="array" ref="AI809">IF(Table1[[#This Row],[A1]]="",AI808,INDEX(Table6[3],Table1[[#This Row],[Q1]]))</f>
        <v>KO</v>
      </c>
      <c r="AJ809" t="str">
        <f>IF(Table1[[#This Row],[_KETERANGAN]]="","",Table1[[#This Row],[_KETERANGAN]])</f>
        <v/>
      </c>
      <c r="AK809" t="str" cm="1">
        <f t="array" ref="AK809">IF(Table1[[#This Row],[A1]]="",AK808,INDEX(Table6[3],Table1[[#This Row],[Q1]]))</f>
        <v>KO</v>
      </c>
      <c r="AL809" s="5" t="str" cm="1">
        <f t="array" ref="AL809">IF(Table1[[#This Row],[A1]]="",AL808,INDEX(Table6[1],Table1[[#This Row],[Q1]]))</f>
        <v>PERDANA</v>
      </c>
      <c r="AM809" t="str" cm="1">
        <f t="array" ref="AM809">IF(Table1[[#This Row],[A1]]="",AM808,INDEX(Table6[2],Table1[[#This Row],[Q1]]))</f>
        <v>BREBES</v>
      </c>
      <c r="AN809" t="str">
        <f>CONCATENATE(Table1[[#This Row],[TOKO_H]],"-",Table1[[#This Row],[KOTA_H]])</f>
        <v>PERDANA-BREBES</v>
      </c>
      <c r="AO809"/>
      <c r="AP809" t="s">
        <v>9561</v>
      </c>
      <c r="AQ809"/>
    </row>
    <row r="810" spans="1:43">
      <c r="A810" t="str">
        <f>IF(Table1[[#This Row],[KODE BARANG]]="","",MATCH(Table1[[#This Row],[KODE BARANG]],DBS[KODE BARANG],0))</f>
        <v/>
      </c>
      <c r="B810" t="str">
        <f>IF(Table1[[#This Row],[ROWID]]="","",ROW()-2)</f>
        <v/>
      </c>
      <c r="C810" t="str">
        <f>IF(Table1[[#This Row],[NAMA BARANG]]="","",IF(Table1[[#This Row],[ID]]="",C809,Table1[[#This Row],[ID]]))</f>
        <v/>
      </c>
      <c r="D810" t="str">
        <f>IF(Table1[[#This Row],[A1]]="","",MATCH(Table1[[#This Row],[A1]],Table6[5],0))</f>
        <v/>
      </c>
      <c r="E810" t="str">
        <f>IF(Table1[[#This Row],[ID]]="","",Table1[[#This Row],[TOKO-KOTA_H]])</f>
        <v/>
      </c>
      <c r="F810" t="str">
        <f>IF(Table1[[#This Row],[NOTA TOKO]]="","",ROW()-2)</f>
        <v/>
      </c>
      <c r="G810" s="59"/>
      <c r="H810" s="1"/>
      <c r="J810" s="1"/>
      <c r="K810"/>
      <c r="L810" t="str">
        <f>IF(Table1[[#This Row],[_NAMA BARANG]]="",IF(Table1[[#This Row],[//DBS]]="","",INDEX(DBS[NAMA],Table1[[#This Row],[//DBS]])),Table1[[#This Row],[_NAMA BARANG]])</f>
        <v/>
      </c>
      <c r="M810"/>
      <c r="O810" t="str">
        <f>IF(Table1[[#This Row],[ROWID]]="","",IF(Table1[[#This Row],[_KETERANGAN]]="STOCK BELUM LENGKAP","ADA",IF(Table1[[#This Row],[KODE BARANG]]="","TIDAK ADA","ADA")))</f>
        <v/>
      </c>
      <c r="R810" t="str">
        <f>IF(Table1[[#This Row],[//DBS]]="","",INDEX(DBS[ISI],Table1[[#This Row],[//DBS]]))</f>
        <v/>
      </c>
      <c r="S810" t="str">
        <f>IF(Table1[[#This Row],[//DBS]]="","",IF(Table1[[#This Row],[SATUAN_BYPASS]]="",INDEX(DBS[[SATUAN ]],Table1[[#This Row],[//DBS]]),Table1[SATUAN_BYPASS]))</f>
        <v/>
      </c>
      <c r="U810" s="58" t="str">
        <f>IF(Table1[[#This Row],[HARGA_BYPASS]]="",IF(Table1[[#This Row],[_HARGA]]="","",Table1[[#This Row],[_HARGA]]*1000),Table1[[#This Row],[HARGA_BYPASS]])</f>
        <v/>
      </c>
      <c r="V810" s="2"/>
      <c r="W810" s="2"/>
      <c r="X810" s="58" t="str">
        <f>IF(Table1[[#This Row],[ROWID]]="","",IF(Table1[[#This Row],[ROWID]]=C811,"",SUMIF(Table1[ROWID],Table1[[#This Row],[ROWID]],Table1[TOTAL])))</f>
        <v/>
      </c>
      <c r="AA81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10" t="str">
        <f>IF(Table1[[#This Row],[JUMLAH NOTA]]="","",IF(Table1[[#This Row],[CONV]]="",Table1[[#This Row],[JUMLAH NOTA]],Table1[[#This Row],[JUMLAH NOTA]]*Table1[[#This Row],[CONV]]))</f>
        <v/>
      </c>
      <c r="AC810" t="str">
        <f>IF(Table1[[#This Row],[ISI_CONV]]="","",IF(Table1[[#This Row],[CONV]]="",Table1[[#This Row],[SATUAN NOTA]],Table1[[#This Row],[SATUAN]]))</f>
        <v/>
      </c>
      <c r="AD810" s="58" t="str">
        <f>IF(Table1[[#This Row],[HARGA]]="","",IF(Table1[[#This Row],[CONV]]="",Table1[[#This Row],[HARGA]],Table1[[#This Row],[HARGA]]/Table1[[#This Row],[CONV]]))</f>
        <v/>
      </c>
      <c r="AE810" s="58" t="str">
        <f>IF(Table1[[#This Row],[HARGA_CONV]]="","",Table1[[#This Row],[HARGA_CONV]]*Table1[[#This Row],[ISI_CONV]]*(100%-(Table1[[#This Row],[DISKON]]+Table1[[#This Row],[DISKON NOTA]])))</f>
        <v/>
      </c>
      <c r="AF810" s="3">
        <f>IF(Table1[[#This Row],[TANGGAL NOTA]]="",AF809,Table1[[#This Row],[TANGGAL NOTA]])</f>
        <v>45534</v>
      </c>
      <c r="AG810" s="3"/>
      <c r="AH810" s="3">
        <f>IF(Table1[[#This Row],[TANGGAL UPDATE]]="",AH809,Table1[[#This Row],[TANGGAL UPDATE]])</f>
        <v>45535</v>
      </c>
      <c r="AI810" t="str" cm="1">
        <f t="array" ref="AI810">IF(Table1[[#This Row],[A1]]="",AI809,INDEX(Table6[3],Table1[[#This Row],[Q1]]))</f>
        <v>KO</v>
      </c>
      <c r="AJ810" t="str">
        <f>IF(Table1[[#This Row],[_KETERANGAN]]="","",Table1[[#This Row],[_KETERANGAN]])</f>
        <v/>
      </c>
      <c r="AK810" t="str" cm="1">
        <f t="array" ref="AK810">IF(Table1[[#This Row],[A1]]="",AK809,INDEX(Table6[3],Table1[[#This Row],[Q1]]))</f>
        <v>KO</v>
      </c>
      <c r="AL810" s="5" t="str" cm="1">
        <f t="array" ref="AL810">IF(Table1[[#This Row],[A1]]="",AL809,INDEX(Table6[1],Table1[[#This Row],[Q1]]))</f>
        <v>PERDANA</v>
      </c>
      <c r="AM810" t="str" cm="1">
        <f t="array" ref="AM810">IF(Table1[[#This Row],[A1]]="",AM809,INDEX(Table6[2],Table1[[#This Row],[Q1]]))</f>
        <v>BREBES</v>
      </c>
      <c r="AN810" t="str">
        <f>CONCATENATE(Table1[[#This Row],[TOKO_H]],"-",Table1[[#This Row],[KOTA_H]])</f>
        <v>PERDANA-BREBES</v>
      </c>
      <c r="AO810"/>
      <c r="AP810" t="s">
        <v>9561</v>
      </c>
      <c r="AQ810"/>
    </row>
    <row r="811" spans="1:43">
      <c r="A811" t="str">
        <f>IF(Table1[[#This Row],[KODE BARANG]]="","",MATCH(Table1[[#This Row],[KODE BARANG]],DBS[KODE BARANG],0))</f>
        <v/>
      </c>
      <c r="B811" t="str">
        <f>IF(Table1[[#This Row],[ROWID]]="","",ROW()-2)</f>
        <v/>
      </c>
      <c r="C811" t="str">
        <f>IF(Table1[[#This Row],[NAMA BARANG]]="","",IF(Table1[[#This Row],[ID]]="",C810,Table1[[#This Row],[ID]]))</f>
        <v/>
      </c>
      <c r="D811" t="str">
        <f>IF(Table1[[#This Row],[A1]]="","",MATCH(Table1[[#This Row],[A1]],Table6[5],0))</f>
        <v/>
      </c>
      <c r="E811" t="str">
        <f>IF(Table1[[#This Row],[ID]]="","",Table1[[#This Row],[TOKO-KOTA_H]])</f>
        <v/>
      </c>
      <c r="F811" t="str">
        <f>IF(Table1[[#This Row],[NOTA TOKO]]="","",ROW()-2)</f>
        <v/>
      </c>
      <c r="G811" s="59"/>
      <c r="H811" s="1"/>
      <c r="J811" s="1"/>
      <c r="K811"/>
      <c r="L811" t="str">
        <f>IF(Table1[[#This Row],[_NAMA BARANG]]="",IF(Table1[[#This Row],[//DBS]]="","",INDEX(DBS[NAMA],Table1[[#This Row],[//DBS]])),Table1[[#This Row],[_NAMA BARANG]])</f>
        <v/>
      </c>
      <c r="M811"/>
      <c r="O811" t="str">
        <f>IF(Table1[[#This Row],[ROWID]]="","",IF(Table1[[#This Row],[_KETERANGAN]]="STOCK BELUM LENGKAP","ADA",IF(Table1[[#This Row],[KODE BARANG]]="","TIDAK ADA","ADA")))</f>
        <v/>
      </c>
      <c r="R811" t="str">
        <f>IF(Table1[[#This Row],[//DBS]]="","",INDEX(DBS[ISI],Table1[[#This Row],[//DBS]]))</f>
        <v/>
      </c>
      <c r="S811" t="str">
        <f>IF(Table1[[#This Row],[//DBS]]="","",IF(Table1[[#This Row],[SATUAN_BYPASS]]="",INDEX(DBS[[SATUAN ]],Table1[[#This Row],[//DBS]]),Table1[SATUAN_BYPASS]))</f>
        <v/>
      </c>
      <c r="U811" s="58" t="str">
        <f>IF(Table1[[#This Row],[HARGA_BYPASS]]="",IF(Table1[[#This Row],[_HARGA]]="","",Table1[[#This Row],[_HARGA]]*1000),Table1[[#This Row],[HARGA_BYPASS]])</f>
        <v/>
      </c>
      <c r="V811" s="2"/>
      <c r="W811" s="2"/>
      <c r="X811" s="58" t="str">
        <f>IF(Table1[[#This Row],[ROWID]]="","",IF(Table1[[#This Row],[ROWID]]=C812,"",SUMIF(Table1[ROWID],Table1[[#This Row],[ROWID]],Table1[TOTAL])))</f>
        <v/>
      </c>
      <c r="AA81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11" t="str">
        <f>IF(Table1[[#This Row],[JUMLAH NOTA]]="","",IF(Table1[[#This Row],[CONV]]="",Table1[[#This Row],[JUMLAH NOTA]],Table1[[#This Row],[JUMLAH NOTA]]*Table1[[#This Row],[CONV]]))</f>
        <v/>
      </c>
      <c r="AC811" t="str">
        <f>IF(Table1[[#This Row],[ISI_CONV]]="","",IF(Table1[[#This Row],[CONV]]="",Table1[[#This Row],[SATUAN NOTA]],Table1[[#This Row],[SATUAN]]))</f>
        <v/>
      </c>
      <c r="AD811" s="58" t="str">
        <f>IF(Table1[[#This Row],[HARGA]]="","",IF(Table1[[#This Row],[CONV]]="",Table1[[#This Row],[HARGA]],Table1[[#This Row],[HARGA]]/Table1[[#This Row],[CONV]]))</f>
        <v/>
      </c>
      <c r="AE811" s="58" t="str">
        <f>IF(Table1[[#This Row],[HARGA_CONV]]="","",Table1[[#This Row],[HARGA_CONV]]*Table1[[#This Row],[ISI_CONV]]*(100%-(Table1[[#This Row],[DISKON]]+Table1[[#This Row],[DISKON NOTA]])))</f>
        <v/>
      </c>
      <c r="AF811" s="3">
        <f>IF(Table1[[#This Row],[TANGGAL NOTA]]="",AF810,Table1[[#This Row],[TANGGAL NOTA]])</f>
        <v>45534</v>
      </c>
      <c r="AG811" s="3"/>
      <c r="AH811" s="3">
        <f>IF(Table1[[#This Row],[TANGGAL UPDATE]]="",AH810,Table1[[#This Row],[TANGGAL UPDATE]])</f>
        <v>45535</v>
      </c>
      <c r="AI811" t="str" cm="1">
        <f t="array" ref="AI811">IF(Table1[[#This Row],[A1]]="",AI810,INDEX(Table6[3],Table1[[#This Row],[Q1]]))</f>
        <v>KO</v>
      </c>
      <c r="AJ811" t="str">
        <f>IF(Table1[[#This Row],[_KETERANGAN]]="","",Table1[[#This Row],[_KETERANGAN]])</f>
        <v/>
      </c>
      <c r="AK811" t="str" cm="1">
        <f t="array" ref="AK811">IF(Table1[[#This Row],[A1]]="",AK810,INDEX(Table6[3],Table1[[#This Row],[Q1]]))</f>
        <v>KO</v>
      </c>
      <c r="AL811" s="5" t="str" cm="1">
        <f t="array" ref="AL811">IF(Table1[[#This Row],[A1]]="",AL810,INDEX(Table6[1],Table1[[#This Row],[Q1]]))</f>
        <v>PERDANA</v>
      </c>
      <c r="AM811" t="str" cm="1">
        <f t="array" ref="AM811">IF(Table1[[#This Row],[A1]]="",AM810,INDEX(Table6[2],Table1[[#This Row],[Q1]]))</f>
        <v>BREBES</v>
      </c>
      <c r="AN811" t="str">
        <f>CONCATENATE(Table1[[#This Row],[TOKO_H]],"-",Table1[[#This Row],[KOTA_H]])</f>
        <v>PERDANA-BREBES</v>
      </c>
      <c r="AO811"/>
      <c r="AP811" t="s">
        <v>9561</v>
      </c>
      <c r="AQ811"/>
    </row>
    <row r="812" spans="1:43">
      <c r="A812" t="str">
        <f>IF(Table1[[#This Row],[KODE BARANG]]="","",MATCH(Table1[[#This Row],[KODE BARANG]],DBS[KODE BARANG],0))</f>
        <v/>
      </c>
      <c r="B812" t="str">
        <f>IF(Table1[[#This Row],[ROWID]]="","",ROW()-2)</f>
        <v/>
      </c>
      <c r="C812" t="str">
        <f>IF(Table1[[#This Row],[NAMA BARANG]]="","",IF(Table1[[#This Row],[ID]]="",C811,Table1[[#This Row],[ID]]))</f>
        <v/>
      </c>
      <c r="D812" t="str">
        <f>IF(Table1[[#This Row],[A1]]="","",MATCH(Table1[[#This Row],[A1]],Table6[5],0))</f>
        <v/>
      </c>
      <c r="E812" t="str">
        <f>IF(Table1[[#This Row],[ID]]="","",Table1[[#This Row],[TOKO-KOTA_H]])</f>
        <v/>
      </c>
      <c r="F812" t="str">
        <f>IF(Table1[[#This Row],[NOTA TOKO]]="","",ROW()-2)</f>
        <v/>
      </c>
      <c r="G812" s="59"/>
      <c r="H812" s="1"/>
      <c r="J812" s="1"/>
      <c r="K812"/>
      <c r="L812" t="str">
        <f>IF(Table1[[#This Row],[_NAMA BARANG]]="",IF(Table1[[#This Row],[//DBS]]="","",INDEX(DBS[NAMA],Table1[[#This Row],[//DBS]])),Table1[[#This Row],[_NAMA BARANG]])</f>
        <v/>
      </c>
      <c r="M812"/>
      <c r="O812" t="str">
        <f>IF(Table1[[#This Row],[ROWID]]="","",IF(Table1[[#This Row],[_KETERANGAN]]="STOCK BELUM LENGKAP","ADA",IF(Table1[[#This Row],[KODE BARANG]]="","TIDAK ADA","ADA")))</f>
        <v/>
      </c>
      <c r="R812" t="str">
        <f>IF(Table1[[#This Row],[//DBS]]="","",INDEX(DBS[ISI],Table1[[#This Row],[//DBS]]))</f>
        <v/>
      </c>
      <c r="S812" t="str">
        <f>IF(Table1[[#This Row],[//DBS]]="","",IF(Table1[[#This Row],[SATUAN_BYPASS]]="",INDEX(DBS[[SATUAN ]],Table1[[#This Row],[//DBS]]),Table1[SATUAN_BYPASS]))</f>
        <v/>
      </c>
      <c r="U812" s="58" t="str">
        <f>IF(Table1[[#This Row],[HARGA_BYPASS]]="",IF(Table1[[#This Row],[_HARGA]]="","",Table1[[#This Row],[_HARGA]]*1000),Table1[[#This Row],[HARGA_BYPASS]])</f>
        <v/>
      </c>
      <c r="V812" s="2"/>
      <c r="W812" s="2"/>
      <c r="X812" s="58" t="str">
        <f>IF(Table1[[#This Row],[ROWID]]="","",IF(Table1[[#This Row],[ROWID]]=C813,"",SUMIF(Table1[ROWID],Table1[[#This Row],[ROWID]],Table1[TOTAL])))</f>
        <v/>
      </c>
      <c r="AA81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12" t="str">
        <f>IF(Table1[[#This Row],[JUMLAH NOTA]]="","",IF(Table1[[#This Row],[CONV]]="",Table1[[#This Row],[JUMLAH NOTA]],Table1[[#This Row],[JUMLAH NOTA]]*Table1[[#This Row],[CONV]]))</f>
        <v/>
      </c>
      <c r="AC812" t="str">
        <f>IF(Table1[[#This Row],[ISI_CONV]]="","",IF(Table1[[#This Row],[CONV]]="",Table1[[#This Row],[SATUAN NOTA]],Table1[[#This Row],[SATUAN]]))</f>
        <v/>
      </c>
      <c r="AD812" s="58" t="str">
        <f>IF(Table1[[#This Row],[HARGA]]="","",IF(Table1[[#This Row],[CONV]]="",Table1[[#This Row],[HARGA]],Table1[[#This Row],[HARGA]]/Table1[[#This Row],[CONV]]))</f>
        <v/>
      </c>
      <c r="AE812" s="58" t="str">
        <f>IF(Table1[[#This Row],[HARGA_CONV]]="","",Table1[[#This Row],[HARGA_CONV]]*Table1[[#This Row],[ISI_CONV]]*(100%-(Table1[[#This Row],[DISKON]]+Table1[[#This Row],[DISKON NOTA]])))</f>
        <v/>
      </c>
      <c r="AF812" s="3">
        <f>IF(Table1[[#This Row],[TANGGAL NOTA]]="",AF811,Table1[[#This Row],[TANGGAL NOTA]])</f>
        <v>45534</v>
      </c>
      <c r="AG812" s="3"/>
      <c r="AH812" s="3">
        <f>IF(Table1[[#This Row],[TANGGAL UPDATE]]="",AH811,Table1[[#This Row],[TANGGAL UPDATE]])</f>
        <v>45535</v>
      </c>
      <c r="AI812" t="str" cm="1">
        <f t="array" ref="AI812">IF(Table1[[#This Row],[A1]]="",AI811,INDEX(Table6[3],Table1[[#This Row],[Q1]]))</f>
        <v>KO</v>
      </c>
      <c r="AJ812" t="str">
        <f>IF(Table1[[#This Row],[_KETERANGAN]]="","",Table1[[#This Row],[_KETERANGAN]])</f>
        <v/>
      </c>
      <c r="AK812" t="str" cm="1">
        <f t="array" ref="AK812">IF(Table1[[#This Row],[A1]]="",AK811,INDEX(Table6[3],Table1[[#This Row],[Q1]]))</f>
        <v>KO</v>
      </c>
      <c r="AL812" s="5" t="str" cm="1">
        <f t="array" ref="AL812">IF(Table1[[#This Row],[A1]]="",AL811,INDEX(Table6[1],Table1[[#This Row],[Q1]]))</f>
        <v>PERDANA</v>
      </c>
      <c r="AM812" t="str" cm="1">
        <f t="array" ref="AM812">IF(Table1[[#This Row],[A1]]="",AM811,INDEX(Table6[2],Table1[[#This Row],[Q1]]))</f>
        <v>BREBES</v>
      </c>
      <c r="AN812" t="str">
        <f>CONCATENATE(Table1[[#This Row],[TOKO_H]],"-",Table1[[#This Row],[KOTA_H]])</f>
        <v>PERDANA-BREBES</v>
      </c>
      <c r="AO812"/>
      <c r="AP812" t="s">
        <v>9561</v>
      </c>
      <c r="AQ812"/>
    </row>
    <row r="813" spans="1:43">
      <c r="A813" t="str">
        <f>IF(Table1[[#This Row],[KODE BARANG]]="","",MATCH(Table1[[#This Row],[KODE BARANG]],DBS[KODE BARANG],0))</f>
        <v/>
      </c>
      <c r="B813" t="str">
        <f>IF(Table1[[#This Row],[ROWID]]="","",ROW()-2)</f>
        <v/>
      </c>
      <c r="C813" t="str">
        <f>IF(Table1[[#This Row],[NAMA BARANG]]="","",IF(Table1[[#This Row],[ID]]="",C812,Table1[[#This Row],[ID]]))</f>
        <v/>
      </c>
      <c r="D813" t="str">
        <f>IF(Table1[[#This Row],[A1]]="","",MATCH(Table1[[#This Row],[A1]],Table6[5],0))</f>
        <v/>
      </c>
      <c r="E813" t="str">
        <f>IF(Table1[[#This Row],[ID]]="","",Table1[[#This Row],[TOKO-KOTA_H]])</f>
        <v/>
      </c>
      <c r="F813" t="str">
        <f>IF(Table1[[#This Row],[NOTA TOKO]]="","",ROW()-2)</f>
        <v/>
      </c>
      <c r="G813" s="59"/>
      <c r="H813" s="1"/>
      <c r="J813" s="1"/>
      <c r="K813"/>
      <c r="L813" t="str">
        <f>IF(Table1[[#This Row],[_NAMA BARANG]]="",IF(Table1[[#This Row],[//DBS]]="","",INDEX(DBS[NAMA],Table1[[#This Row],[//DBS]])),Table1[[#This Row],[_NAMA BARANG]])</f>
        <v/>
      </c>
      <c r="M813"/>
      <c r="O813" t="str">
        <f>IF(Table1[[#This Row],[ROWID]]="","",IF(Table1[[#This Row],[_KETERANGAN]]="STOCK BELUM LENGKAP","ADA",IF(Table1[[#This Row],[KODE BARANG]]="","TIDAK ADA","ADA")))</f>
        <v/>
      </c>
      <c r="R813" t="str">
        <f>IF(Table1[[#This Row],[//DBS]]="","",INDEX(DBS[ISI],Table1[[#This Row],[//DBS]]))</f>
        <v/>
      </c>
      <c r="S813" t="str">
        <f>IF(Table1[[#This Row],[//DBS]]="","",IF(Table1[[#This Row],[SATUAN_BYPASS]]="",INDEX(DBS[[SATUAN ]],Table1[[#This Row],[//DBS]]),Table1[SATUAN_BYPASS]))</f>
        <v/>
      </c>
      <c r="U813" s="58" t="str">
        <f>IF(Table1[[#This Row],[HARGA_BYPASS]]="",IF(Table1[[#This Row],[_HARGA]]="","",Table1[[#This Row],[_HARGA]]*1000),Table1[[#This Row],[HARGA_BYPASS]])</f>
        <v/>
      </c>
      <c r="V813" s="2"/>
      <c r="W813" s="2"/>
      <c r="X813" s="58" t="str">
        <f>IF(Table1[[#This Row],[ROWID]]="","",IF(Table1[[#This Row],[ROWID]]=C814,"",SUMIF(Table1[ROWID],Table1[[#This Row],[ROWID]],Table1[TOTAL])))</f>
        <v/>
      </c>
      <c r="AA81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13" t="str">
        <f>IF(Table1[[#This Row],[JUMLAH NOTA]]="","",IF(Table1[[#This Row],[CONV]]="",Table1[[#This Row],[JUMLAH NOTA]],Table1[[#This Row],[JUMLAH NOTA]]*Table1[[#This Row],[CONV]]))</f>
        <v/>
      </c>
      <c r="AC813" t="str">
        <f>IF(Table1[[#This Row],[ISI_CONV]]="","",IF(Table1[[#This Row],[CONV]]="",Table1[[#This Row],[SATUAN NOTA]],Table1[[#This Row],[SATUAN]]))</f>
        <v/>
      </c>
      <c r="AD813" s="58" t="str">
        <f>IF(Table1[[#This Row],[HARGA]]="","",IF(Table1[[#This Row],[CONV]]="",Table1[[#This Row],[HARGA]],Table1[[#This Row],[HARGA]]/Table1[[#This Row],[CONV]]))</f>
        <v/>
      </c>
      <c r="AE813" s="58" t="str">
        <f>IF(Table1[[#This Row],[HARGA_CONV]]="","",Table1[[#This Row],[HARGA_CONV]]*Table1[[#This Row],[ISI_CONV]]*(100%-(Table1[[#This Row],[DISKON]]+Table1[[#This Row],[DISKON NOTA]])))</f>
        <v/>
      </c>
      <c r="AF813" s="3">
        <f>IF(Table1[[#This Row],[TANGGAL NOTA]]="",AF812,Table1[[#This Row],[TANGGAL NOTA]])</f>
        <v>45534</v>
      </c>
      <c r="AG813" s="3"/>
      <c r="AH813" s="3">
        <f>IF(Table1[[#This Row],[TANGGAL UPDATE]]="",AH812,Table1[[#This Row],[TANGGAL UPDATE]])</f>
        <v>45535</v>
      </c>
      <c r="AI813" t="str" cm="1">
        <f t="array" ref="AI813">IF(Table1[[#This Row],[A1]]="",AI812,INDEX(Table6[3],Table1[[#This Row],[Q1]]))</f>
        <v>KO</v>
      </c>
      <c r="AJ813" t="str">
        <f>IF(Table1[[#This Row],[_KETERANGAN]]="","",Table1[[#This Row],[_KETERANGAN]])</f>
        <v/>
      </c>
      <c r="AK813" t="str" cm="1">
        <f t="array" ref="AK813">IF(Table1[[#This Row],[A1]]="",AK812,INDEX(Table6[3],Table1[[#This Row],[Q1]]))</f>
        <v>KO</v>
      </c>
      <c r="AL813" s="5" t="str" cm="1">
        <f t="array" ref="AL813">IF(Table1[[#This Row],[A1]]="",AL812,INDEX(Table6[1],Table1[[#This Row],[Q1]]))</f>
        <v>PERDANA</v>
      </c>
      <c r="AM813" t="str" cm="1">
        <f t="array" ref="AM813">IF(Table1[[#This Row],[A1]]="",AM812,INDEX(Table6[2],Table1[[#This Row],[Q1]]))</f>
        <v>BREBES</v>
      </c>
      <c r="AN813" t="str">
        <f>CONCATENATE(Table1[[#This Row],[TOKO_H]],"-",Table1[[#This Row],[KOTA_H]])</f>
        <v>PERDANA-BREBES</v>
      </c>
      <c r="AO813"/>
      <c r="AP813" t="s">
        <v>9561</v>
      </c>
      <c r="AQ813"/>
    </row>
    <row r="814" spans="1:43">
      <c r="A814" t="str">
        <f>IF(Table1[[#This Row],[KODE BARANG]]="","",MATCH(Table1[[#This Row],[KODE BARANG]],DBS[KODE BARANG],0))</f>
        <v/>
      </c>
      <c r="B814" t="str">
        <f>IF(Table1[[#This Row],[ROWID]]="","",ROW()-2)</f>
        <v/>
      </c>
      <c r="C814" t="str">
        <f>IF(Table1[[#This Row],[NAMA BARANG]]="","",IF(Table1[[#This Row],[ID]]="",C813,Table1[[#This Row],[ID]]))</f>
        <v/>
      </c>
      <c r="D814" t="str">
        <f>IF(Table1[[#This Row],[A1]]="","",MATCH(Table1[[#This Row],[A1]],Table6[5],0))</f>
        <v/>
      </c>
      <c r="E814" t="str">
        <f>IF(Table1[[#This Row],[ID]]="","",Table1[[#This Row],[TOKO-KOTA_H]])</f>
        <v/>
      </c>
      <c r="F814" t="str">
        <f>IF(Table1[[#This Row],[NOTA TOKO]]="","",ROW()-2)</f>
        <v/>
      </c>
      <c r="G814" s="59"/>
      <c r="H814" s="1"/>
      <c r="J814" s="1"/>
      <c r="K814"/>
      <c r="L814" t="str">
        <f>IF(Table1[[#This Row],[_NAMA BARANG]]="",IF(Table1[[#This Row],[//DBS]]="","",INDEX(DBS[NAMA],Table1[[#This Row],[//DBS]])),Table1[[#This Row],[_NAMA BARANG]])</f>
        <v/>
      </c>
      <c r="M814"/>
      <c r="O814" t="str">
        <f>IF(Table1[[#This Row],[ROWID]]="","",IF(Table1[[#This Row],[_KETERANGAN]]="STOCK BELUM LENGKAP","ADA",IF(Table1[[#This Row],[KODE BARANG]]="","TIDAK ADA","ADA")))</f>
        <v/>
      </c>
      <c r="R814" t="str">
        <f>IF(Table1[[#This Row],[//DBS]]="","",INDEX(DBS[ISI],Table1[[#This Row],[//DBS]]))</f>
        <v/>
      </c>
      <c r="S814" t="str">
        <f>IF(Table1[[#This Row],[//DBS]]="","",IF(Table1[[#This Row],[SATUAN_BYPASS]]="",INDEX(DBS[[SATUAN ]],Table1[[#This Row],[//DBS]]),Table1[SATUAN_BYPASS]))</f>
        <v/>
      </c>
      <c r="U814" s="58" t="str">
        <f>IF(Table1[[#This Row],[HARGA_BYPASS]]="",IF(Table1[[#This Row],[_HARGA]]="","",Table1[[#This Row],[_HARGA]]*1000),Table1[[#This Row],[HARGA_BYPASS]])</f>
        <v/>
      </c>
      <c r="V814" s="2"/>
      <c r="W814" s="2"/>
      <c r="X814" s="58" t="str">
        <f>IF(Table1[[#This Row],[ROWID]]="","",IF(Table1[[#This Row],[ROWID]]=C815,"",SUMIF(Table1[ROWID],Table1[[#This Row],[ROWID]],Table1[TOTAL])))</f>
        <v/>
      </c>
      <c r="AA81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14" t="str">
        <f>IF(Table1[[#This Row],[JUMLAH NOTA]]="","",IF(Table1[[#This Row],[CONV]]="",Table1[[#This Row],[JUMLAH NOTA]],Table1[[#This Row],[JUMLAH NOTA]]*Table1[[#This Row],[CONV]]))</f>
        <v/>
      </c>
      <c r="AC814" t="str">
        <f>IF(Table1[[#This Row],[ISI_CONV]]="","",IF(Table1[[#This Row],[CONV]]="",Table1[[#This Row],[SATUAN NOTA]],Table1[[#This Row],[SATUAN]]))</f>
        <v/>
      </c>
      <c r="AD814" s="58" t="str">
        <f>IF(Table1[[#This Row],[HARGA]]="","",IF(Table1[[#This Row],[CONV]]="",Table1[[#This Row],[HARGA]],Table1[[#This Row],[HARGA]]/Table1[[#This Row],[CONV]]))</f>
        <v/>
      </c>
      <c r="AE814" s="58" t="str">
        <f>IF(Table1[[#This Row],[HARGA_CONV]]="","",Table1[[#This Row],[HARGA_CONV]]*Table1[[#This Row],[ISI_CONV]]*(100%-(Table1[[#This Row],[DISKON]]+Table1[[#This Row],[DISKON NOTA]])))</f>
        <v/>
      </c>
      <c r="AF814" s="3">
        <f>IF(Table1[[#This Row],[TANGGAL NOTA]]="",AF813,Table1[[#This Row],[TANGGAL NOTA]])</f>
        <v>45534</v>
      </c>
      <c r="AG814" s="3"/>
      <c r="AH814" s="3">
        <f>IF(Table1[[#This Row],[TANGGAL UPDATE]]="",AH813,Table1[[#This Row],[TANGGAL UPDATE]])</f>
        <v>45535</v>
      </c>
      <c r="AI814" t="str" cm="1">
        <f t="array" ref="AI814">IF(Table1[[#This Row],[A1]]="",AI813,INDEX(Table6[3],Table1[[#This Row],[Q1]]))</f>
        <v>KO</v>
      </c>
      <c r="AJ814" t="str">
        <f>IF(Table1[[#This Row],[_KETERANGAN]]="","",Table1[[#This Row],[_KETERANGAN]])</f>
        <v/>
      </c>
      <c r="AK814" t="str" cm="1">
        <f t="array" ref="AK814">IF(Table1[[#This Row],[A1]]="",AK813,INDEX(Table6[3],Table1[[#This Row],[Q1]]))</f>
        <v>KO</v>
      </c>
      <c r="AL814" s="5" t="str" cm="1">
        <f t="array" ref="AL814">IF(Table1[[#This Row],[A1]]="",AL813,INDEX(Table6[1],Table1[[#This Row],[Q1]]))</f>
        <v>PERDANA</v>
      </c>
      <c r="AM814" t="str" cm="1">
        <f t="array" ref="AM814">IF(Table1[[#This Row],[A1]]="",AM813,INDEX(Table6[2],Table1[[#This Row],[Q1]]))</f>
        <v>BREBES</v>
      </c>
      <c r="AN814" t="str">
        <f>CONCATENATE(Table1[[#This Row],[TOKO_H]],"-",Table1[[#This Row],[KOTA_H]])</f>
        <v>PERDANA-BREBES</v>
      </c>
      <c r="AO814"/>
      <c r="AP814" t="s">
        <v>9561</v>
      </c>
      <c r="AQ814"/>
    </row>
    <row r="815" spans="1:43">
      <c r="A815" t="str">
        <f>IF(Table1[[#This Row],[KODE BARANG]]="","",MATCH(Table1[[#This Row],[KODE BARANG]],DBS[KODE BARANG],0))</f>
        <v/>
      </c>
      <c r="B815" t="str">
        <f>IF(Table1[[#This Row],[ROWID]]="","",ROW()-2)</f>
        <v/>
      </c>
      <c r="C815" t="str">
        <f>IF(Table1[[#This Row],[NAMA BARANG]]="","",IF(Table1[[#This Row],[ID]]="",C814,Table1[[#This Row],[ID]]))</f>
        <v/>
      </c>
      <c r="D815" t="str">
        <f>IF(Table1[[#This Row],[A1]]="","",MATCH(Table1[[#This Row],[A1]],Table6[5],0))</f>
        <v/>
      </c>
      <c r="E815" t="str">
        <f>IF(Table1[[#This Row],[ID]]="","",Table1[[#This Row],[TOKO-KOTA_H]])</f>
        <v/>
      </c>
      <c r="F815" t="str">
        <f>IF(Table1[[#This Row],[NOTA TOKO]]="","",ROW()-2)</f>
        <v/>
      </c>
      <c r="G815" s="59"/>
      <c r="H815" s="1"/>
      <c r="J815" s="1"/>
      <c r="K815"/>
      <c r="L815" t="str">
        <f>IF(Table1[[#This Row],[_NAMA BARANG]]="",IF(Table1[[#This Row],[//DBS]]="","",INDEX(DBS[NAMA],Table1[[#This Row],[//DBS]])),Table1[[#This Row],[_NAMA BARANG]])</f>
        <v/>
      </c>
      <c r="M815"/>
      <c r="O815" t="str">
        <f>IF(Table1[[#This Row],[ROWID]]="","",IF(Table1[[#This Row],[_KETERANGAN]]="STOCK BELUM LENGKAP","ADA",IF(Table1[[#This Row],[KODE BARANG]]="","TIDAK ADA","ADA")))</f>
        <v/>
      </c>
      <c r="R815" t="str">
        <f>IF(Table1[[#This Row],[//DBS]]="","",INDEX(DBS[ISI],Table1[[#This Row],[//DBS]]))</f>
        <v/>
      </c>
      <c r="S815" t="str">
        <f>IF(Table1[[#This Row],[//DBS]]="","",IF(Table1[[#This Row],[SATUAN_BYPASS]]="",INDEX(DBS[[SATUAN ]],Table1[[#This Row],[//DBS]]),Table1[SATUAN_BYPASS]))</f>
        <v/>
      </c>
      <c r="U815" s="58" t="str">
        <f>IF(Table1[[#This Row],[HARGA_BYPASS]]="",IF(Table1[[#This Row],[_HARGA]]="","",Table1[[#This Row],[_HARGA]]*1000),Table1[[#This Row],[HARGA_BYPASS]])</f>
        <v/>
      </c>
      <c r="V815" s="2"/>
      <c r="W815" s="2"/>
      <c r="X815" s="58" t="str">
        <f>IF(Table1[[#This Row],[ROWID]]="","",IF(Table1[[#This Row],[ROWID]]=C816,"",SUMIF(Table1[ROWID],Table1[[#This Row],[ROWID]],Table1[TOTAL])))</f>
        <v/>
      </c>
      <c r="AA81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15" t="str">
        <f>IF(Table1[[#This Row],[JUMLAH NOTA]]="","",IF(Table1[[#This Row],[CONV]]="",Table1[[#This Row],[JUMLAH NOTA]],Table1[[#This Row],[JUMLAH NOTA]]*Table1[[#This Row],[CONV]]))</f>
        <v/>
      </c>
      <c r="AC815" t="str">
        <f>IF(Table1[[#This Row],[ISI_CONV]]="","",IF(Table1[[#This Row],[CONV]]="",Table1[[#This Row],[SATUAN NOTA]],Table1[[#This Row],[SATUAN]]))</f>
        <v/>
      </c>
      <c r="AD815" s="58" t="str">
        <f>IF(Table1[[#This Row],[HARGA]]="","",IF(Table1[[#This Row],[CONV]]="",Table1[[#This Row],[HARGA]],Table1[[#This Row],[HARGA]]/Table1[[#This Row],[CONV]]))</f>
        <v/>
      </c>
      <c r="AE815" s="58" t="str">
        <f>IF(Table1[[#This Row],[HARGA_CONV]]="","",Table1[[#This Row],[HARGA_CONV]]*Table1[[#This Row],[ISI_CONV]]*(100%-(Table1[[#This Row],[DISKON]]+Table1[[#This Row],[DISKON NOTA]])))</f>
        <v/>
      </c>
      <c r="AF815" s="3">
        <f>IF(Table1[[#This Row],[TANGGAL NOTA]]="",AF814,Table1[[#This Row],[TANGGAL NOTA]])</f>
        <v>45534</v>
      </c>
      <c r="AG815" s="3"/>
      <c r="AH815" s="3">
        <f>IF(Table1[[#This Row],[TANGGAL UPDATE]]="",AH814,Table1[[#This Row],[TANGGAL UPDATE]])</f>
        <v>45535</v>
      </c>
      <c r="AI815" t="str" cm="1">
        <f t="array" ref="AI815">IF(Table1[[#This Row],[A1]]="",AI814,INDEX(Table6[3],Table1[[#This Row],[Q1]]))</f>
        <v>KO</v>
      </c>
      <c r="AJ815" t="str">
        <f>IF(Table1[[#This Row],[_KETERANGAN]]="","",Table1[[#This Row],[_KETERANGAN]])</f>
        <v/>
      </c>
      <c r="AK815" t="str" cm="1">
        <f t="array" ref="AK815">IF(Table1[[#This Row],[A1]]="",AK814,INDEX(Table6[3],Table1[[#This Row],[Q1]]))</f>
        <v>KO</v>
      </c>
      <c r="AL815" s="5" t="str" cm="1">
        <f t="array" ref="AL815">IF(Table1[[#This Row],[A1]]="",AL814,INDEX(Table6[1],Table1[[#This Row],[Q1]]))</f>
        <v>PERDANA</v>
      </c>
      <c r="AM815" t="str" cm="1">
        <f t="array" ref="AM815">IF(Table1[[#This Row],[A1]]="",AM814,INDEX(Table6[2],Table1[[#This Row],[Q1]]))</f>
        <v>BREBES</v>
      </c>
      <c r="AN815" t="str">
        <f>CONCATENATE(Table1[[#This Row],[TOKO_H]],"-",Table1[[#This Row],[KOTA_H]])</f>
        <v>PERDANA-BREBES</v>
      </c>
      <c r="AO815"/>
      <c r="AP815" t="s">
        <v>9561</v>
      </c>
      <c r="AQ815"/>
    </row>
    <row r="816" spans="1:43">
      <c r="A816" t="str">
        <f>IF(Table1[[#This Row],[KODE BARANG]]="","",MATCH(Table1[[#This Row],[KODE BARANG]],DBS[KODE BARANG],0))</f>
        <v/>
      </c>
      <c r="B816" t="str">
        <f>IF(Table1[[#This Row],[ROWID]]="","",ROW()-2)</f>
        <v/>
      </c>
      <c r="C816" t="str">
        <f>IF(Table1[[#This Row],[NAMA BARANG]]="","",IF(Table1[[#This Row],[ID]]="",C815,Table1[[#This Row],[ID]]))</f>
        <v/>
      </c>
      <c r="D816" t="str">
        <f>IF(Table1[[#This Row],[A1]]="","",MATCH(Table1[[#This Row],[A1]],Table6[5],0))</f>
        <v/>
      </c>
      <c r="E816" t="str">
        <f>IF(Table1[[#This Row],[ID]]="","",Table1[[#This Row],[TOKO-KOTA_H]])</f>
        <v/>
      </c>
      <c r="F816" t="str">
        <f>IF(Table1[[#This Row],[NOTA TOKO]]="","",ROW()-2)</f>
        <v/>
      </c>
      <c r="G816" s="59"/>
      <c r="H816" s="1"/>
      <c r="J816" s="1"/>
      <c r="K816"/>
      <c r="L816" t="str">
        <f>IF(Table1[[#This Row],[_NAMA BARANG]]="",IF(Table1[[#This Row],[//DBS]]="","",INDEX(DBS[NAMA],Table1[[#This Row],[//DBS]])),Table1[[#This Row],[_NAMA BARANG]])</f>
        <v/>
      </c>
      <c r="M816"/>
      <c r="O816" t="str">
        <f>IF(Table1[[#This Row],[ROWID]]="","",IF(Table1[[#This Row],[_KETERANGAN]]="STOCK BELUM LENGKAP","ADA",IF(Table1[[#This Row],[KODE BARANG]]="","TIDAK ADA","ADA")))</f>
        <v/>
      </c>
      <c r="R816" t="str">
        <f>IF(Table1[[#This Row],[//DBS]]="","",INDEX(DBS[ISI],Table1[[#This Row],[//DBS]]))</f>
        <v/>
      </c>
      <c r="S816" t="str">
        <f>IF(Table1[[#This Row],[//DBS]]="","",IF(Table1[[#This Row],[SATUAN_BYPASS]]="",INDEX(DBS[[SATUAN ]],Table1[[#This Row],[//DBS]]),Table1[SATUAN_BYPASS]))</f>
        <v/>
      </c>
      <c r="U816" s="58" t="str">
        <f>IF(Table1[[#This Row],[HARGA_BYPASS]]="",IF(Table1[[#This Row],[_HARGA]]="","",Table1[[#This Row],[_HARGA]]*1000),Table1[[#This Row],[HARGA_BYPASS]])</f>
        <v/>
      </c>
      <c r="V816" s="2"/>
      <c r="W816" s="2"/>
      <c r="X816" s="58" t="str">
        <f>IF(Table1[[#This Row],[ROWID]]="","",IF(Table1[[#This Row],[ROWID]]=C817,"",SUMIF(Table1[ROWID],Table1[[#This Row],[ROWID]],Table1[TOTAL])))</f>
        <v/>
      </c>
      <c r="AA81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16" t="str">
        <f>IF(Table1[[#This Row],[JUMLAH NOTA]]="","",IF(Table1[[#This Row],[CONV]]="",Table1[[#This Row],[JUMLAH NOTA]],Table1[[#This Row],[JUMLAH NOTA]]*Table1[[#This Row],[CONV]]))</f>
        <v/>
      </c>
      <c r="AC816" t="str">
        <f>IF(Table1[[#This Row],[ISI_CONV]]="","",IF(Table1[[#This Row],[CONV]]="",Table1[[#This Row],[SATUAN NOTA]],Table1[[#This Row],[SATUAN]]))</f>
        <v/>
      </c>
      <c r="AD816" s="58" t="str">
        <f>IF(Table1[[#This Row],[HARGA]]="","",IF(Table1[[#This Row],[CONV]]="",Table1[[#This Row],[HARGA]],Table1[[#This Row],[HARGA]]/Table1[[#This Row],[CONV]]))</f>
        <v/>
      </c>
      <c r="AE816" s="58" t="str">
        <f>IF(Table1[[#This Row],[HARGA_CONV]]="","",Table1[[#This Row],[HARGA_CONV]]*Table1[[#This Row],[ISI_CONV]]*(100%-(Table1[[#This Row],[DISKON]]+Table1[[#This Row],[DISKON NOTA]])))</f>
        <v/>
      </c>
      <c r="AF816" s="3">
        <f>IF(Table1[[#This Row],[TANGGAL NOTA]]="",AF815,Table1[[#This Row],[TANGGAL NOTA]])</f>
        <v>45534</v>
      </c>
      <c r="AG816" s="3"/>
      <c r="AH816" s="3">
        <f>IF(Table1[[#This Row],[TANGGAL UPDATE]]="",AH815,Table1[[#This Row],[TANGGAL UPDATE]])</f>
        <v>45535</v>
      </c>
      <c r="AI816" t="str" cm="1">
        <f t="array" ref="AI816">IF(Table1[[#This Row],[A1]]="",AI815,INDEX(Table6[3],Table1[[#This Row],[Q1]]))</f>
        <v>KO</v>
      </c>
      <c r="AJ816" t="str">
        <f>IF(Table1[[#This Row],[_KETERANGAN]]="","",Table1[[#This Row],[_KETERANGAN]])</f>
        <v/>
      </c>
      <c r="AK816" t="str" cm="1">
        <f t="array" ref="AK816">IF(Table1[[#This Row],[A1]]="",AK815,INDEX(Table6[3],Table1[[#This Row],[Q1]]))</f>
        <v>KO</v>
      </c>
      <c r="AL816" s="5" t="str" cm="1">
        <f t="array" ref="AL816">IF(Table1[[#This Row],[A1]]="",AL815,INDEX(Table6[1],Table1[[#This Row],[Q1]]))</f>
        <v>PERDANA</v>
      </c>
      <c r="AM816" t="str" cm="1">
        <f t="array" ref="AM816">IF(Table1[[#This Row],[A1]]="",AM815,INDEX(Table6[2],Table1[[#This Row],[Q1]]))</f>
        <v>BREBES</v>
      </c>
      <c r="AN816" t="str">
        <f>CONCATENATE(Table1[[#This Row],[TOKO_H]],"-",Table1[[#This Row],[KOTA_H]])</f>
        <v>PERDANA-BREBES</v>
      </c>
      <c r="AO816"/>
      <c r="AP816" t="s">
        <v>9561</v>
      </c>
      <c r="AQ816"/>
    </row>
    <row r="817" spans="1:43">
      <c r="A817" t="str">
        <f>IF(Table1[[#This Row],[KODE BARANG]]="","",MATCH(Table1[[#This Row],[KODE BARANG]],DBS[KODE BARANG],0))</f>
        <v/>
      </c>
      <c r="B817" t="str">
        <f>IF(Table1[[#This Row],[ROWID]]="","",ROW()-2)</f>
        <v/>
      </c>
      <c r="C817" t="str">
        <f>IF(Table1[[#This Row],[NAMA BARANG]]="","",IF(Table1[[#This Row],[ID]]="",C816,Table1[[#This Row],[ID]]))</f>
        <v/>
      </c>
      <c r="D817" t="str">
        <f>IF(Table1[[#This Row],[A1]]="","",MATCH(Table1[[#This Row],[A1]],Table6[5],0))</f>
        <v/>
      </c>
      <c r="E817" t="str">
        <f>IF(Table1[[#This Row],[ID]]="","",Table1[[#This Row],[TOKO-KOTA_H]])</f>
        <v/>
      </c>
      <c r="F817" t="str">
        <f>IF(Table1[[#This Row],[NOTA TOKO]]="","",ROW()-2)</f>
        <v/>
      </c>
      <c r="G817" s="59"/>
      <c r="H817" s="1"/>
      <c r="J817" s="1"/>
      <c r="K817"/>
      <c r="L817" t="str">
        <f>IF(Table1[[#This Row],[_NAMA BARANG]]="",IF(Table1[[#This Row],[//DBS]]="","",INDEX(DBS[NAMA],Table1[[#This Row],[//DBS]])),Table1[[#This Row],[_NAMA BARANG]])</f>
        <v/>
      </c>
      <c r="M817"/>
      <c r="O817" t="str">
        <f>IF(Table1[[#This Row],[ROWID]]="","",IF(Table1[[#This Row],[_KETERANGAN]]="STOCK BELUM LENGKAP","ADA",IF(Table1[[#This Row],[KODE BARANG]]="","TIDAK ADA","ADA")))</f>
        <v/>
      </c>
      <c r="R817" t="str">
        <f>IF(Table1[[#This Row],[//DBS]]="","",INDEX(DBS[ISI],Table1[[#This Row],[//DBS]]))</f>
        <v/>
      </c>
      <c r="S817" t="str">
        <f>IF(Table1[[#This Row],[//DBS]]="","",IF(Table1[[#This Row],[SATUAN_BYPASS]]="",INDEX(DBS[[SATUAN ]],Table1[[#This Row],[//DBS]]),Table1[SATUAN_BYPASS]))</f>
        <v/>
      </c>
      <c r="U817" s="58" t="str">
        <f>IF(Table1[[#This Row],[HARGA_BYPASS]]="",IF(Table1[[#This Row],[_HARGA]]="","",Table1[[#This Row],[_HARGA]]*1000),Table1[[#This Row],[HARGA_BYPASS]])</f>
        <v/>
      </c>
      <c r="V817" s="2"/>
      <c r="W817" s="2"/>
      <c r="X817" s="58" t="str">
        <f>IF(Table1[[#This Row],[ROWID]]="","",IF(Table1[[#This Row],[ROWID]]=C818,"",SUMIF(Table1[ROWID],Table1[[#This Row],[ROWID]],Table1[TOTAL])))</f>
        <v/>
      </c>
      <c r="AA81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17" t="str">
        <f>IF(Table1[[#This Row],[JUMLAH NOTA]]="","",IF(Table1[[#This Row],[CONV]]="",Table1[[#This Row],[JUMLAH NOTA]],Table1[[#This Row],[JUMLAH NOTA]]*Table1[[#This Row],[CONV]]))</f>
        <v/>
      </c>
      <c r="AC817" t="str">
        <f>IF(Table1[[#This Row],[ISI_CONV]]="","",IF(Table1[[#This Row],[CONV]]="",Table1[[#This Row],[SATUAN NOTA]],Table1[[#This Row],[SATUAN]]))</f>
        <v/>
      </c>
      <c r="AD817" s="58" t="str">
        <f>IF(Table1[[#This Row],[HARGA]]="","",IF(Table1[[#This Row],[CONV]]="",Table1[[#This Row],[HARGA]],Table1[[#This Row],[HARGA]]/Table1[[#This Row],[CONV]]))</f>
        <v/>
      </c>
      <c r="AE817" s="58" t="str">
        <f>IF(Table1[[#This Row],[HARGA_CONV]]="","",Table1[[#This Row],[HARGA_CONV]]*Table1[[#This Row],[ISI_CONV]]*(100%-(Table1[[#This Row],[DISKON]]+Table1[[#This Row],[DISKON NOTA]])))</f>
        <v/>
      </c>
      <c r="AF817" s="3">
        <f>IF(Table1[[#This Row],[TANGGAL NOTA]]="",AF816,Table1[[#This Row],[TANGGAL NOTA]])</f>
        <v>45534</v>
      </c>
      <c r="AG817" s="3"/>
      <c r="AH817" s="3">
        <f>IF(Table1[[#This Row],[TANGGAL UPDATE]]="",AH816,Table1[[#This Row],[TANGGAL UPDATE]])</f>
        <v>45535</v>
      </c>
      <c r="AI817" t="str" cm="1">
        <f t="array" ref="AI817">IF(Table1[[#This Row],[A1]]="",AI816,INDEX(Table6[3],Table1[[#This Row],[Q1]]))</f>
        <v>KO</v>
      </c>
      <c r="AJ817" t="str">
        <f>IF(Table1[[#This Row],[_KETERANGAN]]="","",Table1[[#This Row],[_KETERANGAN]])</f>
        <v/>
      </c>
      <c r="AK817" t="str" cm="1">
        <f t="array" ref="AK817">IF(Table1[[#This Row],[A1]]="",AK816,INDEX(Table6[3],Table1[[#This Row],[Q1]]))</f>
        <v>KO</v>
      </c>
      <c r="AL817" s="5" t="str" cm="1">
        <f t="array" ref="AL817">IF(Table1[[#This Row],[A1]]="",AL816,INDEX(Table6[1],Table1[[#This Row],[Q1]]))</f>
        <v>PERDANA</v>
      </c>
      <c r="AM817" t="str" cm="1">
        <f t="array" ref="AM817">IF(Table1[[#This Row],[A1]]="",AM816,INDEX(Table6[2],Table1[[#This Row],[Q1]]))</f>
        <v>BREBES</v>
      </c>
      <c r="AN817" t="str">
        <f>CONCATENATE(Table1[[#This Row],[TOKO_H]],"-",Table1[[#This Row],[KOTA_H]])</f>
        <v>PERDANA-BREBES</v>
      </c>
      <c r="AO817"/>
      <c r="AP817" t="s">
        <v>9561</v>
      </c>
      <c r="AQ817"/>
    </row>
    <row r="818" spans="1:43">
      <c r="A818" t="str">
        <f>IF(Table1[[#This Row],[KODE BARANG]]="","",MATCH(Table1[[#This Row],[KODE BARANG]],DBS[KODE BARANG],0))</f>
        <v/>
      </c>
      <c r="B818" t="str">
        <f>IF(Table1[[#This Row],[ROWID]]="","",ROW()-2)</f>
        <v/>
      </c>
      <c r="C818" t="str">
        <f>IF(Table1[[#This Row],[NAMA BARANG]]="","",IF(Table1[[#This Row],[ID]]="",C817,Table1[[#This Row],[ID]]))</f>
        <v/>
      </c>
      <c r="D818" t="str">
        <f>IF(Table1[[#This Row],[A1]]="","",MATCH(Table1[[#This Row],[A1]],Table6[5],0))</f>
        <v/>
      </c>
      <c r="E818" t="str">
        <f>IF(Table1[[#This Row],[ID]]="","",Table1[[#This Row],[TOKO-KOTA_H]])</f>
        <v/>
      </c>
      <c r="F818" t="str">
        <f>IF(Table1[[#This Row],[NOTA TOKO]]="","",ROW()-2)</f>
        <v/>
      </c>
      <c r="G818" s="59"/>
      <c r="H818" s="1"/>
      <c r="J818" s="1"/>
      <c r="K818"/>
      <c r="L818" t="str">
        <f>IF(Table1[[#This Row],[_NAMA BARANG]]="",IF(Table1[[#This Row],[//DBS]]="","",INDEX(DBS[NAMA],Table1[[#This Row],[//DBS]])),Table1[[#This Row],[_NAMA BARANG]])</f>
        <v/>
      </c>
      <c r="M818"/>
      <c r="O818" t="str">
        <f>IF(Table1[[#This Row],[ROWID]]="","",IF(Table1[[#This Row],[_KETERANGAN]]="STOCK BELUM LENGKAP","ADA",IF(Table1[[#This Row],[KODE BARANG]]="","TIDAK ADA","ADA")))</f>
        <v/>
      </c>
      <c r="R818" t="str">
        <f>IF(Table1[[#This Row],[//DBS]]="","",INDEX(DBS[ISI],Table1[[#This Row],[//DBS]]))</f>
        <v/>
      </c>
      <c r="S818" t="str">
        <f>IF(Table1[[#This Row],[//DBS]]="","",IF(Table1[[#This Row],[SATUAN_BYPASS]]="",INDEX(DBS[[SATUAN ]],Table1[[#This Row],[//DBS]]),Table1[SATUAN_BYPASS]))</f>
        <v/>
      </c>
      <c r="U818" s="58" t="str">
        <f>IF(Table1[[#This Row],[HARGA_BYPASS]]="",IF(Table1[[#This Row],[_HARGA]]="","",Table1[[#This Row],[_HARGA]]*1000),Table1[[#This Row],[HARGA_BYPASS]])</f>
        <v/>
      </c>
      <c r="V818" s="2"/>
      <c r="W818" s="2"/>
      <c r="X818" s="58" t="str">
        <f>IF(Table1[[#This Row],[ROWID]]="","",IF(Table1[[#This Row],[ROWID]]=C819,"",SUMIF(Table1[ROWID],Table1[[#This Row],[ROWID]],Table1[TOTAL])))</f>
        <v/>
      </c>
      <c r="AA81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18" t="str">
        <f>IF(Table1[[#This Row],[JUMLAH NOTA]]="","",IF(Table1[[#This Row],[CONV]]="",Table1[[#This Row],[JUMLAH NOTA]],Table1[[#This Row],[JUMLAH NOTA]]*Table1[[#This Row],[CONV]]))</f>
        <v/>
      </c>
      <c r="AC818" t="str">
        <f>IF(Table1[[#This Row],[ISI_CONV]]="","",IF(Table1[[#This Row],[CONV]]="",Table1[[#This Row],[SATUAN NOTA]],Table1[[#This Row],[SATUAN]]))</f>
        <v/>
      </c>
      <c r="AD818" s="58" t="str">
        <f>IF(Table1[[#This Row],[HARGA]]="","",IF(Table1[[#This Row],[CONV]]="",Table1[[#This Row],[HARGA]],Table1[[#This Row],[HARGA]]/Table1[[#This Row],[CONV]]))</f>
        <v/>
      </c>
      <c r="AE818" s="58" t="str">
        <f>IF(Table1[[#This Row],[HARGA_CONV]]="","",Table1[[#This Row],[HARGA_CONV]]*Table1[[#This Row],[ISI_CONV]]*(100%-(Table1[[#This Row],[DISKON]]+Table1[[#This Row],[DISKON NOTA]])))</f>
        <v/>
      </c>
      <c r="AF818" s="3">
        <f>IF(Table1[[#This Row],[TANGGAL NOTA]]="",AF817,Table1[[#This Row],[TANGGAL NOTA]])</f>
        <v>45534</v>
      </c>
      <c r="AG818" s="3"/>
      <c r="AH818" s="3">
        <f>IF(Table1[[#This Row],[TANGGAL UPDATE]]="",AH817,Table1[[#This Row],[TANGGAL UPDATE]])</f>
        <v>45535</v>
      </c>
      <c r="AI818" t="str" cm="1">
        <f t="array" ref="AI818">IF(Table1[[#This Row],[A1]]="",AI817,INDEX(Table6[3],Table1[[#This Row],[Q1]]))</f>
        <v>KO</v>
      </c>
      <c r="AJ818" t="str">
        <f>IF(Table1[[#This Row],[_KETERANGAN]]="","",Table1[[#This Row],[_KETERANGAN]])</f>
        <v/>
      </c>
      <c r="AK818" t="str" cm="1">
        <f t="array" ref="AK818">IF(Table1[[#This Row],[A1]]="",AK817,INDEX(Table6[3],Table1[[#This Row],[Q1]]))</f>
        <v>KO</v>
      </c>
      <c r="AL818" s="5" t="str" cm="1">
        <f t="array" ref="AL818">IF(Table1[[#This Row],[A1]]="",AL817,INDEX(Table6[1],Table1[[#This Row],[Q1]]))</f>
        <v>PERDANA</v>
      </c>
      <c r="AM818" t="str" cm="1">
        <f t="array" ref="AM818">IF(Table1[[#This Row],[A1]]="",AM817,INDEX(Table6[2],Table1[[#This Row],[Q1]]))</f>
        <v>BREBES</v>
      </c>
      <c r="AN818" t="str">
        <f>CONCATENATE(Table1[[#This Row],[TOKO_H]],"-",Table1[[#This Row],[KOTA_H]])</f>
        <v>PERDANA-BREBES</v>
      </c>
      <c r="AO818"/>
      <c r="AP818" t="s">
        <v>9561</v>
      </c>
      <c r="AQ818"/>
    </row>
    <row r="819" spans="1:43">
      <c r="A819" t="str">
        <f>IF(Table1[[#This Row],[KODE BARANG]]="","",MATCH(Table1[[#This Row],[KODE BARANG]],DBS[KODE BARANG],0))</f>
        <v/>
      </c>
      <c r="B819" t="str">
        <f>IF(Table1[[#This Row],[ROWID]]="","",ROW()-2)</f>
        <v/>
      </c>
      <c r="C819" t="str">
        <f>IF(Table1[[#This Row],[NAMA BARANG]]="","",IF(Table1[[#This Row],[ID]]="",C818,Table1[[#This Row],[ID]]))</f>
        <v/>
      </c>
      <c r="D819" t="str">
        <f>IF(Table1[[#This Row],[A1]]="","",MATCH(Table1[[#This Row],[A1]],Table6[5],0))</f>
        <v/>
      </c>
      <c r="E819" t="str">
        <f>IF(Table1[[#This Row],[ID]]="","",Table1[[#This Row],[TOKO-KOTA_H]])</f>
        <v/>
      </c>
      <c r="F819" t="str">
        <f>IF(Table1[[#This Row],[NOTA TOKO]]="","",ROW()-2)</f>
        <v/>
      </c>
      <c r="G819" s="59"/>
      <c r="H819" s="1"/>
      <c r="J819" s="1"/>
      <c r="K819"/>
      <c r="L819" t="str">
        <f>IF(Table1[[#This Row],[_NAMA BARANG]]="",IF(Table1[[#This Row],[//DBS]]="","",INDEX(DBS[NAMA],Table1[[#This Row],[//DBS]])),Table1[[#This Row],[_NAMA BARANG]])</f>
        <v/>
      </c>
      <c r="M819"/>
      <c r="O819" t="str">
        <f>IF(Table1[[#This Row],[ROWID]]="","",IF(Table1[[#This Row],[_KETERANGAN]]="STOCK BELUM LENGKAP","ADA",IF(Table1[[#This Row],[KODE BARANG]]="","TIDAK ADA","ADA")))</f>
        <v/>
      </c>
      <c r="R819" t="str">
        <f>IF(Table1[[#This Row],[//DBS]]="","",INDEX(DBS[ISI],Table1[[#This Row],[//DBS]]))</f>
        <v/>
      </c>
      <c r="S819" t="str">
        <f>IF(Table1[[#This Row],[//DBS]]="","",IF(Table1[[#This Row],[SATUAN_BYPASS]]="",INDEX(DBS[[SATUAN ]],Table1[[#This Row],[//DBS]]),Table1[SATUAN_BYPASS]))</f>
        <v/>
      </c>
      <c r="U819" s="58" t="str">
        <f>IF(Table1[[#This Row],[HARGA_BYPASS]]="",IF(Table1[[#This Row],[_HARGA]]="","",Table1[[#This Row],[_HARGA]]*1000),Table1[[#This Row],[HARGA_BYPASS]])</f>
        <v/>
      </c>
      <c r="V819" s="2"/>
      <c r="W819" s="2"/>
      <c r="X819" s="58" t="str">
        <f>IF(Table1[[#This Row],[ROWID]]="","",IF(Table1[[#This Row],[ROWID]]=C820,"",SUMIF(Table1[ROWID],Table1[[#This Row],[ROWID]],Table1[TOTAL])))</f>
        <v/>
      </c>
      <c r="AA81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19" t="str">
        <f>IF(Table1[[#This Row],[JUMLAH NOTA]]="","",IF(Table1[[#This Row],[CONV]]="",Table1[[#This Row],[JUMLAH NOTA]],Table1[[#This Row],[JUMLAH NOTA]]*Table1[[#This Row],[CONV]]))</f>
        <v/>
      </c>
      <c r="AC819" t="str">
        <f>IF(Table1[[#This Row],[ISI_CONV]]="","",IF(Table1[[#This Row],[CONV]]="",Table1[[#This Row],[SATUAN NOTA]],Table1[[#This Row],[SATUAN]]))</f>
        <v/>
      </c>
      <c r="AD819" s="58" t="str">
        <f>IF(Table1[[#This Row],[HARGA]]="","",IF(Table1[[#This Row],[CONV]]="",Table1[[#This Row],[HARGA]],Table1[[#This Row],[HARGA]]/Table1[[#This Row],[CONV]]))</f>
        <v/>
      </c>
      <c r="AE819" s="58" t="str">
        <f>IF(Table1[[#This Row],[HARGA_CONV]]="","",Table1[[#This Row],[HARGA_CONV]]*Table1[[#This Row],[ISI_CONV]]*(100%-(Table1[[#This Row],[DISKON]]+Table1[[#This Row],[DISKON NOTA]])))</f>
        <v/>
      </c>
      <c r="AF819" s="3">
        <f>IF(Table1[[#This Row],[TANGGAL NOTA]]="",AF818,Table1[[#This Row],[TANGGAL NOTA]])</f>
        <v>45534</v>
      </c>
      <c r="AG819" s="3"/>
      <c r="AH819" s="3">
        <f>IF(Table1[[#This Row],[TANGGAL UPDATE]]="",AH818,Table1[[#This Row],[TANGGAL UPDATE]])</f>
        <v>45535</v>
      </c>
      <c r="AI819" t="str" cm="1">
        <f t="array" ref="AI819">IF(Table1[[#This Row],[A1]]="",AI818,INDEX(Table6[3],Table1[[#This Row],[Q1]]))</f>
        <v>KO</v>
      </c>
      <c r="AJ819" t="str">
        <f>IF(Table1[[#This Row],[_KETERANGAN]]="","",Table1[[#This Row],[_KETERANGAN]])</f>
        <v/>
      </c>
      <c r="AK819" t="str" cm="1">
        <f t="array" ref="AK819">IF(Table1[[#This Row],[A1]]="",AK818,INDEX(Table6[3],Table1[[#This Row],[Q1]]))</f>
        <v>KO</v>
      </c>
      <c r="AL819" s="5" t="str" cm="1">
        <f t="array" ref="AL819">IF(Table1[[#This Row],[A1]]="",AL818,INDEX(Table6[1],Table1[[#This Row],[Q1]]))</f>
        <v>PERDANA</v>
      </c>
      <c r="AM819" t="str" cm="1">
        <f t="array" ref="AM819">IF(Table1[[#This Row],[A1]]="",AM818,INDEX(Table6[2],Table1[[#This Row],[Q1]]))</f>
        <v>BREBES</v>
      </c>
      <c r="AN819" t="str">
        <f>CONCATENATE(Table1[[#This Row],[TOKO_H]],"-",Table1[[#This Row],[KOTA_H]])</f>
        <v>PERDANA-BREBES</v>
      </c>
      <c r="AO819"/>
      <c r="AP819" t="s">
        <v>9561</v>
      </c>
      <c r="AQ819"/>
    </row>
    <row r="820" spans="1:43">
      <c r="A820" t="str">
        <f>IF(Table1[[#This Row],[KODE BARANG]]="","",MATCH(Table1[[#This Row],[KODE BARANG]],DBS[KODE BARANG],0))</f>
        <v/>
      </c>
      <c r="B820" t="str">
        <f>IF(Table1[[#This Row],[ROWID]]="","",ROW()-2)</f>
        <v/>
      </c>
      <c r="C820" t="str">
        <f>IF(Table1[[#This Row],[NAMA BARANG]]="","",IF(Table1[[#This Row],[ID]]="",C819,Table1[[#This Row],[ID]]))</f>
        <v/>
      </c>
      <c r="D820" t="str">
        <f>IF(Table1[[#This Row],[A1]]="","",MATCH(Table1[[#This Row],[A1]],Table6[5],0))</f>
        <v/>
      </c>
      <c r="E820" t="str">
        <f>IF(Table1[[#This Row],[ID]]="","",Table1[[#This Row],[TOKO-KOTA_H]])</f>
        <v/>
      </c>
      <c r="F820" t="str">
        <f>IF(Table1[[#This Row],[NOTA TOKO]]="","",ROW()-2)</f>
        <v/>
      </c>
      <c r="G820" s="59"/>
      <c r="H820" s="1"/>
      <c r="J820" s="1"/>
      <c r="K820"/>
      <c r="L820" t="str">
        <f>IF(Table1[[#This Row],[_NAMA BARANG]]="",IF(Table1[[#This Row],[//DBS]]="","",INDEX(DBS[NAMA],Table1[[#This Row],[//DBS]])),Table1[[#This Row],[_NAMA BARANG]])</f>
        <v/>
      </c>
      <c r="M820"/>
      <c r="O820" t="str">
        <f>IF(Table1[[#This Row],[ROWID]]="","",IF(Table1[[#This Row],[_KETERANGAN]]="STOCK BELUM LENGKAP","ADA",IF(Table1[[#This Row],[KODE BARANG]]="","TIDAK ADA","ADA")))</f>
        <v/>
      </c>
      <c r="R820" t="str">
        <f>IF(Table1[[#This Row],[//DBS]]="","",INDEX(DBS[ISI],Table1[[#This Row],[//DBS]]))</f>
        <v/>
      </c>
      <c r="S820" t="str">
        <f>IF(Table1[[#This Row],[//DBS]]="","",IF(Table1[[#This Row],[SATUAN_BYPASS]]="",INDEX(DBS[[SATUAN ]],Table1[[#This Row],[//DBS]]),Table1[SATUAN_BYPASS]))</f>
        <v/>
      </c>
      <c r="U820" s="58" t="str">
        <f>IF(Table1[[#This Row],[HARGA_BYPASS]]="",IF(Table1[[#This Row],[_HARGA]]="","",Table1[[#This Row],[_HARGA]]*1000),Table1[[#This Row],[HARGA_BYPASS]])</f>
        <v/>
      </c>
      <c r="V820" s="2"/>
      <c r="W820" s="2"/>
      <c r="X820" s="58" t="str">
        <f>IF(Table1[[#This Row],[ROWID]]="","",IF(Table1[[#This Row],[ROWID]]=C821,"",SUMIF(Table1[ROWID],Table1[[#This Row],[ROWID]],Table1[TOTAL])))</f>
        <v/>
      </c>
      <c r="AA82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20" t="str">
        <f>IF(Table1[[#This Row],[JUMLAH NOTA]]="","",IF(Table1[[#This Row],[CONV]]="",Table1[[#This Row],[JUMLAH NOTA]],Table1[[#This Row],[JUMLAH NOTA]]*Table1[[#This Row],[CONV]]))</f>
        <v/>
      </c>
      <c r="AC820" t="str">
        <f>IF(Table1[[#This Row],[ISI_CONV]]="","",IF(Table1[[#This Row],[CONV]]="",Table1[[#This Row],[SATUAN NOTA]],Table1[[#This Row],[SATUAN]]))</f>
        <v/>
      </c>
      <c r="AD820" s="58" t="str">
        <f>IF(Table1[[#This Row],[HARGA]]="","",IF(Table1[[#This Row],[CONV]]="",Table1[[#This Row],[HARGA]],Table1[[#This Row],[HARGA]]/Table1[[#This Row],[CONV]]))</f>
        <v/>
      </c>
      <c r="AE820" s="58" t="str">
        <f>IF(Table1[[#This Row],[HARGA_CONV]]="","",Table1[[#This Row],[HARGA_CONV]]*Table1[[#This Row],[ISI_CONV]]*(100%-(Table1[[#This Row],[DISKON]]+Table1[[#This Row],[DISKON NOTA]])))</f>
        <v/>
      </c>
      <c r="AF820" s="3">
        <f>IF(Table1[[#This Row],[TANGGAL NOTA]]="",AF819,Table1[[#This Row],[TANGGAL NOTA]])</f>
        <v>45534</v>
      </c>
      <c r="AG820" s="3"/>
      <c r="AH820" s="3">
        <f>IF(Table1[[#This Row],[TANGGAL UPDATE]]="",AH819,Table1[[#This Row],[TANGGAL UPDATE]])</f>
        <v>45535</v>
      </c>
      <c r="AI820" t="str" cm="1">
        <f t="array" ref="AI820">IF(Table1[[#This Row],[A1]]="",AI819,INDEX(Table6[3],Table1[[#This Row],[Q1]]))</f>
        <v>KO</v>
      </c>
      <c r="AJ820" t="str">
        <f>IF(Table1[[#This Row],[_KETERANGAN]]="","",Table1[[#This Row],[_KETERANGAN]])</f>
        <v/>
      </c>
      <c r="AK820" t="str" cm="1">
        <f t="array" ref="AK820">IF(Table1[[#This Row],[A1]]="",AK819,INDEX(Table6[3],Table1[[#This Row],[Q1]]))</f>
        <v>KO</v>
      </c>
      <c r="AL820" s="5" t="str" cm="1">
        <f t="array" ref="AL820">IF(Table1[[#This Row],[A1]]="",AL819,INDEX(Table6[1],Table1[[#This Row],[Q1]]))</f>
        <v>PERDANA</v>
      </c>
      <c r="AM820" t="str" cm="1">
        <f t="array" ref="AM820">IF(Table1[[#This Row],[A1]]="",AM819,INDEX(Table6[2],Table1[[#This Row],[Q1]]))</f>
        <v>BREBES</v>
      </c>
      <c r="AN820" t="str">
        <f>CONCATENATE(Table1[[#This Row],[TOKO_H]],"-",Table1[[#This Row],[KOTA_H]])</f>
        <v>PERDANA-BREBES</v>
      </c>
      <c r="AO820"/>
      <c r="AP820" t="s">
        <v>9561</v>
      </c>
      <c r="AQ820"/>
    </row>
    <row r="821" spans="1:43">
      <c r="A821" t="str">
        <f>IF(Table1[[#This Row],[KODE BARANG]]="","",MATCH(Table1[[#This Row],[KODE BARANG]],DBS[KODE BARANG],0))</f>
        <v/>
      </c>
      <c r="B821" t="str">
        <f>IF(Table1[[#This Row],[ROWID]]="","",ROW()-2)</f>
        <v/>
      </c>
      <c r="C821" t="str">
        <f>IF(Table1[[#This Row],[NAMA BARANG]]="","",IF(Table1[[#This Row],[ID]]="",C820,Table1[[#This Row],[ID]]))</f>
        <v/>
      </c>
      <c r="D821" t="str">
        <f>IF(Table1[[#This Row],[A1]]="","",MATCH(Table1[[#This Row],[A1]],Table6[5],0))</f>
        <v/>
      </c>
      <c r="E821" t="str">
        <f>IF(Table1[[#This Row],[ID]]="","",Table1[[#This Row],[TOKO-KOTA_H]])</f>
        <v/>
      </c>
      <c r="F821" t="str">
        <f>IF(Table1[[#This Row],[NOTA TOKO]]="","",ROW()-2)</f>
        <v/>
      </c>
      <c r="G821" s="59"/>
      <c r="H821" s="1"/>
      <c r="J821" s="1"/>
      <c r="K821"/>
      <c r="L821" t="str">
        <f>IF(Table1[[#This Row],[_NAMA BARANG]]="",IF(Table1[[#This Row],[//DBS]]="","",INDEX(DBS[NAMA],Table1[[#This Row],[//DBS]])),Table1[[#This Row],[_NAMA BARANG]])</f>
        <v/>
      </c>
      <c r="M821"/>
      <c r="O821" t="str">
        <f>IF(Table1[[#This Row],[ROWID]]="","",IF(Table1[[#This Row],[_KETERANGAN]]="STOCK BELUM LENGKAP","ADA",IF(Table1[[#This Row],[KODE BARANG]]="","TIDAK ADA","ADA")))</f>
        <v/>
      </c>
      <c r="R821" t="str">
        <f>IF(Table1[[#This Row],[//DBS]]="","",INDEX(DBS[ISI],Table1[[#This Row],[//DBS]]))</f>
        <v/>
      </c>
      <c r="S821" t="str">
        <f>IF(Table1[[#This Row],[//DBS]]="","",IF(Table1[[#This Row],[SATUAN_BYPASS]]="",INDEX(DBS[[SATUAN ]],Table1[[#This Row],[//DBS]]),Table1[SATUAN_BYPASS]))</f>
        <v/>
      </c>
      <c r="U821" s="58" t="str">
        <f>IF(Table1[[#This Row],[HARGA_BYPASS]]="",IF(Table1[[#This Row],[_HARGA]]="","",Table1[[#This Row],[_HARGA]]*1000),Table1[[#This Row],[HARGA_BYPASS]])</f>
        <v/>
      </c>
      <c r="V821" s="2"/>
      <c r="W821" s="2"/>
      <c r="X821" s="58" t="str">
        <f>IF(Table1[[#This Row],[ROWID]]="","",IF(Table1[[#This Row],[ROWID]]=C822,"",SUMIF(Table1[ROWID],Table1[[#This Row],[ROWID]],Table1[TOTAL])))</f>
        <v/>
      </c>
      <c r="AA82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21" t="str">
        <f>IF(Table1[[#This Row],[JUMLAH NOTA]]="","",IF(Table1[[#This Row],[CONV]]="",Table1[[#This Row],[JUMLAH NOTA]],Table1[[#This Row],[JUMLAH NOTA]]*Table1[[#This Row],[CONV]]))</f>
        <v/>
      </c>
      <c r="AC821" t="str">
        <f>IF(Table1[[#This Row],[ISI_CONV]]="","",IF(Table1[[#This Row],[CONV]]="",Table1[[#This Row],[SATUAN NOTA]],Table1[[#This Row],[SATUAN]]))</f>
        <v/>
      </c>
      <c r="AD821" s="58" t="str">
        <f>IF(Table1[[#This Row],[HARGA]]="","",IF(Table1[[#This Row],[CONV]]="",Table1[[#This Row],[HARGA]],Table1[[#This Row],[HARGA]]/Table1[[#This Row],[CONV]]))</f>
        <v/>
      </c>
      <c r="AE821" s="58" t="str">
        <f>IF(Table1[[#This Row],[HARGA_CONV]]="","",Table1[[#This Row],[HARGA_CONV]]*Table1[[#This Row],[ISI_CONV]]*(100%-(Table1[[#This Row],[DISKON]]+Table1[[#This Row],[DISKON NOTA]])))</f>
        <v/>
      </c>
      <c r="AF821" s="3">
        <f>IF(Table1[[#This Row],[TANGGAL NOTA]]="",AF820,Table1[[#This Row],[TANGGAL NOTA]])</f>
        <v>45534</v>
      </c>
      <c r="AG821" s="3"/>
      <c r="AH821" s="3">
        <f>IF(Table1[[#This Row],[TANGGAL UPDATE]]="",AH820,Table1[[#This Row],[TANGGAL UPDATE]])</f>
        <v>45535</v>
      </c>
      <c r="AI821" t="str" cm="1">
        <f t="array" ref="AI821">IF(Table1[[#This Row],[A1]]="",AI820,INDEX(Table6[3],Table1[[#This Row],[Q1]]))</f>
        <v>KO</v>
      </c>
      <c r="AJ821" t="str">
        <f>IF(Table1[[#This Row],[_KETERANGAN]]="","",Table1[[#This Row],[_KETERANGAN]])</f>
        <v/>
      </c>
      <c r="AK821" t="str" cm="1">
        <f t="array" ref="AK821">IF(Table1[[#This Row],[A1]]="",AK820,INDEX(Table6[3],Table1[[#This Row],[Q1]]))</f>
        <v>KO</v>
      </c>
      <c r="AL821" s="5" t="str" cm="1">
        <f t="array" ref="AL821">IF(Table1[[#This Row],[A1]]="",AL820,INDEX(Table6[1],Table1[[#This Row],[Q1]]))</f>
        <v>PERDANA</v>
      </c>
      <c r="AM821" t="str" cm="1">
        <f t="array" ref="AM821">IF(Table1[[#This Row],[A1]]="",AM820,INDEX(Table6[2],Table1[[#This Row],[Q1]]))</f>
        <v>BREBES</v>
      </c>
      <c r="AN821" t="str">
        <f>CONCATENATE(Table1[[#This Row],[TOKO_H]],"-",Table1[[#This Row],[KOTA_H]])</f>
        <v>PERDANA-BREBES</v>
      </c>
      <c r="AO821"/>
      <c r="AP821" t="s">
        <v>9561</v>
      </c>
      <c r="AQ821"/>
    </row>
    <row r="822" spans="1:43">
      <c r="A822" t="str">
        <f>IF(Table1[[#This Row],[KODE BARANG]]="","",MATCH(Table1[[#This Row],[KODE BARANG]],DBS[KODE BARANG],0))</f>
        <v/>
      </c>
      <c r="B822" t="str">
        <f>IF(Table1[[#This Row],[ROWID]]="","",ROW()-2)</f>
        <v/>
      </c>
      <c r="C822" t="str">
        <f>IF(Table1[[#This Row],[NAMA BARANG]]="","",IF(Table1[[#This Row],[ID]]="",C821,Table1[[#This Row],[ID]]))</f>
        <v/>
      </c>
      <c r="D822" t="str">
        <f>IF(Table1[[#This Row],[A1]]="","",MATCH(Table1[[#This Row],[A1]],Table6[5],0))</f>
        <v/>
      </c>
      <c r="E822" t="str">
        <f>IF(Table1[[#This Row],[ID]]="","",Table1[[#This Row],[TOKO-KOTA_H]])</f>
        <v/>
      </c>
      <c r="F822" t="str">
        <f>IF(Table1[[#This Row],[NOTA TOKO]]="","",ROW()-2)</f>
        <v/>
      </c>
      <c r="G822" s="59"/>
      <c r="H822" s="1"/>
      <c r="J822" s="1"/>
      <c r="K822"/>
      <c r="L822" t="str">
        <f>IF(Table1[[#This Row],[_NAMA BARANG]]="",IF(Table1[[#This Row],[//DBS]]="","",INDEX(DBS[NAMA],Table1[[#This Row],[//DBS]])),Table1[[#This Row],[_NAMA BARANG]])</f>
        <v/>
      </c>
      <c r="M822"/>
      <c r="O822" t="str">
        <f>IF(Table1[[#This Row],[ROWID]]="","",IF(Table1[[#This Row],[_KETERANGAN]]="STOCK BELUM LENGKAP","ADA",IF(Table1[[#This Row],[KODE BARANG]]="","TIDAK ADA","ADA")))</f>
        <v/>
      </c>
      <c r="R822" t="str">
        <f>IF(Table1[[#This Row],[//DBS]]="","",INDEX(DBS[ISI],Table1[[#This Row],[//DBS]]))</f>
        <v/>
      </c>
      <c r="S822" t="str">
        <f>IF(Table1[[#This Row],[//DBS]]="","",IF(Table1[[#This Row],[SATUAN_BYPASS]]="",INDEX(DBS[[SATUAN ]],Table1[[#This Row],[//DBS]]),Table1[SATUAN_BYPASS]))</f>
        <v/>
      </c>
      <c r="U822" s="58" t="str">
        <f>IF(Table1[[#This Row],[HARGA_BYPASS]]="",IF(Table1[[#This Row],[_HARGA]]="","",Table1[[#This Row],[_HARGA]]*1000),Table1[[#This Row],[HARGA_BYPASS]])</f>
        <v/>
      </c>
      <c r="V822" s="2"/>
      <c r="W822" s="2"/>
      <c r="X822" s="58" t="str">
        <f>IF(Table1[[#This Row],[ROWID]]="","",IF(Table1[[#This Row],[ROWID]]=C823,"",SUMIF(Table1[ROWID],Table1[[#This Row],[ROWID]],Table1[TOTAL])))</f>
        <v/>
      </c>
      <c r="AA82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22" t="str">
        <f>IF(Table1[[#This Row],[JUMLAH NOTA]]="","",IF(Table1[[#This Row],[CONV]]="",Table1[[#This Row],[JUMLAH NOTA]],Table1[[#This Row],[JUMLAH NOTA]]*Table1[[#This Row],[CONV]]))</f>
        <v/>
      </c>
      <c r="AC822" t="str">
        <f>IF(Table1[[#This Row],[ISI_CONV]]="","",IF(Table1[[#This Row],[CONV]]="",Table1[[#This Row],[SATUAN NOTA]],Table1[[#This Row],[SATUAN]]))</f>
        <v/>
      </c>
      <c r="AD822" s="58" t="str">
        <f>IF(Table1[[#This Row],[HARGA]]="","",IF(Table1[[#This Row],[CONV]]="",Table1[[#This Row],[HARGA]],Table1[[#This Row],[HARGA]]/Table1[[#This Row],[CONV]]))</f>
        <v/>
      </c>
      <c r="AE822" s="58" t="str">
        <f>IF(Table1[[#This Row],[HARGA_CONV]]="","",Table1[[#This Row],[HARGA_CONV]]*Table1[[#This Row],[ISI_CONV]]*(100%-(Table1[[#This Row],[DISKON]]+Table1[[#This Row],[DISKON NOTA]])))</f>
        <v/>
      </c>
      <c r="AF822" s="3">
        <f>IF(Table1[[#This Row],[TANGGAL NOTA]]="",AF821,Table1[[#This Row],[TANGGAL NOTA]])</f>
        <v>45534</v>
      </c>
      <c r="AG822" s="3"/>
      <c r="AH822" s="3">
        <f>IF(Table1[[#This Row],[TANGGAL UPDATE]]="",AH821,Table1[[#This Row],[TANGGAL UPDATE]])</f>
        <v>45535</v>
      </c>
      <c r="AI822" t="str" cm="1">
        <f t="array" ref="AI822">IF(Table1[[#This Row],[A1]]="",AI821,INDEX(Table6[3],Table1[[#This Row],[Q1]]))</f>
        <v>KO</v>
      </c>
      <c r="AJ822" t="str">
        <f>IF(Table1[[#This Row],[_KETERANGAN]]="","",Table1[[#This Row],[_KETERANGAN]])</f>
        <v/>
      </c>
      <c r="AK822" t="str" cm="1">
        <f t="array" ref="AK822">IF(Table1[[#This Row],[A1]]="",AK821,INDEX(Table6[3],Table1[[#This Row],[Q1]]))</f>
        <v>KO</v>
      </c>
      <c r="AL822" s="5" t="str" cm="1">
        <f t="array" ref="AL822">IF(Table1[[#This Row],[A1]]="",AL821,INDEX(Table6[1],Table1[[#This Row],[Q1]]))</f>
        <v>PERDANA</v>
      </c>
      <c r="AM822" t="str" cm="1">
        <f t="array" ref="AM822">IF(Table1[[#This Row],[A1]]="",AM821,INDEX(Table6[2],Table1[[#This Row],[Q1]]))</f>
        <v>BREBES</v>
      </c>
      <c r="AN822" t="str">
        <f>CONCATENATE(Table1[[#This Row],[TOKO_H]],"-",Table1[[#This Row],[KOTA_H]])</f>
        <v>PERDANA-BREBES</v>
      </c>
      <c r="AO822"/>
      <c r="AP822" t="s">
        <v>9561</v>
      </c>
      <c r="AQ822"/>
    </row>
    <row r="823" spans="1:43">
      <c r="A823" t="str">
        <f>IF(Table1[[#This Row],[KODE BARANG]]="","",MATCH(Table1[[#This Row],[KODE BARANG]],DBS[KODE BARANG],0))</f>
        <v/>
      </c>
      <c r="B823" t="str">
        <f>IF(Table1[[#This Row],[ROWID]]="","",ROW()-2)</f>
        <v/>
      </c>
      <c r="C823" t="str">
        <f>IF(Table1[[#This Row],[NAMA BARANG]]="","",IF(Table1[[#This Row],[ID]]="",C822,Table1[[#This Row],[ID]]))</f>
        <v/>
      </c>
      <c r="D823" t="str">
        <f>IF(Table1[[#This Row],[A1]]="","",MATCH(Table1[[#This Row],[A1]],Table6[5],0))</f>
        <v/>
      </c>
      <c r="E823" t="str">
        <f>IF(Table1[[#This Row],[ID]]="","",Table1[[#This Row],[TOKO-KOTA_H]])</f>
        <v/>
      </c>
      <c r="F823" t="str">
        <f>IF(Table1[[#This Row],[NOTA TOKO]]="","",ROW()-2)</f>
        <v/>
      </c>
      <c r="G823" s="59"/>
      <c r="H823" s="1"/>
      <c r="J823" s="1"/>
      <c r="K823"/>
      <c r="L823" t="str">
        <f>IF(Table1[[#This Row],[_NAMA BARANG]]="",IF(Table1[[#This Row],[//DBS]]="","",INDEX(DBS[NAMA],Table1[[#This Row],[//DBS]])),Table1[[#This Row],[_NAMA BARANG]])</f>
        <v/>
      </c>
      <c r="M823"/>
      <c r="O823" t="str">
        <f>IF(Table1[[#This Row],[ROWID]]="","",IF(Table1[[#This Row],[_KETERANGAN]]="STOCK BELUM LENGKAP","ADA",IF(Table1[[#This Row],[KODE BARANG]]="","TIDAK ADA","ADA")))</f>
        <v/>
      </c>
      <c r="R823" t="str">
        <f>IF(Table1[[#This Row],[//DBS]]="","",INDEX(DBS[ISI],Table1[[#This Row],[//DBS]]))</f>
        <v/>
      </c>
      <c r="S823" t="str">
        <f>IF(Table1[[#This Row],[//DBS]]="","",IF(Table1[[#This Row],[SATUAN_BYPASS]]="",INDEX(DBS[[SATUAN ]],Table1[[#This Row],[//DBS]]),Table1[SATUAN_BYPASS]))</f>
        <v/>
      </c>
      <c r="U823" s="58" t="str">
        <f>IF(Table1[[#This Row],[HARGA_BYPASS]]="",IF(Table1[[#This Row],[_HARGA]]="","",Table1[[#This Row],[_HARGA]]*1000),Table1[[#This Row],[HARGA_BYPASS]])</f>
        <v/>
      </c>
      <c r="V823" s="2"/>
      <c r="W823" s="2"/>
      <c r="X823" s="58" t="str">
        <f>IF(Table1[[#This Row],[ROWID]]="","",IF(Table1[[#This Row],[ROWID]]=C824,"",SUMIF(Table1[ROWID],Table1[[#This Row],[ROWID]],Table1[TOTAL])))</f>
        <v/>
      </c>
      <c r="AA82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23" t="str">
        <f>IF(Table1[[#This Row],[JUMLAH NOTA]]="","",IF(Table1[[#This Row],[CONV]]="",Table1[[#This Row],[JUMLAH NOTA]],Table1[[#This Row],[JUMLAH NOTA]]*Table1[[#This Row],[CONV]]))</f>
        <v/>
      </c>
      <c r="AC823" t="str">
        <f>IF(Table1[[#This Row],[ISI_CONV]]="","",IF(Table1[[#This Row],[CONV]]="",Table1[[#This Row],[SATUAN NOTA]],Table1[[#This Row],[SATUAN]]))</f>
        <v/>
      </c>
      <c r="AD823" s="58" t="str">
        <f>IF(Table1[[#This Row],[HARGA]]="","",IF(Table1[[#This Row],[CONV]]="",Table1[[#This Row],[HARGA]],Table1[[#This Row],[HARGA]]/Table1[[#This Row],[CONV]]))</f>
        <v/>
      </c>
      <c r="AE823" s="58" t="str">
        <f>IF(Table1[[#This Row],[HARGA_CONV]]="","",Table1[[#This Row],[HARGA_CONV]]*Table1[[#This Row],[ISI_CONV]]*(100%-(Table1[[#This Row],[DISKON]]+Table1[[#This Row],[DISKON NOTA]])))</f>
        <v/>
      </c>
      <c r="AF823" s="3">
        <f>IF(Table1[[#This Row],[TANGGAL NOTA]]="",AF822,Table1[[#This Row],[TANGGAL NOTA]])</f>
        <v>45534</v>
      </c>
      <c r="AG823" s="3"/>
      <c r="AH823" s="3">
        <f>IF(Table1[[#This Row],[TANGGAL UPDATE]]="",AH822,Table1[[#This Row],[TANGGAL UPDATE]])</f>
        <v>45535</v>
      </c>
      <c r="AI823" t="str" cm="1">
        <f t="array" ref="AI823">IF(Table1[[#This Row],[A1]]="",AI822,INDEX(Table6[3],Table1[[#This Row],[Q1]]))</f>
        <v>KO</v>
      </c>
      <c r="AJ823" t="str">
        <f>IF(Table1[[#This Row],[_KETERANGAN]]="","",Table1[[#This Row],[_KETERANGAN]])</f>
        <v/>
      </c>
      <c r="AK823" t="str" cm="1">
        <f t="array" ref="AK823">IF(Table1[[#This Row],[A1]]="",AK822,INDEX(Table6[3],Table1[[#This Row],[Q1]]))</f>
        <v>KO</v>
      </c>
      <c r="AL823" s="5" t="str" cm="1">
        <f t="array" ref="AL823">IF(Table1[[#This Row],[A1]]="",AL822,INDEX(Table6[1],Table1[[#This Row],[Q1]]))</f>
        <v>PERDANA</v>
      </c>
      <c r="AM823" t="str" cm="1">
        <f t="array" ref="AM823">IF(Table1[[#This Row],[A1]]="",AM822,INDEX(Table6[2],Table1[[#This Row],[Q1]]))</f>
        <v>BREBES</v>
      </c>
      <c r="AN823" t="str">
        <f>CONCATENATE(Table1[[#This Row],[TOKO_H]],"-",Table1[[#This Row],[KOTA_H]])</f>
        <v>PERDANA-BREBES</v>
      </c>
      <c r="AO823"/>
      <c r="AP823" t="s">
        <v>9561</v>
      </c>
      <c r="AQ823"/>
    </row>
    <row r="824" spans="1:43">
      <c r="A824" t="str">
        <f>IF(Table1[[#This Row],[KODE BARANG]]="","",MATCH(Table1[[#This Row],[KODE BARANG]],DBS[KODE BARANG],0))</f>
        <v/>
      </c>
      <c r="B824" t="str">
        <f>IF(Table1[[#This Row],[ROWID]]="","",ROW()-2)</f>
        <v/>
      </c>
      <c r="C824" t="str">
        <f>IF(Table1[[#This Row],[NAMA BARANG]]="","",IF(Table1[[#This Row],[ID]]="",C823,Table1[[#This Row],[ID]]))</f>
        <v/>
      </c>
      <c r="D824" t="str">
        <f>IF(Table1[[#This Row],[A1]]="","",MATCH(Table1[[#This Row],[A1]],Table6[5],0))</f>
        <v/>
      </c>
      <c r="E824" t="str">
        <f>IF(Table1[[#This Row],[ID]]="","",Table1[[#This Row],[TOKO-KOTA_H]])</f>
        <v/>
      </c>
      <c r="F824" t="str">
        <f>IF(Table1[[#This Row],[NOTA TOKO]]="","",ROW()-2)</f>
        <v/>
      </c>
      <c r="G824" s="59"/>
      <c r="H824" s="1"/>
      <c r="J824" s="1"/>
      <c r="K824"/>
      <c r="L824" t="str">
        <f>IF(Table1[[#This Row],[_NAMA BARANG]]="",IF(Table1[[#This Row],[//DBS]]="","",INDEX(DBS[NAMA],Table1[[#This Row],[//DBS]])),Table1[[#This Row],[_NAMA BARANG]])</f>
        <v/>
      </c>
      <c r="M824"/>
      <c r="O824" t="str">
        <f>IF(Table1[[#This Row],[ROWID]]="","",IF(Table1[[#This Row],[_KETERANGAN]]="STOCK BELUM LENGKAP","ADA",IF(Table1[[#This Row],[KODE BARANG]]="","TIDAK ADA","ADA")))</f>
        <v/>
      </c>
      <c r="R824" t="str">
        <f>IF(Table1[[#This Row],[//DBS]]="","",INDEX(DBS[ISI],Table1[[#This Row],[//DBS]]))</f>
        <v/>
      </c>
      <c r="S824" t="str">
        <f>IF(Table1[[#This Row],[//DBS]]="","",IF(Table1[[#This Row],[SATUAN_BYPASS]]="",INDEX(DBS[[SATUAN ]],Table1[[#This Row],[//DBS]]),Table1[SATUAN_BYPASS]))</f>
        <v/>
      </c>
      <c r="U824" s="58" t="str">
        <f>IF(Table1[[#This Row],[HARGA_BYPASS]]="",IF(Table1[[#This Row],[_HARGA]]="","",Table1[[#This Row],[_HARGA]]*1000),Table1[[#This Row],[HARGA_BYPASS]])</f>
        <v/>
      </c>
      <c r="V824" s="2"/>
      <c r="W824" s="2"/>
      <c r="X824" s="58" t="str">
        <f>IF(Table1[[#This Row],[ROWID]]="","",IF(Table1[[#This Row],[ROWID]]=C825,"",SUMIF(Table1[ROWID],Table1[[#This Row],[ROWID]],Table1[TOTAL])))</f>
        <v/>
      </c>
      <c r="AA82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24" t="str">
        <f>IF(Table1[[#This Row],[JUMLAH NOTA]]="","",IF(Table1[[#This Row],[CONV]]="",Table1[[#This Row],[JUMLAH NOTA]],Table1[[#This Row],[JUMLAH NOTA]]*Table1[[#This Row],[CONV]]))</f>
        <v/>
      </c>
      <c r="AC824" t="str">
        <f>IF(Table1[[#This Row],[ISI_CONV]]="","",IF(Table1[[#This Row],[CONV]]="",Table1[[#This Row],[SATUAN NOTA]],Table1[[#This Row],[SATUAN]]))</f>
        <v/>
      </c>
      <c r="AD824" s="58" t="str">
        <f>IF(Table1[[#This Row],[HARGA]]="","",IF(Table1[[#This Row],[CONV]]="",Table1[[#This Row],[HARGA]],Table1[[#This Row],[HARGA]]/Table1[[#This Row],[CONV]]))</f>
        <v/>
      </c>
      <c r="AE824" s="58" t="str">
        <f>IF(Table1[[#This Row],[HARGA_CONV]]="","",Table1[[#This Row],[HARGA_CONV]]*Table1[[#This Row],[ISI_CONV]]*(100%-(Table1[[#This Row],[DISKON]]+Table1[[#This Row],[DISKON NOTA]])))</f>
        <v/>
      </c>
      <c r="AF824" s="3">
        <f>IF(Table1[[#This Row],[TANGGAL NOTA]]="",AF823,Table1[[#This Row],[TANGGAL NOTA]])</f>
        <v>45534</v>
      </c>
      <c r="AG824" s="3"/>
      <c r="AH824" s="3">
        <f>IF(Table1[[#This Row],[TANGGAL UPDATE]]="",AH823,Table1[[#This Row],[TANGGAL UPDATE]])</f>
        <v>45535</v>
      </c>
      <c r="AI824" t="str" cm="1">
        <f t="array" ref="AI824">IF(Table1[[#This Row],[A1]]="",AI823,INDEX(Table6[3],Table1[[#This Row],[Q1]]))</f>
        <v>KO</v>
      </c>
      <c r="AJ824" t="str">
        <f>IF(Table1[[#This Row],[_KETERANGAN]]="","",Table1[[#This Row],[_KETERANGAN]])</f>
        <v/>
      </c>
      <c r="AK824" t="str" cm="1">
        <f t="array" ref="AK824">IF(Table1[[#This Row],[A1]]="",AK823,INDEX(Table6[3],Table1[[#This Row],[Q1]]))</f>
        <v>KO</v>
      </c>
      <c r="AL824" s="5" t="str" cm="1">
        <f t="array" ref="AL824">IF(Table1[[#This Row],[A1]]="",AL823,INDEX(Table6[1],Table1[[#This Row],[Q1]]))</f>
        <v>PERDANA</v>
      </c>
      <c r="AM824" t="str" cm="1">
        <f t="array" ref="AM824">IF(Table1[[#This Row],[A1]]="",AM823,INDEX(Table6[2],Table1[[#This Row],[Q1]]))</f>
        <v>BREBES</v>
      </c>
      <c r="AN824" t="str">
        <f>CONCATENATE(Table1[[#This Row],[TOKO_H]],"-",Table1[[#This Row],[KOTA_H]])</f>
        <v>PERDANA-BREBES</v>
      </c>
      <c r="AO824"/>
      <c r="AP824" t="s">
        <v>9561</v>
      </c>
      <c r="AQ824"/>
    </row>
    <row r="825" spans="1:43">
      <c r="A825" t="str">
        <f>IF(Table1[[#This Row],[KODE BARANG]]="","",MATCH(Table1[[#This Row],[KODE BARANG]],DBS[KODE BARANG],0))</f>
        <v/>
      </c>
      <c r="B825" t="str">
        <f>IF(Table1[[#This Row],[ROWID]]="","",ROW()-2)</f>
        <v/>
      </c>
      <c r="C825" t="str">
        <f>IF(Table1[[#This Row],[NAMA BARANG]]="","",IF(Table1[[#This Row],[ID]]="",C824,Table1[[#This Row],[ID]]))</f>
        <v/>
      </c>
      <c r="D825" t="str">
        <f>IF(Table1[[#This Row],[A1]]="","",MATCH(Table1[[#This Row],[A1]],Table6[5],0))</f>
        <v/>
      </c>
      <c r="E825" t="str">
        <f>IF(Table1[[#This Row],[ID]]="","",Table1[[#This Row],[TOKO-KOTA_H]])</f>
        <v/>
      </c>
      <c r="F825" t="str">
        <f>IF(Table1[[#This Row],[NOTA TOKO]]="","",ROW()-2)</f>
        <v/>
      </c>
      <c r="G825" s="59"/>
      <c r="H825" s="1"/>
      <c r="J825" s="1"/>
      <c r="K825"/>
      <c r="L825" t="str">
        <f>IF(Table1[[#This Row],[_NAMA BARANG]]="",IF(Table1[[#This Row],[//DBS]]="","",INDEX(DBS[NAMA],Table1[[#This Row],[//DBS]])),Table1[[#This Row],[_NAMA BARANG]])</f>
        <v/>
      </c>
      <c r="M825"/>
      <c r="O825" t="str">
        <f>IF(Table1[[#This Row],[ROWID]]="","",IF(Table1[[#This Row],[_KETERANGAN]]="STOCK BELUM LENGKAP","ADA",IF(Table1[[#This Row],[KODE BARANG]]="","TIDAK ADA","ADA")))</f>
        <v/>
      </c>
      <c r="R825" t="str">
        <f>IF(Table1[[#This Row],[//DBS]]="","",INDEX(DBS[ISI],Table1[[#This Row],[//DBS]]))</f>
        <v/>
      </c>
      <c r="S825" t="str">
        <f>IF(Table1[[#This Row],[//DBS]]="","",IF(Table1[[#This Row],[SATUAN_BYPASS]]="",INDEX(DBS[[SATUAN ]],Table1[[#This Row],[//DBS]]),Table1[SATUAN_BYPASS]))</f>
        <v/>
      </c>
      <c r="U825" s="58" t="str">
        <f>IF(Table1[[#This Row],[HARGA_BYPASS]]="",IF(Table1[[#This Row],[_HARGA]]="","",Table1[[#This Row],[_HARGA]]*1000),Table1[[#This Row],[HARGA_BYPASS]])</f>
        <v/>
      </c>
      <c r="V825" s="2"/>
      <c r="W825" s="2"/>
      <c r="X825" s="58" t="str">
        <f>IF(Table1[[#This Row],[ROWID]]="","",IF(Table1[[#This Row],[ROWID]]=C826,"",SUMIF(Table1[ROWID],Table1[[#This Row],[ROWID]],Table1[TOTAL])))</f>
        <v/>
      </c>
      <c r="AA82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25" t="str">
        <f>IF(Table1[[#This Row],[JUMLAH NOTA]]="","",IF(Table1[[#This Row],[CONV]]="",Table1[[#This Row],[JUMLAH NOTA]],Table1[[#This Row],[JUMLAH NOTA]]*Table1[[#This Row],[CONV]]))</f>
        <v/>
      </c>
      <c r="AC825" t="str">
        <f>IF(Table1[[#This Row],[ISI_CONV]]="","",IF(Table1[[#This Row],[CONV]]="",Table1[[#This Row],[SATUAN NOTA]],Table1[[#This Row],[SATUAN]]))</f>
        <v/>
      </c>
      <c r="AD825" s="58" t="str">
        <f>IF(Table1[[#This Row],[HARGA]]="","",IF(Table1[[#This Row],[CONV]]="",Table1[[#This Row],[HARGA]],Table1[[#This Row],[HARGA]]/Table1[[#This Row],[CONV]]))</f>
        <v/>
      </c>
      <c r="AE825" s="58" t="str">
        <f>IF(Table1[[#This Row],[HARGA_CONV]]="","",Table1[[#This Row],[HARGA_CONV]]*Table1[[#This Row],[ISI_CONV]]*(100%-(Table1[[#This Row],[DISKON]]+Table1[[#This Row],[DISKON NOTA]])))</f>
        <v/>
      </c>
      <c r="AF825" s="3">
        <f>IF(Table1[[#This Row],[TANGGAL NOTA]]="",AF824,Table1[[#This Row],[TANGGAL NOTA]])</f>
        <v>45534</v>
      </c>
      <c r="AG825" s="3"/>
      <c r="AH825" s="3">
        <f>IF(Table1[[#This Row],[TANGGAL UPDATE]]="",AH824,Table1[[#This Row],[TANGGAL UPDATE]])</f>
        <v>45535</v>
      </c>
      <c r="AI825" t="str" cm="1">
        <f t="array" ref="AI825">IF(Table1[[#This Row],[A1]]="",AI824,INDEX(Table6[3],Table1[[#This Row],[Q1]]))</f>
        <v>KO</v>
      </c>
      <c r="AJ825" t="str">
        <f>IF(Table1[[#This Row],[_KETERANGAN]]="","",Table1[[#This Row],[_KETERANGAN]])</f>
        <v/>
      </c>
      <c r="AK825" t="str" cm="1">
        <f t="array" ref="AK825">IF(Table1[[#This Row],[A1]]="",AK824,INDEX(Table6[3],Table1[[#This Row],[Q1]]))</f>
        <v>KO</v>
      </c>
      <c r="AL825" s="5" t="str" cm="1">
        <f t="array" ref="AL825">IF(Table1[[#This Row],[A1]]="",AL824,INDEX(Table6[1],Table1[[#This Row],[Q1]]))</f>
        <v>PERDANA</v>
      </c>
      <c r="AM825" t="str" cm="1">
        <f t="array" ref="AM825">IF(Table1[[#This Row],[A1]]="",AM824,INDEX(Table6[2],Table1[[#This Row],[Q1]]))</f>
        <v>BREBES</v>
      </c>
      <c r="AN825" t="str">
        <f>CONCATENATE(Table1[[#This Row],[TOKO_H]],"-",Table1[[#This Row],[KOTA_H]])</f>
        <v>PERDANA-BREBES</v>
      </c>
      <c r="AO825"/>
      <c r="AP825" t="s">
        <v>9561</v>
      </c>
      <c r="AQ825"/>
    </row>
    <row r="826" spans="1:43">
      <c r="A826" t="str">
        <f>IF(Table1[[#This Row],[KODE BARANG]]="","",MATCH(Table1[[#This Row],[KODE BARANG]],DBS[KODE BARANG],0))</f>
        <v/>
      </c>
      <c r="B826" t="str">
        <f>IF(Table1[[#This Row],[ROWID]]="","",ROW()-2)</f>
        <v/>
      </c>
      <c r="C826" t="str">
        <f>IF(Table1[[#This Row],[NAMA BARANG]]="","",IF(Table1[[#This Row],[ID]]="",C825,Table1[[#This Row],[ID]]))</f>
        <v/>
      </c>
      <c r="D826" t="str">
        <f>IF(Table1[[#This Row],[A1]]="","",MATCH(Table1[[#This Row],[A1]],Table6[5],0))</f>
        <v/>
      </c>
      <c r="E826" t="str">
        <f>IF(Table1[[#This Row],[ID]]="","",Table1[[#This Row],[TOKO-KOTA_H]])</f>
        <v/>
      </c>
      <c r="F826" t="str">
        <f>IF(Table1[[#This Row],[NOTA TOKO]]="","",ROW()-2)</f>
        <v/>
      </c>
      <c r="G826" s="59"/>
      <c r="H826" s="1"/>
      <c r="J826" s="1"/>
      <c r="K826"/>
      <c r="L826" t="str">
        <f>IF(Table1[[#This Row],[_NAMA BARANG]]="",IF(Table1[[#This Row],[//DBS]]="","",INDEX(DBS[NAMA],Table1[[#This Row],[//DBS]])),Table1[[#This Row],[_NAMA BARANG]])</f>
        <v/>
      </c>
      <c r="M826"/>
      <c r="O826" t="str">
        <f>IF(Table1[[#This Row],[ROWID]]="","",IF(Table1[[#This Row],[_KETERANGAN]]="STOCK BELUM LENGKAP","ADA",IF(Table1[[#This Row],[KODE BARANG]]="","TIDAK ADA","ADA")))</f>
        <v/>
      </c>
      <c r="R826" t="str">
        <f>IF(Table1[[#This Row],[//DBS]]="","",INDEX(DBS[ISI],Table1[[#This Row],[//DBS]]))</f>
        <v/>
      </c>
      <c r="S826" t="str">
        <f>IF(Table1[[#This Row],[//DBS]]="","",IF(Table1[[#This Row],[SATUAN_BYPASS]]="",INDEX(DBS[[SATUAN ]],Table1[[#This Row],[//DBS]]),Table1[SATUAN_BYPASS]))</f>
        <v/>
      </c>
      <c r="U826" s="58" t="str">
        <f>IF(Table1[[#This Row],[HARGA_BYPASS]]="",IF(Table1[[#This Row],[_HARGA]]="","",Table1[[#This Row],[_HARGA]]*1000),Table1[[#This Row],[HARGA_BYPASS]])</f>
        <v/>
      </c>
      <c r="V826" s="2"/>
      <c r="W826" s="2"/>
      <c r="X826" s="58" t="str">
        <f>IF(Table1[[#This Row],[ROWID]]="","",IF(Table1[[#This Row],[ROWID]]=C827,"",SUMIF(Table1[ROWID],Table1[[#This Row],[ROWID]],Table1[TOTAL])))</f>
        <v/>
      </c>
      <c r="AA82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26" t="str">
        <f>IF(Table1[[#This Row],[JUMLAH NOTA]]="","",IF(Table1[[#This Row],[CONV]]="",Table1[[#This Row],[JUMLAH NOTA]],Table1[[#This Row],[JUMLAH NOTA]]*Table1[[#This Row],[CONV]]))</f>
        <v/>
      </c>
      <c r="AC826" t="str">
        <f>IF(Table1[[#This Row],[ISI_CONV]]="","",IF(Table1[[#This Row],[CONV]]="",Table1[[#This Row],[SATUAN NOTA]],Table1[[#This Row],[SATUAN]]))</f>
        <v/>
      </c>
      <c r="AD826" s="58" t="str">
        <f>IF(Table1[[#This Row],[HARGA]]="","",IF(Table1[[#This Row],[CONV]]="",Table1[[#This Row],[HARGA]],Table1[[#This Row],[HARGA]]/Table1[[#This Row],[CONV]]))</f>
        <v/>
      </c>
      <c r="AE826" s="58" t="str">
        <f>IF(Table1[[#This Row],[HARGA_CONV]]="","",Table1[[#This Row],[HARGA_CONV]]*Table1[[#This Row],[ISI_CONV]]*(100%-(Table1[[#This Row],[DISKON]]+Table1[[#This Row],[DISKON NOTA]])))</f>
        <v/>
      </c>
      <c r="AF826" s="3">
        <f>IF(Table1[[#This Row],[TANGGAL NOTA]]="",AF825,Table1[[#This Row],[TANGGAL NOTA]])</f>
        <v>45534</v>
      </c>
      <c r="AG826" s="3"/>
      <c r="AH826" s="3">
        <f>IF(Table1[[#This Row],[TANGGAL UPDATE]]="",AH825,Table1[[#This Row],[TANGGAL UPDATE]])</f>
        <v>45535</v>
      </c>
      <c r="AI826" t="str" cm="1">
        <f t="array" ref="AI826">IF(Table1[[#This Row],[A1]]="",AI825,INDEX(Table6[3],Table1[[#This Row],[Q1]]))</f>
        <v>KO</v>
      </c>
      <c r="AJ826" t="str">
        <f>IF(Table1[[#This Row],[_KETERANGAN]]="","",Table1[[#This Row],[_KETERANGAN]])</f>
        <v/>
      </c>
      <c r="AK826" t="str" cm="1">
        <f t="array" ref="AK826">IF(Table1[[#This Row],[A1]]="",AK825,INDEX(Table6[3],Table1[[#This Row],[Q1]]))</f>
        <v>KO</v>
      </c>
      <c r="AL826" s="5" t="str" cm="1">
        <f t="array" ref="AL826">IF(Table1[[#This Row],[A1]]="",AL825,INDEX(Table6[1],Table1[[#This Row],[Q1]]))</f>
        <v>PERDANA</v>
      </c>
      <c r="AM826" t="str" cm="1">
        <f t="array" ref="AM826">IF(Table1[[#This Row],[A1]]="",AM825,INDEX(Table6[2],Table1[[#This Row],[Q1]]))</f>
        <v>BREBES</v>
      </c>
      <c r="AN826" t="str">
        <f>CONCATENATE(Table1[[#This Row],[TOKO_H]],"-",Table1[[#This Row],[KOTA_H]])</f>
        <v>PERDANA-BREBES</v>
      </c>
      <c r="AO826"/>
      <c r="AP826" t="s">
        <v>9561</v>
      </c>
      <c r="AQ826"/>
    </row>
    <row r="827" spans="1:43">
      <c r="A827" t="str">
        <f>IF(Table1[[#This Row],[KODE BARANG]]="","",MATCH(Table1[[#This Row],[KODE BARANG]],DBS[KODE BARANG],0))</f>
        <v/>
      </c>
      <c r="B827" t="str">
        <f>IF(Table1[[#This Row],[ROWID]]="","",ROW()-2)</f>
        <v/>
      </c>
      <c r="C827" t="str">
        <f>IF(Table1[[#This Row],[NAMA BARANG]]="","",IF(Table1[[#This Row],[ID]]="",C826,Table1[[#This Row],[ID]]))</f>
        <v/>
      </c>
      <c r="D827" t="str">
        <f>IF(Table1[[#This Row],[A1]]="","",MATCH(Table1[[#This Row],[A1]],Table6[5],0))</f>
        <v/>
      </c>
      <c r="E827" t="str">
        <f>IF(Table1[[#This Row],[ID]]="","",Table1[[#This Row],[TOKO-KOTA_H]])</f>
        <v/>
      </c>
      <c r="F827" t="str">
        <f>IF(Table1[[#This Row],[NOTA TOKO]]="","",ROW()-2)</f>
        <v/>
      </c>
      <c r="G827" s="59"/>
      <c r="H827" s="1"/>
      <c r="J827" s="1"/>
      <c r="K827"/>
      <c r="L827" t="str">
        <f>IF(Table1[[#This Row],[_NAMA BARANG]]="",IF(Table1[[#This Row],[//DBS]]="","",INDEX(DBS[NAMA],Table1[[#This Row],[//DBS]])),Table1[[#This Row],[_NAMA BARANG]])</f>
        <v/>
      </c>
      <c r="M827"/>
      <c r="O827" t="str">
        <f>IF(Table1[[#This Row],[ROWID]]="","",IF(Table1[[#This Row],[_KETERANGAN]]="STOCK BELUM LENGKAP","ADA",IF(Table1[[#This Row],[KODE BARANG]]="","TIDAK ADA","ADA")))</f>
        <v/>
      </c>
      <c r="R827" t="str">
        <f>IF(Table1[[#This Row],[//DBS]]="","",INDEX(DBS[ISI],Table1[[#This Row],[//DBS]]))</f>
        <v/>
      </c>
      <c r="S827" t="str">
        <f>IF(Table1[[#This Row],[//DBS]]="","",IF(Table1[[#This Row],[SATUAN_BYPASS]]="",INDEX(DBS[[SATUAN ]],Table1[[#This Row],[//DBS]]),Table1[SATUAN_BYPASS]))</f>
        <v/>
      </c>
      <c r="U827" s="58" t="str">
        <f>IF(Table1[[#This Row],[HARGA_BYPASS]]="",IF(Table1[[#This Row],[_HARGA]]="","",Table1[[#This Row],[_HARGA]]*1000),Table1[[#This Row],[HARGA_BYPASS]])</f>
        <v/>
      </c>
      <c r="V827" s="2"/>
      <c r="W827" s="2"/>
      <c r="X827" s="58" t="str">
        <f>IF(Table1[[#This Row],[ROWID]]="","",IF(Table1[[#This Row],[ROWID]]=C828,"",SUMIF(Table1[ROWID],Table1[[#This Row],[ROWID]],Table1[TOTAL])))</f>
        <v/>
      </c>
      <c r="AA82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27" t="str">
        <f>IF(Table1[[#This Row],[JUMLAH NOTA]]="","",IF(Table1[[#This Row],[CONV]]="",Table1[[#This Row],[JUMLAH NOTA]],Table1[[#This Row],[JUMLAH NOTA]]*Table1[[#This Row],[CONV]]))</f>
        <v/>
      </c>
      <c r="AC827" t="str">
        <f>IF(Table1[[#This Row],[ISI_CONV]]="","",IF(Table1[[#This Row],[CONV]]="",Table1[[#This Row],[SATUAN NOTA]],Table1[[#This Row],[SATUAN]]))</f>
        <v/>
      </c>
      <c r="AD827" s="58" t="str">
        <f>IF(Table1[[#This Row],[HARGA]]="","",IF(Table1[[#This Row],[CONV]]="",Table1[[#This Row],[HARGA]],Table1[[#This Row],[HARGA]]/Table1[[#This Row],[CONV]]))</f>
        <v/>
      </c>
      <c r="AE827" s="58" t="str">
        <f>IF(Table1[[#This Row],[HARGA_CONV]]="","",Table1[[#This Row],[HARGA_CONV]]*Table1[[#This Row],[ISI_CONV]]*(100%-(Table1[[#This Row],[DISKON]]+Table1[[#This Row],[DISKON NOTA]])))</f>
        <v/>
      </c>
      <c r="AF827" s="3">
        <f>IF(Table1[[#This Row],[TANGGAL NOTA]]="",AF826,Table1[[#This Row],[TANGGAL NOTA]])</f>
        <v>45534</v>
      </c>
      <c r="AG827" s="3"/>
      <c r="AH827" s="3">
        <f>IF(Table1[[#This Row],[TANGGAL UPDATE]]="",AH826,Table1[[#This Row],[TANGGAL UPDATE]])</f>
        <v>45535</v>
      </c>
      <c r="AI827" t="str" cm="1">
        <f t="array" ref="AI827">IF(Table1[[#This Row],[A1]]="",AI826,INDEX(Table6[3],Table1[[#This Row],[Q1]]))</f>
        <v>KO</v>
      </c>
      <c r="AJ827" t="str">
        <f>IF(Table1[[#This Row],[_KETERANGAN]]="","",Table1[[#This Row],[_KETERANGAN]])</f>
        <v/>
      </c>
      <c r="AK827" t="str" cm="1">
        <f t="array" ref="AK827">IF(Table1[[#This Row],[A1]]="",AK826,INDEX(Table6[3],Table1[[#This Row],[Q1]]))</f>
        <v>KO</v>
      </c>
      <c r="AL827" s="5" t="str" cm="1">
        <f t="array" ref="AL827">IF(Table1[[#This Row],[A1]]="",AL826,INDEX(Table6[1],Table1[[#This Row],[Q1]]))</f>
        <v>PERDANA</v>
      </c>
      <c r="AM827" t="str" cm="1">
        <f t="array" ref="AM827">IF(Table1[[#This Row],[A1]]="",AM826,INDEX(Table6[2],Table1[[#This Row],[Q1]]))</f>
        <v>BREBES</v>
      </c>
      <c r="AN827" t="str">
        <f>CONCATENATE(Table1[[#This Row],[TOKO_H]],"-",Table1[[#This Row],[KOTA_H]])</f>
        <v>PERDANA-BREBES</v>
      </c>
      <c r="AO827"/>
      <c r="AP827" t="s">
        <v>9561</v>
      </c>
      <c r="AQ827"/>
    </row>
    <row r="828" spans="1:43">
      <c r="A828" t="str">
        <f>IF(Table1[[#This Row],[KODE BARANG]]="","",MATCH(Table1[[#This Row],[KODE BARANG]],DBS[KODE BARANG],0))</f>
        <v/>
      </c>
      <c r="B828" t="str">
        <f>IF(Table1[[#This Row],[ROWID]]="","",ROW()-2)</f>
        <v/>
      </c>
      <c r="C828" t="str">
        <f>IF(Table1[[#This Row],[NAMA BARANG]]="","",IF(Table1[[#This Row],[ID]]="",C827,Table1[[#This Row],[ID]]))</f>
        <v/>
      </c>
      <c r="D828" t="str">
        <f>IF(Table1[[#This Row],[A1]]="","",MATCH(Table1[[#This Row],[A1]],Table6[5],0))</f>
        <v/>
      </c>
      <c r="E828" t="str">
        <f>IF(Table1[[#This Row],[ID]]="","",Table1[[#This Row],[TOKO-KOTA_H]])</f>
        <v/>
      </c>
      <c r="F828" t="str">
        <f>IF(Table1[[#This Row],[NOTA TOKO]]="","",ROW()-2)</f>
        <v/>
      </c>
      <c r="G828" s="59"/>
      <c r="H828" s="1"/>
      <c r="J828" s="1"/>
      <c r="K828"/>
      <c r="L828" t="str">
        <f>IF(Table1[[#This Row],[_NAMA BARANG]]="",IF(Table1[[#This Row],[//DBS]]="","",INDEX(DBS[NAMA],Table1[[#This Row],[//DBS]])),Table1[[#This Row],[_NAMA BARANG]])</f>
        <v/>
      </c>
      <c r="M828"/>
      <c r="O828" t="str">
        <f>IF(Table1[[#This Row],[ROWID]]="","",IF(Table1[[#This Row],[_KETERANGAN]]="STOCK BELUM LENGKAP","ADA",IF(Table1[[#This Row],[KODE BARANG]]="","TIDAK ADA","ADA")))</f>
        <v/>
      </c>
      <c r="R828" t="str">
        <f>IF(Table1[[#This Row],[//DBS]]="","",INDEX(DBS[ISI],Table1[[#This Row],[//DBS]]))</f>
        <v/>
      </c>
      <c r="S828" t="str">
        <f>IF(Table1[[#This Row],[//DBS]]="","",IF(Table1[[#This Row],[SATUAN_BYPASS]]="",INDEX(DBS[[SATUAN ]],Table1[[#This Row],[//DBS]]),Table1[SATUAN_BYPASS]))</f>
        <v/>
      </c>
      <c r="U828" s="58" t="str">
        <f>IF(Table1[[#This Row],[HARGA_BYPASS]]="",IF(Table1[[#This Row],[_HARGA]]="","",Table1[[#This Row],[_HARGA]]*1000),Table1[[#This Row],[HARGA_BYPASS]])</f>
        <v/>
      </c>
      <c r="V828" s="2"/>
      <c r="W828" s="2"/>
      <c r="X828" s="58" t="str">
        <f>IF(Table1[[#This Row],[ROWID]]="","",IF(Table1[[#This Row],[ROWID]]=C829,"",SUMIF(Table1[ROWID],Table1[[#This Row],[ROWID]],Table1[TOTAL])))</f>
        <v/>
      </c>
      <c r="AA82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28" t="str">
        <f>IF(Table1[[#This Row],[JUMLAH NOTA]]="","",IF(Table1[[#This Row],[CONV]]="",Table1[[#This Row],[JUMLAH NOTA]],Table1[[#This Row],[JUMLAH NOTA]]*Table1[[#This Row],[CONV]]))</f>
        <v/>
      </c>
      <c r="AC828" t="str">
        <f>IF(Table1[[#This Row],[ISI_CONV]]="","",IF(Table1[[#This Row],[CONV]]="",Table1[[#This Row],[SATUAN NOTA]],Table1[[#This Row],[SATUAN]]))</f>
        <v/>
      </c>
      <c r="AD828" s="58" t="str">
        <f>IF(Table1[[#This Row],[HARGA]]="","",IF(Table1[[#This Row],[CONV]]="",Table1[[#This Row],[HARGA]],Table1[[#This Row],[HARGA]]/Table1[[#This Row],[CONV]]))</f>
        <v/>
      </c>
      <c r="AE828" s="58" t="str">
        <f>IF(Table1[[#This Row],[HARGA_CONV]]="","",Table1[[#This Row],[HARGA_CONV]]*Table1[[#This Row],[ISI_CONV]]*(100%-(Table1[[#This Row],[DISKON]]+Table1[[#This Row],[DISKON NOTA]])))</f>
        <v/>
      </c>
      <c r="AF828" s="3">
        <f>IF(Table1[[#This Row],[TANGGAL NOTA]]="",AF827,Table1[[#This Row],[TANGGAL NOTA]])</f>
        <v>45534</v>
      </c>
      <c r="AG828" s="3"/>
      <c r="AH828" s="3">
        <f>IF(Table1[[#This Row],[TANGGAL UPDATE]]="",AH827,Table1[[#This Row],[TANGGAL UPDATE]])</f>
        <v>45535</v>
      </c>
      <c r="AI828" t="str" cm="1">
        <f t="array" ref="AI828">IF(Table1[[#This Row],[A1]]="",AI827,INDEX(Table6[3],Table1[[#This Row],[Q1]]))</f>
        <v>KO</v>
      </c>
      <c r="AJ828" t="str">
        <f>IF(Table1[[#This Row],[_KETERANGAN]]="","",Table1[[#This Row],[_KETERANGAN]])</f>
        <v/>
      </c>
      <c r="AK828" t="str" cm="1">
        <f t="array" ref="AK828">IF(Table1[[#This Row],[A1]]="",AK827,INDEX(Table6[3],Table1[[#This Row],[Q1]]))</f>
        <v>KO</v>
      </c>
      <c r="AL828" s="5" t="str" cm="1">
        <f t="array" ref="AL828">IF(Table1[[#This Row],[A1]]="",AL827,INDEX(Table6[1],Table1[[#This Row],[Q1]]))</f>
        <v>PERDANA</v>
      </c>
      <c r="AM828" t="str" cm="1">
        <f t="array" ref="AM828">IF(Table1[[#This Row],[A1]]="",AM827,INDEX(Table6[2],Table1[[#This Row],[Q1]]))</f>
        <v>BREBES</v>
      </c>
      <c r="AN828" t="str">
        <f>CONCATENATE(Table1[[#This Row],[TOKO_H]],"-",Table1[[#This Row],[KOTA_H]])</f>
        <v>PERDANA-BREBES</v>
      </c>
      <c r="AO828"/>
      <c r="AP828" t="s">
        <v>9561</v>
      </c>
      <c r="AQ828"/>
    </row>
    <row r="829" spans="1:43">
      <c r="A829" t="str">
        <f>IF(Table1[[#This Row],[KODE BARANG]]="","",MATCH(Table1[[#This Row],[KODE BARANG]],DBS[KODE BARANG],0))</f>
        <v/>
      </c>
      <c r="B829" t="str">
        <f>IF(Table1[[#This Row],[ROWID]]="","",ROW()-2)</f>
        <v/>
      </c>
      <c r="C829" t="str">
        <f>IF(Table1[[#This Row],[NAMA BARANG]]="","",IF(Table1[[#This Row],[ID]]="",C828,Table1[[#This Row],[ID]]))</f>
        <v/>
      </c>
      <c r="D829" t="str">
        <f>IF(Table1[[#This Row],[A1]]="","",MATCH(Table1[[#This Row],[A1]],Table6[5],0))</f>
        <v/>
      </c>
      <c r="E829" t="str">
        <f>IF(Table1[[#This Row],[ID]]="","",Table1[[#This Row],[TOKO-KOTA_H]])</f>
        <v/>
      </c>
      <c r="F829" t="str">
        <f>IF(Table1[[#This Row],[NOTA TOKO]]="","",ROW()-2)</f>
        <v/>
      </c>
      <c r="G829" s="59"/>
      <c r="H829" s="1"/>
      <c r="J829" s="1"/>
      <c r="K829"/>
      <c r="L829" t="str">
        <f>IF(Table1[[#This Row],[_NAMA BARANG]]="",IF(Table1[[#This Row],[//DBS]]="","",INDEX(DBS[NAMA],Table1[[#This Row],[//DBS]])),Table1[[#This Row],[_NAMA BARANG]])</f>
        <v/>
      </c>
      <c r="M829"/>
      <c r="O829" t="str">
        <f>IF(Table1[[#This Row],[ROWID]]="","",IF(Table1[[#This Row],[_KETERANGAN]]="STOCK BELUM LENGKAP","ADA",IF(Table1[[#This Row],[KODE BARANG]]="","TIDAK ADA","ADA")))</f>
        <v/>
      </c>
      <c r="R829" t="str">
        <f>IF(Table1[[#This Row],[//DBS]]="","",INDEX(DBS[ISI],Table1[[#This Row],[//DBS]]))</f>
        <v/>
      </c>
      <c r="S829" t="str">
        <f>IF(Table1[[#This Row],[//DBS]]="","",IF(Table1[[#This Row],[SATUAN_BYPASS]]="",INDEX(DBS[[SATUAN ]],Table1[[#This Row],[//DBS]]),Table1[SATUAN_BYPASS]))</f>
        <v/>
      </c>
      <c r="U829" s="58" t="str">
        <f>IF(Table1[[#This Row],[HARGA_BYPASS]]="",IF(Table1[[#This Row],[_HARGA]]="","",Table1[[#This Row],[_HARGA]]*1000),Table1[[#This Row],[HARGA_BYPASS]])</f>
        <v/>
      </c>
      <c r="V829" s="2"/>
      <c r="W829" s="2"/>
      <c r="X829" s="58" t="str">
        <f>IF(Table1[[#This Row],[ROWID]]="","",IF(Table1[[#This Row],[ROWID]]=C830,"",SUMIF(Table1[ROWID],Table1[[#This Row],[ROWID]],Table1[TOTAL])))</f>
        <v/>
      </c>
      <c r="AA82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29" t="str">
        <f>IF(Table1[[#This Row],[JUMLAH NOTA]]="","",IF(Table1[[#This Row],[CONV]]="",Table1[[#This Row],[JUMLAH NOTA]],Table1[[#This Row],[JUMLAH NOTA]]*Table1[[#This Row],[CONV]]))</f>
        <v/>
      </c>
      <c r="AC829" t="str">
        <f>IF(Table1[[#This Row],[ISI_CONV]]="","",IF(Table1[[#This Row],[CONV]]="",Table1[[#This Row],[SATUAN NOTA]],Table1[[#This Row],[SATUAN]]))</f>
        <v/>
      </c>
      <c r="AD829" s="58" t="str">
        <f>IF(Table1[[#This Row],[HARGA]]="","",IF(Table1[[#This Row],[CONV]]="",Table1[[#This Row],[HARGA]],Table1[[#This Row],[HARGA]]/Table1[[#This Row],[CONV]]))</f>
        <v/>
      </c>
      <c r="AE829" s="58" t="str">
        <f>IF(Table1[[#This Row],[HARGA_CONV]]="","",Table1[[#This Row],[HARGA_CONV]]*Table1[[#This Row],[ISI_CONV]]*(100%-(Table1[[#This Row],[DISKON]]+Table1[[#This Row],[DISKON NOTA]])))</f>
        <v/>
      </c>
      <c r="AF829" s="3">
        <f>IF(Table1[[#This Row],[TANGGAL NOTA]]="",AF828,Table1[[#This Row],[TANGGAL NOTA]])</f>
        <v>45534</v>
      </c>
      <c r="AG829" s="3"/>
      <c r="AH829" s="3">
        <f>IF(Table1[[#This Row],[TANGGAL UPDATE]]="",AH828,Table1[[#This Row],[TANGGAL UPDATE]])</f>
        <v>45535</v>
      </c>
      <c r="AI829" t="str" cm="1">
        <f t="array" ref="AI829">IF(Table1[[#This Row],[A1]]="",AI828,INDEX(Table6[3],Table1[[#This Row],[Q1]]))</f>
        <v>KO</v>
      </c>
      <c r="AJ829" t="str">
        <f>IF(Table1[[#This Row],[_KETERANGAN]]="","",Table1[[#This Row],[_KETERANGAN]])</f>
        <v/>
      </c>
      <c r="AK829" t="str" cm="1">
        <f t="array" ref="AK829">IF(Table1[[#This Row],[A1]]="",AK828,INDEX(Table6[3],Table1[[#This Row],[Q1]]))</f>
        <v>KO</v>
      </c>
      <c r="AL829" s="5" t="str" cm="1">
        <f t="array" ref="AL829">IF(Table1[[#This Row],[A1]]="",AL828,INDEX(Table6[1],Table1[[#This Row],[Q1]]))</f>
        <v>PERDANA</v>
      </c>
      <c r="AM829" t="str" cm="1">
        <f t="array" ref="AM829">IF(Table1[[#This Row],[A1]]="",AM828,INDEX(Table6[2],Table1[[#This Row],[Q1]]))</f>
        <v>BREBES</v>
      </c>
      <c r="AN829" t="str">
        <f>CONCATENATE(Table1[[#This Row],[TOKO_H]],"-",Table1[[#This Row],[KOTA_H]])</f>
        <v>PERDANA-BREBES</v>
      </c>
      <c r="AO829"/>
      <c r="AP829" t="s">
        <v>9561</v>
      </c>
      <c r="AQ829"/>
    </row>
    <row r="830" spans="1:43">
      <c r="A830" t="str">
        <f>IF(Table1[[#This Row],[KODE BARANG]]="","",MATCH(Table1[[#This Row],[KODE BARANG]],DBS[KODE BARANG],0))</f>
        <v/>
      </c>
      <c r="B830" t="str">
        <f>IF(Table1[[#This Row],[ROWID]]="","",ROW()-2)</f>
        <v/>
      </c>
      <c r="C830" t="str">
        <f>IF(Table1[[#This Row],[NAMA BARANG]]="","",IF(Table1[[#This Row],[ID]]="",C829,Table1[[#This Row],[ID]]))</f>
        <v/>
      </c>
      <c r="D830" t="str">
        <f>IF(Table1[[#This Row],[A1]]="","",MATCH(Table1[[#This Row],[A1]],Table6[5],0))</f>
        <v/>
      </c>
      <c r="E830" t="str">
        <f>IF(Table1[[#This Row],[ID]]="","",Table1[[#This Row],[TOKO-KOTA_H]])</f>
        <v/>
      </c>
      <c r="F830" t="str">
        <f>IF(Table1[[#This Row],[NOTA TOKO]]="","",ROW()-2)</f>
        <v/>
      </c>
      <c r="G830" s="59"/>
      <c r="H830" s="1"/>
      <c r="J830" s="1"/>
      <c r="K830"/>
      <c r="L830" t="str">
        <f>IF(Table1[[#This Row],[_NAMA BARANG]]="",IF(Table1[[#This Row],[//DBS]]="","",INDEX(DBS[NAMA],Table1[[#This Row],[//DBS]])),Table1[[#This Row],[_NAMA BARANG]])</f>
        <v/>
      </c>
      <c r="M830"/>
      <c r="O830" t="str">
        <f>IF(Table1[[#This Row],[ROWID]]="","",IF(Table1[[#This Row],[_KETERANGAN]]="STOCK BELUM LENGKAP","ADA",IF(Table1[[#This Row],[KODE BARANG]]="","TIDAK ADA","ADA")))</f>
        <v/>
      </c>
      <c r="R830" t="str">
        <f>IF(Table1[[#This Row],[//DBS]]="","",INDEX(DBS[ISI],Table1[[#This Row],[//DBS]]))</f>
        <v/>
      </c>
      <c r="S830" t="str">
        <f>IF(Table1[[#This Row],[//DBS]]="","",IF(Table1[[#This Row],[SATUAN_BYPASS]]="",INDEX(DBS[[SATUAN ]],Table1[[#This Row],[//DBS]]),Table1[SATUAN_BYPASS]))</f>
        <v/>
      </c>
      <c r="U830" s="58" t="str">
        <f>IF(Table1[[#This Row],[HARGA_BYPASS]]="",IF(Table1[[#This Row],[_HARGA]]="","",Table1[[#This Row],[_HARGA]]*1000),Table1[[#This Row],[HARGA_BYPASS]])</f>
        <v/>
      </c>
      <c r="V830" s="2"/>
      <c r="W830" s="2"/>
      <c r="X830" s="58" t="str">
        <f>IF(Table1[[#This Row],[ROWID]]="","",IF(Table1[[#This Row],[ROWID]]=C831,"",SUMIF(Table1[ROWID],Table1[[#This Row],[ROWID]],Table1[TOTAL])))</f>
        <v/>
      </c>
      <c r="AA83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30" t="str">
        <f>IF(Table1[[#This Row],[JUMLAH NOTA]]="","",IF(Table1[[#This Row],[CONV]]="",Table1[[#This Row],[JUMLAH NOTA]],Table1[[#This Row],[JUMLAH NOTA]]*Table1[[#This Row],[CONV]]))</f>
        <v/>
      </c>
      <c r="AC830" t="str">
        <f>IF(Table1[[#This Row],[ISI_CONV]]="","",IF(Table1[[#This Row],[CONV]]="",Table1[[#This Row],[SATUAN NOTA]],Table1[[#This Row],[SATUAN]]))</f>
        <v/>
      </c>
      <c r="AD830" s="58" t="str">
        <f>IF(Table1[[#This Row],[HARGA]]="","",IF(Table1[[#This Row],[CONV]]="",Table1[[#This Row],[HARGA]],Table1[[#This Row],[HARGA]]/Table1[[#This Row],[CONV]]))</f>
        <v/>
      </c>
      <c r="AE830" s="58" t="str">
        <f>IF(Table1[[#This Row],[HARGA_CONV]]="","",Table1[[#This Row],[HARGA_CONV]]*Table1[[#This Row],[ISI_CONV]]*(100%-(Table1[[#This Row],[DISKON]]+Table1[[#This Row],[DISKON NOTA]])))</f>
        <v/>
      </c>
      <c r="AF830" s="3">
        <f>IF(Table1[[#This Row],[TANGGAL NOTA]]="",AF829,Table1[[#This Row],[TANGGAL NOTA]])</f>
        <v>45534</v>
      </c>
      <c r="AG830" s="3"/>
      <c r="AH830" s="3">
        <f>IF(Table1[[#This Row],[TANGGAL UPDATE]]="",AH829,Table1[[#This Row],[TANGGAL UPDATE]])</f>
        <v>45535</v>
      </c>
      <c r="AI830" t="str" cm="1">
        <f t="array" ref="AI830">IF(Table1[[#This Row],[A1]]="",AI829,INDEX(Table6[3],Table1[[#This Row],[Q1]]))</f>
        <v>KO</v>
      </c>
      <c r="AJ830" t="str">
        <f>IF(Table1[[#This Row],[_KETERANGAN]]="","",Table1[[#This Row],[_KETERANGAN]])</f>
        <v/>
      </c>
      <c r="AK830" t="str" cm="1">
        <f t="array" ref="AK830">IF(Table1[[#This Row],[A1]]="",AK829,INDEX(Table6[3],Table1[[#This Row],[Q1]]))</f>
        <v>KO</v>
      </c>
      <c r="AL830" s="5" t="str" cm="1">
        <f t="array" ref="AL830">IF(Table1[[#This Row],[A1]]="",AL829,INDEX(Table6[1],Table1[[#This Row],[Q1]]))</f>
        <v>PERDANA</v>
      </c>
      <c r="AM830" t="str" cm="1">
        <f t="array" ref="AM830">IF(Table1[[#This Row],[A1]]="",AM829,INDEX(Table6[2],Table1[[#This Row],[Q1]]))</f>
        <v>BREBES</v>
      </c>
      <c r="AN830" t="str">
        <f>CONCATENATE(Table1[[#This Row],[TOKO_H]],"-",Table1[[#This Row],[KOTA_H]])</f>
        <v>PERDANA-BREBES</v>
      </c>
      <c r="AO830"/>
      <c r="AP830" t="s">
        <v>9561</v>
      </c>
      <c r="AQ830"/>
    </row>
    <row r="831" spans="1:43">
      <c r="A831" t="str">
        <f>IF(Table1[[#This Row],[KODE BARANG]]="","",MATCH(Table1[[#This Row],[KODE BARANG]],DBS[KODE BARANG],0))</f>
        <v/>
      </c>
      <c r="B831" t="str">
        <f>IF(Table1[[#This Row],[ROWID]]="","",ROW()-2)</f>
        <v/>
      </c>
      <c r="C831" t="str">
        <f>IF(Table1[[#This Row],[NAMA BARANG]]="","",IF(Table1[[#This Row],[ID]]="",C830,Table1[[#This Row],[ID]]))</f>
        <v/>
      </c>
      <c r="D831" t="str">
        <f>IF(Table1[[#This Row],[A1]]="","",MATCH(Table1[[#This Row],[A1]],Table6[5],0))</f>
        <v/>
      </c>
      <c r="E831" t="str">
        <f>IF(Table1[[#This Row],[ID]]="","",Table1[[#This Row],[TOKO-KOTA_H]])</f>
        <v/>
      </c>
      <c r="F831" t="str">
        <f>IF(Table1[[#This Row],[NOTA TOKO]]="","",ROW()-2)</f>
        <v/>
      </c>
      <c r="G831" s="59"/>
      <c r="H831" s="1"/>
      <c r="J831" s="1"/>
      <c r="K831"/>
      <c r="L831" t="str">
        <f>IF(Table1[[#This Row],[_NAMA BARANG]]="",IF(Table1[[#This Row],[//DBS]]="","",INDEX(DBS[NAMA],Table1[[#This Row],[//DBS]])),Table1[[#This Row],[_NAMA BARANG]])</f>
        <v/>
      </c>
      <c r="M831"/>
      <c r="O831" t="str">
        <f>IF(Table1[[#This Row],[ROWID]]="","",IF(Table1[[#This Row],[_KETERANGAN]]="STOCK BELUM LENGKAP","ADA",IF(Table1[[#This Row],[KODE BARANG]]="","TIDAK ADA","ADA")))</f>
        <v/>
      </c>
      <c r="R831" t="str">
        <f>IF(Table1[[#This Row],[//DBS]]="","",INDEX(DBS[ISI],Table1[[#This Row],[//DBS]]))</f>
        <v/>
      </c>
      <c r="S831" t="str">
        <f>IF(Table1[[#This Row],[//DBS]]="","",IF(Table1[[#This Row],[SATUAN_BYPASS]]="",INDEX(DBS[[SATUAN ]],Table1[[#This Row],[//DBS]]),Table1[SATUAN_BYPASS]))</f>
        <v/>
      </c>
      <c r="U831" s="58" t="str">
        <f>IF(Table1[[#This Row],[HARGA_BYPASS]]="",IF(Table1[[#This Row],[_HARGA]]="","",Table1[[#This Row],[_HARGA]]*1000),Table1[[#This Row],[HARGA_BYPASS]])</f>
        <v/>
      </c>
      <c r="V831" s="2"/>
      <c r="W831" s="2"/>
      <c r="X831" s="58" t="str">
        <f>IF(Table1[[#This Row],[ROWID]]="","",IF(Table1[[#This Row],[ROWID]]=C832,"",SUMIF(Table1[ROWID],Table1[[#This Row],[ROWID]],Table1[TOTAL])))</f>
        <v/>
      </c>
      <c r="AA83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31" t="str">
        <f>IF(Table1[[#This Row],[JUMLAH NOTA]]="","",IF(Table1[[#This Row],[CONV]]="",Table1[[#This Row],[JUMLAH NOTA]],Table1[[#This Row],[JUMLAH NOTA]]*Table1[[#This Row],[CONV]]))</f>
        <v/>
      </c>
      <c r="AC831" t="str">
        <f>IF(Table1[[#This Row],[ISI_CONV]]="","",IF(Table1[[#This Row],[CONV]]="",Table1[[#This Row],[SATUAN NOTA]],Table1[[#This Row],[SATUAN]]))</f>
        <v/>
      </c>
      <c r="AD831" s="58" t="str">
        <f>IF(Table1[[#This Row],[HARGA]]="","",IF(Table1[[#This Row],[CONV]]="",Table1[[#This Row],[HARGA]],Table1[[#This Row],[HARGA]]/Table1[[#This Row],[CONV]]))</f>
        <v/>
      </c>
      <c r="AE831" s="58" t="str">
        <f>IF(Table1[[#This Row],[HARGA_CONV]]="","",Table1[[#This Row],[HARGA_CONV]]*Table1[[#This Row],[ISI_CONV]]*(100%-(Table1[[#This Row],[DISKON]]+Table1[[#This Row],[DISKON NOTA]])))</f>
        <v/>
      </c>
      <c r="AF831" s="3">
        <f>IF(Table1[[#This Row],[TANGGAL NOTA]]="",AF830,Table1[[#This Row],[TANGGAL NOTA]])</f>
        <v>45534</v>
      </c>
      <c r="AG831" s="3"/>
      <c r="AH831" s="3">
        <f>IF(Table1[[#This Row],[TANGGAL UPDATE]]="",AH830,Table1[[#This Row],[TANGGAL UPDATE]])</f>
        <v>45535</v>
      </c>
      <c r="AI831" t="str" cm="1">
        <f t="array" ref="AI831">IF(Table1[[#This Row],[A1]]="",AI830,INDEX(Table6[3],Table1[[#This Row],[Q1]]))</f>
        <v>KO</v>
      </c>
      <c r="AJ831" t="str">
        <f>IF(Table1[[#This Row],[_KETERANGAN]]="","",Table1[[#This Row],[_KETERANGAN]])</f>
        <v/>
      </c>
      <c r="AK831" t="str" cm="1">
        <f t="array" ref="AK831">IF(Table1[[#This Row],[A1]]="",AK830,INDEX(Table6[3],Table1[[#This Row],[Q1]]))</f>
        <v>KO</v>
      </c>
      <c r="AL831" s="5" t="str" cm="1">
        <f t="array" ref="AL831">IF(Table1[[#This Row],[A1]]="",AL830,INDEX(Table6[1],Table1[[#This Row],[Q1]]))</f>
        <v>PERDANA</v>
      </c>
      <c r="AM831" t="str" cm="1">
        <f t="array" ref="AM831">IF(Table1[[#This Row],[A1]]="",AM830,INDEX(Table6[2],Table1[[#This Row],[Q1]]))</f>
        <v>BREBES</v>
      </c>
      <c r="AN831" t="str">
        <f>CONCATENATE(Table1[[#This Row],[TOKO_H]],"-",Table1[[#This Row],[KOTA_H]])</f>
        <v>PERDANA-BREBES</v>
      </c>
      <c r="AO831"/>
      <c r="AP831" t="s">
        <v>9561</v>
      </c>
      <c r="AQ831"/>
    </row>
    <row r="832" spans="1:43">
      <c r="A832" t="str">
        <f>IF(Table1[[#This Row],[KODE BARANG]]="","",MATCH(Table1[[#This Row],[KODE BARANG]],DBS[KODE BARANG],0))</f>
        <v/>
      </c>
      <c r="B832" t="str">
        <f>IF(Table1[[#This Row],[ROWID]]="","",ROW()-2)</f>
        <v/>
      </c>
      <c r="C832" t="str">
        <f>IF(Table1[[#This Row],[NAMA BARANG]]="","",IF(Table1[[#This Row],[ID]]="",C831,Table1[[#This Row],[ID]]))</f>
        <v/>
      </c>
      <c r="D832" t="str">
        <f>IF(Table1[[#This Row],[A1]]="","",MATCH(Table1[[#This Row],[A1]],Table6[5],0))</f>
        <v/>
      </c>
      <c r="E832" t="str">
        <f>IF(Table1[[#This Row],[ID]]="","",Table1[[#This Row],[TOKO-KOTA_H]])</f>
        <v/>
      </c>
      <c r="F832" t="str">
        <f>IF(Table1[[#This Row],[NOTA TOKO]]="","",ROW()-2)</f>
        <v/>
      </c>
      <c r="G832" s="59"/>
      <c r="H832" s="1"/>
      <c r="J832" s="1"/>
      <c r="K832"/>
      <c r="L832" t="str">
        <f>IF(Table1[[#This Row],[_NAMA BARANG]]="",IF(Table1[[#This Row],[//DBS]]="","",INDEX(DBS[NAMA],Table1[[#This Row],[//DBS]])),Table1[[#This Row],[_NAMA BARANG]])</f>
        <v/>
      </c>
      <c r="M832"/>
      <c r="O832" t="str">
        <f>IF(Table1[[#This Row],[ROWID]]="","",IF(Table1[[#This Row],[_KETERANGAN]]="STOCK BELUM LENGKAP","ADA",IF(Table1[[#This Row],[KODE BARANG]]="","TIDAK ADA","ADA")))</f>
        <v/>
      </c>
      <c r="R832" t="str">
        <f>IF(Table1[[#This Row],[//DBS]]="","",INDEX(DBS[ISI],Table1[[#This Row],[//DBS]]))</f>
        <v/>
      </c>
      <c r="S832" t="str">
        <f>IF(Table1[[#This Row],[//DBS]]="","",IF(Table1[[#This Row],[SATUAN_BYPASS]]="",INDEX(DBS[[SATUAN ]],Table1[[#This Row],[//DBS]]),Table1[SATUAN_BYPASS]))</f>
        <v/>
      </c>
      <c r="U832" s="58" t="str">
        <f>IF(Table1[[#This Row],[HARGA_BYPASS]]="",IF(Table1[[#This Row],[_HARGA]]="","",Table1[[#This Row],[_HARGA]]*1000),Table1[[#This Row],[HARGA_BYPASS]])</f>
        <v/>
      </c>
      <c r="V832" s="2"/>
      <c r="W832" s="2"/>
      <c r="X832" s="58" t="str">
        <f>IF(Table1[[#This Row],[ROWID]]="","",IF(Table1[[#This Row],[ROWID]]=C833,"",SUMIF(Table1[ROWID],Table1[[#This Row],[ROWID]],Table1[TOTAL])))</f>
        <v/>
      </c>
      <c r="AA83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32" t="str">
        <f>IF(Table1[[#This Row],[JUMLAH NOTA]]="","",IF(Table1[[#This Row],[CONV]]="",Table1[[#This Row],[JUMLAH NOTA]],Table1[[#This Row],[JUMLAH NOTA]]*Table1[[#This Row],[CONV]]))</f>
        <v/>
      </c>
      <c r="AC832" t="str">
        <f>IF(Table1[[#This Row],[ISI_CONV]]="","",IF(Table1[[#This Row],[CONV]]="",Table1[[#This Row],[SATUAN NOTA]],Table1[[#This Row],[SATUAN]]))</f>
        <v/>
      </c>
      <c r="AD832" s="58" t="str">
        <f>IF(Table1[[#This Row],[HARGA]]="","",IF(Table1[[#This Row],[CONV]]="",Table1[[#This Row],[HARGA]],Table1[[#This Row],[HARGA]]/Table1[[#This Row],[CONV]]))</f>
        <v/>
      </c>
      <c r="AE832" s="58" t="str">
        <f>IF(Table1[[#This Row],[HARGA_CONV]]="","",Table1[[#This Row],[HARGA_CONV]]*Table1[[#This Row],[ISI_CONV]]*(100%-(Table1[[#This Row],[DISKON]]+Table1[[#This Row],[DISKON NOTA]])))</f>
        <v/>
      </c>
      <c r="AF832" s="3">
        <f>IF(Table1[[#This Row],[TANGGAL NOTA]]="",AF831,Table1[[#This Row],[TANGGAL NOTA]])</f>
        <v>45534</v>
      </c>
      <c r="AG832" s="3"/>
      <c r="AH832" s="3">
        <f>IF(Table1[[#This Row],[TANGGAL UPDATE]]="",AH831,Table1[[#This Row],[TANGGAL UPDATE]])</f>
        <v>45535</v>
      </c>
      <c r="AI832" t="str" cm="1">
        <f t="array" ref="AI832">IF(Table1[[#This Row],[A1]]="",AI831,INDEX(Table6[3],Table1[[#This Row],[Q1]]))</f>
        <v>KO</v>
      </c>
      <c r="AJ832" t="str">
        <f>IF(Table1[[#This Row],[_KETERANGAN]]="","",Table1[[#This Row],[_KETERANGAN]])</f>
        <v/>
      </c>
      <c r="AK832" t="str" cm="1">
        <f t="array" ref="AK832">IF(Table1[[#This Row],[A1]]="",AK831,INDEX(Table6[3],Table1[[#This Row],[Q1]]))</f>
        <v>KO</v>
      </c>
      <c r="AL832" s="5" t="str" cm="1">
        <f t="array" ref="AL832">IF(Table1[[#This Row],[A1]]="",AL831,INDEX(Table6[1],Table1[[#This Row],[Q1]]))</f>
        <v>PERDANA</v>
      </c>
      <c r="AM832" t="str" cm="1">
        <f t="array" ref="AM832">IF(Table1[[#This Row],[A1]]="",AM831,INDEX(Table6[2],Table1[[#This Row],[Q1]]))</f>
        <v>BREBES</v>
      </c>
      <c r="AN832" t="str">
        <f>CONCATENATE(Table1[[#This Row],[TOKO_H]],"-",Table1[[#This Row],[KOTA_H]])</f>
        <v>PERDANA-BREBES</v>
      </c>
      <c r="AO832"/>
      <c r="AP832" t="s">
        <v>9561</v>
      </c>
      <c r="AQ832"/>
    </row>
    <row r="833" spans="1:43">
      <c r="A833" t="str">
        <f>IF(Table1[[#This Row],[KODE BARANG]]="","",MATCH(Table1[[#This Row],[KODE BARANG]],DBS[KODE BARANG],0))</f>
        <v/>
      </c>
      <c r="B833" t="str">
        <f>IF(Table1[[#This Row],[ROWID]]="","",ROW()-2)</f>
        <v/>
      </c>
      <c r="C833" t="str">
        <f>IF(Table1[[#This Row],[NAMA BARANG]]="","",IF(Table1[[#This Row],[ID]]="",C832,Table1[[#This Row],[ID]]))</f>
        <v/>
      </c>
      <c r="D833" t="str">
        <f>IF(Table1[[#This Row],[A1]]="","",MATCH(Table1[[#This Row],[A1]],Table6[5],0))</f>
        <v/>
      </c>
      <c r="E833" t="str">
        <f>IF(Table1[[#This Row],[ID]]="","",Table1[[#This Row],[TOKO-KOTA_H]])</f>
        <v/>
      </c>
      <c r="F833" t="str">
        <f>IF(Table1[[#This Row],[NOTA TOKO]]="","",ROW()-2)</f>
        <v/>
      </c>
      <c r="G833" s="59"/>
      <c r="H833" s="1"/>
      <c r="J833" s="1"/>
      <c r="K833"/>
      <c r="L833" t="str">
        <f>IF(Table1[[#This Row],[_NAMA BARANG]]="",IF(Table1[[#This Row],[//DBS]]="","",INDEX(DBS[NAMA],Table1[[#This Row],[//DBS]])),Table1[[#This Row],[_NAMA BARANG]])</f>
        <v/>
      </c>
      <c r="M833"/>
      <c r="O833" t="str">
        <f>IF(Table1[[#This Row],[ROWID]]="","",IF(Table1[[#This Row],[_KETERANGAN]]="STOCK BELUM LENGKAP","ADA",IF(Table1[[#This Row],[KODE BARANG]]="","TIDAK ADA","ADA")))</f>
        <v/>
      </c>
      <c r="R833" t="str">
        <f>IF(Table1[[#This Row],[//DBS]]="","",INDEX(DBS[ISI],Table1[[#This Row],[//DBS]]))</f>
        <v/>
      </c>
      <c r="S833" t="str">
        <f>IF(Table1[[#This Row],[//DBS]]="","",IF(Table1[[#This Row],[SATUAN_BYPASS]]="",INDEX(DBS[[SATUAN ]],Table1[[#This Row],[//DBS]]),Table1[SATUAN_BYPASS]))</f>
        <v/>
      </c>
      <c r="U833" s="58" t="str">
        <f>IF(Table1[[#This Row],[HARGA_BYPASS]]="",IF(Table1[[#This Row],[_HARGA]]="","",Table1[[#This Row],[_HARGA]]*1000),Table1[[#This Row],[HARGA_BYPASS]])</f>
        <v/>
      </c>
      <c r="V833" s="2"/>
      <c r="W833" s="2"/>
      <c r="X833" s="58" t="str">
        <f>IF(Table1[[#This Row],[ROWID]]="","",IF(Table1[[#This Row],[ROWID]]=C834,"",SUMIF(Table1[ROWID],Table1[[#This Row],[ROWID]],Table1[TOTAL])))</f>
        <v/>
      </c>
      <c r="AA83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33" t="str">
        <f>IF(Table1[[#This Row],[JUMLAH NOTA]]="","",IF(Table1[[#This Row],[CONV]]="",Table1[[#This Row],[JUMLAH NOTA]],Table1[[#This Row],[JUMLAH NOTA]]*Table1[[#This Row],[CONV]]))</f>
        <v/>
      </c>
      <c r="AC833" t="str">
        <f>IF(Table1[[#This Row],[ISI_CONV]]="","",IF(Table1[[#This Row],[CONV]]="",Table1[[#This Row],[SATUAN NOTA]],Table1[[#This Row],[SATUAN]]))</f>
        <v/>
      </c>
      <c r="AD833" s="58" t="str">
        <f>IF(Table1[[#This Row],[HARGA]]="","",IF(Table1[[#This Row],[CONV]]="",Table1[[#This Row],[HARGA]],Table1[[#This Row],[HARGA]]/Table1[[#This Row],[CONV]]))</f>
        <v/>
      </c>
      <c r="AE833" s="58" t="str">
        <f>IF(Table1[[#This Row],[HARGA_CONV]]="","",Table1[[#This Row],[HARGA_CONV]]*Table1[[#This Row],[ISI_CONV]]*(100%-(Table1[[#This Row],[DISKON]]+Table1[[#This Row],[DISKON NOTA]])))</f>
        <v/>
      </c>
      <c r="AF833" s="3">
        <f>IF(Table1[[#This Row],[TANGGAL NOTA]]="",AF832,Table1[[#This Row],[TANGGAL NOTA]])</f>
        <v>45534</v>
      </c>
      <c r="AG833" s="3"/>
      <c r="AH833" s="3">
        <f>IF(Table1[[#This Row],[TANGGAL UPDATE]]="",AH832,Table1[[#This Row],[TANGGAL UPDATE]])</f>
        <v>45535</v>
      </c>
      <c r="AI833" t="str" cm="1">
        <f t="array" ref="AI833">IF(Table1[[#This Row],[A1]]="",AI832,INDEX(Table6[3],Table1[[#This Row],[Q1]]))</f>
        <v>KO</v>
      </c>
      <c r="AJ833" t="str">
        <f>IF(Table1[[#This Row],[_KETERANGAN]]="","",Table1[[#This Row],[_KETERANGAN]])</f>
        <v/>
      </c>
      <c r="AK833" t="str" cm="1">
        <f t="array" ref="AK833">IF(Table1[[#This Row],[A1]]="",AK832,INDEX(Table6[3],Table1[[#This Row],[Q1]]))</f>
        <v>KO</v>
      </c>
      <c r="AL833" s="5" t="str" cm="1">
        <f t="array" ref="AL833">IF(Table1[[#This Row],[A1]]="",AL832,INDEX(Table6[1],Table1[[#This Row],[Q1]]))</f>
        <v>PERDANA</v>
      </c>
      <c r="AM833" t="str" cm="1">
        <f t="array" ref="AM833">IF(Table1[[#This Row],[A1]]="",AM832,INDEX(Table6[2],Table1[[#This Row],[Q1]]))</f>
        <v>BREBES</v>
      </c>
      <c r="AN833" t="str">
        <f>CONCATENATE(Table1[[#This Row],[TOKO_H]],"-",Table1[[#This Row],[KOTA_H]])</f>
        <v>PERDANA-BREBES</v>
      </c>
      <c r="AO833"/>
      <c r="AP833" t="s">
        <v>9561</v>
      </c>
      <c r="AQ833"/>
    </row>
    <row r="834" spans="1:43">
      <c r="A834" t="str">
        <f>IF(Table1[[#This Row],[KODE BARANG]]="","",MATCH(Table1[[#This Row],[KODE BARANG]],DBS[KODE BARANG],0))</f>
        <v/>
      </c>
      <c r="B834" t="str">
        <f>IF(Table1[[#This Row],[ROWID]]="","",ROW()-2)</f>
        <v/>
      </c>
      <c r="C834" t="str">
        <f>IF(Table1[[#This Row],[NAMA BARANG]]="","",IF(Table1[[#This Row],[ID]]="",C833,Table1[[#This Row],[ID]]))</f>
        <v/>
      </c>
      <c r="D834" t="str">
        <f>IF(Table1[[#This Row],[A1]]="","",MATCH(Table1[[#This Row],[A1]],Table6[5],0))</f>
        <v/>
      </c>
      <c r="E834" t="str">
        <f>IF(Table1[[#This Row],[ID]]="","",Table1[[#This Row],[TOKO-KOTA_H]])</f>
        <v/>
      </c>
      <c r="F834" t="str">
        <f>IF(Table1[[#This Row],[NOTA TOKO]]="","",ROW()-2)</f>
        <v/>
      </c>
      <c r="G834" s="59"/>
      <c r="H834" s="1"/>
      <c r="J834" s="1"/>
      <c r="K834"/>
      <c r="L834" t="str">
        <f>IF(Table1[[#This Row],[_NAMA BARANG]]="",IF(Table1[[#This Row],[//DBS]]="","",INDEX(DBS[NAMA],Table1[[#This Row],[//DBS]])),Table1[[#This Row],[_NAMA BARANG]])</f>
        <v/>
      </c>
      <c r="M834"/>
      <c r="O834" t="str">
        <f>IF(Table1[[#This Row],[ROWID]]="","",IF(Table1[[#This Row],[_KETERANGAN]]="STOCK BELUM LENGKAP","ADA",IF(Table1[[#This Row],[KODE BARANG]]="","TIDAK ADA","ADA")))</f>
        <v/>
      </c>
      <c r="R834" t="str">
        <f>IF(Table1[[#This Row],[//DBS]]="","",INDEX(DBS[ISI],Table1[[#This Row],[//DBS]]))</f>
        <v/>
      </c>
      <c r="S834" t="str">
        <f>IF(Table1[[#This Row],[//DBS]]="","",IF(Table1[[#This Row],[SATUAN_BYPASS]]="",INDEX(DBS[[SATUAN ]],Table1[[#This Row],[//DBS]]),Table1[SATUAN_BYPASS]))</f>
        <v/>
      </c>
      <c r="U834" s="58" t="str">
        <f>IF(Table1[[#This Row],[HARGA_BYPASS]]="",IF(Table1[[#This Row],[_HARGA]]="","",Table1[[#This Row],[_HARGA]]*1000),Table1[[#This Row],[HARGA_BYPASS]])</f>
        <v/>
      </c>
      <c r="V834" s="2"/>
      <c r="W834" s="2"/>
      <c r="X834" s="58" t="str">
        <f>IF(Table1[[#This Row],[ROWID]]="","",IF(Table1[[#This Row],[ROWID]]=C835,"",SUMIF(Table1[ROWID],Table1[[#This Row],[ROWID]],Table1[TOTAL])))</f>
        <v/>
      </c>
      <c r="AA83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34" t="str">
        <f>IF(Table1[[#This Row],[JUMLAH NOTA]]="","",IF(Table1[[#This Row],[CONV]]="",Table1[[#This Row],[JUMLAH NOTA]],Table1[[#This Row],[JUMLAH NOTA]]*Table1[[#This Row],[CONV]]))</f>
        <v/>
      </c>
      <c r="AC834" t="str">
        <f>IF(Table1[[#This Row],[ISI_CONV]]="","",IF(Table1[[#This Row],[CONV]]="",Table1[[#This Row],[SATUAN NOTA]],Table1[[#This Row],[SATUAN]]))</f>
        <v/>
      </c>
      <c r="AD834" s="58" t="str">
        <f>IF(Table1[[#This Row],[HARGA]]="","",IF(Table1[[#This Row],[CONV]]="",Table1[[#This Row],[HARGA]],Table1[[#This Row],[HARGA]]/Table1[[#This Row],[CONV]]))</f>
        <v/>
      </c>
      <c r="AE834" s="58" t="str">
        <f>IF(Table1[[#This Row],[HARGA_CONV]]="","",Table1[[#This Row],[HARGA_CONV]]*Table1[[#This Row],[ISI_CONV]]*(100%-(Table1[[#This Row],[DISKON]]+Table1[[#This Row],[DISKON NOTA]])))</f>
        <v/>
      </c>
      <c r="AF834" s="3">
        <f>IF(Table1[[#This Row],[TANGGAL NOTA]]="",AF833,Table1[[#This Row],[TANGGAL NOTA]])</f>
        <v>45534</v>
      </c>
      <c r="AG834" s="3"/>
      <c r="AH834" s="3">
        <f>IF(Table1[[#This Row],[TANGGAL UPDATE]]="",AH833,Table1[[#This Row],[TANGGAL UPDATE]])</f>
        <v>45535</v>
      </c>
      <c r="AI834" t="str" cm="1">
        <f t="array" ref="AI834">IF(Table1[[#This Row],[A1]]="",AI833,INDEX(Table6[3],Table1[[#This Row],[Q1]]))</f>
        <v>KO</v>
      </c>
      <c r="AJ834" t="str">
        <f>IF(Table1[[#This Row],[_KETERANGAN]]="","",Table1[[#This Row],[_KETERANGAN]])</f>
        <v/>
      </c>
      <c r="AK834" t="str" cm="1">
        <f t="array" ref="AK834">IF(Table1[[#This Row],[A1]]="",AK833,INDEX(Table6[3],Table1[[#This Row],[Q1]]))</f>
        <v>KO</v>
      </c>
      <c r="AL834" s="5" t="str" cm="1">
        <f t="array" ref="AL834">IF(Table1[[#This Row],[A1]]="",AL833,INDEX(Table6[1],Table1[[#This Row],[Q1]]))</f>
        <v>PERDANA</v>
      </c>
      <c r="AM834" t="str" cm="1">
        <f t="array" ref="AM834">IF(Table1[[#This Row],[A1]]="",AM833,INDEX(Table6[2],Table1[[#This Row],[Q1]]))</f>
        <v>BREBES</v>
      </c>
      <c r="AN834" t="str">
        <f>CONCATENATE(Table1[[#This Row],[TOKO_H]],"-",Table1[[#This Row],[KOTA_H]])</f>
        <v>PERDANA-BREBES</v>
      </c>
      <c r="AO834"/>
      <c r="AP834" t="s">
        <v>9561</v>
      </c>
      <c r="AQ834"/>
    </row>
    <row r="835" spans="1:43">
      <c r="A835" t="str">
        <f>IF(Table1[[#This Row],[KODE BARANG]]="","",MATCH(Table1[[#This Row],[KODE BARANG]],DBS[KODE BARANG],0))</f>
        <v/>
      </c>
      <c r="B835" t="str">
        <f>IF(Table1[[#This Row],[ROWID]]="","",ROW()-2)</f>
        <v/>
      </c>
      <c r="C835" t="str">
        <f>IF(Table1[[#This Row],[NAMA BARANG]]="","",IF(Table1[[#This Row],[ID]]="",C834,Table1[[#This Row],[ID]]))</f>
        <v/>
      </c>
      <c r="D835" t="str">
        <f>IF(Table1[[#This Row],[A1]]="","",MATCH(Table1[[#This Row],[A1]],Table6[5],0))</f>
        <v/>
      </c>
      <c r="E835" t="str">
        <f>IF(Table1[[#This Row],[ID]]="","",Table1[[#This Row],[TOKO-KOTA_H]])</f>
        <v/>
      </c>
      <c r="F835" t="str">
        <f>IF(Table1[[#This Row],[NOTA TOKO]]="","",ROW()-2)</f>
        <v/>
      </c>
      <c r="G835" s="59"/>
      <c r="H835" s="1"/>
      <c r="J835" s="1"/>
      <c r="K835"/>
      <c r="L835" t="str">
        <f>IF(Table1[[#This Row],[_NAMA BARANG]]="",IF(Table1[[#This Row],[//DBS]]="","",INDEX(DBS[NAMA],Table1[[#This Row],[//DBS]])),Table1[[#This Row],[_NAMA BARANG]])</f>
        <v/>
      </c>
      <c r="M835"/>
      <c r="O835" t="str">
        <f>IF(Table1[[#This Row],[ROWID]]="","",IF(Table1[[#This Row],[_KETERANGAN]]="STOCK BELUM LENGKAP","ADA",IF(Table1[[#This Row],[KODE BARANG]]="","TIDAK ADA","ADA")))</f>
        <v/>
      </c>
      <c r="R835" t="str">
        <f>IF(Table1[[#This Row],[//DBS]]="","",INDEX(DBS[ISI],Table1[[#This Row],[//DBS]]))</f>
        <v/>
      </c>
      <c r="S835" t="str">
        <f>IF(Table1[[#This Row],[//DBS]]="","",IF(Table1[[#This Row],[SATUAN_BYPASS]]="",INDEX(DBS[[SATUAN ]],Table1[[#This Row],[//DBS]]),Table1[SATUAN_BYPASS]))</f>
        <v/>
      </c>
      <c r="U835" s="58" t="str">
        <f>IF(Table1[[#This Row],[HARGA_BYPASS]]="",IF(Table1[[#This Row],[_HARGA]]="","",Table1[[#This Row],[_HARGA]]*1000),Table1[[#This Row],[HARGA_BYPASS]])</f>
        <v/>
      </c>
      <c r="V835" s="2"/>
      <c r="W835" s="2"/>
      <c r="X835" s="58" t="str">
        <f>IF(Table1[[#This Row],[ROWID]]="","",IF(Table1[[#This Row],[ROWID]]=C836,"",SUMIF(Table1[ROWID],Table1[[#This Row],[ROWID]],Table1[TOTAL])))</f>
        <v/>
      </c>
      <c r="AA83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35" t="str">
        <f>IF(Table1[[#This Row],[JUMLAH NOTA]]="","",IF(Table1[[#This Row],[CONV]]="",Table1[[#This Row],[JUMLAH NOTA]],Table1[[#This Row],[JUMLAH NOTA]]*Table1[[#This Row],[CONV]]))</f>
        <v/>
      </c>
      <c r="AC835" t="str">
        <f>IF(Table1[[#This Row],[ISI_CONV]]="","",IF(Table1[[#This Row],[CONV]]="",Table1[[#This Row],[SATUAN NOTA]],Table1[[#This Row],[SATUAN]]))</f>
        <v/>
      </c>
      <c r="AD835" s="58" t="str">
        <f>IF(Table1[[#This Row],[HARGA]]="","",IF(Table1[[#This Row],[CONV]]="",Table1[[#This Row],[HARGA]],Table1[[#This Row],[HARGA]]/Table1[[#This Row],[CONV]]))</f>
        <v/>
      </c>
      <c r="AE835" s="58" t="str">
        <f>IF(Table1[[#This Row],[HARGA_CONV]]="","",Table1[[#This Row],[HARGA_CONV]]*Table1[[#This Row],[ISI_CONV]]*(100%-(Table1[[#This Row],[DISKON]]+Table1[[#This Row],[DISKON NOTA]])))</f>
        <v/>
      </c>
      <c r="AF835" s="3">
        <f>IF(Table1[[#This Row],[TANGGAL NOTA]]="",AF834,Table1[[#This Row],[TANGGAL NOTA]])</f>
        <v>45534</v>
      </c>
      <c r="AG835" s="3"/>
      <c r="AH835" s="3">
        <f>IF(Table1[[#This Row],[TANGGAL UPDATE]]="",AH834,Table1[[#This Row],[TANGGAL UPDATE]])</f>
        <v>45535</v>
      </c>
      <c r="AI835" t="str" cm="1">
        <f t="array" ref="AI835">IF(Table1[[#This Row],[A1]]="",AI834,INDEX(Table6[3],Table1[[#This Row],[Q1]]))</f>
        <v>KO</v>
      </c>
      <c r="AJ835" t="str">
        <f>IF(Table1[[#This Row],[_KETERANGAN]]="","",Table1[[#This Row],[_KETERANGAN]])</f>
        <v/>
      </c>
      <c r="AK835" t="str" cm="1">
        <f t="array" ref="AK835">IF(Table1[[#This Row],[A1]]="",AK834,INDEX(Table6[3],Table1[[#This Row],[Q1]]))</f>
        <v>KO</v>
      </c>
      <c r="AL835" s="5" t="str" cm="1">
        <f t="array" ref="AL835">IF(Table1[[#This Row],[A1]]="",AL834,INDEX(Table6[1],Table1[[#This Row],[Q1]]))</f>
        <v>PERDANA</v>
      </c>
      <c r="AM835" t="str" cm="1">
        <f t="array" ref="AM835">IF(Table1[[#This Row],[A1]]="",AM834,INDEX(Table6[2],Table1[[#This Row],[Q1]]))</f>
        <v>BREBES</v>
      </c>
      <c r="AN835" t="str">
        <f>CONCATENATE(Table1[[#This Row],[TOKO_H]],"-",Table1[[#This Row],[KOTA_H]])</f>
        <v>PERDANA-BREBES</v>
      </c>
      <c r="AO835"/>
      <c r="AP835" t="s">
        <v>9561</v>
      </c>
      <c r="AQ835"/>
    </row>
    <row r="836" spans="1:43">
      <c r="A836" t="str">
        <f>IF(Table1[[#This Row],[KODE BARANG]]="","",MATCH(Table1[[#This Row],[KODE BARANG]],DBS[KODE BARANG],0))</f>
        <v/>
      </c>
      <c r="B836" t="str">
        <f>IF(Table1[[#This Row],[ROWID]]="","",ROW()-2)</f>
        <v/>
      </c>
      <c r="C836" t="str">
        <f>IF(Table1[[#This Row],[NAMA BARANG]]="","",IF(Table1[[#This Row],[ID]]="",C835,Table1[[#This Row],[ID]]))</f>
        <v/>
      </c>
      <c r="D836" t="str">
        <f>IF(Table1[[#This Row],[A1]]="","",MATCH(Table1[[#This Row],[A1]],Table6[5],0))</f>
        <v/>
      </c>
      <c r="E836" t="str">
        <f>IF(Table1[[#This Row],[ID]]="","",Table1[[#This Row],[TOKO-KOTA_H]])</f>
        <v/>
      </c>
      <c r="F836" t="str">
        <f>IF(Table1[[#This Row],[NOTA TOKO]]="","",ROW()-2)</f>
        <v/>
      </c>
      <c r="G836" s="59"/>
      <c r="H836" s="1"/>
      <c r="J836" s="1"/>
      <c r="K836"/>
      <c r="L836" t="str">
        <f>IF(Table1[[#This Row],[_NAMA BARANG]]="",IF(Table1[[#This Row],[//DBS]]="","",INDEX(DBS[NAMA],Table1[[#This Row],[//DBS]])),Table1[[#This Row],[_NAMA BARANG]])</f>
        <v/>
      </c>
      <c r="M836"/>
      <c r="O836" t="str">
        <f>IF(Table1[[#This Row],[ROWID]]="","",IF(Table1[[#This Row],[_KETERANGAN]]="STOCK BELUM LENGKAP","ADA",IF(Table1[[#This Row],[KODE BARANG]]="","TIDAK ADA","ADA")))</f>
        <v/>
      </c>
      <c r="R836" t="str">
        <f>IF(Table1[[#This Row],[//DBS]]="","",INDEX(DBS[ISI],Table1[[#This Row],[//DBS]]))</f>
        <v/>
      </c>
      <c r="S836" t="str">
        <f>IF(Table1[[#This Row],[//DBS]]="","",IF(Table1[[#This Row],[SATUAN_BYPASS]]="",INDEX(DBS[[SATUAN ]],Table1[[#This Row],[//DBS]]),Table1[SATUAN_BYPASS]))</f>
        <v/>
      </c>
      <c r="U836" s="58" t="str">
        <f>IF(Table1[[#This Row],[HARGA_BYPASS]]="",IF(Table1[[#This Row],[_HARGA]]="","",Table1[[#This Row],[_HARGA]]*1000),Table1[[#This Row],[HARGA_BYPASS]])</f>
        <v/>
      </c>
      <c r="V836" s="2"/>
      <c r="W836" s="2"/>
      <c r="X836" s="58" t="str">
        <f>IF(Table1[[#This Row],[ROWID]]="","",IF(Table1[[#This Row],[ROWID]]=C837,"",SUMIF(Table1[ROWID],Table1[[#This Row],[ROWID]],Table1[TOTAL])))</f>
        <v/>
      </c>
      <c r="AA83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36" t="str">
        <f>IF(Table1[[#This Row],[JUMLAH NOTA]]="","",IF(Table1[[#This Row],[CONV]]="",Table1[[#This Row],[JUMLAH NOTA]],Table1[[#This Row],[JUMLAH NOTA]]*Table1[[#This Row],[CONV]]))</f>
        <v/>
      </c>
      <c r="AC836" t="str">
        <f>IF(Table1[[#This Row],[ISI_CONV]]="","",IF(Table1[[#This Row],[CONV]]="",Table1[[#This Row],[SATUAN NOTA]],Table1[[#This Row],[SATUAN]]))</f>
        <v/>
      </c>
      <c r="AD836" s="58" t="str">
        <f>IF(Table1[[#This Row],[HARGA]]="","",IF(Table1[[#This Row],[CONV]]="",Table1[[#This Row],[HARGA]],Table1[[#This Row],[HARGA]]/Table1[[#This Row],[CONV]]))</f>
        <v/>
      </c>
      <c r="AE836" s="58" t="str">
        <f>IF(Table1[[#This Row],[HARGA_CONV]]="","",Table1[[#This Row],[HARGA_CONV]]*Table1[[#This Row],[ISI_CONV]]*(100%-(Table1[[#This Row],[DISKON]]+Table1[[#This Row],[DISKON NOTA]])))</f>
        <v/>
      </c>
      <c r="AF836" s="3">
        <f>IF(Table1[[#This Row],[TANGGAL NOTA]]="",AF835,Table1[[#This Row],[TANGGAL NOTA]])</f>
        <v>45534</v>
      </c>
      <c r="AG836" s="3"/>
      <c r="AH836" s="3">
        <f>IF(Table1[[#This Row],[TANGGAL UPDATE]]="",AH835,Table1[[#This Row],[TANGGAL UPDATE]])</f>
        <v>45535</v>
      </c>
      <c r="AI836" t="str" cm="1">
        <f t="array" ref="AI836">IF(Table1[[#This Row],[A1]]="",AI835,INDEX(Table6[3],Table1[[#This Row],[Q1]]))</f>
        <v>KO</v>
      </c>
      <c r="AJ836" t="str">
        <f>IF(Table1[[#This Row],[_KETERANGAN]]="","",Table1[[#This Row],[_KETERANGAN]])</f>
        <v/>
      </c>
      <c r="AK836" t="str" cm="1">
        <f t="array" ref="AK836">IF(Table1[[#This Row],[A1]]="",AK835,INDEX(Table6[3],Table1[[#This Row],[Q1]]))</f>
        <v>KO</v>
      </c>
      <c r="AL836" s="5" t="str" cm="1">
        <f t="array" ref="AL836">IF(Table1[[#This Row],[A1]]="",AL835,INDEX(Table6[1],Table1[[#This Row],[Q1]]))</f>
        <v>PERDANA</v>
      </c>
      <c r="AM836" t="str" cm="1">
        <f t="array" ref="AM836">IF(Table1[[#This Row],[A1]]="",AM835,INDEX(Table6[2],Table1[[#This Row],[Q1]]))</f>
        <v>BREBES</v>
      </c>
      <c r="AN836" t="str">
        <f>CONCATENATE(Table1[[#This Row],[TOKO_H]],"-",Table1[[#This Row],[KOTA_H]])</f>
        <v>PERDANA-BREBES</v>
      </c>
      <c r="AO836"/>
      <c r="AP836" t="s">
        <v>9561</v>
      </c>
      <c r="AQ836"/>
    </row>
    <row r="837" spans="1:43">
      <c r="A837" t="str">
        <f>IF(Table1[[#This Row],[KODE BARANG]]="","",MATCH(Table1[[#This Row],[KODE BARANG]],DBS[KODE BARANG],0))</f>
        <v/>
      </c>
      <c r="B837" t="str">
        <f>IF(Table1[[#This Row],[ROWID]]="","",ROW()-2)</f>
        <v/>
      </c>
      <c r="C837" t="str">
        <f>IF(Table1[[#This Row],[NAMA BARANG]]="","",IF(Table1[[#This Row],[ID]]="",C836,Table1[[#This Row],[ID]]))</f>
        <v/>
      </c>
      <c r="D837" t="str">
        <f>IF(Table1[[#This Row],[A1]]="","",MATCH(Table1[[#This Row],[A1]],Table6[5],0))</f>
        <v/>
      </c>
      <c r="E837" t="str">
        <f>IF(Table1[[#This Row],[ID]]="","",Table1[[#This Row],[TOKO-KOTA_H]])</f>
        <v/>
      </c>
      <c r="F837" t="str">
        <f>IF(Table1[[#This Row],[NOTA TOKO]]="","",ROW()-2)</f>
        <v/>
      </c>
      <c r="G837" s="59"/>
      <c r="H837" s="1"/>
      <c r="J837" s="1"/>
      <c r="K837"/>
      <c r="L837" t="str">
        <f>IF(Table1[[#This Row],[_NAMA BARANG]]="",IF(Table1[[#This Row],[//DBS]]="","",INDEX(DBS[NAMA],Table1[[#This Row],[//DBS]])),Table1[[#This Row],[_NAMA BARANG]])</f>
        <v/>
      </c>
      <c r="M837"/>
      <c r="O837" t="str">
        <f>IF(Table1[[#This Row],[ROWID]]="","",IF(Table1[[#This Row],[_KETERANGAN]]="STOCK BELUM LENGKAP","ADA",IF(Table1[[#This Row],[KODE BARANG]]="","TIDAK ADA","ADA")))</f>
        <v/>
      </c>
      <c r="R837" t="str">
        <f>IF(Table1[[#This Row],[//DBS]]="","",INDEX(DBS[ISI],Table1[[#This Row],[//DBS]]))</f>
        <v/>
      </c>
      <c r="S837" t="str">
        <f>IF(Table1[[#This Row],[//DBS]]="","",IF(Table1[[#This Row],[SATUAN_BYPASS]]="",INDEX(DBS[[SATUAN ]],Table1[[#This Row],[//DBS]]),Table1[SATUAN_BYPASS]))</f>
        <v/>
      </c>
      <c r="U837" s="58" t="str">
        <f>IF(Table1[[#This Row],[HARGA_BYPASS]]="",IF(Table1[[#This Row],[_HARGA]]="","",Table1[[#This Row],[_HARGA]]*1000),Table1[[#This Row],[HARGA_BYPASS]])</f>
        <v/>
      </c>
      <c r="V837" s="2"/>
      <c r="W837" s="2"/>
      <c r="X837" s="58" t="str">
        <f>IF(Table1[[#This Row],[ROWID]]="","",IF(Table1[[#This Row],[ROWID]]=C838,"",SUMIF(Table1[ROWID],Table1[[#This Row],[ROWID]],Table1[TOTAL])))</f>
        <v/>
      </c>
      <c r="AA83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37" t="str">
        <f>IF(Table1[[#This Row],[JUMLAH NOTA]]="","",IF(Table1[[#This Row],[CONV]]="",Table1[[#This Row],[JUMLAH NOTA]],Table1[[#This Row],[JUMLAH NOTA]]*Table1[[#This Row],[CONV]]))</f>
        <v/>
      </c>
      <c r="AC837" t="str">
        <f>IF(Table1[[#This Row],[ISI_CONV]]="","",IF(Table1[[#This Row],[CONV]]="",Table1[[#This Row],[SATUAN NOTA]],Table1[[#This Row],[SATUAN]]))</f>
        <v/>
      </c>
      <c r="AD837" s="58" t="str">
        <f>IF(Table1[[#This Row],[HARGA]]="","",IF(Table1[[#This Row],[CONV]]="",Table1[[#This Row],[HARGA]],Table1[[#This Row],[HARGA]]/Table1[[#This Row],[CONV]]))</f>
        <v/>
      </c>
      <c r="AE837" s="58" t="str">
        <f>IF(Table1[[#This Row],[HARGA_CONV]]="","",Table1[[#This Row],[HARGA_CONV]]*Table1[[#This Row],[ISI_CONV]]*(100%-(Table1[[#This Row],[DISKON]]+Table1[[#This Row],[DISKON NOTA]])))</f>
        <v/>
      </c>
      <c r="AF837" s="3">
        <f>IF(Table1[[#This Row],[TANGGAL NOTA]]="",AF836,Table1[[#This Row],[TANGGAL NOTA]])</f>
        <v>45534</v>
      </c>
      <c r="AG837" s="3"/>
      <c r="AH837" s="3">
        <f>IF(Table1[[#This Row],[TANGGAL UPDATE]]="",AH836,Table1[[#This Row],[TANGGAL UPDATE]])</f>
        <v>45535</v>
      </c>
      <c r="AI837" t="str" cm="1">
        <f t="array" ref="AI837">IF(Table1[[#This Row],[A1]]="",AI836,INDEX(Table6[3],Table1[[#This Row],[Q1]]))</f>
        <v>KO</v>
      </c>
      <c r="AJ837" t="str">
        <f>IF(Table1[[#This Row],[_KETERANGAN]]="","",Table1[[#This Row],[_KETERANGAN]])</f>
        <v/>
      </c>
      <c r="AK837" t="str" cm="1">
        <f t="array" ref="AK837">IF(Table1[[#This Row],[A1]]="",AK836,INDEX(Table6[3],Table1[[#This Row],[Q1]]))</f>
        <v>KO</v>
      </c>
      <c r="AL837" s="5" t="str" cm="1">
        <f t="array" ref="AL837">IF(Table1[[#This Row],[A1]]="",AL836,INDEX(Table6[1],Table1[[#This Row],[Q1]]))</f>
        <v>PERDANA</v>
      </c>
      <c r="AM837" t="str" cm="1">
        <f t="array" ref="AM837">IF(Table1[[#This Row],[A1]]="",AM836,INDEX(Table6[2],Table1[[#This Row],[Q1]]))</f>
        <v>BREBES</v>
      </c>
      <c r="AN837" t="str">
        <f>CONCATENATE(Table1[[#This Row],[TOKO_H]],"-",Table1[[#This Row],[KOTA_H]])</f>
        <v>PERDANA-BREBES</v>
      </c>
      <c r="AO837"/>
      <c r="AP837" t="s">
        <v>9561</v>
      </c>
      <c r="AQ837"/>
    </row>
    <row r="838" spans="1:43">
      <c r="A838" t="str">
        <f>IF(Table1[[#This Row],[KODE BARANG]]="","",MATCH(Table1[[#This Row],[KODE BARANG]],DBS[KODE BARANG],0))</f>
        <v/>
      </c>
      <c r="B838" t="str">
        <f>IF(Table1[[#This Row],[ROWID]]="","",ROW()-2)</f>
        <v/>
      </c>
      <c r="C838" t="str">
        <f>IF(Table1[[#This Row],[NAMA BARANG]]="","",IF(Table1[[#This Row],[ID]]="",C837,Table1[[#This Row],[ID]]))</f>
        <v/>
      </c>
      <c r="D838" t="str">
        <f>IF(Table1[[#This Row],[A1]]="","",MATCH(Table1[[#This Row],[A1]],Table6[5],0))</f>
        <v/>
      </c>
      <c r="E838" t="str">
        <f>IF(Table1[[#This Row],[ID]]="","",Table1[[#This Row],[TOKO-KOTA_H]])</f>
        <v/>
      </c>
      <c r="F838" t="str">
        <f>IF(Table1[[#This Row],[NOTA TOKO]]="","",ROW()-2)</f>
        <v/>
      </c>
      <c r="G838" s="59"/>
      <c r="H838" s="1"/>
      <c r="J838" s="1"/>
      <c r="K838"/>
      <c r="L838" t="str">
        <f>IF(Table1[[#This Row],[_NAMA BARANG]]="",IF(Table1[[#This Row],[//DBS]]="","",INDEX(DBS[NAMA],Table1[[#This Row],[//DBS]])),Table1[[#This Row],[_NAMA BARANG]])</f>
        <v/>
      </c>
      <c r="M838"/>
      <c r="O838" t="str">
        <f>IF(Table1[[#This Row],[ROWID]]="","",IF(Table1[[#This Row],[_KETERANGAN]]="STOCK BELUM LENGKAP","ADA",IF(Table1[[#This Row],[KODE BARANG]]="","TIDAK ADA","ADA")))</f>
        <v/>
      </c>
      <c r="R838" t="str">
        <f>IF(Table1[[#This Row],[//DBS]]="","",INDEX(DBS[ISI],Table1[[#This Row],[//DBS]]))</f>
        <v/>
      </c>
      <c r="S838" t="str">
        <f>IF(Table1[[#This Row],[//DBS]]="","",IF(Table1[[#This Row],[SATUAN_BYPASS]]="",INDEX(DBS[[SATUAN ]],Table1[[#This Row],[//DBS]]),Table1[SATUAN_BYPASS]))</f>
        <v/>
      </c>
      <c r="U838" s="58" t="str">
        <f>IF(Table1[[#This Row],[HARGA_BYPASS]]="",IF(Table1[[#This Row],[_HARGA]]="","",Table1[[#This Row],[_HARGA]]*1000),Table1[[#This Row],[HARGA_BYPASS]])</f>
        <v/>
      </c>
      <c r="V838" s="2"/>
      <c r="W838" s="2"/>
      <c r="X838" s="58" t="str">
        <f>IF(Table1[[#This Row],[ROWID]]="","",IF(Table1[[#This Row],[ROWID]]=C839,"",SUMIF(Table1[ROWID],Table1[[#This Row],[ROWID]],Table1[TOTAL])))</f>
        <v/>
      </c>
      <c r="AA83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38" t="str">
        <f>IF(Table1[[#This Row],[JUMLAH NOTA]]="","",IF(Table1[[#This Row],[CONV]]="",Table1[[#This Row],[JUMLAH NOTA]],Table1[[#This Row],[JUMLAH NOTA]]*Table1[[#This Row],[CONV]]))</f>
        <v/>
      </c>
      <c r="AC838" t="str">
        <f>IF(Table1[[#This Row],[ISI_CONV]]="","",IF(Table1[[#This Row],[CONV]]="",Table1[[#This Row],[SATUAN NOTA]],Table1[[#This Row],[SATUAN]]))</f>
        <v/>
      </c>
      <c r="AD838" s="58" t="str">
        <f>IF(Table1[[#This Row],[HARGA]]="","",IF(Table1[[#This Row],[CONV]]="",Table1[[#This Row],[HARGA]],Table1[[#This Row],[HARGA]]/Table1[[#This Row],[CONV]]))</f>
        <v/>
      </c>
      <c r="AE838" s="58" t="str">
        <f>IF(Table1[[#This Row],[HARGA_CONV]]="","",Table1[[#This Row],[HARGA_CONV]]*Table1[[#This Row],[ISI_CONV]]*(100%-(Table1[[#This Row],[DISKON]]+Table1[[#This Row],[DISKON NOTA]])))</f>
        <v/>
      </c>
      <c r="AF838" s="3">
        <f>IF(Table1[[#This Row],[TANGGAL NOTA]]="",AF837,Table1[[#This Row],[TANGGAL NOTA]])</f>
        <v>45534</v>
      </c>
      <c r="AG838" s="3"/>
      <c r="AH838" s="3">
        <f>IF(Table1[[#This Row],[TANGGAL UPDATE]]="",AH837,Table1[[#This Row],[TANGGAL UPDATE]])</f>
        <v>45535</v>
      </c>
      <c r="AI838" t="str" cm="1">
        <f t="array" ref="AI838">IF(Table1[[#This Row],[A1]]="",AI837,INDEX(Table6[3],Table1[[#This Row],[Q1]]))</f>
        <v>KO</v>
      </c>
      <c r="AJ838" t="str">
        <f>IF(Table1[[#This Row],[_KETERANGAN]]="","",Table1[[#This Row],[_KETERANGAN]])</f>
        <v/>
      </c>
      <c r="AK838" t="str" cm="1">
        <f t="array" ref="AK838">IF(Table1[[#This Row],[A1]]="",AK837,INDEX(Table6[3],Table1[[#This Row],[Q1]]))</f>
        <v>KO</v>
      </c>
      <c r="AL838" s="5" t="str" cm="1">
        <f t="array" ref="AL838">IF(Table1[[#This Row],[A1]]="",AL837,INDEX(Table6[1],Table1[[#This Row],[Q1]]))</f>
        <v>PERDANA</v>
      </c>
      <c r="AM838" t="str" cm="1">
        <f t="array" ref="AM838">IF(Table1[[#This Row],[A1]]="",AM837,INDEX(Table6[2],Table1[[#This Row],[Q1]]))</f>
        <v>BREBES</v>
      </c>
      <c r="AN838" t="str">
        <f>CONCATENATE(Table1[[#This Row],[TOKO_H]],"-",Table1[[#This Row],[KOTA_H]])</f>
        <v>PERDANA-BREBES</v>
      </c>
      <c r="AO838"/>
      <c r="AP838" t="s">
        <v>9561</v>
      </c>
      <c r="AQ838"/>
    </row>
    <row r="839" spans="1:43">
      <c r="A839" t="str">
        <f>IF(Table1[[#This Row],[KODE BARANG]]="","",MATCH(Table1[[#This Row],[KODE BARANG]],DBS[KODE BARANG],0))</f>
        <v/>
      </c>
      <c r="B839" t="str">
        <f>IF(Table1[[#This Row],[ROWID]]="","",ROW()-2)</f>
        <v/>
      </c>
      <c r="C839" t="str">
        <f>IF(Table1[[#This Row],[NAMA BARANG]]="","",IF(Table1[[#This Row],[ID]]="",C838,Table1[[#This Row],[ID]]))</f>
        <v/>
      </c>
      <c r="D839" t="str">
        <f>IF(Table1[[#This Row],[A1]]="","",MATCH(Table1[[#This Row],[A1]],Table6[5],0))</f>
        <v/>
      </c>
      <c r="E839" t="str">
        <f>IF(Table1[[#This Row],[ID]]="","",Table1[[#This Row],[TOKO-KOTA_H]])</f>
        <v/>
      </c>
      <c r="F839" t="str">
        <f>IF(Table1[[#This Row],[NOTA TOKO]]="","",ROW()-2)</f>
        <v/>
      </c>
      <c r="G839" s="59"/>
      <c r="H839" s="1"/>
      <c r="J839" s="1"/>
      <c r="K839"/>
      <c r="L839" t="str">
        <f>IF(Table1[[#This Row],[_NAMA BARANG]]="",IF(Table1[[#This Row],[//DBS]]="","",INDEX(DBS[NAMA],Table1[[#This Row],[//DBS]])),Table1[[#This Row],[_NAMA BARANG]])</f>
        <v/>
      </c>
      <c r="M839"/>
      <c r="O839" t="str">
        <f>IF(Table1[[#This Row],[ROWID]]="","",IF(Table1[[#This Row],[_KETERANGAN]]="STOCK BELUM LENGKAP","ADA",IF(Table1[[#This Row],[KODE BARANG]]="","TIDAK ADA","ADA")))</f>
        <v/>
      </c>
      <c r="R839" t="str">
        <f>IF(Table1[[#This Row],[//DBS]]="","",INDEX(DBS[ISI],Table1[[#This Row],[//DBS]]))</f>
        <v/>
      </c>
      <c r="S839" t="str">
        <f>IF(Table1[[#This Row],[//DBS]]="","",IF(Table1[[#This Row],[SATUAN_BYPASS]]="",INDEX(DBS[[SATUAN ]],Table1[[#This Row],[//DBS]]),Table1[SATUAN_BYPASS]))</f>
        <v/>
      </c>
      <c r="U839" s="58" t="str">
        <f>IF(Table1[[#This Row],[HARGA_BYPASS]]="",IF(Table1[[#This Row],[_HARGA]]="","",Table1[[#This Row],[_HARGA]]*1000),Table1[[#This Row],[HARGA_BYPASS]])</f>
        <v/>
      </c>
      <c r="V839" s="2"/>
      <c r="W839" s="2"/>
      <c r="X839" s="58" t="str">
        <f>IF(Table1[[#This Row],[ROWID]]="","",IF(Table1[[#This Row],[ROWID]]=C840,"",SUMIF(Table1[ROWID],Table1[[#This Row],[ROWID]],Table1[TOTAL])))</f>
        <v/>
      </c>
      <c r="AA83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39" t="str">
        <f>IF(Table1[[#This Row],[JUMLAH NOTA]]="","",IF(Table1[[#This Row],[CONV]]="",Table1[[#This Row],[JUMLAH NOTA]],Table1[[#This Row],[JUMLAH NOTA]]*Table1[[#This Row],[CONV]]))</f>
        <v/>
      </c>
      <c r="AC839" t="str">
        <f>IF(Table1[[#This Row],[ISI_CONV]]="","",IF(Table1[[#This Row],[CONV]]="",Table1[[#This Row],[SATUAN NOTA]],Table1[[#This Row],[SATUAN]]))</f>
        <v/>
      </c>
      <c r="AD839" s="58" t="str">
        <f>IF(Table1[[#This Row],[HARGA]]="","",IF(Table1[[#This Row],[CONV]]="",Table1[[#This Row],[HARGA]],Table1[[#This Row],[HARGA]]/Table1[[#This Row],[CONV]]))</f>
        <v/>
      </c>
      <c r="AE839" s="58" t="str">
        <f>IF(Table1[[#This Row],[HARGA_CONV]]="","",Table1[[#This Row],[HARGA_CONV]]*Table1[[#This Row],[ISI_CONV]]*(100%-(Table1[[#This Row],[DISKON]]+Table1[[#This Row],[DISKON NOTA]])))</f>
        <v/>
      </c>
      <c r="AF839" s="3">
        <f>IF(Table1[[#This Row],[TANGGAL NOTA]]="",AF838,Table1[[#This Row],[TANGGAL NOTA]])</f>
        <v>45534</v>
      </c>
      <c r="AG839" s="3"/>
      <c r="AH839" s="3">
        <f>IF(Table1[[#This Row],[TANGGAL UPDATE]]="",AH838,Table1[[#This Row],[TANGGAL UPDATE]])</f>
        <v>45535</v>
      </c>
      <c r="AI839" t="str" cm="1">
        <f t="array" ref="AI839">IF(Table1[[#This Row],[A1]]="",AI838,INDEX(Table6[3],Table1[[#This Row],[Q1]]))</f>
        <v>KO</v>
      </c>
      <c r="AJ839" t="str">
        <f>IF(Table1[[#This Row],[_KETERANGAN]]="","",Table1[[#This Row],[_KETERANGAN]])</f>
        <v/>
      </c>
      <c r="AK839" t="str" cm="1">
        <f t="array" ref="AK839">IF(Table1[[#This Row],[A1]]="",AK838,INDEX(Table6[3],Table1[[#This Row],[Q1]]))</f>
        <v>KO</v>
      </c>
      <c r="AL839" s="5" t="str" cm="1">
        <f t="array" ref="AL839">IF(Table1[[#This Row],[A1]]="",AL838,INDEX(Table6[1],Table1[[#This Row],[Q1]]))</f>
        <v>PERDANA</v>
      </c>
      <c r="AM839" t="str" cm="1">
        <f t="array" ref="AM839">IF(Table1[[#This Row],[A1]]="",AM838,INDEX(Table6[2],Table1[[#This Row],[Q1]]))</f>
        <v>BREBES</v>
      </c>
      <c r="AN839" t="str">
        <f>CONCATENATE(Table1[[#This Row],[TOKO_H]],"-",Table1[[#This Row],[KOTA_H]])</f>
        <v>PERDANA-BREBES</v>
      </c>
      <c r="AO839"/>
      <c r="AP839" t="s">
        <v>9561</v>
      </c>
      <c r="AQ839"/>
    </row>
    <row r="840" spans="1:43">
      <c r="A840" t="str">
        <f>IF(Table1[[#This Row],[KODE BARANG]]="","",MATCH(Table1[[#This Row],[KODE BARANG]],DBS[KODE BARANG],0))</f>
        <v/>
      </c>
      <c r="B840" t="str">
        <f>IF(Table1[[#This Row],[ROWID]]="","",ROW()-2)</f>
        <v/>
      </c>
      <c r="C840" t="str">
        <f>IF(Table1[[#This Row],[NAMA BARANG]]="","",IF(Table1[[#This Row],[ID]]="",C839,Table1[[#This Row],[ID]]))</f>
        <v/>
      </c>
      <c r="D840" t="str">
        <f>IF(Table1[[#This Row],[A1]]="","",MATCH(Table1[[#This Row],[A1]],Table6[5],0))</f>
        <v/>
      </c>
      <c r="E840" t="str">
        <f>IF(Table1[[#This Row],[ID]]="","",Table1[[#This Row],[TOKO-KOTA_H]])</f>
        <v/>
      </c>
      <c r="F840" t="str">
        <f>IF(Table1[[#This Row],[NOTA TOKO]]="","",ROW()-2)</f>
        <v/>
      </c>
      <c r="G840" s="59"/>
      <c r="H840" s="1"/>
      <c r="J840" s="1"/>
      <c r="K840"/>
      <c r="L840" t="str">
        <f>IF(Table1[[#This Row],[_NAMA BARANG]]="",IF(Table1[[#This Row],[//DBS]]="","",INDEX(DBS[NAMA],Table1[[#This Row],[//DBS]])),Table1[[#This Row],[_NAMA BARANG]])</f>
        <v/>
      </c>
      <c r="M840"/>
      <c r="O840" t="str">
        <f>IF(Table1[[#This Row],[ROWID]]="","",IF(Table1[[#This Row],[_KETERANGAN]]="STOCK BELUM LENGKAP","ADA",IF(Table1[[#This Row],[KODE BARANG]]="","TIDAK ADA","ADA")))</f>
        <v/>
      </c>
      <c r="R840" t="str">
        <f>IF(Table1[[#This Row],[//DBS]]="","",INDEX(DBS[ISI],Table1[[#This Row],[//DBS]]))</f>
        <v/>
      </c>
      <c r="S840" t="str">
        <f>IF(Table1[[#This Row],[//DBS]]="","",IF(Table1[[#This Row],[SATUAN_BYPASS]]="",INDEX(DBS[[SATUAN ]],Table1[[#This Row],[//DBS]]),Table1[SATUAN_BYPASS]))</f>
        <v/>
      </c>
      <c r="U840" s="58" t="str">
        <f>IF(Table1[[#This Row],[HARGA_BYPASS]]="",IF(Table1[[#This Row],[_HARGA]]="","",Table1[[#This Row],[_HARGA]]*1000),Table1[[#This Row],[HARGA_BYPASS]])</f>
        <v/>
      </c>
      <c r="V840" s="2"/>
      <c r="W840" s="2"/>
      <c r="X840" s="58" t="str">
        <f>IF(Table1[[#This Row],[ROWID]]="","",IF(Table1[[#This Row],[ROWID]]=C841,"",SUMIF(Table1[ROWID],Table1[[#This Row],[ROWID]],Table1[TOTAL])))</f>
        <v/>
      </c>
      <c r="AA84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40" t="str">
        <f>IF(Table1[[#This Row],[JUMLAH NOTA]]="","",IF(Table1[[#This Row],[CONV]]="",Table1[[#This Row],[JUMLAH NOTA]],Table1[[#This Row],[JUMLAH NOTA]]*Table1[[#This Row],[CONV]]))</f>
        <v/>
      </c>
      <c r="AC840" t="str">
        <f>IF(Table1[[#This Row],[ISI_CONV]]="","",IF(Table1[[#This Row],[CONV]]="",Table1[[#This Row],[SATUAN NOTA]],Table1[[#This Row],[SATUAN]]))</f>
        <v/>
      </c>
      <c r="AD840" s="58" t="str">
        <f>IF(Table1[[#This Row],[HARGA]]="","",IF(Table1[[#This Row],[CONV]]="",Table1[[#This Row],[HARGA]],Table1[[#This Row],[HARGA]]/Table1[[#This Row],[CONV]]))</f>
        <v/>
      </c>
      <c r="AE840" s="58" t="str">
        <f>IF(Table1[[#This Row],[HARGA_CONV]]="","",Table1[[#This Row],[HARGA_CONV]]*Table1[[#This Row],[ISI_CONV]]*(100%-(Table1[[#This Row],[DISKON]]+Table1[[#This Row],[DISKON NOTA]])))</f>
        <v/>
      </c>
      <c r="AF840" s="3">
        <f>IF(Table1[[#This Row],[TANGGAL NOTA]]="",AF839,Table1[[#This Row],[TANGGAL NOTA]])</f>
        <v>45534</v>
      </c>
      <c r="AG840" s="3"/>
      <c r="AH840" s="3">
        <f>IF(Table1[[#This Row],[TANGGAL UPDATE]]="",AH839,Table1[[#This Row],[TANGGAL UPDATE]])</f>
        <v>45535</v>
      </c>
      <c r="AI840" t="str" cm="1">
        <f t="array" ref="AI840">IF(Table1[[#This Row],[A1]]="",AI839,INDEX(Table6[3],Table1[[#This Row],[Q1]]))</f>
        <v>KO</v>
      </c>
      <c r="AJ840" t="str">
        <f>IF(Table1[[#This Row],[_KETERANGAN]]="","",Table1[[#This Row],[_KETERANGAN]])</f>
        <v/>
      </c>
      <c r="AK840" t="str" cm="1">
        <f t="array" ref="AK840">IF(Table1[[#This Row],[A1]]="",AK839,INDEX(Table6[3],Table1[[#This Row],[Q1]]))</f>
        <v>KO</v>
      </c>
      <c r="AL840" s="5" t="str" cm="1">
        <f t="array" ref="AL840">IF(Table1[[#This Row],[A1]]="",AL839,INDEX(Table6[1],Table1[[#This Row],[Q1]]))</f>
        <v>PERDANA</v>
      </c>
      <c r="AM840" t="str" cm="1">
        <f t="array" ref="AM840">IF(Table1[[#This Row],[A1]]="",AM839,INDEX(Table6[2],Table1[[#This Row],[Q1]]))</f>
        <v>BREBES</v>
      </c>
      <c r="AN840" t="str">
        <f>CONCATENATE(Table1[[#This Row],[TOKO_H]],"-",Table1[[#This Row],[KOTA_H]])</f>
        <v>PERDANA-BREBES</v>
      </c>
      <c r="AO840"/>
      <c r="AP840" t="s">
        <v>9561</v>
      </c>
      <c r="AQ840"/>
    </row>
    <row r="841" spans="1:43">
      <c r="A841" t="str">
        <f>IF(Table1[[#This Row],[KODE BARANG]]="","",MATCH(Table1[[#This Row],[KODE BARANG]],DBS[KODE BARANG],0))</f>
        <v/>
      </c>
      <c r="B841" t="str">
        <f>IF(Table1[[#This Row],[ROWID]]="","",ROW()-2)</f>
        <v/>
      </c>
      <c r="C841" t="str">
        <f>IF(Table1[[#This Row],[NAMA BARANG]]="","",IF(Table1[[#This Row],[ID]]="",C840,Table1[[#This Row],[ID]]))</f>
        <v/>
      </c>
      <c r="D841" t="str">
        <f>IF(Table1[[#This Row],[A1]]="","",MATCH(Table1[[#This Row],[A1]],Table6[5],0))</f>
        <v/>
      </c>
      <c r="E841" t="str">
        <f>IF(Table1[[#This Row],[ID]]="","",Table1[[#This Row],[TOKO-KOTA_H]])</f>
        <v/>
      </c>
      <c r="F841" t="str">
        <f>IF(Table1[[#This Row],[NOTA TOKO]]="","",ROW()-2)</f>
        <v/>
      </c>
      <c r="G841" s="59"/>
      <c r="H841" s="1"/>
      <c r="J841" s="1"/>
      <c r="K841"/>
      <c r="L841" t="str">
        <f>IF(Table1[[#This Row],[_NAMA BARANG]]="",IF(Table1[[#This Row],[//DBS]]="","",INDEX(DBS[NAMA],Table1[[#This Row],[//DBS]])),Table1[[#This Row],[_NAMA BARANG]])</f>
        <v/>
      </c>
      <c r="M841"/>
      <c r="O841" t="str">
        <f>IF(Table1[[#This Row],[ROWID]]="","",IF(Table1[[#This Row],[_KETERANGAN]]="STOCK BELUM LENGKAP","ADA",IF(Table1[[#This Row],[KODE BARANG]]="","TIDAK ADA","ADA")))</f>
        <v/>
      </c>
      <c r="R841" t="str">
        <f>IF(Table1[[#This Row],[//DBS]]="","",INDEX(DBS[ISI],Table1[[#This Row],[//DBS]]))</f>
        <v/>
      </c>
      <c r="S841" t="str">
        <f>IF(Table1[[#This Row],[//DBS]]="","",IF(Table1[[#This Row],[SATUAN_BYPASS]]="",INDEX(DBS[[SATUAN ]],Table1[[#This Row],[//DBS]]),Table1[SATUAN_BYPASS]))</f>
        <v/>
      </c>
      <c r="U841" s="58" t="str">
        <f>IF(Table1[[#This Row],[HARGA_BYPASS]]="",IF(Table1[[#This Row],[_HARGA]]="","",Table1[[#This Row],[_HARGA]]*1000),Table1[[#This Row],[HARGA_BYPASS]])</f>
        <v/>
      </c>
      <c r="V841" s="2"/>
      <c r="W841" s="2"/>
      <c r="X841" s="58" t="str">
        <f>IF(Table1[[#This Row],[ROWID]]="","",IF(Table1[[#This Row],[ROWID]]=C842,"",SUMIF(Table1[ROWID],Table1[[#This Row],[ROWID]],Table1[TOTAL])))</f>
        <v/>
      </c>
      <c r="AA84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41" t="str">
        <f>IF(Table1[[#This Row],[JUMLAH NOTA]]="","",IF(Table1[[#This Row],[CONV]]="",Table1[[#This Row],[JUMLAH NOTA]],Table1[[#This Row],[JUMLAH NOTA]]*Table1[[#This Row],[CONV]]))</f>
        <v/>
      </c>
      <c r="AC841" t="str">
        <f>IF(Table1[[#This Row],[ISI_CONV]]="","",IF(Table1[[#This Row],[CONV]]="",Table1[[#This Row],[SATUAN NOTA]],Table1[[#This Row],[SATUAN]]))</f>
        <v/>
      </c>
      <c r="AD841" s="58" t="str">
        <f>IF(Table1[[#This Row],[HARGA]]="","",IF(Table1[[#This Row],[CONV]]="",Table1[[#This Row],[HARGA]],Table1[[#This Row],[HARGA]]/Table1[[#This Row],[CONV]]))</f>
        <v/>
      </c>
      <c r="AE841" s="58" t="str">
        <f>IF(Table1[[#This Row],[HARGA_CONV]]="","",Table1[[#This Row],[HARGA_CONV]]*Table1[[#This Row],[ISI_CONV]]*(100%-(Table1[[#This Row],[DISKON]]+Table1[[#This Row],[DISKON NOTA]])))</f>
        <v/>
      </c>
      <c r="AF841" s="3">
        <f>IF(Table1[[#This Row],[TANGGAL NOTA]]="",AF840,Table1[[#This Row],[TANGGAL NOTA]])</f>
        <v>45534</v>
      </c>
      <c r="AG841" s="3"/>
      <c r="AH841" s="3">
        <f>IF(Table1[[#This Row],[TANGGAL UPDATE]]="",AH840,Table1[[#This Row],[TANGGAL UPDATE]])</f>
        <v>45535</v>
      </c>
      <c r="AI841" t="str" cm="1">
        <f t="array" ref="AI841">IF(Table1[[#This Row],[A1]]="",AI840,INDEX(Table6[3],Table1[[#This Row],[Q1]]))</f>
        <v>KO</v>
      </c>
      <c r="AJ841" t="str">
        <f>IF(Table1[[#This Row],[_KETERANGAN]]="","",Table1[[#This Row],[_KETERANGAN]])</f>
        <v/>
      </c>
      <c r="AK841" t="str" cm="1">
        <f t="array" ref="AK841">IF(Table1[[#This Row],[A1]]="",AK840,INDEX(Table6[3],Table1[[#This Row],[Q1]]))</f>
        <v>KO</v>
      </c>
      <c r="AL841" s="5" t="str" cm="1">
        <f t="array" ref="AL841">IF(Table1[[#This Row],[A1]]="",AL840,INDEX(Table6[1],Table1[[#This Row],[Q1]]))</f>
        <v>PERDANA</v>
      </c>
      <c r="AM841" t="str" cm="1">
        <f t="array" ref="AM841">IF(Table1[[#This Row],[A1]]="",AM840,INDEX(Table6[2],Table1[[#This Row],[Q1]]))</f>
        <v>BREBES</v>
      </c>
      <c r="AN841" t="str">
        <f>CONCATENATE(Table1[[#This Row],[TOKO_H]],"-",Table1[[#This Row],[KOTA_H]])</f>
        <v>PERDANA-BREBES</v>
      </c>
      <c r="AO841"/>
      <c r="AP841" t="s">
        <v>9561</v>
      </c>
      <c r="AQ841"/>
    </row>
    <row r="842" spans="1:43">
      <c r="A842" t="str">
        <f>IF(Table1[[#This Row],[KODE BARANG]]="","",MATCH(Table1[[#This Row],[KODE BARANG]],DBS[KODE BARANG],0))</f>
        <v/>
      </c>
      <c r="B842" t="str">
        <f>IF(Table1[[#This Row],[ROWID]]="","",ROW()-2)</f>
        <v/>
      </c>
      <c r="C842" t="str">
        <f>IF(Table1[[#This Row],[NAMA BARANG]]="","",IF(Table1[[#This Row],[ID]]="",C841,Table1[[#This Row],[ID]]))</f>
        <v/>
      </c>
      <c r="D842" t="str">
        <f>IF(Table1[[#This Row],[A1]]="","",MATCH(Table1[[#This Row],[A1]],Table6[5],0))</f>
        <v/>
      </c>
      <c r="E842" t="str">
        <f>IF(Table1[[#This Row],[ID]]="","",Table1[[#This Row],[TOKO-KOTA_H]])</f>
        <v/>
      </c>
      <c r="F842" t="str">
        <f>IF(Table1[[#This Row],[NOTA TOKO]]="","",ROW()-2)</f>
        <v/>
      </c>
      <c r="G842" s="59"/>
      <c r="H842" s="1"/>
      <c r="J842" s="1"/>
      <c r="K842"/>
      <c r="L842" t="str">
        <f>IF(Table1[[#This Row],[_NAMA BARANG]]="",IF(Table1[[#This Row],[//DBS]]="","",INDEX(DBS[NAMA],Table1[[#This Row],[//DBS]])),Table1[[#This Row],[_NAMA BARANG]])</f>
        <v/>
      </c>
      <c r="M842"/>
      <c r="O842" t="str">
        <f>IF(Table1[[#This Row],[ROWID]]="","",IF(Table1[[#This Row],[_KETERANGAN]]="STOCK BELUM LENGKAP","ADA",IF(Table1[[#This Row],[KODE BARANG]]="","TIDAK ADA","ADA")))</f>
        <v/>
      </c>
      <c r="R842" t="str">
        <f>IF(Table1[[#This Row],[//DBS]]="","",INDEX(DBS[ISI],Table1[[#This Row],[//DBS]]))</f>
        <v/>
      </c>
      <c r="S842" t="str">
        <f>IF(Table1[[#This Row],[//DBS]]="","",IF(Table1[[#This Row],[SATUAN_BYPASS]]="",INDEX(DBS[[SATUAN ]],Table1[[#This Row],[//DBS]]),Table1[SATUAN_BYPASS]))</f>
        <v/>
      </c>
      <c r="U842" s="58" t="str">
        <f>IF(Table1[[#This Row],[HARGA_BYPASS]]="",IF(Table1[[#This Row],[_HARGA]]="","",Table1[[#This Row],[_HARGA]]*1000),Table1[[#This Row],[HARGA_BYPASS]])</f>
        <v/>
      </c>
      <c r="V842" s="2"/>
      <c r="W842" s="2"/>
      <c r="X842" s="58" t="str">
        <f>IF(Table1[[#This Row],[ROWID]]="","",IF(Table1[[#This Row],[ROWID]]=C843,"",SUMIF(Table1[ROWID],Table1[[#This Row],[ROWID]],Table1[TOTAL])))</f>
        <v/>
      </c>
      <c r="AA84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42" t="str">
        <f>IF(Table1[[#This Row],[JUMLAH NOTA]]="","",IF(Table1[[#This Row],[CONV]]="",Table1[[#This Row],[JUMLAH NOTA]],Table1[[#This Row],[JUMLAH NOTA]]*Table1[[#This Row],[CONV]]))</f>
        <v/>
      </c>
      <c r="AC842" t="str">
        <f>IF(Table1[[#This Row],[ISI_CONV]]="","",IF(Table1[[#This Row],[CONV]]="",Table1[[#This Row],[SATUAN NOTA]],Table1[[#This Row],[SATUAN]]))</f>
        <v/>
      </c>
      <c r="AD842" s="58" t="str">
        <f>IF(Table1[[#This Row],[HARGA]]="","",IF(Table1[[#This Row],[CONV]]="",Table1[[#This Row],[HARGA]],Table1[[#This Row],[HARGA]]/Table1[[#This Row],[CONV]]))</f>
        <v/>
      </c>
      <c r="AE842" s="58" t="str">
        <f>IF(Table1[[#This Row],[HARGA_CONV]]="","",Table1[[#This Row],[HARGA_CONV]]*Table1[[#This Row],[ISI_CONV]]*(100%-(Table1[[#This Row],[DISKON]]+Table1[[#This Row],[DISKON NOTA]])))</f>
        <v/>
      </c>
      <c r="AF842" s="3">
        <f>IF(Table1[[#This Row],[TANGGAL NOTA]]="",AF841,Table1[[#This Row],[TANGGAL NOTA]])</f>
        <v>45534</v>
      </c>
      <c r="AG842" s="3"/>
      <c r="AH842" s="3">
        <f>IF(Table1[[#This Row],[TANGGAL UPDATE]]="",AH841,Table1[[#This Row],[TANGGAL UPDATE]])</f>
        <v>45535</v>
      </c>
      <c r="AI842" t="str" cm="1">
        <f t="array" ref="AI842">IF(Table1[[#This Row],[A1]]="",AI841,INDEX(Table6[3],Table1[[#This Row],[Q1]]))</f>
        <v>KO</v>
      </c>
      <c r="AJ842" t="str">
        <f>IF(Table1[[#This Row],[_KETERANGAN]]="","",Table1[[#This Row],[_KETERANGAN]])</f>
        <v/>
      </c>
      <c r="AK842" t="str" cm="1">
        <f t="array" ref="AK842">IF(Table1[[#This Row],[A1]]="",AK841,INDEX(Table6[3],Table1[[#This Row],[Q1]]))</f>
        <v>KO</v>
      </c>
      <c r="AL842" s="5" t="str" cm="1">
        <f t="array" ref="AL842">IF(Table1[[#This Row],[A1]]="",AL841,INDEX(Table6[1],Table1[[#This Row],[Q1]]))</f>
        <v>PERDANA</v>
      </c>
      <c r="AM842" t="str" cm="1">
        <f t="array" ref="AM842">IF(Table1[[#This Row],[A1]]="",AM841,INDEX(Table6[2],Table1[[#This Row],[Q1]]))</f>
        <v>BREBES</v>
      </c>
      <c r="AN842" t="str">
        <f>CONCATENATE(Table1[[#This Row],[TOKO_H]],"-",Table1[[#This Row],[KOTA_H]])</f>
        <v>PERDANA-BREBES</v>
      </c>
      <c r="AO842"/>
      <c r="AP842" t="s">
        <v>9561</v>
      </c>
      <c r="AQ842"/>
    </row>
    <row r="843" spans="1:43">
      <c r="A843" t="str">
        <f>IF(Table1[[#This Row],[KODE BARANG]]="","",MATCH(Table1[[#This Row],[KODE BARANG]],DBS[KODE BARANG],0))</f>
        <v/>
      </c>
      <c r="B843" t="str">
        <f>IF(Table1[[#This Row],[ROWID]]="","",ROW()-2)</f>
        <v/>
      </c>
      <c r="C843" t="str">
        <f>IF(Table1[[#This Row],[NAMA BARANG]]="","",IF(Table1[[#This Row],[ID]]="",C842,Table1[[#This Row],[ID]]))</f>
        <v/>
      </c>
      <c r="D843" t="str">
        <f>IF(Table1[[#This Row],[A1]]="","",MATCH(Table1[[#This Row],[A1]],Table6[5],0))</f>
        <v/>
      </c>
      <c r="E843" t="str">
        <f>IF(Table1[[#This Row],[ID]]="","",Table1[[#This Row],[TOKO-KOTA_H]])</f>
        <v/>
      </c>
      <c r="F843" t="str">
        <f>IF(Table1[[#This Row],[NOTA TOKO]]="","",ROW()-2)</f>
        <v/>
      </c>
      <c r="G843" s="59"/>
      <c r="H843" s="1"/>
      <c r="J843" s="1"/>
      <c r="K843"/>
      <c r="L843" t="str">
        <f>IF(Table1[[#This Row],[_NAMA BARANG]]="",IF(Table1[[#This Row],[//DBS]]="","",INDEX(DBS[NAMA],Table1[[#This Row],[//DBS]])),Table1[[#This Row],[_NAMA BARANG]])</f>
        <v/>
      </c>
      <c r="M843"/>
      <c r="O843" t="str">
        <f>IF(Table1[[#This Row],[ROWID]]="","",IF(Table1[[#This Row],[_KETERANGAN]]="STOCK BELUM LENGKAP","ADA",IF(Table1[[#This Row],[KODE BARANG]]="","TIDAK ADA","ADA")))</f>
        <v/>
      </c>
      <c r="R843" t="str">
        <f>IF(Table1[[#This Row],[//DBS]]="","",INDEX(DBS[ISI],Table1[[#This Row],[//DBS]]))</f>
        <v/>
      </c>
      <c r="S843" t="str">
        <f>IF(Table1[[#This Row],[//DBS]]="","",IF(Table1[[#This Row],[SATUAN_BYPASS]]="",INDEX(DBS[[SATUAN ]],Table1[[#This Row],[//DBS]]),Table1[SATUAN_BYPASS]))</f>
        <v/>
      </c>
      <c r="U843" s="58" t="str">
        <f>IF(Table1[[#This Row],[HARGA_BYPASS]]="",IF(Table1[[#This Row],[_HARGA]]="","",Table1[[#This Row],[_HARGA]]*1000),Table1[[#This Row],[HARGA_BYPASS]])</f>
        <v/>
      </c>
      <c r="V843" s="2"/>
      <c r="W843" s="2"/>
      <c r="X843" s="58" t="str">
        <f>IF(Table1[[#This Row],[ROWID]]="","",IF(Table1[[#This Row],[ROWID]]=C844,"",SUMIF(Table1[ROWID],Table1[[#This Row],[ROWID]],Table1[TOTAL])))</f>
        <v/>
      </c>
      <c r="AA84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43" t="str">
        <f>IF(Table1[[#This Row],[JUMLAH NOTA]]="","",IF(Table1[[#This Row],[CONV]]="",Table1[[#This Row],[JUMLAH NOTA]],Table1[[#This Row],[JUMLAH NOTA]]*Table1[[#This Row],[CONV]]))</f>
        <v/>
      </c>
      <c r="AC843" t="str">
        <f>IF(Table1[[#This Row],[ISI_CONV]]="","",IF(Table1[[#This Row],[CONV]]="",Table1[[#This Row],[SATUAN NOTA]],Table1[[#This Row],[SATUAN]]))</f>
        <v/>
      </c>
      <c r="AD843" s="58" t="str">
        <f>IF(Table1[[#This Row],[HARGA]]="","",IF(Table1[[#This Row],[CONV]]="",Table1[[#This Row],[HARGA]],Table1[[#This Row],[HARGA]]/Table1[[#This Row],[CONV]]))</f>
        <v/>
      </c>
      <c r="AE843" s="58" t="str">
        <f>IF(Table1[[#This Row],[HARGA_CONV]]="","",Table1[[#This Row],[HARGA_CONV]]*Table1[[#This Row],[ISI_CONV]]*(100%-(Table1[[#This Row],[DISKON]]+Table1[[#This Row],[DISKON NOTA]])))</f>
        <v/>
      </c>
      <c r="AF843" s="3">
        <f>IF(Table1[[#This Row],[TANGGAL NOTA]]="",AF842,Table1[[#This Row],[TANGGAL NOTA]])</f>
        <v>45534</v>
      </c>
      <c r="AG843" s="3"/>
      <c r="AH843" s="3">
        <f>IF(Table1[[#This Row],[TANGGAL UPDATE]]="",AH842,Table1[[#This Row],[TANGGAL UPDATE]])</f>
        <v>45535</v>
      </c>
      <c r="AI843" t="str" cm="1">
        <f t="array" ref="AI843">IF(Table1[[#This Row],[A1]]="",AI842,INDEX(Table6[3],Table1[[#This Row],[Q1]]))</f>
        <v>KO</v>
      </c>
      <c r="AJ843" t="str">
        <f>IF(Table1[[#This Row],[_KETERANGAN]]="","",Table1[[#This Row],[_KETERANGAN]])</f>
        <v/>
      </c>
      <c r="AK843" t="str" cm="1">
        <f t="array" ref="AK843">IF(Table1[[#This Row],[A1]]="",AK842,INDEX(Table6[3],Table1[[#This Row],[Q1]]))</f>
        <v>KO</v>
      </c>
      <c r="AL843" s="5" t="str" cm="1">
        <f t="array" ref="AL843">IF(Table1[[#This Row],[A1]]="",AL842,INDEX(Table6[1],Table1[[#This Row],[Q1]]))</f>
        <v>PERDANA</v>
      </c>
      <c r="AM843" t="str" cm="1">
        <f t="array" ref="AM843">IF(Table1[[#This Row],[A1]]="",AM842,INDEX(Table6[2],Table1[[#This Row],[Q1]]))</f>
        <v>BREBES</v>
      </c>
      <c r="AN843" t="str">
        <f>CONCATENATE(Table1[[#This Row],[TOKO_H]],"-",Table1[[#This Row],[KOTA_H]])</f>
        <v>PERDANA-BREBES</v>
      </c>
      <c r="AO843"/>
      <c r="AP843" t="s">
        <v>9561</v>
      </c>
      <c r="AQ843"/>
    </row>
    <row r="844" spans="1:43">
      <c r="A844" t="str">
        <f>IF(Table1[[#This Row],[KODE BARANG]]="","",MATCH(Table1[[#This Row],[KODE BARANG]],DBS[KODE BARANG],0))</f>
        <v/>
      </c>
      <c r="B844" t="str">
        <f>IF(Table1[[#This Row],[ROWID]]="","",ROW()-2)</f>
        <v/>
      </c>
      <c r="C844" t="str">
        <f>IF(Table1[[#This Row],[NAMA BARANG]]="","",IF(Table1[[#This Row],[ID]]="",C843,Table1[[#This Row],[ID]]))</f>
        <v/>
      </c>
      <c r="D844" t="str">
        <f>IF(Table1[[#This Row],[A1]]="","",MATCH(Table1[[#This Row],[A1]],Table6[5],0))</f>
        <v/>
      </c>
      <c r="E844" t="str">
        <f>IF(Table1[[#This Row],[ID]]="","",Table1[[#This Row],[TOKO-KOTA_H]])</f>
        <v/>
      </c>
      <c r="F844" t="str">
        <f>IF(Table1[[#This Row],[NOTA TOKO]]="","",ROW()-2)</f>
        <v/>
      </c>
      <c r="G844" s="59"/>
      <c r="H844" s="1"/>
      <c r="J844" s="1"/>
      <c r="K844"/>
      <c r="L844" t="str">
        <f>IF(Table1[[#This Row],[_NAMA BARANG]]="",IF(Table1[[#This Row],[//DBS]]="","",INDEX(DBS[NAMA],Table1[[#This Row],[//DBS]])),Table1[[#This Row],[_NAMA BARANG]])</f>
        <v/>
      </c>
      <c r="M844"/>
      <c r="O844" t="str">
        <f>IF(Table1[[#This Row],[ROWID]]="","",IF(Table1[[#This Row],[_KETERANGAN]]="STOCK BELUM LENGKAP","ADA",IF(Table1[[#This Row],[KODE BARANG]]="","TIDAK ADA","ADA")))</f>
        <v/>
      </c>
      <c r="R844" t="str">
        <f>IF(Table1[[#This Row],[//DBS]]="","",INDEX(DBS[ISI],Table1[[#This Row],[//DBS]]))</f>
        <v/>
      </c>
      <c r="S844" t="str">
        <f>IF(Table1[[#This Row],[//DBS]]="","",IF(Table1[[#This Row],[SATUAN_BYPASS]]="",INDEX(DBS[[SATUAN ]],Table1[[#This Row],[//DBS]]),Table1[SATUAN_BYPASS]))</f>
        <v/>
      </c>
      <c r="U844" s="58" t="str">
        <f>IF(Table1[[#This Row],[HARGA_BYPASS]]="",IF(Table1[[#This Row],[_HARGA]]="","",Table1[[#This Row],[_HARGA]]*1000),Table1[[#This Row],[HARGA_BYPASS]])</f>
        <v/>
      </c>
      <c r="V844" s="2"/>
      <c r="W844" s="2"/>
      <c r="X844" s="58" t="str">
        <f>IF(Table1[[#This Row],[ROWID]]="","",IF(Table1[[#This Row],[ROWID]]=C845,"",SUMIF(Table1[ROWID],Table1[[#This Row],[ROWID]],Table1[TOTAL])))</f>
        <v/>
      </c>
      <c r="AA84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44" t="str">
        <f>IF(Table1[[#This Row],[JUMLAH NOTA]]="","",IF(Table1[[#This Row],[CONV]]="",Table1[[#This Row],[JUMLAH NOTA]],Table1[[#This Row],[JUMLAH NOTA]]*Table1[[#This Row],[CONV]]))</f>
        <v/>
      </c>
      <c r="AC844" t="str">
        <f>IF(Table1[[#This Row],[ISI_CONV]]="","",IF(Table1[[#This Row],[CONV]]="",Table1[[#This Row],[SATUAN NOTA]],Table1[[#This Row],[SATUAN]]))</f>
        <v/>
      </c>
      <c r="AD844" s="58" t="str">
        <f>IF(Table1[[#This Row],[HARGA]]="","",IF(Table1[[#This Row],[CONV]]="",Table1[[#This Row],[HARGA]],Table1[[#This Row],[HARGA]]/Table1[[#This Row],[CONV]]))</f>
        <v/>
      </c>
      <c r="AE844" s="58" t="str">
        <f>IF(Table1[[#This Row],[HARGA_CONV]]="","",Table1[[#This Row],[HARGA_CONV]]*Table1[[#This Row],[ISI_CONV]]*(100%-(Table1[[#This Row],[DISKON]]+Table1[[#This Row],[DISKON NOTA]])))</f>
        <v/>
      </c>
      <c r="AF844" s="3">
        <f>IF(Table1[[#This Row],[TANGGAL NOTA]]="",AF843,Table1[[#This Row],[TANGGAL NOTA]])</f>
        <v>45534</v>
      </c>
      <c r="AG844" s="3"/>
      <c r="AH844" s="3">
        <f>IF(Table1[[#This Row],[TANGGAL UPDATE]]="",AH843,Table1[[#This Row],[TANGGAL UPDATE]])</f>
        <v>45535</v>
      </c>
      <c r="AI844" t="str" cm="1">
        <f t="array" ref="AI844">IF(Table1[[#This Row],[A1]]="",AI843,INDEX(Table6[3],Table1[[#This Row],[Q1]]))</f>
        <v>KO</v>
      </c>
      <c r="AJ844" t="str">
        <f>IF(Table1[[#This Row],[_KETERANGAN]]="","",Table1[[#This Row],[_KETERANGAN]])</f>
        <v/>
      </c>
      <c r="AK844" t="str" cm="1">
        <f t="array" ref="AK844">IF(Table1[[#This Row],[A1]]="",AK843,INDEX(Table6[3],Table1[[#This Row],[Q1]]))</f>
        <v>KO</v>
      </c>
      <c r="AL844" s="5" t="str" cm="1">
        <f t="array" ref="AL844">IF(Table1[[#This Row],[A1]]="",AL843,INDEX(Table6[1],Table1[[#This Row],[Q1]]))</f>
        <v>PERDANA</v>
      </c>
      <c r="AM844" t="str" cm="1">
        <f t="array" ref="AM844">IF(Table1[[#This Row],[A1]]="",AM843,INDEX(Table6[2],Table1[[#This Row],[Q1]]))</f>
        <v>BREBES</v>
      </c>
      <c r="AN844" t="str">
        <f>CONCATENATE(Table1[[#This Row],[TOKO_H]],"-",Table1[[#This Row],[KOTA_H]])</f>
        <v>PERDANA-BREBES</v>
      </c>
      <c r="AO844"/>
      <c r="AP844" t="s">
        <v>9561</v>
      </c>
      <c r="AQ844"/>
    </row>
    <row r="845" spans="1:43">
      <c r="A845" t="str">
        <f>IF(Table1[[#This Row],[KODE BARANG]]="","",MATCH(Table1[[#This Row],[KODE BARANG]],DBS[KODE BARANG],0))</f>
        <v/>
      </c>
      <c r="B845" t="str">
        <f>IF(Table1[[#This Row],[ROWID]]="","",ROW()-2)</f>
        <v/>
      </c>
      <c r="C845" t="str">
        <f>IF(Table1[[#This Row],[NAMA BARANG]]="","",IF(Table1[[#This Row],[ID]]="",C844,Table1[[#This Row],[ID]]))</f>
        <v/>
      </c>
      <c r="D845" t="str">
        <f>IF(Table1[[#This Row],[A1]]="","",MATCH(Table1[[#This Row],[A1]],Table6[5],0))</f>
        <v/>
      </c>
      <c r="E845" t="str">
        <f>IF(Table1[[#This Row],[ID]]="","",Table1[[#This Row],[TOKO-KOTA_H]])</f>
        <v/>
      </c>
      <c r="F845" t="str">
        <f>IF(Table1[[#This Row],[NOTA TOKO]]="","",ROW()-2)</f>
        <v/>
      </c>
      <c r="G845" s="59"/>
      <c r="H845" s="1"/>
      <c r="J845" s="1"/>
      <c r="K845"/>
      <c r="L845" t="str">
        <f>IF(Table1[[#This Row],[_NAMA BARANG]]="",IF(Table1[[#This Row],[//DBS]]="","",INDEX(DBS[NAMA],Table1[[#This Row],[//DBS]])),Table1[[#This Row],[_NAMA BARANG]])</f>
        <v/>
      </c>
      <c r="M845"/>
      <c r="O845" t="str">
        <f>IF(Table1[[#This Row],[ROWID]]="","",IF(Table1[[#This Row],[_KETERANGAN]]="STOCK BELUM LENGKAP","ADA",IF(Table1[[#This Row],[KODE BARANG]]="","TIDAK ADA","ADA")))</f>
        <v/>
      </c>
      <c r="R845" t="str">
        <f>IF(Table1[[#This Row],[//DBS]]="","",INDEX(DBS[ISI],Table1[[#This Row],[//DBS]]))</f>
        <v/>
      </c>
      <c r="S845" t="str">
        <f>IF(Table1[[#This Row],[//DBS]]="","",IF(Table1[[#This Row],[SATUAN_BYPASS]]="",INDEX(DBS[[SATUAN ]],Table1[[#This Row],[//DBS]]),Table1[SATUAN_BYPASS]))</f>
        <v/>
      </c>
      <c r="U845" s="58" t="str">
        <f>IF(Table1[[#This Row],[HARGA_BYPASS]]="",IF(Table1[[#This Row],[_HARGA]]="","",Table1[[#This Row],[_HARGA]]*1000),Table1[[#This Row],[HARGA_BYPASS]])</f>
        <v/>
      </c>
      <c r="V845" s="2"/>
      <c r="W845" s="2"/>
      <c r="X845" s="58" t="str">
        <f>IF(Table1[[#This Row],[ROWID]]="","",IF(Table1[[#This Row],[ROWID]]=C846,"",SUMIF(Table1[ROWID],Table1[[#This Row],[ROWID]],Table1[TOTAL])))</f>
        <v/>
      </c>
      <c r="AA84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45" t="str">
        <f>IF(Table1[[#This Row],[JUMLAH NOTA]]="","",IF(Table1[[#This Row],[CONV]]="",Table1[[#This Row],[JUMLAH NOTA]],Table1[[#This Row],[JUMLAH NOTA]]*Table1[[#This Row],[CONV]]))</f>
        <v/>
      </c>
      <c r="AC845" t="str">
        <f>IF(Table1[[#This Row],[ISI_CONV]]="","",IF(Table1[[#This Row],[CONV]]="",Table1[[#This Row],[SATUAN NOTA]],Table1[[#This Row],[SATUAN]]))</f>
        <v/>
      </c>
      <c r="AD845" s="58" t="str">
        <f>IF(Table1[[#This Row],[HARGA]]="","",IF(Table1[[#This Row],[CONV]]="",Table1[[#This Row],[HARGA]],Table1[[#This Row],[HARGA]]/Table1[[#This Row],[CONV]]))</f>
        <v/>
      </c>
      <c r="AE845" s="58" t="str">
        <f>IF(Table1[[#This Row],[HARGA_CONV]]="","",Table1[[#This Row],[HARGA_CONV]]*Table1[[#This Row],[ISI_CONV]]*(100%-(Table1[[#This Row],[DISKON]]+Table1[[#This Row],[DISKON NOTA]])))</f>
        <v/>
      </c>
      <c r="AF845" s="3">
        <f>IF(Table1[[#This Row],[TANGGAL NOTA]]="",AF844,Table1[[#This Row],[TANGGAL NOTA]])</f>
        <v>45534</v>
      </c>
      <c r="AG845" s="3"/>
      <c r="AH845" s="3">
        <f>IF(Table1[[#This Row],[TANGGAL UPDATE]]="",AH844,Table1[[#This Row],[TANGGAL UPDATE]])</f>
        <v>45535</v>
      </c>
      <c r="AI845" t="str" cm="1">
        <f t="array" ref="AI845">IF(Table1[[#This Row],[A1]]="",AI844,INDEX(Table6[3],Table1[[#This Row],[Q1]]))</f>
        <v>KO</v>
      </c>
      <c r="AJ845" t="str">
        <f>IF(Table1[[#This Row],[_KETERANGAN]]="","",Table1[[#This Row],[_KETERANGAN]])</f>
        <v/>
      </c>
      <c r="AK845" t="str" cm="1">
        <f t="array" ref="AK845">IF(Table1[[#This Row],[A1]]="",AK844,INDEX(Table6[3],Table1[[#This Row],[Q1]]))</f>
        <v>KO</v>
      </c>
      <c r="AL845" s="5" t="str" cm="1">
        <f t="array" ref="AL845">IF(Table1[[#This Row],[A1]]="",AL844,INDEX(Table6[1],Table1[[#This Row],[Q1]]))</f>
        <v>PERDANA</v>
      </c>
      <c r="AM845" t="str" cm="1">
        <f t="array" ref="AM845">IF(Table1[[#This Row],[A1]]="",AM844,INDEX(Table6[2],Table1[[#This Row],[Q1]]))</f>
        <v>BREBES</v>
      </c>
      <c r="AN845" t="str">
        <f>CONCATENATE(Table1[[#This Row],[TOKO_H]],"-",Table1[[#This Row],[KOTA_H]])</f>
        <v>PERDANA-BREBES</v>
      </c>
      <c r="AO845"/>
      <c r="AP845" t="s">
        <v>9561</v>
      </c>
      <c r="AQ845"/>
    </row>
    <row r="846" spans="1:43">
      <c r="A846" t="str">
        <f>IF(Table1[[#This Row],[KODE BARANG]]="","",MATCH(Table1[[#This Row],[KODE BARANG]],DBS[KODE BARANG],0))</f>
        <v/>
      </c>
      <c r="B846" t="str">
        <f>IF(Table1[[#This Row],[ROWID]]="","",ROW()-2)</f>
        <v/>
      </c>
      <c r="C846" t="str">
        <f>IF(Table1[[#This Row],[NAMA BARANG]]="","",IF(Table1[[#This Row],[ID]]="",C845,Table1[[#This Row],[ID]]))</f>
        <v/>
      </c>
      <c r="D846" t="str">
        <f>IF(Table1[[#This Row],[A1]]="","",MATCH(Table1[[#This Row],[A1]],Table6[5],0))</f>
        <v/>
      </c>
      <c r="E846" t="str">
        <f>IF(Table1[[#This Row],[ID]]="","",Table1[[#This Row],[TOKO-KOTA_H]])</f>
        <v/>
      </c>
      <c r="F846" t="str">
        <f>IF(Table1[[#This Row],[NOTA TOKO]]="","",ROW()-2)</f>
        <v/>
      </c>
      <c r="G846" s="59"/>
      <c r="H846" s="1"/>
      <c r="J846" s="1"/>
      <c r="K846"/>
      <c r="L846" t="str">
        <f>IF(Table1[[#This Row],[_NAMA BARANG]]="",IF(Table1[[#This Row],[//DBS]]="","",INDEX(DBS[NAMA],Table1[[#This Row],[//DBS]])),Table1[[#This Row],[_NAMA BARANG]])</f>
        <v/>
      </c>
      <c r="M846"/>
      <c r="O846" t="str">
        <f>IF(Table1[[#This Row],[ROWID]]="","",IF(Table1[[#This Row],[_KETERANGAN]]="STOCK BELUM LENGKAP","ADA",IF(Table1[[#This Row],[KODE BARANG]]="","TIDAK ADA","ADA")))</f>
        <v/>
      </c>
      <c r="R846" t="str">
        <f>IF(Table1[[#This Row],[//DBS]]="","",INDEX(DBS[ISI],Table1[[#This Row],[//DBS]]))</f>
        <v/>
      </c>
      <c r="S846" t="str">
        <f>IF(Table1[[#This Row],[//DBS]]="","",IF(Table1[[#This Row],[SATUAN_BYPASS]]="",INDEX(DBS[[SATUAN ]],Table1[[#This Row],[//DBS]]),Table1[SATUAN_BYPASS]))</f>
        <v/>
      </c>
      <c r="U846" s="58" t="str">
        <f>IF(Table1[[#This Row],[HARGA_BYPASS]]="",IF(Table1[[#This Row],[_HARGA]]="","",Table1[[#This Row],[_HARGA]]*1000),Table1[[#This Row],[HARGA_BYPASS]])</f>
        <v/>
      </c>
      <c r="V846" s="2"/>
      <c r="W846" s="2"/>
      <c r="X846" s="58" t="str">
        <f>IF(Table1[[#This Row],[ROWID]]="","",IF(Table1[[#This Row],[ROWID]]=C847,"",SUMIF(Table1[ROWID],Table1[[#This Row],[ROWID]],Table1[TOTAL])))</f>
        <v/>
      </c>
      <c r="AA84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46" t="str">
        <f>IF(Table1[[#This Row],[JUMLAH NOTA]]="","",IF(Table1[[#This Row],[CONV]]="",Table1[[#This Row],[JUMLAH NOTA]],Table1[[#This Row],[JUMLAH NOTA]]*Table1[[#This Row],[CONV]]))</f>
        <v/>
      </c>
      <c r="AC846" t="str">
        <f>IF(Table1[[#This Row],[ISI_CONV]]="","",IF(Table1[[#This Row],[CONV]]="",Table1[[#This Row],[SATUAN NOTA]],Table1[[#This Row],[SATUAN]]))</f>
        <v/>
      </c>
      <c r="AD846" s="58" t="str">
        <f>IF(Table1[[#This Row],[HARGA]]="","",IF(Table1[[#This Row],[CONV]]="",Table1[[#This Row],[HARGA]],Table1[[#This Row],[HARGA]]/Table1[[#This Row],[CONV]]))</f>
        <v/>
      </c>
      <c r="AE846" s="58" t="str">
        <f>IF(Table1[[#This Row],[HARGA_CONV]]="","",Table1[[#This Row],[HARGA_CONV]]*Table1[[#This Row],[ISI_CONV]]*(100%-(Table1[[#This Row],[DISKON]]+Table1[[#This Row],[DISKON NOTA]])))</f>
        <v/>
      </c>
      <c r="AF846" s="3">
        <f>IF(Table1[[#This Row],[TANGGAL NOTA]]="",AF845,Table1[[#This Row],[TANGGAL NOTA]])</f>
        <v>45534</v>
      </c>
      <c r="AG846" s="3"/>
      <c r="AH846" s="3">
        <f>IF(Table1[[#This Row],[TANGGAL UPDATE]]="",AH845,Table1[[#This Row],[TANGGAL UPDATE]])</f>
        <v>45535</v>
      </c>
      <c r="AI846" t="str" cm="1">
        <f t="array" ref="AI846">IF(Table1[[#This Row],[A1]]="",AI845,INDEX(Table6[3],Table1[[#This Row],[Q1]]))</f>
        <v>KO</v>
      </c>
      <c r="AJ846" t="str">
        <f>IF(Table1[[#This Row],[_KETERANGAN]]="","",Table1[[#This Row],[_KETERANGAN]])</f>
        <v/>
      </c>
      <c r="AK846" t="str" cm="1">
        <f t="array" ref="AK846">IF(Table1[[#This Row],[A1]]="",AK845,INDEX(Table6[3],Table1[[#This Row],[Q1]]))</f>
        <v>KO</v>
      </c>
      <c r="AL846" s="5" t="str" cm="1">
        <f t="array" ref="AL846">IF(Table1[[#This Row],[A1]]="",AL845,INDEX(Table6[1],Table1[[#This Row],[Q1]]))</f>
        <v>PERDANA</v>
      </c>
      <c r="AM846" t="str" cm="1">
        <f t="array" ref="AM846">IF(Table1[[#This Row],[A1]]="",AM845,INDEX(Table6[2],Table1[[#This Row],[Q1]]))</f>
        <v>BREBES</v>
      </c>
      <c r="AN846" t="str">
        <f>CONCATENATE(Table1[[#This Row],[TOKO_H]],"-",Table1[[#This Row],[KOTA_H]])</f>
        <v>PERDANA-BREBES</v>
      </c>
      <c r="AO846"/>
      <c r="AP846" t="s">
        <v>9561</v>
      </c>
      <c r="AQ846"/>
    </row>
    <row r="847" spans="1:43">
      <c r="A847" t="str">
        <f>IF(Table1[[#This Row],[KODE BARANG]]="","",MATCH(Table1[[#This Row],[KODE BARANG]],DBS[KODE BARANG],0))</f>
        <v/>
      </c>
      <c r="B847" t="str">
        <f>IF(Table1[[#This Row],[ROWID]]="","",ROW()-2)</f>
        <v/>
      </c>
      <c r="C847" t="str">
        <f>IF(Table1[[#This Row],[NAMA BARANG]]="","",IF(Table1[[#This Row],[ID]]="",C846,Table1[[#This Row],[ID]]))</f>
        <v/>
      </c>
      <c r="D847" t="str">
        <f>IF(Table1[[#This Row],[A1]]="","",MATCH(Table1[[#This Row],[A1]],Table6[5],0))</f>
        <v/>
      </c>
      <c r="E847" t="str">
        <f>IF(Table1[[#This Row],[ID]]="","",Table1[[#This Row],[TOKO-KOTA_H]])</f>
        <v/>
      </c>
      <c r="F847" t="str">
        <f>IF(Table1[[#This Row],[NOTA TOKO]]="","",ROW()-2)</f>
        <v/>
      </c>
      <c r="G847" s="59"/>
      <c r="H847" s="1"/>
      <c r="J847" s="1"/>
      <c r="K847"/>
      <c r="L847" t="str">
        <f>IF(Table1[[#This Row],[_NAMA BARANG]]="",IF(Table1[[#This Row],[//DBS]]="","",INDEX(DBS[NAMA],Table1[[#This Row],[//DBS]])),Table1[[#This Row],[_NAMA BARANG]])</f>
        <v/>
      </c>
      <c r="M847"/>
      <c r="O847" t="str">
        <f>IF(Table1[[#This Row],[ROWID]]="","",IF(Table1[[#This Row],[_KETERANGAN]]="STOCK BELUM LENGKAP","ADA",IF(Table1[[#This Row],[KODE BARANG]]="","TIDAK ADA","ADA")))</f>
        <v/>
      </c>
      <c r="R847" t="str">
        <f>IF(Table1[[#This Row],[//DBS]]="","",INDEX(DBS[ISI],Table1[[#This Row],[//DBS]]))</f>
        <v/>
      </c>
      <c r="S847" t="str">
        <f>IF(Table1[[#This Row],[//DBS]]="","",IF(Table1[[#This Row],[SATUAN_BYPASS]]="",INDEX(DBS[[SATUAN ]],Table1[[#This Row],[//DBS]]),Table1[SATUAN_BYPASS]))</f>
        <v/>
      </c>
      <c r="U847" s="58" t="str">
        <f>IF(Table1[[#This Row],[HARGA_BYPASS]]="",IF(Table1[[#This Row],[_HARGA]]="","",Table1[[#This Row],[_HARGA]]*1000),Table1[[#This Row],[HARGA_BYPASS]])</f>
        <v/>
      </c>
      <c r="V847" s="2"/>
      <c r="W847" s="2"/>
      <c r="X847" s="58" t="str">
        <f>IF(Table1[[#This Row],[ROWID]]="","",IF(Table1[[#This Row],[ROWID]]=C848,"",SUMIF(Table1[ROWID],Table1[[#This Row],[ROWID]],Table1[TOTAL])))</f>
        <v/>
      </c>
      <c r="AA84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47" t="str">
        <f>IF(Table1[[#This Row],[JUMLAH NOTA]]="","",IF(Table1[[#This Row],[CONV]]="",Table1[[#This Row],[JUMLAH NOTA]],Table1[[#This Row],[JUMLAH NOTA]]*Table1[[#This Row],[CONV]]))</f>
        <v/>
      </c>
      <c r="AC847" t="str">
        <f>IF(Table1[[#This Row],[ISI_CONV]]="","",IF(Table1[[#This Row],[CONV]]="",Table1[[#This Row],[SATUAN NOTA]],Table1[[#This Row],[SATUAN]]))</f>
        <v/>
      </c>
      <c r="AD847" s="58" t="str">
        <f>IF(Table1[[#This Row],[HARGA]]="","",IF(Table1[[#This Row],[CONV]]="",Table1[[#This Row],[HARGA]],Table1[[#This Row],[HARGA]]/Table1[[#This Row],[CONV]]))</f>
        <v/>
      </c>
      <c r="AE847" s="58" t="str">
        <f>IF(Table1[[#This Row],[HARGA_CONV]]="","",Table1[[#This Row],[HARGA_CONV]]*Table1[[#This Row],[ISI_CONV]]*(100%-(Table1[[#This Row],[DISKON]]+Table1[[#This Row],[DISKON NOTA]])))</f>
        <v/>
      </c>
      <c r="AF847" s="3">
        <f>IF(Table1[[#This Row],[TANGGAL NOTA]]="",AF846,Table1[[#This Row],[TANGGAL NOTA]])</f>
        <v>45534</v>
      </c>
      <c r="AG847" s="3"/>
      <c r="AH847" s="3">
        <f>IF(Table1[[#This Row],[TANGGAL UPDATE]]="",AH846,Table1[[#This Row],[TANGGAL UPDATE]])</f>
        <v>45535</v>
      </c>
      <c r="AI847" t="str" cm="1">
        <f t="array" ref="AI847">IF(Table1[[#This Row],[A1]]="",AI846,INDEX(Table6[3],Table1[[#This Row],[Q1]]))</f>
        <v>KO</v>
      </c>
      <c r="AJ847" t="str">
        <f>IF(Table1[[#This Row],[_KETERANGAN]]="","",Table1[[#This Row],[_KETERANGAN]])</f>
        <v/>
      </c>
      <c r="AK847" t="str" cm="1">
        <f t="array" ref="AK847">IF(Table1[[#This Row],[A1]]="",AK846,INDEX(Table6[3],Table1[[#This Row],[Q1]]))</f>
        <v>KO</v>
      </c>
      <c r="AL847" s="5" t="str" cm="1">
        <f t="array" ref="AL847">IF(Table1[[#This Row],[A1]]="",AL846,INDEX(Table6[1],Table1[[#This Row],[Q1]]))</f>
        <v>PERDANA</v>
      </c>
      <c r="AM847" t="str" cm="1">
        <f t="array" ref="AM847">IF(Table1[[#This Row],[A1]]="",AM846,INDEX(Table6[2],Table1[[#This Row],[Q1]]))</f>
        <v>BREBES</v>
      </c>
      <c r="AN847" t="str">
        <f>CONCATENATE(Table1[[#This Row],[TOKO_H]],"-",Table1[[#This Row],[KOTA_H]])</f>
        <v>PERDANA-BREBES</v>
      </c>
      <c r="AO847"/>
      <c r="AP847" t="s">
        <v>9561</v>
      </c>
      <c r="AQ847"/>
    </row>
    <row r="848" spans="1:43">
      <c r="A848" t="str">
        <f>IF(Table1[[#This Row],[KODE BARANG]]="","",MATCH(Table1[[#This Row],[KODE BARANG]],DBS[KODE BARANG],0))</f>
        <v/>
      </c>
      <c r="B848" t="str">
        <f>IF(Table1[[#This Row],[ROWID]]="","",ROW()-2)</f>
        <v/>
      </c>
      <c r="C848" t="str">
        <f>IF(Table1[[#This Row],[NAMA BARANG]]="","",IF(Table1[[#This Row],[ID]]="",C847,Table1[[#This Row],[ID]]))</f>
        <v/>
      </c>
      <c r="D848" t="str">
        <f>IF(Table1[[#This Row],[A1]]="","",MATCH(Table1[[#This Row],[A1]],Table6[5],0))</f>
        <v/>
      </c>
      <c r="E848" t="str">
        <f>IF(Table1[[#This Row],[ID]]="","",Table1[[#This Row],[TOKO-KOTA_H]])</f>
        <v/>
      </c>
      <c r="F848" t="str">
        <f>IF(Table1[[#This Row],[NOTA TOKO]]="","",ROW()-2)</f>
        <v/>
      </c>
      <c r="G848" s="59"/>
      <c r="H848" s="1"/>
      <c r="J848" s="1"/>
      <c r="K848"/>
      <c r="L848" t="str">
        <f>IF(Table1[[#This Row],[_NAMA BARANG]]="",IF(Table1[[#This Row],[//DBS]]="","",INDEX(DBS[NAMA],Table1[[#This Row],[//DBS]])),Table1[[#This Row],[_NAMA BARANG]])</f>
        <v/>
      </c>
      <c r="M848"/>
      <c r="O848" t="str">
        <f>IF(Table1[[#This Row],[ROWID]]="","",IF(Table1[[#This Row],[_KETERANGAN]]="STOCK BELUM LENGKAP","ADA",IF(Table1[[#This Row],[KODE BARANG]]="","TIDAK ADA","ADA")))</f>
        <v/>
      </c>
      <c r="R848" t="str">
        <f>IF(Table1[[#This Row],[//DBS]]="","",INDEX(DBS[ISI],Table1[[#This Row],[//DBS]]))</f>
        <v/>
      </c>
      <c r="S848" t="str">
        <f>IF(Table1[[#This Row],[//DBS]]="","",IF(Table1[[#This Row],[SATUAN_BYPASS]]="",INDEX(DBS[[SATUAN ]],Table1[[#This Row],[//DBS]]),Table1[SATUAN_BYPASS]))</f>
        <v/>
      </c>
      <c r="U848" s="58" t="str">
        <f>IF(Table1[[#This Row],[HARGA_BYPASS]]="",IF(Table1[[#This Row],[_HARGA]]="","",Table1[[#This Row],[_HARGA]]*1000),Table1[[#This Row],[HARGA_BYPASS]])</f>
        <v/>
      </c>
      <c r="V848" s="2"/>
      <c r="W848" s="2"/>
      <c r="X848" s="58" t="str">
        <f>IF(Table1[[#This Row],[ROWID]]="","",IF(Table1[[#This Row],[ROWID]]=C849,"",SUMIF(Table1[ROWID],Table1[[#This Row],[ROWID]],Table1[TOTAL])))</f>
        <v/>
      </c>
      <c r="AA84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48" t="str">
        <f>IF(Table1[[#This Row],[JUMLAH NOTA]]="","",IF(Table1[[#This Row],[CONV]]="",Table1[[#This Row],[JUMLAH NOTA]],Table1[[#This Row],[JUMLAH NOTA]]*Table1[[#This Row],[CONV]]))</f>
        <v/>
      </c>
      <c r="AC848" t="str">
        <f>IF(Table1[[#This Row],[ISI_CONV]]="","",IF(Table1[[#This Row],[CONV]]="",Table1[[#This Row],[SATUAN NOTA]],Table1[[#This Row],[SATUAN]]))</f>
        <v/>
      </c>
      <c r="AD848" s="58" t="str">
        <f>IF(Table1[[#This Row],[HARGA]]="","",IF(Table1[[#This Row],[CONV]]="",Table1[[#This Row],[HARGA]],Table1[[#This Row],[HARGA]]/Table1[[#This Row],[CONV]]))</f>
        <v/>
      </c>
      <c r="AE848" s="58" t="str">
        <f>IF(Table1[[#This Row],[HARGA_CONV]]="","",Table1[[#This Row],[HARGA_CONV]]*Table1[[#This Row],[ISI_CONV]]*(100%-(Table1[[#This Row],[DISKON]]+Table1[[#This Row],[DISKON NOTA]])))</f>
        <v/>
      </c>
      <c r="AF848" s="3">
        <f>IF(Table1[[#This Row],[TANGGAL NOTA]]="",AF847,Table1[[#This Row],[TANGGAL NOTA]])</f>
        <v>45534</v>
      </c>
      <c r="AG848" s="3"/>
      <c r="AH848" s="3">
        <f>IF(Table1[[#This Row],[TANGGAL UPDATE]]="",AH847,Table1[[#This Row],[TANGGAL UPDATE]])</f>
        <v>45535</v>
      </c>
      <c r="AI848" t="str" cm="1">
        <f t="array" ref="AI848">IF(Table1[[#This Row],[A1]]="",AI847,INDEX(Table6[3],Table1[[#This Row],[Q1]]))</f>
        <v>KO</v>
      </c>
      <c r="AJ848" t="str">
        <f>IF(Table1[[#This Row],[_KETERANGAN]]="","",Table1[[#This Row],[_KETERANGAN]])</f>
        <v/>
      </c>
      <c r="AK848" t="str" cm="1">
        <f t="array" ref="AK848">IF(Table1[[#This Row],[A1]]="",AK847,INDEX(Table6[3],Table1[[#This Row],[Q1]]))</f>
        <v>KO</v>
      </c>
      <c r="AL848" s="5" t="str" cm="1">
        <f t="array" ref="AL848">IF(Table1[[#This Row],[A1]]="",AL847,INDEX(Table6[1],Table1[[#This Row],[Q1]]))</f>
        <v>PERDANA</v>
      </c>
      <c r="AM848" t="str" cm="1">
        <f t="array" ref="AM848">IF(Table1[[#This Row],[A1]]="",AM847,INDEX(Table6[2],Table1[[#This Row],[Q1]]))</f>
        <v>BREBES</v>
      </c>
      <c r="AN848" t="str">
        <f>CONCATENATE(Table1[[#This Row],[TOKO_H]],"-",Table1[[#This Row],[KOTA_H]])</f>
        <v>PERDANA-BREBES</v>
      </c>
      <c r="AO848"/>
      <c r="AP848" t="s">
        <v>9561</v>
      </c>
      <c r="AQ848"/>
    </row>
    <row r="849" spans="1:43">
      <c r="A849" t="str">
        <f>IF(Table1[[#This Row],[KODE BARANG]]="","",MATCH(Table1[[#This Row],[KODE BARANG]],DBS[KODE BARANG],0))</f>
        <v/>
      </c>
      <c r="B849" t="str">
        <f>IF(Table1[[#This Row],[ROWID]]="","",ROW()-2)</f>
        <v/>
      </c>
      <c r="C849" t="str">
        <f>IF(Table1[[#This Row],[NAMA BARANG]]="","",IF(Table1[[#This Row],[ID]]="",C848,Table1[[#This Row],[ID]]))</f>
        <v/>
      </c>
      <c r="D849" t="str">
        <f>IF(Table1[[#This Row],[A1]]="","",MATCH(Table1[[#This Row],[A1]],Table6[5],0))</f>
        <v/>
      </c>
      <c r="E849" t="str">
        <f>IF(Table1[[#This Row],[ID]]="","",Table1[[#This Row],[TOKO-KOTA_H]])</f>
        <v/>
      </c>
      <c r="F849" t="str">
        <f>IF(Table1[[#This Row],[NOTA TOKO]]="","",ROW()-2)</f>
        <v/>
      </c>
      <c r="G849" s="59"/>
      <c r="H849" s="1"/>
      <c r="J849" s="1"/>
      <c r="K849"/>
      <c r="L849" t="str">
        <f>IF(Table1[[#This Row],[_NAMA BARANG]]="",IF(Table1[[#This Row],[//DBS]]="","",INDEX(DBS[NAMA],Table1[[#This Row],[//DBS]])),Table1[[#This Row],[_NAMA BARANG]])</f>
        <v/>
      </c>
      <c r="M849"/>
      <c r="O849" t="str">
        <f>IF(Table1[[#This Row],[ROWID]]="","",IF(Table1[[#This Row],[_KETERANGAN]]="STOCK BELUM LENGKAP","ADA",IF(Table1[[#This Row],[KODE BARANG]]="","TIDAK ADA","ADA")))</f>
        <v/>
      </c>
      <c r="R849" t="str">
        <f>IF(Table1[[#This Row],[//DBS]]="","",INDEX(DBS[ISI],Table1[[#This Row],[//DBS]]))</f>
        <v/>
      </c>
      <c r="S849" t="str">
        <f>IF(Table1[[#This Row],[//DBS]]="","",IF(Table1[[#This Row],[SATUAN_BYPASS]]="",INDEX(DBS[[SATUAN ]],Table1[[#This Row],[//DBS]]),Table1[SATUAN_BYPASS]))</f>
        <v/>
      </c>
      <c r="U849" s="58" t="str">
        <f>IF(Table1[[#This Row],[HARGA_BYPASS]]="",IF(Table1[[#This Row],[_HARGA]]="","",Table1[[#This Row],[_HARGA]]*1000),Table1[[#This Row],[HARGA_BYPASS]])</f>
        <v/>
      </c>
      <c r="V849" s="2"/>
      <c r="W849" s="2"/>
      <c r="X849" s="58" t="str">
        <f>IF(Table1[[#This Row],[ROWID]]="","",IF(Table1[[#This Row],[ROWID]]=C850,"",SUMIF(Table1[ROWID],Table1[[#This Row],[ROWID]],Table1[TOTAL])))</f>
        <v/>
      </c>
      <c r="AA84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49" t="str">
        <f>IF(Table1[[#This Row],[JUMLAH NOTA]]="","",IF(Table1[[#This Row],[CONV]]="",Table1[[#This Row],[JUMLAH NOTA]],Table1[[#This Row],[JUMLAH NOTA]]*Table1[[#This Row],[CONV]]))</f>
        <v/>
      </c>
      <c r="AC849" t="str">
        <f>IF(Table1[[#This Row],[ISI_CONV]]="","",IF(Table1[[#This Row],[CONV]]="",Table1[[#This Row],[SATUAN NOTA]],Table1[[#This Row],[SATUAN]]))</f>
        <v/>
      </c>
      <c r="AD849" s="58" t="str">
        <f>IF(Table1[[#This Row],[HARGA]]="","",IF(Table1[[#This Row],[CONV]]="",Table1[[#This Row],[HARGA]],Table1[[#This Row],[HARGA]]/Table1[[#This Row],[CONV]]))</f>
        <v/>
      </c>
      <c r="AE849" s="58" t="str">
        <f>IF(Table1[[#This Row],[HARGA_CONV]]="","",Table1[[#This Row],[HARGA_CONV]]*Table1[[#This Row],[ISI_CONV]]*(100%-(Table1[[#This Row],[DISKON]]+Table1[[#This Row],[DISKON NOTA]])))</f>
        <v/>
      </c>
      <c r="AF849" s="3">
        <f>IF(Table1[[#This Row],[TANGGAL NOTA]]="",AF848,Table1[[#This Row],[TANGGAL NOTA]])</f>
        <v>45534</v>
      </c>
      <c r="AG849" s="3"/>
      <c r="AH849" s="3">
        <f>IF(Table1[[#This Row],[TANGGAL UPDATE]]="",AH848,Table1[[#This Row],[TANGGAL UPDATE]])</f>
        <v>45535</v>
      </c>
      <c r="AI849" t="str" cm="1">
        <f t="array" ref="AI849">IF(Table1[[#This Row],[A1]]="",AI848,INDEX(Table6[3],Table1[[#This Row],[Q1]]))</f>
        <v>KO</v>
      </c>
      <c r="AJ849" t="str">
        <f>IF(Table1[[#This Row],[_KETERANGAN]]="","",Table1[[#This Row],[_KETERANGAN]])</f>
        <v/>
      </c>
      <c r="AK849" t="str" cm="1">
        <f t="array" ref="AK849">IF(Table1[[#This Row],[A1]]="",AK848,INDEX(Table6[3],Table1[[#This Row],[Q1]]))</f>
        <v>KO</v>
      </c>
      <c r="AL849" s="5" t="str" cm="1">
        <f t="array" ref="AL849">IF(Table1[[#This Row],[A1]]="",AL848,INDEX(Table6[1],Table1[[#This Row],[Q1]]))</f>
        <v>PERDANA</v>
      </c>
      <c r="AM849" t="str" cm="1">
        <f t="array" ref="AM849">IF(Table1[[#This Row],[A1]]="",AM848,INDEX(Table6[2],Table1[[#This Row],[Q1]]))</f>
        <v>BREBES</v>
      </c>
      <c r="AN849" t="str">
        <f>CONCATENATE(Table1[[#This Row],[TOKO_H]],"-",Table1[[#This Row],[KOTA_H]])</f>
        <v>PERDANA-BREBES</v>
      </c>
      <c r="AO849"/>
      <c r="AP849" t="s">
        <v>9561</v>
      </c>
      <c r="AQ849"/>
    </row>
    <row r="850" spans="1:43">
      <c r="A850" t="str">
        <f>IF(Table1[[#This Row],[KODE BARANG]]="","",MATCH(Table1[[#This Row],[KODE BARANG]],DBS[KODE BARANG],0))</f>
        <v/>
      </c>
      <c r="B850" t="str">
        <f>IF(Table1[[#This Row],[ROWID]]="","",ROW()-2)</f>
        <v/>
      </c>
      <c r="C850" t="str">
        <f>IF(Table1[[#This Row],[NAMA BARANG]]="","",IF(Table1[[#This Row],[ID]]="",C849,Table1[[#This Row],[ID]]))</f>
        <v/>
      </c>
      <c r="D850" t="str">
        <f>IF(Table1[[#This Row],[A1]]="","",MATCH(Table1[[#This Row],[A1]],Table6[5],0))</f>
        <v/>
      </c>
      <c r="E850" t="str">
        <f>IF(Table1[[#This Row],[ID]]="","",Table1[[#This Row],[TOKO-KOTA_H]])</f>
        <v/>
      </c>
      <c r="F850" t="str">
        <f>IF(Table1[[#This Row],[NOTA TOKO]]="","",ROW()-2)</f>
        <v/>
      </c>
      <c r="G850" s="59"/>
      <c r="H850" s="1"/>
      <c r="J850" s="1"/>
      <c r="K850"/>
      <c r="L850" t="str">
        <f>IF(Table1[[#This Row],[_NAMA BARANG]]="",IF(Table1[[#This Row],[//DBS]]="","",INDEX(DBS[NAMA],Table1[[#This Row],[//DBS]])),Table1[[#This Row],[_NAMA BARANG]])</f>
        <v/>
      </c>
      <c r="M850"/>
      <c r="O850" t="str">
        <f>IF(Table1[[#This Row],[ROWID]]="","",IF(Table1[[#This Row],[_KETERANGAN]]="STOCK BELUM LENGKAP","ADA",IF(Table1[[#This Row],[KODE BARANG]]="","TIDAK ADA","ADA")))</f>
        <v/>
      </c>
      <c r="R850" t="str">
        <f>IF(Table1[[#This Row],[//DBS]]="","",INDEX(DBS[ISI],Table1[[#This Row],[//DBS]]))</f>
        <v/>
      </c>
      <c r="S850" t="str">
        <f>IF(Table1[[#This Row],[//DBS]]="","",IF(Table1[[#This Row],[SATUAN_BYPASS]]="",INDEX(DBS[[SATUAN ]],Table1[[#This Row],[//DBS]]),Table1[SATUAN_BYPASS]))</f>
        <v/>
      </c>
      <c r="U850" s="58" t="str">
        <f>IF(Table1[[#This Row],[HARGA_BYPASS]]="",IF(Table1[[#This Row],[_HARGA]]="","",Table1[[#This Row],[_HARGA]]*1000),Table1[[#This Row],[HARGA_BYPASS]])</f>
        <v/>
      </c>
      <c r="V850" s="2"/>
      <c r="W850" s="2"/>
      <c r="X850" s="58" t="str">
        <f>IF(Table1[[#This Row],[ROWID]]="","",IF(Table1[[#This Row],[ROWID]]=C851,"",SUMIF(Table1[ROWID],Table1[[#This Row],[ROWID]],Table1[TOTAL])))</f>
        <v/>
      </c>
      <c r="AA85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50" t="str">
        <f>IF(Table1[[#This Row],[JUMLAH NOTA]]="","",IF(Table1[[#This Row],[CONV]]="",Table1[[#This Row],[JUMLAH NOTA]],Table1[[#This Row],[JUMLAH NOTA]]*Table1[[#This Row],[CONV]]))</f>
        <v/>
      </c>
      <c r="AC850" t="str">
        <f>IF(Table1[[#This Row],[ISI_CONV]]="","",IF(Table1[[#This Row],[CONV]]="",Table1[[#This Row],[SATUAN NOTA]],Table1[[#This Row],[SATUAN]]))</f>
        <v/>
      </c>
      <c r="AD850" s="58" t="str">
        <f>IF(Table1[[#This Row],[HARGA]]="","",IF(Table1[[#This Row],[CONV]]="",Table1[[#This Row],[HARGA]],Table1[[#This Row],[HARGA]]/Table1[[#This Row],[CONV]]))</f>
        <v/>
      </c>
      <c r="AE850" s="58" t="str">
        <f>IF(Table1[[#This Row],[HARGA_CONV]]="","",Table1[[#This Row],[HARGA_CONV]]*Table1[[#This Row],[ISI_CONV]]*(100%-(Table1[[#This Row],[DISKON]]+Table1[[#This Row],[DISKON NOTA]])))</f>
        <v/>
      </c>
      <c r="AF850" s="3">
        <f>IF(Table1[[#This Row],[TANGGAL NOTA]]="",AF849,Table1[[#This Row],[TANGGAL NOTA]])</f>
        <v>45534</v>
      </c>
      <c r="AG850" s="3"/>
      <c r="AH850" s="3">
        <f>IF(Table1[[#This Row],[TANGGAL UPDATE]]="",AH849,Table1[[#This Row],[TANGGAL UPDATE]])</f>
        <v>45535</v>
      </c>
      <c r="AI850" t="str" cm="1">
        <f t="array" ref="AI850">IF(Table1[[#This Row],[A1]]="",AI849,INDEX(Table6[3],Table1[[#This Row],[Q1]]))</f>
        <v>KO</v>
      </c>
      <c r="AJ850" t="str">
        <f>IF(Table1[[#This Row],[_KETERANGAN]]="","",Table1[[#This Row],[_KETERANGAN]])</f>
        <v/>
      </c>
      <c r="AK850" t="str" cm="1">
        <f t="array" ref="AK850">IF(Table1[[#This Row],[A1]]="",AK849,INDEX(Table6[3],Table1[[#This Row],[Q1]]))</f>
        <v>KO</v>
      </c>
      <c r="AL850" s="5" t="str" cm="1">
        <f t="array" ref="AL850">IF(Table1[[#This Row],[A1]]="",AL849,INDEX(Table6[1],Table1[[#This Row],[Q1]]))</f>
        <v>PERDANA</v>
      </c>
      <c r="AM850" t="str" cm="1">
        <f t="array" ref="AM850">IF(Table1[[#This Row],[A1]]="",AM849,INDEX(Table6[2],Table1[[#This Row],[Q1]]))</f>
        <v>BREBES</v>
      </c>
      <c r="AN850" t="str">
        <f>CONCATENATE(Table1[[#This Row],[TOKO_H]],"-",Table1[[#This Row],[KOTA_H]])</f>
        <v>PERDANA-BREBES</v>
      </c>
      <c r="AO850"/>
      <c r="AP850" t="s">
        <v>9561</v>
      </c>
      <c r="AQ850"/>
    </row>
    <row r="851" spans="1:43">
      <c r="A851" t="str">
        <f>IF(Table1[[#This Row],[KODE BARANG]]="","",MATCH(Table1[[#This Row],[KODE BARANG]],DBS[KODE BARANG],0))</f>
        <v/>
      </c>
      <c r="B851" t="str">
        <f>IF(Table1[[#This Row],[ROWID]]="","",ROW()-2)</f>
        <v/>
      </c>
      <c r="C851" t="str">
        <f>IF(Table1[[#This Row],[NAMA BARANG]]="","",IF(Table1[[#This Row],[ID]]="",C850,Table1[[#This Row],[ID]]))</f>
        <v/>
      </c>
      <c r="D851" t="str">
        <f>IF(Table1[[#This Row],[A1]]="","",MATCH(Table1[[#This Row],[A1]],Table6[5],0))</f>
        <v/>
      </c>
      <c r="E851" t="str">
        <f>IF(Table1[[#This Row],[ID]]="","",Table1[[#This Row],[TOKO-KOTA_H]])</f>
        <v/>
      </c>
      <c r="F851" t="str">
        <f>IF(Table1[[#This Row],[NOTA TOKO]]="","",ROW()-2)</f>
        <v/>
      </c>
      <c r="G851" s="59"/>
      <c r="H851" s="1"/>
      <c r="J851" s="1"/>
      <c r="K851"/>
      <c r="L851" t="str">
        <f>IF(Table1[[#This Row],[_NAMA BARANG]]="",IF(Table1[[#This Row],[//DBS]]="","",INDEX(DBS[NAMA],Table1[[#This Row],[//DBS]])),Table1[[#This Row],[_NAMA BARANG]])</f>
        <v/>
      </c>
      <c r="M851"/>
      <c r="O851" t="str">
        <f>IF(Table1[[#This Row],[ROWID]]="","",IF(Table1[[#This Row],[_KETERANGAN]]="STOCK BELUM LENGKAP","ADA",IF(Table1[[#This Row],[KODE BARANG]]="","TIDAK ADA","ADA")))</f>
        <v/>
      </c>
      <c r="R851" t="str">
        <f>IF(Table1[[#This Row],[//DBS]]="","",INDEX(DBS[ISI],Table1[[#This Row],[//DBS]]))</f>
        <v/>
      </c>
      <c r="S851" t="str">
        <f>IF(Table1[[#This Row],[//DBS]]="","",IF(Table1[[#This Row],[SATUAN_BYPASS]]="",INDEX(DBS[[SATUAN ]],Table1[[#This Row],[//DBS]]),Table1[SATUAN_BYPASS]))</f>
        <v/>
      </c>
      <c r="U851" s="58" t="str">
        <f>IF(Table1[[#This Row],[HARGA_BYPASS]]="",IF(Table1[[#This Row],[_HARGA]]="","",Table1[[#This Row],[_HARGA]]*1000),Table1[[#This Row],[HARGA_BYPASS]])</f>
        <v/>
      </c>
      <c r="V851" s="2"/>
      <c r="W851" s="2"/>
      <c r="X851" s="58" t="str">
        <f>IF(Table1[[#This Row],[ROWID]]="","",IF(Table1[[#This Row],[ROWID]]=C852,"",SUMIF(Table1[ROWID],Table1[[#This Row],[ROWID]],Table1[TOTAL])))</f>
        <v/>
      </c>
      <c r="AA85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51" t="str">
        <f>IF(Table1[[#This Row],[JUMLAH NOTA]]="","",IF(Table1[[#This Row],[CONV]]="",Table1[[#This Row],[JUMLAH NOTA]],Table1[[#This Row],[JUMLAH NOTA]]*Table1[[#This Row],[CONV]]))</f>
        <v/>
      </c>
      <c r="AC851" t="str">
        <f>IF(Table1[[#This Row],[ISI_CONV]]="","",IF(Table1[[#This Row],[CONV]]="",Table1[[#This Row],[SATUAN NOTA]],Table1[[#This Row],[SATUAN]]))</f>
        <v/>
      </c>
      <c r="AD851" s="58" t="str">
        <f>IF(Table1[[#This Row],[HARGA]]="","",IF(Table1[[#This Row],[CONV]]="",Table1[[#This Row],[HARGA]],Table1[[#This Row],[HARGA]]/Table1[[#This Row],[CONV]]))</f>
        <v/>
      </c>
      <c r="AE851" s="58" t="str">
        <f>IF(Table1[[#This Row],[HARGA_CONV]]="","",Table1[[#This Row],[HARGA_CONV]]*Table1[[#This Row],[ISI_CONV]]*(100%-(Table1[[#This Row],[DISKON]]+Table1[[#This Row],[DISKON NOTA]])))</f>
        <v/>
      </c>
      <c r="AF851" s="3">
        <f>IF(Table1[[#This Row],[TANGGAL NOTA]]="",AF850,Table1[[#This Row],[TANGGAL NOTA]])</f>
        <v>45534</v>
      </c>
      <c r="AG851" s="3"/>
      <c r="AH851" s="3">
        <f>IF(Table1[[#This Row],[TANGGAL UPDATE]]="",AH850,Table1[[#This Row],[TANGGAL UPDATE]])</f>
        <v>45535</v>
      </c>
      <c r="AI851" t="str" cm="1">
        <f t="array" ref="AI851">IF(Table1[[#This Row],[A1]]="",AI850,INDEX(Table6[3],Table1[[#This Row],[Q1]]))</f>
        <v>KO</v>
      </c>
      <c r="AJ851" t="str">
        <f>IF(Table1[[#This Row],[_KETERANGAN]]="","",Table1[[#This Row],[_KETERANGAN]])</f>
        <v/>
      </c>
      <c r="AK851" t="str" cm="1">
        <f t="array" ref="AK851">IF(Table1[[#This Row],[A1]]="",AK850,INDEX(Table6[3],Table1[[#This Row],[Q1]]))</f>
        <v>KO</v>
      </c>
      <c r="AL851" s="5" t="str" cm="1">
        <f t="array" ref="AL851">IF(Table1[[#This Row],[A1]]="",AL850,INDEX(Table6[1],Table1[[#This Row],[Q1]]))</f>
        <v>PERDANA</v>
      </c>
      <c r="AM851" t="str" cm="1">
        <f t="array" ref="AM851">IF(Table1[[#This Row],[A1]]="",AM850,INDEX(Table6[2],Table1[[#This Row],[Q1]]))</f>
        <v>BREBES</v>
      </c>
      <c r="AN851" t="str">
        <f>CONCATENATE(Table1[[#This Row],[TOKO_H]],"-",Table1[[#This Row],[KOTA_H]])</f>
        <v>PERDANA-BREBES</v>
      </c>
      <c r="AO851"/>
      <c r="AP851" t="s">
        <v>9561</v>
      </c>
      <c r="AQ851"/>
    </row>
    <row r="852" spans="1:43">
      <c r="A852" t="str">
        <f>IF(Table1[[#This Row],[KODE BARANG]]="","",MATCH(Table1[[#This Row],[KODE BARANG]],DBS[KODE BARANG],0))</f>
        <v/>
      </c>
      <c r="B852" t="str">
        <f>IF(Table1[[#This Row],[ROWID]]="","",ROW()-2)</f>
        <v/>
      </c>
      <c r="C852" t="str">
        <f>IF(Table1[[#This Row],[NAMA BARANG]]="","",IF(Table1[[#This Row],[ID]]="",C851,Table1[[#This Row],[ID]]))</f>
        <v/>
      </c>
      <c r="D852" t="str">
        <f>IF(Table1[[#This Row],[A1]]="","",MATCH(Table1[[#This Row],[A1]],Table6[5],0))</f>
        <v/>
      </c>
      <c r="E852" t="str">
        <f>IF(Table1[[#This Row],[ID]]="","",Table1[[#This Row],[TOKO-KOTA_H]])</f>
        <v/>
      </c>
      <c r="F852" t="str">
        <f>IF(Table1[[#This Row],[NOTA TOKO]]="","",ROW()-2)</f>
        <v/>
      </c>
      <c r="G852" s="59"/>
      <c r="H852" s="1"/>
      <c r="J852" s="1"/>
      <c r="K852"/>
      <c r="L852" t="str">
        <f>IF(Table1[[#This Row],[_NAMA BARANG]]="",IF(Table1[[#This Row],[//DBS]]="","",INDEX(DBS[NAMA],Table1[[#This Row],[//DBS]])),Table1[[#This Row],[_NAMA BARANG]])</f>
        <v/>
      </c>
      <c r="M852"/>
      <c r="O852" t="str">
        <f>IF(Table1[[#This Row],[ROWID]]="","",IF(Table1[[#This Row],[_KETERANGAN]]="STOCK BELUM LENGKAP","ADA",IF(Table1[[#This Row],[KODE BARANG]]="","TIDAK ADA","ADA")))</f>
        <v/>
      </c>
      <c r="R852" t="str">
        <f>IF(Table1[[#This Row],[//DBS]]="","",INDEX(DBS[ISI],Table1[[#This Row],[//DBS]]))</f>
        <v/>
      </c>
      <c r="S852" t="str">
        <f>IF(Table1[[#This Row],[//DBS]]="","",IF(Table1[[#This Row],[SATUAN_BYPASS]]="",INDEX(DBS[[SATUAN ]],Table1[[#This Row],[//DBS]]),Table1[SATUAN_BYPASS]))</f>
        <v/>
      </c>
      <c r="U852" s="58" t="str">
        <f>IF(Table1[[#This Row],[HARGA_BYPASS]]="",IF(Table1[[#This Row],[_HARGA]]="","",Table1[[#This Row],[_HARGA]]*1000),Table1[[#This Row],[HARGA_BYPASS]])</f>
        <v/>
      </c>
      <c r="V852" s="2"/>
      <c r="W852" s="2"/>
      <c r="X852" s="58" t="str">
        <f>IF(Table1[[#This Row],[ROWID]]="","",IF(Table1[[#This Row],[ROWID]]=C853,"",SUMIF(Table1[ROWID],Table1[[#This Row],[ROWID]],Table1[TOTAL])))</f>
        <v/>
      </c>
      <c r="AA85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52" t="str">
        <f>IF(Table1[[#This Row],[JUMLAH NOTA]]="","",IF(Table1[[#This Row],[CONV]]="",Table1[[#This Row],[JUMLAH NOTA]],Table1[[#This Row],[JUMLAH NOTA]]*Table1[[#This Row],[CONV]]))</f>
        <v/>
      </c>
      <c r="AC852" t="str">
        <f>IF(Table1[[#This Row],[ISI_CONV]]="","",IF(Table1[[#This Row],[CONV]]="",Table1[[#This Row],[SATUAN NOTA]],Table1[[#This Row],[SATUAN]]))</f>
        <v/>
      </c>
      <c r="AD852" s="58" t="str">
        <f>IF(Table1[[#This Row],[HARGA]]="","",IF(Table1[[#This Row],[CONV]]="",Table1[[#This Row],[HARGA]],Table1[[#This Row],[HARGA]]/Table1[[#This Row],[CONV]]))</f>
        <v/>
      </c>
      <c r="AE852" s="58" t="str">
        <f>IF(Table1[[#This Row],[HARGA_CONV]]="","",Table1[[#This Row],[HARGA_CONV]]*Table1[[#This Row],[ISI_CONV]]*(100%-(Table1[[#This Row],[DISKON]]+Table1[[#This Row],[DISKON NOTA]])))</f>
        <v/>
      </c>
      <c r="AF852" s="3">
        <f>IF(Table1[[#This Row],[TANGGAL NOTA]]="",AF851,Table1[[#This Row],[TANGGAL NOTA]])</f>
        <v>45534</v>
      </c>
      <c r="AG852" s="3"/>
      <c r="AH852" s="3">
        <f>IF(Table1[[#This Row],[TANGGAL UPDATE]]="",AH851,Table1[[#This Row],[TANGGAL UPDATE]])</f>
        <v>45535</v>
      </c>
      <c r="AI852" t="str" cm="1">
        <f t="array" ref="AI852">IF(Table1[[#This Row],[A1]]="",AI851,INDEX(Table6[3],Table1[[#This Row],[Q1]]))</f>
        <v>KO</v>
      </c>
      <c r="AJ852" t="str">
        <f>IF(Table1[[#This Row],[_KETERANGAN]]="","",Table1[[#This Row],[_KETERANGAN]])</f>
        <v/>
      </c>
      <c r="AK852" t="str" cm="1">
        <f t="array" ref="AK852">IF(Table1[[#This Row],[A1]]="",AK851,INDEX(Table6[3],Table1[[#This Row],[Q1]]))</f>
        <v>KO</v>
      </c>
      <c r="AL852" s="5" t="str" cm="1">
        <f t="array" ref="AL852">IF(Table1[[#This Row],[A1]]="",AL851,INDEX(Table6[1],Table1[[#This Row],[Q1]]))</f>
        <v>PERDANA</v>
      </c>
      <c r="AM852" t="str" cm="1">
        <f t="array" ref="AM852">IF(Table1[[#This Row],[A1]]="",AM851,INDEX(Table6[2],Table1[[#This Row],[Q1]]))</f>
        <v>BREBES</v>
      </c>
      <c r="AN852" t="str">
        <f>CONCATENATE(Table1[[#This Row],[TOKO_H]],"-",Table1[[#This Row],[KOTA_H]])</f>
        <v>PERDANA-BREBES</v>
      </c>
      <c r="AO852"/>
      <c r="AP852" t="s">
        <v>9561</v>
      </c>
      <c r="AQ852"/>
    </row>
    <row r="853" spans="1:43">
      <c r="A853" t="str">
        <f>IF(Table1[[#This Row],[KODE BARANG]]="","",MATCH(Table1[[#This Row],[KODE BARANG]],DBS[KODE BARANG],0))</f>
        <v/>
      </c>
      <c r="B853" t="str">
        <f>IF(Table1[[#This Row],[ROWID]]="","",ROW()-2)</f>
        <v/>
      </c>
      <c r="C853" t="str">
        <f>IF(Table1[[#This Row],[NAMA BARANG]]="","",IF(Table1[[#This Row],[ID]]="",C852,Table1[[#This Row],[ID]]))</f>
        <v/>
      </c>
      <c r="D853" t="str">
        <f>IF(Table1[[#This Row],[A1]]="","",MATCH(Table1[[#This Row],[A1]],Table6[5],0))</f>
        <v/>
      </c>
      <c r="E853" t="str">
        <f>IF(Table1[[#This Row],[ID]]="","",Table1[[#This Row],[TOKO-KOTA_H]])</f>
        <v/>
      </c>
      <c r="F853" t="str">
        <f>IF(Table1[[#This Row],[NOTA TOKO]]="","",ROW()-2)</f>
        <v/>
      </c>
      <c r="G853" s="59"/>
      <c r="H853" s="1"/>
      <c r="J853" s="1"/>
      <c r="K853"/>
      <c r="L853" t="str">
        <f>IF(Table1[[#This Row],[_NAMA BARANG]]="",IF(Table1[[#This Row],[//DBS]]="","",INDEX(DBS[NAMA],Table1[[#This Row],[//DBS]])),Table1[[#This Row],[_NAMA BARANG]])</f>
        <v/>
      </c>
      <c r="M853"/>
      <c r="O853" t="str">
        <f>IF(Table1[[#This Row],[ROWID]]="","",IF(Table1[[#This Row],[_KETERANGAN]]="STOCK BELUM LENGKAP","ADA",IF(Table1[[#This Row],[KODE BARANG]]="","TIDAK ADA","ADA")))</f>
        <v/>
      </c>
      <c r="R853" t="str">
        <f>IF(Table1[[#This Row],[//DBS]]="","",INDEX(DBS[ISI],Table1[[#This Row],[//DBS]]))</f>
        <v/>
      </c>
      <c r="S853" t="str">
        <f>IF(Table1[[#This Row],[//DBS]]="","",IF(Table1[[#This Row],[SATUAN_BYPASS]]="",INDEX(DBS[[SATUAN ]],Table1[[#This Row],[//DBS]]),Table1[SATUAN_BYPASS]))</f>
        <v/>
      </c>
      <c r="U853" s="58" t="str">
        <f>IF(Table1[[#This Row],[HARGA_BYPASS]]="",IF(Table1[[#This Row],[_HARGA]]="","",Table1[[#This Row],[_HARGA]]*1000),Table1[[#This Row],[HARGA_BYPASS]])</f>
        <v/>
      </c>
      <c r="V853" s="2"/>
      <c r="W853" s="2"/>
      <c r="X853" s="58" t="str">
        <f>IF(Table1[[#This Row],[ROWID]]="","",IF(Table1[[#This Row],[ROWID]]=C854,"",SUMIF(Table1[ROWID],Table1[[#This Row],[ROWID]],Table1[TOTAL])))</f>
        <v/>
      </c>
      <c r="AA85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53" t="str">
        <f>IF(Table1[[#This Row],[JUMLAH NOTA]]="","",IF(Table1[[#This Row],[CONV]]="",Table1[[#This Row],[JUMLAH NOTA]],Table1[[#This Row],[JUMLAH NOTA]]*Table1[[#This Row],[CONV]]))</f>
        <v/>
      </c>
      <c r="AC853" t="str">
        <f>IF(Table1[[#This Row],[ISI_CONV]]="","",IF(Table1[[#This Row],[CONV]]="",Table1[[#This Row],[SATUAN NOTA]],Table1[[#This Row],[SATUAN]]))</f>
        <v/>
      </c>
      <c r="AD853" s="58" t="str">
        <f>IF(Table1[[#This Row],[HARGA]]="","",IF(Table1[[#This Row],[CONV]]="",Table1[[#This Row],[HARGA]],Table1[[#This Row],[HARGA]]/Table1[[#This Row],[CONV]]))</f>
        <v/>
      </c>
      <c r="AE853" s="58" t="str">
        <f>IF(Table1[[#This Row],[HARGA_CONV]]="","",Table1[[#This Row],[HARGA_CONV]]*Table1[[#This Row],[ISI_CONV]]*(100%-(Table1[[#This Row],[DISKON]]+Table1[[#This Row],[DISKON NOTA]])))</f>
        <v/>
      </c>
      <c r="AF853" s="3">
        <f>IF(Table1[[#This Row],[TANGGAL NOTA]]="",AF852,Table1[[#This Row],[TANGGAL NOTA]])</f>
        <v>45534</v>
      </c>
      <c r="AG853" s="3"/>
      <c r="AH853" s="3">
        <f>IF(Table1[[#This Row],[TANGGAL UPDATE]]="",AH852,Table1[[#This Row],[TANGGAL UPDATE]])</f>
        <v>45535</v>
      </c>
      <c r="AI853" t="str" cm="1">
        <f t="array" ref="AI853">IF(Table1[[#This Row],[A1]]="",AI852,INDEX(Table6[3],Table1[[#This Row],[Q1]]))</f>
        <v>KO</v>
      </c>
      <c r="AJ853" t="str">
        <f>IF(Table1[[#This Row],[_KETERANGAN]]="","",Table1[[#This Row],[_KETERANGAN]])</f>
        <v/>
      </c>
      <c r="AK853" t="str" cm="1">
        <f t="array" ref="AK853">IF(Table1[[#This Row],[A1]]="",AK852,INDEX(Table6[3],Table1[[#This Row],[Q1]]))</f>
        <v>KO</v>
      </c>
      <c r="AL853" s="5" t="str" cm="1">
        <f t="array" ref="AL853">IF(Table1[[#This Row],[A1]]="",AL852,INDEX(Table6[1],Table1[[#This Row],[Q1]]))</f>
        <v>PERDANA</v>
      </c>
      <c r="AM853" t="str" cm="1">
        <f t="array" ref="AM853">IF(Table1[[#This Row],[A1]]="",AM852,INDEX(Table6[2],Table1[[#This Row],[Q1]]))</f>
        <v>BREBES</v>
      </c>
      <c r="AN853" t="str">
        <f>CONCATENATE(Table1[[#This Row],[TOKO_H]],"-",Table1[[#This Row],[KOTA_H]])</f>
        <v>PERDANA-BREBES</v>
      </c>
      <c r="AO853"/>
      <c r="AP853" t="s">
        <v>9561</v>
      </c>
      <c r="AQ853"/>
    </row>
    <row r="854" spans="1:43">
      <c r="A854" t="str">
        <f>IF(Table1[[#This Row],[KODE BARANG]]="","",MATCH(Table1[[#This Row],[KODE BARANG]],DBS[KODE BARANG],0))</f>
        <v/>
      </c>
      <c r="B854" t="str">
        <f>IF(Table1[[#This Row],[ROWID]]="","",ROW()-2)</f>
        <v/>
      </c>
      <c r="C854" t="str">
        <f>IF(Table1[[#This Row],[NAMA BARANG]]="","",IF(Table1[[#This Row],[ID]]="",C853,Table1[[#This Row],[ID]]))</f>
        <v/>
      </c>
      <c r="D854" t="str">
        <f>IF(Table1[[#This Row],[A1]]="","",MATCH(Table1[[#This Row],[A1]],Table6[5],0))</f>
        <v/>
      </c>
      <c r="E854" t="str">
        <f>IF(Table1[[#This Row],[ID]]="","",Table1[[#This Row],[TOKO-KOTA_H]])</f>
        <v/>
      </c>
      <c r="F854" t="str">
        <f>IF(Table1[[#This Row],[NOTA TOKO]]="","",ROW()-2)</f>
        <v/>
      </c>
      <c r="G854" s="59"/>
      <c r="H854" s="1"/>
      <c r="J854" s="1"/>
      <c r="K854"/>
      <c r="L854" t="str">
        <f>IF(Table1[[#This Row],[_NAMA BARANG]]="",IF(Table1[[#This Row],[//DBS]]="","",INDEX(DBS[NAMA],Table1[[#This Row],[//DBS]])),Table1[[#This Row],[_NAMA BARANG]])</f>
        <v/>
      </c>
      <c r="M854"/>
      <c r="O854" t="str">
        <f>IF(Table1[[#This Row],[ROWID]]="","",IF(Table1[[#This Row],[_KETERANGAN]]="STOCK BELUM LENGKAP","ADA",IF(Table1[[#This Row],[KODE BARANG]]="","TIDAK ADA","ADA")))</f>
        <v/>
      </c>
      <c r="R854" t="str">
        <f>IF(Table1[[#This Row],[//DBS]]="","",INDEX(DBS[ISI],Table1[[#This Row],[//DBS]]))</f>
        <v/>
      </c>
      <c r="S854" t="str">
        <f>IF(Table1[[#This Row],[//DBS]]="","",IF(Table1[[#This Row],[SATUAN_BYPASS]]="",INDEX(DBS[[SATUAN ]],Table1[[#This Row],[//DBS]]),Table1[SATUAN_BYPASS]))</f>
        <v/>
      </c>
      <c r="U854" s="58" t="str">
        <f>IF(Table1[[#This Row],[HARGA_BYPASS]]="",IF(Table1[[#This Row],[_HARGA]]="","",Table1[[#This Row],[_HARGA]]*1000),Table1[[#This Row],[HARGA_BYPASS]])</f>
        <v/>
      </c>
      <c r="V854" s="2"/>
      <c r="W854" s="2"/>
      <c r="X854" s="58" t="str">
        <f>IF(Table1[[#This Row],[ROWID]]="","",IF(Table1[[#This Row],[ROWID]]=C855,"",SUMIF(Table1[ROWID],Table1[[#This Row],[ROWID]],Table1[TOTAL])))</f>
        <v/>
      </c>
      <c r="AA85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54" t="str">
        <f>IF(Table1[[#This Row],[JUMLAH NOTA]]="","",IF(Table1[[#This Row],[CONV]]="",Table1[[#This Row],[JUMLAH NOTA]],Table1[[#This Row],[JUMLAH NOTA]]*Table1[[#This Row],[CONV]]))</f>
        <v/>
      </c>
      <c r="AC854" t="str">
        <f>IF(Table1[[#This Row],[ISI_CONV]]="","",IF(Table1[[#This Row],[CONV]]="",Table1[[#This Row],[SATUAN NOTA]],Table1[[#This Row],[SATUAN]]))</f>
        <v/>
      </c>
      <c r="AD854" s="58" t="str">
        <f>IF(Table1[[#This Row],[HARGA]]="","",IF(Table1[[#This Row],[CONV]]="",Table1[[#This Row],[HARGA]],Table1[[#This Row],[HARGA]]/Table1[[#This Row],[CONV]]))</f>
        <v/>
      </c>
      <c r="AE854" s="58" t="str">
        <f>IF(Table1[[#This Row],[HARGA_CONV]]="","",Table1[[#This Row],[HARGA_CONV]]*Table1[[#This Row],[ISI_CONV]]*(100%-(Table1[[#This Row],[DISKON]]+Table1[[#This Row],[DISKON NOTA]])))</f>
        <v/>
      </c>
      <c r="AF854" s="3">
        <f>IF(Table1[[#This Row],[TANGGAL NOTA]]="",AF853,Table1[[#This Row],[TANGGAL NOTA]])</f>
        <v>45534</v>
      </c>
      <c r="AG854" s="3"/>
      <c r="AH854" s="3">
        <f>IF(Table1[[#This Row],[TANGGAL UPDATE]]="",AH853,Table1[[#This Row],[TANGGAL UPDATE]])</f>
        <v>45535</v>
      </c>
      <c r="AI854" t="str" cm="1">
        <f t="array" ref="AI854">IF(Table1[[#This Row],[A1]]="",AI853,INDEX(Table6[3],Table1[[#This Row],[Q1]]))</f>
        <v>KO</v>
      </c>
      <c r="AJ854" t="str">
        <f>IF(Table1[[#This Row],[_KETERANGAN]]="","",Table1[[#This Row],[_KETERANGAN]])</f>
        <v/>
      </c>
      <c r="AK854" t="str" cm="1">
        <f t="array" ref="AK854">IF(Table1[[#This Row],[A1]]="",AK853,INDEX(Table6[3],Table1[[#This Row],[Q1]]))</f>
        <v>KO</v>
      </c>
      <c r="AL854" s="5" t="str" cm="1">
        <f t="array" ref="AL854">IF(Table1[[#This Row],[A1]]="",AL853,INDEX(Table6[1],Table1[[#This Row],[Q1]]))</f>
        <v>PERDANA</v>
      </c>
      <c r="AM854" t="str" cm="1">
        <f t="array" ref="AM854">IF(Table1[[#This Row],[A1]]="",AM853,INDEX(Table6[2],Table1[[#This Row],[Q1]]))</f>
        <v>BREBES</v>
      </c>
      <c r="AN854" t="str">
        <f>CONCATENATE(Table1[[#This Row],[TOKO_H]],"-",Table1[[#This Row],[KOTA_H]])</f>
        <v>PERDANA-BREBES</v>
      </c>
      <c r="AO854"/>
      <c r="AP854" t="s">
        <v>9561</v>
      </c>
      <c r="AQ854"/>
    </row>
    <row r="855" spans="1:43">
      <c r="A855" t="str">
        <f>IF(Table1[[#This Row],[KODE BARANG]]="","",MATCH(Table1[[#This Row],[KODE BARANG]],DBS[KODE BARANG],0))</f>
        <v/>
      </c>
      <c r="B855" t="str">
        <f>IF(Table1[[#This Row],[ROWID]]="","",ROW()-2)</f>
        <v/>
      </c>
      <c r="C855" t="str">
        <f>IF(Table1[[#This Row],[NAMA BARANG]]="","",IF(Table1[[#This Row],[ID]]="",C854,Table1[[#This Row],[ID]]))</f>
        <v/>
      </c>
      <c r="D855" t="str">
        <f>IF(Table1[[#This Row],[A1]]="","",MATCH(Table1[[#This Row],[A1]],Table6[5],0))</f>
        <v/>
      </c>
      <c r="E855" t="str">
        <f>IF(Table1[[#This Row],[ID]]="","",Table1[[#This Row],[TOKO-KOTA_H]])</f>
        <v/>
      </c>
      <c r="F855" t="str">
        <f>IF(Table1[[#This Row],[NOTA TOKO]]="","",ROW()-2)</f>
        <v/>
      </c>
      <c r="G855" s="59"/>
      <c r="H855" s="1"/>
      <c r="J855" s="1"/>
      <c r="K855"/>
      <c r="L855" t="str">
        <f>IF(Table1[[#This Row],[_NAMA BARANG]]="",IF(Table1[[#This Row],[//DBS]]="","",INDEX(DBS[NAMA],Table1[[#This Row],[//DBS]])),Table1[[#This Row],[_NAMA BARANG]])</f>
        <v/>
      </c>
      <c r="M855"/>
      <c r="O855" t="str">
        <f>IF(Table1[[#This Row],[ROWID]]="","",IF(Table1[[#This Row],[_KETERANGAN]]="STOCK BELUM LENGKAP","ADA",IF(Table1[[#This Row],[KODE BARANG]]="","TIDAK ADA","ADA")))</f>
        <v/>
      </c>
      <c r="R855" t="str">
        <f>IF(Table1[[#This Row],[//DBS]]="","",INDEX(DBS[ISI],Table1[[#This Row],[//DBS]]))</f>
        <v/>
      </c>
      <c r="S855" t="str">
        <f>IF(Table1[[#This Row],[//DBS]]="","",IF(Table1[[#This Row],[SATUAN_BYPASS]]="",INDEX(DBS[[SATUAN ]],Table1[[#This Row],[//DBS]]),Table1[SATUAN_BYPASS]))</f>
        <v/>
      </c>
      <c r="U855" s="58" t="str">
        <f>IF(Table1[[#This Row],[HARGA_BYPASS]]="",IF(Table1[[#This Row],[_HARGA]]="","",Table1[[#This Row],[_HARGA]]*1000),Table1[[#This Row],[HARGA_BYPASS]])</f>
        <v/>
      </c>
      <c r="V855" s="2"/>
      <c r="W855" s="2"/>
      <c r="X855" s="58" t="str">
        <f>IF(Table1[[#This Row],[ROWID]]="","",IF(Table1[[#This Row],[ROWID]]=C856,"",SUMIF(Table1[ROWID],Table1[[#This Row],[ROWID]],Table1[TOTAL])))</f>
        <v/>
      </c>
      <c r="AA85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55" t="str">
        <f>IF(Table1[[#This Row],[JUMLAH NOTA]]="","",IF(Table1[[#This Row],[CONV]]="",Table1[[#This Row],[JUMLAH NOTA]],Table1[[#This Row],[JUMLAH NOTA]]*Table1[[#This Row],[CONV]]))</f>
        <v/>
      </c>
      <c r="AC855" t="str">
        <f>IF(Table1[[#This Row],[ISI_CONV]]="","",IF(Table1[[#This Row],[CONV]]="",Table1[[#This Row],[SATUAN NOTA]],Table1[[#This Row],[SATUAN]]))</f>
        <v/>
      </c>
      <c r="AD855" s="58" t="str">
        <f>IF(Table1[[#This Row],[HARGA]]="","",IF(Table1[[#This Row],[CONV]]="",Table1[[#This Row],[HARGA]],Table1[[#This Row],[HARGA]]/Table1[[#This Row],[CONV]]))</f>
        <v/>
      </c>
      <c r="AE855" s="58" t="str">
        <f>IF(Table1[[#This Row],[HARGA_CONV]]="","",Table1[[#This Row],[HARGA_CONV]]*Table1[[#This Row],[ISI_CONV]]*(100%-(Table1[[#This Row],[DISKON]]+Table1[[#This Row],[DISKON NOTA]])))</f>
        <v/>
      </c>
      <c r="AF855" s="3">
        <f>IF(Table1[[#This Row],[TANGGAL NOTA]]="",AF854,Table1[[#This Row],[TANGGAL NOTA]])</f>
        <v>45534</v>
      </c>
      <c r="AG855" s="3"/>
      <c r="AH855" s="3">
        <f>IF(Table1[[#This Row],[TANGGAL UPDATE]]="",AH854,Table1[[#This Row],[TANGGAL UPDATE]])</f>
        <v>45535</v>
      </c>
      <c r="AI855" t="str" cm="1">
        <f t="array" ref="AI855">IF(Table1[[#This Row],[A1]]="",AI854,INDEX(Table6[3],Table1[[#This Row],[Q1]]))</f>
        <v>KO</v>
      </c>
      <c r="AJ855" t="str">
        <f>IF(Table1[[#This Row],[_KETERANGAN]]="","",Table1[[#This Row],[_KETERANGAN]])</f>
        <v/>
      </c>
      <c r="AK855" t="str" cm="1">
        <f t="array" ref="AK855">IF(Table1[[#This Row],[A1]]="",AK854,INDEX(Table6[3],Table1[[#This Row],[Q1]]))</f>
        <v>KO</v>
      </c>
      <c r="AL855" s="5" t="str" cm="1">
        <f t="array" ref="AL855">IF(Table1[[#This Row],[A1]]="",AL854,INDEX(Table6[1],Table1[[#This Row],[Q1]]))</f>
        <v>PERDANA</v>
      </c>
      <c r="AM855" t="str" cm="1">
        <f t="array" ref="AM855">IF(Table1[[#This Row],[A1]]="",AM854,INDEX(Table6[2],Table1[[#This Row],[Q1]]))</f>
        <v>BREBES</v>
      </c>
      <c r="AN855" t="str">
        <f>CONCATENATE(Table1[[#This Row],[TOKO_H]],"-",Table1[[#This Row],[KOTA_H]])</f>
        <v>PERDANA-BREBES</v>
      </c>
      <c r="AO855"/>
      <c r="AP855" t="s">
        <v>9561</v>
      </c>
      <c r="AQ855"/>
    </row>
    <row r="856" spans="1:43">
      <c r="A856" t="str">
        <f>IF(Table1[[#This Row],[KODE BARANG]]="","",MATCH(Table1[[#This Row],[KODE BARANG]],DBS[KODE BARANG],0))</f>
        <v/>
      </c>
      <c r="B856" t="str">
        <f>IF(Table1[[#This Row],[ROWID]]="","",ROW()-2)</f>
        <v/>
      </c>
      <c r="C856" t="str">
        <f>IF(Table1[[#This Row],[NAMA BARANG]]="","",IF(Table1[[#This Row],[ID]]="",C855,Table1[[#This Row],[ID]]))</f>
        <v/>
      </c>
      <c r="D856" t="str">
        <f>IF(Table1[[#This Row],[A1]]="","",MATCH(Table1[[#This Row],[A1]],Table6[5],0))</f>
        <v/>
      </c>
      <c r="E856" t="str">
        <f>IF(Table1[[#This Row],[ID]]="","",Table1[[#This Row],[TOKO-KOTA_H]])</f>
        <v/>
      </c>
      <c r="F856" t="str">
        <f>IF(Table1[[#This Row],[NOTA TOKO]]="","",ROW()-2)</f>
        <v/>
      </c>
      <c r="G856" s="59"/>
      <c r="H856" s="1"/>
      <c r="J856" s="1"/>
      <c r="K856"/>
      <c r="L856" t="str">
        <f>IF(Table1[[#This Row],[_NAMA BARANG]]="",IF(Table1[[#This Row],[//DBS]]="","",INDEX(DBS[NAMA],Table1[[#This Row],[//DBS]])),Table1[[#This Row],[_NAMA BARANG]])</f>
        <v/>
      </c>
      <c r="M856"/>
      <c r="O856" t="str">
        <f>IF(Table1[[#This Row],[ROWID]]="","",IF(Table1[[#This Row],[_KETERANGAN]]="STOCK BELUM LENGKAP","ADA",IF(Table1[[#This Row],[KODE BARANG]]="","TIDAK ADA","ADA")))</f>
        <v/>
      </c>
      <c r="R856" t="str">
        <f>IF(Table1[[#This Row],[//DBS]]="","",INDEX(DBS[ISI],Table1[[#This Row],[//DBS]]))</f>
        <v/>
      </c>
      <c r="S856" t="str">
        <f>IF(Table1[[#This Row],[//DBS]]="","",IF(Table1[[#This Row],[SATUAN_BYPASS]]="",INDEX(DBS[[SATUAN ]],Table1[[#This Row],[//DBS]]),Table1[SATUAN_BYPASS]))</f>
        <v/>
      </c>
      <c r="U856" s="58" t="str">
        <f>IF(Table1[[#This Row],[HARGA_BYPASS]]="",IF(Table1[[#This Row],[_HARGA]]="","",Table1[[#This Row],[_HARGA]]*1000),Table1[[#This Row],[HARGA_BYPASS]])</f>
        <v/>
      </c>
      <c r="V856" s="2"/>
      <c r="W856" s="2"/>
      <c r="X856" s="58" t="str">
        <f>IF(Table1[[#This Row],[ROWID]]="","",IF(Table1[[#This Row],[ROWID]]=C857,"",SUMIF(Table1[ROWID],Table1[[#This Row],[ROWID]],Table1[TOTAL])))</f>
        <v/>
      </c>
      <c r="AA85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56" t="str">
        <f>IF(Table1[[#This Row],[JUMLAH NOTA]]="","",IF(Table1[[#This Row],[CONV]]="",Table1[[#This Row],[JUMLAH NOTA]],Table1[[#This Row],[JUMLAH NOTA]]*Table1[[#This Row],[CONV]]))</f>
        <v/>
      </c>
      <c r="AC856" t="str">
        <f>IF(Table1[[#This Row],[ISI_CONV]]="","",IF(Table1[[#This Row],[CONV]]="",Table1[[#This Row],[SATUAN NOTA]],Table1[[#This Row],[SATUAN]]))</f>
        <v/>
      </c>
      <c r="AD856" s="58" t="str">
        <f>IF(Table1[[#This Row],[HARGA]]="","",IF(Table1[[#This Row],[CONV]]="",Table1[[#This Row],[HARGA]],Table1[[#This Row],[HARGA]]/Table1[[#This Row],[CONV]]))</f>
        <v/>
      </c>
      <c r="AE856" s="58" t="str">
        <f>IF(Table1[[#This Row],[HARGA_CONV]]="","",Table1[[#This Row],[HARGA_CONV]]*Table1[[#This Row],[ISI_CONV]]*(100%-(Table1[[#This Row],[DISKON]]+Table1[[#This Row],[DISKON NOTA]])))</f>
        <v/>
      </c>
      <c r="AF856" s="3">
        <f>IF(Table1[[#This Row],[TANGGAL NOTA]]="",AF855,Table1[[#This Row],[TANGGAL NOTA]])</f>
        <v>45534</v>
      </c>
      <c r="AG856" s="3"/>
      <c r="AH856" s="3">
        <f>IF(Table1[[#This Row],[TANGGAL UPDATE]]="",AH855,Table1[[#This Row],[TANGGAL UPDATE]])</f>
        <v>45535</v>
      </c>
      <c r="AI856" t="str" cm="1">
        <f t="array" ref="AI856">IF(Table1[[#This Row],[A1]]="",AI855,INDEX(Table6[3],Table1[[#This Row],[Q1]]))</f>
        <v>KO</v>
      </c>
      <c r="AJ856" t="str">
        <f>IF(Table1[[#This Row],[_KETERANGAN]]="","",Table1[[#This Row],[_KETERANGAN]])</f>
        <v/>
      </c>
      <c r="AK856" t="str" cm="1">
        <f t="array" ref="AK856">IF(Table1[[#This Row],[A1]]="",AK855,INDEX(Table6[3],Table1[[#This Row],[Q1]]))</f>
        <v>KO</v>
      </c>
      <c r="AL856" s="5" t="str" cm="1">
        <f t="array" ref="AL856">IF(Table1[[#This Row],[A1]]="",AL855,INDEX(Table6[1],Table1[[#This Row],[Q1]]))</f>
        <v>PERDANA</v>
      </c>
      <c r="AM856" t="str" cm="1">
        <f t="array" ref="AM856">IF(Table1[[#This Row],[A1]]="",AM855,INDEX(Table6[2],Table1[[#This Row],[Q1]]))</f>
        <v>BREBES</v>
      </c>
      <c r="AN856" t="str">
        <f>CONCATENATE(Table1[[#This Row],[TOKO_H]],"-",Table1[[#This Row],[KOTA_H]])</f>
        <v>PERDANA-BREBES</v>
      </c>
      <c r="AO856"/>
      <c r="AP856" t="s">
        <v>9561</v>
      </c>
      <c r="AQ856"/>
    </row>
    <row r="857" spans="1:43">
      <c r="A857" t="str">
        <f>IF(Table1[[#This Row],[KODE BARANG]]="","",MATCH(Table1[[#This Row],[KODE BARANG]],DBS[KODE BARANG],0))</f>
        <v/>
      </c>
      <c r="B857" t="str">
        <f>IF(Table1[[#This Row],[ROWID]]="","",ROW()-2)</f>
        <v/>
      </c>
      <c r="C857" t="str">
        <f>IF(Table1[[#This Row],[NAMA BARANG]]="","",IF(Table1[[#This Row],[ID]]="",C856,Table1[[#This Row],[ID]]))</f>
        <v/>
      </c>
      <c r="D857" t="str">
        <f>IF(Table1[[#This Row],[A1]]="","",MATCH(Table1[[#This Row],[A1]],Table6[5],0))</f>
        <v/>
      </c>
      <c r="E857" t="str">
        <f>IF(Table1[[#This Row],[ID]]="","",Table1[[#This Row],[TOKO-KOTA_H]])</f>
        <v/>
      </c>
      <c r="F857" t="str">
        <f>IF(Table1[[#This Row],[NOTA TOKO]]="","",ROW()-2)</f>
        <v/>
      </c>
      <c r="G857" s="59"/>
      <c r="H857" s="1"/>
      <c r="J857" s="1"/>
      <c r="K857"/>
      <c r="L857" t="str">
        <f>IF(Table1[[#This Row],[_NAMA BARANG]]="",IF(Table1[[#This Row],[//DBS]]="","",INDEX(DBS[NAMA],Table1[[#This Row],[//DBS]])),Table1[[#This Row],[_NAMA BARANG]])</f>
        <v/>
      </c>
      <c r="M857"/>
      <c r="O857" t="str">
        <f>IF(Table1[[#This Row],[ROWID]]="","",IF(Table1[[#This Row],[_KETERANGAN]]="STOCK BELUM LENGKAP","ADA",IF(Table1[[#This Row],[KODE BARANG]]="","TIDAK ADA","ADA")))</f>
        <v/>
      </c>
      <c r="R857" t="str">
        <f>IF(Table1[[#This Row],[//DBS]]="","",INDEX(DBS[ISI],Table1[[#This Row],[//DBS]]))</f>
        <v/>
      </c>
      <c r="S857" t="str">
        <f>IF(Table1[[#This Row],[//DBS]]="","",IF(Table1[[#This Row],[SATUAN_BYPASS]]="",INDEX(DBS[[SATUAN ]],Table1[[#This Row],[//DBS]]),Table1[SATUAN_BYPASS]))</f>
        <v/>
      </c>
      <c r="U857" s="58" t="str">
        <f>IF(Table1[[#This Row],[HARGA_BYPASS]]="",IF(Table1[[#This Row],[_HARGA]]="","",Table1[[#This Row],[_HARGA]]*1000),Table1[[#This Row],[HARGA_BYPASS]])</f>
        <v/>
      </c>
      <c r="V857" s="2"/>
      <c r="W857" s="2"/>
      <c r="X857" s="58" t="str">
        <f>IF(Table1[[#This Row],[ROWID]]="","",IF(Table1[[#This Row],[ROWID]]=C858,"",SUMIF(Table1[ROWID],Table1[[#This Row],[ROWID]],Table1[TOTAL])))</f>
        <v/>
      </c>
      <c r="AA85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57" t="str">
        <f>IF(Table1[[#This Row],[JUMLAH NOTA]]="","",IF(Table1[[#This Row],[CONV]]="",Table1[[#This Row],[JUMLAH NOTA]],Table1[[#This Row],[JUMLAH NOTA]]*Table1[[#This Row],[CONV]]))</f>
        <v/>
      </c>
      <c r="AC857" t="str">
        <f>IF(Table1[[#This Row],[ISI_CONV]]="","",IF(Table1[[#This Row],[CONV]]="",Table1[[#This Row],[SATUAN NOTA]],Table1[[#This Row],[SATUAN]]))</f>
        <v/>
      </c>
      <c r="AD857" s="58" t="str">
        <f>IF(Table1[[#This Row],[HARGA]]="","",IF(Table1[[#This Row],[CONV]]="",Table1[[#This Row],[HARGA]],Table1[[#This Row],[HARGA]]/Table1[[#This Row],[CONV]]))</f>
        <v/>
      </c>
      <c r="AE857" s="58" t="str">
        <f>IF(Table1[[#This Row],[HARGA_CONV]]="","",Table1[[#This Row],[HARGA_CONV]]*Table1[[#This Row],[ISI_CONV]]*(100%-(Table1[[#This Row],[DISKON]]+Table1[[#This Row],[DISKON NOTA]])))</f>
        <v/>
      </c>
      <c r="AF857" s="3">
        <f>IF(Table1[[#This Row],[TANGGAL NOTA]]="",AF856,Table1[[#This Row],[TANGGAL NOTA]])</f>
        <v>45534</v>
      </c>
      <c r="AG857" s="3"/>
      <c r="AH857" s="3">
        <f>IF(Table1[[#This Row],[TANGGAL UPDATE]]="",AH856,Table1[[#This Row],[TANGGAL UPDATE]])</f>
        <v>45535</v>
      </c>
      <c r="AI857" t="str" cm="1">
        <f t="array" ref="AI857">IF(Table1[[#This Row],[A1]]="",AI856,INDEX(Table6[3],Table1[[#This Row],[Q1]]))</f>
        <v>KO</v>
      </c>
      <c r="AJ857" t="str">
        <f>IF(Table1[[#This Row],[_KETERANGAN]]="","",Table1[[#This Row],[_KETERANGAN]])</f>
        <v/>
      </c>
      <c r="AK857" t="str" cm="1">
        <f t="array" ref="AK857">IF(Table1[[#This Row],[A1]]="",AK856,INDEX(Table6[3],Table1[[#This Row],[Q1]]))</f>
        <v>KO</v>
      </c>
      <c r="AL857" s="5" t="str" cm="1">
        <f t="array" ref="AL857">IF(Table1[[#This Row],[A1]]="",AL856,INDEX(Table6[1],Table1[[#This Row],[Q1]]))</f>
        <v>PERDANA</v>
      </c>
      <c r="AM857" t="str" cm="1">
        <f t="array" ref="AM857">IF(Table1[[#This Row],[A1]]="",AM856,INDEX(Table6[2],Table1[[#This Row],[Q1]]))</f>
        <v>BREBES</v>
      </c>
      <c r="AN857" t="str">
        <f>CONCATENATE(Table1[[#This Row],[TOKO_H]],"-",Table1[[#This Row],[KOTA_H]])</f>
        <v>PERDANA-BREBES</v>
      </c>
      <c r="AO857"/>
      <c r="AP857" t="s">
        <v>9561</v>
      </c>
      <c r="AQ857"/>
    </row>
    <row r="858" spans="1:43">
      <c r="A858" t="str">
        <f>IF(Table1[[#This Row],[KODE BARANG]]="","",MATCH(Table1[[#This Row],[KODE BARANG]],DBS[KODE BARANG],0))</f>
        <v/>
      </c>
      <c r="B858" t="str">
        <f>IF(Table1[[#This Row],[ROWID]]="","",ROW()-2)</f>
        <v/>
      </c>
      <c r="C858" t="str">
        <f>IF(Table1[[#This Row],[NAMA BARANG]]="","",IF(Table1[[#This Row],[ID]]="",C857,Table1[[#This Row],[ID]]))</f>
        <v/>
      </c>
      <c r="D858" t="str">
        <f>IF(Table1[[#This Row],[A1]]="","",MATCH(Table1[[#This Row],[A1]],Table6[5],0))</f>
        <v/>
      </c>
      <c r="E858" t="str">
        <f>IF(Table1[[#This Row],[ID]]="","",Table1[[#This Row],[TOKO-KOTA_H]])</f>
        <v/>
      </c>
      <c r="F858" t="str">
        <f>IF(Table1[[#This Row],[NOTA TOKO]]="","",ROW()-2)</f>
        <v/>
      </c>
      <c r="G858" s="59"/>
      <c r="H858" s="1"/>
      <c r="J858" s="1"/>
      <c r="K858"/>
      <c r="L858" t="str">
        <f>IF(Table1[[#This Row],[_NAMA BARANG]]="",IF(Table1[[#This Row],[//DBS]]="","",INDEX(DBS[NAMA],Table1[[#This Row],[//DBS]])),Table1[[#This Row],[_NAMA BARANG]])</f>
        <v/>
      </c>
      <c r="M858"/>
      <c r="O858" t="str">
        <f>IF(Table1[[#This Row],[ROWID]]="","",IF(Table1[[#This Row],[_KETERANGAN]]="STOCK BELUM LENGKAP","ADA",IF(Table1[[#This Row],[KODE BARANG]]="","TIDAK ADA","ADA")))</f>
        <v/>
      </c>
      <c r="R858" t="str">
        <f>IF(Table1[[#This Row],[//DBS]]="","",INDEX(DBS[ISI],Table1[[#This Row],[//DBS]]))</f>
        <v/>
      </c>
      <c r="S858" t="str">
        <f>IF(Table1[[#This Row],[//DBS]]="","",IF(Table1[[#This Row],[SATUAN_BYPASS]]="",INDEX(DBS[[SATUAN ]],Table1[[#This Row],[//DBS]]),Table1[SATUAN_BYPASS]))</f>
        <v/>
      </c>
      <c r="U858" s="58" t="str">
        <f>IF(Table1[[#This Row],[HARGA_BYPASS]]="",IF(Table1[[#This Row],[_HARGA]]="","",Table1[[#This Row],[_HARGA]]*1000),Table1[[#This Row],[HARGA_BYPASS]])</f>
        <v/>
      </c>
      <c r="V858" s="2"/>
      <c r="W858" s="2"/>
      <c r="X858" s="58" t="str">
        <f>IF(Table1[[#This Row],[ROWID]]="","",IF(Table1[[#This Row],[ROWID]]=C859,"",SUMIF(Table1[ROWID],Table1[[#This Row],[ROWID]],Table1[TOTAL])))</f>
        <v/>
      </c>
      <c r="AA85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58" t="str">
        <f>IF(Table1[[#This Row],[JUMLAH NOTA]]="","",IF(Table1[[#This Row],[CONV]]="",Table1[[#This Row],[JUMLAH NOTA]],Table1[[#This Row],[JUMLAH NOTA]]*Table1[[#This Row],[CONV]]))</f>
        <v/>
      </c>
      <c r="AC858" t="str">
        <f>IF(Table1[[#This Row],[ISI_CONV]]="","",IF(Table1[[#This Row],[CONV]]="",Table1[[#This Row],[SATUAN NOTA]],Table1[[#This Row],[SATUAN]]))</f>
        <v/>
      </c>
      <c r="AD858" s="58" t="str">
        <f>IF(Table1[[#This Row],[HARGA]]="","",IF(Table1[[#This Row],[CONV]]="",Table1[[#This Row],[HARGA]],Table1[[#This Row],[HARGA]]/Table1[[#This Row],[CONV]]))</f>
        <v/>
      </c>
      <c r="AE858" s="58" t="str">
        <f>IF(Table1[[#This Row],[HARGA_CONV]]="","",Table1[[#This Row],[HARGA_CONV]]*Table1[[#This Row],[ISI_CONV]]*(100%-(Table1[[#This Row],[DISKON]]+Table1[[#This Row],[DISKON NOTA]])))</f>
        <v/>
      </c>
      <c r="AF858" s="3">
        <f>IF(Table1[[#This Row],[TANGGAL NOTA]]="",AF857,Table1[[#This Row],[TANGGAL NOTA]])</f>
        <v>45534</v>
      </c>
      <c r="AG858" s="3"/>
      <c r="AH858" s="3">
        <f>IF(Table1[[#This Row],[TANGGAL UPDATE]]="",AH857,Table1[[#This Row],[TANGGAL UPDATE]])</f>
        <v>45535</v>
      </c>
      <c r="AI858" t="str" cm="1">
        <f t="array" ref="AI858">IF(Table1[[#This Row],[A1]]="",AI857,INDEX(Table6[3],Table1[[#This Row],[Q1]]))</f>
        <v>KO</v>
      </c>
      <c r="AJ858" t="str">
        <f>IF(Table1[[#This Row],[_KETERANGAN]]="","",Table1[[#This Row],[_KETERANGAN]])</f>
        <v/>
      </c>
      <c r="AK858" t="str" cm="1">
        <f t="array" ref="AK858">IF(Table1[[#This Row],[A1]]="",AK857,INDEX(Table6[3],Table1[[#This Row],[Q1]]))</f>
        <v>KO</v>
      </c>
      <c r="AL858" s="5" t="str" cm="1">
        <f t="array" ref="AL858">IF(Table1[[#This Row],[A1]]="",AL857,INDEX(Table6[1],Table1[[#This Row],[Q1]]))</f>
        <v>PERDANA</v>
      </c>
      <c r="AM858" t="str" cm="1">
        <f t="array" ref="AM858">IF(Table1[[#This Row],[A1]]="",AM857,INDEX(Table6[2],Table1[[#This Row],[Q1]]))</f>
        <v>BREBES</v>
      </c>
      <c r="AN858" t="str">
        <f>CONCATENATE(Table1[[#This Row],[TOKO_H]],"-",Table1[[#This Row],[KOTA_H]])</f>
        <v>PERDANA-BREBES</v>
      </c>
      <c r="AO858"/>
      <c r="AP858" t="s">
        <v>9561</v>
      </c>
      <c r="AQ858"/>
    </row>
    <row r="859" spans="1:43">
      <c r="A859" t="str">
        <f>IF(Table1[[#This Row],[KODE BARANG]]="","",MATCH(Table1[[#This Row],[KODE BARANG]],DBS[KODE BARANG],0))</f>
        <v/>
      </c>
      <c r="B859" t="str">
        <f>IF(Table1[[#This Row],[ROWID]]="","",ROW()-2)</f>
        <v/>
      </c>
      <c r="C859" t="str">
        <f>IF(Table1[[#This Row],[NAMA BARANG]]="","",IF(Table1[[#This Row],[ID]]="",C858,Table1[[#This Row],[ID]]))</f>
        <v/>
      </c>
      <c r="D859" t="str">
        <f>IF(Table1[[#This Row],[A1]]="","",MATCH(Table1[[#This Row],[A1]],Table6[5],0))</f>
        <v/>
      </c>
      <c r="E859" t="str">
        <f>IF(Table1[[#This Row],[ID]]="","",Table1[[#This Row],[TOKO-KOTA_H]])</f>
        <v/>
      </c>
      <c r="F859" t="str">
        <f>IF(Table1[[#This Row],[NOTA TOKO]]="","",ROW()-2)</f>
        <v/>
      </c>
      <c r="G859" s="59"/>
      <c r="H859" s="1"/>
      <c r="J859" s="1"/>
      <c r="K859"/>
      <c r="L859" t="str">
        <f>IF(Table1[[#This Row],[_NAMA BARANG]]="",IF(Table1[[#This Row],[//DBS]]="","",INDEX(DBS[NAMA],Table1[[#This Row],[//DBS]])),Table1[[#This Row],[_NAMA BARANG]])</f>
        <v/>
      </c>
      <c r="M859"/>
      <c r="O859" t="str">
        <f>IF(Table1[[#This Row],[ROWID]]="","",IF(Table1[[#This Row],[_KETERANGAN]]="STOCK BELUM LENGKAP","ADA",IF(Table1[[#This Row],[KODE BARANG]]="","TIDAK ADA","ADA")))</f>
        <v/>
      </c>
      <c r="R859" t="str">
        <f>IF(Table1[[#This Row],[//DBS]]="","",INDEX(DBS[ISI],Table1[[#This Row],[//DBS]]))</f>
        <v/>
      </c>
      <c r="S859" t="str">
        <f>IF(Table1[[#This Row],[//DBS]]="","",IF(Table1[[#This Row],[SATUAN_BYPASS]]="",INDEX(DBS[[SATUAN ]],Table1[[#This Row],[//DBS]]),Table1[SATUAN_BYPASS]))</f>
        <v/>
      </c>
      <c r="U859" s="58" t="str">
        <f>IF(Table1[[#This Row],[HARGA_BYPASS]]="",IF(Table1[[#This Row],[_HARGA]]="","",Table1[[#This Row],[_HARGA]]*1000),Table1[[#This Row],[HARGA_BYPASS]])</f>
        <v/>
      </c>
      <c r="V859" s="2"/>
      <c r="W859" s="2"/>
      <c r="X859" s="58" t="str">
        <f>IF(Table1[[#This Row],[ROWID]]="","",IF(Table1[[#This Row],[ROWID]]=C860,"",SUMIF(Table1[ROWID],Table1[[#This Row],[ROWID]],Table1[TOTAL])))</f>
        <v/>
      </c>
      <c r="AA85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59" t="str">
        <f>IF(Table1[[#This Row],[JUMLAH NOTA]]="","",IF(Table1[[#This Row],[CONV]]="",Table1[[#This Row],[JUMLAH NOTA]],Table1[[#This Row],[JUMLAH NOTA]]*Table1[[#This Row],[CONV]]))</f>
        <v/>
      </c>
      <c r="AC859" t="str">
        <f>IF(Table1[[#This Row],[ISI_CONV]]="","",IF(Table1[[#This Row],[CONV]]="",Table1[[#This Row],[SATUAN NOTA]],Table1[[#This Row],[SATUAN]]))</f>
        <v/>
      </c>
      <c r="AD859" s="58" t="str">
        <f>IF(Table1[[#This Row],[HARGA]]="","",IF(Table1[[#This Row],[CONV]]="",Table1[[#This Row],[HARGA]],Table1[[#This Row],[HARGA]]/Table1[[#This Row],[CONV]]))</f>
        <v/>
      </c>
      <c r="AE859" s="58" t="str">
        <f>IF(Table1[[#This Row],[HARGA_CONV]]="","",Table1[[#This Row],[HARGA_CONV]]*Table1[[#This Row],[ISI_CONV]]*(100%-(Table1[[#This Row],[DISKON]]+Table1[[#This Row],[DISKON NOTA]])))</f>
        <v/>
      </c>
      <c r="AF859" s="3">
        <f>IF(Table1[[#This Row],[TANGGAL NOTA]]="",AF858,Table1[[#This Row],[TANGGAL NOTA]])</f>
        <v>45534</v>
      </c>
      <c r="AG859" s="3"/>
      <c r="AH859" s="3">
        <f>IF(Table1[[#This Row],[TANGGAL UPDATE]]="",AH858,Table1[[#This Row],[TANGGAL UPDATE]])</f>
        <v>45535</v>
      </c>
      <c r="AI859" t="str" cm="1">
        <f t="array" ref="AI859">IF(Table1[[#This Row],[A1]]="",AI858,INDEX(Table6[3],Table1[[#This Row],[Q1]]))</f>
        <v>KO</v>
      </c>
      <c r="AJ859" t="str">
        <f>IF(Table1[[#This Row],[_KETERANGAN]]="","",Table1[[#This Row],[_KETERANGAN]])</f>
        <v/>
      </c>
      <c r="AK859" t="str" cm="1">
        <f t="array" ref="AK859">IF(Table1[[#This Row],[A1]]="",AK858,INDEX(Table6[3],Table1[[#This Row],[Q1]]))</f>
        <v>KO</v>
      </c>
      <c r="AL859" s="5" t="str" cm="1">
        <f t="array" ref="AL859">IF(Table1[[#This Row],[A1]]="",AL858,INDEX(Table6[1],Table1[[#This Row],[Q1]]))</f>
        <v>PERDANA</v>
      </c>
      <c r="AM859" t="str" cm="1">
        <f t="array" ref="AM859">IF(Table1[[#This Row],[A1]]="",AM858,INDEX(Table6[2],Table1[[#This Row],[Q1]]))</f>
        <v>BREBES</v>
      </c>
      <c r="AN859" t="str">
        <f>CONCATENATE(Table1[[#This Row],[TOKO_H]],"-",Table1[[#This Row],[KOTA_H]])</f>
        <v>PERDANA-BREBES</v>
      </c>
      <c r="AO859"/>
      <c r="AP859" t="s">
        <v>9561</v>
      </c>
      <c r="AQ859"/>
    </row>
    <row r="860" spans="1:43">
      <c r="A860" t="str">
        <f>IF(Table1[[#This Row],[KODE BARANG]]="","",MATCH(Table1[[#This Row],[KODE BARANG]],DBS[KODE BARANG],0))</f>
        <v/>
      </c>
      <c r="B860" t="str">
        <f>IF(Table1[[#This Row],[ROWID]]="","",ROW()-2)</f>
        <v/>
      </c>
      <c r="C860" t="str">
        <f>IF(Table1[[#This Row],[NAMA BARANG]]="","",IF(Table1[[#This Row],[ID]]="",C859,Table1[[#This Row],[ID]]))</f>
        <v/>
      </c>
      <c r="D860" t="str">
        <f>IF(Table1[[#This Row],[A1]]="","",MATCH(Table1[[#This Row],[A1]],Table6[5],0))</f>
        <v/>
      </c>
      <c r="E860" t="str">
        <f>IF(Table1[[#This Row],[ID]]="","",Table1[[#This Row],[TOKO-KOTA_H]])</f>
        <v/>
      </c>
      <c r="F860" t="str">
        <f>IF(Table1[[#This Row],[NOTA TOKO]]="","",ROW()-2)</f>
        <v/>
      </c>
      <c r="G860" s="59"/>
      <c r="H860" s="1"/>
      <c r="J860" s="1"/>
      <c r="K860"/>
      <c r="L860" t="str">
        <f>IF(Table1[[#This Row],[_NAMA BARANG]]="",IF(Table1[[#This Row],[//DBS]]="","",INDEX(DBS[NAMA],Table1[[#This Row],[//DBS]])),Table1[[#This Row],[_NAMA BARANG]])</f>
        <v/>
      </c>
      <c r="M860"/>
      <c r="O860" t="str">
        <f>IF(Table1[[#This Row],[ROWID]]="","",IF(Table1[[#This Row],[_KETERANGAN]]="STOCK BELUM LENGKAP","ADA",IF(Table1[[#This Row],[KODE BARANG]]="","TIDAK ADA","ADA")))</f>
        <v/>
      </c>
      <c r="R860" t="str">
        <f>IF(Table1[[#This Row],[//DBS]]="","",INDEX(DBS[ISI],Table1[[#This Row],[//DBS]]))</f>
        <v/>
      </c>
      <c r="S860" t="str">
        <f>IF(Table1[[#This Row],[//DBS]]="","",IF(Table1[[#This Row],[SATUAN_BYPASS]]="",INDEX(DBS[[SATUAN ]],Table1[[#This Row],[//DBS]]),Table1[SATUAN_BYPASS]))</f>
        <v/>
      </c>
      <c r="U860" s="58" t="str">
        <f>IF(Table1[[#This Row],[HARGA_BYPASS]]="",IF(Table1[[#This Row],[_HARGA]]="","",Table1[[#This Row],[_HARGA]]*1000),Table1[[#This Row],[HARGA_BYPASS]])</f>
        <v/>
      </c>
      <c r="V860" s="2"/>
      <c r="W860" s="2"/>
      <c r="X860" s="58" t="str">
        <f>IF(Table1[[#This Row],[ROWID]]="","",IF(Table1[[#This Row],[ROWID]]=C861,"",SUMIF(Table1[ROWID],Table1[[#This Row],[ROWID]],Table1[TOTAL])))</f>
        <v/>
      </c>
      <c r="AA86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60" t="str">
        <f>IF(Table1[[#This Row],[JUMLAH NOTA]]="","",IF(Table1[[#This Row],[CONV]]="",Table1[[#This Row],[JUMLAH NOTA]],Table1[[#This Row],[JUMLAH NOTA]]*Table1[[#This Row],[CONV]]))</f>
        <v/>
      </c>
      <c r="AC860" t="str">
        <f>IF(Table1[[#This Row],[ISI_CONV]]="","",IF(Table1[[#This Row],[CONV]]="",Table1[[#This Row],[SATUAN NOTA]],Table1[[#This Row],[SATUAN]]))</f>
        <v/>
      </c>
      <c r="AD860" s="58" t="str">
        <f>IF(Table1[[#This Row],[HARGA]]="","",IF(Table1[[#This Row],[CONV]]="",Table1[[#This Row],[HARGA]],Table1[[#This Row],[HARGA]]/Table1[[#This Row],[CONV]]))</f>
        <v/>
      </c>
      <c r="AE860" s="58" t="str">
        <f>IF(Table1[[#This Row],[HARGA_CONV]]="","",Table1[[#This Row],[HARGA_CONV]]*Table1[[#This Row],[ISI_CONV]]*(100%-(Table1[[#This Row],[DISKON]]+Table1[[#This Row],[DISKON NOTA]])))</f>
        <v/>
      </c>
      <c r="AF860" s="3">
        <f>IF(Table1[[#This Row],[TANGGAL NOTA]]="",AF859,Table1[[#This Row],[TANGGAL NOTA]])</f>
        <v>45534</v>
      </c>
      <c r="AG860" s="3"/>
      <c r="AH860" s="3">
        <f>IF(Table1[[#This Row],[TANGGAL UPDATE]]="",AH859,Table1[[#This Row],[TANGGAL UPDATE]])</f>
        <v>45535</v>
      </c>
      <c r="AI860" t="str" cm="1">
        <f t="array" ref="AI860">IF(Table1[[#This Row],[A1]]="",AI859,INDEX(Table6[3],Table1[[#This Row],[Q1]]))</f>
        <v>KO</v>
      </c>
      <c r="AJ860" t="str">
        <f>IF(Table1[[#This Row],[_KETERANGAN]]="","",Table1[[#This Row],[_KETERANGAN]])</f>
        <v/>
      </c>
      <c r="AK860" t="str" cm="1">
        <f t="array" ref="AK860">IF(Table1[[#This Row],[A1]]="",AK859,INDEX(Table6[3],Table1[[#This Row],[Q1]]))</f>
        <v>KO</v>
      </c>
      <c r="AL860" s="5" t="str" cm="1">
        <f t="array" ref="AL860">IF(Table1[[#This Row],[A1]]="",AL859,INDEX(Table6[1],Table1[[#This Row],[Q1]]))</f>
        <v>PERDANA</v>
      </c>
      <c r="AM860" t="str" cm="1">
        <f t="array" ref="AM860">IF(Table1[[#This Row],[A1]]="",AM859,INDEX(Table6[2],Table1[[#This Row],[Q1]]))</f>
        <v>BREBES</v>
      </c>
      <c r="AN860" t="str">
        <f>CONCATENATE(Table1[[#This Row],[TOKO_H]],"-",Table1[[#This Row],[KOTA_H]])</f>
        <v>PERDANA-BREBES</v>
      </c>
      <c r="AO860"/>
      <c r="AP860" t="s">
        <v>9561</v>
      </c>
      <c r="AQ860"/>
    </row>
    <row r="861" spans="1:43" ht="14.25">
      <c r="A861" t="str">
        <f>IF(Table1[[#This Row],[KODE BARANG]]="","",MATCH(Table1[[#This Row],[KODE BARANG]],DBS[KODE BARANG],0))</f>
        <v/>
      </c>
      <c r="B861" t="str">
        <f>IF(Table1[[#This Row],[ROWID]]="","",ROW()-2)</f>
        <v/>
      </c>
      <c r="C861" t="str">
        <f>IF(Table1[[#This Row],[NAMA BARANG]]="","",IF(Table1[[#This Row],[ID]]="",C860,Table1[[#This Row],[ID]]))</f>
        <v/>
      </c>
      <c r="D861" t="str">
        <f>IF(Table1[[#This Row],[A1]]="","",MATCH(Table1[[#This Row],[A1]],Table6[5],0))</f>
        <v/>
      </c>
      <c r="E861" t="str">
        <f>IF(Table1[[#This Row],[ID]]="","",Table1[[#This Row],[TOKO-KOTA_H]])</f>
        <v/>
      </c>
      <c r="F861" t="str">
        <f>IF(Table1[[#This Row],[NOTA TOKO]]="","",ROW()-2)</f>
        <v/>
      </c>
      <c r="G861" s="59"/>
      <c r="H861" s="1"/>
      <c r="J861" s="1"/>
      <c r="K861"/>
      <c r="L861" t="str">
        <f>IF(Table1[[#This Row],[_NAMA BARANG]]="",IF(Table1[[#This Row],[//DBS]]="","",INDEX(DBS[NAMA],Table1[[#This Row],[//DBS]])),Table1[[#This Row],[_NAMA BARANG]])</f>
        <v/>
      </c>
      <c r="M861" s="60"/>
      <c r="O861" t="str">
        <f>IF(Table1[[#This Row],[ROWID]]="","",IF(Table1[[#This Row],[_KETERANGAN]]="STOCK BELUM LENGKAP","ADA",IF(Table1[[#This Row],[KODE BARANG]]="","TIDAK ADA","ADA")))</f>
        <v/>
      </c>
      <c r="R861" t="str">
        <f>IF(Table1[[#This Row],[//DBS]]="","",INDEX(DBS[ISI],Table1[[#This Row],[//DBS]]))</f>
        <v/>
      </c>
      <c r="S861" t="str">
        <f>IF(Table1[[#This Row],[//DBS]]="","",IF(Table1[[#This Row],[SATUAN_BYPASS]]="",INDEX(DBS[[SATUAN ]],Table1[[#This Row],[//DBS]]),Table1[SATUAN_BYPASS]))</f>
        <v/>
      </c>
      <c r="U861" s="58" t="str">
        <f>IF(Table1[[#This Row],[HARGA_BYPASS]]="",IF(Table1[[#This Row],[_HARGA]]="","",Table1[[#This Row],[_HARGA]]*1000),Table1[[#This Row],[HARGA_BYPASS]])</f>
        <v/>
      </c>
      <c r="V861" s="2"/>
      <c r="W861" s="2"/>
      <c r="X861" s="58" t="str">
        <f>IF(Table1[[#This Row],[ROWID]]="","",IF(Table1[[#This Row],[ROWID]]=C862,"",SUMIF(Table1[ROWID],Table1[[#This Row],[ROWID]],Table1[TOTAL])))</f>
        <v/>
      </c>
      <c r="AA86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61" t="str">
        <f>IF(Table1[[#This Row],[JUMLAH NOTA]]="","",IF(Table1[[#This Row],[CONV]]="",Table1[[#This Row],[JUMLAH NOTA]],Table1[[#This Row],[JUMLAH NOTA]]*Table1[[#This Row],[CONV]]))</f>
        <v/>
      </c>
      <c r="AC861" t="str">
        <f>IF(Table1[[#This Row],[ISI_CONV]]="","",IF(Table1[[#This Row],[CONV]]="",Table1[[#This Row],[SATUAN NOTA]],Table1[[#This Row],[SATUAN]]))</f>
        <v/>
      </c>
      <c r="AD861" s="58" t="str">
        <f>IF(Table1[[#This Row],[HARGA]]="","",IF(Table1[[#This Row],[CONV]]="",Table1[[#This Row],[HARGA]],Table1[[#This Row],[HARGA]]/Table1[[#This Row],[CONV]]))</f>
        <v/>
      </c>
      <c r="AE861" s="58" t="str">
        <f>IF(Table1[[#This Row],[HARGA_CONV]]="","",Table1[[#This Row],[HARGA_CONV]]*Table1[[#This Row],[ISI_CONV]]*(100%-(Table1[[#This Row],[DISKON]]+Table1[[#This Row],[DISKON NOTA]])))</f>
        <v/>
      </c>
      <c r="AF861" s="3">
        <f>IF(Table1[[#This Row],[TANGGAL NOTA]]="",AF860,Table1[[#This Row],[TANGGAL NOTA]])</f>
        <v>45534</v>
      </c>
      <c r="AG861" s="3"/>
      <c r="AH861" s="3">
        <f>IF(Table1[[#This Row],[TANGGAL UPDATE]]="",AH860,Table1[[#This Row],[TANGGAL UPDATE]])</f>
        <v>45535</v>
      </c>
      <c r="AI861" t="str" cm="1">
        <f t="array" ref="AI861">IF(Table1[[#This Row],[A1]]="",AI860,INDEX(Table6[3],Table1[[#This Row],[Q1]]))</f>
        <v>KO</v>
      </c>
      <c r="AJ861" t="str">
        <f>IF(Table1[[#This Row],[_KETERANGAN]]="","",Table1[[#This Row],[_KETERANGAN]])</f>
        <v/>
      </c>
      <c r="AK861" t="str" cm="1">
        <f t="array" ref="AK861">IF(Table1[[#This Row],[A1]]="",AK860,INDEX(Table6[3],Table1[[#This Row],[Q1]]))</f>
        <v>KO</v>
      </c>
      <c r="AL861" s="5" t="str" cm="1">
        <f t="array" ref="AL861">IF(Table1[[#This Row],[A1]]="",AL860,INDEX(Table6[1],Table1[[#This Row],[Q1]]))</f>
        <v>PERDANA</v>
      </c>
      <c r="AM861" t="str" cm="1">
        <f t="array" ref="AM861">IF(Table1[[#This Row],[A1]]="",AM860,INDEX(Table6[2],Table1[[#This Row],[Q1]]))</f>
        <v>BREBES</v>
      </c>
      <c r="AN861" t="str">
        <f>CONCATENATE(Table1[[#This Row],[TOKO_H]],"-",Table1[[#This Row],[KOTA_H]])</f>
        <v>PERDANA-BREBES</v>
      </c>
      <c r="AO861"/>
      <c r="AP861" t="s">
        <v>9561</v>
      </c>
      <c r="AQ861"/>
    </row>
    <row r="862" spans="1:43">
      <c r="A862" t="str">
        <f>IF(Table1[[#This Row],[KODE BARANG]]="","",MATCH(Table1[[#This Row],[KODE BARANG]],DBS[KODE BARANG],0))</f>
        <v/>
      </c>
      <c r="B862" t="str">
        <f>IF(Table1[[#This Row],[ROWID]]="","",ROW()-2)</f>
        <v/>
      </c>
      <c r="C862" t="str">
        <f>IF(Table1[[#This Row],[NAMA BARANG]]="","",IF(Table1[[#This Row],[ID]]="",C861,Table1[[#This Row],[ID]]))</f>
        <v/>
      </c>
      <c r="D862" t="str">
        <f>IF(Table1[[#This Row],[A1]]="","",MATCH(Table1[[#This Row],[A1]],Table6[5],0))</f>
        <v/>
      </c>
      <c r="E862" t="str">
        <f>IF(Table1[[#This Row],[ID]]="","",Table1[[#This Row],[TOKO-KOTA_H]])</f>
        <v/>
      </c>
      <c r="F862" t="str">
        <f>IF(Table1[[#This Row],[NOTA TOKO]]="","",ROW()-2)</f>
        <v/>
      </c>
      <c r="G862" s="59"/>
      <c r="H862" s="1"/>
      <c r="J862" s="1"/>
      <c r="K862"/>
      <c r="L862" t="str">
        <f>IF(Table1[[#This Row],[_NAMA BARANG]]="",IF(Table1[[#This Row],[//DBS]]="","",INDEX(DBS[NAMA],Table1[[#This Row],[//DBS]])),Table1[[#This Row],[_NAMA BARANG]])</f>
        <v/>
      </c>
      <c r="M862"/>
      <c r="O862" t="str">
        <f>IF(Table1[[#This Row],[ROWID]]="","",IF(Table1[[#This Row],[_KETERANGAN]]="STOCK BELUM LENGKAP","ADA",IF(Table1[[#This Row],[KODE BARANG]]="","TIDAK ADA","ADA")))</f>
        <v/>
      </c>
      <c r="R862" t="str">
        <f>IF(Table1[[#This Row],[//DBS]]="","",INDEX(DBS[ISI],Table1[[#This Row],[//DBS]]))</f>
        <v/>
      </c>
      <c r="S862" t="str">
        <f>IF(Table1[[#This Row],[//DBS]]="","",IF(Table1[[#This Row],[SATUAN_BYPASS]]="",INDEX(DBS[[SATUAN ]],Table1[[#This Row],[//DBS]]),Table1[SATUAN_BYPASS]))</f>
        <v/>
      </c>
      <c r="U862" s="58" t="str">
        <f>IF(Table1[[#This Row],[HARGA_BYPASS]]="",IF(Table1[[#This Row],[_HARGA]]="","",Table1[[#This Row],[_HARGA]]*1000),Table1[[#This Row],[HARGA_BYPASS]])</f>
        <v/>
      </c>
      <c r="V862" s="2"/>
      <c r="W862" s="2"/>
      <c r="X862" s="58" t="str">
        <f>IF(Table1[[#This Row],[ROWID]]="","",IF(Table1[[#This Row],[ROWID]]=C863,"",SUMIF(Table1[ROWID],Table1[[#This Row],[ROWID]],Table1[TOTAL])))</f>
        <v/>
      </c>
      <c r="AA86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62" t="str">
        <f>IF(Table1[[#This Row],[JUMLAH NOTA]]="","",IF(Table1[[#This Row],[CONV]]="",Table1[[#This Row],[JUMLAH NOTA]],Table1[[#This Row],[JUMLAH NOTA]]*Table1[[#This Row],[CONV]]))</f>
        <v/>
      </c>
      <c r="AC862" t="str">
        <f>IF(Table1[[#This Row],[ISI_CONV]]="","",IF(Table1[[#This Row],[CONV]]="",Table1[[#This Row],[SATUAN NOTA]],Table1[[#This Row],[SATUAN]]))</f>
        <v/>
      </c>
      <c r="AD862" s="58" t="str">
        <f>IF(Table1[[#This Row],[HARGA]]="","",IF(Table1[[#This Row],[CONV]]="",Table1[[#This Row],[HARGA]],Table1[[#This Row],[HARGA]]/Table1[[#This Row],[CONV]]))</f>
        <v/>
      </c>
      <c r="AE862" s="58" t="str">
        <f>IF(Table1[[#This Row],[HARGA_CONV]]="","",Table1[[#This Row],[HARGA_CONV]]*Table1[[#This Row],[ISI_CONV]]*(100%-(Table1[[#This Row],[DISKON]]+Table1[[#This Row],[DISKON NOTA]])))</f>
        <v/>
      </c>
      <c r="AF862" s="3">
        <f>IF(Table1[[#This Row],[TANGGAL NOTA]]="",AF861,Table1[[#This Row],[TANGGAL NOTA]])</f>
        <v>45534</v>
      </c>
      <c r="AG862" s="3"/>
      <c r="AH862" s="3">
        <f>IF(Table1[[#This Row],[TANGGAL UPDATE]]="",AH861,Table1[[#This Row],[TANGGAL UPDATE]])</f>
        <v>45535</v>
      </c>
      <c r="AI862" t="str" cm="1">
        <f t="array" ref="AI862">IF(Table1[[#This Row],[A1]]="",AI861,INDEX(Table6[3],Table1[[#This Row],[Q1]]))</f>
        <v>KO</v>
      </c>
      <c r="AJ862" t="str">
        <f>IF(Table1[[#This Row],[_KETERANGAN]]="","",Table1[[#This Row],[_KETERANGAN]])</f>
        <v/>
      </c>
      <c r="AK862" t="str" cm="1">
        <f t="array" ref="AK862">IF(Table1[[#This Row],[A1]]="",AK861,INDEX(Table6[3],Table1[[#This Row],[Q1]]))</f>
        <v>KO</v>
      </c>
      <c r="AL862" s="5" t="str" cm="1">
        <f t="array" ref="AL862">IF(Table1[[#This Row],[A1]]="",AL861,INDEX(Table6[1],Table1[[#This Row],[Q1]]))</f>
        <v>PERDANA</v>
      </c>
      <c r="AM862" t="str" cm="1">
        <f t="array" ref="AM862">IF(Table1[[#This Row],[A1]]="",AM861,INDEX(Table6[2],Table1[[#This Row],[Q1]]))</f>
        <v>BREBES</v>
      </c>
      <c r="AN862" t="str">
        <f>CONCATENATE(Table1[[#This Row],[TOKO_H]],"-",Table1[[#This Row],[KOTA_H]])</f>
        <v>PERDANA-BREBES</v>
      </c>
      <c r="AO862"/>
      <c r="AP862" t="s">
        <v>9561</v>
      </c>
      <c r="AQ862"/>
    </row>
    <row r="863" spans="1:43">
      <c r="A863" t="str">
        <f>IF(Table1[[#This Row],[KODE BARANG]]="","",MATCH(Table1[[#This Row],[KODE BARANG]],DBS[KODE BARANG],0))</f>
        <v/>
      </c>
      <c r="B863" t="str">
        <f>IF(Table1[[#This Row],[ROWID]]="","",ROW()-2)</f>
        <v/>
      </c>
      <c r="C863" t="str">
        <f>IF(Table1[[#This Row],[NAMA BARANG]]="","",IF(Table1[[#This Row],[ID]]="",C862,Table1[[#This Row],[ID]]))</f>
        <v/>
      </c>
      <c r="D863" t="str">
        <f>IF(Table1[[#This Row],[A1]]="","",MATCH(Table1[[#This Row],[A1]],Table6[5],0))</f>
        <v/>
      </c>
      <c r="E863" t="str">
        <f>IF(Table1[[#This Row],[ID]]="","",Table1[[#This Row],[TOKO-KOTA_H]])</f>
        <v/>
      </c>
      <c r="F863" t="str">
        <f>IF(Table1[[#This Row],[NOTA TOKO]]="","",ROW()-2)</f>
        <v/>
      </c>
      <c r="G863" s="59"/>
      <c r="H863" s="1"/>
      <c r="J863" s="1"/>
      <c r="K863"/>
      <c r="L863" t="str">
        <f>IF(Table1[[#This Row],[_NAMA BARANG]]="",IF(Table1[[#This Row],[//DBS]]="","",INDEX(DBS[NAMA],Table1[[#This Row],[//DBS]])),Table1[[#This Row],[_NAMA BARANG]])</f>
        <v/>
      </c>
      <c r="M863"/>
      <c r="O863" t="str">
        <f>IF(Table1[[#This Row],[ROWID]]="","",IF(Table1[[#This Row],[_KETERANGAN]]="STOCK BELUM LENGKAP","ADA",IF(Table1[[#This Row],[KODE BARANG]]="","TIDAK ADA","ADA")))</f>
        <v/>
      </c>
      <c r="R863" t="str">
        <f>IF(Table1[[#This Row],[//DBS]]="","",INDEX(DBS[ISI],Table1[[#This Row],[//DBS]]))</f>
        <v/>
      </c>
      <c r="S863" t="str">
        <f>IF(Table1[[#This Row],[//DBS]]="","",IF(Table1[[#This Row],[SATUAN_BYPASS]]="",INDEX(DBS[[SATUAN ]],Table1[[#This Row],[//DBS]]),Table1[SATUAN_BYPASS]))</f>
        <v/>
      </c>
      <c r="U863" s="58" t="str">
        <f>IF(Table1[[#This Row],[HARGA_BYPASS]]="",IF(Table1[[#This Row],[_HARGA]]="","",Table1[[#This Row],[_HARGA]]*1000),Table1[[#This Row],[HARGA_BYPASS]])</f>
        <v/>
      </c>
      <c r="V863" s="2"/>
      <c r="W863" s="2"/>
      <c r="X863" s="58" t="str">
        <f>IF(Table1[[#This Row],[ROWID]]="","",IF(Table1[[#This Row],[ROWID]]=C864,"",SUMIF(Table1[ROWID],Table1[[#This Row],[ROWID]],Table1[TOTAL])))</f>
        <v/>
      </c>
      <c r="AA86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63" t="str">
        <f>IF(Table1[[#This Row],[JUMLAH NOTA]]="","",IF(Table1[[#This Row],[CONV]]="",Table1[[#This Row],[JUMLAH NOTA]],Table1[[#This Row],[JUMLAH NOTA]]*Table1[[#This Row],[CONV]]))</f>
        <v/>
      </c>
      <c r="AC863" t="str">
        <f>IF(Table1[[#This Row],[ISI_CONV]]="","",IF(Table1[[#This Row],[CONV]]="",Table1[[#This Row],[SATUAN NOTA]],Table1[[#This Row],[SATUAN]]))</f>
        <v/>
      </c>
      <c r="AD863" s="58" t="str">
        <f>IF(Table1[[#This Row],[HARGA]]="","",IF(Table1[[#This Row],[CONV]]="",Table1[[#This Row],[HARGA]],Table1[[#This Row],[HARGA]]/Table1[[#This Row],[CONV]]))</f>
        <v/>
      </c>
      <c r="AE863" s="58" t="str">
        <f>IF(Table1[[#This Row],[HARGA_CONV]]="","",Table1[[#This Row],[HARGA_CONV]]*Table1[[#This Row],[ISI_CONV]]*(100%-(Table1[[#This Row],[DISKON]]+Table1[[#This Row],[DISKON NOTA]])))</f>
        <v/>
      </c>
      <c r="AF863" s="3">
        <f>IF(Table1[[#This Row],[TANGGAL NOTA]]="",AF862,Table1[[#This Row],[TANGGAL NOTA]])</f>
        <v>45534</v>
      </c>
      <c r="AG863" s="3"/>
      <c r="AH863" s="3">
        <f>IF(Table1[[#This Row],[TANGGAL UPDATE]]="",AH862,Table1[[#This Row],[TANGGAL UPDATE]])</f>
        <v>45535</v>
      </c>
      <c r="AI863" t="str" cm="1">
        <f t="array" ref="AI863">IF(Table1[[#This Row],[A1]]="",AI862,INDEX(Table6[3],Table1[[#This Row],[Q1]]))</f>
        <v>KO</v>
      </c>
      <c r="AJ863" t="str">
        <f>IF(Table1[[#This Row],[_KETERANGAN]]="","",Table1[[#This Row],[_KETERANGAN]])</f>
        <v/>
      </c>
      <c r="AK863" t="str" cm="1">
        <f t="array" ref="AK863">IF(Table1[[#This Row],[A1]]="",AK862,INDEX(Table6[3],Table1[[#This Row],[Q1]]))</f>
        <v>KO</v>
      </c>
      <c r="AL863" s="5" t="str" cm="1">
        <f t="array" ref="AL863">IF(Table1[[#This Row],[A1]]="",AL862,INDEX(Table6[1],Table1[[#This Row],[Q1]]))</f>
        <v>PERDANA</v>
      </c>
      <c r="AM863" t="str" cm="1">
        <f t="array" ref="AM863">IF(Table1[[#This Row],[A1]]="",AM862,INDEX(Table6[2],Table1[[#This Row],[Q1]]))</f>
        <v>BREBES</v>
      </c>
      <c r="AN863" t="str">
        <f>CONCATENATE(Table1[[#This Row],[TOKO_H]],"-",Table1[[#This Row],[KOTA_H]])</f>
        <v>PERDANA-BREBES</v>
      </c>
      <c r="AO863"/>
      <c r="AP863" t="s">
        <v>9561</v>
      </c>
      <c r="AQ863"/>
    </row>
    <row r="864" spans="1:43">
      <c r="A864" t="str">
        <f>IF(Table1[[#This Row],[KODE BARANG]]="","",MATCH(Table1[[#This Row],[KODE BARANG]],DBS[KODE BARANG],0))</f>
        <v/>
      </c>
      <c r="B864" t="str">
        <f>IF(Table1[[#This Row],[ROWID]]="","",ROW()-2)</f>
        <v/>
      </c>
      <c r="C864" t="str">
        <f>IF(Table1[[#This Row],[NAMA BARANG]]="","",IF(Table1[[#This Row],[ID]]="",C863,Table1[[#This Row],[ID]]))</f>
        <v/>
      </c>
      <c r="D864" t="str">
        <f>IF(Table1[[#This Row],[A1]]="","",MATCH(Table1[[#This Row],[A1]],Table6[5],0))</f>
        <v/>
      </c>
      <c r="E864" t="str">
        <f>IF(Table1[[#This Row],[ID]]="","",Table1[[#This Row],[TOKO-KOTA_H]])</f>
        <v/>
      </c>
      <c r="F864" t="str">
        <f>IF(Table1[[#This Row],[NOTA TOKO]]="","",ROW()-2)</f>
        <v/>
      </c>
      <c r="G864" s="59"/>
      <c r="H864" s="1"/>
      <c r="J864" s="1"/>
      <c r="K864"/>
      <c r="L864" t="str">
        <f>IF(Table1[[#This Row],[_NAMA BARANG]]="",IF(Table1[[#This Row],[//DBS]]="","",INDEX(DBS[NAMA],Table1[[#This Row],[//DBS]])),Table1[[#This Row],[_NAMA BARANG]])</f>
        <v/>
      </c>
      <c r="M864"/>
      <c r="O864" t="str">
        <f>IF(Table1[[#This Row],[ROWID]]="","",IF(Table1[[#This Row],[_KETERANGAN]]="STOCK BELUM LENGKAP","ADA",IF(Table1[[#This Row],[KODE BARANG]]="","TIDAK ADA","ADA")))</f>
        <v/>
      </c>
      <c r="R864" t="str">
        <f>IF(Table1[[#This Row],[//DBS]]="","",INDEX(DBS[ISI],Table1[[#This Row],[//DBS]]))</f>
        <v/>
      </c>
      <c r="S864" t="str">
        <f>IF(Table1[[#This Row],[//DBS]]="","",IF(Table1[[#This Row],[SATUAN_BYPASS]]="",INDEX(DBS[[SATUAN ]],Table1[[#This Row],[//DBS]]),Table1[SATUAN_BYPASS]))</f>
        <v/>
      </c>
      <c r="U864" s="58" t="str">
        <f>IF(Table1[[#This Row],[HARGA_BYPASS]]="",IF(Table1[[#This Row],[_HARGA]]="","",Table1[[#This Row],[_HARGA]]*1000),Table1[[#This Row],[HARGA_BYPASS]])</f>
        <v/>
      </c>
      <c r="V864" s="2"/>
      <c r="W864" s="2"/>
      <c r="X864" s="58" t="str">
        <f>IF(Table1[[#This Row],[ROWID]]="","",IF(Table1[[#This Row],[ROWID]]=C865,"",SUMIF(Table1[ROWID],Table1[[#This Row],[ROWID]],Table1[TOTAL])))</f>
        <v/>
      </c>
      <c r="AA86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64" t="str">
        <f>IF(Table1[[#This Row],[JUMLAH NOTA]]="","",IF(Table1[[#This Row],[CONV]]="",Table1[[#This Row],[JUMLAH NOTA]],Table1[[#This Row],[JUMLAH NOTA]]*Table1[[#This Row],[CONV]]))</f>
        <v/>
      </c>
      <c r="AC864" t="str">
        <f>IF(Table1[[#This Row],[ISI_CONV]]="","",IF(Table1[[#This Row],[CONV]]="",Table1[[#This Row],[SATUAN NOTA]],Table1[[#This Row],[SATUAN]]))</f>
        <v/>
      </c>
      <c r="AD864" s="58" t="str">
        <f>IF(Table1[[#This Row],[HARGA]]="","",IF(Table1[[#This Row],[CONV]]="",Table1[[#This Row],[HARGA]],Table1[[#This Row],[HARGA]]/Table1[[#This Row],[CONV]]))</f>
        <v/>
      </c>
      <c r="AE864" s="58" t="str">
        <f>IF(Table1[[#This Row],[HARGA_CONV]]="","",Table1[[#This Row],[HARGA_CONV]]*Table1[[#This Row],[ISI_CONV]]*(100%-(Table1[[#This Row],[DISKON]]+Table1[[#This Row],[DISKON NOTA]])))</f>
        <v/>
      </c>
      <c r="AF864" s="3">
        <f>IF(Table1[[#This Row],[TANGGAL NOTA]]="",AF863,Table1[[#This Row],[TANGGAL NOTA]])</f>
        <v>45534</v>
      </c>
      <c r="AG864" s="3"/>
      <c r="AH864" s="3">
        <f>IF(Table1[[#This Row],[TANGGAL UPDATE]]="",AH863,Table1[[#This Row],[TANGGAL UPDATE]])</f>
        <v>45535</v>
      </c>
      <c r="AI864" t="str" cm="1">
        <f t="array" ref="AI864">IF(Table1[[#This Row],[A1]]="",AI863,INDEX(Table6[3],Table1[[#This Row],[Q1]]))</f>
        <v>KO</v>
      </c>
      <c r="AJ864" t="str">
        <f>IF(Table1[[#This Row],[_KETERANGAN]]="","",Table1[[#This Row],[_KETERANGAN]])</f>
        <v/>
      </c>
      <c r="AK864" t="str" cm="1">
        <f t="array" ref="AK864">IF(Table1[[#This Row],[A1]]="",AK863,INDEX(Table6[3],Table1[[#This Row],[Q1]]))</f>
        <v>KO</v>
      </c>
      <c r="AL864" s="5" t="str" cm="1">
        <f t="array" ref="AL864">IF(Table1[[#This Row],[A1]]="",AL863,INDEX(Table6[1],Table1[[#This Row],[Q1]]))</f>
        <v>PERDANA</v>
      </c>
      <c r="AM864" t="str" cm="1">
        <f t="array" ref="AM864">IF(Table1[[#This Row],[A1]]="",AM863,INDEX(Table6[2],Table1[[#This Row],[Q1]]))</f>
        <v>BREBES</v>
      </c>
      <c r="AN864" t="str">
        <f>CONCATENATE(Table1[[#This Row],[TOKO_H]],"-",Table1[[#This Row],[KOTA_H]])</f>
        <v>PERDANA-BREBES</v>
      </c>
      <c r="AO864"/>
      <c r="AP864" t="s">
        <v>9561</v>
      </c>
      <c r="AQ864"/>
    </row>
    <row r="865" spans="1:43">
      <c r="A865" t="str">
        <f>IF(Table1[[#This Row],[KODE BARANG]]="","",MATCH(Table1[[#This Row],[KODE BARANG]],DBS[KODE BARANG],0))</f>
        <v/>
      </c>
      <c r="B865" t="str">
        <f>IF(Table1[[#This Row],[ROWID]]="","",ROW()-2)</f>
        <v/>
      </c>
      <c r="C865" t="str">
        <f>IF(Table1[[#This Row],[NAMA BARANG]]="","",IF(Table1[[#This Row],[ID]]="",C864,Table1[[#This Row],[ID]]))</f>
        <v/>
      </c>
      <c r="D865" t="str">
        <f>IF(Table1[[#This Row],[A1]]="","",MATCH(Table1[[#This Row],[A1]],Table6[5],0))</f>
        <v/>
      </c>
      <c r="E865" t="str">
        <f>IF(Table1[[#This Row],[ID]]="","",Table1[[#This Row],[TOKO-KOTA_H]])</f>
        <v/>
      </c>
      <c r="F865" t="str">
        <f>IF(Table1[[#This Row],[NOTA TOKO]]="","",ROW()-2)</f>
        <v/>
      </c>
      <c r="G865" s="59"/>
      <c r="H865" s="1"/>
      <c r="J865" s="1"/>
      <c r="K865"/>
      <c r="L865" t="str">
        <f>IF(Table1[[#This Row],[_NAMA BARANG]]="",IF(Table1[[#This Row],[//DBS]]="","",INDEX(DBS[NAMA],Table1[[#This Row],[//DBS]])),Table1[[#This Row],[_NAMA BARANG]])</f>
        <v/>
      </c>
      <c r="M865"/>
      <c r="O865" t="str">
        <f>IF(Table1[[#This Row],[ROWID]]="","",IF(Table1[[#This Row],[_KETERANGAN]]="STOCK BELUM LENGKAP","ADA",IF(Table1[[#This Row],[KODE BARANG]]="","TIDAK ADA","ADA")))</f>
        <v/>
      </c>
      <c r="R865" t="str">
        <f>IF(Table1[[#This Row],[//DBS]]="","",INDEX(DBS[ISI],Table1[[#This Row],[//DBS]]))</f>
        <v/>
      </c>
      <c r="S865" t="str">
        <f>IF(Table1[[#This Row],[//DBS]]="","",IF(Table1[[#This Row],[SATUAN_BYPASS]]="",INDEX(DBS[[SATUAN ]],Table1[[#This Row],[//DBS]]),Table1[SATUAN_BYPASS]))</f>
        <v/>
      </c>
      <c r="U865" s="58" t="str">
        <f>IF(Table1[[#This Row],[HARGA_BYPASS]]="",IF(Table1[[#This Row],[_HARGA]]="","",Table1[[#This Row],[_HARGA]]*1000),Table1[[#This Row],[HARGA_BYPASS]])</f>
        <v/>
      </c>
      <c r="V865" s="2"/>
      <c r="W865" s="2"/>
      <c r="X865" s="58" t="str">
        <f>IF(Table1[[#This Row],[ROWID]]="","",IF(Table1[[#This Row],[ROWID]]=C866,"",SUMIF(Table1[ROWID],Table1[[#This Row],[ROWID]],Table1[TOTAL])))</f>
        <v/>
      </c>
      <c r="AA86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65" t="str">
        <f>IF(Table1[[#This Row],[JUMLAH NOTA]]="","",IF(Table1[[#This Row],[CONV]]="",Table1[[#This Row],[JUMLAH NOTA]],Table1[[#This Row],[JUMLAH NOTA]]*Table1[[#This Row],[CONV]]))</f>
        <v/>
      </c>
      <c r="AC865" t="str">
        <f>IF(Table1[[#This Row],[ISI_CONV]]="","",IF(Table1[[#This Row],[CONV]]="",Table1[[#This Row],[SATUAN NOTA]],Table1[[#This Row],[SATUAN]]))</f>
        <v/>
      </c>
      <c r="AD865" s="58" t="str">
        <f>IF(Table1[[#This Row],[HARGA]]="","",IF(Table1[[#This Row],[CONV]]="",Table1[[#This Row],[HARGA]],Table1[[#This Row],[HARGA]]/Table1[[#This Row],[CONV]]))</f>
        <v/>
      </c>
      <c r="AE865" s="58" t="str">
        <f>IF(Table1[[#This Row],[HARGA_CONV]]="","",Table1[[#This Row],[HARGA_CONV]]*Table1[[#This Row],[ISI_CONV]]*(100%-(Table1[[#This Row],[DISKON]]+Table1[[#This Row],[DISKON NOTA]])))</f>
        <v/>
      </c>
      <c r="AF865" s="3">
        <f>IF(Table1[[#This Row],[TANGGAL NOTA]]="",AF864,Table1[[#This Row],[TANGGAL NOTA]])</f>
        <v>45534</v>
      </c>
      <c r="AG865" s="3"/>
      <c r="AH865" s="3">
        <f>IF(Table1[[#This Row],[TANGGAL UPDATE]]="",AH864,Table1[[#This Row],[TANGGAL UPDATE]])</f>
        <v>45535</v>
      </c>
      <c r="AI865" t="str" cm="1">
        <f t="array" ref="AI865">IF(Table1[[#This Row],[A1]]="",AI864,INDEX(Table6[3],Table1[[#This Row],[Q1]]))</f>
        <v>KO</v>
      </c>
      <c r="AJ865" t="str">
        <f>IF(Table1[[#This Row],[_KETERANGAN]]="","",Table1[[#This Row],[_KETERANGAN]])</f>
        <v/>
      </c>
      <c r="AK865" t="str" cm="1">
        <f t="array" ref="AK865">IF(Table1[[#This Row],[A1]]="",AK864,INDEX(Table6[3],Table1[[#This Row],[Q1]]))</f>
        <v>KO</v>
      </c>
      <c r="AL865" s="5" t="str" cm="1">
        <f t="array" ref="AL865">IF(Table1[[#This Row],[A1]]="",AL864,INDEX(Table6[1],Table1[[#This Row],[Q1]]))</f>
        <v>PERDANA</v>
      </c>
      <c r="AM865" t="str" cm="1">
        <f t="array" ref="AM865">IF(Table1[[#This Row],[A1]]="",AM864,INDEX(Table6[2],Table1[[#This Row],[Q1]]))</f>
        <v>BREBES</v>
      </c>
      <c r="AN865" t="str">
        <f>CONCATENATE(Table1[[#This Row],[TOKO_H]],"-",Table1[[#This Row],[KOTA_H]])</f>
        <v>PERDANA-BREBES</v>
      </c>
      <c r="AO865"/>
      <c r="AP865" t="s">
        <v>9561</v>
      </c>
      <c r="AQ865"/>
    </row>
    <row r="866" spans="1:43">
      <c r="A866" t="str">
        <f>IF(Table1[[#This Row],[KODE BARANG]]="","",MATCH(Table1[[#This Row],[KODE BARANG]],DBS[KODE BARANG],0))</f>
        <v/>
      </c>
      <c r="B866" t="str">
        <f>IF(Table1[[#This Row],[ROWID]]="","",ROW()-2)</f>
        <v/>
      </c>
      <c r="C866" t="str">
        <f>IF(Table1[[#This Row],[NAMA BARANG]]="","",IF(Table1[[#This Row],[ID]]="",C865,Table1[[#This Row],[ID]]))</f>
        <v/>
      </c>
      <c r="D866" t="str">
        <f>IF(Table1[[#This Row],[A1]]="","",MATCH(Table1[[#This Row],[A1]],Table6[5],0))</f>
        <v/>
      </c>
      <c r="E866" t="str">
        <f>IF(Table1[[#This Row],[ID]]="","",Table1[[#This Row],[TOKO-KOTA_H]])</f>
        <v/>
      </c>
      <c r="F866" t="str">
        <f>IF(Table1[[#This Row],[NOTA TOKO]]="","",ROW()-2)</f>
        <v/>
      </c>
      <c r="G866" s="59"/>
      <c r="H866" s="1"/>
      <c r="J866" s="1"/>
      <c r="K866"/>
      <c r="L866" t="str">
        <f>IF(Table1[[#This Row],[_NAMA BARANG]]="",IF(Table1[[#This Row],[//DBS]]="","",INDEX(DBS[NAMA],Table1[[#This Row],[//DBS]])),Table1[[#This Row],[_NAMA BARANG]])</f>
        <v/>
      </c>
      <c r="M866"/>
      <c r="O866" t="str">
        <f>IF(Table1[[#This Row],[ROWID]]="","",IF(Table1[[#This Row],[_KETERANGAN]]="STOCK BELUM LENGKAP","ADA",IF(Table1[[#This Row],[KODE BARANG]]="","TIDAK ADA","ADA")))</f>
        <v/>
      </c>
      <c r="R866" t="str">
        <f>IF(Table1[[#This Row],[//DBS]]="","",INDEX(DBS[ISI],Table1[[#This Row],[//DBS]]))</f>
        <v/>
      </c>
      <c r="S866" t="str">
        <f>IF(Table1[[#This Row],[//DBS]]="","",IF(Table1[[#This Row],[SATUAN_BYPASS]]="",INDEX(DBS[[SATUAN ]],Table1[[#This Row],[//DBS]]),Table1[SATUAN_BYPASS]))</f>
        <v/>
      </c>
      <c r="U866" s="58" t="str">
        <f>IF(Table1[[#This Row],[HARGA_BYPASS]]="",IF(Table1[[#This Row],[_HARGA]]="","",Table1[[#This Row],[_HARGA]]*1000),Table1[[#This Row],[HARGA_BYPASS]])</f>
        <v/>
      </c>
      <c r="V866" s="2"/>
      <c r="W866" s="2"/>
      <c r="X866" s="58" t="str">
        <f>IF(Table1[[#This Row],[ROWID]]="","",IF(Table1[[#This Row],[ROWID]]=C867,"",SUMIF(Table1[ROWID],Table1[[#This Row],[ROWID]],Table1[TOTAL])))</f>
        <v/>
      </c>
      <c r="AA86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66" t="str">
        <f>IF(Table1[[#This Row],[JUMLAH NOTA]]="","",IF(Table1[[#This Row],[CONV]]="",Table1[[#This Row],[JUMLAH NOTA]],Table1[[#This Row],[JUMLAH NOTA]]*Table1[[#This Row],[CONV]]))</f>
        <v/>
      </c>
      <c r="AC866" t="str">
        <f>IF(Table1[[#This Row],[ISI_CONV]]="","",IF(Table1[[#This Row],[CONV]]="",Table1[[#This Row],[SATUAN NOTA]],Table1[[#This Row],[SATUAN]]))</f>
        <v/>
      </c>
      <c r="AD866" s="58" t="str">
        <f>IF(Table1[[#This Row],[HARGA]]="","",IF(Table1[[#This Row],[CONV]]="",Table1[[#This Row],[HARGA]],Table1[[#This Row],[HARGA]]/Table1[[#This Row],[CONV]]))</f>
        <v/>
      </c>
      <c r="AE866" s="58" t="str">
        <f>IF(Table1[[#This Row],[HARGA_CONV]]="","",Table1[[#This Row],[HARGA_CONV]]*Table1[[#This Row],[ISI_CONV]]*(100%-(Table1[[#This Row],[DISKON]]+Table1[[#This Row],[DISKON NOTA]])))</f>
        <v/>
      </c>
      <c r="AF866" s="3">
        <f>IF(Table1[[#This Row],[TANGGAL NOTA]]="",AF865,Table1[[#This Row],[TANGGAL NOTA]])</f>
        <v>45534</v>
      </c>
      <c r="AG866" s="3"/>
      <c r="AH866" s="3">
        <f>IF(Table1[[#This Row],[TANGGAL UPDATE]]="",AH865,Table1[[#This Row],[TANGGAL UPDATE]])</f>
        <v>45535</v>
      </c>
      <c r="AI866" t="str" cm="1">
        <f t="array" ref="AI866">IF(Table1[[#This Row],[A1]]="",AI865,INDEX(Table6[3],Table1[[#This Row],[Q1]]))</f>
        <v>KO</v>
      </c>
      <c r="AJ866" t="str">
        <f>IF(Table1[[#This Row],[_KETERANGAN]]="","",Table1[[#This Row],[_KETERANGAN]])</f>
        <v/>
      </c>
      <c r="AK866" t="str" cm="1">
        <f t="array" ref="AK866">IF(Table1[[#This Row],[A1]]="",AK865,INDEX(Table6[3],Table1[[#This Row],[Q1]]))</f>
        <v>KO</v>
      </c>
      <c r="AL866" s="5" t="str" cm="1">
        <f t="array" ref="AL866">IF(Table1[[#This Row],[A1]]="",AL865,INDEX(Table6[1],Table1[[#This Row],[Q1]]))</f>
        <v>PERDANA</v>
      </c>
      <c r="AM866" t="str" cm="1">
        <f t="array" ref="AM866">IF(Table1[[#This Row],[A1]]="",AM865,INDEX(Table6[2],Table1[[#This Row],[Q1]]))</f>
        <v>BREBES</v>
      </c>
      <c r="AN866" t="str">
        <f>CONCATENATE(Table1[[#This Row],[TOKO_H]],"-",Table1[[#This Row],[KOTA_H]])</f>
        <v>PERDANA-BREBES</v>
      </c>
      <c r="AO866"/>
      <c r="AP866" t="s">
        <v>9561</v>
      </c>
      <c r="AQ866"/>
    </row>
    <row r="867" spans="1:43">
      <c r="A867" t="str">
        <f>IF(Table1[[#This Row],[KODE BARANG]]="","",MATCH(Table1[[#This Row],[KODE BARANG]],DBS[KODE BARANG],0))</f>
        <v/>
      </c>
      <c r="B867" t="str">
        <f>IF(Table1[[#This Row],[ROWID]]="","",ROW()-2)</f>
        <v/>
      </c>
      <c r="C867" t="str">
        <f>IF(Table1[[#This Row],[NAMA BARANG]]="","",IF(Table1[[#This Row],[ID]]="",C866,Table1[[#This Row],[ID]]))</f>
        <v/>
      </c>
      <c r="D867" t="str">
        <f>IF(Table1[[#This Row],[A1]]="","",MATCH(Table1[[#This Row],[A1]],Table6[5],0))</f>
        <v/>
      </c>
      <c r="E867" t="str">
        <f>IF(Table1[[#This Row],[ID]]="","",Table1[[#This Row],[TOKO-KOTA_H]])</f>
        <v/>
      </c>
      <c r="F867" t="str">
        <f>IF(Table1[[#This Row],[NOTA TOKO]]="","",ROW()-2)</f>
        <v/>
      </c>
      <c r="G867" s="59"/>
      <c r="H867" s="1"/>
      <c r="J867" s="1"/>
      <c r="K867"/>
      <c r="L867" t="str">
        <f>IF(Table1[[#This Row],[_NAMA BARANG]]="",IF(Table1[[#This Row],[//DBS]]="","",INDEX(DBS[NAMA],Table1[[#This Row],[//DBS]])),Table1[[#This Row],[_NAMA BARANG]])</f>
        <v/>
      </c>
      <c r="M867"/>
      <c r="O867" t="str">
        <f>IF(Table1[[#This Row],[ROWID]]="","",IF(Table1[[#This Row],[_KETERANGAN]]="STOCK BELUM LENGKAP","ADA",IF(Table1[[#This Row],[KODE BARANG]]="","TIDAK ADA","ADA")))</f>
        <v/>
      </c>
      <c r="R867" t="str">
        <f>IF(Table1[[#This Row],[//DBS]]="","",INDEX(DBS[ISI],Table1[[#This Row],[//DBS]]))</f>
        <v/>
      </c>
      <c r="S867" t="str">
        <f>IF(Table1[[#This Row],[//DBS]]="","",IF(Table1[[#This Row],[SATUAN_BYPASS]]="",INDEX(DBS[[SATUAN ]],Table1[[#This Row],[//DBS]]),Table1[SATUAN_BYPASS]))</f>
        <v/>
      </c>
      <c r="U867" s="58" t="str">
        <f>IF(Table1[[#This Row],[HARGA_BYPASS]]="",IF(Table1[[#This Row],[_HARGA]]="","",Table1[[#This Row],[_HARGA]]*1000),Table1[[#This Row],[HARGA_BYPASS]])</f>
        <v/>
      </c>
      <c r="V867" s="2"/>
      <c r="W867" s="2"/>
      <c r="X867" s="58" t="str">
        <f>IF(Table1[[#This Row],[ROWID]]="","",IF(Table1[[#This Row],[ROWID]]=C868,"",SUMIF(Table1[ROWID],Table1[[#This Row],[ROWID]],Table1[TOTAL])))</f>
        <v/>
      </c>
      <c r="AA86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67" t="str">
        <f>IF(Table1[[#This Row],[JUMLAH NOTA]]="","",IF(Table1[[#This Row],[CONV]]="",Table1[[#This Row],[JUMLAH NOTA]],Table1[[#This Row],[JUMLAH NOTA]]*Table1[[#This Row],[CONV]]))</f>
        <v/>
      </c>
      <c r="AC867" t="str">
        <f>IF(Table1[[#This Row],[ISI_CONV]]="","",IF(Table1[[#This Row],[CONV]]="",Table1[[#This Row],[SATUAN NOTA]],Table1[[#This Row],[SATUAN]]))</f>
        <v/>
      </c>
      <c r="AD867" s="58" t="str">
        <f>IF(Table1[[#This Row],[HARGA]]="","",IF(Table1[[#This Row],[CONV]]="",Table1[[#This Row],[HARGA]],Table1[[#This Row],[HARGA]]/Table1[[#This Row],[CONV]]))</f>
        <v/>
      </c>
      <c r="AE867" s="58" t="str">
        <f>IF(Table1[[#This Row],[HARGA_CONV]]="","",Table1[[#This Row],[HARGA_CONV]]*Table1[[#This Row],[ISI_CONV]]*(100%-(Table1[[#This Row],[DISKON]]+Table1[[#This Row],[DISKON NOTA]])))</f>
        <v/>
      </c>
      <c r="AF867" s="3">
        <f>IF(Table1[[#This Row],[TANGGAL NOTA]]="",AF866,Table1[[#This Row],[TANGGAL NOTA]])</f>
        <v>45534</v>
      </c>
      <c r="AG867" s="3"/>
      <c r="AH867" s="3">
        <f>IF(Table1[[#This Row],[TANGGAL UPDATE]]="",AH866,Table1[[#This Row],[TANGGAL UPDATE]])</f>
        <v>45535</v>
      </c>
      <c r="AI867" t="str" cm="1">
        <f t="array" ref="AI867">IF(Table1[[#This Row],[A1]]="",AI866,INDEX(Table6[3],Table1[[#This Row],[Q1]]))</f>
        <v>KO</v>
      </c>
      <c r="AJ867" t="str">
        <f>IF(Table1[[#This Row],[_KETERANGAN]]="","",Table1[[#This Row],[_KETERANGAN]])</f>
        <v/>
      </c>
      <c r="AK867" t="str" cm="1">
        <f t="array" ref="AK867">IF(Table1[[#This Row],[A1]]="",AK866,INDEX(Table6[3],Table1[[#This Row],[Q1]]))</f>
        <v>KO</v>
      </c>
      <c r="AL867" s="5" t="str" cm="1">
        <f t="array" ref="AL867">IF(Table1[[#This Row],[A1]]="",AL866,INDEX(Table6[1],Table1[[#This Row],[Q1]]))</f>
        <v>PERDANA</v>
      </c>
      <c r="AM867" t="str" cm="1">
        <f t="array" ref="AM867">IF(Table1[[#This Row],[A1]]="",AM866,INDEX(Table6[2],Table1[[#This Row],[Q1]]))</f>
        <v>BREBES</v>
      </c>
      <c r="AN867" t="str">
        <f>CONCATENATE(Table1[[#This Row],[TOKO_H]],"-",Table1[[#This Row],[KOTA_H]])</f>
        <v>PERDANA-BREBES</v>
      </c>
      <c r="AO867"/>
      <c r="AP867" t="s">
        <v>9561</v>
      </c>
      <c r="AQ867"/>
    </row>
    <row r="868" spans="1:43">
      <c r="A868" t="str">
        <f>IF(Table1[[#This Row],[KODE BARANG]]="","",MATCH(Table1[[#This Row],[KODE BARANG]],DBS[KODE BARANG],0))</f>
        <v/>
      </c>
      <c r="B868" t="str">
        <f>IF(Table1[[#This Row],[ROWID]]="","",ROW()-2)</f>
        <v/>
      </c>
      <c r="C868" t="str">
        <f>IF(Table1[[#This Row],[NAMA BARANG]]="","",IF(Table1[[#This Row],[ID]]="",C867,Table1[[#This Row],[ID]]))</f>
        <v/>
      </c>
      <c r="D868" t="str">
        <f>IF(Table1[[#This Row],[A1]]="","",MATCH(Table1[[#This Row],[A1]],Table6[5],0))</f>
        <v/>
      </c>
      <c r="E868" t="str">
        <f>IF(Table1[[#This Row],[ID]]="","",Table1[[#This Row],[TOKO-KOTA_H]])</f>
        <v/>
      </c>
      <c r="F868" t="str">
        <f>IF(Table1[[#This Row],[NOTA TOKO]]="","",ROW()-2)</f>
        <v/>
      </c>
      <c r="G868" s="59"/>
      <c r="H868" s="1"/>
      <c r="J868" s="1"/>
      <c r="K868"/>
      <c r="L868" t="str">
        <f>IF(Table1[[#This Row],[_NAMA BARANG]]="",IF(Table1[[#This Row],[//DBS]]="","",INDEX(DBS[NAMA],Table1[[#This Row],[//DBS]])),Table1[[#This Row],[_NAMA BARANG]])</f>
        <v/>
      </c>
      <c r="M868"/>
      <c r="O868" t="str">
        <f>IF(Table1[[#This Row],[ROWID]]="","",IF(Table1[[#This Row],[_KETERANGAN]]="STOCK BELUM LENGKAP","ADA",IF(Table1[[#This Row],[KODE BARANG]]="","TIDAK ADA","ADA")))</f>
        <v/>
      </c>
      <c r="R868" t="str">
        <f>IF(Table1[[#This Row],[//DBS]]="","",INDEX(DBS[ISI],Table1[[#This Row],[//DBS]]))</f>
        <v/>
      </c>
      <c r="S868" t="str">
        <f>IF(Table1[[#This Row],[//DBS]]="","",IF(Table1[[#This Row],[SATUAN_BYPASS]]="",INDEX(DBS[[SATUAN ]],Table1[[#This Row],[//DBS]]),Table1[SATUAN_BYPASS]))</f>
        <v/>
      </c>
      <c r="U868" s="58" t="str">
        <f>IF(Table1[[#This Row],[HARGA_BYPASS]]="",IF(Table1[[#This Row],[_HARGA]]="","",Table1[[#This Row],[_HARGA]]*1000),Table1[[#This Row],[HARGA_BYPASS]])</f>
        <v/>
      </c>
      <c r="V868" s="2"/>
      <c r="W868" s="2"/>
      <c r="X868" s="58" t="str">
        <f>IF(Table1[[#This Row],[ROWID]]="","",IF(Table1[[#This Row],[ROWID]]=C869,"",SUMIF(Table1[ROWID],Table1[[#This Row],[ROWID]],Table1[TOTAL])))</f>
        <v/>
      </c>
      <c r="AA86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68" t="str">
        <f>IF(Table1[[#This Row],[JUMLAH NOTA]]="","",IF(Table1[[#This Row],[CONV]]="",Table1[[#This Row],[JUMLAH NOTA]],Table1[[#This Row],[JUMLAH NOTA]]*Table1[[#This Row],[CONV]]))</f>
        <v/>
      </c>
      <c r="AC868" t="str">
        <f>IF(Table1[[#This Row],[ISI_CONV]]="","",IF(Table1[[#This Row],[CONV]]="",Table1[[#This Row],[SATUAN NOTA]],Table1[[#This Row],[SATUAN]]))</f>
        <v/>
      </c>
      <c r="AD868" s="58" t="str">
        <f>IF(Table1[[#This Row],[HARGA]]="","",IF(Table1[[#This Row],[CONV]]="",Table1[[#This Row],[HARGA]],Table1[[#This Row],[HARGA]]/Table1[[#This Row],[CONV]]))</f>
        <v/>
      </c>
      <c r="AE868" s="58" t="str">
        <f>IF(Table1[[#This Row],[HARGA_CONV]]="","",Table1[[#This Row],[HARGA_CONV]]*Table1[[#This Row],[ISI_CONV]]*(100%-(Table1[[#This Row],[DISKON]]+Table1[[#This Row],[DISKON NOTA]])))</f>
        <v/>
      </c>
      <c r="AF868" s="3">
        <f>IF(Table1[[#This Row],[TANGGAL NOTA]]="",AF867,Table1[[#This Row],[TANGGAL NOTA]])</f>
        <v>45534</v>
      </c>
      <c r="AG868" s="3"/>
      <c r="AH868" s="3">
        <f>IF(Table1[[#This Row],[TANGGAL UPDATE]]="",AH867,Table1[[#This Row],[TANGGAL UPDATE]])</f>
        <v>45535</v>
      </c>
      <c r="AI868" t="str" cm="1">
        <f t="array" ref="AI868">IF(Table1[[#This Row],[A1]]="",AI867,INDEX(Table6[3],Table1[[#This Row],[Q1]]))</f>
        <v>KO</v>
      </c>
      <c r="AJ868" t="str">
        <f>IF(Table1[[#This Row],[_KETERANGAN]]="","",Table1[[#This Row],[_KETERANGAN]])</f>
        <v/>
      </c>
      <c r="AK868" t="str" cm="1">
        <f t="array" ref="AK868">IF(Table1[[#This Row],[A1]]="",AK867,INDEX(Table6[3],Table1[[#This Row],[Q1]]))</f>
        <v>KO</v>
      </c>
      <c r="AL868" s="5" t="str" cm="1">
        <f t="array" ref="AL868">IF(Table1[[#This Row],[A1]]="",AL867,INDEX(Table6[1],Table1[[#This Row],[Q1]]))</f>
        <v>PERDANA</v>
      </c>
      <c r="AM868" t="str" cm="1">
        <f t="array" ref="AM868">IF(Table1[[#This Row],[A1]]="",AM867,INDEX(Table6[2],Table1[[#This Row],[Q1]]))</f>
        <v>BREBES</v>
      </c>
      <c r="AN868" t="str">
        <f>CONCATENATE(Table1[[#This Row],[TOKO_H]],"-",Table1[[#This Row],[KOTA_H]])</f>
        <v>PERDANA-BREBES</v>
      </c>
      <c r="AO868"/>
      <c r="AP868" t="s">
        <v>9561</v>
      </c>
      <c r="AQ868"/>
    </row>
    <row r="869" spans="1:43">
      <c r="A869" t="str">
        <f>IF(Table1[[#This Row],[KODE BARANG]]="","",MATCH(Table1[[#This Row],[KODE BARANG]],DBS[KODE BARANG],0))</f>
        <v/>
      </c>
      <c r="B869" t="str">
        <f>IF(Table1[[#This Row],[ROWID]]="","",ROW()-2)</f>
        <v/>
      </c>
      <c r="C869" t="str">
        <f>IF(Table1[[#This Row],[NAMA BARANG]]="","",IF(Table1[[#This Row],[ID]]="",C868,Table1[[#This Row],[ID]]))</f>
        <v/>
      </c>
      <c r="D869" t="str">
        <f>IF(Table1[[#This Row],[A1]]="","",MATCH(Table1[[#This Row],[A1]],Table6[5],0))</f>
        <v/>
      </c>
      <c r="E869" t="str">
        <f>IF(Table1[[#This Row],[ID]]="","",Table1[[#This Row],[TOKO-KOTA_H]])</f>
        <v/>
      </c>
      <c r="F869" t="str">
        <f>IF(Table1[[#This Row],[NOTA TOKO]]="","",ROW()-2)</f>
        <v/>
      </c>
      <c r="G869" s="59"/>
      <c r="H869" s="1"/>
      <c r="J869" s="1"/>
      <c r="K869"/>
      <c r="L869" t="str">
        <f>IF(Table1[[#This Row],[_NAMA BARANG]]="",IF(Table1[[#This Row],[//DBS]]="","",INDEX(DBS[NAMA],Table1[[#This Row],[//DBS]])),Table1[[#This Row],[_NAMA BARANG]])</f>
        <v/>
      </c>
      <c r="M869"/>
      <c r="O869" t="str">
        <f>IF(Table1[[#This Row],[ROWID]]="","",IF(Table1[[#This Row],[_KETERANGAN]]="STOCK BELUM LENGKAP","ADA",IF(Table1[[#This Row],[KODE BARANG]]="","TIDAK ADA","ADA")))</f>
        <v/>
      </c>
      <c r="R869" t="str">
        <f>IF(Table1[[#This Row],[//DBS]]="","",INDEX(DBS[ISI],Table1[[#This Row],[//DBS]]))</f>
        <v/>
      </c>
      <c r="S869" t="str">
        <f>IF(Table1[[#This Row],[//DBS]]="","",IF(Table1[[#This Row],[SATUAN_BYPASS]]="",INDEX(DBS[[SATUAN ]],Table1[[#This Row],[//DBS]]),Table1[SATUAN_BYPASS]))</f>
        <v/>
      </c>
      <c r="U869" s="58" t="str">
        <f>IF(Table1[[#This Row],[HARGA_BYPASS]]="",IF(Table1[[#This Row],[_HARGA]]="","",Table1[[#This Row],[_HARGA]]*1000),Table1[[#This Row],[HARGA_BYPASS]])</f>
        <v/>
      </c>
      <c r="V869" s="2"/>
      <c r="W869" s="2"/>
      <c r="X869" s="58" t="str">
        <f>IF(Table1[[#This Row],[ROWID]]="","",IF(Table1[[#This Row],[ROWID]]=C870,"",SUMIF(Table1[ROWID],Table1[[#This Row],[ROWID]],Table1[TOTAL])))</f>
        <v/>
      </c>
      <c r="AA86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69" t="str">
        <f>IF(Table1[[#This Row],[JUMLAH NOTA]]="","",IF(Table1[[#This Row],[CONV]]="",Table1[[#This Row],[JUMLAH NOTA]],Table1[[#This Row],[JUMLAH NOTA]]*Table1[[#This Row],[CONV]]))</f>
        <v/>
      </c>
      <c r="AC869" t="str">
        <f>IF(Table1[[#This Row],[ISI_CONV]]="","",IF(Table1[[#This Row],[CONV]]="",Table1[[#This Row],[SATUAN NOTA]],Table1[[#This Row],[SATUAN]]))</f>
        <v/>
      </c>
      <c r="AD869" s="58" t="str">
        <f>IF(Table1[[#This Row],[HARGA]]="","",IF(Table1[[#This Row],[CONV]]="",Table1[[#This Row],[HARGA]],Table1[[#This Row],[HARGA]]/Table1[[#This Row],[CONV]]))</f>
        <v/>
      </c>
      <c r="AE869" s="58" t="str">
        <f>IF(Table1[[#This Row],[HARGA_CONV]]="","",Table1[[#This Row],[HARGA_CONV]]*Table1[[#This Row],[ISI_CONV]]*(100%-(Table1[[#This Row],[DISKON]]+Table1[[#This Row],[DISKON NOTA]])))</f>
        <v/>
      </c>
      <c r="AF869" s="3">
        <f>IF(Table1[[#This Row],[TANGGAL NOTA]]="",AF868,Table1[[#This Row],[TANGGAL NOTA]])</f>
        <v>45534</v>
      </c>
      <c r="AG869" s="3"/>
      <c r="AH869" s="3">
        <f>IF(Table1[[#This Row],[TANGGAL UPDATE]]="",AH868,Table1[[#This Row],[TANGGAL UPDATE]])</f>
        <v>45535</v>
      </c>
      <c r="AI869" t="str" cm="1">
        <f t="array" ref="AI869">IF(Table1[[#This Row],[A1]]="",AI868,INDEX(Table6[3],Table1[[#This Row],[Q1]]))</f>
        <v>KO</v>
      </c>
      <c r="AJ869" t="str">
        <f>IF(Table1[[#This Row],[_KETERANGAN]]="","",Table1[[#This Row],[_KETERANGAN]])</f>
        <v/>
      </c>
      <c r="AK869" t="str" cm="1">
        <f t="array" ref="AK869">IF(Table1[[#This Row],[A1]]="",AK868,INDEX(Table6[3],Table1[[#This Row],[Q1]]))</f>
        <v>KO</v>
      </c>
      <c r="AL869" s="5" t="str" cm="1">
        <f t="array" ref="AL869">IF(Table1[[#This Row],[A1]]="",AL868,INDEX(Table6[1],Table1[[#This Row],[Q1]]))</f>
        <v>PERDANA</v>
      </c>
      <c r="AM869" t="str" cm="1">
        <f t="array" ref="AM869">IF(Table1[[#This Row],[A1]]="",AM868,INDEX(Table6[2],Table1[[#This Row],[Q1]]))</f>
        <v>BREBES</v>
      </c>
      <c r="AN869" t="str">
        <f>CONCATENATE(Table1[[#This Row],[TOKO_H]],"-",Table1[[#This Row],[KOTA_H]])</f>
        <v>PERDANA-BREBES</v>
      </c>
      <c r="AO869"/>
      <c r="AP869" t="s">
        <v>9561</v>
      </c>
      <c r="AQ869"/>
    </row>
    <row r="870" spans="1:43">
      <c r="A870" t="str">
        <f>IF(Table1[[#This Row],[KODE BARANG]]="","",MATCH(Table1[[#This Row],[KODE BARANG]],DBS[KODE BARANG],0))</f>
        <v/>
      </c>
      <c r="B870" t="str">
        <f>IF(Table1[[#This Row],[ROWID]]="","",ROW()-2)</f>
        <v/>
      </c>
      <c r="C870" t="str">
        <f>IF(Table1[[#This Row],[NAMA BARANG]]="","",IF(Table1[[#This Row],[ID]]="",C869,Table1[[#This Row],[ID]]))</f>
        <v/>
      </c>
      <c r="D870" t="str">
        <f>IF(Table1[[#This Row],[A1]]="","",MATCH(Table1[[#This Row],[A1]],Table6[5],0))</f>
        <v/>
      </c>
      <c r="E870" t="str">
        <f>IF(Table1[[#This Row],[ID]]="","",Table1[[#This Row],[TOKO-KOTA_H]])</f>
        <v/>
      </c>
      <c r="F870" t="str">
        <f>IF(Table1[[#This Row],[NOTA TOKO]]="","",ROW()-2)</f>
        <v/>
      </c>
      <c r="G870" s="59"/>
      <c r="H870" s="1"/>
      <c r="J870" s="1"/>
      <c r="K870"/>
      <c r="L870" t="str">
        <f>IF(Table1[[#This Row],[_NAMA BARANG]]="",IF(Table1[[#This Row],[//DBS]]="","",INDEX(DBS[NAMA],Table1[[#This Row],[//DBS]])),Table1[[#This Row],[_NAMA BARANG]])</f>
        <v/>
      </c>
      <c r="M870"/>
      <c r="O870" t="str">
        <f>IF(Table1[[#This Row],[ROWID]]="","",IF(Table1[[#This Row],[_KETERANGAN]]="STOCK BELUM LENGKAP","ADA",IF(Table1[[#This Row],[KODE BARANG]]="","TIDAK ADA","ADA")))</f>
        <v/>
      </c>
      <c r="R870" t="str">
        <f>IF(Table1[[#This Row],[//DBS]]="","",INDEX(DBS[ISI],Table1[[#This Row],[//DBS]]))</f>
        <v/>
      </c>
      <c r="S870" t="str">
        <f>IF(Table1[[#This Row],[//DBS]]="","",IF(Table1[[#This Row],[SATUAN_BYPASS]]="",INDEX(DBS[[SATUAN ]],Table1[[#This Row],[//DBS]]),Table1[SATUAN_BYPASS]))</f>
        <v/>
      </c>
      <c r="U870" s="58" t="str">
        <f>IF(Table1[[#This Row],[HARGA_BYPASS]]="",IF(Table1[[#This Row],[_HARGA]]="","",Table1[[#This Row],[_HARGA]]*1000),Table1[[#This Row],[HARGA_BYPASS]])</f>
        <v/>
      </c>
      <c r="V870" s="2"/>
      <c r="W870" s="2"/>
      <c r="X870" s="58" t="str">
        <f>IF(Table1[[#This Row],[ROWID]]="","",IF(Table1[[#This Row],[ROWID]]=C871,"",SUMIF(Table1[ROWID],Table1[[#This Row],[ROWID]],Table1[TOTAL])))</f>
        <v/>
      </c>
      <c r="AA87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70" t="str">
        <f>IF(Table1[[#This Row],[JUMLAH NOTA]]="","",IF(Table1[[#This Row],[CONV]]="",Table1[[#This Row],[JUMLAH NOTA]],Table1[[#This Row],[JUMLAH NOTA]]*Table1[[#This Row],[CONV]]))</f>
        <v/>
      </c>
      <c r="AC870" t="str">
        <f>IF(Table1[[#This Row],[ISI_CONV]]="","",IF(Table1[[#This Row],[CONV]]="",Table1[[#This Row],[SATUAN NOTA]],Table1[[#This Row],[SATUAN]]))</f>
        <v/>
      </c>
      <c r="AD870" s="58" t="str">
        <f>IF(Table1[[#This Row],[HARGA]]="","",IF(Table1[[#This Row],[CONV]]="",Table1[[#This Row],[HARGA]],Table1[[#This Row],[HARGA]]/Table1[[#This Row],[CONV]]))</f>
        <v/>
      </c>
      <c r="AE870" s="58" t="str">
        <f>IF(Table1[[#This Row],[HARGA_CONV]]="","",Table1[[#This Row],[HARGA_CONV]]*Table1[[#This Row],[ISI_CONV]]*(100%-(Table1[[#This Row],[DISKON]]+Table1[[#This Row],[DISKON NOTA]])))</f>
        <v/>
      </c>
      <c r="AF870" s="3">
        <f>IF(Table1[[#This Row],[TANGGAL NOTA]]="",AF869,Table1[[#This Row],[TANGGAL NOTA]])</f>
        <v>45534</v>
      </c>
      <c r="AG870" s="3"/>
      <c r="AH870" s="3">
        <f>IF(Table1[[#This Row],[TANGGAL UPDATE]]="",AH869,Table1[[#This Row],[TANGGAL UPDATE]])</f>
        <v>45535</v>
      </c>
      <c r="AI870" t="str" cm="1">
        <f t="array" ref="AI870">IF(Table1[[#This Row],[A1]]="",AI869,INDEX(Table6[3],Table1[[#This Row],[Q1]]))</f>
        <v>KO</v>
      </c>
      <c r="AJ870" t="str">
        <f>IF(Table1[[#This Row],[_KETERANGAN]]="","",Table1[[#This Row],[_KETERANGAN]])</f>
        <v/>
      </c>
      <c r="AK870" t="str" cm="1">
        <f t="array" ref="AK870">IF(Table1[[#This Row],[A1]]="",AK869,INDEX(Table6[3],Table1[[#This Row],[Q1]]))</f>
        <v>KO</v>
      </c>
      <c r="AL870" s="5" t="str" cm="1">
        <f t="array" ref="AL870">IF(Table1[[#This Row],[A1]]="",AL869,INDEX(Table6[1],Table1[[#This Row],[Q1]]))</f>
        <v>PERDANA</v>
      </c>
      <c r="AM870" t="str" cm="1">
        <f t="array" ref="AM870">IF(Table1[[#This Row],[A1]]="",AM869,INDEX(Table6[2],Table1[[#This Row],[Q1]]))</f>
        <v>BREBES</v>
      </c>
      <c r="AN870" t="str">
        <f>CONCATENATE(Table1[[#This Row],[TOKO_H]],"-",Table1[[#This Row],[KOTA_H]])</f>
        <v>PERDANA-BREBES</v>
      </c>
      <c r="AO870"/>
      <c r="AP870" t="s">
        <v>9561</v>
      </c>
      <c r="AQ870"/>
    </row>
    <row r="871" spans="1:43">
      <c r="A871" t="str">
        <f>IF(Table1[[#This Row],[KODE BARANG]]="","",MATCH(Table1[[#This Row],[KODE BARANG]],DBS[KODE BARANG],0))</f>
        <v/>
      </c>
      <c r="B871" t="str">
        <f>IF(Table1[[#This Row],[ROWID]]="","",ROW()-2)</f>
        <v/>
      </c>
      <c r="C871" t="str">
        <f>IF(Table1[[#This Row],[NAMA BARANG]]="","",IF(Table1[[#This Row],[ID]]="",C870,Table1[[#This Row],[ID]]))</f>
        <v/>
      </c>
      <c r="D871" t="str">
        <f>IF(Table1[[#This Row],[A1]]="","",MATCH(Table1[[#This Row],[A1]],Table6[5],0))</f>
        <v/>
      </c>
      <c r="E871" t="str">
        <f>IF(Table1[[#This Row],[ID]]="","",Table1[[#This Row],[TOKO-KOTA_H]])</f>
        <v/>
      </c>
      <c r="F871" t="str">
        <f>IF(Table1[[#This Row],[NOTA TOKO]]="","",ROW()-2)</f>
        <v/>
      </c>
      <c r="G871" s="59"/>
      <c r="H871" s="1"/>
      <c r="J871" s="1"/>
      <c r="K871"/>
      <c r="L871" t="str">
        <f>IF(Table1[[#This Row],[_NAMA BARANG]]="",IF(Table1[[#This Row],[//DBS]]="","",INDEX(DBS[NAMA],Table1[[#This Row],[//DBS]])),Table1[[#This Row],[_NAMA BARANG]])</f>
        <v/>
      </c>
      <c r="M871"/>
      <c r="O871" t="str">
        <f>IF(Table1[[#This Row],[ROWID]]="","",IF(Table1[[#This Row],[_KETERANGAN]]="STOCK BELUM LENGKAP","ADA",IF(Table1[[#This Row],[KODE BARANG]]="","TIDAK ADA","ADA")))</f>
        <v/>
      </c>
      <c r="R871" t="str">
        <f>IF(Table1[[#This Row],[//DBS]]="","",INDEX(DBS[ISI],Table1[[#This Row],[//DBS]]))</f>
        <v/>
      </c>
      <c r="S871" t="str">
        <f>IF(Table1[[#This Row],[//DBS]]="","",IF(Table1[[#This Row],[SATUAN_BYPASS]]="",INDEX(DBS[[SATUAN ]],Table1[[#This Row],[//DBS]]),Table1[SATUAN_BYPASS]))</f>
        <v/>
      </c>
      <c r="U871" s="58" t="str">
        <f>IF(Table1[[#This Row],[HARGA_BYPASS]]="",IF(Table1[[#This Row],[_HARGA]]="","",Table1[[#This Row],[_HARGA]]*1000),Table1[[#This Row],[HARGA_BYPASS]])</f>
        <v/>
      </c>
      <c r="V871" s="2"/>
      <c r="W871" s="2"/>
      <c r="X871" s="58" t="str">
        <f>IF(Table1[[#This Row],[ROWID]]="","",IF(Table1[[#This Row],[ROWID]]=C872,"",SUMIF(Table1[ROWID],Table1[[#This Row],[ROWID]],Table1[TOTAL])))</f>
        <v/>
      </c>
      <c r="AA87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71" t="str">
        <f>IF(Table1[[#This Row],[JUMLAH NOTA]]="","",IF(Table1[[#This Row],[CONV]]="",Table1[[#This Row],[JUMLAH NOTA]],Table1[[#This Row],[JUMLAH NOTA]]*Table1[[#This Row],[CONV]]))</f>
        <v/>
      </c>
      <c r="AC871" t="str">
        <f>IF(Table1[[#This Row],[ISI_CONV]]="","",IF(Table1[[#This Row],[CONV]]="",Table1[[#This Row],[SATUAN NOTA]],Table1[[#This Row],[SATUAN]]))</f>
        <v/>
      </c>
      <c r="AD871" s="58" t="str">
        <f>IF(Table1[[#This Row],[HARGA]]="","",IF(Table1[[#This Row],[CONV]]="",Table1[[#This Row],[HARGA]],Table1[[#This Row],[HARGA]]/Table1[[#This Row],[CONV]]))</f>
        <v/>
      </c>
      <c r="AE871" s="58" t="str">
        <f>IF(Table1[[#This Row],[HARGA_CONV]]="","",Table1[[#This Row],[HARGA_CONV]]*Table1[[#This Row],[ISI_CONV]]*(100%-(Table1[[#This Row],[DISKON]]+Table1[[#This Row],[DISKON NOTA]])))</f>
        <v/>
      </c>
      <c r="AF871" s="3">
        <f>IF(Table1[[#This Row],[TANGGAL NOTA]]="",AF870,Table1[[#This Row],[TANGGAL NOTA]])</f>
        <v>45534</v>
      </c>
      <c r="AG871" s="3"/>
      <c r="AH871" s="3">
        <f>IF(Table1[[#This Row],[TANGGAL UPDATE]]="",AH870,Table1[[#This Row],[TANGGAL UPDATE]])</f>
        <v>45535</v>
      </c>
      <c r="AI871" t="str" cm="1">
        <f t="array" ref="AI871">IF(Table1[[#This Row],[A1]]="",AI870,INDEX(Table6[3],Table1[[#This Row],[Q1]]))</f>
        <v>KO</v>
      </c>
      <c r="AJ871" t="str">
        <f>IF(Table1[[#This Row],[_KETERANGAN]]="","",Table1[[#This Row],[_KETERANGAN]])</f>
        <v/>
      </c>
      <c r="AK871" t="str" cm="1">
        <f t="array" ref="AK871">IF(Table1[[#This Row],[A1]]="",AK870,INDEX(Table6[3],Table1[[#This Row],[Q1]]))</f>
        <v>KO</v>
      </c>
      <c r="AL871" s="5" t="str" cm="1">
        <f t="array" ref="AL871">IF(Table1[[#This Row],[A1]]="",AL870,INDEX(Table6[1],Table1[[#This Row],[Q1]]))</f>
        <v>PERDANA</v>
      </c>
      <c r="AM871" t="str" cm="1">
        <f t="array" ref="AM871">IF(Table1[[#This Row],[A1]]="",AM870,INDEX(Table6[2],Table1[[#This Row],[Q1]]))</f>
        <v>BREBES</v>
      </c>
      <c r="AN871" t="str">
        <f>CONCATENATE(Table1[[#This Row],[TOKO_H]],"-",Table1[[#This Row],[KOTA_H]])</f>
        <v>PERDANA-BREBES</v>
      </c>
      <c r="AO871"/>
      <c r="AP871" t="s">
        <v>9561</v>
      </c>
      <c r="AQ871"/>
    </row>
    <row r="872" spans="1:43">
      <c r="A872" t="str">
        <f>IF(Table1[[#This Row],[KODE BARANG]]="","",MATCH(Table1[[#This Row],[KODE BARANG]],DBS[KODE BARANG],0))</f>
        <v/>
      </c>
      <c r="B872" t="str">
        <f>IF(Table1[[#This Row],[ROWID]]="","",ROW()-2)</f>
        <v/>
      </c>
      <c r="C872" t="str">
        <f>IF(Table1[[#This Row],[NAMA BARANG]]="","",IF(Table1[[#This Row],[ID]]="",C871,Table1[[#This Row],[ID]]))</f>
        <v/>
      </c>
      <c r="D872" t="str">
        <f>IF(Table1[[#This Row],[A1]]="","",MATCH(Table1[[#This Row],[A1]],Table6[5],0))</f>
        <v/>
      </c>
      <c r="E872" t="str">
        <f>IF(Table1[[#This Row],[ID]]="","",Table1[[#This Row],[TOKO-KOTA_H]])</f>
        <v/>
      </c>
      <c r="F872" t="str">
        <f>IF(Table1[[#This Row],[NOTA TOKO]]="","",ROW()-2)</f>
        <v/>
      </c>
      <c r="G872" s="59"/>
      <c r="H872" s="1"/>
      <c r="J872" s="1"/>
      <c r="K872"/>
      <c r="L872" t="str">
        <f>IF(Table1[[#This Row],[_NAMA BARANG]]="",IF(Table1[[#This Row],[//DBS]]="","",INDEX(DBS[NAMA],Table1[[#This Row],[//DBS]])),Table1[[#This Row],[_NAMA BARANG]])</f>
        <v/>
      </c>
      <c r="M872"/>
      <c r="O872" t="str">
        <f>IF(Table1[[#This Row],[ROWID]]="","",IF(Table1[[#This Row],[_KETERANGAN]]="STOCK BELUM LENGKAP","ADA",IF(Table1[[#This Row],[KODE BARANG]]="","TIDAK ADA","ADA")))</f>
        <v/>
      </c>
      <c r="R872" t="str">
        <f>IF(Table1[[#This Row],[//DBS]]="","",INDEX(DBS[ISI],Table1[[#This Row],[//DBS]]))</f>
        <v/>
      </c>
      <c r="S872" t="str">
        <f>IF(Table1[[#This Row],[//DBS]]="","",IF(Table1[[#This Row],[SATUAN_BYPASS]]="",INDEX(DBS[[SATUAN ]],Table1[[#This Row],[//DBS]]),Table1[SATUAN_BYPASS]))</f>
        <v/>
      </c>
      <c r="U872" s="58" t="str">
        <f>IF(Table1[[#This Row],[HARGA_BYPASS]]="",IF(Table1[[#This Row],[_HARGA]]="","",Table1[[#This Row],[_HARGA]]*1000),Table1[[#This Row],[HARGA_BYPASS]])</f>
        <v/>
      </c>
      <c r="V872" s="2"/>
      <c r="W872" s="2"/>
      <c r="X872" s="58" t="str">
        <f>IF(Table1[[#This Row],[ROWID]]="","",IF(Table1[[#This Row],[ROWID]]=C873,"",SUMIF(Table1[ROWID],Table1[[#This Row],[ROWID]],Table1[TOTAL])))</f>
        <v/>
      </c>
      <c r="AA87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72" t="str">
        <f>IF(Table1[[#This Row],[JUMLAH NOTA]]="","",IF(Table1[[#This Row],[CONV]]="",Table1[[#This Row],[JUMLAH NOTA]],Table1[[#This Row],[JUMLAH NOTA]]*Table1[[#This Row],[CONV]]))</f>
        <v/>
      </c>
      <c r="AC872" t="str">
        <f>IF(Table1[[#This Row],[ISI_CONV]]="","",IF(Table1[[#This Row],[CONV]]="",Table1[[#This Row],[SATUAN NOTA]],Table1[[#This Row],[SATUAN]]))</f>
        <v/>
      </c>
      <c r="AD872" s="58" t="str">
        <f>IF(Table1[[#This Row],[HARGA]]="","",IF(Table1[[#This Row],[CONV]]="",Table1[[#This Row],[HARGA]],Table1[[#This Row],[HARGA]]/Table1[[#This Row],[CONV]]))</f>
        <v/>
      </c>
      <c r="AE872" s="58" t="str">
        <f>IF(Table1[[#This Row],[HARGA_CONV]]="","",Table1[[#This Row],[HARGA_CONV]]*Table1[[#This Row],[ISI_CONV]]*(100%-(Table1[[#This Row],[DISKON]]+Table1[[#This Row],[DISKON NOTA]])))</f>
        <v/>
      </c>
      <c r="AF872" s="3">
        <f>IF(Table1[[#This Row],[TANGGAL NOTA]]="",AF871,Table1[[#This Row],[TANGGAL NOTA]])</f>
        <v>45534</v>
      </c>
      <c r="AG872" s="3"/>
      <c r="AH872" s="3">
        <f>IF(Table1[[#This Row],[TANGGAL UPDATE]]="",AH871,Table1[[#This Row],[TANGGAL UPDATE]])</f>
        <v>45535</v>
      </c>
      <c r="AI872" t="str" cm="1">
        <f t="array" ref="AI872">IF(Table1[[#This Row],[A1]]="",AI871,INDEX(Table6[3],Table1[[#This Row],[Q1]]))</f>
        <v>KO</v>
      </c>
      <c r="AJ872" t="str">
        <f>IF(Table1[[#This Row],[_KETERANGAN]]="","",Table1[[#This Row],[_KETERANGAN]])</f>
        <v/>
      </c>
      <c r="AK872" t="str" cm="1">
        <f t="array" ref="AK872">IF(Table1[[#This Row],[A1]]="",AK871,INDEX(Table6[3],Table1[[#This Row],[Q1]]))</f>
        <v>KO</v>
      </c>
      <c r="AL872" s="5" t="str" cm="1">
        <f t="array" ref="AL872">IF(Table1[[#This Row],[A1]]="",AL871,INDEX(Table6[1],Table1[[#This Row],[Q1]]))</f>
        <v>PERDANA</v>
      </c>
      <c r="AM872" t="str" cm="1">
        <f t="array" ref="AM872">IF(Table1[[#This Row],[A1]]="",AM871,INDEX(Table6[2],Table1[[#This Row],[Q1]]))</f>
        <v>BREBES</v>
      </c>
      <c r="AN872" t="str">
        <f>CONCATENATE(Table1[[#This Row],[TOKO_H]],"-",Table1[[#This Row],[KOTA_H]])</f>
        <v>PERDANA-BREBES</v>
      </c>
      <c r="AO872"/>
      <c r="AP872" t="s">
        <v>9561</v>
      </c>
      <c r="AQ872"/>
    </row>
    <row r="873" spans="1:43">
      <c r="A873" t="str">
        <f>IF(Table1[[#This Row],[KODE BARANG]]="","",MATCH(Table1[[#This Row],[KODE BARANG]],DBS[KODE BARANG],0))</f>
        <v/>
      </c>
      <c r="B873" t="str">
        <f>IF(Table1[[#This Row],[ROWID]]="","",ROW()-2)</f>
        <v/>
      </c>
      <c r="C873" t="str">
        <f>IF(Table1[[#This Row],[NAMA BARANG]]="","",IF(Table1[[#This Row],[ID]]="",C872,Table1[[#This Row],[ID]]))</f>
        <v/>
      </c>
      <c r="D873" t="str">
        <f>IF(Table1[[#This Row],[A1]]="","",MATCH(Table1[[#This Row],[A1]],Table6[5],0))</f>
        <v/>
      </c>
      <c r="E873" t="str">
        <f>IF(Table1[[#This Row],[ID]]="","",Table1[[#This Row],[TOKO-KOTA_H]])</f>
        <v/>
      </c>
      <c r="F873" t="str">
        <f>IF(Table1[[#This Row],[NOTA TOKO]]="","",ROW()-2)</f>
        <v/>
      </c>
      <c r="G873" s="59"/>
      <c r="H873" s="1"/>
      <c r="J873" s="1"/>
      <c r="K873"/>
      <c r="L873" t="str">
        <f>IF(Table1[[#This Row],[_NAMA BARANG]]="",IF(Table1[[#This Row],[//DBS]]="","",INDEX(DBS[NAMA],Table1[[#This Row],[//DBS]])),Table1[[#This Row],[_NAMA BARANG]])</f>
        <v/>
      </c>
      <c r="M873"/>
      <c r="O873" t="str">
        <f>IF(Table1[[#This Row],[ROWID]]="","",IF(Table1[[#This Row],[_KETERANGAN]]="STOCK BELUM LENGKAP","ADA",IF(Table1[[#This Row],[KODE BARANG]]="","TIDAK ADA","ADA")))</f>
        <v/>
      </c>
      <c r="R873" t="str">
        <f>IF(Table1[[#This Row],[//DBS]]="","",INDEX(DBS[ISI],Table1[[#This Row],[//DBS]]))</f>
        <v/>
      </c>
      <c r="S873" t="str">
        <f>IF(Table1[[#This Row],[//DBS]]="","",IF(Table1[[#This Row],[SATUAN_BYPASS]]="",INDEX(DBS[[SATUAN ]],Table1[[#This Row],[//DBS]]),Table1[SATUAN_BYPASS]))</f>
        <v/>
      </c>
      <c r="U873" s="58" t="str">
        <f>IF(Table1[[#This Row],[HARGA_BYPASS]]="",IF(Table1[[#This Row],[_HARGA]]="","",Table1[[#This Row],[_HARGA]]*1000),Table1[[#This Row],[HARGA_BYPASS]])</f>
        <v/>
      </c>
      <c r="V873" s="2"/>
      <c r="W873" s="2"/>
      <c r="X873" s="58" t="str">
        <f>IF(Table1[[#This Row],[ROWID]]="","",IF(Table1[[#This Row],[ROWID]]=C874,"",SUMIF(Table1[ROWID],Table1[[#This Row],[ROWID]],Table1[TOTAL])))</f>
        <v/>
      </c>
      <c r="AA87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73" t="str">
        <f>IF(Table1[[#This Row],[JUMLAH NOTA]]="","",IF(Table1[[#This Row],[CONV]]="",Table1[[#This Row],[JUMLAH NOTA]],Table1[[#This Row],[JUMLAH NOTA]]*Table1[[#This Row],[CONV]]))</f>
        <v/>
      </c>
      <c r="AC873" t="str">
        <f>IF(Table1[[#This Row],[ISI_CONV]]="","",IF(Table1[[#This Row],[CONV]]="",Table1[[#This Row],[SATUAN NOTA]],Table1[[#This Row],[SATUAN]]))</f>
        <v/>
      </c>
      <c r="AD873" s="58" t="str">
        <f>IF(Table1[[#This Row],[HARGA]]="","",IF(Table1[[#This Row],[CONV]]="",Table1[[#This Row],[HARGA]],Table1[[#This Row],[HARGA]]/Table1[[#This Row],[CONV]]))</f>
        <v/>
      </c>
      <c r="AE873" s="58" t="str">
        <f>IF(Table1[[#This Row],[HARGA_CONV]]="","",Table1[[#This Row],[HARGA_CONV]]*Table1[[#This Row],[ISI_CONV]]*(100%-(Table1[[#This Row],[DISKON]]+Table1[[#This Row],[DISKON NOTA]])))</f>
        <v/>
      </c>
      <c r="AF873" s="3">
        <f>IF(Table1[[#This Row],[TANGGAL NOTA]]="",AF872,Table1[[#This Row],[TANGGAL NOTA]])</f>
        <v>45534</v>
      </c>
      <c r="AG873" s="3"/>
      <c r="AH873" s="3">
        <f>IF(Table1[[#This Row],[TANGGAL UPDATE]]="",AH872,Table1[[#This Row],[TANGGAL UPDATE]])</f>
        <v>45535</v>
      </c>
      <c r="AI873" t="str" cm="1">
        <f t="array" ref="AI873">IF(Table1[[#This Row],[A1]]="",AI872,INDEX(Table6[3],Table1[[#This Row],[Q1]]))</f>
        <v>KO</v>
      </c>
      <c r="AJ873" t="str">
        <f>IF(Table1[[#This Row],[_KETERANGAN]]="","",Table1[[#This Row],[_KETERANGAN]])</f>
        <v/>
      </c>
      <c r="AK873" t="str" cm="1">
        <f t="array" ref="AK873">IF(Table1[[#This Row],[A1]]="",AK872,INDEX(Table6[3],Table1[[#This Row],[Q1]]))</f>
        <v>KO</v>
      </c>
      <c r="AL873" s="5" t="str" cm="1">
        <f t="array" ref="AL873">IF(Table1[[#This Row],[A1]]="",AL872,INDEX(Table6[1],Table1[[#This Row],[Q1]]))</f>
        <v>PERDANA</v>
      </c>
      <c r="AM873" t="str" cm="1">
        <f t="array" ref="AM873">IF(Table1[[#This Row],[A1]]="",AM872,INDEX(Table6[2],Table1[[#This Row],[Q1]]))</f>
        <v>BREBES</v>
      </c>
      <c r="AN873" t="str">
        <f>CONCATENATE(Table1[[#This Row],[TOKO_H]],"-",Table1[[#This Row],[KOTA_H]])</f>
        <v>PERDANA-BREBES</v>
      </c>
      <c r="AO873"/>
      <c r="AP873" t="s">
        <v>9561</v>
      </c>
      <c r="AQ873"/>
    </row>
    <row r="874" spans="1:43">
      <c r="A874" t="str">
        <f>IF(Table1[[#This Row],[KODE BARANG]]="","",MATCH(Table1[[#This Row],[KODE BARANG]],DBS[KODE BARANG],0))</f>
        <v/>
      </c>
      <c r="B874" t="str">
        <f>IF(Table1[[#This Row],[ROWID]]="","",ROW()-2)</f>
        <v/>
      </c>
      <c r="C874" t="str">
        <f>IF(Table1[[#This Row],[NAMA BARANG]]="","",IF(Table1[[#This Row],[ID]]="",C873,Table1[[#This Row],[ID]]))</f>
        <v/>
      </c>
      <c r="D874" t="str">
        <f>IF(Table1[[#This Row],[A1]]="","",MATCH(Table1[[#This Row],[A1]],Table6[5],0))</f>
        <v/>
      </c>
      <c r="E874" t="str">
        <f>IF(Table1[[#This Row],[ID]]="","",Table1[[#This Row],[TOKO-KOTA_H]])</f>
        <v/>
      </c>
      <c r="F874" t="str">
        <f>IF(Table1[[#This Row],[NOTA TOKO]]="","",ROW()-2)</f>
        <v/>
      </c>
      <c r="G874" s="59"/>
      <c r="H874" s="1"/>
      <c r="J874" s="1"/>
      <c r="K874"/>
      <c r="L874" t="str">
        <f>IF(Table1[[#This Row],[_NAMA BARANG]]="",IF(Table1[[#This Row],[//DBS]]="","",INDEX(DBS[NAMA],Table1[[#This Row],[//DBS]])),Table1[[#This Row],[_NAMA BARANG]])</f>
        <v/>
      </c>
      <c r="M874"/>
      <c r="O874" t="str">
        <f>IF(Table1[[#This Row],[ROWID]]="","",IF(Table1[[#This Row],[_KETERANGAN]]="STOCK BELUM LENGKAP","ADA",IF(Table1[[#This Row],[KODE BARANG]]="","TIDAK ADA","ADA")))</f>
        <v/>
      </c>
      <c r="R874" t="str">
        <f>IF(Table1[[#This Row],[//DBS]]="","",INDEX(DBS[ISI],Table1[[#This Row],[//DBS]]))</f>
        <v/>
      </c>
      <c r="S874" t="str">
        <f>IF(Table1[[#This Row],[//DBS]]="","",IF(Table1[[#This Row],[SATUAN_BYPASS]]="",INDEX(DBS[[SATUAN ]],Table1[[#This Row],[//DBS]]),Table1[SATUAN_BYPASS]))</f>
        <v/>
      </c>
      <c r="U874" s="58" t="str">
        <f>IF(Table1[[#This Row],[HARGA_BYPASS]]="",IF(Table1[[#This Row],[_HARGA]]="","",Table1[[#This Row],[_HARGA]]*1000),Table1[[#This Row],[HARGA_BYPASS]])</f>
        <v/>
      </c>
      <c r="V874" s="2"/>
      <c r="W874" s="2"/>
      <c r="X874" s="58" t="str">
        <f>IF(Table1[[#This Row],[ROWID]]="","",IF(Table1[[#This Row],[ROWID]]=C875,"",SUMIF(Table1[ROWID],Table1[[#This Row],[ROWID]],Table1[TOTAL])))</f>
        <v/>
      </c>
      <c r="AA87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74" t="str">
        <f>IF(Table1[[#This Row],[JUMLAH NOTA]]="","",IF(Table1[[#This Row],[CONV]]="",Table1[[#This Row],[JUMLAH NOTA]],Table1[[#This Row],[JUMLAH NOTA]]*Table1[[#This Row],[CONV]]))</f>
        <v/>
      </c>
      <c r="AC874" t="str">
        <f>IF(Table1[[#This Row],[ISI_CONV]]="","",IF(Table1[[#This Row],[CONV]]="",Table1[[#This Row],[SATUAN NOTA]],Table1[[#This Row],[SATUAN]]))</f>
        <v/>
      </c>
      <c r="AD874" s="58" t="str">
        <f>IF(Table1[[#This Row],[HARGA]]="","",IF(Table1[[#This Row],[CONV]]="",Table1[[#This Row],[HARGA]],Table1[[#This Row],[HARGA]]/Table1[[#This Row],[CONV]]))</f>
        <v/>
      </c>
      <c r="AE874" s="58" t="str">
        <f>IF(Table1[[#This Row],[HARGA_CONV]]="","",Table1[[#This Row],[HARGA_CONV]]*Table1[[#This Row],[ISI_CONV]]*(100%-(Table1[[#This Row],[DISKON]]+Table1[[#This Row],[DISKON NOTA]])))</f>
        <v/>
      </c>
      <c r="AF874" s="3">
        <f>IF(Table1[[#This Row],[TANGGAL NOTA]]="",AF873,Table1[[#This Row],[TANGGAL NOTA]])</f>
        <v>45534</v>
      </c>
      <c r="AG874" s="3"/>
      <c r="AH874" s="3">
        <f>IF(Table1[[#This Row],[TANGGAL UPDATE]]="",AH873,Table1[[#This Row],[TANGGAL UPDATE]])</f>
        <v>45535</v>
      </c>
      <c r="AI874" t="str" cm="1">
        <f t="array" ref="AI874">IF(Table1[[#This Row],[A1]]="",AI873,INDEX(Table6[3],Table1[[#This Row],[Q1]]))</f>
        <v>KO</v>
      </c>
      <c r="AJ874" t="str">
        <f>IF(Table1[[#This Row],[_KETERANGAN]]="","",Table1[[#This Row],[_KETERANGAN]])</f>
        <v/>
      </c>
      <c r="AK874" t="str" cm="1">
        <f t="array" ref="AK874">IF(Table1[[#This Row],[A1]]="",AK873,INDEX(Table6[3],Table1[[#This Row],[Q1]]))</f>
        <v>KO</v>
      </c>
      <c r="AL874" s="5" t="str" cm="1">
        <f t="array" ref="AL874">IF(Table1[[#This Row],[A1]]="",AL873,INDEX(Table6[1],Table1[[#This Row],[Q1]]))</f>
        <v>PERDANA</v>
      </c>
      <c r="AM874" t="str" cm="1">
        <f t="array" ref="AM874">IF(Table1[[#This Row],[A1]]="",AM873,INDEX(Table6[2],Table1[[#This Row],[Q1]]))</f>
        <v>BREBES</v>
      </c>
      <c r="AN874" t="str">
        <f>CONCATENATE(Table1[[#This Row],[TOKO_H]],"-",Table1[[#This Row],[KOTA_H]])</f>
        <v>PERDANA-BREBES</v>
      </c>
      <c r="AO874"/>
      <c r="AP874" t="s">
        <v>9561</v>
      </c>
      <c r="AQ874"/>
    </row>
    <row r="875" spans="1:43">
      <c r="A875" t="str">
        <f>IF(Table1[[#This Row],[KODE BARANG]]="","",MATCH(Table1[[#This Row],[KODE BARANG]],DBS[KODE BARANG],0))</f>
        <v/>
      </c>
      <c r="B875" t="str">
        <f>IF(Table1[[#This Row],[ROWID]]="","",ROW()-2)</f>
        <v/>
      </c>
      <c r="C875" t="str">
        <f>IF(Table1[[#This Row],[NAMA BARANG]]="","",IF(Table1[[#This Row],[ID]]="",C874,Table1[[#This Row],[ID]]))</f>
        <v/>
      </c>
      <c r="D875" t="str">
        <f>IF(Table1[[#This Row],[A1]]="","",MATCH(Table1[[#This Row],[A1]],Table6[5],0))</f>
        <v/>
      </c>
      <c r="E875" t="str">
        <f>IF(Table1[[#This Row],[ID]]="","",Table1[[#This Row],[TOKO-KOTA_H]])</f>
        <v/>
      </c>
      <c r="F875" t="str">
        <f>IF(Table1[[#This Row],[NOTA TOKO]]="","",ROW()-2)</f>
        <v/>
      </c>
      <c r="G875" s="59"/>
      <c r="H875" s="1"/>
      <c r="J875" s="1"/>
      <c r="K875"/>
      <c r="L875" t="str">
        <f>IF(Table1[[#This Row],[_NAMA BARANG]]="",IF(Table1[[#This Row],[//DBS]]="","",INDEX(DBS[NAMA],Table1[[#This Row],[//DBS]])),Table1[[#This Row],[_NAMA BARANG]])</f>
        <v/>
      </c>
      <c r="M875"/>
      <c r="O875" t="str">
        <f>IF(Table1[[#This Row],[ROWID]]="","",IF(Table1[[#This Row],[_KETERANGAN]]="STOCK BELUM LENGKAP","ADA",IF(Table1[[#This Row],[KODE BARANG]]="","TIDAK ADA","ADA")))</f>
        <v/>
      </c>
      <c r="R875" t="str">
        <f>IF(Table1[[#This Row],[//DBS]]="","",INDEX(DBS[ISI],Table1[[#This Row],[//DBS]]))</f>
        <v/>
      </c>
      <c r="S875" t="str">
        <f>IF(Table1[[#This Row],[//DBS]]="","",IF(Table1[[#This Row],[SATUAN_BYPASS]]="",INDEX(DBS[[SATUAN ]],Table1[[#This Row],[//DBS]]),Table1[SATUAN_BYPASS]))</f>
        <v/>
      </c>
      <c r="U875" s="58" t="str">
        <f>IF(Table1[[#This Row],[HARGA_BYPASS]]="",IF(Table1[[#This Row],[_HARGA]]="","",Table1[[#This Row],[_HARGA]]*1000),Table1[[#This Row],[HARGA_BYPASS]])</f>
        <v/>
      </c>
      <c r="V875" s="2"/>
      <c r="W875" s="2"/>
      <c r="X875" s="58" t="str">
        <f>IF(Table1[[#This Row],[ROWID]]="","",IF(Table1[[#This Row],[ROWID]]=C876,"",SUMIF(Table1[ROWID],Table1[[#This Row],[ROWID]],Table1[TOTAL])))</f>
        <v/>
      </c>
      <c r="AA87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75" t="str">
        <f>IF(Table1[[#This Row],[JUMLAH NOTA]]="","",IF(Table1[[#This Row],[CONV]]="",Table1[[#This Row],[JUMLAH NOTA]],Table1[[#This Row],[JUMLAH NOTA]]*Table1[[#This Row],[CONV]]))</f>
        <v/>
      </c>
      <c r="AC875" t="str">
        <f>IF(Table1[[#This Row],[ISI_CONV]]="","",IF(Table1[[#This Row],[CONV]]="",Table1[[#This Row],[SATUAN NOTA]],Table1[[#This Row],[SATUAN]]))</f>
        <v/>
      </c>
      <c r="AD875" s="58" t="str">
        <f>IF(Table1[[#This Row],[HARGA]]="","",IF(Table1[[#This Row],[CONV]]="",Table1[[#This Row],[HARGA]],Table1[[#This Row],[HARGA]]/Table1[[#This Row],[CONV]]))</f>
        <v/>
      </c>
      <c r="AE875" s="58" t="str">
        <f>IF(Table1[[#This Row],[HARGA_CONV]]="","",Table1[[#This Row],[HARGA_CONV]]*Table1[[#This Row],[ISI_CONV]]*(100%-(Table1[[#This Row],[DISKON]]+Table1[[#This Row],[DISKON NOTA]])))</f>
        <v/>
      </c>
      <c r="AF875" s="3">
        <f>IF(Table1[[#This Row],[TANGGAL NOTA]]="",AF874,Table1[[#This Row],[TANGGAL NOTA]])</f>
        <v>45534</v>
      </c>
      <c r="AG875" s="3"/>
      <c r="AH875" s="3">
        <f>IF(Table1[[#This Row],[TANGGAL UPDATE]]="",AH874,Table1[[#This Row],[TANGGAL UPDATE]])</f>
        <v>45535</v>
      </c>
      <c r="AI875" t="str" cm="1">
        <f t="array" ref="AI875">IF(Table1[[#This Row],[A1]]="",AI874,INDEX(Table6[3],Table1[[#This Row],[Q1]]))</f>
        <v>KO</v>
      </c>
      <c r="AJ875" t="str">
        <f>IF(Table1[[#This Row],[_KETERANGAN]]="","",Table1[[#This Row],[_KETERANGAN]])</f>
        <v/>
      </c>
      <c r="AK875" t="str" cm="1">
        <f t="array" ref="AK875">IF(Table1[[#This Row],[A1]]="",AK874,INDEX(Table6[3],Table1[[#This Row],[Q1]]))</f>
        <v>KO</v>
      </c>
      <c r="AL875" s="5" t="str" cm="1">
        <f t="array" ref="AL875">IF(Table1[[#This Row],[A1]]="",AL874,INDEX(Table6[1],Table1[[#This Row],[Q1]]))</f>
        <v>PERDANA</v>
      </c>
      <c r="AM875" t="str" cm="1">
        <f t="array" ref="AM875">IF(Table1[[#This Row],[A1]]="",AM874,INDEX(Table6[2],Table1[[#This Row],[Q1]]))</f>
        <v>BREBES</v>
      </c>
      <c r="AN875" t="str">
        <f>CONCATENATE(Table1[[#This Row],[TOKO_H]],"-",Table1[[#This Row],[KOTA_H]])</f>
        <v>PERDANA-BREBES</v>
      </c>
      <c r="AO875"/>
      <c r="AP875" t="s">
        <v>9561</v>
      </c>
      <c r="AQ875"/>
    </row>
    <row r="876" spans="1:43">
      <c r="A876" t="str">
        <f>IF(Table1[[#This Row],[KODE BARANG]]="","",MATCH(Table1[[#This Row],[KODE BARANG]],DBS[KODE BARANG],0))</f>
        <v/>
      </c>
      <c r="B876" t="str">
        <f>IF(Table1[[#This Row],[ROWID]]="","",ROW()-2)</f>
        <v/>
      </c>
      <c r="C876" t="str">
        <f>IF(Table1[[#This Row],[NAMA BARANG]]="","",IF(Table1[[#This Row],[ID]]="",C875,Table1[[#This Row],[ID]]))</f>
        <v/>
      </c>
      <c r="D876" t="str">
        <f>IF(Table1[[#This Row],[A1]]="","",MATCH(Table1[[#This Row],[A1]],Table6[5],0))</f>
        <v/>
      </c>
      <c r="E876" t="str">
        <f>IF(Table1[[#This Row],[ID]]="","",Table1[[#This Row],[TOKO-KOTA_H]])</f>
        <v/>
      </c>
      <c r="F876" t="str">
        <f>IF(Table1[[#This Row],[NOTA TOKO]]="","",ROW()-2)</f>
        <v/>
      </c>
      <c r="G876" s="59"/>
      <c r="H876" s="1"/>
      <c r="J876" s="1"/>
      <c r="K876"/>
      <c r="L876" t="str">
        <f>IF(Table1[[#This Row],[_NAMA BARANG]]="",IF(Table1[[#This Row],[//DBS]]="","",INDEX(DBS[NAMA],Table1[[#This Row],[//DBS]])),Table1[[#This Row],[_NAMA BARANG]])</f>
        <v/>
      </c>
      <c r="M876"/>
      <c r="O876" t="str">
        <f>IF(Table1[[#This Row],[ROWID]]="","",IF(Table1[[#This Row],[_KETERANGAN]]="STOCK BELUM LENGKAP","ADA",IF(Table1[[#This Row],[KODE BARANG]]="","TIDAK ADA","ADA")))</f>
        <v/>
      </c>
      <c r="R876" t="str">
        <f>IF(Table1[[#This Row],[//DBS]]="","",INDEX(DBS[ISI],Table1[[#This Row],[//DBS]]))</f>
        <v/>
      </c>
      <c r="S876" t="str">
        <f>IF(Table1[[#This Row],[//DBS]]="","",IF(Table1[[#This Row],[SATUAN_BYPASS]]="",INDEX(DBS[[SATUAN ]],Table1[[#This Row],[//DBS]]),Table1[SATUAN_BYPASS]))</f>
        <v/>
      </c>
      <c r="U876" s="58" t="str">
        <f>IF(Table1[[#This Row],[HARGA_BYPASS]]="",IF(Table1[[#This Row],[_HARGA]]="","",Table1[[#This Row],[_HARGA]]*1000),Table1[[#This Row],[HARGA_BYPASS]])</f>
        <v/>
      </c>
      <c r="V876" s="2"/>
      <c r="W876" s="2"/>
      <c r="X876" s="58" t="str">
        <f>IF(Table1[[#This Row],[ROWID]]="","",IF(Table1[[#This Row],[ROWID]]=C877,"",SUMIF(Table1[ROWID],Table1[[#This Row],[ROWID]],Table1[TOTAL])))</f>
        <v/>
      </c>
      <c r="AA87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76" t="str">
        <f>IF(Table1[[#This Row],[JUMLAH NOTA]]="","",IF(Table1[[#This Row],[CONV]]="",Table1[[#This Row],[JUMLAH NOTA]],Table1[[#This Row],[JUMLAH NOTA]]*Table1[[#This Row],[CONV]]))</f>
        <v/>
      </c>
      <c r="AC876" t="str">
        <f>IF(Table1[[#This Row],[ISI_CONV]]="","",IF(Table1[[#This Row],[CONV]]="",Table1[[#This Row],[SATUAN NOTA]],Table1[[#This Row],[SATUAN]]))</f>
        <v/>
      </c>
      <c r="AD876" s="58" t="str">
        <f>IF(Table1[[#This Row],[HARGA]]="","",IF(Table1[[#This Row],[CONV]]="",Table1[[#This Row],[HARGA]],Table1[[#This Row],[HARGA]]/Table1[[#This Row],[CONV]]))</f>
        <v/>
      </c>
      <c r="AE876" s="58" t="str">
        <f>IF(Table1[[#This Row],[HARGA_CONV]]="","",Table1[[#This Row],[HARGA_CONV]]*Table1[[#This Row],[ISI_CONV]]*(100%-(Table1[[#This Row],[DISKON]]+Table1[[#This Row],[DISKON NOTA]])))</f>
        <v/>
      </c>
      <c r="AF876" s="3">
        <f>IF(Table1[[#This Row],[TANGGAL NOTA]]="",AF875,Table1[[#This Row],[TANGGAL NOTA]])</f>
        <v>45534</v>
      </c>
      <c r="AG876" s="3"/>
      <c r="AH876" s="3">
        <f>IF(Table1[[#This Row],[TANGGAL UPDATE]]="",AH875,Table1[[#This Row],[TANGGAL UPDATE]])</f>
        <v>45535</v>
      </c>
      <c r="AI876" t="str" cm="1">
        <f t="array" ref="AI876">IF(Table1[[#This Row],[A1]]="",AI875,INDEX(Table6[3],Table1[[#This Row],[Q1]]))</f>
        <v>KO</v>
      </c>
      <c r="AJ876" t="str">
        <f>IF(Table1[[#This Row],[_KETERANGAN]]="","",Table1[[#This Row],[_KETERANGAN]])</f>
        <v/>
      </c>
      <c r="AK876" t="str" cm="1">
        <f t="array" ref="AK876">IF(Table1[[#This Row],[A1]]="",AK875,INDEX(Table6[3],Table1[[#This Row],[Q1]]))</f>
        <v>KO</v>
      </c>
      <c r="AL876" s="5" t="str" cm="1">
        <f t="array" ref="AL876">IF(Table1[[#This Row],[A1]]="",AL875,INDEX(Table6[1],Table1[[#This Row],[Q1]]))</f>
        <v>PERDANA</v>
      </c>
      <c r="AM876" t="str" cm="1">
        <f t="array" ref="AM876">IF(Table1[[#This Row],[A1]]="",AM875,INDEX(Table6[2],Table1[[#This Row],[Q1]]))</f>
        <v>BREBES</v>
      </c>
      <c r="AN876" t="str">
        <f>CONCATENATE(Table1[[#This Row],[TOKO_H]],"-",Table1[[#This Row],[KOTA_H]])</f>
        <v>PERDANA-BREBES</v>
      </c>
      <c r="AO876"/>
      <c r="AP876" t="s">
        <v>9561</v>
      </c>
      <c r="AQ876"/>
    </row>
    <row r="877" spans="1:43">
      <c r="A877" t="str">
        <f>IF(Table1[[#This Row],[KODE BARANG]]="","",MATCH(Table1[[#This Row],[KODE BARANG]],DBS[KODE BARANG],0))</f>
        <v/>
      </c>
      <c r="B877" t="str">
        <f>IF(Table1[[#This Row],[ROWID]]="","",ROW()-2)</f>
        <v/>
      </c>
      <c r="C877" t="str">
        <f>IF(Table1[[#This Row],[NAMA BARANG]]="","",IF(Table1[[#This Row],[ID]]="",C876,Table1[[#This Row],[ID]]))</f>
        <v/>
      </c>
      <c r="D877" t="str">
        <f>IF(Table1[[#This Row],[A1]]="","",MATCH(Table1[[#This Row],[A1]],Table6[5],0))</f>
        <v/>
      </c>
      <c r="E877" t="str">
        <f>IF(Table1[[#This Row],[ID]]="","",Table1[[#This Row],[TOKO-KOTA_H]])</f>
        <v/>
      </c>
      <c r="F877" t="str">
        <f>IF(Table1[[#This Row],[NOTA TOKO]]="","",ROW()-2)</f>
        <v/>
      </c>
      <c r="G877" s="59"/>
      <c r="H877" s="1"/>
      <c r="J877" s="1"/>
      <c r="K877"/>
      <c r="L877" t="str">
        <f>IF(Table1[[#This Row],[_NAMA BARANG]]="",IF(Table1[[#This Row],[//DBS]]="","",INDEX(DBS[NAMA],Table1[[#This Row],[//DBS]])),Table1[[#This Row],[_NAMA BARANG]])</f>
        <v/>
      </c>
      <c r="M877"/>
      <c r="O877" t="str">
        <f>IF(Table1[[#This Row],[ROWID]]="","",IF(Table1[[#This Row],[_KETERANGAN]]="STOCK BELUM LENGKAP","ADA",IF(Table1[[#This Row],[KODE BARANG]]="","TIDAK ADA","ADA")))</f>
        <v/>
      </c>
      <c r="R877" t="str">
        <f>IF(Table1[[#This Row],[//DBS]]="","",INDEX(DBS[ISI],Table1[[#This Row],[//DBS]]))</f>
        <v/>
      </c>
      <c r="S877" t="str">
        <f>IF(Table1[[#This Row],[//DBS]]="","",IF(Table1[[#This Row],[SATUAN_BYPASS]]="",INDEX(DBS[[SATUAN ]],Table1[[#This Row],[//DBS]]),Table1[SATUAN_BYPASS]))</f>
        <v/>
      </c>
      <c r="U877" s="58" t="str">
        <f>IF(Table1[[#This Row],[HARGA_BYPASS]]="",IF(Table1[[#This Row],[_HARGA]]="","",Table1[[#This Row],[_HARGA]]*1000),Table1[[#This Row],[HARGA_BYPASS]])</f>
        <v/>
      </c>
      <c r="V877" s="2"/>
      <c r="W877" s="2"/>
      <c r="X877" s="58" t="str">
        <f>IF(Table1[[#This Row],[ROWID]]="","",IF(Table1[[#This Row],[ROWID]]=C878,"",SUMIF(Table1[ROWID],Table1[[#This Row],[ROWID]],Table1[TOTAL])))</f>
        <v/>
      </c>
      <c r="AA87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77" t="str">
        <f>IF(Table1[[#This Row],[JUMLAH NOTA]]="","",IF(Table1[[#This Row],[CONV]]="",Table1[[#This Row],[JUMLAH NOTA]],Table1[[#This Row],[JUMLAH NOTA]]*Table1[[#This Row],[CONV]]))</f>
        <v/>
      </c>
      <c r="AC877" t="str">
        <f>IF(Table1[[#This Row],[ISI_CONV]]="","",IF(Table1[[#This Row],[CONV]]="",Table1[[#This Row],[SATUAN NOTA]],Table1[[#This Row],[SATUAN]]))</f>
        <v/>
      </c>
      <c r="AD877" s="58" t="str">
        <f>IF(Table1[[#This Row],[HARGA]]="","",IF(Table1[[#This Row],[CONV]]="",Table1[[#This Row],[HARGA]],Table1[[#This Row],[HARGA]]/Table1[[#This Row],[CONV]]))</f>
        <v/>
      </c>
      <c r="AE877" s="58" t="str">
        <f>IF(Table1[[#This Row],[HARGA_CONV]]="","",Table1[[#This Row],[HARGA_CONV]]*Table1[[#This Row],[ISI_CONV]]*(100%-(Table1[[#This Row],[DISKON]]+Table1[[#This Row],[DISKON NOTA]])))</f>
        <v/>
      </c>
      <c r="AF877" s="3">
        <f>IF(Table1[[#This Row],[TANGGAL NOTA]]="",AF876,Table1[[#This Row],[TANGGAL NOTA]])</f>
        <v>45534</v>
      </c>
      <c r="AG877" s="3"/>
      <c r="AH877" s="3">
        <f>IF(Table1[[#This Row],[TANGGAL UPDATE]]="",AH876,Table1[[#This Row],[TANGGAL UPDATE]])</f>
        <v>45535</v>
      </c>
      <c r="AI877" t="str" cm="1">
        <f t="array" ref="AI877">IF(Table1[[#This Row],[A1]]="",AI876,INDEX(Table6[3],Table1[[#This Row],[Q1]]))</f>
        <v>KO</v>
      </c>
      <c r="AJ877" t="str">
        <f>IF(Table1[[#This Row],[_KETERANGAN]]="","",Table1[[#This Row],[_KETERANGAN]])</f>
        <v/>
      </c>
      <c r="AK877" t="str" cm="1">
        <f t="array" ref="AK877">IF(Table1[[#This Row],[A1]]="",AK876,INDEX(Table6[3],Table1[[#This Row],[Q1]]))</f>
        <v>KO</v>
      </c>
      <c r="AL877" s="5" t="str" cm="1">
        <f t="array" ref="AL877">IF(Table1[[#This Row],[A1]]="",AL876,INDEX(Table6[1],Table1[[#This Row],[Q1]]))</f>
        <v>PERDANA</v>
      </c>
      <c r="AM877" t="str" cm="1">
        <f t="array" ref="AM877">IF(Table1[[#This Row],[A1]]="",AM876,INDEX(Table6[2],Table1[[#This Row],[Q1]]))</f>
        <v>BREBES</v>
      </c>
      <c r="AN877" t="str">
        <f>CONCATENATE(Table1[[#This Row],[TOKO_H]],"-",Table1[[#This Row],[KOTA_H]])</f>
        <v>PERDANA-BREBES</v>
      </c>
      <c r="AO877"/>
      <c r="AP877" t="s">
        <v>9561</v>
      </c>
      <c r="AQ877"/>
    </row>
    <row r="878" spans="1:43">
      <c r="A878" t="str">
        <f>IF(Table1[[#This Row],[KODE BARANG]]="","",MATCH(Table1[[#This Row],[KODE BARANG]],DBS[KODE BARANG],0))</f>
        <v/>
      </c>
      <c r="B878" t="str">
        <f>IF(Table1[[#This Row],[ROWID]]="","",ROW()-2)</f>
        <v/>
      </c>
      <c r="C878" t="str">
        <f>IF(Table1[[#This Row],[NAMA BARANG]]="","",IF(Table1[[#This Row],[ID]]="",C877,Table1[[#This Row],[ID]]))</f>
        <v/>
      </c>
      <c r="D878" t="str">
        <f>IF(Table1[[#This Row],[A1]]="","",MATCH(Table1[[#This Row],[A1]],Table6[5],0))</f>
        <v/>
      </c>
      <c r="E878" t="str">
        <f>IF(Table1[[#This Row],[ID]]="","",Table1[[#This Row],[TOKO-KOTA_H]])</f>
        <v/>
      </c>
      <c r="F878" t="str">
        <f>IF(Table1[[#This Row],[NOTA TOKO]]="","",ROW()-2)</f>
        <v/>
      </c>
      <c r="G878" s="59"/>
      <c r="H878" s="1"/>
      <c r="J878" s="1"/>
      <c r="K878"/>
      <c r="L878" t="str">
        <f>IF(Table1[[#This Row],[_NAMA BARANG]]="",IF(Table1[[#This Row],[//DBS]]="","",INDEX(DBS[NAMA],Table1[[#This Row],[//DBS]])),Table1[[#This Row],[_NAMA BARANG]])</f>
        <v/>
      </c>
      <c r="M878"/>
      <c r="O878" t="str">
        <f>IF(Table1[[#This Row],[ROWID]]="","",IF(Table1[[#This Row],[_KETERANGAN]]="STOCK BELUM LENGKAP","ADA",IF(Table1[[#This Row],[KODE BARANG]]="","TIDAK ADA","ADA")))</f>
        <v/>
      </c>
      <c r="R878" t="str">
        <f>IF(Table1[[#This Row],[//DBS]]="","",INDEX(DBS[ISI],Table1[[#This Row],[//DBS]]))</f>
        <v/>
      </c>
      <c r="S878" t="str">
        <f>IF(Table1[[#This Row],[//DBS]]="","",IF(Table1[[#This Row],[SATUAN_BYPASS]]="",INDEX(DBS[[SATUAN ]],Table1[[#This Row],[//DBS]]),Table1[SATUAN_BYPASS]))</f>
        <v/>
      </c>
      <c r="U878" s="58" t="str">
        <f>IF(Table1[[#This Row],[HARGA_BYPASS]]="",IF(Table1[[#This Row],[_HARGA]]="","",Table1[[#This Row],[_HARGA]]*1000),Table1[[#This Row],[HARGA_BYPASS]])</f>
        <v/>
      </c>
      <c r="V878" s="2"/>
      <c r="W878" s="2"/>
      <c r="X878" s="58" t="str">
        <f>IF(Table1[[#This Row],[ROWID]]="","",IF(Table1[[#This Row],[ROWID]]=C879,"",SUMIF(Table1[ROWID],Table1[[#This Row],[ROWID]],Table1[TOTAL])))</f>
        <v/>
      </c>
      <c r="AA87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78" t="str">
        <f>IF(Table1[[#This Row],[JUMLAH NOTA]]="","",IF(Table1[[#This Row],[CONV]]="",Table1[[#This Row],[JUMLAH NOTA]],Table1[[#This Row],[JUMLAH NOTA]]*Table1[[#This Row],[CONV]]))</f>
        <v/>
      </c>
      <c r="AC878" t="str">
        <f>IF(Table1[[#This Row],[ISI_CONV]]="","",IF(Table1[[#This Row],[CONV]]="",Table1[[#This Row],[SATUAN NOTA]],Table1[[#This Row],[SATUAN]]))</f>
        <v/>
      </c>
      <c r="AD878" s="58" t="str">
        <f>IF(Table1[[#This Row],[HARGA]]="","",IF(Table1[[#This Row],[CONV]]="",Table1[[#This Row],[HARGA]],Table1[[#This Row],[HARGA]]/Table1[[#This Row],[CONV]]))</f>
        <v/>
      </c>
      <c r="AE878" s="58" t="str">
        <f>IF(Table1[[#This Row],[HARGA_CONV]]="","",Table1[[#This Row],[HARGA_CONV]]*Table1[[#This Row],[ISI_CONV]]*(100%-(Table1[[#This Row],[DISKON]]+Table1[[#This Row],[DISKON NOTA]])))</f>
        <v/>
      </c>
      <c r="AF878" s="3">
        <f>IF(Table1[[#This Row],[TANGGAL NOTA]]="",AF877,Table1[[#This Row],[TANGGAL NOTA]])</f>
        <v>45534</v>
      </c>
      <c r="AG878" s="3"/>
      <c r="AH878" s="3">
        <f>IF(Table1[[#This Row],[TANGGAL UPDATE]]="",AH877,Table1[[#This Row],[TANGGAL UPDATE]])</f>
        <v>45535</v>
      </c>
      <c r="AI878" t="str" cm="1">
        <f t="array" ref="AI878">IF(Table1[[#This Row],[A1]]="",AI877,INDEX(Table6[3],Table1[[#This Row],[Q1]]))</f>
        <v>KO</v>
      </c>
      <c r="AJ878" t="str">
        <f>IF(Table1[[#This Row],[_KETERANGAN]]="","",Table1[[#This Row],[_KETERANGAN]])</f>
        <v/>
      </c>
      <c r="AK878" t="str" cm="1">
        <f t="array" ref="AK878">IF(Table1[[#This Row],[A1]]="",AK877,INDEX(Table6[3],Table1[[#This Row],[Q1]]))</f>
        <v>KO</v>
      </c>
      <c r="AL878" s="5" t="str" cm="1">
        <f t="array" ref="AL878">IF(Table1[[#This Row],[A1]]="",AL877,INDEX(Table6[1],Table1[[#This Row],[Q1]]))</f>
        <v>PERDANA</v>
      </c>
      <c r="AM878" t="str" cm="1">
        <f t="array" ref="AM878">IF(Table1[[#This Row],[A1]]="",AM877,INDEX(Table6[2],Table1[[#This Row],[Q1]]))</f>
        <v>BREBES</v>
      </c>
      <c r="AN878" t="str">
        <f>CONCATENATE(Table1[[#This Row],[TOKO_H]],"-",Table1[[#This Row],[KOTA_H]])</f>
        <v>PERDANA-BREBES</v>
      </c>
      <c r="AO878"/>
      <c r="AP878" t="s">
        <v>9561</v>
      </c>
      <c r="AQ878"/>
    </row>
    <row r="879" spans="1:43">
      <c r="A879" t="str">
        <f>IF(Table1[[#This Row],[KODE BARANG]]="","",MATCH(Table1[[#This Row],[KODE BARANG]],DBS[KODE BARANG],0))</f>
        <v/>
      </c>
      <c r="B879" t="str">
        <f>IF(Table1[[#This Row],[ROWID]]="","",ROW()-2)</f>
        <v/>
      </c>
      <c r="C879" t="str">
        <f>IF(Table1[[#This Row],[NAMA BARANG]]="","",IF(Table1[[#This Row],[ID]]="",C878,Table1[[#This Row],[ID]]))</f>
        <v/>
      </c>
      <c r="D879" t="str">
        <f>IF(Table1[[#This Row],[A1]]="","",MATCH(Table1[[#This Row],[A1]],Table6[5],0))</f>
        <v/>
      </c>
      <c r="E879" t="str">
        <f>IF(Table1[[#This Row],[ID]]="","",Table1[[#This Row],[TOKO-KOTA_H]])</f>
        <v/>
      </c>
      <c r="F879" t="str">
        <f>IF(Table1[[#This Row],[NOTA TOKO]]="","",ROW()-2)</f>
        <v/>
      </c>
      <c r="G879" s="59"/>
      <c r="H879" s="1"/>
      <c r="J879" s="1"/>
      <c r="K879"/>
      <c r="L879" t="str">
        <f>IF(Table1[[#This Row],[_NAMA BARANG]]="",IF(Table1[[#This Row],[//DBS]]="","",INDEX(DBS[NAMA],Table1[[#This Row],[//DBS]])),Table1[[#This Row],[_NAMA BARANG]])</f>
        <v/>
      </c>
      <c r="M879"/>
      <c r="O879" t="str">
        <f>IF(Table1[[#This Row],[ROWID]]="","",IF(Table1[[#This Row],[_KETERANGAN]]="STOCK BELUM LENGKAP","ADA",IF(Table1[[#This Row],[KODE BARANG]]="","TIDAK ADA","ADA")))</f>
        <v/>
      </c>
      <c r="R879" t="str">
        <f>IF(Table1[[#This Row],[//DBS]]="","",INDEX(DBS[ISI],Table1[[#This Row],[//DBS]]))</f>
        <v/>
      </c>
      <c r="S879" t="str">
        <f>IF(Table1[[#This Row],[//DBS]]="","",IF(Table1[[#This Row],[SATUAN_BYPASS]]="",INDEX(DBS[[SATUAN ]],Table1[[#This Row],[//DBS]]),Table1[SATUAN_BYPASS]))</f>
        <v/>
      </c>
      <c r="U879" s="58" t="str">
        <f>IF(Table1[[#This Row],[HARGA_BYPASS]]="",IF(Table1[[#This Row],[_HARGA]]="","",Table1[[#This Row],[_HARGA]]*1000),Table1[[#This Row],[HARGA_BYPASS]])</f>
        <v/>
      </c>
      <c r="V879" s="2"/>
      <c r="W879" s="2"/>
      <c r="X879" s="58" t="str">
        <f>IF(Table1[[#This Row],[ROWID]]="","",IF(Table1[[#This Row],[ROWID]]=C880,"",SUMIF(Table1[ROWID],Table1[[#This Row],[ROWID]],Table1[TOTAL])))</f>
        <v/>
      </c>
      <c r="AA87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79" t="str">
        <f>IF(Table1[[#This Row],[JUMLAH NOTA]]="","",IF(Table1[[#This Row],[CONV]]="",Table1[[#This Row],[JUMLAH NOTA]],Table1[[#This Row],[JUMLAH NOTA]]*Table1[[#This Row],[CONV]]))</f>
        <v/>
      </c>
      <c r="AC879" t="str">
        <f>IF(Table1[[#This Row],[ISI_CONV]]="","",IF(Table1[[#This Row],[CONV]]="",Table1[[#This Row],[SATUAN NOTA]],Table1[[#This Row],[SATUAN]]))</f>
        <v/>
      </c>
      <c r="AD879" s="58" t="str">
        <f>IF(Table1[[#This Row],[HARGA]]="","",IF(Table1[[#This Row],[CONV]]="",Table1[[#This Row],[HARGA]],Table1[[#This Row],[HARGA]]/Table1[[#This Row],[CONV]]))</f>
        <v/>
      </c>
      <c r="AE879" s="58" t="str">
        <f>IF(Table1[[#This Row],[HARGA_CONV]]="","",Table1[[#This Row],[HARGA_CONV]]*Table1[[#This Row],[ISI_CONV]]*(100%-(Table1[[#This Row],[DISKON]]+Table1[[#This Row],[DISKON NOTA]])))</f>
        <v/>
      </c>
      <c r="AF879" s="3">
        <f>IF(Table1[[#This Row],[TANGGAL NOTA]]="",AF878,Table1[[#This Row],[TANGGAL NOTA]])</f>
        <v>45534</v>
      </c>
      <c r="AG879" s="3"/>
      <c r="AH879" s="3">
        <f>IF(Table1[[#This Row],[TANGGAL UPDATE]]="",AH878,Table1[[#This Row],[TANGGAL UPDATE]])</f>
        <v>45535</v>
      </c>
      <c r="AI879" t="str" cm="1">
        <f t="array" ref="AI879">IF(Table1[[#This Row],[A1]]="",AI878,INDEX(Table6[3],Table1[[#This Row],[Q1]]))</f>
        <v>KO</v>
      </c>
      <c r="AJ879" t="str">
        <f>IF(Table1[[#This Row],[_KETERANGAN]]="","",Table1[[#This Row],[_KETERANGAN]])</f>
        <v/>
      </c>
      <c r="AK879" t="str" cm="1">
        <f t="array" ref="AK879">IF(Table1[[#This Row],[A1]]="",AK878,INDEX(Table6[3],Table1[[#This Row],[Q1]]))</f>
        <v>KO</v>
      </c>
      <c r="AL879" s="5" t="str" cm="1">
        <f t="array" ref="AL879">IF(Table1[[#This Row],[A1]]="",AL878,INDEX(Table6[1],Table1[[#This Row],[Q1]]))</f>
        <v>PERDANA</v>
      </c>
      <c r="AM879" t="str" cm="1">
        <f t="array" ref="AM879">IF(Table1[[#This Row],[A1]]="",AM878,INDEX(Table6[2],Table1[[#This Row],[Q1]]))</f>
        <v>BREBES</v>
      </c>
      <c r="AN879" t="str">
        <f>CONCATENATE(Table1[[#This Row],[TOKO_H]],"-",Table1[[#This Row],[KOTA_H]])</f>
        <v>PERDANA-BREBES</v>
      </c>
      <c r="AO879"/>
      <c r="AP879" t="s">
        <v>9561</v>
      </c>
      <c r="AQ879"/>
    </row>
    <row r="880" spans="1:43">
      <c r="A880" t="str">
        <f>IF(Table1[[#This Row],[KODE BARANG]]="","",MATCH(Table1[[#This Row],[KODE BARANG]],DBS[KODE BARANG],0))</f>
        <v/>
      </c>
      <c r="B880" t="str">
        <f>IF(Table1[[#This Row],[ROWID]]="","",ROW()-2)</f>
        <v/>
      </c>
      <c r="C880" t="str">
        <f>IF(Table1[[#This Row],[NAMA BARANG]]="","",IF(Table1[[#This Row],[ID]]="",C879,Table1[[#This Row],[ID]]))</f>
        <v/>
      </c>
      <c r="D880" t="str">
        <f>IF(Table1[[#This Row],[A1]]="","",MATCH(Table1[[#This Row],[A1]],Table6[5],0))</f>
        <v/>
      </c>
      <c r="E880" t="str">
        <f>IF(Table1[[#This Row],[ID]]="","",Table1[[#This Row],[TOKO-KOTA_H]])</f>
        <v/>
      </c>
      <c r="F880" t="str">
        <f>IF(Table1[[#This Row],[NOTA TOKO]]="","",ROW()-2)</f>
        <v/>
      </c>
      <c r="G880" s="59"/>
      <c r="H880" s="1"/>
      <c r="J880" s="1"/>
      <c r="K880"/>
      <c r="L880" t="str">
        <f>IF(Table1[[#This Row],[_NAMA BARANG]]="",IF(Table1[[#This Row],[//DBS]]="","",INDEX(DBS[NAMA],Table1[[#This Row],[//DBS]])),Table1[[#This Row],[_NAMA BARANG]])</f>
        <v/>
      </c>
      <c r="M880"/>
      <c r="O880" t="str">
        <f>IF(Table1[[#This Row],[ROWID]]="","",IF(Table1[[#This Row],[_KETERANGAN]]="STOCK BELUM LENGKAP","ADA",IF(Table1[[#This Row],[KODE BARANG]]="","TIDAK ADA","ADA")))</f>
        <v/>
      </c>
      <c r="R880" t="str">
        <f>IF(Table1[[#This Row],[//DBS]]="","",INDEX(DBS[ISI],Table1[[#This Row],[//DBS]]))</f>
        <v/>
      </c>
      <c r="S880" t="str">
        <f>IF(Table1[[#This Row],[//DBS]]="","",IF(Table1[[#This Row],[SATUAN_BYPASS]]="",INDEX(DBS[[SATUAN ]],Table1[[#This Row],[//DBS]]),Table1[SATUAN_BYPASS]))</f>
        <v/>
      </c>
      <c r="U880" s="58" t="str">
        <f>IF(Table1[[#This Row],[HARGA_BYPASS]]="",IF(Table1[[#This Row],[_HARGA]]="","",Table1[[#This Row],[_HARGA]]*1000),Table1[[#This Row],[HARGA_BYPASS]])</f>
        <v/>
      </c>
      <c r="V880" s="2"/>
      <c r="W880" s="2"/>
      <c r="X880" s="58" t="str">
        <f>IF(Table1[[#This Row],[ROWID]]="","",IF(Table1[[#This Row],[ROWID]]=C881,"",SUMIF(Table1[ROWID],Table1[[#This Row],[ROWID]],Table1[TOTAL])))</f>
        <v/>
      </c>
      <c r="AA88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80" t="str">
        <f>IF(Table1[[#This Row],[JUMLAH NOTA]]="","",IF(Table1[[#This Row],[CONV]]="",Table1[[#This Row],[JUMLAH NOTA]],Table1[[#This Row],[JUMLAH NOTA]]*Table1[[#This Row],[CONV]]))</f>
        <v/>
      </c>
      <c r="AC880" t="str">
        <f>IF(Table1[[#This Row],[ISI_CONV]]="","",IF(Table1[[#This Row],[CONV]]="",Table1[[#This Row],[SATUAN NOTA]],Table1[[#This Row],[SATUAN]]))</f>
        <v/>
      </c>
      <c r="AD880" s="58" t="str">
        <f>IF(Table1[[#This Row],[HARGA]]="","",IF(Table1[[#This Row],[CONV]]="",Table1[[#This Row],[HARGA]],Table1[[#This Row],[HARGA]]/Table1[[#This Row],[CONV]]))</f>
        <v/>
      </c>
      <c r="AE880" s="58" t="str">
        <f>IF(Table1[[#This Row],[HARGA_CONV]]="","",Table1[[#This Row],[HARGA_CONV]]*Table1[[#This Row],[ISI_CONV]]*(100%-(Table1[[#This Row],[DISKON]]+Table1[[#This Row],[DISKON NOTA]])))</f>
        <v/>
      </c>
      <c r="AF880" s="3">
        <f>IF(Table1[[#This Row],[TANGGAL NOTA]]="",AF879,Table1[[#This Row],[TANGGAL NOTA]])</f>
        <v>45534</v>
      </c>
      <c r="AG880" s="3"/>
      <c r="AH880" s="3">
        <f>IF(Table1[[#This Row],[TANGGAL UPDATE]]="",AH879,Table1[[#This Row],[TANGGAL UPDATE]])</f>
        <v>45535</v>
      </c>
      <c r="AI880" t="str" cm="1">
        <f t="array" ref="AI880">IF(Table1[[#This Row],[A1]]="",AI879,INDEX(Table6[3],Table1[[#This Row],[Q1]]))</f>
        <v>KO</v>
      </c>
      <c r="AJ880" t="str">
        <f>IF(Table1[[#This Row],[_KETERANGAN]]="","",Table1[[#This Row],[_KETERANGAN]])</f>
        <v/>
      </c>
      <c r="AK880" t="str" cm="1">
        <f t="array" ref="AK880">IF(Table1[[#This Row],[A1]]="",AK879,INDEX(Table6[3],Table1[[#This Row],[Q1]]))</f>
        <v>KO</v>
      </c>
      <c r="AL880" s="5" t="str" cm="1">
        <f t="array" ref="AL880">IF(Table1[[#This Row],[A1]]="",AL879,INDEX(Table6[1],Table1[[#This Row],[Q1]]))</f>
        <v>PERDANA</v>
      </c>
      <c r="AM880" t="str" cm="1">
        <f t="array" ref="AM880">IF(Table1[[#This Row],[A1]]="",AM879,INDEX(Table6[2],Table1[[#This Row],[Q1]]))</f>
        <v>BREBES</v>
      </c>
      <c r="AN880" t="str">
        <f>CONCATENATE(Table1[[#This Row],[TOKO_H]],"-",Table1[[#This Row],[KOTA_H]])</f>
        <v>PERDANA-BREBES</v>
      </c>
      <c r="AO880"/>
      <c r="AP880" t="s">
        <v>9561</v>
      </c>
      <c r="AQ880"/>
    </row>
    <row r="881" spans="1:43">
      <c r="A881" t="str">
        <f>IF(Table1[[#This Row],[KODE BARANG]]="","",MATCH(Table1[[#This Row],[KODE BARANG]],DBS[KODE BARANG],0))</f>
        <v/>
      </c>
      <c r="B881" t="str">
        <f>IF(Table1[[#This Row],[ROWID]]="","",ROW()-2)</f>
        <v/>
      </c>
      <c r="C881" t="str">
        <f>IF(Table1[[#This Row],[NAMA BARANG]]="","",IF(Table1[[#This Row],[ID]]="",C880,Table1[[#This Row],[ID]]))</f>
        <v/>
      </c>
      <c r="D881" t="str">
        <f>IF(Table1[[#This Row],[A1]]="","",MATCH(Table1[[#This Row],[A1]],Table6[5],0))</f>
        <v/>
      </c>
      <c r="E881" t="str">
        <f>IF(Table1[[#This Row],[ID]]="","",Table1[[#This Row],[TOKO-KOTA_H]])</f>
        <v/>
      </c>
      <c r="F881" t="str">
        <f>IF(Table1[[#This Row],[NOTA TOKO]]="","",ROW()-2)</f>
        <v/>
      </c>
      <c r="G881" s="59"/>
      <c r="H881" s="1"/>
      <c r="J881" s="1"/>
      <c r="K881"/>
      <c r="L881" t="str">
        <f>IF(Table1[[#This Row],[_NAMA BARANG]]="",IF(Table1[[#This Row],[//DBS]]="","",INDEX(DBS[NAMA],Table1[[#This Row],[//DBS]])),Table1[[#This Row],[_NAMA BARANG]])</f>
        <v/>
      </c>
      <c r="M881"/>
      <c r="O881" t="str">
        <f>IF(Table1[[#This Row],[ROWID]]="","",IF(Table1[[#This Row],[_KETERANGAN]]="STOCK BELUM LENGKAP","ADA",IF(Table1[[#This Row],[KODE BARANG]]="","TIDAK ADA","ADA")))</f>
        <v/>
      </c>
      <c r="R881" t="str">
        <f>IF(Table1[[#This Row],[//DBS]]="","",INDEX(DBS[ISI],Table1[[#This Row],[//DBS]]))</f>
        <v/>
      </c>
      <c r="S881" t="str">
        <f>IF(Table1[[#This Row],[//DBS]]="","",IF(Table1[[#This Row],[SATUAN_BYPASS]]="",INDEX(DBS[[SATUAN ]],Table1[[#This Row],[//DBS]]),Table1[SATUAN_BYPASS]))</f>
        <v/>
      </c>
      <c r="U881" s="58" t="str">
        <f>IF(Table1[[#This Row],[HARGA_BYPASS]]="",IF(Table1[[#This Row],[_HARGA]]="","",Table1[[#This Row],[_HARGA]]*1000),Table1[[#This Row],[HARGA_BYPASS]])</f>
        <v/>
      </c>
      <c r="V881" s="2"/>
      <c r="W881" s="2"/>
      <c r="X881" s="58" t="str">
        <f>IF(Table1[[#This Row],[ROWID]]="","",IF(Table1[[#This Row],[ROWID]]=C882,"",SUMIF(Table1[ROWID],Table1[[#This Row],[ROWID]],Table1[TOTAL])))</f>
        <v/>
      </c>
      <c r="AA88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81" t="str">
        <f>IF(Table1[[#This Row],[JUMLAH NOTA]]="","",IF(Table1[[#This Row],[CONV]]="",Table1[[#This Row],[JUMLAH NOTA]],Table1[[#This Row],[JUMLAH NOTA]]*Table1[[#This Row],[CONV]]))</f>
        <v/>
      </c>
      <c r="AC881" t="str">
        <f>IF(Table1[[#This Row],[ISI_CONV]]="","",IF(Table1[[#This Row],[CONV]]="",Table1[[#This Row],[SATUAN NOTA]],Table1[[#This Row],[SATUAN]]))</f>
        <v/>
      </c>
      <c r="AD881" s="58" t="str">
        <f>IF(Table1[[#This Row],[HARGA]]="","",IF(Table1[[#This Row],[CONV]]="",Table1[[#This Row],[HARGA]],Table1[[#This Row],[HARGA]]/Table1[[#This Row],[CONV]]))</f>
        <v/>
      </c>
      <c r="AE881" s="58" t="str">
        <f>IF(Table1[[#This Row],[HARGA_CONV]]="","",Table1[[#This Row],[HARGA_CONV]]*Table1[[#This Row],[ISI_CONV]]*(100%-(Table1[[#This Row],[DISKON]]+Table1[[#This Row],[DISKON NOTA]])))</f>
        <v/>
      </c>
      <c r="AF881" s="3">
        <f>IF(Table1[[#This Row],[TANGGAL NOTA]]="",AF880,Table1[[#This Row],[TANGGAL NOTA]])</f>
        <v>45534</v>
      </c>
      <c r="AG881" s="3"/>
      <c r="AH881" s="3">
        <f>IF(Table1[[#This Row],[TANGGAL UPDATE]]="",AH880,Table1[[#This Row],[TANGGAL UPDATE]])</f>
        <v>45535</v>
      </c>
      <c r="AI881" t="str" cm="1">
        <f t="array" ref="AI881">IF(Table1[[#This Row],[A1]]="",AI880,INDEX(Table6[3],Table1[[#This Row],[Q1]]))</f>
        <v>KO</v>
      </c>
      <c r="AJ881" t="str">
        <f>IF(Table1[[#This Row],[_KETERANGAN]]="","",Table1[[#This Row],[_KETERANGAN]])</f>
        <v/>
      </c>
      <c r="AK881" t="str" cm="1">
        <f t="array" ref="AK881">IF(Table1[[#This Row],[A1]]="",AK880,INDEX(Table6[3],Table1[[#This Row],[Q1]]))</f>
        <v>KO</v>
      </c>
      <c r="AL881" s="5" t="str" cm="1">
        <f t="array" ref="AL881">IF(Table1[[#This Row],[A1]]="",AL880,INDEX(Table6[1],Table1[[#This Row],[Q1]]))</f>
        <v>PERDANA</v>
      </c>
      <c r="AM881" t="str" cm="1">
        <f t="array" ref="AM881">IF(Table1[[#This Row],[A1]]="",AM880,INDEX(Table6[2],Table1[[#This Row],[Q1]]))</f>
        <v>BREBES</v>
      </c>
      <c r="AN881" t="str">
        <f>CONCATENATE(Table1[[#This Row],[TOKO_H]],"-",Table1[[#This Row],[KOTA_H]])</f>
        <v>PERDANA-BREBES</v>
      </c>
      <c r="AO881"/>
      <c r="AP881" t="s">
        <v>9561</v>
      </c>
      <c r="AQ881"/>
    </row>
    <row r="882" spans="1:43">
      <c r="A882" t="str">
        <f>IF(Table1[[#This Row],[KODE BARANG]]="","",MATCH(Table1[[#This Row],[KODE BARANG]],DBS[KODE BARANG],0))</f>
        <v/>
      </c>
      <c r="B882" t="str">
        <f>IF(Table1[[#This Row],[ROWID]]="","",ROW()-2)</f>
        <v/>
      </c>
      <c r="C882" t="str">
        <f>IF(Table1[[#This Row],[NAMA BARANG]]="","",IF(Table1[[#This Row],[ID]]="",C881,Table1[[#This Row],[ID]]))</f>
        <v/>
      </c>
      <c r="D882" t="str">
        <f>IF(Table1[[#This Row],[A1]]="","",MATCH(Table1[[#This Row],[A1]],Table6[5],0))</f>
        <v/>
      </c>
      <c r="E882" t="str">
        <f>IF(Table1[[#This Row],[ID]]="","",Table1[[#This Row],[TOKO-KOTA_H]])</f>
        <v/>
      </c>
      <c r="F882" t="str">
        <f>IF(Table1[[#This Row],[NOTA TOKO]]="","",ROW()-2)</f>
        <v/>
      </c>
      <c r="G882" s="59"/>
      <c r="H882" s="1"/>
      <c r="J882" s="1"/>
      <c r="K882"/>
      <c r="L882" t="str">
        <f>IF(Table1[[#This Row],[_NAMA BARANG]]="",IF(Table1[[#This Row],[//DBS]]="","",INDEX(DBS[NAMA],Table1[[#This Row],[//DBS]])),Table1[[#This Row],[_NAMA BARANG]])</f>
        <v/>
      </c>
      <c r="M882"/>
      <c r="O882" t="str">
        <f>IF(Table1[[#This Row],[ROWID]]="","",IF(Table1[[#This Row],[_KETERANGAN]]="STOCK BELUM LENGKAP","ADA",IF(Table1[[#This Row],[KODE BARANG]]="","TIDAK ADA","ADA")))</f>
        <v/>
      </c>
      <c r="R882" t="str">
        <f>IF(Table1[[#This Row],[//DBS]]="","",INDEX(DBS[ISI],Table1[[#This Row],[//DBS]]))</f>
        <v/>
      </c>
      <c r="S882" t="str">
        <f>IF(Table1[[#This Row],[//DBS]]="","",IF(Table1[[#This Row],[SATUAN_BYPASS]]="",INDEX(DBS[[SATUAN ]],Table1[[#This Row],[//DBS]]),Table1[SATUAN_BYPASS]))</f>
        <v/>
      </c>
      <c r="U882" s="58" t="str">
        <f>IF(Table1[[#This Row],[HARGA_BYPASS]]="",IF(Table1[[#This Row],[_HARGA]]="","",Table1[[#This Row],[_HARGA]]*1000),Table1[[#This Row],[HARGA_BYPASS]])</f>
        <v/>
      </c>
      <c r="V882" s="2"/>
      <c r="W882" s="2"/>
      <c r="X882" s="58" t="str">
        <f>IF(Table1[[#This Row],[ROWID]]="","",IF(Table1[[#This Row],[ROWID]]=C883,"",SUMIF(Table1[ROWID],Table1[[#This Row],[ROWID]],Table1[TOTAL])))</f>
        <v/>
      </c>
      <c r="AA88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82" t="str">
        <f>IF(Table1[[#This Row],[JUMLAH NOTA]]="","",IF(Table1[[#This Row],[CONV]]="",Table1[[#This Row],[JUMLAH NOTA]],Table1[[#This Row],[JUMLAH NOTA]]*Table1[[#This Row],[CONV]]))</f>
        <v/>
      </c>
      <c r="AC882" t="str">
        <f>IF(Table1[[#This Row],[ISI_CONV]]="","",IF(Table1[[#This Row],[CONV]]="",Table1[[#This Row],[SATUAN NOTA]],Table1[[#This Row],[SATUAN]]))</f>
        <v/>
      </c>
      <c r="AD882" s="58" t="str">
        <f>IF(Table1[[#This Row],[HARGA]]="","",IF(Table1[[#This Row],[CONV]]="",Table1[[#This Row],[HARGA]],Table1[[#This Row],[HARGA]]/Table1[[#This Row],[CONV]]))</f>
        <v/>
      </c>
      <c r="AE882" s="58" t="str">
        <f>IF(Table1[[#This Row],[HARGA_CONV]]="","",Table1[[#This Row],[HARGA_CONV]]*Table1[[#This Row],[ISI_CONV]]*(100%-(Table1[[#This Row],[DISKON]]+Table1[[#This Row],[DISKON NOTA]])))</f>
        <v/>
      </c>
      <c r="AF882" s="3">
        <f>IF(Table1[[#This Row],[TANGGAL NOTA]]="",AF881,Table1[[#This Row],[TANGGAL NOTA]])</f>
        <v>45534</v>
      </c>
      <c r="AG882" s="3"/>
      <c r="AH882" s="3">
        <f>IF(Table1[[#This Row],[TANGGAL UPDATE]]="",AH881,Table1[[#This Row],[TANGGAL UPDATE]])</f>
        <v>45535</v>
      </c>
      <c r="AI882" t="str" cm="1">
        <f t="array" ref="AI882">IF(Table1[[#This Row],[A1]]="",AI881,INDEX(Table6[3],Table1[[#This Row],[Q1]]))</f>
        <v>KO</v>
      </c>
      <c r="AJ882" t="str">
        <f>IF(Table1[[#This Row],[_KETERANGAN]]="","",Table1[[#This Row],[_KETERANGAN]])</f>
        <v/>
      </c>
      <c r="AK882" t="str" cm="1">
        <f t="array" ref="AK882">IF(Table1[[#This Row],[A1]]="",AK881,INDEX(Table6[3],Table1[[#This Row],[Q1]]))</f>
        <v>KO</v>
      </c>
      <c r="AL882" s="5" t="str" cm="1">
        <f t="array" ref="AL882">IF(Table1[[#This Row],[A1]]="",AL881,INDEX(Table6[1],Table1[[#This Row],[Q1]]))</f>
        <v>PERDANA</v>
      </c>
      <c r="AM882" t="str" cm="1">
        <f t="array" ref="AM882">IF(Table1[[#This Row],[A1]]="",AM881,INDEX(Table6[2],Table1[[#This Row],[Q1]]))</f>
        <v>BREBES</v>
      </c>
      <c r="AN882" t="str">
        <f>CONCATENATE(Table1[[#This Row],[TOKO_H]],"-",Table1[[#This Row],[KOTA_H]])</f>
        <v>PERDANA-BREBES</v>
      </c>
      <c r="AO882"/>
      <c r="AP882" t="s">
        <v>9561</v>
      </c>
      <c r="AQ882"/>
    </row>
    <row r="883" spans="1:43">
      <c r="A883" t="str">
        <f>IF(Table1[[#This Row],[KODE BARANG]]="","",MATCH(Table1[[#This Row],[KODE BARANG]],DBS[KODE BARANG],0))</f>
        <v/>
      </c>
      <c r="B883" t="str">
        <f>IF(Table1[[#This Row],[ROWID]]="","",ROW()-2)</f>
        <v/>
      </c>
      <c r="C883" t="str">
        <f>IF(Table1[[#This Row],[NAMA BARANG]]="","",IF(Table1[[#This Row],[ID]]="",C882,Table1[[#This Row],[ID]]))</f>
        <v/>
      </c>
      <c r="D883" t="str">
        <f>IF(Table1[[#This Row],[A1]]="","",MATCH(Table1[[#This Row],[A1]],Table6[5],0))</f>
        <v/>
      </c>
      <c r="E883" t="str">
        <f>IF(Table1[[#This Row],[ID]]="","",Table1[[#This Row],[TOKO-KOTA_H]])</f>
        <v/>
      </c>
      <c r="F883" t="str">
        <f>IF(Table1[[#This Row],[NOTA TOKO]]="","",ROW()-2)</f>
        <v/>
      </c>
      <c r="G883" s="59"/>
      <c r="H883" s="1"/>
      <c r="J883" s="1"/>
      <c r="K883"/>
      <c r="L883" t="str">
        <f>IF(Table1[[#This Row],[_NAMA BARANG]]="",IF(Table1[[#This Row],[//DBS]]="","",INDEX(DBS[NAMA],Table1[[#This Row],[//DBS]])),Table1[[#This Row],[_NAMA BARANG]])</f>
        <v/>
      </c>
      <c r="M883"/>
      <c r="O883" t="str">
        <f>IF(Table1[[#This Row],[ROWID]]="","",IF(Table1[[#This Row],[_KETERANGAN]]="STOCK BELUM LENGKAP","ADA",IF(Table1[[#This Row],[KODE BARANG]]="","TIDAK ADA","ADA")))</f>
        <v/>
      </c>
      <c r="R883" t="str">
        <f>IF(Table1[[#This Row],[//DBS]]="","",INDEX(DBS[ISI],Table1[[#This Row],[//DBS]]))</f>
        <v/>
      </c>
      <c r="S883" t="str">
        <f>IF(Table1[[#This Row],[//DBS]]="","",IF(Table1[[#This Row],[SATUAN_BYPASS]]="",INDEX(DBS[[SATUAN ]],Table1[[#This Row],[//DBS]]),Table1[SATUAN_BYPASS]))</f>
        <v/>
      </c>
      <c r="U883" s="58" t="str">
        <f>IF(Table1[[#This Row],[HARGA_BYPASS]]="",IF(Table1[[#This Row],[_HARGA]]="","",Table1[[#This Row],[_HARGA]]*1000),Table1[[#This Row],[HARGA_BYPASS]])</f>
        <v/>
      </c>
      <c r="V883" s="2"/>
      <c r="W883" s="2"/>
      <c r="X883" s="58" t="str">
        <f>IF(Table1[[#This Row],[ROWID]]="","",IF(Table1[[#This Row],[ROWID]]=C884,"",SUMIF(Table1[ROWID],Table1[[#This Row],[ROWID]],Table1[TOTAL])))</f>
        <v/>
      </c>
      <c r="AA88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83" t="str">
        <f>IF(Table1[[#This Row],[JUMLAH NOTA]]="","",IF(Table1[[#This Row],[CONV]]="",Table1[[#This Row],[JUMLAH NOTA]],Table1[[#This Row],[JUMLAH NOTA]]*Table1[[#This Row],[CONV]]))</f>
        <v/>
      </c>
      <c r="AC883" t="str">
        <f>IF(Table1[[#This Row],[ISI_CONV]]="","",IF(Table1[[#This Row],[CONV]]="",Table1[[#This Row],[SATUAN NOTA]],Table1[[#This Row],[SATUAN]]))</f>
        <v/>
      </c>
      <c r="AD883" s="58" t="str">
        <f>IF(Table1[[#This Row],[HARGA]]="","",IF(Table1[[#This Row],[CONV]]="",Table1[[#This Row],[HARGA]],Table1[[#This Row],[HARGA]]/Table1[[#This Row],[CONV]]))</f>
        <v/>
      </c>
      <c r="AE883" s="58" t="str">
        <f>IF(Table1[[#This Row],[HARGA_CONV]]="","",Table1[[#This Row],[HARGA_CONV]]*Table1[[#This Row],[ISI_CONV]]*(100%-(Table1[[#This Row],[DISKON]]+Table1[[#This Row],[DISKON NOTA]])))</f>
        <v/>
      </c>
      <c r="AF883" s="3">
        <f>IF(Table1[[#This Row],[TANGGAL NOTA]]="",AF882,Table1[[#This Row],[TANGGAL NOTA]])</f>
        <v>45534</v>
      </c>
      <c r="AG883" s="3"/>
      <c r="AH883" s="3">
        <f>IF(Table1[[#This Row],[TANGGAL UPDATE]]="",AH882,Table1[[#This Row],[TANGGAL UPDATE]])</f>
        <v>45535</v>
      </c>
      <c r="AI883" t="str" cm="1">
        <f t="array" ref="AI883">IF(Table1[[#This Row],[A1]]="",AI882,INDEX(Table6[3],Table1[[#This Row],[Q1]]))</f>
        <v>KO</v>
      </c>
      <c r="AJ883" t="str">
        <f>IF(Table1[[#This Row],[_KETERANGAN]]="","",Table1[[#This Row],[_KETERANGAN]])</f>
        <v/>
      </c>
      <c r="AK883" t="str" cm="1">
        <f t="array" ref="AK883">IF(Table1[[#This Row],[A1]]="",AK882,INDEX(Table6[3],Table1[[#This Row],[Q1]]))</f>
        <v>KO</v>
      </c>
      <c r="AL883" s="5" t="str" cm="1">
        <f t="array" ref="AL883">IF(Table1[[#This Row],[A1]]="",AL882,INDEX(Table6[1],Table1[[#This Row],[Q1]]))</f>
        <v>PERDANA</v>
      </c>
      <c r="AM883" t="str" cm="1">
        <f t="array" ref="AM883">IF(Table1[[#This Row],[A1]]="",AM882,INDEX(Table6[2],Table1[[#This Row],[Q1]]))</f>
        <v>BREBES</v>
      </c>
      <c r="AN883" t="str">
        <f>CONCATENATE(Table1[[#This Row],[TOKO_H]],"-",Table1[[#This Row],[KOTA_H]])</f>
        <v>PERDANA-BREBES</v>
      </c>
      <c r="AO883"/>
      <c r="AP883" t="s">
        <v>9561</v>
      </c>
      <c r="AQ883"/>
    </row>
    <row r="884" spans="1:43">
      <c r="A884" t="str">
        <f>IF(Table1[[#This Row],[KODE BARANG]]="","",MATCH(Table1[[#This Row],[KODE BARANG]],DBS[KODE BARANG],0))</f>
        <v/>
      </c>
      <c r="B884" t="str">
        <f>IF(Table1[[#This Row],[ROWID]]="","",ROW()-2)</f>
        <v/>
      </c>
      <c r="C884" t="str">
        <f>IF(Table1[[#This Row],[NAMA BARANG]]="","",IF(Table1[[#This Row],[ID]]="",C883,Table1[[#This Row],[ID]]))</f>
        <v/>
      </c>
      <c r="D884" t="str">
        <f>IF(Table1[[#This Row],[A1]]="","",MATCH(Table1[[#This Row],[A1]],Table6[5],0))</f>
        <v/>
      </c>
      <c r="E884" t="str">
        <f>IF(Table1[[#This Row],[ID]]="","",Table1[[#This Row],[TOKO-KOTA_H]])</f>
        <v/>
      </c>
      <c r="F884" t="str">
        <f>IF(Table1[[#This Row],[NOTA TOKO]]="","",ROW()-2)</f>
        <v/>
      </c>
      <c r="G884" s="59"/>
      <c r="H884" s="1"/>
      <c r="J884" s="1"/>
      <c r="K884"/>
      <c r="L884" t="str">
        <f>IF(Table1[[#This Row],[_NAMA BARANG]]="",IF(Table1[[#This Row],[//DBS]]="","",INDEX(DBS[NAMA],Table1[[#This Row],[//DBS]])),Table1[[#This Row],[_NAMA BARANG]])</f>
        <v/>
      </c>
      <c r="M884"/>
      <c r="O884" t="str">
        <f>IF(Table1[[#This Row],[ROWID]]="","",IF(Table1[[#This Row],[_KETERANGAN]]="STOCK BELUM LENGKAP","ADA",IF(Table1[[#This Row],[KODE BARANG]]="","TIDAK ADA","ADA")))</f>
        <v/>
      </c>
      <c r="R884" t="str">
        <f>IF(Table1[[#This Row],[//DBS]]="","",INDEX(DBS[ISI],Table1[[#This Row],[//DBS]]))</f>
        <v/>
      </c>
      <c r="S884" t="str">
        <f>IF(Table1[[#This Row],[//DBS]]="","",IF(Table1[[#This Row],[SATUAN_BYPASS]]="",INDEX(DBS[[SATUAN ]],Table1[[#This Row],[//DBS]]),Table1[SATUAN_BYPASS]))</f>
        <v/>
      </c>
      <c r="U884" s="58" t="str">
        <f>IF(Table1[[#This Row],[HARGA_BYPASS]]="",IF(Table1[[#This Row],[_HARGA]]="","",Table1[[#This Row],[_HARGA]]*1000),Table1[[#This Row],[HARGA_BYPASS]])</f>
        <v/>
      </c>
      <c r="V884" s="2"/>
      <c r="W884" s="2"/>
      <c r="X884" s="58" t="str">
        <f>IF(Table1[[#This Row],[ROWID]]="","",IF(Table1[[#This Row],[ROWID]]=C885,"",SUMIF(Table1[ROWID],Table1[[#This Row],[ROWID]],Table1[TOTAL])))</f>
        <v/>
      </c>
      <c r="AA88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84" t="str">
        <f>IF(Table1[[#This Row],[JUMLAH NOTA]]="","",IF(Table1[[#This Row],[CONV]]="",Table1[[#This Row],[JUMLAH NOTA]],Table1[[#This Row],[JUMLAH NOTA]]*Table1[[#This Row],[CONV]]))</f>
        <v/>
      </c>
      <c r="AC884" t="str">
        <f>IF(Table1[[#This Row],[ISI_CONV]]="","",IF(Table1[[#This Row],[CONV]]="",Table1[[#This Row],[SATUAN NOTA]],Table1[[#This Row],[SATUAN]]))</f>
        <v/>
      </c>
      <c r="AD884" s="58" t="str">
        <f>IF(Table1[[#This Row],[HARGA]]="","",IF(Table1[[#This Row],[CONV]]="",Table1[[#This Row],[HARGA]],Table1[[#This Row],[HARGA]]/Table1[[#This Row],[CONV]]))</f>
        <v/>
      </c>
      <c r="AE884" s="58" t="str">
        <f>IF(Table1[[#This Row],[HARGA_CONV]]="","",Table1[[#This Row],[HARGA_CONV]]*Table1[[#This Row],[ISI_CONV]]*(100%-(Table1[[#This Row],[DISKON]]+Table1[[#This Row],[DISKON NOTA]])))</f>
        <v/>
      </c>
      <c r="AF884" s="3">
        <f>IF(Table1[[#This Row],[TANGGAL NOTA]]="",AF883,Table1[[#This Row],[TANGGAL NOTA]])</f>
        <v>45534</v>
      </c>
      <c r="AG884" s="3"/>
      <c r="AH884" s="3">
        <f>IF(Table1[[#This Row],[TANGGAL UPDATE]]="",AH883,Table1[[#This Row],[TANGGAL UPDATE]])</f>
        <v>45535</v>
      </c>
      <c r="AI884" t="str" cm="1">
        <f t="array" ref="AI884">IF(Table1[[#This Row],[A1]]="",AI883,INDEX(Table6[3],Table1[[#This Row],[Q1]]))</f>
        <v>KO</v>
      </c>
      <c r="AJ884" t="str">
        <f>IF(Table1[[#This Row],[_KETERANGAN]]="","",Table1[[#This Row],[_KETERANGAN]])</f>
        <v/>
      </c>
      <c r="AK884" t="str" cm="1">
        <f t="array" ref="AK884">IF(Table1[[#This Row],[A1]]="",AK883,INDEX(Table6[3],Table1[[#This Row],[Q1]]))</f>
        <v>KO</v>
      </c>
      <c r="AL884" s="5" t="str" cm="1">
        <f t="array" ref="AL884">IF(Table1[[#This Row],[A1]]="",AL883,INDEX(Table6[1],Table1[[#This Row],[Q1]]))</f>
        <v>PERDANA</v>
      </c>
      <c r="AM884" t="str" cm="1">
        <f t="array" ref="AM884">IF(Table1[[#This Row],[A1]]="",AM883,INDEX(Table6[2],Table1[[#This Row],[Q1]]))</f>
        <v>BREBES</v>
      </c>
      <c r="AN884" t="str">
        <f>CONCATENATE(Table1[[#This Row],[TOKO_H]],"-",Table1[[#This Row],[KOTA_H]])</f>
        <v>PERDANA-BREBES</v>
      </c>
      <c r="AO884"/>
      <c r="AP884" t="s">
        <v>9561</v>
      </c>
      <c r="AQ884"/>
    </row>
    <row r="885" spans="1:43">
      <c r="A885" t="str">
        <f>IF(Table1[[#This Row],[KODE BARANG]]="","",MATCH(Table1[[#This Row],[KODE BARANG]],DBS[KODE BARANG],0))</f>
        <v/>
      </c>
      <c r="B885" t="str">
        <f>IF(Table1[[#This Row],[ROWID]]="","",ROW()-2)</f>
        <v/>
      </c>
      <c r="C885" t="str">
        <f>IF(Table1[[#This Row],[NAMA BARANG]]="","",IF(Table1[[#This Row],[ID]]="",C884,Table1[[#This Row],[ID]]))</f>
        <v/>
      </c>
      <c r="D885" t="str">
        <f>IF(Table1[[#This Row],[A1]]="","",MATCH(Table1[[#This Row],[A1]],Table6[5],0))</f>
        <v/>
      </c>
      <c r="E885" t="str">
        <f>IF(Table1[[#This Row],[ID]]="","",Table1[[#This Row],[TOKO-KOTA_H]])</f>
        <v/>
      </c>
      <c r="F885" t="str">
        <f>IF(Table1[[#This Row],[NOTA TOKO]]="","",ROW()-2)</f>
        <v/>
      </c>
      <c r="G885" s="59"/>
      <c r="H885" s="1"/>
      <c r="J885" s="1"/>
      <c r="K885"/>
      <c r="L885" t="str">
        <f>IF(Table1[[#This Row],[_NAMA BARANG]]="",IF(Table1[[#This Row],[//DBS]]="","",INDEX(DBS[NAMA],Table1[[#This Row],[//DBS]])),Table1[[#This Row],[_NAMA BARANG]])</f>
        <v/>
      </c>
      <c r="M885"/>
      <c r="O885" t="str">
        <f>IF(Table1[[#This Row],[ROWID]]="","",IF(Table1[[#This Row],[_KETERANGAN]]="STOCK BELUM LENGKAP","ADA",IF(Table1[[#This Row],[KODE BARANG]]="","TIDAK ADA","ADA")))</f>
        <v/>
      </c>
      <c r="R885" t="str">
        <f>IF(Table1[[#This Row],[//DBS]]="","",INDEX(DBS[ISI],Table1[[#This Row],[//DBS]]))</f>
        <v/>
      </c>
      <c r="S885" t="str">
        <f>IF(Table1[[#This Row],[//DBS]]="","",IF(Table1[[#This Row],[SATUAN_BYPASS]]="",INDEX(DBS[[SATUAN ]],Table1[[#This Row],[//DBS]]),Table1[SATUAN_BYPASS]))</f>
        <v/>
      </c>
      <c r="U885" s="58" t="str">
        <f>IF(Table1[[#This Row],[HARGA_BYPASS]]="",IF(Table1[[#This Row],[_HARGA]]="","",Table1[[#This Row],[_HARGA]]*1000),Table1[[#This Row],[HARGA_BYPASS]])</f>
        <v/>
      </c>
      <c r="V885" s="2"/>
      <c r="W885" s="2"/>
      <c r="X885" s="58" t="str">
        <f>IF(Table1[[#This Row],[ROWID]]="","",IF(Table1[[#This Row],[ROWID]]=C886,"",SUMIF(Table1[ROWID],Table1[[#This Row],[ROWID]],Table1[TOTAL])))</f>
        <v/>
      </c>
      <c r="AA88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85" t="str">
        <f>IF(Table1[[#This Row],[JUMLAH NOTA]]="","",IF(Table1[[#This Row],[CONV]]="",Table1[[#This Row],[JUMLAH NOTA]],Table1[[#This Row],[JUMLAH NOTA]]*Table1[[#This Row],[CONV]]))</f>
        <v/>
      </c>
      <c r="AC885" t="str">
        <f>IF(Table1[[#This Row],[ISI_CONV]]="","",IF(Table1[[#This Row],[CONV]]="",Table1[[#This Row],[SATUAN NOTA]],Table1[[#This Row],[SATUAN]]))</f>
        <v/>
      </c>
      <c r="AD885" s="58" t="str">
        <f>IF(Table1[[#This Row],[HARGA]]="","",IF(Table1[[#This Row],[CONV]]="",Table1[[#This Row],[HARGA]],Table1[[#This Row],[HARGA]]/Table1[[#This Row],[CONV]]))</f>
        <v/>
      </c>
      <c r="AE885" s="58" t="str">
        <f>IF(Table1[[#This Row],[HARGA_CONV]]="","",Table1[[#This Row],[HARGA_CONV]]*Table1[[#This Row],[ISI_CONV]]*(100%-(Table1[[#This Row],[DISKON]]+Table1[[#This Row],[DISKON NOTA]])))</f>
        <v/>
      </c>
      <c r="AF885" s="3">
        <f>IF(Table1[[#This Row],[TANGGAL NOTA]]="",AF884,Table1[[#This Row],[TANGGAL NOTA]])</f>
        <v>45534</v>
      </c>
      <c r="AG885" s="3"/>
      <c r="AH885" s="3">
        <f>IF(Table1[[#This Row],[TANGGAL UPDATE]]="",AH884,Table1[[#This Row],[TANGGAL UPDATE]])</f>
        <v>45535</v>
      </c>
      <c r="AI885" t="str" cm="1">
        <f t="array" ref="AI885">IF(Table1[[#This Row],[A1]]="",AI884,INDEX(Table6[3],Table1[[#This Row],[Q1]]))</f>
        <v>KO</v>
      </c>
      <c r="AJ885" t="str">
        <f>IF(Table1[[#This Row],[_KETERANGAN]]="","",Table1[[#This Row],[_KETERANGAN]])</f>
        <v/>
      </c>
      <c r="AK885" t="str" cm="1">
        <f t="array" ref="AK885">IF(Table1[[#This Row],[A1]]="",AK884,INDEX(Table6[3],Table1[[#This Row],[Q1]]))</f>
        <v>KO</v>
      </c>
      <c r="AL885" s="5" t="str" cm="1">
        <f t="array" ref="AL885">IF(Table1[[#This Row],[A1]]="",AL884,INDEX(Table6[1],Table1[[#This Row],[Q1]]))</f>
        <v>PERDANA</v>
      </c>
      <c r="AM885" t="str" cm="1">
        <f t="array" ref="AM885">IF(Table1[[#This Row],[A1]]="",AM884,INDEX(Table6[2],Table1[[#This Row],[Q1]]))</f>
        <v>BREBES</v>
      </c>
      <c r="AN885" t="str">
        <f>CONCATENATE(Table1[[#This Row],[TOKO_H]],"-",Table1[[#This Row],[KOTA_H]])</f>
        <v>PERDANA-BREBES</v>
      </c>
      <c r="AO885"/>
      <c r="AP885" t="s">
        <v>9561</v>
      </c>
      <c r="AQ885"/>
    </row>
    <row r="886" spans="1:43">
      <c r="A886" t="str">
        <f>IF(Table1[[#This Row],[KODE BARANG]]="","",MATCH(Table1[[#This Row],[KODE BARANG]],DBS[KODE BARANG],0))</f>
        <v/>
      </c>
      <c r="B886" t="str">
        <f>IF(Table1[[#This Row],[ROWID]]="","",ROW()-2)</f>
        <v/>
      </c>
      <c r="C886" t="str">
        <f>IF(Table1[[#This Row],[NAMA BARANG]]="","",IF(Table1[[#This Row],[ID]]="",C885,Table1[[#This Row],[ID]]))</f>
        <v/>
      </c>
      <c r="D886" t="str">
        <f>IF(Table1[[#This Row],[A1]]="","",MATCH(Table1[[#This Row],[A1]],Table6[5],0))</f>
        <v/>
      </c>
      <c r="E886" t="str">
        <f>IF(Table1[[#This Row],[ID]]="","",Table1[[#This Row],[TOKO-KOTA_H]])</f>
        <v/>
      </c>
      <c r="F886" t="str">
        <f>IF(Table1[[#This Row],[NOTA TOKO]]="","",ROW()-2)</f>
        <v/>
      </c>
      <c r="G886" s="59"/>
      <c r="H886" s="1"/>
      <c r="J886" s="1"/>
      <c r="K886"/>
      <c r="L886" t="str">
        <f>IF(Table1[[#This Row],[_NAMA BARANG]]="",IF(Table1[[#This Row],[//DBS]]="","",INDEX(DBS[NAMA],Table1[[#This Row],[//DBS]])),Table1[[#This Row],[_NAMA BARANG]])</f>
        <v/>
      </c>
      <c r="M886"/>
      <c r="O886" t="str">
        <f>IF(Table1[[#This Row],[ROWID]]="","",IF(Table1[[#This Row],[_KETERANGAN]]="STOCK BELUM LENGKAP","ADA",IF(Table1[[#This Row],[KODE BARANG]]="","TIDAK ADA","ADA")))</f>
        <v/>
      </c>
      <c r="R886" t="str">
        <f>IF(Table1[[#This Row],[//DBS]]="","",INDEX(DBS[ISI],Table1[[#This Row],[//DBS]]))</f>
        <v/>
      </c>
      <c r="S886" t="str">
        <f>IF(Table1[[#This Row],[//DBS]]="","",IF(Table1[[#This Row],[SATUAN_BYPASS]]="",INDEX(DBS[[SATUAN ]],Table1[[#This Row],[//DBS]]),Table1[SATUAN_BYPASS]))</f>
        <v/>
      </c>
      <c r="U886" s="58" t="str">
        <f>IF(Table1[[#This Row],[HARGA_BYPASS]]="",IF(Table1[[#This Row],[_HARGA]]="","",Table1[[#This Row],[_HARGA]]*1000),Table1[[#This Row],[HARGA_BYPASS]])</f>
        <v/>
      </c>
      <c r="V886" s="2"/>
      <c r="W886" s="2"/>
      <c r="X886" s="58" t="str">
        <f>IF(Table1[[#This Row],[ROWID]]="","",IF(Table1[[#This Row],[ROWID]]=C887,"",SUMIF(Table1[ROWID],Table1[[#This Row],[ROWID]],Table1[TOTAL])))</f>
        <v/>
      </c>
      <c r="AA88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86" t="str">
        <f>IF(Table1[[#This Row],[JUMLAH NOTA]]="","",IF(Table1[[#This Row],[CONV]]="",Table1[[#This Row],[JUMLAH NOTA]],Table1[[#This Row],[JUMLAH NOTA]]*Table1[[#This Row],[CONV]]))</f>
        <v/>
      </c>
      <c r="AC886" t="str">
        <f>IF(Table1[[#This Row],[ISI_CONV]]="","",IF(Table1[[#This Row],[CONV]]="",Table1[[#This Row],[SATUAN NOTA]],Table1[[#This Row],[SATUAN]]))</f>
        <v/>
      </c>
      <c r="AD886" s="58" t="str">
        <f>IF(Table1[[#This Row],[HARGA]]="","",IF(Table1[[#This Row],[CONV]]="",Table1[[#This Row],[HARGA]],Table1[[#This Row],[HARGA]]/Table1[[#This Row],[CONV]]))</f>
        <v/>
      </c>
      <c r="AE886" s="58" t="str">
        <f>IF(Table1[[#This Row],[HARGA_CONV]]="","",Table1[[#This Row],[HARGA_CONV]]*Table1[[#This Row],[ISI_CONV]]*(100%-(Table1[[#This Row],[DISKON]]+Table1[[#This Row],[DISKON NOTA]])))</f>
        <v/>
      </c>
      <c r="AF886" s="3">
        <f>IF(Table1[[#This Row],[TANGGAL NOTA]]="",AF885,Table1[[#This Row],[TANGGAL NOTA]])</f>
        <v>45534</v>
      </c>
      <c r="AG886" s="3"/>
      <c r="AH886" s="3">
        <f>IF(Table1[[#This Row],[TANGGAL UPDATE]]="",AH885,Table1[[#This Row],[TANGGAL UPDATE]])</f>
        <v>45535</v>
      </c>
      <c r="AI886" t="str" cm="1">
        <f t="array" ref="AI886">IF(Table1[[#This Row],[A1]]="",AI885,INDEX(Table6[3],Table1[[#This Row],[Q1]]))</f>
        <v>KO</v>
      </c>
      <c r="AJ886" t="str">
        <f>IF(Table1[[#This Row],[_KETERANGAN]]="","",Table1[[#This Row],[_KETERANGAN]])</f>
        <v/>
      </c>
      <c r="AK886" t="str" cm="1">
        <f t="array" ref="AK886">IF(Table1[[#This Row],[A1]]="",AK885,INDEX(Table6[3],Table1[[#This Row],[Q1]]))</f>
        <v>KO</v>
      </c>
      <c r="AL886" s="5" t="str" cm="1">
        <f t="array" ref="AL886">IF(Table1[[#This Row],[A1]]="",AL885,INDEX(Table6[1],Table1[[#This Row],[Q1]]))</f>
        <v>PERDANA</v>
      </c>
      <c r="AM886" t="str" cm="1">
        <f t="array" ref="AM886">IF(Table1[[#This Row],[A1]]="",AM885,INDEX(Table6[2],Table1[[#This Row],[Q1]]))</f>
        <v>BREBES</v>
      </c>
      <c r="AN886" t="str">
        <f>CONCATENATE(Table1[[#This Row],[TOKO_H]],"-",Table1[[#This Row],[KOTA_H]])</f>
        <v>PERDANA-BREBES</v>
      </c>
      <c r="AO886"/>
      <c r="AP886" t="s">
        <v>9561</v>
      </c>
      <c r="AQ886"/>
    </row>
    <row r="887" spans="1:43">
      <c r="A887" t="str">
        <f>IF(Table1[[#This Row],[KODE BARANG]]="","",MATCH(Table1[[#This Row],[KODE BARANG]],DBS[KODE BARANG],0))</f>
        <v/>
      </c>
      <c r="B887" t="str">
        <f>IF(Table1[[#This Row],[ROWID]]="","",ROW()-2)</f>
        <v/>
      </c>
      <c r="C887" t="str">
        <f>IF(Table1[[#This Row],[NAMA BARANG]]="","",IF(Table1[[#This Row],[ID]]="",C886,Table1[[#This Row],[ID]]))</f>
        <v/>
      </c>
      <c r="D887" t="str">
        <f>IF(Table1[[#This Row],[A1]]="","",MATCH(Table1[[#This Row],[A1]],Table6[5],0))</f>
        <v/>
      </c>
      <c r="E887" t="str">
        <f>IF(Table1[[#This Row],[ID]]="","",Table1[[#This Row],[TOKO-KOTA_H]])</f>
        <v/>
      </c>
      <c r="F887" t="str">
        <f>IF(Table1[[#This Row],[NOTA TOKO]]="","",ROW()-2)</f>
        <v/>
      </c>
      <c r="G887" s="59"/>
      <c r="H887" s="1"/>
      <c r="J887" s="1"/>
      <c r="K887"/>
      <c r="L887" t="str">
        <f>IF(Table1[[#This Row],[_NAMA BARANG]]="",IF(Table1[[#This Row],[//DBS]]="","",INDEX(DBS[NAMA],Table1[[#This Row],[//DBS]])),Table1[[#This Row],[_NAMA BARANG]])</f>
        <v/>
      </c>
      <c r="M887"/>
      <c r="O887" t="str">
        <f>IF(Table1[[#This Row],[ROWID]]="","",IF(Table1[[#This Row],[_KETERANGAN]]="STOCK BELUM LENGKAP","ADA",IF(Table1[[#This Row],[KODE BARANG]]="","TIDAK ADA","ADA")))</f>
        <v/>
      </c>
      <c r="R887" t="str">
        <f>IF(Table1[[#This Row],[//DBS]]="","",INDEX(DBS[ISI],Table1[[#This Row],[//DBS]]))</f>
        <v/>
      </c>
      <c r="S887" t="str">
        <f>IF(Table1[[#This Row],[//DBS]]="","",IF(Table1[[#This Row],[SATUAN_BYPASS]]="",INDEX(DBS[[SATUAN ]],Table1[[#This Row],[//DBS]]),Table1[SATUAN_BYPASS]))</f>
        <v/>
      </c>
      <c r="U887" s="58" t="str">
        <f>IF(Table1[[#This Row],[HARGA_BYPASS]]="",IF(Table1[[#This Row],[_HARGA]]="","",Table1[[#This Row],[_HARGA]]*1000),Table1[[#This Row],[HARGA_BYPASS]])</f>
        <v/>
      </c>
      <c r="V887" s="2"/>
      <c r="W887" s="2"/>
      <c r="X887" s="58" t="str">
        <f>IF(Table1[[#This Row],[ROWID]]="","",IF(Table1[[#This Row],[ROWID]]=C888,"",SUMIF(Table1[ROWID],Table1[[#This Row],[ROWID]],Table1[TOTAL])))</f>
        <v/>
      </c>
      <c r="AA88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87" t="str">
        <f>IF(Table1[[#This Row],[JUMLAH NOTA]]="","",IF(Table1[[#This Row],[CONV]]="",Table1[[#This Row],[JUMLAH NOTA]],Table1[[#This Row],[JUMLAH NOTA]]*Table1[[#This Row],[CONV]]))</f>
        <v/>
      </c>
      <c r="AC887" t="str">
        <f>IF(Table1[[#This Row],[ISI_CONV]]="","",IF(Table1[[#This Row],[CONV]]="",Table1[[#This Row],[SATUAN NOTA]],Table1[[#This Row],[SATUAN]]))</f>
        <v/>
      </c>
      <c r="AD887" s="58" t="str">
        <f>IF(Table1[[#This Row],[HARGA]]="","",IF(Table1[[#This Row],[CONV]]="",Table1[[#This Row],[HARGA]],Table1[[#This Row],[HARGA]]/Table1[[#This Row],[CONV]]))</f>
        <v/>
      </c>
      <c r="AE887" s="58" t="str">
        <f>IF(Table1[[#This Row],[HARGA_CONV]]="","",Table1[[#This Row],[HARGA_CONV]]*Table1[[#This Row],[ISI_CONV]]*(100%-(Table1[[#This Row],[DISKON]]+Table1[[#This Row],[DISKON NOTA]])))</f>
        <v/>
      </c>
      <c r="AF887" s="3">
        <f>IF(Table1[[#This Row],[TANGGAL NOTA]]="",AF886,Table1[[#This Row],[TANGGAL NOTA]])</f>
        <v>45534</v>
      </c>
      <c r="AG887" s="3"/>
      <c r="AH887" s="3">
        <f>IF(Table1[[#This Row],[TANGGAL UPDATE]]="",AH886,Table1[[#This Row],[TANGGAL UPDATE]])</f>
        <v>45535</v>
      </c>
      <c r="AI887" t="str" cm="1">
        <f t="array" ref="AI887">IF(Table1[[#This Row],[A1]]="",AI886,INDEX(Table6[3],Table1[[#This Row],[Q1]]))</f>
        <v>KO</v>
      </c>
      <c r="AJ887" t="str">
        <f>IF(Table1[[#This Row],[_KETERANGAN]]="","",Table1[[#This Row],[_KETERANGAN]])</f>
        <v/>
      </c>
      <c r="AK887" t="str" cm="1">
        <f t="array" ref="AK887">IF(Table1[[#This Row],[A1]]="",AK886,INDEX(Table6[3],Table1[[#This Row],[Q1]]))</f>
        <v>KO</v>
      </c>
      <c r="AL887" s="5" t="str" cm="1">
        <f t="array" ref="AL887">IF(Table1[[#This Row],[A1]]="",AL886,INDEX(Table6[1],Table1[[#This Row],[Q1]]))</f>
        <v>PERDANA</v>
      </c>
      <c r="AM887" t="str" cm="1">
        <f t="array" ref="AM887">IF(Table1[[#This Row],[A1]]="",AM886,INDEX(Table6[2],Table1[[#This Row],[Q1]]))</f>
        <v>BREBES</v>
      </c>
      <c r="AN887" t="str">
        <f>CONCATENATE(Table1[[#This Row],[TOKO_H]],"-",Table1[[#This Row],[KOTA_H]])</f>
        <v>PERDANA-BREBES</v>
      </c>
      <c r="AO887"/>
      <c r="AP887" t="s">
        <v>9561</v>
      </c>
      <c r="AQ887"/>
    </row>
    <row r="888" spans="1:43">
      <c r="A888" t="str">
        <f>IF(Table1[[#This Row],[KODE BARANG]]="","",MATCH(Table1[[#This Row],[KODE BARANG]],DBS[KODE BARANG],0))</f>
        <v/>
      </c>
      <c r="B888" t="str">
        <f>IF(Table1[[#This Row],[ROWID]]="","",ROW()-2)</f>
        <v/>
      </c>
      <c r="C888" t="str">
        <f>IF(Table1[[#This Row],[NAMA BARANG]]="","",IF(Table1[[#This Row],[ID]]="",C887,Table1[[#This Row],[ID]]))</f>
        <v/>
      </c>
      <c r="D888" t="str">
        <f>IF(Table1[[#This Row],[A1]]="","",MATCH(Table1[[#This Row],[A1]],Table6[5],0))</f>
        <v/>
      </c>
      <c r="E888" t="str">
        <f>IF(Table1[[#This Row],[ID]]="","",Table1[[#This Row],[TOKO-KOTA_H]])</f>
        <v/>
      </c>
      <c r="F888" t="str">
        <f>IF(Table1[[#This Row],[NOTA TOKO]]="","",ROW()-2)</f>
        <v/>
      </c>
      <c r="G888" s="59"/>
      <c r="H888" s="1"/>
      <c r="J888" s="1"/>
      <c r="K888"/>
      <c r="L888" t="str">
        <f>IF(Table1[[#This Row],[_NAMA BARANG]]="",IF(Table1[[#This Row],[//DBS]]="","",INDEX(DBS[NAMA],Table1[[#This Row],[//DBS]])),Table1[[#This Row],[_NAMA BARANG]])</f>
        <v/>
      </c>
      <c r="M888"/>
      <c r="O888" t="str">
        <f>IF(Table1[[#This Row],[ROWID]]="","",IF(Table1[[#This Row],[_KETERANGAN]]="STOCK BELUM LENGKAP","ADA",IF(Table1[[#This Row],[KODE BARANG]]="","TIDAK ADA","ADA")))</f>
        <v/>
      </c>
      <c r="R888" t="str">
        <f>IF(Table1[[#This Row],[//DBS]]="","",INDEX(DBS[ISI],Table1[[#This Row],[//DBS]]))</f>
        <v/>
      </c>
      <c r="S888" t="str">
        <f>IF(Table1[[#This Row],[//DBS]]="","",IF(Table1[[#This Row],[SATUAN_BYPASS]]="",INDEX(DBS[[SATUAN ]],Table1[[#This Row],[//DBS]]),Table1[SATUAN_BYPASS]))</f>
        <v/>
      </c>
      <c r="U888" s="58" t="str">
        <f>IF(Table1[[#This Row],[HARGA_BYPASS]]="",IF(Table1[[#This Row],[_HARGA]]="","",Table1[[#This Row],[_HARGA]]*1000),Table1[[#This Row],[HARGA_BYPASS]])</f>
        <v/>
      </c>
      <c r="V888" s="2"/>
      <c r="W888" s="2"/>
      <c r="X888" s="58" t="str">
        <f>IF(Table1[[#This Row],[ROWID]]="","",IF(Table1[[#This Row],[ROWID]]=C889,"",SUMIF(Table1[ROWID],Table1[[#This Row],[ROWID]],Table1[TOTAL])))</f>
        <v/>
      </c>
      <c r="AA88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88" t="str">
        <f>IF(Table1[[#This Row],[JUMLAH NOTA]]="","",IF(Table1[[#This Row],[CONV]]="",Table1[[#This Row],[JUMLAH NOTA]],Table1[[#This Row],[JUMLAH NOTA]]*Table1[[#This Row],[CONV]]))</f>
        <v/>
      </c>
      <c r="AC888" t="str">
        <f>IF(Table1[[#This Row],[ISI_CONV]]="","",IF(Table1[[#This Row],[CONV]]="",Table1[[#This Row],[SATUAN NOTA]],Table1[[#This Row],[SATUAN]]))</f>
        <v/>
      </c>
      <c r="AD888" s="58" t="str">
        <f>IF(Table1[[#This Row],[HARGA]]="","",IF(Table1[[#This Row],[CONV]]="",Table1[[#This Row],[HARGA]],Table1[[#This Row],[HARGA]]/Table1[[#This Row],[CONV]]))</f>
        <v/>
      </c>
      <c r="AE888" s="58" t="str">
        <f>IF(Table1[[#This Row],[HARGA_CONV]]="","",Table1[[#This Row],[HARGA_CONV]]*Table1[[#This Row],[ISI_CONV]]*(100%-(Table1[[#This Row],[DISKON]]+Table1[[#This Row],[DISKON NOTA]])))</f>
        <v/>
      </c>
      <c r="AF888" s="3">
        <f>IF(Table1[[#This Row],[TANGGAL NOTA]]="",AF887,Table1[[#This Row],[TANGGAL NOTA]])</f>
        <v>45534</v>
      </c>
      <c r="AG888" s="3"/>
      <c r="AH888" s="3">
        <f>IF(Table1[[#This Row],[TANGGAL UPDATE]]="",AH887,Table1[[#This Row],[TANGGAL UPDATE]])</f>
        <v>45535</v>
      </c>
      <c r="AI888" t="str" cm="1">
        <f t="array" ref="AI888">IF(Table1[[#This Row],[A1]]="",AI887,INDEX(Table6[3],Table1[[#This Row],[Q1]]))</f>
        <v>KO</v>
      </c>
      <c r="AJ888" t="str">
        <f>IF(Table1[[#This Row],[_KETERANGAN]]="","",Table1[[#This Row],[_KETERANGAN]])</f>
        <v/>
      </c>
      <c r="AK888" t="str" cm="1">
        <f t="array" ref="AK888">IF(Table1[[#This Row],[A1]]="",AK887,INDEX(Table6[3],Table1[[#This Row],[Q1]]))</f>
        <v>KO</v>
      </c>
      <c r="AL888" s="5" t="str" cm="1">
        <f t="array" ref="AL888">IF(Table1[[#This Row],[A1]]="",AL887,INDEX(Table6[1],Table1[[#This Row],[Q1]]))</f>
        <v>PERDANA</v>
      </c>
      <c r="AM888" t="str" cm="1">
        <f t="array" ref="AM888">IF(Table1[[#This Row],[A1]]="",AM887,INDEX(Table6[2],Table1[[#This Row],[Q1]]))</f>
        <v>BREBES</v>
      </c>
      <c r="AN888" t="str">
        <f>CONCATENATE(Table1[[#This Row],[TOKO_H]],"-",Table1[[#This Row],[KOTA_H]])</f>
        <v>PERDANA-BREBES</v>
      </c>
      <c r="AO888"/>
      <c r="AP888" t="s">
        <v>9561</v>
      </c>
      <c r="AQ888"/>
    </row>
    <row r="889" spans="1:43">
      <c r="A889" t="str">
        <f>IF(Table1[[#This Row],[KODE BARANG]]="","",MATCH(Table1[[#This Row],[KODE BARANG]],DBS[KODE BARANG],0))</f>
        <v/>
      </c>
      <c r="B889" t="str">
        <f>IF(Table1[[#This Row],[ROWID]]="","",ROW()-2)</f>
        <v/>
      </c>
      <c r="C889" t="str">
        <f>IF(Table1[[#This Row],[NAMA BARANG]]="","",IF(Table1[[#This Row],[ID]]="",C888,Table1[[#This Row],[ID]]))</f>
        <v/>
      </c>
      <c r="D889" t="str">
        <f>IF(Table1[[#This Row],[A1]]="","",MATCH(Table1[[#This Row],[A1]],Table6[5],0))</f>
        <v/>
      </c>
      <c r="E889" t="str">
        <f>IF(Table1[[#This Row],[ID]]="","",Table1[[#This Row],[TOKO-KOTA_H]])</f>
        <v/>
      </c>
      <c r="F889" t="str">
        <f>IF(Table1[[#This Row],[NOTA TOKO]]="","",ROW()-2)</f>
        <v/>
      </c>
      <c r="G889" s="59"/>
      <c r="H889" s="1"/>
      <c r="J889" s="1"/>
      <c r="K889"/>
      <c r="L889" t="str">
        <f>IF(Table1[[#This Row],[_NAMA BARANG]]="",IF(Table1[[#This Row],[//DBS]]="","",INDEX(DBS[NAMA],Table1[[#This Row],[//DBS]])),Table1[[#This Row],[_NAMA BARANG]])</f>
        <v/>
      </c>
      <c r="M889"/>
      <c r="O889" t="str">
        <f>IF(Table1[[#This Row],[ROWID]]="","",IF(Table1[[#This Row],[_KETERANGAN]]="STOCK BELUM LENGKAP","ADA",IF(Table1[[#This Row],[KODE BARANG]]="","TIDAK ADA","ADA")))</f>
        <v/>
      </c>
      <c r="R889" t="str">
        <f>IF(Table1[[#This Row],[//DBS]]="","",INDEX(DBS[ISI],Table1[[#This Row],[//DBS]]))</f>
        <v/>
      </c>
      <c r="S889" t="str">
        <f>IF(Table1[[#This Row],[//DBS]]="","",IF(Table1[[#This Row],[SATUAN_BYPASS]]="",INDEX(DBS[[SATUAN ]],Table1[[#This Row],[//DBS]]),Table1[SATUAN_BYPASS]))</f>
        <v/>
      </c>
      <c r="U889" s="58" t="str">
        <f>IF(Table1[[#This Row],[HARGA_BYPASS]]="",IF(Table1[[#This Row],[_HARGA]]="","",Table1[[#This Row],[_HARGA]]*1000),Table1[[#This Row],[HARGA_BYPASS]])</f>
        <v/>
      </c>
      <c r="V889" s="2"/>
      <c r="W889" s="2"/>
      <c r="X889" s="58" t="str">
        <f>IF(Table1[[#This Row],[ROWID]]="","",IF(Table1[[#This Row],[ROWID]]=C890,"",SUMIF(Table1[ROWID],Table1[[#This Row],[ROWID]],Table1[TOTAL])))</f>
        <v/>
      </c>
      <c r="AA88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89" t="str">
        <f>IF(Table1[[#This Row],[JUMLAH NOTA]]="","",IF(Table1[[#This Row],[CONV]]="",Table1[[#This Row],[JUMLAH NOTA]],Table1[[#This Row],[JUMLAH NOTA]]*Table1[[#This Row],[CONV]]))</f>
        <v/>
      </c>
      <c r="AC889" t="str">
        <f>IF(Table1[[#This Row],[ISI_CONV]]="","",IF(Table1[[#This Row],[CONV]]="",Table1[[#This Row],[SATUAN NOTA]],Table1[[#This Row],[SATUAN]]))</f>
        <v/>
      </c>
      <c r="AD889" s="58" t="str">
        <f>IF(Table1[[#This Row],[HARGA]]="","",IF(Table1[[#This Row],[CONV]]="",Table1[[#This Row],[HARGA]],Table1[[#This Row],[HARGA]]/Table1[[#This Row],[CONV]]))</f>
        <v/>
      </c>
      <c r="AE889" s="58" t="str">
        <f>IF(Table1[[#This Row],[HARGA_CONV]]="","",Table1[[#This Row],[HARGA_CONV]]*Table1[[#This Row],[ISI_CONV]]*(100%-(Table1[[#This Row],[DISKON]]+Table1[[#This Row],[DISKON NOTA]])))</f>
        <v/>
      </c>
      <c r="AF889" s="3">
        <f>IF(Table1[[#This Row],[TANGGAL NOTA]]="",AF888,Table1[[#This Row],[TANGGAL NOTA]])</f>
        <v>45534</v>
      </c>
      <c r="AG889" s="3"/>
      <c r="AH889" s="3">
        <f>IF(Table1[[#This Row],[TANGGAL UPDATE]]="",AH888,Table1[[#This Row],[TANGGAL UPDATE]])</f>
        <v>45535</v>
      </c>
      <c r="AI889" t="str" cm="1">
        <f t="array" ref="AI889">IF(Table1[[#This Row],[A1]]="",AI888,INDEX(Table6[3],Table1[[#This Row],[Q1]]))</f>
        <v>KO</v>
      </c>
      <c r="AJ889" t="str">
        <f>IF(Table1[[#This Row],[_KETERANGAN]]="","",Table1[[#This Row],[_KETERANGAN]])</f>
        <v/>
      </c>
      <c r="AK889" t="str" cm="1">
        <f t="array" ref="AK889">IF(Table1[[#This Row],[A1]]="",AK888,INDEX(Table6[3],Table1[[#This Row],[Q1]]))</f>
        <v>KO</v>
      </c>
      <c r="AL889" s="5" t="str" cm="1">
        <f t="array" ref="AL889">IF(Table1[[#This Row],[A1]]="",AL888,INDEX(Table6[1],Table1[[#This Row],[Q1]]))</f>
        <v>PERDANA</v>
      </c>
      <c r="AM889" t="str" cm="1">
        <f t="array" ref="AM889">IF(Table1[[#This Row],[A1]]="",AM888,INDEX(Table6[2],Table1[[#This Row],[Q1]]))</f>
        <v>BREBES</v>
      </c>
      <c r="AN889" t="str">
        <f>CONCATENATE(Table1[[#This Row],[TOKO_H]],"-",Table1[[#This Row],[KOTA_H]])</f>
        <v>PERDANA-BREBES</v>
      </c>
      <c r="AO889"/>
      <c r="AP889" t="s">
        <v>9561</v>
      </c>
      <c r="AQ889"/>
    </row>
    <row r="890" spans="1:43">
      <c r="A890" t="str">
        <f>IF(Table1[[#This Row],[KODE BARANG]]="","",MATCH(Table1[[#This Row],[KODE BARANG]],DBS[KODE BARANG],0))</f>
        <v/>
      </c>
      <c r="B890" t="str">
        <f>IF(Table1[[#This Row],[ROWID]]="","",ROW()-2)</f>
        <v/>
      </c>
      <c r="C890" t="str">
        <f>IF(Table1[[#This Row],[NAMA BARANG]]="","",IF(Table1[[#This Row],[ID]]="",C889,Table1[[#This Row],[ID]]))</f>
        <v/>
      </c>
      <c r="D890" t="str">
        <f>IF(Table1[[#This Row],[A1]]="","",MATCH(Table1[[#This Row],[A1]],Table6[5],0))</f>
        <v/>
      </c>
      <c r="E890" t="str">
        <f>IF(Table1[[#This Row],[ID]]="","",Table1[[#This Row],[TOKO-KOTA_H]])</f>
        <v/>
      </c>
      <c r="F890" t="str">
        <f>IF(Table1[[#This Row],[NOTA TOKO]]="","",ROW()-2)</f>
        <v/>
      </c>
      <c r="G890" s="59"/>
      <c r="H890" s="1"/>
      <c r="J890" s="1"/>
      <c r="K890"/>
      <c r="L890" t="str">
        <f>IF(Table1[[#This Row],[_NAMA BARANG]]="",IF(Table1[[#This Row],[//DBS]]="","",INDEX(DBS[NAMA],Table1[[#This Row],[//DBS]])),Table1[[#This Row],[_NAMA BARANG]])</f>
        <v/>
      </c>
      <c r="M890"/>
      <c r="O890" t="str">
        <f>IF(Table1[[#This Row],[ROWID]]="","",IF(Table1[[#This Row],[_KETERANGAN]]="STOCK BELUM LENGKAP","ADA",IF(Table1[[#This Row],[KODE BARANG]]="","TIDAK ADA","ADA")))</f>
        <v/>
      </c>
      <c r="R890" t="str">
        <f>IF(Table1[[#This Row],[//DBS]]="","",INDEX(DBS[ISI],Table1[[#This Row],[//DBS]]))</f>
        <v/>
      </c>
      <c r="S890" t="str">
        <f>IF(Table1[[#This Row],[//DBS]]="","",IF(Table1[[#This Row],[SATUAN_BYPASS]]="",INDEX(DBS[[SATUAN ]],Table1[[#This Row],[//DBS]]),Table1[SATUAN_BYPASS]))</f>
        <v/>
      </c>
      <c r="U890" s="58" t="str">
        <f>IF(Table1[[#This Row],[HARGA_BYPASS]]="",IF(Table1[[#This Row],[_HARGA]]="","",Table1[[#This Row],[_HARGA]]*1000),Table1[[#This Row],[HARGA_BYPASS]])</f>
        <v/>
      </c>
      <c r="V890" s="2"/>
      <c r="W890" s="2"/>
      <c r="X890" s="58" t="str">
        <f>IF(Table1[[#This Row],[ROWID]]="","",IF(Table1[[#This Row],[ROWID]]=C891,"",SUMIF(Table1[ROWID],Table1[[#This Row],[ROWID]],Table1[TOTAL])))</f>
        <v/>
      </c>
      <c r="AA89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90" t="str">
        <f>IF(Table1[[#This Row],[JUMLAH NOTA]]="","",IF(Table1[[#This Row],[CONV]]="",Table1[[#This Row],[JUMLAH NOTA]],Table1[[#This Row],[JUMLAH NOTA]]*Table1[[#This Row],[CONV]]))</f>
        <v/>
      </c>
      <c r="AC890" t="str">
        <f>IF(Table1[[#This Row],[ISI_CONV]]="","",IF(Table1[[#This Row],[CONV]]="",Table1[[#This Row],[SATUAN NOTA]],Table1[[#This Row],[SATUAN]]))</f>
        <v/>
      </c>
      <c r="AD890" s="58" t="str">
        <f>IF(Table1[[#This Row],[HARGA]]="","",IF(Table1[[#This Row],[CONV]]="",Table1[[#This Row],[HARGA]],Table1[[#This Row],[HARGA]]/Table1[[#This Row],[CONV]]))</f>
        <v/>
      </c>
      <c r="AE890" s="58" t="str">
        <f>IF(Table1[[#This Row],[HARGA_CONV]]="","",Table1[[#This Row],[HARGA_CONV]]*Table1[[#This Row],[ISI_CONV]]*(100%-(Table1[[#This Row],[DISKON]]+Table1[[#This Row],[DISKON NOTA]])))</f>
        <v/>
      </c>
      <c r="AF890" s="3">
        <f>IF(Table1[[#This Row],[TANGGAL NOTA]]="",AF889,Table1[[#This Row],[TANGGAL NOTA]])</f>
        <v>45534</v>
      </c>
      <c r="AG890" s="3"/>
      <c r="AH890" s="3">
        <f>IF(Table1[[#This Row],[TANGGAL UPDATE]]="",AH889,Table1[[#This Row],[TANGGAL UPDATE]])</f>
        <v>45535</v>
      </c>
      <c r="AI890" t="str" cm="1">
        <f t="array" ref="AI890">IF(Table1[[#This Row],[A1]]="",AI889,INDEX(Table6[3],Table1[[#This Row],[Q1]]))</f>
        <v>KO</v>
      </c>
      <c r="AJ890" t="str">
        <f>IF(Table1[[#This Row],[_KETERANGAN]]="","",Table1[[#This Row],[_KETERANGAN]])</f>
        <v/>
      </c>
      <c r="AK890" t="str" cm="1">
        <f t="array" ref="AK890">IF(Table1[[#This Row],[A1]]="",AK889,INDEX(Table6[3],Table1[[#This Row],[Q1]]))</f>
        <v>KO</v>
      </c>
      <c r="AL890" s="5" t="str" cm="1">
        <f t="array" ref="AL890">IF(Table1[[#This Row],[A1]]="",AL889,INDEX(Table6[1],Table1[[#This Row],[Q1]]))</f>
        <v>PERDANA</v>
      </c>
      <c r="AM890" t="str" cm="1">
        <f t="array" ref="AM890">IF(Table1[[#This Row],[A1]]="",AM889,INDEX(Table6[2],Table1[[#This Row],[Q1]]))</f>
        <v>BREBES</v>
      </c>
      <c r="AN890" t="str">
        <f>CONCATENATE(Table1[[#This Row],[TOKO_H]],"-",Table1[[#This Row],[KOTA_H]])</f>
        <v>PERDANA-BREBES</v>
      </c>
      <c r="AO890"/>
      <c r="AP890" t="s">
        <v>9561</v>
      </c>
      <c r="AQ890"/>
    </row>
    <row r="891" spans="1:43">
      <c r="A891" t="str">
        <f>IF(Table1[[#This Row],[KODE BARANG]]="","",MATCH(Table1[[#This Row],[KODE BARANG]],DBS[KODE BARANG],0))</f>
        <v/>
      </c>
      <c r="B891" t="str">
        <f>IF(Table1[[#This Row],[ROWID]]="","",ROW()-2)</f>
        <v/>
      </c>
      <c r="C891" t="str">
        <f>IF(Table1[[#This Row],[NAMA BARANG]]="","",IF(Table1[[#This Row],[ID]]="",C890,Table1[[#This Row],[ID]]))</f>
        <v/>
      </c>
      <c r="D891" t="str">
        <f>IF(Table1[[#This Row],[A1]]="","",MATCH(Table1[[#This Row],[A1]],Table6[5],0))</f>
        <v/>
      </c>
      <c r="E891" t="str">
        <f>IF(Table1[[#This Row],[ID]]="","",Table1[[#This Row],[TOKO-KOTA_H]])</f>
        <v/>
      </c>
      <c r="F891" t="str">
        <f>IF(Table1[[#This Row],[NOTA TOKO]]="","",ROW()-2)</f>
        <v/>
      </c>
      <c r="G891" s="59"/>
      <c r="H891" s="1"/>
      <c r="J891" s="1"/>
      <c r="K891"/>
      <c r="L891" t="str">
        <f>IF(Table1[[#This Row],[_NAMA BARANG]]="",IF(Table1[[#This Row],[//DBS]]="","",INDEX(DBS[NAMA],Table1[[#This Row],[//DBS]])),Table1[[#This Row],[_NAMA BARANG]])</f>
        <v/>
      </c>
      <c r="M891"/>
      <c r="O891" t="str">
        <f>IF(Table1[[#This Row],[ROWID]]="","",IF(Table1[[#This Row],[_KETERANGAN]]="STOCK BELUM LENGKAP","ADA",IF(Table1[[#This Row],[KODE BARANG]]="","TIDAK ADA","ADA")))</f>
        <v/>
      </c>
      <c r="R891" t="str">
        <f>IF(Table1[[#This Row],[//DBS]]="","",INDEX(DBS[ISI],Table1[[#This Row],[//DBS]]))</f>
        <v/>
      </c>
      <c r="S891" t="str">
        <f>IF(Table1[[#This Row],[//DBS]]="","",IF(Table1[[#This Row],[SATUAN_BYPASS]]="",INDEX(DBS[[SATUAN ]],Table1[[#This Row],[//DBS]]),Table1[SATUAN_BYPASS]))</f>
        <v/>
      </c>
      <c r="U891" s="58" t="str">
        <f>IF(Table1[[#This Row],[HARGA_BYPASS]]="",IF(Table1[[#This Row],[_HARGA]]="","",Table1[[#This Row],[_HARGA]]*1000),Table1[[#This Row],[HARGA_BYPASS]])</f>
        <v/>
      </c>
      <c r="V891" s="2"/>
      <c r="W891" s="2"/>
      <c r="X891" s="58" t="str">
        <f>IF(Table1[[#This Row],[ROWID]]="","",IF(Table1[[#This Row],[ROWID]]=C892,"",SUMIF(Table1[ROWID],Table1[[#This Row],[ROWID]],Table1[TOTAL])))</f>
        <v/>
      </c>
      <c r="AA89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91" t="str">
        <f>IF(Table1[[#This Row],[JUMLAH NOTA]]="","",IF(Table1[[#This Row],[CONV]]="",Table1[[#This Row],[JUMLAH NOTA]],Table1[[#This Row],[JUMLAH NOTA]]*Table1[[#This Row],[CONV]]))</f>
        <v/>
      </c>
      <c r="AC891" t="str">
        <f>IF(Table1[[#This Row],[ISI_CONV]]="","",IF(Table1[[#This Row],[CONV]]="",Table1[[#This Row],[SATUAN NOTA]],Table1[[#This Row],[SATUAN]]))</f>
        <v/>
      </c>
      <c r="AD891" s="58" t="str">
        <f>IF(Table1[[#This Row],[HARGA]]="","",IF(Table1[[#This Row],[CONV]]="",Table1[[#This Row],[HARGA]],Table1[[#This Row],[HARGA]]/Table1[[#This Row],[CONV]]))</f>
        <v/>
      </c>
      <c r="AE891" s="58" t="str">
        <f>IF(Table1[[#This Row],[HARGA_CONV]]="","",Table1[[#This Row],[HARGA_CONV]]*Table1[[#This Row],[ISI_CONV]]*(100%-(Table1[[#This Row],[DISKON]]+Table1[[#This Row],[DISKON NOTA]])))</f>
        <v/>
      </c>
      <c r="AF891" s="3">
        <f>IF(Table1[[#This Row],[TANGGAL NOTA]]="",AF890,Table1[[#This Row],[TANGGAL NOTA]])</f>
        <v>45534</v>
      </c>
      <c r="AG891" s="3"/>
      <c r="AH891" s="3">
        <f>IF(Table1[[#This Row],[TANGGAL UPDATE]]="",AH890,Table1[[#This Row],[TANGGAL UPDATE]])</f>
        <v>45535</v>
      </c>
      <c r="AI891" t="str" cm="1">
        <f t="array" ref="AI891">IF(Table1[[#This Row],[A1]]="",AI890,INDEX(Table6[3],Table1[[#This Row],[Q1]]))</f>
        <v>KO</v>
      </c>
      <c r="AJ891" t="str">
        <f>IF(Table1[[#This Row],[_KETERANGAN]]="","",Table1[[#This Row],[_KETERANGAN]])</f>
        <v/>
      </c>
      <c r="AK891" t="str" cm="1">
        <f t="array" ref="AK891">IF(Table1[[#This Row],[A1]]="",AK890,INDEX(Table6[3],Table1[[#This Row],[Q1]]))</f>
        <v>KO</v>
      </c>
      <c r="AL891" s="5" t="str" cm="1">
        <f t="array" ref="AL891">IF(Table1[[#This Row],[A1]]="",AL890,INDEX(Table6[1],Table1[[#This Row],[Q1]]))</f>
        <v>PERDANA</v>
      </c>
      <c r="AM891" t="str" cm="1">
        <f t="array" ref="AM891">IF(Table1[[#This Row],[A1]]="",AM890,INDEX(Table6[2],Table1[[#This Row],[Q1]]))</f>
        <v>BREBES</v>
      </c>
      <c r="AN891" t="str">
        <f>CONCATENATE(Table1[[#This Row],[TOKO_H]],"-",Table1[[#This Row],[KOTA_H]])</f>
        <v>PERDANA-BREBES</v>
      </c>
      <c r="AO891"/>
      <c r="AP891" t="s">
        <v>9561</v>
      </c>
      <c r="AQ891"/>
    </row>
    <row r="892" spans="1:43">
      <c r="A892" t="str">
        <f>IF(Table1[[#This Row],[KODE BARANG]]="","",MATCH(Table1[[#This Row],[KODE BARANG]],DBS[KODE BARANG],0))</f>
        <v/>
      </c>
      <c r="B892" t="str">
        <f>IF(Table1[[#This Row],[ROWID]]="","",ROW()-2)</f>
        <v/>
      </c>
      <c r="C892" t="str">
        <f>IF(Table1[[#This Row],[NAMA BARANG]]="","",IF(Table1[[#This Row],[ID]]="",C891,Table1[[#This Row],[ID]]))</f>
        <v/>
      </c>
      <c r="D892" t="str">
        <f>IF(Table1[[#This Row],[A1]]="","",MATCH(Table1[[#This Row],[A1]],Table6[5],0))</f>
        <v/>
      </c>
      <c r="E892" t="str">
        <f>IF(Table1[[#This Row],[ID]]="","",Table1[[#This Row],[TOKO-KOTA_H]])</f>
        <v/>
      </c>
      <c r="F892" t="str">
        <f>IF(Table1[[#This Row],[NOTA TOKO]]="","",ROW()-2)</f>
        <v/>
      </c>
      <c r="G892" s="59"/>
      <c r="H892" s="1"/>
      <c r="J892" s="1"/>
      <c r="K892"/>
      <c r="L892" t="str">
        <f>IF(Table1[[#This Row],[_NAMA BARANG]]="",IF(Table1[[#This Row],[//DBS]]="","",INDEX(DBS[NAMA],Table1[[#This Row],[//DBS]])),Table1[[#This Row],[_NAMA BARANG]])</f>
        <v/>
      </c>
      <c r="M892"/>
      <c r="O892" t="str">
        <f>IF(Table1[[#This Row],[ROWID]]="","",IF(Table1[[#This Row],[_KETERANGAN]]="STOCK BELUM LENGKAP","ADA",IF(Table1[[#This Row],[KODE BARANG]]="","TIDAK ADA","ADA")))</f>
        <v/>
      </c>
      <c r="R892" t="str">
        <f>IF(Table1[[#This Row],[//DBS]]="","",INDEX(DBS[ISI],Table1[[#This Row],[//DBS]]))</f>
        <v/>
      </c>
      <c r="S892" t="str">
        <f>IF(Table1[[#This Row],[//DBS]]="","",IF(Table1[[#This Row],[SATUAN_BYPASS]]="",INDEX(DBS[[SATUAN ]],Table1[[#This Row],[//DBS]]),Table1[SATUAN_BYPASS]))</f>
        <v/>
      </c>
      <c r="U892" s="58" t="str">
        <f>IF(Table1[[#This Row],[HARGA_BYPASS]]="",IF(Table1[[#This Row],[_HARGA]]="","",Table1[[#This Row],[_HARGA]]*1000),Table1[[#This Row],[HARGA_BYPASS]])</f>
        <v/>
      </c>
      <c r="V892" s="2"/>
      <c r="W892" s="2"/>
      <c r="X892" s="58" t="str">
        <f>IF(Table1[[#This Row],[ROWID]]="","",IF(Table1[[#This Row],[ROWID]]=C893,"",SUMIF(Table1[ROWID],Table1[[#This Row],[ROWID]],Table1[TOTAL])))</f>
        <v/>
      </c>
      <c r="AA89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92" t="str">
        <f>IF(Table1[[#This Row],[JUMLAH NOTA]]="","",IF(Table1[[#This Row],[CONV]]="",Table1[[#This Row],[JUMLAH NOTA]],Table1[[#This Row],[JUMLAH NOTA]]*Table1[[#This Row],[CONV]]))</f>
        <v/>
      </c>
      <c r="AC892" t="str">
        <f>IF(Table1[[#This Row],[ISI_CONV]]="","",IF(Table1[[#This Row],[CONV]]="",Table1[[#This Row],[SATUAN NOTA]],Table1[[#This Row],[SATUAN]]))</f>
        <v/>
      </c>
      <c r="AD892" s="58" t="str">
        <f>IF(Table1[[#This Row],[HARGA]]="","",IF(Table1[[#This Row],[CONV]]="",Table1[[#This Row],[HARGA]],Table1[[#This Row],[HARGA]]/Table1[[#This Row],[CONV]]))</f>
        <v/>
      </c>
      <c r="AE892" s="58" t="str">
        <f>IF(Table1[[#This Row],[HARGA_CONV]]="","",Table1[[#This Row],[HARGA_CONV]]*Table1[[#This Row],[ISI_CONV]]*(100%-(Table1[[#This Row],[DISKON]]+Table1[[#This Row],[DISKON NOTA]])))</f>
        <v/>
      </c>
      <c r="AF892" s="3">
        <f>IF(Table1[[#This Row],[TANGGAL NOTA]]="",AF891,Table1[[#This Row],[TANGGAL NOTA]])</f>
        <v>45534</v>
      </c>
      <c r="AG892" s="3"/>
      <c r="AH892" s="3">
        <f>IF(Table1[[#This Row],[TANGGAL UPDATE]]="",AH891,Table1[[#This Row],[TANGGAL UPDATE]])</f>
        <v>45535</v>
      </c>
      <c r="AI892" t="str" cm="1">
        <f t="array" ref="AI892">IF(Table1[[#This Row],[A1]]="",AI891,INDEX(Table6[3],Table1[[#This Row],[Q1]]))</f>
        <v>KO</v>
      </c>
      <c r="AJ892" t="str">
        <f>IF(Table1[[#This Row],[_KETERANGAN]]="","",Table1[[#This Row],[_KETERANGAN]])</f>
        <v/>
      </c>
      <c r="AK892" t="str" cm="1">
        <f t="array" ref="AK892">IF(Table1[[#This Row],[A1]]="",AK891,INDEX(Table6[3],Table1[[#This Row],[Q1]]))</f>
        <v>KO</v>
      </c>
      <c r="AL892" s="5" t="str" cm="1">
        <f t="array" ref="AL892">IF(Table1[[#This Row],[A1]]="",AL891,INDEX(Table6[1],Table1[[#This Row],[Q1]]))</f>
        <v>PERDANA</v>
      </c>
      <c r="AM892" t="str" cm="1">
        <f t="array" ref="AM892">IF(Table1[[#This Row],[A1]]="",AM891,INDEX(Table6[2],Table1[[#This Row],[Q1]]))</f>
        <v>BREBES</v>
      </c>
      <c r="AN892" t="str">
        <f>CONCATENATE(Table1[[#This Row],[TOKO_H]],"-",Table1[[#This Row],[KOTA_H]])</f>
        <v>PERDANA-BREBES</v>
      </c>
      <c r="AO892"/>
      <c r="AP892" t="s">
        <v>9561</v>
      </c>
      <c r="AQ892"/>
    </row>
    <row r="893" spans="1:43">
      <c r="A893" t="str">
        <f>IF(Table1[[#This Row],[KODE BARANG]]="","",MATCH(Table1[[#This Row],[KODE BARANG]],DBS[KODE BARANG],0))</f>
        <v/>
      </c>
      <c r="B893" t="str">
        <f>IF(Table1[[#This Row],[ROWID]]="","",ROW()-2)</f>
        <v/>
      </c>
      <c r="C893" t="str">
        <f>IF(Table1[[#This Row],[NAMA BARANG]]="","",IF(Table1[[#This Row],[ID]]="",C892,Table1[[#This Row],[ID]]))</f>
        <v/>
      </c>
      <c r="D893" t="str">
        <f>IF(Table1[[#This Row],[A1]]="","",MATCH(Table1[[#This Row],[A1]],Table6[5],0))</f>
        <v/>
      </c>
      <c r="E893" t="str">
        <f>IF(Table1[[#This Row],[ID]]="","",Table1[[#This Row],[TOKO-KOTA_H]])</f>
        <v/>
      </c>
      <c r="F893" t="str">
        <f>IF(Table1[[#This Row],[NOTA TOKO]]="","",ROW()-2)</f>
        <v/>
      </c>
      <c r="G893" s="59"/>
      <c r="H893" s="1"/>
      <c r="J893" s="1"/>
      <c r="K893"/>
      <c r="L893" t="str">
        <f>IF(Table1[[#This Row],[_NAMA BARANG]]="",IF(Table1[[#This Row],[//DBS]]="","",INDEX(DBS[NAMA],Table1[[#This Row],[//DBS]])),Table1[[#This Row],[_NAMA BARANG]])</f>
        <v/>
      </c>
      <c r="M893"/>
      <c r="O893" t="str">
        <f>IF(Table1[[#This Row],[ROWID]]="","",IF(Table1[[#This Row],[_KETERANGAN]]="STOCK BELUM LENGKAP","ADA",IF(Table1[[#This Row],[KODE BARANG]]="","TIDAK ADA","ADA")))</f>
        <v/>
      </c>
      <c r="R893" t="str">
        <f>IF(Table1[[#This Row],[//DBS]]="","",INDEX(DBS[ISI],Table1[[#This Row],[//DBS]]))</f>
        <v/>
      </c>
      <c r="S893" t="str">
        <f>IF(Table1[[#This Row],[//DBS]]="","",IF(Table1[[#This Row],[SATUAN_BYPASS]]="",INDEX(DBS[[SATUAN ]],Table1[[#This Row],[//DBS]]),Table1[SATUAN_BYPASS]))</f>
        <v/>
      </c>
      <c r="U893" s="58" t="str">
        <f>IF(Table1[[#This Row],[HARGA_BYPASS]]="",IF(Table1[[#This Row],[_HARGA]]="","",Table1[[#This Row],[_HARGA]]*1000),Table1[[#This Row],[HARGA_BYPASS]])</f>
        <v/>
      </c>
      <c r="V893" s="2"/>
      <c r="W893" s="2"/>
      <c r="X893" s="58" t="str">
        <f>IF(Table1[[#This Row],[ROWID]]="","",IF(Table1[[#This Row],[ROWID]]=C894,"",SUMIF(Table1[ROWID],Table1[[#This Row],[ROWID]],Table1[TOTAL])))</f>
        <v/>
      </c>
      <c r="AA89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93" t="str">
        <f>IF(Table1[[#This Row],[JUMLAH NOTA]]="","",IF(Table1[[#This Row],[CONV]]="",Table1[[#This Row],[JUMLAH NOTA]],Table1[[#This Row],[JUMLAH NOTA]]*Table1[[#This Row],[CONV]]))</f>
        <v/>
      </c>
      <c r="AC893" t="str">
        <f>IF(Table1[[#This Row],[ISI_CONV]]="","",IF(Table1[[#This Row],[CONV]]="",Table1[[#This Row],[SATUAN NOTA]],Table1[[#This Row],[SATUAN]]))</f>
        <v/>
      </c>
      <c r="AD893" s="58" t="str">
        <f>IF(Table1[[#This Row],[HARGA]]="","",IF(Table1[[#This Row],[CONV]]="",Table1[[#This Row],[HARGA]],Table1[[#This Row],[HARGA]]/Table1[[#This Row],[CONV]]))</f>
        <v/>
      </c>
      <c r="AE893" s="58" t="str">
        <f>IF(Table1[[#This Row],[HARGA_CONV]]="","",Table1[[#This Row],[HARGA_CONV]]*Table1[[#This Row],[ISI_CONV]]*(100%-(Table1[[#This Row],[DISKON]]+Table1[[#This Row],[DISKON NOTA]])))</f>
        <v/>
      </c>
      <c r="AF893" s="3">
        <f>IF(Table1[[#This Row],[TANGGAL NOTA]]="",AF892,Table1[[#This Row],[TANGGAL NOTA]])</f>
        <v>45534</v>
      </c>
      <c r="AG893" s="3"/>
      <c r="AH893" s="3">
        <f>IF(Table1[[#This Row],[TANGGAL UPDATE]]="",AH892,Table1[[#This Row],[TANGGAL UPDATE]])</f>
        <v>45535</v>
      </c>
      <c r="AI893" t="str" cm="1">
        <f t="array" ref="AI893">IF(Table1[[#This Row],[A1]]="",AI892,INDEX(Table6[3],Table1[[#This Row],[Q1]]))</f>
        <v>KO</v>
      </c>
      <c r="AJ893" t="str">
        <f>IF(Table1[[#This Row],[_KETERANGAN]]="","",Table1[[#This Row],[_KETERANGAN]])</f>
        <v/>
      </c>
      <c r="AK893" t="str" cm="1">
        <f t="array" ref="AK893">IF(Table1[[#This Row],[A1]]="",AK892,INDEX(Table6[3],Table1[[#This Row],[Q1]]))</f>
        <v>KO</v>
      </c>
      <c r="AL893" s="5" t="str" cm="1">
        <f t="array" ref="AL893">IF(Table1[[#This Row],[A1]]="",AL892,INDEX(Table6[1],Table1[[#This Row],[Q1]]))</f>
        <v>PERDANA</v>
      </c>
      <c r="AM893" t="str" cm="1">
        <f t="array" ref="AM893">IF(Table1[[#This Row],[A1]]="",AM892,INDEX(Table6[2],Table1[[#This Row],[Q1]]))</f>
        <v>BREBES</v>
      </c>
      <c r="AN893" t="str">
        <f>CONCATENATE(Table1[[#This Row],[TOKO_H]],"-",Table1[[#This Row],[KOTA_H]])</f>
        <v>PERDANA-BREBES</v>
      </c>
      <c r="AO893"/>
      <c r="AP893" t="s">
        <v>9561</v>
      </c>
      <c r="AQ893"/>
    </row>
    <row r="894" spans="1:43">
      <c r="A894" t="str">
        <f>IF(Table1[[#This Row],[KODE BARANG]]="","",MATCH(Table1[[#This Row],[KODE BARANG]],DBS[KODE BARANG],0))</f>
        <v/>
      </c>
      <c r="B894" t="str">
        <f>IF(Table1[[#This Row],[ROWID]]="","",ROW()-2)</f>
        <v/>
      </c>
      <c r="C894" t="str">
        <f>IF(Table1[[#This Row],[NAMA BARANG]]="","",IF(Table1[[#This Row],[ID]]="",C893,Table1[[#This Row],[ID]]))</f>
        <v/>
      </c>
      <c r="D894" t="str">
        <f>IF(Table1[[#This Row],[A1]]="","",MATCH(Table1[[#This Row],[A1]],Table6[5],0))</f>
        <v/>
      </c>
      <c r="E894" t="str">
        <f>IF(Table1[[#This Row],[ID]]="","",Table1[[#This Row],[TOKO-KOTA_H]])</f>
        <v/>
      </c>
      <c r="F894" t="str">
        <f>IF(Table1[[#This Row],[NOTA TOKO]]="","",ROW()-2)</f>
        <v/>
      </c>
      <c r="G894" s="59"/>
      <c r="H894" s="1"/>
      <c r="J894" s="1"/>
      <c r="K894"/>
      <c r="L894" t="str">
        <f>IF(Table1[[#This Row],[_NAMA BARANG]]="",IF(Table1[[#This Row],[//DBS]]="","",INDEX(DBS[NAMA],Table1[[#This Row],[//DBS]])),Table1[[#This Row],[_NAMA BARANG]])</f>
        <v/>
      </c>
      <c r="M894"/>
      <c r="O894" t="str">
        <f>IF(Table1[[#This Row],[ROWID]]="","",IF(Table1[[#This Row],[_KETERANGAN]]="STOCK BELUM LENGKAP","ADA",IF(Table1[[#This Row],[KODE BARANG]]="","TIDAK ADA","ADA")))</f>
        <v/>
      </c>
      <c r="R894" t="str">
        <f>IF(Table1[[#This Row],[//DBS]]="","",INDEX(DBS[ISI],Table1[[#This Row],[//DBS]]))</f>
        <v/>
      </c>
      <c r="S894" t="str">
        <f>IF(Table1[[#This Row],[//DBS]]="","",IF(Table1[[#This Row],[SATUAN_BYPASS]]="",INDEX(DBS[[SATUAN ]],Table1[[#This Row],[//DBS]]),Table1[SATUAN_BYPASS]))</f>
        <v/>
      </c>
      <c r="U894" s="58" t="str">
        <f>IF(Table1[[#This Row],[HARGA_BYPASS]]="",IF(Table1[[#This Row],[_HARGA]]="","",Table1[[#This Row],[_HARGA]]*1000),Table1[[#This Row],[HARGA_BYPASS]])</f>
        <v/>
      </c>
      <c r="V894" s="2"/>
      <c r="W894" s="2"/>
      <c r="X894" s="58" t="str">
        <f>IF(Table1[[#This Row],[ROWID]]="","",IF(Table1[[#This Row],[ROWID]]=C895,"",SUMIF(Table1[ROWID],Table1[[#This Row],[ROWID]],Table1[TOTAL])))</f>
        <v/>
      </c>
      <c r="AA89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94" t="str">
        <f>IF(Table1[[#This Row],[JUMLAH NOTA]]="","",IF(Table1[[#This Row],[CONV]]="",Table1[[#This Row],[JUMLAH NOTA]],Table1[[#This Row],[JUMLAH NOTA]]*Table1[[#This Row],[CONV]]))</f>
        <v/>
      </c>
      <c r="AC894" t="str">
        <f>IF(Table1[[#This Row],[ISI_CONV]]="","",IF(Table1[[#This Row],[CONV]]="",Table1[[#This Row],[SATUAN NOTA]],Table1[[#This Row],[SATUAN]]))</f>
        <v/>
      </c>
      <c r="AD894" s="58" t="str">
        <f>IF(Table1[[#This Row],[HARGA]]="","",IF(Table1[[#This Row],[CONV]]="",Table1[[#This Row],[HARGA]],Table1[[#This Row],[HARGA]]/Table1[[#This Row],[CONV]]))</f>
        <v/>
      </c>
      <c r="AE894" s="58" t="str">
        <f>IF(Table1[[#This Row],[HARGA_CONV]]="","",Table1[[#This Row],[HARGA_CONV]]*Table1[[#This Row],[ISI_CONV]]*(100%-(Table1[[#This Row],[DISKON]]+Table1[[#This Row],[DISKON NOTA]])))</f>
        <v/>
      </c>
      <c r="AF894" s="3">
        <f>IF(Table1[[#This Row],[TANGGAL NOTA]]="",AF893,Table1[[#This Row],[TANGGAL NOTA]])</f>
        <v>45534</v>
      </c>
      <c r="AG894" s="3"/>
      <c r="AH894" s="3">
        <f>IF(Table1[[#This Row],[TANGGAL UPDATE]]="",AH893,Table1[[#This Row],[TANGGAL UPDATE]])</f>
        <v>45535</v>
      </c>
      <c r="AI894" t="str" cm="1">
        <f t="array" ref="AI894">IF(Table1[[#This Row],[A1]]="",AI893,INDEX(Table6[3],Table1[[#This Row],[Q1]]))</f>
        <v>KO</v>
      </c>
      <c r="AJ894" t="str">
        <f>IF(Table1[[#This Row],[_KETERANGAN]]="","",Table1[[#This Row],[_KETERANGAN]])</f>
        <v/>
      </c>
      <c r="AK894" t="str" cm="1">
        <f t="array" ref="AK894">IF(Table1[[#This Row],[A1]]="",AK893,INDEX(Table6[3],Table1[[#This Row],[Q1]]))</f>
        <v>KO</v>
      </c>
      <c r="AL894" s="5" t="str" cm="1">
        <f t="array" ref="AL894">IF(Table1[[#This Row],[A1]]="",AL893,INDEX(Table6[1],Table1[[#This Row],[Q1]]))</f>
        <v>PERDANA</v>
      </c>
      <c r="AM894" t="str" cm="1">
        <f t="array" ref="AM894">IF(Table1[[#This Row],[A1]]="",AM893,INDEX(Table6[2],Table1[[#This Row],[Q1]]))</f>
        <v>BREBES</v>
      </c>
      <c r="AN894" t="str">
        <f>CONCATENATE(Table1[[#This Row],[TOKO_H]],"-",Table1[[#This Row],[KOTA_H]])</f>
        <v>PERDANA-BREBES</v>
      </c>
      <c r="AO894"/>
      <c r="AP894" t="s">
        <v>9561</v>
      </c>
      <c r="AQ894"/>
    </row>
    <row r="895" spans="1:43">
      <c r="A895" t="str">
        <f>IF(Table1[[#This Row],[KODE BARANG]]="","",MATCH(Table1[[#This Row],[KODE BARANG]],DBS[KODE BARANG],0))</f>
        <v/>
      </c>
      <c r="B895" t="str">
        <f>IF(Table1[[#This Row],[ROWID]]="","",ROW()-2)</f>
        <v/>
      </c>
      <c r="C895" t="str">
        <f>IF(Table1[[#This Row],[NAMA BARANG]]="","",IF(Table1[[#This Row],[ID]]="",C894,Table1[[#This Row],[ID]]))</f>
        <v/>
      </c>
      <c r="D895" t="str">
        <f>IF(Table1[[#This Row],[A1]]="","",MATCH(Table1[[#This Row],[A1]],Table6[5],0))</f>
        <v/>
      </c>
      <c r="E895" t="str">
        <f>IF(Table1[[#This Row],[ID]]="","",Table1[[#This Row],[TOKO-KOTA_H]])</f>
        <v/>
      </c>
      <c r="F895" t="str">
        <f>IF(Table1[[#This Row],[NOTA TOKO]]="","",ROW()-2)</f>
        <v/>
      </c>
      <c r="G895" s="59"/>
      <c r="H895" s="1"/>
      <c r="J895" s="1"/>
      <c r="K895"/>
      <c r="L895" t="str">
        <f>IF(Table1[[#This Row],[_NAMA BARANG]]="",IF(Table1[[#This Row],[//DBS]]="","",INDEX(DBS[NAMA],Table1[[#This Row],[//DBS]])),Table1[[#This Row],[_NAMA BARANG]])</f>
        <v/>
      </c>
      <c r="M895"/>
      <c r="O895" t="str">
        <f>IF(Table1[[#This Row],[ROWID]]="","",IF(Table1[[#This Row],[_KETERANGAN]]="STOCK BELUM LENGKAP","ADA",IF(Table1[[#This Row],[KODE BARANG]]="","TIDAK ADA","ADA")))</f>
        <v/>
      </c>
      <c r="R895" t="str">
        <f>IF(Table1[[#This Row],[//DBS]]="","",INDEX(DBS[ISI],Table1[[#This Row],[//DBS]]))</f>
        <v/>
      </c>
      <c r="S895" t="str">
        <f>IF(Table1[[#This Row],[//DBS]]="","",IF(Table1[[#This Row],[SATUAN_BYPASS]]="",INDEX(DBS[[SATUAN ]],Table1[[#This Row],[//DBS]]),Table1[SATUAN_BYPASS]))</f>
        <v/>
      </c>
      <c r="U895" s="58" t="str">
        <f>IF(Table1[[#This Row],[HARGA_BYPASS]]="",IF(Table1[[#This Row],[_HARGA]]="","",Table1[[#This Row],[_HARGA]]*1000),Table1[[#This Row],[HARGA_BYPASS]])</f>
        <v/>
      </c>
      <c r="V895" s="2"/>
      <c r="W895" s="2"/>
      <c r="X895" s="58" t="str">
        <f>IF(Table1[[#This Row],[ROWID]]="","",IF(Table1[[#This Row],[ROWID]]=C896,"",SUMIF(Table1[ROWID],Table1[[#This Row],[ROWID]],Table1[TOTAL])))</f>
        <v/>
      </c>
      <c r="AA89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95" t="str">
        <f>IF(Table1[[#This Row],[JUMLAH NOTA]]="","",IF(Table1[[#This Row],[CONV]]="",Table1[[#This Row],[JUMLAH NOTA]],Table1[[#This Row],[JUMLAH NOTA]]*Table1[[#This Row],[CONV]]))</f>
        <v/>
      </c>
      <c r="AC895" t="str">
        <f>IF(Table1[[#This Row],[ISI_CONV]]="","",IF(Table1[[#This Row],[CONV]]="",Table1[[#This Row],[SATUAN NOTA]],Table1[[#This Row],[SATUAN]]))</f>
        <v/>
      </c>
      <c r="AD895" s="58" t="str">
        <f>IF(Table1[[#This Row],[HARGA]]="","",IF(Table1[[#This Row],[CONV]]="",Table1[[#This Row],[HARGA]],Table1[[#This Row],[HARGA]]/Table1[[#This Row],[CONV]]))</f>
        <v/>
      </c>
      <c r="AE895" s="58" t="str">
        <f>IF(Table1[[#This Row],[HARGA_CONV]]="","",Table1[[#This Row],[HARGA_CONV]]*Table1[[#This Row],[ISI_CONV]]*(100%-(Table1[[#This Row],[DISKON]]+Table1[[#This Row],[DISKON NOTA]])))</f>
        <v/>
      </c>
      <c r="AF895" s="3">
        <f>IF(Table1[[#This Row],[TANGGAL NOTA]]="",AF894,Table1[[#This Row],[TANGGAL NOTA]])</f>
        <v>45534</v>
      </c>
      <c r="AG895" s="3"/>
      <c r="AH895" s="3">
        <f>IF(Table1[[#This Row],[TANGGAL UPDATE]]="",AH894,Table1[[#This Row],[TANGGAL UPDATE]])</f>
        <v>45535</v>
      </c>
      <c r="AI895" t="str" cm="1">
        <f t="array" ref="AI895">IF(Table1[[#This Row],[A1]]="",AI894,INDEX(Table6[3],Table1[[#This Row],[Q1]]))</f>
        <v>KO</v>
      </c>
      <c r="AJ895" t="str">
        <f>IF(Table1[[#This Row],[_KETERANGAN]]="","",Table1[[#This Row],[_KETERANGAN]])</f>
        <v/>
      </c>
      <c r="AK895" t="str" cm="1">
        <f t="array" ref="AK895">IF(Table1[[#This Row],[A1]]="",AK894,INDEX(Table6[3],Table1[[#This Row],[Q1]]))</f>
        <v>KO</v>
      </c>
      <c r="AL895" s="5" t="str" cm="1">
        <f t="array" ref="AL895">IF(Table1[[#This Row],[A1]]="",AL894,INDEX(Table6[1],Table1[[#This Row],[Q1]]))</f>
        <v>PERDANA</v>
      </c>
      <c r="AM895" t="str" cm="1">
        <f t="array" ref="AM895">IF(Table1[[#This Row],[A1]]="",AM894,INDEX(Table6[2],Table1[[#This Row],[Q1]]))</f>
        <v>BREBES</v>
      </c>
      <c r="AN895" t="str">
        <f>CONCATENATE(Table1[[#This Row],[TOKO_H]],"-",Table1[[#This Row],[KOTA_H]])</f>
        <v>PERDANA-BREBES</v>
      </c>
      <c r="AO895"/>
      <c r="AP895" t="s">
        <v>9561</v>
      </c>
      <c r="AQ895"/>
    </row>
    <row r="896" spans="1:43">
      <c r="A896" t="str">
        <f>IF(Table1[[#This Row],[KODE BARANG]]="","",MATCH(Table1[[#This Row],[KODE BARANG]],DBS[KODE BARANG],0))</f>
        <v/>
      </c>
      <c r="B896" t="str">
        <f>IF(Table1[[#This Row],[ROWID]]="","",ROW()-2)</f>
        <v/>
      </c>
      <c r="C896" t="str">
        <f>IF(Table1[[#This Row],[NAMA BARANG]]="","",IF(Table1[[#This Row],[ID]]="",C895,Table1[[#This Row],[ID]]))</f>
        <v/>
      </c>
      <c r="D896" t="str">
        <f>IF(Table1[[#This Row],[A1]]="","",MATCH(Table1[[#This Row],[A1]],Table6[5],0))</f>
        <v/>
      </c>
      <c r="E896" t="str">
        <f>IF(Table1[[#This Row],[ID]]="","",Table1[[#This Row],[TOKO-KOTA_H]])</f>
        <v/>
      </c>
      <c r="F896" t="str">
        <f>IF(Table1[[#This Row],[NOTA TOKO]]="","",ROW()-2)</f>
        <v/>
      </c>
      <c r="G896" s="59"/>
      <c r="H896" s="1"/>
      <c r="J896" s="1"/>
      <c r="K896"/>
      <c r="L896" t="str">
        <f>IF(Table1[[#This Row],[_NAMA BARANG]]="",IF(Table1[[#This Row],[//DBS]]="","",INDEX(DBS[NAMA],Table1[[#This Row],[//DBS]])),Table1[[#This Row],[_NAMA BARANG]])</f>
        <v/>
      </c>
      <c r="M896"/>
      <c r="O896" t="str">
        <f>IF(Table1[[#This Row],[ROWID]]="","",IF(Table1[[#This Row],[_KETERANGAN]]="STOCK BELUM LENGKAP","ADA",IF(Table1[[#This Row],[KODE BARANG]]="","TIDAK ADA","ADA")))</f>
        <v/>
      </c>
      <c r="R896" t="str">
        <f>IF(Table1[[#This Row],[//DBS]]="","",INDEX(DBS[ISI],Table1[[#This Row],[//DBS]]))</f>
        <v/>
      </c>
      <c r="S896" t="str">
        <f>IF(Table1[[#This Row],[//DBS]]="","",IF(Table1[[#This Row],[SATUAN_BYPASS]]="",INDEX(DBS[[SATUAN ]],Table1[[#This Row],[//DBS]]),Table1[SATUAN_BYPASS]))</f>
        <v/>
      </c>
      <c r="U896" s="58" t="str">
        <f>IF(Table1[[#This Row],[HARGA_BYPASS]]="",IF(Table1[[#This Row],[_HARGA]]="","",Table1[[#This Row],[_HARGA]]*1000),Table1[[#This Row],[HARGA_BYPASS]])</f>
        <v/>
      </c>
      <c r="V896" s="2"/>
      <c r="W896" s="2"/>
      <c r="X896" s="58" t="str">
        <f>IF(Table1[[#This Row],[ROWID]]="","",IF(Table1[[#This Row],[ROWID]]=C897,"",SUMIF(Table1[ROWID],Table1[[#This Row],[ROWID]],Table1[TOTAL])))</f>
        <v/>
      </c>
      <c r="AA89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96" t="str">
        <f>IF(Table1[[#This Row],[JUMLAH NOTA]]="","",IF(Table1[[#This Row],[CONV]]="",Table1[[#This Row],[JUMLAH NOTA]],Table1[[#This Row],[JUMLAH NOTA]]*Table1[[#This Row],[CONV]]))</f>
        <v/>
      </c>
      <c r="AC896" t="str">
        <f>IF(Table1[[#This Row],[ISI_CONV]]="","",IF(Table1[[#This Row],[CONV]]="",Table1[[#This Row],[SATUAN NOTA]],Table1[[#This Row],[SATUAN]]))</f>
        <v/>
      </c>
      <c r="AD896" s="58" t="str">
        <f>IF(Table1[[#This Row],[HARGA]]="","",IF(Table1[[#This Row],[CONV]]="",Table1[[#This Row],[HARGA]],Table1[[#This Row],[HARGA]]/Table1[[#This Row],[CONV]]))</f>
        <v/>
      </c>
      <c r="AE896" s="58" t="str">
        <f>IF(Table1[[#This Row],[HARGA_CONV]]="","",Table1[[#This Row],[HARGA_CONV]]*Table1[[#This Row],[ISI_CONV]]*(100%-(Table1[[#This Row],[DISKON]]+Table1[[#This Row],[DISKON NOTA]])))</f>
        <v/>
      </c>
      <c r="AF896" s="3">
        <f>IF(Table1[[#This Row],[TANGGAL NOTA]]="",AF895,Table1[[#This Row],[TANGGAL NOTA]])</f>
        <v>45534</v>
      </c>
      <c r="AG896" s="3"/>
      <c r="AH896" s="3">
        <f>IF(Table1[[#This Row],[TANGGAL UPDATE]]="",AH895,Table1[[#This Row],[TANGGAL UPDATE]])</f>
        <v>45535</v>
      </c>
      <c r="AI896" t="str" cm="1">
        <f t="array" ref="AI896">IF(Table1[[#This Row],[A1]]="",AI895,INDEX(Table6[3],Table1[[#This Row],[Q1]]))</f>
        <v>KO</v>
      </c>
      <c r="AJ896" t="str">
        <f>IF(Table1[[#This Row],[_KETERANGAN]]="","",Table1[[#This Row],[_KETERANGAN]])</f>
        <v/>
      </c>
      <c r="AK896" t="str" cm="1">
        <f t="array" ref="AK896">IF(Table1[[#This Row],[A1]]="",AK895,INDEX(Table6[3],Table1[[#This Row],[Q1]]))</f>
        <v>KO</v>
      </c>
      <c r="AL896" s="5" t="str" cm="1">
        <f t="array" ref="AL896">IF(Table1[[#This Row],[A1]]="",AL895,INDEX(Table6[1],Table1[[#This Row],[Q1]]))</f>
        <v>PERDANA</v>
      </c>
      <c r="AM896" t="str" cm="1">
        <f t="array" ref="AM896">IF(Table1[[#This Row],[A1]]="",AM895,INDEX(Table6[2],Table1[[#This Row],[Q1]]))</f>
        <v>BREBES</v>
      </c>
      <c r="AN896" t="str">
        <f>CONCATENATE(Table1[[#This Row],[TOKO_H]],"-",Table1[[#This Row],[KOTA_H]])</f>
        <v>PERDANA-BREBES</v>
      </c>
      <c r="AO896"/>
      <c r="AP896" t="s">
        <v>9561</v>
      </c>
      <c r="AQ896"/>
    </row>
    <row r="897" spans="1:43">
      <c r="A897" t="str">
        <f>IF(Table1[[#This Row],[KODE BARANG]]="","",MATCH(Table1[[#This Row],[KODE BARANG]],DBS[KODE BARANG],0))</f>
        <v/>
      </c>
      <c r="B897" t="str">
        <f>IF(Table1[[#This Row],[ROWID]]="","",ROW()-2)</f>
        <v/>
      </c>
      <c r="C897" t="str">
        <f>IF(Table1[[#This Row],[NAMA BARANG]]="","",IF(Table1[[#This Row],[ID]]="",C896,Table1[[#This Row],[ID]]))</f>
        <v/>
      </c>
      <c r="D897" t="str">
        <f>IF(Table1[[#This Row],[A1]]="","",MATCH(Table1[[#This Row],[A1]],Table6[5],0))</f>
        <v/>
      </c>
      <c r="E897" t="str">
        <f>IF(Table1[[#This Row],[ID]]="","",Table1[[#This Row],[TOKO-KOTA_H]])</f>
        <v/>
      </c>
      <c r="F897" t="str">
        <f>IF(Table1[[#This Row],[NOTA TOKO]]="","",ROW()-2)</f>
        <v/>
      </c>
      <c r="G897" s="59"/>
      <c r="H897" s="1"/>
      <c r="J897" s="1"/>
      <c r="K897"/>
      <c r="L897" t="str">
        <f>IF(Table1[[#This Row],[_NAMA BARANG]]="",IF(Table1[[#This Row],[//DBS]]="","",INDEX(DBS[NAMA],Table1[[#This Row],[//DBS]])),Table1[[#This Row],[_NAMA BARANG]])</f>
        <v/>
      </c>
      <c r="M897"/>
      <c r="O897" t="str">
        <f>IF(Table1[[#This Row],[ROWID]]="","",IF(Table1[[#This Row],[_KETERANGAN]]="STOCK BELUM LENGKAP","ADA",IF(Table1[[#This Row],[KODE BARANG]]="","TIDAK ADA","ADA")))</f>
        <v/>
      </c>
      <c r="R897" t="str">
        <f>IF(Table1[[#This Row],[//DBS]]="","",INDEX(DBS[ISI],Table1[[#This Row],[//DBS]]))</f>
        <v/>
      </c>
      <c r="S897" t="str">
        <f>IF(Table1[[#This Row],[//DBS]]="","",IF(Table1[[#This Row],[SATUAN_BYPASS]]="",INDEX(DBS[[SATUAN ]],Table1[[#This Row],[//DBS]]),Table1[SATUAN_BYPASS]))</f>
        <v/>
      </c>
      <c r="U897" s="58" t="str">
        <f>IF(Table1[[#This Row],[HARGA_BYPASS]]="",IF(Table1[[#This Row],[_HARGA]]="","",Table1[[#This Row],[_HARGA]]*1000),Table1[[#This Row],[HARGA_BYPASS]])</f>
        <v/>
      </c>
      <c r="V897" s="2"/>
      <c r="W897" s="2"/>
      <c r="X897" s="58" t="str">
        <f>IF(Table1[[#This Row],[ROWID]]="","",IF(Table1[[#This Row],[ROWID]]=C898,"",SUMIF(Table1[ROWID],Table1[[#This Row],[ROWID]],Table1[TOTAL])))</f>
        <v/>
      </c>
      <c r="AA89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97" t="str">
        <f>IF(Table1[[#This Row],[JUMLAH NOTA]]="","",IF(Table1[[#This Row],[CONV]]="",Table1[[#This Row],[JUMLAH NOTA]],Table1[[#This Row],[JUMLAH NOTA]]*Table1[[#This Row],[CONV]]))</f>
        <v/>
      </c>
      <c r="AC897" t="str">
        <f>IF(Table1[[#This Row],[ISI_CONV]]="","",IF(Table1[[#This Row],[CONV]]="",Table1[[#This Row],[SATUAN NOTA]],Table1[[#This Row],[SATUAN]]))</f>
        <v/>
      </c>
      <c r="AD897" s="58" t="str">
        <f>IF(Table1[[#This Row],[HARGA]]="","",IF(Table1[[#This Row],[CONV]]="",Table1[[#This Row],[HARGA]],Table1[[#This Row],[HARGA]]/Table1[[#This Row],[CONV]]))</f>
        <v/>
      </c>
      <c r="AE897" s="58" t="str">
        <f>IF(Table1[[#This Row],[HARGA_CONV]]="","",Table1[[#This Row],[HARGA_CONV]]*Table1[[#This Row],[ISI_CONV]]*(100%-(Table1[[#This Row],[DISKON]]+Table1[[#This Row],[DISKON NOTA]])))</f>
        <v/>
      </c>
      <c r="AF897" s="3">
        <f>IF(Table1[[#This Row],[TANGGAL NOTA]]="",AF896,Table1[[#This Row],[TANGGAL NOTA]])</f>
        <v>45534</v>
      </c>
      <c r="AG897" s="3"/>
      <c r="AH897" s="3">
        <f>IF(Table1[[#This Row],[TANGGAL UPDATE]]="",AH896,Table1[[#This Row],[TANGGAL UPDATE]])</f>
        <v>45535</v>
      </c>
      <c r="AI897" t="str" cm="1">
        <f t="array" ref="AI897">IF(Table1[[#This Row],[A1]]="",AI896,INDEX(Table6[3],Table1[[#This Row],[Q1]]))</f>
        <v>KO</v>
      </c>
      <c r="AJ897" t="str">
        <f>IF(Table1[[#This Row],[_KETERANGAN]]="","",Table1[[#This Row],[_KETERANGAN]])</f>
        <v/>
      </c>
      <c r="AK897" t="str" cm="1">
        <f t="array" ref="AK897">IF(Table1[[#This Row],[A1]]="",AK896,INDEX(Table6[3],Table1[[#This Row],[Q1]]))</f>
        <v>KO</v>
      </c>
      <c r="AL897" s="5" t="str" cm="1">
        <f t="array" ref="AL897">IF(Table1[[#This Row],[A1]]="",AL896,INDEX(Table6[1],Table1[[#This Row],[Q1]]))</f>
        <v>PERDANA</v>
      </c>
      <c r="AM897" t="str" cm="1">
        <f t="array" ref="AM897">IF(Table1[[#This Row],[A1]]="",AM896,INDEX(Table6[2],Table1[[#This Row],[Q1]]))</f>
        <v>BREBES</v>
      </c>
      <c r="AN897" t="str">
        <f>CONCATENATE(Table1[[#This Row],[TOKO_H]],"-",Table1[[#This Row],[KOTA_H]])</f>
        <v>PERDANA-BREBES</v>
      </c>
      <c r="AO897"/>
      <c r="AP897" t="s">
        <v>9561</v>
      </c>
      <c r="AQ897"/>
    </row>
    <row r="898" spans="1:43">
      <c r="A898" t="str">
        <f>IF(Table1[[#This Row],[KODE BARANG]]="","",MATCH(Table1[[#This Row],[KODE BARANG]],DBS[KODE BARANG],0))</f>
        <v/>
      </c>
      <c r="B898" t="str">
        <f>IF(Table1[[#This Row],[ROWID]]="","",ROW()-2)</f>
        <v/>
      </c>
      <c r="C898" t="str">
        <f>IF(Table1[[#This Row],[NAMA BARANG]]="","",IF(Table1[[#This Row],[ID]]="",C897,Table1[[#This Row],[ID]]))</f>
        <v/>
      </c>
      <c r="D898" t="str">
        <f>IF(Table1[[#This Row],[A1]]="","",MATCH(Table1[[#This Row],[A1]],Table6[5],0))</f>
        <v/>
      </c>
      <c r="E898" t="str">
        <f>IF(Table1[[#This Row],[ID]]="","",Table1[[#This Row],[TOKO-KOTA_H]])</f>
        <v/>
      </c>
      <c r="F898" t="str">
        <f>IF(Table1[[#This Row],[NOTA TOKO]]="","",ROW()-2)</f>
        <v/>
      </c>
      <c r="G898" s="59"/>
      <c r="H898" s="1"/>
      <c r="J898" s="1"/>
      <c r="K898"/>
      <c r="L898" t="str">
        <f>IF(Table1[[#This Row],[_NAMA BARANG]]="",IF(Table1[[#This Row],[//DBS]]="","",INDEX(DBS[NAMA],Table1[[#This Row],[//DBS]])),Table1[[#This Row],[_NAMA BARANG]])</f>
        <v/>
      </c>
      <c r="M898"/>
      <c r="O898" t="str">
        <f>IF(Table1[[#This Row],[ROWID]]="","",IF(Table1[[#This Row],[_KETERANGAN]]="STOCK BELUM LENGKAP","ADA",IF(Table1[[#This Row],[KODE BARANG]]="","TIDAK ADA","ADA")))</f>
        <v/>
      </c>
      <c r="R898" t="str">
        <f>IF(Table1[[#This Row],[//DBS]]="","",INDEX(DBS[ISI],Table1[[#This Row],[//DBS]]))</f>
        <v/>
      </c>
      <c r="S898" t="str">
        <f>IF(Table1[[#This Row],[//DBS]]="","",IF(Table1[[#This Row],[SATUAN_BYPASS]]="",INDEX(DBS[[SATUAN ]],Table1[[#This Row],[//DBS]]),Table1[SATUAN_BYPASS]))</f>
        <v/>
      </c>
      <c r="U898" s="58" t="str">
        <f>IF(Table1[[#This Row],[HARGA_BYPASS]]="",IF(Table1[[#This Row],[_HARGA]]="","",Table1[[#This Row],[_HARGA]]*1000),Table1[[#This Row],[HARGA_BYPASS]])</f>
        <v/>
      </c>
      <c r="V898" s="2"/>
      <c r="W898" s="2"/>
      <c r="X898" s="58" t="str">
        <f>IF(Table1[[#This Row],[ROWID]]="","",IF(Table1[[#This Row],[ROWID]]=C899,"",SUMIF(Table1[ROWID],Table1[[#This Row],[ROWID]],Table1[TOTAL])))</f>
        <v/>
      </c>
      <c r="AA89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98" t="str">
        <f>IF(Table1[[#This Row],[JUMLAH NOTA]]="","",IF(Table1[[#This Row],[CONV]]="",Table1[[#This Row],[JUMLAH NOTA]],Table1[[#This Row],[JUMLAH NOTA]]*Table1[[#This Row],[CONV]]))</f>
        <v/>
      </c>
      <c r="AC898" t="str">
        <f>IF(Table1[[#This Row],[ISI_CONV]]="","",IF(Table1[[#This Row],[CONV]]="",Table1[[#This Row],[SATUAN NOTA]],Table1[[#This Row],[SATUAN]]))</f>
        <v/>
      </c>
      <c r="AD898" s="58" t="str">
        <f>IF(Table1[[#This Row],[HARGA]]="","",IF(Table1[[#This Row],[CONV]]="",Table1[[#This Row],[HARGA]],Table1[[#This Row],[HARGA]]/Table1[[#This Row],[CONV]]))</f>
        <v/>
      </c>
      <c r="AE898" s="58" t="str">
        <f>IF(Table1[[#This Row],[HARGA_CONV]]="","",Table1[[#This Row],[HARGA_CONV]]*Table1[[#This Row],[ISI_CONV]]*(100%-(Table1[[#This Row],[DISKON]]+Table1[[#This Row],[DISKON NOTA]])))</f>
        <v/>
      </c>
      <c r="AF898" s="3">
        <f>IF(Table1[[#This Row],[TANGGAL NOTA]]="",AF897,Table1[[#This Row],[TANGGAL NOTA]])</f>
        <v>45534</v>
      </c>
      <c r="AG898" s="3"/>
      <c r="AH898" s="3">
        <f>IF(Table1[[#This Row],[TANGGAL UPDATE]]="",AH897,Table1[[#This Row],[TANGGAL UPDATE]])</f>
        <v>45535</v>
      </c>
      <c r="AI898" t="str" cm="1">
        <f t="array" ref="AI898">IF(Table1[[#This Row],[A1]]="",AI897,INDEX(Table6[3],Table1[[#This Row],[Q1]]))</f>
        <v>KO</v>
      </c>
      <c r="AJ898" t="str">
        <f>IF(Table1[[#This Row],[_KETERANGAN]]="","",Table1[[#This Row],[_KETERANGAN]])</f>
        <v/>
      </c>
      <c r="AK898" t="str" cm="1">
        <f t="array" ref="AK898">IF(Table1[[#This Row],[A1]]="",AK897,INDEX(Table6[3],Table1[[#This Row],[Q1]]))</f>
        <v>KO</v>
      </c>
      <c r="AL898" s="5" t="str" cm="1">
        <f t="array" ref="AL898">IF(Table1[[#This Row],[A1]]="",AL897,INDEX(Table6[1],Table1[[#This Row],[Q1]]))</f>
        <v>PERDANA</v>
      </c>
      <c r="AM898" t="str" cm="1">
        <f t="array" ref="AM898">IF(Table1[[#This Row],[A1]]="",AM897,INDEX(Table6[2],Table1[[#This Row],[Q1]]))</f>
        <v>BREBES</v>
      </c>
      <c r="AN898" t="str">
        <f>CONCATENATE(Table1[[#This Row],[TOKO_H]],"-",Table1[[#This Row],[KOTA_H]])</f>
        <v>PERDANA-BREBES</v>
      </c>
      <c r="AO898"/>
      <c r="AP898" t="s">
        <v>9561</v>
      </c>
      <c r="AQ898"/>
    </row>
    <row r="899" spans="1:43">
      <c r="A899" t="str">
        <f>IF(Table1[[#This Row],[KODE BARANG]]="","",MATCH(Table1[[#This Row],[KODE BARANG]],DBS[KODE BARANG],0))</f>
        <v/>
      </c>
      <c r="B899" t="str">
        <f>IF(Table1[[#This Row],[ROWID]]="","",ROW()-2)</f>
        <v/>
      </c>
      <c r="C899" t="str">
        <f>IF(Table1[[#This Row],[NAMA BARANG]]="","",IF(Table1[[#This Row],[ID]]="",C898,Table1[[#This Row],[ID]]))</f>
        <v/>
      </c>
      <c r="D899" t="str">
        <f>IF(Table1[[#This Row],[A1]]="","",MATCH(Table1[[#This Row],[A1]],Table6[5],0))</f>
        <v/>
      </c>
      <c r="E899" t="str">
        <f>IF(Table1[[#This Row],[ID]]="","",Table1[[#This Row],[TOKO-KOTA_H]])</f>
        <v/>
      </c>
      <c r="F899" t="str">
        <f>IF(Table1[[#This Row],[NOTA TOKO]]="","",ROW()-2)</f>
        <v/>
      </c>
      <c r="G899" s="59"/>
      <c r="H899" s="1"/>
      <c r="J899" s="1"/>
      <c r="K899"/>
      <c r="L899" t="str">
        <f>IF(Table1[[#This Row],[_NAMA BARANG]]="",IF(Table1[[#This Row],[//DBS]]="","",INDEX(DBS[NAMA],Table1[[#This Row],[//DBS]])),Table1[[#This Row],[_NAMA BARANG]])</f>
        <v/>
      </c>
      <c r="M899"/>
      <c r="O899" t="str">
        <f>IF(Table1[[#This Row],[ROWID]]="","",IF(Table1[[#This Row],[_KETERANGAN]]="STOCK BELUM LENGKAP","ADA",IF(Table1[[#This Row],[KODE BARANG]]="","TIDAK ADA","ADA")))</f>
        <v/>
      </c>
      <c r="R899" t="str">
        <f>IF(Table1[[#This Row],[//DBS]]="","",INDEX(DBS[ISI],Table1[[#This Row],[//DBS]]))</f>
        <v/>
      </c>
      <c r="S899" t="str">
        <f>IF(Table1[[#This Row],[//DBS]]="","",IF(Table1[[#This Row],[SATUAN_BYPASS]]="",INDEX(DBS[[SATUAN ]],Table1[[#This Row],[//DBS]]),Table1[SATUAN_BYPASS]))</f>
        <v/>
      </c>
      <c r="U899" s="58" t="str">
        <f>IF(Table1[[#This Row],[HARGA_BYPASS]]="",IF(Table1[[#This Row],[_HARGA]]="","",Table1[[#This Row],[_HARGA]]*1000),Table1[[#This Row],[HARGA_BYPASS]])</f>
        <v/>
      </c>
      <c r="V899" s="2"/>
      <c r="W899" s="2"/>
      <c r="X899" s="58" t="str">
        <f>IF(Table1[[#This Row],[ROWID]]="","",IF(Table1[[#This Row],[ROWID]]=C900,"",SUMIF(Table1[ROWID],Table1[[#This Row],[ROWID]],Table1[TOTAL])))</f>
        <v/>
      </c>
      <c r="AA89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899" t="str">
        <f>IF(Table1[[#This Row],[JUMLAH NOTA]]="","",IF(Table1[[#This Row],[CONV]]="",Table1[[#This Row],[JUMLAH NOTA]],Table1[[#This Row],[JUMLAH NOTA]]*Table1[[#This Row],[CONV]]))</f>
        <v/>
      </c>
      <c r="AC899" t="str">
        <f>IF(Table1[[#This Row],[ISI_CONV]]="","",IF(Table1[[#This Row],[CONV]]="",Table1[[#This Row],[SATUAN NOTA]],Table1[[#This Row],[SATUAN]]))</f>
        <v/>
      </c>
      <c r="AD899" s="58" t="str">
        <f>IF(Table1[[#This Row],[HARGA]]="","",IF(Table1[[#This Row],[CONV]]="",Table1[[#This Row],[HARGA]],Table1[[#This Row],[HARGA]]/Table1[[#This Row],[CONV]]))</f>
        <v/>
      </c>
      <c r="AE899" s="58" t="str">
        <f>IF(Table1[[#This Row],[HARGA_CONV]]="","",Table1[[#This Row],[HARGA_CONV]]*Table1[[#This Row],[ISI_CONV]]*(100%-(Table1[[#This Row],[DISKON]]+Table1[[#This Row],[DISKON NOTA]])))</f>
        <v/>
      </c>
      <c r="AF899" s="3">
        <f>IF(Table1[[#This Row],[TANGGAL NOTA]]="",AF898,Table1[[#This Row],[TANGGAL NOTA]])</f>
        <v>45534</v>
      </c>
      <c r="AG899" s="3"/>
      <c r="AH899" s="3">
        <f>IF(Table1[[#This Row],[TANGGAL UPDATE]]="",AH898,Table1[[#This Row],[TANGGAL UPDATE]])</f>
        <v>45535</v>
      </c>
      <c r="AI899" t="str" cm="1">
        <f t="array" ref="AI899">IF(Table1[[#This Row],[A1]]="",AI898,INDEX(Table6[3],Table1[[#This Row],[Q1]]))</f>
        <v>KO</v>
      </c>
      <c r="AJ899" t="str">
        <f>IF(Table1[[#This Row],[_KETERANGAN]]="","",Table1[[#This Row],[_KETERANGAN]])</f>
        <v/>
      </c>
      <c r="AK899" t="str" cm="1">
        <f t="array" ref="AK899">IF(Table1[[#This Row],[A1]]="",AK898,INDEX(Table6[3],Table1[[#This Row],[Q1]]))</f>
        <v>KO</v>
      </c>
      <c r="AL899" s="5" t="str" cm="1">
        <f t="array" ref="AL899">IF(Table1[[#This Row],[A1]]="",AL898,INDEX(Table6[1],Table1[[#This Row],[Q1]]))</f>
        <v>PERDANA</v>
      </c>
      <c r="AM899" t="str" cm="1">
        <f t="array" ref="AM899">IF(Table1[[#This Row],[A1]]="",AM898,INDEX(Table6[2],Table1[[#This Row],[Q1]]))</f>
        <v>BREBES</v>
      </c>
      <c r="AN899" t="str">
        <f>CONCATENATE(Table1[[#This Row],[TOKO_H]],"-",Table1[[#This Row],[KOTA_H]])</f>
        <v>PERDANA-BREBES</v>
      </c>
      <c r="AO899"/>
      <c r="AP899" t="s">
        <v>9561</v>
      </c>
      <c r="AQ899"/>
    </row>
    <row r="900" spans="1:43">
      <c r="A900" t="str">
        <f>IF(Table1[[#This Row],[KODE BARANG]]="","",MATCH(Table1[[#This Row],[KODE BARANG]],DBS[KODE BARANG],0))</f>
        <v/>
      </c>
      <c r="B900" t="str">
        <f>IF(Table1[[#This Row],[ROWID]]="","",ROW()-2)</f>
        <v/>
      </c>
      <c r="C900" t="str">
        <f>IF(Table1[[#This Row],[NAMA BARANG]]="","",IF(Table1[[#This Row],[ID]]="",C899,Table1[[#This Row],[ID]]))</f>
        <v/>
      </c>
      <c r="D900" t="str">
        <f>IF(Table1[[#This Row],[A1]]="","",MATCH(Table1[[#This Row],[A1]],Table6[5],0))</f>
        <v/>
      </c>
      <c r="E900" t="str">
        <f>IF(Table1[[#This Row],[ID]]="","",Table1[[#This Row],[TOKO-KOTA_H]])</f>
        <v/>
      </c>
      <c r="F900" t="str">
        <f>IF(Table1[[#This Row],[NOTA TOKO]]="","",ROW()-2)</f>
        <v/>
      </c>
      <c r="G900" s="59"/>
      <c r="H900" s="1"/>
      <c r="J900" s="1"/>
      <c r="K900"/>
      <c r="L900" t="str">
        <f>IF(Table1[[#This Row],[_NAMA BARANG]]="",IF(Table1[[#This Row],[//DBS]]="","",INDEX(DBS[NAMA],Table1[[#This Row],[//DBS]])),Table1[[#This Row],[_NAMA BARANG]])</f>
        <v/>
      </c>
      <c r="M900"/>
      <c r="O900" t="str">
        <f>IF(Table1[[#This Row],[ROWID]]="","",IF(Table1[[#This Row],[_KETERANGAN]]="STOCK BELUM LENGKAP","ADA",IF(Table1[[#This Row],[KODE BARANG]]="","TIDAK ADA","ADA")))</f>
        <v/>
      </c>
      <c r="R900" t="str">
        <f>IF(Table1[[#This Row],[//DBS]]="","",INDEX(DBS[ISI],Table1[[#This Row],[//DBS]]))</f>
        <v/>
      </c>
      <c r="S900" t="str">
        <f>IF(Table1[[#This Row],[//DBS]]="","",IF(Table1[[#This Row],[SATUAN_BYPASS]]="",INDEX(DBS[[SATUAN ]],Table1[[#This Row],[//DBS]]),Table1[SATUAN_BYPASS]))</f>
        <v/>
      </c>
      <c r="U900" s="58" t="str">
        <f>IF(Table1[[#This Row],[HARGA_BYPASS]]="",IF(Table1[[#This Row],[_HARGA]]="","",Table1[[#This Row],[_HARGA]]*1000),Table1[[#This Row],[HARGA_BYPASS]])</f>
        <v/>
      </c>
      <c r="V900" s="2"/>
      <c r="W900" s="2"/>
      <c r="X900" s="58" t="str">
        <f>IF(Table1[[#This Row],[ROWID]]="","",IF(Table1[[#This Row],[ROWID]]=C901,"",SUMIF(Table1[ROWID],Table1[[#This Row],[ROWID]],Table1[TOTAL])))</f>
        <v/>
      </c>
      <c r="AA90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00" t="str">
        <f>IF(Table1[[#This Row],[JUMLAH NOTA]]="","",IF(Table1[[#This Row],[CONV]]="",Table1[[#This Row],[JUMLAH NOTA]],Table1[[#This Row],[JUMLAH NOTA]]*Table1[[#This Row],[CONV]]))</f>
        <v/>
      </c>
      <c r="AC900" t="str">
        <f>IF(Table1[[#This Row],[ISI_CONV]]="","",IF(Table1[[#This Row],[CONV]]="",Table1[[#This Row],[SATUAN NOTA]],Table1[[#This Row],[SATUAN]]))</f>
        <v/>
      </c>
      <c r="AD900" s="58" t="str">
        <f>IF(Table1[[#This Row],[HARGA]]="","",IF(Table1[[#This Row],[CONV]]="",Table1[[#This Row],[HARGA]],Table1[[#This Row],[HARGA]]/Table1[[#This Row],[CONV]]))</f>
        <v/>
      </c>
      <c r="AE900" s="58" t="str">
        <f>IF(Table1[[#This Row],[HARGA_CONV]]="","",Table1[[#This Row],[HARGA_CONV]]*Table1[[#This Row],[ISI_CONV]]*(100%-(Table1[[#This Row],[DISKON]]+Table1[[#This Row],[DISKON NOTA]])))</f>
        <v/>
      </c>
      <c r="AF900" s="3">
        <f>IF(Table1[[#This Row],[TANGGAL NOTA]]="",AF899,Table1[[#This Row],[TANGGAL NOTA]])</f>
        <v>45534</v>
      </c>
      <c r="AG900" s="3"/>
      <c r="AH900" s="3">
        <f>IF(Table1[[#This Row],[TANGGAL UPDATE]]="",AH899,Table1[[#This Row],[TANGGAL UPDATE]])</f>
        <v>45535</v>
      </c>
      <c r="AI900" t="str" cm="1">
        <f t="array" ref="AI900">IF(Table1[[#This Row],[A1]]="",AI899,INDEX(Table6[3],Table1[[#This Row],[Q1]]))</f>
        <v>KO</v>
      </c>
      <c r="AJ900" t="str">
        <f>IF(Table1[[#This Row],[_KETERANGAN]]="","",Table1[[#This Row],[_KETERANGAN]])</f>
        <v/>
      </c>
      <c r="AK900" t="str" cm="1">
        <f t="array" ref="AK900">IF(Table1[[#This Row],[A1]]="",AK899,INDEX(Table6[3],Table1[[#This Row],[Q1]]))</f>
        <v>KO</v>
      </c>
      <c r="AL900" s="5" t="str" cm="1">
        <f t="array" ref="AL900">IF(Table1[[#This Row],[A1]]="",AL899,INDEX(Table6[1],Table1[[#This Row],[Q1]]))</f>
        <v>PERDANA</v>
      </c>
      <c r="AM900" t="str" cm="1">
        <f t="array" ref="AM900">IF(Table1[[#This Row],[A1]]="",AM899,INDEX(Table6[2],Table1[[#This Row],[Q1]]))</f>
        <v>BREBES</v>
      </c>
      <c r="AN900" t="str">
        <f>CONCATENATE(Table1[[#This Row],[TOKO_H]],"-",Table1[[#This Row],[KOTA_H]])</f>
        <v>PERDANA-BREBES</v>
      </c>
      <c r="AO900"/>
      <c r="AP900" t="s">
        <v>9561</v>
      </c>
      <c r="AQ900"/>
    </row>
    <row r="901" spans="1:43">
      <c r="A901" t="str">
        <f>IF(Table1[[#This Row],[KODE BARANG]]="","",MATCH(Table1[[#This Row],[KODE BARANG]],DBS[KODE BARANG],0))</f>
        <v/>
      </c>
      <c r="B901" t="str">
        <f>IF(Table1[[#This Row],[ROWID]]="","",ROW()-2)</f>
        <v/>
      </c>
      <c r="C901" t="str">
        <f>IF(Table1[[#This Row],[NAMA BARANG]]="","",IF(Table1[[#This Row],[ID]]="",C900,Table1[[#This Row],[ID]]))</f>
        <v/>
      </c>
      <c r="D901" t="str">
        <f>IF(Table1[[#This Row],[A1]]="","",MATCH(Table1[[#This Row],[A1]],Table6[5],0))</f>
        <v/>
      </c>
      <c r="E901" t="str">
        <f>IF(Table1[[#This Row],[ID]]="","",Table1[[#This Row],[TOKO-KOTA_H]])</f>
        <v/>
      </c>
      <c r="F901" t="str">
        <f>IF(Table1[[#This Row],[NOTA TOKO]]="","",ROW()-2)</f>
        <v/>
      </c>
      <c r="G901" s="59"/>
      <c r="H901" s="1"/>
      <c r="J901" s="1"/>
      <c r="K901"/>
      <c r="L901" t="str">
        <f>IF(Table1[[#This Row],[_NAMA BARANG]]="",IF(Table1[[#This Row],[//DBS]]="","",INDEX(DBS[NAMA],Table1[[#This Row],[//DBS]])),Table1[[#This Row],[_NAMA BARANG]])</f>
        <v/>
      </c>
      <c r="M901"/>
      <c r="O901" t="str">
        <f>IF(Table1[[#This Row],[ROWID]]="","",IF(Table1[[#This Row],[_KETERANGAN]]="STOCK BELUM LENGKAP","ADA",IF(Table1[[#This Row],[KODE BARANG]]="","TIDAK ADA","ADA")))</f>
        <v/>
      </c>
      <c r="R901" t="str">
        <f>IF(Table1[[#This Row],[//DBS]]="","",INDEX(DBS[ISI],Table1[[#This Row],[//DBS]]))</f>
        <v/>
      </c>
      <c r="S901" t="str">
        <f>IF(Table1[[#This Row],[//DBS]]="","",IF(Table1[[#This Row],[SATUAN_BYPASS]]="",INDEX(DBS[[SATUAN ]],Table1[[#This Row],[//DBS]]),Table1[SATUAN_BYPASS]))</f>
        <v/>
      </c>
      <c r="U901" s="58" t="str">
        <f>IF(Table1[[#This Row],[HARGA_BYPASS]]="",IF(Table1[[#This Row],[_HARGA]]="","",Table1[[#This Row],[_HARGA]]*1000),Table1[[#This Row],[HARGA_BYPASS]])</f>
        <v/>
      </c>
      <c r="V901" s="2"/>
      <c r="W901" s="2"/>
      <c r="X901" s="58" t="str">
        <f>IF(Table1[[#This Row],[ROWID]]="","",IF(Table1[[#This Row],[ROWID]]=C902,"",SUMIF(Table1[ROWID],Table1[[#This Row],[ROWID]],Table1[TOTAL])))</f>
        <v/>
      </c>
      <c r="AA90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01" t="str">
        <f>IF(Table1[[#This Row],[JUMLAH NOTA]]="","",IF(Table1[[#This Row],[CONV]]="",Table1[[#This Row],[JUMLAH NOTA]],Table1[[#This Row],[JUMLAH NOTA]]*Table1[[#This Row],[CONV]]))</f>
        <v/>
      </c>
      <c r="AC901" t="str">
        <f>IF(Table1[[#This Row],[ISI_CONV]]="","",IF(Table1[[#This Row],[CONV]]="",Table1[[#This Row],[SATUAN NOTA]],Table1[[#This Row],[SATUAN]]))</f>
        <v/>
      </c>
      <c r="AD901" s="58" t="str">
        <f>IF(Table1[[#This Row],[HARGA]]="","",IF(Table1[[#This Row],[CONV]]="",Table1[[#This Row],[HARGA]],Table1[[#This Row],[HARGA]]/Table1[[#This Row],[CONV]]))</f>
        <v/>
      </c>
      <c r="AE901" s="58" t="str">
        <f>IF(Table1[[#This Row],[HARGA_CONV]]="","",Table1[[#This Row],[HARGA_CONV]]*Table1[[#This Row],[ISI_CONV]]*(100%-(Table1[[#This Row],[DISKON]]+Table1[[#This Row],[DISKON NOTA]])))</f>
        <v/>
      </c>
      <c r="AF901" s="3">
        <f>IF(Table1[[#This Row],[TANGGAL NOTA]]="",AF900,Table1[[#This Row],[TANGGAL NOTA]])</f>
        <v>45534</v>
      </c>
      <c r="AG901" s="3"/>
      <c r="AH901" s="3">
        <f>IF(Table1[[#This Row],[TANGGAL UPDATE]]="",AH900,Table1[[#This Row],[TANGGAL UPDATE]])</f>
        <v>45535</v>
      </c>
      <c r="AI901" t="str" cm="1">
        <f t="array" ref="AI901">IF(Table1[[#This Row],[A1]]="",AI900,INDEX(Table6[3],Table1[[#This Row],[Q1]]))</f>
        <v>KO</v>
      </c>
      <c r="AJ901" t="str">
        <f>IF(Table1[[#This Row],[_KETERANGAN]]="","",Table1[[#This Row],[_KETERANGAN]])</f>
        <v/>
      </c>
      <c r="AK901" t="str" cm="1">
        <f t="array" ref="AK901">IF(Table1[[#This Row],[A1]]="",AK900,INDEX(Table6[3],Table1[[#This Row],[Q1]]))</f>
        <v>KO</v>
      </c>
      <c r="AL901" s="5" t="str" cm="1">
        <f t="array" ref="AL901">IF(Table1[[#This Row],[A1]]="",AL900,INDEX(Table6[1],Table1[[#This Row],[Q1]]))</f>
        <v>PERDANA</v>
      </c>
      <c r="AM901" t="str" cm="1">
        <f t="array" ref="AM901">IF(Table1[[#This Row],[A1]]="",AM900,INDEX(Table6[2],Table1[[#This Row],[Q1]]))</f>
        <v>BREBES</v>
      </c>
      <c r="AN901" t="str">
        <f>CONCATENATE(Table1[[#This Row],[TOKO_H]],"-",Table1[[#This Row],[KOTA_H]])</f>
        <v>PERDANA-BREBES</v>
      </c>
      <c r="AO901"/>
      <c r="AP901" t="s">
        <v>9561</v>
      </c>
      <c r="AQ901"/>
    </row>
    <row r="902" spans="1:43">
      <c r="A902" t="str">
        <f>IF(Table1[[#This Row],[KODE BARANG]]="","",MATCH(Table1[[#This Row],[KODE BARANG]],DBS[KODE BARANG],0))</f>
        <v/>
      </c>
      <c r="B902" t="str">
        <f>IF(Table1[[#This Row],[ROWID]]="","",ROW()-2)</f>
        <v/>
      </c>
      <c r="C902" t="str">
        <f>IF(Table1[[#This Row],[NAMA BARANG]]="","",IF(Table1[[#This Row],[ID]]="",C901,Table1[[#This Row],[ID]]))</f>
        <v/>
      </c>
      <c r="D902" t="str">
        <f>IF(Table1[[#This Row],[A1]]="","",MATCH(Table1[[#This Row],[A1]],Table6[5],0))</f>
        <v/>
      </c>
      <c r="E902" t="str">
        <f>IF(Table1[[#This Row],[ID]]="","",Table1[[#This Row],[TOKO-KOTA_H]])</f>
        <v/>
      </c>
      <c r="F902" t="str">
        <f>IF(Table1[[#This Row],[NOTA TOKO]]="","",ROW()-2)</f>
        <v/>
      </c>
      <c r="G902" s="59"/>
      <c r="H902" s="1"/>
      <c r="J902" s="1"/>
      <c r="K902"/>
      <c r="L902" t="str">
        <f>IF(Table1[[#This Row],[_NAMA BARANG]]="",IF(Table1[[#This Row],[//DBS]]="","",INDEX(DBS[NAMA],Table1[[#This Row],[//DBS]])),Table1[[#This Row],[_NAMA BARANG]])</f>
        <v/>
      </c>
      <c r="M902"/>
      <c r="O902" t="str">
        <f>IF(Table1[[#This Row],[ROWID]]="","",IF(Table1[[#This Row],[_KETERANGAN]]="STOCK BELUM LENGKAP","ADA",IF(Table1[[#This Row],[KODE BARANG]]="","TIDAK ADA","ADA")))</f>
        <v/>
      </c>
      <c r="R902" t="str">
        <f>IF(Table1[[#This Row],[//DBS]]="","",INDEX(DBS[ISI],Table1[[#This Row],[//DBS]]))</f>
        <v/>
      </c>
      <c r="S902" t="str">
        <f>IF(Table1[[#This Row],[//DBS]]="","",IF(Table1[[#This Row],[SATUAN_BYPASS]]="",INDEX(DBS[[SATUAN ]],Table1[[#This Row],[//DBS]]),Table1[SATUAN_BYPASS]))</f>
        <v/>
      </c>
      <c r="U902" s="58" t="str">
        <f>IF(Table1[[#This Row],[HARGA_BYPASS]]="",IF(Table1[[#This Row],[_HARGA]]="","",Table1[[#This Row],[_HARGA]]*1000),Table1[[#This Row],[HARGA_BYPASS]])</f>
        <v/>
      </c>
      <c r="V902" s="2"/>
      <c r="W902" s="2"/>
      <c r="X902" s="58" t="str">
        <f>IF(Table1[[#This Row],[ROWID]]="","",IF(Table1[[#This Row],[ROWID]]=C903,"",SUMIF(Table1[ROWID],Table1[[#This Row],[ROWID]],Table1[TOTAL])))</f>
        <v/>
      </c>
      <c r="AA90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02" t="str">
        <f>IF(Table1[[#This Row],[JUMLAH NOTA]]="","",IF(Table1[[#This Row],[CONV]]="",Table1[[#This Row],[JUMLAH NOTA]],Table1[[#This Row],[JUMLAH NOTA]]*Table1[[#This Row],[CONV]]))</f>
        <v/>
      </c>
      <c r="AC902" t="str">
        <f>IF(Table1[[#This Row],[ISI_CONV]]="","",IF(Table1[[#This Row],[CONV]]="",Table1[[#This Row],[SATUAN NOTA]],Table1[[#This Row],[SATUAN]]))</f>
        <v/>
      </c>
      <c r="AD902" s="58" t="str">
        <f>IF(Table1[[#This Row],[HARGA]]="","",IF(Table1[[#This Row],[CONV]]="",Table1[[#This Row],[HARGA]],Table1[[#This Row],[HARGA]]/Table1[[#This Row],[CONV]]))</f>
        <v/>
      </c>
      <c r="AE902" s="58" t="str">
        <f>IF(Table1[[#This Row],[HARGA_CONV]]="","",Table1[[#This Row],[HARGA_CONV]]*Table1[[#This Row],[ISI_CONV]]*(100%-(Table1[[#This Row],[DISKON]]+Table1[[#This Row],[DISKON NOTA]])))</f>
        <v/>
      </c>
      <c r="AF902" s="3">
        <f>IF(Table1[[#This Row],[TANGGAL NOTA]]="",AF901,Table1[[#This Row],[TANGGAL NOTA]])</f>
        <v>45534</v>
      </c>
      <c r="AG902" s="3"/>
      <c r="AH902" s="3">
        <f>IF(Table1[[#This Row],[TANGGAL UPDATE]]="",AH901,Table1[[#This Row],[TANGGAL UPDATE]])</f>
        <v>45535</v>
      </c>
      <c r="AI902" t="str" cm="1">
        <f t="array" ref="AI902">IF(Table1[[#This Row],[A1]]="",AI901,INDEX(Table6[3],Table1[[#This Row],[Q1]]))</f>
        <v>KO</v>
      </c>
      <c r="AJ902" t="str">
        <f>IF(Table1[[#This Row],[_KETERANGAN]]="","",Table1[[#This Row],[_KETERANGAN]])</f>
        <v/>
      </c>
      <c r="AK902" t="str" cm="1">
        <f t="array" ref="AK902">IF(Table1[[#This Row],[A1]]="",AK901,INDEX(Table6[3],Table1[[#This Row],[Q1]]))</f>
        <v>KO</v>
      </c>
      <c r="AL902" s="5" t="str" cm="1">
        <f t="array" ref="AL902">IF(Table1[[#This Row],[A1]]="",AL901,INDEX(Table6[1],Table1[[#This Row],[Q1]]))</f>
        <v>PERDANA</v>
      </c>
      <c r="AM902" t="str" cm="1">
        <f t="array" ref="AM902">IF(Table1[[#This Row],[A1]]="",AM901,INDEX(Table6[2],Table1[[#This Row],[Q1]]))</f>
        <v>BREBES</v>
      </c>
      <c r="AN902" t="str">
        <f>CONCATENATE(Table1[[#This Row],[TOKO_H]],"-",Table1[[#This Row],[KOTA_H]])</f>
        <v>PERDANA-BREBES</v>
      </c>
      <c r="AO902"/>
      <c r="AP902" t="s">
        <v>9561</v>
      </c>
      <c r="AQ902"/>
    </row>
    <row r="903" spans="1:43">
      <c r="A903" t="str">
        <f>IF(Table1[[#This Row],[KODE BARANG]]="","",MATCH(Table1[[#This Row],[KODE BARANG]],DBS[KODE BARANG],0))</f>
        <v/>
      </c>
      <c r="B903" t="str">
        <f>IF(Table1[[#This Row],[ROWID]]="","",ROW()-2)</f>
        <v/>
      </c>
      <c r="C903" t="str">
        <f>IF(Table1[[#This Row],[NAMA BARANG]]="","",IF(Table1[[#This Row],[ID]]="",C902,Table1[[#This Row],[ID]]))</f>
        <v/>
      </c>
      <c r="D903" t="str">
        <f>IF(Table1[[#This Row],[A1]]="","",MATCH(Table1[[#This Row],[A1]],Table6[5],0))</f>
        <v/>
      </c>
      <c r="E903" t="str">
        <f>IF(Table1[[#This Row],[ID]]="","",Table1[[#This Row],[TOKO-KOTA_H]])</f>
        <v/>
      </c>
      <c r="F903" t="str">
        <f>IF(Table1[[#This Row],[NOTA TOKO]]="","",ROW()-2)</f>
        <v/>
      </c>
      <c r="G903" s="59"/>
      <c r="H903" s="1"/>
      <c r="J903" s="1"/>
      <c r="K903"/>
      <c r="L903" t="str">
        <f>IF(Table1[[#This Row],[_NAMA BARANG]]="",IF(Table1[[#This Row],[//DBS]]="","",INDEX(DBS[NAMA],Table1[[#This Row],[//DBS]])),Table1[[#This Row],[_NAMA BARANG]])</f>
        <v/>
      </c>
      <c r="M903"/>
      <c r="O903" t="str">
        <f>IF(Table1[[#This Row],[ROWID]]="","",IF(Table1[[#This Row],[_KETERANGAN]]="STOCK BELUM LENGKAP","ADA",IF(Table1[[#This Row],[KODE BARANG]]="","TIDAK ADA","ADA")))</f>
        <v/>
      </c>
      <c r="R903" t="str">
        <f>IF(Table1[[#This Row],[//DBS]]="","",INDEX(DBS[ISI],Table1[[#This Row],[//DBS]]))</f>
        <v/>
      </c>
      <c r="S903" t="str">
        <f>IF(Table1[[#This Row],[//DBS]]="","",IF(Table1[[#This Row],[SATUAN_BYPASS]]="",INDEX(DBS[[SATUAN ]],Table1[[#This Row],[//DBS]]),Table1[SATUAN_BYPASS]))</f>
        <v/>
      </c>
      <c r="U903" s="58" t="str">
        <f>IF(Table1[[#This Row],[HARGA_BYPASS]]="",IF(Table1[[#This Row],[_HARGA]]="","",Table1[[#This Row],[_HARGA]]*1000),Table1[[#This Row],[HARGA_BYPASS]])</f>
        <v/>
      </c>
      <c r="V903" s="2"/>
      <c r="W903" s="2"/>
      <c r="X903" s="58" t="str">
        <f>IF(Table1[[#This Row],[ROWID]]="","",IF(Table1[[#This Row],[ROWID]]=C904,"",SUMIF(Table1[ROWID],Table1[[#This Row],[ROWID]],Table1[TOTAL])))</f>
        <v/>
      </c>
      <c r="AA90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03" t="str">
        <f>IF(Table1[[#This Row],[JUMLAH NOTA]]="","",IF(Table1[[#This Row],[CONV]]="",Table1[[#This Row],[JUMLAH NOTA]],Table1[[#This Row],[JUMLAH NOTA]]*Table1[[#This Row],[CONV]]))</f>
        <v/>
      </c>
      <c r="AC903" t="str">
        <f>IF(Table1[[#This Row],[ISI_CONV]]="","",IF(Table1[[#This Row],[CONV]]="",Table1[[#This Row],[SATUAN NOTA]],Table1[[#This Row],[SATUAN]]))</f>
        <v/>
      </c>
      <c r="AD903" s="58" t="str">
        <f>IF(Table1[[#This Row],[HARGA]]="","",IF(Table1[[#This Row],[CONV]]="",Table1[[#This Row],[HARGA]],Table1[[#This Row],[HARGA]]/Table1[[#This Row],[CONV]]))</f>
        <v/>
      </c>
      <c r="AE903" s="58" t="str">
        <f>IF(Table1[[#This Row],[HARGA_CONV]]="","",Table1[[#This Row],[HARGA_CONV]]*Table1[[#This Row],[ISI_CONV]]*(100%-(Table1[[#This Row],[DISKON]]+Table1[[#This Row],[DISKON NOTA]])))</f>
        <v/>
      </c>
      <c r="AF903" s="3">
        <f>IF(Table1[[#This Row],[TANGGAL NOTA]]="",AF902,Table1[[#This Row],[TANGGAL NOTA]])</f>
        <v>45534</v>
      </c>
      <c r="AG903" s="3"/>
      <c r="AH903" s="3">
        <f>IF(Table1[[#This Row],[TANGGAL UPDATE]]="",AH902,Table1[[#This Row],[TANGGAL UPDATE]])</f>
        <v>45535</v>
      </c>
      <c r="AI903" t="str" cm="1">
        <f t="array" ref="AI903">IF(Table1[[#This Row],[A1]]="",AI902,INDEX(Table6[3],Table1[[#This Row],[Q1]]))</f>
        <v>KO</v>
      </c>
      <c r="AJ903" t="str">
        <f>IF(Table1[[#This Row],[_KETERANGAN]]="","",Table1[[#This Row],[_KETERANGAN]])</f>
        <v/>
      </c>
      <c r="AK903" t="str" cm="1">
        <f t="array" ref="AK903">IF(Table1[[#This Row],[A1]]="",AK902,INDEX(Table6[3],Table1[[#This Row],[Q1]]))</f>
        <v>KO</v>
      </c>
      <c r="AL903" s="5" t="str" cm="1">
        <f t="array" ref="AL903">IF(Table1[[#This Row],[A1]]="",AL902,INDEX(Table6[1],Table1[[#This Row],[Q1]]))</f>
        <v>PERDANA</v>
      </c>
      <c r="AM903" t="str" cm="1">
        <f t="array" ref="AM903">IF(Table1[[#This Row],[A1]]="",AM902,INDEX(Table6[2],Table1[[#This Row],[Q1]]))</f>
        <v>BREBES</v>
      </c>
      <c r="AN903" t="str">
        <f>CONCATENATE(Table1[[#This Row],[TOKO_H]],"-",Table1[[#This Row],[KOTA_H]])</f>
        <v>PERDANA-BREBES</v>
      </c>
      <c r="AO903"/>
      <c r="AP903" t="s">
        <v>9561</v>
      </c>
      <c r="AQ903"/>
    </row>
    <row r="904" spans="1:43">
      <c r="A904" t="str">
        <f>IF(Table1[[#This Row],[KODE BARANG]]="","",MATCH(Table1[[#This Row],[KODE BARANG]],DBS[KODE BARANG],0))</f>
        <v/>
      </c>
      <c r="B904" t="str">
        <f>IF(Table1[[#This Row],[ROWID]]="","",ROW()-2)</f>
        <v/>
      </c>
      <c r="C904" t="str">
        <f>IF(Table1[[#This Row],[NAMA BARANG]]="","",IF(Table1[[#This Row],[ID]]="",C903,Table1[[#This Row],[ID]]))</f>
        <v/>
      </c>
      <c r="D904" t="str">
        <f>IF(Table1[[#This Row],[A1]]="","",MATCH(Table1[[#This Row],[A1]],Table6[5],0))</f>
        <v/>
      </c>
      <c r="E904" t="str">
        <f>IF(Table1[[#This Row],[ID]]="","",Table1[[#This Row],[TOKO-KOTA_H]])</f>
        <v/>
      </c>
      <c r="F904" t="str">
        <f>IF(Table1[[#This Row],[NOTA TOKO]]="","",ROW()-2)</f>
        <v/>
      </c>
      <c r="G904" s="59"/>
      <c r="H904" s="1"/>
      <c r="J904" s="1"/>
      <c r="K904"/>
      <c r="L904" t="str">
        <f>IF(Table1[[#This Row],[_NAMA BARANG]]="",IF(Table1[[#This Row],[//DBS]]="","",INDEX(DBS[NAMA],Table1[[#This Row],[//DBS]])),Table1[[#This Row],[_NAMA BARANG]])</f>
        <v/>
      </c>
      <c r="M904"/>
      <c r="O904" t="str">
        <f>IF(Table1[[#This Row],[ROWID]]="","",IF(Table1[[#This Row],[_KETERANGAN]]="STOCK BELUM LENGKAP","ADA",IF(Table1[[#This Row],[KODE BARANG]]="","TIDAK ADA","ADA")))</f>
        <v/>
      </c>
      <c r="R904" t="str">
        <f>IF(Table1[[#This Row],[//DBS]]="","",INDEX(DBS[ISI],Table1[[#This Row],[//DBS]]))</f>
        <v/>
      </c>
      <c r="S904" t="str">
        <f>IF(Table1[[#This Row],[//DBS]]="","",IF(Table1[[#This Row],[SATUAN_BYPASS]]="",INDEX(DBS[[SATUAN ]],Table1[[#This Row],[//DBS]]),Table1[SATUAN_BYPASS]))</f>
        <v/>
      </c>
      <c r="U904" s="58" t="str">
        <f>IF(Table1[[#This Row],[HARGA_BYPASS]]="",IF(Table1[[#This Row],[_HARGA]]="","",Table1[[#This Row],[_HARGA]]*1000),Table1[[#This Row],[HARGA_BYPASS]])</f>
        <v/>
      </c>
      <c r="V904" s="2"/>
      <c r="W904" s="2"/>
      <c r="X904" s="58" t="str">
        <f>IF(Table1[[#This Row],[ROWID]]="","",IF(Table1[[#This Row],[ROWID]]=C905,"",SUMIF(Table1[ROWID],Table1[[#This Row],[ROWID]],Table1[TOTAL])))</f>
        <v/>
      </c>
      <c r="AA90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04" t="str">
        <f>IF(Table1[[#This Row],[JUMLAH NOTA]]="","",IF(Table1[[#This Row],[CONV]]="",Table1[[#This Row],[JUMLAH NOTA]],Table1[[#This Row],[JUMLAH NOTA]]*Table1[[#This Row],[CONV]]))</f>
        <v/>
      </c>
      <c r="AC904" t="str">
        <f>IF(Table1[[#This Row],[ISI_CONV]]="","",IF(Table1[[#This Row],[CONV]]="",Table1[[#This Row],[SATUAN NOTA]],Table1[[#This Row],[SATUAN]]))</f>
        <v/>
      </c>
      <c r="AD904" s="58" t="str">
        <f>IF(Table1[[#This Row],[HARGA]]="","",IF(Table1[[#This Row],[CONV]]="",Table1[[#This Row],[HARGA]],Table1[[#This Row],[HARGA]]/Table1[[#This Row],[CONV]]))</f>
        <v/>
      </c>
      <c r="AE904" s="58" t="str">
        <f>IF(Table1[[#This Row],[HARGA_CONV]]="","",Table1[[#This Row],[HARGA_CONV]]*Table1[[#This Row],[ISI_CONV]]*(100%-(Table1[[#This Row],[DISKON]]+Table1[[#This Row],[DISKON NOTA]])))</f>
        <v/>
      </c>
      <c r="AF904" s="3">
        <f>IF(Table1[[#This Row],[TANGGAL NOTA]]="",AF903,Table1[[#This Row],[TANGGAL NOTA]])</f>
        <v>45534</v>
      </c>
      <c r="AG904" s="3"/>
      <c r="AH904" s="3">
        <f>IF(Table1[[#This Row],[TANGGAL UPDATE]]="",AH903,Table1[[#This Row],[TANGGAL UPDATE]])</f>
        <v>45535</v>
      </c>
      <c r="AI904" t="str" cm="1">
        <f t="array" ref="AI904">IF(Table1[[#This Row],[A1]]="",AI903,INDEX(Table6[3],Table1[[#This Row],[Q1]]))</f>
        <v>KO</v>
      </c>
      <c r="AJ904" t="str">
        <f>IF(Table1[[#This Row],[_KETERANGAN]]="","",Table1[[#This Row],[_KETERANGAN]])</f>
        <v/>
      </c>
      <c r="AK904" t="str" cm="1">
        <f t="array" ref="AK904">IF(Table1[[#This Row],[A1]]="",AK903,INDEX(Table6[3],Table1[[#This Row],[Q1]]))</f>
        <v>KO</v>
      </c>
      <c r="AL904" s="5" t="str" cm="1">
        <f t="array" ref="AL904">IF(Table1[[#This Row],[A1]]="",AL903,INDEX(Table6[1],Table1[[#This Row],[Q1]]))</f>
        <v>PERDANA</v>
      </c>
      <c r="AM904" t="str" cm="1">
        <f t="array" ref="AM904">IF(Table1[[#This Row],[A1]]="",AM903,INDEX(Table6[2],Table1[[#This Row],[Q1]]))</f>
        <v>BREBES</v>
      </c>
      <c r="AN904" t="str">
        <f>CONCATENATE(Table1[[#This Row],[TOKO_H]],"-",Table1[[#This Row],[KOTA_H]])</f>
        <v>PERDANA-BREBES</v>
      </c>
      <c r="AO904"/>
      <c r="AP904" t="s">
        <v>9561</v>
      </c>
      <c r="AQ904"/>
    </row>
    <row r="905" spans="1:43">
      <c r="A905" t="str">
        <f>IF(Table1[[#This Row],[KODE BARANG]]="","",MATCH(Table1[[#This Row],[KODE BARANG]],DBS[KODE BARANG],0))</f>
        <v/>
      </c>
      <c r="B905" t="str">
        <f>IF(Table1[[#This Row],[ROWID]]="","",ROW()-2)</f>
        <v/>
      </c>
      <c r="C905" t="str">
        <f>IF(Table1[[#This Row],[NAMA BARANG]]="","",IF(Table1[[#This Row],[ID]]="",C904,Table1[[#This Row],[ID]]))</f>
        <v/>
      </c>
      <c r="D905" t="str">
        <f>IF(Table1[[#This Row],[A1]]="","",MATCH(Table1[[#This Row],[A1]],Table6[5],0))</f>
        <v/>
      </c>
      <c r="E905" t="str">
        <f>IF(Table1[[#This Row],[ID]]="","",Table1[[#This Row],[TOKO-KOTA_H]])</f>
        <v/>
      </c>
      <c r="F905" t="str">
        <f>IF(Table1[[#This Row],[NOTA TOKO]]="","",ROW()-2)</f>
        <v/>
      </c>
      <c r="G905" s="59"/>
      <c r="H905" s="1"/>
      <c r="J905" s="1"/>
      <c r="K905"/>
      <c r="L905" t="str">
        <f>IF(Table1[[#This Row],[_NAMA BARANG]]="",IF(Table1[[#This Row],[//DBS]]="","",INDEX(DBS[NAMA],Table1[[#This Row],[//DBS]])),Table1[[#This Row],[_NAMA BARANG]])</f>
        <v/>
      </c>
      <c r="M905"/>
      <c r="O905" t="str">
        <f>IF(Table1[[#This Row],[ROWID]]="","",IF(Table1[[#This Row],[_KETERANGAN]]="STOCK BELUM LENGKAP","ADA",IF(Table1[[#This Row],[KODE BARANG]]="","TIDAK ADA","ADA")))</f>
        <v/>
      </c>
      <c r="R905" t="str">
        <f>IF(Table1[[#This Row],[//DBS]]="","",INDEX(DBS[ISI],Table1[[#This Row],[//DBS]]))</f>
        <v/>
      </c>
      <c r="S905" t="str">
        <f>IF(Table1[[#This Row],[//DBS]]="","",IF(Table1[[#This Row],[SATUAN_BYPASS]]="",INDEX(DBS[[SATUAN ]],Table1[[#This Row],[//DBS]]),Table1[SATUAN_BYPASS]))</f>
        <v/>
      </c>
      <c r="U905" s="58" t="str">
        <f>IF(Table1[[#This Row],[HARGA_BYPASS]]="",IF(Table1[[#This Row],[_HARGA]]="","",Table1[[#This Row],[_HARGA]]*1000),Table1[[#This Row],[HARGA_BYPASS]])</f>
        <v/>
      </c>
      <c r="V905" s="2"/>
      <c r="W905" s="2"/>
      <c r="X905" s="58" t="str">
        <f>IF(Table1[[#This Row],[ROWID]]="","",IF(Table1[[#This Row],[ROWID]]=C906,"",SUMIF(Table1[ROWID],Table1[[#This Row],[ROWID]],Table1[TOTAL])))</f>
        <v/>
      </c>
      <c r="AA90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05" t="str">
        <f>IF(Table1[[#This Row],[JUMLAH NOTA]]="","",IF(Table1[[#This Row],[CONV]]="",Table1[[#This Row],[JUMLAH NOTA]],Table1[[#This Row],[JUMLAH NOTA]]*Table1[[#This Row],[CONV]]))</f>
        <v/>
      </c>
      <c r="AC905" t="str">
        <f>IF(Table1[[#This Row],[ISI_CONV]]="","",IF(Table1[[#This Row],[CONV]]="",Table1[[#This Row],[SATUAN NOTA]],Table1[[#This Row],[SATUAN]]))</f>
        <v/>
      </c>
      <c r="AD905" s="58" t="str">
        <f>IF(Table1[[#This Row],[HARGA]]="","",IF(Table1[[#This Row],[CONV]]="",Table1[[#This Row],[HARGA]],Table1[[#This Row],[HARGA]]/Table1[[#This Row],[CONV]]))</f>
        <v/>
      </c>
      <c r="AE905" s="58" t="str">
        <f>IF(Table1[[#This Row],[HARGA_CONV]]="","",Table1[[#This Row],[HARGA_CONV]]*Table1[[#This Row],[ISI_CONV]]*(100%-(Table1[[#This Row],[DISKON]]+Table1[[#This Row],[DISKON NOTA]])))</f>
        <v/>
      </c>
      <c r="AF905" s="3">
        <f>IF(Table1[[#This Row],[TANGGAL NOTA]]="",AF904,Table1[[#This Row],[TANGGAL NOTA]])</f>
        <v>45534</v>
      </c>
      <c r="AG905" s="3"/>
      <c r="AH905" s="3">
        <f>IF(Table1[[#This Row],[TANGGAL UPDATE]]="",AH904,Table1[[#This Row],[TANGGAL UPDATE]])</f>
        <v>45535</v>
      </c>
      <c r="AI905" t="str" cm="1">
        <f t="array" ref="AI905">IF(Table1[[#This Row],[A1]]="",AI904,INDEX(Table6[3],Table1[[#This Row],[Q1]]))</f>
        <v>KO</v>
      </c>
      <c r="AJ905" t="str">
        <f>IF(Table1[[#This Row],[_KETERANGAN]]="","",Table1[[#This Row],[_KETERANGAN]])</f>
        <v/>
      </c>
      <c r="AK905" t="str" cm="1">
        <f t="array" ref="AK905">IF(Table1[[#This Row],[A1]]="",AK904,INDEX(Table6[3],Table1[[#This Row],[Q1]]))</f>
        <v>KO</v>
      </c>
      <c r="AL905" s="5" t="str" cm="1">
        <f t="array" ref="AL905">IF(Table1[[#This Row],[A1]]="",AL904,INDEX(Table6[1],Table1[[#This Row],[Q1]]))</f>
        <v>PERDANA</v>
      </c>
      <c r="AM905" t="str" cm="1">
        <f t="array" ref="AM905">IF(Table1[[#This Row],[A1]]="",AM904,INDEX(Table6[2],Table1[[#This Row],[Q1]]))</f>
        <v>BREBES</v>
      </c>
      <c r="AN905" t="str">
        <f>CONCATENATE(Table1[[#This Row],[TOKO_H]],"-",Table1[[#This Row],[KOTA_H]])</f>
        <v>PERDANA-BREBES</v>
      </c>
      <c r="AO905"/>
      <c r="AP905" t="s">
        <v>9561</v>
      </c>
      <c r="AQ905"/>
    </row>
    <row r="906" spans="1:43">
      <c r="A906" t="str">
        <f>IF(Table1[[#This Row],[KODE BARANG]]="","",MATCH(Table1[[#This Row],[KODE BARANG]],DBS[KODE BARANG],0))</f>
        <v/>
      </c>
      <c r="B906" t="str">
        <f>IF(Table1[[#This Row],[ROWID]]="","",ROW()-2)</f>
        <v/>
      </c>
      <c r="C906" t="str">
        <f>IF(Table1[[#This Row],[NAMA BARANG]]="","",IF(Table1[[#This Row],[ID]]="",C905,Table1[[#This Row],[ID]]))</f>
        <v/>
      </c>
      <c r="D906" t="str">
        <f>IF(Table1[[#This Row],[A1]]="","",MATCH(Table1[[#This Row],[A1]],Table6[5],0))</f>
        <v/>
      </c>
      <c r="E906" t="str">
        <f>IF(Table1[[#This Row],[ID]]="","",Table1[[#This Row],[TOKO-KOTA_H]])</f>
        <v/>
      </c>
      <c r="F906" t="str">
        <f>IF(Table1[[#This Row],[NOTA TOKO]]="","",ROW()-2)</f>
        <v/>
      </c>
      <c r="G906" s="59"/>
      <c r="H906" s="1"/>
      <c r="J906" s="1"/>
      <c r="K906"/>
      <c r="L906" t="str">
        <f>IF(Table1[[#This Row],[_NAMA BARANG]]="",IF(Table1[[#This Row],[//DBS]]="","",INDEX(DBS[NAMA],Table1[[#This Row],[//DBS]])),Table1[[#This Row],[_NAMA BARANG]])</f>
        <v/>
      </c>
      <c r="M906"/>
      <c r="O906" t="str">
        <f>IF(Table1[[#This Row],[ROWID]]="","",IF(Table1[[#This Row],[_KETERANGAN]]="STOCK BELUM LENGKAP","ADA",IF(Table1[[#This Row],[KODE BARANG]]="","TIDAK ADA","ADA")))</f>
        <v/>
      </c>
      <c r="R906" t="str">
        <f>IF(Table1[[#This Row],[//DBS]]="","",INDEX(DBS[ISI],Table1[[#This Row],[//DBS]]))</f>
        <v/>
      </c>
      <c r="S906" t="str">
        <f>IF(Table1[[#This Row],[//DBS]]="","",IF(Table1[[#This Row],[SATUAN_BYPASS]]="",INDEX(DBS[[SATUAN ]],Table1[[#This Row],[//DBS]]),Table1[SATUAN_BYPASS]))</f>
        <v/>
      </c>
      <c r="U906" s="58" t="str">
        <f>IF(Table1[[#This Row],[HARGA_BYPASS]]="",IF(Table1[[#This Row],[_HARGA]]="","",Table1[[#This Row],[_HARGA]]*1000),Table1[[#This Row],[HARGA_BYPASS]])</f>
        <v/>
      </c>
      <c r="V906" s="2"/>
      <c r="W906" s="2"/>
      <c r="X906" s="58" t="str">
        <f>IF(Table1[[#This Row],[ROWID]]="","",IF(Table1[[#This Row],[ROWID]]=C907,"",SUMIF(Table1[ROWID],Table1[[#This Row],[ROWID]],Table1[TOTAL])))</f>
        <v/>
      </c>
      <c r="AA90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06" t="str">
        <f>IF(Table1[[#This Row],[JUMLAH NOTA]]="","",IF(Table1[[#This Row],[CONV]]="",Table1[[#This Row],[JUMLAH NOTA]],Table1[[#This Row],[JUMLAH NOTA]]*Table1[[#This Row],[CONV]]))</f>
        <v/>
      </c>
      <c r="AC906" t="str">
        <f>IF(Table1[[#This Row],[ISI_CONV]]="","",IF(Table1[[#This Row],[CONV]]="",Table1[[#This Row],[SATUAN NOTA]],Table1[[#This Row],[SATUAN]]))</f>
        <v/>
      </c>
      <c r="AD906" s="58" t="str">
        <f>IF(Table1[[#This Row],[HARGA]]="","",IF(Table1[[#This Row],[CONV]]="",Table1[[#This Row],[HARGA]],Table1[[#This Row],[HARGA]]/Table1[[#This Row],[CONV]]))</f>
        <v/>
      </c>
      <c r="AE906" s="58" t="str">
        <f>IF(Table1[[#This Row],[HARGA_CONV]]="","",Table1[[#This Row],[HARGA_CONV]]*Table1[[#This Row],[ISI_CONV]]*(100%-(Table1[[#This Row],[DISKON]]+Table1[[#This Row],[DISKON NOTA]])))</f>
        <v/>
      </c>
      <c r="AF906" s="3">
        <f>IF(Table1[[#This Row],[TANGGAL NOTA]]="",AF905,Table1[[#This Row],[TANGGAL NOTA]])</f>
        <v>45534</v>
      </c>
      <c r="AG906" s="3"/>
      <c r="AH906" s="3">
        <f>IF(Table1[[#This Row],[TANGGAL UPDATE]]="",AH905,Table1[[#This Row],[TANGGAL UPDATE]])</f>
        <v>45535</v>
      </c>
      <c r="AI906" t="str" cm="1">
        <f t="array" ref="AI906">IF(Table1[[#This Row],[A1]]="",AI905,INDEX(Table6[3],Table1[[#This Row],[Q1]]))</f>
        <v>KO</v>
      </c>
      <c r="AJ906" t="str">
        <f>IF(Table1[[#This Row],[_KETERANGAN]]="","",Table1[[#This Row],[_KETERANGAN]])</f>
        <v/>
      </c>
      <c r="AK906" t="str" cm="1">
        <f t="array" ref="AK906">IF(Table1[[#This Row],[A1]]="",AK905,INDEX(Table6[3],Table1[[#This Row],[Q1]]))</f>
        <v>KO</v>
      </c>
      <c r="AL906" s="5" t="str" cm="1">
        <f t="array" ref="AL906">IF(Table1[[#This Row],[A1]]="",AL905,INDEX(Table6[1],Table1[[#This Row],[Q1]]))</f>
        <v>PERDANA</v>
      </c>
      <c r="AM906" t="str" cm="1">
        <f t="array" ref="AM906">IF(Table1[[#This Row],[A1]]="",AM905,INDEX(Table6[2],Table1[[#This Row],[Q1]]))</f>
        <v>BREBES</v>
      </c>
      <c r="AN906" t="str">
        <f>CONCATENATE(Table1[[#This Row],[TOKO_H]],"-",Table1[[#This Row],[KOTA_H]])</f>
        <v>PERDANA-BREBES</v>
      </c>
      <c r="AO906"/>
      <c r="AP906" t="s">
        <v>9561</v>
      </c>
      <c r="AQ906"/>
    </row>
    <row r="907" spans="1:43">
      <c r="A907" t="str">
        <f>IF(Table1[[#This Row],[KODE BARANG]]="","",MATCH(Table1[[#This Row],[KODE BARANG]],DBS[KODE BARANG],0))</f>
        <v/>
      </c>
      <c r="B907" t="str">
        <f>IF(Table1[[#This Row],[ROWID]]="","",ROW()-2)</f>
        <v/>
      </c>
      <c r="C907" t="str">
        <f>IF(Table1[[#This Row],[NAMA BARANG]]="","",IF(Table1[[#This Row],[ID]]="",C906,Table1[[#This Row],[ID]]))</f>
        <v/>
      </c>
      <c r="D907" t="str">
        <f>IF(Table1[[#This Row],[A1]]="","",MATCH(Table1[[#This Row],[A1]],Table6[5],0))</f>
        <v/>
      </c>
      <c r="E907" t="str">
        <f>IF(Table1[[#This Row],[ID]]="","",Table1[[#This Row],[TOKO-KOTA_H]])</f>
        <v/>
      </c>
      <c r="F907" t="str">
        <f>IF(Table1[[#This Row],[NOTA TOKO]]="","",ROW()-2)</f>
        <v/>
      </c>
      <c r="G907" s="59"/>
      <c r="H907" s="1"/>
      <c r="J907" s="1"/>
      <c r="K907"/>
      <c r="L907" t="str">
        <f>IF(Table1[[#This Row],[_NAMA BARANG]]="",IF(Table1[[#This Row],[//DBS]]="","",INDEX(DBS[NAMA],Table1[[#This Row],[//DBS]])),Table1[[#This Row],[_NAMA BARANG]])</f>
        <v/>
      </c>
      <c r="M907"/>
      <c r="O907" t="str">
        <f>IF(Table1[[#This Row],[ROWID]]="","",IF(Table1[[#This Row],[_KETERANGAN]]="STOCK BELUM LENGKAP","ADA",IF(Table1[[#This Row],[KODE BARANG]]="","TIDAK ADA","ADA")))</f>
        <v/>
      </c>
      <c r="R907" t="str">
        <f>IF(Table1[[#This Row],[//DBS]]="","",INDEX(DBS[ISI],Table1[[#This Row],[//DBS]]))</f>
        <v/>
      </c>
      <c r="S907" t="str">
        <f>IF(Table1[[#This Row],[//DBS]]="","",IF(Table1[[#This Row],[SATUAN_BYPASS]]="",INDEX(DBS[[SATUAN ]],Table1[[#This Row],[//DBS]]),Table1[SATUAN_BYPASS]))</f>
        <v/>
      </c>
      <c r="U907" s="58" t="str">
        <f>IF(Table1[[#This Row],[HARGA_BYPASS]]="",IF(Table1[[#This Row],[_HARGA]]="","",Table1[[#This Row],[_HARGA]]*1000),Table1[[#This Row],[HARGA_BYPASS]])</f>
        <v/>
      </c>
      <c r="V907" s="2"/>
      <c r="W907" s="2"/>
      <c r="X907" s="58" t="str">
        <f>IF(Table1[[#This Row],[ROWID]]="","",IF(Table1[[#This Row],[ROWID]]=C908,"",SUMIF(Table1[ROWID],Table1[[#This Row],[ROWID]],Table1[TOTAL])))</f>
        <v/>
      </c>
      <c r="AA90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07" t="str">
        <f>IF(Table1[[#This Row],[JUMLAH NOTA]]="","",IF(Table1[[#This Row],[CONV]]="",Table1[[#This Row],[JUMLAH NOTA]],Table1[[#This Row],[JUMLAH NOTA]]*Table1[[#This Row],[CONV]]))</f>
        <v/>
      </c>
      <c r="AC907" t="str">
        <f>IF(Table1[[#This Row],[ISI_CONV]]="","",IF(Table1[[#This Row],[CONV]]="",Table1[[#This Row],[SATUAN NOTA]],Table1[[#This Row],[SATUAN]]))</f>
        <v/>
      </c>
      <c r="AD907" s="58" t="str">
        <f>IF(Table1[[#This Row],[HARGA]]="","",IF(Table1[[#This Row],[CONV]]="",Table1[[#This Row],[HARGA]],Table1[[#This Row],[HARGA]]/Table1[[#This Row],[CONV]]))</f>
        <v/>
      </c>
      <c r="AE907" s="58" t="str">
        <f>IF(Table1[[#This Row],[HARGA_CONV]]="","",Table1[[#This Row],[HARGA_CONV]]*Table1[[#This Row],[ISI_CONV]]*(100%-(Table1[[#This Row],[DISKON]]+Table1[[#This Row],[DISKON NOTA]])))</f>
        <v/>
      </c>
      <c r="AF907" s="3">
        <f>IF(Table1[[#This Row],[TANGGAL NOTA]]="",AF906,Table1[[#This Row],[TANGGAL NOTA]])</f>
        <v>45534</v>
      </c>
      <c r="AG907" s="3"/>
      <c r="AH907" s="3">
        <f>IF(Table1[[#This Row],[TANGGAL UPDATE]]="",AH906,Table1[[#This Row],[TANGGAL UPDATE]])</f>
        <v>45535</v>
      </c>
      <c r="AI907" t="str" cm="1">
        <f t="array" ref="AI907">IF(Table1[[#This Row],[A1]]="",AI906,INDEX(Table6[3],Table1[[#This Row],[Q1]]))</f>
        <v>KO</v>
      </c>
      <c r="AJ907" t="str">
        <f>IF(Table1[[#This Row],[_KETERANGAN]]="","",Table1[[#This Row],[_KETERANGAN]])</f>
        <v/>
      </c>
      <c r="AK907" t="str" cm="1">
        <f t="array" ref="AK907">IF(Table1[[#This Row],[A1]]="",AK906,INDEX(Table6[3],Table1[[#This Row],[Q1]]))</f>
        <v>KO</v>
      </c>
      <c r="AL907" s="5" t="str" cm="1">
        <f t="array" ref="AL907">IF(Table1[[#This Row],[A1]]="",AL906,INDEX(Table6[1],Table1[[#This Row],[Q1]]))</f>
        <v>PERDANA</v>
      </c>
      <c r="AM907" t="str" cm="1">
        <f t="array" ref="AM907">IF(Table1[[#This Row],[A1]]="",AM906,INDEX(Table6[2],Table1[[#This Row],[Q1]]))</f>
        <v>BREBES</v>
      </c>
      <c r="AN907" t="str">
        <f>CONCATENATE(Table1[[#This Row],[TOKO_H]],"-",Table1[[#This Row],[KOTA_H]])</f>
        <v>PERDANA-BREBES</v>
      </c>
      <c r="AO907"/>
      <c r="AP907" t="s">
        <v>9561</v>
      </c>
      <c r="AQ907"/>
    </row>
    <row r="908" spans="1:43">
      <c r="A908" t="str">
        <f>IF(Table1[[#This Row],[KODE BARANG]]="","",MATCH(Table1[[#This Row],[KODE BARANG]],DBS[KODE BARANG],0))</f>
        <v/>
      </c>
      <c r="B908" t="str">
        <f>IF(Table1[[#This Row],[ROWID]]="","",ROW()-2)</f>
        <v/>
      </c>
      <c r="C908" t="str">
        <f>IF(Table1[[#This Row],[NAMA BARANG]]="","",IF(Table1[[#This Row],[ID]]="",C907,Table1[[#This Row],[ID]]))</f>
        <v/>
      </c>
      <c r="D908" t="str">
        <f>IF(Table1[[#This Row],[A1]]="","",MATCH(Table1[[#This Row],[A1]],Table6[5],0))</f>
        <v/>
      </c>
      <c r="E908" t="str">
        <f>IF(Table1[[#This Row],[ID]]="","",Table1[[#This Row],[TOKO-KOTA_H]])</f>
        <v/>
      </c>
      <c r="F908" t="str">
        <f>IF(Table1[[#This Row],[NOTA TOKO]]="","",ROW()-2)</f>
        <v/>
      </c>
      <c r="G908" s="59"/>
      <c r="H908" s="1"/>
      <c r="J908" s="1"/>
      <c r="K908"/>
      <c r="L908" t="str">
        <f>IF(Table1[[#This Row],[_NAMA BARANG]]="",IF(Table1[[#This Row],[//DBS]]="","",INDEX(DBS[NAMA],Table1[[#This Row],[//DBS]])),Table1[[#This Row],[_NAMA BARANG]])</f>
        <v/>
      </c>
      <c r="M908"/>
      <c r="O908" t="str">
        <f>IF(Table1[[#This Row],[ROWID]]="","",IF(Table1[[#This Row],[_KETERANGAN]]="STOCK BELUM LENGKAP","ADA",IF(Table1[[#This Row],[KODE BARANG]]="","TIDAK ADA","ADA")))</f>
        <v/>
      </c>
      <c r="R908" t="str">
        <f>IF(Table1[[#This Row],[//DBS]]="","",INDEX(DBS[ISI],Table1[[#This Row],[//DBS]]))</f>
        <v/>
      </c>
      <c r="S908" t="str">
        <f>IF(Table1[[#This Row],[//DBS]]="","",IF(Table1[[#This Row],[SATUAN_BYPASS]]="",INDEX(DBS[[SATUAN ]],Table1[[#This Row],[//DBS]]),Table1[SATUAN_BYPASS]))</f>
        <v/>
      </c>
      <c r="U908" s="58" t="str">
        <f>IF(Table1[[#This Row],[HARGA_BYPASS]]="",IF(Table1[[#This Row],[_HARGA]]="","",Table1[[#This Row],[_HARGA]]*1000),Table1[[#This Row],[HARGA_BYPASS]])</f>
        <v/>
      </c>
      <c r="V908" s="2"/>
      <c r="W908" s="2"/>
      <c r="X908" s="58" t="str">
        <f>IF(Table1[[#This Row],[ROWID]]="","",IF(Table1[[#This Row],[ROWID]]=C909,"",SUMIF(Table1[ROWID],Table1[[#This Row],[ROWID]],Table1[TOTAL])))</f>
        <v/>
      </c>
      <c r="AA90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08" t="str">
        <f>IF(Table1[[#This Row],[JUMLAH NOTA]]="","",IF(Table1[[#This Row],[CONV]]="",Table1[[#This Row],[JUMLAH NOTA]],Table1[[#This Row],[JUMLAH NOTA]]*Table1[[#This Row],[CONV]]))</f>
        <v/>
      </c>
      <c r="AC908" t="str">
        <f>IF(Table1[[#This Row],[ISI_CONV]]="","",IF(Table1[[#This Row],[CONV]]="",Table1[[#This Row],[SATUAN NOTA]],Table1[[#This Row],[SATUAN]]))</f>
        <v/>
      </c>
      <c r="AD908" s="58" t="str">
        <f>IF(Table1[[#This Row],[HARGA]]="","",IF(Table1[[#This Row],[CONV]]="",Table1[[#This Row],[HARGA]],Table1[[#This Row],[HARGA]]/Table1[[#This Row],[CONV]]))</f>
        <v/>
      </c>
      <c r="AE908" s="58" t="str">
        <f>IF(Table1[[#This Row],[HARGA_CONV]]="","",Table1[[#This Row],[HARGA_CONV]]*Table1[[#This Row],[ISI_CONV]]*(100%-(Table1[[#This Row],[DISKON]]+Table1[[#This Row],[DISKON NOTA]])))</f>
        <v/>
      </c>
      <c r="AF908" s="3">
        <f>IF(Table1[[#This Row],[TANGGAL NOTA]]="",AF907,Table1[[#This Row],[TANGGAL NOTA]])</f>
        <v>45534</v>
      </c>
      <c r="AG908" s="3"/>
      <c r="AH908" s="3">
        <f>IF(Table1[[#This Row],[TANGGAL UPDATE]]="",AH907,Table1[[#This Row],[TANGGAL UPDATE]])</f>
        <v>45535</v>
      </c>
      <c r="AI908" t="str" cm="1">
        <f t="array" ref="AI908">IF(Table1[[#This Row],[A1]]="",AI907,INDEX(Table6[3],Table1[[#This Row],[Q1]]))</f>
        <v>KO</v>
      </c>
      <c r="AJ908" t="str">
        <f>IF(Table1[[#This Row],[_KETERANGAN]]="","",Table1[[#This Row],[_KETERANGAN]])</f>
        <v/>
      </c>
      <c r="AK908" t="str" cm="1">
        <f t="array" ref="AK908">IF(Table1[[#This Row],[A1]]="",AK907,INDEX(Table6[3],Table1[[#This Row],[Q1]]))</f>
        <v>KO</v>
      </c>
      <c r="AL908" s="5" t="str" cm="1">
        <f t="array" ref="AL908">IF(Table1[[#This Row],[A1]]="",AL907,INDEX(Table6[1],Table1[[#This Row],[Q1]]))</f>
        <v>PERDANA</v>
      </c>
      <c r="AM908" t="str" cm="1">
        <f t="array" ref="AM908">IF(Table1[[#This Row],[A1]]="",AM907,INDEX(Table6[2],Table1[[#This Row],[Q1]]))</f>
        <v>BREBES</v>
      </c>
      <c r="AN908" t="str">
        <f>CONCATENATE(Table1[[#This Row],[TOKO_H]],"-",Table1[[#This Row],[KOTA_H]])</f>
        <v>PERDANA-BREBES</v>
      </c>
      <c r="AO908"/>
      <c r="AP908" t="s">
        <v>9561</v>
      </c>
      <c r="AQ908"/>
    </row>
    <row r="909" spans="1:43">
      <c r="A909" t="str">
        <f>IF(Table1[[#This Row],[KODE BARANG]]="","",MATCH(Table1[[#This Row],[KODE BARANG]],DBS[KODE BARANG],0))</f>
        <v/>
      </c>
      <c r="B909" t="str">
        <f>IF(Table1[[#This Row],[ROWID]]="","",ROW()-2)</f>
        <v/>
      </c>
      <c r="C909" t="str">
        <f>IF(Table1[[#This Row],[NAMA BARANG]]="","",IF(Table1[[#This Row],[ID]]="",C908,Table1[[#This Row],[ID]]))</f>
        <v/>
      </c>
      <c r="D909" t="str">
        <f>IF(Table1[[#This Row],[A1]]="","",MATCH(Table1[[#This Row],[A1]],Table6[5],0))</f>
        <v/>
      </c>
      <c r="E909" t="str">
        <f>IF(Table1[[#This Row],[ID]]="","",Table1[[#This Row],[TOKO-KOTA_H]])</f>
        <v/>
      </c>
      <c r="F909" t="str">
        <f>IF(Table1[[#This Row],[NOTA TOKO]]="","",ROW()-2)</f>
        <v/>
      </c>
      <c r="G909" s="59"/>
      <c r="H909" s="1"/>
      <c r="J909" s="1"/>
      <c r="K909"/>
      <c r="L909" t="str">
        <f>IF(Table1[[#This Row],[_NAMA BARANG]]="",IF(Table1[[#This Row],[//DBS]]="","",INDEX(DBS[NAMA],Table1[[#This Row],[//DBS]])),Table1[[#This Row],[_NAMA BARANG]])</f>
        <v/>
      </c>
      <c r="M909"/>
      <c r="O909" t="str">
        <f>IF(Table1[[#This Row],[ROWID]]="","",IF(Table1[[#This Row],[_KETERANGAN]]="STOCK BELUM LENGKAP","ADA",IF(Table1[[#This Row],[KODE BARANG]]="","TIDAK ADA","ADA")))</f>
        <v/>
      </c>
      <c r="R909" t="str">
        <f>IF(Table1[[#This Row],[//DBS]]="","",INDEX(DBS[ISI],Table1[[#This Row],[//DBS]]))</f>
        <v/>
      </c>
      <c r="S909" t="str">
        <f>IF(Table1[[#This Row],[//DBS]]="","",IF(Table1[[#This Row],[SATUAN_BYPASS]]="",INDEX(DBS[[SATUAN ]],Table1[[#This Row],[//DBS]]),Table1[SATUAN_BYPASS]))</f>
        <v/>
      </c>
      <c r="U909" s="58" t="str">
        <f>IF(Table1[[#This Row],[HARGA_BYPASS]]="",IF(Table1[[#This Row],[_HARGA]]="","",Table1[[#This Row],[_HARGA]]*1000),Table1[[#This Row],[HARGA_BYPASS]])</f>
        <v/>
      </c>
      <c r="V909" s="2"/>
      <c r="W909" s="2"/>
      <c r="X909" s="58" t="str">
        <f>IF(Table1[[#This Row],[ROWID]]="","",IF(Table1[[#This Row],[ROWID]]=C910,"",SUMIF(Table1[ROWID],Table1[[#This Row],[ROWID]],Table1[TOTAL])))</f>
        <v/>
      </c>
      <c r="AA90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09" t="str">
        <f>IF(Table1[[#This Row],[JUMLAH NOTA]]="","",IF(Table1[[#This Row],[CONV]]="",Table1[[#This Row],[JUMLAH NOTA]],Table1[[#This Row],[JUMLAH NOTA]]*Table1[[#This Row],[CONV]]))</f>
        <v/>
      </c>
      <c r="AC909" t="str">
        <f>IF(Table1[[#This Row],[ISI_CONV]]="","",IF(Table1[[#This Row],[CONV]]="",Table1[[#This Row],[SATUAN NOTA]],Table1[[#This Row],[SATUAN]]))</f>
        <v/>
      </c>
      <c r="AD909" s="58" t="str">
        <f>IF(Table1[[#This Row],[HARGA]]="","",IF(Table1[[#This Row],[CONV]]="",Table1[[#This Row],[HARGA]],Table1[[#This Row],[HARGA]]/Table1[[#This Row],[CONV]]))</f>
        <v/>
      </c>
      <c r="AE909" s="58" t="str">
        <f>IF(Table1[[#This Row],[HARGA_CONV]]="","",Table1[[#This Row],[HARGA_CONV]]*Table1[[#This Row],[ISI_CONV]]*(100%-(Table1[[#This Row],[DISKON]]+Table1[[#This Row],[DISKON NOTA]])))</f>
        <v/>
      </c>
      <c r="AF909" s="3">
        <f>IF(Table1[[#This Row],[TANGGAL NOTA]]="",AF908,Table1[[#This Row],[TANGGAL NOTA]])</f>
        <v>45534</v>
      </c>
      <c r="AG909" s="3"/>
      <c r="AH909" s="3">
        <f>IF(Table1[[#This Row],[TANGGAL UPDATE]]="",AH908,Table1[[#This Row],[TANGGAL UPDATE]])</f>
        <v>45535</v>
      </c>
      <c r="AI909" t="str" cm="1">
        <f t="array" ref="AI909">IF(Table1[[#This Row],[A1]]="",AI908,INDEX(Table6[3],Table1[[#This Row],[Q1]]))</f>
        <v>KO</v>
      </c>
      <c r="AJ909" t="str">
        <f>IF(Table1[[#This Row],[_KETERANGAN]]="","",Table1[[#This Row],[_KETERANGAN]])</f>
        <v/>
      </c>
      <c r="AK909" t="str" cm="1">
        <f t="array" ref="AK909">IF(Table1[[#This Row],[A1]]="",AK908,INDEX(Table6[3],Table1[[#This Row],[Q1]]))</f>
        <v>KO</v>
      </c>
      <c r="AL909" s="5" t="str" cm="1">
        <f t="array" ref="AL909">IF(Table1[[#This Row],[A1]]="",AL908,INDEX(Table6[1],Table1[[#This Row],[Q1]]))</f>
        <v>PERDANA</v>
      </c>
      <c r="AM909" t="str" cm="1">
        <f t="array" ref="AM909">IF(Table1[[#This Row],[A1]]="",AM908,INDEX(Table6[2],Table1[[#This Row],[Q1]]))</f>
        <v>BREBES</v>
      </c>
      <c r="AN909" t="str">
        <f>CONCATENATE(Table1[[#This Row],[TOKO_H]],"-",Table1[[#This Row],[KOTA_H]])</f>
        <v>PERDANA-BREBES</v>
      </c>
      <c r="AO909"/>
      <c r="AP909" t="s">
        <v>9561</v>
      </c>
      <c r="AQ909"/>
    </row>
    <row r="910" spans="1:43">
      <c r="A910" t="str">
        <f>IF(Table1[[#This Row],[KODE BARANG]]="","",MATCH(Table1[[#This Row],[KODE BARANG]],DBS[KODE BARANG],0))</f>
        <v/>
      </c>
      <c r="B910" t="str">
        <f>IF(Table1[[#This Row],[ROWID]]="","",ROW()-2)</f>
        <v/>
      </c>
      <c r="C910" t="str">
        <f>IF(Table1[[#This Row],[NAMA BARANG]]="","",IF(Table1[[#This Row],[ID]]="",C909,Table1[[#This Row],[ID]]))</f>
        <v/>
      </c>
      <c r="D910" t="str">
        <f>IF(Table1[[#This Row],[A1]]="","",MATCH(Table1[[#This Row],[A1]],Table6[5],0))</f>
        <v/>
      </c>
      <c r="E910" t="str">
        <f>IF(Table1[[#This Row],[ID]]="","",Table1[[#This Row],[TOKO-KOTA_H]])</f>
        <v/>
      </c>
      <c r="F910" t="str">
        <f>IF(Table1[[#This Row],[NOTA TOKO]]="","",ROW()-2)</f>
        <v/>
      </c>
      <c r="G910" s="59"/>
      <c r="H910" s="1"/>
      <c r="J910" s="1"/>
      <c r="K910"/>
      <c r="L910" t="str">
        <f>IF(Table1[[#This Row],[_NAMA BARANG]]="",IF(Table1[[#This Row],[//DBS]]="","",INDEX(DBS[NAMA],Table1[[#This Row],[//DBS]])),Table1[[#This Row],[_NAMA BARANG]])</f>
        <v/>
      </c>
      <c r="M910"/>
      <c r="O910" t="str">
        <f>IF(Table1[[#This Row],[ROWID]]="","",IF(Table1[[#This Row],[_KETERANGAN]]="STOCK BELUM LENGKAP","ADA",IF(Table1[[#This Row],[KODE BARANG]]="","TIDAK ADA","ADA")))</f>
        <v/>
      </c>
      <c r="R910" t="str">
        <f>IF(Table1[[#This Row],[//DBS]]="","",INDEX(DBS[ISI],Table1[[#This Row],[//DBS]]))</f>
        <v/>
      </c>
      <c r="S910" t="str">
        <f>IF(Table1[[#This Row],[//DBS]]="","",IF(Table1[[#This Row],[SATUAN_BYPASS]]="",INDEX(DBS[[SATUAN ]],Table1[[#This Row],[//DBS]]),Table1[SATUAN_BYPASS]))</f>
        <v/>
      </c>
      <c r="U910" s="58" t="str">
        <f>IF(Table1[[#This Row],[HARGA_BYPASS]]="",IF(Table1[[#This Row],[_HARGA]]="","",Table1[[#This Row],[_HARGA]]*1000),Table1[[#This Row],[HARGA_BYPASS]])</f>
        <v/>
      </c>
      <c r="V910" s="2"/>
      <c r="W910" s="2"/>
      <c r="X910" s="58" t="str">
        <f>IF(Table1[[#This Row],[ROWID]]="","",IF(Table1[[#This Row],[ROWID]]=C911,"",SUMIF(Table1[ROWID],Table1[[#This Row],[ROWID]],Table1[TOTAL])))</f>
        <v/>
      </c>
      <c r="AA91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10" t="str">
        <f>IF(Table1[[#This Row],[JUMLAH NOTA]]="","",IF(Table1[[#This Row],[CONV]]="",Table1[[#This Row],[JUMLAH NOTA]],Table1[[#This Row],[JUMLAH NOTA]]*Table1[[#This Row],[CONV]]))</f>
        <v/>
      </c>
      <c r="AC910" t="str">
        <f>IF(Table1[[#This Row],[ISI_CONV]]="","",IF(Table1[[#This Row],[CONV]]="",Table1[[#This Row],[SATUAN NOTA]],Table1[[#This Row],[SATUAN]]))</f>
        <v/>
      </c>
      <c r="AD910" s="58" t="str">
        <f>IF(Table1[[#This Row],[HARGA]]="","",IF(Table1[[#This Row],[CONV]]="",Table1[[#This Row],[HARGA]],Table1[[#This Row],[HARGA]]/Table1[[#This Row],[CONV]]))</f>
        <v/>
      </c>
      <c r="AE910" s="58" t="str">
        <f>IF(Table1[[#This Row],[HARGA_CONV]]="","",Table1[[#This Row],[HARGA_CONV]]*Table1[[#This Row],[ISI_CONV]]*(100%-(Table1[[#This Row],[DISKON]]+Table1[[#This Row],[DISKON NOTA]])))</f>
        <v/>
      </c>
      <c r="AF910" s="3">
        <f>IF(Table1[[#This Row],[TANGGAL NOTA]]="",AF909,Table1[[#This Row],[TANGGAL NOTA]])</f>
        <v>45534</v>
      </c>
      <c r="AG910" s="3"/>
      <c r="AH910" s="3">
        <f>IF(Table1[[#This Row],[TANGGAL UPDATE]]="",AH909,Table1[[#This Row],[TANGGAL UPDATE]])</f>
        <v>45535</v>
      </c>
      <c r="AI910" t="str" cm="1">
        <f t="array" ref="AI910">IF(Table1[[#This Row],[A1]]="",AI909,INDEX(Table6[3],Table1[[#This Row],[Q1]]))</f>
        <v>KO</v>
      </c>
      <c r="AJ910" t="str">
        <f>IF(Table1[[#This Row],[_KETERANGAN]]="","",Table1[[#This Row],[_KETERANGAN]])</f>
        <v/>
      </c>
      <c r="AK910" t="str" cm="1">
        <f t="array" ref="AK910">IF(Table1[[#This Row],[A1]]="",AK909,INDEX(Table6[3],Table1[[#This Row],[Q1]]))</f>
        <v>KO</v>
      </c>
      <c r="AL910" s="5" t="str" cm="1">
        <f t="array" ref="AL910">IF(Table1[[#This Row],[A1]]="",AL909,INDEX(Table6[1],Table1[[#This Row],[Q1]]))</f>
        <v>PERDANA</v>
      </c>
      <c r="AM910" t="str" cm="1">
        <f t="array" ref="AM910">IF(Table1[[#This Row],[A1]]="",AM909,INDEX(Table6[2],Table1[[#This Row],[Q1]]))</f>
        <v>BREBES</v>
      </c>
      <c r="AN910" t="str">
        <f>CONCATENATE(Table1[[#This Row],[TOKO_H]],"-",Table1[[#This Row],[KOTA_H]])</f>
        <v>PERDANA-BREBES</v>
      </c>
      <c r="AO910"/>
      <c r="AP910" t="s">
        <v>9561</v>
      </c>
      <c r="AQ910"/>
    </row>
    <row r="911" spans="1:43" ht="14.25">
      <c r="A911" t="str">
        <f>IF(Table1[[#This Row],[KODE BARANG]]="","",MATCH(Table1[[#This Row],[KODE BARANG]],DBS[KODE BARANG],0))</f>
        <v/>
      </c>
      <c r="B911" t="str">
        <f>IF(Table1[[#This Row],[ROWID]]="","",ROW()-2)</f>
        <v/>
      </c>
      <c r="C911" t="str">
        <f>IF(Table1[[#This Row],[NAMA BARANG]]="","",IF(Table1[[#This Row],[ID]]="",C910,Table1[[#This Row],[ID]]))</f>
        <v/>
      </c>
      <c r="D911" t="str">
        <f>IF(Table1[[#This Row],[A1]]="","",MATCH(Table1[[#This Row],[A1]],Table6[5],0))</f>
        <v/>
      </c>
      <c r="E911" t="str">
        <f>IF(Table1[[#This Row],[ID]]="","",Table1[[#This Row],[TOKO-KOTA_H]])</f>
        <v/>
      </c>
      <c r="F911" t="str">
        <f>IF(Table1[[#This Row],[NOTA TOKO]]="","",ROW()-2)</f>
        <v/>
      </c>
      <c r="G911" s="59"/>
      <c r="H911" s="1"/>
      <c r="J911" s="1"/>
      <c r="L911" t="str">
        <f>IF(Table1[[#This Row],[_NAMA BARANG]]="",IF(Table1[[#This Row],[//DBS]]="","",INDEX(DBS[NAMA],Table1[[#This Row],[//DBS]])),Table1[[#This Row],[_NAMA BARANG]])</f>
        <v/>
      </c>
      <c r="M911" s="61"/>
      <c r="O911" t="str">
        <f>IF(Table1[[#This Row],[ROWID]]="","",IF(Table1[[#This Row],[_KETERANGAN]]="STOCK BELUM LENGKAP","ADA",IF(Table1[[#This Row],[KODE BARANG]]="","TIDAK ADA","ADA")))</f>
        <v/>
      </c>
      <c r="R911" t="str">
        <f>IF(Table1[[#This Row],[//DBS]]="","",INDEX(DBS[ISI],Table1[[#This Row],[//DBS]]))</f>
        <v/>
      </c>
      <c r="S911" t="str">
        <f>IF(Table1[[#This Row],[//DBS]]="","",IF(Table1[[#This Row],[SATUAN_BYPASS]]="",INDEX(DBS[[SATUAN ]],Table1[[#This Row],[//DBS]]),Table1[SATUAN_BYPASS]))</f>
        <v/>
      </c>
      <c r="U911" s="58" t="str">
        <f>IF(Table1[[#This Row],[HARGA_BYPASS]]="",IF(Table1[[#This Row],[_HARGA]]="","",Table1[[#This Row],[_HARGA]]*1000),Table1[[#This Row],[HARGA_BYPASS]])</f>
        <v/>
      </c>
      <c r="V911" s="2"/>
      <c r="W911" s="2"/>
      <c r="X911" s="58" t="str">
        <f>IF(Table1[[#This Row],[ROWID]]="","",IF(Table1[[#This Row],[ROWID]]=C912,"",SUMIF(Table1[ROWID],Table1[[#This Row],[ROWID]],Table1[TOTAL])))</f>
        <v/>
      </c>
      <c r="AA91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11" t="str">
        <f>IF(Table1[[#This Row],[JUMLAH NOTA]]="","",IF(Table1[[#This Row],[CONV]]="",Table1[[#This Row],[JUMLAH NOTA]],Table1[[#This Row],[JUMLAH NOTA]]*Table1[[#This Row],[CONV]]))</f>
        <v/>
      </c>
      <c r="AC911" t="str">
        <f>IF(Table1[[#This Row],[ISI_CONV]]="","",IF(Table1[[#This Row],[CONV]]="",Table1[[#This Row],[SATUAN NOTA]],Table1[[#This Row],[SATUAN]]))</f>
        <v/>
      </c>
      <c r="AD911" s="58" t="str">
        <f>IF(Table1[[#This Row],[HARGA]]="","",IF(Table1[[#This Row],[CONV]]="",Table1[[#This Row],[HARGA]],Table1[[#This Row],[HARGA]]/Table1[[#This Row],[CONV]]))</f>
        <v/>
      </c>
      <c r="AE911" s="58" t="str">
        <f>IF(Table1[[#This Row],[HARGA_CONV]]="","",Table1[[#This Row],[HARGA_CONV]]*Table1[[#This Row],[ISI_CONV]]*(100%-(Table1[[#This Row],[DISKON]]+Table1[[#This Row],[DISKON NOTA]])))</f>
        <v/>
      </c>
      <c r="AF911" s="3">
        <f>IF(Table1[[#This Row],[TANGGAL NOTA]]="",AF910,Table1[[#This Row],[TANGGAL NOTA]])</f>
        <v>45534</v>
      </c>
      <c r="AG911" s="3"/>
      <c r="AH911" s="3">
        <f>IF(Table1[[#This Row],[TANGGAL UPDATE]]="",AH910,Table1[[#This Row],[TANGGAL UPDATE]])</f>
        <v>45535</v>
      </c>
      <c r="AI911" t="str" cm="1">
        <f t="array" ref="AI911">IF(Table1[[#This Row],[A1]]="",AI910,INDEX(Table6[3],Table1[[#This Row],[Q1]]))</f>
        <v>KO</v>
      </c>
      <c r="AJ911" t="str">
        <f>IF(Table1[[#This Row],[_KETERANGAN]]="","",Table1[[#This Row],[_KETERANGAN]])</f>
        <v/>
      </c>
      <c r="AK911" t="str" cm="1">
        <f t="array" ref="AK911">IF(Table1[[#This Row],[A1]]="",AK910,INDEX(Table6[3],Table1[[#This Row],[Q1]]))</f>
        <v>KO</v>
      </c>
      <c r="AL911" s="5" t="str" cm="1">
        <f t="array" ref="AL911">IF(Table1[[#This Row],[A1]]="",AL910,INDEX(Table6[1],Table1[[#This Row],[Q1]]))</f>
        <v>PERDANA</v>
      </c>
      <c r="AM911" t="str" cm="1">
        <f t="array" ref="AM911">IF(Table1[[#This Row],[A1]]="",AM910,INDEX(Table6[2],Table1[[#This Row],[Q1]]))</f>
        <v>BREBES</v>
      </c>
      <c r="AN911" t="str">
        <f>CONCATENATE(Table1[[#This Row],[TOKO_H]],"-",Table1[[#This Row],[KOTA_H]])</f>
        <v>PERDANA-BREBES</v>
      </c>
      <c r="AO911"/>
      <c r="AP911" t="s">
        <v>9561</v>
      </c>
      <c r="AQ911"/>
    </row>
    <row r="912" spans="1:43" ht="14.25">
      <c r="A912" t="str">
        <f>IF(Table1[[#This Row],[KODE BARANG]]="","",MATCH(Table1[[#This Row],[KODE BARANG]],DBS[KODE BARANG],0))</f>
        <v/>
      </c>
      <c r="B912" t="str">
        <f>IF(Table1[[#This Row],[ROWID]]="","",ROW()-2)</f>
        <v/>
      </c>
      <c r="C912" t="str">
        <f>IF(Table1[[#This Row],[NAMA BARANG]]="","",IF(Table1[[#This Row],[ID]]="",C911,Table1[[#This Row],[ID]]))</f>
        <v/>
      </c>
      <c r="D912" t="str">
        <f>IF(Table1[[#This Row],[A1]]="","",MATCH(Table1[[#This Row],[A1]],Table6[5],0))</f>
        <v/>
      </c>
      <c r="E912" t="str">
        <f>IF(Table1[[#This Row],[ID]]="","",Table1[[#This Row],[TOKO-KOTA_H]])</f>
        <v/>
      </c>
      <c r="F912" t="str">
        <f>IF(Table1[[#This Row],[NOTA TOKO]]="","",ROW()-2)</f>
        <v/>
      </c>
      <c r="G912" s="59"/>
      <c r="H912" s="1"/>
      <c r="J912" s="1"/>
      <c r="K912"/>
      <c r="L912" t="str">
        <f>IF(Table1[[#This Row],[_NAMA BARANG]]="",IF(Table1[[#This Row],[//DBS]]="","",INDEX(DBS[NAMA],Table1[[#This Row],[//DBS]])),Table1[[#This Row],[_NAMA BARANG]])</f>
        <v/>
      </c>
      <c r="M912" s="61"/>
      <c r="O912" t="str">
        <f>IF(Table1[[#This Row],[ROWID]]="","",IF(Table1[[#This Row],[_KETERANGAN]]="STOCK BELUM LENGKAP","ADA",IF(Table1[[#This Row],[KODE BARANG]]="","TIDAK ADA","ADA")))</f>
        <v/>
      </c>
      <c r="R912" t="str">
        <f>IF(Table1[[#This Row],[//DBS]]="","",INDEX(DBS[ISI],Table1[[#This Row],[//DBS]]))</f>
        <v/>
      </c>
      <c r="S912" t="str">
        <f>IF(Table1[[#This Row],[//DBS]]="","",IF(Table1[[#This Row],[SATUAN_BYPASS]]="",INDEX(DBS[[SATUAN ]],Table1[[#This Row],[//DBS]]),Table1[SATUAN_BYPASS]))</f>
        <v/>
      </c>
      <c r="U912" s="58" t="str">
        <f>IF(Table1[[#This Row],[HARGA_BYPASS]]="",IF(Table1[[#This Row],[_HARGA]]="","",Table1[[#This Row],[_HARGA]]*1000),Table1[[#This Row],[HARGA_BYPASS]])</f>
        <v/>
      </c>
      <c r="V912" s="2"/>
      <c r="W912" s="2"/>
      <c r="X912" s="58" t="str">
        <f>IF(Table1[[#This Row],[ROWID]]="","",IF(Table1[[#This Row],[ROWID]]=C913,"",SUMIF(Table1[ROWID],Table1[[#This Row],[ROWID]],Table1[TOTAL])))</f>
        <v/>
      </c>
      <c r="AA91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12" t="str">
        <f>IF(Table1[[#This Row],[JUMLAH NOTA]]="","",IF(Table1[[#This Row],[CONV]]="",Table1[[#This Row],[JUMLAH NOTA]],Table1[[#This Row],[JUMLAH NOTA]]*Table1[[#This Row],[CONV]]))</f>
        <v/>
      </c>
      <c r="AC912" t="str">
        <f>IF(Table1[[#This Row],[ISI_CONV]]="","",IF(Table1[[#This Row],[CONV]]="",Table1[[#This Row],[SATUAN NOTA]],Table1[[#This Row],[SATUAN]]))</f>
        <v/>
      </c>
      <c r="AD912" s="58" t="str">
        <f>IF(Table1[[#This Row],[HARGA]]="","",IF(Table1[[#This Row],[CONV]]="",Table1[[#This Row],[HARGA]],Table1[[#This Row],[HARGA]]/Table1[[#This Row],[CONV]]))</f>
        <v/>
      </c>
      <c r="AE912" s="58" t="str">
        <f>IF(Table1[[#This Row],[HARGA_CONV]]="","",Table1[[#This Row],[HARGA_CONV]]*Table1[[#This Row],[ISI_CONV]]*(100%-(Table1[[#This Row],[DISKON]]+Table1[[#This Row],[DISKON NOTA]])))</f>
        <v/>
      </c>
      <c r="AF912" s="3">
        <f>IF(Table1[[#This Row],[TANGGAL NOTA]]="",AF911,Table1[[#This Row],[TANGGAL NOTA]])</f>
        <v>45534</v>
      </c>
      <c r="AG912" s="3"/>
      <c r="AH912" s="3">
        <f>IF(Table1[[#This Row],[TANGGAL UPDATE]]="",AH911,Table1[[#This Row],[TANGGAL UPDATE]])</f>
        <v>45535</v>
      </c>
      <c r="AI912" t="str" cm="1">
        <f t="array" ref="AI912">IF(Table1[[#This Row],[A1]]="",AI911,INDEX(Table6[3],Table1[[#This Row],[Q1]]))</f>
        <v>KO</v>
      </c>
      <c r="AJ912" t="str">
        <f>IF(Table1[[#This Row],[_KETERANGAN]]="","",Table1[[#This Row],[_KETERANGAN]])</f>
        <v/>
      </c>
      <c r="AK912" t="str" cm="1">
        <f t="array" ref="AK912">IF(Table1[[#This Row],[A1]]="",AK911,INDEX(Table6[3],Table1[[#This Row],[Q1]]))</f>
        <v>KO</v>
      </c>
      <c r="AL912" s="5" t="str" cm="1">
        <f t="array" ref="AL912">IF(Table1[[#This Row],[A1]]="",AL911,INDEX(Table6[1],Table1[[#This Row],[Q1]]))</f>
        <v>PERDANA</v>
      </c>
      <c r="AM912" t="str" cm="1">
        <f t="array" ref="AM912">IF(Table1[[#This Row],[A1]]="",AM911,INDEX(Table6[2],Table1[[#This Row],[Q1]]))</f>
        <v>BREBES</v>
      </c>
      <c r="AN912" t="str">
        <f>CONCATENATE(Table1[[#This Row],[TOKO_H]],"-",Table1[[#This Row],[KOTA_H]])</f>
        <v>PERDANA-BREBES</v>
      </c>
      <c r="AO912"/>
      <c r="AP912" t="s">
        <v>9561</v>
      </c>
      <c r="AQ912"/>
    </row>
    <row r="913" spans="1:43" ht="14.25">
      <c r="A913" t="str">
        <f>IF(Table1[[#This Row],[KODE BARANG]]="","",MATCH(Table1[[#This Row],[KODE BARANG]],DBS[KODE BARANG],0))</f>
        <v/>
      </c>
      <c r="B913" t="str">
        <f>IF(Table1[[#This Row],[ROWID]]="","",ROW()-2)</f>
        <v/>
      </c>
      <c r="C913" t="str">
        <f>IF(Table1[[#This Row],[NAMA BARANG]]="","",IF(Table1[[#This Row],[ID]]="",C912,Table1[[#This Row],[ID]]))</f>
        <v/>
      </c>
      <c r="D913" t="str">
        <f>IF(Table1[[#This Row],[A1]]="","",MATCH(Table1[[#This Row],[A1]],Table6[5],0))</f>
        <v/>
      </c>
      <c r="E913" t="str">
        <f>IF(Table1[[#This Row],[ID]]="","",Table1[[#This Row],[TOKO-KOTA_H]])</f>
        <v/>
      </c>
      <c r="F913" t="str">
        <f>IF(Table1[[#This Row],[NOTA TOKO]]="","",ROW()-2)</f>
        <v/>
      </c>
      <c r="G913" s="59"/>
      <c r="H913" s="1"/>
      <c r="J913" s="1"/>
      <c r="K913"/>
      <c r="L913" t="str">
        <f>IF(Table1[[#This Row],[_NAMA BARANG]]="",IF(Table1[[#This Row],[//DBS]]="","",INDEX(DBS[NAMA],Table1[[#This Row],[//DBS]])),Table1[[#This Row],[_NAMA BARANG]])</f>
        <v/>
      </c>
      <c r="M913" s="60"/>
      <c r="O913" t="str">
        <f>IF(Table1[[#This Row],[ROWID]]="","",IF(Table1[[#This Row],[_KETERANGAN]]="STOCK BELUM LENGKAP","ADA",IF(Table1[[#This Row],[KODE BARANG]]="","TIDAK ADA","ADA")))</f>
        <v/>
      </c>
      <c r="R913" t="str">
        <f>IF(Table1[[#This Row],[//DBS]]="","",INDEX(DBS[ISI],Table1[[#This Row],[//DBS]]))</f>
        <v/>
      </c>
      <c r="S913" t="str">
        <f>IF(Table1[[#This Row],[//DBS]]="","",IF(Table1[[#This Row],[SATUAN_BYPASS]]="",INDEX(DBS[[SATUAN ]],Table1[[#This Row],[//DBS]]),Table1[SATUAN_BYPASS]))</f>
        <v/>
      </c>
      <c r="U913" s="58" t="str">
        <f>IF(Table1[[#This Row],[HARGA_BYPASS]]="",IF(Table1[[#This Row],[_HARGA]]="","",Table1[[#This Row],[_HARGA]]*1000),Table1[[#This Row],[HARGA_BYPASS]])</f>
        <v/>
      </c>
      <c r="V913" s="2"/>
      <c r="W913" s="2"/>
      <c r="X913" s="58" t="str">
        <f>IF(Table1[[#This Row],[ROWID]]="","",IF(Table1[[#This Row],[ROWID]]=C914,"",SUMIF(Table1[ROWID],Table1[[#This Row],[ROWID]],Table1[TOTAL])))</f>
        <v/>
      </c>
      <c r="AA91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13" t="str">
        <f>IF(Table1[[#This Row],[JUMLAH NOTA]]="","",IF(Table1[[#This Row],[CONV]]="",Table1[[#This Row],[JUMLAH NOTA]],Table1[[#This Row],[JUMLAH NOTA]]*Table1[[#This Row],[CONV]]))</f>
        <v/>
      </c>
      <c r="AC913" t="str">
        <f>IF(Table1[[#This Row],[ISI_CONV]]="","",IF(Table1[[#This Row],[CONV]]="",Table1[[#This Row],[SATUAN NOTA]],Table1[[#This Row],[SATUAN]]))</f>
        <v/>
      </c>
      <c r="AD913" s="58" t="str">
        <f>IF(Table1[[#This Row],[HARGA]]="","",IF(Table1[[#This Row],[CONV]]="",Table1[[#This Row],[HARGA]],Table1[[#This Row],[HARGA]]/Table1[[#This Row],[CONV]]))</f>
        <v/>
      </c>
      <c r="AE913" s="58" t="str">
        <f>IF(Table1[[#This Row],[HARGA_CONV]]="","",Table1[[#This Row],[HARGA_CONV]]*Table1[[#This Row],[ISI_CONV]]*(100%-(Table1[[#This Row],[DISKON]]+Table1[[#This Row],[DISKON NOTA]])))</f>
        <v/>
      </c>
      <c r="AF913" s="3">
        <f>IF(Table1[[#This Row],[TANGGAL NOTA]]="",AF912,Table1[[#This Row],[TANGGAL NOTA]])</f>
        <v>45534</v>
      </c>
      <c r="AG913" s="3"/>
      <c r="AH913" s="3">
        <f>IF(Table1[[#This Row],[TANGGAL UPDATE]]="",AH912,Table1[[#This Row],[TANGGAL UPDATE]])</f>
        <v>45535</v>
      </c>
      <c r="AI913" t="str" cm="1">
        <f t="array" ref="AI913">IF(Table1[[#This Row],[A1]]="",AI912,INDEX(Table6[3],Table1[[#This Row],[Q1]]))</f>
        <v>KO</v>
      </c>
      <c r="AJ913" t="str">
        <f>IF(Table1[[#This Row],[_KETERANGAN]]="","",Table1[[#This Row],[_KETERANGAN]])</f>
        <v/>
      </c>
      <c r="AK913" t="str" cm="1">
        <f t="array" ref="AK913">IF(Table1[[#This Row],[A1]]="",AK912,INDEX(Table6[3],Table1[[#This Row],[Q1]]))</f>
        <v>KO</v>
      </c>
      <c r="AL913" s="5" t="str" cm="1">
        <f t="array" ref="AL913">IF(Table1[[#This Row],[A1]]="",AL912,INDEX(Table6[1],Table1[[#This Row],[Q1]]))</f>
        <v>PERDANA</v>
      </c>
      <c r="AM913" t="str" cm="1">
        <f t="array" ref="AM913">IF(Table1[[#This Row],[A1]]="",AM912,INDEX(Table6[2],Table1[[#This Row],[Q1]]))</f>
        <v>BREBES</v>
      </c>
      <c r="AN913" t="str">
        <f>CONCATENATE(Table1[[#This Row],[TOKO_H]],"-",Table1[[#This Row],[KOTA_H]])</f>
        <v>PERDANA-BREBES</v>
      </c>
      <c r="AO913"/>
      <c r="AP913" t="s">
        <v>9561</v>
      </c>
      <c r="AQ913"/>
    </row>
    <row r="914" spans="1:43">
      <c r="A914" t="str">
        <f>IF(Table1[[#This Row],[KODE BARANG]]="","",MATCH(Table1[[#This Row],[KODE BARANG]],DBS[KODE BARANG],0))</f>
        <v/>
      </c>
      <c r="B914" t="str">
        <f>IF(Table1[[#This Row],[ROWID]]="","",ROW()-2)</f>
        <v/>
      </c>
      <c r="C914" t="str">
        <f>IF(Table1[[#This Row],[NAMA BARANG]]="","",IF(Table1[[#This Row],[ID]]="",C913,Table1[[#This Row],[ID]]))</f>
        <v/>
      </c>
      <c r="D914" t="str">
        <f>IF(Table1[[#This Row],[A1]]="","",MATCH(Table1[[#This Row],[A1]],Table6[5],0))</f>
        <v/>
      </c>
      <c r="E914" t="str">
        <f>IF(Table1[[#This Row],[ID]]="","",Table1[[#This Row],[TOKO-KOTA_H]])</f>
        <v/>
      </c>
      <c r="F914" t="str">
        <f>IF(Table1[[#This Row],[NOTA TOKO]]="","",ROW()-2)</f>
        <v/>
      </c>
      <c r="G914" s="59"/>
      <c r="H914" s="1"/>
      <c r="J914" s="1"/>
      <c r="K914"/>
      <c r="L914" t="str">
        <f>IF(Table1[[#This Row],[_NAMA BARANG]]="",IF(Table1[[#This Row],[//DBS]]="","",INDEX(DBS[NAMA],Table1[[#This Row],[//DBS]])),Table1[[#This Row],[_NAMA BARANG]])</f>
        <v/>
      </c>
      <c r="M914"/>
      <c r="O914" t="str">
        <f>IF(Table1[[#This Row],[ROWID]]="","",IF(Table1[[#This Row],[_KETERANGAN]]="STOCK BELUM LENGKAP","ADA",IF(Table1[[#This Row],[KODE BARANG]]="","TIDAK ADA","ADA")))</f>
        <v/>
      </c>
      <c r="R914" t="str">
        <f>IF(Table1[[#This Row],[//DBS]]="","",INDEX(DBS[ISI],Table1[[#This Row],[//DBS]]))</f>
        <v/>
      </c>
      <c r="S914" t="str">
        <f>IF(Table1[[#This Row],[//DBS]]="","",IF(Table1[[#This Row],[SATUAN_BYPASS]]="",INDEX(DBS[[SATUAN ]],Table1[[#This Row],[//DBS]]),Table1[SATUAN_BYPASS]))</f>
        <v/>
      </c>
      <c r="U914" s="58" t="str">
        <f>IF(Table1[[#This Row],[HARGA_BYPASS]]="",IF(Table1[[#This Row],[_HARGA]]="","",Table1[[#This Row],[_HARGA]]*1000),Table1[[#This Row],[HARGA_BYPASS]])</f>
        <v/>
      </c>
      <c r="V914" s="2"/>
      <c r="W914" s="2"/>
      <c r="X914" s="58" t="str">
        <f>IF(Table1[[#This Row],[ROWID]]="","",IF(Table1[[#This Row],[ROWID]]=C915,"",SUMIF(Table1[ROWID],Table1[[#This Row],[ROWID]],Table1[TOTAL])))</f>
        <v/>
      </c>
      <c r="AA91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14" t="str">
        <f>IF(Table1[[#This Row],[JUMLAH NOTA]]="","",IF(Table1[[#This Row],[CONV]]="",Table1[[#This Row],[JUMLAH NOTA]],Table1[[#This Row],[JUMLAH NOTA]]*Table1[[#This Row],[CONV]]))</f>
        <v/>
      </c>
      <c r="AC914" t="str">
        <f>IF(Table1[[#This Row],[ISI_CONV]]="","",IF(Table1[[#This Row],[CONV]]="",Table1[[#This Row],[SATUAN NOTA]],Table1[[#This Row],[SATUAN]]))</f>
        <v/>
      </c>
      <c r="AD914" s="58" t="str">
        <f>IF(Table1[[#This Row],[HARGA]]="","",IF(Table1[[#This Row],[CONV]]="",Table1[[#This Row],[HARGA]],Table1[[#This Row],[HARGA]]/Table1[[#This Row],[CONV]]))</f>
        <v/>
      </c>
      <c r="AE914" s="58" t="str">
        <f>IF(Table1[[#This Row],[HARGA_CONV]]="","",Table1[[#This Row],[HARGA_CONV]]*Table1[[#This Row],[ISI_CONV]]*(100%-(Table1[[#This Row],[DISKON]]+Table1[[#This Row],[DISKON NOTA]])))</f>
        <v/>
      </c>
      <c r="AF914" s="3">
        <f>IF(Table1[[#This Row],[TANGGAL NOTA]]="",AF913,Table1[[#This Row],[TANGGAL NOTA]])</f>
        <v>45534</v>
      </c>
      <c r="AG914" s="3"/>
      <c r="AH914" s="3">
        <f>IF(Table1[[#This Row],[TANGGAL UPDATE]]="",AH913,Table1[[#This Row],[TANGGAL UPDATE]])</f>
        <v>45535</v>
      </c>
      <c r="AI914" t="str" cm="1">
        <f t="array" ref="AI914">IF(Table1[[#This Row],[A1]]="",AI913,INDEX(Table6[3],Table1[[#This Row],[Q1]]))</f>
        <v>KO</v>
      </c>
      <c r="AJ914" t="str">
        <f>IF(Table1[[#This Row],[_KETERANGAN]]="","",Table1[[#This Row],[_KETERANGAN]])</f>
        <v/>
      </c>
      <c r="AK914" t="str" cm="1">
        <f t="array" ref="AK914">IF(Table1[[#This Row],[A1]]="",AK913,INDEX(Table6[3],Table1[[#This Row],[Q1]]))</f>
        <v>KO</v>
      </c>
      <c r="AL914" s="5" t="str" cm="1">
        <f t="array" ref="AL914">IF(Table1[[#This Row],[A1]]="",AL913,INDEX(Table6[1],Table1[[#This Row],[Q1]]))</f>
        <v>PERDANA</v>
      </c>
      <c r="AM914" t="str" cm="1">
        <f t="array" ref="AM914">IF(Table1[[#This Row],[A1]]="",AM913,INDEX(Table6[2],Table1[[#This Row],[Q1]]))</f>
        <v>BREBES</v>
      </c>
      <c r="AN914" t="str">
        <f>CONCATENATE(Table1[[#This Row],[TOKO_H]],"-",Table1[[#This Row],[KOTA_H]])</f>
        <v>PERDANA-BREBES</v>
      </c>
      <c r="AO914"/>
      <c r="AP914" t="s">
        <v>9561</v>
      </c>
      <c r="AQ914"/>
    </row>
    <row r="915" spans="1:43">
      <c r="A915" t="str">
        <f>IF(Table1[[#This Row],[KODE BARANG]]="","",MATCH(Table1[[#This Row],[KODE BARANG]],DBS[KODE BARANG],0))</f>
        <v/>
      </c>
      <c r="B915" t="str">
        <f>IF(Table1[[#This Row],[ROWID]]="","",ROW()-2)</f>
        <v/>
      </c>
      <c r="C915" t="str">
        <f>IF(Table1[[#This Row],[NAMA BARANG]]="","",IF(Table1[[#This Row],[ID]]="",C914,Table1[[#This Row],[ID]]))</f>
        <v/>
      </c>
      <c r="D915" t="str">
        <f>IF(Table1[[#This Row],[A1]]="","",MATCH(Table1[[#This Row],[A1]],Table6[5],0))</f>
        <v/>
      </c>
      <c r="E915" t="str">
        <f>IF(Table1[[#This Row],[ID]]="","",Table1[[#This Row],[TOKO-KOTA_H]])</f>
        <v/>
      </c>
      <c r="F915" t="str">
        <f>IF(Table1[[#This Row],[NOTA TOKO]]="","",ROW()-2)</f>
        <v/>
      </c>
      <c r="G915" s="59"/>
      <c r="H915" s="1"/>
      <c r="J915" s="1"/>
      <c r="K915"/>
      <c r="L915" t="str">
        <f>IF(Table1[[#This Row],[_NAMA BARANG]]="",IF(Table1[[#This Row],[//DBS]]="","",INDEX(DBS[NAMA],Table1[[#This Row],[//DBS]])),Table1[[#This Row],[_NAMA BARANG]])</f>
        <v/>
      </c>
      <c r="M915"/>
      <c r="O915" t="str">
        <f>IF(Table1[[#This Row],[ROWID]]="","",IF(Table1[[#This Row],[_KETERANGAN]]="STOCK BELUM LENGKAP","ADA",IF(Table1[[#This Row],[KODE BARANG]]="","TIDAK ADA","ADA")))</f>
        <v/>
      </c>
      <c r="R915" t="str">
        <f>IF(Table1[[#This Row],[//DBS]]="","",INDEX(DBS[ISI],Table1[[#This Row],[//DBS]]))</f>
        <v/>
      </c>
      <c r="S915" t="str">
        <f>IF(Table1[[#This Row],[//DBS]]="","",IF(Table1[[#This Row],[SATUAN_BYPASS]]="",INDEX(DBS[[SATUAN ]],Table1[[#This Row],[//DBS]]),Table1[SATUAN_BYPASS]))</f>
        <v/>
      </c>
      <c r="U915" s="58" t="str">
        <f>IF(Table1[[#This Row],[HARGA_BYPASS]]="",IF(Table1[[#This Row],[_HARGA]]="","",Table1[[#This Row],[_HARGA]]*1000),Table1[[#This Row],[HARGA_BYPASS]])</f>
        <v/>
      </c>
      <c r="V915" s="2"/>
      <c r="W915" s="2"/>
      <c r="X915" s="58" t="str">
        <f>IF(Table1[[#This Row],[ROWID]]="","",IF(Table1[[#This Row],[ROWID]]=C916,"",SUMIF(Table1[ROWID],Table1[[#This Row],[ROWID]],Table1[TOTAL])))</f>
        <v/>
      </c>
      <c r="AA91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15" t="str">
        <f>IF(Table1[[#This Row],[JUMLAH NOTA]]="","",IF(Table1[[#This Row],[CONV]]="",Table1[[#This Row],[JUMLAH NOTA]],Table1[[#This Row],[JUMLAH NOTA]]*Table1[[#This Row],[CONV]]))</f>
        <v/>
      </c>
      <c r="AC915" t="str">
        <f>IF(Table1[[#This Row],[ISI_CONV]]="","",IF(Table1[[#This Row],[CONV]]="",Table1[[#This Row],[SATUAN NOTA]],Table1[[#This Row],[SATUAN]]))</f>
        <v/>
      </c>
      <c r="AD915" s="58" t="str">
        <f>IF(Table1[[#This Row],[HARGA]]="","",IF(Table1[[#This Row],[CONV]]="",Table1[[#This Row],[HARGA]],Table1[[#This Row],[HARGA]]/Table1[[#This Row],[CONV]]))</f>
        <v/>
      </c>
      <c r="AE915" s="58" t="str">
        <f>IF(Table1[[#This Row],[HARGA_CONV]]="","",Table1[[#This Row],[HARGA_CONV]]*Table1[[#This Row],[ISI_CONV]]*(100%-(Table1[[#This Row],[DISKON]]+Table1[[#This Row],[DISKON NOTA]])))</f>
        <v/>
      </c>
      <c r="AF915" s="3">
        <f>IF(Table1[[#This Row],[TANGGAL NOTA]]="",AF914,Table1[[#This Row],[TANGGAL NOTA]])</f>
        <v>45534</v>
      </c>
      <c r="AG915" s="3"/>
      <c r="AH915" s="3">
        <f>IF(Table1[[#This Row],[TANGGAL UPDATE]]="",AH914,Table1[[#This Row],[TANGGAL UPDATE]])</f>
        <v>45535</v>
      </c>
      <c r="AI915" t="str" cm="1">
        <f t="array" ref="AI915">IF(Table1[[#This Row],[A1]]="",AI914,INDEX(Table6[3],Table1[[#This Row],[Q1]]))</f>
        <v>KO</v>
      </c>
      <c r="AJ915" t="str">
        <f>IF(Table1[[#This Row],[_KETERANGAN]]="","",Table1[[#This Row],[_KETERANGAN]])</f>
        <v/>
      </c>
      <c r="AK915" t="str" cm="1">
        <f t="array" ref="AK915">IF(Table1[[#This Row],[A1]]="",AK914,INDEX(Table6[3],Table1[[#This Row],[Q1]]))</f>
        <v>KO</v>
      </c>
      <c r="AL915" s="5" t="str" cm="1">
        <f t="array" ref="AL915">IF(Table1[[#This Row],[A1]]="",AL914,INDEX(Table6[1],Table1[[#This Row],[Q1]]))</f>
        <v>PERDANA</v>
      </c>
      <c r="AM915" t="str" cm="1">
        <f t="array" ref="AM915">IF(Table1[[#This Row],[A1]]="",AM914,INDEX(Table6[2],Table1[[#This Row],[Q1]]))</f>
        <v>BREBES</v>
      </c>
      <c r="AN915" t="str">
        <f>CONCATENATE(Table1[[#This Row],[TOKO_H]],"-",Table1[[#This Row],[KOTA_H]])</f>
        <v>PERDANA-BREBES</v>
      </c>
      <c r="AO915"/>
      <c r="AP915" t="s">
        <v>9561</v>
      </c>
      <c r="AQ915"/>
    </row>
    <row r="916" spans="1:43">
      <c r="A916" t="str">
        <f>IF(Table1[[#This Row],[KODE BARANG]]="","",MATCH(Table1[[#This Row],[KODE BARANG]],DBS[KODE BARANG],0))</f>
        <v/>
      </c>
      <c r="B916" t="str">
        <f>IF(Table1[[#This Row],[ROWID]]="","",ROW()-2)</f>
        <v/>
      </c>
      <c r="C916" t="str">
        <f>IF(Table1[[#This Row],[NAMA BARANG]]="","",IF(Table1[[#This Row],[ID]]="",C915,Table1[[#This Row],[ID]]))</f>
        <v/>
      </c>
      <c r="D916" t="str">
        <f>IF(Table1[[#This Row],[A1]]="","",MATCH(Table1[[#This Row],[A1]],Table6[5],0))</f>
        <v/>
      </c>
      <c r="E916" t="str">
        <f>IF(Table1[[#This Row],[ID]]="","",Table1[[#This Row],[TOKO-KOTA_H]])</f>
        <v/>
      </c>
      <c r="F916" t="str">
        <f>IF(Table1[[#This Row],[NOTA TOKO]]="","",ROW()-2)</f>
        <v/>
      </c>
      <c r="G916" s="59"/>
      <c r="H916" s="1"/>
      <c r="J916" s="1"/>
      <c r="K916"/>
      <c r="L916" t="str">
        <f>IF(Table1[[#This Row],[_NAMA BARANG]]="",IF(Table1[[#This Row],[//DBS]]="","",INDEX(DBS[NAMA],Table1[[#This Row],[//DBS]])),Table1[[#This Row],[_NAMA BARANG]])</f>
        <v/>
      </c>
      <c r="M916"/>
      <c r="O916" t="str">
        <f>IF(Table1[[#This Row],[ROWID]]="","",IF(Table1[[#This Row],[_KETERANGAN]]="STOCK BELUM LENGKAP","ADA",IF(Table1[[#This Row],[KODE BARANG]]="","TIDAK ADA","ADA")))</f>
        <v/>
      </c>
      <c r="R916" t="str">
        <f>IF(Table1[[#This Row],[//DBS]]="","",INDEX(DBS[ISI],Table1[[#This Row],[//DBS]]))</f>
        <v/>
      </c>
      <c r="S916" t="str">
        <f>IF(Table1[[#This Row],[//DBS]]="","",IF(Table1[[#This Row],[SATUAN_BYPASS]]="",INDEX(DBS[[SATUAN ]],Table1[[#This Row],[//DBS]]),Table1[SATUAN_BYPASS]))</f>
        <v/>
      </c>
      <c r="U916" s="58" t="str">
        <f>IF(Table1[[#This Row],[HARGA_BYPASS]]="",IF(Table1[[#This Row],[_HARGA]]="","",Table1[[#This Row],[_HARGA]]*1000),Table1[[#This Row],[HARGA_BYPASS]])</f>
        <v/>
      </c>
      <c r="V916" s="2"/>
      <c r="W916" s="2"/>
      <c r="X916" s="58" t="str">
        <f>IF(Table1[[#This Row],[ROWID]]="","",IF(Table1[[#This Row],[ROWID]]=C917,"",SUMIF(Table1[ROWID],Table1[[#This Row],[ROWID]],Table1[TOTAL])))</f>
        <v/>
      </c>
      <c r="AA91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16" t="str">
        <f>IF(Table1[[#This Row],[JUMLAH NOTA]]="","",IF(Table1[[#This Row],[CONV]]="",Table1[[#This Row],[JUMLAH NOTA]],Table1[[#This Row],[JUMLAH NOTA]]*Table1[[#This Row],[CONV]]))</f>
        <v/>
      </c>
      <c r="AC916" t="str">
        <f>IF(Table1[[#This Row],[ISI_CONV]]="","",IF(Table1[[#This Row],[CONV]]="",Table1[[#This Row],[SATUAN NOTA]],Table1[[#This Row],[SATUAN]]))</f>
        <v/>
      </c>
      <c r="AD916" s="58" t="str">
        <f>IF(Table1[[#This Row],[HARGA]]="","",IF(Table1[[#This Row],[CONV]]="",Table1[[#This Row],[HARGA]],Table1[[#This Row],[HARGA]]/Table1[[#This Row],[CONV]]))</f>
        <v/>
      </c>
      <c r="AE916" s="58" t="str">
        <f>IF(Table1[[#This Row],[HARGA_CONV]]="","",Table1[[#This Row],[HARGA_CONV]]*Table1[[#This Row],[ISI_CONV]]*(100%-(Table1[[#This Row],[DISKON]]+Table1[[#This Row],[DISKON NOTA]])))</f>
        <v/>
      </c>
      <c r="AF916" s="3">
        <f>IF(Table1[[#This Row],[TANGGAL NOTA]]="",AF915,Table1[[#This Row],[TANGGAL NOTA]])</f>
        <v>45534</v>
      </c>
      <c r="AG916" s="3"/>
      <c r="AH916" s="3">
        <f>IF(Table1[[#This Row],[TANGGAL UPDATE]]="",AH915,Table1[[#This Row],[TANGGAL UPDATE]])</f>
        <v>45535</v>
      </c>
      <c r="AI916" t="str" cm="1">
        <f t="array" ref="AI916">IF(Table1[[#This Row],[A1]]="",AI915,INDEX(Table6[3],Table1[[#This Row],[Q1]]))</f>
        <v>KO</v>
      </c>
      <c r="AJ916" t="str">
        <f>IF(Table1[[#This Row],[_KETERANGAN]]="","",Table1[[#This Row],[_KETERANGAN]])</f>
        <v/>
      </c>
      <c r="AK916" t="str" cm="1">
        <f t="array" ref="AK916">IF(Table1[[#This Row],[A1]]="",AK915,INDEX(Table6[3],Table1[[#This Row],[Q1]]))</f>
        <v>KO</v>
      </c>
      <c r="AL916" s="5" t="str" cm="1">
        <f t="array" ref="AL916">IF(Table1[[#This Row],[A1]]="",AL915,INDEX(Table6[1],Table1[[#This Row],[Q1]]))</f>
        <v>PERDANA</v>
      </c>
      <c r="AM916" t="str" cm="1">
        <f t="array" ref="AM916">IF(Table1[[#This Row],[A1]]="",AM915,INDEX(Table6[2],Table1[[#This Row],[Q1]]))</f>
        <v>BREBES</v>
      </c>
      <c r="AN916" t="str">
        <f>CONCATENATE(Table1[[#This Row],[TOKO_H]],"-",Table1[[#This Row],[KOTA_H]])</f>
        <v>PERDANA-BREBES</v>
      </c>
      <c r="AO916"/>
      <c r="AP916" t="s">
        <v>9561</v>
      </c>
      <c r="AQ916"/>
    </row>
    <row r="917" spans="1:43">
      <c r="A917" t="str">
        <f>IF(Table1[[#This Row],[KODE BARANG]]="","",MATCH(Table1[[#This Row],[KODE BARANG]],DBS[KODE BARANG],0))</f>
        <v/>
      </c>
      <c r="B917" t="str">
        <f>IF(Table1[[#This Row],[ROWID]]="","",ROW()-2)</f>
        <v/>
      </c>
      <c r="C917" t="str">
        <f>IF(Table1[[#This Row],[NAMA BARANG]]="","",IF(Table1[[#This Row],[ID]]="",C916,Table1[[#This Row],[ID]]))</f>
        <v/>
      </c>
      <c r="D917" t="str">
        <f>IF(Table1[[#This Row],[A1]]="","",MATCH(Table1[[#This Row],[A1]],Table6[5],0))</f>
        <v/>
      </c>
      <c r="E917" t="str">
        <f>IF(Table1[[#This Row],[ID]]="","",Table1[[#This Row],[TOKO-KOTA_H]])</f>
        <v/>
      </c>
      <c r="F917" t="str">
        <f>IF(Table1[[#This Row],[NOTA TOKO]]="","",ROW()-2)</f>
        <v/>
      </c>
      <c r="G917" s="59"/>
      <c r="H917" s="1"/>
      <c r="J917" s="1"/>
      <c r="K917"/>
      <c r="L917" t="str">
        <f>IF(Table1[[#This Row],[_NAMA BARANG]]="",IF(Table1[[#This Row],[//DBS]]="","",INDEX(DBS[NAMA],Table1[[#This Row],[//DBS]])),Table1[[#This Row],[_NAMA BARANG]])</f>
        <v/>
      </c>
      <c r="M917"/>
      <c r="O917" t="str">
        <f>IF(Table1[[#This Row],[ROWID]]="","",IF(Table1[[#This Row],[_KETERANGAN]]="STOCK BELUM LENGKAP","ADA",IF(Table1[[#This Row],[KODE BARANG]]="","TIDAK ADA","ADA")))</f>
        <v/>
      </c>
      <c r="R917" t="str">
        <f>IF(Table1[[#This Row],[//DBS]]="","",INDEX(DBS[ISI],Table1[[#This Row],[//DBS]]))</f>
        <v/>
      </c>
      <c r="S917" t="str">
        <f>IF(Table1[[#This Row],[//DBS]]="","",IF(Table1[[#This Row],[SATUAN_BYPASS]]="",INDEX(DBS[[SATUAN ]],Table1[[#This Row],[//DBS]]),Table1[SATUAN_BYPASS]))</f>
        <v/>
      </c>
      <c r="U917" s="58" t="str">
        <f>IF(Table1[[#This Row],[HARGA_BYPASS]]="",IF(Table1[[#This Row],[_HARGA]]="","",Table1[[#This Row],[_HARGA]]*1000),Table1[[#This Row],[HARGA_BYPASS]])</f>
        <v/>
      </c>
      <c r="V917" s="2"/>
      <c r="W917" s="2"/>
      <c r="X917" s="58" t="str">
        <f>IF(Table1[[#This Row],[ROWID]]="","",IF(Table1[[#This Row],[ROWID]]=C918,"",SUMIF(Table1[ROWID],Table1[[#This Row],[ROWID]],Table1[TOTAL])))</f>
        <v/>
      </c>
      <c r="AA91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17" t="str">
        <f>IF(Table1[[#This Row],[JUMLAH NOTA]]="","",IF(Table1[[#This Row],[CONV]]="",Table1[[#This Row],[JUMLAH NOTA]],Table1[[#This Row],[JUMLAH NOTA]]*Table1[[#This Row],[CONV]]))</f>
        <v/>
      </c>
      <c r="AC917" t="str">
        <f>IF(Table1[[#This Row],[ISI_CONV]]="","",IF(Table1[[#This Row],[CONV]]="",Table1[[#This Row],[SATUAN NOTA]],Table1[[#This Row],[SATUAN]]))</f>
        <v/>
      </c>
      <c r="AD917" s="58" t="str">
        <f>IF(Table1[[#This Row],[HARGA]]="","",IF(Table1[[#This Row],[CONV]]="",Table1[[#This Row],[HARGA]],Table1[[#This Row],[HARGA]]/Table1[[#This Row],[CONV]]))</f>
        <v/>
      </c>
      <c r="AE917" s="58" t="str">
        <f>IF(Table1[[#This Row],[HARGA_CONV]]="","",Table1[[#This Row],[HARGA_CONV]]*Table1[[#This Row],[ISI_CONV]]*(100%-(Table1[[#This Row],[DISKON]]+Table1[[#This Row],[DISKON NOTA]])))</f>
        <v/>
      </c>
      <c r="AF917" s="3">
        <f>IF(Table1[[#This Row],[TANGGAL NOTA]]="",AF916,Table1[[#This Row],[TANGGAL NOTA]])</f>
        <v>45534</v>
      </c>
      <c r="AG917" s="3"/>
      <c r="AH917" s="3">
        <f>IF(Table1[[#This Row],[TANGGAL UPDATE]]="",AH916,Table1[[#This Row],[TANGGAL UPDATE]])</f>
        <v>45535</v>
      </c>
      <c r="AI917" t="str" cm="1">
        <f t="array" ref="AI917">IF(Table1[[#This Row],[A1]]="",AI916,INDEX(Table6[3],Table1[[#This Row],[Q1]]))</f>
        <v>KO</v>
      </c>
      <c r="AJ917" t="str">
        <f>IF(Table1[[#This Row],[_KETERANGAN]]="","",Table1[[#This Row],[_KETERANGAN]])</f>
        <v/>
      </c>
      <c r="AK917" t="str" cm="1">
        <f t="array" ref="AK917">IF(Table1[[#This Row],[A1]]="",AK916,INDEX(Table6[3],Table1[[#This Row],[Q1]]))</f>
        <v>KO</v>
      </c>
      <c r="AL917" s="5" t="str" cm="1">
        <f t="array" ref="AL917">IF(Table1[[#This Row],[A1]]="",AL916,INDEX(Table6[1],Table1[[#This Row],[Q1]]))</f>
        <v>PERDANA</v>
      </c>
      <c r="AM917" t="str" cm="1">
        <f t="array" ref="AM917">IF(Table1[[#This Row],[A1]]="",AM916,INDEX(Table6[2],Table1[[#This Row],[Q1]]))</f>
        <v>BREBES</v>
      </c>
      <c r="AN917" t="str">
        <f>CONCATENATE(Table1[[#This Row],[TOKO_H]],"-",Table1[[#This Row],[KOTA_H]])</f>
        <v>PERDANA-BREBES</v>
      </c>
      <c r="AO917"/>
      <c r="AP917" t="s">
        <v>9561</v>
      </c>
      <c r="AQ917"/>
    </row>
    <row r="918" spans="1:43">
      <c r="A918" t="str">
        <f>IF(Table1[[#This Row],[KODE BARANG]]="","",MATCH(Table1[[#This Row],[KODE BARANG]],DBS[KODE BARANG],0))</f>
        <v/>
      </c>
      <c r="B918" t="str">
        <f>IF(Table1[[#This Row],[ROWID]]="","",ROW()-2)</f>
        <v/>
      </c>
      <c r="C918" t="str">
        <f>IF(Table1[[#This Row],[NAMA BARANG]]="","",IF(Table1[[#This Row],[ID]]="",C917,Table1[[#This Row],[ID]]))</f>
        <v/>
      </c>
      <c r="D918" t="str">
        <f>IF(Table1[[#This Row],[A1]]="","",MATCH(Table1[[#This Row],[A1]],Table6[5],0))</f>
        <v/>
      </c>
      <c r="E918" t="str">
        <f>IF(Table1[[#This Row],[ID]]="","",Table1[[#This Row],[TOKO-KOTA_H]])</f>
        <v/>
      </c>
      <c r="F918" t="str">
        <f>IF(Table1[[#This Row],[NOTA TOKO]]="","",ROW()-2)</f>
        <v/>
      </c>
      <c r="G918" s="59"/>
      <c r="H918" s="1"/>
      <c r="J918" s="1"/>
      <c r="K918"/>
      <c r="L918" t="str">
        <f>IF(Table1[[#This Row],[_NAMA BARANG]]="",IF(Table1[[#This Row],[//DBS]]="","",INDEX(DBS[NAMA],Table1[[#This Row],[//DBS]])),Table1[[#This Row],[_NAMA BARANG]])</f>
        <v/>
      </c>
      <c r="M918"/>
      <c r="O918" t="str">
        <f>IF(Table1[[#This Row],[ROWID]]="","",IF(Table1[[#This Row],[_KETERANGAN]]="STOCK BELUM LENGKAP","ADA",IF(Table1[[#This Row],[KODE BARANG]]="","TIDAK ADA","ADA")))</f>
        <v/>
      </c>
      <c r="R918" t="str">
        <f>IF(Table1[[#This Row],[//DBS]]="","",INDEX(DBS[ISI],Table1[[#This Row],[//DBS]]))</f>
        <v/>
      </c>
      <c r="S918" t="str">
        <f>IF(Table1[[#This Row],[//DBS]]="","",IF(Table1[[#This Row],[SATUAN_BYPASS]]="",INDEX(DBS[[SATUAN ]],Table1[[#This Row],[//DBS]]),Table1[SATUAN_BYPASS]))</f>
        <v/>
      </c>
      <c r="U918" s="58" t="str">
        <f>IF(Table1[[#This Row],[HARGA_BYPASS]]="",IF(Table1[[#This Row],[_HARGA]]="","",Table1[[#This Row],[_HARGA]]*1000),Table1[[#This Row],[HARGA_BYPASS]])</f>
        <v/>
      </c>
      <c r="V918" s="2"/>
      <c r="W918" s="2"/>
      <c r="X918" s="58" t="str">
        <f>IF(Table1[[#This Row],[ROWID]]="","",IF(Table1[[#This Row],[ROWID]]=C919,"",SUMIF(Table1[ROWID],Table1[[#This Row],[ROWID]],Table1[TOTAL])))</f>
        <v/>
      </c>
      <c r="AA91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18" t="str">
        <f>IF(Table1[[#This Row],[JUMLAH NOTA]]="","",IF(Table1[[#This Row],[CONV]]="",Table1[[#This Row],[JUMLAH NOTA]],Table1[[#This Row],[JUMLAH NOTA]]*Table1[[#This Row],[CONV]]))</f>
        <v/>
      </c>
      <c r="AC918" t="str">
        <f>IF(Table1[[#This Row],[ISI_CONV]]="","",IF(Table1[[#This Row],[CONV]]="",Table1[[#This Row],[SATUAN NOTA]],Table1[[#This Row],[SATUAN]]))</f>
        <v/>
      </c>
      <c r="AD918" s="58" t="str">
        <f>IF(Table1[[#This Row],[HARGA]]="","",IF(Table1[[#This Row],[CONV]]="",Table1[[#This Row],[HARGA]],Table1[[#This Row],[HARGA]]/Table1[[#This Row],[CONV]]))</f>
        <v/>
      </c>
      <c r="AE918" s="58" t="str">
        <f>IF(Table1[[#This Row],[HARGA_CONV]]="","",Table1[[#This Row],[HARGA_CONV]]*Table1[[#This Row],[ISI_CONV]]*(100%-(Table1[[#This Row],[DISKON]]+Table1[[#This Row],[DISKON NOTA]])))</f>
        <v/>
      </c>
      <c r="AF918" s="3">
        <f>IF(Table1[[#This Row],[TANGGAL NOTA]]="",AF917,Table1[[#This Row],[TANGGAL NOTA]])</f>
        <v>45534</v>
      </c>
      <c r="AG918" s="3"/>
      <c r="AH918" s="3">
        <f>IF(Table1[[#This Row],[TANGGAL UPDATE]]="",AH917,Table1[[#This Row],[TANGGAL UPDATE]])</f>
        <v>45535</v>
      </c>
      <c r="AI918" t="str" cm="1">
        <f t="array" ref="AI918">IF(Table1[[#This Row],[A1]]="",AI917,INDEX(Table6[3],Table1[[#This Row],[Q1]]))</f>
        <v>KO</v>
      </c>
      <c r="AJ918" t="str">
        <f>IF(Table1[[#This Row],[_KETERANGAN]]="","",Table1[[#This Row],[_KETERANGAN]])</f>
        <v/>
      </c>
      <c r="AK918" t="str" cm="1">
        <f t="array" ref="AK918">IF(Table1[[#This Row],[A1]]="",AK917,INDEX(Table6[3],Table1[[#This Row],[Q1]]))</f>
        <v>KO</v>
      </c>
      <c r="AL918" s="5" t="str" cm="1">
        <f t="array" ref="AL918">IF(Table1[[#This Row],[A1]]="",AL917,INDEX(Table6[1],Table1[[#This Row],[Q1]]))</f>
        <v>PERDANA</v>
      </c>
      <c r="AM918" t="str" cm="1">
        <f t="array" ref="AM918">IF(Table1[[#This Row],[A1]]="",AM917,INDEX(Table6[2],Table1[[#This Row],[Q1]]))</f>
        <v>BREBES</v>
      </c>
      <c r="AN918" t="str">
        <f>CONCATENATE(Table1[[#This Row],[TOKO_H]],"-",Table1[[#This Row],[KOTA_H]])</f>
        <v>PERDANA-BREBES</v>
      </c>
      <c r="AO918"/>
      <c r="AP918" t="s">
        <v>9561</v>
      </c>
      <c r="AQ918"/>
    </row>
    <row r="919" spans="1:43">
      <c r="A919" t="str">
        <f>IF(Table1[[#This Row],[KODE BARANG]]="","",MATCH(Table1[[#This Row],[KODE BARANG]],DBS[KODE BARANG],0))</f>
        <v/>
      </c>
      <c r="B919" t="str">
        <f>IF(Table1[[#This Row],[ROWID]]="","",ROW()-2)</f>
        <v/>
      </c>
      <c r="C919" t="str">
        <f>IF(Table1[[#This Row],[NAMA BARANG]]="","",IF(Table1[[#This Row],[ID]]="",C918,Table1[[#This Row],[ID]]))</f>
        <v/>
      </c>
      <c r="D919" t="str">
        <f>IF(Table1[[#This Row],[A1]]="","",MATCH(Table1[[#This Row],[A1]],Table6[5],0))</f>
        <v/>
      </c>
      <c r="E919" t="str">
        <f>IF(Table1[[#This Row],[ID]]="","",Table1[[#This Row],[TOKO-KOTA_H]])</f>
        <v/>
      </c>
      <c r="F919" t="str">
        <f>IF(Table1[[#This Row],[NOTA TOKO]]="","",ROW()-2)</f>
        <v/>
      </c>
      <c r="G919" s="59"/>
      <c r="H919" s="1"/>
      <c r="J919" s="1"/>
      <c r="K919"/>
      <c r="L919" t="str">
        <f>IF(Table1[[#This Row],[_NAMA BARANG]]="",IF(Table1[[#This Row],[//DBS]]="","",INDEX(DBS[NAMA],Table1[[#This Row],[//DBS]])),Table1[[#This Row],[_NAMA BARANG]])</f>
        <v/>
      </c>
      <c r="M919"/>
      <c r="O919" t="str">
        <f>IF(Table1[[#This Row],[ROWID]]="","",IF(Table1[[#This Row],[_KETERANGAN]]="STOCK BELUM LENGKAP","ADA",IF(Table1[[#This Row],[KODE BARANG]]="","TIDAK ADA","ADA")))</f>
        <v/>
      </c>
      <c r="R919" t="str">
        <f>IF(Table1[[#This Row],[//DBS]]="","",INDEX(DBS[ISI],Table1[[#This Row],[//DBS]]))</f>
        <v/>
      </c>
      <c r="S919" t="str">
        <f>IF(Table1[[#This Row],[//DBS]]="","",IF(Table1[[#This Row],[SATUAN_BYPASS]]="",INDEX(DBS[[SATUAN ]],Table1[[#This Row],[//DBS]]),Table1[SATUAN_BYPASS]))</f>
        <v/>
      </c>
      <c r="U919" s="58" t="str">
        <f>IF(Table1[[#This Row],[HARGA_BYPASS]]="",IF(Table1[[#This Row],[_HARGA]]="","",Table1[[#This Row],[_HARGA]]*1000),Table1[[#This Row],[HARGA_BYPASS]])</f>
        <v/>
      </c>
      <c r="V919" s="2"/>
      <c r="W919" s="2"/>
      <c r="X919" s="58" t="str">
        <f>IF(Table1[[#This Row],[ROWID]]="","",IF(Table1[[#This Row],[ROWID]]=C920,"",SUMIF(Table1[ROWID],Table1[[#This Row],[ROWID]],Table1[TOTAL])))</f>
        <v/>
      </c>
      <c r="AA91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19" t="str">
        <f>IF(Table1[[#This Row],[JUMLAH NOTA]]="","",IF(Table1[[#This Row],[CONV]]="",Table1[[#This Row],[JUMLAH NOTA]],Table1[[#This Row],[JUMLAH NOTA]]*Table1[[#This Row],[CONV]]))</f>
        <v/>
      </c>
      <c r="AC919" t="str">
        <f>IF(Table1[[#This Row],[ISI_CONV]]="","",IF(Table1[[#This Row],[CONV]]="",Table1[[#This Row],[SATUAN NOTA]],Table1[[#This Row],[SATUAN]]))</f>
        <v/>
      </c>
      <c r="AD919" s="58" t="str">
        <f>IF(Table1[[#This Row],[HARGA]]="","",IF(Table1[[#This Row],[CONV]]="",Table1[[#This Row],[HARGA]],Table1[[#This Row],[HARGA]]/Table1[[#This Row],[CONV]]))</f>
        <v/>
      </c>
      <c r="AE919" s="58" t="str">
        <f>IF(Table1[[#This Row],[HARGA_CONV]]="","",Table1[[#This Row],[HARGA_CONV]]*Table1[[#This Row],[ISI_CONV]]*(100%-(Table1[[#This Row],[DISKON]]+Table1[[#This Row],[DISKON NOTA]])))</f>
        <v/>
      </c>
      <c r="AF919" s="3">
        <f>IF(Table1[[#This Row],[TANGGAL NOTA]]="",AF918,Table1[[#This Row],[TANGGAL NOTA]])</f>
        <v>45534</v>
      </c>
      <c r="AG919" s="3"/>
      <c r="AH919" s="3">
        <f>IF(Table1[[#This Row],[TANGGAL UPDATE]]="",AH918,Table1[[#This Row],[TANGGAL UPDATE]])</f>
        <v>45535</v>
      </c>
      <c r="AI919" t="str" cm="1">
        <f t="array" ref="AI919">IF(Table1[[#This Row],[A1]]="",AI918,INDEX(Table6[3],Table1[[#This Row],[Q1]]))</f>
        <v>KO</v>
      </c>
      <c r="AJ919" t="str">
        <f>IF(Table1[[#This Row],[_KETERANGAN]]="","",Table1[[#This Row],[_KETERANGAN]])</f>
        <v/>
      </c>
      <c r="AK919" t="str" cm="1">
        <f t="array" ref="AK919">IF(Table1[[#This Row],[A1]]="",AK918,INDEX(Table6[3],Table1[[#This Row],[Q1]]))</f>
        <v>KO</v>
      </c>
      <c r="AL919" s="5" t="str" cm="1">
        <f t="array" ref="AL919">IF(Table1[[#This Row],[A1]]="",AL918,INDEX(Table6[1],Table1[[#This Row],[Q1]]))</f>
        <v>PERDANA</v>
      </c>
      <c r="AM919" t="str" cm="1">
        <f t="array" ref="AM919">IF(Table1[[#This Row],[A1]]="",AM918,INDEX(Table6[2],Table1[[#This Row],[Q1]]))</f>
        <v>BREBES</v>
      </c>
      <c r="AN919" t="str">
        <f>CONCATENATE(Table1[[#This Row],[TOKO_H]],"-",Table1[[#This Row],[KOTA_H]])</f>
        <v>PERDANA-BREBES</v>
      </c>
      <c r="AO919"/>
      <c r="AP919" t="s">
        <v>9561</v>
      </c>
      <c r="AQ919"/>
    </row>
    <row r="920" spans="1:43">
      <c r="A920" t="str">
        <f>IF(Table1[[#This Row],[KODE BARANG]]="","",MATCH(Table1[[#This Row],[KODE BARANG]],DBS[KODE BARANG],0))</f>
        <v/>
      </c>
      <c r="B920" t="str">
        <f>IF(Table1[[#This Row],[ROWID]]="","",ROW()-2)</f>
        <v/>
      </c>
      <c r="C920" t="str">
        <f>IF(Table1[[#This Row],[NAMA BARANG]]="","",IF(Table1[[#This Row],[ID]]="",C919,Table1[[#This Row],[ID]]))</f>
        <v/>
      </c>
      <c r="D920" t="str">
        <f>IF(Table1[[#This Row],[A1]]="","",MATCH(Table1[[#This Row],[A1]],Table6[5],0))</f>
        <v/>
      </c>
      <c r="E920" t="str">
        <f>IF(Table1[[#This Row],[ID]]="","",Table1[[#This Row],[TOKO-KOTA_H]])</f>
        <v/>
      </c>
      <c r="F920" t="str">
        <f>IF(Table1[[#This Row],[NOTA TOKO]]="","",ROW()-2)</f>
        <v/>
      </c>
      <c r="G920" s="59"/>
      <c r="H920" s="1"/>
      <c r="J920" s="1"/>
      <c r="K920"/>
      <c r="L920" t="str">
        <f>IF(Table1[[#This Row],[_NAMA BARANG]]="",IF(Table1[[#This Row],[//DBS]]="","",INDEX(DBS[NAMA],Table1[[#This Row],[//DBS]])),Table1[[#This Row],[_NAMA BARANG]])</f>
        <v/>
      </c>
      <c r="M920"/>
      <c r="O920" t="str">
        <f>IF(Table1[[#This Row],[ROWID]]="","",IF(Table1[[#This Row],[_KETERANGAN]]="STOCK BELUM LENGKAP","ADA",IF(Table1[[#This Row],[KODE BARANG]]="","TIDAK ADA","ADA")))</f>
        <v/>
      </c>
      <c r="R920" t="str">
        <f>IF(Table1[[#This Row],[//DBS]]="","",INDEX(DBS[ISI],Table1[[#This Row],[//DBS]]))</f>
        <v/>
      </c>
      <c r="S920" t="str">
        <f>IF(Table1[[#This Row],[//DBS]]="","",IF(Table1[[#This Row],[SATUAN_BYPASS]]="",INDEX(DBS[[SATUAN ]],Table1[[#This Row],[//DBS]]),Table1[SATUAN_BYPASS]))</f>
        <v/>
      </c>
      <c r="U920" s="58" t="str">
        <f>IF(Table1[[#This Row],[HARGA_BYPASS]]="",IF(Table1[[#This Row],[_HARGA]]="","",Table1[[#This Row],[_HARGA]]*1000),Table1[[#This Row],[HARGA_BYPASS]])</f>
        <v/>
      </c>
      <c r="V920" s="2"/>
      <c r="W920" s="2"/>
      <c r="X920" s="58" t="str">
        <f>IF(Table1[[#This Row],[ROWID]]="","",IF(Table1[[#This Row],[ROWID]]=C921,"",SUMIF(Table1[ROWID],Table1[[#This Row],[ROWID]],Table1[TOTAL])))</f>
        <v/>
      </c>
      <c r="AA92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20" t="str">
        <f>IF(Table1[[#This Row],[JUMLAH NOTA]]="","",IF(Table1[[#This Row],[CONV]]="",Table1[[#This Row],[JUMLAH NOTA]],Table1[[#This Row],[JUMLAH NOTA]]*Table1[[#This Row],[CONV]]))</f>
        <v/>
      </c>
      <c r="AC920" t="str">
        <f>IF(Table1[[#This Row],[ISI_CONV]]="","",IF(Table1[[#This Row],[CONV]]="",Table1[[#This Row],[SATUAN NOTA]],Table1[[#This Row],[SATUAN]]))</f>
        <v/>
      </c>
      <c r="AD920" s="58" t="str">
        <f>IF(Table1[[#This Row],[HARGA]]="","",IF(Table1[[#This Row],[CONV]]="",Table1[[#This Row],[HARGA]],Table1[[#This Row],[HARGA]]/Table1[[#This Row],[CONV]]))</f>
        <v/>
      </c>
      <c r="AE920" s="58" t="str">
        <f>IF(Table1[[#This Row],[HARGA_CONV]]="","",Table1[[#This Row],[HARGA_CONV]]*Table1[[#This Row],[ISI_CONV]]*(100%-(Table1[[#This Row],[DISKON]]+Table1[[#This Row],[DISKON NOTA]])))</f>
        <v/>
      </c>
      <c r="AF920" s="3">
        <f>IF(Table1[[#This Row],[TANGGAL NOTA]]="",AF919,Table1[[#This Row],[TANGGAL NOTA]])</f>
        <v>45534</v>
      </c>
      <c r="AG920" s="3"/>
      <c r="AH920" s="3">
        <f>IF(Table1[[#This Row],[TANGGAL UPDATE]]="",AH919,Table1[[#This Row],[TANGGAL UPDATE]])</f>
        <v>45535</v>
      </c>
      <c r="AI920" t="str" cm="1">
        <f t="array" ref="AI920">IF(Table1[[#This Row],[A1]]="",AI919,INDEX(Table6[3],Table1[[#This Row],[Q1]]))</f>
        <v>KO</v>
      </c>
      <c r="AJ920" t="str">
        <f>IF(Table1[[#This Row],[_KETERANGAN]]="","",Table1[[#This Row],[_KETERANGAN]])</f>
        <v/>
      </c>
      <c r="AK920" t="str" cm="1">
        <f t="array" ref="AK920">IF(Table1[[#This Row],[A1]]="",AK919,INDEX(Table6[3],Table1[[#This Row],[Q1]]))</f>
        <v>KO</v>
      </c>
      <c r="AL920" s="5" t="str" cm="1">
        <f t="array" ref="AL920">IF(Table1[[#This Row],[A1]]="",AL919,INDEX(Table6[1],Table1[[#This Row],[Q1]]))</f>
        <v>PERDANA</v>
      </c>
      <c r="AM920" t="str" cm="1">
        <f t="array" ref="AM920">IF(Table1[[#This Row],[A1]]="",AM919,INDEX(Table6[2],Table1[[#This Row],[Q1]]))</f>
        <v>BREBES</v>
      </c>
      <c r="AN920" t="str">
        <f>CONCATENATE(Table1[[#This Row],[TOKO_H]],"-",Table1[[#This Row],[KOTA_H]])</f>
        <v>PERDANA-BREBES</v>
      </c>
      <c r="AO920"/>
      <c r="AP920" t="s">
        <v>9561</v>
      </c>
      <c r="AQ920"/>
    </row>
    <row r="921" spans="1:43">
      <c r="A921" t="str">
        <f>IF(Table1[[#This Row],[KODE BARANG]]="","",MATCH(Table1[[#This Row],[KODE BARANG]],DBS[KODE BARANG],0))</f>
        <v/>
      </c>
      <c r="B921" t="str">
        <f>IF(Table1[[#This Row],[ROWID]]="","",ROW()-2)</f>
        <v/>
      </c>
      <c r="C921" t="str">
        <f>IF(Table1[[#This Row],[NAMA BARANG]]="","",IF(Table1[[#This Row],[ID]]="",C920,Table1[[#This Row],[ID]]))</f>
        <v/>
      </c>
      <c r="D921" t="str">
        <f>IF(Table1[[#This Row],[A1]]="","",MATCH(Table1[[#This Row],[A1]],Table6[5],0))</f>
        <v/>
      </c>
      <c r="E921" t="str">
        <f>IF(Table1[[#This Row],[ID]]="","",Table1[[#This Row],[TOKO-KOTA_H]])</f>
        <v/>
      </c>
      <c r="F921" t="str">
        <f>IF(Table1[[#This Row],[NOTA TOKO]]="","",ROW()-2)</f>
        <v/>
      </c>
      <c r="G921" s="59"/>
      <c r="H921" s="1"/>
      <c r="J921" s="1"/>
      <c r="K921"/>
      <c r="L921" t="str">
        <f>IF(Table1[[#This Row],[_NAMA BARANG]]="",IF(Table1[[#This Row],[//DBS]]="","",INDEX(DBS[NAMA],Table1[[#This Row],[//DBS]])),Table1[[#This Row],[_NAMA BARANG]])</f>
        <v/>
      </c>
      <c r="M921"/>
      <c r="O921" t="str">
        <f>IF(Table1[[#This Row],[ROWID]]="","",IF(Table1[[#This Row],[_KETERANGAN]]="STOCK BELUM LENGKAP","ADA",IF(Table1[[#This Row],[KODE BARANG]]="","TIDAK ADA","ADA")))</f>
        <v/>
      </c>
      <c r="R921" t="str">
        <f>IF(Table1[[#This Row],[//DBS]]="","",INDEX(DBS[ISI],Table1[[#This Row],[//DBS]]))</f>
        <v/>
      </c>
      <c r="S921" t="str">
        <f>IF(Table1[[#This Row],[//DBS]]="","",IF(Table1[[#This Row],[SATUAN_BYPASS]]="",INDEX(DBS[[SATUAN ]],Table1[[#This Row],[//DBS]]),Table1[SATUAN_BYPASS]))</f>
        <v/>
      </c>
      <c r="U921" s="58" t="str">
        <f>IF(Table1[[#This Row],[HARGA_BYPASS]]="",IF(Table1[[#This Row],[_HARGA]]="","",Table1[[#This Row],[_HARGA]]*1000),Table1[[#This Row],[HARGA_BYPASS]])</f>
        <v/>
      </c>
      <c r="V921" s="2"/>
      <c r="W921" s="2"/>
      <c r="X921" s="58" t="str">
        <f>IF(Table1[[#This Row],[ROWID]]="","",IF(Table1[[#This Row],[ROWID]]=C922,"",SUMIF(Table1[ROWID],Table1[[#This Row],[ROWID]],Table1[TOTAL])))</f>
        <v/>
      </c>
      <c r="AA92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21" t="str">
        <f>IF(Table1[[#This Row],[JUMLAH NOTA]]="","",IF(Table1[[#This Row],[CONV]]="",Table1[[#This Row],[JUMLAH NOTA]],Table1[[#This Row],[JUMLAH NOTA]]*Table1[[#This Row],[CONV]]))</f>
        <v/>
      </c>
      <c r="AC921" t="str">
        <f>IF(Table1[[#This Row],[ISI_CONV]]="","",IF(Table1[[#This Row],[CONV]]="",Table1[[#This Row],[SATUAN NOTA]],Table1[[#This Row],[SATUAN]]))</f>
        <v/>
      </c>
      <c r="AD921" s="58" t="str">
        <f>IF(Table1[[#This Row],[HARGA]]="","",IF(Table1[[#This Row],[CONV]]="",Table1[[#This Row],[HARGA]],Table1[[#This Row],[HARGA]]/Table1[[#This Row],[CONV]]))</f>
        <v/>
      </c>
      <c r="AE921" s="58" t="str">
        <f>IF(Table1[[#This Row],[HARGA_CONV]]="","",Table1[[#This Row],[HARGA_CONV]]*Table1[[#This Row],[ISI_CONV]]*(100%-(Table1[[#This Row],[DISKON]]+Table1[[#This Row],[DISKON NOTA]])))</f>
        <v/>
      </c>
      <c r="AF921" s="3">
        <f>IF(Table1[[#This Row],[TANGGAL NOTA]]="",AF920,Table1[[#This Row],[TANGGAL NOTA]])</f>
        <v>45534</v>
      </c>
      <c r="AG921" s="3"/>
      <c r="AH921" s="3">
        <f>IF(Table1[[#This Row],[TANGGAL UPDATE]]="",AH920,Table1[[#This Row],[TANGGAL UPDATE]])</f>
        <v>45535</v>
      </c>
      <c r="AI921" t="str" cm="1">
        <f t="array" ref="AI921">IF(Table1[[#This Row],[A1]]="",AI920,INDEX(Table6[3],Table1[[#This Row],[Q1]]))</f>
        <v>KO</v>
      </c>
      <c r="AJ921" t="str">
        <f>IF(Table1[[#This Row],[_KETERANGAN]]="","",Table1[[#This Row],[_KETERANGAN]])</f>
        <v/>
      </c>
      <c r="AK921" t="str" cm="1">
        <f t="array" ref="AK921">IF(Table1[[#This Row],[A1]]="",AK920,INDEX(Table6[3],Table1[[#This Row],[Q1]]))</f>
        <v>KO</v>
      </c>
      <c r="AL921" s="5" t="str" cm="1">
        <f t="array" ref="AL921">IF(Table1[[#This Row],[A1]]="",AL920,INDEX(Table6[1],Table1[[#This Row],[Q1]]))</f>
        <v>PERDANA</v>
      </c>
      <c r="AM921" t="str" cm="1">
        <f t="array" ref="AM921">IF(Table1[[#This Row],[A1]]="",AM920,INDEX(Table6[2],Table1[[#This Row],[Q1]]))</f>
        <v>BREBES</v>
      </c>
      <c r="AN921" t="str">
        <f>CONCATENATE(Table1[[#This Row],[TOKO_H]],"-",Table1[[#This Row],[KOTA_H]])</f>
        <v>PERDANA-BREBES</v>
      </c>
      <c r="AO921"/>
      <c r="AP921" t="s">
        <v>9561</v>
      </c>
      <c r="AQ921"/>
    </row>
    <row r="922" spans="1:43">
      <c r="A922" t="str">
        <f>IF(Table1[[#This Row],[KODE BARANG]]="","",MATCH(Table1[[#This Row],[KODE BARANG]],DBS[KODE BARANG],0))</f>
        <v/>
      </c>
      <c r="B922" t="str">
        <f>IF(Table1[[#This Row],[ROWID]]="","",ROW()-2)</f>
        <v/>
      </c>
      <c r="C922" t="str">
        <f>IF(Table1[[#This Row],[NAMA BARANG]]="","",IF(Table1[[#This Row],[ID]]="",C921,Table1[[#This Row],[ID]]))</f>
        <v/>
      </c>
      <c r="D922" t="str">
        <f>IF(Table1[[#This Row],[A1]]="","",MATCH(Table1[[#This Row],[A1]],Table6[5],0))</f>
        <v/>
      </c>
      <c r="E922" t="str">
        <f>IF(Table1[[#This Row],[ID]]="","",Table1[[#This Row],[TOKO-KOTA_H]])</f>
        <v/>
      </c>
      <c r="F922" t="str">
        <f>IF(Table1[[#This Row],[NOTA TOKO]]="","",ROW()-2)</f>
        <v/>
      </c>
      <c r="G922" s="59"/>
      <c r="H922" s="1"/>
      <c r="J922" s="1"/>
      <c r="K922"/>
      <c r="L922" t="str">
        <f>IF(Table1[[#This Row],[_NAMA BARANG]]="",IF(Table1[[#This Row],[//DBS]]="","",INDEX(DBS[NAMA],Table1[[#This Row],[//DBS]])),Table1[[#This Row],[_NAMA BARANG]])</f>
        <v/>
      </c>
      <c r="M922"/>
      <c r="O922" t="str">
        <f>IF(Table1[[#This Row],[ROWID]]="","",IF(Table1[[#This Row],[_KETERANGAN]]="STOCK BELUM LENGKAP","ADA",IF(Table1[[#This Row],[KODE BARANG]]="","TIDAK ADA","ADA")))</f>
        <v/>
      </c>
      <c r="R922" t="str">
        <f>IF(Table1[[#This Row],[//DBS]]="","",INDEX(DBS[ISI],Table1[[#This Row],[//DBS]]))</f>
        <v/>
      </c>
      <c r="S922" t="str">
        <f>IF(Table1[[#This Row],[//DBS]]="","",IF(Table1[[#This Row],[SATUAN_BYPASS]]="",INDEX(DBS[[SATUAN ]],Table1[[#This Row],[//DBS]]),Table1[SATUAN_BYPASS]))</f>
        <v/>
      </c>
      <c r="U922" s="58" t="str">
        <f>IF(Table1[[#This Row],[HARGA_BYPASS]]="",IF(Table1[[#This Row],[_HARGA]]="","",Table1[[#This Row],[_HARGA]]*1000),Table1[[#This Row],[HARGA_BYPASS]])</f>
        <v/>
      </c>
      <c r="V922" s="2"/>
      <c r="W922" s="2"/>
      <c r="X922" s="58" t="str">
        <f>IF(Table1[[#This Row],[ROWID]]="","",IF(Table1[[#This Row],[ROWID]]=C923,"",SUMIF(Table1[ROWID],Table1[[#This Row],[ROWID]],Table1[TOTAL])))</f>
        <v/>
      </c>
      <c r="AA92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22" t="str">
        <f>IF(Table1[[#This Row],[JUMLAH NOTA]]="","",IF(Table1[[#This Row],[CONV]]="",Table1[[#This Row],[JUMLAH NOTA]],Table1[[#This Row],[JUMLAH NOTA]]*Table1[[#This Row],[CONV]]))</f>
        <v/>
      </c>
      <c r="AC922" t="str">
        <f>IF(Table1[[#This Row],[ISI_CONV]]="","",IF(Table1[[#This Row],[CONV]]="",Table1[[#This Row],[SATUAN NOTA]],Table1[[#This Row],[SATUAN]]))</f>
        <v/>
      </c>
      <c r="AD922" s="58" t="str">
        <f>IF(Table1[[#This Row],[HARGA]]="","",IF(Table1[[#This Row],[CONV]]="",Table1[[#This Row],[HARGA]],Table1[[#This Row],[HARGA]]/Table1[[#This Row],[CONV]]))</f>
        <v/>
      </c>
      <c r="AE922" s="58" t="str">
        <f>IF(Table1[[#This Row],[HARGA_CONV]]="","",Table1[[#This Row],[HARGA_CONV]]*Table1[[#This Row],[ISI_CONV]]*(100%-(Table1[[#This Row],[DISKON]]+Table1[[#This Row],[DISKON NOTA]])))</f>
        <v/>
      </c>
      <c r="AF922" s="3">
        <f>IF(Table1[[#This Row],[TANGGAL NOTA]]="",AF921,Table1[[#This Row],[TANGGAL NOTA]])</f>
        <v>45534</v>
      </c>
      <c r="AG922" s="3"/>
      <c r="AH922" s="3">
        <f>IF(Table1[[#This Row],[TANGGAL UPDATE]]="",AH921,Table1[[#This Row],[TANGGAL UPDATE]])</f>
        <v>45535</v>
      </c>
      <c r="AI922" t="str" cm="1">
        <f t="array" ref="AI922">IF(Table1[[#This Row],[A1]]="",AI921,INDEX(Table6[3],Table1[[#This Row],[Q1]]))</f>
        <v>KO</v>
      </c>
      <c r="AJ922" t="str">
        <f>IF(Table1[[#This Row],[_KETERANGAN]]="","",Table1[[#This Row],[_KETERANGAN]])</f>
        <v/>
      </c>
      <c r="AK922" t="str" cm="1">
        <f t="array" ref="AK922">IF(Table1[[#This Row],[A1]]="",AK921,INDEX(Table6[3],Table1[[#This Row],[Q1]]))</f>
        <v>KO</v>
      </c>
      <c r="AL922" s="5" t="str" cm="1">
        <f t="array" ref="AL922">IF(Table1[[#This Row],[A1]]="",AL921,INDEX(Table6[1],Table1[[#This Row],[Q1]]))</f>
        <v>PERDANA</v>
      </c>
      <c r="AM922" t="str" cm="1">
        <f t="array" ref="AM922">IF(Table1[[#This Row],[A1]]="",AM921,INDEX(Table6[2],Table1[[#This Row],[Q1]]))</f>
        <v>BREBES</v>
      </c>
      <c r="AN922" t="str">
        <f>CONCATENATE(Table1[[#This Row],[TOKO_H]],"-",Table1[[#This Row],[KOTA_H]])</f>
        <v>PERDANA-BREBES</v>
      </c>
      <c r="AO922"/>
      <c r="AP922" t="s">
        <v>9561</v>
      </c>
      <c r="AQ922"/>
    </row>
    <row r="923" spans="1:43">
      <c r="A923" t="str">
        <f>IF(Table1[[#This Row],[KODE BARANG]]="","",MATCH(Table1[[#This Row],[KODE BARANG]],DBS[KODE BARANG],0))</f>
        <v/>
      </c>
      <c r="B923" t="str">
        <f>IF(Table1[[#This Row],[ROWID]]="","",ROW()-2)</f>
        <v/>
      </c>
      <c r="C923" t="str">
        <f>IF(Table1[[#This Row],[NAMA BARANG]]="","",IF(Table1[[#This Row],[ID]]="",C922,Table1[[#This Row],[ID]]))</f>
        <v/>
      </c>
      <c r="D923" t="str">
        <f>IF(Table1[[#This Row],[A1]]="","",MATCH(Table1[[#This Row],[A1]],Table6[5],0))</f>
        <v/>
      </c>
      <c r="E923" t="str">
        <f>IF(Table1[[#This Row],[ID]]="","",Table1[[#This Row],[TOKO-KOTA_H]])</f>
        <v/>
      </c>
      <c r="F923" t="str">
        <f>IF(Table1[[#This Row],[NOTA TOKO]]="","",ROW()-2)</f>
        <v/>
      </c>
      <c r="G923" s="59"/>
      <c r="H923" s="1"/>
      <c r="J923" s="1"/>
      <c r="K923"/>
      <c r="L923" t="str">
        <f>IF(Table1[[#This Row],[_NAMA BARANG]]="",IF(Table1[[#This Row],[//DBS]]="","",INDEX(DBS[NAMA],Table1[[#This Row],[//DBS]])),Table1[[#This Row],[_NAMA BARANG]])</f>
        <v/>
      </c>
      <c r="M923"/>
      <c r="O923" t="str">
        <f>IF(Table1[[#This Row],[ROWID]]="","",IF(Table1[[#This Row],[_KETERANGAN]]="STOCK BELUM LENGKAP","ADA",IF(Table1[[#This Row],[KODE BARANG]]="","TIDAK ADA","ADA")))</f>
        <v/>
      </c>
      <c r="R923" t="str">
        <f>IF(Table1[[#This Row],[//DBS]]="","",INDEX(DBS[ISI],Table1[[#This Row],[//DBS]]))</f>
        <v/>
      </c>
      <c r="S923" t="str">
        <f>IF(Table1[[#This Row],[//DBS]]="","",IF(Table1[[#This Row],[SATUAN_BYPASS]]="",INDEX(DBS[[SATUAN ]],Table1[[#This Row],[//DBS]]),Table1[SATUAN_BYPASS]))</f>
        <v/>
      </c>
      <c r="U923" s="58" t="str">
        <f>IF(Table1[[#This Row],[HARGA_BYPASS]]="",IF(Table1[[#This Row],[_HARGA]]="","",Table1[[#This Row],[_HARGA]]*1000),Table1[[#This Row],[HARGA_BYPASS]])</f>
        <v/>
      </c>
      <c r="V923" s="2"/>
      <c r="W923" s="2"/>
      <c r="X923" s="58" t="str">
        <f>IF(Table1[[#This Row],[ROWID]]="","",IF(Table1[[#This Row],[ROWID]]=C924,"",SUMIF(Table1[ROWID],Table1[[#This Row],[ROWID]],Table1[TOTAL])))</f>
        <v/>
      </c>
      <c r="AA92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23" t="str">
        <f>IF(Table1[[#This Row],[JUMLAH NOTA]]="","",IF(Table1[[#This Row],[CONV]]="",Table1[[#This Row],[JUMLAH NOTA]],Table1[[#This Row],[JUMLAH NOTA]]*Table1[[#This Row],[CONV]]))</f>
        <v/>
      </c>
      <c r="AC923" t="str">
        <f>IF(Table1[[#This Row],[ISI_CONV]]="","",IF(Table1[[#This Row],[CONV]]="",Table1[[#This Row],[SATUAN NOTA]],Table1[[#This Row],[SATUAN]]))</f>
        <v/>
      </c>
      <c r="AD923" s="58" t="str">
        <f>IF(Table1[[#This Row],[HARGA]]="","",IF(Table1[[#This Row],[CONV]]="",Table1[[#This Row],[HARGA]],Table1[[#This Row],[HARGA]]/Table1[[#This Row],[CONV]]))</f>
        <v/>
      </c>
      <c r="AE923" s="58" t="str">
        <f>IF(Table1[[#This Row],[HARGA_CONV]]="","",Table1[[#This Row],[HARGA_CONV]]*Table1[[#This Row],[ISI_CONV]]*(100%-(Table1[[#This Row],[DISKON]]+Table1[[#This Row],[DISKON NOTA]])))</f>
        <v/>
      </c>
      <c r="AF923" s="3">
        <f>IF(Table1[[#This Row],[TANGGAL NOTA]]="",AF922,Table1[[#This Row],[TANGGAL NOTA]])</f>
        <v>45534</v>
      </c>
      <c r="AG923" s="3"/>
      <c r="AH923" s="3">
        <f>IF(Table1[[#This Row],[TANGGAL UPDATE]]="",AH922,Table1[[#This Row],[TANGGAL UPDATE]])</f>
        <v>45535</v>
      </c>
      <c r="AI923" t="str" cm="1">
        <f t="array" ref="AI923">IF(Table1[[#This Row],[A1]]="",AI922,INDEX(Table6[3],Table1[[#This Row],[Q1]]))</f>
        <v>KO</v>
      </c>
      <c r="AJ923" t="str">
        <f>IF(Table1[[#This Row],[_KETERANGAN]]="","",Table1[[#This Row],[_KETERANGAN]])</f>
        <v/>
      </c>
      <c r="AK923" t="str" cm="1">
        <f t="array" ref="AK923">IF(Table1[[#This Row],[A1]]="",AK922,INDEX(Table6[3],Table1[[#This Row],[Q1]]))</f>
        <v>KO</v>
      </c>
      <c r="AL923" s="5" t="str" cm="1">
        <f t="array" ref="AL923">IF(Table1[[#This Row],[A1]]="",AL922,INDEX(Table6[1],Table1[[#This Row],[Q1]]))</f>
        <v>PERDANA</v>
      </c>
      <c r="AM923" t="str" cm="1">
        <f t="array" ref="AM923">IF(Table1[[#This Row],[A1]]="",AM922,INDEX(Table6[2],Table1[[#This Row],[Q1]]))</f>
        <v>BREBES</v>
      </c>
      <c r="AN923" t="str">
        <f>CONCATENATE(Table1[[#This Row],[TOKO_H]],"-",Table1[[#This Row],[KOTA_H]])</f>
        <v>PERDANA-BREBES</v>
      </c>
      <c r="AO923"/>
      <c r="AP923" t="s">
        <v>9561</v>
      </c>
      <c r="AQ923"/>
    </row>
    <row r="924" spans="1:43">
      <c r="A924" t="str">
        <f>IF(Table1[[#This Row],[KODE BARANG]]="","",MATCH(Table1[[#This Row],[KODE BARANG]],DBS[KODE BARANG],0))</f>
        <v/>
      </c>
      <c r="B924" t="str">
        <f>IF(Table1[[#This Row],[ROWID]]="","",ROW()-2)</f>
        <v/>
      </c>
      <c r="C924" t="str">
        <f>IF(Table1[[#This Row],[NAMA BARANG]]="","",IF(Table1[[#This Row],[ID]]="",C923,Table1[[#This Row],[ID]]))</f>
        <v/>
      </c>
      <c r="D924" t="str">
        <f>IF(Table1[[#This Row],[A1]]="","",MATCH(Table1[[#This Row],[A1]],Table6[5],0))</f>
        <v/>
      </c>
      <c r="E924" t="str">
        <f>IF(Table1[[#This Row],[ID]]="","",Table1[[#This Row],[TOKO-KOTA_H]])</f>
        <v/>
      </c>
      <c r="F924" t="str">
        <f>IF(Table1[[#This Row],[NOTA TOKO]]="","",ROW()-2)</f>
        <v/>
      </c>
      <c r="G924" s="59"/>
      <c r="H924" s="1"/>
      <c r="J924" s="1"/>
      <c r="K924"/>
      <c r="L924" t="str">
        <f>IF(Table1[[#This Row],[_NAMA BARANG]]="",IF(Table1[[#This Row],[//DBS]]="","",INDEX(DBS[NAMA],Table1[[#This Row],[//DBS]])),Table1[[#This Row],[_NAMA BARANG]])</f>
        <v/>
      </c>
      <c r="M924"/>
      <c r="O924" t="str">
        <f>IF(Table1[[#This Row],[ROWID]]="","",IF(Table1[[#This Row],[_KETERANGAN]]="STOCK BELUM LENGKAP","ADA",IF(Table1[[#This Row],[KODE BARANG]]="","TIDAK ADA","ADA")))</f>
        <v/>
      </c>
      <c r="R924" t="str">
        <f>IF(Table1[[#This Row],[//DBS]]="","",INDEX(DBS[ISI],Table1[[#This Row],[//DBS]]))</f>
        <v/>
      </c>
      <c r="S924" t="str">
        <f>IF(Table1[[#This Row],[//DBS]]="","",IF(Table1[[#This Row],[SATUAN_BYPASS]]="",INDEX(DBS[[SATUAN ]],Table1[[#This Row],[//DBS]]),Table1[SATUAN_BYPASS]))</f>
        <v/>
      </c>
      <c r="U924" s="58" t="str">
        <f>IF(Table1[[#This Row],[HARGA_BYPASS]]="",IF(Table1[[#This Row],[_HARGA]]="","",Table1[[#This Row],[_HARGA]]*1000),Table1[[#This Row],[HARGA_BYPASS]])</f>
        <v/>
      </c>
      <c r="V924" s="2"/>
      <c r="W924" s="2"/>
      <c r="X924" s="58" t="str">
        <f>IF(Table1[[#This Row],[ROWID]]="","",IF(Table1[[#This Row],[ROWID]]=C925,"",SUMIF(Table1[ROWID],Table1[[#This Row],[ROWID]],Table1[TOTAL])))</f>
        <v/>
      </c>
      <c r="AA92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24" t="str">
        <f>IF(Table1[[#This Row],[JUMLAH NOTA]]="","",IF(Table1[[#This Row],[CONV]]="",Table1[[#This Row],[JUMLAH NOTA]],Table1[[#This Row],[JUMLAH NOTA]]*Table1[[#This Row],[CONV]]))</f>
        <v/>
      </c>
      <c r="AC924" t="str">
        <f>IF(Table1[[#This Row],[ISI_CONV]]="","",IF(Table1[[#This Row],[CONV]]="",Table1[[#This Row],[SATUAN NOTA]],Table1[[#This Row],[SATUAN]]))</f>
        <v/>
      </c>
      <c r="AD924" s="58" t="str">
        <f>IF(Table1[[#This Row],[HARGA]]="","",IF(Table1[[#This Row],[CONV]]="",Table1[[#This Row],[HARGA]],Table1[[#This Row],[HARGA]]/Table1[[#This Row],[CONV]]))</f>
        <v/>
      </c>
      <c r="AE924" s="58" t="str">
        <f>IF(Table1[[#This Row],[HARGA_CONV]]="","",Table1[[#This Row],[HARGA_CONV]]*Table1[[#This Row],[ISI_CONV]]*(100%-(Table1[[#This Row],[DISKON]]+Table1[[#This Row],[DISKON NOTA]])))</f>
        <v/>
      </c>
      <c r="AF924" s="3">
        <f>IF(Table1[[#This Row],[TANGGAL NOTA]]="",AF923,Table1[[#This Row],[TANGGAL NOTA]])</f>
        <v>45534</v>
      </c>
      <c r="AG924" s="3"/>
      <c r="AH924" s="3">
        <f>IF(Table1[[#This Row],[TANGGAL UPDATE]]="",AH923,Table1[[#This Row],[TANGGAL UPDATE]])</f>
        <v>45535</v>
      </c>
      <c r="AI924" t="str" cm="1">
        <f t="array" ref="AI924">IF(Table1[[#This Row],[A1]]="",AI923,INDEX(Table6[3],Table1[[#This Row],[Q1]]))</f>
        <v>KO</v>
      </c>
      <c r="AJ924" t="str">
        <f>IF(Table1[[#This Row],[_KETERANGAN]]="","",Table1[[#This Row],[_KETERANGAN]])</f>
        <v/>
      </c>
      <c r="AK924" t="str" cm="1">
        <f t="array" ref="AK924">IF(Table1[[#This Row],[A1]]="",AK923,INDEX(Table6[3],Table1[[#This Row],[Q1]]))</f>
        <v>KO</v>
      </c>
      <c r="AL924" s="5" t="str" cm="1">
        <f t="array" ref="AL924">IF(Table1[[#This Row],[A1]]="",AL923,INDEX(Table6[1],Table1[[#This Row],[Q1]]))</f>
        <v>PERDANA</v>
      </c>
      <c r="AM924" t="str" cm="1">
        <f t="array" ref="AM924">IF(Table1[[#This Row],[A1]]="",AM923,INDEX(Table6[2],Table1[[#This Row],[Q1]]))</f>
        <v>BREBES</v>
      </c>
      <c r="AN924" t="str">
        <f>CONCATENATE(Table1[[#This Row],[TOKO_H]],"-",Table1[[#This Row],[KOTA_H]])</f>
        <v>PERDANA-BREBES</v>
      </c>
      <c r="AO924"/>
      <c r="AP924" t="s">
        <v>9561</v>
      </c>
      <c r="AQ924"/>
    </row>
    <row r="925" spans="1:43">
      <c r="A925" t="str">
        <f>IF(Table1[[#This Row],[KODE BARANG]]="","",MATCH(Table1[[#This Row],[KODE BARANG]],DBS[KODE BARANG],0))</f>
        <v/>
      </c>
      <c r="B925" t="str">
        <f>IF(Table1[[#This Row],[ROWID]]="","",ROW()-2)</f>
        <v/>
      </c>
      <c r="C925" t="str">
        <f>IF(Table1[[#This Row],[NAMA BARANG]]="","",IF(Table1[[#This Row],[ID]]="",C924,Table1[[#This Row],[ID]]))</f>
        <v/>
      </c>
      <c r="D925" t="str">
        <f>IF(Table1[[#This Row],[A1]]="","",MATCH(Table1[[#This Row],[A1]],Table6[5],0))</f>
        <v/>
      </c>
      <c r="E925" t="str">
        <f>IF(Table1[[#This Row],[ID]]="","",Table1[[#This Row],[TOKO-KOTA_H]])</f>
        <v/>
      </c>
      <c r="F925" t="str">
        <f>IF(Table1[[#This Row],[NOTA TOKO]]="","",ROW()-2)</f>
        <v/>
      </c>
      <c r="G925" s="59"/>
      <c r="H925" s="1"/>
      <c r="J925" s="1"/>
      <c r="K925"/>
      <c r="L925" t="str">
        <f>IF(Table1[[#This Row],[_NAMA BARANG]]="",IF(Table1[[#This Row],[//DBS]]="","",INDEX(DBS[NAMA],Table1[[#This Row],[//DBS]])),Table1[[#This Row],[_NAMA BARANG]])</f>
        <v/>
      </c>
      <c r="M925"/>
      <c r="O925" t="str">
        <f>IF(Table1[[#This Row],[ROWID]]="","",IF(Table1[[#This Row],[_KETERANGAN]]="STOCK BELUM LENGKAP","ADA",IF(Table1[[#This Row],[KODE BARANG]]="","TIDAK ADA","ADA")))</f>
        <v/>
      </c>
      <c r="R925" t="str">
        <f>IF(Table1[[#This Row],[//DBS]]="","",INDEX(DBS[ISI],Table1[[#This Row],[//DBS]]))</f>
        <v/>
      </c>
      <c r="S925" t="str">
        <f>IF(Table1[[#This Row],[//DBS]]="","",IF(Table1[[#This Row],[SATUAN_BYPASS]]="",INDEX(DBS[[SATUAN ]],Table1[[#This Row],[//DBS]]),Table1[SATUAN_BYPASS]))</f>
        <v/>
      </c>
      <c r="U925" s="58" t="str">
        <f>IF(Table1[[#This Row],[HARGA_BYPASS]]="",IF(Table1[[#This Row],[_HARGA]]="","",Table1[[#This Row],[_HARGA]]*1000),Table1[[#This Row],[HARGA_BYPASS]])</f>
        <v/>
      </c>
      <c r="V925" s="2"/>
      <c r="W925" s="2"/>
      <c r="X925" s="58" t="str">
        <f>IF(Table1[[#This Row],[ROWID]]="","",IF(Table1[[#This Row],[ROWID]]=C926,"",SUMIF(Table1[ROWID],Table1[[#This Row],[ROWID]],Table1[TOTAL])))</f>
        <v/>
      </c>
      <c r="AA92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25" t="str">
        <f>IF(Table1[[#This Row],[JUMLAH NOTA]]="","",IF(Table1[[#This Row],[CONV]]="",Table1[[#This Row],[JUMLAH NOTA]],Table1[[#This Row],[JUMLAH NOTA]]*Table1[[#This Row],[CONV]]))</f>
        <v/>
      </c>
      <c r="AC925" t="str">
        <f>IF(Table1[[#This Row],[ISI_CONV]]="","",IF(Table1[[#This Row],[CONV]]="",Table1[[#This Row],[SATUAN NOTA]],Table1[[#This Row],[SATUAN]]))</f>
        <v/>
      </c>
      <c r="AD925" s="58" t="str">
        <f>IF(Table1[[#This Row],[HARGA]]="","",IF(Table1[[#This Row],[CONV]]="",Table1[[#This Row],[HARGA]],Table1[[#This Row],[HARGA]]/Table1[[#This Row],[CONV]]))</f>
        <v/>
      </c>
      <c r="AE925" s="58" t="str">
        <f>IF(Table1[[#This Row],[HARGA_CONV]]="","",Table1[[#This Row],[HARGA_CONV]]*Table1[[#This Row],[ISI_CONV]]*(100%-(Table1[[#This Row],[DISKON]]+Table1[[#This Row],[DISKON NOTA]])))</f>
        <v/>
      </c>
      <c r="AF925" s="3">
        <f>IF(Table1[[#This Row],[TANGGAL NOTA]]="",AF924,Table1[[#This Row],[TANGGAL NOTA]])</f>
        <v>45534</v>
      </c>
      <c r="AG925" s="3"/>
      <c r="AH925" s="3">
        <f>IF(Table1[[#This Row],[TANGGAL UPDATE]]="",AH924,Table1[[#This Row],[TANGGAL UPDATE]])</f>
        <v>45535</v>
      </c>
      <c r="AI925" t="str" cm="1">
        <f t="array" ref="AI925">IF(Table1[[#This Row],[A1]]="",AI924,INDEX(Table6[3],Table1[[#This Row],[Q1]]))</f>
        <v>KO</v>
      </c>
      <c r="AJ925" t="str">
        <f>IF(Table1[[#This Row],[_KETERANGAN]]="","",Table1[[#This Row],[_KETERANGAN]])</f>
        <v/>
      </c>
      <c r="AK925" t="str" cm="1">
        <f t="array" ref="AK925">IF(Table1[[#This Row],[A1]]="",AK924,INDEX(Table6[3],Table1[[#This Row],[Q1]]))</f>
        <v>KO</v>
      </c>
      <c r="AL925" s="5" t="str" cm="1">
        <f t="array" ref="AL925">IF(Table1[[#This Row],[A1]]="",AL924,INDEX(Table6[1],Table1[[#This Row],[Q1]]))</f>
        <v>PERDANA</v>
      </c>
      <c r="AM925" t="str" cm="1">
        <f t="array" ref="AM925">IF(Table1[[#This Row],[A1]]="",AM924,INDEX(Table6[2],Table1[[#This Row],[Q1]]))</f>
        <v>BREBES</v>
      </c>
      <c r="AN925" t="str">
        <f>CONCATENATE(Table1[[#This Row],[TOKO_H]],"-",Table1[[#This Row],[KOTA_H]])</f>
        <v>PERDANA-BREBES</v>
      </c>
      <c r="AO925"/>
      <c r="AP925" t="s">
        <v>9561</v>
      </c>
      <c r="AQ925"/>
    </row>
    <row r="926" spans="1:43">
      <c r="A926" t="str">
        <f>IF(Table1[[#This Row],[KODE BARANG]]="","",MATCH(Table1[[#This Row],[KODE BARANG]],DBS[KODE BARANG],0))</f>
        <v/>
      </c>
      <c r="B926" t="str">
        <f>IF(Table1[[#This Row],[ROWID]]="","",ROW()-2)</f>
        <v/>
      </c>
      <c r="C926" t="str">
        <f>IF(Table1[[#This Row],[NAMA BARANG]]="","",IF(Table1[[#This Row],[ID]]="",C925,Table1[[#This Row],[ID]]))</f>
        <v/>
      </c>
      <c r="D926" t="str">
        <f>IF(Table1[[#This Row],[A1]]="","",MATCH(Table1[[#This Row],[A1]],Table6[5],0))</f>
        <v/>
      </c>
      <c r="E926" t="str">
        <f>IF(Table1[[#This Row],[ID]]="","",Table1[[#This Row],[TOKO-KOTA_H]])</f>
        <v/>
      </c>
      <c r="F926" t="str">
        <f>IF(Table1[[#This Row],[NOTA TOKO]]="","",ROW()-2)</f>
        <v/>
      </c>
      <c r="G926" s="59"/>
      <c r="H926" s="1"/>
      <c r="J926" s="1"/>
      <c r="K926"/>
      <c r="L926" t="str">
        <f>IF(Table1[[#This Row],[_NAMA BARANG]]="",IF(Table1[[#This Row],[//DBS]]="","",INDEX(DBS[NAMA],Table1[[#This Row],[//DBS]])),Table1[[#This Row],[_NAMA BARANG]])</f>
        <v/>
      </c>
      <c r="M926"/>
      <c r="O926" t="str">
        <f>IF(Table1[[#This Row],[ROWID]]="","",IF(Table1[[#This Row],[_KETERANGAN]]="STOCK BELUM LENGKAP","ADA",IF(Table1[[#This Row],[KODE BARANG]]="","TIDAK ADA","ADA")))</f>
        <v/>
      </c>
      <c r="R926" t="str">
        <f>IF(Table1[[#This Row],[//DBS]]="","",INDEX(DBS[ISI],Table1[[#This Row],[//DBS]]))</f>
        <v/>
      </c>
      <c r="S926" t="str">
        <f>IF(Table1[[#This Row],[//DBS]]="","",IF(Table1[[#This Row],[SATUAN_BYPASS]]="",INDEX(DBS[[SATUAN ]],Table1[[#This Row],[//DBS]]),Table1[SATUAN_BYPASS]))</f>
        <v/>
      </c>
      <c r="U926" s="58" t="str">
        <f>IF(Table1[[#This Row],[HARGA_BYPASS]]="",IF(Table1[[#This Row],[_HARGA]]="","",Table1[[#This Row],[_HARGA]]*1000),Table1[[#This Row],[HARGA_BYPASS]])</f>
        <v/>
      </c>
      <c r="V926" s="2"/>
      <c r="W926" s="2"/>
      <c r="X926" s="58" t="str">
        <f>IF(Table1[[#This Row],[ROWID]]="","",IF(Table1[[#This Row],[ROWID]]=C927,"",SUMIF(Table1[ROWID],Table1[[#This Row],[ROWID]],Table1[TOTAL])))</f>
        <v/>
      </c>
      <c r="AA92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26" t="str">
        <f>IF(Table1[[#This Row],[JUMLAH NOTA]]="","",IF(Table1[[#This Row],[CONV]]="",Table1[[#This Row],[JUMLAH NOTA]],Table1[[#This Row],[JUMLAH NOTA]]*Table1[[#This Row],[CONV]]))</f>
        <v/>
      </c>
      <c r="AC926" t="str">
        <f>IF(Table1[[#This Row],[ISI_CONV]]="","",IF(Table1[[#This Row],[CONV]]="",Table1[[#This Row],[SATUAN NOTA]],Table1[[#This Row],[SATUAN]]))</f>
        <v/>
      </c>
      <c r="AD926" s="58" t="str">
        <f>IF(Table1[[#This Row],[HARGA]]="","",IF(Table1[[#This Row],[CONV]]="",Table1[[#This Row],[HARGA]],Table1[[#This Row],[HARGA]]/Table1[[#This Row],[CONV]]))</f>
        <v/>
      </c>
      <c r="AE926" s="58" t="str">
        <f>IF(Table1[[#This Row],[HARGA_CONV]]="","",Table1[[#This Row],[HARGA_CONV]]*Table1[[#This Row],[ISI_CONV]]*(100%-(Table1[[#This Row],[DISKON]]+Table1[[#This Row],[DISKON NOTA]])))</f>
        <v/>
      </c>
      <c r="AF926" s="3">
        <f>IF(Table1[[#This Row],[TANGGAL NOTA]]="",AF925,Table1[[#This Row],[TANGGAL NOTA]])</f>
        <v>45534</v>
      </c>
      <c r="AG926" s="3"/>
      <c r="AH926" s="3">
        <f>IF(Table1[[#This Row],[TANGGAL UPDATE]]="",AH925,Table1[[#This Row],[TANGGAL UPDATE]])</f>
        <v>45535</v>
      </c>
      <c r="AI926" t="str" cm="1">
        <f t="array" ref="AI926">IF(Table1[[#This Row],[A1]]="",AI925,INDEX(Table6[3],Table1[[#This Row],[Q1]]))</f>
        <v>KO</v>
      </c>
      <c r="AJ926" t="str">
        <f>IF(Table1[[#This Row],[_KETERANGAN]]="","",Table1[[#This Row],[_KETERANGAN]])</f>
        <v/>
      </c>
      <c r="AK926" t="str" cm="1">
        <f t="array" ref="AK926">IF(Table1[[#This Row],[A1]]="",AK925,INDEX(Table6[3],Table1[[#This Row],[Q1]]))</f>
        <v>KO</v>
      </c>
      <c r="AL926" s="5" t="str" cm="1">
        <f t="array" ref="AL926">IF(Table1[[#This Row],[A1]]="",AL925,INDEX(Table6[1],Table1[[#This Row],[Q1]]))</f>
        <v>PERDANA</v>
      </c>
      <c r="AM926" t="str" cm="1">
        <f t="array" ref="AM926">IF(Table1[[#This Row],[A1]]="",AM925,INDEX(Table6[2],Table1[[#This Row],[Q1]]))</f>
        <v>BREBES</v>
      </c>
      <c r="AN926" t="str">
        <f>CONCATENATE(Table1[[#This Row],[TOKO_H]],"-",Table1[[#This Row],[KOTA_H]])</f>
        <v>PERDANA-BREBES</v>
      </c>
      <c r="AO926"/>
      <c r="AP926" t="s">
        <v>9561</v>
      </c>
      <c r="AQ926"/>
    </row>
    <row r="927" spans="1:43">
      <c r="A927" t="str">
        <f>IF(Table1[[#This Row],[KODE BARANG]]="","",MATCH(Table1[[#This Row],[KODE BARANG]],DBS[KODE BARANG],0))</f>
        <v/>
      </c>
      <c r="B927" t="str">
        <f>IF(Table1[[#This Row],[ROWID]]="","",ROW()-2)</f>
        <v/>
      </c>
      <c r="C927" t="str">
        <f>IF(Table1[[#This Row],[NAMA BARANG]]="","",IF(Table1[[#This Row],[ID]]="",C926,Table1[[#This Row],[ID]]))</f>
        <v/>
      </c>
      <c r="D927" t="str">
        <f>IF(Table1[[#This Row],[A1]]="","",MATCH(Table1[[#This Row],[A1]],Table6[5],0))</f>
        <v/>
      </c>
      <c r="E927" t="str">
        <f>IF(Table1[[#This Row],[ID]]="","",Table1[[#This Row],[TOKO-KOTA_H]])</f>
        <v/>
      </c>
      <c r="F927" t="str">
        <f>IF(Table1[[#This Row],[NOTA TOKO]]="","",ROW()-2)</f>
        <v/>
      </c>
      <c r="G927" s="59"/>
      <c r="H927" s="1"/>
      <c r="J927" s="1"/>
      <c r="K927"/>
      <c r="L927" t="str">
        <f>IF(Table1[[#This Row],[_NAMA BARANG]]="",IF(Table1[[#This Row],[//DBS]]="","",INDEX(DBS[NAMA],Table1[[#This Row],[//DBS]])),Table1[[#This Row],[_NAMA BARANG]])</f>
        <v/>
      </c>
      <c r="M927"/>
      <c r="O927" t="str">
        <f>IF(Table1[[#This Row],[ROWID]]="","",IF(Table1[[#This Row],[_KETERANGAN]]="STOCK BELUM LENGKAP","ADA",IF(Table1[[#This Row],[KODE BARANG]]="","TIDAK ADA","ADA")))</f>
        <v/>
      </c>
      <c r="R927" t="str">
        <f>IF(Table1[[#This Row],[//DBS]]="","",INDEX(DBS[ISI],Table1[[#This Row],[//DBS]]))</f>
        <v/>
      </c>
      <c r="S927" t="str">
        <f>IF(Table1[[#This Row],[//DBS]]="","",IF(Table1[[#This Row],[SATUAN_BYPASS]]="",INDEX(DBS[[SATUAN ]],Table1[[#This Row],[//DBS]]),Table1[SATUAN_BYPASS]))</f>
        <v/>
      </c>
      <c r="U927" s="58" t="str">
        <f>IF(Table1[[#This Row],[HARGA_BYPASS]]="",IF(Table1[[#This Row],[_HARGA]]="","",Table1[[#This Row],[_HARGA]]*1000),Table1[[#This Row],[HARGA_BYPASS]])</f>
        <v/>
      </c>
      <c r="V927" s="2"/>
      <c r="W927" s="2"/>
      <c r="X927" s="58" t="str">
        <f>IF(Table1[[#This Row],[ROWID]]="","",IF(Table1[[#This Row],[ROWID]]=C928,"",SUMIF(Table1[ROWID],Table1[[#This Row],[ROWID]],Table1[TOTAL])))</f>
        <v/>
      </c>
      <c r="AA92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27" t="str">
        <f>IF(Table1[[#This Row],[JUMLAH NOTA]]="","",IF(Table1[[#This Row],[CONV]]="",Table1[[#This Row],[JUMLAH NOTA]],Table1[[#This Row],[JUMLAH NOTA]]*Table1[[#This Row],[CONV]]))</f>
        <v/>
      </c>
      <c r="AC927" t="str">
        <f>IF(Table1[[#This Row],[ISI_CONV]]="","",IF(Table1[[#This Row],[CONV]]="",Table1[[#This Row],[SATUAN NOTA]],Table1[[#This Row],[SATUAN]]))</f>
        <v/>
      </c>
      <c r="AD927" s="58" t="str">
        <f>IF(Table1[[#This Row],[HARGA]]="","",IF(Table1[[#This Row],[CONV]]="",Table1[[#This Row],[HARGA]],Table1[[#This Row],[HARGA]]/Table1[[#This Row],[CONV]]))</f>
        <v/>
      </c>
      <c r="AE927" s="58" t="str">
        <f>IF(Table1[[#This Row],[HARGA_CONV]]="","",Table1[[#This Row],[HARGA_CONV]]*Table1[[#This Row],[ISI_CONV]]*(100%-(Table1[[#This Row],[DISKON]]+Table1[[#This Row],[DISKON NOTA]])))</f>
        <v/>
      </c>
      <c r="AF927" s="3">
        <f>IF(Table1[[#This Row],[TANGGAL NOTA]]="",AF926,Table1[[#This Row],[TANGGAL NOTA]])</f>
        <v>45534</v>
      </c>
      <c r="AG927" s="3"/>
      <c r="AH927" s="3">
        <f>IF(Table1[[#This Row],[TANGGAL UPDATE]]="",AH926,Table1[[#This Row],[TANGGAL UPDATE]])</f>
        <v>45535</v>
      </c>
      <c r="AI927" t="str" cm="1">
        <f t="array" ref="AI927">IF(Table1[[#This Row],[A1]]="",AI926,INDEX(Table6[3],Table1[[#This Row],[Q1]]))</f>
        <v>KO</v>
      </c>
      <c r="AJ927" t="str">
        <f>IF(Table1[[#This Row],[_KETERANGAN]]="","",Table1[[#This Row],[_KETERANGAN]])</f>
        <v/>
      </c>
      <c r="AK927" t="str" cm="1">
        <f t="array" ref="AK927">IF(Table1[[#This Row],[A1]]="",AK926,INDEX(Table6[3],Table1[[#This Row],[Q1]]))</f>
        <v>KO</v>
      </c>
      <c r="AL927" s="5" t="str" cm="1">
        <f t="array" ref="AL927">IF(Table1[[#This Row],[A1]]="",AL926,INDEX(Table6[1],Table1[[#This Row],[Q1]]))</f>
        <v>PERDANA</v>
      </c>
      <c r="AM927" t="str" cm="1">
        <f t="array" ref="AM927">IF(Table1[[#This Row],[A1]]="",AM926,INDEX(Table6[2],Table1[[#This Row],[Q1]]))</f>
        <v>BREBES</v>
      </c>
      <c r="AN927" t="str">
        <f>CONCATENATE(Table1[[#This Row],[TOKO_H]],"-",Table1[[#This Row],[KOTA_H]])</f>
        <v>PERDANA-BREBES</v>
      </c>
      <c r="AO927"/>
      <c r="AP927" t="s">
        <v>9561</v>
      </c>
      <c r="AQ927"/>
    </row>
    <row r="928" spans="1:43">
      <c r="A928" t="str">
        <f>IF(Table1[[#This Row],[KODE BARANG]]="","",MATCH(Table1[[#This Row],[KODE BARANG]],DBS[KODE BARANG],0))</f>
        <v/>
      </c>
      <c r="B928" t="str">
        <f>IF(Table1[[#This Row],[ROWID]]="","",ROW()-2)</f>
        <v/>
      </c>
      <c r="C928" t="str">
        <f>IF(Table1[[#This Row],[NAMA BARANG]]="","",IF(Table1[[#This Row],[ID]]="",C927,Table1[[#This Row],[ID]]))</f>
        <v/>
      </c>
      <c r="D928" t="str">
        <f>IF(Table1[[#This Row],[A1]]="","",MATCH(Table1[[#This Row],[A1]],Table6[5],0))</f>
        <v/>
      </c>
      <c r="E928" t="str">
        <f>IF(Table1[[#This Row],[ID]]="","",Table1[[#This Row],[TOKO-KOTA_H]])</f>
        <v/>
      </c>
      <c r="F928" t="str">
        <f>IF(Table1[[#This Row],[NOTA TOKO]]="","",ROW()-2)</f>
        <v/>
      </c>
      <c r="G928" s="59"/>
      <c r="H928" s="1"/>
      <c r="J928" s="1"/>
      <c r="K928"/>
      <c r="L928" t="str">
        <f>IF(Table1[[#This Row],[_NAMA BARANG]]="",IF(Table1[[#This Row],[//DBS]]="","",INDEX(DBS[NAMA],Table1[[#This Row],[//DBS]])),Table1[[#This Row],[_NAMA BARANG]])</f>
        <v/>
      </c>
      <c r="M928"/>
      <c r="O928" t="str">
        <f>IF(Table1[[#This Row],[ROWID]]="","",IF(Table1[[#This Row],[_KETERANGAN]]="STOCK BELUM LENGKAP","ADA",IF(Table1[[#This Row],[KODE BARANG]]="","TIDAK ADA","ADA")))</f>
        <v/>
      </c>
      <c r="R928" t="str">
        <f>IF(Table1[[#This Row],[//DBS]]="","",INDEX(DBS[ISI],Table1[[#This Row],[//DBS]]))</f>
        <v/>
      </c>
      <c r="S928" t="str">
        <f>IF(Table1[[#This Row],[//DBS]]="","",IF(Table1[[#This Row],[SATUAN_BYPASS]]="",INDEX(DBS[[SATUAN ]],Table1[[#This Row],[//DBS]]),Table1[SATUAN_BYPASS]))</f>
        <v/>
      </c>
      <c r="U928" s="58" t="str">
        <f>IF(Table1[[#This Row],[HARGA_BYPASS]]="",IF(Table1[[#This Row],[_HARGA]]="","",Table1[[#This Row],[_HARGA]]*1000),Table1[[#This Row],[HARGA_BYPASS]])</f>
        <v/>
      </c>
      <c r="V928" s="2"/>
      <c r="W928" s="2"/>
      <c r="X928" s="58" t="str">
        <f>IF(Table1[[#This Row],[ROWID]]="","",IF(Table1[[#This Row],[ROWID]]=C929,"",SUMIF(Table1[ROWID],Table1[[#This Row],[ROWID]],Table1[TOTAL])))</f>
        <v/>
      </c>
      <c r="AA92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28" t="str">
        <f>IF(Table1[[#This Row],[JUMLAH NOTA]]="","",IF(Table1[[#This Row],[CONV]]="",Table1[[#This Row],[JUMLAH NOTA]],Table1[[#This Row],[JUMLAH NOTA]]*Table1[[#This Row],[CONV]]))</f>
        <v/>
      </c>
      <c r="AC928" t="str">
        <f>IF(Table1[[#This Row],[ISI_CONV]]="","",IF(Table1[[#This Row],[CONV]]="",Table1[[#This Row],[SATUAN NOTA]],Table1[[#This Row],[SATUAN]]))</f>
        <v/>
      </c>
      <c r="AD928" s="58" t="str">
        <f>IF(Table1[[#This Row],[HARGA]]="","",IF(Table1[[#This Row],[CONV]]="",Table1[[#This Row],[HARGA]],Table1[[#This Row],[HARGA]]/Table1[[#This Row],[CONV]]))</f>
        <v/>
      </c>
      <c r="AE928" s="58" t="str">
        <f>IF(Table1[[#This Row],[HARGA_CONV]]="","",Table1[[#This Row],[HARGA_CONV]]*Table1[[#This Row],[ISI_CONV]]*(100%-(Table1[[#This Row],[DISKON]]+Table1[[#This Row],[DISKON NOTA]])))</f>
        <v/>
      </c>
      <c r="AF928" s="3">
        <f>IF(Table1[[#This Row],[TANGGAL NOTA]]="",AF927,Table1[[#This Row],[TANGGAL NOTA]])</f>
        <v>45534</v>
      </c>
      <c r="AG928" s="3"/>
      <c r="AH928" s="3">
        <f>IF(Table1[[#This Row],[TANGGAL UPDATE]]="",AH927,Table1[[#This Row],[TANGGAL UPDATE]])</f>
        <v>45535</v>
      </c>
      <c r="AI928" t="str" cm="1">
        <f t="array" ref="AI928">IF(Table1[[#This Row],[A1]]="",AI927,INDEX(Table6[3],Table1[[#This Row],[Q1]]))</f>
        <v>KO</v>
      </c>
      <c r="AJ928" t="str">
        <f>IF(Table1[[#This Row],[_KETERANGAN]]="","",Table1[[#This Row],[_KETERANGAN]])</f>
        <v/>
      </c>
      <c r="AK928" t="str" cm="1">
        <f t="array" ref="AK928">IF(Table1[[#This Row],[A1]]="",AK927,INDEX(Table6[3],Table1[[#This Row],[Q1]]))</f>
        <v>KO</v>
      </c>
      <c r="AL928" s="5" t="str" cm="1">
        <f t="array" ref="AL928">IF(Table1[[#This Row],[A1]]="",AL927,INDEX(Table6[1],Table1[[#This Row],[Q1]]))</f>
        <v>PERDANA</v>
      </c>
      <c r="AM928" t="str" cm="1">
        <f t="array" ref="AM928">IF(Table1[[#This Row],[A1]]="",AM927,INDEX(Table6[2],Table1[[#This Row],[Q1]]))</f>
        <v>BREBES</v>
      </c>
      <c r="AN928" t="str">
        <f>CONCATENATE(Table1[[#This Row],[TOKO_H]],"-",Table1[[#This Row],[KOTA_H]])</f>
        <v>PERDANA-BREBES</v>
      </c>
      <c r="AO928"/>
      <c r="AP928" t="s">
        <v>9561</v>
      </c>
      <c r="AQ928"/>
    </row>
    <row r="929" spans="1:43">
      <c r="A929" t="str">
        <f>IF(Table1[[#This Row],[KODE BARANG]]="","",MATCH(Table1[[#This Row],[KODE BARANG]],DBS[KODE BARANG],0))</f>
        <v/>
      </c>
      <c r="B929" t="str">
        <f>IF(Table1[[#This Row],[ROWID]]="","",ROW()-2)</f>
        <v/>
      </c>
      <c r="C929" t="str">
        <f>IF(Table1[[#This Row],[NAMA BARANG]]="","",IF(Table1[[#This Row],[ID]]="",C928,Table1[[#This Row],[ID]]))</f>
        <v/>
      </c>
      <c r="D929" t="str">
        <f>IF(Table1[[#This Row],[A1]]="","",MATCH(Table1[[#This Row],[A1]],Table6[5],0))</f>
        <v/>
      </c>
      <c r="E929" t="str">
        <f>IF(Table1[[#This Row],[ID]]="","",Table1[[#This Row],[TOKO-KOTA_H]])</f>
        <v/>
      </c>
      <c r="F929" t="str">
        <f>IF(Table1[[#This Row],[NOTA TOKO]]="","",ROW()-2)</f>
        <v/>
      </c>
      <c r="G929" s="59"/>
      <c r="H929" s="1"/>
      <c r="J929" s="1"/>
      <c r="K929"/>
      <c r="L929" t="str">
        <f>IF(Table1[[#This Row],[_NAMA BARANG]]="",IF(Table1[[#This Row],[//DBS]]="","",INDEX(DBS[NAMA],Table1[[#This Row],[//DBS]])),Table1[[#This Row],[_NAMA BARANG]])</f>
        <v/>
      </c>
      <c r="M929"/>
      <c r="O929" t="str">
        <f>IF(Table1[[#This Row],[ROWID]]="","",IF(Table1[[#This Row],[_KETERANGAN]]="STOCK BELUM LENGKAP","ADA",IF(Table1[[#This Row],[KODE BARANG]]="","TIDAK ADA","ADA")))</f>
        <v/>
      </c>
      <c r="R929" t="str">
        <f>IF(Table1[[#This Row],[//DBS]]="","",INDEX(DBS[ISI],Table1[[#This Row],[//DBS]]))</f>
        <v/>
      </c>
      <c r="S929" t="str">
        <f>IF(Table1[[#This Row],[//DBS]]="","",IF(Table1[[#This Row],[SATUAN_BYPASS]]="",INDEX(DBS[[SATUAN ]],Table1[[#This Row],[//DBS]]),Table1[SATUAN_BYPASS]))</f>
        <v/>
      </c>
      <c r="U929" s="58" t="str">
        <f>IF(Table1[[#This Row],[HARGA_BYPASS]]="",IF(Table1[[#This Row],[_HARGA]]="","",Table1[[#This Row],[_HARGA]]*1000),Table1[[#This Row],[HARGA_BYPASS]])</f>
        <v/>
      </c>
      <c r="V929" s="2"/>
      <c r="W929" s="2"/>
      <c r="X929" s="58" t="str">
        <f>IF(Table1[[#This Row],[ROWID]]="","",IF(Table1[[#This Row],[ROWID]]=C930,"",SUMIF(Table1[ROWID],Table1[[#This Row],[ROWID]],Table1[TOTAL])))</f>
        <v/>
      </c>
      <c r="AA92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29" t="str">
        <f>IF(Table1[[#This Row],[JUMLAH NOTA]]="","",IF(Table1[[#This Row],[CONV]]="",Table1[[#This Row],[JUMLAH NOTA]],Table1[[#This Row],[JUMLAH NOTA]]*Table1[[#This Row],[CONV]]))</f>
        <v/>
      </c>
      <c r="AC929" t="str">
        <f>IF(Table1[[#This Row],[ISI_CONV]]="","",IF(Table1[[#This Row],[CONV]]="",Table1[[#This Row],[SATUAN NOTA]],Table1[[#This Row],[SATUAN]]))</f>
        <v/>
      </c>
      <c r="AD929" s="58" t="str">
        <f>IF(Table1[[#This Row],[HARGA]]="","",IF(Table1[[#This Row],[CONV]]="",Table1[[#This Row],[HARGA]],Table1[[#This Row],[HARGA]]/Table1[[#This Row],[CONV]]))</f>
        <v/>
      </c>
      <c r="AE929" s="58" t="str">
        <f>IF(Table1[[#This Row],[HARGA_CONV]]="","",Table1[[#This Row],[HARGA_CONV]]*Table1[[#This Row],[ISI_CONV]]*(100%-(Table1[[#This Row],[DISKON]]+Table1[[#This Row],[DISKON NOTA]])))</f>
        <v/>
      </c>
      <c r="AF929" s="3">
        <f>IF(Table1[[#This Row],[TANGGAL NOTA]]="",AF928,Table1[[#This Row],[TANGGAL NOTA]])</f>
        <v>45534</v>
      </c>
      <c r="AG929" s="3"/>
      <c r="AH929" s="3">
        <f>IF(Table1[[#This Row],[TANGGAL UPDATE]]="",AH928,Table1[[#This Row],[TANGGAL UPDATE]])</f>
        <v>45535</v>
      </c>
      <c r="AI929" t="str" cm="1">
        <f t="array" ref="AI929">IF(Table1[[#This Row],[A1]]="",AI928,INDEX(Table6[3],Table1[[#This Row],[Q1]]))</f>
        <v>KO</v>
      </c>
      <c r="AJ929" t="str">
        <f>IF(Table1[[#This Row],[_KETERANGAN]]="","",Table1[[#This Row],[_KETERANGAN]])</f>
        <v/>
      </c>
      <c r="AK929" t="str" cm="1">
        <f t="array" ref="AK929">IF(Table1[[#This Row],[A1]]="",AK928,INDEX(Table6[3],Table1[[#This Row],[Q1]]))</f>
        <v>KO</v>
      </c>
      <c r="AL929" s="5" t="str" cm="1">
        <f t="array" ref="AL929">IF(Table1[[#This Row],[A1]]="",AL928,INDEX(Table6[1],Table1[[#This Row],[Q1]]))</f>
        <v>PERDANA</v>
      </c>
      <c r="AM929" t="str" cm="1">
        <f t="array" ref="AM929">IF(Table1[[#This Row],[A1]]="",AM928,INDEX(Table6[2],Table1[[#This Row],[Q1]]))</f>
        <v>BREBES</v>
      </c>
      <c r="AN929" t="str">
        <f>CONCATENATE(Table1[[#This Row],[TOKO_H]],"-",Table1[[#This Row],[KOTA_H]])</f>
        <v>PERDANA-BREBES</v>
      </c>
      <c r="AO929"/>
      <c r="AP929" t="s">
        <v>9561</v>
      </c>
      <c r="AQ929"/>
    </row>
    <row r="930" spans="1:43">
      <c r="A930" t="str">
        <f>IF(Table1[[#This Row],[KODE BARANG]]="","",MATCH(Table1[[#This Row],[KODE BARANG]],DBS[KODE BARANG],0))</f>
        <v/>
      </c>
      <c r="B930" t="str">
        <f>IF(Table1[[#This Row],[ROWID]]="","",ROW()-2)</f>
        <v/>
      </c>
      <c r="C930" t="str">
        <f>IF(Table1[[#This Row],[NAMA BARANG]]="","",IF(Table1[[#This Row],[ID]]="",C929,Table1[[#This Row],[ID]]))</f>
        <v/>
      </c>
      <c r="D930" t="str">
        <f>IF(Table1[[#This Row],[A1]]="","",MATCH(Table1[[#This Row],[A1]],Table6[5],0))</f>
        <v/>
      </c>
      <c r="E930" t="str">
        <f>IF(Table1[[#This Row],[ID]]="","",Table1[[#This Row],[TOKO-KOTA_H]])</f>
        <v/>
      </c>
      <c r="F930" t="str">
        <f>IF(Table1[[#This Row],[NOTA TOKO]]="","",ROW()-2)</f>
        <v/>
      </c>
      <c r="G930" s="59"/>
      <c r="H930" s="1"/>
      <c r="J930" s="1"/>
      <c r="K930"/>
      <c r="L930" t="str">
        <f>IF(Table1[[#This Row],[_NAMA BARANG]]="",IF(Table1[[#This Row],[//DBS]]="","",INDEX(DBS[NAMA],Table1[[#This Row],[//DBS]])),Table1[[#This Row],[_NAMA BARANG]])</f>
        <v/>
      </c>
      <c r="M930"/>
      <c r="O930" t="str">
        <f>IF(Table1[[#This Row],[ROWID]]="","",IF(Table1[[#This Row],[_KETERANGAN]]="STOCK BELUM LENGKAP","ADA",IF(Table1[[#This Row],[KODE BARANG]]="","TIDAK ADA","ADA")))</f>
        <v/>
      </c>
      <c r="R930" t="str">
        <f>IF(Table1[[#This Row],[//DBS]]="","",INDEX(DBS[ISI],Table1[[#This Row],[//DBS]]))</f>
        <v/>
      </c>
      <c r="S930" t="str">
        <f>IF(Table1[[#This Row],[//DBS]]="","",IF(Table1[[#This Row],[SATUAN_BYPASS]]="",INDEX(DBS[[SATUAN ]],Table1[[#This Row],[//DBS]]),Table1[SATUAN_BYPASS]))</f>
        <v/>
      </c>
      <c r="U930" s="58" t="str">
        <f>IF(Table1[[#This Row],[HARGA_BYPASS]]="",IF(Table1[[#This Row],[_HARGA]]="","",Table1[[#This Row],[_HARGA]]*1000),Table1[[#This Row],[HARGA_BYPASS]])</f>
        <v/>
      </c>
      <c r="V930" s="2"/>
      <c r="W930" s="2"/>
      <c r="X930" s="58" t="str">
        <f>IF(Table1[[#This Row],[ROWID]]="","",IF(Table1[[#This Row],[ROWID]]=C931,"",SUMIF(Table1[ROWID],Table1[[#This Row],[ROWID]],Table1[TOTAL])))</f>
        <v/>
      </c>
      <c r="AA93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30" t="str">
        <f>IF(Table1[[#This Row],[JUMLAH NOTA]]="","",IF(Table1[[#This Row],[CONV]]="",Table1[[#This Row],[JUMLAH NOTA]],Table1[[#This Row],[JUMLAH NOTA]]*Table1[[#This Row],[CONV]]))</f>
        <v/>
      </c>
      <c r="AC930" t="str">
        <f>IF(Table1[[#This Row],[ISI_CONV]]="","",IF(Table1[[#This Row],[CONV]]="",Table1[[#This Row],[SATUAN NOTA]],Table1[[#This Row],[SATUAN]]))</f>
        <v/>
      </c>
      <c r="AD930" s="58" t="str">
        <f>IF(Table1[[#This Row],[HARGA]]="","",IF(Table1[[#This Row],[CONV]]="",Table1[[#This Row],[HARGA]],Table1[[#This Row],[HARGA]]/Table1[[#This Row],[CONV]]))</f>
        <v/>
      </c>
      <c r="AE930" s="58" t="str">
        <f>IF(Table1[[#This Row],[HARGA_CONV]]="","",Table1[[#This Row],[HARGA_CONV]]*Table1[[#This Row],[ISI_CONV]]*(100%-(Table1[[#This Row],[DISKON]]+Table1[[#This Row],[DISKON NOTA]])))</f>
        <v/>
      </c>
      <c r="AF930" s="3">
        <f>IF(Table1[[#This Row],[TANGGAL NOTA]]="",AF929,Table1[[#This Row],[TANGGAL NOTA]])</f>
        <v>45534</v>
      </c>
      <c r="AG930" s="3"/>
      <c r="AH930" s="3">
        <f>IF(Table1[[#This Row],[TANGGAL UPDATE]]="",AH929,Table1[[#This Row],[TANGGAL UPDATE]])</f>
        <v>45535</v>
      </c>
      <c r="AI930" t="str" cm="1">
        <f t="array" ref="AI930">IF(Table1[[#This Row],[A1]]="",AI929,INDEX(Table6[3],Table1[[#This Row],[Q1]]))</f>
        <v>KO</v>
      </c>
      <c r="AJ930" t="str">
        <f>IF(Table1[[#This Row],[_KETERANGAN]]="","",Table1[[#This Row],[_KETERANGAN]])</f>
        <v/>
      </c>
      <c r="AK930" t="str" cm="1">
        <f t="array" ref="AK930">IF(Table1[[#This Row],[A1]]="",AK929,INDEX(Table6[3],Table1[[#This Row],[Q1]]))</f>
        <v>KO</v>
      </c>
      <c r="AL930" s="5" t="str" cm="1">
        <f t="array" ref="AL930">IF(Table1[[#This Row],[A1]]="",AL929,INDEX(Table6[1],Table1[[#This Row],[Q1]]))</f>
        <v>PERDANA</v>
      </c>
      <c r="AM930" t="str" cm="1">
        <f t="array" ref="AM930">IF(Table1[[#This Row],[A1]]="",AM929,INDEX(Table6[2],Table1[[#This Row],[Q1]]))</f>
        <v>BREBES</v>
      </c>
      <c r="AN930" t="str">
        <f>CONCATENATE(Table1[[#This Row],[TOKO_H]],"-",Table1[[#This Row],[KOTA_H]])</f>
        <v>PERDANA-BREBES</v>
      </c>
      <c r="AO930"/>
      <c r="AP930" t="s">
        <v>9561</v>
      </c>
      <c r="AQ930"/>
    </row>
    <row r="931" spans="1:43">
      <c r="A931" t="str">
        <f>IF(Table1[[#This Row],[KODE BARANG]]="","",MATCH(Table1[[#This Row],[KODE BARANG]],DBS[KODE BARANG],0))</f>
        <v/>
      </c>
      <c r="B931" t="str">
        <f>IF(Table1[[#This Row],[ROWID]]="","",ROW()-2)</f>
        <v/>
      </c>
      <c r="C931" t="str">
        <f>IF(Table1[[#This Row],[NAMA BARANG]]="","",IF(Table1[[#This Row],[ID]]="",C930,Table1[[#This Row],[ID]]))</f>
        <v/>
      </c>
      <c r="D931" t="str">
        <f>IF(Table1[[#This Row],[A1]]="","",MATCH(Table1[[#This Row],[A1]],Table6[5],0))</f>
        <v/>
      </c>
      <c r="E931" t="str">
        <f>IF(Table1[[#This Row],[ID]]="","",Table1[[#This Row],[TOKO-KOTA_H]])</f>
        <v/>
      </c>
      <c r="F931" t="str">
        <f>IF(Table1[[#This Row],[NOTA TOKO]]="","",ROW()-2)</f>
        <v/>
      </c>
      <c r="G931" s="59"/>
      <c r="H931" s="1"/>
      <c r="J931" s="1"/>
      <c r="K931"/>
      <c r="L931" t="str">
        <f>IF(Table1[[#This Row],[_NAMA BARANG]]="",IF(Table1[[#This Row],[//DBS]]="","",INDEX(DBS[NAMA],Table1[[#This Row],[//DBS]])),Table1[[#This Row],[_NAMA BARANG]])</f>
        <v/>
      </c>
      <c r="M931"/>
      <c r="O931" t="str">
        <f>IF(Table1[[#This Row],[ROWID]]="","",IF(Table1[[#This Row],[_KETERANGAN]]="STOCK BELUM LENGKAP","ADA",IF(Table1[[#This Row],[KODE BARANG]]="","TIDAK ADA","ADA")))</f>
        <v/>
      </c>
      <c r="R931" t="str">
        <f>IF(Table1[[#This Row],[//DBS]]="","",INDEX(DBS[ISI],Table1[[#This Row],[//DBS]]))</f>
        <v/>
      </c>
      <c r="S931" t="str">
        <f>IF(Table1[[#This Row],[//DBS]]="","",IF(Table1[[#This Row],[SATUAN_BYPASS]]="",INDEX(DBS[[SATUAN ]],Table1[[#This Row],[//DBS]]),Table1[SATUAN_BYPASS]))</f>
        <v/>
      </c>
      <c r="U931" s="58" t="str">
        <f>IF(Table1[[#This Row],[HARGA_BYPASS]]="",IF(Table1[[#This Row],[_HARGA]]="","",Table1[[#This Row],[_HARGA]]*1000),Table1[[#This Row],[HARGA_BYPASS]])</f>
        <v/>
      </c>
      <c r="V931" s="2"/>
      <c r="W931" s="2"/>
      <c r="X931" s="58" t="str">
        <f>IF(Table1[[#This Row],[ROWID]]="","",IF(Table1[[#This Row],[ROWID]]=C932,"",SUMIF(Table1[ROWID],Table1[[#This Row],[ROWID]],Table1[TOTAL])))</f>
        <v/>
      </c>
      <c r="AA93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31" t="str">
        <f>IF(Table1[[#This Row],[JUMLAH NOTA]]="","",IF(Table1[[#This Row],[CONV]]="",Table1[[#This Row],[JUMLAH NOTA]],Table1[[#This Row],[JUMLAH NOTA]]*Table1[[#This Row],[CONV]]))</f>
        <v/>
      </c>
      <c r="AC931" t="str">
        <f>IF(Table1[[#This Row],[ISI_CONV]]="","",IF(Table1[[#This Row],[CONV]]="",Table1[[#This Row],[SATUAN NOTA]],Table1[[#This Row],[SATUAN]]))</f>
        <v/>
      </c>
      <c r="AD931" s="58" t="str">
        <f>IF(Table1[[#This Row],[HARGA]]="","",IF(Table1[[#This Row],[CONV]]="",Table1[[#This Row],[HARGA]],Table1[[#This Row],[HARGA]]/Table1[[#This Row],[CONV]]))</f>
        <v/>
      </c>
      <c r="AE931" s="58" t="str">
        <f>IF(Table1[[#This Row],[HARGA_CONV]]="","",Table1[[#This Row],[HARGA_CONV]]*Table1[[#This Row],[ISI_CONV]]*(100%-(Table1[[#This Row],[DISKON]]+Table1[[#This Row],[DISKON NOTA]])))</f>
        <v/>
      </c>
      <c r="AF931" s="3">
        <f>IF(Table1[[#This Row],[TANGGAL NOTA]]="",AF930,Table1[[#This Row],[TANGGAL NOTA]])</f>
        <v>45534</v>
      </c>
      <c r="AG931" s="3"/>
      <c r="AH931" s="3">
        <f>IF(Table1[[#This Row],[TANGGAL UPDATE]]="",AH930,Table1[[#This Row],[TANGGAL UPDATE]])</f>
        <v>45535</v>
      </c>
      <c r="AI931" t="str" cm="1">
        <f t="array" ref="AI931">IF(Table1[[#This Row],[A1]]="",AI930,INDEX(Table6[3],Table1[[#This Row],[Q1]]))</f>
        <v>KO</v>
      </c>
      <c r="AJ931" t="str">
        <f>IF(Table1[[#This Row],[_KETERANGAN]]="","",Table1[[#This Row],[_KETERANGAN]])</f>
        <v/>
      </c>
      <c r="AK931" t="str" cm="1">
        <f t="array" ref="AK931">IF(Table1[[#This Row],[A1]]="",AK930,INDEX(Table6[3],Table1[[#This Row],[Q1]]))</f>
        <v>KO</v>
      </c>
      <c r="AL931" s="5" t="str" cm="1">
        <f t="array" ref="AL931">IF(Table1[[#This Row],[A1]]="",AL930,INDEX(Table6[1],Table1[[#This Row],[Q1]]))</f>
        <v>PERDANA</v>
      </c>
      <c r="AM931" t="str" cm="1">
        <f t="array" ref="AM931">IF(Table1[[#This Row],[A1]]="",AM930,INDEX(Table6[2],Table1[[#This Row],[Q1]]))</f>
        <v>BREBES</v>
      </c>
      <c r="AN931" t="str">
        <f>CONCATENATE(Table1[[#This Row],[TOKO_H]],"-",Table1[[#This Row],[KOTA_H]])</f>
        <v>PERDANA-BREBES</v>
      </c>
      <c r="AO931"/>
      <c r="AP931" t="s">
        <v>9561</v>
      </c>
      <c r="AQ931"/>
    </row>
    <row r="932" spans="1:43">
      <c r="A932" t="str">
        <f>IF(Table1[[#This Row],[KODE BARANG]]="","",MATCH(Table1[[#This Row],[KODE BARANG]],DBS[KODE BARANG],0))</f>
        <v/>
      </c>
      <c r="B932" t="str">
        <f>IF(Table1[[#This Row],[ROWID]]="","",ROW()-2)</f>
        <v/>
      </c>
      <c r="C932" t="str">
        <f>IF(Table1[[#This Row],[NAMA BARANG]]="","",IF(Table1[[#This Row],[ID]]="",C931,Table1[[#This Row],[ID]]))</f>
        <v/>
      </c>
      <c r="D932" t="str">
        <f>IF(Table1[[#This Row],[A1]]="","",MATCH(Table1[[#This Row],[A1]],Table6[5],0))</f>
        <v/>
      </c>
      <c r="E932" t="str">
        <f>IF(Table1[[#This Row],[ID]]="","",Table1[[#This Row],[TOKO-KOTA_H]])</f>
        <v/>
      </c>
      <c r="F932" t="str">
        <f>IF(Table1[[#This Row],[NOTA TOKO]]="","",ROW()-2)</f>
        <v/>
      </c>
      <c r="G932" s="59"/>
      <c r="H932" s="1"/>
      <c r="J932" s="1"/>
      <c r="K932"/>
      <c r="L932" t="str">
        <f>IF(Table1[[#This Row],[_NAMA BARANG]]="",IF(Table1[[#This Row],[//DBS]]="","",INDEX(DBS[NAMA],Table1[[#This Row],[//DBS]])),Table1[[#This Row],[_NAMA BARANG]])</f>
        <v/>
      </c>
      <c r="M932"/>
      <c r="O932" t="str">
        <f>IF(Table1[[#This Row],[ROWID]]="","",IF(Table1[[#This Row],[_KETERANGAN]]="STOCK BELUM LENGKAP","ADA",IF(Table1[[#This Row],[KODE BARANG]]="","TIDAK ADA","ADA")))</f>
        <v/>
      </c>
      <c r="R932" t="str">
        <f>IF(Table1[[#This Row],[//DBS]]="","",INDEX(DBS[ISI],Table1[[#This Row],[//DBS]]))</f>
        <v/>
      </c>
      <c r="S932" t="str">
        <f>IF(Table1[[#This Row],[//DBS]]="","",IF(Table1[[#This Row],[SATUAN_BYPASS]]="",INDEX(DBS[[SATUAN ]],Table1[[#This Row],[//DBS]]),Table1[SATUAN_BYPASS]))</f>
        <v/>
      </c>
      <c r="U932" s="58" t="str">
        <f>IF(Table1[[#This Row],[HARGA_BYPASS]]="",IF(Table1[[#This Row],[_HARGA]]="","",Table1[[#This Row],[_HARGA]]*1000),Table1[[#This Row],[HARGA_BYPASS]])</f>
        <v/>
      </c>
      <c r="V932" s="2"/>
      <c r="W932" s="2"/>
      <c r="X932" s="58" t="str">
        <f>IF(Table1[[#This Row],[ROWID]]="","",IF(Table1[[#This Row],[ROWID]]=C933,"",SUMIF(Table1[ROWID],Table1[[#This Row],[ROWID]],Table1[TOTAL])))</f>
        <v/>
      </c>
      <c r="AA93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32" t="str">
        <f>IF(Table1[[#This Row],[JUMLAH NOTA]]="","",IF(Table1[[#This Row],[CONV]]="",Table1[[#This Row],[JUMLAH NOTA]],Table1[[#This Row],[JUMLAH NOTA]]*Table1[[#This Row],[CONV]]))</f>
        <v/>
      </c>
      <c r="AC932" t="str">
        <f>IF(Table1[[#This Row],[ISI_CONV]]="","",IF(Table1[[#This Row],[CONV]]="",Table1[[#This Row],[SATUAN NOTA]],Table1[[#This Row],[SATUAN]]))</f>
        <v/>
      </c>
      <c r="AD932" s="58" t="str">
        <f>IF(Table1[[#This Row],[HARGA]]="","",IF(Table1[[#This Row],[CONV]]="",Table1[[#This Row],[HARGA]],Table1[[#This Row],[HARGA]]/Table1[[#This Row],[CONV]]))</f>
        <v/>
      </c>
      <c r="AE932" s="58" t="str">
        <f>IF(Table1[[#This Row],[HARGA_CONV]]="","",Table1[[#This Row],[HARGA_CONV]]*Table1[[#This Row],[ISI_CONV]]*(100%-(Table1[[#This Row],[DISKON]]+Table1[[#This Row],[DISKON NOTA]])))</f>
        <v/>
      </c>
      <c r="AF932" s="3">
        <f>IF(Table1[[#This Row],[TANGGAL NOTA]]="",AF931,Table1[[#This Row],[TANGGAL NOTA]])</f>
        <v>45534</v>
      </c>
      <c r="AG932" s="3"/>
      <c r="AH932" s="3">
        <f>IF(Table1[[#This Row],[TANGGAL UPDATE]]="",AH931,Table1[[#This Row],[TANGGAL UPDATE]])</f>
        <v>45535</v>
      </c>
      <c r="AI932" t="str" cm="1">
        <f t="array" ref="AI932">IF(Table1[[#This Row],[A1]]="",AI931,INDEX(Table6[3],Table1[[#This Row],[Q1]]))</f>
        <v>KO</v>
      </c>
      <c r="AJ932" t="str">
        <f>IF(Table1[[#This Row],[_KETERANGAN]]="","",Table1[[#This Row],[_KETERANGAN]])</f>
        <v/>
      </c>
      <c r="AK932" t="str" cm="1">
        <f t="array" ref="AK932">IF(Table1[[#This Row],[A1]]="",AK931,INDEX(Table6[3],Table1[[#This Row],[Q1]]))</f>
        <v>KO</v>
      </c>
      <c r="AL932" s="5" t="str" cm="1">
        <f t="array" ref="AL932">IF(Table1[[#This Row],[A1]]="",AL931,INDEX(Table6[1],Table1[[#This Row],[Q1]]))</f>
        <v>PERDANA</v>
      </c>
      <c r="AM932" t="str" cm="1">
        <f t="array" ref="AM932">IF(Table1[[#This Row],[A1]]="",AM931,INDEX(Table6[2],Table1[[#This Row],[Q1]]))</f>
        <v>BREBES</v>
      </c>
      <c r="AN932" t="str">
        <f>CONCATENATE(Table1[[#This Row],[TOKO_H]],"-",Table1[[#This Row],[KOTA_H]])</f>
        <v>PERDANA-BREBES</v>
      </c>
      <c r="AO932"/>
      <c r="AP932" t="s">
        <v>9561</v>
      </c>
      <c r="AQ932"/>
    </row>
    <row r="933" spans="1:43">
      <c r="A933" t="str">
        <f>IF(Table1[[#This Row],[KODE BARANG]]="","",MATCH(Table1[[#This Row],[KODE BARANG]],DBS[KODE BARANG],0))</f>
        <v/>
      </c>
      <c r="B933" t="str">
        <f>IF(Table1[[#This Row],[ROWID]]="","",ROW()-2)</f>
        <v/>
      </c>
      <c r="C933" t="str">
        <f>IF(Table1[[#This Row],[NAMA BARANG]]="","",IF(Table1[[#This Row],[ID]]="",C932,Table1[[#This Row],[ID]]))</f>
        <v/>
      </c>
      <c r="D933" t="str">
        <f>IF(Table1[[#This Row],[A1]]="","",MATCH(Table1[[#This Row],[A1]],Table6[5],0))</f>
        <v/>
      </c>
      <c r="E933" t="str">
        <f>IF(Table1[[#This Row],[ID]]="","",Table1[[#This Row],[TOKO-KOTA_H]])</f>
        <v/>
      </c>
      <c r="F933" t="str">
        <f>IF(Table1[[#This Row],[NOTA TOKO]]="","",ROW()-2)</f>
        <v/>
      </c>
      <c r="G933" s="59"/>
      <c r="H933" s="1"/>
      <c r="J933" s="1"/>
      <c r="K933"/>
      <c r="L933" t="str">
        <f>IF(Table1[[#This Row],[_NAMA BARANG]]="",IF(Table1[[#This Row],[//DBS]]="","",INDEX(DBS[NAMA],Table1[[#This Row],[//DBS]])),Table1[[#This Row],[_NAMA BARANG]])</f>
        <v/>
      </c>
      <c r="M933"/>
      <c r="O933" t="str">
        <f>IF(Table1[[#This Row],[ROWID]]="","",IF(Table1[[#This Row],[_KETERANGAN]]="STOCK BELUM LENGKAP","ADA",IF(Table1[[#This Row],[KODE BARANG]]="","TIDAK ADA","ADA")))</f>
        <v/>
      </c>
      <c r="R933" t="str">
        <f>IF(Table1[[#This Row],[//DBS]]="","",INDEX(DBS[ISI],Table1[[#This Row],[//DBS]]))</f>
        <v/>
      </c>
      <c r="S933" t="str">
        <f>IF(Table1[[#This Row],[//DBS]]="","",IF(Table1[[#This Row],[SATUAN_BYPASS]]="",INDEX(DBS[[SATUAN ]],Table1[[#This Row],[//DBS]]),Table1[SATUAN_BYPASS]))</f>
        <v/>
      </c>
      <c r="U933" s="58" t="str">
        <f>IF(Table1[[#This Row],[HARGA_BYPASS]]="",IF(Table1[[#This Row],[_HARGA]]="","",Table1[[#This Row],[_HARGA]]*1000),Table1[[#This Row],[HARGA_BYPASS]])</f>
        <v/>
      </c>
      <c r="V933" s="2"/>
      <c r="W933" s="2"/>
      <c r="X933" s="58" t="str">
        <f>IF(Table1[[#This Row],[ROWID]]="","",IF(Table1[[#This Row],[ROWID]]=C934,"",SUMIF(Table1[ROWID],Table1[[#This Row],[ROWID]],Table1[TOTAL])))</f>
        <v/>
      </c>
      <c r="AA93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33" t="str">
        <f>IF(Table1[[#This Row],[JUMLAH NOTA]]="","",IF(Table1[[#This Row],[CONV]]="",Table1[[#This Row],[JUMLAH NOTA]],Table1[[#This Row],[JUMLAH NOTA]]*Table1[[#This Row],[CONV]]))</f>
        <v/>
      </c>
      <c r="AC933" t="str">
        <f>IF(Table1[[#This Row],[ISI_CONV]]="","",IF(Table1[[#This Row],[CONV]]="",Table1[[#This Row],[SATUAN NOTA]],Table1[[#This Row],[SATUAN]]))</f>
        <v/>
      </c>
      <c r="AD933" s="58" t="str">
        <f>IF(Table1[[#This Row],[HARGA]]="","",IF(Table1[[#This Row],[CONV]]="",Table1[[#This Row],[HARGA]],Table1[[#This Row],[HARGA]]/Table1[[#This Row],[CONV]]))</f>
        <v/>
      </c>
      <c r="AE933" s="58" t="str">
        <f>IF(Table1[[#This Row],[HARGA_CONV]]="","",Table1[[#This Row],[HARGA_CONV]]*Table1[[#This Row],[ISI_CONV]]*(100%-(Table1[[#This Row],[DISKON]]+Table1[[#This Row],[DISKON NOTA]])))</f>
        <v/>
      </c>
      <c r="AF933" s="3">
        <f>IF(Table1[[#This Row],[TANGGAL NOTA]]="",AF932,Table1[[#This Row],[TANGGAL NOTA]])</f>
        <v>45534</v>
      </c>
      <c r="AG933" s="3"/>
      <c r="AH933" s="3">
        <f>IF(Table1[[#This Row],[TANGGAL UPDATE]]="",AH932,Table1[[#This Row],[TANGGAL UPDATE]])</f>
        <v>45535</v>
      </c>
      <c r="AI933" t="str" cm="1">
        <f t="array" ref="AI933">IF(Table1[[#This Row],[A1]]="",AI932,INDEX(Table6[3],Table1[[#This Row],[Q1]]))</f>
        <v>KO</v>
      </c>
      <c r="AJ933" t="str">
        <f>IF(Table1[[#This Row],[_KETERANGAN]]="","",Table1[[#This Row],[_KETERANGAN]])</f>
        <v/>
      </c>
      <c r="AK933" t="str" cm="1">
        <f t="array" ref="AK933">IF(Table1[[#This Row],[A1]]="",AK932,INDEX(Table6[3],Table1[[#This Row],[Q1]]))</f>
        <v>KO</v>
      </c>
      <c r="AL933" s="5" t="str" cm="1">
        <f t="array" ref="AL933">IF(Table1[[#This Row],[A1]]="",AL932,INDEX(Table6[1],Table1[[#This Row],[Q1]]))</f>
        <v>PERDANA</v>
      </c>
      <c r="AM933" t="str" cm="1">
        <f t="array" ref="AM933">IF(Table1[[#This Row],[A1]]="",AM932,INDEX(Table6[2],Table1[[#This Row],[Q1]]))</f>
        <v>BREBES</v>
      </c>
      <c r="AN933" t="str">
        <f>CONCATENATE(Table1[[#This Row],[TOKO_H]],"-",Table1[[#This Row],[KOTA_H]])</f>
        <v>PERDANA-BREBES</v>
      </c>
      <c r="AO933"/>
      <c r="AP933" t="s">
        <v>9561</v>
      </c>
      <c r="AQ933"/>
    </row>
    <row r="934" spans="1:43">
      <c r="A934" t="str">
        <f>IF(Table1[[#This Row],[KODE BARANG]]="","",MATCH(Table1[[#This Row],[KODE BARANG]],DBS[KODE BARANG],0))</f>
        <v/>
      </c>
      <c r="B934" t="str">
        <f>IF(Table1[[#This Row],[ROWID]]="","",ROW()-2)</f>
        <v/>
      </c>
      <c r="C934" t="str">
        <f>IF(Table1[[#This Row],[NAMA BARANG]]="","",IF(Table1[[#This Row],[ID]]="",C933,Table1[[#This Row],[ID]]))</f>
        <v/>
      </c>
      <c r="D934" t="str">
        <f>IF(Table1[[#This Row],[A1]]="","",MATCH(Table1[[#This Row],[A1]],Table6[5],0))</f>
        <v/>
      </c>
      <c r="E934" t="str">
        <f>IF(Table1[[#This Row],[ID]]="","",Table1[[#This Row],[TOKO-KOTA_H]])</f>
        <v/>
      </c>
      <c r="F934" t="str">
        <f>IF(Table1[[#This Row],[NOTA TOKO]]="","",ROW()-2)</f>
        <v/>
      </c>
      <c r="G934" s="59"/>
      <c r="H934" s="1"/>
      <c r="J934" s="1"/>
      <c r="K934"/>
      <c r="L934" t="str">
        <f>IF(Table1[[#This Row],[_NAMA BARANG]]="",IF(Table1[[#This Row],[//DBS]]="","",INDEX(DBS[NAMA],Table1[[#This Row],[//DBS]])),Table1[[#This Row],[_NAMA BARANG]])</f>
        <v/>
      </c>
      <c r="M934"/>
      <c r="O934" t="str">
        <f>IF(Table1[[#This Row],[ROWID]]="","",IF(Table1[[#This Row],[_KETERANGAN]]="STOCK BELUM LENGKAP","ADA",IF(Table1[[#This Row],[KODE BARANG]]="","TIDAK ADA","ADA")))</f>
        <v/>
      </c>
      <c r="R934" t="str">
        <f>IF(Table1[[#This Row],[//DBS]]="","",INDEX(DBS[ISI],Table1[[#This Row],[//DBS]]))</f>
        <v/>
      </c>
      <c r="S934" t="str">
        <f>IF(Table1[[#This Row],[//DBS]]="","",IF(Table1[[#This Row],[SATUAN_BYPASS]]="",INDEX(DBS[[SATUAN ]],Table1[[#This Row],[//DBS]]),Table1[SATUAN_BYPASS]))</f>
        <v/>
      </c>
      <c r="U934" s="58" t="str">
        <f>IF(Table1[[#This Row],[HARGA_BYPASS]]="",IF(Table1[[#This Row],[_HARGA]]="","",Table1[[#This Row],[_HARGA]]*1000),Table1[[#This Row],[HARGA_BYPASS]])</f>
        <v/>
      </c>
      <c r="V934" s="2"/>
      <c r="W934" s="2"/>
      <c r="X934" s="58" t="str">
        <f>IF(Table1[[#This Row],[ROWID]]="","",IF(Table1[[#This Row],[ROWID]]=C935,"",SUMIF(Table1[ROWID],Table1[[#This Row],[ROWID]],Table1[TOTAL])))</f>
        <v/>
      </c>
      <c r="AA93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34" t="str">
        <f>IF(Table1[[#This Row],[JUMLAH NOTA]]="","",IF(Table1[[#This Row],[CONV]]="",Table1[[#This Row],[JUMLAH NOTA]],Table1[[#This Row],[JUMLAH NOTA]]*Table1[[#This Row],[CONV]]))</f>
        <v/>
      </c>
      <c r="AC934" t="str">
        <f>IF(Table1[[#This Row],[ISI_CONV]]="","",IF(Table1[[#This Row],[CONV]]="",Table1[[#This Row],[SATUAN NOTA]],Table1[[#This Row],[SATUAN]]))</f>
        <v/>
      </c>
      <c r="AD934" s="58" t="str">
        <f>IF(Table1[[#This Row],[HARGA]]="","",IF(Table1[[#This Row],[CONV]]="",Table1[[#This Row],[HARGA]],Table1[[#This Row],[HARGA]]/Table1[[#This Row],[CONV]]))</f>
        <v/>
      </c>
      <c r="AE934" s="58" t="str">
        <f>IF(Table1[[#This Row],[HARGA_CONV]]="","",Table1[[#This Row],[HARGA_CONV]]*Table1[[#This Row],[ISI_CONV]]*(100%-(Table1[[#This Row],[DISKON]]+Table1[[#This Row],[DISKON NOTA]])))</f>
        <v/>
      </c>
      <c r="AF934" s="3">
        <f>IF(Table1[[#This Row],[TANGGAL NOTA]]="",AF933,Table1[[#This Row],[TANGGAL NOTA]])</f>
        <v>45534</v>
      </c>
      <c r="AG934" s="3"/>
      <c r="AH934" s="3">
        <f>IF(Table1[[#This Row],[TANGGAL UPDATE]]="",AH933,Table1[[#This Row],[TANGGAL UPDATE]])</f>
        <v>45535</v>
      </c>
      <c r="AI934" t="str" cm="1">
        <f t="array" ref="AI934">IF(Table1[[#This Row],[A1]]="",AI933,INDEX(Table6[3],Table1[[#This Row],[Q1]]))</f>
        <v>KO</v>
      </c>
      <c r="AJ934" t="str">
        <f>IF(Table1[[#This Row],[_KETERANGAN]]="","",Table1[[#This Row],[_KETERANGAN]])</f>
        <v/>
      </c>
      <c r="AK934" t="str" cm="1">
        <f t="array" ref="AK934">IF(Table1[[#This Row],[A1]]="",AK933,INDEX(Table6[3],Table1[[#This Row],[Q1]]))</f>
        <v>KO</v>
      </c>
      <c r="AL934" s="5" t="str" cm="1">
        <f t="array" ref="AL934">IF(Table1[[#This Row],[A1]]="",AL933,INDEX(Table6[1],Table1[[#This Row],[Q1]]))</f>
        <v>PERDANA</v>
      </c>
      <c r="AM934" t="str" cm="1">
        <f t="array" ref="AM934">IF(Table1[[#This Row],[A1]]="",AM933,INDEX(Table6[2],Table1[[#This Row],[Q1]]))</f>
        <v>BREBES</v>
      </c>
      <c r="AN934" t="str">
        <f>CONCATENATE(Table1[[#This Row],[TOKO_H]],"-",Table1[[#This Row],[KOTA_H]])</f>
        <v>PERDANA-BREBES</v>
      </c>
      <c r="AO934"/>
      <c r="AP934" t="s">
        <v>9561</v>
      </c>
      <c r="AQ934"/>
    </row>
    <row r="935" spans="1:43">
      <c r="A935" t="str">
        <f>IF(Table1[[#This Row],[KODE BARANG]]="","",MATCH(Table1[[#This Row],[KODE BARANG]],DBS[KODE BARANG],0))</f>
        <v/>
      </c>
      <c r="B935" t="str">
        <f>IF(Table1[[#This Row],[ROWID]]="","",ROW()-2)</f>
        <v/>
      </c>
      <c r="C935" t="str">
        <f>IF(Table1[[#This Row],[NAMA BARANG]]="","",IF(Table1[[#This Row],[ID]]="",C934,Table1[[#This Row],[ID]]))</f>
        <v/>
      </c>
      <c r="D935" t="str">
        <f>IF(Table1[[#This Row],[A1]]="","",MATCH(Table1[[#This Row],[A1]],Table6[5],0))</f>
        <v/>
      </c>
      <c r="E935" t="str">
        <f>IF(Table1[[#This Row],[ID]]="","",Table1[[#This Row],[TOKO-KOTA_H]])</f>
        <v/>
      </c>
      <c r="F935" t="str">
        <f>IF(Table1[[#This Row],[NOTA TOKO]]="","",ROW()-2)</f>
        <v/>
      </c>
      <c r="G935" s="59"/>
      <c r="H935" s="1"/>
      <c r="J935" s="1"/>
      <c r="K935"/>
      <c r="L935" t="str">
        <f>IF(Table1[[#This Row],[_NAMA BARANG]]="",IF(Table1[[#This Row],[//DBS]]="","",INDEX(DBS[NAMA],Table1[[#This Row],[//DBS]])),Table1[[#This Row],[_NAMA BARANG]])</f>
        <v/>
      </c>
      <c r="M935"/>
      <c r="O935" t="str">
        <f>IF(Table1[[#This Row],[ROWID]]="","",IF(Table1[[#This Row],[_KETERANGAN]]="STOCK BELUM LENGKAP","ADA",IF(Table1[[#This Row],[KODE BARANG]]="","TIDAK ADA","ADA")))</f>
        <v/>
      </c>
      <c r="R935" t="str">
        <f>IF(Table1[[#This Row],[//DBS]]="","",INDEX(DBS[ISI],Table1[[#This Row],[//DBS]]))</f>
        <v/>
      </c>
      <c r="S935" t="str">
        <f>IF(Table1[[#This Row],[//DBS]]="","",IF(Table1[[#This Row],[SATUAN_BYPASS]]="",INDEX(DBS[[SATUAN ]],Table1[[#This Row],[//DBS]]),Table1[SATUAN_BYPASS]))</f>
        <v/>
      </c>
      <c r="U935" s="58" t="str">
        <f>IF(Table1[[#This Row],[HARGA_BYPASS]]="",IF(Table1[[#This Row],[_HARGA]]="","",Table1[[#This Row],[_HARGA]]*1000),Table1[[#This Row],[HARGA_BYPASS]])</f>
        <v/>
      </c>
      <c r="V935" s="2"/>
      <c r="W935" s="2"/>
      <c r="X935" s="58" t="str">
        <f>IF(Table1[[#This Row],[ROWID]]="","",IF(Table1[[#This Row],[ROWID]]=C936,"",SUMIF(Table1[ROWID],Table1[[#This Row],[ROWID]],Table1[TOTAL])))</f>
        <v/>
      </c>
      <c r="AA93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35" t="str">
        <f>IF(Table1[[#This Row],[JUMLAH NOTA]]="","",IF(Table1[[#This Row],[CONV]]="",Table1[[#This Row],[JUMLAH NOTA]],Table1[[#This Row],[JUMLAH NOTA]]*Table1[[#This Row],[CONV]]))</f>
        <v/>
      </c>
      <c r="AC935" t="str">
        <f>IF(Table1[[#This Row],[ISI_CONV]]="","",IF(Table1[[#This Row],[CONV]]="",Table1[[#This Row],[SATUAN NOTA]],Table1[[#This Row],[SATUAN]]))</f>
        <v/>
      </c>
      <c r="AD935" s="58" t="str">
        <f>IF(Table1[[#This Row],[HARGA]]="","",IF(Table1[[#This Row],[CONV]]="",Table1[[#This Row],[HARGA]],Table1[[#This Row],[HARGA]]/Table1[[#This Row],[CONV]]))</f>
        <v/>
      </c>
      <c r="AE935" s="58" t="str">
        <f>IF(Table1[[#This Row],[HARGA_CONV]]="","",Table1[[#This Row],[HARGA_CONV]]*Table1[[#This Row],[ISI_CONV]]*(100%-(Table1[[#This Row],[DISKON]]+Table1[[#This Row],[DISKON NOTA]])))</f>
        <v/>
      </c>
      <c r="AF935" s="3">
        <f>IF(Table1[[#This Row],[TANGGAL NOTA]]="",AF934,Table1[[#This Row],[TANGGAL NOTA]])</f>
        <v>45534</v>
      </c>
      <c r="AG935" s="3"/>
      <c r="AH935" s="3">
        <f>IF(Table1[[#This Row],[TANGGAL UPDATE]]="",AH934,Table1[[#This Row],[TANGGAL UPDATE]])</f>
        <v>45535</v>
      </c>
      <c r="AI935" t="str" cm="1">
        <f t="array" ref="AI935">IF(Table1[[#This Row],[A1]]="",AI934,INDEX(Table6[3],Table1[[#This Row],[Q1]]))</f>
        <v>KO</v>
      </c>
      <c r="AJ935" t="str">
        <f>IF(Table1[[#This Row],[_KETERANGAN]]="","",Table1[[#This Row],[_KETERANGAN]])</f>
        <v/>
      </c>
      <c r="AK935" t="str" cm="1">
        <f t="array" ref="AK935">IF(Table1[[#This Row],[A1]]="",AK934,INDEX(Table6[3],Table1[[#This Row],[Q1]]))</f>
        <v>KO</v>
      </c>
      <c r="AL935" s="5" t="str" cm="1">
        <f t="array" ref="AL935">IF(Table1[[#This Row],[A1]]="",AL934,INDEX(Table6[1],Table1[[#This Row],[Q1]]))</f>
        <v>PERDANA</v>
      </c>
      <c r="AM935" t="str" cm="1">
        <f t="array" ref="AM935">IF(Table1[[#This Row],[A1]]="",AM934,INDEX(Table6[2],Table1[[#This Row],[Q1]]))</f>
        <v>BREBES</v>
      </c>
      <c r="AN935" t="str">
        <f>CONCATENATE(Table1[[#This Row],[TOKO_H]],"-",Table1[[#This Row],[KOTA_H]])</f>
        <v>PERDANA-BREBES</v>
      </c>
      <c r="AO935"/>
      <c r="AP935" t="s">
        <v>9561</v>
      </c>
      <c r="AQ935"/>
    </row>
    <row r="936" spans="1:43">
      <c r="A936" t="str">
        <f>IF(Table1[[#This Row],[KODE BARANG]]="","",MATCH(Table1[[#This Row],[KODE BARANG]],DBS[KODE BARANG],0))</f>
        <v/>
      </c>
      <c r="B936" t="str">
        <f>IF(Table1[[#This Row],[ROWID]]="","",ROW()-2)</f>
        <v/>
      </c>
      <c r="C936" t="str">
        <f>IF(Table1[[#This Row],[NAMA BARANG]]="","",IF(Table1[[#This Row],[ID]]="",C935,Table1[[#This Row],[ID]]))</f>
        <v/>
      </c>
      <c r="D936" t="str">
        <f>IF(Table1[[#This Row],[A1]]="","",MATCH(Table1[[#This Row],[A1]],Table6[5],0))</f>
        <v/>
      </c>
      <c r="E936" t="str">
        <f>IF(Table1[[#This Row],[ID]]="","",Table1[[#This Row],[TOKO-KOTA_H]])</f>
        <v/>
      </c>
      <c r="F936" t="str">
        <f>IF(Table1[[#This Row],[NOTA TOKO]]="","",ROW()-2)</f>
        <v/>
      </c>
      <c r="G936" s="59"/>
      <c r="H936" s="1"/>
      <c r="J936" s="1"/>
      <c r="K936"/>
      <c r="L936" t="str">
        <f>IF(Table1[[#This Row],[_NAMA BARANG]]="",IF(Table1[[#This Row],[//DBS]]="","",INDEX(DBS[NAMA],Table1[[#This Row],[//DBS]])),Table1[[#This Row],[_NAMA BARANG]])</f>
        <v/>
      </c>
      <c r="M936"/>
      <c r="O936" t="str">
        <f>IF(Table1[[#This Row],[ROWID]]="","",IF(Table1[[#This Row],[_KETERANGAN]]="STOCK BELUM LENGKAP","ADA",IF(Table1[[#This Row],[KODE BARANG]]="","TIDAK ADA","ADA")))</f>
        <v/>
      </c>
      <c r="R936" t="str">
        <f>IF(Table1[[#This Row],[//DBS]]="","",INDEX(DBS[ISI],Table1[[#This Row],[//DBS]]))</f>
        <v/>
      </c>
      <c r="S936" t="str">
        <f>IF(Table1[[#This Row],[//DBS]]="","",IF(Table1[[#This Row],[SATUAN_BYPASS]]="",INDEX(DBS[[SATUAN ]],Table1[[#This Row],[//DBS]]),Table1[SATUAN_BYPASS]))</f>
        <v/>
      </c>
      <c r="U936" s="58" t="str">
        <f>IF(Table1[[#This Row],[HARGA_BYPASS]]="",IF(Table1[[#This Row],[_HARGA]]="","",Table1[[#This Row],[_HARGA]]*1000),Table1[[#This Row],[HARGA_BYPASS]])</f>
        <v/>
      </c>
      <c r="V936" s="2"/>
      <c r="W936" s="2"/>
      <c r="X936" s="58" t="str">
        <f>IF(Table1[[#This Row],[ROWID]]="","",IF(Table1[[#This Row],[ROWID]]=C937,"",SUMIF(Table1[ROWID],Table1[[#This Row],[ROWID]],Table1[TOTAL])))</f>
        <v/>
      </c>
      <c r="AA93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36" t="str">
        <f>IF(Table1[[#This Row],[JUMLAH NOTA]]="","",IF(Table1[[#This Row],[CONV]]="",Table1[[#This Row],[JUMLAH NOTA]],Table1[[#This Row],[JUMLAH NOTA]]*Table1[[#This Row],[CONV]]))</f>
        <v/>
      </c>
      <c r="AC936" t="str">
        <f>IF(Table1[[#This Row],[ISI_CONV]]="","",IF(Table1[[#This Row],[CONV]]="",Table1[[#This Row],[SATUAN NOTA]],Table1[[#This Row],[SATUAN]]))</f>
        <v/>
      </c>
      <c r="AD936" s="58" t="str">
        <f>IF(Table1[[#This Row],[HARGA]]="","",IF(Table1[[#This Row],[CONV]]="",Table1[[#This Row],[HARGA]],Table1[[#This Row],[HARGA]]/Table1[[#This Row],[CONV]]))</f>
        <v/>
      </c>
      <c r="AE936" s="58" t="str">
        <f>IF(Table1[[#This Row],[HARGA_CONV]]="","",Table1[[#This Row],[HARGA_CONV]]*Table1[[#This Row],[ISI_CONV]]*(100%-(Table1[[#This Row],[DISKON]]+Table1[[#This Row],[DISKON NOTA]])))</f>
        <v/>
      </c>
      <c r="AF936" s="3">
        <f>IF(Table1[[#This Row],[TANGGAL NOTA]]="",AF935,Table1[[#This Row],[TANGGAL NOTA]])</f>
        <v>45534</v>
      </c>
      <c r="AG936" s="3"/>
      <c r="AH936" s="3">
        <f>IF(Table1[[#This Row],[TANGGAL UPDATE]]="",AH935,Table1[[#This Row],[TANGGAL UPDATE]])</f>
        <v>45535</v>
      </c>
      <c r="AI936" t="str" cm="1">
        <f t="array" ref="AI936">IF(Table1[[#This Row],[A1]]="",AI935,INDEX(Table6[3],Table1[[#This Row],[Q1]]))</f>
        <v>KO</v>
      </c>
      <c r="AJ936" t="str">
        <f>IF(Table1[[#This Row],[_KETERANGAN]]="","",Table1[[#This Row],[_KETERANGAN]])</f>
        <v/>
      </c>
      <c r="AK936" t="str" cm="1">
        <f t="array" ref="AK936">IF(Table1[[#This Row],[A1]]="",AK935,INDEX(Table6[3],Table1[[#This Row],[Q1]]))</f>
        <v>KO</v>
      </c>
      <c r="AL936" s="5" t="str" cm="1">
        <f t="array" ref="AL936">IF(Table1[[#This Row],[A1]]="",AL935,INDEX(Table6[1],Table1[[#This Row],[Q1]]))</f>
        <v>PERDANA</v>
      </c>
      <c r="AM936" t="str" cm="1">
        <f t="array" ref="AM936">IF(Table1[[#This Row],[A1]]="",AM935,INDEX(Table6[2],Table1[[#This Row],[Q1]]))</f>
        <v>BREBES</v>
      </c>
      <c r="AN936" t="str">
        <f>CONCATENATE(Table1[[#This Row],[TOKO_H]],"-",Table1[[#This Row],[KOTA_H]])</f>
        <v>PERDANA-BREBES</v>
      </c>
      <c r="AO936"/>
      <c r="AP936" t="s">
        <v>9561</v>
      </c>
      <c r="AQ936"/>
    </row>
    <row r="937" spans="1:43">
      <c r="A937" t="str">
        <f>IF(Table1[[#This Row],[KODE BARANG]]="","",MATCH(Table1[[#This Row],[KODE BARANG]],DBS[KODE BARANG],0))</f>
        <v/>
      </c>
      <c r="B937" t="str">
        <f>IF(Table1[[#This Row],[ROWID]]="","",ROW()-2)</f>
        <v/>
      </c>
      <c r="C937" t="str">
        <f>IF(Table1[[#This Row],[NAMA BARANG]]="","",IF(Table1[[#This Row],[ID]]="",C936,Table1[[#This Row],[ID]]))</f>
        <v/>
      </c>
      <c r="D937" t="str">
        <f>IF(Table1[[#This Row],[A1]]="","",MATCH(Table1[[#This Row],[A1]],Table6[5],0))</f>
        <v/>
      </c>
      <c r="E937" t="str">
        <f>IF(Table1[[#This Row],[ID]]="","",Table1[[#This Row],[TOKO-KOTA_H]])</f>
        <v/>
      </c>
      <c r="F937" t="str">
        <f>IF(Table1[[#This Row],[NOTA TOKO]]="","",ROW()-2)</f>
        <v/>
      </c>
      <c r="G937" s="59"/>
      <c r="H937" s="1"/>
      <c r="J937" s="1"/>
      <c r="K937"/>
      <c r="L937" t="str">
        <f>IF(Table1[[#This Row],[_NAMA BARANG]]="",IF(Table1[[#This Row],[//DBS]]="","",INDEX(DBS[NAMA],Table1[[#This Row],[//DBS]])),Table1[[#This Row],[_NAMA BARANG]])</f>
        <v/>
      </c>
      <c r="M937"/>
      <c r="O937" t="str">
        <f>IF(Table1[[#This Row],[ROWID]]="","",IF(Table1[[#This Row],[_KETERANGAN]]="STOCK BELUM LENGKAP","ADA",IF(Table1[[#This Row],[KODE BARANG]]="","TIDAK ADA","ADA")))</f>
        <v/>
      </c>
      <c r="R937" t="str">
        <f>IF(Table1[[#This Row],[//DBS]]="","",INDEX(DBS[ISI],Table1[[#This Row],[//DBS]]))</f>
        <v/>
      </c>
      <c r="S937" t="str">
        <f>IF(Table1[[#This Row],[//DBS]]="","",IF(Table1[[#This Row],[SATUAN_BYPASS]]="",INDEX(DBS[[SATUAN ]],Table1[[#This Row],[//DBS]]),Table1[SATUAN_BYPASS]))</f>
        <v/>
      </c>
      <c r="U937" s="58" t="str">
        <f>IF(Table1[[#This Row],[HARGA_BYPASS]]="",IF(Table1[[#This Row],[_HARGA]]="","",Table1[[#This Row],[_HARGA]]*1000),Table1[[#This Row],[HARGA_BYPASS]])</f>
        <v/>
      </c>
      <c r="V937" s="2"/>
      <c r="W937" s="2"/>
      <c r="X937" s="58" t="str">
        <f>IF(Table1[[#This Row],[ROWID]]="","",IF(Table1[[#This Row],[ROWID]]=C938,"",SUMIF(Table1[ROWID],Table1[[#This Row],[ROWID]],Table1[TOTAL])))</f>
        <v/>
      </c>
      <c r="AA93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37" t="str">
        <f>IF(Table1[[#This Row],[JUMLAH NOTA]]="","",IF(Table1[[#This Row],[CONV]]="",Table1[[#This Row],[JUMLAH NOTA]],Table1[[#This Row],[JUMLAH NOTA]]*Table1[[#This Row],[CONV]]))</f>
        <v/>
      </c>
      <c r="AC937" t="str">
        <f>IF(Table1[[#This Row],[ISI_CONV]]="","",IF(Table1[[#This Row],[CONV]]="",Table1[[#This Row],[SATUAN NOTA]],Table1[[#This Row],[SATUAN]]))</f>
        <v/>
      </c>
      <c r="AD937" s="58" t="str">
        <f>IF(Table1[[#This Row],[HARGA]]="","",IF(Table1[[#This Row],[CONV]]="",Table1[[#This Row],[HARGA]],Table1[[#This Row],[HARGA]]/Table1[[#This Row],[CONV]]))</f>
        <v/>
      </c>
      <c r="AE937" s="58" t="str">
        <f>IF(Table1[[#This Row],[HARGA_CONV]]="","",Table1[[#This Row],[HARGA_CONV]]*Table1[[#This Row],[ISI_CONV]]*(100%-(Table1[[#This Row],[DISKON]]+Table1[[#This Row],[DISKON NOTA]])))</f>
        <v/>
      </c>
      <c r="AF937" s="3">
        <f>IF(Table1[[#This Row],[TANGGAL NOTA]]="",AF936,Table1[[#This Row],[TANGGAL NOTA]])</f>
        <v>45534</v>
      </c>
      <c r="AG937" s="3"/>
      <c r="AH937" s="3">
        <f>IF(Table1[[#This Row],[TANGGAL UPDATE]]="",AH936,Table1[[#This Row],[TANGGAL UPDATE]])</f>
        <v>45535</v>
      </c>
      <c r="AI937" t="str" cm="1">
        <f t="array" ref="AI937">IF(Table1[[#This Row],[A1]]="",AI936,INDEX(Table6[3],Table1[[#This Row],[Q1]]))</f>
        <v>KO</v>
      </c>
      <c r="AJ937" t="str">
        <f>IF(Table1[[#This Row],[_KETERANGAN]]="","",Table1[[#This Row],[_KETERANGAN]])</f>
        <v/>
      </c>
      <c r="AK937" t="str" cm="1">
        <f t="array" ref="AK937">IF(Table1[[#This Row],[A1]]="",AK936,INDEX(Table6[3],Table1[[#This Row],[Q1]]))</f>
        <v>KO</v>
      </c>
      <c r="AL937" s="5" t="str" cm="1">
        <f t="array" ref="AL937">IF(Table1[[#This Row],[A1]]="",AL936,INDEX(Table6[1],Table1[[#This Row],[Q1]]))</f>
        <v>PERDANA</v>
      </c>
      <c r="AM937" t="str" cm="1">
        <f t="array" ref="AM937">IF(Table1[[#This Row],[A1]]="",AM936,INDEX(Table6[2],Table1[[#This Row],[Q1]]))</f>
        <v>BREBES</v>
      </c>
      <c r="AN937" t="str">
        <f>CONCATENATE(Table1[[#This Row],[TOKO_H]],"-",Table1[[#This Row],[KOTA_H]])</f>
        <v>PERDANA-BREBES</v>
      </c>
      <c r="AO937"/>
      <c r="AP937" t="s">
        <v>9561</v>
      </c>
      <c r="AQ937"/>
    </row>
    <row r="938" spans="1:43">
      <c r="A938" t="str">
        <f>IF(Table1[[#This Row],[KODE BARANG]]="","",MATCH(Table1[[#This Row],[KODE BARANG]],DBS[KODE BARANG],0))</f>
        <v/>
      </c>
      <c r="B938" t="str">
        <f>IF(Table1[[#This Row],[ROWID]]="","",ROW()-2)</f>
        <v/>
      </c>
      <c r="C938" t="str">
        <f>IF(Table1[[#This Row],[NAMA BARANG]]="","",IF(Table1[[#This Row],[ID]]="",C937,Table1[[#This Row],[ID]]))</f>
        <v/>
      </c>
      <c r="D938" t="str">
        <f>IF(Table1[[#This Row],[A1]]="","",MATCH(Table1[[#This Row],[A1]],Table6[5],0))</f>
        <v/>
      </c>
      <c r="E938" t="str">
        <f>IF(Table1[[#This Row],[ID]]="","",Table1[[#This Row],[TOKO-KOTA_H]])</f>
        <v/>
      </c>
      <c r="F938" t="str">
        <f>IF(Table1[[#This Row],[NOTA TOKO]]="","",ROW()-2)</f>
        <v/>
      </c>
      <c r="G938" s="59"/>
      <c r="H938" s="1"/>
      <c r="J938" s="1"/>
      <c r="K938"/>
      <c r="L938" t="str">
        <f>IF(Table1[[#This Row],[_NAMA BARANG]]="",IF(Table1[[#This Row],[//DBS]]="","",INDEX(DBS[NAMA],Table1[[#This Row],[//DBS]])),Table1[[#This Row],[_NAMA BARANG]])</f>
        <v/>
      </c>
      <c r="M938"/>
      <c r="O938" t="str">
        <f>IF(Table1[[#This Row],[ROWID]]="","",IF(Table1[[#This Row],[_KETERANGAN]]="STOCK BELUM LENGKAP","ADA",IF(Table1[[#This Row],[KODE BARANG]]="","TIDAK ADA","ADA")))</f>
        <v/>
      </c>
      <c r="R938" t="str">
        <f>IF(Table1[[#This Row],[//DBS]]="","",INDEX(DBS[ISI],Table1[[#This Row],[//DBS]]))</f>
        <v/>
      </c>
      <c r="S938" t="str">
        <f>IF(Table1[[#This Row],[//DBS]]="","",IF(Table1[[#This Row],[SATUAN_BYPASS]]="",INDEX(DBS[[SATUAN ]],Table1[[#This Row],[//DBS]]),Table1[SATUAN_BYPASS]))</f>
        <v/>
      </c>
      <c r="U938" s="58" t="str">
        <f>IF(Table1[[#This Row],[HARGA_BYPASS]]="",IF(Table1[[#This Row],[_HARGA]]="","",Table1[[#This Row],[_HARGA]]*1000),Table1[[#This Row],[HARGA_BYPASS]])</f>
        <v/>
      </c>
      <c r="V938" s="2"/>
      <c r="W938" s="2"/>
      <c r="X938" s="58" t="str">
        <f>IF(Table1[[#This Row],[ROWID]]="","",IF(Table1[[#This Row],[ROWID]]=C939,"",SUMIF(Table1[ROWID],Table1[[#This Row],[ROWID]],Table1[TOTAL])))</f>
        <v/>
      </c>
      <c r="AA93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38" t="str">
        <f>IF(Table1[[#This Row],[JUMLAH NOTA]]="","",IF(Table1[[#This Row],[CONV]]="",Table1[[#This Row],[JUMLAH NOTA]],Table1[[#This Row],[JUMLAH NOTA]]*Table1[[#This Row],[CONV]]))</f>
        <v/>
      </c>
      <c r="AC938" t="str">
        <f>IF(Table1[[#This Row],[ISI_CONV]]="","",IF(Table1[[#This Row],[CONV]]="",Table1[[#This Row],[SATUAN NOTA]],Table1[[#This Row],[SATUAN]]))</f>
        <v/>
      </c>
      <c r="AD938" s="58" t="str">
        <f>IF(Table1[[#This Row],[HARGA]]="","",IF(Table1[[#This Row],[CONV]]="",Table1[[#This Row],[HARGA]],Table1[[#This Row],[HARGA]]/Table1[[#This Row],[CONV]]))</f>
        <v/>
      </c>
      <c r="AE938" s="58" t="str">
        <f>IF(Table1[[#This Row],[HARGA_CONV]]="","",Table1[[#This Row],[HARGA_CONV]]*Table1[[#This Row],[ISI_CONV]]*(100%-(Table1[[#This Row],[DISKON]]+Table1[[#This Row],[DISKON NOTA]])))</f>
        <v/>
      </c>
      <c r="AF938" s="3">
        <f>IF(Table1[[#This Row],[TANGGAL NOTA]]="",AF937,Table1[[#This Row],[TANGGAL NOTA]])</f>
        <v>45534</v>
      </c>
      <c r="AG938" s="3"/>
      <c r="AH938" s="3">
        <f>IF(Table1[[#This Row],[TANGGAL UPDATE]]="",AH937,Table1[[#This Row],[TANGGAL UPDATE]])</f>
        <v>45535</v>
      </c>
      <c r="AI938" t="str" cm="1">
        <f t="array" ref="AI938">IF(Table1[[#This Row],[A1]]="",AI937,INDEX(Table6[3],Table1[[#This Row],[Q1]]))</f>
        <v>KO</v>
      </c>
      <c r="AJ938" t="str">
        <f>IF(Table1[[#This Row],[_KETERANGAN]]="","",Table1[[#This Row],[_KETERANGAN]])</f>
        <v/>
      </c>
      <c r="AK938" t="str" cm="1">
        <f t="array" ref="AK938">IF(Table1[[#This Row],[A1]]="",AK937,INDEX(Table6[3],Table1[[#This Row],[Q1]]))</f>
        <v>KO</v>
      </c>
      <c r="AL938" s="5" t="str" cm="1">
        <f t="array" ref="AL938">IF(Table1[[#This Row],[A1]]="",AL937,INDEX(Table6[1],Table1[[#This Row],[Q1]]))</f>
        <v>PERDANA</v>
      </c>
      <c r="AM938" t="str" cm="1">
        <f t="array" ref="AM938">IF(Table1[[#This Row],[A1]]="",AM937,INDEX(Table6[2],Table1[[#This Row],[Q1]]))</f>
        <v>BREBES</v>
      </c>
      <c r="AN938" t="str">
        <f>CONCATENATE(Table1[[#This Row],[TOKO_H]],"-",Table1[[#This Row],[KOTA_H]])</f>
        <v>PERDANA-BREBES</v>
      </c>
      <c r="AO938"/>
      <c r="AP938" t="s">
        <v>9561</v>
      </c>
      <c r="AQ938"/>
    </row>
    <row r="939" spans="1:43">
      <c r="A939" t="str">
        <f>IF(Table1[[#This Row],[KODE BARANG]]="","",MATCH(Table1[[#This Row],[KODE BARANG]],DBS[KODE BARANG],0))</f>
        <v/>
      </c>
      <c r="B939" t="str">
        <f>IF(Table1[[#This Row],[ROWID]]="","",ROW()-2)</f>
        <v/>
      </c>
      <c r="C939" t="str">
        <f>IF(Table1[[#This Row],[NAMA BARANG]]="","",IF(Table1[[#This Row],[ID]]="",C938,Table1[[#This Row],[ID]]))</f>
        <v/>
      </c>
      <c r="D939" t="str">
        <f>IF(Table1[[#This Row],[A1]]="","",MATCH(Table1[[#This Row],[A1]],Table6[5],0))</f>
        <v/>
      </c>
      <c r="E939" t="str">
        <f>IF(Table1[[#This Row],[ID]]="","",Table1[[#This Row],[TOKO-KOTA_H]])</f>
        <v/>
      </c>
      <c r="F939" t="str">
        <f>IF(Table1[[#This Row],[NOTA TOKO]]="","",ROW()-2)</f>
        <v/>
      </c>
      <c r="G939" s="59"/>
      <c r="H939" s="1"/>
      <c r="J939" s="1"/>
      <c r="K939"/>
      <c r="L939" t="str">
        <f>IF(Table1[[#This Row],[_NAMA BARANG]]="",IF(Table1[[#This Row],[//DBS]]="","",INDEX(DBS[NAMA],Table1[[#This Row],[//DBS]])),Table1[[#This Row],[_NAMA BARANG]])</f>
        <v/>
      </c>
      <c r="M939"/>
      <c r="O939" t="str">
        <f>IF(Table1[[#This Row],[ROWID]]="","",IF(Table1[[#This Row],[_KETERANGAN]]="STOCK BELUM LENGKAP","ADA",IF(Table1[[#This Row],[KODE BARANG]]="","TIDAK ADA","ADA")))</f>
        <v/>
      </c>
      <c r="R939" t="str">
        <f>IF(Table1[[#This Row],[//DBS]]="","",INDEX(DBS[ISI],Table1[[#This Row],[//DBS]]))</f>
        <v/>
      </c>
      <c r="S939" t="str">
        <f>IF(Table1[[#This Row],[//DBS]]="","",IF(Table1[[#This Row],[SATUAN_BYPASS]]="",INDEX(DBS[[SATUAN ]],Table1[[#This Row],[//DBS]]),Table1[SATUAN_BYPASS]))</f>
        <v/>
      </c>
      <c r="U939" s="58" t="str">
        <f>IF(Table1[[#This Row],[HARGA_BYPASS]]="",IF(Table1[[#This Row],[_HARGA]]="","",Table1[[#This Row],[_HARGA]]*1000),Table1[[#This Row],[HARGA_BYPASS]])</f>
        <v/>
      </c>
      <c r="V939" s="2"/>
      <c r="W939" s="2"/>
      <c r="X939" s="58" t="str">
        <f>IF(Table1[[#This Row],[ROWID]]="","",IF(Table1[[#This Row],[ROWID]]=C940,"",SUMIF(Table1[ROWID],Table1[[#This Row],[ROWID]],Table1[TOTAL])))</f>
        <v/>
      </c>
      <c r="AA93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39" t="str">
        <f>IF(Table1[[#This Row],[JUMLAH NOTA]]="","",IF(Table1[[#This Row],[CONV]]="",Table1[[#This Row],[JUMLAH NOTA]],Table1[[#This Row],[JUMLAH NOTA]]*Table1[[#This Row],[CONV]]))</f>
        <v/>
      </c>
      <c r="AC939" t="str">
        <f>IF(Table1[[#This Row],[ISI_CONV]]="","",IF(Table1[[#This Row],[CONV]]="",Table1[[#This Row],[SATUAN NOTA]],Table1[[#This Row],[SATUAN]]))</f>
        <v/>
      </c>
      <c r="AD939" s="58" t="str">
        <f>IF(Table1[[#This Row],[HARGA]]="","",IF(Table1[[#This Row],[CONV]]="",Table1[[#This Row],[HARGA]],Table1[[#This Row],[HARGA]]/Table1[[#This Row],[CONV]]))</f>
        <v/>
      </c>
      <c r="AE939" s="58" t="str">
        <f>IF(Table1[[#This Row],[HARGA_CONV]]="","",Table1[[#This Row],[HARGA_CONV]]*Table1[[#This Row],[ISI_CONV]]*(100%-(Table1[[#This Row],[DISKON]]+Table1[[#This Row],[DISKON NOTA]])))</f>
        <v/>
      </c>
      <c r="AF939" s="3">
        <f>IF(Table1[[#This Row],[TANGGAL NOTA]]="",AF938,Table1[[#This Row],[TANGGAL NOTA]])</f>
        <v>45534</v>
      </c>
      <c r="AG939" s="3"/>
      <c r="AH939" s="3">
        <f>IF(Table1[[#This Row],[TANGGAL UPDATE]]="",AH938,Table1[[#This Row],[TANGGAL UPDATE]])</f>
        <v>45535</v>
      </c>
      <c r="AI939" t="str" cm="1">
        <f t="array" ref="AI939">IF(Table1[[#This Row],[A1]]="",AI938,INDEX(Table6[3],Table1[[#This Row],[Q1]]))</f>
        <v>KO</v>
      </c>
      <c r="AJ939" t="str">
        <f>IF(Table1[[#This Row],[_KETERANGAN]]="","",Table1[[#This Row],[_KETERANGAN]])</f>
        <v/>
      </c>
      <c r="AK939" t="str" cm="1">
        <f t="array" ref="AK939">IF(Table1[[#This Row],[A1]]="",AK938,INDEX(Table6[3],Table1[[#This Row],[Q1]]))</f>
        <v>KO</v>
      </c>
      <c r="AL939" s="5" t="str" cm="1">
        <f t="array" ref="AL939">IF(Table1[[#This Row],[A1]]="",AL938,INDEX(Table6[1],Table1[[#This Row],[Q1]]))</f>
        <v>PERDANA</v>
      </c>
      <c r="AM939" t="str" cm="1">
        <f t="array" ref="AM939">IF(Table1[[#This Row],[A1]]="",AM938,INDEX(Table6[2],Table1[[#This Row],[Q1]]))</f>
        <v>BREBES</v>
      </c>
      <c r="AN939" t="str">
        <f>CONCATENATE(Table1[[#This Row],[TOKO_H]],"-",Table1[[#This Row],[KOTA_H]])</f>
        <v>PERDANA-BREBES</v>
      </c>
      <c r="AO939"/>
      <c r="AP939" t="s">
        <v>9561</v>
      </c>
      <c r="AQ939"/>
    </row>
    <row r="940" spans="1:43">
      <c r="A940" t="str">
        <f>IF(Table1[[#This Row],[KODE BARANG]]="","",MATCH(Table1[[#This Row],[KODE BARANG]],DBS[KODE BARANG],0))</f>
        <v/>
      </c>
      <c r="B940" t="str">
        <f>IF(Table1[[#This Row],[ROWID]]="","",ROW()-2)</f>
        <v/>
      </c>
      <c r="C940" t="str">
        <f>IF(Table1[[#This Row],[NAMA BARANG]]="","",IF(Table1[[#This Row],[ID]]="",C939,Table1[[#This Row],[ID]]))</f>
        <v/>
      </c>
      <c r="D940" t="str">
        <f>IF(Table1[[#This Row],[A1]]="","",MATCH(Table1[[#This Row],[A1]],Table6[5],0))</f>
        <v/>
      </c>
      <c r="E940" t="str">
        <f>IF(Table1[[#This Row],[ID]]="","",Table1[[#This Row],[TOKO-KOTA_H]])</f>
        <v/>
      </c>
      <c r="F940" t="str">
        <f>IF(Table1[[#This Row],[NOTA TOKO]]="","",ROW()-2)</f>
        <v/>
      </c>
      <c r="G940" s="59"/>
      <c r="H940" s="1"/>
      <c r="J940" s="1"/>
      <c r="K940"/>
      <c r="L940" t="str">
        <f>IF(Table1[[#This Row],[_NAMA BARANG]]="",IF(Table1[[#This Row],[//DBS]]="","",INDEX(DBS[NAMA],Table1[[#This Row],[//DBS]])),Table1[[#This Row],[_NAMA BARANG]])</f>
        <v/>
      </c>
      <c r="M940"/>
      <c r="O940" t="str">
        <f>IF(Table1[[#This Row],[ROWID]]="","",IF(Table1[[#This Row],[_KETERANGAN]]="STOCK BELUM LENGKAP","ADA",IF(Table1[[#This Row],[KODE BARANG]]="","TIDAK ADA","ADA")))</f>
        <v/>
      </c>
      <c r="R940" t="str">
        <f>IF(Table1[[#This Row],[//DBS]]="","",INDEX(DBS[ISI],Table1[[#This Row],[//DBS]]))</f>
        <v/>
      </c>
      <c r="S940" t="str">
        <f>IF(Table1[[#This Row],[//DBS]]="","",IF(Table1[[#This Row],[SATUAN_BYPASS]]="",INDEX(DBS[[SATUAN ]],Table1[[#This Row],[//DBS]]),Table1[SATUAN_BYPASS]))</f>
        <v/>
      </c>
      <c r="U940" s="58" t="str">
        <f>IF(Table1[[#This Row],[HARGA_BYPASS]]="",IF(Table1[[#This Row],[_HARGA]]="","",Table1[[#This Row],[_HARGA]]*1000),Table1[[#This Row],[HARGA_BYPASS]])</f>
        <v/>
      </c>
      <c r="V940" s="2"/>
      <c r="W940" s="2"/>
      <c r="X940" s="58" t="str">
        <f>IF(Table1[[#This Row],[ROWID]]="","",IF(Table1[[#This Row],[ROWID]]=C941,"",SUMIF(Table1[ROWID],Table1[[#This Row],[ROWID]],Table1[TOTAL])))</f>
        <v/>
      </c>
      <c r="AA94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40" t="str">
        <f>IF(Table1[[#This Row],[JUMLAH NOTA]]="","",IF(Table1[[#This Row],[CONV]]="",Table1[[#This Row],[JUMLAH NOTA]],Table1[[#This Row],[JUMLAH NOTA]]*Table1[[#This Row],[CONV]]))</f>
        <v/>
      </c>
      <c r="AC940" t="str">
        <f>IF(Table1[[#This Row],[ISI_CONV]]="","",IF(Table1[[#This Row],[CONV]]="",Table1[[#This Row],[SATUAN NOTA]],Table1[[#This Row],[SATUAN]]))</f>
        <v/>
      </c>
      <c r="AD940" s="58" t="str">
        <f>IF(Table1[[#This Row],[HARGA]]="","",IF(Table1[[#This Row],[CONV]]="",Table1[[#This Row],[HARGA]],Table1[[#This Row],[HARGA]]/Table1[[#This Row],[CONV]]))</f>
        <v/>
      </c>
      <c r="AE940" s="58" t="str">
        <f>IF(Table1[[#This Row],[HARGA_CONV]]="","",Table1[[#This Row],[HARGA_CONV]]*Table1[[#This Row],[ISI_CONV]]*(100%-(Table1[[#This Row],[DISKON]]+Table1[[#This Row],[DISKON NOTA]])))</f>
        <v/>
      </c>
      <c r="AF940" s="3">
        <f>IF(Table1[[#This Row],[TANGGAL NOTA]]="",AF939,Table1[[#This Row],[TANGGAL NOTA]])</f>
        <v>45534</v>
      </c>
      <c r="AG940" s="3"/>
      <c r="AH940" s="3">
        <f>IF(Table1[[#This Row],[TANGGAL UPDATE]]="",AH939,Table1[[#This Row],[TANGGAL UPDATE]])</f>
        <v>45535</v>
      </c>
      <c r="AI940" t="str" cm="1">
        <f t="array" ref="AI940">IF(Table1[[#This Row],[A1]]="",AI939,INDEX(Table6[3],Table1[[#This Row],[Q1]]))</f>
        <v>KO</v>
      </c>
      <c r="AJ940" t="str">
        <f>IF(Table1[[#This Row],[_KETERANGAN]]="","",Table1[[#This Row],[_KETERANGAN]])</f>
        <v/>
      </c>
      <c r="AK940" t="str" cm="1">
        <f t="array" ref="AK940">IF(Table1[[#This Row],[A1]]="",AK939,INDEX(Table6[3],Table1[[#This Row],[Q1]]))</f>
        <v>KO</v>
      </c>
      <c r="AL940" s="5" t="str" cm="1">
        <f t="array" ref="AL940">IF(Table1[[#This Row],[A1]]="",AL939,INDEX(Table6[1],Table1[[#This Row],[Q1]]))</f>
        <v>PERDANA</v>
      </c>
      <c r="AM940" t="str" cm="1">
        <f t="array" ref="AM940">IF(Table1[[#This Row],[A1]]="",AM939,INDEX(Table6[2],Table1[[#This Row],[Q1]]))</f>
        <v>BREBES</v>
      </c>
      <c r="AN940" t="str">
        <f>CONCATENATE(Table1[[#This Row],[TOKO_H]],"-",Table1[[#This Row],[KOTA_H]])</f>
        <v>PERDANA-BREBES</v>
      </c>
      <c r="AO940"/>
      <c r="AP940" t="s">
        <v>9561</v>
      </c>
      <c r="AQ940"/>
    </row>
    <row r="941" spans="1:43">
      <c r="A941" t="str">
        <f>IF(Table1[[#This Row],[KODE BARANG]]="","",MATCH(Table1[[#This Row],[KODE BARANG]],DBS[KODE BARANG],0))</f>
        <v/>
      </c>
      <c r="B941" t="str">
        <f>IF(Table1[[#This Row],[ROWID]]="","",ROW()-2)</f>
        <v/>
      </c>
      <c r="C941" t="str">
        <f>IF(Table1[[#This Row],[NAMA BARANG]]="","",IF(Table1[[#This Row],[ID]]="",C940,Table1[[#This Row],[ID]]))</f>
        <v/>
      </c>
      <c r="D941" t="str">
        <f>IF(Table1[[#This Row],[A1]]="","",MATCH(Table1[[#This Row],[A1]],Table6[5],0))</f>
        <v/>
      </c>
      <c r="E941" t="str">
        <f>IF(Table1[[#This Row],[ID]]="","",Table1[[#This Row],[TOKO-KOTA_H]])</f>
        <v/>
      </c>
      <c r="F941" t="str">
        <f>IF(Table1[[#This Row],[NOTA TOKO]]="","",ROW()-2)</f>
        <v/>
      </c>
      <c r="G941" s="59"/>
      <c r="H941" s="1"/>
      <c r="J941" s="1"/>
      <c r="K941"/>
      <c r="L941" t="str">
        <f>IF(Table1[[#This Row],[_NAMA BARANG]]="",IF(Table1[[#This Row],[//DBS]]="","",INDEX(DBS[NAMA],Table1[[#This Row],[//DBS]])),Table1[[#This Row],[_NAMA BARANG]])</f>
        <v/>
      </c>
      <c r="M941"/>
      <c r="O941" t="str">
        <f>IF(Table1[[#This Row],[ROWID]]="","",IF(Table1[[#This Row],[_KETERANGAN]]="STOCK BELUM LENGKAP","ADA",IF(Table1[[#This Row],[KODE BARANG]]="","TIDAK ADA","ADA")))</f>
        <v/>
      </c>
      <c r="R941" t="str">
        <f>IF(Table1[[#This Row],[//DBS]]="","",INDEX(DBS[ISI],Table1[[#This Row],[//DBS]]))</f>
        <v/>
      </c>
      <c r="S941" t="str">
        <f>IF(Table1[[#This Row],[//DBS]]="","",IF(Table1[[#This Row],[SATUAN_BYPASS]]="",INDEX(DBS[[SATUAN ]],Table1[[#This Row],[//DBS]]),Table1[SATUAN_BYPASS]))</f>
        <v/>
      </c>
      <c r="U941" s="58" t="str">
        <f>IF(Table1[[#This Row],[HARGA_BYPASS]]="",IF(Table1[[#This Row],[_HARGA]]="","",Table1[[#This Row],[_HARGA]]*1000),Table1[[#This Row],[HARGA_BYPASS]])</f>
        <v/>
      </c>
      <c r="V941" s="2"/>
      <c r="W941" s="2"/>
      <c r="X941" s="58" t="str">
        <f>IF(Table1[[#This Row],[ROWID]]="","",IF(Table1[[#This Row],[ROWID]]=C942,"",SUMIF(Table1[ROWID],Table1[[#This Row],[ROWID]],Table1[TOTAL])))</f>
        <v/>
      </c>
      <c r="AA94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41" t="str">
        <f>IF(Table1[[#This Row],[JUMLAH NOTA]]="","",IF(Table1[[#This Row],[CONV]]="",Table1[[#This Row],[JUMLAH NOTA]],Table1[[#This Row],[JUMLAH NOTA]]*Table1[[#This Row],[CONV]]))</f>
        <v/>
      </c>
      <c r="AC941" t="str">
        <f>IF(Table1[[#This Row],[ISI_CONV]]="","",IF(Table1[[#This Row],[CONV]]="",Table1[[#This Row],[SATUAN NOTA]],Table1[[#This Row],[SATUAN]]))</f>
        <v/>
      </c>
      <c r="AD941" s="58" t="str">
        <f>IF(Table1[[#This Row],[HARGA]]="","",IF(Table1[[#This Row],[CONV]]="",Table1[[#This Row],[HARGA]],Table1[[#This Row],[HARGA]]/Table1[[#This Row],[CONV]]))</f>
        <v/>
      </c>
      <c r="AE941" s="58" t="str">
        <f>IF(Table1[[#This Row],[HARGA_CONV]]="","",Table1[[#This Row],[HARGA_CONV]]*Table1[[#This Row],[ISI_CONV]]*(100%-(Table1[[#This Row],[DISKON]]+Table1[[#This Row],[DISKON NOTA]])))</f>
        <v/>
      </c>
      <c r="AF941" s="3">
        <f>IF(Table1[[#This Row],[TANGGAL NOTA]]="",AF940,Table1[[#This Row],[TANGGAL NOTA]])</f>
        <v>45534</v>
      </c>
      <c r="AG941" s="3"/>
      <c r="AH941" s="3">
        <f>IF(Table1[[#This Row],[TANGGAL UPDATE]]="",AH940,Table1[[#This Row],[TANGGAL UPDATE]])</f>
        <v>45535</v>
      </c>
      <c r="AI941" t="str" cm="1">
        <f t="array" ref="AI941">IF(Table1[[#This Row],[A1]]="",AI940,INDEX(Table6[3],Table1[[#This Row],[Q1]]))</f>
        <v>KO</v>
      </c>
      <c r="AJ941" t="str">
        <f>IF(Table1[[#This Row],[_KETERANGAN]]="","",Table1[[#This Row],[_KETERANGAN]])</f>
        <v/>
      </c>
      <c r="AK941" t="str" cm="1">
        <f t="array" ref="AK941">IF(Table1[[#This Row],[A1]]="",AK940,INDEX(Table6[3],Table1[[#This Row],[Q1]]))</f>
        <v>KO</v>
      </c>
      <c r="AL941" s="5" t="str" cm="1">
        <f t="array" ref="AL941">IF(Table1[[#This Row],[A1]]="",AL940,INDEX(Table6[1],Table1[[#This Row],[Q1]]))</f>
        <v>PERDANA</v>
      </c>
      <c r="AM941" t="str" cm="1">
        <f t="array" ref="AM941">IF(Table1[[#This Row],[A1]]="",AM940,INDEX(Table6[2],Table1[[#This Row],[Q1]]))</f>
        <v>BREBES</v>
      </c>
      <c r="AN941" t="str">
        <f>CONCATENATE(Table1[[#This Row],[TOKO_H]],"-",Table1[[#This Row],[KOTA_H]])</f>
        <v>PERDANA-BREBES</v>
      </c>
      <c r="AO941"/>
      <c r="AP941" t="s">
        <v>9561</v>
      </c>
      <c r="AQ941"/>
    </row>
    <row r="942" spans="1:43">
      <c r="A942" t="str">
        <f>IF(Table1[[#This Row],[KODE BARANG]]="","",MATCH(Table1[[#This Row],[KODE BARANG]],DBS[KODE BARANG],0))</f>
        <v/>
      </c>
      <c r="B942" t="str">
        <f>IF(Table1[[#This Row],[ROWID]]="","",ROW()-2)</f>
        <v/>
      </c>
      <c r="C942" t="str">
        <f>IF(Table1[[#This Row],[NAMA BARANG]]="","",IF(Table1[[#This Row],[ID]]="",C941,Table1[[#This Row],[ID]]))</f>
        <v/>
      </c>
      <c r="D942" t="str">
        <f>IF(Table1[[#This Row],[A1]]="","",MATCH(Table1[[#This Row],[A1]],Table6[5],0))</f>
        <v/>
      </c>
      <c r="E942" t="str">
        <f>IF(Table1[[#This Row],[ID]]="","",Table1[[#This Row],[TOKO-KOTA_H]])</f>
        <v/>
      </c>
      <c r="F942" t="str">
        <f>IF(Table1[[#This Row],[NOTA TOKO]]="","",ROW()-2)</f>
        <v/>
      </c>
      <c r="G942" s="59"/>
      <c r="H942" s="1"/>
      <c r="J942" s="1"/>
      <c r="K942"/>
      <c r="L942" t="str">
        <f>IF(Table1[[#This Row],[_NAMA BARANG]]="",IF(Table1[[#This Row],[//DBS]]="","",INDEX(DBS[NAMA],Table1[[#This Row],[//DBS]])),Table1[[#This Row],[_NAMA BARANG]])</f>
        <v/>
      </c>
      <c r="M942"/>
      <c r="O942" t="str">
        <f>IF(Table1[[#This Row],[ROWID]]="","",IF(Table1[[#This Row],[_KETERANGAN]]="STOCK BELUM LENGKAP","ADA",IF(Table1[[#This Row],[KODE BARANG]]="","TIDAK ADA","ADA")))</f>
        <v/>
      </c>
      <c r="R942" t="str">
        <f>IF(Table1[[#This Row],[//DBS]]="","",INDEX(DBS[ISI],Table1[[#This Row],[//DBS]]))</f>
        <v/>
      </c>
      <c r="S942" t="str">
        <f>IF(Table1[[#This Row],[//DBS]]="","",IF(Table1[[#This Row],[SATUAN_BYPASS]]="",INDEX(DBS[[SATUAN ]],Table1[[#This Row],[//DBS]]),Table1[SATUAN_BYPASS]))</f>
        <v/>
      </c>
      <c r="U942" s="58" t="str">
        <f>IF(Table1[[#This Row],[HARGA_BYPASS]]="",IF(Table1[[#This Row],[_HARGA]]="","",Table1[[#This Row],[_HARGA]]*1000),Table1[[#This Row],[HARGA_BYPASS]])</f>
        <v/>
      </c>
      <c r="V942" s="2"/>
      <c r="W942" s="2"/>
      <c r="X942" s="58" t="str">
        <f>IF(Table1[[#This Row],[ROWID]]="","",IF(Table1[[#This Row],[ROWID]]=C943,"",SUMIF(Table1[ROWID],Table1[[#This Row],[ROWID]],Table1[TOTAL])))</f>
        <v/>
      </c>
      <c r="AA94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42" t="str">
        <f>IF(Table1[[#This Row],[JUMLAH NOTA]]="","",IF(Table1[[#This Row],[CONV]]="",Table1[[#This Row],[JUMLAH NOTA]],Table1[[#This Row],[JUMLAH NOTA]]*Table1[[#This Row],[CONV]]))</f>
        <v/>
      </c>
      <c r="AC942" t="str">
        <f>IF(Table1[[#This Row],[ISI_CONV]]="","",IF(Table1[[#This Row],[CONV]]="",Table1[[#This Row],[SATUAN NOTA]],Table1[[#This Row],[SATUAN]]))</f>
        <v/>
      </c>
      <c r="AD942" s="58" t="str">
        <f>IF(Table1[[#This Row],[HARGA]]="","",IF(Table1[[#This Row],[CONV]]="",Table1[[#This Row],[HARGA]],Table1[[#This Row],[HARGA]]/Table1[[#This Row],[CONV]]))</f>
        <v/>
      </c>
      <c r="AE942" s="58" t="str">
        <f>IF(Table1[[#This Row],[HARGA_CONV]]="","",Table1[[#This Row],[HARGA_CONV]]*Table1[[#This Row],[ISI_CONV]]*(100%-(Table1[[#This Row],[DISKON]]+Table1[[#This Row],[DISKON NOTA]])))</f>
        <v/>
      </c>
      <c r="AF942" s="3">
        <f>IF(Table1[[#This Row],[TANGGAL NOTA]]="",AF941,Table1[[#This Row],[TANGGAL NOTA]])</f>
        <v>45534</v>
      </c>
      <c r="AG942" s="3"/>
      <c r="AH942" s="3">
        <f>IF(Table1[[#This Row],[TANGGAL UPDATE]]="",AH941,Table1[[#This Row],[TANGGAL UPDATE]])</f>
        <v>45535</v>
      </c>
      <c r="AI942" t="str" cm="1">
        <f t="array" ref="AI942">IF(Table1[[#This Row],[A1]]="",AI941,INDEX(Table6[3],Table1[[#This Row],[Q1]]))</f>
        <v>KO</v>
      </c>
      <c r="AJ942" t="str">
        <f>IF(Table1[[#This Row],[_KETERANGAN]]="","",Table1[[#This Row],[_KETERANGAN]])</f>
        <v/>
      </c>
      <c r="AK942" t="str" cm="1">
        <f t="array" ref="AK942">IF(Table1[[#This Row],[A1]]="",AK941,INDEX(Table6[3],Table1[[#This Row],[Q1]]))</f>
        <v>KO</v>
      </c>
      <c r="AL942" s="5" t="str" cm="1">
        <f t="array" ref="AL942">IF(Table1[[#This Row],[A1]]="",AL941,INDEX(Table6[1],Table1[[#This Row],[Q1]]))</f>
        <v>PERDANA</v>
      </c>
      <c r="AM942" t="str" cm="1">
        <f t="array" ref="AM942">IF(Table1[[#This Row],[A1]]="",AM941,INDEX(Table6[2],Table1[[#This Row],[Q1]]))</f>
        <v>BREBES</v>
      </c>
      <c r="AN942" t="str">
        <f>CONCATENATE(Table1[[#This Row],[TOKO_H]],"-",Table1[[#This Row],[KOTA_H]])</f>
        <v>PERDANA-BREBES</v>
      </c>
      <c r="AO942"/>
      <c r="AP942" t="s">
        <v>9561</v>
      </c>
      <c r="AQ942"/>
    </row>
    <row r="943" spans="1:43">
      <c r="A943" t="str">
        <f>IF(Table1[[#This Row],[KODE BARANG]]="","",MATCH(Table1[[#This Row],[KODE BARANG]],DBS[KODE BARANG],0))</f>
        <v/>
      </c>
      <c r="B943" t="str">
        <f>IF(Table1[[#This Row],[ROWID]]="","",ROW()-2)</f>
        <v/>
      </c>
      <c r="C943" t="str">
        <f>IF(Table1[[#This Row],[NAMA BARANG]]="","",IF(Table1[[#This Row],[ID]]="",C942,Table1[[#This Row],[ID]]))</f>
        <v/>
      </c>
      <c r="D943" t="str">
        <f>IF(Table1[[#This Row],[A1]]="","",MATCH(Table1[[#This Row],[A1]],Table6[5],0))</f>
        <v/>
      </c>
      <c r="E943" t="str">
        <f>IF(Table1[[#This Row],[ID]]="","",Table1[[#This Row],[TOKO-KOTA_H]])</f>
        <v/>
      </c>
      <c r="F943" t="str">
        <f>IF(Table1[[#This Row],[NOTA TOKO]]="","",ROW()-2)</f>
        <v/>
      </c>
      <c r="G943" s="59"/>
      <c r="H943" s="1"/>
      <c r="J943" s="1"/>
      <c r="K943"/>
      <c r="L943" t="str">
        <f>IF(Table1[[#This Row],[_NAMA BARANG]]="",IF(Table1[[#This Row],[//DBS]]="","",INDEX(DBS[NAMA],Table1[[#This Row],[//DBS]])),Table1[[#This Row],[_NAMA BARANG]])</f>
        <v/>
      </c>
      <c r="M943"/>
      <c r="O943" t="str">
        <f>IF(Table1[[#This Row],[ROWID]]="","",IF(Table1[[#This Row],[_KETERANGAN]]="STOCK BELUM LENGKAP","ADA",IF(Table1[[#This Row],[KODE BARANG]]="","TIDAK ADA","ADA")))</f>
        <v/>
      </c>
      <c r="R943" t="str">
        <f>IF(Table1[[#This Row],[//DBS]]="","",INDEX(DBS[ISI],Table1[[#This Row],[//DBS]]))</f>
        <v/>
      </c>
      <c r="S943" t="str">
        <f>IF(Table1[[#This Row],[//DBS]]="","",IF(Table1[[#This Row],[SATUAN_BYPASS]]="",INDEX(DBS[[SATUAN ]],Table1[[#This Row],[//DBS]]),Table1[SATUAN_BYPASS]))</f>
        <v/>
      </c>
      <c r="U943" s="58" t="str">
        <f>IF(Table1[[#This Row],[HARGA_BYPASS]]="",IF(Table1[[#This Row],[_HARGA]]="","",Table1[[#This Row],[_HARGA]]*1000),Table1[[#This Row],[HARGA_BYPASS]])</f>
        <v/>
      </c>
      <c r="V943" s="2"/>
      <c r="W943" s="2"/>
      <c r="X943" s="58" t="str">
        <f>IF(Table1[[#This Row],[ROWID]]="","",IF(Table1[[#This Row],[ROWID]]=C944,"",SUMIF(Table1[ROWID],Table1[[#This Row],[ROWID]],Table1[TOTAL])))</f>
        <v/>
      </c>
      <c r="AA94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43" t="str">
        <f>IF(Table1[[#This Row],[JUMLAH NOTA]]="","",IF(Table1[[#This Row],[CONV]]="",Table1[[#This Row],[JUMLAH NOTA]],Table1[[#This Row],[JUMLAH NOTA]]*Table1[[#This Row],[CONV]]))</f>
        <v/>
      </c>
      <c r="AC943" t="str">
        <f>IF(Table1[[#This Row],[ISI_CONV]]="","",IF(Table1[[#This Row],[CONV]]="",Table1[[#This Row],[SATUAN NOTA]],Table1[[#This Row],[SATUAN]]))</f>
        <v/>
      </c>
      <c r="AD943" s="58" t="str">
        <f>IF(Table1[[#This Row],[HARGA]]="","",IF(Table1[[#This Row],[CONV]]="",Table1[[#This Row],[HARGA]],Table1[[#This Row],[HARGA]]/Table1[[#This Row],[CONV]]))</f>
        <v/>
      </c>
      <c r="AE943" s="58" t="str">
        <f>IF(Table1[[#This Row],[HARGA_CONV]]="","",Table1[[#This Row],[HARGA_CONV]]*Table1[[#This Row],[ISI_CONV]]*(100%-(Table1[[#This Row],[DISKON]]+Table1[[#This Row],[DISKON NOTA]])))</f>
        <v/>
      </c>
      <c r="AF943" s="3">
        <f>IF(Table1[[#This Row],[TANGGAL NOTA]]="",AF942,Table1[[#This Row],[TANGGAL NOTA]])</f>
        <v>45534</v>
      </c>
      <c r="AG943" s="3"/>
      <c r="AH943" s="3">
        <f>IF(Table1[[#This Row],[TANGGAL UPDATE]]="",AH942,Table1[[#This Row],[TANGGAL UPDATE]])</f>
        <v>45535</v>
      </c>
      <c r="AI943" t="str" cm="1">
        <f t="array" ref="AI943">IF(Table1[[#This Row],[A1]]="",AI942,INDEX(Table6[3],Table1[[#This Row],[Q1]]))</f>
        <v>KO</v>
      </c>
      <c r="AJ943" t="str">
        <f>IF(Table1[[#This Row],[_KETERANGAN]]="","",Table1[[#This Row],[_KETERANGAN]])</f>
        <v/>
      </c>
      <c r="AK943" t="str" cm="1">
        <f t="array" ref="AK943">IF(Table1[[#This Row],[A1]]="",AK942,INDEX(Table6[3],Table1[[#This Row],[Q1]]))</f>
        <v>KO</v>
      </c>
      <c r="AL943" s="5" t="str" cm="1">
        <f t="array" ref="AL943">IF(Table1[[#This Row],[A1]]="",AL942,INDEX(Table6[1],Table1[[#This Row],[Q1]]))</f>
        <v>PERDANA</v>
      </c>
      <c r="AM943" t="str" cm="1">
        <f t="array" ref="AM943">IF(Table1[[#This Row],[A1]]="",AM942,INDEX(Table6[2],Table1[[#This Row],[Q1]]))</f>
        <v>BREBES</v>
      </c>
      <c r="AN943" t="str">
        <f>CONCATENATE(Table1[[#This Row],[TOKO_H]],"-",Table1[[#This Row],[KOTA_H]])</f>
        <v>PERDANA-BREBES</v>
      </c>
      <c r="AO943"/>
      <c r="AP943" t="s">
        <v>9561</v>
      </c>
      <c r="AQ943"/>
    </row>
    <row r="944" spans="1:43">
      <c r="A944" t="str">
        <f>IF(Table1[[#This Row],[KODE BARANG]]="","",MATCH(Table1[[#This Row],[KODE BARANG]],DBS[KODE BARANG],0))</f>
        <v/>
      </c>
      <c r="B944" t="str">
        <f>IF(Table1[[#This Row],[ROWID]]="","",ROW()-2)</f>
        <v/>
      </c>
      <c r="C944" t="str">
        <f>IF(Table1[[#This Row],[NAMA BARANG]]="","",IF(Table1[[#This Row],[ID]]="",C943,Table1[[#This Row],[ID]]))</f>
        <v/>
      </c>
      <c r="D944" t="str">
        <f>IF(Table1[[#This Row],[A1]]="","",MATCH(Table1[[#This Row],[A1]],Table6[5],0))</f>
        <v/>
      </c>
      <c r="E944" t="str">
        <f>IF(Table1[[#This Row],[ID]]="","",Table1[[#This Row],[TOKO-KOTA_H]])</f>
        <v/>
      </c>
      <c r="F944" t="str">
        <f>IF(Table1[[#This Row],[NOTA TOKO]]="","",ROW()-2)</f>
        <v/>
      </c>
      <c r="G944" s="59"/>
      <c r="H944" s="1"/>
      <c r="J944" s="1"/>
      <c r="K944"/>
      <c r="L944" t="str">
        <f>IF(Table1[[#This Row],[_NAMA BARANG]]="",IF(Table1[[#This Row],[//DBS]]="","",INDEX(DBS[NAMA],Table1[[#This Row],[//DBS]])),Table1[[#This Row],[_NAMA BARANG]])</f>
        <v/>
      </c>
      <c r="M944"/>
      <c r="O944" t="str">
        <f>IF(Table1[[#This Row],[ROWID]]="","",IF(Table1[[#This Row],[_KETERANGAN]]="STOCK BELUM LENGKAP","ADA",IF(Table1[[#This Row],[KODE BARANG]]="","TIDAK ADA","ADA")))</f>
        <v/>
      </c>
      <c r="R944" t="str">
        <f>IF(Table1[[#This Row],[//DBS]]="","",INDEX(DBS[ISI],Table1[[#This Row],[//DBS]]))</f>
        <v/>
      </c>
      <c r="S944" t="str">
        <f>IF(Table1[[#This Row],[//DBS]]="","",IF(Table1[[#This Row],[SATUAN_BYPASS]]="",INDEX(DBS[[SATUAN ]],Table1[[#This Row],[//DBS]]),Table1[SATUAN_BYPASS]))</f>
        <v/>
      </c>
      <c r="U944" s="58" t="str">
        <f>IF(Table1[[#This Row],[HARGA_BYPASS]]="",IF(Table1[[#This Row],[_HARGA]]="","",Table1[[#This Row],[_HARGA]]*1000),Table1[[#This Row],[HARGA_BYPASS]])</f>
        <v/>
      </c>
      <c r="V944" s="2"/>
      <c r="W944" s="2"/>
      <c r="X944" s="58" t="str">
        <f>IF(Table1[[#This Row],[ROWID]]="","",IF(Table1[[#This Row],[ROWID]]=C945,"",SUMIF(Table1[ROWID],Table1[[#This Row],[ROWID]],Table1[TOTAL])))</f>
        <v/>
      </c>
      <c r="AA94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44" t="str">
        <f>IF(Table1[[#This Row],[JUMLAH NOTA]]="","",IF(Table1[[#This Row],[CONV]]="",Table1[[#This Row],[JUMLAH NOTA]],Table1[[#This Row],[JUMLAH NOTA]]*Table1[[#This Row],[CONV]]))</f>
        <v/>
      </c>
      <c r="AC944" t="str">
        <f>IF(Table1[[#This Row],[ISI_CONV]]="","",IF(Table1[[#This Row],[CONV]]="",Table1[[#This Row],[SATUAN NOTA]],Table1[[#This Row],[SATUAN]]))</f>
        <v/>
      </c>
      <c r="AD944" s="58" t="str">
        <f>IF(Table1[[#This Row],[HARGA]]="","",IF(Table1[[#This Row],[CONV]]="",Table1[[#This Row],[HARGA]],Table1[[#This Row],[HARGA]]/Table1[[#This Row],[CONV]]))</f>
        <v/>
      </c>
      <c r="AE944" s="58" t="str">
        <f>IF(Table1[[#This Row],[HARGA_CONV]]="","",Table1[[#This Row],[HARGA_CONV]]*Table1[[#This Row],[ISI_CONV]]*(100%-(Table1[[#This Row],[DISKON]]+Table1[[#This Row],[DISKON NOTA]])))</f>
        <v/>
      </c>
      <c r="AF944" s="3">
        <f>IF(Table1[[#This Row],[TANGGAL NOTA]]="",AF943,Table1[[#This Row],[TANGGAL NOTA]])</f>
        <v>45534</v>
      </c>
      <c r="AG944" s="3"/>
      <c r="AH944" s="3">
        <f>IF(Table1[[#This Row],[TANGGAL UPDATE]]="",AH943,Table1[[#This Row],[TANGGAL UPDATE]])</f>
        <v>45535</v>
      </c>
      <c r="AI944" t="str" cm="1">
        <f t="array" ref="AI944">IF(Table1[[#This Row],[A1]]="",AI943,INDEX(Table6[3],Table1[[#This Row],[Q1]]))</f>
        <v>KO</v>
      </c>
      <c r="AJ944" t="str">
        <f>IF(Table1[[#This Row],[_KETERANGAN]]="","",Table1[[#This Row],[_KETERANGAN]])</f>
        <v/>
      </c>
      <c r="AK944" t="str" cm="1">
        <f t="array" ref="AK944">IF(Table1[[#This Row],[A1]]="",AK943,INDEX(Table6[3],Table1[[#This Row],[Q1]]))</f>
        <v>KO</v>
      </c>
      <c r="AL944" s="5" t="str" cm="1">
        <f t="array" ref="AL944">IF(Table1[[#This Row],[A1]]="",AL943,INDEX(Table6[1],Table1[[#This Row],[Q1]]))</f>
        <v>PERDANA</v>
      </c>
      <c r="AM944" t="str" cm="1">
        <f t="array" ref="AM944">IF(Table1[[#This Row],[A1]]="",AM943,INDEX(Table6[2],Table1[[#This Row],[Q1]]))</f>
        <v>BREBES</v>
      </c>
      <c r="AN944" t="str">
        <f>CONCATENATE(Table1[[#This Row],[TOKO_H]],"-",Table1[[#This Row],[KOTA_H]])</f>
        <v>PERDANA-BREBES</v>
      </c>
      <c r="AO944"/>
      <c r="AP944" t="s">
        <v>9561</v>
      </c>
      <c r="AQ944"/>
    </row>
    <row r="945" spans="1:43">
      <c r="A945" t="str">
        <f>IF(Table1[[#This Row],[KODE BARANG]]="","",MATCH(Table1[[#This Row],[KODE BARANG]],DBS[KODE BARANG],0))</f>
        <v/>
      </c>
      <c r="B945" t="str">
        <f>IF(Table1[[#This Row],[ROWID]]="","",ROW()-2)</f>
        <v/>
      </c>
      <c r="C945" t="str">
        <f>IF(Table1[[#This Row],[NAMA BARANG]]="","",IF(Table1[[#This Row],[ID]]="",C944,Table1[[#This Row],[ID]]))</f>
        <v/>
      </c>
      <c r="D945" t="str">
        <f>IF(Table1[[#This Row],[A1]]="","",MATCH(Table1[[#This Row],[A1]],Table6[5],0))</f>
        <v/>
      </c>
      <c r="E945" t="str">
        <f>IF(Table1[[#This Row],[ID]]="","",Table1[[#This Row],[TOKO-KOTA_H]])</f>
        <v/>
      </c>
      <c r="F945" t="str">
        <f>IF(Table1[[#This Row],[NOTA TOKO]]="","",ROW()-2)</f>
        <v/>
      </c>
      <c r="G945" s="59"/>
      <c r="H945" s="1"/>
      <c r="J945" s="1"/>
      <c r="K945"/>
      <c r="L945" t="str">
        <f>IF(Table1[[#This Row],[_NAMA BARANG]]="",IF(Table1[[#This Row],[//DBS]]="","",INDEX(DBS[NAMA],Table1[[#This Row],[//DBS]])),Table1[[#This Row],[_NAMA BARANG]])</f>
        <v/>
      </c>
      <c r="M945"/>
      <c r="O945" t="str">
        <f>IF(Table1[[#This Row],[ROWID]]="","",IF(Table1[[#This Row],[_KETERANGAN]]="STOCK BELUM LENGKAP","ADA",IF(Table1[[#This Row],[KODE BARANG]]="","TIDAK ADA","ADA")))</f>
        <v/>
      </c>
      <c r="R945" t="str">
        <f>IF(Table1[[#This Row],[//DBS]]="","",INDEX(DBS[ISI],Table1[[#This Row],[//DBS]]))</f>
        <v/>
      </c>
      <c r="S945" t="str">
        <f>IF(Table1[[#This Row],[//DBS]]="","",IF(Table1[[#This Row],[SATUAN_BYPASS]]="",INDEX(DBS[[SATUAN ]],Table1[[#This Row],[//DBS]]),Table1[SATUAN_BYPASS]))</f>
        <v/>
      </c>
      <c r="U945" s="58" t="str">
        <f>IF(Table1[[#This Row],[HARGA_BYPASS]]="",IF(Table1[[#This Row],[_HARGA]]="","",Table1[[#This Row],[_HARGA]]*1000),Table1[[#This Row],[HARGA_BYPASS]])</f>
        <v/>
      </c>
      <c r="V945" s="2"/>
      <c r="W945" s="2"/>
      <c r="X945" s="58" t="str">
        <f>IF(Table1[[#This Row],[ROWID]]="","",IF(Table1[[#This Row],[ROWID]]=C946,"",SUMIF(Table1[ROWID],Table1[[#This Row],[ROWID]],Table1[TOTAL])))</f>
        <v/>
      </c>
      <c r="AA94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45" t="str">
        <f>IF(Table1[[#This Row],[JUMLAH NOTA]]="","",IF(Table1[[#This Row],[CONV]]="",Table1[[#This Row],[JUMLAH NOTA]],Table1[[#This Row],[JUMLAH NOTA]]*Table1[[#This Row],[CONV]]))</f>
        <v/>
      </c>
      <c r="AC945" t="str">
        <f>IF(Table1[[#This Row],[ISI_CONV]]="","",IF(Table1[[#This Row],[CONV]]="",Table1[[#This Row],[SATUAN NOTA]],Table1[[#This Row],[SATUAN]]))</f>
        <v/>
      </c>
      <c r="AD945" s="58" t="str">
        <f>IF(Table1[[#This Row],[HARGA]]="","",IF(Table1[[#This Row],[CONV]]="",Table1[[#This Row],[HARGA]],Table1[[#This Row],[HARGA]]/Table1[[#This Row],[CONV]]))</f>
        <v/>
      </c>
      <c r="AE945" s="58" t="str">
        <f>IF(Table1[[#This Row],[HARGA_CONV]]="","",Table1[[#This Row],[HARGA_CONV]]*Table1[[#This Row],[ISI_CONV]]*(100%-(Table1[[#This Row],[DISKON]]+Table1[[#This Row],[DISKON NOTA]])))</f>
        <v/>
      </c>
      <c r="AF945" s="3">
        <f>IF(Table1[[#This Row],[TANGGAL NOTA]]="",AF944,Table1[[#This Row],[TANGGAL NOTA]])</f>
        <v>45534</v>
      </c>
      <c r="AG945" s="3"/>
      <c r="AH945" s="3">
        <f>IF(Table1[[#This Row],[TANGGAL UPDATE]]="",AH944,Table1[[#This Row],[TANGGAL UPDATE]])</f>
        <v>45535</v>
      </c>
      <c r="AI945" t="str" cm="1">
        <f t="array" ref="AI945">IF(Table1[[#This Row],[A1]]="",AI944,INDEX(Table6[3],Table1[[#This Row],[Q1]]))</f>
        <v>KO</v>
      </c>
      <c r="AJ945" t="str">
        <f>IF(Table1[[#This Row],[_KETERANGAN]]="","",Table1[[#This Row],[_KETERANGAN]])</f>
        <v/>
      </c>
      <c r="AK945" t="str" cm="1">
        <f t="array" ref="AK945">IF(Table1[[#This Row],[A1]]="",AK944,INDEX(Table6[3],Table1[[#This Row],[Q1]]))</f>
        <v>KO</v>
      </c>
      <c r="AL945" s="5" t="str" cm="1">
        <f t="array" ref="AL945">IF(Table1[[#This Row],[A1]]="",AL944,INDEX(Table6[1],Table1[[#This Row],[Q1]]))</f>
        <v>PERDANA</v>
      </c>
      <c r="AM945" t="str" cm="1">
        <f t="array" ref="AM945">IF(Table1[[#This Row],[A1]]="",AM944,INDEX(Table6[2],Table1[[#This Row],[Q1]]))</f>
        <v>BREBES</v>
      </c>
      <c r="AN945" t="str">
        <f>CONCATENATE(Table1[[#This Row],[TOKO_H]],"-",Table1[[#This Row],[KOTA_H]])</f>
        <v>PERDANA-BREBES</v>
      </c>
      <c r="AO945"/>
      <c r="AP945" t="s">
        <v>9561</v>
      </c>
      <c r="AQ945"/>
    </row>
    <row r="946" spans="1:43" ht="14.25">
      <c r="A946" t="str">
        <f>IF(Table1[[#This Row],[KODE BARANG]]="","",MATCH(Table1[[#This Row],[KODE BARANG]],DBS[KODE BARANG],0))</f>
        <v/>
      </c>
      <c r="B946" t="str">
        <f>IF(Table1[[#This Row],[ROWID]]="","",ROW()-2)</f>
        <v/>
      </c>
      <c r="C946" t="str">
        <f>IF(Table1[[#This Row],[NAMA BARANG]]="","",IF(Table1[[#This Row],[ID]]="",C945,Table1[[#This Row],[ID]]))</f>
        <v/>
      </c>
      <c r="D946" t="str">
        <f>IF(Table1[[#This Row],[A1]]="","",MATCH(Table1[[#This Row],[A1]],Table6[5],0))</f>
        <v/>
      </c>
      <c r="E946" t="str">
        <f>IF(Table1[[#This Row],[ID]]="","",Table1[[#This Row],[TOKO-KOTA_H]])</f>
        <v/>
      </c>
      <c r="F946" t="str">
        <f>IF(Table1[[#This Row],[NOTA TOKO]]="","",ROW()-2)</f>
        <v/>
      </c>
      <c r="G946" s="59"/>
      <c r="H946" s="1"/>
      <c r="J946" s="1"/>
      <c r="K946"/>
      <c r="L946" t="str">
        <f>IF(Table1[[#This Row],[_NAMA BARANG]]="",IF(Table1[[#This Row],[//DBS]]="","",INDEX(DBS[NAMA],Table1[[#This Row],[//DBS]])),Table1[[#This Row],[_NAMA BARANG]])</f>
        <v/>
      </c>
      <c r="M946" s="61"/>
      <c r="O946" t="str">
        <f>IF(Table1[[#This Row],[ROWID]]="","",IF(Table1[[#This Row],[_KETERANGAN]]="STOCK BELUM LENGKAP","ADA",IF(Table1[[#This Row],[KODE BARANG]]="","TIDAK ADA","ADA")))</f>
        <v/>
      </c>
      <c r="R946" t="str">
        <f>IF(Table1[[#This Row],[//DBS]]="","",INDEX(DBS[ISI],Table1[[#This Row],[//DBS]]))</f>
        <v/>
      </c>
      <c r="S946" t="str">
        <f>IF(Table1[[#This Row],[//DBS]]="","",IF(Table1[[#This Row],[SATUAN_BYPASS]]="",INDEX(DBS[[SATUAN ]],Table1[[#This Row],[//DBS]]),Table1[SATUAN_BYPASS]))</f>
        <v/>
      </c>
      <c r="U946" s="58" t="str">
        <f>IF(Table1[[#This Row],[HARGA_BYPASS]]="",IF(Table1[[#This Row],[_HARGA]]="","",Table1[[#This Row],[_HARGA]]*1000),Table1[[#This Row],[HARGA_BYPASS]])</f>
        <v/>
      </c>
      <c r="V946" s="2"/>
      <c r="W946" s="2"/>
      <c r="X946" s="58" t="str">
        <f>IF(Table1[[#This Row],[ROWID]]="","",IF(Table1[[#This Row],[ROWID]]=C947,"",SUMIF(Table1[ROWID],Table1[[#This Row],[ROWID]],Table1[TOTAL])))</f>
        <v/>
      </c>
      <c r="AA94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46" t="str">
        <f>IF(Table1[[#This Row],[JUMLAH NOTA]]="","",IF(Table1[[#This Row],[CONV]]="",Table1[[#This Row],[JUMLAH NOTA]],Table1[[#This Row],[JUMLAH NOTA]]*Table1[[#This Row],[CONV]]))</f>
        <v/>
      </c>
      <c r="AC946" t="str">
        <f>IF(Table1[[#This Row],[ISI_CONV]]="","",IF(Table1[[#This Row],[CONV]]="",Table1[[#This Row],[SATUAN NOTA]],Table1[[#This Row],[SATUAN]]))</f>
        <v/>
      </c>
      <c r="AD946" s="58" t="str">
        <f>IF(Table1[[#This Row],[HARGA]]="","",IF(Table1[[#This Row],[CONV]]="",Table1[[#This Row],[HARGA]],Table1[[#This Row],[HARGA]]/Table1[[#This Row],[CONV]]))</f>
        <v/>
      </c>
      <c r="AE946" s="58" t="str">
        <f>IF(Table1[[#This Row],[HARGA_CONV]]="","",Table1[[#This Row],[HARGA_CONV]]*Table1[[#This Row],[ISI_CONV]]*(100%-(Table1[[#This Row],[DISKON]]+Table1[[#This Row],[DISKON NOTA]])))</f>
        <v/>
      </c>
      <c r="AF946" s="3">
        <f>IF(Table1[[#This Row],[TANGGAL NOTA]]="",AF945,Table1[[#This Row],[TANGGAL NOTA]])</f>
        <v>45534</v>
      </c>
      <c r="AG946" s="3"/>
      <c r="AH946" s="3">
        <f>IF(Table1[[#This Row],[TANGGAL UPDATE]]="",AH945,Table1[[#This Row],[TANGGAL UPDATE]])</f>
        <v>45535</v>
      </c>
      <c r="AI946" t="str" cm="1">
        <f t="array" ref="AI946">IF(Table1[[#This Row],[A1]]="",AI945,INDEX(Table6[3],Table1[[#This Row],[Q1]]))</f>
        <v>KO</v>
      </c>
      <c r="AJ946" t="str">
        <f>IF(Table1[[#This Row],[_KETERANGAN]]="","",Table1[[#This Row],[_KETERANGAN]])</f>
        <v/>
      </c>
      <c r="AK946" t="str" cm="1">
        <f t="array" ref="AK946">IF(Table1[[#This Row],[A1]]="",AK945,INDEX(Table6[3],Table1[[#This Row],[Q1]]))</f>
        <v>KO</v>
      </c>
      <c r="AL946" s="5" t="str" cm="1">
        <f t="array" ref="AL946">IF(Table1[[#This Row],[A1]]="",AL945,INDEX(Table6[1],Table1[[#This Row],[Q1]]))</f>
        <v>PERDANA</v>
      </c>
      <c r="AM946" t="str" cm="1">
        <f t="array" ref="AM946">IF(Table1[[#This Row],[A1]]="",AM945,INDEX(Table6[2],Table1[[#This Row],[Q1]]))</f>
        <v>BREBES</v>
      </c>
      <c r="AN946" t="str">
        <f>CONCATENATE(Table1[[#This Row],[TOKO_H]],"-",Table1[[#This Row],[KOTA_H]])</f>
        <v>PERDANA-BREBES</v>
      </c>
      <c r="AO946"/>
      <c r="AP946" t="s">
        <v>9561</v>
      </c>
      <c r="AQ946"/>
    </row>
    <row r="947" spans="1:43">
      <c r="A947" t="str">
        <f>IF(Table1[[#This Row],[KODE BARANG]]="","",MATCH(Table1[[#This Row],[KODE BARANG]],DBS[KODE BARANG],0))</f>
        <v/>
      </c>
      <c r="B947" t="str">
        <f>IF(Table1[[#This Row],[ROWID]]="","",ROW()-2)</f>
        <v/>
      </c>
      <c r="C947" t="str">
        <f>IF(Table1[[#This Row],[NAMA BARANG]]="","",IF(Table1[[#This Row],[ID]]="",C946,Table1[[#This Row],[ID]]))</f>
        <v/>
      </c>
      <c r="D947" t="str">
        <f>IF(Table1[[#This Row],[A1]]="","",MATCH(Table1[[#This Row],[A1]],Table6[5],0))</f>
        <v/>
      </c>
      <c r="E947" t="str">
        <f>IF(Table1[[#This Row],[ID]]="","",Table1[[#This Row],[TOKO-KOTA_H]])</f>
        <v/>
      </c>
      <c r="F947" t="str">
        <f>IF(Table1[[#This Row],[NOTA TOKO]]="","",ROW()-2)</f>
        <v/>
      </c>
      <c r="G947" s="59"/>
      <c r="H947" s="1"/>
      <c r="J947" s="1"/>
      <c r="K947"/>
      <c r="L947" t="str">
        <f>IF(Table1[[#This Row],[_NAMA BARANG]]="",IF(Table1[[#This Row],[//DBS]]="","",INDEX(DBS[NAMA],Table1[[#This Row],[//DBS]])),Table1[[#This Row],[_NAMA BARANG]])</f>
        <v/>
      </c>
      <c r="M947"/>
      <c r="O947" t="str">
        <f>IF(Table1[[#This Row],[ROWID]]="","",IF(Table1[[#This Row],[_KETERANGAN]]="STOCK BELUM LENGKAP","ADA",IF(Table1[[#This Row],[KODE BARANG]]="","TIDAK ADA","ADA")))</f>
        <v/>
      </c>
      <c r="R947" t="str">
        <f>IF(Table1[[#This Row],[//DBS]]="","",INDEX(DBS[ISI],Table1[[#This Row],[//DBS]]))</f>
        <v/>
      </c>
      <c r="S947" t="str">
        <f>IF(Table1[[#This Row],[//DBS]]="","",IF(Table1[[#This Row],[SATUAN_BYPASS]]="",INDEX(DBS[[SATUAN ]],Table1[[#This Row],[//DBS]]),Table1[SATUAN_BYPASS]))</f>
        <v/>
      </c>
      <c r="U947" s="58" t="str">
        <f>IF(Table1[[#This Row],[HARGA_BYPASS]]="",IF(Table1[[#This Row],[_HARGA]]="","",Table1[[#This Row],[_HARGA]]*1000),Table1[[#This Row],[HARGA_BYPASS]])</f>
        <v/>
      </c>
      <c r="V947" s="2"/>
      <c r="W947" s="2"/>
      <c r="X947" s="58" t="str">
        <f>IF(Table1[[#This Row],[ROWID]]="","",IF(Table1[[#This Row],[ROWID]]=C948,"",SUMIF(Table1[ROWID],Table1[[#This Row],[ROWID]],Table1[TOTAL])))</f>
        <v/>
      </c>
      <c r="AA94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47" t="str">
        <f>IF(Table1[[#This Row],[JUMLAH NOTA]]="","",IF(Table1[[#This Row],[CONV]]="",Table1[[#This Row],[JUMLAH NOTA]],Table1[[#This Row],[JUMLAH NOTA]]*Table1[[#This Row],[CONV]]))</f>
        <v/>
      </c>
      <c r="AC947" t="str">
        <f>IF(Table1[[#This Row],[ISI_CONV]]="","",IF(Table1[[#This Row],[CONV]]="",Table1[[#This Row],[SATUAN NOTA]],Table1[[#This Row],[SATUAN]]))</f>
        <v/>
      </c>
      <c r="AD947" s="58" t="str">
        <f>IF(Table1[[#This Row],[HARGA]]="","",IF(Table1[[#This Row],[CONV]]="",Table1[[#This Row],[HARGA]],Table1[[#This Row],[HARGA]]/Table1[[#This Row],[CONV]]))</f>
        <v/>
      </c>
      <c r="AE947" s="58" t="str">
        <f>IF(Table1[[#This Row],[HARGA_CONV]]="","",Table1[[#This Row],[HARGA_CONV]]*Table1[[#This Row],[ISI_CONV]]*(100%-(Table1[[#This Row],[DISKON]]+Table1[[#This Row],[DISKON NOTA]])))</f>
        <v/>
      </c>
      <c r="AF947" s="3">
        <f>IF(Table1[[#This Row],[TANGGAL NOTA]]="",AF946,Table1[[#This Row],[TANGGAL NOTA]])</f>
        <v>45534</v>
      </c>
      <c r="AG947" s="3"/>
      <c r="AH947" s="3">
        <f>IF(Table1[[#This Row],[TANGGAL UPDATE]]="",AH946,Table1[[#This Row],[TANGGAL UPDATE]])</f>
        <v>45535</v>
      </c>
      <c r="AI947" t="str" cm="1">
        <f t="array" ref="AI947">IF(Table1[[#This Row],[A1]]="",AI946,INDEX(Table6[3],Table1[[#This Row],[Q1]]))</f>
        <v>KO</v>
      </c>
      <c r="AJ947" t="str">
        <f>IF(Table1[[#This Row],[_KETERANGAN]]="","",Table1[[#This Row],[_KETERANGAN]])</f>
        <v/>
      </c>
      <c r="AK947" t="str" cm="1">
        <f t="array" ref="AK947">IF(Table1[[#This Row],[A1]]="",AK946,INDEX(Table6[3],Table1[[#This Row],[Q1]]))</f>
        <v>KO</v>
      </c>
      <c r="AL947" s="5" t="str" cm="1">
        <f t="array" ref="AL947">IF(Table1[[#This Row],[A1]]="",AL946,INDEX(Table6[1],Table1[[#This Row],[Q1]]))</f>
        <v>PERDANA</v>
      </c>
      <c r="AM947" t="str" cm="1">
        <f t="array" ref="AM947">IF(Table1[[#This Row],[A1]]="",AM946,INDEX(Table6[2],Table1[[#This Row],[Q1]]))</f>
        <v>BREBES</v>
      </c>
      <c r="AN947" t="str">
        <f>CONCATENATE(Table1[[#This Row],[TOKO_H]],"-",Table1[[#This Row],[KOTA_H]])</f>
        <v>PERDANA-BREBES</v>
      </c>
      <c r="AO947"/>
      <c r="AP947" t="s">
        <v>9561</v>
      </c>
      <c r="AQ947"/>
    </row>
    <row r="948" spans="1:43">
      <c r="A948" t="str">
        <f>IF(Table1[[#This Row],[KODE BARANG]]="","",MATCH(Table1[[#This Row],[KODE BARANG]],DBS[KODE BARANG],0))</f>
        <v/>
      </c>
      <c r="B948" t="str">
        <f>IF(Table1[[#This Row],[ROWID]]="","",ROW()-2)</f>
        <v/>
      </c>
      <c r="C948" t="str">
        <f>IF(Table1[[#This Row],[NAMA BARANG]]="","",IF(Table1[[#This Row],[ID]]="",C947,Table1[[#This Row],[ID]]))</f>
        <v/>
      </c>
      <c r="D948" t="str">
        <f>IF(Table1[[#This Row],[A1]]="","",MATCH(Table1[[#This Row],[A1]],Table6[5],0))</f>
        <v/>
      </c>
      <c r="E948" t="str">
        <f>IF(Table1[[#This Row],[ID]]="","",Table1[[#This Row],[TOKO-KOTA_H]])</f>
        <v/>
      </c>
      <c r="F948" t="str">
        <f>IF(Table1[[#This Row],[NOTA TOKO]]="","",ROW()-2)</f>
        <v/>
      </c>
      <c r="G948" s="59"/>
      <c r="H948" s="1"/>
      <c r="J948" s="1"/>
      <c r="K948"/>
      <c r="L948" t="str">
        <f>IF(Table1[[#This Row],[_NAMA BARANG]]="",IF(Table1[[#This Row],[//DBS]]="","",INDEX(DBS[NAMA],Table1[[#This Row],[//DBS]])),Table1[[#This Row],[_NAMA BARANG]])</f>
        <v/>
      </c>
      <c r="M948"/>
      <c r="O948" t="str">
        <f>IF(Table1[[#This Row],[ROWID]]="","",IF(Table1[[#This Row],[_KETERANGAN]]="STOCK BELUM LENGKAP","ADA",IF(Table1[[#This Row],[KODE BARANG]]="","TIDAK ADA","ADA")))</f>
        <v/>
      </c>
      <c r="R948" t="str">
        <f>IF(Table1[[#This Row],[//DBS]]="","",INDEX(DBS[ISI],Table1[[#This Row],[//DBS]]))</f>
        <v/>
      </c>
      <c r="S948" t="str">
        <f>IF(Table1[[#This Row],[//DBS]]="","",IF(Table1[[#This Row],[SATUAN_BYPASS]]="",INDEX(DBS[[SATUAN ]],Table1[[#This Row],[//DBS]]),Table1[SATUAN_BYPASS]))</f>
        <v/>
      </c>
      <c r="U948" s="58" t="str">
        <f>IF(Table1[[#This Row],[HARGA_BYPASS]]="",IF(Table1[[#This Row],[_HARGA]]="","",Table1[[#This Row],[_HARGA]]*1000),Table1[[#This Row],[HARGA_BYPASS]])</f>
        <v/>
      </c>
      <c r="V948" s="2"/>
      <c r="W948" s="2"/>
      <c r="X948" s="58" t="str">
        <f>IF(Table1[[#This Row],[ROWID]]="","",IF(Table1[[#This Row],[ROWID]]=C949,"",SUMIF(Table1[ROWID],Table1[[#This Row],[ROWID]],Table1[TOTAL])))</f>
        <v/>
      </c>
      <c r="AA94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48" t="str">
        <f>IF(Table1[[#This Row],[JUMLAH NOTA]]="","",IF(Table1[[#This Row],[CONV]]="",Table1[[#This Row],[JUMLAH NOTA]],Table1[[#This Row],[JUMLAH NOTA]]*Table1[[#This Row],[CONV]]))</f>
        <v/>
      </c>
      <c r="AC948" t="str">
        <f>IF(Table1[[#This Row],[ISI_CONV]]="","",IF(Table1[[#This Row],[CONV]]="",Table1[[#This Row],[SATUAN NOTA]],Table1[[#This Row],[SATUAN]]))</f>
        <v/>
      </c>
      <c r="AD948" s="58" t="str">
        <f>IF(Table1[[#This Row],[HARGA]]="","",IF(Table1[[#This Row],[CONV]]="",Table1[[#This Row],[HARGA]],Table1[[#This Row],[HARGA]]/Table1[[#This Row],[CONV]]))</f>
        <v/>
      </c>
      <c r="AE948" s="58" t="str">
        <f>IF(Table1[[#This Row],[HARGA_CONV]]="","",Table1[[#This Row],[HARGA_CONV]]*Table1[[#This Row],[ISI_CONV]]*(100%-(Table1[[#This Row],[DISKON]]+Table1[[#This Row],[DISKON NOTA]])))</f>
        <v/>
      </c>
      <c r="AF948" s="3">
        <f>IF(Table1[[#This Row],[TANGGAL NOTA]]="",AF947,Table1[[#This Row],[TANGGAL NOTA]])</f>
        <v>45534</v>
      </c>
      <c r="AG948" s="3"/>
      <c r="AH948" s="3">
        <f>IF(Table1[[#This Row],[TANGGAL UPDATE]]="",AH947,Table1[[#This Row],[TANGGAL UPDATE]])</f>
        <v>45535</v>
      </c>
      <c r="AI948" t="str" cm="1">
        <f t="array" ref="AI948">IF(Table1[[#This Row],[A1]]="",AI947,INDEX(Table6[3],Table1[[#This Row],[Q1]]))</f>
        <v>KO</v>
      </c>
      <c r="AJ948" t="str">
        <f>IF(Table1[[#This Row],[_KETERANGAN]]="","",Table1[[#This Row],[_KETERANGAN]])</f>
        <v/>
      </c>
      <c r="AK948" t="str" cm="1">
        <f t="array" ref="AK948">IF(Table1[[#This Row],[A1]]="",AK947,INDEX(Table6[3],Table1[[#This Row],[Q1]]))</f>
        <v>KO</v>
      </c>
      <c r="AL948" s="5" t="str" cm="1">
        <f t="array" ref="AL948">IF(Table1[[#This Row],[A1]]="",AL947,INDEX(Table6[1],Table1[[#This Row],[Q1]]))</f>
        <v>PERDANA</v>
      </c>
      <c r="AM948" t="str" cm="1">
        <f t="array" ref="AM948">IF(Table1[[#This Row],[A1]]="",AM947,INDEX(Table6[2],Table1[[#This Row],[Q1]]))</f>
        <v>BREBES</v>
      </c>
      <c r="AN948" t="str">
        <f>CONCATENATE(Table1[[#This Row],[TOKO_H]],"-",Table1[[#This Row],[KOTA_H]])</f>
        <v>PERDANA-BREBES</v>
      </c>
      <c r="AO948"/>
      <c r="AP948" t="s">
        <v>9561</v>
      </c>
      <c r="AQ948"/>
    </row>
    <row r="949" spans="1:43">
      <c r="A949" t="str">
        <f>IF(Table1[[#This Row],[KODE BARANG]]="","",MATCH(Table1[[#This Row],[KODE BARANG]],DBS[KODE BARANG],0))</f>
        <v/>
      </c>
      <c r="B949" t="str">
        <f>IF(Table1[[#This Row],[ROWID]]="","",ROW()-2)</f>
        <v/>
      </c>
      <c r="C949" t="str">
        <f>IF(Table1[[#This Row],[NAMA BARANG]]="","",IF(Table1[[#This Row],[ID]]="",C948,Table1[[#This Row],[ID]]))</f>
        <v/>
      </c>
      <c r="D949" t="str">
        <f>IF(Table1[[#This Row],[A1]]="","",MATCH(Table1[[#This Row],[A1]],Table6[5],0))</f>
        <v/>
      </c>
      <c r="E949" t="str">
        <f>IF(Table1[[#This Row],[ID]]="","",Table1[[#This Row],[TOKO-KOTA_H]])</f>
        <v/>
      </c>
      <c r="F949" t="str">
        <f>IF(Table1[[#This Row],[NOTA TOKO]]="","",ROW()-2)</f>
        <v/>
      </c>
      <c r="G949" s="59"/>
      <c r="H949" s="1"/>
      <c r="J949" s="1"/>
      <c r="K949"/>
      <c r="L949" t="str">
        <f>IF(Table1[[#This Row],[_NAMA BARANG]]="",IF(Table1[[#This Row],[//DBS]]="","",INDEX(DBS[NAMA],Table1[[#This Row],[//DBS]])),Table1[[#This Row],[_NAMA BARANG]])</f>
        <v/>
      </c>
      <c r="M949"/>
      <c r="O949" t="str">
        <f>IF(Table1[[#This Row],[ROWID]]="","",IF(Table1[[#This Row],[_KETERANGAN]]="STOCK BELUM LENGKAP","ADA",IF(Table1[[#This Row],[KODE BARANG]]="","TIDAK ADA","ADA")))</f>
        <v/>
      </c>
      <c r="R949" t="str">
        <f>IF(Table1[[#This Row],[//DBS]]="","",INDEX(DBS[ISI],Table1[[#This Row],[//DBS]]))</f>
        <v/>
      </c>
      <c r="S949" t="str">
        <f>IF(Table1[[#This Row],[//DBS]]="","",IF(Table1[[#This Row],[SATUAN_BYPASS]]="",INDEX(DBS[[SATUAN ]],Table1[[#This Row],[//DBS]]),Table1[SATUAN_BYPASS]))</f>
        <v/>
      </c>
      <c r="U949" s="58" t="str">
        <f>IF(Table1[[#This Row],[HARGA_BYPASS]]="",IF(Table1[[#This Row],[_HARGA]]="","",Table1[[#This Row],[_HARGA]]*1000),Table1[[#This Row],[HARGA_BYPASS]])</f>
        <v/>
      </c>
      <c r="V949" s="2"/>
      <c r="W949" s="2"/>
      <c r="X949" s="58" t="str">
        <f>IF(Table1[[#This Row],[ROWID]]="","",IF(Table1[[#This Row],[ROWID]]=C950,"",SUMIF(Table1[ROWID],Table1[[#This Row],[ROWID]],Table1[TOTAL])))</f>
        <v/>
      </c>
      <c r="AA94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49" t="str">
        <f>IF(Table1[[#This Row],[JUMLAH NOTA]]="","",IF(Table1[[#This Row],[CONV]]="",Table1[[#This Row],[JUMLAH NOTA]],Table1[[#This Row],[JUMLAH NOTA]]*Table1[[#This Row],[CONV]]))</f>
        <v/>
      </c>
      <c r="AC949" t="str">
        <f>IF(Table1[[#This Row],[ISI_CONV]]="","",IF(Table1[[#This Row],[CONV]]="",Table1[[#This Row],[SATUAN NOTA]],Table1[[#This Row],[SATUAN]]))</f>
        <v/>
      </c>
      <c r="AD949" s="58" t="str">
        <f>IF(Table1[[#This Row],[HARGA]]="","",IF(Table1[[#This Row],[CONV]]="",Table1[[#This Row],[HARGA]],Table1[[#This Row],[HARGA]]/Table1[[#This Row],[CONV]]))</f>
        <v/>
      </c>
      <c r="AE949" s="58" t="str">
        <f>IF(Table1[[#This Row],[HARGA_CONV]]="","",Table1[[#This Row],[HARGA_CONV]]*Table1[[#This Row],[ISI_CONV]]*(100%-(Table1[[#This Row],[DISKON]]+Table1[[#This Row],[DISKON NOTA]])))</f>
        <v/>
      </c>
      <c r="AF949" s="3">
        <f>IF(Table1[[#This Row],[TANGGAL NOTA]]="",AF948,Table1[[#This Row],[TANGGAL NOTA]])</f>
        <v>45534</v>
      </c>
      <c r="AG949" s="3"/>
      <c r="AH949" s="3">
        <f>IF(Table1[[#This Row],[TANGGAL UPDATE]]="",AH948,Table1[[#This Row],[TANGGAL UPDATE]])</f>
        <v>45535</v>
      </c>
      <c r="AI949" t="str" cm="1">
        <f t="array" ref="AI949">IF(Table1[[#This Row],[A1]]="",AI948,INDEX(Table6[3],Table1[[#This Row],[Q1]]))</f>
        <v>KO</v>
      </c>
      <c r="AJ949" t="str">
        <f>IF(Table1[[#This Row],[_KETERANGAN]]="","",Table1[[#This Row],[_KETERANGAN]])</f>
        <v/>
      </c>
      <c r="AK949" t="str" cm="1">
        <f t="array" ref="AK949">IF(Table1[[#This Row],[A1]]="",AK948,INDEX(Table6[3],Table1[[#This Row],[Q1]]))</f>
        <v>KO</v>
      </c>
      <c r="AL949" s="5" t="str" cm="1">
        <f t="array" ref="AL949">IF(Table1[[#This Row],[A1]]="",AL948,INDEX(Table6[1],Table1[[#This Row],[Q1]]))</f>
        <v>PERDANA</v>
      </c>
      <c r="AM949" t="str" cm="1">
        <f t="array" ref="AM949">IF(Table1[[#This Row],[A1]]="",AM948,INDEX(Table6[2],Table1[[#This Row],[Q1]]))</f>
        <v>BREBES</v>
      </c>
      <c r="AN949" t="str">
        <f>CONCATENATE(Table1[[#This Row],[TOKO_H]],"-",Table1[[#This Row],[KOTA_H]])</f>
        <v>PERDANA-BREBES</v>
      </c>
      <c r="AO949"/>
      <c r="AP949" t="s">
        <v>9561</v>
      </c>
      <c r="AQ949"/>
    </row>
    <row r="950" spans="1:43">
      <c r="A950" t="str">
        <f>IF(Table1[[#This Row],[KODE BARANG]]="","",MATCH(Table1[[#This Row],[KODE BARANG]],DBS[KODE BARANG],0))</f>
        <v/>
      </c>
      <c r="B950" t="str">
        <f>IF(Table1[[#This Row],[ROWID]]="","",ROW()-2)</f>
        <v/>
      </c>
      <c r="C950" t="str">
        <f>IF(Table1[[#This Row],[NAMA BARANG]]="","",IF(Table1[[#This Row],[ID]]="",C949,Table1[[#This Row],[ID]]))</f>
        <v/>
      </c>
      <c r="D950" t="str">
        <f>IF(Table1[[#This Row],[A1]]="","",MATCH(Table1[[#This Row],[A1]],Table6[5],0))</f>
        <v/>
      </c>
      <c r="E950" t="str">
        <f>IF(Table1[[#This Row],[ID]]="","",Table1[[#This Row],[TOKO-KOTA_H]])</f>
        <v/>
      </c>
      <c r="F950" t="str">
        <f>IF(Table1[[#This Row],[NOTA TOKO]]="","",ROW()-2)</f>
        <v/>
      </c>
      <c r="G950" s="59"/>
      <c r="H950" s="1"/>
      <c r="J950" s="1"/>
      <c r="K950"/>
      <c r="L950" t="str">
        <f>IF(Table1[[#This Row],[_NAMA BARANG]]="",IF(Table1[[#This Row],[//DBS]]="","",INDEX(DBS[NAMA],Table1[[#This Row],[//DBS]])),Table1[[#This Row],[_NAMA BARANG]])</f>
        <v/>
      </c>
      <c r="M950"/>
      <c r="O950" t="str">
        <f>IF(Table1[[#This Row],[ROWID]]="","",IF(Table1[[#This Row],[_KETERANGAN]]="STOCK BELUM LENGKAP","ADA",IF(Table1[[#This Row],[KODE BARANG]]="","TIDAK ADA","ADA")))</f>
        <v/>
      </c>
      <c r="R950" t="str">
        <f>IF(Table1[[#This Row],[//DBS]]="","",INDEX(DBS[ISI],Table1[[#This Row],[//DBS]]))</f>
        <v/>
      </c>
      <c r="S950" t="str">
        <f>IF(Table1[[#This Row],[//DBS]]="","",IF(Table1[[#This Row],[SATUAN_BYPASS]]="",INDEX(DBS[[SATUAN ]],Table1[[#This Row],[//DBS]]),Table1[SATUAN_BYPASS]))</f>
        <v/>
      </c>
      <c r="U950" s="58" t="str">
        <f>IF(Table1[[#This Row],[HARGA_BYPASS]]="",IF(Table1[[#This Row],[_HARGA]]="","",Table1[[#This Row],[_HARGA]]*1000),Table1[[#This Row],[HARGA_BYPASS]])</f>
        <v/>
      </c>
      <c r="V950" s="2"/>
      <c r="W950" s="2"/>
      <c r="X950" s="58" t="str">
        <f>IF(Table1[[#This Row],[ROWID]]="","",IF(Table1[[#This Row],[ROWID]]=C951,"",SUMIF(Table1[ROWID],Table1[[#This Row],[ROWID]],Table1[TOTAL])))</f>
        <v/>
      </c>
      <c r="AA95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50" t="str">
        <f>IF(Table1[[#This Row],[JUMLAH NOTA]]="","",IF(Table1[[#This Row],[CONV]]="",Table1[[#This Row],[JUMLAH NOTA]],Table1[[#This Row],[JUMLAH NOTA]]*Table1[[#This Row],[CONV]]))</f>
        <v/>
      </c>
      <c r="AC950" t="str">
        <f>IF(Table1[[#This Row],[ISI_CONV]]="","",IF(Table1[[#This Row],[CONV]]="",Table1[[#This Row],[SATUAN NOTA]],Table1[[#This Row],[SATUAN]]))</f>
        <v/>
      </c>
      <c r="AD950" s="58" t="str">
        <f>IF(Table1[[#This Row],[HARGA]]="","",IF(Table1[[#This Row],[CONV]]="",Table1[[#This Row],[HARGA]],Table1[[#This Row],[HARGA]]/Table1[[#This Row],[CONV]]))</f>
        <v/>
      </c>
      <c r="AE950" s="58" t="str">
        <f>IF(Table1[[#This Row],[HARGA_CONV]]="","",Table1[[#This Row],[HARGA_CONV]]*Table1[[#This Row],[ISI_CONV]]*(100%-(Table1[[#This Row],[DISKON]]+Table1[[#This Row],[DISKON NOTA]])))</f>
        <v/>
      </c>
      <c r="AF950" s="3">
        <f>IF(Table1[[#This Row],[TANGGAL NOTA]]="",AF949,Table1[[#This Row],[TANGGAL NOTA]])</f>
        <v>45534</v>
      </c>
      <c r="AG950" s="3"/>
      <c r="AH950" s="3">
        <f>IF(Table1[[#This Row],[TANGGAL UPDATE]]="",AH949,Table1[[#This Row],[TANGGAL UPDATE]])</f>
        <v>45535</v>
      </c>
      <c r="AI950" t="str" cm="1">
        <f t="array" ref="AI950">IF(Table1[[#This Row],[A1]]="",AI949,INDEX(Table6[3],Table1[[#This Row],[Q1]]))</f>
        <v>KO</v>
      </c>
      <c r="AJ950" t="str">
        <f>IF(Table1[[#This Row],[_KETERANGAN]]="","",Table1[[#This Row],[_KETERANGAN]])</f>
        <v/>
      </c>
      <c r="AK950" t="str" cm="1">
        <f t="array" ref="AK950">IF(Table1[[#This Row],[A1]]="",AK949,INDEX(Table6[3],Table1[[#This Row],[Q1]]))</f>
        <v>KO</v>
      </c>
      <c r="AL950" s="5" t="str" cm="1">
        <f t="array" ref="AL950">IF(Table1[[#This Row],[A1]]="",AL949,INDEX(Table6[1],Table1[[#This Row],[Q1]]))</f>
        <v>PERDANA</v>
      </c>
      <c r="AM950" t="str" cm="1">
        <f t="array" ref="AM950">IF(Table1[[#This Row],[A1]]="",AM949,INDEX(Table6[2],Table1[[#This Row],[Q1]]))</f>
        <v>BREBES</v>
      </c>
      <c r="AN950" t="str">
        <f>CONCATENATE(Table1[[#This Row],[TOKO_H]],"-",Table1[[#This Row],[KOTA_H]])</f>
        <v>PERDANA-BREBES</v>
      </c>
      <c r="AO950"/>
      <c r="AP950" t="s">
        <v>9561</v>
      </c>
      <c r="AQ950"/>
    </row>
    <row r="951" spans="1:43">
      <c r="A951" t="str">
        <f>IF(Table1[[#This Row],[KODE BARANG]]="","",MATCH(Table1[[#This Row],[KODE BARANG]],DBS[KODE BARANG],0))</f>
        <v/>
      </c>
      <c r="B951" t="str">
        <f>IF(Table1[[#This Row],[ROWID]]="","",ROW()-2)</f>
        <v/>
      </c>
      <c r="C951" t="str">
        <f>IF(Table1[[#This Row],[NAMA BARANG]]="","",IF(Table1[[#This Row],[ID]]="",C950,Table1[[#This Row],[ID]]))</f>
        <v/>
      </c>
      <c r="D951" t="str">
        <f>IF(Table1[[#This Row],[A1]]="","",MATCH(Table1[[#This Row],[A1]],Table6[5],0))</f>
        <v/>
      </c>
      <c r="E951" t="str">
        <f>IF(Table1[[#This Row],[ID]]="","",Table1[[#This Row],[TOKO-KOTA_H]])</f>
        <v/>
      </c>
      <c r="F951" t="str">
        <f>IF(Table1[[#This Row],[NOTA TOKO]]="","",ROW()-2)</f>
        <v/>
      </c>
      <c r="G951" s="59"/>
      <c r="H951" s="1"/>
      <c r="J951" s="1"/>
      <c r="K951"/>
      <c r="L951" t="str">
        <f>IF(Table1[[#This Row],[_NAMA BARANG]]="",IF(Table1[[#This Row],[//DBS]]="","",INDEX(DBS[NAMA],Table1[[#This Row],[//DBS]])),Table1[[#This Row],[_NAMA BARANG]])</f>
        <v/>
      </c>
      <c r="M951"/>
      <c r="O951" t="str">
        <f>IF(Table1[[#This Row],[ROWID]]="","",IF(Table1[[#This Row],[_KETERANGAN]]="STOCK BELUM LENGKAP","ADA",IF(Table1[[#This Row],[KODE BARANG]]="","TIDAK ADA","ADA")))</f>
        <v/>
      </c>
      <c r="R951" t="str">
        <f>IF(Table1[[#This Row],[//DBS]]="","",INDEX(DBS[ISI],Table1[[#This Row],[//DBS]]))</f>
        <v/>
      </c>
      <c r="S951" t="str">
        <f>IF(Table1[[#This Row],[//DBS]]="","",IF(Table1[[#This Row],[SATUAN_BYPASS]]="",INDEX(DBS[[SATUAN ]],Table1[[#This Row],[//DBS]]),Table1[SATUAN_BYPASS]))</f>
        <v/>
      </c>
      <c r="U951" s="58" t="str">
        <f>IF(Table1[[#This Row],[HARGA_BYPASS]]="",IF(Table1[[#This Row],[_HARGA]]="","",Table1[[#This Row],[_HARGA]]*1000),Table1[[#This Row],[HARGA_BYPASS]])</f>
        <v/>
      </c>
      <c r="V951" s="2"/>
      <c r="W951" s="2"/>
      <c r="X951" s="58" t="str">
        <f>IF(Table1[[#This Row],[ROWID]]="","",IF(Table1[[#This Row],[ROWID]]=C952,"",SUMIF(Table1[ROWID],Table1[[#This Row],[ROWID]],Table1[TOTAL])))</f>
        <v/>
      </c>
      <c r="AA95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51" t="str">
        <f>IF(Table1[[#This Row],[JUMLAH NOTA]]="","",IF(Table1[[#This Row],[CONV]]="",Table1[[#This Row],[JUMLAH NOTA]],Table1[[#This Row],[JUMLAH NOTA]]*Table1[[#This Row],[CONV]]))</f>
        <v/>
      </c>
      <c r="AC951" t="str">
        <f>IF(Table1[[#This Row],[ISI_CONV]]="","",IF(Table1[[#This Row],[CONV]]="",Table1[[#This Row],[SATUAN NOTA]],Table1[[#This Row],[SATUAN]]))</f>
        <v/>
      </c>
      <c r="AD951" s="58" t="str">
        <f>IF(Table1[[#This Row],[HARGA]]="","",IF(Table1[[#This Row],[CONV]]="",Table1[[#This Row],[HARGA]],Table1[[#This Row],[HARGA]]/Table1[[#This Row],[CONV]]))</f>
        <v/>
      </c>
      <c r="AE951" s="58" t="str">
        <f>IF(Table1[[#This Row],[HARGA_CONV]]="","",Table1[[#This Row],[HARGA_CONV]]*Table1[[#This Row],[ISI_CONV]]*(100%-(Table1[[#This Row],[DISKON]]+Table1[[#This Row],[DISKON NOTA]])))</f>
        <v/>
      </c>
      <c r="AF951" s="3">
        <f>IF(Table1[[#This Row],[TANGGAL NOTA]]="",AF950,Table1[[#This Row],[TANGGAL NOTA]])</f>
        <v>45534</v>
      </c>
      <c r="AG951" s="3"/>
      <c r="AH951" s="3">
        <f>IF(Table1[[#This Row],[TANGGAL UPDATE]]="",AH950,Table1[[#This Row],[TANGGAL UPDATE]])</f>
        <v>45535</v>
      </c>
      <c r="AI951" t="str" cm="1">
        <f t="array" ref="AI951">IF(Table1[[#This Row],[A1]]="",AI950,INDEX(Table6[3],Table1[[#This Row],[Q1]]))</f>
        <v>KO</v>
      </c>
      <c r="AJ951" t="str">
        <f>IF(Table1[[#This Row],[_KETERANGAN]]="","",Table1[[#This Row],[_KETERANGAN]])</f>
        <v/>
      </c>
      <c r="AK951" t="str" cm="1">
        <f t="array" ref="AK951">IF(Table1[[#This Row],[A1]]="",AK950,INDEX(Table6[3],Table1[[#This Row],[Q1]]))</f>
        <v>KO</v>
      </c>
      <c r="AL951" s="5" t="str" cm="1">
        <f t="array" ref="AL951">IF(Table1[[#This Row],[A1]]="",AL950,INDEX(Table6[1],Table1[[#This Row],[Q1]]))</f>
        <v>PERDANA</v>
      </c>
      <c r="AM951" t="str" cm="1">
        <f t="array" ref="AM951">IF(Table1[[#This Row],[A1]]="",AM950,INDEX(Table6[2],Table1[[#This Row],[Q1]]))</f>
        <v>BREBES</v>
      </c>
      <c r="AN951" t="str">
        <f>CONCATENATE(Table1[[#This Row],[TOKO_H]],"-",Table1[[#This Row],[KOTA_H]])</f>
        <v>PERDANA-BREBES</v>
      </c>
      <c r="AO951"/>
      <c r="AP951" t="s">
        <v>9561</v>
      </c>
      <c r="AQ951"/>
    </row>
    <row r="952" spans="1:43">
      <c r="A952" t="str">
        <f>IF(Table1[[#This Row],[KODE BARANG]]="","",MATCH(Table1[[#This Row],[KODE BARANG]],DBS[KODE BARANG],0))</f>
        <v/>
      </c>
      <c r="B952" t="str">
        <f>IF(Table1[[#This Row],[ROWID]]="","",ROW()-2)</f>
        <v/>
      </c>
      <c r="C952" t="str">
        <f>IF(Table1[[#This Row],[NAMA BARANG]]="","",IF(Table1[[#This Row],[ID]]="",C951,Table1[[#This Row],[ID]]))</f>
        <v/>
      </c>
      <c r="D952" t="str">
        <f>IF(Table1[[#This Row],[A1]]="","",MATCH(Table1[[#This Row],[A1]],Table6[5],0))</f>
        <v/>
      </c>
      <c r="E952" t="str">
        <f>IF(Table1[[#This Row],[ID]]="","",Table1[[#This Row],[TOKO-KOTA_H]])</f>
        <v/>
      </c>
      <c r="F952" t="str">
        <f>IF(Table1[[#This Row],[NOTA TOKO]]="","",ROW()-2)</f>
        <v/>
      </c>
      <c r="G952" s="59"/>
      <c r="H952" s="1"/>
      <c r="J952" s="1"/>
      <c r="K952"/>
      <c r="L952" t="str">
        <f>IF(Table1[[#This Row],[_NAMA BARANG]]="",IF(Table1[[#This Row],[//DBS]]="","",INDEX(DBS[NAMA],Table1[[#This Row],[//DBS]])),Table1[[#This Row],[_NAMA BARANG]])</f>
        <v/>
      </c>
      <c r="M952"/>
      <c r="O952" t="str">
        <f>IF(Table1[[#This Row],[ROWID]]="","",IF(Table1[[#This Row],[_KETERANGAN]]="STOCK BELUM LENGKAP","ADA",IF(Table1[[#This Row],[KODE BARANG]]="","TIDAK ADA","ADA")))</f>
        <v/>
      </c>
      <c r="R952" t="str">
        <f>IF(Table1[[#This Row],[//DBS]]="","",INDEX(DBS[ISI],Table1[[#This Row],[//DBS]]))</f>
        <v/>
      </c>
      <c r="S952" t="str">
        <f>IF(Table1[[#This Row],[//DBS]]="","",IF(Table1[[#This Row],[SATUAN_BYPASS]]="",INDEX(DBS[[SATUAN ]],Table1[[#This Row],[//DBS]]),Table1[SATUAN_BYPASS]))</f>
        <v/>
      </c>
      <c r="U952" s="58" t="str">
        <f>IF(Table1[[#This Row],[HARGA_BYPASS]]="",IF(Table1[[#This Row],[_HARGA]]="","",Table1[[#This Row],[_HARGA]]*1000),Table1[[#This Row],[HARGA_BYPASS]])</f>
        <v/>
      </c>
      <c r="V952" s="2"/>
      <c r="W952" s="2"/>
      <c r="X952" s="58" t="str">
        <f>IF(Table1[[#This Row],[ROWID]]="","",IF(Table1[[#This Row],[ROWID]]=C953,"",SUMIF(Table1[ROWID],Table1[[#This Row],[ROWID]],Table1[TOTAL])))</f>
        <v/>
      </c>
      <c r="AA95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52" t="str">
        <f>IF(Table1[[#This Row],[JUMLAH NOTA]]="","",IF(Table1[[#This Row],[CONV]]="",Table1[[#This Row],[JUMLAH NOTA]],Table1[[#This Row],[JUMLAH NOTA]]*Table1[[#This Row],[CONV]]))</f>
        <v/>
      </c>
      <c r="AC952" t="str">
        <f>IF(Table1[[#This Row],[ISI_CONV]]="","",IF(Table1[[#This Row],[CONV]]="",Table1[[#This Row],[SATUAN NOTA]],Table1[[#This Row],[SATUAN]]))</f>
        <v/>
      </c>
      <c r="AD952" s="58" t="str">
        <f>IF(Table1[[#This Row],[HARGA]]="","",IF(Table1[[#This Row],[CONV]]="",Table1[[#This Row],[HARGA]],Table1[[#This Row],[HARGA]]/Table1[[#This Row],[CONV]]))</f>
        <v/>
      </c>
      <c r="AE952" s="58" t="str">
        <f>IF(Table1[[#This Row],[HARGA_CONV]]="","",Table1[[#This Row],[HARGA_CONV]]*Table1[[#This Row],[ISI_CONV]]*(100%-(Table1[[#This Row],[DISKON]]+Table1[[#This Row],[DISKON NOTA]])))</f>
        <v/>
      </c>
      <c r="AF952" s="3">
        <f>IF(Table1[[#This Row],[TANGGAL NOTA]]="",AF951,Table1[[#This Row],[TANGGAL NOTA]])</f>
        <v>45534</v>
      </c>
      <c r="AG952" s="3"/>
      <c r="AH952" s="3">
        <f>IF(Table1[[#This Row],[TANGGAL UPDATE]]="",AH951,Table1[[#This Row],[TANGGAL UPDATE]])</f>
        <v>45535</v>
      </c>
      <c r="AI952" t="str" cm="1">
        <f t="array" ref="AI952">IF(Table1[[#This Row],[A1]]="",AI951,INDEX(Table6[3],Table1[[#This Row],[Q1]]))</f>
        <v>KO</v>
      </c>
      <c r="AJ952" t="str">
        <f>IF(Table1[[#This Row],[_KETERANGAN]]="","",Table1[[#This Row],[_KETERANGAN]])</f>
        <v/>
      </c>
      <c r="AK952" t="str" cm="1">
        <f t="array" ref="AK952">IF(Table1[[#This Row],[A1]]="",AK951,INDEX(Table6[3],Table1[[#This Row],[Q1]]))</f>
        <v>KO</v>
      </c>
      <c r="AL952" s="5" t="str" cm="1">
        <f t="array" ref="AL952">IF(Table1[[#This Row],[A1]]="",AL951,INDEX(Table6[1],Table1[[#This Row],[Q1]]))</f>
        <v>PERDANA</v>
      </c>
      <c r="AM952" t="str" cm="1">
        <f t="array" ref="AM952">IF(Table1[[#This Row],[A1]]="",AM951,INDEX(Table6[2],Table1[[#This Row],[Q1]]))</f>
        <v>BREBES</v>
      </c>
      <c r="AN952" t="str">
        <f>CONCATENATE(Table1[[#This Row],[TOKO_H]],"-",Table1[[#This Row],[KOTA_H]])</f>
        <v>PERDANA-BREBES</v>
      </c>
      <c r="AO952"/>
      <c r="AP952" t="s">
        <v>9561</v>
      </c>
      <c r="AQ952"/>
    </row>
    <row r="953" spans="1:43">
      <c r="A953" t="str">
        <f>IF(Table1[[#This Row],[KODE BARANG]]="","",MATCH(Table1[[#This Row],[KODE BARANG]],DBS[KODE BARANG],0))</f>
        <v/>
      </c>
      <c r="B953" t="str">
        <f>IF(Table1[[#This Row],[ROWID]]="","",ROW()-2)</f>
        <v/>
      </c>
      <c r="C953" t="str">
        <f>IF(Table1[[#This Row],[NAMA BARANG]]="","",IF(Table1[[#This Row],[ID]]="",C952,Table1[[#This Row],[ID]]))</f>
        <v/>
      </c>
      <c r="D953" t="str">
        <f>IF(Table1[[#This Row],[A1]]="","",MATCH(Table1[[#This Row],[A1]],Table6[5],0))</f>
        <v/>
      </c>
      <c r="E953" t="str">
        <f>IF(Table1[[#This Row],[ID]]="","",Table1[[#This Row],[TOKO-KOTA_H]])</f>
        <v/>
      </c>
      <c r="F953" t="str">
        <f>IF(Table1[[#This Row],[NOTA TOKO]]="","",ROW()-2)</f>
        <v/>
      </c>
      <c r="G953" s="59"/>
      <c r="H953" s="1"/>
      <c r="J953" s="1"/>
      <c r="K953"/>
      <c r="L953" t="str">
        <f>IF(Table1[[#This Row],[_NAMA BARANG]]="",IF(Table1[[#This Row],[//DBS]]="","",INDEX(DBS[NAMA],Table1[[#This Row],[//DBS]])),Table1[[#This Row],[_NAMA BARANG]])</f>
        <v/>
      </c>
      <c r="M953"/>
      <c r="O953" t="str">
        <f>IF(Table1[[#This Row],[ROWID]]="","",IF(Table1[[#This Row],[_KETERANGAN]]="STOCK BELUM LENGKAP","ADA",IF(Table1[[#This Row],[KODE BARANG]]="","TIDAK ADA","ADA")))</f>
        <v/>
      </c>
      <c r="R953" t="str">
        <f>IF(Table1[[#This Row],[//DBS]]="","",INDEX(DBS[ISI],Table1[[#This Row],[//DBS]]))</f>
        <v/>
      </c>
      <c r="S953" t="str">
        <f>IF(Table1[[#This Row],[//DBS]]="","",IF(Table1[[#This Row],[SATUAN_BYPASS]]="",INDEX(DBS[[SATUAN ]],Table1[[#This Row],[//DBS]]),Table1[SATUAN_BYPASS]))</f>
        <v/>
      </c>
      <c r="U953" s="58" t="str">
        <f>IF(Table1[[#This Row],[HARGA_BYPASS]]="",IF(Table1[[#This Row],[_HARGA]]="","",Table1[[#This Row],[_HARGA]]*1000),Table1[[#This Row],[HARGA_BYPASS]])</f>
        <v/>
      </c>
      <c r="V953" s="2"/>
      <c r="W953" s="2"/>
      <c r="X953" s="58" t="str">
        <f>IF(Table1[[#This Row],[ROWID]]="","",IF(Table1[[#This Row],[ROWID]]=C954,"",SUMIF(Table1[ROWID],Table1[[#This Row],[ROWID]],Table1[TOTAL])))</f>
        <v/>
      </c>
      <c r="AA95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53" t="str">
        <f>IF(Table1[[#This Row],[JUMLAH NOTA]]="","",IF(Table1[[#This Row],[CONV]]="",Table1[[#This Row],[JUMLAH NOTA]],Table1[[#This Row],[JUMLAH NOTA]]*Table1[[#This Row],[CONV]]))</f>
        <v/>
      </c>
      <c r="AC953" t="str">
        <f>IF(Table1[[#This Row],[ISI_CONV]]="","",IF(Table1[[#This Row],[CONV]]="",Table1[[#This Row],[SATUAN NOTA]],Table1[[#This Row],[SATUAN]]))</f>
        <v/>
      </c>
      <c r="AD953" s="58" t="str">
        <f>IF(Table1[[#This Row],[HARGA]]="","",IF(Table1[[#This Row],[CONV]]="",Table1[[#This Row],[HARGA]],Table1[[#This Row],[HARGA]]/Table1[[#This Row],[CONV]]))</f>
        <v/>
      </c>
      <c r="AE953" s="58" t="str">
        <f>IF(Table1[[#This Row],[HARGA_CONV]]="","",Table1[[#This Row],[HARGA_CONV]]*Table1[[#This Row],[ISI_CONV]]*(100%-(Table1[[#This Row],[DISKON]]+Table1[[#This Row],[DISKON NOTA]])))</f>
        <v/>
      </c>
      <c r="AF953" s="3">
        <f>IF(Table1[[#This Row],[TANGGAL NOTA]]="",AF952,Table1[[#This Row],[TANGGAL NOTA]])</f>
        <v>45534</v>
      </c>
      <c r="AG953" s="3"/>
      <c r="AH953" s="3">
        <f>IF(Table1[[#This Row],[TANGGAL UPDATE]]="",AH952,Table1[[#This Row],[TANGGAL UPDATE]])</f>
        <v>45535</v>
      </c>
      <c r="AI953" t="str" cm="1">
        <f t="array" ref="AI953">IF(Table1[[#This Row],[A1]]="",AI952,INDEX(Table6[3],Table1[[#This Row],[Q1]]))</f>
        <v>KO</v>
      </c>
      <c r="AJ953" t="str">
        <f>IF(Table1[[#This Row],[_KETERANGAN]]="","",Table1[[#This Row],[_KETERANGAN]])</f>
        <v/>
      </c>
      <c r="AK953" t="str" cm="1">
        <f t="array" ref="AK953">IF(Table1[[#This Row],[A1]]="",AK952,INDEX(Table6[3],Table1[[#This Row],[Q1]]))</f>
        <v>KO</v>
      </c>
      <c r="AL953" s="5" t="str" cm="1">
        <f t="array" ref="AL953">IF(Table1[[#This Row],[A1]]="",AL952,INDEX(Table6[1],Table1[[#This Row],[Q1]]))</f>
        <v>PERDANA</v>
      </c>
      <c r="AM953" t="str" cm="1">
        <f t="array" ref="AM953">IF(Table1[[#This Row],[A1]]="",AM952,INDEX(Table6[2],Table1[[#This Row],[Q1]]))</f>
        <v>BREBES</v>
      </c>
      <c r="AN953" t="str">
        <f>CONCATENATE(Table1[[#This Row],[TOKO_H]],"-",Table1[[#This Row],[KOTA_H]])</f>
        <v>PERDANA-BREBES</v>
      </c>
      <c r="AO953"/>
      <c r="AP953" t="s">
        <v>9561</v>
      </c>
      <c r="AQ953"/>
    </row>
    <row r="954" spans="1:43">
      <c r="A954" t="str">
        <f>IF(Table1[[#This Row],[KODE BARANG]]="","",MATCH(Table1[[#This Row],[KODE BARANG]],DBS[KODE BARANG],0))</f>
        <v/>
      </c>
      <c r="B954" t="str">
        <f>IF(Table1[[#This Row],[ROWID]]="","",ROW()-2)</f>
        <v/>
      </c>
      <c r="C954" t="str">
        <f>IF(Table1[[#This Row],[NAMA BARANG]]="","",IF(Table1[[#This Row],[ID]]="",C953,Table1[[#This Row],[ID]]))</f>
        <v/>
      </c>
      <c r="D954" t="str">
        <f>IF(Table1[[#This Row],[A1]]="","",MATCH(Table1[[#This Row],[A1]],Table6[5],0))</f>
        <v/>
      </c>
      <c r="E954" t="str">
        <f>IF(Table1[[#This Row],[ID]]="","",Table1[[#This Row],[TOKO-KOTA_H]])</f>
        <v/>
      </c>
      <c r="F954" t="str">
        <f>IF(Table1[[#This Row],[NOTA TOKO]]="","",ROW()-2)</f>
        <v/>
      </c>
      <c r="G954" s="59"/>
      <c r="H954" s="1"/>
      <c r="J954" s="1"/>
      <c r="K954"/>
      <c r="L954" t="str">
        <f>IF(Table1[[#This Row],[_NAMA BARANG]]="",IF(Table1[[#This Row],[//DBS]]="","",INDEX(DBS[NAMA],Table1[[#This Row],[//DBS]])),Table1[[#This Row],[_NAMA BARANG]])</f>
        <v/>
      </c>
      <c r="M954"/>
      <c r="O954" t="str">
        <f>IF(Table1[[#This Row],[ROWID]]="","",IF(Table1[[#This Row],[_KETERANGAN]]="STOCK BELUM LENGKAP","ADA",IF(Table1[[#This Row],[KODE BARANG]]="","TIDAK ADA","ADA")))</f>
        <v/>
      </c>
      <c r="R954" t="str">
        <f>IF(Table1[[#This Row],[//DBS]]="","",INDEX(DBS[ISI],Table1[[#This Row],[//DBS]]))</f>
        <v/>
      </c>
      <c r="S954" t="str">
        <f>IF(Table1[[#This Row],[//DBS]]="","",IF(Table1[[#This Row],[SATUAN_BYPASS]]="",INDEX(DBS[[SATUAN ]],Table1[[#This Row],[//DBS]]),Table1[SATUAN_BYPASS]))</f>
        <v/>
      </c>
      <c r="U954" s="58" t="str">
        <f>IF(Table1[[#This Row],[HARGA_BYPASS]]="",IF(Table1[[#This Row],[_HARGA]]="","",Table1[[#This Row],[_HARGA]]*1000),Table1[[#This Row],[HARGA_BYPASS]])</f>
        <v/>
      </c>
      <c r="V954" s="2"/>
      <c r="W954" s="2"/>
      <c r="X954" s="58" t="str">
        <f>IF(Table1[[#This Row],[ROWID]]="","",IF(Table1[[#This Row],[ROWID]]=C955,"",SUMIF(Table1[ROWID],Table1[[#This Row],[ROWID]],Table1[TOTAL])))</f>
        <v/>
      </c>
      <c r="AA95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54" t="str">
        <f>IF(Table1[[#This Row],[JUMLAH NOTA]]="","",IF(Table1[[#This Row],[CONV]]="",Table1[[#This Row],[JUMLAH NOTA]],Table1[[#This Row],[JUMLAH NOTA]]*Table1[[#This Row],[CONV]]))</f>
        <v/>
      </c>
      <c r="AC954" t="str">
        <f>IF(Table1[[#This Row],[ISI_CONV]]="","",IF(Table1[[#This Row],[CONV]]="",Table1[[#This Row],[SATUAN NOTA]],Table1[[#This Row],[SATUAN]]))</f>
        <v/>
      </c>
      <c r="AD954" s="58" t="str">
        <f>IF(Table1[[#This Row],[HARGA]]="","",IF(Table1[[#This Row],[CONV]]="",Table1[[#This Row],[HARGA]],Table1[[#This Row],[HARGA]]/Table1[[#This Row],[CONV]]))</f>
        <v/>
      </c>
      <c r="AE954" s="58" t="str">
        <f>IF(Table1[[#This Row],[HARGA_CONV]]="","",Table1[[#This Row],[HARGA_CONV]]*Table1[[#This Row],[ISI_CONV]]*(100%-(Table1[[#This Row],[DISKON]]+Table1[[#This Row],[DISKON NOTA]])))</f>
        <v/>
      </c>
      <c r="AF954" s="3">
        <f>IF(Table1[[#This Row],[TANGGAL NOTA]]="",AF953,Table1[[#This Row],[TANGGAL NOTA]])</f>
        <v>45534</v>
      </c>
      <c r="AG954" s="3"/>
      <c r="AH954" s="3">
        <f>IF(Table1[[#This Row],[TANGGAL UPDATE]]="",AH953,Table1[[#This Row],[TANGGAL UPDATE]])</f>
        <v>45535</v>
      </c>
      <c r="AI954" t="str" cm="1">
        <f t="array" ref="AI954">IF(Table1[[#This Row],[A1]]="",AI953,INDEX(Table6[3],Table1[[#This Row],[Q1]]))</f>
        <v>KO</v>
      </c>
      <c r="AJ954" t="str">
        <f>IF(Table1[[#This Row],[_KETERANGAN]]="","",Table1[[#This Row],[_KETERANGAN]])</f>
        <v/>
      </c>
      <c r="AK954" t="str" cm="1">
        <f t="array" ref="AK954">IF(Table1[[#This Row],[A1]]="",AK953,INDEX(Table6[3],Table1[[#This Row],[Q1]]))</f>
        <v>KO</v>
      </c>
      <c r="AL954" s="5" t="str" cm="1">
        <f t="array" ref="AL954">IF(Table1[[#This Row],[A1]]="",AL953,INDEX(Table6[1],Table1[[#This Row],[Q1]]))</f>
        <v>PERDANA</v>
      </c>
      <c r="AM954" t="str" cm="1">
        <f t="array" ref="AM954">IF(Table1[[#This Row],[A1]]="",AM953,INDEX(Table6[2],Table1[[#This Row],[Q1]]))</f>
        <v>BREBES</v>
      </c>
      <c r="AN954" t="str">
        <f>CONCATENATE(Table1[[#This Row],[TOKO_H]],"-",Table1[[#This Row],[KOTA_H]])</f>
        <v>PERDANA-BREBES</v>
      </c>
      <c r="AO954"/>
      <c r="AP954" t="s">
        <v>9561</v>
      </c>
      <c r="AQ954"/>
    </row>
    <row r="955" spans="1:43">
      <c r="A955" t="str">
        <f>IF(Table1[[#This Row],[KODE BARANG]]="","",MATCH(Table1[[#This Row],[KODE BARANG]],DBS[KODE BARANG],0))</f>
        <v/>
      </c>
      <c r="B955" t="str">
        <f>IF(Table1[[#This Row],[ROWID]]="","",ROW()-2)</f>
        <v/>
      </c>
      <c r="C955" t="str">
        <f>IF(Table1[[#This Row],[NAMA BARANG]]="","",IF(Table1[[#This Row],[ID]]="",C954,Table1[[#This Row],[ID]]))</f>
        <v/>
      </c>
      <c r="D955" t="str">
        <f>IF(Table1[[#This Row],[A1]]="","",MATCH(Table1[[#This Row],[A1]],Table6[5],0))</f>
        <v/>
      </c>
      <c r="E955" t="str">
        <f>IF(Table1[[#This Row],[ID]]="","",Table1[[#This Row],[TOKO-KOTA_H]])</f>
        <v/>
      </c>
      <c r="F955" t="str">
        <f>IF(Table1[[#This Row],[NOTA TOKO]]="","",ROW()-2)</f>
        <v/>
      </c>
      <c r="G955" s="59"/>
      <c r="H955" s="1"/>
      <c r="J955" s="1"/>
      <c r="K955"/>
      <c r="L955" t="str">
        <f>IF(Table1[[#This Row],[_NAMA BARANG]]="",IF(Table1[[#This Row],[//DBS]]="","",INDEX(DBS[NAMA],Table1[[#This Row],[//DBS]])),Table1[[#This Row],[_NAMA BARANG]])</f>
        <v/>
      </c>
      <c r="M955"/>
      <c r="O955" t="str">
        <f>IF(Table1[[#This Row],[ROWID]]="","",IF(Table1[[#This Row],[_KETERANGAN]]="STOCK BELUM LENGKAP","ADA",IF(Table1[[#This Row],[KODE BARANG]]="","TIDAK ADA","ADA")))</f>
        <v/>
      </c>
      <c r="R955" t="str">
        <f>IF(Table1[[#This Row],[//DBS]]="","",INDEX(DBS[ISI],Table1[[#This Row],[//DBS]]))</f>
        <v/>
      </c>
      <c r="S955" t="str">
        <f>IF(Table1[[#This Row],[//DBS]]="","",IF(Table1[[#This Row],[SATUAN_BYPASS]]="",INDEX(DBS[[SATUAN ]],Table1[[#This Row],[//DBS]]),Table1[SATUAN_BYPASS]))</f>
        <v/>
      </c>
      <c r="U955" s="58" t="str">
        <f>IF(Table1[[#This Row],[HARGA_BYPASS]]="",IF(Table1[[#This Row],[_HARGA]]="","",Table1[[#This Row],[_HARGA]]*1000),Table1[[#This Row],[HARGA_BYPASS]])</f>
        <v/>
      </c>
      <c r="V955" s="2"/>
      <c r="W955" s="2"/>
      <c r="X955" s="58" t="str">
        <f>IF(Table1[[#This Row],[ROWID]]="","",IF(Table1[[#This Row],[ROWID]]=C956,"",SUMIF(Table1[ROWID],Table1[[#This Row],[ROWID]],Table1[TOTAL])))</f>
        <v/>
      </c>
      <c r="AA95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55" t="str">
        <f>IF(Table1[[#This Row],[JUMLAH NOTA]]="","",IF(Table1[[#This Row],[CONV]]="",Table1[[#This Row],[JUMLAH NOTA]],Table1[[#This Row],[JUMLAH NOTA]]*Table1[[#This Row],[CONV]]))</f>
        <v/>
      </c>
      <c r="AC955" t="str">
        <f>IF(Table1[[#This Row],[ISI_CONV]]="","",IF(Table1[[#This Row],[CONV]]="",Table1[[#This Row],[SATUAN NOTA]],Table1[[#This Row],[SATUAN]]))</f>
        <v/>
      </c>
      <c r="AD955" s="58" t="str">
        <f>IF(Table1[[#This Row],[HARGA]]="","",IF(Table1[[#This Row],[CONV]]="",Table1[[#This Row],[HARGA]],Table1[[#This Row],[HARGA]]/Table1[[#This Row],[CONV]]))</f>
        <v/>
      </c>
      <c r="AE955" s="58" t="str">
        <f>IF(Table1[[#This Row],[HARGA_CONV]]="","",Table1[[#This Row],[HARGA_CONV]]*Table1[[#This Row],[ISI_CONV]]*(100%-(Table1[[#This Row],[DISKON]]+Table1[[#This Row],[DISKON NOTA]])))</f>
        <v/>
      </c>
      <c r="AF955" s="3">
        <f>IF(Table1[[#This Row],[TANGGAL NOTA]]="",AF954,Table1[[#This Row],[TANGGAL NOTA]])</f>
        <v>45534</v>
      </c>
      <c r="AG955" s="3"/>
      <c r="AH955" s="3">
        <f>IF(Table1[[#This Row],[TANGGAL UPDATE]]="",AH954,Table1[[#This Row],[TANGGAL UPDATE]])</f>
        <v>45535</v>
      </c>
      <c r="AI955" t="str" cm="1">
        <f t="array" ref="AI955">IF(Table1[[#This Row],[A1]]="",AI954,INDEX(Table6[3],Table1[[#This Row],[Q1]]))</f>
        <v>KO</v>
      </c>
      <c r="AJ955" t="str">
        <f>IF(Table1[[#This Row],[_KETERANGAN]]="","",Table1[[#This Row],[_KETERANGAN]])</f>
        <v/>
      </c>
      <c r="AK955" t="str" cm="1">
        <f t="array" ref="AK955">IF(Table1[[#This Row],[A1]]="",AK954,INDEX(Table6[3],Table1[[#This Row],[Q1]]))</f>
        <v>KO</v>
      </c>
      <c r="AL955" s="5" t="str" cm="1">
        <f t="array" ref="AL955">IF(Table1[[#This Row],[A1]]="",AL954,INDEX(Table6[1],Table1[[#This Row],[Q1]]))</f>
        <v>PERDANA</v>
      </c>
      <c r="AM955" t="str" cm="1">
        <f t="array" ref="AM955">IF(Table1[[#This Row],[A1]]="",AM954,INDEX(Table6[2],Table1[[#This Row],[Q1]]))</f>
        <v>BREBES</v>
      </c>
      <c r="AN955" t="str">
        <f>CONCATENATE(Table1[[#This Row],[TOKO_H]],"-",Table1[[#This Row],[KOTA_H]])</f>
        <v>PERDANA-BREBES</v>
      </c>
      <c r="AO955"/>
      <c r="AP955" t="s">
        <v>9561</v>
      </c>
      <c r="AQ955"/>
    </row>
    <row r="956" spans="1:43">
      <c r="A956" t="str">
        <f>IF(Table1[[#This Row],[KODE BARANG]]="","",MATCH(Table1[[#This Row],[KODE BARANG]],DBS[KODE BARANG],0))</f>
        <v/>
      </c>
      <c r="B956" t="str">
        <f>IF(Table1[[#This Row],[ROWID]]="","",ROW()-2)</f>
        <v/>
      </c>
      <c r="C956" t="str">
        <f>IF(Table1[[#This Row],[NAMA BARANG]]="","",IF(Table1[[#This Row],[ID]]="",C955,Table1[[#This Row],[ID]]))</f>
        <v/>
      </c>
      <c r="D956" t="str">
        <f>IF(Table1[[#This Row],[A1]]="","",MATCH(Table1[[#This Row],[A1]],Table6[5],0))</f>
        <v/>
      </c>
      <c r="E956" t="str">
        <f>IF(Table1[[#This Row],[ID]]="","",Table1[[#This Row],[TOKO-KOTA_H]])</f>
        <v/>
      </c>
      <c r="F956" t="str">
        <f>IF(Table1[[#This Row],[NOTA TOKO]]="","",ROW()-2)</f>
        <v/>
      </c>
      <c r="G956" s="59"/>
      <c r="H956" s="1"/>
      <c r="J956" s="1"/>
      <c r="K956"/>
      <c r="L956" t="str">
        <f>IF(Table1[[#This Row],[_NAMA BARANG]]="",IF(Table1[[#This Row],[//DBS]]="","",INDEX(DBS[NAMA],Table1[[#This Row],[//DBS]])),Table1[[#This Row],[_NAMA BARANG]])</f>
        <v/>
      </c>
      <c r="M956"/>
      <c r="O956" t="str">
        <f>IF(Table1[[#This Row],[ROWID]]="","",IF(Table1[[#This Row],[_KETERANGAN]]="STOCK BELUM LENGKAP","ADA",IF(Table1[[#This Row],[KODE BARANG]]="","TIDAK ADA","ADA")))</f>
        <v/>
      </c>
      <c r="R956" t="str">
        <f>IF(Table1[[#This Row],[//DBS]]="","",INDEX(DBS[ISI],Table1[[#This Row],[//DBS]]))</f>
        <v/>
      </c>
      <c r="S956" t="str">
        <f>IF(Table1[[#This Row],[//DBS]]="","",IF(Table1[[#This Row],[SATUAN_BYPASS]]="",INDEX(DBS[[SATUAN ]],Table1[[#This Row],[//DBS]]),Table1[SATUAN_BYPASS]))</f>
        <v/>
      </c>
      <c r="U956" s="58" t="str">
        <f>IF(Table1[[#This Row],[HARGA_BYPASS]]="",IF(Table1[[#This Row],[_HARGA]]="","",Table1[[#This Row],[_HARGA]]*1000),Table1[[#This Row],[HARGA_BYPASS]])</f>
        <v/>
      </c>
      <c r="V956" s="2"/>
      <c r="W956" s="2"/>
      <c r="X956" s="58" t="str">
        <f>IF(Table1[[#This Row],[ROWID]]="","",IF(Table1[[#This Row],[ROWID]]=C957,"",SUMIF(Table1[ROWID],Table1[[#This Row],[ROWID]],Table1[TOTAL])))</f>
        <v/>
      </c>
      <c r="AA95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56" t="str">
        <f>IF(Table1[[#This Row],[JUMLAH NOTA]]="","",IF(Table1[[#This Row],[CONV]]="",Table1[[#This Row],[JUMLAH NOTA]],Table1[[#This Row],[JUMLAH NOTA]]*Table1[[#This Row],[CONV]]))</f>
        <v/>
      </c>
      <c r="AC956" t="str">
        <f>IF(Table1[[#This Row],[ISI_CONV]]="","",IF(Table1[[#This Row],[CONV]]="",Table1[[#This Row],[SATUAN NOTA]],Table1[[#This Row],[SATUAN]]))</f>
        <v/>
      </c>
      <c r="AD956" s="58" t="str">
        <f>IF(Table1[[#This Row],[HARGA]]="","",IF(Table1[[#This Row],[CONV]]="",Table1[[#This Row],[HARGA]],Table1[[#This Row],[HARGA]]/Table1[[#This Row],[CONV]]))</f>
        <v/>
      </c>
      <c r="AE956" s="58" t="str">
        <f>IF(Table1[[#This Row],[HARGA_CONV]]="","",Table1[[#This Row],[HARGA_CONV]]*Table1[[#This Row],[ISI_CONV]]*(100%-(Table1[[#This Row],[DISKON]]+Table1[[#This Row],[DISKON NOTA]])))</f>
        <v/>
      </c>
      <c r="AF956" s="3">
        <f>IF(Table1[[#This Row],[TANGGAL NOTA]]="",AF955,Table1[[#This Row],[TANGGAL NOTA]])</f>
        <v>45534</v>
      </c>
      <c r="AG956" s="3"/>
      <c r="AH956" s="3">
        <f>IF(Table1[[#This Row],[TANGGAL UPDATE]]="",AH955,Table1[[#This Row],[TANGGAL UPDATE]])</f>
        <v>45535</v>
      </c>
      <c r="AI956" t="str" cm="1">
        <f t="array" ref="AI956">IF(Table1[[#This Row],[A1]]="",AI955,INDEX(Table6[3],Table1[[#This Row],[Q1]]))</f>
        <v>KO</v>
      </c>
      <c r="AJ956" t="str">
        <f>IF(Table1[[#This Row],[_KETERANGAN]]="","",Table1[[#This Row],[_KETERANGAN]])</f>
        <v/>
      </c>
      <c r="AK956" t="str" cm="1">
        <f t="array" ref="AK956">IF(Table1[[#This Row],[A1]]="",AK955,INDEX(Table6[3],Table1[[#This Row],[Q1]]))</f>
        <v>KO</v>
      </c>
      <c r="AL956" s="5" t="str" cm="1">
        <f t="array" ref="AL956">IF(Table1[[#This Row],[A1]]="",AL955,INDEX(Table6[1],Table1[[#This Row],[Q1]]))</f>
        <v>PERDANA</v>
      </c>
      <c r="AM956" t="str" cm="1">
        <f t="array" ref="AM956">IF(Table1[[#This Row],[A1]]="",AM955,INDEX(Table6[2],Table1[[#This Row],[Q1]]))</f>
        <v>BREBES</v>
      </c>
      <c r="AN956" t="str">
        <f>CONCATENATE(Table1[[#This Row],[TOKO_H]],"-",Table1[[#This Row],[KOTA_H]])</f>
        <v>PERDANA-BREBES</v>
      </c>
      <c r="AO956"/>
      <c r="AP956" t="s">
        <v>9561</v>
      </c>
      <c r="AQ956"/>
    </row>
    <row r="957" spans="1:43">
      <c r="A957" t="str">
        <f>IF(Table1[[#This Row],[KODE BARANG]]="","",MATCH(Table1[[#This Row],[KODE BARANG]],DBS[KODE BARANG],0))</f>
        <v/>
      </c>
      <c r="B957" t="str">
        <f>IF(Table1[[#This Row],[ROWID]]="","",ROW()-2)</f>
        <v/>
      </c>
      <c r="C957" t="str">
        <f>IF(Table1[[#This Row],[NAMA BARANG]]="","",IF(Table1[[#This Row],[ID]]="",C956,Table1[[#This Row],[ID]]))</f>
        <v/>
      </c>
      <c r="D957" t="str">
        <f>IF(Table1[[#This Row],[A1]]="","",MATCH(Table1[[#This Row],[A1]],Table6[5],0))</f>
        <v/>
      </c>
      <c r="E957" t="str">
        <f>IF(Table1[[#This Row],[ID]]="","",Table1[[#This Row],[TOKO-KOTA_H]])</f>
        <v/>
      </c>
      <c r="F957" t="str">
        <f>IF(Table1[[#This Row],[NOTA TOKO]]="","",ROW()-2)</f>
        <v/>
      </c>
      <c r="G957" s="59"/>
      <c r="H957" s="1"/>
      <c r="J957" s="1"/>
      <c r="K957"/>
      <c r="L957" t="str">
        <f>IF(Table1[[#This Row],[_NAMA BARANG]]="",IF(Table1[[#This Row],[//DBS]]="","",INDEX(DBS[NAMA],Table1[[#This Row],[//DBS]])),Table1[[#This Row],[_NAMA BARANG]])</f>
        <v/>
      </c>
      <c r="M957"/>
      <c r="O957" t="str">
        <f>IF(Table1[[#This Row],[ROWID]]="","",IF(Table1[[#This Row],[_KETERANGAN]]="STOCK BELUM LENGKAP","ADA",IF(Table1[[#This Row],[KODE BARANG]]="","TIDAK ADA","ADA")))</f>
        <v/>
      </c>
      <c r="R957" t="str">
        <f>IF(Table1[[#This Row],[//DBS]]="","",INDEX(DBS[ISI],Table1[[#This Row],[//DBS]]))</f>
        <v/>
      </c>
      <c r="S957" t="str">
        <f>IF(Table1[[#This Row],[//DBS]]="","",IF(Table1[[#This Row],[SATUAN_BYPASS]]="",INDEX(DBS[[SATUAN ]],Table1[[#This Row],[//DBS]]),Table1[SATUAN_BYPASS]))</f>
        <v/>
      </c>
      <c r="U957" s="58" t="str">
        <f>IF(Table1[[#This Row],[HARGA_BYPASS]]="",IF(Table1[[#This Row],[_HARGA]]="","",Table1[[#This Row],[_HARGA]]*1000),Table1[[#This Row],[HARGA_BYPASS]])</f>
        <v/>
      </c>
      <c r="V957" s="2"/>
      <c r="W957" s="2"/>
      <c r="X957" s="58" t="str">
        <f>IF(Table1[[#This Row],[ROWID]]="","",IF(Table1[[#This Row],[ROWID]]=C958,"",SUMIF(Table1[ROWID],Table1[[#This Row],[ROWID]],Table1[TOTAL])))</f>
        <v/>
      </c>
      <c r="AA95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57" t="str">
        <f>IF(Table1[[#This Row],[JUMLAH NOTA]]="","",IF(Table1[[#This Row],[CONV]]="",Table1[[#This Row],[JUMLAH NOTA]],Table1[[#This Row],[JUMLAH NOTA]]*Table1[[#This Row],[CONV]]))</f>
        <v/>
      </c>
      <c r="AC957" t="str">
        <f>IF(Table1[[#This Row],[ISI_CONV]]="","",IF(Table1[[#This Row],[CONV]]="",Table1[[#This Row],[SATUAN NOTA]],Table1[[#This Row],[SATUAN]]))</f>
        <v/>
      </c>
      <c r="AD957" s="58" t="str">
        <f>IF(Table1[[#This Row],[HARGA]]="","",IF(Table1[[#This Row],[CONV]]="",Table1[[#This Row],[HARGA]],Table1[[#This Row],[HARGA]]/Table1[[#This Row],[CONV]]))</f>
        <v/>
      </c>
      <c r="AE957" s="58" t="str">
        <f>IF(Table1[[#This Row],[HARGA_CONV]]="","",Table1[[#This Row],[HARGA_CONV]]*Table1[[#This Row],[ISI_CONV]]*(100%-(Table1[[#This Row],[DISKON]]+Table1[[#This Row],[DISKON NOTA]])))</f>
        <v/>
      </c>
      <c r="AF957" s="3">
        <f>IF(Table1[[#This Row],[TANGGAL NOTA]]="",AF956,Table1[[#This Row],[TANGGAL NOTA]])</f>
        <v>45534</v>
      </c>
      <c r="AG957" s="3"/>
      <c r="AH957" s="3">
        <f>IF(Table1[[#This Row],[TANGGAL UPDATE]]="",AH956,Table1[[#This Row],[TANGGAL UPDATE]])</f>
        <v>45535</v>
      </c>
      <c r="AI957" t="str" cm="1">
        <f t="array" ref="AI957">IF(Table1[[#This Row],[A1]]="",AI956,INDEX(Table6[3],Table1[[#This Row],[Q1]]))</f>
        <v>KO</v>
      </c>
      <c r="AJ957" t="str">
        <f>IF(Table1[[#This Row],[_KETERANGAN]]="","",Table1[[#This Row],[_KETERANGAN]])</f>
        <v/>
      </c>
      <c r="AK957" t="str" cm="1">
        <f t="array" ref="AK957">IF(Table1[[#This Row],[A1]]="",AK956,INDEX(Table6[3],Table1[[#This Row],[Q1]]))</f>
        <v>KO</v>
      </c>
      <c r="AL957" s="5" t="str" cm="1">
        <f t="array" ref="AL957">IF(Table1[[#This Row],[A1]]="",AL956,INDEX(Table6[1],Table1[[#This Row],[Q1]]))</f>
        <v>PERDANA</v>
      </c>
      <c r="AM957" t="str" cm="1">
        <f t="array" ref="AM957">IF(Table1[[#This Row],[A1]]="",AM956,INDEX(Table6[2],Table1[[#This Row],[Q1]]))</f>
        <v>BREBES</v>
      </c>
      <c r="AN957" t="str">
        <f>CONCATENATE(Table1[[#This Row],[TOKO_H]],"-",Table1[[#This Row],[KOTA_H]])</f>
        <v>PERDANA-BREBES</v>
      </c>
      <c r="AO957"/>
      <c r="AP957" t="s">
        <v>9561</v>
      </c>
      <c r="AQ957"/>
    </row>
    <row r="958" spans="1:43">
      <c r="A958" t="str">
        <f>IF(Table1[[#This Row],[KODE BARANG]]="","",MATCH(Table1[[#This Row],[KODE BARANG]],DBS[KODE BARANG],0))</f>
        <v/>
      </c>
      <c r="B958" t="str">
        <f>IF(Table1[[#This Row],[ROWID]]="","",ROW()-2)</f>
        <v/>
      </c>
      <c r="C958" t="str">
        <f>IF(Table1[[#This Row],[NAMA BARANG]]="","",IF(Table1[[#This Row],[ID]]="",C957,Table1[[#This Row],[ID]]))</f>
        <v/>
      </c>
      <c r="D958" t="str">
        <f>IF(Table1[[#This Row],[A1]]="","",MATCH(Table1[[#This Row],[A1]],Table6[5],0))</f>
        <v/>
      </c>
      <c r="E958" t="str">
        <f>IF(Table1[[#This Row],[ID]]="","",Table1[[#This Row],[TOKO-KOTA_H]])</f>
        <v/>
      </c>
      <c r="F958" t="str">
        <f>IF(Table1[[#This Row],[NOTA TOKO]]="","",ROW()-2)</f>
        <v/>
      </c>
      <c r="G958" s="59"/>
      <c r="H958" s="1"/>
      <c r="J958" s="1"/>
      <c r="K958"/>
      <c r="L958" t="str">
        <f>IF(Table1[[#This Row],[_NAMA BARANG]]="",IF(Table1[[#This Row],[//DBS]]="","",INDEX(DBS[NAMA],Table1[[#This Row],[//DBS]])),Table1[[#This Row],[_NAMA BARANG]])</f>
        <v/>
      </c>
      <c r="M958"/>
      <c r="O958" t="str">
        <f>IF(Table1[[#This Row],[ROWID]]="","",IF(Table1[[#This Row],[_KETERANGAN]]="STOCK BELUM LENGKAP","ADA",IF(Table1[[#This Row],[KODE BARANG]]="","TIDAK ADA","ADA")))</f>
        <v/>
      </c>
      <c r="R958" t="str">
        <f>IF(Table1[[#This Row],[//DBS]]="","",INDEX(DBS[ISI],Table1[[#This Row],[//DBS]]))</f>
        <v/>
      </c>
      <c r="S958" t="str">
        <f>IF(Table1[[#This Row],[//DBS]]="","",IF(Table1[[#This Row],[SATUAN_BYPASS]]="",INDEX(DBS[[SATUAN ]],Table1[[#This Row],[//DBS]]),Table1[SATUAN_BYPASS]))</f>
        <v/>
      </c>
      <c r="U958" s="58" t="str">
        <f>IF(Table1[[#This Row],[HARGA_BYPASS]]="",IF(Table1[[#This Row],[_HARGA]]="","",Table1[[#This Row],[_HARGA]]*1000),Table1[[#This Row],[HARGA_BYPASS]])</f>
        <v/>
      </c>
      <c r="V958" s="2"/>
      <c r="W958" s="2"/>
      <c r="X958" s="58" t="str">
        <f>IF(Table1[[#This Row],[ROWID]]="","",IF(Table1[[#This Row],[ROWID]]=C959,"",SUMIF(Table1[ROWID],Table1[[#This Row],[ROWID]],Table1[TOTAL])))</f>
        <v/>
      </c>
      <c r="AA95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58" t="str">
        <f>IF(Table1[[#This Row],[JUMLAH NOTA]]="","",IF(Table1[[#This Row],[CONV]]="",Table1[[#This Row],[JUMLAH NOTA]],Table1[[#This Row],[JUMLAH NOTA]]*Table1[[#This Row],[CONV]]))</f>
        <v/>
      </c>
      <c r="AC958" t="str">
        <f>IF(Table1[[#This Row],[ISI_CONV]]="","",IF(Table1[[#This Row],[CONV]]="",Table1[[#This Row],[SATUAN NOTA]],Table1[[#This Row],[SATUAN]]))</f>
        <v/>
      </c>
      <c r="AD958" s="58" t="str">
        <f>IF(Table1[[#This Row],[HARGA]]="","",IF(Table1[[#This Row],[CONV]]="",Table1[[#This Row],[HARGA]],Table1[[#This Row],[HARGA]]/Table1[[#This Row],[CONV]]))</f>
        <v/>
      </c>
      <c r="AE958" s="58" t="str">
        <f>IF(Table1[[#This Row],[HARGA_CONV]]="","",Table1[[#This Row],[HARGA_CONV]]*Table1[[#This Row],[ISI_CONV]]*(100%-(Table1[[#This Row],[DISKON]]+Table1[[#This Row],[DISKON NOTA]])))</f>
        <v/>
      </c>
      <c r="AF958" s="3">
        <f>IF(Table1[[#This Row],[TANGGAL NOTA]]="",AF957,Table1[[#This Row],[TANGGAL NOTA]])</f>
        <v>45534</v>
      </c>
      <c r="AG958" s="3"/>
      <c r="AH958" s="3">
        <f>IF(Table1[[#This Row],[TANGGAL UPDATE]]="",AH957,Table1[[#This Row],[TANGGAL UPDATE]])</f>
        <v>45535</v>
      </c>
      <c r="AI958" t="str" cm="1">
        <f t="array" ref="AI958">IF(Table1[[#This Row],[A1]]="",AI957,INDEX(Table6[3],Table1[[#This Row],[Q1]]))</f>
        <v>KO</v>
      </c>
      <c r="AJ958" t="str">
        <f>IF(Table1[[#This Row],[_KETERANGAN]]="","",Table1[[#This Row],[_KETERANGAN]])</f>
        <v/>
      </c>
      <c r="AK958" t="str" cm="1">
        <f t="array" ref="AK958">IF(Table1[[#This Row],[A1]]="",AK957,INDEX(Table6[3],Table1[[#This Row],[Q1]]))</f>
        <v>KO</v>
      </c>
      <c r="AL958" s="5" t="str" cm="1">
        <f t="array" ref="AL958">IF(Table1[[#This Row],[A1]]="",AL957,INDEX(Table6[1],Table1[[#This Row],[Q1]]))</f>
        <v>PERDANA</v>
      </c>
      <c r="AM958" t="str" cm="1">
        <f t="array" ref="AM958">IF(Table1[[#This Row],[A1]]="",AM957,INDEX(Table6[2],Table1[[#This Row],[Q1]]))</f>
        <v>BREBES</v>
      </c>
      <c r="AN958" t="str">
        <f>CONCATENATE(Table1[[#This Row],[TOKO_H]],"-",Table1[[#This Row],[KOTA_H]])</f>
        <v>PERDANA-BREBES</v>
      </c>
      <c r="AO958"/>
      <c r="AP958" t="s">
        <v>9561</v>
      </c>
      <c r="AQ958"/>
    </row>
    <row r="959" spans="1:43">
      <c r="A959" t="str">
        <f>IF(Table1[[#This Row],[KODE BARANG]]="","",MATCH(Table1[[#This Row],[KODE BARANG]],DBS[KODE BARANG],0))</f>
        <v/>
      </c>
      <c r="B959" t="str">
        <f>IF(Table1[[#This Row],[ROWID]]="","",ROW()-2)</f>
        <v/>
      </c>
      <c r="C959" t="str">
        <f>IF(Table1[[#This Row],[NAMA BARANG]]="","",IF(Table1[[#This Row],[ID]]="",C958,Table1[[#This Row],[ID]]))</f>
        <v/>
      </c>
      <c r="D959" t="str">
        <f>IF(Table1[[#This Row],[A1]]="","",MATCH(Table1[[#This Row],[A1]],Table6[5],0))</f>
        <v/>
      </c>
      <c r="E959" t="str">
        <f>IF(Table1[[#This Row],[ID]]="","",Table1[[#This Row],[TOKO-KOTA_H]])</f>
        <v/>
      </c>
      <c r="F959" t="str">
        <f>IF(Table1[[#This Row],[NOTA TOKO]]="","",ROW()-2)</f>
        <v/>
      </c>
      <c r="G959" s="59"/>
      <c r="H959" s="1"/>
      <c r="J959" s="1"/>
      <c r="K959"/>
      <c r="L959" t="str">
        <f>IF(Table1[[#This Row],[_NAMA BARANG]]="",IF(Table1[[#This Row],[//DBS]]="","",INDEX(DBS[NAMA],Table1[[#This Row],[//DBS]])),Table1[[#This Row],[_NAMA BARANG]])</f>
        <v/>
      </c>
      <c r="M959"/>
      <c r="O959" t="str">
        <f>IF(Table1[[#This Row],[ROWID]]="","",IF(Table1[[#This Row],[_KETERANGAN]]="STOCK BELUM LENGKAP","ADA",IF(Table1[[#This Row],[KODE BARANG]]="","TIDAK ADA","ADA")))</f>
        <v/>
      </c>
      <c r="R959" t="str">
        <f>IF(Table1[[#This Row],[//DBS]]="","",INDEX(DBS[ISI],Table1[[#This Row],[//DBS]]))</f>
        <v/>
      </c>
      <c r="S959" t="str">
        <f>IF(Table1[[#This Row],[//DBS]]="","",IF(Table1[[#This Row],[SATUAN_BYPASS]]="",INDEX(DBS[[SATUAN ]],Table1[[#This Row],[//DBS]]),Table1[SATUAN_BYPASS]))</f>
        <v/>
      </c>
      <c r="U959" s="58" t="str">
        <f>IF(Table1[[#This Row],[HARGA_BYPASS]]="",IF(Table1[[#This Row],[_HARGA]]="","",Table1[[#This Row],[_HARGA]]*1000),Table1[[#This Row],[HARGA_BYPASS]])</f>
        <v/>
      </c>
      <c r="V959" s="2"/>
      <c r="W959" s="2"/>
      <c r="X959" s="58" t="str">
        <f>IF(Table1[[#This Row],[ROWID]]="","",IF(Table1[[#This Row],[ROWID]]=C960,"",SUMIF(Table1[ROWID],Table1[[#This Row],[ROWID]],Table1[TOTAL])))</f>
        <v/>
      </c>
      <c r="AA95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59" t="str">
        <f>IF(Table1[[#This Row],[JUMLAH NOTA]]="","",IF(Table1[[#This Row],[CONV]]="",Table1[[#This Row],[JUMLAH NOTA]],Table1[[#This Row],[JUMLAH NOTA]]*Table1[[#This Row],[CONV]]))</f>
        <v/>
      </c>
      <c r="AC959" t="str">
        <f>IF(Table1[[#This Row],[ISI_CONV]]="","",IF(Table1[[#This Row],[CONV]]="",Table1[[#This Row],[SATUAN NOTA]],Table1[[#This Row],[SATUAN]]))</f>
        <v/>
      </c>
      <c r="AD959" s="58" t="str">
        <f>IF(Table1[[#This Row],[HARGA]]="","",IF(Table1[[#This Row],[CONV]]="",Table1[[#This Row],[HARGA]],Table1[[#This Row],[HARGA]]/Table1[[#This Row],[CONV]]))</f>
        <v/>
      </c>
      <c r="AE959" s="58" t="str">
        <f>IF(Table1[[#This Row],[HARGA_CONV]]="","",Table1[[#This Row],[HARGA_CONV]]*Table1[[#This Row],[ISI_CONV]]*(100%-(Table1[[#This Row],[DISKON]]+Table1[[#This Row],[DISKON NOTA]])))</f>
        <v/>
      </c>
      <c r="AF959" s="3">
        <f>IF(Table1[[#This Row],[TANGGAL NOTA]]="",AF958,Table1[[#This Row],[TANGGAL NOTA]])</f>
        <v>45534</v>
      </c>
      <c r="AG959" s="3"/>
      <c r="AH959" s="3">
        <f>IF(Table1[[#This Row],[TANGGAL UPDATE]]="",AH958,Table1[[#This Row],[TANGGAL UPDATE]])</f>
        <v>45535</v>
      </c>
      <c r="AI959" t="str" cm="1">
        <f t="array" ref="AI959">IF(Table1[[#This Row],[A1]]="",AI958,INDEX(Table6[3],Table1[[#This Row],[Q1]]))</f>
        <v>KO</v>
      </c>
      <c r="AJ959" t="str">
        <f>IF(Table1[[#This Row],[_KETERANGAN]]="","",Table1[[#This Row],[_KETERANGAN]])</f>
        <v/>
      </c>
      <c r="AK959" t="str" cm="1">
        <f t="array" ref="AK959">IF(Table1[[#This Row],[A1]]="",AK958,INDEX(Table6[3],Table1[[#This Row],[Q1]]))</f>
        <v>KO</v>
      </c>
      <c r="AL959" s="5" t="str" cm="1">
        <f t="array" ref="AL959">IF(Table1[[#This Row],[A1]]="",AL958,INDEX(Table6[1],Table1[[#This Row],[Q1]]))</f>
        <v>PERDANA</v>
      </c>
      <c r="AM959" t="str" cm="1">
        <f t="array" ref="AM959">IF(Table1[[#This Row],[A1]]="",AM958,INDEX(Table6[2],Table1[[#This Row],[Q1]]))</f>
        <v>BREBES</v>
      </c>
      <c r="AN959" t="str">
        <f>CONCATENATE(Table1[[#This Row],[TOKO_H]],"-",Table1[[#This Row],[KOTA_H]])</f>
        <v>PERDANA-BREBES</v>
      </c>
      <c r="AO959"/>
      <c r="AP959" t="s">
        <v>9561</v>
      </c>
      <c r="AQ959"/>
    </row>
    <row r="960" spans="1:43">
      <c r="A960" t="str">
        <f>IF(Table1[[#This Row],[KODE BARANG]]="","",MATCH(Table1[[#This Row],[KODE BARANG]],DBS[KODE BARANG],0))</f>
        <v/>
      </c>
      <c r="B960" t="str">
        <f>IF(Table1[[#This Row],[ROWID]]="","",ROW()-2)</f>
        <v/>
      </c>
      <c r="C960" t="str">
        <f>IF(Table1[[#This Row],[NAMA BARANG]]="","",IF(Table1[[#This Row],[ID]]="",C959,Table1[[#This Row],[ID]]))</f>
        <v/>
      </c>
      <c r="D960" t="str">
        <f>IF(Table1[[#This Row],[A1]]="","",MATCH(Table1[[#This Row],[A1]],Table6[5],0))</f>
        <v/>
      </c>
      <c r="E960" t="str">
        <f>IF(Table1[[#This Row],[ID]]="","",Table1[[#This Row],[TOKO-KOTA_H]])</f>
        <v/>
      </c>
      <c r="F960" t="str">
        <f>IF(Table1[[#This Row],[NOTA TOKO]]="","",ROW()-2)</f>
        <v/>
      </c>
      <c r="G960" s="59"/>
      <c r="H960" s="1"/>
      <c r="J960" s="1"/>
      <c r="K960"/>
      <c r="L960" t="str">
        <f>IF(Table1[[#This Row],[_NAMA BARANG]]="",IF(Table1[[#This Row],[//DBS]]="","",INDEX(DBS[NAMA],Table1[[#This Row],[//DBS]])),Table1[[#This Row],[_NAMA BARANG]])</f>
        <v/>
      </c>
      <c r="M960"/>
      <c r="O960" t="str">
        <f>IF(Table1[[#This Row],[ROWID]]="","",IF(Table1[[#This Row],[_KETERANGAN]]="STOCK BELUM LENGKAP","ADA",IF(Table1[[#This Row],[KODE BARANG]]="","TIDAK ADA","ADA")))</f>
        <v/>
      </c>
      <c r="R960" t="str">
        <f>IF(Table1[[#This Row],[//DBS]]="","",INDEX(DBS[ISI],Table1[[#This Row],[//DBS]]))</f>
        <v/>
      </c>
      <c r="S960" t="str">
        <f>IF(Table1[[#This Row],[//DBS]]="","",IF(Table1[[#This Row],[SATUAN_BYPASS]]="",INDEX(DBS[[SATUAN ]],Table1[[#This Row],[//DBS]]),Table1[SATUAN_BYPASS]))</f>
        <v/>
      </c>
      <c r="U960" s="58" t="str">
        <f>IF(Table1[[#This Row],[HARGA_BYPASS]]="",IF(Table1[[#This Row],[_HARGA]]="","",Table1[[#This Row],[_HARGA]]*1000),Table1[[#This Row],[HARGA_BYPASS]])</f>
        <v/>
      </c>
      <c r="V960" s="2"/>
      <c r="W960" s="2"/>
      <c r="X960" s="58" t="str">
        <f>IF(Table1[[#This Row],[ROWID]]="","",IF(Table1[[#This Row],[ROWID]]=C961,"",SUMIF(Table1[ROWID],Table1[[#This Row],[ROWID]],Table1[TOTAL])))</f>
        <v/>
      </c>
      <c r="AA96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60" t="str">
        <f>IF(Table1[[#This Row],[JUMLAH NOTA]]="","",IF(Table1[[#This Row],[CONV]]="",Table1[[#This Row],[JUMLAH NOTA]],Table1[[#This Row],[JUMLAH NOTA]]*Table1[[#This Row],[CONV]]))</f>
        <v/>
      </c>
      <c r="AC960" t="str">
        <f>IF(Table1[[#This Row],[ISI_CONV]]="","",IF(Table1[[#This Row],[CONV]]="",Table1[[#This Row],[SATUAN NOTA]],Table1[[#This Row],[SATUAN]]))</f>
        <v/>
      </c>
      <c r="AD960" s="58" t="str">
        <f>IF(Table1[[#This Row],[HARGA]]="","",IF(Table1[[#This Row],[CONV]]="",Table1[[#This Row],[HARGA]],Table1[[#This Row],[HARGA]]/Table1[[#This Row],[CONV]]))</f>
        <v/>
      </c>
      <c r="AE960" s="58" t="str">
        <f>IF(Table1[[#This Row],[HARGA_CONV]]="","",Table1[[#This Row],[HARGA_CONV]]*Table1[[#This Row],[ISI_CONV]]*(100%-(Table1[[#This Row],[DISKON]]+Table1[[#This Row],[DISKON NOTA]])))</f>
        <v/>
      </c>
      <c r="AF960" s="3">
        <f>IF(Table1[[#This Row],[TANGGAL NOTA]]="",AF959,Table1[[#This Row],[TANGGAL NOTA]])</f>
        <v>45534</v>
      </c>
      <c r="AG960" s="3"/>
      <c r="AH960" s="3">
        <f>IF(Table1[[#This Row],[TANGGAL UPDATE]]="",AH959,Table1[[#This Row],[TANGGAL UPDATE]])</f>
        <v>45535</v>
      </c>
      <c r="AI960" t="str" cm="1">
        <f t="array" ref="AI960">IF(Table1[[#This Row],[A1]]="",AI959,INDEX(Table6[3],Table1[[#This Row],[Q1]]))</f>
        <v>KO</v>
      </c>
      <c r="AJ960" t="str">
        <f>IF(Table1[[#This Row],[_KETERANGAN]]="","",Table1[[#This Row],[_KETERANGAN]])</f>
        <v/>
      </c>
      <c r="AK960" t="str" cm="1">
        <f t="array" ref="AK960">IF(Table1[[#This Row],[A1]]="",AK959,INDEX(Table6[3],Table1[[#This Row],[Q1]]))</f>
        <v>KO</v>
      </c>
      <c r="AL960" s="5" t="str" cm="1">
        <f t="array" ref="AL960">IF(Table1[[#This Row],[A1]]="",AL959,INDEX(Table6[1],Table1[[#This Row],[Q1]]))</f>
        <v>PERDANA</v>
      </c>
      <c r="AM960" t="str" cm="1">
        <f t="array" ref="AM960">IF(Table1[[#This Row],[A1]]="",AM959,INDEX(Table6[2],Table1[[#This Row],[Q1]]))</f>
        <v>BREBES</v>
      </c>
      <c r="AN960" t="str">
        <f>CONCATENATE(Table1[[#This Row],[TOKO_H]],"-",Table1[[#This Row],[KOTA_H]])</f>
        <v>PERDANA-BREBES</v>
      </c>
      <c r="AO960"/>
      <c r="AP960" t="s">
        <v>9561</v>
      </c>
      <c r="AQ960"/>
    </row>
    <row r="961" spans="1:43">
      <c r="A961" t="str">
        <f>IF(Table1[[#This Row],[KODE BARANG]]="","",MATCH(Table1[[#This Row],[KODE BARANG]],DBS[KODE BARANG],0))</f>
        <v/>
      </c>
      <c r="B961" t="str">
        <f>IF(Table1[[#This Row],[ROWID]]="","",ROW()-2)</f>
        <v/>
      </c>
      <c r="C961" t="str">
        <f>IF(Table1[[#This Row],[NAMA BARANG]]="","",IF(Table1[[#This Row],[ID]]="",C960,Table1[[#This Row],[ID]]))</f>
        <v/>
      </c>
      <c r="D961" t="str">
        <f>IF(Table1[[#This Row],[A1]]="","",MATCH(Table1[[#This Row],[A1]],Table6[5],0))</f>
        <v/>
      </c>
      <c r="E961" t="str">
        <f>IF(Table1[[#This Row],[ID]]="","",Table1[[#This Row],[TOKO-KOTA_H]])</f>
        <v/>
      </c>
      <c r="F961" t="str">
        <f>IF(Table1[[#This Row],[NOTA TOKO]]="","",ROW()-2)</f>
        <v/>
      </c>
      <c r="G961" s="59"/>
      <c r="H961" s="1"/>
      <c r="J961" s="1"/>
      <c r="K961"/>
      <c r="L961" t="str">
        <f>IF(Table1[[#This Row],[_NAMA BARANG]]="",IF(Table1[[#This Row],[//DBS]]="","",INDEX(DBS[NAMA],Table1[[#This Row],[//DBS]])),Table1[[#This Row],[_NAMA BARANG]])</f>
        <v/>
      </c>
      <c r="M961"/>
      <c r="O961" t="str">
        <f>IF(Table1[[#This Row],[ROWID]]="","",IF(Table1[[#This Row],[_KETERANGAN]]="STOCK BELUM LENGKAP","ADA",IF(Table1[[#This Row],[KODE BARANG]]="","TIDAK ADA","ADA")))</f>
        <v/>
      </c>
      <c r="R961" t="str">
        <f>IF(Table1[[#This Row],[//DBS]]="","",INDEX(DBS[ISI],Table1[[#This Row],[//DBS]]))</f>
        <v/>
      </c>
      <c r="S961" t="str">
        <f>IF(Table1[[#This Row],[//DBS]]="","",IF(Table1[[#This Row],[SATUAN_BYPASS]]="",INDEX(DBS[[SATUAN ]],Table1[[#This Row],[//DBS]]),Table1[SATUAN_BYPASS]))</f>
        <v/>
      </c>
      <c r="U961" s="58" t="str">
        <f>IF(Table1[[#This Row],[HARGA_BYPASS]]="",IF(Table1[[#This Row],[_HARGA]]="","",Table1[[#This Row],[_HARGA]]*1000),Table1[[#This Row],[HARGA_BYPASS]])</f>
        <v/>
      </c>
      <c r="V961" s="2"/>
      <c r="W961" s="2"/>
      <c r="X961" s="58" t="str">
        <f>IF(Table1[[#This Row],[ROWID]]="","",IF(Table1[[#This Row],[ROWID]]=C962,"",SUMIF(Table1[ROWID],Table1[[#This Row],[ROWID]],Table1[TOTAL])))</f>
        <v/>
      </c>
      <c r="AA96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61" t="str">
        <f>IF(Table1[[#This Row],[JUMLAH NOTA]]="","",IF(Table1[[#This Row],[CONV]]="",Table1[[#This Row],[JUMLAH NOTA]],Table1[[#This Row],[JUMLAH NOTA]]*Table1[[#This Row],[CONV]]))</f>
        <v/>
      </c>
      <c r="AC961" t="str">
        <f>IF(Table1[[#This Row],[ISI_CONV]]="","",IF(Table1[[#This Row],[CONV]]="",Table1[[#This Row],[SATUAN NOTA]],Table1[[#This Row],[SATUAN]]))</f>
        <v/>
      </c>
      <c r="AD961" s="58" t="str">
        <f>IF(Table1[[#This Row],[HARGA]]="","",IF(Table1[[#This Row],[CONV]]="",Table1[[#This Row],[HARGA]],Table1[[#This Row],[HARGA]]/Table1[[#This Row],[CONV]]))</f>
        <v/>
      </c>
      <c r="AE961" s="58" t="str">
        <f>IF(Table1[[#This Row],[HARGA_CONV]]="","",Table1[[#This Row],[HARGA_CONV]]*Table1[[#This Row],[ISI_CONV]]*(100%-(Table1[[#This Row],[DISKON]]+Table1[[#This Row],[DISKON NOTA]])))</f>
        <v/>
      </c>
      <c r="AF961" s="3">
        <f>IF(Table1[[#This Row],[TANGGAL NOTA]]="",AF960,Table1[[#This Row],[TANGGAL NOTA]])</f>
        <v>45534</v>
      </c>
      <c r="AG961" s="3"/>
      <c r="AH961" s="3">
        <f>IF(Table1[[#This Row],[TANGGAL UPDATE]]="",AH960,Table1[[#This Row],[TANGGAL UPDATE]])</f>
        <v>45535</v>
      </c>
      <c r="AI961" t="str" cm="1">
        <f t="array" ref="AI961">IF(Table1[[#This Row],[A1]]="",AI960,INDEX(Table6[3],Table1[[#This Row],[Q1]]))</f>
        <v>KO</v>
      </c>
      <c r="AJ961" t="str">
        <f>IF(Table1[[#This Row],[_KETERANGAN]]="","",Table1[[#This Row],[_KETERANGAN]])</f>
        <v/>
      </c>
      <c r="AK961" t="str" cm="1">
        <f t="array" ref="AK961">IF(Table1[[#This Row],[A1]]="",AK960,INDEX(Table6[3],Table1[[#This Row],[Q1]]))</f>
        <v>KO</v>
      </c>
      <c r="AL961" s="5" t="str" cm="1">
        <f t="array" ref="AL961">IF(Table1[[#This Row],[A1]]="",AL960,INDEX(Table6[1],Table1[[#This Row],[Q1]]))</f>
        <v>PERDANA</v>
      </c>
      <c r="AM961" t="str" cm="1">
        <f t="array" ref="AM961">IF(Table1[[#This Row],[A1]]="",AM960,INDEX(Table6[2],Table1[[#This Row],[Q1]]))</f>
        <v>BREBES</v>
      </c>
      <c r="AN961" t="str">
        <f>CONCATENATE(Table1[[#This Row],[TOKO_H]],"-",Table1[[#This Row],[KOTA_H]])</f>
        <v>PERDANA-BREBES</v>
      </c>
      <c r="AO961"/>
      <c r="AP961" t="s">
        <v>9561</v>
      </c>
      <c r="AQ961"/>
    </row>
    <row r="962" spans="1:43">
      <c r="A962" t="str">
        <f>IF(Table1[[#This Row],[KODE BARANG]]="","",MATCH(Table1[[#This Row],[KODE BARANG]],DBS[KODE BARANG],0))</f>
        <v/>
      </c>
      <c r="B962" t="str">
        <f>IF(Table1[[#This Row],[ROWID]]="","",ROW()-2)</f>
        <v/>
      </c>
      <c r="C962" t="str">
        <f>IF(Table1[[#This Row],[NAMA BARANG]]="","",IF(Table1[[#This Row],[ID]]="",C961,Table1[[#This Row],[ID]]))</f>
        <v/>
      </c>
      <c r="D962" t="str">
        <f>IF(Table1[[#This Row],[A1]]="","",MATCH(Table1[[#This Row],[A1]],Table6[5],0))</f>
        <v/>
      </c>
      <c r="E962" t="str">
        <f>IF(Table1[[#This Row],[ID]]="","",Table1[[#This Row],[TOKO-KOTA_H]])</f>
        <v/>
      </c>
      <c r="F962" t="str">
        <f>IF(Table1[[#This Row],[NOTA TOKO]]="","",ROW()-2)</f>
        <v/>
      </c>
      <c r="G962" s="59"/>
      <c r="H962" s="1"/>
      <c r="J962" s="1"/>
      <c r="K962"/>
      <c r="L962" t="str">
        <f>IF(Table1[[#This Row],[_NAMA BARANG]]="",IF(Table1[[#This Row],[//DBS]]="","",INDEX(DBS[NAMA],Table1[[#This Row],[//DBS]])),Table1[[#This Row],[_NAMA BARANG]])</f>
        <v/>
      </c>
      <c r="M962"/>
      <c r="O962" t="str">
        <f>IF(Table1[[#This Row],[ROWID]]="","",IF(Table1[[#This Row],[_KETERANGAN]]="STOCK BELUM LENGKAP","ADA",IF(Table1[[#This Row],[KODE BARANG]]="","TIDAK ADA","ADA")))</f>
        <v/>
      </c>
      <c r="R962" t="str">
        <f>IF(Table1[[#This Row],[//DBS]]="","",INDEX(DBS[ISI],Table1[[#This Row],[//DBS]]))</f>
        <v/>
      </c>
      <c r="S962" t="str">
        <f>IF(Table1[[#This Row],[//DBS]]="","",IF(Table1[[#This Row],[SATUAN_BYPASS]]="",INDEX(DBS[[SATUAN ]],Table1[[#This Row],[//DBS]]),Table1[SATUAN_BYPASS]))</f>
        <v/>
      </c>
      <c r="U962" s="58" t="str">
        <f>IF(Table1[[#This Row],[HARGA_BYPASS]]="",IF(Table1[[#This Row],[_HARGA]]="","",Table1[[#This Row],[_HARGA]]*1000),Table1[[#This Row],[HARGA_BYPASS]])</f>
        <v/>
      </c>
      <c r="V962" s="2"/>
      <c r="W962" s="2"/>
      <c r="X962" s="58" t="str">
        <f>IF(Table1[[#This Row],[ROWID]]="","",IF(Table1[[#This Row],[ROWID]]=C963,"",SUMIF(Table1[ROWID],Table1[[#This Row],[ROWID]],Table1[TOTAL])))</f>
        <v/>
      </c>
      <c r="AA96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62" t="str">
        <f>IF(Table1[[#This Row],[JUMLAH NOTA]]="","",IF(Table1[[#This Row],[CONV]]="",Table1[[#This Row],[JUMLAH NOTA]],Table1[[#This Row],[JUMLAH NOTA]]*Table1[[#This Row],[CONV]]))</f>
        <v/>
      </c>
      <c r="AC962" t="str">
        <f>IF(Table1[[#This Row],[ISI_CONV]]="","",IF(Table1[[#This Row],[CONV]]="",Table1[[#This Row],[SATUAN NOTA]],Table1[[#This Row],[SATUAN]]))</f>
        <v/>
      </c>
      <c r="AD962" s="58" t="str">
        <f>IF(Table1[[#This Row],[HARGA]]="","",IF(Table1[[#This Row],[CONV]]="",Table1[[#This Row],[HARGA]],Table1[[#This Row],[HARGA]]/Table1[[#This Row],[CONV]]))</f>
        <v/>
      </c>
      <c r="AE962" s="58" t="str">
        <f>IF(Table1[[#This Row],[HARGA_CONV]]="","",Table1[[#This Row],[HARGA_CONV]]*Table1[[#This Row],[ISI_CONV]]*(100%-(Table1[[#This Row],[DISKON]]+Table1[[#This Row],[DISKON NOTA]])))</f>
        <v/>
      </c>
      <c r="AF962" s="3">
        <f>IF(Table1[[#This Row],[TANGGAL NOTA]]="",AF961,Table1[[#This Row],[TANGGAL NOTA]])</f>
        <v>45534</v>
      </c>
      <c r="AG962" s="3"/>
      <c r="AH962" s="3">
        <f>IF(Table1[[#This Row],[TANGGAL UPDATE]]="",AH961,Table1[[#This Row],[TANGGAL UPDATE]])</f>
        <v>45535</v>
      </c>
      <c r="AI962" t="str" cm="1">
        <f t="array" ref="AI962">IF(Table1[[#This Row],[A1]]="",AI961,INDEX(Table6[3],Table1[[#This Row],[Q1]]))</f>
        <v>KO</v>
      </c>
      <c r="AJ962" t="str">
        <f>IF(Table1[[#This Row],[_KETERANGAN]]="","",Table1[[#This Row],[_KETERANGAN]])</f>
        <v/>
      </c>
      <c r="AK962" t="str" cm="1">
        <f t="array" ref="AK962">IF(Table1[[#This Row],[A1]]="",AK961,INDEX(Table6[3],Table1[[#This Row],[Q1]]))</f>
        <v>KO</v>
      </c>
      <c r="AL962" s="5" t="str" cm="1">
        <f t="array" ref="AL962">IF(Table1[[#This Row],[A1]]="",AL961,INDEX(Table6[1],Table1[[#This Row],[Q1]]))</f>
        <v>PERDANA</v>
      </c>
      <c r="AM962" t="str" cm="1">
        <f t="array" ref="AM962">IF(Table1[[#This Row],[A1]]="",AM961,INDEX(Table6[2],Table1[[#This Row],[Q1]]))</f>
        <v>BREBES</v>
      </c>
      <c r="AN962" t="str">
        <f>CONCATENATE(Table1[[#This Row],[TOKO_H]],"-",Table1[[#This Row],[KOTA_H]])</f>
        <v>PERDANA-BREBES</v>
      </c>
      <c r="AO962"/>
      <c r="AP962" t="s">
        <v>9561</v>
      </c>
      <c r="AQ962"/>
    </row>
    <row r="963" spans="1:43">
      <c r="A963" t="str">
        <f>IF(Table1[[#This Row],[KODE BARANG]]="","",MATCH(Table1[[#This Row],[KODE BARANG]],DBS[KODE BARANG],0))</f>
        <v/>
      </c>
      <c r="B963" t="str">
        <f>IF(Table1[[#This Row],[ROWID]]="","",ROW()-2)</f>
        <v/>
      </c>
      <c r="C963" t="str">
        <f>IF(Table1[[#This Row],[NAMA BARANG]]="","",IF(Table1[[#This Row],[ID]]="",C962,Table1[[#This Row],[ID]]))</f>
        <v/>
      </c>
      <c r="D963" t="str">
        <f>IF(Table1[[#This Row],[A1]]="","",MATCH(Table1[[#This Row],[A1]],Table6[5],0))</f>
        <v/>
      </c>
      <c r="E963" t="str">
        <f>IF(Table1[[#This Row],[ID]]="","",Table1[[#This Row],[TOKO-KOTA_H]])</f>
        <v/>
      </c>
      <c r="F963" t="str">
        <f>IF(Table1[[#This Row],[NOTA TOKO]]="","",ROW()-2)</f>
        <v/>
      </c>
      <c r="G963" s="59"/>
      <c r="H963" s="1"/>
      <c r="J963" s="1"/>
      <c r="K963"/>
      <c r="L963" t="str">
        <f>IF(Table1[[#This Row],[_NAMA BARANG]]="",IF(Table1[[#This Row],[//DBS]]="","",INDEX(DBS[NAMA],Table1[[#This Row],[//DBS]])),Table1[[#This Row],[_NAMA BARANG]])</f>
        <v/>
      </c>
      <c r="M963"/>
      <c r="O963" t="str">
        <f>IF(Table1[[#This Row],[ROWID]]="","",IF(Table1[[#This Row],[_KETERANGAN]]="STOCK BELUM LENGKAP","ADA",IF(Table1[[#This Row],[KODE BARANG]]="","TIDAK ADA","ADA")))</f>
        <v/>
      </c>
      <c r="R963" t="str">
        <f>IF(Table1[[#This Row],[//DBS]]="","",INDEX(DBS[ISI],Table1[[#This Row],[//DBS]]))</f>
        <v/>
      </c>
      <c r="S963" t="str">
        <f>IF(Table1[[#This Row],[//DBS]]="","",IF(Table1[[#This Row],[SATUAN_BYPASS]]="",INDEX(DBS[[SATUAN ]],Table1[[#This Row],[//DBS]]),Table1[SATUAN_BYPASS]))</f>
        <v/>
      </c>
      <c r="U963" s="58" t="str">
        <f>IF(Table1[[#This Row],[HARGA_BYPASS]]="",IF(Table1[[#This Row],[_HARGA]]="","",Table1[[#This Row],[_HARGA]]*1000),Table1[[#This Row],[HARGA_BYPASS]])</f>
        <v/>
      </c>
      <c r="V963" s="2"/>
      <c r="W963" s="2"/>
      <c r="X963" s="58" t="str">
        <f>IF(Table1[[#This Row],[ROWID]]="","",IF(Table1[[#This Row],[ROWID]]=C964,"",SUMIF(Table1[ROWID],Table1[[#This Row],[ROWID]],Table1[TOTAL])))</f>
        <v/>
      </c>
      <c r="AA96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63" t="str">
        <f>IF(Table1[[#This Row],[JUMLAH NOTA]]="","",IF(Table1[[#This Row],[CONV]]="",Table1[[#This Row],[JUMLAH NOTA]],Table1[[#This Row],[JUMLAH NOTA]]*Table1[[#This Row],[CONV]]))</f>
        <v/>
      </c>
      <c r="AC963" t="str">
        <f>IF(Table1[[#This Row],[ISI_CONV]]="","",IF(Table1[[#This Row],[CONV]]="",Table1[[#This Row],[SATUAN NOTA]],Table1[[#This Row],[SATUAN]]))</f>
        <v/>
      </c>
      <c r="AD963" s="58" t="str">
        <f>IF(Table1[[#This Row],[HARGA]]="","",IF(Table1[[#This Row],[CONV]]="",Table1[[#This Row],[HARGA]],Table1[[#This Row],[HARGA]]/Table1[[#This Row],[CONV]]))</f>
        <v/>
      </c>
      <c r="AE963" s="58" t="str">
        <f>IF(Table1[[#This Row],[HARGA_CONV]]="","",Table1[[#This Row],[HARGA_CONV]]*Table1[[#This Row],[ISI_CONV]]*(100%-(Table1[[#This Row],[DISKON]]+Table1[[#This Row],[DISKON NOTA]])))</f>
        <v/>
      </c>
      <c r="AF963" s="3">
        <f>IF(Table1[[#This Row],[TANGGAL NOTA]]="",AF962,Table1[[#This Row],[TANGGAL NOTA]])</f>
        <v>45534</v>
      </c>
      <c r="AG963" s="3"/>
      <c r="AH963" s="3">
        <f>IF(Table1[[#This Row],[TANGGAL UPDATE]]="",AH962,Table1[[#This Row],[TANGGAL UPDATE]])</f>
        <v>45535</v>
      </c>
      <c r="AI963" t="str" cm="1">
        <f t="array" ref="AI963">IF(Table1[[#This Row],[A1]]="",AI962,INDEX(Table6[3],Table1[[#This Row],[Q1]]))</f>
        <v>KO</v>
      </c>
      <c r="AJ963" t="str">
        <f>IF(Table1[[#This Row],[_KETERANGAN]]="","",Table1[[#This Row],[_KETERANGAN]])</f>
        <v/>
      </c>
      <c r="AK963" t="str" cm="1">
        <f t="array" ref="AK963">IF(Table1[[#This Row],[A1]]="",AK962,INDEX(Table6[3],Table1[[#This Row],[Q1]]))</f>
        <v>KO</v>
      </c>
      <c r="AL963" s="5" t="str" cm="1">
        <f t="array" ref="AL963">IF(Table1[[#This Row],[A1]]="",AL962,INDEX(Table6[1],Table1[[#This Row],[Q1]]))</f>
        <v>PERDANA</v>
      </c>
      <c r="AM963" t="str" cm="1">
        <f t="array" ref="AM963">IF(Table1[[#This Row],[A1]]="",AM962,INDEX(Table6[2],Table1[[#This Row],[Q1]]))</f>
        <v>BREBES</v>
      </c>
      <c r="AN963" t="str">
        <f>CONCATENATE(Table1[[#This Row],[TOKO_H]],"-",Table1[[#This Row],[KOTA_H]])</f>
        <v>PERDANA-BREBES</v>
      </c>
      <c r="AO963"/>
      <c r="AP963" t="s">
        <v>9561</v>
      </c>
      <c r="AQ963"/>
    </row>
    <row r="964" spans="1:43">
      <c r="A964" t="str">
        <f>IF(Table1[[#This Row],[KODE BARANG]]="","",MATCH(Table1[[#This Row],[KODE BARANG]],DBS[KODE BARANG],0))</f>
        <v/>
      </c>
      <c r="B964" t="str">
        <f>IF(Table1[[#This Row],[ROWID]]="","",ROW()-2)</f>
        <v/>
      </c>
      <c r="C964" t="str">
        <f>IF(Table1[[#This Row],[NAMA BARANG]]="","",IF(Table1[[#This Row],[ID]]="",C963,Table1[[#This Row],[ID]]))</f>
        <v/>
      </c>
      <c r="D964" t="str">
        <f>IF(Table1[[#This Row],[A1]]="","",MATCH(Table1[[#This Row],[A1]],Table6[5],0))</f>
        <v/>
      </c>
      <c r="E964" t="str">
        <f>IF(Table1[[#This Row],[ID]]="","",Table1[[#This Row],[TOKO-KOTA_H]])</f>
        <v/>
      </c>
      <c r="F964" t="str">
        <f>IF(Table1[[#This Row],[NOTA TOKO]]="","",ROW()-2)</f>
        <v/>
      </c>
      <c r="G964" s="59"/>
      <c r="H964" s="1"/>
      <c r="J964" s="1"/>
      <c r="K964"/>
      <c r="L964" t="str">
        <f>IF(Table1[[#This Row],[_NAMA BARANG]]="",IF(Table1[[#This Row],[//DBS]]="","",INDEX(DBS[NAMA],Table1[[#This Row],[//DBS]])),Table1[[#This Row],[_NAMA BARANG]])</f>
        <v/>
      </c>
      <c r="M964"/>
      <c r="O964" t="str">
        <f>IF(Table1[[#This Row],[ROWID]]="","",IF(Table1[[#This Row],[_KETERANGAN]]="STOCK BELUM LENGKAP","ADA",IF(Table1[[#This Row],[KODE BARANG]]="","TIDAK ADA","ADA")))</f>
        <v/>
      </c>
      <c r="R964" t="str">
        <f>IF(Table1[[#This Row],[//DBS]]="","",INDEX(DBS[ISI],Table1[[#This Row],[//DBS]]))</f>
        <v/>
      </c>
      <c r="S964" t="str">
        <f>IF(Table1[[#This Row],[//DBS]]="","",IF(Table1[[#This Row],[SATUAN_BYPASS]]="",INDEX(DBS[[SATUAN ]],Table1[[#This Row],[//DBS]]),Table1[SATUAN_BYPASS]))</f>
        <v/>
      </c>
      <c r="U964" s="58" t="str">
        <f>IF(Table1[[#This Row],[HARGA_BYPASS]]="",IF(Table1[[#This Row],[_HARGA]]="","",Table1[[#This Row],[_HARGA]]*1000),Table1[[#This Row],[HARGA_BYPASS]])</f>
        <v/>
      </c>
      <c r="V964" s="2"/>
      <c r="W964" s="2"/>
      <c r="X964" s="58" t="str">
        <f>IF(Table1[[#This Row],[ROWID]]="","",IF(Table1[[#This Row],[ROWID]]=C965,"",SUMIF(Table1[ROWID],Table1[[#This Row],[ROWID]],Table1[TOTAL])))</f>
        <v/>
      </c>
      <c r="AA96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64" t="str">
        <f>IF(Table1[[#This Row],[JUMLAH NOTA]]="","",IF(Table1[[#This Row],[CONV]]="",Table1[[#This Row],[JUMLAH NOTA]],Table1[[#This Row],[JUMLAH NOTA]]*Table1[[#This Row],[CONV]]))</f>
        <v/>
      </c>
      <c r="AC964" t="str">
        <f>IF(Table1[[#This Row],[ISI_CONV]]="","",IF(Table1[[#This Row],[CONV]]="",Table1[[#This Row],[SATUAN NOTA]],Table1[[#This Row],[SATUAN]]))</f>
        <v/>
      </c>
      <c r="AD964" s="58" t="str">
        <f>IF(Table1[[#This Row],[HARGA]]="","",IF(Table1[[#This Row],[CONV]]="",Table1[[#This Row],[HARGA]],Table1[[#This Row],[HARGA]]/Table1[[#This Row],[CONV]]))</f>
        <v/>
      </c>
      <c r="AE964" s="58" t="str">
        <f>IF(Table1[[#This Row],[HARGA_CONV]]="","",Table1[[#This Row],[HARGA_CONV]]*Table1[[#This Row],[ISI_CONV]]*(100%-(Table1[[#This Row],[DISKON]]+Table1[[#This Row],[DISKON NOTA]])))</f>
        <v/>
      </c>
      <c r="AF964" s="3">
        <f>IF(Table1[[#This Row],[TANGGAL NOTA]]="",AF963,Table1[[#This Row],[TANGGAL NOTA]])</f>
        <v>45534</v>
      </c>
      <c r="AG964" s="3"/>
      <c r="AH964" s="3">
        <f>IF(Table1[[#This Row],[TANGGAL UPDATE]]="",AH963,Table1[[#This Row],[TANGGAL UPDATE]])</f>
        <v>45535</v>
      </c>
      <c r="AI964" t="str" cm="1">
        <f t="array" ref="AI964">IF(Table1[[#This Row],[A1]]="",AI963,INDEX(Table6[3],Table1[[#This Row],[Q1]]))</f>
        <v>KO</v>
      </c>
      <c r="AJ964" t="str">
        <f>IF(Table1[[#This Row],[_KETERANGAN]]="","",Table1[[#This Row],[_KETERANGAN]])</f>
        <v/>
      </c>
      <c r="AK964" t="str" cm="1">
        <f t="array" ref="AK964">IF(Table1[[#This Row],[A1]]="",AK963,INDEX(Table6[3],Table1[[#This Row],[Q1]]))</f>
        <v>KO</v>
      </c>
      <c r="AL964" s="5" t="str" cm="1">
        <f t="array" ref="AL964">IF(Table1[[#This Row],[A1]]="",AL963,INDEX(Table6[1],Table1[[#This Row],[Q1]]))</f>
        <v>PERDANA</v>
      </c>
      <c r="AM964" t="str" cm="1">
        <f t="array" ref="AM964">IF(Table1[[#This Row],[A1]]="",AM963,INDEX(Table6[2],Table1[[#This Row],[Q1]]))</f>
        <v>BREBES</v>
      </c>
      <c r="AN964" t="str">
        <f>CONCATENATE(Table1[[#This Row],[TOKO_H]],"-",Table1[[#This Row],[KOTA_H]])</f>
        <v>PERDANA-BREBES</v>
      </c>
      <c r="AO964"/>
      <c r="AP964" t="s">
        <v>9561</v>
      </c>
      <c r="AQ964"/>
    </row>
    <row r="965" spans="1:43">
      <c r="A965" t="str">
        <f>IF(Table1[[#This Row],[KODE BARANG]]="","",MATCH(Table1[[#This Row],[KODE BARANG]],DBS[KODE BARANG],0))</f>
        <v/>
      </c>
      <c r="B965" t="str">
        <f>IF(Table1[[#This Row],[ROWID]]="","",ROW()-2)</f>
        <v/>
      </c>
      <c r="C965" t="str">
        <f>IF(Table1[[#This Row],[NAMA BARANG]]="","",IF(Table1[[#This Row],[ID]]="",C964,Table1[[#This Row],[ID]]))</f>
        <v/>
      </c>
      <c r="D965" t="str">
        <f>IF(Table1[[#This Row],[A1]]="","",MATCH(Table1[[#This Row],[A1]],Table6[5],0))</f>
        <v/>
      </c>
      <c r="E965" t="str">
        <f>IF(Table1[[#This Row],[ID]]="","",Table1[[#This Row],[TOKO-KOTA_H]])</f>
        <v/>
      </c>
      <c r="F965" t="str">
        <f>IF(Table1[[#This Row],[NOTA TOKO]]="","",ROW()-2)</f>
        <v/>
      </c>
      <c r="G965" s="59"/>
      <c r="H965" s="1"/>
      <c r="J965" s="1"/>
      <c r="K965"/>
      <c r="L965" t="str">
        <f>IF(Table1[[#This Row],[_NAMA BARANG]]="",IF(Table1[[#This Row],[//DBS]]="","",INDEX(DBS[NAMA],Table1[[#This Row],[//DBS]])),Table1[[#This Row],[_NAMA BARANG]])</f>
        <v/>
      </c>
      <c r="M965"/>
      <c r="O965" t="str">
        <f>IF(Table1[[#This Row],[ROWID]]="","",IF(Table1[[#This Row],[_KETERANGAN]]="STOCK BELUM LENGKAP","ADA",IF(Table1[[#This Row],[KODE BARANG]]="","TIDAK ADA","ADA")))</f>
        <v/>
      </c>
      <c r="R965" t="str">
        <f>IF(Table1[[#This Row],[//DBS]]="","",INDEX(DBS[ISI],Table1[[#This Row],[//DBS]]))</f>
        <v/>
      </c>
      <c r="S965" t="str">
        <f>IF(Table1[[#This Row],[//DBS]]="","",IF(Table1[[#This Row],[SATUAN_BYPASS]]="",INDEX(DBS[[SATUAN ]],Table1[[#This Row],[//DBS]]),Table1[SATUAN_BYPASS]))</f>
        <v/>
      </c>
      <c r="U965" s="58" t="str">
        <f>IF(Table1[[#This Row],[HARGA_BYPASS]]="",IF(Table1[[#This Row],[_HARGA]]="","",Table1[[#This Row],[_HARGA]]*1000),Table1[[#This Row],[HARGA_BYPASS]])</f>
        <v/>
      </c>
      <c r="V965" s="2"/>
      <c r="W965" s="2"/>
      <c r="X965" s="58" t="str">
        <f>IF(Table1[[#This Row],[ROWID]]="","",IF(Table1[[#This Row],[ROWID]]=C966,"",SUMIF(Table1[ROWID],Table1[[#This Row],[ROWID]],Table1[TOTAL])))</f>
        <v/>
      </c>
      <c r="AA96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65" t="str">
        <f>IF(Table1[[#This Row],[JUMLAH NOTA]]="","",IF(Table1[[#This Row],[CONV]]="",Table1[[#This Row],[JUMLAH NOTA]],Table1[[#This Row],[JUMLAH NOTA]]*Table1[[#This Row],[CONV]]))</f>
        <v/>
      </c>
      <c r="AC965" t="str">
        <f>IF(Table1[[#This Row],[ISI_CONV]]="","",IF(Table1[[#This Row],[CONV]]="",Table1[[#This Row],[SATUAN NOTA]],Table1[[#This Row],[SATUAN]]))</f>
        <v/>
      </c>
      <c r="AD965" s="58" t="str">
        <f>IF(Table1[[#This Row],[HARGA]]="","",IF(Table1[[#This Row],[CONV]]="",Table1[[#This Row],[HARGA]],Table1[[#This Row],[HARGA]]/Table1[[#This Row],[CONV]]))</f>
        <v/>
      </c>
      <c r="AE965" s="58" t="str">
        <f>IF(Table1[[#This Row],[HARGA_CONV]]="","",Table1[[#This Row],[HARGA_CONV]]*Table1[[#This Row],[ISI_CONV]]*(100%-(Table1[[#This Row],[DISKON]]+Table1[[#This Row],[DISKON NOTA]])))</f>
        <v/>
      </c>
      <c r="AF965" s="3">
        <f>IF(Table1[[#This Row],[TANGGAL NOTA]]="",AF964,Table1[[#This Row],[TANGGAL NOTA]])</f>
        <v>45534</v>
      </c>
      <c r="AG965" s="3"/>
      <c r="AH965" s="3">
        <f>IF(Table1[[#This Row],[TANGGAL UPDATE]]="",AH964,Table1[[#This Row],[TANGGAL UPDATE]])</f>
        <v>45535</v>
      </c>
      <c r="AI965" t="str" cm="1">
        <f t="array" ref="AI965">IF(Table1[[#This Row],[A1]]="",AI964,INDEX(Table6[3],Table1[[#This Row],[Q1]]))</f>
        <v>KO</v>
      </c>
      <c r="AJ965" t="str">
        <f>IF(Table1[[#This Row],[_KETERANGAN]]="","",Table1[[#This Row],[_KETERANGAN]])</f>
        <v/>
      </c>
      <c r="AK965" t="str" cm="1">
        <f t="array" ref="AK965">IF(Table1[[#This Row],[A1]]="",AK964,INDEX(Table6[3],Table1[[#This Row],[Q1]]))</f>
        <v>KO</v>
      </c>
      <c r="AL965" s="5" t="str" cm="1">
        <f t="array" ref="AL965">IF(Table1[[#This Row],[A1]]="",AL964,INDEX(Table6[1],Table1[[#This Row],[Q1]]))</f>
        <v>PERDANA</v>
      </c>
      <c r="AM965" t="str" cm="1">
        <f t="array" ref="AM965">IF(Table1[[#This Row],[A1]]="",AM964,INDEX(Table6[2],Table1[[#This Row],[Q1]]))</f>
        <v>BREBES</v>
      </c>
      <c r="AN965" t="str">
        <f>CONCATENATE(Table1[[#This Row],[TOKO_H]],"-",Table1[[#This Row],[KOTA_H]])</f>
        <v>PERDANA-BREBES</v>
      </c>
      <c r="AO965"/>
      <c r="AP965" t="s">
        <v>9561</v>
      </c>
      <c r="AQ965"/>
    </row>
    <row r="966" spans="1:43">
      <c r="A966" t="str">
        <f>IF(Table1[[#This Row],[KODE BARANG]]="","",MATCH(Table1[[#This Row],[KODE BARANG]],DBS[KODE BARANG],0))</f>
        <v/>
      </c>
      <c r="B966" t="str">
        <f>IF(Table1[[#This Row],[ROWID]]="","",ROW()-2)</f>
        <v/>
      </c>
      <c r="C966" t="str">
        <f>IF(Table1[[#This Row],[NAMA BARANG]]="","",IF(Table1[[#This Row],[ID]]="",C965,Table1[[#This Row],[ID]]))</f>
        <v/>
      </c>
      <c r="D966" t="str">
        <f>IF(Table1[[#This Row],[A1]]="","",MATCH(Table1[[#This Row],[A1]],Table6[5],0))</f>
        <v/>
      </c>
      <c r="E966" t="str">
        <f>IF(Table1[[#This Row],[ID]]="","",Table1[[#This Row],[TOKO-KOTA_H]])</f>
        <v/>
      </c>
      <c r="F966" t="str">
        <f>IF(Table1[[#This Row],[NOTA TOKO]]="","",ROW()-2)</f>
        <v/>
      </c>
      <c r="G966" s="59"/>
      <c r="H966" s="1"/>
      <c r="J966" s="1"/>
      <c r="K966"/>
      <c r="L966" t="str">
        <f>IF(Table1[[#This Row],[_NAMA BARANG]]="",IF(Table1[[#This Row],[//DBS]]="","",INDEX(DBS[NAMA],Table1[[#This Row],[//DBS]])),Table1[[#This Row],[_NAMA BARANG]])</f>
        <v/>
      </c>
      <c r="M966"/>
      <c r="O966" t="str">
        <f>IF(Table1[[#This Row],[ROWID]]="","",IF(Table1[[#This Row],[_KETERANGAN]]="STOCK BELUM LENGKAP","ADA",IF(Table1[[#This Row],[KODE BARANG]]="","TIDAK ADA","ADA")))</f>
        <v/>
      </c>
      <c r="R966" t="str">
        <f>IF(Table1[[#This Row],[//DBS]]="","",INDEX(DBS[ISI],Table1[[#This Row],[//DBS]]))</f>
        <v/>
      </c>
      <c r="S966" t="str">
        <f>IF(Table1[[#This Row],[//DBS]]="","",IF(Table1[[#This Row],[SATUAN_BYPASS]]="",INDEX(DBS[[SATUAN ]],Table1[[#This Row],[//DBS]]),Table1[SATUAN_BYPASS]))</f>
        <v/>
      </c>
      <c r="U966" s="58" t="str">
        <f>IF(Table1[[#This Row],[HARGA_BYPASS]]="",IF(Table1[[#This Row],[_HARGA]]="","",Table1[[#This Row],[_HARGA]]*1000),Table1[[#This Row],[HARGA_BYPASS]])</f>
        <v/>
      </c>
      <c r="V966" s="2"/>
      <c r="W966" s="2"/>
      <c r="X966" s="58" t="str">
        <f>IF(Table1[[#This Row],[ROWID]]="","",IF(Table1[[#This Row],[ROWID]]=C967,"",SUMIF(Table1[ROWID],Table1[[#This Row],[ROWID]],Table1[TOTAL])))</f>
        <v/>
      </c>
      <c r="AA96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66" t="str">
        <f>IF(Table1[[#This Row],[JUMLAH NOTA]]="","",IF(Table1[[#This Row],[CONV]]="",Table1[[#This Row],[JUMLAH NOTA]],Table1[[#This Row],[JUMLAH NOTA]]*Table1[[#This Row],[CONV]]))</f>
        <v/>
      </c>
      <c r="AC966" t="str">
        <f>IF(Table1[[#This Row],[ISI_CONV]]="","",IF(Table1[[#This Row],[CONV]]="",Table1[[#This Row],[SATUAN NOTA]],Table1[[#This Row],[SATUAN]]))</f>
        <v/>
      </c>
      <c r="AD966" s="58" t="str">
        <f>IF(Table1[[#This Row],[HARGA]]="","",IF(Table1[[#This Row],[CONV]]="",Table1[[#This Row],[HARGA]],Table1[[#This Row],[HARGA]]/Table1[[#This Row],[CONV]]))</f>
        <v/>
      </c>
      <c r="AE966" s="58" t="str">
        <f>IF(Table1[[#This Row],[HARGA_CONV]]="","",Table1[[#This Row],[HARGA_CONV]]*Table1[[#This Row],[ISI_CONV]]*(100%-(Table1[[#This Row],[DISKON]]+Table1[[#This Row],[DISKON NOTA]])))</f>
        <v/>
      </c>
      <c r="AF966" s="3">
        <f>IF(Table1[[#This Row],[TANGGAL NOTA]]="",AF965,Table1[[#This Row],[TANGGAL NOTA]])</f>
        <v>45534</v>
      </c>
      <c r="AG966" s="3"/>
      <c r="AH966" s="3">
        <f>IF(Table1[[#This Row],[TANGGAL UPDATE]]="",AH965,Table1[[#This Row],[TANGGAL UPDATE]])</f>
        <v>45535</v>
      </c>
      <c r="AI966" t="str" cm="1">
        <f t="array" ref="AI966">IF(Table1[[#This Row],[A1]]="",AI965,INDEX(Table6[3],Table1[[#This Row],[Q1]]))</f>
        <v>KO</v>
      </c>
      <c r="AJ966" t="str">
        <f>IF(Table1[[#This Row],[_KETERANGAN]]="","",Table1[[#This Row],[_KETERANGAN]])</f>
        <v/>
      </c>
      <c r="AK966" t="str" cm="1">
        <f t="array" ref="AK966">IF(Table1[[#This Row],[A1]]="",AK965,INDEX(Table6[3],Table1[[#This Row],[Q1]]))</f>
        <v>KO</v>
      </c>
      <c r="AL966" s="5" t="str" cm="1">
        <f t="array" ref="AL966">IF(Table1[[#This Row],[A1]]="",AL965,INDEX(Table6[1],Table1[[#This Row],[Q1]]))</f>
        <v>PERDANA</v>
      </c>
      <c r="AM966" t="str" cm="1">
        <f t="array" ref="AM966">IF(Table1[[#This Row],[A1]]="",AM965,INDEX(Table6[2],Table1[[#This Row],[Q1]]))</f>
        <v>BREBES</v>
      </c>
      <c r="AN966" t="str">
        <f>CONCATENATE(Table1[[#This Row],[TOKO_H]],"-",Table1[[#This Row],[KOTA_H]])</f>
        <v>PERDANA-BREBES</v>
      </c>
      <c r="AO966"/>
      <c r="AP966" t="s">
        <v>9561</v>
      </c>
      <c r="AQ966"/>
    </row>
    <row r="967" spans="1:43">
      <c r="A967" t="str">
        <f>IF(Table1[[#This Row],[KODE BARANG]]="","",MATCH(Table1[[#This Row],[KODE BARANG]],DBS[KODE BARANG],0))</f>
        <v/>
      </c>
      <c r="B967" t="str">
        <f>IF(Table1[[#This Row],[ROWID]]="","",ROW()-2)</f>
        <v/>
      </c>
      <c r="C967" t="str">
        <f>IF(Table1[[#This Row],[NAMA BARANG]]="","",IF(Table1[[#This Row],[ID]]="",C966,Table1[[#This Row],[ID]]))</f>
        <v/>
      </c>
      <c r="D967" t="str">
        <f>IF(Table1[[#This Row],[A1]]="","",MATCH(Table1[[#This Row],[A1]],Table6[5],0))</f>
        <v/>
      </c>
      <c r="E967" t="str">
        <f>IF(Table1[[#This Row],[ID]]="","",Table1[[#This Row],[TOKO-KOTA_H]])</f>
        <v/>
      </c>
      <c r="F967" t="str">
        <f>IF(Table1[[#This Row],[NOTA TOKO]]="","",ROW()-2)</f>
        <v/>
      </c>
      <c r="G967" s="59"/>
      <c r="H967" s="1"/>
      <c r="J967" s="1"/>
      <c r="K967"/>
      <c r="L967" t="str">
        <f>IF(Table1[[#This Row],[_NAMA BARANG]]="",IF(Table1[[#This Row],[//DBS]]="","",INDEX(DBS[NAMA],Table1[[#This Row],[//DBS]])),Table1[[#This Row],[_NAMA BARANG]])</f>
        <v/>
      </c>
      <c r="M967"/>
      <c r="O967" t="str">
        <f>IF(Table1[[#This Row],[ROWID]]="","",IF(Table1[[#This Row],[_KETERANGAN]]="STOCK BELUM LENGKAP","ADA",IF(Table1[[#This Row],[KODE BARANG]]="","TIDAK ADA","ADA")))</f>
        <v/>
      </c>
      <c r="R967" t="str">
        <f>IF(Table1[[#This Row],[//DBS]]="","",INDEX(DBS[ISI],Table1[[#This Row],[//DBS]]))</f>
        <v/>
      </c>
      <c r="S967" t="str">
        <f>IF(Table1[[#This Row],[//DBS]]="","",IF(Table1[[#This Row],[SATUAN_BYPASS]]="",INDEX(DBS[[SATUAN ]],Table1[[#This Row],[//DBS]]),Table1[SATUAN_BYPASS]))</f>
        <v/>
      </c>
      <c r="U967" s="58" t="str">
        <f>IF(Table1[[#This Row],[HARGA_BYPASS]]="",IF(Table1[[#This Row],[_HARGA]]="","",Table1[[#This Row],[_HARGA]]*1000),Table1[[#This Row],[HARGA_BYPASS]])</f>
        <v/>
      </c>
      <c r="V967" s="2"/>
      <c r="W967" s="2"/>
      <c r="X967" s="58" t="str">
        <f>IF(Table1[[#This Row],[ROWID]]="","",IF(Table1[[#This Row],[ROWID]]=C968,"",SUMIF(Table1[ROWID],Table1[[#This Row],[ROWID]],Table1[TOTAL])))</f>
        <v/>
      </c>
      <c r="AA96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67" t="str">
        <f>IF(Table1[[#This Row],[JUMLAH NOTA]]="","",IF(Table1[[#This Row],[CONV]]="",Table1[[#This Row],[JUMLAH NOTA]],Table1[[#This Row],[JUMLAH NOTA]]*Table1[[#This Row],[CONV]]))</f>
        <v/>
      </c>
      <c r="AC967" t="str">
        <f>IF(Table1[[#This Row],[ISI_CONV]]="","",IF(Table1[[#This Row],[CONV]]="",Table1[[#This Row],[SATUAN NOTA]],Table1[[#This Row],[SATUAN]]))</f>
        <v/>
      </c>
      <c r="AD967" s="58" t="str">
        <f>IF(Table1[[#This Row],[HARGA]]="","",IF(Table1[[#This Row],[CONV]]="",Table1[[#This Row],[HARGA]],Table1[[#This Row],[HARGA]]/Table1[[#This Row],[CONV]]))</f>
        <v/>
      </c>
      <c r="AE967" s="58" t="str">
        <f>IF(Table1[[#This Row],[HARGA_CONV]]="","",Table1[[#This Row],[HARGA_CONV]]*Table1[[#This Row],[ISI_CONV]]*(100%-(Table1[[#This Row],[DISKON]]+Table1[[#This Row],[DISKON NOTA]])))</f>
        <v/>
      </c>
      <c r="AF967" s="3">
        <f>IF(Table1[[#This Row],[TANGGAL NOTA]]="",AF966,Table1[[#This Row],[TANGGAL NOTA]])</f>
        <v>45534</v>
      </c>
      <c r="AG967" s="3"/>
      <c r="AH967" s="3">
        <f>IF(Table1[[#This Row],[TANGGAL UPDATE]]="",AH966,Table1[[#This Row],[TANGGAL UPDATE]])</f>
        <v>45535</v>
      </c>
      <c r="AI967" t="str" cm="1">
        <f t="array" ref="AI967">IF(Table1[[#This Row],[A1]]="",AI966,INDEX(Table6[3],Table1[[#This Row],[Q1]]))</f>
        <v>KO</v>
      </c>
      <c r="AJ967" t="str">
        <f>IF(Table1[[#This Row],[_KETERANGAN]]="","",Table1[[#This Row],[_KETERANGAN]])</f>
        <v/>
      </c>
      <c r="AK967" t="str" cm="1">
        <f t="array" ref="AK967">IF(Table1[[#This Row],[A1]]="",AK966,INDEX(Table6[3],Table1[[#This Row],[Q1]]))</f>
        <v>KO</v>
      </c>
      <c r="AL967" s="5" t="str" cm="1">
        <f t="array" ref="AL967">IF(Table1[[#This Row],[A1]]="",AL966,INDEX(Table6[1],Table1[[#This Row],[Q1]]))</f>
        <v>PERDANA</v>
      </c>
      <c r="AM967" t="str" cm="1">
        <f t="array" ref="AM967">IF(Table1[[#This Row],[A1]]="",AM966,INDEX(Table6[2],Table1[[#This Row],[Q1]]))</f>
        <v>BREBES</v>
      </c>
      <c r="AN967" t="str">
        <f>CONCATENATE(Table1[[#This Row],[TOKO_H]],"-",Table1[[#This Row],[KOTA_H]])</f>
        <v>PERDANA-BREBES</v>
      </c>
      <c r="AO967"/>
      <c r="AP967" t="s">
        <v>9561</v>
      </c>
      <c r="AQ967"/>
    </row>
    <row r="968" spans="1:43">
      <c r="A968" t="str">
        <f>IF(Table1[[#This Row],[KODE BARANG]]="","",MATCH(Table1[[#This Row],[KODE BARANG]],DBS[KODE BARANG],0))</f>
        <v/>
      </c>
      <c r="B968" t="str">
        <f>IF(Table1[[#This Row],[ROWID]]="","",ROW()-2)</f>
        <v/>
      </c>
      <c r="C968" t="str">
        <f>IF(Table1[[#This Row],[NAMA BARANG]]="","",IF(Table1[[#This Row],[ID]]="",C967,Table1[[#This Row],[ID]]))</f>
        <v/>
      </c>
      <c r="D968" t="str">
        <f>IF(Table1[[#This Row],[A1]]="","",MATCH(Table1[[#This Row],[A1]],Table6[5],0))</f>
        <v/>
      </c>
      <c r="E968" t="str">
        <f>IF(Table1[[#This Row],[ID]]="","",Table1[[#This Row],[TOKO-KOTA_H]])</f>
        <v/>
      </c>
      <c r="F968" t="str">
        <f>IF(Table1[[#This Row],[NOTA TOKO]]="","",ROW()-2)</f>
        <v/>
      </c>
      <c r="G968" s="59"/>
      <c r="H968" s="1"/>
      <c r="J968" s="1"/>
      <c r="K968"/>
      <c r="L968" t="str">
        <f>IF(Table1[[#This Row],[_NAMA BARANG]]="",IF(Table1[[#This Row],[//DBS]]="","",INDEX(DBS[NAMA],Table1[[#This Row],[//DBS]])),Table1[[#This Row],[_NAMA BARANG]])</f>
        <v/>
      </c>
      <c r="M968"/>
      <c r="O968" t="str">
        <f>IF(Table1[[#This Row],[ROWID]]="","",IF(Table1[[#This Row],[_KETERANGAN]]="STOCK BELUM LENGKAP","ADA",IF(Table1[[#This Row],[KODE BARANG]]="","TIDAK ADA","ADA")))</f>
        <v/>
      </c>
      <c r="R968" t="str">
        <f>IF(Table1[[#This Row],[//DBS]]="","",INDEX(DBS[ISI],Table1[[#This Row],[//DBS]]))</f>
        <v/>
      </c>
      <c r="S968" t="str">
        <f>IF(Table1[[#This Row],[//DBS]]="","",IF(Table1[[#This Row],[SATUAN_BYPASS]]="",INDEX(DBS[[SATUAN ]],Table1[[#This Row],[//DBS]]),Table1[SATUAN_BYPASS]))</f>
        <v/>
      </c>
      <c r="U968" s="58" t="str">
        <f>IF(Table1[[#This Row],[HARGA_BYPASS]]="",IF(Table1[[#This Row],[_HARGA]]="","",Table1[[#This Row],[_HARGA]]*1000),Table1[[#This Row],[HARGA_BYPASS]])</f>
        <v/>
      </c>
      <c r="V968" s="2"/>
      <c r="W968" s="2"/>
      <c r="X968" s="58" t="str">
        <f>IF(Table1[[#This Row],[ROWID]]="","",IF(Table1[[#This Row],[ROWID]]=C969,"",SUMIF(Table1[ROWID],Table1[[#This Row],[ROWID]],Table1[TOTAL])))</f>
        <v/>
      </c>
      <c r="AA96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68" t="str">
        <f>IF(Table1[[#This Row],[JUMLAH NOTA]]="","",IF(Table1[[#This Row],[CONV]]="",Table1[[#This Row],[JUMLAH NOTA]],Table1[[#This Row],[JUMLAH NOTA]]*Table1[[#This Row],[CONV]]))</f>
        <v/>
      </c>
      <c r="AC968" t="str">
        <f>IF(Table1[[#This Row],[ISI_CONV]]="","",IF(Table1[[#This Row],[CONV]]="",Table1[[#This Row],[SATUAN NOTA]],Table1[[#This Row],[SATUAN]]))</f>
        <v/>
      </c>
      <c r="AD968" s="58" t="str">
        <f>IF(Table1[[#This Row],[HARGA]]="","",IF(Table1[[#This Row],[CONV]]="",Table1[[#This Row],[HARGA]],Table1[[#This Row],[HARGA]]/Table1[[#This Row],[CONV]]))</f>
        <v/>
      </c>
      <c r="AE968" s="58" t="str">
        <f>IF(Table1[[#This Row],[HARGA_CONV]]="","",Table1[[#This Row],[HARGA_CONV]]*Table1[[#This Row],[ISI_CONV]]*(100%-(Table1[[#This Row],[DISKON]]+Table1[[#This Row],[DISKON NOTA]])))</f>
        <v/>
      </c>
      <c r="AF968" s="3">
        <f>IF(Table1[[#This Row],[TANGGAL NOTA]]="",AF967,Table1[[#This Row],[TANGGAL NOTA]])</f>
        <v>45534</v>
      </c>
      <c r="AG968" s="3"/>
      <c r="AH968" s="3">
        <f>IF(Table1[[#This Row],[TANGGAL UPDATE]]="",AH967,Table1[[#This Row],[TANGGAL UPDATE]])</f>
        <v>45535</v>
      </c>
      <c r="AI968" t="str" cm="1">
        <f t="array" ref="AI968">IF(Table1[[#This Row],[A1]]="",AI967,INDEX(Table6[3],Table1[[#This Row],[Q1]]))</f>
        <v>KO</v>
      </c>
      <c r="AJ968" t="str">
        <f>IF(Table1[[#This Row],[_KETERANGAN]]="","",Table1[[#This Row],[_KETERANGAN]])</f>
        <v/>
      </c>
      <c r="AK968" t="str" cm="1">
        <f t="array" ref="AK968">IF(Table1[[#This Row],[A1]]="",AK967,INDEX(Table6[3],Table1[[#This Row],[Q1]]))</f>
        <v>KO</v>
      </c>
      <c r="AL968" s="5" t="str" cm="1">
        <f t="array" ref="AL968">IF(Table1[[#This Row],[A1]]="",AL967,INDEX(Table6[1],Table1[[#This Row],[Q1]]))</f>
        <v>PERDANA</v>
      </c>
      <c r="AM968" t="str" cm="1">
        <f t="array" ref="AM968">IF(Table1[[#This Row],[A1]]="",AM967,INDEX(Table6[2],Table1[[#This Row],[Q1]]))</f>
        <v>BREBES</v>
      </c>
      <c r="AN968" t="str">
        <f>CONCATENATE(Table1[[#This Row],[TOKO_H]],"-",Table1[[#This Row],[KOTA_H]])</f>
        <v>PERDANA-BREBES</v>
      </c>
      <c r="AO968"/>
      <c r="AP968" t="s">
        <v>9561</v>
      </c>
      <c r="AQ968"/>
    </row>
    <row r="969" spans="1:43">
      <c r="A969" t="str">
        <f>IF(Table1[[#This Row],[KODE BARANG]]="","",MATCH(Table1[[#This Row],[KODE BARANG]],DBS[KODE BARANG],0))</f>
        <v/>
      </c>
      <c r="B969" t="str">
        <f>IF(Table1[[#This Row],[ROWID]]="","",ROW()-2)</f>
        <v/>
      </c>
      <c r="C969" t="str">
        <f>IF(Table1[[#This Row],[NAMA BARANG]]="","",IF(Table1[[#This Row],[ID]]="",C968,Table1[[#This Row],[ID]]))</f>
        <v/>
      </c>
      <c r="D969" t="str">
        <f>IF(Table1[[#This Row],[A1]]="","",MATCH(Table1[[#This Row],[A1]],Table6[5],0))</f>
        <v/>
      </c>
      <c r="E969" t="str">
        <f>IF(Table1[[#This Row],[ID]]="","",Table1[[#This Row],[TOKO-KOTA_H]])</f>
        <v/>
      </c>
      <c r="F969" t="str">
        <f>IF(Table1[[#This Row],[NOTA TOKO]]="","",ROW()-2)</f>
        <v/>
      </c>
      <c r="G969" s="59"/>
      <c r="H969" s="1"/>
      <c r="J969" s="1"/>
      <c r="K969"/>
      <c r="L969" t="str">
        <f>IF(Table1[[#This Row],[_NAMA BARANG]]="",IF(Table1[[#This Row],[//DBS]]="","",INDEX(DBS[NAMA],Table1[[#This Row],[//DBS]])),Table1[[#This Row],[_NAMA BARANG]])</f>
        <v/>
      </c>
      <c r="M969"/>
      <c r="O969" t="str">
        <f>IF(Table1[[#This Row],[ROWID]]="","",IF(Table1[[#This Row],[_KETERANGAN]]="STOCK BELUM LENGKAP","ADA",IF(Table1[[#This Row],[KODE BARANG]]="","TIDAK ADA","ADA")))</f>
        <v/>
      </c>
      <c r="R969" t="str">
        <f>IF(Table1[[#This Row],[//DBS]]="","",INDEX(DBS[ISI],Table1[[#This Row],[//DBS]]))</f>
        <v/>
      </c>
      <c r="S969" t="str">
        <f>IF(Table1[[#This Row],[//DBS]]="","",IF(Table1[[#This Row],[SATUAN_BYPASS]]="",INDEX(DBS[[SATUAN ]],Table1[[#This Row],[//DBS]]),Table1[SATUAN_BYPASS]))</f>
        <v/>
      </c>
      <c r="U969" s="58" t="str">
        <f>IF(Table1[[#This Row],[HARGA_BYPASS]]="",IF(Table1[[#This Row],[_HARGA]]="","",Table1[[#This Row],[_HARGA]]*1000),Table1[[#This Row],[HARGA_BYPASS]])</f>
        <v/>
      </c>
      <c r="V969" s="2"/>
      <c r="W969" s="2"/>
      <c r="X969" s="58" t="str">
        <f>IF(Table1[[#This Row],[ROWID]]="","",IF(Table1[[#This Row],[ROWID]]=C970,"",SUMIF(Table1[ROWID],Table1[[#This Row],[ROWID]],Table1[TOTAL])))</f>
        <v/>
      </c>
      <c r="AA96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69" t="str">
        <f>IF(Table1[[#This Row],[JUMLAH NOTA]]="","",IF(Table1[[#This Row],[CONV]]="",Table1[[#This Row],[JUMLAH NOTA]],Table1[[#This Row],[JUMLAH NOTA]]*Table1[[#This Row],[CONV]]))</f>
        <v/>
      </c>
      <c r="AC969" t="str">
        <f>IF(Table1[[#This Row],[ISI_CONV]]="","",IF(Table1[[#This Row],[CONV]]="",Table1[[#This Row],[SATUAN NOTA]],Table1[[#This Row],[SATUAN]]))</f>
        <v/>
      </c>
      <c r="AD969" s="58" t="str">
        <f>IF(Table1[[#This Row],[HARGA]]="","",IF(Table1[[#This Row],[CONV]]="",Table1[[#This Row],[HARGA]],Table1[[#This Row],[HARGA]]/Table1[[#This Row],[CONV]]))</f>
        <v/>
      </c>
      <c r="AE969" s="58" t="str">
        <f>IF(Table1[[#This Row],[HARGA_CONV]]="","",Table1[[#This Row],[HARGA_CONV]]*Table1[[#This Row],[ISI_CONV]]*(100%-(Table1[[#This Row],[DISKON]]+Table1[[#This Row],[DISKON NOTA]])))</f>
        <v/>
      </c>
      <c r="AF969" s="3">
        <f>IF(Table1[[#This Row],[TANGGAL NOTA]]="",AF968,Table1[[#This Row],[TANGGAL NOTA]])</f>
        <v>45534</v>
      </c>
      <c r="AG969" s="3"/>
      <c r="AH969" s="3">
        <f>IF(Table1[[#This Row],[TANGGAL UPDATE]]="",AH968,Table1[[#This Row],[TANGGAL UPDATE]])</f>
        <v>45535</v>
      </c>
      <c r="AI969" t="str" cm="1">
        <f t="array" ref="AI969">IF(Table1[[#This Row],[A1]]="",AI968,INDEX(Table6[3],Table1[[#This Row],[Q1]]))</f>
        <v>KO</v>
      </c>
      <c r="AJ969" t="str">
        <f>IF(Table1[[#This Row],[_KETERANGAN]]="","",Table1[[#This Row],[_KETERANGAN]])</f>
        <v/>
      </c>
      <c r="AK969" t="str" cm="1">
        <f t="array" ref="AK969">IF(Table1[[#This Row],[A1]]="",AK968,INDEX(Table6[3],Table1[[#This Row],[Q1]]))</f>
        <v>KO</v>
      </c>
      <c r="AL969" s="5" t="str" cm="1">
        <f t="array" ref="AL969">IF(Table1[[#This Row],[A1]]="",AL968,INDEX(Table6[1],Table1[[#This Row],[Q1]]))</f>
        <v>PERDANA</v>
      </c>
      <c r="AM969" t="str" cm="1">
        <f t="array" ref="AM969">IF(Table1[[#This Row],[A1]]="",AM968,INDEX(Table6[2],Table1[[#This Row],[Q1]]))</f>
        <v>BREBES</v>
      </c>
      <c r="AN969" t="str">
        <f>CONCATENATE(Table1[[#This Row],[TOKO_H]],"-",Table1[[#This Row],[KOTA_H]])</f>
        <v>PERDANA-BREBES</v>
      </c>
      <c r="AO969"/>
      <c r="AP969" t="s">
        <v>9561</v>
      </c>
      <c r="AQ969"/>
    </row>
    <row r="970" spans="1:43">
      <c r="A970" t="str">
        <f>IF(Table1[[#This Row],[KODE BARANG]]="","",MATCH(Table1[[#This Row],[KODE BARANG]],DBS[KODE BARANG],0))</f>
        <v/>
      </c>
      <c r="B970" t="str">
        <f>IF(Table1[[#This Row],[ROWID]]="","",ROW()-2)</f>
        <v/>
      </c>
      <c r="C970" t="str">
        <f>IF(Table1[[#This Row],[NAMA BARANG]]="","",IF(Table1[[#This Row],[ID]]="",C969,Table1[[#This Row],[ID]]))</f>
        <v/>
      </c>
      <c r="D970" t="str">
        <f>IF(Table1[[#This Row],[A1]]="","",MATCH(Table1[[#This Row],[A1]],Table6[5],0))</f>
        <v/>
      </c>
      <c r="E970" t="str">
        <f>IF(Table1[[#This Row],[ID]]="","",Table1[[#This Row],[TOKO-KOTA_H]])</f>
        <v/>
      </c>
      <c r="F970" t="str">
        <f>IF(Table1[[#This Row],[NOTA TOKO]]="","",ROW()-2)</f>
        <v/>
      </c>
      <c r="G970" s="59"/>
      <c r="H970" s="1"/>
      <c r="J970" s="1"/>
      <c r="K970"/>
      <c r="L970" t="str">
        <f>IF(Table1[[#This Row],[_NAMA BARANG]]="",IF(Table1[[#This Row],[//DBS]]="","",INDEX(DBS[NAMA],Table1[[#This Row],[//DBS]])),Table1[[#This Row],[_NAMA BARANG]])</f>
        <v/>
      </c>
      <c r="M970"/>
      <c r="O970" t="str">
        <f>IF(Table1[[#This Row],[ROWID]]="","",IF(Table1[[#This Row],[_KETERANGAN]]="STOCK BELUM LENGKAP","ADA",IF(Table1[[#This Row],[KODE BARANG]]="","TIDAK ADA","ADA")))</f>
        <v/>
      </c>
      <c r="R970" t="str">
        <f>IF(Table1[[#This Row],[//DBS]]="","",INDEX(DBS[ISI],Table1[[#This Row],[//DBS]]))</f>
        <v/>
      </c>
      <c r="S970" t="str">
        <f>IF(Table1[[#This Row],[//DBS]]="","",IF(Table1[[#This Row],[SATUAN_BYPASS]]="",INDEX(DBS[[SATUAN ]],Table1[[#This Row],[//DBS]]),Table1[SATUAN_BYPASS]))</f>
        <v/>
      </c>
      <c r="U970" s="58" t="str">
        <f>IF(Table1[[#This Row],[HARGA_BYPASS]]="",IF(Table1[[#This Row],[_HARGA]]="","",Table1[[#This Row],[_HARGA]]*1000),Table1[[#This Row],[HARGA_BYPASS]])</f>
        <v/>
      </c>
      <c r="V970" s="2"/>
      <c r="W970" s="2"/>
      <c r="X970" s="58" t="str">
        <f>IF(Table1[[#This Row],[ROWID]]="","",IF(Table1[[#This Row],[ROWID]]=C971,"",SUMIF(Table1[ROWID],Table1[[#This Row],[ROWID]],Table1[TOTAL])))</f>
        <v/>
      </c>
      <c r="AA97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70" t="str">
        <f>IF(Table1[[#This Row],[JUMLAH NOTA]]="","",IF(Table1[[#This Row],[CONV]]="",Table1[[#This Row],[JUMLAH NOTA]],Table1[[#This Row],[JUMLAH NOTA]]*Table1[[#This Row],[CONV]]))</f>
        <v/>
      </c>
      <c r="AC970" t="str">
        <f>IF(Table1[[#This Row],[ISI_CONV]]="","",IF(Table1[[#This Row],[CONV]]="",Table1[[#This Row],[SATUAN NOTA]],Table1[[#This Row],[SATUAN]]))</f>
        <v/>
      </c>
      <c r="AD970" s="58" t="str">
        <f>IF(Table1[[#This Row],[HARGA]]="","",IF(Table1[[#This Row],[CONV]]="",Table1[[#This Row],[HARGA]],Table1[[#This Row],[HARGA]]/Table1[[#This Row],[CONV]]))</f>
        <v/>
      </c>
      <c r="AE970" s="58" t="str">
        <f>IF(Table1[[#This Row],[HARGA_CONV]]="","",Table1[[#This Row],[HARGA_CONV]]*Table1[[#This Row],[ISI_CONV]]*(100%-(Table1[[#This Row],[DISKON]]+Table1[[#This Row],[DISKON NOTA]])))</f>
        <v/>
      </c>
      <c r="AF970" s="3">
        <f>IF(Table1[[#This Row],[TANGGAL NOTA]]="",AF969,Table1[[#This Row],[TANGGAL NOTA]])</f>
        <v>45534</v>
      </c>
      <c r="AG970" s="3"/>
      <c r="AH970" s="3">
        <f>IF(Table1[[#This Row],[TANGGAL UPDATE]]="",AH969,Table1[[#This Row],[TANGGAL UPDATE]])</f>
        <v>45535</v>
      </c>
      <c r="AI970" t="str" cm="1">
        <f t="array" ref="AI970">IF(Table1[[#This Row],[A1]]="",AI969,INDEX(Table6[3],Table1[[#This Row],[Q1]]))</f>
        <v>KO</v>
      </c>
      <c r="AJ970" t="str">
        <f>IF(Table1[[#This Row],[_KETERANGAN]]="","",Table1[[#This Row],[_KETERANGAN]])</f>
        <v/>
      </c>
      <c r="AK970" t="str" cm="1">
        <f t="array" ref="AK970">IF(Table1[[#This Row],[A1]]="",AK969,INDEX(Table6[3],Table1[[#This Row],[Q1]]))</f>
        <v>KO</v>
      </c>
      <c r="AL970" s="5" t="str" cm="1">
        <f t="array" ref="AL970">IF(Table1[[#This Row],[A1]]="",AL969,INDEX(Table6[1],Table1[[#This Row],[Q1]]))</f>
        <v>PERDANA</v>
      </c>
      <c r="AM970" t="str" cm="1">
        <f t="array" ref="AM970">IF(Table1[[#This Row],[A1]]="",AM969,INDEX(Table6[2],Table1[[#This Row],[Q1]]))</f>
        <v>BREBES</v>
      </c>
      <c r="AN970" t="str">
        <f>CONCATENATE(Table1[[#This Row],[TOKO_H]],"-",Table1[[#This Row],[KOTA_H]])</f>
        <v>PERDANA-BREBES</v>
      </c>
      <c r="AO970"/>
      <c r="AP970" t="s">
        <v>9561</v>
      </c>
      <c r="AQ970"/>
    </row>
    <row r="971" spans="1:43">
      <c r="A971" t="str">
        <f>IF(Table1[[#This Row],[KODE BARANG]]="","",MATCH(Table1[[#This Row],[KODE BARANG]],DBS[KODE BARANG],0))</f>
        <v/>
      </c>
      <c r="B971" t="str">
        <f>IF(Table1[[#This Row],[ROWID]]="","",ROW()-2)</f>
        <v/>
      </c>
      <c r="C971" t="str">
        <f>IF(Table1[[#This Row],[NAMA BARANG]]="","",IF(Table1[[#This Row],[ID]]="",C970,Table1[[#This Row],[ID]]))</f>
        <v/>
      </c>
      <c r="D971" t="str">
        <f>IF(Table1[[#This Row],[A1]]="","",MATCH(Table1[[#This Row],[A1]],Table6[5],0))</f>
        <v/>
      </c>
      <c r="E971" t="str">
        <f>IF(Table1[[#This Row],[ID]]="","",Table1[[#This Row],[TOKO-KOTA_H]])</f>
        <v/>
      </c>
      <c r="F971" t="str">
        <f>IF(Table1[[#This Row],[NOTA TOKO]]="","",ROW()-2)</f>
        <v/>
      </c>
      <c r="G971" s="59"/>
      <c r="H971" s="1"/>
      <c r="J971" s="1"/>
      <c r="K971"/>
      <c r="L971" t="str">
        <f>IF(Table1[[#This Row],[_NAMA BARANG]]="",IF(Table1[[#This Row],[//DBS]]="","",INDEX(DBS[NAMA],Table1[[#This Row],[//DBS]])),Table1[[#This Row],[_NAMA BARANG]])</f>
        <v/>
      </c>
      <c r="M971"/>
      <c r="O971" t="str">
        <f>IF(Table1[[#This Row],[ROWID]]="","",IF(Table1[[#This Row],[_KETERANGAN]]="STOCK BELUM LENGKAP","ADA",IF(Table1[[#This Row],[KODE BARANG]]="","TIDAK ADA","ADA")))</f>
        <v/>
      </c>
      <c r="R971" t="str">
        <f>IF(Table1[[#This Row],[//DBS]]="","",INDEX(DBS[ISI],Table1[[#This Row],[//DBS]]))</f>
        <v/>
      </c>
      <c r="S971" t="str">
        <f>IF(Table1[[#This Row],[//DBS]]="","",IF(Table1[[#This Row],[SATUAN_BYPASS]]="",INDEX(DBS[[SATUAN ]],Table1[[#This Row],[//DBS]]),Table1[SATUAN_BYPASS]))</f>
        <v/>
      </c>
      <c r="U971" s="58" t="str">
        <f>IF(Table1[[#This Row],[HARGA_BYPASS]]="",IF(Table1[[#This Row],[_HARGA]]="","",Table1[[#This Row],[_HARGA]]*1000),Table1[[#This Row],[HARGA_BYPASS]])</f>
        <v/>
      </c>
      <c r="V971" s="2"/>
      <c r="W971" s="2"/>
      <c r="X971" s="58" t="str">
        <f>IF(Table1[[#This Row],[ROWID]]="","",IF(Table1[[#This Row],[ROWID]]=C972,"",SUMIF(Table1[ROWID],Table1[[#This Row],[ROWID]],Table1[TOTAL])))</f>
        <v/>
      </c>
      <c r="AA97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71" t="str">
        <f>IF(Table1[[#This Row],[JUMLAH NOTA]]="","",IF(Table1[[#This Row],[CONV]]="",Table1[[#This Row],[JUMLAH NOTA]],Table1[[#This Row],[JUMLAH NOTA]]*Table1[[#This Row],[CONV]]))</f>
        <v/>
      </c>
      <c r="AC971" t="str">
        <f>IF(Table1[[#This Row],[ISI_CONV]]="","",IF(Table1[[#This Row],[CONV]]="",Table1[[#This Row],[SATUAN NOTA]],Table1[[#This Row],[SATUAN]]))</f>
        <v/>
      </c>
      <c r="AD971" s="58" t="str">
        <f>IF(Table1[[#This Row],[HARGA]]="","",IF(Table1[[#This Row],[CONV]]="",Table1[[#This Row],[HARGA]],Table1[[#This Row],[HARGA]]/Table1[[#This Row],[CONV]]))</f>
        <v/>
      </c>
      <c r="AE971" s="58" t="str">
        <f>IF(Table1[[#This Row],[HARGA_CONV]]="","",Table1[[#This Row],[HARGA_CONV]]*Table1[[#This Row],[ISI_CONV]]*(100%-(Table1[[#This Row],[DISKON]]+Table1[[#This Row],[DISKON NOTA]])))</f>
        <v/>
      </c>
      <c r="AF971" s="3">
        <f>IF(Table1[[#This Row],[TANGGAL NOTA]]="",AF970,Table1[[#This Row],[TANGGAL NOTA]])</f>
        <v>45534</v>
      </c>
      <c r="AG971" s="3"/>
      <c r="AH971" s="3">
        <f>IF(Table1[[#This Row],[TANGGAL UPDATE]]="",AH970,Table1[[#This Row],[TANGGAL UPDATE]])</f>
        <v>45535</v>
      </c>
      <c r="AI971" t="str" cm="1">
        <f t="array" ref="AI971">IF(Table1[[#This Row],[A1]]="",AI970,INDEX(Table6[3],Table1[[#This Row],[Q1]]))</f>
        <v>KO</v>
      </c>
      <c r="AJ971" t="str">
        <f>IF(Table1[[#This Row],[_KETERANGAN]]="","",Table1[[#This Row],[_KETERANGAN]])</f>
        <v/>
      </c>
      <c r="AK971" t="str" cm="1">
        <f t="array" ref="AK971">IF(Table1[[#This Row],[A1]]="",AK970,INDEX(Table6[3],Table1[[#This Row],[Q1]]))</f>
        <v>KO</v>
      </c>
      <c r="AL971" s="5" t="str" cm="1">
        <f t="array" ref="AL971">IF(Table1[[#This Row],[A1]]="",AL970,INDEX(Table6[1],Table1[[#This Row],[Q1]]))</f>
        <v>PERDANA</v>
      </c>
      <c r="AM971" t="str" cm="1">
        <f t="array" ref="AM971">IF(Table1[[#This Row],[A1]]="",AM970,INDEX(Table6[2],Table1[[#This Row],[Q1]]))</f>
        <v>BREBES</v>
      </c>
      <c r="AN971" t="str">
        <f>CONCATENATE(Table1[[#This Row],[TOKO_H]],"-",Table1[[#This Row],[KOTA_H]])</f>
        <v>PERDANA-BREBES</v>
      </c>
      <c r="AO971"/>
      <c r="AP971" t="s">
        <v>9561</v>
      </c>
      <c r="AQ971"/>
    </row>
    <row r="972" spans="1:43">
      <c r="A972" t="str">
        <f>IF(Table1[[#This Row],[KODE BARANG]]="","",MATCH(Table1[[#This Row],[KODE BARANG]],DBS[KODE BARANG],0))</f>
        <v/>
      </c>
      <c r="B972" t="str">
        <f>IF(Table1[[#This Row],[ROWID]]="","",ROW()-2)</f>
        <v/>
      </c>
      <c r="C972" t="str">
        <f>IF(Table1[[#This Row],[NAMA BARANG]]="","",IF(Table1[[#This Row],[ID]]="",C971,Table1[[#This Row],[ID]]))</f>
        <v/>
      </c>
      <c r="D972" t="str">
        <f>IF(Table1[[#This Row],[A1]]="","",MATCH(Table1[[#This Row],[A1]],Table6[5],0))</f>
        <v/>
      </c>
      <c r="E972" t="str">
        <f>IF(Table1[[#This Row],[ID]]="","",Table1[[#This Row],[TOKO-KOTA_H]])</f>
        <v/>
      </c>
      <c r="F972" t="str">
        <f>IF(Table1[[#This Row],[NOTA TOKO]]="","",ROW()-2)</f>
        <v/>
      </c>
      <c r="G972" s="59"/>
      <c r="H972" s="1"/>
      <c r="J972" s="1"/>
      <c r="K972"/>
      <c r="L972" t="str">
        <f>IF(Table1[[#This Row],[_NAMA BARANG]]="",IF(Table1[[#This Row],[//DBS]]="","",INDEX(DBS[NAMA],Table1[[#This Row],[//DBS]])),Table1[[#This Row],[_NAMA BARANG]])</f>
        <v/>
      </c>
      <c r="M972"/>
      <c r="O972" t="str">
        <f>IF(Table1[[#This Row],[ROWID]]="","",IF(Table1[[#This Row],[_KETERANGAN]]="STOCK BELUM LENGKAP","ADA",IF(Table1[[#This Row],[KODE BARANG]]="","TIDAK ADA","ADA")))</f>
        <v/>
      </c>
      <c r="R972" t="str">
        <f>IF(Table1[[#This Row],[//DBS]]="","",INDEX(DBS[ISI],Table1[[#This Row],[//DBS]]))</f>
        <v/>
      </c>
      <c r="S972" t="str">
        <f>IF(Table1[[#This Row],[//DBS]]="","",IF(Table1[[#This Row],[SATUAN_BYPASS]]="",INDEX(DBS[[SATUAN ]],Table1[[#This Row],[//DBS]]),Table1[SATUAN_BYPASS]))</f>
        <v/>
      </c>
      <c r="U972" s="58" t="str">
        <f>IF(Table1[[#This Row],[HARGA_BYPASS]]="",IF(Table1[[#This Row],[_HARGA]]="","",Table1[[#This Row],[_HARGA]]*1000),Table1[[#This Row],[HARGA_BYPASS]])</f>
        <v/>
      </c>
      <c r="V972" s="2"/>
      <c r="W972" s="2"/>
      <c r="X972" s="58" t="str">
        <f>IF(Table1[[#This Row],[ROWID]]="","",IF(Table1[[#This Row],[ROWID]]=C973,"",SUMIF(Table1[ROWID],Table1[[#This Row],[ROWID]],Table1[TOTAL])))</f>
        <v/>
      </c>
      <c r="AA97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72" t="str">
        <f>IF(Table1[[#This Row],[JUMLAH NOTA]]="","",IF(Table1[[#This Row],[CONV]]="",Table1[[#This Row],[JUMLAH NOTA]],Table1[[#This Row],[JUMLAH NOTA]]*Table1[[#This Row],[CONV]]))</f>
        <v/>
      </c>
      <c r="AC972" t="str">
        <f>IF(Table1[[#This Row],[ISI_CONV]]="","",IF(Table1[[#This Row],[CONV]]="",Table1[[#This Row],[SATUAN NOTA]],Table1[[#This Row],[SATUAN]]))</f>
        <v/>
      </c>
      <c r="AD972" s="58" t="str">
        <f>IF(Table1[[#This Row],[HARGA]]="","",IF(Table1[[#This Row],[CONV]]="",Table1[[#This Row],[HARGA]],Table1[[#This Row],[HARGA]]/Table1[[#This Row],[CONV]]))</f>
        <v/>
      </c>
      <c r="AE972" s="58" t="str">
        <f>IF(Table1[[#This Row],[HARGA_CONV]]="","",Table1[[#This Row],[HARGA_CONV]]*Table1[[#This Row],[ISI_CONV]]*(100%-(Table1[[#This Row],[DISKON]]+Table1[[#This Row],[DISKON NOTA]])))</f>
        <v/>
      </c>
      <c r="AF972" s="3">
        <f>IF(Table1[[#This Row],[TANGGAL NOTA]]="",AF971,Table1[[#This Row],[TANGGAL NOTA]])</f>
        <v>45534</v>
      </c>
      <c r="AG972" s="3"/>
      <c r="AH972" s="3">
        <f>IF(Table1[[#This Row],[TANGGAL UPDATE]]="",AH971,Table1[[#This Row],[TANGGAL UPDATE]])</f>
        <v>45535</v>
      </c>
      <c r="AI972" t="str" cm="1">
        <f t="array" ref="AI972">IF(Table1[[#This Row],[A1]]="",AI971,INDEX(Table6[3],Table1[[#This Row],[Q1]]))</f>
        <v>KO</v>
      </c>
      <c r="AJ972" t="str">
        <f>IF(Table1[[#This Row],[_KETERANGAN]]="","",Table1[[#This Row],[_KETERANGAN]])</f>
        <v/>
      </c>
      <c r="AK972" t="str" cm="1">
        <f t="array" ref="AK972">IF(Table1[[#This Row],[A1]]="",AK971,INDEX(Table6[3],Table1[[#This Row],[Q1]]))</f>
        <v>KO</v>
      </c>
      <c r="AL972" s="5" t="str" cm="1">
        <f t="array" ref="AL972">IF(Table1[[#This Row],[A1]]="",AL971,INDEX(Table6[1],Table1[[#This Row],[Q1]]))</f>
        <v>PERDANA</v>
      </c>
      <c r="AM972" t="str" cm="1">
        <f t="array" ref="AM972">IF(Table1[[#This Row],[A1]]="",AM971,INDEX(Table6[2],Table1[[#This Row],[Q1]]))</f>
        <v>BREBES</v>
      </c>
      <c r="AN972" t="str">
        <f>CONCATENATE(Table1[[#This Row],[TOKO_H]],"-",Table1[[#This Row],[KOTA_H]])</f>
        <v>PERDANA-BREBES</v>
      </c>
      <c r="AO972"/>
      <c r="AP972" t="s">
        <v>9561</v>
      </c>
      <c r="AQ972"/>
    </row>
    <row r="973" spans="1:43">
      <c r="A973" t="str">
        <f>IF(Table1[[#This Row],[KODE BARANG]]="","",MATCH(Table1[[#This Row],[KODE BARANG]],DBS[KODE BARANG],0))</f>
        <v/>
      </c>
      <c r="B973" t="str">
        <f>IF(Table1[[#This Row],[ROWID]]="","",ROW()-2)</f>
        <v/>
      </c>
      <c r="C973" t="str">
        <f>IF(Table1[[#This Row],[NAMA BARANG]]="","",IF(Table1[[#This Row],[ID]]="",C972,Table1[[#This Row],[ID]]))</f>
        <v/>
      </c>
      <c r="D973" t="str">
        <f>IF(Table1[[#This Row],[A1]]="","",MATCH(Table1[[#This Row],[A1]],Table6[5],0))</f>
        <v/>
      </c>
      <c r="E973" t="str">
        <f>IF(Table1[[#This Row],[ID]]="","",Table1[[#This Row],[TOKO-KOTA_H]])</f>
        <v/>
      </c>
      <c r="F973" t="str">
        <f>IF(Table1[[#This Row],[NOTA TOKO]]="","",ROW()-2)</f>
        <v/>
      </c>
      <c r="G973" s="59"/>
      <c r="H973" s="1"/>
      <c r="J973" s="1"/>
      <c r="K973"/>
      <c r="L973" t="str">
        <f>IF(Table1[[#This Row],[_NAMA BARANG]]="",IF(Table1[[#This Row],[//DBS]]="","",INDEX(DBS[NAMA],Table1[[#This Row],[//DBS]])),Table1[[#This Row],[_NAMA BARANG]])</f>
        <v/>
      </c>
      <c r="M973"/>
      <c r="O973" t="str">
        <f>IF(Table1[[#This Row],[ROWID]]="","",IF(Table1[[#This Row],[_KETERANGAN]]="STOCK BELUM LENGKAP","ADA",IF(Table1[[#This Row],[KODE BARANG]]="","TIDAK ADA","ADA")))</f>
        <v/>
      </c>
      <c r="R973" t="str">
        <f>IF(Table1[[#This Row],[//DBS]]="","",INDEX(DBS[ISI],Table1[[#This Row],[//DBS]]))</f>
        <v/>
      </c>
      <c r="S973" t="str">
        <f>IF(Table1[[#This Row],[//DBS]]="","",IF(Table1[[#This Row],[SATUAN_BYPASS]]="",INDEX(DBS[[SATUAN ]],Table1[[#This Row],[//DBS]]),Table1[SATUAN_BYPASS]))</f>
        <v/>
      </c>
      <c r="U973" s="58" t="str">
        <f>IF(Table1[[#This Row],[HARGA_BYPASS]]="",IF(Table1[[#This Row],[_HARGA]]="","",Table1[[#This Row],[_HARGA]]*1000),Table1[[#This Row],[HARGA_BYPASS]])</f>
        <v/>
      </c>
      <c r="V973" s="2"/>
      <c r="W973" s="2"/>
      <c r="X973" s="58" t="str">
        <f>IF(Table1[[#This Row],[ROWID]]="","",IF(Table1[[#This Row],[ROWID]]=C974,"",SUMIF(Table1[ROWID],Table1[[#This Row],[ROWID]],Table1[TOTAL])))</f>
        <v/>
      </c>
      <c r="AA97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73" t="str">
        <f>IF(Table1[[#This Row],[JUMLAH NOTA]]="","",IF(Table1[[#This Row],[CONV]]="",Table1[[#This Row],[JUMLAH NOTA]],Table1[[#This Row],[JUMLAH NOTA]]*Table1[[#This Row],[CONV]]))</f>
        <v/>
      </c>
      <c r="AC973" t="str">
        <f>IF(Table1[[#This Row],[ISI_CONV]]="","",IF(Table1[[#This Row],[CONV]]="",Table1[[#This Row],[SATUAN NOTA]],Table1[[#This Row],[SATUAN]]))</f>
        <v/>
      </c>
      <c r="AD973" s="58" t="str">
        <f>IF(Table1[[#This Row],[HARGA]]="","",IF(Table1[[#This Row],[CONV]]="",Table1[[#This Row],[HARGA]],Table1[[#This Row],[HARGA]]/Table1[[#This Row],[CONV]]))</f>
        <v/>
      </c>
      <c r="AE973" s="58" t="str">
        <f>IF(Table1[[#This Row],[HARGA_CONV]]="","",Table1[[#This Row],[HARGA_CONV]]*Table1[[#This Row],[ISI_CONV]]*(100%-(Table1[[#This Row],[DISKON]]+Table1[[#This Row],[DISKON NOTA]])))</f>
        <v/>
      </c>
      <c r="AF973" s="3">
        <f>IF(Table1[[#This Row],[TANGGAL NOTA]]="",AF972,Table1[[#This Row],[TANGGAL NOTA]])</f>
        <v>45534</v>
      </c>
      <c r="AG973" s="3"/>
      <c r="AH973" s="3">
        <f>IF(Table1[[#This Row],[TANGGAL UPDATE]]="",AH972,Table1[[#This Row],[TANGGAL UPDATE]])</f>
        <v>45535</v>
      </c>
      <c r="AI973" t="str" cm="1">
        <f t="array" ref="AI973">IF(Table1[[#This Row],[A1]]="",AI972,INDEX(Table6[3],Table1[[#This Row],[Q1]]))</f>
        <v>KO</v>
      </c>
      <c r="AJ973" t="str">
        <f>IF(Table1[[#This Row],[_KETERANGAN]]="","",Table1[[#This Row],[_KETERANGAN]])</f>
        <v/>
      </c>
      <c r="AK973" t="str" cm="1">
        <f t="array" ref="AK973">IF(Table1[[#This Row],[A1]]="",AK972,INDEX(Table6[3],Table1[[#This Row],[Q1]]))</f>
        <v>KO</v>
      </c>
      <c r="AL973" s="5" t="str" cm="1">
        <f t="array" ref="AL973">IF(Table1[[#This Row],[A1]]="",AL972,INDEX(Table6[1],Table1[[#This Row],[Q1]]))</f>
        <v>PERDANA</v>
      </c>
      <c r="AM973" t="str" cm="1">
        <f t="array" ref="AM973">IF(Table1[[#This Row],[A1]]="",AM972,INDEX(Table6[2],Table1[[#This Row],[Q1]]))</f>
        <v>BREBES</v>
      </c>
      <c r="AN973" t="str">
        <f>CONCATENATE(Table1[[#This Row],[TOKO_H]],"-",Table1[[#This Row],[KOTA_H]])</f>
        <v>PERDANA-BREBES</v>
      </c>
      <c r="AO973"/>
      <c r="AP973" t="s">
        <v>9561</v>
      </c>
      <c r="AQ973"/>
    </row>
    <row r="974" spans="1:43">
      <c r="A974" t="str">
        <f>IF(Table1[[#This Row],[KODE BARANG]]="","",MATCH(Table1[[#This Row],[KODE BARANG]],DBS[KODE BARANG],0))</f>
        <v/>
      </c>
      <c r="B974" t="str">
        <f>IF(Table1[[#This Row],[ROWID]]="","",ROW()-2)</f>
        <v/>
      </c>
      <c r="C974" t="str">
        <f>IF(Table1[[#This Row],[NAMA BARANG]]="","",IF(Table1[[#This Row],[ID]]="",C973,Table1[[#This Row],[ID]]))</f>
        <v/>
      </c>
      <c r="D974" t="str">
        <f>IF(Table1[[#This Row],[A1]]="","",MATCH(Table1[[#This Row],[A1]],Table6[5],0))</f>
        <v/>
      </c>
      <c r="E974" t="str">
        <f>IF(Table1[[#This Row],[ID]]="","",Table1[[#This Row],[TOKO-KOTA_H]])</f>
        <v/>
      </c>
      <c r="F974" t="str">
        <f>IF(Table1[[#This Row],[NOTA TOKO]]="","",ROW()-2)</f>
        <v/>
      </c>
      <c r="G974" s="59"/>
      <c r="H974" s="1"/>
      <c r="J974" s="1"/>
      <c r="K974"/>
      <c r="L974" t="str">
        <f>IF(Table1[[#This Row],[_NAMA BARANG]]="",IF(Table1[[#This Row],[//DBS]]="","",INDEX(DBS[NAMA],Table1[[#This Row],[//DBS]])),Table1[[#This Row],[_NAMA BARANG]])</f>
        <v/>
      </c>
      <c r="M974"/>
      <c r="O974" t="str">
        <f>IF(Table1[[#This Row],[ROWID]]="","",IF(Table1[[#This Row],[_KETERANGAN]]="STOCK BELUM LENGKAP","ADA",IF(Table1[[#This Row],[KODE BARANG]]="","TIDAK ADA","ADA")))</f>
        <v/>
      </c>
      <c r="R974" t="str">
        <f>IF(Table1[[#This Row],[//DBS]]="","",INDEX(DBS[ISI],Table1[[#This Row],[//DBS]]))</f>
        <v/>
      </c>
      <c r="S974" t="str">
        <f>IF(Table1[[#This Row],[//DBS]]="","",IF(Table1[[#This Row],[SATUAN_BYPASS]]="",INDEX(DBS[[SATUAN ]],Table1[[#This Row],[//DBS]]),Table1[SATUAN_BYPASS]))</f>
        <v/>
      </c>
      <c r="U974" s="58" t="str">
        <f>IF(Table1[[#This Row],[HARGA_BYPASS]]="",IF(Table1[[#This Row],[_HARGA]]="","",Table1[[#This Row],[_HARGA]]*1000),Table1[[#This Row],[HARGA_BYPASS]])</f>
        <v/>
      </c>
      <c r="V974" s="2"/>
      <c r="W974" s="2"/>
      <c r="X974" s="58" t="str">
        <f>IF(Table1[[#This Row],[ROWID]]="","",IF(Table1[[#This Row],[ROWID]]=C975,"",SUMIF(Table1[ROWID],Table1[[#This Row],[ROWID]],Table1[TOTAL])))</f>
        <v/>
      </c>
      <c r="AA97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74" t="str">
        <f>IF(Table1[[#This Row],[JUMLAH NOTA]]="","",IF(Table1[[#This Row],[CONV]]="",Table1[[#This Row],[JUMLAH NOTA]],Table1[[#This Row],[JUMLAH NOTA]]*Table1[[#This Row],[CONV]]))</f>
        <v/>
      </c>
      <c r="AC974" t="str">
        <f>IF(Table1[[#This Row],[ISI_CONV]]="","",IF(Table1[[#This Row],[CONV]]="",Table1[[#This Row],[SATUAN NOTA]],Table1[[#This Row],[SATUAN]]))</f>
        <v/>
      </c>
      <c r="AD974" s="58" t="str">
        <f>IF(Table1[[#This Row],[HARGA]]="","",IF(Table1[[#This Row],[CONV]]="",Table1[[#This Row],[HARGA]],Table1[[#This Row],[HARGA]]/Table1[[#This Row],[CONV]]))</f>
        <v/>
      </c>
      <c r="AE974" s="58" t="str">
        <f>IF(Table1[[#This Row],[HARGA_CONV]]="","",Table1[[#This Row],[HARGA_CONV]]*Table1[[#This Row],[ISI_CONV]]*(100%-(Table1[[#This Row],[DISKON]]+Table1[[#This Row],[DISKON NOTA]])))</f>
        <v/>
      </c>
      <c r="AF974" s="3">
        <f>IF(Table1[[#This Row],[TANGGAL NOTA]]="",AF973,Table1[[#This Row],[TANGGAL NOTA]])</f>
        <v>45534</v>
      </c>
      <c r="AG974" s="3"/>
      <c r="AH974" s="3">
        <f>IF(Table1[[#This Row],[TANGGAL UPDATE]]="",AH973,Table1[[#This Row],[TANGGAL UPDATE]])</f>
        <v>45535</v>
      </c>
      <c r="AI974" t="str" cm="1">
        <f t="array" ref="AI974">IF(Table1[[#This Row],[A1]]="",AI973,INDEX(Table6[3],Table1[[#This Row],[Q1]]))</f>
        <v>KO</v>
      </c>
      <c r="AJ974" t="str">
        <f>IF(Table1[[#This Row],[_KETERANGAN]]="","",Table1[[#This Row],[_KETERANGAN]])</f>
        <v/>
      </c>
      <c r="AK974" t="str" cm="1">
        <f t="array" ref="AK974">IF(Table1[[#This Row],[A1]]="",AK973,INDEX(Table6[3],Table1[[#This Row],[Q1]]))</f>
        <v>KO</v>
      </c>
      <c r="AL974" s="5" t="str" cm="1">
        <f t="array" ref="AL974">IF(Table1[[#This Row],[A1]]="",AL973,INDEX(Table6[1],Table1[[#This Row],[Q1]]))</f>
        <v>PERDANA</v>
      </c>
      <c r="AM974" t="str" cm="1">
        <f t="array" ref="AM974">IF(Table1[[#This Row],[A1]]="",AM973,INDEX(Table6[2],Table1[[#This Row],[Q1]]))</f>
        <v>BREBES</v>
      </c>
      <c r="AN974" t="str">
        <f>CONCATENATE(Table1[[#This Row],[TOKO_H]],"-",Table1[[#This Row],[KOTA_H]])</f>
        <v>PERDANA-BREBES</v>
      </c>
      <c r="AO974"/>
      <c r="AP974" t="s">
        <v>9561</v>
      </c>
      <c r="AQ974"/>
    </row>
    <row r="975" spans="1:43">
      <c r="A975" t="str">
        <f>IF(Table1[[#This Row],[KODE BARANG]]="","",MATCH(Table1[[#This Row],[KODE BARANG]],DBS[KODE BARANG],0))</f>
        <v/>
      </c>
      <c r="B975" t="str">
        <f>IF(Table1[[#This Row],[ROWID]]="","",ROW()-2)</f>
        <v/>
      </c>
      <c r="C975" t="str">
        <f>IF(Table1[[#This Row],[NAMA BARANG]]="","",IF(Table1[[#This Row],[ID]]="",C974,Table1[[#This Row],[ID]]))</f>
        <v/>
      </c>
      <c r="D975" t="str">
        <f>IF(Table1[[#This Row],[A1]]="","",MATCH(Table1[[#This Row],[A1]],Table6[5],0))</f>
        <v/>
      </c>
      <c r="E975" t="str">
        <f>IF(Table1[[#This Row],[ID]]="","",Table1[[#This Row],[TOKO-KOTA_H]])</f>
        <v/>
      </c>
      <c r="F975" t="str">
        <f>IF(Table1[[#This Row],[NOTA TOKO]]="","",ROW()-2)</f>
        <v/>
      </c>
      <c r="G975" s="59"/>
      <c r="H975" s="1"/>
      <c r="J975" s="1"/>
      <c r="K975"/>
      <c r="L975" t="str">
        <f>IF(Table1[[#This Row],[_NAMA BARANG]]="",IF(Table1[[#This Row],[//DBS]]="","",INDEX(DBS[NAMA],Table1[[#This Row],[//DBS]])),Table1[[#This Row],[_NAMA BARANG]])</f>
        <v/>
      </c>
      <c r="M975"/>
      <c r="O975" t="str">
        <f>IF(Table1[[#This Row],[ROWID]]="","",IF(Table1[[#This Row],[_KETERANGAN]]="STOCK BELUM LENGKAP","ADA",IF(Table1[[#This Row],[KODE BARANG]]="","TIDAK ADA","ADA")))</f>
        <v/>
      </c>
      <c r="R975" t="str">
        <f>IF(Table1[[#This Row],[//DBS]]="","",INDEX(DBS[ISI],Table1[[#This Row],[//DBS]]))</f>
        <v/>
      </c>
      <c r="S975" t="str">
        <f>IF(Table1[[#This Row],[//DBS]]="","",IF(Table1[[#This Row],[SATUAN_BYPASS]]="",INDEX(DBS[[SATUAN ]],Table1[[#This Row],[//DBS]]),Table1[SATUAN_BYPASS]))</f>
        <v/>
      </c>
      <c r="U975" s="58" t="str">
        <f>IF(Table1[[#This Row],[HARGA_BYPASS]]="",IF(Table1[[#This Row],[_HARGA]]="","",Table1[[#This Row],[_HARGA]]*1000),Table1[[#This Row],[HARGA_BYPASS]])</f>
        <v/>
      </c>
      <c r="V975" s="2"/>
      <c r="W975" s="2"/>
      <c r="X975" s="58" t="str">
        <f>IF(Table1[[#This Row],[ROWID]]="","",IF(Table1[[#This Row],[ROWID]]=C976,"",SUMIF(Table1[ROWID],Table1[[#This Row],[ROWID]],Table1[TOTAL])))</f>
        <v/>
      </c>
      <c r="AA97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75" t="str">
        <f>IF(Table1[[#This Row],[JUMLAH NOTA]]="","",IF(Table1[[#This Row],[CONV]]="",Table1[[#This Row],[JUMLAH NOTA]],Table1[[#This Row],[JUMLAH NOTA]]*Table1[[#This Row],[CONV]]))</f>
        <v/>
      </c>
      <c r="AC975" t="str">
        <f>IF(Table1[[#This Row],[ISI_CONV]]="","",IF(Table1[[#This Row],[CONV]]="",Table1[[#This Row],[SATUAN NOTA]],Table1[[#This Row],[SATUAN]]))</f>
        <v/>
      </c>
      <c r="AD975" s="58" t="str">
        <f>IF(Table1[[#This Row],[HARGA]]="","",IF(Table1[[#This Row],[CONV]]="",Table1[[#This Row],[HARGA]],Table1[[#This Row],[HARGA]]/Table1[[#This Row],[CONV]]))</f>
        <v/>
      </c>
      <c r="AE975" s="58" t="str">
        <f>IF(Table1[[#This Row],[HARGA_CONV]]="","",Table1[[#This Row],[HARGA_CONV]]*Table1[[#This Row],[ISI_CONV]]*(100%-(Table1[[#This Row],[DISKON]]+Table1[[#This Row],[DISKON NOTA]])))</f>
        <v/>
      </c>
      <c r="AF975" s="3">
        <f>IF(Table1[[#This Row],[TANGGAL NOTA]]="",AF974,Table1[[#This Row],[TANGGAL NOTA]])</f>
        <v>45534</v>
      </c>
      <c r="AG975" s="3"/>
      <c r="AH975" s="3">
        <f>IF(Table1[[#This Row],[TANGGAL UPDATE]]="",AH974,Table1[[#This Row],[TANGGAL UPDATE]])</f>
        <v>45535</v>
      </c>
      <c r="AI975" t="str" cm="1">
        <f t="array" ref="AI975">IF(Table1[[#This Row],[A1]]="",AI974,INDEX(Table6[3],Table1[[#This Row],[Q1]]))</f>
        <v>KO</v>
      </c>
      <c r="AJ975" t="str">
        <f>IF(Table1[[#This Row],[_KETERANGAN]]="","",Table1[[#This Row],[_KETERANGAN]])</f>
        <v/>
      </c>
      <c r="AK975" t="str" cm="1">
        <f t="array" ref="AK975">IF(Table1[[#This Row],[A1]]="",AK974,INDEX(Table6[3],Table1[[#This Row],[Q1]]))</f>
        <v>KO</v>
      </c>
      <c r="AL975" s="5" t="str" cm="1">
        <f t="array" ref="AL975">IF(Table1[[#This Row],[A1]]="",AL974,INDEX(Table6[1],Table1[[#This Row],[Q1]]))</f>
        <v>PERDANA</v>
      </c>
      <c r="AM975" t="str" cm="1">
        <f t="array" ref="AM975">IF(Table1[[#This Row],[A1]]="",AM974,INDEX(Table6[2],Table1[[#This Row],[Q1]]))</f>
        <v>BREBES</v>
      </c>
      <c r="AN975" t="str">
        <f>CONCATENATE(Table1[[#This Row],[TOKO_H]],"-",Table1[[#This Row],[KOTA_H]])</f>
        <v>PERDANA-BREBES</v>
      </c>
      <c r="AO975"/>
      <c r="AP975" t="s">
        <v>9561</v>
      </c>
      <c r="AQ975"/>
    </row>
    <row r="976" spans="1:43">
      <c r="A976" t="str">
        <f>IF(Table1[[#This Row],[KODE BARANG]]="","",MATCH(Table1[[#This Row],[KODE BARANG]],DBS[KODE BARANG],0))</f>
        <v/>
      </c>
      <c r="B976" t="str">
        <f>IF(Table1[[#This Row],[ROWID]]="","",ROW()-2)</f>
        <v/>
      </c>
      <c r="C976" t="str">
        <f>IF(Table1[[#This Row],[NAMA BARANG]]="","",IF(Table1[[#This Row],[ID]]="",C975,Table1[[#This Row],[ID]]))</f>
        <v/>
      </c>
      <c r="D976" t="str">
        <f>IF(Table1[[#This Row],[A1]]="","",MATCH(Table1[[#This Row],[A1]],Table6[5],0))</f>
        <v/>
      </c>
      <c r="E976" t="str">
        <f>IF(Table1[[#This Row],[ID]]="","",Table1[[#This Row],[TOKO-KOTA_H]])</f>
        <v/>
      </c>
      <c r="F976" t="str">
        <f>IF(Table1[[#This Row],[NOTA TOKO]]="","",ROW()-2)</f>
        <v/>
      </c>
      <c r="G976" s="59"/>
      <c r="H976" s="1"/>
      <c r="J976" s="1"/>
      <c r="K976"/>
      <c r="L976" t="str">
        <f>IF(Table1[[#This Row],[_NAMA BARANG]]="",IF(Table1[[#This Row],[//DBS]]="","",INDEX(DBS[NAMA],Table1[[#This Row],[//DBS]])),Table1[[#This Row],[_NAMA BARANG]])</f>
        <v/>
      </c>
      <c r="M976"/>
      <c r="O976" t="str">
        <f>IF(Table1[[#This Row],[ROWID]]="","",IF(Table1[[#This Row],[_KETERANGAN]]="STOCK BELUM LENGKAP","ADA",IF(Table1[[#This Row],[KODE BARANG]]="","TIDAK ADA","ADA")))</f>
        <v/>
      </c>
      <c r="R976" t="str">
        <f>IF(Table1[[#This Row],[//DBS]]="","",INDEX(DBS[ISI],Table1[[#This Row],[//DBS]]))</f>
        <v/>
      </c>
      <c r="S976" t="str">
        <f>IF(Table1[[#This Row],[//DBS]]="","",IF(Table1[[#This Row],[SATUAN_BYPASS]]="",INDEX(DBS[[SATUAN ]],Table1[[#This Row],[//DBS]]),Table1[SATUAN_BYPASS]))</f>
        <v/>
      </c>
      <c r="U976" s="58" t="str">
        <f>IF(Table1[[#This Row],[HARGA_BYPASS]]="",IF(Table1[[#This Row],[_HARGA]]="","",Table1[[#This Row],[_HARGA]]*1000),Table1[[#This Row],[HARGA_BYPASS]])</f>
        <v/>
      </c>
      <c r="V976" s="2"/>
      <c r="W976" s="2"/>
      <c r="X976" s="58" t="str">
        <f>IF(Table1[[#This Row],[ROWID]]="","",IF(Table1[[#This Row],[ROWID]]=C977,"",SUMIF(Table1[ROWID],Table1[[#This Row],[ROWID]],Table1[TOTAL])))</f>
        <v/>
      </c>
      <c r="AA97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76" t="str">
        <f>IF(Table1[[#This Row],[JUMLAH NOTA]]="","",IF(Table1[[#This Row],[CONV]]="",Table1[[#This Row],[JUMLAH NOTA]],Table1[[#This Row],[JUMLAH NOTA]]*Table1[[#This Row],[CONV]]))</f>
        <v/>
      </c>
      <c r="AC976" t="str">
        <f>IF(Table1[[#This Row],[ISI_CONV]]="","",IF(Table1[[#This Row],[CONV]]="",Table1[[#This Row],[SATUAN NOTA]],Table1[[#This Row],[SATUAN]]))</f>
        <v/>
      </c>
      <c r="AD976" s="58" t="str">
        <f>IF(Table1[[#This Row],[HARGA]]="","",IF(Table1[[#This Row],[CONV]]="",Table1[[#This Row],[HARGA]],Table1[[#This Row],[HARGA]]/Table1[[#This Row],[CONV]]))</f>
        <v/>
      </c>
      <c r="AE976" s="58" t="str">
        <f>IF(Table1[[#This Row],[HARGA_CONV]]="","",Table1[[#This Row],[HARGA_CONV]]*Table1[[#This Row],[ISI_CONV]]*(100%-(Table1[[#This Row],[DISKON]]+Table1[[#This Row],[DISKON NOTA]])))</f>
        <v/>
      </c>
      <c r="AF976" s="3">
        <f>IF(Table1[[#This Row],[TANGGAL NOTA]]="",AF975,Table1[[#This Row],[TANGGAL NOTA]])</f>
        <v>45534</v>
      </c>
      <c r="AG976" s="3"/>
      <c r="AH976" s="3">
        <f>IF(Table1[[#This Row],[TANGGAL UPDATE]]="",AH975,Table1[[#This Row],[TANGGAL UPDATE]])</f>
        <v>45535</v>
      </c>
      <c r="AI976" t="str" cm="1">
        <f t="array" ref="AI976">IF(Table1[[#This Row],[A1]]="",AI975,INDEX(Table6[3],Table1[[#This Row],[Q1]]))</f>
        <v>KO</v>
      </c>
      <c r="AJ976" t="str">
        <f>IF(Table1[[#This Row],[_KETERANGAN]]="","",Table1[[#This Row],[_KETERANGAN]])</f>
        <v/>
      </c>
      <c r="AK976" t="str" cm="1">
        <f t="array" ref="AK976">IF(Table1[[#This Row],[A1]]="",AK975,INDEX(Table6[3],Table1[[#This Row],[Q1]]))</f>
        <v>KO</v>
      </c>
      <c r="AL976" s="5" t="str" cm="1">
        <f t="array" ref="AL976">IF(Table1[[#This Row],[A1]]="",AL975,INDEX(Table6[1],Table1[[#This Row],[Q1]]))</f>
        <v>PERDANA</v>
      </c>
      <c r="AM976" t="str" cm="1">
        <f t="array" ref="AM976">IF(Table1[[#This Row],[A1]]="",AM975,INDEX(Table6[2],Table1[[#This Row],[Q1]]))</f>
        <v>BREBES</v>
      </c>
      <c r="AN976" t="str">
        <f>CONCATENATE(Table1[[#This Row],[TOKO_H]],"-",Table1[[#This Row],[KOTA_H]])</f>
        <v>PERDANA-BREBES</v>
      </c>
      <c r="AO976"/>
      <c r="AP976" t="s">
        <v>9561</v>
      </c>
      <c r="AQ976"/>
    </row>
    <row r="977" spans="1:43">
      <c r="A977" t="str">
        <f>IF(Table1[[#This Row],[KODE BARANG]]="","",MATCH(Table1[[#This Row],[KODE BARANG]],DBS[KODE BARANG],0))</f>
        <v/>
      </c>
      <c r="B977" t="str">
        <f>IF(Table1[[#This Row],[ROWID]]="","",ROW()-2)</f>
        <v/>
      </c>
      <c r="C977" t="str">
        <f>IF(Table1[[#This Row],[NAMA BARANG]]="","",IF(Table1[[#This Row],[ID]]="",C976,Table1[[#This Row],[ID]]))</f>
        <v/>
      </c>
      <c r="D977" t="str">
        <f>IF(Table1[[#This Row],[A1]]="","",MATCH(Table1[[#This Row],[A1]],Table6[5],0))</f>
        <v/>
      </c>
      <c r="E977" t="str">
        <f>IF(Table1[[#This Row],[ID]]="","",Table1[[#This Row],[TOKO-KOTA_H]])</f>
        <v/>
      </c>
      <c r="F977" t="str">
        <f>IF(Table1[[#This Row],[NOTA TOKO]]="","",ROW()-2)</f>
        <v/>
      </c>
      <c r="G977" s="59"/>
      <c r="H977" s="1"/>
      <c r="J977" s="1"/>
      <c r="K977"/>
      <c r="L977" t="str">
        <f>IF(Table1[[#This Row],[_NAMA BARANG]]="",IF(Table1[[#This Row],[//DBS]]="","",INDEX(DBS[NAMA],Table1[[#This Row],[//DBS]])),Table1[[#This Row],[_NAMA BARANG]])</f>
        <v/>
      </c>
      <c r="M977"/>
      <c r="O977" t="str">
        <f>IF(Table1[[#This Row],[ROWID]]="","",IF(Table1[[#This Row],[_KETERANGAN]]="STOCK BELUM LENGKAP","ADA",IF(Table1[[#This Row],[KODE BARANG]]="","TIDAK ADA","ADA")))</f>
        <v/>
      </c>
      <c r="R977" t="str">
        <f>IF(Table1[[#This Row],[//DBS]]="","",INDEX(DBS[ISI],Table1[[#This Row],[//DBS]]))</f>
        <v/>
      </c>
      <c r="S977" t="str">
        <f>IF(Table1[[#This Row],[//DBS]]="","",IF(Table1[[#This Row],[SATUAN_BYPASS]]="",INDEX(DBS[[SATUAN ]],Table1[[#This Row],[//DBS]]),Table1[SATUAN_BYPASS]))</f>
        <v/>
      </c>
      <c r="U977" s="58" t="str">
        <f>IF(Table1[[#This Row],[HARGA_BYPASS]]="",IF(Table1[[#This Row],[_HARGA]]="","",Table1[[#This Row],[_HARGA]]*1000),Table1[[#This Row],[HARGA_BYPASS]])</f>
        <v/>
      </c>
      <c r="V977" s="2"/>
      <c r="W977" s="2"/>
      <c r="X977" s="58" t="str">
        <f>IF(Table1[[#This Row],[ROWID]]="","",IF(Table1[[#This Row],[ROWID]]=C978,"",SUMIF(Table1[ROWID],Table1[[#This Row],[ROWID]],Table1[TOTAL])))</f>
        <v/>
      </c>
      <c r="AA97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77" t="str">
        <f>IF(Table1[[#This Row],[JUMLAH NOTA]]="","",IF(Table1[[#This Row],[CONV]]="",Table1[[#This Row],[JUMLAH NOTA]],Table1[[#This Row],[JUMLAH NOTA]]*Table1[[#This Row],[CONV]]))</f>
        <v/>
      </c>
      <c r="AC977" t="str">
        <f>IF(Table1[[#This Row],[ISI_CONV]]="","",IF(Table1[[#This Row],[CONV]]="",Table1[[#This Row],[SATUAN NOTA]],Table1[[#This Row],[SATUAN]]))</f>
        <v/>
      </c>
      <c r="AD977" s="58" t="str">
        <f>IF(Table1[[#This Row],[HARGA]]="","",IF(Table1[[#This Row],[CONV]]="",Table1[[#This Row],[HARGA]],Table1[[#This Row],[HARGA]]/Table1[[#This Row],[CONV]]))</f>
        <v/>
      </c>
      <c r="AE977" s="58" t="str">
        <f>IF(Table1[[#This Row],[HARGA_CONV]]="","",Table1[[#This Row],[HARGA_CONV]]*Table1[[#This Row],[ISI_CONV]]*(100%-(Table1[[#This Row],[DISKON]]+Table1[[#This Row],[DISKON NOTA]])))</f>
        <v/>
      </c>
      <c r="AF977" s="3">
        <f>IF(Table1[[#This Row],[TANGGAL NOTA]]="",AF976,Table1[[#This Row],[TANGGAL NOTA]])</f>
        <v>45534</v>
      </c>
      <c r="AG977" s="3"/>
      <c r="AH977" s="3">
        <f>IF(Table1[[#This Row],[TANGGAL UPDATE]]="",AH976,Table1[[#This Row],[TANGGAL UPDATE]])</f>
        <v>45535</v>
      </c>
      <c r="AI977" t="str" cm="1">
        <f t="array" ref="AI977">IF(Table1[[#This Row],[A1]]="",AI976,INDEX(Table6[3],Table1[[#This Row],[Q1]]))</f>
        <v>KO</v>
      </c>
      <c r="AJ977" t="str">
        <f>IF(Table1[[#This Row],[_KETERANGAN]]="","",Table1[[#This Row],[_KETERANGAN]])</f>
        <v/>
      </c>
      <c r="AK977" t="str" cm="1">
        <f t="array" ref="AK977">IF(Table1[[#This Row],[A1]]="",AK976,INDEX(Table6[3],Table1[[#This Row],[Q1]]))</f>
        <v>KO</v>
      </c>
      <c r="AL977" s="5" t="str" cm="1">
        <f t="array" ref="AL977">IF(Table1[[#This Row],[A1]]="",AL976,INDEX(Table6[1],Table1[[#This Row],[Q1]]))</f>
        <v>PERDANA</v>
      </c>
      <c r="AM977" t="str" cm="1">
        <f t="array" ref="AM977">IF(Table1[[#This Row],[A1]]="",AM976,INDEX(Table6[2],Table1[[#This Row],[Q1]]))</f>
        <v>BREBES</v>
      </c>
      <c r="AN977" t="str">
        <f>CONCATENATE(Table1[[#This Row],[TOKO_H]],"-",Table1[[#This Row],[KOTA_H]])</f>
        <v>PERDANA-BREBES</v>
      </c>
      <c r="AO977"/>
      <c r="AP977" t="s">
        <v>9561</v>
      </c>
      <c r="AQ977"/>
    </row>
    <row r="978" spans="1:43">
      <c r="A978" t="str">
        <f>IF(Table1[[#This Row],[KODE BARANG]]="","",MATCH(Table1[[#This Row],[KODE BARANG]],DBS[KODE BARANG],0))</f>
        <v/>
      </c>
      <c r="B978" t="str">
        <f>IF(Table1[[#This Row],[ROWID]]="","",ROW()-2)</f>
        <v/>
      </c>
      <c r="C978" t="str">
        <f>IF(Table1[[#This Row],[NAMA BARANG]]="","",IF(Table1[[#This Row],[ID]]="",C977,Table1[[#This Row],[ID]]))</f>
        <v/>
      </c>
      <c r="D978" t="str">
        <f>IF(Table1[[#This Row],[A1]]="","",MATCH(Table1[[#This Row],[A1]],Table6[5],0))</f>
        <v/>
      </c>
      <c r="E978" t="str">
        <f>IF(Table1[[#This Row],[ID]]="","",Table1[[#This Row],[TOKO-KOTA_H]])</f>
        <v/>
      </c>
      <c r="F978" t="str">
        <f>IF(Table1[[#This Row],[NOTA TOKO]]="","",ROW()-2)</f>
        <v/>
      </c>
      <c r="G978" s="59"/>
      <c r="H978" s="1"/>
      <c r="J978" s="1"/>
      <c r="K978"/>
      <c r="L978" t="str">
        <f>IF(Table1[[#This Row],[_NAMA BARANG]]="",IF(Table1[[#This Row],[//DBS]]="","",INDEX(DBS[NAMA],Table1[[#This Row],[//DBS]])),Table1[[#This Row],[_NAMA BARANG]])</f>
        <v/>
      </c>
      <c r="M978"/>
      <c r="O978" t="str">
        <f>IF(Table1[[#This Row],[ROWID]]="","",IF(Table1[[#This Row],[_KETERANGAN]]="STOCK BELUM LENGKAP","ADA",IF(Table1[[#This Row],[KODE BARANG]]="","TIDAK ADA","ADA")))</f>
        <v/>
      </c>
      <c r="R978" t="str">
        <f>IF(Table1[[#This Row],[//DBS]]="","",INDEX(DBS[ISI],Table1[[#This Row],[//DBS]]))</f>
        <v/>
      </c>
      <c r="S978" t="str">
        <f>IF(Table1[[#This Row],[//DBS]]="","",IF(Table1[[#This Row],[SATUAN_BYPASS]]="",INDEX(DBS[[SATUAN ]],Table1[[#This Row],[//DBS]]),Table1[SATUAN_BYPASS]))</f>
        <v/>
      </c>
      <c r="U978" s="58" t="str">
        <f>IF(Table1[[#This Row],[HARGA_BYPASS]]="",IF(Table1[[#This Row],[_HARGA]]="","",Table1[[#This Row],[_HARGA]]*1000),Table1[[#This Row],[HARGA_BYPASS]])</f>
        <v/>
      </c>
      <c r="V978" s="2"/>
      <c r="W978" s="2"/>
      <c r="X978" s="58" t="str">
        <f>IF(Table1[[#This Row],[ROWID]]="","",IF(Table1[[#This Row],[ROWID]]=C979,"",SUMIF(Table1[ROWID],Table1[[#This Row],[ROWID]],Table1[TOTAL])))</f>
        <v/>
      </c>
      <c r="AA97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78" t="str">
        <f>IF(Table1[[#This Row],[JUMLAH NOTA]]="","",IF(Table1[[#This Row],[CONV]]="",Table1[[#This Row],[JUMLAH NOTA]],Table1[[#This Row],[JUMLAH NOTA]]*Table1[[#This Row],[CONV]]))</f>
        <v/>
      </c>
      <c r="AC978" t="str">
        <f>IF(Table1[[#This Row],[ISI_CONV]]="","",IF(Table1[[#This Row],[CONV]]="",Table1[[#This Row],[SATUAN NOTA]],Table1[[#This Row],[SATUAN]]))</f>
        <v/>
      </c>
      <c r="AD978" s="58" t="str">
        <f>IF(Table1[[#This Row],[HARGA]]="","",IF(Table1[[#This Row],[CONV]]="",Table1[[#This Row],[HARGA]],Table1[[#This Row],[HARGA]]/Table1[[#This Row],[CONV]]))</f>
        <v/>
      </c>
      <c r="AE978" s="58" t="str">
        <f>IF(Table1[[#This Row],[HARGA_CONV]]="","",Table1[[#This Row],[HARGA_CONV]]*Table1[[#This Row],[ISI_CONV]]*(100%-(Table1[[#This Row],[DISKON]]+Table1[[#This Row],[DISKON NOTA]])))</f>
        <v/>
      </c>
      <c r="AF978" s="3">
        <f>IF(Table1[[#This Row],[TANGGAL NOTA]]="",AF977,Table1[[#This Row],[TANGGAL NOTA]])</f>
        <v>45534</v>
      </c>
      <c r="AG978" s="3"/>
      <c r="AH978" s="3">
        <f>IF(Table1[[#This Row],[TANGGAL UPDATE]]="",AH977,Table1[[#This Row],[TANGGAL UPDATE]])</f>
        <v>45535</v>
      </c>
      <c r="AI978" t="str" cm="1">
        <f t="array" ref="AI978">IF(Table1[[#This Row],[A1]]="",AI977,INDEX(Table6[3],Table1[[#This Row],[Q1]]))</f>
        <v>KO</v>
      </c>
      <c r="AJ978" t="str">
        <f>IF(Table1[[#This Row],[_KETERANGAN]]="","",Table1[[#This Row],[_KETERANGAN]])</f>
        <v/>
      </c>
      <c r="AK978" t="str" cm="1">
        <f t="array" ref="AK978">IF(Table1[[#This Row],[A1]]="",AK977,INDEX(Table6[3],Table1[[#This Row],[Q1]]))</f>
        <v>KO</v>
      </c>
      <c r="AL978" s="5" t="str" cm="1">
        <f t="array" ref="AL978">IF(Table1[[#This Row],[A1]]="",AL977,INDEX(Table6[1],Table1[[#This Row],[Q1]]))</f>
        <v>PERDANA</v>
      </c>
      <c r="AM978" t="str" cm="1">
        <f t="array" ref="AM978">IF(Table1[[#This Row],[A1]]="",AM977,INDEX(Table6[2],Table1[[#This Row],[Q1]]))</f>
        <v>BREBES</v>
      </c>
      <c r="AN978" t="str">
        <f>CONCATENATE(Table1[[#This Row],[TOKO_H]],"-",Table1[[#This Row],[KOTA_H]])</f>
        <v>PERDANA-BREBES</v>
      </c>
      <c r="AO978"/>
      <c r="AP978" t="s">
        <v>9561</v>
      </c>
      <c r="AQ978"/>
    </row>
    <row r="979" spans="1:43">
      <c r="A979" t="str">
        <f>IF(Table1[[#This Row],[KODE BARANG]]="","",MATCH(Table1[[#This Row],[KODE BARANG]],DBS[KODE BARANG],0))</f>
        <v/>
      </c>
      <c r="B979" t="str">
        <f>IF(Table1[[#This Row],[ROWID]]="","",ROW()-2)</f>
        <v/>
      </c>
      <c r="C979" t="str">
        <f>IF(Table1[[#This Row],[NAMA BARANG]]="","",IF(Table1[[#This Row],[ID]]="",C978,Table1[[#This Row],[ID]]))</f>
        <v/>
      </c>
      <c r="D979" t="str">
        <f>IF(Table1[[#This Row],[A1]]="","",MATCH(Table1[[#This Row],[A1]],Table6[5],0))</f>
        <v/>
      </c>
      <c r="E979" t="str">
        <f>IF(Table1[[#This Row],[ID]]="","",Table1[[#This Row],[TOKO-KOTA_H]])</f>
        <v/>
      </c>
      <c r="F979" t="str">
        <f>IF(Table1[[#This Row],[NOTA TOKO]]="","",ROW()-2)</f>
        <v/>
      </c>
      <c r="G979" s="59"/>
      <c r="H979" s="1"/>
      <c r="J979" s="1"/>
      <c r="K979"/>
      <c r="L979" t="str">
        <f>IF(Table1[[#This Row],[_NAMA BARANG]]="",IF(Table1[[#This Row],[//DBS]]="","",INDEX(DBS[NAMA],Table1[[#This Row],[//DBS]])),Table1[[#This Row],[_NAMA BARANG]])</f>
        <v/>
      </c>
      <c r="M979"/>
      <c r="O979" t="str">
        <f>IF(Table1[[#This Row],[ROWID]]="","",IF(Table1[[#This Row],[_KETERANGAN]]="STOCK BELUM LENGKAP","ADA",IF(Table1[[#This Row],[KODE BARANG]]="","TIDAK ADA","ADA")))</f>
        <v/>
      </c>
      <c r="R979" t="str">
        <f>IF(Table1[[#This Row],[//DBS]]="","",INDEX(DBS[ISI],Table1[[#This Row],[//DBS]]))</f>
        <v/>
      </c>
      <c r="S979" t="str">
        <f>IF(Table1[[#This Row],[//DBS]]="","",IF(Table1[[#This Row],[SATUAN_BYPASS]]="",INDEX(DBS[[SATUAN ]],Table1[[#This Row],[//DBS]]),Table1[SATUAN_BYPASS]))</f>
        <v/>
      </c>
      <c r="U979" s="58" t="str">
        <f>IF(Table1[[#This Row],[HARGA_BYPASS]]="",IF(Table1[[#This Row],[_HARGA]]="","",Table1[[#This Row],[_HARGA]]*1000),Table1[[#This Row],[HARGA_BYPASS]])</f>
        <v/>
      </c>
      <c r="V979" s="2"/>
      <c r="W979" s="2"/>
      <c r="X979" s="58" t="str">
        <f>IF(Table1[[#This Row],[ROWID]]="","",IF(Table1[[#This Row],[ROWID]]=C980,"",SUMIF(Table1[ROWID],Table1[[#This Row],[ROWID]],Table1[TOTAL])))</f>
        <v/>
      </c>
      <c r="AA97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79" t="str">
        <f>IF(Table1[[#This Row],[JUMLAH NOTA]]="","",IF(Table1[[#This Row],[CONV]]="",Table1[[#This Row],[JUMLAH NOTA]],Table1[[#This Row],[JUMLAH NOTA]]*Table1[[#This Row],[CONV]]))</f>
        <v/>
      </c>
      <c r="AC979" t="str">
        <f>IF(Table1[[#This Row],[ISI_CONV]]="","",IF(Table1[[#This Row],[CONV]]="",Table1[[#This Row],[SATUAN NOTA]],Table1[[#This Row],[SATUAN]]))</f>
        <v/>
      </c>
      <c r="AD979" s="58" t="str">
        <f>IF(Table1[[#This Row],[HARGA]]="","",IF(Table1[[#This Row],[CONV]]="",Table1[[#This Row],[HARGA]],Table1[[#This Row],[HARGA]]/Table1[[#This Row],[CONV]]))</f>
        <v/>
      </c>
      <c r="AE979" s="58" t="str">
        <f>IF(Table1[[#This Row],[HARGA_CONV]]="","",Table1[[#This Row],[HARGA_CONV]]*Table1[[#This Row],[ISI_CONV]]*(100%-(Table1[[#This Row],[DISKON]]+Table1[[#This Row],[DISKON NOTA]])))</f>
        <v/>
      </c>
      <c r="AF979" s="3">
        <f>IF(Table1[[#This Row],[TANGGAL NOTA]]="",AF978,Table1[[#This Row],[TANGGAL NOTA]])</f>
        <v>45534</v>
      </c>
      <c r="AG979" s="3"/>
      <c r="AH979" s="3">
        <f>IF(Table1[[#This Row],[TANGGAL UPDATE]]="",AH978,Table1[[#This Row],[TANGGAL UPDATE]])</f>
        <v>45535</v>
      </c>
      <c r="AI979" t="str" cm="1">
        <f t="array" ref="AI979">IF(Table1[[#This Row],[A1]]="",AI978,INDEX(Table6[3],Table1[[#This Row],[Q1]]))</f>
        <v>KO</v>
      </c>
      <c r="AJ979" t="str">
        <f>IF(Table1[[#This Row],[_KETERANGAN]]="","",Table1[[#This Row],[_KETERANGAN]])</f>
        <v/>
      </c>
      <c r="AK979" t="str" cm="1">
        <f t="array" ref="AK979">IF(Table1[[#This Row],[A1]]="",AK978,INDEX(Table6[3],Table1[[#This Row],[Q1]]))</f>
        <v>KO</v>
      </c>
      <c r="AL979" s="5" t="str" cm="1">
        <f t="array" ref="AL979">IF(Table1[[#This Row],[A1]]="",AL978,INDEX(Table6[1],Table1[[#This Row],[Q1]]))</f>
        <v>PERDANA</v>
      </c>
      <c r="AM979" t="str" cm="1">
        <f t="array" ref="AM979">IF(Table1[[#This Row],[A1]]="",AM978,INDEX(Table6[2],Table1[[#This Row],[Q1]]))</f>
        <v>BREBES</v>
      </c>
      <c r="AN979" t="str">
        <f>CONCATENATE(Table1[[#This Row],[TOKO_H]],"-",Table1[[#This Row],[KOTA_H]])</f>
        <v>PERDANA-BREBES</v>
      </c>
      <c r="AO979"/>
      <c r="AP979" t="s">
        <v>9561</v>
      </c>
      <c r="AQ979"/>
    </row>
    <row r="980" spans="1:43">
      <c r="A980" t="str">
        <f>IF(Table1[[#This Row],[KODE BARANG]]="","",MATCH(Table1[[#This Row],[KODE BARANG]],DBS[KODE BARANG],0))</f>
        <v/>
      </c>
      <c r="B980" t="str">
        <f>IF(Table1[[#This Row],[ROWID]]="","",ROW()-2)</f>
        <v/>
      </c>
      <c r="C980" t="str">
        <f>IF(Table1[[#This Row],[NAMA BARANG]]="","",IF(Table1[[#This Row],[ID]]="",C979,Table1[[#This Row],[ID]]))</f>
        <v/>
      </c>
      <c r="D980" t="str">
        <f>IF(Table1[[#This Row],[A1]]="","",MATCH(Table1[[#This Row],[A1]],Table6[5],0))</f>
        <v/>
      </c>
      <c r="E980" t="str">
        <f>IF(Table1[[#This Row],[ID]]="","",Table1[[#This Row],[TOKO-KOTA_H]])</f>
        <v/>
      </c>
      <c r="F980" t="str">
        <f>IF(Table1[[#This Row],[NOTA TOKO]]="","",ROW()-2)</f>
        <v/>
      </c>
      <c r="G980" s="59"/>
      <c r="H980" s="1"/>
      <c r="J980" s="1"/>
      <c r="K980"/>
      <c r="L980" t="str">
        <f>IF(Table1[[#This Row],[_NAMA BARANG]]="",IF(Table1[[#This Row],[//DBS]]="","",INDEX(DBS[NAMA],Table1[[#This Row],[//DBS]])),Table1[[#This Row],[_NAMA BARANG]])</f>
        <v/>
      </c>
      <c r="M980"/>
      <c r="O980" t="str">
        <f>IF(Table1[[#This Row],[ROWID]]="","",IF(Table1[[#This Row],[_KETERANGAN]]="STOCK BELUM LENGKAP","ADA",IF(Table1[[#This Row],[KODE BARANG]]="","TIDAK ADA","ADA")))</f>
        <v/>
      </c>
      <c r="R980" t="str">
        <f>IF(Table1[[#This Row],[//DBS]]="","",INDEX(DBS[ISI],Table1[[#This Row],[//DBS]]))</f>
        <v/>
      </c>
      <c r="S980" t="str">
        <f>IF(Table1[[#This Row],[//DBS]]="","",IF(Table1[[#This Row],[SATUAN_BYPASS]]="",INDEX(DBS[[SATUAN ]],Table1[[#This Row],[//DBS]]),Table1[SATUAN_BYPASS]))</f>
        <v/>
      </c>
      <c r="U980" s="58" t="str">
        <f>IF(Table1[[#This Row],[HARGA_BYPASS]]="",IF(Table1[[#This Row],[_HARGA]]="","",Table1[[#This Row],[_HARGA]]*1000),Table1[[#This Row],[HARGA_BYPASS]])</f>
        <v/>
      </c>
      <c r="V980" s="2"/>
      <c r="W980" s="2"/>
      <c r="X980" s="58" t="str">
        <f>IF(Table1[[#This Row],[ROWID]]="","",IF(Table1[[#This Row],[ROWID]]=C981,"",SUMIF(Table1[ROWID],Table1[[#This Row],[ROWID]],Table1[TOTAL])))</f>
        <v/>
      </c>
      <c r="AA98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80" t="str">
        <f>IF(Table1[[#This Row],[JUMLAH NOTA]]="","",IF(Table1[[#This Row],[CONV]]="",Table1[[#This Row],[JUMLAH NOTA]],Table1[[#This Row],[JUMLAH NOTA]]*Table1[[#This Row],[CONV]]))</f>
        <v/>
      </c>
      <c r="AC980" t="str">
        <f>IF(Table1[[#This Row],[ISI_CONV]]="","",IF(Table1[[#This Row],[CONV]]="",Table1[[#This Row],[SATUAN NOTA]],Table1[[#This Row],[SATUAN]]))</f>
        <v/>
      </c>
      <c r="AD980" s="58" t="str">
        <f>IF(Table1[[#This Row],[HARGA]]="","",IF(Table1[[#This Row],[CONV]]="",Table1[[#This Row],[HARGA]],Table1[[#This Row],[HARGA]]/Table1[[#This Row],[CONV]]))</f>
        <v/>
      </c>
      <c r="AE980" s="58" t="str">
        <f>IF(Table1[[#This Row],[HARGA_CONV]]="","",Table1[[#This Row],[HARGA_CONV]]*Table1[[#This Row],[ISI_CONV]]*(100%-(Table1[[#This Row],[DISKON]]+Table1[[#This Row],[DISKON NOTA]])))</f>
        <v/>
      </c>
      <c r="AF980" s="3">
        <f>IF(Table1[[#This Row],[TANGGAL NOTA]]="",AF979,Table1[[#This Row],[TANGGAL NOTA]])</f>
        <v>45534</v>
      </c>
      <c r="AG980" s="3"/>
      <c r="AH980" s="3">
        <f>IF(Table1[[#This Row],[TANGGAL UPDATE]]="",AH979,Table1[[#This Row],[TANGGAL UPDATE]])</f>
        <v>45535</v>
      </c>
      <c r="AI980" t="str" cm="1">
        <f t="array" ref="AI980">IF(Table1[[#This Row],[A1]]="",AI979,INDEX(Table6[3],Table1[[#This Row],[Q1]]))</f>
        <v>KO</v>
      </c>
      <c r="AJ980" t="str">
        <f>IF(Table1[[#This Row],[_KETERANGAN]]="","",Table1[[#This Row],[_KETERANGAN]])</f>
        <v/>
      </c>
      <c r="AK980" t="str" cm="1">
        <f t="array" ref="AK980">IF(Table1[[#This Row],[A1]]="",AK979,INDEX(Table6[3],Table1[[#This Row],[Q1]]))</f>
        <v>KO</v>
      </c>
      <c r="AL980" s="5" t="str" cm="1">
        <f t="array" ref="AL980">IF(Table1[[#This Row],[A1]]="",AL979,INDEX(Table6[1],Table1[[#This Row],[Q1]]))</f>
        <v>PERDANA</v>
      </c>
      <c r="AM980" t="str" cm="1">
        <f t="array" ref="AM980">IF(Table1[[#This Row],[A1]]="",AM979,INDEX(Table6[2],Table1[[#This Row],[Q1]]))</f>
        <v>BREBES</v>
      </c>
      <c r="AN980" t="str">
        <f>CONCATENATE(Table1[[#This Row],[TOKO_H]],"-",Table1[[#This Row],[KOTA_H]])</f>
        <v>PERDANA-BREBES</v>
      </c>
      <c r="AO980"/>
      <c r="AP980" t="s">
        <v>9561</v>
      </c>
      <c r="AQ980"/>
    </row>
    <row r="981" spans="1:43">
      <c r="A981" t="str">
        <f>IF(Table1[[#This Row],[KODE BARANG]]="","",MATCH(Table1[[#This Row],[KODE BARANG]],DBS[KODE BARANG],0))</f>
        <v/>
      </c>
      <c r="B981" t="str">
        <f>IF(Table1[[#This Row],[ROWID]]="","",ROW()-2)</f>
        <v/>
      </c>
      <c r="C981" t="str">
        <f>IF(Table1[[#This Row],[NAMA BARANG]]="","",IF(Table1[[#This Row],[ID]]="",C980,Table1[[#This Row],[ID]]))</f>
        <v/>
      </c>
      <c r="D981" t="str">
        <f>IF(Table1[[#This Row],[A1]]="","",MATCH(Table1[[#This Row],[A1]],Table6[5],0))</f>
        <v/>
      </c>
      <c r="E981" t="str">
        <f>IF(Table1[[#This Row],[ID]]="","",Table1[[#This Row],[TOKO-KOTA_H]])</f>
        <v/>
      </c>
      <c r="F981" t="str">
        <f>IF(Table1[[#This Row],[NOTA TOKO]]="","",ROW()-2)</f>
        <v/>
      </c>
      <c r="G981" s="59"/>
      <c r="H981" s="1"/>
      <c r="J981" s="1"/>
      <c r="K981"/>
      <c r="L981" t="str">
        <f>IF(Table1[[#This Row],[_NAMA BARANG]]="",IF(Table1[[#This Row],[//DBS]]="","",INDEX(DBS[NAMA],Table1[[#This Row],[//DBS]])),Table1[[#This Row],[_NAMA BARANG]])</f>
        <v/>
      </c>
      <c r="M981"/>
      <c r="O981" t="str">
        <f>IF(Table1[[#This Row],[ROWID]]="","",IF(Table1[[#This Row],[_KETERANGAN]]="STOCK BELUM LENGKAP","ADA",IF(Table1[[#This Row],[KODE BARANG]]="","TIDAK ADA","ADA")))</f>
        <v/>
      </c>
      <c r="R981" t="str">
        <f>IF(Table1[[#This Row],[//DBS]]="","",INDEX(DBS[ISI],Table1[[#This Row],[//DBS]]))</f>
        <v/>
      </c>
      <c r="S981" t="str">
        <f>IF(Table1[[#This Row],[//DBS]]="","",IF(Table1[[#This Row],[SATUAN_BYPASS]]="",INDEX(DBS[[SATUAN ]],Table1[[#This Row],[//DBS]]),Table1[SATUAN_BYPASS]))</f>
        <v/>
      </c>
      <c r="U981" s="58" t="str">
        <f>IF(Table1[[#This Row],[HARGA_BYPASS]]="",IF(Table1[[#This Row],[_HARGA]]="","",Table1[[#This Row],[_HARGA]]*1000),Table1[[#This Row],[HARGA_BYPASS]])</f>
        <v/>
      </c>
      <c r="V981" s="2"/>
      <c r="W981" s="2"/>
      <c r="X981" s="58" t="str">
        <f>IF(Table1[[#This Row],[ROWID]]="","",IF(Table1[[#This Row],[ROWID]]=C982,"",SUMIF(Table1[ROWID],Table1[[#This Row],[ROWID]],Table1[TOTAL])))</f>
        <v/>
      </c>
      <c r="AA98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81" t="str">
        <f>IF(Table1[[#This Row],[JUMLAH NOTA]]="","",IF(Table1[[#This Row],[CONV]]="",Table1[[#This Row],[JUMLAH NOTA]],Table1[[#This Row],[JUMLAH NOTA]]*Table1[[#This Row],[CONV]]))</f>
        <v/>
      </c>
      <c r="AC981" t="str">
        <f>IF(Table1[[#This Row],[ISI_CONV]]="","",IF(Table1[[#This Row],[CONV]]="",Table1[[#This Row],[SATUAN NOTA]],Table1[[#This Row],[SATUAN]]))</f>
        <v/>
      </c>
      <c r="AD981" s="58" t="str">
        <f>IF(Table1[[#This Row],[HARGA]]="","",IF(Table1[[#This Row],[CONV]]="",Table1[[#This Row],[HARGA]],Table1[[#This Row],[HARGA]]/Table1[[#This Row],[CONV]]))</f>
        <v/>
      </c>
      <c r="AE981" s="58" t="str">
        <f>IF(Table1[[#This Row],[HARGA_CONV]]="","",Table1[[#This Row],[HARGA_CONV]]*Table1[[#This Row],[ISI_CONV]]*(100%-(Table1[[#This Row],[DISKON]]+Table1[[#This Row],[DISKON NOTA]])))</f>
        <v/>
      </c>
      <c r="AF981" s="3">
        <f>IF(Table1[[#This Row],[TANGGAL NOTA]]="",AF980,Table1[[#This Row],[TANGGAL NOTA]])</f>
        <v>45534</v>
      </c>
      <c r="AG981" s="3"/>
      <c r="AH981" s="3">
        <f>IF(Table1[[#This Row],[TANGGAL UPDATE]]="",AH980,Table1[[#This Row],[TANGGAL UPDATE]])</f>
        <v>45535</v>
      </c>
      <c r="AI981" t="str" cm="1">
        <f t="array" ref="AI981">IF(Table1[[#This Row],[A1]]="",AI980,INDEX(Table6[3],Table1[[#This Row],[Q1]]))</f>
        <v>KO</v>
      </c>
      <c r="AJ981" t="str">
        <f>IF(Table1[[#This Row],[_KETERANGAN]]="","",Table1[[#This Row],[_KETERANGAN]])</f>
        <v/>
      </c>
      <c r="AK981" t="str" cm="1">
        <f t="array" ref="AK981">IF(Table1[[#This Row],[A1]]="",AK980,INDEX(Table6[3],Table1[[#This Row],[Q1]]))</f>
        <v>KO</v>
      </c>
      <c r="AL981" s="5" t="str" cm="1">
        <f t="array" ref="AL981">IF(Table1[[#This Row],[A1]]="",AL980,INDEX(Table6[1],Table1[[#This Row],[Q1]]))</f>
        <v>PERDANA</v>
      </c>
      <c r="AM981" t="str" cm="1">
        <f t="array" ref="AM981">IF(Table1[[#This Row],[A1]]="",AM980,INDEX(Table6[2],Table1[[#This Row],[Q1]]))</f>
        <v>BREBES</v>
      </c>
      <c r="AN981" t="str">
        <f>CONCATENATE(Table1[[#This Row],[TOKO_H]],"-",Table1[[#This Row],[KOTA_H]])</f>
        <v>PERDANA-BREBES</v>
      </c>
      <c r="AO981"/>
      <c r="AP981" t="s">
        <v>9561</v>
      </c>
      <c r="AQ981"/>
    </row>
    <row r="982" spans="1:43">
      <c r="A982" t="str">
        <f>IF(Table1[[#This Row],[KODE BARANG]]="","",MATCH(Table1[[#This Row],[KODE BARANG]],DBS[KODE BARANG],0))</f>
        <v/>
      </c>
      <c r="B982" t="str">
        <f>IF(Table1[[#This Row],[ROWID]]="","",ROW()-2)</f>
        <v/>
      </c>
      <c r="C982" t="str">
        <f>IF(Table1[[#This Row],[NAMA BARANG]]="","",IF(Table1[[#This Row],[ID]]="",C981,Table1[[#This Row],[ID]]))</f>
        <v/>
      </c>
      <c r="D982" t="str">
        <f>IF(Table1[[#This Row],[A1]]="","",MATCH(Table1[[#This Row],[A1]],Table6[5],0))</f>
        <v/>
      </c>
      <c r="E982" t="str">
        <f>IF(Table1[[#This Row],[ID]]="","",Table1[[#This Row],[TOKO-KOTA_H]])</f>
        <v/>
      </c>
      <c r="F982" t="str">
        <f>IF(Table1[[#This Row],[NOTA TOKO]]="","",ROW()-2)</f>
        <v/>
      </c>
      <c r="G982" s="59"/>
      <c r="H982" s="1"/>
      <c r="J982" s="1"/>
      <c r="K982"/>
      <c r="L982" t="str">
        <f>IF(Table1[[#This Row],[_NAMA BARANG]]="",IF(Table1[[#This Row],[//DBS]]="","",INDEX(DBS[NAMA],Table1[[#This Row],[//DBS]])),Table1[[#This Row],[_NAMA BARANG]])</f>
        <v/>
      </c>
      <c r="M982"/>
      <c r="O982" t="str">
        <f>IF(Table1[[#This Row],[ROWID]]="","",IF(Table1[[#This Row],[_KETERANGAN]]="STOCK BELUM LENGKAP","ADA",IF(Table1[[#This Row],[KODE BARANG]]="","TIDAK ADA","ADA")))</f>
        <v/>
      </c>
      <c r="R982" t="str">
        <f>IF(Table1[[#This Row],[//DBS]]="","",INDEX(DBS[ISI],Table1[[#This Row],[//DBS]]))</f>
        <v/>
      </c>
      <c r="S982" t="str">
        <f>IF(Table1[[#This Row],[//DBS]]="","",IF(Table1[[#This Row],[SATUAN_BYPASS]]="",INDEX(DBS[[SATUAN ]],Table1[[#This Row],[//DBS]]),Table1[SATUAN_BYPASS]))</f>
        <v/>
      </c>
      <c r="U982" s="58" t="str">
        <f>IF(Table1[[#This Row],[HARGA_BYPASS]]="",IF(Table1[[#This Row],[_HARGA]]="","",Table1[[#This Row],[_HARGA]]*1000),Table1[[#This Row],[HARGA_BYPASS]])</f>
        <v/>
      </c>
      <c r="V982" s="2"/>
      <c r="W982" s="2"/>
      <c r="X982" s="58" t="str">
        <f>IF(Table1[[#This Row],[ROWID]]="","",IF(Table1[[#This Row],[ROWID]]=C983,"",SUMIF(Table1[ROWID],Table1[[#This Row],[ROWID]],Table1[TOTAL])))</f>
        <v/>
      </c>
      <c r="AA98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82" t="str">
        <f>IF(Table1[[#This Row],[JUMLAH NOTA]]="","",IF(Table1[[#This Row],[CONV]]="",Table1[[#This Row],[JUMLAH NOTA]],Table1[[#This Row],[JUMLAH NOTA]]*Table1[[#This Row],[CONV]]))</f>
        <v/>
      </c>
      <c r="AC982" t="str">
        <f>IF(Table1[[#This Row],[ISI_CONV]]="","",IF(Table1[[#This Row],[CONV]]="",Table1[[#This Row],[SATUAN NOTA]],Table1[[#This Row],[SATUAN]]))</f>
        <v/>
      </c>
      <c r="AD982" s="58" t="str">
        <f>IF(Table1[[#This Row],[HARGA]]="","",IF(Table1[[#This Row],[CONV]]="",Table1[[#This Row],[HARGA]],Table1[[#This Row],[HARGA]]/Table1[[#This Row],[CONV]]))</f>
        <v/>
      </c>
      <c r="AE982" s="58" t="str">
        <f>IF(Table1[[#This Row],[HARGA_CONV]]="","",Table1[[#This Row],[HARGA_CONV]]*Table1[[#This Row],[ISI_CONV]]*(100%-(Table1[[#This Row],[DISKON]]+Table1[[#This Row],[DISKON NOTA]])))</f>
        <v/>
      </c>
      <c r="AF982" s="3">
        <f>IF(Table1[[#This Row],[TANGGAL NOTA]]="",AF981,Table1[[#This Row],[TANGGAL NOTA]])</f>
        <v>45534</v>
      </c>
      <c r="AG982" s="3"/>
      <c r="AH982" s="3">
        <f>IF(Table1[[#This Row],[TANGGAL UPDATE]]="",AH981,Table1[[#This Row],[TANGGAL UPDATE]])</f>
        <v>45535</v>
      </c>
      <c r="AI982" t="str" cm="1">
        <f t="array" ref="AI982">IF(Table1[[#This Row],[A1]]="",AI981,INDEX(Table6[3],Table1[[#This Row],[Q1]]))</f>
        <v>KO</v>
      </c>
      <c r="AJ982" t="str">
        <f>IF(Table1[[#This Row],[_KETERANGAN]]="","",Table1[[#This Row],[_KETERANGAN]])</f>
        <v/>
      </c>
      <c r="AK982" t="str" cm="1">
        <f t="array" ref="AK982">IF(Table1[[#This Row],[A1]]="",AK981,INDEX(Table6[3],Table1[[#This Row],[Q1]]))</f>
        <v>KO</v>
      </c>
      <c r="AL982" s="5" t="str" cm="1">
        <f t="array" ref="AL982">IF(Table1[[#This Row],[A1]]="",AL981,INDEX(Table6[1],Table1[[#This Row],[Q1]]))</f>
        <v>PERDANA</v>
      </c>
      <c r="AM982" t="str" cm="1">
        <f t="array" ref="AM982">IF(Table1[[#This Row],[A1]]="",AM981,INDEX(Table6[2],Table1[[#This Row],[Q1]]))</f>
        <v>BREBES</v>
      </c>
      <c r="AN982" t="str">
        <f>CONCATENATE(Table1[[#This Row],[TOKO_H]],"-",Table1[[#This Row],[KOTA_H]])</f>
        <v>PERDANA-BREBES</v>
      </c>
      <c r="AO982"/>
      <c r="AP982" t="s">
        <v>9561</v>
      </c>
      <c r="AQ982"/>
    </row>
    <row r="983" spans="1:43">
      <c r="A983" t="str">
        <f>IF(Table1[[#This Row],[KODE BARANG]]="","",MATCH(Table1[[#This Row],[KODE BARANG]],DBS[KODE BARANG],0))</f>
        <v/>
      </c>
      <c r="B983" t="str">
        <f>IF(Table1[[#This Row],[ROWID]]="","",ROW()-2)</f>
        <v/>
      </c>
      <c r="C983" t="str">
        <f>IF(Table1[[#This Row],[NAMA BARANG]]="","",IF(Table1[[#This Row],[ID]]="",C982,Table1[[#This Row],[ID]]))</f>
        <v/>
      </c>
      <c r="D983" t="str">
        <f>IF(Table1[[#This Row],[A1]]="","",MATCH(Table1[[#This Row],[A1]],Table6[5],0))</f>
        <v/>
      </c>
      <c r="E983" t="str">
        <f>IF(Table1[[#This Row],[ID]]="","",Table1[[#This Row],[TOKO-KOTA_H]])</f>
        <v/>
      </c>
      <c r="F983" t="str">
        <f>IF(Table1[[#This Row],[NOTA TOKO]]="","",ROW()-2)</f>
        <v/>
      </c>
      <c r="G983" s="59"/>
      <c r="H983" s="1"/>
      <c r="J983" s="1"/>
      <c r="K983"/>
      <c r="L983" t="str">
        <f>IF(Table1[[#This Row],[_NAMA BARANG]]="",IF(Table1[[#This Row],[//DBS]]="","",INDEX(DBS[NAMA],Table1[[#This Row],[//DBS]])),Table1[[#This Row],[_NAMA BARANG]])</f>
        <v/>
      </c>
      <c r="M983"/>
      <c r="O983" t="str">
        <f>IF(Table1[[#This Row],[ROWID]]="","",IF(Table1[[#This Row],[_KETERANGAN]]="STOCK BELUM LENGKAP","ADA",IF(Table1[[#This Row],[KODE BARANG]]="","TIDAK ADA","ADA")))</f>
        <v/>
      </c>
      <c r="R983" t="str">
        <f>IF(Table1[[#This Row],[//DBS]]="","",INDEX(DBS[ISI],Table1[[#This Row],[//DBS]]))</f>
        <v/>
      </c>
      <c r="S983" t="str">
        <f>IF(Table1[[#This Row],[//DBS]]="","",IF(Table1[[#This Row],[SATUAN_BYPASS]]="",INDEX(DBS[[SATUAN ]],Table1[[#This Row],[//DBS]]),Table1[SATUAN_BYPASS]))</f>
        <v/>
      </c>
      <c r="U983" s="58" t="str">
        <f>IF(Table1[[#This Row],[HARGA_BYPASS]]="",IF(Table1[[#This Row],[_HARGA]]="","",Table1[[#This Row],[_HARGA]]*1000),Table1[[#This Row],[HARGA_BYPASS]])</f>
        <v/>
      </c>
      <c r="V983" s="2"/>
      <c r="W983" s="2"/>
      <c r="X983" s="58" t="str">
        <f>IF(Table1[[#This Row],[ROWID]]="","",IF(Table1[[#This Row],[ROWID]]=C984,"",SUMIF(Table1[ROWID],Table1[[#This Row],[ROWID]],Table1[TOTAL])))</f>
        <v/>
      </c>
      <c r="AA98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83" t="str">
        <f>IF(Table1[[#This Row],[JUMLAH NOTA]]="","",IF(Table1[[#This Row],[CONV]]="",Table1[[#This Row],[JUMLAH NOTA]],Table1[[#This Row],[JUMLAH NOTA]]*Table1[[#This Row],[CONV]]))</f>
        <v/>
      </c>
      <c r="AC983" t="str">
        <f>IF(Table1[[#This Row],[ISI_CONV]]="","",IF(Table1[[#This Row],[CONV]]="",Table1[[#This Row],[SATUAN NOTA]],Table1[[#This Row],[SATUAN]]))</f>
        <v/>
      </c>
      <c r="AD983" s="58" t="str">
        <f>IF(Table1[[#This Row],[HARGA]]="","",IF(Table1[[#This Row],[CONV]]="",Table1[[#This Row],[HARGA]],Table1[[#This Row],[HARGA]]/Table1[[#This Row],[CONV]]))</f>
        <v/>
      </c>
      <c r="AE983" s="58" t="str">
        <f>IF(Table1[[#This Row],[HARGA_CONV]]="","",Table1[[#This Row],[HARGA_CONV]]*Table1[[#This Row],[ISI_CONV]]*(100%-(Table1[[#This Row],[DISKON]]+Table1[[#This Row],[DISKON NOTA]])))</f>
        <v/>
      </c>
      <c r="AF983" s="3">
        <f>IF(Table1[[#This Row],[TANGGAL NOTA]]="",AF982,Table1[[#This Row],[TANGGAL NOTA]])</f>
        <v>45534</v>
      </c>
      <c r="AG983" s="3"/>
      <c r="AH983" s="3">
        <f>IF(Table1[[#This Row],[TANGGAL UPDATE]]="",AH982,Table1[[#This Row],[TANGGAL UPDATE]])</f>
        <v>45535</v>
      </c>
      <c r="AI983" t="str" cm="1">
        <f t="array" ref="AI983">IF(Table1[[#This Row],[A1]]="",AI982,INDEX(Table6[3],Table1[[#This Row],[Q1]]))</f>
        <v>KO</v>
      </c>
      <c r="AJ983" t="str">
        <f>IF(Table1[[#This Row],[_KETERANGAN]]="","",Table1[[#This Row],[_KETERANGAN]])</f>
        <v/>
      </c>
      <c r="AK983" t="str" cm="1">
        <f t="array" ref="AK983">IF(Table1[[#This Row],[A1]]="",AK982,INDEX(Table6[3],Table1[[#This Row],[Q1]]))</f>
        <v>KO</v>
      </c>
      <c r="AL983" s="5" t="str" cm="1">
        <f t="array" ref="AL983">IF(Table1[[#This Row],[A1]]="",AL982,INDEX(Table6[1],Table1[[#This Row],[Q1]]))</f>
        <v>PERDANA</v>
      </c>
      <c r="AM983" t="str" cm="1">
        <f t="array" ref="AM983">IF(Table1[[#This Row],[A1]]="",AM982,INDEX(Table6[2],Table1[[#This Row],[Q1]]))</f>
        <v>BREBES</v>
      </c>
      <c r="AN983" t="str">
        <f>CONCATENATE(Table1[[#This Row],[TOKO_H]],"-",Table1[[#This Row],[KOTA_H]])</f>
        <v>PERDANA-BREBES</v>
      </c>
      <c r="AO983"/>
      <c r="AP983" t="s">
        <v>9561</v>
      </c>
      <c r="AQ983"/>
    </row>
    <row r="984" spans="1:43">
      <c r="A984" t="str">
        <f>IF(Table1[[#This Row],[KODE BARANG]]="","",MATCH(Table1[[#This Row],[KODE BARANG]],DBS[KODE BARANG],0))</f>
        <v/>
      </c>
      <c r="B984" t="str">
        <f>IF(Table1[[#This Row],[ROWID]]="","",ROW()-2)</f>
        <v/>
      </c>
      <c r="C984" t="str">
        <f>IF(Table1[[#This Row],[NAMA BARANG]]="","",IF(Table1[[#This Row],[ID]]="",C983,Table1[[#This Row],[ID]]))</f>
        <v/>
      </c>
      <c r="D984" t="str">
        <f>IF(Table1[[#This Row],[A1]]="","",MATCH(Table1[[#This Row],[A1]],Table6[5],0))</f>
        <v/>
      </c>
      <c r="E984" t="str">
        <f>IF(Table1[[#This Row],[ID]]="","",Table1[[#This Row],[TOKO-KOTA_H]])</f>
        <v/>
      </c>
      <c r="F984" t="str">
        <f>IF(Table1[[#This Row],[NOTA TOKO]]="","",ROW()-2)</f>
        <v/>
      </c>
      <c r="G984" s="59"/>
      <c r="H984" s="1"/>
      <c r="J984" s="1"/>
      <c r="K984"/>
      <c r="L984" t="str">
        <f>IF(Table1[[#This Row],[_NAMA BARANG]]="",IF(Table1[[#This Row],[//DBS]]="","",INDEX(DBS[NAMA],Table1[[#This Row],[//DBS]])),Table1[[#This Row],[_NAMA BARANG]])</f>
        <v/>
      </c>
      <c r="M984"/>
      <c r="O984" t="str">
        <f>IF(Table1[[#This Row],[ROWID]]="","",IF(Table1[[#This Row],[_KETERANGAN]]="STOCK BELUM LENGKAP","ADA",IF(Table1[[#This Row],[KODE BARANG]]="","TIDAK ADA","ADA")))</f>
        <v/>
      </c>
      <c r="R984" t="str">
        <f>IF(Table1[[#This Row],[//DBS]]="","",INDEX(DBS[ISI],Table1[[#This Row],[//DBS]]))</f>
        <v/>
      </c>
      <c r="S984" t="str">
        <f>IF(Table1[[#This Row],[//DBS]]="","",IF(Table1[[#This Row],[SATUAN_BYPASS]]="",INDEX(DBS[[SATUAN ]],Table1[[#This Row],[//DBS]]),Table1[SATUAN_BYPASS]))</f>
        <v/>
      </c>
      <c r="U984" s="58" t="str">
        <f>IF(Table1[[#This Row],[HARGA_BYPASS]]="",IF(Table1[[#This Row],[_HARGA]]="","",Table1[[#This Row],[_HARGA]]*1000),Table1[[#This Row],[HARGA_BYPASS]])</f>
        <v/>
      </c>
      <c r="V984" s="2"/>
      <c r="W984" s="2"/>
      <c r="X984" s="58" t="str">
        <f>IF(Table1[[#This Row],[ROWID]]="","",IF(Table1[[#This Row],[ROWID]]=C985,"",SUMIF(Table1[ROWID],Table1[[#This Row],[ROWID]],Table1[TOTAL])))</f>
        <v/>
      </c>
      <c r="AA98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84" t="str">
        <f>IF(Table1[[#This Row],[JUMLAH NOTA]]="","",IF(Table1[[#This Row],[CONV]]="",Table1[[#This Row],[JUMLAH NOTA]],Table1[[#This Row],[JUMLAH NOTA]]*Table1[[#This Row],[CONV]]))</f>
        <v/>
      </c>
      <c r="AC984" t="str">
        <f>IF(Table1[[#This Row],[ISI_CONV]]="","",IF(Table1[[#This Row],[CONV]]="",Table1[[#This Row],[SATUAN NOTA]],Table1[[#This Row],[SATUAN]]))</f>
        <v/>
      </c>
      <c r="AD984" s="58" t="str">
        <f>IF(Table1[[#This Row],[HARGA]]="","",IF(Table1[[#This Row],[CONV]]="",Table1[[#This Row],[HARGA]],Table1[[#This Row],[HARGA]]/Table1[[#This Row],[CONV]]))</f>
        <v/>
      </c>
      <c r="AE984" s="58" t="str">
        <f>IF(Table1[[#This Row],[HARGA_CONV]]="","",Table1[[#This Row],[HARGA_CONV]]*Table1[[#This Row],[ISI_CONV]]*(100%-(Table1[[#This Row],[DISKON]]+Table1[[#This Row],[DISKON NOTA]])))</f>
        <v/>
      </c>
      <c r="AF984" s="3">
        <f>IF(Table1[[#This Row],[TANGGAL NOTA]]="",AF983,Table1[[#This Row],[TANGGAL NOTA]])</f>
        <v>45534</v>
      </c>
      <c r="AG984" s="3"/>
      <c r="AH984" s="3">
        <f>IF(Table1[[#This Row],[TANGGAL UPDATE]]="",AH983,Table1[[#This Row],[TANGGAL UPDATE]])</f>
        <v>45535</v>
      </c>
      <c r="AI984" t="str" cm="1">
        <f t="array" ref="AI984">IF(Table1[[#This Row],[A1]]="",AI983,INDEX(Table6[3],Table1[[#This Row],[Q1]]))</f>
        <v>KO</v>
      </c>
      <c r="AJ984" t="str">
        <f>IF(Table1[[#This Row],[_KETERANGAN]]="","",Table1[[#This Row],[_KETERANGAN]])</f>
        <v/>
      </c>
      <c r="AK984" t="str" cm="1">
        <f t="array" ref="AK984">IF(Table1[[#This Row],[A1]]="",AK983,INDEX(Table6[3],Table1[[#This Row],[Q1]]))</f>
        <v>KO</v>
      </c>
      <c r="AL984" s="5" t="str" cm="1">
        <f t="array" ref="AL984">IF(Table1[[#This Row],[A1]]="",AL983,INDEX(Table6[1],Table1[[#This Row],[Q1]]))</f>
        <v>PERDANA</v>
      </c>
      <c r="AM984" t="str" cm="1">
        <f t="array" ref="AM984">IF(Table1[[#This Row],[A1]]="",AM983,INDEX(Table6[2],Table1[[#This Row],[Q1]]))</f>
        <v>BREBES</v>
      </c>
      <c r="AN984" t="str">
        <f>CONCATENATE(Table1[[#This Row],[TOKO_H]],"-",Table1[[#This Row],[KOTA_H]])</f>
        <v>PERDANA-BREBES</v>
      </c>
      <c r="AO984"/>
      <c r="AP984" t="s">
        <v>9561</v>
      </c>
      <c r="AQ984"/>
    </row>
    <row r="985" spans="1:43">
      <c r="A985" t="str">
        <f>IF(Table1[[#This Row],[KODE BARANG]]="","",MATCH(Table1[[#This Row],[KODE BARANG]],DBS[KODE BARANG],0))</f>
        <v/>
      </c>
      <c r="B985" t="str">
        <f>IF(Table1[[#This Row],[ROWID]]="","",ROW()-2)</f>
        <v/>
      </c>
      <c r="C985" t="str">
        <f>IF(Table1[[#This Row],[NAMA BARANG]]="","",IF(Table1[[#This Row],[ID]]="",C984,Table1[[#This Row],[ID]]))</f>
        <v/>
      </c>
      <c r="D985" t="str">
        <f>IF(Table1[[#This Row],[A1]]="","",MATCH(Table1[[#This Row],[A1]],Table6[5],0))</f>
        <v/>
      </c>
      <c r="E985" t="str">
        <f>IF(Table1[[#This Row],[ID]]="","",Table1[[#This Row],[TOKO-KOTA_H]])</f>
        <v/>
      </c>
      <c r="F985" t="str">
        <f>IF(Table1[[#This Row],[NOTA TOKO]]="","",ROW()-2)</f>
        <v/>
      </c>
      <c r="G985" s="59"/>
      <c r="H985" s="1"/>
      <c r="J985" s="1"/>
      <c r="K985"/>
      <c r="L985" t="str">
        <f>IF(Table1[[#This Row],[_NAMA BARANG]]="",IF(Table1[[#This Row],[//DBS]]="","",INDEX(DBS[NAMA],Table1[[#This Row],[//DBS]])),Table1[[#This Row],[_NAMA BARANG]])</f>
        <v/>
      </c>
      <c r="M985"/>
      <c r="O985" t="str">
        <f>IF(Table1[[#This Row],[ROWID]]="","",IF(Table1[[#This Row],[_KETERANGAN]]="STOCK BELUM LENGKAP","ADA",IF(Table1[[#This Row],[KODE BARANG]]="","TIDAK ADA","ADA")))</f>
        <v/>
      </c>
      <c r="R985" t="str">
        <f>IF(Table1[[#This Row],[//DBS]]="","",INDEX(DBS[ISI],Table1[[#This Row],[//DBS]]))</f>
        <v/>
      </c>
      <c r="S985" t="str">
        <f>IF(Table1[[#This Row],[//DBS]]="","",IF(Table1[[#This Row],[SATUAN_BYPASS]]="",INDEX(DBS[[SATUAN ]],Table1[[#This Row],[//DBS]]),Table1[SATUAN_BYPASS]))</f>
        <v/>
      </c>
      <c r="U985" s="58" t="str">
        <f>IF(Table1[[#This Row],[HARGA_BYPASS]]="",IF(Table1[[#This Row],[_HARGA]]="","",Table1[[#This Row],[_HARGA]]*1000),Table1[[#This Row],[HARGA_BYPASS]])</f>
        <v/>
      </c>
      <c r="V985" s="2"/>
      <c r="W985" s="2"/>
      <c r="X985" s="58" t="str">
        <f>IF(Table1[[#This Row],[ROWID]]="","",IF(Table1[[#This Row],[ROWID]]=C986,"",SUMIF(Table1[ROWID],Table1[[#This Row],[ROWID]],Table1[TOTAL])))</f>
        <v/>
      </c>
      <c r="AA98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85" t="str">
        <f>IF(Table1[[#This Row],[JUMLAH NOTA]]="","",IF(Table1[[#This Row],[CONV]]="",Table1[[#This Row],[JUMLAH NOTA]],Table1[[#This Row],[JUMLAH NOTA]]*Table1[[#This Row],[CONV]]))</f>
        <v/>
      </c>
      <c r="AC985" t="str">
        <f>IF(Table1[[#This Row],[ISI_CONV]]="","",IF(Table1[[#This Row],[CONV]]="",Table1[[#This Row],[SATUAN NOTA]],Table1[[#This Row],[SATUAN]]))</f>
        <v/>
      </c>
      <c r="AD985" s="58" t="str">
        <f>IF(Table1[[#This Row],[HARGA]]="","",IF(Table1[[#This Row],[CONV]]="",Table1[[#This Row],[HARGA]],Table1[[#This Row],[HARGA]]/Table1[[#This Row],[CONV]]))</f>
        <v/>
      </c>
      <c r="AE985" s="58" t="str">
        <f>IF(Table1[[#This Row],[HARGA_CONV]]="","",Table1[[#This Row],[HARGA_CONV]]*Table1[[#This Row],[ISI_CONV]]*(100%-(Table1[[#This Row],[DISKON]]+Table1[[#This Row],[DISKON NOTA]])))</f>
        <v/>
      </c>
      <c r="AF985" s="3">
        <f>IF(Table1[[#This Row],[TANGGAL NOTA]]="",AF984,Table1[[#This Row],[TANGGAL NOTA]])</f>
        <v>45534</v>
      </c>
      <c r="AG985" s="3"/>
      <c r="AH985" s="3">
        <f>IF(Table1[[#This Row],[TANGGAL UPDATE]]="",AH984,Table1[[#This Row],[TANGGAL UPDATE]])</f>
        <v>45535</v>
      </c>
      <c r="AI985" t="str" cm="1">
        <f t="array" ref="AI985">IF(Table1[[#This Row],[A1]]="",AI984,INDEX(Table6[3],Table1[[#This Row],[Q1]]))</f>
        <v>KO</v>
      </c>
      <c r="AJ985" t="str">
        <f>IF(Table1[[#This Row],[_KETERANGAN]]="","",Table1[[#This Row],[_KETERANGAN]])</f>
        <v/>
      </c>
      <c r="AK985" t="str" cm="1">
        <f t="array" ref="AK985">IF(Table1[[#This Row],[A1]]="",AK984,INDEX(Table6[3],Table1[[#This Row],[Q1]]))</f>
        <v>KO</v>
      </c>
      <c r="AL985" s="5" t="str" cm="1">
        <f t="array" ref="AL985">IF(Table1[[#This Row],[A1]]="",AL984,INDEX(Table6[1],Table1[[#This Row],[Q1]]))</f>
        <v>PERDANA</v>
      </c>
      <c r="AM985" t="str" cm="1">
        <f t="array" ref="AM985">IF(Table1[[#This Row],[A1]]="",AM984,INDEX(Table6[2],Table1[[#This Row],[Q1]]))</f>
        <v>BREBES</v>
      </c>
      <c r="AN985" t="str">
        <f>CONCATENATE(Table1[[#This Row],[TOKO_H]],"-",Table1[[#This Row],[KOTA_H]])</f>
        <v>PERDANA-BREBES</v>
      </c>
      <c r="AO985"/>
      <c r="AP985" t="s">
        <v>9561</v>
      </c>
      <c r="AQ985"/>
    </row>
    <row r="986" spans="1:43">
      <c r="A986" t="str">
        <f>IF(Table1[[#This Row],[KODE BARANG]]="","",MATCH(Table1[[#This Row],[KODE BARANG]],DBS[KODE BARANG],0))</f>
        <v/>
      </c>
      <c r="B986" t="str">
        <f>IF(Table1[[#This Row],[ROWID]]="","",ROW()-2)</f>
        <v/>
      </c>
      <c r="C986" t="str">
        <f>IF(Table1[[#This Row],[NAMA BARANG]]="","",IF(Table1[[#This Row],[ID]]="",C985,Table1[[#This Row],[ID]]))</f>
        <v/>
      </c>
      <c r="D986" t="str">
        <f>IF(Table1[[#This Row],[A1]]="","",MATCH(Table1[[#This Row],[A1]],Table6[5],0))</f>
        <v/>
      </c>
      <c r="E986" t="str">
        <f>IF(Table1[[#This Row],[ID]]="","",Table1[[#This Row],[TOKO-KOTA_H]])</f>
        <v/>
      </c>
      <c r="F986" t="str">
        <f>IF(Table1[[#This Row],[NOTA TOKO]]="","",ROW()-2)</f>
        <v/>
      </c>
      <c r="G986" s="59"/>
      <c r="H986" s="1"/>
      <c r="J986" s="1"/>
      <c r="K986"/>
      <c r="L986" t="str">
        <f>IF(Table1[[#This Row],[_NAMA BARANG]]="",IF(Table1[[#This Row],[//DBS]]="","",INDEX(DBS[NAMA],Table1[[#This Row],[//DBS]])),Table1[[#This Row],[_NAMA BARANG]])</f>
        <v/>
      </c>
      <c r="M986"/>
      <c r="O986" t="str">
        <f>IF(Table1[[#This Row],[ROWID]]="","",IF(Table1[[#This Row],[_KETERANGAN]]="STOCK BELUM LENGKAP","ADA",IF(Table1[[#This Row],[KODE BARANG]]="","TIDAK ADA","ADA")))</f>
        <v/>
      </c>
      <c r="R986" t="str">
        <f>IF(Table1[[#This Row],[//DBS]]="","",INDEX(DBS[ISI],Table1[[#This Row],[//DBS]]))</f>
        <v/>
      </c>
      <c r="S986" t="str">
        <f>IF(Table1[[#This Row],[//DBS]]="","",IF(Table1[[#This Row],[SATUAN_BYPASS]]="",INDEX(DBS[[SATUAN ]],Table1[[#This Row],[//DBS]]),Table1[SATUAN_BYPASS]))</f>
        <v/>
      </c>
      <c r="U986" s="58" t="str">
        <f>IF(Table1[[#This Row],[HARGA_BYPASS]]="",IF(Table1[[#This Row],[_HARGA]]="","",Table1[[#This Row],[_HARGA]]*1000),Table1[[#This Row],[HARGA_BYPASS]])</f>
        <v/>
      </c>
      <c r="V986" s="2"/>
      <c r="W986" s="2"/>
      <c r="X986" s="58" t="str">
        <f>IF(Table1[[#This Row],[ROWID]]="","",IF(Table1[[#This Row],[ROWID]]=C987,"",SUMIF(Table1[ROWID],Table1[[#This Row],[ROWID]],Table1[TOTAL])))</f>
        <v/>
      </c>
      <c r="AA98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86" t="str">
        <f>IF(Table1[[#This Row],[JUMLAH NOTA]]="","",IF(Table1[[#This Row],[CONV]]="",Table1[[#This Row],[JUMLAH NOTA]],Table1[[#This Row],[JUMLAH NOTA]]*Table1[[#This Row],[CONV]]))</f>
        <v/>
      </c>
      <c r="AC986" t="str">
        <f>IF(Table1[[#This Row],[ISI_CONV]]="","",IF(Table1[[#This Row],[CONV]]="",Table1[[#This Row],[SATUAN NOTA]],Table1[[#This Row],[SATUAN]]))</f>
        <v/>
      </c>
      <c r="AD986" s="58" t="str">
        <f>IF(Table1[[#This Row],[HARGA]]="","",IF(Table1[[#This Row],[CONV]]="",Table1[[#This Row],[HARGA]],Table1[[#This Row],[HARGA]]/Table1[[#This Row],[CONV]]))</f>
        <v/>
      </c>
      <c r="AE986" s="58" t="str">
        <f>IF(Table1[[#This Row],[HARGA_CONV]]="","",Table1[[#This Row],[HARGA_CONV]]*Table1[[#This Row],[ISI_CONV]]*(100%-(Table1[[#This Row],[DISKON]]+Table1[[#This Row],[DISKON NOTA]])))</f>
        <v/>
      </c>
      <c r="AF986" s="3">
        <f>IF(Table1[[#This Row],[TANGGAL NOTA]]="",AF985,Table1[[#This Row],[TANGGAL NOTA]])</f>
        <v>45534</v>
      </c>
      <c r="AG986" s="3"/>
      <c r="AH986" s="3">
        <f>IF(Table1[[#This Row],[TANGGAL UPDATE]]="",AH985,Table1[[#This Row],[TANGGAL UPDATE]])</f>
        <v>45535</v>
      </c>
      <c r="AI986" t="str" cm="1">
        <f t="array" ref="AI986">IF(Table1[[#This Row],[A1]]="",AI985,INDEX(Table6[3],Table1[[#This Row],[Q1]]))</f>
        <v>KO</v>
      </c>
      <c r="AJ986" t="str">
        <f>IF(Table1[[#This Row],[_KETERANGAN]]="","",Table1[[#This Row],[_KETERANGAN]])</f>
        <v/>
      </c>
      <c r="AK986" t="str" cm="1">
        <f t="array" ref="AK986">IF(Table1[[#This Row],[A1]]="",AK985,INDEX(Table6[3],Table1[[#This Row],[Q1]]))</f>
        <v>KO</v>
      </c>
      <c r="AL986" s="5" t="str" cm="1">
        <f t="array" ref="AL986">IF(Table1[[#This Row],[A1]]="",AL985,INDEX(Table6[1],Table1[[#This Row],[Q1]]))</f>
        <v>PERDANA</v>
      </c>
      <c r="AM986" t="str" cm="1">
        <f t="array" ref="AM986">IF(Table1[[#This Row],[A1]]="",AM985,INDEX(Table6[2],Table1[[#This Row],[Q1]]))</f>
        <v>BREBES</v>
      </c>
      <c r="AN986" t="str">
        <f>CONCATENATE(Table1[[#This Row],[TOKO_H]],"-",Table1[[#This Row],[KOTA_H]])</f>
        <v>PERDANA-BREBES</v>
      </c>
      <c r="AO986"/>
      <c r="AP986" t="s">
        <v>9561</v>
      </c>
      <c r="AQ986"/>
    </row>
    <row r="987" spans="1:43">
      <c r="A987" t="str">
        <f>IF(Table1[[#This Row],[KODE BARANG]]="","",MATCH(Table1[[#This Row],[KODE BARANG]],DBS[KODE BARANG],0))</f>
        <v/>
      </c>
      <c r="B987" t="str">
        <f>IF(Table1[[#This Row],[ROWID]]="","",ROW()-2)</f>
        <v/>
      </c>
      <c r="C987" t="str">
        <f>IF(Table1[[#This Row],[NAMA BARANG]]="","",IF(Table1[[#This Row],[ID]]="",C986,Table1[[#This Row],[ID]]))</f>
        <v/>
      </c>
      <c r="D987" t="str">
        <f>IF(Table1[[#This Row],[A1]]="","",MATCH(Table1[[#This Row],[A1]],Table6[5],0))</f>
        <v/>
      </c>
      <c r="E987" t="str">
        <f>IF(Table1[[#This Row],[ID]]="","",Table1[[#This Row],[TOKO-KOTA_H]])</f>
        <v/>
      </c>
      <c r="F987" t="str">
        <f>IF(Table1[[#This Row],[NOTA TOKO]]="","",ROW()-2)</f>
        <v/>
      </c>
      <c r="G987" s="59"/>
      <c r="H987" s="1"/>
      <c r="J987" s="1"/>
      <c r="K987"/>
      <c r="L987" t="str">
        <f>IF(Table1[[#This Row],[_NAMA BARANG]]="",IF(Table1[[#This Row],[//DBS]]="","",INDEX(DBS[NAMA],Table1[[#This Row],[//DBS]])),Table1[[#This Row],[_NAMA BARANG]])</f>
        <v/>
      </c>
      <c r="M987"/>
      <c r="O987" t="str">
        <f>IF(Table1[[#This Row],[ROWID]]="","",IF(Table1[[#This Row],[_KETERANGAN]]="STOCK BELUM LENGKAP","ADA",IF(Table1[[#This Row],[KODE BARANG]]="","TIDAK ADA","ADA")))</f>
        <v/>
      </c>
      <c r="R987" t="str">
        <f>IF(Table1[[#This Row],[//DBS]]="","",INDEX(DBS[ISI],Table1[[#This Row],[//DBS]]))</f>
        <v/>
      </c>
      <c r="S987" t="str">
        <f>IF(Table1[[#This Row],[//DBS]]="","",IF(Table1[[#This Row],[SATUAN_BYPASS]]="",INDEX(DBS[[SATUAN ]],Table1[[#This Row],[//DBS]]),Table1[SATUAN_BYPASS]))</f>
        <v/>
      </c>
      <c r="U987" s="58" t="str">
        <f>IF(Table1[[#This Row],[HARGA_BYPASS]]="",IF(Table1[[#This Row],[_HARGA]]="","",Table1[[#This Row],[_HARGA]]*1000),Table1[[#This Row],[HARGA_BYPASS]])</f>
        <v/>
      </c>
      <c r="V987" s="2"/>
      <c r="W987" s="2"/>
      <c r="X987" s="58" t="str">
        <f>IF(Table1[[#This Row],[ROWID]]="","",IF(Table1[[#This Row],[ROWID]]=C988,"",SUMIF(Table1[ROWID],Table1[[#This Row],[ROWID]],Table1[TOTAL])))</f>
        <v/>
      </c>
      <c r="AA98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87" t="str">
        <f>IF(Table1[[#This Row],[JUMLAH NOTA]]="","",IF(Table1[[#This Row],[CONV]]="",Table1[[#This Row],[JUMLAH NOTA]],Table1[[#This Row],[JUMLAH NOTA]]*Table1[[#This Row],[CONV]]))</f>
        <v/>
      </c>
      <c r="AC987" t="str">
        <f>IF(Table1[[#This Row],[ISI_CONV]]="","",IF(Table1[[#This Row],[CONV]]="",Table1[[#This Row],[SATUAN NOTA]],Table1[[#This Row],[SATUAN]]))</f>
        <v/>
      </c>
      <c r="AD987" s="58" t="str">
        <f>IF(Table1[[#This Row],[HARGA]]="","",IF(Table1[[#This Row],[CONV]]="",Table1[[#This Row],[HARGA]],Table1[[#This Row],[HARGA]]/Table1[[#This Row],[CONV]]))</f>
        <v/>
      </c>
      <c r="AE987" s="58" t="str">
        <f>IF(Table1[[#This Row],[HARGA_CONV]]="","",Table1[[#This Row],[HARGA_CONV]]*Table1[[#This Row],[ISI_CONV]]*(100%-(Table1[[#This Row],[DISKON]]+Table1[[#This Row],[DISKON NOTA]])))</f>
        <v/>
      </c>
      <c r="AF987" s="3">
        <f>IF(Table1[[#This Row],[TANGGAL NOTA]]="",AF986,Table1[[#This Row],[TANGGAL NOTA]])</f>
        <v>45534</v>
      </c>
      <c r="AG987" s="3"/>
      <c r="AH987" s="3">
        <f>IF(Table1[[#This Row],[TANGGAL UPDATE]]="",AH986,Table1[[#This Row],[TANGGAL UPDATE]])</f>
        <v>45535</v>
      </c>
      <c r="AI987" t="str" cm="1">
        <f t="array" ref="AI987">IF(Table1[[#This Row],[A1]]="",AI986,INDEX(Table6[3],Table1[[#This Row],[Q1]]))</f>
        <v>KO</v>
      </c>
      <c r="AJ987" t="str">
        <f>IF(Table1[[#This Row],[_KETERANGAN]]="","",Table1[[#This Row],[_KETERANGAN]])</f>
        <v/>
      </c>
      <c r="AK987" t="str" cm="1">
        <f t="array" ref="AK987">IF(Table1[[#This Row],[A1]]="",AK986,INDEX(Table6[3],Table1[[#This Row],[Q1]]))</f>
        <v>KO</v>
      </c>
      <c r="AL987" s="5" t="str" cm="1">
        <f t="array" ref="AL987">IF(Table1[[#This Row],[A1]]="",AL986,INDEX(Table6[1],Table1[[#This Row],[Q1]]))</f>
        <v>PERDANA</v>
      </c>
      <c r="AM987" t="str" cm="1">
        <f t="array" ref="AM987">IF(Table1[[#This Row],[A1]]="",AM986,INDEX(Table6[2],Table1[[#This Row],[Q1]]))</f>
        <v>BREBES</v>
      </c>
      <c r="AN987" t="str">
        <f>CONCATENATE(Table1[[#This Row],[TOKO_H]],"-",Table1[[#This Row],[KOTA_H]])</f>
        <v>PERDANA-BREBES</v>
      </c>
      <c r="AO987"/>
      <c r="AP987" t="s">
        <v>9561</v>
      </c>
      <c r="AQ987"/>
    </row>
    <row r="988" spans="1:43">
      <c r="A988" t="str">
        <f>IF(Table1[[#This Row],[KODE BARANG]]="","",MATCH(Table1[[#This Row],[KODE BARANG]],DBS[KODE BARANG],0))</f>
        <v/>
      </c>
      <c r="B988" t="str">
        <f>IF(Table1[[#This Row],[ROWID]]="","",ROW()-2)</f>
        <v/>
      </c>
      <c r="C988" t="str">
        <f>IF(Table1[[#This Row],[NAMA BARANG]]="","",IF(Table1[[#This Row],[ID]]="",C987,Table1[[#This Row],[ID]]))</f>
        <v/>
      </c>
      <c r="D988" t="str">
        <f>IF(Table1[[#This Row],[A1]]="","",MATCH(Table1[[#This Row],[A1]],Table6[5],0))</f>
        <v/>
      </c>
      <c r="E988" t="str">
        <f>IF(Table1[[#This Row],[ID]]="","",Table1[[#This Row],[TOKO-KOTA_H]])</f>
        <v/>
      </c>
      <c r="F988" t="str">
        <f>IF(Table1[[#This Row],[NOTA TOKO]]="","",ROW()-2)</f>
        <v/>
      </c>
      <c r="G988" s="59"/>
      <c r="H988" s="1"/>
      <c r="J988" s="1"/>
      <c r="K988"/>
      <c r="L988" t="str">
        <f>IF(Table1[[#This Row],[_NAMA BARANG]]="",IF(Table1[[#This Row],[//DBS]]="","",INDEX(DBS[NAMA],Table1[[#This Row],[//DBS]])),Table1[[#This Row],[_NAMA BARANG]])</f>
        <v/>
      </c>
      <c r="M988"/>
      <c r="O988" t="str">
        <f>IF(Table1[[#This Row],[ROWID]]="","",IF(Table1[[#This Row],[_KETERANGAN]]="STOCK BELUM LENGKAP","ADA",IF(Table1[[#This Row],[KODE BARANG]]="","TIDAK ADA","ADA")))</f>
        <v/>
      </c>
      <c r="R988" t="str">
        <f>IF(Table1[[#This Row],[//DBS]]="","",INDEX(DBS[ISI],Table1[[#This Row],[//DBS]]))</f>
        <v/>
      </c>
      <c r="S988" t="str">
        <f>IF(Table1[[#This Row],[//DBS]]="","",IF(Table1[[#This Row],[SATUAN_BYPASS]]="",INDEX(DBS[[SATUAN ]],Table1[[#This Row],[//DBS]]),Table1[SATUAN_BYPASS]))</f>
        <v/>
      </c>
      <c r="U988" s="58" t="str">
        <f>IF(Table1[[#This Row],[HARGA_BYPASS]]="",IF(Table1[[#This Row],[_HARGA]]="","",Table1[[#This Row],[_HARGA]]*1000),Table1[[#This Row],[HARGA_BYPASS]])</f>
        <v/>
      </c>
      <c r="V988" s="2"/>
      <c r="W988" s="2"/>
      <c r="X988" s="58" t="str">
        <f>IF(Table1[[#This Row],[ROWID]]="","",IF(Table1[[#This Row],[ROWID]]=C989,"",SUMIF(Table1[ROWID],Table1[[#This Row],[ROWID]],Table1[TOTAL])))</f>
        <v/>
      </c>
      <c r="AA98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88" t="str">
        <f>IF(Table1[[#This Row],[JUMLAH NOTA]]="","",IF(Table1[[#This Row],[CONV]]="",Table1[[#This Row],[JUMLAH NOTA]],Table1[[#This Row],[JUMLAH NOTA]]*Table1[[#This Row],[CONV]]))</f>
        <v/>
      </c>
      <c r="AC988" t="str">
        <f>IF(Table1[[#This Row],[ISI_CONV]]="","",IF(Table1[[#This Row],[CONV]]="",Table1[[#This Row],[SATUAN NOTA]],Table1[[#This Row],[SATUAN]]))</f>
        <v/>
      </c>
      <c r="AD988" s="58" t="str">
        <f>IF(Table1[[#This Row],[HARGA]]="","",IF(Table1[[#This Row],[CONV]]="",Table1[[#This Row],[HARGA]],Table1[[#This Row],[HARGA]]/Table1[[#This Row],[CONV]]))</f>
        <v/>
      </c>
      <c r="AE988" s="58" t="str">
        <f>IF(Table1[[#This Row],[HARGA_CONV]]="","",Table1[[#This Row],[HARGA_CONV]]*Table1[[#This Row],[ISI_CONV]]*(100%-(Table1[[#This Row],[DISKON]]+Table1[[#This Row],[DISKON NOTA]])))</f>
        <v/>
      </c>
      <c r="AF988" s="3">
        <f>IF(Table1[[#This Row],[TANGGAL NOTA]]="",AF987,Table1[[#This Row],[TANGGAL NOTA]])</f>
        <v>45534</v>
      </c>
      <c r="AG988" s="3"/>
      <c r="AH988" s="3">
        <f>IF(Table1[[#This Row],[TANGGAL UPDATE]]="",AH987,Table1[[#This Row],[TANGGAL UPDATE]])</f>
        <v>45535</v>
      </c>
      <c r="AI988" t="str" cm="1">
        <f t="array" ref="AI988">IF(Table1[[#This Row],[A1]]="",AI987,INDEX(Table6[3],Table1[[#This Row],[Q1]]))</f>
        <v>KO</v>
      </c>
      <c r="AJ988" t="str">
        <f>IF(Table1[[#This Row],[_KETERANGAN]]="","",Table1[[#This Row],[_KETERANGAN]])</f>
        <v/>
      </c>
      <c r="AK988" t="str" cm="1">
        <f t="array" ref="AK988">IF(Table1[[#This Row],[A1]]="",AK987,INDEX(Table6[3],Table1[[#This Row],[Q1]]))</f>
        <v>KO</v>
      </c>
      <c r="AL988" s="5" t="str" cm="1">
        <f t="array" ref="AL988">IF(Table1[[#This Row],[A1]]="",AL987,INDEX(Table6[1],Table1[[#This Row],[Q1]]))</f>
        <v>PERDANA</v>
      </c>
      <c r="AM988" t="str" cm="1">
        <f t="array" ref="AM988">IF(Table1[[#This Row],[A1]]="",AM987,INDEX(Table6[2],Table1[[#This Row],[Q1]]))</f>
        <v>BREBES</v>
      </c>
      <c r="AN988" t="str">
        <f>CONCATENATE(Table1[[#This Row],[TOKO_H]],"-",Table1[[#This Row],[KOTA_H]])</f>
        <v>PERDANA-BREBES</v>
      </c>
      <c r="AO988"/>
      <c r="AP988" t="s">
        <v>9561</v>
      </c>
      <c r="AQ988"/>
    </row>
    <row r="989" spans="1:43">
      <c r="A989" t="str">
        <f>IF(Table1[[#This Row],[KODE BARANG]]="","",MATCH(Table1[[#This Row],[KODE BARANG]],DBS[KODE BARANG],0))</f>
        <v/>
      </c>
      <c r="B989" t="str">
        <f>IF(Table1[[#This Row],[ROWID]]="","",ROW()-2)</f>
        <v/>
      </c>
      <c r="C989" t="str">
        <f>IF(Table1[[#This Row],[NAMA BARANG]]="","",IF(Table1[[#This Row],[ID]]="",C988,Table1[[#This Row],[ID]]))</f>
        <v/>
      </c>
      <c r="D989" t="str">
        <f>IF(Table1[[#This Row],[A1]]="","",MATCH(Table1[[#This Row],[A1]],Table6[5],0))</f>
        <v/>
      </c>
      <c r="E989" t="str">
        <f>IF(Table1[[#This Row],[ID]]="","",Table1[[#This Row],[TOKO-KOTA_H]])</f>
        <v/>
      </c>
      <c r="F989" t="str">
        <f>IF(Table1[[#This Row],[NOTA TOKO]]="","",ROW()-2)</f>
        <v/>
      </c>
      <c r="G989" s="59"/>
      <c r="H989" s="1"/>
      <c r="J989" s="1"/>
      <c r="K989"/>
      <c r="L989" t="str">
        <f>IF(Table1[[#This Row],[_NAMA BARANG]]="",IF(Table1[[#This Row],[//DBS]]="","",INDEX(DBS[NAMA],Table1[[#This Row],[//DBS]])),Table1[[#This Row],[_NAMA BARANG]])</f>
        <v/>
      </c>
      <c r="M989"/>
      <c r="O989" t="str">
        <f>IF(Table1[[#This Row],[ROWID]]="","",IF(Table1[[#This Row],[_KETERANGAN]]="STOCK BELUM LENGKAP","ADA",IF(Table1[[#This Row],[KODE BARANG]]="","TIDAK ADA","ADA")))</f>
        <v/>
      </c>
      <c r="R989" t="str">
        <f>IF(Table1[[#This Row],[//DBS]]="","",INDEX(DBS[ISI],Table1[[#This Row],[//DBS]]))</f>
        <v/>
      </c>
      <c r="S989" t="str">
        <f>IF(Table1[[#This Row],[//DBS]]="","",IF(Table1[[#This Row],[SATUAN_BYPASS]]="",INDEX(DBS[[SATUAN ]],Table1[[#This Row],[//DBS]]),Table1[SATUAN_BYPASS]))</f>
        <v/>
      </c>
      <c r="U989" s="58" t="str">
        <f>IF(Table1[[#This Row],[HARGA_BYPASS]]="",IF(Table1[[#This Row],[_HARGA]]="","",Table1[[#This Row],[_HARGA]]*1000),Table1[[#This Row],[HARGA_BYPASS]])</f>
        <v/>
      </c>
      <c r="V989" s="2"/>
      <c r="W989" s="2"/>
      <c r="X989" s="58" t="str">
        <f>IF(Table1[[#This Row],[ROWID]]="","",IF(Table1[[#This Row],[ROWID]]=C990,"",SUMIF(Table1[ROWID],Table1[[#This Row],[ROWID]],Table1[TOTAL])))</f>
        <v/>
      </c>
      <c r="AA98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89" t="str">
        <f>IF(Table1[[#This Row],[JUMLAH NOTA]]="","",IF(Table1[[#This Row],[CONV]]="",Table1[[#This Row],[JUMLAH NOTA]],Table1[[#This Row],[JUMLAH NOTA]]*Table1[[#This Row],[CONV]]))</f>
        <v/>
      </c>
      <c r="AC989" t="str">
        <f>IF(Table1[[#This Row],[ISI_CONV]]="","",IF(Table1[[#This Row],[CONV]]="",Table1[[#This Row],[SATUAN NOTA]],Table1[[#This Row],[SATUAN]]))</f>
        <v/>
      </c>
      <c r="AD989" s="58" t="str">
        <f>IF(Table1[[#This Row],[HARGA]]="","",IF(Table1[[#This Row],[CONV]]="",Table1[[#This Row],[HARGA]],Table1[[#This Row],[HARGA]]/Table1[[#This Row],[CONV]]))</f>
        <v/>
      </c>
      <c r="AE989" s="58" t="str">
        <f>IF(Table1[[#This Row],[HARGA_CONV]]="","",Table1[[#This Row],[HARGA_CONV]]*Table1[[#This Row],[ISI_CONV]]*(100%-(Table1[[#This Row],[DISKON]]+Table1[[#This Row],[DISKON NOTA]])))</f>
        <v/>
      </c>
      <c r="AF989" s="3">
        <f>IF(Table1[[#This Row],[TANGGAL NOTA]]="",AF988,Table1[[#This Row],[TANGGAL NOTA]])</f>
        <v>45534</v>
      </c>
      <c r="AG989" s="3"/>
      <c r="AH989" s="3">
        <f>IF(Table1[[#This Row],[TANGGAL UPDATE]]="",AH988,Table1[[#This Row],[TANGGAL UPDATE]])</f>
        <v>45535</v>
      </c>
      <c r="AI989" t="str" cm="1">
        <f t="array" ref="AI989">IF(Table1[[#This Row],[A1]]="",AI988,INDEX(Table6[3],Table1[[#This Row],[Q1]]))</f>
        <v>KO</v>
      </c>
      <c r="AJ989" t="str">
        <f>IF(Table1[[#This Row],[_KETERANGAN]]="","",Table1[[#This Row],[_KETERANGAN]])</f>
        <v/>
      </c>
      <c r="AK989" t="str" cm="1">
        <f t="array" ref="AK989">IF(Table1[[#This Row],[A1]]="",AK988,INDEX(Table6[3],Table1[[#This Row],[Q1]]))</f>
        <v>KO</v>
      </c>
      <c r="AL989" s="5" t="str" cm="1">
        <f t="array" ref="AL989">IF(Table1[[#This Row],[A1]]="",AL988,INDEX(Table6[1],Table1[[#This Row],[Q1]]))</f>
        <v>PERDANA</v>
      </c>
      <c r="AM989" t="str" cm="1">
        <f t="array" ref="AM989">IF(Table1[[#This Row],[A1]]="",AM988,INDEX(Table6[2],Table1[[#This Row],[Q1]]))</f>
        <v>BREBES</v>
      </c>
      <c r="AN989" t="str">
        <f>CONCATENATE(Table1[[#This Row],[TOKO_H]],"-",Table1[[#This Row],[KOTA_H]])</f>
        <v>PERDANA-BREBES</v>
      </c>
      <c r="AO989"/>
      <c r="AP989" t="s">
        <v>9561</v>
      </c>
      <c r="AQ989"/>
    </row>
    <row r="990" spans="1:43">
      <c r="A990" t="str">
        <f>IF(Table1[[#This Row],[KODE BARANG]]="","",MATCH(Table1[[#This Row],[KODE BARANG]],DBS[KODE BARANG],0))</f>
        <v/>
      </c>
      <c r="B990" t="str">
        <f>IF(Table1[[#This Row],[ROWID]]="","",ROW()-2)</f>
        <v/>
      </c>
      <c r="C990" t="str">
        <f>IF(Table1[[#This Row],[NAMA BARANG]]="","",IF(Table1[[#This Row],[ID]]="",C989,Table1[[#This Row],[ID]]))</f>
        <v/>
      </c>
      <c r="D990" t="str">
        <f>IF(Table1[[#This Row],[A1]]="","",MATCH(Table1[[#This Row],[A1]],Table6[5],0))</f>
        <v/>
      </c>
      <c r="E990" t="str">
        <f>IF(Table1[[#This Row],[ID]]="","",Table1[[#This Row],[TOKO-KOTA_H]])</f>
        <v/>
      </c>
      <c r="F990" t="str">
        <f>IF(Table1[[#This Row],[NOTA TOKO]]="","",ROW()-2)</f>
        <v/>
      </c>
      <c r="G990" s="59"/>
      <c r="H990" s="1"/>
      <c r="J990" s="1"/>
      <c r="K990"/>
      <c r="L990" t="str">
        <f>IF(Table1[[#This Row],[_NAMA BARANG]]="",IF(Table1[[#This Row],[//DBS]]="","",INDEX(DBS[NAMA],Table1[[#This Row],[//DBS]])),Table1[[#This Row],[_NAMA BARANG]])</f>
        <v/>
      </c>
      <c r="M990"/>
      <c r="O990" t="str">
        <f>IF(Table1[[#This Row],[ROWID]]="","",IF(Table1[[#This Row],[_KETERANGAN]]="STOCK BELUM LENGKAP","ADA",IF(Table1[[#This Row],[KODE BARANG]]="","TIDAK ADA","ADA")))</f>
        <v/>
      </c>
      <c r="R990" t="str">
        <f>IF(Table1[[#This Row],[//DBS]]="","",INDEX(DBS[ISI],Table1[[#This Row],[//DBS]]))</f>
        <v/>
      </c>
      <c r="S990" t="str">
        <f>IF(Table1[[#This Row],[//DBS]]="","",IF(Table1[[#This Row],[SATUAN_BYPASS]]="",INDEX(DBS[[SATUAN ]],Table1[[#This Row],[//DBS]]),Table1[SATUAN_BYPASS]))</f>
        <v/>
      </c>
      <c r="U990" s="58" t="str">
        <f>IF(Table1[[#This Row],[HARGA_BYPASS]]="",IF(Table1[[#This Row],[_HARGA]]="","",Table1[[#This Row],[_HARGA]]*1000),Table1[[#This Row],[HARGA_BYPASS]])</f>
        <v/>
      </c>
      <c r="V990" s="2"/>
      <c r="W990" s="2"/>
      <c r="X990" s="58" t="str">
        <f>IF(Table1[[#This Row],[ROWID]]="","",IF(Table1[[#This Row],[ROWID]]=C991,"",SUMIF(Table1[ROWID],Table1[[#This Row],[ROWID]],Table1[TOTAL])))</f>
        <v/>
      </c>
      <c r="AA99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90" t="str">
        <f>IF(Table1[[#This Row],[JUMLAH NOTA]]="","",IF(Table1[[#This Row],[CONV]]="",Table1[[#This Row],[JUMLAH NOTA]],Table1[[#This Row],[JUMLAH NOTA]]*Table1[[#This Row],[CONV]]))</f>
        <v/>
      </c>
      <c r="AC990" t="str">
        <f>IF(Table1[[#This Row],[ISI_CONV]]="","",IF(Table1[[#This Row],[CONV]]="",Table1[[#This Row],[SATUAN NOTA]],Table1[[#This Row],[SATUAN]]))</f>
        <v/>
      </c>
      <c r="AD990" s="58" t="str">
        <f>IF(Table1[[#This Row],[HARGA]]="","",IF(Table1[[#This Row],[CONV]]="",Table1[[#This Row],[HARGA]],Table1[[#This Row],[HARGA]]/Table1[[#This Row],[CONV]]))</f>
        <v/>
      </c>
      <c r="AE990" s="58" t="str">
        <f>IF(Table1[[#This Row],[HARGA_CONV]]="","",Table1[[#This Row],[HARGA_CONV]]*Table1[[#This Row],[ISI_CONV]]*(100%-(Table1[[#This Row],[DISKON]]+Table1[[#This Row],[DISKON NOTA]])))</f>
        <v/>
      </c>
      <c r="AF990" s="3">
        <f>IF(Table1[[#This Row],[TANGGAL NOTA]]="",AF989,Table1[[#This Row],[TANGGAL NOTA]])</f>
        <v>45534</v>
      </c>
      <c r="AG990" s="3"/>
      <c r="AH990" s="3">
        <f>IF(Table1[[#This Row],[TANGGAL UPDATE]]="",AH989,Table1[[#This Row],[TANGGAL UPDATE]])</f>
        <v>45535</v>
      </c>
      <c r="AI990" t="str" cm="1">
        <f t="array" ref="AI990">IF(Table1[[#This Row],[A1]]="",AI989,INDEX(Table6[3],Table1[[#This Row],[Q1]]))</f>
        <v>KO</v>
      </c>
      <c r="AJ990" t="str">
        <f>IF(Table1[[#This Row],[_KETERANGAN]]="","",Table1[[#This Row],[_KETERANGAN]])</f>
        <v/>
      </c>
      <c r="AK990" t="str" cm="1">
        <f t="array" ref="AK990">IF(Table1[[#This Row],[A1]]="",AK989,INDEX(Table6[3],Table1[[#This Row],[Q1]]))</f>
        <v>KO</v>
      </c>
      <c r="AL990" s="5" t="str" cm="1">
        <f t="array" ref="AL990">IF(Table1[[#This Row],[A1]]="",AL989,INDEX(Table6[1],Table1[[#This Row],[Q1]]))</f>
        <v>PERDANA</v>
      </c>
      <c r="AM990" t="str" cm="1">
        <f t="array" ref="AM990">IF(Table1[[#This Row],[A1]]="",AM989,INDEX(Table6[2],Table1[[#This Row],[Q1]]))</f>
        <v>BREBES</v>
      </c>
      <c r="AN990" t="str">
        <f>CONCATENATE(Table1[[#This Row],[TOKO_H]],"-",Table1[[#This Row],[KOTA_H]])</f>
        <v>PERDANA-BREBES</v>
      </c>
      <c r="AO990"/>
      <c r="AP990" t="s">
        <v>9561</v>
      </c>
      <c r="AQ990"/>
    </row>
    <row r="991" spans="1:43">
      <c r="A991" t="str">
        <f>IF(Table1[[#This Row],[KODE BARANG]]="","",MATCH(Table1[[#This Row],[KODE BARANG]],DBS[KODE BARANG],0))</f>
        <v/>
      </c>
      <c r="B991" t="str">
        <f>IF(Table1[[#This Row],[ROWID]]="","",ROW()-2)</f>
        <v/>
      </c>
      <c r="C991" t="str">
        <f>IF(Table1[[#This Row],[NAMA BARANG]]="","",IF(Table1[[#This Row],[ID]]="",C990,Table1[[#This Row],[ID]]))</f>
        <v/>
      </c>
      <c r="D991" t="str">
        <f>IF(Table1[[#This Row],[A1]]="","",MATCH(Table1[[#This Row],[A1]],Table6[5],0))</f>
        <v/>
      </c>
      <c r="E991" t="str">
        <f>IF(Table1[[#This Row],[ID]]="","",Table1[[#This Row],[TOKO-KOTA_H]])</f>
        <v/>
      </c>
      <c r="F991" t="str">
        <f>IF(Table1[[#This Row],[NOTA TOKO]]="","",ROW()-2)</f>
        <v/>
      </c>
      <c r="G991" s="59"/>
      <c r="H991" s="1"/>
      <c r="J991" s="1"/>
      <c r="K991"/>
      <c r="L991" t="str">
        <f>IF(Table1[[#This Row],[_NAMA BARANG]]="",IF(Table1[[#This Row],[//DBS]]="","",INDEX(DBS[NAMA],Table1[[#This Row],[//DBS]])),Table1[[#This Row],[_NAMA BARANG]])</f>
        <v/>
      </c>
      <c r="M991"/>
      <c r="O991" t="str">
        <f>IF(Table1[[#This Row],[ROWID]]="","",IF(Table1[[#This Row],[_KETERANGAN]]="STOCK BELUM LENGKAP","ADA",IF(Table1[[#This Row],[KODE BARANG]]="","TIDAK ADA","ADA")))</f>
        <v/>
      </c>
      <c r="R991" t="str">
        <f>IF(Table1[[#This Row],[//DBS]]="","",INDEX(DBS[ISI],Table1[[#This Row],[//DBS]]))</f>
        <v/>
      </c>
      <c r="S991" t="str">
        <f>IF(Table1[[#This Row],[//DBS]]="","",IF(Table1[[#This Row],[SATUAN_BYPASS]]="",INDEX(DBS[[SATUAN ]],Table1[[#This Row],[//DBS]]),Table1[SATUAN_BYPASS]))</f>
        <v/>
      </c>
      <c r="U991" s="58" t="str">
        <f>IF(Table1[[#This Row],[HARGA_BYPASS]]="",IF(Table1[[#This Row],[_HARGA]]="","",Table1[[#This Row],[_HARGA]]*1000),Table1[[#This Row],[HARGA_BYPASS]])</f>
        <v/>
      </c>
      <c r="V991" s="2"/>
      <c r="W991" s="2"/>
      <c r="X991" s="58" t="str">
        <f>IF(Table1[[#This Row],[ROWID]]="","",IF(Table1[[#This Row],[ROWID]]=C992,"",SUMIF(Table1[ROWID],Table1[[#This Row],[ROWID]],Table1[TOTAL])))</f>
        <v/>
      </c>
      <c r="AA991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91" t="str">
        <f>IF(Table1[[#This Row],[JUMLAH NOTA]]="","",IF(Table1[[#This Row],[CONV]]="",Table1[[#This Row],[JUMLAH NOTA]],Table1[[#This Row],[JUMLAH NOTA]]*Table1[[#This Row],[CONV]]))</f>
        <v/>
      </c>
      <c r="AC991" t="str">
        <f>IF(Table1[[#This Row],[ISI_CONV]]="","",IF(Table1[[#This Row],[CONV]]="",Table1[[#This Row],[SATUAN NOTA]],Table1[[#This Row],[SATUAN]]))</f>
        <v/>
      </c>
      <c r="AD991" s="58" t="str">
        <f>IF(Table1[[#This Row],[HARGA]]="","",IF(Table1[[#This Row],[CONV]]="",Table1[[#This Row],[HARGA]],Table1[[#This Row],[HARGA]]/Table1[[#This Row],[CONV]]))</f>
        <v/>
      </c>
      <c r="AE991" s="58" t="str">
        <f>IF(Table1[[#This Row],[HARGA_CONV]]="","",Table1[[#This Row],[HARGA_CONV]]*Table1[[#This Row],[ISI_CONV]]*(100%-(Table1[[#This Row],[DISKON]]+Table1[[#This Row],[DISKON NOTA]])))</f>
        <v/>
      </c>
      <c r="AF991" s="3">
        <f>IF(Table1[[#This Row],[TANGGAL NOTA]]="",AF990,Table1[[#This Row],[TANGGAL NOTA]])</f>
        <v>45534</v>
      </c>
      <c r="AG991" s="3"/>
      <c r="AH991" s="3">
        <f>IF(Table1[[#This Row],[TANGGAL UPDATE]]="",AH990,Table1[[#This Row],[TANGGAL UPDATE]])</f>
        <v>45535</v>
      </c>
      <c r="AI991" t="str" cm="1">
        <f t="array" ref="AI991">IF(Table1[[#This Row],[A1]]="",AI990,INDEX(Table6[3],Table1[[#This Row],[Q1]]))</f>
        <v>KO</v>
      </c>
      <c r="AJ991" t="str">
        <f>IF(Table1[[#This Row],[_KETERANGAN]]="","",Table1[[#This Row],[_KETERANGAN]])</f>
        <v/>
      </c>
      <c r="AK991" t="str" cm="1">
        <f t="array" ref="AK991">IF(Table1[[#This Row],[A1]]="",AK990,INDEX(Table6[3],Table1[[#This Row],[Q1]]))</f>
        <v>KO</v>
      </c>
      <c r="AL991" s="5" t="str" cm="1">
        <f t="array" ref="AL991">IF(Table1[[#This Row],[A1]]="",AL990,INDEX(Table6[1],Table1[[#This Row],[Q1]]))</f>
        <v>PERDANA</v>
      </c>
      <c r="AM991" t="str" cm="1">
        <f t="array" ref="AM991">IF(Table1[[#This Row],[A1]]="",AM990,INDEX(Table6[2],Table1[[#This Row],[Q1]]))</f>
        <v>BREBES</v>
      </c>
      <c r="AN991" t="str">
        <f>CONCATENATE(Table1[[#This Row],[TOKO_H]],"-",Table1[[#This Row],[KOTA_H]])</f>
        <v>PERDANA-BREBES</v>
      </c>
      <c r="AO991"/>
      <c r="AP991" t="s">
        <v>9561</v>
      </c>
      <c r="AQ991"/>
    </row>
    <row r="992" spans="1:43">
      <c r="A992" t="str">
        <f>IF(Table1[[#This Row],[KODE BARANG]]="","",MATCH(Table1[[#This Row],[KODE BARANG]],DBS[KODE BARANG],0))</f>
        <v/>
      </c>
      <c r="B992" t="str">
        <f>IF(Table1[[#This Row],[ROWID]]="","",ROW()-2)</f>
        <v/>
      </c>
      <c r="C992" t="str">
        <f>IF(Table1[[#This Row],[NAMA BARANG]]="","",IF(Table1[[#This Row],[ID]]="",C991,Table1[[#This Row],[ID]]))</f>
        <v/>
      </c>
      <c r="D992" t="str">
        <f>IF(Table1[[#This Row],[A1]]="","",MATCH(Table1[[#This Row],[A1]],Table6[5],0))</f>
        <v/>
      </c>
      <c r="E992" t="str">
        <f>IF(Table1[[#This Row],[ID]]="","",Table1[[#This Row],[TOKO-KOTA_H]])</f>
        <v/>
      </c>
      <c r="F992" t="str">
        <f>IF(Table1[[#This Row],[NOTA TOKO]]="","",ROW()-2)</f>
        <v/>
      </c>
      <c r="G992" s="59"/>
      <c r="H992" s="1"/>
      <c r="J992" s="1"/>
      <c r="K992"/>
      <c r="L992" t="str">
        <f>IF(Table1[[#This Row],[_NAMA BARANG]]="",IF(Table1[[#This Row],[//DBS]]="","",INDEX(DBS[NAMA],Table1[[#This Row],[//DBS]])),Table1[[#This Row],[_NAMA BARANG]])</f>
        <v/>
      </c>
      <c r="M992"/>
      <c r="O992" t="str">
        <f>IF(Table1[[#This Row],[ROWID]]="","",IF(Table1[[#This Row],[_KETERANGAN]]="STOCK BELUM LENGKAP","ADA",IF(Table1[[#This Row],[KODE BARANG]]="","TIDAK ADA","ADA")))</f>
        <v/>
      </c>
      <c r="R992" t="str">
        <f>IF(Table1[[#This Row],[//DBS]]="","",INDEX(DBS[ISI],Table1[[#This Row],[//DBS]]))</f>
        <v/>
      </c>
      <c r="S992" t="str">
        <f>IF(Table1[[#This Row],[//DBS]]="","",IF(Table1[[#This Row],[SATUAN_BYPASS]]="",INDEX(DBS[[SATUAN ]],Table1[[#This Row],[//DBS]]),Table1[SATUAN_BYPASS]))</f>
        <v/>
      </c>
      <c r="U992" s="58" t="str">
        <f>IF(Table1[[#This Row],[HARGA_BYPASS]]="",IF(Table1[[#This Row],[_HARGA]]="","",Table1[[#This Row],[_HARGA]]*1000),Table1[[#This Row],[HARGA_BYPASS]])</f>
        <v/>
      </c>
      <c r="V992" s="2"/>
      <c r="W992" s="2"/>
      <c r="X992" s="58" t="str">
        <f>IF(Table1[[#This Row],[ROWID]]="","",IF(Table1[[#This Row],[ROWID]]=C993,"",SUMIF(Table1[ROWID],Table1[[#This Row],[ROWID]],Table1[TOTAL])))</f>
        <v/>
      </c>
      <c r="AA992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92" t="str">
        <f>IF(Table1[[#This Row],[JUMLAH NOTA]]="","",IF(Table1[[#This Row],[CONV]]="",Table1[[#This Row],[JUMLAH NOTA]],Table1[[#This Row],[JUMLAH NOTA]]*Table1[[#This Row],[CONV]]))</f>
        <v/>
      </c>
      <c r="AC992" t="str">
        <f>IF(Table1[[#This Row],[ISI_CONV]]="","",IF(Table1[[#This Row],[CONV]]="",Table1[[#This Row],[SATUAN NOTA]],Table1[[#This Row],[SATUAN]]))</f>
        <v/>
      </c>
      <c r="AD992" s="58" t="str">
        <f>IF(Table1[[#This Row],[HARGA]]="","",IF(Table1[[#This Row],[CONV]]="",Table1[[#This Row],[HARGA]],Table1[[#This Row],[HARGA]]/Table1[[#This Row],[CONV]]))</f>
        <v/>
      </c>
      <c r="AE992" s="58" t="str">
        <f>IF(Table1[[#This Row],[HARGA_CONV]]="","",Table1[[#This Row],[HARGA_CONV]]*Table1[[#This Row],[ISI_CONV]]*(100%-(Table1[[#This Row],[DISKON]]+Table1[[#This Row],[DISKON NOTA]])))</f>
        <v/>
      </c>
      <c r="AF992" s="3">
        <f>IF(Table1[[#This Row],[TANGGAL NOTA]]="",AF991,Table1[[#This Row],[TANGGAL NOTA]])</f>
        <v>45534</v>
      </c>
      <c r="AG992" s="3"/>
      <c r="AH992" s="3">
        <f>IF(Table1[[#This Row],[TANGGAL UPDATE]]="",AH991,Table1[[#This Row],[TANGGAL UPDATE]])</f>
        <v>45535</v>
      </c>
      <c r="AI992" t="str" cm="1">
        <f t="array" ref="AI992">IF(Table1[[#This Row],[A1]]="",AI991,INDEX(Table6[3],Table1[[#This Row],[Q1]]))</f>
        <v>KO</v>
      </c>
      <c r="AJ992" t="str">
        <f>IF(Table1[[#This Row],[_KETERANGAN]]="","",Table1[[#This Row],[_KETERANGAN]])</f>
        <v/>
      </c>
      <c r="AK992" t="str" cm="1">
        <f t="array" ref="AK992">IF(Table1[[#This Row],[A1]]="",AK991,INDEX(Table6[3],Table1[[#This Row],[Q1]]))</f>
        <v>KO</v>
      </c>
      <c r="AL992" s="5" t="str" cm="1">
        <f t="array" ref="AL992">IF(Table1[[#This Row],[A1]]="",AL991,INDEX(Table6[1],Table1[[#This Row],[Q1]]))</f>
        <v>PERDANA</v>
      </c>
      <c r="AM992" t="str" cm="1">
        <f t="array" ref="AM992">IF(Table1[[#This Row],[A1]]="",AM991,INDEX(Table6[2],Table1[[#This Row],[Q1]]))</f>
        <v>BREBES</v>
      </c>
      <c r="AN992" t="str">
        <f>CONCATENATE(Table1[[#This Row],[TOKO_H]],"-",Table1[[#This Row],[KOTA_H]])</f>
        <v>PERDANA-BREBES</v>
      </c>
      <c r="AO992"/>
      <c r="AP992" t="s">
        <v>9561</v>
      </c>
      <c r="AQ992"/>
    </row>
    <row r="993" spans="1:43">
      <c r="A993" t="str">
        <f>IF(Table1[[#This Row],[KODE BARANG]]="","",MATCH(Table1[[#This Row],[KODE BARANG]],DBS[KODE BARANG],0))</f>
        <v/>
      </c>
      <c r="B993" t="str">
        <f>IF(Table1[[#This Row],[ROWID]]="","",ROW()-2)</f>
        <v/>
      </c>
      <c r="C993" t="str">
        <f>IF(Table1[[#This Row],[NAMA BARANG]]="","",IF(Table1[[#This Row],[ID]]="",C992,Table1[[#This Row],[ID]]))</f>
        <v/>
      </c>
      <c r="D993" t="str">
        <f>IF(Table1[[#This Row],[A1]]="","",MATCH(Table1[[#This Row],[A1]],Table6[5],0))</f>
        <v/>
      </c>
      <c r="E993" t="str">
        <f>IF(Table1[[#This Row],[ID]]="","",Table1[[#This Row],[TOKO-KOTA_H]])</f>
        <v/>
      </c>
      <c r="F993" t="str">
        <f>IF(Table1[[#This Row],[NOTA TOKO]]="","",ROW()-2)</f>
        <v/>
      </c>
      <c r="G993" s="59"/>
      <c r="H993" s="1"/>
      <c r="J993" s="1"/>
      <c r="K993"/>
      <c r="L993" t="str">
        <f>IF(Table1[[#This Row],[_NAMA BARANG]]="",IF(Table1[[#This Row],[//DBS]]="","",INDEX(DBS[NAMA],Table1[[#This Row],[//DBS]])),Table1[[#This Row],[_NAMA BARANG]])</f>
        <v/>
      </c>
      <c r="M993"/>
      <c r="O993" t="str">
        <f>IF(Table1[[#This Row],[ROWID]]="","",IF(Table1[[#This Row],[_KETERANGAN]]="STOCK BELUM LENGKAP","ADA",IF(Table1[[#This Row],[KODE BARANG]]="","TIDAK ADA","ADA")))</f>
        <v/>
      </c>
      <c r="R993" t="str">
        <f>IF(Table1[[#This Row],[//DBS]]="","",INDEX(DBS[ISI],Table1[[#This Row],[//DBS]]))</f>
        <v/>
      </c>
      <c r="S993" t="str">
        <f>IF(Table1[[#This Row],[//DBS]]="","",IF(Table1[[#This Row],[SATUAN_BYPASS]]="",INDEX(DBS[[SATUAN ]],Table1[[#This Row],[//DBS]]),Table1[SATUAN_BYPASS]))</f>
        <v/>
      </c>
      <c r="U993" s="58" t="str">
        <f>IF(Table1[[#This Row],[HARGA_BYPASS]]="",IF(Table1[[#This Row],[_HARGA]]="","",Table1[[#This Row],[_HARGA]]*1000),Table1[[#This Row],[HARGA_BYPASS]])</f>
        <v/>
      </c>
      <c r="V993" s="2"/>
      <c r="W993" s="2"/>
      <c r="X993" s="58" t="str">
        <f>IF(Table1[[#This Row],[ROWID]]="","",IF(Table1[[#This Row],[ROWID]]=C994,"",SUMIF(Table1[ROWID],Table1[[#This Row],[ROWID]],Table1[TOTAL])))</f>
        <v/>
      </c>
      <c r="AA993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93" t="str">
        <f>IF(Table1[[#This Row],[JUMLAH NOTA]]="","",IF(Table1[[#This Row],[CONV]]="",Table1[[#This Row],[JUMLAH NOTA]],Table1[[#This Row],[JUMLAH NOTA]]*Table1[[#This Row],[CONV]]))</f>
        <v/>
      </c>
      <c r="AC993" t="str">
        <f>IF(Table1[[#This Row],[ISI_CONV]]="","",IF(Table1[[#This Row],[CONV]]="",Table1[[#This Row],[SATUAN NOTA]],Table1[[#This Row],[SATUAN]]))</f>
        <v/>
      </c>
      <c r="AD993" s="58" t="str">
        <f>IF(Table1[[#This Row],[HARGA]]="","",IF(Table1[[#This Row],[CONV]]="",Table1[[#This Row],[HARGA]],Table1[[#This Row],[HARGA]]/Table1[[#This Row],[CONV]]))</f>
        <v/>
      </c>
      <c r="AE993" s="58" t="str">
        <f>IF(Table1[[#This Row],[HARGA_CONV]]="","",Table1[[#This Row],[HARGA_CONV]]*Table1[[#This Row],[ISI_CONV]]*(100%-(Table1[[#This Row],[DISKON]]+Table1[[#This Row],[DISKON NOTA]])))</f>
        <v/>
      </c>
      <c r="AF993" s="3">
        <f>IF(Table1[[#This Row],[TANGGAL NOTA]]="",AF992,Table1[[#This Row],[TANGGAL NOTA]])</f>
        <v>45534</v>
      </c>
      <c r="AG993" s="3"/>
      <c r="AH993" s="3">
        <f>IF(Table1[[#This Row],[TANGGAL UPDATE]]="",AH992,Table1[[#This Row],[TANGGAL UPDATE]])</f>
        <v>45535</v>
      </c>
      <c r="AI993" t="str" cm="1">
        <f t="array" ref="AI993">IF(Table1[[#This Row],[A1]]="",AI992,INDEX(Table6[3],Table1[[#This Row],[Q1]]))</f>
        <v>KO</v>
      </c>
      <c r="AJ993" t="str">
        <f>IF(Table1[[#This Row],[_KETERANGAN]]="","",Table1[[#This Row],[_KETERANGAN]])</f>
        <v/>
      </c>
      <c r="AK993" t="str" cm="1">
        <f t="array" ref="AK993">IF(Table1[[#This Row],[A1]]="",AK992,INDEX(Table6[3],Table1[[#This Row],[Q1]]))</f>
        <v>KO</v>
      </c>
      <c r="AL993" s="5" t="str" cm="1">
        <f t="array" ref="AL993">IF(Table1[[#This Row],[A1]]="",AL992,INDEX(Table6[1],Table1[[#This Row],[Q1]]))</f>
        <v>PERDANA</v>
      </c>
      <c r="AM993" t="str" cm="1">
        <f t="array" ref="AM993">IF(Table1[[#This Row],[A1]]="",AM992,INDEX(Table6[2],Table1[[#This Row],[Q1]]))</f>
        <v>BREBES</v>
      </c>
      <c r="AN993" t="str">
        <f>CONCATENATE(Table1[[#This Row],[TOKO_H]],"-",Table1[[#This Row],[KOTA_H]])</f>
        <v>PERDANA-BREBES</v>
      </c>
      <c r="AO993"/>
      <c r="AP993" t="s">
        <v>9561</v>
      </c>
      <c r="AQ993"/>
    </row>
    <row r="994" spans="1:43">
      <c r="A994" t="str">
        <f>IF(Table1[[#This Row],[KODE BARANG]]="","",MATCH(Table1[[#This Row],[KODE BARANG]],DBS[KODE BARANG],0))</f>
        <v/>
      </c>
      <c r="B994" t="str">
        <f>IF(Table1[[#This Row],[ROWID]]="","",ROW()-2)</f>
        <v/>
      </c>
      <c r="C994" t="str">
        <f>IF(Table1[[#This Row],[NAMA BARANG]]="","",IF(Table1[[#This Row],[ID]]="",C993,Table1[[#This Row],[ID]]))</f>
        <v/>
      </c>
      <c r="D994" t="str">
        <f>IF(Table1[[#This Row],[A1]]="","",MATCH(Table1[[#This Row],[A1]],Table6[5],0))</f>
        <v/>
      </c>
      <c r="E994" t="str">
        <f>IF(Table1[[#This Row],[ID]]="","",Table1[[#This Row],[TOKO-KOTA_H]])</f>
        <v/>
      </c>
      <c r="F994" t="str">
        <f>IF(Table1[[#This Row],[NOTA TOKO]]="","",ROW()-2)</f>
        <v/>
      </c>
      <c r="G994" s="59"/>
      <c r="H994" s="1"/>
      <c r="J994" s="1"/>
      <c r="K994"/>
      <c r="L994" t="str">
        <f>IF(Table1[[#This Row],[_NAMA BARANG]]="",IF(Table1[[#This Row],[//DBS]]="","",INDEX(DBS[NAMA],Table1[[#This Row],[//DBS]])),Table1[[#This Row],[_NAMA BARANG]])</f>
        <v/>
      </c>
      <c r="M994"/>
      <c r="O994" t="str">
        <f>IF(Table1[[#This Row],[ROWID]]="","",IF(Table1[[#This Row],[_KETERANGAN]]="STOCK BELUM LENGKAP","ADA",IF(Table1[[#This Row],[KODE BARANG]]="","TIDAK ADA","ADA")))</f>
        <v/>
      </c>
      <c r="R994" t="str">
        <f>IF(Table1[[#This Row],[//DBS]]="","",INDEX(DBS[ISI],Table1[[#This Row],[//DBS]]))</f>
        <v/>
      </c>
      <c r="S994" t="str">
        <f>IF(Table1[[#This Row],[//DBS]]="","",IF(Table1[[#This Row],[SATUAN_BYPASS]]="",INDEX(DBS[[SATUAN ]],Table1[[#This Row],[//DBS]]),Table1[SATUAN_BYPASS]))</f>
        <v/>
      </c>
      <c r="U994" s="58" t="str">
        <f>IF(Table1[[#This Row],[HARGA_BYPASS]]="",IF(Table1[[#This Row],[_HARGA]]="","",Table1[[#This Row],[_HARGA]]*1000),Table1[[#This Row],[HARGA_BYPASS]])</f>
        <v/>
      </c>
      <c r="V994" s="2"/>
      <c r="W994" s="2"/>
      <c r="X994" s="58" t="str">
        <f>IF(Table1[[#This Row],[ROWID]]="","",IF(Table1[[#This Row],[ROWID]]=C995,"",SUMIF(Table1[ROWID],Table1[[#This Row],[ROWID]],Table1[TOTAL])))</f>
        <v/>
      </c>
      <c r="AA994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94" t="str">
        <f>IF(Table1[[#This Row],[JUMLAH NOTA]]="","",IF(Table1[[#This Row],[CONV]]="",Table1[[#This Row],[JUMLAH NOTA]],Table1[[#This Row],[JUMLAH NOTA]]*Table1[[#This Row],[CONV]]))</f>
        <v/>
      </c>
      <c r="AC994" t="str">
        <f>IF(Table1[[#This Row],[ISI_CONV]]="","",IF(Table1[[#This Row],[CONV]]="",Table1[[#This Row],[SATUAN NOTA]],Table1[[#This Row],[SATUAN]]))</f>
        <v/>
      </c>
      <c r="AD994" s="58" t="str">
        <f>IF(Table1[[#This Row],[HARGA]]="","",IF(Table1[[#This Row],[CONV]]="",Table1[[#This Row],[HARGA]],Table1[[#This Row],[HARGA]]/Table1[[#This Row],[CONV]]))</f>
        <v/>
      </c>
      <c r="AE994" s="58" t="str">
        <f>IF(Table1[[#This Row],[HARGA_CONV]]="","",Table1[[#This Row],[HARGA_CONV]]*Table1[[#This Row],[ISI_CONV]]*(100%-(Table1[[#This Row],[DISKON]]+Table1[[#This Row],[DISKON NOTA]])))</f>
        <v/>
      </c>
      <c r="AF994" s="3">
        <f>IF(Table1[[#This Row],[TANGGAL NOTA]]="",AF993,Table1[[#This Row],[TANGGAL NOTA]])</f>
        <v>45534</v>
      </c>
      <c r="AG994" s="3"/>
      <c r="AH994" s="3">
        <f>IF(Table1[[#This Row],[TANGGAL UPDATE]]="",AH993,Table1[[#This Row],[TANGGAL UPDATE]])</f>
        <v>45535</v>
      </c>
      <c r="AI994" t="str" cm="1">
        <f t="array" ref="AI994">IF(Table1[[#This Row],[A1]]="",AI993,INDEX(Table6[3],Table1[[#This Row],[Q1]]))</f>
        <v>KO</v>
      </c>
      <c r="AJ994" t="str">
        <f>IF(Table1[[#This Row],[_KETERANGAN]]="","",Table1[[#This Row],[_KETERANGAN]])</f>
        <v/>
      </c>
      <c r="AK994" t="str" cm="1">
        <f t="array" ref="AK994">IF(Table1[[#This Row],[A1]]="",AK993,INDEX(Table6[3],Table1[[#This Row],[Q1]]))</f>
        <v>KO</v>
      </c>
      <c r="AL994" s="5" t="str" cm="1">
        <f t="array" ref="AL994">IF(Table1[[#This Row],[A1]]="",AL993,INDEX(Table6[1],Table1[[#This Row],[Q1]]))</f>
        <v>PERDANA</v>
      </c>
      <c r="AM994" t="str" cm="1">
        <f t="array" ref="AM994">IF(Table1[[#This Row],[A1]]="",AM993,INDEX(Table6[2],Table1[[#This Row],[Q1]]))</f>
        <v>BREBES</v>
      </c>
      <c r="AN994" t="str">
        <f>CONCATENATE(Table1[[#This Row],[TOKO_H]],"-",Table1[[#This Row],[KOTA_H]])</f>
        <v>PERDANA-BREBES</v>
      </c>
      <c r="AO994"/>
      <c r="AP994" t="s">
        <v>9561</v>
      </c>
      <c r="AQ994"/>
    </row>
    <row r="995" spans="1:43">
      <c r="A995" t="str">
        <f>IF(Table1[[#This Row],[KODE BARANG]]="","",MATCH(Table1[[#This Row],[KODE BARANG]],DBS[KODE BARANG],0))</f>
        <v/>
      </c>
      <c r="B995" t="str">
        <f>IF(Table1[[#This Row],[ROWID]]="","",ROW()-2)</f>
        <v/>
      </c>
      <c r="C995" t="str">
        <f>IF(Table1[[#This Row],[NAMA BARANG]]="","",IF(Table1[[#This Row],[ID]]="",C994,Table1[[#This Row],[ID]]))</f>
        <v/>
      </c>
      <c r="D995" t="str">
        <f>IF(Table1[[#This Row],[A1]]="","",MATCH(Table1[[#This Row],[A1]],Table6[5],0))</f>
        <v/>
      </c>
      <c r="E995" t="str">
        <f>IF(Table1[[#This Row],[ID]]="","",Table1[[#This Row],[TOKO-KOTA_H]])</f>
        <v/>
      </c>
      <c r="F995" t="str">
        <f>IF(Table1[[#This Row],[NOTA TOKO]]="","",ROW()-2)</f>
        <v/>
      </c>
      <c r="G995" s="59"/>
      <c r="H995" s="1"/>
      <c r="J995" s="1"/>
      <c r="K995"/>
      <c r="L995" t="str">
        <f>IF(Table1[[#This Row],[_NAMA BARANG]]="",IF(Table1[[#This Row],[//DBS]]="","",INDEX(DBS[NAMA],Table1[[#This Row],[//DBS]])),Table1[[#This Row],[_NAMA BARANG]])</f>
        <v/>
      </c>
      <c r="M995"/>
      <c r="O995" t="str">
        <f>IF(Table1[[#This Row],[ROWID]]="","",IF(Table1[[#This Row],[_KETERANGAN]]="STOCK BELUM LENGKAP","ADA",IF(Table1[[#This Row],[KODE BARANG]]="","TIDAK ADA","ADA")))</f>
        <v/>
      </c>
      <c r="R995" t="str">
        <f>IF(Table1[[#This Row],[//DBS]]="","",INDEX(DBS[ISI],Table1[[#This Row],[//DBS]]))</f>
        <v/>
      </c>
      <c r="S995" t="str">
        <f>IF(Table1[[#This Row],[//DBS]]="","",IF(Table1[[#This Row],[SATUAN_BYPASS]]="",INDEX(DBS[[SATUAN ]],Table1[[#This Row],[//DBS]]),Table1[SATUAN_BYPASS]))</f>
        <v/>
      </c>
      <c r="U995" s="58" t="str">
        <f>IF(Table1[[#This Row],[HARGA_BYPASS]]="",IF(Table1[[#This Row],[_HARGA]]="","",Table1[[#This Row],[_HARGA]]*1000),Table1[[#This Row],[HARGA_BYPASS]])</f>
        <v/>
      </c>
      <c r="V995" s="2"/>
      <c r="W995" s="2"/>
      <c r="X995" s="58" t="str">
        <f>IF(Table1[[#This Row],[ROWID]]="","",IF(Table1[[#This Row],[ROWID]]=C996,"",SUMIF(Table1[ROWID],Table1[[#This Row],[ROWID]],Table1[TOTAL])))</f>
        <v/>
      </c>
      <c r="AA995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95" t="str">
        <f>IF(Table1[[#This Row],[JUMLAH NOTA]]="","",IF(Table1[[#This Row],[CONV]]="",Table1[[#This Row],[JUMLAH NOTA]],Table1[[#This Row],[JUMLAH NOTA]]*Table1[[#This Row],[CONV]]))</f>
        <v/>
      </c>
      <c r="AC995" t="str">
        <f>IF(Table1[[#This Row],[ISI_CONV]]="","",IF(Table1[[#This Row],[CONV]]="",Table1[[#This Row],[SATUAN NOTA]],Table1[[#This Row],[SATUAN]]))</f>
        <v/>
      </c>
      <c r="AD995" s="58" t="str">
        <f>IF(Table1[[#This Row],[HARGA]]="","",IF(Table1[[#This Row],[CONV]]="",Table1[[#This Row],[HARGA]],Table1[[#This Row],[HARGA]]/Table1[[#This Row],[CONV]]))</f>
        <v/>
      </c>
      <c r="AE995" s="58" t="str">
        <f>IF(Table1[[#This Row],[HARGA_CONV]]="","",Table1[[#This Row],[HARGA_CONV]]*Table1[[#This Row],[ISI_CONV]]*(100%-(Table1[[#This Row],[DISKON]]+Table1[[#This Row],[DISKON NOTA]])))</f>
        <v/>
      </c>
      <c r="AF995" s="3">
        <f>IF(Table1[[#This Row],[TANGGAL NOTA]]="",AF994,Table1[[#This Row],[TANGGAL NOTA]])</f>
        <v>45534</v>
      </c>
      <c r="AG995" s="3"/>
      <c r="AH995" s="3">
        <f>IF(Table1[[#This Row],[TANGGAL UPDATE]]="",AH994,Table1[[#This Row],[TANGGAL UPDATE]])</f>
        <v>45535</v>
      </c>
      <c r="AI995" t="str" cm="1">
        <f t="array" ref="AI995">IF(Table1[[#This Row],[A1]]="",AI994,INDEX(Table6[3],Table1[[#This Row],[Q1]]))</f>
        <v>KO</v>
      </c>
      <c r="AJ995" t="str">
        <f>IF(Table1[[#This Row],[_KETERANGAN]]="","",Table1[[#This Row],[_KETERANGAN]])</f>
        <v/>
      </c>
      <c r="AK995" t="str" cm="1">
        <f t="array" ref="AK995">IF(Table1[[#This Row],[A1]]="",AK994,INDEX(Table6[3],Table1[[#This Row],[Q1]]))</f>
        <v>KO</v>
      </c>
      <c r="AL995" s="5" t="str" cm="1">
        <f t="array" ref="AL995">IF(Table1[[#This Row],[A1]]="",AL994,INDEX(Table6[1],Table1[[#This Row],[Q1]]))</f>
        <v>PERDANA</v>
      </c>
      <c r="AM995" t="str" cm="1">
        <f t="array" ref="AM995">IF(Table1[[#This Row],[A1]]="",AM994,INDEX(Table6[2],Table1[[#This Row],[Q1]]))</f>
        <v>BREBES</v>
      </c>
      <c r="AN995" t="str">
        <f>CONCATENATE(Table1[[#This Row],[TOKO_H]],"-",Table1[[#This Row],[KOTA_H]])</f>
        <v>PERDANA-BREBES</v>
      </c>
      <c r="AO995"/>
      <c r="AP995" t="s">
        <v>9561</v>
      </c>
      <c r="AQ995"/>
    </row>
    <row r="996" spans="1:43">
      <c r="A996" t="str">
        <f>IF(Table1[[#This Row],[KODE BARANG]]="","",MATCH(Table1[[#This Row],[KODE BARANG]],DBS[KODE BARANG],0))</f>
        <v/>
      </c>
      <c r="B996" t="str">
        <f>IF(Table1[[#This Row],[ROWID]]="","",ROW()-2)</f>
        <v/>
      </c>
      <c r="C996" t="str">
        <f>IF(Table1[[#This Row],[NAMA BARANG]]="","",IF(Table1[[#This Row],[ID]]="",C995,Table1[[#This Row],[ID]]))</f>
        <v/>
      </c>
      <c r="D996" t="str">
        <f>IF(Table1[[#This Row],[A1]]="","",MATCH(Table1[[#This Row],[A1]],Table6[5],0))</f>
        <v/>
      </c>
      <c r="E996" t="str">
        <f>IF(Table1[[#This Row],[ID]]="","",Table1[[#This Row],[TOKO-KOTA_H]])</f>
        <v/>
      </c>
      <c r="F996" t="str">
        <f>IF(Table1[[#This Row],[NOTA TOKO]]="","",ROW()-2)</f>
        <v/>
      </c>
      <c r="G996" s="59"/>
      <c r="H996" s="1"/>
      <c r="J996" s="1"/>
      <c r="K996"/>
      <c r="L996" t="str">
        <f>IF(Table1[[#This Row],[_NAMA BARANG]]="",IF(Table1[[#This Row],[//DBS]]="","",INDEX(DBS[NAMA],Table1[[#This Row],[//DBS]])),Table1[[#This Row],[_NAMA BARANG]])</f>
        <v/>
      </c>
      <c r="M996"/>
      <c r="O996" t="str">
        <f>IF(Table1[[#This Row],[ROWID]]="","",IF(Table1[[#This Row],[_KETERANGAN]]="STOCK BELUM LENGKAP","ADA",IF(Table1[[#This Row],[KODE BARANG]]="","TIDAK ADA","ADA")))</f>
        <v/>
      </c>
      <c r="R996" t="str">
        <f>IF(Table1[[#This Row],[//DBS]]="","",INDEX(DBS[ISI],Table1[[#This Row],[//DBS]]))</f>
        <v/>
      </c>
      <c r="S996" t="str">
        <f>IF(Table1[[#This Row],[//DBS]]="","",IF(Table1[[#This Row],[SATUAN_BYPASS]]="",INDEX(DBS[[SATUAN ]],Table1[[#This Row],[//DBS]]),Table1[SATUAN_BYPASS]))</f>
        <v/>
      </c>
      <c r="U996" s="58" t="str">
        <f>IF(Table1[[#This Row],[HARGA_BYPASS]]="",IF(Table1[[#This Row],[_HARGA]]="","",Table1[[#This Row],[_HARGA]]*1000),Table1[[#This Row],[HARGA_BYPASS]])</f>
        <v/>
      </c>
      <c r="V996" s="2"/>
      <c r="W996" s="2"/>
      <c r="X996" s="58" t="str">
        <f>IF(Table1[[#This Row],[ROWID]]="","",IF(Table1[[#This Row],[ROWID]]=C997,"",SUMIF(Table1[ROWID],Table1[[#This Row],[ROWID]],Table1[TOTAL])))</f>
        <v/>
      </c>
      <c r="AA996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96" t="str">
        <f>IF(Table1[[#This Row],[JUMLAH NOTA]]="","",IF(Table1[[#This Row],[CONV]]="",Table1[[#This Row],[JUMLAH NOTA]],Table1[[#This Row],[JUMLAH NOTA]]*Table1[[#This Row],[CONV]]))</f>
        <v/>
      </c>
      <c r="AC996" t="str">
        <f>IF(Table1[[#This Row],[ISI_CONV]]="","",IF(Table1[[#This Row],[CONV]]="",Table1[[#This Row],[SATUAN NOTA]],Table1[[#This Row],[SATUAN]]))</f>
        <v/>
      </c>
      <c r="AD996" s="58" t="str">
        <f>IF(Table1[[#This Row],[HARGA]]="","",IF(Table1[[#This Row],[CONV]]="",Table1[[#This Row],[HARGA]],Table1[[#This Row],[HARGA]]/Table1[[#This Row],[CONV]]))</f>
        <v/>
      </c>
      <c r="AE996" s="58" t="str">
        <f>IF(Table1[[#This Row],[HARGA_CONV]]="","",Table1[[#This Row],[HARGA_CONV]]*Table1[[#This Row],[ISI_CONV]]*(100%-(Table1[[#This Row],[DISKON]]+Table1[[#This Row],[DISKON NOTA]])))</f>
        <v/>
      </c>
      <c r="AF996" s="3">
        <f>IF(Table1[[#This Row],[TANGGAL NOTA]]="",AF995,Table1[[#This Row],[TANGGAL NOTA]])</f>
        <v>45534</v>
      </c>
      <c r="AG996" s="3"/>
      <c r="AH996" s="3">
        <f>IF(Table1[[#This Row],[TANGGAL UPDATE]]="",AH995,Table1[[#This Row],[TANGGAL UPDATE]])</f>
        <v>45535</v>
      </c>
      <c r="AI996" t="str" cm="1">
        <f t="array" ref="AI996">IF(Table1[[#This Row],[A1]]="",AI995,INDEX(Table6[3],Table1[[#This Row],[Q1]]))</f>
        <v>KO</v>
      </c>
      <c r="AJ996" t="str">
        <f>IF(Table1[[#This Row],[_KETERANGAN]]="","",Table1[[#This Row],[_KETERANGAN]])</f>
        <v/>
      </c>
      <c r="AK996" t="str" cm="1">
        <f t="array" ref="AK996">IF(Table1[[#This Row],[A1]]="",AK995,INDEX(Table6[3],Table1[[#This Row],[Q1]]))</f>
        <v>KO</v>
      </c>
      <c r="AL996" s="5" t="str" cm="1">
        <f t="array" ref="AL996">IF(Table1[[#This Row],[A1]]="",AL995,INDEX(Table6[1],Table1[[#This Row],[Q1]]))</f>
        <v>PERDANA</v>
      </c>
      <c r="AM996" t="str" cm="1">
        <f t="array" ref="AM996">IF(Table1[[#This Row],[A1]]="",AM995,INDEX(Table6[2],Table1[[#This Row],[Q1]]))</f>
        <v>BREBES</v>
      </c>
      <c r="AN996" t="str">
        <f>CONCATENATE(Table1[[#This Row],[TOKO_H]],"-",Table1[[#This Row],[KOTA_H]])</f>
        <v>PERDANA-BREBES</v>
      </c>
      <c r="AO996"/>
      <c r="AP996" t="s">
        <v>9561</v>
      </c>
      <c r="AQ996"/>
    </row>
    <row r="997" spans="1:43">
      <c r="A997" t="str">
        <f>IF(Table1[[#This Row],[KODE BARANG]]="","",MATCH(Table1[[#This Row],[KODE BARANG]],DBS[KODE BARANG],0))</f>
        <v/>
      </c>
      <c r="B997" t="str">
        <f>IF(Table1[[#This Row],[ROWID]]="","",ROW()-2)</f>
        <v/>
      </c>
      <c r="C997" t="str">
        <f>IF(Table1[[#This Row],[NAMA BARANG]]="","",IF(Table1[[#This Row],[ID]]="",C996,Table1[[#This Row],[ID]]))</f>
        <v/>
      </c>
      <c r="D997" t="str">
        <f>IF(Table1[[#This Row],[A1]]="","",MATCH(Table1[[#This Row],[A1]],Table6[5],0))</f>
        <v/>
      </c>
      <c r="E997" t="str">
        <f>IF(Table1[[#This Row],[ID]]="","",Table1[[#This Row],[TOKO-KOTA_H]])</f>
        <v/>
      </c>
      <c r="F997" t="str">
        <f>IF(Table1[[#This Row],[NOTA TOKO]]="","",ROW()-2)</f>
        <v/>
      </c>
      <c r="G997" s="59"/>
      <c r="H997" s="1"/>
      <c r="J997" s="1"/>
      <c r="K997"/>
      <c r="L997" t="str">
        <f>IF(Table1[[#This Row],[_NAMA BARANG]]="",IF(Table1[[#This Row],[//DBS]]="","",INDEX(DBS[NAMA],Table1[[#This Row],[//DBS]])),Table1[[#This Row],[_NAMA BARANG]])</f>
        <v/>
      </c>
      <c r="M997"/>
      <c r="O997" t="str">
        <f>IF(Table1[[#This Row],[ROWID]]="","",IF(Table1[[#This Row],[_KETERANGAN]]="STOCK BELUM LENGKAP","ADA",IF(Table1[[#This Row],[KODE BARANG]]="","TIDAK ADA","ADA")))</f>
        <v/>
      </c>
      <c r="R997" t="str">
        <f>IF(Table1[[#This Row],[//DBS]]="","",INDEX(DBS[ISI],Table1[[#This Row],[//DBS]]))</f>
        <v/>
      </c>
      <c r="S997" t="str">
        <f>IF(Table1[[#This Row],[//DBS]]="","",IF(Table1[[#This Row],[SATUAN_BYPASS]]="",INDEX(DBS[[SATUAN ]],Table1[[#This Row],[//DBS]]),Table1[SATUAN_BYPASS]))</f>
        <v/>
      </c>
      <c r="U997" s="58" t="str">
        <f>IF(Table1[[#This Row],[HARGA_BYPASS]]="",IF(Table1[[#This Row],[_HARGA]]="","",Table1[[#This Row],[_HARGA]]*1000),Table1[[#This Row],[HARGA_BYPASS]])</f>
        <v/>
      </c>
      <c r="V997" s="2"/>
      <c r="W997" s="2"/>
      <c r="X997" s="58" t="str">
        <f>IF(Table1[[#This Row],[ROWID]]="","",IF(Table1[[#This Row],[ROWID]]=C998,"",SUMIF(Table1[ROWID],Table1[[#This Row],[ROWID]],Table1[TOTAL])))</f>
        <v/>
      </c>
      <c r="AA997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97" t="str">
        <f>IF(Table1[[#This Row],[JUMLAH NOTA]]="","",IF(Table1[[#This Row],[CONV]]="",Table1[[#This Row],[JUMLAH NOTA]],Table1[[#This Row],[JUMLAH NOTA]]*Table1[[#This Row],[CONV]]))</f>
        <v/>
      </c>
      <c r="AC997" t="str">
        <f>IF(Table1[[#This Row],[ISI_CONV]]="","",IF(Table1[[#This Row],[CONV]]="",Table1[[#This Row],[SATUAN NOTA]],Table1[[#This Row],[SATUAN]]))</f>
        <v/>
      </c>
      <c r="AD997" s="58" t="str">
        <f>IF(Table1[[#This Row],[HARGA]]="","",IF(Table1[[#This Row],[CONV]]="",Table1[[#This Row],[HARGA]],Table1[[#This Row],[HARGA]]/Table1[[#This Row],[CONV]]))</f>
        <v/>
      </c>
      <c r="AE997" s="58" t="str">
        <f>IF(Table1[[#This Row],[HARGA_CONV]]="","",Table1[[#This Row],[HARGA_CONV]]*Table1[[#This Row],[ISI_CONV]]*(100%-(Table1[[#This Row],[DISKON]]+Table1[[#This Row],[DISKON NOTA]])))</f>
        <v/>
      </c>
      <c r="AF997" s="3">
        <f>IF(Table1[[#This Row],[TANGGAL NOTA]]="",AF996,Table1[[#This Row],[TANGGAL NOTA]])</f>
        <v>45534</v>
      </c>
      <c r="AG997" s="3"/>
      <c r="AH997" s="3">
        <f>IF(Table1[[#This Row],[TANGGAL UPDATE]]="",AH996,Table1[[#This Row],[TANGGAL UPDATE]])</f>
        <v>45535</v>
      </c>
      <c r="AI997" t="str" cm="1">
        <f t="array" ref="AI997">IF(Table1[[#This Row],[A1]]="",AI996,INDEX(Table6[3],Table1[[#This Row],[Q1]]))</f>
        <v>KO</v>
      </c>
      <c r="AJ997" t="str">
        <f>IF(Table1[[#This Row],[_KETERANGAN]]="","",Table1[[#This Row],[_KETERANGAN]])</f>
        <v/>
      </c>
      <c r="AK997" t="str" cm="1">
        <f t="array" ref="AK997">IF(Table1[[#This Row],[A1]]="",AK996,INDEX(Table6[3],Table1[[#This Row],[Q1]]))</f>
        <v>KO</v>
      </c>
      <c r="AL997" s="5" t="str" cm="1">
        <f t="array" ref="AL997">IF(Table1[[#This Row],[A1]]="",AL996,INDEX(Table6[1],Table1[[#This Row],[Q1]]))</f>
        <v>PERDANA</v>
      </c>
      <c r="AM997" t="str" cm="1">
        <f t="array" ref="AM997">IF(Table1[[#This Row],[A1]]="",AM996,INDEX(Table6[2],Table1[[#This Row],[Q1]]))</f>
        <v>BREBES</v>
      </c>
      <c r="AN997" t="str">
        <f>CONCATENATE(Table1[[#This Row],[TOKO_H]],"-",Table1[[#This Row],[KOTA_H]])</f>
        <v>PERDANA-BREBES</v>
      </c>
      <c r="AO997"/>
      <c r="AP997" t="s">
        <v>9561</v>
      </c>
      <c r="AQ997"/>
    </row>
    <row r="998" spans="1:43">
      <c r="A998" t="str">
        <f>IF(Table1[[#This Row],[KODE BARANG]]="","",MATCH(Table1[[#This Row],[KODE BARANG]],DBS[KODE BARANG],0))</f>
        <v/>
      </c>
      <c r="B998" t="str">
        <f>IF(Table1[[#This Row],[ROWID]]="","",ROW()-2)</f>
        <v/>
      </c>
      <c r="C998" t="str">
        <f>IF(Table1[[#This Row],[NAMA BARANG]]="","",IF(Table1[[#This Row],[ID]]="",C997,Table1[[#This Row],[ID]]))</f>
        <v/>
      </c>
      <c r="D998" t="str">
        <f>IF(Table1[[#This Row],[A1]]="","",MATCH(Table1[[#This Row],[A1]],Table6[5],0))</f>
        <v/>
      </c>
      <c r="E998" t="str">
        <f>IF(Table1[[#This Row],[ID]]="","",Table1[[#This Row],[TOKO-KOTA_H]])</f>
        <v/>
      </c>
      <c r="F998" t="str">
        <f>IF(Table1[[#This Row],[NOTA TOKO]]="","",ROW()-2)</f>
        <v/>
      </c>
      <c r="G998" s="59"/>
      <c r="H998" s="1"/>
      <c r="J998" s="1"/>
      <c r="K998"/>
      <c r="L998" t="str">
        <f>IF(Table1[[#This Row],[_NAMA BARANG]]="",IF(Table1[[#This Row],[//DBS]]="","",INDEX(DBS[NAMA],Table1[[#This Row],[//DBS]])),Table1[[#This Row],[_NAMA BARANG]])</f>
        <v/>
      </c>
      <c r="M998"/>
      <c r="O998" t="str">
        <f>IF(Table1[[#This Row],[ROWID]]="","",IF(Table1[[#This Row],[_KETERANGAN]]="STOCK BELUM LENGKAP","ADA",IF(Table1[[#This Row],[KODE BARANG]]="","TIDAK ADA","ADA")))</f>
        <v/>
      </c>
      <c r="R998" t="str">
        <f>IF(Table1[[#This Row],[//DBS]]="","",INDEX(DBS[ISI],Table1[[#This Row],[//DBS]]))</f>
        <v/>
      </c>
      <c r="S998" t="str">
        <f>IF(Table1[[#This Row],[//DBS]]="","",IF(Table1[[#This Row],[SATUAN_BYPASS]]="",INDEX(DBS[[SATUAN ]],Table1[[#This Row],[//DBS]]),Table1[SATUAN_BYPASS]))</f>
        <v/>
      </c>
      <c r="U998" s="58" t="str">
        <f>IF(Table1[[#This Row],[HARGA_BYPASS]]="",IF(Table1[[#This Row],[_HARGA]]="","",Table1[[#This Row],[_HARGA]]*1000),Table1[[#This Row],[HARGA_BYPASS]])</f>
        <v/>
      </c>
      <c r="V998" s="2"/>
      <c r="W998" s="2"/>
      <c r="X998" s="58" t="str">
        <f>IF(Table1[[#This Row],[ROWID]]="","",IF(Table1[[#This Row],[ROWID]]=C999,"",SUMIF(Table1[ROWID],Table1[[#This Row],[ROWID]],Table1[TOTAL])))</f>
        <v/>
      </c>
      <c r="AA998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98" t="str">
        <f>IF(Table1[[#This Row],[JUMLAH NOTA]]="","",IF(Table1[[#This Row],[CONV]]="",Table1[[#This Row],[JUMLAH NOTA]],Table1[[#This Row],[JUMLAH NOTA]]*Table1[[#This Row],[CONV]]))</f>
        <v/>
      </c>
      <c r="AC998" t="str">
        <f>IF(Table1[[#This Row],[ISI_CONV]]="","",IF(Table1[[#This Row],[CONV]]="",Table1[[#This Row],[SATUAN NOTA]],Table1[[#This Row],[SATUAN]]))</f>
        <v/>
      </c>
      <c r="AD998" s="58" t="str">
        <f>IF(Table1[[#This Row],[HARGA]]="","",IF(Table1[[#This Row],[CONV]]="",Table1[[#This Row],[HARGA]],Table1[[#This Row],[HARGA]]/Table1[[#This Row],[CONV]]))</f>
        <v/>
      </c>
      <c r="AE998" s="58" t="str">
        <f>IF(Table1[[#This Row],[HARGA_CONV]]="","",Table1[[#This Row],[HARGA_CONV]]*Table1[[#This Row],[ISI_CONV]]*(100%-(Table1[[#This Row],[DISKON]]+Table1[[#This Row],[DISKON NOTA]])))</f>
        <v/>
      </c>
      <c r="AF998" s="3">
        <f>IF(Table1[[#This Row],[TANGGAL NOTA]]="",AF997,Table1[[#This Row],[TANGGAL NOTA]])</f>
        <v>45534</v>
      </c>
      <c r="AG998" s="3"/>
      <c r="AH998" s="3">
        <f>IF(Table1[[#This Row],[TANGGAL UPDATE]]="",AH997,Table1[[#This Row],[TANGGAL UPDATE]])</f>
        <v>45535</v>
      </c>
      <c r="AI998" t="str" cm="1">
        <f t="array" ref="AI998">IF(Table1[[#This Row],[A1]]="",AI997,INDEX(Table6[3],Table1[[#This Row],[Q1]]))</f>
        <v>KO</v>
      </c>
      <c r="AJ998" t="str">
        <f>IF(Table1[[#This Row],[_KETERANGAN]]="","",Table1[[#This Row],[_KETERANGAN]])</f>
        <v/>
      </c>
      <c r="AK998" t="str" cm="1">
        <f t="array" ref="AK998">IF(Table1[[#This Row],[A1]]="",AK997,INDEX(Table6[3],Table1[[#This Row],[Q1]]))</f>
        <v>KO</v>
      </c>
      <c r="AL998" s="5" t="str" cm="1">
        <f t="array" ref="AL998">IF(Table1[[#This Row],[A1]]="",AL997,INDEX(Table6[1],Table1[[#This Row],[Q1]]))</f>
        <v>PERDANA</v>
      </c>
      <c r="AM998" t="str" cm="1">
        <f t="array" ref="AM998">IF(Table1[[#This Row],[A1]]="",AM997,INDEX(Table6[2],Table1[[#This Row],[Q1]]))</f>
        <v>BREBES</v>
      </c>
      <c r="AN998" t="str">
        <f>CONCATENATE(Table1[[#This Row],[TOKO_H]],"-",Table1[[#This Row],[KOTA_H]])</f>
        <v>PERDANA-BREBES</v>
      </c>
      <c r="AO998"/>
      <c r="AP998" t="s">
        <v>9561</v>
      </c>
      <c r="AQ998"/>
    </row>
    <row r="999" spans="1:43">
      <c r="A999" t="str">
        <f>IF(Table1[[#This Row],[KODE BARANG]]="","",MATCH(Table1[[#This Row],[KODE BARANG]],DBS[KODE BARANG],0))</f>
        <v/>
      </c>
      <c r="B999" t="str">
        <f>IF(Table1[[#This Row],[ROWID]]="","",ROW()-2)</f>
        <v/>
      </c>
      <c r="C999" t="str">
        <f>IF(Table1[[#This Row],[NAMA BARANG]]="","",IF(Table1[[#This Row],[ID]]="",C998,Table1[[#This Row],[ID]]))</f>
        <v/>
      </c>
      <c r="D999" t="str">
        <f>IF(Table1[[#This Row],[A1]]="","",MATCH(Table1[[#This Row],[A1]],Table6[5],0))</f>
        <v/>
      </c>
      <c r="E999" t="str">
        <f>IF(Table1[[#This Row],[ID]]="","",Table1[[#This Row],[TOKO-KOTA_H]])</f>
        <v/>
      </c>
      <c r="F999" t="str">
        <f>IF(Table1[[#This Row],[NOTA TOKO]]="","",ROW()-2)</f>
        <v/>
      </c>
      <c r="G999" s="59"/>
      <c r="H999" s="1"/>
      <c r="J999" s="1"/>
      <c r="K999"/>
      <c r="L999" t="str">
        <f>IF(Table1[[#This Row],[_NAMA BARANG]]="",IF(Table1[[#This Row],[//DBS]]="","",INDEX(DBS[NAMA],Table1[[#This Row],[//DBS]])),Table1[[#This Row],[_NAMA BARANG]])</f>
        <v/>
      </c>
      <c r="M999"/>
      <c r="O999" t="str">
        <f>IF(Table1[[#This Row],[ROWID]]="","",IF(Table1[[#This Row],[_KETERANGAN]]="STOCK BELUM LENGKAP","ADA",IF(Table1[[#This Row],[KODE BARANG]]="","TIDAK ADA","ADA")))</f>
        <v/>
      </c>
      <c r="R999" t="str">
        <f>IF(Table1[[#This Row],[//DBS]]="","",INDEX(DBS[ISI],Table1[[#This Row],[//DBS]]))</f>
        <v/>
      </c>
      <c r="S999" t="str">
        <f>IF(Table1[[#This Row],[//DBS]]="","",IF(Table1[[#This Row],[SATUAN_BYPASS]]="",INDEX(DBS[[SATUAN ]],Table1[[#This Row],[//DBS]]),Table1[SATUAN_BYPASS]))</f>
        <v/>
      </c>
      <c r="U999" s="58" t="str">
        <f>IF(Table1[[#This Row],[HARGA_BYPASS]]="",IF(Table1[[#This Row],[_HARGA]]="","",Table1[[#This Row],[_HARGA]]*1000),Table1[[#This Row],[HARGA_BYPASS]])</f>
        <v/>
      </c>
      <c r="V999" s="2"/>
      <c r="W999" s="2"/>
      <c r="X999" s="58" t="str">
        <f>IF(Table1[[#This Row],[ROWID]]="","",IF(Table1[[#This Row],[ROWID]]=C1000,"",SUMIF(Table1[ROWID],Table1[[#This Row],[ROWID]],Table1[TOTAL])))</f>
        <v/>
      </c>
      <c r="AA999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999" t="str">
        <f>IF(Table1[[#This Row],[JUMLAH NOTA]]="","",IF(Table1[[#This Row],[CONV]]="",Table1[[#This Row],[JUMLAH NOTA]],Table1[[#This Row],[JUMLAH NOTA]]*Table1[[#This Row],[CONV]]))</f>
        <v/>
      </c>
      <c r="AC999" t="str">
        <f>IF(Table1[[#This Row],[ISI_CONV]]="","",IF(Table1[[#This Row],[CONV]]="",Table1[[#This Row],[SATUAN NOTA]],Table1[[#This Row],[SATUAN]]))</f>
        <v/>
      </c>
      <c r="AD999" s="58" t="str">
        <f>IF(Table1[[#This Row],[HARGA]]="","",IF(Table1[[#This Row],[CONV]]="",Table1[[#This Row],[HARGA]],Table1[[#This Row],[HARGA]]/Table1[[#This Row],[CONV]]))</f>
        <v/>
      </c>
      <c r="AE999" s="58" t="str">
        <f>IF(Table1[[#This Row],[HARGA_CONV]]="","",Table1[[#This Row],[HARGA_CONV]]*Table1[[#This Row],[ISI_CONV]]*(100%-(Table1[[#This Row],[DISKON]]+Table1[[#This Row],[DISKON NOTA]])))</f>
        <v/>
      </c>
      <c r="AF999" s="3">
        <f>IF(Table1[[#This Row],[TANGGAL NOTA]]="",AF998,Table1[[#This Row],[TANGGAL NOTA]])</f>
        <v>45534</v>
      </c>
      <c r="AG999" s="3"/>
      <c r="AH999" s="3">
        <f>IF(Table1[[#This Row],[TANGGAL UPDATE]]="",AH998,Table1[[#This Row],[TANGGAL UPDATE]])</f>
        <v>45535</v>
      </c>
      <c r="AI999" t="str" cm="1">
        <f t="array" ref="AI999">IF(Table1[[#This Row],[A1]]="",AI998,INDEX(Table6[3],Table1[[#This Row],[Q1]]))</f>
        <v>KO</v>
      </c>
      <c r="AJ999" t="str">
        <f>IF(Table1[[#This Row],[_KETERANGAN]]="","",Table1[[#This Row],[_KETERANGAN]])</f>
        <v/>
      </c>
      <c r="AK999" t="str" cm="1">
        <f t="array" ref="AK999">IF(Table1[[#This Row],[A1]]="",AK998,INDEX(Table6[3],Table1[[#This Row],[Q1]]))</f>
        <v>KO</v>
      </c>
      <c r="AL999" s="5" t="str" cm="1">
        <f t="array" ref="AL999">IF(Table1[[#This Row],[A1]]="",AL998,INDEX(Table6[1],Table1[[#This Row],[Q1]]))</f>
        <v>PERDANA</v>
      </c>
      <c r="AM999" t="str" cm="1">
        <f t="array" ref="AM999">IF(Table1[[#This Row],[A1]]="",AM998,INDEX(Table6[2],Table1[[#This Row],[Q1]]))</f>
        <v>BREBES</v>
      </c>
      <c r="AN999" t="str">
        <f>CONCATENATE(Table1[[#This Row],[TOKO_H]],"-",Table1[[#This Row],[KOTA_H]])</f>
        <v>PERDANA-BREBES</v>
      </c>
      <c r="AO999"/>
      <c r="AP999" t="s">
        <v>9561</v>
      </c>
      <c r="AQ999"/>
    </row>
    <row r="1000" spans="1:43">
      <c r="A1000" t="str">
        <f>IF(Table1[[#This Row],[KODE BARANG]]="","",MATCH(Table1[[#This Row],[KODE BARANG]],DBS[KODE BARANG],0))</f>
        <v/>
      </c>
      <c r="B1000" t="str">
        <f>IF(Table1[[#This Row],[ROWID]]="","",ROW()-2)</f>
        <v/>
      </c>
      <c r="C1000" t="str">
        <f>IF(Table1[[#This Row],[NAMA BARANG]]="","",IF(Table1[[#This Row],[ID]]="",C999,Table1[[#This Row],[ID]]))</f>
        <v/>
      </c>
      <c r="D1000" t="str">
        <f>IF(Table1[[#This Row],[A1]]="","",MATCH(Table1[[#This Row],[A1]],Table6[5],0))</f>
        <v/>
      </c>
      <c r="E1000" t="str">
        <f>IF(Table1[[#This Row],[ID]]="","",Table1[[#This Row],[TOKO-KOTA_H]])</f>
        <v/>
      </c>
      <c r="F1000" t="str">
        <f>IF(Table1[[#This Row],[NOTA TOKO]]="","",ROW()-2)</f>
        <v/>
      </c>
      <c r="G1000" s="59"/>
      <c r="H1000" s="1"/>
      <c r="J1000" s="1"/>
      <c r="K1000"/>
      <c r="L1000" t="str">
        <f>IF(Table1[[#This Row],[_NAMA BARANG]]="",IF(Table1[[#This Row],[//DBS]]="","",INDEX(DBS[NAMA],Table1[[#This Row],[//DBS]])),Table1[[#This Row],[_NAMA BARANG]])</f>
        <v/>
      </c>
      <c r="M1000"/>
      <c r="O1000" t="str">
        <f>IF(Table1[[#This Row],[ROWID]]="","",IF(Table1[[#This Row],[_KETERANGAN]]="STOCK BELUM LENGKAP","ADA",IF(Table1[[#This Row],[KODE BARANG]]="","TIDAK ADA","ADA")))</f>
        <v/>
      </c>
      <c r="R1000" t="str">
        <f>IF(Table1[[#This Row],[//DBS]]="","",INDEX(DBS[ISI],Table1[[#This Row],[//DBS]]))</f>
        <v/>
      </c>
      <c r="S1000" t="str">
        <f>IF(Table1[[#This Row],[//DBS]]="","",IF(Table1[[#This Row],[SATUAN_BYPASS]]="",INDEX(DBS[[SATUAN ]],Table1[[#This Row],[//DBS]]),Table1[SATUAN_BYPASS]))</f>
        <v/>
      </c>
      <c r="U1000" s="58" t="str">
        <f>IF(Table1[[#This Row],[HARGA_BYPASS]]="",IF(Table1[[#This Row],[_HARGA]]="","",Table1[[#This Row],[_HARGA]]*1000),Table1[[#This Row],[HARGA_BYPASS]])</f>
        <v/>
      </c>
      <c r="V1000" s="2"/>
      <c r="W1000" s="2"/>
      <c r="X1000" s="58" t="str">
        <f>IF(Table1[[#This Row],[ROWID]]="","",IF(Table1[[#This Row],[ROWID]]=C1001,"",SUMIF(Table1[ROWID],Table1[[#This Row],[ROWID]],Table1[TOTAL])))</f>
        <v/>
      </c>
      <c r="AA1000" t="str">
        <f>IF(OR(Table1[[#This Row],[SATUAN NOTA]]="",Table1[[#This Row],[SATUAN]]=""),"",IF(Table1[[#This Row],[SATUAN]]=Table1[[#This Row],[SATUAN NOTA]],"",INDEX(CONV[3],MATCH(CONCATENATE(Table1[[#This Row],[SATUAN]],Table1[[#This Row],[SATUAN NOTA]]),CONV[POINTER],0))))</f>
        <v/>
      </c>
      <c r="AB1000" t="str">
        <f>IF(Table1[[#This Row],[JUMLAH NOTA]]="","",IF(Table1[[#This Row],[CONV]]="",Table1[[#This Row],[JUMLAH NOTA]],Table1[[#This Row],[JUMLAH NOTA]]*Table1[[#This Row],[CONV]]))</f>
        <v/>
      </c>
      <c r="AC1000" t="str">
        <f>IF(Table1[[#This Row],[ISI_CONV]]="","",IF(Table1[[#This Row],[CONV]]="",Table1[[#This Row],[SATUAN NOTA]],Table1[[#This Row],[SATUAN]]))</f>
        <v/>
      </c>
      <c r="AD1000" s="58" t="str">
        <f>IF(Table1[[#This Row],[HARGA]]="","",IF(Table1[[#This Row],[CONV]]="",Table1[[#This Row],[HARGA]],Table1[[#This Row],[HARGA]]/Table1[[#This Row],[CONV]]))</f>
        <v/>
      </c>
      <c r="AE1000" s="58" t="str">
        <f>IF(Table1[[#This Row],[HARGA_CONV]]="","",Table1[[#This Row],[HARGA_CONV]]*Table1[[#This Row],[ISI_CONV]]*(100%-(Table1[[#This Row],[DISKON]]+Table1[[#This Row],[DISKON NOTA]])))</f>
        <v/>
      </c>
      <c r="AF1000" s="3">
        <f>IF(Table1[[#This Row],[TANGGAL NOTA]]="",AF999,Table1[[#This Row],[TANGGAL NOTA]])</f>
        <v>45534</v>
      </c>
      <c r="AG1000" s="3"/>
      <c r="AH1000" s="3">
        <f>IF(Table1[[#This Row],[TANGGAL UPDATE]]="",AH999,Table1[[#This Row],[TANGGAL UPDATE]])</f>
        <v>45535</v>
      </c>
      <c r="AI1000" t="str" cm="1">
        <f t="array" ref="AI1000">IF(Table1[[#This Row],[A1]]="",AI999,INDEX(Table6[3],Table1[[#This Row],[Q1]]))</f>
        <v>KO</v>
      </c>
      <c r="AJ1000" t="str">
        <f>IF(Table1[[#This Row],[_KETERANGAN]]="","",Table1[[#This Row],[_KETERANGAN]])</f>
        <v/>
      </c>
      <c r="AK1000" t="str" cm="1">
        <f t="array" ref="AK1000">IF(Table1[[#This Row],[A1]]="",AK999,INDEX(Table6[3],Table1[[#This Row],[Q1]]))</f>
        <v>KO</v>
      </c>
      <c r="AL1000" s="5" t="str" cm="1">
        <f t="array" ref="AL1000">IF(Table1[[#This Row],[A1]]="",AL999,INDEX(Table6[1],Table1[[#This Row],[Q1]]))</f>
        <v>PERDANA</v>
      </c>
      <c r="AM1000" t="str" cm="1">
        <f t="array" ref="AM1000">IF(Table1[[#This Row],[A1]]="",AM999,INDEX(Table6[2],Table1[[#This Row],[Q1]]))</f>
        <v>BREBES</v>
      </c>
      <c r="AN1000" t="str">
        <f>CONCATENATE(Table1[[#This Row],[TOKO_H]],"-",Table1[[#This Row],[KOTA_H]])</f>
        <v>PERDANA-BREBES</v>
      </c>
      <c r="AO1000"/>
      <c r="AP1000" t="s">
        <v>9561</v>
      </c>
      <c r="AQ1000"/>
    </row>
  </sheetData>
  <phoneticPr fontId="4" type="noConversion"/>
  <conditionalFormatting sqref="I1:I1048576">
    <cfRule type="duplicateValues" dxfId="3721" priority="34052"/>
    <cfRule type="duplicateValues" dxfId="3720" priority="34053"/>
    <cfRule type="duplicateValues" dxfId="3719" priority="34055"/>
    <cfRule type="duplicateValues" dxfId="3718" priority="34054"/>
  </conditionalFormatting>
  <conditionalFormatting sqref="J14:K14">
    <cfRule type="duplicateValues" dxfId="3717" priority="2061"/>
    <cfRule type="duplicateValues" dxfId="3716" priority="2062"/>
    <cfRule type="duplicateValues" dxfId="3715" priority="2063"/>
    <cfRule type="duplicateValues" dxfId="3714" priority="2064"/>
  </conditionalFormatting>
  <conditionalFormatting sqref="K3">
    <cfRule type="duplicateValues" dxfId="3713" priority="2081"/>
    <cfRule type="duplicateValues" dxfId="3712" priority="2082"/>
    <cfRule type="duplicateValues" dxfId="3711" priority="2083"/>
    <cfRule type="duplicateValues" dxfId="3710" priority="2084"/>
  </conditionalFormatting>
  <conditionalFormatting sqref="K4">
    <cfRule type="duplicateValues" dxfId="3709" priority="34003"/>
    <cfRule type="duplicateValues" dxfId="3708" priority="34004"/>
    <cfRule type="duplicateValues" dxfId="3707" priority="34005"/>
  </conditionalFormatting>
  <conditionalFormatting sqref="K5">
    <cfRule type="duplicateValues" dxfId="3706" priority="2080"/>
    <cfRule type="duplicateValues" dxfId="3705" priority="2079"/>
    <cfRule type="duplicateValues" dxfId="3704" priority="2078"/>
    <cfRule type="duplicateValues" dxfId="3703" priority="2077"/>
  </conditionalFormatting>
  <conditionalFormatting sqref="K6">
    <cfRule type="duplicateValues" dxfId="3702" priority="30224"/>
    <cfRule type="duplicateValues" dxfId="3701" priority="30222"/>
    <cfRule type="duplicateValues" dxfId="3700" priority="30223"/>
  </conditionalFormatting>
  <conditionalFormatting sqref="K7">
    <cfRule type="duplicateValues" dxfId="3699" priority="2075"/>
    <cfRule type="duplicateValues" dxfId="3698" priority="2076"/>
    <cfRule type="duplicateValues" dxfId="3697" priority="2074"/>
    <cfRule type="duplicateValues" dxfId="3696" priority="2073"/>
  </conditionalFormatting>
  <conditionalFormatting sqref="K8">
    <cfRule type="duplicateValues" dxfId="3695" priority="30217"/>
    <cfRule type="duplicateValues" dxfId="3694" priority="30218"/>
    <cfRule type="duplicateValues" dxfId="3693" priority="30216"/>
  </conditionalFormatting>
  <conditionalFormatting sqref="K9">
    <cfRule type="duplicateValues" dxfId="3692" priority="2072"/>
    <cfRule type="duplicateValues" dxfId="3691" priority="2070"/>
    <cfRule type="duplicateValues" dxfId="3690" priority="2069"/>
    <cfRule type="duplicateValues" dxfId="3689" priority="2071"/>
  </conditionalFormatting>
  <conditionalFormatting sqref="K10">
    <cfRule type="duplicateValues" dxfId="3688" priority="30213"/>
    <cfRule type="duplicateValues" dxfId="3687" priority="30214"/>
    <cfRule type="duplicateValues" dxfId="3686" priority="30215"/>
  </conditionalFormatting>
  <conditionalFormatting sqref="K11">
    <cfRule type="duplicateValues" dxfId="3685" priority="2068"/>
    <cfRule type="duplicateValues" dxfId="3684" priority="2067"/>
    <cfRule type="duplicateValues" dxfId="3683" priority="2066"/>
    <cfRule type="duplicateValues" dxfId="3682" priority="2065"/>
  </conditionalFormatting>
  <conditionalFormatting sqref="K12">
    <cfRule type="duplicateValues" dxfId="3681" priority="30210"/>
    <cfRule type="duplicateValues" dxfId="3680" priority="30211"/>
    <cfRule type="duplicateValues" dxfId="3679" priority="30212"/>
  </conditionalFormatting>
  <conditionalFormatting sqref="K13">
    <cfRule type="duplicateValues" dxfId="3678" priority="30208"/>
    <cfRule type="duplicateValues" dxfId="3677" priority="30207"/>
    <cfRule type="duplicateValues" dxfId="3676" priority="30209"/>
  </conditionalFormatting>
  <conditionalFormatting sqref="K15:K16">
    <cfRule type="duplicateValues" dxfId="3675" priority="30206"/>
    <cfRule type="duplicateValues" dxfId="3674" priority="30204"/>
    <cfRule type="duplicateValues" dxfId="3673" priority="30205"/>
  </conditionalFormatting>
  <conditionalFormatting sqref="K17">
    <cfRule type="duplicateValues" dxfId="3672" priority="2060"/>
    <cfRule type="duplicateValues" dxfId="3671" priority="2059"/>
    <cfRule type="duplicateValues" dxfId="3670" priority="2058"/>
    <cfRule type="duplicateValues" dxfId="3669" priority="2057"/>
  </conditionalFormatting>
  <conditionalFormatting sqref="K19">
    <cfRule type="duplicateValues" dxfId="3668" priority="2056"/>
    <cfRule type="duplicateValues" dxfId="3667" priority="2055"/>
    <cfRule type="duplicateValues" dxfId="3666" priority="2054"/>
    <cfRule type="duplicateValues" dxfId="3665" priority="2053"/>
  </conditionalFormatting>
  <conditionalFormatting sqref="K20">
    <cfRule type="duplicateValues" dxfId="3664" priority="2051"/>
    <cfRule type="duplicateValues" dxfId="3663" priority="2052"/>
    <cfRule type="duplicateValues" dxfId="3662" priority="2049"/>
    <cfRule type="duplicateValues" dxfId="3661" priority="2050"/>
  </conditionalFormatting>
  <conditionalFormatting sqref="K21">
    <cfRule type="duplicateValues" dxfId="3660" priority="2045"/>
    <cfRule type="duplicateValues" dxfId="3659" priority="2046"/>
    <cfRule type="duplicateValues" dxfId="3658" priority="2047"/>
    <cfRule type="duplicateValues" dxfId="3657" priority="2048"/>
  </conditionalFormatting>
  <conditionalFormatting sqref="K23">
    <cfRule type="duplicateValues" dxfId="3656" priority="2043"/>
    <cfRule type="duplicateValues" dxfId="3655" priority="2044"/>
    <cfRule type="duplicateValues" dxfId="3654" priority="2042"/>
    <cfRule type="duplicateValues" dxfId="3653" priority="2041"/>
  </conditionalFormatting>
  <conditionalFormatting sqref="K24">
    <cfRule type="duplicateValues" dxfId="3652" priority="2040"/>
    <cfRule type="duplicateValues" dxfId="3651" priority="2039"/>
    <cfRule type="duplicateValues" dxfId="3650" priority="2038"/>
    <cfRule type="duplicateValues" dxfId="3649" priority="2037"/>
  </conditionalFormatting>
  <conditionalFormatting sqref="K25">
    <cfRule type="duplicateValues" dxfId="3648" priority="30197"/>
    <cfRule type="duplicateValues" dxfId="3647" priority="30196"/>
    <cfRule type="duplicateValues" dxfId="3646" priority="30195"/>
  </conditionalFormatting>
  <conditionalFormatting sqref="K26">
    <cfRule type="duplicateValues" dxfId="3645" priority="2036"/>
    <cfRule type="duplicateValues" dxfId="3644" priority="2035"/>
    <cfRule type="duplicateValues" dxfId="3643" priority="2034"/>
    <cfRule type="duplicateValues" dxfId="3642" priority="2033"/>
  </conditionalFormatting>
  <conditionalFormatting sqref="K27">
    <cfRule type="duplicateValues" dxfId="3641" priority="2029"/>
    <cfRule type="duplicateValues" dxfId="3640" priority="2032"/>
    <cfRule type="duplicateValues" dxfId="3639" priority="2031"/>
    <cfRule type="duplicateValues" dxfId="3638" priority="2030"/>
  </conditionalFormatting>
  <conditionalFormatting sqref="K28">
    <cfRule type="duplicateValues" dxfId="3637" priority="30194"/>
    <cfRule type="duplicateValues" dxfId="3636" priority="30192"/>
    <cfRule type="duplicateValues" dxfId="3635" priority="30193"/>
  </conditionalFormatting>
  <conditionalFormatting sqref="K29">
    <cfRule type="duplicateValues" dxfId="3634" priority="2026"/>
    <cfRule type="duplicateValues" dxfId="3633" priority="2027"/>
    <cfRule type="duplicateValues" dxfId="3632" priority="2028"/>
    <cfRule type="duplicateValues" dxfId="3631" priority="2025"/>
  </conditionalFormatting>
  <conditionalFormatting sqref="K30">
    <cfRule type="duplicateValues" dxfId="3630" priority="2022"/>
    <cfRule type="duplicateValues" dxfId="3629" priority="2021"/>
    <cfRule type="duplicateValues" dxfId="3628" priority="2023"/>
    <cfRule type="duplicateValues" dxfId="3627" priority="2024"/>
  </conditionalFormatting>
  <conditionalFormatting sqref="K31">
    <cfRule type="duplicateValues" dxfId="3626" priority="2020"/>
    <cfRule type="duplicateValues" dxfId="3625" priority="2019"/>
    <cfRule type="duplicateValues" dxfId="3624" priority="2018"/>
    <cfRule type="duplicateValues" dxfId="3623" priority="2017"/>
  </conditionalFormatting>
  <conditionalFormatting sqref="K32">
    <cfRule type="duplicateValues" dxfId="3622" priority="2015"/>
    <cfRule type="duplicateValues" dxfId="3621" priority="2016"/>
    <cfRule type="duplicateValues" dxfId="3620" priority="2014"/>
    <cfRule type="duplicateValues" dxfId="3619" priority="2013"/>
  </conditionalFormatting>
  <conditionalFormatting sqref="K33:K35">
    <cfRule type="duplicateValues" dxfId="3618" priority="2012"/>
    <cfRule type="duplicateValues" dxfId="3617" priority="2011"/>
    <cfRule type="duplicateValues" dxfId="3616" priority="2010"/>
    <cfRule type="duplicateValues" dxfId="3615" priority="2009"/>
  </conditionalFormatting>
  <conditionalFormatting sqref="K36">
    <cfRule type="duplicateValues" dxfId="3614" priority="2008"/>
    <cfRule type="duplicateValues" dxfId="3613" priority="2007"/>
    <cfRule type="duplicateValues" dxfId="3612" priority="2006"/>
    <cfRule type="duplicateValues" dxfId="3611" priority="2005"/>
  </conditionalFormatting>
  <conditionalFormatting sqref="K37">
    <cfRule type="duplicateValues" dxfId="3610" priority="2001"/>
    <cfRule type="duplicateValues" dxfId="3609" priority="2002"/>
    <cfRule type="duplicateValues" dxfId="3608" priority="2004"/>
    <cfRule type="duplicateValues" dxfId="3607" priority="2003"/>
  </conditionalFormatting>
  <conditionalFormatting sqref="K38">
    <cfRule type="duplicateValues" dxfId="3606" priority="1997"/>
    <cfRule type="duplicateValues" dxfId="3605" priority="1999"/>
    <cfRule type="duplicateValues" dxfId="3604" priority="1998"/>
    <cfRule type="duplicateValues" dxfId="3603" priority="2000"/>
  </conditionalFormatting>
  <conditionalFormatting sqref="K39">
    <cfRule type="duplicateValues" dxfId="3602" priority="1993"/>
    <cfRule type="duplicateValues" dxfId="3601" priority="1995"/>
    <cfRule type="duplicateValues" dxfId="3600" priority="1996"/>
    <cfRule type="duplicateValues" dxfId="3599" priority="1994"/>
  </conditionalFormatting>
  <conditionalFormatting sqref="K40">
    <cfRule type="duplicateValues" dxfId="3598" priority="1990"/>
    <cfRule type="duplicateValues" dxfId="3597" priority="1991"/>
    <cfRule type="duplicateValues" dxfId="3596" priority="1992"/>
    <cfRule type="duplicateValues" dxfId="3595" priority="1989"/>
  </conditionalFormatting>
  <conditionalFormatting sqref="K41">
    <cfRule type="duplicateValues" dxfId="3594" priority="1985"/>
    <cfRule type="duplicateValues" dxfId="3593" priority="1986"/>
    <cfRule type="duplicateValues" dxfId="3592" priority="1987"/>
    <cfRule type="duplicateValues" dxfId="3591" priority="1988"/>
  </conditionalFormatting>
  <conditionalFormatting sqref="K42">
    <cfRule type="duplicateValues" dxfId="3590" priority="15920"/>
    <cfRule type="duplicateValues" dxfId="3589" priority="15919"/>
    <cfRule type="duplicateValues" dxfId="3588" priority="15921"/>
  </conditionalFormatting>
  <conditionalFormatting sqref="K43">
    <cfRule type="duplicateValues" dxfId="3587" priority="1982"/>
    <cfRule type="duplicateValues" dxfId="3586" priority="1983"/>
    <cfRule type="duplicateValues" dxfId="3585" priority="1984"/>
    <cfRule type="duplicateValues" dxfId="3584" priority="1981"/>
  </conditionalFormatting>
  <conditionalFormatting sqref="K44">
    <cfRule type="duplicateValues" dxfId="3583" priority="1978"/>
    <cfRule type="duplicateValues" dxfId="3582" priority="1980"/>
    <cfRule type="duplicateValues" dxfId="3581" priority="1979"/>
    <cfRule type="duplicateValues" dxfId="3580" priority="1977"/>
  </conditionalFormatting>
  <conditionalFormatting sqref="K45">
    <cfRule type="duplicateValues" dxfId="3579" priority="1973"/>
    <cfRule type="duplicateValues" dxfId="3578" priority="1974"/>
    <cfRule type="duplicateValues" dxfId="3577" priority="1975"/>
    <cfRule type="duplicateValues" dxfId="3576" priority="1976"/>
  </conditionalFormatting>
  <conditionalFormatting sqref="K46">
    <cfRule type="duplicateValues" dxfId="3575" priority="1972"/>
    <cfRule type="duplicateValues" dxfId="3574" priority="1971"/>
    <cfRule type="duplicateValues" dxfId="3573" priority="1970"/>
    <cfRule type="duplicateValues" dxfId="3572" priority="1969"/>
  </conditionalFormatting>
  <conditionalFormatting sqref="K47">
    <cfRule type="duplicateValues" dxfId="3571" priority="1968"/>
    <cfRule type="duplicateValues" dxfId="3570" priority="1967"/>
    <cfRule type="duplicateValues" dxfId="3569" priority="1966"/>
    <cfRule type="duplicateValues" dxfId="3568" priority="1965"/>
  </conditionalFormatting>
  <conditionalFormatting sqref="K48:K49">
    <cfRule type="duplicateValues" dxfId="3567" priority="1964"/>
    <cfRule type="duplicateValues" dxfId="3566" priority="1963"/>
    <cfRule type="duplicateValues" dxfId="3565" priority="1962"/>
    <cfRule type="duplicateValues" dxfId="3564" priority="1961"/>
  </conditionalFormatting>
  <conditionalFormatting sqref="K50">
    <cfRule type="duplicateValues" dxfId="3563" priority="1957"/>
    <cfRule type="duplicateValues" dxfId="3562" priority="1958"/>
    <cfRule type="duplicateValues" dxfId="3561" priority="1959"/>
    <cfRule type="duplicateValues" dxfId="3560" priority="1960"/>
  </conditionalFormatting>
  <conditionalFormatting sqref="K51">
    <cfRule type="duplicateValues" dxfId="3559" priority="30159"/>
    <cfRule type="duplicateValues" dxfId="3558" priority="30158"/>
    <cfRule type="duplicateValues" dxfId="3557" priority="30157"/>
  </conditionalFormatting>
  <conditionalFormatting sqref="K52:K53">
    <cfRule type="duplicateValues" dxfId="3556" priority="1954"/>
    <cfRule type="duplicateValues" dxfId="3555" priority="1953"/>
    <cfRule type="duplicateValues" dxfId="3554" priority="1956"/>
    <cfRule type="duplicateValues" dxfId="3553" priority="1955"/>
  </conditionalFormatting>
  <conditionalFormatting sqref="K54">
    <cfRule type="duplicateValues" dxfId="3552" priority="1952"/>
    <cfRule type="duplicateValues" dxfId="3551" priority="1951"/>
    <cfRule type="duplicateValues" dxfId="3550" priority="1950"/>
    <cfRule type="duplicateValues" dxfId="3549" priority="1949"/>
  </conditionalFormatting>
  <conditionalFormatting sqref="K55">
    <cfRule type="duplicateValues" dxfId="3548" priority="1948"/>
    <cfRule type="duplicateValues" dxfId="3547" priority="1946"/>
    <cfRule type="duplicateValues" dxfId="3546" priority="1945"/>
    <cfRule type="duplicateValues" dxfId="3545" priority="1947"/>
  </conditionalFormatting>
  <conditionalFormatting sqref="K56">
    <cfRule type="duplicateValues" dxfId="3544" priority="1944"/>
    <cfRule type="duplicateValues" dxfId="3543" priority="1943"/>
    <cfRule type="duplicateValues" dxfId="3542" priority="1942"/>
    <cfRule type="duplicateValues" dxfId="3541" priority="1941"/>
  </conditionalFormatting>
  <conditionalFormatting sqref="K57">
    <cfRule type="duplicateValues" dxfId="3540" priority="1937"/>
    <cfRule type="duplicateValues" dxfId="3539" priority="1940"/>
    <cfRule type="duplicateValues" dxfId="3538" priority="1939"/>
    <cfRule type="duplicateValues" dxfId="3537" priority="1938"/>
  </conditionalFormatting>
  <conditionalFormatting sqref="K58">
    <cfRule type="duplicateValues" dxfId="3536" priority="1936"/>
    <cfRule type="duplicateValues" dxfId="3535" priority="1934"/>
    <cfRule type="duplicateValues" dxfId="3534" priority="1935"/>
    <cfRule type="duplicateValues" dxfId="3533" priority="1933"/>
  </conditionalFormatting>
  <conditionalFormatting sqref="K59">
    <cfRule type="duplicateValues" dxfId="3532" priority="15895"/>
    <cfRule type="duplicateValues" dxfId="3531" priority="15896"/>
    <cfRule type="duplicateValues" dxfId="3530" priority="15897"/>
  </conditionalFormatting>
  <conditionalFormatting sqref="K60">
    <cfRule type="duplicateValues" dxfId="3529" priority="1932"/>
    <cfRule type="duplicateValues" dxfId="3528" priority="1931"/>
    <cfRule type="duplicateValues" dxfId="3527" priority="1930"/>
    <cfRule type="duplicateValues" dxfId="3526" priority="1929"/>
  </conditionalFormatting>
  <conditionalFormatting sqref="K61">
    <cfRule type="duplicateValues" dxfId="3525" priority="1928"/>
    <cfRule type="duplicateValues" dxfId="3524" priority="1927"/>
    <cfRule type="duplicateValues" dxfId="3523" priority="1926"/>
    <cfRule type="duplicateValues" dxfId="3522" priority="1925"/>
  </conditionalFormatting>
  <conditionalFormatting sqref="K62">
    <cfRule type="duplicateValues" dxfId="3521" priority="1924"/>
    <cfRule type="duplicateValues" dxfId="3520" priority="1923"/>
    <cfRule type="duplicateValues" dxfId="3519" priority="1922"/>
    <cfRule type="duplicateValues" dxfId="3518" priority="1921"/>
  </conditionalFormatting>
  <conditionalFormatting sqref="K63">
    <cfRule type="duplicateValues" dxfId="3517" priority="30133"/>
    <cfRule type="duplicateValues" dxfId="3516" priority="30134"/>
    <cfRule type="duplicateValues" dxfId="3515" priority="30135"/>
  </conditionalFormatting>
  <conditionalFormatting sqref="K64">
    <cfRule type="duplicateValues" dxfId="3514" priority="1917"/>
    <cfRule type="duplicateValues" dxfId="3513" priority="1920"/>
    <cfRule type="duplicateValues" dxfId="3512" priority="1919"/>
    <cfRule type="duplicateValues" dxfId="3511" priority="1918"/>
  </conditionalFormatting>
  <conditionalFormatting sqref="K65">
    <cfRule type="duplicateValues" dxfId="3510" priority="1916"/>
    <cfRule type="duplicateValues" dxfId="3509" priority="1915"/>
    <cfRule type="duplicateValues" dxfId="3508" priority="1914"/>
    <cfRule type="duplicateValues" dxfId="3507" priority="1913"/>
  </conditionalFormatting>
  <conditionalFormatting sqref="K66">
    <cfRule type="duplicateValues" dxfId="3506" priority="1912"/>
    <cfRule type="duplicateValues" dxfId="3505" priority="1911"/>
    <cfRule type="duplicateValues" dxfId="3504" priority="1910"/>
    <cfRule type="duplicateValues" dxfId="3503" priority="1909"/>
  </conditionalFormatting>
  <conditionalFormatting sqref="K67:K69">
    <cfRule type="duplicateValues" dxfId="3502" priority="1907"/>
    <cfRule type="duplicateValues" dxfId="3501" priority="1908"/>
    <cfRule type="duplicateValues" dxfId="3500" priority="1906"/>
    <cfRule type="duplicateValues" dxfId="3499" priority="1905"/>
  </conditionalFormatting>
  <conditionalFormatting sqref="K70">
    <cfRule type="duplicateValues" dxfId="3498" priority="1904"/>
    <cfRule type="duplicateValues" dxfId="3497" priority="1903"/>
    <cfRule type="duplicateValues" dxfId="3496" priority="1902"/>
    <cfRule type="duplicateValues" dxfId="3495" priority="1901"/>
  </conditionalFormatting>
  <conditionalFormatting sqref="K71">
    <cfRule type="duplicateValues" dxfId="3494" priority="1899"/>
    <cfRule type="duplicateValues" dxfId="3493" priority="1898"/>
    <cfRule type="duplicateValues" dxfId="3492" priority="1897"/>
    <cfRule type="duplicateValues" dxfId="3491" priority="1900"/>
  </conditionalFormatting>
  <conditionalFormatting sqref="K72">
    <cfRule type="duplicateValues" dxfId="3490" priority="1893"/>
    <cfRule type="duplicateValues" dxfId="3489" priority="1894"/>
    <cfRule type="duplicateValues" dxfId="3488" priority="1895"/>
    <cfRule type="duplicateValues" dxfId="3487" priority="1896"/>
  </conditionalFormatting>
  <conditionalFormatting sqref="K73">
    <cfRule type="duplicateValues" dxfId="3486" priority="1890"/>
    <cfRule type="duplicateValues" dxfId="3485" priority="1892"/>
    <cfRule type="duplicateValues" dxfId="3484" priority="1891"/>
    <cfRule type="duplicateValues" dxfId="3483" priority="1889"/>
  </conditionalFormatting>
  <conditionalFormatting sqref="K74">
    <cfRule type="duplicateValues" dxfId="3482" priority="1888"/>
    <cfRule type="duplicateValues" dxfId="3481" priority="1887"/>
    <cfRule type="duplicateValues" dxfId="3480" priority="1886"/>
    <cfRule type="duplicateValues" dxfId="3479" priority="1885"/>
  </conditionalFormatting>
  <conditionalFormatting sqref="K75">
    <cfRule type="duplicateValues" dxfId="3478" priority="1884"/>
    <cfRule type="duplicateValues" dxfId="3477" priority="1882"/>
    <cfRule type="duplicateValues" dxfId="3476" priority="1883"/>
    <cfRule type="duplicateValues" dxfId="3475" priority="1881"/>
  </conditionalFormatting>
  <conditionalFormatting sqref="K76">
    <cfRule type="duplicateValues" dxfId="3474" priority="1877"/>
    <cfRule type="duplicateValues" dxfId="3473" priority="1879"/>
    <cfRule type="duplicateValues" dxfId="3472" priority="1880"/>
    <cfRule type="duplicateValues" dxfId="3471" priority="1878"/>
  </conditionalFormatting>
  <conditionalFormatting sqref="K77">
    <cfRule type="duplicateValues" dxfId="3470" priority="1875"/>
    <cfRule type="duplicateValues" dxfId="3469" priority="1874"/>
    <cfRule type="duplicateValues" dxfId="3468" priority="1873"/>
    <cfRule type="duplicateValues" dxfId="3467" priority="1876"/>
  </conditionalFormatting>
  <conditionalFormatting sqref="K78">
    <cfRule type="duplicateValues" dxfId="3466" priority="1869"/>
    <cfRule type="duplicateValues" dxfId="3465" priority="1872"/>
    <cfRule type="duplicateValues" dxfId="3464" priority="1871"/>
    <cfRule type="duplicateValues" dxfId="3463" priority="1870"/>
  </conditionalFormatting>
  <conditionalFormatting sqref="K79">
    <cfRule type="duplicateValues" dxfId="3462" priority="1866"/>
    <cfRule type="duplicateValues" dxfId="3461" priority="1867"/>
    <cfRule type="duplicateValues" dxfId="3460" priority="1868"/>
    <cfRule type="duplicateValues" dxfId="3459" priority="1865"/>
  </conditionalFormatting>
  <conditionalFormatting sqref="K80">
    <cfRule type="duplicateValues" dxfId="3458" priority="15861"/>
    <cfRule type="duplicateValues" dxfId="3457" priority="15859"/>
    <cfRule type="duplicateValues" dxfId="3456" priority="15860"/>
  </conditionalFormatting>
  <conditionalFormatting sqref="K81">
    <cfRule type="duplicateValues" dxfId="3455" priority="1861"/>
    <cfRule type="duplicateValues" dxfId="3454" priority="1862"/>
    <cfRule type="duplicateValues" dxfId="3453" priority="1864"/>
    <cfRule type="duplicateValues" dxfId="3452" priority="1863"/>
  </conditionalFormatting>
  <conditionalFormatting sqref="K82">
    <cfRule type="duplicateValues" dxfId="3451" priority="1857"/>
    <cfRule type="duplicateValues" dxfId="3450" priority="1858"/>
    <cfRule type="duplicateValues" dxfId="3449" priority="1859"/>
    <cfRule type="duplicateValues" dxfId="3448" priority="1860"/>
  </conditionalFormatting>
  <conditionalFormatting sqref="K83">
    <cfRule type="duplicateValues" dxfId="3447" priority="1854"/>
    <cfRule type="duplicateValues" dxfId="3446" priority="1855"/>
    <cfRule type="duplicateValues" dxfId="3445" priority="1853"/>
    <cfRule type="duplicateValues" dxfId="3444" priority="1856"/>
  </conditionalFormatting>
  <conditionalFormatting sqref="K84">
    <cfRule type="duplicateValues" dxfId="3443" priority="1849"/>
    <cfRule type="duplicateValues" dxfId="3442" priority="1852"/>
    <cfRule type="duplicateValues" dxfId="3441" priority="1850"/>
    <cfRule type="duplicateValues" dxfId="3440" priority="1851"/>
  </conditionalFormatting>
  <conditionalFormatting sqref="K85">
    <cfRule type="duplicateValues" dxfId="3439" priority="1845"/>
    <cfRule type="duplicateValues" dxfId="3438" priority="1848"/>
    <cfRule type="duplicateValues" dxfId="3437" priority="1847"/>
    <cfRule type="duplicateValues" dxfId="3436" priority="1846"/>
  </conditionalFormatting>
  <conditionalFormatting sqref="K86">
    <cfRule type="duplicateValues" dxfId="3435" priority="1841"/>
    <cfRule type="duplicateValues" dxfId="3434" priority="1842"/>
    <cfRule type="duplicateValues" dxfId="3433" priority="1843"/>
    <cfRule type="duplicateValues" dxfId="3432" priority="1844"/>
  </conditionalFormatting>
  <conditionalFormatting sqref="K87">
    <cfRule type="duplicateValues" dxfId="3431" priority="1837"/>
    <cfRule type="duplicateValues" dxfId="3430" priority="1840"/>
    <cfRule type="duplicateValues" dxfId="3429" priority="1839"/>
    <cfRule type="duplicateValues" dxfId="3428" priority="1838"/>
  </conditionalFormatting>
  <conditionalFormatting sqref="K88">
    <cfRule type="duplicateValues" dxfId="3427" priority="1836"/>
    <cfRule type="duplicateValues" dxfId="3426" priority="1835"/>
    <cfRule type="duplicateValues" dxfId="3425" priority="1834"/>
    <cfRule type="duplicateValues" dxfId="3424" priority="1833"/>
  </conditionalFormatting>
  <conditionalFormatting sqref="K89">
    <cfRule type="duplicateValues" dxfId="3423" priority="15839"/>
    <cfRule type="duplicateValues" dxfId="3422" priority="15840"/>
    <cfRule type="duplicateValues" dxfId="3421" priority="15838"/>
  </conditionalFormatting>
  <conditionalFormatting sqref="K90">
    <cfRule type="duplicateValues" dxfId="3420" priority="15835"/>
    <cfRule type="duplicateValues" dxfId="3419" priority="15836"/>
    <cfRule type="duplicateValues" dxfId="3418" priority="15837"/>
  </conditionalFormatting>
  <conditionalFormatting sqref="K91">
    <cfRule type="duplicateValues" dxfId="3417" priority="1832"/>
    <cfRule type="duplicateValues" dxfId="3416" priority="1831"/>
    <cfRule type="duplicateValues" dxfId="3415" priority="1830"/>
    <cfRule type="duplicateValues" dxfId="3414" priority="1829"/>
  </conditionalFormatting>
  <conditionalFormatting sqref="K92">
    <cfRule type="duplicateValues" dxfId="3413" priority="1828"/>
    <cfRule type="duplicateValues" dxfId="3412" priority="1827"/>
    <cfRule type="duplicateValues" dxfId="3411" priority="1826"/>
    <cfRule type="duplicateValues" dxfId="3410" priority="1825"/>
  </conditionalFormatting>
  <conditionalFormatting sqref="K93">
    <cfRule type="duplicateValues" dxfId="3409" priority="1824"/>
    <cfRule type="duplicateValues" dxfId="3408" priority="1823"/>
    <cfRule type="duplicateValues" dxfId="3407" priority="1822"/>
    <cfRule type="duplicateValues" dxfId="3406" priority="1821"/>
  </conditionalFormatting>
  <conditionalFormatting sqref="K94">
    <cfRule type="duplicateValues" dxfId="3405" priority="1819"/>
    <cfRule type="duplicateValues" dxfId="3404" priority="1818"/>
    <cfRule type="duplicateValues" dxfId="3403" priority="1817"/>
    <cfRule type="duplicateValues" dxfId="3402" priority="1820"/>
  </conditionalFormatting>
  <conditionalFormatting sqref="K95">
    <cfRule type="duplicateValues" dxfId="3401" priority="1816"/>
    <cfRule type="duplicateValues" dxfId="3400" priority="1815"/>
    <cfRule type="duplicateValues" dxfId="3399" priority="1813"/>
    <cfRule type="duplicateValues" dxfId="3398" priority="1814"/>
  </conditionalFormatting>
  <conditionalFormatting sqref="K96">
    <cfRule type="duplicateValues" dxfId="3397" priority="1810"/>
    <cfRule type="duplicateValues" dxfId="3396" priority="1809"/>
    <cfRule type="duplicateValues" dxfId="3395" priority="1812"/>
    <cfRule type="duplicateValues" dxfId="3394" priority="1811"/>
  </conditionalFormatting>
  <conditionalFormatting sqref="K97">
    <cfRule type="duplicateValues" dxfId="3393" priority="15818"/>
    <cfRule type="duplicateValues" dxfId="3392" priority="15819"/>
    <cfRule type="duplicateValues" dxfId="3391" priority="15817"/>
  </conditionalFormatting>
  <conditionalFormatting sqref="K98">
    <cfRule type="duplicateValues" dxfId="3390" priority="1808"/>
    <cfRule type="duplicateValues" dxfId="3389" priority="1807"/>
    <cfRule type="duplicateValues" dxfId="3388" priority="1806"/>
    <cfRule type="duplicateValues" dxfId="3387" priority="1805"/>
  </conditionalFormatting>
  <conditionalFormatting sqref="K99">
    <cfRule type="duplicateValues" dxfId="3386" priority="1804"/>
    <cfRule type="duplicateValues" dxfId="3385" priority="1801"/>
    <cfRule type="duplicateValues" dxfId="3384" priority="1803"/>
    <cfRule type="duplicateValues" dxfId="3383" priority="1802"/>
  </conditionalFormatting>
  <conditionalFormatting sqref="K100">
    <cfRule type="duplicateValues" dxfId="3382" priority="1800"/>
    <cfRule type="duplicateValues" dxfId="3381" priority="1797"/>
    <cfRule type="duplicateValues" dxfId="3380" priority="1798"/>
    <cfRule type="duplicateValues" dxfId="3379" priority="1799"/>
  </conditionalFormatting>
  <conditionalFormatting sqref="K101">
    <cfRule type="duplicateValues" dxfId="3378" priority="1793"/>
    <cfRule type="duplicateValues" dxfId="3377" priority="1794"/>
    <cfRule type="duplicateValues" dxfId="3376" priority="1795"/>
    <cfRule type="duplicateValues" dxfId="3375" priority="1796"/>
  </conditionalFormatting>
  <conditionalFormatting sqref="K102">
    <cfRule type="duplicateValues" dxfId="3374" priority="1790"/>
    <cfRule type="duplicateValues" dxfId="3373" priority="1791"/>
    <cfRule type="duplicateValues" dxfId="3372" priority="1792"/>
    <cfRule type="duplicateValues" dxfId="3371" priority="1789"/>
  </conditionalFormatting>
  <conditionalFormatting sqref="K103">
    <cfRule type="duplicateValues" dxfId="3370" priority="1788"/>
    <cfRule type="duplicateValues" dxfId="3369" priority="1786"/>
    <cfRule type="duplicateValues" dxfId="3368" priority="1785"/>
    <cfRule type="duplicateValues" dxfId="3367" priority="1787"/>
  </conditionalFormatting>
  <conditionalFormatting sqref="K104">
    <cfRule type="duplicateValues" dxfId="3366" priority="1783"/>
    <cfRule type="duplicateValues" dxfId="3365" priority="1784"/>
    <cfRule type="duplicateValues" dxfId="3364" priority="1781"/>
    <cfRule type="duplicateValues" dxfId="3363" priority="1782"/>
  </conditionalFormatting>
  <conditionalFormatting sqref="K105">
    <cfRule type="duplicateValues" dxfId="3362" priority="1780"/>
    <cfRule type="duplicateValues" dxfId="3361" priority="1779"/>
    <cfRule type="duplicateValues" dxfId="3360" priority="1778"/>
    <cfRule type="duplicateValues" dxfId="3359" priority="1777"/>
  </conditionalFormatting>
  <conditionalFormatting sqref="K106">
    <cfRule type="duplicateValues" dxfId="3358" priority="1776"/>
    <cfRule type="duplicateValues" dxfId="3357" priority="1775"/>
    <cfRule type="duplicateValues" dxfId="3356" priority="1774"/>
    <cfRule type="duplicateValues" dxfId="3355" priority="1773"/>
  </conditionalFormatting>
  <conditionalFormatting sqref="K107">
    <cfRule type="duplicateValues" dxfId="3354" priority="1772"/>
    <cfRule type="duplicateValues" dxfId="3353" priority="1771"/>
    <cfRule type="duplicateValues" dxfId="3352" priority="1769"/>
    <cfRule type="duplicateValues" dxfId="3351" priority="1770"/>
  </conditionalFormatting>
  <conditionalFormatting sqref="K108">
    <cfRule type="duplicateValues" dxfId="3350" priority="1765"/>
    <cfRule type="duplicateValues" dxfId="3349" priority="1766"/>
    <cfRule type="duplicateValues" dxfId="3348" priority="1767"/>
    <cfRule type="duplicateValues" dxfId="3347" priority="1768"/>
  </conditionalFormatting>
  <conditionalFormatting sqref="K109">
    <cfRule type="duplicateValues" dxfId="3346" priority="1764"/>
    <cfRule type="duplicateValues" dxfId="3345" priority="1761"/>
    <cfRule type="duplicateValues" dxfId="3344" priority="1762"/>
    <cfRule type="duplicateValues" dxfId="3343" priority="1763"/>
  </conditionalFormatting>
  <conditionalFormatting sqref="K110">
    <cfRule type="duplicateValues" dxfId="3342" priority="1757"/>
    <cfRule type="duplicateValues" dxfId="3341" priority="1758"/>
    <cfRule type="duplicateValues" dxfId="3340" priority="1759"/>
    <cfRule type="duplicateValues" dxfId="3339" priority="1760"/>
  </conditionalFormatting>
  <conditionalFormatting sqref="K111">
    <cfRule type="duplicateValues" dxfId="3338" priority="1753"/>
    <cfRule type="duplicateValues" dxfId="3337" priority="1754"/>
    <cfRule type="duplicateValues" dxfId="3336" priority="1755"/>
    <cfRule type="duplicateValues" dxfId="3335" priority="1756"/>
  </conditionalFormatting>
  <conditionalFormatting sqref="K112">
    <cfRule type="duplicateValues" dxfId="3334" priority="1749"/>
    <cfRule type="duplicateValues" dxfId="3333" priority="1750"/>
    <cfRule type="duplicateValues" dxfId="3332" priority="1751"/>
    <cfRule type="duplicateValues" dxfId="3331" priority="1752"/>
  </conditionalFormatting>
  <conditionalFormatting sqref="K113">
    <cfRule type="duplicateValues" dxfId="3330" priority="1748"/>
    <cfRule type="duplicateValues" dxfId="3329" priority="1745"/>
    <cfRule type="duplicateValues" dxfId="3328" priority="1746"/>
    <cfRule type="duplicateValues" dxfId="3327" priority="1747"/>
  </conditionalFormatting>
  <conditionalFormatting sqref="K114">
    <cfRule type="duplicateValues" dxfId="3326" priority="15769"/>
    <cfRule type="duplicateValues" dxfId="3325" priority="15770"/>
    <cfRule type="duplicateValues" dxfId="3324" priority="15771"/>
  </conditionalFormatting>
  <conditionalFormatting sqref="K115">
    <cfRule type="duplicateValues" dxfId="3323" priority="1742"/>
    <cfRule type="duplicateValues" dxfId="3322" priority="1741"/>
    <cfRule type="duplicateValues" dxfId="3321" priority="1744"/>
    <cfRule type="duplicateValues" dxfId="3320" priority="1743"/>
  </conditionalFormatting>
  <conditionalFormatting sqref="K116">
    <cfRule type="duplicateValues" dxfId="3319" priority="1739"/>
    <cfRule type="duplicateValues" dxfId="3318" priority="1738"/>
    <cfRule type="duplicateValues" dxfId="3317" priority="1740"/>
    <cfRule type="duplicateValues" dxfId="3316" priority="1737"/>
  </conditionalFormatting>
  <conditionalFormatting sqref="K117">
    <cfRule type="duplicateValues" dxfId="3315" priority="1734"/>
    <cfRule type="duplicateValues" dxfId="3314" priority="1735"/>
    <cfRule type="duplicateValues" dxfId="3313" priority="1736"/>
    <cfRule type="duplicateValues" dxfId="3312" priority="1733"/>
  </conditionalFormatting>
  <conditionalFormatting sqref="K118">
    <cfRule type="duplicateValues" dxfId="3311" priority="1732"/>
    <cfRule type="duplicateValues" dxfId="3310" priority="1731"/>
    <cfRule type="duplicateValues" dxfId="3309" priority="1730"/>
    <cfRule type="duplicateValues" dxfId="3308" priority="1729"/>
  </conditionalFormatting>
  <conditionalFormatting sqref="K119">
    <cfRule type="duplicateValues" dxfId="3307" priority="1727"/>
    <cfRule type="duplicateValues" dxfId="3306" priority="1725"/>
    <cfRule type="duplicateValues" dxfId="3305" priority="1726"/>
    <cfRule type="duplicateValues" dxfId="3304" priority="1728"/>
  </conditionalFormatting>
  <conditionalFormatting sqref="K120">
    <cfRule type="duplicateValues" dxfId="3303" priority="1721"/>
    <cfRule type="duplicateValues" dxfId="3302" priority="1724"/>
    <cfRule type="duplicateValues" dxfId="3301" priority="1722"/>
    <cfRule type="duplicateValues" dxfId="3300" priority="1723"/>
  </conditionalFormatting>
  <conditionalFormatting sqref="K121">
    <cfRule type="duplicateValues" dxfId="3299" priority="1720"/>
    <cfRule type="duplicateValues" dxfId="3298" priority="1719"/>
    <cfRule type="duplicateValues" dxfId="3297" priority="1718"/>
    <cfRule type="duplicateValues" dxfId="3296" priority="1717"/>
  </conditionalFormatting>
  <conditionalFormatting sqref="K122">
    <cfRule type="duplicateValues" dxfId="3295" priority="1683"/>
    <cfRule type="duplicateValues" dxfId="3294" priority="1682"/>
    <cfRule type="duplicateValues" dxfId="3293" priority="1681"/>
    <cfRule type="duplicateValues" dxfId="3292" priority="1680"/>
  </conditionalFormatting>
  <conditionalFormatting sqref="K123">
    <cfRule type="duplicateValues" dxfId="3291" priority="1713"/>
    <cfRule type="duplicateValues" dxfId="3290" priority="1714"/>
    <cfRule type="duplicateValues" dxfId="3289" priority="1715"/>
    <cfRule type="duplicateValues" dxfId="3288" priority="1716"/>
  </conditionalFormatting>
  <conditionalFormatting sqref="K123:K124">
    <cfRule type="duplicateValues" dxfId="3287" priority="1712"/>
    <cfRule type="duplicateValues" dxfId="3286" priority="1711"/>
    <cfRule type="duplicateValues" dxfId="3285" priority="1710"/>
    <cfRule type="duplicateValues" dxfId="3284" priority="1709"/>
  </conditionalFormatting>
  <conditionalFormatting sqref="K123:K130">
    <cfRule type="duplicateValues" dxfId="3283" priority="1684"/>
  </conditionalFormatting>
  <conditionalFormatting sqref="K124:K125">
    <cfRule type="duplicateValues" dxfId="3282" priority="1705"/>
    <cfRule type="duplicateValues" dxfId="3281" priority="1708"/>
    <cfRule type="duplicateValues" dxfId="3280" priority="1707"/>
    <cfRule type="duplicateValues" dxfId="3279" priority="1706"/>
  </conditionalFormatting>
  <conditionalFormatting sqref="K125:K126">
    <cfRule type="duplicateValues" dxfId="3278" priority="1704"/>
    <cfRule type="duplicateValues" dxfId="3277" priority="1703"/>
    <cfRule type="duplicateValues" dxfId="3276" priority="1702"/>
    <cfRule type="duplicateValues" dxfId="3275" priority="1701"/>
  </conditionalFormatting>
  <conditionalFormatting sqref="K126:K127">
    <cfRule type="duplicateValues" dxfId="3274" priority="1698"/>
    <cfRule type="duplicateValues" dxfId="3273" priority="1697"/>
    <cfRule type="duplicateValues" dxfId="3272" priority="1699"/>
    <cfRule type="duplicateValues" dxfId="3271" priority="1700"/>
  </conditionalFormatting>
  <conditionalFormatting sqref="K127:K128">
    <cfRule type="duplicateValues" dxfId="3270" priority="1695"/>
    <cfRule type="duplicateValues" dxfId="3269" priority="1696"/>
    <cfRule type="duplicateValues" dxfId="3268" priority="1694"/>
    <cfRule type="duplicateValues" dxfId="3267" priority="1693"/>
  </conditionalFormatting>
  <conditionalFormatting sqref="K128:K129">
    <cfRule type="duplicateValues" dxfId="3266" priority="1692"/>
    <cfRule type="duplicateValues" dxfId="3265" priority="1689"/>
    <cfRule type="duplicateValues" dxfId="3264" priority="1691"/>
    <cfRule type="duplicateValues" dxfId="3263" priority="1690"/>
  </conditionalFormatting>
  <conditionalFormatting sqref="K129:K130">
    <cfRule type="duplicateValues" dxfId="3262" priority="1688"/>
    <cfRule type="duplicateValues" dxfId="3261" priority="1687"/>
    <cfRule type="duplicateValues" dxfId="3260" priority="1686"/>
    <cfRule type="duplicateValues" dxfId="3259" priority="1685"/>
  </conditionalFormatting>
  <conditionalFormatting sqref="K130">
    <cfRule type="duplicateValues" dxfId="3258" priority="15729"/>
    <cfRule type="duplicateValues" dxfId="3257" priority="15728"/>
    <cfRule type="duplicateValues" dxfId="3256" priority="15727"/>
  </conditionalFormatting>
  <conditionalFormatting sqref="K131">
    <cfRule type="duplicateValues" dxfId="3255" priority="15726"/>
    <cfRule type="duplicateValues" dxfId="3254" priority="15724"/>
    <cfRule type="duplicateValues" dxfId="3253" priority="15725"/>
  </conditionalFormatting>
  <conditionalFormatting sqref="K132">
    <cfRule type="duplicateValues" dxfId="3252" priority="1678"/>
    <cfRule type="duplicateValues" dxfId="3251" priority="1677"/>
    <cfRule type="duplicateValues" dxfId="3250" priority="1676"/>
    <cfRule type="duplicateValues" dxfId="3249" priority="1679"/>
  </conditionalFormatting>
  <conditionalFormatting sqref="K133">
    <cfRule type="duplicateValues" dxfId="3248" priority="1674"/>
    <cfRule type="duplicateValues" dxfId="3247" priority="1673"/>
    <cfRule type="duplicateValues" dxfId="3246" priority="1672"/>
    <cfRule type="duplicateValues" dxfId="3245" priority="1675"/>
  </conditionalFormatting>
  <conditionalFormatting sqref="K134">
    <cfRule type="duplicateValues" dxfId="3244" priority="1671"/>
    <cfRule type="duplicateValues" dxfId="3243" priority="1670"/>
    <cfRule type="duplicateValues" dxfId="3242" priority="1669"/>
    <cfRule type="duplicateValues" dxfId="3241" priority="1668"/>
  </conditionalFormatting>
  <conditionalFormatting sqref="K135">
    <cfRule type="duplicateValues" dxfId="3240" priority="1667"/>
    <cfRule type="duplicateValues" dxfId="3239" priority="1666"/>
    <cfRule type="duplicateValues" dxfId="3238" priority="1665"/>
    <cfRule type="duplicateValues" dxfId="3237" priority="1664"/>
  </conditionalFormatting>
  <conditionalFormatting sqref="K136">
    <cfRule type="duplicateValues" dxfId="3236" priority="1663"/>
    <cfRule type="duplicateValues" dxfId="3235" priority="1662"/>
    <cfRule type="duplicateValues" dxfId="3234" priority="1661"/>
    <cfRule type="duplicateValues" dxfId="3233" priority="1660"/>
  </conditionalFormatting>
  <conditionalFormatting sqref="K137">
    <cfRule type="duplicateValues" dxfId="3232" priority="1659"/>
    <cfRule type="duplicateValues" dxfId="3231" priority="1658"/>
    <cfRule type="duplicateValues" dxfId="3230" priority="1657"/>
    <cfRule type="duplicateValues" dxfId="3229" priority="1656"/>
  </conditionalFormatting>
  <conditionalFormatting sqref="K138">
    <cfRule type="duplicateValues" dxfId="3228" priority="1653"/>
    <cfRule type="duplicateValues" dxfId="3227" priority="1652"/>
    <cfRule type="duplicateValues" dxfId="3226" priority="1655"/>
    <cfRule type="duplicateValues" dxfId="3225" priority="1654"/>
  </conditionalFormatting>
  <conditionalFormatting sqref="K139">
    <cfRule type="duplicateValues" dxfId="3224" priority="1651"/>
    <cfRule type="duplicateValues" dxfId="3223" priority="1650"/>
    <cfRule type="duplicateValues" dxfId="3222" priority="1649"/>
    <cfRule type="duplicateValues" dxfId="3221" priority="1648"/>
  </conditionalFormatting>
  <conditionalFormatting sqref="K140">
    <cfRule type="duplicateValues" dxfId="3220" priority="1647"/>
    <cfRule type="duplicateValues" dxfId="3219" priority="1646"/>
    <cfRule type="duplicateValues" dxfId="3218" priority="1645"/>
    <cfRule type="duplicateValues" dxfId="3217" priority="1644"/>
  </conditionalFormatting>
  <conditionalFormatting sqref="K141">
    <cfRule type="duplicateValues" dxfId="3216" priority="1640"/>
    <cfRule type="duplicateValues" dxfId="3215" priority="1641"/>
    <cfRule type="duplicateValues" dxfId="3214" priority="1642"/>
    <cfRule type="duplicateValues" dxfId="3213" priority="1643"/>
  </conditionalFormatting>
  <conditionalFormatting sqref="K142">
    <cfRule type="duplicateValues" dxfId="3212" priority="1638"/>
    <cfRule type="duplicateValues" dxfId="3211" priority="1639"/>
    <cfRule type="duplicateValues" dxfId="3210" priority="1636"/>
    <cfRule type="duplicateValues" dxfId="3209" priority="1637"/>
  </conditionalFormatting>
  <conditionalFormatting sqref="K143">
    <cfRule type="duplicateValues" dxfId="3208" priority="1635"/>
    <cfRule type="duplicateValues" dxfId="3207" priority="1634"/>
    <cfRule type="duplicateValues" dxfId="3206" priority="1633"/>
    <cfRule type="duplicateValues" dxfId="3205" priority="1632"/>
  </conditionalFormatting>
  <conditionalFormatting sqref="K144">
    <cfRule type="duplicateValues" dxfId="3204" priority="1631"/>
    <cfRule type="duplicateValues" dxfId="3203" priority="1630"/>
    <cfRule type="duplicateValues" dxfId="3202" priority="1629"/>
    <cfRule type="duplicateValues" dxfId="3201" priority="1628"/>
  </conditionalFormatting>
  <conditionalFormatting sqref="K145">
    <cfRule type="duplicateValues" dxfId="3200" priority="1627"/>
    <cfRule type="duplicateValues" dxfId="3199" priority="1626"/>
    <cfRule type="duplicateValues" dxfId="3198" priority="1625"/>
    <cfRule type="duplicateValues" dxfId="3197" priority="1624"/>
  </conditionalFormatting>
  <conditionalFormatting sqref="K146">
    <cfRule type="duplicateValues" dxfId="3196" priority="1623"/>
    <cfRule type="duplicateValues" dxfId="3195" priority="1622"/>
    <cfRule type="duplicateValues" dxfId="3194" priority="1621"/>
    <cfRule type="duplicateValues" dxfId="3193" priority="1620"/>
  </conditionalFormatting>
  <conditionalFormatting sqref="K147">
    <cfRule type="duplicateValues" dxfId="3192" priority="1617"/>
    <cfRule type="duplicateValues" dxfId="3191" priority="1619"/>
    <cfRule type="duplicateValues" dxfId="3190" priority="1618"/>
    <cfRule type="duplicateValues" dxfId="3189" priority="1616"/>
  </conditionalFormatting>
  <conditionalFormatting sqref="K148">
    <cfRule type="duplicateValues" dxfId="3188" priority="1615"/>
    <cfRule type="duplicateValues" dxfId="3187" priority="1614"/>
    <cfRule type="duplicateValues" dxfId="3186" priority="1613"/>
    <cfRule type="duplicateValues" dxfId="3185" priority="1612"/>
  </conditionalFormatting>
  <conditionalFormatting sqref="K149">
    <cfRule type="duplicateValues" dxfId="3184" priority="15678"/>
    <cfRule type="duplicateValues" dxfId="3183" priority="15676"/>
    <cfRule type="duplicateValues" dxfId="3182" priority="15677"/>
  </conditionalFormatting>
  <conditionalFormatting sqref="K150">
    <cfRule type="duplicateValues" dxfId="3181" priority="1609"/>
    <cfRule type="duplicateValues" dxfId="3180" priority="1610"/>
    <cfRule type="duplicateValues" dxfId="3179" priority="1611"/>
    <cfRule type="duplicateValues" dxfId="3178" priority="1608"/>
  </conditionalFormatting>
  <conditionalFormatting sqref="K151">
    <cfRule type="duplicateValues" dxfId="3177" priority="1607"/>
    <cfRule type="duplicateValues" dxfId="3176" priority="1606"/>
    <cfRule type="duplicateValues" dxfId="3175" priority="1605"/>
    <cfRule type="duplicateValues" dxfId="3174" priority="1604"/>
  </conditionalFormatting>
  <conditionalFormatting sqref="K152">
    <cfRule type="duplicateValues" dxfId="3173" priority="1600"/>
    <cfRule type="duplicateValues" dxfId="3172" priority="1601"/>
    <cfRule type="duplicateValues" dxfId="3171" priority="1602"/>
    <cfRule type="duplicateValues" dxfId="3170" priority="1603"/>
  </conditionalFormatting>
  <conditionalFormatting sqref="K153">
    <cfRule type="duplicateValues" dxfId="3169" priority="1599"/>
    <cfRule type="duplicateValues" dxfId="3168" priority="1598"/>
    <cfRule type="duplicateValues" dxfId="3167" priority="1596"/>
    <cfRule type="duplicateValues" dxfId="3166" priority="1597"/>
  </conditionalFormatting>
  <conditionalFormatting sqref="K154">
    <cfRule type="duplicateValues" dxfId="3165" priority="1591"/>
    <cfRule type="duplicateValues" dxfId="3164" priority="1588"/>
    <cfRule type="duplicateValues" dxfId="3163" priority="1589"/>
    <cfRule type="duplicateValues" dxfId="3162" priority="1590"/>
  </conditionalFormatting>
  <conditionalFormatting sqref="K155">
    <cfRule type="duplicateValues" dxfId="3161" priority="1595"/>
    <cfRule type="duplicateValues" dxfId="3160" priority="1594"/>
    <cfRule type="duplicateValues" dxfId="3159" priority="1592"/>
    <cfRule type="duplicateValues" dxfId="3158" priority="1593"/>
  </conditionalFormatting>
  <conditionalFormatting sqref="K156">
    <cfRule type="duplicateValues" dxfId="3157" priority="1584"/>
    <cfRule type="duplicateValues" dxfId="3156" priority="1585"/>
    <cfRule type="duplicateValues" dxfId="3155" priority="1586"/>
    <cfRule type="duplicateValues" dxfId="3154" priority="1587"/>
  </conditionalFormatting>
  <conditionalFormatting sqref="K157">
    <cfRule type="duplicateValues" dxfId="3153" priority="1582"/>
    <cfRule type="duplicateValues" dxfId="3152" priority="1583"/>
    <cfRule type="duplicateValues" dxfId="3151" priority="1580"/>
    <cfRule type="duplicateValues" dxfId="3150" priority="1581"/>
  </conditionalFormatting>
  <conditionalFormatting sqref="K158">
    <cfRule type="duplicateValues" dxfId="3149" priority="1579"/>
    <cfRule type="duplicateValues" dxfId="3148" priority="1578"/>
    <cfRule type="duplicateValues" dxfId="3147" priority="1577"/>
    <cfRule type="duplicateValues" dxfId="3146" priority="1576"/>
  </conditionalFormatting>
  <conditionalFormatting sqref="K159">
    <cfRule type="duplicateValues" dxfId="3145" priority="1574"/>
    <cfRule type="duplicateValues" dxfId="3144" priority="1572"/>
    <cfRule type="duplicateValues" dxfId="3143" priority="1573"/>
    <cfRule type="duplicateValues" dxfId="3142" priority="1575"/>
  </conditionalFormatting>
  <conditionalFormatting sqref="K160">
    <cfRule type="duplicateValues" dxfId="3141" priority="1568"/>
    <cfRule type="duplicateValues" dxfId="3140" priority="1569"/>
    <cfRule type="duplicateValues" dxfId="3139" priority="1570"/>
    <cfRule type="duplicateValues" dxfId="3138" priority="1571"/>
  </conditionalFormatting>
  <conditionalFormatting sqref="K161">
    <cfRule type="duplicateValues" dxfId="3137" priority="1566"/>
    <cfRule type="duplicateValues" dxfId="3136" priority="1565"/>
    <cfRule type="duplicateValues" dxfId="3135" priority="1564"/>
    <cfRule type="duplicateValues" dxfId="3134" priority="1567"/>
  </conditionalFormatting>
  <conditionalFormatting sqref="K162">
    <cfRule type="duplicateValues" dxfId="3133" priority="1559"/>
    <cfRule type="duplicateValues" dxfId="3132" priority="1558"/>
    <cfRule type="duplicateValues" dxfId="3131" priority="1557"/>
    <cfRule type="duplicateValues" dxfId="3130" priority="1556"/>
  </conditionalFormatting>
  <conditionalFormatting sqref="K163">
    <cfRule type="duplicateValues" dxfId="3129" priority="1555"/>
    <cfRule type="duplicateValues" dxfId="3128" priority="1554"/>
    <cfRule type="duplicateValues" dxfId="3127" priority="1553"/>
    <cfRule type="duplicateValues" dxfId="3126" priority="1552"/>
  </conditionalFormatting>
  <conditionalFormatting sqref="K164">
    <cfRule type="duplicateValues" dxfId="3125" priority="1551"/>
    <cfRule type="duplicateValues" dxfId="3124" priority="1550"/>
    <cfRule type="duplicateValues" dxfId="3123" priority="1549"/>
    <cfRule type="duplicateValues" dxfId="3122" priority="1548"/>
  </conditionalFormatting>
  <conditionalFormatting sqref="K165">
    <cfRule type="duplicateValues" dxfId="3121" priority="1547"/>
    <cfRule type="duplicateValues" dxfId="3120" priority="1546"/>
    <cfRule type="duplicateValues" dxfId="3119" priority="1545"/>
    <cfRule type="duplicateValues" dxfId="3118" priority="1544"/>
  </conditionalFormatting>
  <conditionalFormatting sqref="K166">
    <cfRule type="duplicateValues" dxfId="3117" priority="15637"/>
    <cfRule type="duplicateValues" dxfId="3116" priority="15639"/>
    <cfRule type="duplicateValues" dxfId="3115" priority="15638"/>
  </conditionalFormatting>
  <conditionalFormatting sqref="K167">
    <cfRule type="duplicateValues" dxfId="3114" priority="1543"/>
    <cfRule type="duplicateValues" dxfId="3113" priority="1542"/>
    <cfRule type="duplicateValues" dxfId="3112" priority="1541"/>
    <cfRule type="duplicateValues" dxfId="3111" priority="1540"/>
  </conditionalFormatting>
  <conditionalFormatting sqref="K168:K172">
    <cfRule type="duplicateValues" dxfId="3110" priority="1539"/>
    <cfRule type="duplicateValues" dxfId="3109" priority="1538"/>
    <cfRule type="duplicateValues" dxfId="3108" priority="1537"/>
    <cfRule type="duplicateValues" dxfId="3107" priority="1536"/>
  </conditionalFormatting>
  <conditionalFormatting sqref="K173">
    <cfRule type="duplicateValues" dxfId="3106" priority="1532"/>
    <cfRule type="duplicateValues" dxfId="3105" priority="1535"/>
    <cfRule type="duplicateValues" dxfId="3104" priority="1534"/>
    <cfRule type="duplicateValues" dxfId="3103" priority="1533"/>
  </conditionalFormatting>
  <conditionalFormatting sqref="K174">
    <cfRule type="duplicateValues" dxfId="3102" priority="1528"/>
    <cfRule type="duplicateValues" dxfId="3101" priority="1531"/>
    <cfRule type="duplicateValues" dxfId="3100" priority="1530"/>
    <cfRule type="duplicateValues" dxfId="3099" priority="1529"/>
  </conditionalFormatting>
  <conditionalFormatting sqref="K175">
    <cfRule type="duplicateValues" dxfId="3098" priority="1527"/>
    <cfRule type="duplicateValues" dxfId="3097" priority="1526"/>
    <cfRule type="duplicateValues" dxfId="3096" priority="1525"/>
    <cfRule type="duplicateValues" dxfId="3095" priority="1524"/>
  </conditionalFormatting>
  <conditionalFormatting sqref="K176">
    <cfRule type="duplicateValues" dxfId="3094" priority="1523"/>
    <cfRule type="duplicateValues" dxfId="3093" priority="1522"/>
    <cfRule type="duplicateValues" dxfId="3092" priority="1521"/>
    <cfRule type="duplicateValues" dxfId="3091" priority="1520"/>
  </conditionalFormatting>
  <conditionalFormatting sqref="K177">
    <cfRule type="duplicateValues" dxfId="3090" priority="1519"/>
    <cfRule type="duplicateValues" dxfId="3089" priority="1518"/>
    <cfRule type="duplicateValues" dxfId="3088" priority="1516"/>
    <cfRule type="duplicateValues" dxfId="3087" priority="1517"/>
  </conditionalFormatting>
  <conditionalFormatting sqref="K178">
    <cfRule type="duplicateValues" dxfId="3086" priority="1515"/>
    <cfRule type="duplicateValues" dxfId="3085" priority="1514"/>
    <cfRule type="duplicateValues" dxfId="3084" priority="1513"/>
    <cfRule type="duplicateValues" dxfId="3083" priority="1512"/>
  </conditionalFormatting>
  <conditionalFormatting sqref="K179">
    <cfRule type="duplicateValues" dxfId="3082" priority="1509"/>
    <cfRule type="duplicateValues" dxfId="3081" priority="1508"/>
    <cfRule type="duplicateValues" dxfId="3080" priority="1507"/>
    <cfRule type="duplicateValues" dxfId="3079" priority="1510"/>
  </conditionalFormatting>
  <conditionalFormatting sqref="K180">
    <cfRule type="duplicateValues" dxfId="3078" priority="1503"/>
    <cfRule type="duplicateValues" dxfId="3077" priority="1506"/>
    <cfRule type="duplicateValues" dxfId="3076" priority="1505"/>
    <cfRule type="duplicateValues" dxfId="3075" priority="1504"/>
  </conditionalFormatting>
  <conditionalFormatting sqref="K181">
    <cfRule type="duplicateValues" dxfId="3074" priority="1499"/>
    <cfRule type="duplicateValues" dxfId="3073" priority="1500"/>
    <cfRule type="duplicateValues" dxfId="3072" priority="1502"/>
    <cfRule type="duplicateValues" dxfId="3071" priority="1501"/>
  </conditionalFormatting>
  <conditionalFormatting sqref="K182">
    <cfRule type="duplicateValues" dxfId="3070" priority="15590"/>
    <cfRule type="duplicateValues" dxfId="3069" priority="15591"/>
    <cfRule type="duplicateValues" dxfId="3068" priority="15589"/>
  </conditionalFormatting>
  <conditionalFormatting sqref="K183">
    <cfRule type="duplicateValues" dxfId="3067" priority="15588"/>
    <cfRule type="duplicateValues" dxfId="3066" priority="15587"/>
    <cfRule type="duplicateValues" dxfId="3065" priority="15586"/>
  </conditionalFormatting>
  <conditionalFormatting sqref="K184">
    <cfRule type="duplicateValues" dxfId="3064" priority="1498"/>
    <cfRule type="duplicateValues" dxfId="3063" priority="1497"/>
    <cfRule type="duplicateValues" dxfId="3062" priority="1496"/>
    <cfRule type="duplicateValues" dxfId="3061" priority="1495"/>
  </conditionalFormatting>
  <conditionalFormatting sqref="K185">
    <cfRule type="duplicateValues" dxfId="3060" priority="1491"/>
    <cfRule type="duplicateValues" dxfId="3059" priority="1492"/>
    <cfRule type="duplicateValues" dxfId="3058" priority="1493"/>
    <cfRule type="duplicateValues" dxfId="3057" priority="1494"/>
  </conditionalFormatting>
  <conditionalFormatting sqref="K186">
    <cfRule type="duplicateValues" dxfId="3056" priority="15579"/>
    <cfRule type="duplicateValues" dxfId="3055" priority="15578"/>
    <cfRule type="duplicateValues" dxfId="3054" priority="15577"/>
  </conditionalFormatting>
  <conditionalFormatting sqref="K187">
    <cfRule type="duplicateValues" dxfId="3053" priority="1490"/>
    <cfRule type="duplicateValues" dxfId="3052" priority="1489"/>
    <cfRule type="duplicateValues" dxfId="3051" priority="1488"/>
    <cfRule type="duplicateValues" dxfId="3050" priority="1487"/>
  </conditionalFormatting>
  <conditionalFormatting sqref="K188">
    <cfRule type="duplicateValues" dxfId="3049" priority="1486"/>
    <cfRule type="duplicateValues" dxfId="3048" priority="1485"/>
    <cfRule type="duplicateValues" dxfId="3047" priority="1484"/>
    <cfRule type="duplicateValues" dxfId="3046" priority="1483"/>
  </conditionalFormatting>
  <conditionalFormatting sqref="K189">
    <cfRule type="duplicateValues" dxfId="3045" priority="1482"/>
    <cfRule type="duplicateValues" dxfId="3044" priority="1481"/>
    <cfRule type="duplicateValues" dxfId="3043" priority="1480"/>
    <cfRule type="duplicateValues" dxfId="3042" priority="1479"/>
  </conditionalFormatting>
  <conditionalFormatting sqref="K190:K192">
    <cfRule type="duplicateValues" dxfId="3041" priority="1478"/>
    <cfRule type="duplicateValues" dxfId="3040" priority="1475"/>
    <cfRule type="duplicateValues" dxfId="3039" priority="1477"/>
    <cfRule type="duplicateValues" dxfId="3038" priority="1476"/>
  </conditionalFormatting>
  <conditionalFormatting sqref="K193:K194">
    <cfRule type="duplicateValues" dxfId="3037" priority="1471"/>
    <cfRule type="duplicateValues" dxfId="3036" priority="1472"/>
    <cfRule type="duplicateValues" dxfId="3035" priority="1474"/>
    <cfRule type="duplicateValues" dxfId="3034" priority="1473"/>
  </conditionalFormatting>
  <conditionalFormatting sqref="K195:K197 K200">
    <cfRule type="duplicateValues" dxfId="3033" priority="1470"/>
    <cfRule type="duplicateValues" dxfId="3032" priority="1469"/>
    <cfRule type="duplicateValues" dxfId="3031" priority="1468"/>
    <cfRule type="duplicateValues" dxfId="3030" priority="1467"/>
  </conditionalFormatting>
  <conditionalFormatting sqref="K203">
    <cfRule type="duplicateValues" dxfId="3029" priority="15554"/>
    <cfRule type="duplicateValues" dxfId="3028" priority="15555"/>
    <cfRule type="duplicateValues" dxfId="3027" priority="15553"/>
  </conditionalFormatting>
  <conditionalFormatting sqref="K204">
    <cfRule type="duplicateValues" dxfId="3026" priority="1464"/>
    <cfRule type="duplicateValues" dxfId="3025" priority="1465"/>
    <cfRule type="duplicateValues" dxfId="3024" priority="1463"/>
    <cfRule type="duplicateValues" dxfId="3023" priority="1462"/>
  </conditionalFormatting>
  <conditionalFormatting sqref="K205">
    <cfRule type="duplicateValues" dxfId="3022" priority="1417"/>
    <cfRule type="duplicateValues" dxfId="3021" priority="1416"/>
    <cfRule type="duplicateValues" dxfId="3020" priority="1414"/>
    <cfRule type="duplicateValues" dxfId="3019" priority="1415"/>
  </conditionalFormatting>
  <conditionalFormatting sqref="K206">
    <cfRule type="duplicateValues" dxfId="3018" priority="1457"/>
    <cfRule type="duplicateValues" dxfId="3017" priority="1456"/>
    <cfRule type="duplicateValues" dxfId="3016" priority="1455"/>
    <cfRule type="duplicateValues" dxfId="3015" priority="1454"/>
  </conditionalFormatting>
  <conditionalFormatting sqref="K206:K207">
    <cfRule type="duplicateValues" dxfId="3014" priority="1453"/>
    <cfRule type="duplicateValues" dxfId="3013" priority="1450"/>
    <cfRule type="duplicateValues" dxfId="3012" priority="1452"/>
    <cfRule type="duplicateValues" dxfId="3011" priority="1451"/>
  </conditionalFormatting>
  <conditionalFormatting sqref="K207:K208">
    <cfRule type="duplicateValues" dxfId="3010" priority="1449"/>
    <cfRule type="duplicateValues" dxfId="3009" priority="1448"/>
    <cfRule type="duplicateValues" dxfId="3008" priority="1447"/>
    <cfRule type="duplicateValues" dxfId="3007" priority="1446"/>
  </conditionalFormatting>
  <conditionalFormatting sqref="K208:K209">
    <cfRule type="duplicateValues" dxfId="3006" priority="1443"/>
    <cfRule type="duplicateValues" dxfId="3005" priority="1442"/>
    <cfRule type="duplicateValues" dxfId="3004" priority="1445"/>
    <cfRule type="duplicateValues" dxfId="3003" priority="1444"/>
  </conditionalFormatting>
  <conditionalFormatting sqref="K209:K210">
    <cfRule type="duplicateValues" dxfId="3002" priority="1439"/>
    <cfRule type="duplicateValues" dxfId="3001" priority="1438"/>
    <cfRule type="duplicateValues" dxfId="3000" priority="1440"/>
    <cfRule type="duplicateValues" dxfId="2999" priority="1441"/>
  </conditionalFormatting>
  <conditionalFormatting sqref="K210:K211">
    <cfRule type="duplicateValues" dxfId="2998" priority="1437"/>
    <cfRule type="duplicateValues" dxfId="2997" priority="1436"/>
    <cfRule type="duplicateValues" dxfId="2996" priority="1435"/>
    <cfRule type="duplicateValues" dxfId="2995" priority="1434"/>
  </conditionalFormatting>
  <conditionalFormatting sqref="K211:K212">
    <cfRule type="duplicateValues" dxfId="2994" priority="1433"/>
    <cfRule type="duplicateValues" dxfId="2993" priority="1432"/>
    <cfRule type="duplicateValues" dxfId="2992" priority="1431"/>
    <cfRule type="duplicateValues" dxfId="2991" priority="1430"/>
  </conditionalFormatting>
  <conditionalFormatting sqref="K212:K213">
    <cfRule type="duplicateValues" dxfId="2990" priority="1426"/>
    <cfRule type="duplicateValues" dxfId="2989" priority="1427"/>
    <cfRule type="duplicateValues" dxfId="2988" priority="1428"/>
    <cfRule type="duplicateValues" dxfId="2987" priority="1429"/>
  </conditionalFormatting>
  <conditionalFormatting sqref="K213:K214">
    <cfRule type="duplicateValues" dxfId="2986" priority="1425"/>
    <cfRule type="duplicateValues" dxfId="2985" priority="1422"/>
    <cfRule type="duplicateValues" dxfId="2984" priority="1423"/>
    <cfRule type="duplicateValues" dxfId="2983" priority="1424"/>
  </conditionalFormatting>
  <conditionalFormatting sqref="K214:K215">
    <cfRule type="duplicateValues" dxfId="2982" priority="1421"/>
    <cfRule type="duplicateValues" dxfId="2981" priority="1420"/>
    <cfRule type="duplicateValues" dxfId="2980" priority="1419"/>
    <cfRule type="duplicateValues" dxfId="2979" priority="1418"/>
  </conditionalFormatting>
  <conditionalFormatting sqref="K215:K216">
    <cfRule type="duplicateValues" dxfId="2978" priority="15523"/>
    <cfRule type="duplicateValues" dxfId="2977" priority="15525"/>
    <cfRule type="duplicateValues" dxfId="2976" priority="15524"/>
  </conditionalFormatting>
  <conditionalFormatting sqref="K217">
    <cfRule type="duplicateValues" dxfId="2975" priority="1411"/>
    <cfRule type="duplicateValues" dxfId="2974" priority="1412"/>
    <cfRule type="duplicateValues" dxfId="2973" priority="1413"/>
    <cfRule type="duplicateValues" dxfId="2972" priority="1410"/>
  </conditionalFormatting>
  <conditionalFormatting sqref="K218">
    <cfRule type="duplicateValues" dxfId="2971" priority="1408"/>
    <cfRule type="duplicateValues" dxfId="2970" priority="1407"/>
    <cfRule type="duplicateValues" dxfId="2969" priority="1406"/>
    <cfRule type="duplicateValues" dxfId="2968" priority="1409"/>
  </conditionalFormatting>
  <conditionalFormatting sqref="K219">
    <cfRule type="duplicateValues" dxfId="2967" priority="1405"/>
    <cfRule type="duplicateValues" dxfId="2966" priority="1404"/>
    <cfRule type="duplicateValues" dxfId="2965" priority="1402"/>
    <cfRule type="duplicateValues" dxfId="2964" priority="1403"/>
  </conditionalFormatting>
  <conditionalFormatting sqref="K220">
    <cfRule type="duplicateValues" dxfId="2963" priority="1401"/>
    <cfRule type="duplicateValues" dxfId="2962" priority="1400"/>
    <cfRule type="duplicateValues" dxfId="2961" priority="1398"/>
    <cfRule type="duplicateValues" dxfId="2960" priority="1399"/>
  </conditionalFormatting>
  <conditionalFormatting sqref="K221">
    <cfRule type="duplicateValues" dxfId="2959" priority="1397"/>
    <cfRule type="duplicateValues" dxfId="2958" priority="1394"/>
    <cfRule type="duplicateValues" dxfId="2957" priority="1395"/>
    <cfRule type="duplicateValues" dxfId="2956" priority="1396"/>
  </conditionalFormatting>
  <conditionalFormatting sqref="K222">
    <cfRule type="duplicateValues" dxfId="2955" priority="1391"/>
    <cfRule type="duplicateValues" dxfId="2954" priority="1392"/>
    <cfRule type="duplicateValues" dxfId="2953" priority="1393"/>
    <cfRule type="duplicateValues" dxfId="2952" priority="1390"/>
  </conditionalFormatting>
  <conditionalFormatting sqref="K223">
    <cfRule type="duplicateValues" dxfId="2951" priority="1389"/>
    <cfRule type="duplicateValues" dxfId="2950" priority="1386"/>
    <cfRule type="duplicateValues" dxfId="2949" priority="1387"/>
    <cfRule type="duplicateValues" dxfId="2948" priority="1388"/>
  </conditionalFormatting>
  <conditionalFormatting sqref="K224">
    <cfRule type="duplicateValues" dxfId="2947" priority="1384"/>
    <cfRule type="duplicateValues" dxfId="2946" priority="1383"/>
    <cfRule type="duplicateValues" dxfId="2945" priority="1382"/>
    <cfRule type="duplicateValues" dxfId="2944" priority="1385"/>
  </conditionalFormatting>
  <conditionalFormatting sqref="K225">
    <cfRule type="duplicateValues" dxfId="2943" priority="1381"/>
    <cfRule type="duplicateValues" dxfId="2942" priority="1380"/>
    <cfRule type="duplicateValues" dxfId="2941" priority="1379"/>
    <cfRule type="duplicateValues" dxfId="2940" priority="1378"/>
  </conditionalFormatting>
  <conditionalFormatting sqref="K226">
    <cfRule type="duplicateValues" dxfId="2939" priority="1377"/>
    <cfRule type="duplicateValues" dxfId="2938" priority="1375"/>
    <cfRule type="duplicateValues" dxfId="2937" priority="1376"/>
    <cfRule type="duplicateValues" dxfId="2936" priority="1374"/>
  </conditionalFormatting>
  <conditionalFormatting sqref="K227">
    <cfRule type="duplicateValues" dxfId="2935" priority="1370"/>
    <cfRule type="duplicateValues" dxfId="2934" priority="1373"/>
    <cfRule type="duplicateValues" dxfId="2933" priority="1372"/>
    <cfRule type="duplicateValues" dxfId="2932" priority="1371"/>
  </conditionalFormatting>
  <conditionalFormatting sqref="K228">
    <cfRule type="duplicateValues" dxfId="2931" priority="1369"/>
    <cfRule type="duplicateValues" dxfId="2930" priority="1368"/>
    <cfRule type="duplicateValues" dxfId="2929" priority="1367"/>
    <cfRule type="duplicateValues" dxfId="2928" priority="1366"/>
  </conditionalFormatting>
  <conditionalFormatting sqref="K229">
    <cfRule type="duplicateValues" dxfId="2927" priority="1363"/>
    <cfRule type="duplicateValues" dxfId="2926" priority="1365"/>
    <cfRule type="duplicateValues" dxfId="2925" priority="1362"/>
    <cfRule type="duplicateValues" dxfId="2924" priority="1364"/>
  </conditionalFormatting>
  <conditionalFormatting sqref="K230">
    <cfRule type="duplicateValues" dxfId="2923" priority="1358"/>
    <cfRule type="duplicateValues" dxfId="2922" priority="1359"/>
    <cfRule type="duplicateValues" dxfId="2921" priority="1360"/>
    <cfRule type="duplicateValues" dxfId="2920" priority="1361"/>
  </conditionalFormatting>
  <conditionalFormatting sqref="K231">
    <cfRule type="duplicateValues" dxfId="2919" priority="29852"/>
    <cfRule type="duplicateValues" dxfId="2918" priority="29853"/>
    <cfRule type="duplicateValues" dxfId="2917" priority="29851"/>
  </conditionalFormatting>
  <conditionalFormatting sqref="K232">
    <cfRule type="duplicateValues" dxfId="2916" priority="15492"/>
    <cfRule type="duplicateValues" dxfId="2915" priority="15490"/>
    <cfRule type="duplicateValues" dxfId="2914" priority="15491"/>
  </conditionalFormatting>
  <conditionalFormatting sqref="K233">
    <cfRule type="duplicateValues" dxfId="2913" priority="1354"/>
    <cfRule type="duplicateValues" dxfId="2912" priority="1355"/>
    <cfRule type="duplicateValues" dxfId="2911" priority="1356"/>
    <cfRule type="duplicateValues" dxfId="2910" priority="1357"/>
  </conditionalFormatting>
  <conditionalFormatting sqref="K234">
    <cfRule type="duplicateValues" dxfId="2909" priority="15489"/>
    <cfRule type="duplicateValues" dxfId="2908" priority="15487"/>
    <cfRule type="duplicateValues" dxfId="2907" priority="15488"/>
  </conditionalFormatting>
  <conditionalFormatting sqref="K235">
    <cfRule type="duplicateValues" dxfId="2906" priority="1353"/>
    <cfRule type="duplicateValues" dxfId="2905" priority="1352"/>
    <cfRule type="duplicateValues" dxfId="2904" priority="1351"/>
    <cfRule type="duplicateValues" dxfId="2903" priority="1350"/>
  </conditionalFormatting>
  <conditionalFormatting sqref="K236">
    <cfRule type="duplicateValues" dxfId="2902" priority="1342"/>
    <cfRule type="duplicateValues" dxfId="2901" priority="1343"/>
    <cfRule type="duplicateValues" dxfId="2900" priority="1344"/>
    <cfRule type="duplicateValues" dxfId="2899" priority="1345"/>
  </conditionalFormatting>
  <conditionalFormatting sqref="K237">
    <cfRule type="duplicateValues" dxfId="2898" priority="15485"/>
    <cfRule type="duplicateValues" dxfId="2897" priority="15486"/>
    <cfRule type="duplicateValues" dxfId="2896" priority="15484"/>
  </conditionalFormatting>
  <conditionalFormatting sqref="K238">
    <cfRule type="duplicateValues" dxfId="2895" priority="1341"/>
    <cfRule type="duplicateValues" dxfId="2894" priority="1339"/>
    <cfRule type="duplicateValues" dxfId="2893" priority="1338"/>
    <cfRule type="duplicateValues" dxfId="2892" priority="1340"/>
  </conditionalFormatting>
  <conditionalFormatting sqref="K239">
    <cfRule type="duplicateValues" dxfId="2891" priority="1337"/>
    <cfRule type="duplicateValues" dxfId="2890" priority="1335"/>
    <cfRule type="duplicateValues" dxfId="2889" priority="1334"/>
    <cfRule type="duplicateValues" dxfId="2888" priority="1336"/>
  </conditionalFormatting>
  <conditionalFormatting sqref="K240">
    <cfRule type="duplicateValues" dxfId="2887" priority="1330"/>
    <cfRule type="duplicateValues" dxfId="2886" priority="1331"/>
    <cfRule type="duplicateValues" dxfId="2885" priority="1332"/>
    <cfRule type="duplicateValues" dxfId="2884" priority="1333"/>
  </conditionalFormatting>
  <conditionalFormatting sqref="K241">
    <cfRule type="duplicateValues" dxfId="2883" priority="1329"/>
    <cfRule type="duplicateValues" dxfId="2882" priority="1328"/>
    <cfRule type="duplicateValues" dxfId="2881" priority="1327"/>
    <cfRule type="duplicateValues" dxfId="2880" priority="1326"/>
  </conditionalFormatting>
  <conditionalFormatting sqref="K242">
    <cfRule type="duplicateValues" dxfId="2879" priority="1325"/>
    <cfRule type="duplicateValues" dxfId="2878" priority="1324"/>
    <cfRule type="duplicateValues" dxfId="2877" priority="1323"/>
    <cfRule type="duplicateValues" dxfId="2876" priority="1322"/>
  </conditionalFormatting>
  <conditionalFormatting sqref="K243">
    <cfRule type="duplicateValues" dxfId="2875" priority="1319"/>
    <cfRule type="duplicateValues" dxfId="2874" priority="1318"/>
    <cfRule type="duplicateValues" dxfId="2873" priority="1321"/>
    <cfRule type="duplicateValues" dxfId="2872" priority="1320"/>
  </conditionalFormatting>
  <conditionalFormatting sqref="K244">
    <cfRule type="duplicateValues" dxfId="2871" priority="1316"/>
    <cfRule type="duplicateValues" dxfId="2870" priority="1315"/>
    <cfRule type="duplicateValues" dxfId="2869" priority="1317"/>
    <cfRule type="duplicateValues" dxfId="2868" priority="1314"/>
  </conditionalFormatting>
  <conditionalFormatting sqref="K245">
    <cfRule type="duplicateValues" dxfId="2867" priority="1313"/>
    <cfRule type="duplicateValues" dxfId="2866" priority="1311"/>
    <cfRule type="duplicateValues" dxfId="2865" priority="1310"/>
    <cfRule type="duplicateValues" dxfId="2864" priority="1312"/>
  </conditionalFormatting>
  <conditionalFormatting sqref="K246">
    <cfRule type="duplicateValues" dxfId="2863" priority="1309"/>
    <cfRule type="duplicateValues" dxfId="2862" priority="1308"/>
    <cfRule type="duplicateValues" dxfId="2861" priority="1307"/>
    <cfRule type="duplicateValues" dxfId="2860" priority="1306"/>
  </conditionalFormatting>
  <conditionalFormatting sqref="K247">
    <cfRule type="duplicateValues" dxfId="2859" priority="1304"/>
    <cfRule type="duplicateValues" dxfId="2858" priority="1303"/>
    <cfRule type="duplicateValues" dxfId="2857" priority="1302"/>
    <cfRule type="duplicateValues" dxfId="2856" priority="1305"/>
  </conditionalFormatting>
  <conditionalFormatting sqref="K248">
    <cfRule type="duplicateValues" dxfId="2855" priority="1299"/>
    <cfRule type="duplicateValues" dxfId="2854" priority="1301"/>
    <cfRule type="duplicateValues" dxfId="2853" priority="1300"/>
    <cfRule type="duplicateValues" dxfId="2852" priority="1298"/>
  </conditionalFormatting>
  <conditionalFormatting sqref="K249">
    <cfRule type="duplicateValues" dxfId="2851" priority="1294"/>
    <cfRule type="duplicateValues" dxfId="2850" priority="1295"/>
    <cfRule type="duplicateValues" dxfId="2849" priority="1296"/>
    <cfRule type="duplicateValues" dxfId="2848" priority="1297"/>
  </conditionalFormatting>
  <conditionalFormatting sqref="K250">
    <cfRule type="duplicateValues" dxfId="2847" priority="1290"/>
    <cfRule type="duplicateValues" dxfId="2846" priority="1291"/>
    <cfRule type="duplicateValues" dxfId="2845" priority="1292"/>
    <cfRule type="duplicateValues" dxfId="2844" priority="1293"/>
  </conditionalFormatting>
  <conditionalFormatting sqref="K251">
    <cfRule type="duplicateValues" dxfId="2843" priority="1286"/>
    <cfRule type="duplicateValues" dxfId="2842" priority="1287"/>
    <cfRule type="duplicateValues" dxfId="2841" priority="1289"/>
    <cfRule type="duplicateValues" dxfId="2840" priority="1288"/>
  </conditionalFormatting>
  <conditionalFormatting sqref="K252">
    <cfRule type="duplicateValues" dxfId="2839" priority="1284"/>
    <cfRule type="duplicateValues" dxfId="2838" priority="1285"/>
    <cfRule type="duplicateValues" dxfId="2837" priority="1282"/>
    <cfRule type="duplicateValues" dxfId="2836" priority="1283"/>
  </conditionalFormatting>
  <conditionalFormatting sqref="K253">
    <cfRule type="duplicateValues" dxfId="2835" priority="1280"/>
    <cfRule type="duplicateValues" dxfId="2834" priority="1279"/>
    <cfRule type="duplicateValues" dxfId="2833" priority="1278"/>
    <cfRule type="duplicateValues" dxfId="2832" priority="1281"/>
  </conditionalFormatting>
  <conditionalFormatting sqref="K254">
    <cfRule type="duplicateValues" dxfId="2831" priority="29808"/>
    <cfRule type="duplicateValues" dxfId="2830" priority="29806"/>
    <cfRule type="duplicateValues" dxfId="2829" priority="29807"/>
  </conditionalFormatting>
  <conditionalFormatting sqref="K255">
    <cfRule type="duplicateValues" dxfId="2828" priority="1275"/>
    <cfRule type="duplicateValues" dxfId="2827" priority="1274"/>
    <cfRule type="duplicateValues" dxfId="2826" priority="1277"/>
    <cfRule type="duplicateValues" dxfId="2825" priority="1276"/>
  </conditionalFormatting>
  <conditionalFormatting sqref="K256">
    <cfRule type="duplicateValues" dxfId="2824" priority="1272"/>
    <cfRule type="duplicateValues" dxfId="2823" priority="1273"/>
    <cfRule type="duplicateValues" dxfId="2822" priority="1270"/>
    <cfRule type="duplicateValues" dxfId="2821" priority="1271"/>
  </conditionalFormatting>
  <conditionalFormatting sqref="K257:K258">
    <cfRule type="duplicateValues" dxfId="2820" priority="1269"/>
    <cfRule type="duplicateValues" dxfId="2819" priority="1266"/>
    <cfRule type="duplicateValues" dxfId="2818" priority="1267"/>
    <cfRule type="duplicateValues" dxfId="2817" priority="1268"/>
  </conditionalFormatting>
  <conditionalFormatting sqref="K259:K260">
    <cfRule type="duplicateValues" dxfId="2816" priority="1262"/>
    <cfRule type="duplicateValues" dxfId="2815" priority="1263"/>
    <cfRule type="duplicateValues" dxfId="2814" priority="1264"/>
    <cfRule type="duplicateValues" dxfId="2813" priority="1265"/>
  </conditionalFormatting>
  <conditionalFormatting sqref="K261">
    <cfRule type="duplicateValues" dxfId="2812" priority="1258"/>
    <cfRule type="duplicateValues" dxfId="2811" priority="1259"/>
    <cfRule type="duplicateValues" dxfId="2810" priority="1260"/>
    <cfRule type="duplicateValues" dxfId="2809" priority="1261"/>
  </conditionalFormatting>
  <conditionalFormatting sqref="K262">
    <cfRule type="duplicateValues" dxfId="2808" priority="1255"/>
    <cfRule type="duplicateValues" dxfId="2807" priority="1257"/>
    <cfRule type="duplicateValues" dxfId="2806" priority="1256"/>
    <cfRule type="duplicateValues" dxfId="2805" priority="1254"/>
  </conditionalFormatting>
  <conditionalFormatting sqref="K263">
    <cfRule type="duplicateValues" dxfId="2804" priority="1251"/>
    <cfRule type="duplicateValues" dxfId="2803" priority="1250"/>
    <cfRule type="duplicateValues" dxfId="2802" priority="1253"/>
    <cfRule type="duplicateValues" dxfId="2801" priority="1252"/>
  </conditionalFormatting>
  <conditionalFormatting sqref="K264">
    <cfRule type="duplicateValues" dxfId="2800" priority="1249"/>
    <cfRule type="duplicateValues" dxfId="2799" priority="1246"/>
    <cfRule type="duplicateValues" dxfId="2798" priority="1247"/>
    <cfRule type="duplicateValues" dxfId="2797" priority="1248"/>
  </conditionalFormatting>
  <conditionalFormatting sqref="K265">
    <cfRule type="duplicateValues" dxfId="2796" priority="1242"/>
    <cfRule type="duplicateValues" dxfId="2795" priority="1243"/>
    <cfRule type="duplicateValues" dxfId="2794" priority="1244"/>
    <cfRule type="duplicateValues" dxfId="2793" priority="1245"/>
  </conditionalFormatting>
  <conditionalFormatting sqref="K266">
    <cfRule type="duplicateValues" dxfId="2792" priority="1241"/>
    <cfRule type="duplicateValues" dxfId="2791" priority="1240"/>
    <cfRule type="duplicateValues" dxfId="2790" priority="1239"/>
    <cfRule type="duplicateValues" dxfId="2789" priority="1238"/>
  </conditionalFormatting>
  <conditionalFormatting sqref="K267">
    <cfRule type="duplicateValues" dxfId="2788" priority="1237"/>
    <cfRule type="duplicateValues" dxfId="2787" priority="1236"/>
    <cfRule type="duplicateValues" dxfId="2786" priority="1235"/>
    <cfRule type="duplicateValues" dxfId="2785" priority="1234"/>
  </conditionalFormatting>
  <conditionalFormatting sqref="K268">
    <cfRule type="duplicateValues" dxfId="2784" priority="1233"/>
    <cfRule type="duplicateValues" dxfId="2783" priority="1232"/>
    <cfRule type="duplicateValues" dxfId="2782" priority="1231"/>
    <cfRule type="duplicateValues" dxfId="2781" priority="1230"/>
  </conditionalFormatting>
  <conditionalFormatting sqref="K269:K270">
    <cfRule type="duplicateValues" dxfId="2780" priority="1228"/>
    <cfRule type="duplicateValues" dxfId="2779" priority="1227"/>
    <cfRule type="duplicateValues" dxfId="2778" priority="1229"/>
    <cfRule type="duplicateValues" dxfId="2777" priority="1226"/>
  </conditionalFormatting>
  <conditionalFormatting sqref="K271">
    <cfRule type="duplicateValues" dxfId="2776" priority="15435"/>
    <cfRule type="duplicateValues" dxfId="2775" priority="15433"/>
    <cfRule type="duplicateValues" dxfId="2774" priority="15434"/>
  </conditionalFormatting>
  <conditionalFormatting sqref="K272">
    <cfRule type="duplicateValues" dxfId="2773" priority="1225"/>
    <cfRule type="duplicateValues" dxfId="2772" priority="1224"/>
    <cfRule type="duplicateValues" dxfId="2771" priority="1223"/>
    <cfRule type="duplicateValues" dxfId="2770" priority="1222"/>
  </conditionalFormatting>
  <conditionalFormatting sqref="K273">
    <cfRule type="duplicateValues" dxfId="2769" priority="1221"/>
    <cfRule type="duplicateValues" dxfId="2768" priority="1220"/>
    <cfRule type="duplicateValues" dxfId="2767" priority="1219"/>
    <cfRule type="duplicateValues" dxfId="2766" priority="1218"/>
  </conditionalFormatting>
  <conditionalFormatting sqref="K274">
    <cfRule type="duplicateValues" dxfId="2765" priority="1217"/>
    <cfRule type="duplicateValues" dxfId="2764" priority="1216"/>
    <cfRule type="duplicateValues" dxfId="2763" priority="1215"/>
    <cfRule type="duplicateValues" dxfId="2762" priority="1214"/>
  </conditionalFormatting>
  <conditionalFormatting sqref="K275">
    <cfRule type="duplicateValues" dxfId="2761" priority="1212"/>
    <cfRule type="duplicateValues" dxfId="2760" priority="1213"/>
    <cfRule type="duplicateValues" dxfId="2759" priority="1211"/>
    <cfRule type="duplicateValues" dxfId="2758" priority="1210"/>
  </conditionalFormatting>
  <conditionalFormatting sqref="K276">
    <cfRule type="duplicateValues" dxfId="2757" priority="1207"/>
    <cfRule type="duplicateValues" dxfId="2756" priority="1208"/>
    <cfRule type="duplicateValues" dxfId="2755" priority="1209"/>
    <cfRule type="duplicateValues" dxfId="2754" priority="1206"/>
  </conditionalFormatting>
  <conditionalFormatting sqref="K277">
    <cfRule type="duplicateValues" dxfId="2753" priority="1202"/>
    <cfRule type="duplicateValues" dxfId="2752" priority="1205"/>
    <cfRule type="duplicateValues" dxfId="2751" priority="1204"/>
    <cfRule type="duplicateValues" dxfId="2750" priority="1203"/>
  </conditionalFormatting>
  <conditionalFormatting sqref="K278">
    <cfRule type="duplicateValues" dxfId="2749" priority="1201"/>
    <cfRule type="duplicateValues" dxfId="2748" priority="1200"/>
    <cfRule type="duplicateValues" dxfId="2747" priority="1199"/>
    <cfRule type="duplicateValues" dxfId="2746" priority="1198"/>
  </conditionalFormatting>
  <conditionalFormatting sqref="K279">
    <cfRule type="duplicateValues" dxfId="2745" priority="1197"/>
    <cfRule type="duplicateValues" dxfId="2744" priority="1196"/>
    <cfRule type="duplicateValues" dxfId="2743" priority="1195"/>
    <cfRule type="duplicateValues" dxfId="2742" priority="1194"/>
  </conditionalFormatting>
  <conditionalFormatting sqref="K280">
    <cfRule type="duplicateValues" dxfId="2741" priority="1191"/>
    <cfRule type="duplicateValues" dxfId="2740" priority="1190"/>
    <cfRule type="duplicateValues" dxfId="2739" priority="1193"/>
    <cfRule type="duplicateValues" dxfId="2738" priority="1192"/>
  </conditionalFormatting>
  <conditionalFormatting sqref="K281">
    <cfRule type="duplicateValues" dxfId="2737" priority="1189"/>
    <cfRule type="duplicateValues" dxfId="2736" priority="1188"/>
    <cfRule type="duplicateValues" dxfId="2735" priority="1187"/>
    <cfRule type="duplicateValues" dxfId="2734" priority="1186"/>
  </conditionalFormatting>
  <conditionalFormatting sqref="K282">
    <cfRule type="duplicateValues" dxfId="2733" priority="1181"/>
    <cfRule type="duplicateValues" dxfId="2732" priority="1180"/>
    <cfRule type="duplicateValues" dxfId="2731" priority="1179"/>
    <cfRule type="duplicateValues" dxfId="2730" priority="1178"/>
  </conditionalFormatting>
  <conditionalFormatting sqref="K283">
    <cfRule type="duplicateValues" dxfId="2729" priority="1183"/>
    <cfRule type="duplicateValues" dxfId="2728" priority="1182"/>
    <cfRule type="duplicateValues" dxfId="2727" priority="1185"/>
    <cfRule type="duplicateValues" dxfId="2726" priority="1184"/>
  </conditionalFormatting>
  <conditionalFormatting sqref="K284">
    <cfRule type="duplicateValues" dxfId="2725" priority="1177"/>
    <cfRule type="duplicateValues" dxfId="2724" priority="1174"/>
    <cfRule type="duplicateValues" dxfId="2723" priority="1176"/>
    <cfRule type="duplicateValues" dxfId="2722" priority="1175"/>
  </conditionalFormatting>
  <conditionalFormatting sqref="K285">
    <cfRule type="duplicateValues" dxfId="2721" priority="1173"/>
    <cfRule type="duplicateValues" dxfId="2720" priority="1170"/>
    <cfRule type="duplicateValues" dxfId="2719" priority="1171"/>
    <cfRule type="duplicateValues" dxfId="2718" priority="1172"/>
  </conditionalFormatting>
  <conditionalFormatting sqref="K286">
    <cfRule type="duplicateValues" dxfId="2717" priority="1166"/>
    <cfRule type="duplicateValues" dxfId="2716" priority="1167"/>
    <cfRule type="duplicateValues" dxfId="2715" priority="1168"/>
    <cfRule type="duplicateValues" dxfId="2714" priority="1169"/>
  </conditionalFormatting>
  <conditionalFormatting sqref="K287">
    <cfRule type="duplicateValues" dxfId="2713" priority="1165"/>
    <cfRule type="duplicateValues" dxfId="2712" priority="1162"/>
    <cfRule type="duplicateValues" dxfId="2711" priority="1164"/>
    <cfRule type="duplicateValues" dxfId="2710" priority="1163"/>
  </conditionalFormatting>
  <conditionalFormatting sqref="K288">
    <cfRule type="duplicateValues" dxfId="2709" priority="15397"/>
    <cfRule type="duplicateValues" dxfId="2708" priority="15398"/>
    <cfRule type="duplicateValues" dxfId="2707" priority="15399"/>
  </conditionalFormatting>
  <conditionalFormatting sqref="K289:K298">
    <cfRule type="duplicateValues" dxfId="2706" priority="1158"/>
    <cfRule type="duplicateValues" dxfId="2705" priority="1159"/>
    <cfRule type="duplicateValues" dxfId="2704" priority="1160"/>
    <cfRule type="duplicateValues" dxfId="2703" priority="1161"/>
  </conditionalFormatting>
  <conditionalFormatting sqref="K299">
    <cfRule type="duplicateValues" dxfId="2702" priority="1157"/>
    <cfRule type="duplicateValues" dxfId="2701" priority="1154"/>
    <cfRule type="duplicateValues" dxfId="2700" priority="1155"/>
    <cfRule type="duplicateValues" dxfId="2699" priority="1156"/>
  </conditionalFormatting>
  <conditionalFormatting sqref="K300">
    <cfRule type="duplicateValues" dxfId="2698" priority="1150"/>
    <cfRule type="duplicateValues" dxfId="2697" priority="1151"/>
    <cfRule type="duplicateValues" dxfId="2696" priority="1153"/>
    <cfRule type="duplicateValues" dxfId="2695" priority="1152"/>
  </conditionalFormatting>
  <conditionalFormatting sqref="K301">
    <cfRule type="duplicateValues" dxfId="2694" priority="1148"/>
    <cfRule type="duplicateValues" dxfId="2693" priority="1149"/>
    <cfRule type="duplicateValues" dxfId="2692" priority="1147"/>
    <cfRule type="duplicateValues" dxfId="2691" priority="1146"/>
  </conditionalFormatting>
  <conditionalFormatting sqref="K302">
    <cfRule type="duplicateValues" dxfId="2690" priority="15383"/>
    <cfRule type="duplicateValues" dxfId="2689" priority="15382"/>
    <cfRule type="duplicateValues" dxfId="2688" priority="15384"/>
  </conditionalFormatting>
  <conditionalFormatting sqref="K303">
    <cfRule type="duplicateValues" dxfId="2687" priority="15379"/>
    <cfRule type="duplicateValues" dxfId="2686" priority="15380"/>
    <cfRule type="duplicateValues" dxfId="2685" priority="15381"/>
  </conditionalFormatting>
  <conditionalFormatting sqref="K304">
    <cfRule type="duplicateValues" dxfId="2684" priority="1143"/>
    <cfRule type="duplicateValues" dxfId="2683" priority="1142"/>
    <cfRule type="duplicateValues" dxfId="2682" priority="1144"/>
    <cfRule type="duplicateValues" dxfId="2681" priority="1145"/>
  </conditionalFormatting>
  <conditionalFormatting sqref="K305">
    <cfRule type="duplicateValues" dxfId="2680" priority="1138"/>
    <cfRule type="duplicateValues" dxfId="2679" priority="1141"/>
    <cfRule type="duplicateValues" dxfId="2678" priority="1140"/>
    <cfRule type="duplicateValues" dxfId="2677" priority="1139"/>
  </conditionalFormatting>
  <conditionalFormatting sqref="K306">
    <cfRule type="duplicateValues" dxfId="2676" priority="1136"/>
    <cfRule type="duplicateValues" dxfId="2675" priority="1137"/>
    <cfRule type="duplicateValues" dxfId="2674" priority="1135"/>
    <cfRule type="duplicateValues" dxfId="2673" priority="1134"/>
  </conditionalFormatting>
  <conditionalFormatting sqref="K307">
    <cfRule type="duplicateValues" dxfId="2672" priority="1133"/>
    <cfRule type="duplicateValues" dxfId="2671" priority="1132"/>
    <cfRule type="duplicateValues" dxfId="2670" priority="1131"/>
    <cfRule type="duplicateValues" dxfId="2669" priority="1130"/>
  </conditionalFormatting>
  <conditionalFormatting sqref="K308">
    <cfRule type="duplicateValues" dxfId="2668" priority="1126"/>
    <cfRule type="duplicateValues" dxfId="2667" priority="1129"/>
    <cfRule type="duplicateValues" dxfId="2666" priority="1128"/>
    <cfRule type="duplicateValues" dxfId="2665" priority="1127"/>
  </conditionalFormatting>
  <conditionalFormatting sqref="K309">
    <cfRule type="duplicateValues" dxfId="2664" priority="1125"/>
    <cfRule type="duplicateValues" dxfId="2663" priority="1124"/>
    <cfRule type="duplicateValues" dxfId="2662" priority="1123"/>
    <cfRule type="duplicateValues" dxfId="2661" priority="1122"/>
  </conditionalFormatting>
  <conditionalFormatting sqref="K310">
    <cfRule type="duplicateValues" dxfId="2660" priority="1121"/>
    <cfRule type="duplicateValues" dxfId="2659" priority="1120"/>
    <cfRule type="duplicateValues" dxfId="2658" priority="1119"/>
    <cfRule type="duplicateValues" dxfId="2657" priority="1118"/>
  </conditionalFormatting>
  <conditionalFormatting sqref="K311">
    <cfRule type="duplicateValues" dxfId="2656" priority="1114"/>
    <cfRule type="duplicateValues" dxfId="2655" priority="1115"/>
    <cfRule type="duplicateValues" dxfId="2654" priority="1116"/>
    <cfRule type="duplicateValues" dxfId="2653" priority="1117"/>
  </conditionalFormatting>
  <conditionalFormatting sqref="K312">
    <cfRule type="duplicateValues" dxfId="2652" priority="1110"/>
    <cfRule type="duplicateValues" dxfId="2651" priority="1112"/>
    <cfRule type="duplicateValues" dxfId="2650" priority="1111"/>
    <cfRule type="duplicateValues" dxfId="2649" priority="1113"/>
  </conditionalFormatting>
  <conditionalFormatting sqref="K313">
    <cfRule type="duplicateValues" dxfId="2648" priority="1109"/>
    <cfRule type="duplicateValues" dxfId="2647" priority="1108"/>
    <cfRule type="duplicateValues" dxfId="2646" priority="1106"/>
    <cfRule type="duplicateValues" dxfId="2645" priority="1107"/>
  </conditionalFormatting>
  <conditionalFormatting sqref="K314">
    <cfRule type="duplicateValues" dxfId="2644" priority="1103"/>
    <cfRule type="duplicateValues" dxfId="2643" priority="1102"/>
    <cfRule type="duplicateValues" dxfId="2642" priority="1105"/>
    <cfRule type="duplicateValues" dxfId="2641" priority="1104"/>
  </conditionalFormatting>
  <conditionalFormatting sqref="K315">
    <cfRule type="duplicateValues" dxfId="2640" priority="1101"/>
    <cfRule type="duplicateValues" dxfId="2639" priority="1100"/>
    <cfRule type="duplicateValues" dxfId="2638" priority="1099"/>
    <cfRule type="duplicateValues" dxfId="2637" priority="1098"/>
  </conditionalFormatting>
  <conditionalFormatting sqref="K316">
    <cfRule type="duplicateValues" dxfId="2636" priority="1096"/>
    <cfRule type="duplicateValues" dxfId="2635" priority="1097"/>
    <cfRule type="duplicateValues" dxfId="2634" priority="1094"/>
    <cfRule type="duplicateValues" dxfId="2633" priority="1095"/>
  </conditionalFormatting>
  <conditionalFormatting sqref="K317:K319">
    <cfRule type="duplicateValues" dxfId="2632" priority="1091"/>
    <cfRule type="duplicateValues" dxfId="2631" priority="1093"/>
    <cfRule type="duplicateValues" dxfId="2630" priority="1090"/>
    <cfRule type="duplicateValues" dxfId="2629" priority="1092"/>
  </conditionalFormatting>
  <conditionalFormatting sqref="K320">
    <cfRule type="duplicateValues" dxfId="2628" priority="15362"/>
    <cfRule type="duplicateValues" dxfId="2627" priority="15363"/>
    <cfRule type="duplicateValues" dxfId="2626" priority="15361"/>
  </conditionalFormatting>
  <conditionalFormatting sqref="K321:K322">
    <cfRule type="duplicateValues" dxfId="2625" priority="1086"/>
    <cfRule type="duplicateValues" dxfId="2624" priority="1087"/>
    <cfRule type="duplicateValues" dxfId="2623" priority="1088"/>
    <cfRule type="duplicateValues" dxfId="2622" priority="1089"/>
  </conditionalFormatting>
  <conditionalFormatting sqref="K323">
    <cfRule type="duplicateValues" dxfId="2621" priority="1082"/>
    <cfRule type="duplicateValues" dxfId="2620" priority="1083"/>
    <cfRule type="duplicateValues" dxfId="2619" priority="1084"/>
    <cfRule type="duplicateValues" dxfId="2618" priority="1085"/>
  </conditionalFormatting>
  <conditionalFormatting sqref="K324">
    <cfRule type="duplicateValues" dxfId="2617" priority="1081"/>
    <cfRule type="duplicateValues" dxfId="2616" priority="1078"/>
    <cfRule type="duplicateValues" dxfId="2615" priority="1079"/>
    <cfRule type="duplicateValues" dxfId="2614" priority="1080"/>
  </conditionalFormatting>
  <conditionalFormatting sqref="K325">
    <cfRule type="duplicateValues" dxfId="2613" priority="1075"/>
    <cfRule type="duplicateValues" dxfId="2612" priority="1074"/>
    <cfRule type="duplicateValues" dxfId="2611" priority="1076"/>
    <cfRule type="duplicateValues" dxfId="2610" priority="1077"/>
  </conditionalFormatting>
  <conditionalFormatting sqref="K326">
    <cfRule type="duplicateValues" dxfId="2609" priority="1073"/>
    <cfRule type="duplicateValues" dxfId="2608" priority="1072"/>
    <cfRule type="duplicateValues" dxfId="2607" priority="1071"/>
    <cfRule type="duplicateValues" dxfId="2606" priority="1070"/>
  </conditionalFormatting>
  <conditionalFormatting sqref="K327">
    <cfRule type="duplicateValues" dxfId="2605" priority="1068"/>
    <cfRule type="duplicateValues" dxfId="2604" priority="1069"/>
    <cfRule type="duplicateValues" dxfId="2603" priority="1066"/>
    <cfRule type="duplicateValues" dxfId="2602" priority="1067"/>
  </conditionalFormatting>
  <conditionalFormatting sqref="K328">
    <cfRule type="duplicateValues" dxfId="2601" priority="1063"/>
    <cfRule type="duplicateValues" dxfId="2600" priority="1065"/>
    <cfRule type="duplicateValues" dxfId="2599" priority="1064"/>
    <cfRule type="duplicateValues" dxfId="2598" priority="1062"/>
  </conditionalFormatting>
  <conditionalFormatting sqref="K329">
    <cfRule type="duplicateValues" dxfId="2597" priority="1061"/>
    <cfRule type="duplicateValues" dxfId="2596" priority="1060"/>
    <cfRule type="duplicateValues" dxfId="2595" priority="1058"/>
    <cfRule type="duplicateValues" dxfId="2594" priority="1059"/>
  </conditionalFormatting>
  <conditionalFormatting sqref="K330">
    <cfRule type="duplicateValues" dxfId="2593" priority="1057"/>
    <cfRule type="duplicateValues" dxfId="2592" priority="1055"/>
    <cfRule type="duplicateValues" dxfId="2591" priority="1054"/>
    <cfRule type="duplicateValues" dxfId="2590" priority="1056"/>
  </conditionalFormatting>
  <conditionalFormatting sqref="K331">
    <cfRule type="duplicateValues" dxfId="2589" priority="1050"/>
    <cfRule type="duplicateValues" dxfId="2588" priority="1053"/>
    <cfRule type="duplicateValues" dxfId="2587" priority="1052"/>
    <cfRule type="duplicateValues" dxfId="2586" priority="1051"/>
  </conditionalFormatting>
  <conditionalFormatting sqref="K332">
    <cfRule type="duplicateValues" dxfId="2585" priority="1049"/>
    <cfRule type="duplicateValues" dxfId="2584" priority="1048"/>
    <cfRule type="duplicateValues" dxfId="2583" priority="1047"/>
    <cfRule type="duplicateValues" dxfId="2582" priority="1046"/>
  </conditionalFormatting>
  <conditionalFormatting sqref="K333">
    <cfRule type="duplicateValues" dxfId="2581" priority="1042"/>
    <cfRule type="duplicateValues" dxfId="2580" priority="1045"/>
    <cfRule type="duplicateValues" dxfId="2579" priority="1044"/>
    <cfRule type="duplicateValues" dxfId="2578" priority="1043"/>
  </conditionalFormatting>
  <conditionalFormatting sqref="K334">
    <cfRule type="duplicateValues" dxfId="2577" priority="1041"/>
    <cfRule type="duplicateValues" dxfId="2576" priority="1040"/>
    <cfRule type="duplicateValues" dxfId="2575" priority="1039"/>
    <cfRule type="duplicateValues" dxfId="2574" priority="1038"/>
  </conditionalFormatting>
  <conditionalFormatting sqref="K335">
    <cfRule type="duplicateValues" dxfId="2573" priority="1034"/>
    <cfRule type="duplicateValues" dxfId="2572" priority="1035"/>
    <cfRule type="duplicateValues" dxfId="2571" priority="1036"/>
    <cfRule type="duplicateValues" dxfId="2570" priority="1037"/>
  </conditionalFormatting>
  <conditionalFormatting sqref="K336">
    <cfRule type="duplicateValues" dxfId="2569" priority="15324"/>
    <cfRule type="duplicateValues" dxfId="2568" priority="15323"/>
    <cfRule type="duplicateValues" dxfId="2567" priority="15322"/>
  </conditionalFormatting>
  <conditionalFormatting sqref="K337">
    <cfRule type="duplicateValues" dxfId="2566" priority="1033"/>
    <cfRule type="duplicateValues" dxfId="2565" priority="1032"/>
    <cfRule type="duplicateValues" dxfId="2564" priority="1031"/>
    <cfRule type="duplicateValues" dxfId="2563" priority="1030"/>
  </conditionalFormatting>
  <conditionalFormatting sqref="K338">
    <cfRule type="duplicateValues" dxfId="2562" priority="1026"/>
    <cfRule type="duplicateValues" dxfId="2561" priority="1029"/>
    <cfRule type="duplicateValues" dxfId="2560" priority="1028"/>
    <cfRule type="duplicateValues" dxfId="2559" priority="1027"/>
  </conditionalFormatting>
  <conditionalFormatting sqref="K339">
    <cfRule type="duplicateValues" dxfId="2558" priority="1022"/>
    <cfRule type="duplicateValues" dxfId="2557" priority="1023"/>
    <cfRule type="duplicateValues" dxfId="2556" priority="1024"/>
    <cfRule type="duplicateValues" dxfId="2555" priority="1025"/>
  </conditionalFormatting>
  <conditionalFormatting sqref="K340">
    <cfRule type="duplicateValues" dxfId="2554" priority="1018"/>
    <cfRule type="duplicateValues" dxfId="2553" priority="1019"/>
    <cfRule type="duplicateValues" dxfId="2552" priority="1020"/>
    <cfRule type="duplicateValues" dxfId="2551" priority="1021"/>
  </conditionalFormatting>
  <conditionalFormatting sqref="K341">
    <cfRule type="duplicateValues" dxfId="2550" priority="1014"/>
    <cfRule type="duplicateValues" dxfId="2549" priority="1015"/>
    <cfRule type="duplicateValues" dxfId="2548" priority="1016"/>
    <cfRule type="duplicateValues" dxfId="2547" priority="1017"/>
  </conditionalFormatting>
  <conditionalFormatting sqref="K342">
    <cfRule type="duplicateValues" dxfId="2546" priority="1011"/>
    <cfRule type="duplicateValues" dxfId="2545" priority="1012"/>
    <cfRule type="duplicateValues" dxfId="2544" priority="1013"/>
    <cfRule type="duplicateValues" dxfId="2543" priority="1010"/>
  </conditionalFormatting>
  <conditionalFormatting sqref="K343">
    <cfRule type="duplicateValues" dxfId="2542" priority="1009"/>
    <cfRule type="duplicateValues" dxfId="2541" priority="1008"/>
    <cfRule type="duplicateValues" dxfId="2540" priority="1007"/>
    <cfRule type="duplicateValues" dxfId="2539" priority="1006"/>
  </conditionalFormatting>
  <conditionalFormatting sqref="K344">
    <cfRule type="duplicateValues" dxfId="2538" priority="1005"/>
    <cfRule type="duplicateValues" dxfId="2537" priority="1004"/>
    <cfRule type="duplicateValues" dxfId="2536" priority="1003"/>
    <cfRule type="duplicateValues" dxfId="2535" priority="1002"/>
  </conditionalFormatting>
  <conditionalFormatting sqref="K345">
    <cfRule type="duplicateValues" dxfId="2534" priority="1001"/>
    <cfRule type="duplicateValues" dxfId="2533" priority="999"/>
    <cfRule type="duplicateValues" dxfId="2532" priority="1000"/>
    <cfRule type="duplicateValues" dxfId="2531" priority="998"/>
  </conditionalFormatting>
  <conditionalFormatting sqref="K346">
    <cfRule type="duplicateValues" dxfId="2530" priority="996"/>
    <cfRule type="duplicateValues" dxfId="2529" priority="997"/>
    <cfRule type="duplicateValues" dxfId="2528" priority="995"/>
    <cfRule type="duplicateValues" dxfId="2527" priority="994"/>
  </conditionalFormatting>
  <conditionalFormatting sqref="K347">
    <cfRule type="duplicateValues" dxfId="2526" priority="991"/>
    <cfRule type="duplicateValues" dxfId="2525" priority="990"/>
    <cfRule type="duplicateValues" dxfId="2524" priority="992"/>
    <cfRule type="duplicateValues" dxfId="2523" priority="993"/>
  </conditionalFormatting>
  <conditionalFormatting sqref="K348">
    <cfRule type="duplicateValues" dxfId="2522" priority="989"/>
    <cfRule type="duplicateValues" dxfId="2521" priority="988"/>
    <cfRule type="duplicateValues" dxfId="2520" priority="987"/>
    <cfRule type="duplicateValues" dxfId="2519" priority="986"/>
  </conditionalFormatting>
  <conditionalFormatting sqref="K349">
    <cfRule type="duplicateValues" dxfId="2518" priority="984"/>
    <cfRule type="duplicateValues" dxfId="2517" priority="983"/>
    <cfRule type="duplicateValues" dxfId="2516" priority="982"/>
    <cfRule type="duplicateValues" dxfId="2515" priority="985"/>
  </conditionalFormatting>
  <conditionalFormatting sqref="K350">
    <cfRule type="duplicateValues" dxfId="2514" priority="981"/>
    <cfRule type="duplicateValues" dxfId="2513" priority="980"/>
    <cfRule type="duplicateValues" dxfId="2512" priority="978"/>
    <cfRule type="duplicateValues" dxfId="2511" priority="979"/>
  </conditionalFormatting>
  <conditionalFormatting sqref="K352">
    <cfRule type="duplicateValues" dxfId="2510" priority="15278"/>
    <cfRule type="duplicateValues" dxfId="2509" priority="15279"/>
  </conditionalFormatting>
  <conditionalFormatting sqref="K353">
    <cfRule type="duplicateValues" dxfId="2508" priority="976"/>
    <cfRule type="duplicateValues" dxfId="2507" priority="975"/>
    <cfRule type="duplicateValues" dxfId="2506" priority="974"/>
    <cfRule type="duplicateValues" dxfId="2505" priority="973"/>
  </conditionalFormatting>
  <conditionalFormatting sqref="K354">
    <cfRule type="duplicateValues" dxfId="2504" priority="969"/>
    <cfRule type="duplicateValues" dxfId="2503" priority="970"/>
    <cfRule type="duplicateValues" dxfId="2502" priority="971"/>
    <cfRule type="duplicateValues" dxfId="2501" priority="972"/>
  </conditionalFormatting>
  <conditionalFormatting sqref="K355">
    <cfRule type="duplicateValues" dxfId="2500" priority="15272"/>
    <cfRule type="duplicateValues" dxfId="2499" priority="15273"/>
  </conditionalFormatting>
  <conditionalFormatting sqref="K356">
    <cfRule type="duplicateValues" dxfId="2498" priority="968"/>
    <cfRule type="duplicateValues" dxfId="2497" priority="966"/>
    <cfRule type="duplicateValues" dxfId="2496" priority="965"/>
    <cfRule type="duplicateValues" dxfId="2495" priority="967"/>
  </conditionalFormatting>
  <conditionalFormatting sqref="K357">
    <cfRule type="duplicateValues" dxfId="2494" priority="15266"/>
    <cfRule type="duplicateValues" dxfId="2493" priority="15267"/>
    <cfRule type="duplicateValues" dxfId="2492" priority="15268"/>
  </conditionalFormatting>
  <conditionalFormatting sqref="K358">
    <cfRule type="duplicateValues" dxfId="2491" priority="962"/>
    <cfRule type="duplicateValues" dxfId="2490" priority="964"/>
    <cfRule type="duplicateValues" dxfId="2489" priority="963"/>
    <cfRule type="duplicateValues" dxfId="2488" priority="961"/>
  </conditionalFormatting>
  <conditionalFormatting sqref="K359">
    <cfRule type="duplicateValues" dxfId="2487" priority="15264"/>
    <cfRule type="duplicateValues" dxfId="2486" priority="15263"/>
    <cfRule type="duplicateValues" dxfId="2485" priority="15265"/>
  </conditionalFormatting>
  <conditionalFormatting sqref="K360">
    <cfRule type="duplicateValues" dxfId="2484" priority="960"/>
    <cfRule type="duplicateValues" dxfId="2483" priority="959"/>
    <cfRule type="duplicateValues" dxfId="2482" priority="958"/>
    <cfRule type="duplicateValues" dxfId="2481" priority="957"/>
  </conditionalFormatting>
  <conditionalFormatting sqref="K361">
    <cfRule type="duplicateValues" dxfId="2480" priority="955"/>
    <cfRule type="duplicateValues" dxfId="2479" priority="954"/>
    <cfRule type="duplicateValues" dxfId="2478" priority="953"/>
    <cfRule type="duplicateValues" dxfId="2477" priority="956"/>
  </conditionalFormatting>
  <conditionalFormatting sqref="K362">
    <cfRule type="duplicateValues" dxfId="2476" priority="952"/>
    <cfRule type="duplicateValues" dxfId="2475" priority="951"/>
    <cfRule type="duplicateValues" dxfId="2474" priority="950"/>
    <cfRule type="duplicateValues" dxfId="2473" priority="949"/>
  </conditionalFormatting>
  <conditionalFormatting sqref="K363">
    <cfRule type="duplicateValues" dxfId="2472" priority="946"/>
    <cfRule type="duplicateValues" dxfId="2471" priority="945"/>
    <cfRule type="duplicateValues" dxfId="2470" priority="948"/>
    <cfRule type="duplicateValues" dxfId="2469" priority="947"/>
  </conditionalFormatting>
  <conditionalFormatting sqref="K364">
    <cfRule type="duplicateValues" dxfId="2468" priority="944"/>
    <cfRule type="duplicateValues" dxfId="2467" priority="943"/>
    <cfRule type="duplicateValues" dxfId="2466" priority="941"/>
    <cfRule type="duplicateValues" dxfId="2465" priority="942"/>
  </conditionalFormatting>
  <conditionalFormatting sqref="K365">
    <cfRule type="duplicateValues" dxfId="2464" priority="15258"/>
    <cfRule type="duplicateValues" dxfId="2463" priority="15259"/>
    <cfRule type="duplicateValues" dxfId="2462" priority="15257"/>
  </conditionalFormatting>
  <conditionalFormatting sqref="K366">
    <cfRule type="duplicateValues" dxfId="2461" priority="937"/>
    <cfRule type="duplicateValues" dxfId="2460" priority="939"/>
    <cfRule type="duplicateValues" dxfId="2459" priority="940"/>
    <cfRule type="duplicateValues" dxfId="2458" priority="938"/>
  </conditionalFormatting>
  <conditionalFormatting sqref="K367">
    <cfRule type="duplicateValues" dxfId="2457" priority="936"/>
    <cfRule type="duplicateValues" dxfId="2456" priority="935"/>
    <cfRule type="duplicateValues" dxfId="2455" priority="934"/>
    <cfRule type="duplicateValues" dxfId="2454" priority="933"/>
  </conditionalFormatting>
  <conditionalFormatting sqref="K368">
    <cfRule type="duplicateValues" dxfId="2453" priority="29596"/>
    <cfRule type="duplicateValues" dxfId="2452" priority="29598"/>
    <cfRule type="duplicateValues" dxfId="2451" priority="29597"/>
  </conditionalFormatting>
  <conditionalFormatting sqref="K369">
    <cfRule type="duplicateValues" dxfId="2450" priority="929"/>
    <cfRule type="duplicateValues" dxfId="2449" priority="931"/>
    <cfRule type="duplicateValues" dxfId="2448" priority="930"/>
    <cfRule type="duplicateValues" dxfId="2447" priority="932"/>
  </conditionalFormatting>
  <conditionalFormatting sqref="K370">
    <cfRule type="duplicateValues" dxfId="2446" priority="15252"/>
    <cfRule type="duplicateValues" dxfId="2445" priority="15253"/>
    <cfRule type="duplicateValues" dxfId="2444" priority="15251"/>
  </conditionalFormatting>
  <conditionalFormatting sqref="K371">
    <cfRule type="duplicateValues" dxfId="2443" priority="925"/>
    <cfRule type="duplicateValues" dxfId="2442" priority="926"/>
    <cfRule type="duplicateValues" dxfId="2441" priority="927"/>
    <cfRule type="duplicateValues" dxfId="2440" priority="928"/>
  </conditionalFormatting>
  <conditionalFormatting sqref="K372">
    <cfRule type="duplicateValues" dxfId="2439" priority="924"/>
    <cfRule type="duplicateValues" dxfId="2438" priority="923"/>
    <cfRule type="duplicateValues" dxfId="2437" priority="922"/>
    <cfRule type="duplicateValues" dxfId="2436" priority="921"/>
  </conditionalFormatting>
  <conditionalFormatting sqref="K373:K375">
    <cfRule type="duplicateValues" dxfId="2435" priority="15248"/>
    <cfRule type="duplicateValues" dxfId="2434" priority="15249"/>
    <cfRule type="duplicateValues" dxfId="2433" priority="15250"/>
  </conditionalFormatting>
  <conditionalFormatting sqref="K376">
    <cfRule type="duplicateValues" dxfId="2432" priority="920"/>
    <cfRule type="duplicateValues" dxfId="2431" priority="919"/>
    <cfRule type="duplicateValues" dxfId="2430" priority="918"/>
    <cfRule type="duplicateValues" dxfId="2429" priority="917"/>
  </conditionalFormatting>
  <conditionalFormatting sqref="K377:K378">
    <cfRule type="duplicateValues" dxfId="2428" priority="916"/>
    <cfRule type="duplicateValues" dxfId="2427" priority="915"/>
    <cfRule type="duplicateValues" dxfId="2426" priority="914"/>
    <cfRule type="duplicateValues" dxfId="2425" priority="913"/>
  </conditionalFormatting>
  <conditionalFormatting sqref="K379">
    <cfRule type="duplicateValues" dxfId="2424" priority="909"/>
    <cfRule type="duplicateValues" dxfId="2423" priority="910"/>
    <cfRule type="duplicateValues" dxfId="2422" priority="911"/>
    <cfRule type="duplicateValues" dxfId="2421" priority="912"/>
  </conditionalFormatting>
  <conditionalFormatting sqref="K380">
    <cfRule type="duplicateValues" dxfId="2420" priority="906"/>
    <cfRule type="duplicateValues" dxfId="2419" priority="905"/>
    <cfRule type="duplicateValues" dxfId="2418" priority="907"/>
    <cfRule type="duplicateValues" dxfId="2417" priority="908"/>
  </conditionalFormatting>
  <conditionalFormatting sqref="K381">
    <cfRule type="duplicateValues" dxfId="2416" priority="904"/>
    <cfRule type="duplicateValues" dxfId="2415" priority="901"/>
    <cfRule type="duplicateValues" dxfId="2414" priority="903"/>
    <cfRule type="duplicateValues" dxfId="2413" priority="902"/>
  </conditionalFormatting>
  <conditionalFormatting sqref="K382">
    <cfRule type="duplicateValues" dxfId="2412" priority="9658"/>
    <cfRule type="duplicateValues" dxfId="2411" priority="9657"/>
    <cfRule type="duplicateValues" dxfId="2410" priority="9659"/>
  </conditionalFormatting>
  <conditionalFormatting sqref="K383">
    <cfRule type="duplicateValues" dxfId="2409" priority="896"/>
    <cfRule type="duplicateValues" dxfId="2408" priority="897"/>
    <cfRule type="duplicateValues" dxfId="2407" priority="898"/>
    <cfRule type="duplicateValues" dxfId="2406" priority="899"/>
  </conditionalFormatting>
  <conditionalFormatting sqref="K384">
    <cfRule type="duplicateValues" dxfId="2405" priority="893"/>
    <cfRule type="duplicateValues" dxfId="2404" priority="894"/>
    <cfRule type="duplicateValues" dxfId="2403" priority="895"/>
    <cfRule type="duplicateValues" dxfId="2402" priority="892"/>
  </conditionalFormatting>
  <conditionalFormatting sqref="K385">
    <cfRule type="duplicateValues" dxfId="2401" priority="891"/>
    <cfRule type="duplicateValues" dxfId="2400" priority="889"/>
    <cfRule type="duplicateValues" dxfId="2399" priority="888"/>
    <cfRule type="duplicateValues" dxfId="2398" priority="890"/>
  </conditionalFormatting>
  <conditionalFormatting sqref="K386">
    <cfRule type="duplicateValues" dxfId="2397" priority="885"/>
    <cfRule type="duplicateValues" dxfId="2396" priority="884"/>
    <cfRule type="duplicateValues" dxfId="2395" priority="886"/>
    <cfRule type="duplicateValues" dxfId="2394" priority="887"/>
  </conditionalFormatting>
  <conditionalFormatting sqref="K387">
    <cfRule type="duplicateValues" dxfId="2393" priority="883"/>
    <cfRule type="duplicateValues" dxfId="2392" priority="882"/>
    <cfRule type="duplicateValues" dxfId="2391" priority="881"/>
    <cfRule type="duplicateValues" dxfId="2390" priority="880"/>
  </conditionalFormatting>
  <conditionalFormatting sqref="K388">
    <cfRule type="duplicateValues" dxfId="2389" priority="879"/>
    <cfRule type="duplicateValues" dxfId="2388" priority="878"/>
    <cfRule type="duplicateValues" dxfId="2387" priority="877"/>
    <cfRule type="duplicateValues" dxfId="2386" priority="876"/>
  </conditionalFormatting>
  <conditionalFormatting sqref="K389:K391">
    <cfRule type="duplicateValues" dxfId="2385" priority="15241"/>
    <cfRule type="duplicateValues" dxfId="2384" priority="15240"/>
    <cfRule type="duplicateValues" dxfId="2383" priority="15239"/>
  </conditionalFormatting>
  <conditionalFormatting sqref="K392 K394 K396">
    <cfRule type="duplicateValues" dxfId="2382" priority="15238"/>
    <cfRule type="duplicateValues" dxfId="2381" priority="15237"/>
    <cfRule type="duplicateValues" dxfId="2380" priority="15236"/>
  </conditionalFormatting>
  <conditionalFormatting sqref="K416">
    <cfRule type="duplicateValues" dxfId="2352" priority="15211"/>
    <cfRule type="duplicateValues" dxfId="2351" priority="15210"/>
    <cfRule type="duplicateValues" dxfId="2350" priority="15209"/>
  </conditionalFormatting>
  <conditionalFormatting sqref="K424">
    <cfRule type="duplicateValues" dxfId="2331" priority="15193"/>
    <cfRule type="duplicateValues" dxfId="2330" priority="15191"/>
    <cfRule type="duplicateValues" dxfId="2329" priority="15192"/>
  </conditionalFormatting>
  <conditionalFormatting sqref="K426">
    <cfRule type="duplicateValues" dxfId="2325" priority="15187"/>
    <cfRule type="duplicateValues" dxfId="2324" priority="15186"/>
    <cfRule type="duplicateValues" dxfId="2323" priority="15185"/>
  </conditionalFormatting>
  <conditionalFormatting sqref="K429">
    <cfRule type="duplicateValues" dxfId="2322" priority="15183"/>
    <cfRule type="duplicateValues" dxfId="2321" priority="15182"/>
    <cfRule type="duplicateValues" dxfId="2320" priority="15184"/>
  </conditionalFormatting>
  <conditionalFormatting sqref="K446">
    <cfRule type="duplicateValues" dxfId="2277" priority="15139"/>
    <cfRule type="duplicateValues" dxfId="2276" priority="15138"/>
    <cfRule type="duplicateValues" dxfId="2275" priority="15137"/>
  </conditionalFormatting>
  <conditionalFormatting sqref="K463">
    <cfRule type="duplicateValues" dxfId="2229" priority="15089"/>
    <cfRule type="duplicateValues" dxfId="2228" priority="15091"/>
    <cfRule type="duplicateValues" dxfId="2227" priority="15090"/>
  </conditionalFormatting>
  <conditionalFormatting sqref="K472">
    <cfRule type="duplicateValues" dxfId="2202" priority="15063"/>
    <cfRule type="duplicateValues" dxfId="2201" priority="15064"/>
    <cfRule type="duplicateValues" dxfId="2200" priority="15062"/>
  </conditionalFormatting>
  <conditionalFormatting sqref="K475">
    <cfRule type="duplicateValues" dxfId="2193" priority="29396"/>
    <cfRule type="duplicateValues" dxfId="2192" priority="29395"/>
    <cfRule type="duplicateValues" dxfId="2191" priority="29397"/>
  </conditionalFormatting>
  <conditionalFormatting sqref="K477">
    <cfRule type="duplicateValues" dxfId="2187" priority="15056"/>
    <cfRule type="duplicateValues" dxfId="2186" priority="15057"/>
    <cfRule type="duplicateValues" dxfId="2185" priority="15058"/>
  </conditionalFormatting>
  <conditionalFormatting sqref="K479">
    <cfRule type="duplicateValues" dxfId="2181" priority="15050"/>
    <cfRule type="duplicateValues" dxfId="2180" priority="15052"/>
    <cfRule type="duplicateValues" dxfId="2179" priority="15051"/>
  </conditionalFormatting>
  <conditionalFormatting sqref="K484">
    <cfRule type="duplicateValues" dxfId="2169" priority="29372"/>
    <cfRule type="duplicateValues" dxfId="2168" priority="29371"/>
    <cfRule type="duplicateValues" dxfId="2167" priority="29373"/>
  </conditionalFormatting>
  <conditionalFormatting sqref="K486">
    <cfRule type="duplicateValues" dxfId="2163" priority="15043"/>
    <cfRule type="duplicateValues" dxfId="2162" priority="15042"/>
    <cfRule type="duplicateValues" dxfId="2161" priority="15041"/>
  </conditionalFormatting>
  <conditionalFormatting sqref="K488">
    <cfRule type="duplicateValues" dxfId="2157" priority="12718"/>
    <cfRule type="duplicateValues" dxfId="2156" priority="12716"/>
    <cfRule type="duplicateValues" dxfId="2155" priority="12717"/>
  </conditionalFormatting>
  <conditionalFormatting sqref="K491">
    <cfRule type="duplicateValues" dxfId="2151" priority="15031"/>
    <cfRule type="duplicateValues" dxfId="2150" priority="15030"/>
    <cfRule type="duplicateValues" dxfId="2149" priority="15029"/>
  </conditionalFormatting>
  <conditionalFormatting sqref="K492">
    <cfRule type="duplicateValues" dxfId="2148" priority="15026"/>
    <cfRule type="duplicateValues" dxfId="2147" priority="15027"/>
    <cfRule type="duplicateValues" dxfId="2146" priority="15028"/>
  </conditionalFormatting>
  <conditionalFormatting sqref="K494">
    <cfRule type="duplicateValues" dxfId="2142" priority="15022"/>
    <cfRule type="duplicateValues" dxfId="2141" priority="15021"/>
    <cfRule type="duplicateValues" dxfId="2140" priority="15020"/>
  </conditionalFormatting>
  <conditionalFormatting sqref="K497">
    <cfRule type="duplicateValues" dxfId="2134" priority="15014"/>
    <cfRule type="duplicateValues" dxfId="2133" priority="15013"/>
  </conditionalFormatting>
  <conditionalFormatting sqref="K500">
    <cfRule type="duplicateValues" dxfId="2127" priority="15006"/>
    <cfRule type="duplicateValues" dxfId="2126" priority="15007"/>
    <cfRule type="duplicateValues" dxfId="2125" priority="15005"/>
  </conditionalFormatting>
  <conditionalFormatting sqref="K510">
    <cfRule type="duplicateValues" dxfId="2103" priority="29304"/>
    <cfRule type="duplicateValues" dxfId="2102" priority="29303"/>
    <cfRule type="duplicateValues" dxfId="2101" priority="29305"/>
  </conditionalFormatting>
  <conditionalFormatting sqref="K511">
    <cfRule type="duplicateValues" dxfId="2100" priority="14985"/>
    <cfRule type="duplicateValues" dxfId="2099" priority="14986"/>
    <cfRule type="duplicateValues" dxfId="2098" priority="14984"/>
  </conditionalFormatting>
  <conditionalFormatting sqref="K512">
    <cfRule type="duplicateValues" dxfId="2097" priority="29297"/>
    <cfRule type="duplicateValues" dxfId="2096" priority="29299"/>
    <cfRule type="duplicateValues" dxfId="2095" priority="29298"/>
  </conditionalFormatting>
  <conditionalFormatting sqref="K517">
    <cfRule type="duplicateValues" dxfId="2082" priority="14970"/>
    <cfRule type="duplicateValues" dxfId="2081" priority="14969"/>
    <cfRule type="duplicateValues" dxfId="2080" priority="14971"/>
  </conditionalFormatting>
  <conditionalFormatting sqref="K540">
    <cfRule type="duplicateValues" dxfId="2038" priority="29250"/>
    <cfRule type="duplicateValues" dxfId="2037" priority="29251"/>
    <cfRule type="duplicateValues" dxfId="2036" priority="29252"/>
  </conditionalFormatting>
  <conditionalFormatting sqref="K557">
    <cfRule type="duplicateValues" dxfId="1987" priority="14891"/>
    <cfRule type="duplicateValues" dxfId="1986" priority="14890"/>
  </conditionalFormatting>
  <conditionalFormatting sqref="K561">
    <cfRule type="duplicateValues" dxfId="1979" priority="14886"/>
    <cfRule type="duplicateValues" dxfId="1978" priority="14884"/>
    <cfRule type="duplicateValues" dxfId="1977" priority="14885"/>
  </conditionalFormatting>
  <conditionalFormatting sqref="K565">
    <cfRule type="duplicateValues" dxfId="1970" priority="14877"/>
    <cfRule type="duplicateValues" dxfId="1969" priority="14875"/>
    <cfRule type="duplicateValues" dxfId="1968" priority="14876"/>
  </conditionalFormatting>
  <conditionalFormatting sqref="K570">
    <cfRule type="duplicateValues" dxfId="1955" priority="14863"/>
    <cfRule type="duplicateValues" dxfId="1954" priority="14864"/>
    <cfRule type="duplicateValues" dxfId="1953" priority="14865"/>
  </conditionalFormatting>
  <conditionalFormatting sqref="K572">
    <cfRule type="duplicateValues" dxfId="1949" priority="14857"/>
    <cfRule type="duplicateValues" dxfId="1948" priority="14858"/>
    <cfRule type="duplicateValues" dxfId="1947" priority="14859"/>
  </conditionalFormatting>
  <conditionalFormatting sqref="K573">
    <cfRule type="duplicateValues" dxfId="1946" priority="29180"/>
    <cfRule type="duplicateValues" dxfId="1945" priority="29178"/>
    <cfRule type="duplicateValues" dxfId="1944" priority="29179"/>
  </conditionalFormatting>
  <conditionalFormatting sqref="K574">
    <cfRule type="duplicateValues" dxfId="1943" priority="14855"/>
    <cfRule type="duplicateValues" dxfId="1942" priority="14854"/>
    <cfRule type="duplicateValues" dxfId="1941" priority="14856"/>
  </conditionalFormatting>
  <conditionalFormatting sqref="K576">
    <cfRule type="duplicateValues" dxfId="1937" priority="29170"/>
    <cfRule type="duplicateValues" dxfId="1936" priority="29169"/>
    <cfRule type="duplicateValues" dxfId="1935" priority="29171"/>
  </conditionalFormatting>
  <conditionalFormatting sqref="K582">
    <cfRule type="duplicateValues" dxfId="1919" priority="14830"/>
    <cfRule type="duplicateValues" dxfId="1918" priority="14831"/>
    <cfRule type="duplicateValues" dxfId="1917" priority="14832"/>
  </conditionalFormatting>
  <conditionalFormatting sqref="K592">
    <cfRule type="duplicateValues" dxfId="1895" priority="14811"/>
    <cfRule type="duplicateValues" dxfId="1894" priority="14810"/>
    <cfRule type="duplicateValues" dxfId="1893" priority="14809"/>
  </conditionalFormatting>
  <conditionalFormatting sqref="K596">
    <cfRule type="duplicateValues" dxfId="1886" priority="14801"/>
    <cfRule type="duplicateValues" dxfId="1885" priority="14800"/>
    <cfRule type="duplicateValues" dxfId="1884" priority="14802"/>
  </conditionalFormatting>
  <conditionalFormatting sqref="K598">
    <cfRule type="duplicateValues" dxfId="1880" priority="14794"/>
    <cfRule type="duplicateValues" dxfId="1879" priority="14795"/>
    <cfRule type="duplicateValues" dxfId="1878" priority="14796"/>
  </conditionalFormatting>
  <conditionalFormatting sqref="K615">
    <cfRule type="duplicateValues" dxfId="1832" priority="14751"/>
    <cfRule type="duplicateValues" dxfId="1831" priority="14750"/>
    <cfRule type="duplicateValues" dxfId="1830" priority="14749"/>
  </conditionalFormatting>
  <conditionalFormatting sqref="K617">
    <cfRule type="duplicateValues" dxfId="1826" priority="29060"/>
    <cfRule type="duplicateValues" dxfId="1825" priority="29059"/>
    <cfRule type="duplicateValues" dxfId="1824" priority="29058"/>
  </conditionalFormatting>
  <conditionalFormatting sqref="K630">
    <cfRule type="duplicateValues" dxfId="1787" priority="14721"/>
    <cfRule type="duplicateValues" dxfId="1786" priority="14722"/>
    <cfRule type="duplicateValues" dxfId="1785" priority="14723"/>
  </conditionalFormatting>
  <conditionalFormatting sqref="K647">
    <cfRule type="duplicateValues" dxfId="1736" priority="14686"/>
    <cfRule type="duplicateValues" dxfId="1735" priority="14685"/>
    <cfRule type="duplicateValues" dxfId="1734" priority="14684"/>
  </conditionalFormatting>
  <conditionalFormatting sqref="K655">
    <cfRule type="duplicateValues" dxfId="1721" priority="14674"/>
    <cfRule type="duplicateValues" dxfId="1720" priority="14673"/>
    <cfRule type="duplicateValues" dxfId="1719" priority="14672"/>
  </conditionalFormatting>
  <conditionalFormatting sqref="K669">
    <cfRule type="duplicateValues" dxfId="1679" priority="14634"/>
    <cfRule type="duplicateValues" dxfId="1678" priority="14633"/>
    <cfRule type="duplicateValues" dxfId="1677" priority="14635"/>
  </conditionalFormatting>
  <conditionalFormatting sqref="K672">
    <cfRule type="duplicateValues" dxfId="1670" priority="14624"/>
    <cfRule type="duplicateValues" dxfId="1669" priority="14625"/>
    <cfRule type="duplicateValues" dxfId="1668" priority="14626"/>
  </conditionalFormatting>
  <conditionalFormatting sqref="K690">
    <cfRule type="duplicateValues" dxfId="1616" priority="14578"/>
    <cfRule type="duplicateValues" dxfId="1615" priority="14577"/>
    <cfRule type="duplicateValues" dxfId="1614" priority="14576"/>
  </conditionalFormatting>
  <conditionalFormatting sqref="K707">
    <cfRule type="duplicateValues" dxfId="1571" priority="17398"/>
    <cfRule type="duplicateValues" dxfId="1570" priority="17396"/>
    <cfRule type="duplicateValues" dxfId="1569" priority="17397"/>
  </conditionalFormatting>
  <conditionalFormatting sqref="K724">
    <cfRule type="duplicateValues" dxfId="1529" priority="28797"/>
    <cfRule type="duplicateValues" dxfId="1528" priority="28796"/>
    <cfRule type="duplicateValues" dxfId="1527" priority="28795"/>
  </conditionalFormatting>
  <conditionalFormatting sqref="K744:K745">
    <cfRule type="duplicateValues" dxfId="1508" priority="14518"/>
    <cfRule type="duplicateValues" dxfId="1507" priority="14517"/>
    <cfRule type="duplicateValues" dxfId="1506" priority="14516"/>
  </conditionalFormatting>
  <conditionalFormatting sqref="K748 K750 K753">
    <cfRule type="duplicateValues" dxfId="1505" priority="14513"/>
    <cfRule type="duplicateValues" dxfId="1504" priority="14515"/>
    <cfRule type="duplicateValues" dxfId="1503" priority="14514"/>
  </conditionalFormatting>
  <conditionalFormatting sqref="K755">
    <cfRule type="duplicateValues" dxfId="1499" priority="14509"/>
    <cfRule type="duplicateValues" dxfId="1498" priority="14508"/>
    <cfRule type="duplicateValues" dxfId="1497" priority="14507"/>
  </conditionalFormatting>
  <conditionalFormatting sqref="K758">
    <cfRule type="duplicateValues" dxfId="1496" priority="28732"/>
    <cfRule type="duplicateValues" dxfId="1495" priority="28734"/>
    <cfRule type="duplicateValues" dxfId="1494" priority="28733"/>
  </conditionalFormatting>
  <conditionalFormatting sqref="K763">
    <cfRule type="duplicateValues" dxfId="1484" priority="14497"/>
    <cfRule type="duplicateValues" dxfId="1483" priority="14496"/>
    <cfRule type="duplicateValues" dxfId="1482" priority="14495"/>
  </conditionalFormatting>
  <conditionalFormatting sqref="K764">
    <cfRule type="duplicateValues" dxfId="1481" priority="14494"/>
    <cfRule type="duplicateValues" dxfId="1480" priority="14493"/>
    <cfRule type="duplicateValues" dxfId="1479" priority="14492"/>
  </conditionalFormatting>
  <conditionalFormatting sqref="K765">
    <cfRule type="duplicateValues" dxfId="1478" priority="14491"/>
    <cfRule type="duplicateValues" dxfId="1477" priority="14490"/>
    <cfRule type="duplicateValues" dxfId="1476" priority="14489"/>
  </conditionalFormatting>
  <conditionalFormatting sqref="K766">
    <cfRule type="duplicateValues" dxfId="1475" priority="14487"/>
    <cfRule type="duplicateValues" dxfId="1474" priority="14486"/>
    <cfRule type="duplicateValues" dxfId="1473" priority="14488"/>
  </conditionalFormatting>
  <conditionalFormatting sqref="K767">
    <cfRule type="duplicateValues" dxfId="1472" priority="14484"/>
    <cfRule type="duplicateValues" dxfId="1471" priority="14483"/>
    <cfRule type="duplicateValues" dxfId="1470" priority="14485"/>
  </conditionalFormatting>
  <conditionalFormatting sqref="K768">
    <cfRule type="duplicateValues" dxfId="1469" priority="14482"/>
    <cfRule type="duplicateValues" dxfId="1468" priority="14481"/>
    <cfRule type="duplicateValues" dxfId="1467" priority="14480"/>
  </conditionalFormatting>
  <conditionalFormatting sqref="K769">
    <cfRule type="duplicateValues" dxfId="1466" priority="14479"/>
    <cfRule type="duplicateValues" dxfId="1465" priority="14478"/>
    <cfRule type="duplicateValues" dxfId="1464" priority="14477"/>
  </conditionalFormatting>
  <conditionalFormatting sqref="K770">
    <cfRule type="duplicateValues" dxfId="1463" priority="14476"/>
    <cfRule type="duplicateValues" dxfId="1462" priority="14475"/>
    <cfRule type="duplicateValues" dxfId="1461" priority="14474"/>
  </conditionalFormatting>
  <conditionalFormatting sqref="K771">
    <cfRule type="duplicateValues" dxfId="1460" priority="14473"/>
    <cfRule type="duplicateValues" dxfId="1459" priority="14472"/>
    <cfRule type="duplicateValues" dxfId="1458" priority="14471"/>
  </conditionalFormatting>
  <conditionalFormatting sqref="K772">
    <cfRule type="duplicateValues" dxfId="1457" priority="14470"/>
    <cfRule type="duplicateValues" dxfId="1456" priority="14469"/>
    <cfRule type="duplicateValues" dxfId="1455" priority="14468"/>
  </conditionalFormatting>
  <conditionalFormatting sqref="K773">
    <cfRule type="duplicateValues" dxfId="1454" priority="14467"/>
    <cfRule type="duplicateValues" dxfId="1453" priority="14466"/>
    <cfRule type="duplicateValues" dxfId="1452" priority="14465"/>
  </conditionalFormatting>
  <conditionalFormatting sqref="K774">
    <cfRule type="duplicateValues" dxfId="1451" priority="14464"/>
    <cfRule type="duplicateValues" dxfId="1450" priority="14463"/>
    <cfRule type="duplicateValues" dxfId="1449" priority="14462"/>
  </conditionalFormatting>
  <conditionalFormatting sqref="K775">
    <cfRule type="duplicateValues" dxfId="1448" priority="14461"/>
    <cfRule type="duplicateValues" dxfId="1447" priority="14460"/>
    <cfRule type="duplicateValues" dxfId="1446" priority="14459"/>
  </conditionalFormatting>
  <conditionalFormatting sqref="K777">
    <cfRule type="duplicateValues" dxfId="1445" priority="14458"/>
    <cfRule type="duplicateValues" dxfId="1444" priority="14457"/>
    <cfRule type="duplicateValues" dxfId="1443" priority="14456"/>
  </conditionalFormatting>
  <conditionalFormatting sqref="K778">
    <cfRule type="duplicateValues" dxfId="1442" priority="14455"/>
    <cfRule type="duplicateValues" dxfId="1441" priority="14454"/>
    <cfRule type="duplicateValues" dxfId="1440" priority="14453"/>
  </conditionalFormatting>
  <conditionalFormatting sqref="K779">
    <cfRule type="duplicateValues" dxfId="1439" priority="14450"/>
    <cfRule type="duplicateValues" dxfId="1438" priority="14451"/>
    <cfRule type="duplicateValues" dxfId="1437" priority="14452"/>
  </conditionalFormatting>
  <conditionalFormatting sqref="K780">
    <cfRule type="duplicateValues" dxfId="1436" priority="14448"/>
    <cfRule type="duplicateValues" dxfId="1435" priority="14447"/>
    <cfRule type="duplicateValues" dxfId="1434" priority="14449"/>
  </conditionalFormatting>
  <conditionalFormatting sqref="K781">
    <cfRule type="duplicateValues" dxfId="1433" priority="14446"/>
    <cfRule type="duplicateValues" dxfId="1432" priority="14445"/>
    <cfRule type="duplicateValues" dxfId="1431" priority="14444"/>
  </conditionalFormatting>
  <conditionalFormatting sqref="K782">
    <cfRule type="duplicateValues" dxfId="1430" priority="14442"/>
    <cfRule type="duplicateValues" dxfId="1429" priority="14443"/>
    <cfRule type="duplicateValues" dxfId="1428" priority="14441"/>
  </conditionalFormatting>
  <conditionalFormatting sqref="K783">
    <cfRule type="duplicateValues" dxfId="1427" priority="14440"/>
    <cfRule type="duplicateValues" dxfId="1426" priority="14439"/>
    <cfRule type="duplicateValues" dxfId="1425" priority="14438"/>
  </conditionalFormatting>
  <conditionalFormatting sqref="K784">
    <cfRule type="duplicateValues" dxfId="1424" priority="14437"/>
    <cfRule type="duplicateValues" dxfId="1423" priority="14436"/>
    <cfRule type="duplicateValues" dxfId="1422" priority="14435"/>
  </conditionalFormatting>
  <conditionalFormatting sqref="K785">
    <cfRule type="duplicateValues" dxfId="1421" priority="14433"/>
    <cfRule type="duplicateValues" dxfId="1420" priority="14432"/>
    <cfRule type="duplicateValues" dxfId="1419" priority="14434"/>
  </conditionalFormatting>
  <conditionalFormatting sqref="K786">
    <cfRule type="duplicateValues" dxfId="1418" priority="14431"/>
    <cfRule type="duplicateValues" dxfId="1417" priority="14430"/>
    <cfRule type="duplicateValues" dxfId="1416" priority="14429"/>
  </conditionalFormatting>
  <conditionalFormatting sqref="K787">
    <cfRule type="duplicateValues" dxfId="1415" priority="14428"/>
    <cfRule type="duplicateValues" dxfId="1414" priority="14427"/>
    <cfRule type="duplicateValues" dxfId="1413" priority="14426"/>
  </conditionalFormatting>
  <conditionalFormatting sqref="K788">
    <cfRule type="duplicateValues" dxfId="1412" priority="14423"/>
    <cfRule type="duplicateValues" dxfId="1411" priority="14425"/>
    <cfRule type="duplicateValues" dxfId="1410" priority="14424"/>
  </conditionalFormatting>
  <conditionalFormatting sqref="K790">
    <cfRule type="duplicateValues" dxfId="1409" priority="14422"/>
    <cfRule type="duplicateValues" dxfId="1408" priority="14421"/>
    <cfRule type="duplicateValues" dxfId="1407" priority="14420"/>
  </conditionalFormatting>
  <conditionalFormatting sqref="K791">
    <cfRule type="duplicateValues" dxfId="1406" priority="28676"/>
    <cfRule type="duplicateValues" dxfId="1405" priority="28677"/>
    <cfRule type="duplicateValues" dxfId="1404" priority="28675"/>
  </conditionalFormatting>
  <conditionalFormatting sqref="K794">
    <cfRule type="duplicateValues" dxfId="1403" priority="14417"/>
    <cfRule type="duplicateValues" dxfId="1402" priority="14419"/>
    <cfRule type="duplicateValues" dxfId="1401" priority="14418"/>
  </conditionalFormatting>
  <conditionalFormatting sqref="K795">
    <cfRule type="duplicateValues" dxfId="1400" priority="28674"/>
    <cfRule type="duplicateValues" dxfId="1399" priority="28672"/>
    <cfRule type="duplicateValues" dxfId="1398" priority="28673"/>
  </conditionalFormatting>
  <conditionalFormatting sqref="K796:K798">
    <cfRule type="duplicateValues" dxfId="1397" priority="14416"/>
    <cfRule type="duplicateValues" dxfId="1396" priority="14414"/>
    <cfRule type="duplicateValues" dxfId="1395" priority="14415"/>
  </conditionalFormatting>
  <conditionalFormatting sqref="K799">
    <cfRule type="duplicateValues" dxfId="1394" priority="14411"/>
    <cfRule type="duplicateValues" dxfId="1393" priority="14412"/>
    <cfRule type="duplicateValues" dxfId="1392" priority="14413"/>
  </conditionalFormatting>
  <conditionalFormatting sqref="K800">
    <cfRule type="duplicateValues" dxfId="1391" priority="14409"/>
    <cfRule type="duplicateValues" dxfId="1390" priority="14408"/>
    <cfRule type="duplicateValues" dxfId="1389" priority="14410"/>
  </conditionalFormatting>
  <conditionalFormatting sqref="K801">
    <cfRule type="duplicateValues" dxfId="1388" priority="14407"/>
    <cfRule type="duplicateValues" dxfId="1387" priority="14406"/>
    <cfRule type="duplicateValues" dxfId="1386" priority="14405"/>
  </conditionalFormatting>
  <conditionalFormatting sqref="K802">
    <cfRule type="duplicateValues" dxfId="1385" priority="14403"/>
    <cfRule type="duplicateValues" dxfId="1384" priority="14402"/>
    <cfRule type="duplicateValues" dxfId="1383" priority="14404"/>
  </conditionalFormatting>
  <conditionalFormatting sqref="K803:K804">
    <cfRule type="duplicateValues" dxfId="1382" priority="14399"/>
    <cfRule type="duplicateValues" dxfId="1381" priority="14401"/>
    <cfRule type="duplicateValues" dxfId="1380" priority="14400"/>
  </conditionalFormatting>
  <conditionalFormatting sqref="K805">
    <cfRule type="duplicateValues" dxfId="1379" priority="14396"/>
    <cfRule type="duplicateValues" dxfId="1378" priority="14397"/>
    <cfRule type="duplicateValues" dxfId="1377" priority="14398"/>
  </conditionalFormatting>
  <conditionalFormatting sqref="K806">
    <cfRule type="duplicateValues" dxfId="1376" priority="14394"/>
    <cfRule type="duplicateValues" dxfId="1375" priority="14395"/>
    <cfRule type="duplicateValues" dxfId="1374" priority="14393"/>
  </conditionalFormatting>
  <conditionalFormatting sqref="K807">
    <cfRule type="duplicateValues" dxfId="1373" priority="14392"/>
    <cfRule type="duplicateValues" dxfId="1372" priority="14390"/>
    <cfRule type="duplicateValues" dxfId="1371" priority="14391"/>
  </conditionalFormatting>
  <conditionalFormatting sqref="K808">
    <cfRule type="duplicateValues" dxfId="1370" priority="28648"/>
    <cfRule type="duplicateValues" dxfId="1369" priority="28650"/>
    <cfRule type="duplicateValues" dxfId="1368" priority="28649"/>
  </conditionalFormatting>
  <conditionalFormatting sqref="K809">
    <cfRule type="duplicateValues" dxfId="1367" priority="14387"/>
    <cfRule type="duplicateValues" dxfId="1366" priority="14389"/>
    <cfRule type="duplicateValues" dxfId="1365" priority="14388"/>
  </conditionalFormatting>
  <conditionalFormatting sqref="K810">
    <cfRule type="duplicateValues" dxfId="1364" priority="14384"/>
    <cfRule type="duplicateValues" dxfId="1363" priority="14385"/>
    <cfRule type="duplicateValues" dxfId="1362" priority="14386"/>
  </conditionalFormatting>
  <conditionalFormatting sqref="K811">
    <cfRule type="duplicateValues" dxfId="1361" priority="28641"/>
    <cfRule type="duplicateValues" dxfId="1360" priority="28640"/>
    <cfRule type="duplicateValues" dxfId="1359" priority="28639"/>
  </conditionalFormatting>
  <conditionalFormatting sqref="K812">
    <cfRule type="duplicateValues" dxfId="1358" priority="14383"/>
    <cfRule type="duplicateValues" dxfId="1357" priority="14382"/>
    <cfRule type="duplicateValues" dxfId="1356" priority="14381"/>
  </conditionalFormatting>
  <conditionalFormatting sqref="K813">
    <cfRule type="duplicateValues" dxfId="1355" priority="14380"/>
    <cfRule type="duplicateValues" dxfId="1354" priority="14379"/>
    <cfRule type="duplicateValues" dxfId="1353" priority="14378"/>
  </conditionalFormatting>
  <conditionalFormatting sqref="K814">
    <cfRule type="duplicateValues" dxfId="1352" priority="14377"/>
    <cfRule type="duplicateValues" dxfId="1351" priority="14376"/>
    <cfRule type="duplicateValues" dxfId="1350" priority="14375"/>
  </conditionalFormatting>
  <conditionalFormatting sqref="K815">
    <cfRule type="duplicateValues" dxfId="1349" priority="14374"/>
    <cfRule type="duplicateValues" dxfId="1348" priority="14373"/>
    <cfRule type="duplicateValues" dxfId="1347" priority="14372"/>
  </conditionalFormatting>
  <conditionalFormatting sqref="K816">
    <cfRule type="duplicateValues" dxfId="1346" priority="14369"/>
    <cfRule type="duplicateValues" dxfId="1345" priority="14371"/>
    <cfRule type="duplicateValues" dxfId="1344" priority="14370"/>
  </conditionalFormatting>
  <conditionalFormatting sqref="K817">
    <cfRule type="duplicateValues" dxfId="1343" priority="14367"/>
    <cfRule type="duplicateValues" dxfId="1342" priority="14368"/>
    <cfRule type="duplicateValues" dxfId="1341" priority="14366"/>
  </conditionalFormatting>
  <conditionalFormatting sqref="K818">
    <cfRule type="duplicateValues" dxfId="1340" priority="14363"/>
    <cfRule type="duplicateValues" dxfId="1339" priority="14364"/>
    <cfRule type="duplicateValues" dxfId="1338" priority="14365"/>
  </conditionalFormatting>
  <conditionalFormatting sqref="K819">
    <cfRule type="duplicateValues" dxfId="1337" priority="14360"/>
    <cfRule type="duplicateValues" dxfId="1336" priority="14361"/>
    <cfRule type="duplicateValues" dxfId="1335" priority="14362"/>
  </conditionalFormatting>
  <conditionalFormatting sqref="K820">
    <cfRule type="duplicateValues" dxfId="1334" priority="14359"/>
    <cfRule type="duplicateValues" dxfId="1333" priority="14358"/>
    <cfRule type="duplicateValues" dxfId="1332" priority="14357"/>
  </conditionalFormatting>
  <conditionalFormatting sqref="K821">
    <cfRule type="duplicateValues" dxfId="1331" priority="14356"/>
    <cfRule type="duplicateValues" dxfId="1330" priority="14355"/>
    <cfRule type="duplicateValues" dxfId="1329" priority="14354"/>
  </conditionalFormatting>
  <conditionalFormatting sqref="K822:K823">
    <cfRule type="duplicateValues" dxfId="1328" priority="28624"/>
    <cfRule type="duplicateValues" dxfId="1327" priority="28626"/>
    <cfRule type="duplicateValues" dxfId="1326" priority="28625"/>
  </conditionalFormatting>
  <conditionalFormatting sqref="K824">
    <cfRule type="duplicateValues" dxfId="1325" priority="14353"/>
    <cfRule type="duplicateValues" dxfId="1324" priority="14351"/>
    <cfRule type="duplicateValues" dxfId="1323" priority="14352"/>
  </conditionalFormatting>
  <conditionalFormatting sqref="K825">
    <cfRule type="duplicateValues" dxfId="1322" priority="14348"/>
    <cfRule type="duplicateValues" dxfId="1321" priority="14349"/>
    <cfRule type="duplicateValues" dxfId="1320" priority="14350"/>
  </conditionalFormatting>
  <conditionalFormatting sqref="K826:K827">
    <cfRule type="duplicateValues" dxfId="1319" priority="14345"/>
    <cfRule type="duplicateValues" dxfId="1318" priority="14346"/>
    <cfRule type="duplicateValues" dxfId="1317" priority="14347"/>
  </conditionalFormatting>
  <conditionalFormatting sqref="K828">
    <cfRule type="duplicateValues" dxfId="1316" priority="28623"/>
    <cfRule type="duplicateValues" dxfId="1315" priority="28621"/>
    <cfRule type="duplicateValues" dxfId="1314" priority="28622"/>
  </conditionalFormatting>
  <conditionalFormatting sqref="K829:K831">
    <cfRule type="duplicateValues" dxfId="1313" priority="14342"/>
    <cfRule type="duplicateValues" dxfId="1312" priority="14343"/>
    <cfRule type="duplicateValues" dxfId="1311" priority="14344"/>
  </conditionalFormatting>
  <conditionalFormatting sqref="K832:K833">
    <cfRule type="duplicateValues" dxfId="1310" priority="14339"/>
    <cfRule type="duplicateValues" dxfId="1309" priority="14340"/>
    <cfRule type="duplicateValues" dxfId="1308" priority="14341"/>
  </conditionalFormatting>
  <conditionalFormatting sqref="K834">
    <cfRule type="duplicateValues" dxfId="1307" priority="14331"/>
    <cfRule type="duplicateValues" dxfId="1306" priority="14332"/>
    <cfRule type="duplicateValues" dxfId="1305" priority="14330"/>
  </conditionalFormatting>
  <conditionalFormatting sqref="K835:K837">
    <cfRule type="duplicateValues" dxfId="1304" priority="14334"/>
    <cfRule type="duplicateValues" dxfId="1303" priority="14335"/>
    <cfRule type="duplicateValues" dxfId="1302" priority="14333"/>
  </conditionalFormatting>
  <conditionalFormatting sqref="K838:K841">
    <cfRule type="duplicateValues" dxfId="1301" priority="14329"/>
    <cfRule type="duplicateValues" dxfId="1300" priority="14328"/>
    <cfRule type="duplicateValues" dxfId="1299" priority="14327"/>
  </conditionalFormatting>
  <conditionalFormatting sqref="K842">
    <cfRule type="duplicateValues" dxfId="1298" priority="14325"/>
    <cfRule type="duplicateValues" dxfId="1297" priority="14326"/>
    <cfRule type="duplicateValues" dxfId="1296" priority="14324"/>
  </conditionalFormatting>
  <conditionalFormatting sqref="K843">
    <cfRule type="duplicateValues" dxfId="1295" priority="28593"/>
    <cfRule type="duplicateValues" dxfId="1294" priority="28592"/>
    <cfRule type="duplicateValues" dxfId="1293" priority="28591"/>
  </conditionalFormatting>
  <conditionalFormatting sqref="K844:K848">
    <cfRule type="duplicateValues" dxfId="1292" priority="14322"/>
    <cfRule type="duplicateValues" dxfId="1291" priority="14321"/>
    <cfRule type="duplicateValues" dxfId="1290" priority="14323"/>
  </conditionalFormatting>
  <conditionalFormatting sqref="K849:K851">
    <cfRule type="duplicateValues" dxfId="1289" priority="14320"/>
    <cfRule type="duplicateValues" dxfId="1288" priority="14319"/>
    <cfRule type="duplicateValues" dxfId="1287" priority="14318"/>
  </conditionalFormatting>
  <conditionalFormatting sqref="K852">
    <cfRule type="duplicateValues" dxfId="1286" priority="14315"/>
    <cfRule type="duplicateValues" dxfId="1285" priority="14317"/>
    <cfRule type="duplicateValues" dxfId="1284" priority="14316"/>
  </conditionalFormatting>
  <conditionalFormatting sqref="K853">
    <cfRule type="duplicateValues" dxfId="1283" priority="14312"/>
    <cfRule type="duplicateValues" dxfId="1282" priority="14313"/>
    <cfRule type="duplicateValues" dxfId="1281" priority="14314"/>
  </conditionalFormatting>
  <conditionalFormatting sqref="K854">
    <cfRule type="duplicateValues" dxfId="1280" priority="14310"/>
    <cfRule type="duplicateValues" dxfId="1279" priority="14311"/>
    <cfRule type="duplicateValues" dxfId="1278" priority="14309"/>
  </conditionalFormatting>
  <conditionalFormatting sqref="K855">
    <cfRule type="duplicateValues" dxfId="1277" priority="28563"/>
    <cfRule type="duplicateValues" dxfId="1276" priority="28562"/>
    <cfRule type="duplicateValues" dxfId="1275" priority="28561"/>
  </conditionalFormatting>
  <conditionalFormatting sqref="K856:K857">
    <cfRule type="duplicateValues" dxfId="1274" priority="9644"/>
    <cfRule type="duplicateValues" dxfId="1273" priority="9645"/>
    <cfRule type="duplicateValues" dxfId="1272" priority="9646"/>
  </conditionalFormatting>
  <conditionalFormatting sqref="K858">
    <cfRule type="duplicateValues" dxfId="1271" priority="14304"/>
    <cfRule type="duplicateValues" dxfId="1270" priority="14303"/>
    <cfRule type="duplicateValues" dxfId="1269" priority="14305"/>
  </conditionalFormatting>
  <conditionalFormatting sqref="K859">
    <cfRule type="duplicateValues" dxfId="1268" priority="28553"/>
    <cfRule type="duplicateValues" dxfId="1267" priority="28554"/>
    <cfRule type="duplicateValues" dxfId="1266" priority="28552"/>
  </conditionalFormatting>
  <conditionalFormatting sqref="K860:K864">
    <cfRule type="duplicateValues" dxfId="1265" priority="14301"/>
    <cfRule type="duplicateValues" dxfId="1264" priority="14300"/>
    <cfRule type="duplicateValues" dxfId="1263" priority="14302"/>
  </conditionalFormatting>
  <conditionalFormatting sqref="K865:K870">
    <cfRule type="duplicateValues" dxfId="1262" priority="14297"/>
    <cfRule type="duplicateValues" dxfId="1261" priority="14299"/>
    <cfRule type="duplicateValues" dxfId="1260" priority="14298"/>
  </conditionalFormatting>
  <conditionalFormatting sqref="K871:K873">
    <cfRule type="duplicateValues" dxfId="1259" priority="14294"/>
    <cfRule type="duplicateValues" dxfId="1258" priority="14295"/>
    <cfRule type="duplicateValues" dxfId="1257" priority="14296"/>
  </conditionalFormatting>
  <conditionalFormatting sqref="K874">
    <cfRule type="duplicateValues" dxfId="1256" priority="28518"/>
    <cfRule type="duplicateValues" dxfId="1255" priority="28519"/>
    <cfRule type="duplicateValues" dxfId="1254" priority="28517"/>
  </conditionalFormatting>
  <conditionalFormatting sqref="K875:K876">
    <cfRule type="duplicateValues" dxfId="1253" priority="14291"/>
    <cfRule type="duplicateValues" dxfId="1252" priority="14292"/>
    <cfRule type="duplicateValues" dxfId="1251" priority="14293"/>
  </conditionalFormatting>
  <conditionalFormatting sqref="K877:K883">
    <cfRule type="duplicateValues" dxfId="1250" priority="14288"/>
    <cfRule type="duplicateValues" dxfId="1249" priority="14289"/>
    <cfRule type="duplicateValues" dxfId="1248" priority="14290"/>
  </conditionalFormatting>
  <conditionalFormatting sqref="K884:K885">
    <cfRule type="duplicateValues" dxfId="1247" priority="14285"/>
    <cfRule type="duplicateValues" dxfId="1246" priority="14286"/>
    <cfRule type="duplicateValues" dxfId="1245" priority="14287"/>
  </conditionalFormatting>
  <conditionalFormatting sqref="K886:K888">
    <cfRule type="duplicateValues" dxfId="1244" priority="14282"/>
    <cfRule type="duplicateValues" dxfId="1243" priority="14283"/>
    <cfRule type="duplicateValues" dxfId="1242" priority="14284"/>
  </conditionalFormatting>
  <conditionalFormatting sqref="K889">
    <cfRule type="duplicateValues" dxfId="1241" priority="14280"/>
    <cfRule type="duplicateValues" dxfId="1240" priority="14281"/>
    <cfRule type="duplicateValues" dxfId="1239" priority="14279"/>
  </conditionalFormatting>
  <conditionalFormatting sqref="K890">
    <cfRule type="duplicateValues" dxfId="1238" priority="28475"/>
    <cfRule type="duplicateValues" dxfId="1237" priority="28477"/>
    <cfRule type="duplicateValues" dxfId="1236" priority="28476"/>
  </conditionalFormatting>
  <conditionalFormatting sqref="K892">
    <cfRule type="duplicateValues" dxfId="1235" priority="28472"/>
    <cfRule type="duplicateValues" dxfId="1234" priority="28473"/>
    <cfRule type="duplicateValues" dxfId="1233" priority="28474"/>
  </conditionalFormatting>
  <conditionalFormatting sqref="K893">
    <cfRule type="duplicateValues" dxfId="1232" priority="28471"/>
    <cfRule type="duplicateValues" dxfId="1231" priority="28470"/>
    <cfRule type="duplicateValues" dxfId="1230" priority="28469"/>
  </conditionalFormatting>
  <conditionalFormatting sqref="K894">
    <cfRule type="duplicateValues" dxfId="1229" priority="28466"/>
    <cfRule type="duplicateValues" dxfId="1228" priority="28468"/>
    <cfRule type="duplicateValues" dxfId="1227" priority="28467"/>
  </conditionalFormatting>
  <conditionalFormatting sqref="K895">
    <cfRule type="duplicateValues" dxfId="1226" priority="28464"/>
    <cfRule type="duplicateValues" dxfId="1225" priority="28465"/>
    <cfRule type="duplicateValues" dxfId="1224" priority="28463"/>
  </conditionalFormatting>
  <conditionalFormatting sqref="K896">
    <cfRule type="duplicateValues" dxfId="1223" priority="14278"/>
    <cfRule type="duplicateValues" dxfId="1222" priority="14277"/>
    <cfRule type="duplicateValues" dxfId="1221" priority="14276"/>
  </conditionalFormatting>
  <conditionalFormatting sqref="K897">
    <cfRule type="duplicateValues" dxfId="1220" priority="28457"/>
    <cfRule type="duplicateValues" dxfId="1219" priority="28458"/>
    <cfRule type="duplicateValues" dxfId="1218" priority="28459"/>
  </conditionalFormatting>
  <conditionalFormatting sqref="K898">
    <cfRule type="duplicateValues" dxfId="1217" priority="28454"/>
    <cfRule type="duplicateValues" dxfId="1216" priority="28455"/>
    <cfRule type="duplicateValues" dxfId="1215" priority="28456"/>
  </conditionalFormatting>
  <conditionalFormatting sqref="K899">
    <cfRule type="duplicateValues" dxfId="1214" priority="28451"/>
    <cfRule type="duplicateValues" dxfId="1213" priority="28453"/>
    <cfRule type="duplicateValues" dxfId="1212" priority="28452"/>
  </conditionalFormatting>
  <conditionalFormatting sqref="K900">
    <cfRule type="duplicateValues" dxfId="1211" priority="28449"/>
    <cfRule type="duplicateValues" dxfId="1210" priority="28450"/>
  </conditionalFormatting>
  <conditionalFormatting sqref="K901">
    <cfRule type="duplicateValues" dxfId="1209" priority="28447"/>
    <cfRule type="duplicateValues" dxfId="1208" priority="28448"/>
    <cfRule type="duplicateValues" dxfId="1207" priority="28446"/>
  </conditionalFormatting>
  <conditionalFormatting sqref="K902">
    <cfRule type="duplicateValues" dxfId="1206" priority="28443"/>
    <cfRule type="duplicateValues" dxfId="1205" priority="28445"/>
    <cfRule type="duplicateValues" dxfId="1204" priority="28444"/>
  </conditionalFormatting>
  <conditionalFormatting sqref="K903">
    <cfRule type="duplicateValues" dxfId="1203" priority="28440"/>
    <cfRule type="duplicateValues" dxfId="1202" priority="28442"/>
    <cfRule type="duplicateValues" dxfId="1201" priority="28441"/>
  </conditionalFormatting>
  <conditionalFormatting sqref="K904">
    <cfRule type="duplicateValues" dxfId="1200" priority="14275"/>
    <cfRule type="duplicateValues" dxfId="1199" priority="14274"/>
    <cfRule type="duplicateValues" dxfId="1198" priority="14273"/>
  </conditionalFormatting>
  <conditionalFormatting sqref="K905">
    <cfRule type="duplicateValues" dxfId="1197" priority="14270"/>
    <cfRule type="duplicateValues" dxfId="1196" priority="14272"/>
    <cfRule type="duplicateValues" dxfId="1195" priority="14271"/>
  </conditionalFormatting>
  <conditionalFormatting sqref="K906:K907">
    <cfRule type="duplicateValues" dxfId="1194" priority="14269"/>
    <cfRule type="duplicateValues" dxfId="1193" priority="14268"/>
    <cfRule type="duplicateValues" dxfId="1192" priority="14267"/>
  </conditionalFormatting>
  <conditionalFormatting sqref="K908">
    <cfRule type="duplicateValues" dxfId="1191" priority="14264"/>
    <cfRule type="duplicateValues" dxfId="1190" priority="14265"/>
    <cfRule type="duplicateValues" dxfId="1189" priority="14266"/>
  </conditionalFormatting>
  <conditionalFormatting sqref="K909">
    <cfRule type="duplicateValues" dxfId="1188" priority="14261"/>
    <cfRule type="duplicateValues" dxfId="1187" priority="14262"/>
    <cfRule type="duplicateValues" dxfId="1186" priority="14263"/>
  </conditionalFormatting>
  <conditionalFormatting sqref="K910">
    <cfRule type="duplicateValues" dxfId="1185" priority="14258"/>
    <cfRule type="duplicateValues" dxfId="1184" priority="14259"/>
    <cfRule type="duplicateValues" dxfId="1183" priority="14260"/>
  </conditionalFormatting>
  <conditionalFormatting sqref="K912">
    <cfRule type="duplicateValues" dxfId="1182" priority="14255"/>
    <cfRule type="duplicateValues" dxfId="1181" priority="14256"/>
    <cfRule type="duplicateValues" dxfId="1180" priority="14257"/>
  </conditionalFormatting>
  <conditionalFormatting sqref="K913">
    <cfRule type="duplicateValues" dxfId="1179" priority="14252"/>
    <cfRule type="duplicateValues" dxfId="1178" priority="14253"/>
    <cfRule type="duplicateValues" dxfId="1177" priority="14254"/>
  </conditionalFormatting>
  <conditionalFormatting sqref="K914">
    <cfRule type="duplicateValues" dxfId="1176" priority="14250"/>
    <cfRule type="duplicateValues" dxfId="1175" priority="14249"/>
    <cfRule type="duplicateValues" dxfId="1174" priority="14251"/>
  </conditionalFormatting>
  <conditionalFormatting sqref="K915">
    <cfRule type="duplicateValues" dxfId="1173" priority="14248"/>
    <cfRule type="duplicateValues" dxfId="1172" priority="14246"/>
    <cfRule type="duplicateValues" dxfId="1171" priority="14247"/>
  </conditionalFormatting>
  <conditionalFormatting sqref="K916:K917">
    <cfRule type="duplicateValues" dxfId="1170" priority="14245"/>
    <cfRule type="duplicateValues" dxfId="1169" priority="14244"/>
    <cfRule type="duplicateValues" dxfId="1168" priority="14243"/>
  </conditionalFormatting>
  <conditionalFormatting sqref="K918">
    <cfRule type="duplicateValues" dxfId="1167" priority="14242"/>
    <cfRule type="duplicateValues" dxfId="1166" priority="14241"/>
    <cfRule type="duplicateValues" dxfId="1165" priority="14240"/>
  </conditionalFormatting>
  <conditionalFormatting sqref="K919">
    <cfRule type="duplicateValues" dxfId="1164" priority="28408"/>
    <cfRule type="duplicateValues" dxfId="1163" priority="28409"/>
    <cfRule type="duplicateValues" dxfId="1162" priority="28407"/>
  </conditionalFormatting>
  <conditionalFormatting sqref="K920">
    <cfRule type="duplicateValues" dxfId="1161" priority="14239"/>
    <cfRule type="duplicateValues" dxfId="1160" priority="14238"/>
    <cfRule type="duplicateValues" dxfId="1159" priority="14237"/>
  </conditionalFormatting>
  <conditionalFormatting sqref="K921">
    <cfRule type="duplicateValues" dxfId="1158" priority="14236"/>
    <cfRule type="duplicateValues" dxfId="1157" priority="14235"/>
    <cfRule type="duplicateValues" dxfId="1156" priority="14234"/>
  </conditionalFormatting>
  <conditionalFormatting sqref="K922">
    <cfRule type="duplicateValues" dxfId="1155" priority="14228"/>
    <cfRule type="duplicateValues" dxfId="1154" priority="14230"/>
    <cfRule type="duplicateValues" dxfId="1153" priority="14229"/>
  </conditionalFormatting>
  <conditionalFormatting sqref="K923">
    <cfRule type="duplicateValues" dxfId="1152" priority="14233"/>
    <cfRule type="duplicateValues" dxfId="1151" priority="14232"/>
    <cfRule type="duplicateValues" dxfId="1150" priority="14231"/>
  </conditionalFormatting>
  <conditionalFormatting sqref="K924">
    <cfRule type="duplicateValues" dxfId="1149" priority="14226"/>
    <cfRule type="duplicateValues" dxfId="1148" priority="14227"/>
    <cfRule type="duplicateValues" dxfId="1147" priority="14225"/>
  </conditionalFormatting>
  <conditionalFormatting sqref="K925">
    <cfRule type="duplicateValues" dxfId="1146" priority="14219"/>
    <cfRule type="duplicateValues" dxfId="1145" priority="14220"/>
    <cfRule type="duplicateValues" dxfId="1144" priority="14221"/>
  </conditionalFormatting>
  <conditionalFormatting sqref="K926">
    <cfRule type="duplicateValues" dxfId="1143" priority="14218"/>
    <cfRule type="duplicateValues" dxfId="1142" priority="14216"/>
    <cfRule type="duplicateValues" dxfId="1141" priority="14217"/>
  </conditionalFormatting>
  <conditionalFormatting sqref="K927">
    <cfRule type="duplicateValues" dxfId="1140" priority="14214"/>
    <cfRule type="duplicateValues" dxfId="1139" priority="14213"/>
    <cfRule type="duplicateValues" dxfId="1138" priority="14215"/>
  </conditionalFormatting>
  <conditionalFormatting sqref="K928">
    <cfRule type="duplicateValues" dxfId="1137" priority="14212"/>
    <cfRule type="duplicateValues" dxfId="1136" priority="14211"/>
    <cfRule type="duplicateValues" dxfId="1135" priority="14210"/>
  </conditionalFormatting>
  <conditionalFormatting sqref="K929">
    <cfRule type="duplicateValues" dxfId="1134" priority="14209"/>
    <cfRule type="duplicateValues" dxfId="1133" priority="14208"/>
    <cfRule type="duplicateValues" dxfId="1132" priority="14207"/>
  </conditionalFormatting>
  <conditionalFormatting sqref="K930">
    <cfRule type="duplicateValues" dxfId="1131" priority="14205"/>
    <cfRule type="duplicateValues" dxfId="1130" priority="14204"/>
    <cfRule type="duplicateValues" dxfId="1129" priority="14206"/>
  </conditionalFormatting>
  <conditionalFormatting sqref="K931">
    <cfRule type="duplicateValues" dxfId="1128" priority="14201"/>
    <cfRule type="duplicateValues" dxfId="1127" priority="14202"/>
    <cfRule type="duplicateValues" dxfId="1126" priority="14203"/>
  </conditionalFormatting>
  <conditionalFormatting sqref="K932">
    <cfRule type="duplicateValues" dxfId="1125" priority="14198"/>
    <cfRule type="duplicateValues" dxfId="1124" priority="14199"/>
    <cfRule type="duplicateValues" dxfId="1123" priority="14200"/>
  </conditionalFormatting>
  <conditionalFormatting sqref="K933">
    <cfRule type="duplicateValues" dxfId="1122" priority="14197"/>
    <cfRule type="duplicateValues" dxfId="1121" priority="14195"/>
    <cfRule type="duplicateValues" dxfId="1120" priority="14196"/>
  </conditionalFormatting>
  <conditionalFormatting sqref="K934">
    <cfRule type="duplicateValues" dxfId="1119" priority="28363"/>
    <cfRule type="duplicateValues" dxfId="1118" priority="28364"/>
    <cfRule type="duplicateValues" dxfId="1117" priority="28362"/>
  </conditionalFormatting>
  <conditionalFormatting sqref="K935">
    <cfRule type="duplicateValues" dxfId="1116" priority="14192"/>
    <cfRule type="duplicateValues" dxfId="1115" priority="14193"/>
    <cfRule type="duplicateValues" dxfId="1114" priority="14194"/>
  </conditionalFormatting>
  <conditionalFormatting sqref="K936">
    <cfRule type="duplicateValues" dxfId="1113" priority="28357"/>
    <cfRule type="duplicateValues" dxfId="1112" priority="28356"/>
    <cfRule type="duplicateValues" dxfId="1111" priority="28358"/>
  </conditionalFormatting>
  <conditionalFormatting sqref="K937">
    <cfRule type="duplicateValues" dxfId="1110" priority="14189"/>
    <cfRule type="duplicateValues" dxfId="1109" priority="14190"/>
    <cfRule type="duplicateValues" dxfId="1108" priority="14191"/>
  </conditionalFormatting>
  <conditionalFormatting sqref="K938">
    <cfRule type="duplicateValues" dxfId="1107" priority="28351"/>
    <cfRule type="duplicateValues" dxfId="1106" priority="28352"/>
    <cfRule type="duplicateValues" dxfId="1105" priority="28350"/>
  </conditionalFormatting>
  <conditionalFormatting sqref="K939:K942">
    <cfRule type="duplicateValues" dxfId="1104" priority="14185"/>
    <cfRule type="duplicateValues" dxfId="1103" priority="14186"/>
  </conditionalFormatting>
  <conditionalFormatting sqref="K943">
    <cfRule type="duplicateValues" dxfId="1102" priority="28340"/>
    <cfRule type="duplicateValues" dxfId="1101" priority="28339"/>
    <cfRule type="duplicateValues" dxfId="1100" priority="28338"/>
  </conditionalFormatting>
  <conditionalFormatting sqref="K944">
    <cfRule type="duplicateValues" dxfId="1099" priority="14182"/>
    <cfRule type="duplicateValues" dxfId="1098" priority="14183"/>
    <cfRule type="duplicateValues" dxfId="1097" priority="14184"/>
  </conditionalFormatting>
  <conditionalFormatting sqref="K945">
    <cfRule type="duplicateValues" dxfId="1096" priority="14180"/>
    <cfRule type="duplicateValues" dxfId="1095" priority="14179"/>
    <cfRule type="duplicateValues" dxfId="1094" priority="14181"/>
  </conditionalFormatting>
  <conditionalFormatting sqref="K947:K951">
    <cfRule type="duplicateValues" dxfId="1093" priority="14176"/>
    <cfRule type="duplicateValues" dxfId="1092" priority="14177"/>
    <cfRule type="duplicateValues" dxfId="1091" priority="14178"/>
  </conditionalFormatting>
  <conditionalFormatting sqref="K952">
    <cfRule type="duplicateValues" dxfId="1090" priority="28318"/>
    <cfRule type="duplicateValues" dxfId="1089" priority="28316"/>
    <cfRule type="duplicateValues" dxfId="1088" priority="28317"/>
  </conditionalFormatting>
  <conditionalFormatting sqref="K953">
    <cfRule type="duplicateValues" dxfId="1087" priority="14175"/>
    <cfRule type="duplicateValues" dxfId="1086" priority="14174"/>
    <cfRule type="duplicateValues" dxfId="1085" priority="14173"/>
  </conditionalFormatting>
  <conditionalFormatting sqref="K954">
    <cfRule type="duplicateValues" dxfId="1084" priority="14172"/>
    <cfRule type="duplicateValues" dxfId="1083" priority="14171"/>
    <cfRule type="duplicateValues" dxfId="1082" priority="14170"/>
  </conditionalFormatting>
  <conditionalFormatting sqref="K955">
    <cfRule type="duplicateValues" dxfId="1081" priority="14167"/>
    <cfRule type="duplicateValues" dxfId="1080" priority="14168"/>
    <cfRule type="duplicateValues" dxfId="1079" priority="14169"/>
  </conditionalFormatting>
  <conditionalFormatting sqref="K956">
    <cfRule type="duplicateValues" dxfId="1078" priority="14166"/>
    <cfRule type="duplicateValues" dxfId="1077" priority="14165"/>
    <cfRule type="duplicateValues" dxfId="1076" priority="14164"/>
  </conditionalFormatting>
  <conditionalFormatting sqref="K957">
    <cfRule type="duplicateValues" dxfId="1075" priority="14161"/>
    <cfRule type="duplicateValues" dxfId="1074" priority="14162"/>
    <cfRule type="duplicateValues" dxfId="1073" priority="14163"/>
  </conditionalFormatting>
  <conditionalFormatting sqref="K958 K960">
    <cfRule type="duplicateValues" dxfId="1072" priority="28309"/>
    <cfRule type="duplicateValues" dxfId="1071" priority="28307"/>
    <cfRule type="duplicateValues" dxfId="1070" priority="28308"/>
  </conditionalFormatting>
  <conditionalFormatting sqref="K959">
    <cfRule type="duplicateValues" dxfId="1069" priority="14158"/>
    <cfRule type="duplicateValues" dxfId="1068" priority="14159"/>
    <cfRule type="duplicateValues" dxfId="1067" priority="14160"/>
  </conditionalFormatting>
  <conditionalFormatting sqref="K961">
    <cfRule type="duplicateValues" dxfId="1066" priority="14155"/>
    <cfRule type="duplicateValues" dxfId="1065" priority="14156"/>
    <cfRule type="duplicateValues" dxfId="1064" priority="14157"/>
  </conditionalFormatting>
  <conditionalFormatting sqref="K962">
    <cfRule type="duplicateValues" dxfId="1063" priority="14154"/>
    <cfRule type="duplicateValues" dxfId="1062" priority="14152"/>
    <cfRule type="duplicateValues" dxfId="1061" priority="14153"/>
  </conditionalFormatting>
  <conditionalFormatting sqref="K963:K967">
    <cfRule type="duplicateValues" dxfId="1060" priority="28306"/>
    <cfRule type="duplicateValues" dxfId="1059" priority="28305"/>
    <cfRule type="duplicateValues" dxfId="1058" priority="28304"/>
  </conditionalFormatting>
  <conditionalFormatting sqref="K968:K969">
    <cfRule type="duplicateValues" dxfId="1057" priority="28301"/>
    <cfRule type="duplicateValues" dxfId="1056" priority="28302"/>
    <cfRule type="duplicateValues" dxfId="1055" priority="28303"/>
  </conditionalFormatting>
  <conditionalFormatting sqref="K969:K971">
    <cfRule type="duplicateValues" dxfId="1054" priority="28299"/>
    <cfRule type="duplicateValues" dxfId="1053" priority="28298"/>
    <cfRule type="duplicateValues" dxfId="1052" priority="28300"/>
  </conditionalFormatting>
  <conditionalFormatting sqref="K971:K972">
    <cfRule type="duplicateValues" dxfId="1051" priority="28296"/>
    <cfRule type="duplicateValues" dxfId="1050" priority="28295"/>
    <cfRule type="duplicateValues" dxfId="1049" priority="28297"/>
  </conditionalFormatting>
  <conditionalFormatting sqref="K973 K975:K978">
    <cfRule type="duplicateValues" dxfId="1048" priority="28292"/>
    <cfRule type="duplicateValues" dxfId="1047" priority="28293"/>
    <cfRule type="duplicateValues" dxfId="1046" priority="28294"/>
  </conditionalFormatting>
  <conditionalFormatting sqref="K974">
    <cfRule type="duplicateValues" dxfId="1045" priority="14150"/>
    <cfRule type="duplicateValues" dxfId="1044" priority="14151"/>
    <cfRule type="duplicateValues" dxfId="1043" priority="14149"/>
  </conditionalFormatting>
  <conditionalFormatting sqref="K978:K981">
    <cfRule type="duplicateValues" dxfId="1042" priority="28289"/>
    <cfRule type="duplicateValues" dxfId="1041" priority="28290"/>
    <cfRule type="duplicateValues" dxfId="1040" priority="28291"/>
  </conditionalFormatting>
  <conditionalFormatting sqref="K982:K983">
    <cfRule type="duplicateValues" dxfId="1039" priority="28286"/>
    <cfRule type="duplicateValues" dxfId="1038" priority="28287"/>
    <cfRule type="duplicateValues" dxfId="1037" priority="28288"/>
  </conditionalFormatting>
  <conditionalFormatting sqref="K984:K985">
    <cfRule type="duplicateValues" dxfId="1036" priority="28284"/>
    <cfRule type="duplicateValues" dxfId="1035" priority="28285"/>
    <cfRule type="duplicateValues" dxfId="1034" priority="28283"/>
  </conditionalFormatting>
  <conditionalFormatting sqref="K986:K988">
    <cfRule type="duplicateValues" dxfId="1033" priority="28281"/>
    <cfRule type="duplicateValues" dxfId="1032" priority="28282"/>
    <cfRule type="duplicateValues" dxfId="1031" priority="28280"/>
  </conditionalFormatting>
  <conditionalFormatting sqref="K990">
    <cfRule type="duplicateValues" dxfId="1030" priority="28279"/>
    <cfRule type="duplicateValues" dxfId="1029" priority="28278"/>
    <cfRule type="duplicateValues" dxfId="1028" priority="28277"/>
  </conditionalFormatting>
  <conditionalFormatting sqref="K991">
    <cfRule type="duplicateValues" dxfId="1027" priority="28274"/>
    <cfRule type="duplicateValues" dxfId="1026" priority="28275"/>
    <cfRule type="duplicateValues" dxfId="1025" priority="28276"/>
  </conditionalFormatting>
  <conditionalFormatting sqref="K992">
    <cfRule type="duplicateValues" dxfId="1024" priority="28273"/>
    <cfRule type="duplicateValues" dxfId="1023" priority="28272"/>
    <cfRule type="duplicateValues" dxfId="1022" priority="28271"/>
  </conditionalFormatting>
  <conditionalFormatting sqref="K993">
    <cfRule type="duplicateValues" dxfId="1021" priority="14148"/>
    <cfRule type="duplicateValues" dxfId="1020" priority="14147"/>
    <cfRule type="duplicateValues" dxfId="1019" priority="14146"/>
  </conditionalFormatting>
  <conditionalFormatting sqref="K994">
    <cfRule type="duplicateValues" dxfId="1018" priority="28266"/>
    <cfRule type="duplicateValues" dxfId="1017" priority="28267"/>
    <cfRule type="duplicateValues" dxfId="1016" priority="28265"/>
  </conditionalFormatting>
  <conditionalFormatting sqref="K996">
    <cfRule type="duplicateValues" dxfId="1015" priority="28260"/>
    <cfRule type="duplicateValues" dxfId="1014" priority="28259"/>
    <cfRule type="duplicateValues" dxfId="1013" priority="28261"/>
  </conditionalFormatting>
  <conditionalFormatting sqref="K997">
    <cfRule type="duplicateValues" dxfId="1012" priority="28258"/>
    <cfRule type="duplicateValues" dxfId="1011" priority="28257"/>
    <cfRule type="duplicateValues" dxfId="1010" priority="28256"/>
  </conditionalFormatting>
  <conditionalFormatting sqref="K998">
    <cfRule type="duplicateValues" dxfId="1009" priority="28255"/>
    <cfRule type="duplicateValues" dxfId="1008" priority="28254"/>
    <cfRule type="duplicateValues" dxfId="1007" priority="28253"/>
  </conditionalFormatting>
  <conditionalFormatting sqref="K999">
    <cfRule type="duplicateValues" dxfId="1006" priority="28251"/>
    <cfRule type="duplicateValues" dxfId="1005" priority="28250"/>
    <cfRule type="duplicateValues" dxfId="1004" priority="28252"/>
  </conditionalFormatting>
  <conditionalFormatting sqref="M46:M49">
    <cfRule type="duplicateValues" dxfId="1003" priority="30170"/>
    <cfRule type="duplicateValues" dxfId="1002" priority="30169"/>
  </conditionalFormatting>
  <conditionalFormatting sqref="M93">
    <cfRule type="duplicateValues" dxfId="1001" priority="30068"/>
    <cfRule type="duplicateValues" dxfId="1000" priority="30069"/>
  </conditionalFormatting>
  <conditionalFormatting sqref="M94">
    <cfRule type="duplicateValues" dxfId="999" priority="30066"/>
    <cfRule type="duplicateValues" dxfId="998" priority="30067"/>
  </conditionalFormatting>
  <conditionalFormatting sqref="M95">
    <cfRule type="duplicateValues" dxfId="997" priority="30065"/>
    <cfRule type="duplicateValues" dxfId="996" priority="30064"/>
  </conditionalFormatting>
  <conditionalFormatting sqref="M96">
    <cfRule type="duplicateValues" dxfId="995" priority="30063"/>
    <cfRule type="duplicateValues" dxfId="994" priority="30062"/>
  </conditionalFormatting>
  <conditionalFormatting sqref="M97">
    <cfRule type="duplicateValues" dxfId="993" priority="30061"/>
    <cfRule type="duplicateValues" dxfId="992" priority="30060"/>
  </conditionalFormatting>
  <conditionalFormatting sqref="M98">
    <cfRule type="duplicateValues" dxfId="991" priority="30059"/>
    <cfRule type="duplicateValues" dxfId="990" priority="30058"/>
  </conditionalFormatting>
  <conditionalFormatting sqref="M99">
    <cfRule type="duplicateValues" dxfId="989" priority="30057"/>
    <cfRule type="duplicateValues" dxfId="988" priority="30056"/>
  </conditionalFormatting>
  <conditionalFormatting sqref="M103">
    <cfRule type="duplicateValues" dxfId="987" priority="30048"/>
    <cfRule type="duplicateValues" dxfId="986" priority="30049"/>
  </conditionalFormatting>
  <conditionalFormatting sqref="M104">
    <cfRule type="duplicateValues" dxfId="985" priority="30047"/>
    <cfRule type="duplicateValues" dxfId="984" priority="30046"/>
  </conditionalFormatting>
  <conditionalFormatting sqref="M105">
    <cfRule type="duplicateValues" dxfId="983" priority="30044"/>
    <cfRule type="duplicateValues" dxfId="982" priority="30045"/>
  </conditionalFormatting>
  <conditionalFormatting sqref="M108">
    <cfRule type="duplicateValues" dxfId="981" priority="30040"/>
    <cfRule type="duplicateValues" dxfId="980" priority="30039"/>
  </conditionalFormatting>
  <conditionalFormatting sqref="M136:M138">
    <cfRule type="duplicateValues" dxfId="979" priority="29993"/>
    <cfRule type="duplicateValues" dxfId="978" priority="29994"/>
  </conditionalFormatting>
  <conditionalFormatting sqref="M139">
    <cfRule type="duplicateValues" dxfId="977" priority="29991"/>
    <cfRule type="duplicateValues" dxfId="976" priority="29992"/>
  </conditionalFormatting>
  <conditionalFormatting sqref="M140">
    <cfRule type="duplicateValues" dxfId="975" priority="29989"/>
    <cfRule type="duplicateValues" dxfId="974" priority="29990"/>
  </conditionalFormatting>
  <conditionalFormatting sqref="M141">
    <cfRule type="duplicateValues" dxfId="973" priority="29988"/>
    <cfRule type="duplicateValues" dxfId="972" priority="29987"/>
  </conditionalFormatting>
  <conditionalFormatting sqref="M143">
    <cfRule type="duplicateValues" dxfId="971" priority="29985"/>
    <cfRule type="duplicateValues" dxfId="970" priority="29986"/>
  </conditionalFormatting>
  <conditionalFormatting sqref="M148">
    <cfRule type="duplicateValues" dxfId="969" priority="29978"/>
    <cfRule type="duplicateValues" dxfId="968" priority="29977"/>
  </conditionalFormatting>
  <conditionalFormatting sqref="M201:M202">
    <cfRule type="duplicateValues" dxfId="967" priority="1466"/>
  </conditionalFormatting>
  <conditionalFormatting sqref="M209:M210">
    <cfRule type="duplicateValues" dxfId="966" priority="29894"/>
  </conditionalFormatting>
  <conditionalFormatting sqref="M212">
    <cfRule type="duplicateValues" dxfId="965" priority="29893"/>
  </conditionalFormatting>
  <conditionalFormatting sqref="M213">
    <cfRule type="duplicateValues" dxfId="964" priority="29892"/>
    <cfRule type="duplicateValues" dxfId="963" priority="29891"/>
  </conditionalFormatting>
  <conditionalFormatting sqref="M214">
    <cfRule type="duplicateValues" dxfId="962" priority="29890"/>
  </conditionalFormatting>
  <conditionalFormatting sqref="M277">
    <cfRule type="duplicateValues" dxfId="961" priority="29754"/>
  </conditionalFormatting>
  <conditionalFormatting sqref="M279">
    <cfRule type="duplicateValues" dxfId="960" priority="29750"/>
  </conditionalFormatting>
  <conditionalFormatting sqref="M280">
    <cfRule type="duplicateValues" dxfId="959" priority="29749"/>
  </conditionalFormatting>
  <conditionalFormatting sqref="M281:M283">
    <cfRule type="duplicateValues" dxfId="958" priority="29747"/>
    <cfRule type="duplicateValues" dxfId="957" priority="29748"/>
  </conditionalFormatting>
  <conditionalFormatting sqref="M332">
    <cfRule type="duplicateValues" dxfId="956" priority="29667"/>
    <cfRule type="duplicateValues" dxfId="955" priority="29668"/>
  </conditionalFormatting>
  <conditionalFormatting sqref="M333">
    <cfRule type="duplicateValues" dxfId="954" priority="29665"/>
    <cfRule type="duplicateValues" dxfId="953" priority="29666"/>
  </conditionalFormatting>
  <conditionalFormatting sqref="M351">
    <cfRule type="duplicateValues" dxfId="952" priority="977"/>
  </conditionalFormatting>
  <conditionalFormatting sqref="M352">
    <cfRule type="duplicateValues" dxfId="951" priority="29629"/>
    <cfRule type="duplicateValues" dxfId="950" priority="29628"/>
  </conditionalFormatting>
  <conditionalFormatting sqref="M353">
    <cfRule type="duplicateValues" dxfId="949" priority="29626"/>
    <cfRule type="duplicateValues" dxfId="948" priority="29627"/>
  </conditionalFormatting>
  <conditionalFormatting sqref="M374">
    <cfRule type="duplicateValues" dxfId="947" priority="29585"/>
    <cfRule type="duplicateValues" dxfId="946" priority="29586"/>
  </conditionalFormatting>
  <conditionalFormatting sqref="M377:M378">
    <cfRule type="duplicateValues" dxfId="945" priority="29577"/>
    <cfRule type="duplicateValues" dxfId="944" priority="29578"/>
  </conditionalFormatting>
  <conditionalFormatting sqref="M379">
    <cfRule type="duplicateValues" dxfId="943" priority="29575"/>
    <cfRule type="duplicateValues" dxfId="942" priority="29576"/>
  </conditionalFormatting>
  <conditionalFormatting sqref="M382">
    <cfRule type="duplicateValues" dxfId="941" priority="900"/>
  </conditionalFormatting>
  <conditionalFormatting sqref="M383">
    <cfRule type="duplicateValues" dxfId="940" priority="29570"/>
    <cfRule type="duplicateValues" dxfId="939" priority="29571"/>
  </conditionalFormatting>
  <conditionalFormatting sqref="M449">
    <cfRule type="duplicateValues" dxfId="938" priority="29442"/>
    <cfRule type="duplicateValues" dxfId="937" priority="29443"/>
  </conditionalFormatting>
  <conditionalFormatting sqref="M450">
    <cfRule type="duplicateValues" dxfId="936" priority="29440"/>
    <cfRule type="duplicateValues" dxfId="935" priority="29441"/>
  </conditionalFormatting>
  <conditionalFormatting sqref="M451">
    <cfRule type="duplicateValues" dxfId="934" priority="29439"/>
    <cfRule type="duplicateValues" dxfId="933" priority="29438"/>
  </conditionalFormatting>
  <conditionalFormatting sqref="M459">
    <cfRule type="duplicateValues" dxfId="932" priority="29436"/>
    <cfRule type="duplicateValues" dxfId="931" priority="29437"/>
  </conditionalFormatting>
  <conditionalFormatting sqref="M460">
    <cfRule type="duplicateValues" dxfId="930" priority="29434"/>
    <cfRule type="duplicateValues" dxfId="929" priority="29435"/>
  </conditionalFormatting>
  <conditionalFormatting sqref="M461">
    <cfRule type="duplicateValues" dxfId="928" priority="29433"/>
    <cfRule type="duplicateValues" dxfId="927" priority="29432"/>
  </conditionalFormatting>
  <conditionalFormatting sqref="M462">
    <cfRule type="duplicateValues" dxfId="926" priority="29430"/>
    <cfRule type="duplicateValues" dxfId="925" priority="29431"/>
  </conditionalFormatting>
  <conditionalFormatting sqref="M470">
    <cfRule type="duplicateValues" dxfId="924" priority="29410"/>
    <cfRule type="duplicateValues" dxfId="923" priority="29411"/>
  </conditionalFormatting>
  <conditionalFormatting sqref="M499">
    <cfRule type="duplicateValues" dxfId="922" priority="29334"/>
    <cfRule type="duplicateValues" dxfId="921" priority="29333"/>
  </conditionalFormatting>
  <conditionalFormatting sqref="M535">
    <cfRule type="duplicateValues" dxfId="920" priority="29257"/>
  </conditionalFormatting>
  <conditionalFormatting sqref="M536">
    <cfRule type="duplicateValues" dxfId="919" priority="29256"/>
  </conditionalFormatting>
  <conditionalFormatting sqref="M550">
    <cfRule type="duplicateValues" dxfId="918" priority="29228"/>
  </conditionalFormatting>
  <conditionalFormatting sqref="M556">
    <cfRule type="duplicateValues" dxfId="917" priority="29212"/>
    <cfRule type="duplicateValues" dxfId="916" priority="29211"/>
  </conditionalFormatting>
  <conditionalFormatting sqref="M561">
    <cfRule type="duplicateValues" dxfId="915" priority="29203"/>
    <cfRule type="duplicateValues" dxfId="914" priority="29204"/>
  </conditionalFormatting>
  <conditionalFormatting sqref="M562">
    <cfRule type="duplicateValues" dxfId="913" priority="29202"/>
    <cfRule type="duplicateValues" dxfId="912" priority="29201"/>
  </conditionalFormatting>
  <conditionalFormatting sqref="M563">
    <cfRule type="duplicateValues" dxfId="911" priority="29200"/>
    <cfRule type="duplicateValues" dxfId="910" priority="29199"/>
  </conditionalFormatting>
  <conditionalFormatting sqref="M568">
    <cfRule type="duplicateValues" dxfId="909" priority="14870"/>
  </conditionalFormatting>
  <conditionalFormatting sqref="M623">
    <cfRule type="duplicateValues" dxfId="908" priority="14736"/>
  </conditionalFormatting>
  <conditionalFormatting sqref="M645">
    <cfRule type="duplicateValues" dxfId="907" priority="14690"/>
  </conditionalFormatting>
  <conditionalFormatting sqref="M696">
    <cfRule type="duplicateValues" dxfId="906" priority="28859"/>
    <cfRule type="duplicateValues" dxfId="905" priority="28858"/>
  </conditionalFormatting>
  <conditionalFormatting sqref="M703">
    <cfRule type="duplicateValues" dxfId="904" priority="14551"/>
  </conditionalFormatting>
  <conditionalFormatting sqref="M705">
    <cfRule type="duplicateValues" dxfId="903" priority="14547"/>
  </conditionalFormatting>
  <conditionalFormatting sqref="M708">
    <cfRule type="duplicateValues" dxfId="902" priority="14546"/>
  </conditionalFormatting>
  <conditionalFormatting sqref="M716">
    <cfRule type="duplicateValues" dxfId="901" priority="14539"/>
  </conditionalFormatting>
  <conditionalFormatting sqref="M717">
    <cfRule type="duplicateValues" dxfId="900" priority="14538"/>
  </conditionalFormatting>
  <conditionalFormatting sqref="M719">
    <cfRule type="duplicateValues" dxfId="899" priority="14536"/>
  </conditionalFormatting>
  <conditionalFormatting sqref="M720">
    <cfRule type="duplicateValues" dxfId="898" priority="14535"/>
  </conditionalFormatting>
  <conditionalFormatting sqref="M721">
    <cfRule type="duplicateValues" dxfId="897" priority="14534"/>
  </conditionalFormatting>
  <conditionalFormatting sqref="M861">
    <cfRule type="duplicateValues" dxfId="896" priority="28542"/>
    <cfRule type="duplicateValues" dxfId="895" priority="28541"/>
  </conditionalFormatting>
  <conditionalFormatting sqref="M911">
    <cfRule type="duplicateValues" dxfId="894" priority="28421"/>
  </conditionalFormatting>
  <conditionalFormatting sqref="M912">
    <cfRule type="duplicateValues" dxfId="893" priority="28420"/>
  </conditionalFormatting>
  <conditionalFormatting sqref="M913">
    <cfRule type="duplicateValues" dxfId="892" priority="28419"/>
  </conditionalFormatting>
  <conditionalFormatting sqref="M946">
    <cfRule type="duplicateValues" dxfId="891" priority="28331"/>
  </conditionalFormatting>
  <conditionalFormatting sqref="M567:N567">
    <cfRule type="duplicateValues" dxfId="890" priority="14871"/>
  </conditionalFormatting>
  <conditionalFormatting sqref="N568">
    <cfRule type="duplicateValues" dxfId="889" priority="14869"/>
  </conditionalFormatting>
  <conditionalFormatting sqref="K393">
    <cfRule type="duplicateValues" dxfId="885" priority="873"/>
  </conditionalFormatting>
  <conditionalFormatting sqref="K393">
    <cfRule type="duplicateValues" dxfId="884" priority="872"/>
  </conditionalFormatting>
  <conditionalFormatting sqref="K393">
    <cfRule type="duplicateValues" dxfId="883" priority="874"/>
  </conditionalFormatting>
  <conditionalFormatting sqref="K393">
    <cfRule type="duplicateValues" dxfId="882" priority="875"/>
  </conditionalFormatting>
  <conditionalFormatting sqref="K395">
    <cfRule type="duplicateValues" dxfId="881" priority="869"/>
  </conditionalFormatting>
  <conditionalFormatting sqref="K395">
    <cfRule type="duplicateValues" dxfId="880" priority="868"/>
  </conditionalFormatting>
  <conditionalFormatting sqref="K395">
    <cfRule type="duplicateValues" dxfId="879" priority="870"/>
  </conditionalFormatting>
  <conditionalFormatting sqref="K395">
    <cfRule type="duplicateValues" dxfId="878" priority="871"/>
  </conditionalFormatting>
  <conditionalFormatting sqref="K397:K403">
    <cfRule type="duplicateValues" dxfId="877" priority="865"/>
  </conditionalFormatting>
  <conditionalFormatting sqref="K397:K403">
    <cfRule type="duplicateValues" dxfId="876" priority="864"/>
  </conditionalFormatting>
  <conditionalFormatting sqref="K397:K403">
    <cfRule type="duplicateValues" dxfId="875" priority="866"/>
  </conditionalFormatting>
  <conditionalFormatting sqref="K397:K403">
    <cfRule type="duplicateValues" dxfId="874" priority="867"/>
  </conditionalFormatting>
  <conditionalFormatting sqref="K404">
    <cfRule type="duplicateValues" dxfId="873" priority="861"/>
  </conditionalFormatting>
  <conditionalFormatting sqref="K404">
    <cfRule type="duplicateValues" dxfId="872" priority="860"/>
  </conditionalFormatting>
  <conditionalFormatting sqref="K404">
    <cfRule type="duplicateValues" dxfId="871" priority="862"/>
  </conditionalFormatting>
  <conditionalFormatting sqref="K404">
    <cfRule type="duplicateValues" dxfId="870" priority="863"/>
  </conditionalFormatting>
  <conditionalFormatting sqref="K405:K406">
    <cfRule type="duplicateValues" dxfId="869" priority="857"/>
  </conditionalFormatting>
  <conditionalFormatting sqref="K405:K406">
    <cfRule type="duplicateValues" dxfId="868" priority="856"/>
  </conditionalFormatting>
  <conditionalFormatting sqref="K405:K406">
    <cfRule type="duplicateValues" dxfId="867" priority="858"/>
  </conditionalFormatting>
  <conditionalFormatting sqref="K405:K406">
    <cfRule type="duplicateValues" dxfId="866" priority="859"/>
  </conditionalFormatting>
  <conditionalFormatting sqref="K407">
    <cfRule type="duplicateValues" dxfId="865" priority="853"/>
  </conditionalFormatting>
  <conditionalFormatting sqref="K407">
    <cfRule type="duplicateValues" dxfId="864" priority="852"/>
  </conditionalFormatting>
  <conditionalFormatting sqref="K407">
    <cfRule type="duplicateValues" dxfId="863" priority="854"/>
  </conditionalFormatting>
  <conditionalFormatting sqref="K407">
    <cfRule type="duplicateValues" dxfId="862" priority="855"/>
  </conditionalFormatting>
  <conditionalFormatting sqref="K408">
    <cfRule type="duplicateValues" dxfId="861" priority="849"/>
  </conditionalFormatting>
  <conditionalFormatting sqref="K408">
    <cfRule type="duplicateValues" dxfId="860" priority="848"/>
  </conditionalFormatting>
  <conditionalFormatting sqref="K408">
    <cfRule type="duplicateValues" dxfId="859" priority="850"/>
  </conditionalFormatting>
  <conditionalFormatting sqref="K408">
    <cfRule type="duplicateValues" dxfId="858" priority="851"/>
  </conditionalFormatting>
  <conditionalFormatting sqref="K409:K414">
    <cfRule type="duplicateValues" dxfId="857" priority="845"/>
  </conditionalFormatting>
  <conditionalFormatting sqref="K409:K414">
    <cfRule type="duplicateValues" dxfId="856" priority="844"/>
  </conditionalFormatting>
  <conditionalFormatting sqref="K409:K414">
    <cfRule type="duplicateValues" dxfId="855" priority="846"/>
  </conditionalFormatting>
  <conditionalFormatting sqref="K409:K414">
    <cfRule type="duplicateValues" dxfId="854" priority="847"/>
  </conditionalFormatting>
  <conditionalFormatting sqref="K415">
    <cfRule type="duplicateValues" dxfId="853" priority="841"/>
  </conditionalFormatting>
  <conditionalFormatting sqref="K415">
    <cfRule type="duplicateValues" dxfId="852" priority="840"/>
  </conditionalFormatting>
  <conditionalFormatting sqref="K415">
    <cfRule type="duplicateValues" dxfId="851" priority="842"/>
  </conditionalFormatting>
  <conditionalFormatting sqref="K415">
    <cfRule type="duplicateValues" dxfId="850" priority="843"/>
  </conditionalFormatting>
  <conditionalFormatting sqref="K417">
    <cfRule type="duplicateValues" dxfId="849" priority="837"/>
  </conditionalFormatting>
  <conditionalFormatting sqref="K417">
    <cfRule type="duplicateValues" dxfId="848" priority="836"/>
  </conditionalFormatting>
  <conditionalFormatting sqref="K417">
    <cfRule type="duplicateValues" dxfId="847" priority="838"/>
  </conditionalFormatting>
  <conditionalFormatting sqref="K417">
    <cfRule type="duplicateValues" dxfId="846" priority="839"/>
  </conditionalFormatting>
  <conditionalFormatting sqref="K418">
    <cfRule type="duplicateValues" dxfId="845" priority="833"/>
  </conditionalFormatting>
  <conditionalFormatting sqref="K418">
    <cfRule type="duplicateValues" dxfId="844" priority="832"/>
  </conditionalFormatting>
  <conditionalFormatting sqref="K418">
    <cfRule type="duplicateValues" dxfId="843" priority="834"/>
  </conditionalFormatting>
  <conditionalFormatting sqref="K418">
    <cfRule type="duplicateValues" dxfId="842" priority="835"/>
  </conditionalFormatting>
  <conditionalFormatting sqref="K419">
    <cfRule type="duplicateValues" dxfId="841" priority="829"/>
  </conditionalFormatting>
  <conditionalFormatting sqref="K419">
    <cfRule type="duplicateValues" dxfId="840" priority="828"/>
  </conditionalFormatting>
  <conditionalFormatting sqref="K419">
    <cfRule type="duplicateValues" dxfId="839" priority="830"/>
  </conditionalFormatting>
  <conditionalFormatting sqref="K419">
    <cfRule type="duplicateValues" dxfId="838" priority="831"/>
  </conditionalFormatting>
  <conditionalFormatting sqref="K420">
    <cfRule type="duplicateValues" dxfId="837" priority="825"/>
  </conditionalFormatting>
  <conditionalFormatting sqref="K420">
    <cfRule type="duplicateValues" dxfId="836" priority="824"/>
  </conditionalFormatting>
  <conditionalFormatting sqref="K420">
    <cfRule type="duplicateValues" dxfId="835" priority="826"/>
  </conditionalFormatting>
  <conditionalFormatting sqref="K420">
    <cfRule type="duplicateValues" dxfId="834" priority="827"/>
  </conditionalFormatting>
  <conditionalFormatting sqref="K421">
    <cfRule type="duplicateValues" dxfId="833" priority="821"/>
  </conditionalFormatting>
  <conditionalFormatting sqref="K421">
    <cfRule type="duplicateValues" dxfId="832" priority="820"/>
  </conditionalFormatting>
  <conditionalFormatting sqref="K421">
    <cfRule type="duplicateValues" dxfId="831" priority="822"/>
  </conditionalFormatting>
  <conditionalFormatting sqref="K421">
    <cfRule type="duplicateValues" dxfId="830" priority="823"/>
  </conditionalFormatting>
  <conditionalFormatting sqref="K422">
    <cfRule type="duplicateValues" dxfId="829" priority="817"/>
  </conditionalFormatting>
  <conditionalFormatting sqref="K422">
    <cfRule type="duplicateValues" dxfId="828" priority="816"/>
  </conditionalFormatting>
  <conditionalFormatting sqref="K422">
    <cfRule type="duplicateValues" dxfId="827" priority="818"/>
  </conditionalFormatting>
  <conditionalFormatting sqref="K422">
    <cfRule type="duplicateValues" dxfId="826" priority="819"/>
  </conditionalFormatting>
  <conditionalFormatting sqref="K423">
    <cfRule type="duplicateValues" dxfId="825" priority="813"/>
  </conditionalFormatting>
  <conditionalFormatting sqref="K423">
    <cfRule type="duplicateValues" dxfId="824" priority="812"/>
  </conditionalFormatting>
  <conditionalFormatting sqref="K423">
    <cfRule type="duplicateValues" dxfId="823" priority="814"/>
  </conditionalFormatting>
  <conditionalFormatting sqref="K423">
    <cfRule type="duplicateValues" dxfId="822" priority="815"/>
  </conditionalFormatting>
  <conditionalFormatting sqref="K425">
    <cfRule type="duplicateValues" dxfId="821" priority="809"/>
  </conditionalFormatting>
  <conditionalFormatting sqref="K425">
    <cfRule type="duplicateValues" dxfId="820" priority="808"/>
  </conditionalFormatting>
  <conditionalFormatting sqref="K425">
    <cfRule type="duplicateValues" dxfId="819" priority="810"/>
  </conditionalFormatting>
  <conditionalFormatting sqref="K425">
    <cfRule type="duplicateValues" dxfId="818" priority="811"/>
  </conditionalFormatting>
  <conditionalFormatting sqref="K427">
    <cfRule type="duplicateValues" dxfId="817" priority="805"/>
  </conditionalFormatting>
  <conditionalFormatting sqref="K427">
    <cfRule type="duplicateValues" dxfId="816" priority="804"/>
  </conditionalFormatting>
  <conditionalFormatting sqref="K427">
    <cfRule type="duplicateValues" dxfId="815" priority="806"/>
  </conditionalFormatting>
  <conditionalFormatting sqref="K427">
    <cfRule type="duplicateValues" dxfId="814" priority="807"/>
  </conditionalFormatting>
  <conditionalFormatting sqref="K428">
    <cfRule type="duplicateValues" dxfId="813" priority="801"/>
  </conditionalFormatting>
  <conditionalFormatting sqref="K428">
    <cfRule type="duplicateValues" dxfId="812" priority="800"/>
  </conditionalFormatting>
  <conditionalFormatting sqref="K428">
    <cfRule type="duplicateValues" dxfId="811" priority="802"/>
  </conditionalFormatting>
  <conditionalFormatting sqref="K428">
    <cfRule type="duplicateValues" dxfId="810" priority="803"/>
  </conditionalFormatting>
  <conditionalFormatting sqref="K430:K431">
    <cfRule type="duplicateValues" dxfId="798" priority="797"/>
  </conditionalFormatting>
  <conditionalFormatting sqref="K430:K431">
    <cfRule type="duplicateValues" dxfId="797" priority="796"/>
  </conditionalFormatting>
  <conditionalFormatting sqref="K430:K431">
    <cfRule type="duplicateValues" dxfId="796" priority="798"/>
  </conditionalFormatting>
  <conditionalFormatting sqref="K430:K431">
    <cfRule type="duplicateValues" dxfId="795" priority="799"/>
  </conditionalFormatting>
  <conditionalFormatting sqref="K432:K436">
    <cfRule type="duplicateValues" dxfId="794" priority="793"/>
  </conditionalFormatting>
  <conditionalFormatting sqref="K432:K436">
    <cfRule type="duplicateValues" dxfId="793" priority="792"/>
  </conditionalFormatting>
  <conditionalFormatting sqref="K432:K436">
    <cfRule type="duplicateValues" dxfId="792" priority="794"/>
  </conditionalFormatting>
  <conditionalFormatting sqref="K432:K436">
    <cfRule type="duplicateValues" dxfId="791" priority="795"/>
  </conditionalFormatting>
  <conditionalFormatting sqref="K437:K442">
    <cfRule type="duplicateValues" dxfId="790" priority="789"/>
  </conditionalFormatting>
  <conditionalFormatting sqref="K437:K442">
    <cfRule type="duplicateValues" dxfId="789" priority="788"/>
  </conditionalFormatting>
  <conditionalFormatting sqref="K437:K442">
    <cfRule type="duplicateValues" dxfId="788" priority="790"/>
  </conditionalFormatting>
  <conditionalFormatting sqref="K437:K442">
    <cfRule type="duplicateValues" dxfId="787" priority="791"/>
  </conditionalFormatting>
  <conditionalFormatting sqref="K443:K445">
    <cfRule type="duplicateValues" dxfId="786" priority="785"/>
  </conditionalFormatting>
  <conditionalFormatting sqref="K443:K445">
    <cfRule type="duplicateValues" dxfId="785" priority="784"/>
  </conditionalFormatting>
  <conditionalFormatting sqref="K443:K445">
    <cfRule type="duplicateValues" dxfId="784" priority="786"/>
  </conditionalFormatting>
  <conditionalFormatting sqref="K443:K445">
    <cfRule type="duplicateValues" dxfId="783" priority="787"/>
  </conditionalFormatting>
  <conditionalFormatting sqref="K447">
    <cfRule type="duplicateValues" dxfId="782" priority="781"/>
  </conditionalFormatting>
  <conditionalFormatting sqref="K447">
    <cfRule type="duplicateValues" dxfId="781" priority="780"/>
  </conditionalFormatting>
  <conditionalFormatting sqref="K447">
    <cfRule type="duplicateValues" dxfId="780" priority="782"/>
  </conditionalFormatting>
  <conditionalFormatting sqref="K447">
    <cfRule type="duplicateValues" dxfId="779" priority="783"/>
  </conditionalFormatting>
  <conditionalFormatting sqref="K448:K457">
    <cfRule type="duplicateValues" dxfId="778" priority="777"/>
  </conditionalFormatting>
  <conditionalFormatting sqref="K448:K457">
    <cfRule type="duplicateValues" dxfId="777" priority="776"/>
  </conditionalFormatting>
  <conditionalFormatting sqref="K448:K457">
    <cfRule type="duplicateValues" dxfId="776" priority="778"/>
  </conditionalFormatting>
  <conditionalFormatting sqref="K448:K457">
    <cfRule type="duplicateValues" dxfId="775" priority="779"/>
  </conditionalFormatting>
  <conditionalFormatting sqref="K458:K462">
    <cfRule type="duplicateValues" dxfId="774" priority="773"/>
  </conditionalFormatting>
  <conditionalFormatting sqref="K458:K462">
    <cfRule type="duplicateValues" dxfId="773" priority="772"/>
  </conditionalFormatting>
  <conditionalFormatting sqref="K458:K462">
    <cfRule type="duplicateValues" dxfId="772" priority="774"/>
  </conditionalFormatting>
  <conditionalFormatting sqref="K458:K462">
    <cfRule type="duplicateValues" dxfId="771" priority="775"/>
  </conditionalFormatting>
  <conditionalFormatting sqref="K464:K468">
    <cfRule type="duplicateValues" dxfId="770" priority="769"/>
  </conditionalFormatting>
  <conditionalFormatting sqref="K464:K468">
    <cfRule type="duplicateValues" dxfId="769" priority="768"/>
  </conditionalFormatting>
  <conditionalFormatting sqref="K464:K468">
    <cfRule type="duplicateValues" dxfId="768" priority="770"/>
  </conditionalFormatting>
  <conditionalFormatting sqref="K464:K468">
    <cfRule type="duplicateValues" dxfId="767" priority="771"/>
  </conditionalFormatting>
  <conditionalFormatting sqref="K471">
    <cfRule type="duplicateValues" dxfId="766" priority="765"/>
  </conditionalFormatting>
  <conditionalFormatting sqref="K471">
    <cfRule type="duplicateValues" dxfId="765" priority="764"/>
  </conditionalFormatting>
  <conditionalFormatting sqref="K471">
    <cfRule type="duplicateValues" dxfId="764" priority="766"/>
  </conditionalFormatting>
  <conditionalFormatting sqref="K471">
    <cfRule type="duplicateValues" dxfId="763" priority="767"/>
  </conditionalFormatting>
  <conditionalFormatting sqref="K469:K470">
    <cfRule type="duplicateValues" dxfId="762" priority="761"/>
  </conditionalFormatting>
  <conditionalFormatting sqref="K469:K470">
    <cfRule type="duplicateValues" dxfId="761" priority="760"/>
  </conditionalFormatting>
  <conditionalFormatting sqref="K469:K470">
    <cfRule type="duplicateValues" dxfId="760" priority="762"/>
  </conditionalFormatting>
  <conditionalFormatting sqref="K469:K470">
    <cfRule type="duplicateValues" dxfId="759" priority="763"/>
  </conditionalFormatting>
  <conditionalFormatting sqref="K473:K474">
    <cfRule type="duplicateValues" dxfId="758" priority="757"/>
  </conditionalFormatting>
  <conditionalFormatting sqref="K473:K474">
    <cfRule type="duplicateValues" dxfId="757" priority="756"/>
  </conditionalFormatting>
  <conditionalFormatting sqref="K473:K474">
    <cfRule type="duplicateValues" dxfId="756" priority="758"/>
  </conditionalFormatting>
  <conditionalFormatting sqref="K473:K474">
    <cfRule type="duplicateValues" dxfId="755" priority="759"/>
  </conditionalFormatting>
  <conditionalFormatting sqref="K476">
    <cfRule type="duplicateValues" dxfId="754" priority="753"/>
  </conditionalFormatting>
  <conditionalFormatting sqref="K476">
    <cfRule type="duplicateValues" dxfId="753" priority="752"/>
  </conditionalFormatting>
  <conditionalFormatting sqref="K476">
    <cfRule type="duplicateValues" dxfId="752" priority="754"/>
  </conditionalFormatting>
  <conditionalFormatting sqref="K476">
    <cfRule type="duplicateValues" dxfId="751" priority="755"/>
  </conditionalFormatting>
  <conditionalFormatting sqref="K478">
    <cfRule type="duplicateValues" dxfId="750" priority="749"/>
  </conditionalFormatting>
  <conditionalFormatting sqref="K478">
    <cfRule type="duplicateValues" dxfId="749" priority="748"/>
  </conditionalFormatting>
  <conditionalFormatting sqref="K478">
    <cfRule type="duplicateValues" dxfId="748" priority="750"/>
  </conditionalFormatting>
  <conditionalFormatting sqref="K478">
    <cfRule type="duplicateValues" dxfId="747" priority="751"/>
  </conditionalFormatting>
  <conditionalFormatting sqref="K480">
    <cfRule type="duplicateValues" dxfId="746" priority="745"/>
  </conditionalFormatting>
  <conditionalFormatting sqref="K480">
    <cfRule type="duplicateValues" dxfId="745" priority="744"/>
  </conditionalFormatting>
  <conditionalFormatting sqref="K480">
    <cfRule type="duplicateValues" dxfId="744" priority="746"/>
  </conditionalFormatting>
  <conditionalFormatting sqref="K480">
    <cfRule type="duplicateValues" dxfId="743" priority="747"/>
  </conditionalFormatting>
  <conditionalFormatting sqref="K481">
    <cfRule type="duplicateValues" dxfId="742" priority="741"/>
  </conditionalFormatting>
  <conditionalFormatting sqref="K481">
    <cfRule type="duplicateValues" dxfId="741" priority="740"/>
  </conditionalFormatting>
  <conditionalFormatting sqref="K481">
    <cfRule type="duplicateValues" dxfId="740" priority="742"/>
  </conditionalFormatting>
  <conditionalFormatting sqref="K481">
    <cfRule type="duplicateValues" dxfId="739" priority="743"/>
  </conditionalFormatting>
  <conditionalFormatting sqref="K483">
    <cfRule type="duplicateValues" dxfId="738" priority="737"/>
  </conditionalFormatting>
  <conditionalFormatting sqref="K483">
    <cfRule type="duplicateValues" dxfId="737" priority="736"/>
  </conditionalFormatting>
  <conditionalFormatting sqref="K483">
    <cfRule type="duplicateValues" dxfId="736" priority="738"/>
  </conditionalFormatting>
  <conditionalFormatting sqref="K483">
    <cfRule type="duplicateValues" dxfId="735" priority="739"/>
  </conditionalFormatting>
  <conditionalFormatting sqref="K485">
    <cfRule type="duplicateValues" dxfId="734" priority="733"/>
  </conditionalFormatting>
  <conditionalFormatting sqref="K485">
    <cfRule type="duplicateValues" dxfId="733" priority="732"/>
  </conditionalFormatting>
  <conditionalFormatting sqref="K485">
    <cfRule type="duplicateValues" dxfId="732" priority="734"/>
  </conditionalFormatting>
  <conditionalFormatting sqref="K485">
    <cfRule type="duplicateValues" dxfId="731" priority="735"/>
  </conditionalFormatting>
  <conditionalFormatting sqref="K487">
    <cfRule type="duplicateValues" dxfId="730" priority="729"/>
  </conditionalFormatting>
  <conditionalFormatting sqref="K487">
    <cfRule type="duplicateValues" dxfId="729" priority="728"/>
  </conditionalFormatting>
  <conditionalFormatting sqref="K487">
    <cfRule type="duplicateValues" dxfId="728" priority="730"/>
  </conditionalFormatting>
  <conditionalFormatting sqref="K487">
    <cfRule type="duplicateValues" dxfId="727" priority="731"/>
  </conditionalFormatting>
  <conditionalFormatting sqref="K489">
    <cfRule type="duplicateValues" dxfId="726" priority="725"/>
  </conditionalFormatting>
  <conditionalFormatting sqref="K489">
    <cfRule type="duplicateValues" dxfId="725" priority="724"/>
  </conditionalFormatting>
  <conditionalFormatting sqref="K489">
    <cfRule type="duplicateValues" dxfId="724" priority="726"/>
  </conditionalFormatting>
  <conditionalFormatting sqref="K489">
    <cfRule type="duplicateValues" dxfId="723" priority="727"/>
  </conditionalFormatting>
  <conditionalFormatting sqref="K493">
    <cfRule type="duplicateValues" dxfId="722" priority="721"/>
  </conditionalFormatting>
  <conditionalFormatting sqref="K493">
    <cfRule type="duplicateValues" dxfId="721" priority="720"/>
  </conditionalFormatting>
  <conditionalFormatting sqref="K493">
    <cfRule type="duplicateValues" dxfId="720" priority="722"/>
  </conditionalFormatting>
  <conditionalFormatting sqref="K493">
    <cfRule type="duplicateValues" dxfId="719" priority="723"/>
  </conditionalFormatting>
  <conditionalFormatting sqref="K495">
    <cfRule type="duplicateValues" dxfId="718" priority="717"/>
  </conditionalFormatting>
  <conditionalFormatting sqref="K495">
    <cfRule type="duplicateValues" dxfId="717" priority="716"/>
  </conditionalFormatting>
  <conditionalFormatting sqref="K495">
    <cfRule type="duplicateValues" dxfId="716" priority="718"/>
  </conditionalFormatting>
  <conditionalFormatting sqref="K495">
    <cfRule type="duplicateValues" dxfId="715" priority="719"/>
  </conditionalFormatting>
  <conditionalFormatting sqref="K496">
    <cfRule type="duplicateValues" dxfId="714" priority="713"/>
  </conditionalFormatting>
  <conditionalFormatting sqref="K496">
    <cfRule type="duplicateValues" dxfId="713" priority="712"/>
  </conditionalFormatting>
  <conditionalFormatting sqref="K496">
    <cfRule type="duplicateValues" dxfId="712" priority="714"/>
  </conditionalFormatting>
  <conditionalFormatting sqref="K496">
    <cfRule type="duplicateValues" dxfId="711" priority="715"/>
  </conditionalFormatting>
  <conditionalFormatting sqref="K498:K499">
    <cfRule type="duplicateValues" dxfId="710" priority="709"/>
  </conditionalFormatting>
  <conditionalFormatting sqref="K498:K499">
    <cfRule type="duplicateValues" dxfId="709" priority="708"/>
  </conditionalFormatting>
  <conditionalFormatting sqref="K498:K499">
    <cfRule type="duplicateValues" dxfId="708" priority="710"/>
  </conditionalFormatting>
  <conditionalFormatting sqref="K498:K499">
    <cfRule type="duplicateValues" dxfId="707" priority="711"/>
  </conditionalFormatting>
  <conditionalFormatting sqref="K501">
    <cfRule type="duplicateValues" dxfId="706" priority="705"/>
  </conditionalFormatting>
  <conditionalFormatting sqref="K501">
    <cfRule type="duplicateValues" dxfId="705" priority="704"/>
  </conditionalFormatting>
  <conditionalFormatting sqref="K501">
    <cfRule type="duplicateValues" dxfId="704" priority="706"/>
  </conditionalFormatting>
  <conditionalFormatting sqref="K501">
    <cfRule type="duplicateValues" dxfId="703" priority="707"/>
  </conditionalFormatting>
  <conditionalFormatting sqref="K502">
    <cfRule type="duplicateValues" dxfId="702" priority="701"/>
  </conditionalFormatting>
  <conditionalFormatting sqref="K502">
    <cfRule type="duplicateValues" dxfId="701" priority="700"/>
  </conditionalFormatting>
  <conditionalFormatting sqref="K502">
    <cfRule type="duplicateValues" dxfId="700" priority="702"/>
  </conditionalFormatting>
  <conditionalFormatting sqref="K502">
    <cfRule type="duplicateValues" dxfId="699" priority="703"/>
  </conditionalFormatting>
  <conditionalFormatting sqref="K503">
    <cfRule type="duplicateValues" dxfId="698" priority="697"/>
  </conditionalFormatting>
  <conditionalFormatting sqref="K503">
    <cfRule type="duplicateValues" dxfId="697" priority="696"/>
  </conditionalFormatting>
  <conditionalFormatting sqref="K503">
    <cfRule type="duplicateValues" dxfId="696" priority="698"/>
  </conditionalFormatting>
  <conditionalFormatting sqref="K503">
    <cfRule type="duplicateValues" dxfId="695" priority="699"/>
  </conditionalFormatting>
  <conditionalFormatting sqref="K504">
    <cfRule type="duplicateValues" dxfId="694" priority="693"/>
  </conditionalFormatting>
  <conditionalFormatting sqref="K504">
    <cfRule type="duplicateValues" dxfId="693" priority="692"/>
  </conditionalFormatting>
  <conditionalFormatting sqref="K504">
    <cfRule type="duplicateValues" dxfId="692" priority="694"/>
  </conditionalFormatting>
  <conditionalFormatting sqref="K504">
    <cfRule type="duplicateValues" dxfId="691" priority="695"/>
  </conditionalFormatting>
  <conditionalFormatting sqref="K505">
    <cfRule type="duplicateValues" dxfId="690" priority="689"/>
  </conditionalFormatting>
  <conditionalFormatting sqref="K505">
    <cfRule type="duplicateValues" dxfId="689" priority="688"/>
  </conditionalFormatting>
  <conditionalFormatting sqref="K505">
    <cfRule type="duplicateValues" dxfId="688" priority="690"/>
  </conditionalFormatting>
  <conditionalFormatting sqref="K505">
    <cfRule type="duplicateValues" dxfId="687" priority="691"/>
  </conditionalFormatting>
  <conditionalFormatting sqref="K506">
    <cfRule type="duplicateValues" dxfId="686" priority="685"/>
  </conditionalFormatting>
  <conditionalFormatting sqref="K506">
    <cfRule type="duplicateValues" dxfId="685" priority="684"/>
  </conditionalFormatting>
  <conditionalFormatting sqref="K506">
    <cfRule type="duplicateValues" dxfId="684" priority="686"/>
  </conditionalFormatting>
  <conditionalFormatting sqref="K506">
    <cfRule type="duplicateValues" dxfId="683" priority="687"/>
  </conditionalFormatting>
  <conditionalFormatting sqref="K507">
    <cfRule type="duplicateValues" dxfId="682" priority="681"/>
  </conditionalFormatting>
  <conditionalFormatting sqref="K507">
    <cfRule type="duplicateValues" dxfId="681" priority="680"/>
  </conditionalFormatting>
  <conditionalFormatting sqref="K507">
    <cfRule type="duplicateValues" dxfId="680" priority="682"/>
  </conditionalFormatting>
  <conditionalFormatting sqref="K507">
    <cfRule type="duplicateValues" dxfId="679" priority="683"/>
  </conditionalFormatting>
  <conditionalFormatting sqref="K508">
    <cfRule type="duplicateValues" dxfId="678" priority="677"/>
  </conditionalFormatting>
  <conditionalFormatting sqref="K508">
    <cfRule type="duplicateValues" dxfId="677" priority="676"/>
  </conditionalFormatting>
  <conditionalFormatting sqref="K508">
    <cfRule type="duplicateValues" dxfId="676" priority="678"/>
  </conditionalFormatting>
  <conditionalFormatting sqref="K508">
    <cfRule type="duplicateValues" dxfId="675" priority="679"/>
  </conditionalFormatting>
  <conditionalFormatting sqref="M507">
    <cfRule type="duplicateValues" dxfId="674" priority="675"/>
  </conditionalFormatting>
  <conditionalFormatting sqref="K509">
    <cfRule type="duplicateValues" dxfId="673" priority="672"/>
  </conditionalFormatting>
  <conditionalFormatting sqref="K509">
    <cfRule type="duplicateValues" dxfId="672" priority="671"/>
  </conditionalFormatting>
  <conditionalFormatting sqref="K509">
    <cfRule type="duplicateValues" dxfId="671" priority="673"/>
  </conditionalFormatting>
  <conditionalFormatting sqref="K509">
    <cfRule type="duplicateValues" dxfId="670" priority="674"/>
  </conditionalFormatting>
  <conditionalFormatting sqref="K513">
    <cfRule type="duplicateValues" dxfId="669" priority="668"/>
  </conditionalFormatting>
  <conditionalFormatting sqref="K513">
    <cfRule type="duplicateValues" dxfId="668" priority="667"/>
  </conditionalFormatting>
  <conditionalFormatting sqref="K513">
    <cfRule type="duplicateValues" dxfId="667" priority="669"/>
  </conditionalFormatting>
  <conditionalFormatting sqref="K513">
    <cfRule type="duplicateValues" dxfId="666" priority="670"/>
  </conditionalFormatting>
  <conditionalFormatting sqref="K514">
    <cfRule type="duplicateValues" dxfId="665" priority="664"/>
  </conditionalFormatting>
  <conditionalFormatting sqref="K514">
    <cfRule type="duplicateValues" dxfId="664" priority="663"/>
  </conditionalFormatting>
  <conditionalFormatting sqref="K514">
    <cfRule type="duplicateValues" dxfId="663" priority="665"/>
  </conditionalFormatting>
  <conditionalFormatting sqref="K514">
    <cfRule type="duplicateValues" dxfId="662" priority="666"/>
  </conditionalFormatting>
  <conditionalFormatting sqref="K515">
    <cfRule type="duplicateValues" dxfId="661" priority="660"/>
  </conditionalFormatting>
  <conditionalFormatting sqref="K515">
    <cfRule type="duplicateValues" dxfId="660" priority="659"/>
  </conditionalFormatting>
  <conditionalFormatting sqref="K515">
    <cfRule type="duplicateValues" dxfId="659" priority="661"/>
  </conditionalFormatting>
  <conditionalFormatting sqref="K515">
    <cfRule type="duplicateValues" dxfId="658" priority="662"/>
  </conditionalFormatting>
  <conditionalFormatting sqref="K516">
    <cfRule type="duplicateValues" dxfId="657" priority="656"/>
  </conditionalFormatting>
  <conditionalFormatting sqref="K516">
    <cfRule type="duplicateValues" dxfId="656" priority="655"/>
  </conditionalFormatting>
  <conditionalFormatting sqref="K516">
    <cfRule type="duplicateValues" dxfId="655" priority="657"/>
  </conditionalFormatting>
  <conditionalFormatting sqref="K516">
    <cfRule type="duplicateValues" dxfId="654" priority="658"/>
  </conditionalFormatting>
  <conditionalFormatting sqref="K518:K519">
    <cfRule type="duplicateValues" dxfId="653" priority="652"/>
  </conditionalFormatting>
  <conditionalFormatting sqref="K518:K519">
    <cfRule type="duplicateValues" dxfId="652" priority="651"/>
  </conditionalFormatting>
  <conditionalFormatting sqref="K518:K519">
    <cfRule type="duplicateValues" dxfId="651" priority="653"/>
  </conditionalFormatting>
  <conditionalFormatting sqref="K518:K519">
    <cfRule type="duplicateValues" dxfId="650" priority="654"/>
  </conditionalFormatting>
  <conditionalFormatting sqref="K520">
    <cfRule type="duplicateValues" dxfId="649" priority="648"/>
  </conditionalFormatting>
  <conditionalFormatting sqref="K520">
    <cfRule type="duplicateValues" dxfId="648" priority="647"/>
  </conditionalFormatting>
  <conditionalFormatting sqref="K520">
    <cfRule type="duplicateValues" dxfId="647" priority="649"/>
  </conditionalFormatting>
  <conditionalFormatting sqref="K520">
    <cfRule type="duplicateValues" dxfId="646" priority="650"/>
  </conditionalFormatting>
  <conditionalFormatting sqref="K521">
    <cfRule type="duplicateValues" dxfId="645" priority="644"/>
  </conditionalFormatting>
  <conditionalFormatting sqref="K521">
    <cfRule type="duplicateValues" dxfId="644" priority="643"/>
  </conditionalFormatting>
  <conditionalFormatting sqref="K521">
    <cfRule type="duplicateValues" dxfId="643" priority="645"/>
  </conditionalFormatting>
  <conditionalFormatting sqref="K521">
    <cfRule type="duplicateValues" dxfId="642" priority="646"/>
  </conditionalFormatting>
  <conditionalFormatting sqref="K522">
    <cfRule type="duplicateValues" dxfId="641" priority="640"/>
  </conditionalFormatting>
  <conditionalFormatting sqref="K522">
    <cfRule type="duplicateValues" dxfId="640" priority="639"/>
  </conditionalFormatting>
  <conditionalFormatting sqref="K522">
    <cfRule type="duplicateValues" dxfId="639" priority="641"/>
  </conditionalFormatting>
  <conditionalFormatting sqref="K522">
    <cfRule type="duplicateValues" dxfId="638" priority="642"/>
  </conditionalFormatting>
  <conditionalFormatting sqref="K524">
    <cfRule type="duplicateValues" dxfId="637" priority="636"/>
  </conditionalFormatting>
  <conditionalFormatting sqref="K524">
    <cfRule type="duplicateValues" dxfId="636" priority="635"/>
  </conditionalFormatting>
  <conditionalFormatting sqref="K524">
    <cfRule type="duplicateValues" dxfId="635" priority="637"/>
  </conditionalFormatting>
  <conditionalFormatting sqref="K524">
    <cfRule type="duplicateValues" dxfId="634" priority="638"/>
  </conditionalFormatting>
  <conditionalFormatting sqref="K525:K526">
    <cfRule type="duplicateValues" dxfId="633" priority="632"/>
  </conditionalFormatting>
  <conditionalFormatting sqref="K525:K526">
    <cfRule type="duplicateValues" dxfId="632" priority="631"/>
  </conditionalFormatting>
  <conditionalFormatting sqref="K525:K526">
    <cfRule type="duplicateValues" dxfId="631" priority="633"/>
  </conditionalFormatting>
  <conditionalFormatting sqref="K525:K526">
    <cfRule type="duplicateValues" dxfId="630" priority="634"/>
  </conditionalFormatting>
  <conditionalFormatting sqref="K527">
    <cfRule type="duplicateValues" dxfId="629" priority="628"/>
  </conditionalFormatting>
  <conditionalFormatting sqref="K527">
    <cfRule type="duplicateValues" dxfId="628" priority="627"/>
  </conditionalFormatting>
  <conditionalFormatting sqref="K527">
    <cfRule type="duplicateValues" dxfId="627" priority="629"/>
  </conditionalFormatting>
  <conditionalFormatting sqref="K527">
    <cfRule type="duplicateValues" dxfId="626" priority="630"/>
  </conditionalFormatting>
  <conditionalFormatting sqref="K528">
    <cfRule type="duplicateValues" dxfId="625" priority="624"/>
  </conditionalFormatting>
  <conditionalFormatting sqref="K528">
    <cfRule type="duplicateValues" dxfId="624" priority="623"/>
  </conditionalFormatting>
  <conditionalFormatting sqref="K528">
    <cfRule type="duplicateValues" dxfId="623" priority="625"/>
  </conditionalFormatting>
  <conditionalFormatting sqref="K528">
    <cfRule type="duplicateValues" dxfId="622" priority="626"/>
  </conditionalFormatting>
  <conditionalFormatting sqref="K529">
    <cfRule type="duplicateValues" dxfId="621" priority="620"/>
  </conditionalFormatting>
  <conditionalFormatting sqref="K529">
    <cfRule type="duplicateValues" dxfId="620" priority="619"/>
  </conditionalFormatting>
  <conditionalFormatting sqref="K529">
    <cfRule type="duplicateValues" dxfId="619" priority="621"/>
  </conditionalFormatting>
  <conditionalFormatting sqref="K529">
    <cfRule type="duplicateValues" dxfId="618" priority="622"/>
  </conditionalFormatting>
  <conditionalFormatting sqref="K530">
    <cfRule type="duplicateValues" dxfId="617" priority="616"/>
  </conditionalFormatting>
  <conditionalFormatting sqref="K530">
    <cfRule type="duplicateValues" dxfId="616" priority="615"/>
  </conditionalFormatting>
  <conditionalFormatting sqref="K530">
    <cfRule type="duplicateValues" dxfId="615" priority="617"/>
  </conditionalFormatting>
  <conditionalFormatting sqref="K530">
    <cfRule type="duplicateValues" dxfId="614" priority="618"/>
  </conditionalFormatting>
  <conditionalFormatting sqref="K531">
    <cfRule type="duplicateValues" dxfId="613" priority="612"/>
  </conditionalFormatting>
  <conditionalFormatting sqref="K531">
    <cfRule type="duplicateValues" dxfId="612" priority="611"/>
  </conditionalFormatting>
  <conditionalFormatting sqref="K531">
    <cfRule type="duplicateValues" dxfId="611" priority="613"/>
  </conditionalFormatting>
  <conditionalFormatting sqref="K531">
    <cfRule type="duplicateValues" dxfId="610" priority="614"/>
  </conditionalFormatting>
  <conditionalFormatting sqref="K532">
    <cfRule type="duplicateValues" dxfId="605" priority="604"/>
  </conditionalFormatting>
  <conditionalFormatting sqref="K532">
    <cfRule type="duplicateValues" dxfId="604" priority="603"/>
  </conditionalFormatting>
  <conditionalFormatting sqref="K532">
    <cfRule type="duplicateValues" dxfId="603" priority="605"/>
  </conditionalFormatting>
  <conditionalFormatting sqref="K532">
    <cfRule type="duplicateValues" dxfId="602" priority="606"/>
  </conditionalFormatting>
  <conditionalFormatting sqref="K533">
    <cfRule type="duplicateValues" dxfId="601" priority="600"/>
  </conditionalFormatting>
  <conditionalFormatting sqref="K533">
    <cfRule type="duplicateValues" dxfId="600" priority="599"/>
  </conditionalFormatting>
  <conditionalFormatting sqref="K533">
    <cfRule type="duplicateValues" dxfId="599" priority="601"/>
  </conditionalFormatting>
  <conditionalFormatting sqref="K533">
    <cfRule type="duplicateValues" dxfId="598" priority="602"/>
  </conditionalFormatting>
  <conditionalFormatting sqref="K534">
    <cfRule type="duplicateValues" dxfId="597" priority="596"/>
  </conditionalFormatting>
  <conditionalFormatting sqref="K534">
    <cfRule type="duplicateValues" dxfId="596" priority="595"/>
  </conditionalFormatting>
  <conditionalFormatting sqref="K534">
    <cfRule type="duplicateValues" dxfId="595" priority="597"/>
  </conditionalFormatting>
  <conditionalFormatting sqref="K534">
    <cfRule type="duplicateValues" dxfId="594" priority="598"/>
  </conditionalFormatting>
  <conditionalFormatting sqref="K535">
    <cfRule type="duplicateValues" dxfId="593" priority="592"/>
  </conditionalFormatting>
  <conditionalFormatting sqref="K535">
    <cfRule type="duplicateValues" dxfId="592" priority="591"/>
  </conditionalFormatting>
  <conditionalFormatting sqref="K535">
    <cfRule type="duplicateValues" dxfId="591" priority="593"/>
  </conditionalFormatting>
  <conditionalFormatting sqref="K535">
    <cfRule type="duplicateValues" dxfId="590" priority="594"/>
  </conditionalFormatting>
  <conditionalFormatting sqref="K536">
    <cfRule type="duplicateValues" dxfId="589" priority="588"/>
  </conditionalFormatting>
  <conditionalFormatting sqref="K536">
    <cfRule type="duplicateValues" dxfId="588" priority="587"/>
  </conditionalFormatting>
  <conditionalFormatting sqref="K536">
    <cfRule type="duplicateValues" dxfId="587" priority="589"/>
  </conditionalFormatting>
  <conditionalFormatting sqref="K536">
    <cfRule type="duplicateValues" dxfId="586" priority="590"/>
  </conditionalFormatting>
  <conditionalFormatting sqref="K537">
    <cfRule type="duplicateValues" dxfId="585" priority="584"/>
  </conditionalFormatting>
  <conditionalFormatting sqref="K537">
    <cfRule type="duplicateValues" dxfId="584" priority="583"/>
  </conditionalFormatting>
  <conditionalFormatting sqref="K537">
    <cfRule type="duplicateValues" dxfId="583" priority="585"/>
  </conditionalFormatting>
  <conditionalFormatting sqref="K537">
    <cfRule type="duplicateValues" dxfId="582" priority="586"/>
  </conditionalFormatting>
  <conditionalFormatting sqref="K538">
    <cfRule type="duplicateValues" dxfId="581" priority="580"/>
  </conditionalFormatting>
  <conditionalFormatting sqref="K538">
    <cfRule type="duplicateValues" dxfId="580" priority="579"/>
  </conditionalFormatting>
  <conditionalFormatting sqref="K538">
    <cfRule type="duplicateValues" dxfId="579" priority="581"/>
  </conditionalFormatting>
  <conditionalFormatting sqref="K538">
    <cfRule type="duplicateValues" dxfId="578" priority="582"/>
  </conditionalFormatting>
  <conditionalFormatting sqref="K539">
    <cfRule type="duplicateValues" dxfId="577" priority="576"/>
  </conditionalFormatting>
  <conditionalFormatting sqref="K539">
    <cfRule type="duplicateValues" dxfId="576" priority="575"/>
  </conditionalFormatting>
  <conditionalFormatting sqref="K539">
    <cfRule type="duplicateValues" dxfId="575" priority="577"/>
  </conditionalFormatting>
  <conditionalFormatting sqref="K539">
    <cfRule type="duplicateValues" dxfId="574" priority="578"/>
  </conditionalFormatting>
  <conditionalFormatting sqref="K541">
    <cfRule type="duplicateValues" dxfId="573" priority="572"/>
  </conditionalFormatting>
  <conditionalFormatting sqref="K541">
    <cfRule type="duplicateValues" dxfId="572" priority="571"/>
  </conditionalFormatting>
  <conditionalFormatting sqref="K541">
    <cfRule type="duplicateValues" dxfId="571" priority="573"/>
  </conditionalFormatting>
  <conditionalFormatting sqref="K541">
    <cfRule type="duplicateValues" dxfId="570" priority="574"/>
  </conditionalFormatting>
  <conditionalFormatting sqref="K542:K543">
    <cfRule type="duplicateValues" dxfId="569" priority="568"/>
  </conditionalFormatting>
  <conditionalFormatting sqref="K542:K543">
    <cfRule type="duplicateValues" dxfId="568" priority="567"/>
  </conditionalFormatting>
  <conditionalFormatting sqref="K542:K543">
    <cfRule type="duplicateValues" dxfId="567" priority="569"/>
  </conditionalFormatting>
  <conditionalFormatting sqref="K542:K543">
    <cfRule type="duplicateValues" dxfId="566" priority="570"/>
  </conditionalFormatting>
  <conditionalFormatting sqref="K544">
    <cfRule type="duplicateValues" dxfId="565" priority="564"/>
  </conditionalFormatting>
  <conditionalFormatting sqref="K544">
    <cfRule type="duplicateValues" dxfId="564" priority="563"/>
  </conditionalFormatting>
  <conditionalFormatting sqref="K544">
    <cfRule type="duplicateValues" dxfId="563" priority="565"/>
  </conditionalFormatting>
  <conditionalFormatting sqref="K544">
    <cfRule type="duplicateValues" dxfId="562" priority="566"/>
  </conditionalFormatting>
  <conditionalFormatting sqref="K545">
    <cfRule type="duplicateValues" dxfId="561" priority="560"/>
  </conditionalFormatting>
  <conditionalFormatting sqref="K545">
    <cfRule type="duplicateValues" dxfId="560" priority="559"/>
  </conditionalFormatting>
  <conditionalFormatting sqref="K545">
    <cfRule type="duplicateValues" dxfId="559" priority="561"/>
  </conditionalFormatting>
  <conditionalFormatting sqref="K545">
    <cfRule type="duplicateValues" dxfId="558" priority="562"/>
  </conditionalFormatting>
  <conditionalFormatting sqref="K546">
    <cfRule type="duplicateValues" dxfId="557" priority="556"/>
  </conditionalFormatting>
  <conditionalFormatting sqref="K546">
    <cfRule type="duplicateValues" dxfId="556" priority="555"/>
  </conditionalFormatting>
  <conditionalFormatting sqref="K546">
    <cfRule type="duplicateValues" dxfId="555" priority="557"/>
  </conditionalFormatting>
  <conditionalFormatting sqref="K546">
    <cfRule type="duplicateValues" dxfId="554" priority="558"/>
  </conditionalFormatting>
  <conditionalFormatting sqref="K547">
    <cfRule type="duplicateValues" dxfId="553" priority="552"/>
  </conditionalFormatting>
  <conditionalFormatting sqref="K547">
    <cfRule type="duplicateValues" dxfId="552" priority="551"/>
  </conditionalFormatting>
  <conditionalFormatting sqref="K547">
    <cfRule type="duplicateValues" dxfId="551" priority="553"/>
  </conditionalFormatting>
  <conditionalFormatting sqref="K547">
    <cfRule type="duplicateValues" dxfId="550" priority="554"/>
  </conditionalFormatting>
  <conditionalFormatting sqref="K548">
    <cfRule type="duplicateValues" dxfId="549" priority="548"/>
  </conditionalFormatting>
  <conditionalFormatting sqref="K548">
    <cfRule type="duplicateValues" dxfId="548" priority="547"/>
  </conditionalFormatting>
  <conditionalFormatting sqref="K548">
    <cfRule type="duplicateValues" dxfId="547" priority="549"/>
  </conditionalFormatting>
  <conditionalFormatting sqref="K548">
    <cfRule type="duplicateValues" dxfId="546" priority="550"/>
  </conditionalFormatting>
  <conditionalFormatting sqref="K549">
    <cfRule type="duplicateValues" dxfId="545" priority="544"/>
  </conditionalFormatting>
  <conditionalFormatting sqref="K549">
    <cfRule type="duplicateValues" dxfId="544" priority="543"/>
  </conditionalFormatting>
  <conditionalFormatting sqref="K549">
    <cfRule type="duplicateValues" dxfId="543" priority="545"/>
  </conditionalFormatting>
  <conditionalFormatting sqref="K549">
    <cfRule type="duplicateValues" dxfId="542" priority="546"/>
  </conditionalFormatting>
  <conditionalFormatting sqref="K550">
    <cfRule type="duplicateValues" dxfId="541" priority="540"/>
  </conditionalFormatting>
  <conditionalFormatting sqref="K550">
    <cfRule type="duplicateValues" dxfId="540" priority="539"/>
  </conditionalFormatting>
  <conditionalFormatting sqref="K550">
    <cfRule type="duplicateValues" dxfId="539" priority="541"/>
  </conditionalFormatting>
  <conditionalFormatting sqref="K550">
    <cfRule type="duplicateValues" dxfId="538" priority="542"/>
  </conditionalFormatting>
  <conditionalFormatting sqref="K551">
    <cfRule type="duplicateValues" dxfId="537" priority="536"/>
  </conditionalFormatting>
  <conditionalFormatting sqref="K551">
    <cfRule type="duplicateValues" dxfId="536" priority="535"/>
  </conditionalFormatting>
  <conditionalFormatting sqref="K551">
    <cfRule type="duplicateValues" dxfId="535" priority="537"/>
  </conditionalFormatting>
  <conditionalFormatting sqref="K551">
    <cfRule type="duplicateValues" dxfId="534" priority="538"/>
  </conditionalFormatting>
  <conditionalFormatting sqref="K552">
    <cfRule type="duplicateValues" dxfId="533" priority="532"/>
  </conditionalFormatting>
  <conditionalFormatting sqref="K552">
    <cfRule type="duplicateValues" dxfId="532" priority="531"/>
  </conditionalFormatting>
  <conditionalFormatting sqref="K552">
    <cfRule type="duplicateValues" dxfId="531" priority="533"/>
  </conditionalFormatting>
  <conditionalFormatting sqref="K552">
    <cfRule type="duplicateValues" dxfId="530" priority="534"/>
  </conditionalFormatting>
  <conditionalFormatting sqref="K553">
    <cfRule type="duplicateValues" dxfId="529" priority="528"/>
  </conditionalFormatting>
  <conditionalFormatting sqref="K553">
    <cfRule type="duplicateValues" dxfId="528" priority="527"/>
  </conditionalFormatting>
  <conditionalFormatting sqref="K553">
    <cfRule type="duplicateValues" dxfId="527" priority="529"/>
  </conditionalFormatting>
  <conditionalFormatting sqref="K553">
    <cfRule type="duplicateValues" dxfId="526" priority="530"/>
  </conditionalFormatting>
  <conditionalFormatting sqref="K554">
    <cfRule type="duplicateValues" dxfId="525" priority="524"/>
  </conditionalFormatting>
  <conditionalFormatting sqref="K554">
    <cfRule type="duplicateValues" dxfId="524" priority="523"/>
  </conditionalFormatting>
  <conditionalFormatting sqref="K554">
    <cfRule type="duplicateValues" dxfId="523" priority="525"/>
  </conditionalFormatting>
  <conditionalFormatting sqref="K554">
    <cfRule type="duplicateValues" dxfId="522" priority="526"/>
  </conditionalFormatting>
  <conditionalFormatting sqref="K555">
    <cfRule type="duplicateValues" dxfId="521" priority="520"/>
  </conditionalFormatting>
  <conditionalFormatting sqref="K555">
    <cfRule type="duplicateValues" dxfId="520" priority="519"/>
  </conditionalFormatting>
  <conditionalFormatting sqref="K555">
    <cfRule type="duplicateValues" dxfId="519" priority="521"/>
  </conditionalFormatting>
  <conditionalFormatting sqref="K555">
    <cfRule type="duplicateValues" dxfId="518" priority="522"/>
  </conditionalFormatting>
  <conditionalFormatting sqref="K556">
    <cfRule type="duplicateValues" dxfId="517" priority="516"/>
  </conditionalFormatting>
  <conditionalFormatting sqref="K556">
    <cfRule type="duplicateValues" dxfId="516" priority="515"/>
  </conditionalFormatting>
  <conditionalFormatting sqref="K556">
    <cfRule type="duplicateValues" dxfId="515" priority="517"/>
  </conditionalFormatting>
  <conditionalFormatting sqref="K556">
    <cfRule type="duplicateValues" dxfId="514" priority="518"/>
  </conditionalFormatting>
  <conditionalFormatting sqref="K558">
    <cfRule type="duplicateValues" dxfId="513" priority="512"/>
  </conditionalFormatting>
  <conditionalFormatting sqref="K558">
    <cfRule type="duplicateValues" dxfId="512" priority="511"/>
  </conditionalFormatting>
  <conditionalFormatting sqref="K558">
    <cfRule type="duplicateValues" dxfId="511" priority="513"/>
  </conditionalFormatting>
  <conditionalFormatting sqref="K558">
    <cfRule type="duplicateValues" dxfId="510" priority="514"/>
  </conditionalFormatting>
  <conditionalFormatting sqref="K559">
    <cfRule type="duplicateValues" dxfId="509" priority="508"/>
  </conditionalFormatting>
  <conditionalFormatting sqref="K559">
    <cfRule type="duplicateValues" dxfId="508" priority="507"/>
  </conditionalFormatting>
  <conditionalFormatting sqref="K559">
    <cfRule type="duplicateValues" dxfId="507" priority="509"/>
  </conditionalFormatting>
  <conditionalFormatting sqref="K559">
    <cfRule type="duplicateValues" dxfId="506" priority="510"/>
  </conditionalFormatting>
  <conditionalFormatting sqref="K560">
    <cfRule type="duplicateValues" dxfId="505" priority="504"/>
  </conditionalFormatting>
  <conditionalFormatting sqref="K560">
    <cfRule type="duplicateValues" dxfId="504" priority="503"/>
  </conditionalFormatting>
  <conditionalFormatting sqref="K560">
    <cfRule type="duplicateValues" dxfId="503" priority="505"/>
  </conditionalFormatting>
  <conditionalFormatting sqref="K560">
    <cfRule type="duplicateValues" dxfId="502" priority="506"/>
  </conditionalFormatting>
  <conditionalFormatting sqref="K562">
    <cfRule type="duplicateValues" dxfId="501" priority="500"/>
  </conditionalFormatting>
  <conditionalFormatting sqref="K562">
    <cfRule type="duplicateValues" dxfId="500" priority="499"/>
  </conditionalFormatting>
  <conditionalFormatting sqref="K562">
    <cfRule type="duplicateValues" dxfId="499" priority="501"/>
  </conditionalFormatting>
  <conditionalFormatting sqref="K562">
    <cfRule type="duplicateValues" dxfId="498" priority="502"/>
  </conditionalFormatting>
  <conditionalFormatting sqref="K563">
    <cfRule type="duplicateValues" dxfId="497" priority="496"/>
  </conditionalFormatting>
  <conditionalFormatting sqref="K563">
    <cfRule type="duplicateValues" dxfId="496" priority="495"/>
  </conditionalFormatting>
  <conditionalFormatting sqref="K563">
    <cfRule type="duplicateValues" dxfId="495" priority="497"/>
  </conditionalFormatting>
  <conditionalFormatting sqref="K563">
    <cfRule type="duplicateValues" dxfId="494" priority="498"/>
  </conditionalFormatting>
  <conditionalFormatting sqref="K564">
    <cfRule type="duplicateValues" dxfId="493" priority="492"/>
  </conditionalFormatting>
  <conditionalFormatting sqref="K564">
    <cfRule type="duplicateValues" dxfId="492" priority="491"/>
  </conditionalFormatting>
  <conditionalFormatting sqref="K564">
    <cfRule type="duplicateValues" dxfId="491" priority="493"/>
  </conditionalFormatting>
  <conditionalFormatting sqref="K564">
    <cfRule type="duplicateValues" dxfId="490" priority="494"/>
  </conditionalFormatting>
  <conditionalFormatting sqref="K566">
    <cfRule type="duplicateValues" dxfId="489" priority="488"/>
  </conditionalFormatting>
  <conditionalFormatting sqref="K566">
    <cfRule type="duplicateValues" dxfId="488" priority="487"/>
  </conditionalFormatting>
  <conditionalFormatting sqref="K566">
    <cfRule type="duplicateValues" dxfId="487" priority="489"/>
  </conditionalFormatting>
  <conditionalFormatting sqref="K566">
    <cfRule type="duplicateValues" dxfId="486" priority="490"/>
  </conditionalFormatting>
  <conditionalFormatting sqref="K567">
    <cfRule type="duplicateValues" dxfId="485" priority="484"/>
  </conditionalFormatting>
  <conditionalFormatting sqref="K567">
    <cfRule type="duplicateValues" dxfId="484" priority="483"/>
  </conditionalFormatting>
  <conditionalFormatting sqref="K567">
    <cfRule type="duplicateValues" dxfId="483" priority="485"/>
  </conditionalFormatting>
  <conditionalFormatting sqref="K567">
    <cfRule type="duplicateValues" dxfId="482" priority="486"/>
  </conditionalFormatting>
  <conditionalFormatting sqref="K568">
    <cfRule type="duplicateValues" dxfId="481" priority="480"/>
  </conditionalFormatting>
  <conditionalFormatting sqref="K568">
    <cfRule type="duplicateValues" dxfId="480" priority="479"/>
  </conditionalFormatting>
  <conditionalFormatting sqref="K568">
    <cfRule type="duplicateValues" dxfId="479" priority="481"/>
  </conditionalFormatting>
  <conditionalFormatting sqref="K568">
    <cfRule type="duplicateValues" dxfId="478" priority="482"/>
  </conditionalFormatting>
  <conditionalFormatting sqref="K569">
    <cfRule type="duplicateValues" dxfId="477" priority="476"/>
  </conditionalFormatting>
  <conditionalFormatting sqref="K569">
    <cfRule type="duplicateValues" dxfId="476" priority="475"/>
  </conditionalFormatting>
  <conditionalFormatting sqref="K569">
    <cfRule type="duplicateValues" dxfId="475" priority="477"/>
  </conditionalFormatting>
  <conditionalFormatting sqref="K569">
    <cfRule type="duplicateValues" dxfId="474" priority="478"/>
  </conditionalFormatting>
  <conditionalFormatting sqref="K571">
    <cfRule type="duplicateValues" dxfId="473" priority="472"/>
  </conditionalFormatting>
  <conditionalFormatting sqref="K571">
    <cfRule type="duplicateValues" dxfId="472" priority="471"/>
  </conditionalFormatting>
  <conditionalFormatting sqref="K571">
    <cfRule type="duplicateValues" dxfId="471" priority="473"/>
  </conditionalFormatting>
  <conditionalFormatting sqref="K571">
    <cfRule type="duplicateValues" dxfId="470" priority="474"/>
  </conditionalFormatting>
  <conditionalFormatting sqref="K575">
    <cfRule type="duplicateValues" dxfId="461" priority="460"/>
  </conditionalFormatting>
  <conditionalFormatting sqref="K575">
    <cfRule type="duplicateValues" dxfId="460" priority="459"/>
  </conditionalFormatting>
  <conditionalFormatting sqref="K575">
    <cfRule type="duplicateValues" dxfId="459" priority="461"/>
  </conditionalFormatting>
  <conditionalFormatting sqref="K575">
    <cfRule type="duplicateValues" dxfId="458" priority="462"/>
  </conditionalFormatting>
  <conditionalFormatting sqref="K577">
    <cfRule type="duplicateValues" dxfId="457" priority="456"/>
  </conditionalFormatting>
  <conditionalFormatting sqref="K577">
    <cfRule type="duplicateValues" dxfId="456" priority="455"/>
  </conditionalFormatting>
  <conditionalFormatting sqref="K577">
    <cfRule type="duplicateValues" dxfId="455" priority="457"/>
  </conditionalFormatting>
  <conditionalFormatting sqref="K577">
    <cfRule type="duplicateValues" dxfId="454" priority="458"/>
  </conditionalFormatting>
  <conditionalFormatting sqref="K578">
    <cfRule type="duplicateValues" dxfId="449" priority="448"/>
  </conditionalFormatting>
  <conditionalFormatting sqref="K578">
    <cfRule type="duplicateValues" dxfId="448" priority="447"/>
  </conditionalFormatting>
  <conditionalFormatting sqref="K578">
    <cfRule type="duplicateValues" dxfId="447" priority="449"/>
  </conditionalFormatting>
  <conditionalFormatting sqref="K578">
    <cfRule type="duplicateValues" dxfId="446" priority="450"/>
  </conditionalFormatting>
  <conditionalFormatting sqref="K579">
    <cfRule type="duplicateValues" dxfId="445" priority="444"/>
  </conditionalFormatting>
  <conditionalFormatting sqref="K579">
    <cfRule type="duplicateValues" dxfId="444" priority="443"/>
  </conditionalFormatting>
  <conditionalFormatting sqref="K579">
    <cfRule type="duplicateValues" dxfId="443" priority="445"/>
  </conditionalFormatting>
  <conditionalFormatting sqref="K579">
    <cfRule type="duplicateValues" dxfId="442" priority="446"/>
  </conditionalFormatting>
  <conditionalFormatting sqref="K580">
    <cfRule type="duplicateValues" dxfId="441" priority="440"/>
  </conditionalFormatting>
  <conditionalFormatting sqref="K580">
    <cfRule type="duplicateValues" dxfId="440" priority="439"/>
  </conditionalFormatting>
  <conditionalFormatting sqref="K580">
    <cfRule type="duplicateValues" dxfId="439" priority="441"/>
  </conditionalFormatting>
  <conditionalFormatting sqref="K580">
    <cfRule type="duplicateValues" dxfId="438" priority="442"/>
  </conditionalFormatting>
  <conditionalFormatting sqref="K581">
    <cfRule type="duplicateValues" dxfId="437" priority="436"/>
  </conditionalFormatting>
  <conditionalFormatting sqref="K581">
    <cfRule type="duplicateValues" dxfId="436" priority="435"/>
  </conditionalFormatting>
  <conditionalFormatting sqref="K581">
    <cfRule type="duplicateValues" dxfId="435" priority="437"/>
  </conditionalFormatting>
  <conditionalFormatting sqref="K581">
    <cfRule type="duplicateValues" dxfId="434" priority="438"/>
  </conditionalFormatting>
  <conditionalFormatting sqref="K583">
    <cfRule type="duplicateValues" dxfId="433" priority="432"/>
  </conditionalFormatting>
  <conditionalFormatting sqref="K583">
    <cfRule type="duplicateValues" dxfId="432" priority="431"/>
  </conditionalFormatting>
  <conditionalFormatting sqref="K583">
    <cfRule type="duplicateValues" dxfId="431" priority="433"/>
  </conditionalFormatting>
  <conditionalFormatting sqref="K583">
    <cfRule type="duplicateValues" dxfId="430" priority="434"/>
  </conditionalFormatting>
  <conditionalFormatting sqref="K584">
    <cfRule type="duplicateValues" dxfId="429" priority="428"/>
  </conditionalFormatting>
  <conditionalFormatting sqref="K584">
    <cfRule type="duplicateValues" dxfId="428" priority="427"/>
  </conditionalFormatting>
  <conditionalFormatting sqref="K584">
    <cfRule type="duplicateValues" dxfId="427" priority="429"/>
  </conditionalFormatting>
  <conditionalFormatting sqref="K584">
    <cfRule type="duplicateValues" dxfId="426" priority="430"/>
  </conditionalFormatting>
  <conditionalFormatting sqref="K585">
    <cfRule type="duplicateValues" dxfId="425" priority="424"/>
  </conditionalFormatting>
  <conditionalFormatting sqref="K585">
    <cfRule type="duplicateValues" dxfId="424" priority="423"/>
  </conditionalFormatting>
  <conditionalFormatting sqref="K585">
    <cfRule type="duplicateValues" dxfId="423" priority="425"/>
  </conditionalFormatting>
  <conditionalFormatting sqref="K585">
    <cfRule type="duplicateValues" dxfId="422" priority="426"/>
  </conditionalFormatting>
  <conditionalFormatting sqref="K586">
    <cfRule type="duplicateValues" dxfId="421" priority="420"/>
  </conditionalFormatting>
  <conditionalFormatting sqref="K586">
    <cfRule type="duplicateValues" dxfId="420" priority="419"/>
  </conditionalFormatting>
  <conditionalFormatting sqref="K586">
    <cfRule type="duplicateValues" dxfId="419" priority="421"/>
  </conditionalFormatting>
  <conditionalFormatting sqref="K586">
    <cfRule type="duplicateValues" dxfId="418" priority="422"/>
  </conditionalFormatting>
  <conditionalFormatting sqref="K587">
    <cfRule type="duplicateValues" dxfId="417" priority="416"/>
  </conditionalFormatting>
  <conditionalFormatting sqref="K587">
    <cfRule type="duplicateValues" dxfId="416" priority="415"/>
  </conditionalFormatting>
  <conditionalFormatting sqref="K587">
    <cfRule type="duplicateValues" dxfId="415" priority="417"/>
  </conditionalFormatting>
  <conditionalFormatting sqref="K587">
    <cfRule type="duplicateValues" dxfId="414" priority="418"/>
  </conditionalFormatting>
  <conditionalFormatting sqref="K588">
    <cfRule type="duplicateValues" dxfId="413" priority="412"/>
  </conditionalFormatting>
  <conditionalFormatting sqref="K588">
    <cfRule type="duplicateValues" dxfId="412" priority="411"/>
  </conditionalFormatting>
  <conditionalFormatting sqref="K588">
    <cfRule type="duplicateValues" dxfId="411" priority="413"/>
  </conditionalFormatting>
  <conditionalFormatting sqref="K588">
    <cfRule type="duplicateValues" dxfId="410" priority="414"/>
  </conditionalFormatting>
  <conditionalFormatting sqref="K589">
    <cfRule type="duplicateValues" dxfId="409" priority="408"/>
  </conditionalFormatting>
  <conditionalFormatting sqref="K589">
    <cfRule type="duplicateValues" dxfId="408" priority="407"/>
  </conditionalFormatting>
  <conditionalFormatting sqref="K589">
    <cfRule type="duplicateValues" dxfId="407" priority="409"/>
  </conditionalFormatting>
  <conditionalFormatting sqref="K589">
    <cfRule type="duplicateValues" dxfId="406" priority="410"/>
  </conditionalFormatting>
  <conditionalFormatting sqref="K590">
    <cfRule type="duplicateValues" dxfId="405" priority="404"/>
  </conditionalFormatting>
  <conditionalFormatting sqref="K590">
    <cfRule type="duplicateValues" dxfId="404" priority="403"/>
  </conditionalFormatting>
  <conditionalFormatting sqref="K590">
    <cfRule type="duplicateValues" dxfId="403" priority="405"/>
  </conditionalFormatting>
  <conditionalFormatting sqref="K590">
    <cfRule type="duplicateValues" dxfId="402" priority="406"/>
  </conditionalFormatting>
  <conditionalFormatting sqref="K591">
    <cfRule type="duplicateValues" dxfId="401" priority="400"/>
  </conditionalFormatting>
  <conditionalFormatting sqref="K591">
    <cfRule type="duplicateValues" dxfId="400" priority="399"/>
  </conditionalFormatting>
  <conditionalFormatting sqref="K591">
    <cfRule type="duplicateValues" dxfId="399" priority="401"/>
  </conditionalFormatting>
  <conditionalFormatting sqref="K591">
    <cfRule type="duplicateValues" dxfId="398" priority="402"/>
  </conditionalFormatting>
  <conditionalFormatting sqref="K593">
    <cfRule type="duplicateValues" dxfId="397" priority="396"/>
  </conditionalFormatting>
  <conditionalFormatting sqref="K593">
    <cfRule type="duplicateValues" dxfId="396" priority="395"/>
  </conditionalFormatting>
  <conditionalFormatting sqref="K593">
    <cfRule type="duplicateValues" dxfId="395" priority="397"/>
  </conditionalFormatting>
  <conditionalFormatting sqref="K593">
    <cfRule type="duplicateValues" dxfId="394" priority="398"/>
  </conditionalFormatting>
  <conditionalFormatting sqref="K594">
    <cfRule type="duplicateValues" dxfId="393" priority="392"/>
  </conditionalFormatting>
  <conditionalFormatting sqref="K594">
    <cfRule type="duplicateValues" dxfId="392" priority="391"/>
  </conditionalFormatting>
  <conditionalFormatting sqref="K594">
    <cfRule type="duplicateValues" dxfId="391" priority="393"/>
  </conditionalFormatting>
  <conditionalFormatting sqref="K594">
    <cfRule type="duplicateValues" dxfId="390" priority="394"/>
  </conditionalFormatting>
  <conditionalFormatting sqref="K595">
    <cfRule type="duplicateValues" dxfId="389" priority="388"/>
  </conditionalFormatting>
  <conditionalFormatting sqref="K595">
    <cfRule type="duplicateValues" dxfId="388" priority="387"/>
  </conditionalFormatting>
  <conditionalFormatting sqref="K595">
    <cfRule type="duplicateValues" dxfId="387" priority="389"/>
  </conditionalFormatting>
  <conditionalFormatting sqref="K595">
    <cfRule type="duplicateValues" dxfId="386" priority="390"/>
  </conditionalFormatting>
  <conditionalFormatting sqref="K597">
    <cfRule type="duplicateValues" dxfId="385" priority="384"/>
  </conditionalFormatting>
  <conditionalFormatting sqref="K597">
    <cfRule type="duplicateValues" dxfId="384" priority="383"/>
  </conditionalFormatting>
  <conditionalFormatting sqref="K597">
    <cfRule type="duplicateValues" dxfId="383" priority="385"/>
  </conditionalFormatting>
  <conditionalFormatting sqref="K597">
    <cfRule type="duplicateValues" dxfId="382" priority="386"/>
  </conditionalFormatting>
  <conditionalFormatting sqref="K599">
    <cfRule type="duplicateValues" dxfId="381" priority="380"/>
  </conditionalFormatting>
  <conditionalFormatting sqref="K599">
    <cfRule type="duplicateValues" dxfId="380" priority="379"/>
  </conditionalFormatting>
  <conditionalFormatting sqref="K599">
    <cfRule type="duplicateValues" dxfId="379" priority="381"/>
  </conditionalFormatting>
  <conditionalFormatting sqref="K599">
    <cfRule type="duplicateValues" dxfId="378" priority="382"/>
  </conditionalFormatting>
  <conditionalFormatting sqref="K600">
    <cfRule type="duplicateValues" dxfId="377" priority="376"/>
  </conditionalFormatting>
  <conditionalFormatting sqref="K600">
    <cfRule type="duplicateValues" dxfId="376" priority="375"/>
  </conditionalFormatting>
  <conditionalFormatting sqref="K600">
    <cfRule type="duplicateValues" dxfId="375" priority="377"/>
  </conditionalFormatting>
  <conditionalFormatting sqref="K600">
    <cfRule type="duplicateValues" dxfId="374" priority="378"/>
  </conditionalFormatting>
  <conditionalFormatting sqref="K601">
    <cfRule type="duplicateValues" dxfId="373" priority="372"/>
  </conditionalFormatting>
  <conditionalFormatting sqref="K601">
    <cfRule type="duplicateValues" dxfId="372" priority="371"/>
  </conditionalFormatting>
  <conditionalFormatting sqref="K601">
    <cfRule type="duplicateValues" dxfId="371" priority="373"/>
  </conditionalFormatting>
  <conditionalFormatting sqref="K601">
    <cfRule type="duplicateValues" dxfId="370" priority="374"/>
  </conditionalFormatting>
  <conditionalFormatting sqref="K602">
    <cfRule type="duplicateValues" dxfId="369" priority="368"/>
  </conditionalFormatting>
  <conditionalFormatting sqref="K602">
    <cfRule type="duplicateValues" dxfId="368" priority="367"/>
  </conditionalFormatting>
  <conditionalFormatting sqref="K602">
    <cfRule type="duplicateValues" dxfId="367" priority="369"/>
  </conditionalFormatting>
  <conditionalFormatting sqref="K602">
    <cfRule type="duplicateValues" dxfId="366" priority="370"/>
  </conditionalFormatting>
  <conditionalFormatting sqref="K603">
    <cfRule type="duplicateValues" dxfId="365" priority="364"/>
  </conditionalFormatting>
  <conditionalFormatting sqref="K603">
    <cfRule type="duplicateValues" dxfId="364" priority="363"/>
  </conditionalFormatting>
  <conditionalFormatting sqref="K603">
    <cfRule type="duplicateValues" dxfId="363" priority="365"/>
  </conditionalFormatting>
  <conditionalFormatting sqref="K603">
    <cfRule type="duplicateValues" dxfId="362" priority="366"/>
  </conditionalFormatting>
  <conditionalFormatting sqref="K604">
    <cfRule type="duplicateValues" dxfId="361" priority="360"/>
  </conditionalFormatting>
  <conditionalFormatting sqref="K604">
    <cfRule type="duplicateValues" dxfId="360" priority="359"/>
  </conditionalFormatting>
  <conditionalFormatting sqref="K604">
    <cfRule type="duplicateValues" dxfId="359" priority="361"/>
  </conditionalFormatting>
  <conditionalFormatting sqref="K604">
    <cfRule type="duplicateValues" dxfId="358" priority="362"/>
  </conditionalFormatting>
  <conditionalFormatting sqref="K605">
    <cfRule type="duplicateValues" dxfId="357" priority="356"/>
  </conditionalFormatting>
  <conditionalFormatting sqref="K605">
    <cfRule type="duplicateValues" dxfId="356" priority="355"/>
  </conditionalFormatting>
  <conditionalFormatting sqref="K605">
    <cfRule type="duplicateValues" dxfId="355" priority="357"/>
  </conditionalFormatting>
  <conditionalFormatting sqref="K605">
    <cfRule type="duplicateValues" dxfId="354" priority="358"/>
  </conditionalFormatting>
  <conditionalFormatting sqref="K606">
    <cfRule type="duplicateValues" dxfId="353" priority="352"/>
  </conditionalFormatting>
  <conditionalFormatting sqref="K606">
    <cfRule type="duplicateValues" dxfId="352" priority="351"/>
  </conditionalFormatting>
  <conditionalFormatting sqref="K606">
    <cfRule type="duplicateValues" dxfId="351" priority="353"/>
  </conditionalFormatting>
  <conditionalFormatting sqref="K606">
    <cfRule type="duplicateValues" dxfId="350" priority="354"/>
  </conditionalFormatting>
  <conditionalFormatting sqref="K607">
    <cfRule type="duplicateValues" dxfId="349" priority="348"/>
  </conditionalFormatting>
  <conditionalFormatting sqref="K607">
    <cfRule type="duplicateValues" dxfId="348" priority="347"/>
  </conditionalFormatting>
  <conditionalFormatting sqref="K607">
    <cfRule type="duplicateValues" dxfId="347" priority="349"/>
  </conditionalFormatting>
  <conditionalFormatting sqref="K607">
    <cfRule type="duplicateValues" dxfId="346" priority="350"/>
  </conditionalFormatting>
  <conditionalFormatting sqref="K608">
    <cfRule type="duplicateValues" dxfId="345" priority="344"/>
  </conditionalFormatting>
  <conditionalFormatting sqref="K608">
    <cfRule type="duplicateValues" dxfId="344" priority="343"/>
  </conditionalFormatting>
  <conditionalFormatting sqref="K608">
    <cfRule type="duplicateValues" dxfId="343" priority="345"/>
  </conditionalFormatting>
  <conditionalFormatting sqref="K608">
    <cfRule type="duplicateValues" dxfId="342" priority="346"/>
  </conditionalFormatting>
  <conditionalFormatting sqref="K609">
    <cfRule type="duplicateValues" dxfId="341" priority="340"/>
  </conditionalFormatting>
  <conditionalFormatting sqref="K609">
    <cfRule type="duplicateValues" dxfId="340" priority="339"/>
  </conditionalFormatting>
  <conditionalFormatting sqref="K609">
    <cfRule type="duplicateValues" dxfId="339" priority="341"/>
  </conditionalFormatting>
  <conditionalFormatting sqref="K609">
    <cfRule type="duplicateValues" dxfId="338" priority="342"/>
  </conditionalFormatting>
  <conditionalFormatting sqref="K610">
    <cfRule type="duplicateValues" dxfId="337" priority="336"/>
  </conditionalFormatting>
  <conditionalFormatting sqref="K610">
    <cfRule type="duplicateValues" dxfId="336" priority="335"/>
  </conditionalFormatting>
  <conditionalFormatting sqref="K610">
    <cfRule type="duplicateValues" dxfId="335" priority="337"/>
  </conditionalFormatting>
  <conditionalFormatting sqref="K610">
    <cfRule type="duplicateValues" dxfId="334" priority="338"/>
  </conditionalFormatting>
  <conditionalFormatting sqref="K611">
    <cfRule type="duplicateValues" dxfId="333" priority="333"/>
  </conditionalFormatting>
  <conditionalFormatting sqref="K611">
    <cfRule type="duplicateValues" dxfId="332" priority="332"/>
  </conditionalFormatting>
  <conditionalFormatting sqref="K611">
    <cfRule type="duplicateValues" dxfId="331" priority="334"/>
  </conditionalFormatting>
  <conditionalFormatting sqref="K612">
    <cfRule type="duplicateValues" dxfId="330" priority="329"/>
  </conditionalFormatting>
  <conditionalFormatting sqref="K612">
    <cfRule type="duplicateValues" dxfId="329" priority="328"/>
  </conditionalFormatting>
  <conditionalFormatting sqref="K612">
    <cfRule type="duplicateValues" dxfId="328" priority="330"/>
  </conditionalFormatting>
  <conditionalFormatting sqref="K612">
    <cfRule type="duplicateValues" dxfId="327" priority="331"/>
  </conditionalFormatting>
  <conditionalFormatting sqref="K613">
    <cfRule type="duplicateValues" dxfId="326" priority="325"/>
  </conditionalFormatting>
  <conditionalFormatting sqref="K613">
    <cfRule type="duplicateValues" dxfId="325" priority="324"/>
  </conditionalFormatting>
  <conditionalFormatting sqref="K613">
    <cfRule type="duplicateValues" dxfId="324" priority="326"/>
  </conditionalFormatting>
  <conditionalFormatting sqref="K613">
    <cfRule type="duplicateValues" dxfId="323" priority="327"/>
  </conditionalFormatting>
  <conditionalFormatting sqref="K614">
    <cfRule type="duplicateValues" dxfId="322" priority="321"/>
  </conditionalFormatting>
  <conditionalFormatting sqref="K614">
    <cfRule type="duplicateValues" dxfId="321" priority="320"/>
  </conditionalFormatting>
  <conditionalFormatting sqref="K614">
    <cfRule type="duplicateValues" dxfId="320" priority="322"/>
  </conditionalFormatting>
  <conditionalFormatting sqref="K614">
    <cfRule type="duplicateValues" dxfId="319" priority="323"/>
  </conditionalFormatting>
  <conditionalFormatting sqref="K616">
    <cfRule type="duplicateValues" dxfId="318" priority="317"/>
  </conditionalFormatting>
  <conditionalFormatting sqref="K616">
    <cfRule type="duplicateValues" dxfId="317" priority="316"/>
  </conditionalFormatting>
  <conditionalFormatting sqref="K616">
    <cfRule type="duplicateValues" dxfId="316" priority="318"/>
  </conditionalFormatting>
  <conditionalFormatting sqref="K616">
    <cfRule type="duplicateValues" dxfId="315" priority="319"/>
  </conditionalFormatting>
  <conditionalFormatting sqref="K618">
    <cfRule type="duplicateValues" dxfId="314" priority="313"/>
  </conditionalFormatting>
  <conditionalFormatting sqref="K618">
    <cfRule type="duplicateValues" dxfId="313" priority="312"/>
  </conditionalFormatting>
  <conditionalFormatting sqref="K618">
    <cfRule type="duplicateValues" dxfId="312" priority="314"/>
  </conditionalFormatting>
  <conditionalFormatting sqref="K618">
    <cfRule type="duplicateValues" dxfId="311" priority="315"/>
  </conditionalFormatting>
  <conditionalFormatting sqref="K619">
    <cfRule type="duplicateValues" dxfId="310" priority="309"/>
  </conditionalFormatting>
  <conditionalFormatting sqref="K619">
    <cfRule type="duplicateValues" dxfId="309" priority="308"/>
  </conditionalFormatting>
  <conditionalFormatting sqref="K619">
    <cfRule type="duplicateValues" dxfId="308" priority="310"/>
  </conditionalFormatting>
  <conditionalFormatting sqref="K619">
    <cfRule type="duplicateValues" dxfId="307" priority="311"/>
  </conditionalFormatting>
  <conditionalFormatting sqref="K621">
    <cfRule type="duplicateValues" dxfId="306" priority="305"/>
  </conditionalFormatting>
  <conditionalFormatting sqref="K621">
    <cfRule type="duplicateValues" dxfId="305" priority="304"/>
  </conditionalFormatting>
  <conditionalFormatting sqref="K621">
    <cfRule type="duplicateValues" dxfId="304" priority="306"/>
  </conditionalFormatting>
  <conditionalFormatting sqref="K621">
    <cfRule type="duplicateValues" dxfId="303" priority="307"/>
  </conditionalFormatting>
  <conditionalFormatting sqref="K620">
    <cfRule type="duplicateValues" dxfId="302" priority="301"/>
  </conditionalFormatting>
  <conditionalFormatting sqref="K620">
    <cfRule type="duplicateValues" dxfId="301" priority="300"/>
  </conditionalFormatting>
  <conditionalFormatting sqref="K620">
    <cfRule type="duplicateValues" dxfId="300" priority="302"/>
  </conditionalFormatting>
  <conditionalFormatting sqref="K620">
    <cfRule type="duplicateValues" dxfId="299" priority="303"/>
  </conditionalFormatting>
  <conditionalFormatting sqref="K622">
    <cfRule type="duplicateValues" dxfId="298" priority="297"/>
  </conditionalFormatting>
  <conditionalFormatting sqref="K622">
    <cfRule type="duplicateValues" dxfId="297" priority="296"/>
  </conditionalFormatting>
  <conditionalFormatting sqref="K622">
    <cfRule type="duplicateValues" dxfId="296" priority="298"/>
  </conditionalFormatting>
  <conditionalFormatting sqref="K622">
    <cfRule type="duplicateValues" dxfId="295" priority="299"/>
  </conditionalFormatting>
  <conditionalFormatting sqref="K623">
    <cfRule type="duplicateValues" dxfId="294" priority="293"/>
  </conditionalFormatting>
  <conditionalFormatting sqref="K623">
    <cfRule type="duplicateValues" dxfId="293" priority="292"/>
  </conditionalFormatting>
  <conditionalFormatting sqref="K623">
    <cfRule type="duplicateValues" dxfId="292" priority="294"/>
  </conditionalFormatting>
  <conditionalFormatting sqref="K623">
    <cfRule type="duplicateValues" dxfId="291" priority="295"/>
  </conditionalFormatting>
  <conditionalFormatting sqref="K624">
    <cfRule type="duplicateValues" dxfId="290" priority="289"/>
  </conditionalFormatting>
  <conditionalFormatting sqref="K624">
    <cfRule type="duplicateValues" dxfId="289" priority="288"/>
  </conditionalFormatting>
  <conditionalFormatting sqref="K624">
    <cfRule type="duplicateValues" dxfId="288" priority="290"/>
  </conditionalFormatting>
  <conditionalFormatting sqref="K624">
    <cfRule type="duplicateValues" dxfId="287" priority="291"/>
  </conditionalFormatting>
  <conditionalFormatting sqref="K625">
    <cfRule type="duplicateValues" dxfId="286" priority="285"/>
  </conditionalFormatting>
  <conditionalFormatting sqref="K625">
    <cfRule type="duplicateValues" dxfId="285" priority="284"/>
  </conditionalFormatting>
  <conditionalFormatting sqref="K625">
    <cfRule type="duplicateValues" dxfId="284" priority="286"/>
  </conditionalFormatting>
  <conditionalFormatting sqref="K625">
    <cfRule type="duplicateValues" dxfId="283" priority="287"/>
  </conditionalFormatting>
  <conditionalFormatting sqref="K626">
    <cfRule type="duplicateValues" dxfId="282" priority="281"/>
  </conditionalFormatting>
  <conditionalFormatting sqref="K626">
    <cfRule type="duplicateValues" dxfId="281" priority="280"/>
  </conditionalFormatting>
  <conditionalFormatting sqref="K626">
    <cfRule type="duplicateValues" dxfId="280" priority="282"/>
  </conditionalFormatting>
  <conditionalFormatting sqref="K626">
    <cfRule type="duplicateValues" dxfId="279" priority="283"/>
  </conditionalFormatting>
  <conditionalFormatting sqref="K627">
    <cfRule type="duplicateValues" dxfId="278" priority="277"/>
  </conditionalFormatting>
  <conditionalFormatting sqref="K627">
    <cfRule type="duplicateValues" dxfId="277" priority="276"/>
  </conditionalFormatting>
  <conditionalFormatting sqref="K627">
    <cfRule type="duplicateValues" dxfId="276" priority="278"/>
  </conditionalFormatting>
  <conditionalFormatting sqref="K627">
    <cfRule type="duplicateValues" dxfId="275" priority="279"/>
  </conditionalFormatting>
  <conditionalFormatting sqref="K628">
    <cfRule type="duplicateValues" dxfId="274" priority="273"/>
  </conditionalFormatting>
  <conditionalFormatting sqref="K628">
    <cfRule type="duplicateValues" dxfId="273" priority="272"/>
  </conditionalFormatting>
  <conditionalFormatting sqref="K628">
    <cfRule type="duplicateValues" dxfId="272" priority="274"/>
  </conditionalFormatting>
  <conditionalFormatting sqref="K628">
    <cfRule type="duplicateValues" dxfId="271" priority="275"/>
  </conditionalFormatting>
  <conditionalFormatting sqref="K629">
    <cfRule type="duplicateValues" dxfId="270" priority="269"/>
  </conditionalFormatting>
  <conditionalFormatting sqref="K629">
    <cfRule type="duplicateValues" dxfId="269" priority="268"/>
  </conditionalFormatting>
  <conditionalFormatting sqref="K629">
    <cfRule type="duplicateValues" dxfId="268" priority="270"/>
  </conditionalFormatting>
  <conditionalFormatting sqref="K629">
    <cfRule type="duplicateValues" dxfId="267" priority="271"/>
  </conditionalFormatting>
  <conditionalFormatting sqref="K631:K640">
    <cfRule type="duplicateValues" dxfId="266" priority="265"/>
  </conditionalFormatting>
  <conditionalFormatting sqref="K631:K640">
    <cfRule type="duplicateValues" dxfId="265" priority="264"/>
  </conditionalFormatting>
  <conditionalFormatting sqref="K631:K640">
    <cfRule type="duplicateValues" dxfId="264" priority="266"/>
  </conditionalFormatting>
  <conditionalFormatting sqref="K631:K640">
    <cfRule type="duplicateValues" dxfId="263" priority="267"/>
  </conditionalFormatting>
  <conditionalFormatting sqref="K641:K646">
    <cfRule type="duplicateValues" dxfId="262" priority="261"/>
  </conditionalFormatting>
  <conditionalFormatting sqref="K641:K646">
    <cfRule type="duplicateValues" dxfId="261" priority="260"/>
  </conditionalFormatting>
  <conditionalFormatting sqref="K641:K646">
    <cfRule type="duplicateValues" dxfId="260" priority="262"/>
  </conditionalFormatting>
  <conditionalFormatting sqref="K641:K646">
    <cfRule type="duplicateValues" dxfId="259" priority="263"/>
  </conditionalFormatting>
  <conditionalFormatting sqref="K648:K654">
    <cfRule type="duplicateValues" dxfId="258" priority="257"/>
  </conditionalFormatting>
  <conditionalFormatting sqref="K648:K654">
    <cfRule type="duplicateValues" dxfId="257" priority="256"/>
  </conditionalFormatting>
  <conditionalFormatting sqref="K648:K654">
    <cfRule type="duplicateValues" dxfId="256" priority="258"/>
  </conditionalFormatting>
  <conditionalFormatting sqref="K648:K654">
    <cfRule type="duplicateValues" dxfId="255" priority="259"/>
  </conditionalFormatting>
  <conditionalFormatting sqref="K656">
    <cfRule type="duplicateValues" dxfId="254" priority="253"/>
  </conditionalFormatting>
  <conditionalFormatting sqref="K656">
    <cfRule type="duplicateValues" dxfId="253" priority="252"/>
  </conditionalFormatting>
  <conditionalFormatting sqref="K656">
    <cfRule type="duplicateValues" dxfId="252" priority="254"/>
  </conditionalFormatting>
  <conditionalFormatting sqref="K656">
    <cfRule type="duplicateValues" dxfId="251" priority="255"/>
  </conditionalFormatting>
  <conditionalFormatting sqref="K657">
    <cfRule type="duplicateValues" dxfId="250" priority="249"/>
  </conditionalFormatting>
  <conditionalFormatting sqref="K657">
    <cfRule type="duplicateValues" dxfId="249" priority="248"/>
  </conditionalFormatting>
  <conditionalFormatting sqref="K657">
    <cfRule type="duplicateValues" dxfId="248" priority="250"/>
  </conditionalFormatting>
  <conditionalFormatting sqref="K657">
    <cfRule type="duplicateValues" dxfId="247" priority="251"/>
  </conditionalFormatting>
  <conditionalFormatting sqref="K658">
    <cfRule type="duplicateValues" dxfId="246" priority="245"/>
  </conditionalFormatting>
  <conditionalFormatting sqref="K658">
    <cfRule type="duplicateValues" dxfId="245" priority="244"/>
  </conditionalFormatting>
  <conditionalFormatting sqref="K658">
    <cfRule type="duplicateValues" dxfId="244" priority="246"/>
  </conditionalFormatting>
  <conditionalFormatting sqref="K658">
    <cfRule type="duplicateValues" dxfId="243" priority="247"/>
  </conditionalFormatting>
  <conditionalFormatting sqref="K659">
    <cfRule type="duplicateValues" dxfId="242" priority="241"/>
  </conditionalFormatting>
  <conditionalFormatting sqref="K659">
    <cfRule type="duplicateValues" dxfId="241" priority="240"/>
  </conditionalFormatting>
  <conditionalFormatting sqref="K659">
    <cfRule type="duplicateValues" dxfId="240" priority="242"/>
  </conditionalFormatting>
  <conditionalFormatting sqref="K659">
    <cfRule type="duplicateValues" dxfId="239" priority="243"/>
  </conditionalFormatting>
  <conditionalFormatting sqref="K660">
    <cfRule type="duplicateValues" dxfId="238" priority="237"/>
  </conditionalFormatting>
  <conditionalFormatting sqref="K660">
    <cfRule type="duplicateValues" dxfId="237" priority="236"/>
  </conditionalFormatting>
  <conditionalFormatting sqref="K660">
    <cfRule type="duplicateValues" dxfId="236" priority="238"/>
  </conditionalFormatting>
  <conditionalFormatting sqref="K660">
    <cfRule type="duplicateValues" dxfId="235" priority="239"/>
  </conditionalFormatting>
  <conditionalFormatting sqref="K661">
    <cfRule type="duplicateValues" dxfId="234" priority="233"/>
  </conditionalFormatting>
  <conditionalFormatting sqref="K661">
    <cfRule type="duplicateValues" dxfId="233" priority="232"/>
  </conditionalFormatting>
  <conditionalFormatting sqref="K661">
    <cfRule type="duplicateValues" dxfId="232" priority="234"/>
  </conditionalFormatting>
  <conditionalFormatting sqref="K661">
    <cfRule type="duplicateValues" dxfId="231" priority="235"/>
  </conditionalFormatting>
  <conditionalFormatting sqref="K662">
    <cfRule type="duplicateValues" dxfId="230" priority="230"/>
  </conditionalFormatting>
  <conditionalFormatting sqref="K662">
    <cfRule type="duplicateValues" dxfId="229" priority="229"/>
  </conditionalFormatting>
  <conditionalFormatting sqref="K662">
    <cfRule type="duplicateValues" dxfId="228" priority="231"/>
  </conditionalFormatting>
  <conditionalFormatting sqref="K663">
    <cfRule type="duplicateValues" dxfId="227" priority="226"/>
  </conditionalFormatting>
  <conditionalFormatting sqref="K663">
    <cfRule type="duplicateValues" dxfId="226" priority="225"/>
  </conditionalFormatting>
  <conditionalFormatting sqref="K663">
    <cfRule type="duplicateValues" dxfId="225" priority="227"/>
  </conditionalFormatting>
  <conditionalFormatting sqref="K663">
    <cfRule type="duplicateValues" dxfId="224" priority="228"/>
  </conditionalFormatting>
  <conditionalFormatting sqref="K664">
    <cfRule type="duplicateValues" dxfId="223" priority="222"/>
  </conditionalFormatting>
  <conditionalFormatting sqref="K664">
    <cfRule type="duplicateValues" dxfId="222" priority="221"/>
  </conditionalFormatting>
  <conditionalFormatting sqref="K664">
    <cfRule type="duplicateValues" dxfId="221" priority="223"/>
  </conditionalFormatting>
  <conditionalFormatting sqref="K664">
    <cfRule type="duplicateValues" dxfId="220" priority="224"/>
  </conditionalFormatting>
  <conditionalFormatting sqref="K665">
    <cfRule type="duplicateValues" dxfId="219" priority="218"/>
  </conditionalFormatting>
  <conditionalFormatting sqref="K665">
    <cfRule type="duplicateValues" dxfId="218" priority="217"/>
  </conditionalFormatting>
  <conditionalFormatting sqref="K665">
    <cfRule type="duplicateValues" dxfId="217" priority="219"/>
  </conditionalFormatting>
  <conditionalFormatting sqref="K665">
    <cfRule type="duplicateValues" dxfId="216" priority="220"/>
  </conditionalFormatting>
  <conditionalFormatting sqref="K666">
    <cfRule type="duplicateValues" dxfId="215" priority="214"/>
  </conditionalFormatting>
  <conditionalFormatting sqref="K666">
    <cfRule type="duplicateValues" dxfId="214" priority="213"/>
  </conditionalFormatting>
  <conditionalFormatting sqref="K666">
    <cfRule type="duplicateValues" dxfId="213" priority="215"/>
  </conditionalFormatting>
  <conditionalFormatting sqref="K666">
    <cfRule type="duplicateValues" dxfId="212" priority="216"/>
  </conditionalFormatting>
  <conditionalFormatting sqref="K667">
    <cfRule type="duplicateValues" dxfId="211" priority="210"/>
  </conditionalFormatting>
  <conditionalFormatting sqref="K667">
    <cfRule type="duplicateValues" dxfId="210" priority="209"/>
  </conditionalFormatting>
  <conditionalFormatting sqref="K667">
    <cfRule type="duplicateValues" dxfId="209" priority="211"/>
  </conditionalFormatting>
  <conditionalFormatting sqref="K667">
    <cfRule type="duplicateValues" dxfId="208" priority="212"/>
  </conditionalFormatting>
  <conditionalFormatting sqref="K668">
    <cfRule type="duplicateValues" dxfId="207" priority="206"/>
  </conditionalFormatting>
  <conditionalFormatting sqref="K668">
    <cfRule type="duplicateValues" dxfId="206" priority="205"/>
  </conditionalFormatting>
  <conditionalFormatting sqref="K668">
    <cfRule type="duplicateValues" dxfId="205" priority="207"/>
  </conditionalFormatting>
  <conditionalFormatting sqref="K668">
    <cfRule type="duplicateValues" dxfId="204" priority="208"/>
  </conditionalFormatting>
  <conditionalFormatting sqref="K670">
    <cfRule type="duplicateValues" dxfId="203" priority="202"/>
  </conditionalFormatting>
  <conditionalFormatting sqref="K670">
    <cfRule type="duplicateValues" dxfId="202" priority="201"/>
  </conditionalFormatting>
  <conditionalFormatting sqref="K670">
    <cfRule type="duplicateValues" dxfId="201" priority="203"/>
  </conditionalFormatting>
  <conditionalFormatting sqref="K670">
    <cfRule type="duplicateValues" dxfId="200" priority="204"/>
  </conditionalFormatting>
  <conditionalFormatting sqref="K671">
    <cfRule type="duplicateValues" dxfId="199" priority="198"/>
  </conditionalFormatting>
  <conditionalFormatting sqref="K671">
    <cfRule type="duplicateValues" dxfId="198" priority="197"/>
  </conditionalFormatting>
  <conditionalFormatting sqref="K671">
    <cfRule type="duplicateValues" dxfId="197" priority="199"/>
  </conditionalFormatting>
  <conditionalFormatting sqref="K671">
    <cfRule type="duplicateValues" dxfId="196" priority="200"/>
  </conditionalFormatting>
  <conditionalFormatting sqref="K673">
    <cfRule type="duplicateValues" dxfId="195" priority="194"/>
  </conditionalFormatting>
  <conditionalFormatting sqref="K673">
    <cfRule type="duplicateValues" dxfId="194" priority="193"/>
  </conditionalFormatting>
  <conditionalFormatting sqref="K673">
    <cfRule type="duplicateValues" dxfId="193" priority="195"/>
  </conditionalFormatting>
  <conditionalFormatting sqref="K673">
    <cfRule type="duplicateValues" dxfId="192" priority="196"/>
  </conditionalFormatting>
  <conditionalFormatting sqref="K674">
    <cfRule type="duplicateValues" dxfId="191" priority="190"/>
  </conditionalFormatting>
  <conditionalFormatting sqref="K674">
    <cfRule type="duplicateValues" dxfId="190" priority="189"/>
  </conditionalFormatting>
  <conditionalFormatting sqref="K674">
    <cfRule type="duplicateValues" dxfId="189" priority="191"/>
  </conditionalFormatting>
  <conditionalFormatting sqref="K674">
    <cfRule type="duplicateValues" dxfId="188" priority="192"/>
  </conditionalFormatting>
  <conditionalFormatting sqref="K675">
    <cfRule type="duplicateValues" dxfId="187" priority="186"/>
  </conditionalFormatting>
  <conditionalFormatting sqref="K675">
    <cfRule type="duplicateValues" dxfId="186" priority="185"/>
  </conditionalFormatting>
  <conditionalFormatting sqref="K675">
    <cfRule type="duplicateValues" dxfId="185" priority="187"/>
  </conditionalFormatting>
  <conditionalFormatting sqref="K675">
    <cfRule type="duplicateValues" dxfId="184" priority="188"/>
  </conditionalFormatting>
  <conditionalFormatting sqref="K676">
    <cfRule type="duplicateValues" dxfId="183" priority="182"/>
  </conditionalFormatting>
  <conditionalFormatting sqref="K676">
    <cfRule type="duplicateValues" dxfId="182" priority="181"/>
  </conditionalFormatting>
  <conditionalFormatting sqref="K676">
    <cfRule type="duplicateValues" dxfId="181" priority="183"/>
  </conditionalFormatting>
  <conditionalFormatting sqref="K676">
    <cfRule type="duplicateValues" dxfId="180" priority="184"/>
  </conditionalFormatting>
  <conditionalFormatting sqref="K677">
    <cfRule type="duplicateValues" dxfId="179" priority="178"/>
  </conditionalFormatting>
  <conditionalFormatting sqref="K677">
    <cfRule type="duplicateValues" dxfId="178" priority="177"/>
  </conditionalFormatting>
  <conditionalFormatting sqref="K677">
    <cfRule type="duplicateValues" dxfId="177" priority="179"/>
  </conditionalFormatting>
  <conditionalFormatting sqref="K677">
    <cfRule type="duplicateValues" dxfId="176" priority="180"/>
  </conditionalFormatting>
  <conditionalFormatting sqref="K678">
    <cfRule type="duplicateValues" dxfId="175" priority="174"/>
  </conditionalFormatting>
  <conditionalFormatting sqref="K678">
    <cfRule type="duplicateValues" dxfId="174" priority="173"/>
  </conditionalFormatting>
  <conditionalFormatting sqref="K678">
    <cfRule type="duplicateValues" dxfId="173" priority="175"/>
  </conditionalFormatting>
  <conditionalFormatting sqref="K678">
    <cfRule type="duplicateValues" dxfId="172" priority="176"/>
  </conditionalFormatting>
  <conditionalFormatting sqref="K679">
    <cfRule type="duplicateValues" dxfId="171" priority="170"/>
  </conditionalFormatting>
  <conditionalFormatting sqref="K679">
    <cfRule type="duplicateValues" dxfId="170" priority="169"/>
  </conditionalFormatting>
  <conditionalFormatting sqref="K679">
    <cfRule type="duplicateValues" dxfId="169" priority="171"/>
  </conditionalFormatting>
  <conditionalFormatting sqref="K679">
    <cfRule type="duplicateValues" dxfId="168" priority="172"/>
  </conditionalFormatting>
  <conditionalFormatting sqref="K680">
    <cfRule type="duplicateValues" dxfId="167" priority="166"/>
  </conditionalFormatting>
  <conditionalFormatting sqref="K680">
    <cfRule type="duplicateValues" dxfId="166" priority="165"/>
  </conditionalFormatting>
  <conditionalFormatting sqref="K680">
    <cfRule type="duplicateValues" dxfId="165" priority="167"/>
  </conditionalFormatting>
  <conditionalFormatting sqref="K680">
    <cfRule type="duplicateValues" dxfId="164" priority="168"/>
  </conditionalFormatting>
  <conditionalFormatting sqref="K681">
    <cfRule type="duplicateValues" dxfId="163" priority="162"/>
  </conditionalFormatting>
  <conditionalFormatting sqref="K681">
    <cfRule type="duplicateValues" dxfId="162" priority="161"/>
  </conditionalFormatting>
  <conditionalFormatting sqref="K681">
    <cfRule type="duplicateValues" dxfId="161" priority="163"/>
  </conditionalFormatting>
  <conditionalFormatting sqref="K681">
    <cfRule type="duplicateValues" dxfId="160" priority="164"/>
  </conditionalFormatting>
  <conditionalFormatting sqref="K682">
    <cfRule type="duplicateValues" dxfId="159" priority="158"/>
  </conditionalFormatting>
  <conditionalFormatting sqref="K682">
    <cfRule type="duplicateValues" dxfId="158" priority="157"/>
  </conditionalFormatting>
  <conditionalFormatting sqref="K682">
    <cfRule type="duplicateValues" dxfId="157" priority="159"/>
  </conditionalFormatting>
  <conditionalFormatting sqref="K682">
    <cfRule type="duplicateValues" dxfId="156" priority="160"/>
  </conditionalFormatting>
  <conditionalFormatting sqref="K683">
    <cfRule type="duplicateValues" dxfId="155" priority="154"/>
  </conditionalFormatting>
  <conditionalFormatting sqref="K683">
    <cfRule type="duplicateValues" dxfId="154" priority="153"/>
  </conditionalFormatting>
  <conditionalFormatting sqref="K683">
    <cfRule type="duplicateValues" dxfId="153" priority="155"/>
  </conditionalFormatting>
  <conditionalFormatting sqref="K683">
    <cfRule type="duplicateValues" dxfId="152" priority="156"/>
  </conditionalFormatting>
  <conditionalFormatting sqref="K684">
    <cfRule type="duplicateValues" dxfId="151" priority="150"/>
  </conditionalFormatting>
  <conditionalFormatting sqref="K684">
    <cfRule type="duplicateValues" dxfId="150" priority="149"/>
  </conditionalFormatting>
  <conditionalFormatting sqref="K684">
    <cfRule type="duplicateValues" dxfId="149" priority="151"/>
  </conditionalFormatting>
  <conditionalFormatting sqref="K684">
    <cfRule type="duplicateValues" dxfId="148" priority="152"/>
  </conditionalFormatting>
  <conditionalFormatting sqref="K685">
    <cfRule type="duplicateValues" dxfId="147" priority="146"/>
  </conditionalFormatting>
  <conditionalFormatting sqref="K685">
    <cfRule type="duplicateValues" dxfId="146" priority="145"/>
  </conditionalFormatting>
  <conditionalFormatting sqref="K685">
    <cfRule type="duplicateValues" dxfId="145" priority="147"/>
  </conditionalFormatting>
  <conditionalFormatting sqref="K685">
    <cfRule type="duplicateValues" dxfId="144" priority="148"/>
  </conditionalFormatting>
  <conditionalFormatting sqref="K686">
    <cfRule type="duplicateValues" dxfId="143" priority="142"/>
  </conditionalFormatting>
  <conditionalFormatting sqref="K686">
    <cfRule type="duplicateValues" dxfId="142" priority="141"/>
  </conditionalFormatting>
  <conditionalFormatting sqref="K686">
    <cfRule type="duplicateValues" dxfId="141" priority="143"/>
  </conditionalFormatting>
  <conditionalFormatting sqref="K686">
    <cfRule type="duplicateValues" dxfId="140" priority="144"/>
  </conditionalFormatting>
  <conditionalFormatting sqref="K687">
    <cfRule type="duplicateValues" dxfId="139" priority="138"/>
  </conditionalFormatting>
  <conditionalFormatting sqref="K687">
    <cfRule type="duplicateValues" dxfId="138" priority="137"/>
  </conditionalFormatting>
  <conditionalFormatting sqref="K687">
    <cfRule type="duplicateValues" dxfId="137" priority="139"/>
  </conditionalFormatting>
  <conditionalFormatting sqref="K687">
    <cfRule type="duplicateValues" dxfId="136" priority="140"/>
  </conditionalFormatting>
  <conditionalFormatting sqref="K688">
    <cfRule type="duplicateValues" dxfId="135" priority="134"/>
  </conditionalFormatting>
  <conditionalFormatting sqref="K688">
    <cfRule type="duplicateValues" dxfId="134" priority="133"/>
  </conditionalFormatting>
  <conditionalFormatting sqref="K688">
    <cfRule type="duplicateValues" dxfId="133" priority="135"/>
  </conditionalFormatting>
  <conditionalFormatting sqref="K688">
    <cfRule type="duplicateValues" dxfId="132" priority="136"/>
  </conditionalFormatting>
  <conditionalFormatting sqref="K689">
    <cfRule type="duplicateValues" dxfId="131" priority="130"/>
  </conditionalFormatting>
  <conditionalFormatting sqref="K689">
    <cfRule type="duplicateValues" dxfId="130" priority="129"/>
  </conditionalFormatting>
  <conditionalFormatting sqref="K689">
    <cfRule type="duplicateValues" dxfId="129" priority="131"/>
  </conditionalFormatting>
  <conditionalFormatting sqref="K689">
    <cfRule type="duplicateValues" dxfId="128" priority="132"/>
  </conditionalFormatting>
  <conditionalFormatting sqref="K691:K703">
    <cfRule type="duplicateValues" dxfId="127" priority="126"/>
  </conditionalFormatting>
  <conditionalFormatting sqref="K691:K703">
    <cfRule type="duplicateValues" dxfId="126" priority="125"/>
  </conditionalFormatting>
  <conditionalFormatting sqref="K691:K703">
    <cfRule type="duplicateValues" dxfId="125" priority="127"/>
  </conditionalFormatting>
  <conditionalFormatting sqref="K691:K703">
    <cfRule type="duplicateValues" dxfId="124" priority="128"/>
  </conditionalFormatting>
  <conditionalFormatting sqref="K704:K706">
    <cfRule type="duplicateValues" dxfId="123" priority="122"/>
  </conditionalFormatting>
  <conditionalFormatting sqref="K704:K706">
    <cfRule type="duplicateValues" dxfId="122" priority="121"/>
  </conditionalFormatting>
  <conditionalFormatting sqref="K704:K706">
    <cfRule type="duplicateValues" dxfId="121" priority="123"/>
  </conditionalFormatting>
  <conditionalFormatting sqref="K704:K706">
    <cfRule type="duplicateValues" dxfId="120" priority="124"/>
  </conditionalFormatting>
  <conditionalFormatting sqref="K708:K714">
    <cfRule type="duplicateValues" dxfId="119" priority="118"/>
  </conditionalFormatting>
  <conditionalFormatting sqref="K708:K714">
    <cfRule type="duplicateValues" dxfId="118" priority="117"/>
  </conditionalFormatting>
  <conditionalFormatting sqref="K708:K714">
    <cfRule type="duplicateValues" dxfId="117" priority="119"/>
  </conditionalFormatting>
  <conditionalFormatting sqref="K708:K714">
    <cfRule type="duplicateValues" dxfId="116" priority="120"/>
  </conditionalFormatting>
  <conditionalFormatting sqref="K715:K723">
    <cfRule type="duplicateValues" dxfId="115" priority="114"/>
  </conditionalFormatting>
  <conditionalFormatting sqref="K715:K723">
    <cfRule type="duplicateValues" dxfId="114" priority="113"/>
  </conditionalFormatting>
  <conditionalFormatting sqref="K715:K723">
    <cfRule type="duplicateValues" dxfId="113" priority="115"/>
  </conditionalFormatting>
  <conditionalFormatting sqref="K715:K723">
    <cfRule type="duplicateValues" dxfId="112" priority="116"/>
  </conditionalFormatting>
  <conditionalFormatting sqref="K725:K726">
    <cfRule type="duplicateValues" dxfId="111" priority="110"/>
  </conditionalFormatting>
  <conditionalFormatting sqref="K725:K726">
    <cfRule type="duplicateValues" dxfId="110" priority="109"/>
  </conditionalFormatting>
  <conditionalFormatting sqref="K725:K726">
    <cfRule type="duplicateValues" dxfId="109" priority="111"/>
  </conditionalFormatting>
  <conditionalFormatting sqref="K725:K726">
    <cfRule type="duplicateValues" dxfId="108" priority="112"/>
  </conditionalFormatting>
  <conditionalFormatting sqref="K727">
    <cfRule type="duplicateValues" dxfId="107" priority="106"/>
  </conditionalFormatting>
  <conditionalFormatting sqref="K727">
    <cfRule type="duplicateValues" dxfId="106" priority="105"/>
  </conditionalFormatting>
  <conditionalFormatting sqref="K727">
    <cfRule type="duplicateValues" dxfId="105" priority="107"/>
  </conditionalFormatting>
  <conditionalFormatting sqref="K727">
    <cfRule type="duplicateValues" dxfId="104" priority="108"/>
  </conditionalFormatting>
  <conditionalFormatting sqref="K728">
    <cfRule type="duplicateValues" dxfId="103" priority="102"/>
  </conditionalFormatting>
  <conditionalFormatting sqref="K728">
    <cfRule type="duplicateValues" dxfId="102" priority="101"/>
  </conditionalFormatting>
  <conditionalFormatting sqref="K728">
    <cfRule type="duplicateValues" dxfId="101" priority="103"/>
  </conditionalFormatting>
  <conditionalFormatting sqref="K728">
    <cfRule type="duplicateValues" dxfId="100" priority="104"/>
  </conditionalFormatting>
  <conditionalFormatting sqref="K729">
    <cfRule type="duplicateValues" dxfId="99" priority="98"/>
  </conditionalFormatting>
  <conditionalFormatting sqref="K729">
    <cfRule type="duplicateValues" dxfId="98" priority="97"/>
  </conditionalFormatting>
  <conditionalFormatting sqref="K729">
    <cfRule type="duplicateValues" dxfId="97" priority="99"/>
  </conditionalFormatting>
  <conditionalFormatting sqref="K729">
    <cfRule type="duplicateValues" dxfId="96" priority="100"/>
  </conditionalFormatting>
  <conditionalFormatting sqref="K730">
    <cfRule type="duplicateValues" dxfId="95" priority="94"/>
  </conditionalFormatting>
  <conditionalFormatting sqref="K730">
    <cfRule type="duplicateValues" dxfId="94" priority="93"/>
  </conditionalFormatting>
  <conditionalFormatting sqref="K730">
    <cfRule type="duplicateValues" dxfId="93" priority="95"/>
  </conditionalFormatting>
  <conditionalFormatting sqref="K730">
    <cfRule type="duplicateValues" dxfId="92" priority="96"/>
  </conditionalFormatting>
  <conditionalFormatting sqref="K731">
    <cfRule type="duplicateValues" dxfId="91" priority="90"/>
  </conditionalFormatting>
  <conditionalFormatting sqref="K731">
    <cfRule type="duplicateValues" dxfId="90" priority="89"/>
  </conditionalFormatting>
  <conditionalFormatting sqref="K731">
    <cfRule type="duplicateValues" dxfId="89" priority="91"/>
  </conditionalFormatting>
  <conditionalFormatting sqref="K731">
    <cfRule type="duplicateValues" dxfId="88" priority="92"/>
  </conditionalFormatting>
  <conditionalFormatting sqref="K732">
    <cfRule type="duplicateValues" dxfId="87" priority="86"/>
  </conditionalFormatting>
  <conditionalFormatting sqref="K732">
    <cfRule type="duplicateValues" dxfId="86" priority="85"/>
  </conditionalFormatting>
  <conditionalFormatting sqref="K732">
    <cfRule type="duplicateValues" dxfId="85" priority="87"/>
  </conditionalFormatting>
  <conditionalFormatting sqref="K732">
    <cfRule type="duplicateValues" dxfId="84" priority="88"/>
  </conditionalFormatting>
  <conditionalFormatting sqref="K733">
    <cfRule type="duplicateValues" dxfId="83" priority="82"/>
  </conditionalFormatting>
  <conditionalFormatting sqref="K733">
    <cfRule type="duplicateValues" dxfId="82" priority="81"/>
  </conditionalFormatting>
  <conditionalFormatting sqref="K733">
    <cfRule type="duplicateValues" dxfId="81" priority="83"/>
  </conditionalFormatting>
  <conditionalFormatting sqref="K733">
    <cfRule type="duplicateValues" dxfId="80" priority="84"/>
  </conditionalFormatting>
  <conditionalFormatting sqref="K734">
    <cfRule type="duplicateValues" dxfId="79" priority="78"/>
  </conditionalFormatting>
  <conditionalFormatting sqref="K734">
    <cfRule type="duplicateValues" dxfId="78" priority="77"/>
  </conditionalFormatting>
  <conditionalFormatting sqref="K734">
    <cfRule type="duplicateValues" dxfId="77" priority="79"/>
  </conditionalFormatting>
  <conditionalFormatting sqref="K734">
    <cfRule type="duplicateValues" dxfId="76" priority="80"/>
  </conditionalFormatting>
  <conditionalFormatting sqref="K735">
    <cfRule type="duplicateValues" dxfId="75" priority="74"/>
  </conditionalFormatting>
  <conditionalFormatting sqref="K735">
    <cfRule type="duplicateValues" dxfId="74" priority="73"/>
  </conditionalFormatting>
  <conditionalFormatting sqref="K735">
    <cfRule type="duplicateValues" dxfId="73" priority="75"/>
  </conditionalFormatting>
  <conditionalFormatting sqref="K735">
    <cfRule type="duplicateValues" dxfId="72" priority="76"/>
  </conditionalFormatting>
  <conditionalFormatting sqref="K736">
    <cfRule type="duplicateValues" dxfId="71" priority="70"/>
  </conditionalFormatting>
  <conditionalFormatting sqref="K736">
    <cfRule type="duplicateValues" dxfId="70" priority="69"/>
  </conditionalFormatting>
  <conditionalFormatting sqref="K736">
    <cfRule type="duplicateValues" dxfId="69" priority="71"/>
  </conditionalFormatting>
  <conditionalFormatting sqref="K736">
    <cfRule type="duplicateValues" dxfId="68" priority="72"/>
  </conditionalFormatting>
  <conditionalFormatting sqref="K737">
    <cfRule type="duplicateValues" dxfId="67" priority="66"/>
  </conditionalFormatting>
  <conditionalFormatting sqref="K737">
    <cfRule type="duplicateValues" dxfId="66" priority="65"/>
  </conditionalFormatting>
  <conditionalFormatting sqref="K737">
    <cfRule type="duplicateValues" dxfId="65" priority="67"/>
  </conditionalFormatting>
  <conditionalFormatting sqref="K737">
    <cfRule type="duplicateValues" dxfId="64" priority="68"/>
  </conditionalFormatting>
  <conditionalFormatting sqref="K738">
    <cfRule type="duplicateValues" dxfId="63" priority="62"/>
  </conditionalFormatting>
  <conditionalFormatting sqref="K738">
    <cfRule type="duplicateValues" dxfId="62" priority="61"/>
  </conditionalFormatting>
  <conditionalFormatting sqref="K738">
    <cfRule type="duplicateValues" dxfId="61" priority="63"/>
  </conditionalFormatting>
  <conditionalFormatting sqref="K738">
    <cfRule type="duplicateValues" dxfId="60" priority="64"/>
  </conditionalFormatting>
  <conditionalFormatting sqref="K739">
    <cfRule type="duplicateValues" dxfId="59" priority="58"/>
  </conditionalFormatting>
  <conditionalFormatting sqref="K739">
    <cfRule type="duplicateValues" dxfId="58" priority="57"/>
  </conditionalFormatting>
  <conditionalFormatting sqref="K739">
    <cfRule type="duplicateValues" dxfId="57" priority="59"/>
  </conditionalFormatting>
  <conditionalFormatting sqref="K739">
    <cfRule type="duplicateValues" dxfId="56" priority="60"/>
  </conditionalFormatting>
  <conditionalFormatting sqref="K740">
    <cfRule type="duplicateValues" dxfId="55" priority="54"/>
  </conditionalFormatting>
  <conditionalFormatting sqref="K740">
    <cfRule type="duplicateValues" dxfId="54" priority="53"/>
  </conditionalFormatting>
  <conditionalFormatting sqref="K740">
    <cfRule type="duplicateValues" dxfId="53" priority="55"/>
  </conditionalFormatting>
  <conditionalFormatting sqref="K740">
    <cfRule type="duplicateValues" dxfId="52" priority="56"/>
  </conditionalFormatting>
  <conditionalFormatting sqref="K742">
    <cfRule type="duplicateValues" dxfId="51" priority="50"/>
  </conditionalFormatting>
  <conditionalFormatting sqref="K742">
    <cfRule type="duplicateValues" dxfId="50" priority="49"/>
  </conditionalFormatting>
  <conditionalFormatting sqref="K742">
    <cfRule type="duplicateValues" dxfId="49" priority="51"/>
  </conditionalFormatting>
  <conditionalFormatting sqref="K742">
    <cfRule type="duplicateValues" dxfId="48" priority="52"/>
  </conditionalFormatting>
  <conditionalFormatting sqref="K743">
    <cfRule type="duplicateValues" dxfId="47" priority="46"/>
  </conditionalFormatting>
  <conditionalFormatting sqref="K743">
    <cfRule type="duplicateValues" dxfId="46" priority="45"/>
  </conditionalFormatting>
  <conditionalFormatting sqref="K743">
    <cfRule type="duplicateValues" dxfId="45" priority="47"/>
  </conditionalFormatting>
  <conditionalFormatting sqref="K743">
    <cfRule type="duplicateValues" dxfId="44" priority="48"/>
  </conditionalFormatting>
  <conditionalFormatting sqref="K746">
    <cfRule type="duplicateValues" dxfId="43" priority="42"/>
  </conditionalFormatting>
  <conditionalFormatting sqref="K746">
    <cfRule type="duplicateValues" dxfId="42" priority="41"/>
  </conditionalFormatting>
  <conditionalFormatting sqref="K746">
    <cfRule type="duplicateValues" dxfId="41" priority="43"/>
  </conditionalFormatting>
  <conditionalFormatting sqref="K746">
    <cfRule type="duplicateValues" dxfId="40" priority="44"/>
  </conditionalFormatting>
  <conditionalFormatting sqref="K747">
    <cfRule type="duplicateValues" dxfId="39" priority="38"/>
  </conditionalFormatting>
  <conditionalFormatting sqref="K747">
    <cfRule type="duplicateValues" dxfId="38" priority="37"/>
  </conditionalFormatting>
  <conditionalFormatting sqref="K747">
    <cfRule type="duplicateValues" dxfId="37" priority="39"/>
  </conditionalFormatting>
  <conditionalFormatting sqref="K747">
    <cfRule type="duplicateValues" dxfId="36" priority="40"/>
  </conditionalFormatting>
  <conditionalFormatting sqref="K749">
    <cfRule type="duplicateValues" dxfId="35" priority="34"/>
  </conditionalFormatting>
  <conditionalFormatting sqref="K749">
    <cfRule type="duplicateValues" dxfId="34" priority="33"/>
  </conditionalFormatting>
  <conditionalFormatting sqref="K749">
    <cfRule type="duplicateValues" dxfId="33" priority="35"/>
  </conditionalFormatting>
  <conditionalFormatting sqref="K749">
    <cfRule type="duplicateValues" dxfId="32" priority="36"/>
  </conditionalFormatting>
  <conditionalFormatting sqref="K751">
    <cfRule type="duplicateValues" dxfId="31" priority="30"/>
  </conditionalFormatting>
  <conditionalFormatting sqref="K751">
    <cfRule type="duplicateValues" dxfId="30" priority="29"/>
  </conditionalFormatting>
  <conditionalFormatting sqref="K751">
    <cfRule type="duplicateValues" dxfId="29" priority="31"/>
  </conditionalFormatting>
  <conditionalFormatting sqref="K751">
    <cfRule type="duplicateValues" dxfId="28" priority="32"/>
  </conditionalFormatting>
  <conditionalFormatting sqref="K752">
    <cfRule type="duplicateValues" dxfId="27" priority="26"/>
  </conditionalFormatting>
  <conditionalFormatting sqref="K752">
    <cfRule type="duplicateValues" dxfId="26" priority="25"/>
  </conditionalFormatting>
  <conditionalFormatting sqref="K752">
    <cfRule type="duplicateValues" dxfId="25" priority="27"/>
  </conditionalFormatting>
  <conditionalFormatting sqref="K752">
    <cfRule type="duplicateValues" dxfId="24" priority="28"/>
  </conditionalFormatting>
  <conditionalFormatting sqref="K754">
    <cfRule type="duplicateValues" dxfId="23" priority="22"/>
  </conditionalFormatting>
  <conditionalFormatting sqref="K754">
    <cfRule type="duplicateValues" dxfId="22" priority="21"/>
  </conditionalFormatting>
  <conditionalFormatting sqref="K754">
    <cfRule type="duplicateValues" dxfId="21" priority="23"/>
  </conditionalFormatting>
  <conditionalFormatting sqref="K754">
    <cfRule type="duplicateValues" dxfId="20" priority="24"/>
  </conditionalFormatting>
  <conditionalFormatting sqref="K756">
    <cfRule type="duplicateValues" dxfId="19" priority="18"/>
  </conditionalFormatting>
  <conditionalFormatting sqref="K756">
    <cfRule type="duplicateValues" dxfId="18" priority="17"/>
  </conditionalFormatting>
  <conditionalFormatting sqref="K756">
    <cfRule type="duplicateValues" dxfId="17" priority="19"/>
  </conditionalFormatting>
  <conditionalFormatting sqref="K756">
    <cfRule type="duplicateValues" dxfId="16" priority="20"/>
  </conditionalFormatting>
  <conditionalFormatting sqref="K757">
    <cfRule type="duplicateValues" dxfId="15" priority="14"/>
  </conditionalFormatting>
  <conditionalFormatting sqref="K757">
    <cfRule type="duplicateValues" dxfId="14" priority="13"/>
  </conditionalFormatting>
  <conditionalFormatting sqref="K757">
    <cfRule type="duplicateValues" dxfId="13" priority="15"/>
  </conditionalFormatting>
  <conditionalFormatting sqref="K757">
    <cfRule type="duplicateValues" dxfId="12" priority="16"/>
  </conditionalFormatting>
  <conditionalFormatting sqref="K759:K761">
    <cfRule type="duplicateValues" dxfId="11" priority="10"/>
  </conditionalFormatting>
  <conditionalFormatting sqref="K759:K761">
    <cfRule type="duplicateValues" dxfId="10" priority="9"/>
  </conditionalFormatting>
  <conditionalFormatting sqref="K759:K761">
    <cfRule type="duplicateValues" dxfId="9" priority="11"/>
  </conditionalFormatting>
  <conditionalFormatting sqref="K759:K761">
    <cfRule type="duplicateValues" dxfId="8" priority="12"/>
  </conditionalFormatting>
  <conditionalFormatting sqref="K762">
    <cfRule type="duplicateValues" dxfId="7" priority="6"/>
  </conditionalFormatting>
  <conditionalFormatting sqref="K762">
    <cfRule type="duplicateValues" dxfId="6" priority="5"/>
  </conditionalFormatting>
  <conditionalFormatting sqref="K762">
    <cfRule type="duplicateValues" dxfId="5" priority="7"/>
  </conditionalFormatting>
  <conditionalFormatting sqref="K762">
    <cfRule type="duplicateValues" dxfId="4" priority="8"/>
  </conditionalFormatting>
  <conditionalFormatting sqref="K198:K199">
    <cfRule type="duplicateValues" dxfId="3" priority="2"/>
  </conditionalFormatting>
  <conditionalFormatting sqref="K198:K199">
    <cfRule type="duplicateValues" dxfId="2" priority="1"/>
  </conditionalFormatting>
  <conditionalFormatting sqref="K198:K199">
    <cfRule type="duplicateValues" dxfId="1" priority="3"/>
  </conditionalFormatting>
  <conditionalFormatting sqref="K198:K199">
    <cfRule type="duplicateValues" dxfId="0" priority="4"/>
  </conditionalFormatting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4919"/>
  <sheetViews>
    <sheetView topLeftCell="A1042" zoomScale="85" zoomScaleNormal="85" workbookViewId="0">
      <selection activeCell="R1049" sqref="R1049"/>
    </sheetView>
  </sheetViews>
  <sheetFormatPr defaultRowHeight="12.75"/>
  <cols>
    <col min="1" max="1" width="16.85546875" customWidth="1"/>
    <col min="2" max="2" width="16.7109375" customWidth="1"/>
    <col min="3" max="3" width="78.42578125" bestFit="1" customWidth="1"/>
    <col min="4" max="4" width="10.85546875" customWidth="1"/>
    <col min="5" max="5" width="16.5703125" customWidth="1"/>
    <col min="8" max="8" width="11.42578125" customWidth="1"/>
    <col min="9" max="9" width="12.42578125" customWidth="1"/>
    <col min="10" max="10" width="12.7109375" customWidth="1"/>
    <col min="11" max="11" width="13.28515625" customWidth="1"/>
    <col min="12" max="12" width="16.5703125" customWidth="1"/>
    <col min="13" max="13" width="16" customWidth="1"/>
    <col min="14" max="14" width="9.5703125" customWidth="1"/>
    <col min="15" max="15" width="17.85546875" customWidth="1"/>
    <col min="17" max="17" width="10.7109375" customWidth="1"/>
    <col min="18" max="18" width="17.42578125" customWidth="1"/>
    <col min="19" max="19" width="19.140625" customWidth="1"/>
    <col min="20" max="20" width="16.5703125" customWidth="1"/>
    <col min="21" max="21" width="18.7109375" customWidth="1"/>
    <col min="22" max="22" width="12.5703125" customWidth="1"/>
  </cols>
  <sheetData>
    <row r="1" spans="1:24" ht="13.5" thickBot="1">
      <c r="A1" t="s">
        <v>16</v>
      </c>
      <c r="B1" t="s">
        <v>4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  <c r="J1" t="s">
        <v>24</v>
      </c>
      <c r="K1" t="s">
        <v>25</v>
      </c>
      <c r="L1" t="s">
        <v>26</v>
      </c>
      <c r="M1" t="s">
        <v>27</v>
      </c>
      <c r="N1" t="s">
        <v>7883</v>
      </c>
      <c r="O1" t="s">
        <v>10090</v>
      </c>
      <c r="P1" t="s">
        <v>28</v>
      </c>
      <c r="Q1" t="s">
        <v>10091</v>
      </c>
      <c r="R1" t="s">
        <v>29</v>
      </c>
      <c r="S1" t="s">
        <v>6929</v>
      </c>
      <c r="T1" t="s">
        <v>10092</v>
      </c>
      <c r="U1" t="s">
        <v>30</v>
      </c>
      <c r="V1" t="s">
        <v>31</v>
      </c>
      <c r="W1" t="s">
        <v>32</v>
      </c>
      <c r="X1" t="s">
        <v>6670</v>
      </c>
    </row>
    <row r="2" spans="1:24" ht="13.5" thickBot="1">
      <c r="A2" s="8" t="s">
        <v>205</v>
      </c>
      <c r="B2" s="8" t="s">
        <v>206</v>
      </c>
      <c r="C2" s="16" t="s">
        <v>207</v>
      </c>
      <c r="D2" s="8" t="s">
        <v>42</v>
      </c>
      <c r="E2" s="8"/>
      <c r="F2" s="8" t="s">
        <v>208</v>
      </c>
      <c r="G2" s="8">
        <v>260</v>
      </c>
      <c r="H2" s="9">
        <v>1</v>
      </c>
      <c r="I2" s="8"/>
      <c r="J2" s="8" t="s">
        <v>78</v>
      </c>
      <c r="K2" s="17">
        <v>80</v>
      </c>
      <c r="L2" s="9">
        <v>0</v>
      </c>
      <c r="M2" s="9">
        <v>0</v>
      </c>
      <c r="N2" s="9">
        <v>0</v>
      </c>
      <c r="O2" s="8"/>
      <c r="P2" s="9">
        <v>80</v>
      </c>
      <c r="Q2" s="15">
        <v>4</v>
      </c>
      <c r="R2" s="9">
        <v>20</v>
      </c>
      <c r="S2" s="8" t="s">
        <v>34</v>
      </c>
      <c r="T2" s="9">
        <v>0</v>
      </c>
      <c r="U2" s="18" t="s">
        <v>209</v>
      </c>
      <c r="V2" s="8"/>
      <c r="W2" s="8"/>
    </row>
    <row r="3" spans="1:24" ht="26.25" thickBot="1">
      <c r="A3" s="8" t="s">
        <v>205</v>
      </c>
      <c r="B3" s="8" t="s">
        <v>210</v>
      </c>
      <c r="C3" s="8" t="s">
        <v>211</v>
      </c>
      <c r="D3" s="8"/>
      <c r="E3" s="8"/>
      <c r="F3" s="8" t="s">
        <v>212</v>
      </c>
      <c r="G3" s="8">
        <v>349</v>
      </c>
      <c r="H3" s="9">
        <v>2</v>
      </c>
      <c r="I3" s="8" t="s">
        <v>213</v>
      </c>
      <c r="J3" s="8" t="s">
        <v>214</v>
      </c>
      <c r="K3" s="17">
        <v>600</v>
      </c>
      <c r="L3" s="9">
        <v>0</v>
      </c>
      <c r="M3" s="9">
        <v>0</v>
      </c>
      <c r="N3" s="9">
        <v>0</v>
      </c>
      <c r="O3" s="8"/>
      <c r="P3" s="9">
        <v>600</v>
      </c>
      <c r="Q3" s="15">
        <v>1</v>
      </c>
      <c r="R3" s="9">
        <v>600</v>
      </c>
      <c r="S3" s="8" t="s">
        <v>37</v>
      </c>
      <c r="T3" s="9">
        <v>0</v>
      </c>
      <c r="U3" s="18" t="s">
        <v>102</v>
      </c>
      <c r="V3" s="8"/>
      <c r="W3" s="8"/>
    </row>
    <row r="4" spans="1:24" ht="13.5" thickBot="1">
      <c r="A4" s="8" t="s">
        <v>205</v>
      </c>
      <c r="B4" s="8" t="s">
        <v>7150</v>
      </c>
      <c r="C4" s="8" t="s">
        <v>4883</v>
      </c>
      <c r="D4" s="8"/>
      <c r="E4" s="8"/>
      <c r="F4" s="8" t="s">
        <v>36</v>
      </c>
      <c r="G4" s="9">
        <v>8714</v>
      </c>
      <c r="H4" s="9">
        <v>3</v>
      </c>
      <c r="I4" s="8"/>
      <c r="J4" s="8" t="s">
        <v>78</v>
      </c>
      <c r="K4" s="17">
        <v>-1</v>
      </c>
      <c r="L4" s="9">
        <v>0</v>
      </c>
      <c r="M4" s="9">
        <v>0</v>
      </c>
      <c r="N4" s="9">
        <v>0</v>
      </c>
      <c r="O4" s="8"/>
      <c r="P4" s="9">
        <v>-1</v>
      </c>
      <c r="Q4" s="15">
        <v>0</v>
      </c>
      <c r="R4" s="9">
        <v>38</v>
      </c>
      <c r="S4" s="8" t="s">
        <v>34</v>
      </c>
      <c r="T4" s="17">
        <v>-1</v>
      </c>
      <c r="U4" s="8" t="s">
        <v>141</v>
      </c>
      <c r="V4" s="21">
        <v>45431</v>
      </c>
      <c r="W4" s="8"/>
    </row>
    <row r="5" spans="1:24" ht="26.25" thickBot="1">
      <c r="A5" s="8" t="s">
        <v>205</v>
      </c>
      <c r="B5" s="8" t="s">
        <v>217</v>
      </c>
      <c r="C5" s="8" t="s">
        <v>218</v>
      </c>
      <c r="D5" s="8"/>
      <c r="E5" s="8"/>
      <c r="F5" s="8" t="s">
        <v>212</v>
      </c>
      <c r="G5" s="8" t="s">
        <v>219</v>
      </c>
      <c r="H5" s="9">
        <v>4</v>
      </c>
      <c r="I5" s="8" t="s">
        <v>213</v>
      </c>
      <c r="J5" s="8" t="s">
        <v>214</v>
      </c>
      <c r="K5" s="17">
        <v>600</v>
      </c>
      <c r="L5" s="9">
        <v>0</v>
      </c>
      <c r="M5" s="9">
        <v>0</v>
      </c>
      <c r="N5" s="9">
        <v>0</v>
      </c>
      <c r="O5" s="8"/>
      <c r="P5" s="9">
        <v>600</v>
      </c>
      <c r="Q5" s="15">
        <v>1</v>
      </c>
      <c r="R5" s="9">
        <v>600</v>
      </c>
      <c r="S5" s="8" t="s">
        <v>37</v>
      </c>
      <c r="T5" s="9">
        <v>0</v>
      </c>
      <c r="U5" s="18" t="s">
        <v>102</v>
      </c>
      <c r="V5" s="8"/>
      <c r="W5" s="8"/>
    </row>
    <row r="6" spans="1:24" ht="26.25" thickBot="1">
      <c r="A6" s="8" t="s">
        <v>205</v>
      </c>
      <c r="B6" s="8" t="s">
        <v>220</v>
      </c>
      <c r="C6" s="8" t="s">
        <v>221</v>
      </c>
      <c r="D6" s="8"/>
      <c r="E6" s="8"/>
      <c r="F6" s="8" t="s">
        <v>212</v>
      </c>
      <c r="G6" s="8" t="s">
        <v>222</v>
      </c>
      <c r="H6" s="9">
        <v>5</v>
      </c>
      <c r="I6" s="8" t="s">
        <v>223</v>
      </c>
      <c r="J6" s="8" t="s">
        <v>214</v>
      </c>
      <c r="K6" s="17">
        <v>3611</v>
      </c>
      <c r="L6" s="9">
        <v>0</v>
      </c>
      <c r="M6" s="9">
        <v>0</v>
      </c>
      <c r="N6" s="9">
        <v>0</v>
      </c>
      <c r="O6" s="8"/>
      <c r="P6" s="9">
        <v>3611</v>
      </c>
      <c r="Q6" s="15">
        <v>9</v>
      </c>
      <c r="R6" s="9">
        <v>400</v>
      </c>
      <c r="S6" s="8" t="s">
        <v>37</v>
      </c>
      <c r="T6" s="9">
        <v>11</v>
      </c>
      <c r="U6" s="18" t="s">
        <v>8484</v>
      </c>
      <c r="V6" s="8"/>
      <c r="W6" s="8"/>
    </row>
    <row r="7" spans="1:24" ht="26.25" thickBot="1">
      <c r="A7" s="8" t="s">
        <v>205</v>
      </c>
      <c r="B7" s="8" t="s">
        <v>224</v>
      </c>
      <c r="C7" s="8" t="s">
        <v>225</v>
      </c>
      <c r="D7" s="8" t="s">
        <v>42</v>
      </c>
      <c r="E7" s="8"/>
      <c r="F7" s="8" t="s">
        <v>212</v>
      </c>
      <c r="G7" s="8" t="s">
        <v>226</v>
      </c>
      <c r="H7" s="9">
        <v>7</v>
      </c>
      <c r="I7" s="8" t="s">
        <v>227</v>
      </c>
      <c r="J7" s="8" t="s">
        <v>214</v>
      </c>
      <c r="K7" s="17">
        <v>1188</v>
      </c>
      <c r="L7" s="9">
        <v>0</v>
      </c>
      <c r="M7" s="9">
        <v>0</v>
      </c>
      <c r="N7" s="9">
        <v>0</v>
      </c>
      <c r="O7" s="8"/>
      <c r="P7" s="9">
        <v>1188</v>
      </c>
      <c r="Q7" s="15">
        <v>2</v>
      </c>
      <c r="R7" s="8">
        <v>400</v>
      </c>
      <c r="S7" s="8" t="s">
        <v>37</v>
      </c>
      <c r="T7" s="8">
        <v>388</v>
      </c>
      <c r="U7" s="19" t="s">
        <v>1623</v>
      </c>
      <c r="V7" s="8"/>
      <c r="W7" s="8"/>
    </row>
    <row r="8" spans="1:24" ht="26.25" thickBot="1">
      <c r="A8" s="8" t="s">
        <v>205</v>
      </c>
      <c r="B8" s="8" t="s">
        <v>228</v>
      </c>
      <c r="C8" s="8" t="s">
        <v>229</v>
      </c>
      <c r="D8" s="8" t="s">
        <v>122</v>
      </c>
      <c r="E8" s="8"/>
      <c r="F8" s="8" t="s">
        <v>212</v>
      </c>
      <c r="G8" s="8" t="s">
        <v>230</v>
      </c>
      <c r="H8" s="9">
        <v>8</v>
      </c>
      <c r="I8" s="8" t="s">
        <v>227</v>
      </c>
      <c r="J8" s="8" t="s">
        <v>214</v>
      </c>
      <c r="K8" s="17">
        <v>1152</v>
      </c>
      <c r="L8" s="9">
        <v>0</v>
      </c>
      <c r="M8" s="9">
        <v>0</v>
      </c>
      <c r="N8" s="9">
        <v>0</v>
      </c>
      <c r="O8" s="8"/>
      <c r="P8" s="9">
        <v>1152</v>
      </c>
      <c r="Q8" s="15">
        <v>2</v>
      </c>
      <c r="R8" s="9">
        <v>400</v>
      </c>
      <c r="S8" s="8" t="s">
        <v>37</v>
      </c>
      <c r="T8" s="9">
        <v>352</v>
      </c>
      <c r="U8" s="18" t="s">
        <v>10823</v>
      </c>
      <c r="V8" s="8"/>
      <c r="W8" s="8"/>
    </row>
    <row r="9" spans="1:24" ht="13.5" thickBot="1">
      <c r="A9" s="8" t="s">
        <v>205</v>
      </c>
      <c r="B9" s="8" t="s">
        <v>244</v>
      </c>
      <c r="C9" s="8" t="s">
        <v>245</v>
      </c>
      <c r="D9" s="8"/>
      <c r="E9" s="8"/>
      <c r="F9" s="8" t="s">
        <v>36</v>
      </c>
      <c r="G9" s="8"/>
      <c r="H9" s="9">
        <v>9</v>
      </c>
      <c r="I9" s="8"/>
      <c r="J9" s="8" t="s">
        <v>78</v>
      </c>
      <c r="K9" s="17">
        <v>8400</v>
      </c>
      <c r="L9" s="9">
        <v>0</v>
      </c>
      <c r="M9" s="9">
        <v>0</v>
      </c>
      <c r="N9" s="9">
        <v>0</v>
      </c>
      <c r="O9" s="8"/>
      <c r="P9" s="9">
        <v>8400</v>
      </c>
      <c r="Q9" s="15">
        <v>21</v>
      </c>
      <c r="R9" s="9">
        <v>400</v>
      </c>
      <c r="S9" s="8" t="s">
        <v>37</v>
      </c>
      <c r="T9" s="9">
        <v>0</v>
      </c>
      <c r="U9" s="18" t="s">
        <v>246</v>
      </c>
      <c r="V9" s="8"/>
      <c r="W9" s="8"/>
    </row>
    <row r="10" spans="1:24" ht="13.5" thickBot="1">
      <c r="A10" s="8" t="s">
        <v>205</v>
      </c>
      <c r="B10" s="8" t="s">
        <v>231</v>
      </c>
      <c r="C10" s="8" t="s">
        <v>232</v>
      </c>
      <c r="D10" s="8"/>
      <c r="E10" s="8"/>
      <c r="F10" s="8" t="s">
        <v>36</v>
      </c>
      <c r="G10" s="8"/>
      <c r="H10" s="9">
        <v>10</v>
      </c>
      <c r="I10" s="8"/>
      <c r="J10" s="8" t="s">
        <v>78</v>
      </c>
      <c r="K10" s="17">
        <v>10000</v>
      </c>
      <c r="L10" s="9">
        <v>0</v>
      </c>
      <c r="M10" s="9">
        <v>0</v>
      </c>
      <c r="N10" s="9">
        <v>0</v>
      </c>
      <c r="O10" s="8"/>
      <c r="P10" s="9">
        <v>10000</v>
      </c>
      <c r="Q10" s="15">
        <v>25</v>
      </c>
      <c r="R10" s="9">
        <v>400</v>
      </c>
      <c r="S10" s="8" t="s">
        <v>37</v>
      </c>
      <c r="T10" s="9">
        <v>0</v>
      </c>
      <c r="U10" s="18" t="s">
        <v>163</v>
      </c>
      <c r="V10" s="8"/>
      <c r="W10" s="8"/>
    </row>
    <row r="11" spans="1:24" ht="13.5" thickBot="1">
      <c r="A11" s="8" t="s">
        <v>205</v>
      </c>
      <c r="B11" s="8" t="s">
        <v>233</v>
      </c>
      <c r="C11" s="8" t="s">
        <v>234</v>
      </c>
      <c r="D11" s="8"/>
      <c r="E11" s="8"/>
      <c r="F11" s="8" t="s">
        <v>36</v>
      </c>
      <c r="G11" s="8" t="s">
        <v>235</v>
      </c>
      <c r="H11" s="9">
        <v>11</v>
      </c>
      <c r="I11" s="8"/>
      <c r="J11" s="8" t="s">
        <v>78</v>
      </c>
      <c r="K11" s="17">
        <v>6788</v>
      </c>
      <c r="L11" s="9">
        <v>0</v>
      </c>
      <c r="M11" s="9">
        <v>0</v>
      </c>
      <c r="N11" s="9">
        <v>0</v>
      </c>
      <c r="O11" s="8"/>
      <c r="P11" s="9">
        <v>6788</v>
      </c>
      <c r="Q11" s="15">
        <v>16</v>
      </c>
      <c r="R11" s="9">
        <v>400</v>
      </c>
      <c r="S11" s="8" t="s">
        <v>37</v>
      </c>
      <c r="T11" s="9">
        <v>388</v>
      </c>
      <c r="U11" s="18" t="s">
        <v>236</v>
      </c>
      <c r="V11" s="8"/>
      <c r="W11" s="8"/>
    </row>
    <row r="12" spans="1:24" ht="13.5" thickBot="1">
      <c r="A12" s="8" t="s">
        <v>205</v>
      </c>
      <c r="B12" s="8" t="s">
        <v>237</v>
      </c>
      <c r="C12" s="8" t="s">
        <v>238</v>
      </c>
      <c r="D12" s="8"/>
      <c r="E12" s="8"/>
      <c r="F12" s="8" t="s">
        <v>36</v>
      </c>
      <c r="G12" s="8" t="s">
        <v>239</v>
      </c>
      <c r="H12" s="9">
        <v>12</v>
      </c>
      <c r="I12" s="8"/>
      <c r="J12" s="8" t="s">
        <v>78</v>
      </c>
      <c r="K12" s="17">
        <v>7576</v>
      </c>
      <c r="L12" s="9">
        <v>0</v>
      </c>
      <c r="M12" s="9">
        <v>0</v>
      </c>
      <c r="N12" s="9">
        <v>0</v>
      </c>
      <c r="O12" s="8"/>
      <c r="P12" s="9">
        <v>7576</v>
      </c>
      <c r="Q12" s="15">
        <v>18</v>
      </c>
      <c r="R12" s="9">
        <v>400</v>
      </c>
      <c r="S12" s="8" t="s">
        <v>37</v>
      </c>
      <c r="T12" s="9">
        <v>376</v>
      </c>
      <c r="U12" s="18" t="s">
        <v>6930</v>
      </c>
      <c r="V12" s="8"/>
      <c r="W12" s="8"/>
    </row>
    <row r="13" spans="1:24" ht="13.5" thickBot="1">
      <c r="A13" s="8" t="s">
        <v>205</v>
      </c>
      <c r="B13" s="8" t="s">
        <v>240</v>
      </c>
      <c r="C13" s="8" t="s">
        <v>241</v>
      </c>
      <c r="D13" s="8"/>
      <c r="E13" s="8"/>
      <c r="F13" s="8" t="s">
        <v>36</v>
      </c>
      <c r="G13" s="8">
        <v>8125</v>
      </c>
      <c r="H13" s="9">
        <v>13</v>
      </c>
      <c r="I13" s="8"/>
      <c r="J13" s="8" t="s">
        <v>78</v>
      </c>
      <c r="K13" s="17">
        <v>48</v>
      </c>
      <c r="L13" s="9">
        <v>0</v>
      </c>
      <c r="M13" s="9">
        <v>0</v>
      </c>
      <c r="N13" s="9">
        <v>0</v>
      </c>
      <c r="O13" s="8"/>
      <c r="P13" s="9">
        <v>48</v>
      </c>
      <c r="Q13" s="15">
        <v>2</v>
      </c>
      <c r="R13" s="9">
        <v>24</v>
      </c>
      <c r="S13" s="8" t="s">
        <v>34</v>
      </c>
      <c r="T13" s="9">
        <v>0</v>
      </c>
      <c r="U13" s="18" t="s">
        <v>81</v>
      </c>
      <c r="V13" s="8"/>
      <c r="W13" s="8"/>
    </row>
    <row r="14" spans="1:24" ht="13.5" thickBot="1">
      <c r="A14" s="8" t="s">
        <v>205</v>
      </c>
      <c r="B14" s="8" t="s">
        <v>242</v>
      </c>
      <c r="C14" s="16" t="s">
        <v>243</v>
      </c>
      <c r="D14" s="8"/>
      <c r="E14" s="8"/>
      <c r="F14" s="8" t="s">
        <v>36</v>
      </c>
      <c r="G14" s="8">
        <v>8715</v>
      </c>
      <c r="H14" s="9">
        <v>14</v>
      </c>
      <c r="I14" s="8"/>
      <c r="J14" s="8" t="s">
        <v>78</v>
      </c>
      <c r="K14" s="17">
        <v>2268</v>
      </c>
      <c r="L14" s="9">
        <v>0</v>
      </c>
      <c r="M14" s="9">
        <v>0</v>
      </c>
      <c r="N14" s="9">
        <v>0</v>
      </c>
      <c r="O14" s="8"/>
      <c r="P14" s="9">
        <v>2268</v>
      </c>
      <c r="Q14" s="15">
        <v>4</v>
      </c>
      <c r="R14" s="9">
        <v>456</v>
      </c>
      <c r="S14" s="8" t="s">
        <v>37</v>
      </c>
      <c r="T14" s="9">
        <v>444</v>
      </c>
      <c r="U14" s="18" t="s">
        <v>6931</v>
      </c>
      <c r="V14" s="8"/>
      <c r="W14" s="8"/>
    </row>
    <row r="15" spans="1:24" ht="26.25" thickBot="1">
      <c r="A15" s="8" t="s">
        <v>247</v>
      </c>
      <c r="B15" s="8" t="s">
        <v>248</v>
      </c>
      <c r="C15" s="8" t="s">
        <v>249</v>
      </c>
      <c r="D15" s="8" t="s">
        <v>250</v>
      </c>
      <c r="E15" s="8" t="s">
        <v>251</v>
      </c>
      <c r="F15" s="8" t="s">
        <v>196</v>
      </c>
      <c r="G15" s="8"/>
      <c r="H15" s="9">
        <v>1</v>
      </c>
      <c r="I15" s="8" t="s">
        <v>252</v>
      </c>
      <c r="J15" s="8" t="s">
        <v>78</v>
      </c>
      <c r="K15" s="17">
        <v>101</v>
      </c>
      <c r="L15" s="9">
        <v>0</v>
      </c>
      <c r="M15" s="9">
        <v>0</v>
      </c>
      <c r="N15" s="9">
        <v>0</v>
      </c>
      <c r="O15" s="8"/>
      <c r="P15" s="9">
        <v>101</v>
      </c>
      <c r="Q15" s="15">
        <v>1</v>
      </c>
      <c r="R15" s="9">
        <v>60</v>
      </c>
      <c r="S15" s="8" t="s">
        <v>37</v>
      </c>
      <c r="T15" s="9">
        <v>41</v>
      </c>
      <c r="U15" s="18" t="s">
        <v>11999</v>
      </c>
      <c r="V15" s="40">
        <v>45358</v>
      </c>
      <c r="W15" s="8"/>
    </row>
    <row r="16" spans="1:24" ht="26.25" thickBot="1">
      <c r="A16" s="8" t="s">
        <v>247</v>
      </c>
      <c r="B16" s="13" t="s">
        <v>254</v>
      </c>
      <c r="C16" s="8" t="s">
        <v>255</v>
      </c>
      <c r="D16" s="8" t="s">
        <v>256</v>
      </c>
      <c r="E16" s="8"/>
      <c r="F16" s="8" t="s">
        <v>196</v>
      </c>
      <c r="G16" s="8"/>
      <c r="H16" s="20">
        <v>10</v>
      </c>
      <c r="I16" s="8" t="s">
        <v>252</v>
      </c>
      <c r="J16" s="8" t="s">
        <v>78</v>
      </c>
      <c r="K16" s="17">
        <v>-105</v>
      </c>
      <c r="L16" s="9">
        <v>0</v>
      </c>
      <c r="M16" s="9">
        <v>0</v>
      </c>
      <c r="N16" s="9">
        <v>0</v>
      </c>
      <c r="O16" s="8"/>
      <c r="P16" s="9">
        <v>-105</v>
      </c>
      <c r="Q16" s="15">
        <v>0</v>
      </c>
      <c r="R16" s="9">
        <v>120</v>
      </c>
      <c r="S16" s="8" t="s">
        <v>37</v>
      </c>
      <c r="T16" s="9">
        <v>-105</v>
      </c>
      <c r="U16" s="8" t="s">
        <v>12000</v>
      </c>
      <c r="V16" s="21">
        <v>45360</v>
      </c>
      <c r="W16" s="8"/>
    </row>
    <row r="17" spans="1:23" ht="26.25" thickBot="1">
      <c r="A17" s="8" t="s">
        <v>247</v>
      </c>
      <c r="B17" s="13" t="s">
        <v>258</v>
      </c>
      <c r="C17" s="8" t="s">
        <v>259</v>
      </c>
      <c r="D17" s="8" t="s">
        <v>260</v>
      </c>
      <c r="E17" s="8" t="s">
        <v>251</v>
      </c>
      <c r="F17" s="8" t="s">
        <v>196</v>
      </c>
      <c r="G17" s="8"/>
      <c r="H17" s="9">
        <v>2</v>
      </c>
      <c r="I17" s="8" t="s">
        <v>252</v>
      </c>
      <c r="J17" s="8" t="s">
        <v>78</v>
      </c>
      <c r="K17" s="17">
        <v>1488</v>
      </c>
      <c r="L17" s="9">
        <v>0</v>
      </c>
      <c r="M17" s="9">
        <v>0</v>
      </c>
      <c r="N17" s="9">
        <v>0</v>
      </c>
      <c r="O17" s="8"/>
      <c r="P17" s="9">
        <v>1488</v>
      </c>
      <c r="Q17" s="15">
        <v>10</v>
      </c>
      <c r="R17" s="9">
        <v>144</v>
      </c>
      <c r="S17" s="8" t="s">
        <v>37</v>
      </c>
      <c r="T17" s="17">
        <v>48</v>
      </c>
      <c r="U17" s="8" t="s">
        <v>9129</v>
      </c>
      <c r="V17" s="21"/>
      <c r="W17" s="8"/>
    </row>
    <row r="18" spans="1:23" ht="26.25" thickBot="1">
      <c r="A18" s="8" t="s">
        <v>247</v>
      </c>
      <c r="B18" s="8" t="s">
        <v>262</v>
      </c>
      <c r="C18" s="16" t="s">
        <v>263</v>
      </c>
      <c r="D18" s="8" t="s">
        <v>264</v>
      </c>
      <c r="E18" s="8"/>
      <c r="F18" s="8" t="s">
        <v>196</v>
      </c>
      <c r="G18" s="8"/>
      <c r="H18" s="9">
        <v>11</v>
      </c>
      <c r="I18" s="8" t="s">
        <v>252</v>
      </c>
      <c r="J18" s="8" t="s">
        <v>78</v>
      </c>
      <c r="K18" s="17">
        <v>145</v>
      </c>
      <c r="L18" s="9">
        <v>0</v>
      </c>
      <c r="M18" s="9">
        <v>0</v>
      </c>
      <c r="N18" s="9">
        <v>0</v>
      </c>
      <c r="O18" s="8"/>
      <c r="P18" s="9">
        <v>145</v>
      </c>
      <c r="Q18" s="15">
        <v>3</v>
      </c>
      <c r="R18" s="9">
        <v>40</v>
      </c>
      <c r="S18" s="8" t="s">
        <v>37</v>
      </c>
      <c r="T18" s="9"/>
      <c r="U18" s="18" t="s">
        <v>12001</v>
      </c>
      <c r="V18" s="40">
        <v>45360</v>
      </c>
      <c r="W18" s="8"/>
    </row>
    <row r="19" spans="1:23" ht="26.25" thickBot="1">
      <c r="A19" s="8" t="s">
        <v>247</v>
      </c>
      <c r="B19" s="13" t="s">
        <v>265</v>
      </c>
      <c r="C19" s="8" t="s">
        <v>266</v>
      </c>
      <c r="D19" s="8" t="s">
        <v>267</v>
      </c>
      <c r="E19" s="8" t="s">
        <v>251</v>
      </c>
      <c r="F19" s="8" t="s">
        <v>196</v>
      </c>
      <c r="G19" s="8"/>
      <c r="H19" s="9">
        <v>3</v>
      </c>
      <c r="I19" s="8" t="s">
        <v>252</v>
      </c>
      <c r="J19" s="8" t="s">
        <v>78</v>
      </c>
      <c r="K19" s="17">
        <v>680</v>
      </c>
      <c r="L19" s="9">
        <v>0</v>
      </c>
      <c r="M19" s="9">
        <v>0</v>
      </c>
      <c r="N19" s="9">
        <v>0</v>
      </c>
      <c r="O19" s="8"/>
      <c r="P19" s="9">
        <v>680</v>
      </c>
      <c r="Q19" s="15">
        <v>4</v>
      </c>
      <c r="R19" s="9">
        <v>144</v>
      </c>
      <c r="S19" s="8" t="s">
        <v>37</v>
      </c>
      <c r="T19" s="8">
        <v>104</v>
      </c>
      <c r="U19" s="8" t="s">
        <v>8985</v>
      </c>
      <c r="V19" s="21"/>
      <c r="W19" s="8"/>
    </row>
    <row r="20" spans="1:23" ht="26.25" thickBot="1">
      <c r="A20" s="8" t="s">
        <v>247</v>
      </c>
      <c r="B20" s="8" t="s">
        <v>268</v>
      </c>
      <c r="C20" s="16" t="s">
        <v>269</v>
      </c>
      <c r="D20" s="8" t="s">
        <v>270</v>
      </c>
      <c r="E20" s="8" t="s">
        <v>251</v>
      </c>
      <c r="F20" s="8" t="s">
        <v>196</v>
      </c>
      <c r="G20" s="8"/>
      <c r="H20" s="9">
        <v>4</v>
      </c>
      <c r="I20" s="8" t="s">
        <v>252</v>
      </c>
      <c r="J20" s="8" t="s">
        <v>78</v>
      </c>
      <c r="K20" s="17">
        <v>85</v>
      </c>
      <c r="L20" s="9">
        <v>0</v>
      </c>
      <c r="M20" s="9">
        <v>0</v>
      </c>
      <c r="N20" s="9">
        <v>0</v>
      </c>
      <c r="O20" s="8"/>
      <c r="P20" s="9">
        <v>85</v>
      </c>
      <c r="Q20" s="15">
        <v>2</v>
      </c>
      <c r="R20" s="9">
        <v>40</v>
      </c>
      <c r="S20" s="8" t="s">
        <v>37</v>
      </c>
      <c r="T20" s="9">
        <v>5</v>
      </c>
      <c r="U20" s="18" t="s">
        <v>11423</v>
      </c>
      <c r="V20" s="8"/>
      <c r="W20" s="8"/>
    </row>
    <row r="21" spans="1:23" ht="26.25" thickBot="1">
      <c r="A21" s="8" t="s">
        <v>247</v>
      </c>
      <c r="B21" s="8" t="s">
        <v>271</v>
      </c>
      <c r="C21" s="8" t="s">
        <v>11424</v>
      </c>
      <c r="D21" s="8" t="s">
        <v>272</v>
      </c>
      <c r="E21" s="8" t="s">
        <v>251</v>
      </c>
      <c r="F21" s="8" t="s">
        <v>196</v>
      </c>
      <c r="G21" s="8"/>
      <c r="H21" s="9">
        <v>5</v>
      </c>
      <c r="I21" s="8" t="s">
        <v>252</v>
      </c>
      <c r="J21" s="8" t="s">
        <v>78</v>
      </c>
      <c r="K21" s="17">
        <v>2106</v>
      </c>
      <c r="L21" s="9">
        <v>0</v>
      </c>
      <c r="M21" s="9">
        <v>0</v>
      </c>
      <c r="N21" s="9">
        <v>0</v>
      </c>
      <c r="O21" s="8"/>
      <c r="P21" s="9">
        <v>2106</v>
      </c>
      <c r="Q21" s="15">
        <v>2</v>
      </c>
      <c r="R21" s="9">
        <v>720</v>
      </c>
      <c r="S21" s="8" t="s">
        <v>37</v>
      </c>
      <c r="T21" s="9">
        <v>666</v>
      </c>
      <c r="U21" s="18" t="s">
        <v>11425</v>
      </c>
      <c r="V21" s="40">
        <v>45524</v>
      </c>
      <c r="W21" s="8"/>
    </row>
    <row r="22" spans="1:23" ht="26.25" thickBot="1">
      <c r="A22" s="8" t="s">
        <v>247</v>
      </c>
      <c r="B22" s="13" t="s">
        <v>273</v>
      </c>
      <c r="C22" s="8" t="s">
        <v>274</v>
      </c>
      <c r="D22" s="8" t="s">
        <v>275</v>
      </c>
      <c r="E22" s="8" t="s">
        <v>251</v>
      </c>
      <c r="F22" s="8" t="s">
        <v>196</v>
      </c>
      <c r="G22" s="8"/>
      <c r="H22" s="9">
        <v>6</v>
      </c>
      <c r="I22" s="8" t="s">
        <v>252</v>
      </c>
      <c r="J22" s="8" t="s">
        <v>78</v>
      </c>
      <c r="K22" s="17">
        <v>934</v>
      </c>
      <c r="L22" s="9">
        <v>0</v>
      </c>
      <c r="M22" s="9">
        <v>0</v>
      </c>
      <c r="N22" s="9">
        <v>0</v>
      </c>
      <c r="O22" s="8"/>
      <c r="P22" s="9">
        <v>934</v>
      </c>
      <c r="Q22" s="15">
        <v>6</v>
      </c>
      <c r="R22" s="9">
        <v>144</v>
      </c>
      <c r="S22" s="8" t="s">
        <v>37</v>
      </c>
      <c r="T22" s="9">
        <v>70</v>
      </c>
      <c r="U22" s="18" t="s">
        <v>11855</v>
      </c>
      <c r="V22" s="40">
        <v>45358</v>
      </c>
      <c r="W22" s="8"/>
    </row>
    <row r="23" spans="1:23" ht="26.25" thickBot="1">
      <c r="A23" s="8" t="s">
        <v>247</v>
      </c>
      <c r="B23" s="13" t="s">
        <v>276</v>
      </c>
      <c r="C23" s="16" t="s">
        <v>277</v>
      </c>
      <c r="D23" s="8" t="s">
        <v>278</v>
      </c>
      <c r="E23" s="8" t="s">
        <v>251</v>
      </c>
      <c r="F23" s="8" t="s">
        <v>196</v>
      </c>
      <c r="G23" s="8"/>
      <c r="H23" s="20">
        <v>7</v>
      </c>
      <c r="I23" s="8" t="s">
        <v>252</v>
      </c>
      <c r="J23" s="8" t="s">
        <v>78</v>
      </c>
      <c r="K23" s="17">
        <v>1188</v>
      </c>
      <c r="L23" s="9">
        <v>0</v>
      </c>
      <c r="M23" s="9">
        <v>0</v>
      </c>
      <c r="N23" s="9">
        <v>0</v>
      </c>
      <c r="O23" s="8"/>
      <c r="P23" s="9">
        <v>1188</v>
      </c>
      <c r="Q23" s="15">
        <v>8</v>
      </c>
      <c r="R23" s="9">
        <v>144</v>
      </c>
      <c r="S23" s="8" t="s">
        <v>37</v>
      </c>
      <c r="T23" s="9">
        <v>36</v>
      </c>
      <c r="U23" s="8" t="s">
        <v>11710</v>
      </c>
      <c r="V23" s="21"/>
      <c r="W23" s="8"/>
    </row>
    <row r="24" spans="1:23" ht="26.25" thickBot="1">
      <c r="A24" s="8" t="s">
        <v>247</v>
      </c>
      <c r="B24" s="8" t="s">
        <v>279</v>
      </c>
      <c r="C24" s="8" t="s">
        <v>280</v>
      </c>
      <c r="D24" s="8" t="s">
        <v>281</v>
      </c>
      <c r="E24" s="8" t="s">
        <v>251</v>
      </c>
      <c r="F24" s="8" t="s">
        <v>196</v>
      </c>
      <c r="G24" s="8"/>
      <c r="H24" s="9">
        <v>8</v>
      </c>
      <c r="I24" s="8" t="s">
        <v>252</v>
      </c>
      <c r="J24" s="8" t="s">
        <v>78</v>
      </c>
      <c r="K24" s="17">
        <v>840</v>
      </c>
      <c r="L24" s="9">
        <v>0</v>
      </c>
      <c r="M24" s="9">
        <v>0</v>
      </c>
      <c r="N24" s="9">
        <v>0</v>
      </c>
      <c r="O24" s="8"/>
      <c r="P24" s="9">
        <v>840</v>
      </c>
      <c r="Q24" s="15">
        <v>5</v>
      </c>
      <c r="R24" s="9">
        <v>144</v>
      </c>
      <c r="S24" s="8" t="s">
        <v>37</v>
      </c>
      <c r="T24" s="9">
        <v>120</v>
      </c>
      <c r="U24" s="18" t="s">
        <v>6932</v>
      </c>
      <c r="V24" s="8"/>
      <c r="W24" s="8"/>
    </row>
    <row r="25" spans="1:23" ht="26.25" thickBot="1">
      <c r="A25" s="8" t="s">
        <v>247</v>
      </c>
      <c r="B25" s="13" t="s">
        <v>282</v>
      </c>
      <c r="C25" s="8" t="s">
        <v>283</v>
      </c>
      <c r="D25" s="8" t="s">
        <v>284</v>
      </c>
      <c r="E25" s="8"/>
      <c r="F25" s="8" t="s">
        <v>196</v>
      </c>
      <c r="G25" s="8"/>
      <c r="H25" s="9">
        <v>9</v>
      </c>
      <c r="I25" s="8" t="s">
        <v>252</v>
      </c>
      <c r="J25" s="8" t="s">
        <v>78</v>
      </c>
      <c r="K25" s="17">
        <v>219</v>
      </c>
      <c r="L25" s="9">
        <v>0</v>
      </c>
      <c r="M25" s="9">
        <v>0</v>
      </c>
      <c r="N25" s="9">
        <v>0</v>
      </c>
      <c r="O25" s="8"/>
      <c r="P25" s="9">
        <v>219</v>
      </c>
      <c r="Q25" s="15">
        <v>1</v>
      </c>
      <c r="R25" s="9">
        <v>144</v>
      </c>
      <c r="S25" s="8" t="s">
        <v>37</v>
      </c>
      <c r="T25" s="9">
        <v>75</v>
      </c>
      <c r="U25" s="18" t="s">
        <v>12002</v>
      </c>
      <c r="V25" s="40">
        <v>45360</v>
      </c>
      <c r="W25" s="8"/>
    </row>
    <row r="26" spans="1:23" ht="13.5" thickBot="1">
      <c r="A26" s="8" t="s">
        <v>247</v>
      </c>
      <c r="B26" s="13" t="s">
        <v>7627</v>
      </c>
      <c r="C26" s="8" t="s">
        <v>4868</v>
      </c>
      <c r="D26" s="8" t="s">
        <v>7628</v>
      </c>
      <c r="E26" s="8"/>
      <c r="F26" s="8" t="s">
        <v>196</v>
      </c>
      <c r="G26" s="8"/>
      <c r="H26" s="9">
        <v>12</v>
      </c>
      <c r="I26" s="8"/>
      <c r="J26" s="8" t="s">
        <v>78</v>
      </c>
      <c r="K26" s="17">
        <v>36</v>
      </c>
      <c r="L26" s="9">
        <v>0</v>
      </c>
      <c r="M26" s="9">
        <v>0</v>
      </c>
      <c r="N26" s="9">
        <v>0</v>
      </c>
      <c r="O26" s="8"/>
      <c r="P26" s="9">
        <v>36</v>
      </c>
      <c r="Q26" s="15">
        <v>0</v>
      </c>
      <c r="R26" s="9">
        <v>120</v>
      </c>
      <c r="S26" s="8" t="s">
        <v>37</v>
      </c>
      <c r="T26" s="17">
        <v>36</v>
      </c>
      <c r="U26" s="8" t="s">
        <v>253</v>
      </c>
      <c r="V26" s="21">
        <v>45440</v>
      </c>
      <c r="W26" s="8"/>
    </row>
    <row r="27" spans="1:23" ht="13.5" thickBot="1">
      <c r="A27" s="8" t="s">
        <v>285</v>
      </c>
      <c r="B27" s="8" t="s">
        <v>286</v>
      </c>
      <c r="C27" s="8" t="s">
        <v>287</v>
      </c>
      <c r="D27" s="8"/>
      <c r="E27" s="8" t="s">
        <v>288</v>
      </c>
      <c r="F27" s="8" t="s">
        <v>36</v>
      </c>
      <c r="G27" s="8">
        <v>107</v>
      </c>
      <c r="H27" s="9">
        <v>1</v>
      </c>
      <c r="I27" s="8"/>
      <c r="J27" s="8" t="s">
        <v>78</v>
      </c>
      <c r="K27" s="17">
        <v>14200</v>
      </c>
      <c r="L27" s="9">
        <v>0</v>
      </c>
      <c r="M27" s="9">
        <v>0</v>
      </c>
      <c r="N27" s="9">
        <v>0</v>
      </c>
      <c r="O27" s="8"/>
      <c r="P27" s="9">
        <v>14200</v>
      </c>
      <c r="Q27" s="15">
        <v>142</v>
      </c>
      <c r="R27" s="9">
        <v>100</v>
      </c>
      <c r="S27" s="8" t="s">
        <v>34</v>
      </c>
      <c r="T27" s="9">
        <v>0</v>
      </c>
      <c r="U27" s="8" t="s">
        <v>289</v>
      </c>
      <c r="V27" s="21"/>
      <c r="W27" s="8"/>
    </row>
    <row r="28" spans="1:23" ht="13.5" thickBot="1">
      <c r="A28" s="8" t="s">
        <v>285</v>
      </c>
      <c r="B28" s="8" t="s">
        <v>290</v>
      </c>
      <c r="C28" s="22" t="s">
        <v>8986</v>
      </c>
      <c r="D28" s="8"/>
      <c r="E28" s="8" t="s">
        <v>291</v>
      </c>
      <c r="F28" s="8" t="s">
        <v>36</v>
      </c>
      <c r="G28" s="8" t="s">
        <v>292</v>
      </c>
      <c r="H28" s="9">
        <v>10</v>
      </c>
      <c r="I28" s="8"/>
      <c r="J28" s="8" t="s">
        <v>78</v>
      </c>
      <c r="K28" s="17">
        <v>90</v>
      </c>
      <c r="L28" s="9">
        <v>0</v>
      </c>
      <c r="M28" s="9">
        <v>0</v>
      </c>
      <c r="N28" s="9">
        <v>0</v>
      </c>
      <c r="O28" s="8"/>
      <c r="P28" s="9">
        <v>90</v>
      </c>
      <c r="Q28" s="15">
        <v>1</v>
      </c>
      <c r="R28" s="9">
        <v>90</v>
      </c>
      <c r="S28" s="8" t="s">
        <v>34</v>
      </c>
      <c r="T28" s="9">
        <v>0</v>
      </c>
      <c r="U28" s="18" t="s">
        <v>35</v>
      </c>
      <c r="V28" s="8"/>
      <c r="W28" s="8"/>
    </row>
    <row r="29" spans="1:23" ht="13.5" thickBot="1">
      <c r="A29" s="8" t="s">
        <v>285</v>
      </c>
      <c r="B29" s="8" t="s">
        <v>293</v>
      </c>
      <c r="C29" s="16" t="s">
        <v>294</v>
      </c>
      <c r="D29" s="8"/>
      <c r="E29" s="8" t="s">
        <v>295</v>
      </c>
      <c r="F29" s="8" t="s">
        <v>36</v>
      </c>
      <c r="G29" s="8">
        <v>106</v>
      </c>
      <c r="H29" s="9">
        <v>11</v>
      </c>
      <c r="I29" s="8"/>
      <c r="J29" s="8" t="s">
        <v>78</v>
      </c>
      <c r="K29" s="17">
        <v>784</v>
      </c>
      <c r="L29" s="9">
        <v>0</v>
      </c>
      <c r="M29" s="9">
        <v>0</v>
      </c>
      <c r="N29" s="9">
        <v>0</v>
      </c>
      <c r="O29" s="8"/>
      <c r="P29" s="9">
        <v>784</v>
      </c>
      <c r="Q29" s="15">
        <v>1</v>
      </c>
      <c r="R29" s="9">
        <v>784</v>
      </c>
      <c r="S29" s="8" t="s">
        <v>34</v>
      </c>
      <c r="T29" s="9">
        <v>0</v>
      </c>
      <c r="U29" s="18" t="s">
        <v>35</v>
      </c>
      <c r="V29" s="8"/>
      <c r="W29" s="8"/>
    </row>
    <row r="30" spans="1:23" ht="13.5" thickBot="1">
      <c r="A30" s="8" t="s">
        <v>285</v>
      </c>
      <c r="B30" s="8" t="s">
        <v>296</v>
      </c>
      <c r="C30" s="23" t="s">
        <v>297</v>
      </c>
      <c r="D30" s="8"/>
      <c r="E30" s="8" t="s">
        <v>298</v>
      </c>
      <c r="F30" s="8" t="s">
        <v>36</v>
      </c>
      <c r="G30" s="8"/>
      <c r="H30" s="9">
        <v>12</v>
      </c>
      <c r="I30" s="8"/>
      <c r="J30" s="8" t="s">
        <v>78</v>
      </c>
      <c r="K30" s="17">
        <v>50</v>
      </c>
      <c r="L30" s="9">
        <v>0</v>
      </c>
      <c r="M30" s="9">
        <v>0</v>
      </c>
      <c r="N30" s="9">
        <v>0</v>
      </c>
      <c r="O30" s="8"/>
      <c r="P30" s="9">
        <v>50</v>
      </c>
      <c r="Q30" s="15">
        <v>1</v>
      </c>
      <c r="R30" s="9">
        <v>50</v>
      </c>
      <c r="S30" s="8" t="s">
        <v>34</v>
      </c>
      <c r="T30" s="9">
        <v>0</v>
      </c>
      <c r="U30" s="18" t="s">
        <v>35</v>
      </c>
      <c r="V30" s="8"/>
      <c r="W30" s="8"/>
    </row>
    <row r="31" spans="1:23" ht="13.5" thickBot="1">
      <c r="A31" s="8" t="s">
        <v>285</v>
      </c>
      <c r="B31" s="8" t="s">
        <v>299</v>
      </c>
      <c r="C31" s="8" t="s">
        <v>300</v>
      </c>
      <c r="D31" s="8"/>
      <c r="E31" s="8" t="s">
        <v>301</v>
      </c>
      <c r="F31" s="8" t="s">
        <v>36</v>
      </c>
      <c r="G31" s="8">
        <v>106</v>
      </c>
      <c r="H31" s="9">
        <v>14</v>
      </c>
      <c r="I31" s="8"/>
      <c r="J31" s="8" t="s">
        <v>78</v>
      </c>
      <c r="K31" s="17">
        <v>2000</v>
      </c>
      <c r="L31" s="9">
        <v>0</v>
      </c>
      <c r="M31" s="9">
        <v>0</v>
      </c>
      <c r="N31" s="9">
        <v>0</v>
      </c>
      <c r="O31" s="8"/>
      <c r="P31" s="9">
        <v>2000</v>
      </c>
      <c r="Q31" s="15">
        <v>4</v>
      </c>
      <c r="R31" s="9">
        <v>500</v>
      </c>
      <c r="S31" s="8" t="s">
        <v>34</v>
      </c>
      <c r="T31" s="9">
        <v>0</v>
      </c>
      <c r="U31" s="18" t="s">
        <v>209</v>
      </c>
      <c r="V31" s="8"/>
      <c r="W31" s="8"/>
    </row>
    <row r="32" spans="1:23" ht="13.5" thickBot="1">
      <c r="A32" s="8" t="s">
        <v>285</v>
      </c>
      <c r="B32" s="8" t="s">
        <v>302</v>
      </c>
      <c r="C32" s="16" t="s">
        <v>303</v>
      </c>
      <c r="D32" s="8"/>
      <c r="E32" s="8" t="s">
        <v>304</v>
      </c>
      <c r="F32" s="8" t="s">
        <v>36</v>
      </c>
      <c r="G32" s="8">
        <v>2000</v>
      </c>
      <c r="H32" s="9">
        <v>15</v>
      </c>
      <c r="I32" s="8"/>
      <c r="J32" s="8" t="s">
        <v>78</v>
      </c>
      <c r="K32" s="17">
        <v>2760</v>
      </c>
      <c r="L32" s="9">
        <v>0</v>
      </c>
      <c r="M32" s="9">
        <v>0</v>
      </c>
      <c r="N32" s="9">
        <v>0</v>
      </c>
      <c r="O32" s="8"/>
      <c r="P32" s="9">
        <v>2760</v>
      </c>
      <c r="Q32" s="15">
        <v>12</v>
      </c>
      <c r="R32" s="9">
        <v>230</v>
      </c>
      <c r="S32" s="8" t="s">
        <v>34</v>
      </c>
      <c r="T32" s="9">
        <v>0</v>
      </c>
      <c r="U32" s="18" t="s">
        <v>305</v>
      </c>
      <c r="V32" s="8"/>
      <c r="W32" s="8"/>
    </row>
    <row r="33" spans="1:23" ht="13.5" thickBot="1">
      <c r="A33" s="8" t="s">
        <v>285</v>
      </c>
      <c r="B33" s="8" t="s">
        <v>306</v>
      </c>
      <c r="C33" s="16" t="s">
        <v>307</v>
      </c>
      <c r="D33" s="8"/>
      <c r="E33" s="8"/>
      <c r="F33" s="8" t="s">
        <v>36</v>
      </c>
      <c r="G33" s="8" t="s">
        <v>308</v>
      </c>
      <c r="H33" s="9">
        <v>16</v>
      </c>
      <c r="I33" s="8"/>
      <c r="J33" s="8" t="s">
        <v>78</v>
      </c>
      <c r="K33" s="17">
        <v>42</v>
      </c>
      <c r="L33" s="9">
        <v>0</v>
      </c>
      <c r="M33" s="9">
        <v>0</v>
      </c>
      <c r="N33" s="9">
        <v>0</v>
      </c>
      <c r="O33" s="8"/>
      <c r="P33" s="9">
        <v>42</v>
      </c>
      <c r="Q33" s="15">
        <v>1</v>
      </c>
      <c r="R33" s="9">
        <v>42</v>
      </c>
      <c r="S33" s="8" t="s">
        <v>34</v>
      </c>
      <c r="T33" s="9">
        <v>0</v>
      </c>
      <c r="U33" s="18" t="s">
        <v>35</v>
      </c>
      <c r="V33" s="8"/>
      <c r="W33" s="8"/>
    </row>
    <row r="34" spans="1:23" ht="13.5" thickBot="1">
      <c r="A34" s="8" t="s">
        <v>285</v>
      </c>
      <c r="B34" s="8" t="s">
        <v>309</v>
      </c>
      <c r="C34" s="8" t="s">
        <v>310</v>
      </c>
      <c r="D34" s="8"/>
      <c r="E34" s="8"/>
      <c r="F34" s="8" t="s">
        <v>36</v>
      </c>
      <c r="G34" s="8">
        <v>56</v>
      </c>
      <c r="H34" s="9">
        <v>17</v>
      </c>
      <c r="I34" s="8"/>
      <c r="J34" s="8" t="s">
        <v>78</v>
      </c>
      <c r="K34" s="17">
        <v>1750</v>
      </c>
      <c r="L34" s="9">
        <v>0</v>
      </c>
      <c r="M34" s="9">
        <v>0</v>
      </c>
      <c r="N34" s="9">
        <v>0</v>
      </c>
      <c r="O34" s="8"/>
      <c r="P34" s="9">
        <v>1750</v>
      </c>
      <c r="Q34" s="15">
        <v>14</v>
      </c>
      <c r="R34" s="9">
        <v>125</v>
      </c>
      <c r="S34" s="8" t="s">
        <v>34</v>
      </c>
      <c r="T34" s="9">
        <v>0</v>
      </c>
      <c r="U34" s="18" t="s">
        <v>311</v>
      </c>
      <c r="V34" s="8"/>
      <c r="W34" s="8"/>
    </row>
    <row r="35" spans="1:23" ht="13.5" thickBot="1">
      <c r="A35" s="8" t="s">
        <v>285</v>
      </c>
      <c r="B35" s="8" t="s">
        <v>312</v>
      </c>
      <c r="C35" s="8" t="s">
        <v>313</v>
      </c>
      <c r="D35" s="8" t="s">
        <v>122</v>
      </c>
      <c r="E35" s="8"/>
      <c r="F35" s="8" t="s">
        <v>36</v>
      </c>
      <c r="G35" s="8">
        <v>58</v>
      </c>
      <c r="H35" s="9">
        <v>18</v>
      </c>
      <c r="I35" s="8"/>
      <c r="J35" s="8" t="s">
        <v>78</v>
      </c>
      <c r="K35" s="17">
        <v>875</v>
      </c>
      <c r="L35" s="9">
        <v>0</v>
      </c>
      <c r="M35" s="9">
        <v>0</v>
      </c>
      <c r="N35" s="9">
        <v>0</v>
      </c>
      <c r="O35" s="8"/>
      <c r="P35" s="9">
        <v>875</v>
      </c>
      <c r="Q35" s="15">
        <v>7</v>
      </c>
      <c r="R35" s="9">
        <v>125</v>
      </c>
      <c r="S35" s="8" t="s">
        <v>34</v>
      </c>
      <c r="T35" s="9">
        <v>0</v>
      </c>
      <c r="U35" s="18" t="s">
        <v>56</v>
      </c>
      <c r="V35" s="8"/>
      <c r="W35" s="8"/>
    </row>
    <row r="36" spans="1:23" ht="13.5" thickBot="1">
      <c r="A36" s="8" t="s">
        <v>285</v>
      </c>
      <c r="B36" s="8" t="s">
        <v>314</v>
      </c>
      <c r="C36" s="8" t="s">
        <v>315</v>
      </c>
      <c r="D36" s="8"/>
      <c r="E36" s="8"/>
      <c r="F36" s="8" t="s">
        <v>36</v>
      </c>
      <c r="G36" s="8"/>
      <c r="H36" s="9">
        <v>19</v>
      </c>
      <c r="I36" s="8"/>
      <c r="J36" s="8" t="s">
        <v>78</v>
      </c>
      <c r="K36" s="17">
        <v>2400</v>
      </c>
      <c r="L36" s="9">
        <v>0</v>
      </c>
      <c r="M36" s="9">
        <v>0</v>
      </c>
      <c r="N36" s="9">
        <v>0</v>
      </c>
      <c r="O36" s="8"/>
      <c r="P36" s="9">
        <v>2400</v>
      </c>
      <c r="Q36" s="15">
        <v>2</v>
      </c>
      <c r="R36" s="9">
        <v>1200</v>
      </c>
      <c r="S36" s="8" t="s">
        <v>37</v>
      </c>
      <c r="T36" s="9">
        <v>0</v>
      </c>
      <c r="U36" s="18" t="s">
        <v>152</v>
      </c>
      <c r="V36" s="8"/>
      <c r="W36" s="8"/>
    </row>
    <row r="37" spans="1:23" ht="13.5" thickBot="1">
      <c r="A37" s="8" t="s">
        <v>285</v>
      </c>
      <c r="B37" s="8" t="s">
        <v>316</v>
      </c>
      <c r="C37" s="8" t="s">
        <v>317</v>
      </c>
      <c r="D37" s="8" t="s">
        <v>122</v>
      </c>
      <c r="E37" s="8" t="s">
        <v>304</v>
      </c>
      <c r="F37" s="8" t="s">
        <v>36</v>
      </c>
      <c r="G37" s="8"/>
      <c r="H37" s="9">
        <v>2</v>
      </c>
      <c r="I37" s="8"/>
      <c r="J37" s="8" t="s">
        <v>78</v>
      </c>
      <c r="K37" s="17">
        <v>180</v>
      </c>
      <c r="L37" s="9">
        <v>0</v>
      </c>
      <c r="M37" s="9">
        <v>0</v>
      </c>
      <c r="N37" s="9">
        <v>0</v>
      </c>
      <c r="O37" s="8"/>
      <c r="P37" s="9">
        <v>180</v>
      </c>
      <c r="Q37" s="15">
        <v>3</v>
      </c>
      <c r="R37" s="9">
        <v>60</v>
      </c>
      <c r="S37" s="8" t="s">
        <v>34</v>
      </c>
      <c r="T37" s="9">
        <v>0</v>
      </c>
      <c r="U37" s="18" t="s">
        <v>318</v>
      </c>
      <c r="V37" s="8"/>
      <c r="W37" s="8"/>
    </row>
    <row r="38" spans="1:23" ht="13.5" thickBot="1">
      <c r="A38" s="8" t="s">
        <v>285</v>
      </c>
      <c r="B38" s="8" t="s">
        <v>319</v>
      </c>
      <c r="C38" s="23" t="s">
        <v>320</v>
      </c>
      <c r="D38" s="8"/>
      <c r="E38" s="8" t="s">
        <v>304</v>
      </c>
      <c r="F38" s="8" t="s">
        <v>36</v>
      </c>
      <c r="G38" s="8" t="s">
        <v>321</v>
      </c>
      <c r="H38" s="9">
        <v>20</v>
      </c>
      <c r="I38" s="8"/>
      <c r="J38" s="8" t="s">
        <v>78</v>
      </c>
      <c r="K38" s="17">
        <v>3000</v>
      </c>
      <c r="L38" s="9">
        <v>0</v>
      </c>
      <c r="M38" s="9">
        <v>0</v>
      </c>
      <c r="N38" s="9">
        <v>0</v>
      </c>
      <c r="O38" s="8"/>
      <c r="P38" s="9">
        <v>3000</v>
      </c>
      <c r="Q38" s="15">
        <v>6</v>
      </c>
      <c r="R38" s="9">
        <v>500</v>
      </c>
      <c r="S38" s="8" t="s">
        <v>37</v>
      </c>
      <c r="T38" s="9">
        <v>0</v>
      </c>
      <c r="U38" s="18" t="s">
        <v>161</v>
      </c>
      <c r="V38" s="8"/>
      <c r="W38" s="8"/>
    </row>
    <row r="39" spans="1:23" ht="13.5" thickBot="1">
      <c r="A39" s="8" t="s">
        <v>285</v>
      </c>
      <c r="B39" s="8" t="s">
        <v>322</v>
      </c>
      <c r="C39" s="16" t="s">
        <v>323</v>
      </c>
      <c r="D39" s="8" t="s">
        <v>42</v>
      </c>
      <c r="E39" s="8" t="s">
        <v>301</v>
      </c>
      <c r="F39" s="8" t="s">
        <v>36</v>
      </c>
      <c r="G39" s="8"/>
      <c r="H39" s="9">
        <v>21</v>
      </c>
      <c r="I39" s="8"/>
      <c r="J39" s="8" t="s">
        <v>78</v>
      </c>
      <c r="K39" s="17">
        <v>240</v>
      </c>
      <c r="L39" s="9">
        <v>0</v>
      </c>
      <c r="M39" s="9">
        <v>0</v>
      </c>
      <c r="N39" s="9">
        <v>0</v>
      </c>
      <c r="O39" s="8"/>
      <c r="P39" s="9">
        <v>240</v>
      </c>
      <c r="Q39" s="15">
        <v>2</v>
      </c>
      <c r="R39" s="9">
        <v>120</v>
      </c>
      <c r="S39" s="8" t="s">
        <v>34</v>
      </c>
      <c r="T39" s="9">
        <v>0</v>
      </c>
      <c r="U39" s="18" t="s">
        <v>81</v>
      </c>
      <c r="V39" s="8"/>
      <c r="W39" s="8"/>
    </row>
    <row r="40" spans="1:23" ht="13.5" thickBot="1">
      <c r="A40" s="8" t="s">
        <v>285</v>
      </c>
      <c r="B40" s="8" t="s">
        <v>324</v>
      </c>
      <c r="C40" s="16" t="s">
        <v>325</v>
      </c>
      <c r="D40" s="8" t="s">
        <v>42</v>
      </c>
      <c r="E40" s="8" t="s">
        <v>295</v>
      </c>
      <c r="F40" s="8" t="s">
        <v>36</v>
      </c>
      <c r="G40" s="8"/>
      <c r="H40" s="9">
        <v>22</v>
      </c>
      <c r="I40" s="8"/>
      <c r="J40" s="8" t="s">
        <v>78</v>
      </c>
      <c r="K40" s="17">
        <v>600</v>
      </c>
      <c r="L40" s="9">
        <v>0</v>
      </c>
      <c r="M40" s="9">
        <v>0</v>
      </c>
      <c r="N40" s="9">
        <v>0</v>
      </c>
      <c r="O40" s="8"/>
      <c r="P40" s="9">
        <v>600</v>
      </c>
      <c r="Q40" s="15">
        <v>5</v>
      </c>
      <c r="R40" s="9">
        <v>120</v>
      </c>
      <c r="S40" s="8" t="s">
        <v>34</v>
      </c>
      <c r="T40" s="9">
        <v>0</v>
      </c>
      <c r="U40" s="18" t="s">
        <v>57</v>
      </c>
      <c r="V40" s="8"/>
      <c r="W40" s="8"/>
    </row>
    <row r="41" spans="1:23" ht="13.5" thickBot="1">
      <c r="A41" s="8" t="s">
        <v>285</v>
      </c>
      <c r="B41" s="8" t="s">
        <v>326</v>
      </c>
      <c r="C41" s="16" t="s">
        <v>327</v>
      </c>
      <c r="D41" s="8" t="s">
        <v>142</v>
      </c>
      <c r="E41" s="8" t="s">
        <v>295</v>
      </c>
      <c r="F41" s="8" t="s">
        <v>36</v>
      </c>
      <c r="G41" s="8"/>
      <c r="H41" s="9">
        <v>23</v>
      </c>
      <c r="I41" s="8"/>
      <c r="J41" s="8" t="s">
        <v>78</v>
      </c>
      <c r="K41" s="17">
        <v>600</v>
      </c>
      <c r="L41" s="9">
        <v>0</v>
      </c>
      <c r="M41" s="9">
        <v>0</v>
      </c>
      <c r="N41" s="9">
        <v>0</v>
      </c>
      <c r="O41" s="8"/>
      <c r="P41" s="9">
        <v>600</v>
      </c>
      <c r="Q41" s="15">
        <v>5</v>
      </c>
      <c r="R41" s="9">
        <v>120</v>
      </c>
      <c r="S41" s="8" t="s">
        <v>34</v>
      </c>
      <c r="T41" s="9">
        <v>0</v>
      </c>
      <c r="U41" s="18" t="s">
        <v>57</v>
      </c>
      <c r="V41" s="8"/>
      <c r="W41" s="8"/>
    </row>
    <row r="42" spans="1:23" ht="13.5" thickBot="1">
      <c r="A42" s="8" t="s">
        <v>285</v>
      </c>
      <c r="B42" s="8" t="s">
        <v>328</v>
      </c>
      <c r="C42" s="16" t="s">
        <v>329</v>
      </c>
      <c r="D42" s="8" t="s">
        <v>122</v>
      </c>
      <c r="E42" s="8" t="s">
        <v>295</v>
      </c>
      <c r="F42" s="8" t="s">
        <v>36</v>
      </c>
      <c r="G42" s="8"/>
      <c r="H42" s="9">
        <v>24</v>
      </c>
      <c r="I42" s="8"/>
      <c r="J42" s="8" t="s">
        <v>78</v>
      </c>
      <c r="K42" s="17">
        <v>864</v>
      </c>
      <c r="L42" s="9">
        <v>0</v>
      </c>
      <c r="M42" s="9">
        <v>0</v>
      </c>
      <c r="N42" s="9">
        <v>0</v>
      </c>
      <c r="O42" s="8"/>
      <c r="P42" s="9">
        <v>864</v>
      </c>
      <c r="Q42" s="15">
        <v>9</v>
      </c>
      <c r="R42" s="9">
        <v>96</v>
      </c>
      <c r="S42" s="8" t="s">
        <v>34</v>
      </c>
      <c r="T42" s="9">
        <v>0</v>
      </c>
      <c r="U42" s="18" t="s">
        <v>330</v>
      </c>
      <c r="V42" s="8"/>
      <c r="W42" s="8"/>
    </row>
    <row r="43" spans="1:23" ht="13.5" thickBot="1">
      <c r="A43" s="8" t="s">
        <v>285</v>
      </c>
      <c r="B43" s="8" t="s">
        <v>331</v>
      </c>
      <c r="C43" s="16" t="s">
        <v>332</v>
      </c>
      <c r="D43" s="8" t="s">
        <v>122</v>
      </c>
      <c r="E43" s="8" t="s">
        <v>295</v>
      </c>
      <c r="F43" s="8" t="s">
        <v>36</v>
      </c>
      <c r="G43" s="8"/>
      <c r="H43" s="9">
        <v>13</v>
      </c>
      <c r="I43" s="8"/>
      <c r="J43" s="8" t="s">
        <v>78</v>
      </c>
      <c r="K43" s="17">
        <v>1000</v>
      </c>
      <c r="L43" s="9">
        <v>0</v>
      </c>
      <c r="M43" s="9">
        <v>0</v>
      </c>
      <c r="N43" s="9">
        <v>0</v>
      </c>
      <c r="O43" s="8"/>
      <c r="P43" s="9">
        <v>1000</v>
      </c>
      <c r="Q43" s="15">
        <v>1</v>
      </c>
      <c r="R43" s="9">
        <v>1000</v>
      </c>
      <c r="S43" s="8" t="s">
        <v>37</v>
      </c>
      <c r="T43" s="9">
        <v>0</v>
      </c>
      <c r="U43" s="18" t="s">
        <v>102</v>
      </c>
      <c r="V43" s="8"/>
      <c r="W43" s="8"/>
    </row>
    <row r="44" spans="1:23" ht="13.5" thickBot="1">
      <c r="A44" s="8" t="s">
        <v>285</v>
      </c>
      <c r="B44" s="8" t="s">
        <v>333</v>
      </c>
      <c r="C44" s="16" t="s">
        <v>334</v>
      </c>
      <c r="D44" s="8" t="s">
        <v>122</v>
      </c>
      <c r="E44" s="8" t="s">
        <v>335</v>
      </c>
      <c r="F44" s="8" t="s">
        <v>36</v>
      </c>
      <c r="G44" s="8"/>
      <c r="H44" s="9">
        <v>3</v>
      </c>
      <c r="I44" s="8"/>
      <c r="J44" s="8" t="s">
        <v>78</v>
      </c>
      <c r="K44" s="17">
        <v>120</v>
      </c>
      <c r="L44" s="9">
        <v>0</v>
      </c>
      <c r="M44" s="9">
        <v>0</v>
      </c>
      <c r="N44" s="9">
        <v>0</v>
      </c>
      <c r="O44" s="8"/>
      <c r="P44" s="9">
        <v>120</v>
      </c>
      <c r="Q44" s="15">
        <v>2</v>
      </c>
      <c r="R44" s="9">
        <v>60</v>
      </c>
      <c r="S44" s="8" t="s">
        <v>34</v>
      </c>
      <c r="T44" s="9">
        <v>0</v>
      </c>
      <c r="U44" s="18" t="s">
        <v>81</v>
      </c>
      <c r="V44" s="8"/>
      <c r="W44" s="8"/>
    </row>
    <row r="45" spans="1:23" ht="13.5" thickBot="1">
      <c r="A45" s="8" t="s">
        <v>285</v>
      </c>
      <c r="B45" s="8" t="s">
        <v>336</v>
      </c>
      <c r="C45" s="23" t="s">
        <v>337</v>
      </c>
      <c r="D45" s="8"/>
      <c r="E45" s="8" t="s">
        <v>295</v>
      </c>
      <c r="F45" s="8" t="s">
        <v>36</v>
      </c>
      <c r="G45" s="8">
        <v>106</v>
      </c>
      <c r="H45" s="9">
        <v>4</v>
      </c>
      <c r="I45" s="8"/>
      <c r="J45" s="8" t="s">
        <v>78</v>
      </c>
      <c r="K45" s="17">
        <v>784</v>
      </c>
      <c r="L45" s="9">
        <v>0</v>
      </c>
      <c r="M45" s="9">
        <v>0</v>
      </c>
      <c r="N45" s="9">
        <v>0</v>
      </c>
      <c r="O45" s="8"/>
      <c r="P45" s="9">
        <v>784</v>
      </c>
      <c r="Q45" s="15">
        <v>1</v>
      </c>
      <c r="R45" s="9">
        <v>784</v>
      </c>
      <c r="S45" s="8" t="s">
        <v>34</v>
      </c>
      <c r="T45" s="9">
        <v>0</v>
      </c>
      <c r="U45" s="18" t="s">
        <v>35</v>
      </c>
      <c r="V45" s="8"/>
      <c r="W45" s="8"/>
    </row>
    <row r="46" spans="1:23" ht="13.5" thickBot="1">
      <c r="A46" s="8" t="s">
        <v>285</v>
      </c>
      <c r="B46" s="8" t="s">
        <v>338</v>
      </c>
      <c r="C46" s="16" t="s">
        <v>339</v>
      </c>
      <c r="D46" s="8" t="s">
        <v>122</v>
      </c>
      <c r="E46" s="8" t="s">
        <v>304</v>
      </c>
      <c r="F46" s="8" t="s">
        <v>36</v>
      </c>
      <c r="G46" s="8"/>
      <c r="H46" s="9">
        <v>5</v>
      </c>
      <c r="I46" s="8"/>
      <c r="J46" s="8" t="s">
        <v>78</v>
      </c>
      <c r="K46" s="17">
        <v>360</v>
      </c>
      <c r="L46" s="9">
        <v>0</v>
      </c>
      <c r="M46" s="9">
        <v>0</v>
      </c>
      <c r="N46" s="9">
        <v>0</v>
      </c>
      <c r="O46" s="8"/>
      <c r="P46" s="9">
        <v>360</v>
      </c>
      <c r="Q46" s="15">
        <v>6</v>
      </c>
      <c r="R46" s="9">
        <v>60</v>
      </c>
      <c r="S46" s="8" t="s">
        <v>34</v>
      </c>
      <c r="T46" s="9">
        <v>0</v>
      </c>
      <c r="U46" s="18" t="s">
        <v>340</v>
      </c>
      <c r="V46" s="8"/>
      <c r="W46" s="8"/>
    </row>
    <row r="47" spans="1:23" ht="13.5" thickBot="1">
      <c r="A47" s="8" t="s">
        <v>285</v>
      </c>
      <c r="B47" s="8" t="s">
        <v>341</v>
      </c>
      <c r="C47" s="23" t="s">
        <v>342</v>
      </c>
      <c r="D47" s="8" t="s">
        <v>122</v>
      </c>
      <c r="E47" s="8" t="s">
        <v>343</v>
      </c>
      <c r="F47" s="8" t="s">
        <v>36</v>
      </c>
      <c r="G47" s="8"/>
      <c r="H47" s="9">
        <v>6</v>
      </c>
      <c r="I47" s="8"/>
      <c r="J47" s="8" t="s">
        <v>78</v>
      </c>
      <c r="K47" s="17">
        <v>240</v>
      </c>
      <c r="L47" s="9">
        <v>0</v>
      </c>
      <c r="M47" s="9">
        <v>0</v>
      </c>
      <c r="N47" s="9">
        <v>0</v>
      </c>
      <c r="O47" s="8"/>
      <c r="P47" s="9">
        <v>240</v>
      </c>
      <c r="Q47" s="15">
        <v>4</v>
      </c>
      <c r="R47" s="9">
        <v>60</v>
      </c>
      <c r="S47" s="8" t="s">
        <v>34</v>
      </c>
      <c r="T47" s="9">
        <v>0</v>
      </c>
      <c r="U47" s="18" t="s">
        <v>209</v>
      </c>
      <c r="V47" s="8"/>
      <c r="W47" s="8"/>
    </row>
    <row r="48" spans="1:23" ht="13.5" thickBot="1">
      <c r="A48" s="8" t="s">
        <v>285</v>
      </c>
      <c r="B48" s="8" t="s">
        <v>344</v>
      </c>
      <c r="C48" s="23" t="s">
        <v>345</v>
      </c>
      <c r="D48" s="8" t="s">
        <v>122</v>
      </c>
      <c r="E48" s="8" t="s">
        <v>335</v>
      </c>
      <c r="F48" s="8" t="s">
        <v>36</v>
      </c>
      <c r="G48" s="8"/>
      <c r="H48" s="9">
        <v>7</v>
      </c>
      <c r="I48" s="8"/>
      <c r="J48" s="8" t="s">
        <v>78</v>
      </c>
      <c r="K48" s="17">
        <v>360</v>
      </c>
      <c r="L48" s="9">
        <v>0</v>
      </c>
      <c r="M48" s="9">
        <v>0</v>
      </c>
      <c r="N48" s="9">
        <v>0</v>
      </c>
      <c r="O48" s="8"/>
      <c r="P48" s="9">
        <v>360</v>
      </c>
      <c r="Q48" s="15">
        <v>6</v>
      </c>
      <c r="R48" s="9">
        <v>60</v>
      </c>
      <c r="S48" s="8" t="s">
        <v>34</v>
      </c>
      <c r="T48" s="9">
        <v>0</v>
      </c>
      <c r="U48" s="18" t="s">
        <v>340</v>
      </c>
      <c r="V48" s="8"/>
      <c r="W48" s="8"/>
    </row>
    <row r="49" spans="1:23" ht="13.5" thickBot="1">
      <c r="A49" s="8" t="s">
        <v>285</v>
      </c>
      <c r="B49" s="8" t="s">
        <v>346</v>
      </c>
      <c r="C49" s="23" t="s">
        <v>347</v>
      </c>
      <c r="D49" s="8" t="s">
        <v>142</v>
      </c>
      <c r="E49" s="8" t="s">
        <v>301</v>
      </c>
      <c r="F49" s="8" t="s">
        <v>36</v>
      </c>
      <c r="G49" s="8"/>
      <c r="H49" s="9">
        <v>8</v>
      </c>
      <c r="I49" s="8"/>
      <c r="J49" s="8" t="s">
        <v>78</v>
      </c>
      <c r="K49" s="17">
        <v>120</v>
      </c>
      <c r="L49" s="9">
        <v>0</v>
      </c>
      <c r="M49" s="9">
        <v>0</v>
      </c>
      <c r="N49" s="9">
        <v>0</v>
      </c>
      <c r="O49" s="8"/>
      <c r="P49" s="9">
        <v>120</v>
      </c>
      <c r="Q49" s="15">
        <v>1</v>
      </c>
      <c r="R49" s="9">
        <v>120</v>
      </c>
      <c r="S49" s="8" t="s">
        <v>34</v>
      </c>
      <c r="T49" s="9">
        <v>0</v>
      </c>
      <c r="U49" s="18" t="s">
        <v>35</v>
      </c>
      <c r="V49" s="8"/>
      <c r="W49" s="8"/>
    </row>
    <row r="50" spans="1:23" ht="13.5" thickBot="1">
      <c r="A50" s="8" t="s">
        <v>285</v>
      </c>
      <c r="B50" s="8" t="s">
        <v>348</v>
      </c>
      <c r="C50" s="16" t="s">
        <v>349</v>
      </c>
      <c r="D50" s="8"/>
      <c r="E50" s="8" t="s">
        <v>291</v>
      </c>
      <c r="F50" s="8" t="s">
        <v>36</v>
      </c>
      <c r="G50" s="8" t="s">
        <v>350</v>
      </c>
      <c r="H50" s="9">
        <v>9</v>
      </c>
      <c r="I50" s="8"/>
      <c r="J50" s="8" t="s">
        <v>78</v>
      </c>
      <c r="K50" s="17">
        <v>90</v>
      </c>
      <c r="L50" s="9">
        <v>0</v>
      </c>
      <c r="M50" s="9">
        <v>0</v>
      </c>
      <c r="N50" s="9">
        <v>0</v>
      </c>
      <c r="O50" s="8"/>
      <c r="P50" s="9">
        <v>90</v>
      </c>
      <c r="Q50" s="15">
        <v>1</v>
      </c>
      <c r="R50" s="9">
        <v>90</v>
      </c>
      <c r="S50" s="8" t="s">
        <v>34</v>
      </c>
      <c r="T50" s="9">
        <v>0</v>
      </c>
      <c r="U50" s="18" t="s">
        <v>35</v>
      </c>
      <c r="V50" s="8"/>
      <c r="W50" s="8"/>
    </row>
    <row r="51" spans="1:23" ht="13.5" thickBot="1">
      <c r="A51" s="8" t="s">
        <v>351</v>
      </c>
      <c r="B51" s="8" t="s">
        <v>352</v>
      </c>
      <c r="C51" s="16" t="s">
        <v>8987</v>
      </c>
      <c r="D51" s="8"/>
      <c r="E51" s="8" t="s">
        <v>353</v>
      </c>
      <c r="F51" s="8" t="s">
        <v>36</v>
      </c>
      <c r="G51" s="8"/>
      <c r="H51" s="9">
        <v>1</v>
      </c>
      <c r="I51" s="8"/>
      <c r="J51" s="8" t="s">
        <v>78</v>
      </c>
      <c r="K51" s="17">
        <v>60</v>
      </c>
      <c r="L51" s="9">
        <v>0</v>
      </c>
      <c r="M51" s="9">
        <v>0</v>
      </c>
      <c r="N51" s="9">
        <v>0</v>
      </c>
      <c r="O51" s="8"/>
      <c r="P51" s="9">
        <v>60</v>
      </c>
      <c r="Q51" s="15">
        <v>1</v>
      </c>
      <c r="R51" s="9">
        <v>60</v>
      </c>
      <c r="S51" s="8" t="s">
        <v>37</v>
      </c>
      <c r="T51" s="9">
        <v>0</v>
      </c>
      <c r="U51" s="18" t="s">
        <v>102</v>
      </c>
      <c r="V51" s="8"/>
      <c r="W51" s="8"/>
    </row>
    <row r="52" spans="1:23" ht="64.5" thickBot="1">
      <c r="A52" s="8" t="s">
        <v>351</v>
      </c>
      <c r="B52" s="8" t="s">
        <v>354</v>
      </c>
      <c r="C52" s="8" t="s">
        <v>355</v>
      </c>
      <c r="D52" s="8"/>
      <c r="E52" s="8"/>
      <c r="F52" s="8" t="s">
        <v>36</v>
      </c>
      <c r="G52" s="8"/>
      <c r="H52" s="9">
        <v>10</v>
      </c>
      <c r="I52" s="8"/>
      <c r="J52" s="8" t="s">
        <v>78</v>
      </c>
      <c r="K52" s="17">
        <v>41</v>
      </c>
      <c r="L52" s="9">
        <v>0</v>
      </c>
      <c r="M52" s="9">
        <v>0</v>
      </c>
      <c r="N52" s="9">
        <v>0</v>
      </c>
      <c r="O52" s="8"/>
      <c r="P52" s="9">
        <v>41</v>
      </c>
      <c r="Q52" s="15">
        <v>0</v>
      </c>
      <c r="R52" s="9">
        <v>120</v>
      </c>
      <c r="S52" s="8" t="s">
        <v>37</v>
      </c>
      <c r="T52" s="9">
        <v>41</v>
      </c>
      <c r="U52" s="18" t="s">
        <v>8485</v>
      </c>
      <c r="V52" s="40">
        <v>45363</v>
      </c>
      <c r="W52" s="8" t="s">
        <v>8217</v>
      </c>
    </row>
    <row r="53" spans="1:23" ht="13.5" thickBot="1">
      <c r="A53" s="8" t="s">
        <v>351</v>
      </c>
      <c r="B53" s="13" t="s">
        <v>357</v>
      </c>
      <c r="C53" s="8" t="s">
        <v>358</v>
      </c>
      <c r="D53" s="8"/>
      <c r="E53" s="8"/>
      <c r="F53" s="8" t="s">
        <v>36</v>
      </c>
      <c r="G53" s="8">
        <v>2960</v>
      </c>
      <c r="H53" s="9">
        <v>11</v>
      </c>
      <c r="I53" s="8"/>
      <c r="J53" s="8" t="s">
        <v>78</v>
      </c>
      <c r="K53" s="24">
        <v>0</v>
      </c>
      <c r="L53" s="9">
        <v>0</v>
      </c>
      <c r="M53" s="9">
        <v>0</v>
      </c>
      <c r="N53" s="9">
        <v>0</v>
      </c>
      <c r="O53" s="8"/>
      <c r="P53" s="9">
        <v>0</v>
      </c>
      <c r="Q53" s="15">
        <v>0</v>
      </c>
      <c r="R53" s="9">
        <v>260</v>
      </c>
      <c r="S53" s="8" t="s">
        <v>37</v>
      </c>
      <c r="T53" s="9">
        <v>0</v>
      </c>
      <c r="U53" s="8" t="s">
        <v>39</v>
      </c>
      <c r="V53" s="21">
        <v>45371</v>
      </c>
      <c r="W53" s="18" t="s">
        <v>10093</v>
      </c>
    </row>
    <row r="54" spans="1:23" ht="13.5" thickBot="1">
      <c r="A54" s="8" t="s">
        <v>351</v>
      </c>
      <c r="B54" s="13" t="s">
        <v>360</v>
      </c>
      <c r="C54" s="8" t="s">
        <v>361</v>
      </c>
      <c r="D54" s="8"/>
      <c r="E54" s="8"/>
      <c r="F54" s="8" t="s">
        <v>36</v>
      </c>
      <c r="G54" s="9"/>
      <c r="H54" s="9">
        <v>2</v>
      </c>
      <c r="I54" s="8"/>
      <c r="J54" s="8" t="s">
        <v>78</v>
      </c>
      <c r="K54" s="24">
        <v>160</v>
      </c>
      <c r="L54" s="9">
        <v>0</v>
      </c>
      <c r="M54" s="9">
        <v>0</v>
      </c>
      <c r="N54" s="9">
        <v>0</v>
      </c>
      <c r="O54" s="8"/>
      <c r="P54" s="9">
        <v>160</v>
      </c>
      <c r="Q54" s="15">
        <v>1</v>
      </c>
      <c r="R54" s="9">
        <v>160</v>
      </c>
      <c r="S54" s="8" t="s">
        <v>37</v>
      </c>
      <c r="T54" s="17">
        <v>0</v>
      </c>
      <c r="U54" s="8" t="s">
        <v>102</v>
      </c>
      <c r="V54" s="21"/>
      <c r="W54" s="18"/>
    </row>
    <row r="55" spans="1:23" ht="13.5" thickBot="1">
      <c r="A55" s="8" t="s">
        <v>351</v>
      </c>
      <c r="B55" s="8" t="s">
        <v>362</v>
      </c>
      <c r="C55" s="16" t="s">
        <v>363</v>
      </c>
      <c r="D55" s="8"/>
      <c r="E55" s="8" t="s">
        <v>353</v>
      </c>
      <c r="F55" s="8" t="s">
        <v>36</v>
      </c>
      <c r="G55" s="8" t="s">
        <v>364</v>
      </c>
      <c r="H55" s="9">
        <v>3</v>
      </c>
      <c r="I55" s="8"/>
      <c r="J55" s="8" t="s">
        <v>78</v>
      </c>
      <c r="K55" s="17">
        <v>108</v>
      </c>
      <c r="L55" s="9">
        <v>0</v>
      </c>
      <c r="M55" s="9">
        <v>0</v>
      </c>
      <c r="N55" s="9">
        <v>0</v>
      </c>
      <c r="O55" s="8"/>
      <c r="P55" s="9">
        <v>108</v>
      </c>
      <c r="Q55" s="15">
        <v>0</v>
      </c>
      <c r="R55" s="9">
        <v>120</v>
      </c>
      <c r="S55" s="8" t="s">
        <v>37</v>
      </c>
      <c r="T55" s="9">
        <v>108</v>
      </c>
      <c r="U55" s="18" t="s">
        <v>8702</v>
      </c>
      <c r="V55" s="8"/>
      <c r="W55" s="8"/>
    </row>
    <row r="56" spans="1:23" ht="13.5" thickBot="1">
      <c r="A56" s="8" t="s">
        <v>351</v>
      </c>
      <c r="B56" s="8" t="s">
        <v>365</v>
      </c>
      <c r="C56" s="16" t="s">
        <v>366</v>
      </c>
      <c r="D56" s="8"/>
      <c r="E56" s="8"/>
      <c r="F56" s="8" t="s">
        <v>36</v>
      </c>
      <c r="G56" s="8"/>
      <c r="H56" s="9">
        <v>4</v>
      </c>
      <c r="I56" s="8"/>
      <c r="J56" s="8" t="s">
        <v>78</v>
      </c>
      <c r="K56" s="17">
        <v>600</v>
      </c>
      <c r="L56" s="9">
        <v>0</v>
      </c>
      <c r="M56" s="9">
        <v>0</v>
      </c>
      <c r="N56" s="9">
        <v>0</v>
      </c>
      <c r="O56" s="8"/>
      <c r="P56" s="9">
        <v>600</v>
      </c>
      <c r="Q56" s="15">
        <v>2</v>
      </c>
      <c r="R56" s="9">
        <v>300</v>
      </c>
      <c r="S56" s="8" t="s">
        <v>37</v>
      </c>
      <c r="T56" s="9">
        <v>0</v>
      </c>
      <c r="U56" s="18" t="s">
        <v>152</v>
      </c>
      <c r="V56" s="8"/>
      <c r="W56" s="8"/>
    </row>
    <row r="57" spans="1:23" ht="13.5" thickBot="1">
      <c r="A57" s="8" t="s">
        <v>351</v>
      </c>
      <c r="B57" s="8" t="s">
        <v>367</v>
      </c>
      <c r="C57" s="16" t="s">
        <v>368</v>
      </c>
      <c r="D57" s="8"/>
      <c r="E57" s="8" t="s">
        <v>369</v>
      </c>
      <c r="F57" s="8" t="s">
        <v>36</v>
      </c>
      <c r="G57" s="8">
        <v>513</v>
      </c>
      <c r="H57" s="9">
        <v>5</v>
      </c>
      <c r="I57" s="8"/>
      <c r="J57" s="8" t="s">
        <v>78</v>
      </c>
      <c r="K57" s="17">
        <v>740</v>
      </c>
      <c r="L57" s="9">
        <v>0</v>
      </c>
      <c r="M57" s="9">
        <v>0</v>
      </c>
      <c r="N57" s="9">
        <v>0</v>
      </c>
      <c r="O57" s="8"/>
      <c r="P57" s="9">
        <v>740</v>
      </c>
      <c r="Q57" s="15">
        <v>3</v>
      </c>
      <c r="R57" s="9">
        <v>200</v>
      </c>
      <c r="S57" s="8" t="s">
        <v>37</v>
      </c>
      <c r="T57" s="9">
        <v>140</v>
      </c>
      <c r="U57" s="18" t="s">
        <v>12003</v>
      </c>
      <c r="V57" s="8"/>
      <c r="W57" s="8"/>
    </row>
    <row r="58" spans="1:23" ht="64.5" thickBot="1">
      <c r="A58" s="8" t="s">
        <v>351</v>
      </c>
      <c r="B58" s="8" t="s">
        <v>370</v>
      </c>
      <c r="C58" s="16" t="s">
        <v>371</v>
      </c>
      <c r="D58" s="8" t="s">
        <v>42</v>
      </c>
      <c r="E58" s="8" t="s">
        <v>372</v>
      </c>
      <c r="F58" s="8" t="s">
        <v>36</v>
      </c>
      <c r="G58" s="8"/>
      <c r="H58" s="9">
        <v>6</v>
      </c>
      <c r="I58" s="8"/>
      <c r="J58" s="8" t="s">
        <v>78</v>
      </c>
      <c r="K58" s="17">
        <v>276</v>
      </c>
      <c r="L58" s="9">
        <v>0</v>
      </c>
      <c r="M58" s="9">
        <v>0</v>
      </c>
      <c r="N58" s="9">
        <v>0</v>
      </c>
      <c r="O58" s="8"/>
      <c r="P58" s="9">
        <v>276</v>
      </c>
      <c r="Q58" s="15">
        <v>1</v>
      </c>
      <c r="R58" s="9">
        <v>270</v>
      </c>
      <c r="S58" s="8" t="s">
        <v>37</v>
      </c>
      <c r="T58" s="9">
        <v>6</v>
      </c>
      <c r="U58" s="18" t="s">
        <v>8218</v>
      </c>
      <c r="V58" s="40">
        <v>45364</v>
      </c>
      <c r="W58" s="8" t="s">
        <v>8217</v>
      </c>
    </row>
    <row r="59" spans="1:23" ht="13.5" thickBot="1">
      <c r="A59" s="8" t="s">
        <v>351</v>
      </c>
      <c r="B59" s="13" t="s">
        <v>373</v>
      </c>
      <c r="C59" s="16" t="s">
        <v>374</v>
      </c>
      <c r="D59" s="8"/>
      <c r="E59" s="8" t="s">
        <v>375</v>
      </c>
      <c r="F59" s="8" t="s">
        <v>36</v>
      </c>
      <c r="G59" s="8">
        <v>335</v>
      </c>
      <c r="H59" s="9">
        <v>7</v>
      </c>
      <c r="I59" s="8"/>
      <c r="J59" s="8" t="s">
        <v>78</v>
      </c>
      <c r="K59" s="24">
        <v>8</v>
      </c>
      <c r="L59" s="9">
        <v>0</v>
      </c>
      <c r="M59" s="9">
        <v>0</v>
      </c>
      <c r="N59" s="9">
        <v>0</v>
      </c>
      <c r="O59" s="8"/>
      <c r="P59" s="9">
        <v>8</v>
      </c>
      <c r="Q59" s="15">
        <v>0</v>
      </c>
      <c r="R59" s="9">
        <v>160</v>
      </c>
      <c r="S59" s="8" t="s">
        <v>37</v>
      </c>
      <c r="T59" s="9">
        <v>8</v>
      </c>
      <c r="U59" s="8" t="s">
        <v>8698</v>
      </c>
      <c r="V59" s="21"/>
      <c r="W59" s="18" t="s">
        <v>8217</v>
      </c>
    </row>
    <row r="60" spans="1:23" ht="13.5" thickBot="1">
      <c r="A60" s="8" t="s">
        <v>351</v>
      </c>
      <c r="B60" s="13" t="s">
        <v>376</v>
      </c>
      <c r="C60" s="16" t="s">
        <v>377</v>
      </c>
      <c r="D60" s="8" t="s">
        <v>122</v>
      </c>
      <c r="E60" s="8"/>
      <c r="F60" s="8" t="s">
        <v>36</v>
      </c>
      <c r="G60" s="8" t="s">
        <v>378</v>
      </c>
      <c r="H60" s="9">
        <v>8</v>
      </c>
      <c r="I60" s="8"/>
      <c r="J60" s="8" t="s">
        <v>78</v>
      </c>
      <c r="K60" s="24">
        <v>61</v>
      </c>
      <c r="L60" s="9">
        <v>0</v>
      </c>
      <c r="M60" s="9">
        <v>0</v>
      </c>
      <c r="N60" s="9">
        <v>0</v>
      </c>
      <c r="O60" s="8"/>
      <c r="P60" s="9">
        <v>61</v>
      </c>
      <c r="Q60" s="15">
        <v>1</v>
      </c>
      <c r="R60" s="9">
        <v>60</v>
      </c>
      <c r="S60" s="8" t="s">
        <v>37</v>
      </c>
      <c r="T60" s="9">
        <v>1</v>
      </c>
      <c r="U60" s="18" t="s">
        <v>8988</v>
      </c>
      <c r="V60" s="40">
        <v>45363</v>
      </c>
      <c r="W60" s="18" t="s">
        <v>8217</v>
      </c>
    </row>
    <row r="61" spans="1:23" ht="13.5" thickBot="1">
      <c r="A61" s="8" t="s">
        <v>351</v>
      </c>
      <c r="B61" s="13" t="s">
        <v>379</v>
      </c>
      <c r="C61" s="16" t="s">
        <v>380</v>
      </c>
      <c r="D61" s="8"/>
      <c r="E61" s="8"/>
      <c r="F61" s="8" t="s">
        <v>36</v>
      </c>
      <c r="G61" s="8" t="s">
        <v>381</v>
      </c>
      <c r="H61" s="9">
        <v>9</v>
      </c>
      <c r="I61" s="8"/>
      <c r="J61" s="8" t="s">
        <v>78</v>
      </c>
      <c r="K61" s="24">
        <v>121</v>
      </c>
      <c r="L61" s="9">
        <v>0</v>
      </c>
      <c r="M61" s="9">
        <v>0</v>
      </c>
      <c r="N61" s="9">
        <v>0</v>
      </c>
      <c r="O61" s="8"/>
      <c r="P61" s="9">
        <v>121</v>
      </c>
      <c r="Q61" s="15">
        <v>1</v>
      </c>
      <c r="R61" s="9">
        <v>108</v>
      </c>
      <c r="S61" s="8" t="s">
        <v>37</v>
      </c>
      <c r="T61" s="9">
        <v>13</v>
      </c>
      <c r="U61" s="8" t="s">
        <v>10094</v>
      </c>
      <c r="V61" s="21">
        <v>45363</v>
      </c>
      <c r="W61" s="18" t="s">
        <v>8217</v>
      </c>
    </row>
    <row r="62" spans="1:23" ht="13.5" thickBot="1">
      <c r="A62" s="8" t="s">
        <v>351</v>
      </c>
      <c r="B62" s="13" t="s">
        <v>382</v>
      </c>
      <c r="C62" s="16" t="s">
        <v>383</v>
      </c>
      <c r="D62" s="8"/>
      <c r="E62" s="8"/>
      <c r="F62" s="14" t="s">
        <v>36</v>
      </c>
      <c r="G62" s="14" t="s">
        <v>384</v>
      </c>
      <c r="H62" s="9">
        <v>12</v>
      </c>
      <c r="I62" s="8"/>
      <c r="J62" s="8" t="s">
        <v>78</v>
      </c>
      <c r="K62" s="24">
        <v>0</v>
      </c>
      <c r="L62" s="9">
        <v>0</v>
      </c>
      <c r="M62" s="9">
        <v>0</v>
      </c>
      <c r="N62" s="9">
        <v>0</v>
      </c>
      <c r="O62" s="8"/>
      <c r="P62" s="9">
        <v>0</v>
      </c>
      <c r="Q62" s="15">
        <v>0</v>
      </c>
      <c r="R62" s="9">
        <v>90</v>
      </c>
      <c r="S62" s="8" t="s">
        <v>37</v>
      </c>
      <c r="T62" s="9">
        <v>0</v>
      </c>
      <c r="U62" s="8" t="s">
        <v>39</v>
      </c>
      <c r="V62" s="21">
        <v>45372</v>
      </c>
      <c r="W62" s="18" t="s">
        <v>10093</v>
      </c>
    </row>
    <row r="63" spans="1:23" ht="13.5" thickBot="1">
      <c r="A63" s="8" t="s">
        <v>351</v>
      </c>
      <c r="B63" s="13" t="s">
        <v>6671</v>
      </c>
      <c r="C63" s="8" t="s">
        <v>4882</v>
      </c>
      <c r="D63" s="8" t="s">
        <v>42</v>
      </c>
      <c r="E63" s="8"/>
      <c r="F63" s="8" t="s">
        <v>36</v>
      </c>
      <c r="G63" s="8" t="s">
        <v>6672</v>
      </c>
      <c r="H63" s="9">
        <v>13</v>
      </c>
      <c r="I63" s="8"/>
      <c r="J63" s="8" t="s">
        <v>78</v>
      </c>
      <c r="K63" s="24">
        <v>-92</v>
      </c>
      <c r="L63" s="9">
        <v>0</v>
      </c>
      <c r="M63" s="9">
        <v>0</v>
      </c>
      <c r="N63" s="9">
        <v>0</v>
      </c>
      <c r="O63" s="8"/>
      <c r="P63" s="9">
        <v>-92</v>
      </c>
      <c r="Q63" s="15">
        <v>0</v>
      </c>
      <c r="R63" s="9">
        <v>120</v>
      </c>
      <c r="S63" s="8" t="s">
        <v>37</v>
      </c>
      <c r="T63" s="9">
        <v>-92</v>
      </c>
      <c r="U63" s="8" t="s">
        <v>2599</v>
      </c>
      <c r="V63" s="21">
        <v>45415</v>
      </c>
      <c r="W63" s="18"/>
    </row>
    <row r="64" spans="1:23" ht="26.25" thickBot="1">
      <c r="A64" s="8" t="s">
        <v>351</v>
      </c>
      <c r="B64" s="8" t="s">
        <v>8409</v>
      </c>
      <c r="C64" s="8" t="s">
        <v>8410</v>
      </c>
      <c r="D64" s="8"/>
      <c r="E64" s="8" t="s">
        <v>8411</v>
      </c>
      <c r="F64" s="8" t="s">
        <v>36</v>
      </c>
      <c r="G64" s="8"/>
      <c r="H64" s="9">
        <v>14</v>
      </c>
      <c r="I64" s="8" t="s">
        <v>8412</v>
      </c>
      <c r="J64" s="8" t="s">
        <v>78</v>
      </c>
      <c r="K64" s="17">
        <v>114</v>
      </c>
      <c r="L64" s="9">
        <v>0</v>
      </c>
      <c r="M64" s="9">
        <v>0</v>
      </c>
      <c r="N64" s="9">
        <v>0</v>
      </c>
      <c r="O64" s="8"/>
      <c r="P64" s="9">
        <v>114</v>
      </c>
      <c r="Q64" s="15">
        <v>0</v>
      </c>
      <c r="R64" s="9">
        <v>150</v>
      </c>
      <c r="S64" s="8" t="s">
        <v>37</v>
      </c>
      <c r="T64" s="17">
        <v>114</v>
      </c>
      <c r="U64" s="8" t="s">
        <v>7758</v>
      </c>
      <c r="V64" s="21">
        <v>45471</v>
      </c>
      <c r="W64" s="8"/>
    </row>
    <row r="65" spans="1:23" ht="26.25" thickBot="1">
      <c r="A65" s="8" t="s">
        <v>351</v>
      </c>
      <c r="B65" s="8" t="s">
        <v>8413</v>
      </c>
      <c r="C65" s="8" t="s">
        <v>8206</v>
      </c>
      <c r="D65" s="8"/>
      <c r="E65" s="8"/>
      <c r="F65" s="8" t="s">
        <v>36</v>
      </c>
      <c r="G65" s="8"/>
      <c r="H65" s="9">
        <v>15</v>
      </c>
      <c r="I65" s="8" t="s">
        <v>8412</v>
      </c>
      <c r="J65" s="8" t="s">
        <v>78</v>
      </c>
      <c r="K65" s="17">
        <v>66</v>
      </c>
      <c r="L65" s="9">
        <v>0</v>
      </c>
      <c r="M65" s="9">
        <v>0</v>
      </c>
      <c r="N65" s="9">
        <v>0</v>
      </c>
      <c r="O65" s="8"/>
      <c r="P65" s="9">
        <v>66</v>
      </c>
      <c r="Q65" s="15">
        <v>0</v>
      </c>
      <c r="R65" s="9">
        <v>150</v>
      </c>
      <c r="S65" s="8" t="s">
        <v>37</v>
      </c>
      <c r="T65" s="9">
        <v>66</v>
      </c>
      <c r="U65" s="8" t="s">
        <v>12004</v>
      </c>
      <c r="V65" s="21">
        <v>45471</v>
      </c>
      <c r="W65" s="8"/>
    </row>
    <row r="66" spans="1:23" ht="26.25" thickBot="1">
      <c r="A66" s="8" t="s">
        <v>351</v>
      </c>
      <c r="B66" s="8" t="s">
        <v>8414</v>
      </c>
      <c r="C66" s="8" t="s">
        <v>8415</v>
      </c>
      <c r="D66" s="8"/>
      <c r="E66" s="8" t="s">
        <v>8416</v>
      </c>
      <c r="F66" s="8" t="s">
        <v>36</v>
      </c>
      <c r="G66" s="8"/>
      <c r="H66" s="9">
        <v>16</v>
      </c>
      <c r="I66" s="8" t="s">
        <v>8412</v>
      </c>
      <c r="J66" s="8" t="s">
        <v>78</v>
      </c>
      <c r="K66" s="17">
        <v>120</v>
      </c>
      <c r="L66" s="9">
        <v>0</v>
      </c>
      <c r="M66" s="9">
        <v>0</v>
      </c>
      <c r="N66" s="9">
        <v>0</v>
      </c>
      <c r="O66" s="8"/>
      <c r="P66" s="9">
        <v>120</v>
      </c>
      <c r="Q66" s="15">
        <v>0</v>
      </c>
      <c r="R66" s="9">
        <v>150</v>
      </c>
      <c r="S66" s="8" t="s">
        <v>37</v>
      </c>
      <c r="T66" s="9">
        <v>120</v>
      </c>
      <c r="U66" s="8" t="s">
        <v>8114</v>
      </c>
      <c r="V66" s="21">
        <v>45471</v>
      </c>
      <c r="W66" s="8"/>
    </row>
    <row r="67" spans="1:23" ht="26.25" thickBot="1">
      <c r="A67" s="8" t="s">
        <v>351</v>
      </c>
      <c r="B67" s="8" t="s">
        <v>8417</v>
      </c>
      <c r="C67" s="8" t="s">
        <v>8418</v>
      </c>
      <c r="D67" s="8"/>
      <c r="E67" s="8" t="s">
        <v>8419</v>
      </c>
      <c r="F67" s="8" t="s">
        <v>36</v>
      </c>
      <c r="G67" s="8"/>
      <c r="H67" s="9">
        <v>17</v>
      </c>
      <c r="I67" s="8" t="s">
        <v>8412</v>
      </c>
      <c r="J67" s="8" t="s">
        <v>78</v>
      </c>
      <c r="K67" s="17">
        <v>72</v>
      </c>
      <c r="L67" s="9">
        <v>0</v>
      </c>
      <c r="M67" s="9">
        <v>0</v>
      </c>
      <c r="N67" s="9">
        <v>0</v>
      </c>
      <c r="O67" s="8"/>
      <c r="P67" s="9">
        <v>72</v>
      </c>
      <c r="Q67" s="15">
        <v>0</v>
      </c>
      <c r="R67" s="9">
        <v>150</v>
      </c>
      <c r="S67" s="8" t="s">
        <v>37</v>
      </c>
      <c r="T67" s="9">
        <v>72</v>
      </c>
      <c r="U67" s="8" t="s">
        <v>8333</v>
      </c>
      <c r="V67" s="21">
        <v>45471</v>
      </c>
      <c r="W67" s="8"/>
    </row>
    <row r="68" spans="1:23" ht="26.25" thickBot="1">
      <c r="A68" s="8" t="s">
        <v>351</v>
      </c>
      <c r="B68" s="8" t="s">
        <v>8420</v>
      </c>
      <c r="C68" s="8" t="s">
        <v>8421</v>
      </c>
      <c r="D68" s="8"/>
      <c r="E68" s="8"/>
      <c r="F68" s="8" t="s">
        <v>36</v>
      </c>
      <c r="G68" s="8" t="s">
        <v>8422</v>
      </c>
      <c r="H68" s="9">
        <v>18</v>
      </c>
      <c r="I68" s="8" t="s">
        <v>252</v>
      </c>
      <c r="J68" s="8" t="s">
        <v>78</v>
      </c>
      <c r="K68" s="17">
        <v>318</v>
      </c>
      <c r="L68" s="9">
        <v>0</v>
      </c>
      <c r="M68" s="9">
        <v>0</v>
      </c>
      <c r="N68" s="9">
        <v>0</v>
      </c>
      <c r="O68" s="8"/>
      <c r="P68" s="9">
        <v>318</v>
      </c>
      <c r="Q68" s="15">
        <v>2</v>
      </c>
      <c r="R68" s="9">
        <v>144</v>
      </c>
      <c r="S68" s="8" t="s">
        <v>37</v>
      </c>
      <c r="T68" s="9">
        <v>30</v>
      </c>
      <c r="U68" s="8" t="s">
        <v>12005</v>
      </c>
      <c r="V68" s="21">
        <v>45471</v>
      </c>
      <c r="W68" s="8"/>
    </row>
    <row r="69" spans="1:23" ht="13.5" thickBot="1">
      <c r="A69" s="8" t="s">
        <v>351</v>
      </c>
      <c r="B69" s="8" t="s">
        <v>8770</v>
      </c>
      <c r="C69" s="8" t="s">
        <v>4874</v>
      </c>
      <c r="D69" s="8"/>
      <c r="E69" s="8"/>
      <c r="F69" s="8" t="s">
        <v>36</v>
      </c>
      <c r="G69" s="8">
        <v>7032</v>
      </c>
      <c r="H69" s="9">
        <v>19</v>
      </c>
      <c r="I69" s="8"/>
      <c r="J69" s="8" t="s">
        <v>78</v>
      </c>
      <c r="K69" s="17">
        <v>-2</v>
      </c>
      <c r="L69" s="9">
        <v>0</v>
      </c>
      <c r="M69" s="9">
        <v>0</v>
      </c>
      <c r="N69" s="9">
        <v>0</v>
      </c>
      <c r="O69" s="8"/>
      <c r="P69" s="9">
        <v>-2</v>
      </c>
      <c r="Q69" s="15">
        <v>0</v>
      </c>
      <c r="R69" s="9">
        <v>135</v>
      </c>
      <c r="S69" s="8" t="s">
        <v>37</v>
      </c>
      <c r="T69" s="9">
        <v>-2</v>
      </c>
      <c r="U69" s="8" t="s">
        <v>1909</v>
      </c>
      <c r="V69" s="21">
        <v>45490</v>
      </c>
      <c r="W69" s="8"/>
    </row>
    <row r="70" spans="1:23" ht="26.25" thickBot="1">
      <c r="A70" s="8" t="s">
        <v>351</v>
      </c>
      <c r="B70" s="8" t="s">
        <v>8769</v>
      </c>
      <c r="C70" s="8" t="s">
        <v>8771</v>
      </c>
      <c r="D70" s="8"/>
      <c r="E70" s="8"/>
      <c r="F70" s="8" t="s">
        <v>36</v>
      </c>
      <c r="G70" s="9">
        <v>511</v>
      </c>
      <c r="H70" s="9">
        <v>20</v>
      </c>
      <c r="I70" s="8"/>
      <c r="J70" s="8" t="s">
        <v>78</v>
      </c>
      <c r="K70" s="17">
        <v>2994</v>
      </c>
      <c r="L70" s="9">
        <v>0</v>
      </c>
      <c r="M70" s="9">
        <v>0</v>
      </c>
      <c r="N70" s="9">
        <v>0</v>
      </c>
      <c r="O70" s="8"/>
      <c r="P70" s="9">
        <v>2994</v>
      </c>
      <c r="Q70" s="15">
        <v>11</v>
      </c>
      <c r="R70" s="9">
        <v>260</v>
      </c>
      <c r="S70" s="8" t="s">
        <v>37</v>
      </c>
      <c r="T70" s="17">
        <v>134</v>
      </c>
      <c r="U70" s="8" t="s">
        <v>12006</v>
      </c>
      <c r="V70" s="21">
        <v>45491</v>
      </c>
      <c r="W70" s="8"/>
    </row>
    <row r="71" spans="1:23" ht="13.5" thickBot="1">
      <c r="A71" s="8" t="s">
        <v>351</v>
      </c>
      <c r="B71" s="8" t="s">
        <v>8989</v>
      </c>
      <c r="C71" s="8" t="s">
        <v>4870</v>
      </c>
      <c r="D71" s="8"/>
      <c r="E71" s="8"/>
      <c r="F71" s="8" t="s">
        <v>36</v>
      </c>
      <c r="G71" s="9">
        <v>8390</v>
      </c>
      <c r="H71" s="9">
        <v>21</v>
      </c>
      <c r="I71" s="8"/>
      <c r="J71" s="8" t="s">
        <v>78</v>
      </c>
      <c r="K71" s="17">
        <v>0</v>
      </c>
      <c r="L71" s="9">
        <v>0</v>
      </c>
      <c r="M71" s="9">
        <v>0</v>
      </c>
      <c r="N71" s="9">
        <v>0</v>
      </c>
      <c r="O71" s="8"/>
      <c r="P71" s="9">
        <v>0</v>
      </c>
      <c r="Q71" s="15">
        <v>0</v>
      </c>
      <c r="R71" s="9">
        <v>380</v>
      </c>
      <c r="S71" s="8" t="s">
        <v>37</v>
      </c>
      <c r="T71" s="9">
        <v>0</v>
      </c>
      <c r="U71" s="8" t="s">
        <v>39</v>
      </c>
      <c r="V71" s="21"/>
      <c r="W71" s="8"/>
    </row>
    <row r="72" spans="1:23" ht="13.5" thickBot="1">
      <c r="A72" s="8" t="s">
        <v>351</v>
      </c>
      <c r="B72" s="13" t="s">
        <v>8990</v>
      </c>
      <c r="C72" s="8" t="s">
        <v>4880</v>
      </c>
      <c r="D72" s="8"/>
      <c r="E72" s="8"/>
      <c r="F72" s="8" t="s">
        <v>36</v>
      </c>
      <c r="G72" s="9">
        <v>121</v>
      </c>
      <c r="H72" s="9">
        <v>22</v>
      </c>
      <c r="I72" s="8"/>
      <c r="J72" s="8" t="s">
        <v>78</v>
      </c>
      <c r="K72" s="24">
        <v>0</v>
      </c>
      <c r="L72" s="9">
        <v>0</v>
      </c>
      <c r="M72" s="9">
        <v>0</v>
      </c>
      <c r="N72" s="9">
        <v>0</v>
      </c>
      <c r="O72" s="8"/>
      <c r="P72" s="9">
        <v>0</v>
      </c>
      <c r="Q72" s="15">
        <v>0</v>
      </c>
      <c r="R72" s="9">
        <v>144</v>
      </c>
      <c r="S72" s="8" t="s">
        <v>37</v>
      </c>
      <c r="T72" s="9">
        <v>0</v>
      </c>
      <c r="U72" s="8" t="s">
        <v>39</v>
      </c>
      <c r="V72" s="21"/>
      <c r="W72" s="18"/>
    </row>
    <row r="73" spans="1:23" ht="64.5" thickBot="1">
      <c r="A73" s="8" t="s">
        <v>351</v>
      </c>
      <c r="B73" s="8" t="s">
        <v>9194</v>
      </c>
      <c r="C73" s="8" t="s">
        <v>9195</v>
      </c>
      <c r="D73" s="8"/>
      <c r="E73" s="8"/>
      <c r="F73" s="8" t="s">
        <v>212</v>
      </c>
      <c r="G73" s="9">
        <v>5814</v>
      </c>
      <c r="H73" s="9">
        <v>23</v>
      </c>
      <c r="I73" s="8" t="s">
        <v>2357</v>
      </c>
      <c r="J73" s="8" t="s">
        <v>214</v>
      </c>
      <c r="K73" s="17">
        <v>720</v>
      </c>
      <c r="L73" s="9">
        <v>0</v>
      </c>
      <c r="M73" s="9">
        <v>0</v>
      </c>
      <c r="N73" s="9">
        <v>0</v>
      </c>
      <c r="O73" s="8"/>
      <c r="P73" s="9">
        <v>720</v>
      </c>
      <c r="Q73" s="15">
        <v>5</v>
      </c>
      <c r="R73" s="9">
        <v>144</v>
      </c>
      <c r="S73" s="8" t="s">
        <v>37</v>
      </c>
      <c r="T73" s="17">
        <v>0</v>
      </c>
      <c r="U73" s="8" t="s">
        <v>153</v>
      </c>
      <c r="V73" s="21">
        <v>45363</v>
      </c>
      <c r="W73" s="8" t="s">
        <v>9196</v>
      </c>
    </row>
    <row r="74" spans="1:23" ht="64.5" thickBot="1">
      <c r="A74" s="8" t="s">
        <v>351</v>
      </c>
      <c r="B74" s="8" t="s">
        <v>9197</v>
      </c>
      <c r="C74" s="8" t="s">
        <v>9198</v>
      </c>
      <c r="D74" s="8"/>
      <c r="E74" s="8"/>
      <c r="F74" s="8" t="s">
        <v>212</v>
      </c>
      <c r="G74" s="8">
        <v>9925</v>
      </c>
      <c r="H74" s="9">
        <v>24</v>
      </c>
      <c r="I74" s="8" t="s">
        <v>2357</v>
      </c>
      <c r="J74" s="8" t="s">
        <v>214</v>
      </c>
      <c r="K74" s="25">
        <v>232</v>
      </c>
      <c r="L74" s="9">
        <v>0</v>
      </c>
      <c r="M74" s="9">
        <v>0</v>
      </c>
      <c r="N74" s="9">
        <v>0</v>
      </c>
      <c r="O74" s="8"/>
      <c r="P74" s="9">
        <v>232</v>
      </c>
      <c r="Q74" s="15">
        <v>2</v>
      </c>
      <c r="R74" s="9">
        <v>102</v>
      </c>
      <c r="S74" s="8" t="s">
        <v>37</v>
      </c>
      <c r="T74" s="9">
        <v>28</v>
      </c>
      <c r="U74" s="8" t="s">
        <v>9199</v>
      </c>
      <c r="V74" s="21">
        <v>45363</v>
      </c>
      <c r="W74" s="8" t="s">
        <v>9196</v>
      </c>
    </row>
    <row r="75" spans="1:23" ht="64.5" thickBot="1">
      <c r="A75" s="8" t="s">
        <v>351</v>
      </c>
      <c r="B75" s="8" t="s">
        <v>9200</v>
      </c>
      <c r="C75" s="8" t="s">
        <v>9201</v>
      </c>
      <c r="D75" s="8"/>
      <c r="E75" s="8"/>
      <c r="F75" s="8" t="s">
        <v>212</v>
      </c>
      <c r="G75" s="8">
        <v>83100</v>
      </c>
      <c r="H75" s="9">
        <v>25</v>
      </c>
      <c r="I75" s="8" t="s">
        <v>463</v>
      </c>
      <c r="J75" s="8" t="s">
        <v>214</v>
      </c>
      <c r="K75" s="17">
        <v>6</v>
      </c>
      <c r="L75" s="9">
        <v>0</v>
      </c>
      <c r="M75" s="9">
        <v>0</v>
      </c>
      <c r="N75" s="9">
        <v>0</v>
      </c>
      <c r="O75" s="8"/>
      <c r="P75" s="9">
        <v>6</v>
      </c>
      <c r="Q75" s="15">
        <v>0</v>
      </c>
      <c r="R75" s="9">
        <v>550</v>
      </c>
      <c r="S75" s="8" t="s">
        <v>37</v>
      </c>
      <c r="T75" s="9">
        <v>6</v>
      </c>
      <c r="U75" s="18" t="s">
        <v>7933</v>
      </c>
      <c r="V75" s="40">
        <v>45366</v>
      </c>
      <c r="W75" s="8" t="s">
        <v>9196</v>
      </c>
    </row>
    <row r="76" spans="1:23" ht="13.5" thickBot="1">
      <c r="A76" s="8" t="s">
        <v>351</v>
      </c>
      <c r="B76" s="8" t="s">
        <v>9500</v>
      </c>
      <c r="C76" s="8" t="s">
        <v>4878</v>
      </c>
      <c r="D76" s="8"/>
      <c r="E76" s="8"/>
      <c r="F76" s="8" t="s">
        <v>36</v>
      </c>
      <c r="G76" s="8">
        <v>6132</v>
      </c>
      <c r="H76" s="9">
        <v>26</v>
      </c>
      <c r="I76" s="8"/>
      <c r="J76" s="8" t="s">
        <v>78</v>
      </c>
      <c r="K76" s="17">
        <v>-24</v>
      </c>
      <c r="L76" s="9">
        <v>0</v>
      </c>
      <c r="M76" s="9">
        <v>0</v>
      </c>
      <c r="N76" s="9">
        <v>0</v>
      </c>
      <c r="O76" s="8"/>
      <c r="P76" s="9">
        <v>-24</v>
      </c>
      <c r="Q76" s="15">
        <v>0</v>
      </c>
      <c r="R76" s="9">
        <v>160</v>
      </c>
      <c r="S76" s="8" t="s">
        <v>37</v>
      </c>
      <c r="T76" s="9">
        <v>-24</v>
      </c>
      <c r="U76" s="8" t="s">
        <v>356</v>
      </c>
      <c r="V76" s="21">
        <v>45500</v>
      </c>
      <c r="W76" s="8"/>
    </row>
    <row r="77" spans="1:23" ht="90" thickBot="1">
      <c r="A77" s="8" t="s">
        <v>33</v>
      </c>
      <c r="B77" s="8" t="s">
        <v>473</v>
      </c>
      <c r="C77" s="8" t="s">
        <v>8219</v>
      </c>
      <c r="D77" s="8"/>
      <c r="E77" s="8" t="s">
        <v>474</v>
      </c>
      <c r="F77" s="8" t="s">
        <v>36</v>
      </c>
      <c r="G77" s="8">
        <v>166</v>
      </c>
      <c r="H77" s="9">
        <v>1</v>
      </c>
      <c r="I77" s="8"/>
      <c r="J77" s="8" t="s">
        <v>78</v>
      </c>
      <c r="K77" s="17">
        <v>300</v>
      </c>
      <c r="L77" s="9">
        <v>0</v>
      </c>
      <c r="M77" s="9">
        <v>0</v>
      </c>
      <c r="N77" s="9">
        <v>0</v>
      </c>
      <c r="O77" s="8"/>
      <c r="P77" s="9">
        <v>300</v>
      </c>
      <c r="Q77" s="15">
        <v>8</v>
      </c>
      <c r="R77" s="9">
        <v>36</v>
      </c>
      <c r="S77" s="8" t="s">
        <v>40</v>
      </c>
      <c r="T77" s="9">
        <v>12</v>
      </c>
      <c r="U77" s="8" t="s">
        <v>12007</v>
      </c>
      <c r="V77" s="21">
        <v>45523</v>
      </c>
      <c r="W77" s="8" t="s">
        <v>8220</v>
      </c>
    </row>
    <row r="78" spans="1:23" ht="13.5" thickBot="1">
      <c r="A78" s="8" t="s">
        <v>33</v>
      </c>
      <c r="B78" s="8" t="s">
        <v>11856</v>
      </c>
      <c r="C78" s="8" t="s">
        <v>11857</v>
      </c>
      <c r="D78" s="8"/>
      <c r="E78" s="8"/>
      <c r="F78" s="8" t="s">
        <v>36</v>
      </c>
      <c r="G78" s="8">
        <v>2177</v>
      </c>
      <c r="H78" s="9">
        <v>2</v>
      </c>
      <c r="I78" s="8"/>
      <c r="J78" s="8" t="s">
        <v>78</v>
      </c>
      <c r="K78" s="17">
        <v>8160</v>
      </c>
      <c r="L78" s="9">
        <v>0</v>
      </c>
      <c r="M78" s="9">
        <v>0</v>
      </c>
      <c r="N78" s="9">
        <v>0</v>
      </c>
      <c r="O78" s="8"/>
      <c r="P78" s="9">
        <v>8160</v>
      </c>
      <c r="Q78" s="15">
        <v>136</v>
      </c>
      <c r="R78" s="9">
        <v>60</v>
      </c>
      <c r="S78" s="8" t="s">
        <v>34</v>
      </c>
      <c r="T78" s="9">
        <v>0</v>
      </c>
      <c r="U78" s="8" t="s">
        <v>392</v>
      </c>
      <c r="V78" s="21">
        <v>45525</v>
      </c>
      <c r="W78" s="8"/>
    </row>
    <row r="79" spans="1:23" ht="13.5" thickBot="1">
      <c r="A79" s="8" t="s">
        <v>33</v>
      </c>
      <c r="B79" s="8" t="s">
        <v>11858</v>
      </c>
      <c r="C79" s="8" t="s">
        <v>11859</v>
      </c>
      <c r="D79" s="8"/>
      <c r="E79" s="8"/>
      <c r="F79" s="8" t="s">
        <v>36</v>
      </c>
      <c r="G79" s="8">
        <v>804</v>
      </c>
      <c r="H79" s="9">
        <v>3</v>
      </c>
      <c r="I79" s="8"/>
      <c r="J79" s="8" t="s">
        <v>78</v>
      </c>
      <c r="K79" s="25">
        <v>384</v>
      </c>
      <c r="L79" s="9">
        <v>0</v>
      </c>
      <c r="M79" s="9">
        <v>0</v>
      </c>
      <c r="N79" s="9">
        <v>0</v>
      </c>
      <c r="O79" s="8"/>
      <c r="P79" s="9">
        <v>384</v>
      </c>
      <c r="Q79" s="15">
        <v>8</v>
      </c>
      <c r="R79" s="9">
        <v>48</v>
      </c>
      <c r="S79" s="8" t="s">
        <v>34</v>
      </c>
      <c r="T79" s="9">
        <v>0</v>
      </c>
      <c r="U79" s="8" t="s">
        <v>394</v>
      </c>
      <c r="V79" s="21">
        <v>45526</v>
      </c>
      <c r="W79" s="8"/>
    </row>
    <row r="80" spans="1:23" ht="13.5" thickBot="1">
      <c r="A80" s="8" t="s">
        <v>33</v>
      </c>
      <c r="B80" s="8" t="s">
        <v>393</v>
      </c>
      <c r="C80" s="8" t="s">
        <v>10551</v>
      </c>
      <c r="D80" s="8"/>
      <c r="E80" s="8"/>
      <c r="F80" s="8" t="s">
        <v>36</v>
      </c>
      <c r="G80" s="26" t="s">
        <v>389</v>
      </c>
      <c r="H80" s="9">
        <v>4</v>
      </c>
      <c r="I80" s="8"/>
      <c r="J80" s="8" t="s">
        <v>78</v>
      </c>
      <c r="K80" s="17">
        <v>47</v>
      </c>
      <c r="L80" s="9">
        <v>0</v>
      </c>
      <c r="M80" s="9">
        <v>0</v>
      </c>
      <c r="N80" s="9">
        <v>0</v>
      </c>
      <c r="O80" s="8"/>
      <c r="P80" s="9">
        <v>47</v>
      </c>
      <c r="Q80" s="15">
        <v>0</v>
      </c>
      <c r="R80" s="9">
        <v>48</v>
      </c>
      <c r="S80" s="8" t="s">
        <v>40</v>
      </c>
      <c r="T80" s="9">
        <v>47</v>
      </c>
      <c r="U80" s="18" t="s">
        <v>10552</v>
      </c>
      <c r="V80" s="40">
        <v>45523</v>
      </c>
      <c r="W80" s="8"/>
    </row>
    <row r="81" spans="1:23" ht="13.5" thickBot="1">
      <c r="A81" s="8" t="s">
        <v>33</v>
      </c>
      <c r="B81" s="8" t="s">
        <v>8040</v>
      </c>
      <c r="C81" s="8" t="s">
        <v>10547</v>
      </c>
      <c r="D81" s="8"/>
      <c r="E81" s="8"/>
      <c r="F81" s="8" t="s">
        <v>36</v>
      </c>
      <c r="G81" s="8">
        <v>158</v>
      </c>
      <c r="H81" s="9">
        <v>5</v>
      </c>
      <c r="I81" s="8"/>
      <c r="J81" s="8" t="s">
        <v>78</v>
      </c>
      <c r="K81" s="17">
        <v>537</v>
      </c>
      <c r="L81" s="9">
        <v>0</v>
      </c>
      <c r="M81" s="9">
        <v>0</v>
      </c>
      <c r="N81" s="9">
        <v>0</v>
      </c>
      <c r="O81" s="8"/>
      <c r="P81" s="9">
        <v>537</v>
      </c>
      <c r="Q81" s="15">
        <v>8</v>
      </c>
      <c r="R81" s="9">
        <v>60</v>
      </c>
      <c r="S81" s="8" t="s">
        <v>513</v>
      </c>
      <c r="T81" s="9">
        <v>57</v>
      </c>
      <c r="U81" s="18" t="s">
        <v>12008</v>
      </c>
      <c r="V81" s="40">
        <v>45517</v>
      </c>
      <c r="W81" s="8"/>
    </row>
    <row r="82" spans="1:23" ht="13.5" thickBot="1">
      <c r="A82" s="8" t="s">
        <v>33</v>
      </c>
      <c r="B82" s="8" t="s">
        <v>8041</v>
      </c>
      <c r="C82" s="8" t="s">
        <v>10548</v>
      </c>
      <c r="D82" s="8"/>
      <c r="E82" s="8"/>
      <c r="F82" s="8" t="s">
        <v>36</v>
      </c>
      <c r="G82" s="8">
        <v>623</v>
      </c>
      <c r="H82" s="9">
        <v>6</v>
      </c>
      <c r="I82" s="8"/>
      <c r="J82" s="8" t="s">
        <v>78</v>
      </c>
      <c r="K82" s="17">
        <v>392</v>
      </c>
      <c r="L82" s="9">
        <v>0</v>
      </c>
      <c r="M82" s="9">
        <v>0</v>
      </c>
      <c r="N82" s="9">
        <v>0</v>
      </c>
      <c r="O82" s="8"/>
      <c r="P82" s="9">
        <v>392</v>
      </c>
      <c r="Q82" s="15">
        <v>8</v>
      </c>
      <c r="R82" s="9">
        <v>48</v>
      </c>
      <c r="S82" s="8" t="s">
        <v>513</v>
      </c>
      <c r="T82" s="9">
        <v>8</v>
      </c>
      <c r="U82" s="18" t="s">
        <v>12009</v>
      </c>
      <c r="V82" s="40">
        <v>45517</v>
      </c>
      <c r="W82" s="8"/>
    </row>
    <row r="83" spans="1:23" ht="13.5" thickBot="1">
      <c r="A83" s="8" t="s">
        <v>33</v>
      </c>
      <c r="B83" s="8" t="s">
        <v>8772</v>
      </c>
      <c r="C83" s="8" t="s">
        <v>10549</v>
      </c>
      <c r="D83" s="8"/>
      <c r="E83" s="8"/>
      <c r="F83" s="8" t="s">
        <v>212</v>
      </c>
      <c r="G83" s="8">
        <v>8816</v>
      </c>
      <c r="H83" s="9">
        <v>7</v>
      </c>
      <c r="I83" s="8"/>
      <c r="J83" s="8" t="s">
        <v>78</v>
      </c>
      <c r="K83" s="17">
        <v>278</v>
      </c>
      <c r="L83" s="9">
        <v>0</v>
      </c>
      <c r="M83" s="9">
        <v>0</v>
      </c>
      <c r="N83" s="9">
        <v>0</v>
      </c>
      <c r="O83" s="8"/>
      <c r="P83" s="9">
        <v>278</v>
      </c>
      <c r="Q83" s="15">
        <v>7</v>
      </c>
      <c r="R83" s="9">
        <v>36</v>
      </c>
      <c r="S83" s="8" t="s">
        <v>513</v>
      </c>
      <c r="T83" s="9">
        <v>26</v>
      </c>
      <c r="U83" s="18" t="s">
        <v>12010</v>
      </c>
      <c r="V83" s="40">
        <v>45512</v>
      </c>
      <c r="W83" s="8"/>
    </row>
    <row r="84" spans="1:23" ht="13.5" thickBot="1">
      <c r="A84" s="8" t="s">
        <v>33</v>
      </c>
      <c r="B84" s="8" t="s">
        <v>8773</v>
      </c>
      <c r="C84" s="8" t="s">
        <v>10550</v>
      </c>
      <c r="D84" s="8"/>
      <c r="E84" s="8"/>
      <c r="F84" s="8" t="s">
        <v>212</v>
      </c>
      <c r="G84" s="8">
        <v>8817</v>
      </c>
      <c r="H84" s="9">
        <v>8</v>
      </c>
      <c r="I84" s="8"/>
      <c r="J84" s="8" t="s">
        <v>78</v>
      </c>
      <c r="K84" s="17">
        <v>297</v>
      </c>
      <c r="L84" s="9">
        <v>0</v>
      </c>
      <c r="M84" s="9">
        <v>0</v>
      </c>
      <c r="N84" s="9">
        <v>0</v>
      </c>
      <c r="O84" s="8"/>
      <c r="P84" s="9">
        <v>297</v>
      </c>
      <c r="Q84" s="15">
        <v>8</v>
      </c>
      <c r="R84" s="9">
        <v>36</v>
      </c>
      <c r="S84" s="8" t="s">
        <v>513</v>
      </c>
      <c r="T84" s="9">
        <v>9</v>
      </c>
      <c r="U84" s="18" t="s">
        <v>12011</v>
      </c>
      <c r="V84" s="40">
        <v>45512</v>
      </c>
      <c r="W84" s="8"/>
    </row>
    <row r="85" spans="1:23" ht="13.5" thickBot="1">
      <c r="A85" s="8" t="s">
        <v>33</v>
      </c>
      <c r="B85" s="8" t="s">
        <v>11860</v>
      </c>
      <c r="C85" s="16" t="s">
        <v>11861</v>
      </c>
      <c r="D85" s="8"/>
      <c r="E85" s="8" t="s">
        <v>395</v>
      </c>
      <c r="F85" s="8" t="s">
        <v>36</v>
      </c>
      <c r="G85" s="26">
        <v>340</v>
      </c>
      <c r="H85" s="9">
        <v>9</v>
      </c>
      <c r="I85" s="8"/>
      <c r="J85" s="8" t="s">
        <v>78</v>
      </c>
      <c r="K85" s="17">
        <v>596</v>
      </c>
      <c r="L85" s="9">
        <v>0</v>
      </c>
      <c r="M85" s="9">
        <v>0</v>
      </c>
      <c r="N85" s="9">
        <v>0</v>
      </c>
      <c r="O85" s="8"/>
      <c r="P85" s="9">
        <v>596</v>
      </c>
      <c r="Q85" s="15">
        <v>9</v>
      </c>
      <c r="R85" s="9">
        <v>60</v>
      </c>
      <c r="S85" s="8" t="s">
        <v>40</v>
      </c>
      <c r="T85" s="9">
        <v>56</v>
      </c>
      <c r="U85" s="18" t="s">
        <v>8221</v>
      </c>
      <c r="V85" s="40">
        <v>45525</v>
      </c>
      <c r="W85" s="8"/>
    </row>
    <row r="86" spans="1:23" ht="13.5" thickBot="1">
      <c r="A86" s="8" t="s">
        <v>33</v>
      </c>
      <c r="B86" s="8" t="s">
        <v>11862</v>
      </c>
      <c r="C86" s="16" t="s">
        <v>11863</v>
      </c>
      <c r="D86" s="8"/>
      <c r="E86" s="8"/>
      <c r="F86" s="8" t="s">
        <v>11864</v>
      </c>
      <c r="G86" s="8"/>
      <c r="H86" s="9">
        <v>13</v>
      </c>
      <c r="I86" s="8"/>
      <c r="J86" s="8" t="s">
        <v>78</v>
      </c>
      <c r="K86" s="17">
        <v>0</v>
      </c>
      <c r="L86" s="9">
        <v>0</v>
      </c>
      <c r="M86" s="9">
        <v>0</v>
      </c>
      <c r="N86" s="9">
        <v>0</v>
      </c>
      <c r="O86" s="8"/>
      <c r="P86" s="9">
        <v>0</v>
      </c>
      <c r="Q86" s="15">
        <v>0</v>
      </c>
      <c r="R86" s="9">
        <v>60</v>
      </c>
      <c r="S86" s="8" t="s">
        <v>40</v>
      </c>
      <c r="T86" s="9">
        <v>0</v>
      </c>
      <c r="U86" s="18" t="s">
        <v>49</v>
      </c>
      <c r="V86" s="40">
        <v>45526</v>
      </c>
      <c r="W86" s="8"/>
    </row>
    <row r="87" spans="1:23" ht="13.5" thickBot="1">
      <c r="A87" s="8" t="s">
        <v>33</v>
      </c>
      <c r="B87" s="8" t="s">
        <v>11865</v>
      </c>
      <c r="C87" s="16" t="s">
        <v>11866</v>
      </c>
      <c r="D87" s="8"/>
      <c r="E87" s="8"/>
      <c r="F87" s="8" t="s">
        <v>36</v>
      </c>
      <c r="G87" s="8"/>
      <c r="H87" s="9">
        <v>14</v>
      </c>
      <c r="I87" s="8"/>
      <c r="J87" s="8" t="s">
        <v>78</v>
      </c>
      <c r="K87" s="17">
        <v>0</v>
      </c>
      <c r="L87" s="9">
        <v>0</v>
      </c>
      <c r="M87" s="9">
        <v>0</v>
      </c>
      <c r="N87" s="9">
        <v>0</v>
      </c>
      <c r="O87" s="8"/>
      <c r="P87" s="9">
        <v>0</v>
      </c>
      <c r="Q87" s="15">
        <v>0</v>
      </c>
      <c r="R87" s="9">
        <v>96</v>
      </c>
      <c r="S87" s="8" t="s">
        <v>34</v>
      </c>
      <c r="T87" s="9">
        <v>0</v>
      </c>
      <c r="U87" s="18" t="s">
        <v>45</v>
      </c>
      <c r="V87" s="40">
        <v>45526</v>
      </c>
      <c r="W87" s="8"/>
    </row>
    <row r="88" spans="1:23" ht="13.5" thickBot="1">
      <c r="A88" s="8" t="s">
        <v>33</v>
      </c>
      <c r="B88" s="8" t="s">
        <v>11867</v>
      </c>
      <c r="C88" s="16" t="s">
        <v>11868</v>
      </c>
      <c r="D88" s="8"/>
      <c r="E88" s="8"/>
      <c r="F88" s="8" t="s">
        <v>36</v>
      </c>
      <c r="G88" s="8"/>
      <c r="H88" s="9">
        <v>15</v>
      </c>
      <c r="I88" s="8"/>
      <c r="J88" s="8" t="s">
        <v>78</v>
      </c>
      <c r="K88" s="17">
        <v>0</v>
      </c>
      <c r="L88" s="9">
        <v>0</v>
      </c>
      <c r="M88" s="9">
        <v>0</v>
      </c>
      <c r="N88" s="9">
        <v>0</v>
      </c>
      <c r="O88" s="8"/>
      <c r="P88" s="9">
        <v>0</v>
      </c>
      <c r="Q88" s="15">
        <v>0</v>
      </c>
      <c r="R88" s="9" t="s">
        <v>62</v>
      </c>
      <c r="S88" s="8" t="s">
        <v>34</v>
      </c>
      <c r="T88" s="9">
        <v>0</v>
      </c>
      <c r="U88" s="18" t="s">
        <v>45</v>
      </c>
      <c r="V88" s="40">
        <v>45526</v>
      </c>
      <c r="W88" s="8"/>
    </row>
    <row r="89" spans="1:23" ht="13.5" thickBot="1">
      <c r="A89" s="8" t="s">
        <v>33</v>
      </c>
      <c r="B89" s="8" t="s">
        <v>11869</v>
      </c>
      <c r="C89" s="16" t="s">
        <v>11870</v>
      </c>
      <c r="D89" s="8"/>
      <c r="E89" s="8"/>
      <c r="F89" s="8" t="s">
        <v>36</v>
      </c>
      <c r="G89" s="8"/>
      <c r="H89" s="9">
        <v>16</v>
      </c>
      <c r="I89" s="8"/>
      <c r="J89" s="8" t="s">
        <v>78</v>
      </c>
      <c r="K89" s="17">
        <v>0</v>
      </c>
      <c r="L89" s="9">
        <v>0</v>
      </c>
      <c r="M89" s="9">
        <v>0</v>
      </c>
      <c r="N89" s="9">
        <v>0</v>
      </c>
      <c r="O89" s="8"/>
      <c r="P89" s="9">
        <v>0</v>
      </c>
      <c r="Q89" s="15">
        <v>0</v>
      </c>
      <c r="R89" s="9">
        <v>60</v>
      </c>
      <c r="S89" s="8" t="s">
        <v>34</v>
      </c>
      <c r="T89" s="9">
        <v>0</v>
      </c>
      <c r="U89" s="18" t="s">
        <v>45</v>
      </c>
      <c r="V89" s="40">
        <v>45526</v>
      </c>
      <c r="W89" s="8"/>
    </row>
    <row r="90" spans="1:23" ht="13.5" thickBot="1">
      <c r="A90" s="8" t="s">
        <v>33</v>
      </c>
      <c r="B90" s="8" t="s">
        <v>11871</v>
      </c>
      <c r="C90" s="16" t="s">
        <v>4888</v>
      </c>
      <c r="D90" s="8"/>
      <c r="E90" s="8"/>
      <c r="F90" s="8" t="s">
        <v>36</v>
      </c>
      <c r="G90" s="8"/>
      <c r="H90" s="9">
        <v>17</v>
      </c>
      <c r="I90" s="8"/>
      <c r="J90" s="8" t="s">
        <v>78</v>
      </c>
      <c r="K90" s="17">
        <v>0</v>
      </c>
      <c r="L90" s="9">
        <v>0</v>
      </c>
      <c r="M90" s="9">
        <v>0</v>
      </c>
      <c r="N90" s="9">
        <v>0</v>
      </c>
      <c r="O90" s="8"/>
      <c r="P90" s="9">
        <v>0</v>
      </c>
      <c r="Q90" s="15">
        <v>0</v>
      </c>
      <c r="R90" s="9">
        <v>192</v>
      </c>
      <c r="S90" s="8" t="s">
        <v>37</v>
      </c>
      <c r="T90" s="9">
        <v>0</v>
      </c>
      <c r="U90" s="18" t="s">
        <v>39</v>
      </c>
      <c r="V90" s="40">
        <v>45526</v>
      </c>
      <c r="W90" s="8"/>
    </row>
    <row r="91" spans="1:23" ht="13.5" thickBot="1">
      <c r="A91" s="8" t="s">
        <v>33</v>
      </c>
      <c r="B91" s="8" t="s">
        <v>11872</v>
      </c>
      <c r="C91" s="16" t="s">
        <v>4889</v>
      </c>
      <c r="D91" s="8"/>
      <c r="E91" s="8"/>
      <c r="F91" s="8" t="s">
        <v>36</v>
      </c>
      <c r="G91" s="8"/>
      <c r="H91" s="9">
        <v>18</v>
      </c>
      <c r="I91" s="8"/>
      <c r="J91" s="8" t="s">
        <v>78</v>
      </c>
      <c r="K91" s="17">
        <v>0</v>
      </c>
      <c r="L91" s="9">
        <v>0</v>
      </c>
      <c r="M91" s="9">
        <v>0</v>
      </c>
      <c r="N91" s="9">
        <v>0</v>
      </c>
      <c r="O91" s="8"/>
      <c r="P91" s="9">
        <v>0</v>
      </c>
      <c r="Q91" s="15">
        <v>0</v>
      </c>
      <c r="R91" s="9">
        <v>96</v>
      </c>
      <c r="S91" s="8" t="s">
        <v>37</v>
      </c>
      <c r="T91" s="9">
        <v>0</v>
      </c>
      <c r="U91" s="18" t="s">
        <v>39</v>
      </c>
      <c r="V91" s="40">
        <v>45526</v>
      </c>
      <c r="W91" s="8"/>
    </row>
    <row r="92" spans="1:23" ht="13.5" thickBot="1">
      <c r="A92" s="8" t="s">
        <v>33</v>
      </c>
      <c r="B92" s="8" t="s">
        <v>11873</v>
      </c>
      <c r="C92" s="16" t="s">
        <v>11874</v>
      </c>
      <c r="D92" s="8"/>
      <c r="E92" s="8"/>
      <c r="F92" s="8" t="s">
        <v>212</v>
      </c>
      <c r="G92" s="8"/>
      <c r="H92" s="9">
        <v>19</v>
      </c>
      <c r="I92" s="8" t="s">
        <v>426</v>
      </c>
      <c r="J92" s="8" t="s">
        <v>214</v>
      </c>
      <c r="K92" s="17">
        <v>0</v>
      </c>
      <c r="L92" s="9">
        <v>0</v>
      </c>
      <c r="M92" s="9">
        <v>0</v>
      </c>
      <c r="N92" s="9">
        <v>0</v>
      </c>
      <c r="O92" s="8"/>
      <c r="P92" s="9">
        <v>0</v>
      </c>
      <c r="Q92" s="15">
        <v>0</v>
      </c>
      <c r="R92" s="9">
        <v>144</v>
      </c>
      <c r="S92" s="8" t="s">
        <v>37</v>
      </c>
      <c r="T92" s="9">
        <v>0</v>
      </c>
      <c r="U92" s="18" t="s">
        <v>39</v>
      </c>
      <c r="V92" s="40">
        <v>45526</v>
      </c>
      <c r="W92" s="8"/>
    </row>
    <row r="93" spans="1:23" ht="13.5" thickBot="1">
      <c r="A93" s="8" t="s">
        <v>33</v>
      </c>
      <c r="B93" s="8" t="s">
        <v>11875</v>
      </c>
      <c r="C93" s="16" t="s">
        <v>11876</v>
      </c>
      <c r="D93" s="8"/>
      <c r="E93" s="8"/>
      <c r="F93" s="8" t="s">
        <v>36</v>
      </c>
      <c r="G93" s="8"/>
      <c r="H93" s="9">
        <v>20</v>
      </c>
      <c r="I93" s="8"/>
      <c r="J93" s="8" t="s">
        <v>78</v>
      </c>
      <c r="K93" s="17">
        <v>0</v>
      </c>
      <c r="L93" s="9">
        <v>0</v>
      </c>
      <c r="M93" s="9">
        <v>0</v>
      </c>
      <c r="N93" s="9">
        <v>0</v>
      </c>
      <c r="O93" s="8"/>
      <c r="P93" s="9">
        <v>0</v>
      </c>
      <c r="Q93" s="15">
        <v>0</v>
      </c>
      <c r="R93" s="9">
        <v>120</v>
      </c>
      <c r="S93" s="8" t="s">
        <v>513</v>
      </c>
      <c r="T93" s="9">
        <v>0</v>
      </c>
      <c r="U93" s="8" t="s">
        <v>11877</v>
      </c>
      <c r="V93" s="21">
        <v>45526</v>
      </c>
      <c r="W93" s="8"/>
    </row>
    <row r="94" spans="1:23" ht="13.5" thickBot="1">
      <c r="A94" s="8" t="s">
        <v>33</v>
      </c>
      <c r="B94" s="8" t="s">
        <v>8774</v>
      </c>
      <c r="C94" s="16" t="s">
        <v>11878</v>
      </c>
      <c r="D94" s="8"/>
      <c r="E94" s="8"/>
      <c r="F94" s="8" t="s">
        <v>36</v>
      </c>
      <c r="G94" s="8"/>
      <c r="H94" s="9">
        <v>21</v>
      </c>
      <c r="I94" s="8"/>
      <c r="J94" s="8" t="s">
        <v>78</v>
      </c>
      <c r="K94" s="17">
        <v>376</v>
      </c>
      <c r="L94" s="9">
        <v>0</v>
      </c>
      <c r="M94" s="9">
        <v>0</v>
      </c>
      <c r="N94" s="9">
        <v>0</v>
      </c>
      <c r="O94" s="8"/>
      <c r="P94" s="9">
        <v>376</v>
      </c>
      <c r="Q94" s="15">
        <v>7</v>
      </c>
      <c r="R94" s="9">
        <v>48</v>
      </c>
      <c r="S94" s="8" t="s">
        <v>513</v>
      </c>
      <c r="T94" s="9">
        <v>40</v>
      </c>
      <c r="U94" s="18" t="s">
        <v>10553</v>
      </c>
      <c r="V94" s="40">
        <v>45523</v>
      </c>
      <c r="W94" s="8"/>
    </row>
    <row r="95" spans="1:23" ht="13.5" thickBot="1">
      <c r="A95" s="8" t="s">
        <v>33</v>
      </c>
      <c r="B95" s="8" t="s">
        <v>11026</v>
      </c>
      <c r="C95" s="8" t="s">
        <v>11426</v>
      </c>
      <c r="D95" s="8"/>
      <c r="E95" s="8"/>
      <c r="F95" s="8" t="s">
        <v>10934</v>
      </c>
      <c r="G95" s="8" t="s">
        <v>10935</v>
      </c>
      <c r="H95" s="9">
        <v>22</v>
      </c>
      <c r="I95" s="8"/>
      <c r="J95" s="8" t="s">
        <v>78</v>
      </c>
      <c r="K95" s="17">
        <v>-183</v>
      </c>
      <c r="L95" s="9">
        <v>0</v>
      </c>
      <c r="M95" s="9">
        <v>0</v>
      </c>
      <c r="N95" s="9">
        <v>0</v>
      </c>
      <c r="O95" s="8"/>
      <c r="P95" s="9">
        <v>-183</v>
      </c>
      <c r="Q95" s="15">
        <v>-1</v>
      </c>
      <c r="R95" s="9">
        <v>120</v>
      </c>
      <c r="S95" s="8" t="s">
        <v>513</v>
      </c>
      <c r="T95" s="9">
        <v>-63</v>
      </c>
      <c r="U95" s="18" t="s">
        <v>12012</v>
      </c>
      <c r="V95" s="40" t="s">
        <v>12013</v>
      </c>
      <c r="W95" s="8"/>
    </row>
    <row r="96" spans="1:23" ht="13.5" thickBot="1">
      <c r="A96" s="8" t="s">
        <v>33</v>
      </c>
      <c r="B96" s="8" t="s">
        <v>11027</v>
      </c>
      <c r="C96" s="8" t="s">
        <v>10936</v>
      </c>
      <c r="D96" s="8"/>
      <c r="E96" s="8" t="s">
        <v>388</v>
      </c>
      <c r="F96" s="8" t="s">
        <v>36</v>
      </c>
      <c r="G96" s="8">
        <v>4236</v>
      </c>
      <c r="H96" s="9">
        <v>23</v>
      </c>
      <c r="I96" s="8"/>
      <c r="J96" s="8" t="s">
        <v>78</v>
      </c>
      <c r="K96" s="17">
        <v>120</v>
      </c>
      <c r="L96" s="9">
        <v>0</v>
      </c>
      <c r="M96" s="9">
        <v>0</v>
      </c>
      <c r="N96" s="9">
        <v>0</v>
      </c>
      <c r="O96" s="8"/>
      <c r="P96" s="9">
        <v>120</v>
      </c>
      <c r="Q96" s="15">
        <v>2</v>
      </c>
      <c r="R96" s="9">
        <v>60</v>
      </c>
      <c r="S96" s="8" t="s">
        <v>40</v>
      </c>
      <c r="T96" s="9">
        <v>0</v>
      </c>
      <c r="U96" s="18" t="s">
        <v>41</v>
      </c>
      <c r="V96" s="40">
        <v>45517</v>
      </c>
      <c r="W96" s="8"/>
    </row>
    <row r="97" spans="1:23" ht="13.5" thickBot="1">
      <c r="A97" s="8" t="s">
        <v>33</v>
      </c>
      <c r="B97" s="8" t="s">
        <v>11879</v>
      </c>
      <c r="C97" s="8" t="s">
        <v>11880</v>
      </c>
      <c r="D97" s="8"/>
      <c r="E97" s="8"/>
      <c r="F97" s="8" t="s">
        <v>36</v>
      </c>
      <c r="G97" s="8"/>
      <c r="H97" s="9">
        <v>24</v>
      </c>
      <c r="I97" s="8"/>
      <c r="J97" s="8" t="s">
        <v>78</v>
      </c>
      <c r="K97" s="17">
        <v>0</v>
      </c>
      <c r="L97" s="9"/>
      <c r="M97" s="9"/>
      <c r="N97" s="9">
        <v>0</v>
      </c>
      <c r="O97" s="8"/>
      <c r="P97" s="9">
        <v>0</v>
      </c>
      <c r="Q97" s="15">
        <v>0</v>
      </c>
      <c r="R97" s="9">
        <v>72</v>
      </c>
      <c r="S97" s="8" t="s">
        <v>513</v>
      </c>
      <c r="T97" s="9"/>
      <c r="U97" s="18" t="s">
        <v>11881</v>
      </c>
      <c r="V97" s="40">
        <v>45526</v>
      </c>
      <c r="W97" s="8"/>
    </row>
    <row r="98" spans="1:23" ht="13.5" thickBot="1">
      <c r="A98" s="8" t="s">
        <v>33</v>
      </c>
      <c r="B98" s="8" t="s">
        <v>397</v>
      </c>
      <c r="C98" s="8" t="s">
        <v>10554</v>
      </c>
      <c r="D98" s="8"/>
      <c r="E98" s="8" t="s">
        <v>353</v>
      </c>
      <c r="F98" s="8" t="s">
        <v>398</v>
      </c>
      <c r="G98" s="8">
        <v>30</v>
      </c>
      <c r="H98" s="9">
        <v>31</v>
      </c>
      <c r="I98" s="8"/>
      <c r="J98" s="8" t="s">
        <v>78</v>
      </c>
      <c r="K98" s="17">
        <v>83</v>
      </c>
      <c r="L98" s="9">
        <v>0</v>
      </c>
      <c r="M98" s="9">
        <v>0</v>
      </c>
      <c r="N98" s="9">
        <v>0</v>
      </c>
      <c r="O98" s="8"/>
      <c r="P98" s="9">
        <v>83</v>
      </c>
      <c r="Q98" s="15">
        <v>1</v>
      </c>
      <c r="R98" s="9">
        <v>48</v>
      </c>
      <c r="S98" s="8" t="s">
        <v>40</v>
      </c>
      <c r="T98" s="9">
        <v>35</v>
      </c>
      <c r="U98" s="18" t="s">
        <v>7081</v>
      </c>
      <c r="V98" s="40">
        <v>45512</v>
      </c>
      <c r="W98" s="8"/>
    </row>
    <row r="99" spans="1:23" ht="13.5" thickBot="1">
      <c r="A99" s="8" t="s">
        <v>33</v>
      </c>
      <c r="B99" s="8" t="s">
        <v>399</v>
      </c>
      <c r="C99" s="8" t="s">
        <v>10555</v>
      </c>
      <c r="D99" s="8"/>
      <c r="E99" s="8" t="s">
        <v>388</v>
      </c>
      <c r="F99" s="8" t="s">
        <v>398</v>
      </c>
      <c r="G99" s="8">
        <v>38</v>
      </c>
      <c r="H99" s="9">
        <v>32</v>
      </c>
      <c r="I99" s="8"/>
      <c r="J99" s="8" t="s">
        <v>78</v>
      </c>
      <c r="K99" s="17">
        <v>1197</v>
      </c>
      <c r="L99" s="9">
        <v>0</v>
      </c>
      <c r="M99" s="9">
        <v>0</v>
      </c>
      <c r="N99" s="9">
        <v>0</v>
      </c>
      <c r="O99" s="8"/>
      <c r="P99" s="9">
        <v>1197</v>
      </c>
      <c r="Q99" s="15">
        <v>33</v>
      </c>
      <c r="R99" s="9">
        <v>36</v>
      </c>
      <c r="S99" s="8" t="s">
        <v>40</v>
      </c>
      <c r="T99" s="9">
        <v>9</v>
      </c>
      <c r="U99" s="18" t="s">
        <v>12014</v>
      </c>
      <c r="V99" s="40">
        <v>45512</v>
      </c>
      <c r="W99" s="8"/>
    </row>
    <row r="100" spans="1:23" ht="13.5" thickBot="1">
      <c r="A100" s="8" t="s">
        <v>33</v>
      </c>
      <c r="B100" s="8" t="s">
        <v>401</v>
      </c>
      <c r="C100" s="18" t="s">
        <v>10556</v>
      </c>
      <c r="D100" s="8"/>
      <c r="E100" s="8" t="s">
        <v>395</v>
      </c>
      <c r="F100" s="8" t="s">
        <v>402</v>
      </c>
      <c r="G100" s="8">
        <v>393</v>
      </c>
      <c r="H100" s="9">
        <v>33</v>
      </c>
      <c r="I100" s="8"/>
      <c r="J100" s="8" t="s">
        <v>78</v>
      </c>
      <c r="K100" s="17">
        <v>180</v>
      </c>
      <c r="L100" s="9">
        <v>0</v>
      </c>
      <c r="M100" s="9">
        <v>0</v>
      </c>
      <c r="N100" s="9">
        <v>0</v>
      </c>
      <c r="O100" s="8"/>
      <c r="P100" s="9">
        <v>180</v>
      </c>
      <c r="Q100" s="15">
        <v>1</v>
      </c>
      <c r="R100" s="9">
        <v>180</v>
      </c>
      <c r="S100" s="8" t="s">
        <v>10557</v>
      </c>
      <c r="T100" s="9">
        <v>0</v>
      </c>
      <c r="U100" s="18" t="s">
        <v>10558</v>
      </c>
      <c r="V100" s="40">
        <v>45512</v>
      </c>
      <c r="W100" s="8"/>
    </row>
    <row r="101" spans="1:23" ht="13.5" thickBot="1">
      <c r="A101" s="8" t="s">
        <v>33</v>
      </c>
      <c r="B101" s="8" t="s">
        <v>403</v>
      </c>
      <c r="C101" s="8" t="s">
        <v>10559</v>
      </c>
      <c r="D101" s="8"/>
      <c r="E101" s="8"/>
      <c r="F101" s="8" t="s">
        <v>402</v>
      </c>
      <c r="G101" s="8">
        <v>395</v>
      </c>
      <c r="H101" s="9">
        <v>34</v>
      </c>
      <c r="I101" s="8"/>
      <c r="J101" s="8" t="s">
        <v>78</v>
      </c>
      <c r="K101" s="17">
        <v>311</v>
      </c>
      <c r="L101" s="9">
        <v>0</v>
      </c>
      <c r="M101" s="9">
        <v>0</v>
      </c>
      <c r="N101" s="9">
        <v>0</v>
      </c>
      <c r="O101" s="8"/>
      <c r="P101" s="9">
        <v>311</v>
      </c>
      <c r="Q101" s="15">
        <v>1</v>
      </c>
      <c r="R101" s="9">
        <v>180</v>
      </c>
      <c r="S101" s="8" t="s">
        <v>10557</v>
      </c>
      <c r="T101" s="9">
        <v>131</v>
      </c>
      <c r="U101" s="18" t="s">
        <v>10560</v>
      </c>
      <c r="V101" s="40">
        <v>45512</v>
      </c>
      <c r="W101" s="8"/>
    </row>
    <row r="102" spans="1:23" ht="13.5" thickBot="1">
      <c r="A102" s="8" t="s">
        <v>33</v>
      </c>
      <c r="B102" s="8" t="s">
        <v>408</v>
      </c>
      <c r="C102" s="8" t="s">
        <v>10561</v>
      </c>
      <c r="D102" s="8"/>
      <c r="E102" s="8" t="s">
        <v>409</v>
      </c>
      <c r="F102" s="8" t="s">
        <v>406</v>
      </c>
      <c r="G102" s="8">
        <v>387</v>
      </c>
      <c r="H102" s="9">
        <v>36</v>
      </c>
      <c r="I102" s="8"/>
      <c r="J102" s="8" t="s">
        <v>78</v>
      </c>
      <c r="K102" s="17">
        <v>836</v>
      </c>
      <c r="L102" s="9">
        <v>0</v>
      </c>
      <c r="M102" s="9">
        <v>0</v>
      </c>
      <c r="N102" s="9">
        <v>0</v>
      </c>
      <c r="O102" s="8"/>
      <c r="P102" s="9">
        <v>836</v>
      </c>
      <c r="Q102" s="15">
        <v>6</v>
      </c>
      <c r="R102" s="9">
        <v>120</v>
      </c>
      <c r="S102" s="8" t="s">
        <v>10557</v>
      </c>
      <c r="T102" s="9">
        <v>116</v>
      </c>
      <c r="U102" s="18" t="s">
        <v>10562</v>
      </c>
      <c r="V102" s="40">
        <v>45512</v>
      </c>
      <c r="W102" s="8"/>
    </row>
    <row r="103" spans="1:23" ht="90" thickBot="1">
      <c r="A103" s="8" t="s">
        <v>33</v>
      </c>
      <c r="B103" s="8" t="s">
        <v>414</v>
      </c>
      <c r="C103" s="41" t="s">
        <v>10563</v>
      </c>
      <c r="D103" s="42"/>
      <c r="E103" s="8"/>
      <c r="F103" s="8" t="s">
        <v>212</v>
      </c>
      <c r="G103" s="8" t="s">
        <v>415</v>
      </c>
      <c r="H103" s="9">
        <v>37</v>
      </c>
      <c r="I103" s="8" t="s">
        <v>416</v>
      </c>
      <c r="J103" s="8" t="s">
        <v>214</v>
      </c>
      <c r="K103" s="17">
        <v>1727</v>
      </c>
      <c r="L103" s="9">
        <v>0</v>
      </c>
      <c r="M103" s="9">
        <v>0</v>
      </c>
      <c r="N103" s="9">
        <v>0</v>
      </c>
      <c r="O103" s="8"/>
      <c r="P103" s="9">
        <v>1727</v>
      </c>
      <c r="Q103" s="15">
        <v>14</v>
      </c>
      <c r="R103" s="9">
        <v>120</v>
      </c>
      <c r="S103" s="8" t="s">
        <v>37</v>
      </c>
      <c r="T103" s="9">
        <v>47</v>
      </c>
      <c r="U103" s="18" t="s">
        <v>10564</v>
      </c>
      <c r="V103" s="40">
        <v>45371</v>
      </c>
      <c r="W103" s="8" t="s">
        <v>8220</v>
      </c>
    </row>
    <row r="104" spans="1:23" ht="13.5" thickBot="1">
      <c r="A104" s="8" t="s">
        <v>33</v>
      </c>
      <c r="B104" s="8" t="s">
        <v>417</v>
      </c>
      <c r="C104" s="16" t="s">
        <v>10589</v>
      </c>
      <c r="D104" s="8"/>
      <c r="E104" s="8"/>
      <c r="F104" s="8" t="s">
        <v>212</v>
      </c>
      <c r="G104" s="8" t="s">
        <v>418</v>
      </c>
      <c r="H104" s="9">
        <v>38</v>
      </c>
      <c r="I104" s="8" t="s">
        <v>416</v>
      </c>
      <c r="J104" s="8" t="s">
        <v>214</v>
      </c>
      <c r="K104" s="17">
        <v>2931</v>
      </c>
      <c r="L104" s="9">
        <v>0</v>
      </c>
      <c r="M104" s="9">
        <v>0</v>
      </c>
      <c r="N104" s="9">
        <v>0</v>
      </c>
      <c r="O104" s="8"/>
      <c r="P104" s="9">
        <v>2931</v>
      </c>
      <c r="Q104" s="15">
        <v>24</v>
      </c>
      <c r="R104" s="9">
        <v>120</v>
      </c>
      <c r="S104" s="8" t="s">
        <v>37</v>
      </c>
      <c r="T104" s="29">
        <v>51</v>
      </c>
      <c r="U104" s="18" t="s">
        <v>10416</v>
      </c>
      <c r="V104" s="40">
        <v>45512</v>
      </c>
      <c r="W104" s="8"/>
    </row>
    <row r="105" spans="1:23" ht="13.5" thickBot="1">
      <c r="A105" s="8" t="s">
        <v>33</v>
      </c>
      <c r="B105" s="8" t="s">
        <v>419</v>
      </c>
      <c r="C105" s="41" t="s">
        <v>10565</v>
      </c>
      <c r="D105" s="42"/>
      <c r="E105" s="8"/>
      <c r="F105" s="8" t="s">
        <v>212</v>
      </c>
      <c r="G105" s="8">
        <v>3006</v>
      </c>
      <c r="H105" s="9">
        <v>39</v>
      </c>
      <c r="I105" s="8" t="s">
        <v>420</v>
      </c>
      <c r="J105" s="8" t="s">
        <v>214</v>
      </c>
      <c r="K105" s="17">
        <v>72</v>
      </c>
      <c r="L105" s="9">
        <v>0</v>
      </c>
      <c r="M105" s="9">
        <v>0</v>
      </c>
      <c r="N105" s="9">
        <v>0</v>
      </c>
      <c r="O105" s="8"/>
      <c r="P105" s="9">
        <v>72</v>
      </c>
      <c r="Q105" s="15">
        <v>2</v>
      </c>
      <c r="R105" s="9">
        <v>36</v>
      </c>
      <c r="S105" s="8" t="s">
        <v>513</v>
      </c>
      <c r="T105" s="29">
        <v>0</v>
      </c>
      <c r="U105" s="18" t="s">
        <v>12015</v>
      </c>
      <c r="V105" s="40">
        <v>45512</v>
      </c>
      <c r="W105" s="8"/>
    </row>
    <row r="106" spans="1:23" ht="13.5" thickBot="1">
      <c r="A106" s="8" t="s">
        <v>33</v>
      </c>
      <c r="B106" s="8" t="s">
        <v>421</v>
      </c>
      <c r="C106" s="16" t="s">
        <v>10566</v>
      </c>
      <c r="D106" s="8"/>
      <c r="E106" s="8"/>
      <c r="F106" s="8" t="s">
        <v>212</v>
      </c>
      <c r="G106" s="8" t="s">
        <v>422</v>
      </c>
      <c r="H106" s="9">
        <v>40</v>
      </c>
      <c r="I106" s="8" t="s">
        <v>423</v>
      </c>
      <c r="J106" s="8" t="s">
        <v>214</v>
      </c>
      <c r="K106" s="17">
        <v>168</v>
      </c>
      <c r="L106" s="9">
        <v>0</v>
      </c>
      <c r="M106" s="9">
        <v>0</v>
      </c>
      <c r="N106" s="9">
        <v>0</v>
      </c>
      <c r="O106" s="8"/>
      <c r="P106" s="9">
        <v>168</v>
      </c>
      <c r="Q106" s="15">
        <v>2</v>
      </c>
      <c r="R106" s="9">
        <v>60</v>
      </c>
      <c r="S106" s="8" t="s">
        <v>513</v>
      </c>
      <c r="T106" s="29">
        <v>48</v>
      </c>
      <c r="U106" s="18" t="s">
        <v>11427</v>
      </c>
      <c r="V106" s="40">
        <v>45512</v>
      </c>
      <c r="W106" s="8"/>
    </row>
    <row r="107" spans="1:23" ht="13.5" thickBot="1">
      <c r="A107" s="8" t="s">
        <v>33</v>
      </c>
      <c r="B107" s="8" t="s">
        <v>424</v>
      </c>
      <c r="C107" s="16" t="s">
        <v>10567</v>
      </c>
      <c r="D107" s="8"/>
      <c r="E107" s="8"/>
      <c r="F107" s="8" t="s">
        <v>212</v>
      </c>
      <c r="G107" s="8" t="s">
        <v>425</v>
      </c>
      <c r="H107" s="9">
        <v>41</v>
      </c>
      <c r="I107" s="8" t="s">
        <v>426</v>
      </c>
      <c r="J107" s="8" t="s">
        <v>214</v>
      </c>
      <c r="K107" s="17">
        <v>316</v>
      </c>
      <c r="L107" s="9">
        <v>0</v>
      </c>
      <c r="M107" s="9">
        <v>0</v>
      </c>
      <c r="N107" s="9">
        <v>0</v>
      </c>
      <c r="O107" s="8"/>
      <c r="P107" s="9">
        <v>316</v>
      </c>
      <c r="Q107" s="15">
        <v>6</v>
      </c>
      <c r="R107" s="9">
        <v>48</v>
      </c>
      <c r="S107" s="8" t="s">
        <v>513</v>
      </c>
      <c r="T107" s="29">
        <v>28</v>
      </c>
      <c r="U107" s="18" t="s">
        <v>10568</v>
      </c>
      <c r="V107" s="40">
        <v>45512</v>
      </c>
      <c r="W107" s="8"/>
    </row>
    <row r="108" spans="1:23" ht="13.5" thickBot="1">
      <c r="A108" s="8" t="s">
        <v>33</v>
      </c>
      <c r="B108" s="8" t="s">
        <v>427</v>
      </c>
      <c r="C108" s="16" t="s">
        <v>10569</v>
      </c>
      <c r="D108" s="8"/>
      <c r="E108" s="8"/>
      <c r="F108" s="8" t="s">
        <v>212</v>
      </c>
      <c r="G108" s="8">
        <v>8077</v>
      </c>
      <c r="H108" s="9">
        <v>42</v>
      </c>
      <c r="I108" s="8" t="s">
        <v>426</v>
      </c>
      <c r="J108" s="8" t="s">
        <v>214</v>
      </c>
      <c r="K108" s="17">
        <v>89</v>
      </c>
      <c r="L108" s="9">
        <v>0</v>
      </c>
      <c r="M108" s="9">
        <v>0</v>
      </c>
      <c r="N108" s="9">
        <v>0</v>
      </c>
      <c r="O108" s="8"/>
      <c r="P108" s="9">
        <v>89</v>
      </c>
      <c r="Q108" s="15">
        <v>2</v>
      </c>
      <c r="R108" s="9">
        <v>36</v>
      </c>
      <c r="S108" s="8" t="s">
        <v>513</v>
      </c>
      <c r="T108" s="9">
        <v>17</v>
      </c>
      <c r="U108" s="18" t="s">
        <v>10570</v>
      </c>
      <c r="V108" s="40">
        <v>45512</v>
      </c>
      <c r="W108" s="8"/>
    </row>
    <row r="109" spans="1:23" ht="13.5" thickBot="1">
      <c r="A109" s="8" t="s">
        <v>33</v>
      </c>
      <c r="B109" s="13" t="s">
        <v>428</v>
      </c>
      <c r="C109" s="8" t="s">
        <v>10571</v>
      </c>
      <c r="D109" s="8"/>
      <c r="E109" s="8"/>
      <c r="F109" s="8" t="s">
        <v>212</v>
      </c>
      <c r="G109" s="8" t="s">
        <v>10572</v>
      </c>
      <c r="H109" s="9">
        <v>43</v>
      </c>
      <c r="I109" s="8" t="s">
        <v>420</v>
      </c>
      <c r="J109" s="8" t="s">
        <v>214</v>
      </c>
      <c r="K109" s="24">
        <v>489</v>
      </c>
      <c r="L109" s="9">
        <v>0</v>
      </c>
      <c r="M109" s="9">
        <v>0</v>
      </c>
      <c r="N109" s="9">
        <v>0</v>
      </c>
      <c r="O109" s="8"/>
      <c r="P109" s="9">
        <v>489</v>
      </c>
      <c r="Q109" s="15">
        <v>13</v>
      </c>
      <c r="R109" s="9">
        <v>36</v>
      </c>
      <c r="S109" s="8" t="s">
        <v>513</v>
      </c>
      <c r="T109" s="9">
        <v>21</v>
      </c>
      <c r="U109" s="8" t="s">
        <v>11029</v>
      </c>
      <c r="V109" s="21">
        <v>45512</v>
      </c>
      <c r="W109" s="18"/>
    </row>
    <row r="110" spans="1:23" ht="13.5" thickBot="1">
      <c r="A110" s="8" t="s">
        <v>33</v>
      </c>
      <c r="B110" s="8" t="s">
        <v>430</v>
      </c>
      <c r="C110" s="8" t="s">
        <v>10573</v>
      </c>
      <c r="D110" s="8"/>
      <c r="E110" s="8"/>
      <c r="F110" s="8" t="s">
        <v>212</v>
      </c>
      <c r="G110" s="8">
        <v>1868</v>
      </c>
      <c r="H110" s="9">
        <v>44</v>
      </c>
      <c r="I110" s="8" t="s">
        <v>431</v>
      </c>
      <c r="J110" s="8" t="s">
        <v>214</v>
      </c>
      <c r="K110" s="17">
        <v>132</v>
      </c>
      <c r="L110" s="9">
        <v>0</v>
      </c>
      <c r="M110" s="9">
        <v>0</v>
      </c>
      <c r="N110" s="9">
        <v>0</v>
      </c>
      <c r="O110" s="8"/>
      <c r="P110" s="9">
        <v>132</v>
      </c>
      <c r="Q110" s="15">
        <v>2</v>
      </c>
      <c r="R110" s="9">
        <v>48</v>
      </c>
      <c r="S110" s="8" t="s">
        <v>513</v>
      </c>
      <c r="T110" s="9">
        <v>36</v>
      </c>
      <c r="U110" s="18" t="s">
        <v>11428</v>
      </c>
      <c r="V110" s="40">
        <v>45512</v>
      </c>
      <c r="W110" s="8"/>
    </row>
    <row r="111" spans="1:23" ht="13.5" thickBot="1">
      <c r="A111" s="8" t="s">
        <v>33</v>
      </c>
      <c r="B111" s="8" t="s">
        <v>432</v>
      </c>
      <c r="C111" s="8" t="s">
        <v>10574</v>
      </c>
      <c r="D111" s="8"/>
      <c r="E111" s="8"/>
      <c r="F111" s="8" t="s">
        <v>212</v>
      </c>
      <c r="G111" s="8">
        <v>655</v>
      </c>
      <c r="H111" s="9">
        <v>45</v>
      </c>
      <c r="I111" s="8" t="s">
        <v>416</v>
      </c>
      <c r="J111" s="8" t="s">
        <v>214</v>
      </c>
      <c r="K111" s="17">
        <v>241</v>
      </c>
      <c r="L111" s="9">
        <v>0</v>
      </c>
      <c r="M111" s="9">
        <v>0</v>
      </c>
      <c r="N111" s="9">
        <v>0</v>
      </c>
      <c r="O111" s="8"/>
      <c r="P111" s="9">
        <v>241</v>
      </c>
      <c r="Q111" s="15">
        <v>1</v>
      </c>
      <c r="R111" s="9">
        <v>144</v>
      </c>
      <c r="S111" s="8" t="s">
        <v>37</v>
      </c>
      <c r="T111" s="29">
        <v>97</v>
      </c>
      <c r="U111" s="18" t="s">
        <v>11030</v>
      </c>
      <c r="V111" s="40">
        <v>45512</v>
      </c>
      <c r="W111" s="8"/>
    </row>
    <row r="112" spans="1:23" ht="13.5" thickBot="1">
      <c r="A112" s="8" t="s">
        <v>33</v>
      </c>
      <c r="B112" s="8" t="s">
        <v>433</v>
      </c>
      <c r="C112" s="8" t="s">
        <v>10575</v>
      </c>
      <c r="D112" s="8"/>
      <c r="E112" s="8"/>
      <c r="F112" s="8" t="s">
        <v>212</v>
      </c>
      <c r="G112" s="8">
        <v>6600</v>
      </c>
      <c r="H112" s="9">
        <v>46</v>
      </c>
      <c r="I112" s="8" t="s">
        <v>434</v>
      </c>
      <c r="J112" s="8" t="s">
        <v>214</v>
      </c>
      <c r="K112" s="17">
        <v>1968</v>
      </c>
      <c r="L112" s="9">
        <v>0</v>
      </c>
      <c r="M112" s="9">
        <v>0</v>
      </c>
      <c r="N112" s="9">
        <v>0</v>
      </c>
      <c r="O112" s="8"/>
      <c r="P112" s="9">
        <v>1968</v>
      </c>
      <c r="Q112" s="15">
        <v>13</v>
      </c>
      <c r="R112" s="9">
        <v>144</v>
      </c>
      <c r="S112" s="8" t="s">
        <v>37</v>
      </c>
      <c r="T112" s="9">
        <v>96</v>
      </c>
      <c r="U112" s="18" t="s">
        <v>10824</v>
      </c>
      <c r="V112" s="40">
        <v>45512</v>
      </c>
      <c r="W112" s="8"/>
    </row>
    <row r="113" spans="1:23" ht="13.5" thickBot="1">
      <c r="A113" s="8" t="s">
        <v>33</v>
      </c>
      <c r="B113" s="8" t="s">
        <v>435</v>
      </c>
      <c r="C113" s="8" t="s">
        <v>10576</v>
      </c>
      <c r="D113" s="8"/>
      <c r="E113" s="8"/>
      <c r="F113" s="8" t="s">
        <v>212</v>
      </c>
      <c r="G113" s="8" t="s">
        <v>436</v>
      </c>
      <c r="H113" s="9">
        <v>47</v>
      </c>
      <c r="I113" s="8" t="s">
        <v>412</v>
      </c>
      <c r="J113" s="8" t="s">
        <v>214</v>
      </c>
      <c r="K113" s="17">
        <v>2142</v>
      </c>
      <c r="L113" s="9">
        <v>0</v>
      </c>
      <c r="M113" s="9">
        <v>0</v>
      </c>
      <c r="N113" s="9">
        <v>0</v>
      </c>
      <c r="O113" s="8"/>
      <c r="P113" s="9">
        <v>2142</v>
      </c>
      <c r="Q113" s="15">
        <v>14</v>
      </c>
      <c r="R113" s="9">
        <v>144</v>
      </c>
      <c r="S113" s="8" t="s">
        <v>37</v>
      </c>
      <c r="T113" s="29">
        <v>126</v>
      </c>
      <c r="U113" s="18" t="s">
        <v>8222</v>
      </c>
      <c r="V113" s="40">
        <v>45512</v>
      </c>
      <c r="W113" s="8"/>
    </row>
    <row r="114" spans="1:23" ht="13.5" thickBot="1">
      <c r="A114" s="8" t="s">
        <v>33</v>
      </c>
      <c r="B114" s="8" t="s">
        <v>11028</v>
      </c>
      <c r="C114" s="8" t="s">
        <v>11882</v>
      </c>
      <c r="D114" s="8"/>
      <c r="E114" s="8"/>
      <c r="F114" s="8" t="s">
        <v>212</v>
      </c>
      <c r="G114" s="8" t="s">
        <v>10937</v>
      </c>
      <c r="H114" s="9">
        <v>48</v>
      </c>
      <c r="I114" s="8" t="s">
        <v>416</v>
      </c>
      <c r="J114" s="8" t="s">
        <v>214</v>
      </c>
      <c r="K114" s="17">
        <v>1878</v>
      </c>
      <c r="L114" s="9">
        <v>0</v>
      </c>
      <c r="M114" s="9">
        <v>0</v>
      </c>
      <c r="N114" s="9">
        <v>0</v>
      </c>
      <c r="O114" s="8"/>
      <c r="P114" s="9">
        <v>1878</v>
      </c>
      <c r="Q114" s="15">
        <v>19</v>
      </c>
      <c r="R114" s="9">
        <v>96</v>
      </c>
      <c r="S114" s="8" t="s">
        <v>37</v>
      </c>
      <c r="T114" s="9">
        <v>54</v>
      </c>
      <c r="U114" s="43" t="s">
        <v>10938</v>
      </c>
      <c r="V114" s="62">
        <v>45517</v>
      </c>
      <c r="W114" s="8"/>
    </row>
    <row r="115" spans="1:23" ht="13.5" thickBot="1">
      <c r="A115" s="8" t="s">
        <v>33</v>
      </c>
      <c r="B115" s="8" t="s">
        <v>437</v>
      </c>
      <c r="C115" s="8" t="s">
        <v>10577</v>
      </c>
      <c r="D115" s="8"/>
      <c r="E115" s="8"/>
      <c r="F115" s="8" t="s">
        <v>212</v>
      </c>
      <c r="G115" s="8" t="s">
        <v>438</v>
      </c>
      <c r="H115" s="9">
        <v>49</v>
      </c>
      <c r="I115" s="8" t="s">
        <v>412</v>
      </c>
      <c r="J115" s="8" t="s">
        <v>214</v>
      </c>
      <c r="K115" s="17">
        <v>885</v>
      </c>
      <c r="L115" s="9">
        <v>0</v>
      </c>
      <c r="M115" s="9">
        <v>0</v>
      </c>
      <c r="N115" s="9">
        <v>0</v>
      </c>
      <c r="O115" s="8"/>
      <c r="P115" s="9">
        <v>885</v>
      </c>
      <c r="Q115" s="15">
        <v>6</v>
      </c>
      <c r="R115" s="9">
        <v>144</v>
      </c>
      <c r="S115" s="8" t="s">
        <v>37</v>
      </c>
      <c r="T115" s="29">
        <v>21</v>
      </c>
      <c r="U115" s="18" t="s">
        <v>8991</v>
      </c>
      <c r="V115" s="40">
        <v>45512</v>
      </c>
      <c r="W115" s="8"/>
    </row>
    <row r="116" spans="1:23" ht="13.5" thickBot="1">
      <c r="A116" s="8" t="s">
        <v>33</v>
      </c>
      <c r="B116" s="8" t="s">
        <v>439</v>
      </c>
      <c r="C116" s="8" t="s">
        <v>10578</v>
      </c>
      <c r="D116" s="8"/>
      <c r="E116" s="8"/>
      <c r="F116" s="8" t="s">
        <v>212</v>
      </c>
      <c r="G116" s="8" t="s">
        <v>440</v>
      </c>
      <c r="H116" s="9">
        <v>50</v>
      </c>
      <c r="I116" s="8" t="s">
        <v>412</v>
      </c>
      <c r="J116" s="8" t="s">
        <v>214</v>
      </c>
      <c r="K116" s="17">
        <v>1089</v>
      </c>
      <c r="L116" s="9">
        <v>0</v>
      </c>
      <c r="M116" s="9">
        <v>0</v>
      </c>
      <c r="N116" s="9">
        <v>0</v>
      </c>
      <c r="O116" s="8"/>
      <c r="P116" s="9">
        <v>1089</v>
      </c>
      <c r="Q116" s="15">
        <v>7</v>
      </c>
      <c r="R116" s="9">
        <v>144</v>
      </c>
      <c r="S116" s="8" t="s">
        <v>37</v>
      </c>
      <c r="T116" s="29">
        <v>81</v>
      </c>
      <c r="U116" s="18" t="s">
        <v>10825</v>
      </c>
      <c r="V116" s="40">
        <v>45512</v>
      </c>
      <c r="W116" s="8"/>
    </row>
    <row r="117" spans="1:23" ht="13.5" thickBot="1">
      <c r="A117" s="8" t="s">
        <v>33</v>
      </c>
      <c r="B117" s="8" t="s">
        <v>441</v>
      </c>
      <c r="C117" s="41" t="s">
        <v>10579</v>
      </c>
      <c r="D117" s="42"/>
      <c r="E117" s="8"/>
      <c r="F117" s="8" t="s">
        <v>212</v>
      </c>
      <c r="G117" s="8" t="s">
        <v>442</v>
      </c>
      <c r="H117" s="9">
        <v>51</v>
      </c>
      <c r="I117" s="8" t="s">
        <v>412</v>
      </c>
      <c r="J117" s="8" t="s">
        <v>214</v>
      </c>
      <c r="K117" s="17">
        <v>1500</v>
      </c>
      <c r="L117" s="9">
        <v>0</v>
      </c>
      <c r="M117" s="9">
        <v>0</v>
      </c>
      <c r="N117" s="9">
        <v>0</v>
      </c>
      <c r="O117" s="8"/>
      <c r="P117" s="9">
        <v>1500</v>
      </c>
      <c r="Q117" s="15">
        <v>10</v>
      </c>
      <c r="R117" s="9">
        <v>144</v>
      </c>
      <c r="S117" s="8" t="s">
        <v>37</v>
      </c>
      <c r="T117" s="29">
        <v>60</v>
      </c>
      <c r="U117" s="18" t="s">
        <v>10580</v>
      </c>
      <c r="V117" s="40">
        <v>45512</v>
      </c>
      <c r="W117" s="8"/>
    </row>
    <row r="118" spans="1:23" ht="26.25" thickBot="1">
      <c r="A118" s="8" t="s">
        <v>33</v>
      </c>
      <c r="B118" s="8" t="s">
        <v>443</v>
      </c>
      <c r="C118" s="16" t="s">
        <v>10581</v>
      </c>
      <c r="D118" s="8"/>
      <c r="E118" s="8"/>
      <c r="F118" s="8" t="s">
        <v>212</v>
      </c>
      <c r="G118" s="8">
        <v>7712</v>
      </c>
      <c r="H118" s="9">
        <v>52</v>
      </c>
      <c r="I118" s="8" t="s">
        <v>213</v>
      </c>
      <c r="J118" s="8" t="s">
        <v>214</v>
      </c>
      <c r="K118" s="17">
        <v>132</v>
      </c>
      <c r="L118" s="9">
        <v>0</v>
      </c>
      <c r="M118" s="9">
        <v>0</v>
      </c>
      <c r="N118" s="9">
        <v>0</v>
      </c>
      <c r="O118" s="8"/>
      <c r="P118" s="9">
        <v>132</v>
      </c>
      <c r="Q118" s="15">
        <v>0</v>
      </c>
      <c r="R118" s="9">
        <v>192</v>
      </c>
      <c r="S118" s="8" t="s">
        <v>37</v>
      </c>
      <c r="T118" s="29">
        <v>132</v>
      </c>
      <c r="U118" s="43" t="s">
        <v>1936</v>
      </c>
      <c r="V118" s="42">
        <v>45512</v>
      </c>
      <c r="W118" s="8"/>
    </row>
    <row r="119" spans="1:23" ht="13.5" thickBot="1">
      <c r="A119" s="8" t="s">
        <v>33</v>
      </c>
      <c r="B119" s="8" t="s">
        <v>444</v>
      </c>
      <c r="C119" s="16" t="s">
        <v>445</v>
      </c>
      <c r="D119" s="8"/>
      <c r="E119" s="8"/>
      <c r="F119" s="8" t="s">
        <v>212</v>
      </c>
      <c r="G119" s="8">
        <v>8095</v>
      </c>
      <c r="H119" s="9">
        <v>53</v>
      </c>
      <c r="I119" s="8" t="s">
        <v>416</v>
      </c>
      <c r="J119" s="8" t="s">
        <v>214</v>
      </c>
      <c r="K119" s="17">
        <v>4704</v>
      </c>
      <c r="L119" s="9">
        <v>0</v>
      </c>
      <c r="M119" s="9">
        <v>0</v>
      </c>
      <c r="N119" s="9">
        <v>0</v>
      </c>
      <c r="O119" s="8"/>
      <c r="P119" s="9">
        <v>4704</v>
      </c>
      <c r="Q119" s="15">
        <v>2</v>
      </c>
      <c r="R119" s="9">
        <v>1728</v>
      </c>
      <c r="S119" s="8" t="s">
        <v>37</v>
      </c>
      <c r="T119" s="29">
        <v>1248</v>
      </c>
      <c r="U119" s="18" t="s">
        <v>7629</v>
      </c>
      <c r="V119" s="40"/>
      <c r="W119" s="8"/>
    </row>
    <row r="120" spans="1:23" ht="13.5" thickBot="1">
      <c r="A120" s="8" t="s">
        <v>33</v>
      </c>
      <c r="B120" s="8" t="s">
        <v>446</v>
      </c>
      <c r="C120" s="16" t="s">
        <v>10582</v>
      </c>
      <c r="D120" s="8"/>
      <c r="E120" s="8"/>
      <c r="F120" s="8" t="s">
        <v>212</v>
      </c>
      <c r="G120" s="8">
        <v>8096</v>
      </c>
      <c r="H120" s="9">
        <v>54</v>
      </c>
      <c r="I120" s="8" t="s">
        <v>416</v>
      </c>
      <c r="J120" s="8" t="s">
        <v>214</v>
      </c>
      <c r="K120" s="17">
        <v>22556</v>
      </c>
      <c r="L120" s="9">
        <v>0</v>
      </c>
      <c r="M120" s="9">
        <v>0</v>
      </c>
      <c r="N120" s="9">
        <v>0</v>
      </c>
      <c r="O120" s="8"/>
      <c r="P120" s="9">
        <v>22556</v>
      </c>
      <c r="Q120" s="15">
        <v>8</v>
      </c>
      <c r="R120" s="9">
        <v>2592</v>
      </c>
      <c r="S120" s="8" t="s">
        <v>37</v>
      </c>
      <c r="T120" s="29">
        <v>1820</v>
      </c>
      <c r="U120" s="43" t="s">
        <v>10095</v>
      </c>
      <c r="V120" s="62"/>
      <c r="W120" s="8"/>
    </row>
    <row r="121" spans="1:23" ht="13.5" thickBot="1">
      <c r="A121" s="8" t="s">
        <v>33</v>
      </c>
      <c r="B121" s="8" t="s">
        <v>447</v>
      </c>
      <c r="C121" s="16" t="s">
        <v>10583</v>
      </c>
      <c r="D121" s="8"/>
      <c r="E121" s="8"/>
      <c r="F121" s="8" t="s">
        <v>212</v>
      </c>
      <c r="G121" s="8">
        <v>814</v>
      </c>
      <c r="H121" s="9">
        <v>55</v>
      </c>
      <c r="I121" s="8" t="s">
        <v>448</v>
      </c>
      <c r="J121" s="8" t="s">
        <v>214</v>
      </c>
      <c r="K121" s="17">
        <v>494</v>
      </c>
      <c r="L121" s="9">
        <v>0</v>
      </c>
      <c r="M121" s="9">
        <v>0</v>
      </c>
      <c r="N121" s="9">
        <v>0</v>
      </c>
      <c r="O121" s="8"/>
      <c r="P121" s="9">
        <v>494</v>
      </c>
      <c r="Q121" s="15">
        <v>3</v>
      </c>
      <c r="R121" s="9">
        <v>144</v>
      </c>
      <c r="S121" s="8" t="s">
        <v>37</v>
      </c>
      <c r="T121" s="29">
        <v>62</v>
      </c>
      <c r="U121" s="43" t="s">
        <v>10584</v>
      </c>
      <c r="V121" s="62">
        <v>45512</v>
      </c>
      <c r="W121" s="8"/>
    </row>
    <row r="122" spans="1:23" ht="13.5" thickBot="1">
      <c r="A122" s="8" t="s">
        <v>33</v>
      </c>
      <c r="B122" s="8" t="s">
        <v>449</v>
      </c>
      <c r="C122" s="16" t="s">
        <v>10585</v>
      </c>
      <c r="D122" s="8"/>
      <c r="E122" s="8"/>
      <c r="F122" s="8" t="s">
        <v>212</v>
      </c>
      <c r="G122" s="8">
        <v>8608</v>
      </c>
      <c r="H122" s="9">
        <v>56</v>
      </c>
      <c r="I122" s="8" t="s">
        <v>426</v>
      </c>
      <c r="J122" s="8" t="s">
        <v>214</v>
      </c>
      <c r="K122" s="17">
        <v>303</v>
      </c>
      <c r="L122" s="9">
        <v>0</v>
      </c>
      <c r="M122" s="9">
        <v>0</v>
      </c>
      <c r="N122" s="9">
        <v>0</v>
      </c>
      <c r="O122" s="8"/>
      <c r="P122" s="9">
        <v>303</v>
      </c>
      <c r="Q122" s="15">
        <v>2</v>
      </c>
      <c r="R122" s="9">
        <v>120</v>
      </c>
      <c r="S122" s="8" t="s">
        <v>37</v>
      </c>
      <c r="T122" s="29">
        <v>63</v>
      </c>
      <c r="U122" s="18" t="s">
        <v>8182</v>
      </c>
      <c r="V122" s="40">
        <v>45512</v>
      </c>
      <c r="W122" s="8"/>
    </row>
    <row r="123" spans="1:23" ht="26.25" thickBot="1">
      <c r="A123" s="8" t="s">
        <v>33</v>
      </c>
      <c r="B123" s="8" t="s">
        <v>450</v>
      </c>
      <c r="C123" s="16" t="s">
        <v>10586</v>
      </c>
      <c r="D123" s="8"/>
      <c r="E123" s="8"/>
      <c r="F123" s="8" t="s">
        <v>212</v>
      </c>
      <c r="G123" s="8">
        <v>8692</v>
      </c>
      <c r="H123" s="9">
        <v>57</v>
      </c>
      <c r="I123" s="8" t="s">
        <v>451</v>
      </c>
      <c r="J123" s="8" t="s">
        <v>214</v>
      </c>
      <c r="K123" s="17">
        <v>114</v>
      </c>
      <c r="L123" s="9">
        <v>0</v>
      </c>
      <c r="M123" s="9">
        <v>0</v>
      </c>
      <c r="N123" s="9">
        <v>0</v>
      </c>
      <c r="O123" s="8"/>
      <c r="P123" s="9">
        <v>114</v>
      </c>
      <c r="Q123" s="15">
        <v>0</v>
      </c>
      <c r="R123" s="9">
        <v>120</v>
      </c>
      <c r="S123" s="8" t="s">
        <v>37</v>
      </c>
      <c r="T123" s="9">
        <v>114</v>
      </c>
      <c r="U123" s="18" t="s">
        <v>7758</v>
      </c>
      <c r="V123" s="40">
        <v>45512</v>
      </c>
      <c r="W123" s="8"/>
    </row>
    <row r="124" spans="1:23" ht="13.5" thickBot="1">
      <c r="A124" s="8" t="s">
        <v>33</v>
      </c>
      <c r="B124" s="8" t="s">
        <v>452</v>
      </c>
      <c r="C124" s="16" t="s">
        <v>11429</v>
      </c>
      <c r="D124" s="8"/>
      <c r="E124" s="8"/>
      <c r="F124" s="8" t="s">
        <v>212</v>
      </c>
      <c r="G124" s="8">
        <v>8809</v>
      </c>
      <c r="H124" s="9">
        <v>59</v>
      </c>
      <c r="I124" s="8" t="s">
        <v>420</v>
      </c>
      <c r="J124" s="8" t="s">
        <v>214</v>
      </c>
      <c r="K124" s="17">
        <v>402</v>
      </c>
      <c r="L124" s="9">
        <v>0</v>
      </c>
      <c r="M124" s="9">
        <v>0</v>
      </c>
      <c r="N124" s="9">
        <v>0</v>
      </c>
      <c r="O124" s="8"/>
      <c r="P124" s="9">
        <v>402</v>
      </c>
      <c r="Q124" s="15">
        <v>11</v>
      </c>
      <c r="R124" s="9">
        <v>36</v>
      </c>
      <c r="S124" s="8" t="s">
        <v>513</v>
      </c>
      <c r="T124" s="9">
        <v>6</v>
      </c>
      <c r="U124" s="18" t="s">
        <v>11031</v>
      </c>
      <c r="V124" s="40">
        <v>45512</v>
      </c>
      <c r="W124" s="8"/>
    </row>
    <row r="125" spans="1:23" ht="90" thickBot="1">
      <c r="A125" s="8" t="s">
        <v>33</v>
      </c>
      <c r="B125" s="8" t="s">
        <v>453</v>
      </c>
      <c r="C125" s="16" t="s">
        <v>11430</v>
      </c>
      <c r="D125" s="8"/>
      <c r="E125" s="8"/>
      <c r="F125" s="8" t="s">
        <v>212</v>
      </c>
      <c r="G125" s="8">
        <v>8810</v>
      </c>
      <c r="H125" s="9">
        <v>60</v>
      </c>
      <c r="I125" s="8" t="s">
        <v>420</v>
      </c>
      <c r="J125" s="8" t="s">
        <v>214</v>
      </c>
      <c r="K125" s="17">
        <v>285</v>
      </c>
      <c r="L125" s="9">
        <v>0</v>
      </c>
      <c r="M125" s="9">
        <v>0</v>
      </c>
      <c r="N125" s="9">
        <v>0</v>
      </c>
      <c r="O125" s="8"/>
      <c r="P125" s="9">
        <v>285</v>
      </c>
      <c r="Q125" s="15">
        <v>7</v>
      </c>
      <c r="R125" s="9">
        <v>36</v>
      </c>
      <c r="S125" s="8" t="s">
        <v>513</v>
      </c>
      <c r="T125" s="9">
        <v>33</v>
      </c>
      <c r="U125" s="18" t="s">
        <v>12016</v>
      </c>
      <c r="V125" s="8">
        <v>45523</v>
      </c>
      <c r="W125" s="8" t="s">
        <v>8220</v>
      </c>
    </row>
    <row r="126" spans="1:23" ht="13.5" thickBot="1">
      <c r="A126" s="8" t="s">
        <v>33</v>
      </c>
      <c r="B126" s="8" t="s">
        <v>454</v>
      </c>
      <c r="C126" s="16" t="s">
        <v>11431</v>
      </c>
      <c r="D126" s="8"/>
      <c r="E126" s="8"/>
      <c r="F126" s="8" t="s">
        <v>212</v>
      </c>
      <c r="G126" s="8">
        <v>8811</v>
      </c>
      <c r="H126" s="9">
        <v>61</v>
      </c>
      <c r="I126" s="8" t="s">
        <v>431</v>
      </c>
      <c r="J126" s="8" t="s">
        <v>214</v>
      </c>
      <c r="K126" s="17">
        <v>205</v>
      </c>
      <c r="L126" s="9">
        <v>0</v>
      </c>
      <c r="M126" s="9">
        <v>0</v>
      </c>
      <c r="N126" s="9">
        <v>0</v>
      </c>
      <c r="O126" s="8"/>
      <c r="P126" s="9">
        <v>205</v>
      </c>
      <c r="Q126" s="15">
        <v>5</v>
      </c>
      <c r="R126" s="9">
        <v>36</v>
      </c>
      <c r="S126" s="8" t="s">
        <v>513</v>
      </c>
      <c r="T126" s="9">
        <v>25</v>
      </c>
      <c r="U126" s="18" t="s">
        <v>11432</v>
      </c>
      <c r="V126" s="40">
        <v>45523</v>
      </c>
      <c r="W126" s="8"/>
    </row>
    <row r="127" spans="1:23" ht="90" thickBot="1">
      <c r="A127" s="8" t="s">
        <v>33</v>
      </c>
      <c r="B127" s="8" t="s">
        <v>455</v>
      </c>
      <c r="C127" s="16" t="s">
        <v>11433</v>
      </c>
      <c r="D127" s="8"/>
      <c r="E127" s="8"/>
      <c r="F127" s="8" t="s">
        <v>212</v>
      </c>
      <c r="G127" s="8">
        <v>9022</v>
      </c>
      <c r="H127" s="9">
        <v>62</v>
      </c>
      <c r="I127" s="8" t="s">
        <v>457</v>
      </c>
      <c r="J127" s="8" t="s">
        <v>214</v>
      </c>
      <c r="K127" s="17">
        <v>1102</v>
      </c>
      <c r="L127" s="9">
        <v>0</v>
      </c>
      <c r="M127" s="9">
        <v>0</v>
      </c>
      <c r="N127" s="9">
        <v>0</v>
      </c>
      <c r="O127" s="8"/>
      <c r="P127" s="9">
        <v>1102</v>
      </c>
      <c r="Q127" s="15">
        <v>5</v>
      </c>
      <c r="R127" s="9">
        <v>192</v>
      </c>
      <c r="S127" s="8" t="s">
        <v>37</v>
      </c>
      <c r="T127" s="29">
        <v>142</v>
      </c>
      <c r="U127" s="18" t="s">
        <v>11032</v>
      </c>
      <c r="V127" s="40">
        <v>45523</v>
      </c>
      <c r="W127" s="8" t="s">
        <v>8220</v>
      </c>
    </row>
    <row r="128" spans="1:23" ht="102.75" thickBot="1">
      <c r="A128" s="8" t="s">
        <v>33</v>
      </c>
      <c r="B128" s="8" t="s">
        <v>458</v>
      </c>
      <c r="C128" s="16" t="s">
        <v>11434</v>
      </c>
      <c r="D128" s="8"/>
      <c r="E128" s="8"/>
      <c r="F128" s="8" t="s">
        <v>212</v>
      </c>
      <c r="G128" s="8">
        <v>906</v>
      </c>
      <c r="H128" s="9">
        <v>63</v>
      </c>
      <c r="I128" s="8" t="s">
        <v>416</v>
      </c>
      <c r="J128" s="8" t="s">
        <v>214</v>
      </c>
      <c r="K128" s="17">
        <v>1262</v>
      </c>
      <c r="L128" s="9">
        <v>0</v>
      </c>
      <c r="M128" s="9">
        <v>0</v>
      </c>
      <c r="N128" s="9">
        <v>0</v>
      </c>
      <c r="O128" s="8"/>
      <c r="P128" s="9">
        <v>1262</v>
      </c>
      <c r="Q128" s="15">
        <v>10</v>
      </c>
      <c r="R128" s="9">
        <v>120</v>
      </c>
      <c r="S128" s="8" t="s">
        <v>37</v>
      </c>
      <c r="T128" s="29">
        <v>62</v>
      </c>
      <c r="U128" s="18" t="s">
        <v>10826</v>
      </c>
      <c r="V128" s="40">
        <v>45523</v>
      </c>
      <c r="W128" s="8" t="s">
        <v>8223</v>
      </c>
    </row>
    <row r="129" spans="1:23" ht="39" thickBot="1">
      <c r="A129" s="8" t="s">
        <v>33</v>
      </c>
      <c r="B129" s="8" t="s">
        <v>459</v>
      </c>
      <c r="C129" s="16" t="s">
        <v>460</v>
      </c>
      <c r="D129" s="8"/>
      <c r="E129" s="8"/>
      <c r="F129" s="8" t="s">
        <v>212</v>
      </c>
      <c r="G129" s="8">
        <v>6601</v>
      </c>
      <c r="H129" s="9">
        <v>64</v>
      </c>
      <c r="I129" s="8" t="s">
        <v>461</v>
      </c>
      <c r="J129" s="8" t="s">
        <v>214</v>
      </c>
      <c r="K129" s="17">
        <v>0</v>
      </c>
      <c r="L129" s="9">
        <v>0</v>
      </c>
      <c r="M129" s="9">
        <v>0</v>
      </c>
      <c r="N129" s="9">
        <v>0</v>
      </c>
      <c r="O129" s="8"/>
      <c r="P129" s="9">
        <v>0</v>
      </c>
      <c r="Q129" s="15">
        <v>0</v>
      </c>
      <c r="R129" s="9">
        <v>120</v>
      </c>
      <c r="S129" s="8" t="s">
        <v>37</v>
      </c>
      <c r="T129" s="29">
        <v>0</v>
      </c>
      <c r="U129" s="18" t="s">
        <v>39</v>
      </c>
      <c r="V129" s="8">
        <v>45369</v>
      </c>
      <c r="W129" s="8" t="s">
        <v>10093</v>
      </c>
    </row>
    <row r="130" spans="1:23" ht="90" thickBot="1">
      <c r="A130" s="8" t="s">
        <v>33</v>
      </c>
      <c r="B130" s="8" t="s">
        <v>462</v>
      </c>
      <c r="C130" s="16" t="s">
        <v>11435</v>
      </c>
      <c r="D130" s="8"/>
      <c r="E130" s="8"/>
      <c r="F130" s="8" t="s">
        <v>212</v>
      </c>
      <c r="G130" s="8">
        <v>344</v>
      </c>
      <c r="H130" s="9">
        <v>65</v>
      </c>
      <c r="I130" s="8" t="s">
        <v>215</v>
      </c>
      <c r="J130" s="8" t="s">
        <v>214</v>
      </c>
      <c r="K130" s="17">
        <v>171</v>
      </c>
      <c r="L130" s="9">
        <v>0</v>
      </c>
      <c r="M130" s="9">
        <v>0</v>
      </c>
      <c r="N130" s="9">
        <v>0</v>
      </c>
      <c r="O130" s="8"/>
      <c r="P130" s="9">
        <v>171</v>
      </c>
      <c r="Q130" s="15">
        <v>3</v>
      </c>
      <c r="R130" s="9">
        <v>55</v>
      </c>
      <c r="S130" s="8" t="s">
        <v>40</v>
      </c>
      <c r="T130" s="29">
        <v>6</v>
      </c>
      <c r="U130" s="18" t="s">
        <v>12017</v>
      </c>
      <c r="V130" s="40">
        <v>45523</v>
      </c>
      <c r="W130" s="8" t="s">
        <v>8220</v>
      </c>
    </row>
    <row r="131" spans="1:23" ht="13.5" thickBot="1">
      <c r="A131" s="8" t="s">
        <v>33</v>
      </c>
      <c r="B131" s="13" t="s">
        <v>464</v>
      </c>
      <c r="C131" s="16" t="s">
        <v>11436</v>
      </c>
      <c r="D131" s="8"/>
      <c r="E131" s="8"/>
      <c r="F131" s="8" t="s">
        <v>212</v>
      </c>
      <c r="G131" s="8" t="s">
        <v>465</v>
      </c>
      <c r="H131" s="9">
        <v>67</v>
      </c>
      <c r="I131" s="8" t="s">
        <v>426</v>
      </c>
      <c r="J131" s="8" t="s">
        <v>214</v>
      </c>
      <c r="K131" s="24">
        <v>58</v>
      </c>
      <c r="L131" s="9">
        <v>0</v>
      </c>
      <c r="M131" s="9">
        <v>0</v>
      </c>
      <c r="N131" s="9">
        <v>0</v>
      </c>
      <c r="O131" s="8"/>
      <c r="P131" s="9">
        <v>58</v>
      </c>
      <c r="Q131" s="15">
        <v>1</v>
      </c>
      <c r="R131" s="9">
        <v>40</v>
      </c>
      <c r="S131" s="8" t="s">
        <v>513</v>
      </c>
      <c r="T131" s="29">
        <v>18</v>
      </c>
      <c r="U131" s="8" t="s">
        <v>12018</v>
      </c>
      <c r="V131" s="21">
        <v>45523</v>
      </c>
      <c r="W131" s="18"/>
    </row>
    <row r="132" spans="1:23" ht="13.5" thickBot="1">
      <c r="A132" s="8" t="s">
        <v>33</v>
      </c>
      <c r="B132" s="8" t="s">
        <v>466</v>
      </c>
      <c r="C132" s="16" t="s">
        <v>11438</v>
      </c>
      <c r="D132" s="8"/>
      <c r="E132" s="8"/>
      <c r="F132" s="8" t="s">
        <v>212</v>
      </c>
      <c r="G132" s="8" t="s">
        <v>467</v>
      </c>
      <c r="H132" s="9">
        <v>68</v>
      </c>
      <c r="I132" s="8" t="s">
        <v>461</v>
      </c>
      <c r="J132" s="8" t="s">
        <v>214</v>
      </c>
      <c r="K132" s="17">
        <v>218</v>
      </c>
      <c r="L132" s="9">
        <v>0</v>
      </c>
      <c r="M132" s="9">
        <v>0</v>
      </c>
      <c r="N132" s="9">
        <v>0</v>
      </c>
      <c r="O132" s="8"/>
      <c r="P132" s="9">
        <v>218</v>
      </c>
      <c r="Q132" s="15">
        <v>0</v>
      </c>
      <c r="R132" s="9">
        <v>225</v>
      </c>
      <c r="S132" s="8" t="s">
        <v>40</v>
      </c>
      <c r="T132" s="9">
        <v>218</v>
      </c>
      <c r="U132" s="18" t="s">
        <v>11439</v>
      </c>
      <c r="V132" s="40">
        <v>45523</v>
      </c>
      <c r="W132" s="8"/>
    </row>
    <row r="133" spans="1:23" ht="26.25" thickBot="1">
      <c r="A133" s="8" t="s">
        <v>33</v>
      </c>
      <c r="B133" s="13" t="s">
        <v>468</v>
      </c>
      <c r="C133" s="16" t="s">
        <v>11440</v>
      </c>
      <c r="D133" s="8"/>
      <c r="E133" s="8"/>
      <c r="F133" s="8" t="s">
        <v>212</v>
      </c>
      <c r="G133" s="8" t="s">
        <v>469</v>
      </c>
      <c r="H133" s="9">
        <v>69</v>
      </c>
      <c r="I133" s="8" t="s">
        <v>213</v>
      </c>
      <c r="J133" s="8" t="s">
        <v>214</v>
      </c>
      <c r="K133" s="24">
        <v>155</v>
      </c>
      <c r="L133" s="9">
        <v>0</v>
      </c>
      <c r="M133" s="9">
        <v>0</v>
      </c>
      <c r="N133" s="9">
        <v>0</v>
      </c>
      <c r="O133" s="8"/>
      <c r="P133" s="9">
        <v>155</v>
      </c>
      <c r="Q133" s="15">
        <v>0</v>
      </c>
      <c r="R133" s="9">
        <v>180</v>
      </c>
      <c r="S133" s="8" t="s">
        <v>37</v>
      </c>
      <c r="T133" s="9">
        <v>155</v>
      </c>
      <c r="U133" s="8" t="s">
        <v>10417</v>
      </c>
      <c r="V133" s="21">
        <v>45523</v>
      </c>
      <c r="W133" s="18" t="s">
        <v>8220</v>
      </c>
    </row>
    <row r="134" spans="1:23" ht="13.5" thickBot="1">
      <c r="A134" s="8" t="s">
        <v>33</v>
      </c>
      <c r="B134" s="13" t="s">
        <v>470</v>
      </c>
      <c r="C134" s="16" t="s">
        <v>11441</v>
      </c>
      <c r="D134" s="8"/>
      <c r="E134" s="8"/>
      <c r="F134" s="8" t="s">
        <v>212</v>
      </c>
      <c r="G134" s="8">
        <v>371</v>
      </c>
      <c r="H134" s="9">
        <v>71</v>
      </c>
      <c r="I134" s="8" t="s">
        <v>215</v>
      </c>
      <c r="J134" s="8" t="s">
        <v>214</v>
      </c>
      <c r="K134" s="24">
        <v>754</v>
      </c>
      <c r="L134" s="9">
        <v>0</v>
      </c>
      <c r="M134" s="9">
        <v>0</v>
      </c>
      <c r="N134" s="9">
        <v>0</v>
      </c>
      <c r="O134" s="8"/>
      <c r="P134" s="9">
        <v>754</v>
      </c>
      <c r="Q134" s="15">
        <v>16</v>
      </c>
      <c r="R134" s="9">
        <v>45</v>
      </c>
      <c r="S134" s="8" t="s">
        <v>40</v>
      </c>
      <c r="T134" s="9">
        <v>34</v>
      </c>
      <c r="U134" s="18" t="s">
        <v>11442</v>
      </c>
      <c r="V134" s="40">
        <v>45523</v>
      </c>
      <c r="W134" s="18"/>
    </row>
    <row r="135" spans="1:23" ht="13.5" thickBot="1">
      <c r="A135" s="8" t="s">
        <v>33</v>
      </c>
      <c r="B135" s="13" t="s">
        <v>472</v>
      </c>
      <c r="C135" s="8" t="s">
        <v>11443</v>
      </c>
      <c r="D135" s="8"/>
      <c r="E135" s="8"/>
      <c r="F135" s="8" t="s">
        <v>212</v>
      </c>
      <c r="G135" s="9">
        <v>8807</v>
      </c>
      <c r="H135" s="9">
        <v>72</v>
      </c>
      <c r="I135" s="8" t="s">
        <v>420</v>
      </c>
      <c r="J135" s="8" t="s">
        <v>214</v>
      </c>
      <c r="K135" s="24">
        <v>314</v>
      </c>
      <c r="L135" s="9">
        <v>0</v>
      </c>
      <c r="M135" s="9">
        <v>0</v>
      </c>
      <c r="N135" s="9">
        <v>0</v>
      </c>
      <c r="O135" s="8"/>
      <c r="P135" s="9">
        <v>314</v>
      </c>
      <c r="Q135" s="15">
        <v>8</v>
      </c>
      <c r="R135" s="9">
        <v>36</v>
      </c>
      <c r="S135" s="8" t="s">
        <v>513</v>
      </c>
      <c r="T135" s="28">
        <v>26</v>
      </c>
      <c r="U135" s="8" t="s">
        <v>12019</v>
      </c>
      <c r="V135" s="21">
        <v>45523</v>
      </c>
      <c r="W135" s="18"/>
    </row>
    <row r="136" spans="1:23" ht="13.5" thickBot="1">
      <c r="A136" s="8" t="s">
        <v>33</v>
      </c>
      <c r="B136" s="13" t="s">
        <v>521</v>
      </c>
      <c r="C136" s="8" t="s">
        <v>11444</v>
      </c>
      <c r="D136" s="16"/>
      <c r="E136" s="8" t="s">
        <v>522</v>
      </c>
      <c r="F136" s="8" t="s">
        <v>36</v>
      </c>
      <c r="G136" s="8">
        <v>839</v>
      </c>
      <c r="H136" s="9">
        <v>74</v>
      </c>
      <c r="I136" s="8"/>
      <c r="J136" s="8" t="s">
        <v>78</v>
      </c>
      <c r="K136" s="24">
        <v>236</v>
      </c>
      <c r="L136" s="9">
        <v>0</v>
      </c>
      <c r="M136" s="9">
        <v>0</v>
      </c>
      <c r="N136" s="9">
        <v>0</v>
      </c>
      <c r="O136" s="8"/>
      <c r="P136" s="9">
        <v>236</v>
      </c>
      <c r="Q136" s="15">
        <v>4</v>
      </c>
      <c r="R136" s="9">
        <v>48</v>
      </c>
      <c r="S136" s="8" t="s">
        <v>40</v>
      </c>
      <c r="T136" s="9">
        <v>44</v>
      </c>
      <c r="U136" s="8" t="s">
        <v>11445</v>
      </c>
      <c r="V136" s="21">
        <v>45523</v>
      </c>
      <c r="W136" s="18" t="s">
        <v>8220</v>
      </c>
    </row>
    <row r="137" spans="1:23" ht="13.5" thickBot="1">
      <c r="A137" s="8" t="s">
        <v>33</v>
      </c>
      <c r="B137" s="8" t="s">
        <v>523</v>
      </c>
      <c r="C137" s="16" t="s">
        <v>11446</v>
      </c>
      <c r="D137" s="8"/>
      <c r="E137" s="8"/>
      <c r="F137" s="8" t="s">
        <v>36</v>
      </c>
      <c r="G137" s="8" t="s">
        <v>524</v>
      </c>
      <c r="H137" s="9">
        <v>76</v>
      </c>
      <c r="I137" s="8"/>
      <c r="J137" s="8" t="s">
        <v>78</v>
      </c>
      <c r="K137" s="17">
        <v>26</v>
      </c>
      <c r="L137" s="9">
        <v>0</v>
      </c>
      <c r="M137" s="9">
        <v>0</v>
      </c>
      <c r="N137" s="9">
        <v>0</v>
      </c>
      <c r="O137" s="8"/>
      <c r="P137" s="9">
        <v>26</v>
      </c>
      <c r="Q137" s="15">
        <v>0</v>
      </c>
      <c r="R137" s="9">
        <v>30</v>
      </c>
      <c r="S137" s="8" t="s">
        <v>40</v>
      </c>
      <c r="T137" s="29">
        <v>26</v>
      </c>
      <c r="U137" s="18" t="s">
        <v>6933</v>
      </c>
      <c r="V137" s="8">
        <v>45524</v>
      </c>
      <c r="W137" s="8"/>
    </row>
    <row r="138" spans="1:23" ht="13.5" thickBot="1">
      <c r="A138" s="8" t="s">
        <v>33</v>
      </c>
      <c r="B138" s="8" t="s">
        <v>525</v>
      </c>
      <c r="C138" s="16" t="s">
        <v>11447</v>
      </c>
      <c r="D138" s="8"/>
      <c r="E138" s="8" t="s">
        <v>526</v>
      </c>
      <c r="F138" s="8" t="s">
        <v>36</v>
      </c>
      <c r="G138" s="8">
        <v>8188</v>
      </c>
      <c r="H138" s="9">
        <v>77</v>
      </c>
      <c r="I138" s="8"/>
      <c r="J138" s="8" t="s">
        <v>78</v>
      </c>
      <c r="K138" s="17">
        <v>94</v>
      </c>
      <c r="L138" s="9">
        <v>0</v>
      </c>
      <c r="M138" s="9">
        <v>0</v>
      </c>
      <c r="N138" s="9">
        <v>0</v>
      </c>
      <c r="O138" s="8"/>
      <c r="P138" s="9">
        <v>94</v>
      </c>
      <c r="Q138" s="15">
        <v>2</v>
      </c>
      <c r="R138" s="9">
        <v>36</v>
      </c>
      <c r="S138" s="8" t="s">
        <v>40</v>
      </c>
      <c r="T138" s="9">
        <v>22</v>
      </c>
      <c r="U138" s="18" t="s">
        <v>11448</v>
      </c>
      <c r="V138" s="40">
        <v>45523</v>
      </c>
      <c r="W138" s="8"/>
    </row>
    <row r="139" spans="1:23" ht="13.5" thickBot="1">
      <c r="A139" s="8" t="s">
        <v>33</v>
      </c>
      <c r="B139" s="8" t="s">
        <v>527</v>
      </c>
      <c r="C139" s="16" t="s">
        <v>11449</v>
      </c>
      <c r="D139" s="8"/>
      <c r="E139" s="8" t="s">
        <v>343</v>
      </c>
      <c r="F139" s="8" t="s">
        <v>36</v>
      </c>
      <c r="G139" s="8">
        <v>208</v>
      </c>
      <c r="H139" s="9">
        <v>78</v>
      </c>
      <c r="I139" s="8"/>
      <c r="J139" s="8" t="s">
        <v>78</v>
      </c>
      <c r="K139" s="17">
        <v>40</v>
      </c>
      <c r="L139" s="9">
        <v>0</v>
      </c>
      <c r="M139" s="9">
        <v>0</v>
      </c>
      <c r="N139" s="9">
        <v>0</v>
      </c>
      <c r="O139" s="8"/>
      <c r="P139" s="9">
        <v>40</v>
      </c>
      <c r="Q139" s="15">
        <v>1</v>
      </c>
      <c r="R139" s="9">
        <v>40</v>
      </c>
      <c r="S139" s="8" t="s">
        <v>40</v>
      </c>
      <c r="T139" s="9">
        <v>0</v>
      </c>
      <c r="U139" s="18" t="s">
        <v>168</v>
      </c>
      <c r="V139" s="40">
        <v>45523</v>
      </c>
      <c r="W139" s="8"/>
    </row>
    <row r="140" spans="1:23" ht="13.5" thickBot="1">
      <c r="A140" s="8" t="s">
        <v>33</v>
      </c>
      <c r="B140" s="13" t="s">
        <v>528</v>
      </c>
      <c r="C140" s="16" t="s">
        <v>11686</v>
      </c>
      <c r="D140" s="8"/>
      <c r="E140" s="8" t="s">
        <v>529</v>
      </c>
      <c r="F140" s="8" t="s">
        <v>36</v>
      </c>
      <c r="G140" s="8" t="s">
        <v>530</v>
      </c>
      <c r="H140" s="9">
        <v>80</v>
      </c>
      <c r="I140" s="8"/>
      <c r="J140" s="8" t="s">
        <v>78</v>
      </c>
      <c r="K140" s="24">
        <v>72</v>
      </c>
      <c r="L140" s="9">
        <v>0</v>
      </c>
      <c r="M140" s="9">
        <v>0</v>
      </c>
      <c r="N140" s="9">
        <v>0</v>
      </c>
      <c r="O140" s="8"/>
      <c r="P140" s="9">
        <v>72</v>
      </c>
      <c r="Q140" s="15">
        <v>2</v>
      </c>
      <c r="R140" s="9">
        <v>36</v>
      </c>
      <c r="S140" s="8" t="s">
        <v>40</v>
      </c>
      <c r="T140" s="9">
        <v>0</v>
      </c>
      <c r="U140" s="8" t="s">
        <v>41</v>
      </c>
      <c r="V140" s="21">
        <v>45523</v>
      </c>
      <c r="W140" s="18"/>
    </row>
    <row r="141" spans="1:23" ht="13.5" thickBot="1">
      <c r="A141" s="8" t="s">
        <v>33</v>
      </c>
      <c r="B141" s="8" t="s">
        <v>532</v>
      </c>
      <c r="C141" s="16" t="s">
        <v>11450</v>
      </c>
      <c r="D141" s="8"/>
      <c r="E141" s="8" t="s">
        <v>409</v>
      </c>
      <c r="F141" s="8" t="s">
        <v>36</v>
      </c>
      <c r="G141" s="8" t="s">
        <v>533</v>
      </c>
      <c r="H141" s="9">
        <v>82</v>
      </c>
      <c r="I141" s="8"/>
      <c r="J141" s="8" t="s">
        <v>78</v>
      </c>
      <c r="K141" s="17">
        <v>756</v>
      </c>
      <c r="L141" s="9">
        <v>0</v>
      </c>
      <c r="M141" s="9">
        <v>0</v>
      </c>
      <c r="N141" s="9">
        <v>0</v>
      </c>
      <c r="O141" s="8"/>
      <c r="P141" s="9">
        <v>756</v>
      </c>
      <c r="Q141" s="15">
        <v>16</v>
      </c>
      <c r="R141" s="9">
        <v>45</v>
      </c>
      <c r="S141" s="8" t="s">
        <v>40</v>
      </c>
      <c r="T141" s="29">
        <v>36</v>
      </c>
      <c r="U141" s="18" t="s">
        <v>11451</v>
      </c>
      <c r="V141" s="40">
        <v>45523</v>
      </c>
      <c r="W141" s="8"/>
    </row>
    <row r="142" spans="1:23" ht="13.5" thickBot="1">
      <c r="A142" s="8" t="s">
        <v>33</v>
      </c>
      <c r="B142" s="8" t="s">
        <v>535</v>
      </c>
      <c r="C142" s="8" t="s">
        <v>11687</v>
      </c>
      <c r="D142" s="8"/>
      <c r="E142" s="8" t="s">
        <v>536</v>
      </c>
      <c r="F142" s="8" t="s">
        <v>36</v>
      </c>
      <c r="G142" s="8">
        <v>32</v>
      </c>
      <c r="H142" s="9">
        <v>83</v>
      </c>
      <c r="I142" s="8"/>
      <c r="J142" s="8" t="s">
        <v>78</v>
      </c>
      <c r="K142" s="17">
        <v>640</v>
      </c>
      <c r="L142" s="9">
        <v>0</v>
      </c>
      <c r="M142" s="9">
        <v>0</v>
      </c>
      <c r="N142" s="9">
        <v>0</v>
      </c>
      <c r="O142" s="8"/>
      <c r="P142" s="9">
        <v>640</v>
      </c>
      <c r="Q142" s="15">
        <v>2</v>
      </c>
      <c r="R142" s="9">
        <v>320</v>
      </c>
      <c r="S142" s="8" t="s">
        <v>34</v>
      </c>
      <c r="T142" s="29">
        <v>0</v>
      </c>
      <c r="U142" s="18" t="s">
        <v>81</v>
      </c>
      <c r="V142" s="40">
        <v>45523</v>
      </c>
      <c r="W142" s="8"/>
    </row>
    <row r="143" spans="1:23" ht="13.5" thickBot="1">
      <c r="A143" s="8" t="s">
        <v>33</v>
      </c>
      <c r="B143" s="8" t="s">
        <v>537</v>
      </c>
      <c r="C143" s="8" t="s">
        <v>11688</v>
      </c>
      <c r="D143" s="8"/>
      <c r="E143" s="8"/>
      <c r="F143" s="8" t="s">
        <v>36</v>
      </c>
      <c r="G143" s="8" t="s">
        <v>538</v>
      </c>
      <c r="H143" s="9">
        <v>84</v>
      </c>
      <c r="I143" s="8"/>
      <c r="J143" s="8" t="s">
        <v>78</v>
      </c>
      <c r="K143" s="17">
        <v>90</v>
      </c>
      <c r="L143" s="9">
        <v>0</v>
      </c>
      <c r="M143" s="9">
        <v>0</v>
      </c>
      <c r="N143" s="9">
        <v>0</v>
      </c>
      <c r="O143" s="8"/>
      <c r="P143" s="9">
        <v>90</v>
      </c>
      <c r="Q143" s="15">
        <v>1</v>
      </c>
      <c r="R143" s="9">
        <v>90</v>
      </c>
      <c r="S143" s="8" t="s">
        <v>34</v>
      </c>
      <c r="T143" s="29">
        <v>0</v>
      </c>
      <c r="U143" s="18" t="s">
        <v>35</v>
      </c>
      <c r="V143" s="40">
        <v>45523</v>
      </c>
      <c r="W143" s="8"/>
    </row>
    <row r="144" spans="1:23" ht="13.5" thickBot="1">
      <c r="A144" s="8" t="s">
        <v>33</v>
      </c>
      <c r="B144" s="8" t="s">
        <v>539</v>
      </c>
      <c r="C144" s="8" t="s">
        <v>11452</v>
      </c>
      <c r="D144" s="8"/>
      <c r="E144" s="8" t="s">
        <v>8992</v>
      </c>
      <c r="F144" s="8" t="s">
        <v>36</v>
      </c>
      <c r="G144" s="8">
        <v>4</v>
      </c>
      <c r="H144" s="9">
        <v>86</v>
      </c>
      <c r="I144" s="8"/>
      <c r="J144" s="8" t="s">
        <v>78</v>
      </c>
      <c r="K144" s="17">
        <v>360</v>
      </c>
      <c r="L144" s="9">
        <v>0</v>
      </c>
      <c r="M144" s="9">
        <v>0</v>
      </c>
      <c r="N144" s="9">
        <v>0</v>
      </c>
      <c r="O144" s="8"/>
      <c r="P144" s="9">
        <v>360</v>
      </c>
      <c r="Q144" s="15">
        <v>3</v>
      </c>
      <c r="R144" s="9">
        <v>96</v>
      </c>
      <c r="S144" s="8" t="s">
        <v>37</v>
      </c>
      <c r="T144" s="29">
        <v>72</v>
      </c>
      <c r="U144" s="18" t="s">
        <v>8699</v>
      </c>
      <c r="V144" s="40">
        <v>45523</v>
      </c>
      <c r="W144" s="8"/>
    </row>
    <row r="145" spans="1:23" ht="13.5" thickBot="1">
      <c r="A145" s="8" t="s">
        <v>33</v>
      </c>
      <c r="B145" s="13" t="s">
        <v>540</v>
      </c>
      <c r="C145" s="16" t="s">
        <v>541</v>
      </c>
      <c r="D145" s="8"/>
      <c r="E145" s="8" t="s">
        <v>542</v>
      </c>
      <c r="F145" s="8" t="s">
        <v>36</v>
      </c>
      <c r="G145" s="8">
        <v>613</v>
      </c>
      <c r="H145" s="9">
        <v>87</v>
      </c>
      <c r="I145" s="8"/>
      <c r="J145" s="8" t="s">
        <v>78</v>
      </c>
      <c r="K145" s="24">
        <v>558</v>
      </c>
      <c r="L145" s="9">
        <v>0</v>
      </c>
      <c r="M145" s="9">
        <v>0</v>
      </c>
      <c r="N145" s="9">
        <v>0</v>
      </c>
      <c r="O145" s="8"/>
      <c r="P145" s="9">
        <v>558</v>
      </c>
      <c r="Q145" s="15">
        <v>7</v>
      </c>
      <c r="R145" s="9">
        <v>72</v>
      </c>
      <c r="S145" s="8" t="s">
        <v>37</v>
      </c>
      <c r="T145" s="29">
        <v>54</v>
      </c>
      <c r="U145" s="43" t="s">
        <v>10418</v>
      </c>
      <c r="V145" s="62">
        <v>45523</v>
      </c>
      <c r="W145" s="18"/>
    </row>
    <row r="146" spans="1:23" ht="13.5" thickBot="1">
      <c r="A146" s="8" t="s">
        <v>33</v>
      </c>
      <c r="B146" s="8" t="s">
        <v>544</v>
      </c>
      <c r="C146" s="16" t="s">
        <v>11453</v>
      </c>
      <c r="D146" s="8"/>
      <c r="E146" s="8" t="s">
        <v>545</v>
      </c>
      <c r="F146" s="8" t="s">
        <v>36</v>
      </c>
      <c r="G146" s="8">
        <v>601</v>
      </c>
      <c r="H146" s="9">
        <v>89</v>
      </c>
      <c r="I146" s="8"/>
      <c r="J146" s="8" t="s">
        <v>78</v>
      </c>
      <c r="K146" s="17">
        <v>765</v>
      </c>
      <c r="L146" s="9">
        <v>0</v>
      </c>
      <c r="M146" s="9">
        <v>0</v>
      </c>
      <c r="N146" s="9">
        <v>0</v>
      </c>
      <c r="O146" s="8"/>
      <c r="P146" s="9">
        <v>765</v>
      </c>
      <c r="Q146" s="15">
        <v>7</v>
      </c>
      <c r="R146" s="9">
        <v>96</v>
      </c>
      <c r="S146" s="8" t="s">
        <v>37</v>
      </c>
      <c r="T146" s="29">
        <v>93</v>
      </c>
      <c r="U146" s="18" t="s">
        <v>8775</v>
      </c>
      <c r="V146" s="40">
        <v>45523</v>
      </c>
      <c r="W146" s="8"/>
    </row>
    <row r="147" spans="1:23" ht="13.5" thickBot="1">
      <c r="A147" s="8" t="s">
        <v>33</v>
      </c>
      <c r="B147" s="8" t="s">
        <v>546</v>
      </c>
      <c r="C147" s="16" t="s">
        <v>11689</v>
      </c>
      <c r="D147" s="8"/>
      <c r="E147" s="8"/>
      <c r="F147" s="8" t="s">
        <v>36</v>
      </c>
      <c r="G147" s="8">
        <v>612</v>
      </c>
      <c r="H147" s="9">
        <v>90</v>
      </c>
      <c r="I147" s="8"/>
      <c r="J147" s="8" t="s">
        <v>78</v>
      </c>
      <c r="K147" s="17">
        <v>276</v>
      </c>
      <c r="L147" s="9">
        <v>0</v>
      </c>
      <c r="M147" s="9">
        <v>0</v>
      </c>
      <c r="N147" s="9">
        <v>0</v>
      </c>
      <c r="O147" s="8"/>
      <c r="P147" s="9">
        <v>276</v>
      </c>
      <c r="Q147" s="15">
        <v>7</v>
      </c>
      <c r="R147" s="9">
        <v>36</v>
      </c>
      <c r="S147" s="8" t="s">
        <v>37</v>
      </c>
      <c r="T147" s="29">
        <v>24</v>
      </c>
      <c r="U147" s="43" t="s">
        <v>8993</v>
      </c>
      <c r="V147" s="42">
        <v>45523</v>
      </c>
      <c r="W147" s="8"/>
    </row>
    <row r="148" spans="1:23" ht="13.5" thickBot="1">
      <c r="A148" s="8" t="s">
        <v>33</v>
      </c>
      <c r="B148" s="8" t="s">
        <v>547</v>
      </c>
      <c r="C148" s="16" t="s">
        <v>10591</v>
      </c>
      <c r="D148" s="8"/>
      <c r="E148" s="8"/>
      <c r="F148" s="8" t="s">
        <v>36</v>
      </c>
      <c r="G148" s="8">
        <v>7922</v>
      </c>
      <c r="H148" s="9">
        <v>93</v>
      </c>
      <c r="I148" s="8"/>
      <c r="J148" s="8" t="s">
        <v>78</v>
      </c>
      <c r="K148" s="17">
        <v>1722</v>
      </c>
      <c r="L148" s="9">
        <v>0</v>
      </c>
      <c r="M148" s="9">
        <v>0</v>
      </c>
      <c r="N148" s="9">
        <v>0</v>
      </c>
      <c r="O148" s="8"/>
      <c r="P148" s="9">
        <v>1722</v>
      </c>
      <c r="Q148" s="15">
        <v>11</v>
      </c>
      <c r="R148" s="9">
        <v>144</v>
      </c>
      <c r="S148" s="8" t="s">
        <v>37</v>
      </c>
      <c r="T148" s="29">
        <v>138</v>
      </c>
      <c r="U148" s="18" t="s">
        <v>11454</v>
      </c>
      <c r="V148" s="40">
        <v>45523</v>
      </c>
      <c r="W148" s="8"/>
    </row>
    <row r="149" spans="1:23" ht="13.5" thickBot="1">
      <c r="A149" s="8" t="s">
        <v>33</v>
      </c>
      <c r="B149" s="8" t="s">
        <v>548</v>
      </c>
      <c r="C149" s="27" t="s">
        <v>11455</v>
      </c>
      <c r="D149" s="8"/>
      <c r="E149" s="8" t="s">
        <v>549</v>
      </c>
      <c r="F149" s="8" t="s">
        <v>36</v>
      </c>
      <c r="G149" s="8">
        <v>826</v>
      </c>
      <c r="H149" s="9">
        <v>94</v>
      </c>
      <c r="I149" s="8"/>
      <c r="J149" s="8" t="s">
        <v>78</v>
      </c>
      <c r="K149" s="17">
        <v>3934</v>
      </c>
      <c r="L149" s="9">
        <v>0</v>
      </c>
      <c r="M149" s="9">
        <v>0</v>
      </c>
      <c r="N149" s="9">
        <v>0</v>
      </c>
      <c r="O149" s="8"/>
      <c r="P149" s="9">
        <v>3934</v>
      </c>
      <c r="Q149" s="15">
        <v>21</v>
      </c>
      <c r="R149" s="9">
        <v>180</v>
      </c>
      <c r="S149" s="8" t="s">
        <v>37</v>
      </c>
      <c r="T149" s="9">
        <v>154</v>
      </c>
      <c r="U149" s="18" t="s">
        <v>9501</v>
      </c>
      <c r="V149" s="8">
        <v>45523</v>
      </c>
      <c r="W149" s="8"/>
    </row>
    <row r="150" spans="1:23" ht="13.5" thickBot="1">
      <c r="A150" s="8" t="s">
        <v>33</v>
      </c>
      <c r="B150" s="8" t="s">
        <v>550</v>
      </c>
      <c r="C150" s="8" t="s">
        <v>551</v>
      </c>
      <c r="D150" s="16"/>
      <c r="E150" s="8"/>
      <c r="F150" s="8" t="s">
        <v>36</v>
      </c>
      <c r="G150" s="8">
        <v>9163</v>
      </c>
      <c r="H150" s="9">
        <v>95</v>
      </c>
      <c r="I150" s="8"/>
      <c r="J150" s="8" t="s">
        <v>78</v>
      </c>
      <c r="K150" s="17">
        <v>1002</v>
      </c>
      <c r="L150" s="9">
        <v>0</v>
      </c>
      <c r="M150" s="9">
        <v>0</v>
      </c>
      <c r="N150" s="9">
        <v>0</v>
      </c>
      <c r="O150" s="8"/>
      <c r="P150" s="9">
        <v>1002</v>
      </c>
      <c r="Q150" s="15">
        <v>6</v>
      </c>
      <c r="R150" s="9">
        <v>144</v>
      </c>
      <c r="S150" s="8" t="s">
        <v>37</v>
      </c>
      <c r="T150" s="9">
        <v>138</v>
      </c>
      <c r="U150" s="18" t="s">
        <v>552</v>
      </c>
      <c r="V150" s="40">
        <v>45523</v>
      </c>
      <c r="W150" s="8"/>
    </row>
    <row r="151" spans="1:23" ht="13.5" thickBot="1">
      <c r="A151" s="8" t="s">
        <v>33</v>
      </c>
      <c r="B151" s="8" t="s">
        <v>553</v>
      </c>
      <c r="C151" s="16" t="s">
        <v>11456</v>
      </c>
      <c r="D151" s="8"/>
      <c r="E151" s="8"/>
      <c r="F151" s="8" t="s">
        <v>36</v>
      </c>
      <c r="G151" s="8">
        <v>9233</v>
      </c>
      <c r="H151" s="9">
        <v>96</v>
      </c>
      <c r="I151" s="8"/>
      <c r="J151" s="8" t="s">
        <v>78</v>
      </c>
      <c r="K151" s="17">
        <v>2292</v>
      </c>
      <c r="L151" s="9">
        <v>0</v>
      </c>
      <c r="M151" s="9">
        <v>0</v>
      </c>
      <c r="N151" s="9">
        <v>0</v>
      </c>
      <c r="O151" s="8"/>
      <c r="P151" s="9">
        <v>2292</v>
      </c>
      <c r="Q151" s="15">
        <v>15</v>
      </c>
      <c r="R151" s="9">
        <v>144</v>
      </c>
      <c r="S151" s="8" t="s">
        <v>37</v>
      </c>
      <c r="T151" s="29">
        <v>132</v>
      </c>
      <c r="U151" s="18" t="s">
        <v>8700</v>
      </c>
      <c r="V151" s="40">
        <v>45523</v>
      </c>
      <c r="W151" s="8"/>
    </row>
    <row r="152" spans="1:23" ht="13.5" thickBot="1">
      <c r="A152" s="8" t="s">
        <v>33</v>
      </c>
      <c r="B152" s="8" t="s">
        <v>555</v>
      </c>
      <c r="C152" s="16" t="s">
        <v>556</v>
      </c>
      <c r="D152" s="8"/>
      <c r="E152" s="8"/>
      <c r="F152" s="8" t="s">
        <v>36</v>
      </c>
      <c r="G152" s="8" t="s">
        <v>557</v>
      </c>
      <c r="H152" s="9">
        <v>97</v>
      </c>
      <c r="I152" s="8"/>
      <c r="J152" s="8" t="s">
        <v>78</v>
      </c>
      <c r="K152" s="17">
        <v>1428</v>
      </c>
      <c r="L152" s="9">
        <v>0</v>
      </c>
      <c r="M152" s="9">
        <v>0</v>
      </c>
      <c r="N152" s="9">
        <v>0</v>
      </c>
      <c r="O152" s="8"/>
      <c r="P152" s="9">
        <v>1428</v>
      </c>
      <c r="Q152" s="15">
        <v>14</v>
      </c>
      <c r="R152" s="9">
        <v>96</v>
      </c>
      <c r="S152" s="8" t="s">
        <v>37</v>
      </c>
      <c r="T152" s="9">
        <v>84</v>
      </c>
      <c r="U152" s="18" t="s">
        <v>8224</v>
      </c>
      <c r="V152" s="40">
        <v>45523</v>
      </c>
      <c r="W152" s="8"/>
    </row>
    <row r="153" spans="1:23" ht="13.5" thickBot="1">
      <c r="A153" s="8" t="s">
        <v>33</v>
      </c>
      <c r="B153" s="8" t="s">
        <v>559</v>
      </c>
      <c r="C153" s="16" t="s">
        <v>11457</v>
      </c>
      <c r="D153" s="8"/>
      <c r="E153" s="8"/>
      <c r="F153" s="8" t="s">
        <v>36</v>
      </c>
      <c r="G153" s="8" t="s">
        <v>560</v>
      </c>
      <c r="H153" s="9">
        <v>99</v>
      </c>
      <c r="I153" s="8"/>
      <c r="J153" s="8" t="s">
        <v>78</v>
      </c>
      <c r="K153" s="17">
        <v>180</v>
      </c>
      <c r="L153" s="9">
        <v>0</v>
      </c>
      <c r="M153" s="9">
        <v>0</v>
      </c>
      <c r="N153" s="9">
        <v>0</v>
      </c>
      <c r="O153" s="8"/>
      <c r="P153" s="9">
        <v>180</v>
      </c>
      <c r="Q153" s="15">
        <v>1</v>
      </c>
      <c r="R153" s="9">
        <v>180</v>
      </c>
      <c r="S153" s="8" t="s">
        <v>37</v>
      </c>
      <c r="T153" s="29">
        <v>0</v>
      </c>
      <c r="U153" s="18" t="s">
        <v>102</v>
      </c>
      <c r="V153" s="40">
        <v>45523</v>
      </c>
      <c r="W153" s="8"/>
    </row>
    <row r="154" spans="1:23" ht="13.5" thickBot="1">
      <c r="A154" s="8" t="s">
        <v>33</v>
      </c>
      <c r="B154" s="8" t="s">
        <v>475</v>
      </c>
      <c r="C154" s="16" t="s">
        <v>11458</v>
      </c>
      <c r="D154" s="8"/>
      <c r="E154" s="8"/>
      <c r="F154" s="8" t="s">
        <v>36</v>
      </c>
      <c r="G154" s="8" t="s">
        <v>55</v>
      </c>
      <c r="H154" s="9">
        <v>102</v>
      </c>
      <c r="I154" s="8"/>
      <c r="J154" s="8" t="s">
        <v>78</v>
      </c>
      <c r="K154" s="17">
        <v>108</v>
      </c>
      <c r="L154" s="9">
        <v>0</v>
      </c>
      <c r="M154" s="9">
        <v>0</v>
      </c>
      <c r="N154" s="9">
        <v>0</v>
      </c>
      <c r="O154" s="8"/>
      <c r="P154" s="9">
        <v>108</v>
      </c>
      <c r="Q154" s="15">
        <v>0</v>
      </c>
      <c r="R154" s="9">
        <v>120</v>
      </c>
      <c r="S154" s="8" t="s">
        <v>37</v>
      </c>
      <c r="T154" s="9">
        <v>108</v>
      </c>
      <c r="U154" s="18" t="s">
        <v>8702</v>
      </c>
      <c r="V154" s="8">
        <v>45523</v>
      </c>
      <c r="W154" s="8"/>
    </row>
    <row r="155" spans="1:23" ht="13.5" thickBot="1">
      <c r="A155" s="8" t="s">
        <v>33</v>
      </c>
      <c r="B155" s="8" t="s">
        <v>477</v>
      </c>
      <c r="C155" s="16" t="s">
        <v>478</v>
      </c>
      <c r="D155" s="8"/>
      <c r="E155" s="8"/>
      <c r="F155" s="8" t="s">
        <v>36</v>
      </c>
      <c r="G155" s="8">
        <v>8005</v>
      </c>
      <c r="H155" s="9">
        <v>103</v>
      </c>
      <c r="I155" s="8"/>
      <c r="J155" s="8" t="s">
        <v>78</v>
      </c>
      <c r="K155" s="17">
        <v>5508</v>
      </c>
      <c r="L155" s="9">
        <v>0</v>
      </c>
      <c r="M155" s="9">
        <v>0</v>
      </c>
      <c r="N155" s="9">
        <v>0</v>
      </c>
      <c r="O155" s="8"/>
      <c r="P155" s="9">
        <v>5508</v>
      </c>
      <c r="Q155" s="15">
        <v>45</v>
      </c>
      <c r="R155" s="9">
        <v>120</v>
      </c>
      <c r="S155" s="8" t="s">
        <v>37</v>
      </c>
      <c r="T155" s="29">
        <v>108</v>
      </c>
      <c r="U155" s="18" t="s">
        <v>8486</v>
      </c>
      <c r="V155" s="40">
        <v>45523</v>
      </c>
      <c r="W155" s="8"/>
    </row>
    <row r="156" spans="1:23" ht="90" thickBot="1">
      <c r="A156" s="8" t="s">
        <v>33</v>
      </c>
      <c r="B156" s="8" t="s">
        <v>481</v>
      </c>
      <c r="C156" s="16" t="s">
        <v>11459</v>
      </c>
      <c r="D156" s="8"/>
      <c r="E156" s="8"/>
      <c r="F156" s="8" t="s">
        <v>36</v>
      </c>
      <c r="G156" s="8">
        <v>6023</v>
      </c>
      <c r="H156" s="9">
        <v>106</v>
      </c>
      <c r="I156" s="8"/>
      <c r="J156" s="8" t="s">
        <v>78</v>
      </c>
      <c r="K156" s="17">
        <v>1094</v>
      </c>
      <c r="L156" s="9">
        <v>0</v>
      </c>
      <c r="M156" s="9">
        <v>0</v>
      </c>
      <c r="N156" s="9">
        <v>0</v>
      </c>
      <c r="O156" s="8"/>
      <c r="P156" s="9">
        <v>1094</v>
      </c>
      <c r="Q156" s="15">
        <v>30</v>
      </c>
      <c r="R156" s="9">
        <v>36</v>
      </c>
      <c r="S156" s="8" t="s">
        <v>40</v>
      </c>
      <c r="T156" s="9">
        <v>14</v>
      </c>
      <c r="U156" s="18" t="s">
        <v>11460</v>
      </c>
      <c r="V156" s="40">
        <v>45523</v>
      </c>
      <c r="W156" s="8" t="s">
        <v>8220</v>
      </c>
    </row>
    <row r="157" spans="1:23" ht="13.5" thickBot="1">
      <c r="A157" s="8" t="s">
        <v>33</v>
      </c>
      <c r="B157" s="8" t="s">
        <v>482</v>
      </c>
      <c r="C157" s="16" t="s">
        <v>11461</v>
      </c>
      <c r="D157" s="8"/>
      <c r="E157" s="8" t="s">
        <v>479</v>
      </c>
      <c r="F157" s="8" t="s">
        <v>36</v>
      </c>
      <c r="G157" s="8">
        <v>3281</v>
      </c>
      <c r="H157" s="9">
        <v>107</v>
      </c>
      <c r="I157" s="8"/>
      <c r="J157" s="8" t="s">
        <v>78</v>
      </c>
      <c r="K157" s="17">
        <v>467</v>
      </c>
      <c r="L157" s="9">
        <v>0</v>
      </c>
      <c r="M157" s="9">
        <v>0</v>
      </c>
      <c r="N157" s="9">
        <v>0</v>
      </c>
      <c r="O157" s="8"/>
      <c r="P157" s="9">
        <v>467</v>
      </c>
      <c r="Q157" s="15">
        <v>12</v>
      </c>
      <c r="R157" s="9">
        <v>36</v>
      </c>
      <c r="S157" s="8" t="s">
        <v>40</v>
      </c>
      <c r="T157" s="9">
        <v>35</v>
      </c>
      <c r="U157" s="18" t="s">
        <v>11462</v>
      </c>
      <c r="V157" s="8">
        <v>45523</v>
      </c>
      <c r="W157" s="8"/>
    </row>
    <row r="158" spans="1:23" ht="13.5" thickBot="1">
      <c r="A158" s="8" t="s">
        <v>33</v>
      </c>
      <c r="B158" s="8" t="s">
        <v>484</v>
      </c>
      <c r="C158" s="16" t="s">
        <v>11463</v>
      </c>
      <c r="D158" s="8"/>
      <c r="E158" s="8" t="s">
        <v>353</v>
      </c>
      <c r="F158" s="8" t="s">
        <v>36</v>
      </c>
      <c r="G158" s="8" t="s">
        <v>485</v>
      </c>
      <c r="H158" s="9">
        <v>109</v>
      </c>
      <c r="I158" s="8"/>
      <c r="J158" s="8" t="s">
        <v>78</v>
      </c>
      <c r="K158" s="17">
        <v>288</v>
      </c>
      <c r="L158" s="9">
        <v>0</v>
      </c>
      <c r="M158" s="9">
        <v>0</v>
      </c>
      <c r="N158" s="9">
        <v>0</v>
      </c>
      <c r="O158" s="8"/>
      <c r="P158" s="9">
        <v>288</v>
      </c>
      <c r="Q158" s="15">
        <v>4</v>
      </c>
      <c r="R158" s="9">
        <v>72</v>
      </c>
      <c r="S158" s="8" t="s">
        <v>513</v>
      </c>
      <c r="T158" s="9">
        <v>0</v>
      </c>
      <c r="U158" s="18" t="s">
        <v>11464</v>
      </c>
      <c r="V158" s="40">
        <v>45523</v>
      </c>
      <c r="W158" s="8"/>
    </row>
    <row r="159" spans="1:23" ht="13.5" thickBot="1">
      <c r="A159" s="8" t="s">
        <v>33</v>
      </c>
      <c r="B159" s="8" t="s">
        <v>486</v>
      </c>
      <c r="C159" s="16" t="s">
        <v>11465</v>
      </c>
      <c r="D159" s="8"/>
      <c r="E159" s="8" t="s">
        <v>480</v>
      </c>
      <c r="F159" s="8" t="s">
        <v>36</v>
      </c>
      <c r="G159" s="8">
        <v>8865</v>
      </c>
      <c r="H159" s="9">
        <v>110</v>
      </c>
      <c r="I159" s="8"/>
      <c r="J159" s="8" t="s">
        <v>78</v>
      </c>
      <c r="K159" s="17">
        <v>64</v>
      </c>
      <c r="L159" s="9">
        <v>0</v>
      </c>
      <c r="M159" s="9">
        <v>0</v>
      </c>
      <c r="N159" s="9">
        <v>0</v>
      </c>
      <c r="O159" s="8"/>
      <c r="P159" s="9">
        <v>64</v>
      </c>
      <c r="Q159" s="15">
        <v>1</v>
      </c>
      <c r="R159" s="9">
        <v>45</v>
      </c>
      <c r="S159" s="8" t="s">
        <v>513</v>
      </c>
      <c r="T159" s="9">
        <v>19</v>
      </c>
      <c r="U159" s="18" t="s">
        <v>11437</v>
      </c>
      <c r="V159" s="8">
        <v>45523</v>
      </c>
      <c r="W159" s="8"/>
    </row>
    <row r="160" spans="1:23" ht="13.5" thickBot="1">
      <c r="A160" s="8" t="s">
        <v>33</v>
      </c>
      <c r="B160" s="8" t="s">
        <v>487</v>
      </c>
      <c r="C160" s="16" t="s">
        <v>11466</v>
      </c>
      <c r="D160" s="8"/>
      <c r="E160" s="8" t="s">
        <v>409</v>
      </c>
      <c r="F160" s="8" t="s">
        <v>36</v>
      </c>
      <c r="G160" s="8">
        <v>385</v>
      </c>
      <c r="H160" s="9">
        <v>112</v>
      </c>
      <c r="I160" s="8"/>
      <c r="J160" s="8" t="s">
        <v>78</v>
      </c>
      <c r="K160" s="17">
        <v>896</v>
      </c>
      <c r="L160" s="9">
        <v>0</v>
      </c>
      <c r="M160" s="9">
        <v>0</v>
      </c>
      <c r="N160" s="9">
        <v>0</v>
      </c>
      <c r="O160" s="8"/>
      <c r="P160" s="9">
        <v>896</v>
      </c>
      <c r="Q160" s="15">
        <v>14</v>
      </c>
      <c r="R160" s="9">
        <v>60</v>
      </c>
      <c r="S160" s="8" t="s">
        <v>513</v>
      </c>
      <c r="T160" s="9">
        <v>56</v>
      </c>
      <c r="U160" s="18" t="s">
        <v>11467</v>
      </c>
      <c r="V160" s="8">
        <v>45523</v>
      </c>
      <c r="W160" s="8"/>
    </row>
    <row r="161" spans="1:23" ht="13.5" thickBot="1">
      <c r="A161" s="8" t="s">
        <v>33</v>
      </c>
      <c r="B161" s="8" t="s">
        <v>11690</v>
      </c>
      <c r="C161" s="8" t="s">
        <v>11691</v>
      </c>
      <c r="D161" s="8"/>
      <c r="E161" s="8" t="s">
        <v>11692</v>
      </c>
      <c r="F161" s="8" t="s">
        <v>36</v>
      </c>
      <c r="G161" s="8">
        <v>819</v>
      </c>
      <c r="H161" s="9">
        <v>115</v>
      </c>
      <c r="I161" s="8"/>
      <c r="J161" s="8" t="s">
        <v>78</v>
      </c>
      <c r="K161" s="17">
        <v>192</v>
      </c>
      <c r="L161" s="9">
        <v>0</v>
      </c>
      <c r="M161" s="9">
        <v>0</v>
      </c>
      <c r="N161" s="9">
        <v>0</v>
      </c>
      <c r="O161" s="8"/>
      <c r="P161" s="9">
        <v>192</v>
      </c>
      <c r="Q161" s="15">
        <v>2</v>
      </c>
      <c r="R161" s="9">
        <v>48</v>
      </c>
      <c r="S161" s="8" t="s">
        <v>40</v>
      </c>
      <c r="T161" s="9">
        <v>0</v>
      </c>
      <c r="U161" s="18" t="s">
        <v>81</v>
      </c>
      <c r="V161" s="40">
        <v>45523</v>
      </c>
      <c r="W161" s="8"/>
    </row>
    <row r="162" spans="1:23" ht="13.5" thickBot="1">
      <c r="A162" s="8" t="s">
        <v>33</v>
      </c>
      <c r="B162" s="8" t="s">
        <v>488</v>
      </c>
      <c r="C162" s="8" t="s">
        <v>11468</v>
      </c>
      <c r="D162" s="8"/>
      <c r="E162" s="8" t="s">
        <v>343</v>
      </c>
      <c r="F162" s="8" t="s">
        <v>36</v>
      </c>
      <c r="G162" s="8">
        <v>653</v>
      </c>
      <c r="H162" s="9">
        <v>116</v>
      </c>
      <c r="I162" s="8"/>
      <c r="J162" s="8" t="s">
        <v>78</v>
      </c>
      <c r="K162" s="17">
        <v>86</v>
      </c>
      <c r="L162" s="9">
        <v>0</v>
      </c>
      <c r="M162" s="9">
        <v>0</v>
      </c>
      <c r="N162" s="9">
        <v>0</v>
      </c>
      <c r="O162" s="8"/>
      <c r="P162" s="9">
        <v>86</v>
      </c>
      <c r="Q162" s="15">
        <v>1</v>
      </c>
      <c r="R162" s="9">
        <v>48</v>
      </c>
      <c r="S162" s="8" t="s">
        <v>40</v>
      </c>
      <c r="T162" s="9">
        <v>38</v>
      </c>
      <c r="U162" s="18" t="s">
        <v>11469</v>
      </c>
      <c r="V162" s="40">
        <v>45523</v>
      </c>
      <c r="W162" s="8"/>
    </row>
    <row r="163" spans="1:23" ht="13.5" thickBot="1">
      <c r="A163" s="8" t="s">
        <v>33</v>
      </c>
      <c r="B163" s="8" t="s">
        <v>489</v>
      </c>
      <c r="C163" s="16" t="s">
        <v>11470</v>
      </c>
      <c r="D163" s="8"/>
      <c r="E163" s="8" t="s">
        <v>301</v>
      </c>
      <c r="F163" s="8" t="s">
        <v>36</v>
      </c>
      <c r="G163" s="8">
        <v>103</v>
      </c>
      <c r="H163" s="9">
        <v>118</v>
      </c>
      <c r="I163" s="8"/>
      <c r="J163" s="8" t="s">
        <v>78</v>
      </c>
      <c r="K163" s="17">
        <v>383</v>
      </c>
      <c r="L163" s="9">
        <v>0</v>
      </c>
      <c r="M163" s="9">
        <v>0</v>
      </c>
      <c r="N163" s="9">
        <v>0</v>
      </c>
      <c r="O163" s="8"/>
      <c r="P163" s="9">
        <v>383</v>
      </c>
      <c r="Q163" s="15">
        <v>7</v>
      </c>
      <c r="R163" s="9">
        <v>48</v>
      </c>
      <c r="S163" s="8" t="s">
        <v>40</v>
      </c>
      <c r="T163" s="9">
        <v>47</v>
      </c>
      <c r="U163" s="18" t="s">
        <v>7151</v>
      </c>
      <c r="V163" s="8">
        <v>45523</v>
      </c>
      <c r="W163" s="8"/>
    </row>
    <row r="164" spans="1:23" ht="13.5" thickBot="1">
      <c r="A164" s="8" t="s">
        <v>33</v>
      </c>
      <c r="B164" s="8" t="s">
        <v>490</v>
      </c>
      <c r="C164" s="44" t="s">
        <v>11693</v>
      </c>
      <c r="D164" s="42"/>
      <c r="E164" s="8"/>
      <c r="F164" s="8" t="s">
        <v>36</v>
      </c>
      <c r="G164" s="8" t="s">
        <v>11694</v>
      </c>
      <c r="H164" s="9">
        <v>119</v>
      </c>
      <c r="I164" s="8"/>
      <c r="J164" s="8" t="s">
        <v>78</v>
      </c>
      <c r="K164" s="17">
        <v>94</v>
      </c>
      <c r="L164" s="9">
        <v>0</v>
      </c>
      <c r="M164" s="9">
        <v>0</v>
      </c>
      <c r="N164" s="9">
        <v>0</v>
      </c>
      <c r="O164" s="8"/>
      <c r="P164" s="9">
        <v>94</v>
      </c>
      <c r="Q164" s="15">
        <v>0</v>
      </c>
      <c r="R164" s="9" t="s">
        <v>62</v>
      </c>
      <c r="S164" s="8" t="s">
        <v>40</v>
      </c>
      <c r="T164" s="9">
        <v>94</v>
      </c>
      <c r="U164" s="18" t="s">
        <v>9046</v>
      </c>
      <c r="V164" s="40">
        <v>45523</v>
      </c>
      <c r="W164" s="8"/>
    </row>
    <row r="165" spans="1:23" ht="13.5" thickBot="1">
      <c r="A165" s="8" t="s">
        <v>33</v>
      </c>
      <c r="B165" s="8" t="s">
        <v>491</v>
      </c>
      <c r="C165" s="8" t="s">
        <v>492</v>
      </c>
      <c r="D165" s="8"/>
      <c r="E165" s="8"/>
      <c r="F165" s="8" t="s">
        <v>36</v>
      </c>
      <c r="G165" s="8">
        <v>20160</v>
      </c>
      <c r="H165" s="9">
        <v>121</v>
      </c>
      <c r="I165" s="8"/>
      <c r="J165" s="8" t="s">
        <v>78</v>
      </c>
      <c r="K165" s="17">
        <v>72</v>
      </c>
      <c r="L165" s="9">
        <v>0</v>
      </c>
      <c r="M165" s="9">
        <v>0</v>
      </c>
      <c r="N165" s="9">
        <v>0</v>
      </c>
      <c r="O165" s="8"/>
      <c r="P165" s="9">
        <v>72</v>
      </c>
      <c r="Q165" s="15">
        <v>2</v>
      </c>
      <c r="R165" s="9">
        <v>36</v>
      </c>
      <c r="S165" s="8" t="s">
        <v>40</v>
      </c>
      <c r="T165" s="9">
        <v>0</v>
      </c>
      <c r="U165" s="18" t="s">
        <v>41</v>
      </c>
      <c r="V165" s="40"/>
      <c r="W165" s="8"/>
    </row>
    <row r="166" spans="1:23" ht="13.5" thickBot="1">
      <c r="A166" s="8" t="s">
        <v>33</v>
      </c>
      <c r="B166" s="8" t="s">
        <v>493</v>
      </c>
      <c r="C166" s="8" t="s">
        <v>494</v>
      </c>
      <c r="D166" s="8"/>
      <c r="E166" s="8"/>
      <c r="F166" s="8" t="s">
        <v>36</v>
      </c>
      <c r="G166" s="8" t="s">
        <v>495</v>
      </c>
      <c r="H166" s="9">
        <v>122</v>
      </c>
      <c r="I166" s="8"/>
      <c r="J166" s="8" t="s">
        <v>78</v>
      </c>
      <c r="K166" s="17">
        <v>24</v>
      </c>
      <c r="L166" s="9">
        <v>0</v>
      </c>
      <c r="M166" s="9">
        <v>0</v>
      </c>
      <c r="N166" s="9">
        <v>0</v>
      </c>
      <c r="O166" s="8"/>
      <c r="P166" s="9">
        <v>24</v>
      </c>
      <c r="Q166" s="15">
        <v>0</v>
      </c>
      <c r="R166" s="9">
        <v>60</v>
      </c>
      <c r="S166" s="8" t="s">
        <v>40</v>
      </c>
      <c r="T166" s="9">
        <v>24</v>
      </c>
      <c r="U166" s="43" t="s">
        <v>8225</v>
      </c>
      <c r="V166" s="42"/>
      <c r="W166" s="8"/>
    </row>
    <row r="167" spans="1:23" ht="13.5" thickBot="1">
      <c r="A167" s="8" t="s">
        <v>33</v>
      </c>
      <c r="B167" s="8" t="s">
        <v>496</v>
      </c>
      <c r="C167" s="8" t="s">
        <v>497</v>
      </c>
      <c r="D167" s="8"/>
      <c r="E167" s="8"/>
      <c r="F167" s="8" t="s">
        <v>36</v>
      </c>
      <c r="G167" s="8" t="s">
        <v>498</v>
      </c>
      <c r="H167" s="9">
        <v>123</v>
      </c>
      <c r="I167" s="8"/>
      <c r="J167" s="8" t="s">
        <v>78</v>
      </c>
      <c r="K167" s="17">
        <v>151</v>
      </c>
      <c r="L167" s="9">
        <v>0</v>
      </c>
      <c r="M167" s="9">
        <v>0</v>
      </c>
      <c r="N167" s="9">
        <v>0</v>
      </c>
      <c r="O167" s="8"/>
      <c r="P167" s="9">
        <v>151</v>
      </c>
      <c r="Q167" s="15">
        <v>2</v>
      </c>
      <c r="R167" s="9">
        <v>60</v>
      </c>
      <c r="S167" s="8" t="s">
        <v>40</v>
      </c>
      <c r="T167" s="9">
        <v>31</v>
      </c>
      <c r="U167" s="18" t="s">
        <v>8226</v>
      </c>
      <c r="V167" s="8"/>
      <c r="W167" s="8"/>
    </row>
    <row r="168" spans="1:23" ht="13.5" thickBot="1">
      <c r="A168" s="8" t="s">
        <v>33</v>
      </c>
      <c r="B168" s="8" t="s">
        <v>499</v>
      </c>
      <c r="C168" s="8" t="s">
        <v>500</v>
      </c>
      <c r="D168" s="8"/>
      <c r="E168" s="8" t="s">
        <v>501</v>
      </c>
      <c r="F168" s="8" t="s">
        <v>36</v>
      </c>
      <c r="G168" s="8" t="s">
        <v>502</v>
      </c>
      <c r="H168" s="9">
        <v>124</v>
      </c>
      <c r="I168" s="8"/>
      <c r="J168" s="8" t="s">
        <v>78</v>
      </c>
      <c r="K168" s="17">
        <v>60</v>
      </c>
      <c r="L168" s="9">
        <v>0</v>
      </c>
      <c r="M168" s="9">
        <v>0</v>
      </c>
      <c r="N168" s="9">
        <v>0</v>
      </c>
      <c r="O168" s="8"/>
      <c r="P168" s="9">
        <v>60</v>
      </c>
      <c r="Q168" s="15">
        <v>1</v>
      </c>
      <c r="R168" s="9">
        <v>60</v>
      </c>
      <c r="S168" s="8" t="s">
        <v>40</v>
      </c>
      <c r="T168" s="9">
        <v>0</v>
      </c>
      <c r="U168" s="18" t="s">
        <v>168</v>
      </c>
      <c r="V168" s="8"/>
      <c r="W168" s="8"/>
    </row>
    <row r="169" spans="1:23" ht="13.5" thickBot="1">
      <c r="A169" s="8" t="s">
        <v>33</v>
      </c>
      <c r="B169" s="8" t="s">
        <v>8776</v>
      </c>
      <c r="C169" s="8" t="s">
        <v>8757</v>
      </c>
      <c r="D169" s="8"/>
      <c r="E169" s="8"/>
      <c r="F169" s="8" t="s">
        <v>36</v>
      </c>
      <c r="G169" s="8" t="s">
        <v>8777</v>
      </c>
      <c r="H169" s="9">
        <v>126</v>
      </c>
      <c r="I169" s="8"/>
      <c r="J169" s="8" t="s">
        <v>78</v>
      </c>
      <c r="K169" s="17">
        <v>135</v>
      </c>
      <c r="L169" s="9">
        <v>0</v>
      </c>
      <c r="M169" s="9">
        <v>0</v>
      </c>
      <c r="N169" s="9">
        <v>0</v>
      </c>
      <c r="O169" s="8"/>
      <c r="P169" s="9">
        <v>135</v>
      </c>
      <c r="Q169" s="15">
        <v>1</v>
      </c>
      <c r="R169" s="9">
        <v>96</v>
      </c>
      <c r="S169" s="8" t="s">
        <v>37</v>
      </c>
      <c r="T169" s="9">
        <v>39</v>
      </c>
      <c r="U169" s="18" t="s">
        <v>11471</v>
      </c>
      <c r="V169" s="8">
        <v>45492</v>
      </c>
      <c r="W169" s="8"/>
    </row>
    <row r="170" spans="1:23" ht="13.5" thickBot="1">
      <c r="A170" s="8" t="s">
        <v>33</v>
      </c>
      <c r="B170" s="8" t="s">
        <v>504</v>
      </c>
      <c r="C170" s="8" t="s">
        <v>505</v>
      </c>
      <c r="D170" s="8"/>
      <c r="E170" s="8" t="s">
        <v>503</v>
      </c>
      <c r="F170" s="8" t="s">
        <v>36</v>
      </c>
      <c r="G170" s="8">
        <v>9040</v>
      </c>
      <c r="H170" s="9">
        <v>127</v>
      </c>
      <c r="I170" s="8"/>
      <c r="J170" s="8" t="s">
        <v>78</v>
      </c>
      <c r="K170" s="17">
        <v>-6</v>
      </c>
      <c r="L170" s="9">
        <v>0</v>
      </c>
      <c r="M170" s="9">
        <v>0</v>
      </c>
      <c r="N170" s="9">
        <v>0</v>
      </c>
      <c r="O170" s="8"/>
      <c r="P170" s="9">
        <v>-6</v>
      </c>
      <c r="Q170" s="15">
        <v>0</v>
      </c>
      <c r="R170" s="9">
        <v>144</v>
      </c>
      <c r="S170" s="8" t="s">
        <v>37</v>
      </c>
      <c r="T170" s="9">
        <v>-6</v>
      </c>
      <c r="U170" s="43" t="s">
        <v>93</v>
      </c>
      <c r="V170" s="42">
        <v>45464</v>
      </c>
      <c r="W170" s="8"/>
    </row>
    <row r="171" spans="1:23" ht="13.5" thickBot="1">
      <c r="A171" s="8" t="s">
        <v>33</v>
      </c>
      <c r="B171" s="8" t="s">
        <v>506</v>
      </c>
      <c r="C171" s="8" t="s">
        <v>507</v>
      </c>
      <c r="D171" s="8"/>
      <c r="E171" s="8" t="s">
        <v>508</v>
      </c>
      <c r="F171" s="8" t="s">
        <v>36</v>
      </c>
      <c r="G171" s="8">
        <v>9102</v>
      </c>
      <c r="H171" s="9">
        <v>128</v>
      </c>
      <c r="I171" s="8"/>
      <c r="J171" s="8" t="s">
        <v>78</v>
      </c>
      <c r="K171" s="17">
        <v>96</v>
      </c>
      <c r="L171" s="9">
        <v>0</v>
      </c>
      <c r="M171" s="9">
        <v>0</v>
      </c>
      <c r="N171" s="9">
        <v>0</v>
      </c>
      <c r="O171" s="8"/>
      <c r="P171" s="9">
        <v>96</v>
      </c>
      <c r="Q171" s="15">
        <v>2</v>
      </c>
      <c r="R171" s="9">
        <v>48</v>
      </c>
      <c r="S171" s="8" t="s">
        <v>40</v>
      </c>
      <c r="T171" s="9">
        <v>0</v>
      </c>
      <c r="U171" s="18" t="s">
        <v>41</v>
      </c>
      <c r="V171" s="40"/>
      <c r="W171" s="8"/>
    </row>
    <row r="172" spans="1:23" ht="90" thickBot="1">
      <c r="A172" s="8" t="s">
        <v>33</v>
      </c>
      <c r="B172" s="8" t="s">
        <v>561</v>
      </c>
      <c r="C172" s="8" t="s">
        <v>562</v>
      </c>
      <c r="D172" s="8"/>
      <c r="E172" s="8" t="s">
        <v>480</v>
      </c>
      <c r="F172" s="8" t="s">
        <v>563</v>
      </c>
      <c r="G172" s="8">
        <v>831</v>
      </c>
      <c r="H172" s="9">
        <v>129</v>
      </c>
      <c r="I172" s="8"/>
      <c r="J172" s="8" t="s">
        <v>78</v>
      </c>
      <c r="K172" s="17">
        <v>217</v>
      </c>
      <c r="L172" s="9">
        <v>0</v>
      </c>
      <c r="M172" s="9">
        <v>0</v>
      </c>
      <c r="N172" s="9">
        <v>0</v>
      </c>
      <c r="O172" s="8"/>
      <c r="P172" s="9">
        <v>217</v>
      </c>
      <c r="Q172" s="15">
        <v>1</v>
      </c>
      <c r="R172" s="9">
        <v>120</v>
      </c>
      <c r="S172" s="8" t="s">
        <v>40</v>
      </c>
      <c r="T172" s="9">
        <v>97</v>
      </c>
      <c r="U172" s="18" t="s">
        <v>10827</v>
      </c>
      <c r="V172" s="40">
        <v>45371</v>
      </c>
      <c r="W172" s="8" t="s">
        <v>8220</v>
      </c>
    </row>
    <row r="173" spans="1:23" ht="13.5" thickBot="1">
      <c r="A173" s="8" t="s">
        <v>33</v>
      </c>
      <c r="B173" s="8" t="s">
        <v>564</v>
      </c>
      <c r="C173" s="8" t="s">
        <v>565</v>
      </c>
      <c r="D173" s="8"/>
      <c r="E173" s="8" t="s">
        <v>566</v>
      </c>
      <c r="F173" s="8" t="s">
        <v>563</v>
      </c>
      <c r="G173" s="8">
        <v>845</v>
      </c>
      <c r="H173" s="9">
        <v>130</v>
      </c>
      <c r="I173" s="8"/>
      <c r="J173" s="8" t="s">
        <v>78</v>
      </c>
      <c r="K173" s="17">
        <v>401</v>
      </c>
      <c r="L173" s="9">
        <v>0</v>
      </c>
      <c r="M173" s="9">
        <v>0</v>
      </c>
      <c r="N173" s="9">
        <v>0</v>
      </c>
      <c r="O173" s="8"/>
      <c r="P173" s="9">
        <v>401</v>
      </c>
      <c r="Q173" s="15">
        <v>3</v>
      </c>
      <c r="R173" s="9">
        <v>120</v>
      </c>
      <c r="S173" s="8" t="s">
        <v>40</v>
      </c>
      <c r="T173" s="9">
        <v>41</v>
      </c>
      <c r="U173" s="18" t="s">
        <v>10828</v>
      </c>
      <c r="V173" s="8"/>
      <c r="W173" s="8"/>
    </row>
    <row r="174" spans="1:23" ht="13.5" thickBot="1">
      <c r="A174" s="8" t="s">
        <v>33</v>
      </c>
      <c r="B174" s="8" t="s">
        <v>567</v>
      </c>
      <c r="C174" s="8" t="s">
        <v>568</v>
      </c>
      <c r="D174" s="8"/>
      <c r="E174" s="8" t="s">
        <v>569</v>
      </c>
      <c r="F174" s="8" t="s">
        <v>563</v>
      </c>
      <c r="G174" s="8">
        <v>846</v>
      </c>
      <c r="H174" s="9">
        <v>131</v>
      </c>
      <c r="I174" s="8"/>
      <c r="J174" s="8" t="s">
        <v>78</v>
      </c>
      <c r="K174" s="17">
        <v>689</v>
      </c>
      <c r="L174" s="9">
        <v>0</v>
      </c>
      <c r="M174" s="9">
        <v>0</v>
      </c>
      <c r="N174" s="9">
        <v>0</v>
      </c>
      <c r="O174" s="8"/>
      <c r="P174" s="9">
        <v>689</v>
      </c>
      <c r="Q174" s="15">
        <v>5</v>
      </c>
      <c r="R174" s="9">
        <v>120</v>
      </c>
      <c r="S174" s="8" t="s">
        <v>40</v>
      </c>
      <c r="T174" s="9">
        <v>89</v>
      </c>
      <c r="U174" s="18" t="s">
        <v>12020</v>
      </c>
      <c r="V174" s="40"/>
      <c r="W174" s="8"/>
    </row>
    <row r="175" spans="1:23" ht="13.5" thickBot="1">
      <c r="A175" s="8" t="s">
        <v>33</v>
      </c>
      <c r="B175" s="8" t="s">
        <v>570</v>
      </c>
      <c r="C175" s="8" t="s">
        <v>571</v>
      </c>
      <c r="D175" s="8"/>
      <c r="E175" s="8" t="s">
        <v>572</v>
      </c>
      <c r="F175" s="8" t="s">
        <v>563</v>
      </c>
      <c r="G175" s="8">
        <v>847</v>
      </c>
      <c r="H175" s="9">
        <v>132</v>
      </c>
      <c r="I175" s="8"/>
      <c r="J175" s="8" t="s">
        <v>78</v>
      </c>
      <c r="K175" s="17">
        <v>453</v>
      </c>
      <c r="L175" s="9">
        <v>0</v>
      </c>
      <c r="M175" s="9">
        <v>0</v>
      </c>
      <c r="N175" s="9">
        <v>0</v>
      </c>
      <c r="O175" s="8"/>
      <c r="P175" s="9">
        <v>453</v>
      </c>
      <c r="Q175" s="15">
        <v>3</v>
      </c>
      <c r="R175" s="9">
        <v>120</v>
      </c>
      <c r="S175" s="8" t="s">
        <v>40</v>
      </c>
      <c r="T175" s="9">
        <v>93</v>
      </c>
      <c r="U175" s="18" t="s">
        <v>10829</v>
      </c>
      <c r="V175" s="8"/>
      <c r="W175" s="8"/>
    </row>
    <row r="176" spans="1:23" ht="13.5" thickBot="1">
      <c r="A176" s="8" t="s">
        <v>33</v>
      </c>
      <c r="B176" s="8" t="s">
        <v>573</v>
      </c>
      <c r="C176" s="8" t="s">
        <v>574</v>
      </c>
      <c r="D176" s="16"/>
      <c r="E176" s="8" t="s">
        <v>575</v>
      </c>
      <c r="F176" s="8" t="s">
        <v>563</v>
      </c>
      <c r="G176" s="8">
        <v>849</v>
      </c>
      <c r="H176" s="9">
        <v>133</v>
      </c>
      <c r="I176" s="8"/>
      <c r="J176" s="8" t="s">
        <v>78</v>
      </c>
      <c r="K176" s="17">
        <v>443</v>
      </c>
      <c r="L176" s="9">
        <v>0</v>
      </c>
      <c r="M176" s="9">
        <v>0</v>
      </c>
      <c r="N176" s="9">
        <v>0</v>
      </c>
      <c r="O176" s="8"/>
      <c r="P176" s="9">
        <v>443</v>
      </c>
      <c r="Q176" s="15">
        <v>3</v>
      </c>
      <c r="R176" s="9">
        <v>120</v>
      </c>
      <c r="S176" s="8" t="s">
        <v>40</v>
      </c>
      <c r="T176" s="9">
        <v>83</v>
      </c>
      <c r="U176" s="18" t="s">
        <v>10830</v>
      </c>
      <c r="V176" s="40"/>
      <c r="W176" s="8"/>
    </row>
    <row r="177" spans="1:23" ht="13.5" thickBot="1">
      <c r="A177" s="8" t="s">
        <v>33</v>
      </c>
      <c r="B177" s="13" t="s">
        <v>576</v>
      </c>
      <c r="C177" s="8" t="s">
        <v>577</v>
      </c>
      <c r="D177" s="8"/>
      <c r="E177" s="8" t="s">
        <v>578</v>
      </c>
      <c r="F177" s="8" t="s">
        <v>563</v>
      </c>
      <c r="G177" s="8">
        <v>851</v>
      </c>
      <c r="H177" s="9">
        <v>134</v>
      </c>
      <c r="I177" s="8"/>
      <c r="J177" s="8" t="s">
        <v>78</v>
      </c>
      <c r="K177" s="24">
        <v>88</v>
      </c>
      <c r="L177" s="9">
        <v>0</v>
      </c>
      <c r="M177" s="9">
        <v>0</v>
      </c>
      <c r="N177" s="9">
        <v>0</v>
      </c>
      <c r="O177" s="8"/>
      <c r="P177" s="9">
        <v>88</v>
      </c>
      <c r="Q177" s="15">
        <v>0</v>
      </c>
      <c r="R177" s="9">
        <v>120</v>
      </c>
      <c r="S177" s="8" t="s">
        <v>40</v>
      </c>
      <c r="T177" s="9">
        <v>88</v>
      </c>
      <c r="U177" s="8" t="s">
        <v>7152</v>
      </c>
      <c r="V177" s="21"/>
      <c r="W177" s="18"/>
    </row>
    <row r="178" spans="1:23" ht="13.5" thickBot="1">
      <c r="A178" s="8" t="s">
        <v>33</v>
      </c>
      <c r="B178" s="8" t="s">
        <v>579</v>
      </c>
      <c r="C178" s="16" t="s">
        <v>580</v>
      </c>
      <c r="D178" s="8"/>
      <c r="E178" s="8" t="s">
        <v>581</v>
      </c>
      <c r="F178" s="8" t="s">
        <v>563</v>
      </c>
      <c r="G178" s="8">
        <v>856</v>
      </c>
      <c r="H178" s="9">
        <v>135</v>
      </c>
      <c r="I178" s="8"/>
      <c r="J178" s="8" t="s">
        <v>78</v>
      </c>
      <c r="K178" s="17">
        <v>456</v>
      </c>
      <c r="L178" s="9">
        <v>0</v>
      </c>
      <c r="M178" s="9">
        <v>0</v>
      </c>
      <c r="N178" s="9">
        <v>0</v>
      </c>
      <c r="O178" s="8"/>
      <c r="P178" s="9">
        <v>456</v>
      </c>
      <c r="Q178" s="15">
        <v>3</v>
      </c>
      <c r="R178" s="9">
        <v>120</v>
      </c>
      <c r="S178" s="8" t="s">
        <v>40</v>
      </c>
      <c r="T178" s="9">
        <v>96</v>
      </c>
      <c r="U178" s="18" t="s">
        <v>10831</v>
      </c>
      <c r="V178" s="8"/>
      <c r="W178" s="8"/>
    </row>
    <row r="179" spans="1:23" ht="90" thickBot="1">
      <c r="A179" s="8" t="s">
        <v>33</v>
      </c>
      <c r="B179" s="8" t="s">
        <v>582</v>
      </c>
      <c r="C179" s="8" t="s">
        <v>583</v>
      </c>
      <c r="D179" s="8"/>
      <c r="E179" s="8" t="s">
        <v>584</v>
      </c>
      <c r="F179" s="8" t="s">
        <v>563</v>
      </c>
      <c r="G179" s="8">
        <v>823</v>
      </c>
      <c r="H179" s="9">
        <v>136</v>
      </c>
      <c r="I179" s="8"/>
      <c r="J179" s="8" t="s">
        <v>78</v>
      </c>
      <c r="K179" s="17">
        <v>287</v>
      </c>
      <c r="L179" s="9">
        <v>0</v>
      </c>
      <c r="M179" s="9">
        <v>0</v>
      </c>
      <c r="N179" s="9">
        <v>0</v>
      </c>
      <c r="O179" s="8"/>
      <c r="P179" s="9">
        <v>287</v>
      </c>
      <c r="Q179" s="15">
        <v>2</v>
      </c>
      <c r="R179" s="9">
        <v>120</v>
      </c>
      <c r="S179" s="8" t="s">
        <v>40</v>
      </c>
      <c r="T179" s="29">
        <v>47</v>
      </c>
      <c r="U179" s="18" t="s">
        <v>12021</v>
      </c>
      <c r="V179" s="40">
        <v>45371</v>
      </c>
      <c r="W179" s="8" t="s">
        <v>8220</v>
      </c>
    </row>
    <row r="180" spans="1:23" ht="90" thickBot="1">
      <c r="A180" s="8" t="s">
        <v>33</v>
      </c>
      <c r="B180" s="8" t="s">
        <v>585</v>
      </c>
      <c r="C180" s="8" t="s">
        <v>586</v>
      </c>
      <c r="D180" s="8"/>
      <c r="E180" s="8" t="s">
        <v>587</v>
      </c>
      <c r="F180" s="8" t="s">
        <v>563</v>
      </c>
      <c r="G180" s="8">
        <v>825</v>
      </c>
      <c r="H180" s="9">
        <v>137</v>
      </c>
      <c r="I180" s="8"/>
      <c r="J180" s="8" t="s">
        <v>78</v>
      </c>
      <c r="K180" s="17">
        <v>8</v>
      </c>
      <c r="L180" s="9">
        <v>0</v>
      </c>
      <c r="M180" s="9">
        <v>0</v>
      </c>
      <c r="N180" s="9">
        <v>0</v>
      </c>
      <c r="O180" s="8"/>
      <c r="P180" s="9">
        <v>8</v>
      </c>
      <c r="Q180" s="15">
        <v>0</v>
      </c>
      <c r="R180" s="9">
        <v>120</v>
      </c>
      <c r="S180" s="8" t="s">
        <v>40</v>
      </c>
      <c r="T180" s="9">
        <v>8</v>
      </c>
      <c r="U180" s="18" t="s">
        <v>12022</v>
      </c>
      <c r="V180" s="40">
        <v>45371</v>
      </c>
      <c r="W180" s="8" t="s">
        <v>8220</v>
      </c>
    </row>
    <row r="181" spans="1:23" ht="13.5" thickBot="1">
      <c r="A181" s="8" t="s">
        <v>33</v>
      </c>
      <c r="B181" s="8" t="s">
        <v>588</v>
      </c>
      <c r="C181" s="8" t="s">
        <v>589</v>
      </c>
      <c r="D181" s="8"/>
      <c r="E181" s="8" t="s">
        <v>590</v>
      </c>
      <c r="F181" s="8" t="s">
        <v>563</v>
      </c>
      <c r="G181" s="8">
        <v>827</v>
      </c>
      <c r="H181" s="9">
        <v>138</v>
      </c>
      <c r="I181" s="8"/>
      <c r="J181" s="8" t="s">
        <v>78</v>
      </c>
      <c r="K181" s="17">
        <v>326</v>
      </c>
      <c r="L181" s="9">
        <v>0</v>
      </c>
      <c r="M181" s="9">
        <v>0</v>
      </c>
      <c r="N181" s="9">
        <v>0</v>
      </c>
      <c r="O181" s="8"/>
      <c r="P181" s="9">
        <v>326</v>
      </c>
      <c r="Q181" s="15">
        <v>2</v>
      </c>
      <c r="R181" s="9">
        <v>120</v>
      </c>
      <c r="S181" s="8" t="s">
        <v>40</v>
      </c>
      <c r="T181" s="29">
        <v>86</v>
      </c>
      <c r="U181" s="18" t="s">
        <v>12023</v>
      </c>
      <c r="V181" s="40"/>
      <c r="W181" s="8"/>
    </row>
    <row r="182" spans="1:23" ht="13.5" thickBot="1">
      <c r="A182" s="8" t="s">
        <v>33</v>
      </c>
      <c r="B182" s="8" t="s">
        <v>591</v>
      </c>
      <c r="C182" s="16" t="s">
        <v>592</v>
      </c>
      <c r="D182" s="8"/>
      <c r="E182" s="8" t="s">
        <v>593</v>
      </c>
      <c r="F182" s="8" t="s">
        <v>563</v>
      </c>
      <c r="G182" s="8">
        <v>830</v>
      </c>
      <c r="H182" s="9">
        <v>139</v>
      </c>
      <c r="I182" s="8"/>
      <c r="J182" s="8" t="s">
        <v>78</v>
      </c>
      <c r="K182" s="17">
        <v>223</v>
      </c>
      <c r="L182" s="9">
        <v>0</v>
      </c>
      <c r="M182" s="9">
        <v>0</v>
      </c>
      <c r="N182" s="9">
        <v>0</v>
      </c>
      <c r="O182" s="8"/>
      <c r="P182" s="9">
        <v>223</v>
      </c>
      <c r="Q182" s="15">
        <v>1</v>
      </c>
      <c r="R182" s="9">
        <v>120</v>
      </c>
      <c r="S182" s="8" t="s">
        <v>40</v>
      </c>
      <c r="T182" s="9">
        <v>103</v>
      </c>
      <c r="U182" s="18" t="s">
        <v>10832</v>
      </c>
      <c r="V182" s="40"/>
      <c r="W182" s="8"/>
    </row>
    <row r="183" spans="1:23" ht="13.5" thickBot="1">
      <c r="A183" s="8" t="s">
        <v>33</v>
      </c>
      <c r="B183" s="8" t="s">
        <v>594</v>
      </c>
      <c r="C183" s="8" t="s">
        <v>595</v>
      </c>
      <c r="D183" s="8"/>
      <c r="E183" s="8"/>
      <c r="F183" s="8" t="s">
        <v>596</v>
      </c>
      <c r="G183" s="8">
        <v>6029</v>
      </c>
      <c r="H183" s="9">
        <v>140</v>
      </c>
      <c r="I183" s="8"/>
      <c r="J183" s="8" t="s">
        <v>78</v>
      </c>
      <c r="K183" s="17">
        <v>40</v>
      </c>
      <c r="L183" s="9">
        <v>0</v>
      </c>
      <c r="M183" s="9">
        <v>0</v>
      </c>
      <c r="N183" s="9">
        <v>0</v>
      </c>
      <c r="O183" s="8"/>
      <c r="P183" s="9">
        <v>40</v>
      </c>
      <c r="Q183" s="15">
        <v>1</v>
      </c>
      <c r="R183" s="9">
        <v>40</v>
      </c>
      <c r="S183" s="8" t="s">
        <v>34</v>
      </c>
      <c r="T183" s="9">
        <v>0</v>
      </c>
      <c r="U183" s="18" t="s">
        <v>35</v>
      </c>
      <c r="V183" s="8"/>
      <c r="W183" s="8"/>
    </row>
    <row r="184" spans="1:23" ht="13.5" thickBot="1">
      <c r="A184" s="8" t="s">
        <v>33</v>
      </c>
      <c r="B184" s="8" t="s">
        <v>597</v>
      </c>
      <c r="C184" s="16" t="s">
        <v>598</v>
      </c>
      <c r="D184" s="8"/>
      <c r="E184" s="8"/>
      <c r="F184" s="8" t="s">
        <v>596</v>
      </c>
      <c r="G184" s="8">
        <v>6029</v>
      </c>
      <c r="H184" s="9">
        <v>141</v>
      </c>
      <c r="I184" s="8"/>
      <c r="J184" s="8" t="s">
        <v>78</v>
      </c>
      <c r="K184" s="17">
        <v>24</v>
      </c>
      <c r="L184" s="9">
        <v>0</v>
      </c>
      <c r="M184" s="9">
        <v>0</v>
      </c>
      <c r="N184" s="9">
        <v>0</v>
      </c>
      <c r="O184" s="8"/>
      <c r="P184" s="9">
        <v>24</v>
      </c>
      <c r="Q184" s="15">
        <v>1</v>
      </c>
      <c r="R184" s="9">
        <v>24</v>
      </c>
      <c r="S184" s="8" t="s">
        <v>40</v>
      </c>
      <c r="T184" s="9">
        <v>0</v>
      </c>
      <c r="U184" s="18" t="s">
        <v>168</v>
      </c>
      <c r="V184" s="8"/>
      <c r="W184" s="8"/>
    </row>
    <row r="185" spans="1:23" ht="13.5" thickBot="1">
      <c r="A185" s="8" t="s">
        <v>33</v>
      </c>
      <c r="B185" s="8" t="s">
        <v>599</v>
      </c>
      <c r="C185" s="8" t="s">
        <v>600</v>
      </c>
      <c r="D185" s="8"/>
      <c r="E185" s="8" t="s">
        <v>601</v>
      </c>
      <c r="F185" s="8" t="s">
        <v>596</v>
      </c>
      <c r="G185" s="8">
        <v>8042</v>
      </c>
      <c r="H185" s="9">
        <v>142</v>
      </c>
      <c r="I185" s="8"/>
      <c r="J185" s="8" t="s">
        <v>78</v>
      </c>
      <c r="K185" s="17">
        <v>32</v>
      </c>
      <c r="L185" s="9">
        <v>0</v>
      </c>
      <c r="M185" s="9">
        <v>0</v>
      </c>
      <c r="N185" s="9">
        <v>0</v>
      </c>
      <c r="O185" s="8"/>
      <c r="P185" s="9">
        <v>32</v>
      </c>
      <c r="Q185" s="15">
        <v>1</v>
      </c>
      <c r="R185" s="9">
        <v>24</v>
      </c>
      <c r="S185" s="8" t="s">
        <v>40</v>
      </c>
      <c r="T185" s="9">
        <v>8</v>
      </c>
      <c r="U185" s="18" t="s">
        <v>8778</v>
      </c>
      <c r="V185" s="8"/>
      <c r="W185" s="8"/>
    </row>
    <row r="186" spans="1:23" ht="13.5" thickBot="1">
      <c r="A186" s="8" t="s">
        <v>33</v>
      </c>
      <c r="B186" s="8" t="s">
        <v>602</v>
      </c>
      <c r="C186" s="8" t="s">
        <v>603</v>
      </c>
      <c r="D186" s="8"/>
      <c r="E186" s="8" t="s">
        <v>404</v>
      </c>
      <c r="F186" s="8" t="s">
        <v>596</v>
      </c>
      <c r="G186" s="8">
        <v>847</v>
      </c>
      <c r="H186" s="9">
        <v>143</v>
      </c>
      <c r="I186" s="8"/>
      <c r="J186" s="8" t="s">
        <v>78</v>
      </c>
      <c r="K186" s="17">
        <v>84</v>
      </c>
      <c r="L186" s="9">
        <v>0</v>
      </c>
      <c r="M186" s="9">
        <v>0</v>
      </c>
      <c r="N186" s="9">
        <v>0</v>
      </c>
      <c r="O186" s="8"/>
      <c r="P186" s="9">
        <v>84</v>
      </c>
      <c r="Q186" s="15">
        <v>1</v>
      </c>
      <c r="R186" s="9">
        <v>48</v>
      </c>
      <c r="S186" s="8" t="s">
        <v>40</v>
      </c>
      <c r="T186" s="9">
        <v>36</v>
      </c>
      <c r="U186" s="18" t="s">
        <v>8227</v>
      </c>
      <c r="V186" s="40"/>
      <c r="W186" s="8"/>
    </row>
    <row r="187" spans="1:23" ht="13.5" thickBot="1">
      <c r="A187" s="8" t="s">
        <v>33</v>
      </c>
      <c r="B187" s="8" t="s">
        <v>604</v>
      </c>
      <c r="C187" s="16" t="s">
        <v>605</v>
      </c>
      <c r="D187" s="8"/>
      <c r="E187" s="8"/>
      <c r="F187" s="8" t="s">
        <v>596</v>
      </c>
      <c r="G187" s="8" t="s">
        <v>606</v>
      </c>
      <c r="H187" s="9">
        <v>144</v>
      </c>
      <c r="I187" s="8" t="s">
        <v>412</v>
      </c>
      <c r="J187" s="8" t="s">
        <v>214</v>
      </c>
      <c r="K187" s="17">
        <v>1996</v>
      </c>
      <c r="L187" s="9">
        <v>0</v>
      </c>
      <c r="M187" s="9">
        <v>0</v>
      </c>
      <c r="N187" s="9">
        <v>0</v>
      </c>
      <c r="O187" s="8"/>
      <c r="P187" s="9">
        <v>1996</v>
      </c>
      <c r="Q187" s="15">
        <v>13</v>
      </c>
      <c r="R187" s="15">
        <v>144</v>
      </c>
      <c r="S187" s="16" t="s">
        <v>37</v>
      </c>
      <c r="T187" s="9">
        <v>124</v>
      </c>
      <c r="U187" s="18" t="s">
        <v>9502</v>
      </c>
      <c r="V187" s="40"/>
      <c r="W187" s="8"/>
    </row>
    <row r="188" spans="1:23" ht="13.5" thickBot="1">
      <c r="A188" s="8" t="s">
        <v>33</v>
      </c>
      <c r="B188" s="8" t="s">
        <v>607</v>
      </c>
      <c r="C188" s="16" t="s">
        <v>608</v>
      </c>
      <c r="D188" s="8"/>
      <c r="E188" s="8"/>
      <c r="F188" s="8" t="s">
        <v>596</v>
      </c>
      <c r="G188" s="8">
        <v>894</v>
      </c>
      <c r="H188" s="9">
        <v>145</v>
      </c>
      <c r="I188" s="8"/>
      <c r="J188" s="8" t="s">
        <v>78</v>
      </c>
      <c r="K188" s="17">
        <v>192</v>
      </c>
      <c r="L188" s="9">
        <v>0</v>
      </c>
      <c r="M188" s="9">
        <v>0</v>
      </c>
      <c r="N188" s="9">
        <v>0</v>
      </c>
      <c r="O188" s="8"/>
      <c r="P188" s="9">
        <v>192</v>
      </c>
      <c r="Q188" s="15">
        <v>2</v>
      </c>
      <c r="R188" s="9">
        <v>96</v>
      </c>
      <c r="S188" s="8" t="s">
        <v>34</v>
      </c>
      <c r="T188" s="9">
        <v>0</v>
      </c>
      <c r="U188" s="18" t="s">
        <v>81</v>
      </c>
      <c r="V188" s="8"/>
      <c r="W188" s="8"/>
    </row>
    <row r="189" spans="1:23" ht="13.5" thickBot="1">
      <c r="A189" s="8" t="s">
        <v>33</v>
      </c>
      <c r="B189" s="8" t="s">
        <v>609</v>
      </c>
      <c r="C189" s="8" t="s">
        <v>610</v>
      </c>
      <c r="D189" s="16"/>
      <c r="E189" s="8" t="s">
        <v>611</v>
      </c>
      <c r="F189" s="8" t="s">
        <v>68</v>
      </c>
      <c r="G189" s="8">
        <v>987</v>
      </c>
      <c r="H189" s="9">
        <v>146</v>
      </c>
      <c r="I189" s="8"/>
      <c r="J189" s="8" t="s">
        <v>78</v>
      </c>
      <c r="K189" s="17">
        <v>1188</v>
      </c>
      <c r="L189" s="9">
        <v>0</v>
      </c>
      <c r="M189" s="9">
        <v>0</v>
      </c>
      <c r="N189" s="9">
        <v>0</v>
      </c>
      <c r="O189" s="8"/>
      <c r="P189" s="9">
        <v>1188</v>
      </c>
      <c r="Q189" s="15">
        <v>33</v>
      </c>
      <c r="R189" s="9">
        <v>36</v>
      </c>
      <c r="S189" s="8" t="s">
        <v>34</v>
      </c>
      <c r="T189" s="9">
        <v>0</v>
      </c>
      <c r="U189" s="18" t="s">
        <v>612</v>
      </c>
      <c r="V189" s="8"/>
      <c r="W189" s="8"/>
    </row>
    <row r="190" spans="1:23" ht="90" thickBot="1">
      <c r="A190" s="8" t="s">
        <v>33</v>
      </c>
      <c r="B190" s="8" t="s">
        <v>613</v>
      </c>
      <c r="C190" s="16" t="s">
        <v>8228</v>
      </c>
      <c r="D190" s="8"/>
      <c r="E190" s="8" t="s">
        <v>542</v>
      </c>
      <c r="F190" s="8" t="s">
        <v>614</v>
      </c>
      <c r="G190" s="8">
        <v>531</v>
      </c>
      <c r="H190" s="9">
        <v>147</v>
      </c>
      <c r="I190" s="8"/>
      <c r="J190" s="8" t="s">
        <v>78</v>
      </c>
      <c r="K190" s="17">
        <v>66</v>
      </c>
      <c r="L190" s="9">
        <v>0</v>
      </c>
      <c r="M190" s="9">
        <v>0</v>
      </c>
      <c r="N190" s="9">
        <v>0</v>
      </c>
      <c r="O190" s="8"/>
      <c r="P190" s="9">
        <v>66</v>
      </c>
      <c r="Q190" s="15">
        <v>1</v>
      </c>
      <c r="R190" s="9">
        <v>60</v>
      </c>
      <c r="S190" s="8" t="s">
        <v>34</v>
      </c>
      <c r="T190" s="9">
        <v>6</v>
      </c>
      <c r="U190" s="18" t="s">
        <v>8451</v>
      </c>
      <c r="V190" s="8">
        <v>45371</v>
      </c>
      <c r="W190" s="8" t="s">
        <v>8220</v>
      </c>
    </row>
    <row r="191" spans="1:23" ht="13.5" thickBot="1">
      <c r="A191" s="8" t="s">
        <v>33</v>
      </c>
      <c r="B191" s="8" t="s">
        <v>615</v>
      </c>
      <c r="C191" s="16" t="s">
        <v>616</v>
      </c>
      <c r="D191" s="8"/>
      <c r="E191" s="8" t="s">
        <v>617</v>
      </c>
      <c r="F191" s="8" t="s">
        <v>614</v>
      </c>
      <c r="G191" s="8">
        <v>544</v>
      </c>
      <c r="H191" s="9">
        <v>148</v>
      </c>
      <c r="I191" s="8"/>
      <c r="J191" s="8" t="s">
        <v>78</v>
      </c>
      <c r="K191" s="28">
        <v>17</v>
      </c>
      <c r="L191" s="9">
        <v>0</v>
      </c>
      <c r="M191" s="9">
        <v>0</v>
      </c>
      <c r="N191" s="9">
        <v>0</v>
      </c>
      <c r="O191" s="8"/>
      <c r="P191" s="29">
        <v>17</v>
      </c>
      <c r="Q191" s="15">
        <v>0</v>
      </c>
      <c r="R191" s="9">
        <v>20</v>
      </c>
      <c r="S191" s="8" t="s">
        <v>40</v>
      </c>
      <c r="T191" s="9">
        <v>17</v>
      </c>
      <c r="U191" s="18" t="s">
        <v>10400</v>
      </c>
      <c r="V191" s="8"/>
      <c r="W191" s="8"/>
    </row>
    <row r="192" spans="1:23" ht="13.5" thickBot="1">
      <c r="A192" s="8" t="s">
        <v>33</v>
      </c>
      <c r="B192" s="8" t="s">
        <v>618</v>
      </c>
      <c r="C192" s="8" t="s">
        <v>619</v>
      </c>
      <c r="D192" s="16"/>
      <c r="E192" s="8" t="s">
        <v>353</v>
      </c>
      <c r="F192" s="8" t="s">
        <v>154</v>
      </c>
      <c r="G192" s="8">
        <v>910</v>
      </c>
      <c r="H192" s="9">
        <v>149</v>
      </c>
      <c r="I192" s="8"/>
      <c r="J192" s="8" t="s">
        <v>78</v>
      </c>
      <c r="K192" s="17">
        <v>218</v>
      </c>
      <c r="L192" s="9">
        <v>0</v>
      </c>
      <c r="M192" s="9">
        <v>0</v>
      </c>
      <c r="N192" s="9">
        <v>0</v>
      </c>
      <c r="O192" s="8"/>
      <c r="P192" s="9">
        <v>218</v>
      </c>
      <c r="Q192" s="15">
        <v>4</v>
      </c>
      <c r="R192" s="9">
        <v>48</v>
      </c>
      <c r="S192" s="8" t="s">
        <v>40</v>
      </c>
      <c r="T192" s="9">
        <v>26</v>
      </c>
      <c r="U192" s="18" t="s">
        <v>11033</v>
      </c>
      <c r="V192" s="40"/>
      <c r="W192" s="8"/>
    </row>
    <row r="193" spans="1:23" ht="90" thickBot="1">
      <c r="A193" s="8" t="s">
        <v>33</v>
      </c>
      <c r="B193" s="8" t="s">
        <v>509</v>
      </c>
      <c r="C193" s="16" t="s">
        <v>12024</v>
      </c>
      <c r="D193" s="8"/>
      <c r="E193" s="8" t="s">
        <v>510</v>
      </c>
      <c r="F193" s="8" t="s">
        <v>36</v>
      </c>
      <c r="G193" s="8" t="s">
        <v>511</v>
      </c>
      <c r="H193" s="9">
        <v>150</v>
      </c>
      <c r="I193" s="8" t="s">
        <v>512</v>
      </c>
      <c r="J193" s="8" t="s">
        <v>78</v>
      </c>
      <c r="K193" s="17">
        <v>1</v>
      </c>
      <c r="L193" s="9">
        <v>0</v>
      </c>
      <c r="M193" s="9">
        <v>0</v>
      </c>
      <c r="N193" s="9">
        <v>0</v>
      </c>
      <c r="O193" s="8"/>
      <c r="P193" s="9">
        <v>1</v>
      </c>
      <c r="Q193" s="15">
        <v>0</v>
      </c>
      <c r="R193" s="9">
        <v>48</v>
      </c>
      <c r="S193" s="8" t="s">
        <v>513</v>
      </c>
      <c r="T193" s="9">
        <v>1</v>
      </c>
      <c r="U193" s="18" t="s">
        <v>10419</v>
      </c>
      <c r="V193" s="8">
        <v>45356</v>
      </c>
      <c r="W193" s="8" t="s">
        <v>8220</v>
      </c>
    </row>
    <row r="194" spans="1:23" ht="90" thickBot="1">
      <c r="A194" s="8" t="s">
        <v>33</v>
      </c>
      <c r="B194" s="8" t="s">
        <v>514</v>
      </c>
      <c r="C194" s="16" t="s">
        <v>515</v>
      </c>
      <c r="D194" s="8"/>
      <c r="E194" s="8" t="s">
        <v>510</v>
      </c>
      <c r="F194" s="8" t="s">
        <v>36</v>
      </c>
      <c r="G194" s="8" t="s">
        <v>516</v>
      </c>
      <c r="H194" s="9">
        <v>151</v>
      </c>
      <c r="I194" s="8" t="s">
        <v>512</v>
      </c>
      <c r="J194" s="8" t="s">
        <v>78</v>
      </c>
      <c r="K194" s="17">
        <v>2</v>
      </c>
      <c r="L194" s="9">
        <v>0</v>
      </c>
      <c r="M194" s="9">
        <v>0</v>
      </c>
      <c r="N194" s="9">
        <v>0</v>
      </c>
      <c r="O194" s="8"/>
      <c r="P194" s="9">
        <v>2</v>
      </c>
      <c r="Q194" s="15">
        <v>0</v>
      </c>
      <c r="R194" s="9">
        <v>24</v>
      </c>
      <c r="S194" s="8" t="s">
        <v>513</v>
      </c>
      <c r="T194" s="9">
        <v>2</v>
      </c>
      <c r="U194" s="43" t="s">
        <v>8994</v>
      </c>
      <c r="V194" s="42">
        <v>45524</v>
      </c>
      <c r="W194" s="8" t="s">
        <v>8220</v>
      </c>
    </row>
    <row r="195" spans="1:23" ht="90" thickBot="1">
      <c r="A195" s="8" t="s">
        <v>33</v>
      </c>
      <c r="B195" s="8" t="s">
        <v>7630</v>
      </c>
      <c r="C195" s="16" t="s">
        <v>405</v>
      </c>
      <c r="D195" s="8"/>
      <c r="E195" s="8"/>
      <c r="F195" s="8" t="s">
        <v>406</v>
      </c>
      <c r="G195" s="8"/>
      <c r="H195" s="9">
        <v>153</v>
      </c>
      <c r="I195" s="8" t="s">
        <v>407</v>
      </c>
      <c r="J195" s="8" t="s">
        <v>78</v>
      </c>
      <c r="K195" s="17">
        <v>2873</v>
      </c>
      <c r="L195" s="9">
        <v>0</v>
      </c>
      <c r="M195" s="9">
        <v>0</v>
      </c>
      <c r="N195" s="9">
        <v>0</v>
      </c>
      <c r="O195" s="8"/>
      <c r="P195" s="9">
        <v>2873</v>
      </c>
      <c r="Q195" s="15">
        <v>19</v>
      </c>
      <c r="R195" s="9">
        <v>144</v>
      </c>
      <c r="S195" s="8" t="s">
        <v>40</v>
      </c>
      <c r="T195" s="9">
        <v>137</v>
      </c>
      <c r="U195" s="18" t="s">
        <v>12025</v>
      </c>
      <c r="V195" s="40">
        <v>45524</v>
      </c>
      <c r="W195" s="8" t="s">
        <v>8220</v>
      </c>
    </row>
    <row r="196" spans="1:23" ht="90" thickBot="1">
      <c r="A196" s="8" t="s">
        <v>33</v>
      </c>
      <c r="B196" s="8" t="s">
        <v>518</v>
      </c>
      <c r="C196" s="8" t="s">
        <v>11883</v>
      </c>
      <c r="D196" s="16"/>
      <c r="E196" s="8"/>
      <c r="F196" s="8" t="s">
        <v>36</v>
      </c>
      <c r="G196" s="8">
        <v>9</v>
      </c>
      <c r="H196" s="9">
        <v>156</v>
      </c>
      <c r="I196" s="8" t="s">
        <v>517</v>
      </c>
      <c r="J196" s="8" t="s">
        <v>78</v>
      </c>
      <c r="K196" s="17">
        <v>42</v>
      </c>
      <c r="L196" s="9">
        <v>0</v>
      </c>
      <c r="M196" s="9">
        <v>0</v>
      </c>
      <c r="N196" s="9">
        <v>0</v>
      </c>
      <c r="O196" s="8"/>
      <c r="P196" s="9">
        <v>42</v>
      </c>
      <c r="Q196" s="15">
        <v>0</v>
      </c>
      <c r="R196" s="9">
        <v>72</v>
      </c>
      <c r="S196" s="8" t="s">
        <v>37</v>
      </c>
      <c r="T196" s="9">
        <v>42</v>
      </c>
      <c r="U196" s="43" t="s">
        <v>12026</v>
      </c>
      <c r="V196" s="62">
        <v>45525</v>
      </c>
      <c r="W196" s="8" t="s">
        <v>8220</v>
      </c>
    </row>
    <row r="197" spans="1:23" ht="13.5" thickBot="1">
      <c r="A197" s="8" t="s">
        <v>33</v>
      </c>
      <c r="B197" s="8" t="s">
        <v>621</v>
      </c>
      <c r="C197" s="16" t="s">
        <v>11884</v>
      </c>
      <c r="D197" s="8"/>
      <c r="E197" s="8" t="s">
        <v>622</v>
      </c>
      <c r="F197" s="8" t="s">
        <v>623</v>
      </c>
      <c r="G197" s="8">
        <v>5227</v>
      </c>
      <c r="H197" s="9">
        <v>157</v>
      </c>
      <c r="I197" s="8"/>
      <c r="J197" s="8" t="s">
        <v>78</v>
      </c>
      <c r="K197" s="25">
        <v>303</v>
      </c>
      <c r="L197" s="9">
        <v>0</v>
      </c>
      <c r="M197" s="9">
        <v>0</v>
      </c>
      <c r="N197" s="9">
        <v>0</v>
      </c>
      <c r="O197" s="8"/>
      <c r="P197" s="9">
        <v>303</v>
      </c>
      <c r="Q197" s="15">
        <v>2</v>
      </c>
      <c r="R197" s="9">
        <v>120</v>
      </c>
      <c r="S197" s="8" t="s">
        <v>37</v>
      </c>
      <c r="T197" s="9">
        <v>63</v>
      </c>
      <c r="U197" s="8" t="s">
        <v>8182</v>
      </c>
      <c r="V197" s="21">
        <v>45525</v>
      </c>
      <c r="W197" s="8"/>
    </row>
    <row r="198" spans="1:23" ht="90" thickBot="1">
      <c r="A198" s="8" t="s">
        <v>33</v>
      </c>
      <c r="B198" s="8" t="s">
        <v>411</v>
      </c>
      <c r="C198" s="16" t="s">
        <v>11885</v>
      </c>
      <c r="D198" s="8"/>
      <c r="E198" s="8"/>
      <c r="F198" s="8" t="s">
        <v>212</v>
      </c>
      <c r="G198" s="8"/>
      <c r="H198" s="9">
        <v>158</v>
      </c>
      <c r="I198" s="8" t="s">
        <v>412</v>
      </c>
      <c r="J198" s="8" t="s">
        <v>214</v>
      </c>
      <c r="K198" s="17">
        <v>-33</v>
      </c>
      <c r="L198" s="9">
        <v>0</v>
      </c>
      <c r="M198" s="9">
        <v>0</v>
      </c>
      <c r="N198" s="9">
        <v>0</v>
      </c>
      <c r="O198" s="8"/>
      <c r="P198" s="9">
        <v>-33</v>
      </c>
      <c r="Q198" s="15">
        <v>0</v>
      </c>
      <c r="R198" s="9">
        <v>96</v>
      </c>
      <c r="S198" s="8" t="s">
        <v>37</v>
      </c>
      <c r="T198" s="9">
        <v>-33</v>
      </c>
      <c r="U198" s="8" t="s">
        <v>10488</v>
      </c>
      <c r="V198" s="21">
        <v>45525</v>
      </c>
      <c r="W198" s="8" t="s">
        <v>8220</v>
      </c>
    </row>
    <row r="199" spans="1:23" ht="90" thickBot="1">
      <c r="A199" s="8" t="s">
        <v>33</v>
      </c>
      <c r="B199" s="8" t="s">
        <v>519</v>
      </c>
      <c r="C199" s="16" t="s">
        <v>520</v>
      </c>
      <c r="D199" s="8"/>
      <c r="E199" s="8"/>
      <c r="F199" s="8" t="s">
        <v>36</v>
      </c>
      <c r="G199" s="8"/>
      <c r="H199" s="9">
        <v>159</v>
      </c>
      <c r="I199" s="8"/>
      <c r="J199" s="8" t="s">
        <v>78</v>
      </c>
      <c r="K199" s="17">
        <v>0</v>
      </c>
      <c r="L199" s="9">
        <v>0</v>
      </c>
      <c r="M199" s="9">
        <v>0</v>
      </c>
      <c r="N199" s="9">
        <v>0</v>
      </c>
      <c r="O199" s="8"/>
      <c r="P199" s="9">
        <v>0</v>
      </c>
      <c r="Q199" s="15">
        <v>0</v>
      </c>
      <c r="R199" s="9">
        <v>96</v>
      </c>
      <c r="S199" s="8" t="s">
        <v>37</v>
      </c>
      <c r="T199" s="9">
        <v>0</v>
      </c>
      <c r="U199" s="18" t="s">
        <v>39</v>
      </c>
      <c r="V199" s="8">
        <v>45525</v>
      </c>
      <c r="W199" s="8" t="s">
        <v>8220</v>
      </c>
    </row>
    <row r="200" spans="1:23" ht="13.5" thickBot="1">
      <c r="A200" s="8" t="s">
        <v>33</v>
      </c>
      <c r="B200" s="13" t="s">
        <v>413</v>
      </c>
      <c r="C200" s="8" t="s">
        <v>11886</v>
      </c>
      <c r="D200" s="8"/>
      <c r="E200" s="8"/>
      <c r="F200" s="8" t="s">
        <v>212</v>
      </c>
      <c r="G200" s="8">
        <v>7809</v>
      </c>
      <c r="H200" s="9">
        <v>160</v>
      </c>
      <c r="I200" s="8" t="s">
        <v>412</v>
      </c>
      <c r="J200" s="8" t="s">
        <v>214</v>
      </c>
      <c r="K200" s="24">
        <v>0</v>
      </c>
      <c r="L200" s="9">
        <v>0</v>
      </c>
      <c r="M200" s="9">
        <v>0</v>
      </c>
      <c r="N200" s="9">
        <v>0</v>
      </c>
      <c r="O200" s="8"/>
      <c r="P200" s="9">
        <v>0</v>
      </c>
      <c r="Q200" s="15">
        <v>0</v>
      </c>
      <c r="R200" s="9">
        <v>144</v>
      </c>
      <c r="S200" s="8" t="s">
        <v>37</v>
      </c>
      <c r="T200" s="9">
        <v>0</v>
      </c>
      <c r="U200" s="8" t="s">
        <v>39</v>
      </c>
      <c r="V200" s="21">
        <v>45525</v>
      </c>
      <c r="W200" s="18" t="s">
        <v>12027</v>
      </c>
    </row>
    <row r="201" spans="1:23" ht="13.5" thickBot="1">
      <c r="A201" s="8" t="s">
        <v>33</v>
      </c>
      <c r="B201" s="8" t="s">
        <v>7631</v>
      </c>
      <c r="C201" s="8" t="s">
        <v>11887</v>
      </c>
      <c r="D201" s="8"/>
      <c r="E201" s="8"/>
      <c r="F201" s="8" t="s">
        <v>36</v>
      </c>
      <c r="G201" s="8">
        <v>9105</v>
      </c>
      <c r="H201" s="9">
        <v>161</v>
      </c>
      <c r="I201" s="8"/>
      <c r="J201" s="8" t="s">
        <v>78</v>
      </c>
      <c r="K201" s="17">
        <v>-5</v>
      </c>
      <c r="L201" s="9">
        <v>0</v>
      </c>
      <c r="M201" s="9">
        <v>0</v>
      </c>
      <c r="N201" s="9">
        <v>0</v>
      </c>
      <c r="O201" s="8"/>
      <c r="P201" s="9">
        <v>-5</v>
      </c>
      <c r="Q201" s="15">
        <v>0</v>
      </c>
      <c r="R201" s="9">
        <v>96</v>
      </c>
      <c r="S201" s="8" t="s">
        <v>40</v>
      </c>
      <c r="T201" s="9">
        <v>-5</v>
      </c>
      <c r="U201" s="18" t="s">
        <v>8779</v>
      </c>
      <c r="V201" s="40">
        <v>45525</v>
      </c>
      <c r="W201" s="8"/>
    </row>
    <row r="202" spans="1:23" ht="90" thickBot="1">
      <c r="A202" s="8" t="s">
        <v>33</v>
      </c>
      <c r="B202" s="8" t="s">
        <v>8042</v>
      </c>
      <c r="C202" s="8" t="s">
        <v>11888</v>
      </c>
      <c r="D202" s="8"/>
      <c r="E202" s="8"/>
      <c r="F202" s="8" t="s">
        <v>36</v>
      </c>
      <c r="G202" s="8">
        <v>7</v>
      </c>
      <c r="H202" s="9">
        <v>163</v>
      </c>
      <c r="I202" s="8" t="s">
        <v>517</v>
      </c>
      <c r="J202" s="8" t="s">
        <v>78</v>
      </c>
      <c r="K202" s="17">
        <v>833</v>
      </c>
      <c r="L202" s="9">
        <v>0</v>
      </c>
      <c r="M202" s="9">
        <v>0</v>
      </c>
      <c r="N202" s="9">
        <v>0</v>
      </c>
      <c r="O202" s="8"/>
      <c r="P202" s="9">
        <v>833</v>
      </c>
      <c r="Q202" s="15">
        <v>8</v>
      </c>
      <c r="R202" s="9">
        <v>96</v>
      </c>
      <c r="S202" s="8" t="s">
        <v>37</v>
      </c>
      <c r="T202" s="9">
        <v>65</v>
      </c>
      <c r="U202" s="18" t="s">
        <v>10833</v>
      </c>
      <c r="V202" s="40">
        <v>45525</v>
      </c>
      <c r="W202" s="8" t="s">
        <v>8220</v>
      </c>
    </row>
    <row r="203" spans="1:23" ht="26.25" thickBot="1">
      <c r="A203" s="8" t="s">
        <v>33</v>
      </c>
      <c r="B203" s="8" t="s">
        <v>8229</v>
      </c>
      <c r="C203" s="8" t="s">
        <v>11889</v>
      </c>
      <c r="D203" s="8"/>
      <c r="E203" s="8"/>
      <c r="F203" s="8" t="s">
        <v>36</v>
      </c>
      <c r="G203" s="8">
        <v>3082</v>
      </c>
      <c r="H203" s="9">
        <v>164</v>
      </c>
      <c r="I203" s="8" t="s">
        <v>213</v>
      </c>
      <c r="J203" s="8" t="s">
        <v>214</v>
      </c>
      <c r="K203" s="17">
        <v>-3</v>
      </c>
      <c r="L203" s="9">
        <v>0</v>
      </c>
      <c r="M203" s="9">
        <v>0</v>
      </c>
      <c r="N203" s="9">
        <v>0</v>
      </c>
      <c r="O203" s="8"/>
      <c r="P203" s="9">
        <v>-3</v>
      </c>
      <c r="Q203" s="15">
        <v>0</v>
      </c>
      <c r="R203" s="9">
        <v>120</v>
      </c>
      <c r="S203" s="8" t="s">
        <v>37</v>
      </c>
      <c r="T203" s="9">
        <v>-3</v>
      </c>
      <c r="U203" s="18" t="s">
        <v>3127</v>
      </c>
      <c r="V203" s="40">
        <v>45525</v>
      </c>
      <c r="W203" s="8"/>
    </row>
    <row r="204" spans="1:23" ht="39" thickBot="1">
      <c r="A204" s="8" t="s">
        <v>33</v>
      </c>
      <c r="B204" s="8" t="s">
        <v>8487</v>
      </c>
      <c r="C204" s="8" t="s">
        <v>11890</v>
      </c>
      <c r="D204" s="8"/>
      <c r="E204" s="8"/>
      <c r="F204" s="8" t="s">
        <v>36</v>
      </c>
      <c r="G204" s="8" t="s">
        <v>8488</v>
      </c>
      <c r="H204" s="9">
        <v>165</v>
      </c>
      <c r="I204" s="8" t="s">
        <v>6822</v>
      </c>
      <c r="J204" s="8" t="s">
        <v>78</v>
      </c>
      <c r="K204" s="17">
        <v>1</v>
      </c>
      <c r="L204" s="9">
        <v>0</v>
      </c>
      <c r="M204" s="9">
        <v>0</v>
      </c>
      <c r="N204" s="9">
        <v>0</v>
      </c>
      <c r="O204" s="8"/>
      <c r="P204" s="9">
        <v>1</v>
      </c>
      <c r="Q204" s="15">
        <v>0</v>
      </c>
      <c r="R204" s="9">
        <v>24</v>
      </c>
      <c r="S204" s="8" t="s">
        <v>513</v>
      </c>
      <c r="T204" s="9">
        <v>1</v>
      </c>
      <c r="U204" s="18" t="s">
        <v>10419</v>
      </c>
      <c r="V204" s="40">
        <v>45475</v>
      </c>
      <c r="W204" s="8"/>
    </row>
    <row r="205" spans="1:23" ht="39" thickBot="1">
      <c r="A205" s="8" t="s">
        <v>33</v>
      </c>
      <c r="B205" s="8" t="s">
        <v>8489</v>
      </c>
      <c r="C205" s="8" t="s">
        <v>11891</v>
      </c>
      <c r="D205" s="8"/>
      <c r="E205" s="8"/>
      <c r="F205" s="8" t="s">
        <v>36</v>
      </c>
      <c r="G205" s="8" t="s">
        <v>8490</v>
      </c>
      <c r="H205" s="9">
        <v>166</v>
      </c>
      <c r="I205" s="8" t="s">
        <v>6822</v>
      </c>
      <c r="J205" s="8" t="s">
        <v>78</v>
      </c>
      <c r="K205" s="17">
        <v>14</v>
      </c>
      <c r="L205" s="9">
        <v>0</v>
      </c>
      <c r="M205" s="9">
        <v>0</v>
      </c>
      <c r="N205" s="9">
        <v>0</v>
      </c>
      <c r="O205" s="8"/>
      <c r="P205" s="9">
        <v>14</v>
      </c>
      <c r="Q205" s="15">
        <v>0</v>
      </c>
      <c r="R205" s="9">
        <v>24</v>
      </c>
      <c r="S205" s="8" t="s">
        <v>513</v>
      </c>
      <c r="T205" s="9">
        <v>14</v>
      </c>
      <c r="U205" s="18" t="s">
        <v>12028</v>
      </c>
      <c r="V205" s="40">
        <v>45525</v>
      </c>
      <c r="W205" s="8"/>
    </row>
    <row r="206" spans="1:23" ht="13.5" thickBot="1">
      <c r="A206" s="8" t="s">
        <v>33</v>
      </c>
      <c r="B206" s="8" t="s">
        <v>10590</v>
      </c>
      <c r="C206" s="8" t="s">
        <v>11892</v>
      </c>
      <c r="D206" s="8"/>
      <c r="E206" s="8"/>
      <c r="F206" s="8" t="s">
        <v>36</v>
      </c>
      <c r="G206" s="8">
        <v>7923</v>
      </c>
      <c r="H206" s="9">
        <v>168</v>
      </c>
      <c r="I206" s="8"/>
      <c r="J206" s="8" t="s">
        <v>78</v>
      </c>
      <c r="K206" s="17">
        <v>0</v>
      </c>
      <c r="L206" s="9">
        <v>0</v>
      </c>
      <c r="M206" s="9">
        <v>0</v>
      </c>
      <c r="N206" s="9">
        <v>0</v>
      </c>
      <c r="O206" s="8"/>
      <c r="P206" s="9">
        <v>0</v>
      </c>
      <c r="Q206" s="15">
        <v>0</v>
      </c>
      <c r="R206" s="9">
        <v>144</v>
      </c>
      <c r="S206" s="8" t="s">
        <v>37</v>
      </c>
      <c r="T206" s="9">
        <v>0</v>
      </c>
      <c r="U206" s="18" t="s">
        <v>39</v>
      </c>
      <c r="V206" s="40">
        <v>45526</v>
      </c>
      <c r="W206" s="8"/>
    </row>
    <row r="207" spans="1:23" ht="13.5" thickBot="1">
      <c r="A207" s="8" t="s">
        <v>33</v>
      </c>
      <c r="B207" s="13" t="s">
        <v>10834</v>
      </c>
      <c r="C207" s="8" t="s">
        <v>10835</v>
      </c>
      <c r="D207" s="8"/>
      <c r="E207" s="8"/>
      <c r="F207" s="8" t="s">
        <v>36</v>
      </c>
      <c r="G207" s="8" t="s">
        <v>10836</v>
      </c>
      <c r="H207" s="9">
        <v>169</v>
      </c>
      <c r="I207" s="8" t="s">
        <v>3001</v>
      </c>
      <c r="J207" s="8" t="s">
        <v>78</v>
      </c>
      <c r="K207" s="24">
        <v>96</v>
      </c>
      <c r="L207" s="9">
        <v>0</v>
      </c>
      <c r="M207" s="9">
        <v>0</v>
      </c>
      <c r="N207" s="9">
        <v>0</v>
      </c>
      <c r="O207" s="8"/>
      <c r="P207" s="9">
        <v>96</v>
      </c>
      <c r="Q207" s="15">
        <v>1</v>
      </c>
      <c r="R207" s="9">
        <v>96</v>
      </c>
      <c r="S207" s="8" t="s">
        <v>37</v>
      </c>
      <c r="T207" s="9">
        <v>0</v>
      </c>
      <c r="U207" s="8" t="s">
        <v>102</v>
      </c>
      <c r="V207" s="21">
        <v>45516</v>
      </c>
      <c r="W207" s="18"/>
    </row>
    <row r="208" spans="1:23" ht="13.5" thickBot="1">
      <c r="A208" s="8" t="s">
        <v>33</v>
      </c>
      <c r="B208" s="13" t="s">
        <v>10837</v>
      </c>
      <c r="C208" s="8" t="s">
        <v>10838</v>
      </c>
      <c r="D208" s="8"/>
      <c r="E208" s="8"/>
      <c r="F208" s="8" t="s">
        <v>36</v>
      </c>
      <c r="G208" s="8">
        <v>8906</v>
      </c>
      <c r="H208" s="9">
        <v>170</v>
      </c>
      <c r="I208" s="8" t="s">
        <v>3001</v>
      </c>
      <c r="J208" s="8" t="s">
        <v>78</v>
      </c>
      <c r="K208" s="24">
        <v>144</v>
      </c>
      <c r="L208" s="9">
        <v>0</v>
      </c>
      <c r="M208" s="9">
        <v>0</v>
      </c>
      <c r="N208" s="9">
        <v>0</v>
      </c>
      <c r="O208" s="8"/>
      <c r="P208" s="9">
        <v>144</v>
      </c>
      <c r="Q208" s="15">
        <v>1</v>
      </c>
      <c r="R208" s="9">
        <v>144</v>
      </c>
      <c r="S208" s="8" t="s">
        <v>37</v>
      </c>
      <c r="T208" s="9">
        <v>0</v>
      </c>
      <c r="U208" s="8" t="s">
        <v>102</v>
      </c>
      <c r="V208" s="21">
        <v>45516</v>
      </c>
      <c r="W208" s="18"/>
    </row>
    <row r="209" spans="1:24" ht="13.5" thickBot="1">
      <c r="A209" s="8" t="s">
        <v>33</v>
      </c>
      <c r="B209" s="8" t="s">
        <v>12029</v>
      </c>
      <c r="C209" s="8" t="s">
        <v>12030</v>
      </c>
      <c r="D209" s="8"/>
      <c r="E209" s="8"/>
      <c r="F209" s="8" t="s">
        <v>36</v>
      </c>
      <c r="G209" s="8"/>
      <c r="H209" s="9">
        <v>10</v>
      </c>
      <c r="I209" s="8"/>
      <c r="J209" s="8" t="s">
        <v>78</v>
      </c>
      <c r="K209" s="17">
        <v>0</v>
      </c>
      <c r="L209" s="9">
        <v>0</v>
      </c>
      <c r="M209" s="9">
        <v>0</v>
      </c>
      <c r="N209" s="9">
        <v>0</v>
      </c>
      <c r="O209" s="8"/>
      <c r="P209" s="9">
        <v>0</v>
      </c>
      <c r="Q209" s="15">
        <v>0</v>
      </c>
      <c r="R209" s="9">
        <v>120</v>
      </c>
      <c r="S209" s="8" t="s">
        <v>37</v>
      </c>
      <c r="T209" s="9">
        <v>0</v>
      </c>
      <c r="U209" s="18" t="s">
        <v>39</v>
      </c>
      <c r="V209" s="40">
        <v>45531</v>
      </c>
      <c r="W209" s="8"/>
    </row>
    <row r="210" spans="1:24" ht="13.5" thickBot="1">
      <c r="A210" s="8" t="s">
        <v>33</v>
      </c>
      <c r="B210" s="8" t="s">
        <v>12031</v>
      </c>
      <c r="C210" s="8" t="s">
        <v>4890</v>
      </c>
      <c r="D210" s="8"/>
      <c r="E210" s="8"/>
      <c r="F210" s="8" t="s">
        <v>36</v>
      </c>
      <c r="G210" s="8"/>
      <c r="H210" s="9">
        <v>11</v>
      </c>
      <c r="I210" s="8"/>
      <c r="J210" s="8" t="s">
        <v>78</v>
      </c>
      <c r="K210" s="17">
        <v>0</v>
      </c>
      <c r="L210" s="9">
        <v>0</v>
      </c>
      <c r="M210" s="9">
        <v>0</v>
      </c>
      <c r="N210" s="9">
        <v>0</v>
      </c>
      <c r="O210" s="8"/>
      <c r="P210" s="9">
        <v>0</v>
      </c>
      <c r="Q210" s="15">
        <v>0</v>
      </c>
      <c r="R210" s="9">
        <v>96</v>
      </c>
      <c r="S210" s="8" t="s">
        <v>37</v>
      </c>
      <c r="T210" s="9">
        <v>0</v>
      </c>
      <c r="U210" s="18" t="s">
        <v>39</v>
      </c>
      <c r="V210" s="40">
        <v>45532</v>
      </c>
      <c r="W210" s="8"/>
    </row>
    <row r="211" spans="1:24" ht="13.5" thickBot="1">
      <c r="A211" s="8" t="s">
        <v>33</v>
      </c>
      <c r="B211" s="8" t="s">
        <v>12032</v>
      </c>
      <c r="C211" s="8" t="s">
        <v>12033</v>
      </c>
      <c r="D211" s="8"/>
      <c r="E211" s="8"/>
      <c r="F211" s="8" t="s">
        <v>36</v>
      </c>
      <c r="G211" s="8"/>
      <c r="H211" s="9">
        <v>12</v>
      </c>
      <c r="I211" s="8"/>
      <c r="J211" s="8" t="s">
        <v>78</v>
      </c>
      <c r="K211" s="17">
        <v>0</v>
      </c>
      <c r="L211" s="9">
        <v>0</v>
      </c>
      <c r="M211" s="9">
        <v>0</v>
      </c>
      <c r="N211" s="9">
        <v>0</v>
      </c>
      <c r="O211" s="8"/>
      <c r="P211" s="9">
        <v>0</v>
      </c>
      <c r="Q211" s="15">
        <v>0</v>
      </c>
      <c r="R211" s="9">
        <v>96</v>
      </c>
      <c r="S211" s="8" t="s">
        <v>37</v>
      </c>
      <c r="T211" s="9">
        <v>0</v>
      </c>
      <c r="U211" s="18" t="s">
        <v>39</v>
      </c>
      <c r="V211" s="40">
        <v>45532</v>
      </c>
      <c r="W211" s="8"/>
    </row>
    <row r="212" spans="1:24" ht="13.5" thickBot="1">
      <c r="A212" s="8" t="s">
        <v>33</v>
      </c>
      <c r="B212" s="8" t="s">
        <v>12034</v>
      </c>
      <c r="C212" s="8" t="s">
        <v>12035</v>
      </c>
      <c r="D212" s="8"/>
      <c r="E212" s="8"/>
      <c r="F212" s="8" t="s">
        <v>212</v>
      </c>
      <c r="G212" s="8"/>
      <c r="H212" s="9">
        <v>154</v>
      </c>
      <c r="I212" s="8" t="s">
        <v>461</v>
      </c>
      <c r="J212" s="8" t="s">
        <v>214</v>
      </c>
      <c r="K212" s="17">
        <v>0</v>
      </c>
      <c r="L212" s="9">
        <v>0</v>
      </c>
      <c r="M212" s="9">
        <v>0</v>
      </c>
      <c r="N212" s="9">
        <v>0</v>
      </c>
      <c r="O212" s="8"/>
      <c r="P212" s="9">
        <v>0</v>
      </c>
      <c r="Q212" s="15">
        <v>0</v>
      </c>
      <c r="R212" s="9">
        <v>144</v>
      </c>
      <c r="S212" s="8" t="s">
        <v>37</v>
      </c>
      <c r="T212" s="9">
        <v>0</v>
      </c>
      <c r="U212" s="18" t="s">
        <v>39</v>
      </c>
      <c r="V212" s="40">
        <v>45533</v>
      </c>
      <c r="W212" s="8"/>
    </row>
    <row r="213" spans="1:24" ht="13.5" thickBot="1">
      <c r="A213" s="8" t="s">
        <v>33</v>
      </c>
      <c r="B213" s="8" t="s">
        <v>12036</v>
      </c>
      <c r="C213" s="8" t="s">
        <v>12037</v>
      </c>
      <c r="D213" s="8"/>
      <c r="E213" s="8"/>
      <c r="F213" s="8" t="s">
        <v>36</v>
      </c>
      <c r="G213" s="8"/>
      <c r="H213" s="9">
        <v>155</v>
      </c>
      <c r="I213" s="8"/>
      <c r="J213" s="8" t="s">
        <v>78</v>
      </c>
      <c r="K213" s="17">
        <v>0</v>
      </c>
      <c r="L213" s="9">
        <v>0</v>
      </c>
      <c r="M213" s="9">
        <v>0</v>
      </c>
      <c r="N213" s="9">
        <v>0</v>
      </c>
      <c r="O213" s="8"/>
      <c r="P213" s="9">
        <v>0</v>
      </c>
      <c r="Q213" s="15">
        <v>0</v>
      </c>
      <c r="R213" s="9">
        <v>60</v>
      </c>
      <c r="S213" s="8" t="s">
        <v>34</v>
      </c>
      <c r="T213" s="9">
        <v>0</v>
      </c>
      <c r="U213" s="18" t="s">
        <v>45</v>
      </c>
      <c r="V213" s="40">
        <v>45533</v>
      </c>
      <c r="W213" s="8"/>
      <c r="X213">
        <v>45346</v>
      </c>
    </row>
    <row r="214" spans="1:24" ht="13.5" thickBot="1">
      <c r="A214" s="8" t="s">
        <v>624</v>
      </c>
      <c r="B214" s="8"/>
      <c r="C214" s="8" t="s">
        <v>625</v>
      </c>
      <c r="D214" s="8"/>
      <c r="E214" s="8"/>
      <c r="F214" s="8"/>
      <c r="G214" s="8"/>
      <c r="H214" s="9">
        <v>1</v>
      </c>
      <c r="I214" s="8"/>
      <c r="J214" s="8" t="s">
        <v>78</v>
      </c>
      <c r="K214" s="17">
        <v>3700</v>
      </c>
      <c r="L214" s="9">
        <v>0</v>
      </c>
      <c r="M214" s="9">
        <v>0</v>
      </c>
      <c r="N214" s="9">
        <v>0</v>
      </c>
      <c r="O214" s="8"/>
      <c r="P214" s="9">
        <v>3700</v>
      </c>
      <c r="Q214" s="15">
        <v>37</v>
      </c>
      <c r="R214" s="9">
        <v>100</v>
      </c>
      <c r="S214" s="8" t="s">
        <v>626</v>
      </c>
      <c r="T214" s="9">
        <v>0</v>
      </c>
      <c r="U214" s="18" t="s">
        <v>627</v>
      </c>
      <c r="V214" s="40"/>
      <c r="W214" s="8"/>
      <c r="X214">
        <v>45346</v>
      </c>
    </row>
    <row r="215" spans="1:24" ht="13.5" thickBot="1">
      <c r="A215" s="8" t="s">
        <v>624</v>
      </c>
      <c r="B215" s="8"/>
      <c r="C215" s="8" t="s">
        <v>628</v>
      </c>
      <c r="D215" s="8"/>
      <c r="E215" s="8"/>
      <c r="F215" s="8"/>
      <c r="G215" s="8"/>
      <c r="H215" s="9">
        <v>2</v>
      </c>
      <c r="I215" s="8"/>
      <c r="J215" s="8" t="s">
        <v>78</v>
      </c>
      <c r="K215" s="17">
        <v>600</v>
      </c>
      <c r="L215" s="9">
        <v>0</v>
      </c>
      <c r="M215" s="9">
        <v>0</v>
      </c>
      <c r="N215" s="9">
        <v>0</v>
      </c>
      <c r="O215" s="8"/>
      <c r="P215" s="9">
        <v>600</v>
      </c>
      <c r="Q215" s="15">
        <v>4</v>
      </c>
      <c r="R215" s="9">
        <v>150</v>
      </c>
      <c r="S215" s="8" t="s">
        <v>626</v>
      </c>
      <c r="T215" s="9">
        <v>0</v>
      </c>
      <c r="U215" s="18" t="s">
        <v>629</v>
      </c>
      <c r="V215" s="40"/>
      <c r="W215" s="8"/>
      <c r="X215">
        <v>45346</v>
      </c>
    </row>
    <row r="216" spans="1:24" ht="39" thickBot="1">
      <c r="A216" s="8" t="s">
        <v>624</v>
      </c>
      <c r="B216" s="8" t="s">
        <v>713</v>
      </c>
      <c r="C216" s="8" t="s">
        <v>714</v>
      </c>
      <c r="D216" s="8"/>
      <c r="E216" s="8" t="s">
        <v>715</v>
      </c>
      <c r="F216" s="8" t="s">
        <v>644</v>
      </c>
      <c r="G216" s="8" t="s">
        <v>716</v>
      </c>
      <c r="H216" s="9">
        <v>3</v>
      </c>
      <c r="I216" s="8" t="s">
        <v>6805</v>
      </c>
      <c r="J216" s="8" t="s">
        <v>78</v>
      </c>
      <c r="K216" s="17">
        <v>-96</v>
      </c>
      <c r="L216" s="9">
        <v>0</v>
      </c>
      <c r="M216" s="9">
        <v>0</v>
      </c>
      <c r="N216" s="9">
        <v>0</v>
      </c>
      <c r="O216" s="8"/>
      <c r="P216" s="9">
        <v>-96</v>
      </c>
      <c r="Q216" s="15">
        <v>-2</v>
      </c>
      <c r="R216" s="9">
        <v>48</v>
      </c>
      <c r="S216" s="8" t="s">
        <v>626</v>
      </c>
      <c r="T216" s="9">
        <v>0</v>
      </c>
      <c r="U216" s="18" t="s">
        <v>6673</v>
      </c>
      <c r="V216" s="40"/>
      <c r="W216" s="8" t="s">
        <v>12038</v>
      </c>
      <c r="X216">
        <v>45351</v>
      </c>
    </row>
    <row r="217" spans="1:24" ht="13.5" thickBot="1">
      <c r="A217" s="8" t="s">
        <v>624</v>
      </c>
      <c r="B217" s="8" t="s">
        <v>667</v>
      </c>
      <c r="C217" s="44" t="s">
        <v>668</v>
      </c>
      <c r="D217" s="42"/>
      <c r="E217" s="8" t="s">
        <v>353</v>
      </c>
      <c r="F217" s="8" t="s">
        <v>634</v>
      </c>
      <c r="G217" s="8">
        <v>10010</v>
      </c>
      <c r="H217" s="9">
        <v>4</v>
      </c>
      <c r="I217" s="8"/>
      <c r="J217" s="8" t="s">
        <v>78</v>
      </c>
      <c r="K217" s="17">
        <v>797</v>
      </c>
      <c r="L217" s="9">
        <v>0</v>
      </c>
      <c r="M217" s="9">
        <v>0</v>
      </c>
      <c r="N217" s="9">
        <v>0</v>
      </c>
      <c r="O217" s="8"/>
      <c r="P217" s="9">
        <v>797</v>
      </c>
      <c r="Q217" s="15">
        <v>7</v>
      </c>
      <c r="R217" s="9">
        <v>100</v>
      </c>
      <c r="S217" s="8" t="s">
        <v>626</v>
      </c>
      <c r="T217" s="9">
        <v>97</v>
      </c>
      <c r="U217" s="18" t="s">
        <v>12039</v>
      </c>
      <c r="V217" s="40"/>
      <c r="W217" s="8"/>
      <c r="X217">
        <v>45351</v>
      </c>
    </row>
    <row r="218" spans="1:24" ht="13.5" thickBot="1">
      <c r="A218" s="8" t="s">
        <v>624</v>
      </c>
      <c r="B218" s="13" t="s">
        <v>673</v>
      </c>
      <c r="C218" s="8" t="s">
        <v>674</v>
      </c>
      <c r="D218" s="8"/>
      <c r="E218" s="8" t="s">
        <v>353</v>
      </c>
      <c r="F218" s="8" t="s">
        <v>634</v>
      </c>
      <c r="G218" s="8">
        <v>1008</v>
      </c>
      <c r="H218" s="9">
        <v>5</v>
      </c>
      <c r="I218" s="8"/>
      <c r="J218" s="8" t="s">
        <v>78</v>
      </c>
      <c r="K218" s="24">
        <v>696</v>
      </c>
      <c r="L218" s="9">
        <v>0</v>
      </c>
      <c r="M218" s="9">
        <v>0</v>
      </c>
      <c r="N218" s="9">
        <v>0</v>
      </c>
      <c r="O218" s="8"/>
      <c r="P218" s="9">
        <v>696</v>
      </c>
      <c r="Q218" s="15">
        <v>6</v>
      </c>
      <c r="R218" s="9">
        <v>100</v>
      </c>
      <c r="S218" s="8" t="s">
        <v>626</v>
      </c>
      <c r="T218" s="9">
        <v>96</v>
      </c>
      <c r="U218" s="8" t="s">
        <v>9503</v>
      </c>
      <c r="V218" s="21"/>
      <c r="W218" s="18"/>
    </row>
    <row r="219" spans="1:24" ht="13.5" thickBot="1">
      <c r="A219" s="8" t="s">
        <v>624</v>
      </c>
      <c r="B219" s="8" t="s">
        <v>675</v>
      </c>
      <c r="C219" s="8" t="s">
        <v>676</v>
      </c>
      <c r="D219" s="8"/>
      <c r="E219" s="8" t="s">
        <v>353</v>
      </c>
      <c r="F219" s="8" t="s">
        <v>634</v>
      </c>
      <c r="G219" s="8">
        <v>10082</v>
      </c>
      <c r="H219" s="9">
        <v>6</v>
      </c>
      <c r="I219" s="8"/>
      <c r="J219" s="8" t="s">
        <v>78</v>
      </c>
      <c r="K219" s="17">
        <v>994</v>
      </c>
      <c r="L219" s="9">
        <v>0</v>
      </c>
      <c r="M219" s="9">
        <v>0</v>
      </c>
      <c r="N219" s="9">
        <v>0</v>
      </c>
      <c r="O219" s="8"/>
      <c r="P219" s="9">
        <v>994</v>
      </c>
      <c r="Q219" s="15">
        <v>9</v>
      </c>
      <c r="R219" s="9">
        <v>100</v>
      </c>
      <c r="S219" s="8" t="s">
        <v>626</v>
      </c>
      <c r="T219" s="9">
        <v>94</v>
      </c>
      <c r="U219" s="18" t="s">
        <v>10420</v>
      </c>
      <c r="V219" s="40"/>
      <c r="W219" s="8"/>
    </row>
    <row r="220" spans="1:24" ht="13.5" thickBot="1">
      <c r="A220" s="8" t="s">
        <v>624</v>
      </c>
      <c r="B220" s="8" t="s">
        <v>677</v>
      </c>
      <c r="C220" s="8" t="s">
        <v>678</v>
      </c>
      <c r="D220" s="8"/>
      <c r="E220" s="8" t="s">
        <v>679</v>
      </c>
      <c r="F220" s="8" t="s">
        <v>634</v>
      </c>
      <c r="G220" s="8">
        <v>1009</v>
      </c>
      <c r="H220" s="9">
        <v>7</v>
      </c>
      <c r="I220" s="8"/>
      <c r="J220" s="8" t="s">
        <v>78</v>
      </c>
      <c r="K220" s="17">
        <v>577</v>
      </c>
      <c r="L220" s="9">
        <v>0</v>
      </c>
      <c r="M220" s="9">
        <v>0</v>
      </c>
      <c r="N220" s="9">
        <v>0</v>
      </c>
      <c r="O220" s="8"/>
      <c r="P220" s="9">
        <v>577</v>
      </c>
      <c r="Q220" s="15">
        <v>5</v>
      </c>
      <c r="R220" s="9">
        <v>100</v>
      </c>
      <c r="S220" s="8" t="s">
        <v>626</v>
      </c>
      <c r="T220" s="9">
        <v>77</v>
      </c>
      <c r="U220" s="18" t="s">
        <v>12040</v>
      </c>
      <c r="V220" s="40"/>
      <c r="W220" s="8"/>
    </row>
    <row r="221" spans="1:24" ht="13.5" thickBot="1">
      <c r="A221" s="8" t="s">
        <v>624</v>
      </c>
      <c r="B221" s="13" t="s">
        <v>680</v>
      </c>
      <c r="C221" s="8" t="s">
        <v>681</v>
      </c>
      <c r="D221" s="8"/>
      <c r="E221" s="8" t="s">
        <v>655</v>
      </c>
      <c r="F221" s="8" t="s">
        <v>634</v>
      </c>
      <c r="G221" s="8">
        <v>10092</v>
      </c>
      <c r="H221" s="20">
        <v>8</v>
      </c>
      <c r="I221" s="8"/>
      <c r="J221" s="8" t="s">
        <v>78</v>
      </c>
      <c r="K221" s="24">
        <v>693</v>
      </c>
      <c r="L221" s="9">
        <v>0</v>
      </c>
      <c r="M221" s="9">
        <v>0</v>
      </c>
      <c r="N221" s="9">
        <v>0</v>
      </c>
      <c r="O221" s="8"/>
      <c r="P221" s="9">
        <v>693</v>
      </c>
      <c r="Q221" s="15">
        <v>6</v>
      </c>
      <c r="R221" s="15">
        <v>100</v>
      </c>
      <c r="S221" s="16" t="s">
        <v>626</v>
      </c>
      <c r="T221" s="9">
        <v>93</v>
      </c>
      <c r="U221" s="8" t="s">
        <v>8230</v>
      </c>
      <c r="V221" s="21"/>
      <c r="W221" s="8"/>
    </row>
    <row r="222" spans="1:24" ht="13.5" thickBot="1">
      <c r="A222" s="8" t="s">
        <v>624</v>
      </c>
      <c r="B222" s="13" t="s">
        <v>682</v>
      </c>
      <c r="C222" s="8" t="s">
        <v>683</v>
      </c>
      <c r="D222" s="8"/>
      <c r="E222" s="8" t="s">
        <v>353</v>
      </c>
      <c r="F222" s="8" t="s">
        <v>634</v>
      </c>
      <c r="G222" s="8">
        <v>1808</v>
      </c>
      <c r="H222" s="20">
        <v>9</v>
      </c>
      <c r="I222" s="8"/>
      <c r="J222" s="8" t="s">
        <v>78</v>
      </c>
      <c r="K222" s="24">
        <v>98</v>
      </c>
      <c r="L222" s="9">
        <v>0</v>
      </c>
      <c r="M222" s="9">
        <v>0</v>
      </c>
      <c r="N222" s="9">
        <v>0</v>
      </c>
      <c r="O222" s="8"/>
      <c r="P222" s="9">
        <v>98</v>
      </c>
      <c r="Q222" s="15">
        <v>0</v>
      </c>
      <c r="R222" s="15">
        <v>100</v>
      </c>
      <c r="S222" s="16" t="s">
        <v>626</v>
      </c>
      <c r="T222" s="9">
        <v>98</v>
      </c>
      <c r="U222" s="8" t="s">
        <v>12041</v>
      </c>
      <c r="V222" s="21"/>
      <c r="W222" s="8"/>
    </row>
    <row r="223" spans="1:24" ht="39" thickBot="1">
      <c r="A223" s="8" t="s">
        <v>624</v>
      </c>
      <c r="B223" s="13" t="s">
        <v>646</v>
      </c>
      <c r="C223" s="8" t="s">
        <v>6806</v>
      </c>
      <c r="D223" s="8"/>
      <c r="E223" s="8" t="s">
        <v>353</v>
      </c>
      <c r="F223" s="8" t="s">
        <v>634</v>
      </c>
      <c r="G223" s="8">
        <v>3200</v>
      </c>
      <c r="H223" s="20">
        <v>10</v>
      </c>
      <c r="I223" s="8" t="s">
        <v>6805</v>
      </c>
      <c r="J223" s="8" t="s">
        <v>78</v>
      </c>
      <c r="K223" s="24">
        <v>80</v>
      </c>
      <c r="L223" s="9">
        <v>0</v>
      </c>
      <c r="M223" s="9">
        <v>0</v>
      </c>
      <c r="N223" s="9">
        <v>0</v>
      </c>
      <c r="O223" s="8"/>
      <c r="P223" s="9">
        <v>80</v>
      </c>
      <c r="Q223" s="15">
        <v>2</v>
      </c>
      <c r="R223" s="15">
        <v>40</v>
      </c>
      <c r="S223" s="16" t="s">
        <v>626</v>
      </c>
      <c r="T223" s="9">
        <v>0</v>
      </c>
      <c r="U223" s="18" t="s">
        <v>691</v>
      </c>
      <c r="V223" s="40"/>
      <c r="W223" s="8"/>
    </row>
    <row r="224" spans="1:24" ht="13.5" thickBot="1">
      <c r="A224" s="8" t="s">
        <v>624</v>
      </c>
      <c r="B224" s="13" t="s">
        <v>647</v>
      </c>
      <c r="C224" s="8" t="s">
        <v>648</v>
      </c>
      <c r="D224" s="8"/>
      <c r="E224" s="8" t="s">
        <v>353</v>
      </c>
      <c r="F224" s="8" t="s">
        <v>634</v>
      </c>
      <c r="G224" s="8">
        <v>100192</v>
      </c>
      <c r="H224" s="20">
        <v>11</v>
      </c>
      <c r="I224" s="8"/>
      <c r="J224" s="8" t="s">
        <v>78</v>
      </c>
      <c r="K224" s="24">
        <v>100</v>
      </c>
      <c r="L224" s="9">
        <v>0</v>
      </c>
      <c r="M224" s="9">
        <v>0</v>
      </c>
      <c r="N224" s="9">
        <v>0</v>
      </c>
      <c r="O224" s="8"/>
      <c r="P224" s="9">
        <v>100</v>
      </c>
      <c r="Q224" s="15">
        <v>1</v>
      </c>
      <c r="R224" s="9">
        <v>100</v>
      </c>
      <c r="S224" s="8" t="s">
        <v>626</v>
      </c>
      <c r="T224" s="9">
        <v>0</v>
      </c>
      <c r="U224" s="8" t="s">
        <v>649</v>
      </c>
      <c r="V224" s="21"/>
      <c r="W224" s="8"/>
    </row>
    <row r="225" spans="1:24" ht="13.5" thickBot="1">
      <c r="A225" s="8" t="s">
        <v>624</v>
      </c>
      <c r="B225" s="13" t="s">
        <v>650</v>
      </c>
      <c r="C225" s="44" t="s">
        <v>651</v>
      </c>
      <c r="D225" s="42"/>
      <c r="E225" s="8" t="s">
        <v>652</v>
      </c>
      <c r="F225" s="8" t="s">
        <v>634</v>
      </c>
      <c r="G225" s="8">
        <v>1002</v>
      </c>
      <c r="H225" s="20">
        <v>12</v>
      </c>
      <c r="I225" s="8"/>
      <c r="J225" s="8" t="s">
        <v>78</v>
      </c>
      <c r="K225" s="24">
        <v>1185</v>
      </c>
      <c r="L225" s="9">
        <v>0</v>
      </c>
      <c r="M225" s="9">
        <v>0</v>
      </c>
      <c r="N225" s="9">
        <v>0</v>
      </c>
      <c r="O225" s="8"/>
      <c r="P225" s="9">
        <v>1185</v>
      </c>
      <c r="Q225" s="15">
        <v>11</v>
      </c>
      <c r="R225" s="9">
        <v>100</v>
      </c>
      <c r="S225" s="8" t="s">
        <v>626</v>
      </c>
      <c r="T225" s="9">
        <v>85</v>
      </c>
      <c r="U225" s="18" t="s">
        <v>12042</v>
      </c>
      <c r="V225" s="40"/>
      <c r="W225" s="8"/>
    </row>
    <row r="226" spans="1:24" ht="26.25" thickBot="1">
      <c r="A226" s="8" t="s">
        <v>624</v>
      </c>
      <c r="B226" s="13" t="s">
        <v>653</v>
      </c>
      <c r="C226" s="8" t="s">
        <v>654</v>
      </c>
      <c r="D226" s="8"/>
      <c r="E226" s="8" t="s">
        <v>655</v>
      </c>
      <c r="F226" s="8" t="s">
        <v>634</v>
      </c>
      <c r="G226" s="9">
        <v>10023</v>
      </c>
      <c r="H226" s="20">
        <v>13</v>
      </c>
      <c r="I226" s="8"/>
      <c r="J226" s="8" t="s">
        <v>78</v>
      </c>
      <c r="K226" s="24">
        <v>1680</v>
      </c>
      <c r="L226" s="9">
        <v>0</v>
      </c>
      <c r="M226" s="9">
        <v>0</v>
      </c>
      <c r="N226" s="9">
        <v>0</v>
      </c>
      <c r="O226" s="8"/>
      <c r="P226" s="9">
        <v>1680</v>
      </c>
      <c r="Q226" s="15">
        <v>16</v>
      </c>
      <c r="R226" s="9">
        <v>100</v>
      </c>
      <c r="S226" s="8" t="s">
        <v>626</v>
      </c>
      <c r="T226" s="17">
        <v>80</v>
      </c>
      <c r="U226" s="8" t="s">
        <v>12043</v>
      </c>
      <c r="V226" s="21"/>
      <c r="W226" s="18"/>
    </row>
    <row r="227" spans="1:24" ht="13.5" thickBot="1">
      <c r="A227" s="8" t="s">
        <v>624</v>
      </c>
      <c r="B227" s="13" t="s">
        <v>656</v>
      </c>
      <c r="C227" s="8" t="s">
        <v>657</v>
      </c>
      <c r="D227" s="8"/>
      <c r="E227" s="8" t="s">
        <v>353</v>
      </c>
      <c r="F227" s="8" t="s">
        <v>634</v>
      </c>
      <c r="G227" s="9">
        <v>10025</v>
      </c>
      <c r="H227" s="20">
        <v>14</v>
      </c>
      <c r="I227" s="8"/>
      <c r="J227" s="8" t="s">
        <v>78</v>
      </c>
      <c r="K227" s="24">
        <v>896</v>
      </c>
      <c r="L227" s="9">
        <v>0</v>
      </c>
      <c r="M227" s="9">
        <v>0</v>
      </c>
      <c r="N227" s="9">
        <v>0</v>
      </c>
      <c r="O227" s="8"/>
      <c r="P227" s="9">
        <v>896</v>
      </c>
      <c r="Q227" s="15">
        <v>8</v>
      </c>
      <c r="R227" s="9">
        <v>100</v>
      </c>
      <c r="S227" s="8" t="s">
        <v>626</v>
      </c>
      <c r="T227" s="9">
        <v>96</v>
      </c>
      <c r="U227" s="8" t="s">
        <v>12044</v>
      </c>
      <c r="V227" s="21"/>
      <c r="W227" s="18"/>
    </row>
    <row r="228" spans="1:24" ht="13.5" thickBot="1">
      <c r="A228" s="8" t="s">
        <v>624</v>
      </c>
      <c r="B228" s="8" t="s">
        <v>659</v>
      </c>
      <c r="C228" s="8" t="s">
        <v>660</v>
      </c>
      <c r="D228" s="8"/>
      <c r="E228" s="8" t="s">
        <v>353</v>
      </c>
      <c r="F228" s="8" t="s">
        <v>634</v>
      </c>
      <c r="G228" s="8">
        <v>1003</v>
      </c>
      <c r="H228" s="9">
        <v>15</v>
      </c>
      <c r="I228" s="8"/>
      <c r="J228" s="8" t="s">
        <v>78</v>
      </c>
      <c r="K228" s="17">
        <v>1096</v>
      </c>
      <c r="L228" s="9">
        <v>0</v>
      </c>
      <c r="M228" s="9">
        <v>0</v>
      </c>
      <c r="N228" s="9">
        <v>0</v>
      </c>
      <c r="O228" s="8"/>
      <c r="P228" s="9">
        <v>1096</v>
      </c>
      <c r="Q228" s="15">
        <v>10</v>
      </c>
      <c r="R228" s="9">
        <v>100</v>
      </c>
      <c r="S228" s="8" t="s">
        <v>626</v>
      </c>
      <c r="T228" s="9">
        <v>96</v>
      </c>
      <c r="U228" s="18" t="s">
        <v>10421</v>
      </c>
      <c r="V228" s="8"/>
      <c r="W228" s="8"/>
    </row>
    <row r="229" spans="1:24" ht="13.5" thickBot="1">
      <c r="A229" s="8" t="s">
        <v>624</v>
      </c>
      <c r="B229" s="13" t="s">
        <v>661</v>
      </c>
      <c r="C229" s="8" t="s">
        <v>662</v>
      </c>
      <c r="D229" s="8"/>
      <c r="E229" s="8" t="s">
        <v>655</v>
      </c>
      <c r="F229" s="8" t="s">
        <v>634</v>
      </c>
      <c r="G229" s="8">
        <v>1005</v>
      </c>
      <c r="H229" s="9">
        <v>16</v>
      </c>
      <c r="I229" s="8"/>
      <c r="J229" s="8" t="s">
        <v>78</v>
      </c>
      <c r="K229" s="24">
        <v>885</v>
      </c>
      <c r="L229" s="9">
        <v>0</v>
      </c>
      <c r="M229" s="9">
        <v>0</v>
      </c>
      <c r="N229" s="9">
        <v>0</v>
      </c>
      <c r="O229" s="8"/>
      <c r="P229" s="9">
        <v>885</v>
      </c>
      <c r="Q229" s="15">
        <v>8</v>
      </c>
      <c r="R229" s="9">
        <v>100</v>
      </c>
      <c r="S229" s="8" t="s">
        <v>626</v>
      </c>
      <c r="T229" s="9">
        <v>85</v>
      </c>
      <c r="U229" s="8" t="s">
        <v>12045</v>
      </c>
      <c r="V229" s="21"/>
      <c r="W229" s="18"/>
    </row>
    <row r="230" spans="1:24" ht="13.5" thickBot="1">
      <c r="A230" s="8" t="s">
        <v>624</v>
      </c>
      <c r="B230" s="13" t="s">
        <v>663</v>
      </c>
      <c r="C230" s="8" t="s">
        <v>664</v>
      </c>
      <c r="D230" s="8"/>
      <c r="E230" s="8" t="s">
        <v>353</v>
      </c>
      <c r="F230" s="8" t="s">
        <v>634</v>
      </c>
      <c r="G230" s="8">
        <v>1006</v>
      </c>
      <c r="H230" s="9">
        <v>17</v>
      </c>
      <c r="I230" s="8"/>
      <c r="J230" s="8" t="s">
        <v>78</v>
      </c>
      <c r="K230" s="24">
        <v>792</v>
      </c>
      <c r="L230" s="9">
        <v>0</v>
      </c>
      <c r="M230" s="9">
        <v>0</v>
      </c>
      <c r="N230" s="9">
        <v>0</v>
      </c>
      <c r="O230" s="8"/>
      <c r="P230" s="9">
        <v>792</v>
      </c>
      <c r="Q230" s="15">
        <v>7</v>
      </c>
      <c r="R230" s="9">
        <v>100</v>
      </c>
      <c r="S230" s="8" t="s">
        <v>626</v>
      </c>
      <c r="T230" s="9">
        <v>92</v>
      </c>
      <c r="U230" s="8" t="s">
        <v>12046</v>
      </c>
      <c r="V230" s="21"/>
      <c r="W230" s="18"/>
      <c r="X230">
        <v>45346</v>
      </c>
    </row>
    <row r="231" spans="1:24" ht="13.5" thickBot="1">
      <c r="A231" s="8" t="s">
        <v>624</v>
      </c>
      <c r="B231" s="13" t="s">
        <v>665</v>
      </c>
      <c r="C231" s="8" t="s">
        <v>666</v>
      </c>
      <c r="D231" s="8"/>
      <c r="E231" s="8" t="s">
        <v>353</v>
      </c>
      <c r="F231" s="8" t="s">
        <v>634</v>
      </c>
      <c r="G231" s="8">
        <v>1007</v>
      </c>
      <c r="H231" s="9">
        <v>18</v>
      </c>
      <c r="I231" s="8"/>
      <c r="J231" s="8" t="s">
        <v>78</v>
      </c>
      <c r="K231" s="24">
        <v>751</v>
      </c>
      <c r="L231" s="9">
        <v>0</v>
      </c>
      <c r="M231" s="9">
        <v>0</v>
      </c>
      <c r="N231" s="9">
        <v>0</v>
      </c>
      <c r="O231" s="8"/>
      <c r="P231" s="9">
        <v>751</v>
      </c>
      <c r="Q231" s="15">
        <v>7</v>
      </c>
      <c r="R231" s="9">
        <v>100</v>
      </c>
      <c r="S231" s="8" t="s">
        <v>626</v>
      </c>
      <c r="T231" s="9">
        <v>51</v>
      </c>
      <c r="U231" s="8" t="s">
        <v>12047</v>
      </c>
      <c r="V231" s="21"/>
      <c r="W231" s="18"/>
    </row>
    <row r="232" spans="1:24" ht="39" thickBot="1">
      <c r="A232" s="8" t="s">
        <v>624</v>
      </c>
      <c r="B232" s="13" t="s">
        <v>684</v>
      </c>
      <c r="C232" s="8" t="s">
        <v>6807</v>
      </c>
      <c r="D232" s="8"/>
      <c r="E232" s="8" t="s">
        <v>369</v>
      </c>
      <c r="F232" s="8" t="s">
        <v>644</v>
      </c>
      <c r="G232" s="9" t="s">
        <v>685</v>
      </c>
      <c r="H232" s="9">
        <v>19</v>
      </c>
      <c r="I232" s="8" t="s">
        <v>6805</v>
      </c>
      <c r="J232" s="8" t="s">
        <v>78</v>
      </c>
      <c r="K232" s="24">
        <v>48</v>
      </c>
      <c r="L232" s="9">
        <v>0</v>
      </c>
      <c r="M232" s="9">
        <v>0</v>
      </c>
      <c r="N232" s="9">
        <v>0</v>
      </c>
      <c r="O232" s="8"/>
      <c r="P232" s="9">
        <v>48</v>
      </c>
      <c r="Q232" s="15">
        <v>0</v>
      </c>
      <c r="R232" s="9">
        <v>50</v>
      </c>
      <c r="S232" s="8" t="s">
        <v>626</v>
      </c>
      <c r="T232" s="9">
        <v>48</v>
      </c>
      <c r="U232" s="8" t="s">
        <v>8043</v>
      </c>
      <c r="V232" s="21">
        <v>45419</v>
      </c>
      <c r="W232" s="18">
        <v>45380</v>
      </c>
    </row>
    <row r="233" spans="1:24" ht="13.5" thickBot="1">
      <c r="A233" s="8" t="s">
        <v>624</v>
      </c>
      <c r="B233" s="8" t="s">
        <v>686</v>
      </c>
      <c r="C233" s="8" t="s">
        <v>687</v>
      </c>
      <c r="D233" s="8"/>
      <c r="E233" s="8" t="s">
        <v>688</v>
      </c>
      <c r="F233" s="8" t="s">
        <v>644</v>
      </c>
      <c r="G233" s="9">
        <v>3200</v>
      </c>
      <c r="H233" s="9">
        <v>20</v>
      </c>
      <c r="I233" s="8"/>
      <c r="J233" s="8" t="s">
        <v>78</v>
      </c>
      <c r="K233" s="17">
        <v>31</v>
      </c>
      <c r="L233" s="9">
        <v>0</v>
      </c>
      <c r="M233" s="9">
        <v>0</v>
      </c>
      <c r="N233" s="9">
        <v>0</v>
      </c>
      <c r="O233" s="8"/>
      <c r="P233" s="9">
        <v>31</v>
      </c>
      <c r="Q233" s="15">
        <v>0</v>
      </c>
      <c r="R233" s="9">
        <v>50</v>
      </c>
      <c r="S233" s="8" t="s">
        <v>626</v>
      </c>
      <c r="T233" s="17">
        <v>31</v>
      </c>
      <c r="U233" s="8" t="s">
        <v>10839</v>
      </c>
      <c r="V233" s="21">
        <v>45356</v>
      </c>
      <c r="W233" s="8"/>
    </row>
    <row r="234" spans="1:24" ht="13.5" thickBot="1">
      <c r="A234" s="8" t="s">
        <v>624</v>
      </c>
      <c r="B234" s="8" t="s">
        <v>689</v>
      </c>
      <c r="C234" s="8" t="s">
        <v>690</v>
      </c>
      <c r="D234" s="8"/>
      <c r="E234" s="8" t="s">
        <v>353</v>
      </c>
      <c r="F234" s="8" t="s">
        <v>644</v>
      </c>
      <c r="G234" s="9">
        <v>3200</v>
      </c>
      <c r="H234" s="9">
        <v>21</v>
      </c>
      <c r="I234" s="8"/>
      <c r="J234" s="8" t="s">
        <v>78</v>
      </c>
      <c r="K234" s="17">
        <v>93</v>
      </c>
      <c r="L234" s="9">
        <v>0</v>
      </c>
      <c r="M234" s="9">
        <v>0</v>
      </c>
      <c r="N234" s="9">
        <v>0</v>
      </c>
      <c r="O234" s="8"/>
      <c r="P234" s="9">
        <v>93</v>
      </c>
      <c r="Q234" s="15">
        <v>1</v>
      </c>
      <c r="R234" s="9">
        <v>50</v>
      </c>
      <c r="S234" s="8" t="s">
        <v>626</v>
      </c>
      <c r="T234" s="17">
        <v>43</v>
      </c>
      <c r="U234" s="8" t="s">
        <v>10592</v>
      </c>
      <c r="V234" s="21"/>
      <c r="W234" s="8"/>
    </row>
    <row r="235" spans="1:24" ht="13.5" thickBot="1">
      <c r="A235" s="8" t="s">
        <v>624</v>
      </c>
      <c r="B235" s="8" t="s">
        <v>692</v>
      </c>
      <c r="C235" s="8" t="s">
        <v>693</v>
      </c>
      <c r="D235" s="8"/>
      <c r="E235" s="8" t="s">
        <v>369</v>
      </c>
      <c r="F235" s="8" t="s">
        <v>644</v>
      </c>
      <c r="G235" s="9">
        <v>3200</v>
      </c>
      <c r="H235" s="9">
        <v>22</v>
      </c>
      <c r="I235" s="8"/>
      <c r="J235" s="8" t="s">
        <v>78</v>
      </c>
      <c r="K235" s="17">
        <v>104</v>
      </c>
      <c r="L235" s="9">
        <v>0</v>
      </c>
      <c r="M235" s="9">
        <v>0</v>
      </c>
      <c r="N235" s="9">
        <v>0</v>
      </c>
      <c r="O235" s="8"/>
      <c r="P235" s="9">
        <v>104</v>
      </c>
      <c r="Q235" s="15">
        <v>2</v>
      </c>
      <c r="R235" s="9">
        <v>40</v>
      </c>
      <c r="S235" s="8" t="s">
        <v>626</v>
      </c>
      <c r="T235" s="17">
        <v>24</v>
      </c>
      <c r="U235" s="8" t="s">
        <v>12048</v>
      </c>
      <c r="V235" s="21"/>
      <c r="W235" s="8"/>
    </row>
    <row r="236" spans="1:24" ht="13.5" thickBot="1">
      <c r="A236" s="8" t="s">
        <v>624</v>
      </c>
      <c r="B236" s="8" t="s">
        <v>694</v>
      </c>
      <c r="C236" s="8" t="s">
        <v>695</v>
      </c>
      <c r="D236" s="8" t="s">
        <v>95</v>
      </c>
      <c r="E236" s="8" t="s">
        <v>353</v>
      </c>
      <c r="F236" s="8" t="s">
        <v>644</v>
      </c>
      <c r="G236" s="9">
        <v>1836</v>
      </c>
      <c r="H236" s="9">
        <v>23</v>
      </c>
      <c r="I236" s="8"/>
      <c r="J236" s="8" t="s">
        <v>78</v>
      </c>
      <c r="K236" s="17">
        <v>-4</v>
      </c>
      <c r="L236" s="9">
        <v>0</v>
      </c>
      <c r="M236" s="9">
        <v>0</v>
      </c>
      <c r="N236" s="9">
        <v>0</v>
      </c>
      <c r="O236" s="8"/>
      <c r="P236" s="9">
        <v>-4</v>
      </c>
      <c r="Q236" s="15">
        <v>0</v>
      </c>
      <c r="R236" s="9">
        <v>40</v>
      </c>
      <c r="S236" s="8" t="s">
        <v>626</v>
      </c>
      <c r="T236" s="17">
        <v>-4</v>
      </c>
      <c r="U236" s="8" t="s">
        <v>6934</v>
      </c>
      <c r="V236" s="21">
        <v>45356</v>
      </c>
      <c r="W236" s="40"/>
    </row>
    <row r="237" spans="1:24" ht="13.5" thickBot="1">
      <c r="A237" s="8" t="s">
        <v>624</v>
      </c>
      <c r="B237" s="8" t="s">
        <v>696</v>
      </c>
      <c r="C237" s="8" t="s">
        <v>697</v>
      </c>
      <c r="D237" s="8"/>
      <c r="E237" s="8" t="s">
        <v>353</v>
      </c>
      <c r="F237" s="8" t="s">
        <v>644</v>
      </c>
      <c r="G237" s="8" t="s">
        <v>698</v>
      </c>
      <c r="H237" s="9">
        <v>24</v>
      </c>
      <c r="I237" s="8" t="s">
        <v>699</v>
      </c>
      <c r="J237" s="8" t="s">
        <v>78</v>
      </c>
      <c r="K237" s="17">
        <v>26</v>
      </c>
      <c r="L237" s="9">
        <v>0</v>
      </c>
      <c r="M237" s="9">
        <v>0</v>
      </c>
      <c r="N237" s="9">
        <v>0</v>
      </c>
      <c r="O237" s="8"/>
      <c r="P237" s="9">
        <v>26</v>
      </c>
      <c r="Q237" s="15">
        <v>0</v>
      </c>
      <c r="R237" s="9">
        <v>40</v>
      </c>
      <c r="S237" s="8" t="s">
        <v>626</v>
      </c>
      <c r="T237" s="9">
        <v>26</v>
      </c>
      <c r="U237" s="8" t="s">
        <v>10422</v>
      </c>
      <c r="V237" s="21"/>
      <c r="W237" s="8"/>
    </row>
    <row r="238" spans="1:24" ht="13.5" thickBot="1">
      <c r="A238" s="8" t="s">
        <v>624</v>
      </c>
      <c r="B238" s="8" t="s">
        <v>700</v>
      </c>
      <c r="C238" s="18" t="s">
        <v>701</v>
      </c>
      <c r="D238" s="8"/>
      <c r="E238" s="8" t="s">
        <v>353</v>
      </c>
      <c r="F238" s="8" t="s">
        <v>644</v>
      </c>
      <c r="G238" s="8">
        <v>2200</v>
      </c>
      <c r="H238" s="9">
        <v>25</v>
      </c>
      <c r="I238" s="8"/>
      <c r="J238" s="8" t="s">
        <v>78</v>
      </c>
      <c r="K238" s="17">
        <v>78</v>
      </c>
      <c r="L238" s="9">
        <v>0</v>
      </c>
      <c r="M238" s="9">
        <v>0</v>
      </c>
      <c r="N238" s="9">
        <v>0</v>
      </c>
      <c r="O238" s="8"/>
      <c r="P238" s="9">
        <v>78</v>
      </c>
      <c r="Q238" s="15">
        <v>1</v>
      </c>
      <c r="R238" s="9">
        <v>60</v>
      </c>
      <c r="S238" s="8" t="s">
        <v>626</v>
      </c>
      <c r="T238" s="9">
        <v>18</v>
      </c>
      <c r="U238" s="8" t="s">
        <v>12049</v>
      </c>
      <c r="V238" s="21">
        <v>45356</v>
      </c>
      <c r="W238" s="8"/>
    </row>
    <row r="239" spans="1:24" ht="13.5" thickBot="1">
      <c r="A239" s="8" t="s">
        <v>624</v>
      </c>
      <c r="B239" s="8" t="s">
        <v>702</v>
      </c>
      <c r="C239" s="8" t="s">
        <v>703</v>
      </c>
      <c r="D239" s="8"/>
      <c r="E239" s="8" t="s">
        <v>704</v>
      </c>
      <c r="F239" s="8" t="s">
        <v>644</v>
      </c>
      <c r="G239" s="8">
        <v>2800</v>
      </c>
      <c r="H239" s="9">
        <v>26</v>
      </c>
      <c r="I239" s="8"/>
      <c r="J239" s="8" t="s">
        <v>78</v>
      </c>
      <c r="K239" s="17">
        <v>35</v>
      </c>
      <c r="L239" s="9">
        <v>0</v>
      </c>
      <c r="M239" s="9">
        <v>0</v>
      </c>
      <c r="N239" s="9">
        <v>0</v>
      </c>
      <c r="O239" s="8"/>
      <c r="P239" s="9">
        <v>35</v>
      </c>
      <c r="Q239" s="15">
        <v>0</v>
      </c>
      <c r="R239" s="9">
        <v>50</v>
      </c>
      <c r="S239" s="8" t="s">
        <v>626</v>
      </c>
      <c r="T239" s="9">
        <v>35</v>
      </c>
      <c r="U239" s="8" t="s">
        <v>8231</v>
      </c>
      <c r="V239" s="21">
        <v>45356</v>
      </c>
      <c r="W239" s="8"/>
    </row>
    <row r="240" spans="1:24" ht="13.5" thickBot="1">
      <c r="A240" s="8" t="s">
        <v>624</v>
      </c>
      <c r="B240" s="8" t="s">
        <v>705</v>
      </c>
      <c r="C240" s="8" t="s">
        <v>706</v>
      </c>
      <c r="D240" s="8"/>
      <c r="E240" s="8" t="s">
        <v>353</v>
      </c>
      <c r="F240" s="8" t="s">
        <v>644</v>
      </c>
      <c r="G240" s="8">
        <v>2200</v>
      </c>
      <c r="H240" s="9">
        <v>27</v>
      </c>
      <c r="I240" s="8"/>
      <c r="J240" s="8" t="s">
        <v>78</v>
      </c>
      <c r="K240" s="17">
        <v>264</v>
      </c>
      <c r="L240" s="9">
        <v>0</v>
      </c>
      <c r="M240" s="9">
        <v>0</v>
      </c>
      <c r="N240" s="9">
        <v>0</v>
      </c>
      <c r="O240" s="8"/>
      <c r="P240" s="9">
        <v>264</v>
      </c>
      <c r="Q240" s="15">
        <v>4</v>
      </c>
      <c r="R240" s="8">
        <v>60</v>
      </c>
      <c r="S240" s="8" t="s">
        <v>626</v>
      </c>
      <c r="T240" s="9">
        <v>24</v>
      </c>
      <c r="U240" s="8" t="s">
        <v>12050</v>
      </c>
      <c r="V240" s="21">
        <v>45356</v>
      </c>
      <c r="W240" s="8"/>
    </row>
    <row r="241" spans="1:23" ht="13.5" thickBot="1">
      <c r="A241" s="8" t="s">
        <v>624</v>
      </c>
      <c r="B241" s="8" t="s">
        <v>707</v>
      </c>
      <c r="C241" s="25" t="s">
        <v>708</v>
      </c>
      <c r="D241" s="8"/>
      <c r="E241" s="8" t="s">
        <v>353</v>
      </c>
      <c r="F241" s="8" t="s">
        <v>644</v>
      </c>
      <c r="G241" s="8">
        <v>1022</v>
      </c>
      <c r="H241" s="9">
        <v>28</v>
      </c>
      <c r="I241" s="8"/>
      <c r="J241" s="8" t="s">
        <v>78</v>
      </c>
      <c r="K241" s="17">
        <v>57</v>
      </c>
      <c r="L241" s="9">
        <v>0</v>
      </c>
      <c r="M241" s="9">
        <v>0</v>
      </c>
      <c r="N241" s="9">
        <v>0</v>
      </c>
      <c r="O241" s="8"/>
      <c r="P241" s="9">
        <v>57</v>
      </c>
      <c r="Q241" s="15">
        <v>0</v>
      </c>
      <c r="R241" s="9">
        <v>75</v>
      </c>
      <c r="S241" s="8" t="s">
        <v>626</v>
      </c>
      <c r="T241" s="9">
        <v>57</v>
      </c>
      <c r="U241" s="18" t="s">
        <v>10593</v>
      </c>
      <c r="V241" s="40"/>
      <c r="W241" s="8"/>
    </row>
    <row r="242" spans="1:23" ht="39" thickBot="1">
      <c r="A242" s="8" t="s">
        <v>624</v>
      </c>
      <c r="B242" s="8" t="s">
        <v>709</v>
      </c>
      <c r="C242" s="25" t="s">
        <v>710</v>
      </c>
      <c r="D242" s="8"/>
      <c r="E242" s="8" t="s">
        <v>711</v>
      </c>
      <c r="F242" s="8" t="s">
        <v>644</v>
      </c>
      <c r="G242" s="8">
        <v>3200</v>
      </c>
      <c r="H242" s="9">
        <v>29</v>
      </c>
      <c r="I242" s="8" t="s">
        <v>6805</v>
      </c>
      <c r="J242" s="8" t="s">
        <v>78</v>
      </c>
      <c r="K242" s="17">
        <v>47</v>
      </c>
      <c r="L242" s="9">
        <v>0</v>
      </c>
      <c r="M242" s="9">
        <v>0</v>
      </c>
      <c r="N242" s="9">
        <v>0</v>
      </c>
      <c r="O242" s="8"/>
      <c r="P242" s="9">
        <v>47</v>
      </c>
      <c r="Q242" s="15">
        <v>0</v>
      </c>
      <c r="R242" s="9">
        <v>50</v>
      </c>
      <c r="S242" s="8" t="s">
        <v>626</v>
      </c>
      <c r="T242" s="9">
        <v>47</v>
      </c>
      <c r="U242" s="18" t="s">
        <v>10594</v>
      </c>
      <c r="V242" s="40">
        <v>45419</v>
      </c>
      <c r="W242" s="40"/>
    </row>
    <row r="243" spans="1:23" ht="13.5" thickBot="1">
      <c r="A243" s="8" t="s">
        <v>624</v>
      </c>
      <c r="B243" s="13" t="s">
        <v>718</v>
      </c>
      <c r="C243" s="8" t="s">
        <v>719</v>
      </c>
      <c r="D243" s="8"/>
      <c r="E243" s="8"/>
      <c r="F243" s="8" t="s">
        <v>644</v>
      </c>
      <c r="G243" s="8">
        <v>1222</v>
      </c>
      <c r="H243" s="20">
        <v>30</v>
      </c>
      <c r="I243" s="8"/>
      <c r="J243" s="8" t="s">
        <v>78</v>
      </c>
      <c r="K243" s="17">
        <v>627</v>
      </c>
      <c r="L243" s="9">
        <v>0</v>
      </c>
      <c r="M243" s="9">
        <v>0</v>
      </c>
      <c r="N243" s="9">
        <v>0</v>
      </c>
      <c r="O243" s="8"/>
      <c r="P243" s="9">
        <v>627</v>
      </c>
      <c r="Q243" s="15">
        <v>7</v>
      </c>
      <c r="R243" s="9">
        <v>80</v>
      </c>
      <c r="S243" s="8" t="s">
        <v>626</v>
      </c>
      <c r="T243" s="9">
        <v>67</v>
      </c>
      <c r="U243" s="18" t="s">
        <v>12051</v>
      </c>
      <c r="V243" s="40"/>
      <c r="W243" s="9"/>
    </row>
    <row r="244" spans="1:23" ht="13.5" thickBot="1">
      <c r="A244" s="8" t="s">
        <v>624</v>
      </c>
      <c r="B244" s="8"/>
      <c r="C244" s="8" t="s">
        <v>630</v>
      </c>
      <c r="D244" s="8"/>
      <c r="E244" s="8"/>
      <c r="F244" s="8"/>
      <c r="G244" s="8"/>
      <c r="H244" s="9">
        <v>31</v>
      </c>
      <c r="I244" s="8"/>
      <c r="J244" s="8" t="s">
        <v>78</v>
      </c>
      <c r="K244" s="17">
        <v>0</v>
      </c>
      <c r="L244" s="9">
        <v>0</v>
      </c>
      <c r="M244" s="9">
        <v>0</v>
      </c>
      <c r="N244" s="9">
        <v>0</v>
      </c>
      <c r="O244" s="8"/>
      <c r="P244" s="9">
        <v>0</v>
      </c>
      <c r="Q244" s="15">
        <v>0</v>
      </c>
      <c r="R244" s="9">
        <v>50</v>
      </c>
      <c r="S244" s="8" t="s">
        <v>626</v>
      </c>
      <c r="T244" s="9">
        <v>0</v>
      </c>
      <c r="U244" s="18" t="s">
        <v>631</v>
      </c>
      <c r="V244" s="40"/>
      <c r="W244" s="40"/>
    </row>
    <row r="245" spans="1:23" ht="13.5" thickBot="1">
      <c r="A245" s="8" t="s">
        <v>624</v>
      </c>
      <c r="B245" s="8" t="s">
        <v>632</v>
      </c>
      <c r="C245" s="8" t="s">
        <v>633</v>
      </c>
      <c r="D245" s="8"/>
      <c r="E245" s="8"/>
      <c r="F245" s="8" t="s">
        <v>634</v>
      </c>
      <c r="G245" s="8">
        <v>100178</v>
      </c>
      <c r="H245" s="9">
        <v>32</v>
      </c>
      <c r="I245" s="8"/>
      <c r="J245" s="8" t="s">
        <v>78</v>
      </c>
      <c r="K245" s="17">
        <v>-97</v>
      </c>
      <c r="L245" s="9">
        <v>0</v>
      </c>
      <c r="M245" s="9">
        <v>0</v>
      </c>
      <c r="N245" s="9">
        <v>0</v>
      </c>
      <c r="O245" s="8"/>
      <c r="P245" s="9">
        <v>-97</v>
      </c>
      <c r="Q245" s="15">
        <v>0</v>
      </c>
      <c r="R245" s="9">
        <v>100</v>
      </c>
      <c r="S245" s="8" t="s">
        <v>626</v>
      </c>
      <c r="T245" s="9">
        <v>-97</v>
      </c>
      <c r="U245" s="18" t="s">
        <v>11472</v>
      </c>
      <c r="V245" s="40">
        <v>45414</v>
      </c>
      <c r="W245" s="8"/>
    </row>
    <row r="246" spans="1:23" ht="13.5" thickBot="1">
      <c r="A246" s="8" t="s">
        <v>624</v>
      </c>
      <c r="B246" s="8" t="s">
        <v>7153</v>
      </c>
      <c r="C246" s="8" t="s">
        <v>635</v>
      </c>
      <c r="D246" s="8"/>
      <c r="E246" s="8"/>
      <c r="F246" s="8" t="s">
        <v>634</v>
      </c>
      <c r="G246" s="8">
        <v>10022</v>
      </c>
      <c r="H246" s="9">
        <v>33</v>
      </c>
      <c r="I246" s="8"/>
      <c r="J246" s="8" t="s">
        <v>78</v>
      </c>
      <c r="K246" s="17">
        <v>-95</v>
      </c>
      <c r="L246" s="9">
        <v>0</v>
      </c>
      <c r="M246" s="9">
        <v>0</v>
      </c>
      <c r="N246" s="9">
        <v>0</v>
      </c>
      <c r="O246" s="8"/>
      <c r="P246" s="9">
        <v>-95</v>
      </c>
      <c r="Q246" s="15">
        <v>0</v>
      </c>
      <c r="R246" s="9">
        <v>100</v>
      </c>
      <c r="S246" s="8" t="s">
        <v>626</v>
      </c>
      <c r="T246" s="9">
        <v>-95</v>
      </c>
      <c r="U246" s="18" t="s">
        <v>10840</v>
      </c>
      <c r="V246" s="40">
        <v>45433</v>
      </c>
      <c r="W246" s="8"/>
    </row>
    <row r="247" spans="1:23" ht="13.5" thickBot="1">
      <c r="A247" s="8" t="s">
        <v>624</v>
      </c>
      <c r="B247" s="8"/>
      <c r="C247" s="8" t="s">
        <v>636</v>
      </c>
      <c r="D247" s="8"/>
      <c r="E247" s="8"/>
      <c r="F247" s="8"/>
      <c r="G247" s="8"/>
      <c r="H247" s="9">
        <v>34</v>
      </c>
      <c r="I247" s="8"/>
      <c r="J247" s="8" t="s">
        <v>78</v>
      </c>
      <c r="K247" s="17">
        <v>-5</v>
      </c>
      <c r="L247" s="9">
        <v>0</v>
      </c>
      <c r="M247" s="9">
        <v>0</v>
      </c>
      <c r="N247" s="9">
        <v>0</v>
      </c>
      <c r="O247" s="8"/>
      <c r="P247" s="9">
        <v>-5</v>
      </c>
      <c r="Q247" s="15">
        <v>0</v>
      </c>
      <c r="R247" s="9">
        <v>180</v>
      </c>
      <c r="S247" s="8" t="s">
        <v>626</v>
      </c>
      <c r="T247" s="9">
        <v>-5</v>
      </c>
      <c r="U247" s="18" t="s">
        <v>9202</v>
      </c>
      <c r="V247" s="8"/>
      <c r="W247" s="8"/>
    </row>
    <row r="248" spans="1:23" ht="13.5" thickBot="1">
      <c r="A248" s="8" t="s">
        <v>624</v>
      </c>
      <c r="B248" s="8"/>
      <c r="C248" s="8" t="s">
        <v>637</v>
      </c>
      <c r="D248" s="8"/>
      <c r="E248" s="8"/>
      <c r="F248" s="8"/>
      <c r="G248" s="8"/>
      <c r="H248" s="9">
        <v>35</v>
      </c>
      <c r="I248" s="8"/>
      <c r="J248" s="8" t="s">
        <v>78</v>
      </c>
      <c r="K248" s="17">
        <v>0</v>
      </c>
      <c r="L248" s="9">
        <v>0</v>
      </c>
      <c r="M248" s="9">
        <v>0</v>
      </c>
      <c r="N248" s="9">
        <v>0</v>
      </c>
      <c r="O248" s="8"/>
      <c r="P248" s="9">
        <v>0</v>
      </c>
      <c r="Q248" s="15">
        <v>0</v>
      </c>
      <c r="R248" s="9">
        <v>100</v>
      </c>
      <c r="S248" s="8" t="s">
        <v>626</v>
      </c>
      <c r="T248" s="9">
        <v>0</v>
      </c>
      <c r="U248" s="18" t="s">
        <v>631</v>
      </c>
      <c r="V248" s="40"/>
      <c r="W248" s="8"/>
    </row>
    <row r="249" spans="1:23" ht="13.5" thickBot="1">
      <c r="A249" s="8" t="s">
        <v>624</v>
      </c>
      <c r="B249" s="8"/>
      <c r="C249" s="8" t="s">
        <v>638</v>
      </c>
      <c r="D249" s="8"/>
      <c r="E249" s="8"/>
      <c r="F249" s="8"/>
      <c r="G249" s="8"/>
      <c r="H249" s="9">
        <v>36</v>
      </c>
      <c r="I249" s="8"/>
      <c r="J249" s="8" t="s">
        <v>78</v>
      </c>
      <c r="K249" s="17">
        <v>0</v>
      </c>
      <c r="L249" s="9">
        <v>0</v>
      </c>
      <c r="M249" s="9">
        <v>0</v>
      </c>
      <c r="N249" s="9">
        <v>0</v>
      </c>
      <c r="O249" s="8"/>
      <c r="P249" s="9">
        <v>0</v>
      </c>
      <c r="Q249" s="15">
        <v>0</v>
      </c>
      <c r="R249" s="9">
        <v>2000</v>
      </c>
      <c r="S249" s="8" t="s">
        <v>626</v>
      </c>
      <c r="T249" s="9">
        <v>0</v>
      </c>
      <c r="U249" s="18" t="s">
        <v>631</v>
      </c>
      <c r="V249" s="40"/>
      <c r="W249" s="8"/>
    </row>
    <row r="250" spans="1:23" ht="13.5" thickBot="1">
      <c r="A250" s="8" t="s">
        <v>624</v>
      </c>
      <c r="B250" s="8"/>
      <c r="C250" s="8" t="s">
        <v>639</v>
      </c>
      <c r="D250" s="8"/>
      <c r="E250" s="8"/>
      <c r="F250" s="8"/>
      <c r="G250" s="8"/>
      <c r="H250" s="9">
        <v>37</v>
      </c>
      <c r="I250" s="8"/>
      <c r="J250" s="8" t="s">
        <v>78</v>
      </c>
      <c r="K250" s="17">
        <v>0</v>
      </c>
      <c r="L250" s="9">
        <v>0</v>
      </c>
      <c r="M250" s="9">
        <v>0</v>
      </c>
      <c r="N250" s="9">
        <v>0</v>
      </c>
      <c r="O250" s="8"/>
      <c r="P250" s="9">
        <v>0</v>
      </c>
      <c r="Q250" s="15">
        <v>0</v>
      </c>
      <c r="R250" s="9">
        <v>50</v>
      </c>
      <c r="S250" s="8" t="s">
        <v>626</v>
      </c>
      <c r="T250" s="9">
        <v>0</v>
      </c>
      <c r="U250" s="18" t="s">
        <v>631</v>
      </c>
      <c r="V250" s="40"/>
      <c r="W250" s="8"/>
    </row>
    <row r="251" spans="1:23" ht="13.5" thickBot="1">
      <c r="A251" s="8" t="s">
        <v>624</v>
      </c>
      <c r="B251" s="8"/>
      <c r="C251" s="8" t="s">
        <v>640</v>
      </c>
      <c r="D251" s="8"/>
      <c r="E251" s="8"/>
      <c r="F251" s="8"/>
      <c r="G251" s="8"/>
      <c r="H251" s="9">
        <v>38</v>
      </c>
      <c r="I251" s="8"/>
      <c r="J251" s="8" t="s">
        <v>78</v>
      </c>
      <c r="K251" s="17">
        <v>0</v>
      </c>
      <c r="L251" s="9">
        <v>0</v>
      </c>
      <c r="M251" s="9">
        <v>0</v>
      </c>
      <c r="N251" s="9">
        <v>0</v>
      </c>
      <c r="O251" s="8"/>
      <c r="P251" s="9">
        <v>0</v>
      </c>
      <c r="Q251" s="15">
        <v>0</v>
      </c>
      <c r="R251" s="9">
        <v>50</v>
      </c>
      <c r="S251" s="8" t="s">
        <v>626</v>
      </c>
      <c r="T251" s="9">
        <v>0</v>
      </c>
      <c r="U251" s="18" t="s">
        <v>631</v>
      </c>
      <c r="V251" s="40"/>
      <c r="W251" s="8"/>
    </row>
    <row r="252" spans="1:23" ht="13.5" thickBot="1">
      <c r="A252" s="8" t="s">
        <v>624</v>
      </c>
      <c r="B252" s="8" t="s">
        <v>720</v>
      </c>
      <c r="C252" s="8" t="s">
        <v>721</v>
      </c>
      <c r="D252" s="8"/>
      <c r="E252" s="8" t="s">
        <v>722</v>
      </c>
      <c r="F252" s="8" t="s">
        <v>644</v>
      </c>
      <c r="G252" s="8" t="s">
        <v>723</v>
      </c>
      <c r="H252" s="9">
        <v>39</v>
      </c>
      <c r="I252" s="8"/>
      <c r="J252" s="8" t="s">
        <v>78</v>
      </c>
      <c r="K252" s="17">
        <v>25</v>
      </c>
      <c r="L252" s="9">
        <v>0</v>
      </c>
      <c r="M252" s="9">
        <v>0</v>
      </c>
      <c r="N252" s="9">
        <v>0</v>
      </c>
      <c r="O252" s="8"/>
      <c r="P252" s="9">
        <v>25</v>
      </c>
      <c r="Q252" s="15">
        <v>0</v>
      </c>
      <c r="R252" s="9">
        <v>50</v>
      </c>
      <c r="S252" s="8" t="s">
        <v>626</v>
      </c>
      <c r="T252" s="9">
        <v>25</v>
      </c>
      <c r="U252" s="18" t="s">
        <v>10841</v>
      </c>
      <c r="V252" s="40">
        <v>45358</v>
      </c>
      <c r="W252" s="8">
        <v>45380</v>
      </c>
    </row>
    <row r="253" spans="1:23" ht="13.5" thickBot="1">
      <c r="A253" s="8" t="s">
        <v>624</v>
      </c>
      <c r="B253" s="8" t="s">
        <v>724</v>
      </c>
      <c r="C253" s="8" t="s">
        <v>725</v>
      </c>
      <c r="D253" s="8"/>
      <c r="E253" s="8"/>
      <c r="F253" s="8" t="s">
        <v>644</v>
      </c>
      <c r="G253" s="8"/>
      <c r="H253" s="9">
        <v>40</v>
      </c>
      <c r="I253" s="8"/>
      <c r="J253" s="8" t="s">
        <v>78</v>
      </c>
      <c r="K253" s="17">
        <v>474</v>
      </c>
      <c r="L253" s="9">
        <v>0</v>
      </c>
      <c r="M253" s="9">
        <v>0</v>
      </c>
      <c r="N253" s="9">
        <v>0</v>
      </c>
      <c r="O253" s="8"/>
      <c r="P253" s="9">
        <v>474</v>
      </c>
      <c r="Q253" s="15">
        <v>1</v>
      </c>
      <c r="R253" s="9">
        <v>280</v>
      </c>
      <c r="S253" s="8" t="s">
        <v>626</v>
      </c>
      <c r="T253" s="9">
        <v>194</v>
      </c>
      <c r="U253" s="18" t="s">
        <v>12052</v>
      </c>
      <c r="V253" s="8">
        <v>45351</v>
      </c>
      <c r="W253" s="8">
        <v>45381</v>
      </c>
    </row>
    <row r="254" spans="1:23" ht="13.5" thickBot="1">
      <c r="A254" s="8" t="s">
        <v>624</v>
      </c>
      <c r="B254" s="8" t="s">
        <v>726</v>
      </c>
      <c r="C254" s="8" t="s">
        <v>727</v>
      </c>
      <c r="D254" s="8"/>
      <c r="E254" s="8"/>
      <c r="F254" s="8" t="s">
        <v>644</v>
      </c>
      <c r="G254" s="8" t="s">
        <v>728</v>
      </c>
      <c r="H254" s="9">
        <v>41</v>
      </c>
      <c r="I254" s="8"/>
      <c r="J254" s="8" t="s">
        <v>78</v>
      </c>
      <c r="K254" s="17">
        <v>-1</v>
      </c>
      <c r="L254" s="9">
        <v>0</v>
      </c>
      <c r="M254" s="9">
        <v>0</v>
      </c>
      <c r="N254" s="9">
        <v>0</v>
      </c>
      <c r="O254" s="8"/>
      <c r="P254" s="9">
        <v>-1</v>
      </c>
      <c r="Q254" s="15">
        <v>0</v>
      </c>
      <c r="R254" s="9">
        <v>50</v>
      </c>
      <c r="S254" s="8" t="s">
        <v>626</v>
      </c>
      <c r="T254" s="9">
        <v>-1</v>
      </c>
      <c r="U254" s="18" t="s">
        <v>10595</v>
      </c>
      <c r="V254" s="40">
        <v>45356</v>
      </c>
      <c r="W254" s="8">
        <v>45380</v>
      </c>
    </row>
    <row r="255" spans="1:23" ht="13.5" thickBot="1">
      <c r="A255" s="8" t="s">
        <v>624</v>
      </c>
      <c r="B255" s="8" t="s">
        <v>729</v>
      </c>
      <c r="C255" s="8" t="s">
        <v>730</v>
      </c>
      <c r="D255" s="8"/>
      <c r="E255" s="8"/>
      <c r="F255" s="8" t="s">
        <v>644</v>
      </c>
      <c r="G255" s="8">
        <v>2800</v>
      </c>
      <c r="H255" s="9">
        <v>42</v>
      </c>
      <c r="I255" s="8"/>
      <c r="J255" s="8" t="s">
        <v>78</v>
      </c>
      <c r="K255" s="17">
        <v>16</v>
      </c>
      <c r="L255" s="9">
        <v>0</v>
      </c>
      <c r="M255" s="9">
        <v>0</v>
      </c>
      <c r="N255" s="9">
        <v>0</v>
      </c>
      <c r="O255" s="8"/>
      <c r="P255" s="9">
        <v>16</v>
      </c>
      <c r="Q255" s="15">
        <v>0</v>
      </c>
      <c r="R255" s="9">
        <v>50</v>
      </c>
      <c r="S255" s="8" t="s">
        <v>626</v>
      </c>
      <c r="T255" s="9">
        <v>16</v>
      </c>
      <c r="U255" s="18" t="s">
        <v>8423</v>
      </c>
      <c r="V255" s="40">
        <v>45356</v>
      </c>
      <c r="W255" s="8">
        <v>45380</v>
      </c>
    </row>
    <row r="256" spans="1:23" ht="13.5" thickBot="1">
      <c r="A256" s="8" t="s">
        <v>624</v>
      </c>
      <c r="B256" s="8" t="s">
        <v>7154</v>
      </c>
      <c r="C256" s="8" t="s">
        <v>641</v>
      </c>
      <c r="D256" s="8"/>
      <c r="E256" s="8"/>
      <c r="F256" s="8" t="s">
        <v>644</v>
      </c>
      <c r="G256" s="8"/>
      <c r="H256" s="9">
        <v>43</v>
      </c>
      <c r="I256" s="8"/>
      <c r="J256" s="8" t="s">
        <v>78</v>
      </c>
      <c r="K256" s="17">
        <v>-34</v>
      </c>
      <c r="L256" s="9">
        <v>0</v>
      </c>
      <c r="M256" s="9">
        <v>0</v>
      </c>
      <c r="N256" s="9">
        <v>0</v>
      </c>
      <c r="O256" s="8"/>
      <c r="P256" s="9">
        <v>-34</v>
      </c>
      <c r="Q256" s="15">
        <v>0</v>
      </c>
      <c r="R256" s="9">
        <v>60</v>
      </c>
      <c r="S256" s="8" t="s">
        <v>626</v>
      </c>
      <c r="T256" s="9">
        <v>-34</v>
      </c>
      <c r="U256" s="18" t="s">
        <v>10596</v>
      </c>
      <c r="V256" s="40"/>
      <c r="W256" s="40"/>
    </row>
    <row r="257" spans="1:24" ht="13.5" thickBot="1">
      <c r="A257" s="8" t="s">
        <v>624</v>
      </c>
      <c r="B257" s="8" t="s">
        <v>642</v>
      </c>
      <c r="C257" s="8" t="s">
        <v>643</v>
      </c>
      <c r="D257" s="8"/>
      <c r="E257" s="8"/>
      <c r="F257" s="8" t="s">
        <v>644</v>
      </c>
      <c r="G257" s="8">
        <v>3200</v>
      </c>
      <c r="H257" s="9">
        <v>44</v>
      </c>
      <c r="I257" s="8"/>
      <c r="J257" s="8" t="s">
        <v>78</v>
      </c>
      <c r="K257" s="17">
        <v>-21</v>
      </c>
      <c r="L257" s="9">
        <v>0</v>
      </c>
      <c r="M257" s="9">
        <v>0</v>
      </c>
      <c r="N257" s="9">
        <v>0</v>
      </c>
      <c r="O257" s="8"/>
      <c r="P257" s="9">
        <v>-21</v>
      </c>
      <c r="Q257" s="15">
        <v>0</v>
      </c>
      <c r="R257" s="9">
        <v>50</v>
      </c>
      <c r="S257" s="8" t="s">
        <v>626</v>
      </c>
      <c r="T257" s="9">
        <v>-21</v>
      </c>
      <c r="U257" s="18" t="s">
        <v>10597</v>
      </c>
      <c r="V257" s="40">
        <v>45414</v>
      </c>
      <c r="W257" s="40"/>
    </row>
    <row r="258" spans="1:24" ht="13.5" thickBot="1">
      <c r="A258" s="8" t="s">
        <v>624</v>
      </c>
      <c r="B258" s="8"/>
      <c r="C258" s="8" t="s">
        <v>645</v>
      </c>
      <c r="D258" s="8"/>
      <c r="E258" s="8"/>
      <c r="F258" s="8"/>
      <c r="G258" s="8"/>
      <c r="H258" s="9">
        <v>45</v>
      </c>
      <c r="I258" s="8"/>
      <c r="J258" s="8" t="s">
        <v>78</v>
      </c>
      <c r="K258" s="17">
        <v>0</v>
      </c>
      <c r="L258" s="9">
        <v>0</v>
      </c>
      <c r="M258" s="9">
        <v>0</v>
      </c>
      <c r="N258" s="9">
        <v>0</v>
      </c>
      <c r="O258" s="8"/>
      <c r="P258" s="9">
        <v>0</v>
      </c>
      <c r="Q258" s="15">
        <v>0</v>
      </c>
      <c r="R258" s="9">
        <v>80</v>
      </c>
      <c r="S258" s="8" t="s">
        <v>626</v>
      </c>
      <c r="T258" s="9">
        <v>0</v>
      </c>
      <c r="U258" s="18" t="s">
        <v>631</v>
      </c>
      <c r="V258" s="40"/>
      <c r="W258" s="40"/>
    </row>
    <row r="259" spans="1:24" ht="39" thickBot="1">
      <c r="A259" s="8" t="s">
        <v>624</v>
      </c>
      <c r="B259" s="13" t="s">
        <v>669</v>
      </c>
      <c r="C259" s="8" t="s">
        <v>670</v>
      </c>
      <c r="D259" s="8"/>
      <c r="E259" s="8" t="s">
        <v>671</v>
      </c>
      <c r="F259" s="8" t="s">
        <v>634</v>
      </c>
      <c r="G259" s="8" t="s">
        <v>672</v>
      </c>
      <c r="H259" s="20">
        <v>47</v>
      </c>
      <c r="I259" s="8" t="s">
        <v>6805</v>
      </c>
      <c r="J259" s="8" t="s">
        <v>78</v>
      </c>
      <c r="K259" s="17">
        <v>-51</v>
      </c>
      <c r="L259" s="9">
        <v>0</v>
      </c>
      <c r="M259" s="9">
        <v>0</v>
      </c>
      <c r="N259" s="9">
        <v>0</v>
      </c>
      <c r="O259" s="8"/>
      <c r="P259" s="9">
        <v>-51</v>
      </c>
      <c r="Q259" s="15">
        <v>0</v>
      </c>
      <c r="R259" s="9">
        <v>72</v>
      </c>
      <c r="S259" s="8" t="s">
        <v>626</v>
      </c>
      <c r="T259" s="9">
        <v>-51</v>
      </c>
      <c r="U259" s="8" t="s">
        <v>10842</v>
      </c>
      <c r="V259" s="21">
        <v>45370</v>
      </c>
      <c r="W259" s="21"/>
    </row>
    <row r="260" spans="1:24" ht="26.25" thickBot="1">
      <c r="A260" s="8" t="s">
        <v>624</v>
      </c>
      <c r="B260" s="13" t="s">
        <v>6808</v>
      </c>
      <c r="C260" s="8" t="s">
        <v>6809</v>
      </c>
      <c r="D260" s="8"/>
      <c r="E260" s="8" t="s">
        <v>133</v>
      </c>
      <c r="F260" s="8" t="s">
        <v>36</v>
      </c>
      <c r="G260" s="8"/>
      <c r="H260" s="20">
        <v>48</v>
      </c>
      <c r="I260" s="8" t="s">
        <v>6810</v>
      </c>
      <c r="J260" s="8" t="s">
        <v>78</v>
      </c>
      <c r="K260" s="17">
        <v>51</v>
      </c>
      <c r="L260" s="9">
        <v>0</v>
      </c>
      <c r="M260" s="9">
        <v>0</v>
      </c>
      <c r="N260" s="9">
        <v>0</v>
      </c>
      <c r="O260" s="8"/>
      <c r="P260" s="9">
        <v>51</v>
      </c>
      <c r="Q260" s="15">
        <v>0</v>
      </c>
      <c r="R260" s="9">
        <v>100</v>
      </c>
      <c r="S260" s="8" t="s">
        <v>626</v>
      </c>
      <c r="T260" s="9">
        <v>51</v>
      </c>
      <c r="U260" s="8" t="s">
        <v>9203</v>
      </c>
      <c r="V260" s="21">
        <v>45419</v>
      </c>
      <c r="W260" s="8"/>
    </row>
    <row r="261" spans="1:24" ht="26.25" thickBot="1">
      <c r="A261" s="8" t="s">
        <v>624</v>
      </c>
      <c r="B261" s="8" t="s">
        <v>6811</v>
      </c>
      <c r="C261" s="8" t="s">
        <v>6812</v>
      </c>
      <c r="D261" s="8"/>
      <c r="E261" s="8" t="s">
        <v>146</v>
      </c>
      <c r="F261" s="8" t="s">
        <v>36</v>
      </c>
      <c r="G261" s="8"/>
      <c r="H261" s="9">
        <v>49</v>
      </c>
      <c r="I261" s="8" t="s">
        <v>6810</v>
      </c>
      <c r="J261" s="8" t="s">
        <v>78</v>
      </c>
      <c r="K261" s="17">
        <v>51</v>
      </c>
      <c r="L261" s="9">
        <v>0</v>
      </c>
      <c r="M261" s="9">
        <v>0</v>
      </c>
      <c r="N261" s="9">
        <v>0</v>
      </c>
      <c r="O261" s="8"/>
      <c r="P261" s="9">
        <v>51</v>
      </c>
      <c r="Q261" s="15">
        <v>0</v>
      </c>
      <c r="R261" s="9">
        <v>100</v>
      </c>
      <c r="S261" s="8" t="s">
        <v>626</v>
      </c>
      <c r="T261" s="9">
        <v>51</v>
      </c>
      <c r="U261" s="18" t="s">
        <v>9203</v>
      </c>
      <c r="V261" s="40">
        <v>45419</v>
      </c>
      <c r="W261" s="8"/>
    </row>
    <row r="262" spans="1:24" ht="13.5" thickBot="1">
      <c r="A262" s="8" t="s">
        <v>731</v>
      </c>
      <c r="B262" s="8" t="s">
        <v>732</v>
      </c>
      <c r="C262" s="8" t="s">
        <v>733</v>
      </c>
      <c r="D262" s="8"/>
      <c r="E262" s="8" t="s">
        <v>734</v>
      </c>
      <c r="F262" s="8" t="s">
        <v>644</v>
      </c>
      <c r="G262" s="8" t="s">
        <v>735</v>
      </c>
      <c r="H262" s="9">
        <v>1</v>
      </c>
      <c r="I262" s="8"/>
      <c r="J262" s="8" t="s">
        <v>78</v>
      </c>
      <c r="K262" s="17">
        <v>388</v>
      </c>
      <c r="L262" s="9">
        <v>0</v>
      </c>
      <c r="M262" s="9">
        <v>0</v>
      </c>
      <c r="N262" s="9">
        <v>0</v>
      </c>
      <c r="O262" s="8"/>
      <c r="P262" s="9">
        <v>388</v>
      </c>
      <c r="Q262" s="15">
        <v>0</v>
      </c>
      <c r="R262" s="9">
        <v>400</v>
      </c>
      <c r="S262" s="8" t="s">
        <v>37</v>
      </c>
      <c r="T262" s="9">
        <v>388</v>
      </c>
      <c r="U262" s="18" t="s">
        <v>6935</v>
      </c>
      <c r="V262" s="40"/>
      <c r="W262" s="40"/>
    </row>
    <row r="263" spans="1:24" ht="90" thickBot="1">
      <c r="A263" s="8" t="s">
        <v>43</v>
      </c>
      <c r="B263" s="13" t="s">
        <v>736</v>
      </c>
      <c r="C263" s="8" t="s">
        <v>737</v>
      </c>
      <c r="D263" s="8"/>
      <c r="E263" s="8" t="s">
        <v>738</v>
      </c>
      <c r="F263" s="8" t="s">
        <v>36</v>
      </c>
      <c r="G263" s="8">
        <v>155</v>
      </c>
      <c r="H263" s="20">
        <v>1</v>
      </c>
      <c r="I263" s="8"/>
      <c r="J263" s="8" t="s">
        <v>78</v>
      </c>
      <c r="K263" s="17">
        <v>130</v>
      </c>
      <c r="L263" s="9">
        <v>0</v>
      </c>
      <c r="M263" s="9">
        <v>0</v>
      </c>
      <c r="N263" s="9">
        <v>0</v>
      </c>
      <c r="O263" s="8"/>
      <c r="P263" s="9">
        <v>130</v>
      </c>
      <c r="Q263" s="15">
        <v>1</v>
      </c>
      <c r="R263" s="9">
        <v>96</v>
      </c>
      <c r="S263" s="8" t="s">
        <v>739</v>
      </c>
      <c r="T263" s="17">
        <v>34</v>
      </c>
      <c r="U263" s="8" t="s">
        <v>8232</v>
      </c>
      <c r="V263" s="21">
        <v>45367</v>
      </c>
      <c r="W263" s="40" t="s">
        <v>8220</v>
      </c>
    </row>
    <row r="264" spans="1:24" ht="90" thickBot="1">
      <c r="A264" s="8" t="s">
        <v>43</v>
      </c>
      <c r="B264" s="8" t="s">
        <v>740</v>
      </c>
      <c r="C264" s="8" t="s">
        <v>741</v>
      </c>
      <c r="D264" s="8"/>
      <c r="E264" s="8" t="s">
        <v>738</v>
      </c>
      <c r="F264" s="8" t="s">
        <v>36</v>
      </c>
      <c r="G264" s="8">
        <v>111</v>
      </c>
      <c r="H264" s="9">
        <v>2</v>
      </c>
      <c r="I264" s="8"/>
      <c r="J264" s="8" t="s">
        <v>78</v>
      </c>
      <c r="K264" s="17">
        <v>86</v>
      </c>
      <c r="L264" s="9">
        <v>0</v>
      </c>
      <c r="M264" s="9">
        <v>0</v>
      </c>
      <c r="N264" s="9">
        <v>0</v>
      </c>
      <c r="O264" s="8"/>
      <c r="P264" s="9">
        <v>86</v>
      </c>
      <c r="Q264" s="15">
        <v>0</v>
      </c>
      <c r="R264" s="9">
        <v>96</v>
      </c>
      <c r="S264" s="8" t="s">
        <v>739</v>
      </c>
      <c r="T264" s="9">
        <v>86</v>
      </c>
      <c r="U264" s="18" t="s">
        <v>8233</v>
      </c>
      <c r="V264" s="40">
        <v>45367</v>
      </c>
      <c r="W264" s="40" t="s">
        <v>8220</v>
      </c>
    </row>
    <row r="265" spans="1:24" ht="26.25" thickBot="1">
      <c r="A265" s="8" t="s">
        <v>8234</v>
      </c>
      <c r="B265" s="13" t="s">
        <v>8235</v>
      </c>
      <c r="C265" s="8" t="s">
        <v>5107</v>
      </c>
      <c r="D265" s="8"/>
      <c r="E265" s="8"/>
      <c r="F265" s="8" t="s">
        <v>212</v>
      </c>
      <c r="G265" s="8" t="s">
        <v>8236</v>
      </c>
      <c r="H265" s="20">
        <v>1</v>
      </c>
      <c r="I265" s="8" t="s">
        <v>227</v>
      </c>
      <c r="J265" s="8" t="s">
        <v>214</v>
      </c>
      <c r="K265" s="17">
        <v>-9</v>
      </c>
      <c r="L265" s="9">
        <v>0</v>
      </c>
      <c r="M265" s="9">
        <v>0</v>
      </c>
      <c r="N265" s="9">
        <v>0</v>
      </c>
      <c r="O265" s="8"/>
      <c r="P265" s="9">
        <v>-9</v>
      </c>
      <c r="Q265" s="15">
        <v>0</v>
      </c>
      <c r="R265" s="9">
        <v>120</v>
      </c>
      <c r="S265" s="8" t="s">
        <v>37</v>
      </c>
      <c r="T265" s="9">
        <v>-9</v>
      </c>
      <c r="U265" s="8" t="s">
        <v>8183</v>
      </c>
      <c r="V265" s="21">
        <v>45462</v>
      </c>
      <c r="W265" s="40"/>
    </row>
    <row r="266" spans="1:24" ht="26.25" thickBot="1">
      <c r="A266" s="8" t="s">
        <v>8234</v>
      </c>
      <c r="B266" s="13" t="s">
        <v>8995</v>
      </c>
      <c r="C266" s="8" t="s">
        <v>5108</v>
      </c>
      <c r="D266" s="8"/>
      <c r="E266" s="8"/>
      <c r="F266" s="8" t="s">
        <v>212</v>
      </c>
      <c r="G266" s="8" t="s">
        <v>8996</v>
      </c>
      <c r="H266" s="20">
        <v>2</v>
      </c>
      <c r="I266" s="8" t="s">
        <v>213</v>
      </c>
      <c r="J266" s="8" t="s">
        <v>214</v>
      </c>
      <c r="K266" s="17">
        <v>-3</v>
      </c>
      <c r="L266" s="9">
        <v>0</v>
      </c>
      <c r="M266" s="9">
        <v>0</v>
      </c>
      <c r="N266" s="9">
        <v>0</v>
      </c>
      <c r="O266" s="8"/>
      <c r="P266" s="9">
        <v>-3</v>
      </c>
      <c r="Q266" s="15">
        <v>0</v>
      </c>
      <c r="R266" s="9">
        <v>120</v>
      </c>
      <c r="S266" s="8" t="s">
        <v>37</v>
      </c>
      <c r="T266" s="9">
        <v>-3</v>
      </c>
      <c r="U266" s="8" t="s">
        <v>3127</v>
      </c>
      <c r="V266" s="21">
        <v>45495</v>
      </c>
      <c r="W266" s="40"/>
    </row>
    <row r="267" spans="1:24" ht="13.5" thickBot="1">
      <c r="A267" s="8" t="s">
        <v>48</v>
      </c>
      <c r="B267" s="13" t="s">
        <v>742</v>
      </c>
      <c r="C267" s="8" t="s">
        <v>743</v>
      </c>
      <c r="D267" s="8"/>
      <c r="E267" s="8" t="s">
        <v>744</v>
      </c>
      <c r="F267" s="8" t="s">
        <v>745</v>
      </c>
      <c r="G267" s="8">
        <v>9935</v>
      </c>
      <c r="H267" s="20">
        <v>1</v>
      </c>
      <c r="I267" s="8"/>
      <c r="J267" s="8" t="s">
        <v>78</v>
      </c>
      <c r="K267" s="17">
        <v>30</v>
      </c>
      <c r="L267" s="9">
        <v>0</v>
      </c>
      <c r="M267" s="9">
        <v>0</v>
      </c>
      <c r="N267" s="9">
        <v>0</v>
      </c>
      <c r="O267" s="8"/>
      <c r="P267" s="9">
        <v>30</v>
      </c>
      <c r="Q267" s="15">
        <v>0</v>
      </c>
      <c r="R267" s="9">
        <v>48</v>
      </c>
      <c r="S267" s="8" t="s">
        <v>40</v>
      </c>
      <c r="T267" s="9">
        <v>30</v>
      </c>
      <c r="U267" s="8" t="s">
        <v>8237</v>
      </c>
      <c r="V267" s="21"/>
      <c r="W267" s="40"/>
      <c r="X267" t="e">
        <v>#N/A</v>
      </c>
    </row>
    <row r="268" spans="1:24" ht="13.5" thickBot="1">
      <c r="A268" s="8" t="s">
        <v>48</v>
      </c>
      <c r="B268" s="8" t="s">
        <v>746</v>
      </c>
      <c r="C268" s="8" t="s">
        <v>747</v>
      </c>
      <c r="D268" s="8"/>
      <c r="E268" s="8" t="s">
        <v>748</v>
      </c>
      <c r="F268" s="8" t="s">
        <v>745</v>
      </c>
      <c r="G268" s="8">
        <v>9938</v>
      </c>
      <c r="H268" s="9">
        <v>2</v>
      </c>
      <c r="I268" s="8"/>
      <c r="J268" s="8" t="s">
        <v>78</v>
      </c>
      <c r="K268" s="17">
        <v>142</v>
      </c>
      <c r="L268" s="9">
        <v>0</v>
      </c>
      <c r="M268" s="9">
        <v>0</v>
      </c>
      <c r="N268" s="9">
        <v>0</v>
      </c>
      <c r="O268" s="8"/>
      <c r="P268" s="9">
        <v>142</v>
      </c>
      <c r="Q268" s="15">
        <v>2</v>
      </c>
      <c r="R268" s="9">
        <v>48</v>
      </c>
      <c r="S268" s="8" t="s">
        <v>40</v>
      </c>
      <c r="T268" s="9">
        <v>46</v>
      </c>
      <c r="U268" s="18" t="s">
        <v>6936</v>
      </c>
      <c r="V268" s="40"/>
      <c r="W268" s="8"/>
    </row>
    <row r="269" spans="1:24" ht="13.5" thickBot="1">
      <c r="A269" s="8" t="s">
        <v>48</v>
      </c>
      <c r="B269" s="13" t="s">
        <v>749</v>
      </c>
      <c r="C269" s="23" t="s">
        <v>750</v>
      </c>
      <c r="D269" s="8"/>
      <c r="E269" s="8"/>
      <c r="F269" s="8" t="s">
        <v>745</v>
      </c>
      <c r="G269" s="8">
        <v>131</v>
      </c>
      <c r="H269" s="20">
        <v>3</v>
      </c>
      <c r="I269" s="8"/>
      <c r="J269" s="8" t="s">
        <v>78</v>
      </c>
      <c r="K269" s="17">
        <v>90</v>
      </c>
      <c r="L269" s="9">
        <v>0</v>
      </c>
      <c r="M269" s="9">
        <v>0</v>
      </c>
      <c r="N269" s="9">
        <v>0</v>
      </c>
      <c r="O269" s="8"/>
      <c r="P269" s="9">
        <v>90</v>
      </c>
      <c r="Q269" s="15">
        <v>3</v>
      </c>
      <c r="R269" s="9">
        <v>30</v>
      </c>
      <c r="S269" s="8" t="s">
        <v>40</v>
      </c>
      <c r="T269" s="9">
        <v>0</v>
      </c>
      <c r="U269" s="8" t="s">
        <v>187</v>
      </c>
      <c r="V269" s="21"/>
      <c r="W269" s="8"/>
    </row>
    <row r="270" spans="1:24" ht="13.5" thickBot="1">
      <c r="A270" s="8" t="s">
        <v>48</v>
      </c>
      <c r="B270" s="8" t="s">
        <v>751</v>
      </c>
      <c r="C270" s="23" t="s">
        <v>752</v>
      </c>
      <c r="D270" s="8"/>
      <c r="E270" s="8"/>
      <c r="F270" s="8" t="s">
        <v>745</v>
      </c>
      <c r="G270" s="8">
        <v>9925</v>
      </c>
      <c r="H270" s="9">
        <v>4</v>
      </c>
      <c r="I270" s="8"/>
      <c r="J270" s="8" t="s">
        <v>78</v>
      </c>
      <c r="K270" s="17">
        <v>720</v>
      </c>
      <c r="L270" s="9">
        <v>0</v>
      </c>
      <c r="M270" s="9">
        <v>0</v>
      </c>
      <c r="N270" s="9">
        <v>0</v>
      </c>
      <c r="O270" s="8"/>
      <c r="P270" s="9">
        <v>720</v>
      </c>
      <c r="Q270" s="15">
        <v>18</v>
      </c>
      <c r="R270" s="9">
        <v>40</v>
      </c>
      <c r="S270" s="8" t="s">
        <v>40</v>
      </c>
      <c r="T270" s="9">
        <v>0</v>
      </c>
      <c r="U270" s="18" t="s">
        <v>387</v>
      </c>
      <c r="V270" s="40"/>
      <c r="W270" s="8"/>
    </row>
    <row r="271" spans="1:24" ht="13.5" thickBot="1">
      <c r="A271" s="8" t="s">
        <v>48</v>
      </c>
      <c r="B271" s="8" t="s">
        <v>753</v>
      </c>
      <c r="C271" s="8" t="s">
        <v>754</v>
      </c>
      <c r="D271" s="8"/>
      <c r="E271" s="8"/>
      <c r="F271" s="8" t="s">
        <v>36</v>
      </c>
      <c r="G271" s="8">
        <v>9937</v>
      </c>
      <c r="H271" s="9">
        <v>10</v>
      </c>
      <c r="I271" s="8"/>
      <c r="J271" s="8" t="s">
        <v>78</v>
      </c>
      <c r="K271" s="17">
        <v>1653</v>
      </c>
      <c r="L271" s="9">
        <v>0</v>
      </c>
      <c r="M271" s="9">
        <v>0</v>
      </c>
      <c r="N271" s="9">
        <v>0</v>
      </c>
      <c r="O271" s="8"/>
      <c r="P271" s="9">
        <v>1653</v>
      </c>
      <c r="Q271" s="15">
        <v>22</v>
      </c>
      <c r="R271" s="9">
        <v>72</v>
      </c>
      <c r="S271" s="8" t="s">
        <v>40</v>
      </c>
      <c r="T271" s="9">
        <v>69</v>
      </c>
      <c r="U271" s="18" t="s">
        <v>7155</v>
      </c>
      <c r="V271" s="40"/>
      <c r="W271" s="8"/>
    </row>
    <row r="272" spans="1:24" ht="26.25" thickBot="1">
      <c r="A272" s="8" t="s">
        <v>48</v>
      </c>
      <c r="B272" s="8" t="s">
        <v>755</v>
      </c>
      <c r="C272" s="8" t="s">
        <v>756</v>
      </c>
      <c r="D272" s="8"/>
      <c r="E272" s="8" t="s">
        <v>531</v>
      </c>
      <c r="F272" s="8" t="s">
        <v>36</v>
      </c>
      <c r="G272" s="9"/>
      <c r="H272" s="9">
        <v>11</v>
      </c>
      <c r="I272" s="8"/>
      <c r="J272" s="8" t="s">
        <v>78</v>
      </c>
      <c r="K272" s="17">
        <v>191.5</v>
      </c>
      <c r="L272" s="9">
        <v>0</v>
      </c>
      <c r="M272" s="9">
        <v>0</v>
      </c>
      <c r="N272" s="9">
        <v>0</v>
      </c>
      <c r="O272" s="8"/>
      <c r="P272" s="9">
        <v>191.5</v>
      </c>
      <c r="Q272" s="15">
        <v>3</v>
      </c>
      <c r="R272" s="9">
        <v>48</v>
      </c>
      <c r="S272" s="8" t="s">
        <v>40</v>
      </c>
      <c r="T272" s="17">
        <v>48</v>
      </c>
      <c r="U272" s="8" t="s">
        <v>12053</v>
      </c>
      <c r="V272" s="21"/>
      <c r="W272" s="8"/>
    </row>
    <row r="273" spans="1:23" ht="26.25" thickBot="1">
      <c r="A273" s="8" t="s">
        <v>48</v>
      </c>
      <c r="B273" s="8" t="s">
        <v>757</v>
      </c>
      <c r="C273" s="8" t="s">
        <v>758</v>
      </c>
      <c r="D273" s="8"/>
      <c r="E273" s="8" t="s">
        <v>542</v>
      </c>
      <c r="F273" s="8" t="s">
        <v>36</v>
      </c>
      <c r="G273" s="9">
        <v>905</v>
      </c>
      <c r="H273" s="9">
        <v>12</v>
      </c>
      <c r="I273" s="8"/>
      <c r="J273" s="8" t="s">
        <v>78</v>
      </c>
      <c r="K273" s="17">
        <v>3312</v>
      </c>
      <c r="L273" s="9">
        <v>0</v>
      </c>
      <c r="M273" s="9">
        <v>0</v>
      </c>
      <c r="N273" s="9">
        <v>0</v>
      </c>
      <c r="O273" s="8"/>
      <c r="P273" s="9">
        <v>3312</v>
      </c>
      <c r="Q273" s="15">
        <v>2</v>
      </c>
      <c r="R273" s="9">
        <v>1152</v>
      </c>
      <c r="S273" s="8" t="s">
        <v>37</v>
      </c>
      <c r="T273" s="17">
        <v>1008</v>
      </c>
      <c r="U273" s="8" t="s">
        <v>12054</v>
      </c>
      <c r="V273" s="21"/>
      <c r="W273" s="8"/>
    </row>
    <row r="274" spans="1:23" ht="13.5" thickBot="1">
      <c r="A274" s="8" t="s">
        <v>48</v>
      </c>
      <c r="B274" s="8" t="s">
        <v>759</v>
      </c>
      <c r="C274" s="8" t="s">
        <v>760</v>
      </c>
      <c r="D274" s="8"/>
      <c r="E274" s="8" t="s">
        <v>761</v>
      </c>
      <c r="F274" s="8" t="s">
        <v>36</v>
      </c>
      <c r="G274" s="8">
        <v>909</v>
      </c>
      <c r="H274" s="9">
        <v>13</v>
      </c>
      <c r="I274" s="8"/>
      <c r="J274" s="8" t="s">
        <v>78</v>
      </c>
      <c r="K274" s="17">
        <v>1001</v>
      </c>
      <c r="L274" s="9">
        <v>0</v>
      </c>
      <c r="M274" s="9">
        <v>0</v>
      </c>
      <c r="N274" s="9">
        <v>0</v>
      </c>
      <c r="O274" s="8"/>
      <c r="P274" s="9">
        <v>1001</v>
      </c>
      <c r="Q274" s="15">
        <v>0</v>
      </c>
      <c r="R274" s="9">
        <v>1152</v>
      </c>
      <c r="S274" s="8" t="s">
        <v>37</v>
      </c>
      <c r="T274" s="9">
        <v>1001</v>
      </c>
      <c r="U274" s="18" t="s">
        <v>8238</v>
      </c>
      <c r="V274" s="40"/>
      <c r="W274" s="8"/>
    </row>
    <row r="275" spans="1:23" ht="13.5" thickBot="1">
      <c r="A275" s="8" t="s">
        <v>48</v>
      </c>
      <c r="B275" s="8" t="s">
        <v>762</v>
      </c>
      <c r="C275" s="8" t="s">
        <v>763</v>
      </c>
      <c r="D275" s="8"/>
      <c r="E275" s="8"/>
      <c r="F275" s="8" t="s">
        <v>36</v>
      </c>
      <c r="G275" s="8">
        <v>9</v>
      </c>
      <c r="H275" s="9">
        <v>14</v>
      </c>
      <c r="I275" s="8"/>
      <c r="J275" s="8" t="s">
        <v>78</v>
      </c>
      <c r="K275" s="17">
        <v>192</v>
      </c>
      <c r="L275" s="9">
        <v>0</v>
      </c>
      <c r="M275" s="9">
        <v>0</v>
      </c>
      <c r="N275" s="9">
        <v>0</v>
      </c>
      <c r="O275" s="8"/>
      <c r="P275" s="9">
        <v>192</v>
      </c>
      <c r="Q275" s="15">
        <v>4</v>
      </c>
      <c r="R275" s="9">
        <v>48</v>
      </c>
      <c r="S275" s="8" t="s">
        <v>40</v>
      </c>
      <c r="T275" s="9">
        <v>0</v>
      </c>
      <c r="U275" s="18" t="s">
        <v>385</v>
      </c>
      <c r="V275" s="40"/>
      <c r="W275" s="8"/>
    </row>
    <row r="276" spans="1:23" ht="13.5" thickBot="1">
      <c r="A276" s="8" t="s">
        <v>48</v>
      </c>
      <c r="B276" s="8" t="s">
        <v>764</v>
      </c>
      <c r="C276" s="8" t="s">
        <v>765</v>
      </c>
      <c r="D276" s="8"/>
      <c r="E276" s="8" t="s">
        <v>711</v>
      </c>
      <c r="F276" s="8" t="s">
        <v>36</v>
      </c>
      <c r="G276" s="8" t="s">
        <v>766</v>
      </c>
      <c r="H276" s="9">
        <v>15</v>
      </c>
      <c r="I276" s="8"/>
      <c r="J276" s="8" t="s">
        <v>78</v>
      </c>
      <c r="K276" s="17">
        <v>7200</v>
      </c>
      <c r="L276" s="9">
        <v>0</v>
      </c>
      <c r="M276" s="9">
        <v>0</v>
      </c>
      <c r="N276" s="9">
        <v>0</v>
      </c>
      <c r="O276" s="8"/>
      <c r="P276" s="9">
        <v>7200</v>
      </c>
      <c r="Q276" s="15">
        <v>6</v>
      </c>
      <c r="R276" s="9">
        <v>1200</v>
      </c>
      <c r="S276" s="8" t="s">
        <v>71</v>
      </c>
      <c r="T276" s="9">
        <v>0</v>
      </c>
      <c r="U276" s="18" t="s">
        <v>767</v>
      </c>
      <c r="V276" s="40"/>
      <c r="W276" s="8"/>
    </row>
    <row r="277" spans="1:23" ht="13.5" thickBot="1">
      <c r="A277" s="8" t="s">
        <v>48</v>
      </c>
      <c r="B277" s="8" t="s">
        <v>768</v>
      </c>
      <c r="C277" s="8" t="s">
        <v>769</v>
      </c>
      <c r="D277" s="8"/>
      <c r="E277" s="8" t="s">
        <v>770</v>
      </c>
      <c r="F277" s="8" t="s">
        <v>36</v>
      </c>
      <c r="G277" s="8" t="s">
        <v>771</v>
      </c>
      <c r="H277" s="9">
        <v>16</v>
      </c>
      <c r="I277" s="8"/>
      <c r="J277" s="8" t="s">
        <v>78</v>
      </c>
      <c r="K277" s="17">
        <v>9600</v>
      </c>
      <c r="L277" s="9">
        <v>0</v>
      </c>
      <c r="M277" s="9">
        <v>0</v>
      </c>
      <c r="N277" s="9">
        <v>0</v>
      </c>
      <c r="O277" s="8"/>
      <c r="P277" s="9">
        <v>9600</v>
      </c>
      <c r="Q277" s="15">
        <v>8</v>
      </c>
      <c r="R277" s="9">
        <v>1200</v>
      </c>
      <c r="S277" s="8" t="s">
        <v>71</v>
      </c>
      <c r="T277" s="29">
        <v>0</v>
      </c>
      <c r="U277" s="18" t="s">
        <v>120</v>
      </c>
      <c r="V277" s="40"/>
      <c r="W277" s="8"/>
    </row>
    <row r="278" spans="1:23" ht="13.5" thickBot="1">
      <c r="A278" s="8" t="s">
        <v>48</v>
      </c>
      <c r="B278" s="8" t="s">
        <v>772</v>
      </c>
      <c r="C278" s="8" t="s">
        <v>773</v>
      </c>
      <c r="D278" s="8"/>
      <c r="E278" s="8" t="s">
        <v>774</v>
      </c>
      <c r="F278" s="8" t="s">
        <v>36</v>
      </c>
      <c r="G278" s="8" t="s">
        <v>775</v>
      </c>
      <c r="H278" s="9">
        <v>5</v>
      </c>
      <c r="I278" s="8"/>
      <c r="J278" s="8" t="s">
        <v>78</v>
      </c>
      <c r="K278" s="17">
        <v>-3</v>
      </c>
      <c r="L278" s="9">
        <v>0</v>
      </c>
      <c r="M278" s="9">
        <v>0</v>
      </c>
      <c r="N278" s="9">
        <v>0</v>
      </c>
      <c r="O278" s="8"/>
      <c r="P278" s="9">
        <v>-3</v>
      </c>
      <c r="Q278" s="15">
        <v>0</v>
      </c>
      <c r="R278" s="9">
        <v>24</v>
      </c>
      <c r="S278" s="8" t="s">
        <v>40</v>
      </c>
      <c r="T278" s="29">
        <v>-3</v>
      </c>
      <c r="U278" s="18" t="s">
        <v>8239</v>
      </c>
      <c r="V278" s="40"/>
      <c r="W278" s="8"/>
    </row>
    <row r="279" spans="1:23" ht="13.5" thickBot="1">
      <c r="A279" s="8" t="s">
        <v>48</v>
      </c>
      <c r="B279" s="13" t="s">
        <v>776</v>
      </c>
      <c r="C279" s="8" t="s">
        <v>777</v>
      </c>
      <c r="D279" s="8"/>
      <c r="E279" s="8" t="s">
        <v>778</v>
      </c>
      <c r="F279" s="8" t="s">
        <v>36</v>
      </c>
      <c r="G279" s="8"/>
      <c r="H279" s="20">
        <v>6</v>
      </c>
      <c r="I279" s="8"/>
      <c r="J279" s="8" t="s">
        <v>78</v>
      </c>
      <c r="K279" s="17">
        <v>12</v>
      </c>
      <c r="L279" s="9">
        <v>0</v>
      </c>
      <c r="M279" s="9">
        <v>0</v>
      </c>
      <c r="N279" s="9">
        <v>0</v>
      </c>
      <c r="O279" s="8"/>
      <c r="P279" s="9">
        <v>12</v>
      </c>
      <c r="Q279" s="15">
        <v>1</v>
      </c>
      <c r="R279" s="9">
        <v>12</v>
      </c>
      <c r="S279" s="8" t="s">
        <v>44</v>
      </c>
      <c r="T279" s="9">
        <v>0</v>
      </c>
      <c r="U279" s="8" t="s">
        <v>165</v>
      </c>
      <c r="V279" s="21"/>
      <c r="W279" s="21"/>
    </row>
    <row r="280" spans="1:23" ht="13.5" thickBot="1">
      <c r="A280" s="8" t="s">
        <v>48</v>
      </c>
      <c r="B280" s="13" t="s">
        <v>779</v>
      </c>
      <c r="C280" s="18" t="s">
        <v>780</v>
      </c>
      <c r="D280" s="8"/>
      <c r="E280" s="8" t="s">
        <v>744</v>
      </c>
      <c r="F280" s="8" t="s">
        <v>36</v>
      </c>
      <c r="G280" s="8">
        <v>9925</v>
      </c>
      <c r="H280" s="20">
        <v>7</v>
      </c>
      <c r="I280" s="8"/>
      <c r="J280" s="8" t="s">
        <v>78</v>
      </c>
      <c r="K280" s="17">
        <v>40</v>
      </c>
      <c r="L280" s="9">
        <v>0</v>
      </c>
      <c r="M280" s="9">
        <v>0</v>
      </c>
      <c r="N280" s="9">
        <v>0</v>
      </c>
      <c r="O280" s="8"/>
      <c r="P280" s="9">
        <v>40</v>
      </c>
      <c r="Q280" s="15">
        <v>1</v>
      </c>
      <c r="R280" s="9">
        <v>40</v>
      </c>
      <c r="S280" s="8" t="s">
        <v>40</v>
      </c>
      <c r="T280" s="9">
        <v>0</v>
      </c>
      <c r="U280" s="8" t="s">
        <v>168</v>
      </c>
      <c r="V280" s="21"/>
      <c r="W280" s="21"/>
    </row>
    <row r="281" spans="1:23" ht="13.5" thickBot="1">
      <c r="A281" s="8" t="s">
        <v>48</v>
      </c>
      <c r="B281" s="13" t="s">
        <v>781</v>
      </c>
      <c r="C281" s="8" t="s">
        <v>782</v>
      </c>
      <c r="D281" s="8"/>
      <c r="E281" s="8" t="s">
        <v>744</v>
      </c>
      <c r="F281" s="8" t="s">
        <v>36</v>
      </c>
      <c r="G281" s="8">
        <v>105</v>
      </c>
      <c r="H281" s="20">
        <v>8</v>
      </c>
      <c r="I281" s="8"/>
      <c r="J281" s="8" t="s">
        <v>78</v>
      </c>
      <c r="K281" s="17">
        <v>97</v>
      </c>
      <c r="L281" s="9">
        <v>0</v>
      </c>
      <c r="M281" s="9">
        <v>0</v>
      </c>
      <c r="N281" s="9">
        <v>0</v>
      </c>
      <c r="O281" s="8"/>
      <c r="P281" s="9">
        <v>97</v>
      </c>
      <c r="Q281" s="15">
        <v>2</v>
      </c>
      <c r="R281" s="9">
        <v>36</v>
      </c>
      <c r="S281" s="8" t="s">
        <v>40</v>
      </c>
      <c r="T281" s="9">
        <v>25</v>
      </c>
      <c r="U281" s="8" t="s">
        <v>8290</v>
      </c>
      <c r="V281" s="21"/>
      <c r="W281" s="21"/>
    </row>
    <row r="282" spans="1:23" ht="26.25" thickBot="1">
      <c r="A282" s="8" t="s">
        <v>48</v>
      </c>
      <c r="B282" s="13" t="s">
        <v>783</v>
      </c>
      <c r="C282" s="8" t="s">
        <v>784</v>
      </c>
      <c r="D282" s="8"/>
      <c r="E282" s="8" t="s">
        <v>785</v>
      </c>
      <c r="F282" s="8" t="s">
        <v>36</v>
      </c>
      <c r="G282" s="9">
        <v>131</v>
      </c>
      <c r="H282" s="20">
        <v>9</v>
      </c>
      <c r="I282" s="8"/>
      <c r="J282" s="8" t="s">
        <v>78</v>
      </c>
      <c r="K282" s="17">
        <v>41136</v>
      </c>
      <c r="L282" s="9">
        <v>0</v>
      </c>
      <c r="M282" s="9">
        <v>0</v>
      </c>
      <c r="N282" s="9">
        <v>0</v>
      </c>
      <c r="O282" s="8"/>
      <c r="P282" s="9">
        <v>41136</v>
      </c>
      <c r="Q282" s="15">
        <v>23</v>
      </c>
      <c r="R282" s="9">
        <v>1728</v>
      </c>
      <c r="S282" s="8" t="s">
        <v>37</v>
      </c>
      <c r="T282" s="9">
        <v>1392</v>
      </c>
      <c r="U282" s="8" t="s">
        <v>8240</v>
      </c>
      <c r="V282" s="21"/>
      <c r="W282" s="21"/>
    </row>
    <row r="283" spans="1:23" ht="13.5" thickBot="1">
      <c r="A283" s="8" t="s">
        <v>48</v>
      </c>
      <c r="B283" s="8" t="s">
        <v>787</v>
      </c>
      <c r="C283" s="8" t="s">
        <v>788</v>
      </c>
      <c r="D283" s="8"/>
      <c r="E283" s="8" t="s">
        <v>789</v>
      </c>
      <c r="F283" s="8" t="s">
        <v>790</v>
      </c>
      <c r="G283" s="8">
        <v>6202</v>
      </c>
      <c r="H283" s="9">
        <v>17</v>
      </c>
      <c r="I283" s="8"/>
      <c r="J283" s="8" t="s">
        <v>78</v>
      </c>
      <c r="K283" s="17">
        <v>1643</v>
      </c>
      <c r="L283" s="9">
        <v>0</v>
      </c>
      <c r="M283" s="9">
        <v>0</v>
      </c>
      <c r="N283" s="9">
        <v>0</v>
      </c>
      <c r="O283" s="8"/>
      <c r="P283" s="9">
        <v>1643</v>
      </c>
      <c r="Q283" s="15">
        <v>34</v>
      </c>
      <c r="R283" s="9">
        <v>48</v>
      </c>
      <c r="S283" s="8" t="s">
        <v>40</v>
      </c>
      <c r="T283" s="17">
        <v>11</v>
      </c>
      <c r="U283" s="18" t="s">
        <v>10598</v>
      </c>
      <c r="V283" s="8"/>
      <c r="W283" s="8"/>
    </row>
    <row r="284" spans="1:23" ht="13.5" thickBot="1">
      <c r="A284" s="8" t="s">
        <v>48</v>
      </c>
      <c r="B284" s="8" t="s">
        <v>791</v>
      </c>
      <c r="C284" s="8" t="s">
        <v>792</v>
      </c>
      <c r="D284" s="8"/>
      <c r="E284" s="8" t="s">
        <v>793</v>
      </c>
      <c r="F284" s="8" t="s">
        <v>790</v>
      </c>
      <c r="G284" s="9">
        <v>6203</v>
      </c>
      <c r="H284" s="9">
        <v>18</v>
      </c>
      <c r="I284" s="8"/>
      <c r="J284" s="8" t="s">
        <v>78</v>
      </c>
      <c r="K284" s="17">
        <v>1410</v>
      </c>
      <c r="L284" s="9">
        <v>0</v>
      </c>
      <c r="M284" s="9">
        <v>0</v>
      </c>
      <c r="N284" s="9">
        <v>0</v>
      </c>
      <c r="O284" s="8"/>
      <c r="P284" s="9">
        <v>1410</v>
      </c>
      <c r="Q284" s="15">
        <v>29</v>
      </c>
      <c r="R284" s="9">
        <v>48</v>
      </c>
      <c r="S284" s="8" t="s">
        <v>40</v>
      </c>
      <c r="T284" s="28">
        <v>18</v>
      </c>
      <c r="U284" s="8" t="s">
        <v>10096</v>
      </c>
      <c r="V284" s="21"/>
      <c r="W284" s="40"/>
    </row>
    <row r="285" spans="1:23" ht="13.5" thickBot="1">
      <c r="A285" s="8" t="s">
        <v>48</v>
      </c>
      <c r="B285" s="8" t="s">
        <v>794</v>
      </c>
      <c r="C285" s="8" t="s">
        <v>795</v>
      </c>
      <c r="D285" s="8"/>
      <c r="E285" s="8" t="s">
        <v>796</v>
      </c>
      <c r="F285" s="8" t="s">
        <v>790</v>
      </c>
      <c r="G285" s="8">
        <v>5921</v>
      </c>
      <c r="H285" s="9">
        <v>19</v>
      </c>
      <c r="I285" s="8"/>
      <c r="J285" s="8" t="s">
        <v>78</v>
      </c>
      <c r="K285" s="17">
        <v>1363</v>
      </c>
      <c r="L285" s="9">
        <v>0</v>
      </c>
      <c r="M285" s="9">
        <v>0</v>
      </c>
      <c r="N285" s="9">
        <v>0</v>
      </c>
      <c r="O285" s="8"/>
      <c r="P285" s="9">
        <v>1363</v>
      </c>
      <c r="Q285" s="15">
        <v>28</v>
      </c>
      <c r="R285" s="9">
        <v>48</v>
      </c>
      <c r="S285" s="8" t="s">
        <v>40</v>
      </c>
      <c r="T285" s="9">
        <v>19</v>
      </c>
      <c r="U285" s="18" t="s">
        <v>8491</v>
      </c>
      <c r="V285" s="40"/>
      <c r="W285" s="40"/>
    </row>
    <row r="286" spans="1:23" ht="13.5" thickBot="1">
      <c r="A286" s="8" t="s">
        <v>48</v>
      </c>
      <c r="B286" s="8" t="s">
        <v>797</v>
      </c>
      <c r="C286" s="8" t="s">
        <v>798</v>
      </c>
      <c r="D286" s="8"/>
      <c r="E286" s="8" t="s">
        <v>799</v>
      </c>
      <c r="F286" s="8" t="s">
        <v>790</v>
      </c>
      <c r="G286" s="9">
        <v>6021</v>
      </c>
      <c r="H286" s="9">
        <v>20</v>
      </c>
      <c r="I286" s="8"/>
      <c r="J286" s="8" t="s">
        <v>78</v>
      </c>
      <c r="K286" s="17">
        <v>1277</v>
      </c>
      <c r="L286" s="9">
        <v>0</v>
      </c>
      <c r="M286" s="9">
        <v>0</v>
      </c>
      <c r="N286" s="9">
        <v>0</v>
      </c>
      <c r="O286" s="8"/>
      <c r="P286" s="9">
        <v>1277</v>
      </c>
      <c r="Q286" s="15">
        <v>26</v>
      </c>
      <c r="R286" s="9">
        <v>48</v>
      </c>
      <c r="S286" s="8" t="s">
        <v>40</v>
      </c>
      <c r="T286" s="28">
        <v>29</v>
      </c>
      <c r="U286" s="44" t="s">
        <v>10097</v>
      </c>
      <c r="V286" s="46"/>
      <c r="W286" s="40"/>
    </row>
    <row r="287" spans="1:23" ht="13.5" thickBot="1">
      <c r="A287" s="8" t="s">
        <v>48</v>
      </c>
      <c r="B287" s="13" t="s">
        <v>800</v>
      </c>
      <c r="C287" s="8" t="s">
        <v>801</v>
      </c>
      <c r="D287" s="8"/>
      <c r="E287" s="8" t="s">
        <v>774</v>
      </c>
      <c r="F287" s="8" t="s">
        <v>790</v>
      </c>
      <c r="G287" s="8">
        <v>6034</v>
      </c>
      <c r="H287" s="9">
        <v>21</v>
      </c>
      <c r="I287" s="8"/>
      <c r="J287" s="8" t="s">
        <v>78</v>
      </c>
      <c r="K287" s="17">
        <v>807</v>
      </c>
      <c r="L287" s="9">
        <v>0</v>
      </c>
      <c r="M287" s="9">
        <v>0</v>
      </c>
      <c r="N287" s="9">
        <v>0</v>
      </c>
      <c r="O287" s="8"/>
      <c r="P287" s="9">
        <v>807</v>
      </c>
      <c r="Q287" s="15">
        <v>16</v>
      </c>
      <c r="R287" s="9">
        <v>48</v>
      </c>
      <c r="S287" s="8" t="s">
        <v>40</v>
      </c>
      <c r="T287" s="17">
        <v>39</v>
      </c>
      <c r="U287" s="8" t="s">
        <v>11893</v>
      </c>
      <c r="V287" s="21"/>
      <c r="W287" s="40"/>
    </row>
    <row r="288" spans="1:23" ht="13.5" thickBot="1">
      <c r="A288" s="8" t="s">
        <v>48</v>
      </c>
      <c r="B288" s="8" t="s">
        <v>802</v>
      </c>
      <c r="C288" s="8" t="s">
        <v>803</v>
      </c>
      <c r="D288" s="8"/>
      <c r="E288" s="8" t="s">
        <v>526</v>
      </c>
      <c r="F288" s="8" t="s">
        <v>790</v>
      </c>
      <c r="G288" s="8">
        <v>6221</v>
      </c>
      <c r="H288" s="9">
        <v>22</v>
      </c>
      <c r="I288" s="8"/>
      <c r="J288" s="8" t="s">
        <v>78</v>
      </c>
      <c r="K288" s="17">
        <v>949</v>
      </c>
      <c r="L288" s="9">
        <v>0</v>
      </c>
      <c r="M288" s="9">
        <v>0</v>
      </c>
      <c r="N288" s="9">
        <v>0</v>
      </c>
      <c r="O288" s="8"/>
      <c r="P288" s="9">
        <v>949</v>
      </c>
      <c r="Q288" s="15">
        <v>19</v>
      </c>
      <c r="R288" s="9">
        <v>48</v>
      </c>
      <c r="S288" s="8" t="s">
        <v>40</v>
      </c>
      <c r="T288" s="9">
        <v>37</v>
      </c>
      <c r="U288" s="8" t="s">
        <v>8701</v>
      </c>
      <c r="V288" s="21"/>
      <c r="W288" s="40"/>
    </row>
    <row r="289" spans="1:23" ht="13.5" thickBot="1">
      <c r="A289" s="8" t="s">
        <v>48</v>
      </c>
      <c r="B289" s="8" t="s">
        <v>804</v>
      </c>
      <c r="C289" s="8" t="s">
        <v>805</v>
      </c>
      <c r="D289" s="8"/>
      <c r="E289" s="8" t="s">
        <v>806</v>
      </c>
      <c r="F289" s="8" t="s">
        <v>790</v>
      </c>
      <c r="G289" s="8">
        <v>6213</v>
      </c>
      <c r="H289" s="9">
        <v>23</v>
      </c>
      <c r="I289" s="8"/>
      <c r="J289" s="8" t="s">
        <v>78</v>
      </c>
      <c r="K289" s="17">
        <v>1137</v>
      </c>
      <c r="L289" s="9">
        <v>0</v>
      </c>
      <c r="M289" s="9">
        <v>0</v>
      </c>
      <c r="N289" s="9">
        <v>0</v>
      </c>
      <c r="O289" s="8"/>
      <c r="P289" s="9">
        <v>1137</v>
      </c>
      <c r="Q289" s="15">
        <v>23</v>
      </c>
      <c r="R289" s="9">
        <v>48</v>
      </c>
      <c r="S289" s="8" t="s">
        <v>40</v>
      </c>
      <c r="T289" s="9">
        <v>33</v>
      </c>
      <c r="U289" s="8" t="s">
        <v>10423</v>
      </c>
      <c r="V289" s="21"/>
      <c r="W289" s="8"/>
    </row>
    <row r="290" spans="1:23" ht="13.5" thickBot="1">
      <c r="A290" s="8" t="s">
        <v>48</v>
      </c>
      <c r="B290" s="8" t="s">
        <v>807</v>
      </c>
      <c r="C290" s="16" t="s">
        <v>808</v>
      </c>
      <c r="D290" s="8"/>
      <c r="E290" s="8" t="s">
        <v>622</v>
      </c>
      <c r="F290" s="8" t="s">
        <v>790</v>
      </c>
      <c r="G290" s="8">
        <v>6209</v>
      </c>
      <c r="H290" s="9">
        <v>24</v>
      </c>
      <c r="I290" s="8"/>
      <c r="J290" s="8" t="s">
        <v>78</v>
      </c>
      <c r="K290" s="17">
        <v>600</v>
      </c>
      <c r="L290" s="9">
        <v>0</v>
      </c>
      <c r="M290" s="9">
        <v>0</v>
      </c>
      <c r="N290" s="9">
        <v>0</v>
      </c>
      <c r="O290" s="8"/>
      <c r="P290" s="9">
        <v>600</v>
      </c>
      <c r="Q290" s="15">
        <v>12</v>
      </c>
      <c r="R290" s="9">
        <v>48</v>
      </c>
      <c r="S290" s="8" t="s">
        <v>40</v>
      </c>
      <c r="T290" s="9">
        <v>24</v>
      </c>
      <c r="U290" s="18" t="s">
        <v>10599</v>
      </c>
      <c r="V290" s="40"/>
      <c r="W290" s="8"/>
    </row>
    <row r="291" spans="1:23" ht="13.5" thickBot="1">
      <c r="A291" s="8" t="s">
        <v>48</v>
      </c>
      <c r="B291" s="13" t="s">
        <v>809</v>
      </c>
      <c r="C291" s="8" t="s">
        <v>810</v>
      </c>
      <c r="D291" s="8"/>
      <c r="E291" s="8" t="s">
        <v>542</v>
      </c>
      <c r="F291" s="8" t="s">
        <v>790</v>
      </c>
      <c r="G291" s="8">
        <v>6212</v>
      </c>
      <c r="H291" s="9">
        <v>25</v>
      </c>
      <c r="I291" s="8"/>
      <c r="J291" s="8" t="s">
        <v>78</v>
      </c>
      <c r="K291" s="24">
        <v>1046</v>
      </c>
      <c r="L291" s="9">
        <v>0</v>
      </c>
      <c r="M291" s="9">
        <v>0</v>
      </c>
      <c r="N291" s="9">
        <v>0</v>
      </c>
      <c r="O291" s="8"/>
      <c r="P291" s="9">
        <v>1046</v>
      </c>
      <c r="Q291" s="15">
        <v>21</v>
      </c>
      <c r="R291" s="9">
        <v>48</v>
      </c>
      <c r="S291" s="8" t="s">
        <v>40</v>
      </c>
      <c r="T291" s="9">
        <v>38</v>
      </c>
      <c r="U291" s="8" t="s">
        <v>10098</v>
      </c>
      <c r="V291" s="21"/>
      <c r="W291" s="18"/>
    </row>
    <row r="292" spans="1:23" ht="13.5" thickBot="1">
      <c r="A292" s="8" t="s">
        <v>811</v>
      </c>
      <c r="B292" s="13" t="s">
        <v>812</v>
      </c>
      <c r="C292" s="8" t="s">
        <v>12055</v>
      </c>
      <c r="D292" s="8" t="s">
        <v>91</v>
      </c>
      <c r="E292" s="8"/>
      <c r="F292" s="8" t="s">
        <v>813</v>
      </c>
      <c r="G292" s="9"/>
      <c r="H292" s="9">
        <v>1</v>
      </c>
      <c r="I292" s="8" t="s">
        <v>814</v>
      </c>
      <c r="J292" s="8" t="s">
        <v>78</v>
      </c>
      <c r="K292" s="24">
        <v>490</v>
      </c>
      <c r="L292" s="9">
        <v>0</v>
      </c>
      <c r="M292" s="9">
        <v>0</v>
      </c>
      <c r="N292" s="9">
        <v>0</v>
      </c>
      <c r="O292" s="8"/>
      <c r="P292" s="9">
        <v>490</v>
      </c>
      <c r="Q292" s="15">
        <v>0</v>
      </c>
      <c r="R292" s="9">
        <v>600</v>
      </c>
      <c r="S292" s="8" t="s">
        <v>37</v>
      </c>
      <c r="T292" s="29">
        <v>490</v>
      </c>
      <c r="U292" s="44" t="s">
        <v>10843</v>
      </c>
      <c r="V292" s="46">
        <v>45533</v>
      </c>
      <c r="W292" s="18">
        <v>45381</v>
      </c>
    </row>
    <row r="293" spans="1:23" ht="13.5" thickBot="1">
      <c r="A293" s="8" t="s">
        <v>811</v>
      </c>
      <c r="B293" s="8" t="s">
        <v>815</v>
      </c>
      <c r="C293" s="8" t="s">
        <v>12056</v>
      </c>
      <c r="D293" s="8" t="s">
        <v>91</v>
      </c>
      <c r="E293" s="8"/>
      <c r="F293" s="8" t="s">
        <v>813</v>
      </c>
      <c r="G293" s="8"/>
      <c r="H293" s="9">
        <v>2</v>
      </c>
      <c r="I293" s="8" t="s">
        <v>814</v>
      </c>
      <c r="J293" s="8" t="s">
        <v>78</v>
      </c>
      <c r="K293" s="17">
        <v>550</v>
      </c>
      <c r="L293" s="9">
        <v>0</v>
      </c>
      <c r="M293" s="9">
        <v>0</v>
      </c>
      <c r="N293" s="9">
        <v>0</v>
      </c>
      <c r="O293" s="8"/>
      <c r="P293" s="9">
        <v>550</v>
      </c>
      <c r="Q293" s="15">
        <v>0</v>
      </c>
      <c r="R293" s="9">
        <v>600</v>
      </c>
      <c r="S293" s="8" t="s">
        <v>37</v>
      </c>
      <c r="T293" s="17">
        <v>550</v>
      </c>
      <c r="U293" s="8" t="s">
        <v>8044</v>
      </c>
      <c r="V293" s="21">
        <v>45533</v>
      </c>
      <c r="W293" s="8">
        <v>45381</v>
      </c>
    </row>
    <row r="294" spans="1:23" ht="26.25" thickBot="1">
      <c r="A294" s="8" t="s">
        <v>811</v>
      </c>
      <c r="B294" s="8" t="s">
        <v>7889</v>
      </c>
      <c r="C294" s="8" t="s">
        <v>7890</v>
      </c>
      <c r="D294" s="8"/>
      <c r="E294" s="8" t="s">
        <v>7891</v>
      </c>
      <c r="F294" s="8" t="s">
        <v>36</v>
      </c>
      <c r="G294" s="8" t="s">
        <v>7892</v>
      </c>
      <c r="H294" s="9">
        <v>3</v>
      </c>
      <c r="I294" s="8" t="s">
        <v>6914</v>
      </c>
      <c r="J294" s="8" t="s">
        <v>78</v>
      </c>
      <c r="K294" s="17">
        <v>444</v>
      </c>
      <c r="L294" s="9">
        <v>0</v>
      </c>
      <c r="M294" s="9">
        <v>0</v>
      </c>
      <c r="N294" s="9">
        <v>0</v>
      </c>
      <c r="O294" s="8"/>
      <c r="P294" s="9">
        <v>444</v>
      </c>
      <c r="Q294" s="15">
        <v>6</v>
      </c>
      <c r="R294" s="9">
        <v>68</v>
      </c>
      <c r="S294" s="8" t="s">
        <v>37</v>
      </c>
      <c r="T294" s="29">
        <v>36</v>
      </c>
      <c r="U294" s="43" t="s">
        <v>11696</v>
      </c>
      <c r="V294" s="62">
        <v>45533</v>
      </c>
      <c r="W294" s="8"/>
    </row>
    <row r="295" spans="1:23" ht="26.25" thickBot="1">
      <c r="A295" s="8" t="s">
        <v>811</v>
      </c>
      <c r="B295" s="8" t="s">
        <v>7887</v>
      </c>
      <c r="C295" s="8" t="s">
        <v>7893</v>
      </c>
      <c r="D295" s="8"/>
      <c r="E295" s="8" t="s">
        <v>7894</v>
      </c>
      <c r="F295" s="8" t="s">
        <v>36</v>
      </c>
      <c r="G295" s="8" t="s">
        <v>7895</v>
      </c>
      <c r="H295" s="9">
        <v>4</v>
      </c>
      <c r="I295" s="8" t="s">
        <v>6914</v>
      </c>
      <c r="J295" s="8" t="s">
        <v>78</v>
      </c>
      <c r="K295" s="17">
        <v>0</v>
      </c>
      <c r="L295" s="9">
        <v>0</v>
      </c>
      <c r="M295" s="9">
        <v>0</v>
      </c>
      <c r="N295" s="9">
        <v>0</v>
      </c>
      <c r="O295" s="8"/>
      <c r="P295" s="9">
        <v>0</v>
      </c>
      <c r="Q295" s="15">
        <v>0</v>
      </c>
      <c r="R295" s="9">
        <v>68</v>
      </c>
      <c r="S295" s="8" t="s">
        <v>37</v>
      </c>
      <c r="T295" s="9">
        <v>0</v>
      </c>
      <c r="U295" s="18" t="s">
        <v>39</v>
      </c>
      <c r="V295" s="40">
        <v>45447</v>
      </c>
      <c r="W295" s="8"/>
    </row>
    <row r="296" spans="1:23" ht="26.25" thickBot="1">
      <c r="A296" s="8" t="s">
        <v>811</v>
      </c>
      <c r="B296" s="8" t="s">
        <v>8424</v>
      </c>
      <c r="C296" s="8" t="s">
        <v>12057</v>
      </c>
      <c r="D296" s="8" t="s">
        <v>91</v>
      </c>
      <c r="E296" s="8"/>
      <c r="F296" s="8" t="s">
        <v>36</v>
      </c>
      <c r="G296" s="8">
        <v>3557</v>
      </c>
      <c r="H296" s="9">
        <v>5</v>
      </c>
      <c r="I296" s="8" t="s">
        <v>252</v>
      </c>
      <c r="J296" s="8" t="s">
        <v>78</v>
      </c>
      <c r="K296" s="17">
        <v>338</v>
      </c>
      <c r="L296" s="9">
        <v>0</v>
      </c>
      <c r="M296" s="9">
        <v>0</v>
      </c>
      <c r="N296" s="9">
        <v>0</v>
      </c>
      <c r="O296" s="8"/>
      <c r="P296" s="9">
        <v>338</v>
      </c>
      <c r="Q296" s="15">
        <v>4</v>
      </c>
      <c r="R296" s="9">
        <v>72</v>
      </c>
      <c r="S296" s="8" t="s">
        <v>37</v>
      </c>
      <c r="T296" s="9">
        <v>50</v>
      </c>
      <c r="U296" s="18" t="s">
        <v>11473</v>
      </c>
      <c r="V296" s="40">
        <v>45533</v>
      </c>
      <c r="W296" s="40"/>
    </row>
    <row r="297" spans="1:23" ht="26.25" thickBot="1">
      <c r="A297" s="8" t="s">
        <v>811</v>
      </c>
      <c r="B297" s="8" t="s">
        <v>8425</v>
      </c>
      <c r="C297" s="8" t="s">
        <v>12058</v>
      </c>
      <c r="D297" s="8" t="s">
        <v>51</v>
      </c>
      <c r="E297" s="8"/>
      <c r="F297" s="8" t="s">
        <v>36</v>
      </c>
      <c r="G297" s="8">
        <v>3555</v>
      </c>
      <c r="H297" s="9">
        <v>6</v>
      </c>
      <c r="I297" s="8" t="s">
        <v>252</v>
      </c>
      <c r="J297" s="8" t="s">
        <v>78</v>
      </c>
      <c r="K297" s="17">
        <v>454</v>
      </c>
      <c r="L297" s="9">
        <v>0</v>
      </c>
      <c r="M297" s="9">
        <v>0</v>
      </c>
      <c r="N297" s="9">
        <v>0</v>
      </c>
      <c r="O297" s="8"/>
      <c r="P297" s="9">
        <v>454</v>
      </c>
      <c r="Q297" s="15">
        <v>3</v>
      </c>
      <c r="R297" s="9">
        <v>144</v>
      </c>
      <c r="S297" s="8" t="s">
        <v>37</v>
      </c>
      <c r="T297" s="9">
        <v>22</v>
      </c>
      <c r="U297" s="18" t="s">
        <v>12059</v>
      </c>
      <c r="V297" s="40">
        <v>45533</v>
      </c>
      <c r="W297" s="40"/>
    </row>
    <row r="298" spans="1:23" ht="13.5" thickBot="1">
      <c r="A298" s="8" t="s">
        <v>811</v>
      </c>
      <c r="B298" s="8" t="s">
        <v>8780</v>
      </c>
      <c r="C298" s="8" t="s">
        <v>12060</v>
      </c>
      <c r="D298" s="8"/>
      <c r="E298" s="8"/>
      <c r="F298" s="8" t="s">
        <v>212</v>
      </c>
      <c r="G298" s="8">
        <v>45001</v>
      </c>
      <c r="H298" s="9">
        <v>7</v>
      </c>
      <c r="I298" s="8" t="s">
        <v>8781</v>
      </c>
      <c r="J298" s="8" t="s">
        <v>214</v>
      </c>
      <c r="K298" s="17">
        <v>90</v>
      </c>
      <c r="L298" s="9">
        <v>0</v>
      </c>
      <c r="M298" s="9">
        <v>0</v>
      </c>
      <c r="N298" s="9">
        <v>0</v>
      </c>
      <c r="O298" s="8"/>
      <c r="P298" s="9">
        <v>90</v>
      </c>
      <c r="Q298" s="15">
        <v>1</v>
      </c>
      <c r="R298" s="9">
        <v>68</v>
      </c>
      <c r="S298" s="8" t="s">
        <v>37</v>
      </c>
      <c r="T298" s="9">
        <v>22</v>
      </c>
      <c r="U298" s="18" t="s">
        <v>12061</v>
      </c>
      <c r="V298" s="40">
        <v>45533</v>
      </c>
      <c r="W298" s="8"/>
    </row>
    <row r="299" spans="1:23" ht="13.5" thickBot="1">
      <c r="A299" s="8" t="s">
        <v>811</v>
      </c>
      <c r="B299" s="8" t="s">
        <v>8783</v>
      </c>
      <c r="C299" s="8" t="s">
        <v>12062</v>
      </c>
      <c r="D299" s="8" t="s">
        <v>91</v>
      </c>
      <c r="E299" s="8"/>
      <c r="F299" s="8" t="s">
        <v>212</v>
      </c>
      <c r="G299" s="8">
        <v>56182</v>
      </c>
      <c r="H299" s="9">
        <v>9</v>
      </c>
      <c r="I299" s="8" t="s">
        <v>8781</v>
      </c>
      <c r="J299" s="8" t="s">
        <v>214</v>
      </c>
      <c r="K299" s="30">
        <v>846</v>
      </c>
      <c r="L299" s="9">
        <v>0</v>
      </c>
      <c r="M299" s="9">
        <v>0</v>
      </c>
      <c r="N299" s="9">
        <v>0</v>
      </c>
      <c r="O299" s="8"/>
      <c r="P299" s="31">
        <v>846</v>
      </c>
      <c r="Q299" s="15">
        <v>8</v>
      </c>
      <c r="R299" s="9">
        <v>96</v>
      </c>
      <c r="S299" s="8" t="s">
        <v>37</v>
      </c>
      <c r="T299" s="9">
        <v>78</v>
      </c>
      <c r="U299" s="18" t="s">
        <v>12063</v>
      </c>
      <c r="V299" s="40">
        <v>45533</v>
      </c>
      <c r="W299" s="8"/>
    </row>
    <row r="300" spans="1:23" ht="13.5" thickBot="1">
      <c r="A300" s="8" t="s">
        <v>811</v>
      </c>
      <c r="B300" s="8" t="s">
        <v>8784</v>
      </c>
      <c r="C300" s="8" t="s">
        <v>12064</v>
      </c>
      <c r="D300" s="8" t="s">
        <v>91</v>
      </c>
      <c r="E300" s="8"/>
      <c r="F300" s="8" t="s">
        <v>212</v>
      </c>
      <c r="G300" s="8">
        <v>56183</v>
      </c>
      <c r="H300" s="9">
        <v>10</v>
      </c>
      <c r="I300" s="8" t="s">
        <v>8781</v>
      </c>
      <c r="J300" s="8" t="s">
        <v>214</v>
      </c>
      <c r="K300" s="17">
        <v>710</v>
      </c>
      <c r="L300" s="9">
        <v>0</v>
      </c>
      <c r="M300" s="9">
        <v>0</v>
      </c>
      <c r="N300" s="9">
        <v>0</v>
      </c>
      <c r="O300" s="8"/>
      <c r="P300" s="9">
        <v>710</v>
      </c>
      <c r="Q300" s="15">
        <v>7</v>
      </c>
      <c r="R300" s="9">
        <v>96</v>
      </c>
      <c r="S300" s="8" t="s">
        <v>37</v>
      </c>
      <c r="T300" s="9">
        <v>38</v>
      </c>
      <c r="U300" s="18" t="s">
        <v>12065</v>
      </c>
      <c r="V300" s="40">
        <v>45533</v>
      </c>
      <c r="W300" s="8"/>
    </row>
    <row r="301" spans="1:23" ht="13.5" thickBot="1">
      <c r="A301" s="8" t="s">
        <v>811</v>
      </c>
      <c r="B301" s="8" t="s">
        <v>8785</v>
      </c>
      <c r="C301" s="8" t="s">
        <v>12066</v>
      </c>
      <c r="D301" s="8" t="s">
        <v>91</v>
      </c>
      <c r="E301" s="8"/>
      <c r="F301" s="8" t="s">
        <v>212</v>
      </c>
      <c r="G301" s="8">
        <v>56181</v>
      </c>
      <c r="H301" s="9">
        <v>11</v>
      </c>
      <c r="I301" s="8" t="s">
        <v>8781</v>
      </c>
      <c r="J301" s="8" t="s">
        <v>214</v>
      </c>
      <c r="K301" s="17">
        <v>849</v>
      </c>
      <c r="L301" s="9">
        <v>0</v>
      </c>
      <c r="M301" s="9">
        <v>0</v>
      </c>
      <c r="N301" s="9">
        <v>0</v>
      </c>
      <c r="O301" s="8"/>
      <c r="P301" s="9">
        <v>849</v>
      </c>
      <c r="Q301" s="15">
        <v>8</v>
      </c>
      <c r="R301" s="9">
        <v>96</v>
      </c>
      <c r="S301" s="8" t="s">
        <v>37</v>
      </c>
      <c r="T301" s="9">
        <v>81</v>
      </c>
      <c r="U301" s="18" t="s">
        <v>12067</v>
      </c>
      <c r="V301" s="40">
        <v>45533</v>
      </c>
      <c r="W301" s="8"/>
    </row>
    <row r="302" spans="1:23" ht="13.5" thickBot="1">
      <c r="A302" s="8" t="s">
        <v>811</v>
      </c>
      <c r="B302" s="8" t="s">
        <v>8786</v>
      </c>
      <c r="C302" s="8" t="s">
        <v>12068</v>
      </c>
      <c r="D302" s="8" t="s">
        <v>91</v>
      </c>
      <c r="E302" s="8"/>
      <c r="F302" s="8" t="s">
        <v>212</v>
      </c>
      <c r="G302" s="8">
        <v>56184</v>
      </c>
      <c r="H302" s="9">
        <v>12</v>
      </c>
      <c r="I302" s="8" t="s">
        <v>8781</v>
      </c>
      <c r="J302" s="8" t="s">
        <v>214</v>
      </c>
      <c r="K302" s="17">
        <v>822</v>
      </c>
      <c r="L302" s="9">
        <v>0</v>
      </c>
      <c r="M302" s="9">
        <v>0</v>
      </c>
      <c r="N302" s="9">
        <v>0</v>
      </c>
      <c r="O302" s="8"/>
      <c r="P302" s="9">
        <v>822</v>
      </c>
      <c r="Q302" s="15">
        <v>8</v>
      </c>
      <c r="R302" s="9">
        <v>96</v>
      </c>
      <c r="S302" s="8" t="s">
        <v>37</v>
      </c>
      <c r="T302" s="9">
        <v>54</v>
      </c>
      <c r="U302" s="18" t="s">
        <v>12069</v>
      </c>
      <c r="V302" s="40">
        <v>45533</v>
      </c>
      <c r="W302" s="40"/>
    </row>
    <row r="303" spans="1:23" ht="13.5" thickBot="1">
      <c r="A303" s="8" t="s">
        <v>811</v>
      </c>
      <c r="B303" s="8" t="s">
        <v>8788</v>
      </c>
      <c r="C303" s="8" t="s">
        <v>12070</v>
      </c>
      <c r="D303" s="8" t="s">
        <v>91</v>
      </c>
      <c r="E303" s="8"/>
      <c r="F303" s="8" t="s">
        <v>212</v>
      </c>
      <c r="G303" s="8">
        <v>56172</v>
      </c>
      <c r="H303" s="9">
        <v>13</v>
      </c>
      <c r="I303" s="8" t="s">
        <v>8781</v>
      </c>
      <c r="J303" s="8" t="s">
        <v>214</v>
      </c>
      <c r="K303" s="17">
        <v>660</v>
      </c>
      <c r="L303" s="9">
        <v>0</v>
      </c>
      <c r="M303" s="9">
        <v>0</v>
      </c>
      <c r="N303" s="9">
        <v>0</v>
      </c>
      <c r="O303" s="8"/>
      <c r="P303" s="9">
        <v>660</v>
      </c>
      <c r="Q303" s="15">
        <v>6</v>
      </c>
      <c r="R303" s="9">
        <v>96</v>
      </c>
      <c r="S303" s="8" t="s">
        <v>37</v>
      </c>
      <c r="T303" s="9">
        <v>84</v>
      </c>
      <c r="U303" s="18" t="s">
        <v>12071</v>
      </c>
      <c r="V303" s="40">
        <v>45533</v>
      </c>
      <c r="W303" s="40"/>
    </row>
    <row r="304" spans="1:23" ht="13.5" thickBot="1">
      <c r="A304" s="8" t="s">
        <v>811</v>
      </c>
      <c r="B304" s="8" t="s">
        <v>8782</v>
      </c>
      <c r="C304" s="8" t="s">
        <v>12072</v>
      </c>
      <c r="D304" s="8"/>
      <c r="E304" s="8"/>
      <c r="F304" s="8" t="s">
        <v>212</v>
      </c>
      <c r="G304" s="8">
        <v>56199</v>
      </c>
      <c r="H304" s="9">
        <v>8</v>
      </c>
      <c r="I304" s="8" t="s">
        <v>8781</v>
      </c>
      <c r="J304" s="8" t="s">
        <v>214</v>
      </c>
      <c r="K304" s="17">
        <v>534</v>
      </c>
      <c r="L304" s="9">
        <v>0</v>
      </c>
      <c r="M304" s="9">
        <v>0</v>
      </c>
      <c r="N304" s="9">
        <v>0</v>
      </c>
      <c r="O304" s="8"/>
      <c r="P304" s="9">
        <v>534</v>
      </c>
      <c r="Q304" s="15">
        <v>7</v>
      </c>
      <c r="R304" s="9">
        <v>68</v>
      </c>
      <c r="S304" s="8" t="s">
        <v>37</v>
      </c>
      <c r="T304" s="9">
        <v>58</v>
      </c>
      <c r="U304" s="18" t="s">
        <v>12073</v>
      </c>
      <c r="V304" s="40">
        <v>45533</v>
      </c>
      <c r="W304" s="40"/>
    </row>
    <row r="305" spans="1:24" ht="64.5" thickBot="1">
      <c r="A305" s="8" t="s">
        <v>50</v>
      </c>
      <c r="B305" s="8" t="s">
        <v>823</v>
      </c>
      <c r="C305" s="8" t="s">
        <v>824</v>
      </c>
      <c r="D305" s="8" t="s">
        <v>52</v>
      </c>
      <c r="E305" s="8"/>
      <c r="F305" s="8" t="s">
        <v>825</v>
      </c>
      <c r="G305" s="8">
        <v>1</v>
      </c>
      <c r="H305" s="9">
        <v>1</v>
      </c>
      <c r="I305" s="8" t="s">
        <v>826</v>
      </c>
      <c r="J305" s="8" t="s">
        <v>78</v>
      </c>
      <c r="K305" s="17">
        <v>87</v>
      </c>
      <c r="L305" s="9">
        <v>0</v>
      </c>
      <c r="M305" s="9">
        <v>0</v>
      </c>
      <c r="N305" s="9">
        <v>0</v>
      </c>
      <c r="O305" s="8"/>
      <c r="P305" s="9">
        <v>87</v>
      </c>
      <c r="Q305" s="15">
        <v>1</v>
      </c>
      <c r="R305" s="9">
        <v>72</v>
      </c>
      <c r="S305" s="8" t="s">
        <v>37</v>
      </c>
      <c r="T305" s="17">
        <v>15</v>
      </c>
      <c r="U305" s="18" t="s">
        <v>8341</v>
      </c>
      <c r="V305" s="40">
        <v>45372</v>
      </c>
      <c r="W305" s="40" t="s">
        <v>8217</v>
      </c>
      <c r="X305" t="e">
        <v>#N/A</v>
      </c>
    </row>
    <row r="306" spans="1:24" ht="64.5" thickBot="1">
      <c r="A306" s="8" t="s">
        <v>50</v>
      </c>
      <c r="B306" s="8" t="s">
        <v>848</v>
      </c>
      <c r="C306" s="8" t="s">
        <v>849</v>
      </c>
      <c r="D306" s="8" t="s">
        <v>51</v>
      </c>
      <c r="E306" s="8"/>
      <c r="F306" s="8" t="s">
        <v>825</v>
      </c>
      <c r="G306" s="8">
        <v>2</v>
      </c>
      <c r="H306" s="9">
        <v>2</v>
      </c>
      <c r="I306" s="8" t="s">
        <v>826</v>
      </c>
      <c r="J306" s="8" t="s">
        <v>78</v>
      </c>
      <c r="K306" s="17">
        <v>6</v>
      </c>
      <c r="L306" s="9">
        <v>0</v>
      </c>
      <c r="M306" s="9">
        <v>0</v>
      </c>
      <c r="N306" s="9">
        <v>0</v>
      </c>
      <c r="O306" s="8"/>
      <c r="P306" s="9">
        <v>6</v>
      </c>
      <c r="Q306" s="15">
        <v>0</v>
      </c>
      <c r="R306" s="9">
        <v>96</v>
      </c>
      <c r="S306" s="8" t="s">
        <v>37</v>
      </c>
      <c r="T306" s="29">
        <v>6</v>
      </c>
      <c r="U306" s="18" t="s">
        <v>7933</v>
      </c>
      <c r="V306" s="40">
        <v>45355</v>
      </c>
      <c r="W306" s="8" t="s">
        <v>8217</v>
      </c>
      <c r="X306" t="e">
        <v>#N/A</v>
      </c>
    </row>
    <row r="307" spans="1:24" ht="64.5" thickBot="1">
      <c r="A307" s="8" t="s">
        <v>50</v>
      </c>
      <c r="B307" s="8" t="s">
        <v>850</v>
      </c>
      <c r="C307" s="8" t="s">
        <v>851</v>
      </c>
      <c r="D307" s="8" t="s">
        <v>51</v>
      </c>
      <c r="E307" s="8"/>
      <c r="F307" s="8" t="s">
        <v>825</v>
      </c>
      <c r="G307" s="8">
        <v>1</v>
      </c>
      <c r="H307" s="9">
        <v>3</v>
      </c>
      <c r="I307" s="8" t="s">
        <v>826</v>
      </c>
      <c r="J307" s="8" t="s">
        <v>78</v>
      </c>
      <c r="K307" s="17">
        <v>106</v>
      </c>
      <c r="L307" s="9">
        <v>0</v>
      </c>
      <c r="M307" s="9">
        <v>0</v>
      </c>
      <c r="N307" s="9">
        <v>0</v>
      </c>
      <c r="O307" s="8"/>
      <c r="P307" s="9">
        <v>106</v>
      </c>
      <c r="Q307" s="15">
        <v>1</v>
      </c>
      <c r="R307" s="9">
        <v>96</v>
      </c>
      <c r="S307" s="8" t="s">
        <v>37</v>
      </c>
      <c r="T307" s="29">
        <v>10</v>
      </c>
      <c r="U307" s="18" t="s">
        <v>11894</v>
      </c>
      <c r="V307" s="40">
        <v>45364</v>
      </c>
      <c r="W307" s="8" t="s">
        <v>8217</v>
      </c>
    </row>
    <row r="308" spans="1:24" ht="64.5" thickBot="1">
      <c r="A308" s="8" t="s">
        <v>50</v>
      </c>
      <c r="B308" s="8" t="s">
        <v>833</v>
      </c>
      <c r="C308" s="8" t="s">
        <v>834</v>
      </c>
      <c r="D308" s="8" t="s">
        <v>52</v>
      </c>
      <c r="E308" s="8"/>
      <c r="F308" s="8" t="s">
        <v>36</v>
      </c>
      <c r="G308" s="8">
        <v>2</v>
      </c>
      <c r="H308" s="9">
        <v>4</v>
      </c>
      <c r="I308" s="8" t="s">
        <v>826</v>
      </c>
      <c r="J308" s="8" t="s">
        <v>78</v>
      </c>
      <c r="K308" s="17">
        <v>46</v>
      </c>
      <c r="L308" s="9">
        <v>0</v>
      </c>
      <c r="M308" s="9">
        <v>0</v>
      </c>
      <c r="N308" s="9">
        <v>0</v>
      </c>
      <c r="O308" s="8"/>
      <c r="P308" s="9">
        <v>46</v>
      </c>
      <c r="Q308" s="15">
        <v>0</v>
      </c>
      <c r="R308" s="9">
        <v>72</v>
      </c>
      <c r="S308" s="8" t="s">
        <v>37</v>
      </c>
      <c r="T308" s="9">
        <v>46</v>
      </c>
      <c r="U308" s="18" t="s">
        <v>7966</v>
      </c>
      <c r="V308" s="40">
        <v>45366</v>
      </c>
      <c r="W308" s="8" t="s">
        <v>8217</v>
      </c>
    </row>
    <row r="309" spans="1:24" ht="13.5" thickBot="1">
      <c r="A309" s="8" t="s">
        <v>50</v>
      </c>
      <c r="B309" s="8" t="s">
        <v>6674</v>
      </c>
      <c r="C309" s="8" t="s">
        <v>6246</v>
      </c>
      <c r="D309" s="8" t="s">
        <v>42</v>
      </c>
      <c r="E309" s="8" t="s">
        <v>133</v>
      </c>
      <c r="F309" s="8" t="s">
        <v>36</v>
      </c>
      <c r="G309" s="8"/>
      <c r="H309" s="9">
        <v>5</v>
      </c>
      <c r="I309" s="8" t="s">
        <v>699</v>
      </c>
      <c r="J309" s="8" t="s">
        <v>78</v>
      </c>
      <c r="K309" s="17">
        <v>-165</v>
      </c>
      <c r="L309" s="9">
        <v>0</v>
      </c>
      <c r="M309" s="9">
        <v>0</v>
      </c>
      <c r="N309" s="9">
        <v>0</v>
      </c>
      <c r="O309" s="8"/>
      <c r="P309" s="9">
        <v>-165</v>
      </c>
      <c r="Q309" s="15">
        <v>0</v>
      </c>
      <c r="R309" s="9">
        <v>2000</v>
      </c>
      <c r="S309" s="8" t="s">
        <v>37</v>
      </c>
      <c r="T309" s="9">
        <v>-165</v>
      </c>
      <c r="U309" s="18" t="s">
        <v>12074</v>
      </c>
      <c r="V309" s="40">
        <v>45415</v>
      </c>
      <c r="W309" s="8"/>
    </row>
    <row r="310" spans="1:24" ht="13.5" thickBot="1">
      <c r="A310" s="8" t="s">
        <v>50</v>
      </c>
      <c r="B310" s="8" t="s">
        <v>11474</v>
      </c>
      <c r="C310" s="8" t="s">
        <v>11475</v>
      </c>
      <c r="D310" s="8" t="s">
        <v>51</v>
      </c>
      <c r="E310" s="8"/>
      <c r="F310" s="8" t="s">
        <v>36</v>
      </c>
      <c r="G310" s="8">
        <v>2008</v>
      </c>
      <c r="H310" s="9">
        <v>6</v>
      </c>
      <c r="I310" s="8" t="s">
        <v>3001</v>
      </c>
      <c r="J310" s="8" t="s">
        <v>78</v>
      </c>
      <c r="K310" s="17">
        <v>312</v>
      </c>
      <c r="L310" s="9">
        <v>0</v>
      </c>
      <c r="M310" s="9">
        <v>0</v>
      </c>
      <c r="N310" s="9">
        <v>0</v>
      </c>
      <c r="O310" s="8"/>
      <c r="P310" s="9">
        <v>312</v>
      </c>
      <c r="Q310" s="15">
        <v>4</v>
      </c>
      <c r="R310" s="9">
        <v>72</v>
      </c>
      <c r="S310" s="8" t="s">
        <v>37</v>
      </c>
      <c r="T310" s="9">
        <v>24</v>
      </c>
      <c r="U310" s="18" t="s">
        <v>11898</v>
      </c>
      <c r="V310" s="40" t="s">
        <v>12075</v>
      </c>
      <c r="W310" s="8"/>
    </row>
    <row r="311" spans="1:24" ht="26.25" thickBot="1">
      <c r="A311" s="8" t="s">
        <v>50</v>
      </c>
      <c r="B311" s="8" t="s">
        <v>6804</v>
      </c>
      <c r="C311" s="8" t="s">
        <v>7632</v>
      </c>
      <c r="D311" s="8" t="s">
        <v>51</v>
      </c>
      <c r="E311" s="8"/>
      <c r="F311" s="8" t="s">
        <v>196</v>
      </c>
      <c r="G311" s="8"/>
      <c r="H311" s="9">
        <v>7</v>
      </c>
      <c r="I311" s="8" t="s">
        <v>252</v>
      </c>
      <c r="J311" s="8" t="s">
        <v>78</v>
      </c>
      <c r="K311" s="17">
        <v>246</v>
      </c>
      <c r="L311" s="9">
        <v>0</v>
      </c>
      <c r="M311" s="9">
        <v>0</v>
      </c>
      <c r="N311" s="9">
        <v>0</v>
      </c>
      <c r="O311" s="8"/>
      <c r="P311" s="9">
        <v>246</v>
      </c>
      <c r="Q311" s="15">
        <v>3</v>
      </c>
      <c r="R311" s="9">
        <v>66</v>
      </c>
      <c r="S311" s="8" t="s">
        <v>37</v>
      </c>
      <c r="T311" s="9">
        <v>48</v>
      </c>
      <c r="U311" s="18" t="s">
        <v>12076</v>
      </c>
      <c r="V311" s="40">
        <v>45419</v>
      </c>
      <c r="W311" s="8"/>
    </row>
    <row r="312" spans="1:24" ht="13.5" thickBot="1">
      <c r="A312" s="8" t="s">
        <v>50</v>
      </c>
      <c r="B312" s="8" t="s">
        <v>7633</v>
      </c>
      <c r="C312" s="8" t="s">
        <v>4958</v>
      </c>
      <c r="D312" s="8" t="s">
        <v>52</v>
      </c>
      <c r="E312" s="8" t="s">
        <v>7303</v>
      </c>
      <c r="F312" s="8" t="s">
        <v>196</v>
      </c>
      <c r="G312" s="8"/>
      <c r="H312" s="9">
        <v>8</v>
      </c>
      <c r="I312" s="8"/>
      <c r="J312" s="8" t="s">
        <v>78</v>
      </c>
      <c r="K312" s="17">
        <v>13</v>
      </c>
      <c r="L312" s="9">
        <v>0</v>
      </c>
      <c r="M312" s="9">
        <v>0</v>
      </c>
      <c r="N312" s="9">
        <v>0</v>
      </c>
      <c r="O312" s="8"/>
      <c r="P312" s="9">
        <v>13</v>
      </c>
      <c r="Q312" s="15">
        <v>0</v>
      </c>
      <c r="R312" s="9">
        <v>54</v>
      </c>
      <c r="S312" s="8" t="s">
        <v>37</v>
      </c>
      <c r="T312" s="9">
        <v>13</v>
      </c>
      <c r="U312" s="18" t="s">
        <v>10467</v>
      </c>
      <c r="V312" s="40">
        <v>45439</v>
      </c>
      <c r="W312" s="8"/>
    </row>
    <row r="313" spans="1:24" ht="64.5" thickBot="1">
      <c r="A313" s="8" t="s">
        <v>50</v>
      </c>
      <c r="B313" s="8" t="s">
        <v>846</v>
      </c>
      <c r="C313" s="8" t="s">
        <v>847</v>
      </c>
      <c r="D313" s="8" t="s">
        <v>52</v>
      </c>
      <c r="E313" s="8" t="s">
        <v>845</v>
      </c>
      <c r="F313" s="8" t="s">
        <v>825</v>
      </c>
      <c r="G313" s="8"/>
      <c r="H313" s="9">
        <v>9</v>
      </c>
      <c r="I313" s="8"/>
      <c r="J313" s="8" t="s">
        <v>78</v>
      </c>
      <c r="K313" s="17">
        <v>559</v>
      </c>
      <c r="L313" s="9">
        <v>0</v>
      </c>
      <c r="M313" s="9">
        <v>0</v>
      </c>
      <c r="N313" s="9">
        <v>0</v>
      </c>
      <c r="O313" s="8"/>
      <c r="P313" s="9">
        <v>559</v>
      </c>
      <c r="Q313" s="15">
        <v>7</v>
      </c>
      <c r="R313" s="9">
        <v>72</v>
      </c>
      <c r="S313" s="8" t="s">
        <v>37</v>
      </c>
      <c r="T313" s="9">
        <v>55</v>
      </c>
      <c r="U313" s="18" t="s">
        <v>12077</v>
      </c>
      <c r="V313" s="40">
        <v>45372</v>
      </c>
      <c r="W313" s="8" t="s">
        <v>8217</v>
      </c>
    </row>
    <row r="314" spans="1:24" ht="13.5" thickBot="1">
      <c r="A314" s="8" t="s">
        <v>50</v>
      </c>
      <c r="B314" s="8" t="s">
        <v>7634</v>
      </c>
      <c r="C314" s="8" t="s">
        <v>842</v>
      </c>
      <c r="D314" s="8" t="s">
        <v>51</v>
      </c>
      <c r="E314" s="8" t="s">
        <v>843</v>
      </c>
      <c r="F314" s="8" t="s">
        <v>825</v>
      </c>
      <c r="G314" s="8"/>
      <c r="H314" s="9">
        <v>10</v>
      </c>
      <c r="I314" s="8"/>
      <c r="J314" s="8" t="s">
        <v>78</v>
      </c>
      <c r="K314" s="17">
        <v>2259</v>
      </c>
      <c r="L314" s="9">
        <v>0</v>
      </c>
      <c r="M314" s="9">
        <v>0</v>
      </c>
      <c r="N314" s="9">
        <v>0</v>
      </c>
      <c r="O314" s="8"/>
      <c r="P314" s="9">
        <v>2259</v>
      </c>
      <c r="Q314" s="15">
        <v>23</v>
      </c>
      <c r="R314" s="9">
        <v>96</v>
      </c>
      <c r="S314" s="8" t="s">
        <v>37</v>
      </c>
      <c r="T314" s="29">
        <v>51</v>
      </c>
      <c r="U314" s="43" t="s">
        <v>12078</v>
      </c>
      <c r="V314" s="62"/>
      <c r="W314" s="8"/>
    </row>
    <row r="315" spans="1:24" ht="13.5" thickBot="1">
      <c r="A315" s="8" t="s">
        <v>50</v>
      </c>
      <c r="B315" s="8" t="s">
        <v>7635</v>
      </c>
      <c r="C315" s="8" t="s">
        <v>827</v>
      </c>
      <c r="D315" s="8" t="s">
        <v>51</v>
      </c>
      <c r="E315" s="8"/>
      <c r="F315" s="8" t="s">
        <v>828</v>
      </c>
      <c r="G315" s="8">
        <v>2006</v>
      </c>
      <c r="H315" s="9">
        <v>11</v>
      </c>
      <c r="I315" s="8"/>
      <c r="J315" s="8" t="s">
        <v>78</v>
      </c>
      <c r="K315" s="17">
        <v>336</v>
      </c>
      <c r="L315" s="9">
        <v>0</v>
      </c>
      <c r="M315" s="9">
        <v>0</v>
      </c>
      <c r="N315" s="9">
        <v>0</v>
      </c>
      <c r="O315" s="8"/>
      <c r="P315" s="9">
        <v>336</v>
      </c>
      <c r="Q315" s="15">
        <v>4</v>
      </c>
      <c r="R315" s="9">
        <v>72</v>
      </c>
      <c r="S315" s="8" t="s">
        <v>37</v>
      </c>
      <c r="T315" s="29">
        <v>48</v>
      </c>
      <c r="U315" s="43" t="s">
        <v>10339</v>
      </c>
      <c r="V315" s="62"/>
      <c r="W315" s="8"/>
    </row>
    <row r="316" spans="1:24" ht="13.5" thickBot="1">
      <c r="A316" s="8" t="s">
        <v>50</v>
      </c>
      <c r="B316" s="8" t="s">
        <v>7636</v>
      </c>
      <c r="C316" s="8" t="s">
        <v>831</v>
      </c>
      <c r="D316" s="8" t="s">
        <v>51</v>
      </c>
      <c r="E316" s="8" t="s">
        <v>832</v>
      </c>
      <c r="F316" s="8" t="s">
        <v>36</v>
      </c>
      <c r="G316" s="8">
        <v>913</v>
      </c>
      <c r="H316" s="9">
        <v>12</v>
      </c>
      <c r="I316" s="8"/>
      <c r="J316" s="8" t="s">
        <v>78</v>
      </c>
      <c r="K316" s="17">
        <v>65</v>
      </c>
      <c r="L316" s="9">
        <v>0</v>
      </c>
      <c r="M316" s="9">
        <v>0</v>
      </c>
      <c r="N316" s="9">
        <v>0</v>
      </c>
      <c r="O316" s="8"/>
      <c r="P316" s="9">
        <v>65</v>
      </c>
      <c r="Q316" s="15">
        <v>0</v>
      </c>
      <c r="R316" s="9">
        <v>72</v>
      </c>
      <c r="S316" s="8" t="s">
        <v>37</v>
      </c>
      <c r="T316" s="9">
        <v>65</v>
      </c>
      <c r="U316" s="18" t="s">
        <v>8998</v>
      </c>
      <c r="V316" s="40"/>
      <c r="W316" s="8"/>
      <c r="X316" t="s">
        <v>8997</v>
      </c>
    </row>
    <row r="317" spans="1:24" ht="64.5" thickBot="1">
      <c r="A317" s="8" t="s">
        <v>50</v>
      </c>
      <c r="B317" s="8" t="s">
        <v>7637</v>
      </c>
      <c r="C317" s="8" t="s">
        <v>835</v>
      </c>
      <c r="D317" s="8" t="s">
        <v>52</v>
      </c>
      <c r="E317" s="8"/>
      <c r="F317" s="8" t="s">
        <v>36</v>
      </c>
      <c r="G317" s="8">
        <v>93834</v>
      </c>
      <c r="H317" s="9">
        <v>13</v>
      </c>
      <c r="I317" s="8"/>
      <c r="J317" s="8" t="s">
        <v>78</v>
      </c>
      <c r="K317" s="17">
        <v>-62</v>
      </c>
      <c r="L317" s="9">
        <v>0</v>
      </c>
      <c r="M317" s="9">
        <v>0</v>
      </c>
      <c r="N317" s="9">
        <v>0</v>
      </c>
      <c r="O317" s="8"/>
      <c r="P317" s="9">
        <v>-62</v>
      </c>
      <c r="Q317" s="15">
        <v>0</v>
      </c>
      <c r="R317" s="9">
        <v>96</v>
      </c>
      <c r="S317" s="8" t="s">
        <v>37</v>
      </c>
      <c r="T317" s="9">
        <v>-62</v>
      </c>
      <c r="U317" s="18" t="s">
        <v>10476</v>
      </c>
      <c r="V317" s="40">
        <v>45371</v>
      </c>
      <c r="W317" s="8" t="s">
        <v>8217</v>
      </c>
    </row>
    <row r="318" spans="1:24" ht="13.5" thickBot="1">
      <c r="A318" s="8" t="s">
        <v>50</v>
      </c>
      <c r="B318" s="8" t="s">
        <v>829</v>
      </c>
      <c r="C318" s="8" t="s">
        <v>830</v>
      </c>
      <c r="D318" s="8"/>
      <c r="E318" s="8"/>
      <c r="F318" s="8" t="s">
        <v>36</v>
      </c>
      <c r="G318" s="8"/>
      <c r="H318" s="9"/>
      <c r="I318" s="8"/>
      <c r="J318" s="8" t="s">
        <v>78</v>
      </c>
      <c r="K318" s="17">
        <v>360</v>
      </c>
      <c r="L318" s="9">
        <v>0</v>
      </c>
      <c r="M318" s="9">
        <v>0</v>
      </c>
      <c r="N318" s="9">
        <v>0</v>
      </c>
      <c r="O318" s="8"/>
      <c r="P318" s="9">
        <v>360</v>
      </c>
      <c r="Q318" s="15">
        <v>2</v>
      </c>
      <c r="R318" s="9">
        <v>180</v>
      </c>
      <c r="S318" s="8" t="s">
        <v>37</v>
      </c>
      <c r="T318" s="9">
        <v>0</v>
      </c>
      <c r="U318" s="18" t="s">
        <v>152</v>
      </c>
      <c r="V318" s="40"/>
      <c r="W318" s="8"/>
    </row>
    <row r="319" spans="1:24" ht="13.5" thickBot="1">
      <c r="A319" s="8" t="s">
        <v>50</v>
      </c>
      <c r="B319" s="13" t="s">
        <v>836</v>
      </c>
      <c r="C319" s="8" t="s">
        <v>837</v>
      </c>
      <c r="D319" s="8" t="s">
        <v>51</v>
      </c>
      <c r="E319" s="8" t="s">
        <v>838</v>
      </c>
      <c r="F319" s="8" t="s">
        <v>813</v>
      </c>
      <c r="G319" s="8"/>
      <c r="H319" s="20"/>
      <c r="I319" s="8"/>
      <c r="J319" s="8" t="s">
        <v>78</v>
      </c>
      <c r="K319" s="17">
        <v>72</v>
      </c>
      <c r="L319" s="9">
        <v>0</v>
      </c>
      <c r="M319" s="9">
        <v>0</v>
      </c>
      <c r="N319" s="9">
        <v>0</v>
      </c>
      <c r="O319" s="8"/>
      <c r="P319" s="9">
        <v>72</v>
      </c>
      <c r="Q319" s="15">
        <v>1</v>
      </c>
      <c r="R319" s="9">
        <v>72</v>
      </c>
      <c r="S319" s="8" t="s">
        <v>37</v>
      </c>
      <c r="T319" s="9">
        <v>0</v>
      </c>
      <c r="U319" s="8" t="s">
        <v>102</v>
      </c>
      <c r="V319" s="21"/>
      <c r="W319" s="21"/>
    </row>
    <row r="320" spans="1:24" ht="13.5" thickBot="1">
      <c r="A320" s="8" t="s">
        <v>50</v>
      </c>
      <c r="B320" s="13" t="s">
        <v>836</v>
      </c>
      <c r="C320" s="8" t="s">
        <v>839</v>
      </c>
      <c r="D320" s="8" t="s">
        <v>51</v>
      </c>
      <c r="E320" s="8" t="s">
        <v>476</v>
      </c>
      <c r="F320" s="8" t="s">
        <v>813</v>
      </c>
      <c r="G320" s="8"/>
      <c r="H320" s="20"/>
      <c r="I320" s="8"/>
      <c r="J320" s="8" t="s">
        <v>78</v>
      </c>
      <c r="K320" s="17">
        <v>72</v>
      </c>
      <c r="L320" s="9">
        <v>0</v>
      </c>
      <c r="M320" s="9">
        <v>0</v>
      </c>
      <c r="N320" s="9">
        <v>0</v>
      </c>
      <c r="O320" s="8"/>
      <c r="P320" s="9">
        <v>72</v>
      </c>
      <c r="Q320" s="15">
        <v>1</v>
      </c>
      <c r="R320" s="9">
        <v>72</v>
      </c>
      <c r="S320" s="8" t="s">
        <v>37</v>
      </c>
      <c r="T320" s="9">
        <v>0</v>
      </c>
      <c r="U320" s="8" t="s">
        <v>102</v>
      </c>
      <c r="V320" s="21"/>
      <c r="W320" s="21"/>
    </row>
    <row r="321" spans="1:23" ht="13.5" thickBot="1">
      <c r="A321" s="8" t="s">
        <v>50</v>
      </c>
      <c r="B321" s="8" t="s">
        <v>836</v>
      </c>
      <c r="C321" s="18" t="s">
        <v>840</v>
      </c>
      <c r="D321" s="8" t="s">
        <v>51</v>
      </c>
      <c r="E321" s="8" t="s">
        <v>841</v>
      </c>
      <c r="F321" s="8" t="s">
        <v>813</v>
      </c>
      <c r="G321" s="8"/>
      <c r="H321" s="20"/>
      <c r="I321" s="8"/>
      <c r="J321" s="8" t="s">
        <v>78</v>
      </c>
      <c r="K321" s="17">
        <v>72</v>
      </c>
      <c r="L321" s="9">
        <v>0</v>
      </c>
      <c r="M321" s="9">
        <v>0</v>
      </c>
      <c r="N321" s="9">
        <v>0</v>
      </c>
      <c r="O321" s="8"/>
      <c r="P321" s="9">
        <v>72</v>
      </c>
      <c r="Q321" s="15">
        <v>1</v>
      </c>
      <c r="R321" s="9">
        <v>72</v>
      </c>
      <c r="S321" s="8" t="s">
        <v>37</v>
      </c>
      <c r="T321" s="9">
        <v>0</v>
      </c>
      <c r="U321" s="8" t="s">
        <v>102</v>
      </c>
      <c r="V321" s="21"/>
      <c r="W321" s="8"/>
    </row>
    <row r="322" spans="1:23" ht="13.5" thickBot="1">
      <c r="A322" s="8" t="s">
        <v>50</v>
      </c>
      <c r="B322" s="8" t="s">
        <v>7638</v>
      </c>
      <c r="C322" s="8" t="s">
        <v>844</v>
      </c>
      <c r="D322" s="8" t="s">
        <v>51</v>
      </c>
      <c r="E322" s="8" t="s">
        <v>845</v>
      </c>
      <c r="F322" s="8" t="s">
        <v>825</v>
      </c>
      <c r="G322" s="8"/>
      <c r="H322" s="20">
        <v>14</v>
      </c>
      <c r="I322" s="8"/>
      <c r="J322" s="8" t="s">
        <v>78</v>
      </c>
      <c r="K322" s="17">
        <v>4884</v>
      </c>
      <c r="L322" s="9">
        <v>0</v>
      </c>
      <c r="M322" s="9">
        <v>0</v>
      </c>
      <c r="N322" s="9">
        <v>0</v>
      </c>
      <c r="O322" s="8"/>
      <c r="P322" s="9">
        <v>4884</v>
      </c>
      <c r="Q322" s="15">
        <v>50</v>
      </c>
      <c r="R322" s="9">
        <v>96</v>
      </c>
      <c r="S322" s="8" t="s">
        <v>37</v>
      </c>
      <c r="T322" s="17">
        <v>84</v>
      </c>
      <c r="U322" s="8" t="s">
        <v>11895</v>
      </c>
      <c r="V322" s="21">
        <v>45440</v>
      </c>
      <c r="W322" s="8"/>
    </row>
    <row r="323" spans="1:23" ht="13.5" thickBot="1">
      <c r="A323" s="8" t="s">
        <v>50</v>
      </c>
      <c r="B323" s="8" t="s">
        <v>816</v>
      </c>
      <c r="C323" s="8" t="s">
        <v>817</v>
      </c>
      <c r="D323" s="8"/>
      <c r="E323" s="8"/>
      <c r="F323" s="8"/>
      <c r="G323" s="8"/>
      <c r="H323" s="20"/>
      <c r="I323" s="8"/>
      <c r="J323" s="8" t="s">
        <v>78</v>
      </c>
      <c r="K323" s="17">
        <v>296</v>
      </c>
      <c r="L323" s="9">
        <v>0</v>
      </c>
      <c r="M323" s="9">
        <v>0</v>
      </c>
      <c r="N323" s="9">
        <v>0</v>
      </c>
      <c r="O323" s="8"/>
      <c r="P323" s="9">
        <v>296</v>
      </c>
      <c r="Q323" s="15">
        <v>1</v>
      </c>
      <c r="R323" s="9">
        <v>296</v>
      </c>
      <c r="S323" s="8" t="s">
        <v>37</v>
      </c>
      <c r="T323" s="9">
        <v>0</v>
      </c>
      <c r="U323" s="8" t="s">
        <v>102</v>
      </c>
      <c r="V323" s="21"/>
      <c r="W323" s="8"/>
    </row>
    <row r="324" spans="1:23" ht="13.5" thickBot="1">
      <c r="A324" s="8" t="s">
        <v>50</v>
      </c>
      <c r="B324" s="8" t="s">
        <v>816</v>
      </c>
      <c r="C324" s="8" t="s">
        <v>818</v>
      </c>
      <c r="D324" s="8"/>
      <c r="E324" s="8"/>
      <c r="F324" s="8"/>
      <c r="G324" s="8"/>
      <c r="H324" s="20"/>
      <c r="I324" s="8"/>
      <c r="J324" s="8" t="s">
        <v>78</v>
      </c>
      <c r="K324" s="17">
        <v>72</v>
      </c>
      <c r="L324" s="9">
        <v>0</v>
      </c>
      <c r="M324" s="9">
        <v>0</v>
      </c>
      <c r="N324" s="9">
        <v>0</v>
      </c>
      <c r="O324" s="8"/>
      <c r="P324" s="9">
        <v>72</v>
      </c>
      <c r="Q324" s="15">
        <v>1</v>
      </c>
      <c r="R324" s="9">
        <v>72</v>
      </c>
      <c r="S324" s="8" t="s">
        <v>37</v>
      </c>
      <c r="T324" s="9">
        <v>0</v>
      </c>
      <c r="U324" s="8" t="s">
        <v>102</v>
      </c>
      <c r="V324" s="21"/>
      <c r="W324" s="40"/>
    </row>
    <row r="325" spans="1:23" ht="13.5" thickBot="1">
      <c r="A325" s="8" t="s">
        <v>50</v>
      </c>
      <c r="B325" s="8" t="s">
        <v>816</v>
      </c>
      <c r="C325" s="8" t="s">
        <v>819</v>
      </c>
      <c r="D325" s="8" t="s">
        <v>51</v>
      </c>
      <c r="E325" s="8"/>
      <c r="F325" s="8"/>
      <c r="G325" s="8"/>
      <c r="H325" s="20"/>
      <c r="I325" s="8"/>
      <c r="J325" s="8" t="s">
        <v>78</v>
      </c>
      <c r="K325" s="25">
        <v>360</v>
      </c>
      <c r="L325" s="9">
        <v>0</v>
      </c>
      <c r="M325" s="9">
        <v>0</v>
      </c>
      <c r="N325" s="9">
        <v>0</v>
      </c>
      <c r="O325" s="8"/>
      <c r="P325" s="9">
        <v>360</v>
      </c>
      <c r="Q325" s="15">
        <v>3</v>
      </c>
      <c r="R325" s="9">
        <v>120</v>
      </c>
      <c r="S325" s="8" t="s">
        <v>37</v>
      </c>
      <c r="T325" s="9">
        <v>0</v>
      </c>
      <c r="U325" s="8" t="s">
        <v>103</v>
      </c>
      <c r="V325" s="21"/>
      <c r="W325" s="40"/>
    </row>
    <row r="326" spans="1:23" ht="13.5" thickBot="1">
      <c r="A326" s="8" t="s">
        <v>50</v>
      </c>
      <c r="B326" s="8" t="s">
        <v>816</v>
      </c>
      <c r="C326" s="8" t="s">
        <v>820</v>
      </c>
      <c r="D326" s="8" t="s">
        <v>51</v>
      </c>
      <c r="E326" s="8"/>
      <c r="F326" s="8"/>
      <c r="G326" s="8" t="s">
        <v>821</v>
      </c>
      <c r="H326" s="20"/>
      <c r="I326" s="8"/>
      <c r="J326" s="8" t="s">
        <v>78</v>
      </c>
      <c r="K326" s="25">
        <v>384</v>
      </c>
      <c r="L326" s="9">
        <v>0</v>
      </c>
      <c r="M326" s="9">
        <v>0</v>
      </c>
      <c r="N326" s="9">
        <v>0</v>
      </c>
      <c r="O326" s="8"/>
      <c r="P326" s="9">
        <v>384</v>
      </c>
      <c r="Q326" s="15">
        <v>4</v>
      </c>
      <c r="R326" s="9">
        <v>96</v>
      </c>
      <c r="S326" s="8" t="s">
        <v>37</v>
      </c>
      <c r="T326" s="9">
        <v>0</v>
      </c>
      <c r="U326" s="8" t="s">
        <v>216</v>
      </c>
      <c r="V326" s="21"/>
      <c r="W326" s="40"/>
    </row>
    <row r="327" spans="1:23" ht="13.5" thickBot="1">
      <c r="A327" s="8" t="s">
        <v>50</v>
      </c>
      <c r="B327" s="8" t="s">
        <v>816</v>
      </c>
      <c r="C327" s="8" t="s">
        <v>822</v>
      </c>
      <c r="D327" s="8" t="s">
        <v>51</v>
      </c>
      <c r="E327" s="8"/>
      <c r="F327" s="8"/>
      <c r="G327" s="8"/>
      <c r="H327" s="20"/>
      <c r="I327" s="8"/>
      <c r="J327" s="8" t="s">
        <v>78</v>
      </c>
      <c r="K327" s="25">
        <v>672</v>
      </c>
      <c r="L327" s="9">
        <v>0</v>
      </c>
      <c r="M327" s="9">
        <v>0</v>
      </c>
      <c r="N327" s="9">
        <v>0</v>
      </c>
      <c r="O327" s="8"/>
      <c r="P327" s="9">
        <v>672</v>
      </c>
      <c r="Q327" s="15">
        <v>7</v>
      </c>
      <c r="R327" s="9">
        <v>96</v>
      </c>
      <c r="S327" s="8" t="s">
        <v>37</v>
      </c>
      <c r="T327" s="9">
        <v>0</v>
      </c>
      <c r="U327" s="8" t="s">
        <v>410</v>
      </c>
      <c r="V327" s="21"/>
      <c r="W327" s="8"/>
    </row>
    <row r="328" spans="1:23" ht="13.5" thickBot="1">
      <c r="A328" s="8" t="s">
        <v>50</v>
      </c>
      <c r="B328" s="8" t="s">
        <v>7759</v>
      </c>
      <c r="C328" s="8" t="s">
        <v>7465</v>
      </c>
      <c r="D328" s="8" t="s">
        <v>51</v>
      </c>
      <c r="E328" s="8"/>
      <c r="F328" s="8" t="s">
        <v>212</v>
      </c>
      <c r="G328" s="8">
        <v>86801</v>
      </c>
      <c r="H328" s="20">
        <v>15</v>
      </c>
      <c r="I328" s="8" t="s">
        <v>7242</v>
      </c>
      <c r="J328" s="8" t="s">
        <v>214</v>
      </c>
      <c r="K328" s="25">
        <v>2200</v>
      </c>
      <c r="L328" s="9">
        <v>0</v>
      </c>
      <c r="M328" s="9">
        <v>0</v>
      </c>
      <c r="N328" s="9">
        <v>0</v>
      </c>
      <c r="O328" s="8"/>
      <c r="P328" s="9">
        <v>2200</v>
      </c>
      <c r="Q328" s="15">
        <v>17</v>
      </c>
      <c r="R328" s="9">
        <v>128</v>
      </c>
      <c r="S328" s="8" t="s">
        <v>37</v>
      </c>
      <c r="T328" s="9">
        <v>24</v>
      </c>
      <c r="U328" s="8" t="s">
        <v>12079</v>
      </c>
      <c r="V328" s="21">
        <v>45432</v>
      </c>
      <c r="W328" s="8">
        <v>45432</v>
      </c>
    </row>
    <row r="329" spans="1:23" ht="13.5" thickBot="1">
      <c r="A329" s="8" t="s">
        <v>50</v>
      </c>
      <c r="B329" s="8" t="s">
        <v>7760</v>
      </c>
      <c r="C329" s="8" t="s">
        <v>7466</v>
      </c>
      <c r="D329" s="8" t="s">
        <v>51</v>
      </c>
      <c r="E329" s="8"/>
      <c r="F329" s="8" t="s">
        <v>212</v>
      </c>
      <c r="G329" s="8">
        <v>86802</v>
      </c>
      <c r="H329" s="20">
        <v>16</v>
      </c>
      <c r="I329" s="8" t="s">
        <v>7242</v>
      </c>
      <c r="J329" s="8" t="s">
        <v>214</v>
      </c>
      <c r="K329" s="25">
        <v>2176</v>
      </c>
      <c r="L329" s="9">
        <v>0</v>
      </c>
      <c r="M329" s="9">
        <v>0</v>
      </c>
      <c r="N329" s="9">
        <v>0</v>
      </c>
      <c r="O329" s="8"/>
      <c r="P329" s="9">
        <v>2176</v>
      </c>
      <c r="Q329" s="15">
        <v>17</v>
      </c>
      <c r="R329" s="9">
        <v>128</v>
      </c>
      <c r="S329" s="8" t="s">
        <v>37</v>
      </c>
      <c r="T329" s="9">
        <v>0</v>
      </c>
      <c r="U329" s="8" t="s">
        <v>471</v>
      </c>
      <c r="V329" s="21">
        <v>45432</v>
      </c>
      <c r="W329" s="8">
        <v>45432</v>
      </c>
    </row>
    <row r="330" spans="1:23" ht="13.5" thickBot="1">
      <c r="A330" s="8" t="s">
        <v>50</v>
      </c>
      <c r="B330" s="8" t="s">
        <v>7761</v>
      </c>
      <c r="C330" s="8" t="s">
        <v>7467</v>
      </c>
      <c r="D330" s="8" t="s">
        <v>51</v>
      </c>
      <c r="E330" s="8"/>
      <c r="F330" s="8" t="s">
        <v>212</v>
      </c>
      <c r="G330" s="8">
        <v>64840</v>
      </c>
      <c r="H330" s="20">
        <v>17</v>
      </c>
      <c r="I330" s="8" t="s">
        <v>7242</v>
      </c>
      <c r="J330" s="8" t="s">
        <v>214</v>
      </c>
      <c r="K330" s="25">
        <v>1860</v>
      </c>
      <c r="L330" s="9">
        <v>0</v>
      </c>
      <c r="M330" s="9">
        <v>0</v>
      </c>
      <c r="N330" s="9">
        <v>0</v>
      </c>
      <c r="O330" s="8"/>
      <c r="P330" s="9">
        <v>1860</v>
      </c>
      <c r="Q330" s="15">
        <v>14</v>
      </c>
      <c r="R330" s="9">
        <v>128</v>
      </c>
      <c r="S330" s="8" t="s">
        <v>37</v>
      </c>
      <c r="T330" s="9">
        <v>68</v>
      </c>
      <c r="U330" s="8" t="s">
        <v>11695</v>
      </c>
      <c r="V330" s="21">
        <v>45432</v>
      </c>
      <c r="W330" s="8">
        <v>45432</v>
      </c>
    </row>
    <row r="331" spans="1:23" ht="13.5" thickBot="1">
      <c r="A331" s="8" t="s">
        <v>50</v>
      </c>
      <c r="B331" s="8" t="s">
        <v>7762</v>
      </c>
      <c r="C331" s="8" t="s">
        <v>7468</v>
      </c>
      <c r="D331" s="8" t="s">
        <v>51</v>
      </c>
      <c r="E331" s="8"/>
      <c r="F331" s="8" t="s">
        <v>212</v>
      </c>
      <c r="G331" s="8">
        <v>89706</v>
      </c>
      <c r="H331" s="20">
        <v>18</v>
      </c>
      <c r="I331" s="8" t="s">
        <v>7242</v>
      </c>
      <c r="J331" s="8" t="s">
        <v>214</v>
      </c>
      <c r="K331" s="25">
        <v>2212</v>
      </c>
      <c r="L331" s="9">
        <v>0</v>
      </c>
      <c r="M331" s="9">
        <v>0</v>
      </c>
      <c r="N331" s="9">
        <v>0</v>
      </c>
      <c r="O331" s="8"/>
      <c r="P331" s="9">
        <v>2212</v>
      </c>
      <c r="Q331" s="15">
        <v>17</v>
      </c>
      <c r="R331" s="9">
        <v>128</v>
      </c>
      <c r="S331" s="8" t="s">
        <v>37</v>
      </c>
      <c r="T331" s="9">
        <v>36</v>
      </c>
      <c r="U331" s="8" t="s">
        <v>12080</v>
      </c>
      <c r="V331" s="21">
        <v>45432</v>
      </c>
      <c r="W331" s="8">
        <v>45432</v>
      </c>
    </row>
    <row r="332" spans="1:23" ht="26.25" thickBot="1">
      <c r="A332" s="8" t="s">
        <v>50</v>
      </c>
      <c r="B332" s="13" t="s">
        <v>7763</v>
      </c>
      <c r="C332" s="8" t="s">
        <v>7470</v>
      </c>
      <c r="D332" s="8" t="s">
        <v>51</v>
      </c>
      <c r="E332" s="8"/>
      <c r="F332" s="8" t="s">
        <v>212</v>
      </c>
      <c r="G332" s="8">
        <v>86803</v>
      </c>
      <c r="H332" s="9">
        <v>19</v>
      </c>
      <c r="I332" s="8" t="s">
        <v>7242</v>
      </c>
      <c r="J332" s="8" t="s">
        <v>214</v>
      </c>
      <c r="K332" s="24">
        <v>2152</v>
      </c>
      <c r="L332" s="9">
        <v>0</v>
      </c>
      <c r="M332" s="9">
        <v>0</v>
      </c>
      <c r="N332" s="9">
        <v>0</v>
      </c>
      <c r="O332" s="8"/>
      <c r="P332" s="9">
        <v>2152</v>
      </c>
      <c r="Q332" s="15">
        <v>16</v>
      </c>
      <c r="R332" s="9">
        <v>128</v>
      </c>
      <c r="S332" s="8" t="s">
        <v>37</v>
      </c>
      <c r="T332" s="9">
        <v>104</v>
      </c>
      <c r="U332" s="8" t="s">
        <v>12081</v>
      </c>
      <c r="V332" s="21">
        <v>45432</v>
      </c>
      <c r="W332" s="50">
        <v>45432</v>
      </c>
    </row>
    <row r="333" spans="1:23" ht="13.5" thickBot="1">
      <c r="A333" s="8" t="s">
        <v>50</v>
      </c>
      <c r="B333" s="13" t="s">
        <v>7764</v>
      </c>
      <c r="C333" s="8" t="s">
        <v>7471</v>
      </c>
      <c r="D333" s="8" t="s">
        <v>51</v>
      </c>
      <c r="E333" s="8"/>
      <c r="F333" s="8" t="s">
        <v>212</v>
      </c>
      <c r="G333" s="8">
        <v>86804</v>
      </c>
      <c r="H333" s="20">
        <v>20</v>
      </c>
      <c r="I333" s="8" t="s">
        <v>7242</v>
      </c>
      <c r="J333" s="8" t="s">
        <v>214</v>
      </c>
      <c r="K333" s="24">
        <v>1842</v>
      </c>
      <c r="L333" s="9">
        <v>0</v>
      </c>
      <c r="M333" s="9">
        <v>0</v>
      </c>
      <c r="N333" s="9">
        <v>0</v>
      </c>
      <c r="O333" s="8"/>
      <c r="P333" s="9">
        <v>1842</v>
      </c>
      <c r="Q333" s="15">
        <v>14</v>
      </c>
      <c r="R333" s="9">
        <v>128</v>
      </c>
      <c r="S333" s="8" t="s">
        <v>37</v>
      </c>
      <c r="T333" s="9">
        <v>50</v>
      </c>
      <c r="U333" s="8" t="s">
        <v>12082</v>
      </c>
      <c r="V333" s="21">
        <v>45432</v>
      </c>
      <c r="W333" s="50">
        <v>45432</v>
      </c>
    </row>
    <row r="334" spans="1:23" ht="13.5" thickBot="1">
      <c r="A334" s="8" t="s">
        <v>50</v>
      </c>
      <c r="B334" s="13" t="s">
        <v>7765</v>
      </c>
      <c r="C334" s="8" t="s">
        <v>7473</v>
      </c>
      <c r="D334" s="8" t="s">
        <v>52</v>
      </c>
      <c r="E334" s="8"/>
      <c r="F334" s="8" t="s">
        <v>212</v>
      </c>
      <c r="G334" s="8">
        <v>15802</v>
      </c>
      <c r="H334" s="9">
        <v>21</v>
      </c>
      <c r="I334" s="8" t="s">
        <v>7242</v>
      </c>
      <c r="J334" s="8" t="s">
        <v>214</v>
      </c>
      <c r="K334" s="24">
        <v>720</v>
      </c>
      <c r="L334" s="9">
        <v>0</v>
      </c>
      <c r="M334" s="9">
        <v>0</v>
      </c>
      <c r="N334" s="9">
        <v>0</v>
      </c>
      <c r="O334" s="8"/>
      <c r="P334" s="9">
        <v>720</v>
      </c>
      <c r="Q334" s="15">
        <v>7</v>
      </c>
      <c r="R334" s="9">
        <v>96</v>
      </c>
      <c r="S334" s="8" t="s">
        <v>37</v>
      </c>
      <c r="T334" s="9">
        <v>48</v>
      </c>
      <c r="U334" s="8" t="s">
        <v>11900</v>
      </c>
      <c r="V334" s="21">
        <v>45432</v>
      </c>
      <c r="W334" s="50">
        <v>45432</v>
      </c>
    </row>
    <row r="335" spans="1:23" ht="13.5" thickBot="1">
      <c r="A335" s="8" t="s">
        <v>50</v>
      </c>
      <c r="B335" s="13" t="s">
        <v>7766</v>
      </c>
      <c r="C335" s="8" t="s">
        <v>7475</v>
      </c>
      <c r="D335" s="8" t="s">
        <v>52</v>
      </c>
      <c r="E335" s="8"/>
      <c r="F335" s="8" t="s">
        <v>212</v>
      </c>
      <c r="G335" s="8">
        <v>15803</v>
      </c>
      <c r="H335" s="9">
        <v>22</v>
      </c>
      <c r="I335" s="8" t="s">
        <v>7242</v>
      </c>
      <c r="J335" s="8" t="s">
        <v>214</v>
      </c>
      <c r="K335" s="24">
        <v>588</v>
      </c>
      <c r="L335" s="9">
        <v>0</v>
      </c>
      <c r="M335" s="9">
        <v>0</v>
      </c>
      <c r="N335" s="9">
        <v>0</v>
      </c>
      <c r="O335" s="8"/>
      <c r="P335" s="9">
        <v>588</v>
      </c>
      <c r="Q335" s="15">
        <v>6</v>
      </c>
      <c r="R335" s="9">
        <v>96</v>
      </c>
      <c r="S335" s="8" t="s">
        <v>37</v>
      </c>
      <c r="T335" s="9">
        <v>12</v>
      </c>
      <c r="U335" s="8" t="s">
        <v>12083</v>
      </c>
      <c r="V335" s="21">
        <v>45432</v>
      </c>
      <c r="W335" s="50">
        <v>45432</v>
      </c>
    </row>
    <row r="336" spans="1:23" ht="13.5" thickBot="1">
      <c r="A336" s="8" t="s">
        <v>50</v>
      </c>
      <c r="B336" s="8" t="s">
        <v>7767</v>
      </c>
      <c r="C336" s="8" t="s">
        <v>7477</v>
      </c>
      <c r="D336" s="8" t="s">
        <v>52</v>
      </c>
      <c r="E336" s="8"/>
      <c r="F336" s="8" t="s">
        <v>212</v>
      </c>
      <c r="G336" s="8">
        <v>3303</v>
      </c>
      <c r="H336" s="9">
        <v>23</v>
      </c>
      <c r="I336" s="8" t="s">
        <v>7242</v>
      </c>
      <c r="J336" s="8" t="s">
        <v>214</v>
      </c>
      <c r="K336" s="17">
        <v>684</v>
      </c>
      <c r="L336" s="9">
        <v>0</v>
      </c>
      <c r="M336" s="9">
        <v>0</v>
      </c>
      <c r="N336" s="9">
        <v>0</v>
      </c>
      <c r="O336" s="8"/>
      <c r="P336" s="9">
        <v>684</v>
      </c>
      <c r="Q336" s="15">
        <v>7</v>
      </c>
      <c r="R336" s="9">
        <v>96</v>
      </c>
      <c r="S336" s="8" t="s">
        <v>37</v>
      </c>
      <c r="T336" s="17">
        <v>12</v>
      </c>
      <c r="U336" s="8" t="s">
        <v>12084</v>
      </c>
      <c r="V336" s="21">
        <v>45432</v>
      </c>
      <c r="W336" s="40">
        <v>45432</v>
      </c>
    </row>
    <row r="337" spans="1:23" ht="13.5" thickBot="1">
      <c r="A337" s="8" t="s">
        <v>50</v>
      </c>
      <c r="B337" s="13" t="s">
        <v>7768</v>
      </c>
      <c r="C337" s="8" t="s">
        <v>7479</v>
      </c>
      <c r="D337" s="8" t="s">
        <v>52</v>
      </c>
      <c r="E337" s="8"/>
      <c r="F337" s="8" t="s">
        <v>212</v>
      </c>
      <c r="G337" s="9">
        <v>3305</v>
      </c>
      <c r="H337" s="20">
        <v>24</v>
      </c>
      <c r="I337" s="8" t="s">
        <v>7242</v>
      </c>
      <c r="J337" s="8" t="s">
        <v>214</v>
      </c>
      <c r="K337" s="24">
        <v>642</v>
      </c>
      <c r="L337" s="9">
        <v>0</v>
      </c>
      <c r="M337" s="9">
        <v>0</v>
      </c>
      <c r="N337" s="9">
        <v>0</v>
      </c>
      <c r="O337" s="8"/>
      <c r="P337" s="9">
        <v>642</v>
      </c>
      <c r="Q337" s="15">
        <v>6</v>
      </c>
      <c r="R337" s="9">
        <v>96</v>
      </c>
      <c r="S337" s="8" t="s">
        <v>37</v>
      </c>
      <c r="T337" s="9">
        <v>66</v>
      </c>
      <c r="U337" s="8" t="s">
        <v>10861</v>
      </c>
      <c r="V337" s="21">
        <v>45432</v>
      </c>
      <c r="W337" s="50">
        <v>45432</v>
      </c>
    </row>
    <row r="338" spans="1:23" ht="13.5" thickBot="1">
      <c r="A338" s="8" t="s">
        <v>50</v>
      </c>
      <c r="B338" s="8" t="s">
        <v>7769</v>
      </c>
      <c r="C338" s="8" t="s">
        <v>7481</v>
      </c>
      <c r="D338" s="8" t="s">
        <v>52</v>
      </c>
      <c r="E338" s="8"/>
      <c r="F338" s="8" t="s">
        <v>212</v>
      </c>
      <c r="G338" s="8">
        <v>3306</v>
      </c>
      <c r="H338" s="9">
        <v>25</v>
      </c>
      <c r="I338" s="8" t="s">
        <v>7242</v>
      </c>
      <c r="J338" s="8" t="s">
        <v>214</v>
      </c>
      <c r="K338" s="17">
        <v>816</v>
      </c>
      <c r="L338" s="9">
        <v>0</v>
      </c>
      <c r="M338" s="9">
        <v>0</v>
      </c>
      <c r="N338" s="9">
        <v>0</v>
      </c>
      <c r="O338" s="8"/>
      <c r="P338" s="9">
        <v>816</v>
      </c>
      <c r="Q338" s="15">
        <v>8</v>
      </c>
      <c r="R338" s="9">
        <v>96</v>
      </c>
      <c r="S338" s="8" t="s">
        <v>37</v>
      </c>
      <c r="T338" s="9">
        <v>48</v>
      </c>
      <c r="U338" s="8" t="s">
        <v>11697</v>
      </c>
      <c r="V338" s="21">
        <v>45432</v>
      </c>
      <c r="W338" s="40">
        <v>45432</v>
      </c>
    </row>
    <row r="339" spans="1:23" ht="13.5" thickBot="1">
      <c r="A339" s="8" t="s">
        <v>50</v>
      </c>
      <c r="B339" s="8" t="s">
        <v>7896</v>
      </c>
      <c r="C339" s="8" t="s">
        <v>7897</v>
      </c>
      <c r="D339" s="8" t="s">
        <v>51</v>
      </c>
      <c r="E339" s="8"/>
      <c r="F339" s="8" t="s">
        <v>36</v>
      </c>
      <c r="G339" s="8" t="s">
        <v>7898</v>
      </c>
      <c r="H339" s="9">
        <v>26</v>
      </c>
      <c r="I339" s="8" t="s">
        <v>3001</v>
      </c>
      <c r="J339" s="8" t="s">
        <v>78</v>
      </c>
      <c r="K339" s="17">
        <v>296</v>
      </c>
      <c r="L339" s="9">
        <v>0</v>
      </c>
      <c r="M339" s="9">
        <v>0</v>
      </c>
      <c r="N339" s="9">
        <v>0</v>
      </c>
      <c r="O339" s="8"/>
      <c r="P339" s="9">
        <v>296</v>
      </c>
      <c r="Q339" s="15">
        <v>2</v>
      </c>
      <c r="R339" s="9">
        <v>120</v>
      </c>
      <c r="S339" s="8" t="s">
        <v>37</v>
      </c>
      <c r="T339" s="17">
        <v>56</v>
      </c>
      <c r="U339" s="8" t="s">
        <v>11896</v>
      </c>
      <c r="V339" s="21">
        <v>45447</v>
      </c>
      <c r="W339" s="40"/>
    </row>
    <row r="340" spans="1:23" ht="13.5" thickBot="1">
      <c r="A340" s="8" t="s">
        <v>50</v>
      </c>
      <c r="B340" s="13" t="s">
        <v>7899</v>
      </c>
      <c r="C340" s="8" t="s">
        <v>7900</v>
      </c>
      <c r="D340" s="8" t="s">
        <v>51</v>
      </c>
      <c r="E340" s="8"/>
      <c r="F340" s="8" t="s">
        <v>36</v>
      </c>
      <c r="G340" s="8" t="s">
        <v>7901</v>
      </c>
      <c r="H340" s="9">
        <v>27</v>
      </c>
      <c r="I340" s="8" t="s">
        <v>3001</v>
      </c>
      <c r="J340" s="8" t="s">
        <v>78</v>
      </c>
      <c r="K340" s="24">
        <v>252</v>
      </c>
      <c r="L340" s="9">
        <v>0</v>
      </c>
      <c r="M340" s="9">
        <v>0</v>
      </c>
      <c r="N340" s="9">
        <v>0</v>
      </c>
      <c r="O340" s="8"/>
      <c r="P340" s="9">
        <v>252</v>
      </c>
      <c r="Q340" s="15">
        <v>2</v>
      </c>
      <c r="R340" s="9">
        <v>120</v>
      </c>
      <c r="S340" s="8" t="s">
        <v>37</v>
      </c>
      <c r="T340" s="9">
        <v>12</v>
      </c>
      <c r="U340" s="8" t="s">
        <v>8730</v>
      </c>
      <c r="V340" s="21">
        <v>45447</v>
      </c>
      <c r="W340" s="50"/>
    </row>
    <row r="341" spans="1:23" ht="13.5" thickBot="1">
      <c r="A341" s="8" t="s">
        <v>50</v>
      </c>
      <c r="B341" s="8" t="s">
        <v>7902</v>
      </c>
      <c r="C341" s="8" t="s">
        <v>7903</v>
      </c>
      <c r="D341" s="8" t="s">
        <v>51</v>
      </c>
      <c r="E341" s="8"/>
      <c r="F341" s="8" t="s">
        <v>36</v>
      </c>
      <c r="G341" s="8" t="s">
        <v>7904</v>
      </c>
      <c r="H341" s="9">
        <v>28</v>
      </c>
      <c r="I341" s="8" t="s">
        <v>3001</v>
      </c>
      <c r="J341" s="8" t="s">
        <v>78</v>
      </c>
      <c r="K341" s="17">
        <v>246</v>
      </c>
      <c r="L341" s="9">
        <v>0</v>
      </c>
      <c r="M341" s="9">
        <v>0</v>
      </c>
      <c r="N341" s="9">
        <v>0</v>
      </c>
      <c r="O341" s="8"/>
      <c r="P341" s="9">
        <v>246</v>
      </c>
      <c r="Q341" s="15">
        <v>2</v>
      </c>
      <c r="R341" s="9">
        <v>120</v>
      </c>
      <c r="S341" s="8" t="s">
        <v>37</v>
      </c>
      <c r="T341" s="9">
        <v>6</v>
      </c>
      <c r="U341" s="18" t="s">
        <v>8274</v>
      </c>
      <c r="V341" s="40">
        <v>45447</v>
      </c>
      <c r="W341" s="40"/>
    </row>
    <row r="342" spans="1:23" ht="13.5" thickBot="1">
      <c r="A342" s="8" t="s">
        <v>50</v>
      </c>
      <c r="B342" s="8" t="s">
        <v>7905</v>
      </c>
      <c r="C342" s="8" t="s">
        <v>7906</v>
      </c>
      <c r="D342" s="8" t="s">
        <v>51</v>
      </c>
      <c r="E342" s="8"/>
      <c r="F342" s="8" t="s">
        <v>36</v>
      </c>
      <c r="G342" s="8">
        <v>1925</v>
      </c>
      <c r="H342" s="9">
        <v>29</v>
      </c>
      <c r="I342" s="8" t="s">
        <v>3001</v>
      </c>
      <c r="J342" s="8" t="s">
        <v>78</v>
      </c>
      <c r="K342" s="17">
        <v>246</v>
      </c>
      <c r="L342" s="9">
        <v>0</v>
      </c>
      <c r="M342" s="9">
        <v>0</v>
      </c>
      <c r="N342" s="9">
        <v>0</v>
      </c>
      <c r="O342" s="8"/>
      <c r="P342" s="9">
        <v>246</v>
      </c>
      <c r="Q342" s="15">
        <v>2</v>
      </c>
      <c r="R342" s="9">
        <v>120</v>
      </c>
      <c r="S342" s="8" t="s">
        <v>37</v>
      </c>
      <c r="T342" s="9">
        <v>6</v>
      </c>
      <c r="U342" s="18" t="s">
        <v>8274</v>
      </c>
      <c r="V342" s="40">
        <v>45447</v>
      </c>
      <c r="W342" s="40"/>
    </row>
    <row r="343" spans="1:23" ht="13.5" thickBot="1">
      <c r="A343" s="8" t="s">
        <v>50</v>
      </c>
      <c r="B343" s="8" t="s">
        <v>7907</v>
      </c>
      <c r="C343" s="8" t="s">
        <v>7908</v>
      </c>
      <c r="D343" s="8" t="s">
        <v>51</v>
      </c>
      <c r="E343" s="8"/>
      <c r="F343" s="8" t="s">
        <v>36</v>
      </c>
      <c r="G343" s="8" t="s">
        <v>7909</v>
      </c>
      <c r="H343" s="9">
        <v>30</v>
      </c>
      <c r="I343" s="8" t="s">
        <v>3001</v>
      </c>
      <c r="J343" s="8" t="s">
        <v>78</v>
      </c>
      <c r="K343" s="17">
        <v>-84</v>
      </c>
      <c r="L343" s="9">
        <v>0</v>
      </c>
      <c r="M343" s="9">
        <v>0</v>
      </c>
      <c r="N343" s="9">
        <v>0</v>
      </c>
      <c r="O343" s="8"/>
      <c r="P343" s="9">
        <v>-84</v>
      </c>
      <c r="Q343" s="15">
        <v>0</v>
      </c>
      <c r="R343" s="9">
        <v>120</v>
      </c>
      <c r="S343" s="8" t="s">
        <v>37</v>
      </c>
      <c r="T343" s="9">
        <v>-84</v>
      </c>
      <c r="U343" s="18" t="s">
        <v>7378</v>
      </c>
      <c r="V343" s="40">
        <v>45447</v>
      </c>
      <c r="W343" s="40"/>
    </row>
    <row r="344" spans="1:23" ht="13.5" thickBot="1">
      <c r="A344" s="8" t="s">
        <v>50</v>
      </c>
      <c r="B344" s="13" t="s">
        <v>7910</v>
      </c>
      <c r="C344" s="8" t="s">
        <v>7911</v>
      </c>
      <c r="D344" s="8" t="s">
        <v>51</v>
      </c>
      <c r="E344" s="8"/>
      <c r="F344" s="8" t="s">
        <v>36</v>
      </c>
      <c r="G344" s="9">
        <v>1926</v>
      </c>
      <c r="H344" s="9">
        <v>31</v>
      </c>
      <c r="I344" s="8" t="s">
        <v>3001</v>
      </c>
      <c r="J344" s="8" t="s">
        <v>78</v>
      </c>
      <c r="K344" s="24">
        <v>156</v>
      </c>
      <c r="L344" s="9">
        <v>0</v>
      </c>
      <c r="M344" s="9">
        <v>0</v>
      </c>
      <c r="N344" s="9">
        <v>0</v>
      </c>
      <c r="O344" s="8"/>
      <c r="P344" s="9">
        <v>156</v>
      </c>
      <c r="Q344" s="15">
        <v>1</v>
      </c>
      <c r="R344" s="9">
        <v>120</v>
      </c>
      <c r="S344" s="8" t="s">
        <v>37</v>
      </c>
      <c r="T344" s="9">
        <v>36</v>
      </c>
      <c r="U344" s="8" t="s">
        <v>10424</v>
      </c>
      <c r="V344" s="21">
        <v>45447</v>
      </c>
      <c r="W344" s="50"/>
    </row>
    <row r="345" spans="1:23" ht="13.5" thickBot="1">
      <c r="A345" s="8" t="s">
        <v>50</v>
      </c>
      <c r="B345" s="8" t="s">
        <v>8045</v>
      </c>
      <c r="C345" s="8" t="s">
        <v>8046</v>
      </c>
      <c r="D345" s="8"/>
      <c r="E345" s="8"/>
      <c r="F345" s="8" t="s">
        <v>36</v>
      </c>
      <c r="G345" s="8" t="s">
        <v>8047</v>
      </c>
      <c r="H345" s="8">
        <v>32</v>
      </c>
      <c r="I345" s="8"/>
      <c r="J345" s="8" t="s">
        <v>78</v>
      </c>
      <c r="K345" s="17">
        <v>108</v>
      </c>
      <c r="L345" s="9">
        <v>0</v>
      </c>
      <c r="M345" s="9">
        <v>0</v>
      </c>
      <c r="N345" s="9">
        <v>0</v>
      </c>
      <c r="O345" s="8"/>
      <c r="P345" s="9">
        <v>108</v>
      </c>
      <c r="Q345" s="15">
        <v>0</v>
      </c>
      <c r="R345" s="9">
        <v>240</v>
      </c>
      <c r="S345" s="8" t="s">
        <v>37</v>
      </c>
      <c r="T345" s="9">
        <v>108</v>
      </c>
      <c r="U345" s="18" t="s">
        <v>8702</v>
      </c>
      <c r="V345" s="40">
        <v>45453</v>
      </c>
      <c r="W345" s="40"/>
    </row>
    <row r="346" spans="1:23" ht="13.5" thickBot="1">
      <c r="A346" s="8" t="s">
        <v>50</v>
      </c>
      <c r="B346" s="8" t="s">
        <v>8048</v>
      </c>
      <c r="C346" s="8" t="s">
        <v>8049</v>
      </c>
      <c r="D346" s="8"/>
      <c r="E346" s="8"/>
      <c r="F346" s="8" t="s">
        <v>36</v>
      </c>
      <c r="G346" s="8" t="s">
        <v>8050</v>
      </c>
      <c r="H346" s="8">
        <v>33</v>
      </c>
      <c r="I346" s="8"/>
      <c r="J346" s="8" t="s">
        <v>78</v>
      </c>
      <c r="K346" s="17">
        <v>120</v>
      </c>
      <c r="L346" s="9">
        <v>0</v>
      </c>
      <c r="M346" s="9">
        <v>0</v>
      </c>
      <c r="N346" s="9">
        <v>0</v>
      </c>
      <c r="O346" s="8"/>
      <c r="P346" s="9">
        <v>120</v>
      </c>
      <c r="Q346" s="15">
        <v>0</v>
      </c>
      <c r="R346" s="9">
        <v>240</v>
      </c>
      <c r="S346" s="8" t="s">
        <v>37</v>
      </c>
      <c r="T346" s="9">
        <v>120</v>
      </c>
      <c r="U346" s="18" t="s">
        <v>8114</v>
      </c>
      <c r="V346" s="40">
        <v>45453</v>
      </c>
      <c r="W346" s="40"/>
    </row>
    <row r="347" spans="1:23" ht="13.5" thickBot="1">
      <c r="A347" s="8" t="s">
        <v>50</v>
      </c>
      <c r="B347" s="8" t="s">
        <v>8051</v>
      </c>
      <c r="C347" s="8" t="s">
        <v>8052</v>
      </c>
      <c r="D347" s="8"/>
      <c r="E347" s="8"/>
      <c r="F347" s="8" t="s">
        <v>36</v>
      </c>
      <c r="G347" s="8" t="s">
        <v>8053</v>
      </c>
      <c r="H347" s="8">
        <v>34</v>
      </c>
      <c r="I347" s="8"/>
      <c r="J347" s="8" t="s">
        <v>78</v>
      </c>
      <c r="K347" s="17">
        <v>135</v>
      </c>
      <c r="L347" s="9">
        <v>0</v>
      </c>
      <c r="M347" s="9">
        <v>0</v>
      </c>
      <c r="N347" s="9">
        <v>0</v>
      </c>
      <c r="O347" s="8"/>
      <c r="P347" s="9">
        <v>135</v>
      </c>
      <c r="Q347" s="15">
        <v>0</v>
      </c>
      <c r="R347" s="9">
        <v>240</v>
      </c>
      <c r="S347" s="8" t="s">
        <v>37</v>
      </c>
      <c r="T347" s="9">
        <v>135</v>
      </c>
      <c r="U347" s="18" t="s">
        <v>8241</v>
      </c>
      <c r="V347" s="40">
        <v>45453</v>
      </c>
      <c r="W347" s="40"/>
    </row>
    <row r="348" spans="1:23" ht="13.5" thickBot="1">
      <c r="A348" s="8" t="s">
        <v>50</v>
      </c>
      <c r="B348" s="8" t="s">
        <v>10844</v>
      </c>
      <c r="C348" s="8" t="s">
        <v>10845</v>
      </c>
      <c r="D348" s="8"/>
      <c r="E348" s="8"/>
      <c r="F348" s="8" t="s">
        <v>895</v>
      </c>
      <c r="G348" s="8"/>
      <c r="H348" s="8">
        <v>35</v>
      </c>
      <c r="I348" s="8"/>
      <c r="J348" s="8" t="s">
        <v>78</v>
      </c>
      <c r="K348" s="17">
        <v>192</v>
      </c>
      <c r="L348" s="9">
        <v>0</v>
      </c>
      <c r="M348" s="9">
        <v>0</v>
      </c>
      <c r="N348" s="9">
        <v>0</v>
      </c>
      <c r="O348" s="8"/>
      <c r="P348" s="9">
        <v>192</v>
      </c>
      <c r="Q348" s="15">
        <v>1</v>
      </c>
      <c r="R348" s="9">
        <v>120</v>
      </c>
      <c r="S348" s="8" t="s">
        <v>37</v>
      </c>
      <c r="T348" s="9">
        <v>72</v>
      </c>
      <c r="U348" s="18" t="s">
        <v>12085</v>
      </c>
      <c r="V348" s="40" t="s">
        <v>12075</v>
      </c>
      <c r="W348" s="40"/>
    </row>
    <row r="349" spans="1:23" ht="64.5" thickBot="1">
      <c r="A349" s="8" t="s">
        <v>50</v>
      </c>
      <c r="B349" s="8" t="s">
        <v>10941</v>
      </c>
      <c r="C349" s="8" t="s">
        <v>9204</v>
      </c>
      <c r="D349" s="8" t="s">
        <v>51</v>
      </c>
      <c r="E349" s="8"/>
      <c r="F349" s="8" t="s">
        <v>212</v>
      </c>
      <c r="G349" s="8">
        <v>5202</v>
      </c>
      <c r="H349" s="9">
        <v>39</v>
      </c>
      <c r="I349" s="8" t="s">
        <v>3117</v>
      </c>
      <c r="J349" s="8" t="s">
        <v>214</v>
      </c>
      <c r="K349" s="17">
        <v>0</v>
      </c>
      <c r="L349" s="9">
        <v>0</v>
      </c>
      <c r="M349" s="9">
        <v>0</v>
      </c>
      <c r="N349" s="9">
        <v>0</v>
      </c>
      <c r="O349" s="8"/>
      <c r="P349" s="9">
        <v>0</v>
      </c>
      <c r="Q349" s="15">
        <v>0</v>
      </c>
      <c r="R349" s="9">
        <v>128</v>
      </c>
      <c r="S349" s="8" t="s">
        <v>37</v>
      </c>
      <c r="T349" s="9">
        <v>0</v>
      </c>
      <c r="U349" s="8" t="s">
        <v>39</v>
      </c>
      <c r="V349" s="21">
        <v>45369</v>
      </c>
      <c r="W349" s="40" t="s">
        <v>9196</v>
      </c>
    </row>
    <row r="350" spans="1:23" ht="64.5" thickBot="1">
      <c r="A350" s="8" t="s">
        <v>50</v>
      </c>
      <c r="B350" s="8" t="s">
        <v>9205</v>
      </c>
      <c r="C350" s="8" t="s">
        <v>9206</v>
      </c>
      <c r="D350" s="8" t="s">
        <v>51</v>
      </c>
      <c r="E350" s="8"/>
      <c r="F350" s="8" t="s">
        <v>212</v>
      </c>
      <c r="G350" s="8">
        <v>5203</v>
      </c>
      <c r="H350" s="8">
        <v>36</v>
      </c>
      <c r="I350" s="8" t="s">
        <v>3117</v>
      </c>
      <c r="J350" s="8" t="s">
        <v>214</v>
      </c>
      <c r="K350" s="17">
        <v>0</v>
      </c>
      <c r="L350" s="9">
        <v>0</v>
      </c>
      <c r="M350" s="9">
        <v>0</v>
      </c>
      <c r="N350" s="9">
        <v>0</v>
      </c>
      <c r="O350" s="8"/>
      <c r="P350" s="9">
        <v>0</v>
      </c>
      <c r="Q350" s="15">
        <v>0</v>
      </c>
      <c r="R350" s="9">
        <v>128</v>
      </c>
      <c r="S350" s="8" t="s">
        <v>37</v>
      </c>
      <c r="T350" s="9">
        <v>0</v>
      </c>
      <c r="U350" s="18" t="s">
        <v>39</v>
      </c>
      <c r="V350" s="40">
        <v>45369</v>
      </c>
      <c r="W350" s="40" t="s">
        <v>9196</v>
      </c>
    </row>
    <row r="351" spans="1:23" ht="64.5" thickBot="1">
      <c r="A351" s="8" t="s">
        <v>50</v>
      </c>
      <c r="B351" s="8" t="s">
        <v>9207</v>
      </c>
      <c r="C351" s="8" t="s">
        <v>9208</v>
      </c>
      <c r="D351" s="8" t="s">
        <v>51</v>
      </c>
      <c r="E351" s="8"/>
      <c r="F351" s="8" t="s">
        <v>212</v>
      </c>
      <c r="G351" s="8">
        <v>5204</v>
      </c>
      <c r="H351" s="8">
        <v>37</v>
      </c>
      <c r="I351" s="8" t="s">
        <v>3117</v>
      </c>
      <c r="J351" s="8" t="s">
        <v>214</v>
      </c>
      <c r="K351" s="17">
        <v>0</v>
      </c>
      <c r="L351" s="9">
        <v>0</v>
      </c>
      <c r="M351" s="9">
        <v>0</v>
      </c>
      <c r="N351" s="9">
        <v>0</v>
      </c>
      <c r="O351" s="8"/>
      <c r="P351" s="9">
        <v>0</v>
      </c>
      <c r="Q351" s="15">
        <v>0</v>
      </c>
      <c r="R351" s="9">
        <v>128</v>
      </c>
      <c r="S351" s="8" t="s">
        <v>37</v>
      </c>
      <c r="T351" s="9">
        <v>0</v>
      </c>
      <c r="U351" s="18" t="s">
        <v>39</v>
      </c>
      <c r="V351" s="40">
        <v>45369</v>
      </c>
      <c r="W351" s="8" t="s">
        <v>9196</v>
      </c>
    </row>
    <row r="352" spans="1:23" ht="64.5" thickBot="1">
      <c r="A352" s="8" t="s">
        <v>50</v>
      </c>
      <c r="B352" s="8" t="s">
        <v>9209</v>
      </c>
      <c r="C352" s="8" t="s">
        <v>9210</v>
      </c>
      <c r="D352" s="8" t="s">
        <v>51</v>
      </c>
      <c r="E352" s="8"/>
      <c r="F352" s="8" t="s">
        <v>212</v>
      </c>
      <c r="G352" s="8">
        <v>5205</v>
      </c>
      <c r="H352" s="8">
        <v>38</v>
      </c>
      <c r="I352" s="8" t="s">
        <v>3117</v>
      </c>
      <c r="J352" s="8" t="s">
        <v>214</v>
      </c>
      <c r="K352" s="17">
        <v>0</v>
      </c>
      <c r="L352" s="9">
        <v>0</v>
      </c>
      <c r="M352" s="9">
        <v>0</v>
      </c>
      <c r="N352" s="9">
        <v>0</v>
      </c>
      <c r="O352" s="8"/>
      <c r="P352" s="9">
        <v>0</v>
      </c>
      <c r="Q352" s="15">
        <v>0</v>
      </c>
      <c r="R352" s="9">
        <v>128</v>
      </c>
      <c r="S352" s="8" t="s">
        <v>37</v>
      </c>
      <c r="T352" s="9">
        <v>0</v>
      </c>
      <c r="U352" s="18" t="s">
        <v>39</v>
      </c>
      <c r="V352" s="40">
        <v>45369</v>
      </c>
      <c r="W352" s="8" t="s">
        <v>9196</v>
      </c>
    </row>
    <row r="353" spans="1:23" ht="64.5" thickBot="1">
      <c r="A353" s="8" t="s">
        <v>50</v>
      </c>
      <c r="B353" s="8" t="s">
        <v>10942</v>
      </c>
      <c r="C353" s="8" t="s">
        <v>10943</v>
      </c>
      <c r="D353" s="8" t="s">
        <v>51</v>
      </c>
      <c r="E353" s="8"/>
      <c r="F353" s="8" t="s">
        <v>212</v>
      </c>
      <c r="G353" s="8">
        <v>64834</v>
      </c>
      <c r="H353" s="8">
        <v>45</v>
      </c>
      <c r="I353" s="8" t="s">
        <v>3117</v>
      </c>
      <c r="J353" s="8" t="s">
        <v>214</v>
      </c>
      <c r="K353" s="17">
        <v>649</v>
      </c>
      <c r="L353" s="9">
        <v>0</v>
      </c>
      <c r="M353" s="9">
        <v>0</v>
      </c>
      <c r="N353" s="9">
        <v>0</v>
      </c>
      <c r="O353" s="8"/>
      <c r="P353" s="9">
        <v>649</v>
      </c>
      <c r="Q353" s="15">
        <v>5</v>
      </c>
      <c r="R353" s="9">
        <v>128</v>
      </c>
      <c r="S353" s="8" t="s">
        <v>37</v>
      </c>
      <c r="T353" s="9">
        <v>9</v>
      </c>
      <c r="U353" s="18" t="s">
        <v>11034</v>
      </c>
      <c r="V353" s="40">
        <v>45369</v>
      </c>
      <c r="W353" s="8" t="s">
        <v>10944</v>
      </c>
    </row>
    <row r="354" spans="1:23" ht="64.5" thickBot="1">
      <c r="A354" s="8" t="s">
        <v>50</v>
      </c>
      <c r="B354" s="8" t="s">
        <v>10945</v>
      </c>
      <c r="C354" s="25" t="s">
        <v>10946</v>
      </c>
      <c r="D354" s="8" t="s">
        <v>52</v>
      </c>
      <c r="E354" s="8"/>
      <c r="F354" s="8" t="s">
        <v>212</v>
      </c>
      <c r="G354" s="8">
        <v>76203</v>
      </c>
      <c r="H354" s="8">
        <v>40</v>
      </c>
      <c r="I354" s="8" t="s">
        <v>3117</v>
      </c>
      <c r="J354" s="8" t="s">
        <v>214</v>
      </c>
      <c r="K354" s="17">
        <v>462</v>
      </c>
      <c r="L354" s="9">
        <v>0</v>
      </c>
      <c r="M354" s="9">
        <v>0</v>
      </c>
      <c r="N354" s="9">
        <v>0</v>
      </c>
      <c r="O354" s="8"/>
      <c r="P354" s="9">
        <v>462</v>
      </c>
      <c r="Q354" s="15">
        <v>4</v>
      </c>
      <c r="R354" s="9">
        <v>96</v>
      </c>
      <c r="S354" s="8" t="s">
        <v>37</v>
      </c>
      <c r="T354" s="9">
        <v>78</v>
      </c>
      <c r="U354" s="18" t="s">
        <v>11698</v>
      </c>
      <c r="V354" s="40">
        <v>45369</v>
      </c>
      <c r="W354" s="8" t="s">
        <v>10944</v>
      </c>
    </row>
    <row r="355" spans="1:23" ht="64.5" thickBot="1">
      <c r="A355" s="8" t="s">
        <v>50</v>
      </c>
      <c r="B355" s="8" t="s">
        <v>10933</v>
      </c>
      <c r="C355" s="8" t="s">
        <v>10947</v>
      </c>
      <c r="D355" s="8" t="s">
        <v>52</v>
      </c>
      <c r="E355" s="8"/>
      <c r="F355" s="8" t="s">
        <v>212</v>
      </c>
      <c r="G355" s="8">
        <v>76205</v>
      </c>
      <c r="H355" s="9">
        <v>41</v>
      </c>
      <c r="I355" s="8" t="s">
        <v>3117</v>
      </c>
      <c r="J355" s="8" t="s">
        <v>214</v>
      </c>
      <c r="K355" s="17">
        <v>66</v>
      </c>
      <c r="L355" s="9">
        <v>0</v>
      </c>
      <c r="M355" s="9">
        <v>0</v>
      </c>
      <c r="N355" s="9">
        <v>0</v>
      </c>
      <c r="O355" s="8"/>
      <c r="P355" s="9">
        <v>66</v>
      </c>
      <c r="Q355" s="15">
        <v>0</v>
      </c>
      <c r="R355" s="9">
        <v>96</v>
      </c>
      <c r="S355" s="8" t="s">
        <v>37</v>
      </c>
      <c r="T355" s="9">
        <v>66</v>
      </c>
      <c r="U355" s="8" t="s">
        <v>12004</v>
      </c>
      <c r="V355" s="21">
        <v>45369</v>
      </c>
      <c r="W355" s="9" t="s">
        <v>10944</v>
      </c>
    </row>
    <row r="356" spans="1:23" ht="64.5" thickBot="1">
      <c r="A356" s="8" t="s">
        <v>50</v>
      </c>
      <c r="B356" s="8" t="s">
        <v>10948</v>
      </c>
      <c r="C356" s="8" t="s">
        <v>10949</v>
      </c>
      <c r="D356" s="8" t="s">
        <v>52</v>
      </c>
      <c r="E356" s="8"/>
      <c r="F356" s="8" t="s">
        <v>212</v>
      </c>
      <c r="G356" s="8">
        <v>76208</v>
      </c>
      <c r="H356" s="9">
        <v>42</v>
      </c>
      <c r="I356" s="8" t="s">
        <v>3117</v>
      </c>
      <c r="J356" s="8" t="s">
        <v>214</v>
      </c>
      <c r="K356" s="17">
        <v>434</v>
      </c>
      <c r="L356" s="9">
        <v>0</v>
      </c>
      <c r="M356" s="9">
        <v>0</v>
      </c>
      <c r="N356" s="9">
        <v>0</v>
      </c>
      <c r="O356" s="8"/>
      <c r="P356" s="9">
        <v>434</v>
      </c>
      <c r="Q356" s="15">
        <v>4</v>
      </c>
      <c r="R356" s="9">
        <v>96</v>
      </c>
      <c r="S356" s="8" t="s">
        <v>37</v>
      </c>
      <c r="T356" s="9">
        <v>50</v>
      </c>
      <c r="U356" s="8" t="s">
        <v>11473</v>
      </c>
      <c r="V356" s="21">
        <v>45369</v>
      </c>
      <c r="W356" s="9" t="s">
        <v>10944</v>
      </c>
    </row>
    <row r="357" spans="1:23" ht="64.5" thickBot="1">
      <c r="A357" s="8" t="s">
        <v>50</v>
      </c>
      <c r="B357" s="8" t="s">
        <v>10950</v>
      </c>
      <c r="C357" s="8" t="s">
        <v>10951</v>
      </c>
      <c r="D357" s="8" t="s">
        <v>52</v>
      </c>
      <c r="E357" s="8"/>
      <c r="F357" s="8" t="s">
        <v>212</v>
      </c>
      <c r="G357" s="8">
        <v>93846</v>
      </c>
      <c r="H357" s="9">
        <v>43</v>
      </c>
      <c r="I357" s="8" t="s">
        <v>3117</v>
      </c>
      <c r="J357" s="8" t="s">
        <v>214</v>
      </c>
      <c r="K357" s="17">
        <v>466</v>
      </c>
      <c r="L357" s="9">
        <v>0</v>
      </c>
      <c r="M357" s="9">
        <v>0</v>
      </c>
      <c r="N357" s="9">
        <v>0</v>
      </c>
      <c r="O357" s="8"/>
      <c r="P357" s="9">
        <v>466</v>
      </c>
      <c r="Q357" s="15">
        <v>4</v>
      </c>
      <c r="R357" s="9">
        <v>96</v>
      </c>
      <c r="S357" s="8" t="s">
        <v>37</v>
      </c>
      <c r="T357" s="9">
        <v>82</v>
      </c>
      <c r="U357" s="8" t="s">
        <v>12086</v>
      </c>
      <c r="V357" s="21">
        <v>45369</v>
      </c>
      <c r="W357" s="9" t="s">
        <v>10944</v>
      </c>
    </row>
    <row r="358" spans="1:23" ht="64.5" thickBot="1">
      <c r="A358" s="8" t="s">
        <v>50</v>
      </c>
      <c r="B358" s="8" t="s">
        <v>10952</v>
      </c>
      <c r="C358" s="8" t="s">
        <v>10953</v>
      </c>
      <c r="D358" s="8" t="s">
        <v>52</v>
      </c>
      <c r="E358" s="8"/>
      <c r="F358" s="8" t="s">
        <v>212</v>
      </c>
      <c r="G358" s="8">
        <v>93848</v>
      </c>
      <c r="H358" s="9">
        <v>44</v>
      </c>
      <c r="I358" s="8" t="s">
        <v>3117</v>
      </c>
      <c r="J358" s="8" t="s">
        <v>214</v>
      </c>
      <c r="K358" s="17">
        <v>620</v>
      </c>
      <c r="L358" s="9">
        <v>0</v>
      </c>
      <c r="M358" s="9">
        <v>0</v>
      </c>
      <c r="N358" s="9">
        <v>0</v>
      </c>
      <c r="O358" s="8"/>
      <c r="P358" s="9">
        <v>620</v>
      </c>
      <c r="Q358" s="15">
        <v>6</v>
      </c>
      <c r="R358" s="9">
        <v>96</v>
      </c>
      <c r="S358" s="8" t="s">
        <v>37</v>
      </c>
      <c r="T358" s="9">
        <v>44</v>
      </c>
      <c r="U358" s="8" t="s">
        <v>11035</v>
      </c>
      <c r="V358" s="21">
        <v>45369</v>
      </c>
      <c r="W358" s="9" t="s">
        <v>10944</v>
      </c>
    </row>
    <row r="359" spans="1:23" ht="64.5" thickBot="1">
      <c r="A359" s="8" t="s">
        <v>50</v>
      </c>
      <c r="B359" s="8" t="s">
        <v>10954</v>
      </c>
      <c r="C359" s="8" t="s">
        <v>10955</v>
      </c>
      <c r="D359" s="8" t="s">
        <v>51</v>
      </c>
      <c r="E359" s="8"/>
      <c r="F359" s="8" t="s">
        <v>212</v>
      </c>
      <c r="G359" s="8" t="s">
        <v>3144</v>
      </c>
      <c r="H359" s="9">
        <v>46</v>
      </c>
      <c r="I359" s="8" t="s">
        <v>426</v>
      </c>
      <c r="J359" s="8" t="s">
        <v>214</v>
      </c>
      <c r="K359" s="17">
        <v>96</v>
      </c>
      <c r="L359" s="9">
        <v>0</v>
      </c>
      <c r="M359" s="9">
        <v>0</v>
      </c>
      <c r="N359" s="9">
        <v>0</v>
      </c>
      <c r="O359" s="8"/>
      <c r="P359" s="9">
        <v>96</v>
      </c>
      <c r="Q359" s="15">
        <v>1</v>
      </c>
      <c r="R359" s="9">
        <v>96</v>
      </c>
      <c r="S359" s="8" t="s">
        <v>37</v>
      </c>
      <c r="T359" s="9">
        <v>0</v>
      </c>
      <c r="U359" s="8" t="s">
        <v>102</v>
      </c>
      <c r="V359" s="21">
        <v>45370</v>
      </c>
      <c r="W359" s="9" t="s">
        <v>10944</v>
      </c>
    </row>
    <row r="360" spans="1:23" ht="64.5" thickBot="1">
      <c r="A360" s="8" t="s">
        <v>50</v>
      </c>
      <c r="B360" s="8" t="s">
        <v>10956</v>
      </c>
      <c r="C360" s="8" t="s">
        <v>10957</v>
      </c>
      <c r="D360" s="8" t="s">
        <v>51</v>
      </c>
      <c r="E360" s="8"/>
      <c r="F360" s="8" t="s">
        <v>212</v>
      </c>
      <c r="G360" s="8" t="s">
        <v>3145</v>
      </c>
      <c r="H360" s="9">
        <v>47</v>
      </c>
      <c r="I360" s="8" t="s">
        <v>2266</v>
      </c>
      <c r="J360" s="8" t="s">
        <v>214</v>
      </c>
      <c r="K360" s="17">
        <v>11</v>
      </c>
      <c r="L360" s="9">
        <v>0</v>
      </c>
      <c r="M360" s="9">
        <v>0</v>
      </c>
      <c r="N360" s="9">
        <v>0</v>
      </c>
      <c r="O360" s="8"/>
      <c r="P360" s="9">
        <v>11</v>
      </c>
      <c r="Q360" s="15">
        <v>0</v>
      </c>
      <c r="R360" s="9">
        <v>96</v>
      </c>
      <c r="S360" s="8" t="s">
        <v>37</v>
      </c>
      <c r="T360" s="9">
        <v>11</v>
      </c>
      <c r="U360" s="8" t="s">
        <v>8140</v>
      </c>
      <c r="V360" s="21">
        <v>45371</v>
      </c>
      <c r="W360" s="21" t="s">
        <v>10944</v>
      </c>
    </row>
    <row r="361" spans="1:23" ht="64.5" thickBot="1">
      <c r="A361" s="8" t="s">
        <v>50</v>
      </c>
      <c r="B361" s="8" t="s">
        <v>10958</v>
      </c>
      <c r="C361" s="8" t="s">
        <v>3147</v>
      </c>
      <c r="D361" s="8"/>
      <c r="E361" s="8"/>
      <c r="F361" s="8" t="s">
        <v>36</v>
      </c>
      <c r="G361" s="8" t="s">
        <v>3148</v>
      </c>
      <c r="H361" s="9">
        <v>48</v>
      </c>
      <c r="I361" s="8"/>
      <c r="J361" s="8" t="s">
        <v>78</v>
      </c>
      <c r="K361" s="17">
        <v>0</v>
      </c>
      <c r="L361" s="9">
        <v>0</v>
      </c>
      <c r="M361" s="9">
        <v>0</v>
      </c>
      <c r="N361" s="9">
        <v>0</v>
      </c>
      <c r="O361" s="8"/>
      <c r="P361" s="9">
        <v>0</v>
      </c>
      <c r="Q361" s="15">
        <v>0</v>
      </c>
      <c r="R361" s="9">
        <v>384</v>
      </c>
      <c r="S361" s="8" t="s">
        <v>37</v>
      </c>
      <c r="T361" s="9">
        <v>0</v>
      </c>
      <c r="U361" s="8" t="s">
        <v>39</v>
      </c>
      <c r="V361" s="21">
        <v>45371</v>
      </c>
      <c r="W361" s="21" t="s">
        <v>10944</v>
      </c>
    </row>
    <row r="362" spans="1:23" ht="13.5" thickBot="1">
      <c r="A362" s="8" t="s">
        <v>50</v>
      </c>
      <c r="B362" s="8" t="s">
        <v>11476</v>
      </c>
      <c r="C362" s="8" t="s">
        <v>11477</v>
      </c>
      <c r="D362" s="8" t="s">
        <v>51</v>
      </c>
      <c r="E362" s="8"/>
      <c r="F362" s="8" t="s">
        <v>828</v>
      </c>
      <c r="G362" s="8" t="s">
        <v>11478</v>
      </c>
      <c r="H362" s="9">
        <v>49</v>
      </c>
      <c r="I362" s="8" t="s">
        <v>3001</v>
      </c>
      <c r="J362" s="8" t="s">
        <v>78</v>
      </c>
      <c r="K362" s="17">
        <v>108</v>
      </c>
      <c r="L362" s="9">
        <v>0</v>
      </c>
      <c r="M362" s="9">
        <v>0</v>
      </c>
      <c r="N362" s="9">
        <v>0</v>
      </c>
      <c r="O362" s="8"/>
      <c r="P362" s="9">
        <v>108</v>
      </c>
      <c r="Q362" s="15">
        <v>1</v>
      </c>
      <c r="R362" s="9">
        <v>72</v>
      </c>
      <c r="S362" s="8" t="s">
        <v>37</v>
      </c>
      <c r="T362" s="9">
        <v>36</v>
      </c>
      <c r="U362" s="8" t="s">
        <v>10424</v>
      </c>
      <c r="V362" s="21">
        <v>45524</v>
      </c>
      <c r="W362" s="21"/>
    </row>
    <row r="363" spans="1:23" ht="13.5" thickBot="1">
      <c r="A363" s="8" t="s">
        <v>50</v>
      </c>
      <c r="B363" s="8" t="s">
        <v>11479</v>
      </c>
      <c r="C363" s="8" t="s">
        <v>11480</v>
      </c>
      <c r="D363" s="8" t="s">
        <v>51</v>
      </c>
      <c r="E363" s="8"/>
      <c r="F363" s="8" t="s">
        <v>828</v>
      </c>
      <c r="G363" s="8" t="s">
        <v>11481</v>
      </c>
      <c r="H363" s="9">
        <v>50</v>
      </c>
      <c r="I363" s="8" t="s">
        <v>3001</v>
      </c>
      <c r="J363" s="8" t="s">
        <v>78</v>
      </c>
      <c r="K363" s="17">
        <v>66</v>
      </c>
      <c r="L363" s="9">
        <v>0</v>
      </c>
      <c r="M363" s="9">
        <v>0</v>
      </c>
      <c r="N363" s="9">
        <v>0</v>
      </c>
      <c r="O363" s="8"/>
      <c r="P363" s="9">
        <v>66</v>
      </c>
      <c r="Q363" s="15">
        <v>0</v>
      </c>
      <c r="R363" s="9">
        <v>72</v>
      </c>
      <c r="S363" s="8" t="s">
        <v>37</v>
      </c>
      <c r="T363" s="9">
        <v>66</v>
      </c>
      <c r="U363" s="8" t="s">
        <v>12004</v>
      </c>
      <c r="V363" s="21">
        <v>45524</v>
      </c>
      <c r="W363" s="21"/>
    </row>
    <row r="364" spans="1:23" ht="13.5" thickBot="1">
      <c r="A364" s="8" t="s">
        <v>50</v>
      </c>
      <c r="B364" s="8" t="s">
        <v>11482</v>
      </c>
      <c r="C364" s="8" t="s">
        <v>11483</v>
      </c>
      <c r="D364" s="8" t="s">
        <v>51</v>
      </c>
      <c r="E364" s="8"/>
      <c r="F364" s="8" t="s">
        <v>828</v>
      </c>
      <c r="G364" s="8" t="s">
        <v>11484</v>
      </c>
      <c r="H364" s="9">
        <v>51</v>
      </c>
      <c r="I364" s="8" t="s">
        <v>3001</v>
      </c>
      <c r="J364" s="8" t="s">
        <v>78</v>
      </c>
      <c r="K364" s="17">
        <v>324</v>
      </c>
      <c r="L364" s="9">
        <v>0</v>
      </c>
      <c r="M364" s="9">
        <v>0</v>
      </c>
      <c r="N364" s="9">
        <v>0</v>
      </c>
      <c r="O364" s="8"/>
      <c r="P364" s="9">
        <v>324</v>
      </c>
      <c r="Q364" s="15">
        <v>4</v>
      </c>
      <c r="R364" s="9">
        <v>72</v>
      </c>
      <c r="S364" s="8" t="s">
        <v>37</v>
      </c>
      <c r="T364" s="9">
        <v>36</v>
      </c>
      <c r="U364" s="8" t="s">
        <v>11897</v>
      </c>
      <c r="V364" s="21">
        <v>45524</v>
      </c>
      <c r="W364" s="21"/>
    </row>
    <row r="365" spans="1:23" ht="13.5" thickBot="1">
      <c r="A365" s="8" t="s">
        <v>50</v>
      </c>
      <c r="B365" s="8" t="s">
        <v>11485</v>
      </c>
      <c r="C365" s="8" t="s">
        <v>11486</v>
      </c>
      <c r="D365" s="8" t="s">
        <v>51</v>
      </c>
      <c r="E365" s="8"/>
      <c r="F365" s="8" t="s">
        <v>1571</v>
      </c>
      <c r="G365" s="8" t="s">
        <v>11487</v>
      </c>
      <c r="H365" s="9">
        <v>52</v>
      </c>
      <c r="I365" s="8" t="s">
        <v>3001</v>
      </c>
      <c r="J365" s="8" t="s">
        <v>78</v>
      </c>
      <c r="K365" s="17">
        <v>300</v>
      </c>
      <c r="L365" s="9">
        <v>0</v>
      </c>
      <c r="M365" s="9">
        <v>0</v>
      </c>
      <c r="N365" s="9">
        <v>0</v>
      </c>
      <c r="O365" s="8"/>
      <c r="P365" s="9">
        <v>300</v>
      </c>
      <c r="Q365" s="15">
        <v>2</v>
      </c>
      <c r="R365" s="9">
        <v>120</v>
      </c>
      <c r="S365" s="8" t="s">
        <v>37</v>
      </c>
      <c r="T365" s="9">
        <v>60</v>
      </c>
      <c r="U365" s="8" t="s">
        <v>10480</v>
      </c>
      <c r="V365" s="21">
        <v>45524</v>
      </c>
      <c r="W365" s="21"/>
    </row>
    <row r="366" spans="1:23" ht="13.5" thickBot="1">
      <c r="A366" s="8" t="s">
        <v>50</v>
      </c>
      <c r="B366" s="8" t="s">
        <v>11488</v>
      </c>
      <c r="C366" s="8" t="s">
        <v>11489</v>
      </c>
      <c r="D366" s="8" t="s">
        <v>51</v>
      </c>
      <c r="E366" s="8"/>
      <c r="F366" s="8" t="s">
        <v>1571</v>
      </c>
      <c r="G366" s="8" t="s">
        <v>11490</v>
      </c>
      <c r="H366" s="9">
        <v>53</v>
      </c>
      <c r="I366" s="8" t="s">
        <v>3001</v>
      </c>
      <c r="J366" s="8" t="s">
        <v>78</v>
      </c>
      <c r="K366" s="17">
        <v>312</v>
      </c>
      <c r="L366" s="9">
        <v>0</v>
      </c>
      <c r="M366" s="9">
        <v>0</v>
      </c>
      <c r="N366" s="9">
        <v>0</v>
      </c>
      <c r="O366" s="8"/>
      <c r="P366" s="9">
        <v>312</v>
      </c>
      <c r="Q366" s="15">
        <v>2</v>
      </c>
      <c r="R366" s="9">
        <v>120</v>
      </c>
      <c r="S366" s="8" t="s">
        <v>37</v>
      </c>
      <c r="T366" s="9">
        <v>72</v>
      </c>
      <c r="U366" s="8" t="s">
        <v>12087</v>
      </c>
      <c r="V366" s="21">
        <v>45524</v>
      </c>
      <c r="W366" s="40"/>
    </row>
    <row r="367" spans="1:23" ht="13.5" thickBot="1">
      <c r="A367" s="8" t="s">
        <v>50</v>
      </c>
      <c r="B367" s="8" t="s">
        <v>11491</v>
      </c>
      <c r="C367" s="8" t="s">
        <v>11492</v>
      </c>
      <c r="D367" s="8" t="s">
        <v>51</v>
      </c>
      <c r="E367" s="8"/>
      <c r="F367" s="8" t="s">
        <v>1571</v>
      </c>
      <c r="G367" s="8" t="s">
        <v>11493</v>
      </c>
      <c r="H367" s="9">
        <v>54</v>
      </c>
      <c r="I367" s="8" t="s">
        <v>3001</v>
      </c>
      <c r="J367" s="8" t="s">
        <v>78</v>
      </c>
      <c r="K367" s="17">
        <v>312</v>
      </c>
      <c r="L367" s="9">
        <v>0</v>
      </c>
      <c r="M367" s="9">
        <v>0</v>
      </c>
      <c r="N367" s="9">
        <v>0</v>
      </c>
      <c r="O367" s="8"/>
      <c r="P367" s="9">
        <v>312</v>
      </c>
      <c r="Q367" s="15">
        <v>2</v>
      </c>
      <c r="R367" s="9">
        <v>120</v>
      </c>
      <c r="S367" s="8" t="s">
        <v>37</v>
      </c>
      <c r="T367" s="9">
        <v>72</v>
      </c>
      <c r="U367" s="8" t="s">
        <v>12087</v>
      </c>
      <c r="V367" s="21">
        <v>45524</v>
      </c>
      <c r="W367" s="40"/>
    </row>
    <row r="368" spans="1:23" ht="13.5" thickBot="1">
      <c r="A368" s="8" t="s">
        <v>50</v>
      </c>
      <c r="B368" s="8" t="s">
        <v>11494</v>
      </c>
      <c r="C368" s="8" t="s">
        <v>11495</v>
      </c>
      <c r="D368" s="8" t="s">
        <v>51</v>
      </c>
      <c r="E368" s="8"/>
      <c r="F368" s="8" t="s">
        <v>1571</v>
      </c>
      <c r="G368" s="8" t="s">
        <v>11496</v>
      </c>
      <c r="H368" s="9">
        <v>55</v>
      </c>
      <c r="I368" s="8" t="s">
        <v>3001</v>
      </c>
      <c r="J368" s="8" t="s">
        <v>78</v>
      </c>
      <c r="K368" s="17">
        <v>300</v>
      </c>
      <c r="L368" s="9">
        <v>0</v>
      </c>
      <c r="M368" s="9">
        <v>0</v>
      </c>
      <c r="N368" s="9">
        <v>0</v>
      </c>
      <c r="O368" s="8"/>
      <c r="P368" s="9">
        <v>300</v>
      </c>
      <c r="Q368" s="15">
        <v>2</v>
      </c>
      <c r="R368" s="9">
        <v>120</v>
      </c>
      <c r="S368" s="8" t="s">
        <v>37</v>
      </c>
      <c r="T368" s="9">
        <v>60</v>
      </c>
      <c r="U368" s="8" t="s">
        <v>10480</v>
      </c>
      <c r="V368" s="21">
        <v>45524</v>
      </c>
      <c r="W368" s="40"/>
    </row>
    <row r="369" spans="1:23" ht="13.5" thickBot="1">
      <c r="A369" s="8" t="s">
        <v>50</v>
      </c>
      <c r="B369" s="8" t="s">
        <v>11497</v>
      </c>
      <c r="C369" s="8" t="s">
        <v>11498</v>
      </c>
      <c r="D369" s="8" t="s">
        <v>51</v>
      </c>
      <c r="E369" s="8"/>
      <c r="F369" s="8" t="s">
        <v>828</v>
      </c>
      <c r="G369" s="8" t="s">
        <v>11499</v>
      </c>
      <c r="H369" s="9">
        <v>56</v>
      </c>
      <c r="I369" s="8" t="s">
        <v>3001</v>
      </c>
      <c r="J369" s="8" t="s">
        <v>78</v>
      </c>
      <c r="K369" s="17">
        <v>258</v>
      </c>
      <c r="L369" s="9">
        <v>0</v>
      </c>
      <c r="M369" s="9">
        <v>0</v>
      </c>
      <c r="N369" s="9">
        <v>0</v>
      </c>
      <c r="O369" s="8"/>
      <c r="P369" s="9">
        <v>258</v>
      </c>
      <c r="Q369" s="15">
        <v>3</v>
      </c>
      <c r="R369" s="9">
        <v>72</v>
      </c>
      <c r="S369" s="8" t="s">
        <v>37</v>
      </c>
      <c r="T369" s="9">
        <v>42</v>
      </c>
      <c r="U369" s="8" t="s">
        <v>8814</v>
      </c>
      <c r="V369" s="21">
        <v>45524</v>
      </c>
      <c r="W369" s="40"/>
    </row>
    <row r="370" spans="1:23" ht="13.5" thickBot="1">
      <c r="A370" s="8" t="s">
        <v>50</v>
      </c>
      <c r="B370" s="8" t="s">
        <v>11500</v>
      </c>
      <c r="C370" s="8" t="s">
        <v>11501</v>
      </c>
      <c r="D370" s="8" t="s">
        <v>51</v>
      </c>
      <c r="E370" s="8"/>
      <c r="F370" s="8" t="s">
        <v>828</v>
      </c>
      <c r="G370" s="8" t="s">
        <v>11502</v>
      </c>
      <c r="H370" s="9">
        <v>57</v>
      </c>
      <c r="I370" s="8" t="s">
        <v>3001</v>
      </c>
      <c r="J370" s="8" t="s">
        <v>78</v>
      </c>
      <c r="K370" s="17">
        <v>324</v>
      </c>
      <c r="L370" s="9">
        <v>0</v>
      </c>
      <c r="M370" s="9">
        <v>0</v>
      </c>
      <c r="N370" s="9">
        <v>0</v>
      </c>
      <c r="O370" s="8"/>
      <c r="P370" s="9">
        <v>324</v>
      </c>
      <c r="Q370" s="15">
        <v>4</v>
      </c>
      <c r="R370" s="9">
        <v>72</v>
      </c>
      <c r="S370" s="8" t="s">
        <v>37</v>
      </c>
      <c r="T370" s="17">
        <v>36</v>
      </c>
      <c r="U370" s="8" t="s">
        <v>11897</v>
      </c>
      <c r="V370" s="21">
        <v>45524</v>
      </c>
      <c r="W370" s="40"/>
    </row>
    <row r="371" spans="1:23" ht="13.5" thickBot="1">
      <c r="A371" s="8" t="s">
        <v>50</v>
      </c>
      <c r="B371" s="8" t="s">
        <v>11503</v>
      </c>
      <c r="C371" s="8" t="s">
        <v>11504</v>
      </c>
      <c r="D371" s="8" t="s">
        <v>51</v>
      </c>
      <c r="E371" s="8"/>
      <c r="F371" s="8" t="s">
        <v>828</v>
      </c>
      <c r="G371" s="8" t="s">
        <v>11505</v>
      </c>
      <c r="H371" s="9">
        <v>58</v>
      </c>
      <c r="I371" s="8" t="s">
        <v>3001</v>
      </c>
      <c r="J371" s="8" t="s">
        <v>78</v>
      </c>
      <c r="K371" s="17">
        <v>312</v>
      </c>
      <c r="L371" s="9">
        <v>0</v>
      </c>
      <c r="M371" s="9">
        <v>0</v>
      </c>
      <c r="N371" s="9">
        <v>0</v>
      </c>
      <c r="O371" s="8"/>
      <c r="P371" s="9">
        <v>312</v>
      </c>
      <c r="Q371" s="15">
        <v>4</v>
      </c>
      <c r="R371" s="9">
        <v>72</v>
      </c>
      <c r="S371" s="8" t="s">
        <v>37</v>
      </c>
      <c r="T371" s="9">
        <v>24</v>
      </c>
      <c r="U371" s="8" t="s">
        <v>11898</v>
      </c>
      <c r="V371" s="21">
        <v>45524</v>
      </c>
      <c r="W371" s="40"/>
    </row>
    <row r="372" spans="1:23" ht="13.5" thickBot="1">
      <c r="A372" s="8" t="s">
        <v>50</v>
      </c>
      <c r="B372" s="8" t="s">
        <v>11506</v>
      </c>
      <c r="C372" s="8" t="s">
        <v>11507</v>
      </c>
      <c r="D372" s="8" t="s">
        <v>51</v>
      </c>
      <c r="E372" s="8"/>
      <c r="F372" s="8" t="s">
        <v>828</v>
      </c>
      <c r="G372" s="9" t="s">
        <v>11508</v>
      </c>
      <c r="H372" s="9">
        <v>59</v>
      </c>
      <c r="I372" s="8" t="s">
        <v>3001</v>
      </c>
      <c r="J372" s="8" t="s">
        <v>78</v>
      </c>
      <c r="K372" s="17">
        <v>264</v>
      </c>
      <c r="L372" s="9">
        <v>0</v>
      </c>
      <c r="M372" s="9">
        <v>0</v>
      </c>
      <c r="N372" s="9">
        <v>0</v>
      </c>
      <c r="O372" s="8"/>
      <c r="P372" s="9">
        <v>264</v>
      </c>
      <c r="Q372" s="15">
        <v>3</v>
      </c>
      <c r="R372" s="9">
        <v>72</v>
      </c>
      <c r="S372" s="8" t="s">
        <v>37</v>
      </c>
      <c r="T372" s="9">
        <v>48</v>
      </c>
      <c r="U372" s="8" t="s">
        <v>12076</v>
      </c>
      <c r="V372" s="21">
        <v>45524</v>
      </c>
      <c r="W372" s="8"/>
    </row>
    <row r="373" spans="1:23" ht="26.25" thickBot="1">
      <c r="A373" s="8" t="s">
        <v>10099</v>
      </c>
      <c r="B373" s="8" t="s">
        <v>10100</v>
      </c>
      <c r="C373" s="8" t="s">
        <v>9492</v>
      </c>
      <c r="D373" s="8"/>
      <c r="E373" s="8"/>
      <c r="F373" s="8" t="s">
        <v>36</v>
      </c>
      <c r="G373" s="9"/>
      <c r="H373" s="9">
        <v>1</v>
      </c>
      <c r="I373" s="8"/>
      <c r="J373" s="8" t="s">
        <v>78</v>
      </c>
      <c r="K373" s="17">
        <v>-2656</v>
      </c>
      <c r="L373" s="9">
        <v>0</v>
      </c>
      <c r="M373" s="9">
        <v>0</v>
      </c>
      <c r="N373" s="9">
        <v>0</v>
      </c>
      <c r="O373" s="8"/>
      <c r="P373" s="9">
        <v>-2656</v>
      </c>
      <c r="Q373" s="15">
        <v>0</v>
      </c>
      <c r="R373" s="9" t="s">
        <v>62</v>
      </c>
      <c r="S373" s="8" t="s">
        <v>37</v>
      </c>
      <c r="T373" s="9">
        <v>-2656</v>
      </c>
      <c r="U373" s="8" t="s">
        <v>12088</v>
      </c>
      <c r="V373" s="21">
        <v>45504</v>
      </c>
      <c r="W373" s="8"/>
    </row>
    <row r="374" spans="1:23" ht="13.5" thickBot="1">
      <c r="A374" s="8" t="s">
        <v>852</v>
      </c>
      <c r="B374" s="8" t="s">
        <v>853</v>
      </c>
      <c r="C374" s="8" t="s">
        <v>855</v>
      </c>
      <c r="D374" s="8"/>
      <c r="E374" s="8" t="s">
        <v>856</v>
      </c>
      <c r="F374" s="8" t="s">
        <v>36</v>
      </c>
      <c r="G374" s="9"/>
      <c r="H374" s="9"/>
      <c r="I374" s="8"/>
      <c r="J374" s="8" t="s">
        <v>78</v>
      </c>
      <c r="K374" s="17">
        <v>1200</v>
      </c>
      <c r="L374" s="9">
        <v>0</v>
      </c>
      <c r="M374" s="9">
        <v>0</v>
      </c>
      <c r="N374" s="9">
        <v>0</v>
      </c>
      <c r="O374" s="8"/>
      <c r="P374" s="9">
        <v>1200</v>
      </c>
      <c r="Q374" s="15">
        <v>2</v>
      </c>
      <c r="R374" s="9">
        <v>600</v>
      </c>
      <c r="S374" s="8" t="s">
        <v>37</v>
      </c>
      <c r="T374" s="9">
        <v>0</v>
      </c>
      <c r="U374" s="8" t="s">
        <v>152</v>
      </c>
      <c r="V374" s="21"/>
      <c r="W374" s="8"/>
    </row>
    <row r="375" spans="1:23" ht="13.5" thickBot="1">
      <c r="A375" s="8" t="s">
        <v>852</v>
      </c>
      <c r="B375" s="8" t="s">
        <v>853</v>
      </c>
      <c r="C375" s="8" t="s">
        <v>854</v>
      </c>
      <c r="D375" s="8"/>
      <c r="E375" s="8" t="s">
        <v>353</v>
      </c>
      <c r="F375" s="8" t="s">
        <v>36</v>
      </c>
      <c r="G375" s="8"/>
      <c r="H375" s="8"/>
      <c r="I375" s="8"/>
      <c r="J375" s="8" t="s">
        <v>78</v>
      </c>
      <c r="K375" s="17">
        <v>2000</v>
      </c>
      <c r="L375" s="9">
        <v>0</v>
      </c>
      <c r="M375" s="9">
        <v>0</v>
      </c>
      <c r="N375" s="9">
        <v>0</v>
      </c>
      <c r="O375" s="8"/>
      <c r="P375" s="9">
        <v>2000</v>
      </c>
      <c r="Q375" s="15">
        <v>2</v>
      </c>
      <c r="R375" s="9">
        <v>1000</v>
      </c>
      <c r="S375" s="8" t="s">
        <v>37</v>
      </c>
      <c r="T375" s="9">
        <v>0</v>
      </c>
      <c r="U375" s="18" t="s">
        <v>152</v>
      </c>
      <c r="V375" s="40"/>
      <c r="W375" s="8"/>
    </row>
    <row r="376" spans="1:23" ht="26.25" thickBot="1">
      <c r="A376" s="8" t="s">
        <v>53</v>
      </c>
      <c r="B376" s="8" t="s">
        <v>6813</v>
      </c>
      <c r="C376" s="8" t="s">
        <v>12089</v>
      </c>
      <c r="D376" s="8"/>
      <c r="E376" s="8"/>
      <c r="F376" s="8" t="s">
        <v>36</v>
      </c>
      <c r="G376" s="8">
        <v>708</v>
      </c>
      <c r="H376" s="8">
        <v>1</v>
      </c>
      <c r="I376" s="8" t="s">
        <v>252</v>
      </c>
      <c r="J376" s="8" t="s">
        <v>78</v>
      </c>
      <c r="K376" s="17">
        <v>93</v>
      </c>
      <c r="L376" s="9">
        <v>0</v>
      </c>
      <c r="M376" s="9">
        <v>0</v>
      </c>
      <c r="N376" s="9">
        <v>0</v>
      </c>
      <c r="O376" s="8"/>
      <c r="P376" s="9">
        <v>93</v>
      </c>
      <c r="Q376" s="15">
        <v>0</v>
      </c>
      <c r="R376" s="9">
        <v>144</v>
      </c>
      <c r="S376" s="8" t="s">
        <v>34</v>
      </c>
      <c r="T376" s="9">
        <v>93</v>
      </c>
      <c r="U376" s="18" t="s">
        <v>10600</v>
      </c>
      <c r="V376" s="40" t="s">
        <v>12075</v>
      </c>
      <c r="W376" s="8"/>
    </row>
    <row r="377" spans="1:23" ht="26.25" thickBot="1">
      <c r="A377" s="8" t="s">
        <v>53</v>
      </c>
      <c r="B377" s="8" t="s">
        <v>6814</v>
      </c>
      <c r="C377" s="8" t="s">
        <v>12090</v>
      </c>
      <c r="D377" s="8"/>
      <c r="E377" s="8" t="s">
        <v>59</v>
      </c>
      <c r="F377" s="8" t="s">
        <v>196</v>
      </c>
      <c r="G377" s="8" t="s">
        <v>6815</v>
      </c>
      <c r="H377" s="9">
        <v>2</v>
      </c>
      <c r="I377" s="8" t="s">
        <v>252</v>
      </c>
      <c r="J377" s="8" t="s">
        <v>78</v>
      </c>
      <c r="K377" s="17">
        <v>46</v>
      </c>
      <c r="L377" s="9">
        <v>0</v>
      </c>
      <c r="M377" s="9">
        <v>0</v>
      </c>
      <c r="N377" s="9">
        <v>0</v>
      </c>
      <c r="O377" s="8"/>
      <c r="P377" s="9">
        <v>46</v>
      </c>
      <c r="Q377" s="15">
        <v>0</v>
      </c>
      <c r="R377" s="9">
        <v>144</v>
      </c>
      <c r="S377" s="8" t="s">
        <v>34</v>
      </c>
      <c r="T377" s="9">
        <v>46</v>
      </c>
      <c r="U377" s="8" t="s">
        <v>194</v>
      </c>
      <c r="V377" s="21" t="s">
        <v>12075</v>
      </c>
      <c r="W377" s="8"/>
    </row>
    <row r="378" spans="1:23" ht="26.25" thickBot="1">
      <c r="A378" s="8" t="s">
        <v>53</v>
      </c>
      <c r="B378" s="8" t="s">
        <v>6816</v>
      </c>
      <c r="C378" s="8" t="s">
        <v>12091</v>
      </c>
      <c r="D378" s="8"/>
      <c r="E378" s="8" t="s">
        <v>146</v>
      </c>
      <c r="F378" s="8" t="s">
        <v>196</v>
      </c>
      <c r="G378" s="8" t="s">
        <v>6815</v>
      </c>
      <c r="H378" s="9">
        <v>3</v>
      </c>
      <c r="I378" s="8" t="s">
        <v>252</v>
      </c>
      <c r="J378" s="8" t="s">
        <v>78</v>
      </c>
      <c r="K378" s="17">
        <v>24</v>
      </c>
      <c r="L378" s="9">
        <v>0</v>
      </c>
      <c r="M378" s="9">
        <v>0</v>
      </c>
      <c r="N378" s="9">
        <v>0</v>
      </c>
      <c r="O378" s="8"/>
      <c r="P378" s="9">
        <v>24</v>
      </c>
      <c r="Q378" s="15">
        <v>0</v>
      </c>
      <c r="R378" s="9">
        <v>144</v>
      </c>
      <c r="S378" s="8" t="s">
        <v>34</v>
      </c>
      <c r="T378" s="9">
        <v>24</v>
      </c>
      <c r="U378" s="8" t="s">
        <v>1456</v>
      </c>
      <c r="V378" s="21" t="s">
        <v>12075</v>
      </c>
      <c r="W378" s="8"/>
    </row>
    <row r="379" spans="1:23" ht="26.25" thickBot="1">
      <c r="A379" s="8" t="s">
        <v>53</v>
      </c>
      <c r="B379" s="8" t="s">
        <v>6817</v>
      </c>
      <c r="C379" s="8" t="s">
        <v>12092</v>
      </c>
      <c r="D379" s="8"/>
      <c r="E379" s="8"/>
      <c r="F379" s="8" t="s">
        <v>36</v>
      </c>
      <c r="G379" s="8" t="s">
        <v>6818</v>
      </c>
      <c r="H379" s="9">
        <v>6</v>
      </c>
      <c r="I379" s="8" t="s">
        <v>75</v>
      </c>
      <c r="J379" s="8" t="s">
        <v>78</v>
      </c>
      <c r="K379" s="17">
        <v>72</v>
      </c>
      <c r="L379" s="9">
        <v>0</v>
      </c>
      <c r="M379" s="9">
        <v>0</v>
      </c>
      <c r="N379" s="9">
        <v>0</v>
      </c>
      <c r="O379" s="8"/>
      <c r="P379" s="9">
        <v>72</v>
      </c>
      <c r="Q379" s="15">
        <v>1</v>
      </c>
      <c r="R379" s="9">
        <v>72</v>
      </c>
      <c r="S379" s="8" t="s">
        <v>34</v>
      </c>
      <c r="T379" s="9">
        <v>0</v>
      </c>
      <c r="U379" s="8" t="s">
        <v>35</v>
      </c>
      <c r="V379" s="21" t="s">
        <v>12075</v>
      </c>
      <c r="W379" s="8"/>
    </row>
    <row r="380" spans="1:23" ht="51.75" thickBot="1">
      <c r="A380" s="8" t="s">
        <v>53</v>
      </c>
      <c r="B380" s="8" t="s">
        <v>1031</v>
      </c>
      <c r="C380" s="8" t="s">
        <v>1032</v>
      </c>
      <c r="D380" s="8"/>
      <c r="E380" s="8"/>
      <c r="F380" s="8" t="s">
        <v>36</v>
      </c>
      <c r="G380" s="8" t="s">
        <v>1033</v>
      </c>
      <c r="H380" s="9">
        <v>136</v>
      </c>
      <c r="I380" s="8"/>
      <c r="J380" s="8" t="s">
        <v>78</v>
      </c>
      <c r="K380" s="17">
        <v>95</v>
      </c>
      <c r="L380" s="9">
        <v>0</v>
      </c>
      <c r="M380" s="9">
        <v>0</v>
      </c>
      <c r="N380" s="9">
        <v>0</v>
      </c>
      <c r="O380" s="8"/>
      <c r="P380" s="9">
        <v>95</v>
      </c>
      <c r="Q380" s="15">
        <v>4</v>
      </c>
      <c r="R380" s="9">
        <v>20</v>
      </c>
      <c r="S380" s="8" t="s">
        <v>44</v>
      </c>
      <c r="T380" s="9">
        <v>15</v>
      </c>
      <c r="U380" s="8" t="s">
        <v>12093</v>
      </c>
      <c r="V380" s="21">
        <v>45357</v>
      </c>
      <c r="W380" s="8" t="s">
        <v>8242</v>
      </c>
    </row>
    <row r="381" spans="1:23" ht="13.5" thickBot="1">
      <c r="A381" s="8" t="s">
        <v>53</v>
      </c>
      <c r="B381" s="8"/>
      <c r="C381" s="8" t="s">
        <v>1107</v>
      </c>
      <c r="D381" s="8"/>
      <c r="E381" s="8"/>
      <c r="F381" s="8"/>
      <c r="G381" s="8"/>
      <c r="H381" s="9">
        <v>199</v>
      </c>
      <c r="I381" s="8"/>
      <c r="J381" s="8" t="s">
        <v>78</v>
      </c>
      <c r="K381" s="17">
        <v>945</v>
      </c>
      <c r="L381" s="9">
        <v>0</v>
      </c>
      <c r="M381" s="9">
        <v>0</v>
      </c>
      <c r="N381" s="9">
        <v>0</v>
      </c>
      <c r="O381" s="8"/>
      <c r="P381" s="9">
        <v>945</v>
      </c>
      <c r="Q381" s="15">
        <v>7</v>
      </c>
      <c r="R381" s="9">
        <v>135</v>
      </c>
      <c r="S381" s="8" t="s">
        <v>34</v>
      </c>
      <c r="T381" s="9">
        <v>0</v>
      </c>
      <c r="U381" s="8" t="s">
        <v>56</v>
      </c>
      <c r="V381" s="21"/>
      <c r="W381" s="8"/>
    </row>
    <row r="382" spans="1:23" ht="51.75" thickBot="1">
      <c r="A382" s="8" t="s">
        <v>53</v>
      </c>
      <c r="B382" s="8" t="s">
        <v>1219</v>
      </c>
      <c r="C382" s="8" t="s">
        <v>1220</v>
      </c>
      <c r="D382" s="8"/>
      <c r="E382" s="8"/>
      <c r="F382" s="8" t="s">
        <v>212</v>
      </c>
      <c r="G382" s="8">
        <v>9173</v>
      </c>
      <c r="H382" s="9">
        <v>260</v>
      </c>
      <c r="I382" s="8" t="s">
        <v>1137</v>
      </c>
      <c r="J382" s="8" t="s">
        <v>214</v>
      </c>
      <c r="K382" s="17">
        <v>1223</v>
      </c>
      <c r="L382" s="9">
        <v>0</v>
      </c>
      <c r="M382" s="9">
        <v>0</v>
      </c>
      <c r="N382" s="9">
        <v>0</v>
      </c>
      <c r="O382" s="8"/>
      <c r="P382" s="9">
        <v>1223</v>
      </c>
      <c r="Q382" s="15">
        <v>8</v>
      </c>
      <c r="R382" s="9">
        <v>144</v>
      </c>
      <c r="S382" s="8" t="s">
        <v>34</v>
      </c>
      <c r="T382" s="9">
        <v>71</v>
      </c>
      <c r="U382" s="8" t="s">
        <v>12094</v>
      </c>
      <c r="V382" s="21">
        <v>45358</v>
      </c>
      <c r="W382" s="8" t="s">
        <v>8263</v>
      </c>
    </row>
    <row r="383" spans="1:23" ht="26.25" thickBot="1">
      <c r="A383" s="8" t="s">
        <v>53</v>
      </c>
      <c r="B383" s="8" t="s">
        <v>6819</v>
      </c>
      <c r="C383" s="8" t="s">
        <v>12095</v>
      </c>
      <c r="D383" s="8"/>
      <c r="E383" s="8"/>
      <c r="F383" s="8" t="s">
        <v>36</v>
      </c>
      <c r="G383" s="8" t="s">
        <v>6820</v>
      </c>
      <c r="H383" s="9">
        <v>10</v>
      </c>
      <c r="I383" s="8" t="s">
        <v>75</v>
      </c>
      <c r="J383" s="8" t="s">
        <v>78</v>
      </c>
      <c r="K383" s="17">
        <v>81</v>
      </c>
      <c r="L383" s="9">
        <v>0</v>
      </c>
      <c r="M383" s="9">
        <v>0</v>
      </c>
      <c r="N383" s="9">
        <v>0</v>
      </c>
      <c r="O383" s="8"/>
      <c r="P383" s="9">
        <v>81</v>
      </c>
      <c r="Q383" s="15">
        <v>0</v>
      </c>
      <c r="R383" s="9">
        <v>144</v>
      </c>
      <c r="S383" s="8" t="s">
        <v>34</v>
      </c>
      <c r="T383" s="9">
        <v>81</v>
      </c>
      <c r="U383" s="8" t="s">
        <v>9218</v>
      </c>
      <c r="V383" s="21" t="s">
        <v>12075</v>
      </c>
      <c r="W383" s="8"/>
    </row>
    <row r="384" spans="1:23" ht="51.75" thickBot="1">
      <c r="A384" s="8" t="s">
        <v>53</v>
      </c>
      <c r="B384" s="8" t="s">
        <v>870</v>
      </c>
      <c r="C384" s="18" t="s">
        <v>12096</v>
      </c>
      <c r="D384" s="8"/>
      <c r="E384" s="8" t="s">
        <v>99</v>
      </c>
      <c r="F384" s="8" t="s">
        <v>36</v>
      </c>
      <c r="G384" s="8" t="s">
        <v>871</v>
      </c>
      <c r="H384" s="9">
        <v>11</v>
      </c>
      <c r="I384" s="8"/>
      <c r="J384" s="8" t="s">
        <v>78</v>
      </c>
      <c r="K384" s="17">
        <v>1777</v>
      </c>
      <c r="L384" s="9">
        <v>0</v>
      </c>
      <c r="M384" s="9">
        <v>0</v>
      </c>
      <c r="N384" s="9">
        <v>0</v>
      </c>
      <c r="O384" s="8"/>
      <c r="P384" s="9">
        <v>1777</v>
      </c>
      <c r="Q384" s="15">
        <v>7</v>
      </c>
      <c r="R384" s="9">
        <v>240</v>
      </c>
      <c r="S384" s="8" t="s">
        <v>71</v>
      </c>
      <c r="T384" s="9">
        <v>97</v>
      </c>
      <c r="U384" s="8" t="s">
        <v>11509</v>
      </c>
      <c r="V384" s="21" t="s">
        <v>12075</v>
      </c>
      <c r="W384" s="8" t="s">
        <v>8242</v>
      </c>
    </row>
    <row r="385" spans="1:23" ht="26.25" thickBot="1">
      <c r="A385" s="8" t="s">
        <v>53</v>
      </c>
      <c r="B385" s="8" t="s">
        <v>6859</v>
      </c>
      <c r="C385" s="8" t="s">
        <v>6860</v>
      </c>
      <c r="D385" s="8"/>
      <c r="E385" s="8" t="s">
        <v>54</v>
      </c>
      <c r="F385" s="8" t="s">
        <v>68</v>
      </c>
      <c r="G385" s="8" t="s">
        <v>6861</v>
      </c>
      <c r="H385" s="9">
        <v>408</v>
      </c>
      <c r="I385" s="8" t="s">
        <v>75</v>
      </c>
      <c r="J385" s="8" t="s">
        <v>78</v>
      </c>
      <c r="K385" s="17">
        <v>25</v>
      </c>
      <c r="L385" s="9">
        <v>0</v>
      </c>
      <c r="M385" s="9">
        <v>0</v>
      </c>
      <c r="N385" s="9">
        <v>0</v>
      </c>
      <c r="O385" s="8"/>
      <c r="P385" s="9">
        <v>25</v>
      </c>
      <c r="Q385" s="15">
        <v>0</v>
      </c>
      <c r="R385" s="9">
        <v>108</v>
      </c>
      <c r="S385" s="8" t="s">
        <v>34</v>
      </c>
      <c r="T385" s="9">
        <v>25</v>
      </c>
      <c r="U385" s="8" t="s">
        <v>11703</v>
      </c>
      <c r="V385" s="21">
        <v>45419</v>
      </c>
      <c r="W385" s="8"/>
    </row>
    <row r="386" spans="1:23" ht="39" thickBot="1">
      <c r="A386" s="8" t="s">
        <v>53</v>
      </c>
      <c r="B386" s="8" t="s">
        <v>6823</v>
      </c>
      <c r="C386" s="8" t="s">
        <v>12097</v>
      </c>
      <c r="D386" s="8"/>
      <c r="E386" s="8" t="s">
        <v>58</v>
      </c>
      <c r="F386" s="8" t="s">
        <v>6821</v>
      </c>
      <c r="G386" s="8">
        <v>681</v>
      </c>
      <c r="H386" s="9">
        <v>13</v>
      </c>
      <c r="I386" s="8" t="s">
        <v>6822</v>
      </c>
      <c r="J386" s="8" t="s">
        <v>78</v>
      </c>
      <c r="K386" s="17">
        <v>-3</v>
      </c>
      <c r="L386" s="9">
        <v>0</v>
      </c>
      <c r="M386" s="9">
        <v>0</v>
      </c>
      <c r="N386" s="9">
        <v>0</v>
      </c>
      <c r="O386" s="8"/>
      <c r="P386" s="9">
        <v>-3</v>
      </c>
      <c r="Q386" s="15">
        <v>0</v>
      </c>
      <c r="R386" s="9">
        <v>96</v>
      </c>
      <c r="S386" s="8" t="s">
        <v>34</v>
      </c>
      <c r="T386" s="9">
        <v>-3</v>
      </c>
      <c r="U386" s="8" t="s">
        <v>65</v>
      </c>
      <c r="V386" s="21" t="s">
        <v>12075</v>
      </c>
      <c r="W386" s="8"/>
    </row>
    <row r="387" spans="1:23" ht="13.5" thickBot="1">
      <c r="A387" s="8" t="s">
        <v>53</v>
      </c>
      <c r="B387" s="13" t="s">
        <v>6938</v>
      </c>
      <c r="C387" s="8" t="s">
        <v>12098</v>
      </c>
      <c r="D387" s="8"/>
      <c r="E387" s="8"/>
      <c r="F387" s="8" t="s">
        <v>36</v>
      </c>
      <c r="G387" s="8">
        <v>7035</v>
      </c>
      <c r="H387" s="9">
        <v>16</v>
      </c>
      <c r="I387" s="8"/>
      <c r="J387" s="8" t="s">
        <v>78</v>
      </c>
      <c r="K387" s="24">
        <v>-49</v>
      </c>
      <c r="L387" s="9">
        <v>0</v>
      </c>
      <c r="M387" s="9">
        <v>0</v>
      </c>
      <c r="N387" s="9">
        <v>0</v>
      </c>
      <c r="O387" s="8"/>
      <c r="P387" s="9">
        <v>-49</v>
      </c>
      <c r="Q387" s="15">
        <v>0</v>
      </c>
      <c r="R387" s="9">
        <v>192</v>
      </c>
      <c r="S387" s="8" t="s">
        <v>34</v>
      </c>
      <c r="T387" s="9">
        <v>-49</v>
      </c>
      <c r="U387" s="8" t="s">
        <v>9161</v>
      </c>
      <c r="V387" s="21" t="s">
        <v>12075</v>
      </c>
      <c r="W387" s="18"/>
    </row>
    <row r="388" spans="1:23" ht="13.5" thickBot="1">
      <c r="A388" s="8" t="s">
        <v>53</v>
      </c>
      <c r="B388" s="8" t="s">
        <v>6675</v>
      </c>
      <c r="C388" s="8" t="s">
        <v>12099</v>
      </c>
      <c r="D388" s="8"/>
      <c r="E388" s="8"/>
      <c r="F388" s="8" t="s">
        <v>212</v>
      </c>
      <c r="G388" s="9">
        <v>1022</v>
      </c>
      <c r="H388" s="9">
        <v>17</v>
      </c>
      <c r="I388" s="8"/>
      <c r="J388" s="8" t="s">
        <v>78</v>
      </c>
      <c r="K388" s="17">
        <v>803</v>
      </c>
      <c r="L388" s="9">
        <v>0</v>
      </c>
      <c r="M388" s="9">
        <v>0</v>
      </c>
      <c r="N388" s="9">
        <v>0</v>
      </c>
      <c r="O388" s="8"/>
      <c r="P388" s="9">
        <v>803</v>
      </c>
      <c r="Q388" s="15">
        <v>5</v>
      </c>
      <c r="R388" s="9">
        <v>144</v>
      </c>
      <c r="S388" s="8" t="s">
        <v>34</v>
      </c>
      <c r="T388" s="9">
        <v>83</v>
      </c>
      <c r="U388" s="8" t="s">
        <v>10601</v>
      </c>
      <c r="V388" s="21" t="s">
        <v>12075</v>
      </c>
      <c r="W388" s="8"/>
    </row>
    <row r="389" spans="1:23" ht="51.75" thickBot="1">
      <c r="A389" s="8" t="s">
        <v>53</v>
      </c>
      <c r="B389" s="8" t="s">
        <v>877</v>
      </c>
      <c r="C389" s="8" t="s">
        <v>12100</v>
      </c>
      <c r="D389" s="8"/>
      <c r="E389" s="8"/>
      <c r="F389" s="8" t="s">
        <v>36</v>
      </c>
      <c r="G389" s="9" t="s">
        <v>878</v>
      </c>
      <c r="H389" s="9">
        <v>18</v>
      </c>
      <c r="I389" s="8"/>
      <c r="J389" s="8" t="s">
        <v>78</v>
      </c>
      <c r="K389" s="17">
        <v>243</v>
      </c>
      <c r="L389" s="9">
        <v>0</v>
      </c>
      <c r="M389" s="9">
        <v>0</v>
      </c>
      <c r="N389" s="9">
        <v>0</v>
      </c>
      <c r="O389" s="8"/>
      <c r="P389" s="9">
        <v>243</v>
      </c>
      <c r="Q389" s="15">
        <v>1</v>
      </c>
      <c r="R389" s="9">
        <v>144</v>
      </c>
      <c r="S389" s="8" t="s">
        <v>34</v>
      </c>
      <c r="T389" s="9">
        <v>99</v>
      </c>
      <c r="U389" s="8" t="s">
        <v>8243</v>
      </c>
      <c r="V389" s="21" t="s">
        <v>12075</v>
      </c>
      <c r="W389" s="8" t="s">
        <v>8242</v>
      </c>
    </row>
    <row r="390" spans="1:23" ht="13.5" thickBot="1">
      <c r="A390" s="8" t="s">
        <v>53</v>
      </c>
      <c r="B390" s="8" t="s">
        <v>6939</v>
      </c>
      <c r="C390" s="8" t="s">
        <v>6940</v>
      </c>
      <c r="D390" s="8"/>
      <c r="E390" s="8" t="s">
        <v>58</v>
      </c>
      <c r="F390" s="8" t="s">
        <v>6941</v>
      </c>
      <c r="G390" s="9">
        <v>800</v>
      </c>
      <c r="H390" s="9">
        <v>19</v>
      </c>
      <c r="I390" s="8" t="s">
        <v>512</v>
      </c>
      <c r="J390" s="8" t="s">
        <v>78</v>
      </c>
      <c r="K390" s="17">
        <v>-77</v>
      </c>
      <c r="L390" s="9">
        <v>0</v>
      </c>
      <c r="M390" s="9">
        <v>0</v>
      </c>
      <c r="N390" s="9">
        <v>0</v>
      </c>
      <c r="O390" s="8"/>
      <c r="P390" s="9">
        <v>-77</v>
      </c>
      <c r="Q390" s="15">
        <v>0</v>
      </c>
      <c r="R390" s="9">
        <v>144</v>
      </c>
      <c r="S390" s="8" t="s">
        <v>34</v>
      </c>
      <c r="T390" s="9">
        <v>-77</v>
      </c>
      <c r="U390" s="8" t="s">
        <v>12101</v>
      </c>
      <c r="V390" s="21" t="s">
        <v>12075</v>
      </c>
      <c r="W390" s="8"/>
    </row>
    <row r="391" spans="1:23" ht="13.5" thickBot="1">
      <c r="A391" s="8" t="s">
        <v>53</v>
      </c>
      <c r="B391" s="8" t="s">
        <v>6942</v>
      </c>
      <c r="C391" s="8" t="s">
        <v>12102</v>
      </c>
      <c r="D391" s="8"/>
      <c r="E391" s="8"/>
      <c r="F391" s="8" t="s">
        <v>6941</v>
      </c>
      <c r="G391" s="9" t="s">
        <v>6943</v>
      </c>
      <c r="H391" s="9">
        <v>20</v>
      </c>
      <c r="I391" s="8"/>
      <c r="J391" s="8" t="s">
        <v>78</v>
      </c>
      <c r="K391" s="17">
        <v>-57</v>
      </c>
      <c r="L391" s="9">
        <v>0</v>
      </c>
      <c r="M391" s="9">
        <v>0</v>
      </c>
      <c r="N391" s="9">
        <v>0</v>
      </c>
      <c r="O391" s="8"/>
      <c r="P391" s="9">
        <v>-57</v>
      </c>
      <c r="Q391" s="15">
        <v>0</v>
      </c>
      <c r="R391" s="9">
        <v>144</v>
      </c>
      <c r="S391" s="8" t="s">
        <v>34</v>
      </c>
      <c r="T391" s="17">
        <v>-57</v>
      </c>
      <c r="U391" s="8" t="s">
        <v>10846</v>
      </c>
      <c r="V391" s="21" t="s">
        <v>12075</v>
      </c>
      <c r="W391" s="8"/>
    </row>
    <row r="392" spans="1:23" ht="13.5" thickBot="1">
      <c r="A392" s="8" t="s">
        <v>53</v>
      </c>
      <c r="B392" s="8" t="s">
        <v>7156</v>
      </c>
      <c r="C392" s="8" t="s">
        <v>12103</v>
      </c>
      <c r="D392" s="8"/>
      <c r="E392" s="8"/>
      <c r="F392" s="8" t="s">
        <v>36</v>
      </c>
      <c r="G392" s="9">
        <v>7054</v>
      </c>
      <c r="H392" s="9">
        <v>21</v>
      </c>
      <c r="I392" s="8"/>
      <c r="J392" s="8" t="s">
        <v>78</v>
      </c>
      <c r="K392" s="17">
        <v>-2</v>
      </c>
      <c r="L392" s="9">
        <v>0</v>
      </c>
      <c r="M392" s="9">
        <v>0</v>
      </c>
      <c r="N392" s="9">
        <v>0</v>
      </c>
      <c r="O392" s="8"/>
      <c r="P392" s="9">
        <v>-2</v>
      </c>
      <c r="Q392" s="15">
        <v>0</v>
      </c>
      <c r="R392" s="9">
        <v>192</v>
      </c>
      <c r="S392" s="8" t="s">
        <v>34</v>
      </c>
      <c r="T392" s="17">
        <v>-2</v>
      </c>
      <c r="U392" s="8" t="s">
        <v>177</v>
      </c>
      <c r="V392" s="21" t="s">
        <v>12075</v>
      </c>
      <c r="W392" s="8"/>
    </row>
    <row r="393" spans="1:23" ht="13.5" thickBot="1">
      <c r="A393" s="8" t="s">
        <v>53</v>
      </c>
      <c r="B393" s="8" t="s">
        <v>7157</v>
      </c>
      <c r="C393" s="8" t="s">
        <v>12104</v>
      </c>
      <c r="D393" s="8"/>
      <c r="E393" s="8"/>
      <c r="F393" s="8" t="s">
        <v>966</v>
      </c>
      <c r="G393" s="8">
        <v>8503</v>
      </c>
      <c r="H393" s="9">
        <v>22</v>
      </c>
      <c r="I393" s="8"/>
      <c r="J393" s="8" t="s">
        <v>78</v>
      </c>
      <c r="K393" s="17">
        <v>-6</v>
      </c>
      <c r="L393" s="9">
        <v>0</v>
      </c>
      <c r="M393" s="9">
        <v>0</v>
      </c>
      <c r="N393" s="9">
        <v>0</v>
      </c>
      <c r="O393" s="8"/>
      <c r="P393" s="9">
        <v>-6</v>
      </c>
      <c r="Q393" s="15">
        <v>0</v>
      </c>
      <c r="R393" s="9">
        <v>144</v>
      </c>
      <c r="S393" s="8" t="s">
        <v>34</v>
      </c>
      <c r="T393" s="9">
        <v>-6</v>
      </c>
      <c r="U393" s="8" t="s">
        <v>1467</v>
      </c>
      <c r="V393" s="21" t="s">
        <v>12075</v>
      </c>
      <c r="W393" s="8"/>
    </row>
    <row r="394" spans="1:23" ht="13.5" thickBot="1">
      <c r="A394" s="8" t="s">
        <v>53</v>
      </c>
      <c r="B394" s="13" t="s">
        <v>7158</v>
      </c>
      <c r="C394" s="8" t="s">
        <v>12105</v>
      </c>
      <c r="D394" s="8"/>
      <c r="E394" s="8"/>
      <c r="F394" s="8" t="s">
        <v>83</v>
      </c>
      <c r="G394" s="8">
        <v>550</v>
      </c>
      <c r="H394" s="9">
        <v>23</v>
      </c>
      <c r="I394" s="8"/>
      <c r="J394" s="8" t="s">
        <v>78</v>
      </c>
      <c r="K394" s="24">
        <v>-97</v>
      </c>
      <c r="L394" s="9">
        <v>0</v>
      </c>
      <c r="M394" s="9">
        <v>0</v>
      </c>
      <c r="N394" s="9">
        <v>0</v>
      </c>
      <c r="O394" s="8"/>
      <c r="P394" s="9">
        <v>-97</v>
      </c>
      <c r="Q394" s="15">
        <v>0</v>
      </c>
      <c r="R394" s="9">
        <v>120</v>
      </c>
      <c r="S394" s="8" t="s">
        <v>34</v>
      </c>
      <c r="T394" s="9">
        <v>-97</v>
      </c>
      <c r="U394" s="8" t="s">
        <v>11510</v>
      </c>
      <c r="V394" s="21" t="s">
        <v>12075</v>
      </c>
      <c r="W394" s="18"/>
    </row>
    <row r="395" spans="1:23" ht="13.5" thickBot="1">
      <c r="A395" s="8" t="s">
        <v>53</v>
      </c>
      <c r="B395" s="8" t="s">
        <v>7159</v>
      </c>
      <c r="C395" s="8" t="s">
        <v>12106</v>
      </c>
      <c r="D395" s="8"/>
      <c r="E395" s="8"/>
      <c r="F395" s="8" t="s">
        <v>6944</v>
      </c>
      <c r="G395" s="9">
        <v>3568</v>
      </c>
      <c r="H395" s="9">
        <v>25</v>
      </c>
      <c r="I395" s="8"/>
      <c r="J395" s="8" t="s">
        <v>78</v>
      </c>
      <c r="K395" s="17">
        <v>-6</v>
      </c>
      <c r="L395" s="9">
        <v>0</v>
      </c>
      <c r="M395" s="9">
        <v>0</v>
      </c>
      <c r="N395" s="9">
        <v>0</v>
      </c>
      <c r="O395" s="8"/>
      <c r="P395" s="9">
        <v>-6</v>
      </c>
      <c r="Q395" s="15">
        <v>0</v>
      </c>
      <c r="R395" s="9">
        <v>144</v>
      </c>
      <c r="S395" s="8" t="s">
        <v>34</v>
      </c>
      <c r="T395" s="17">
        <v>-6</v>
      </c>
      <c r="U395" s="8" t="s">
        <v>1467</v>
      </c>
      <c r="V395" s="21" t="s">
        <v>12075</v>
      </c>
      <c r="W395" s="8"/>
    </row>
    <row r="396" spans="1:23" ht="39" thickBot="1">
      <c r="A396" s="8" t="s">
        <v>53</v>
      </c>
      <c r="B396" s="8" t="s">
        <v>7161</v>
      </c>
      <c r="C396" s="8" t="s">
        <v>12107</v>
      </c>
      <c r="D396" s="8"/>
      <c r="E396" s="8"/>
      <c r="F396" s="8" t="s">
        <v>36</v>
      </c>
      <c r="G396" s="8" t="s">
        <v>7162</v>
      </c>
      <c r="H396" s="9">
        <v>26</v>
      </c>
      <c r="I396" s="8" t="s">
        <v>6822</v>
      </c>
      <c r="J396" s="8" t="s">
        <v>78</v>
      </c>
      <c r="K396" s="17">
        <v>-63</v>
      </c>
      <c r="L396" s="9">
        <v>0</v>
      </c>
      <c r="M396" s="9">
        <v>0</v>
      </c>
      <c r="N396" s="9">
        <v>0</v>
      </c>
      <c r="O396" s="8"/>
      <c r="P396" s="9">
        <v>-63</v>
      </c>
      <c r="Q396" s="15">
        <v>-1</v>
      </c>
      <c r="R396" s="9">
        <v>60</v>
      </c>
      <c r="S396" s="8" t="s">
        <v>34</v>
      </c>
      <c r="T396" s="17">
        <v>-3</v>
      </c>
      <c r="U396" s="8" t="s">
        <v>10101</v>
      </c>
      <c r="V396" s="21" t="s">
        <v>12075</v>
      </c>
      <c r="W396" s="8"/>
    </row>
    <row r="397" spans="1:23" ht="51.75" thickBot="1">
      <c r="A397" s="8" t="s">
        <v>53</v>
      </c>
      <c r="B397" s="8" t="s">
        <v>887</v>
      </c>
      <c r="C397" s="8" t="s">
        <v>12108</v>
      </c>
      <c r="D397" s="8"/>
      <c r="E397" s="8" t="s">
        <v>59</v>
      </c>
      <c r="F397" s="8" t="s">
        <v>68</v>
      </c>
      <c r="G397" s="9" t="s">
        <v>888</v>
      </c>
      <c r="H397" s="9">
        <v>27</v>
      </c>
      <c r="I397" s="8"/>
      <c r="J397" s="8" t="s">
        <v>78</v>
      </c>
      <c r="K397" s="17">
        <v>384</v>
      </c>
      <c r="L397" s="9">
        <v>0</v>
      </c>
      <c r="M397" s="9">
        <v>0</v>
      </c>
      <c r="N397" s="9">
        <v>0</v>
      </c>
      <c r="O397" s="8"/>
      <c r="P397" s="9">
        <v>384</v>
      </c>
      <c r="Q397" s="15">
        <v>2</v>
      </c>
      <c r="R397" s="9">
        <v>144</v>
      </c>
      <c r="S397" s="8" t="s">
        <v>34</v>
      </c>
      <c r="T397" s="17">
        <v>96</v>
      </c>
      <c r="U397" s="8" t="s">
        <v>11514</v>
      </c>
      <c r="V397" s="21" t="s">
        <v>12075</v>
      </c>
      <c r="W397" s="8" t="s">
        <v>8242</v>
      </c>
    </row>
    <row r="398" spans="1:23" ht="39" thickBot="1">
      <c r="A398" s="8" t="s">
        <v>53</v>
      </c>
      <c r="B398" s="8" t="s">
        <v>7163</v>
      </c>
      <c r="C398" s="8" t="s">
        <v>12109</v>
      </c>
      <c r="D398" s="8"/>
      <c r="E398" s="8"/>
      <c r="F398" s="8" t="s">
        <v>70</v>
      </c>
      <c r="G398" s="9" t="s">
        <v>7164</v>
      </c>
      <c r="H398" s="9">
        <v>31</v>
      </c>
      <c r="I398" s="8" t="s">
        <v>6822</v>
      </c>
      <c r="J398" s="8" t="s">
        <v>78</v>
      </c>
      <c r="K398" s="17">
        <v>30</v>
      </c>
      <c r="L398" s="9">
        <v>0</v>
      </c>
      <c r="M398" s="9">
        <v>0</v>
      </c>
      <c r="N398" s="9">
        <v>0</v>
      </c>
      <c r="O398" s="8"/>
      <c r="P398" s="9">
        <v>30</v>
      </c>
      <c r="Q398" s="15">
        <v>0</v>
      </c>
      <c r="R398" s="9">
        <v>120</v>
      </c>
      <c r="S398" s="8" t="s">
        <v>34</v>
      </c>
      <c r="T398" s="17">
        <v>30</v>
      </c>
      <c r="U398" s="8" t="s">
        <v>195</v>
      </c>
      <c r="V398" s="21" t="s">
        <v>12075</v>
      </c>
      <c r="W398" s="8"/>
    </row>
    <row r="399" spans="1:23" ht="13.5" thickBot="1">
      <c r="A399" s="8" t="s">
        <v>53</v>
      </c>
      <c r="B399" s="8" t="s">
        <v>7165</v>
      </c>
      <c r="C399" s="8" t="s">
        <v>12110</v>
      </c>
      <c r="D399" s="8"/>
      <c r="E399" s="8"/>
      <c r="F399" s="8" t="s">
        <v>36</v>
      </c>
      <c r="G399" s="9"/>
      <c r="H399" s="9">
        <v>32</v>
      </c>
      <c r="I399" s="8"/>
      <c r="J399" s="8" t="s">
        <v>78</v>
      </c>
      <c r="K399" s="17">
        <v>549</v>
      </c>
      <c r="L399" s="9">
        <v>0</v>
      </c>
      <c r="M399" s="9">
        <v>0</v>
      </c>
      <c r="N399" s="9">
        <v>0</v>
      </c>
      <c r="O399" s="8"/>
      <c r="P399" s="9">
        <v>549</v>
      </c>
      <c r="Q399" s="15">
        <v>3</v>
      </c>
      <c r="R399" s="9">
        <v>144</v>
      </c>
      <c r="S399" s="8" t="s">
        <v>34</v>
      </c>
      <c r="T399" s="17">
        <v>117</v>
      </c>
      <c r="U399" s="8" t="s">
        <v>9000</v>
      </c>
      <c r="V399" s="21" t="s">
        <v>12075</v>
      </c>
      <c r="W399" s="8"/>
    </row>
    <row r="400" spans="1:23" ht="13.5" thickBot="1">
      <c r="A400" s="8" t="s">
        <v>53</v>
      </c>
      <c r="B400" s="8" t="s">
        <v>7166</v>
      </c>
      <c r="C400" s="8" t="s">
        <v>12111</v>
      </c>
      <c r="D400" s="8"/>
      <c r="E400" s="8"/>
      <c r="F400" s="8" t="s">
        <v>36</v>
      </c>
      <c r="G400" s="9"/>
      <c r="H400" s="9">
        <v>33</v>
      </c>
      <c r="I400" s="8"/>
      <c r="J400" s="8" t="s">
        <v>78</v>
      </c>
      <c r="K400" s="17">
        <v>405</v>
      </c>
      <c r="L400" s="9">
        <v>0</v>
      </c>
      <c r="M400" s="9">
        <v>0</v>
      </c>
      <c r="N400" s="9">
        <v>0</v>
      </c>
      <c r="O400" s="8"/>
      <c r="P400" s="9">
        <v>405</v>
      </c>
      <c r="Q400" s="15">
        <v>2</v>
      </c>
      <c r="R400" s="9">
        <v>144</v>
      </c>
      <c r="S400" s="8" t="s">
        <v>34</v>
      </c>
      <c r="T400" s="9">
        <v>117</v>
      </c>
      <c r="U400" s="8" t="s">
        <v>9001</v>
      </c>
      <c r="V400" s="21" t="s">
        <v>12075</v>
      </c>
      <c r="W400" s="8"/>
    </row>
    <row r="401" spans="1:23" ht="13.5" thickBot="1">
      <c r="A401" s="8" t="s">
        <v>53</v>
      </c>
      <c r="B401" s="8" t="s">
        <v>12112</v>
      </c>
      <c r="C401" s="8" t="s">
        <v>12113</v>
      </c>
      <c r="D401" s="8"/>
      <c r="E401" s="8"/>
      <c r="F401" s="8" t="s">
        <v>12114</v>
      </c>
      <c r="G401" s="9">
        <v>963</v>
      </c>
      <c r="H401" s="9">
        <v>34</v>
      </c>
      <c r="I401" s="8"/>
      <c r="J401" s="8" t="s">
        <v>78</v>
      </c>
      <c r="K401" s="17">
        <v>429</v>
      </c>
      <c r="L401" s="9">
        <v>0</v>
      </c>
      <c r="M401" s="9">
        <v>0</v>
      </c>
      <c r="N401" s="9">
        <v>0</v>
      </c>
      <c r="O401" s="8"/>
      <c r="P401" s="9">
        <v>429</v>
      </c>
      <c r="Q401" s="15">
        <v>2</v>
      </c>
      <c r="R401" s="9">
        <v>144</v>
      </c>
      <c r="S401" s="8" t="s">
        <v>34</v>
      </c>
      <c r="T401" s="17">
        <v>141</v>
      </c>
      <c r="U401" s="8" t="s">
        <v>12115</v>
      </c>
      <c r="V401" s="21" t="s">
        <v>12075</v>
      </c>
      <c r="W401" s="8"/>
    </row>
    <row r="402" spans="1:23" ht="51.75" thickBot="1">
      <c r="A402" s="8" t="s">
        <v>53</v>
      </c>
      <c r="B402" s="8" t="s">
        <v>894</v>
      </c>
      <c r="C402" s="8" t="s">
        <v>12116</v>
      </c>
      <c r="D402" s="8"/>
      <c r="E402" s="8"/>
      <c r="F402" s="8" t="s">
        <v>895</v>
      </c>
      <c r="G402" s="8" t="s">
        <v>896</v>
      </c>
      <c r="H402" s="9">
        <v>35</v>
      </c>
      <c r="I402" s="8"/>
      <c r="J402" s="8" t="s">
        <v>78</v>
      </c>
      <c r="K402" s="17">
        <v>893</v>
      </c>
      <c r="L402" s="9">
        <v>0</v>
      </c>
      <c r="M402" s="9">
        <v>0</v>
      </c>
      <c r="N402" s="9">
        <v>0</v>
      </c>
      <c r="O402" s="8"/>
      <c r="P402" s="9">
        <v>893</v>
      </c>
      <c r="Q402" s="15">
        <v>6</v>
      </c>
      <c r="R402" s="9">
        <v>144</v>
      </c>
      <c r="S402" s="8" t="s">
        <v>34</v>
      </c>
      <c r="T402" s="17">
        <v>29</v>
      </c>
      <c r="U402" s="8" t="s">
        <v>8703</v>
      </c>
      <c r="V402" s="21" t="s">
        <v>12075</v>
      </c>
      <c r="W402" s="8" t="s">
        <v>8242</v>
      </c>
    </row>
    <row r="403" spans="1:23" ht="13.5" thickBot="1">
      <c r="A403" s="8" t="s">
        <v>53</v>
      </c>
      <c r="B403" s="13" t="s">
        <v>8005</v>
      </c>
      <c r="C403" s="8" t="s">
        <v>12117</v>
      </c>
      <c r="D403" s="8"/>
      <c r="E403" s="8"/>
      <c r="F403" s="8" t="s">
        <v>895</v>
      </c>
      <c r="G403" s="8" t="s">
        <v>8006</v>
      </c>
      <c r="H403" s="9">
        <v>36</v>
      </c>
      <c r="I403" s="8"/>
      <c r="J403" s="8" t="s">
        <v>78</v>
      </c>
      <c r="K403" s="24">
        <v>432</v>
      </c>
      <c r="L403" s="9">
        <v>0</v>
      </c>
      <c r="M403" s="9">
        <v>0</v>
      </c>
      <c r="N403" s="9">
        <v>0</v>
      </c>
      <c r="O403" s="8"/>
      <c r="P403" s="9">
        <v>432</v>
      </c>
      <c r="Q403" s="15">
        <v>3</v>
      </c>
      <c r="R403" s="9">
        <v>144</v>
      </c>
      <c r="S403" s="8" t="s">
        <v>34</v>
      </c>
      <c r="T403" s="9">
        <v>0</v>
      </c>
      <c r="U403" s="8" t="s">
        <v>318</v>
      </c>
      <c r="V403" s="21" t="s">
        <v>12075</v>
      </c>
      <c r="W403" s="18"/>
    </row>
    <row r="404" spans="1:23" ht="51.75" thickBot="1">
      <c r="A404" s="8" t="s">
        <v>53</v>
      </c>
      <c r="B404" s="8" t="s">
        <v>897</v>
      </c>
      <c r="C404" s="8" t="s">
        <v>12118</v>
      </c>
      <c r="D404" s="8"/>
      <c r="E404" s="8"/>
      <c r="F404" s="8" t="s">
        <v>895</v>
      </c>
      <c r="G404" s="8" t="s">
        <v>898</v>
      </c>
      <c r="H404" s="9">
        <v>37</v>
      </c>
      <c r="I404" s="8"/>
      <c r="J404" s="8" t="s">
        <v>78</v>
      </c>
      <c r="K404" s="17">
        <v>1808</v>
      </c>
      <c r="L404" s="9">
        <v>0</v>
      </c>
      <c r="M404" s="9">
        <v>0</v>
      </c>
      <c r="N404" s="9">
        <v>0</v>
      </c>
      <c r="O404" s="8"/>
      <c r="P404" s="9">
        <v>1808</v>
      </c>
      <c r="Q404" s="15">
        <v>12</v>
      </c>
      <c r="R404" s="9">
        <v>144</v>
      </c>
      <c r="S404" s="8" t="s">
        <v>34</v>
      </c>
      <c r="T404" s="17">
        <v>80</v>
      </c>
      <c r="U404" s="8" t="s">
        <v>8244</v>
      </c>
      <c r="V404" s="21" t="s">
        <v>12075</v>
      </c>
      <c r="W404" s="8" t="s">
        <v>8242</v>
      </c>
    </row>
    <row r="405" spans="1:23" ht="39" thickBot="1">
      <c r="A405" s="8" t="s">
        <v>53</v>
      </c>
      <c r="B405" s="8" t="s">
        <v>7167</v>
      </c>
      <c r="C405" s="8" t="s">
        <v>12119</v>
      </c>
      <c r="D405" s="8"/>
      <c r="E405" s="8"/>
      <c r="F405" s="8" t="s">
        <v>6944</v>
      </c>
      <c r="G405" s="9" t="s">
        <v>7168</v>
      </c>
      <c r="H405" s="9">
        <v>38</v>
      </c>
      <c r="I405" s="8" t="s">
        <v>6822</v>
      </c>
      <c r="J405" s="8" t="s">
        <v>78</v>
      </c>
      <c r="K405" s="17">
        <v>214</v>
      </c>
      <c r="L405" s="9">
        <v>0</v>
      </c>
      <c r="M405" s="9">
        <v>0</v>
      </c>
      <c r="N405" s="9">
        <v>0</v>
      </c>
      <c r="O405" s="8"/>
      <c r="P405" s="9">
        <v>214</v>
      </c>
      <c r="Q405" s="15">
        <v>1</v>
      </c>
      <c r="R405" s="9">
        <v>120</v>
      </c>
      <c r="S405" s="8" t="s">
        <v>34</v>
      </c>
      <c r="T405" s="9">
        <v>94</v>
      </c>
      <c r="U405" s="8" t="s">
        <v>11511</v>
      </c>
      <c r="V405" s="21" t="s">
        <v>12075</v>
      </c>
      <c r="W405" s="8"/>
    </row>
    <row r="406" spans="1:23" ht="39" thickBot="1">
      <c r="A406" s="8" t="s">
        <v>53</v>
      </c>
      <c r="B406" s="8" t="s">
        <v>7169</v>
      </c>
      <c r="C406" s="8" t="s">
        <v>12120</v>
      </c>
      <c r="D406" s="8"/>
      <c r="E406" s="8"/>
      <c r="F406" s="8" t="s">
        <v>6944</v>
      </c>
      <c r="G406" s="9" t="s">
        <v>7170</v>
      </c>
      <c r="H406" s="9">
        <v>39</v>
      </c>
      <c r="I406" s="8" t="s">
        <v>6822</v>
      </c>
      <c r="J406" s="8" t="s">
        <v>78</v>
      </c>
      <c r="K406" s="17">
        <v>173</v>
      </c>
      <c r="L406" s="9">
        <v>0</v>
      </c>
      <c r="M406" s="9">
        <v>0</v>
      </c>
      <c r="N406" s="9">
        <v>0</v>
      </c>
      <c r="O406" s="8"/>
      <c r="P406" s="9">
        <v>173</v>
      </c>
      <c r="Q406" s="15">
        <v>1</v>
      </c>
      <c r="R406" s="9">
        <v>120</v>
      </c>
      <c r="S406" s="8" t="s">
        <v>34</v>
      </c>
      <c r="T406" s="17">
        <v>53</v>
      </c>
      <c r="U406" s="8" t="s">
        <v>11512</v>
      </c>
      <c r="V406" s="21" t="s">
        <v>12075</v>
      </c>
      <c r="W406" s="8"/>
    </row>
    <row r="407" spans="1:23" ht="39" thickBot="1">
      <c r="A407" s="8" t="s">
        <v>53</v>
      </c>
      <c r="B407" s="8" t="s">
        <v>7171</v>
      </c>
      <c r="C407" s="8" t="s">
        <v>12121</v>
      </c>
      <c r="D407" s="8"/>
      <c r="E407" s="8"/>
      <c r="F407" s="8" t="s">
        <v>6944</v>
      </c>
      <c r="G407" s="8" t="s">
        <v>7172</v>
      </c>
      <c r="H407" s="9">
        <v>40</v>
      </c>
      <c r="I407" s="8" t="s">
        <v>6822</v>
      </c>
      <c r="J407" s="8" t="s">
        <v>78</v>
      </c>
      <c r="K407" s="17">
        <v>185</v>
      </c>
      <c r="L407" s="9">
        <v>0</v>
      </c>
      <c r="M407" s="9">
        <v>0</v>
      </c>
      <c r="N407" s="9">
        <v>0</v>
      </c>
      <c r="O407" s="8"/>
      <c r="P407" s="9">
        <v>185</v>
      </c>
      <c r="Q407" s="15">
        <v>1</v>
      </c>
      <c r="R407" s="9">
        <v>120</v>
      </c>
      <c r="S407" s="8" t="s">
        <v>34</v>
      </c>
      <c r="T407" s="9">
        <v>65</v>
      </c>
      <c r="U407" s="8" t="s">
        <v>10602</v>
      </c>
      <c r="V407" s="21" t="s">
        <v>12075</v>
      </c>
      <c r="W407" s="8"/>
    </row>
    <row r="408" spans="1:23" ht="39" thickBot="1">
      <c r="A408" s="8" t="s">
        <v>53</v>
      </c>
      <c r="B408" s="8" t="s">
        <v>7173</v>
      </c>
      <c r="C408" s="8" t="s">
        <v>12122</v>
      </c>
      <c r="D408" s="8"/>
      <c r="E408" s="8"/>
      <c r="F408" s="8" t="s">
        <v>6944</v>
      </c>
      <c r="G408" s="8" t="s">
        <v>7174</v>
      </c>
      <c r="H408" s="9">
        <v>41</v>
      </c>
      <c r="I408" s="8" t="s">
        <v>6822</v>
      </c>
      <c r="J408" s="8" t="s">
        <v>78</v>
      </c>
      <c r="K408" s="17">
        <v>214</v>
      </c>
      <c r="L408" s="9">
        <v>0</v>
      </c>
      <c r="M408" s="9">
        <v>0</v>
      </c>
      <c r="N408" s="9">
        <v>0</v>
      </c>
      <c r="O408" s="8"/>
      <c r="P408" s="9">
        <v>214</v>
      </c>
      <c r="Q408" s="15">
        <v>1</v>
      </c>
      <c r="R408" s="9">
        <v>120</v>
      </c>
      <c r="S408" s="8" t="s">
        <v>34</v>
      </c>
      <c r="T408" s="9">
        <v>94</v>
      </c>
      <c r="U408" s="8" t="s">
        <v>11511</v>
      </c>
      <c r="V408" s="21" t="s">
        <v>12075</v>
      </c>
      <c r="W408" s="8"/>
    </row>
    <row r="409" spans="1:23" ht="39" thickBot="1">
      <c r="A409" s="8" t="s">
        <v>53</v>
      </c>
      <c r="B409" s="8" t="s">
        <v>7175</v>
      </c>
      <c r="C409" s="8" t="s">
        <v>12123</v>
      </c>
      <c r="D409" s="8"/>
      <c r="E409" s="8"/>
      <c r="F409" s="8" t="s">
        <v>6944</v>
      </c>
      <c r="G409" s="8" t="s">
        <v>7176</v>
      </c>
      <c r="H409" s="9">
        <v>43</v>
      </c>
      <c r="I409" s="8" t="s">
        <v>6822</v>
      </c>
      <c r="J409" s="8" t="s">
        <v>78</v>
      </c>
      <c r="K409" s="17">
        <v>192</v>
      </c>
      <c r="L409" s="9">
        <v>0</v>
      </c>
      <c r="M409" s="9">
        <v>0</v>
      </c>
      <c r="N409" s="9">
        <v>0</v>
      </c>
      <c r="O409" s="8"/>
      <c r="P409" s="9">
        <v>192</v>
      </c>
      <c r="Q409" s="15">
        <v>1</v>
      </c>
      <c r="R409" s="9">
        <v>120</v>
      </c>
      <c r="S409" s="8" t="s">
        <v>34</v>
      </c>
      <c r="T409" s="9">
        <v>72</v>
      </c>
      <c r="U409" s="8" t="s">
        <v>8249</v>
      </c>
      <c r="V409" s="21" t="s">
        <v>12075</v>
      </c>
      <c r="W409" s="8"/>
    </row>
    <row r="410" spans="1:23" ht="39" thickBot="1">
      <c r="A410" s="8" t="s">
        <v>53</v>
      </c>
      <c r="B410" s="8" t="s">
        <v>7177</v>
      </c>
      <c r="C410" s="8" t="s">
        <v>12124</v>
      </c>
      <c r="D410" s="8"/>
      <c r="E410" s="8"/>
      <c r="F410" s="8" t="s">
        <v>6944</v>
      </c>
      <c r="G410" s="8" t="s">
        <v>7178</v>
      </c>
      <c r="H410" s="9">
        <v>44</v>
      </c>
      <c r="I410" s="8" t="s">
        <v>6822</v>
      </c>
      <c r="J410" s="8" t="s">
        <v>78</v>
      </c>
      <c r="K410" s="17">
        <v>151</v>
      </c>
      <c r="L410" s="9">
        <v>0</v>
      </c>
      <c r="M410" s="9">
        <v>0</v>
      </c>
      <c r="N410" s="9">
        <v>0</v>
      </c>
      <c r="O410" s="8"/>
      <c r="P410" s="9">
        <v>151</v>
      </c>
      <c r="Q410" s="15">
        <v>1</v>
      </c>
      <c r="R410" s="9">
        <v>120</v>
      </c>
      <c r="S410" s="8" t="s">
        <v>34</v>
      </c>
      <c r="T410" s="9">
        <v>31</v>
      </c>
      <c r="U410" s="8" t="s">
        <v>11513</v>
      </c>
      <c r="V410" s="21" t="s">
        <v>12075</v>
      </c>
      <c r="W410" s="8"/>
    </row>
    <row r="411" spans="1:23" ht="39" thickBot="1">
      <c r="A411" s="8" t="s">
        <v>53</v>
      </c>
      <c r="B411" s="13" t="s">
        <v>7179</v>
      </c>
      <c r="C411" s="8" t="s">
        <v>12125</v>
      </c>
      <c r="D411" s="8"/>
      <c r="E411" s="8"/>
      <c r="F411" s="8" t="s">
        <v>6944</v>
      </c>
      <c r="G411" s="8" t="s">
        <v>7180</v>
      </c>
      <c r="H411" s="9">
        <v>45</v>
      </c>
      <c r="I411" s="8" t="s">
        <v>6822</v>
      </c>
      <c r="J411" s="8" t="s">
        <v>78</v>
      </c>
      <c r="K411" s="24">
        <v>127</v>
      </c>
      <c r="L411" s="9">
        <v>0</v>
      </c>
      <c r="M411" s="9">
        <v>0</v>
      </c>
      <c r="N411" s="9">
        <v>0</v>
      </c>
      <c r="O411" s="8"/>
      <c r="P411" s="9">
        <v>127</v>
      </c>
      <c r="Q411" s="15">
        <v>1</v>
      </c>
      <c r="R411" s="9">
        <v>120</v>
      </c>
      <c r="S411" s="8" t="s">
        <v>34</v>
      </c>
      <c r="T411" s="9">
        <v>7</v>
      </c>
      <c r="U411" s="8" t="s">
        <v>10603</v>
      </c>
      <c r="V411" s="21" t="s">
        <v>12075</v>
      </c>
      <c r="W411" s="18"/>
    </row>
    <row r="412" spans="1:23" ht="39" thickBot="1">
      <c r="A412" s="8" t="s">
        <v>53</v>
      </c>
      <c r="B412" s="8" t="s">
        <v>7181</v>
      </c>
      <c r="C412" s="8" t="s">
        <v>12126</v>
      </c>
      <c r="D412" s="8"/>
      <c r="E412" s="8"/>
      <c r="F412" s="8" t="s">
        <v>6944</v>
      </c>
      <c r="G412" s="8" t="s">
        <v>7182</v>
      </c>
      <c r="H412" s="9">
        <v>46</v>
      </c>
      <c r="I412" s="8" t="s">
        <v>6822</v>
      </c>
      <c r="J412" s="8" t="s">
        <v>78</v>
      </c>
      <c r="K412" s="17">
        <v>328</v>
      </c>
      <c r="L412" s="9">
        <v>0</v>
      </c>
      <c r="M412" s="9">
        <v>0</v>
      </c>
      <c r="N412" s="9">
        <v>0</v>
      </c>
      <c r="O412" s="8"/>
      <c r="P412" s="9">
        <v>328</v>
      </c>
      <c r="Q412" s="15">
        <v>2</v>
      </c>
      <c r="R412" s="9">
        <v>120</v>
      </c>
      <c r="S412" s="8" t="s">
        <v>34</v>
      </c>
      <c r="T412" s="9">
        <v>88</v>
      </c>
      <c r="U412" s="18" t="s">
        <v>8245</v>
      </c>
      <c r="V412" s="40" t="s">
        <v>12075</v>
      </c>
      <c r="W412" s="8"/>
    </row>
    <row r="413" spans="1:23" ht="13.5" thickBot="1">
      <c r="A413" s="8" t="s">
        <v>53</v>
      </c>
      <c r="B413" s="13" t="s">
        <v>7183</v>
      </c>
      <c r="C413" s="8" t="s">
        <v>12127</v>
      </c>
      <c r="D413" s="8"/>
      <c r="E413" s="8"/>
      <c r="F413" s="8" t="s">
        <v>6944</v>
      </c>
      <c r="G413" s="8" t="s">
        <v>7184</v>
      </c>
      <c r="H413" s="9">
        <v>48</v>
      </c>
      <c r="I413" s="8"/>
      <c r="J413" s="8" t="s">
        <v>78</v>
      </c>
      <c r="K413" s="24">
        <v>-26</v>
      </c>
      <c r="L413" s="9">
        <v>0</v>
      </c>
      <c r="M413" s="9">
        <v>0</v>
      </c>
      <c r="N413" s="9">
        <v>0</v>
      </c>
      <c r="O413" s="8"/>
      <c r="P413" s="9">
        <v>-26</v>
      </c>
      <c r="Q413" s="15">
        <v>0</v>
      </c>
      <c r="R413" s="9">
        <v>120</v>
      </c>
      <c r="S413" s="8" t="s">
        <v>34</v>
      </c>
      <c r="T413" s="9">
        <v>-26</v>
      </c>
      <c r="U413" s="8" t="s">
        <v>9162</v>
      </c>
      <c r="V413" s="21" t="s">
        <v>12075</v>
      </c>
      <c r="W413" s="18"/>
    </row>
    <row r="414" spans="1:23" ht="13.5" thickBot="1">
      <c r="A414" s="8" t="s">
        <v>53</v>
      </c>
      <c r="B414" s="8" t="s">
        <v>7639</v>
      </c>
      <c r="C414" s="8" t="s">
        <v>7640</v>
      </c>
      <c r="D414" s="8"/>
      <c r="E414" s="8"/>
      <c r="F414" s="8" t="s">
        <v>36</v>
      </c>
      <c r="G414" s="8" t="s">
        <v>7641</v>
      </c>
      <c r="H414" s="9">
        <v>49</v>
      </c>
      <c r="I414" s="8"/>
      <c r="J414" s="8" t="s">
        <v>78</v>
      </c>
      <c r="K414" s="17">
        <v>818</v>
      </c>
      <c r="L414" s="9">
        <v>0</v>
      </c>
      <c r="M414" s="9">
        <v>0</v>
      </c>
      <c r="N414" s="9">
        <v>0</v>
      </c>
      <c r="O414" s="8"/>
      <c r="P414" s="9">
        <v>818</v>
      </c>
      <c r="Q414" s="15">
        <v>6</v>
      </c>
      <c r="R414" s="9">
        <v>120</v>
      </c>
      <c r="S414" s="8" t="s">
        <v>34</v>
      </c>
      <c r="T414" s="9">
        <v>98</v>
      </c>
      <c r="U414" s="8" t="s">
        <v>10102</v>
      </c>
      <c r="V414" s="21">
        <v>45439</v>
      </c>
      <c r="W414" s="8"/>
    </row>
    <row r="415" spans="1:23" ht="13.5" thickBot="1">
      <c r="A415" s="8" t="s">
        <v>53</v>
      </c>
      <c r="B415" s="8" t="s">
        <v>12128</v>
      </c>
      <c r="C415" s="8" t="s">
        <v>12129</v>
      </c>
      <c r="D415" s="8"/>
      <c r="E415" s="8"/>
      <c r="F415" s="8" t="s">
        <v>12130</v>
      </c>
      <c r="G415" s="8" t="s">
        <v>12131</v>
      </c>
      <c r="H415" s="9">
        <v>50</v>
      </c>
      <c r="I415" s="8"/>
      <c r="J415" s="8" t="s">
        <v>78</v>
      </c>
      <c r="K415" s="17">
        <v>-5</v>
      </c>
      <c r="L415" s="9">
        <v>0</v>
      </c>
      <c r="M415" s="9">
        <v>0</v>
      </c>
      <c r="N415" s="9">
        <v>0</v>
      </c>
      <c r="O415" s="8"/>
      <c r="P415" s="9">
        <v>-5</v>
      </c>
      <c r="Q415" s="15">
        <v>0</v>
      </c>
      <c r="R415" s="9">
        <v>144</v>
      </c>
      <c r="S415" s="8" t="s">
        <v>34</v>
      </c>
      <c r="T415" s="9">
        <v>-5</v>
      </c>
      <c r="U415" s="8" t="s">
        <v>1731</v>
      </c>
      <c r="V415" s="21" t="s">
        <v>12075</v>
      </c>
      <c r="W415" s="8"/>
    </row>
    <row r="416" spans="1:23" ht="13.5" thickBot="1">
      <c r="A416" s="8" t="s">
        <v>53</v>
      </c>
      <c r="B416" s="8" t="s">
        <v>12132</v>
      </c>
      <c r="C416" s="8" t="s">
        <v>12133</v>
      </c>
      <c r="D416" s="8"/>
      <c r="E416" s="8"/>
      <c r="F416" s="8" t="s">
        <v>12130</v>
      </c>
      <c r="G416" s="8" t="s">
        <v>12134</v>
      </c>
      <c r="H416" s="9">
        <v>51</v>
      </c>
      <c r="I416" s="8"/>
      <c r="J416" s="8" t="s">
        <v>78</v>
      </c>
      <c r="K416" s="17">
        <v>-6</v>
      </c>
      <c r="L416" s="9">
        <v>0</v>
      </c>
      <c r="M416" s="9">
        <v>0</v>
      </c>
      <c r="N416" s="9">
        <v>0</v>
      </c>
      <c r="O416" s="8"/>
      <c r="P416" s="9">
        <v>-6</v>
      </c>
      <c r="Q416" s="15">
        <v>0</v>
      </c>
      <c r="R416" s="9">
        <v>144</v>
      </c>
      <c r="S416" s="8" t="s">
        <v>34</v>
      </c>
      <c r="T416" s="9">
        <v>-6</v>
      </c>
      <c r="U416" s="8" t="s">
        <v>1467</v>
      </c>
      <c r="V416" s="21" t="s">
        <v>12075</v>
      </c>
      <c r="W416" s="8"/>
    </row>
    <row r="417" spans="1:23" ht="13.5" thickBot="1">
      <c r="A417" s="8" t="s">
        <v>53</v>
      </c>
      <c r="B417" s="8" t="s">
        <v>12135</v>
      </c>
      <c r="C417" s="8" t="s">
        <v>12136</v>
      </c>
      <c r="D417" s="8"/>
      <c r="E417" s="8"/>
      <c r="F417" s="8" t="s">
        <v>12130</v>
      </c>
      <c r="G417" s="8" t="s">
        <v>6676</v>
      </c>
      <c r="H417" s="9">
        <v>52</v>
      </c>
      <c r="I417" s="8"/>
      <c r="J417" s="8" t="s">
        <v>78</v>
      </c>
      <c r="K417" s="17">
        <v>129</v>
      </c>
      <c r="L417" s="9">
        <v>0</v>
      </c>
      <c r="M417" s="9">
        <v>0</v>
      </c>
      <c r="N417" s="9">
        <v>0</v>
      </c>
      <c r="O417" s="8"/>
      <c r="P417" s="9">
        <v>129</v>
      </c>
      <c r="Q417" s="15">
        <v>0</v>
      </c>
      <c r="R417" s="9">
        <v>144</v>
      </c>
      <c r="S417" s="8" t="s">
        <v>34</v>
      </c>
      <c r="T417" s="9">
        <v>129</v>
      </c>
      <c r="U417" s="8" t="s">
        <v>1190</v>
      </c>
      <c r="V417" s="21" t="s">
        <v>12075</v>
      </c>
      <c r="W417" s="8"/>
    </row>
    <row r="418" spans="1:23" ht="13.5" thickBot="1">
      <c r="A418" s="8" t="s">
        <v>53</v>
      </c>
      <c r="B418" s="8" t="s">
        <v>7642</v>
      </c>
      <c r="C418" s="8" t="s">
        <v>12137</v>
      </c>
      <c r="D418" s="8"/>
      <c r="E418" s="8"/>
      <c r="F418" s="8" t="s">
        <v>36</v>
      </c>
      <c r="G418" s="8" t="s">
        <v>7643</v>
      </c>
      <c r="H418" s="9">
        <v>53</v>
      </c>
      <c r="I418" s="8"/>
      <c r="J418" s="8" t="s">
        <v>78</v>
      </c>
      <c r="K418" s="17">
        <v>999</v>
      </c>
      <c r="L418" s="9">
        <v>0</v>
      </c>
      <c r="M418" s="9">
        <v>0</v>
      </c>
      <c r="N418" s="9">
        <v>0</v>
      </c>
      <c r="O418" s="8"/>
      <c r="P418" s="9">
        <v>999</v>
      </c>
      <c r="Q418" s="15">
        <v>1</v>
      </c>
      <c r="R418" s="9">
        <v>500</v>
      </c>
      <c r="S418" s="8" t="s">
        <v>37</v>
      </c>
      <c r="T418" s="9">
        <v>499</v>
      </c>
      <c r="U418" s="8" t="s">
        <v>7610</v>
      </c>
      <c r="V418" s="21" t="s">
        <v>12075</v>
      </c>
      <c r="W418" s="8"/>
    </row>
    <row r="419" spans="1:23" ht="13.5" thickBot="1">
      <c r="A419" s="8" t="s">
        <v>53</v>
      </c>
      <c r="B419" s="8" t="s">
        <v>12138</v>
      </c>
      <c r="C419" s="8" t="s">
        <v>12139</v>
      </c>
      <c r="D419" s="8"/>
      <c r="E419" s="8"/>
      <c r="F419" s="8" t="s">
        <v>70</v>
      </c>
      <c r="G419" s="8" t="s">
        <v>7644</v>
      </c>
      <c r="H419" s="9">
        <v>54</v>
      </c>
      <c r="I419" s="8"/>
      <c r="J419" s="8" t="s">
        <v>78</v>
      </c>
      <c r="K419" s="17">
        <v>-3</v>
      </c>
      <c r="L419" s="9">
        <v>0</v>
      </c>
      <c r="M419" s="9">
        <v>0</v>
      </c>
      <c r="N419" s="9">
        <v>0</v>
      </c>
      <c r="O419" s="8"/>
      <c r="P419" s="9">
        <v>-3</v>
      </c>
      <c r="Q419" s="15">
        <v>0</v>
      </c>
      <c r="R419" s="9">
        <v>144</v>
      </c>
      <c r="S419" s="8" t="s">
        <v>34</v>
      </c>
      <c r="T419" s="9">
        <v>-3</v>
      </c>
      <c r="U419" s="8" t="s">
        <v>65</v>
      </c>
      <c r="V419" s="21" t="s">
        <v>12075</v>
      </c>
      <c r="W419" s="8"/>
    </row>
    <row r="420" spans="1:23" ht="13.5" thickBot="1">
      <c r="A420" s="8" t="s">
        <v>53</v>
      </c>
      <c r="B420" s="8" t="s">
        <v>6677</v>
      </c>
      <c r="C420" s="8" t="s">
        <v>12140</v>
      </c>
      <c r="D420" s="8"/>
      <c r="E420" s="8"/>
      <c r="F420" s="8" t="s">
        <v>36</v>
      </c>
      <c r="G420" s="8">
        <v>99096</v>
      </c>
      <c r="H420" s="9">
        <v>55</v>
      </c>
      <c r="I420" s="8"/>
      <c r="J420" s="8" t="s">
        <v>78</v>
      </c>
      <c r="K420" s="17">
        <v>82</v>
      </c>
      <c r="L420" s="9">
        <v>0</v>
      </c>
      <c r="M420" s="9">
        <v>0</v>
      </c>
      <c r="N420" s="9">
        <v>0</v>
      </c>
      <c r="O420" s="8"/>
      <c r="P420" s="9">
        <v>82</v>
      </c>
      <c r="Q420" s="15">
        <v>0</v>
      </c>
      <c r="R420" s="9">
        <v>144</v>
      </c>
      <c r="S420" s="8" t="s">
        <v>34</v>
      </c>
      <c r="T420" s="9">
        <v>82</v>
      </c>
      <c r="U420" s="8" t="s">
        <v>8791</v>
      </c>
      <c r="V420" s="21" t="s">
        <v>12075</v>
      </c>
      <c r="W420" s="8"/>
    </row>
    <row r="421" spans="1:23" ht="13.5" thickBot="1">
      <c r="A421" s="8" t="s">
        <v>53</v>
      </c>
      <c r="B421" s="8" t="s">
        <v>12141</v>
      </c>
      <c r="C421" s="8" t="s">
        <v>12142</v>
      </c>
      <c r="D421" s="8"/>
      <c r="E421" s="8"/>
      <c r="F421" s="8" t="s">
        <v>70</v>
      </c>
      <c r="G421" s="8" t="s">
        <v>7912</v>
      </c>
      <c r="H421" s="9">
        <v>56</v>
      </c>
      <c r="I421" s="8" t="s">
        <v>512</v>
      </c>
      <c r="J421" s="8" t="s">
        <v>78</v>
      </c>
      <c r="K421" s="17">
        <v>369</v>
      </c>
      <c r="L421" s="9">
        <v>0</v>
      </c>
      <c r="M421" s="9">
        <v>0</v>
      </c>
      <c r="N421" s="9">
        <v>0</v>
      </c>
      <c r="O421" s="8"/>
      <c r="P421" s="9">
        <v>369</v>
      </c>
      <c r="Q421" s="15">
        <v>2</v>
      </c>
      <c r="R421" s="9">
        <v>144</v>
      </c>
      <c r="S421" s="8" t="s">
        <v>34</v>
      </c>
      <c r="T421" s="9">
        <v>81</v>
      </c>
      <c r="U421" s="8" t="s">
        <v>8492</v>
      </c>
      <c r="V421" s="21" t="s">
        <v>12075</v>
      </c>
      <c r="W421" s="8"/>
    </row>
    <row r="422" spans="1:23" ht="13.5" thickBot="1">
      <c r="A422" s="8" t="s">
        <v>53</v>
      </c>
      <c r="B422" s="8" t="s">
        <v>7970</v>
      </c>
      <c r="C422" s="8" t="s">
        <v>12143</v>
      </c>
      <c r="D422" s="8"/>
      <c r="E422" s="8"/>
      <c r="F422" s="8" t="s">
        <v>192</v>
      </c>
      <c r="G422" s="8">
        <v>50</v>
      </c>
      <c r="H422" s="9">
        <v>57</v>
      </c>
      <c r="I422" s="8"/>
      <c r="J422" s="8" t="s">
        <v>78</v>
      </c>
      <c r="K422" s="17">
        <v>80</v>
      </c>
      <c r="L422" s="9">
        <v>0</v>
      </c>
      <c r="M422" s="9">
        <v>0</v>
      </c>
      <c r="N422" s="9">
        <v>0</v>
      </c>
      <c r="O422" s="8"/>
      <c r="P422" s="9">
        <v>80</v>
      </c>
      <c r="Q422" s="15">
        <v>4</v>
      </c>
      <c r="R422" s="9">
        <v>20</v>
      </c>
      <c r="S422" s="8" t="s">
        <v>34</v>
      </c>
      <c r="T422" s="9">
        <v>0</v>
      </c>
      <c r="U422" s="8" t="s">
        <v>209</v>
      </c>
      <c r="V422" s="21" t="s">
        <v>12075</v>
      </c>
      <c r="W422" s="8"/>
    </row>
    <row r="423" spans="1:23" ht="26.25" thickBot="1">
      <c r="A423" s="8" t="s">
        <v>53</v>
      </c>
      <c r="B423" s="8" t="s">
        <v>8426</v>
      </c>
      <c r="C423" s="8" t="s">
        <v>12144</v>
      </c>
      <c r="D423" s="8"/>
      <c r="E423" s="8"/>
      <c r="F423" s="8" t="s">
        <v>36</v>
      </c>
      <c r="G423" s="9" t="s">
        <v>8427</v>
      </c>
      <c r="H423" s="9">
        <v>58</v>
      </c>
      <c r="I423" s="8" t="s">
        <v>8428</v>
      </c>
      <c r="J423" s="8" t="s">
        <v>78</v>
      </c>
      <c r="K423" s="17">
        <v>384</v>
      </c>
      <c r="L423" s="9">
        <v>0</v>
      </c>
      <c r="M423" s="9">
        <v>0</v>
      </c>
      <c r="N423" s="9">
        <v>0</v>
      </c>
      <c r="O423" s="8"/>
      <c r="P423" s="9">
        <v>384</v>
      </c>
      <c r="Q423" s="15">
        <v>2</v>
      </c>
      <c r="R423" s="9">
        <v>144</v>
      </c>
      <c r="S423" s="8" t="s">
        <v>34</v>
      </c>
      <c r="T423" s="17">
        <v>96</v>
      </c>
      <c r="U423" s="8" t="s">
        <v>11514</v>
      </c>
      <c r="V423" s="21" t="s">
        <v>12075</v>
      </c>
      <c r="W423" s="8"/>
    </row>
    <row r="424" spans="1:23" ht="13.5" thickBot="1">
      <c r="A424" s="8" t="s">
        <v>53</v>
      </c>
      <c r="B424" s="8" t="s">
        <v>6678</v>
      </c>
      <c r="C424" s="8" t="s">
        <v>12145</v>
      </c>
      <c r="D424" s="8"/>
      <c r="E424" s="8"/>
      <c r="F424" s="8" t="s">
        <v>36</v>
      </c>
      <c r="G424" s="8">
        <v>202</v>
      </c>
      <c r="H424" s="9">
        <v>59</v>
      </c>
      <c r="I424" s="8"/>
      <c r="J424" s="8" t="s">
        <v>78</v>
      </c>
      <c r="K424" s="17">
        <v>3476</v>
      </c>
      <c r="L424" s="9">
        <v>0</v>
      </c>
      <c r="M424" s="9">
        <v>0</v>
      </c>
      <c r="N424" s="9">
        <v>0</v>
      </c>
      <c r="O424" s="8"/>
      <c r="P424" s="9">
        <v>3476</v>
      </c>
      <c r="Q424" s="15">
        <v>6</v>
      </c>
      <c r="R424" s="9">
        <v>500</v>
      </c>
      <c r="S424" s="8" t="s">
        <v>37</v>
      </c>
      <c r="T424" s="17">
        <v>476</v>
      </c>
      <c r="U424" s="8" t="s">
        <v>7185</v>
      </c>
      <c r="V424" s="21" t="s">
        <v>12075</v>
      </c>
      <c r="W424" s="8"/>
    </row>
    <row r="425" spans="1:23" ht="26.25" thickBot="1">
      <c r="A425" s="8" t="s">
        <v>53</v>
      </c>
      <c r="B425" s="8" t="s">
        <v>8429</v>
      </c>
      <c r="C425" s="8" t="s">
        <v>12146</v>
      </c>
      <c r="D425" s="8"/>
      <c r="E425" s="8"/>
      <c r="F425" s="8" t="s">
        <v>36</v>
      </c>
      <c r="G425" s="8">
        <v>8003</v>
      </c>
      <c r="H425" s="9">
        <v>60</v>
      </c>
      <c r="I425" s="8" t="s">
        <v>8428</v>
      </c>
      <c r="J425" s="8" t="s">
        <v>78</v>
      </c>
      <c r="K425" s="17">
        <v>450</v>
      </c>
      <c r="L425" s="9">
        <v>0</v>
      </c>
      <c r="M425" s="9">
        <v>0</v>
      </c>
      <c r="N425" s="9">
        <v>0</v>
      </c>
      <c r="O425" s="8"/>
      <c r="P425" s="9">
        <v>450</v>
      </c>
      <c r="Q425" s="15">
        <v>3</v>
      </c>
      <c r="R425" s="9">
        <v>144</v>
      </c>
      <c r="S425" s="8" t="s">
        <v>34</v>
      </c>
      <c r="T425" s="29">
        <v>18</v>
      </c>
      <c r="U425" s="8" t="s">
        <v>12147</v>
      </c>
      <c r="V425" s="21" t="s">
        <v>12075</v>
      </c>
      <c r="W425" s="8"/>
    </row>
    <row r="426" spans="1:23" ht="13.5" thickBot="1">
      <c r="A426" s="8" t="s">
        <v>53</v>
      </c>
      <c r="B426" s="8" t="s">
        <v>6679</v>
      </c>
      <c r="C426" s="8" t="s">
        <v>12148</v>
      </c>
      <c r="D426" s="8"/>
      <c r="E426" s="8"/>
      <c r="F426" s="8" t="s">
        <v>36</v>
      </c>
      <c r="G426" s="8">
        <v>302</v>
      </c>
      <c r="H426" s="9">
        <v>61</v>
      </c>
      <c r="I426" s="8"/>
      <c r="J426" s="8" t="s">
        <v>78</v>
      </c>
      <c r="K426" s="17">
        <v>50364</v>
      </c>
      <c r="L426" s="9">
        <v>0</v>
      </c>
      <c r="M426" s="9">
        <v>0</v>
      </c>
      <c r="N426" s="9">
        <v>0</v>
      </c>
      <c r="O426" s="8"/>
      <c r="P426" s="9">
        <v>50364</v>
      </c>
      <c r="Q426" s="15">
        <v>34</v>
      </c>
      <c r="R426" s="9">
        <v>1440</v>
      </c>
      <c r="S426" s="8" t="s">
        <v>37</v>
      </c>
      <c r="T426" s="17">
        <v>1404</v>
      </c>
      <c r="U426" s="18" t="s">
        <v>6680</v>
      </c>
      <c r="V426" s="40" t="s">
        <v>12075</v>
      </c>
      <c r="W426" s="8"/>
    </row>
    <row r="427" spans="1:23" ht="13.5" thickBot="1">
      <c r="A427" s="8" t="s">
        <v>53</v>
      </c>
      <c r="B427" s="8" t="s">
        <v>7913</v>
      </c>
      <c r="C427" s="8" t="s">
        <v>12149</v>
      </c>
      <c r="D427" s="8"/>
      <c r="E427" s="8"/>
      <c r="F427" s="8" t="s">
        <v>36</v>
      </c>
      <c r="G427" s="8">
        <v>2710</v>
      </c>
      <c r="H427" s="9">
        <v>68</v>
      </c>
      <c r="I427" s="8"/>
      <c r="J427" s="8" t="s">
        <v>78</v>
      </c>
      <c r="K427" s="17">
        <v>20</v>
      </c>
      <c r="L427" s="9">
        <v>0</v>
      </c>
      <c r="M427" s="9">
        <v>0</v>
      </c>
      <c r="N427" s="9">
        <v>0</v>
      </c>
      <c r="O427" s="8"/>
      <c r="P427" s="9">
        <v>20</v>
      </c>
      <c r="Q427" s="15">
        <v>1</v>
      </c>
      <c r="R427" s="9">
        <v>20</v>
      </c>
      <c r="S427" s="8" t="s">
        <v>40</v>
      </c>
      <c r="T427" s="17">
        <v>0</v>
      </c>
      <c r="U427" s="18" t="s">
        <v>168</v>
      </c>
      <c r="V427" s="40" t="s">
        <v>12075</v>
      </c>
      <c r="W427" s="8"/>
    </row>
    <row r="428" spans="1:23" ht="26.25" thickBot="1">
      <c r="A428" s="8" t="s">
        <v>53</v>
      </c>
      <c r="B428" s="8" t="s">
        <v>8018</v>
      </c>
      <c r="C428" s="8" t="s">
        <v>12150</v>
      </c>
      <c r="D428" s="8"/>
      <c r="E428" s="8"/>
      <c r="F428" s="8" t="s">
        <v>212</v>
      </c>
      <c r="G428" s="8"/>
      <c r="H428" s="9">
        <v>69</v>
      </c>
      <c r="I428" s="8" t="s">
        <v>213</v>
      </c>
      <c r="J428" s="8" t="s">
        <v>214</v>
      </c>
      <c r="K428" s="17">
        <v>-6</v>
      </c>
      <c r="L428" s="9">
        <v>0</v>
      </c>
      <c r="M428" s="9">
        <v>0</v>
      </c>
      <c r="N428" s="9">
        <v>0</v>
      </c>
      <c r="O428" s="8"/>
      <c r="P428" s="9">
        <v>-6</v>
      </c>
      <c r="Q428" s="15">
        <v>0</v>
      </c>
      <c r="R428" s="9">
        <v>200</v>
      </c>
      <c r="S428" s="8" t="s">
        <v>37</v>
      </c>
      <c r="T428" s="29">
        <v>-6</v>
      </c>
      <c r="U428" s="8" t="s">
        <v>93</v>
      </c>
      <c r="V428" s="21" t="s">
        <v>12075</v>
      </c>
      <c r="W428" s="8"/>
    </row>
    <row r="429" spans="1:23" ht="13.5" thickBot="1">
      <c r="A429" s="8" t="s">
        <v>53</v>
      </c>
      <c r="B429" s="8" t="s">
        <v>8023</v>
      </c>
      <c r="C429" s="8" t="s">
        <v>8024</v>
      </c>
      <c r="D429" s="8"/>
      <c r="E429" s="8" t="s">
        <v>8025</v>
      </c>
      <c r="F429" s="8" t="s">
        <v>212</v>
      </c>
      <c r="G429" s="8" t="s">
        <v>8026</v>
      </c>
      <c r="H429" s="9">
        <v>71</v>
      </c>
      <c r="I429" s="8" t="s">
        <v>412</v>
      </c>
      <c r="J429" s="8" t="s">
        <v>214</v>
      </c>
      <c r="K429" s="17">
        <v>0</v>
      </c>
      <c r="L429" s="9">
        <v>0</v>
      </c>
      <c r="M429" s="9">
        <v>0</v>
      </c>
      <c r="N429" s="9">
        <v>0</v>
      </c>
      <c r="O429" s="8"/>
      <c r="P429" s="9">
        <v>0</v>
      </c>
      <c r="Q429" s="15">
        <v>0</v>
      </c>
      <c r="R429" s="9">
        <v>160</v>
      </c>
      <c r="S429" s="8" t="s">
        <v>34</v>
      </c>
      <c r="T429" s="9">
        <v>0</v>
      </c>
      <c r="U429" s="8" t="s">
        <v>45</v>
      </c>
      <c r="V429" s="21">
        <v>45449</v>
      </c>
      <c r="W429" s="8"/>
    </row>
    <row r="430" spans="1:23" ht="26.25" thickBot="1">
      <c r="A430" s="8" t="s">
        <v>53</v>
      </c>
      <c r="B430" s="8" t="s">
        <v>8246</v>
      </c>
      <c r="C430" s="8" t="s">
        <v>12151</v>
      </c>
      <c r="D430" s="8"/>
      <c r="E430" s="8"/>
      <c r="F430" s="8" t="s">
        <v>212</v>
      </c>
      <c r="G430" s="8">
        <v>8786</v>
      </c>
      <c r="H430" s="9">
        <v>72</v>
      </c>
      <c r="I430" s="8" t="s">
        <v>463</v>
      </c>
      <c r="J430" s="8" t="s">
        <v>214</v>
      </c>
      <c r="K430" s="17">
        <v>-3</v>
      </c>
      <c r="L430" s="9">
        <v>0</v>
      </c>
      <c r="M430" s="9">
        <v>0</v>
      </c>
      <c r="N430" s="9">
        <v>0</v>
      </c>
      <c r="O430" s="8"/>
      <c r="P430" s="9">
        <v>-3</v>
      </c>
      <c r="Q430" s="15">
        <v>0</v>
      </c>
      <c r="R430" s="9">
        <v>144</v>
      </c>
      <c r="S430" s="8" t="s">
        <v>34</v>
      </c>
      <c r="T430" s="17">
        <v>-3</v>
      </c>
      <c r="U430" s="8" t="s">
        <v>65</v>
      </c>
      <c r="V430" s="21" t="s">
        <v>12075</v>
      </c>
      <c r="W430" s="8"/>
    </row>
    <row r="431" spans="1:23" ht="13.5" thickBot="1">
      <c r="A431" s="8" t="s">
        <v>53</v>
      </c>
      <c r="B431" s="8" t="s">
        <v>8792</v>
      </c>
      <c r="C431" s="8" t="s">
        <v>12152</v>
      </c>
      <c r="D431" s="8"/>
      <c r="E431" s="8"/>
      <c r="F431" s="8" t="s">
        <v>8793</v>
      </c>
      <c r="G431" s="8"/>
      <c r="H431" s="9">
        <v>73</v>
      </c>
      <c r="I431" s="8" t="s">
        <v>8794</v>
      </c>
      <c r="J431" s="8" t="s">
        <v>78</v>
      </c>
      <c r="K431" s="17">
        <v>30</v>
      </c>
      <c r="L431" s="9">
        <v>0</v>
      </c>
      <c r="M431" s="9">
        <v>0</v>
      </c>
      <c r="N431" s="9">
        <v>0</v>
      </c>
      <c r="O431" s="8"/>
      <c r="P431" s="9">
        <v>30</v>
      </c>
      <c r="Q431" s="15">
        <v>0</v>
      </c>
      <c r="R431" s="9">
        <v>96</v>
      </c>
      <c r="S431" s="8" t="s">
        <v>34</v>
      </c>
      <c r="T431" s="9">
        <v>30</v>
      </c>
      <c r="U431" s="8" t="s">
        <v>195</v>
      </c>
      <c r="V431" s="21" t="s">
        <v>12075</v>
      </c>
      <c r="W431" s="8"/>
    </row>
    <row r="432" spans="1:23" ht="26.25" thickBot="1">
      <c r="A432" s="8" t="s">
        <v>53</v>
      </c>
      <c r="B432" s="8" t="s">
        <v>8795</v>
      </c>
      <c r="C432" s="8" t="s">
        <v>12153</v>
      </c>
      <c r="D432" s="8"/>
      <c r="E432" s="8"/>
      <c r="F432" s="8" t="s">
        <v>966</v>
      </c>
      <c r="G432" s="8" t="s">
        <v>8796</v>
      </c>
      <c r="H432" s="9">
        <v>74</v>
      </c>
      <c r="I432" s="8" t="s">
        <v>75</v>
      </c>
      <c r="J432" s="8" t="s">
        <v>78</v>
      </c>
      <c r="K432" s="17">
        <v>90</v>
      </c>
      <c r="L432" s="9">
        <v>0</v>
      </c>
      <c r="M432" s="9">
        <v>0</v>
      </c>
      <c r="N432" s="9">
        <v>0</v>
      </c>
      <c r="O432" s="8"/>
      <c r="P432" s="9">
        <v>90</v>
      </c>
      <c r="Q432" s="15">
        <v>0</v>
      </c>
      <c r="R432" s="9">
        <v>144</v>
      </c>
      <c r="S432" s="8" t="s">
        <v>34</v>
      </c>
      <c r="T432" s="9">
        <v>90</v>
      </c>
      <c r="U432" s="8" t="s">
        <v>9043</v>
      </c>
      <c r="V432" s="21" t="s">
        <v>12075</v>
      </c>
      <c r="W432" s="8"/>
    </row>
    <row r="433" spans="1:23" ht="13.5" thickBot="1">
      <c r="A433" s="8" t="s">
        <v>53</v>
      </c>
      <c r="B433" s="8" t="s">
        <v>12154</v>
      </c>
      <c r="C433" s="8" t="s">
        <v>12155</v>
      </c>
      <c r="D433" s="8"/>
      <c r="E433" s="8"/>
      <c r="F433" s="8" t="s">
        <v>933</v>
      </c>
      <c r="G433" s="8"/>
      <c r="H433" s="9">
        <v>75</v>
      </c>
      <c r="I433" s="8"/>
      <c r="J433" s="8" t="s">
        <v>78</v>
      </c>
      <c r="K433" s="17">
        <v>3168</v>
      </c>
      <c r="L433" s="9">
        <v>0</v>
      </c>
      <c r="M433" s="9">
        <v>0</v>
      </c>
      <c r="N433" s="9">
        <v>0</v>
      </c>
      <c r="O433" s="8"/>
      <c r="P433" s="9">
        <v>3168</v>
      </c>
      <c r="Q433" s="15">
        <v>22</v>
      </c>
      <c r="R433" s="9">
        <v>144</v>
      </c>
      <c r="S433" s="8" t="s">
        <v>34</v>
      </c>
      <c r="T433" s="9">
        <v>0</v>
      </c>
      <c r="U433" s="8" t="s">
        <v>931</v>
      </c>
      <c r="V433" s="21" t="s">
        <v>12075</v>
      </c>
      <c r="W433" s="8"/>
    </row>
    <row r="434" spans="1:23" ht="51.75" thickBot="1">
      <c r="A434" s="8" t="s">
        <v>53</v>
      </c>
      <c r="B434" s="8" t="s">
        <v>932</v>
      </c>
      <c r="C434" s="8" t="s">
        <v>12156</v>
      </c>
      <c r="D434" s="8"/>
      <c r="E434" s="8"/>
      <c r="F434" s="8" t="s">
        <v>933</v>
      </c>
      <c r="G434" s="8" t="s">
        <v>934</v>
      </c>
      <c r="H434" s="9">
        <v>76</v>
      </c>
      <c r="I434" s="8"/>
      <c r="J434" s="8" t="s">
        <v>78</v>
      </c>
      <c r="K434" s="17">
        <v>999</v>
      </c>
      <c r="L434" s="9">
        <v>0</v>
      </c>
      <c r="M434" s="9">
        <v>0</v>
      </c>
      <c r="N434" s="9">
        <v>0</v>
      </c>
      <c r="O434" s="8"/>
      <c r="P434" s="9">
        <v>999</v>
      </c>
      <c r="Q434" s="15">
        <v>6</v>
      </c>
      <c r="R434" s="9">
        <v>144</v>
      </c>
      <c r="S434" s="8" t="s">
        <v>34</v>
      </c>
      <c r="T434" s="9">
        <v>135</v>
      </c>
      <c r="U434" s="8" t="s">
        <v>8247</v>
      </c>
      <c r="V434" s="21" t="s">
        <v>12075</v>
      </c>
      <c r="W434" s="8" t="s">
        <v>8242</v>
      </c>
    </row>
    <row r="435" spans="1:23" ht="13.5" thickBot="1">
      <c r="A435" s="8" t="s">
        <v>53</v>
      </c>
      <c r="B435" s="8" t="s">
        <v>12157</v>
      </c>
      <c r="C435" s="8" t="s">
        <v>935</v>
      </c>
      <c r="D435" s="8"/>
      <c r="E435" s="8"/>
      <c r="F435" s="8" t="s">
        <v>36</v>
      </c>
      <c r="G435" s="8"/>
      <c r="H435" s="9">
        <v>77</v>
      </c>
      <c r="I435" s="8"/>
      <c r="J435" s="8" t="s">
        <v>78</v>
      </c>
      <c r="K435" s="17">
        <v>288</v>
      </c>
      <c r="L435" s="9">
        <v>0</v>
      </c>
      <c r="M435" s="9">
        <v>0</v>
      </c>
      <c r="N435" s="9">
        <v>0</v>
      </c>
      <c r="O435" s="8"/>
      <c r="P435" s="9">
        <v>288</v>
      </c>
      <c r="Q435" s="15">
        <v>1</v>
      </c>
      <c r="R435" s="9">
        <v>288</v>
      </c>
      <c r="S435" s="8" t="s">
        <v>34</v>
      </c>
      <c r="T435" s="9">
        <v>0</v>
      </c>
      <c r="U435" s="8" t="s">
        <v>35</v>
      </c>
      <c r="V435" s="21"/>
      <c r="W435" s="8"/>
    </row>
    <row r="436" spans="1:23" ht="13.5" thickBot="1">
      <c r="A436" s="8" t="s">
        <v>53</v>
      </c>
      <c r="B436" s="8" t="s">
        <v>12158</v>
      </c>
      <c r="C436" s="8" t="s">
        <v>12159</v>
      </c>
      <c r="D436" s="8"/>
      <c r="E436" s="8"/>
      <c r="F436" s="8" t="s">
        <v>36</v>
      </c>
      <c r="G436" s="8"/>
      <c r="H436" s="9">
        <v>78</v>
      </c>
      <c r="I436" s="8"/>
      <c r="J436" s="8" t="s">
        <v>78</v>
      </c>
      <c r="K436" s="17">
        <v>864</v>
      </c>
      <c r="L436" s="9">
        <v>0</v>
      </c>
      <c r="M436" s="9">
        <v>0</v>
      </c>
      <c r="N436" s="9">
        <v>0</v>
      </c>
      <c r="O436" s="8"/>
      <c r="P436" s="9">
        <v>864</v>
      </c>
      <c r="Q436" s="15">
        <v>18</v>
      </c>
      <c r="R436" s="9">
        <v>48</v>
      </c>
      <c r="S436" s="8" t="s">
        <v>40</v>
      </c>
      <c r="T436" s="9">
        <v>0</v>
      </c>
      <c r="U436" s="8" t="s">
        <v>387</v>
      </c>
      <c r="V436" s="21" t="s">
        <v>12075</v>
      </c>
      <c r="W436" s="8"/>
    </row>
    <row r="437" spans="1:23" ht="13.5" thickBot="1">
      <c r="A437" s="8" t="s">
        <v>53</v>
      </c>
      <c r="B437" s="8" t="s">
        <v>7645</v>
      </c>
      <c r="C437" s="8" t="s">
        <v>7646</v>
      </c>
      <c r="D437" s="8"/>
      <c r="E437" s="8"/>
      <c r="F437" s="8" t="s">
        <v>7647</v>
      </c>
      <c r="G437" s="8" t="s">
        <v>7648</v>
      </c>
      <c r="H437" s="9">
        <v>79</v>
      </c>
      <c r="I437" s="8"/>
      <c r="J437" s="8" t="s">
        <v>78</v>
      </c>
      <c r="K437" s="17">
        <v>0</v>
      </c>
      <c r="L437" s="9">
        <v>0</v>
      </c>
      <c r="M437" s="9">
        <v>0</v>
      </c>
      <c r="N437" s="9">
        <v>0</v>
      </c>
      <c r="O437" s="8"/>
      <c r="P437" s="9">
        <v>0</v>
      </c>
      <c r="Q437" s="15">
        <v>0</v>
      </c>
      <c r="R437" s="9" t="s">
        <v>62</v>
      </c>
      <c r="S437" s="8" t="s">
        <v>34</v>
      </c>
      <c r="T437" s="9">
        <v>0</v>
      </c>
      <c r="U437" s="8" t="s">
        <v>45</v>
      </c>
      <c r="V437" s="21">
        <v>45443</v>
      </c>
      <c r="W437" s="8"/>
    </row>
    <row r="438" spans="1:23" ht="13.5" thickBot="1">
      <c r="A438" s="8" t="s">
        <v>53</v>
      </c>
      <c r="B438" s="8" t="s">
        <v>12160</v>
      </c>
      <c r="C438" s="8" t="s">
        <v>936</v>
      </c>
      <c r="D438" s="8"/>
      <c r="E438" s="8"/>
      <c r="F438" s="8" t="s">
        <v>36</v>
      </c>
      <c r="G438" s="8"/>
      <c r="H438" s="9">
        <v>80</v>
      </c>
      <c r="I438" s="8"/>
      <c r="J438" s="8" t="s">
        <v>78</v>
      </c>
      <c r="K438" s="17">
        <v>6912</v>
      </c>
      <c r="L438" s="9">
        <v>0</v>
      </c>
      <c r="M438" s="9">
        <v>0</v>
      </c>
      <c r="N438" s="9">
        <v>0</v>
      </c>
      <c r="O438" s="8"/>
      <c r="P438" s="9">
        <v>6912</v>
      </c>
      <c r="Q438" s="15">
        <v>4</v>
      </c>
      <c r="R438" s="8">
        <v>1728</v>
      </c>
      <c r="S438" s="8" t="s">
        <v>37</v>
      </c>
      <c r="T438" s="17">
        <v>0</v>
      </c>
      <c r="U438" s="8" t="s">
        <v>216</v>
      </c>
      <c r="V438" s="21"/>
      <c r="W438" s="8"/>
    </row>
    <row r="439" spans="1:23" ht="13.5" thickBot="1">
      <c r="A439" s="8" t="s">
        <v>53</v>
      </c>
      <c r="B439" s="8" t="s">
        <v>12161</v>
      </c>
      <c r="C439" s="8" t="s">
        <v>12162</v>
      </c>
      <c r="D439" s="8"/>
      <c r="E439" s="8"/>
      <c r="F439" s="8" t="s">
        <v>36</v>
      </c>
      <c r="G439" s="9"/>
      <c r="H439" s="9">
        <v>81</v>
      </c>
      <c r="I439" s="8"/>
      <c r="J439" s="8" t="s">
        <v>78</v>
      </c>
      <c r="K439" s="17">
        <v>3456</v>
      </c>
      <c r="L439" s="9">
        <v>0</v>
      </c>
      <c r="M439" s="9">
        <v>0</v>
      </c>
      <c r="N439" s="9">
        <v>0</v>
      </c>
      <c r="O439" s="8"/>
      <c r="P439" s="9">
        <v>3456</v>
      </c>
      <c r="Q439" s="15">
        <v>2</v>
      </c>
      <c r="R439" s="9">
        <v>1728</v>
      </c>
      <c r="S439" s="8" t="s">
        <v>37</v>
      </c>
      <c r="T439" s="17">
        <v>0</v>
      </c>
      <c r="U439" s="8" t="s">
        <v>152</v>
      </c>
      <c r="V439" s="21" t="s">
        <v>12075</v>
      </c>
      <c r="W439" s="8"/>
    </row>
    <row r="440" spans="1:23" ht="51.75" thickBot="1">
      <c r="A440" s="8" t="s">
        <v>53</v>
      </c>
      <c r="B440" s="8" t="s">
        <v>937</v>
      </c>
      <c r="C440" s="8" t="s">
        <v>12163</v>
      </c>
      <c r="D440" s="8"/>
      <c r="E440" s="8" t="s">
        <v>59</v>
      </c>
      <c r="F440" s="8" t="s">
        <v>938</v>
      </c>
      <c r="G440" s="9">
        <v>1</v>
      </c>
      <c r="H440" s="9">
        <v>82</v>
      </c>
      <c r="I440" s="8"/>
      <c r="J440" s="8" t="s">
        <v>78</v>
      </c>
      <c r="K440" s="17">
        <v>156.91666670000001</v>
      </c>
      <c r="L440" s="9">
        <v>0</v>
      </c>
      <c r="M440" s="9">
        <v>0</v>
      </c>
      <c r="N440" s="9">
        <v>0</v>
      </c>
      <c r="O440" s="8"/>
      <c r="P440" s="9">
        <v>156.91666670000001</v>
      </c>
      <c r="Q440" s="15">
        <v>7</v>
      </c>
      <c r="R440" s="9">
        <v>20</v>
      </c>
      <c r="S440" s="8" t="s">
        <v>44</v>
      </c>
      <c r="T440" s="28">
        <v>17</v>
      </c>
      <c r="U440" s="8" t="s">
        <v>12164</v>
      </c>
      <c r="V440" s="21" t="s">
        <v>12075</v>
      </c>
      <c r="W440" s="8" t="s">
        <v>8242</v>
      </c>
    </row>
    <row r="441" spans="1:23" ht="13.5" thickBot="1">
      <c r="A441" s="8" t="s">
        <v>53</v>
      </c>
      <c r="B441" s="8" t="s">
        <v>12165</v>
      </c>
      <c r="C441" s="8" t="s">
        <v>12166</v>
      </c>
      <c r="D441" s="8"/>
      <c r="E441" s="8"/>
      <c r="F441" s="8" t="s">
        <v>938</v>
      </c>
      <c r="G441" s="9">
        <v>2</v>
      </c>
      <c r="H441" s="9">
        <v>83</v>
      </c>
      <c r="I441" s="8"/>
      <c r="J441" s="8" t="s">
        <v>78</v>
      </c>
      <c r="K441" s="17">
        <v>-60</v>
      </c>
      <c r="L441" s="9">
        <v>0</v>
      </c>
      <c r="M441" s="9">
        <v>0</v>
      </c>
      <c r="N441" s="9">
        <v>0</v>
      </c>
      <c r="O441" s="8"/>
      <c r="P441" s="9">
        <v>-60</v>
      </c>
      <c r="Q441" s="15">
        <v>-3</v>
      </c>
      <c r="R441" s="9">
        <v>20</v>
      </c>
      <c r="S441" s="8" t="s">
        <v>44</v>
      </c>
      <c r="T441" s="17">
        <v>0</v>
      </c>
      <c r="U441" s="8" t="s">
        <v>10604</v>
      </c>
      <c r="V441" s="21" t="s">
        <v>12075</v>
      </c>
      <c r="W441" s="8"/>
    </row>
    <row r="442" spans="1:23" ht="13.5" thickBot="1">
      <c r="A442" s="8" t="s">
        <v>53</v>
      </c>
      <c r="B442" s="8" t="s">
        <v>12167</v>
      </c>
      <c r="C442" s="8" t="s">
        <v>12168</v>
      </c>
      <c r="D442" s="8"/>
      <c r="E442" s="8"/>
      <c r="F442" s="8" t="s">
        <v>938</v>
      </c>
      <c r="G442" s="9">
        <v>3</v>
      </c>
      <c r="H442" s="9">
        <v>84</v>
      </c>
      <c r="I442" s="8"/>
      <c r="J442" s="8" t="s">
        <v>78</v>
      </c>
      <c r="K442" s="17">
        <v>60</v>
      </c>
      <c r="L442" s="9">
        <v>0</v>
      </c>
      <c r="M442" s="9">
        <v>0</v>
      </c>
      <c r="N442" s="9">
        <v>0</v>
      </c>
      <c r="O442" s="8"/>
      <c r="P442" s="9">
        <v>60</v>
      </c>
      <c r="Q442" s="15">
        <v>3</v>
      </c>
      <c r="R442" s="9">
        <v>20</v>
      </c>
      <c r="S442" s="8" t="s">
        <v>44</v>
      </c>
      <c r="T442" s="17">
        <v>0</v>
      </c>
      <c r="U442" s="8" t="s">
        <v>939</v>
      </c>
      <c r="V442" s="21" t="s">
        <v>12075</v>
      </c>
      <c r="W442" s="8"/>
    </row>
    <row r="443" spans="1:23" ht="13.5" thickBot="1">
      <c r="A443" s="8" t="s">
        <v>53</v>
      </c>
      <c r="B443" s="8" t="s">
        <v>7186</v>
      </c>
      <c r="C443" s="8" t="s">
        <v>12169</v>
      </c>
      <c r="D443" s="8"/>
      <c r="E443" s="8"/>
      <c r="F443" s="8" t="s">
        <v>938</v>
      </c>
      <c r="G443" s="9">
        <v>5</v>
      </c>
      <c r="H443" s="9">
        <v>85</v>
      </c>
      <c r="I443" s="8"/>
      <c r="J443" s="8" t="s">
        <v>78</v>
      </c>
      <c r="K443" s="17">
        <v>396</v>
      </c>
      <c r="L443" s="9">
        <v>0</v>
      </c>
      <c r="M443" s="9">
        <v>0</v>
      </c>
      <c r="N443" s="9">
        <v>0</v>
      </c>
      <c r="O443" s="8"/>
      <c r="P443" s="9">
        <v>396</v>
      </c>
      <c r="Q443" s="15">
        <v>2</v>
      </c>
      <c r="R443" s="9">
        <v>144</v>
      </c>
      <c r="S443" s="8" t="s">
        <v>34</v>
      </c>
      <c r="T443" s="9">
        <v>108</v>
      </c>
      <c r="U443" s="8" t="s">
        <v>9211</v>
      </c>
      <c r="V443" s="21" t="s">
        <v>12075</v>
      </c>
      <c r="W443" s="8"/>
    </row>
    <row r="444" spans="1:23" ht="13.5" thickBot="1">
      <c r="A444" s="8" t="s">
        <v>53</v>
      </c>
      <c r="B444" s="8" t="s">
        <v>12170</v>
      </c>
      <c r="C444" s="8" t="s">
        <v>12171</v>
      </c>
      <c r="D444" s="8"/>
      <c r="E444" s="8"/>
      <c r="F444" s="8" t="s">
        <v>36</v>
      </c>
      <c r="G444" s="8"/>
      <c r="H444" s="9">
        <v>86</v>
      </c>
      <c r="I444" s="8"/>
      <c r="J444" s="8" t="s">
        <v>78</v>
      </c>
      <c r="K444" s="17">
        <v>1760</v>
      </c>
      <c r="L444" s="9">
        <v>0</v>
      </c>
      <c r="M444" s="9">
        <v>0</v>
      </c>
      <c r="N444" s="9">
        <v>0</v>
      </c>
      <c r="O444" s="8"/>
      <c r="P444" s="9">
        <v>1760</v>
      </c>
      <c r="Q444" s="15">
        <v>11</v>
      </c>
      <c r="R444" s="9">
        <v>160</v>
      </c>
      <c r="S444" s="8" t="s">
        <v>34</v>
      </c>
      <c r="T444" s="9">
        <v>0</v>
      </c>
      <c r="U444" s="8" t="s">
        <v>64</v>
      </c>
      <c r="V444" s="21" t="s">
        <v>12075</v>
      </c>
      <c r="W444" s="8"/>
    </row>
    <row r="445" spans="1:23" ht="13.5" thickBot="1">
      <c r="A445" s="8" t="s">
        <v>53</v>
      </c>
      <c r="B445" s="8" t="s">
        <v>12172</v>
      </c>
      <c r="C445" s="8" t="s">
        <v>12173</v>
      </c>
      <c r="D445" s="8"/>
      <c r="E445" s="8"/>
      <c r="F445" s="8" t="s">
        <v>36</v>
      </c>
      <c r="G445" s="8"/>
      <c r="H445" s="9">
        <v>87</v>
      </c>
      <c r="I445" s="8"/>
      <c r="J445" s="8" t="s">
        <v>78</v>
      </c>
      <c r="K445" s="17">
        <v>360</v>
      </c>
      <c r="L445" s="9">
        <v>0</v>
      </c>
      <c r="M445" s="9">
        <v>0</v>
      </c>
      <c r="N445" s="9">
        <v>0</v>
      </c>
      <c r="O445" s="8"/>
      <c r="P445" s="9">
        <v>360</v>
      </c>
      <c r="Q445" s="15">
        <v>4</v>
      </c>
      <c r="R445" s="9">
        <v>90</v>
      </c>
      <c r="S445" s="8" t="s">
        <v>940</v>
      </c>
      <c r="T445" s="9">
        <v>0</v>
      </c>
      <c r="U445" s="8" t="s">
        <v>941</v>
      </c>
      <c r="V445" s="21" t="s">
        <v>12075</v>
      </c>
      <c r="W445" s="8"/>
    </row>
    <row r="446" spans="1:23" ht="26.25" thickBot="1">
      <c r="A446" s="8" t="s">
        <v>53</v>
      </c>
      <c r="B446" s="8" t="s">
        <v>12174</v>
      </c>
      <c r="C446" s="8" t="s">
        <v>12175</v>
      </c>
      <c r="D446" s="8"/>
      <c r="E446" s="8"/>
      <c r="F446" s="8" t="s">
        <v>36</v>
      </c>
      <c r="G446" s="9"/>
      <c r="H446" s="9">
        <v>88</v>
      </c>
      <c r="I446" s="8" t="s">
        <v>75</v>
      </c>
      <c r="J446" s="8" t="s">
        <v>78</v>
      </c>
      <c r="K446" s="17">
        <v>144</v>
      </c>
      <c r="L446" s="9">
        <v>0</v>
      </c>
      <c r="M446" s="9">
        <v>0</v>
      </c>
      <c r="N446" s="9">
        <v>0</v>
      </c>
      <c r="O446" s="8"/>
      <c r="P446" s="9">
        <v>144</v>
      </c>
      <c r="Q446" s="15">
        <v>1</v>
      </c>
      <c r="R446" s="9">
        <v>144</v>
      </c>
      <c r="S446" s="8" t="s">
        <v>34</v>
      </c>
      <c r="T446" s="29">
        <v>0</v>
      </c>
      <c r="U446" s="8" t="s">
        <v>35</v>
      </c>
      <c r="V446" s="21" t="s">
        <v>12075</v>
      </c>
      <c r="W446" s="8"/>
    </row>
    <row r="447" spans="1:23" ht="13.5" thickBot="1">
      <c r="A447" s="8" t="s">
        <v>53</v>
      </c>
      <c r="B447" s="8" t="s">
        <v>942</v>
      </c>
      <c r="C447" s="8" t="s">
        <v>943</v>
      </c>
      <c r="D447" s="8"/>
      <c r="E447" s="8"/>
      <c r="F447" s="8" t="s">
        <v>944</v>
      </c>
      <c r="G447" s="8">
        <v>2320</v>
      </c>
      <c r="H447" s="9">
        <v>89</v>
      </c>
      <c r="I447" s="8"/>
      <c r="J447" s="8" t="s">
        <v>78</v>
      </c>
      <c r="K447" s="17">
        <v>717</v>
      </c>
      <c r="L447" s="9">
        <v>0</v>
      </c>
      <c r="M447" s="9">
        <v>0</v>
      </c>
      <c r="N447" s="9">
        <v>0</v>
      </c>
      <c r="O447" s="8"/>
      <c r="P447" s="9">
        <v>717</v>
      </c>
      <c r="Q447" s="15">
        <v>4</v>
      </c>
      <c r="R447" s="9">
        <v>144</v>
      </c>
      <c r="S447" s="8" t="s">
        <v>34</v>
      </c>
      <c r="T447" s="9">
        <v>141</v>
      </c>
      <c r="U447" s="8" t="s">
        <v>945</v>
      </c>
      <c r="V447" s="21"/>
      <c r="W447" s="8"/>
    </row>
    <row r="448" spans="1:23" ht="13.5" thickBot="1">
      <c r="A448" s="8" t="s">
        <v>53</v>
      </c>
      <c r="B448" s="8" t="s">
        <v>946</v>
      </c>
      <c r="C448" s="8" t="s">
        <v>947</v>
      </c>
      <c r="D448" s="8"/>
      <c r="E448" s="8"/>
      <c r="F448" s="8" t="s">
        <v>944</v>
      </c>
      <c r="G448" s="9">
        <v>9909</v>
      </c>
      <c r="H448" s="9">
        <v>90</v>
      </c>
      <c r="I448" s="8"/>
      <c r="J448" s="8" t="s">
        <v>78</v>
      </c>
      <c r="K448" s="17">
        <v>1005</v>
      </c>
      <c r="L448" s="9">
        <v>0</v>
      </c>
      <c r="M448" s="9">
        <v>0</v>
      </c>
      <c r="N448" s="9">
        <v>0</v>
      </c>
      <c r="O448" s="8"/>
      <c r="P448" s="9">
        <v>1005</v>
      </c>
      <c r="Q448" s="15">
        <v>6</v>
      </c>
      <c r="R448" s="9">
        <v>144</v>
      </c>
      <c r="S448" s="8" t="s">
        <v>34</v>
      </c>
      <c r="T448" s="28">
        <v>141</v>
      </c>
      <c r="U448" s="8" t="s">
        <v>948</v>
      </c>
      <c r="V448" s="21"/>
      <c r="W448" s="8"/>
    </row>
    <row r="449" spans="1:23" ht="26.25" thickBot="1">
      <c r="A449" s="8" t="s">
        <v>53</v>
      </c>
      <c r="B449" s="8" t="s">
        <v>949</v>
      </c>
      <c r="C449" s="8" t="s">
        <v>950</v>
      </c>
      <c r="D449" s="8"/>
      <c r="E449" s="8"/>
      <c r="F449" s="8" t="s">
        <v>944</v>
      </c>
      <c r="G449" s="8">
        <v>9578</v>
      </c>
      <c r="H449" s="9">
        <v>91</v>
      </c>
      <c r="I449" s="8"/>
      <c r="J449" s="8" t="s">
        <v>78</v>
      </c>
      <c r="K449" s="17">
        <v>8637</v>
      </c>
      <c r="L449" s="9">
        <v>0</v>
      </c>
      <c r="M449" s="9">
        <v>0</v>
      </c>
      <c r="N449" s="9">
        <v>0</v>
      </c>
      <c r="O449" s="8"/>
      <c r="P449" s="9">
        <v>8637</v>
      </c>
      <c r="Q449" s="15">
        <v>59</v>
      </c>
      <c r="R449" s="9">
        <v>144</v>
      </c>
      <c r="S449" s="8" t="s">
        <v>34</v>
      </c>
      <c r="T449" s="9">
        <v>141</v>
      </c>
      <c r="U449" s="8" t="s">
        <v>951</v>
      </c>
      <c r="V449" s="21"/>
      <c r="W449" s="8"/>
    </row>
    <row r="450" spans="1:23" ht="26.25" thickBot="1">
      <c r="A450" s="8" t="s">
        <v>53</v>
      </c>
      <c r="B450" s="8" t="s">
        <v>952</v>
      </c>
      <c r="C450" s="8" t="s">
        <v>953</v>
      </c>
      <c r="D450" s="8"/>
      <c r="E450" s="8"/>
      <c r="F450" s="8" t="s">
        <v>944</v>
      </c>
      <c r="G450" s="8">
        <v>9590</v>
      </c>
      <c r="H450" s="9">
        <v>92</v>
      </c>
      <c r="I450" s="8"/>
      <c r="J450" s="8" t="s">
        <v>78</v>
      </c>
      <c r="K450" s="25">
        <v>3453</v>
      </c>
      <c r="L450" s="9">
        <v>0</v>
      </c>
      <c r="M450" s="9">
        <v>0</v>
      </c>
      <c r="N450" s="9">
        <v>0</v>
      </c>
      <c r="O450" s="8"/>
      <c r="P450" s="9">
        <v>3453</v>
      </c>
      <c r="Q450" s="15">
        <v>23</v>
      </c>
      <c r="R450" s="9">
        <v>144</v>
      </c>
      <c r="S450" s="8" t="s">
        <v>34</v>
      </c>
      <c r="T450" s="9">
        <v>141</v>
      </c>
      <c r="U450" s="8" t="s">
        <v>954</v>
      </c>
      <c r="V450" s="21"/>
      <c r="W450" s="8"/>
    </row>
    <row r="451" spans="1:23" ht="13.5" thickBot="1">
      <c r="A451" s="8" t="s">
        <v>53</v>
      </c>
      <c r="B451" s="8" t="s">
        <v>955</v>
      </c>
      <c r="C451" s="8" t="s">
        <v>956</v>
      </c>
      <c r="D451" s="8"/>
      <c r="E451" s="8"/>
      <c r="F451" s="8" t="s">
        <v>944</v>
      </c>
      <c r="G451" s="8">
        <v>9733</v>
      </c>
      <c r="H451" s="9">
        <v>93</v>
      </c>
      <c r="I451" s="8"/>
      <c r="J451" s="8" t="s">
        <v>78</v>
      </c>
      <c r="K451" s="17">
        <v>285</v>
      </c>
      <c r="L451" s="9">
        <v>0</v>
      </c>
      <c r="M451" s="9">
        <v>0</v>
      </c>
      <c r="N451" s="9">
        <v>0</v>
      </c>
      <c r="O451" s="8"/>
      <c r="P451" s="9">
        <v>285</v>
      </c>
      <c r="Q451" s="15">
        <v>1</v>
      </c>
      <c r="R451" s="9">
        <v>144</v>
      </c>
      <c r="S451" s="8" t="s">
        <v>34</v>
      </c>
      <c r="T451" s="9">
        <v>141</v>
      </c>
      <c r="U451" s="18" t="s">
        <v>957</v>
      </c>
      <c r="V451" s="40"/>
      <c r="W451" s="8"/>
    </row>
    <row r="452" spans="1:23" ht="39" thickBot="1">
      <c r="A452" s="8" t="s">
        <v>53</v>
      </c>
      <c r="B452" s="13" t="s">
        <v>10103</v>
      </c>
      <c r="C452" s="8" t="s">
        <v>12176</v>
      </c>
      <c r="D452" s="8"/>
      <c r="E452" s="8"/>
      <c r="F452" s="8" t="s">
        <v>36</v>
      </c>
      <c r="G452" s="8" t="s">
        <v>10104</v>
      </c>
      <c r="H452" s="9">
        <v>94</v>
      </c>
      <c r="I452" s="8" t="s">
        <v>10105</v>
      </c>
      <c r="J452" s="8" t="s">
        <v>78</v>
      </c>
      <c r="K452" s="24">
        <v>2825</v>
      </c>
      <c r="L452" s="9">
        <v>0</v>
      </c>
      <c r="M452" s="9">
        <v>0</v>
      </c>
      <c r="N452" s="9">
        <v>0</v>
      </c>
      <c r="O452" s="8"/>
      <c r="P452" s="9">
        <v>2825</v>
      </c>
      <c r="Q452" s="15">
        <v>19</v>
      </c>
      <c r="R452" s="9">
        <v>144</v>
      </c>
      <c r="S452" s="8" t="s">
        <v>34</v>
      </c>
      <c r="T452" s="9">
        <v>89</v>
      </c>
      <c r="U452" s="8" t="s">
        <v>12177</v>
      </c>
      <c r="V452" s="21" t="s">
        <v>12075</v>
      </c>
      <c r="W452" s="18"/>
    </row>
    <row r="453" spans="1:23" ht="39" thickBot="1">
      <c r="A453" s="8" t="s">
        <v>53</v>
      </c>
      <c r="B453" s="8" t="s">
        <v>10106</v>
      </c>
      <c r="C453" s="8" t="s">
        <v>10107</v>
      </c>
      <c r="D453" s="8"/>
      <c r="E453" s="8"/>
      <c r="F453" s="8" t="s">
        <v>36</v>
      </c>
      <c r="G453" s="8" t="s">
        <v>10108</v>
      </c>
      <c r="H453" s="9">
        <v>95</v>
      </c>
      <c r="I453" s="8" t="s">
        <v>10105</v>
      </c>
      <c r="J453" s="8" t="s">
        <v>78</v>
      </c>
      <c r="K453" s="17">
        <v>805</v>
      </c>
      <c r="L453" s="9">
        <v>0</v>
      </c>
      <c r="M453" s="9">
        <v>0</v>
      </c>
      <c r="N453" s="9">
        <v>0</v>
      </c>
      <c r="O453" s="8"/>
      <c r="P453" s="9">
        <v>805</v>
      </c>
      <c r="Q453" s="15">
        <v>5</v>
      </c>
      <c r="R453" s="9">
        <v>144</v>
      </c>
      <c r="S453" s="8" t="s">
        <v>34</v>
      </c>
      <c r="T453" s="9">
        <v>85</v>
      </c>
      <c r="U453" s="18" t="s">
        <v>10605</v>
      </c>
      <c r="V453" s="40">
        <v>45506</v>
      </c>
      <c r="W453" s="8"/>
    </row>
    <row r="454" spans="1:23" ht="51.75" thickBot="1">
      <c r="A454" s="8" t="s">
        <v>53</v>
      </c>
      <c r="B454" s="8" t="s">
        <v>960</v>
      </c>
      <c r="C454" s="8" t="s">
        <v>961</v>
      </c>
      <c r="D454" s="8"/>
      <c r="E454" s="8" t="s">
        <v>59</v>
      </c>
      <c r="F454" s="8" t="s">
        <v>813</v>
      </c>
      <c r="G454" s="8" t="s">
        <v>962</v>
      </c>
      <c r="H454" s="9">
        <v>96</v>
      </c>
      <c r="I454" s="8"/>
      <c r="J454" s="8" t="s">
        <v>78</v>
      </c>
      <c r="K454" s="17">
        <v>218</v>
      </c>
      <c r="L454" s="9">
        <v>0</v>
      </c>
      <c r="M454" s="9">
        <v>0</v>
      </c>
      <c r="N454" s="9">
        <v>0</v>
      </c>
      <c r="O454" s="8"/>
      <c r="P454" s="9">
        <v>218</v>
      </c>
      <c r="Q454" s="15">
        <v>1</v>
      </c>
      <c r="R454" s="9">
        <v>144</v>
      </c>
      <c r="S454" s="8" t="s">
        <v>34</v>
      </c>
      <c r="T454" s="9">
        <v>74</v>
      </c>
      <c r="U454" s="18" t="s">
        <v>10109</v>
      </c>
      <c r="V454" s="40">
        <v>45371</v>
      </c>
      <c r="W454" s="8" t="s">
        <v>8242</v>
      </c>
    </row>
    <row r="455" spans="1:23" ht="13.5" thickBot="1">
      <c r="A455" s="8" t="s">
        <v>53</v>
      </c>
      <c r="B455" s="8" t="s">
        <v>6681</v>
      </c>
      <c r="C455" s="8" t="s">
        <v>963</v>
      </c>
      <c r="D455" s="8"/>
      <c r="E455" s="8" t="s">
        <v>59</v>
      </c>
      <c r="F455" s="8" t="s">
        <v>813</v>
      </c>
      <c r="G455" s="8" t="s">
        <v>6682</v>
      </c>
      <c r="H455" s="15">
        <v>97</v>
      </c>
      <c r="I455" s="8"/>
      <c r="J455" s="8" t="s">
        <v>78</v>
      </c>
      <c r="K455" s="17">
        <v>90</v>
      </c>
      <c r="L455" s="9">
        <v>0</v>
      </c>
      <c r="M455" s="9">
        <v>0</v>
      </c>
      <c r="N455" s="9">
        <v>0</v>
      </c>
      <c r="O455" s="8"/>
      <c r="P455" s="9">
        <v>90</v>
      </c>
      <c r="Q455" s="15">
        <v>0</v>
      </c>
      <c r="R455" s="9">
        <v>144</v>
      </c>
      <c r="S455" s="8" t="s">
        <v>34</v>
      </c>
      <c r="T455" s="9">
        <v>90</v>
      </c>
      <c r="U455" s="8" t="s">
        <v>9043</v>
      </c>
      <c r="V455" s="21">
        <v>45416</v>
      </c>
      <c r="W455" s="8"/>
    </row>
    <row r="456" spans="1:23" ht="13.5" thickBot="1">
      <c r="A456" s="8" t="s">
        <v>53</v>
      </c>
      <c r="B456" s="8"/>
      <c r="C456" s="8" t="s">
        <v>964</v>
      </c>
      <c r="D456" s="8"/>
      <c r="E456" s="8"/>
      <c r="F456" s="8"/>
      <c r="G456" s="8"/>
      <c r="H456" s="9">
        <v>98</v>
      </c>
      <c r="I456" s="8"/>
      <c r="J456" s="8" t="s">
        <v>78</v>
      </c>
      <c r="K456" s="17">
        <v>432</v>
      </c>
      <c r="L456" s="9">
        <v>0</v>
      </c>
      <c r="M456" s="9">
        <v>0</v>
      </c>
      <c r="N456" s="9">
        <v>0</v>
      </c>
      <c r="O456" s="8"/>
      <c r="P456" s="9">
        <v>432</v>
      </c>
      <c r="Q456" s="15">
        <v>3</v>
      </c>
      <c r="R456" s="9">
        <v>144</v>
      </c>
      <c r="S456" s="8" t="s">
        <v>34</v>
      </c>
      <c r="T456" s="9">
        <v>0</v>
      </c>
      <c r="U456" s="18" t="s">
        <v>318</v>
      </c>
      <c r="V456" s="40"/>
      <c r="W456" s="8"/>
    </row>
    <row r="457" spans="1:23" ht="51.75" thickBot="1">
      <c r="A457" s="8" t="s">
        <v>53</v>
      </c>
      <c r="B457" s="8" t="s">
        <v>6683</v>
      </c>
      <c r="C457" s="8" t="s">
        <v>965</v>
      </c>
      <c r="D457" s="8"/>
      <c r="E457" s="8"/>
      <c r="F457" s="8" t="s">
        <v>966</v>
      </c>
      <c r="G457" s="8" t="s">
        <v>967</v>
      </c>
      <c r="H457" s="9">
        <v>99</v>
      </c>
      <c r="I457" s="8"/>
      <c r="J457" s="8" t="s">
        <v>78</v>
      </c>
      <c r="K457" s="17">
        <v>39</v>
      </c>
      <c r="L457" s="9">
        <v>0</v>
      </c>
      <c r="M457" s="9">
        <v>0</v>
      </c>
      <c r="N457" s="9">
        <v>0</v>
      </c>
      <c r="O457" s="8"/>
      <c r="P457" s="9">
        <v>39</v>
      </c>
      <c r="Q457" s="15">
        <v>0</v>
      </c>
      <c r="R457" s="9">
        <v>144</v>
      </c>
      <c r="S457" s="8" t="s">
        <v>34</v>
      </c>
      <c r="T457" s="9">
        <v>39</v>
      </c>
      <c r="U457" s="18" t="s">
        <v>8714</v>
      </c>
      <c r="V457" s="40">
        <v>45371</v>
      </c>
      <c r="W457" s="8" t="s">
        <v>8242</v>
      </c>
    </row>
    <row r="458" spans="1:23" ht="26.25" thickBot="1">
      <c r="A458" s="8" t="s">
        <v>53</v>
      </c>
      <c r="B458" s="13" t="s">
        <v>6684</v>
      </c>
      <c r="C458" s="8" t="s">
        <v>968</v>
      </c>
      <c r="D458" s="8"/>
      <c r="E458" s="8"/>
      <c r="F458" s="8" t="s">
        <v>36</v>
      </c>
      <c r="G458" s="8">
        <v>2038</v>
      </c>
      <c r="H458" s="9">
        <v>100</v>
      </c>
      <c r="I458" s="8"/>
      <c r="J458" s="8" t="s">
        <v>78</v>
      </c>
      <c r="K458" s="24">
        <v>51804</v>
      </c>
      <c r="L458" s="9">
        <v>0</v>
      </c>
      <c r="M458" s="9">
        <v>0</v>
      </c>
      <c r="N458" s="9">
        <v>0</v>
      </c>
      <c r="O458" s="8"/>
      <c r="P458" s="9">
        <v>51804</v>
      </c>
      <c r="Q458" s="15">
        <v>35</v>
      </c>
      <c r="R458" s="9">
        <v>1440</v>
      </c>
      <c r="S458" s="8" t="s">
        <v>37</v>
      </c>
      <c r="T458" s="9">
        <v>1404</v>
      </c>
      <c r="U458" s="8" t="s">
        <v>6685</v>
      </c>
      <c r="V458" s="21">
        <v>45416</v>
      </c>
      <c r="W458" s="18"/>
    </row>
    <row r="459" spans="1:23" ht="13.5" thickBot="1">
      <c r="A459" s="8" t="s">
        <v>53</v>
      </c>
      <c r="B459" s="8"/>
      <c r="C459" s="8" t="s">
        <v>970</v>
      </c>
      <c r="D459" s="8"/>
      <c r="E459" s="8"/>
      <c r="F459" s="8"/>
      <c r="G459" s="8"/>
      <c r="H459" s="9">
        <v>101</v>
      </c>
      <c r="I459" s="8"/>
      <c r="J459" s="8" t="s">
        <v>78</v>
      </c>
      <c r="K459" s="17">
        <v>1000</v>
      </c>
      <c r="L459" s="9">
        <v>0</v>
      </c>
      <c r="M459" s="9">
        <v>0</v>
      </c>
      <c r="N459" s="9">
        <v>0</v>
      </c>
      <c r="O459" s="8"/>
      <c r="P459" s="9">
        <v>1000</v>
      </c>
      <c r="Q459" s="15">
        <v>4</v>
      </c>
      <c r="R459" s="9">
        <v>250</v>
      </c>
      <c r="S459" s="8" t="s">
        <v>34</v>
      </c>
      <c r="T459" s="9">
        <v>0</v>
      </c>
      <c r="U459" s="18" t="s">
        <v>209</v>
      </c>
      <c r="V459" s="40"/>
      <c r="W459" s="8"/>
    </row>
    <row r="460" spans="1:23" ht="13.5" thickBot="1">
      <c r="A460" s="8" t="s">
        <v>53</v>
      </c>
      <c r="B460" s="8" t="s">
        <v>7187</v>
      </c>
      <c r="C460" s="8" t="s">
        <v>971</v>
      </c>
      <c r="D460" s="8"/>
      <c r="E460" s="8"/>
      <c r="F460" s="8" t="s">
        <v>36</v>
      </c>
      <c r="G460" s="8">
        <v>218</v>
      </c>
      <c r="H460" s="9">
        <v>102</v>
      </c>
      <c r="I460" s="8"/>
      <c r="J460" s="8" t="s">
        <v>78</v>
      </c>
      <c r="K460" s="17">
        <v>280</v>
      </c>
      <c r="L460" s="9">
        <v>0</v>
      </c>
      <c r="M460" s="9">
        <v>0</v>
      </c>
      <c r="N460" s="9">
        <v>0</v>
      </c>
      <c r="O460" s="8"/>
      <c r="P460" s="9">
        <v>280</v>
      </c>
      <c r="Q460" s="15">
        <v>1</v>
      </c>
      <c r="R460" s="9">
        <v>144</v>
      </c>
      <c r="S460" s="8" t="s">
        <v>34</v>
      </c>
      <c r="T460" s="9">
        <v>136</v>
      </c>
      <c r="U460" s="18" t="s">
        <v>8248</v>
      </c>
      <c r="V460" s="40">
        <v>45433</v>
      </c>
      <c r="W460" s="8"/>
    </row>
    <row r="461" spans="1:23" ht="13.5" thickBot="1">
      <c r="A461" s="8" t="s">
        <v>53</v>
      </c>
      <c r="B461" s="8" t="s">
        <v>8797</v>
      </c>
      <c r="C461" s="8" t="s">
        <v>8798</v>
      </c>
      <c r="D461" s="8"/>
      <c r="E461" s="8"/>
      <c r="F461" s="8" t="s">
        <v>83</v>
      </c>
      <c r="G461" s="8" t="s">
        <v>8799</v>
      </c>
      <c r="H461" s="9">
        <v>103</v>
      </c>
      <c r="I461" s="8"/>
      <c r="J461" s="8" t="s">
        <v>78</v>
      </c>
      <c r="K461" s="17">
        <v>144</v>
      </c>
      <c r="L461" s="9">
        <v>0</v>
      </c>
      <c r="M461" s="9">
        <v>0</v>
      </c>
      <c r="N461" s="9">
        <v>0</v>
      </c>
      <c r="O461" s="8"/>
      <c r="P461" s="9">
        <v>144</v>
      </c>
      <c r="Q461" s="15">
        <v>1</v>
      </c>
      <c r="R461" s="9">
        <v>120</v>
      </c>
      <c r="S461" s="8" t="s">
        <v>34</v>
      </c>
      <c r="T461" s="9">
        <v>24</v>
      </c>
      <c r="U461" s="8" t="s">
        <v>8800</v>
      </c>
      <c r="V461" s="21">
        <v>45492</v>
      </c>
      <c r="W461" s="8"/>
    </row>
    <row r="462" spans="1:23" ht="51.75" thickBot="1">
      <c r="A462" s="8" t="s">
        <v>53</v>
      </c>
      <c r="B462" s="8" t="s">
        <v>973</v>
      </c>
      <c r="C462" s="8" t="s">
        <v>82</v>
      </c>
      <c r="D462" s="8"/>
      <c r="E462" s="8"/>
      <c r="F462" s="8" t="s">
        <v>83</v>
      </c>
      <c r="G462" s="8" t="s">
        <v>84</v>
      </c>
      <c r="H462" s="9">
        <v>104</v>
      </c>
      <c r="I462" s="8"/>
      <c r="J462" s="8" t="s">
        <v>78</v>
      </c>
      <c r="K462" s="17">
        <v>121</v>
      </c>
      <c r="L462" s="9">
        <v>0</v>
      </c>
      <c r="M462" s="9">
        <v>0</v>
      </c>
      <c r="N462" s="9">
        <v>0</v>
      </c>
      <c r="O462" s="8"/>
      <c r="P462" s="9">
        <v>121</v>
      </c>
      <c r="Q462" s="15">
        <v>1</v>
      </c>
      <c r="R462" s="9">
        <v>120</v>
      </c>
      <c r="S462" s="8" t="s">
        <v>34</v>
      </c>
      <c r="T462" s="9">
        <v>1</v>
      </c>
      <c r="U462" s="18" t="s">
        <v>8166</v>
      </c>
      <c r="V462" s="40">
        <v>45371</v>
      </c>
      <c r="W462" s="8" t="s">
        <v>8242</v>
      </c>
    </row>
    <row r="463" spans="1:23" ht="13.5" thickBot="1">
      <c r="A463" s="8" t="s">
        <v>53</v>
      </c>
      <c r="B463" s="8" t="s">
        <v>7188</v>
      </c>
      <c r="C463" s="8" t="s">
        <v>4997</v>
      </c>
      <c r="D463" s="8"/>
      <c r="E463" s="8"/>
      <c r="F463" s="8" t="s">
        <v>83</v>
      </c>
      <c r="G463" s="8" t="s">
        <v>7189</v>
      </c>
      <c r="H463" s="9">
        <v>105</v>
      </c>
      <c r="I463" s="8"/>
      <c r="J463" s="8" t="s">
        <v>78</v>
      </c>
      <c r="K463" s="17">
        <v>-74</v>
      </c>
      <c r="L463" s="9">
        <v>0</v>
      </c>
      <c r="M463" s="9">
        <v>0</v>
      </c>
      <c r="N463" s="9">
        <v>0</v>
      </c>
      <c r="O463" s="8"/>
      <c r="P463" s="9">
        <v>-74</v>
      </c>
      <c r="Q463" s="15">
        <v>0</v>
      </c>
      <c r="R463" s="9">
        <v>120</v>
      </c>
      <c r="S463" s="8" t="s">
        <v>34</v>
      </c>
      <c r="T463" s="9">
        <v>-74</v>
      </c>
      <c r="U463" s="18" t="s">
        <v>12178</v>
      </c>
      <c r="V463" s="40">
        <v>45436</v>
      </c>
      <c r="W463" s="8"/>
    </row>
    <row r="464" spans="1:23" ht="51.75" thickBot="1">
      <c r="A464" s="8" t="s">
        <v>53</v>
      </c>
      <c r="B464" s="8" t="s">
        <v>974</v>
      </c>
      <c r="C464" s="8" t="s">
        <v>975</v>
      </c>
      <c r="D464" s="8"/>
      <c r="E464" s="8" t="s">
        <v>59</v>
      </c>
      <c r="F464" s="8" t="s">
        <v>36</v>
      </c>
      <c r="G464" s="8"/>
      <c r="H464" s="9">
        <v>106</v>
      </c>
      <c r="I464" s="8"/>
      <c r="J464" s="8" t="s">
        <v>78</v>
      </c>
      <c r="K464" s="17">
        <v>50.25</v>
      </c>
      <c r="L464" s="9">
        <v>0</v>
      </c>
      <c r="M464" s="9">
        <v>0</v>
      </c>
      <c r="N464" s="9">
        <v>0</v>
      </c>
      <c r="O464" s="8"/>
      <c r="P464" s="9">
        <v>50.25</v>
      </c>
      <c r="Q464" s="15">
        <v>4</v>
      </c>
      <c r="R464" s="9">
        <v>12</v>
      </c>
      <c r="S464" s="8" t="s">
        <v>44</v>
      </c>
      <c r="T464" s="29">
        <v>2</v>
      </c>
      <c r="U464" s="18" t="s">
        <v>12179</v>
      </c>
      <c r="V464" s="40">
        <v>45364</v>
      </c>
      <c r="W464" s="8" t="s">
        <v>8242</v>
      </c>
    </row>
    <row r="465" spans="1:24" ht="51.75" thickBot="1">
      <c r="A465" s="8" t="s">
        <v>53</v>
      </c>
      <c r="B465" s="8" t="s">
        <v>976</v>
      </c>
      <c r="C465" s="8" t="s">
        <v>977</v>
      </c>
      <c r="D465" s="8"/>
      <c r="E465" s="8" t="s">
        <v>978</v>
      </c>
      <c r="F465" s="8" t="s">
        <v>36</v>
      </c>
      <c r="G465" s="8"/>
      <c r="H465" s="9">
        <v>107</v>
      </c>
      <c r="I465" s="8"/>
      <c r="J465" s="8" t="s">
        <v>78</v>
      </c>
      <c r="K465" s="17">
        <v>41.583333330000002</v>
      </c>
      <c r="L465" s="9">
        <v>0</v>
      </c>
      <c r="M465" s="9">
        <v>0</v>
      </c>
      <c r="N465" s="9">
        <v>0</v>
      </c>
      <c r="O465" s="8"/>
      <c r="P465" s="9">
        <v>41.583333330000002</v>
      </c>
      <c r="Q465" s="15">
        <v>3</v>
      </c>
      <c r="R465" s="9">
        <v>12</v>
      </c>
      <c r="S465" s="8" t="s">
        <v>44</v>
      </c>
      <c r="T465" s="9">
        <v>6</v>
      </c>
      <c r="U465" s="18" t="s">
        <v>12180</v>
      </c>
      <c r="V465" s="8">
        <v>45364</v>
      </c>
      <c r="W465" s="8" t="s">
        <v>8242</v>
      </c>
    </row>
    <row r="466" spans="1:24" ht="13.5" thickBot="1">
      <c r="A466" s="8" t="s">
        <v>53</v>
      </c>
      <c r="B466" s="8" t="s">
        <v>979</v>
      </c>
      <c r="C466" s="8" t="s">
        <v>980</v>
      </c>
      <c r="D466" s="8"/>
      <c r="E466" s="8"/>
      <c r="F466" s="8"/>
      <c r="G466" s="8"/>
      <c r="H466" s="9">
        <v>108</v>
      </c>
      <c r="I466" s="8"/>
      <c r="J466" s="8" t="s">
        <v>78</v>
      </c>
      <c r="K466" s="17">
        <v>288</v>
      </c>
      <c r="L466" s="9">
        <v>0</v>
      </c>
      <c r="M466" s="9">
        <v>0</v>
      </c>
      <c r="N466" s="9">
        <v>0</v>
      </c>
      <c r="O466" s="8"/>
      <c r="P466" s="9">
        <v>288</v>
      </c>
      <c r="Q466" s="15">
        <v>2</v>
      </c>
      <c r="R466" s="9">
        <v>144</v>
      </c>
      <c r="S466" s="8" t="s">
        <v>34</v>
      </c>
      <c r="T466" s="9">
        <v>0</v>
      </c>
      <c r="U466" s="18" t="s">
        <v>81</v>
      </c>
      <c r="V466" s="40"/>
      <c r="W466" s="8"/>
    </row>
    <row r="467" spans="1:24" ht="51.75" thickBot="1">
      <c r="A467" s="8" t="s">
        <v>53</v>
      </c>
      <c r="B467" s="8" t="s">
        <v>981</v>
      </c>
      <c r="C467" s="8" t="s">
        <v>982</v>
      </c>
      <c r="D467" s="8"/>
      <c r="E467" s="8" t="s">
        <v>54</v>
      </c>
      <c r="F467" s="8" t="s">
        <v>983</v>
      </c>
      <c r="G467" s="8">
        <v>8401</v>
      </c>
      <c r="H467" s="9">
        <v>109</v>
      </c>
      <c r="I467" s="8" t="s">
        <v>699</v>
      </c>
      <c r="J467" s="8" t="s">
        <v>78</v>
      </c>
      <c r="K467" s="17">
        <v>1674</v>
      </c>
      <c r="L467" s="9">
        <v>0</v>
      </c>
      <c r="M467" s="9">
        <v>0</v>
      </c>
      <c r="N467" s="9">
        <v>0</v>
      </c>
      <c r="O467" s="8"/>
      <c r="P467" s="9">
        <v>1674</v>
      </c>
      <c r="Q467" s="15">
        <v>11</v>
      </c>
      <c r="R467" s="9">
        <v>144</v>
      </c>
      <c r="S467" s="8" t="s">
        <v>34</v>
      </c>
      <c r="T467" s="29">
        <v>90</v>
      </c>
      <c r="U467" s="18" t="s">
        <v>12181</v>
      </c>
      <c r="V467" s="40">
        <v>45357</v>
      </c>
      <c r="W467" s="8" t="s">
        <v>8242</v>
      </c>
    </row>
    <row r="468" spans="1:24" ht="13.5" thickBot="1">
      <c r="A468" s="8" t="s">
        <v>53</v>
      </c>
      <c r="B468" s="8" t="s">
        <v>10847</v>
      </c>
      <c r="C468" s="8" t="s">
        <v>10848</v>
      </c>
      <c r="D468" s="8"/>
      <c r="E468" s="8" t="s">
        <v>1159</v>
      </c>
      <c r="F468" s="8" t="s">
        <v>36</v>
      </c>
      <c r="G468" s="8">
        <v>1001</v>
      </c>
      <c r="H468" s="9">
        <v>110</v>
      </c>
      <c r="I468" s="8" t="s">
        <v>3001</v>
      </c>
      <c r="J468" s="8" t="s">
        <v>78</v>
      </c>
      <c r="K468" s="17">
        <v>65</v>
      </c>
      <c r="L468" s="9">
        <v>0</v>
      </c>
      <c r="M468" s="9">
        <v>0</v>
      </c>
      <c r="N468" s="9">
        <v>0</v>
      </c>
      <c r="O468" s="8"/>
      <c r="P468" s="9">
        <v>65</v>
      </c>
      <c r="Q468" s="15">
        <v>2</v>
      </c>
      <c r="R468" s="9">
        <v>32</v>
      </c>
      <c r="S468" s="8" t="s">
        <v>40</v>
      </c>
      <c r="T468" s="9">
        <v>1</v>
      </c>
      <c r="U468" s="18" t="s">
        <v>10874</v>
      </c>
      <c r="V468" s="40">
        <v>45516</v>
      </c>
      <c r="W468" s="8"/>
    </row>
    <row r="469" spans="1:24" ht="13.5" thickBot="1">
      <c r="A469" s="8" t="s">
        <v>53</v>
      </c>
      <c r="B469" s="8" t="s">
        <v>10849</v>
      </c>
      <c r="C469" s="8" t="s">
        <v>10850</v>
      </c>
      <c r="D469" s="8"/>
      <c r="E469" s="8" t="s">
        <v>1159</v>
      </c>
      <c r="F469" s="8" t="s">
        <v>36</v>
      </c>
      <c r="G469" s="8">
        <v>1006</v>
      </c>
      <c r="H469" s="9">
        <v>111</v>
      </c>
      <c r="I469" s="8" t="s">
        <v>3001</v>
      </c>
      <c r="J469" s="8" t="s">
        <v>78</v>
      </c>
      <c r="K469" s="17">
        <v>26</v>
      </c>
      <c r="L469" s="9">
        <v>0</v>
      </c>
      <c r="M469" s="9">
        <v>0</v>
      </c>
      <c r="N469" s="9">
        <v>0</v>
      </c>
      <c r="O469" s="8"/>
      <c r="P469" s="9">
        <v>26</v>
      </c>
      <c r="Q469" s="15">
        <v>0</v>
      </c>
      <c r="R469" s="9">
        <v>32</v>
      </c>
      <c r="S469" s="8" t="s">
        <v>40</v>
      </c>
      <c r="T469" s="9">
        <v>26</v>
      </c>
      <c r="U469" s="18" t="s">
        <v>6933</v>
      </c>
      <c r="V469" s="40">
        <v>45516</v>
      </c>
      <c r="W469" s="8"/>
      <c r="X469">
        <v>45346</v>
      </c>
    </row>
    <row r="470" spans="1:24" ht="13.5" thickBot="1">
      <c r="A470" s="8" t="s">
        <v>53</v>
      </c>
      <c r="B470" s="8" t="s">
        <v>986</v>
      </c>
      <c r="C470" s="8" t="s">
        <v>987</v>
      </c>
      <c r="D470" s="8"/>
      <c r="E470" s="8"/>
      <c r="F470" s="8"/>
      <c r="G470" s="8"/>
      <c r="H470" s="9">
        <v>112</v>
      </c>
      <c r="I470" s="8"/>
      <c r="J470" s="8" t="s">
        <v>78</v>
      </c>
      <c r="K470" s="17">
        <v>1600</v>
      </c>
      <c r="L470" s="9">
        <v>0</v>
      </c>
      <c r="M470" s="9">
        <v>0</v>
      </c>
      <c r="N470" s="9">
        <v>0</v>
      </c>
      <c r="O470" s="8"/>
      <c r="P470" s="9">
        <v>1600</v>
      </c>
      <c r="Q470" s="15">
        <v>8</v>
      </c>
      <c r="R470" s="9">
        <v>200</v>
      </c>
      <c r="S470" s="8" t="s">
        <v>34</v>
      </c>
      <c r="T470" s="9">
        <v>0</v>
      </c>
      <c r="U470" s="18" t="s">
        <v>394</v>
      </c>
      <c r="V470" s="40"/>
      <c r="W470" s="8"/>
    </row>
    <row r="471" spans="1:24" ht="13.5" thickBot="1">
      <c r="A471" s="8" t="s">
        <v>53</v>
      </c>
      <c r="B471" s="8" t="s">
        <v>988</v>
      </c>
      <c r="C471" s="8" t="s">
        <v>989</v>
      </c>
      <c r="D471" s="8"/>
      <c r="E471" s="8"/>
      <c r="F471" s="8"/>
      <c r="G471" s="8"/>
      <c r="H471" s="9">
        <v>113</v>
      </c>
      <c r="I471" s="8"/>
      <c r="J471" s="8" t="s">
        <v>78</v>
      </c>
      <c r="K471" s="17">
        <v>144</v>
      </c>
      <c r="L471" s="9">
        <v>0</v>
      </c>
      <c r="M471" s="9">
        <v>0</v>
      </c>
      <c r="N471" s="9">
        <v>0</v>
      </c>
      <c r="O471" s="8"/>
      <c r="P471" s="9">
        <v>144</v>
      </c>
      <c r="Q471" s="15">
        <v>3</v>
      </c>
      <c r="R471" s="9">
        <v>48</v>
      </c>
      <c r="S471" s="8" t="s">
        <v>40</v>
      </c>
      <c r="T471" s="9">
        <v>0</v>
      </c>
      <c r="U471" s="18" t="s">
        <v>187</v>
      </c>
      <c r="V471" s="40"/>
      <c r="W471" s="8"/>
    </row>
    <row r="472" spans="1:24" ht="13.5" thickBot="1">
      <c r="A472" s="8" t="s">
        <v>53</v>
      </c>
      <c r="B472" s="13" t="s">
        <v>990</v>
      </c>
      <c r="C472" s="8" t="s">
        <v>991</v>
      </c>
      <c r="D472" s="8"/>
      <c r="E472" s="8"/>
      <c r="F472" s="8"/>
      <c r="G472" s="8"/>
      <c r="H472" s="9">
        <v>114</v>
      </c>
      <c r="I472" s="8"/>
      <c r="J472" s="8" t="s">
        <v>78</v>
      </c>
      <c r="K472" s="24">
        <v>216</v>
      </c>
      <c r="L472" s="9">
        <v>0</v>
      </c>
      <c r="M472" s="9">
        <v>0</v>
      </c>
      <c r="N472" s="9">
        <v>0</v>
      </c>
      <c r="O472" s="8"/>
      <c r="P472" s="9">
        <v>216</v>
      </c>
      <c r="Q472" s="15">
        <v>6</v>
      </c>
      <c r="R472" s="9">
        <v>36</v>
      </c>
      <c r="S472" s="8" t="s">
        <v>40</v>
      </c>
      <c r="T472" s="9">
        <v>0</v>
      </c>
      <c r="U472" s="8" t="s">
        <v>992</v>
      </c>
      <c r="V472" s="21"/>
      <c r="W472" s="18"/>
    </row>
    <row r="473" spans="1:24" ht="13.5" thickBot="1">
      <c r="A473" s="8" t="s">
        <v>53</v>
      </c>
      <c r="B473" s="8" t="s">
        <v>993</v>
      </c>
      <c r="C473" s="8" t="s">
        <v>994</v>
      </c>
      <c r="D473" s="8"/>
      <c r="E473" s="8"/>
      <c r="F473" s="8"/>
      <c r="G473" s="8"/>
      <c r="H473" s="9">
        <v>115</v>
      </c>
      <c r="I473" s="8"/>
      <c r="J473" s="8" t="s">
        <v>78</v>
      </c>
      <c r="K473" s="17">
        <v>72</v>
      </c>
      <c r="L473" s="9">
        <v>0</v>
      </c>
      <c r="M473" s="9">
        <v>0</v>
      </c>
      <c r="N473" s="9">
        <v>0</v>
      </c>
      <c r="O473" s="8"/>
      <c r="P473" s="9">
        <v>72</v>
      </c>
      <c r="Q473" s="15">
        <v>1</v>
      </c>
      <c r="R473" s="9">
        <v>72</v>
      </c>
      <c r="S473" s="8" t="s">
        <v>40</v>
      </c>
      <c r="T473" s="9">
        <v>0</v>
      </c>
      <c r="U473" s="8" t="s">
        <v>168</v>
      </c>
      <c r="V473" s="21"/>
      <c r="W473" s="8"/>
    </row>
    <row r="474" spans="1:24" ht="13.5" thickBot="1">
      <c r="A474" s="8" t="s">
        <v>53</v>
      </c>
      <c r="B474" s="8" t="s">
        <v>995</v>
      </c>
      <c r="C474" s="44" t="s">
        <v>996</v>
      </c>
      <c r="D474" s="45"/>
      <c r="E474" s="42"/>
      <c r="F474" s="8"/>
      <c r="G474" s="8"/>
      <c r="H474" s="9">
        <v>116</v>
      </c>
      <c r="I474" s="8"/>
      <c r="J474" s="8" t="s">
        <v>78</v>
      </c>
      <c r="K474" s="17">
        <v>96</v>
      </c>
      <c r="L474" s="9">
        <v>0</v>
      </c>
      <c r="M474" s="9">
        <v>0</v>
      </c>
      <c r="N474" s="9">
        <v>0</v>
      </c>
      <c r="O474" s="8"/>
      <c r="P474" s="9">
        <v>96</v>
      </c>
      <c r="Q474" s="15">
        <v>2</v>
      </c>
      <c r="R474" s="9">
        <v>48</v>
      </c>
      <c r="S474" s="8" t="s">
        <v>40</v>
      </c>
      <c r="T474" s="9">
        <v>0</v>
      </c>
      <c r="U474" s="18" t="s">
        <v>41</v>
      </c>
      <c r="V474" s="40"/>
      <c r="W474" s="8"/>
    </row>
    <row r="475" spans="1:24" ht="13.5" thickBot="1">
      <c r="A475" s="8" t="s">
        <v>53</v>
      </c>
      <c r="B475" s="13" t="s">
        <v>7649</v>
      </c>
      <c r="C475" s="8" t="s">
        <v>997</v>
      </c>
      <c r="D475" s="8"/>
      <c r="E475" s="8"/>
      <c r="F475" s="8" t="s">
        <v>2856</v>
      </c>
      <c r="G475" s="8">
        <v>150</v>
      </c>
      <c r="H475" s="9">
        <v>118</v>
      </c>
      <c r="I475" s="8"/>
      <c r="J475" s="8" t="s">
        <v>78</v>
      </c>
      <c r="K475" s="24">
        <v>381</v>
      </c>
      <c r="L475" s="9">
        <v>0</v>
      </c>
      <c r="M475" s="9">
        <v>0</v>
      </c>
      <c r="N475" s="9">
        <v>0</v>
      </c>
      <c r="O475" s="8"/>
      <c r="P475" s="9">
        <v>381</v>
      </c>
      <c r="Q475" s="15">
        <v>1</v>
      </c>
      <c r="R475" s="9">
        <v>192</v>
      </c>
      <c r="S475" s="8" t="s">
        <v>34</v>
      </c>
      <c r="T475" s="9">
        <v>189</v>
      </c>
      <c r="U475" s="8" t="s">
        <v>7191</v>
      </c>
      <c r="V475" s="21">
        <v>45440</v>
      </c>
      <c r="W475" s="18"/>
    </row>
    <row r="476" spans="1:24" ht="13.5" thickBot="1">
      <c r="A476" s="8" t="s">
        <v>53</v>
      </c>
      <c r="B476" s="8" t="s">
        <v>998</v>
      </c>
      <c r="C476" s="8" t="s">
        <v>9002</v>
      </c>
      <c r="D476" s="8"/>
      <c r="E476" s="8"/>
      <c r="F476" s="8"/>
      <c r="G476" s="8"/>
      <c r="H476" s="9">
        <v>119</v>
      </c>
      <c r="I476" s="8"/>
      <c r="J476" s="8" t="s">
        <v>78</v>
      </c>
      <c r="K476" s="17">
        <v>144</v>
      </c>
      <c r="L476" s="9">
        <v>0</v>
      </c>
      <c r="M476" s="9">
        <v>0</v>
      </c>
      <c r="N476" s="9">
        <v>0</v>
      </c>
      <c r="O476" s="8"/>
      <c r="P476" s="9">
        <v>144</v>
      </c>
      <c r="Q476" s="15">
        <v>2</v>
      </c>
      <c r="R476" s="9">
        <v>72</v>
      </c>
      <c r="S476" s="8" t="s">
        <v>34</v>
      </c>
      <c r="T476" s="9">
        <v>0</v>
      </c>
      <c r="U476" s="8" t="s">
        <v>81</v>
      </c>
      <c r="V476" s="21"/>
      <c r="W476" s="8"/>
    </row>
    <row r="477" spans="1:24" ht="13.5" thickBot="1">
      <c r="A477" s="8" t="s">
        <v>53</v>
      </c>
      <c r="B477" s="8" t="s">
        <v>999</v>
      </c>
      <c r="C477" s="44" t="s">
        <v>1000</v>
      </c>
      <c r="D477" s="42"/>
      <c r="E477" s="8"/>
      <c r="F477" s="8"/>
      <c r="G477" s="8"/>
      <c r="H477" s="9">
        <v>120</v>
      </c>
      <c r="I477" s="8"/>
      <c r="J477" s="8" t="s">
        <v>78</v>
      </c>
      <c r="K477" s="17">
        <v>2016</v>
      </c>
      <c r="L477" s="9">
        <v>0</v>
      </c>
      <c r="M477" s="9">
        <v>0</v>
      </c>
      <c r="N477" s="9">
        <v>0</v>
      </c>
      <c r="O477" s="8"/>
      <c r="P477" s="9">
        <v>2016</v>
      </c>
      <c r="Q477" s="15">
        <v>14</v>
      </c>
      <c r="R477" s="9">
        <v>144</v>
      </c>
      <c r="S477" s="8" t="s">
        <v>34</v>
      </c>
      <c r="T477" s="9">
        <v>0</v>
      </c>
      <c r="U477" s="18" t="s">
        <v>311</v>
      </c>
      <c r="V477" s="40"/>
      <c r="W477" s="8"/>
    </row>
    <row r="478" spans="1:24" ht="51.75" thickBot="1">
      <c r="A478" s="8" t="s">
        <v>53</v>
      </c>
      <c r="B478" s="8" t="s">
        <v>1001</v>
      </c>
      <c r="C478" s="8" t="s">
        <v>1002</v>
      </c>
      <c r="D478" s="8"/>
      <c r="E478" s="8" t="s">
        <v>369</v>
      </c>
      <c r="F478" s="8" t="s">
        <v>1003</v>
      </c>
      <c r="G478" s="8" t="s">
        <v>1004</v>
      </c>
      <c r="H478" s="9">
        <v>121</v>
      </c>
      <c r="I478" s="8" t="s">
        <v>512</v>
      </c>
      <c r="J478" s="8" t="s">
        <v>78</v>
      </c>
      <c r="K478" s="17">
        <v>204</v>
      </c>
      <c r="L478" s="9">
        <v>0</v>
      </c>
      <c r="M478" s="9">
        <v>0</v>
      </c>
      <c r="N478" s="9">
        <v>0</v>
      </c>
      <c r="O478" s="8"/>
      <c r="P478" s="9">
        <v>204</v>
      </c>
      <c r="Q478" s="15">
        <v>1</v>
      </c>
      <c r="R478" s="9">
        <v>144</v>
      </c>
      <c r="S478" s="8" t="s">
        <v>34</v>
      </c>
      <c r="T478" s="9">
        <v>60</v>
      </c>
      <c r="U478" s="8" t="s">
        <v>8801</v>
      </c>
      <c r="V478" s="21">
        <v>45351</v>
      </c>
      <c r="W478" s="8" t="s">
        <v>8242</v>
      </c>
    </row>
    <row r="479" spans="1:24" ht="51.75" thickBot="1">
      <c r="A479" s="8" t="s">
        <v>53</v>
      </c>
      <c r="B479" s="8" t="s">
        <v>1005</v>
      </c>
      <c r="C479" s="8" t="s">
        <v>1006</v>
      </c>
      <c r="D479" s="8"/>
      <c r="E479" s="8"/>
      <c r="F479" s="8" t="s">
        <v>1007</v>
      </c>
      <c r="G479" s="8">
        <v>216</v>
      </c>
      <c r="H479" s="9">
        <v>122</v>
      </c>
      <c r="I479" s="8"/>
      <c r="J479" s="8" t="s">
        <v>78</v>
      </c>
      <c r="K479" s="25">
        <v>1192</v>
      </c>
      <c r="L479" s="9">
        <v>0</v>
      </c>
      <c r="M479" s="9">
        <v>0</v>
      </c>
      <c r="N479" s="9">
        <v>0</v>
      </c>
      <c r="O479" s="8"/>
      <c r="P479" s="9">
        <v>1192</v>
      </c>
      <c r="Q479" s="15">
        <v>8</v>
      </c>
      <c r="R479" s="9">
        <v>144</v>
      </c>
      <c r="S479" s="8" t="s">
        <v>34</v>
      </c>
      <c r="T479" s="29">
        <v>40</v>
      </c>
      <c r="U479" s="8" t="s">
        <v>8250</v>
      </c>
      <c r="V479" s="21">
        <v>45358</v>
      </c>
      <c r="W479" s="8" t="s">
        <v>8242</v>
      </c>
    </row>
    <row r="480" spans="1:24" ht="13.5" thickBot="1">
      <c r="A480" s="8" t="s">
        <v>53</v>
      </c>
      <c r="B480" s="13" t="s">
        <v>1008</v>
      </c>
      <c r="C480" s="8" t="s">
        <v>1009</v>
      </c>
      <c r="D480" s="8"/>
      <c r="E480" s="8"/>
      <c r="F480" s="8" t="s">
        <v>1007</v>
      </c>
      <c r="G480" s="8">
        <v>217</v>
      </c>
      <c r="H480" s="9">
        <v>123</v>
      </c>
      <c r="I480" s="8" t="s">
        <v>699</v>
      </c>
      <c r="J480" s="8" t="s">
        <v>78</v>
      </c>
      <c r="K480" s="24">
        <v>763</v>
      </c>
      <c r="L480" s="9">
        <v>0</v>
      </c>
      <c r="M480" s="9">
        <v>0</v>
      </c>
      <c r="N480" s="9">
        <v>0</v>
      </c>
      <c r="O480" s="8"/>
      <c r="P480" s="9">
        <v>763</v>
      </c>
      <c r="Q480" s="15">
        <v>5</v>
      </c>
      <c r="R480" s="9">
        <v>144</v>
      </c>
      <c r="S480" s="8" t="s">
        <v>34</v>
      </c>
      <c r="T480" s="9">
        <v>43</v>
      </c>
      <c r="U480" s="8" t="s">
        <v>11699</v>
      </c>
      <c r="V480" s="21">
        <v>45366</v>
      </c>
      <c r="W480" s="18" t="s">
        <v>8242</v>
      </c>
    </row>
    <row r="481" spans="1:23" ht="51.75" thickBot="1">
      <c r="A481" s="8" t="s">
        <v>53</v>
      </c>
      <c r="B481" s="8" t="s">
        <v>1010</v>
      </c>
      <c r="C481" s="8" t="s">
        <v>1011</v>
      </c>
      <c r="D481" s="8"/>
      <c r="E481" s="8" t="s">
        <v>1012</v>
      </c>
      <c r="F481" s="8" t="s">
        <v>1007</v>
      </c>
      <c r="G481" s="8">
        <v>220</v>
      </c>
      <c r="H481" s="9">
        <v>124</v>
      </c>
      <c r="I481" s="8"/>
      <c r="J481" s="8" t="s">
        <v>78</v>
      </c>
      <c r="K481" s="17">
        <v>0</v>
      </c>
      <c r="L481" s="9">
        <v>0</v>
      </c>
      <c r="M481" s="9">
        <v>0</v>
      </c>
      <c r="N481" s="9">
        <v>0</v>
      </c>
      <c r="O481" s="8"/>
      <c r="P481" s="9">
        <v>0</v>
      </c>
      <c r="Q481" s="15">
        <v>0</v>
      </c>
      <c r="R481" s="9">
        <v>144</v>
      </c>
      <c r="S481" s="8" t="s">
        <v>34</v>
      </c>
      <c r="T481" s="17">
        <v>0</v>
      </c>
      <c r="U481" s="8" t="s">
        <v>45</v>
      </c>
      <c r="V481" s="21">
        <v>45358</v>
      </c>
      <c r="W481" s="8" t="s">
        <v>8242</v>
      </c>
    </row>
    <row r="482" spans="1:23" ht="13.5" thickBot="1">
      <c r="A482" s="8" t="s">
        <v>53</v>
      </c>
      <c r="B482" s="13" t="s">
        <v>1013</v>
      </c>
      <c r="C482" s="8" t="s">
        <v>1014</v>
      </c>
      <c r="D482" s="8"/>
      <c r="E482" s="8"/>
      <c r="F482" s="8" t="s">
        <v>1007</v>
      </c>
      <c r="G482" s="8">
        <v>222</v>
      </c>
      <c r="H482" s="9">
        <v>125</v>
      </c>
      <c r="I482" s="8" t="s">
        <v>699</v>
      </c>
      <c r="J482" s="8" t="s">
        <v>78</v>
      </c>
      <c r="K482" s="32">
        <v>1040</v>
      </c>
      <c r="L482" s="9">
        <v>0</v>
      </c>
      <c r="M482" s="9">
        <v>0</v>
      </c>
      <c r="N482" s="9">
        <v>0</v>
      </c>
      <c r="O482" s="8"/>
      <c r="P482" s="31">
        <v>1040</v>
      </c>
      <c r="Q482" s="15">
        <v>7</v>
      </c>
      <c r="R482" s="9">
        <v>144</v>
      </c>
      <c r="S482" s="8" t="s">
        <v>34</v>
      </c>
      <c r="T482" s="9">
        <v>32</v>
      </c>
      <c r="U482" s="8" t="s">
        <v>8251</v>
      </c>
      <c r="V482" s="21">
        <v>45358</v>
      </c>
      <c r="W482" s="18" t="s">
        <v>8242</v>
      </c>
    </row>
    <row r="483" spans="1:23" ht="13.5" thickBot="1">
      <c r="A483" s="8" t="s">
        <v>53</v>
      </c>
      <c r="B483" s="13" t="s">
        <v>6945</v>
      </c>
      <c r="C483" s="8" t="s">
        <v>1015</v>
      </c>
      <c r="D483" s="8"/>
      <c r="E483" s="8"/>
      <c r="F483" s="8" t="s">
        <v>1007</v>
      </c>
      <c r="G483" s="8">
        <v>225</v>
      </c>
      <c r="H483" s="9">
        <v>126</v>
      </c>
      <c r="I483" s="8"/>
      <c r="J483" s="8" t="s">
        <v>78</v>
      </c>
      <c r="K483" s="33">
        <v>887</v>
      </c>
      <c r="L483" s="9">
        <v>0</v>
      </c>
      <c r="M483" s="9">
        <v>0</v>
      </c>
      <c r="N483" s="9">
        <v>0</v>
      </c>
      <c r="O483" s="8"/>
      <c r="P483" s="29">
        <v>887</v>
      </c>
      <c r="Q483" s="15">
        <v>6</v>
      </c>
      <c r="R483" s="9">
        <v>144</v>
      </c>
      <c r="S483" s="8" t="s">
        <v>34</v>
      </c>
      <c r="T483" s="9">
        <v>23</v>
      </c>
      <c r="U483" s="8" t="s">
        <v>8340</v>
      </c>
      <c r="V483" s="21">
        <v>45426</v>
      </c>
      <c r="W483" s="18"/>
    </row>
    <row r="484" spans="1:23" ht="51.75" thickBot="1">
      <c r="A484" s="8" t="s">
        <v>53</v>
      </c>
      <c r="B484" s="8" t="s">
        <v>1016</v>
      </c>
      <c r="C484" s="8" t="s">
        <v>1017</v>
      </c>
      <c r="D484" s="8"/>
      <c r="E484" s="8"/>
      <c r="F484" s="8" t="s">
        <v>1007</v>
      </c>
      <c r="G484" s="8">
        <v>231</v>
      </c>
      <c r="H484" s="9">
        <v>127</v>
      </c>
      <c r="I484" s="8"/>
      <c r="J484" s="8" t="s">
        <v>78</v>
      </c>
      <c r="K484" s="17">
        <v>1023</v>
      </c>
      <c r="L484" s="9">
        <v>0</v>
      </c>
      <c r="M484" s="9">
        <v>0</v>
      </c>
      <c r="N484" s="9">
        <v>0</v>
      </c>
      <c r="O484" s="8"/>
      <c r="P484" s="9">
        <v>1023</v>
      </c>
      <c r="Q484" s="15">
        <v>7</v>
      </c>
      <c r="R484" s="9">
        <v>144</v>
      </c>
      <c r="S484" s="8" t="s">
        <v>34</v>
      </c>
      <c r="T484" s="9">
        <v>15</v>
      </c>
      <c r="U484" s="18" t="s">
        <v>9212</v>
      </c>
      <c r="V484" s="40">
        <v>45358</v>
      </c>
      <c r="W484" s="8" t="s">
        <v>8242</v>
      </c>
    </row>
    <row r="485" spans="1:23" ht="13.5" thickBot="1">
      <c r="A485" s="8" t="s">
        <v>53</v>
      </c>
      <c r="B485" s="13" t="s">
        <v>7192</v>
      </c>
      <c r="C485" s="8" t="s">
        <v>1018</v>
      </c>
      <c r="D485" s="8"/>
      <c r="E485" s="8"/>
      <c r="F485" s="8" t="s">
        <v>1007</v>
      </c>
      <c r="G485" s="8">
        <v>235</v>
      </c>
      <c r="H485" s="20">
        <v>128</v>
      </c>
      <c r="I485" s="8"/>
      <c r="J485" s="8" t="s">
        <v>78</v>
      </c>
      <c r="K485" s="24">
        <v>690</v>
      </c>
      <c r="L485" s="9">
        <v>0</v>
      </c>
      <c r="M485" s="9">
        <v>0</v>
      </c>
      <c r="N485" s="9">
        <v>0</v>
      </c>
      <c r="O485" s="8"/>
      <c r="P485" s="9">
        <v>690</v>
      </c>
      <c r="Q485" s="15">
        <v>4</v>
      </c>
      <c r="R485" s="9">
        <v>144</v>
      </c>
      <c r="S485" s="8" t="s">
        <v>34</v>
      </c>
      <c r="T485" s="29">
        <v>114</v>
      </c>
      <c r="U485" s="8" t="s">
        <v>11700</v>
      </c>
      <c r="V485" s="21">
        <v>45433</v>
      </c>
      <c r="W485" s="18"/>
    </row>
    <row r="486" spans="1:23" ht="51.75" thickBot="1">
      <c r="A486" s="8" t="s">
        <v>53</v>
      </c>
      <c r="B486" s="8" t="s">
        <v>1019</v>
      </c>
      <c r="C486" s="18" t="s">
        <v>1020</v>
      </c>
      <c r="D486" s="8"/>
      <c r="E486" s="8"/>
      <c r="F486" s="8" t="s">
        <v>1007</v>
      </c>
      <c r="G486" s="8">
        <v>236</v>
      </c>
      <c r="H486" s="9">
        <v>129</v>
      </c>
      <c r="I486" s="8"/>
      <c r="J486" s="8" t="s">
        <v>78</v>
      </c>
      <c r="K486" s="17">
        <v>936</v>
      </c>
      <c r="L486" s="9">
        <v>0</v>
      </c>
      <c r="M486" s="9">
        <v>0</v>
      </c>
      <c r="N486" s="9">
        <v>0</v>
      </c>
      <c r="O486" s="8"/>
      <c r="P486" s="9">
        <v>936</v>
      </c>
      <c r="Q486" s="15">
        <v>6</v>
      </c>
      <c r="R486" s="9">
        <v>144</v>
      </c>
      <c r="S486" s="8" t="s">
        <v>34</v>
      </c>
      <c r="T486" s="9">
        <v>72</v>
      </c>
      <c r="U486" s="18" t="s">
        <v>8252</v>
      </c>
      <c r="V486" s="40">
        <v>45358</v>
      </c>
      <c r="W486" s="8" t="s">
        <v>8242</v>
      </c>
    </row>
    <row r="487" spans="1:23" ht="13.5" thickBot="1">
      <c r="A487" s="8" t="s">
        <v>53</v>
      </c>
      <c r="B487" s="8" t="s">
        <v>7193</v>
      </c>
      <c r="C487" s="8" t="s">
        <v>1021</v>
      </c>
      <c r="D487" s="8"/>
      <c r="E487" s="8"/>
      <c r="F487" s="8" t="s">
        <v>1007</v>
      </c>
      <c r="G487" s="8">
        <v>237</v>
      </c>
      <c r="H487" s="9">
        <v>130</v>
      </c>
      <c r="I487" s="8" t="s">
        <v>699</v>
      </c>
      <c r="J487" s="8" t="s">
        <v>78</v>
      </c>
      <c r="K487" s="17">
        <v>905</v>
      </c>
      <c r="L487" s="9">
        <v>0</v>
      </c>
      <c r="M487" s="9">
        <v>0</v>
      </c>
      <c r="N487" s="9">
        <v>0</v>
      </c>
      <c r="O487" s="8"/>
      <c r="P487" s="9">
        <v>905</v>
      </c>
      <c r="Q487" s="15">
        <v>6</v>
      </c>
      <c r="R487" s="9">
        <v>144</v>
      </c>
      <c r="S487" s="8" t="s">
        <v>34</v>
      </c>
      <c r="T487" s="29">
        <v>41</v>
      </c>
      <c r="U487" s="18" t="s">
        <v>9213</v>
      </c>
      <c r="V487" s="40">
        <v>45433</v>
      </c>
      <c r="W487" s="8"/>
    </row>
    <row r="488" spans="1:23" ht="51.75" thickBot="1">
      <c r="A488" s="8" t="s">
        <v>53</v>
      </c>
      <c r="B488" s="8" t="s">
        <v>1022</v>
      </c>
      <c r="C488" s="8" t="s">
        <v>1023</v>
      </c>
      <c r="D488" s="8"/>
      <c r="E488" s="8"/>
      <c r="F488" s="8" t="s">
        <v>1007</v>
      </c>
      <c r="G488" s="8">
        <v>238</v>
      </c>
      <c r="H488" s="9">
        <v>131</v>
      </c>
      <c r="I488" s="8" t="s">
        <v>699</v>
      </c>
      <c r="J488" s="8" t="s">
        <v>78</v>
      </c>
      <c r="K488" s="17">
        <v>618</v>
      </c>
      <c r="L488" s="9">
        <v>0</v>
      </c>
      <c r="M488" s="9">
        <v>0</v>
      </c>
      <c r="N488" s="9">
        <v>0</v>
      </c>
      <c r="O488" s="8"/>
      <c r="P488" s="9">
        <v>618</v>
      </c>
      <c r="Q488" s="15">
        <v>4</v>
      </c>
      <c r="R488" s="9">
        <v>144</v>
      </c>
      <c r="S488" s="8" t="s">
        <v>34</v>
      </c>
      <c r="T488" s="9">
        <v>42</v>
      </c>
      <c r="U488" s="18" t="s">
        <v>11701</v>
      </c>
      <c r="V488" s="40">
        <v>45358</v>
      </c>
      <c r="W488" s="8" t="s">
        <v>8242</v>
      </c>
    </row>
    <row r="489" spans="1:23" ht="51.75" thickBot="1">
      <c r="A489" s="8" t="s">
        <v>53</v>
      </c>
      <c r="B489" s="8" t="s">
        <v>1024</v>
      </c>
      <c r="C489" s="44" t="s">
        <v>1025</v>
      </c>
      <c r="D489" s="42"/>
      <c r="E489" s="8"/>
      <c r="F489" s="8" t="s">
        <v>1007</v>
      </c>
      <c r="G489" s="8">
        <v>239</v>
      </c>
      <c r="H489" s="9">
        <v>132</v>
      </c>
      <c r="I489" s="8"/>
      <c r="J489" s="8" t="s">
        <v>78</v>
      </c>
      <c r="K489" s="17">
        <v>933</v>
      </c>
      <c r="L489" s="9">
        <v>0</v>
      </c>
      <c r="M489" s="9">
        <v>0</v>
      </c>
      <c r="N489" s="9">
        <v>0</v>
      </c>
      <c r="O489" s="8"/>
      <c r="P489" s="9">
        <v>933</v>
      </c>
      <c r="Q489" s="15">
        <v>6</v>
      </c>
      <c r="R489" s="9">
        <v>144</v>
      </c>
      <c r="S489" s="8" t="s">
        <v>34</v>
      </c>
      <c r="T489" s="9">
        <v>69</v>
      </c>
      <c r="U489" s="18" t="s">
        <v>11702</v>
      </c>
      <c r="V489" s="40">
        <v>45358</v>
      </c>
      <c r="W489" s="8" t="s">
        <v>8242</v>
      </c>
    </row>
    <row r="490" spans="1:23" ht="13.5" thickBot="1">
      <c r="A490" s="8" t="s">
        <v>53</v>
      </c>
      <c r="B490" s="8" t="s">
        <v>6946</v>
      </c>
      <c r="C490" s="8" t="s">
        <v>6947</v>
      </c>
      <c r="D490" s="8"/>
      <c r="E490" s="8" t="s">
        <v>1012</v>
      </c>
      <c r="F490" s="8" t="s">
        <v>6948</v>
      </c>
      <c r="G490" s="8">
        <v>223</v>
      </c>
      <c r="H490" s="9">
        <v>133</v>
      </c>
      <c r="I490" s="8"/>
      <c r="J490" s="8" t="s">
        <v>78</v>
      </c>
      <c r="K490" s="17">
        <v>0</v>
      </c>
      <c r="L490" s="9">
        <v>0</v>
      </c>
      <c r="M490" s="9">
        <v>0</v>
      </c>
      <c r="N490" s="9">
        <v>0</v>
      </c>
      <c r="O490" s="8"/>
      <c r="P490" s="9">
        <v>0</v>
      </c>
      <c r="Q490" s="15">
        <v>0</v>
      </c>
      <c r="R490" s="9">
        <v>144</v>
      </c>
      <c r="S490" s="8" t="s">
        <v>34</v>
      </c>
      <c r="T490" s="9">
        <v>0</v>
      </c>
      <c r="U490" s="18" t="s">
        <v>45</v>
      </c>
      <c r="V490" s="40">
        <v>45415</v>
      </c>
      <c r="W490" s="8"/>
    </row>
    <row r="491" spans="1:23" ht="13.5" thickBot="1">
      <c r="A491" s="8" t="s">
        <v>53</v>
      </c>
      <c r="B491" s="8" t="s">
        <v>1027</v>
      </c>
      <c r="C491" s="8" t="s">
        <v>1028</v>
      </c>
      <c r="D491" s="8"/>
      <c r="E491" s="8"/>
      <c r="F491" s="8"/>
      <c r="G491" s="8"/>
      <c r="H491" s="9">
        <v>134</v>
      </c>
      <c r="I491" s="8" t="s">
        <v>699</v>
      </c>
      <c r="J491" s="8" t="s">
        <v>78</v>
      </c>
      <c r="K491" s="17">
        <v>20</v>
      </c>
      <c r="L491" s="9">
        <v>0</v>
      </c>
      <c r="M491" s="9">
        <v>0</v>
      </c>
      <c r="N491" s="9">
        <v>0</v>
      </c>
      <c r="O491" s="8"/>
      <c r="P491" s="9">
        <v>20</v>
      </c>
      <c r="Q491" s="15">
        <v>1</v>
      </c>
      <c r="R491" s="9">
        <v>20</v>
      </c>
      <c r="S491" s="8" t="s">
        <v>34</v>
      </c>
      <c r="T491" s="9">
        <v>0</v>
      </c>
      <c r="U491" s="18" t="s">
        <v>35</v>
      </c>
      <c r="V491" s="40"/>
      <c r="W491" s="8"/>
    </row>
    <row r="492" spans="1:23" ht="13.5" thickBot="1">
      <c r="A492" s="8" t="s">
        <v>53</v>
      </c>
      <c r="B492" s="8" t="s">
        <v>1029</v>
      </c>
      <c r="C492" s="8" t="s">
        <v>1030</v>
      </c>
      <c r="D492" s="8"/>
      <c r="E492" s="8"/>
      <c r="F492" s="8"/>
      <c r="G492" s="8"/>
      <c r="H492" s="9">
        <v>135</v>
      </c>
      <c r="I492" s="8"/>
      <c r="J492" s="8" t="s">
        <v>78</v>
      </c>
      <c r="K492" s="17">
        <v>160</v>
      </c>
      <c r="L492" s="9">
        <v>0</v>
      </c>
      <c r="M492" s="9">
        <v>0</v>
      </c>
      <c r="N492" s="9">
        <v>0</v>
      </c>
      <c r="O492" s="8"/>
      <c r="P492" s="9">
        <v>160</v>
      </c>
      <c r="Q492" s="15">
        <v>1</v>
      </c>
      <c r="R492" s="9">
        <v>160</v>
      </c>
      <c r="S492" s="8" t="s">
        <v>71</v>
      </c>
      <c r="T492" s="9">
        <v>0</v>
      </c>
      <c r="U492" s="18" t="s">
        <v>386</v>
      </c>
      <c r="V492" s="40"/>
      <c r="W492" s="8"/>
    </row>
    <row r="493" spans="1:23" ht="51.75" thickBot="1">
      <c r="A493" s="8" t="s">
        <v>53</v>
      </c>
      <c r="B493" s="8" t="s">
        <v>1034</v>
      </c>
      <c r="C493" s="8" t="s">
        <v>1035</v>
      </c>
      <c r="D493" s="8"/>
      <c r="E493" s="8" t="s">
        <v>1036</v>
      </c>
      <c r="F493" s="8" t="s">
        <v>36</v>
      </c>
      <c r="G493" s="8" t="s">
        <v>1037</v>
      </c>
      <c r="H493" s="9">
        <v>137</v>
      </c>
      <c r="I493" s="8"/>
      <c r="J493" s="8" t="s">
        <v>78</v>
      </c>
      <c r="K493" s="17">
        <v>1476</v>
      </c>
      <c r="L493" s="9">
        <v>0</v>
      </c>
      <c r="M493" s="9">
        <v>0</v>
      </c>
      <c r="N493" s="9">
        <v>0</v>
      </c>
      <c r="O493" s="8"/>
      <c r="P493" s="9">
        <v>1476</v>
      </c>
      <c r="Q493" s="15">
        <v>1</v>
      </c>
      <c r="R493" s="9">
        <v>1296</v>
      </c>
      <c r="S493" s="8" t="s">
        <v>37</v>
      </c>
      <c r="T493" s="9">
        <v>180</v>
      </c>
      <c r="U493" s="8" t="s">
        <v>8253</v>
      </c>
      <c r="V493" s="21">
        <v>45356</v>
      </c>
      <c r="W493" s="8" t="s">
        <v>8242</v>
      </c>
    </row>
    <row r="494" spans="1:23" ht="13.5" thickBot="1">
      <c r="A494" s="8" t="s">
        <v>53</v>
      </c>
      <c r="B494" s="8" t="s">
        <v>1038</v>
      </c>
      <c r="C494" s="8" t="s">
        <v>1039</v>
      </c>
      <c r="D494" s="8"/>
      <c r="E494" s="8"/>
      <c r="F494" s="8"/>
      <c r="G494" s="8"/>
      <c r="H494" s="9">
        <v>138</v>
      </c>
      <c r="I494" s="8"/>
      <c r="J494" s="8" t="s">
        <v>78</v>
      </c>
      <c r="K494" s="17">
        <v>432</v>
      </c>
      <c r="L494" s="9">
        <v>0</v>
      </c>
      <c r="M494" s="9">
        <v>0</v>
      </c>
      <c r="N494" s="9">
        <v>0</v>
      </c>
      <c r="O494" s="8"/>
      <c r="P494" s="9">
        <v>432</v>
      </c>
      <c r="Q494" s="15">
        <v>3</v>
      </c>
      <c r="R494" s="9">
        <v>144</v>
      </c>
      <c r="S494" s="8" t="s">
        <v>34</v>
      </c>
      <c r="T494" s="9">
        <v>0</v>
      </c>
      <c r="U494" s="18" t="s">
        <v>318</v>
      </c>
      <c r="V494" s="40"/>
      <c r="W494" s="8"/>
    </row>
    <row r="495" spans="1:23" ht="13.5" thickBot="1">
      <c r="A495" s="8" t="s">
        <v>53</v>
      </c>
      <c r="B495" s="8" t="s">
        <v>6949</v>
      </c>
      <c r="C495" s="44" t="s">
        <v>5045</v>
      </c>
      <c r="D495" s="45"/>
      <c r="E495" s="42"/>
      <c r="F495" s="8" t="s">
        <v>36</v>
      </c>
      <c r="G495" s="8" t="s">
        <v>6950</v>
      </c>
      <c r="H495" s="9">
        <v>139</v>
      </c>
      <c r="I495" s="8"/>
      <c r="J495" s="8" t="s">
        <v>78</v>
      </c>
      <c r="K495" s="17">
        <v>-44.583333330000002</v>
      </c>
      <c r="L495" s="9">
        <v>0</v>
      </c>
      <c r="M495" s="9">
        <v>0</v>
      </c>
      <c r="N495" s="9">
        <v>0</v>
      </c>
      <c r="O495" s="8"/>
      <c r="P495" s="9">
        <v>-44.583333330000002</v>
      </c>
      <c r="Q495" s="15">
        <v>-2</v>
      </c>
      <c r="R495" s="9">
        <v>20</v>
      </c>
      <c r="S495" s="8" t="s">
        <v>44</v>
      </c>
      <c r="T495" s="9">
        <v>-5</v>
      </c>
      <c r="U495" s="18" t="s">
        <v>12182</v>
      </c>
      <c r="V495" s="40" t="s">
        <v>12183</v>
      </c>
      <c r="W495" s="8"/>
    </row>
    <row r="496" spans="1:23" ht="39" thickBot="1">
      <c r="A496" s="8" t="s">
        <v>53</v>
      </c>
      <c r="B496" s="13" t="s">
        <v>8059</v>
      </c>
      <c r="C496" s="8" t="s">
        <v>1040</v>
      </c>
      <c r="D496" s="8"/>
      <c r="E496" s="8"/>
      <c r="F496" s="8" t="s">
        <v>36</v>
      </c>
      <c r="G496" s="8" t="s">
        <v>8060</v>
      </c>
      <c r="H496" s="20">
        <v>140</v>
      </c>
      <c r="I496" s="8"/>
      <c r="J496" s="8" t="s">
        <v>78</v>
      </c>
      <c r="K496" s="24">
        <v>10.25</v>
      </c>
      <c r="L496" s="9">
        <v>0</v>
      </c>
      <c r="M496" s="9">
        <v>0</v>
      </c>
      <c r="N496" s="9">
        <v>0</v>
      </c>
      <c r="O496" s="8"/>
      <c r="P496" s="9">
        <v>10.25</v>
      </c>
      <c r="Q496" s="15">
        <v>0</v>
      </c>
      <c r="R496" s="9">
        <v>20</v>
      </c>
      <c r="S496" s="8" t="s">
        <v>44</v>
      </c>
      <c r="T496" s="9">
        <v>10</v>
      </c>
      <c r="U496" s="8" t="s">
        <v>12184</v>
      </c>
      <c r="V496" s="21">
        <v>45453</v>
      </c>
      <c r="W496" s="8"/>
    </row>
    <row r="497" spans="1:23" ht="13.5" thickBot="1">
      <c r="A497" s="8" t="s">
        <v>53</v>
      </c>
      <c r="B497" s="13"/>
      <c r="C497" s="44" t="s">
        <v>1042</v>
      </c>
      <c r="D497" s="45"/>
      <c r="E497" s="42"/>
      <c r="F497" s="8"/>
      <c r="G497" s="8"/>
      <c r="H497" s="20">
        <v>141</v>
      </c>
      <c r="I497" s="8"/>
      <c r="J497" s="8" t="s">
        <v>78</v>
      </c>
      <c r="K497" s="24">
        <v>288</v>
      </c>
      <c r="L497" s="9">
        <v>0</v>
      </c>
      <c r="M497" s="9">
        <v>0</v>
      </c>
      <c r="N497" s="9">
        <v>0</v>
      </c>
      <c r="O497" s="8"/>
      <c r="P497" s="9">
        <v>288</v>
      </c>
      <c r="Q497" s="15">
        <v>2</v>
      </c>
      <c r="R497" s="9">
        <v>144</v>
      </c>
      <c r="S497" s="8" t="s">
        <v>34</v>
      </c>
      <c r="T497" s="9">
        <v>0</v>
      </c>
      <c r="U497" s="8" t="s">
        <v>81</v>
      </c>
      <c r="V497" s="21"/>
      <c r="W497" s="18"/>
    </row>
    <row r="498" spans="1:23" ht="13.5" thickBot="1">
      <c r="A498" s="8" t="s">
        <v>53</v>
      </c>
      <c r="B498" s="13"/>
      <c r="C498" s="8" t="s">
        <v>1043</v>
      </c>
      <c r="D498" s="8"/>
      <c r="E498" s="8"/>
      <c r="F498" s="8"/>
      <c r="G498" s="8"/>
      <c r="H498" s="9">
        <v>142</v>
      </c>
      <c r="I498" s="8"/>
      <c r="J498" s="8" t="s">
        <v>78</v>
      </c>
      <c r="K498" s="24">
        <v>360</v>
      </c>
      <c r="L498" s="9">
        <v>0</v>
      </c>
      <c r="M498" s="9">
        <v>0</v>
      </c>
      <c r="N498" s="9">
        <v>0</v>
      </c>
      <c r="O498" s="8"/>
      <c r="P498" s="9">
        <v>360</v>
      </c>
      <c r="Q498" s="15">
        <v>2</v>
      </c>
      <c r="R498" s="9">
        <v>180</v>
      </c>
      <c r="S498" s="8" t="s">
        <v>34</v>
      </c>
      <c r="T498" s="9">
        <v>0</v>
      </c>
      <c r="U498" s="8" t="s">
        <v>81</v>
      </c>
      <c r="V498" s="21"/>
      <c r="W498" s="18"/>
    </row>
    <row r="499" spans="1:23" ht="13.5" thickBot="1">
      <c r="A499" s="8" t="s">
        <v>53</v>
      </c>
      <c r="B499" s="13"/>
      <c r="C499" s="8" t="s">
        <v>1044</v>
      </c>
      <c r="D499" s="8"/>
      <c r="E499" s="8"/>
      <c r="F499" s="8"/>
      <c r="G499" s="8"/>
      <c r="H499" s="20">
        <v>143</v>
      </c>
      <c r="I499" s="8"/>
      <c r="J499" s="8" t="s">
        <v>78</v>
      </c>
      <c r="K499" s="24">
        <v>540</v>
      </c>
      <c r="L499" s="9">
        <v>0</v>
      </c>
      <c r="M499" s="9">
        <v>0</v>
      </c>
      <c r="N499" s="9">
        <v>0</v>
      </c>
      <c r="O499" s="8"/>
      <c r="P499" s="9">
        <v>540</v>
      </c>
      <c r="Q499" s="15">
        <v>3</v>
      </c>
      <c r="R499" s="9">
        <v>180</v>
      </c>
      <c r="S499" s="8" t="s">
        <v>34</v>
      </c>
      <c r="T499" s="9">
        <v>0</v>
      </c>
      <c r="U499" s="8" t="s">
        <v>318</v>
      </c>
      <c r="V499" s="21"/>
      <c r="W499" s="18"/>
    </row>
    <row r="500" spans="1:23" ht="13.5" thickBot="1">
      <c r="A500" s="8" t="s">
        <v>53</v>
      </c>
      <c r="B500" s="13"/>
      <c r="C500" s="8" t="s">
        <v>1045</v>
      </c>
      <c r="D500" s="8"/>
      <c r="E500" s="8"/>
      <c r="F500" s="8"/>
      <c r="G500" s="8"/>
      <c r="H500" s="20">
        <v>144</v>
      </c>
      <c r="I500" s="8"/>
      <c r="J500" s="8" t="s">
        <v>78</v>
      </c>
      <c r="K500" s="24">
        <v>144</v>
      </c>
      <c r="L500" s="9">
        <v>0</v>
      </c>
      <c r="M500" s="9">
        <v>0</v>
      </c>
      <c r="N500" s="9">
        <v>0</v>
      </c>
      <c r="O500" s="8"/>
      <c r="P500" s="9">
        <v>144</v>
      </c>
      <c r="Q500" s="15">
        <v>1</v>
      </c>
      <c r="R500" s="9">
        <v>144</v>
      </c>
      <c r="S500" s="8" t="s">
        <v>34</v>
      </c>
      <c r="T500" s="9">
        <v>0</v>
      </c>
      <c r="U500" s="8" t="s">
        <v>35</v>
      </c>
      <c r="V500" s="21"/>
      <c r="W500" s="18"/>
    </row>
    <row r="501" spans="1:23" ht="13.5" thickBot="1">
      <c r="A501" s="8" t="s">
        <v>53</v>
      </c>
      <c r="B501" s="8" t="s">
        <v>1046</v>
      </c>
      <c r="C501" s="8" t="s">
        <v>1047</v>
      </c>
      <c r="D501" s="8"/>
      <c r="E501" s="8"/>
      <c r="F501" s="8"/>
      <c r="G501" s="8"/>
      <c r="H501" s="9">
        <v>145</v>
      </c>
      <c r="I501" s="8"/>
      <c r="J501" s="8" t="s">
        <v>78</v>
      </c>
      <c r="K501" s="17">
        <v>96</v>
      </c>
      <c r="L501" s="9">
        <v>0</v>
      </c>
      <c r="M501" s="9">
        <v>0</v>
      </c>
      <c r="N501" s="9">
        <v>0</v>
      </c>
      <c r="O501" s="8"/>
      <c r="P501" s="9">
        <v>96</v>
      </c>
      <c r="Q501" s="15">
        <v>2</v>
      </c>
      <c r="R501" s="9">
        <v>48</v>
      </c>
      <c r="S501" s="8" t="s">
        <v>40</v>
      </c>
      <c r="T501" s="9">
        <v>0</v>
      </c>
      <c r="U501" s="8" t="s">
        <v>41</v>
      </c>
      <c r="V501" s="21"/>
      <c r="W501" s="8"/>
    </row>
    <row r="502" spans="1:23" ht="13.5" thickBot="1">
      <c r="A502" s="8" t="s">
        <v>53</v>
      </c>
      <c r="B502" s="13" t="s">
        <v>1048</v>
      </c>
      <c r="C502" s="8" t="s">
        <v>1049</v>
      </c>
      <c r="D502" s="8"/>
      <c r="E502" s="8"/>
      <c r="F502" s="8"/>
      <c r="G502" s="8"/>
      <c r="H502" s="20">
        <v>146</v>
      </c>
      <c r="I502" s="8"/>
      <c r="J502" s="8" t="s">
        <v>78</v>
      </c>
      <c r="K502" s="24">
        <v>36</v>
      </c>
      <c r="L502" s="9">
        <v>0</v>
      </c>
      <c r="M502" s="9">
        <v>0</v>
      </c>
      <c r="N502" s="9">
        <v>0</v>
      </c>
      <c r="O502" s="8"/>
      <c r="P502" s="9">
        <v>36</v>
      </c>
      <c r="Q502" s="15">
        <v>1</v>
      </c>
      <c r="R502" s="9">
        <v>36</v>
      </c>
      <c r="S502" s="8" t="s">
        <v>40</v>
      </c>
      <c r="T502" s="9">
        <v>0</v>
      </c>
      <c r="U502" s="8" t="s">
        <v>168</v>
      </c>
      <c r="V502" s="21"/>
      <c r="W502" s="18"/>
    </row>
    <row r="503" spans="1:23" ht="13.5" thickBot="1">
      <c r="A503" s="8" t="s">
        <v>53</v>
      </c>
      <c r="B503" s="8" t="s">
        <v>7650</v>
      </c>
      <c r="C503" s="8" t="s">
        <v>1050</v>
      </c>
      <c r="D503" s="8"/>
      <c r="E503" s="8"/>
      <c r="F503" s="8" t="s">
        <v>6944</v>
      </c>
      <c r="G503" s="8"/>
      <c r="H503" s="9">
        <v>147</v>
      </c>
      <c r="I503" s="8"/>
      <c r="J503" s="8" t="s">
        <v>78</v>
      </c>
      <c r="K503" s="17">
        <v>-152</v>
      </c>
      <c r="L503" s="9">
        <v>0</v>
      </c>
      <c r="M503" s="9">
        <v>0</v>
      </c>
      <c r="N503" s="9">
        <v>0</v>
      </c>
      <c r="O503" s="8"/>
      <c r="P503" s="9">
        <v>-152</v>
      </c>
      <c r="Q503" s="15">
        <v>-1</v>
      </c>
      <c r="R503" s="9">
        <v>120</v>
      </c>
      <c r="S503" s="8" t="s">
        <v>34</v>
      </c>
      <c r="T503" s="9">
        <v>-32</v>
      </c>
      <c r="U503" s="8" t="s">
        <v>10110</v>
      </c>
      <c r="V503" s="21" t="s">
        <v>12185</v>
      </c>
      <c r="W503" s="8"/>
    </row>
    <row r="504" spans="1:23" ht="13.5" thickBot="1">
      <c r="A504" s="8" t="s">
        <v>53</v>
      </c>
      <c r="B504" s="13" t="s">
        <v>1051</v>
      </c>
      <c r="C504" s="8" t="s">
        <v>6951</v>
      </c>
      <c r="D504" s="8"/>
      <c r="E504" s="8" t="s">
        <v>146</v>
      </c>
      <c r="F504" s="8" t="s">
        <v>107</v>
      </c>
      <c r="G504" s="8" t="s">
        <v>1052</v>
      </c>
      <c r="H504" s="20">
        <v>148</v>
      </c>
      <c r="I504" s="8" t="s">
        <v>1053</v>
      </c>
      <c r="J504" s="8" t="s">
        <v>78</v>
      </c>
      <c r="K504" s="24">
        <v>367</v>
      </c>
      <c r="L504" s="9">
        <v>0</v>
      </c>
      <c r="M504" s="9">
        <v>0</v>
      </c>
      <c r="N504" s="9">
        <v>0</v>
      </c>
      <c r="O504" s="8"/>
      <c r="P504" s="9">
        <v>367</v>
      </c>
      <c r="Q504" s="15">
        <v>1</v>
      </c>
      <c r="R504" s="9">
        <v>192</v>
      </c>
      <c r="S504" s="8" t="s">
        <v>34</v>
      </c>
      <c r="T504" s="9">
        <v>175</v>
      </c>
      <c r="U504" s="8" t="s">
        <v>11515</v>
      </c>
      <c r="V504" s="21"/>
      <c r="W504" s="18"/>
    </row>
    <row r="505" spans="1:23" ht="13.5" thickBot="1">
      <c r="A505" s="8" t="s">
        <v>53</v>
      </c>
      <c r="B505" s="8" t="s">
        <v>1054</v>
      </c>
      <c r="C505" s="8" t="s">
        <v>1055</v>
      </c>
      <c r="D505" s="8"/>
      <c r="E505" s="8"/>
      <c r="F505" s="8"/>
      <c r="G505" s="8"/>
      <c r="H505" s="9">
        <v>149</v>
      </c>
      <c r="I505" s="8"/>
      <c r="J505" s="8" t="s">
        <v>78</v>
      </c>
      <c r="K505" s="17">
        <v>384</v>
      </c>
      <c r="L505" s="9">
        <v>0</v>
      </c>
      <c r="M505" s="9">
        <v>0</v>
      </c>
      <c r="N505" s="9">
        <v>0</v>
      </c>
      <c r="O505" s="8"/>
      <c r="P505" s="9">
        <v>384</v>
      </c>
      <c r="Q505" s="15">
        <v>4</v>
      </c>
      <c r="R505" s="9">
        <v>96</v>
      </c>
      <c r="S505" s="8" t="s">
        <v>37</v>
      </c>
      <c r="T505" s="9">
        <v>0</v>
      </c>
      <c r="U505" s="8" t="s">
        <v>216</v>
      </c>
      <c r="V505" s="21"/>
      <c r="W505" s="8"/>
    </row>
    <row r="506" spans="1:23" ht="13.5" thickBot="1">
      <c r="A506" s="8" t="s">
        <v>53</v>
      </c>
      <c r="B506" s="13" t="s">
        <v>1056</v>
      </c>
      <c r="C506" s="8" t="s">
        <v>1057</v>
      </c>
      <c r="D506" s="8"/>
      <c r="E506" s="8" t="s">
        <v>54</v>
      </c>
      <c r="F506" s="8" t="s">
        <v>1058</v>
      </c>
      <c r="G506" s="8">
        <v>2307</v>
      </c>
      <c r="H506" s="20">
        <v>150</v>
      </c>
      <c r="I506" s="8" t="s">
        <v>699</v>
      </c>
      <c r="J506" s="8" t="s">
        <v>78</v>
      </c>
      <c r="K506" s="24">
        <v>253</v>
      </c>
      <c r="L506" s="9">
        <v>0</v>
      </c>
      <c r="M506" s="9">
        <v>0</v>
      </c>
      <c r="N506" s="9">
        <v>0</v>
      </c>
      <c r="O506" s="8"/>
      <c r="P506" s="9">
        <v>253</v>
      </c>
      <c r="Q506" s="15">
        <v>1</v>
      </c>
      <c r="R506" s="9">
        <v>144</v>
      </c>
      <c r="S506" s="8" t="s">
        <v>34</v>
      </c>
      <c r="T506" s="9">
        <v>109</v>
      </c>
      <c r="U506" s="8" t="s">
        <v>10851</v>
      </c>
      <c r="V506" s="21">
        <v>45357</v>
      </c>
      <c r="W506" s="18" t="s">
        <v>8242</v>
      </c>
    </row>
    <row r="507" spans="1:23" ht="13.5" thickBot="1">
      <c r="A507" s="8" t="s">
        <v>53</v>
      </c>
      <c r="B507" s="13"/>
      <c r="C507" s="8" t="s">
        <v>1059</v>
      </c>
      <c r="D507" s="8"/>
      <c r="E507" s="8"/>
      <c r="F507" s="8"/>
      <c r="G507" s="8"/>
      <c r="H507" s="20">
        <v>151</v>
      </c>
      <c r="I507" s="8"/>
      <c r="J507" s="8" t="s">
        <v>78</v>
      </c>
      <c r="K507" s="24">
        <v>576</v>
      </c>
      <c r="L507" s="9">
        <v>0</v>
      </c>
      <c r="M507" s="9">
        <v>0</v>
      </c>
      <c r="N507" s="9">
        <v>0</v>
      </c>
      <c r="O507" s="8"/>
      <c r="P507" s="9">
        <v>576</v>
      </c>
      <c r="Q507" s="15">
        <v>4</v>
      </c>
      <c r="R507" s="9">
        <v>144</v>
      </c>
      <c r="S507" s="8" t="s">
        <v>34</v>
      </c>
      <c r="T507" s="9">
        <v>0</v>
      </c>
      <c r="U507" s="8" t="s">
        <v>209</v>
      </c>
      <c r="V507" s="21"/>
      <c r="W507" s="18"/>
    </row>
    <row r="508" spans="1:23" ht="13.5" thickBot="1">
      <c r="A508" s="8" t="s">
        <v>53</v>
      </c>
      <c r="B508" s="8"/>
      <c r="C508" s="8" t="s">
        <v>1060</v>
      </c>
      <c r="D508" s="8"/>
      <c r="E508" s="8"/>
      <c r="F508" s="8"/>
      <c r="G508" s="9"/>
      <c r="H508" s="9">
        <v>152</v>
      </c>
      <c r="I508" s="8"/>
      <c r="J508" s="8" t="s">
        <v>78</v>
      </c>
      <c r="K508" s="17">
        <v>288</v>
      </c>
      <c r="L508" s="9">
        <v>0</v>
      </c>
      <c r="M508" s="9">
        <v>0</v>
      </c>
      <c r="N508" s="9">
        <v>0</v>
      </c>
      <c r="O508" s="8"/>
      <c r="P508" s="9">
        <v>288</v>
      </c>
      <c r="Q508" s="15">
        <v>2</v>
      </c>
      <c r="R508" s="9">
        <v>144</v>
      </c>
      <c r="S508" s="8" t="s">
        <v>34</v>
      </c>
      <c r="T508" s="9">
        <v>0</v>
      </c>
      <c r="U508" s="8" t="s">
        <v>81</v>
      </c>
      <c r="V508" s="21"/>
      <c r="W508" s="8"/>
    </row>
    <row r="509" spans="1:23" ht="13.5" thickBot="1">
      <c r="A509" s="8" t="s">
        <v>53</v>
      </c>
      <c r="B509" s="8"/>
      <c r="C509" s="8" t="s">
        <v>1061</v>
      </c>
      <c r="D509" s="8"/>
      <c r="E509" s="8"/>
      <c r="F509" s="8"/>
      <c r="G509" s="8"/>
      <c r="H509" s="9">
        <v>153</v>
      </c>
      <c r="I509" s="8"/>
      <c r="J509" s="8" t="s">
        <v>78</v>
      </c>
      <c r="K509" s="17">
        <v>60</v>
      </c>
      <c r="L509" s="9">
        <v>0</v>
      </c>
      <c r="M509" s="9">
        <v>0</v>
      </c>
      <c r="N509" s="9">
        <v>0</v>
      </c>
      <c r="O509" s="8"/>
      <c r="P509" s="9">
        <v>60</v>
      </c>
      <c r="Q509" s="15">
        <v>1</v>
      </c>
      <c r="R509" s="9">
        <v>60</v>
      </c>
      <c r="S509" s="8" t="s">
        <v>40</v>
      </c>
      <c r="T509" s="9">
        <v>0</v>
      </c>
      <c r="U509" s="18" t="s">
        <v>168</v>
      </c>
      <c r="V509" s="40"/>
      <c r="W509" s="8"/>
    </row>
    <row r="510" spans="1:23" ht="13.5" thickBot="1">
      <c r="A510" s="8" t="s">
        <v>53</v>
      </c>
      <c r="B510" s="8"/>
      <c r="C510" s="8" t="s">
        <v>1062</v>
      </c>
      <c r="D510" s="8"/>
      <c r="E510" s="8"/>
      <c r="F510" s="8"/>
      <c r="G510" s="8"/>
      <c r="H510" s="9">
        <v>154</v>
      </c>
      <c r="I510" s="8"/>
      <c r="J510" s="8" t="s">
        <v>78</v>
      </c>
      <c r="K510" s="17">
        <v>432</v>
      </c>
      <c r="L510" s="9">
        <v>0</v>
      </c>
      <c r="M510" s="9">
        <v>0</v>
      </c>
      <c r="N510" s="9">
        <v>0</v>
      </c>
      <c r="O510" s="8"/>
      <c r="P510" s="9">
        <v>432</v>
      </c>
      <c r="Q510" s="15">
        <v>3</v>
      </c>
      <c r="R510" s="9">
        <v>144</v>
      </c>
      <c r="S510" s="8" t="s">
        <v>34</v>
      </c>
      <c r="T510" s="9">
        <v>0</v>
      </c>
      <c r="U510" s="18" t="s">
        <v>318</v>
      </c>
      <c r="V510" s="40"/>
      <c r="W510" s="8"/>
    </row>
    <row r="511" spans="1:23" ht="13.5" thickBot="1">
      <c r="A511" s="8" t="s">
        <v>53</v>
      </c>
      <c r="B511" s="13"/>
      <c r="C511" s="8" t="s">
        <v>1063</v>
      </c>
      <c r="D511" s="8"/>
      <c r="E511" s="8"/>
      <c r="F511" s="8"/>
      <c r="G511" s="8"/>
      <c r="H511" s="20">
        <v>155</v>
      </c>
      <c r="I511" s="8"/>
      <c r="J511" s="8" t="s">
        <v>78</v>
      </c>
      <c r="K511" s="24">
        <v>120</v>
      </c>
      <c r="L511" s="9">
        <v>0</v>
      </c>
      <c r="M511" s="9">
        <v>0</v>
      </c>
      <c r="N511" s="9">
        <v>0</v>
      </c>
      <c r="O511" s="8"/>
      <c r="P511" s="9">
        <v>120</v>
      </c>
      <c r="Q511" s="15">
        <v>6</v>
      </c>
      <c r="R511" s="9">
        <v>20</v>
      </c>
      <c r="S511" s="8" t="s">
        <v>40</v>
      </c>
      <c r="T511" s="9">
        <v>0</v>
      </c>
      <c r="U511" s="8" t="s">
        <v>992</v>
      </c>
      <c r="V511" s="21"/>
      <c r="W511" s="18"/>
    </row>
    <row r="512" spans="1:23" ht="13.5" thickBot="1">
      <c r="A512" s="8" t="s">
        <v>53</v>
      </c>
      <c r="B512" s="13"/>
      <c r="C512" s="8" t="s">
        <v>1064</v>
      </c>
      <c r="D512" s="8"/>
      <c r="E512" s="8"/>
      <c r="F512" s="8"/>
      <c r="G512" s="8"/>
      <c r="H512" s="20">
        <v>156</v>
      </c>
      <c r="I512" s="8"/>
      <c r="J512" s="8" t="s">
        <v>78</v>
      </c>
      <c r="K512" s="24">
        <v>252</v>
      </c>
      <c r="L512" s="9">
        <v>0</v>
      </c>
      <c r="M512" s="9">
        <v>0</v>
      </c>
      <c r="N512" s="9">
        <v>0</v>
      </c>
      <c r="O512" s="8"/>
      <c r="P512" s="9">
        <v>252</v>
      </c>
      <c r="Q512" s="15">
        <v>1</v>
      </c>
      <c r="R512" s="9">
        <v>144</v>
      </c>
      <c r="S512" s="8" t="s">
        <v>34</v>
      </c>
      <c r="T512" s="9">
        <v>108</v>
      </c>
      <c r="U512" s="8" t="s">
        <v>8254</v>
      </c>
      <c r="V512" s="21"/>
      <c r="W512" s="18"/>
    </row>
    <row r="513" spans="1:23" ht="13.5" thickBot="1">
      <c r="A513" s="8" t="s">
        <v>53</v>
      </c>
      <c r="B513" s="8"/>
      <c r="C513" s="8" t="s">
        <v>1065</v>
      </c>
      <c r="D513" s="8"/>
      <c r="E513" s="8"/>
      <c r="F513" s="8"/>
      <c r="G513" s="8"/>
      <c r="H513" s="9">
        <v>157</v>
      </c>
      <c r="I513" s="8"/>
      <c r="J513" s="8" t="s">
        <v>78</v>
      </c>
      <c r="K513" s="17">
        <v>32</v>
      </c>
      <c r="L513" s="9">
        <v>0</v>
      </c>
      <c r="M513" s="9">
        <v>0</v>
      </c>
      <c r="N513" s="9">
        <v>0</v>
      </c>
      <c r="O513" s="8"/>
      <c r="P513" s="9">
        <v>32</v>
      </c>
      <c r="Q513" s="15">
        <v>1</v>
      </c>
      <c r="R513" s="9">
        <v>32</v>
      </c>
      <c r="S513" s="8" t="s">
        <v>40</v>
      </c>
      <c r="T513" s="9">
        <v>0</v>
      </c>
      <c r="U513" s="18" t="s">
        <v>168</v>
      </c>
      <c r="V513" s="40"/>
      <c r="W513" s="8"/>
    </row>
    <row r="514" spans="1:23" ht="13.5" thickBot="1">
      <c r="A514" s="8" t="s">
        <v>53</v>
      </c>
      <c r="B514" s="8"/>
      <c r="C514" s="8" t="s">
        <v>1066</v>
      </c>
      <c r="D514" s="8"/>
      <c r="E514" s="8"/>
      <c r="F514" s="8"/>
      <c r="G514" s="8"/>
      <c r="H514" s="9">
        <v>158</v>
      </c>
      <c r="I514" s="8"/>
      <c r="J514" s="8" t="s">
        <v>78</v>
      </c>
      <c r="K514" s="17">
        <v>216</v>
      </c>
      <c r="L514" s="9">
        <v>0</v>
      </c>
      <c r="M514" s="9">
        <v>0</v>
      </c>
      <c r="N514" s="9">
        <v>0</v>
      </c>
      <c r="O514" s="8"/>
      <c r="P514" s="9">
        <v>216</v>
      </c>
      <c r="Q514" s="15">
        <v>2</v>
      </c>
      <c r="R514" s="9">
        <v>108</v>
      </c>
      <c r="S514" s="8" t="s">
        <v>34</v>
      </c>
      <c r="T514" s="17">
        <v>0</v>
      </c>
      <c r="U514" s="8" t="s">
        <v>81</v>
      </c>
      <c r="V514" s="21"/>
      <c r="W514" s="8"/>
    </row>
    <row r="515" spans="1:23" ht="13.5" thickBot="1">
      <c r="A515" s="8" t="s">
        <v>53</v>
      </c>
      <c r="B515" s="8"/>
      <c r="C515" s="8" t="s">
        <v>1067</v>
      </c>
      <c r="D515" s="8"/>
      <c r="E515" s="8"/>
      <c r="F515" s="8"/>
      <c r="G515" s="8"/>
      <c r="H515" s="9">
        <v>159</v>
      </c>
      <c r="I515" s="8"/>
      <c r="J515" s="8" t="s">
        <v>78</v>
      </c>
      <c r="K515" s="17">
        <v>11664</v>
      </c>
      <c r="L515" s="9">
        <v>0</v>
      </c>
      <c r="M515" s="9">
        <v>0</v>
      </c>
      <c r="N515" s="9">
        <v>0</v>
      </c>
      <c r="O515" s="8"/>
      <c r="P515" s="9">
        <v>11664</v>
      </c>
      <c r="Q515" s="15">
        <v>9</v>
      </c>
      <c r="R515" s="9">
        <v>1296</v>
      </c>
      <c r="S515" s="8" t="s">
        <v>37</v>
      </c>
      <c r="T515" s="9">
        <v>0</v>
      </c>
      <c r="U515" s="8" t="s">
        <v>162</v>
      </c>
      <c r="V515" s="21"/>
      <c r="W515" s="8"/>
    </row>
    <row r="516" spans="1:23" ht="13.5" thickBot="1">
      <c r="A516" s="8" t="s">
        <v>53</v>
      </c>
      <c r="B516" s="8" t="s">
        <v>6686</v>
      </c>
      <c r="C516" s="8" t="s">
        <v>1068</v>
      </c>
      <c r="D516" s="8"/>
      <c r="E516" s="8"/>
      <c r="F516" s="8" t="s">
        <v>36</v>
      </c>
      <c r="G516" s="8">
        <v>7013</v>
      </c>
      <c r="H516" s="9">
        <v>160</v>
      </c>
      <c r="I516" s="8"/>
      <c r="J516" s="8" t="s">
        <v>78</v>
      </c>
      <c r="K516" s="17">
        <v>2471</v>
      </c>
      <c r="L516" s="9">
        <v>0</v>
      </c>
      <c r="M516" s="9">
        <v>0</v>
      </c>
      <c r="N516" s="9">
        <v>0</v>
      </c>
      <c r="O516" s="8"/>
      <c r="P516" s="9">
        <v>2471</v>
      </c>
      <c r="Q516" s="15">
        <v>12</v>
      </c>
      <c r="R516" s="9">
        <v>192</v>
      </c>
      <c r="S516" s="8" t="s">
        <v>34</v>
      </c>
      <c r="T516" s="9">
        <v>167</v>
      </c>
      <c r="U516" s="18" t="s">
        <v>8430</v>
      </c>
      <c r="V516" s="40">
        <v>45416</v>
      </c>
      <c r="W516" s="8"/>
    </row>
    <row r="517" spans="1:23" ht="13.5" thickBot="1">
      <c r="A517" s="8" t="s">
        <v>53</v>
      </c>
      <c r="B517" s="8" t="s">
        <v>6687</v>
      </c>
      <c r="C517" s="8" t="s">
        <v>1069</v>
      </c>
      <c r="D517" s="8"/>
      <c r="E517" s="8"/>
      <c r="F517" s="8" t="s">
        <v>36</v>
      </c>
      <c r="G517" s="8">
        <v>7022</v>
      </c>
      <c r="H517" s="9">
        <v>161</v>
      </c>
      <c r="I517" s="8"/>
      <c r="J517" s="8" t="s">
        <v>78</v>
      </c>
      <c r="K517" s="17">
        <v>7666</v>
      </c>
      <c r="L517" s="9">
        <v>0</v>
      </c>
      <c r="M517" s="9">
        <v>0</v>
      </c>
      <c r="N517" s="9">
        <v>0</v>
      </c>
      <c r="O517" s="8"/>
      <c r="P517" s="9">
        <v>7666</v>
      </c>
      <c r="Q517" s="15">
        <v>39</v>
      </c>
      <c r="R517" s="9">
        <v>192</v>
      </c>
      <c r="S517" s="8" t="s">
        <v>34</v>
      </c>
      <c r="T517" s="9">
        <v>178</v>
      </c>
      <c r="U517" s="18" t="s">
        <v>7651</v>
      </c>
      <c r="V517" s="40">
        <v>45416</v>
      </c>
      <c r="W517" s="8"/>
    </row>
    <row r="518" spans="1:23" ht="13.5" thickBot="1">
      <c r="A518" s="8" t="s">
        <v>53</v>
      </c>
      <c r="B518" s="8" t="s">
        <v>6689</v>
      </c>
      <c r="C518" s="8" t="s">
        <v>1070</v>
      </c>
      <c r="D518" s="8"/>
      <c r="E518" s="8"/>
      <c r="F518" s="8" t="s">
        <v>36</v>
      </c>
      <c r="G518" s="8">
        <v>7026</v>
      </c>
      <c r="H518" s="9">
        <v>162</v>
      </c>
      <c r="I518" s="8"/>
      <c r="J518" s="8" t="s">
        <v>78</v>
      </c>
      <c r="K518" s="17">
        <v>2861.5</v>
      </c>
      <c r="L518" s="9">
        <v>0</v>
      </c>
      <c r="M518" s="9">
        <v>0</v>
      </c>
      <c r="N518" s="9">
        <v>0</v>
      </c>
      <c r="O518" s="8"/>
      <c r="P518" s="9">
        <v>2861.5</v>
      </c>
      <c r="Q518" s="15">
        <v>14</v>
      </c>
      <c r="R518" s="9">
        <v>192</v>
      </c>
      <c r="S518" s="8" t="s">
        <v>34</v>
      </c>
      <c r="T518" s="9">
        <v>174</v>
      </c>
      <c r="U518" s="18" t="s">
        <v>12186</v>
      </c>
      <c r="V518" s="40">
        <v>45416</v>
      </c>
      <c r="W518" s="8"/>
    </row>
    <row r="519" spans="1:23" ht="13.5" thickBot="1">
      <c r="A519" s="8" t="s">
        <v>53</v>
      </c>
      <c r="B519" s="8" t="s">
        <v>8704</v>
      </c>
      <c r="C519" s="8" t="s">
        <v>1071</v>
      </c>
      <c r="D519" s="8"/>
      <c r="E519" s="8"/>
      <c r="F519" s="8" t="s">
        <v>36</v>
      </c>
      <c r="G519" s="8">
        <v>7038</v>
      </c>
      <c r="H519" s="9">
        <v>163</v>
      </c>
      <c r="I519" s="8"/>
      <c r="J519" s="8" t="s">
        <v>78</v>
      </c>
      <c r="K519" s="17">
        <v>1151</v>
      </c>
      <c r="L519" s="9">
        <v>0</v>
      </c>
      <c r="M519" s="9">
        <v>0</v>
      </c>
      <c r="N519" s="9">
        <v>0</v>
      </c>
      <c r="O519" s="8"/>
      <c r="P519" s="9">
        <v>1151</v>
      </c>
      <c r="Q519" s="15">
        <v>5</v>
      </c>
      <c r="R519" s="9">
        <v>192</v>
      </c>
      <c r="S519" s="8" t="s">
        <v>34</v>
      </c>
      <c r="T519" s="9">
        <v>191</v>
      </c>
      <c r="U519" s="18" t="s">
        <v>9214</v>
      </c>
      <c r="V519" s="40">
        <v>45478</v>
      </c>
      <c r="W519" s="8"/>
    </row>
    <row r="520" spans="1:23" ht="13.5" thickBot="1">
      <c r="A520" s="8" t="s">
        <v>53</v>
      </c>
      <c r="B520" s="8" t="s">
        <v>6690</v>
      </c>
      <c r="C520" s="8" t="s">
        <v>1072</v>
      </c>
      <c r="D520" s="8"/>
      <c r="E520" s="8"/>
      <c r="F520" s="8" t="s">
        <v>36</v>
      </c>
      <c r="G520" s="8">
        <v>7039</v>
      </c>
      <c r="H520" s="9">
        <v>164</v>
      </c>
      <c r="I520" s="8"/>
      <c r="J520" s="8" t="s">
        <v>78</v>
      </c>
      <c r="K520" s="17">
        <v>168</v>
      </c>
      <c r="L520" s="9">
        <v>0</v>
      </c>
      <c r="M520" s="9">
        <v>0</v>
      </c>
      <c r="N520" s="9">
        <v>0</v>
      </c>
      <c r="O520" s="8"/>
      <c r="P520" s="9">
        <v>168</v>
      </c>
      <c r="Q520" s="15">
        <v>0</v>
      </c>
      <c r="R520" s="9">
        <v>192</v>
      </c>
      <c r="S520" s="8" t="s">
        <v>34</v>
      </c>
      <c r="T520" s="9">
        <v>168</v>
      </c>
      <c r="U520" s="18" t="s">
        <v>8255</v>
      </c>
      <c r="V520" s="40">
        <v>45416</v>
      </c>
      <c r="W520" s="8"/>
    </row>
    <row r="521" spans="1:23" ht="13.5" thickBot="1">
      <c r="A521" s="8" t="s">
        <v>53</v>
      </c>
      <c r="B521" s="8" t="s">
        <v>6691</v>
      </c>
      <c r="C521" s="8" t="s">
        <v>1073</v>
      </c>
      <c r="D521" s="8"/>
      <c r="E521" s="8"/>
      <c r="F521" s="8" t="s">
        <v>36</v>
      </c>
      <c r="G521" s="8">
        <v>7043</v>
      </c>
      <c r="H521" s="9">
        <v>165</v>
      </c>
      <c r="I521" s="8"/>
      <c r="J521" s="8" t="s">
        <v>78</v>
      </c>
      <c r="K521" s="17">
        <v>7668</v>
      </c>
      <c r="L521" s="9">
        <v>0</v>
      </c>
      <c r="M521" s="9">
        <v>0</v>
      </c>
      <c r="N521" s="9">
        <v>0</v>
      </c>
      <c r="O521" s="8"/>
      <c r="P521" s="9">
        <v>7668</v>
      </c>
      <c r="Q521" s="15">
        <v>39</v>
      </c>
      <c r="R521" s="9">
        <v>192</v>
      </c>
      <c r="S521" s="8" t="s">
        <v>34</v>
      </c>
      <c r="T521" s="9">
        <v>180</v>
      </c>
      <c r="U521" s="18" t="s">
        <v>6688</v>
      </c>
      <c r="V521" s="40">
        <v>45416</v>
      </c>
      <c r="W521" s="8"/>
    </row>
    <row r="522" spans="1:23" ht="26.25" thickBot="1">
      <c r="A522" s="8" t="s">
        <v>53</v>
      </c>
      <c r="B522" s="8" t="s">
        <v>6692</v>
      </c>
      <c r="C522" s="8" t="s">
        <v>1074</v>
      </c>
      <c r="D522" s="8"/>
      <c r="E522" s="8"/>
      <c r="F522" s="8" t="s">
        <v>36</v>
      </c>
      <c r="G522" s="8">
        <v>7045</v>
      </c>
      <c r="H522" s="9">
        <v>166</v>
      </c>
      <c r="I522" s="8"/>
      <c r="J522" s="8" t="s">
        <v>78</v>
      </c>
      <c r="K522" s="17">
        <v>5349</v>
      </c>
      <c r="L522" s="9">
        <v>0</v>
      </c>
      <c r="M522" s="9">
        <v>0</v>
      </c>
      <c r="N522" s="9">
        <v>0</v>
      </c>
      <c r="O522" s="8"/>
      <c r="P522" s="9">
        <v>5349</v>
      </c>
      <c r="Q522" s="15">
        <v>27</v>
      </c>
      <c r="R522" s="9">
        <v>192</v>
      </c>
      <c r="S522" s="8" t="s">
        <v>34</v>
      </c>
      <c r="T522" s="9">
        <v>165</v>
      </c>
      <c r="U522" s="8" t="s">
        <v>8256</v>
      </c>
      <c r="V522" s="21">
        <v>45416</v>
      </c>
      <c r="W522" s="8"/>
    </row>
    <row r="523" spans="1:23" ht="13.5" thickBot="1">
      <c r="A523" s="8" t="s">
        <v>53</v>
      </c>
      <c r="B523" s="8" t="s">
        <v>6693</v>
      </c>
      <c r="C523" s="8" t="s">
        <v>1075</v>
      </c>
      <c r="D523" s="8"/>
      <c r="E523" s="8"/>
      <c r="F523" s="8" t="s">
        <v>36</v>
      </c>
      <c r="G523" s="8">
        <v>7064</v>
      </c>
      <c r="H523" s="9">
        <v>167</v>
      </c>
      <c r="I523" s="8"/>
      <c r="J523" s="8" t="s">
        <v>78</v>
      </c>
      <c r="K523" s="17">
        <v>1899</v>
      </c>
      <c r="L523" s="9">
        <v>0</v>
      </c>
      <c r="M523" s="9">
        <v>0</v>
      </c>
      <c r="N523" s="9">
        <v>0</v>
      </c>
      <c r="O523" s="8"/>
      <c r="P523" s="9">
        <v>1899</v>
      </c>
      <c r="Q523" s="15">
        <v>9</v>
      </c>
      <c r="R523" s="9">
        <v>192</v>
      </c>
      <c r="S523" s="8" t="s">
        <v>34</v>
      </c>
      <c r="T523" s="9">
        <v>171</v>
      </c>
      <c r="U523" s="18" t="s">
        <v>7194</v>
      </c>
      <c r="V523" s="40">
        <v>45416</v>
      </c>
      <c r="W523" s="8"/>
    </row>
    <row r="524" spans="1:23" ht="13.5" thickBot="1">
      <c r="A524" s="8" t="s">
        <v>53</v>
      </c>
      <c r="B524" s="8" t="s">
        <v>6694</v>
      </c>
      <c r="C524" s="8" t="s">
        <v>1076</v>
      </c>
      <c r="D524" s="8"/>
      <c r="E524" s="8"/>
      <c r="F524" s="8" t="s">
        <v>36</v>
      </c>
      <c r="G524" s="8">
        <v>7067</v>
      </c>
      <c r="H524" s="9">
        <v>168</v>
      </c>
      <c r="I524" s="8"/>
      <c r="J524" s="8" t="s">
        <v>78</v>
      </c>
      <c r="K524" s="17">
        <v>2853</v>
      </c>
      <c r="L524" s="9">
        <v>0</v>
      </c>
      <c r="M524" s="9">
        <v>0</v>
      </c>
      <c r="N524" s="9">
        <v>0</v>
      </c>
      <c r="O524" s="8"/>
      <c r="P524" s="9">
        <v>2853</v>
      </c>
      <c r="Q524" s="15">
        <v>14</v>
      </c>
      <c r="R524" s="9">
        <v>192</v>
      </c>
      <c r="S524" s="8" t="s">
        <v>34</v>
      </c>
      <c r="T524" s="9">
        <v>165</v>
      </c>
      <c r="U524" s="18" t="s">
        <v>8257</v>
      </c>
      <c r="V524" s="40">
        <v>45416</v>
      </c>
      <c r="W524" s="8"/>
    </row>
    <row r="525" spans="1:23" ht="26.25" thickBot="1">
      <c r="A525" s="8" t="s">
        <v>53</v>
      </c>
      <c r="B525" s="13" t="s">
        <v>6695</v>
      </c>
      <c r="C525" s="8" t="s">
        <v>1077</v>
      </c>
      <c r="D525" s="8"/>
      <c r="E525" s="8"/>
      <c r="F525" s="8" t="s">
        <v>36</v>
      </c>
      <c r="G525" s="8">
        <v>7092</v>
      </c>
      <c r="H525" s="20">
        <v>169</v>
      </c>
      <c r="I525" s="8"/>
      <c r="J525" s="8" t="s">
        <v>78</v>
      </c>
      <c r="K525" s="24">
        <v>6710.5</v>
      </c>
      <c r="L525" s="9">
        <v>0</v>
      </c>
      <c r="M525" s="9">
        <v>0</v>
      </c>
      <c r="N525" s="9">
        <v>0</v>
      </c>
      <c r="O525" s="8"/>
      <c r="P525" s="9">
        <v>6710.5</v>
      </c>
      <c r="Q525" s="15">
        <v>34</v>
      </c>
      <c r="R525" s="9">
        <v>192</v>
      </c>
      <c r="S525" s="8" t="s">
        <v>34</v>
      </c>
      <c r="T525" s="9">
        <v>183</v>
      </c>
      <c r="U525" s="8" t="s">
        <v>12187</v>
      </c>
      <c r="V525" s="21">
        <v>45416</v>
      </c>
      <c r="W525" s="18"/>
    </row>
    <row r="526" spans="1:23" ht="13.5" thickBot="1">
      <c r="A526" s="8" t="s">
        <v>53</v>
      </c>
      <c r="B526" s="8" t="s">
        <v>8493</v>
      </c>
      <c r="C526" s="8" t="s">
        <v>8494</v>
      </c>
      <c r="D526" s="8"/>
      <c r="E526" s="8"/>
      <c r="F526" s="8" t="s">
        <v>6944</v>
      </c>
      <c r="G526" s="8" t="s">
        <v>8495</v>
      </c>
      <c r="H526" s="9">
        <v>170</v>
      </c>
      <c r="I526" s="8"/>
      <c r="J526" s="8" t="s">
        <v>78</v>
      </c>
      <c r="K526" s="17">
        <v>-72</v>
      </c>
      <c r="L526" s="9">
        <v>0</v>
      </c>
      <c r="M526" s="9">
        <v>0</v>
      </c>
      <c r="N526" s="9">
        <v>0</v>
      </c>
      <c r="O526" s="8"/>
      <c r="P526" s="9">
        <v>-72</v>
      </c>
      <c r="Q526" s="15">
        <v>0</v>
      </c>
      <c r="R526" s="9">
        <v>120</v>
      </c>
      <c r="S526" s="8" t="s">
        <v>34</v>
      </c>
      <c r="T526" s="9">
        <v>-72</v>
      </c>
      <c r="U526" s="18" t="s">
        <v>7190</v>
      </c>
      <c r="V526" s="40">
        <v>45477</v>
      </c>
      <c r="W526" s="8"/>
    </row>
    <row r="527" spans="1:23" ht="13.5" thickBot="1">
      <c r="A527" s="8" t="s">
        <v>53</v>
      </c>
      <c r="B527" s="8" t="s">
        <v>8496</v>
      </c>
      <c r="C527" s="8" t="s">
        <v>8497</v>
      </c>
      <c r="D527" s="8"/>
      <c r="E527" s="8"/>
      <c r="F527" s="8" t="s">
        <v>6944</v>
      </c>
      <c r="G527" s="8" t="s">
        <v>8498</v>
      </c>
      <c r="H527" s="9">
        <v>171</v>
      </c>
      <c r="I527" s="8"/>
      <c r="J527" s="8" t="s">
        <v>78</v>
      </c>
      <c r="K527" s="17">
        <v>-130</v>
      </c>
      <c r="L527" s="9">
        <v>0</v>
      </c>
      <c r="M527" s="9">
        <v>0</v>
      </c>
      <c r="N527" s="9">
        <v>0</v>
      </c>
      <c r="O527" s="8"/>
      <c r="P527" s="9">
        <v>-130</v>
      </c>
      <c r="Q527" s="15">
        <v>-1</v>
      </c>
      <c r="R527" s="9">
        <v>120</v>
      </c>
      <c r="S527" s="8" t="s">
        <v>34</v>
      </c>
      <c r="T527" s="9">
        <v>-10</v>
      </c>
      <c r="U527" s="18" t="s">
        <v>10250</v>
      </c>
      <c r="V527" s="40" t="s">
        <v>12188</v>
      </c>
      <c r="W527" s="8"/>
    </row>
    <row r="528" spans="1:23" ht="13.5" thickBot="1">
      <c r="A528" s="8" t="s">
        <v>53</v>
      </c>
      <c r="B528" s="8" t="s">
        <v>8499</v>
      </c>
      <c r="C528" s="8" t="s">
        <v>8481</v>
      </c>
      <c r="D528" s="8"/>
      <c r="E528" s="8"/>
      <c r="F528" s="8" t="s">
        <v>6944</v>
      </c>
      <c r="G528" s="8" t="s">
        <v>8500</v>
      </c>
      <c r="H528" s="9">
        <v>172</v>
      </c>
      <c r="I528" s="8"/>
      <c r="J528" s="8" t="s">
        <v>78</v>
      </c>
      <c r="K528" s="17">
        <v>-95</v>
      </c>
      <c r="L528" s="9">
        <v>0</v>
      </c>
      <c r="M528" s="9">
        <v>0</v>
      </c>
      <c r="N528" s="9">
        <v>0</v>
      </c>
      <c r="O528" s="8"/>
      <c r="P528" s="9">
        <v>-95</v>
      </c>
      <c r="Q528" s="15">
        <v>0</v>
      </c>
      <c r="R528" s="9">
        <v>120</v>
      </c>
      <c r="S528" s="8" t="s">
        <v>34</v>
      </c>
      <c r="T528" s="9">
        <v>-95</v>
      </c>
      <c r="U528" s="18" t="s">
        <v>9003</v>
      </c>
      <c r="V528" s="40">
        <v>45477</v>
      </c>
      <c r="W528" s="8"/>
    </row>
    <row r="529" spans="1:23" ht="13.5" thickBot="1">
      <c r="A529" s="8" t="s">
        <v>53</v>
      </c>
      <c r="B529" s="8" t="s">
        <v>8501</v>
      </c>
      <c r="C529" s="8" t="s">
        <v>8502</v>
      </c>
      <c r="D529" s="8"/>
      <c r="E529" s="8"/>
      <c r="F529" s="8" t="s">
        <v>6944</v>
      </c>
      <c r="G529" s="8" t="s">
        <v>8503</v>
      </c>
      <c r="H529" s="9">
        <v>173</v>
      </c>
      <c r="I529" s="8"/>
      <c r="J529" s="8" t="s">
        <v>78</v>
      </c>
      <c r="K529" s="17">
        <v>-87</v>
      </c>
      <c r="L529" s="9">
        <v>0</v>
      </c>
      <c r="M529" s="9">
        <v>0</v>
      </c>
      <c r="N529" s="9">
        <v>0</v>
      </c>
      <c r="O529" s="8"/>
      <c r="P529" s="9">
        <v>-87</v>
      </c>
      <c r="Q529" s="15">
        <v>0</v>
      </c>
      <c r="R529" s="9">
        <v>120</v>
      </c>
      <c r="S529" s="8" t="s">
        <v>34</v>
      </c>
      <c r="T529" s="9">
        <v>-87</v>
      </c>
      <c r="U529" s="18" t="s">
        <v>9004</v>
      </c>
      <c r="V529" s="40">
        <v>45477</v>
      </c>
      <c r="W529" s="8"/>
    </row>
    <row r="530" spans="1:23" ht="13.5" thickBot="1">
      <c r="A530" s="8" t="s">
        <v>53</v>
      </c>
      <c r="B530" s="8" t="s">
        <v>8504</v>
      </c>
      <c r="C530" s="8" t="s">
        <v>8483</v>
      </c>
      <c r="D530" s="8"/>
      <c r="E530" s="8"/>
      <c r="F530" s="8" t="s">
        <v>6944</v>
      </c>
      <c r="G530" s="8" t="s">
        <v>8505</v>
      </c>
      <c r="H530" s="9">
        <v>174</v>
      </c>
      <c r="I530" s="8"/>
      <c r="J530" s="8" t="s">
        <v>78</v>
      </c>
      <c r="K530" s="17">
        <v>-107</v>
      </c>
      <c r="L530" s="9">
        <v>0</v>
      </c>
      <c r="M530" s="9">
        <v>0</v>
      </c>
      <c r="N530" s="9">
        <v>0</v>
      </c>
      <c r="O530" s="8"/>
      <c r="P530" s="9">
        <v>-107</v>
      </c>
      <c r="Q530" s="15">
        <v>0</v>
      </c>
      <c r="R530" s="9">
        <v>120</v>
      </c>
      <c r="S530" s="8" t="s">
        <v>34</v>
      </c>
      <c r="T530" s="9">
        <v>-107</v>
      </c>
      <c r="U530" s="18" t="s">
        <v>9005</v>
      </c>
      <c r="V530" s="40">
        <v>45477</v>
      </c>
      <c r="W530" s="8"/>
    </row>
    <row r="531" spans="1:23" ht="13.5" thickBot="1">
      <c r="A531" s="8" t="s">
        <v>53</v>
      </c>
      <c r="B531" s="8" t="s">
        <v>8506</v>
      </c>
      <c r="C531" s="8" t="s">
        <v>8507</v>
      </c>
      <c r="D531" s="8"/>
      <c r="E531" s="8"/>
      <c r="F531" s="8" t="s">
        <v>6944</v>
      </c>
      <c r="G531" s="8" t="s">
        <v>8508</v>
      </c>
      <c r="H531" s="9">
        <v>175</v>
      </c>
      <c r="I531" s="8"/>
      <c r="J531" s="8" t="s">
        <v>78</v>
      </c>
      <c r="K531" s="17">
        <v>-104</v>
      </c>
      <c r="L531" s="9">
        <v>0</v>
      </c>
      <c r="M531" s="9">
        <v>0</v>
      </c>
      <c r="N531" s="9">
        <v>0</v>
      </c>
      <c r="O531" s="8"/>
      <c r="P531" s="9">
        <v>-104</v>
      </c>
      <c r="Q531" s="15">
        <v>0</v>
      </c>
      <c r="R531" s="9">
        <v>120</v>
      </c>
      <c r="S531" s="8" t="s">
        <v>34</v>
      </c>
      <c r="T531" s="9">
        <v>-104</v>
      </c>
      <c r="U531" s="18" t="s">
        <v>10606</v>
      </c>
      <c r="V531" s="40">
        <v>45477</v>
      </c>
      <c r="W531" s="8"/>
    </row>
    <row r="532" spans="1:23" ht="13.5" thickBot="1">
      <c r="A532" s="8" t="s">
        <v>53</v>
      </c>
      <c r="B532" s="8" t="s">
        <v>8509</v>
      </c>
      <c r="C532" s="8" t="s">
        <v>8482</v>
      </c>
      <c r="D532" s="8"/>
      <c r="E532" s="8"/>
      <c r="F532" s="8" t="s">
        <v>6944</v>
      </c>
      <c r="G532" s="8" t="s">
        <v>8510</v>
      </c>
      <c r="H532" s="9">
        <v>176</v>
      </c>
      <c r="I532" s="8"/>
      <c r="J532" s="8" t="s">
        <v>78</v>
      </c>
      <c r="K532" s="17">
        <v>-164</v>
      </c>
      <c r="L532" s="9">
        <v>0</v>
      </c>
      <c r="M532" s="9">
        <v>0</v>
      </c>
      <c r="N532" s="9">
        <v>0</v>
      </c>
      <c r="O532" s="8"/>
      <c r="P532" s="9">
        <v>-164</v>
      </c>
      <c r="Q532" s="15">
        <v>-1</v>
      </c>
      <c r="R532" s="9">
        <v>120</v>
      </c>
      <c r="S532" s="8" t="s">
        <v>34</v>
      </c>
      <c r="T532" s="9">
        <v>-44</v>
      </c>
      <c r="U532" s="18" t="s">
        <v>10607</v>
      </c>
      <c r="V532" s="40" t="s">
        <v>12188</v>
      </c>
      <c r="W532" s="8"/>
    </row>
    <row r="533" spans="1:23" ht="13.5" thickBot="1">
      <c r="A533" s="8" t="s">
        <v>53</v>
      </c>
      <c r="B533" s="8" t="s">
        <v>8511</v>
      </c>
      <c r="C533" s="8" t="s">
        <v>8480</v>
      </c>
      <c r="D533" s="8"/>
      <c r="E533" s="8"/>
      <c r="F533" s="8" t="s">
        <v>6944</v>
      </c>
      <c r="G533" s="8" t="s">
        <v>8512</v>
      </c>
      <c r="H533" s="9">
        <v>177</v>
      </c>
      <c r="I533" s="8"/>
      <c r="J533" s="8" t="s">
        <v>78</v>
      </c>
      <c r="K533" s="17">
        <v>-167</v>
      </c>
      <c r="L533" s="9">
        <v>0</v>
      </c>
      <c r="M533" s="9">
        <v>0</v>
      </c>
      <c r="N533" s="9">
        <v>0</v>
      </c>
      <c r="O533" s="8"/>
      <c r="P533" s="9">
        <v>-167</v>
      </c>
      <c r="Q533" s="15">
        <v>-1</v>
      </c>
      <c r="R533" s="9">
        <v>120</v>
      </c>
      <c r="S533" s="8" t="s">
        <v>34</v>
      </c>
      <c r="T533" s="9">
        <v>-47</v>
      </c>
      <c r="U533" s="18" t="s">
        <v>11516</v>
      </c>
      <c r="V533" s="40" t="s">
        <v>12188</v>
      </c>
      <c r="W533" s="8"/>
    </row>
    <row r="534" spans="1:23" ht="13.5" thickBot="1">
      <c r="A534" s="8" t="s">
        <v>53</v>
      </c>
      <c r="B534" s="8" t="s">
        <v>8513</v>
      </c>
      <c r="C534" s="8" t="s">
        <v>8514</v>
      </c>
      <c r="D534" s="8"/>
      <c r="E534" s="8"/>
      <c r="F534" s="8" t="s">
        <v>6944</v>
      </c>
      <c r="G534" s="8" t="s">
        <v>8515</v>
      </c>
      <c r="H534" s="9">
        <v>178</v>
      </c>
      <c r="I534" s="8"/>
      <c r="J534" s="8" t="s">
        <v>78</v>
      </c>
      <c r="K534" s="17">
        <v>-88</v>
      </c>
      <c r="L534" s="9">
        <v>0</v>
      </c>
      <c r="M534" s="9">
        <v>0</v>
      </c>
      <c r="N534" s="9">
        <v>0</v>
      </c>
      <c r="O534" s="8"/>
      <c r="P534" s="9">
        <v>-88</v>
      </c>
      <c r="Q534" s="15">
        <v>0</v>
      </c>
      <c r="R534" s="9">
        <v>120</v>
      </c>
      <c r="S534" s="8" t="s">
        <v>34</v>
      </c>
      <c r="T534" s="9">
        <v>-88</v>
      </c>
      <c r="U534" s="18" t="s">
        <v>11517</v>
      </c>
      <c r="V534" s="40">
        <v>45477</v>
      </c>
      <c r="W534" s="8"/>
    </row>
    <row r="535" spans="1:23" ht="13.5" thickBot="1">
      <c r="A535" s="8" t="s">
        <v>53</v>
      </c>
      <c r="B535" s="8" t="s">
        <v>8516</v>
      </c>
      <c r="C535" s="8" t="s">
        <v>8517</v>
      </c>
      <c r="D535" s="8"/>
      <c r="E535" s="8"/>
      <c r="F535" s="8" t="s">
        <v>6944</v>
      </c>
      <c r="G535" s="8" t="s">
        <v>8518</v>
      </c>
      <c r="H535" s="9">
        <v>179</v>
      </c>
      <c r="I535" s="8"/>
      <c r="J535" s="8" t="s">
        <v>78</v>
      </c>
      <c r="K535" s="17">
        <v>-154</v>
      </c>
      <c r="L535" s="9">
        <v>0</v>
      </c>
      <c r="M535" s="9">
        <v>0</v>
      </c>
      <c r="N535" s="9">
        <v>0</v>
      </c>
      <c r="O535" s="8"/>
      <c r="P535" s="9">
        <v>-154</v>
      </c>
      <c r="Q535" s="15">
        <v>-1</v>
      </c>
      <c r="R535" s="9">
        <v>120</v>
      </c>
      <c r="S535" s="8" t="s">
        <v>34</v>
      </c>
      <c r="T535" s="9">
        <v>-34</v>
      </c>
      <c r="U535" s="8" t="s">
        <v>11518</v>
      </c>
      <c r="V535" s="21" t="s">
        <v>12188</v>
      </c>
      <c r="W535" s="8"/>
    </row>
    <row r="536" spans="1:23" ht="13.5" thickBot="1">
      <c r="A536" s="8" t="s">
        <v>53</v>
      </c>
      <c r="B536" s="8" t="s">
        <v>8519</v>
      </c>
      <c r="C536" s="8" t="s">
        <v>8520</v>
      </c>
      <c r="D536" s="8"/>
      <c r="E536" s="8"/>
      <c r="F536" s="8" t="s">
        <v>6944</v>
      </c>
      <c r="G536" s="8" t="s">
        <v>8521</v>
      </c>
      <c r="H536" s="9">
        <v>180</v>
      </c>
      <c r="I536" s="8"/>
      <c r="J536" s="8" t="s">
        <v>78</v>
      </c>
      <c r="K536" s="17">
        <v>-92</v>
      </c>
      <c r="L536" s="9">
        <v>0</v>
      </c>
      <c r="M536" s="9">
        <v>0</v>
      </c>
      <c r="N536" s="9">
        <v>0</v>
      </c>
      <c r="O536" s="8"/>
      <c r="P536" s="9">
        <v>-92</v>
      </c>
      <c r="Q536" s="15">
        <v>0</v>
      </c>
      <c r="R536" s="9">
        <v>120</v>
      </c>
      <c r="S536" s="8" t="s">
        <v>34</v>
      </c>
      <c r="T536" s="9">
        <v>-92</v>
      </c>
      <c r="U536" s="8" t="s">
        <v>9006</v>
      </c>
      <c r="V536" s="21">
        <v>45477</v>
      </c>
      <c r="W536" s="8"/>
    </row>
    <row r="537" spans="1:23" ht="13.5" thickBot="1">
      <c r="A537" s="8" t="s">
        <v>53</v>
      </c>
      <c r="B537" s="8" t="s">
        <v>8522</v>
      </c>
      <c r="C537" s="8" t="s">
        <v>8523</v>
      </c>
      <c r="D537" s="8"/>
      <c r="E537" s="8"/>
      <c r="F537" s="8" t="s">
        <v>6944</v>
      </c>
      <c r="G537" s="8" t="s">
        <v>8524</v>
      </c>
      <c r="H537" s="9">
        <v>181</v>
      </c>
      <c r="I537" s="8"/>
      <c r="J537" s="8" t="s">
        <v>78</v>
      </c>
      <c r="K537" s="30">
        <v>-95</v>
      </c>
      <c r="L537" s="9">
        <v>0</v>
      </c>
      <c r="M537" s="9">
        <v>0</v>
      </c>
      <c r="N537" s="9">
        <v>0</v>
      </c>
      <c r="O537" s="8"/>
      <c r="P537" s="31">
        <v>-95</v>
      </c>
      <c r="Q537" s="15">
        <v>0</v>
      </c>
      <c r="R537" s="9">
        <v>120</v>
      </c>
      <c r="S537" s="8" t="s">
        <v>34</v>
      </c>
      <c r="T537" s="9">
        <v>-95</v>
      </c>
      <c r="U537" s="8" t="s">
        <v>9003</v>
      </c>
      <c r="V537" s="21">
        <v>45477</v>
      </c>
      <c r="W537" s="8"/>
    </row>
    <row r="538" spans="1:23" ht="26.25" thickBot="1">
      <c r="A538" s="8" t="s">
        <v>53</v>
      </c>
      <c r="B538" s="8" t="s">
        <v>7195</v>
      </c>
      <c r="C538" s="8" t="s">
        <v>1091</v>
      </c>
      <c r="D538" s="8"/>
      <c r="E538" s="8"/>
      <c r="F538" s="8" t="s">
        <v>36</v>
      </c>
      <c r="G538" s="8">
        <v>9892</v>
      </c>
      <c r="H538" s="9">
        <v>183</v>
      </c>
      <c r="I538" s="8"/>
      <c r="J538" s="8" t="s">
        <v>78</v>
      </c>
      <c r="K538" s="17">
        <v>1547</v>
      </c>
      <c r="L538" s="9">
        <v>0</v>
      </c>
      <c r="M538" s="9">
        <v>0</v>
      </c>
      <c r="N538" s="9">
        <v>0</v>
      </c>
      <c r="O538" s="8"/>
      <c r="P538" s="9">
        <v>1547</v>
      </c>
      <c r="Q538" s="15">
        <v>10</v>
      </c>
      <c r="R538" s="9">
        <v>144</v>
      </c>
      <c r="S538" s="8" t="s">
        <v>34</v>
      </c>
      <c r="T538" s="9">
        <v>107</v>
      </c>
      <c r="U538" s="8" t="s">
        <v>8705</v>
      </c>
      <c r="V538" s="21">
        <v>45433</v>
      </c>
      <c r="W538" s="8"/>
    </row>
    <row r="539" spans="1:23" ht="13.5" thickBot="1">
      <c r="A539" s="8" t="s">
        <v>53</v>
      </c>
      <c r="B539" s="8"/>
      <c r="C539" s="8" t="s">
        <v>1092</v>
      </c>
      <c r="D539" s="8"/>
      <c r="E539" s="8"/>
      <c r="F539" s="8"/>
      <c r="G539" s="8"/>
      <c r="H539" s="9">
        <v>184</v>
      </c>
      <c r="I539" s="8"/>
      <c r="J539" s="8" t="s">
        <v>78</v>
      </c>
      <c r="K539" s="17">
        <v>144</v>
      </c>
      <c r="L539" s="9">
        <v>0</v>
      </c>
      <c r="M539" s="9">
        <v>0</v>
      </c>
      <c r="N539" s="9">
        <v>0</v>
      </c>
      <c r="O539" s="8"/>
      <c r="P539" s="9">
        <v>144</v>
      </c>
      <c r="Q539" s="15">
        <v>1</v>
      </c>
      <c r="R539" s="9">
        <v>144</v>
      </c>
      <c r="S539" s="8" t="s">
        <v>34</v>
      </c>
      <c r="T539" s="9">
        <v>0</v>
      </c>
      <c r="U539" s="8" t="s">
        <v>35</v>
      </c>
      <c r="V539" s="21"/>
      <c r="W539" s="8"/>
    </row>
    <row r="540" spans="1:23" ht="13.5" thickBot="1">
      <c r="A540" s="8" t="s">
        <v>53</v>
      </c>
      <c r="B540" s="8"/>
      <c r="C540" s="8" t="s">
        <v>1093</v>
      </c>
      <c r="D540" s="8"/>
      <c r="E540" s="8"/>
      <c r="F540" s="8"/>
      <c r="G540" s="8"/>
      <c r="H540" s="9">
        <v>185</v>
      </c>
      <c r="I540" s="8"/>
      <c r="J540" s="8" t="s">
        <v>78</v>
      </c>
      <c r="K540" s="17">
        <v>144</v>
      </c>
      <c r="L540" s="9">
        <v>0</v>
      </c>
      <c r="M540" s="9">
        <v>0</v>
      </c>
      <c r="N540" s="9">
        <v>0</v>
      </c>
      <c r="O540" s="8"/>
      <c r="P540" s="9">
        <v>144</v>
      </c>
      <c r="Q540" s="15">
        <v>1</v>
      </c>
      <c r="R540" s="9">
        <v>144</v>
      </c>
      <c r="S540" s="8" t="s">
        <v>34</v>
      </c>
      <c r="T540" s="9">
        <v>0</v>
      </c>
      <c r="U540" s="8" t="s">
        <v>35</v>
      </c>
      <c r="V540" s="21"/>
      <c r="W540" s="8"/>
    </row>
    <row r="541" spans="1:23" ht="13.5" thickBot="1">
      <c r="A541" s="8" t="s">
        <v>53</v>
      </c>
      <c r="B541" s="8"/>
      <c r="C541" s="8" t="s">
        <v>1094</v>
      </c>
      <c r="D541" s="8"/>
      <c r="E541" s="8"/>
      <c r="F541" s="8"/>
      <c r="G541" s="8"/>
      <c r="H541" s="9">
        <v>186</v>
      </c>
      <c r="I541" s="8"/>
      <c r="J541" s="8" t="s">
        <v>78</v>
      </c>
      <c r="K541" s="17">
        <v>240</v>
      </c>
      <c r="L541" s="9">
        <v>0</v>
      </c>
      <c r="M541" s="9">
        <v>0</v>
      </c>
      <c r="N541" s="9">
        <v>0</v>
      </c>
      <c r="O541" s="8"/>
      <c r="P541" s="9">
        <v>240</v>
      </c>
      <c r="Q541" s="15">
        <v>1</v>
      </c>
      <c r="R541" s="9">
        <v>240</v>
      </c>
      <c r="S541" s="8" t="s">
        <v>34</v>
      </c>
      <c r="T541" s="9">
        <v>0</v>
      </c>
      <c r="U541" s="8" t="s">
        <v>35</v>
      </c>
      <c r="V541" s="21"/>
      <c r="W541" s="8"/>
    </row>
    <row r="542" spans="1:23" ht="13.5" thickBot="1">
      <c r="A542" s="8" t="s">
        <v>53</v>
      </c>
      <c r="B542" s="8"/>
      <c r="C542" s="8" t="s">
        <v>1095</v>
      </c>
      <c r="D542" s="8"/>
      <c r="E542" s="8"/>
      <c r="F542" s="8"/>
      <c r="G542" s="8"/>
      <c r="H542" s="9">
        <v>187</v>
      </c>
      <c r="I542" s="8"/>
      <c r="J542" s="8" t="s">
        <v>78</v>
      </c>
      <c r="K542" s="17">
        <v>144</v>
      </c>
      <c r="L542" s="9">
        <v>0</v>
      </c>
      <c r="M542" s="9">
        <v>0</v>
      </c>
      <c r="N542" s="9">
        <v>0</v>
      </c>
      <c r="O542" s="8"/>
      <c r="P542" s="9">
        <v>144</v>
      </c>
      <c r="Q542" s="15">
        <v>1</v>
      </c>
      <c r="R542" s="9">
        <v>144</v>
      </c>
      <c r="S542" s="8" t="s">
        <v>34</v>
      </c>
      <c r="T542" s="9">
        <v>0</v>
      </c>
      <c r="U542" s="8" t="s">
        <v>35</v>
      </c>
      <c r="V542" s="21"/>
      <c r="W542" s="8"/>
    </row>
    <row r="543" spans="1:23" ht="13.5" thickBot="1">
      <c r="A543" s="8" t="s">
        <v>53</v>
      </c>
      <c r="B543" s="8"/>
      <c r="C543" s="8" t="s">
        <v>1096</v>
      </c>
      <c r="D543" s="8"/>
      <c r="E543" s="8"/>
      <c r="F543" s="8"/>
      <c r="G543" s="8"/>
      <c r="H543" s="9">
        <v>188</v>
      </c>
      <c r="I543" s="8"/>
      <c r="J543" s="8" t="s">
        <v>78</v>
      </c>
      <c r="K543" s="17">
        <v>288</v>
      </c>
      <c r="L543" s="9">
        <v>0</v>
      </c>
      <c r="M543" s="9">
        <v>0</v>
      </c>
      <c r="N543" s="9">
        <v>0</v>
      </c>
      <c r="O543" s="8"/>
      <c r="P543" s="9">
        <v>288</v>
      </c>
      <c r="Q543" s="15">
        <v>2</v>
      </c>
      <c r="R543" s="9">
        <v>144</v>
      </c>
      <c r="S543" s="8" t="s">
        <v>34</v>
      </c>
      <c r="T543" s="9">
        <v>0</v>
      </c>
      <c r="U543" s="8" t="s">
        <v>81</v>
      </c>
      <c r="V543" s="21"/>
      <c r="W543" s="8"/>
    </row>
    <row r="544" spans="1:23" ht="13.5" thickBot="1">
      <c r="A544" s="8" t="s">
        <v>53</v>
      </c>
      <c r="B544" s="8"/>
      <c r="C544" s="8" t="s">
        <v>1097</v>
      </c>
      <c r="D544" s="8"/>
      <c r="E544" s="8"/>
      <c r="F544" s="8"/>
      <c r="G544" s="8"/>
      <c r="H544" s="9">
        <v>189</v>
      </c>
      <c r="I544" s="8"/>
      <c r="J544" s="8" t="s">
        <v>78</v>
      </c>
      <c r="K544" s="30">
        <v>48</v>
      </c>
      <c r="L544" s="9">
        <v>0</v>
      </c>
      <c r="M544" s="9">
        <v>0</v>
      </c>
      <c r="N544" s="9">
        <v>0</v>
      </c>
      <c r="O544" s="8"/>
      <c r="P544" s="31">
        <v>48</v>
      </c>
      <c r="Q544" s="15">
        <v>2</v>
      </c>
      <c r="R544" s="9">
        <v>24</v>
      </c>
      <c r="S544" s="8" t="s">
        <v>34</v>
      </c>
      <c r="T544" s="9">
        <v>0</v>
      </c>
      <c r="U544" s="8" t="s">
        <v>81</v>
      </c>
      <c r="V544" s="21"/>
      <c r="W544" s="8"/>
    </row>
    <row r="545" spans="1:23" ht="13.5" thickBot="1">
      <c r="A545" s="8" t="s">
        <v>53</v>
      </c>
      <c r="B545" s="8"/>
      <c r="C545" s="8" t="s">
        <v>1098</v>
      </c>
      <c r="D545" s="8"/>
      <c r="E545" s="8"/>
      <c r="F545" s="8"/>
      <c r="G545" s="8"/>
      <c r="H545" s="9">
        <v>190</v>
      </c>
      <c r="I545" s="8"/>
      <c r="J545" s="8" t="s">
        <v>78</v>
      </c>
      <c r="K545" s="25">
        <v>5400</v>
      </c>
      <c r="L545" s="9">
        <v>0</v>
      </c>
      <c r="M545" s="9">
        <v>0</v>
      </c>
      <c r="N545" s="9">
        <v>0</v>
      </c>
      <c r="O545" s="8"/>
      <c r="P545" s="9">
        <v>5400</v>
      </c>
      <c r="Q545" s="15">
        <v>1</v>
      </c>
      <c r="R545" s="9">
        <v>5400</v>
      </c>
      <c r="S545" s="8" t="s">
        <v>37</v>
      </c>
      <c r="T545" s="9">
        <v>0</v>
      </c>
      <c r="U545" s="8" t="s">
        <v>102</v>
      </c>
      <c r="V545" s="21"/>
      <c r="W545" s="8"/>
    </row>
    <row r="546" spans="1:23" ht="13.5" thickBot="1">
      <c r="A546" s="8" t="s">
        <v>53</v>
      </c>
      <c r="B546" s="8"/>
      <c r="C546" s="8" t="s">
        <v>1099</v>
      </c>
      <c r="D546" s="8"/>
      <c r="E546" s="8"/>
      <c r="F546" s="8"/>
      <c r="G546" s="8"/>
      <c r="H546" s="9">
        <v>191</v>
      </c>
      <c r="I546" s="8"/>
      <c r="J546" s="8" t="s">
        <v>78</v>
      </c>
      <c r="K546" s="25">
        <v>40</v>
      </c>
      <c r="L546" s="9">
        <v>0</v>
      </c>
      <c r="M546" s="9">
        <v>0</v>
      </c>
      <c r="N546" s="9">
        <v>0</v>
      </c>
      <c r="O546" s="8"/>
      <c r="P546" s="9">
        <v>40</v>
      </c>
      <c r="Q546" s="15">
        <v>2</v>
      </c>
      <c r="R546" s="9">
        <v>20</v>
      </c>
      <c r="S546" s="8" t="s">
        <v>44</v>
      </c>
      <c r="T546" s="17">
        <v>0</v>
      </c>
      <c r="U546" s="8" t="s">
        <v>166</v>
      </c>
      <c r="V546" s="21"/>
      <c r="W546" s="8"/>
    </row>
    <row r="547" spans="1:23" ht="26.25" thickBot="1">
      <c r="A547" s="8" t="s">
        <v>53</v>
      </c>
      <c r="B547" s="8" t="s">
        <v>7196</v>
      </c>
      <c r="C547" s="8" t="s">
        <v>1100</v>
      </c>
      <c r="D547" s="8"/>
      <c r="E547" s="8"/>
      <c r="F547" s="8" t="s">
        <v>36</v>
      </c>
      <c r="G547" s="8">
        <v>366</v>
      </c>
      <c r="H547" s="9">
        <v>192</v>
      </c>
      <c r="I547" s="8"/>
      <c r="J547" s="8" t="s">
        <v>78</v>
      </c>
      <c r="K547" s="25">
        <v>1854</v>
      </c>
      <c r="L547" s="9">
        <v>0</v>
      </c>
      <c r="M547" s="9">
        <v>0</v>
      </c>
      <c r="N547" s="9">
        <v>0</v>
      </c>
      <c r="O547" s="8"/>
      <c r="P547" s="9">
        <v>1854</v>
      </c>
      <c r="Q547" s="15">
        <v>12</v>
      </c>
      <c r="R547" s="9">
        <v>144</v>
      </c>
      <c r="S547" s="8" t="s">
        <v>34</v>
      </c>
      <c r="T547" s="17">
        <v>126</v>
      </c>
      <c r="U547" s="8" t="s">
        <v>8706</v>
      </c>
      <c r="V547" s="21">
        <v>45433</v>
      </c>
      <c r="W547" s="8"/>
    </row>
    <row r="548" spans="1:23" ht="13.5" thickBot="1">
      <c r="A548" s="8" t="s">
        <v>53</v>
      </c>
      <c r="B548" s="8"/>
      <c r="C548" s="8" t="s">
        <v>1101</v>
      </c>
      <c r="D548" s="8"/>
      <c r="E548" s="8"/>
      <c r="F548" s="8"/>
      <c r="G548" s="8"/>
      <c r="H548" s="9">
        <v>193</v>
      </c>
      <c r="I548" s="8"/>
      <c r="J548" s="8" t="s">
        <v>78</v>
      </c>
      <c r="K548" s="25">
        <v>140</v>
      </c>
      <c r="L548" s="9">
        <v>0</v>
      </c>
      <c r="M548" s="9">
        <v>0</v>
      </c>
      <c r="N548" s="9">
        <v>0</v>
      </c>
      <c r="O548" s="8"/>
      <c r="P548" s="9">
        <v>140</v>
      </c>
      <c r="Q548" s="15">
        <v>7</v>
      </c>
      <c r="R548" s="9">
        <v>20</v>
      </c>
      <c r="S548" s="8" t="s">
        <v>44</v>
      </c>
      <c r="T548" s="17">
        <v>0</v>
      </c>
      <c r="U548" s="8" t="s">
        <v>47</v>
      </c>
      <c r="V548" s="21"/>
      <c r="W548" s="8"/>
    </row>
    <row r="549" spans="1:23" ht="13.5" thickBot="1">
      <c r="A549" s="8" t="s">
        <v>53</v>
      </c>
      <c r="B549" s="8"/>
      <c r="C549" s="8" t="s">
        <v>1102</v>
      </c>
      <c r="D549" s="8"/>
      <c r="E549" s="8"/>
      <c r="F549" s="8"/>
      <c r="G549" s="8"/>
      <c r="H549" s="9">
        <v>194</v>
      </c>
      <c r="I549" s="8"/>
      <c r="J549" s="8" t="s">
        <v>78</v>
      </c>
      <c r="K549" s="25">
        <v>24</v>
      </c>
      <c r="L549" s="9">
        <v>0</v>
      </c>
      <c r="M549" s="9">
        <v>0</v>
      </c>
      <c r="N549" s="9">
        <v>0</v>
      </c>
      <c r="O549" s="8"/>
      <c r="P549" s="9">
        <v>24</v>
      </c>
      <c r="Q549" s="15">
        <v>2</v>
      </c>
      <c r="R549" s="9">
        <v>12</v>
      </c>
      <c r="S549" s="8" t="s">
        <v>44</v>
      </c>
      <c r="T549" s="17">
        <v>0</v>
      </c>
      <c r="U549" s="8" t="s">
        <v>166</v>
      </c>
      <c r="V549" s="21"/>
      <c r="W549" s="8"/>
    </row>
    <row r="550" spans="1:23" ht="13.5" thickBot="1">
      <c r="A550" s="8" t="s">
        <v>53</v>
      </c>
      <c r="B550" s="8"/>
      <c r="C550" s="8" t="s">
        <v>1103</v>
      </c>
      <c r="D550" s="8"/>
      <c r="E550" s="8"/>
      <c r="F550" s="8"/>
      <c r="G550" s="8"/>
      <c r="H550" s="9">
        <v>195</v>
      </c>
      <c r="I550" s="8"/>
      <c r="J550" s="8" t="s">
        <v>78</v>
      </c>
      <c r="K550" s="25">
        <v>48</v>
      </c>
      <c r="L550" s="9">
        <v>0</v>
      </c>
      <c r="M550" s="9">
        <v>0</v>
      </c>
      <c r="N550" s="9">
        <v>0</v>
      </c>
      <c r="O550" s="8"/>
      <c r="P550" s="9">
        <v>48</v>
      </c>
      <c r="Q550" s="15">
        <v>1</v>
      </c>
      <c r="R550" s="9">
        <v>48</v>
      </c>
      <c r="S550" s="8" t="s">
        <v>40</v>
      </c>
      <c r="T550" s="17">
        <v>0</v>
      </c>
      <c r="U550" s="8" t="s">
        <v>168</v>
      </c>
      <c r="V550" s="21"/>
      <c r="W550" s="8"/>
    </row>
    <row r="551" spans="1:23" ht="13.5" thickBot="1">
      <c r="A551" s="8" t="s">
        <v>53</v>
      </c>
      <c r="B551" s="8"/>
      <c r="C551" s="8" t="s">
        <v>1104</v>
      </c>
      <c r="D551" s="8"/>
      <c r="E551" s="8"/>
      <c r="F551" s="8"/>
      <c r="G551" s="8"/>
      <c r="H551" s="9">
        <v>196</v>
      </c>
      <c r="I551" s="8"/>
      <c r="J551" s="8" t="s">
        <v>78</v>
      </c>
      <c r="K551" s="25">
        <v>144</v>
      </c>
      <c r="L551" s="9">
        <v>0</v>
      </c>
      <c r="M551" s="9">
        <v>0</v>
      </c>
      <c r="N551" s="9">
        <v>0</v>
      </c>
      <c r="O551" s="8"/>
      <c r="P551" s="9">
        <v>144</v>
      </c>
      <c r="Q551" s="15">
        <v>1</v>
      </c>
      <c r="R551" s="9">
        <v>144</v>
      </c>
      <c r="S551" s="8" t="s">
        <v>34</v>
      </c>
      <c r="T551" s="17">
        <v>0</v>
      </c>
      <c r="U551" s="8" t="s">
        <v>35</v>
      </c>
      <c r="V551" s="21"/>
      <c r="W551" s="8"/>
    </row>
    <row r="552" spans="1:23" ht="13.5" thickBot="1">
      <c r="A552" s="8" t="s">
        <v>53</v>
      </c>
      <c r="B552" s="8"/>
      <c r="C552" s="8" t="s">
        <v>1105</v>
      </c>
      <c r="D552" s="8"/>
      <c r="E552" s="8"/>
      <c r="F552" s="8"/>
      <c r="G552" s="8"/>
      <c r="H552" s="9">
        <v>197</v>
      </c>
      <c r="I552" s="8"/>
      <c r="J552" s="8" t="s">
        <v>78</v>
      </c>
      <c r="K552" s="25">
        <v>72</v>
      </c>
      <c r="L552" s="9">
        <v>0</v>
      </c>
      <c r="M552" s="9">
        <v>0</v>
      </c>
      <c r="N552" s="9">
        <v>0</v>
      </c>
      <c r="O552" s="8"/>
      <c r="P552" s="9">
        <v>72</v>
      </c>
      <c r="Q552" s="15">
        <v>2</v>
      </c>
      <c r="R552" s="9">
        <v>36</v>
      </c>
      <c r="S552" s="8" t="s">
        <v>40</v>
      </c>
      <c r="T552" s="17">
        <v>0</v>
      </c>
      <c r="U552" s="8" t="s">
        <v>41</v>
      </c>
      <c r="V552" s="21"/>
      <c r="W552" s="8"/>
    </row>
    <row r="553" spans="1:23" ht="13.5" thickBot="1">
      <c r="A553" s="8" t="s">
        <v>53</v>
      </c>
      <c r="B553" s="8"/>
      <c r="C553" s="8" t="s">
        <v>1106</v>
      </c>
      <c r="D553" s="8"/>
      <c r="E553" s="8"/>
      <c r="F553" s="8"/>
      <c r="G553" s="8"/>
      <c r="H553" s="9">
        <v>198</v>
      </c>
      <c r="I553" s="8"/>
      <c r="J553" s="8" t="s">
        <v>78</v>
      </c>
      <c r="K553" s="25">
        <v>216</v>
      </c>
      <c r="L553" s="9">
        <v>0</v>
      </c>
      <c r="M553" s="9">
        <v>0</v>
      </c>
      <c r="N553" s="9">
        <v>0</v>
      </c>
      <c r="O553" s="8"/>
      <c r="P553" s="9">
        <v>216</v>
      </c>
      <c r="Q553" s="15">
        <v>3</v>
      </c>
      <c r="R553" s="9">
        <v>72</v>
      </c>
      <c r="S553" s="8" t="s">
        <v>34</v>
      </c>
      <c r="T553" s="17">
        <v>0</v>
      </c>
      <c r="U553" s="8" t="s">
        <v>318</v>
      </c>
      <c r="V553" s="21"/>
      <c r="W553" s="8"/>
    </row>
    <row r="554" spans="1:23" ht="13.5" thickBot="1">
      <c r="A554" s="8" t="s">
        <v>53</v>
      </c>
      <c r="B554" s="8"/>
      <c r="C554" s="8" t="s">
        <v>1108</v>
      </c>
      <c r="D554" s="8"/>
      <c r="E554" s="8"/>
      <c r="F554" s="8"/>
      <c r="G554" s="8"/>
      <c r="H554" s="9">
        <v>200</v>
      </c>
      <c r="I554" s="8"/>
      <c r="J554" s="8" t="s">
        <v>78</v>
      </c>
      <c r="K554" s="25">
        <v>1392</v>
      </c>
      <c r="L554" s="9">
        <v>0</v>
      </c>
      <c r="M554" s="9">
        <v>0</v>
      </c>
      <c r="N554" s="9">
        <v>0</v>
      </c>
      <c r="O554" s="8"/>
      <c r="P554" s="9">
        <v>1392</v>
      </c>
      <c r="Q554" s="15">
        <v>1</v>
      </c>
      <c r="R554" s="9">
        <v>1392</v>
      </c>
      <c r="S554" s="8" t="s">
        <v>37</v>
      </c>
      <c r="T554" s="17">
        <v>0</v>
      </c>
      <c r="U554" s="8" t="s">
        <v>102</v>
      </c>
      <c r="V554" s="21"/>
      <c r="W554" s="8"/>
    </row>
    <row r="555" spans="1:23" ht="13.5" thickBot="1">
      <c r="A555" s="8" t="s">
        <v>53</v>
      </c>
      <c r="B555" s="8"/>
      <c r="C555" s="8" t="s">
        <v>1109</v>
      </c>
      <c r="D555" s="8"/>
      <c r="E555" s="8"/>
      <c r="F555" s="8"/>
      <c r="G555" s="8"/>
      <c r="H555" s="9">
        <v>201</v>
      </c>
      <c r="I555" s="8"/>
      <c r="J555" s="8" t="s">
        <v>78</v>
      </c>
      <c r="K555" s="25">
        <v>26000</v>
      </c>
      <c r="L555" s="9">
        <v>0</v>
      </c>
      <c r="M555" s="9">
        <v>0</v>
      </c>
      <c r="N555" s="9">
        <v>0</v>
      </c>
      <c r="O555" s="8"/>
      <c r="P555" s="9">
        <v>26000</v>
      </c>
      <c r="Q555" s="15">
        <v>13</v>
      </c>
      <c r="R555" s="9">
        <v>2000</v>
      </c>
      <c r="S555" s="8" t="s">
        <v>37</v>
      </c>
      <c r="T555" s="17">
        <v>0</v>
      </c>
      <c r="U555" s="8" t="s">
        <v>400</v>
      </c>
      <c r="V555" s="21"/>
      <c r="W555" s="8"/>
    </row>
    <row r="556" spans="1:23" ht="13.5" thickBot="1">
      <c r="A556" s="8" t="s">
        <v>53</v>
      </c>
      <c r="B556" s="8" t="s">
        <v>7197</v>
      </c>
      <c r="C556" s="8" t="s">
        <v>1110</v>
      </c>
      <c r="D556" s="8"/>
      <c r="E556" s="8"/>
      <c r="F556" s="8" t="s">
        <v>966</v>
      </c>
      <c r="G556" s="8">
        <v>8501</v>
      </c>
      <c r="H556" s="9">
        <v>202</v>
      </c>
      <c r="I556" s="8"/>
      <c r="J556" s="8" t="s">
        <v>78</v>
      </c>
      <c r="K556" s="25">
        <v>694</v>
      </c>
      <c r="L556" s="9">
        <v>0</v>
      </c>
      <c r="M556" s="9">
        <v>0</v>
      </c>
      <c r="N556" s="9">
        <v>0</v>
      </c>
      <c r="O556" s="8"/>
      <c r="P556" s="9">
        <v>694</v>
      </c>
      <c r="Q556" s="15">
        <v>4</v>
      </c>
      <c r="R556" s="9">
        <v>144</v>
      </c>
      <c r="S556" s="8" t="s">
        <v>34</v>
      </c>
      <c r="T556" s="17">
        <v>118</v>
      </c>
      <c r="U556" s="8" t="s">
        <v>10111</v>
      </c>
      <c r="V556" s="21">
        <v>45433</v>
      </c>
      <c r="W556" s="8"/>
    </row>
    <row r="557" spans="1:23" ht="13.5" thickBot="1">
      <c r="A557" s="8" t="s">
        <v>53</v>
      </c>
      <c r="B557" s="8"/>
      <c r="C557" s="8" t="s">
        <v>1111</v>
      </c>
      <c r="D557" s="8"/>
      <c r="E557" s="8"/>
      <c r="F557" s="8"/>
      <c r="G557" s="8"/>
      <c r="H557" s="9">
        <v>203</v>
      </c>
      <c r="I557" s="8"/>
      <c r="J557" s="8" t="s">
        <v>78</v>
      </c>
      <c r="K557" s="17">
        <v>432</v>
      </c>
      <c r="L557" s="9">
        <v>0</v>
      </c>
      <c r="M557" s="9">
        <v>0</v>
      </c>
      <c r="N557" s="9">
        <v>0</v>
      </c>
      <c r="O557" s="8"/>
      <c r="P557" s="9">
        <v>432</v>
      </c>
      <c r="Q557" s="15">
        <v>3</v>
      </c>
      <c r="R557" s="9">
        <v>144</v>
      </c>
      <c r="S557" s="8" t="s">
        <v>34</v>
      </c>
      <c r="T557" s="9">
        <v>0</v>
      </c>
      <c r="U557" s="8" t="s">
        <v>318</v>
      </c>
      <c r="V557" s="21"/>
      <c r="W557" s="8"/>
    </row>
    <row r="558" spans="1:23" ht="51.75" thickBot="1">
      <c r="A558" s="8" t="s">
        <v>53</v>
      </c>
      <c r="B558" s="8" t="s">
        <v>1112</v>
      </c>
      <c r="C558" s="8" t="s">
        <v>10112</v>
      </c>
      <c r="D558" s="8"/>
      <c r="E558" s="8"/>
      <c r="F558" s="8" t="s">
        <v>212</v>
      </c>
      <c r="G558" s="8">
        <v>108</v>
      </c>
      <c r="H558" s="9">
        <v>204</v>
      </c>
      <c r="I558" s="8"/>
      <c r="J558" s="8" t="s">
        <v>78</v>
      </c>
      <c r="K558" s="17">
        <v>1130</v>
      </c>
      <c r="L558" s="9">
        <v>0</v>
      </c>
      <c r="M558" s="9">
        <v>0</v>
      </c>
      <c r="N558" s="9">
        <v>0</v>
      </c>
      <c r="O558" s="8"/>
      <c r="P558" s="9">
        <v>1130</v>
      </c>
      <c r="Q558" s="15">
        <v>7</v>
      </c>
      <c r="R558" s="9">
        <v>144</v>
      </c>
      <c r="S558" s="8" t="s">
        <v>34</v>
      </c>
      <c r="T558" s="9">
        <v>122</v>
      </c>
      <c r="U558" s="18" t="s">
        <v>10113</v>
      </c>
      <c r="V558" s="40">
        <v>45371</v>
      </c>
      <c r="W558" s="8" t="s">
        <v>8242</v>
      </c>
    </row>
    <row r="559" spans="1:23" ht="13.5" thickBot="1">
      <c r="A559" s="8" t="s">
        <v>53</v>
      </c>
      <c r="B559" s="8" t="s">
        <v>1113</v>
      </c>
      <c r="C559" s="8" t="s">
        <v>1114</v>
      </c>
      <c r="D559" s="8"/>
      <c r="E559" s="8"/>
      <c r="F559" s="8"/>
      <c r="G559" s="8"/>
      <c r="H559" s="9">
        <v>205</v>
      </c>
      <c r="I559" s="8"/>
      <c r="J559" s="8" t="s">
        <v>78</v>
      </c>
      <c r="K559" s="17">
        <v>3744</v>
      </c>
      <c r="L559" s="9">
        <v>0</v>
      </c>
      <c r="M559" s="9">
        <v>0</v>
      </c>
      <c r="N559" s="9">
        <v>0</v>
      </c>
      <c r="O559" s="8"/>
      <c r="P559" s="9">
        <v>3744</v>
      </c>
      <c r="Q559" s="15">
        <v>26</v>
      </c>
      <c r="R559" s="9">
        <v>144</v>
      </c>
      <c r="S559" s="8" t="s">
        <v>34</v>
      </c>
      <c r="T559" s="9">
        <v>0</v>
      </c>
      <c r="U559" s="18" t="s">
        <v>911</v>
      </c>
      <c r="V559" s="40"/>
      <c r="W559" s="8"/>
    </row>
    <row r="560" spans="1:23" ht="13.5" thickBot="1">
      <c r="A560" s="8" t="s">
        <v>53</v>
      </c>
      <c r="B560" s="8" t="s">
        <v>1115</v>
      </c>
      <c r="C560" s="8" t="s">
        <v>1116</v>
      </c>
      <c r="D560" s="8"/>
      <c r="E560" s="8"/>
      <c r="F560" s="8"/>
      <c r="G560" s="8">
        <v>116</v>
      </c>
      <c r="H560" s="9">
        <v>206</v>
      </c>
      <c r="I560" s="8"/>
      <c r="J560" s="8" t="s">
        <v>78</v>
      </c>
      <c r="K560" s="17">
        <v>288</v>
      </c>
      <c r="L560" s="9">
        <v>0</v>
      </c>
      <c r="M560" s="9">
        <v>0</v>
      </c>
      <c r="N560" s="9">
        <v>0</v>
      </c>
      <c r="O560" s="8"/>
      <c r="P560" s="9">
        <v>288</v>
      </c>
      <c r="Q560" s="15">
        <v>6</v>
      </c>
      <c r="R560" s="9">
        <v>48</v>
      </c>
      <c r="S560" s="8" t="s">
        <v>40</v>
      </c>
      <c r="T560" s="9">
        <v>0</v>
      </c>
      <c r="U560" s="18" t="s">
        <v>992</v>
      </c>
      <c r="V560" s="40"/>
      <c r="W560" s="8"/>
    </row>
    <row r="561" spans="1:23" ht="13.5" thickBot="1">
      <c r="A561" s="8" t="s">
        <v>53</v>
      </c>
      <c r="B561" s="8" t="s">
        <v>1117</v>
      </c>
      <c r="C561" s="8" t="s">
        <v>1118</v>
      </c>
      <c r="D561" s="8"/>
      <c r="E561" s="8"/>
      <c r="F561" s="8"/>
      <c r="G561" s="8"/>
      <c r="H561" s="9">
        <v>207</v>
      </c>
      <c r="I561" s="8"/>
      <c r="J561" s="8" t="s">
        <v>78</v>
      </c>
      <c r="K561" s="17">
        <v>576</v>
      </c>
      <c r="L561" s="9">
        <v>0</v>
      </c>
      <c r="M561" s="9">
        <v>0</v>
      </c>
      <c r="N561" s="9">
        <v>0</v>
      </c>
      <c r="O561" s="8"/>
      <c r="P561" s="9">
        <v>576</v>
      </c>
      <c r="Q561" s="15">
        <v>4</v>
      </c>
      <c r="R561" s="9">
        <v>144</v>
      </c>
      <c r="S561" s="8" t="s">
        <v>34</v>
      </c>
      <c r="T561" s="9">
        <v>0</v>
      </c>
      <c r="U561" s="18" t="s">
        <v>209</v>
      </c>
      <c r="V561" s="40"/>
      <c r="W561" s="8"/>
    </row>
    <row r="562" spans="1:23" ht="51.75" thickBot="1">
      <c r="A562" s="8" t="s">
        <v>53</v>
      </c>
      <c r="B562" s="8" t="s">
        <v>1119</v>
      </c>
      <c r="C562" s="8" t="s">
        <v>1120</v>
      </c>
      <c r="D562" s="8"/>
      <c r="E562" s="8"/>
      <c r="F562" s="8" t="s">
        <v>83</v>
      </c>
      <c r="G562" s="8" t="s">
        <v>1121</v>
      </c>
      <c r="H562" s="9">
        <v>208</v>
      </c>
      <c r="I562" s="8" t="s">
        <v>512</v>
      </c>
      <c r="J562" s="8" t="s">
        <v>78</v>
      </c>
      <c r="K562" s="17">
        <v>949</v>
      </c>
      <c r="L562" s="9">
        <v>0</v>
      </c>
      <c r="M562" s="9">
        <v>0</v>
      </c>
      <c r="N562" s="9">
        <v>0</v>
      </c>
      <c r="O562" s="8"/>
      <c r="P562" s="9">
        <v>949</v>
      </c>
      <c r="Q562" s="15">
        <v>6</v>
      </c>
      <c r="R562" s="9">
        <v>144</v>
      </c>
      <c r="S562" s="8" t="s">
        <v>34</v>
      </c>
      <c r="T562" s="9">
        <v>85</v>
      </c>
      <c r="U562" s="18" t="s">
        <v>10852</v>
      </c>
      <c r="V562" s="40">
        <v>45364</v>
      </c>
      <c r="W562" s="8" t="s">
        <v>8242</v>
      </c>
    </row>
    <row r="563" spans="1:23" ht="13.5" thickBot="1">
      <c r="A563" s="8" t="s">
        <v>53</v>
      </c>
      <c r="B563" s="8" t="s">
        <v>7652</v>
      </c>
      <c r="C563" s="44" t="s">
        <v>1122</v>
      </c>
      <c r="D563" s="42"/>
      <c r="E563" s="8"/>
      <c r="F563" s="8" t="s">
        <v>83</v>
      </c>
      <c r="G563" s="8" t="s">
        <v>7653</v>
      </c>
      <c r="H563" s="9">
        <v>209</v>
      </c>
      <c r="I563" s="8"/>
      <c r="J563" s="8" t="s">
        <v>78</v>
      </c>
      <c r="K563" s="17">
        <v>96</v>
      </c>
      <c r="L563" s="9">
        <v>0</v>
      </c>
      <c r="M563" s="9">
        <v>0</v>
      </c>
      <c r="N563" s="9">
        <v>0</v>
      </c>
      <c r="O563" s="8"/>
      <c r="P563" s="9">
        <v>96</v>
      </c>
      <c r="Q563" s="15">
        <v>0</v>
      </c>
      <c r="R563" s="9">
        <v>120</v>
      </c>
      <c r="S563" s="8" t="s">
        <v>34</v>
      </c>
      <c r="T563" s="9">
        <v>96</v>
      </c>
      <c r="U563" s="18" t="s">
        <v>8258</v>
      </c>
      <c r="V563" s="40">
        <v>45440</v>
      </c>
      <c r="W563" s="8"/>
    </row>
    <row r="564" spans="1:23" ht="13.5" thickBot="1">
      <c r="A564" s="8" t="s">
        <v>53</v>
      </c>
      <c r="B564" s="8" t="s">
        <v>1123</v>
      </c>
      <c r="C564" s="8" t="s">
        <v>1124</v>
      </c>
      <c r="D564" s="8"/>
      <c r="E564" s="8"/>
      <c r="F564" s="8"/>
      <c r="G564" s="8"/>
      <c r="H564" s="9">
        <v>210</v>
      </c>
      <c r="I564" s="8"/>
      <c r="J564" s="8" t="s">
        <v>78</v>
      </c>
      <c r="K564" s="17">
        <v>135</v>
      </c>
      <c r="L564" s="9">
        <v>0</v>
      </c>
      <c r="M564" s="9">
        <v>0</v>
      </c>
      <c r="N564" s="9">
        <v>0</v>
      </c>
      <c r="O564" s="8"/>
      <c r="P564" s="9">
        <v>135</v>
      </c>
      <c r="Q564" s="15">
        <v>1</v>
      </c>
      <c r="R564" s="9">
        <v>135</v>
      </c>
      <c r="S564" s="8" t="s">
        <v>34</v>
      </c>
      <c r="T564" s="9">
        <v>0</v>
      </c>
      <c r="U564" s="18" t="s">
        <v>35</v>
      </c>
      <c r="V564" s="40"/>
      <c r="W564" s="8"/>
    </row>
    <row r="565" spans="1:23" ht="13.5" thickBot="1">
      <c r="A565" s="8" t="s">
        <v>53</v>
      </c>
      <c r="B565" s="8" t="s">
        <v>1125</v>
      </c>
      <c r="C565" s="8" t="s">
        <v>1126</v>
      </c>
      <c r="D565" s="8"/>
      <c r="E565" s="8" t="s">
        <v>1127</v>
      </c>
      <c r="F565" s="8"/>
      <c r="G565" s="8">
        <v>3008</v>
      </c>
      <c r="H565" s="9">
        <v>211</v>
      </c>
      <c r="I565" s="8"/>
      <c r="J565" s="8" t="s">
        <v>78</v>
      </c>
      <c r="K565" s="17">
        <v>2304</v>
      </c>
      <c r="L565" s="9">
        <v>0</v>
      </c>
      <c r="M565" s="9">
        <v>0</v>
      </c>
      <c r="N565" s="9">
        <v>0</v>
      </c>
      <c r="O565" s="8"/>
      <c r="P565" s="9">
        <v>2304</v>
      </c>
      <c r="Q565" s="15">
        <v>2</v>
      </c>
      <c r="R565" s="9">
        <v>1152</v>
      </c>
      <c r="S565" s="8" t="s">
        <v>37</v>
      </c>
      <c r="T565" s="9">
        <v>0</v>
      </c>
      <c r="U565" s="18" t="s">
        <v>152</v>
      </c>
      <c r="V565" s="40"/>
      <c r="W565" s="8"/>
    </row>
    <row r="566" spans="1:23" ht="51.75" thickBot="1">
      <c r="A566" s="8" t="s">
        <v>53</v>
      </c>
      <c r="B566" s="8" t="s">
        <v>1128</v>
      </c>
      <c r="C566" s="44" t="s">
        <v>1129</v>
      </c>
      <c r="D566" s="42"/>
      <c r="E566" s="8"/>
      <c r="F566" s="8" t="s">
        <v>36</v>
      </c>
      <c r="G566" s="8" t="s">
        <v>1130</v>
      </c>
      <c r="H566" s="9">
        <v>212</v>
      </c>
      <c r="I566" s="8"/>
      <c r="J566" s="8" t="s">
        <v>78</v>
      </c>
      <c r="K566" s="17">
        <v>0</v>
      </c>
      <c r="L566" s="9">
        <v>0</v>
      </c>
      <c r="M566" s="9">
        <v>0</v>
      </c>
      <c r="N566" s="9">
        <v>0</v>
      </c>
      <c r="O566" s="8"/>
      <c r="P566" s="9">
        <v>0</v>
      </c>
      <c r="Q566" s="15">
        <v>0</v>
      </c>
      <c r="R566" s="9">
        <v>36</v>
      </c>
      <c r="S566" s="8" t="s">
        <v>40</v>
      </c>
      <c r="T566" s="9">
        <v>0</v>
      </c>
      <c r="U566" s="8" t="s">
        <v>49</v>
      </c>
      <c r="V566" s="21">
        <v>45366</v>
      </c>
      <c r="W566" s="8" t="s">
        <v>8242</v>
      </c>
    </row>
    <row r="567" spans="1:23" ht="13.5" thickBot="1">
      <c r="A567" s="8" t="s">
        <v>53</v>
      </c>
      <c r="B567" s="8" t="s">
        <v>8525</v>
      </c>
      <c r="C567" s="8" t="s">
        <v>8526</v>
      </c>
      <c r="D567" s="8"/>
      <c r="E567" s="8"/>
      <c r="F567" s="8" t="s">
        <v>212</v>
      </c>
      <c r="G567" s="8" t="s">
        <v>8527</v>
      </c>
      <c r="H567" s="9">
        <v>213</v>
      </c>
      <c r="I567" s="8" t="s">
        <v>8528</v>
      </c>
      <c r="J567" s="8" t="s">
        <v>214</v>
      </c>
      <c r="K567" s="17">
        <v>0</v>
      </c>
      <c r="L567" s="9">
        <v>0</v>
      </c>
      <c r="M567" s="9">
        <v>0</v>
      </c>
      <c r="N567" s="9">
        <v>0</v>
      </c>
      <c r="O567" s="8"/>
      <c r="P567" s="9">
        <v>0</v>
      </c>
      <c r="Q567" s="15">
        <v>0</v>
      </c>
      <c r="R567" s="9">
        <v>24</v>
      </c>
      <c r="S567" s="8" t="s">
        <v>34</v>
      </c>
      <c r="T567" s="9">
        <v>0</v>
      </c>
      <c r="U567" s="18" t="s">
        <v>45</v>
      </c>
      <c r="V567" s="40">
        <v>45477</v>
      </c>
      <c r="W567" s="8"/>
    </row>
    <row r="568" spans="1:23" ht="13.5" thickBot="1">
      <c r="A568" s="8" t="s">
        <v>53</v>
      </c>
      <c r="B568" s="8" t="s">
        <v>8529</v>
      </c>
      <c r="C568" s="8" t="s">
        <v>8530</v>
      </c>
      <c r="D568" s="8"/>
      <c r="E568" s="8"/>
      <c r="F568" s="8" t="s">
        <v>212</v>
      </c>
      <c r="G568" s="8" t="s">
        <v>8531</v>
      </c>
      <c r="H568" s="9">
        <v>214</v>
      </c>
      <c r="I568" s="8" t="s">
        <v>8528</v>
      </c>
      <c r="J568" s="8" t="s">
        <v>214</v>
      </c>
      <c r="K568" s="17">
        <v>3</v>
      </c>
      <c r="L568" s="9">
        <v>0</v>
      </c>
      <c r="M568" s="9">
        <v>0</v>
      </c>
      <c r="N568" s="9">
        <v>0</v>
      </c>
      <c r="O568" s="8"/>
      <c r="P568" s="9">
        <v>3</v>
      </c>
      <c r="Q568" s="15">
        <v>0</v>
      </c>
      <c r="R568" s="9">
        <v>108</v>
      </c>
      <c r="S568" s="8" t="s">
        <v>34</v>
      </c>
      <c r="T568" s="9">
        <v>3</v>
      </c>
      <c r="U568" s="18" t="s">
        <v>115</v>
      </c>
      <c r="V568" s="40">
        <v>45477</v>
      </c>
      <c r="W568" s="8"/>
    </row>
    <row r="569" spans="1:23" ht="13.5" thickBot="1">
      <c r="A569" s="8" t="s">
        <v>53</v>
      </c>
      <c r="B569" s="8" t="s">
        <v>8532</v>
      </c>
      <c r="C569" s="8" t="s">
        <v>8533</v>
      </c>
      <c r="D569" s="8"/>
      <c r="E569" s="8" t="s">
        <v>8534</v>
      </c>
      <c r="F569" s="8" t="s">
        <v>212</v>
      </c>
      <c r="G569" s="8" t="s">
        <v>8535</v>
      </c>
      <c r="H569" s="9">
        <v>215</v>
      </c>
      <c r="I569" s="8" t="s">
        <v>8528</v>
      </c>
      <c r="J569" s="8" t="s">
        <v>214</v>
      </c>
      <c r="K569" s="17">
        <v>216</v>
      </c>
      <c r="L569" s="9">
        <v>0</v>
      </c>
      <c r="M569" s="9">
        <v>0</v>
      </c>
      <c r="N569" s="9">
        <v>0</v>
      </c>
      <c r="O569" s="8"/>
      <c r="P569" s="9">
        <v>216</v>
      </c>
      <c r="Q569" s="15">
        <v>2</v>
      </c>
      <c r="R569" s="9">
        <v>108</v>
      </c>
      <c r="S569" s="8" t="s">
        <v>34</v>
      </c>
      <c r="T569" s="9">
        <v>0</v>
      </c>
      <c r="U569" s="18" t="s">
        <v>81</v>
      </c>
      <c r="V569" s="40">
        <v>45477</v>
      </c>
      <c r="W569" s="8"/>
    </row>
    <row r="570" spans="1:23" ht="13.5" thickBot="1">
      <c r="A570" s="8" t="s">
        <v>53</v>
      </c>
      <c r="B570" s="8" t="s">
        <v>8536</v>
      </c>
      <c r="C570" s="8" t="s">
        <v>8537</v>
      </c>
      <c r="D570" s="8"/>
      <c r="E570" s="8" t="s">
        <v>8538</v>
      </c>
      <c r="F570" s="8" t="s">
        <v>212</v>
      </c>
      <c r="G570" s="8" t="s">
        <v>8539</v>
      </c>
      <c r="H570" s="9">
        <v>216</v>
      </c>
      <c r="I570" s="8" t="s">
        <v>8528</v>
      </c>
      <c r="J570" s="8" t="s">
        <v>214</v>
      </c>
      <c r="K570" s="17">
        <v>105</v>
      </c>
      <c r="L570" s="9">
        <v>0</v>
      </c>
      <c r="M570" s="9">
        <v>0</v>
      </c>
      <c r="N570" s="9">
        <v>0</v>
      </c>
      <c r="O570" s="8"/>
      <c r="P570" s="9">
        <v>105</v>
      </c>
      <c r="Q570" s="15">
        <v>0</v>
      </c>
      <c r="R570" s="9">
        <v>108</v>
      </c>
      <c r="S570" s="8" t="s">
        <v>34</v>
      </c>
      <c r="T570" s="9">
        <v>105</v>
      </c>
      <c r="U570" s="18" t="s">
        <v>12189</v>
      </c>
      <c r="V570" s="40">
        <v>45477</v>
      </c>
      <c r="W570" s="8"/>
    </row>
    <row r="571" spans="1:23" ht="51.75" thickBot="1">
      <c r="A571" s="8" t="s">
        <v>53</v>
      </c>
      <c r="B571" s="8" t="s">
        <v>1135</v>
      </c>
      <c r="C571" s="8" t="s">
        <v>1136</v>
      </c>
      <c r="D571" s="8"/>
      <c r="E571" s="8"/>
      <c r="F571" s="8" t="s">
        <v>212</v>
      </c>
      <c r="G571" s="8">
        <v>221</v>
      </c>
      <c r="H571" s="9">
        <v>217</v>
      </c>
      <c r="I571" s="8" t="s">
        <v>1137</v>
      </c>
      <c r="J571" s="8" t="s">
        <v>214</v>
      </c>
      <c r="K571" s="17">
        <v>1325</v>
      </c>
      <c r="L571" s="9">
        <v>0</v>
      </c>
      <c r="M571" s="9">
        <v>0</v>
      </c>
      <c r="N571" s="9">
        <v>0</v>
      </c>
      <c r="O571" s="8"/>
      <c r="P571" s="9">
        <v>1325</v>
      </c>
      <c r="Q571" s="15">
        <v>9</v>
      </c>
      <c r="R571" s="9">
        <v>144</v>
      </c>
      <c r="S571" s="8" t="s">
        <v>34</v>
      </c>
      <c r="T571" s="9">
        <v>29</v>
      </c>
      <c r="U571" s="18" t="s">
        <v>10608</v>
      </c>
      <c r="V571" s="40">
        <v>45358</v>
      </c>
      <c r="W571" s="8" t="s">
        <v>8242</v>
      </c>
    </row>
    <row r="572" spans="1:23" ht="13.5" thickBot="1">
      <c r="A572" s="8" t="s">
        <v>53</v>
      </c>
      <c r="B572" s="8" t="s">
        <v>1138</v>
      </c>
      <c r="C572" s="44" t="s">
        <v>1139</v>
      </c>
      <c r="D572" s="42"/>
      <c r="E572" s="8"/>
      <c r="F572" s="8" t="s">
        <v>212</v>
      </c>
      <c r="G572" s="8"/>
      <c r="H572" s="9">
        <v>218</v>
      </c>
      <c r="I572" s="8" t="s">
        <v>1137</v>
      </c>
      <c r="J572" s="8" t="s">
        <v>214</v>
      </c>
      <c r="K572" s="17">
        <v>10578</v>
      </c>
      <c r="L572" s="9">
        <v>0</v>
      </c>
      <c r="M572" s="9">
        <v>0</v>
      </c>
      <c r="N572" s="9">
        <v>0</v>
      </c>
      <c r="O572" s="8"/>
      <c r="P572" s="9">
        <v>10578</v>
      </c>
      <c r="Q572" s="15">
        <v>6</v>
      </c>
      <c r="R572" s="9">
        <v>1728</v>
      </c>
      <c r="S572" s="8" t="s">
        <v>37</v>
      </c>
      <c r="T572" s="9">
        <v>210</v>
      </c>
      <c r="U572" s="18" t="s">
        <v>12190</v>
      </c>
      <c r="V572" s="8"/>
      <c r="W572" s="8"/>
    </row>
    <row r="573" spans="1:23" ht="13.5" thickBot="1">
      <c r="A573" s="8" t="s">
        <v>53</v>
      </c>
      <c r="B573" s="8" t="s">
        <v>1140</v>
      </c>
      <c r="C573" s="8" t="s">
        <v>8802</v>
      </c>
      <c r="D573" s="8"/>
      <c r="E573" s="8"/>
      <c r="F573" s="8" t="s">
        <v>212</v>
      </c>
      <c r="G573" s="8"/>
      <c r="H573" s="9">
        <v>219</v>
      </c>
      <c r="I573" s="8" t="s">
        <v>1137</v>
      </c>
      <c r="J573" s="8" t="s">
        <v>214</v>
      </c>
      <c r="K573" s="17">
        <v>5808</v>
      </c>
      <c r="L573" s="9">
        <v>0</v>
      </c>
      <c r="M573" s="9">
        <v>0</v>
      </c>
      <c r="N573" s="9">
        <v>0</v>
      </c>
      <c r="O573" s="8"/>
      <c r="P573" s="9">
        <v>5808</v>
      </c>
      <c r="Q573" s="15">
        <v>3</v>
      </c>
      <c r="R573" s="9">
        <v>1728</v>
      </c>
      <c r="S573" s="8" t="s">
        <v>37</v>
      </c>
      <c r="T573" s="9">
        <v>624</v>
      </c>
      <c r="U573" s="18" t="s">
        <v>11519</v>
      </c>
      <c r="V573" s="40"/>
      <c r="W573" s="8"/>
    </row>
    <row r="574" spans="1:23" ht="13.5" thickBot="1">
      <c r="A574" s="8" t="s">
        <v>53</v>
      </c>
      <c r="B574" s="8" t="s">
        <v>1141</v>
      </c>
      <c r="C574" s="8" t="s">
        <v>7914</v>
      </c>
      <c r="D574" s="8"/>
      <c r="E574" s="8"/>
      <c r="F574" s="8" t="s">
        <v>212</v>
      </c>
      <c r="G574" s="8" t="s">
        <v>7915</v>
      </c>
      <c r="H574" s="9">
        <v>220</v>
      </c>
      <c r="I574" s="8" t="s">
        <v>448</v>
      </c>
      <c r="J574" s="8" t="s">
        <v>214</v>
      </c>
      <c r="K574" s="17">
        <v>18432</v>
      </c>
      <c r="L574" s="9">
        <v>0</v>
      </c>
      <c r="M574" s="9">
        <v>0</v>
      </c>
      <c r="N574" s="9">
        <v>0</v>
      </c>
      <c r="O574" s="8"/>
      <c r="P574" s="9">
        <v>18432</v>
      </c>
      <c r="Q574" s="15">
        <v>96</v>
      </c>
      <c r="R574" s="9">
        <v>192</v>
      </c>
      <c r="S574" s="8" t="s">
        <v>34</v>
      </c>
      <c r="T574" s="9">
        <v>0</v>
      </c>
      <c r="U574" s="18" t="s">
        <v>8054</v>
      </c>
      <c r="V574" s="40">
        <v>45447</v>
      </c>
      <c r="W574" s="8"/>
    </row>
    <row r="575" spans="1:23" ht="13.5" thickBot="1">
      <c r="A575" s="8" t="s">
        <v>53</v>
      </c>
      <c r="B575" s="8" t="s">
        <v>1143</v>
      </c>
      <c r="C575" s="44" t="s">
        <v>1144</v>
      </c>
      <c r="D575" s="42"/>
      <c r="E575" s="8"/>
      <c r="F575" s="8" t="s">
        <v>212</v>
      </c>
      <c r="G575" s="8"/>
      <c r="H575" s="9">
        <v>221</v>
      </c>
      <c r="I575" s="8" t="s">
        <v>448</v>
      </c>
      <c r="J575" s="8" t="s">
        <v>214</v>
      </c>
      <c r="K575" s="17">
        <v>17568</v>
      </c>
      <c r="L575" s="9">
        <v>0</v>
      </c>
      <c r="M575" s="9">
        <v>0</v>
      </c>
      <c r="N575" s="9">
        <v>0</v>
      </c>
      <c r="O575" s="8"/>
      <c r="P575" s="9">
        <v>17568</v>
      </c>
      <c r="Q575" s="15">
        <v>7</v>
      </c>
      <c r="R575" s="9">
        <v>2304</v>
      </c>
      <c r="S575" s="8" t="s">
        <v>37</v>
      </c>
      <c r="T575" s="9">
        <v>1440</v>
      </c>
      <c r="U575" s="18" t="s">
        <v>7920</v>
      </c>
      <c r="V575" s="40"/>
      <c r="W575" s="8"/>
    </row>
    <row r="576" spans="1:23" ht="51.75" thickBot="1">
      <c r="A576" s="8" t="s">
        <v>53</v>
      </c>
      <c r="B576" s="8" t="s">
        <v>1145</v>
      </c>
      <c r="C576" s="8" t="s">
        <v>1146</v>
      </c>
      <c r="D576" s="8"/>
      <c r="E576" s="8"/>
      <c r="F576" s="8" t="s">
        <v>212</v>
      </c>
      <c r="G576" s="8">
        <v>6605</v>
      </c>
      <c r="H576" s="9">
        <v>222</v>
      </c>
      <c r="I576" s="8" t="s">
        <v>1147</v>
      </c>
      <c r="J576" s="8" t="s">
        <v>214</v>
      </c>
      <c r="K576" s="17">
        <v>906</v>
      </c>
      <c r="L576" s="9">
        <v>0</v>
      </c>
      <c r="M576" s="9">
        <v>0</v>
      </c>
      <c r="N576" s="9">
        <v>0</v>
      </c>
      <c r="O576" s="8"/>
      <c r="P576" s="9">
        <v>906</v>
      </c>
      <c r="Q576" s="15">
        <v>4</v>
      </c>
      <c r="R576" s="9">
        <v>192</v>
      </c>
      <c r="S576" s="8" t="s">
        <v>34</v>
      </c>
      <c r="T576" s="9">
        <v>138</v>
      </c>
      <c r="U576" s="8" t="s">
        <v>9007</v>
      </c>
      <c r="V576" s="21">
        <v>45356</v>
      </c>
      <c r="W576" s="8" t="s">
        <v>8242</v>
      </c>
    </row>
    <row r="577" spans="1:23" ht="13.5" thickBot="1">
      <c r="A577" s="8" t="s">
        <v>53</v>
      </c>
      <c r="B577" s="8" t="s">
        <v>1148</v>
      </c>
      <c r="C577" s="8" t="s">
        <v>1149</v>
      </c>
      <c r="D577" s="8"/>
      <c r="E577" s="8"/>
      <c r="F577" s="8" t="s">
        <v>212</v>
      </c>
      <c r="G577" s="8"/>
      <c r="H577" s="9">
        <v>223</v>
      </c>
      <c r="I577" s="8" t="s">
        <v>448</v>
      </c>
      <c r="J577" s="8" t="s">
        <v>214</v>
      </c>
      <c r="K577" s="17">
        <v>10620</v>
      </c>
      <c r="L577" s="9">
        <v>0</v>
      </c>
      <c r="M577" s="9">
        <v>0</v>
      </c>
      <c r="N577" s="9">
        <v>0</v>
      </c>
      <c r="O577" s="8"/>
      <c r="P577" s="9">
        <v>10620</v>
      </c>
      <c r="Q577" s="15">
        <v>4</v>
      </c>
      <c r="R577" s="9">
        <v>2304</v>
      </c>
      <c r="S577" s="8" t="s">
        <v>37</v>
      </c>
      <c r="T577" s="9">
        <v>1404</v>
      </c>
      <c r="U577" s="18" t="s">
        <v>10609</v>
      </c>
      <c r="V577" s="40"/>
      <c r="W577" s="8"/>
    </row>
    <row r="578" spans="1:23" ht="13.5" thickBot="1">
      <c r="A578" s="8" t="s">
        <v>53</v>
      </c>
      <c r="B578" s="13" t="s">
        <v>1150</v>
      </c>
      <c r="C578" s="44" t="s">
        <v>8803</v>
      </c>
      <c r="D578" s="42"/>
      <c r="E578" s="8"/>
      <c r="F578" s="8" t="s">
        <v>212</v>
      </c>
      <c r="G578" s="8"/>
      <c r="H578" s="9">
        <v>224</v>
      </c>
      <c r="I578" s="8" t="s">
        <v>1137</v>
      </c>
      <c r="J578" s="8" t="s">
        <v>214</v>
      </c>
      <c r="K578" s="24">
        <v>7260</v>
      </c>
      <c r="L578" s="9">
        <v>0</v>
      </c>
      <c r="M578" s="9">
        <v>0</v>
      </c>
      <c r="N578" s="9">
        <v>0</v>
      </c>
      <c r="O578" s="8"/>
      <c r="P578" s="9">
        <v>7260</v>
      </c>
      <c r="Q578" s="15">
        <v>4</v>
      </c>
      <c r="R578" s="9">
        <v>1728</v>
      </c>
      <c r="S578" s="8" t="s">
        <v>37</v>
      </c>
      <c r="T578" s="9">
        <v>348</v>
      </c>
      <c r="U578" s="8" t="s">
        <v>12191</v>
      </c>
      <c r="V578" s="21"/>
      <c r="W578" s="18"/>
    </row>
    <row r="579" spans="1:23" ht="13.5" thickBot="1">
      <c r="A579" s="8" t="s">
        <v>53</v>
      </c>
      <c r="B579" s="8" t="s">
        <v>1151</v>
      </c>
      <c r="C579" s="8" t="s">
        <v>1152</v>
      </c>
      <c r="D579" s="8"/>
      <c r="E579" s="8"/>
      <c r="F579" s="8" t="s">
        <v>212</v>
      </c>
      <c r="G579" s="8"/>
      <c r="H579" s="9">
        <v>225</v>
      </c>
      <c r="I579" s="8" t="s">
        <v>1137</v>
      </c>
      <c r="J579" s="8" t="s">
        <v>214</v>
      </c>
      <c r="K579" s="17">
        <v>3924</v>
      </c>
      <c r="L579" s="9">
        <v>0</v>
      </c>
      <c r="M579" s="9">
        <v>0</v>
      </c>
      <c r="N579" s="9">
        <v>0</v>
      </c>
      <c r="O579" s="8"/>
      <c r="P579" s="9">
        <v>3924</v>
      </c>
      <c r="Q579" s="15">
        <v>2</v>
      </c>
      <c r="R579" s="9">
        <v>1728</v>
      </c>
      <c r="S579" s="8" t="s">
        <v>37</v>
      </c>
      <c r="T579" s="9">
        <v>468</v>
      </c>
      <c r="U579" s="18" t="s">
        <v>12192</v>
      </c>
      <c r="V579" s="40"/>
      <c r="W579" s="8"/>
    </row>
    <row r="580" spans="1:23" ht="26.25" thickBot="1">
      <c r="A580" s="8" t="s">
        <v>53</v>
      </c>
      <c r="B580" s="8" t="s">
        <v>1153</v>
      </c>
      <c r="C580" s="8" t="s">
        <v>1154</v>
      </c>
      <c r="D580" s="8"/>
      <c r="E580" s="8"/>
      <c r="F580" s="8" t="s">
        <v>212</v>
      </c>
      <c r="G580" s="8"/>
      <c r="H580" s="9">
        <v>226</v>
      </c>
      <c r="I580" s="8" t="s">
        <v>227</v>
      </c>
      <c r="J580" s="8" t="s">
        <v>214</v>
      </c>
      <c r="K580" s="17">
        <v>6912</v>
      </c>
      <c r="L580" s="9">
        <v>0</v>
      </c>
      <c r="M580" s="9">
        <v>0</v>
      </c>
      <c r="N580" s="9">
        <v>0</v>
      </c>
      <c r="O580" s="8"/>
      <c r="P580" s="9">
        <v>6912</v>
      </c>
      <c r="Q580" s="15">
        <v>4</v>
      </c>
      <c r="R580" s="9">
        <v>1728</v>
      </c>
      <c r="S580" s="8" t="s">
        <v>37</v>
      </c>
      <c r="T580" s="9">
        <v>0</v>
      </c>
      <c r="U580" s="18" t="s">
        <v>216</v>
      </c>
      <c r="V580" s="40"/>
      <c r="W580" s="8"/>
    </row>
    <row r="581" spans="1:23" ht="26.25" thickBot="1">
      <c r="A581" s="8" t="s">
        <v>53</v>
      </c>
      <c r="B581" s="8" t="s">
        <v>1155</v>
      </c>
      <c r="C581" s="8" t="s">
        <v>1156</v>
      </c>
      <c r="D581" s="8"/>
      <c r="E581" s="8"/>
      <c r="F581" s="8" t="s">
        <v>212</v>
      </c>
      <c r="G581" s="8"/>
      <c r="H581" s="9">
        <v>227</v>
      </c>
      <c r="I581" s="8" t="s">
        <v>227</v>
      </c>
      <c r="J581" s="8" t="s">
        <v>214</v>
      </c>
      <c r="K581" s="17">
        <v>6420</v>
      </c>
      <c r="L581" s="9">
        <v>0</v>
      </c>
      <c r="M581" s="9">
        <v>0</v>
      </c>
      <c r="N581" s="9">
        <v>0</v>
      </c>
      <c r="O581" s="8"/>
      <c r="P581" s="9">
        <v>6420</v>
      </c>
      <c r="Q581" s="15">
        <v>3</v>
      </c>
      <c r="R581" s="9">
        <v>1728</v>
      </c>
      <c r="S581" s="8" t="s">
        <v>37</v>
      </c>
      <c r="T581" s="29">
        <v>1236</v>
      </c>
      <c r="U581" s="18" t="s">
        <v>8707</v>
      </c>
      <c r="V581" s="40"/>
      <c r="W581" s="8"/>
    </row>
    <row r="582" spans="1:23" ht="26.25" thickBot="1">
      <c r="A582" s="8" t="s">
        <v>53</v>
      </c>
      <c r="B582" s="13" t="s">
        <v>1157</v>
      </c>
      <c r="C582" s="8" t="s">
        <v>1158</v>
      </c>
      <c r="D582" s="8"/>
      <c r="E582" s="8" t="s">
        <v>1159</v>
      </c>
      <c r="F582" s="8" t="s">
        <v>212</v>
      </c>
      <c r="G582" s="8" t="s">
        <v>1160</v>
      </c>
      <c r="H582" s="9">
        <v>228</v>
      </c>
      <c r="I582" s="8" t="s">
        <v>215</v>
      </c>
      <c r="J582" s="8" t="s">
        <v>214</v>
      </c>
      <c r="K582" s="24">
        <v>9700</v>
      </c>
      <c r="L582" s="9">
        <v>0</v>
      </c>
      <c r="M582" s="9">
        <v>0</v>
      </c>
      <c r="N582" s="9">
        <v>0</v>
      </c>
      <c r="O582" s="8"/>
      <c r="P582" s="9">
        <v>9700</v>
      </c>
      <c r="Q582" s="15">
        <v>30</v>
      </c>
      <c r="R582" s="9">
        <v>320</v>
      </c>
      <c r="S582" s="8" t="s">
        <v>71</v>
      </c>
      <c r="T582" s="9">
        <v>100</v>
      </c>
      <c r="U582" s="8" t="s">
        <v>8259</v>
      </c>
      <c r="V582" s="21">
        <v>45365</v>
      </c>
      <c r="W582" s="18" t="s">
        <v>8242</v>
      </c>
    </row>
    <row r="583" spans="1:23" ht="26.25" thickBot="1">
      <c r="A583" s="8" t="s">
        <v>53</v>
      </c>
      <c r="B583" s="8" t="s">
        <v>1161</v>
      </c>
      <c r="C583" s="8" t="s">
        <v>10114</v>
      </c>
      <c r="D583" s="8"/>
      <c r="E583" s="8"/>
      <c r="F583" s="8" t="s">
        <v>212</v>
      </c>
      <c r="G583" s="8"/>
      <c r="H583" s="9">
        <v>229</v>
      </c>
      <c r="I583" s="8" t="s">
        <v>1147</v>
      </c>
      <c r="J583" s="8" t="s">
        <v>214</v>
      </c>
      <c r="K583" s="17">
        <v>24192</v>
      </c>
      <c r="L583" s="9">
        <v>0</v>
      </c>
      <c r="M583" s="9">
        <v>0</v>
      </c>
      <c r="N583" s="9">
        <v>0</v>
      </c>
      <c r="O583" s="8"/>
      <c r="P583" s="9">
        <v>24192</v>
      </c>
      <c r="Q583" s="15">
        <v>10</v>
      </c>
      <c r="R583" s="9">
        <v>2304</v>
      </c>
      <c r="S583" s="8" t="s">
        <v>37</v>
      </c>
      <c r="T583" s="29">
        <v>1152</v>
      </c>
      <c r="U583" s="8" t="s">
        <v>10115</v>
      </c>
      <c r="V583" s="9"/>
      <c r="W583" s="8"/>
    </row>
    <row r="584" spans="1:23" ht="51.75" thickBot="1">
      <c r="A584" s="8" t="s">
        <v>53</v>
      </c>
      <c r="B584" s="8" t="s">
        <v>1162</v>
      </c>
      <c r="C584" s="44" t="s">
        <v>1163</v>
      </c>
      <c r="D584" s="42"/>
      <c r="E584" s="8"/>
      <c r="F584" s="8" t="s">
        <v>212</v>
      </c>
      <c r="G584" s="8" t="s">
        <v>1164</v>
      </c>
      <c r="H584" s="9">
        <v>230</v>
      </c>
      <c r="I584" s="8" t="s">
        <v>423</v>
      </c>
      <c r="J584" s="8" t="s">
        <v>214</v>
      </c>
      <c r="K584" s="17">
        <v>775</v>
      </c>
      <c r="L584" s="9">
        <v>0</v>
      </c>
      <c r="M584" s="9">
        <v>0</v>
      </c>
      <c r="N584" s="9">
        <v>0</v>
      </c>
      <c r="O584" s="8"/>
      <c r="P584" s="9">
        <v>775</v>
      </c>
      <c r="Q584" s="15">
        <v>4</v>
      </c>
      <c r="R584" s="9">
        <v>192</v>
      </c>
      <c r="S584" s="8" t="s">
        <v>34</v>
      </c>
      <c r="T584" s="9">
        <v>7</v>
      </c>
      <c r="U584" s="18" t="s">
        <v>11520</v>
      </c>
      <c r="V584" s="40">
        <v>45356</v>
      </c>
      <c r="W584" s="8" t="s">
        <v>8242</v>
      </c>
    </row>
    <row r="585" spans="1:23" ht="13.5" thickBot="1">
      <c r="A585" s="8" t="s">
        <v>53</v>
      </c>
      <c r="B585" s="8" t="s">
        <v>1165</v>
      </c>
      <c r="C585" s="8" t="s">
        <v>10610</v>
      </c>
      <c r="D585" s="8"/>
      <c r="E585" s="8"/>
      <c r="F585" s="8" t="s">
        <v>212</v>
      </c>
      <c r="G585" s="8"/>
      <c r="H585" s="9">
        <v>231</v>
      </c>
      <c r="I585" s="8" t="s">
        <v>1147</v>
      </c>
      <c r="J585" s="8" t="s">
        <v>214</v>
      </c>
      <c r="K585" s="17">
        <v>25086</v>
      </c>
      <c r="L585" s="9">
        <v>0</v>
      </c>
      <c r="M585" s="9">
        <v>0</v>
      </c>
      <c r="N585" s="9">
        <v>0</v>
      </c>
      <c r="O585" s="8"/>
      <c r="P585" s="9">
        <v>25086</v>
      </c>
      <c r="Q585" s="15">
        <v>10</v>
      </c>
      <c r="R585" s="9">
        <v>2304</v>
      </c>
      <c r="S585" s="8" t="s">
        <v>37</v>
      </c>
      <c r="T585" s="29"/>
      <c r="U585" s="18" t="s">
        <v>9008</v>
      </c>
      <c r="V585" s="40"/>
      <c r="W585" s="8"/>
    </row>
    <row r="586" spans="1:23" ht="13.5" thickBot="1">
      <c r="A586" s="8" t="s">
        <v>53</v>
      </c>
      <c r="B586" s="13" t="s">
        <v>1166</v>
      </c>
      <c r="C586" s="44" t="s">
        <v>1167</v>
      </c>
      <c r="D586" s="42"/>
      <c r="E586" s="8"/>
      <c r="F586" s="8" t="s">
        <v>212</v>
      </c>
      <c r="G586" s="8" t="s">
        <v>1168</v>
      </c>
      <c r="H586" s="9">
        <v>232</v>
      </c>
      <c r="I586" s="8" t="s">
        <v>423</v>
      </c>
      <c r="J586" s="8" t="s">
        <v>214</v>
      </c>
      <c r="K586" s="24">
        <v>144</v>
      </c>
      <c r="L586" s="9">
        <v>0</v>
      </c>
      <c r="M586" s="9">
        <v>0</v>
      </c>
      <c r="N586" s="9">
        <v>0</v>
      </c>
      <c r="O586" s="8"/>
      <c r="P586" s="9">
        <v>144</v>
      </c>
      <c r="Q586" s="15">
        <v>0</v>
      </c>
      <c r="R586" s="9">
        <v>192</v>
      </c>
      <c r="S586" s="8" t="s">
        <v>34</v>
      </c>
      <c r="T586" s="29">
        <v>144</v>
      </c>
      <c r="U586" s="8" t="s">
        <v>10611</v>
      </c>
      <c r="V586" s="21">
        <v>45356</v>
      </c>
      <c r="W586" s="18" t="s">
        <v>8242</v>
      </c>
    </row>
    <row r="587" spans="1:23" ht="26.25" thickBot="1">
      <c r="A587" s="8" t="s">
        <v>53</v>
      </c>
      <c r="B587" s="8" t="s">
        <v>1169</v>
      </c>
      <c r="C587" s="44" t="s">
        <v>1170</v>
      </c>
      <c r="D587" s="42"/>
      <c r="E587" s="8"/>
      <c r="F587" s="8" t="s">
        <v>212</v>
      </c>
      <c r="G587" s="8"/>
      <c r="H587" s="9">
        <v>233</v>
      </c>
      <c r="I587" s="8" t="s">
        <v>1147</v>
      </c>
      <c r="J587" s="8" t="s">
        <v>214</v>
      </c>
      <c r="K587" s="25">
        <v>22860</v>
      </c>
      <c r="L587" s="9">
        <v>0</v>
      </c>
      <c r="M587" s="9">
        <v>0</v>
      </c>
      <c r="N587" s="9">
        <v>0</v>
      </c>
      <c r="O587" s="8"/>
      <c r="P587" s="9">
        <v>22860</v>
      </c>
      <c r="Q587" s="15">
        <v>9</v>
      </c>
      <c r="R587" s="9">
        <v>2304</v>
      </c>
      <c r="S587" s="8" t="s">
        <v>37</v>
      </c>
      <c r="T587" s="9">
        <v>2124</v>
      </c>
      <c r="U587" s="8" t="s">
        <v>7198</v>
      </c>
      <c r="V587" s="21"/>
      <c r="W587" s="8"/>
    </row>
    <row r="588" spans="1:23" ht="51.75" thickBot="1">
      <c r="A588" s="8" t="s">
        <v>53</v>
      </c>
      <c r="B588" s="8" t="s">
        <v>1171</v>
      </c>
      <c r="C588" s="8" t="s">
        <v>1172</v>
      </c>
      <c r="D588" s="8"/>
      <c r="E588" s="8"/>
      <c r="F588" s="8" t="s">
        <v>212</v>
      </c>
      <c r="G588" s="8" t="s">
        <v>1173</v>
      </c>
      <c r="H588" s="9">
        <v>234</v>
      </c>
      <c r="I588" s="8" t="s">
        <v>423</v>
      </c>
      <c r="J588" s="8" t="s">
        <v>214</v>
      </c>
      <c r="K588" s="25">
        <v>908</v>
      </c>
      <c r="L588" s="9">
        <v>0</v>
      </c>
      <c r="M588" s="9">
        <v>0</v>
      </c>
      <c r="N588" s="9">
        <v>0</v>
      </c>
      <c r="O588" s="8"/>
      <c r="P588" s="9">
        <v>908</v>
      </c>
      <c r="Q588" s="15">
        <v>4</v>
      </c>
      <c r="R588" s="9">
        <v>192</v>
      </c>
      <c r="S588" s="8" t="s">
        <v>34</v>
      </c>
      <c r="T588" s="29">
        <v>140</v>
      </c>
      <c r="U588" s="8" t="s">
        <v>10116</v>
      </c>
      <c r="V588" s="21">
        <v>45356</v>
      </c>
      <c r="W588" s="8" t="s">
        <v>8242</v>
      </c>
    </row>
    <row r="589" spans="1:23" ht="51.75" thickBot="1">
      <c r="A589" s="8" t="s">
        <v>53</v>
      </c>
      <c r="B589" s="8" t="s">
        <v>1174</v>
      </c>
      <c r="C589" s="8" t="s">
        <v>8055</v>
      </c>
      <c r="D589" s="8"/>
      <c r="E589" s="8"/>
      <c r="F589" s="8" t="s">
        <v>212</v>
      </c>
      <c r="G589" s="8" t="s">
        <v>1175</v>
      </c>
      <c r="H589" s="9">
        <v>235</v>
      </c>
      <c r="I589" s="8" t="s">
        <v>1147</v>
      </c>
      <c r="J589" s="8" t="s">
        <v>214</v>
      </c>
      <c r="K589" s="25">
        <v>1972</v>
      </c>
      <c r="L589" s="9">
        <v>0</v>
      </c>
      <c r="M589" s="9">
        <v>0</v>
      </c>
      <c r="N589" s="9">
        <v>0</v>
      </c>
      <c r="O589" s="8"/>
      <c r="P589" s="9">
        <v>1972</v>
      </c>
      <c r="Q589" s="15">
        <v>10</v>
      </c>
      <c r="R589" s="9">
        <v>192</v>
      </c>
      <c r="S589" s="8" t="s">
        <v>34</v>
      </c>
      <c r="T589" s="29">
        <v>52</v>
      </c>
      <c r="U589" s="8" t="s">
        <v>8708</v>
      </c>
      <c r="V589" s="21">
        <v>45371</v>
      </c>
      <c r="W589" s="8" t="s">
        <v>8242</v>
      </c>
    </row>
    <row r="590" spans="1:23" ht="26.25" thickBot="1">
      <c r="A590" s="8" t="s">
        <v>53</v>
      </c>
      <c r="B590" s="8" t="s">
        <v>1176</v>
      </c>
      <c r="C590" s="8" t="s">
        <v>1177</v>
      </c>
      <c r="D590" s="8"/>
      <c r="E590" s="8"/>
      <c r="F590" s="8" t="s">
        <v>212</v>
      </c>
      <c r="G590" s="8"/>
      <c r="H590" s="9">
        <v>236</v>
      </c>
      <c r="I590" s="8" t="s">
        <v>423</v>
      </c>
      <c r="J590" s="8" t="s">
        <v>214</v>
      </c>
      <c r="K590" s="25">
        <v>12840</v>
      </c>
      <c r="L590" s="9">
        <v>0</v>
      </c>
      <c r="M590" s="9">
        <v>0</v>
      </c>
      <c r="N590" s="9">
        <v>0</v>
      </c>
      <c r="O590" s="8"/>
      <c r="P590" s="9">
        <v>12840</v>
      </c>
      <c r="Q590" s="15">
        <v>5</v>
      </c>
      <c r="R590" s="9">
        <v>2304</v>
      </c>
      <c r="S590" s="8" t="s">
        <v>37</v>
      </c>
      <c r="T590" s="9">
        <v>1320</v>
      </c>
      <c r="U590" s="8" t="s">
        <v>11521</v>
      </c>
      <c r="V590" s="21"/>
      <c r="W590" s="8"/>
    </row>
    <row r="591" spans="1:23" ht="26.25" thickBot="1">
      <c r="A591" s="8" t="s">
        <v>53</v>
      </c>
      <c r="B591" s="13" t="s">
        <v>1178</v>
      </c>
      <c r="C591" s="8" t="s">
        <v>1179</v>
      </c>
      <c r="D591" s="8"/>
      <c r="E591" s="8"/>
      <c r="F591" s="8" t="s">
        <v>212</v>
      </c>
      <c r="G591" s="8"/>
      <c r="H591" s="20">
        <v>237</v>
      </c>
      <c r="I591" s="8" t="s">
        <v>463</v>
      </c>
      <c r="J591" s="8" t="s">
        <v>214</v>
      </c>
      <c r="K591" s="24">
        <v>15552</v>
      </c>
      <c r="L591" s="9">
        <v>0</v>
      </c>
      <c r="M591" s="9">
        <v>0</v>
      </c>
      <c r="N591" s="9">
        <v>0</v>
      </c>
      <c r="O591" s="8"/>
      <c r="P591" s="9">
        <v>15552</v>
      </c>
      <c r="Q591" s="15">
        <v>9</v>
      </c>
      <c r="R591" s="9">
        <v>1728</v>
      </c>
      <c r="S591" s="8" t="s">
        <v>37</v>
      </c>
      <c r="T591" s="29">
        <v>0</v>
      </c>
      <c r="U591" s="44" t="s">
        <v>162</v>
      </c>
      <c r="V591" s="46"/>
      <c r="W591" s="18"/>
    </row>
    <row r="592" spans="1:23" ht="26.25" thickBot="1">
      <c r="A592" s="8" t="s">
        <v>53</v>
      </c>
      <c r="B592" s="8" t="s">
        <v>1180</v>
      </c>
      <c r="C592" s="8" t="s">
        <v>1181</v>
      </c>
      <c r="D592" s="8"/>
      <c r="E592" s="8"/>
      <c r="F592" s="8" t="s">
        <v>212</v>
      </c>
      <c r="G592" s="8"/>
      <c r="H592" s="9">
        <v>238</v>
      </c>
      <c r="I592" s="8" t="s">
        <v>463</v>
      </c>
      <c r="J592" s="8" t="s">
        <v>214</v>
      </c>
      <c r="K592" s="17">
        <v>13764</v>
      </c>
      <c r="L592" s="9">
        <v>0</v>
      </c>
      <c r="M592" s="9">
        <v>0</v>
      </c>
      <c r="N592" s="9">
        <v>0</v>
      </c>
      <c r="O592" s="8"/>
      <c r="P592" s="9">
        <v>13764</v>
      </c>
      <c r="Q592" s="15">
        <v>7</v>
      </c>
      <c r="R592" s="9">
        <v>1728</v>
      </c>
      <c r="S592" s="8" t="s">
        <v>37</v>
      </c>
      <c r="T592" s="29">
        <v>1668</v>
      </c>
      <c r="U592" s="18" t="s">
        <v>8260</v>
      </c>
      <c r="V592" s="40"/>
      <c r="W592" s="8"/>
    </row>
    <row r="593" spans="1:23" ht="26.25" thickBot="1">
      <c r="A593" s="8" t="s">
        <v>53</v>
      </c>
      <c r="B593" s="8" t="s">
        <v>1182</v>
      </c>
      <c r="C593" s="44" t="s">
        <v>1183</v>
      </c>
      <c r="D593" s="42"/>
      <c r="E593" s="8"/>
      <c r="F593" s="8" t="s">
        <v>212</v>
      </c>
      <c r="G593" s="8"/>
      <c r="H593" s="9">
        <v>239</v>
      </c>
      <c r="I593" s="8" t="s">
        <v>463</v>
      </c>
      <c r="J593" s="8" t="s">
        <v>214</v>
      </c>
      <c r="K593" s="17">
        <v>15528</v>
      </c>
      <c r="L593" s="9">
        <v>0</v>
      </c>
      <c r="M593" s="9">
        <v>0</v>
      </c>
      <c r="N593" s="9">
        <v>0</v>
      </c>
      <c r="O593" s="8"/>
      <c r="P593" s="9">
        <v>15528</v>
      </c>
      <c r="Q593" s="15">
        <v>8</v>
      </c>
      <c r="R593" s="9">
        <v>1728</v>
      </c>
      <c r="S593" s="8" t="s">
        <v>37</v>
      </c>
      <c r="T593" s="9">
        <v>1704</v>
      </c>
      <c r="U593" s="18" t="s">
        <v>8261</v>
      </c>
      <c r="V593" s="40"/>
      <c r="W593" s="8"/>
    </row>
    <row r="594" spans="1:23" ht="51.75" thickBot="1">
      <c r="A594" s="8" t="s">
        <v>53</v>
      </c>
      <c r="B594" s="8" t="s">
        <v>1184</v>
      </c>
      <c r="C594" s="8" t="s">
        <v>1185</v>
      </c>
      <c r="D594" s="8"/>
      <c r="E594" s="8"/>
      <c r="F594" s="8" t="s">
        <v>212</v>
      </c>
      <c r="G594" s="8">
        <v>8801</v>
      </c>
      <c r="H594" s="9">
        <v>240</v>
      </c>
      <c r="I594" s="8" t="s">
        <v>1186</v>
      </c>
      <c r="J594" s="8" t="s">
        <v>214</v>
      </c>
      <c r="K594" s="17">
        <v>3852</v>
      </c>
      <c r="L594" s="9">
        <v>0</v>
      </c>
      <c r="M594" s="9">
        <v>0</v>
      </c>
      <c r="N594" s="9">
        <v>0</v>
      </c>
      <c r="O594" s="8"/>
      <c r="P594" s="9">
        <v>3852</v>
      </c>
      <c r="Q594" s="15">
        <v>20</v>
      </c>
      <c r="R594" s="9">
        <v>192</v>
      </c>
      <c r="S594" s="8" t="s">
        <v>34</v>
      </c>
      <c r="T594" s="29">
        <v>12</v>
      </c>
      <c r="U594" s="44" t="s">
        <v>8540</v>
      </c>
      <c r="V594" s="46">
        <v>45369</v>
      </c>
      <c r="W594" s="8" t="s">
        <v>8242</v>
      </c>
    </row>
    <row r="595" spans="1:23" ht="51.75" thickBot="1">
      <c r="A595" s="8" t="s">
        <v>53</v>
      </c>
      <c r="B595" s="8" t="s">
        <v>1187</v>
      </c>
      <c r="C595" s="44" t="s">
        <v>1188</v>
      </c>
      <c r="D595" s="42"/>
      <c r="E595" s="8"/>
      <c r="F595" s="8" t="s">
        <v>70</v>
      </c>
      <c r="G595" s="8" t="s">
        <v>1189</v>
      </c>
      <c r="H595" s="9">
        <v>241</v>
      </c>
      <c r="I595" s="8" t="s">
        <v>512</v>
      </c>
      <c r="J595" s="8" t="s">
        <v>78</v>
      </c>
      <c r="K595" s="17">
        <v>383</v>
      </c>
      <c r="L595" s="9">
        <v>0</v>
      </c>
      <c r="M595" s="9">
        <v>0</v>
      </c>
      <c r="N595" s="9">
        <v>0</v>
      </c>
      <c r="O595" s="8"/>
      <c r="P595" s="9">
        <v>383</v>
      </c>
      <c r="Q595" s="15">
        <v>2</v>
      </c>
      <c r="R595" s="9">
        <v>144</v>
      </c>
      <c r="S595" s="8" t="s">
        <v>34</v>
      </c>
      <c r="T595" s="29">
        <v>95</v>
      </c>
      <c r="U595" s="18" t="s">
        <v>12193</v>
      </c>
      <c r="V595" s="40">
        <v>45370</v>
      </c>
      <c r="W595" s="8" t="s">
        <v>8242</v>
      </c>
    </row>
    <row r="596" spans="1:23" ht="13.5" thickBot="1">
      <c r="A596" s="8" t="s">
        <v>53</v>
      </c>
      <c r="B596" s="13" t="s">
        <v>1191</v>
      </c>
      <c r="C596" s="8" t="s">
        <v>7916</v>
      </c>
      <c r="D596" s="8"/>
      <c r="E596" s="8"/>
      <c r="F596" s="8" t="s">
        <v>212</v>
      </c>
      <c r="G596" s="8"/>
      <c r="H596" s="20">
        <v>242</v>
      </c>
      <c r="I596" s="8" t="s">
        <v>423</v>
      </c>
      <c r="J596" s="8" t="s">
        <v>214</v>
      </c>
      <c r="K596" s="24">
        <v>8351</v>
      </c>
      <c r="L596" s="9">
        <v>0</v>
      </c>
      <c r="M596" s="9">
        <v>0</v>
      </c>
      <c r="N596" s="9">
        <v>0</v>
      </c>
      <c r="O596" s="8"/>
      <c r="P596" s="9">
        <v>8351</v>
      </c>
      <c r="Q596" s="15">
        <v>43</v>
      </c>
      <c r="R596" s="9">
        <v>192</v>
      </c>
      <c r="S596" s="8" t="s">
        <v>34</v>
      </c>
      <c r="T596" s="9">
        <v>95</v>
      </c>
      <c r="U596" s="8" t="s">
        <v>11522</v>
      </c>
      <c r="V596" s="21"/>
      <c r="W596" s="18"/>
    </row>
    <row r="597" spans="1:23" ht="26.25" thickBot="1">
      <c r="A597" s="8" t="s">
        <v>53</v>
      </c>
      <c r="B597" s="8" t="s">
        <v>1192</v>
      </c>
      <c r="C597" s="8" t="s">
        <v>1193</v>
      </c>
      <c r="D597" s="8"/>
      <c r="E597" s="8"/>
      <c r="F597" s="8" t="s">
        <v>212</v>
      </c>
      <c r="G597" s="8"/>
      <c r="H597" s="9">
        <v>243</v>
      </c>
      <c r="I597" s="8" t="s">
        <v>1194</v>
      </c>
      <c r="J597" s="8" t="s">
        <v>214</v>
      </c>
      <c r="K597" s="17">
        <v>4092</v>
      </c>
      <c r="L597" s="9">
        <v>0</v>
      </c>
      <c r="M597" s="9">
        <v>0</v>
      </c>
      <c r="N597" s="9">
        <v>0</v>
      </c>
      <c r="O597" s="8"/>
      <c r="P597" s="9">
        <v>4092</v>
      </c>
      <c r="Q597" s="15">
        <v>21</v>
      </c>
      <c r="R597" s="9">
        <v>192</v>
      </c>
      <c r="S597" s="8" t="s">
        <v>34</v>
      </c>
      <c r="T597" s="9">
        <v>60</v>
      </c>
      <c r="U597" s="18" t="s">
        <v>9009</v>
      </c>
      <c r="V597" s="40"/>
      <c r="W597" s="8"/>
    </row>
    <row r="598" spans="1:23" ht="13.5" thickBot="1">
      <c r="A598" s="8" t="s">
        <v>53</v>
      </c>
      <c r="B598" s="8" t="s">
        <v>1195</v>
      </c>
      <c r="C598" s="8" t="s">
        <v>7917</v>
      </c>
      <c r="D598" s="8"/>
      <c r="E598" s="8"/>
      <c r="F598" s="8" t="s">
        <v>212</v>
      </c>
      <c r="G598" s="8"/>
      <c r="H598" s="9">
        <v>245</v>
      </c>
      <c r="I598" s="8" t="s">
        <v>423</v>
      </c>
      <c r="J598" s="8" t="s">
        <v>214</v>
      </c>
      <c r="K598" s="17">
        <v>10919</v>
      </c>
      <c r="L598" s="9">
        <v>0</v>
      </c>
      <c r="M598" s="9">
        <v>0</v>
      </c>
      <c r="N598" s="9">
        <v>0</v>
      </c>
      <c r="O598" s="8"/>
      <c r="P598" s="9">
        <v>10919</v>
      </c>
      <c r="Q598" s="15">
        <v>56</v>
      </c>
      <c r="R598" s="9">
        <v>192</v>
      </c>
      <c r="S598" s="8" t="s">
        <v>34</v>
      </c>
      <c r="T598" s="29">
        <v>167</v>
      </c>
      <c r="U598" s="18" t="s">
        <v>11523</v>
      </c>
      <c r="V598" s="40"/>
      <c r="W598" s="8"/>
    </row>
    <row r="599" spans="1:23" ht="26.25" thickBot="1">
      <c r="A599" s="8" t="s">
        <v>53</v>
      </c>
      <c r="B599" s="8" t="s">
        <v>1196</v>
      </c>
      <c r="C599" s="8" t="s">
        <v>1197</v>
      </c>
      <c r="D599" s="8"/>
      <c r="E599" s="8"/>
      <c r="F599" s="8" t="s">
        <v>212</v>
      </c>
      <c r="G599" s="8"/>
      <c r="H599" s="9">
        <v>247</v>
      </c>
      <c r="I599" s="8" t="s">
        <v>1198</v>
      </c>
      <c r="J599" s="8" t="s">
        <v>214</v>
      </c>
      <c r="K599" s="17">
        <v>10794</v>
      </c>
      <c r="L599" s="9">
        <v>0</v>
      </c>
      <c r="M599" s="9">
        <v>0</v>
      </c>
      <c r="N599" s="9">
        <v>0</v>
      </c>
      <c r="O599" s="8"/>
      <c r="P599" s="9">
        <v>10794</v>
      </c>
      <c r="Q599" s="15">
        <v>56</v>
      </c>
      <c r="R599" s="9">
        <v>192</v>
      </c>
      <c r="S599" s="8" t="s">
        <v>34</v>
      </c>
      <c r="T599" s="9">
        <v>42</v>
      </c>
      <c r="U599" s="18" t="s">
        <v>8262</v>
      </c>
      <c r="V599" s="40"/>
      <c r="W599" s="8"/>
    </row>
    <row r="600" spans="1:23" ht="13.5" thickBot="1">
      <c r="A600" s="8" t="s">
        <v>53</v>
      </c>
      <c r="B600" s="8" t="s">
        <v>1199</v>
      </c>
      <c r="C600" s="8" t="s">
        <v>7918</v>
      </c>
      <c r="D600" s="8"/>
      <c r="E600" s="8"/>
      <c r="F600" s="8" t="s">
        <v>212</v>
      </c>
      <c r="G600" s="8"/>
      <c r="H600" s="9">
        <v>248</v>
      </c>
      <c r="I600" s="8" t="s">
        <v>423</v>
      </c>
      <c r="J600" s="8" t="s">
        <v>214</v>
      </c>
      <c r="K600" s="17">
        <v>8528</v>
      </c>
      <c r="L600" s="9">
        <v>0</v>
      </c>
      <c r="M600" s="9">
        <v>0</v>
      </c>
      <c r="N600" s="9">
        <v>0</v>
      </c>
      <c r="O600" s="8"/>
      <c r="P600" s="9">
        <v>8528</v>
      </c>
      <c r="Q600" s="15">
        <v>44</v>
      </c>
      <c r="R600" s="9">
        <v>192</v>
      </c>
      <c r="S600" s="8" t="s">
        <v>34</v>
      </c>
      <c r="T600" s="29">
        <v>80</v>
      </c>
      <c r="U600" s="18" t="s">
        <v>11524</v>
      </c>
      <c r="V600" s="40"/>
      <c r="W600" s="8"/>
    </row>
    <row r="601" spans="1:23" ht="51.75" thickBot="1">
      <c r="A601" s="8" t="s">
        <v>53</v>
      </c>
      <c r="B601" s="8" t="s">
        <v>1200</v>
      </c>
      <c r="C601" s="8" t="s">
        <v>10612</v>
      </c>
      <c r="D601" s="8"/>
      <c r="E601" s="8"/>
      <c r="F601" s="8" t="s">
        <v>212</v>
      </c>
      <c r="G601" s="8"/>
      <c r="H601" s="9">
        <v>249</v>
      </c>
      <c r="I601" s="8" t="s">
        <v>1186</v>
      </c>
      <c r="J601" s="8" t="s">
        <v>214</v>
      </c>
      <c r="K601" s="17">
        <v>2406</v>
      </c>
      <c r="L601" s="9">
        <v>0</v>
      </c>
      <c r="M601" s="9">
        <v>0</v>
      </c>
      <c r="N601" s="9">
        <v>0</v>
      </c>
      <c r="O601" s="8"/>
      <c r="P601" s="9">
        <v>2406</v>
      </c>
      <c r="Q601" s="15">
        <v>12</v>
      </c>
      <c r="R601" s="9">
        <v>192</v>
      </c>
      <c r="S601" s="8" t="s">
        <v>34</v>
      </c>
      <c r="T601" s="29">
        <v>102</v>
      </c>
      <c r="U601" s="18" t="s">
        <v>9010</v>
      </c>
      <c r="V601" s="40">
        <v>45370</v>
      </c>
      <c r="W601" s="8" t="s">
        <v>8242</v>
      </c>
    </row>
    <row r="602" spans="1:23" ht="13.5" thickBot="1">
      <c r="A602" s="8" t="s">
        <v>53</v>
      </c>
      <c r="B602" s="13" t="s">
        <v>1201</v>
      </c>
      <c r="C602" s="8" t="s">
        <v>1202</v>
      </c>
      <c r="D602" s="8"/>
      <c r="E602" s="8"/>
      <c r="F602" s="8" t="s">
        <v>212</v>
      </c>
      <c r="G602" s="8"/>
      <c r="H602" s="9">
        <v>250</v>
      </c>
      <c r="I602" s="8"/>
      <c r="J602" s="8" t="s">
        <v>214</v>
      </c>
      <c r="K602" s="24">
        <v>862</v>
      </c>
      <c r="L602" s="9">
        <v>0</v>
      </c>
      <c r="M602" s="9">
        <v>0</v>
      </c>
      <c r="N602" s="9">
        <v>0</v>
      </c>
      <c r="O602" s="8"/>
      <c r="P602" s="9">
        <v>862</v>
      </c>
      <c r="Q602" s="15">
        <v>5</v>
      </c>
      <c r="R602" s="9">
        <v>144</v>
      </c>
      <c r="S602" s="8" t="s">
        <v>34</v>
      </c>
      <c r="T602" s="29">
        <v>142</v>
      </c>
      <c r="U602" s="8" t="s">
        <v>6952</v>
      </c>
      <c r="V602" s="21"/>
      <c r="W602" s="18"/>
    </row>
    <row r="603" spans="1:23" ht="51.75" thickBot="1">
      <c r="A603" s="8" t="s">
        <v>53</v>
      </c>
      <c r="B603" s="8" t="s">
        <v>1203</v>
      </c>
      <c r="C603" s="8" t="s">
        <v>7919</v>
      </c>
      <c r="D603" s="8"/>
      <c r="E603" s="8"/>
      <c r="F603" s="8" t="s">
        <v>212</v>
      </c>
      <c r="G603" s="8">
        <v>8807</v>
      </c>
      <c r="H603" s="9">
        <v>251</v>
      </c>
      <c r="I603" s="8" t="s">
        <v>423</v>
      </c>
      <c r="J603" s="8" t="s">
        <v>214</v>
      </c>
      <c r="K603" s="17">
        <v>871</v>
      </c>
      <c r="L603" s="9">
        <v>0</v>
      </c>
      <c r="M603" s="9">
        <v>0</v>
      </c>
      <c r="N603" s="9">
        <v>0</v>
      </c>
      <c r="O603" s="8"/>
      <c r="P603" s="9">
        <v>871</v>
      </c>
      <c r="Q603" s="15">
        <v>4</v>
      </c>
      <c r="R603" s="9">
        <v>192</v>
      </c>
      <c r="S603" s="8" t="s">
        <v>34</v>
      </c>
      <c r="T603" s="29">
        <v>103</v>
      </c>
      <c r="U603" s="18" t="s">
        <v>9215</v>
      </c>
      <c r="V603" s="40">
        <v>45357</v>
      </c>
      <c r="W603" s="8" t="s">
        <v>8242</v>
      </c>
    </row>
    <row r="604" spans="1:23" ht="13.5" thickBot="1">
      <c r="A604" s="8" t="s">
        <v>53</v>
      </c>
      <c r="B604" s="13" t="s">
        <v>1204</v>
      </c>
      <c r="C604" s="8" t="s">
        <v>1205</v>
      </c>
      <c r="D604" s="8"/>
      <c r="E604" s="8"/>
      <c r="F604" s="8" t="s">
        <v>212</v>
      </c>
      <c r="G604" s="8"/>
      <c r="H604" s="20">
        <v>252</v>
      </c>
      <c r="I604" s="8" t="s">
        <v>1137</v>
      </c>
      <c r="J604" s="8" t="s">
        <v>214</v>
      </c>
      <c r="K604" s="24">
        <v>1047</v>
      </c>
      <c r="L604" s="9">
        <v>0</v>
      </c>
      <c r="M604" s="9">
        <v>0</v>
      </c>
      <c r="N604" s="9">
        <v>0</v>
      </c>
      <c r="O604" s="8"/>
      <c r="P604" s="9">
        <v>1047</v>
      </c>
      <c r="Q604" s="15">
        <v>7</v>
      </c>
      <c r="R604" s="9">
        <v>144</v>
      </c>
      <c r="S604" s="8" t="s">
        <v>34</v>
      </c>
      <c r="T604" s="29">
        <v>39</v>
      </c>
      <c r="U604" s="8" t="s">
        <v>12194</v>
      </c>
      <c r="V604" s="21">
        <v>45358</v>
      </c>
      <c r="W604" s="18" t="s">
        <v>8263</v>
      </c>
    </row>
    <row r="605" spans="1:23" ht="13.5" thickBot="1">
      <c r="A605" s="8" t="s">
        <v>53</v>
      </c>
      <c r="B605" s="8" t="s">
        <v>1206</v>
      </c>
      <c r="C605" s="8" t="s">
        <v>8804</v>
      </c>
      <c r="D605" s="8"/>
      <c r="E605" s="8"/>
      <c r="F605" s="8" t="s">
        <v>212</v>
      </c>
      <c r="G605" s="8"/>
      <c r="H605" s="9">
        <v>253</v>
      </c>
      <c r="I605" s="8" t="s">
        <v>1137</v>
      </c>
      <c r="J605" s="8" t="s">
        <v>214</v>
      </c>
      <c r="K605" s="17">
        <v>5952</v>
      </c>
      <c r="L605" s="9">
        <v>0</v>
      </c>
      <c r="M605" s="9">
        <v>0</v>
      </c>
      <c r="N605" s="9">
        <v>0</v>
      </c>
      <c r="O605" s="8"/>
      <c r="P605" s="9">
        <v>5952</v>
      </c>
      <c r="Q605" s="15">
        <v>3</v>
      </c>
      <c r="R605" s="9">
        <v>1728</v>
      </c>
      <c r="S605" s="8" t="s">
        <v>37</v>
      </c>
      <c r="T605" s="8">
        <v>768</v>
      </c>
      <c r="U605" s="18" t="s">
        <v>12195</v>
      </c>
      <c r="V605" s="40"/>
      <c r="W605" s="8"/>
    </row>
    <row r="606" spans="1:23" ht="13.5" thickBot="1">
      <c r="A606" s="8" t="s">
        <v>53</v>
      </c>
      <c r="B606" s="13" t="s">
        <v>1207</v>
      </c>
      <c r="C606" s="8" t="s">
        <v>1208</v>
      </c>
      <c r="D606" s="8"/>
      <c r="E606" s="8"/>
      <c r="F606" s="8" t="s">
        <v>212</v>
      </c>
      <c r="G606" s="8">
        <v>9166</v>
      </c>
      <c r="H606" s="20">
        <v>254</v>
      </c>
      <c r="I606" s="8" t="s">
        <v>1137</v>
      </c>
      <c r="J606" s="8" t="s">
        <v>214</v>
      </c>
      <c r="K606" s="24">
        <v>425</v>
      </c>
      <c r="L606" s="9">
        <v>0</v>
      </c>
      <c r="M606" s="9">
        <v>0</v>
      </c>
      <c r="N606" s="9">
        <v>0</v>
      </c>
      <c r="O606" s="8"/>
      <c r="P606" s="9">
        <v>425</v>
      </c>
      <c r="Q606" s="15">
        <v>2</v>
      </c>
      <c r="R606" s="9">
        <v>144</v>
      </c>
      <c r="S606" s="8" t="s">
        <v>34</v>
      </c>
      <c r="T606" s="29">
        <v>137</v>
      </c>
      <c r="U606" s="44" t="s">
        <v>11525</v>
      </c>
      <c r="V606" s="46">
        <v>45358</v>
      </c>
      <c r="W606" s="18" t="s">
        <v>8263</v>
      </c>
    </row>
    <row r="607" spans="1:23" ht="13.5" thickBot="1">
      <c r="A607" s="8" t="s">
        <v>53</v>
      </c>
      <c r="B607" s="8" t="s">
        <v>1209</v>
      </c>
      <c r="C607" s="8" t="s">
        <v>1210</v>
      </c>
      <c r="D607" s="8"/>
      <c r="E607" s="8"/>
      <c r="F607" s="8" t="s">
        <v>212</v>
      </c>
      <c r="G607" s="8"/>
      <c r="H607" s="9">
        <v>255</v>
      </c>
      <c r="I607" s="8" t="s">
        <v>1137</v>
      </c>
      <c r="J607" s="8" t="s">
        <v>214</v>
      </c>
      <c r="K607" s="17">
        <v>8412</v>
      </c>
      <c r="L607" s="9">
        <v>0</v>
      </c>
      <c r="M607" s="9">
        <v>0</v>
      </c>
      <c r="N607" s="9">
        <v>0</v>
      </c>
      <c r="O607" s="8"/>
      <c r="P607" s="9">
        <v>8412</v>
      </c>
      <c r="Q607" s="15">
        <v>4</v>
      </c>
      <c r="R607" s="9">
        <v>1728</v>
      </c>
      <c r="S607" s="8" t="s">
        <v>37</v>
      </c>
      <c r="T607" s="29">
        <v>1500</v>
      </c>
      <c r="U607" s="18" t="s">
        <v>8541</v>
      </c>
      <c r="V607" s="40"/>
      <c r="W607" s="8"/>
    </row>
    <row r="608" spans="1:23" ht="13.5" thickBot="1">
      <c r="A608" s="8" t="s">
        <v>53</v>
      </c>
      <c r="B608" s="13" t="s">
        <v>1211</v>
      </c>
      <c r="C608" s="8" t="s">
        <v>1212</v>
      </c>
      <c r="D608" s="8"/>
      <c r="E608" s="8"/>
      <c r="F608" s="8" t="s">
        <v>212</v>
      </c>
      <c r="G608" s="8"/>
      <c r="H608" s="20">
        <v>256</v>
      </c>
      <c r="I608" s="8" t="s">
        <v>1137</v>
      </c>
      <c r="J608" s="8" t="s">
        <v>214</v>
      </c>
      <c r="K608" s="24">
        <v>701</v>
      </c>
      <c r="L608" s="9">
        <v>0</v>
      </c>
      <c r="M608" s="9">
        <v>0</v>
      </c>
      <c r="N608" s="9">
        <v>0</v>
      </c>
      <c r="O608" s="8"/>
      <c r="P608" s="9">
        <v>701</v>
      </c>
      <c r="Q608" s="15">
        <v>4</v>
      </c>
      <c r="R608" s="9">
        <v>144</v>
      </c>
      <c r="S608" s="8" t="s">
        <v>34</v>
      </c>
      <c r="T608" s="29">
        <v>125</v>
      </c>
      <c r="U608" s="8" t="s">
        <v>12196</v>
      </c>
      <c r="V608" s="21">
        <v>45358</v>
      </c>
      <c r="W608" s="18" t="s">
        <v>8263</v>
      </c>
    </row>
    <row r="609" spans="1:23" ht="13.5" thickBot="1">
      <c r="A609" s="8" t="s">
        <v>53</v>
      </c>
      <c r="B609" s="13" t="s">
        <v>1213</v>
      </c>
      <c r="C609" s="8" t="s">
        <v>1214</v>
      </c>
      <c r="D609" s="8"/>
      <c r="E609" s="8"/>
      <c r="F609" s="8" t="s">
        <v>212</v>
      </c>
      <c r="G609" s="8"/>
      <c r="H609" s="9">
        <v>257</v>
      </c>
      <c r="I609" s="8" t="s">
        <v>1137</v>
      </c>
      <c r="J609" s="8" t="s">
        <v>214</v>
      </c>
      <c r="K609" s="24">
        <v>908</v>
      </c>
      <c r="L609" s="9">
        <v>0</v>
      </c>
      <c r="M609" s="9">
        <v>0</v>
      </c>
      <c r="N609" s="9">
        <v>0</v>
      </c>
      <c r="O609" s="8"/>
      <c r="P609" s="9">
        <v>908</v>
      </c>
      <c r="Q609" s="15">
        <v>6</v>
      </c>
      <c r="R609" s="9">
        <v>144</v>
      </c>
      <c r="S609" s="8" t="s">
        <v>34</v>
      </c>
      <c r="T609" s="29">
        <v>44</v>
      </c>
      <c r="U609" s="8" t="s">
        <v>12197</v>
      </c>
      <c r="V609" s="21">
        <v>45358</v>
      </c>
      <c r="W609" s="18" t="s">
        <v>8263</v>
      </c>
    </row>
    <row r="610" spans="1:23" ht="13.5" thickBot="1">
      <c r="A610" s="8" t="s">
        <v>53</v>
      </c>
      <c r="B610" s="8" t="s">
        <v>1215</v>
      </c>
      <c r="C610" s="8" t="s">
        <v>1216</v>
      </c>
      <c r="D610" s="8"/>
      <c r="E610" s="8"/>
      <c r="F610" s="8" t="s">
        <v>212</v>
      </c>
      <c r="G610" s="8"/>
      <c r="H610" s="9">
        <v>258</v>
      </c>
      <c r="I610" s="8" t="s">
        <v>1137</v>
      </c>
      <c r="J610" s="8" t="s">
        <v>214</v>
      </c>
      <c r="K610" s="17">
        <v>13248</v>
      </c>
      <c r="L610" s="9">
        <v>0</v>
      </c>
      <c r="M610" s="9">
        <v>0</v>
      </c>
      <c r="N610" s="9">
        <v>0</v>
      </c>
      <c r="O610" s="8"/>
      <c r="P610" s="9">
        <v>13248</v>
      </c>
      <c r="Q610" s="15">
        <v>7</v>
      </c>
      <c r="R610" s="9">
        <v>1728</v>
      </c>
      <c r="S610" s="8" t="s">
        <v>37</v>
      </c>
      <c r="T610" s="29">
        <v>1152</v>
      </c>
      <c r="U610" s="18" t="s">
        <v>10853</v>
      </c>
      <c r="V610" s="8"/>
      <c r="W610" s="8"/>
    </row>
    <row r="611" spans="1:23" ht="13.5" thickBot="1">
      <c r="A611" s="8" t="s">
        <v>53</v>
      </c>
      <c r="B611" s="8" t="s">
        <v>1217</v>
      </c>
      <c r="C611" s="8" t="s">
        <v>1218</v>
      </c>
      <c r="D611" s="8"/>
      <c r="E611" s="8"/>
      <c r="F611" s="8" t="s">
        <v>212</v>
      </c>
      <c r="G611" s="8"/>
      <c r="H611" s="9">
        <v>259</v>
      </c>
      <c r="I611" s="8" t="s">
        <v>1137</v>
      </c>
      <c r="J611" s="8" t="s">
        <v>214</v>
      </c>
      <c r="K611" s="17">
        <v>14976</v>
      </c>
      <c r="L611" s="9">
        <v>0</v>
      </c>
      <c r="M611" s="9">
        <v>0</v>
      </c>
      <c r="N611" s="9">
        <v>0</v>
      </c>
      <c r="O611" s="8"/>
      <c r="P611" s="9">
        <v>14976</v>
      </c>
      <c r="Q611" s="15">
        <v>8</v>
      </c>
      <c r="R611" s="9">
        <v>1728</v>
      </c>
      <c r="S611" s="8" t="s">
        <v>37</v>
      </c>
      <c r="T611" s="9">
        <v>1152</v>
      </c>
      <c r="U611" s="18" t="s">
        <v>12198</v>
      </c>
      <c r="V611" s="40"/>
      <c r="W611" s="8"/>
    </row>
    <row r="612" spans="1:23" ht="13.5" thickBot="1">
      <c r="A612" s="8" t="s">
        <v>53</v>
      </c>
      <c r="B612" s="8" t="s">
        <v>1221</v>
      </c>
      <c r="C612" s="8" t="s">
        <v>1222</v>
      </c>
      <c r="D612" s="8"/>
      <c r="E612" s="8"/>
      <c r="F612" s="8" t="s">
        <v>212</v>
      </c>
      <c r="G612" s="8"/>
      <c r="H612" s="9">
        <v>261</v>
      </c>
      <c r="I612" s="8" t="s">
        <v>1137</v>
      </c>
      <c r="J612" s="8" t="s">
        <v>214</v>
      </c>
      <c r="K612" s="17">
        <v>13668</v>
      </c>
      <c r="L612" s="9">
        <v>0</v>
      </c>
      <c r="M612" s="9">
        <v>0</v>
      </c>
      <c r="N612" s="9">
        <v>0</v>
      </c>
      <c r="O612" s="8"/>
      <c r="P612" s="9">
        <v>13668</v>
      </c>
      <c r="Q612" s="15">
        <v>7</v>
      </c>
      <c r="R612" s="9">
        <v>1728</v>
      </c>
      <c r="S612" s="8" t="s">
        <v>37</v>
      </c>
      <c r="T612" s="29">
        <v>1572</v>
      </c>
      <c r="U612" s="43" t="s">
        <v>9011</v>
      </c>
      <c r="V612" s="62"/>
      <c r="W612" s="8"/>
    </row>
    <row r="613" spans="1:23" ht="13.5" thickBot="1">
      <c r="A613" s="8" t="s">
        <v>53</v>
      </c>
      <c r="B613" s="8" t="s">
        <v>1223</v>
      </c>
      <c r="C613" s="8" t="s">
        <v>1224</v>
      </c>
      <c r="D613" s="8"/>
      <c r="E613" s="8"/>
      <c r="F613" s="8" t="s">
        <v>212</v>
      </c>
      <c r="G613" s="8"/>
      <c r="H613" s="9">
        <v>262</v>
      </c>
      <c r="I613" s="8" t="s">
        <v>1137</v>
      </c>
      <c r="J613" s="8" t="s">
        <v>214</v>
      </c>
      <c r="K613" s="17">
        <v>13416</v>
      </c>
      <c r="L613" s="9">
        <v>0</v>
      </c>
      <c r="M613" s="9">
        <v>0</v>
      </c>
      <c r="N613" s="9">
        <v>0</v>
      </c>
      <c r="O613" s="8"/>
      <c r="P613" s="9">
        <v>13416</v>
      </c>
      <c r="Q613" s="15">
        <v>7</v>
      </c>
      <c r="R613" s="9">
        <v>1728</v>
      </c>
      <c r="S613" s="8" t="s">
        <v>37</v>
      </c>
      <c r="T613" s="29">
        <v>1320</v>
      </c>
      <c r="U613" s="18" t="s">
        <v>11526</v>
      </c>
      <c r="V613" s="40"/>
      <c r="W613" s="8"/>
    </row>
    <row r="614" spans="1:23" ht="26.25" thickBot="1">
      <c r="A614" s="8" t="s">
        <v>53</v>
      </c>
      <c r="B614" s="13" t="s">
        <v>1226</v>
      </c>
      <c r="C614" s="8" t="s">
        <v>10117</v>
      </c>
      <c r="D614" s="8"/>
      <c r="E614" s="8"/>
      <c r="F614" s="8" t="s">
        <v>212</v>
      </c>
      <c r="G614" s="8"/>
      <c r="H614" s="9">
        <v>263</v>
      </c>
      <c r="I614" s="8" t="s">
        <v>448</v>
      </c>
      <c r="J614" s="8" t="s">
        <v>214</v>
      </c>
      <c r="K614" s="24">
        <v>20448</v>
      </c>
      <c r="L614" s="9">
        <v>0</v>
      </c>
      <c r="M614" s="9">
        <v>0</v>
      </c>
      <c r="N614" s="9">
        <v>0</v>
      </c>
      <c r="O614" s="8"/>
      <c r="P614" s="9">
        <v>20448</v>
      </c>
      <c r="Q614" s="15">
        <v>8</v>
      </c>
      <c r="R614" s="9">
        <v>2304</v>
      </c>
      <c r="S614" s="8" t="s">
        <v>37</v>
      </c>
      <c r="T614" s="29">
        <v>2016</v>
      </c>
      <c r="U614" s="44" t="s">
        <v>10118</v>
      </c>
      <c r="V614" s="46"/>
      <c r="W614" s="18"/>
    </row>
    <row r="615" spans="1:23" ht="13.5" thickBot="1">
      <c r="A615" s="8" t="s">
        <v>53</v>
      </c>
      <c r="B615" s="13" t="s">
        <v>1228</v>
      </c>
      <c r="C615" s="8" t="s">
        <v>8056</v>
      </c>
      <c r="D615" s="8"/>
      <c r="E615" s="8"/>
      <c r="F615" s="8" t="s">
        <v>212</v>
      </c>
      <c r="G615" s="8" t="s">
        <v>1229</v>
      </c>
      <c r="H615" s="9">
        <v>264</v>
      </c>
      <c r="I615" s="8" t="s">
        <v>448</v>
      </c>
      <c r="J615" s="8" t="s">
        <v>214</v>
      </c>
      <c r="K615" s="24">
        <v>1627</v>
      </c>
      <c r="L615" s="9">
        <v>0</v>
      </c>
      <c r="M615" s="9">
        <v>0</v>
      </c>
      <c r="N615" s="9">
        <v>0</v>
      </c>
      <c r="O615" s="8"/>
      <c r="P615" s="9">
        <v>1627</v>
      </c>
      <c r="Q615" s="15">
        <v>8</v>
      </c>
      <c r="R615" s="9">
        <v>192</v>
      </c>
      <c r="S615" s="8" t="s">
        <v>34</v>
      </c>
      <c r="T615" s="29">
        <v>91</v>
      </c>
      <c r="U615" s="8" t="s">
        <v>8176</v>
      </c>
      <c r="V615" s="21">
        <v>45371</v>
      </c>
      <c r="W615" s="18" t="s">
        <v>8263</v>
      </c>
    </row>
    <row r="616" spans="1:23" ht="13.5" thickBot="1">
      <c r="A616" s="8" t="s">
        <v>53</v>
      </c>
      <c r="B616" s="8" t="s">
        <v>1230</v>
      </c>
      <c r="C616" s="8" t="s">
        <v>1231</v>
      </c>
      <c r="D616" s="8"/>
      <c r="E616" s="8"/>
      <c r="F616" s="8" t="s">
        <v>212</v>
      </c>
      <c r="G616" s="8"/>
      <c r="H616" s="9">
        <v>265</v>
      </c>
      <c r="I616" s="8" t="s">
        <v>1147</v>
      </c>
      <c r="J616" s="8" t="s">
        <v>214</v>
      </c>
      <c r="K616" s="17">
        <v>15120</v>
      </c>
      <c r="L616" s="9">
        <v>0</v>
      </c>
      <c r="M616" s="9">
        <v>0</v>
      </c>
      <c r="N616" s="9">
        <v>0</v>
      </c>
      <c r="O616" s="8"/>
      <c r="P616" s="9">
        <v>15120</v>
      </c>
      <c r="Q616" s="15">
        <v>6</v>
      </c>
      <c r="R616" s="9">
        <v>2304</v>
      </c>
      <c r="S616" s="8" t="s">
        <v>37</v>
      </c>
      <c r="T616" s="29">
        <v>1296</v>
      </c>
      <c r="U616" s="18" t="s">
        <v>8805</v>
      </c>
      <c r="V616" s="40"/>
      <c r="W616" s="8"/>
    </row>
    <row r="617" spans="1:23" ht="13.5" thickBot="1">
      <c r="A617" s="8" t="s">
        <v>53</v>
      </c>
      <c r="B617" s="8" t="s">
        <v>1232</v>
      </c>
      <c r="C617" s="8" t="s">
        <v>1233</v>
      </c>
      <c r="D617" s="8"/>
      <c r="E617" s="8"/>
      <c r="F617" s="8" t="s">
        <v>212</v>
      </c>
      <c r="G617" s="8"/>
      <c r="H617" s="9">
        <v>266</v>
      </c>
      <c r="I617" s="8" t="s">
        <v>1137</v>
      </c>
      <c r="J617" s="8" t="s">
        <v>214</v>
      </c>
      <c r="K617" s="17">
        <v>20844</v>
      </c>
      <c r="L617" s="9">
        <v>0</v>
      </c>
      <c r="M617" s="9">
        <v>0</v>
      </c>
      <c r="N617" s="9">
        <v>0</v>
      </c>
      <c r="O617" s="8"/>
      <c r="P617" s="9">
        <v>20844</v>
      </c>
      <c r="Q617" s="15">
        <v>9</v>
      </c>
      <c r="R617" s="9">
        <v>2304</v>
      </c>
      <c r="S617" s="8" t="s">
        <v>37</v>
      </c>
      <c r="T617" s="9">
        <v>108</v>
      </c>
      <c r="U617" s="18" t="s">
        <v>10854</v>
      </c>
      <c r="V617" s="40"/>
      <c r="W617" s="8"/>
    </row>
    <row r="618" spans="1:23" ht="13.5" thickBot="1">
      <c r="A618" s="8" t="s">
        <v>53</v>
      </c>
      <c r="B618" s="8" t="s">
        <v>1234</v>
      </c>
      <c r="C618" s="8" t="s">
        <v>1235</v>
      </c>
      <c r="D618" s="8"/>
      <c r="E618" s="8"/>
      <c r="F618" s="8" t="s">
        <v>212</v>
      </c>
      <c r="G618" s="8"/>
      <c r="H618" s="9">
        <v>267</v>
      </c>
      <c r="I618" s="8" t="s">
        <v>1137</v>
      </c>
      <c r="J618" s="8" t="s">
        <v>214</v>
      </c>
      <c r="K618" s="17">
        <v>21072</v>
      </c>
      <c r="L618" s="9">
        <v>0</v>
      </c>
      <c r="M618" s="9">
        <v>0</v>
      </c>
      <c r="N618" s="9">
        <v>0</v>
      </c>
      <c r="O618" s="8"/>
      <c r="P618" s="9">
        <v>21072</v>
      </c>
      <c r="Q618" s="15">
        <v>9</v>
      </c>
      <c r="R618" s="9">
        <v>2304</v>
      </c>
      <c r="S618" s="8" t="s">
        <v>37</v>
      </c>
      <c r="T618" s="29">
        <v>336</v>
      </c>
      <c r="U618" s="18" t="s">
        <v>10855</v>
      </c>
      <c r="V618" s="40"/>
      <c r="W618" s="8"/>
    </row>
    <row r="619" spans="1:23" ht="13.5" thickBot="1">
      <c r="A619" s="8" t="s">
        <v>53</v>
      </c>
      <c r="B619" s="8" t="s">
        <v>1236</v>
      </c>
      <c r="C619" s="8" t="s">
        <v>1237</v>
      </c>
      <c r="D619" s="8"/>
      <c r="E619" s="8"/>
      <c r="F619" s="8" t="s">
        <v>212</v>
      </c>
      <c r="G619" s="8"/>
      <c r="H619" s="9">
        <v>268</v>
      </c>
      <c r="I619" s="8" t="s">
        <v>1137</v>
      </c>
      <c r="J619" s="8" t="s">
        <v>214</v>
      </c>
      <c r="K619" s="17">
        <v>22584</v>
      </c>
      <c r="L619" s="9">
        <v>0</v>
      </c>
      <c r="M619" s="9">
        <v>0</v>
      </c>
      <c r="N619" s="9">
        <v>0</v>
      </c>
      <c r="O619" s="8"/>
      <c r="P619" s="9">
        <v>22584</v>
      </c>
      <c r="Q619" s="15">
        <v>9</v>
      </c>
      <c r="R619" s="9">
        <v>2304</v>
      </c>
      <c r="S619" s="8" t="s">
        <v>37</v>
      </c>
      <c r="T619" s="29">
        <v>1848</v>
      </c>
      <c r="U619" s="18" t="s">
        <v>10856</v>
      </c>
      <c r="V619" s="40"/>
      <c r="W619" s="8"/>
    </row>
    <row r="620" spans="1:23" ht="13.5" thickBot="1">
      <c r="A620" s="8" t="s">
        <v>53</v>
      </c>
      <c r="B620" s="8" t="s">
        <v>1238</v>
      </c>
      <c r="C620" s="8" t="s">
        <v>1239</v>
      </c>
      <c r="D620" s="8"/>
      <c r="E620" s="8"/>
      <c r="F620" s="8" t="s">
        <v>212</v>
      </c>
      <c r="G620" s="8"/>
      <c r="H620" s="9">
        <v>269</v>
      </c>
      <c r="I620" s="8" t="s">
        <v>1137</v>
      </c>
      <c r="J620" s="8" t="s">
        <v>214</v>
      </c>
      <c r="K620" s="17">
        <v>19476</v>
      </c>
      <c r="L620" s="9">
        <v>0</v>
      </c>
      <c r="M620" s="9">
        <v>0</v>
      </c>
      <c r="N620" s="9">
        <v>0</v>
      </c>
      <c r="O620" s="8"/>
      <c r="P620" s="9">
        <v>19476</v>
      </c>
      <c r="Q620" s="15">
        <v>8</v>
      </c>
      <c r="R620" s="9">
        <v>2304</v>
      </c>
      <c r="S620" s="8" t="s">
        <v>37</v>
      </c>
      <c r="T620" s="9">
        <v>1044</v>
      </c>
      <c r="U620" s="18" t="s">
        <v>12199</v>
      </c>
      <c r="V620" s="40"/>
      <c r="W620" s="8"/>
    </row>
    <row r="621" spans="1:23" ht="26.25" thickBot="1">
      <c r="A621" s="8" t="s">
        <v>53</v>
      </c>
      <c r="B621" s="13" t="s">
        <v>1240</v>
      </c>
      <c r="C621" s="8" t="s">
        <v>1241</v>
      </c>
      <c r="D621" s="8"/>
      <c r="E621" s="8"/>
      <c r="F621" s="8" t="s">
        <v>212</v>
      </c>
      <c r="G621" s="8"/>
      <c r="H621" s="9">
        <v>270</v>
      </c>
      <c r="I621" s="8" t="s">
        <v>1137</v>
      </c>
      <c r="J621" s="8" t="s">
        <v>214</v>
      </c>
      <c r="K621" s="24">
        <v>24756</v>
      </c>
      <c r="L621" s="9">
        <v>0</v>
      </c>
      <c r="M621" s="9">
        <v>0</v>
      </c>
      <c r="N621" s="9">
        <v>0</v>
      </c>
      <c r="O621" s="8"/>
      <c r="P621" s="9">
        <v>24756</v>
      </c>
      <c r="Q621" s="15">
        <v>10</v>
      </c>
      <c r="R621" s="9">
        <v>2304</v>
      </c>
      <c r="S621" s="8" t="s">
        <v>37</v>
      </c>
      <c r="T621" s="29">
        <v>1716</v>
      </c>
      <c r="U621" s="8" t="s">
        <v>9012</v>
      </c>
      <c r="V621" s="21"/>
      <c r="W621" s="18"/>
    </row>
    <row r="622" spans="1:23" ht="51.75" thickBot="1">
      <c r="A622" s="8" t="s">
        <v>53</v>
      </c>
      <c r="B622" s="8" t="s">
        <v>1242</v>
      </c>
      <c r="C622" s="8" t="s">
        <v>1243</v>
      </c>
      <c r="D622" s="8"/>
      <c r="E622" s="8"/>
      <c r="F622" s="8" t="s">
        <v>212</v>
      </c>
      <c r="G622" s="8" t="s">
        <v>1244</v>
      </c>
      <c r="H622" s="9">
        <v>271</v>
      </c>
      <c r="I622" s="8" t="s">
        <v>1137</v>
      </c>
      <c r="J622" s="8" t="s">
        <v>214</v>
      </c>
      <c r="K622" s="17">
        <v>2044</v>
      </c>
      <c r="L622" s="9">
        <v>0</v>
      </c>
      <c r="M622" s="9">
        <v>0</v>
      </c>
      <c r="N622" s="9">
        <v>0</v>
      </c>
      <c r="O622" s="8"/>
      <c r="P622" s="9">
        <v>2044</v>
      </c>
      <c r="Q622" s="15">
        <v>10</v>
      </c>
      <c r="R622" s="9">
        <v>192</v>
      </c>
      <c r="S622" s="8" t="s">
        <v>34</v>
      </c>
      <c r="T622" s="29">
        <v>124</v>
      </c>
      <c r="U622" s="18" t="s">
        <v>9216</v>
      </c>
      <c r="V622" s="8">
        <v>45370</v>
      </c>
      <c r="W622" s="8" t="s">
        <v>8263</v>
      </c>
    </row>
    <row r="623" spans="1:23" ht="26.25" thickBot="1">
      <c r="A623" s="8" t="s">
        <v>53</v>
      </c>
      <c r="B623" s="13" t="s">
        <v>1245</v>
      </c>
      <c r="C623" s="8" t="s">
        <v>10119</v>
      </c>
      <c r="D623" s="8"/>
      <c r="E623" s="8"/>
      <c r="F623" s="8" t="s">
        <v>212</v>
      </c>
      <c r="G623" s="8"/>
      <c r="H623" s="20">
        <v>272</v>
      </c>
      <c r="I623" s="8" t="s">
        <v>1137</v>
      </c>
      <c r="J623" s="8" t="s">
        <v>214</v>
      </c>
      <c r="K623" s="24">
        <v>23160</v>
      </c>
      <c r="L623" s="9">
        <v>0</v>
      </c>
      <c r="M623" s="9">
        <v>0</v>
      </c>
      <c r="N623" s="9">
        <v>0</v>
      </c>
      <c r="O623" s="8"/>
      <c r="P623" s="9">
        <v>23160</v>
      </c>
      <c r="Q623" s="15">
        <v>10</v>
      </c>
      <c r="R623" s="9">
        <v>2304</v>
      </c>
      <c r="S623" s="8" t="s">
        <v>37</v>
      </c>
      <c r="T623" s="29">
        <v>120</v>
      </c>
      <c r="U623" s="8" t="s">
        <v>10120</v>
      </c>
      <c r="V623" s="21"/>
      <c r="W623" s="18"/>
    </row>
    <row r="624" spans="1:23" ht="13.5" thickBot="1">
      <c r="A624" s="8" t="s">
        <v>53</v>
      </c>
      <c r="B624" s="13" t="s">
        <v>1246</v>
      </c>
      <c r="C624" s="8" t="s">
        <v>1247</v>
      </c>
      <c r="D624" s="8"/>
      <c r="E624" s="8"/>
      <c r="F624" s="8" t="s">
        <v>212</v>
      </c>
      <c r="G624" s="8">
        <v>959</v>
      </c>
      <c r="H624" s="20">
        <v>273</v>
      </c>
      <c r="I624" s="8" t="s">
        <v>1137</v>
      </c>
      <c r="J624" s="8" t="s">
        <v>214</v>
      </c>
      <c r="K624" s="24">
        <v>1820</v>
      </c>
      <c r="L624" s="9">
        <v>0</v>
      </c>
      <c r="M624" s="9">
        <v>0</v>
      </c>
      <c r="N624" s="9">
        <v>0</v>
      </c>
      <c r="O624" s="8"/>
      <c r="P624" s="9">
        <v>1820</v>
      </c>
      <c r="Q624" s="15">
        <v>9</v>
      </c>
      <c r="R624" s="9">
        <v>192</v>
      </c>
      <c r="S624" s="8" t="s">
        <v>34</v>
      </c>
      <c r="T624" s="29">
        <v>92</v>
      </c>
      <c r="U624" s="8" t="s">
        <v>12200</v>
      </c>
      <c r="V624" s="21">
        <v>45356</v>
      </c>
      <c r="W624" s="18" t="s">
        <v>8263</v>
      </c>
    </row>
    <row r="625" spans="1:23" ht="51.75" thickBot="1">
      <c r="A625" s="8" t="s">
        <v>53</v>
      </c>
      <c r="B625" s="8" t="s">
        <v>1248</v>
      </c>
      <c r="C625" s="8" t="s">
        <v>1249</v>
      </c>
      <c r="D625" s="8"/>
      <c r="E625" s="8"/>
      <c r="F625" s="8" t="s">
        <v>212</v>
      </c>
      <c r="G625" s="8">
        <v>9903</v>
      </c>
      <c r="H625" s="9">
        <v>274</v>
      </c>
      <c r="I625" s="8" t="s">
        <v>1137</v>
      </c>
      <c r="J625" s="8" t="s">
        <v>214</v>
      </c>
      <c r="K625" s="17">
        <v>2071</v>
      </c>
      <c r="L625" s="9">
        <v>0</v>
      </c>
      <c r="M625" s="9">
        <v>0</v>
      </c>
      <c r="N625" s="9">
        <v>0</v>
      </c>
      <c r="O625" s="8"/>
      <c r="P625" s="9">
        <v>2071</v>
      </c>
      <c r="Q625" s="15">
        <v>10</v>
      </c>
      <c r="R625" s="9">
        <v>192</v>
      </c>
      <c r="S625" s="8" t="s">
        <v>34</v>
      </c>
      <c r="T625" s="29">
        <v>151</v>
      </c>
      <c r="U625" s="18" t="s">
        <v>10857</v>
      </c>
      <c r="V625" s="40">
        <v>45356</v>
      </c>
      <c r="W625" s="8" t="s">
        <v>8263</v>
      </c>
    </row>
    <row r="626" spans="1:23" ht="13.5" thickBot="1">
      <c r="A626" s="8" t="s">
        <v>53</v>
      </c>
      <c r="B626" s="13" t="s">
        <v>1250</v>
      </c>
      <c r="C626" s="8" t="s">
        <v>1251</v>
      </c>
      <c r="D626" s="8"/>
      <c r="E626" s="8"/>
      <c r="F626" s="8" t="s">
        <v>212</v>
      </c>
      <c r="G626" s="8">
        <v>9906</v>
      </c>
      <c r="H626" s="20">
        <v>275</v>
      </c>
      <c r="I626" s="8" t="s">
        <v>1137</v>
      </c>
      <c r="J626" s="8" t="s">
        <v>214</v>
      </c>
      <c r="K626" s="24">
        <v>1999</v>
      </c>
      <c r="L626" s="9">
        <v>0</v>
      </c>
      <c r="M626" s="9">
        <v>0</v>
      </c>
      <c r="N626" s="9">
        <v>0</v>
      </c>
      <c r="O626" s="8"/>
      <c r="P626" s="9">
        <v>1999</v>
      </c>
      <c r="Q626" s="15">
        <v>10</v>
      </c>
      <c r="R626" s="9">
        <v>192</v>
      </c>
      <c r="S626" s="8" t="s">
        <v>34</v>
      </c>
      <c r="T626" s="29">
        <v>79</v>
      </c>
      <c r="U626" s="8" t="s">
        <v>10858</v>
      </c>
      <c r="V626" s="21">
        <v>45356</v>
      </c>
      <c r="W626" s="18" t="s">
        <v>8263</v>
      </c>
    </row>
    <row r="627" spans="1:23" ht="13.5" thickBot="1">
      <c r="A627" s="8" t="s">
        <v>53</v>
      </c>
      <c r="B627" s="8" t="s">
        <v>1252</v>
      </c>
      <c r="C627" s="8" t="s">
        <v>1253</v>
      </c>
      <c r="D627" s="8"/>
      <c r="E627" s="8"/>
      <c r="F627" s="8" t="s">
        <v>212</v>
      </c>
      <c r="G627" s="8"/>
      <c r="H627" s="9">
        <v>276</v>
      </c>
      <c r="I627" s="8" t="s">
        <v>1137</v>
      </c>
      <c r="J627" s="8" t="s">
        <v>214</v>
      </c>
      <c r="K627" s="17">
        <v>22752</v>
      </c>
      <c r="L627" s="9">
        <v>0</v>
      </c>
      <c r="M627" s="9">
        <v>0</v>
      </c>
      <c r="N627" s="9">
        <v>0</v>
      </c>
      <c r="O627" s="8"/>
      <c r="P627" s="9">
        <v>22752</v>
      </c>
      <c r="Q627" s="15">
        <v>9</v>
      </c>
      <c r="R627" s="9">
        <v>2304</v>
      </c>
      <c r="S627" s="8" t="s">
        <v>37</v>
      </c>
      <c r="T627" s="9">
        <v>2016</v>
      </c>
      <c r="U627" s="18" t="s">
        <v>8264</v>
      </c>
      <c r="V627" s="40"/>
      <c r="W627" s="8"/>
    </row>
    <row r="628" spans="1:23" ht="13.5" thickBot="1">
      <c r="A628" s="8" t="s">
        <v>53</v>
      </c>
      <c r="B628" s="13" t="s">
        <v>1254</v>
      </c>
      <c r="C628" s="8" t="s">
        <v>1255</v>
      </c>
      <c r="D628" s="8"/>
      <c r="E628" s="8"/>
      <c r="F628" s="8" t="s">
        <v>212</v>
      </c>
      <c r="G628" s="8">
        <v>9908</v>
      </c>
      <c r="H628" s="20">
        <v>277</v>
      </c>
      <c r="I628" s="8" t="s">
        <v>1137</v>
      </c>
      <c r="J628" s="8" t="s">
        <v>214</v>
      </c>
      <c r="K628" s="24">
        <v>1528</v>
      </c>
      <c r="L628" s="9">
        <v>0</v>
      </c>
      <c r="M628" s="9">
        <v>0</v>
      </c>
      <c r="N628" s="9">
        <v>0</v>
      </c>
      <c r="O628" s="8"/>
      <c r="P628" s="9">
        <v>1528</v>
      </c>
      <c r="Q628" s="15">
        <v>7</v>
      </c>
      <c r="R628" s="9">
        <v>192</v>
      </c>
      <c r="S628" s="8" t="s">
        <v>34</v>
      </c>
      <c r="T628" s="29">
        <v>184</v>
      </c>
      <c r="U628" s="8" t="s">
        <v>10859</v>
      </c>
      <c r="V628" s="21">
        <v>45356</v>
      </c>
      <c r="W628" s="18" t="s">
        <v>8263</v>
      </c>
    </row>
    <row r="629" spans="1:23" ht="26.25" thickBot="1">
      <c r="A629" s="8" t="s">
        <v>53</v>
      </c>
      <c r="B629" s="13" t="s">
        <v>1256</v>
      </c>
      <c r="C629" s="8" t="s">
        <v>1257</v>
      </c>
      <c r="D629" s="8"/>
      <c r="E629" s="8"/>
      <c r="F629" s="8" t="s">
        <v>212</v>
      </c>
      <c r="G629" s="8"/>
      <c r="H629" s="20">
        <v>278</v>
      </c>
      <c r="I629" s="8" t="s">
        <v>463</v>
      </c>
      <c r="J629" s="8" t="s">
        <v>214</v>
      </c>
      <c r="K629" s="24">
        <v>13464</v>
      </c>
      <c r="L629" s="9">
        <v>0</v>
      </c>
      <c r="M629" s="9">
        <v>0</v>
      </c>
      <c r="N629" s="9">
        <v>0</v>
      </c>
      <c r="O629" s="8"/>
      <c r="P629" s="9">
        <v>13464</v>
      </c>
      <c r="Q629" s="15">
        <v>7</v>
      </c>
      <c r="R629" s="9">
        <v>1728</v>
      </c>
      <c r="S629" s="8" t="s">
        <v>37</v>
      </c>
      <c r="T629" s="29">
        <v>1368</v>
      </c>
      <c r="U629" s="8" t="s">
        <v>9013</v>
      </c>
      <c r="V629" s="21"/>
      <c r="W629" s="18"/>
    </row>
    <row r="630" spans="1:23" ht="26.25" thickBot="1">
      <c r="A630" s="8" t="s">
        <v>53</v>
      </c>
      <c r="B630" s="8" t="s">
        <v>1258</v>
      </c>
      <c r="C630" s="8" t="s">
        <v>1259</v>
      </c>
      <c r="D630" s="8"/>
      <c r="E630" s="8"/>
      <c r="F630" s="8" t="s">
        <v>212</v>
      </c>
      <c r="G630" s="8"/>
      <c r="H630" s="9">
        <v>279</v>
      </c>
      <c r="I630" s="8" t="s">
        <v>463</v>
      </c>
      <c r="J630" s="8" t="s">
        <v>214</v>
      </c>
      <c r="K630" s="17">
        <v>13752</v>
      </c>
      <c r="L630" s="9">
        <v>0</v>
      </c>
      <c r="M630" s="9">
        <v>0</v>
      </c>
      <c r="N630" s="9">
        <v>0</v>
      </c>
      <c r="O630" s="8"/>
      <c r="P630" s="9">
        <v>13752</v>
      </c>
      <c r="Q630" s="15">
        <v>7</v>
      </c>
      <c r="R630" s="9">
        <v>1728</v>
      </c>
      <c r="S630" s="8" t="s">
        <v>37</v>
      </c>
      <c r="T630" s="29">
        <v>1656</v>
      </c>
      <c r="U630" s="43" t="s">
        <v>1225</v>
      </c>
      <c r="V630" s="62"/>
      <c r="W630" s="8"/>
    </row>
    <row r="631" spans="1:23" ht="26.25" thickBot="1">
      <c r="A631" s="8" t="s">
        <v>53</v>
      </c>
      <c r="B631" s="8" t="s">
        <v>1260</v>
      </c>
      <c r="C631" s="8" t="s">
        <v>1261</v>
      </c>
      <c r="D631" s="8"/>
      <c r="E631" s="8"/>
      <c r="F631" s="8" t="s">
        <v>212</v>
      </c>
      <c r="G631" s="8"/>
      <c r="H631" s="9">
        <v>280</v>
      </c>
      <c r="I631" s="8" t="s">
        <v>463</v>
      </c>
      <c r="J631" s="8" t="s">
        <v>214</v>
      </c>
      <c r="K631" s="17">
        <v>15552</v>
      </c>
      <c r="L631" s="9">
        <v>0</v>
      </c>
      <c r="M631" s="9">
        <v>0</v>
      </c>
      <c r="N631" s="9">
        <v>0</v>
      </c>
      <c r="O631" s="8"/>
      <c r="P631" s="9">
        <v>15552</v>
      </c>
      <c r="Q631" s="15">
        <v>9</v>
      </c>
      <c r="R631" s="9">
        <v>1728</v>
      </c>
      <c r="S631" s="8" t="s">
        <v>37</v>
      </c>
      <c r="T631" s="29">
        <v>0</v>
      </c>
      <c r="U631" s="18" t="s">
        <v>162</v>
      </c>
      <c r="V631" s="40"/>
      <c r="W631" s="8"/>
    </row>
    <row r="632" spans="1:23" ht="26.25" thickBot="1">
      <c r="A632" s="8" t="s">
        <v>53</v>
      </c>
      <c r="B632" s="13" t="s">
        <v>1262</v>
      </c>
      <c r="C632" s="8" t="s">
        <v>1263</v>
      </c>
      <c r="D632" s="8"/>
      <c r="E632" s="8"/>
      <c r="F632" s="8" t="s">
        <v>212</v>
      </c>
      <c r="G632" s="8"/>
      <c r="H632" s="20">
        <v>281</v>
      </c>
      <c r="I632" s="8" t="s">
        <v>463</v>
      </c>
      <c r="J632" s="8" t="s">
        <v>214</v>
      </c>
      <c r="K632" s="24">
        <v>5148</v>
      </c>
      <c r="L632" s="9">
        <v>0</v>
      </c>
      <c r="M632" s="9">
        <v>0</v>
      </c>
      <c r="N632" s="9">
        <v>0</v>
      </c>
      <c r="O632" s="8"/>
      <c r="P632" s="9">
        <v>5148</v>
      </c>
      <c r="Q632" s="15">
        <v>2</v>
      </c>
      <c r="R632" s="9">
        <v>1728</v>
      </c>
      <c r="S632" s="8" t="s">
        <v>37</v>
      </c>
      <c r="T632" s="29">
        <v>1692</v>
      </c>
      <c r="U632" s="8" t="s">
        <v>8265</v>
      </c>
      <c r="V632" s="21"/>
      <c r="W632" s="18"/>
    </row>
    <row r="633" spans="1:23" ht="51.75" thickBot="1">
      <c r="A633" s="8" t="s">
        <v>53</v>
      </c>
      <c r="B633" s="8" t="s">
        <v>1264</v>
      </c>
      <c r="C633" s="8" t="s">
        <v>1265</v>
      </c>
      <c r="D633" s="8"/>
      <c r="E633" s="8"/>
      <c r="F633" s="8" t="s">
        <v>212</v>
      </c>
      <c r="G633" s="8" t="s">
        <v>1266</v>
      </c>
      <c r="H633" s="9">
        <v>282</v>
      </c>
      <c r="I633" s="8" t="s">
        <v>1137</v>
      </c>
      <c r="J633" s="8" t="s">
        <v>214</v>
      </c>
      <c r="K633" s="17">
        <v>341</v>
      </c>
      <c r="L633" s="9">
        <v>0</v>
      </c>
      <c r="M633" s="9">
        <v>0</v>
      </c>
      <c r="N633" s="9">
        <v>0</v>
      </c>
      <c r="O633" s="8"/>
      <c r="P633" s="9">
        <v>341</v>
      </c>
      <c r="Q633" s="15">
        <v>2</v>
      </c>
      <c r="R633" s="9">
        <v>144</v>
      </c>
      <c r="S633" s="8" t="s">
        <v>34</v>
      </c>
      <c r="T633" s="29">
        <v>53</v>
      </c>
      <c r="U633" s="43" t="s">
        <v>4638</v>
      </c>
      <c r="V633" s="62">
        <v>45358</v>
      </c>
      <c r="W633" s="8" t="s">
        <v>8263</v>
      </c>
    </row>
    <row r="634" spans="1:23" ht="26.25" thickBot="1">
      <c r="A634" s="8" t="s">
        <v>53</v>
      </c>
      <c r="B634" s="8" t="s">
        <v>1267</v>
      </c>
      <c r="C634" s="8" t="s">
        <v>1268</v>
      </c>
      <c r="D634" s="8"/>
      <c r="E634" s="8"/>
      <c r="F634" s="8" t="s">
        <v>212</v>
      </c>
      <c r="G634" s="8"/>
      <c r="H634" s="9">
        <v>283</v>
      </c>
      <c r="I634" s="8" t="s">
        <v>463</v>
      </c>
      <c r="J634" s="8" t="s">
        <v>214</v>
      </c>
      <c r="K634" s="17">
        <v>8568</v>
      </c>
      <c r="L634" s="9">
        <v>0</v>
      </c>
      <c r="M634" s="9">
        <v>0</v>
      </c>
      <c r="N634" s="9">
        <v>0</v>
      </c>
      <c r="O634" s="8"/>
      <c r="P634" s="9">
        <v>8568</v>
      </c>
      <c r="Q634" s="15">
        <v>4</v>
      </c>
      <c r="R634" s="9">
        <v>1728</v>
      </c>
      <c r="S634" s="8" t="s">
        <v>37</v>
      </c>
      <c r="T634" s="29">
        <v>1656</v>
      </c>
      <c r="U634" s="18" t="s">
        <v>8266</v>
      </c>
      <c r="V634" s="40"/>
      <c r="W634" s="8"/>
    </row>
    <row r="635" spans="1:23" ht="26.25" thickBot="1">
      <c r="A635" s="8" t="s">
        <v>53</v>
      </c>
      <c r="B635" s="8" t="s">
        <v>1269</v>
      </c>
      <c r="C635" s="8" t="s">
        <v>1270</v>
      </c>
      <c r="D635" s="8"/>
      <c r="E635" s="8"/>
      <c r="F635" s="8" t="s">
        <v>212</v>
      </c>
      <c r="G635" s="8"/>
      <c r="H635" s="9">
        <v>284</v>
      </c>
      <c r="I635" s="8" t="s">
        <v>463</v>
      </c>
      <c r="J635" s="8" t="s">
        <v>214</v>
      </c>
      <c r="K635" s="17">
        <v>5112</v>
      </c>
      <c r="L635" s="9">
        <v>0</v>
      </c>
      <c r="M635" s="9">
        <v>0</v>
      </c>
      <c r="N635" s="9">
        <v>0</v>
      </c>
      <c r="O635" s="8"/>
      <c r="P635" s="9">
        <v>5112</v>
      </c>
      <c r="Q635" s="15">
        <v>2</v>
      </c>
      <c r="R635" s="9">
        <v>1728</v>
      </c>
      <c r="S635" s="8" t="s">
        <v>37</v>
      </c>
      <c r="T635" s="9">
        <v>1656</v>
      </c>
      <c r="U635" s="18" t="s">
        <v>8267</v>
      </c>
      <c r="V635" s="40"/>
      <c r="W635" s="8"/>
    </row>
    <row r="636" spans="1:23" ht="26.25" thickBot="1">
      <c r="A636" s="8" t="s">
        <v>53</v>
      </c>
      <c r="B636" s="13" t="s">
        <v>1271</v>
      </c>
      <c r="C636" s="8" t="s">
        <v>1272</v>
      </c>
      <c r="D636" s="8"/>
      <c r="E636" s="8"/>
      <c r="F636" s="8" t="s">
        <v>212</v>
      </c>
      <c r="G636" s="8"/>
      <c r="H636" s="9">
        <v>285</v>
      </c>
      <c r="I636" s="8" t="s">
        <v>463</v>
      </c>
      <c r="J636" s="8" t="s">
        <v>214</v>
      </c>
      <c r="K636" s="24">
        <v>12060</v>
      </c>
      <c r="L636" s="9">
        <v>0</v>
      </c>
      <c r="M636" s="9">
        <v>0</v>
      </c>
      <c r="N636" s="9">
        <v>0</v>
      </c>
      <c r="O636" s="8"/>
      <c r="P636" s="9">
        <v>12060</v>
      </c>
      <c r="Q636" s="15">
        <v>6</v>
      </c>
      <c r="R636" s="9">
        <v>1728</v>
      </c>
      <c r="S636" s="8" t="s">
        <v>37</v>
      </c>
      <c r="T636" s="29">
        <v>1692</v>
      </c>
      <c r="U636" s="8" t="s">
        <v>8268</v>
      </c>
      <c r="V636" s="21"/>
      <c r="W636" s="18"/>
    </row>
    <row r="637" spans="1:23" ht="26.25" thickBot="1">
      <c r="A637" s="8" t="s">
        <v>53</v>
      </c>
      <c r="B637" s="8" t="s">
        <v>1273</v>
      </c>
      <c r="C637" s="8" t="s">
        <v>1274</v>
      </c>
      <c r="D637" s="8"/>
      <c r="E637" s="8"/>
      <c r="F637" s="8" t="s">
        <v>212</v>
      </c>
      <c r="G637" s="8"/>
      <c r="H637" s="9">
        <v>286</v>
      </c>
      <c r="I637" s="8" t="s">
        <v>463</v>
      </c>
      <c r="J637" s="8" t="s">
        <v>214</v>
      </c>
      <c r="K637" s="17">
        <v>8568</v>
      </c>
      <c r="L637" s="9">
        <v>0</v>
      </c>
      <c r="M637" s="9">
        <v>0</v>
      </c>
      <c r="N637" s="9">
        <v>0</v>
      </c>
      <c r="O637" s="8"/>
      <c r="P637" s="9">
        <v>8568</v>
      </c>
      <c r="Q637" s="15">
        <v>4</v>
      </c>
      <c r="R637" s="9">
        <v>1728</v>
      </c>
      <c r="S637" s="8" t="s">
        <v>37</v>
      </c>
      <c r="T637" s="29">
        <v>1656</v>
      </c>
      <c r="U637" s="18" t="s">
        <v>8266</v>
      </c>
      <c r="V637" s="40"/>
      <c r="W637" s="8"/>
    </row>
    <row r="638" spans="1:23" ht="26.25" thickBot="1">
      <c r="A638" s="8" t="s">
        <v>53</v>
      </c>
      <c r="B638" s="8" t="s">
        <v>1275</v>
      </c>
      <c r="C638" s="8" t="s">
        <v>1276</v>
      </c>
      <c r="D638" s="8"/>
      <c r="E638" s="8"/>
      <c r="F638" s="8" t="s">
        <v>212</v>
      </c>
      <c r="G638" s="8"/>
      <c r="H638" s="9">
        <v>287</v>
      </c>
      <c r="I638" s="8" t="s">
        <v>463</v>
      </c>
      <c r="J638" s="8" t="s">
        <v>214</v>
      </c>
      <c r="K638" s="17">
        <v>8124</v>
      </c>
      <c r="L638" s="9">
        <v>0</v>
      </c>
      <c r="M638" s="9">
        <v>0</v>
      </c>
      <c r="N638" s="9">
        <v>0</v>
      </c>
      <c r="O638" s="8"/>
      <c r="P638" s="9">
        <v>8124</v>
      </c>
      <c r="Q638" s="15">
        <v>4</v>
      </c>
      <c r="R638" s="9">
        <v>1728</v>
      </c>
      <c r="S638" s="8" t="s">
        <v>37</v>
      </c>
      <c r="T638" s="29">
        <v>1212</v>
      </c>
      <c r="U638" s="18" t="s">
        <v>8709</v>
      </c>
      <c r="V638" s="40"/>
      <c r="W638" s="8"/>
    </row>
    <row r="639" spans="1:23" ht="26.25" thickBot="1">
      <c r="A639" s="8" t="s">
        <v>53</v>
      </c>
      <c r="B639" s="8" t="s">
        <v>1277</v>
      </c>
      <c r="C639" s="8" t="s">
        <v>1278</v>
      </c>
      <c r="D639" s="8"/>
      <c r="E639" s="8"/>
      <c r="F639" s="8" t="s">
        <v>212</v>
      </c>
      <c r="G639" s="8"/>
      <c r="H639" s="9">
        <v>288</v>
      </c>
      <c r="I639" s="8" t="s">
        <v>463</v>
      </c>
      <c r="J639" s="8" t="s">
        <v>214</v>
      </c>
      <c r="K639" s="17">
        <v>10368</v>
      </c>
      <c r="L639" s="9">
        <v>0</v>
      </c>
      <c r="M639" s="9">
        <v>0</v>
      </c>
      <c r="N639" s="9">
        <v>0</v>
      </c>
      <c r="O639" s="8"/>
      <c r="P639" s="9">
        <v>10368</v>
      </c>
      <c r="Q639" s="15">
        <v>6</v>
      </c>
      <c r="R639" s="9">
        <v>1728</v>
      </c>
      <c r="S639" s="8" t="s">
        <v>37</v>
      </c>
      <c r="T639" s="29">
        <v>0</v>
      </c>
      <c r="U639" s="18" t="s">
        <v>161</v>
      </c>
      <c r="V639" s="40"/>
      <c r="W639" s="8"/>
    </row>
    <row r="640" spans="1:23" ht="26.25" thickBot="1">
      <c r="A640" s="8" t="s">
        <v>53</v>
      </c>
      <c r="B640" s="8" t="s">
        <v>1279</v>
      </c>
      <c r="C640" s="8" t="s">
        <v>1280</v>
      </c>
      <c r="D640" s="8"/>
      <c r="E640" s="8"/>
      <c r="F640" s="8" t="s">
        <v>212</v>
      </c>
      <c r="G640" s="8"/>
      <c r="H640" s="9">
        <v>289</v>
      </c>
      <c r="I640" s="8" t="s">
        <v>463</v>
      </c>
      <c r="J640" s="8" t="s">
        <v>214</v>
      </c>
      <c r="K640" s="17">
        <v>12060</v>
      </c>
      <c r="L640" s="9">
        <v>0</v>
      </c>
      <c r="M640" s="9">
        <v>0</v>
      </c>
      <c r="N640" s="9">
        <v>0</v>
      </c>
      <c r="O640" s="8"/>
      <c r="P640" s="9">
        <v>12060</v>
      </c>
      <c r="Q640" s="15">
        <v>6</v>
      </c>
      <c r="R640" s="9">
        <v>1728</v>
      </c>
      <c r="S640" s="8" t="s">
        <v>37</v>
      </c>
      <c r="T640" s="29">
        <v>1692</v>
      </c>
      <c r="U640" s="18" t="s">
        <v>8268</v>
      </c>
      <c r="V640" s="40"/>
      <c r="W640" s="8"/>
    </row>
    <row r="641" spans="1:23" ht="26.25" thickBot="1">
      <c r="A641" s="8" t="s">
        <v>53</v>
      </c>
      <c r="B641" s="8" t="s">
        <v>1281</v>
      </c>
      <c r="C641" s="8" t="s">
        <v>1282</v>
      </c>
      <c r="D641" s="8"/>
      <c r="E641" s="8"/>
      <c r="F641" s="8" t="s">
        <v>212</v>
      </c>
      <c r="G641" s="8"/>
      <c r="H641" s="9">
        <v>290</v>
      </c>
      <c r="I641" s="8" t="s">
        <v>463</v>
      </c>
      <c r="J641" s="8" t="s">
        <v>214</v>
      </c>
      <c r="K641" s="17">
        <v>11832</v>
      </c>
      <c r="L641" s="9">
        <v>0</v>
      </c>
      <c r="M641" s="9">
        <v>0</v>
      </c>
      <c r="N641" s="9">
        <v>0</v>
      </c>
      <c r="O641" s="8"/>
      <c r="P641" s="9">
        <v>11832</v>
      </c>
      <c r="Q641" s="15">
        <v>6</v>
      </c>
      <c r="R641" s="9">
        <v>1728</v>
      </c>
      <c r="S641" s="8" t="s">
        <v>37</v>
      </c>
      <c r="T641" s="29">
        <v>1464</v>
      </c>
      <c r="U641" s="18" t="s">
        <v>9217</v>
      </c>
      <c r="V641" s="40"/>
      <c r="W641" s="8"/>
    </row>
    <row r="642" spans="1:23" ht="26.25" thickBot="1">
      <c r="A642" s="8" t="s">
        <v>53</v>
      </c>
      <c r="B642" s="8" t="s">
        <v>1283</v>
      </c>
      <c r="C642" s="8" t="s">
        <v>1284</v>
      </c>
      <c r="D642" s="8"/>
      <c r="E642" s="8"/>
      <c r="F642" s="8" t="s">
        <v>212</v>
      </c>
      <c r="G642" s="8"/>
      <c r="H642" s="9">
        <v>291</v>
      </c>
      <c r="I642" s="8" t="s">
        <v>463</v>
      </c>
      <c r="J642" s="8" t="s">
        <v>214</v>
      </c>
      <c r="K642" s="17">
        <v>1716</v>
      </c>
      <c r="L642" s="9">
        <v>0</v>
      </c>
      <c r="M642" s="9">
        <v>0</v>
      </c>
      <c r="N642" s="9">
        <v>0</v>
      </c>
      <c r="O642" s="8"/>
      <c r="P642" s="9">
        <v>1716</v>
      </c>
      <c r="Q642" s="15">
        <v>0</v>
      </c>
      <c r="R642" s="9">
        <v>1728</v>
      </c>
      <c r="S642" s="8" t="s">
        <v>37</v>
      </c>
      <c r="T642" s="29">
        <v>1716</v>
      </c>
      <c r="U642" s="18" t="s">
        <v>1285</v>
      </c>
      <c r="V642" s="40"/>
      <c r="W642" s="8"/>
    </row>
    <row r="643" spans="1:23" ht="26.25" thickBot="1">
      <c r="A643" s="8" t="s">
        <v>53</v>
      </c>
      <c r="B643" s="13" t="s">
        <v>1286</v>
      </c>
      <c r="C643" s="8" t="s">
        <v>1287</v>
      </c>
      <c r="D643" s="8"/>
      <c r="E643" s="8"/>
      <c r="F643" s="8" t="s">
        <v>212</v>
      </c>
      <c r="G643" s="8"/>
      <c r="H643" s="9">
        <v>292</v>
      </c>
      <c r="I643" s="8" t="s">
        <v>463</v>
      </c>
      <c r="J643" s="8" t="s">
        <v>214</v>
      </c>
      <c r="K643" s="24">
        <v>13716</v>
      </c>
      <c r="L643" s="9">
        <v>0</v>
      </c>
      <c r="M643" s="9">
        <v>0</v>
      </c>
      <c r="N643" s="9">
        <v>0</v>
      </c>
      <c r="O643" s="8"/>
      <c r="P643" s="9">
        <v>13716</v>
      </c>
      <c r="Q643" s="15">
        <v>7</v>
      </c>
      <c r="R643" s="9">
        <v>1728</v>
      </c>
      <c r="S643" s="8" t="s">
        <v>37</v>
      </c>
      <c r="T643" s="29">
        <v>1620</v>
      </c>
      <c r="U643" s="8" t="s">
        <v>9504</v>
      </c>
      <c r="V643" s="21"/>
      <c r="W643" s="18"/>
    </row>
    <row r="644" spans="1:23" ht="26.25" thickBot="1">
      <c r="A644" s="8" t="s">
        <v>53</v>
      </c>
      <c r="B644" s="8" t="s">
        <v>1288</v>
      </c>
      <c r="C644" s="8" t="s">
        <v>1289</v>
      </c>
      <c r="D644" s="8"/>
      <c r="E644" s="8"/>
      <c r="F644" s="8" t="s">
        <v>212</v>
      </c>
      <c r="G644" s="8"/>
      <c r="H644" s="9">
        <v>293</v>
      </c>
      <c r="I644" s="8" t="s">
        <v>463</v>
      </c>
      <c r="J644" s="8" t="s">
        <v>214</v>
      </c>
      <c r="K644" s="17">
        <v>3168</v>
      </c>
      <c r="L644" s="9">
        <v>0</v>
      </c>
      <c r="M644" s="9">
        <v>0</v>
      </c>
      <c r="N644" s="9">
        <v>0</v>
      </c>
      <c r="O644" s="8"/>
      <c r="P644" s="9">
        <v>3168</v>
      </c>
      <c r="Q644" s="15">
        <v>1</v>
      </c>
      <c r="R644" s="9">
        <v>1728</v>
      </c>
      <c r="S644" s="8" t="s">
        <v>37</v>
      </c>
      <c r="T644" s="29">
        <v>1440</v>
      </c>
      <c r="U644" s="18" t="s">
        <v>8710</v>
      </c>
      <c r="V644" s="8"/>
      <c r="W644" s="8"/>
    </row>
    <row r="645" spans="1:23" ht="26.25" thickBot="1">
      <c r="A645" s="8" t="s">
        <v>53</v>
      </c>
      <c r="B645" s="13" t="s">
        <v>1290</v>
      </c>
      <c r="C645" s="8" t="s">
        <v>1291</v>
      </c>
      <c r="D645" s="8"/>
      <c r="E645" s="8"/>
      <c r="F645" s="8" t="s">
        <v>212</v>
      </c>
      <c r="G645" s="8"/>
      <c r="H645" s="20">
        <v>294</v>
      </c>
      <c r="I645" s="8" t="s">
        <v>463</v>
      </c>
      <c r="J645" s="8" t="s">
        <v>214</v>
      </c>
      <c r="K645" s="24">
        <v>1728</v>
      </c>
      <c r="L645" s="9">
        <v>0</v>
      </c>
      <c r="M645" s="9">
        <v>0</v>
      </c>
      <c r="N645" s="9">
        <v>0</v>
      </c>
      <c r="O645" s="8"/>
      <c r="P645" s="9">
        <v>1728</v>
      </c>
      <c r="Q645" s="15">
        <v>1</v>
      </c>
      <c r="R645" s="9">
        <v>1728</v>
      </c>
      <c r="S645" s="8" t="s">
        <v>37</v>
      </c>
      <c r="T645" s="29">
        <v>0</v>
      </c>
      <c r="U645" s="44" t="s">
        <v>102</v>
      </c>
      <c r="V645" s="46"/>
      <c r="W645" s="18"/>
    </row>
    <row r="646" spans="1:23" ht="26.25" thickBot="1">
      <c r="A646" s="8" t="s">
        <v>53</v>
      </c>
      <c r="B646" s="13" t="s">
        <v>1292</v>
      </c>
      <c r="C646" s="8" t="s">
        <v>1293</v>
      </c>
      <c r="D646" s="8"/>
      <c r="E646" s="8"/>
      <c r="F646" s="8" t="s">
        <v>212</v>
      </c>
      <c r="G646" s="8"/>
      <c r="H646" s="20">
        <v>295</v>
      </c>
      <c r="I646" s="8" t="s">
        <v>463</v>
      </c>
      <c r="J646" s="8" t="s">
        <v>214</v>
      </c>
      <c r="K646" s="24">
        <v>1728</v>
      </c>
      <c r="L646" s="9">
        <v>0</v>
      </c>
      <c r="M646" s="9">
        <v>0</v>
      </c>
      <c r="N646" s="9">
        <v>0</v>
      </c>
      <c r="O646" s="8"/>
      <c r="P646" s="9">
        <v>1728</v>
      </c>
      <c r="Q646" s="15">
        <v>1</v>
      </c>
      <c r="R646" s="9">
        <v>1728</v>
      </c>
      <c r="S646" s="8" t="s">
        <v>37</v>
      </c>
      <c r="T646" s="29">
        <v>0</v>
      </c>
      <c r="U646" s="8" t="s">
        <v>102</v>
      </c>
      <c r="V646" s="21"/>
      <c r="W646" s="18"/>
    </row>
    <row r="647" spans="1:23" ht="26.25" thickBot="1">
      <c r="A647" s="8" t="s">
        <v>53</v>
      </c>
      <c r="B647" s="13" t="s">
        <v>1294</v>
      </c>
      <c r="C647" s="8" t="s">
        <v>1295</v>
      </c>
      <c r="D647" s="8"/>
      <c r="E647" s="8"/>
      <c r="F647" s="8" t="s">
        <v>212</v>
      </c>
      <c r="G647" s="8"/>
      <c r="H647" s="20">
        <v>296</v>
      </c>
      <c r="I647" s="8" t="s">
        <v>463</v>
      </c>
      <c r="J647" s="8" t="s">
        <v>214</v>
      </c>
      <c r="K647" s="24">
        <v>32832</v>
      </c>
      <c r="L647" s="9">
        <v>0</v>
      </c>
      <c r="M647" s="9">
        <v>0</v>
      </c>
      <c r="N647" s="9">
        <v>0</v>
      </c>
      <c r="O647" s="8"/>
      <c r="P647" s="9">
        <v>32832</v>
      </c>
      <c r="Q647" s="15">
        <v>19</v>
      </c>
      <c r="R647" s="9">
        <v>1728</v>
      </c>
      <c r="S647" s="8" t="s">
        <v>37</v>
      </c>
      <c r="T647" s="29">
        <v>0</v>
      </c>
      <c r="U647" s="8" t="s">
        <v>1296</v>
      </c>
      <c r="V647" s="21"/>
      <c r="W647" s="18"/>
    </row>
    <row r="648" spans="1:23" ht="26.25" thickBot="1">
      <c r="A648" s="8" t="s">
        <v>53</v>
      </c>
      <c r="B648" s="8" t="s">
        <v>1297</v>
      </c>
      <c r="C648" s="8" t="s">
        <v>1298</v>
      </c>
      <c r="D648" s="8"/>
      <c r="E648" s="8"/>
      <c r="F648" s="8" t="s">
        <v>212</v>
      </c>
      <c r="G648" s="8"/>
      <c r="H648" s="9">
        <v>297</v>
      </c>
      <c r="I648" s="8" t="s">
        <v>463</v>
      </c>
      <c r="J648" s="8" t="s">
        <v>214</v>
      </c>
      <c r="K648" s="17">
        <v>31104</v>
      </c>
      <c r="L648" s="9">
        <v>0</v>
      </c>
      <c r="M648" s="9">
        <v>0</v>
      </c>
      <c r="N648" s="9">
        <v>0</v>
      </c>
      <c r="O648" s="8"/>
      <c r="P648" s="9">
        <v>31104</v>
      </c>
      <c r="Q648" s="15">
        <v>18</v>
      </c>
      <c r="R648" s="9">
        <v>1728</v>
      </c>
      <c r="S648" s="8" t="s">
        <v>37</v>
      </c>
      <c r="T648" s="29">
        <v>0</v>
      </c>
      <c r="U648" s="18" t="s">
        <v>172</v>
      </c>
      <c r="V648" s="40"/>
      <c r="W648" s="8"/>
    </row>
    <row r="649" spans="1:23" ht="26.25" thickBot="1">
      <c r="A649" s="8" t="s">
        <v>53</v>
      </c>
      <c r="B649" s="13" t="s">
        <v>1299</v>
      </c>
      <c r="C649" s="8" t="s">
        <v>1300</v>
      </c>
      <c r="D649" s="8"/>
      <c r="E649" s="8"/>
      <c r="F649" s="8" t="s">
        <v>212</v>
      </c>
      <c r="G649" s="8"/>
      <c r="H649" s="20">
        <v>298</v>
      </c>
      <c r="I649" s="8" t="s">
        <v>463</v>
      </c>
      <c r="J649" s="8" t="s">
        <v>214</v>
      </c>
      <c r="K649" s="24">
        <v>31104</v>
      </c>
      <c r="L649" s="9">
        <v>0</v>
      </c>
      <c r="M649" s="9">
        <v>0</v>
      </c>
      <c r="N649" s="9">
        <v>0</v>
      </c>
      <c r="O649" s="8"/>
      <c r="P649" s="9">
        <v>31104</v>
      </c>
      <c r="Q649" s="15">
        <v>18</v>
      </c>
      <c r="R649" s="9">
        <v>1728</v>
      </c>
      <c r="S649" s="8" t="s">
        <v>37</v>
      </c>
      <c r="T649" s="29">
        <v>0</v>
      </c>
      <c r="U649" s="8" t="s">
        <v>172</v>
      </c>
      <c r="V649" s="21"/>
      <c r="W649" s="18"/>
    </row>
    <row r="650" spans="1:23" ht="26.25" thickBot="1">
      <c r="A650" s="8" t="s">
        <v>53</v>
      </c>
      <c r="B650" s="8" t="s">
        <v>1301</v>
      </c>
      <c r="C650" s="8" t="s">
        <v>1302</v>
      </c>
      <c r="D650" s="8"/>
      <c r="E650" s="8"/>
      <c r="F650" s="8" t="s">
        <v>212</v>
      </c>
      <c r="G650" s="8"/>
      <c r="H650" s="9">
        <v>299</v>
      </c>
      <c r="I650" s="8" t="s">
        <v>463</v>
      </c>
      <c r="J650" s="8" t="s">
        <v>214</v>
      </c>
      <c r="K650" s="17">
        <v>29376</v>
      </c>
      <c r="L650" s="9">
        <v>0</v>
      </c>
      <c r="M650" s="9">
        <v>0</v>
      </c>
      <c r="N650" s="9">
        <v>0</v>
      </c>
      <c r="O650" s="8"/>
      <c r="P650" s="9">
        <v>29376</v>
      </c>
      <c r="Q650" s="15">
        <v>17</v>
      </c>
      <c r="R650" s="9">
        <v>1728</v>
      </c>
      <c r="S650" s="8" t="s">
        <v>37</v>
      </c>
      <c r="T650" s="29">
        <v>0</v>
      </c>
      <c r="U650" s="18" t="s">
        <v>471</v>
      </c>
      <c r="V650" s="40"/>
      <c r="W650" s="8"/>
    </row>
    <row r="651" spans="1:23" ht="51.75" thickBot="1">
      <c r="A651" s="8" t="s">
        <v>53</v>
      </c>
      <c r="B651" s="8" t="s">
        <v>1303</v>
      </c>
      <c r="C651" s="8" t="s">
        <v>1304</v>
      </c>
      <c r="D651" s="8"/>
      <c r="E651" s="8"/>
      <c r="F651" s="8" t="s">
        <v>212</v>
      </c>
      <c r="G651" s="8" t="s">
        <v>1305</v>
      </c>
      <c r="H651" s="9">
        <v>300</v>
      </c>
      <c r="I651" s="8" t="s">
        <v>420</v>
      </c>
      <c r="J651" s="8" t="s">
        <v>214</v>
      </c>
      <c r="K651" s="17">
        <v>2128</v>
      </c>
      <c r="L651" s="9">
        <v>0</v>
      </c>
      <c r="M651" s="9">
        <v>0</v>
      </c>
      <c r="N651" s="9">
        <v>0</v>
      </c>
      <c r="O651" s="8"/>
      <c r="P651" s="9">
        <v>2128</v>
      </c>
      <c r="Q651" s="15">
        <v>11</v>
      </c>
      <c r="R651" s="9">
        <v>192</v>
      </c>
      <c r="S651" s="8" t="s">
        <v>34</v>
      </c>
      <c r="T651" s="29">
        <v>16</v>
      </c>
      <c r="U651" s="43" t="s">
        <v>10613</v>
      </c>
      <c r="V651" s="42">
        <v>45356</v>
      </c>
      <c r="W651" s="8" t="s">
        <v>10614</v>
      </c>
    </row>
    <row r="652" spans="1:23" ht="39" thickBot="1">
      <c r="A652" s="8" t="s">
        <v>53</v>
      </c>
      <c r="B652" s="8" t="s">
        <v>1306</v>
      </c>
      <c r="C652" s="8" t="s">
        <v>1307</v>
      </c>
      <c r="D652" s="8"/>
      <c r="E652" s="8"/>
      <c r="F652" s="8" t="s">
        <v>212</v>
      </c>
      <c r="G652" s="8" t="s">
        <v>1308</v>
      </c>
      <c r="H652" s="9">
        <v>301</v>
      </c>
      <c r="I652" s="8" t="s">
        <v>420</v>
      </c>
      <c r="J652" s="8" t="s">
        <v>214</v>
      </c>
      <c r="K652" s="17">
        <v>2462</v>
      </c>
      <c r="L652" s="9">
        <v>0</v>
      </c>
      <c r="M652" s="9">
        <v>0</v>
      </c>
      <c r="N652" s="9">
        <v>0</v>
      </c>
      <c r="O652" s="8"/>
      <c r="P652" s="9">
        <v>2462</v>
      </c>
      <c r="Q652" s="15">
        <v>12</v>
      </c>
      <c r="R652" s="9">
        <v>192</v>
      </c>
      <c r="S652" s="8" t="s">
        <v>34</v>
      </c>
      <c r="T652" s="29">
        <v>158</v>
      </c>
      <c r="U652" s="18" t="s">
        <v>10615</v>
      </c>
      <c r="V652" s="40">
        <v>45356</v>
      </c>
      <c r="W652" s="8" t="s">
        <v>10616</v>
      </c>
    </row>
    <row r="653" spans="1:23" ht="51.75" thickBot="1">
      <c r="A653" s="8" t="s">
        <v>53</v>
      </c>
      <c r="B653" s="8" t="s">
        <v>1309</v>
      </c>
      <c r="C653" s="8" t="s">
        <v>1310</v>
      </c>
      <c r="D653" s="8"/>
      <c r="E653" s="8"/>
      <c r="F653" s="8" t="s">
        <v>212</v>
      </c>
      <c r="G653" s="8" t="s">
        <v>1311</v>
      </c>
      <c r="H653" s="9">
        <v>302</v>
      </c>
      <c r="I653" s="8" t="s">
        <v>420</v>
      </c>
      <c r="J653" s="8" t="s">
        <v>214</v>
      </c>
      <c r="K653" s="17">
        <v>2501</v>
      </c>
      <c r="L653" s="9">
        <v>0</v>
      </c>
      <c r="M653" s="9">
        <v>0</v>
      </c>
      <c r="N653" s="9">
        <v>0</v>
      </c>
      <c r="O653" s="8"/>
      <c r="P653" s="9">
        <v>2501</v>
      </c>
      <c r="Q653" s="15">
        <v>13</v>
      </c>
      <c r="R653" s="9">
        <v>192</v>
      </c>
      <c r="S653" s="8" t="s">
        <v>34</v>
      </c>
      <c r="T653" s="29">
        <v>5</v>
      </c>
      <c r="U653" s="43" t="s">
        <v>10374</v>
      </c>
      <c r="V653" s="42">
        <v>45370</v>
      </c>
      <c r="W653" s="8" t="s">
        <v>10614</v>
      </c>
    </row>
    <row r="654" spans="1:23" ht="13.5" thickBot="1">
      <c r="A654" s="8" t="s">
        <v>53</v>
      </c>
      <c r="B654" s="13" t="s">
        <v>1312</v>
      </c>
      <c r="C654" s="8" t="s">
        <v>1313</v>
      </c>
      <c r="D654" s="8"/>
      <c r="E654" s="8"/>
      <c r="F654" s="8" t="s">
        <v>212</v>
      </c>
      <c r="G654" s="8" t="s">
        <v>1314</v>
      </c>
      <c r="H654" s="20">
        <v>303</v>
      </c>
      <c r="I654" s="8" t="s">
        <v>420</v>
      </c>
      <c r="J654" s="8" t="s">
        <v>214</v>
      </c>
      <c r="K654" s="24">
        <v>941</v>
      </c>
      <c r="L654" s="9">
        <v>0</v>
      </c>
      <c r="M654" s="9">
        <v>0</v>
      </c>
      <c r="N654" s="9">
        <v>0</v>
      </c>
      <c r="O654" s="8"/>
      <c r="P654" s="9">
        <v>941</v>
      </c>
      <c r="Q654" s="15">
        <v>4</v>
      </c>
      <c r="R654" s="9">
        <v>192</v>
      </c>
      <c r="S654" s="8" t="s">
        <v>34</v>
      </c>
      <c r="T654" s="29">
        <v>173</v>
      </c>
      <c r="U654" s="8" t="s">
        <v>10617</v>
      </c>
      <c r="V654" s="21">
        <v>45370</v>
      </c>
      <c r="W654" s="18" t="s">
        <v>10616</v>
      </c>
    </row>
    <row r="655" spans="1:23" ht="51.75" thickBot="1">
      <c r="A655" s="8" t="s">
        <v>53</v>
      </c>
      <c r="B655" s="8" t="s">
        <v>1315</v>
      </c>
      <c r="C655" s="8" t="s">
        <v>1316</v>
      </c>
      <c r="D655" s="8"/>
      <c r="E655" s="8"/>
      <c r="F655" s="8" t="s">
        <v>212</v>
      </c>
      <c r="G655" s="8" t="s">
        <v>1317</v>
      </c>
      <c r="H655" s="9">
        <v>304</v>
      </c>
      <c r="I655" s="8" t="s">
        <v>420</v>
      </c>
      <c r="J655" s="8" t="s">
        <v>214</v>
      </c>
      <c r="K655" s="17">
        <v>2146</v>
      </c>
      <c r="L655" s="9">
        <v>0</v>
      </c>
      <c r="M655" s="9">
        <v>0</v>
      </c>
      <c r="N655" s="9">
        <v>0</v>
      </c>
      <c r="O655" s="8"/>
      <c r="P655" s="9">
        <v>2146</v>
      </c>
      <c r="Q655" s="15">
        <v>11</v>
      </c>
      <c r="R655" s="9">
        <v>192</v>
      </c>
      <c r="S655" s="8" t="s">
        <v>34</v>
      </c>
      <c r="T655" s="29">
        <v>34</v>
      </c>
      <c r="U655" s="18" t="s">
        <v>10618</v>
      </c>
      <c r="V655" s="40">
        <v>45356</v>
      </c>
      <c r="W655" s="8" t="s">
        <v>10614</v>
      </c>
    </row>
    <row r="656" spans="1:23" ht="51.75" thickBot="1">
      <c r="A656" s="8" t="s">
        <v>53</v>
      </c>
      <c r="B656" s="8" t="s">
        <v>1318</v>
      </c>
      <c r="C656" s="8" t="s">
        <v>1319</v>
      </c>
      <c r="D656" s="8"/>
      <c r="E656" s="8"/>
      <c r="F656" s="8" t="s">
        <v>212</v>
      </c>
      <c r="G656" s="8" t="s">
        <v>10619</v>
      </c>
      <c r="H656" s="9">
        <v>305</v>
      </c>
      <c r="I656" s="8" t="s">
        <v>420</v>
      </c>
      <c r="J656" s="8" t="s">
        <v>214</v>
      </c>
      <c r="K656" s="17">
        <v>2880</v>
      </c>
      <c r="L656" s="9">
        <v>0</v>
      </c>
      <c r="M656" s="9">
        <v>0</v>
      </c>
      <c r="N656" s="9">
        <v>0</v>
      </c>
      <c r="O656" s="8"/>
      <c r="P656" s="9">
        <v>2880</v>
      </c>
      <c r="Q656" s="15">
        <v>15</v>
      </c>
      <c r="R656" s="9">
        <v>192</v>
      </c>
      <c r="S656" s="8" t="s">
        <v>34</v>
      </c>
      <c r="T656" s="29">
        <v>0</v>
      </c>
      <c r="U656" s="18" t="s">
        <v>858</v>
      </c>
      <c r="V656" s="40">
        <v>45513</v>
      </c>
      <c r="W656" s="8" t="s">
        <v>10614</v>
      </c>
    </row>
    <row r="657" spans="1:23" ht="51.75" thickBot="1">
      <c r="A657" s="8" t="s">
        <v>53</v>
      </c>
      <c r="B657" s="8" t="s">
        <v>1320</v>
      </c>
      <c r="C657" s="8" t="s">
        <v>1321</v>
      </c>
      <c r="D657" s="8"/>
      <c r="E657" s="8"/>
      <c r="F657" s="8" t="s">
        <v>212</v>
      </c>
      <c r="G657" s="8" t="s">
        <v>10620</v>
      </c>
      <c r="H657" s="9">
        <v>306</v>
      </c>
      <c r="I657" s="8" t="s">
        <v>420</v>
      </c>
      <c r="J657" s="8" t="s">
        <v>214</v>
      </c>
      <c r="K657" s="17">
        <v>2304</v>
      </c>
      <c r="L657" s="9">
        <v>0</v>
      </c>
      <c r="M657" s="9">
        <v>0</v>
      </c>
      <c r="N657" s="9">
        <v>0</v>
      </c>
      <c r="O657" s="8"/>
      <c r="P657" s="9">
        <v>2304</v>
      </c>
      <c r="Q657" s="15">
        <v>12</v>
      </c>
      <c r="R657" s="9">
        <v>192</v>
      </c>
      <c r="S657" s="8" t="s">
        <v>34</v>
      </c>
      <c r="T657" s="29">
        <v>0</v>
      </c>
      <c r="U657" s="18" t="s">
        <v>305</v>
      </c>
      <c r="V657" s="40">
        <v>45513</v>
      </c>
      <c r="W657" s="8" t="s">
        <v>10614</v>
      </c>
    </row>
    <row r="658" spans="1:23" ht="51.75" thickBot="1">
      <c r="A658" s="8" t="s">
        <v>53</v>
      </c>
      <c r="B658" s="8" t="s">
        <v>1323</v>
      </c>
      <c r="C658" s="8" t="s">
        <v>1324</v>
      </c>
      <c r="D658" s="8"/>
      <c r="E658" s="8"/>
      <c r="F658" s="8" t="s">
        <v>212</v>
      </c>
      <c r="G658" s="8" t="s">
        <v>10621</v>
      </c>
      <c r="H658" s="9">
        <v>307</v>
      </c>
      <c r="I658" s="8" t="s">
        <v>420</v>
      </c>
      <c r="J658" s="8" t="s">
        <v>214</v>
      </c>
      <c r="K658" s="17">
        <v>2304</v>
      </c>
      <c r="L658" s="9">
        <v>0</v>
      </c>
      <c r="M658" s="9">
        <v>0</v>
      </c>
      <c r="N658" s="9">
        <v>0</v>
      </c>
      <c r="O658" s="8"/>
      <c r="P658" s="9">
        <v>2304</v>
      </c>
      <c r="Q658" s="15">
        <v>12</v>
      </c>
      <c r="R658" s="9">
        <v>192</v>
      </c>
      <c r="S658" s="8" t="s">
        <v>34</v>
      </c>
      <c r="T658" s="29">
        <v>0</v>
      </c>
      <c r="U658" s="18" t="s">
        <v>305</v>
      </c>
      <c r="V658" s="40">
        <v>45513</v>
      </c>
      <c r="W658" s="8" t="s">
        <v>10614</v>
      </c>
    </row>
    <row r="659" spans="1:23" ht="51.75" thickBot="1">
      <c r="A659" s="8" t="s">
        <v>53</v>
      </c>
      <c r="B659" s="8" t="s">
        <v>1325</v>
      </c>
      <c r="C659" s="8" t="s">
        <v>1326</v>
      </c>
      <c r="D659" s="8"/>
      <c r="E659" s="8" t="s">
        <v>59</v>
      </c>
      <c r="F659" s="8" t="s">
        <v>212</v>
      </c>
      <c r="G659" s="8" t="s">
        <v>1327</v>
      </c>
      <c r="H659" s="9">
        <v>308</v>
      </c>
      <c r="I659" s="8" t="s">
        <v>434</v>
      </c>
      <c r="J659" s="8" t="s">
        <v>214</v>
      </c>
      <c r="K659" s="17">
        <v>3233</v>
      </c>
      <c r="L659" s="9">
        <v>0</v>
      </c>
      <c r="M659" s="9">
        <v>0</v>
      </c>
      <c r="N659" s="9">
        <v>0</v>
      </c>
      <c r="O659" s="8"/>
      <c r="P659" s="9">
        <v>3233</v>
      </c>
      <c r="Q659" s="15">
        <v>22</v>
      </c>
      <c r="R659" s="9">
        <v>144</v>
      </c>
      <c r="S659" s="8" t="s">
        <v>34</v>
      </c>
      <c r="T659" s="29">
        <v>65</v>
      </c>
      <c r="U659" s="18" t="s">
        <v>12201</v>
      </c>
      <c r="V659" s="8">
        <v>45365</v>
      </c>
      <c r="W659" s="8" t="s">
        <v>8263</v>
      </c>
    </row>
    <row r="660" spans="1:23" ht="51.75" thickBot="1">
      <c r="A660" s="8" t="s">
        <v>53</v>
      </c>
      <c r="B660" s="8" t="s">
        <v>1328</v>
      </c>
      <c r="C660" s="8" t="s">
        <v>1329</v>
      </c>
      <c r="D660" s="8"/>
      <c r="E660" s="8" t="s">
        <v>59</v>
      </c>
      <c r="F660" s="8" t="s">
        <v>212</v>
      </c>
      <c r="G660" s="8" t="s">
        <v>1327</v>
      </c>
      <c r="H660" s="9">
        <v>309</v>
      </c>
      <c r="I660" s="8" t="s">
        <v>1330</v>
      </c>
      <c r="J660" s="8" t="s">
        <v>214</v>
      </c>
      <c r="K660" s="17">
        <v>2528.5</v>
      </c>
      <c r="L660" s="9">
        <v>0</v>
      </c>
      <c r="M660" s="9">
        <v>0</v>
      </c>
      <c r="N660" s="9">
        <v>0</v>
      </c>
      <c r="O660" s="8"/>
      <c r="P660" s="9">
        <v>2528.5</v>
      </c>
      <c r="Q660" s="15">
        <v>17</v>
      </c>
      <c r="R660" s="9">
        <v>144</v>
      </c>
      <c r="S660" s="8" t="s">
        <v>34</v>
      </c>
      <c r="T660" s="29">
        <v>81</v>
      </c>
      <c r="U660" s="18" t="s">
        <v>12202</v>
      </c>
      <c r="V660" s="40">
        <v>45365</v>
      </c>
      <c r="W660" s="8" t="s">
        <v>8263</v>
      </c>
    </row>
    <row r="661" spans="1:23" ht="51.75" thickBot="1">
      <c r="A661" s="8" t="s">
        <v>53</v>
      </c>
      <c r="B661" s="8" t="s">
        <v>1331</v>
      </c>
      <c r="C661" s="8" t="s">
        <v>8711</v>
      </c>
      <c r="D661" s="8"/>
      <c r="E661" s="8"/>
      <c r="F661" s="8" t="s">
        <v>36</v>
      </c>
      <c r="G661" s="8"/>
      <c r="H661" s="9">
        <v>310</v>
      </c>
      <c r="I661" s="8"/>
      <c r="J661" s="8" t="s">
        <v>78</v>
      </c>
      <c r="K661" s="17">
        <v>81</v>
      </c>
      <c r="L661" s="9">
        <v>0</v>
      </c>
      <c r="M661" s="9">
        <v>0</v>
      </c>
      <c r="N661" s="9">
        <v>0</v>
      </c>
      <c r="O661" s="8"/>
      <c r="P661" s="9">
        <v>81</v>
      </c>
      <c r="Q661" s="15">
        <v>0</v>
      </c>
      <c r="R661" s="9" t="s">
        <v>62</v>
      </c>
      <c r="S661" s="8" t="s">
        <v>34</v>
      </c>
      <c r="T661" s="29">
        <v>81</v>
      </c>
      <c r="U661" s="18" t="s">
        <v>9218</v>
      </c>
      <c r="V661" s="40">
        <v>45366</v>
      </c>
      <c r="W661" s="8" t="s">
        <v>8263</v>
      </c>
    </row>
    <row r="662" spans="1:23" ht="51.75" thickBot="1">
      <c r="A662" s="8" t="s">
        <v>53</v>
      </c>
      <c r="B662" s="8" t="s">
        <v>1332</v>
      </c>
      <c r="C662" s="8" t="s">
        <v>1333</v>
      </c>
      <c r="D662" s="8"/>
      <c r="E662" s="8" t="s">
        <v>58</v>
      </c>
      <c r="F662" s="8" t="s">
        <v>212</v>
      </c>
      <c r="G662" s="8" t="s">
        <v>1334</v>
      </c>
      <c r="H662" s="9">
        <v>311</v>
      </c>
      <c r="I662" s="8" t="s">
        <v>463</v>
      </c>
      <c r="J662" s="8" t="s">
        <v>214</v>
      </c>
      <c r="K662" s="17">
        <v>1192</v>
      </c>
      <c r="L662" s="9">
        <v>0</v>
      </c>
      <c r="M662" s="9">
        <v>0</v>
      </c>
      <c r="N662" s="9">
        <v>0</v>
      </c>
      <c r="O662" s="8"/>
      <c r="P662" s="9">
        <v>1192</v>
      </c>
      <c r="Q662" s="15">
        <v>8</v>
      </c>
      <c r="R662" s="9">
        <v>144</v>
      </c>
      <c r="S662" s="8" t="s">
        <v>34</v>
      </c>
      <c r="T662" s="29">
        <v>40</v>
      </c>
      <c r="U662" s="18" t="s">
        <v>8250</v>
      </c>
      <c r="V662" s="40">
        <v>45372</v>
      </c>
      <c r="W662" s="8" t="s">
        <v>8263</v>
      </c>
    </row>
    <row r="663" spans="1:23" ht="13.5" thickBot="1">
      <c r="A663" s="8" t="s">
        <v>53</v>
      </c>
      <c r="B663" s="8" t="s">
        <v>1335</v>
      </c>
      <c r="C663" s="8" t="s">
        <v>1336</v>
      </c>
      <c r="D663" s="8"/>
      <c r="E663" s="8"/>
      <c r="F663" s="8" t="s">
        <v>212</v>
      </c>
      <c r="G663" s="8"/>
      <c r="H663" s="9">
        <v>312</v>
      </c>
      <c r="I663" s="8" t="s">
        <v>434</v>
      </c>
      <c r="J663" s="8" t="s">
        <v>214</v>
      </c>
      <c r="K663" s="17">
        <v>5472</v>
      </c>
      <c r="L663" s="9">
        <v>0</v>
      </c>
      <c r="M663" s="9">
        <v>0</v>
      </c>
      <c r="N663" s="9">
        <v>0</v>
      </c>
      <c r="O663" s="8"/>
      <c r="P663" s="9">
        <v>5472</v>
      </c>
      <c r="Q663" s="15">
        <v>6</v>
      </c>
      <c r="R663" s="9">
        <v>864</v>
      </c>
      <c r="S663" s="8" t="s">
        <v>37</v>
      </c>
      <c r="T663" s="9">
        <v>288</v>
      </c>
      <c r="U663" s="18" t="s">
        <v>10622</v>
      </c>
      <c r="V663" s="40"/>
      <c r="W663" s="8"/>
    </row>
    <row r="664" spans="1:23" ht="26.25" thickBot="1">
      <c r="A664" s="8" t="s">
        <v>53</v>
      </c>
      <c r="B664" s="8" t="s">
        <v>1337</v>
      </c>
      <c r="C664" s="8" t="s">
        <v>1338</v>
      </c>
      <c r="D664" s="8"/>
      <c r="E664" s="8"/>
      <c r="F664" s="8" t="s">
        <v>212</v>
      </c>
      <c r="G664" s="8"/>
      <c r="H664" s="9">
        <v>313</v>
      </c>
      <c r="I664" s="8" t="s">
        <v>213</v>
      </c>
      <c r="J664" s="8" t="s">
        <v>214</v>
      </c>
      <c r="K664" s="17">
        <v>200</v>
      </c>
      <c r="L664" s="9">
        <v>0</v>
      </c>
      <c r="M664" s="9">
        <v>0</v>
      </c>
      <c r="N664" s="9">
        <v>0</v>
      </c>
      <c r="O664" s="8"/>
      <c r="P664" s="9">
        <v>200</v>
      </c>
      <c r="Q664" s="15">
        <v>1</v>
      </c>
      <c r="R664" s="9">
        <v>200</v>
      </c>
      <c r="S664" s="8" t="s">
        <v>37</v>
      </c>
      <c r="T664" s="29">
        <v>0</v>
      </c>
      <c r="U664" s="18" t="s">
        <v>102</v>
      </c>
      <c r="V664" s="40"/>
      <c r="W664" s="8"/>
    </row>
    <row r="665" spans="1:23" ht="13.5" thickBot="1">
      <c r="A665" s="8" t="s">
        <v>53</v>
      </c>
      <c r="B665" s="8" t="s">
        <v>1339</v>
      </c>
      <c r="C665" s="8" t="s">
        <v>1340</v>
      </c>
      <c r="D665" s="8"/>
      <c r="E665" s="8" t="s">
        <v>1341</v>
      </c>
      <c r="F665" s="8" t="s">
        <v>36</v>
      </c>
      <c r="G665" s="8">
        <v>13</v>
      </c>
      <c r="H665" s="9">
        <v>314</v>
      </c>
      <c r="I665" s="8"/>
      <c r="J665" s="8" t="s">
        <v>78</v>
      </c>
      <c r="K665" s="17">
        <v>144</v>
      </c>
      <c r="L665" s="9">
        <v>0</v>
      </c>
      <c r="M665" s="9">
        <v>0</v>
      </c>
      <c r="N665" s="9">
        <v>0</v>
      </c>
      <c r="O665" s="8"/>
      <c r="P665" s="9">
        <v>144</v>
      </c>
      <c r="Q665" s="15">
        <v>1</v>
      </c>
      <c r="R665" s="9">
        <v>144</v>
      </c>
      <c r="S665" s="8" t="s">
        <v>34</v>
      </c>
      <c r="T665" s="29">
        <v>0</v>
      </c>
      <c r="U665" s="18" t="s">
        <v>35</v>
      </c>
      <c r="V665" s="40"/>
      <c r="W665" s="8"/>
    </row>
    <row r="666" spans="1:23" ht="13.5" thickBot="1">
      <c r="A666" s="8" t="s">
        <v>53</v>
      </c>
      <c r="B666" s="8" t="s">
        <v>1342</v>
      </c>
      <c r="C666" s="8" t="s">
        <v>1343</v>
      </c>
      <c r="D666" s="8"/>
      <c r="E666" s="8" t="s">
        <v>1344</v>
      </c>
      <c r="F666" s="8" t="s">
        <v>36</v>
      </c>
      <c r="G666" s="8">
        <v>1890</v>
      </c>
      <c r="H666" s="9">
        <v>315</v>
      </c>
      <c r="I666" s="8"/>
      <c r="J666" s="8" t="s">
        <v>78</v>
      </c>
      <c r="K666" s="17">
        <v>54</v>
      </c>
      <c r="L666" s="9">
        <v>0</v>
      </c>
      <c r="M666" s="9">
        <v>0</v>
      </c>
      <c r="N666" s="9">
        <v>0</v>
      </c>
      <c r="O666" s="8"/>
      <c r="P666" s="9">
        <v>54</v>
      </c>
      <c r="Q666" s="15">
        <v>3</v>
      </c>
      <c r="R666" s="9">
        <v>18</v>
      </c>
      <c r="S666" s="8" t="s">
        <v>40</v>
      </c>
      <c r="T666" s="29">
        <v>0</v>
      </c>
      <c r="U666" s="18" t="s">
        <v>187</v>
      </c>
      <c r="V666" s="40"/>
      <c r="W666" s="8"/>
    </row>
    <row r="667" spans="1:23" ht="13.5" thickBot="1">
      <c r="A667" s="8" t="s">
        <v>53</v>
      </c>
      <c r="B667" s="8" t="s">
        <v>1345</v>
      </c>
      <c r="C667" s="8" t="s">
        <v>1346</v>
      </c>
      <c r="D667" s="8"/>
      <c r="E667" s="8" t="s">
        <v>1347</v>
      </c>
      <c r="F667" s="8" t="s">
        <v>36</v>
      </c>
      <c r="G667" s="8">
        <v>218</v>
      </c>
      <c r="H667" s="9">
        <v>316</v>
      </c>
      <c r="I667" s="8"/>
      <c r="J667" s="8" t="s">
        <v>78</v>
      </c>
      <c r="K667" s="17">
        <v>278</v>
      </c>
      <c r="L667" s="9">
        <v>0</v>
      </c>
      <c r="M667" s="9">
        <v>0</v>
      </c>
      <c r="N667" s="9">
        <v>0</v>
      </c>
      <c r="O667" s="8"/>
      <c r="P667" s="9">
        <v>278</v>
      </c>
      <c r="Q667" s="15">
        <v>1</v>
      </c>
      <c r="R667" s="9">
        <v>144</v>
      </c>
      <c r="S667" s="8" t="s">
        <v>34</v>
      </c>
      <c r="T667" s="29">
        <v>134</v>
      </c>
      <c r="U667" s="18" t="s">
        <v>1348</v>
      </c>
      <c r="V667" s="40"/>
      <c r="W667" s="8"/>
    </row>
    <row r="668" spans="1:23" ht="13.5" thickBot="1">
      <c r="A668" s="8" t="s">
        <v>53</v>
      </c>
      <c r="B668" s="8" t="s">
        <v>1349</v>
      </c>
      <c r="C668" s="8" t="s">
        <v>1350</v>
      </c>
      <c r="D668" s="8"/>
      <c r="E668" s="8"/>
      <c r="F668" s="8" t="s">
        <v>36</v>
      </c>
      <c r="G668" s="8">
        <v>313</v>
      </c>
      <c r="H668" s="9">
        <v>317</v>
      </c>
      <c r="I668" s="8"/>
      <c r="J668" s="8" t="s">
        <v>78</v>
      </c>
      <c r="K668" s="17">
        <v>192</v>
      </c>
      <c r="L668" s="9">
        <v>0</v>
      </c>
      <c r="M668" s="9">
        <v>0</v>
      </c>
      <c r="N668" s="9">
        <v>0</v>
      </c>
      <c r="O668" s="8"/>
      <c r="P668" s="9">
        <v>192</v>
      </c>
      <c r="Q668" s="15">
        <v>1</v>
      </c>
      <c r="R668" s="9">
        <v>192</v>
      </c>
      <c r="S668" s="8" t="s">
        <v>34</v>
      </c>
      <c r="T668" s="29">
        <v>0</v>
      </c>
      <c r="U668" s="18" t="s">
        <v>35</v>
      </c>
      <c r="V668" s="40"/>
      <c r="W668" s="8"/>
    </row>
    <row r="669" spans="1:23" ht="13.5" thickBot="1">
      <c r="A669" s="8" t="s">
        <v>53</v>
      </c>
      <c r="B669" s="8" t="s">
        <v>1351</v>
      </c>
      <c r="C669" s="8" t="s">
        <v>1352</v>
      </c>
      <c r="D669" s="8"/>
      <c r="E669" s="8"/>
      <c r="F669" s="8" t="s">
        <v>36</v>
      </c>
      <c r="G669" s="8">
        <v>908</v>
      </c>
      <c r="H669" s="9">
        <v>318</v>
      </c>
      <c r="I669" s="8"/>
      <c r="J669" s="8" t="s">
        <v>78</v>
      </c>
      <c r="K669" s="17">
        <v>240</v>
      </c>
      <c r="L669" s="9">
        <v>0</v>
      </c>
      <c r="M669" s="9">
        <v>0</v>
      </c>
      <c r="N669" s="9">
        <v>0</v>
      </c>
      <c r="O669" s="8"/>
      <c r="P669" s="9">
        <v>240</v>
      </c>
      <c r="Q669" s="15">
        <v>6</v>
      </c>
      <c r="R669" s="9">
        <v>40</v>
      </c>
      <c r="S669" s="8" t="s">
        <v>40</v>
      </c>
      <c r="T669" s="29">
        <v>0</v>
      </c>
      <c r="U669" s="18" t="s">
        <v>992</v>
      </c>
      <c r="V669" s="40"/>
      <c r="W669" s="8"/>
    </row>
    <row r="670" spans="1:23" ht="13.5" thickBot="1">
      <c r="A670" s="8" t="s">
        <v>53</v>
      </c>
      <c r="B670" s="8" t="s">
        <v>1353</v>
      </c>
      <c r="C670" s="8" t="s">
        <v>1354</v>
      </c>
      <c r="D670" s="8"/>
      <c r="E670" s="8" t="s">
        <v>1355</v>
      </c>
      <c r="F670" s="8" t="s">
        <v>36</v>
      </c>
      <c r="G670" s="8">
        <v>910</v>
      </c>
      <c r="H670" s="9">
        <v>319</v>
      </c>
      <c r="I670" s="8"/>
      <c r="J670" s="8" t="s">
        <v>78</v>
      </c>
      <c r="K670" s="17">
        <v>143.5</v>
      </c>
      <c r="L670" s="9">
        <v>0</v>
      </c>
      <c r="M670" s="9">
        <v>0</v>
      </c>
      <c r="N670" s="9">
        <v>0</v>
      </c>
      <c r="O670" s="8"/>
      <c r="P670" s="9">
        <v>143.5</v>
      </c>
      <c r="Q670" s="15">
        <v>0</v>
      </c>
      <c r="R670" s="9">
        <v>144</v>
      </c>
      <c r="S670" s="8" t="s">
        <v>34</v>
      </c>
      <c r="T670" s="29">
        <v>144</v>
      </c>
      <c r="U670" s="18" t="s">
        <v>12203</v>
      </c>
      <c r="V670" s="40"/>
      <c r="W670" s="8"/>
    </row>
    <row r="671" spans="1:23" ht="13.5" thickBot="1">
      <c r="A671" s="8" t="s">
        <v>53</v>
      </c>
      <c r="B671" s="8" t="s">
        <v>1356</v>
      </c>
      <c r="C671" s="8" t="s">
        <v>1357</v>
      </c>
      <c r="D671" s="8"/>
      <c r="E671" s="8"/>
      <c r="F671" s="8" t="s">
        <v>36</v>
      </c>
      <c r="G671" s="8">
        <v>929</v>
      </c>
      <c r="H671" s="9">
        <v>320</v>
      </c>
      <c r="I671" s="8"/>
      <c r="J671" s="8" t="s">
        <v>78</v>
      </c>
      <c r="K671" s="17">
        <v>432</v>
      </c>
      <c r="L671" s="9">
        <v>0</v>
      </c>
      <c r="M671" s="9">
        <v>0</v>
      </c>
      <c r="N671" s="9">
        <v>0</v>
      </c>
      <c r="O671" s="8"/>
      <c r="P671" s="9">
        <v>432</v>
      </c>
      <c r="Q671" s="15">
        <v>3</v>
      </c>
      <c r="R671" s="9">
        <v>144</v>
      </c>
      <c r="S671" s="8" t="s">
        <v>34</v>
      </c>
      <c r="T671" s="29">
        <v>0</v>
      </c>
      <c r="U671" s="18" t="s">
        <v>318</v>
      </c>
      <c r="V671" s="40"/>
      <c r="W671" s="8"/>
    </row>
    <row r="672" spans="1:23" ht="13.5" thickBot="1">
      <c r="A672" s="8" t="s">
        <v>53</v>
      </c>
      <c r="B672" s="13" t="s">
        <v>1358</v>
      </c>
      <c r="C672" s="8" t="s">
        <v>1359</v>
      </c>
      <c r="D672" s="8"/>
      <c r="E672" s="8" t="s">
        <v>1360</v>
      </c>
      <c r="F672" s="8" t="s">
        <v>36</v>
      </c>
      <c r="G672" s="8"/>
      <c r="H672" s="20">
        <v>321</v>
      </c>
      <c r="I672" s="8"/>
      <c r="J672" s="8" t="s">
        <v>78</v>
      </c>
      <c r="K672" s="24">
        <v>36</v>
      </c>
      <c r="L672" s="9">
        <v>0</v>
      </c>
      <c r="M672" s="9">
        <v>0</v>
      </c>
      <c r="N672" s="9">
        <v>0</v>
      </c>
      <c r="O672" s="8"/>
      <c r="P672" s="9">
        <v>36</v>
      </c>
      <c r="Q672" s="15">
        <v>1</v>
      </c>
      <c r="R672" s="9">
        <v>36</v>
      </c>
      <c r="S672" s="8" t="s">
        <v>40</v>
      </c>
      <c r="T672" s="29">
        <v>0</v>
      </c>
      <c r="U672" s="8" t="s">
        <v>168</v>
      </c>
      <c r="V672" s="21"/>
      <c r="W672" s="18"/>
    </row>
    <row r="673" spans="1:24" ht="13.5" thickBot="1">
      <c r="A673" s="8" t="s">
        <v>53</v>
      </c>
      <c r="B673" s="13" t="s">
        <v>1361</v>
      </c>
      <c r="C673" s="8" t="s">
        <v>1362</v>
      </c>
      <c r="D673" s="8"/>
      <c r="E673" s="8" t="s">
        <v>1363</v>
      </c>
      <c r="F673" s="8" t="s">
        <v>36</v>
      </c>
      <c r="G673" s="8">
        <v>1120</v>
      </c>
      <c r="H673" s="20">
        <v>322</v>
      </c>
      <c r="I673" s="8"/>
      <c r="J673" s="8" t="s">
        <v>78</v>
      </c>
      <c r="K673" s="24">
        <v>720</v>
      </c>
      <c r="L673" s="9">
        <v>0</v>
      </c>
      <c r="M673" s="9">
        <v>0</v>
      </c>
      <c r="N673" s="9">
        <v>0</v>
      </c>
      <c r="O673" s="8"/>
      <c r="P673" s="9">
        <v>720</v>
      </c>
      <c r="Q673" s="15">
        <v>5</v>
      </c>
      <c r="R673" s="9">
        <v>144</v>
      </c>
      <c r="S673" s="8" t="s">
        <v>34</v>
      </c>
      <c r="T673" s="28">
        <v>0</v>
      </c>
      <c r="U673" s="8" t="s">
        <v>57</v>
      </c>
      <c r="V673" s="21"/>
      <c r="W673" s="18"/>
    </row>
    <row r="674" spans="1:24" ht="26.25" thickBot="1">
      <c r="A674" s="8" t="s">
        <v>53</v>
      </c>
      <c r="B674" s="13" t="s">
        <v>1364</v>
      </c>
      <c r="C674" s="8" t="s">
        <v>1365</v>
      </c>
      <c r="D674" s="8"/>
      <c r="E674" s="8" t="s">
        <v>59</v>
      </c>
      <c r="F674" s="8" t="s">
        <v>813</v>
      </c>
      <c r="G674" s="8">
        <v>189</v>
      </c>
      <c r="H674" s="9">
        <v>323</v>
      </c>
      <c r="I674" s="8"/>
      <c r="J674" s="8" t="s">
        <v>78</v>
      </c>
      <c r="K674" s="24">
        <v>3540</v>
      </c>
      <c r="L674" s="9">
        <v>0</v>
      </c>
      <c r="M674" s="9">
        <v>0</v>
      </c>
      <c r="N674" s="9">
        <v>0</v>
      </c>
      <c r="O674" s="8"/>
      <c r="P674" s="9">
        <v>3540</v>
      </c>
      <c r="Q674" s="15">
        <v>19</v>
      </c>
      <c r="R674" s="9">
        <v>180</v>
      </c>
      <c r="S674" s="8" t="s">
        <v>34</v>
      </c>
      <c r="T674" s="29">
        <v>120</v>
      </c>
      <c r="U674" s="8" t="s">
        <v>8269</v>
      </c>
      <c r="V674" s="21">
        <v>45364</v>
      </c>
      <c r="W674" s="18" t="s">
        <v>8263</v>
      </c>
    </row>
    <row r="675" spans="1:24" ht="13.5" thickBot="1">
      <c r="A675" s="8" t="s">
        <v>53</v>
      </c>
      <c r="B675" s="13" t="s">
        <v>1366</v>
      </c>
      <c r="C675" s="8" t="s">
        <v>1367</v>
      </c>
      <c r="D675" s="8"/>
      <c r="E675" s="8" t="s">
        <v>58</v>
      </c>
      <c r="F675" s="8" t="s">
        <v>813</v>
      </c>
      <c r="G675" s="8">
        <v>189</v>
      </c>
      <c r="H675" s="9">
        <v>324</v>
      </c>
      <c r="I675" s="8"/>
      <c r="J675" s="8" t="s">
        <v>78</v>
      </c>
      <c r="K675" s="24">
        <v>444</v>
      </c>
      <c r="L675" s="9">
        <v>0</v>
      </c>
      <c r="M675" s="9">
        <v>0</v>
      </c>
      <c r="N675" s="9">
        <v>0</v>
      </c>
      <c r="O675" s="8"/>
      <c r="P675" s="9">
        <v>444</v>
      </c>
      <c r="Q675" s="15">
        <v>3</v>
      </c>
      <c r="R675" s="9">
        <v>144</v>
      </c>
      <c r="S675" s="8" t="s">
        <v>34</v>
      </c>
      <c r="T675" s="28">
        <v>12</v>
      </c>
      <c r="U675" s="8" t="s">
        <v>8270</v>
      </c>
      <c r="V675" s="21">
        <v>45364</v>
      </c>
      <c r="W675" s="18" t="s">
        <v>8263</v>
      </c>
    </row>
    <row r="676" spans="1:24" ht="13.5" thickBot="1">
      <c r="A676" s="8" t="s">
        <v>53</v>
      </c>
      <c r="B676" s="13" t="s">
        <v>1368</v>
      </c>
      <c r="C676" s="8" t="s">
        <v>1369</v>
      </c>
      <c r="D676" s="8"/>
      <c r="E676" s="8"/>
      <c r="F676" s="8" t="s">
        <v>68</v>
      </c>
      <c r="G676" s="8"/>
      <c r="H676" s="20">
        <v>325</v>
      </c>
      <c r="I676" s="8"/>
      <c r="J676" s="8" t="s">
        <v>78</v>
      </c>
      <c r="K676" s="24">
        <v>864</v>
      </c>
      <c r="L676" s="9">
        <v>0</v>
      </c>
      <c r="M676" s="9">
        <v>0</v>
      </c>
      <c r="N676" s="9">
        <v>0</v>
      </c>
      <c r="O676" s="8"/>
      <c r="P676" s="9">
        <v>864</v>
      </c>
      <c r="Q676" s="15">
        <v>6</v>
      </c>
      <c r="R676" s="9">
        <v>144</v>
      </c>
      <c r="S676" s="8" t="s">
        <v>34</v>
      </c>
      <c r="T676" s="29">
        <v>0</v>
      </c>
      <c r="U676" s="8" t="s">
        <v>340</v>
      </c>
      <c r="V676" s="21"/>
      <c r="W676" s="18"/>
    </row>
    <row r="677" spans="1:24" ht="13.5" thickBot="1">
      <c r="A677" s="8" t="s">
        <v>53</v>
      </c>
      <c r="B677" s="8" t="s">
        <v>1370</v>
      </c>
      <c r="C677" s="8" t="s">
        <v>1371</v>
      </c>
      <c r="D677" s="8"/>
      <c r="E677" s="8"/>
      <c r="F677" s="8" t="s">
        <v>68</v>
      </c>
      <c r="G677" s="8"/>
      <c r="H677" s="9">
        <v>326</v>
      </c>
      <c r="I677" s="8"/>
      <c r="J677" s="8" t="s">
        <v>78</v>
      </c>
      <c r="K677" s="17">
        <v>2304</v>
      </c>
      <c r="L677" s="9">
        <v>0</v>
      </c>
      <c r="M677" s="9">
        <v>0</v>
      </c>
      <c r="N677" s="9">
        <v>0</v>
      </c>
      <c r="O677" s="8"/>
      <c r="P677" s="9">
        <v>2304</v>
      </c>
      <c r="Q677" s="15">
        <v>16</v>
      </c>
      <c r="R677" s="9">
        <v>144</v>
      </c>
      <c r="S677" s="8" t="s">
        <v>34</v>
      </c>
      <c r="T677" s="9">
        <v>0</v>
      </c>
      <c r="U677" s="18" t="s">
        <v>1372</v>
      </c>
      <c r="V677" s="40"/>
      <c r="W677" s="8"/>
    </row>
    <row r="678" spans="1:24" ht="13.5" thickBot="1">
      <c r="A678" s="8" t="s">
        <v>53</v>
      </c>
      <c r="B678" s="8" t="s">
        <v>1373</v>
      </c>
      <c r="C678" s="8" t="s">
        <v>1374</v>
      </c>
      <c r="D678" s="8"/>
      <c r="E678" s="8"/>
      <c r="F678" s="8" t="s">
        <v>68</v>
      </c>
      <c r="G678" s="8"/>
      <c r="H678" s="9">
        <v>327</v>
      </c>
      <c r="I678" s="8"/>
      <c r="J678" s="8" t="s">
        <v>78</v>
      </c>
      <c r="K678" s="17">
        <v>276</v>
      </c>
      <c r="L678" s="9">
        <v>0</v>
      </c>
      <c r="M678" s="9">
        <v>0</v>
      </c>
      <c r="N678" s="9">
        <v>0</v>
      </c>
      <c r="O678" s="8"/>
      <c r="P678" s="9">
        <v>276</v>
      </c>
      <c r="Q678" s="15">
        <v>1</v>
      </c>
      <c r="R678" s="9">
        <v>144</v>
      </c>
      <c r="S678" s="8" t="s">
        <v>34</v>
      </c>
      <c r="T678" s="9">
        <v>132</v>
      </c>
      <c r="U678" s="18" t="s">
        <v>8542</v>
      </c>
      <c r="V678" s="40"/>
      <c r="W678" s="8"/>
    </row>
    <row r="679" spans="1:24" ht="51.75" thickBot="1">
      <c r="A679" s="8" t="s">
        <v>53</v>
      </c>
      <c r="B679" s="8" t="s">
        <v>1375</v>
      </c>
      <c r="C679" s="8" t="s">
        <v>1376</v>
      </c>
      <c r="D679" s="8"/>
      <c r="E679" s="8" t="s">
        <v>1377</v>
      </c>
      <c r="F679" s="8" t="s">
        <v>68</v>
      </c>
      <c r="G679" s="8">
        <v>3135</v>
      </c>
      <c r="H679" s="9">
        <v>328</v>
      </c>
      <c r="I679" s="8"/>
      <c r="J679" s="8" t="s">
        <v>78</v>
      </c>
      <c r="K679" s="17">
        <v>6264</v>
      </c>
      <c r="L679" s="9">
        <v>0</v>
      </c>
      <c r="M679" s="9">
        <v>0</v>
      </c>
      <c r="N679" s="9">
        <v>0</v>
      </c>
      <c r="O679" s="8"/>
      <c r="P679" s="9">
        <v>6264</v>
      </c>
      <c r="Q679" s="15">
        <v>87</v>
      </c>
      <c r="R679" s="9">
        <v>72</v>
      </c>
      <c r="S679" s="8" t="s">
        <v>34</v>
      </c>
      <c r="T679" s="9">
        <v>0</v>
      </c>
      <c r="U679" s="18" t="s">
        <v>8271</v>
      </c>
      <c r="V679" s="40">
        <v>45367</v>
      </c>
      <c r="W679" s="8" t="s">
        <v>8263</v>
      </c>
    </row>
    <row r="680" spans="1:24" ht="13.5" thickBot="1">
      <c r="A680" s="8" t="s">
        <v>53</v>
      </c>
      <c r="B680" s="13" t="s">
        <v>1378</v>
      </c>
      <c r="C680" s="8" t="s">
        <v>1379</v>
      </c>
      <c r="D680" s="8"/>
      <c r="E680" s="8"/>
      <c r="F680" s="8" t="s">
        <v>68</v>
      </c>
      <c r="G680" s="8"/>
      <c r="H680" s="9">
        <v>329</v>
      </c>
      <c r="I680" s="8"/>
      <c r="J680" s="8" t="s">
        <v>78</v>
      </c>
      <c r="K680" s="24">
        <v>429</v>
      </c>
      <c r="L680" s="9">
        <v>0</v>
      </c>
      <c r="M680" s="9">
        <v>0</v>
      </c>
      <c r="N680" s="9">
        <v>0</v>
      </c>
      <c r="O680" s="8"/>
      <c r="P680" s="9">
        <v>429</v>
      </c>
      <c r="Q680" s="15">
        <v>3</v>
      </c>
      <c r="R680" s="9">
        <v>108</v>
      </c>
      <c r="S680" s="8" t="s">
        <v>34</v>
      </c>
      <c r="T680" s="9">
        <v>105</v>
      </c>
      <c r="U680" s="8" t="s">
        <v>1380</v>
      </c>
      <c r="V680" s="21"/>
      <c r="W680" s="18"/>
      <c r="X680">
        <v>45346</v>
      </c>
    </row>
    <row r="681" spans="1:24" ht="13.5" thickBot="1">
      <c r="A681" s="8" t="s">
        <v>53</v>
      </c>
      <c r="B681" s="13" t="s">
        <v>1381</v>
      </c>
      <c r="C681" s="8" t="s">
        <v>1382</v>
      </c>
      <c r="D681" s="8"/>
      <c r="E681" s="8"/>
      <c r="F681" s="8" t="s">
        <v>68</v>
      </c>
      <c r="G681" s="8" t="s">
        <v>77</v>
      </c>
      <c r="H681" s="9">
        <v>330</v>
      </c>
      <c r="I681" s="8"/>
      <c r="J681" s="8" t="s">
        <v>78</v>
      </c>
      <c r="K681" s="24">
        <v>4</v>
      </c>
      <c r="L681" s="9">
        <v>0</v>
      </c>
      <c r="M681" s="9">
        <v>0</v>
      </c>
      <c r="N681" s="9">
        <v>0</v>
      </c>
      <c r="O681" s="8"/>
      <c r="P681" s="9">
        <v>4</v>
      </c>
      <c r="Q681" s="15">
        <v>0</v>
      </c>
      <c r="R681" s="9">
        <v>144</v>
      </c>
      <c r="S681" s="8" t="s">
        <v>34</v>
      </c>
      <c r="T681" s="9">
        <v>4</v>
      </c>
      <c r="U681" s="8" t="s">
        <v>8807</v>
      </c>
      <c r="V681" s="21">
        <v>45357</v>
      </c>
      <c r="W681" s="18" t="s">
        <v>8263</v>
      </c>
      <c r="X681">
        <v>45346</v>
      </c>
    </row>
    <row r="682" spans="1:24" ht="13.5" thickBot="1">
      <c r="A682" s="8" t="s">
        <v>53</v>
      </c>
      <c r="B682" s="13" t="s">
        <v>1383</v>
      </c>
      <c r="C682" s="8" t="s">
        <v>1384</v>
      </c>
      <c r="D682" s="8"/>
      <c r="E682" s="8"/>
      <c r="F682" s="8" t="s">
        <v>68</v>
      </c>
      <c r="G682" s="8" t="s">
        <v>1385</v>
      </c>
      <c r="H682" s="9">
        <v>331</v>
      </c>
      <c r="I682" s="8"/>
      <c r="J682" s="8" t="s">
        <v>78</v>
      </c>
      <c r="K682" s="24">
        <v>432</v>
      </c>
      <c r="L682" s="9">
        <v>0</v>
      </c>
      <c r="M682" s="9">
        <v>0</v>
      </c>
      <c r="N682" s="9">
        <v>0</v>
      </c>
      <c r="O682" s="8"/>
      <c r="P682" s="9">
        <v>432</v>
      </c>
      <c r="Q682" s="15">
        <v>8</v>
      </c>
      <c r="R682" s="9">
        <v>50</v>
      </c>
      <c r="S682" s="8" t="s">
        <v>34</v>
      </c>
      <c r="T682" s="9">
        <v>32</v>
      </c>
      <c r="U682" s="8" t="s">
        <v>11527</v>
      </c>
      <c r="V682" s="21">
        <v>45366</v>
      </c>
      <c r="W682" s="18" t="s">
        <v>8263</v>
      </c>
      <c r="X682">
        <v>45346</v>
      </c>
    </row>
    <row r="683" spans="1:24" ht="13.5" thickBot="1">
      <c r="A683" s="8" t="s">
        <v>53</v>
      </c>
      <c r="B683" s="13" t="s">
        <v>1386</v>
      </c>
      <c r="C683" s="8" t="s">
        <v>1387</v>
      </c>
      <c r="D683" s="8"/>
      <c r="E683" s="8"/>
      <c r="F683" s="8" t="s">
        <v>68</v>
      </c>
      <c r="G683" s="8" t="s">
        <v>1388</v>
      </c>
      <c r="H683" s="9">
        <v>332</v>
      </c>
      <c r="I683" s="8"/>
      <c r="J683" s="8" t="s">
        <v>78</v>
      </c>
      <c r="K683" s="24">
        <v>1152</v>
      </c>
      <c r="L683" s="9">
        <v>0</v>
      </c>
      <c r="M683" s="9">
        <v>0</v>
      </c>
      <c r="N683" s="9">
        <v>0</v>
      </c>
      <c r="O683" s="8"/>
      <c r="P683" s="9">
        <v>1152</v>
      </c>
      <c r="Q683" s="15">
        <v>23</v>
      </c>
      <c r="R683" s="9">
        <v>50</v>
      </c>
      <c r="S683" s="8" t="s">
        <v>34</v>
      </c>
      <c r="T683" s="9">
        <v>2</v>
      </c>
      <c r="U683" s="8" t="s">
        <v>11528</v>
      </c>
      <c r="V683" s="21">
        <v>45366</v>
      </c>
      <c r="W683" s="18" t="s">
        <v>8263</v>
      </c>
      <c r="X683">
        <v>45346</v>
      </c>
    </row>
    <row r="684" spans="1:24" ht="13.5" thickBot="1">
      <c r="A684" s="8" t="s">
        <v>53</v>
      </c>
      <c r="B684" s="8" t="s">
        <v>1389</v>
      </c>
      <c r="C684" s="8" t="s">
        <v>1390</v>
      </c>
      <c r="D684" s="8"/>
      <c r="E684" s="8"/>
      <c r="F684" s="8" t="s">
        <v>70</v>
      </c>
      <c r="G684" s="8"/>
      <c r="H684" s="9">
        <v>333</v>
      </c>
      <c r="I684" s="8"/>
      <c r="J684" s="8" t="s">
        <v>78</v>
      </c>
      <c r="K684" s="17">
        <v>4</v>
      </c>
      <c r="L684" s="9">
        <v>0</v>
      </c>
      <c r="M684" s="9">
        <v>0</v>
      </c>
      <c r="N684" s="9">
        <v>0</v>
      </c>
      <c r="O684" s="8"/>
      <c r="P684" s="9">
        <v>4</v>
      </c>
      <c r="Q684" s="15">
        <v>0</v>
      </c>
      <c r="R684" s="9">
        <v>96</v>
      </c>
      <c r="S684" s="8" t="s">
        <v>34</v>
      </c>
      <c r="T684" s="9">
        <v>4</v>
      </c>
      <c r="U684" s="18" t="s">
        <v>8807</v>
      </c>
      <c r="V684" s="40"/>
      <c r="W684" s="8"/>
      <c r="X684">
        <v>45346</v>
      </c>
    </row>
    <row r="685" spans="1:24" ht="51.75" thickBot="1">
      <c r="A685" s="8" t="s">
        <v>53</v>
      </c>
      <c r="B685" s="8" t="s">
        <v>1391</v>
      </c>
      <c r="C685" s="8" t="s">
        <v>1392</v>
      </c>
      <c r="D685" s="8"/>
      <c r="E685" s="8"/>
      <c r="F685" s="8" t="s">
        <v>70</v>
      </c>
      <c r="G685" s="8" t="s">
        <v>1393</v>
      </c>
      <c r="H685" s="9">
        <v>334</v>
      </c>
      <c r="I685" s="8"/>
      <c r="J685" s="8" t="s">
        <v>78</v>
      </c>
      <c r="K685" s="17">
        <v>98</v>
      </c>
      <c r="L685" s="9">
        <v>0</v>
      </c>
      <c r="M685" s="9">
        <v>0</v>
      </c>
      <c r="N685" s="9">
        <v>0</v>
      </c>
      <c r="O685" s="8"/>
      <c r="P685" s="9">
        <v>98</v>
      </c>
      <c r="Q685" s="15">
        <v>1</v>
      </c>
      <c r="R685" s="9">
        <v>96</v>
      </c>
      <c r="S685" s="8" t="s">
        <v>34</v>
      </c>
      <c r="T685" s="9">
        <v>2</v>
      </c>
      <c r="U685" s="18" t="s">
        <v>7921</v>
      </c>
      <c r="V685" s="40">
        <v>45356</v>
      </c>
      <c r="W685" s="8" t="s">
        <v>8263</v>
      </c>
      <c r="X685">
        <v>45346</v>
      </c>
    </row>
    <row r="686" spans="1:24" ht="51.75" thickBot="1">
      <c r="A686" s="8" t="s">
        <v>53</v>
      </c>
      <c r="B686" s="8" t="s">
        <v>1394</v>
      </c>
      <c r="C686" s="8" t="s">
        <v>6953</v>
      </c>
      <c r="D686" s="8"/>
      <c r="E686" s="8" t="s">
        <v>1395</v>
      </c>
      <c r="F686" s="8" t="s">
        <v>107</v>
      </c>
      <c r="G686" s="8" t="s">
        <v>1052</v>
      </c>
      <c r="H686" s="9">
        <v>335</v>
      </c>
      <c r="I686" s="8" t="s">
        <v>1396</v>
      </c>
      <c r="J686" s="8" t="s">
        <v>78</v>
      </c>
      <c r="K686" s="17">
        <v>1233</v>
      </c>
      <c r="L686" s="9">
        <v>0</v>
      </c>
      <c r="M686" s="9">
        <v>0</v>
      </c>
      <c r="N686" s="9">
        <v>0</v>
      </c>
      <c r="O686" s="8"/>
      <c r="P686" s="9">
        <v>1233</v>
      </c>
      <c r="Q686" s="15">
        <v>6</v>
      </c>
      <c r="R686" s="9">
        <v>192</v>
      </c>
      <c r="S686" s="8" t="s">
        <v>34</v>
      </c>
      <c r="T686" s="9">
        <v>81</v>
      </c>
      <c r="U686" s="18" t="s">
        <v>12204</v>
      </c>
      <c r="V686" s="40">
        <v>45356</v>
      </c>
      <c r="W686" s="8" t="s">
        <v>8263</v>
      </c>
      <c r="X686">
        <v>45346</v>
      </c>
    </row>
    <row r="687" spans="1:24" ht="51.75" thickBot="1">
      <c r="A687" s="8" t="s">
        <v>53</v>
      </c>
      <c r="B687" s="8" t="s">
        <v>1398</v>
      </c>
      <c r="C687" s="8" t="s">
        <v>72</v>
      </c>
      <c r="D687" s="8"/>
      <c r="E687" s="8" t="s">
        <v>59</v>
      </c>
      <c r="F687" s="8" t="s">
        <v>68</v>
      </c>
      <c r="G687" s="8" t="s">
        <v>69</v>
      </c>
      <c r="H687" s="9">
        <v>336</v>
      </c>
      <c r="I687" s="8" t="s">
        <v>75</v>
      </c>
      <c r="J687" s="8" t="s">
        <v>78</v>
      </c>
      <c r="K687" s="17">
        <v>110</v>
      </c>
      <c r="L687" s="9">
        <v>0</v>
      </c>
      <c r="M687" s="9">
        <v>0</v>
      </c>
      <c r="N687" s="9">
        <v>0</v>
      </c>
      <c r="O687" s="8"/>
      <c r="P687" s="9">
        <v>110</v>
      </c>
      <c r="Q687" s="15">
        <v>1</v>
      </c>
      <c r="R687" s="9">
        <v>96</v>
      </c>
      <c r="S687" s="8" t="s">
        <v>34</v>
      </c>
      <c r="T687" s="9">
        <v>14</v>
      </c>
      <c r="U687" s="18" t="s">
        <v>7423</v>
      </c>
      <c r="V687" s="40">
        <v>45357</v>
      </c>
      <c r="W687" s="8" t="s">
        <v>8263</v>
      </c>
      <c r="X687">
        <v>45346</v>
      </c>
    </row>
    <row r="688" spans="1:24" ht="51.75" thickBot="1">
      <c r="A688" s="8" t="s">
        <v>53</v>
      </c>
      <c r="B688" s="8" t="s">
        <v>1399</v>
      </c>
      <c r="C688" s="8" t="s">
        <v>67</v>
      </c>
      <c r="D688" s="8"/>
      <c r="E688" s="8" t="s">
        <v>58</v>
      </c>
      <c r="F688" s="8" t="s">
        <v>68</v>
      </c>
      <c r="G688" s="8" t="s">
        <v>69</v>
      </c>
      <c r="H688" s="9">
        <v>337</v>
      </c>
      <c r="I688" s="8" t="s">
        <v>75</v>
      </c>
      <c r="J688" s="8" t="s">
        <v>78</v>
      </c>
      <c r="K688" s="17">
        <v>506</v>
      </c>
      <c r="L688" s="9">
        <v>0</v>
      </c>
      <c r="M688" s="9">
        <v>0</v>
      </c>
      <c r="N688" s="9">
        <v>0</v>
      </c>
      <c r="O688" s="8"/>
      <c r="P688" s="9">
        <v>506</v>
      </c>
      <c r="Q688" s="15">
        <v>5</v>
      </c>
      <c r="R688" s="9">
        <v>96</v>
      </c>
      <c r="S688" s="8" t="s">
        <v>34</v>
      </c>
      <c r="T688" s="29">
        <v>26</v>
      </c>
      <c r="U688" s="43" t="s">
        <v>11529</v>
      </c>
      <c r="V688" s="62">
        <v>45356</v>
      </c>
      <c r="W688" s="8" t="s">
        <v>8263</v>
      </c>
      <c r="X688">
        <v>45346</v>
      </c>
    </row>
    <row r="689" spans="1:24" ht="51.75" thickBot="1">
      <c r="A689" s="8" t="s">
        <v>53</v>
      </c>
      <c r="B689" s="8" t="s">
        <v>1400</v>
      </c>
      <c r="C689" s="8" t="s">
        <v>8712</v>
      </c>
      <c r="D689" s="8"/>
      <c r="E689" s="8" t="s">
        <v>59</v>
      </c>
      <c r="F689" s="8" t="s">
        <v>36</v>
      </c>
      <c r="G689" s="8" t="s">
        <v>1401</v>
      </c>
      <c r="H689" s="9">
        <v>338</v>
      </c>
      <c r="I689" s="8" t="s">
        <v>717</v>
      </c>
      <c r="J689" s="8" t="s">
        <v>78</v>
      </c>
      <c r="K689" s="17">
        <v>386</v>
      </c>
      <c r="L689" s="9">
        <v>0</v>
      </c>
      <c r="M689" s="9">
        <v>0</v>
      </c>
      <c r="N689" s="9">
        <v>0</v>
      </c>
      <c r="O689" s="8"/>
      <c r="P689" s="9">
        <v>386</v>
      </c>
      <c r="Q689" s="15">
        <v>2</v>
      </c>
      <c r="R689" s="9">
        <v>144</v>
      </c>
      <c r="S689" s="8" t="s">
        <v>34</v>
      </c>
      <c r="T689" s="9">
        <v>98</v>
      </c>
      <c r="U689" s="18" t="s">
        <v>9014</v>
      </c>
      <c r="V689" s="40">
        <v>45356</v>
      </c>
      <c r="W689" s="8" t="s">
        <v>8263</v>
      </c>
      <c r="X689">
        <v>45351</v>
      </c>
    </row>
    <row r="690" spans="1:24" ht="51.75" thickBot="1">
      <c r="A690" s="8" t="s">
        <v>53</v>
      </c>
      <c r="B690" s="8" t="s">
        <v>1402</v>
      </c>
      <c r="C690" s="8" t="s">
        <v>1403</v>
      </c>
      <c r="D690" s="8"/>
      <c r="E690" s="8" t="s">
        <v>59</v>
      </c>
      <c r="F690" s="8" t="s">
        <v>70</v>
      </c>
      <c r="G690" s="8" t="s">
        <v>1404</v>
      </c>
      <c r="H690" s="9">
        <v>339</v>
      </c>
      <c r="I690" s="8" t="s">
        <v>512</v>
      </c>
      <c r="J690" s="8" t="s">
        <v>78</v>
      </c>
      <c r="K690" s="17">
        <v>85</v>
      </c>
      <c r="L690" s="9">
        <v>0</v>
      </c>
      <c r="M690" s="9">
        <v>0</v>
      </c>
      <c r="N690" s="9">
        <v>0</v>
      </c>
      <c r="O690" s="8"/>
      <c r="P690" s="9">
        <v>85</v>
      </c>
      <c r="Q690" s="15">
        <v>1</v>
      </c>
      <c r="R690" s="9">
        <v>72</v>
      </c>
      <c r="S690" s="8" t="s">
        <v>34</v>
      </c>
      <c r="T690" s="29">
        <v>13</v>
      </c>
      <c r="U690" s="43" t="s">
        <v>7266</v>
      </c>
      <c r="V690" s="62"/>
      <c r="W690" s="8" t="s">
        <v>8263</v>
      </c>
      <c r="X690">
        <v>45351</v>
      </c>
    </row>
    <row r="691" spans="1:24" ht="64.5" thickBot="1">
      <c r="A691" s="8" t="s">
        <v>53</v>
      </c>
      <c r="B691" s="8" t="s">
        <v>1406</v>
      </c>
      <c r="C691" s="8" t="s">
        <v>1407</v>
      </c>
      <c r="D691" s="8"/>
      <c r="E691" s="8" t="s">
        <v>59</v>
      </c>
      <c r="F691" s="8" t="s">
        <v>70</v>
      </c>
      <c r="G691" s="8" t="s">
        <v>1408</v>
      </c>
      <c r="H691" s="9">
        <v>340</v>
      </c>
      <c r="I691" s="8" t="s">
        <v>512</v>
      </c>
      <c r="J691" s="8" t="s">
        <v>78</v>
      </c>
      <c r="K691" s="30">
        <v>0</v>
      </c>
      <c r="L691" s="9">
        <v>0</v>
      </c>
      <c r="M691" s="9">
        <v>0</v>
      </c>
      <c r="N691" s="9">
        <v>0</v>
      </c>
      <c r="O691" s="8"/>
      <c r="P691" s="31">
        <v>0</v>
      </c>
      <c r="Q691" s="15">
        <v>0</v>
      </c>
      <c r="R691" s="9">
        <v>144</v>
      </c>
      <c r="S691" s="8" t="s">
        <v>34</v>
      </c>
      <c r="T691" s="9">
        <v>0</v>
      </c>
      <c r="U691" s="18" t="s">
        <v>45</v>
      </c>
      <c r="V691" s="40"/>
      <c r="W691" s="8" t="s">
        <v>12205</v>
      </c>
      <c r="X691">
        <v>45351</v>
      </c>
    </row>
    <row r="692" spans="1:24" ht="51.75" thickBot="1">
      <c r="A692" s="8" t="s">
        <v>53</v>
      </c>
      <c r="B692" s="8" t="s">
        <v>1409</v>
      </c>
      <c r="C692" s="8" t="s">
        <v>1410</v>
      </c>
      <c r="D692" s="8"/>
      <c r="E692" s="8"/>
      <c r="F692" s="8" t="s">
        <v>70</v>
      </c>
      <c r="G692" s="8" t="s">
        <v>1411</v>
      </c>
      <c r="H692" s="9">
        <v>341</v>
      </c>
      <c r="I692" s="8" t="s">
        <v>512</v>
      </c>
      <c r="J692" s="8" t="s">
        <v>78</v>
      </c>
      <c r="K692" s="17">
        <v>0</v>
      </c>
      <c r="L692" s="9">
        <v>0</v>
      </c>
      <c r="M692" s="9">
        <v>0</v>
      </c>
      <c r="N692" s="9">
        <v>0</v>
      </c>
      <c r="O692" s="8"/>
      <c r="P692" s="9">
        <v>0</v>
      </c>
      <c r="Q692" s="15">
        <v>0</v>
      </c>
      <c r="R692" s="9">
        <v>96</v>
      </c>
      <c r="S692" s="8" t="s">
        <v>34</v>
      </c>
      <c r="T692" s="9">
        <v>0</v>
      </c>
      <c r="U692" s="18" t="s">
        <v>45</v>
      </c>
      <c r="V692" s="40"/>
      <c r="W692" s="8" t="s">
        <v>9499</v>
      </c>
      <c r="X692">
        <v>45351</v>
      </c>
    </row>
    <row r="693" spans="1:24" ht="51.75" thickBot="1">
      <c r="A693" s="8" t="s">
        <v>53</v>
      </c>
      <c r="B693" s="8" t="s">
        <v>1412</v>
      </c>
      <c r="C693" s="8" t="s">
        <v>1413</v>
      </c>
      <c r="D693" s="8"/>
      <c r="E693" s="8"/>
      <c r="F693" s="8" t="s">
        <v>70</v>
      </c>
      <c r="G693" s="8" t="s">
        <v>1414</v>
      </c>
      <c r="H693" s="9">
        <v>342</v>
      </c>
      <c r="I693" s="8" t="s">
        <v>512</v>
      </c>
      <c r="J693" s="8" t="s">
        <v>78</v>
      </c>
      <c r="K693" s="17">
        <v>1</v>
      </c>
      <c r="L693" s="9">
        <v>0</v>
      </c>
      <c r="M693" s="9">
        <v>0</v>
      </c>
      <c r="N693" s="9">
        <v>0</v>
      </c>
      <c r="O693" s="8"/>
      <c r="P693" s="9">
        <v>1</v>
      </c>
      <c r="Q693" s="15">
        <v>0</v>
      </c>
      <c r="R693" s="9">
        <v>72</v>
      </c>
      <c r="S693" s="8" t="s">
        <v>34</v>
      </c>
      <c r="T693" s="9">
        <v>1</v>
      </c>
      <c r="U693" s="18" t="s">
        <v>6954</v>
      </c>
      <c r="V693" s="40"/>
      <c r="W693" s="8" t="s">
        <v>8263</v>
      </c>
    </row>
    <row r="694" spans="1:24" ht="51.75" thickBot="1">
      <c r="A694" s="8" t="s">
        <v>53</v>
      </c>
      <c r="B694" s="8" t="s">
        <v>1415</v>
      </c>
      <c r="C694" s="8" t="s">
        <v>1416</v>
      </c>
      <c r="D694" s="8"/>
      <c r="E694" s="8" t="s">
        <v>1036</v>
      </c>
      <c r="F694" s="8" t="s">
        <v>68</v>
      </c>
      <c r="G694" s="8" t="s">
        <v>1417</v>
      </c>
      <c r="H694" s="9">
        <v>343</v>
      </c>
      <c r="I694" s="8" t="s">
        <v>75</v>
      </c>
      <c r="J694" s="8" t="s">
        <v>78</v>
      </c>
      <c r="K694" s="17">
        <v>129</v>
      </c>
      <c r="L694" s="9">
        <v>0</v>
      </c>
      <c r="M694" s="9">
        <v>0</v>
      </c>
      <c r="N694" s="9">
        <v>0</v>
      </c>
      <c r="O694" s="8"/>
      <c r="P694" s="9">
        <v>129</v>
      </c>
      <c r="Q694" s="15">
        <v>2</v>
      </c>
      <c r="R694" s="9">
        <v>60</v>
      </c>
      <c r="S694" s="8" t="s">
        <v>34</v>
      </c>
      <c r="T694" s="9">
        <v>9</v>
      </c>
      <c r="U694" s="18" t="s">
        <v>12206</v>
      </c>
      <c r="V694" s="40">
        <v>45357</v>
      </c>
      <c r="W694" s="8" t="s">
        <v>8263</v>
      </c>
    </row>
    <row r="695" spans="1:24" ht="26.25" thickBot="1">
      <c r="A695" s="8" t="s">
        <v>53</v>
      </c>
      <c r="B695" s="13" t="s">
        <v>1418</v>
      </c>
      <c r="C695" s="8" t="s">
        <v>10121</v>
      </c>
      <c r="D695" s="8"/>
      <c r="E695" s="8"/>
      <c r="F695" s="8" t="s">
        <v>68</v>
      </c>
      <c r="G695" s="8" t="s">
        <v>1419</v>
      </c>
      <c r="H695" s="9">
        <v>344</v>
      </c>
      <c r="I695" s="8" t="s">
        <v>75</v>
      </c>
      <c r="J695" s="8" t="s">
        <v>78</v>
      </c>
      <c r="K695" s="24">
        <v>186</v>
      </c>
      <c r="L695" s="9">
        <v>0</v>
      </c>
      <c r="M695" s="9">
        <v>0</v>
      </c>
      <c r="N695" s="9">
        <v>0</v>
      </c>
      <c r="O695" s="8"/>
      <c r="P695" s="9">
        <v>186</v>
      </c>
      <c r="Q695" s="15">
        <v>1</v>
      </c>
      <c r="R695" s="9">
        <v>96</v>
      </c>
      <c r="S695" s="8" t="s">
        <v>34</v>
      </c>
      <c r="T695" s="9">
        <v>90</v>
      </c>
      <c r="U695" s="8" t="s">
        <v>10469</v>
      </c>
      <c r="V695" s="21"/>
      <c r="W695" s="18" t="s">
        <v>8263</v>
      </c>
    </row>
    <row r="696" spans="1:24" ht="26.25" thickBot="1">
      <c r="A696" s="8" t="s">
        <v>53</v>
      </c>
      <c r="B696" s="13" t="s">
        <v>1420</v>
      </c>
      <c r="C696" s="8" t="s">
        <v>1421</v>
      </c>
      <c r="D696" s="8"/>
      <c r="E696" s="8"/>
      <c r="F696" s="8" t="s">
        <v>36</v>
      </c>
      <c r="G696" s="8" t="s">
        <v>1422</v>
      </c>
      <c r="H696" s="9">
        <v>345</v>
      </c>
      <c r="I696" s="8" t="s">
        <v>75</v>
      </c>
      <c r="J696" s="8" t="s">
        <v>78</v>
      </c>
      <c r="K696" s="24">
        <v>144</v>
      </c>
      <c r="L696" s="9">
        <v>0</v>
      </c>
      <c r="M696" s="9">
        <v>0</v>
      </c>
      <c r="N696" s="9">
        <v>0</v>
      </c>
      <c r="O696" s="8"/>
      <c r="P696" s="9">
        <v>144</v>
      </c>
      <c r="Q696" s="15">
        <v>1</v>
      </c>
      <c r="R696" s="9">
        <v>144</v>
      </c>
      <c r="S696" s="8" t="s">
        <v>34</v>
      </c>
      <c r="T696" s="9">
        <v>0</v>
      </c>
      <c r="U696" s="8" t="s">
        <v>35</v>
      </c>
      <c r="V696" s="21"/>
      <c r="W696" s="18" t="s">
        <v>8263</v>
      </c>
    </row>
    <row r="697" spans="1:24" ht="64.5" thickBot="1">
      <c r="A697" s="8" t="s">
        <v>53</v>
      </c>
      <c r="B697" s="8" t="s">
        <v>1423</v>
      </c>
      <c r="C697" s="8" t="s">
        <v>79</v>
      </c>
      <c r="D697" s="8"/>
      <c r="E697" s="8"/>
      <c r="F697" s="8" t="s">
        <v>70</v>
      </c>
      <c r="G697" s="8" t="s">
        <v>80</v>
      </c>
      <c r="H697" s="9">
        <v>346</v>
      </c>
      <c r="I697" s="8" t="s">
        <v>512</v>
      </c>
      <c r="J697" s="8" t="s">
        <v>78</v>
      </c>
      <c r="K697" s="17">
        <v>1</v>
      </c>
      <c r="L697" s="9">
        <v>0</v>
      </c>
      <c r="M697" s="9">
        <v>0</v>
      </c>
      <c r="N697" s="9">
        <v>0</v>
      </c>
      <c r="O697" s="8"/>
      <c r="P697" s="9">
        <v>1</v>
      </c>
      <c r="Q697" s="15">
        <v>0</v>
      </c>
      <c r="R697" s="9">
        <v>144</v>
      </c>
      <c r="S697" s="8" t="s">
        <v>34</v>
      </c>
      <c r="T697" s="9">
        <v>1</v>
      </c>
      <c r="U697" s="18" t="s">
        <v>6954</v>
      </c>
      <c r="V697" s="40"/>
      <c r="W697" s="8" t="s">
        <v>8543</v>
      </c>
    </row>
    <row r="698" spans="1:24" ht="64.5" thickBot="1">
      <c r="A698" s="8" t="s">
        <v>53</v>
      </c>
      <c r="B698" s="8" t="s">
        <v>1424</v>
      </c>
      <c r="C698" s="8" t="s">
        <v>1425</v>
      </c>
      <c r="D698" s="8"/>
      <c r="E698" s="8"/>
      <c r="F698" s="8" t="s">
        <v>70</v>
      </c>
      <c r="G698" s="8" t="s">
        <v>1426</v>
      </c>
      <c r="H698" s="9">
        <v>347</v>
      </c>
      <c r="I698" s="8" t="s">
        <v>75</v>
      </c>
      <c r="J698" s="8" t="s">
        <v>78</v>
      </c>
      <c r="K698" s="17">
        <v>0</v>
      </c>
      <c r="L698" s="9">
        <v>0</v>
      </c>
      <c r="M698" s="9">
        <v>0</v>
      </c>
      <c r="N698" s="9">
        <v>0</v>
      </c>
      <c r="O698" s="8"/>
      <c r="P698" s="9">
        <v>0</v>
      </c>
      <c r="Q698" s="15">
        <v>0</v>
      </c>
      <c r="R698" s="9">
        <v>144</v>
      </c>
      <c r="S698" s="8" t="s">
        <v>34</v>
      </c>
      <c r="T698" s="9">
        <v>0</v>
      </c>
      <c r="U698" s="18" t="s">
        <v>45</v>
      </c>
      <c r="V698" s="40">
        <v>45351</v>
      </c>
      <c r="W698" s="8" t="s">
        <v>8543</v>
      </c>
    </row>
    <row r="699" spans="1:24" ht="64.5" thickBot="1">
      <c r="A699" s="8" t="s">
        <v>53</v>
      </c>
      <c r="B699" s="8" t="s">
        <v>1427</v>
      </c>
      <c r="C699" s="8" t="s">
        <v>1428</v>
      </c>
      <c r="D699" s="8"/>
      <c r="E699" s="8"/>
      <c r="F699" s="8" t="s">
        <v>70</v>
      </c>
      <c r="G699" s="8" t="s">
        <v>1429</v>
      </c>
      <c r="H699" s="9">
        <v>348</v>
      </c>
      <c r="I699" s="8" t="s">
        <v>75</v>
      </c>
      <c r="J699" s="8" t="s">
        <v>78</v>
      </c>
      <c r="K699" s="17">
        <v>0</v>
      </c>
      <c r="L699" s="9">
        <v>0</v>
      </c>
      <c r="M699" s="9">
        <v>0</v>
      </c>
      <c r="N699" s="9">
        <v>0</v>
      </c>
      <c r="O699" s="8"/>
      <c r="P699" s="9">
        <v>0</v>
      </c>
      <c r="Q699" s="15">
        <v>0</v>
      </c>
      <c r="R699" s="9">
        <v>144</v>
      </c>
      <c r="S699" s="8" t="s">
        <v>34</v>
      </c>
      <c r="T699" s="9">
        <v>0</v>
      </c>
      <c r="U699" s="18" t="s">
        <v>45</v>
      </c>
      <c r="V699" s="40">
        <v>45351</v>
      </c>
      <c r="W699" s="8" t="s">
        <v>8543</v>
      </c>
    </row>
    <row r="700" spans="1:24" ht="26.25" thickBot="1">
      <c r="A700" s="8" t="s">
        <v>53</v>
      </c>
      <c r="B700" s="13" t="s">
        <v>1430</v>
      </c>
      <c r="C700" s="8" t="s">
        <v>1431</v>
      </c>
      <c r="D700" s="8"/>
      <c r="E700" s="8"/>
      <c r="F700" s="8" t="s">
        <v>70</v>
      </c>
      <c r="G700" s="8" t="s">
        <v>1432</v>
      </c>
      <c r="H700" s="9">
        <v>349</v>
      </c>
      <c r="I700" s="8" t="s">
        <v>75</v>
      </c>
      <c r="J700" s="8" t="s">
        <v>78</v>
      </c>
      <c r="K700" s="24">
        <v>0</v>
      </c>
      <c r="L700" s="9">
        <v>0</v>
      </c>
      <c r="M700" s="9">
        <v>0</v>
      </c>
      <c r="N700" s="9">
        <v>0</v>
      </c>
      <c r="O700" s="8"/>
      <c r="P700" s="9">
        <v>0</v>
      </c>
      <c r="Q700" s="15">
        <v>0</v>
      </c>
      <c r="R700" s="9">
        <v>144</v>
      </c>
      <c r="S700" s="8" t="s">
        <v>34</v>
      </c>
      <c r="T700" s="9">
        <v>0</v>
      </c>
      <c r="U700" s="8" t="s">
        <v>45</v>
      </c>
      <c r="V700" s="21">
        <v>45351</v>
      </c>
      <c r="W700" s="18" t="s">
        <v>8543</v>
      </c>
    </row>
    <row r="701" spans="1:24" ht="64.5" thickBot="1">
      <c r="A701" s="8" t="s">
        <v>53</v>
      </c>
      <c r="B701" s="8" t="s">
        <v>1433</v>
      </c>
      <c r="C701" s="8" t="s">
        <v>1434</v>
      </c>
      <c r="D701" s="8"/>
      <c r="E701" s="8"/>
      <c r="F701" s="8" t="s">
        <v>70</v>
      </c>
      <c r="G701" s="8" t="s">
        <v>1435</v>
      </c>
      <c r="H701" s="9">
        <v>350</v>
      </c>
      <c r="I701" s="8" t="s">
        <v>75</v>
      </c>
      <c r="J701" s="8" t="s">
        <v>78</v>
      </c>
      <c r="K701" s="17">
        <v>0</v>
      </c>
      <c r="L701" s="9">
        <v>0</v>
      </c>
      <c r="M701" s="9">
        <v>0</v>
      </c>
      <c r="N701" s="9">
        <v>0</v>
      </c>
      <c r="O701" s="8"/>
      <c r="P701" s="9">
        <v>0</v>
      </c>
      <c r="Q701" s="15">
        <v>0</v>
      </c>
      <c r="R701" s="9">
        <v>144</v>
      </c>
      <c r="S701" s="8" t="s">
        <v>34</v>
      </c>
      <c r="T701" s="9">
        <v>0</v>
      </c>
      <c r="U701" s="18" t="s">
        <v>45</v>
      </c>
      <c r="V701" s="40">
        <v>45351</v>
      </c>
      <c r="W701" s="8" t="s">
        <v>8543</v>
      </c>
    </row>
    <row r="702" spans="1:24" ht="13.5" thickBot="1">
      <c r="A702" s="8" t="s">
        <v>53</v>
      </c>
      <c r="B702" s="13" t="s">
        <v>1436</v>
      </c>
      <c r="C702" s="8" t="s">
        <v>1437</v>
      </c>
      <c r="D702" s="8"/>
      <c r="E702" s="8"/>
      <c r="F702" s="8" t="s">
        <v>70</v>
      </c>
      <c r="G702" s="8" t="s">
        <v>1438</v>
      </c>
      <c r="H702" s="20">
        <v>351</v>
      </c>
      <c r="I702" s="8"/>
      <c r="J702" s="8" t="s">
        <v>78</v>
      </c>
      <c r="K702" s="24">
        <v>79</v>
      </c>
      <c r="L702" s="9">
        <v>0</v>
      </c>
      <c r="M702" s="9">
        <v>0</v>
      </c>
      <c r="N702" s="9">
        <v>0</v>
      </c>
      <c r="O702" s="8"/>
      <c r="P702" s="9">
        <v>79</v>
      </c>
      <c r="Q702" s="15">
        <v>0</v>
      </c>
      <c r="R702" s="9">
        <v>144</v>
      </c>
      <c r="S702" s="8" t="s">
        <v>34</v>
      </c>
      <c r="T702" s="9">
        <v>79</v>
      </c>
      <c r="U702" s="8" t="s">
        <v>10623</v>
      </c>
      <c r="V702" s="21">
        <v>45351</v>
      </c>
      <c r="W702" s="18" t="s">
        <v>8543</v>
      </c>
    </row>
    <row r="703" spans="1:24" ht="13.5" thickBot="1">
      <c r="A703" s="8" t="s">
        <v>53</v>
      </c>
      <c r="B703" s="13" t="s">
        <v>1439</v>
      </c>
      <c r="C703" s="8" t="s">
        <v>1440</v>
      </c>
      <c r="D703" s="8"/>
      <c r="E703" s="8"/>
      <c r="F703" s="8" t="s">
        <v>70</v>
      </c>
      <c r="G703" s="8" t="s">
        <v>1441</v>
      </c>
      <c r="H703" s="9">
        <v>352</v>
      </c>
      <c r="I703" s="8"/>
      <c r="J703" s="8" t="s">
        <v>78</v>
      </c>
      <c r="K703" s="24">
        <v>0</v>
      </c>
      <c r="L703" s="9">
        <v>0</v>
      </c>
      <c r="M703" s="9">
        <v>0</v>
      </c>
      <c r="N703" s="9">
        <v>0</v>
      </c>
      <c r="O703" s="8"/>
      <c r="P703" s="9">
        <v>0</v>
      </c>
      <c r="Q703" s="15">
        <v>0</v>
      </c>
      <c r="R703" s="9">
        <v>144</v>
      </c>
      <c r="S703" s="8" t="s">
        <v>34</v>
      </c>
      <c r="T703" s="9">
        <v>0</v>
      </c>
      <c r="U703" s="8" t="s">
        <v>45</v>
      </c>
      <c r="V703" s="21">
        <v>45351</v>
      </c>
      <c r="W703" s="18" t="s">
        <v>8543</v>
      </c>
    </row>
    <row r="704" spans="1:24" ht="13.5" thickBot="1">
      <c r="A704" s="8" t="s">
        <v>53</v>
      </c>
      <c r="B704" s="13" t="s">
        <v>1443</v>
      </c>
      <c r="C704" s="8" t="s">
        <v>1444</v>
      </c>
      <c r="D704" s="8"/>
      <c r="E704" s="8"/>
      <c r="F704" s="8" t="s">
        <v>70</v>
      </c>
      <c r="G704" s="8" t="s">
        <v>1445</v>
      </c>
      <c r="H704" s="9">
        <v>353</v>
      </c>
      <c r="I704" s="8"/>
      <c r="J704" s="8" t="s">
        <v>78</v>
      </c>
      <c r="K704" s="24">
        <v>0</v>
      </c>
      <c r="L704" s="9">
        <v>0</v>
      </c>
      <c r="M704" s="9">
        <v>0</v>
      </c>
      <c r="N704" s="9">
        <v>0</v>
      </c>
      <c r="O704" s="8"/>
      <c r="P704" s="9">
        <v>0</v>
      </c>
      <c r="Q704" s="15">
        <v>0</v>
      </c>
      <c r="R704" s="9">
        <v>144</v>
      </c>
      <c r="S704" s="8" t="s">
        <v>34</v>
      </c>
      <c r="T704" s="9">
        <v>0</v>
      </c>
      <c r="U704" s="8" t="s">
        <v>45</v>
      </c>
      <c r="V704" s="21">
        <v>45351</v>
      </c>
      <c r="W704" s="18" t="s">
        <v>8543</v>
      </c>
    </row>
    <row r="705" spans="1:23" ht="64.5" thickBot="1">
      <c r="A705" s="8" t="s">
        <v>53</v>
      </c>
      <c r="B705" s="8" t="s">
        <v>1446</v>
      </c>
      <c r="C705" s="8" t="s">
        <v>1447</v>
      </c>
      <c r="D705" s="8"/>
      <c r="E705" s="8"/>
      <c r="F705" s="8" t="s">
        <v>70</v>
      </c>
      <c r="G705" s="8" t="s">
        <v>1448</v>
      </c>
      <c r="H705" s="9">
        <v>354</v>
      </c>
      <c r="I705" s="8"/>
      <c r="J705" s="8" t="s">
        <v>78</v>
      </c>
      <c r="K705" s="17">
        <v>13</v>
      </c>
      <c r="L705" s="9">
        <v>0</v>
      </c>
      <c r="M705" s="9">
        <v>0</v>
      </c>
      <c r="N705" s="9">
        <v>0</v>
      </c>
      <c r="O705" s="8"/>
      <c r="P705" s="9">
        <v>13</v>
      </c>
      <c r="Q705" s="15">
        <v>0</v>
      </c>
      <c r="R705" s="9">
        <v>144</v>
      </c>
      <c r="S705" s="8" t="s">
        <v>34</v>
      </c>
      <c r="T705" s="9">
        <v>13</v>
      </c>
      <c r="U705" s="18" t="s">
        <v>9544</v>
      </c>
      <c r="V705" s="40">
        <v>45351</v>
      </c>
      <c r="W705" s="8" t="s">
        <v>8543</v>
      </c>
    </row>
    <row r="706" spans="1:23" ht="64.5" thickBot="1">
      <c r="A706" s="8" t="s">
        <v>53</v>
      </c>
      <c r="B706" s="13" t="s">
        <v>1449</v>
      </c>
      <c r="C706" s="8" t="s">
        <v>1450</v>
      </c>
      <c r="D706" s="8"/>
      <c r="E706" s="8"/>
      <c r="F706" s="8" t="s">
        <v>70</v>
      </c>
      <c r="G706" s="8" t="s">
        <v>1451</v>
      </c>
      <c r="H706" s="20">
        <v>355</v>
      </c>
      <c r="I706" s="8" t="s">
        <v>75</v>
      </c>
      <c r="J706" s="8" t="s">
        <v>78</v>
      </c>
      <c r="K706" s="24">
        <v>0</v>
      </c>
      <c r="L706" s="9">
        <v>0</v>
      </c>
      <c r="M706" s="9">
        <v>0</v>
      </c>
      <c r="N706" s="9">
        <v>0</v>
      </c>
      <c r="O706" s="8"/>
      <c r="P706" s="9">
        <v>0</v>
      </c>
      <c r="Q706" s="15">
        <v>0</v>
      </c>
      <c r="R706" s="9">
        <v>144</v>
      </c>
      <c r="S706" s="8" t="s">
        <v>34</v>
      </c>
      <c r="T706" s="17">
        <v>0</v>
      </c>
      <c r="U706" s="8" t="s">
        <v>45</v>
      </c>
      <c r="V706" s="21">
        <v>45351</v>
      </c>
      <c r="W706" s="8" t="s">
        <v>8543</v>
      </c>
    </row>
    <row r="707" spans="1:23" ht="64.5" thickBot="1">
      <c r="A707" s="8" t="s">
        <v>53</v>
      </c>
      <c r="B707" s="13" t="s">
        <v>1452</v>
      </c>
      <c r="C707" s="8" t="s">
        <v>9015</v>
      </c>
      <c r="D707" s="8"/>
      <c r="E707" s="8"/>
      <c r="F707" s="8" t="s">
        <v>70</v>
      </c>
      <c r="G707" s="8" t="s">
        <v>1453</v>
      </c>
      <c r="H707" s="20">
        <v>356</v>
      </c>
      <c r="I707" s="8" t="s">
        <v>512</v>
      </c>
      <c r="J707" s="8" t="s">
        <v>78</v>
      </c>
      <c r="K707" s="24">
        <v>0</v>
      </c>
      <c r="L707" s="9">
        <v>0</v>
      </c>
      <c r="M707" s="9">
        <v>0</v>
      </c>
      <c r="N707" s="9">
        <v>0</v>
      </c>
      <c r="O707" s="8"/>
      <c r="P707" s="9">
        <v>0</v>
      </c>
      <c r="Q707" s="15">
        <v>0</v>
      </c>
      <c r="R707" s="9">
        <v>144</v>
      </c>
      <c r="S707" s="8" t="s">
        <v>34</v>
      </c>
      <c r="T707" s="9">
        <v>0</v>
      </c>
      <c r="U707" s="8" t="s">
        <v>45</v>
      </c>
      <c r="V707" s="21">
        <v>45356</v>
      </c>
      <c r="W707" s="8" t="s">
        <v>8543</v>
      </c>
    </row>
    <row r="708" spans="1:23" ht="64.5" thickBot="1">
      <c r="A708" s="16" t="s">
        <v>53</v>
      </c>
      <c r="B708" s="13" t="s">
        <v>1454</v>
      </c>
      <c r="C708" s="16" t="s">
        <v>1455</v>
      </c>
      <c r="D708" s="16"/>
      <c r="E708" s="16" t="s">
        <v>59</v>
      </c>
      <c r="F708" s="16" t="s">
        <v>68</v>
      </c>
      <c r="G708" s="16" t="s">
        <v>74</v>
      </c>
      <c r="H708" s="20">
        <v>357</v>
      </c>
      <c r="I708" s="16" t="s">
        <v>75</v>
      </c>
      <c r="J708" s="16" t="s">
        <v>78</v>
      </c>
      <c r="K708" s="24">
        <v>-165</v>
      </c>
      <c r="L708" s="9">
        <v>0</v>
      </c>
      <c r="M708" s="9">
        <v>0</v>
      </c>
      <c r="N708" s="9">
        <v>0</v>
      </c>
      <c r="O708" s="8"/>
      <c r="P708" s="9">
        <v>-165</v>
      </c>
      <c r="Q708" s="15">
        <v>-1</v>
      </c>
      <c r="R708" s="15">
        <v>96</v>
      </c>
      <c r="S708" s="16" t="s">
        <v>34</v>
      </c>
      <c r="T708" s="9">
        <v>-69</v>
      </c>
      <c r="U708" s="8" t="s">
        <v>12207</v>
      </c>
      <c r="V708" s="21" t="s">
        <v>12208</v>
      </c>
      <c r="W708" s="8" t="s">
        <v>8543</v>
      </c>
    </row>
    <row r="709" spans="1:23" ht="64.5" thickBot="1">
      <c r="A709" s="8" t="s">
        <v>53</v>
      </c>
      <c r="B709" s="13" t="s">
        <v>1457</v>
      </c>
      <c r="C709" s="8" t="s">
        <v>1458</v>
      </c>
      <c r="D709" s="8"/>
      <c r="E709" s="8"/>
      <c r="F709" s="8" t="s">
        <v>1459</v>
      </c>
      <c r="G709" s="8" t="s">
        <v>1460</v>
      </c>
      <c r="H709" s="20">
        <v>358</v>
      </c>
      <c r="I709" s="8"/>
      <c r="J709" s="8" t="s">
        <v>78</v>
      </c>
      <c r="K709" s="24">
        <v>0</v>
      </c>
      <c r="L709" s="9">
        <v>0</v>
      </c>
      <c r="M709" s="9">
        <v>0</v>
      </c>
      <c r="N709" s="9">
        <v>0</v>
      </c>
      <c r="O709" s="8"/>
      <c r="P709" s="9">
        <v>0</v>
      </c>
      <c r="Q709" s="15">
        <v>0</v>
      </c>
      <c r="R709" s="9">
        <v>144</v>
      </c>
      <c r="S709" s="8" t="s">
        <v>34</v>
      </c>
      <c r="T709" s="9">
        <v>0</v>
      </c>
      <c r="U709" s="8" t="s">
        <v>45</v>
      </c>
      <c r="V709" s="21">
        <v>45362</v>
      </c>
      <c r="W709" s="8" t="s">
        <v>8543</v>
      </c>
    </row>
    <row r="710" spans="1:23" ht="64.5" thickBot="1">
      <c r="A710" s="8" t="s">
        <v>53</v>
      </c>
      <c r="B710" s="13" t="s">
        <v>1461</v>
      </c>
      <c r="C710" s="8" t="s">
        <v>1462</v>
      </c>
      <c r="D710" s="8"/>
      <c r="E710" s="8"/>
      <c r="F710" s="8" t="s">
        <v>212</v>
      </c>
      <c r="G710" s="8" t="s">
        <v>1463</v>
      </c>
      <c r="H710" s="20">
        <v>359</v>
      </c>
      <c r="I710" s="8" t="s">
        <v>1464</v>
      </c>
      <c r="J710" s="8" t="s">
        <v>214</v>
      </c>
      <c r="K710" s="24">
        <v>8327</v>
      </c>
      <c r="L710" s="9">
        <v>0</v>
      </c>
      <c r="M710" s="9">
        <v>0</v>
      </c>
      <c r="N710" s="9">
        <v>0</v>
      </c>
      <c r="O710" s="8"/>
      <c r="P710" s="9">
        <v>8327</v>
      </c>
      <c r="Q710" s="15">
        <v>43</v>
      </c>
      <c r="R710" s="9">
        <v>192</v>
      </c>
      <c r="S710" s="8" t="s">
        <v>34</v>
      </c>
      <c r="T710" s="9">
        <v>71</v>
      </c>
      <c r="U710" s="8" t="s">
        <v>12209</v>
      </c>
      <c r="V710" s="21">
        <v>45358</v>
      </c>
      <c r="W710" s="8" t="s">
        <v>8543</v>
      </c>
    </row>
    <row r="711" spans="1:23" ht="64.5" thickBot="1">
      <c r="A711" s="8" t="s">
        <v>53</v>
      </c>
      <c r="B711" s="13" t="s">
        <v>1465</v>
      </c>
      <c r="C711" s="8" t="s">
        <v>1466</v>
      </c>
      <c r="D711" s="8"/>
      <c r="E711" s="8"/>
      <c r="F711" s="8" t="s">
        <v>36</v>
      </c>
      <c r="G711" s="8">
        <v>9082</v>
      </c>
      <c r="H711" s="20">
        <v>360</v>
      </c>
      <c r="I711" s="8"/>
      <c r="J711" s="8" t="s">
        <v>78</v>
      </c>
      <c r="K711" s="24">
        <v>0</v>
      </c>
      <c r="L711" s="9">
        <v>0</v>
      </c>
      <c r="M711" s="9">
        <v>0</v>
      </c>
      <c r="N711" s="9">
        <v>0</v>
      </c>
      <c r="O711" s="8"/>
      <c r="P711" s="9">
        <v>0</v>
      </c>
      <c r="Q711" s="15">
        <v>0</v>
      </c>
      <c r="R711" s="9">
        <v>144</v>
      </c>
      <c r="S711" s="8" t="s">
        <v>34</v>
      </c>
      <c r="T711" s="9">
        <v>0</v>
      </c>
      <c r="U711" s="18" t="s">
        <v>45</v>
      </c>
      <c r="V711" s="40">
        <v>45358</v>
      </c>
      <c r="W711" s="8" t="s">
        <v>12205</v>
      </c>
    </row>
    <row r="712" spans="1:23" ht="64.5" thickBot="1">
      <c r="A712" s="8" t="s">
        <v>53</v>
      </c>
      <c r="B712" s="13" t="s">
        <v>1468</v>
      </c>
      <c r="C712" s="8" t="s">
        <v>1469</v>
      </c>
      <c r="D712" s="8"/>
      <c r="E712" s="8"/>
      <c r="F712" s="8" t="s">
        <v>36</v>
      </c>
      <c r="G712" s="8" t="s">
        <v>1470</v>
      </c>
      <c r="H712" s="20">
        <v>362</v>
      </c>
      <c r="I712" s="8"/>
      <c r="J712" s="8" t="s">
        <v>78</v>
      </c>
      <c r="K712" s="24">
        <v>0</v>
      </c>
      <c r="L712" s="9">
        <v>0</v>
      </c>
      <c r="M712" s="9">
        <v>0</v>
      </c>
      <c r="N712" s="9">
        <v>0</v>
      </c>
      <c r="O712" s="8"/>
      <c r="P712" s="9">
        <v>0</v>
      </c>
      <c r="Q712" s="15">
        <v>0</v>
      </c>
      <c r="R712" s="9" t="s">
        <v>62</v>
      </c>
      <c r="S712" s="8" t="s">
        <v>34</v>
      </c>
      <c r="T712" s="9">
        <v>0</v>
      </c>
      <c r="U712" s="18" t="s">
        <v>45</v>
      </c>
      <c r="V712" s="40">
        <v>45359</v>
      </c>
      <c r="W712" s="8" t="s">
        <v>8543</v>
      </c>
    </row>
    <row r="713" spans="1:23" ht="64.5" thickBot="1">
      <c r="A713" s="8" t="s">
        <v>53</v>
      </c>
      <c r="B713" s="13" t="s">
        <v>1471</v>
      </c>
      <c r="C713" s="8" t="s">
        <v>1472</v>
      </c>
      <c r="D713" s="8"/>
      <c r="E713" s="8"/>
      <c r="F713" s="8" t="s">
        <v>70</v>
      </c>
      <c r="G713" s="8" t="s">
        <v>1473</v>
      </c>
      <c r="H713" s="20">
        <v>363</v>
      </c>
      <c r="I713" s="8" t="s">
        <v>512</v>
      </c>
      <c r="J713" s="8" t="s">
        <v>78</v>
      </c>
      <c r="K713" s="24">
        <v>56</v>
      </c>
      <c r="L713" s="9">
        <v>0</v>
      </c>
      <c r="M713" s="9">
        <v>0</v>
      </c>
      <c r="N713" s="9">
        <v>0</v>
      </c>
      <c r="O713" s="8"/>
      <c r="P713" s="9">
        <v>56</v>
      </c>
      <c r="Q713" s="15">
        <v>0</v>
      </c>
      <c r="R713" s="9">
        <v>144</v>
      </c>
      <c r="S713" s="8" t="s">
        <v>34</v>
      </c>
      <c r="T713" s="9">
        <v>56</v>
      </c>
      <c r="U713" s="18" t="s">
        <v>10872</v>
      </c>
      <c r="V713" s="40">
        <v>45364</v>
      </c>
      <c r="W713" s="8" t="s">
        <v>8543</v>
      </c>
    </row>
    <row r="714" spans="1:23" ht="64.5" thickBot="1">
      <c r="A714" s="8" t="s">
        <v>53</v>
      </c>
      <c r="B714" s="13" t="s">
        <v>1474</v>
      </c>
      <c r="C714" s="8" t="s">
        <v>1475</v>
      </c>
      <c r="D714" s="8"/>
      <c r="E714" s="8"/>
      <c r="F714" s="8" t="s">
        <v>212</v>
      </c>
      <c r="G714" s="8" t="s">
        <v>1476</v>
      </c>
      <c r="H714" s="20">
        <v>364</v>
      </c>
      <c r="I714" s="8" t="s">
        <v>1464</v>
      </c>
      <c r="J714" s="8" t="s">
        <v>214</v>
      </c>
      <c r="K714" s="24">
        <v>3927</v>
      </c>
      <c r="L714" s="9">
        <v>0</v>
      </c>
      <c r="M714" s="9">
        <v>0</v>
      </c>
      <c r="N714" s="9">
        <v>0</v>
      </c>
      <c r="O714" s="8"/>
      <c r="P714" s="9">
        <v>3927</v>
      </c>
      <c r="Q714" s="15">
        <v>16</v>
      </c>
      <c r="R714" s="9">
        <v>240</v>
      </c>
      <c r="S714" s="8" t="s">
        <v>34</v>
      </c>
      <c r="T714" s="9">
        <v>87</v>
      </c>
      <c r="U714" s="18" t="s">
        <v>12210</v>
      </c>
      <c r="V714" s="40">
        <v>45366</v>
      </c>
      <c r="W714" s="8" t="s">
        <v>8543</v>
      </c>
    </row>
    <row r="715" spans="1:23" ht="64.5" thickBot="1">
      <c r="A715" s="8" t="s">
        <v>53</v>
      </c>
      <c r="B715" s="13" t="s">
        <v>6955</v>
      </c>
      <c r="C715" s="8" t="s">
        <v>1477</v>
      </c>
      <c r="D715" s="8"/>
      <c r="E715" s="8"/>
      <c r="F715" s="8" t="s">
        <v>6944</v>
      </c>
      <c r="G715" s="8" t="s">
        <v>1478</v>
      </c>
      <c r="H715" s="20">
        <v>365</v>
      </c>
      <c r="I715" s="8" t="s">
        <v>75</v>
      </c>
      <c r="J715" s="8" t="s">
        <v>78</v>
      </c>
      <c r="K715" s="24">
        <v>112</v>
      </c>
      <c r="L715" s="9">
        <v>0</v>
      </c>
      <c r="M715" s="9">
        <v>0</v>
      </c>
      <c r="N715" s="9">
        <v>0</v>
      </c>
      <c r="O715" s="8"/>
      <c r="P715" s="9">
        <v>112</v>
      </c>
      <c r="Q715" s="15">
        <v>0</v>
      </c>
      <c r="R715" s="9">
        <v>120</v>
      </c>
      <c r="S715" s="8" t="s">
        <v>34</v>
      </c>
      <c r="T715" s="9">
        <v>112</v>
      </c>
      <c r="U715" s="8" t="s">
        <v>11530</v>
      </c>
      <c r="V715" s="21">
        <v>45366</v>
      </c>
      <c r="W715" s="8" t="s">
        <v>8543</v>
      </c>
    </row>
    <row r="716" spans="1:23" ht="64.5" thickBot="1">
      <c r="A716" s="8" t="s">
        <v>53</v>
      </c>
      <c r="B716" s="13" t="s">
        <v>6956</v>
      </c>
      <c r="C716" s="8" t="s">
        <v>1479</v>
      </c>
      <c r="D716" s="8"/>
      <c r="E716" s="8"/>
      <c r="F716" s="8" t="s">
        <v>6944</v>
      </c>
      <c r="G716" s="8" t="s">
        <v>1480</v>
      </c>
      <c r="H716" s="20">
        <v>366</v>
      </c>
      <c r="I716" s="8" t="s">
        <v>75</v>
      </c>
      <c r="J716" s="8" t="s">
        <v>78</v>
      </c>
      <c r="K716" s="24">
        <v>104</v>
      </c>
      <c r="L716" s="9">
        <v>0</v>
      </c>
      <c r="M716" s="9">
        <v>0</v>
      </c>
      <c r="N716" s="9">
        <v>0</v>
      </c>
      <c r="O716" s="8"/>
      <c r="P716" s="9">
        <v>104</v>
      </c>
      <c r="Q716" s="15">
        <v>0</v>
      </c>
      <c r="R716" s="9">
        <v>120</v>
      </c>
      <c r="S716" s="8" t="s">
        <v>34</v>
      </c>
      <c r="T716" s="9">
        <v>104</v>
      </c>
      <c r="U716" s="18" t="s">
        <v>11531</v>
      </c>
      <c r="V716" s="40">
        <v>45366</v>
      </c>
      <c r="W716" s="8" t="s">
        <v>8543</v>
      </c>
    </row>
    <row r="717" spans="1:23" ht="64.5" thickBot="1">
      <c r="A717" s="8" t="s">
        <v>53</v>
      </c>
      <c r="B717" s="13" t="s">
        <v>6957</v>
      </c>
      <c r="C717" s="8" t="s">
        <v>1481</v>
      </c>
      <c r="D717" s="8"/>
      <c r="E717" s="8"/>
      <c r="F717" s="8" t="s">
        <v>6944</v>
      </c>
      <c r="G717" s="8" t="s">
        <v>1482</v>
      </c>
      <c r="H717" s="20">
        <v>367</v>
      </c>
      <c r="I717" s="8" t="s">
        <v>75</v>
      </c>
      <c r="J717" s="8" t="s">
        <v>78</v>
      </c>
      <c r="K717" s="24">
        <v>63</v>
      </c>
      <c r="L717" s="9">
        <v>0</v>
      </c>
      <c r="M717" s="9">
        <v>0</v>
      </c>
      <c r="N717" s="9">
        <v>0</v>
      </c>
      <c r="O717" s="8"/>
      <c r="P717" s="9">
        <v>63</v>
      </c>
      <c r="Q717" s="15">
        <v>0</v>
      </c>
      <c r="R717" s="9">
        <v>120</v>
      </c>
      <c r="S717" s="8" t="s">
        <v>34</v>
      </c>
      <c r="T717" s="9">
        <v>63</v>
      </c>
      <c r="U717" s="18" t="s">
        <v>10497</v>
      </c>
      <c r="V717" s="40">
        <v>45366</v>
      </c>
      <c r="W717" s="8" t="s">
        <v>8543</v>
      </c>
    </row>
    <row r="718" spans="1:23" ht="64.5" thickBot="1">
      <c r="A718" s="8" t="s">
        <v>53</v>
      </c>
      <c r="B718" s="13" t="s">
        <v>1483</v>
      </c>
      <c r="C718" s="8" t="s">
        <v>8808</v>
      </c>
      <c r="D718" s="8"/>
      <c r="E718" s="8"/>
      <c r="F718" s="8" t="s">
        <v>36</v>
      </c>
      <c r="G718" s="8" t="s">
        <v>1484</v>
      </c>
      <c r="H718" s="20">
        <v>368</v>
      </c>
      <c r="I718" s="8"/>
      <c r="J718" s="8" t="s">
        <v>78</v>
      </c>
      <c r="K718" s="24">
        <v>75</v>
      </c>
      <c r="L718" s="9">
        <v>0</v>
      </c>
      <c r="M718" s="9">
        <v>0</v>
      </c>
      <c r="N718" s="9">
        <v>0</v>
      </c>
      <c r="O718" s="8"/>
      <c r="P718" s="9">
        <v>75</v>
      </c>
      <c r="Q718" s="15">
        <v>0</v>
      </c>
      <c r="R718" s="9">
        <v>144</v>
      </c>
      <c r="S718" s="8" t="s">
        <v>34</v>
      </c>
      <c r="T718" s="9">
        <v>75</v>
      </c>
      <c r="U718" s="18" t="s">
        <v>8809</v>
      </c>
      <c r="V718" s="40">
        <v>45366</v>
      </c>
      <c r="W718" s="8" t="s">
        <v>8543</v>
      </c>
    </row>
    <row r="719" spans="1:23" ht="39" thickBot="1">
      <c r="A719" s="8" t="s">
        <v>53</v>
      </c>
      <c r="B719" s="13" t="s">
        <v>1485</v>
      </c>
      <c r="C719" s="8" t="s">
        <v>6824</v>
      </c>
      <c r="D719" s="8"/>
      <c r="E719" s="8"/>
      <c r="F719" s="8" t="s">
        <v>70</v>
      </c>
      <c r="G719" s="8" t="s">
        <v>6825</v>
      </c>
      <c r="H719" s="20">
        <v>369</v>
      </c>
      <c r="I719" s="8" t="s">
        <v>6822</v>
      </c>
      <c r="J719" s="8" t="s">
        <v>78</v>
      </c>
      <c r="K719" s="24">
        <v>93</v>
      </c>
      <c r="L719" s="9">
        <v>0</v>
      </c>
      <c r="M719" s="9">
        <v>0</v>
      </c>
      <c r="N719" s="9">
        <v>0</v>
      </c>
      <c r="O719" s="8"/>
      <c r="P719" s="9">
        <v>93</v>
      </c>
      <c r="Q719" s="15">
        <v>0</v>
      </c>
      <c r="R719" s="9">
        <v>144</v>
      </c>
      <c r="S719" s="8" t="s">
        <v>34</v>
      </c>
      <c r="T719" s="9">
        <v>93</v>
      </c>
      <c r="U719" s="8" t="s">
        <v>10600</v>
      </c>
      <c r="V719" s="21">
        <v>45419</v>
      </c>
      <c r="W719" s="18" t="s">
        <v>8543</v>
      </c>
    </row>
    <row r="720" spans="1:23" ht="13.5" thickBot="1">
      <c r="A720" s="8" t="s">
        <v>53</v>
      </c>
      <c r="B720" s="13" t="s">
        <v>1487</v>
      </c>
      <c r="C720" s="8" t="s">
        <v>1488</v>
      </c>
      <c r="D720" s="8"/>
      <c r="E720" s="8"/>
      <c r="F720" s="8" t="s">
        <v>70</v>
      </c>
      <c r="G720" s="8" t="s">
        <v>1489</v>
      </c>
      <c r="H720" s="20">
        <v>370</v>
      </c>
      <c r="I720" s="8"/>
      <c r="J720" s="8" t="s">
        <v>78</v>
      </c>
      <c r="K720" s="24">
        <v>10</v>
      </c>
      <c r="L720" s="9">
        <v>0</v>
      </c>
      <c r="M720" s="9">
        <v>0</v>
      </c>
      <c r="N720" s="9">
        <v>0</v>
      </c>
      <c r="O720" s="8"/>
      <c r="P720" s="9">
        <v>10</v>
      </c>
      <c r="Q720" s="15">
        <v>0</v>
      </c>
      <c r="R720" s="9">
        <v>144</v>
      </c>
      <c r="S720" s="8" t="s">
        <v>34</v>
      </c>
      <c r="T720" s="9">
        <v>10</v>
      </c>
      <c r="U720" s="8" t="s">
        <v>143</v>
      </c>
      <c r="V720" s="21">
        <v>45366</v>
      </c>
      <c r="W720" s="18" t="s">
        <v>8543</v>
      </c>
    </row>
    <row r="721" spans="1:23" ht="13.5" thickBot="1">
      <c r="A721" s="8" t="s">
        <v>53</v>
      </c>
      <c r="B721" s="13" t="s">
        <v>1490</v>
      </c>
      <c r="C721" s="8" t="s">
        <v>1491</v>
      </c>
      <c r="D721" s="8"/>
      <c r="E721" s="8"/>
      <c r="F721" s="8" t="s">
        <v>70</v>
      </c>
      <c r="G721" s="8"/>
      <c r="H721" s="20">
        <v>371</v>
      </c>
      <c r="I721" s="8"/>
      <c r="J721" s="8" t="s">
        <v>78</v>
      </c>
      <c r="K721" s="24">
        <v>0</v>
      </c>
      <c r="L721" s="9">
        <v>0</v>
      </c>
      <c r="M721" s="9">
        <v>0</v>
      </c>
      <c r="N721" s="9">
        <v>0</v>
      </c>
      <c r="O721" s="8"/>
      <c r="P721" s="9">
        <v>0</v>
      </c>
      <c r="Q721" s="15">
        <v>0</v>
      </c>
      <c r="R721" s="9">
        <v>144</v>
      </c>
      <c r="S721" s="8" t="s">
        <v>34</v>
      </c>
      <c r="T721" s="9">
        <v>0</v>
      </c>
      <c r="U721" s="8" t="s">
        <v>45</v>
      </c>
      <c r="V721" s="21">
        <v>45369</v>
      </c>
      <c r="W721" s="18" t="s">
        <v>8543</v>
      </c>
    </row>
    <row r="722" spans="1:23" ht="13.5" thickBot="1">
      <c r="A722" s="8" t="s">
        <v>53</v>
      </c>
      <c r="B722" s="13" t="s">
        <v>1493</v>
      </c>
      <c r="C722" s="8" t="s">
        <v>1494</v>
      </c>
      <c r="D722" s="8"/>
      <c r="E722" s="8"/>
      <c r="F722" s="8" t="s">
        <v>70</v>
      </c>
      <c r="G722" s="8" t="s">
        <v>1495</v>
      </c>
      <c r="H722" s="20">
        <v>372</v>
      </c>
      <c r="I722" s="8"/>
      <c r="J722" s="8" t="s">
        <v>78</v>
      </c>
      <c r="K722" s="24">
        <v>35</v>
      </c>
      <c r="L722" s="9">
        <v>0</v>
      </c>
      <c r="M722" s="9">
        <v>0</v>
      </c>
      <c r="N722" s="9">
        <v>0</v>
      </c>
      <c r="O722" s="8"/>
      <c r="P722" s="9">
        <v>35</v>
      </c>
      <c r="Q722" s="15">
        <v>0</v>
      </c>
      <c r="R722" s="9">
        <v>144</v>
      </c>
      <c r="S722" s="8" t="s">
        <v>34</v>
      </c>
      <c r="T722" s="9">
        <v>35</v>
      </c>
      <c r="U722" s="8" t="s">
        <v>8545</v>
      </c>
      <c r="V722" s="21">
        <v>45367</v>
      </c>
      <c r="W722" s="18" t="s">
        <v>8543</v>
      </c>
    </row>
    <row r="723" spans="1:23" ht="13.5" thickBot="1">
      <c r="A723" s="8" t="s">
        <v>53</v>
      </c>
      <c r="B723" s="13" t="s">
        <v>1496</v>
      </c>
      <c r="C723" s="8" t="s">
        <v>1497</v>
      </c>
      <c r="D723" s="8"/>
      <c r="E723" s="8"/>
      <c r="F723" s="8" t="s">
        <v>70</v>
      </c>
      <c r="G723" s="8" t="s">
        <v>1498</v>
      </c>
      <c r="H723" s="20">
        <v>373</v>
      </c>
      <c r="I723" s="8"/>
      <c r="J723" s="8" t="s">
        <v>78</v>
      </c>
      <c r="K723" s="24">
        <v>14</v>
      </c>
      <c r="L723" s="9">
        <v>0</v>
      </c>
      <c r="M723" s="9">
        <v>0</v>
      </c>
      <c r="N723" s="9">
        <v>0</v>
      </c>
      <c r="O723" s="8"/>
      <c r="P723" s="9">
        <v>14</v>
      </c>
      <c r="Q723" s="15">
        <v>0</v>
      </c>
      <c r="R723" s="9">
        <v>144</v>
      </c>
      <c r="S723" s="8" t="s">
        <v>34</v>
      </c>
      <c r="T723" s="9">
        <v>14</v>
      </c>
      <c r="U723" s="8" t="s">
        <v>8302</v>
      </c>
      <c r="V723" s="21">
        <v>45367</v>
      </c>
      <c r="W723" s="18" t="s">
        <v>8543</v>
      </c>
    </row>
    <row r="724" spans="1:23" ht="13.5" thickBot="1">
      <c r="A724" s="8" t="s">
        <v>53</v>
      </c>
      <c r="B724" s="13" t="s">
        <v>1500</v>
      </c>
      <c r="C724" s="8" t="s">
        <v>1501</v>
      </c>
      <c r="D724" s="8"/>
      <c r="E724" s="8"/>
      <c r="F724" s="8" t="s">
        <v>70</v>
      </c>
      <c r="G724" s="8" t="s">
        <v>1502</v>
      </c>
      <c r="H724" s="20">
        <v>374</v>
      </c>
      <c r="I724" s="8"/>
      <c r="J724" s="8" t="s">
        <v>78</v>
      </c>
      <c r="K724" s="24">
        <v>110</v>
      </c>
      <c r="L724" s="9">
        <v>0</v>
      </c>
      <c r="M724" s="9">
        <v>0</v>
      </c>
      <c r="N724" s="9">
        <v>0</v>
      </c>
      <c r="O724" s="8"/>
      <c r="P724" s="9">
        <v>110</v>
      </c>
      <c r="Q724" s="15">
        <v>0</v>
      </c>
      <c r="R724" s="9">
        <v>144</v>
      </c>
      <c r="S724" s="8" t="s">
        <v>34</v>
      </c>
      <c r="T724" s="9">
        <v>110</v>
      </c>
      <c r="U724" s="8" t="s">
        <v>8810</v>
      </c>
      <c r="V724" s="21">
        <v>45367</v>
      </c>
      <c r="W724" s="18" t="s">
        <v>8543</v>
      </c>
    </row>
    <row r="725" spans="1:23" ht="13.5" thickBot="1">
      <c r="A725" s="8" t="s">
        <v>53</v>
      </c>
      <c r="B725" s="13" t="s">
        <v>1503</v>
      </c>
      <c r="C725" s="8" t="s">
        <v>1504</v>
      </c>
      <c r="D725" s="8"/>
      <c r="E725" s="8"/>
      <c r="F725" s="8" t="s">
        <v>70</v>
      </c>
      <c r="G725" s="8" t="s">
        <v>1505</v>
      </c>
      <c r="H725" s="20">
        <v>375</v>
      </c>
      <c r="I725" s="8"/>
      <c r="J725" s="8" t="s">
        <v>78</v>
      </c>
      <c r="K725" s="24">
        <v>33</v>
      </c>
      <c r="L725" s="9">
        <v>0</v>
      </c>
      <c r="M725" s="9">
        <v>0</v>
      </c>
      <c r="N725" s="9">
        <v>0</v>
      </c>
      <c r="O725" s="8"/>
      <c r="P725" s="9">
        <v>33</v>
      </c>
      <c r="Q725" s="15">
        <v>0</v>
      </c>
      <c r="R725" s="9">
        <v>144</v>
      </c>
      <c r="S725" s="8" t="s">
        <v>34</v>
      </c>
      <c r="T725" s="9">
        <v>33</v>
      </c>
      <c r="U725" s="8" t="s">
        <v>7924</v>
      </c>
      <c r="V725" s="21">
        <v>45367</v>
      </c>
      <c r="W725" s="18" t="s">
        <v>8543</v>
      </c>
    </row>
    <row r="726" spans="1:23" ht="13.5" thickBot="1">
      <c r="A726" s="8" t="s">
        <v>53</v>
      </c>
      <c r="B726" s="13" t="s">
        <v>1506</v>
      </c>
      <c r="C726" s="8" t="s">
        <v>1507</v>
      </c>
      <c r="D726" s="8"/>
      <c r="E726" s="8"/>
      <c r="F726" s="8" t="s">
        <v>70</v>
      </c>
      <c r="G726" s="8" t="s">
        <v>1508</v>
      </c>
      <c r="H726" s="20">
        <v>376</v>
      </c>
      <c r="I726" s="8"/>
      <c r="J726" s="8" t="s">
        <v>78</v>
      </c>
      <c r="K726" s="24">
        <v>167</v>
      </c>
      <c r="L726" s="9">
        <v>0</v>
      </c>
      <c r="M726" s="9">
        <v>0</v>
      </c>
      <c r="N726" s="9">
        <v>0</v>
      </c>
      <c r="O726" s="8"/>
      <c r="P726" s="9">
        <v>167</v>
      </c>
      <c r="Q726" s="15">
        <v>1</v>
      </c>
      <c r="R726" s="9">
        <v>144</v>
      </c>
      <c r="S726" s="8" t="s">
        <v>34</v>
      </c>
      <c r="T726" s="9">
        <v>23</v>
      </c>
      <c r="U726" s="8" t="s">
        <v>10625</v>
      </c>
      <c r="V726" s="21">
        <v>45367</v>
      </c>
      <c r="W726" s="18" t="s">
        <v>8543</v>
      </c>
    </row>
    <row r="727" spans="1:23" ht="13.5" thickBot="1">
      <c r="A727" s="8" t="s">
        <v>53</v>
      </c>
      <c r="B727" s="13" t="s">
        <v>1510</v>
      </c>
      <c r="C727" s="8" t="s">
        <v>1511</v>
      </c>
      <c r="D727" s="8"/>
      <c r="E727" s="8"/>
      <c r="F727" s="8" t="s">
        <v>70</v>
      </c>
      <c r="G727" s="8" t="s">
        <v>1512</v>
      </c>
      <c r="H727" s="20">
        <v>377</v>
      </c>
      <c r="I727" s="8"/>
      <c r="J727" s="8" t="s">
        <v>78</v>
      </c>
      <c r="K727" s="24">
        <v>52</v>
      </c>
      <c r="L727" s="9">
        <v>0</v>
      </c>
      <c r="M727" s="9">
        <v>0</v>
      </c>
      <c r="N727" s="9">
        <v>0</v>
      </c>
      <c r="O727" s="8"/>
      <c r="P727" s="9">
        <v>52</v>
      </c>
      <c r="Q727" s="15">
        <v>0</v>
      </c>
      <c r="R727" s="9">
        <v>144</v>
      </c>
      <c r="S727" s="8" t="s">
        <v>34</v>
      </c>
      <c r="T727" s="9">
        <v>52</v>
      </c>
      <c r="U727" s="8" t="s">
        <v>3030</v>
      </c>
      <c r="V727" s="21">
        <v>45367</v>
      </c>
      <c r="W727" s="18" t="s">
        <v>8543</v>
      </c>
    </row>
    <row r="728" spans="1:23" ht="13.5" thickBot="1">
      <c r="A728" s="8" t="s">
        <v>53</v>
      </c>
      <c r="B728" s="13" t="s">
        <v>1513</v>
      </c>
      <c r="C728" s="8" t="s">
        <v>1514</v>
      </c>
      <c r="D728" s="8"/>
      <c r="E728" s="8"/>
      <c r="F728" s="8" t="s">
        <v>70</v>
      </c>
      <c r="G728" s="8" t="s">
        <v>1515</v>
      </c>
      <c r="H728" s="20">
        <v>378</v>
      </c>
      <c r="I728" s="8"/>
      <c r="J728" s="8" t="s">
        <v>78</v>
      </c>
      <c r="K728" s="24">
        <v>12</v>
      </c>
      <c r="L728" s="9">
        <v>0</v>
      </c>
      <c r="M728" s="9">
        <v>0</v>
      </c>
      <c r="N728" s="9">
        <v>0</v>
      </c>
      <c r="O728" s="8"/>
      <c r="P728" s="9">
        <v>12</v>
      </c>
      <c r="Q728" s="15">
        <v>0</v>
      </c>
      <c r="R728" s="9">
        <v>144</v>
      </c>
      <c r="S728" s="8" t="s">
        <v>34</v>
      </c>
      <c r="T728" s="9">
        <v>12</v>
      </c>
      <c r="U728" s="8" t="s">
        <v>7261</v>
      </c>
      <c r="V728" s="21">
        <v>45367</v>
      </c>
      <c r="W728" s="18" t="s">
        <v>8543</v>
      </c>
    </row>
    <row r="729" spans="1:23" ht="13.5" thickBot="1">
      <c r="A729" s="8" t="s">
        <v>53</v>
      </c>
      <c r="B729" s="13" t="s">
        <v>1516</v>
      </c>
      <c r="C729" s="18" t="s">
        <v>1517</v>
      </c>
      <c r="D729" s="8"/>
      <c r="E729" s="8"/>
      <c r="F729" s="8" t="s">
        <v>70</v>
      </c>
      <c r="G729" s="8" t="s">
        <v>1518</v>
      </c>
      <c r="H729" s="20">
        <v>379</v>
      </c>
      <c r="I729" s="8" t="s">
        <v>512</v>
      </c>
      <c r="J729" s="8" t="s">
        <v>78</v>
      </c>
      <c r="K729" s="24">
        <v>0</v>
      </c>
      <c r="L729" s="9">
        <v>0</v>
      </c>
      <c r="M729" s="9">
        <v>0</v>
      </c>
      <c r="N729" s="9">
        <v>0</v>
      </c>
      <c r="O729" s="8"/>
      <c r="P729" s="9">
        <v>0</v>
      </c>
      <c r="Q729" s="15">
        <v>0</v>
      </c>
      <c r="R729" s="9">
        <v>144</v>
      </c>
      <c r="S729" s="8" t="s">
        <v>34</v>
      </c>
      <c r="T729" s="9">
        <v>0</v>
      </c>
      <c r="U729" s="8" t="s">
        <v>45</v>
      </c>
      <c r="V729" s="21">
        <v>45367</v>
      </c>
      <c r="W729" s="18" t="s">
        <v>8543</v>
      </c>
    </row>
    <row r="730" spans="1:23" ht="13.5" thickBot="1">
      <c r="A730" s="8" t="s">
        <v>53</v>
      </c>
      <c r="B730" s="13" t="s">
        <v>1519</v>
      </c>
      <c r="C730" s="8" t="s">
        <v>1520</v>
      </c>
      <c r="D730" s="8"/>
      <c r="E730" s="8"/>
      <c r="F730" s="8" t="s">
        <v>83</v>
      </c>
      <c r="G730" s="8" t="s">
        <v>1521</v>
      </c>
      <c r="H730" s="20">
        <v>381</v>
      </c>
      <c r="I730" s="8"/>
      <c r="J730" s="8" t="s">
        <v>78</v>
      </c>
      <c r="K730" s="24">
        <v>54</v>
      </c>
      <c r="L730" s="9">
        <v>0</v>
      </c>
      <c r="M730" s="9">
        <v>0</v>
      </c>
      <c r="N730" s="9">
        <v>0</v>
      </c>
      <c r="O730" s="8"/>
      <c r="P730" s="9">
        <v>54</v>
      </c>
      <c r="Q730" s="15">
        <v>0</v>
      </c>
      <c r="R730" s="9">
        <v>120</v>
      </c>
      <c r="S730" s="8" t="s">
        <v>34</v>
      </c>
      <c r="T730" s="9">
        <v>54</v>
      </c>
      <c r="U730" s="8" t="s">
        <v>11532</v>
      </c>
      <c r="V730" s="21">
        <v>45369</v>
      </c>
      <c r="W730" s="18" t="s">
        <v>8543</v>
      </c>
    </row>
    <row r="731" spans="1:23" ht="26.25" thickBot="1">
      <c r="A731" s="8" t="s">
        <v>53</v>
      </c>
      <c r="B731" s="13" t="s">
        <v>6959</v>
      </c>
      <c r="C731" s="8" t="s">
        <v>1522</v>
      </c>
      <c r="D731" s="8"/>
      <c r="E731" s="8"/>
      <c r="F731" s="8" t="s">
        <v>6944</v>
      </c>
      <c r="G731" s="8">
        <v>3156</v>
      </c>
      <c r="H731" s="20">
        <v>382</v>
      </c>
      <c r="I731" s="8" t="s">
        <v>75</v>
      </c>
      <c r="J731" s="8" t="s">
        <v>78</v>
      </c>
      <c r="K731" s="24">
        <v>21</v>
      </c>
      <c r="L731" s="9">
        <v>0</v>
      </c>
      <c r="M731" s="9">
        <v>0</v>
      </c>
      <c r="N731" s="9">
        <v>0</v>
      </c>
      <c r="O731" s="8"/>
      <c r="P731" s="9">
        <v>21</v>
      </c>
      <c r="Q731" s="15">
        <v>0</v>
      </c>
      <c r="R731" s="9">
        <v>120</v>
      </c>
      <c r="S731" s="8" t="s">
        <v>34</v>
      </c>
      <c r="T731" s="9">
        <v>21</v>
      </c>
      <c r="U731" s="8" t="s">
        <v>8058</v>
      </c>
      <c r="V731" s="21">
        <v>45369</v>
      </c>
      <c r="W731" s="18" t="s">
        <v>8543</v>
      </c>
    </row>
    <row r="732" spans="1:23" ht="13.5" thickBot="1">
      <c r="A732" s="8" t="s">
        <v>53</v>
      </c>
      <c r="B732" s="13" t="s">
        <v>6960</v>
      </c>
      <c r="C732" s="8" t="s">
        <v>1523</v>
      </c>
      <c r="D732" s="8"/>
      <c r="E732" s="8"/>
      <c r="F732" s="8" t="s">
        <v>6944</v>
      </c>
      <c r="G732" s="9">
        <v>3157</v>
      </c>
      <c r="H732" s="20">
        <v>383</v>
      </c>
      <c r="I732" s="8"/>
      <c r="J732" s="8" t="s">
        <v>78</v>
      </c>
      <c r="K732" s="24">
        <v>0</v>
      </c>
      <c r="L732" s="9">
        <v>0</v>
      </c>
      <c r="M732" s="9">
        <v>0</v>
      </c>
      <c r="N732" s="9">
        <v>0</v>
      </c>
      <c r="O732" s="8"/>
      <c r="P732" s="9">
        <v>0</v>
      </c>
      <c r="Q732" s="15">
        <v>0</v>
      </c>
      <c r="R732" s="9">
        <v>120</v>
      </c>
      <c r="S732" s="8" t="s">
        <v>34</v>
      </c>
      <c r="T732" s="9">
        <v>0</v>
      </c>
      <c r="U732" s="8" t="s">
        <v>45</v>
      </c>
      <c r="V732" s="21">
        <v>45369</v>
      </c>
      <c r="W732" s="18" t="s">
        <v>8543</v>
      </c>
    </row>
    <row r="733" spans="1:23" ht="13.5" thickBot="1">
      <c r="A733" s="8" t="s">
        <v>53</v>
      </c>
      <c r="B733" s="13" t="s">
        <v>1524</v>
      </c>
      <c r="C733" s="8" t="s">
        <v>8546</v>
      </c>
      <c r="D733" s="8"/>
      <c r="E733" s="8"/>
      <c r="F733" s="8" t="s">
        <v>55</v>
      </c>
      <c r="G733" s="8" t="s">
        <v>1525</v>
      </c>
      <c r="H733" s="20">
        <v>384</v>
      </c>
      <c r="I733" s="8"/>
      <c r="J733" s="8" t="s">
        <v>78</v>
      </c>
      <c r="K733" s="24">
        <v>489</v>
      </c>
      <c r="L733" s="9">
        <v>0</v>
      </c>
      <c r="M733" s="9">
        <v>0</v>
      </c>
      <c r="N733" s="9">
        <v>0</v>
      </c>
      <c r="O733" s="8"/>
      <c r="P733" s="9">
        <v>489</v>
      </c>
      <c r="Q733" s="15">
        <v>3</v>
      </c>
      <c r="R733" s="8">
        <v>144</v>
      </c>
      <c r="S733" s="8" t="s">
        <v>34</v>
      </c>
      <c r="T733" s="9">
        <v>57</v>
      </c>
      <c r="U733" s="8" t="s">
        <v>8547</v>
      </c>
      <c r="V733" s="21">
        <v>45371</v>
      </c>
      <c r="W733" s="18" t="s">
        <v>8543</v>
      </c>
    </row>
    <row r="734" spans="1:23" ht="13.5" thickBot="1">
      <c r="A734" s="8" t="s">
        <v>53</v>
      </c>
      <c r="B734" s="13" t="s">
        <v>1526</v>
      </c>
      <c r="C734" s="8" t="s">
        <v>1527</v>
      </c>
      <c r="D734" s="8"/>
      <c r="E734" s="8" t="s">
        <v>58</v>
      </c>
      <c r="F734" s="8" t="s">
        <v>1528</v>
      </c>
      <c r="G734" s="8" t="s">
        <v>1052</v>
      </c>
      <c r="H734" s="9">
        <v>384</v>
      </c>
      <c r="I734" s="8" t="s">
        <v>1053</v>
      </c>
      <c r="J734" s="8" t="s">
        <v>78</v>
      </c>
      <c r="K734" s="24">
        <v>128</v>
      </c>
      <c r="L734" s="9">
        <v>0</v>
      </c>
      <c r="M734" s="9">
        <v>0</v>
      </c>
      <c r="N734" s="9">
        <v>0</v>
      </c>
      <c r="O734" s="8"/>
      <c r="P734" s="9">
        <v>128</v>
      </c>
      <c r="Q734" s="15">
        <v>0</v>
      </c>
      <c r="R734" s="9">
        <v>192</v>
      </c>
      <c r="S734" s="8" t="s">
        <v>34</v>
      </c>
      <c r="T734" s="9">
        <v>128</v>
      </c>
      <c r="U734" s="8" t="s">
        <v>12211</v>
      </c>
      <c r="V734" s="21">
        <v>45401</v>
      </c>
      <c r="W734" s="18" t="s">
        <v>9016</v>
      </c>
    </row>
    <row r="735" spans="1:23" ht="26.25" thickBot="1">
      <c r="A735" s="8" t="s">
        <v>53</v>
      </c>
      <c r="B735" s="13" t="s">
        <v>1529</v>
      </c>
      <c r="C735" s="8" t="s">
        <v>1530</v>
      </c>
      <c r="D735" s="8"/>
      <c r="E735" s="8"/>
      <c r="F735" s="8" t="s">
        <v>70</v>
      </c>
      <c r="G735" s="8" t="s">
        <v>1531</v>
      </c>
      <c r="H735" s="9">
        <v>385</v>
      </c>
      <c r="I735" s="8" t="s">
        <v>75</v>
      </c>
      <c r="J735" s="8" t="s">
        <v>78</v>
      </c>
      <c r="K735" s="24">
        <v>-22</v>
      </c>
      <c r="L735" s="9">
        <v>0</v>
      </c>
      <c r="M735" s="9">
        <v>0</v>
      </c>
      <c r="N735" s="9">
        <v>0</v>
      </c>
      <c r="O735" s="8"/>
      <c r="P735" s="9">
        <v>-22</v>
      </c>
      <c r="Q735" s="15">
        <v>0</v>
      </c>
      <c r="R735" s="9">
        <v>144</v>
      </c>
      <c r="S735" s="8" t="s">
        <v>34</v>
      </c>
      <c r="T735" s="9">
        <v>-22</v>
      </c>
      <c r="U735" s="8" t="s">
        <v>6985</v>
      </c>
      <c r="V735" s="21">
        <v>45401</v>
      </c>
      <c r="W735" s="18" t="s">
        <v>9016</v>
      </c>
    </row>
    <row r="736" spans="1:23" ht="26.25" thickBot="1">
      <c r="A736" s="8" t="s">
        <v>53</v>
      </c>
      <c r="B736" s="13" t="s">
        <v>1532</v>
      </c>
      <c r="C736" s="8" t="s">
        <v>1533</v>
      </c>
      <c r="D736" s="8"/>
      <c r="E736" s="8"/>
      <c r="F736" s="8" t="s">
        <v>70</v>
      </c>
      <c r="G736" s="8" t="s">
        <v>1534</v>
      </c>
      <c r="H736" s="9">
        <v>386</v>
      </c>
      <c r="I736" s="8" t="s">
        <v>75</v>
      </c>
      <c r="J736" s="8" t="s">
        <v>78</v>
      </c>
      <c r="K736" s="24">
        <v>0</v>
      </c>
      <c r="L736" s="9">
        <v>0</v>
      </c>
      <c r="M736" s="9">
        <v>0</v>
      </c>
      <c r="N736" s="9">
        <v>0</v>
      </c>
      <c r="O736" s="8"/>
      <c r="P736" s="9">
        <v>0</v>
      </c>
      <c r="Q736" s="15">
        <v>0</v>
      </c>
      <c r="R736" s="9">
        <v>144</v>
      </c>
      <c r="S736" s="8" t="s">
        <v>34</v>
      </c>
      <c r="T736" s="9">
        <v>0</v>
      </c>
      <c r="U736" s="8" t="s">
        <v>45</v>
      </c>
      <c r="V736" s="21">
        <v>45401</v>
      </c>
      <c r="W736" s="18" t="s">
        <v>12212</v>
      </c>
    </row>
    <row r="737" spans="1:23" ht="26.25" thickBot="1">
      <c r="A737" s="8" t="s">
        <v>53</v>
      </c>
      <c r="B737" s="13" t="s">
        <v>1535</v>
      </c>
      <c r="C737" s="8" t="s">
        <v>1536</v>
      </c>
      <c r="D737" s="8"/>
      <c r="E737" s="8"/>
      <c r="F737" s="8" t="s">
        <v>70</v>
      </c>
      <c r="G737" s="8" t="s">
        <v>1537</v>
      </c>
      <c r="H737" s="9">
        <v>387</v>
      </c>
      <c r="I737" s="8" t="s">
        <v>75</v>
      </c>
      <c r="J737" s="8" t="s">
        <v>78</v>
      </c>
      <c r="K737" s="24">
        <v>196</v>
      </c>
      <c r="L737" s="9">
        <v>0</v>
      </c>
      <c r="M737" s="9">
        <v>0</v>
      </c>
      <c r="N737" s="9">
        <v>0</v>
      </c>
      <c r="O737" s="8"/>
      <c r="P737" s="9">
        <v>196</v>
      </c>
      <c r="Q737" s="15">
        <v>1</v>
      </c>
      <c r="R737" s="9">
        <v>144</v>
      </c>
      <c r="S737" s="8" t="s">
        <v>34</v>
      </c>
      <c r="T737" s="9">
        <v>52</v>
      </c>
      <c r="U737" s="8" t="s">
        <v>10626</v>
      </c>
      <c r="V737" s="21">
        <v>45401</v>
      </c>
      <c r="W737" s="18" t="s">
        <v>9016</v>
      </c>
    </row>
    <row r="738" spans="1:23" ht="26.25" thickBot="1">
      <c r="A738" s="8" t="s">
        <v>53</v>
      </c>
      <c r="B738" s="13" t="s">
        <v>1538</v>
      </c>
      <c r="C738" s="8" t="s">
        <v>1539</v>
      </c>
      <c r="D738" s="8"/>
      <c r="E738" s="8"/>
      <c r="F738" s="8" t="s">
        <v>70</v>
      </c>
      <c r="G738" s="8" t="s">
        <v>1540</v>
      </c>
      <c r="H738" s="9">
        <v>388</v>
      </c>
      <c r="I738" s="8" t="s">
        <v>75</v>
      </c>
      <c r="J738" s="8" t="s">
        <v>78</v>
      </c>
      <c r="K738" s="24">
        <v>21</v>
      </c>
      <c r="L738" s="9">
        <v>0</v>
      </c>
      <c r="M738" s="9">
        <v>0</v>
      </c>
      <c r="N738" s="9">
        <v>0</v>
      </c>
      <c r="O738" s="8"/>
      <c r="P738" s="9">
        <v>21</v>
      </c>
      <c r="Q738" s="15">
        <v>0</v>
      </c>
      <c r="R738" s="9">
        <v>144</v>
      </c>
      <c r="S738" s="8" t="s">
        <v>34</v>
      </c>
      <c r="T738" s="9">
        <v>21</v>
      </c>
      <c r="U738" s="8" t="s">
        <v>8058</v>
      </c>
      <c r="V738" s="21">
        <v>45405</v>
      </c>
      <c r="W738" s="18" t="s">
        <v>9016</v>
      </c>
    </row>
    <row r="739" spans="1:23" ht="26.25" thickBot="1">
      <c r="A739" s="8" t="s">
        <v>53</v>
      </c>
      <c r="B739" s="13" t="s">
        <v>1541</v>
      </c>
      <c r="C739" s="8" t="s">
        <v>1542</v>
      </c>
      <c r="D739" s="8"/>
      <c r="E739" s="8"/>
      <c r="F739" s="8" t="s">
        <v>70</v>
      </c>
      <c r="G739" s="8" t="s">
        <v>1543</v>
      </c>
      <c r="H739" s="9">
        <v>389</v>
      </c>
      <c r="I739" s="8" t="s">
        <v>75</v>
      </c>
      <c r="J739" s="8" t="s">
        <v>78</v>
      </c>
      <c r="K739" s="24">
        <v>0</v>
      </c>
      <c r="L739" s="9">
        <v>0</v>
      </c>
      <c r="M739" s="9">
        <v>0</v>
      </c>
      <c r="N739" s="9">
        <v>0</v>
      </c>
      <c r="O739" s="8"/>
      <c r="P739" s="9">
        <v>0</v>
      </c>
      <c r="Q739" s="15">
        <v>0</v>
      </c>
      <c r="R739" s="9">
        <v>144</v>
      </c>
      <c r="S739" s="8" t="s">
        <v>34</v>
      </c>
      <c r="T739" s="9">
        <v>0</v>
      </c>
      <c r="U739" s="8" t="s">
        <v>45</v>
      </c>
      <c r="V739" s="21">
        <v>45405</v>
      </c>
      <c r="W739" s="18" t="s">
        <v>9016</v>
      </c>
    </row>
    <row r="740" spans="1:23" ht="26.25" thickBot="1">
      <c r="A740" s="8" t="s">
        <v>53</v>
      </c>
      <c r="B740" s="13" t="s">
        <v>1544</v>
      </c>
      <c r="C740" s="8" t="s">
        <v>1545</v>
      </c>
      <c r="D740" s="8"/>
      <c r="E740" s="8"/>
      <c r="F740" s="8" t="s">
        <v>70</v>
      </c>
      <c r="G740" s="8" t="s">
        <v>1546</v>
      </c>
      <c r="H740" s="9">
        <v>390</v>
      </c>
      <c r="I740" s="8" t="s">
        <v>75</v>
      </c>
      <c r="J740" s="8" t="s">
        <v>78</v>
      </c>
      <c r="K740" s="24">
        <v>0</v>
      </c>
      <c r="L740" s="9">
        <v>0</v>
      </c>
      <c r="M740" s="9">
        <v>0</v>
      </c>
      <c r="N740" s="9">
        <v>0</v>
      </c>
      <c r="O740" s="8"/>
      <c r="P740" s="9">
        <v>0</v>
      </c>
      <c r="Q740" s="15">
        <v>0</v>
      </c>
      <c r="R740" s="9">
        <v>144</v>
      </c>
      <c r="S740" s="8" t="s">
        <v>34</v>
      </c>
      <c r="T740" s="9">
        <v>0</v>
      </c>
      <c r="U740" s="8" t="s">
        <v>45</v>
      </c>
      <c r="V740" s="21">
        <v>45405</v>
      </c>
      <c r="W740" s="18" t="s">
        <v>12213</v>
      </c>
    </row>
    <row r="741" spans="1:23" ht="26.25" thickBot="1">
      <c r="A741" s="8" t="s">
        <v>53</v>
      </c>
      <c r="B741" s="13" t="s">
        <v>1547</v>
      </c>
      <c r="C741" s="8" t="s">
        <v>1548</v>
      </c>
      <c r="D741" s="8"/>
      <c r="E741" s="8"/>
      <c r="F741" s="8" t="s">
        <v>70</v>
      </c>
      <c r="G741" s="8" t="s">
        <v>1549</v>
      </c>
      <c r="H741" s="9">
        <v>391</v>
      </c>
      <c r="I741" s="8" t="s">
        <v>75</v>
      </c>
      <c r="J741" s="8" t="s">
        <v>78</v>
      </c>
      <c r="K741" s="24">
        <v>7</v>
      </c>
      <c r="L741" s="9">
        <v>0</v>
      </c>
      <c r="M741" s="9">
        <v>0</v>
      </c>
      <c r="N741" s="9">
        <v>0</v>
      </c>
      <c r="O741" s="8"/>
      <c r="P741" s="9">
        <v>7</v>
      </c>
      <c r="Q741" s="15">
        <v>0</v>
      </c>
      <c r="R741" s="9">
        <v>144</v>
      </c>
      <c r="S741" s="8" t="s">
        <v>34</v>
      </c>
      <c r="T741" s="9">
        <v>7</v>
      </c>
      <c r="U741" s="8" t="s">
        <v>9241</v>
      </c>
      <c r="V741" s="21">
        <v>45405</v>
      </c>
      <c r="W741" s="18" t="s">
        <v>9016</v>
      </c>
    </row>
    <row r="742" spans="1:23" ht="26.25" thickBot="1">
      <c r="A742" s="8" t="s">
        <v>53</v>
      </c>
      <c r="B742" s="13" t="s">
        <v>1550</v>
      </c>
      <c r="C742" s="8" t="s">
        <v>1551</v>
      </c>
      <c r="D742" s="8"/>
      <c r="E742" s="8"/>
      <c r="F742" s="8" t="s">
        <v>70</v>
      </c>
      <c r="G742" s="8" t="s">
        <v>1552</v>
      </c>
      <c r="H742" s="9">
        <v>392</v>
      </c>
      <c r="I742" s="8" t="s">
        <v>75</v>
      </c>
      <c r="J742" s="8" t="s">
        <v>78</v>
      </c>
      <c r="K742" s="24">
        <v>-10</v>
      </c>
      <c r="L742" s="9">
        <v>0</v>
      </c>
      <c r="M742" s="9">
        <v>0</v>
      </c>
      <c r="N742" s="9">
        <v>0</v>
      </c>
      <c r="O742" s="8"/>
      <c r="P742" s="9">
        <v>-10</v>
      </c>
      <c r="Q742" s="15">
        <v>0</v>
      </c>
      <c r="R742" s="9">
        <v>144</v>
      </c>
      <c r="S742" s="8" t="s">
        <v>34</v>
      </c>
      <c r="T742" s="9">
        <v>-10</v>
      </c>
      <c r="U742" s="8" t="s">
        <v>1442</v>
      </c>
      <c r="V742" s="21">
        <v>45405</v>
      </c>
      <c r="W742" s="18" t="s">
        <v>9016</v>
      </c>
    </row>
    <row r="743" spans="1:23" ht="26.25" thickBot="1">
      <c r="A743" s="8" t="s">
        <v>53</v>
      </c>
      <c r="B743" s="13" t="s">
        <v>1553</v>
      </c>
      <c r="C743" s="8" t="s">
        <v>1554</v>
      </c>
      <c r="D743" s="8"/>
      <c r="E743" s="8"/>
      <c r="F743" s="8" t="s">
        <v>70</v>
      </c>
      <c r="G743" s="8" t="s">
        <v>1555</v>
      </c>
      <c r="H743" s="9">
        <v>394</v>
      </c>
      <c r="I743" s="8" t="s">
        <v>75</v>
      </c>
      <c r="J743" s="8" t="s">
        <v>78</v>
      </c>
      <c r="K743" s="24">
        <v>0</v>
      </c>
      <c r="L743" s="9">
        <v>0</v>
      </c>
      <c r="M743" s="9">
        <v>0</v>
      </c>
      <c r="N743" s="9">
        <v>0</v>
      </c>
      <c r="O743" s="8"/>
      <c r="P743" s="9">
        <v>0</v>
      </c>
      <c r="Q743" s="15">
        <v>0</v>
      </c>
      <c r="R743" s="9">
        <v>144</v>
      </c>
      <c r="S743" s="8" t="s">
        <v>34</v>
      </c>
      <c r="T743" s="9">
        <v>0</v>
      </c>
      <c r="U743" s="8" t="s">
        <v>45</v>
      </c>
      <c r="V743" s="21">
        <v>45405</v>
      </c>
      <c r="W743" s="18" t="s">
        <v>9016</v>
      </c>
    </row>
    <row r="744" spans="1:23" ht="26.25" thickBot="1">
      <c r="A744" s="8" t="s">
        <v>53</v>
      </c>
      <c r="B744" s="13" t="s">
        <v>1556</v>
      </c>
      <c r="C744" s="8" t="s">
        <v>1557</v>
      </c>
      <c r="D744" s="8"/>
      <c r="E744" s="8"/>
      <c r="F744" s="8" t="s">
        <v>70</v>
      </c>
      <c r="G744" s="8" t="s">
        <v>1558</v>
      </c>
      <c r="H744" s="9">
        <v>395</v>
      </c>
      <c r="I744" s="8" t="s">
        <v>75</v>
      </c>
      <c r="J744" s="8" t="s">
        <v>78</v>
      </c>
      <c r="K744" s="24">
        <v>0</v>
      </c>
      <c r="L744" s="9">
        <v>0</v>
      </c>
      <c r="M744" s="9">
        <v>0</v>
      </c>
      <c r="N744" s="9">
        <v>0</v>
      </c>
      <c r="O744" s="8"/>
      <c r="P744" s="9">
        <v>0</v>
      </c>
      <c r="Q744" s="15">
        <v>0</v>
      </c>
      <c r="R744" s="9">
        <v>144</v>
      </c>
      <c r="S744" s="8" t="s">
        <v>34</v>
      </c>
      <c r="T744" s="9">
        <v>0</v>
      </c>
      <c r="U744" s="8" t="s">
        <v>45</v>
      </c>
      <c r="V744" s="21">
        <v>45405</v>
      </c>
      <c r="W744" s="18" t="s">
        <v>9016</v>
      </c>
    </row>
    <row r="745" spans="1:23" ht="13.5" thickBot="1">
      <c r="A745" s="8" t="s">
        <v>53</v>
      </c>
      <c r="B745" s="13" t="s">
        <v>1559</v>
      </c>
      <c r="C745" s="8" t="s">
        <v>85</v>
      </c>
      <c r="D745" s="8"/>
      <c r="E745" s="8"/>
      <c r="F745" s="8" t="s">
        <v>70</v>
      </c>
      <c r="G745" s="8" t="s">
        <v>86</v>
      </c>
      <c r="H745" s="9">
        <v>396</v>
      </c>
      <c r="I745" s="8" t="s">
        <v>512</v>
      </c>
      <c r="J745" s="8" t="s">
        <v>78</v>
      </c>
      <c r="K745" s="24">
        <v>42</v>
      </c>
      <c r="L745" s="9">
        <v>0</v>
      </c>
      <c r="M745" s="9">
        <v>0</v>
      </c>
      <c r="N745" s="9">
        <v>0</v>
      </c>
      <c r="O745" s="8"/>
      <c r="P745" s="9">
        <v>42</v>
      </c>
      <c r="Q745" s="15">
        <v>0</v>
      </c>
      <c r="R745" s="9">
        <v>120</v>
      </c>
      <c r="S745" s="8" t="s">
        <v>34</v>
      </c>
      <c r="T745" s="9">
        <v>42</v>
      </c>
      <c r="U745" s="8" t="s">
        <v>8057</v>
      </c>
      <c r="V745" s="21">
        <v>45414</v>
      </c>
      <c r="W745" s="18" t="s">
        <v>9016</v>
      </c>
    </row>
    <row r="746" spans="1:23" ht="26.25" thickBot="1">
      <c r="A746" s="8" t="s">
        <v>53</v>
      </c>
      <c r="B746" s="13" t="s">
        <v>1560</v>
      </c>
      <c r="C746" s="8" t="s">
        <v>1561</v>
      </c>
      <c r="D746" s="8"/>
      <c r="E746" s="8"/>
      <c r="F746" s="8" t="s">
        <v>70</v>
      </c>
      <c r="G746" s="8" t="s">
        <v>1562</v>
      </c>
      <c r="H746" s="9">
        <v>397</v>
      </c>
      <c r="I746" s="8" t="s">
        <v>75</v>
      </c>
      <c r="J746" s="8" t="s">
        <v>78</v>
      </c>
      <c r="K746" s="24">
        <v>43</v>
      </c>
      <c r="L746" s="9">
        <v>0</v>
      </c>
      <c r="M746" s="9">
        <v>0</v>
      </c>
      <c r="N746" s="9">
        <v>0</v>
      </c>
      <c r="O746" s="8"/>
      <c r="P746" s="9">
        <v>43</v>
      </c>
      <c r="Q746" s="15">
        <v>0</v>
      </c>
      <c r="R746" s="9">
        <v>144</v>
      </c>
      <c r="S746" s="8" t="s">
        <v>34</v>
      </c>
      <c r="T746" s="9">
        <v>43</v>
      </c>
      <c r="U746" s="8" t="s">
        <v>8806</v>
      </c>
      <c r="V746" s="21">
        <v>45415</v>
      </c>
      <c r="W746" s="18"/>
    </row>
    <row r="747" spans="1:23" ht="26.25" thickBot="1">
      <c r="A747" s="8" t="s">
        <v>53</v>
      </c>
      <c r="B747" s="13" t="s">
        <v>6826</v>
      </c>
      <c r="C747" s="8" t="s">
        <v>6827</v>
      </c>
      <c r="D747" s="8"/>
      <c r="E747" s="8" t="s">
        <v>146</v>
      </c>
      <c r="F747" s="8" t="s">
        <v>196</v>
      </c>
      <c r="G747" s="8" t="s">
        <v>6828</v>
      </c>
      <c r="H747" s="9">
        <v>398</v>
      </c>
      <c r="I747" s="8" t="s">
        <v>252</v>
      </c>
      <c r="J747" s="8" t="s">
        <v>78</v>
      </c>
      <c r="K747" s="24">
        <v>25.399999520000001</v>
      </c>
      <c r="L747" s="9">
        <v>0</v>
      </c>
      <c r="M747" s="9">
        <v>0</v>
      </c>
      <c r="N747" s="9">
        <v>0</v>
      </c>
      <c r="O747" s="8">
        <v>0</v>
      </c>
      <c r="P747" s="9">
        <v>25.399999520000001</v>
      </c>
      <c r="Q747" s="15">
        <v>0</v>
      </c>
      <c r="R747" s="9">
        <v>144</v>
      </c>
      <c r="S747" s="8" t="s">
        <v>34</v>
      </c>
      <c r="T747" s="9">
        <v>25</v>
      </c>
      <c r="U747" s="8" t="s">
        <v>12214</v>
      </c>
      <c r="V747" s="21">
        <v>45419</v>
      </c>
      <c r="W747" s="18"/>
    </row>
    <row r="748" spans="1:23" ht="26.25" thickBot="1">
      <c r="A748" s="8" t="s">
        <v>53</v>
      </c>
      <c r="B748" s="13" t="s">
        <v>6829</v>
      </c>
      <c r="C748" s="8" t="s">
        <v>6830</v>
      </c>
      <c r="D748" s="8"/>
      <c r="E748" s="8" t="s">
        <v>58</v>
      </c>
      <c r="F748" s="8" t="s">
        <v>196</v>
      </c>
      <c r="G748" s="8" t="s">
        <v>6831</v>
      </c>
      <c r="H748" s="9">
        <v>399</v>
      </c>
      <c r="I748" s="8" t="s">
        <v>252</v>
      </c>
      <c r="J748" s="8" t="s">
        <v>78</v>
      </c>
      <c r="K748" s="24">
        <v>37.399999520000001</v>
      </c>
      <c r="L748" s="9">
        <v>0</v>
      </c>
      <c r="M748" s="9">
        <v>0</v>
      </c>
      <c r="N748" s="9">
        <v>0</v>
      </c>
      <c r="O748" s="8">
        <v>0</v>
      </c>
      <c r="P748" s="9">
        <v>37.399999520000001</v>
      </c>
      <c r="Q748" s="15">
        <v>0</v>
      </c>
      <c r="R748" s="9">
        <v>144</v>
      </c>
      <c r="S748" s="8" t="s">
        <v>34</v>
      </c>
      <c r="T748" s="9">
        <v>37</v>
      </c>
      <c r="U748" s="8" t="s">
        <v>12215</v>
      </c>
      <c r="V748" s="21">
        <v>45419</v>
      </c>
      <c r="W748" s="18"/>
    </row>
    <row r="749" spans="1:23" ht="26.25" thickBot="1">
      <c r="A749" s="8" t="s">
        <v>53</v>
      </c>
      <c r="B749" s="13" t="s">
        <v>6832</v>
      </c>
      <c r="C749" s="8" t="s">
        <v>6833</v>
      </c>
      <c r="D749" s="8"/>
      <c r="E749" s="8" t="s">
        <v>131</v>
      </c>
      <c r="F749" s="8" t="s">
        <v>196</v>
      </c>
      <c r="G749" s="8" t="s">
        <v>6834</v>
      </c>
      <c r="H749" s="9">
        <v>400</v>
      </c>
      <c r="I749" s="8" t="s">
        <v>252</v>
      </c>
      <c r="J749" s="8" t="s">
        <v>78</v>
      </c>
      <c r="K749" s="24">
        <v>38.399999520000001</v>
      </c>
      <c r="L749" s="9">
        <v>0</v>
      </c>
      <c r="M749" s="9">
        <v>0</v>
      </c>
      <c r="N749" s="9">
        <v>0</v>
      </c>
      <c r="O749" s="8">
        <v>0</v>
      </c>
      <c r="P749" s="9">
        <v>38.399999520000001</v>
      </c>
      <c r="Q749" s="15">
        <v>0</v>
      </c>
      <c r="R749" s="9">
        <v>144</v>
      </c>
      <c r="S749" s="8" t="s">
        <v>34</v>
      </c>
      <c r="T749" s="9">
        <v>38</v>
      </c>
      <c r="U749" s="8" t="s">
        <v>12216</v>
      </c>
      <c r="V749" s="21">
        <v>45419</v>
      </c>
      <c r="W749" s="18"/>
    </row>
    <row r="750" spans="1:23" ht="39" thickBot="1">
      <c r="A750" s="8" t="s">
        <v>53</v>
      </c>
      <c r="B750" s="13" t="s">
        <v>6835</v>
      </c>
      <c r="C750" s="8" t="s">
        <v>6836</v>
      </c>
      <c r="D750" s="8"/>
      <c r="E750" s="8" t="s">
        <v>6837</v>
      </c>
      <c r="F750" s="8" t="s">
        <v>196</v>
      </c>
      <c r="G750" s="8" t="s">
        <v>6838</v>
      </c>
      <c r="H750" s="9">
        <v>401</v>
      </c>
      <c r="I750" s="8" t="s">
        <v>252</v>
      </c>
      <c r="J750" s="8" t="s">
        <v>78</v>
      </c>
      <c r="K750" s="24">
        <v>66.399999519999994</v>
      </c>
      <c r="L750" s="9">
        <v>0</v>
      </c>
      <c r="M750" s="9">
        <v>0</v>
      </c>
      <c r="N750" s="9">
        <v>0</v>
      </c>
      <c r="O750" s="8">
        <v>0</v>
      </c>
      <c r="P750" s="9">
        <v>66.399999519999994</v>
      </c>
      <c r="Q750" s="15">
        <v>0</v>
      </c>
      <c r="R750" s="9">
        <v>144</v>
      </c>
      <c r="S750" s="8" t="s">
        <v>34</v>
      </c>
      <c r="T750" s="9">
        <v>66</v>
      </c>
      <c r="U750" s="8" t="s">
        <v>12217</v>
      </c>
      <c r="V750" s="21">
        <v>45419</v>
      </c>
      <c r="W750" s="18"/>
    </row>
    <row r="751" spans="1:23" ht="39" thickBot="1">
      <c r="A751" s="8" t="s">
        <v>53</v>
      </c>
      <c r="B751" s="13" t="s">
        <v>6839</v>
      </c>
      <c r="C751" s="8" t="s">
        <v>6840</v>
      </c>
      <c r="D751" s="8"/>
      <c r="E751" s="8" t="s">
        <v>6841</v>
      </c>
      <c r="F751" s="8" t="s">
        <v>196</v>
      </c>
      <c r="G751" s="8" t="s">
        <v>6842</v>
      </c>
      <c r="H751" s="9">
        <v>402</v>
      </c>
      <c r="I751" s="8" t="s">
        <v>252</v>
      </c>
      <c r="J751" s="8" t="s">
        <v>78</v>
      </c>
      <c r="K751" s="24">
        <v>57.399999520000001</v>
      </c>
      <c r="L751" s="9">
        <v>0</v>
      </c>
      <c r="M751" s="9">
        <v>0</v>
      </c>
      <c r="N751" s="9">
        <v>0</v>
      </c>
      <c r="O751" s="8">
        <v>0</v>
      </c>
      <c r="P751" s="9">
        <v>57.399999520000001</v>
      </c>
      <c r="Q751" s="15">
        <v>0</v>
      </c>
      <c r="R751" s="9">
        <v>144</v>
      </c>
      <c r="S751" s="8" t="s">
        <v>34</v>
      </c>
      <c r="T751" s="9">
        <v>57</v>
      </c>
      <c r="U751" s="8" t="s">
        <v>12218</v>
      </c>
      <c r="V751" s="21">
        <v>45419</v>
      </c>
      <c r="W751" s="18"/>
    </row>
    <row r="752" spans="1:23" ht="39" thickBot="1">
      <c r="A752" s="8" t="s">
        <v>53</v>
      </c>
      <c r="B752" s="13" t="s">
        <v>6843</v>
      </c>
      <c r="C752" s="8" t="s">
        <v>6844</v>
      </c>
      <c r="D752" s="8"/>
      <c r="E752" s="8" t="s">
        <v>1743</v>
      </c>
      <c r="F752" s="8" t="s">
        <v>196</v>
      </c>
      <c r="G752" s="9" t="s">
        <v>6845</v>
      </c>
      <c r="H752" s="9">
        <v>403</v>
      </c>
      <c r="I752" s="8" t="s">
        <v>252</v>
      </c>
      <c r="J752" s="8" t="s">
        <v>78</v>
      </c>
      <c r="K752" s="24">
        <v>72.399999519999994</v>
      </c>
      <c r="L752" s="9">
        <v>0</v>
      </c>
      <c r="M752" s="9">
        <v>0</v>
      </c>
      <c r="N752" s="9">
        <v>0</v>
      </c>
      <c r="O752" s="8">
        <v>0</v>
      </c>
      <c r="P752" s="9">
        <v>72.399999519999994</v>
      </c>
      <c r="Q752" s="15">
        <v>0</v>
      </c>
      <c r="R752" s="9">
        <v>144</v>
      </c>
      <c r="S752" s="8" t="s">
        <v>34</v>
      </c>
      <c r="T752" s="9">
        <v>72</v>
      </c>
      <c r="U752" s="8" t="s">
        <v>12219</v>
      </c>
      <c r="V752" s="21">
        <v>45419</v>
      </c>
      <c r="W752" s="18"/>
    </row>
    <row r="753" spans="1:23" ht="39" thickBot="1">
      <c r="A753" s="8" t="s">
        <v>53</v>
      </c>
      <c r="B753" s="13" t="s">
        <v>6846</v>
      </c>
      <c r="C753" s="8" t="s">
        <v>6847</v>
      </c>
      <c r="D753" s="8"/>
      <c r="E753" s="8" t="s">
        <v>63</v>
      </c>
      <c r="F753" s="8" t="s">
        <v>196</v>
      </c>
      <c r="G753" s="9" t="s">
        <v>6848</v>
      </c>
      <c r="H753" s="9">
        <v>404</v>
      </c>
      <c r="I753" s="8" t="s">
        <v>252</v>
      </c>
      <c r="J753" s="8" t="s">
        <v>78</v>
      </c>
      <c r="K753" s="24">
        <v>58.399999520000001</v>
      </c>
      <c r="L753" s="9">
        <v>0</v>
      </c>
      <c r="M753" s="9">
        <v>0</v>
      </c>
      <c r="N753" s="9">
        <v>0</v>
      </c>
      <c r="O753" s="8">
        <v>0</v>
      </c>
      <c r="P753" s="9">
        <v>58.399999520000001</v>
      </c>
      <c r="Q753" s="15">
        <v>0</v>
      </c>
      <c r="R753" s="9">
        <v>144</v>
      </c>
      <c r="S753" s="8" t="s">
        <v>34</v>
      </c>
      <c r="T753" s="9">
        <v>58</v>
      </c>
      <c r="U753" s="8" t="s">
        <v>12220</v>
      </c>
      <c r="V753" s="21">
        <v>45419</v>
      </c>
      <c r="W753" s="18"/>
    </row>
    <row r="754" spans="1:23" ht="39" thickBot="1">
      <c r="A754" s="8" t="s">
        <v>53</v>
      </c>
      <c r="B754" s="13" t="s">
        <v>6849</v>
      </c>
      <c r="C754" s="8" t="s">
        <v>6850</v>
      </c>
      <c r="D754" s="8"/>
      <c r="E754" s="8" t="s">
        <v>6851</v>
      </c>
      <c r="F754" s="8" t="s">
        <v>196</v>
      </c>
      <c r="G754" s="8" t="s">
        <v>6852</v>
      </c>
      <c r="H754" s="9">
        <v>405</v>
      </c>
      <c r="I754" s="8" t="s">
        <v>252</v>
      </c>
      <c r="J754" s="8" t="s">
        <v>78</v>
      </c>
      <c r="K754" s="24">
        <v>77.399999519999994</v>
      </c>
      <c r="L754" s="9">
        <v>0</v>
      </c>
      <c r="M754" s="9">
        <v>0</v>
      </c>
      <c r="N754" s="9">
        <v>0</v>
      </c>
      <c r="O754" s="8">
        <v>0</v>
      </c>
      <c r="P754" s="9">
        <v>77.399999519999994</v>
      </c>
      <c r="Q754" s="15">
        <v>0</v>
      </c>
      <c r="R754" s="9">
        <v>144</v>
      </c>
      <c r="S754" s="8" t="s">
        <v>34</v>
      </c>
      <c r="T754" s="9">
        <v>77</v>
      </c>
      <c r="U754" s="8" t="s">
        <v>12221</v>
      </c>
      <c r="V754" s="21">
        <v>45419</v>
      </c>
      <c r="W754" s="18"/>
    </row>
    <row r="755" spans="1:23" ht="26.25" thickBot="1">
      <c r="A755" s="8" t="s">
        <v>53</v>
      </c>
      <c r="B755" s="13" t="s">
        <v>6853</v>
      </c>
      <c r="C755" s="8" t="s">
        <v>6854</v>
      </c>
      <c r="D755" s="8"/>
      <c r="E755" s="8" t="s">
        <v>171</v>
      </c>
      <c r="F755" s="8" t="s">
        <v>196</v>
      </c>
      <c r="G755" s="8" t="s">
        <v>6855</v>
      </c>
      <c r="H755" s="9">
        <v>406</v>
      </c>
      <c r="I755" s="8" t="s">
        <v>252</v>
      </c>
      <c r="J755" s="8" t="s">
        <v>78</v>
      </c>
      <c r="K755" s="17">
        <v>100.39999950000001</v>
      </c>
      <c r="L755" s="9">
        <v>0</v>
      </c>
      <c r="M755" s="9">
        <v>0</v>
      </c>
      <c r="N755" s="9">
        <v>0</v>
      </c>
      <c r="O755" s="8">
        <v>0</v>
      </c>
      <c r="P755" s="9">
        <v>100.39999950000001</v>
      </c>
      <c r="Q755" s="15">
        <v>0</v>
      </c>
      <c r="R755" s="9">
        <v>144</v>
      </c>
      <c r="S755" s="8" t="s">
        <v>34</v>
      </c>
      <c r="T755" s="9">
        <v>100</v>
      </c>
      <c r="U755" s="8" t="s">
        <v>12222</v>
      </c>
      <c r="V755" s="21">
        <v>45419</v>
      </c>
      <c r="W755" s="8"/>
    </row>
    <row r="756" spans="1:23" ht="39" thickBot="1">
      <c r="A756" s="8" t="s">
        <v>53</v>
      </c>
      <c r="B756" s="13" t="s">
        <v>6856</v>
      </c>
      <c r="C756" s="8" t="s">
        <v>6857</v>
      </c>
      <c r="D756" s="8"/>
      <c r="E756" s="8" t="s">
        <v>132</v>
      </c>
      <c r="F756" s="8" t="s">
        <v>196</v>
      </c>
      <c r="G756" s="8" t="s">
        <v>6858</v>
      </c>
      <c r="H756" s="9">
        <v>407</v>
      </c>
      <c r="I756" s="8" t="s">
        <v>252</v>
      </c>
      <c r="J756" s="8" t="s">
        <v>78</v>
      </c>
      <c r="K756" s="17">
        <v>67.399999519999994</v>
      </c>
      <c r="L756" s="9">
        <v>0</v>
      </c>
      <c r="M756" s="9">
        <v>0</v>
      </c>
      <c r="N756" s="9">
        <v>0</v>
      </c>
      <c r="O756" s="8">
        <v>0</v>
      </c>
      <c r="P756" s="9">
        <v>67.399999519999994</v>
      </c>
      <c r="Q756" s="15">
        <v>0</v>
      </c>
      <c r="R756" s="9">
        <v>144</v>
      </c>
      <c r="S756" s="8" t="s">
        <v>34</v>
      </c>
      <c r="T756" s="9">
        <v>67</v>
      </c>
      <c r="U756" s="8" t="s">
        <v>12223</v>
      </c>
      <c r="V756" s="21">
        <v>45419</v>
      </c>
      <c r="W756" s="8"/>
    </row>
    <row r="757" spans="1:23" ht="26.25" thickBot="1">
      <c r="A757" s="8" t="s">
        <v>53</v>
      </c>
      <c r="B757" s="13" t="s">
        <v>7655</v>
      </c>
      <c r="C757" s="8" t="s">
        <v>7656</v>
      </c>
      <c r="D757" s="8"/>
      <c r="E757" s="8" t="s">
        <v>54</v>
      </c>
      <c r="F757" s="8" t="s">
        <v>68</v>
      </c>
      <c r="G757" s="8" t="s">
        <v>7657</v>
      </c>
      <c r="H757" s="9">
        <v>409</v>
      </c>
      <c r="I757" s="8" t="s">
        <v>75</v>
      </c>
      <c r="J757" s="8" t="s">
        <v>78</v>
      </c>
      <c r="K757" s="17">
        <v>120</v>
      </c>
      <c r="L757" s="9">
        <v>0</v>
      </c>
      <c r="M757" s="9">
        <v>0</v>
      </c>
      <c r="N757" s="9">
        <v>0</v>
      </c>
      <c r="O757" s="8"/>
      <c r="P757" s="9">
        <v>120</v>
      </c>
      <c r="Q757" s="15">
        <v>1</v>
      </c>
      <c r="R757" s="9">
        <v>108</v>
      </c>
      <c r="S757" s="8" t="s">
        <v>34</v>
      </c>
      <c r="T757" s="9">
        <v>12</v>
      </c>
      <c r="U757" s="8" t="s">
        <v>10490</v>
      </c>
      <c r="V757" s="21">
        <v>45439</v>
      </c>
      <c r="W757" s="8"/>
    </row>
    <row r="758" spans="1:23" ht="26.25" thickBot="1">
      <c r="A758" s="8" t="s">
        <v>53</v>
      </c>
      <c r="B758" s="13" t="s">
        <v>8431</v>
      </c>
      <c r="C758" s="8" t="s">
        <v>8432</v>
      </c>
      <c r="D758" s="8"/>
      <c r="E758" s="8" t="s">
        <v>54</v>
      </c>
      <c r="F758" s="8" t="s">
        <v>36</v>
      </c>
      <c r="G758" s="8" t="s">
        <v>8433</v>
      </c>
      <c r="H758" s="9">
        <v>410</v>
      </c>
      <c r="I758" s="8" t="s">
        <v>3580</v>
      </c>
      <c r="J758" s="8" t="s">
        <v>78</v>
      </c>
      <c r="K758" s="17">
        <v>144</v>
      </c>
      <c r="L758" s="9">
        <v>0</v>
      </c>
      <c r="M758" s="9">
        <v>0</v>
      </c>
      <c r="N758" s="9">
        <v>0</v>
      </c>
      <c r="O758" s="8"/>
      <c r="P758" s="9">
        <v>144</v>
      </c>
      <c r="Q758" s="15">
        <v>2</v>
      </c>
      <c r="R758" s="9">
        <v>60</v>
      </c>
      <c r="S758" s="8" t="s">
        <v>34</v>
      </c>
      <c r="T758" s="9">
        <v>24</v>
      </c>
      <c r="U758" s="8" t="s">
        <v>11533</v>
      </c>
      <c r="V758" s="21">
        <v>45471</v>
      </c>
      <c r="W758" s="8"/>
    </row>
    <row r="759" spans="1:23" ht="39" thickBot="1">
      <c r="A759" s="8" t="s">
        <v>53</v>
      </c>
      <c r="B759" s="13" t="s">
        <v>8548</v>
      </c>
      <c r="C759" s="8" t="s">
        <v>8549</v>
      </c>
      <c r="D759" s="8"/>
      <c r="E759" s="8" t="s">
        <v>58</v>
      </c>
      <c r="F759" s="8" t="s">
        <v>1003</v>
      </c>
      <c r="G759" s="8" t="s">
        <v>1004</v>
      </c>
      <c r="H759" s="9">
        <v>411</v>
      </c>
      <c r="I759" s="8" t="s">
        <v>6822</v>
      </c>
      <c r="J759" s="8" t="s">
        <v>78</v>
      </c>
      <c r="K759" s="17">
        <v>696</v>
      </c>
      <c r="L759" s="9">
        <v>0</v>
      </c>
      <c r="M759" s="9">
        <v>0</v>
      </c>
      <c r="N759" s="9">
        <v>0</v>
      </c>
      <c r="O759" s="8"/>
      <c r="P759" s="9">
        <v>696</v>
      </c>
      <c r="Q759" s="15">
        <v>4</v>
      </c>
      <c r="R759" s="9">
        <v>144</v>
      </c>
      <c r="S759" s="8" t="s">
        <v>34</v>
      </c>
      <c r="T759" s="9">
        <v>120</v>
      </c>
      <c r="U759" s="8" t="s">
        <v>10860</v>
      </c>
      <c r="V759" s="21">
        <v>45475</v>
      </c>
      <c r="W759" s="8"/>
    </row>
    <row r="760" spans="1:23" ht="13.5" thickBot="1">
      <c r="A760" s="8" t="s">
        <v>53</v>
      </c>
      <c r="B760" s="13" t="s">
        <v>9018</v>
      </c>
      <c r="C760" s="8" t="s">
        <v>891</v>
      </c>
      <c r="D760" s="8"/>
      <c r="E760" s="8"/>
      <c r="F760" s="8" t="s">
        <v>36</v>
      </c>
      <c r="G760" s="8">
        <v>9002</v>
      </c>
      <c r="H760" s="9">
        <v>412</v>
      </c>
      <c r="I760" s="8"/>
      <c r="J760" s="8" t="s">
        <v>78</v>
      </c>
      <c r="K760" s="17">
        <v>384</v>
      </c>
      <c r="L760" s="9">
        <v>0</v>
      </c>
      <c r="M760" s="9">
        <v>0</v>
      </c>
      <c r="N760" s="9">
        <v>0</v>
      </c>
      <c r="O760" s="8"/>
      <c r="P760" s="9">
        <v>384</v>
      </c>
      <c r="Q760" s="15">
        <v>2</v>
      </c>
      <c r="R760" s="9">
        <v>192</v>
      </c>
      <c r="S760" s="8" t="s">
        <v>34</v>
      </c>
      <c r="T760" s="9">
        <v>0</v>
      </c>
      <c r="U760" s="8" t="s">
        <v>81</v>
      </c>
      <c r="V760" s="21">
        <v>45495</v>
      </c>
      <c r="W760" s="8"/>
    </row>
    <row r="761" spans="1:23" ht="13.5" thickBot="1">
      <c r="A761" s="8" t="s">
        <v>53</v>
      </c>
      <c r="B761" s="13" t="s">
        <v>9019</v>
      </c>
      <c r="C761" s="8" t="s">
        <v>4865</v>
      </c>
      <c r="D761" s="8"/>
      <c r="E761" s="8" t="s">
        <v>1377</v>
      </c>
      <c r="F761" s="8" t="s">
        <v>7647</v>
      </c>
      <c r="G761" s="8">
        <v>600</v>
      </c>
      <c r="H761" s="9">
        <v>413</v>
      </c>
      <c r="I761" s="8"/>
      <c r="J761" s="8" t="s">
        <v>78</v>
      </c>
      <c r="K761" s="17">
        <v>0</v>
      </c>
      <c r="L761" s="9">
        <v>0</v>
      </c>
      <c r="M761" s="9">
        <v>0</v>
      </c>
      <c r="N761" s="9">
        <v>0</v>
      </c>
      <c r="O761" s="8"/>
      <c r="P761" s="9">
        <v>0</v>
      </c>
      <c r="Q761" s="15">
        <v>0</v>
      </c>
      <c r="R761" s="9">
        <v>144</v>
      </c>
      <c r="S761" s="8" t="s">
        <v>34</v>
      </c>
      <c r="T761" s="17">
        <v>0</v>
      </c>
      <c r="U761" s="8" t="s">
        <v>45</v>
      </c>
      <c r="V761" s="21">
        <v>45495</v>
      </c>
      <c r="W761" s="8"/>
    </row>
    <row r="762" spans="1:23" ht="13.5" thickBot="1">
      <c r="A762" s="8" t="s">
        <v>53</v>
      </c>
      <c r="B762" s="13" t="s">
        <v>9020</v>
      </c>
      <c r="C762" s="8" t="s">
        <v>5042</v>
      </c>
      <c r="D762" s="8"/>
      <c r="E762" s="8"/>
      <c r="F762" s="8" t="s">
        <v>36</v>
      </c>
      <c r="G762" s="8">
        <v>152</v>
      </c>
      <c r="H762" s="9">
        <v>414</v>
      </c>
      <c r="I762" s="8"/>
      <c r="J762" s="8" t="s">
        <v>78</v>
      </c>
      <c r="K762" s="17">
        <v>0</v>
      </c>
      <c r="L762" s="9">
        <v>0</v>
      </c>
      <c r="M762" s="9">
        <v>0</v>
      </c>
      <c r="N762" s="9">
        <v>0</v>
      </c>
      <c r="O762" s="8"/>
      <c r="P762" s="9">
        <v>0</v>
      </c>
      <c r="Q762" s="15">
        <v>0</v>
      </c>
      <c r="R762" s="9">
        <v>192</v>
      </c>
      <c r="S762" s="8" t="s">
        <v>34</v>
      </c>
      <c r="T762" s="9">
        <v>0</v>
      </c>
      <c r="U762" s="8" t="s">
        <v>45</v>
      </c>
      <c r="V762" s="21">
        <v>45495</v>
      </c>
      <c r="W762" s="8"/>
    </row>
    <row r="763" spans="1:23" ht="13.5" thickBot="1">
      <c r="A763" s="8" t="s">
        <v>53</v>
      </c>
      <c r="B763" s="13" t="s">
        <v>9021</v>
      </c>
      <c r="C763" s="8" t="s">
        <v>9022</v>
      </c>
      <c r="D763" s="8"/>
      <c r="E763" s="8"/>
      <c r="F763" s="8" t="s">
        <v>70</v>
      </c>
      <c r="G763" s="8" t="s">
        <v>9023</v>
      </c>
      <c r="H763" s="9">
        <v>415</v>
      </c>
      <c r="I763" s="8"/>
      <c r="J763" s="8" t="s">
        <v>78</v>
      </c>
      <c r="K763" s="17">
        <v>0</v>
      </c>
      <c r="L763" s="9">
        <v>0</v>
      </c>
      <c r="M763" s="9">
        <v>0</v>
      </c>
      <c r="N763" s="9">
        <v>0</v>
      </c>
      <c r="O763" s="8"/>
      <c r="P763" s="9">
        <v>0</v>
      </c>
      <c r="Q763" s="15">
        <v>0</v>
      </c>
      <c r="R763" s="9">
        <v>145</v>
      </c>
      <c r="S763" s="8" t="s">
        <v>34</v>
      </c>
      <c r="T763" s="9">
        <v>0</v>
      </c>
      <c r="U763" s="8" t="s">
        <v>45</v>
      </c>
      <c r="V763" s="21">
        <v>45495</v>
      </c>
      <c r="W763" s="8"/>
    </row>
    <row r="764" spans="1:23" ht="13.5" thickBot="1">
      <c r="A764" s="8" t="s">
        <v>53</v>
      </c>
      <c r="B764" s="13" t="s">
        <v>8982</v>
      </c>
      <c r="C764" s="8" t="s">
        <v>4998</v>
      </c>
      <c r="D764" s="8"/>
      <c r="E764" s="8"/>
      <c r="F764" s="8" t="s">
        <v>83</v>
      </c>
      <c r="G764" s="8" t="s">
        <v>9024</v>
      </c>
      <c r="H764" s="9">
        <v>416</v>
      </c>
      <c r="I764" s="8"/>
      <c r="J764" s="8" t="s">
        <v>78</v>
      </c>
      <c r="K764" s="17">
        <v>-33</v>
      </c>
      <c r="L764" s="9">
        <v>0</v>
      </c>
      <c r="M764" s="9">
        <v>0</v>
      </c>
      <c r="N764" s="9">
        <v>0</v>
      </c>
      <c r="O764" s="8"/>
      <c r="P764" s="9">
        <v>-33</v>
      </c>
      <c r="Q764" s="15">
        <v>0</v>
      </c>
      <c r="R764" s="9">
        <v>120</v>
      </c>
      <c r="S764" s="8" t="s">
        <v>34</v>
      </c>
      <c r="T764" s="9">
        <v>-33</v>
      </c>
      <c r="U764" s="8" t="s">
        <v>8307</v>
      </c>
      <c r="V764" s="21">
        <v>45495</v>
      </c>
      <c r="W764" s="8"/>
    </row>
    <row r="765" spans="1:23" ht="26.25" thickBot="1">
      <c r="A765" s="8" t="s">
        <v>53</v>
      </c>
      <c r="B765" s="13" t="s">
        <v>10627</v>
      </c>
      <c r="C765" s="8" t="s">
        <v>10628</v>
      </c>
      <c r="D765" s="8"/>
      <c r="E765" s="8"/>
      <c r="F765" s="8" t="s">
        <v>36</v>
      </c>
      <c r="G765" s="8" t="s">
        <v>10629</v>
      </c>
      <c r="H765" s="9" t="s">
        <v>1033</v>
      </c>
      <c r="I765" s="8"/>
      <c r="J765" s="8" t="s">
        <v>78</v>
      </c>
      <c r="K765" s="17">
        <v>294</v>
      </c>
      <c r="L765" s="9">
        <v>0</v>
      </c>
      <c r="M765" s="9">
        <v>0</v>
      </c>
      <c r="N765" s="9">
        <v>0</v>
      </c>
      <c r="O765" s="8"/>
      <c r="P765" s="9">
        <v>294</v>
      </c>
      <c r="Q765" s="15">
        <v>2</v>
      </c>
      <c r="R765" s="9">
        <v>144</v>
      </c>
      <c r="S765" s="8" t="s">
        <v>34</v>
      </c>
      <c r="T765" s="9">
        <v>6</v>
      </c>
      <c r="U765" s="8" t="s">
        <v>9461</v>
      </c>
      <c r="V765" s="21">
        <v>45511</v>
      </c>
      <c r="W765" s="8"/>
    </row>
    <row r="766" spans="1:23" ht="13.5" thickBot="1">
      <c r="A766" s="8" t="s">
        <v>40</v>
      </c>
      <c r="B766" s="13" t="s">
        <v>1565</v>
      </c>
      <c r="C766" s="8" t="s">
        <v>1566</v>
      </c>
      <c r="D766" s="8"/>
      <c r="E766" s="8" t="s">
        <v>841</v>
      </c>
      <c r="F766" s="8" t="s">
        <v>1567</v>
      </c>
      <c r="G766" s="8"/>
      <c r="H766" s="9">
        <v>1</v>
      </c>
      <c r="I766" s="8"/>
      <c r="J766" s="8" t="s">
        <v>78</v>
      </c>
      <c r="K766" s="17">
        <v>385</v>
      </c>
      <c r="L766" s="9">
        <v>0</v>
      </c>
      <c r="M766" s="9">
        <v>0</v>
      </c>
      <c r="N766" s="9">
        <v>0</v>
      </c>
      <c r="O766" s="8"/>
      <c r="P766" s="9">
        <v>385</v>
      </c>
      <c r="Q766" s="15">
        <v>3</v>
      </c>
      <c r="R766" s="9">
        <v>60</v>
      </c>
      <c r="S766" s="8" t="s">
        <v>37</v>
      </c>
      <c r="T766" s="17">
        <v>205</v>
      </c>
      <c r="U766" s="8" t="s">
        <v>9025</v>
      </c>
      <c r="V766" s="21">
        <v>45419</v>
      </c>
      <c r="W766" s="8"/>
    </row>
    <row r="767" spans="1:23" ht="26.25" thickBot="1">
      <c r="A767" s="8" t="s">
        <v>40</v>
      </c>
      <c r="B767" s="13" t="s">
        <v>1568</v>
      </c>
      <c r="C767" s="8" t="s">
        <v>10630</v>
      </c>
      <c r="D767" s="8"/>
      <c r="E767" s="8" t="s">
        <v>59</v>
      </c>
      <c r="F767" s="8" t="s">
        <v>1567</v>
      </c>
      <c r="G767" s="8"/>
      <c r="H767" s="9">
        <v>10</v>
      </c>
      <c r="I767" s="8"/>
      <c r="J767" s="8" t="s">
        <v>78</v>
      </c>
      <c r="K767" s="17">
        <v>-5.5</v>
      </c>
      <c r="L767" s="9">
        <v>0</v>
      </c>
      <c r="M767" s="9">
        <v>0</v>
      </c>
      <c r="N767" s="9">
        <v>0</v>
      </c>
      <c r="O767" s="8"/>
      <c r="P767" s="9">
        <v>-5.5</v>
      </c>
      <c r="Q767" s="15">
        <v>-1</v>
      </c>
      <c r="R767" s="9">
        <v>5</v>
      </c>
      <c r="S767" s="8" t="s">
        <v>34</v>
      </c>
      <c r="T767" s="17">
        <v>-1</v>
      </c>
      <c r="U767" s="8" t="s">
        <v>12224</v>
      </c>
      <c r="V767" s="21" t="s">
        <v>12225</v>
      </c>
      <c r="W767" s="8"/>
    </row>
    <row r="768" spans="1:23" ht="13.5" thickBot="1">
      <c r="A768" s="8" t="s">
        <v>40</v>
      </c>
      <c r="B768" s="13" t="s">
        <v>1569</v>
      </c>
      <c r="C768" s="8" t="s">
        <v>1570</v>
      </c>
      <c r="D768" s="8"/>
      <c r="E768" s="8" t="s">
        <v>369</v>
      </c>
      <c r="F768" s="8" t="s">
        <v>1571</v>
      </c>
      <c r="G768" s="8" t="s">
        <v>1572</v>
      </c>
      <c r="H768" s="9">
        <v>2</v>
      </c>
      <c r="I768" s="8"/>
      <c r="J768" s="8" t="s">
        <v>78</v>
      </c>
      <c r="K768" s="17">
        <v>-119</v>
      </c>
      <c r="L768" s="9">
        <v>0</v>
      </c>
      <c r="M768" s="9">
        <v>0</v>
      </c>
      <c r="N768" s="9">
        <v>0</v>
      </c>
      <c r="O768" s="8"/>
      <c r="P768" s="9">
        <v>-119</v>
      </c>
      <c r="Q768" s="15">
        <v>-2</v>
      </c>
      <c r="R768" s="9">
        <v>48</v>
      </c>
      <c r="S768" s="8" t="s">
        <v>37</v>
      </c>
      <c r="T768" s="9">
        <v>-23</v>
      </c>
      <c r="U768" s="8" t="s">
        <v>12226</v>
      </c>
      <c r="V768" s="21"/>
      <c r="W768" s="8"/>
    </row>
    <row r="769" spans="1:23" ht="13.5" thickBot="1">
      <c r="A769" s="8" t="s">
        <v>40</v>
      </c>
      <c r="B769" s="8" t="s">
        <v>1573</v>
      </c>
      <c r="C769" s="8" t="s">
        <v>1574</v>
      </c>
      <c r="D769" s="8"/>
      <c r="E769" s="8" t="s">
        <v>369</v>
      </c>
      <c r="F769" s="8" t="s">
        <v>1571</v>
      </c>
      <c r="G769" s="8" t="s">
        <v>1575</v>
      </c>
      <c r="H769" s="9">
        <v>3</v>
      </c>
      <c r="I769" s="8"/>
      <c r="J769" s="8" t="s">
        <v>78</v>
      </c>
      <c r="K769" s="28">
        <v>-12</v>
      </c>
      <c r="L769" s="9">
        <v>0</v>
      </c>
      <c r="M769" s="9">
        <v>0</v>
      </c>
      <c r="N769" s="9">
        <v>0</v>
      </c>
      <c r="O769" s="8"/>
      <c r="P769" s="29">
        <v>-12</v>
      </c>
      <c r="Q769" s="15">
        <v>0</v>
      </c>
      <c r="R769" s="9">
        <v>40</v>
      </c>
      <c r="S769" s="8" t="s">
        <v>37</v>
      </c>
      <c r="T769" s="9">
        <v>-12</v>
      </c>
      <c r="U769" s="8" t="s">
        <v>155</v>
      </c>
      <c r="V769" s="21"/>
      <c r="W769" s="8"/>
    </row>
    <row r="770" spans="1:23" ht="13.5" thickBot="1">
      <c r="A770" s="8" t="s">
        <v>40</v>
      </c>
      <c r="B770" s="8" t="s">
        <v>1576</v>
      </c>
      <c r="C770" s="8" t="s">
        <v>1577</v>
      </c>
      <c r="D770" s="8"/>
      <c r="E770" s="8" t="s">
        <v>1578</v>
      </c>
      <c r="F770" s="8" t="s">
        <v>1579</v>
      </c>
      <c r="G770" s="8" t="s">
        <v>1580</v>
      </c>
      <c r="H770" s="9">
        <v>4</v>
      </c>
      <c r="I770" s="8"/>
      <c r="J770" s="8" t="s">
        <v>78</v>
      </c>
      <c r="K770" s="28">
        <v>240</v>
      </c>
      <c r="L770" s="9">
        <v>0</v>
      </c>
      <c r="M770" s="9">
        <v>0</v>
      </c>
      <c r="N770" s="9">
        <v>0</v>
      </c>
      <c r="O770" s="8"/>
      <c r="P770" s="29">
        <v>240</v>
      </c>
      <c r="Q770" s="15">
        <v>5</v>
      </c>
      <c r="R770" s="9">
        <v>48</v>
      </c>
      <c r="S770" s="8" t="s">
        <v>37</v>
      </c>
      <c r="T770" s="9">
        <v>0</v>
      </c>
      <c r="U770" s="8" t="s">
        <v>153</v>
      </c>
      <c r="V770" s="21"/>
      <c r="W770" s="8"/>
    </row>
    <row r="771" spans="1:23" ht="13.5" thickBot="1">
      <c r="A771" s="8" t="s">
        <v>40</v>
      </c>
      <c r="B771" s="8" t="s">
        <v>1581</v>
      </c>
      <c r="C771" s="8" t="s">
        <v>1582</v>
      </c>
      <c r="D771" s="8"/>
      <c r="E771" s="8" t="s">
        <v>1583</v>
      </c>
      <c r="F771" s="8" t="s">
        <v>1579</v>
      </c>
      <c r="G771" s="8" t="s">
        <v>1580</v>
      </c>
      <c r="H771" s="9">
        <v>5</v>
      </c>
      <c r="I771" s="8"/>
      <c r="J771" s="8" t="s">
        <v>78</v>
      </c>
      <c r="K771" s="28">
        <v>141</v>
      </c>
      <c r="L771" s="9">
        <v>0</v>
      </c>
      <c r="M771" s="9">
        <v>0</v>
      </c>
      <c r="N771" s="9">
        <v>0</v>
      </c>
      <c r="O771" s="8"/>
      <c r="P771" s="29">
        <v>141</v>
      </c>
      <c r="Q771" s="15">
        <v>2</v>
      </c>
      <c r="R771" s="9">
        <v>48</v>
      </c>
      <c r="S771" s="8" t="s">
        <v>37</v>
      </c>
      <c r="T771" s="9">
        <v>45</v>
      </c>
      <c r="U771" s="8" t="s">
        <v>10122</v>
      </c>
      <c r="V771" s="21"/>
      <c r="W771" s="8"/>
    </row>
    <row r="772" spans="1:23" ht="13.5" thickBot="1">
      <c r="A772" s="8" t="s">
        <v>40</v>
      </c>
      <c r="B772" s="8" t="s">
        <v>1584</v>
      </c>
      <c r="C772" s="8" t="s">
        <v>1585</v>
      </c>
      <c r="D772" s="8"/>
      <c r="E772" s="8" t="s">
        <v>369</v>
      </c>
      <c r="F772" s="8" t="s">
        <v>1579</v>
      </c>
      <c r="G772" s="8" t="s">
        <v>1580</v>
      </c>
      <c r="H772" s="9">
        <v>6</v>
      </c>
      <c r="I772" s="8"/>
      <c r="J772" s="8" t="s">
        <v>78</v>
      </c>
      <c r="K772" s="28">
        <v>237</v>
      </c>
      <c r="L772" s="9">
        <v>0</v>
      </c>
      <c r="M772" s="9">
        <v>0</v>
      </c>
      <c r="N772" s="9">
        <v>0</v>
      </c>
      <c r="O772" s="8"/>
      <c r="P772" s="29">
        <v>237</v>
      </c>
      <c r="Q772" s="15">
        <v>4</v>
      </c>
      <c r="R772" s="9">
        <v>48</v>
      </c>
      <c r="S772" s="8" t="s">
        <v>37</v>
      </c>
      <c r="T772" s="9">
        <v>45</v>
      </c>
      <c r="U772" s="8" t="s">
        <v>10123</v>
      </c>
      <c r="V772" s="21"/>
      <c r="W772" s="8"/>
    </row>
    <row r="773" spans="1:23" ht="13.5" thickBot="1">
      <c r="A773" s="8" t="s">
        <v>40</v>
      </c>
      <c r="B773" s="8" t="s">
        <v>1586</v>
      </c>
      <c r="C773" s="8" t="s">
        <v>1587</v>
      </c>
      <c r="D773" s="8"/>
      <c r="E773" s="8" t="s">
        <v>1588</v>
      </c>
      <c r="F773" s="8" t="s">
        <v>1579</v>
      </c>
      <c r="G773" s="8" t="s">
        <v>1580</v>
      </c>
      <c r="H773" s="9">
        <v>7</v>
      </c>
      <c r="I773" s="8"/>
      <c r="J773" s="8" t="s">
        <v>78</v>
      </c>
      <c r="K773" s="28">
        <v>96</v>
      </c>
      <c r="L773" s="9">
        <v>0</v>
      </c>
      <c r="M773" s="9">
        <v>0</v>
      </c>
      <c r="N773" s="9">
        <v>0</v>
      </c>
      <c r="O773" s="8"/>
      <c r="P773" s="29">
        <v>96</v>
      </c>
      <c r="Q773" s="15">
        <v>2</v>
      </c>
      <c r="R773" s="9">
        <v>48</v>
      </c>
      <c r="S773" s="8" t="s">
        <v>37</v>
      </c>
      <c r="T773" s="9">
        <v>0</v>
      </c>
      <c r="U773" s="8" t="s">
        <v>152</v>
      </c>
      <c r="V773" s="21"/>
      <c r="W773" s="8"/>
    </row>
    <row r="774" spans="1:23" ht="13.5" thickBot="1">
      <c r="A774" s="8" t="s">
        <v>40</v>
      </c>
      <c r="B774" s="8" t="s">
        <v>1589</v>
      </c>
      <c r="C774" s="8" t="s">
        <v>1590</v>
      </c>
      <c r="D774" s="8"/>
      <c r="E774" s="8" t="s">
        <v>838</v>
      </c>
      <c r="F774" s="8" t="s">
        <v>1579</v>
      </c>
      <c r="G774" s="8" t="s">
        <v>1580</v>
      </c>
      <c r="H774" s="9">
        <v>8</v>
      </c>
      <c r="I774" s="8"/>
      <c r="J774" s="8" t="s">
        <v>78</v>
      </c>
      <c r="K774" s="28">
        <v>141</v>
      </c>
      <c r="L774" s="9">
        <v>0</v>
      </c>
      <c r="M774" s="9">
        <v>0</v>
      </c>
      <c r="N774" s="9">
        <v>0</v>
      </c>
      <c r="O774" s="8"/>
      <c r="P774" s="29">
        <v>141</v>
      </c>
      <c r="Q774" s="15">
        <v>2</v>
      </c>
      <c r="R774" s="9">
        <v>48</v>
      </c>
      <c r="S774" s="8" t="s">
        <v>37</v>
      </c>
      <c r="T774" s="9">
        <v>45</v>
      </c>
      <c r="U774" s="8" t="s">
        <v>10122</v>
      </c>
      <c r="V774" s="21"/>
      <c r="W774" s="8"/>
    </row>
    <row r="775" spans="1:23" ht="13.5" thickBot="1">
      <c r="A775" s="8" t="s">
        <v>40</v>
      </c>
      <c r="B775" s="8" t="s">
        <v>1591</v>
      </c>
      <c r="C775" s="8" t="s">
        <v>1592</v>
      </c>
      <c r="D775" s="8"/>
      <c r="E775" s="8" t="s">
        <v>1593</v>
      </c>
      <c r="F775" s="8" t="s">
        <v>1579</v>
      </c>
      <c r="G775" s="8" t="s">
        <v>1580</v>
      </c>
      <c r="H775" s="9">
        <v>9</v>
      </c>
      <c r="I775" s="8"/>
      <c r="J775" s="8" t="s">
        <v>78</v>
      </c>
      <c r="K775" s="28">
        <v>141</v>
      </c>
      <c r="L775" s="9">
        <v>0</v>
      </c>
      <c r="M775" s="9">
        <v>0</v>
      </c>
      <c r="N775" s="9">
        <v>0</v>
      </c>
      <c r="O775" s="8"/>
      <c r="P775" s="29">
        <v>141</v>
      </c>
      <c r="Q775" s="15">
        <v>2</v>
      </c>
      <c r="R775" s="9">
        <v>48</v>
      </c>
      <c r="S775" s="8" t="s">
        <v>37</v>
      </c>
      <c r="T775" s="9">
        <v>45</v>
      </c>
      <c r="U775" s="8" t="s">
        <v>10122</v>
      </c>
      <c r="V775" s="21"/>
      <c r="W775" s="8"/>
    </row>
    <row r="776" spans="1:23" ht="13.5" thickBot="1">
      <c r="A776" s="8" t="s">
        <v>87</v>
      </c>
      <c r="B776" s="8" t="s">
        <v>1594</v>
      </c>
      <c r="C776" s="8" t="s">
        <v>1595</v>
      </c>
      <c r="D776" s="8" t="s">
        <v>51</v>
      </c>
      <c r="E776" s="8"/>
      <c r="F776" s="8"/>
      <c r="G776" s="8"/>
      <c r="H776" s="9">
        <v>1</v>
      </c>
      <c r="I776" s="8"/>
      <c r="J776" s="8" t="s">
        <v>78</v>
      </c>
      <c r="K776" s="28">
        <v>420</v>
      </c>
      <c r="L776" s="9">
        <v>0</v>
      </c>
      <c r="M776" s="9">
        <v>0</v>
      </c>
      <c r="N776" s="9">
        <v>0</v>
      </c>
      <c r="O776" s="8"/>
      <c r="P776" s="29">
        <v>420</v>
      </c>
      <c r="Q776" s="15">
        <v>2</v>
      </c>
      <c r="R776" s="9">
        <v>210</v>
      </c>
      <c r="S776" s="8" t="s">
        <v>37</v>
      </c>
      <c r="T776" s="9">
        <v>0</v>
      </c>
      <c r="U776" s="8" t="s">
        <v>152</v>
      </c>
      <c r="V776" s="21"/>
      <c r="W776" s="8"/>
    </row>
    <row r="777" spans="1:23" ht="13.5" thickBot="1">
      <c r="A777" s="8" t="s">
        <v>87</v>
      </c>
      <c r="B777" s="8" t="s">
        <v>1596</v>
      </c>
      <c r="C777" s="8" t="s">
        <v>1597</v>
      </c>
      <c r="D777" s="8"/>
      <c r="E777" s="8"/>
      <c r="F777" s="8"/>
      <c r="G777" s="8" t="s">
        <v>1598</v>
      </c>
      <c r="H777" s="9">
        <v>10</v>
      </c>
      <c r="I777" s="8"/>
      <c r="J777" s="8" t="s">
        <v>78</v>
      </c>
      <c r="K777" s="28">
        <v>800</v>
      </c>
      <c r="L777" s="9">
        <v>0</v>
      </c>
      <c r="M777" s="9">
        <v>0</v>
      </c>
      <c r="N777" s="9">
        <v>0</v>
      </c>
      <c r="O777" s="8"/>
      <c r="P777" s="29">
        <v>800</v>
      </c>
      <c r="Q777" s="15">
        <v>2</v>
      </c>
      <c r="R777" s="9">
        <v>400</v>
      </c>
      <c r="S777" s="8" t="s">
        <v>37</v>
      </c>
      <c r="T777" s="9">
        <v>0</v>
      </c>
      <c r="U777" s="8" t="s">
        <v>152</v>
      </c>
      <c r="V777" s="21"/>
      <c r="W777" s="8"/>
    </row>
    <row r="778" spans="1:23" ht="13.5" thickBot="1">
      <c r="A778" s="8" t="s">
        <v>87</v>
      </c>
      <c r="B778" s="8" t="s">
        <v>7201</v>
      </c>
      <c r="C778" s="8" t="s">
        <v>1599</v>
      </c>
      <c r="D778" s="8"/>
      <c r="E778" s="8"/>
      <c r="F778" s="8" t="s">
        <v>36</v>
      </c>
      <c r="G778" s="8" t="s">
        <v>1600</v>
      </c>
      <c r="H778" s="9">
        <v>11</v>
      </c>
      <c r="I778" s="8"/>
      <c r="J778" s="8" t="s">
        <v>78</v>
      </c>
      <c r="K778" s="28">
        <v>498</v>
      </c>
      <c r="L778" s="9">
        <v>0</v>
      </c>
      <c r="M778" s="9">
        <v>0</v>
      </c>
      <c r="N778" s="9">
        <v>0</v>
      </c>
      <c r="O778" s="8"/>
      <c r="P778" s="29">
        <v>498</v>
      </c>
      <c r="Q778" s="15">
        <v>2</v>
      </c>
      <c r="R778" s="9">
        <v>180</v>
      </c>
      <c r="S778" s="8" t="s">
        <v>37</v>
      </c>
      <c r="T778" s="9">
        <v>138</v>
      </c>
      <c r="U778" s="8" t="s">
        <v>7202</v>
      </c>
      <c r="V778" s="21">
        <v>45433</v>
      </c>
      <c r="W778" s="8"/>
    </row>
    <row r="779" spans="1:23" ht="13.5" thickBot="1">
      <c r="A779" s="8" t="s">
        <v>87</v>
      </c>
      <c r="B779" s="8" t="s">
        <v>7203</v>
      </c>
      <c r="C779" s="8" t="s">
        <v>1601</v>
      </c>
      <c r="D779" s="8"/>
      <c r="E779" s="8"/>
      <c r="F779" s="8" t="s">
        <v>36</v>
      </c>
      <c r="G779" s="8" t="s">
        <v>1602</v>
      </c>
      <c r="H779" s="9">
        <v>14</v>
      </c>
      <c r="I779" s="8"/>
      <c r="J779" s="8" t="s">
        <v>78</v>
      </c>
      <c r="K779" s="17">
        <v>-36</v>
      </c>
      <c r="L779" s="9">
        <v>0</v>
      </c>
      <c r="M779" s="9">
        <v>0</v>
      </c>
      <c r="N779" s="9">
        <v>0</v>
      </c>
      <c r="O779" s="8"/>
      <c r="P779" s="9">
        <v>-36</v>
      </c>
      <c r="Q779" s="15">
        <v>0</v>
      </c>
      <c r="R779" s="9">
        <v>180</v>
      </c>
      <c r="S779" s="8" t="s">
        <v>37</v>
      </c>
      <c r="T779" s="9">
        <v>-36</v>
      </c>
      <c r="U779" s="8" t="s">
        <v>1656</v>
      </c>
      <c r="V779" s="21">
        <v>45433</v>
      </c>
      <c r="W779" s="8"/>
    </row>
    <row r="780" spans="1:23" ht="13.5" thickBot="1">
      <c r="A780" s="8" t="s">
        <v>87</v>
      </c>
      <c r="B780" s="8" t="s">
        <v>7204</v>
      </c>
      <c r="C780" s="8" t="s">
        <v>1603</v>
      </c>
      <c r="D780" s="8"/>
      <c r="E780" s="8"/>
      <c r="F780" s="8" t="s">
        <v>36</v>
      </c>
      <c r="G780" s="8" t="s">
        <v>1604</v>
      </c>
      <c r="H780" s="9">
        <v>15</v>
      </c>
      <c r="I780" s="8"/>
      <c r="J780" s="8" t="s">
        <v>78</v>
      </c>
      <c r="K780" s="17">
        <v>114</v>
      </c>
      <c r="L780" s="9">
        <v>0</v>
      </c>
      <c r="M780" s="9">
        <v>0</v>
      </c>
      <c r="N780" s="9">
        <v>0</v>
      </c>
      <c r="O780" s="8"/>
      <c r="P780" s="9">
        <v>114</v>
      </c>
      <c r="Q780" s="15">
        <v>0</v>
      </c>
      <c r="R780" s="9">
        <v>120</v>
      </c>
      <c r="S780" s="8" t="s">
        <v>37</v>
      </c>
      <c r="T780" s="9">
        <v>114</v>
      </c>
      <c r="U780" s="8" t="s">
        <v>7758</v>
      </c>
      <c r="V780" s="21">
        <v>45433</v>
      </c>
      <c r="W780" s="8"/>
    </row>
    <row r="781" spans="1:23" ht="13.5" thickBot="1">
      <c r="A781" s="8" t="s">
        <v>87</v>
      </c>
      <c r="B781" s="8" t="s">
        <v>7205</v>
      </c>
      <c r="C781" s="8" t="s">
        <v>1605</v>
      </c>
      <c r="D781" s="8"/>
      <c r="E781" s="8"/>
      <c r="F781" s="8" t="s">
        <v>36</v>
      </c>
      <c r="G781" s="8" t="s">
        <v>1606</v>
      </c>
      <c r="H781" s="9">
        <v>16</v>
      </c>
      <c r="I781" s="8"/>
      <c r="J781" s="8" t="s">
        <v>78</v>
      </c>
      <c r="K781" s="17">
        <v>1434</v>
      </c>
      <c r="L781" s="9">
        <v>0</v>
      </c>
      <c r="M781" s="9">
        <v>0</v>
      </c>
      <c r="N781" s="9">
        <v>0</v>
      </c>
      <c r="O781" s="8"/>
      <c r="P781" s="9">
        <v>1434</v>
      </c>
      <c r="Q781" s="15">
        <v>7</v>
      </c>
      <c r="R781" s="9">
        <v>180</v>
      </c>
      <c r="S781" s="8" t="s">
        <v>37</v>
      </c>
      <c r="T781" s="9">
        <v>174</v>
      </c>
      <c r="U781" s="8" t="s">
        <v>6775</v>
      </c>
      <c r="V781" s="21">
        <v>45433</v>
      </c>
      <c r="W781" s="8"/>
    </row>
    <row r="782" spans="1:23" ht="13.5" thickBot="1">
      <c r="A782" s="8" t="s">
        <v>87</v>
      </c>
      <c r="B782" s="8" t="s">
        <v>1607</v>
      </c>
      <c r="C782" s="8" t="s">
        <v>1608</v>
      </c>
      <c r="D782" s="8" t="s">
        <v>1609</v>
      </c>
      <c r="E782" s="8"/>
      <c r="F782" s="8"/>
      <c r="G782" s="8">
        <v>6650</v>
      </c>
      <c r="H782" s="9">
        <v>2</v>
      </c>
      <c r="I782" s="8"/>
      <c r="J782" s="8" t="s">
        <v>78</v>
      </c>
      <c r="K782" s="17">
        <v>132</v>
      </c>
      <c r="L782" s="9">
        <v>0</v>
      </c>
      <c r="M782" s="9">
        <v>0</v>
      </c>
      <c r="N782" s="9">
        <v>0</v>
      </c>
      <c r="O782" s="8"/>
      <c r="P782" s="9">
        <v>132</v>
      </c>
      <c r="Q782" s="15">
        <v>0</v>
      </c>
      <c r="R782" s="9">
        <v>240</v>
      </c>
      <c r="S782" s="8" t="s">
        <v>37</v>
      </c>
      <c r="T782" s="9">
        <v>132</v>
      </c>
      <c r="U782" s="8" t="s">
        <v>1936</v>
      </c>
      <c r="V782" s="21"/>
      <c r="W782" s="8"/>
    </row>
    <row r="783" spans="1:23" ht="13.5" thickBot="1">
      <c r="A783" s="8" t="s">
        <v>87</v>
      </c>
      <c r="B783" s="8" t="s">
        <v>7206</v>
      </c>
      <c r="C783" s="8" t="s">
        <v>1610</v>
      </c>
      <c r="D783" s="8"/>
      <c r="E783" s="8"/>
      <c r="F783" s="8" t="s">
        <v>36</v>
      </c>
      <c r="G783" s="8">
        <v>1273</v>
      </c>
      <c r="H783" s="8">
        <v>3</v>
      </c>
      <c r="I783" s="8"/>
      <c r="J783" s="8" t="s">
        <v>78</v>
      </c>
      <c r="K783" s="25">
        <v>23.5</v>
      </c>
      <c r="L783" s="9">
        <v>0</v>
      </c>
      <c r="M783" s="8">
        <v>0</v>
      </c>
      <c r="N783" s="8">
        <v>0</v>
      </c>
      <c r="O783" s="8"/>
      <c r="P783" s="8">
        <v>23.5</v>
      </c>
      <c r="Q783" s="16">
        <v>0</v>
      </c>
      <c r="R783" s="8">
        <v>24</v>
      </c>
      <c r="S783" s="8" t="s">
        <v>34</v>
      </c>
      <c r="T783" s="8">
        <v>24</v>
      </c>
      <c r="U783" s="8" t="s">
        <v>12227</v>
      </c>
      <c r="V783" s="40">
        <v>45433</v>
      </c>
      <c r="W783" s="8"/>
    </row>
    <row r="784" spans="1:23" ht="13.5" thickBot="1">
      <c r="A784" s="8" t="s">
        <v>87</v>
      </c>
      <c r="B784" s="8" t="s">
        <v>7207</v>
      </c>
      <c r="C784" s="8" t="s">
        <v>1611</v>
      </c>
      <c r="D784" s="8"/>
      <c r="E784" s="8"/>
      <c r="F784" s="8" t="s">
        <v>36</v>
      </c>
      <c r="G784" s="8">
        <v>1352</v>
      </c>
      <c r="H784" s="9">
        <v>4</v>
      </c>
      <c r="I784" s="8"/>
      <c r="J784" s="8" t="s">
        <v>78</v>
      </c>
      <c r="K784" s="17">
        <v>582</v>
      </c>
      <c r="L784" s="9">
        <v>0</v>
      </c>
      <c r="M784" s="9">
        <v>0</v>
      </c>
      <c r="N784" s="9">
        <v>0</v>
      </c>
      <c r="O784" s="8"/>
      <c r="P784" s="9">
        <v>582</v>
      </c>
      <c r="Q784" s="15">
        <v>1</v>
      </c>
      <c r="R784" s="9">
        <v>300</v>
      </c>
      <c r="S784" s="8" t="s">
        <v>37</v>
      </c>
      <c r="T784" s="9">
        <v>282</v>
      </c>
      <c r="U784" s="8" t="s">
        <v>6961</v>
      </c>
      <c r="V784" s="21">
        <v>45433</v>
      </c>
      <c r="W784" s="8"/>
    </row>
    <row r="785" spans="1:24" ht="13.5" thickBot="1">
      <c r="A785" s="8" t="s">
        <v>87</v>
      </c>
      <c r="B785" s="13" t="s">
        <v>1612</v>
      </c>
      <c r="C785" s="8" t="s">
        <v>1613</v>
      </c>
      <c r="D785" s="8"/>
      <c r="E785" s="8"/>
      <c r="F785" s="8"/>
      <c r="G785" s="8"/>
      <c r="H785" s="20">
        <v>5</v>
      </c>
      <c r="I785" s="8"/>
      <c r="J785" s="8" t="s">
        <v>78</v>
      </c>
      <c r="K785" s="17">
        <v>480</v>
      </c>
      <c r="L785" s="9">
        <v>0</v>
      </c>
      <c r="M785" s="9">
        <v>0</v>
      </c>
      <c r="N785" s="9">
        <v>0</v>
      </c>
      <c r="O785" s="8"/>
      <c r="P785" s="9">
        <v>480</v>
      </c>
      <c r="Q785" s="15">
        <v>1</v>
      </c>
      <c r="R785" s="9">
        <v>480</v>
      </c>
      <c r="S785" s="8" t="s">
        <v>37</v>
      </c>
      <c r="T785" s="17">
        <v>0</v>
      </c>
      <c r="U785" s="8" t="s">
        <v>102</v>
      </c>
      <c r="V785" s="21"/>
      <c r="W785" s="8"/>
    </row>
    <row r="786" spans="1:24" ht="13.5" thickBot="1">
      <c r="A786" s="8" t="s">
        <v>87</v>
      </c>
      <c r="B786" s="13" t="s">
        <v>1614</v>
      </c>
      <c r="C786" s="8" t="s">
        <v>1615</v>
      </c>
      <c r="D786" s="8"/>
      <c r="E786" s="8"/>
      <c r="F786" s="8"/>
      <c r="G786" s="8"/>
      <c r="H786" s="9">
        <v>6</v>
      </c>
      <c r="I786" s="8"/>
      <c r="J786" s="8" t="s">
        <v>78</v>
      </c>
      <c r="K786" s="17">
        <v>480</v>
      </c>
      <c r="L786" s="9">
        <v>0</v>
      </c>
      <c r="M786" s="9">
        <v>0</v>
      </c>
      <c r="N786" s="9">
        <v>0</v>
      </c>
      <c r="O786" s="8"/>
      <c r="P786" s="9">
        <v>480</v>
      </c>
      <c r="Q786" s="15">
        <v>1</v>
      </c>
      <c r="R786" s="9">
        <v>480</v>
      </c>
      <c r="S786" s="8" t="s">
        <v>37</v>
      </c>
      <c r="T786" s="17">
        <v>0</v>
      </c>
      <c r="U786" s="18" t="s">
        <v>102</v>
      </c>
      <c r="V786" s="40"/>
      <c r="W786" s="8"/>
    </row>
    <row r="787" spans="1:24" ht="13.5" thickBot="1">
      <c r="A787" s="8" t="s">
        <v>87</v>
      </c>
      <c r="B787" s="13" t="s">
        <v>1616</v>
      </c>
      <c r="C787" s="8" t="s">
        <v>1617</v>
      </c>
      <c r="D787" s="8"/>
      <c r="E787" s="8" t="s">
        <v>1618</v>
      </c>
      <c r="F787" s="8"/>
      <c r="G787" s="8" t="s">
        <v>1619</v>
      </c>
      <c r="H787" s="20">
        <v>7</v>
      </c>
      <c r="I787" s="8"/>
      <c r="J787" s="8" t="s">
        <v>78</v>
      </c>
      <c r="K787" s="17">
        <v>180</v>
      </c>
      <c r="L787" s="9">
        <v>0</v>
      </c>
      <c r="M787" s="9">
        <v>0</v>
      </c>
      <c r="N787" s="9">
        <v>0</v>
      </c>
      <c r="O787" s="8"/>
      <c r="P787" s="9">
        <v>180</v>
      </c>
      <c r="Q787" s="15">
        <v>6</v>
      </c>
      <c r="R787" s="9">
        <v>30</v>
      </c>
      <c r="S787" s="8" t="s">
        <v>34</v>
      </c>
      <c r="T787" s="9">
        <v>0</v>
      </c>
      <c r="U787" s="18" t="s">
        <v>340</v>
      </c>
      <c r="V787" s="40"/>
      <c r="W787" s="8"/>
    </row>
    <row r="788" spans="1:24" ht="13.5" thickBot="1">
      <c r="A788" s="8" t="s">
        <v>87</v>
      </c>
      <c r="B788" s="8" t="s">
        <v>1620</v>
      </c>
      <c r="C788" s="8" t="s">
        <v>1621</v>
      </c>
      <c r="D788" s="8"/>
      <c r="E788" s="8"/>
      <c r="F788" s="8"/>
      <c r="G788" s="8" t="s">
        <v>1622</v>
      </c>
      <c r="H788" s="9">
        <v>8</v>
      </c>
      <c r="I788" s="8"/>
      <c r="J788" s="8" t="s">
        <v>78</v>
      </c>
      <c r="K788" s="17">
        <v>1188</v>
      </c>
      <c r="L788" s="9">
        <v>0</v>
      </c>
      <c r="M788" s="9">
        <v>0</v>
      </c>
      <c r="N788" s="9">
        <v>0</v>
      </c>
      <c r="O788" s="8"/>
      <c r="P788" s="9">
        <v>1188</v>
      </c>
      <c r="Q788" s="15">
        <v>2</v>
      </c>
      <c r="R788" s="9">
        <v>400</v>
      </c>
      <c r="S788" s="8" t="s">
        <v>37</v>
      </c>
      <c r="T788" s="9">
        <v>388</v>
      </c>
      <c r="U788" s="18" t="s">
        <v>1623</v>
      </c>
      <c r="V788" s="40"/>
      <c r="W788" s="8"/>
    </row>
    <row r="789" spans="1:24" ht="13.5" thickBot="1">
      <c r="A789" s="8" t="s">
        <v>87</v>
      </c>
      <c r="B789" s="8" t="s">
        <v>1624</v>
      </c>
      <c r="C789" s="8" t="s">
        <v>1625</v>
      </c>
      <c r="D789" s="8"/>
      <c r="E789" s="8"/>
      <c r="F789" s="8"/>
      <c r="G789" s="8" t="s">
        <v>1622</v>
      </c>
      <c r="H789" s="9">
        <v>9</v>
      </c>
      <c r="I789" s="8"/>
      <c r="J789" s="8" t="s">
        <v>78</v>
      </c>
      <c r="K789" s="17">
        <v>1976</v>
      </c>
      <c r="L789" s="9">
        <v>0</v>
      </c>
      <c r="M789" s="9">
        <v>0</v>
      </c>
      <c r="N789" s="9">
        <v>0</v>
      </c>
      <c r="O789" s="8"/>
      <c r="P789" s="9">
        <v>1976</v>
      </c>
      <c r="Q789" s="15">
        <v>4</v>
      </c>
      <c r="R789" s="9">
        <v>400</v>
      </c>
      <c r="S789" s="8" t="s">
        <v>37</v>
      </c>
      <c r="T789" s="9">
        <v>376</v>
      </c>
      <c r="U789" s="18" t="s">
        <v>1626</v>
      </c>
      <c r="V789" s="40"/>
      <c r="W789" s="8"/>
    </row>
    <row r="790" spans="1:24" ht="64.5" thickBot="1">
      <c r="A790" s="8" t="s">
        <v>87</v>
      </c>
      <c r="B790" s="8" t="s">
        <v>1627</v>
      </c>
      <c r="C790" s="8" t="s">
        <v>1628</v>
      </c>
      <c r="D790" s="8"/>
      <c r="E790" s="8"/>
      <c r="F790" s="8" t="s">
        <v>1629</v>
      </c>
      <c r="G790" s="8"/>
      <c r="H790" s="9">
        <v>13</v>
      </c>
      <c r="I790" s="8"/>
      <c r="J790" s="8" t="s">
        <v>78</v>
      </c>
      <c r="K790" s="17">
        <v>9.25</v>
      </c>
      <c r="L790" s="9">
        <v>0</v>
      </c>
      <c r="M790" s="9">
        <v>0</v>
      </c>
      <c r="N790" s="9">
        <v>0</v>
      </c>
      <c r="O790" s="8"/>
      <c r="P790" s="9">
        <v>9.25</v>
      </c>
      <c r="Q790" s="15">
        <v>1</v>
      </c>
      <c r="R790" s="9">
        <v>7</v>
      </c>
      <c r="S790" s="8" t="s">
        <v>34</v>
      </c>
      <c r="T790" s="9">
        <v>2</v>
      </c>
      <c r="U790" s="18" t="s">
        <v>12228</v>
      </c>
      <c r="V790" s="40">
        <v>45355</v>
      </c>
      <c r="W790" s="8" t="s">
        <v>8217</v>
      </c>
    </row>
    <row r="791" spans="1:24" ht="13.5" thickBot="1">
      <c r="A791" s="8" t="s">
        <v>87</v>
      </c>
      <c r="B791" s="8" t="s">
        <v>8812</v>
      </c>
      <c r="C791" s="8" t="s">
        <v>8753</v>
      </c>
      <c r="D791" s="8"/>
      <c r="E791" s="8"/>
      <c r="F791" s="8" t="s">
        <v>1962</v>
      </c>
      <c r="G791" s="8"/>
      <c r="H791" s="9">
        <v>17</v>
      </c>
      <c r="I791" s="8"/>
      <c r="J791" s="8" t="s">
        <v>78</v>
      </c>
      <c r="K791" s="17">
        <v>24001</v>
      </c>
      <c r="L791" s="9">
        <v>0</v>
      </c>
      <c r="M791" s="9">
        <v>0</v>
      </c>
      <c r="N791" s="9">
        <v>0</v>
      </c>
      <c r="O791" s="8"/>
      <c r="P791" s="9">
        <v>24001</v>
      </c>
      <c r="Q791" s="15">
        <v>4</v>
      </c>
      <c r="R791" s="9">
        <v>6000</v>
      </c>
      <c r="S791" s="8" t="s">
        <v>37</v>
      </c>
      <c r="T791" s="9">
        <v>1</v>
      </c>
      <c r="U791" s="18" t="s">
        <v>12229</v>
      </c>
      <c r="V791" s="40">
        <v>45492</v>
      </c>
      <c r="W791" s="8"/>
    </row>
    <row r="792" spans="1:24" ht="64.5" thickBot="1">
      <c r="A792" s="8" t="s">
        <v>87</v>
      </c>
      <c r="B792" s="8" t="s">
        <v>1630</v>
      </c>
      <c r="C792" s="8" t="s">
        <v>1631</v>
      </c>
      <c r="D792" s="8"/>
      <c r="E792" s="8"/>
      <c r="F792" s="8" t="s">
        <v>1567</v>
      </c>
      <c r="G792" s="8"/>
      <c r="H792" s="9">
        <v>19</v>
      </c>
      <c r="I792" s="8"/>
      <c r="J792" s="8" t="s">
        <v>78</v>
      </c>
      <c r="K792" s="17">
        <v>7200</v>
      </c>
      <c r="L792" s="9">
        <v>0</v>
      </c>
      <c r="M792" s="9">
        <v>0</v>
      </c>
      <c r="N792" s="9">
        <v>0</v>
      </c>
      <c r="O792" s="8"/>
      <c r="P792" s="9">
        <v>7200</v>
      </c>
      <c r="Q792" s="15">
        <v>2</v>
      </c>
      <c r="R792" s="9">
        <v>3600</v>
      </c>
      <c r="S792" s="8" t="s">
        <v>37</v>
      </c>
      <c r="T792" s="9">
        <v>0</v>
      </c>
      <c r="U792" s="18" t="s">
        <v>152</v>
      </c>
      <c r="V792" s="40">
        <v>45366</v>
      </c>
      <c r="W792" s="8" t="s">
        <v>8217</v>
      </c>
    </row>
    <row r="793" spans="1:24" ht="64.5" thickBot="1">
      <c r="A793" s="8" t="s">
        <v>87</v>
      </c>
      <c r="B793" s="8" t="s">
        <v>1636</v>
      </c>
      <c r="C793" s="8" t="s">
        <v>8550</v>
      </c>
      <c r="D793" s="8"/>
      <c r="E793" s="8" t="s">
        <v>1377</v>
      </c>
      <c r="F793" s="8" t="s">
        <v>36</v>
      </c>
      <c r="G793" s="8"/>
      <c r="H793" s="9">
        <v>18</v>
      </c>
      <c r="I793" s="8" t="s">
        <v>1637</v>
      </c>
      <c r="J793" s="8" t="s">
        <v>78</v>
      </c>
      <c r="K793" s="17">
        <v>5.1666666670000003</v>
      </c>
      <c r="L793" s="9">
        <v>0</v>
      </c>
      <c r="M793" s="9">
        <v>0</v>
      </c>
      <c r="N793" s="9">
        <v>0</v>
      </c>
      <c r="O793" s="8"/>
      <c r="P793" s="9">
        <v>5.1666666670000003</v>
      </c>
      <c r="Q793" s="15">
        <v>0</v>
      </c>
      <c r="R793" s="9">
        <v>7</v>
      </c>
      <c r="S793" s="8" t="s">
        <v>34</v>
      </c>
      <c r="T793" s="9">
        <v>5</v>
      </c>
      <c r="U793" s="18" t="s">
        <v>12230</v>
      </c>
      <c r="V793" s="40">
        <v>45353</v>
      </c>
      <c r="W793" s="8" t="s">
        <v>8217</v>
      </c>
      <c r="X793" t="e">
        <v>#N/A</v>
      </c>
    </row>
    <row r="794" spans="1:24" ht="13.5" thickBot="1">
      <c r="A794" s="8" t="s">
        <v>87</v>
      </c>
      <c r="B794" s="8" t="s">
        <v>8275</v>
      </c>
      <c r="C794" s="8" t="s">
        <v>5080</v>
      </c>
      <c r="D794" s="8"/>
      <c r="E794" s="8" t="s">
        <v>1377</v>
      </c>
      <c r="F794" s="8" t="s">
        <v>1567</v>
      </c>
      <c r="G794" s="8"/>
      <c r="H794" s="9">
        <v>20</v>
      </c>
      <c r="I794" s="8"/>
      <c r="J794" s="8" t="s">
        <v>78</v>
      </c>
      <c r="K794" s="17">
        <v>-12</v>
      </c>
      <c r="L794" s="9">
        <v>0</v>
      </c>
      <c r="M794" s="9">
        <v>0</v>
      </c>
      <c r="N794" s="9">
        <v>0</v>
      </c>
      <c r="O794" s="8"/>
      <c r="P794" s="9">
        <v>-12</v>
      </c>
      <c r="Q794" s="15">
        <v>0</v>
      </c>
      <c r="R794" s="9">
        <v>16</v>
      </c>
      <c r="S794" s="8" t="s">
        <v>34</v>
      </c>
      <c r="T794" s="9">
        <v>-12</v>
      </c>
      <c r="U794" s="18" t="s">
        <v>1492</v>
      </c>
      <c r="V794" s="40">
        <v>45462</v>
      </c>
      <c r="W794" s="8"/>
    </row>
    <row r="795" spans="1:24" ht="13.5" thickBot="1">
      <c r="A795" s="8" t="s">
        <v>87</v>
      </c>
      <c r="B795" s="8" t="s">
        <v>1633</v>
      </c>
      <c r="C795" s="8" t="s">
        <v>1634</v>
      </c>
      <c r="D795" s="8"/>
      <c r="E795" s="8" t="s">
        <v>1635</v>
      </c>
      <c r="F795" s="8" t="s">
        <v>36</v>
      </c>
      <c r="G795" s="8">
        <v>2560</v>
      </c>
      <c r="H795" s="9">
        <v>12</v>
      </c>
      <c r="I795" s="8"/>
      <c r="J795" s="8" t="s">
        <v>78</v>
      </c>
      <c r="K795" s="17">
        <v>164</v>
      </c>
      <c r="L795" s="9">
        <v>0</v>
      </c>
      <c r="M795" s="9">
        <v>0</v>
      </c>
      <c r="N795" s="9">
        <v>0</v>
      </c>
      <c r="O795" s="8"/>
      <c r="P795" s="9">
        <v>164</v>
      </c>
      <c r="Q795" s="15">
        <v>0</v>
      </c>
      <c r="R795" s="9">
        <v>200</v>
      </c>
      <c r="S795" s="8" t="s">
        <v>37</v>
      </c>
      <c r="T795" s="9">
        <v>164</v>
      </c>
      <c r="U795" s="18" t="s">
        <v>10425</v>
      </c>
      <c r="V795" s="40"/>
      <c r="W795" s="8"/>
    </row>
    <row r="796" spans="1:24" ht="13.5" thickBot="1">
      <c r="A796" s="8" t="s">
        <v>1638</v>
      </c>
      <c r="B796" s="8" t="s">
        <v>12231</v>
      </c>
      <c r="C796" s="8" t="s">
        <v>12232</v>
      </c>
      <c r="D796" s="8" t="s">
        <v>95</v>
      </c>
      <c r="E796" s="8"/>
      <c r="F796" s="8" t="s">
        <v>12233</v>
      </c>
      <c r="G796" s="8"/>
      <c r="H796" s="9">
        <v>1</v>
      </c>
      <c r="I796" s="8"/>
      <c r="J796" s="8" t="s">
        <v>78</v>
      </c>
      <c r="K796" s="17">
        <v>1200</v>
      </c>
      <c r="L796" s="9">
        <v>0</v>
      </c>
      <c r="M796" s="9">
        <v>0</v>
      </c>
      <c r="N796" s="9">
        <v>0</v>
      </c>
      <c r="O796" s="8"/>
      <c r="P796" s="9">
        <v>1200</v>
      </c>
      <c r="Q796" s="15">
        <v>2</v>
      </c>
      <c r="R796" s="9">
        <v>600</v>
      </c>
      <c r="S796" s="8" t="s">
        <v>37</v>
      </c>
      <c r="T796" s="9">
        <v>0</v>
      </c>
      <c r="U796" s="8" t="s">
        <v>152</v>
      </c>
      <c r="V796" s="21">
        <v>45533</v>
      </c>
      <c r="W796" s="8"/>
    </row>
    <row r="797" spans="1:24" ht="26.25" thickBot="1">
      <c r="A797" s="8" t="s">
        <v>1638</v>
      </c>
      <c r="B797" s="8" t="s">
        <v>12234</v>
      </c>
      <c r="C797" s="44" t="s">
        <v>12235</v>
      </c>
      <c r="D797" s="42"/>
      <c r="E797" s="8"/>
      <c r="F797" s="8" t="s">
        <v>36</v>
      </c>
      <c r="G797" s="8"/>
      <c r="H797" s="9">
        <v>2</v>
      </c>
      <c r="I797" s="8"/>
      <c r="J797" s="8" t="s">
        <v>78</v>
      </c>
      <c r="K797" s="17">
        <v>9220</v>
      </c>
      <c r="L797" s="9">
        <v>0</v>
      </c>
      <c r="M797" s="9">
        <v>0</v>
      </c>
      <c r="N797" s="9">
        <v>0</v>
      </c>
      <c r="O797" s="8"/>
      <c r="P797" s="9">
        <v>9220</v>
      </c>
      <c r="Q797" s="15">
        <v>5</v>
      </c>
      <c r="R797" s="9">
        <v>1600</v>
      </c>
      <c r="S797" s="8" t="s">
        <v>37</v>
      </c>
      <c r="T797" s="17">
        <v>1220</v>
      </c>
      <c r="U797" s="8" t="s">
        <v>9219</v>
      </c>
      <c r="V797" s="21">
        <v>45533</v>
      </c>
      <c r="W797" s="8"/>
      <c r="X797" t="e">
        <v>#N/A</v>
      </c>
    </row>
    <row r="798" spans="1:24" ht="13.5" thickBot="1">
      <c r="A798" s="8" t="s">
        <v>1638</v>
      </c>
      <c r="B798" s="8" t="s">
        <v>12236</v>
      </c>
      <c r="C798" s="8" t="s">
        <v>12237</v>
      </c>
      <c r="D798" s="8"/>
      <c r="E798" s="8"/>
      <c r="F798" s="8" t="s">
        <v>36</v>
      </c>
      <c r="G798" s="8"/>
      <c r="H798" s="9">
        <v>3</v>
      </c>
      <c r="I798" s="8"/>
      <c r="J798" s="8" t="s">
        <v>78</v>
      </c>
      <c r="K798" s="17">
        <v>1540</v>
      </c>
      <c r="L798" s="9">
        <v>0</v>
      </c>
      <c r="M798" s="9">
        <v>0</v>
      </c>
      <c r="N798" s="9">
        <v>0</v>
      </c>
      <c r="O798" s="8"/>
      <c r="P798" s="9">
        <v>1540</v>
      </c>
      <c r="Q798" s="15">
        <v>1</v>
      </c>
      <c r="R798" s="9">
        <v>800</v>
      </c>
      <c r="S798" s="8" t="s">
        <v>37</v>
      </c>
      <c r="T798" s="9">
        <v>740</v>
      </c>
      <c r="U798" s="8" t="s">
        <v>11534</v>
      </c>
      <c r="V798" s="21">
        <v>45533</v>
      </c>
      <c r="W798" s="8"/>
    </row>
    <row r="799" spans="1:24" ht="13.5" thickBot="1">
      <c r="A799" s="8" t="s">
        <v>1638</v>
      </c>
      <c r="B799" s="8" t="s">
        <v>12238</v>
      </c>
      <c r="C799" s="8" t="s">
        <v>12239</v>
      </c>
      <c r="D799" s="8"/>
      <c r="E799" s="8"/>
      <c r="F799" s="8" t="s">
        <v>36</v>
      </c>
      <c r="G799" s="8" t="s">
        <v>1639</v>
      </c>
      <c r="H799" s="9">
        <v>4</v>
      </c>
      <c r="I799" s="8"/>
      <c r="J799" s="8" t="s">
        <v>78</v>
      </c>
      <c r="K799" s="17">
        <v>160</v>
      </c>
      <c r="L799" s="9">
        <v>0</v>
      </c>
      <c r="M799" s="9">
        <v>0</v>
      </c>
      <c r="N799" s="9">
        <v>0</v>
      </c>
      <c r="O799" s="8"/>
      <c r="P799" s="9">
        <v>160</v>
      </c>
      <c r="Q799" s="15">
        <v>1</v>
      </c>
      <c r="R799" s="9">
        <v>160</v>
      </c>
      <c r="S799" s="8" t="s">
        <v>34</v>
      </c>
      <c r="T799" s="9">
        <v>0</v>
      </c>
      <c r="U799" s="8" t="s">
        <v>35</v>
      </c>
      <c r="V799" s="9">
        <v>45533</v>
      </c>
      <c r="W799" s="8"/>
    </row>
    <row r="800" spans="1:24" ht="13.5" thickBot="1">
      <c r="A800" s="8" t="s">
        <v>1638</v>
      </c>
      <c r="B800" s="8" t="s">
        <v>12240</v>
      </c>
      <c r="C800" s="44" t="s">
        <v>12241</v>
      </c>
      <c r="D800" s="42" t="s">
        <v>95</v>
      </c>
      <c r="E800" s="8"/>
      <c r="F800" s="8" t="s">
        <v>36</v>
      </c>
      <c r="G800" s="8"/>
      <c r="H800" s="9">
        <v>5</v>
      </c>
      <c r="I800" s="8"/>
      <c r="J800" s="8" t="s">
        <v>78</v>
      </c>
      <c r="K800" s="17">
        <v>1200</v>
      </c>
      <c r="L800" s="9">
        <v>0</v>
      </c>
      <c r="M800" s="9">
        <v>0</v>
      </c>
      <c r="N800" s="9">
        <v>0</v>
      </c>
      <c r="O800" s="8"/>
      <c r="P800" s="9">
        <v>1200</v>
      </c>
      <c r="Q800" s="15">
        <v>2</v>
      </c>
      <c r="R800" s="9">
        <v>600</v>
      </c>
      <c r="S800" s="8" t="s">
        <v>37</v>
      </c>
      <c r="T800" s="9">
        <v>0</v>
      </c>
      <c r="U800" s="18" t="s">
        <v>152</v>
      </c>
      <c r="V800" s="40"/>
      <c r="W800" s="8"/>
    </row>
    <row r="801" spans="1:24" ht="26.25" thickBot="1">
      <c r="A801" s="8" t="s">
        <v>1638</v>
      </c>
      <c r="B801" s="8" t="s">
        <v>12242</v>
      </c>
      <c r="C801" s="8" t="s">
        <v>12243</v>
      </c>
      <c r="D801" s="8" t="s">
        <v>95</v>
      </c>
      <c r="E801" s="8"/>
      <c r="F801" s="8" t="s">
        <v>36</v>
      </c>
      <c r="G801" s="8" t="s">
        <v>1640</v>
      </c>
      <c r="H801" s="9">
        <v>6</v>
      </c>
      <c r="I801" s="8"/>
      <c r="J801" s="8" t="s">
        <v>78</v>
      </c>
      <c r="K801" s="34">
        <v>8280</v>
      </c>
      <c r="L801" s="9">
        <v>0</v>
      </c>
      <c r="M801" s="9">
        <v>0</v>
      </c>
      <c r="N801" s="9">
        <v>0</v>
      </c>
      <c r="O801" s="8"/>
      <c r="P801" s="35">
        <v>8280</v>
      </c>
      <c r="Q801" s="15">
        <v>6</v>
      </c>
      <c r="R801" s="9">
        <v>1200</v>
      </c>
      <c r="S801" s="8" t="s">
        <v>37</v>
      </c>
      <c r="T801" s="29">
        <v>1080</v>
      </c>
      <c r="U801" s="8" t="s">
        <v>12244</v>
      </c>
      <c r="V801" s="9">
        <v>45533</v>
      </c>
      <c r="W801" s="8"/>
    </row>
    <row r="802" spans="1:24" ht="26.25" thickBot="1">
      <c r="A802" s="8" t="s">
        <v>1638</v>
      </c>
      <c r="B802" s="8" t="s">
        <v>1643</v>
      </c>
      <c r="C802" s="8" t="s">
        <v>12245</v>
      </c>
      <c r="D802" s="8"/>
      <c r="E802" s="8"/>
      <c r="F802" s="8" t="s">
        <v>212</v>
      </c>
      <c r="G802" s="8">
        <v>9903</v>
      </c>
      <c r="H802" s="9">
        <v>15</v>
      </c>
      <c r="I802" s="8" t="s">
        <v>1644</v>
      </c>
      <c r="J802" s="8" t="s">
        <v>214</v>
      </c>
      <c r="K802" s="17">
        <v>364</v>
      </c>
      <c r="L802" s="9">
        <v>0</v>
      </c>
      <c r="M802" s="9">
        <v>0</v>
      </c>
      <c r="N802" s="9">
        <v>0</v>
      </c>
      <c r="O802" s="8"/>
      <c r="P802" s="9">
        <v>364</v>
      </c>
      <c r="Q802" s="15">
        <v>5</v>
      </c>
      <c r="R802" s="9">
        <v>66</v>
      </c>
      <c r="S802" s="8" t="s">
        <v>34</v>
      </c>
      <c r="T802" s="9">
        <v>34</v>
      </c>
      <c r="U802" s="8" t="s">
        <v>8276</v>
      </c>
      <c r="V802" s="21">
        <v>45533</v>
      </c>
      <c r="W802" s="8"/>
    </row>
    <row r="803" spans="1:24" ht="13.5" thickBot="1">
      <c r="A803" s="8" t="s">
        <v>1638</v>
      </c>
      <c r="B803" s="8" t="s">
        <v>1645</v>
      </c>
      <c r="C803" s="8" t="s">
        <v>12246</v>
      </c>
      <c r="D803" s="8"/>
      <c r="E803" s="8"/>
      <c r="F803" s="8" t="s">
        <v>36</v>
      </c>
      <c r="G803" s="8"/>
      <c r="H803" s="9">
        <v>10</v>
      </c>
      <c r="I803" s="8" t="s">
        <v>1646</v>
      </c>
      <c r="J803" s="8" t="s">
        <v>78</v>
      </c>
      <c r="K803" s="17">
        <v>3720</v>
      </c>
      <c r="L803" s="9">
        <v>0</v>
      </c>
      <c r="M803" s="9">
        <v>0</v>
      </c>
      <c r="N803" s="9">
        <v>0</v>
      </c>
      <c r="O803" s="8"/>
      <c r="P803" s="9">
        <v>3720</v>
      </c>
      <c r="Q803" s="15">
        <v>6</v>
      </c>
      <c r="R803" s="9">
        <v>600</v>
      </c>
      <c r="S803" s="8" t="s">
        <v>37</v>
      </c>
      <c r="T803" s="9">
        <v>120</v>
      </c>
      <c r="U803" s="18" t="s">
        <v>12247</v>
      </c>
      <c r="V803" s="40">
        <v>45533</v>
      </c>
      <c r="W803" s="8">
        <v>45380</v>
      </c>
    </row>
    <row r="804" spans="1:24" ht="26.25" thickBot="1">
      <c r="A804" s="8" t="s">
        <v>1638</v>
      </c>
      <c r="B804" s="8" t="s">
        <v>8061</v>
      </c>
      <c r="C804" s="8" t="s">
        <v>12248</v>
      </c>
      <c r="D804" s="8"/>
      <c r="E804" s="8"/>
      <c r="F804" s="8" t="s">
        <v>212</v>
      </c>
      <c r="G804" s="8">
        <v>2206</v>
      </c>
      <c r="H804" s="9">
        <v>13</v>
      </c>
      <c r="I804" s="8" t="s">
        <v>9028</v>
      </c>
      <c r="J804" s="8" t="s">
        <v>214</v>
      </c>
      <c r="K804" s="17">
        <v>3900</v>
      </c>
      <c r="L804" s="9">
        <v>0</v>
      </c>
      <c r="M804" s="9">
        <v>0</v>
      </c>
      <c r="N804" s="9">
        <v>0</v>
      </c>
      <c r="O804" s="8"/>
      <c r="P804" s="9">
        <v>3900</v>
      </c>
      <c r="Q804" s="15">
        <v>8</v>
      </c>
      <c r="R804" s="9">
        <v>480</v>
      </c>
      <c r="S804" s="8" t="s">
        <v>37</v>
      </c>
      <c r="T804" s="29">
        <v>60</v>
      </c>
      <c r="U804" s="18" t="s">
        <v>11899</v>
      </c>
      <c r="V804" s="40">
        <v>45533</v>
      </c>
      <c r="W804" s="8"/>
    </row>
    <row r="805" spans="1:24" ht="13.5" thickBot="1">
      <c r="A805" s="8" t="s">
        <v>1638</v>
      </c>
      <c r="B805" s="8" t="s">
        <v>1647</v>
      </c>
      <c r="C805" s="18" t="s">
        <v>12249</v>
      </c>
      <c r="D805" s="8"/>
      <c r="E805" s="8"/>
      <c r="F805" s="8" t="s">
        <v>36</v>
      </c>
      <c r="G805" s="8"/>
      <c r="H805" s="9">
        <v>7</v>
      </c>
      <c r="I805" s="8"/>
      <c r="J805" s="8" t="s">
        <v>78</v>
      </c>
      <c r="K805" s="17">
        <v>3298</v>
      </c>
      <c r="L805" s="9">
        <v>0</v>
      </c>
      <c r="M805" s="9">
        <v>0</v>
      </c>
      <c r="N805" s="9">
        <v>0</v>
      </c>
      <c r="O805" s="8"/>
      <c r="P805" s="9">
        <v>3298</v>
      </c>
      <c r="Q805" s="15">
        <v>25</v>
      </c>
      <c r="R805" s="9">
        <v>128</v>
      </c>
      <c r="S805" s="8" t="s">
        <v>34</v>
      </c>
      <c r="T805" s="9">
        <v>98</v>
      </c>
      <c r="U805" s="18" t="s">
        <v>12250</v>
      </c>
      <c r="V805" s="40">
        <v>45533</v>
      </c>
      <c r="W805" s="8"/>
    </row>
    <row r="806" spans="1:24" ht="13.5" thickBot="1">
      <c r="A806" s="8" t="s">
        <v>1638</v>
      </c>
      <c r="B806" s="8" t="s">
        <v>1649</v>
      </c>
      <c r="C806" s="8" t="s">
        <v>12251</v>
      </c>
      <c r="D806" s="8" t="s">
        <v>95</v>
      </c>
      <c r="E806" s="8"/>
      <c r="F806" s="8" t="s">
        <v>813</v>
      </c>
      <c r="G806" s="8">
        <v>100402</v>
      </c>
      <c r="H806" s="9">
        <v>11</v>
      </c>
      <c r="I806" s="8" t="s">
        <v>814</v>
      </c>
      <c r="J806" s="8" t="s">
        <v>78</v>
      </c>
      <c r="K806" s="17">
        <v>26184</v>
      </c>
      <c r="L806" s="9">
        <v>0</v>
      </c>
      <c r="M806" s="9">
        <v>0</v>
      </c>
      <c r="N806" s="9">
        <v>0</v>
      </c>
      <c r="O806" s="8"/>
      <c r="P806" s="9">
        <v>26184</v>
      </c>
      <c r="Q806" s="15">
        <v>43</v>
      </c>
      <c r="R806" s="9">
        <v>600</v>
      </c>
      <c r="S806" s="8" t="s">
        <v>37</v>
      </c>
      <c r="T806" s="9">
        <v>384</v>
      </c>
      <c r="U806" s="18" t="s">
        <v>12252</v>
      </c>
      <c r="V806" s="40">
        <v>45533</v>
      </c>
      <c r="W806" s="8">
        <v>45381</v>
      </c>
    </row>
    <row r="807" spans="1:24" ht="13.5" thickBot="1">
      <c r="A807" s="8" t="s">
        <v>1638</v>
      </c>
      <c r="B807" s="8" t="s">
        <v>1648</v>
      </c>
      <c r="C807" s="8" t="s">
        <v>12253</v>
      </c>
      <c r="D807" s="8" t="s">
        <v>95</v>
      </c>
      <c r="E807" s="8"/>
      <c r="F807" s="8" t="s">
        <v>36</v>
      </c>
      <c r="G807" s="8"/>
      <c r="H807" s="9">
        <v>8</v>
      </c>
      <c r="I807" s="8"/>
      <c r="J807" s="8" t="s">
        <v>78</v>
      </c>
      <c r="K807" s="17">
        <v>229.58333329999999</v>
      </c>
      <c r="L807" s="9">
        <v>0</v>
      </c>
      <c r="M807" s="9">
        <v>0</v>
      </c>
      <c r="N807" s="9">
        <v>0</v>
      </c>
      <c r="O807" s="8"/>
      <c r="P807" s="9">
        <v>229.58333329999999</v>
      </c>
      <c r="Q807" s="15">
        <v>4</v>
      </c>
      <c r="R807" s="9">
        <v>50</v>
      </c>
      <c r="S807" s="8" t="s">
        <v>34</v>
      </c>
      <c r="T807" s="29">
        <v>30</v>
      </c>
      <c r="U807" s="18" t="s">
        <v>12254</v>
      </c>
      <c r="V807" s="40">
        <v>45533</v>
      </c>
      <c r="W807" s="8"/>
    </row>
    <row r="808" spans="1:24" ht="26.25" thickBot="1">
      <c r="A808" s="8" t="s">
        <v>1638</v>
      </c>
      <c r="B808" s="13" t="s">
        <v>8551</v>
      </c>
      <c r="C808" s="8" t="s">
        <v>8552</v>
      </c>
      <c r="D808" s="8"/>
      <c r="E808" s="8"/>
      <c r="F808" s="8" t="s">
        <v>212</v>
      </c>
      <c r="G808" s="8">
        <v>81</v>
      </c>
      <c r="H808" s="20">
        <v>16</v>
      </c>
      <c r="I808" s="8" t="s">
        <v>8553</v>
      </c>
      <c r="J808" s="8" t="s">
        <v>214</v>
      </c>
      <c r="K808" s="36">
        <v>1404</v>
      </c>
      <c r="L808" s="9">
        <v>0</v>
      </c>
      <c r="M808" s="9">
        <v>0</v>
      </c>
      <c r="N808" s="9">
        <v>0</v>
      </c>
      <c r="O808" s="8"/>
      <c r="P808" s="35">
        <v>1404</v>
      </c>
      <c r="Q808" s="15">
        <v>3</v>
      </c>
      <c r="R808" s="9">
        <v>360</v>
      </c>
      <c r="S808" s="8" t="s">
        <v>37</v>
      </c>
      <c r="T808" s="9">
        <v>324</v>
      </c>
      <c r="U808" s="8" t="s">
        <v>8293</v>
      </c>
      <c r="V808" s="21">
        <v>45533</v>
      </c>
      <c r="W808" s="18"/>
    </row>
    <row r="809" spans="1:24" ht="26.25" thickBot="1">
      <c r="A809" s="8" t="s">
        <v>1638</v>
      </c>
      <c r="B809" s="8" t="s">
        <v>8554</v>
      </c>
      <c r="C809" s="8" t="s">
        <v>12255</v>
      </c>
      <c r="D809" s="8"/>
      <c r="E809" s="8"/>
      <c r="F809" s="8" t="s">
        <v>212</v>
      </c>
      <c r="G809" s="8" t="s">
        <v>12256</v>
      </c>
      <c r="H809" s="9">
        <v>17</v>
      </c>
      <c r="I809" s="8" t="s">
        <v>8528</v>
      </c>
      <c r="J809" s="8" t="s">
        <v>214</v>
      </c>
      <c r="K809" s="17">
        <v>4128</v>
      </c>
      <c r="L809" s="9">
        <v>0</v>
      </c>
      <c r="M809" s="9">
        <v>0</v>
      </c>
      <c r="N809" s="9">
        <v>0</v>
      </c>
      <c r="O809" s="8"/>
      <c r="P809" s="9">
        <v>4128</v>
      </c>
      <c r="Q809" s="15">
        <v>6</v>
      </c>
      <c r="R809" s="9">
        <v>600</v>
      </c>
      <c r="S809" s="8" t="s">
        <v>37</v>
      </c>
      <c r="T809" s="9">
        <v>528</v>
      </c>
      <c r="U809" s="8" t="s">
        <v>12257</v>
      </c>
      <c r="V809" s="21">
        <v>45533</v>
      </c>
      <c r="W809" s="8"/>
      <c r="X809" t="e">
        <v>#N/A</v>
      </c>
    </row>
    <row r="810" spans="1:24" ht="13.5" thickBot="1">
      <c r="A810" s="8" t="s">
        <v>1638</v>
      </c>
      <c r="B810" s="13" t="s">
        <v>8556</v>
      </c>
      <c r="C810" s="8" t="s">
        <v>12258</v>
      </c>
      <c r="D810" s="8"/>
      <c r="E810" s="8"/>
      <c r="F810" s="8" t="s">
        <v>212</v>
      </c>
      <c r="G810" s="8">
        <v>2251</v>
      </c>
      <c r="H810" s="9">
        <v>18</v>
      </c>
      <c r="I810" s="8" t="s">
        <v>8528</v>
      </c>
      <c r="J810" s="8" t="s">
        <v>214</v>
      </c>
      <c r="K810" s="24">
        <v>4920</v>
      </c>
      <c r="L810" s="9">
        <v>0</v>
      </c>
      <c r="M810" s="9">
        <v>0</v>
      </c>
      <c r="N810" s="9">
        <v>0</v>
      </c>
      <c r="O810" s="8"/>
      <c r="P810" s="9">
        <v>4920</v>
      </c>
      <c r="Q810" s="15">
        <v>8</v>
      </c>
      <c r="R810" s="9">
        <v>600</v>
      </c>
      <c r="S810" s="8" t="s">
        <v>37</v>
      </c>
      <c r="T810" s="29">
        <v>120</v>
      </c>
      <c r="U810" s="8" t="s">
        <v>12259</v>
      </c>
      <c r="V810" s="21">
        <v>45533</v>
      </c>
      <c r="W810" s="18"/>
    </row>
    <row r="811" spans="1:24" ht="13.5" thickBot="1">
      <c r="A811" s="8" t="s">
        <v>1638</v>
      </c>
      <c r="B811" s="8" t="s">
        <v>8558</v>
      </c>
      <c r="C811" s="8" t="s">
        <v>12260</v>
      </c>
      <c r="D811" s="8"/>
      <c r="E811" s="8"/>
      <c r="F811" s="8" t="s">
        <v>212</v>
      </c>
      <c r="G811" s="8">
        <v>2235</v>
      </c>
      <c r="H811" s="9">
        <v>19</v>
      </c>
      <c r="I811" s="8" t="s">
        <v>8528</v>
      </c>
      <c r="J811" s="8" t="s">
        <v>214</v>
      </c>
      <c r="K811" s="17">
        <v>3324</v>
      </c>
      <c r="L811" s="9">
        <v>0</v>
      </c>
      <c r="M811" s="9">
        <v>0</v>
      </c>
      <c r="N811" s="9">
        <v>0</v>
      </c>
      <c r="O811" s="8"/>
      <c r="P811" s="9">
        <v>3324</v>
      </c>
      <c r="Q811" s="15">
        <v>8</v>
      </c>
      <c r="R811" s="9">
        <v>384</v>
      </c>
      <c r="S811" s="8" t="s">
        <v>37</v>
      </c>
      <c r="T811" s="9">
        <v>252</v>
      </c>
      <c r="U811" s="18" t="s">
        <v>12261</v>
      </c>
      <c r="V811" s="40">
        <v>45533</v>
      </c>
      <c r="W811" s="8"/>
      <c r="X811">
        <v>45351</v>
      </c>
    </row>
    <row r="812" spans="1:24" ht="13.5" thickBot="1">
      <c r="A812" s="8" t="s">
        <v>1638</v>
      </c>
      <c r="B812" s="13" t="s">
        <v>8559</v>
      </c>
      <c r="C812" s="44" t="s">
        <v>12262</v>
      </c>
      <c r="D812" s="42"/>
      <c r="E812" s="8"/>
      <c r="F812" s="8" t="s">
        <v>212</v>
      </c>
      <c r="G812" s="8">
        <v>668</v>
      </c>
      <c r="H812" s="20">
        <v>20</v>
      </c>
      <c r="I812" s="8" t="s">
        <v>8528</v>
      </c>
      <c r="J812" s="8" t="s">
        <v>214</v>
      </c>
      <c r="K812" s="33">
        <v>1224</v>
      </c>
      <c r="L812" s="9">
        <v>0</v>
      </c>
      <c r="M812" s="9">
        <v>0</v>
      </c>
      <c r="N812" s="9">
        <v>0</v>
      </c>
      <c r="O812" s="8"/>
      <c r="P812" s="29">
        <v>1224</v>
      </c>
      <c r="Q812" s="15">
        <v>3</v>
      </c>
      <c r="R812" s="9">
        <v>360</v>
      </c>
      <c r="S812" s="8" t="s">
        <v>37</v>
      </c>
      <c r="T812" s="9">
        <v>144</v>
      </c>
      <c r="U812" s="8" t="s">
        <v>12263</v>
      </c>
      <c r="V812" s="21">
        <v>45533</v>
      </c>
      <c r="W812" s="18"/>
      <c r="X812">
        <v>45351</v>
      </c>
    </row>
    <row r="813" spans="1:24" ht="13.5" thickBot="1">
      <c r="A813" s="8" t="s">
        <v>1638</v>
      </c>
      <c r="B813" s="8" t="s">
        <v>8560</v>
      </c>
      <c r="C813" s="8" t="s">
        <v>8561</v>
      </c>
      <c r="D813" s="8"/>
      <c r="E813" s="8"/>
      <c r="F813" s="8" t="s">
        <v>212</v>
      </c>
      <c r="G813" s="8">
        <v>2201</v>
      </c>
      <c r="H813" s="9">
        <v>21</v>
      </c>
      <c r="I813" s="8" t="s">
        <v>8528</v>
      </c>
      <c r="J813" s="8" t="s">
        <v>214</v>
      </c>
      <c r="K813" s="17">
        <v>4224</v>
      </c>
      <c r="L813" s="9">
        <v>0</v>
      </c>
      <c r="M813" s="9">
        <v>0</v>
      </c>
      <c r="N813" s="9">
        <v>0</v>
      </c>
      <c r="O813" s="8"/>
      <c r="P813" s="9">
        <v>4224</v>
      </c>
      <c r="Q813" s="15">
        <v>7</v>
      </c>
      <c r="R813" s="9">
        <v>600</v>
      </c>
      <c r="S813" s="8" t="s">
        <v>37</v>
      </c>
      <c r="T813" s="17">
        <v>24</v>
      </c>
      <c r="U813" s="8" t="s">
        <v>8993</v>
      </c>
      <c r="V813" s="21">
        <v>45533</v>
      </c>
      <c r="W813" s="40"/>
      <c r="X813">
        <v>45351</v>
      </c>
    </row>
    <row r="814" spans="1:24" ht="13.5" thickBot="1">
      <c r="A814" s="8" t="s">
        <v>1638</v>
      </c>
      <c r="B814" s="8" t="s">
        <v>8562</v>
      </c>
      <c r="C814" s="8" t="s">
        <v>8563</v>
      </c>
      <c r="D814" s="8"/>
      <c r="E814" s="8"/>
      <c r="F814" s="8" t="s">
        <v>212</v>
      </c>
      <c r="G814" s="8">
        <v>2301</v>
      </c>
      <c r="H814" s="9">
        <v>22</v>
      </c>
      <c r="I814" s="8" t="s">
        <v>8528</v>
      </c>
      <c r="J814" s="8" t="s">
        <v>214</v>
      </c>
      <c r="K814" s="17">
        <v>4980</v>
      </c>
      <c r="L814" s="9">
        <v>0</v>
      </c>
      <c r="M814" s="9">
        <v>0</v>
      </c>
      <c r="N814" s="9">
        <v>0</v>
      </c>
      <c r="O814" s="8"/>
      <c r="P814" s="9">
        <v>4980</v>
      </c>
      <c r="Q814" s="15">
        <v>8</v>
      </c>
      <c r="R814" s="9">
        <v>600</v>
      </c>
      <c r="S814" s="8" t="s">
        <v>37</v>
      </c>
      <c r="T814" s="9">
        <v>180</v>
      </c>
      <c r="U814" s="18" t="s">
        <v>11037</v>
      </c>
      <c r="V814" s="40">
        <v>45533</v>
      </c>
      <c r="W814" s="8"/>
      <c r="X814">
        <v>45351</v>
      </c>
    </row>
    <row r="815" spans="1:24" ht="13.5" thickBot="1">
      <c r="A815" s="8" t="s">
        <v>1638</v>
      </c>
      <c r="B815" s="8" t="s">
        <v>8564</v>
      </c>
      <c r="C815" s="8" t="s">
        <v>8565</v>
      </c>
      <c r="D815" s="8"/>
      <c r="E815" s="8"/>
      <c r="F815" s="8" t="s">
        <v>212</v>
      </c>
      <c r="G815" s="8">
        <v>1807</v>
      </c>
      <c r="H815" s="9">
        <v>23</v>
      </c>
      <c r="I815" s="8" t="s">
        <v>8528</v>
      </c>
      <c r="J815" s="8" t="s">
        <v>214</v>
      </c>
      <c r="K815" s="17">
        <v>2340</v>
      </c>
      <c r="L815" s="9">
        <v>0</v>
      </c>
      <c r="M815" s="9">
        <v>0</v>
      </c>
      <c r="N815" s="9">
        <v>0</v>
      </c>
      <c r="O815" s="8"/>
      <c r="P815" s="9">
        <v>2340</v>
      </c>
      <c r="Q815" s="15">
        <v>3</v>
      </c>
      <c r="R815" s="9">
        <v>600</v>
      </c>
      <c r="S815" s="8" t="s">
        <v>37</v>
      </c>
      <c r="T815" s="9">
        <v>540</v>
      </c>
      <c r="U815" s="18" t="s">
        <v>11901</v>
      </c>
      <c r="V815" s="40">
        <v>45533</v>
      </c>
      <c r="W815" s="8"/>
    </row>
    <row r="816" spans="1:24" ht="13.5" thickBot="1">
      <c r="A816" s="8" t="s">
        <v>1638</v>
      </c>
      <c r="B816" s="8" t="s">
        <v>8566</v>
      </c>
      <c r="C816" s="8" t="s">
        <v>12264</v>
      </c>
      <c r="D816" s="8"/>
      <c r="E816" s="8"/>
      <c r="F816" s="8" t="s">
        <v>212</v>
      </c>
      <c r="G816" s="8">
        <v>876</v>
      </c>
      <c r="H816" s="9">
        <v>24</v>
      </c>
      <c r="I816" s="8" t="s">
        <v>8528</v>
      </c>
      <c r="J816" s="8" t="s">
        <v>214</v>
      </c>
      <c r="K816" s="17">
        <v>2388</v>
      </c>
      <c r="L816" s="9">
        <v>0</v>
      </c>
      <c r="M816" s="9">
        <v>0</v>
      </c>
      <c r="N816" s="9">
        <v>0</v>
      </c>
      <c r="O816" s="8"/>
      <c r="P816" s="9">
        <v>2388</v>
      </c>
      <c r="Q816" s="15">
        <v>3</v>
      </c>
      <c r="R816" s="9">
        <v>600</v>
      </c>
      <c r="S816" s="8" t="s">
        <v>37</v>
      </c>
      <c r="T816" s="9">
        <v>588</v>
      </c>
      <c r="U816" s="18" t="s">
        <v>2529</v>
      </c>
      <c r="V816" s="40">
        <v>45477</v>
      </c>
      <c r="W816" s="40"/>
    </row>
    <row r="817" spans="1:24" ht="13.5" thickBot="1">
      <c r="A817" s="8" t="s">
        <v>1638</v>
      </c>
      <c r="B817" s="8" t="s">
        <v>8568</v>
      </c>
      <c r="C817" s="44" t="s">
        <v>8569</v>
      </c>
      <c r="D817" s="42"/>
      <c r="E817" s="8"/>
      <c r="F817" s="8" t="s">
        <v>212</v>
      </c>
      <c r="G817" s="8">
        <v>111</v>
      </c>
      <c r="H817" s="9">
        <v>25</v>
      </c>
      <c r="I817" s="8" t="s">
        <v>8528</v>
      </c>
      <c r="J817" s="8" t="s">
        <v>214</v>
      </c>
      <c r="K817" s="17">
        <v>204</v>
      </c>
      <c r="L817" s="9">
        <v>0</v>
      </c>
      <c r="M817" s="9">
        <v>0</v>
      </c>
      <c r="N817" s="9">
        <v>0</v>
      </c>
      <c r="O817" s="8"/>
      <c r="P817" s="9">
        <v>204</v>
      </c>
      <c r="Q817" s="15">
        <v>0</v>
      </c>
      <c r="R817" s="9">
        <v>360</v>
      </c>
      <c r="S817" s="8" t="s">
        <v>37</v>
      </c>
      <c r="T817" s="9">
        <v>204</v>
      </c>
      <c r="U817" s="18" t="s">
        <v>10427</v>
      </c>
      <c r="V817" s="40">
        <v>45477</v>
      </c>
      <c r="W817" s="40"/>
    </row>
    <row r="818" spans="1:24" ht="13.5" thickBot="1">
      <c r="A818" s="8" t="s">
        <v>1638</v>
      </c>
      <c r="B818" s="8" t="s">
        <v>8570</v>
      </c>
      <c r="C818" s="8" t="s">
        <v>8571</v>
      </c>
      <c r="D818" s="8"/>
      <c r="E818" s="8"/>
      <c r="F818" s="8" t="s">
        <v>212</v>
      </c>
      <c r="G818" s="8" t="s">
        <v>8572</v>
      </c>
      <c r="H818" s="9">
        <v>26</v>
      </c>
      <c r="I818" s="8" t="s">
        <v>8528</v>
      </c>
      <c r="J818" s="8" t="s">
        <v>214</v>
      </c>
      <c r="K818" s="17">
        <v>5388</v>
      </c>
      <c r="L818" s="9">
        <v>0</v>
      </c>
      <c r="M818" s="9">
        <v>0</v>
      </c>
      <c r="N818" s="9">
        <v>0</v>
      </c>
      <c r="O818" s="8"/>
      <c r="P818" s="9">
        <v>5388</v>
      </c>
      <c r="Q818" s="15">
        <v>8</v>
      </c>
      <c r="R818" s="9">
        <v>600</v>
      </c>
      <c r="S818" s="8" t="s">
        <v>37</v>
      </c>
      <c r="T818" s="9">
        <v>588</v>
      </c>
      <c r="U818" s="18" t="s">
        <v>12265</v>
      </c>
      <c r="V818" s="40">
        <v>45477</v>
      </c>
      <c r="W818" s="8"/>
    </row>
    <row r="819" spans="1:24" ht="13.5" thickBot="1">
      <c r="A819" s="8" t="s">
        <v>1638</v>
      </c>
      <c r="B819" s="8" t="s">
        <v>8573</v>
      </c>
      <c r="C819" s="44" t="s">
        <v>8574</v>
      </c>
      <c r="D819" s="42"/>
      <c r="E819" s="8"/>
      <c r="F819" s="8" t="s">
        <v>212</v>
      </c>
      <c r="G819" s="8">
        <v>9080</v>
      </c>
      <c r="H819" s="9">
        <v>27</v>
      </c>
      <c r="I819" s="8" t="s">
        <v>8528</v>
      </c>
      <c r="J819" s="8" t="s">
        <v>214</v>
      </c>
      <c r="K819" s="17">
        <v>3960</v>
      </c>
      <c r="L819" s="9">
        <v>0</v>
      </c>
      <c r="M819" s="9">
        <v>0</v>
      </c>
      <c r="N819" s="9">
        <v>0</v>
      </c>
      <c r="O819" s="8"/>
      <c r="P819" s="9">
        <v>3960</v>
      </c>
      <c r="Q819" s="15">
        <v>6</v>
      </c>
      <c r="R819" s="9">
        <v>624</v>
      </c>
      <c r="S819" s="8" t="s">
        <v>37</v>
      </c>
      <c r="T819" s="9">
        <v>216</v>
      </c>
      <c r="U819" s="18" t="s">
        <v>12266</v>
      </c>
      <c r="V819" s="40">
        <v>45477</v>
      </c>
      <c r="W819" s="8"/>
      <c r="X819">
        <v>45351</v>
      </c>
    </row>
    <row r="820" spans="1:24" ht="13.5" thickBot="1">
      <c r="A820" s="8" t="s">
        <v>1638</v>
      </c>
      <c r="B820" s="13" t="s">
        <v>8575</v>
      </c>
      <c r="C820" s="8" t="s">
        <v>8576</v>
      </c>
      <c r="D820" s="8"/>
      <c r="E820" s="8"/>
      <c r="F820" s="8" t="s">
        <v>212</v>
      </c>
      <c r="G820" s="8">
        <v>1702</v>
      </c>
      <c r="H820" s="9">
        <v>28</v>
      </c>
      <c r="I820" s="8" t="s">
        <v>8528</v>
      </c>
      <c r="J820" s="8" t="s">
        <v>214</v>
      </c>
      <c r="K820" s="17">
        <v>5370</v>
      </c>
      <c r="L820" s="9">
        <v>0</v>
      </c>
      <c r="M820" s="9">
        <v>0</v>
      </c>
      <c r="N820" s="9">
        <v>0</v>
      </c>
      <c r="O820" s="8"/>
      <c r="P820" s="9">
        <v>5370</v>
      </c>
      <c r="Q820" s="15">
        <v>8</v>
      </c>
      <c r="R820" s="9">
        <v>624</v>
      </c>
      <c r="S820" s="8" t="s">
        <v>37</v>
      </c>
      <c r="T820" s="9">
        <v>378</v>
      </c>
      <c r="U820" s="8" t="s">
        <v>12267</v>
      </c>
      <c r="V820" s="21">
        <v>45477</v>
      </c>
      <c r="W820" s="40"/>
      <c r="X820">
        <v>45351</v>
      </c>
    </row>
    <row r="821" spans="1:24" ht="13.5" thickBot="1">
      <c r="A821" s="8" t="s">
        <v>1638</v>
      </c>
      <c r="B821" s="13" t="s">
        <v>9030</v>
      </c>
      <c r="C821" s="8" t="s">
        <v>4860</v>
      </c>
      <c r="D821" s="8"/>
      <c r="E821" s="8"/>
      <c r="F821" s="8" t="s">
        <v>212</v>
      </c>
      <c r="G821" s="8">
        <v>9901</v>
      </c>
      <c r="H821" s="20">
        <v>29</v>
      </c>
      <c r="I821" s="8" t="s">
        <v>416</v>
      </c>
      <c r="J821" s="8" t="s">
        <v>214</v>
      </c>
      <c r="K821" s="17">
        <v>3960</v>
      </c>
      <c r="L821" s="9">
        <v>0</v>
      </c>
      <c r="M821" s="9">
        <v>0</v>
      </c>
      <c r="N821" s="9">
        <v>0</v>
      </c>
      <c r="O821" s="8"/>
      <c r="P821" s="9">
        <v>3960</v>
      </c>
      <c r="Q821" s="15">
        <v>5</v>
      </c>
      <c r="R821" s="9">
        <v>792</v>
      </c>
      <c r="S821" s="8" t="s">
        <v>37</v>
      </c>
      <c r="T821" s="9">
        <v>0</v>
      </c>
      <c r="U821" s="18" t="s">
        <v>153</v>
      </c>
      <c r="V821" s="40">
        <v>45495</v>
      </c>
      <c r="W821" s="21"/>
      <c r="X821">
        <v>45351</v>
      </c>
    </row>
    <row r="822" spans="1:24" ht="26.25" thickBot="1">
      <c r="A822" s="8" t="s">
        <v>1660</v>
      </c>
      <c r="B822" s="8" t="s">
        <v>6863</v>
      </c>
      <c r="C822" s="8" t="s">
        <v>6864</v>
      </c>
      <c r="D822" s="8"/>
      <c r="E822" s="8" t="s">
        <v>99</v>
      </c>
      <c r="F822" s="8" t="s">
        <v>6865</v>
      </c>
      <c r="G822" s="8"/>
      <c r="H822" s="9">
        <v>24</v>
      </c>
      <c r="I822" s="8" t="s">
        <v>252</v>
      </c>
      <c r="J822" s="8" t="s">
        <v>78</v>
      </c>
      <c r="K822" s="17">
        <v>214</v>
      </c>
      <c r="L822" s="9">
        <v>0</v>
      </c>
      <c r="M822" s="9">
        <v>0</v>
      </c>
      <c r="N822" s="9">
        <v>0</v>
      </c>
      <c r="O822" s="8"/>
      <c r="P822" s="9">
        <v>214</v>
      </c>
      <c r="Q822" s="15">
        <v>13</v>
      </c>
      <c r="R822" s="9">
        <v>16</v>
      </c>
      <c r="S822" s="8" t="s">
        <v>34</v>
      </c>
      <c r="T822" s="29">
        <v>6</v>
      </c>
      <c r="U822" s="18" t="s">
        <v>12268</v>
      </c>
      <c r="V822" s="40">
        <v>45419</v>
      </c>
      <c r="W822" s="8"/>
    </row>
    <row r="823" spans="1:24" ht="13.5" thickBot="1">
      <c r="A823" s="8" t="s">
        <v>1660</v>
      </c>
      <c r="B823" s="8" t="s">
        <v>1661</v>
      </c>
      <c r="C823" s="8" t="s">
        <v>1662</v>
      </c>
      <c r="D823" s="8"/>
      <c r="E823" s="8" t="s">
        <v>99</v>
      </c>
      <c r="F823" s="8" t="s">
        <v>208</v>
      </c>
      <c r="G823" s="8" t="s">
        <v>1663</v>
      </c>
      <c r="H823" s="9">
        <v>1</v>
      </c>
      <c r="I823" s="8"/>
      <c r="J823" s="8" t="s">
        <v>78</v>
      </c>
      <c r="K823" s="17">
        <v>960</v>
      </c>
      <c r="L823" s="9">
        <v>0</v>
      </c>
      <c r="M823" s="9">
        <v>0</v>
      </c>
      <c r="N823" s="9">
        <v>0</v>
      </c>
      <c r="O823" s="8"/>
      <c r="P823" s="9">
        <v>960</v>
      </c>
      <c r="Q823" s="15">
        <v>8</v>
      </c>
      <c r="R823" s="9">
        <v>120</v>
      </c>
      <c r="S823" s="8" t="s">
        <v>37</v>
      </c>
      <c r="T823" s="9">
        <v>0</v>
      </c>
      <c r="U823" s="18" t="s">
        <v>543</v>
      </c>
      <c r="V823" s="40"/>
      <c r="W823" s="8"/>
    </row>
    <row r="824" spans="1:24" ht="13.5" thickBot="1">
      <c r="A824" s="8" t="s">
        <v>1660</v>
      </c>
      <c r="B824" s="13" t="s">
        <v>1664</v>
      </c>
      <c r="C824" s="8" t="s">
        <v>1665</v>
      </c>
      <c r="D824" s="8"/>
      <c r="E824" s="8"/>
      <c r="F824" s="8" t="s">
        <v>1567</v>
      </c>
      <c r="G824" s="8"/>
      <c r="H824" s="9">
        <v>10</v>
      </c>
      <c r="I824" s="8"/>
      <c r="J824" s="8" t="s">
        <v>78</v>
      </c>
      <c r="K824" s="17">
        <v>0</v>
      </c>
      <c r="L824" s="9">
        <v>0</v>
      </c>
      <c r="M824" s="9">
        <v>0</v>
      </c>
      <c r="N824" s="9">
        <v>0</v>
      </c>
      <c r="O824" s="8"/>
      <c r="P824" s="9">
        <v>0</v>
      </c>
      <c r="Q824" s="15">
        <v>0</v>
      </c>
      <c r="R824" s="9">
        <v>10</v>
      </c>
      <c r="S824" s="8" t="s">
        <v>34</v>
      </c>
      <c r="T824" s="9">
        <v>0</v>
      </c>
      <c r="U824" s="8" t="s">
        <v>45</v>
      </c>
      <c r="V824" s="21"/>
      <c r="W824" s="8"/>
      <c r="X824" t="s">
        <v>9027</v>
      </c>
    </row>
    <row r="825" spans="1:24" ht="13.5" thickBot="1">
      <c r="A825" s="8" t="s">
        <v>1660</v>
      </c>
      <c r="B825" s="13" t="s">
        <v>1666</v>
      </c>
      <c r="C825" s="8" t="s">
        <v>1667</v>
      </c>
      <c r="D825" s="8"/>
      <c r="E825" s="8" t="s">
        <v>99</v>
      </c>
      <c r="F825" s="8" t="s">
        <v>1567</v>
      </c>
      <c r="G825" s="8" t="s">
        <v>1668</v>
      </c>
      <c r="H825" s="20">
        <v>2</v>
      </c>
      <c r="I825" s="8"/>
      <c r="J825" s="8" t="s">
        <v>78</v>
      </c>
      <c r="K825" s="17">
        <v>396</v>
      </c>
      <c r="L825" s="9">
        <v>0</v>
      </c>
      <c r="M825" s="9">
        <v>0</v>
      </c>
      <c r="N825" s="9">
        <v>0</v>
      </c>
      <c r="O825" s="8"/>
      <c r="P825" s="9">
        <v>396</v>
      </c>
      <c r="Q825" s="15">
        <v>3</v>
      </c>
      <c r="R825" s="9">
        <v>120</v>
      </c>
      <c r="S825" s="8" t="s">
        <v>37</v>
      </c>
      <c r="T825" s="9">
        <v>36</v>
      </c>
      <c r="U825" s="8" t="s">
        <v>11648</v>
      </c>
      <c r="V825" s="21"/>
      <c r="W825" s="21"/>
    </row>
    <row r="826" spans="1:24" ht="13.5" thickBot="1">
      <c r="A826" s="8" t="s">
        <v>1660</v>
      </c>
      <c r="B826" s="8" t="s">
        <v>1669</v>
      </c>
      <c r="C826" s="8" t="s">
        <v>1670</v>
      </c>
      <c r="D826" s="8"/>
      <c r="E826" s="8" t="s">
        <v>99</v>
      </c>
      <c r="F826" s="8" t="s">
        <v>1671</v>
      </c>
      <c r="G826" s="8"/>
      <c r="H826" s="9">
        <v>18</v>
      </c>
      <c r="I826" s="8"/>
      <c r="J826" s="8" t="s">
        <v>78</v>
      </c>
      <c r="K826" s="17">
        <v>29.75</v>
      </c>
      <c r="L826" s="9">
        <v>0</v>
      </c>
      <c r="M826" s="9">
        <v>0</v>
      </c>
      <c r="N826" s="9">
        <v>0</v>
      </c>
      <c r="O826" s="8"/>
      <c r="P826" s="9">
        <v>29.75</v>
      </c>
      <c r="Q826" s="15">
        <v>5</v>
      </c>
      <c r="R826" s="9">
        <v>5</v>
      </c>
      <c r="S826" s="8" t="s">
        <v>34</v>
      </c>
      <c r="T826" s="28">
        <v>5</v>
      </c>
      <c r="U826" s="8" t="s">
        <v>12269</v>
      </c>
      <c r="V826" s="21">
        <v>45355</v>
      </c>
      <c r="W826" s="8"/>
    </row>
    <row r="827" spans="1:24" ht="13.5" thickBot="1">
      <c r="A827" s="8" t="s">
        <v>1660</v>
      </c>
      <c r="B827" s="8" t="s">
        <v>1672</v>
      </c>
      <c r="C827" s="8" t="s">
        <v>1673</v>
      </c>
      <c r="D827" s="8"/>
      <c r="E827" s="8"/>
      <c r="F827" s="8" t="s">
        <v>1671</v>
      </c>
      <c r="G827" s="8">
        <v>1325</v>
      </c>
      <c r="H827" s="9">
        <v>20</v>
      </c>
      <c r="I827" s="8" t="s">
        <v>1674</v>
      </c>
      <c r="J827" s="8" t="s">
        <v>78</v>
      </c>
      <c r="K827" s="17">
        <v>948</v>
      </c>
      <c r="L827" s="9">
        <v>0</v>
      </c>
      <c r="M827" s="9">
        <v>0</v>
      </c>
      <c r="N827" s="9">
        <v>0</v>
      </c>
      <c r="O827" s="8"/>
      <c r="P827" s="9">
        <v>948</v>
      </c>
      <c r="Q827" s="15">
        <v>118</v>
      </c>
      <c r="R827" s="9">
        <v>8</v>
      </c>
      <c r="S827" s="8" t="s">
        <v>34</v>
      </c>
      <c r="T827" s="29">
        <v>4</v>
      </c>
      <c r="U827" s="8" t="s">
        <v>11704</v>
      </c>
      <c r="V827" s="21">
        <v>45356</v>
      </c>
      <c r="W827" s="8"/>
    </row>
    <row r="828" spans="1:24" ht="13.5" thickBot="1">
      <c r="A828" s="8" t="s">
        <v>1660</v>
      </c>
      <c r="B828" s="8" t="s">
        <v>1675</v>
      </c>
      <c r="C828" s="8" t="s">
        <v>1676</v>
      </c>
      <c r="D828" s="8"/>
      <c r="E828" s="8" t="s">
        <v>99</v>
      </c>
      <c r="F828" s="8" t="s">
        <v>1671</v>
      </c>
      <c r="G828" s="8">
        <v>1306</v>
      </c>
      <c r="H828" s="9">
        <v>21</v>
      </c>
      <c r="I828" s="8"/>
      <c r="J828" s="8" t="s">
        <v>78</v>
      </c>
      <c r="K828" s="17">
        <v>127</v>
      </c>
      <c r="L828" s="9">
        <v>0</v>
      </c>
      <c r="M828" s="9">
        <v>0</v>
      </c>
      <c r="N828" s="9">
        <v>0</v>
      </c>
      <c r="O828" s="8"/>
      <c r="P828" s="9">
        <v>127</v>
      </c>
      <c r="Q828" s="15">
        <v>25</v>
      </c>
      <c r="R828" s="9">
        <v>5</v>
      </c>
      <c r="S828" s="8" t="s">
        <v>34</v>
      </c>
      <c r="T828" s="17">
        <v>2</v>
      </c>
      <c r="U828" s="8" t="s">
        <v>8167</v>
      </c>
      <c r="V828" s="21">
        <v>45367</v>
      </c>
      <c r="W828" s="40"/>
    </row>
    <row r="829" spans="1:24" ht="13.5" thickBot="1">
      <c r="A829" s="8" t="s">
        <v>1660</v>
      </c>
      <c r="B829" s="8" t="s">
        <v>1677</v>
      </c>
      <c r="C829" s="8" t="s">
        <v>1678</v>
      </c>
      <c r="D829" s="8"/>
      <c r="E829" s="8" t="s">
        <v>99</v>
      </c>
      <c r="F829" s="8" t="s">
        <v>1671</v>
      </c>
      <c r="G829" s="9">
        <v>812</v>
      </c>
      <c r="H829" s="9">
        <v>3</v>
      </c>
      <c r="I829" s="8"/>
      <c r="J829" s="8" t="s">
        <v>78</v>
      </c>
      <c r="K829" s="17">
        <v>468</v>
      </c>
      <c r="L829" s="9">
        <v>0</v>
      </c>
      <c r="M829" s="9">
        <v>0</v>
      </c>
      <c r="N829" s="9">
        <v>0</v>
      </c>
      <c r="O829" s="8"/>
      <c r="P829" s="9">
        <v>468</v>
      </c>
      <c r="Q829" s="15">
        <v>93</v>
      </c>
      <c r="R829" s="9">
        <v>5</v>
      </c>
      <c r="S829" s="8" t="s">
        <v>34</v>
      </c>
      <c r="T829" s="29">
        <v>3</v>
      </c>
      <c r="U829" s="8" t="s">
        <v>7658</v>
      </c>
      <c r="V829" s="21"/>
      <c r="W829" s="8"/>
    </row>
    <row r="830" spans="1:24" ht="13.5" thickBot="1">
      <c r="A830" s="8" t="s">
        <v>1660</v>
      </c>
      <c r="B830" s="8" t="s">
        <v>1679</v>
      </c>
      <c r="C830" s="8" t="s">
        <v>1680</v>
      </c>
      <c r="D830" s="8"/>
      <c r="E830" s="8" t="s">
        <v>151</v>
      </c>
      <c r="F830" s="8" t="s">
        <v>1671</v>
      </c>
      <c r="G830" s="9">
        <v>818</v>
      </c>
      <c r="H830" s="9">
        <v>4</v>
      </c>
      <c r="I830" s="8"/>
      <c r="J830" s="8" t="s">
        <v>78</v>
      </c>
      <c r="K830" s="17">
        <v>216</v>
      </c>
      <c r="L830" s="9">
        <v>0</v>
      </c>
      <c r="M830" s="9">
        <v>0</v>
      </c>
      <c r="N830" s="9">
        <v>0</v>
      </c>
      <c r="O830" s="8"/>
      <c r="P830" s="9">
        <v>216</v>
      </c>
      <c r="Q830" s="15">
        <v>72</v>
      </c>
      <c r="R830" s="9">
        <v>3</v>
      </c>
      <c r="S830" s="8" t="s">
        <v>34</v>
      </c>
      <c r="T830" s="9">
        <v>0</v>
      </c>
      <c r="U830" s="8" t="s">
        <v>1681</v>
      </c>
      <c r="V830" s="21"/>
      <c r="W830" s="8"/>
    </row>
    <row r="831" spans="1:24" ht="13.5" thickBot="1">
      <c r="A831" s="8" t="s">
        <v>1660</v>
      </c>
      <c r="B831" s="8" t="s">
        <v>1682</v>
      </c>
      <c r="C831" s="8" t="s">
        <v>1683</v>
      </c>
      <c r="D831" s="8"/>
      <c r="E831" s="8"/>
      <c r="F831" s="8" t="s">
        <v>1684</v>
      </c>
      <c r="G831" s="8">
        <v>110</v>
      </c>
      <c r="H831" s="9">
        <v>5</v>
      </c>
      <c r="I831" s="8"/>
      <c r="J831" s="8" t="s">
        <v>78</v>
      </c>
      <c r="K831" s="25">
        <v>220</v>
      </c>
      <c r="L831" s="9">
        <v>0</v>
      </c>
      <c r="M831" s="9">
        <v>0</v>
      </c>
      <c r="N831" s="9">
        <v>0</v>
      </c>
      <c r="O831" s="8"/>
      <c r="P831" s="9">
        <v>220</v>
      </c>
      <c r="Q831" s="15">
        <v>12</v>
      </c>
      <c r="R831" s="9">
        <v>18</v>
      </c>
      <c r="S831" s="8" t="s">
        <v>34</v>
      </c>
      <c r="T831" s="9">
        <v>4</v>
      </c>
      <c r="U831" s="8" t="s">
        <v>9331</v>
      </c>
      <c r="V831" s="21">
        <v>45356</v>
      </c>
      <c r="W831" s="8"/>
    </row>
    <row r="832" spans="1:24" ht="13.5" thickBot="1">
      <c r="A832" s="8" t="s">
        <v>1660</v>
      </c>
      <c r="B832" s="8" t="s">
        <v>1685</v>
      </c>
      <c r="C832" s="8" t="s">
        <v>1686</v>
      </c>
      <c r="D832" s="8"/>
      <c r="E832" s="8"/>
      <c r="F832" s="8" t="s">
        <v>1684</v>
      </c>
      <c r="G832" s="9">
        <v>120</v>
      </c>
      <c r="H832" s="9">
        <v>6</v>
      </c>
      <c r="I832" s="8"/>
      <c r="J832" s="8" t="s">
        <v>78</v>
      </c>
      <c r="K832" s="25">
        <v>83</v>
      </c>
      <c r="L832" s="9">
        <v>0</v>
      </c>
      <c r="M832" s="9">
        <v>0</v>
      </c>
      <c r="N832" s="9">
        <v>0</v>
      </c>
      <c r="O832" s="8"/>
      <c r="P832" s="9">
        <v>83</v>
      </c>
      <c r="Q832" s="15">
        <v>6</v>
      </c>
      <c r="R832" s="9">
        <v>12</v>
      </c>
      <c r="S832" s="8" t="s">
        <v>34</v>
      </c>
      <c r="T832" s="9">
        <v>11</v>
      </c>
      <c r="U832" s="8" t="s">
        <v>12270</v>
      </c>
      <c r="V832" s="21">
        <v>45356</v>
      </c>
      <c r="W832" s="40"/>
    </row>
    <row r="833" spans="1:24" ht="13.5" thickBot="1">
      <c r="A833" s="8" t="s">
        <v>1660</v>
      </c>
      <c r="B833" s="8" t="s">
        <v>1687</v>
      </c>
      <c r="C833" s="18" t="s">
        <v>1688</v>
      </c>
      <c r="D833" s="8"/>
      <c r="E833" s="8"/>
      <c r="F833" s="8" t="s">
        <v>1689</v>
      </c>
      <c r="G833" s="9"/>
      <c r="H833" s="9">
        <v>19</v>
      </c>
      <c r="I833" s="8"/>
      <c r="J833" s="8" t="s">
        <v>78</v>
      </c>
      <c r="K833" s="25">
        <v>984</v>
      </c>
      <c r="L833" s="9">
        <v>0</v>
      </c>
      <c r="M833" s="9">
        <v>0</v>
      </c>
      <c r="N833" s="9">
        <v>0</v>
      </c>
      <c r="O833" s="8"/>
      <c r="P833" s="9">
        <v>984</v>
      </c>
      <c r="Q833" s="15">
        <v>8</v>
      </c>
      <c r="R833" s="9">
        <v>120</v>
      </c>
      <c r="S833" s="8" t="s">
        <v>37</v>
      </c>
      <c r="T833" s="9">
        <v>24</v>
      </c>
      <c r="U833" s="8" t="s">
        <v>8813</v>
      </c>
      <c r="V833" s="21">
        <v>45355</v>
      </c>
      <c r="W833" s="40">
        <v>45381</v>
      </c>
    </row>
    <row r="834" spans="1:24" ht="13.5" thickBot="1">
      <c r="A834" s="8" t="s">
        <v>1660</v>
      </c>
      <c r="B834" s="8" t="s">
        <v>6862</v>
      </c>
      <c r="C834" s="8" t="s">
        <v>1690</v>
      </c>
      <c r="D834" s="8"/>
      <c r="E834" s="8"/>
      <c r="F834" s="8" t="s">
        <v>1689</v>
      </c>
      <c r="G834" s="9"/>
      <c r="H834" s="9">
        <v>23</v>
      </c>
      <c r="I834" s="8"/>
      <c r="J834" s="8" t="s">
        <v>78</v>
      </c>
      <c r="K834" s="25">
        <v>834</v>
      </c>
      <c r="L834" s="9">
        <v>0</v>
      </c>
      <c r="M834" s="9">
        <v>0</v>
      </c>
      <c r="N834" s="9">
        <v>0</v>
      </c>
      <c r="O834" s="8"/>
      <c r="P834" s="9">
        <v>834</v>
      </c>
      <c r="Q834" s="15">
        <v>6</v>
      </c>
      <c r="R834" s="9">
        <v>120</v>
      </c>
      <c r="S834" s="8" t="s">
        <v>37</v>
      </c>
      <c r="T834" s="9">
        <v>114</v>
      </c>
      <c r="U834" s="8" t="s">
        <v>10429</v>
      </c>
      <c r="V834" s="21">
        <v>45366</v>
      </c>
      <c r="W834" s="8"/>
    </row>
    <row r="835" spans="1:24" ht="26.25" thickBot="1">
      <c r="A835" s="8" t="s">
        <v>1660</v>
      </c>
      <c r="B835" s="8" t="s">
        <v>1691</v>
      </c>
      <c r="C835" s="8" t="s">
        <v>1692</v>
      </c>
      <c r="D835" s="8" t="s">
        <v>1693</v>
      </c>
      <c r="E835" s="8"/>
      <c r="F835" s="8" t="s">
        <v>68</v>
      </c>
      <c r="G835" s="9" t="s">
        <v>1694</v>
      </c>
      <c r="H835" s="9">
        <v>12</v>
      </c>
      <c r="I835" s="8" t="s">
        <v>75</v>
      </c>
      <c r="J835" s="8" t="s">
        <v>78</v>
      </c>
      <c r="K835" s="25">
        <v>12</v>
      </c>
      <c r="L835" s="9">
        <v>0</v>
      </c>
      <c r="M835" s="9">
        <v>0</v>
      </c>
      <c r="N835" s="9">
        <v>0</v>
      </c>
      <c r="O835" s="8"/>
      <c r="P835" s="9">
        <v>12</v>
      </c>
      <c r="Q835" s="15">
        <v>2</v>
      </c>
      <c r="R835" s="9">
        <v>5</v>
      </c>
      <c r="S835" s="8" t="s">
        <v>34</v>
      </c>
      <c r="T835" s="9">
        <v>2</v>
      </c>
      <c r="U835" s="8" t="s">
        <v>10489</v>
      </c>
      <c r="V835" s="21">
        <v>45369</v>
      </c>
      <c r="W835" s="40">
        <v>45380</v>
      </c>
      <c r="X835">
        <v>45346</v>
      </c>
    </row>
    <row r="836" spans="1:24" ht="26.25" thickBot="1">
      <c r="A836" s="8" t="s">
        <v>1660</v>
      </c>
      <c r="B836" s="8" t="s">
        <v>1695</v>
      </c>
      <c r="C836" s="8" t="s">
        <v>1696</v>
      </c>
      <c r="D836" s="8" t="s">
        <v>1697</v>
      </c>
      <c r="E836" s="8"/>
      <c r="F836" s="8" t="s">
        <v>68</v>
      </c>
      <c r="G836" s="9" t="s">
        <v>1698</v>
      </c>
      <c r="H836" s="9">
        <v>13</v>
      </c>
      <c r="I836" s="8" t="s">
        <v>75</v>
      </c>
      <c r="J836" s="8" t="s">
        <v>78</v>
      </c>
      <c r="K836" s="25">
        <v>23.75</v>
      </c>
      <c r="L836" s="9">
        <v>0</v>
      </c>
      <c r="M836" s="9">
        <v>0</v>
      </c>
      <c r="N836" s="9">
        <v>0</v>
      </c>
      <c r="O836" s="8"/>
      <c r="P836" s="9">
        <v>23.75</v>
      </c>
      <c r="Q836" s="15">
        <v>3</v>
      </c>
      <c r="R836" s="9">
        <v>6</v>
      </c>
      <c r="S836" s="8" t="s">
        <v>34</v>
      </c>
      <c r="T836" s="9">
        <v>6</v>
      </c>
      <c r="U836" s="8" t="s">
        <v>12271</v>
      </c>
      <c r="V836" s="21">
        <v>45357</v>
      </c>
      <c r="W836" s="8">
        <v>45380</v>
      </c>
      <c r="X836">
        <v>45346</v>
      </c>
    </row>
    <row r="837" spans="1:24" ht="26.25" thickBot="1">
      <c r="A837" s="8" t="s">
        <v>1660</v>
      </c>
      <c r="B837" s="8" t="s">
        <v>1699</v>
      </c>
      <c r="C837" s="18" t="s">
        <v>1700</v>
      </c>
      <c r="D837" s="8" t="s">
        <v>1697</v>
      </c>
      <c r="E837" s="8"/>
      <c r="F837" s="8" t="s">
        <v>68</v>
      </c>
      <c r="G837" s="9" t="s">
        <v>1701</v>
      </c>
      <c r="H837" s="9">
        <v>14</v>
      </c>
      <c r="I837" s="8" t="s">
        <v>75</v>
      </c>
      <c r="J837" s="8" t="s">
        <v>78</v>
      </c>
      <c r="K837" s="25">
        <v>29.416666670000001</v>
      </c>
      <c r="L837" s="9">
        <v>0</v>
      </c>
      <c r="M837" s="9">
        <v>0</v>
      </c>
      <c r="N837" s="9">
        <v>0</v>
      </c>
      <c r="O837" s="8"/>
      <c r="P837" s="9">
        <v>29.416666670000001</v>
      </c>
      <c r="Q837" s="15">
        <v>4</v>
      </c>
      <c r="R837" s="9">
        <v>6</v>
      </c>
      <c r="S837" s="8" t="s">
        <v>34</v>
      </c>
      <c r="T837" s="9">
        <v>5</v>
      </c>
      <c r="U837" s="8" t="s">
        <v>12272</v>
      </c>
      <c r="V837" s="21">
        <v>45356</v>
      </c>
      <c r="W837" s="40" t="s">
        <v>1397</v>
      </c>
      <c r="X837">
        <v>45346</v>
      </c>
    </row>
    <row r="838" spans="1:24" ht="26.25" thickBot="1">
      <c r="A838" s="8" t="s">
        <v>1660</v>
      </c>
      <c r="B838" s="8" t="s">
        <v>1702</v>
      </c>
      <c r="C838" s="8" t="s">
        <v>1703</v>
      </c>
      <c r="D838" s="8" t="s">
        <v>1697</v>
      </c>
      <c r="E838" s="8"/>
      <c r="F838" s="8" t="s">
        <v>68</v>
      </c>
      <c r="G838" s="9" t="s">
        <v>1704</v>
      </c>
      <c r="H838" s="9">
        <v>15</v>
      </c>
      <c r="I838" s="8" t="s">
        <v>75</v>
      </c>
      <c r="J838" s="8" t="s">
        <v>78</v>
      </c>
      <c r="K838" s="25">
        <v>27</v>
      </c>
      <c r="L838" s="9">
        <v>0</v>
      </c>
      <c r="M838" s="9">
        <v>0</v>
      </c>
      <c r="N838" s="9">
        <v>0</v>
      </c>
      <c r="O838" s="8"/>
      <c r="P838" s="9">
        <v>27</v>
      </c>
      <c r="Q838" s="15">
        <v>4</v>
      </c>
      <c r="R838" s="9">
        <v>6</v>
      </c>
      <c r="S838" s="8" t="s">
        <v>34</v>
      </c>
      <c r="T838" s="9">
        <v>3</v>
      </c>
      <c r="U838" s="8" t="s">
        <v>12273</v>
      </c>
      <c r="V838" s="21">
        <v>45373</v>
      </c>
      <c r="W838" s="8">
        <v>45380</v>
      </c>
      <c r="X838">
        <v>45346</v>
      </c>
    </row>
    <row r="839" spans="1:24" ht="13.5" thickBot="1">
      <c r="A839" s="8" t="s">
        <v>1660</v>
      </c>
      <c r="B839" s="8" t="s">
        <v>1705</v>
      </c>
      <c r="C839" s="8" t="s">
        <v>1706</v>
      </c>
      <c r="D839" s="8"/>
      <c r="E839" s="8"/>
      <c r="F839" s="8" t="s">
        <v>68</v>
      </c>
      <c r="G839" s="9" t="s">
        <v>1707</v>
      </c>
      <c r="H839" s="9">
        <v>22</v>
      </c>
      <c r="I839" s="8"/>
      <c r="J839" s="8" t="s">
        <v>78</v>
      </c>
      <c r="K839" s="25">
        <v>342</v>
      </c>
      <c r="L839" s="9">
        <v>0</v>
      </c>
      <c r="M839" s="9">
        <v>0</v>
      </c>
      <c r="N839" s="9">
        <v>0</v>
      </c>
      <c r="O839" s="8"/>
      <c r="P839" s="9">
        <v>342</v>
      </c>
      <c r="Q839" s="15">
        <v>42</v>
      </c>
      <c r="R839" s="9">
        <v>8</v>
      </c>
      <c r="S839" s="8" t="s">
        <v>34</v>
      </c>
      <c r="T839" s="9">
        <v>6</v>
      </c>
      <c r="U839" s="8" t="s">
        <v>6962</v>
      </c>
      <c r="V839" s="21">
        <v>45367</v>
      </c>
      <c r="W839" s="40"/>
    </row>
    <row r="840" spans="1:24" ht="13.5" thickBot="1">
      <c r="A840" s="8" t="s">
        <v>1660</v>
      </c>
      <c r="B840" s="8" t="s">
        <v>1708</v>
      </c>
      <c r="C840" s="18" t="s">
        <v>1709</v>
      </c>
      <c r="D840" s="8"/>
      <c r="E840" s="8" t="s">
        <v>99</v>
      </c>
      <c r="F840" s="8" t="s">
        <v>68</v>
      </c>
      <c r="G840" s="8">
        <v>1</v>
      </c>
      <c r="H840" s="9">
        <v>7</v>
      </c>
      <c r="I840" s="8"/>
      <c r="J840" s="8" t="s">
        <v>78</v>
      </c>
      <c r="K840" s="25">
        <v>49.5</v>
      </c>
      <c r="L840" s="9">
        <v>0</v>
      </c>
      <c r="M840" s="9">
        <v>0</v>
      </c>
      <c r="N840" s="9">
        <v>0</v>
      </c>
      <c r="O840" s="8"/>
      <c r="P840" s="9">
        <v>49.5</v>
      </c>
      <c r="Q840" s="15">
        <v>8</v>
      </c>
      <c r="R840" s="9">
        <v>6</v>
      </c>
      <c r="S840" s="8" t="s">
        <v>34</v>
      </c>
      <c r="T840" s="9">
        <v>2</v>
      </c>
      <c r="U840" s="8" t="s">
        <v>12274</v>
      </c>
      <c r="V840" s="21"/>
      <c r="W840" s="8"/>
    </row>
    <row r="841" spans="1:24" ht="13.5" thickBot="1">
      <c r="A841" s="8" t="s">
        <v>1660</v>
      </c>
      <c r="B841" s="8" t="s">
        <v>1710</v>
      </c>
      <c r="C841" s="8" t="s">
        <v>1711</v>
      </c>
      <c r="D841" s="8"/>
      <c r="E841" s="8" t="s">
        <v>151</v>
      </c>
      <c r="F841" s="8" t="s">
        <v>68</v>
      </c>
      <c r="G841" s="9">
        <v>3</v>
      </c>
      <c r="H841" s="9">
        <v>8</v>
      </c>
      <c r="I841" s="8"/>
      <c r="J841" s="8" t="s">
        <v>78</v>
      </c>
      <c r="K841" s="25">
        <v>36</v>
      </c>
      <c r="L841" s="9">
        <v>0</v>
      </c>
      <c r="M841" s="9">
        <v>0</v>
      </c>
      <c r="N841" s="9">
        <v>0</v>
      </c>
      <c r="O841" s="8"/>
      <c r="P841" s="9">
        <v>36</v>
      </c>
      <c r="Q841" s="15">
        <v>6</v>
      </c>
      <c r="R841" s="9">
        <v>6</v>
      </c>
      <c r="S841" s="8" t="s">
        <v>34</v>
      </c>
      <c r="T841" s="9">
        <v>0</v>
      </c>
      <c r="U841" s="8" t="s">
        <v>340</v>
      </c>
      <c r="V841" s="21">
        <v>51947</v>
      </c>
      <c r="W841" s="8"/>
    </row>
    <row r="842" spans="1:24" ht="26.25" thickBot="1">
      <c r="A842" s="8" t="s">
        <v>1660</v>
      </c>
      <c r="B842" s="8" t="s">
        <v>1712</v>
      </c>
      <c r="C842" s="8" t="s">
        <v>1713</v>
      </c>
      <c r="D842" s="8"/>
      <c r="E842" s="8" t="s">
        <v>99</v>
      </c>
      <c r="F842" s="8" t="s">
        <v>1714</v>
      </c>
      <c r="G842" s="9"/>
      <c r="H842" s="9">
        <v>9</v>
      </c>
      <c r="I842" s="8"/>
      <c r="J842" s="8" t="s">
        <v>78</v>
      </c>
      <c r="K842" s="25">
        <v>403.75</v>
      </c>
      <c r="L842" s="9">
        <v>0</v>
      </c>
      <c r="M842" s="9">
        <v>0</v>
      </c>
      <c r="N842" s="9">
        <v>0</v>
      </c>
      <c r="O842" s="8"/>
      <c r="P842" s="9">
        <v>403.75</v>
      </c>
      <c r="Q842" s="15">
        <v>67</v>
      </c>
      <c r="R842" s="9">
        <v>6</v>
      </c>
      <c r="S842" s="8" t="s">
        <v>34</v>
      </c>
      <c r="T842" s="9">
        <v>2</v>
      </c>
      <c r="U842" s="8" t="s">
        <v>12275</v>
      </c>
      <c r="V842" s="21"/>
      <c r="W842" s="8"/>
    </row>
    <row r="843" spans="1:24" ht="13.5" thickBot="1">
      <c r="A843" s="8" t="s">
        <v>1660</v>
      </c>
      <c r="B843" s="8" t="s">
        <v>1715</v>
      </c>
      <c r="C843" s="16" t="s">
        <v>1716</v>
      </c>
      <c r="D843" s="8"/>
      <c r="E843" s="8"/>
      <c r="F843" s="8" t="s">
        <v>1007</v>
      </c>
      <c r="G843" s="8"/>
      <c r="H843" s="9">
        <v>11</v>
      </c>
      <c r="I843" s="8" t="s">
        <v>1053</v>
      </c>
      <c r="J843" s="8" t="s">
        <v>78</v>
      </c>
      <c r="K843" s="17">
        <v>404</v>
      </c>
      <c r="L843" s="9">
        <v>0</v>
      </c>
      <c r="M843" s="9">
        <v>0</v>
      </c>
      <c r="N843" s="9">
        <v>0</v>
      </c>
      <c r="O843" s="8"/>
      <c r="P843" s="9">
        <v>404</v>
      </c>
      <c r="Q843" s="15">
        <v>4</v>
      </c>
      <c r="R843" s="9">
        <v>100</v>
      </c>
      <c r="S843" s="8" t="s">
        <v>37</v>
      </c>
      <c r="T843" s="9">
        <v>4</v>
      </c>
      <c r="U843" s="18" t="s">
        <v>12276</v>
      </c>
      <c r="V843" s="40">
        <v>45357</v>
      </c>
      <c r="W843" s="8">
        <v>45380</v>
      </c>
    </row>
    <row r="844" spans="1:24" ht="13.5" thickBot="1">
      <c r="A844" s="8" t="s">
        <v>1660</v>
      </c>
      <c r="B844" s="8" t="s">
        <v>1717</v>
      </c>
      <c r="C844" s="8" t="s">
        <v>1718</v>
      </c>
      <c r="D844" s="8"/>
      <c r="E844" s="8"/>
      <c r="F844" s="8" t="s">
        <v>1007</v>
      </c>
      <c r="G844" s="8"/>
      <c r="H844" s="9">
        <v>16</v>
      </c>
      <c r="I844" s="8" t="s">
        <v>1053</v>
      </c>
      <c r="J844" s="8" t="s">
        <v>78</v>
      </c>
      <c r="K844" s="17">
        <v>125</v>
      </c>
      <c r="L844" s="9">
        <v>0</v>
      </c>
      <c r="M844" s="9">
        <v>0</v>
      </c>
      <c r="N844" s="9">
        <v>0</v>
      </c>
      <c r="O844" s="8"/>
      <c r="P844" s="9">
        <v>125</v>
      </c>
      <c r="Q844" s="15">
        <v>1</v>
      </c>
      <c r="R844" s="9">
        <v>100</v>
      </c>
      <c r="S844" s="8" t="s">
        <v>37</v>
      </c>
      <c r="T844" s="9">
        <v>25</v>
      </c>
      <c r="U844" s="18" t="s">
        <v>1719</v>
      </c>
      <c r="V844" s="40">
        <v>45357</v>
      </c>
      <c r="W844" s="8">
        <v>45380</v>
      </c>
    </row>
    <row r="845" spans="1:24" ht="13.5" thickBot="1">
      <c r="A845" s="8" t="s">
        <v>1660</v>
      </c>
      <c r="B845" s="8" t="s">
        <v>1720</v>
      </c>
      <c r="C845" s="16" t="s">
        <v>1721</v>
      </c>
      <c r="D845" s="8"/>
      <c r="E845" s="8"/>
      <c r="F845" s="8" t="s">
        <v>1007</v>
      </c>
      <c r="G845" s="8"/>
      <c r="H845" s="9">
        <v>17</v>
      </c>
      <c r="I845" s="8" t="s">
        <v>1053</v>
      </c>
      <c r="J845" s="8" t="s">
        <v>78</v>
      </c>
      <c r="K845" s="17">
        <v>330</v>
      </c>
      <c r="L845" s="9">
        <v>0</v>
      </c>
      <c r="M845" s="9">
        <v>0</v>
      </c>
      <c r="N845" s="9">
        <v>0</v>
      </c>
      <c r="O845" s="8"/>
      <c r="P845" s="9">
        <v>330</v>
      </c>
      <c r="Q845" s="15">
        <v>3</v>
      </c>
      <c r="R845" s="9">
        <v>100</v>
      </c>
      <c r="S845" s="8" t="s">
        <v>37</v>
      </c>
      <c r="T845" s="9">
        <v>30</v>
      </c>
      <c r="U845" s="18" t="s">
        <v>9098</v>
      </c>
      <c r="V845" s="40">
        <v>45357</v>
      </c>
      <c r="W845" s="8">
        <v>45380</v>
      </c>
    </row>
    <row r="846" spans="1:24" ht="26.25" thickBot="1">
      <c r="A846" s="8" t="s">
        <v>1660</v>
      </c>
      <c r="B846" s="13" t="s">
        <v>6866</v>
      </c>
      <c r="C846" s="8" t="s">
        <v>6867</v>
      </c>
      <c r="D846" s="8"/>
      <c r="E846" s="8"/>
      <c r="F846" s="8" t="s">
        <v>36</v>
      </c>
      <c r="G846" s="8" t="s">
        <v>6868</v>
      </c>
      <c r="H846" s="20">
        <v>25</v>
      </c>
      <c r="I846" s="8" t="s">
        <v>75</v>
      </c>
      <c r="J846" s="8" t="s">
        <v>78</v>
      </c>
      <c r="K846" s="17">
        <v>242</v>
      </c>
      <c r="L846" s="9">
        <v>0</v>
      </c>
      <c r="M846" s="9">
        <v>0</v>
      </c>
      <c r="N846" s="9">
        <v>0</v>
      </c>
      <c r="O846" s="8"/>
      <c r="P846" s="9">
        <v>242</v>
      </c>
      <c r="Q846" s="15">
        <v>3</v>
      </c>
      <c r="R846" s="9">
        <v>72</v>
      </c>
      <c r="S846" s="8" t="s">
        <v>12277</v>
      </c>
      <c r="T846" s="9">
        <v>26</v>
      </c>
      <c r="U846" s="8" t="s">
        <v>10430</v>
      </c>
      <c r="V846" s="21">
        <v>45419</v>
      </c>
      <c r="W846" s="40"/>
    </row>
    <row r="847" spans="1:24" ht="13.5" thickBot="1">
      <c r="A847" s="8" t="s">
        <v>1660</v>
      </c>
      <c r="B847" s="13" t="s">
        <v>7209</v>
      </c>
      <c r="C847" s="25" t="s">
        <v>7210</v>
      </c>
      <c r="D847" s="8"/>
      <c r="E847" s="8"/>
      <c r="F847" s="8" t="s">
        <v>1007</v>
      </c>
      <c r="G847" s="8"/>
      <c r="H847" s="20">
        <v>26</v>
      </c>
      <c r="I847" s="8"/>
      <c r="J847" s="8" t="s">
        <v>78</v>
      </c>
      <c r="K847" s="30">
        <v>654</v>
      </c>
      <c r="L847" s="9">
        <v>0</v>
      </c>
      <c r="M847" s="9">
        <v>0</v>
      </c>
      <c r="N847" s="9">
        <v>0</v>
      </c>
      <c r="O847" s="8"/>
      <c r="P847" s="31">
        <v>654</v>
      </c>
      <c r="Q847" s="15">
        <v>6</v>
      </c>
      <c r="R847" s="9">
        <v>100</v>
      </c>
      <c r="S847" s="8" t="s">
        <v>37</v>
      </c>
      <c r="T847" s="9">
        <v>54</v>
      </c>
      <c r="U847" s="8" t="s">
        <v>12278</v>
      </c>
      <c r="V847" s="21">
        <v>45429</v>
      </c>
      <c r="W847" s="8"/>
    </row>
    <row r="848" spans="1:24" ht="26.25" thickBot="1">
      <c r="A848" s="8" t="s">
        <v>1660</v>
      </c>
      <c r="B848" s="13" t="s">
        <v>7659</v>
      </c>
      <c r="C848" s="8" t="s">
        <v>7660</v>
      </c>
      <c r="D848" s="8"/>
      <c r="E848" s="8"/>
      <c r="F848" s="8" t="s">
        <v>36</v>
      </c>
      <c r="G848" s="8" t="s">
        <v>7661</v>
      </c>
      <c r="H848" s="9">
        <v>27</v>
      </c>
      <c r="I848" s="8" t="s">
        <v>75</v>
      </c>
      <c r="J848" s="8" t="s">
        <v>78</v>
      </c>
      <c r="K848" s="17">
        <v>-33</v>
      </c>
      <c r="L848" s="9">
        <v>0</v>
      </c>
      <c r="M848" s="9">
        <v>0</v>
      </c>
      <c r="N848" s="9">
        <v>0</v>
      </c>
      <c r="O848" s="8"/>
      <c r="P848" s="9">
        <v>-33</v>
      </c>
      <c r="Q848" s="15">
        <v>0</v>
      </c>
      <c r="R848" s="9">
        <v>108</v>
      </c>
      <c r="S848" s="8" t="s">
        <v>12277</v>
      </c>
      <c r="T848" s="9">
        <v>-33</v>
      </c>
      <c r="U848" s="8" t="s">
        <v>12279</v>
      </c>
      <c r="V848" s="21">
        <v>45439</v>
      </c>
      <c r="W848" s="40"/>
    </row>
    <row r="849" spans="1:24" ht="26.25" thickBot="1">
      <c r="A849" s="8" t="s">
        <v>1660</v>
      </c>
      <c r="B849" s="8" t="s">
        <v>7662</v>
      </c>
      <c r="C849" s="16" t="s">
        <v>7663</v>
      </c>
      <c r="D849" s="8"/>
      <c r="E849" s="8"/>
      <c r="F849" s="8" t="s">
        <v>36</v>
      </c>
      <c r="G849" s="8" t="s">
        <v>7664</v>
      </c>
      <c r="H849" s="9">
        <v>28</v>
      </c>
      <c r="I849" s="8" t="s">
        <v>75</v>
      </c>
      <c r="J849" s="8" t="s">
        <v>78</v>
      </c>
      <c r="K849" s="17">
        <v>-22</v>
      </c>
      <c r="L849" s="9">
        <v>0</v>
      </c>
      <c r="M849" s="9">
        <v>0</v>
      </c>
      <c r="N849" s="9">
        <v>0</v>
      </c>
      <c r="O849" s="8"/>
      <c r="P849" s="9">
        <v>-22</v>
      </c>
      <c r="Q849" s="15">
        <v>0</v>
      </c>
      <c r="R849" s="9">
        <v>108</v>
      </c>
      <c r="S849" s="8" t="s">
        <v>12277</v>
      </c>
      <c r="T849" s="9">
        <v>-22</v>
      </c>
      <c r="U849" s="18" t="s">
        <v>9506</v>
      </c>
      <c r="V849" s="40">
        <v>45439</v>
      </c>
      <c r="W849" s="40"/>
    </row>
    <row r="850" spans="1:24" ht="26.25" thickBot="1">
      <c r="A850" s="8" t="s">
        <v>1660</v>
      </c>
      <c r="B850" s="8" t="s">
        <v>7665</v>
      </c>
      <c r="C850" s="16" t="s">
        <v>7666</v>
      </c>
      <c r="D850" s="8"/>
      <c r="E850" s="8"/>
      <c r="F850" s="8" t="s">
        <v>36</v>
      </c>
      <c r="G850" s="8" t="s">
        <v>7667</v>
      </c>
      <c r="H850" s="9">
        <v>29</v>
      </c>
      <c r="I850" s="8" t="s">
        <v>75</v>
      </c>
      <c r="J850" s="8" t="s">
        <v>78</v>
      </c>
      <c r="K850" s="17">
        <v>-31</v>
      </c>
      <c r="L850" s="9">
        <v>0</v>
      </c>
      <c r="M850" s="9">
        <v>0</v>
      </c>
      <c r="N850" s="9">
        <v>0</v>
      </c>
      <c r="O850" s="8"/>
      <c r="P850" s="9">
        <v>-31</v>
      </c>
      <c r="Q850" s="15">
        <v>0</v>
      </c>
      <c r="R850" s="9">
        <v>108</v>
      </c>
      <c r="S850" s="8" t="s">
        <v>12277</v>
      </c>
      <c r="T850" s="9">
        <v>-31</v>
      </c>
      <c r="U850" s="18" t="s">
        <v>9507</v>
      </c>
      <c r="V850" s="40">
        <v>45439</v>
      </c>
      <c r="W850" s="8"/>
    </row>
    <row r="851" spans="1:24" ht="26.25" thickBot="1">
      <c r="A851" s="8" t="s">
        <v>1660</v>
      </c>
      <c r="B851" s="13" t="s">
        <v>7668</v>
      </c>
      <c r="C851" s="8" t="s">
        <v>7669</v>
      </c>
      <c r="D851" s="8"/>
      <c r="E851" s="8"/>
      <c r="F851" s="8" t="s">
        <v>36</v>
      </c>
      <c r="G851" s="8" t="s">
        <v>7670</v>
      </c>
      <c r="H851" s="20">
        <v>30</v>
      </c>
      <c r="I851" s="8" t="s">
        <v>75</v>
      </c>
      <c r="J851" s="8" t="s">
        <v>78</v>
      </c>
      <c r="K851" s="17">
        <v>-22</v>
      </c>
      <c r="L851" s="9">
        <v>0</v>
      </c>
      <c r="M851" s="9">
        <v>0</v>
      </c>
      <c r="N851" s="9">
        <v>0</v>
      </c>
      <c r="O851" s="8"/>
      <c r="P851" s="9">
        <v>-22</v>
      </c>
      <c r="Q851" s="15">
        <v>0</v>
      </c>
      <c r="R851" s="9">
        <v>108</v>
      </c>
      <c r="S851" s="8" t="s">
        <v>12277</v>
      </c>
      <c r="T851" s="9">
        <v>-22</v>
      </c>
      <c r="U851" s="8" t="s">
        <v>9506</v>
      </c>
      <c r="V851" s="21">
        <v>45439</v>
      </c>
      <c r="W851" s="40"/>
    </row>
    <row r="852" spans="1:24" ht="26.25" thickBot="1">
      <c r="A852" s="8" t="s">
        <v>1660</v>
      </c>
      <c r="B852" s="13" t="s">
        <v>7671</v>
      </c>
      <c r="C852" s="8" t="s">
        <v>7672</v>
      </c>
      <c r="D852" s="8"/>
      <c r="E852" s="8"/>
      <c r="F852" s="8" t="s">
        <v>36</v>
      </c>
      <c r="G852" s="8" t="s">
        <v>7673</v>
      </c>
      <c r="H852" s="20">
        <v>31</v>
      </c>
      <c r="I852" s="8" t="s">
        <v>75</v>
      </c>
      <c r="J852" s="8" t="s">
        <v>78</v>
      </c>
      <c r="K852" s="17">
        <v>-32</v>
      </c>
      <c r="L852" s="9">
        <v>0</v>
      </c>
      <c r="M852" s="9">
        <v>0</v>
      </c>
      <c r="N852" s="9">
        <v>0</v>
      </c>
      <c r="O852" s="8"/>
      <c r="P852" s="9">
        <v>-32</v>
      </c>
      <c r="Q852" s="15">
        <v>0</v>
      </c>
      <c r="R852" s="9">
        <v>108</v>
      </c>
      <c r="S852" s="8" t="s">
        <v>12277</v>
      </c>
      <c r="T852" s="9">
        <v>-32</v>
      </c>
      <c r="U852" s="8" t="s">
        <v>9505</v>
      </c>
      <c r="V852" s="21">
        <v>45439</v>
      </c>
      <c r="W852" s="40"/>
    </row>
    <row r="853" spans="1:24" ht="13.5" thickBot="1">
      <c r="A853" s="8" t="s">
        <v>1660</v>
      </c>
      <c r="B853" s="13" t="s">
        <v>9031</v>
      </c>
      <c r="C853" s="8" t="s">
        <v>9032</v>
      </c>
      <c r="D853" s="8"/>
      <c r="E853" s="8"/>
      <c r="F853" s="8" t="s">
        <v>9033</v>
      </c>
      <c r="G853" s="8" t="s">
        <v>9034</v>
      </c>
      <c r="H853" s="20">
        <v>32</v>
      </c>
      <c r="I853" s="8"/>
      <c r="J853" s="8" t="s">
        <v>78</v>
      </c>
      <c r="K853" s="17">
        <v>0</v>
      </c>
      <c r="L853" s="9">
        <v>0</v>
      </c>
      <c r="M853" s="9">
        <v>0</v>
      </c>
      <c r="N853" s="9">
        <v>0</v>
      </c>
      <c r="O853" s="8"/>
      <c r="P853" s="9">
        <v>0</v>
      </c>
      <c r="Q853" s="15">
        <v>0</v>
      </c>
      <c r="R853" s="9">
        <v>144</v>
      </c>
      <c r="S853" s="8" t="s">
        <v>37</v>
      </c>
      <c r="T853" s="9">
        <v>0</v>
      </c>
      <c r="U853" s="8" t="s">
        <v>39</v>
      </c>
      <c r="V853" s="21">
        <v>45495</v>
      </c>
      <c r="W853" s="21"/>
    </row>
    <row r="854" spans="1:24" ht="13.5" thickBot="1">
      <c r="A854" s="8" t="s">
        <v>6963</v>
      </c>
      <c r="B854" s="13" t="s">
        <v>6964</v>
      </c>
      <c r="C854" s="8" t="s">
        <v>1744</v>
      </c>
      <c r="D854" s="8"/>
      <c r="E854" s="8"/>
      <c r="F854" s="8" t="s">
        <v>1567</v>
      </c>
      <c r="G854" s="8"/>
      <c r="H854" s="9">
        <v>9</v>
      </c>
      <c r="I854" s="8"/>
      <c r="J854" s="8" t="s">
        <v>78</v>
      </c>
      <c r="K854" s="17">
        <v>10</v>
      </c>
      <c r="L854" s="9">
        <v>0</v>
      </c>
      <c r="M854" s="9">
        <v>0</v>
      </c>
      <c r="N854" s="9">
        <v>0</v>
      </c>
      <c r="O854" s="8"/>
      <c r="P854" s="9">
        <v>10</v>
      </c>
      <c r="Q854" s="15">
        <v>1</v>
      </c>
      <c r="R854" s="9">
        <v>8</v>
      </c>
      <c r="S854" s="8" t="s">
        <v>34</v>
      </c>
      <c r="T854" s="9">
        <v>2</v>
      </c>
      <c r="U854" s="8" t="s">
        <v>7921</v>
      </c>
      <c r="V854" s="21">
        <v>45364</v>
      </c>
      <c r="W854" s="40"/>
    </row>
    <row r="855" spans="1:24" ht="13.5" thickBot="1">
      <c r="A855" s="8" t="s">
        <v>6963</v>
      </c>
      <c r="B855" s="13" t="s">
        <v>6965</v>
      </c>
      <c r="C855" s="8" t="s">
        <v>1745</v>
      </c>
      <c r="D855" s="8"/>
      <c r="E855" s="8"/>
      <c r="F855" s="8" t="s">
        <v>196</v>
      </c>
      <c r="G855" s="8" t="s">
        <v>1746</v>
      </c>
      <c r="H855" s="20">
        <v>6</v>
      </c>
      <c r="I855" s="8"/>
      <c r="J855" s="8" t="s">
        <v>78</v>
      </c>
      <c r="K855" s="17">
        <v>21.75</v>
      </c>
      <c r="L855" s="9">
        <v>0</v>
      </c>
      <c r="M855" s="9">
        <v>0</v>
      </c>
      <c r="N855" s="9">
        <v>0</v>
      </c>
      <c r="O855" s="8"/>
      <c r="P855" s="9">
        <v>21.75</v>
      </c>
      <c r="Q855" s="15">
        <v>1</v>
      </c>
      <c r="R855" s="9">
        <v>12</v>
      </c>
      <c r="S855" s="8" t="s">
        <v>34</v>
      </c>
      <c r="T855" s="9">
        <v>10</v>
      </c>
      <c r="U855" s="8" t="s">
        <v>12280</v>
      </c>
      <c r="V855" s="21">
        <v>45356</v>
      </c>
      <c r="W855" s="21"/>
    </row>
    <row r="856" spans="1:24" ht="39" thickBot="1">
      <c r="A856" s="8" t="s">
        <v>6963</v>
      </c>
      <c r="B856" s="13" t="s">
        <v>6966</v>
      </c>
      <c r="C856" s="8" t="s">
        <v>1748</v>
      </c>
      <c r="D856" s="8"/>
      <c r="E856" s="8"/>
      <c r="F856" s="8" t="s">
        <v>36</v>
      </c>
      <c r="G856" s="8" t="s">
        <v>1749</v>
      </c>
      <c r="H856" s="20">
        <v>5</v>
      </c>
      <c r="I856" s="8" t="s">
        <v>1750</v>
      </c>
      <c r="J856" s="8" t="s">
        <v>78</v>
      </c>
      <c r="K856" s="34">
        <v>371.33333329999999</v>
      </c>
      <c r="L856" s="9">
        <v>0</v>
      </c>
      <c r="M856" s="9">
        <v>0</v>
      </c>
      <c r="N856" s="9">
        <v>0</v>
      </c>
      <c r="O856" s="8"/>
      <c r="P856" s="31">
        <v>371.33333329999999</v>
      </c>
      <c r="Q856" s="15">
        <v>30</v>
      </c>
      <c r="R856" s="9">
        <v>12</v>
      </c>
      <c r="S856" s="8" t="s">
        <v>34</v>
      </c>
      <c r="T856" s="9">
        <v>11</v>
      </c>
      <c r="U856" s="8" t="s">
        <v>12281</v>
      </c>
      <c r="V856" s="21">
        <v>45356</v>
      </c>
      <c r="W856" s="21"/>
    </row>
    <row r="857" spans="1:24" ht="39" thickBot="1">
      <c r="A857" s="8" t="s">
        <v>6963</v>
      </c>
      <c r="B857" s="13" t="s">
        <v>6967</v>
      </c>
      <c r="C857" s="8" t="s">
        <v>1751</v>
      </c>
      <c r="D857" s="8"/>
      <c r="E857" s="8" t="s">
        <v>1752</v>
      </c>
      <c r="F857" s="8" t="s">
        <v>36</v>
      </c>
      <c r="G857" s="8" t="s">
        <v>1749</v>
      </c>
      <c r="H857" s="20">
        <v>7</v>
      </c>
      <c r="I857" s="8" t="s">
        <v>1750</v>
      </c>
      <c r="J857" s="8" t="s">
        <v>78</v>
      </c>
      <c r="K857" s="28">
        <v>225</v>
      </c>
      <c r="L857" s="9">
        <v>0</v>
      </c>
      <c r="M857" s="9">
        <v>0</v>
      </c>
      <c r="N857" s="9">
        <v>0</v>
      </c>
      <c r="O857" s="8"/>
      <c r="P857" s="29">
        <v>225</v>
      </c>
      <c r="Q857" s="15">
        <v>18</v>
      </c>
      <c r="R857" s="9">
        <v>12</v>
      </c>
      <c r="S857" s="8" t="s">
        <v>34</v>
      </c>
      <c r="T857" s="9">
        <v>9</v>
      </c>
      <c r="U857" s="8" t="s">
        <v>11902</v>
      </c>
      <c r="V857" s="21">
        <v>45360</v>
      </c>
      <c r="W857" s="21"/>
    </row>
    <row r="858" spans="1:24" ht="13.5" thickBot="1">
      <c r="A858" s="8" t="s">
        <v>6963</v>
      </c>
      <c r="B858" s="13" t="s">
        <v>6968</v>
      </c>
      <c r="C858" s="8" t="s">
        <v>1753</v>
      </c>
      <c r="D858" s="8"/>
      <c r="E858" s="8" t="s">
        <v>1754</v>
      </c>
      <c r="F858" s="8" t="s">
        <v>36</v>
      </c>
      <c r="G858" s="8"/>
      <c r="H858" s="20">
        <v>8</v>
      </c>
      <c r="I858" s="8"/>
      <c r="J858" s="8" t="s">
        <v>78</v>
      </c>
      <c r="K858" s="17">
        <v>11</v>
      </c>
      <c r="L858" s="9">
        <v>0</v>
      </c>
      <c r="M858" s="9">
        <v>0</v>
      </c>
      <c r="N858" s="9">
        <v>0</v>
      </c>
      <c r="O858" s="8"/>
      <c r="P858" s="9">
        <v>11</v>
      </c>
      <c r="Q858" s="15">
        <v>0</v>
      </c>
      <c r="R858" s="9">
        <v>12</v>
      </c>
      <c r="S858" s="8" t="s">
        <v>34</v>
      </c>
      <c r="T858" s="9">
        <v>11</v>
      </c>
      <c r="U858" s="8" t="s">
        <v>1755</v>
      </c>
      <c r="V858" s="21">
        <v>45364</v>
      </c>
      <c r="W858" s="21"/>
    </row>
    <row r="859" spans="1:24" ht="26.25" thickBot="1">
      <c r="A859" s="8" t="s">
        <v>6963</v>
      </c>
      <c r="B859" s="13" t="s">
        <v>6969</v>
      </c>
      <c r="C859" s="8" t="s">
        <v>1756</v>
      </c>
      <c r="D859" s="8"/>
      <c r="E859" s="8" t="s">
        <v>510</v>
      </c>
      <c r="F859" s="8" t="s">
        <v>68</v>
      </c>
      <c r="G859" s="8" t="s">
        <v>1757</v>
      </c>
      <c r="H859" s="9">
        <v>1</v>
      </c>
      <c r="I859" s="8" t="s">
        <v>75</v>
      </c>
      <c r="J859" s="8" t="s">
        <v>78</v>
      </c>
      <c r="K859" s="17">
        <v>53.8</v>
      </c>
      <c r="L859" s="9">
        <v>0</v>
      </c>
      <c r="M859" s="9">
        <v>0</v>
      </c>
      <c r="N859" s="9">
        <v>0</v>
      </c>
      <c r="O859" s="8">
        <v>0</v>
      </c>
      <c r="P859" s="9">
        <v>53.8</v>
      </c>
      <c r="Q859" s="15">
        <v>0</v>
      </c>
      <c r="R859" s="9">
        <v>96</v>
      </c>
      <c r="S859" s="8" t="s">
        <v>37</v>
      </c>
      <c r="T859" s="9">
        <v>54</v>
      </c>
      <c r="U859" s="8" t="s">
        <v>12282</v>
      </c>
      <c r="V859" s="21">
        <v>45358</v>
      </c>
      <c r="W859" s="40">
        <v>45380</v>
      </c>
      <c r="X859">
        <v>45346</v>
      </c>
    </row>
    <row r="860" spans="1:24" ht="26.25" thickBot="1">
      <c r="A860" s="8" t="s">
        <v>6963</v>
      </c>
      <c r="B860" s="13" t="s">
        <v>6970</v>
      </c>
      <c r="C860" s="8" t="s">
        <v>6869</v>
      </c>
      <c r="D860" s="8"/>
      <c r="E860" s="8" t="s">
        <v>510</v>
      </c>
      <c r="F860" s="8" t="s">
        <v>68</v>
      </c>
      <c r="G860" s="8" t="s">
        <v>1758</v>
      </c>
      <c r="H860" s="9">
        <v>2</v>
      </c>
      <c r="I860" s="8" t="s">
        <v>75</v>
      </c>
      <c r="J860" s="8" t="s">
        <v>78</v>
      </c>
      <c r="K860" s="17">
        <v>-4.2</v>
      </c>
      <c r="L860" s="9">
        <v>0</v>
      </c>
      <c r="M860" s="9">
        <v>0</v>
      </c>
      <c r="N860" s="9">
        <v>0</v>
      </c>
      <c r="O860" s="8">
        <v>0</v>
      </c>
      <c r="P860" s="9">
        <v>-4.2</v>
      </c>
      <c r="Q860" s="15">
        <v>0</v>
      </c>
      <c r="R860" s="9">
        <v>96</v>
      </c>
      <c r="S860" s="8" t="s">
        <v>37</v>
      </c>
      <c r="T860" s="9">
        <v>-4</v>
      </c>
      <c r="U860" s="18" t="s">
        <v>12283</v>
      </c>
      <c r="V860" s="40">
        <v>45358</v>
      </c>
      <c r="W860" s="40">
        <v>45380</v>
      </c>
    </row>
    <row r="861" spans="1:24" ht="39" thickBot="1">
      <c r="A861" s="8" t="s">
        <v>6963</v>
      </c>
      <c r="B861" s="13" t="s">
        <v>6971</v>
      </c>
      <c r="C861" s="8" t="s">
        <v>1760</v>
      </c>
      <c r="D861" s="8"/>
      <c r="E861" s="8" t="s">
        <v>510</v>
      </c>
      <c r="F861" s="8" t="s">
        <v>68</v>
      </c>
      <c r="G861" s="8" t="s">
        <v>1761</v>
      </c>
      <c r="H861" s="9">
        <v>3</v>
      </c>
      <c r="I861" s="8" t="s">
        <v>75</v>
      </c>
      <c r="J861" s="8" t="s">
        <v>78</v>
      </c>
      <c r="K861" s="17">
        <v>199.8</v>
      </c>
      <c r="L861" s="9">
        <v>0</v>
      </c>
      <c r="M861" s="9">
        <v>0</v>
      </c>
      <c r="N861" s="9">
        <v>0</v>
      </c>
      <c r="O861" s="8">
        <v>0</v>
      </c>
      <c r="P861" s="9">
        <v>199.8</v>
      </c>
      <c r="Q861" s="15">
        <v>2</v>
      </c>
      <c r="R861" s="9">
        <v>96</v>
      </c>
      <c r="S861" s="8" t="s">
        <v>37</v>
      </c>
      <c r="T861" s="9">
        <v>8</v>
      </c>
      <c r="U861" s="8" t="s">
        <v>12284</v>
      </c>
      <c r="V861" s="21">
        <v>45358</v>
      </c>
      <c r="W861" s="40">
        <v>45380</v>
      </c>
    </row>
    <row r="862" spans="1:24" ht="26.25" thickBot="1">
      <c r="A862" s="8" t="s">
        <v>6963</v>
      </c>
      <c r="B862" s="13" t="s">
        <v>6972</v>
      </c>
      <c r="C862" s="8" t="s">
        <v>1762</v>
      </c>
      <c r="D862" s="8"/>
      <c r="E862" s="8" t="s">
        <v>510</v>
      </c>
      <c r="F862" s="8" t="s">
        <v>68</v>
      </c>
      <c r="G862" s="8" t="s">
        <v>1763</v>
      </c>
      <c r="H862" s="9">
        <v>4</v>
      </c>
      <c r="I862" s="8" t="s">
        <v>75</v>
      </c>
      <c r="J862" s="8" t="s">
        <v>78</v>
      </c>
      <c r="K862" s="30">
        <v>187.8</v>
      </c>
      <c r="L862" s="9">
        <v>0</v>
      </c>
      <c r="M862" s="35">
        <v>0</v>
      </c>
      <c r="N862" s="9">
        <v>0</v>
      </c>
      <c r="O862" s="8">
        <v>0</v>
      </c>
      <c r="P862" s="9">
        <v>187.8</v>
      </c>
      <c r="Q862" s="15">
        <v>1</v>
      </c>
      <c r="R862" s="9">
        <v>96</v>
      </c>
      <c r="S862" s="8" t="s">
        <v>37</v>
      </c>
      <c r="T862" s="9">
        <v>92</v>
      </c>
      <c r="U862" s="18" t="s">
        <v>12285</v>
      </c>
      <c r="V862" s="40">
        <v>45358</v>
      </c>
      <c r="W862" s="8">
        <v>45380</v>
      </c>
    </row>
    <row r="863" spans="1:24" ht="26.25" thickBot="1">
      <c r="A863" s="8" t="s">
        <v>6963</v>
      </c>
      <c r="B863" s="13" t="s">
        <v>6973</v>
      </c>
      <c r="C863" s="8" t="s">
        <v>1764</v>
      </c>
      <c r="D863" s="8"/>
      <c r="E863" s="8"/>
      <c r="F863" s="8" t="s">
        <v>1765</v>
      </c>
      <c r="G863" s="8" t="s">
        <v>1766</v>
      </c>
      <c r="H863" s="20">
        <v>10</v>
      </c>
      <c r="I863" s="8" t="s">
        <v>252</v>
      </c>
      <c r="J863" s="8" t="s">
        <v>78</v>
      </c>
      <c r="K863" s="17">
        <v>7</v>
      </c>
      <c r="L863" s="9">
        <v>0</v>
      </c>
      <c r="M863" s="9">
        <v>0</v>
      </c>
      <c r="N863" s="9">
        <v>0</v>
      </c>
      <c r="O863" s="8"/>
      <c r="P863" s="9">
        <v>7</v>
      </c>
      <c r="Q863" s="15">
        <v>0</v>
      </c>
      <c r="R863" s="9">
        <v>12</v>
      </c>
      <c r="S863" s="8" t="s">
        <v>34</v>
      </c>
      <c r="T863" s="9">
        <v>7</v>
      </c>
      <c r="U863" s="8" t="s">
        <v>9241</v>
      </c>
      <c r="V863" s="21">
        <v>45371</v>
      </c>
      <c r="W863" s="21"/>
    </row>
    <row r="864" spans="1:24" ht="13.5" thickBot="1">
      <c r="A864" s="8" t="s">
        <v>6963</v>
      </c>
      <c r="B864" s="13" t="s">
        <v>6974</v>
      </c>
      <c r="C864" s="16" t="s">
        <v>5125</v>
      </c>
      <c r="D864" s="8" t="s">
        <v>122</v>
      </c>
      <c r="E864" s="8"/>
      <c r="F864" s="8" t="s">
        <v>36</v>
      </c>
      <c r="G864" s="8">
        <v>303</v>
      </c>
      <c r="H864" s="20">
        <v>11</v>
      </c>
      <c r="I864" s="8"/>
      <c r="J864" s="8" t="s">
        <v>78</v>
      </c>
      <c r="K864" s="17">
        <v>-8</v>
      </c>
      <c r="L864" s="9">
        <v>0</v>
      </c>
      <c r="M864" s="9">
        <v>0</v>
      </c>
      <c r="N864" s="9">
        <v>0</v>
      </c>
      <c r="O864" s="8"/>
      <c r="P864" s="9">
        <v>-8</v>
      </c>
      <c r="Q864" s="15">
        <v>-1</v>
      </c>
      <c r="R864" s="9">
        <v>8</v>
      </c>
      <c r="S864" s="8" t="s">
        <v>34</v>
      </c>
      <c r="T864" s="9">
        <v>0</v>
      </c>
      <c r="U864" s="8" t="s">
        <v>176</v>
      </c>
      <c r="V864" s="21" t="s">
        <v>12183</v>
      </c>
      <c r="W864" s="21"/>
    </row>
    <row r="865" spans="1:24" ht="13.5" thickBot="1">
      <c r="A865" s="16" t="s">
        <v>6963</v>
      </c>
      <c r="B865" s="13" t="s">
        <v>6975</v>
      </c>
      <c r="C865" s="8" t="s">
        <v>5145</v>
      </c>
      <c r="D865" s="16"/>
      <c r="E865" s="16" t="s">
        <v>6699</v>
      </c>
      <c r="F865" s="16" t="s">
        <v>2184</v>
      </c>
      <c r="G865" s="16" t="s">
        <v>6700</v>
      </c>
      <c r="H865" s="20">
        <v>12</v>
      </c>
      <c r="I865" s="16"/>
      <c r="J865" s="16" t="s">
        <v>78</v>
      </c>
      <c r="K865" s="17">
        <v>-17</v>
      </c>
      <c r="L865" s="9">
        <v>0</v>
      </c>
      <c r="M865" s="9">
        <v>0</v>
      </c>
      <c r="N865" s="9">
        <v>0</v>
      </c>
      <c r="O865" s="8"/>
      <c r="P865" s="9">
        <v>-17</v>
      </c>
      <c r="Q865" s="15">
        <v>-1</v>
      </c>
      <c r="R865" s="15">
        <v>12</v>
      </c>
      <c r="S865" s="16" t="s">
        <v>34</v>
      </c>
      <c r="T865" s="9">
        <v>-5</v>
      </c>
      <c r="U865" s="8" t="s">
        <v>10631</v>
      </c>
      <c r="V865" s="21" t="s">
        <v>12183</v>
      </c>
      <c r="W865" s="21"/>
    </row>
    <row r="866" spans="1:24" ht="26.25" thickBot="1">
      <c r="A866" s="8" t="s">
        <v>6963</v>
      </c>
      <c r="B866" s="8" t="s">
        <v>7211</v>
      </c>
      <c r="C866" s="8" t="s">
        <v>5149</v>
      </c>
      <c r="D866" s="8"/>
      <c r="E866" s="8"/>
      <c r="F866" s="8" t="s">
        <v>1741</v>
      </c>
      <c r="G866" s="8">
        <v>323</v>
      </c>
      <c r="H866" s="9">
        <v>13</v>
      </c>
      <c r="I866" s="8"/>
      <c r="J866" s="8" t="s">
        <v>78</v>
      </c>
      <c r="K866" s="17">
        <v>-12.25</v>
      </c>
      <c r="L866" s="9">
        <v>0</v>
      </c>
      <c r="M866" s="9">
        <v>0</v>
      </c>
      <c r="N866" s="9">
        <v>0</v>
      </c>
      <c r="O866" s="8"/>
      <c r="P866" s="9">
        <v>-12.25</v>
      </c>
      <c r="Q866" s="15">
        <v>-2</v>
      </c>
      <c r="R866" s="9">
        <v>5</v>
      </c>
      <c r="S866" s="8" t="s">
        <v>34</v>
      </c>
      <c r="T866" s="9">
        <v>-2</v>
      </c>
      <c r="U866" s="8" t="s">
        <v>12286</v>
      </c>
      <c r="V866" s="21" t="s">
        <v>12287</v>
      </c>
      <c r="W866" s="40"/>
    </row>
    <row r="867" spans="1:24" ht="13.5" thickBot="1">
      <c r="A867" s="8" t="s">
        <v>6963</v>
      </c>
      <c r="B867" s="8" t="s">
        <v>7674</v>
      </c>
      <c r="C867" s="16" t="s">
        <v>1740</v>
      </c>
      <c r="D867" s="8"/>
      <c r="E867" s="8" t="s">
        <v>59</v>
      </c>
      <c r="F867" s="8" t="s">
        <v>1741</v>
      </c>
      <c r="G867" s="8">
        <v>318</v>
      </c>
      <c r="H867" s="9">
        <v>14</v>
      </c>
      <c r="I867" s="8"/>
      <c r="J867" s="8" t="s">
        <v>78</v>
      </c>
      <c r="K867" s="17">
        <v>41</v>
      </c>
      <c r="L867" s="9">
        <v>0</v>
      </c>
      <c r="M867" s="9">
        <v>0</v>
      </c>
      <c r="N867" s="9">
        <v>0</v>
      </c>
      <c r="O867" s="8"/>
      <c r="P867" s="9">
        <v>41</v>
      </c>
      <c r="Q867" s="15">
        <v>8</v>
      </c>
      <c r="R867" s="9">
        <v>5</v>
      </c>
      <c r="S867" s="8" t="s">
        <v>34</v>
      </c>
      <c r="T867" s="9">
        <v>1</v>
      </c>
      <c r="U867" s="8" t="s">
        <v>12288</v>
      </c>
      <c r="V867" s="21">
        <v>45358</v>
      </c>
      <c r="W867" s="8"/>
    </row>
    <row r="868" spans="1:24" ht="13.5" thickBot="1">
      <c r="A868" s="8" t="s">
        <v>6963</v>
      </c>
      <c r="B868" s="8" t="s">
        <v>7675</v>
      </c>
      <c r="C868" s="8" t="s">
        <v>1742</v>
      </c>
      <c r="D868" s="8"/>
      <c r="E868" s="8" t="s">
        <v>1743</v>
      </c>
      <c r="F868" s="8" t="s">
        <v>1741</v>
      </c>
      <c r="G868" s="8">
        <v>318</v>
      </c>
      <c r="H868" s="9">
        <v>15</v>
      </c>
      <c r="I868" s="8"/>
      <c r="J868" s="8" t="s">
        <v>78</v>
      </c>
      <c r="K868" s="17">
        <v>18.5</v>
      </c>
      <c r="L868" s="9">
        <v>0</v>
      </c>
      <c r="M868" s="9">
        <v>0</v>
      </c>
      <c r="N868" s="9">
        <v>0</v>
      </c>
      <c r="O868" s="8"/>
      <c r="P868" s="9">
        <v>18.5</v>
      </c>
      <c r="Q868" s="15">
        <v>3</v>
      </c>
      <c r="R868" s="9">
        <v>5</v>
      </c>
      <c r="S868" s="8" t="s">
        <v>34</v>
      </c>
      <c r="T868" s="9">
        <v>4</v>
      </c>
      <c r="U868" s="8" t="s">
        <v>12289</v>
      </c>
      <c r="V868" s="21">
        <v>45359</v>
      </c>
      <c r="W868" s="40"/>
    </row>
    <row r="869" spans="1:24" ht="13.5" thickBot="1">
      <c r="A869" s="8" t="s">
        <v>6963</v>
      </c>
      <c r="B869" s="8" t="s">
        <v>7676</v>
      </c>
      <c r="C869" s="8" t="s">
        <v>7677</v>
      </c>
      <c r="D869" s="8"/>
      <c r="E869" s="8"/>
      <c r="F869" s="8" t="s">
        <v>1741</v>
      </c>
      <c r="G869" s="8" t="s">
        <v>7678</v>
      </c>
      <c r="H869" s="9">
        <v>16</v>
      </c>
      <c r="I869" s="8"/>
      <c r="J869" s="8" t="s">
        <v>78</v>
      </c>
      <c r="K869" s="17">
        <v>5.5</v>
      </c>
      <c r="L869" s="9">
        <v>0</v>
      </c>
      <c r="M869" s="9">
        <v>0</v>
      </c>
      <c r="N869" s="9">
        <v>0</v>
      </c>
      <c r="O869" s="8"/>
      <c r="P869" s="9">
        <v>5.5</v>
      </c>
      <c r="Q869" s="15">
        <v>1</v>
      </c>
      <c r="R869" s="9">
        <v>5</v>
      </c>
      <c r="S869" s="8" t="s">
        <v>34</v>
      </c>
      <c r="T869" s="17">
        <v>1</v>
      </c>
      <c r="U869" s="8" t="s">
        <v>12290</v>
      </c>
      <c r="V869" s="21">
        <v>45439</v>
      </c>
      <c r="W869" s="40"/>
    </row>
    <row r="870" spans="1:24" ht="26.25" thickBot="1">
      <c r="A870" s="8" t="s">
        <v>6963</v>
      </c>
      <c r="B870" s="8" t="s">
        <v>7679</v>
      </c>
      <c r="C870" s="8" t="s">
        <v>7680</v>
      </c>
      <c r="D870" s="8"/>
      <c r="E870" s="8"/>
      <c r="F870" s="8" t="s">
        <v>68</v>
      </c>
      <c r="G870" s="8" t="s">
        <v>7681</v>
      </c>
      <c r="H870" s="9">
        <v>17</v>
      </c>
      <c r="I870" s="8"/>
      <c r="J870" s="8" t="s">
        <v>78</v>
      </c>
      <c r="K870" s="17">
        <v>191.8</v>
      </c>
      <c r="L870" s="9">
        <v>0</v>
      </c>
      <c r="M870" s="9">
        <v>0</v>
      </c>
      <c r="N870" s="9">
        <v>0</v>
      </c>
      <c r="O870" s="8">
        <v>0</v>
      </c>
      <c r="P870" s="9">
        <v>191.8</v>
      </c>
      <c r="Q870" s="15">
        <v>1</v>
      </c>
      <c r="R870" s="9">
        <v>96</v>
      </c>
      <c r="S870" s="8" t="s">
        <v>37</v>
      </c>
      <c r="T870" s="17">
        <v>96</v>
      </c>
      <c r="U870" s="8" t="s">
        <v>12291</v>
      </c>
      <c r="V870" s="21">
        <v>45439</v>
      </c>
      <c r="W870" s="40"/>
    </row>
    <row r="871" spans="1:24" ht="13.5" thickBot="1">
      <c r="A871" s="8" t="s">
        <v>6963</v>
      </c>
      <c r="B871" s="8" t="s">
        <v>7861</v>
      </c>
      <c r="C871" s="8" t="s">
        <v>9035</v>
      </c>
      <c r="D871" s="8"/>
      <c r="E871" s="8"/>
      <c r="F871" s="8" t="s">
        <v>1567</v>
      </c>
      <c r="G871" s="8"/>
      <c r="H871" s="9">
        <v>18</v>
      </c>
      <c r="I871" s="8"/>
      <c r="J871" s="8" t="s">
        <v>78</v>
      </c>
      <c r="K871" s="17">
        <v>-8</v>
      </c>
      <c r="L871" s="9">
        <v>0</v>
      </c>
      <c r="M871" s="9">
        <v>0</v>
      </c>
      <c r="N871" s="9">
        <v>0</v>
      </c>
      <c r="O871" s="8"/>
      <c r="P871" s="9">
        <v>-8</v>
      </c>
      <c r="Q871" s="15">
        <v>0</v>
      </c>
      <c r="R871" s="9">
        <v>12</v>
      </c>
      <c r="S871" s="8" t="s">
        <v>34</v>
      </c>
      <c r="T871" s="17">
        <v>-8</v>
      </c>
      <c r="U871" s="8" t="s">
        <v>2997</v>
      </c>
      <c r="V871" s="21">
        <v>45443</v>
      </c>
      <c r="W871" s="40"/>
    </row>
    <row r="872" spans="1:24" ht="13.5" thickBot="1">
      <c r="A872" s="8" t="s">
        <v>6963</v>
      </c>
      <c r="B872" s="8" t="s">
        <v>8277</v>
      </c>
      <c r="C872" s="8" t="s">
        <v>5150</v>
      </c>
      <c r="D872" s="8"/>
      <c r="E872" s="8"/>
      <c r="F872" s="8" t="s">
        <v>1741</v>
      </c>
      <c r="G872" s="8">
        <v>324</v>
      </c>
      <c r="H872" s="9">
        <v>19</v>
      </c>
      <c r="I872" s="8"/>
      <c r="J872" s="8" t="s">
        <v>78</v>
      </c>
      <c r="K872" s="17">
        <v>-1.5</v>
      </c>
      <c r="L872" s="9">
        <v>0</v>
      </c>
      <c r="M872" s="9">
        <v>0</v>
      </c>
      <c r="N872" s="9">
        <v>0</v>
      </c>
      <c r="O872" s="8"/>
      <c r="P872" s="9">
        <v>-1.5</v>
      </c>
      <c r="Q872" s="15">
        <v>0</v>
      </c>
      <c r="R872" s="9">
        <v>5</v>
      </c>
      <c r="S872" s="8" t="s">
        <v>34</v>
      </c>
      <c r="T872" s="17">
        <v>-2</v>
      </c>
      <c r="U872" s="8" t="s">
        <v>12292</v>
      </c>
      <c r="V872" s="21">
        <v>45463</v>
      </c>
      <c r="W872" s="40"/>
    </row>
    <row r="873" spans="1:24" ht="26.25" thickBot="1">
      <c r="A873" s="8" t="s">
        <v>6963</v>
      </c>
      <c r="B873" s="8" t="s">
        <v>9220</v>
      </c>
      <c r="C873" s="8" t="s">
        <v>9221</v>
      </c>
      <c r="D873" s="8"/>
      <c r="E873" s="8" t="s">
        <v>510</v>
      </c>
      <c r="F873" s="8" t="s">
        <v>68</v>
      </c>
      <c r="G873" s="8" t="s">
        <v>9222</v>
      </c>
      <c r="H873" s="9" t="s">
        <v>1033</v>
      </c>
      <c r="I873" s="8" t="s">
        <v>75</v>
      </c>
      <c r="J873" s="8" t="s">
        <v>78</v>
      </c>
      <c r="K873" s="17">
        <v>-1</v>
      </c>
      <c r="L873" s="9">
        <v>0</v>
      </c>
      <c r="M873" s="9">
        <v>0</v>
      </c>
      <c r="N873" s="9">
        <v>0</v>
      </c>
      <c r="O873" s="8"/>
      <c r="P873" s="9">
        <v>-1</v>
      </c>
      <c r="Q873" s="15">
        <v>0</v>
      </c>
      <c r="R873" s="9">
        <v>96</v>
      </c>
      <c r="S873" s="8" t="s">
        <v>37</v>
      </c>
      <c r="T873" s="17">
        <v>-1</v>
      </c>
      <c r="U873" s="8" t="s">
        <v>1759</v>
      </c>
      <c r="V873" s="21">
        <v>45497</v>
      </c>
      <c r="W873" s="40"/>
    </row>
    <row r="874" spans="1:24" ht="13.5" thickBot="1">
      <c r="A874" s="8" t="s">
        <v>1722</v>
      </c>
      <c r="B874" s="13" t="s">
        <v>1723</v>
      </c>
      <c r="C874" s="8" t="s">
        <v>1724</v>
      </c>
      <c r="D874" s="8" t="s">
        <v>95</v>
      </c>
      <c r="E874" s="8" t="s">
        <v>1012</v>
      </c>
      <c r="F874" s="8" t="s">
        <v>36</v>
      </c>
      <c r="G874" s="8">
        <v>3101</v>
      </c>
      <c r="H874" s="9"/>
      <c r="I874" s="8"/>
      <c r="J874" s="8" t="s">
        <v>78</v>
      </c>
      <c r="K874" s="17">
        <v>144</v>
      </c>
      <c r="L874" s="9">
        <v>0</v>
      </c>
      <c r="M874" s="9">
        <v>0</v>
      </c>
      <c r="N874" s="9">
        <v>0</v>
      </c>
      <c r="O874" s="8"/>
      <c r="P874" s="9">
        <v>144</v>
      </c>
      <c r="Q874" s="15">
        <v>2</v>
      </c>
      <c r="R874" s="9">
        <v>72</v>
      </c>
      <c r="S874" s="8" t="s">
        <v>37</v>
      </c>
      <c r="T874" s="9">
        <v>0</v>
      </c>
      <c r="U874" s="8" t="s">
        <v>152</v>
      </c>
      <c r="V874" s="21"/>
      <c r="W874" s="40"/>
    </row>
    <row r="875" spans="1:24" ht="13.5" thickBot="1">
      <c r="A875" s="8" t="s">
        <v>1722</v>
      </c>
      <c r="B875" s="13" t="s">
        <v>9036</v>
      </c>
      <c r="C875" s="8" t="s">
        <v>1725</v>
      </c>
      <c r="D875" s="8"/>
      <c r="E875" s="8" t="s">
        <v>503</v>
      </c>
      <c r="F875" s="8" t="s">
        <v>36</v>
      </c>
      <c r="G875" s="8" t="s">
        <v>9037</v>
      </c>
      <c r="H875" s="20">
        <v>5</v>
      </c>
      <c r="I875" s="8"/>
      <c r="J875" s="8" t="s">
        <v>78</v>
      </c>
      <c r="K875" s="17">
        <v>480</v>
      </c>
      <c r="L875" s="9">
        <v>0</v>
      </c>
      <c r="M875" s="9">
        <v>0</v>
      </c>
      <c r="N875" s="9">
        <v>0</v>
      </c>
      <c r="O875" s="8"/>
      <c r="P875" s="9">
        <v>480</v>
      </c>
      <c r="Q875" s="15">
        <v>4</v>
      </c>
      <c r="R875" s="9">
        <v>120</v>
      </c>
      <c r="S875" s="8" t="s">
        <v>37</v>
      </c>
      <c r="T875" s="9">
        <v>0</v>
      </c>
      <c r="U875" s="8" t="s">
        <v>216</v>
      </c>
      <c r="V875" s="21">
        <v>45496</v>
      </c>
      <c r="W875" s="40"/>
      <c r="X875">
        <v>45346</v>
      </c>
    </row>
    <row r="876" spans="1:24" ht="13.5" thickBot="1">
      <c r="A876" s="8" t="s">
        <v>1722</v>
      </c>
      <c r="B876" s="13" t="s">
        <v>1723</v>
      </c>
      <c r="C876" s="8" t="s">
        <v>1726</v>
      </c>
      <c r="D876" s="8"/>
      <c r="E876" s="8" t="s">
        <v>503</v>
      </c>
      <c r="F876" s="8" t="s">
        <v>36</v>
      </c>
      <c r="G876" s="8"/>
      <c r="H876" s="20"/>
      <c r="I876" s="8"/>
      <c r="J876" s="8" t="s">
        <v>78</v>
      </c>
      <c r="K876" s="28">
        <v>720</v>
      </c>
      <c r="L876" s="9">
        <v>0</v>
      </c>
      <c r="M876" s="9">
        <v>0</v>
      </c>
      <c r="N876" s="9">
        <v>0</v>
      </c>
      <c r="O876" s="8"/>
      <c r="P876" s="29">
        <v>720</v>
      </c>
      <c r="Q876" s="15">
        <v>6</v>
      </c>
      <c r="R876" s="9">
        <v>120</v>
      </c>
      <c r="S876" s="8" t="s">
        <v>37</v>
      </c>
      <c r="T876" s="9">
        <v>0</v>
      </c>
      <c r="U876" s="8" t="s">
        <v>161</v>
      </c>
      <c r="V876" s="21"/>
      <c r="W876" s="40"/>
      <c r="X876">
        <v>45346</v>
      </c>
    </row>
    <row r="877" spans="1:24" ht="26.25" thickBot="1">
      <c r="A877" s="8" t="s">
        <v>1722</v>
      </c>
      <c r="B877" s="13" t="s">
        <v>1727</v>
      </c>
      <c r="C877" s="8" t="s">
        <v>1728</v>
      </c>
      <c r="D877" s="8" t="s">
        <v>42</v>
      </c>
      <c r="E877" s="8"/>
      <c r="F877" s="8" t="s">
        <v>36</v>
      </c>
      <c r="G877" s="8"/>
      <c r="H877" s="9">
        <v>1</v>
      </c>
      <c r="I877" s="8" t="s">
        <v>517</v>
      </c>
      <c r="J877" s="8" t="s">
        <v>78</v>
      </c>
      <c r="K877" s="17">
        <v>-12.5</v>
      </c>
      <c r="L877" s="9">
        <v>0</v>
      </c>
      <c r="M877" s="9">
        <v>0</v>
      </c>
      <c r="N877" s="9">
        <v>0</v>
      </c>
      <c r="O877" s="8"/>
      <c r="P877" s="9">
        <v>-12.5</v>
      </c>
      <c r="Q877" s="15">
        <v>0</v>
      </c>
      <c r="R877" s="9">
        <v>16</v>
      </c>
      <c r="S877" s="8" t="s">
        <v>34</v>
      </c>
      <c r="T877" s="9">
        <v>-13</v>
      </c>
      <c r="U877" s="8" t="s">
        <v>12293</v>
      </c>
      <c r="V877" s="21">
        <v>45367</v>
      </c>
      <c r="W877" s="40"/>
    </row>
    <row r="878" spans="1:24" ht="39" thickBot="1">
      <c r="A878" s="8" t="s">
        <v>1722</v>
      </c>
      <c r="B878" s="13" t="s">
        <v>1729</v>
      </c>
      <c r="C878" s="8" t="s">
        <v>1730</v>
      </c>
      <c r="D878" s="8" t="s">
        <v>142</v>
      </c>
      <c r="E878" s="8"/>
      <c r="F878" s="8" t="s">
        <v>36</v>
      </c>
      <c r="G878" s="8"/>
      <c r="H878" s="9">
        <v>2</v>
      </c>
      <c r="I878" s="8" t="s">
        <v>517</v>
      </c>
      <c r="J878" s="8" t="s">
        <v>78</v>
      </c>
      <c r="K878" s="17">
        <v>-14.33333333</v>
      </c>
      <c r="L878" s="9">
        <v>0</v>
      </c>
      <c r="M878" s="9">
        <v>0</v>
      </c>
      <c r="N878" s="9">
        <v>0</v>
      </c>
      <c r="O878" s="8"/>
      <c r="P878" s="9">
        <v>-14.33333333</v>
      </c>
      <c r="Q878" s="15">
        <v>0</v>
      </c>
      <c r="R878" s="9">
        <v>16</v>
      </c>
      <c r="S878" s="8" t="s">
        <v>34</v>
      </c>
      <c r="T878" s="9">
        <v>-14</v>
      </c>
      <c r="U878" s="8" t="s">
        <v>12294</v>
      </c>
      <c r="V878" s="21">
        <v>45367</v>
      </c>
      <c r="W878" s="40"/>
    </row>
    <row r="879" spans="1:24" ht="13.5" thickBot="1">
      <c r="A879" s="8" t="s">
        <v>1722</v>
      </c>
      <c r="B879" s="13" t="s">
        <v>1732</v>
      </c>
      <c r="C879" s="8" t="s">
        <v>1733</v>
      </c>
      <c r="D879" s="8" t="s">
        <v>122</v>
      </c>
      <c r="E879" s="8"/>
      <c r="F879" s="8" t="s">
        <v>36</v>
      </c>
      <c r="G879" s="8"/>
      <c r="H879" s="20">
        <v>3</v>
      </c>
      <c r="I879" s="8" t="s">
        <v>517</v>
      </c>
      <c r="J879" s="8" t="s">
        <v>78</v>
      </c>
      <c r="K879" s="17">
        <v>-8</v>
      </c>
      <c r="L879" s="9">
        <v>0</v>
      </c>
      <c r="M879" s="9">
        <v>0</v>
      </c>
      <c r="N879" s="9">
        <v>0</v>
      </c>
      <c r="O879" s="8"/>
      <c r="P879" s="9">
        <v>-8</v>
      </c>
      <c r="Q879" s="15">
        <v>0</v>
      </c>
      <c r="R879" s="9">
        <v>10</v>
      </c>
      <c r="S879" s="8" t="s">
        <v>34</v>
      </c>
      <c r="T879" s="9">
        <v>-8</v>
      </c>
      <c r="U879" s="8" t="s">
        <v>2997</v>
      </c>
      <c r="V879" s="21">
        <v>45367</v>
      </c>
      <c r="W879" s="21"/>
    </row>
    <row r="880" spans="1:24" ht="26.25" thickBot="1">
      <c r="A880" s="8" t="s">
        <v>1722</v>
      </c>
      <c r="B880" s="13" t="s">
        <v>1734</v>
      </c>
      <c r="C880" s="8" t="s">
        <v>1735</v>
      </c>
      <c r="D880" s="8" t="s">
        <v>95</v>
      </c>
      <c r="E880" s="8"/>
      <c r="F880" s="8" t="s">
        <v>36</v>
      </c>
      <c r="G880" s="8"/>
      <c r="H880" s="20">
        <v>4</v>
      </c>
      <c r="I880" s="8" t="s">
        <v>517</v>
      </c>
      <c r="J880" s="8" t="s">
        <v>78</v>
      </c>
      <c r="K880" s="17">
        <v>0.58333000000000002</v>
      </c>
      <c r="L880" s="9">
        <v>0</v>
      </c>
      <c r="M880" s="9">
        <v>0</v>
      </c>
      <c r="N880" s="9">
        <v>0</v>
      </c>
      <c r="O880" s="8"/>
      <c r="P880" s="9">
        <v>0.58333000000000002</v>
      </c>
      <c r="Q880" s="15">
        <v>0</v>
      </c>
      <c r="R880" s="9">
        <v>6</v>
      </c>
      <c r="S880" s="8" t="s">
        <v>34</v>
      </c>
      <c r="T880" s="9">
        <v>1</v>
      </c>
      <c r="U880" s="8" t="s">
        <v>12295</v>
      </c>
      <c r="V880" s="21">
        <v>45367</v>
      </c>
      <c r="W880" s="21"/>
    </row>
    <row r="881" spans="1:23" ht="90" thickBot="1">
      <c r="A881" s="8" t="s">
        <v>94</v>
      </c>
      <c r="B881" s="13" t="s">
        <v>1736</v>
      </c>
      <c r="C881" s="8" t="s">
        <v>1737</v>
      </c>
      <c r="D881" s="8"/>
      <c r="E881" s="8"/>
      <c r="F881" s="8" t="s">
        <v>1714</v>
      </c>
      <c r="G881" s="8">
        <v>23</v>
      </c>
      <c r="H881" s="20">
        <v>3</v>
      </c>
      <c r="I881" s="8"/>
      <c r="J881" s="8" t="s">
        <v>78</v>
      </c>
      <c r="K881" s="17">
        <v>616</v>
      </c>
      <c r="L881" s="9">
        <v>0</v>
      </c>
      <c r="M881" s="9">
        <v>0</v>
      </c>
      <c r="N881" s="9">
        <v>0</v>
      </c>
      <c r="O881" s="8"/>
      <c r="P881" s="9">
        <v>616</v>
      </c>
      <c r="Q881" s="15">
        <v>20</v>
      </c>
      <c r="R881" s="9">
        <v>30</v>
      </c>
      <c r="S881" s="8" t="s">
        <v>34</v>
      </c>
      <c r="T881" s="9">
        <v>16</v>
      </c>
      <c r="U881" s="8" t="s">
        <v>9508</v>
      </c>
      <c r="V881" s="21">
        <v>45367</v>
      </c>
      <c r="W881" s="21" t="s">
        <v>8220</v>
      </c>
    </row>
    <row r="882" spans="1:23" ht="90" thickBot="1">
      <c r="A882" s="8" t="s">
        <v>94</v>
      </c>
      <c r="B882" s="13" t="s">
        <v>1738</v>
      </c>
      <c r="C882" s="8" t="s">
        <v>1739</v>
      </c>
      <c r="D882" s="8"/>
      <c r="E882" s="8"/>
      <c r="F882" s="8" t="s">
        <v>1714</v>
      </c>
      <c r="G882" s="8">
        <v>24</v>
      </c>
      <c r="H882" s="20">
        <v>4</v>
      </c>
      <c r="I882" s="8"/>
      <c r="J882" s="8" t="s">
        <v>78</v>
      </c>
      <c r="K882" s="17">
        <v>834</v>
      </c>
      <c r="L882" s="9">
        <v>0</v>
      </c>
      <c r="M882" s="9">
        <v>0</v>
      </c>
      <c r="N882" s="9">
        <v>0</v>
      </c>
      <c r="O882" s="8"/>
      <c r="P882" s="9">
        <v>834</v>
      </c>
      <c r="Q882" s="15">
        <v>13</v>
      </c>
      <c r="R882" s="9">
        <v>60</v>
      </c>
      <c r="S882" s="8" t="s">
        <v>34</v>
      </c>
      <c r="T882" s="9">
        <v>54</v>
      </c>
      <c r="U882" s="8" t="s">
        <v>9509</v>
      </c>
      <c r="V882" s="21">
        <v>45367</v>
      </c>
      <c r="W882" s="21" t="s">
        <v>8220</v>
      </c>
    </row>
    <row r="883" spans="1:23" ht="26.25" thickBot="1">
      <c r="A883" s="8" t="s">
        <v>94</v>
      </c>
      <c r="B883" s="13" t="s">
        <v>1747</v>
      </c>
      <c r="C883" s="8" t="s">
        <v>5146</v>
      </c>
      <c r="D883" s="8"/>
      <c r="E883" s="8"/>
      <c r="F883" s="8" t="s">
        <v>36</v>
      </c>
      <c r="G883" s="8">
        <v>1</v>
      </c>
      <c r="H883" s="9">
        <v>5</v>
      </c>
      <c r="I883" s="8"/>
      <c r="J883" s="8" t="s">
        <v>78</v>
      </c>
      <c r="K883" s="17">
        <v>-110</v>
      </c>
      <c r="L883" s="9">
        <v>0</v>
      </c>
      <c r="M883" s="9">
        <v>0</v>
      </c>
      <c r="N883" s="9">
        <v>0</v>
      </c>
      <c r="O883" s="8"/>
      <c r="P883" s="9">
        <v>-110</v>
      </c>
      <c r="Q883" s="15">
        <v>0</v>
      </c>
      <c r="R883" s="9">
        <v>500</v>
      </c>
      <c r="S883" s="8" t="s">
        <v>37</v>
      </c>
      <c r="T883" s="9">
        <v>-110</v>
      </c>
      <c r="U883" s="8" t="s">
        <v>9223</v>
      </c>
      <c r="V883" s="21">
        <v>45415</v>
      </c>
      <c r="W883" s="8"/>
    </row>
    <row r="884" spans="1:23" ht="26.25" thickBot="1">
      <c r="A884" s="8" t="s">
        <v>94</v>
      </c>
      <c r="B884" s="8" t="s">
        <v>6697</v>
      </c>
      <c r="C884" s="8" t="s">
        <v>5155</v>
      </c>
      <c r="D884" s="8"/>
      <c r="E884" s="8"/>
      <c r="F884" s="8" t="s">
        <v>212</v>
      </c>
      <c r="G884" s="9">
        <v>88</v>
      </c>
      <c r="H884" s="9">
        <v>6</v>
      </c>
      <c r="I884" s="8" t="s">
        <v>6698</v>
      </c>
      <c r="J884" s="8" t="s">
        <v>214</v>
      </c>
      <c r="K884" s="17">
        <v>-17</v>
      </c>
      <c r="L884" s="9">
        <v>0</v>
      </c>
      <c r="M884" s="9">
        <v>0</v>
      </c>
      <c r="N884" s="9">
        <v>0</v>
      </c>
      <c r="O884" s="8"/>
      <c r="P884" s="9">
        <v>-17</v>
      </c>
      <c r="Q884" s="15">
        <v>0</v>
      </c>
      <c r="R884" s="9">
        <v>720</v>
      </c>
      <c r="S884" s="8" t="s">
        <v>37</v>
      </c>
      <c r="T884" s="9">
        <v>-17</v>
      </c>
      <c r="U884" s="8" t="s">
        <v>8062</v>
      </c>
      <c r="V884" s="21">
        <v>45415</v>
      </c>
      <c r="W884" s="8"/>
    </row>
    <row r="885" spans="1:23" ht="26.25" thickBot="1">
      <c r="A885" s="8" t="s">
        <v>96</v>
      </c>
      <c r="B885" s="8" t="s">
        <v>1767</v>
      </c>
      <c r="C885" s="8" t="s">
        <v>1768</v>
      </c>
      <c r="D885" s="8"/>
      <c r="E885" s="8"/>
      <c r="F885" s="8" t="s">
        <v>36</v>
      </c>
      <c r="G885" s="8">
        <v>1011</v>
      </c>
      <c r="H885" s="9">
        <v>1</v>
      </c>
      <c r="I885" s="8" t="s">
        <v>1769</v>
      </c>
      <c r="J885" s="8" t="s">
        <v>78</v>
      </c>
      <c r="K885" s="17">
        <v>0</v>
      </c>
      <c r="L885" s="9">
        <v>0</v>
      </c>
      <c r="M885" s="9">
        <v>0</v>
      </c>
      <c r="N885" s="9">
        <v>0</v>
      </c>
      <c r="O885" s="8"/>
      <c r="P885" s="9">
        <v>0</v>
      </c>
      <c r="Q885" s="15">
        <v>0</v>
      </c>
      <c r="R885" s="9">
        <v>1000</v>
      </c>
      <c r="S885" s="8" t="s">
        <v>37</v>
      </c>
      <c r="T885" s="17">
        <v>0</v>
      </c>
      <c r="U885" s="8" t="s">
        <v>39</v>
      </c>
      <c r="V885" s="21">
        <v>45355</v>
      </c>
      <c r="W885" s="8" t="s">
        <v>1770</v>
      </c>
    </row>
    <row r="886" spans="1:23" ht="13.5" thickBot="1">
      <c r="A886" s="8" t="s">
        <v>96</v>
      </c>
      <c r="B886" s="8" t="s">
        <v>8278</v>
      </c>
      <c r="C886" s="8" t="s">
        <v>5276</v>
      </c>
      <c r="D886" s="8"/>
      <c r="E886" s="8"/>
      <c r="F886" s="8" t="s">
        <v>36</v>
      </c>
      <c r="G886" s="8">
        <v>999</v>
      </c>
      <c r="H886" s="9">
        <v>2</v>
      </c>
      <c r="I886" s="8"/>
      <c r="J886" s="8" t="s">
        <v>78</v>
      </c>
      <c r="K886" s="17">
        <v>0</v>
      </c>
      <c r="L886" s="9">
        <v>0</v>
      </c>
      <c r="M886" s="35">
        <v>0</v>
      </c>
      <c r="N886" s="9">
        <v>0</v>
      </c>
      <c r="O886" s="8"/>
      <c r="P886" s="9">
        <v>0</v>
      </c>
      <c r="Q886" s="15">
        <v>0</v>
      </c>
      <c r="R886" s="9">
        <v>240</v>
      </c>
      <c r="S886" s="8" t="s">
        <v>37</v>
      </c>
      <c r="T886" s="17">
        <v>0</v>
      </c>
      <c r="U886" s="8" t="s">
        <v>39</v>
      </c>
      <c r="V886" s="21">
        <v>45464</v>
      </c>
      <c r="W886" s="8"/>
    </row>
    <row r="887" spans="1:23" ht="39" thickBot="1">
      <c r="A887" s="8" t="s">
        <v>97</v>
      </c>
      <c r="B887" s="8" t="s">
        <v>1772</v>
      </c>
      <c r="C887" s="8" t="s">
        <v>1773</v>
      </c>
      <c r="D887" s="8"/>
      <c r="E887" s="8" t="s">
        <v>151</v>
      </c>
      <c r="F887" s="8" t="s">
        <v>36</v>
      </c>
      <c r="G887" s="8" t="s">
        <v>1774</v>
      </c>
      <c r="H887" s="20">
        <v>2</v>
      </c>
      <c r="I887" s="8"/>
      <c r="J887" s="8" t="s">
        <v>78</v>
      </c>
      <c r="K887" s="30">
        <v>97.416666669999998</v>
      </c>
      <c r="L887" s="9">
        <v>0</v>
      </c>
      <c r="M887" s="9">
        <v>0</v>
      </c>
      <c r="N887" s="9">
        <v>0</v>
      </c>
      <c r="O887" s="8"/>
      <c r="P887" s="31">
        <v>97.416666669999998</v>
      </c>
      <c r="Q887" s="15">
        <v>19</v>
      </c>
      <c r="R887" s="9">
        <v>5</v>
      </c>
      <c r="S887" s="8" t="s">
        <v>34</v>
      </c>
      <c r="T887" s="9">
        <v>2</v>
      </c>
      <c r="U887" s="8" t="s">
        <v>12296</v>
      </c>
      <c r="V887" s="21">
        <v>45367</v>
      </c>
      <c r="W887" s="8" t="s">
        <v>9016</v>
      </c>
    </row>
    <row r="888" spans="1:23" ht="39" thickBot="1">
      <c r="A888" s="8" t="s">
        <v>97</v>
      </c>
      <c r="B888" s="8" t="s">
        <v>1771</v>
      </c>
      <c r="C888" s="8" t="s">
        <v>6701</v>
      </c>
      <c r="D888" s="8"/>
      <c r="E888" s="8"/>
      <c r="F888" s="8" t="s">
        <v>36</v>
      </c>
      <c r="G888" s="8" t="s">
        <v>6702</v>
      </c>
      <c r="H888" s="20">
        <v>1</v>
      </c>
      <c r="I888" s="8" t="s">
        <v>6703</v>
      </c>
      <c r="J888" s="8" t="s">
        <v>78</v>
      </c>
      <c r="K888" s="17">
        <v>183.41666670000001</v>
      </c>
      <c r="L888" s="9">
        <v>0</v>
      </c>
      <c r="M888" s="9">
        <v>0</v>
      </c>
      <c r="N888" s="9">
        <v>0</v>
      </c>
      <c r="O888" s="8"/>
      <c r="P888" s="9">
        <v>183.41666670000001</v>
      </c>
      <c r="Q888" s="15">
        <v>11</v>
      </c>
      <c r="R888" s="9">
        <v>16</v>
      </c>
      <c r="S888" s="8" t="s">
        <v>34</v>
      </c>
      <c r="T888" s="9">
        <v>7</v>
      </c>
      <c r="U888" s="8" t="s">
        <v>12297</v>
      </c>
      <c r="V888" s="21">
        <v>45365</v>
      </c>
      <c r="W888" s="40" t="s">
        <v>9016</v>
      </c>
    </row>
    <row r="889" spans="1:23" ht="39" thickBot="1">
      <c r="A889" s="8" t="s">
        <v>97</v>
      </c>
      <c r="B889" s="8" t="s">
        <v>1775</v>
      </c>
      <c r="C889" s="8" t="s">
        <v>1776</v>
      </c>
      <c r="D889" s="8"/>
      <c r="E889" s="8"/>
      <c r="F889" s="8" t="s">
        <v>623</v>
      </c>
      <c r="G889" s="8"/>
      <c r="H889" s="20">
        <v>3</v>
      </c>
      <c r="I889" s="8"/>
      <c r="J889" s="8" t="s">
        <v>78</v>
      </c>
      <c r="K889" s="34">
        <v>3.6666666669999999</v>
      </c>
      <c r="L889" s="9">
        <v>0</v>
      </c>
      <c r="M889" s="9">
        <v>0</v>
      </c>
      <c r="N889" s="9">
        <v>0</v>
      </c>
      <c r="O889" s="8"/>
      <c r="P889" s="35">
        <v>3.6666666669999999</v>
      </c>
      <c r="Q889" s="15">
        <v>0</v>
      </c>
      <c r="R889" s="9">
        <v>12</v>
      </c>
      <c r="S889" s="8" t="s">
        <v>34</v>
      </c>
      <c r="T889" s="9">
        <v>4</v>
      </c>
      <c r="U889" s="8" t="s">
        <v>12298</v>
      </c>
      <c r="V889" s="21">
        <v>45370</v>
      </c>
      <c r="W889" s="40" t="s">
        <v>9016</v>
      </c>
    </row>
    <row r="890" spans="1:23" ht="26.25" thickBot="1">
      <c r="A890" s="8" t="s">
        <v>97</v>
      </c>
      <c r="B890" s="8" t="s">
        <v>7682</v>
      </c>
      <c r="C890" s="8" t="s">
        <v>8063</v>
      </c>
      <c r="D890" s="8"/>
      <c r="E890" s="8" t="s">
        <v>1979</v>
      </c>
      <c r="F890" s="8" t="s">
        <v>623</v>
      </c>
      <c r="G890" s="8" t="s">
        <v>6704</v>
      </c>
      <c r="H890" s="20">
        <v>4</v>
      </c>
      <c r="I890" s="8" t="s">
        <v>6705</v>
      </c>
      <c r="J890" s="8" t="s">
        <v>78</v>
      </c>
      <c r="K890" s="17">
        <v>-419</v>
      </c>
      <c r="L890" s="9">
        <v>0</v>
      </c>
      <c r="M890" s="9">
        <v>0</v>
      </c>
      <c r="N890" s="9">
        <v>0</v>
      </c>
      <c r="O890" s="8"/>
      <c r="P890" s="9">
        <v>-419</v>
      </c>
      <c r="Q890" s="15">
        <v>-2</v>
      </c>
      <c r="R890" s="9">
        <v>192</v>
      </c>
      <c r="S890" s="8" t="s">
        <v>37</v>
      </c>
      <c r="T890" s="9">
        <v>-35</v>
      </c>
      <c r="U890" s="8" t="s">
        <v>12299</v>
      </c>
      <c r="V890" s="21" t="s">
        <v>12300</v>
      </c>
      <c r="W890" s="40"/>
    </row>
    <row r="891" spans="1:23" ht="26.25" thickBot="1">
      <c r="A891" s="8" t="s">
        <v>97</v>
      </c>
      <c r="B891" s="8" t="s">
        <v>8019</v>
      </c>
      <c r="C891" s="8" t="s">
        <v>5181</v>
      </c>
      <c r="D891" s="8"/>
      <c r="E891" s="8" t="s">
        <v>98</v>
      </c>
      <c r="F891" s="8" t="s">
        <v>68</v>
      </c>
      <c r="G891" s="8" t="s">
        <v>8020</v>
      </c>
      <c r="H891" s="9">
        <v>5</v>
      </c>
      <c r="I891" s="8"/>
      <c r="J891" s="8" t="s">
        <v>78</v>
      </c>
      <c r="K891" s="17">
        <v>0</v>
      </c>
      <c r="L891" s="9">
        <v>0</v>
      </c>
      <c r="M891" s="9">
        <v>0</v>
      </c>
      <c r="N891" s="9">
        <v>0</v>
      </c>
      <c r="O891" s="8"/>
      <c r="P891" s="9">
        <v>0</v>
      </c>
      <c r="Q891" s="15">
        <v>0</v>
      </c>
      <c r="R891" s="9">
        <v>48</v>
      </c>
      <c r="S891" s="8" t="s">
        <v>37</v>
      </c>
      <c r="T891" s="17">
        <v>0</v>
      </c>
      <c r="U891" s="8" t="s">
        <v>39</v>
      </c>
      <c r="V891" s="21">
        <v>45450</v>
      </c>
      <c r="W891" s="40"/>
    </row>
    <row r="892" spans="1:23" ht="13.5" thickBot="1">
      <c r="A892" s="8" t="s">
        <v>97</v>
      </c>
      <c r="B892" s="8" t="s">
        <v>8028</v>
      </c>
      <c r="C892" s="8" t="s">
        <v>8029</v>
      </c>
      <c r="D892" s="8"/>
      <c r="E892" s="8" t="s">
        <v>99</v>
      </c>
      <c r="F892" s="8" t="s">
        <v>68</v>
      </c>
      <c r="G892" s="8" t="s">
        <v>8030</v>
      </c>
      <c r="H892" s="9">
        <v>6</v>
      </c>
      <c r="I892" s="8"/>
      <c r="J892" s="8" t="s">
        <v>78</v>
      </c>
      <c r="K892" s="17">
        <v>0</v>
      </c>
      <c r="L892" s="9">
        <v>0</v>
      </c>
      <c r="M892" s="35">
        <v>0</v>
      </c>
      <c r="N892" s="9">
        <v>0</v>
      </c>
      <c r="O892" s="8"/>
      <c r="P892" s="9">
        <v>0</v>
      </c>
      <c r="Q892" s="15">
        <v>0</v>
      </c>
      <c r="R892" s="9">
        <v>48</v>
      </c>
      <c r="S892" s="8" t="s">
        <v>71</v>
      </c>
      <c r="T892" s="17">
        <v>0</v>
      </c>
      <c r="U892" s="8" t="s">
        <v>137</v>
      </c>
      <c r="V892" s="21">
        <v>45450</v>
      </c>
      <c r="W892" s="8"/>
    </row>
    <row r="893" spans="1:23" ht="13.5" thickBot="1">
      <c r="A893" s="8" t="s">
        <v>97</v>
      </c>
      <c r="B893" s="8" t="s">
        <v>8816</v>
      </c>
      <c r="C893" s="8" t="s">
        <v>8817</v>
      </c>
      <c r="D893" s="8"/>
      <c r="E893" s="8" t="s">
        <v>98</v>
      </c>
      <c r="F893" s="8" t="s">
        <v>38</v>
      </c>
      <c r="G893" s="9"/>
      <c r="H893" s="8">
        <v>7</v>
      </c>
      <c r="I893" s="8" t="s">
        <v>7687</v>
      </c>
      <c r="J893" s="8" t="s">
        <v>78</v>
      </c>
      <c r="K893" s="17">
        <v>1440</v>
      </c>
      <c r="L893" s="9">
        <v>0</v>
      </c>
      <c r="M893" s="9">
        <v>0</v>
      </c>
      <c r="N893" s="9">
        <v>0</v>
      </c>
      <c r="O893" s="8"/>
      <c r="P893" s="9">
        <v>1440</v>
      </c>
      <c r="Q893" s="15">
        <v>20</v>
      </c>
      <c r="R893" s="9">
        <v>72</v>
      </c>
      <c r="S893" s="8" t="s">
        <v>37</v>
      </c>
      <c r="T893" s="9">
        <v>0</v>
      </c>
      <c r="U893" s="18" t="s">
        <v>8818</v>
      </c>
      <c r="V893" s="40">
        <v>45355</v>
      </c>
      <c r="W893" s="40"/>
    </row>
    <row r="894" spans="1:23" ht="13.5" thickBot="1">
      <c r="A894" s="8" t="s">
        <v>97</v>
      </c>
      <c r="B894" s="8" t="s">
        <v>8819</v>
      </c>
      <c r="C894" s="8" t="s">
        <v>8820</v>
      </c>
      <c r="D894" s="8"/>
      <c r="E894" s="8" t="s">
        <v>98</v>
      </c>
      <c r="F894" s="8" t="s">
        <v>38</v>
      </c>
      <c r="G894" s="8"/>
      <c r="H894" s="8">
        <v>8</v>
      </c>
      <c r="I894" s="8" t="s">
        <v>7687</v>
      </c>
      <c r="J894" s="8" t="s">
        <v>78</v>
      </c>
      <c r="K894" s="17">
        <v>168</v>
      </c>
      <c r="L894" s="9">
        <v>0</v>
      </c>
      <c r="M894" s="9">
        <v>0</v>
      </c>
      <c r="N894" s="9">
        <v>0</v>
      </c>
      <c r="O894" s="8"/>
      <c r="P894" s="9">
        <v>168</v>
      </c>
      <c r="Q894" s="15">
        <v>2</v>
      </c>
      <c r="R894" s="9">
        <v>72</v>
      </c>
      <c r="S894" s="8" t="s">
        <v>37</v>
      </c>
      <c r="T894" s="9">
        <v>24</v>
      </c>
      <c r="U894" s="18" t="s">
        <v>7057</v>
      </c>
      <c r="V894" s="40">
        <v>45355</v>
      </c>
      <c r="W894" s="40"/>
    </row>
    <row r="895" spans="1:23" ht="13.5" thickBot="1">
      <c r="A895" s="8" t="s">
        <v>1777</v>
      </c>
      <c r="B895" s="8" t="s">
        <v>9038</v>
      </c>
      <c r="C895" s="8" t="s">
        <v>1778</v>
      </c>
      <c r="D895" s="8" t="s">
        <v>42</v>
      </c>
      <c r="E895" s="8" t="s">
        <v>1779</v>
      </c>
      <c r="F895" s="8" t="s">
        <v>36</v>
      </c>
      <c r="G895" s="8" t="s">
        <v>1780</v>
      </c>
      <c r="H895" s="8">
        <v>1</v>
      </c>
      <c r="I895" s="8"/>
      <c r="J895" s="8" t="s">
        <v>78</v>
      </c>
      <c r="K895" s="17">
        <v>520</v>
      </c>
      <c r="L895" s="9">
        <v>0</v>
      </c>
      <c r="M895" s="9">
        <v>0</v>
      </c>
      <c r="N895" s="9">
        <v>0</v>
      </c>
      <c r="O895" s="8"/>
      <c r="P895" s="9">
        <v>520</v>
      </c>
      <c r="Q895" s="15">
        <v>2</v>
      </c>
      <c r="R895" s="9">
        <v>192</v>
      </c>
      <c r="S895" s="8" t="s">
        <v>37</v>
      </c>
      <c r="T895" s="9">
        <v>136</v>
      </c>
      <c r="U895" s="18" t="s">
        <v>11038</v>
      </c>
      <c r="V895" s="40">
        <v>45355</v>
      </c>
      <c r="W895" s="40"/>
    </row>
    <row r="896" spans="1:23" ht="13.5" thickBot="1">
      <c r="A896" s="8" t="s">
        <v>100</v>
      </c>
      <c r="B896" s="13"/>
      <c r="C896" s="8" t="s">
        <v>1781</v>
      </c>
      <c r="D896" s="8"/>
      <c r="E896" s="8"/>
      <c r="F896" s="8"/>
      <c r="G896" s="8"/>
      <c r="H896" s="9">
        <v>1</v>
      </c>
      <c r="I896" s="8"/>
      <c r="J896" s="8" t="s">
        <v>78</v>
      </c>
      <c r="K896" s="17">
        <v>1680</v>
      </c>
      <c r="L896" s="9">
        <v>0</v>
      </c>
      <c r="M896" s="9">
        <v>0</v>
      </c>
      <c r="N896" s="9">
        <v>0</v>
      </c>
      <c r="O896" s="8"/>
      <c r="P896" s="9">
        <v>1680</v>
      </c>
      <c r="Q896" s="15">
        <v>42</v>
      </c>
      <c r="R896" s="9">
        <v>40</v>
      </c>
      <c r="S896" s="8" t="s">
        <v>34</v>
      </c>
      <c r="T896" s="17">
        <v>0</v>
      </c>
      <c r="U896" s="8" t="s">
        <v>1782</v>
      </c>
      <c r="V896" s="21"/>
      <c r="W896" s="40"/>
    </row>
    <row r="897" spans="1:24" ht="13.5" thickBot="1">
      <c r="A897" s="8" t="s">
        <v>100</v>
      </c>
      <c r="B897" s="13"/>
      <c r="C897" s="8" t="s">
        <v>1784</v>
      </c>
      <c r="D897" s="8"/>
      <c r="E897" s="8"/>
      <c r="F897" s="8"/>
      <c r="G897" s="8"/>
      <c r="H897" s="9"/>
      <c r="I897" s="8"/>
      <c r="J897" s="8" t="s">
        <v>78</v>
      </c>
      <c r="K897" s="17">
        <v>400</v>
      </c>
      <c r="L897" s="9">
        <v>0</v>
      </c>
      <c r="M897" s="9">
        <v>0</v>
      </c>
      <c r="N897" s="9">
        <v>0</v>
      </c>
      <c r="O897" s="8"/>
      <c r="P897" s="9">
        <v>400</v>
      </c>
      <c r="Q897" s="15">
        <v>1</v>
      </c>
      <c r="R897" s="9">
        <v>400</v>
      </c>
      <c r="S897" s="8" t="s">
        <v>37</v>
      </c>
      <c r="T897" s="17">
        <v>0</v>
      </c>
      <c r="U897" s="8" t="s">
        <v>102</v>
      </c>
      <c r="V897" s="21"/>
      <c r="W897" s="40"/>
      <c r="X897">
        <v>45346</v>
      </c>
    </row>
    <row r="898" spans="1:24" ht="13.5" thickBot="1">
      <c r="A898" s="8" t="s">
        <v>100</v>
      </c>
      <c r="B898" s="13" t="s">
        <v>10632</v>
      </c>
      <c r="C898" s="8" t="s">
        <v>10633</v>
      </c>
      <c r="D898" s="8"/>
      <c r="E898" s="8"/>
      <c r="F898" s="8" t="s">
        <v>38</v>
      </c>
      <c r="G898" s="8">
        <v>918</v>
      </c>
      <c r="H898" s="9">
        <v>2</v>
      </c>
      <c r="I898" s="8" t="s">
        <v>7687</v>
      </c>
      <c r="J898" s="8" t="s">
        <v>78</v>
      </c>
      <c r="K898" s="17">
        <v>-3</v>
      </c>
      <c r="L898" s="9">
        <v>0</v>
      </c>
      <c r="M898" s="9">
        <v>0</v>
      </c>
      <c r="N898" s="9">
        <v>0</v>
      </c>
      <c r="O898" s="8"/>
      <c r="P898" s="9">
        <v>-3</v>
      </c>
      <c r="Q898" s="15">
        <v>0</v>
      </c>
      <c r="R898" s="9" t="s">
        <v>62</v>
      </c>
      <c r="S898" s="8" t="s">
        <v>34</v>
      </c>
      <c r="T898" s="17">
        <v>-3</v>
      </c>
      <c r="U898" s="8" t="s">
        <v>65</v>
      </c>
      <c r="V898" s="21">
        <v>45511</v>
      </c>
      <c r="W898" s="40"/>
    </row>
    <row r="899" spans="1:24" ht="51.75" thickBot="1">
      <c r="A899" s="8" t="s">
        <v>100</v>
      </c>
      <c r="B899" s="13" t="s">
        <v>9224</v>
      </c>
      <c r="C899" s="8" t="s">
        <v>9225</v>
      </c>
      <c r="D899" s="8"/>
      <c r="E899" s="8"/>
      <c r="F899" s="8" t="s">
        <v>36</v>
      </c>
      <c r="G899" s="8" t="s">
        <v>9226</v>
      </c>
      <c r="H899" s="9">
        <v>3</v>
      </c>
      <c r="I899" s="8" t="s">
        <v>9227</v>
      </c>
      <c r="J899" s="8" t="s">
        <v>78</v>
      </c>
      <c r="K899" s="17">
        <v>93</v>
      </c>
      <c r="L899" s="9">
        <v>0</v>
      </c>
      <c r="M899" s="9">
        <v>0</v>
      </c>
      <c r="N899" s="9">
        <v>0</v>
      </c>
      <c r="O899" s="8"/>
      <c r="P899" s="9">
        <v>93</v>
      </c>
      <c r="Q899" s="15">
        <v>4</v>
      </c>
      <c r="R899" s="9">
        <v>20</v>
      </c>
      <c r="S899" s="8" t="s">
        <v>34</v>
      </c>
      <c r="T899" s="9">
        <v>13</v>
      </c>
      <c r="U899" s="8" t="s">
        <v>10862</v>
      </c>
      <c r="V899" s="21">
        <v>45497</v>
      </c>
      <c r="W899" s="8"/>
    </row>
    <row r="900" spans="1:24" ht="13.5" thickBot="1">
      <c r="A900" s="8" t="s">
        <v>100</v>
      </c>
      <c r="B900" s="13" t="s">
        <v>1785</v>
      </c>
      <c r="C900" s="8" t="s">
        <v>1786</v>
      </c>
      <c r="D900" s="8"/>
      <c r="E900" s="8"/>
      <c r="F900" s="8" t="s">
        <v>406</v>
      </c>
      <c r="G900" s="8" t="s">
        <v>1787</v>
      </c>
      <c r="H900" s="9">
        <v>4</v>
      </c>
      <c r="I900" s="8"/>
      <c r="J900" s="8" t="s">
        <v>78</v>
      </c>
      <c r="K900" s="24">
        <v>92</v>
      </c>
      <c r="L900" s="9">
        <v>0</v>
      </c>
      <c r="M900" s="9">
        <v>0</v>
      </c>
      <c r="N900" s="9">
        <v>0</v>
      </c>
      <c r="O900" s="8"/>
      <c r="P900" s="9">
        <v>92</v>
      </c>
      <c r="Q900" s="15">
        <v>1</v>
      </c>
      <c r="R900" s="9">
        <v>60</v>
      </c>
      <c r="S900" s="8" t="s">
        <v>34</v>
      </c>
      <c r="T900" s="9">
        <v>32</v>
      </c>
      <c r="U900" s="8" t="s">
        <v>8852</v>
      </c>
      <c r="V900" s="21"/>
      <c r="W900" s="18" t="s">
        <v>8220</v>
      </c>
      <c r="X900">
        <v>45346</v>
      </c>
    </row>
    <row r="901" spans="1:24" ht="26.25" thickBot="1">
      <c r="A901" s="8" t="s">
        <v>100</v>
      </c>
      <c r="B901" s="13" t="s">
        <v>1788</v>
      </c>
      <c r="C901" s="8" t="s">
        <v>1789</v>
      </c>
      <c r="D901" s="8"/>
      <c r="E901" s="8"/>
      <c r="F901" s="8" t="s">
        <v>117</v>
      </c>
      <c r="G901" s="8" t="s">
        <v>1790</v>
      </c>
      <c r="H901" s="9">
        <v>5</v>
      </c>
      <c r="I901" s="8"/>
      <c r="J901" s="8" t="s">
        <v>78</v>
      </c>
      <c r="K901" s="24">
        <v>0</v>
      </c>
      <c r="L901" s="9">
        <v>0</v>
      </c>
      <c r="M901" s="9">
        <v>0</v>
      </c>
      <c r="N901" s="9">
        <v>0</v>
      </c>
      <c r="O901" s="8"/>
      <c r="P901" s="9">
        <v>0</v>
      </c>
      <c r="Q901" s="15">
        <v>0</v>
      </c>
      <c r="R901" s="9">
        <v>60</v>
      </c>
      <c r="S901" s="8" t="s">
        <v>34</v>
      </c>
      <c r="T901" s="9">
        <v>0</v>
      </c>
      <c r="U901" s="8" t="s">
        <v>45</v>
      </c>
      <c r="V901" s="21"/>
      <c r="W901" s="18" t="s">
        <v>8220</v>
      </c>
      <c r="X901">
        <v>45346</v>
      </c>
    </row>
    <row r="902" spans="1:24" ht="13.5" thickBot="1">
      <c r="A902" s="8" t="s">
        <v>100</v>
      </c>
      <c r="B902" s="8" t="s">
        <v>7683</v>
      </c>
      <c r="C902" s="8" t="s">
        <v>7684</v>
      </c>
      <c r="D902" s="8" t="s">
        <v>7685</v>
      </c>
      <c r="E902" s="8"/>
      <c r="F902" s="8" t="s">
        <v>38</v>
      </c>
      <c r="G902" s="8" t="s">
        <v>7686</v>
      </c>
      <c r="H902" s="9">
        <v>6</v>
      </c>
      <c r="I902" s="8" t="s">
        <v>7687</v>
      </c>
      <c r="J902" s="8" t="s">
        <v>78</v>
      </c>
      <c r="K902" s="17">
        <v>35</v>
      </c>
      <c r="L902" s="9">
        <v>0</v>
      </c>
      <c r="M902" s="9">
        <v>0</v>
      </c>
      <c r="N902" s="9">
        <v>0</v>
      </c>
      <c r="O902" s="8"/>
      <c r="P902" s="9">
        <v>35</v>
      </c>
      <c r="Q902" s="15">
        <v>1</v>
      </c>
      <c r="R902" s="9">
        <v>20</v>
      </c>
      <c r="S902" s="8" t="s">
        <v>34</v>
      </c>
      <c r="T902" s="17">
        <v>-19</v>
      </c>
      <c r="U902" s="8" t="s">
        <v>8821</v>
      </c>
      <c r="V902" s="21">
        <v>45439</v>
      </c>
      <c r="W902" s="8">
        <v>45378</v>
      </c>
    </row>
    <row r="903" spans="1:24" ht="102.75" thickBot="1">
      <c r="A903" s="8" t="s">
        <v>100</v>
      </c>
      <c r="B903" s="8" t="s">
        <v>1792</v>
      </c>
      <c r="C903" s="8" t="s">
        <v>1793</v>
      </c>
      <c r="D903" s="8"/>
      <c r="E903" s="8"/>
      <c r="F903" s="8" t="s">
        <v>1794</v>
      </c>
      <c r="G903" s="8"/>
      <c r="H903" s="9">
        <v>7</v>
      </c>
      <c r="I903" s="8"/>
      <c r="J903" s="8" t="s">
        <v>78</v>
      </c>
      <c r="K903" s="17">
        <v>476</v>
      </c>
      <c r="L903" s="9">
        <v>0</v>
      </c>
      <c r="M903" s="9">
        <v>0</v>
      </c>
      <c r="N903" s="9">
        <v>0</v>
      </c>
      <c r="O903" s="8"/>
      <c r="P903" s="9">
        <v>476</v>
      </c>
      <c r="Q903" s="15">
        <v>3</v>
      </c>
      <c r="R903" s="9">
        <v>120</v>
      </c>
      <c r="S903" s="8" t="s">
        <v>34</v>
      </c>
      <c r="T903" s="17">
        <v>116</v>
      </c>
      <c r="U903" s="8" t="s">
        <v>12301</v>
      </c>
      <c r="V903" s="21"/>
      <c r="W903" s="8" t="s">
        <v>8279</v>
      </c>
    </row>
    <row r="904" spans="1:24" ht="90" thickBot="1">
      <c r="A904" s="8" t="s">
        <v>100</v>
      </c>
      <c r="B904" s="13" t="s">
        <v>1795</v>
      </c>
      <c r="C904" s="8" t="s">
        <v>1796</v>
      </c>
      <c r="D904" s="8" t="s">
        <v>122</v>
      </c>
      <c r="E904" s="8"/>
      <c r="F904" s="8" t="s">
        <v>1794</v>
      </c>
      <c r="G904" s="9"/>
      <c r="H904" s="20">
        <v>8</v>
      </c>
      <c r="I904" s="8"/>
      <c r="J904" s="8" t="s">
        <v>78</v>
      </c>
      <c r="K904" s="17">
        <v>444</v>
      </c>
      <c r="L904" s="9">
        <v>0</v>
      </c>
      <c r="M904" s="9">
        <v>0</v>
      </c>
      <c r="N904" s="9">
        <v>0</v>
      </c>
      <c r="O904" s="8"/>
      <c r="P904" s="9">
        <v>444</v>
      </c>
      <c r="Q904" s="15">
        <v>7</v>
      </c>
      <c r="R904" s="9">
        <v>60</v>
      </c>
      <c r="S904" s="8" t="s">
        <v>34</v>
      </c>
      <c r="T904" s="9">
        <v>24</v>
      </c>
      <c r="U904" s="8" t="s">
        <v>12302</v>
      </c>
      <c r="V904" s="21">
        <v>45358</v>
      </c>
      <c r="W904" s="9" t="s">
        <v>8220</v>
      </c>
    </row>
    <row r="905" spans="1:24" ht="13.5" thickBot="1">
      <c r="A905" s="8" t="s">
        <v>100</v>
      </c>
      <c r="B905" s="8" t="s">
        <v>9039</v>
      </c>
      <c r="C905" s="8" t="s">
        <v>1783</v>
      </c>
      <c r="D905" s="8"/>
      <c r="E905" s="8"/>
      <c r="F905" s="8" t="s">
        <v>55</v>
      </c>
      <c r="G905" s="9" t="s">
        <v>9040</v>
      </c>
      <c r="H905" s="9">
        <v>13</v>
      </c>
      <c r="I905" s="8"/>
      <c r="J905" s="8" t="s">
        <v>78</v>
      </c>
      <c r="K905" s="17">
        <v>-3</v>
      </c>
      <c r="L905" s="9">
        <v>0</v>
      </c>
      <c r="M905" s="9">
        <v>0</v>
      </c>
      <c r="N905" s="9">
        <v>0</v>
      </c>
      <c r="O905" s="8"/>
      <c r="P905" s="9">
        <v>-3</v>
      </c>
      <c r="Q905" s="15">
        <v>0</v>
      </c>
      <c r="R905" s="9">
        <v>240</v>
      </c>
      <c r="S905" s="8" t="s">
        <v>37</v>
      </c>
      <c r="T905" s="9">
        <v>-3</v>
      </c>
      <c r="U905" s="8" t="s">
        <v>3127</v>
      </c>
      <c r="V905" s="21">
        <v>45495</v>
      </c>
      <c r="W905" s="8"/>
      <c r="X905" t="e">
        <v>#N/A</v>
      </c>
    </row>
    <row r="906" spans="1:24" ht="90" thickBot="1">
      <c r="A906" s="8" t="s">
        <v>100</v>
      </c>
      <c r="B906" s="13" t="s">
        <v>6976</v>
      </c>
      <c r="C906" s="18" t="s">
        <v>6977</v>
      </c>
      <c r="D906" s="8"/>
      <c r="E906" s="8" t="s">
        <v>133</v>
      </c>
      <c r="F906" s="8" t="s">
        <v>36</v>
      </c>
      <c r="G906" s="8" t="s">
        <v>1791</v>
      </c>
      <c r="H906" s="9">
        <v>14</v>
      </c>
      <c r="I906" s="8" t="s">
        <v>118</v>
      </c>
      <c r="J906" s="8" t="s">
        <v>78</v>
      </c>
      <c r="K906" s="30">
        <v>0</v>
      </c>
      <c r="L906" s="9">
        <v>0</v>
      </c>
      <c r="M906" s="9">
        <v>0</v>
      </c>
      <c r="N906" s="9">
        <v>0</v>
      </c>
      <c r="O906" s="8"/>
      <c r="P906" s="31">
        <v>0</v>
      </c>
      <c r="Q906" s="15">
        <v>0</v>
      </c>
      <c r="R906" s="9">
        <v>60</v>
      </c>
      <c r="S906" s="8" t="s">
        <v>34</v>
      </c>
      <c r="T906" s="9">
        <v>0</v>
      </c>
      <c r="U906" s="8" t="s">
        <v>45</v>
      </c>
      <c r="V906" s="21"/>
      <c r="W906" s="8" t="s">
        <v>8220</v>
      </c>
      <c r="X906" t="e">
        <v>#N/A</v>
      </c>
    </row>
    <row r="907" spans="1:24" ht="13.5" thickBot="1">
      <c r="A907" s="8" t="s">
        <v>100</v>
      </c>
      <c r="B907" s="13" t="s">
        <v>12303</v>
      </c>
      <c r="C907" s="8" t="s">
        <v>11998</v>
      </c>
      <c r="D907" s="8"/>
      <c r="E907" s="8"/>
      <c r="F907" s="8" t="s">
        <v>126</v>
      </c>
      <c r="G907" s="8">
        <v>406</v>
      </c>
      <c r="H907" s="9">
        <v>10</v>
      </c>
      <c r="I907" s="8"/>
      <c r="J907" s="8" t="s">
        <v>78</v>
      </c>
      <c r="K907" s="17">
        <v>-4</v>
      </c>
      <c r="L907" s="9">
        <v>0</v>
      </c>
      <c r="M907" s="9">
        <v>0</v>
      </c>
      <c r="N907" s="9">
        <v>0</v>
      </c>
      <c r="O907" s="8"/>
      <c r="P907" s="9">
        <v>-4</v>
      </c>
      <c r="Q907" s="15">
        <v>0</v>
      </c>
      <c r="R907" s="9" t="s">
        <v>62</v>
      </c>
      <c r="S907" s="8" t="s">
        <v>34</v>
      </c>
      <c r="T907" s="9">
        <v>-4</v>
      </c>
      <c r="U907" s="8" t="s">
        <v>1486</v>
      </c>
      <c r="V907" s="21">
        <v>45532</v>
      </c>
      <c r="W907" s="8"/>
    </row>
    <row r="908" spans="1:24" ht="13.5" thickBot="1">
      <c r="A908" s="8" t="s">
        <v>1797</v>
      </c>
      <c r="B908" s="13" t="s">
        <v>1798</v>
      </c>
      <c r="C908" s="44" t="s">
        <v>1799</v>
      </c>
      <c r="D908" s="42"/>
      <c r="E908" s="8"/>
      <c r="F908" s="8" t="s">
        <v>36</v>
      </c>
      <c r="G908" s="8">
        <v>1273</v>
      </c>
      <c r="H908" s="9">
        <v>1</v>
      </c>
      <c r="I908" s="8"/>
      <c r="J908" s="8" t="s">
        <v>78</v>
      </c>
      <c r="K908" s="17">
        <v>300</v>
      </c>
      <c r="L908" s="9">
        <v>0</v>
      </c>
      <c r="M908" s="9">
        <v>0</v>
      </c>
      <c r="N908" s="9">
        <v>0</v>
      </c>
      <c r="O908" s="8"/>
      <c r="P908" s="9">
        <v>300</v>
      </c>
      <c r="Q908" s="15">
        <v>1</v>
      </c>
      <c r="R908" s="9">
        <v>300</v>
      </c>
      <c r="S908" s="8" t="s">
        <v>37</v>
      </c>
      <c r="T908" s="9">
        <v>0</v>
      </c>
      <c r="U908" s="8" t="s">
        <v>102</v>
      </c>
      <c r="V908" s="21"/>
      <c r="W908" s="8"/>
    </row>
    <row r="909" spans="1:24" ht="13.5" thickBot="1">
      <c r="A909" s="8" t="s">
        <v>1797</v>
      </c>
      <c r="B909" s="8" t="s">
        <v>1800</v>
      </c>
      <c r="C909" s="18" t="s">
        <v>1801</v>
      </c>
      <c r="D909" s="8"/>
      <c r="E909" s="8"/>
      <c r="F909" s="8" t="s">
        <v>36</v>
      </c>
      <c r="G909" s="8">
        <v>1277</v>
      </c>
      <c r="H909" s="9">
        <v>2</v>
      </c>
      <c r="I909" s="8"/>
      <c r="J909" s="8" t="s">
        <v>78</v>
      </c>
      <c r="K909" s="17">
        <v>600</v>
      </c>
      <c r="L909" s="9">
        <v>0</v>
      </c>
      <c r="M909" s="9">
        <v>0</v>
      </c>
      <c r="N909" s="9">
        <v>0</v>
      </c>
      <c r="O909" s="8"/>
      <c r="P909" s="9">
        <v>600</v>
      </c>
      <c r="Q909" s="15">
        <v>2</v>
      </c>
      <c r="R909" s="9">
        <v>300</v>
      </c>
      <c r="S909" s="8" t="s">
        <v>37</v>
      </c>
      <c r="T909" s="17">
        <v>0</v>
      </c>
      <c r="U909" s="8" t="s">
        <v>152</v>
      </c>
      <c r="V909" s="21"/>
      <c r="W909" s="8"/>
    </row>
    <row r="910" spans="1:24" ht="13.5" thickBot="1">
      <c r="A910" s="8" t="s">
        <v>1797</v>
      </c>
      <c r="B910" s="8" t="s">
        <v>1802</v>
      </c>
      <c r="C910" s="8" t="s">
        <v>1803</v>
      </c>
      <c r="D910" s="8"/>
      <c r="E910" s="8"/>
      <c r="F910" s="8" t="s">
        <v>36</v>
      </c>
      <c r="G910" s="8">
        <v>1047</v>
      </c>
      <c r="H910" s="9">
        <v>3</v>
      </c>
      <c r="I910" s="8"/>
      <c r="J910" s="8" t="s">
        <v>78</v>
      </c>
      <c r="K910" s="17">
        <v>0</v>
      </c>
      <c r="L910" s="9">
        <v>0</v>
      </c>
      <c r="M910" s="9">
        <v>0</v>
      </c>
      <c r="N910" s="9">
        <v>0</v>
      </c>
      <c r="O910" s="8"/>
      <c r="P910" s="9">
        <v>0</v>
      </c>
      <c r="Q910" s="15" t="e">
        <v>#DIV/0!</v>
      </c>
      <c r="R910" s="9">
        <v>0</v>
      </c>
      <c r="S910" s="8"/>
      <c r="T910" s="9" t="e">
        <v>#DIV/0!</v>
      </c>
      <c r="U910" s="8" t="e">
        <v>#DIV/0!</v>
      </c>
      <c r="V910" s="21"/>
      <c r="W910" s="8"/>
    </row>
    <row r="911" spans="1:24" ht="26.25" thickBot="1">
      <c r="A911" s="8" t="s">
        <v>1797</v>
      </c>
      <c r="B911" s="8" t="s">
        <v>6870</v>
      </c>
      <c r="C911" s="44" t="s">
        <v>6871</v>
      </c>
      <c r="D911" s="42"/>
      <c r="E911" s="8"/>
      <c r="F911" s="8" t="s">
        <v>36</v>
      </c>
      <c r="G911" s="8" t="s">
        <v>6872</v>
      </c>
      <c r="H911" s="9">
        <v>4</v>
      </c>
      <c r="I911" s="8"/>
      <c r="J911" s="8" t="s">
        <v>78</v>
      </c>
      <c r="K911" s="17">
        <v>412</v>
      </c>
      <c r="L911" s="9">
        <v>0</v>
      </c>
      <c r="M911" s="9">
        <v>0</v>
      </c>
      <c r="N911" s="9">
        <v>0</v>
      </c>
      <c r="O911" s="8"/>
      <c r="P911" s="9">
        <v>412</v>
      </c>
      <c r="Q911" s="15">
        <v>1</v>
      </c>
      <c r="R911" s="9">
        <v>384</v>
      </c>
      <c r="S911" s="8" t="s">
        <v>37</v>
      </c>
      <c r="T911" s="9">
        <v>28</v>
      </c>
      <c r="U911" s="8" t="s">
        <v>8280</v>
      </c>
      <c r="V911" s="21">
        <v>45419</v>
      </c>
      <c r="W911" s="8"/>
    </row>
    <row r="912" spans="1:24" ht="13.5" thickBot="1">
      <c r="A912" s="8" t="s">
        <v>1797</v>
      </c>
      <c r="B912" s="8" t="s">
        <v>7212</v>
      </c>
      <c r="C912" s="8" t="s">
        <v>5200</v>
      </c>
      <c r="D912" s="8"/>
      <c r="E912" s="16"/>
      <c r="F912" s="8" t="s">
        <v>36</v>
      </c>
      <c r="G912" s="8" t="s">
        <v>7213</v>
      </c>
      <c r="H912" s="15">
        <v>6</v>
      </c>
      <c r="I912" s="8"/>
      <c r="J912" s="8" t="s">
        <v>78</v>
      </c>
      <c r="K912" s="17">
        <v>4</v>
      </c>
      <c r="L912" s="9">
        <v>0</v>
      </c>
      <c r="M912" s="9">
        <v>0</v>
      </c>
      <c r="N912" s="9">
        <v>0</v>
      </c>
      <c r="O912" s="8"/>
      <c r="P912" s="9">
        <v>4</v>
      </c>
      <c r="Q912" s="15">
        <v>0</v>
      </c>
      <c r="R912" s="9">
        <v>320</v>
      </c>
      <c r="S912" s="8" t="s">
        <v>37</v>
      </c>
      <c r="T912" s="9">
        <v>4</v>
      </c>
      <c r="U912" s="8" t="s">
        <v>8281</v>
      </c>
      <c r="V912" s="21">
        <v>45436</v>
      </c>
      <c r="W912" s="8"/>
    </row>
    <row r="913" spans="1:23" ht="13.5" thickBot="1">
      <c r="A913" s="8" t="s">
        <v>1797</v>
      </c>
      <c r="B913" s="8" t="s">
        <v>7214</v>
      </c>
      <c r="C913" s="8" t="s">
        <v>5202</v>
      </c>
      <c r="D913" s="16"/>
      <c r="E913" s="16"/>
      <c r="F913" s="8" t="s">
        <v>36</v>
      </c>
      <c r="G913" s="8" t="s">
        <v>7215</v>
      </c>
      <c r="H913" s="15">
        <v>5</v>
      </c>
      <c r="I913" s="8"/>
      <c r="J913" s="8" t="s">
        <v>78</v>
      </c>
      <c r="K913" s="17">
        <v>-1</v>
      </c>
      <c r="L913" s="9">
        <v>0</v>
      </c>
      <c r="M913" s="9">
        <v>0</v>
      </c>
      <c r="N913" s="9">
        <v>0</v>
      </c>
      <c r="O913" s="8"/>
      <c r="P913" s="9">
        <v>-1</v>
      </c>
      <c r="Q913" s="15">
        <v>0</v>
      </c>
      <c r="R913" s="9">
        <v>520</v>
      </c>
      <c r="S913" s="8" t="s">
        <v>37</v>
      </c>
      <c r="T913" s="9">
        <v>-1</v>
      </c>
      <c r="U913" s="8" t="s">
        <v>1759</v>
      </c>
      <c r="V913" s="21">
        <v>45436</v>
      </c>
      <c r="W913" s="8"/>
    </row>
    <row r="914" spans="1:23" ht="13.5" thickBot="1">
      <c r="A914" s="8" t="s">
        <v>1797</v>
      </c>
      <c r="B914" s="8" t="s">
        <v>7216</v>
      </c>
      <c r="C914" s="8" t="s">
        <v>5625</v>
      </c>
      <c r="D914" s="8"/>
      <c r="E914" s="8"/>
      <c r="F914" s="8" t="s">
        <v>36</v>
      </c>
      <c r="G914" s="8">
        <v>120</v>
      </c>
      <c r="H914" s="9">
        <v>7</v>
      </c>
      <c r="I914" s="8"/>
      <c r="J914" s="8" t="s">
        <v>78</v>
      </c>
      <c r="K914" s="17">
        <v>-206</v>
      </c>
      <c r="L914" s="9">
        <v>0</v>
      </c>
      <c r="M914" s="9">
        <v>0</v>
      </c>
      <c r="N914" s="9">
        <v>0</v>
      </c>
      <c r="O914" s="8"/>
      <c r="P914" s="9">
        <v>-206</v>
      </c>
      <c r="Q914" s="15">
        <v>-1</v>
      </c>
      <c r="R914" s="9">
        <v>144</v>
      </c>
      <c r="S914" s="8" t="s">
        <v>37</v>
      </c>
      <c r="T914" s="9">
        <v>-62</v>
      </c>
      <c r="U914" s="18" t="s">
        <v>12304</v>
      </c>
      <c r="V914" s="40" t="s">
        <v>12305</v>
      </c>
      <c r="W914" s="8"/>
    </row>
    <row r="915" spans="1:23" ht="13.5" thickBot="1">
      <c r="A915" s="8" t="s">
        <v>1797</v>
      </c>
      <c r="B915" s="8" t="s">
        <v>8021</v>
      </c>
      <c r="C915" s="8" t="s">
        <v>5210</v>
      </c>
      <c r="D915" s="8"/>
      <c r="E915" s="8"/>
      <c r="F915" s="8" t="s">
        <v>36</v>
      </c>
      <c r="G915" s="8" t="s">
        <v>8022</v>
      </c>
      <c r="H915" s="9">
        <v>8</v>
      </c>
      <c r="I915" s="8"/>
      <c r="J915" s="8" t="s">
        <v>78</v>
      </c>
      <c r="K915" s="17">
        <v>0</v>
      </c>
      <c r="L915" s="9">
        <v>0</v>
      </c>
      <c r="M915" s="9">
        <v>0</v>
      </c>
      <c r="N915" s="9">
        <v>0</v>
      </c>
      <c r="O915" s="8"/>
      <c r="P915" s="9">
        <v>0</v>
      </c>
      <c r="Q915" s="15">
        <v>0</v>
      </c>
      <c r="R915" s="9">
        <v>120</v>
      </c>
      <c r="S915" s="8" t="s">
        <v>37</v>
      </c>
      <c r="T915" s="9">
        <v>0</v>
      </c>
      <c r="U915" s="18" t="s">
        <v>39</v>
      </c>
      <c r="V915" s="40">
        <v>45450</v>
      </c>
      <c r="W915" s="8"/>
    </row>
    <row r="916" spans="1:23" ht="13.5" thickBot="1">
      <c r="A916" s="8" t="s">
        <v>1797</v>
      </c>
      <c r="B916" s="8" t="s">
        <v>8169</v>
      </c>
      <c r="C916" s="8" t="s">
        <v>5209</v>
      </c>
      <c r="D916" s="8"/>
      <c r="E916" s="8"/>
      <c r="F916" s="8" t="s">
        <v>36</v>
      </c>
      <c r="G916" s="8">
        <v>593</v>
      </c>
      <c r="H916" s="9">
        <v>9</v>
      </c>
      <c r="I916" s="8"/>
      <c r="J916" s="8" t="s">
        <v>78</v>
      </c>
      <c r="K916" s="17">
        <v>-36</v>
      </c>
      <c r="L916" s="9">
        <v>0</v>
      </c>
      <c r="M916" s="9">
        <v>0</v>
      </c>
      <c r="N916" s="9">
        <v>0</v>
      </c>
      <c r="O916" s="8"/>
      <c r="P916" s="9">
        <v>-36</v>
      </c>
      <c r="Q916" s="15">
        <v>0</v>
      </c>
      <c r="R916" s="9">
        <v>390</v>
      </c>
      <c r="S916" s="8" t="s">
        <v>37</v>
      </c>
      <c r="T916" s="9">
        <v>-36</v>
      </c>
      <c r="U916" s="18" t="s">
        <v>1656</v>
      </c>
      <c r="V916" s="40">
        <v>45454</v>
      </c>
      <c r="W916" s="40"/>
    </row>
    <row r="917" spans="1:23" ht="13.5" thickBot="1">
      <c r="A917" s="8" t="s">
        <v>1797</v>
      </c>
      <c r="B917" s="8" t="s">
        <v>8170</v>
      </c>
      <c r="C917" s="8" t="s">
        <v>5193</v>
      </c>
      <c r="D917" s="8"/>
      <c r="E917" s="8"/>
      <c r="F917" s="8" t="s">
        <v>36</v>
      </c>
      <c r="G917" s="8" t="s">
        <v>8171</v>
      </c>
      <c r="H917" s="9">
        <v>10</v>
      </c>
      <c r="I917" s="8"/>
      <c r="J917" s="8" t="s">
        <v>78</v>
      </c>
      <c r="K917" s="17">
        <v>-60</v>
      </c>
      <c r="L917" s="9">
        <v>0</v>
      </c>
      <c r="M917" s="9">
        <v>0</v>
      </c>
      <c r="N917" s="9">
        <v>0</v>
      </c>
      <c r="O917" s="8"/>
      <c r="P917" s="9">
        <v>-60</v>
      </c>
      <c r="Q917" s="15">
        <v>0</v>
      </c>
      <c r="R917" s="9">
        <v>120</v>
      </c>
      <c r="S917" s="8" t="s">
        <v>37</v>
      </c>
      <c r="T917" s="9">
        <v>-60</v>
      </c>
      <c r="U917" s="18" t="s">
        <v>2278</v>
      </c>
      <c r="V917" s="40">
        <v>45454</v>
      </c>
      <c r="W917" s="8"/>
    </row>
    <row r="918" spans="1:23" ht="13.5" thickBot="1">
      <c r="A918" s="8" t="s">
        <v>1797</v>
      </c>
      <c r="B918" s="8" t="s">
        <v>8822</v>
      </c>
      <c r="C918" s="8" t="s">
        <v>8823</v>
      </c>
      <c r="D918" s="8"/>
      <c r="E918" s="8"/>
      <c r="F918" s="8" t="s">
        <v>36</v>
      </c>
      <c r="G918" s="8" t="s">
        <v>8824</v>
      </c>
      <c r="H918" s="9">
        <v>11</v>
      </c>
      <c r="I918" s="8" t="s">
        <v>8825</v>
      </c>
      <c r="J918" s="8" t="s">
        <v>78</v>
      </c>
      <c r="K918" s="17">
        <v>1525</v>
      </c>
      <c r="L918" s="9">
        <v>0</v>
      </c>
      <c r="M918" s="9">
        <v>0</v>
      </c>
      <c r="N918" s="9">
        <v>0</v>
      </c>
      <c r="O918" s="8"/>
      <c r="P918" s="9">
        <v>1525</v>
      </c>
      <c r="Q918" s="15">
        <v>1</v>
      </c>
      <c r="R918" s="9">
        <v>800</v>
      </c>
      <c r="S918" s="8" t="s">
        <v>37</v>
      </c>
      <c r="T918" s="9">
        <v>725</v>
      </c>
      <c r="U918" s="18" t="s">
        <v>8826</v>
      </c>
      <c r="V918" s="40">
        <v>45492</v>
      </c>
      <c r="W918" s="8"/>
    </row>
    <row r="919" spans="1:23" ht="90" thickBot="1">
      <c r="A919" s="8" t="s">
        <v>101</v>
      </c>
      <c r="B919" s="8" t="s">
        <v>1804</v>
      </c>
      <c r="C919" s="8" t="s">
        <v>1805</v>
      </c>
      <c r="D919" s="8"/>
      <c r="E919" s="8"/>
      <c r="F919" s="8" t="s">
        <v>1806</v>
      </c>
      <c r="G919" s="8">
        <v>25</v>
      </c>
      <c r="H919" s="9">
        <v>5</v>
      </c>
      <c r="I919" s="8"/>
      <c r="J919" s="8" t="s">
        <v>78</v>
      </c>
      <c r="K919" s="17">
        <v>204</v>
      </c>
      <c r="L919" s="9">
        <v>0</v>
      </c>
      <c r="M919" s="9">
        <v>0</v>
      </c>
      <c r="N919" s="9">
        <v>0</v>
      </c>
      <c r="O919" s="8"/>
      <c r="P919" s="9">
        <v>204</v>
      </c>
      <c r="Q919" s="15">
        <v>1</v>
      </c>
      <c r="R919" s="9">
        <v>175</v>
      </c>
      <c r="S919" s="8" t="s">
        <v>37</v>
      </c>
      <c r="T919" s="17">
        <v>29</v>
      </c>
      <c r="U919" s="18" t="s">
        <v>12306</v>
      </c>
      <c r="V919" s="40">
        <v>45371</v>
      </c>
      <c r="W919" s="40" t="s">
        <v>8220</v>
      </c>
    </row>
    <row r="920" spans="1:23" ht="90" thickBot="1">
      <c r="A920" s="8" t="s">
        <v>101</v>
      </c>
      <c r="B920" s="8" t="s">
        <v>1807</v>
      </c>
      <c r="C920" s="8" t="s">
        <v>1808</v>
      </c>
      <c r="D920" s="8"/>
      <c r="E920" s="8"/>
      <c r="F920" s="8" t="s">
        <v>1809</v>
      </c>
      <c r="G920" s="8" t="s">
        <v>1810</v>
      </c>
      <c r="H920" s="9">
        <v>2</v>
      </c>
      <c r="I920" s="8"/>
      <c r="J920" s="8" t="s">
        <v>78</v>
      </c>
      <c r="K920" s="17">
        <v>636</v>
      </c>
      <c r="L920" s="9">
        <v>0</v>
      </c>
      <c r="M920" s="9">
        <v>0</v>
      </c>
      <c r="N920" s="9">
        <v>0</v>
      </c>
      <c r="O920" s="8"/>
      <c r="P920" s="9">
        <v>636</v>
      </c>
      <c r="Q920" s="15">
        <v>6</v>
      </c>
      <c r="R920" s="9">
        <v>100</v>
      </c>
      <c r="S920" s="8" t="s">
        <v>37</v>
      </c>
      <c r="T920" s="9">
        <v>36</v>
      </c>
      <c r="U920" s="18" t="s">
        <v>11696</v>
      </c>
      <c r="V920" s="40">
        <v>45367</v>
      </c>
      <c r="W920" s="8" t="s">
        <v>8220</v>
      </c>
    </row>
    <row r="921" spans="1:23" ht="90" thickBot="1">
      <c r="A921" s="8" t="s">
        <v>101</v>
      </c>
      <c r="B921" s="8" t="s">
        <v>1811</v>
      </c>
      <c r="C921" s="8" t="s">
        <v>1812</v>
      </c>
      <c r="D921" s="8"/>
      <c r="E921" s="8"/>
      <c r="F921" s="8" t="s">
        <v>36</v>
      </c>
      <c r="G921" s="8"/>
      <c r="H921" s="9">
        <v>1</v>
      </c>
      <c r="I921" s="8"/>
      <c r="J921" s="8" t="s">
        <v>78</v>
      </c>
      <c r="K921" s="17">
        <v>92.5</v>
      </c>
      <c r="L921" s="9">
        <v>0</v>
      </c>
      <c r="M921" s="9">
        <v>0</v>
      </c>
      <c r="N921" s="9">
        <v>0</v>
      </c>
      <c r="O921" s="8"/>
      <c r="P921" s="9">
        <v>92.5</v>
      </c>
      <c r="Q921" s="15">
        <v>3</v>
      </c>
      <c r="R921" s="9">
        <v>24</v>
      </c>
      <c r="S921" s="8" t="s">
        <v>34</v>
      </c>
      <c r="T921" s="9">
        <v>21</v>
      </c>
      <c r="U921" s="18" t="s">
        <v>12307</v>
      </c>
      <c r="V921" s="40">
        <v>45355</v>
      </c>
      <c r="W921" s="8" t="s">
        <v>8220</v>
      </c>
    </row>
    <row r="922" spans="1:23" ht="90" thickBot="1">
      <c r="A922" s="8" t="s">
        <v>101</v>
      </c>
      <c r="B922" s="8" t="s">
        <v>1813</v>
      </c>
      <c r="C922" s="8" t="s">
        <v>8282</v>
      </c>
      <c r="D922" s="8"/>
      <c r="E922" s="8"/>
      <c r="F922" s="8" t="s">
        <v>36</v>
      </c>
      <c r="G922" s="8">
        <v>6888</v>
      </c>
      <c r="H922" s="9">
        <v>3</v>
      </c>
      <c r="I922" s="8"/>
      <c r="J922" s="8" t="s">
        <v>78</v>
      </c>
      <c r="K922" s="17">
        <v>228</v>
      </c>
      <c r="L922" s="9">
        <v>0</v>
      </c>
      <c r="M922" s="9">
        <v>0</v>
      </c>
      <c r="N922" s="9">
        <v>0</v>
      </c>
      <c r="O922" s="8"/>
      <c r="P922" s="9">
        <v>228</v>
      </c>
      <c r="Q922" s="15">
        <v>0</v>
      </c>
      <c r="R922" s="9">
        <v>400</v>
      </c>
      <c r="S922" s="8" t="s">
        <v>37</v>
      </c>
      <c r="T922" s="9">
        <v>228</v>
      </c>
      <c r="U922" s="18" t="s">
        <v>7842</v>
      </c>
      <c r="V922" s="40">
        <v>45367</v>
      </c>
      <c r="W922" s="8" t="s">
        <v>8220</v>
      </c>
    </row>
    <row r="923" spans="1:23" ht="13.5" thickBot="1">
      <c r="A923" s="8" t="s">
        <v>101</v>
      </c>
      <c r="B923" s="8" t="s">
        <v>1815</v>
      </c>
      <c r="C923" s="44" t="s">
        <v>1816</v>
      </c>
      <c r="D923" s="42"/>
      <c r="E923" s="8"/>
      <c r="F923" s="8" t="s">
        <v>147</v>
      </c>
      <c r="G923" s="8">
        <v>805</v>
      </c>
      <c r="H923" s="9">
        <v>6</v>
      </c>
      <c r="I923" s="8"/>
      <c r="J923" s="8" t="s">
        <v>78</v>
      </c>
      <c r="K923" s="17">
        <v>0</v>
      </c>
      <c r="L923" s="9">
        <v>0</v>
      </c>
      <c r="M923" s="9">
        <v>0</v>
      </c>
      <c r="N923" s="9">
        <v>0</v>
      </c>
      <c r="O923" s="8"/>
      <c r="P923" s="9">
        <v>0</v>
      </c>
      <c r="Q923" s="15">
        <v>0</v>
      </c>
      <c r="R923" s="8">
        <v>36</v>
      </c>
      <c r="S923" s="8" t="s">
        <v>37</v>
      </c>
      <c r="T923" s="19">
        <v>0</v>
      </c>
      <c r="U923" s="19" t="s">
        <v>39</v>
      </c>
      <c r="V923" s="40"/>
      <c r="W923" s="8"/>
    </row>
    <row r="924" spans="1:23" ht="13.5" thickBot="1">
      <c r="A924" s="8" t="s">
        <v>101</v>
      </c>
      <c r="B924" s="13" t="s">
        <v>1817</v>
      </c>
      <c r="C924" s="8" t="s">
        <v>1818</v>
      </c>
      <c r="D924" s="8"/>
      <c r="E924" s="8"/>
      <c r="F924" s="8" t="s">
        <v>1714</v>
      </c>
      <c r="G924" s="8">
        <v>216</v>
      </c>
      <c r="H924" s="9">
        <v>4</v>
      </c>
      <c r="I924" s="8"/>
      <c r="J924" s="8" t="s">
        <v>78</v>
      </c>
      <c r="K924" s="24">
        <v>2002</v>
      </c>
      <c r="L924" s="9">
        <v>0</v>
      </c>
      <c r="M924" s="9">
        <v>0</v>
      </c>
      <c r="N924" s="9">
        <v>0</v>
      </c>
      <c r="O924" s="8"/>
      <c r="P924" s="9">
        <v>2002</v>
      </c>
      <c r="Q924" s="15">
        <v>20</v>
      </c>
      <c r="R924" s="9">
        <v>100</v>
      </c>
      <c r="S924" s="8" t="s">
        <v>37</v>
      </c>
      <c r="T924" s="9">
        <v>2</v>
      </c>
      <c r="U924" s="18" t="s">
        <v>11903</v>
      </c>
      <c r="V924" s="40">
        <v>45369</v>
      </c>
      <c r="W924" s="18" t="s">
        <v>8220</v>
      </c>
    </row>
    <row r="925" spans="1:23" ht="13.5" thickBot="1">
      <c r="A925" s="8" t="s">
        <v>101</v>
      </c>
      <c r="B925" s="13" t="s">
        <v>1819</v>
      </c>
      <c r="C925" s="8" t="s">
        <v>1820</v>
      </c>
      <c r="D925" s="8"/>
      <c r="E925" s="8"/>
      <c r="F925" s="8" t="s">
        <v>36</v>
      </c>
      <c r="G925" s="8"/>
      <c r="H925" s="20">
        <v>7</v>
      </c>
      <c r="I925" s="8"/>
      <c r="J925" s="8" t="s">
        <v>78</v>
      </c>
      <c r="K925" s="24">
        <v>-44</v>
      </c>
      <c r="L925" s="9">
        <v>0</v>
      </c>
      <c r="M925" s="9">
        <v>0</v>
      </c>
      <c r="N925" s="9">
        <v>0</v>
      </c>
      <c r="O925" s="8"/>
      <c r="P925" s="9">
        <v>-44</v>
      </c>
      <c r="Q925" s="15">
        <v>0</v>
      </c>
      <c r="R925" s="9">
        <v>72</v>
      </c>
      <c r="S925" s="8" t="s">
        <v>37</v>
      </c>
      <c r="T925" s="9">
        <v>-44</v>
      </c>
      <c r="U925" s="18" t="s">
        <v>8297</v>
      </c>
      <c r="V925" s="40">
        <v>45414</v>
      </c>
      <c r="W925" s="8"/>
    </row>
    <row r="926" spans="1:23" ht="13.5" thickBot="1">
      <c r="A926" s="8" t="s">
        <v>101</v>
      </c>
      <c r="B926" s="13" t="s">
        <v>1822</v>
      </c>
      <c r="C926" s="8" t="s">
        <v>1823</v>
      </c>
      <c r="D926" s="8"/>
      <c r="E926" s="8"/>
      <c r="F926" s="8" t="s">
        <v>1809</v>
      </c>
      <c r="G926" s="8" t="s">
        <v>1824</v>
      </c>
      <c r="H926" s="20">
        <v>8</v>
      </c>
      <c r="I926" s="8"/>
      <c r="J926" s="8" t="s">
        <v>78</v>
      </c>
      <c r="K926" s="24">
        <v>-666</v>
      </c>
      <c r="L926" s="9">
        <v>0</v>
      </c>
      <c r="M926" s="9">
        <v>0</v>
      </c>
      <c r="N926" s="9">
        <v>0</v>
      </c>
      <c r="O926" s="8"/>
      <c r="P926" s="9">
        <v>-666</v>
      </c>
      <c r="Q926" s="15">
        <v>-2</v>
      </c>
      <c r="R926" s="9">
        <v>288</v>
      </c>
      <c r="S926" s="8" t="s">
        <v>37</v>
      </c>
      <c r="T926" s="9">
        <v>-90</v>
      </c>
      <c r="U926" s="18" t="s">
        <v>11535</v>
      </c>
      <c r="V926" s="40" t="s">
        <v>12308</v>
      </c>
      <c r="W926" s="8"/>
    </row>
    <row r="927" spans="1:23" ht="13.5" thickBot="1">
      <c r="A927" s="8" t="s">
        <v>101</v>
      </c>
      <c r="B927" s="13" t="s">
        <v>7217</v>
      </c>
      <c r="C927" s="8" t="s">
        <v>5213</v>
      </c>
      <c r="D927" s="8"/>
      <c r="E927" s="8"/>
      <c r="F927" s="8" t="s">
        <v>36</v>
      </c>
      <c r="G927" s="8" t="s">
        <v>7218</v>
      </c>
      <c r="H927" s="9">
        <v>10</v>
      </c>
      <c r="I927" s="8"/>
      <c r="J927" s="8" t="s">
        <v>78</v>
      </c>
      <c r="K927" s="24">
        <v>-37</v>
      </c>
      <c r="L927" s="9">
        <v>0</v>
      </c>
      <c r="M927" s="9">
        <v>0</v>
      </c>
      <c r="N927" s="9">
        <v>0</v>
      </c>
      <c r="O927" s="8"/>
      <c r="P927" s="9">
        <v>-37</v>
      </c>
      <c r="Q927" s="15">
        <v>0</v>
      </c>
      <c r="R927" s="9">
        <v>156</v>
      </c>
      <c r="S927" s="8" t="s">
        <v>37</v>
      </c>
      <c r="T927" s="9">
        <v>-37</v>
      </c>
      <c r="U927" s="18" t="s">
        <v>8186</v>
      </c>
      <c r="V927" s="40">
        <v>45429</v>
      </c>
      <c r="W927" s="18"/>
    </row>
    <row r="928" spans="1:23" ht="26.25" thickBot="1">
      <c r="A928" s="8" t="s">
        <v>101</v>
      </c>
      <c r="B928" s="13" t="s">
        <v>7219</v>
      </c>
      <c r="C928" s="44" t="s">
        <v>5214</v>
      </c>
      <c r="D928" s="42"/>
      <c r="E928" s="8"/>
      <c r="F928" s="8" t="s">
        <v>1806</v>
      </c>
      <c r="G928" s="8">
        <v>50</v>
      </c>
      <c r="H928" s="20">
        <v>9</v>
      </c>
      <c r="I928" s="8"/>
      <c r="J928" s="8" t="s">
        <v>78</v>
      </c>
      <c r="K928" s="24">
        <v>-426</v>
      </c>
      <c r="L928" s="9">
        <v>0</v>
      </c>
      <c r="M928" s="9">
        <v>0</v>
      </c>
      <c r="N928" s="9">
        <v>0</v>
      </c>
      <c r="O928" s="8"/>
      <c r="P928" s="9">
        <v>-426</v>
      </c>
      <c r="Q928" s="15">
        <v>-10</v>
      </c>
      <c r="R928" s="9">
        <v>40</v>
      </c>
      <c r="S928" s="8" t="s">
        <v>37</v>
      </c>
      <c r="T928" s="9">
        <v>-26</v>
      </c>
      <c r="U928" s="8" t="s">
        <v>11705</v>
      </c>
      <c r="V928" s="21" t="s">
        <v>12287</v>
      </c>
      <c r="W928" s="18"/>
    </row>
    <row r="929" spans="1:24" ht="13.5" thickBot="1">
      <c r="A929" s="8" t="s">
        <v>101</v>
      </c>
      <c r="B929" s="16" t="s">
        <v>8578</v>
      </c>
      <c r="C929" s="8" t="s">
        <v>8208</v>
      </c>
      <c r="D929" s="8"/>
      <c r="E929" s="8"/>
      <c r="F929" s="8" t="s">
        <v>1567</v>
      </c>
      <c r="G929" s="8">
        <v>505</v>
      </c>
      <c r="H929" s="20">
        <v>11</v>
      </c>
      <c r="I929" s="8"/>
      <c r="J929" s="8" t="s">
        <v>78</v>
      </c>
      <c r="K929" s="17">
        <v>589</v>
      </c>
      <c r="L929" s="9">
        <v>0</v>
      </c>
      <c r="M929" s="9">
        <v>0</v>
      </c>
      <c r="N929" s="9">
        <v>0</v>
      </c>
      <c r="O929" s="8"/>
      <c r="P929" s="9">
        <v>589</v>
      </c>
      <c r="Q929" s="15">
        <v>5</v>
      </c>
      <c r="R929" s="9">
        <v>100</v>
      </c>
      <c r="S929" s="8" t="s">
        <v>37</v>
      </c>
      <c r="T929" s="17">
        <v>89</v>
      </c>
      <c r="U929" s="8" t="s">
        <v>10863</v>
      </c>
      <c r="V929" s="21">
        <v>45475</v>
      </c>
      <c r="W929" s="21"/>
    </row>
    <row r="930" spans="1:24" ht="13.5" thickBot="1">
      <c r="A930" s="8" t="s">
        <v>101</v>
      </c>
      <c r="B930" s="8" t="s">
        <v>8827</v>
      </c>
      <c r="C930" s="44" t="s">
        <v>5215</v>
      </c>
      <c r="D930" s="42"/>
      <c r="E930" s="8"/>
      <c r="F930" s="8" t="s">
        <v>1571</v>
      </c>
      <c r="G930" s="8" t="s">
        <v>8828</v>
      </c>
      <c r="H930" s="9">
        <v>12</v>
      </c>
      <c r="I930" s="8"/>
      <c r="J930" s="8" t="s">
        <v>78</v>
      </c>
      <c r="K930" s="17">
        <v>0</v>
      </c>
      <c r="L930" s="9">
        <v>0</v>
      </c>
      <c r="M930" s="9">
        <v>0</v>
      </c>
      <c r="N930" s="9">
        <v>0</v>
      </c>
      <c r="O930" s="8"/>
      <c r="P930" s="9">
        <v>0</v>
      </c>
      <c r="Q930" s="15">
        <v>0</v>
      </c>
      <c r="R930" s="9">
        <v>60</v>
      </c>
      <c r="S930" s="8" t="s">
        <v>37</v>
      </c>
      <c r="T930" s="9">
        <v>0</v>
      </c>
      <c r="U930" s="18" t="s">
        <v>39</v>
      </c>
      <c r="V930" s="40">
        <v>45492</v>
      </c>
      <c r="W930" s="8"/>
    </row>
    <row r="931" spans="1:24" ht="51.75" thickBot="1">
      <c r="A931" s="8" t="s">
        <v>101</v>
      </c>
      <c r="B931" s="8" t="s">
        <v>9228</v>
      </c>
      <c r="C931" s="8" t="s">
        <v>9229</v>
      </c>
      <c r="D931" s="8"/>
      <c r="E931" s="8"/>
      <c r="F931" s="8" t="s">
        <v>36</v>
      </c>
      <c r="G931" s="8">
        <v>32</v>
      </c>
      <c r="H931" s="9">
        <v>13</v>
      </c>
      <c r="I931" s="8" t="s">
        <v>9227</v>
      </c>
      <c r="J931" s="8" t="s">
        <v>78</v>
      </c>
      <c r="K931" s="17">
        <v>114</v>
      </c>
      <c r="L931" s="9">
        <v>0</v>
      </c>
      <c r="M931" s="9">
        <v>0</v>
      </c>
      <c r="N931" s="9">
        <v>0</v>
      </c>
      <c r="O931" s="8"/>
      <c r="P931" s="9">
        <v>114</v>
      </c>
      <c r="Q931" s="15">
        <v>4</v>
      </c>
      <c r="R931" s="9">
        <v>24</v>
      </c>
      <c r="S931" s="8" t="s">
        <v>37</v>
      </c>
      <c r="T931" s="9">
        <v>18</v>
      </c>
      <c r="U931" s="18" t="s">
        <v>12309</v>
      </c>
      <c r="V931" s="40">
        <v>45497</v>
      </c>
      <c r="W931" s="40"/>
    </row>
    <row r="932" spans="1:24" ht="13.5" thickBot="1">
      <c r="A932" s="8" t="s">
        <v>101</v>
      </c>
      <c r="B932" s="8" t="s">
        <v>10864</v>
      </c>
      <c r="C932" s="8" t="s">
        <v>5216</v>
      </c>
      <c r="D932" s="8"/>
      <c r="E932" s="8"/>
      <c r="F932" s="8" t="s">
        <v>1571</v>
      </c>
      <c r="G932" s="8" t="s">
        <v>10865</v>
      </c>
      <c r="H932" s="9">
        <v>14</v>
      </c>
      <c r="I932" s="8" t="s">
        <v>3001</v>
      </c>
      <c r="J932" s="8" t="s">
        <v>78</v>
      </c>
      <c r="K932" s="17">
        <v>276</v>
      </c>
      <c r="L932" s="9">
        <v>0</v>
      </c>
      <c r="M932" s="9">
        <v>0</v>
      </c>
      <c r="N932" s="9">
        <v>0</v>
      </c>
      <c r="O932" s="8"/>
      <c r="P932" s="9">
        <v>276</v>
      </c>
      <c r="Q932" s="15">
        <v>4</v>
      </c>
      <c r="R932" s="9">
        <v>60</v>
      </c>
      <c r="S932" s="8" t="s">
        <v>37</v>
      </c>
      <c r="T932" s="19">
        <v>36</v>
      </c>
      <c r="U932" s="19" t="s">
        <v>11897</v>
      </c>
      <c r="V932" s="40">
        <v>45516</v>
      </c>
      <c r="W932" s="8"/>
    </row>
    <row r="933" spans="1:24" ht="13.5" thickBot="1">
      <c r="A933" s="8" t="s">
        <v>101</v>
      </c>
      <c r="B933" s="8" t="s">
        <v>10866</v>
      </c>
      <c r="C933" s="8" t="s">
        <v>10867</v>
      </c>
      <c r="D933" s="8"/>
      <c r="E933" s="8"/>
      <c r="F933" s="8" t="s">
        <v>1571</v>
      </c>
      <c r="G933" s="8" t="s">
        <v>10868</v>
      </c>
      <c r="H933" s="9">
        <v>15</v>
      </c>
      <c r="I933" s="8" t="s">
        <v>3001</v>
      </c>
      <c r="J933" s="8" t="s">
        <v>78</v>
      </c>
      <c r="K933" s="17">
        <v>70</v>
      </c>
      <c r="L933" s="9">
        <v>0</v>
      </c>
      <c r="M933" s="9">
        <v>0</v>
      </c>
      <c r="N933" s="9">
        <v>0</v>
      </c>
      <c r="O933" s="8"/>
      <c r="P933" s="9">
        <v>70</v>
      </c>
      <c r="Q933" s="15">
        <v>3</v>
      </c>
      <c r="R933" s="9">
        <v>20</v>
      </c>
      <c r="S933" s="8" t="s">
        <v>37</v>
      </c>
      <c r="T933" s="9">
        <v>10</v>
      </c>
      <c r="U933" s="8" t="s">
        <v>12310</v>
      </c>
      <c r="V933" s="21">
        <v>45516</v>
      </c>
      <c r="W933" s="8"/>
    </row>
    <row r="934" spans="1:24" ht="13.5" thickBot="1">
      <c r="A934" s="8" t="s">
        <v>1838</v>
      </c>
      <c r="B934" s="8" t="s">
        <v>1853</v>
      </c>
      <c r="C934" s="8" t="s">
        <v>1854</v>
      </c>
      <c r="D934" s="8"/>
      <c r="E934" s="8"/>
      <c r="F934" s="8" t="s">
        <v>212</v>
      </c>
      <c r="G934" s="8" t="s">
        <v>1855</v>
      </c>
      <c r="H934" s="9">
        <v>3</v>
      </c>
      <c r="I934" s="8"/>
      <c r="J934" s="8" t="s">
        <v>78</v>
      </c>
      <c r="K934" s="17">
        <v>-24</v>
      </c>
      <c r="L934" s="9">
        <v>0</v>
      </c>
      <c r="M934" s="9">
        <v>0</v>
      </c>
      <c r="N934" s="9">
        <v>0</v>
      </c>
      <c r="O934" s="8"/>
      <c r="P934" s="9">
        <v>-24</v>
      </c>
      <c r="Q934" s="15">
        <v>0</v>
      </c>
      <c r="R934" s="9">
        <v>96</v>
      </c>
      <c r="S934" s="8" t="s">
        <v>37</v>
      </c>
      <c r="T934" s="9">
        <v>-24</v>
      </c>
      <c r="U934" s="8" t="s">
        <v>356</v>
      </c>
      <c r="V934" s="21">
        <v>45402</v>
      </c>
      <c r="W934" s="8"/>
    </row>
    <row r="935" spans="1:24" ht="13.5" thickBot="1">
      <c r="A935" s="8" t="s">
        <v>1838</v>
      </c>
      <c r="B935" s="8" t="s">
        <v>1840</v>
      </c>
      <c r="C935" s="8" t="s">
        <v>1841</v>
      </c>
      <c r="D935" s="8"/>
      <c r="E935" s="8"/>
      <c r="F935" s="8" t="s">
        <v>36</v>
      </c>
      <c r="G935" s="8" t="s">
        <v>1842</v>
      </c>
      <c r="H935" s="9">
        <v>1</v>
      </c>
      <c r="I935" s="8"/>
      <c r="J935" s="8" t="s">
        <v>78</v>
      </c>
      <c r="K935" s="17">
        <v>2182</v>
      </c>
      <c r="L935" s="9">
        <v>0</v>
      </c>
      <c r="M935" s="9">
        <v>0</v>
      </c>
      <c r="N935" s="9">
        <v>0</v>
      </c>
      <c r="O935" s="8"/>
      <c r="P935" s="9">
        <v>2182</v>
      </c>
      <c r="Q935" s="15">
        <v>15</v>
      </c>
      <c r="R935" s="9">
        <v>144</v>
      </c>
      <c r="S935" s="8" t="s">
        <v>37</v>
      </c>
      <c r="T935" s="17">
        <v>22</v>
      </c>
      <c r="U935" s="8" t="s">
        <v>12311</v>
      </c>
      <c r="V935" s="21">
        <v>45370</v>
      </c>
      <c r="W935" s="40"/>
    </row>
    <row r="936" spans="1:24" ht="13.5" thickBot="1">
      <c r="A936" s="8" t="s">
        <v>1838</v>
      </c>
      <c r="B936" s="8" t="s">
        <v>1843</v>
      </c>
      <c r="C936" s="8" t="s">
        <v>1844</v>
      </c>
      <c r="D936" s="8"/>
      <c r="E936" s="8"/>
      <c r="F936" s="8" t="s">
        <v>36</v>
      </c>
      <c r="G936" s="8">
        <v>105</v>
      </c>
      <c r="H936" s="9">
        <v>2</v>
      </c>
      <c r="I936" s="8"/>
      <c r="J936" s="8" t="s">
        <v>78</v>
      </c>
      <c r="K936" s="17">
        <v>744</v>
      </c>
      <c r="L936" s="9">
        <v>0</v>
      </c>
      <c r="M936" s="9">
        <v>0</v>
      </c>
      <c r="N936" s="9">
        <v>0</v>
      </c>
      <c r="O936" s="8"/>
      <c r="P936" s="9">
        <v>744</v>
      </c>
      <c r="Q936" s="15">
        <v>7</v>
      </c>
      <c r="R936" s="9">
        <v>96</v>
      </c>
      <c r="S936" s="8" t="s">
        <v>37</v>
      </c>
      <c r="T936" s="17">
        <v>72</v>
      </c>
      <c r="U936" s="8" t="s">
        <v>10428</v>
      </c>
      <c r="V936" s="21">
        <v>45371</v>
      </c>
      <c r="W936" s="8"/>
    </row>
    <row r="937" spans="1:24" ht="13.5" thickBot="1">
      <c r="A937" s="8" t="s">
        <v>1838</v>
      </c>
      <c r="B937" s="8" t="s">
        <v>6706</v>
      </c>
      <c r="C937" s="8" t="s">
        <v>1839</v>
      </c>
      <c r="D937" s="8"/>
      <c r="E937" s="8"/>
      <c r="F937" s="8" t="s">
        <v>36</v>
      </c>
      <c r="G937" s="8" t="s">
        <v>6707</v>
      </c>
      <c r="H937" s="9">
        <v>4</v>
      </c>
      <c r="I937" s="8"/>
      <c r="J937" s="8" t="s">
        <v>78</v>
      </c>
      <c r="K937" s="17">
        <v>-19</v>
      </c>
      <c r="L937" s="9">
        <v>0</v>
      </c>
      <c r="M937" s="9">
        <v>0</v>
      </c>
      <c r="N937" s="9">
        <v>0</v>
      </c>
      <c r="O937" s="8"/>
      <c r="P937" s="9">
        <v>-19</v>
      </c>
      <c r="Q937" s="15">
        <v>0</v>
      </c>
      <c r="R937" s="9">
        <v>72</v>
      </c>
      <c r="S937" s="8" t="s">
        <v>37</v>
      </c>
      <c r="T937" s="9">
        <v>-19</v>
      </c>
      <c r="U937" s="8" t="s">
        <v>8008</v>
      </c>
      <c r="V937" s="21">
        <v>45415</v>
      </c>
      <c r="W937" s="40"/>
    </row>
    <row r="938" spans="1:24" ht="13.5" thickBot="1">
      <c r="A938" s="8" t="s">
        <v>1838</v>
      </c>
      <c r="B938" s="8" t="s">
        <v>1846</v>
      </c>
      <c r="C938" s="8" t="s">
        <v>1847</v>
      </c>
      <c r="D938" s="8" t="s">
        <v>1848</v>
      </c>
      <c r="E938" s="8"/>
      <c r="F938" s="8" t="s">
        <v>36</v>
      </c>
      <c r="G938" s="8"/>
      <c r="H938" s="9">
        <v>5</v>
      </c>
      <c r="I938" s="8"/>
      <c r="J938" s="8" t="s">
        <v>78</v>
      </c>
      <c r="K938" s="17">
        <v>-12</v>
      </c>
      <c r="L938" s="9">
        <v>0</v>
      </c>
      <c r="M938" s="9">
        <v>0</v>
      </c>
      <c r="N938" s="9">
        <v>0</v>
      </c>
      <c r="O938" s="8"/>
      <c r="P938" s="9">
        <v>-12</v>
      </c>
      <c r="Q938" s="15">
        <v>0</v>
      </c>
      <c r="R938" s="9">
        <v>60</v>
      </c>
      <c r="S938" s="8" t="s">
        <v>37</v>
      </c>
      <c r="T938" s="17">
        <v>-12</v>
      </c>
      <c r="U938" s="8" t="s">
        <v>155</v>
      </c>
      <c r="V938" s="21">
        <v>45366</v>
      </c>
      <c r="W938" s="8"/>
      <c r="X938">
        <v>45346</v>
      </c>
    </row>
    <row r="939" spans="1:24" ht="13.5" thickBot="1">
      <c r="A939" s="8" t="s">
        <v>1838</v>
      </c>
      <c r="B939" s="8" t="s">
        <v>1849</v>
      </c>
      <c r="C939" s="8" t="s">
        <v>1850</v>
      </c>
      <c r="D939" s="8"/>
      <c r="E939" s="8"/>
      <c r="F939" s="8" t="s">
        <v>36</v>
      </c>
      <c r="G939" s="8">
        <v>106</v>
      </c>
      <c r="H939" s="9">
        <v>6</v>
      </c>
      <c r="I939" s="8"/>
      <c r="J939" s="8" t="s">
        <v>78</v>
      </c>
      <c r="K939" s="17">
        <v>-23</v>
      </c>
      <c r="L939" s="9">
        <v>0</v>
      </c>
      <c r="M939" s="9">
        <v>0</v>
      </c>
      <c r="N939" s="9">
        <v>0</v>
      </c>
      <c r="O939" s="8"/>
      <c r="P939" s="9">
        <v>-23</v>
      </c>
      <c r="Q939" s="15">
        <v>0</v>
      </c>
      <c r="R939" s="9">
        <v>96</v>
      </c>
      <c r="S939" s="8" t="s">
        <v>37</v>
      </c>
      <c r="T939" s="17">
        <v>-23</v>
      </c>
      <c r="U939" s="8" t="s">
        <v>8737</v>
      </c>
      <c r="V939" s="21">
        <v>45402</v>
      </c>
      <c r="W939" s="8"/>
      <c r="X939">
        <v>45346</v>
      </c>
    </row>
    <row r="940" spans="1:24" ht="13.5" thickBot="1">
      <c r="A940" s="8" t="s">
        <v>1838</v>
      </c>
      <c r="B940" s="8" t="s">
        <v>1851</v>
      </c>
      <c r="C940" s="8" t="s">
        <v>1852</v>
      </c>
      <c r="D940" s="8"/>
      <c r="E940" s="8"/>
      <c r="F940" s="8" t="s">
        <v>36</v>
      </c>
      <c r="G940" s="8">
        <v>108</v>
      </c>
      <c r="H940" s="9">
        <v>7</v>
      </c>
      <c r="I940" s="8"/>
      <c r="J940" s="8" t="s">
        <v>78</v>
      </c>
      <c r="K940" s="25">
        <v>-12</v>
      </c>
      <c r="L940" s="9">
        <v>0</v>
      </c>
      <c r="M940" s="9">
        <v>0</v>
      </c>
      <c r="N940" s="9">
        <v>0</v>
      </c>
      <c r="O940" s="8"/>
      <c r="P940" s="9">
        <v>-12</v>
      </c>
      <c r="Q940" s="15">
        <v>0</v>
      </c>
      <c r="R940" s="9">
        <v>96</v>
      </c>
      <c r="S940" s="8" t="s">
        <v>37</v>
      </c>
      <c r="T940" s="9">
        <v>-12</v>
      </c>
      <c r="U940" s="8" t="s">
        <v>155</v>
      </c>
      <c r="V940" s="21">
        <v>45402</v>
      </c>
      <c r="W940" s="8"/>
    </row>
    <row r="941" spans="1:24" ht="13.5" thickBot="1">
      <c r="A941" s="8" t="s">
        <v>1838</v>
      </c>
      <c r="B941" s="13" t="s">
        <v>6708</v>
      </c>
      <c r="C941" s="8" t="s">
        <v>5525</v>
      </c>
      <c r="D941" s="8"/>
      <c r="E941" s="8"/>
      <c r="F941" s="8" t="s">
        <v>36</v>
      </c>
      <c r="G941" s="8">
        <v>606</v>
      </c>
      <c r="H941" s="9">
        <v>8</v>
      </c>
      <c r="I941" s="8"/>
      <c r="J941" s="8" t="s">
        <v>78</v>
      </c>
      <c r="K941" s="24">
        <v>-7</v>
      </c>
      <c r="L941" s="9">
        <v>0</v>
      </c>
      <c r="M941" s="9">
        <v>0</v>
      </c>
      <c r="N941" s="9">
        <v>0</v>
      </c>
      <c r="O941" s="8"/>
      <c r="P941" s="9">
        <v>-7</v>
      </c>
      <c r="Q941" s="15">
        <v>0</v>
      </c>
      <c r="R941" s="9">
        <v>72</v>
      </c>
      <c r="S941" s="8" t="s">
        <v>37</v>
      </c>
      <c r="T941" s="9">
        <v>-7</v>
      </c>
      <c r="U941" s="8" t="s">
        <v>7231</v>
      </c>
      <c r="V941" s="21">
        <v>45415</v>
      </c>
      <c r="W941" s="18"/>
    </row>
    <row r="942" spans="1:24" ht="26.25" thickBot="1">
      <c r="A942" s="8" t="s">
        <v>1838</v>
      </c>
      <c r="B942" s="13" t="s">
        <v>7232</v>
      </c>
      <c r="C942" s="18" t="s">
        <v>6445</v>
      </c>
      <c r="D942" s="8"/>
      <c r="E942" s="8"/>
      <c r="F942" s="8" t="s">
        <v>212</v>
      </c>
      <c r="G942" s="8" t="s">
        <v>7233</v>
      </c>
      <c r="H942" s="9">
        <v>9</v>
      </c>
      <c r="I942" s="8" t="s">
        <v>7234</v>
      </c>
      <c r="J942" s="8" t="s">
        <v>214</v>
      </c>
      <c r="K942" s="24">
        <v>-156</v>
      </c>
      <c r="L942" s="9">
        <v>0</v>
      </c>
      <c r="M942" s="9">
        <v>0</v>
      </c>
      <c r="N942" s="9">
        <v>0</v>
      </c>
      <c r="O942" s="8"/>
      <c r="P942" s="9">
        <v>-156</v>
      </c>
      <c r="Q942" s="15">
        <v>0</v>
      </c>
      <c r="R942" s="9">
        <v>360</v>
      </c>
      <c r="S942" s="8" t="s">
        <v>37</v>
      </c>
      <c r="T942" s="9">
        <v>-156</v>
      </c>
      <c r="U942" s="8" t="s">
        <v>9410</v>
      </c>
      <c r="V942" s="21">
        <v>45429</v>
      </c>
      <c r="W942" s="18"/>
    </row>
    <row r="943" spans="1:24" ht="26.25" thickBot="1">
      <c r="A943" s="8" t="s">
        <v>1838</v>
      </c>
      <c r="B943" s="13" t="s">
        <v>7235</v>
      </c>
      <c r="C943" s="8" t="s">
        <v>6446</v>
      </c>
      <c r="D943" s="8"/>
      <c r="E943" s="8"/>
      <c r="F943" s="8" t="s">
        <v>212</v>
      </c>
      <c r="G943" s="8" t="s">
        <v>7236</v>
      </c>
      <c r="H943" s="20">
        <v>10</v>
      </c>
      <c r="I943" s="8" t="s">
        <v>7237</v>
      </c>
      <c r="J943" s="8" t="s">
        <v>214</v>
      </c>
      <c r="K943" s="32">
        <v>-190</v>
      </c>
      <c r="L943" s="9">
        <v>0</v>
      </c>
      <c r="M943" s="9">
        <v>0</v>
      </c>
      <c r="N943" s="9">
        <v>0</v>
      </c>
      <c r="O943" s="8"/>
      <c r="P943" s="31">
        <v>-190</v>
      </c>
      <c r="Q943" s="15">
        <v>0</v>
      </c>
      <c r="R943" s="9">
        <v>480</v>
      </c>
      <c r="S943" s="8" t="s">
        <v>37</v>
      </c>
      <c r="T943" s="9">
        <v>-190</v>
      </c>
      <c r="U943" s="8" t="s">
        <v>8583</v>
      </c>
      <c r="V943" s="21">
        <v>45429</v>
      </c>
      <c r="W943" s="18"/>
    </row>
    <row r="944" spans="1:24" ht="13.5" thickBot="1">
      <c r="A944" s="8" t="s">
        <v>1838</v>
      </c>
      <c r="B944" s="13" t="s">
        <v>7239</v>
      </c>
      <c r="C944" s="8" t="s">
        <v>7240</v>
      </c>
      <c r="D944" s="8"/>
      <c r="E944" s="8"/>
      <c r="F944" s="8" t="s">
        <v>212</v>
      </c>
      <c r="G944" s="9" t="s">
        <v>7241</v>
      </c>
      <c r="H944" s="9">
        <v>11</v>
      </c>
      <c r="I944" s="8" t="s">
        <v>7242</v>
      </c>
      <c r="J944" s="8" t="s">
        <v>214</v>
      </c>
      <c r="K944" s="24">
        <v>2786</v>
      </c>
      <c r="L944" s="9">
        <v>0</v>
      </c>
      <c r="M944" s="9">
        <v>0</v>
      </c>
      <c r="N944" s="9">
        <v>0</v>
      </c>
      <c r="O944" s="8"/>
      <c r="P944" s="9">
        <v>2786</v>
      </c>
      <c r="Q944" s="15">
        <v>3</v>
      </c>
      <c r="R944" s="9">
        <v>720</v>
      </c>
      <c r="S944" s="8" t="s">
        <v>37</v>
      </c>
      <c r="T944" s="9">
        <v>626</v>
      </c>
      <c r="U944" s="8" t="s">
        <v>12312</v>
      </c>
      <c r="V944" s="21">
        <v>45432</v>
      </c>
      <c r="W944" s="18">
        <v>45432</v>
      </c>
    </row>
    <row r="945" spans="1:24" ht="13.5" thickBot="1">
      <c r="A945" s="8" t="s">
        <v>1838</v>
      </c>
      <c r="B945" s="8" t="s">
        <v>7243</v>
      </c>
      <c r="C945" s="8" t="s">
        <v>7244</v>
      </c>
      <c r="D945" s="8"/>
      <c r="E945" s="8"/>
      <c r="F945" s="8" t="s">
        <v>212</v>
      </c>
      <c r="G945" s="9" t="s">
        <v>7245</v>
      </c>
      <c r="H945" s="9">
        <v>12</v>
      </c>
      <c r="I945" s="8" t="s">
        <v>7242</v>
      </c>
      <c r="J945" s="8" t="s">
        <v>214</v>
      </c>
      <c r="K945" s="17">
        <v>3132</v>
      </c>
      <c r="L945" s="9">
        <v>0</v>
      </c>
      <c r="M945" s="9">
        <v>0</v>
      </c>
      <c r="N945" s="9">
        <v>0</v>
      </c>
      <c r="O945" s="8"/>
      <c r="P945" s="9">
        <v>3132</v>
      </c>
      <c r="Q945" s="15">
        <v>4</v>
      </c>
      <c r="R945" s="9">
        <v>720</v>
      </c>
      <c r="S945" s="8" t="s">
        <v>37</v>
      </c>
      <c r="T945" s="9">
        <v>252</v>
      </c>
      <c r="U945" s="18" t="s">
        <v>10426</v>
      </c>
      <c r="V945" s="40">
        <v>45432</v>
      </c>
      <c r="W945" s="8">
        <v>45432</v>
      </c>
    </row>
    <row r="946" spans="1:24" ht="13.5" thickBot="1">
      <c r="A946" s="8" t="s">
        <v>1838</v>
      </c>
      <c r="B946" s="13" t="s">
        <v>7220</v>
      </c>
      <c r="C946" s="8" t="s">
        <v>12313</v>
      </c>
      <c r="D946" s="8"/>
      <c r="E946" s="8"/>
      <c r="F946" s="8" t="s">
        <v>212</v>
      </c>
      <c r="G946" s="8" t="s">
        <v>1641</v>
      </c>
      <c r="H946" s="9">
        <v>13</v>
      </c>
      <c r="I946" s="8" t="s">
        <v>215</v>
      </c>
      <c r="J946" s="8" t="s">
        <v>214</v>
      </c>
      <c r="K946" s="67">
        <v>50</v>
      </c>
      <c r="L946" s="9">
        <v>0</v>
      </c>
      <c r="M946" s="9">
        <v>0</v>
      </c>
      <c r="N946" s="9">
        <v>0</v>
      </c>
      <c r="O946" s="8"/>
      <c r="P946" s="9">
        <v>50</v>
      </c>
      <c r="Q946" s="15">
        <v>1</v>
      </c>
      <c r="R946" s="9">
        <v>50</v>
      </c>
      <c r="S946" s="8" t="s">
        <v>34</v>
      </c>
      <c r="T946" s="9">
        <v>0</v>
      </c>
      <c r="U946" s="8" t="s">
        <v>35</v>
      </c>
      <c r="V946" s="21">
        <v>45365</v>
      </c>
      <c r="W946" s="18"/>
    </row>
    <row r="947" spans="1:24" ht="13.5" thickBot="1">
      <c r="A947" s="8" t="s">
        <v>1838</v>
      </c>
      <c r="B947" s="8" t="s">
        <v>7221</v>
      </c>
      <c r="C947" s="8" t="s">
        <v>12314</v>
      </c>
      <c r="D947" s="8"/>
      <c r="E947" s="8"/>
      <c r="F947" s="8" t="s">
        <v>212</v>
      </c>
      <c r="G947" s="8" t="s">
        <v>1642</v>
      </c>
      <c r="H947" s="9">
        <v>14</v>
      </c>
      <c r="I947" s="8" t="s">
        <v>215</v>
      </c>
      <c r="J947" s="8" t="s">
        <v>214</v>
      </c>
      <c r="K947" s="17">
        <v>462</v>
      </c>
      <c r="L947" s="9">
        <v>0</v>
      </c>
      <c r="M947" s="9">
        <v>0</v>
      </c>
      <c r="N947" s="9">
        <v>0</v>
      </c>
      <c r="O947" s="8"/>
      <c r="P947" s="9">
        <v>462</v>
      </c>
      <c r="Q947" s="15">
        <v>7</v>
      </c>
      <c r="R947" s="9">
        <v>66</v>
      </c>
      <c r="S947" s="8" t="s">
        <v>34</v>
      </c>
      <c r="T947" s="17">
        <v>0</v>
      </c>
      <c r="U947" s="8" t="s">
        <v>56</v>
      </c>
      <c r="V947" s="21">
        <v>45366</v>
      </c>
      <c r="W947" s="8"/>
    </row>
    <row r="948" spans="1:24" ht="26.25" thickBot="1">
      <c r="A948" s="8" t="s">
        <v>1838</v>
      </c>
      <c r="B948" s="8" t="s">
        <v>7688</v>
      </c>
      <c r="C948" s="18" t="s">
        <v>6613</v>
      </c>
      <c r="D948" s="8"/>
      <c r="E948" s="8"/>
      <c r="F948" s="8" t="s">
        <v>212</v>
      </c>
      <c r="G948" s="8" t="s">
        <v>6802</v>
      </c>
      <c r="H948" s="9">
        <v>15</v>
      </c>
      <c r="I948" s="8" t="s">
        <v>4758</v>
      </c>
      <c r="J948" s="8" t="s">
        <v>214</v>
      </c>
      <c r="K948" s="17">
        <v>-24</v>
      </c>
      <c r="L948" s="9">
        <v>0</v>
      </c>
      <c r="M948" s="9">
        <v>0</v>
      </c>
      <c r="N948" s="9">
        <v>0</v>
      </c>
      <c r="O948" s="8"/>
      <c r="P948" s="9">
        <v>-24</v>
      </c>
      <c r="Q948" s="15">
        <v>0</v>
      </c>
      <c r="R948" s="9">
        <v>384</v>
      </c>
      <c r="S948" s="8" t="s">
        <v>37</v>
      </c>
      <c r="T948" s="17">
        <v>-24</v>
      </c>
      <c r="U948" s="8" t="s">
        <v>356</v>
      </c>
      <c r="V948" s="21">
        <v>45440</v>
      </c>
      <c r="W948" s="8"/>
    </row>
    <row r="949" spans="1:24" ht="13.5" thickBot="1">
      <c r="A949" s="8" t="s">
        <v>1838</v>
      </c>
      <c r="B949" s="8" t="s">
        <v>7222</v>
      </c>
      <c r="C949" s="8" t="s">
        <v>1650</v>
      </c>
      <c r="D949" s="8"/>
      <c r="E949" s="8"/>
      <c r="F949" s="8" t="s">
        <v>212</v>
      </c>
      <c r="G949" s="8"/>
      <c r="H949" s="9">
        <v>16</v>
      </c>
      <c r="I949" s="8" t="s">
        <v>1137</v>
      </c>
      <c r="J949" s="8" t="s">
        <v>214</v>
      </c>
      <c r="K949" s="17">
        <v>-19</v>
      </c>
      <c r="L949" s="9">
        <v>0</v>
      </c>
      <c r="M949" s="9">
        <v>0</v>
      </c>
      <c r="N949" s="9">
        <v>0</v>
      </c>
      <c r="O949" s="8"/>
      <c r="P949" s="9">
        <v>-19</v>
      </c>
      <c r="Q949" s="15">
        <v>0</v>
      </c>
      <c r="R949" s="9">
        <v>96</v>
      </c>
      <c r="S949" s="8" t="s">
        <v>37</v>
      </c>
      <c r="T949" s="17">
        <v>-19</v>
      </c>
      <c r="U949" s="44" t="s">
        <v>8008</v>
      </c>
      <c r="V949" s="46">
        <v>45402</v>
      </c>
      <c r="W949" s="8"/>
    </row>
    <row r="950" spans="1:24" ht="13.5" thickBot="1">
      <c r="A950" s="8" t="s">
        <v>1838</v>
      </c>
      <c r="B950" s="8" t="s">
        <v>7223</v>
      </c>
      <c r="C950" s="8" t="s">
        <v>1652</v>
      </c>
      <c r="D950" s="8"/>
      <c r="E950" s="8"/>
      <c r="F950" s="8" t="s">
        <v>212</v>
      </c>
      <c r="G950" s="8">
        <v>2027</v>
      </c>
      <c r="H950" s="9">
        <v>17</v>
      </c>
      <c r="I950" s="8" t="s">
        <v>1137</v>
      </c>
      <c r="J950" s="8" t="s">
        <v>214</v>
      </c>
      <c r="K950" s="17">
        <v>-54</v>
      </c>
      <c r="L950" s="9">
        <v>0</v>
      </c>
      <c r="M950" s="9">
        <v>0</v>
      </c>
      <c r="N950" s="9">
        <v>0</v>
      </c>
      <c r="O950" s="8"/>
      <c r="P950" s="9">
        <v>-54</v>
      </c>
      <c r="Q950" s="15">
        <v>0</v>
      </c>
      <c r="R950" s="9">
        <v>96</v>
      </c>
      <c r="S950" s="8" t="s">
        <v>37</v>
      </c>
      <c r="T950" s="17">
        <v>-54</v>
      </c>
      <c r="U950" s="8" t="s">
        <v>7888</v>
      </c>
      <c r="V950" s="21">
        <v>45402</v>
      </c>
      <c r="W950" s="8"/>
    </row>
    <row r="951" spans="1:24" ht="13.5" thickBot="1">
      <c r="A951" s="8" t="s">
        <v>1838</v>
      </c>
      <c r="B951" s="8" t="s">
        <v>7224</v>
      </c>
      <c r="C951" s="8" t="s">
        <v>1653</v>
      </c>
      <c r="D951" s="8"/>
      <c r="E951" s="8"/>
      <c r="F951" s="8" t="s">
        <v>212</v>
      </c>
      <c r="G951" s="8"/>
      <c r="H951" s="9">
        <v>18</v>
      </c>
      <c r="I951" s="8" t="s">
        <v>1137</v>
      </c>
      <c r="J951" s="8" t="s">
        <v>214</v>
      </c>
      <c r="K951" s="63">
        <v>-36</v>
      </c>
      <c r="L951" s="9">
        <v>0</v>
      </c>
      <c r="M951" s="9">
        <v>0</v>
      </c>
      <c r="N951" s="9">
        <v>0</v>
      </c>
      <c r="O951" s="8"/>
      <c r="P951" s="9">
        <v>-36</v>
      </c>
      <c r="Q951" s="15">
        <v>0</v>
      </c>
      <c r="R951" s="9">
        <v>96</v>
      </c>
      <c r="S951" s="8" t="s">
        <v>37</v>
      </c>
      <c r="T951" s="9">
        <v>-36</v>
      </c>
      <c r="U951" s="8" t="s">
        <v>1656</v>
      </c>
      <c r="V951" s="21">
        <v>45402</v>
      </c>
      <c r="W951" s="8"/>
    </row>
    <row r="952" spans="1:24" ht="13.5" thickBot="1">
      <c r="A952" s="8" t="s">
        <v>1838</v>
      </c>
      <c r="B952" s="8" t="s">
        <v>7225</v>
      </c>
      <c r="C952" s="8" t="s">
        <v>1654</v>
      </c>
      <c r="D952" s="8"/>
      <c r="E952" s="8"/>
      <c r="F952" s="8" t="s">
        <v>212</v>
      </c>
      <c r="G952" s="8"/>
      <c r="H952" s="9">
        <v>19</v>
      </c>
      <c r="I952" s="8" t="s">
        <v>1137</v>
      </c>
      <c r="J952" s="8" t="s">
        <v>214</v>
      </c>
      <c r="K952" s="17">
        <v>-60</v>
      </c>
      <c r="L952" s="9">
        <v>0</v>
      </c>
      <c r="M952" s="9">
        <v>0</v>
      </c>
      <c r="N952" s="9">
        <v>0</v>
      </c>
      <c r="O952" s="8"/>
      <c r="P952" s="9">
        <v>-60</v>
      </c>
      <c r="Q952" s="15">
        <v>0</v>
      </c>
      <c r="R952" s="9">
        <v>96</v>
      </c>
      <c r="S952" s="8" t="s">
        <v>37</v>
      </c>
      <c r="T952" s="9">
        <v>-60</v>
      </c>
      <c r="U952" s="8" t="s">
        <v>2278</v>
      </c>
      <c r="V952" s="21">
        <v>45402</v>
      </c>
      <c r="W952" s="8"/>
    </row>
    <row r="953" spans="1:24" ht="13.5" thickBot="1">
      <c r="A953" s="8" t="s">
        <v>1838</v>
      </c>
      <c r="B953" s="13" t="s">
        <v>7226</v>
      </c>
      <c r="C953" s="8" t="s">
        <v>1655</v>
      </c>
      <c r="D953" s="8"/>
      <c r="E953" s="8"/>
      <c r="F953" s="8" t="s">
        <v>212</v>
      </c>
      <c r="G953" s="8"/>
      <c r="H953" s="20">
        <v>20</v>
      </c>
      <c r="I953" s="8" t="s">
        <v>1137</v>
      </c>
      <c r="J953" s="8" t="s">
        <v>214</v>
      </c>
      <c r="K953" s="24">
        <v>-48</v>
      </c>
      <c r="L953" s="9">
        <v>0</v>
      </c>
      <c r="M953" s="9">
        <v>0</v>
      </c>
      <c r="N953" s="9">
        <v>0</v>
      </c>
      <c r="O953" s="8"/>
      <c r="P953" s="9">
        <v>-48</v>
      </c>
      <c r="Q953" s="15">
        <v>0</v>
      </c>
      <c r="R953" s="9">
        <v>96</v>
      </c>
      <c r="S953" s="8" t="s">
        <v>37</v>
      </c>
      <c r="T953" s="9">
        <v>-48</v>
      </c>
      <c r="U953" s="8" t="s">
        <v>2782</v>
      </c>
      <c r="V953" s="21">
        <v>45402</v>
      </c>
      <c r="W953" s="8"/>
    </row>
    <row r="954" spans="1:24" ht="13.5" thickBot="1">
      <c r="A954" s="8" t="s">
        <v>1838</v>
      </c>
      <c r="B954" s="13" t="s">
        <v>7227</v>
      </c>
      <c r="C954" s="8" t="s">
        <v>1657</v>
      </c>
      <c r="D954" s="8"/>
      <c r="E954" s="8"/>
      <c r="F954" s="8" t="s">
        <v>212</v>
      </c>
      <c r="G954" s="8"/>
      <c r="H954" s="9">
        <v>21</v>
      </c>
      <c r="I954" s="8" t="s">
        <v>1137</v>
      </c>
      <c r="J954" s="8" t="s">
        <v>214</v>
      </c>
      <c r="K954" s="24">
        <v>-60</v>
      </c>
      <c r="L954" s="9">
        <v>0</v>
      </c>
      <c r="M954" s="9">
        <v>0</v>
      </c>
      <c r="N954" s="9">
        <v>0</v>
      </c>
      <c r="O954" s="8"/>
      <c r="P954" s="9">
        <v>-60</v>
      </c>
      <c r="Q954" s="15">
        <v>0</v>
      </c>
      <c r="R954" s="9">
        <v>96</v>
      </c>
      <c r="S954" s="8" t="s">
        <v>37</v>
      </c>
      <c r="T954" s="9">
        <v>-60</v>
      </c>
      <c r="U954" s="44" t="s">
        <v>2278</v>
      </c>
      <c r="V954" s="46">
        <v>45402</v>
      </c>
      <c r="W954" s="18"/>
    </row>
    <row r="955" spans="1:24" ht="13.5" thickBot="1">
      <c r="A955" s="8" t="s">
        <v>1838</v>
      </c>
      <c r="B955" s="13" t="s">
        <v>7228</v>
      </c>
      <c r="C955" s="8" t="s">
        <v>1658</v>
      </c>
      <c r="D955" s="8"/>
      <c r="E955" s="8"/>
      <c r="F955" s="8" t="s">
        <v>212</v>
      </c>
      <c r="G955" s="8"/>
      <c r="H955" s="9">
        <v>22</v>
      </c>
      <c r="I955" s="8" t="s">
        <v>1137</v>
      </c>
      <c r="J955" s="8" t="s">
        <v>214</v>
      </c>
      <c r="K955" s="33">
        <v>-138</v>
      </c>
      <c r="L955" s="9">
        <v>0</v>
      </c>
      <c r="M955" s="9">
        <v>0</v>
      </c>
      <c r="N955" s="9">
        <v>0</v>
      </c>
      <c r="O955" s="8"/>
      <c r="P955" s="29">
        <v>-138</v>
      </c>
      <c r="Q955" s="15">
        <v>-1</v>
      </c>
      <c r="R955" s="9">
        <v>96</v>
      </c>
      <c r="S955" s="8" t="s">
        <v>37</v>
      </c>
      <c r="T955" s="9">
        <v>-42</v>
      </c>
      <c r="U955" s="8" t="s">
        <v>8882</v>
      </c>
      <c r="V955" s="21" t="s">
        <v>12315</v>
      </c>
      <c r="W955" s="18"/>
    </row>
    <row r="956" spans="1:24" ht="13.5" thickBot="1">
      <c r="A956" s="8" t="s">
        <v>1838</v>
      </c>
      <c r="B956" s="13" t="s">
        <v>7229</v>
      </c>
      <c r="C956" s="8" t="s">
        <v>1659</v>
      </c>
      <c r="D956" s="8"/>
      <c r="E956" s="8"/>
      <c r="F956" s="8" t="s">
        <v>212</v>
      </c>
      <c r="G956" s="9"/>
      <c r="H956" s="20">
        <v>23</v>
      </c>
      <c r="I956" s="8" t="s">
        <v>412</v>
      </c>
      <c r="J956" s="8" t="s">
        <v>214</v>
      </c>
      <c r="K956" s="33">
        <v>-78</v>
      </c>
      <c r="L956" s="9">
        <v>0</v>
      </c>
      <c r="M956" s="9">
        <v>0</v>
      </c>
      <c r="N956" s="9">
        <v>0</v>
      </c>
      <c r="O956" s="8"/>
      <c r="P956" s="29">
        <v>-78</v>
      </c>
      <c r="Q956" s="15">
        <v>0</v>
      </c>
      <c r="R956" s="9">
        <v>96</v>
      </c>
      <c r="S956" s="8" t="s">
        <v>37</v>
      </c>
      <c r="T956" s="9">
        <v>-78</v>
      </c>
      <c r="U956" s="8" t="s">
        <v>8184</v>
      </c>
      <c r="V956" s="21">
        <v>45415</v>
      </c>
      <c r="W956" s="8"/>
    </row>
    <row r="957" spans="1:24" ht="13.5" thickBot="1">
      <c r="A957" s="8" t="s">
        <v>1838</v>
      </c>
      <c r="B957" s="13" t="s">
        <v>7862</v>
      </c>
      <c r="C957" s="8" t="s">
        <v>5224</v>
      </c>
      <c r="D957" s="8"/>
      <c r="E957" s="8" t="s">
        <v>1977</v>
      </c>
      <c r="F957" s="8" t="s">
        <v>36</v>
      </c>
      <c r="G957" s="8">
        <v>216</v>
      </c>
      <c r="H957" s="20">
        <v>24</v>
      </c>
      <c r="I957" s="8"/>
      <c r="J957" s="8" t="s">
        <v>78</v>
      </c>
      <c r="K957" s="24">
        <v>-13</v>
      </c>
      <c r="L957" s="35">
        <v>0</v>
      </c>
      <c r="M957" s="29">
        <v>0</v>
      </c>
      <c r="N957" s="9">
        <v>0</v>
      </c>
      <c r="O957" s="8"/>
      <c r="P957" s="29">
        <v>-13</v>
      </c>
      <c r="Q957" s="15">
        <v>0</v>
      </c>
      <c r="R957" s="9">
        <v>96</v>
      </c>
      <c r="S957" s="8" t="s">
        <v>37</v>
      </c>
      <c r="T957" s="9">
        <v>-13</v>
      </c>
      <c r="U957" s="18" t="s">
        <v>8153</v>
      </c>
      <c r="V957" s="40">
        <v>45443</v>
      </c>
      <c r="W957" s="8"/>
    </row>
    <row r="958" spans="1:24" ht="13.5" thickBot="1">
      <c r="A958" s="8" t="s">
        <v>1838</v>
      </c>
      <c r="B958" s="13" t="s">
        <v>7863</v>
      </c>
      <c r="C958" s="8" t="s">
        <v>5228</v>
      </c>
      <c r="D958" s="8" t="s">
        <v>7864</v>
      </c>
      <c r="E958" s="8"/>
      <c r="F958" s="8" t="s">
        <v>36</v>
      </c>
      <c r="G958" s="8">
        <v>902</v>
      </c>
      <c r="H958" s="20">
        <v>25</v>
      </c>
      <c r="I958" s="8"/>
      <c r="J958" s="8" t="s">
        <v>78</v>
      </c>
      <c r="K958" s="36">
        <v>-24</v>
      </c>
      <c r="L958" s="9">
        <v>0</v>
      </c>
      <c r="M958" s="35">
        <v>0</v>
      </c>
      <c r="N958" s="9">
        <v>0</v>
      </c>
      <c r="O958" s="8"/>
      <c r="P958" s="9">
        <v>-24</v>
      </c>
      <c r="Q958" s="15">
        <v>0</v>
      </c>
      <c r="R958" s="9">
        <v>72</v>
      </c>
      <c r="S958" s="8" t="s">
        <v>37</v>
      </c>
      <c r="T958" s="9">
        <v>-24</v>
      </c>
      <c r="U958" s="8" t="s">
        <v>356</v>
      </c>
      <c r="V958" s="21">
        <v>45443</v>
      </c>
      <c r="W958" s="18"/>
    </row>
    <row r="959" spans="1:24" ht="26.25" thickBot="1">
      <c r="A959" s="8" t="s">
        <v>1838</v>
      </c>
      <c r="B959" s="13" t="s">
        <v>7880</v>
      </c>
      <c r="C959" s="8" t="s">
        <v>6436</v>
      </c>
      <c r="D959" s="8"/>
      <c r="E959" s="8"/>
      <c r="F959" s="8" t="s">
        <v>212</v>
      </c>
      <c r="G959" s="8">
        <v>3180</v>
      </c>
      <c r="H959" s="20">
        <v>26</v>
      </c>
      <c r="I959" s="8" t="s">
        <v>227</v>
      </c>
      <c r="J959" s="8" t="s">
        <v>214</v>
      </c>
      <c r="K959" s="36">
        <v>-1</v>
      </c>
      <c r="L959" s="9">
        <v>0</v>
      </c>
      <c r="M959" s="35">
        <v>0</v>
      </c>
      <c r="N959" s="9">
        <v>0</v>
      </c>
      <c r="O959" s="8"/>
      <c r="P959" s="9">
        <v>-1</v>
      </c>
      <c r="Q959" s="15">
        <v>0</v>
      </c>
      <c r="R959" s="9">
        <v>384</v>
      </c>
      <c r="S959" s="8" t="s">
        <v>37</v>
      </c>
      <c r="T959" s="9">
        <v>-1</v>
      </c>
      <c r="U959" s="8" t="s">
        <v>1759</v>
      </c>
      <c r="V959" s="21">
        <v>45443</v>
      </c>
      <c r="W959" s="18"/>
      <c r="X959">
        <v>45346</v>
      </c>
    </row>
    <row r="960" spans="1:24" ht="13.5" thickBot="1">
      <c r="A960" s="8" t="s">
        <v>1838</v>
      </c>
      <c r="B960" s="13" t="s">
        <v>7881</v>
      </c>
      <c r="C960" s="8" t="s">
        <v>6449</v>
      </c>
      <c r="D960" s="8"/>
      <c r="E960" s="8"/>
      <c r="F960" s="8" t="s">
        <v>36</v>
      </c>
      <c r="G960" s="8" t="s">
        <v>7882</v>
      </c>
      <c r="H960" s="20">
        <v>27</v>
      </c>
      <c r="I960" s="8" t="s">
        <v>412</v>
      </c>
      <c r="J960" s="8" t="s">
        <v>214</v>
      </c>
      <c r="K960" s="36">
        <v>-1</v>
      </c>
      <c r="L960" s="9">
        <v>0</v>
      </c>
      <c r="M960" s="35">
        <v>0</v>
      </c>
      <c r="N960" s="9">
        <v>0</v>
      </c>
      <c r="O960" s="8"/>
      <c r="P960" s="9">
        <v>-1</v>
      </c>
      <c r="Q960" s="15">
        <v>0</v>
      </c>
      <c r="R960" s="9">
        <v>96</v>
      </c>
      <c r="S960" s="8" t="s">
        <v>37</v>
      </c>
      <c r="T960" s="9">
        <v>-1</v>
      </c>
      <c r="U960" s="8" t="s">
        <v>1759</v>
      </c>
      <c r="V960" s="21">
        <v>45443</v>
      </c>
      <c r="W960" s="18"/>
    </row>
    <row r="961" spans="1:24" ht="26.25" thickBot="1">
      <c r="A961" s="8" t="s">
        <v>1838</v>
      </c>
      <c r="B961" s="13" t="s">
        <v>8068</v>
      </c>
      <c r="C961" s="8" t="s">
        <v>6440</v>
      </c>
      <c r="D961" s="8"/>
      <c r="E961" s="8"/>
      <c r="F961" s="8" t="s">
        <v>212</v>
      </c>
      <c r="G961" s="8">
        <v>876</v>
      </c>
      <c r="H961" s="20">
        <v>28</v>
      </c>
      <c r="I961" s="8" t="s">
        <v>227</v>
      </c>
      <c r="J961" s="8" t="s">
        <v>214</v>
      </c>
      <c r="K961" s="24">
        <v>-60</v>
      </c>
      <c r="L961" s="9">
        <v>0</v>
      </c>
      <c r="M961" s="9">
        <v>0</v>
      </c>
      <c r="N961" s="9">
        <v>0</v>
      </c>
      <c r="O961" s="8"/>
      <c r="P961" s="9">
        <v>-60</v>
      </c>
      <c r="Q961" s="15">
        <v>0</v>
      </c>
      <c r="R961" s="9">
        <v>600</v>
      </c>
      <c r="S961" s="8" t="s">
        <v>37</v>
      </c>
      <c r="T961" s="9">
        <v>-60</v>
      </c>
      <c r="U961" s="8" t="s">
        <v>2278</v>
      </c>
      <c r="V961" s="21">
        <v>45454</v>
      </c>
      <c r="W961" s="8"/>
    </row>
    <row r="962" spans="1:24" ht="13.5" thickBot="1">
      <c r="A962" s="8" t="s">
        <v>1838</v>
      </c>
      <c r="B962" s="13" t="s">
        <v>8069</v>
      </c>
      <c r="C962" s="8" t="s">
        <v>6443</v>
      </c>
      <c r="D962" s="8"/>
      <c r="E962" s="8"/>
      <c r="F962" s="8" t="s">
        <v>36</v>
      </c>
      <c r="G962" s="8" t="s">
        <v>8070</v>
      </c>
      <c r="H962" s="20">
        <v>29</v>
      </c>
      <c r="I962" s="8" t="s">
        <v>1137</v>
      </c>
      <c r="J962" s="8" t="s">
        <v>214</v>
      </c>
      <c r="K962" s="24">
        <v>-1</v>
      </c>
      <c r="L962" s="9">
        <v>0</v>
      </c>
      <c r="M962" s="35">
        <v>0</v>
      </c>
      <c r="N962" s="9">
        <v>0</v>
      </c>
      <c r="O962" s="8"/>
      <c r="P962" s="35">
        <v>-1</v>
      </c>
      <c r="Q962" s="15">
        <v>0</v>
      </c>
      <c r="R962" s="9">
        <v>96</v>
      </c>
      <c r="S962" s="8" t="s">
        <v>37</v>
      </c>
      <c r="T962" s="9">
        <v>-1</v>
      </c>
      <c r="U962" s="8" t="s">
        <v>1759</v>
      </c>
      <c r="V962" s="21">
        <v>45454</v>
      </c>
      <c r="W962" s="8"/>
      <c r="X962">
        <v>45346</v>
      </c>
    </row>
    <row r="963" spans="1:24" ht="26.25" thickBot="1">
      <c r="A963" s="8" t="s">
        <v>1838</v>
      </c>
      <c r="B963" s="13" t="s">
        <v>8172</v>
      </c>
      <c r="C963" s="8" t="s">
        <v>6441</v>
      </c>
      <c r="D963" s="8"/>
      <c r="E963" s="8"/>
      <c r="F963" s="8" t="s">
        <v>212</v>
      </c>
      <c r="G963" s="8">
        <v>878</v>
      </c>
      <c r="H963" s="9">
        <v>30</v>
      </c>
      <c r="I963" s="8" t="s">
        <v>227</v>
      </c>
      <c r="J963" s="8" t="s">
        <v>214</v>
      </c>
      <c r="K963" s="67">
        <v>-15</v>
      </c>
      <c r="L963" s="9">
        <v>0</v>
      </c>
      <c r="M963" s="9">
        <v>0</v>
      </c>
      <c r="N963" s="9">
        <v>0</v>
      </c>
      <c r="O963" s="8"/>
      <c r="P963" s="9">
        <v>-15</v>
      </c>
      <c r="Q963" s="15">
        <v>0</v>
      </c>
      <c r="R963" s="9">
        <v>600</v>
      </c>
      <c r="S963" s="8" t="s">
        <v>37</v>
      </c>
      <c r="T963" s="9">
        <v>-15</v>
      </c>
      <c r="U963" s="8" t="s">
        <v>7375</v>
      </c>
      <c r="V963" s="21">
        <v>45455</v>
      </c>
      <c r="W963" s="18"/>
    </row>
    <row r="964" spans="1:24" ht="13.5" thickBot="1">
      <c r="A964" s="8" t="s">
        <v>1838</v>
      </c>
      <c r="B964" s="13" t="s">
        <v>8173</v>
      </c>
      <c r="C964" s="8" t="s">
        <v>5532</v>
      </c>
      <c r="D964" s="8"/>
      <c r="E964" s="8"/>
      <c r="F964" s="8" t="s">
        <v>36</v>
      </c>
      <c r="G964" s="8">
        <v>9903</v>
      </c>
      <c r="H964" s="9">
        <v>31</v>
      </c>
      <c r="I964" s="8"/>
      <c r="J964" s="8" t="s">
        <v>78</v>
      </c>
      <c r="K964" s="36">
        <v>-1</v>
      </c>
      <c r="L964" s="9">
        <v>0</v>
      </c>
      <c r="M964" s="9">
        <v>0</v>
      </c>
      <c r="N964" s="9">
        <v>0</v>
      </c>
      <c r="O964" s="8"/>
      <c r="P964" s="35">
        <v>-1</v>
      </c>
      <c r="Q964" s="15">
        <v>0</v>
      </c>
      <c r="R964" s="9">
        <v>72</v>
      </c>
      <c r="S964" s="8" t="s">
        <v>37</v>
      </c>
      <c r="T964" s="9">
        <v>-1</v>
      </c>
      <c r="U964" s="8" t="s">
        <v>1759</v>
      </c>
      <c r="V964" s="21">
        <v>45455</v>
      </c>
      <c r="W964" s="18"/>
    </row>
    <row r="965" spans="1:24" ht="13.5" thickBot="1">
      <c r="A965" s="8" t="s">
        <v>1838</v>
      </c>
      <c r="B965" s="13" t="s">
        <v>8434</v>
      </c>
      <c r="C965" s="8" t="s">
        <v>8204</v>
      </c>
      <c r="D965" s="8"/>
      <c r="E965" s="8"/>
      <c r="F965" s="8" t="s">
        <v>36</v>
      </c>
      <c r="G965" s="8">
        <v>908</v>
      </c>
      <c r="H965" s="9">
        <v>32</v>
      </c>
      <c r="I965" s="8" t="s">
        <v>517</v>
      </c>
      <c r="J965" s="8" t="s">
        <v>78</v>
      </c>
      <c r="K965" s="33">
        <v>456</v>
      </c>
      <c r="L965" s="9">
        <v>0</v>
      </c>
      <c r="M965" s="35">
        <v>0</v>
      </c>
      <c r="N965" s="9">
        <v>0</v>
      </c>
      <c r="O965" s="8"/>
      <c r="P965" s="29">
        <v>456</v>
      </c>
      <c r="Q965" s="15">
        <v>4</v>
      </c>
      <c r="R965" s="9">
        <v>96</v>
      </c>
      <c r="S965" s="8" t="s">
        <v>37</v>
      </c>
      <c r="T965" s="9">
        <v>72</v>
      </c>
      <c r="U965" s="8" t="s">
        <v>12316</v>
      </c>
      <c r="V965" s="21">
        <v>45471</v>
      </c>
      <c r="W965" s="18"/>
    </row>
    <row r="966" spans="1:24" ht="13.5" thickBot="1">
      <c r="A966" s="8" t="s">
        <v>1838</v>
      </c>
      <c r="B966" s="16" t="s">
        <v>8435</v>
      </c>
      <c r="C966" s="8" t="s">
        <v>8203</v>
      </c>
      <c r="D966" s="8"/>
      <c r="E966" s="8"/>
      <c r="F966" s="8" t="s">
        <v>36</v>
      </c>
      <c r="G966" s="8">
        <v>906</v>
      </c>
      <c r="H966" s="9">
        <v>33</v>
      </c>
      <c r="I966" s="8" t="s">
        <v>517</v>
      </c>
      <c r="J966" s="8" t="s">
        <v>78</v>
      </c>
      <c r="K966" s="17">
        <v>436</v>
      </c>
      <c r="L966" s="9">
        <v>0</v>
      </c>
      <c r="M966" s="9">
        <v>0</v>
      </c>
      <c r="N966" s="9">
        <v>0</v>
      </c>
      <c r="O966" s="8"/>
      <c r="P966" s="9">
        <v>436</v>
      </c>
      <c r="Q966" s="15">
        <v>4</v>
      </c>
      <c r="R966" s="9">
        <v>96</v>
      </c>
      <c r="S966" s="8" t="s">
        <v>37</v>
      </c>
      <c r="T966" s="9">
        <v>52</v>
      </c>
      <c r="U966" s="44" t="s">
        <v>10869</v>
      </c>
      <c r="V966" s="46">
        <v>45471</v>
      </c>
      <c r="W966" s="8"/>
    </row>
    <row r="967" spans="1:24" ht="13.5" thickBot="1">
      <c r="A967" s="8" t="s">
        <v>1838</v>
      </c>
      <c r="B967" s="16" t="s">
        <v>8715</v>
      </c>
      <c r="C967" s="8" t="s">
        <v>6447</v>
      </c>
      <c r="D967" s="8"/>
      <c r="E967" s="8"/>
      <c r="F967" s="8" t="s">
        <v>212</v>
      </c>
      <c r="G967" s="8">
        <v>2183</v>
      </c>
      <c r="H967" s="9">
        <v>34</v>
      </c>
      <c r="I967" s="8" t="s">
        <v>2499</v>
      </c>
      <c r="J967" s="8" t="s">
        <v>214</v>
      </c>
      <c r="K967" s="63">
        <v>-12</v>
      </c>
      <c r="L967" s="9">
        <v>0</v>
      </c>
      <c r="M967" s="9">
        <v>0</v>
      </c>
      <c r="N967" s="9">
        <v>0</v>
      </c>
      <c r="O967" s="8"/>
      <c r="P967" s="9">
        <v>-12</v>
      </c>
      <c r="Q967" s="15">
        <v>0</v>
      </c>
      <c r="R967" s="9">
        <v>600</v>
      </c>
      <c r="S967" s="8" t="s">
        <v>37</v>
      </c>
      <c r="T967" s="9">
        <v>-12</v>
      </c>
      <c r="U967" s="8" t="s">
        <v>155</v>
      </c>
      <c r="V967" s="21">
        <v>45478</v>
      </c>
      <c r="W967" s="8"/>
    </row>
    <row r="968" spans="1:24" ht="13.5" thickBot="1">
      <c r="A968" s="8" t="s">
        <v>1838</v>
      </c>
      <c r="B968" s="16" t="s">
        <v>9041</v>
      </c>
      <c r="C968" s="8" t="s">
        <v>6437</v>
      </c>
      <c r="D968" s="8"/>
      <c r="E968" s="8"/>
      <c r="F968" s="8" t="s">
        <v>212</v>
      </c>
      <c r="G968" s="8">
        <v>604</v>
      </c>
      <c r="H968" s="9">
        <v>35</v>
      </c>
      <c r="I968" s="8" t="s">
        <v>215</v>
      </c>
      <c r="J968" s="8" t="s">
        <v>214</v>
      </c>
      <c r="K968" s="17">
        <v>-2</v>
      </c>
      <c r="L968" s="9">
        <v>0</v>
      </c>
      <c r="M968" s="9">
        <v>0</v>
      </c>
      <c r="N968" s="9">
        <v>0</v>
      </c>
      <c r="O968" s="8"/>
      <c r="P968" s="9">
        <v>-2</v>
      </c>
      <c r="Q968" s="15">
        <v>0</v>
      </c>
      <c r="R968" s="9">
        <v>600</v>
      </c>
      <c r="S968" s="8" t="s">
        <v>37</v>
      </c>
      <c r="T968" s="9">
        <v>-2</v>
      </c>
      <c r="U968" s="44" t="s">
        <v>1909</v>
      </c>
      <c r="V968" s="46">
        <v>45495</v>
      </c>
      <c r="W968" s="8"/>
    </row>
    <row r="969" spans="1:24" ht="26.25" thickBot="1">
      <c r="A969" s="8" t="s">
        <v>12317</v>
      </c>
      <c r="B969" s="16" t="s">
        <v>12318</v>
      </c>
      <c r="C969" s="8" t="s">
        <v>7316</v>
      </c>
      <c r="D969" s="8" t="s">
        <v>7317</v>
      </c>
      <c r="E969" s="8"/>
      <c r="F969" s="8" t="s">
        <v>212</v>
      </c>
      <c r="G969" s="8"/>
      <c r="H969" s="9">
        <v>2</v>
      </c>
      <c r="I969" s="8" t="s">
        <v>213</v>
      </c>
      <c r="J969" s="8" t="s">
        <v>214</v>
      </c>
      <c r="K969" s="17">
        <v>0</v>
      </c>
      <c r="L969" s="9">
        <v>0</v>
      </c>
      <c r="M969" s="9">
        <v>0</v>
      </c>
      <c r="N969" s="9">
        <v>0</v>
      </c>
      <c r="O969" s="8"/>
      <c r="P969" s="9">
        <v>0</v>
      </c>
      <c r="Q969" s="15">
        <v>0</v>
      </c>
      <c r="R969" s="9">
        <v>60</v>
      </c>
      <c r="S969" s="8" t="s">
        <v>44</v>
      </c>
      <c r="T969" s="9">
        <v>0</v>
      </c>
      <c r="U969" s="8" t="s">
        <v>46</v>
      </c>
      <c r="V969" s="21">
        <v>45436</v>
      </c>
      <c r="W969" s="8"/>
    </row>
    <row r="970" spans="1:24" ht="26.25" thickBot="1">
      <c r="A970" s="8" t="s">
        <v>12317</v>
      </c>
      <c r="B970" s="16" t="s">
        <v>12319</v>
      </c>
      <c r="C970" s="8" t="s">
        <v>7318</v>
      </c>
      <c r="D970" s="8" t="s">
        <v>7319</v>
      </c>
      <c r="E970" s="8"/>
      <c r="F970" s="8" t="s">
        <v>212</v>
      </c>
      <c r="G970" s="8"/>
      <c r="H970" s="9">
        <v>5</v>
      </c>
      <c r="I970" s="8" t="s">
        <v>213</v>
      </c>
      <c r="J970" s="8" t="s">
        <v>214</v>
      </c>
      <c r="K970" s="17">
        <v>0</v>
      </c>
      <c r="L970" s="9">
        <v>0</v>
      </c>
      <c r="M970" s="9">
        <v>0</v>
      </c>
      <c r="N970" s="9">
        <v>0</v>
      </c>
      <c r="O970" s="8"/>
      <c r="P970" s="9">
        <v>0</v>
      </c>
      <c r="Q970" s="15">
        <v>0</v>
      </c>
      <c r="R970" s="9">
        <v>83</v>
      </c>
      <c r="S970" s="8" t="s">
        <v>44</v>
      </c>
      <c r="T970" s="9">
        <v>0</v>
      </c>
      <c r="U970" s="44" t="s">
        <v>46</v>
      </c>
      <c r="V970" s="46">
        <v>45436</v>
      </c>
      <c r="W970" s="8"/>
    </row>
    <row r="971" spans="1:24" ht="26.25" thickBot="1">
      <c r="A971" s="8" t="s">
        <v>12317</v>
      </c>
      <c r="B971" s="16" t="s">
        <v>12320</v>
      </c>
      <c r="C971" s="8" t="s">
        <v>7320</v>
      </c>
      <c r="D971" s="8" t="s">
        <v>7321</v>
      </c>
      <c r="E971" s="8"/>
      <c r="F971" s="8" t="s">
        <v>212</v>
      </c>
      <c r="G971" s="8"/>
      <c r="H971" s="9">
        <v>4</v>
      </c>
      <c r="I971" s="8" t="s">
        <v>213</v>
      </c>
      <c r="J971" s="8" t="s">
        <v>214</v>
      </c>
      <c r="K971" s="17">
        <v>-1.4166666670000001</v>
      </c>
      <c r="L971" s="9">
        <v>0</v>
      </c>
      <c r="M971" s="9">
        <v>0</v>
      </c>
      <c r="N971" s="9">
        <v>0</v>
      </c>
      <c r="O971" s="8"/>
      <c r="P971" s="9">
        <v>-1.4166666670000001</v>
      </c>
      <c r="Q971" s="15">
        <v>0</v>
      </c>
      <c r="R971" s="9">
        <v>40</v>
      </c>
      <c r="S971" s="8" t="s">
        <v>44</v>
      </c>
      <c r="T971" s="17">
        <v>-1</v>
      </c>
      <c r="U971" s="8" t="s">
        <v>12321</v>
      </c>
      <c r="V971" s="21">
        <v>45436</v>
      </c>
      <c r="W971" s="8"/>
    </row>
    <row r="972" spans="1:24" ht="26.25" thickBot="1">
      <c r="A972" s="8" t="s">
        <v>12317</v>
      </c>
      <c r="B972" s="16" t="s">
        <v>12322</v>
      </c>
      <c r="C972" s="8" t="s">
        <v>7322</v>
      </c>
      <c r="D972" s="8" t="s">
        <v>7323</v>
      </c>
      <c r="E972" s="8"/>
      <c r="F972" s="8" t="s">
        <v>212</v>
      </c>
      <c r="G972" s="8"/>
      <c r="H972" s="9">
        <v>3</v>
      </c>
      <c r="I972" s="8" t="s">
        <v>213</v>
      </c>
      <c r="J972" s="8" t="s">
        <v>214</v>
      </c>
      <c r="K972" s="25">
        <v>0</v>
      </c>
      <c r="L972" s="29">
        <v>0</v>
      </c>
      <c r="M972" s="9">
        <v>0</v>
      </c>
      <c r="N972" s="9">
        <v>0</v>
      </c>
      <c r="O972" s="8"/>
      <c r="P972" s="29">
        <v>0</v>
      </c>
      <c r="Q972" s="15">
        <v>0</v>
      </c>
      <c r="R972" s="9">
        <v>55</v>
      </c>
      <c r="S972" s="8" t="s">
        <v>44</v>
      </c>
      <c r="T972" s="9">
        <v>0</v>
      </c>
      <c r="U972" s="8" t="s">
        <v>46</v>
      </c>
      <c r="V972" s="21">
        <v>45436</v>
      </c>
      <c r="W972" s="8"/>
    </row>
    <row r="973" spans="1:24" ht="13.5" thickBot="1">
      <c r="A973" s="8" t="s">
        <v>9042</v>
      </c>
      <c r="B973" s="16" t="s">
        <v>7246</v>
      </c>
      <c r="C973" s="8" t="s">
        <v>7247</v>
      </c>
      <c r="D973" s="8"/>
      <c r="E973" s="8"/>
      <c r="F973" s="8" t="s">
        <v>212</v>
      </c>
      <c r="G973" s="8" t="s">
        <v>7248</v>
      </c>
      <c r="H973" s="9">
        <v>1</v>
      </c>
      <c r="I973" s="8" t="s">
        <v>7242</v>
      </c>
      <c r="J973" s="8" t="s">
        <v>214</v>
      </c>
      <c r="K973" s="25">
        <v>755</v>
      </c>
      <c r="L973" s="9">
        <v>0</v>
      </c>
      <c r="M973" s="9">
        <v>0</v>
      </c>
      <c r="N973" s="9">
        <v>0</v>
      </c>
      <c r="O973" s="8"/>
      <c r="P973" s="9">
        <v>755</v>
      </c>
      <c r="Q973" s="15">
        <v>1</v>
      </c>
      <c r="R973" s="9">
        <v>500</v>
      </c>
      <c r="S973" s="8" t="s">
        <v>37</v>
      </c>
      <c r="T973" s="9">
        <v>255</v>
      </c>
      <c r="U973" s="8" t="s">
        <v>10870</v>
      </c>
      <c r="V973" s="21">
        <v>45432</v>
      </c>
      <c r="W973" s="8">
        <v>45432</v>
      </c>
    </row>
    <row r="974" spans="1:24" ht="64.5" thickBot="1">
      <c r="A974" s="8" t="s">
        <v>104</v>
      </c>
      <c r="B974" s="16" t="s">
        <v>1893</v>
      </c>
      <c r="C974" s="8" t="s">
        <v>10964</v>
      </c>
      <c r="D974" s="8"/>
      <c r="E974" s="8" t="s">
        <v>251</v>
      </c>
      <c r="F974" s="8" t="s">
        <v>1567</v>
      </c>
      <c r="G974" s="8">
        <v>110</v>
      </c>
      <c r="H974" s="9">
        <v>1</v>
      </c>
      <c r="I974" s="8" t="s">
        <v>1894</v>
      </c>
      <c r="J974" s="8" t="s">
        <v>78</v>
      </c>
      <c r="K974" s="25">
        <v>874</v>
      </c>
      <c r="L974" s="9">
        <v>0</v>
      </c>
      <c r="M974" s="9">
        <v>0</v>
      </c>
      <c r="N974" s="9">
        <v>0</v>
      </c>
      <c r="O974" s="8"/>
      <c r="P974" s="9">
        <v>874</v>
      </c>
      <c r="Q974" s="15">
        <v>4</v>
      </c>
      <c r="R974" s="9">
        <v>200</v>
      </c>
      <c r="S974" s="8" t="s">
        <v>34</v>
      </c>
      <c r="T974" s="9">
        <v>74</v>
      </c>
      <c r="U974" s="8" t="s">
        <v>11537</v>
      </c>
      <c r="V974" s="21"/>
      <c r="W974" s="8" t="s">
        <v>9044</v>
      </c>
    </row>
    <row r="975" spans="1:24" ht="39" thickBot="1">
      <c r="A975" s="8" t="s">
        <v>104</v>
      </c>
      <c r="B975" s="16" t="s">
        <v>1895</v>
      </c>
      <c r="C975" s="8" t="s">
        <v>12323</v>
      </c>
      <c r="D975" s="8" t="s">
        <v>105</v>
      </c>
      <c r="E975" s="8" t="s">
        <v>251</v>
      </c>
      <c r="F975" s="8" t="s">
        <v>1567</v>
      </c>
      <c r="G975" s="8">
        <v>675</v>
      </c>
      <c r="H975" s="9">
        <v>2</v>
      </c>
      <c r="I975" s="8" t="s">
        <v>1894</v>
      </c>
      <c r="J975" s="8" t="s">
        <v>78</v>
      </c>
      <c r="K975" s="17">
        <v>2092</v>
      </c>
      <c r="L975" s="9">
        <v>0</v>
      </c>
      <c r="M975" s="35">
        <v>0</v>
      </c>
      <c r="N975" s="9">
        <v>0</v>
      </c>
      <c r="O975" s="8"/>
      <c r="P975" s="9">
        <v>2092</v>
      </c>
      <c r="Q975" s="15">
        <v>10</v>
      </c>
      <c r="R975" s="9">
        <v>200</v>
      </c>
      <c r="S975" s="8" t="s">
        <v>34</v>
      </c>
      <c r="T975" s="17">
        <v>92</v>
      </c>
      <c r="U975" s="8" t="s">
        <v>12324</v>
      </c>
      <c r="V975" s="21">
        <v>45356</v>
      </c>
      <c r="W975" s="8" t="s">
        <v>9016</v>
      </c>
    </row>
    <row r="976" spans="1:24" ht="64.5" thickBot="1">
      <c r="A976" s="8" t="s">
        <v>104</v>
      </c>
      <c r="B976" s="13" t="s">
        <v>8585</v>
      </c>
      <c r="C976" s="8" t="s">
        <v>8829</v>
      </c>
      <c r="D976" s="8"/>
      <c r="E976" s="8"/>
      <c r="F976" s="8" t="s">
        <v>1567</v>
      </c>
      <c r="G976" s="8">
        <v>120</v>
      </c>
      <c r="H976" s="9">
        <v>3</v>
      </c>
      <c r="I976" s="8" t="s">
        <v>1894</v>
      </c>
      <c r="J976" s="8" t="s">
        <v>78</v>
      </c>
      <c r="K976" s="17">
        <v>211</v>
      </c>
      <c r="L976" s="9">
        <v>0</v>
      </c>
      <c r="M976" s="9">
        <v>0</v>
      </c>
      <c r="N976" s="9">
        <v>0</v>
      </c>
      <c r="O976" s="8"/>
      <c r="P976" s="9">
        <v>211</v>
      </c>
      <c r="Q976" s="15">
        <v>0</v>
      </c>
      <c r="R976" s="9">
        <v>480</v>
      </c>
      <c r="S976" s="8" t="s">
        <v>34</v>
      </c>
      <c r="T976" s="9">
        <v>211</v>
      </c>
      <c r="U976" s="8" t="s">
        <v>12325</v>
      </c>
      <c r="V976" s="21">
        <v>45475</v>
      </c>
      <c r="W976" s="8" t="s">
        <v>9044</v>
      </c>
    </row>
    <row r="977" spans="1:23" ht="64.5" thickBot="1">
      <c r="A977" s="8" t="s">
        <v>104</v>
      </c>
      <c r="B977" s="13" t="s">
        <v>8830</v>
      </c>
      <c r="C977" s="8" t="s">
        <v>9045</v>
      </c>
      <c r="D977" s="8"/>
      <c r="E977" s="8"/>
      <c r="F977" s="8" t="s">
        <v>1567</v>
      </c>
      <c r="G977" s="8"/>
      <c r="H977" s="9">
        <v>4</v>
      </c>
      <c r="I977" s="8" t="s">
        <v>1894</v>
      </c>
      <c r="J977" s="8" t="s">
        <v>78</v>
      </c>
      <c r="K977" s="17">
        <v>94</v>
      </c>
      <c r="L977" s="9">
        <v>0</v>
      </c>
      <c r="M977" s="9">
        <v>0</v>
      </c>
      <c r="N977" s="9">
        <v>0</v>
      </c>
      <c r="O977" s="8"/>
      <c r="P977" s="9">
        <v>94</v>
      </c>
      <c r="Q977" s="15">
        <v>0</v>
      </c>
      <c r="R977" s="9">
        <v>150</v>
      </c>
      <c r="S977" s="8" t="s">
        <v>40</v>
      </c>
      <c r="T977" s="9">
        <v>94</v>
      </c>
      <c r="U977" s="8" t="s">
        <v>9046</v>
      </c>
      <c r="V977" s="21">
        <v>45491</v>
      </c>
      <c r="W977" s="8" t="s">
        <v>9044</v>
      </c>
    </row>
    <row r="978" spans="1:23" ht="39" thickBot="1">
      <c r="A978" s="8" t="s">
        <v>104</v>
      </c>
      <c r="B978" s="13" t="s">
        <v>2002</v>
      </c>
      <c r="C978" s="8" t="s">
        <v>2003</v>
      </c>
      <c r="D978" s="8" t="s">
        <v>105</v>
      </c>
      <c r="E978" s="8"/>
      <c r="F978" s="8" t="s">
        <v>1007</v>
      </c>
      <c r="G978" s="8"/>
      <c r="H978" s="9">
        <v>5</v>
      </c>
      <c r="I978" s="8"/>
      <c r="J978" s="8" t="s">
        <v>78</v>
      </c>
      <c r="K978" s="17">
        <v>604</v>
      </c>
      <c r="L978" s="9">
        <v>0</v>
      </c>
      <c r="M978" s="9">
        <v>0</v>
      </c>
      <c r="N978" s="9">
        <v>0</v>
      </c>
      <c r="O978" s="8"/>
      <c r="P978" s="9">
        <v>604</v>
      </c>
      <c r="Q978" s="15">
        <v>12</v>
      </c>
      <c r="R978" s="9">
        <v>50</v>
      </c>
      <c r="S978" s="8" t="s">
        <v>34</v>
      </c>
      <c r="T978" s="17">
        <v>4</v>
      </c>
      <c r="U978" s="8" t="s">
        <v>9331</v>
      </c>
      <c r="V978" s="21">
        <v>45366</v>
      </c>
      <c r="W978" s="8" t="s">
        <v>9016</v>
      </c>
    </row>
    <row r="979" spans="1:23" ht="39" thickBot="1">
      <c r="A979" s="8" t="s">
        <v>104</v>
      </c>
      <c r="B979" s="8" t="s">
        <v>1997</v>
      </c>
      <c r="C979" s="8" t="s">
        <v>1998</v>
      </c>
      <c r="D979" s="8" t="s">
        <v>113</v>
      </c>
      <c r="E979" s="8"/>
      <c r="F979" s="8" t="s">
        <v>68</v>
      </c>
      <c r="G979" s="8"/>
      <c r="H979" s="9">
        <v>6</v>
      </c>
      <c r="I979" s="8"/>
      <c r="J979" s="8" t="s">
        <v>78</v>
      </c>
      <c r="K979" s="17">
        <v>12</v>
      </c>
      <c r="L979" s="9">
        <v>0</v>
      </c>
      <c r="M979" s="9">
        <v>0</v>
      </c>
      <c r="N979" s="9">
        <v>0</v>
      </c>
      <c r="O979" s="8"/>
      <c r="P979" s="9">
        <v>12</v>
      </c>
      <c r="Q979" s="15">
        <v>0</v>
      </c>
      <c r="R979" s="9">
        <v>25</v>
      </c>
      <c r="S979" s="8" t="s">
        <v>34</v>
      </c>
      <c r="T979" s="17">
        <v>12</v>
      </c>
      <c r="U979" s="8" t="s">
        <v>7261</v>
      </c>
      <c r="V979" s="21">
        <v>45370</v>
      </c>
      <c r="W979" s="8" t="s">
        <v>9016</v>
      </c>
    </row>
    <row r="980" spans="1:23" ht="39" thickBot="1">
      <c r="A980" s="8" t="s">
        <v>104</v>
      </c>
      <c r="B980" s="13" t="s">
        <v>1999</v>
      </c>
      <c r="C980" s="8" t="s">
        <v>2000</v>
      </c>
      <c r="D980" s="8" t="s">
        <v>110</v>
      </c>
      <c r="E980" s="8"/>
      <c r="F980" s="8" t="s">
        <v>68</v>
      </c>
      <c r="G980" s="8"/>
      <c r="H980" s="9">
        <v>7</v>
      </c>
      <c r="I980" s="8"/>
      <c r="J980" s="8" t="s">
        <v>78</v>
      </c>
      <c r="K980" s="17">
        <v>0</v>
      </c>
      <c r="L980" s="9">
        <v>0</v>
      </c>
      <c r="M980" s="9">
        <v>0</v>
      </c>
      <c r="N980" s="9">
        <v>0</v>
      </c>
      <c r="O980" s="8"/>
      <c r="P980" s="9">
        <v>0</v>
      </c>
      <c r="Q980" s="15">
        <v>0</v>
      </c>
      <c r="R980" s="9">
        <v>25</v>
      </c>
      <c r="S980" s="8" t="s">
        <v>34</v>
      </c>
      <c r="T980" s="17">
        <v>0</v>
      </c>
      <c r="U980" s="8" t="s">
        <v>45</v>
      </c>
      <c r="V980" s="21">
        <v>45367</v>
      </c>
      <c r="W980" s="8" t="s">
        <v>9016</v>
      </c>
    </row>
    <row r="981" spans="1:23" ht="39" thickBot="1">
      <c r="A981" s="8" t="s">
        <v>104</v>
      </c>
      <c r="B981" s="13" t="s">
        <v>1902</v>
      </c>
      <c r="C981" s="8" t="s">
        <v>10965</v>
      </c>
      <c r="D981" s="8" t="s">
        <v>110</v>
      </c>
      <c r="E981" s="8"/>
      <c r="F981" s="8" t="s">
        <v>1567</v>
      </c>
      <c r="G981" s="8"/>
      <c r="H981" s="9">
        <v>8</v>
      </c>
      <c r="I981" s="8"/>
      <c r="J981" s="8" t="s">
        <v>78</v>
      </c>
      <c r="K981" s="17">
        <v>224</v>
      </c>
      <c r="L981" s="9">
        <v>0</v>
      </c>
      <c r="M981" s="9">
        <v>0</v>
      </c>
      <c r="N981" s="9">
        <v>0</v>
      </c>
      <c r="O981" s="8"/>
      <c r="P981" s="9">
        <v>224</v>
      </c>
      <c r="Q981" s="15">
        <v>3</v>
      </c>
      <c r="R981" s="9">
        <v>72</v>
      </c>
      <c r="S981" s="8" t="s">
        <v>34</v>
      </c>
      <c r="T981" s="17">
        <v>8</v>
      </c>
      <c r="U981" s="8" t="s">
        <v>8951</v>
      </c>
      <c r="V981" s="21">
        <v>45359</v>
      </c>
      <c r="W981" s="40" t="s">
        <v>9016</v>
      </c>
    </row>
    <row r="982" spans="1:23" ht="39" thickBot="1">
      <c r="A982" s="8" t="s">
        <v>104</v>
      </c>
      <c r="B982" s="13" t="s">
        <v>2001</v>
      </c>
      <c r="C982" s="8" t="s">
        <v>12326</v>
      </c>
      <c r="D982" s="8" t="s">
        <v>112</v>
      </c>
      <c r="E982" s="8"/>
      <c r="F982" s="8" t="s">
        <v>68</v>
      </c>
      <c r="G982" s="9"/>
      <c r="H982" s="9">
        <v>9</v>
      </c>
      <c r="I982" s="8"/>
      <c r="J982" s="8" t="s">
        <v>78</v>
      </c>
      <c r="K982" s="17">
        <v>4</v>
      </c>
      <c r="L982" s="9">
        <v>0</v>
      </c>
      <c r="M982" s="9">
        <v>0</v>
      </c>
      <c r="N982" s="9">
        <v>0</v>
      </c>
      <c r="O982" s="8"/>
      <c r="P982" s="9">
        <v>4</v>
      </c>
      <c r="Q982" s="15">
        <v>0</v>
      </c>
      <c r="R982" s="9">
        <v>25</v>
      </c>
      <c r="S982" s="8" t="s">
        <v>34</v>
      </c>
      <c r="T982" s="17">
        <v>4</v>
      </c>
      <c r="U982" s="8" t="s">
        <v>8807</v>
      </c>
      <c r="V982" s="21">
        <v>45370</v>
      </c>
      <c r="W982" s="40" t="s">
        <v>9016</v>
      </c>
    </row>
    <row r="983" spans="1:23" ht="13.5" thickBot="1">
      <c r="A983" s="8" t="s">
        <v>104</v>
      </c>
      <c r="B983" s="8" t="s">
        <v>8586</v>
      </c>
      <c r="C983" s="8" t="s">
        <v>11538</v>
      </c>
      <c r="D983" s="8" t="s">
        <v>105</v>
      </c>
      <c r="E983" s="8"/>
      <c r="F983" s="8" t="s">
        <v>1567</v>
      </c>
      <c r="G983" s="9"/>
      <c r="H983" s="9">
        <v>10</v>
      </c>
      <c r="I983" s="8"/>
      <c r="J983" s="8" t="s">
        <v>78</v>
      </c>
      <c r="K983" s="17">
        <v>105</v>
      </c>
      <c r="L983" s="9">
        <v>0</v>
      </c>
      <c r="M983" s="9">
        <v>0</v>
      </c>
      <c r="N983" s="9">
        <v>0</v>
      </c>
      <c r="O983" s="8"/>
      <c r="P983" s="9">
        <v>105</v>
      </c>
      <c r="Q983" s="15">
        <v>2</v>
      </c>
      <c r="R983" s="9">
        <v>50</v>
      </c>
      <c r="S983" s="8" t="s">
        <v>34</v>
      </c>
      <c r="T983" s="17">
        <v>5</v>
      </c>
      <c r="U983" s="8" t="s">
        <v>8007</v>
      </c>
      <c r="V983" s="21">
        <v>45475</v>
      </c>
      <c r="W983" s="8"/>
    </row>
    <row r="984" spans="1:23" ht="13.5" thickBot="1">
      <c r="A984" s="16" t="s">
        <v>104</v>
      </c>
      <c r="B984" s="16" t="s">
        <v>8587</v>
      </c>
      <c r="C984" s="16" t="s">
        <v>11539</v>
      </c>
      <c r="D984" s="16" t="s">
        <v>113</v>
      </c>
      <c r="E984" s="16"/>
      <c r="F984" s="16" t="s">
        <v>1567</v>
      </c>
      <c r="G984" s="16"/>
      <c r="H984" s="15">
        <v>11</v>
      </c>
      <c r="I984" s="16"/>
      <c r="J984" s="16" t="s">
        <v>78</v>
      </c>
      <c r="K984" s="15">
        <v>76</v>
      </c>
      <c r="L984" s="9">
        <v>0</v>
      </c>
      <c r="M984" s="9">
        <v>0</v>
      </c>
      <c r="N984" s="9">
        <v>0</v>
      </c>
      <c r="O984" s="8"/>
      <c r="P984" s="9">
        <v>76</v>
      </c>
      <c r="Q984" s="15">
        <v>3</v>
      </c>
      <c r="R984" s="15">
        <v>25</v>
      </c>
      <c r="S984" s="16" t="s">
        <v>34</v>
      </c>
      <c r="T984" s="17">
        <v>1</v>
      </c>
      <c r="U984" s="8" t="s">
        <v>12327</v>
      </c>
      <c r="V984" s="47">
        <v>45475</v>
      </c>
      <c r="W984" s="16"/>
    </row>
    <row r="985" spans="1:23" ht="13.5" thickBot="1">
      <c r="A985" s="8" t="s">
        <v>104</v>
      </c>
      <c r="B985" s="8" t="s">
        <v>8588</v>
      </c>
      <c r="C985" s="8" t="s">
        <v>11540</v>
      </c>
      <c r="D985" s="8" t="s">
        <v>110</v>
      </c>
      <c r="E985" s="8"/>
      <c r="F985" s="8" t="s">
        <v>1567</v>
      </c>
      <c r="G985" s="8"/>
      <c r="H985" s="9">
        <v>12</v>
      </c>
      <c r="I985" s="8"/>
      <c r="J985" s="8" t="s">
        <v>78</v>
      </c>
      <c r="K985" s="17">
        <v>70</v>
      </c>
      <c r="L985" s="9">
        <v>0</v>
      </c>
      <c r="M985" s="9">
        <v>0</v>
      </c>
      <c r="N985" s="9">
        <v>0</v>
      </c>
      <c r="O985" s="8"/>
      <c r="P985" s="9">
        <v>70</v>
      </c>
      <c r="Q985" s="15">
        <v>2</v>
      </c>
      <c r="R985" s="9">
        <v>25</v>
      </c>
      <c r="S985" s="8" t="s">
        <v>34</v>
      </c>
      <c r="T985" s="17">
        <v>20</v>
      </c>
      <c r="U985" s="8" t="s">
        <v>7415</v>
      </c>
      <c r="V985" s="47">
        <v>45475</v>
      </c>
      <c r="W985" s="8"/>
    </row>
    <row r="986" spans="1:23" ht="13.5" thickBot="1">
      <c r="A986" s="8" t="s">
        <v>104</v>
      </c>
      <c r="B986" s="8" t="s">
        <v>8589</v>
      </c>
      <c r="C986" s="18" t="s">
        <v>11541</v>
      </c>
      <c r="D986" s="8" t="s">
        <v>112</v>
      </c>
      <c r="E986" s="8"/>
      <c r="F986" s="8" t="s">
        <v>1567</v>
      </c>
      <c r="G986" s="8"/>
      <c r="H986" s="9">
        <v>13</v>
      </c>
      <c r="I986" s="8"/>
      <c r="J986" s="8" t="s">
        <v>78</v>
      </c>
      <c r="K986" s="17">
        <v>56</v>
      </c>
      <c r="L986" s="9">
        <v>0</v>
      </c>
      <c r="M986" s="9">
        <v>0</v>
      </c>
      <c r="N986" s="9">
        <v>0</v>
      </c>
      <c r="O986" s="8"/>
      <c r="P986" s="9">
        <v>56</v>
      </c>
      <c r="Q986" s="15">
        <v>2</v>
      </c>
      <c r="R986" s="9">
        <v>25</v>
      </c>
      <c r="S986" s="8" t="s">
        <v>34</v>
      </c>
      <c r="T986" s="17">
        <v>6</v>
      </c>
      <c r="U986" s="8" t="s">
        <v>9461</v>
      </c>
      <c r="V986" s="47">
        <v>45475</v>
      </c>
      <c r="W986" s="47"/>
    </row>
    <row r="987" spans="1:23" ht="13.5" thickBot="1">
      <c r="A987" s="8" t="s">
        <v>104</v>
      </c>
      <c r="B987" s="8" t="s">
        <v>8590</v>
      </c>
      <c r="C987" s="18" t="s">
        <v>10128</v>
      </c>
      <c r="D987" s="8"/>
      <c r="E987" s="8"/>
      <c r="F987" s="8" t="s">
        <v>36</v>
      </c>
      <c r="G987" s="8"/>
      <c r="H987" s="9">
        <v>14</v>
      </c>
      <c r="I987" s="8"/>
      <c r="J987" s="8" t="s">
        <v>78</v>
      </c>
      <c r="K987" s="17">
        <v>192</v>
      </c>
      <c r="L987" s="9">
        <v>0</v>
      </c>
      <c r="M987" s="9">
        <v>0</v>
      </c>
      <c r="N987" s="9">
        <v>0</v>
      </c>
      <c r="O987" s="8"/>
      <c r="P987" s="9">
        <v>192</v>
      </c>
      <c r="Q987" s="15">
        <v>6</v>
      </c>
      <c r="R987" s="9">
        <v>30</v>
      </c>
      <c r="S987" s="8" t="s">
        <v>40</v>
      </c>
      <c r="T987" s="17">
        <v>12</v>
      </c>
      <c r="U987" s="8" t="s">
        <v>10438</v>
      </c>
      <c r="V987" s="47">
        <v>45505</v>
      </c>
      <c r="W987" s="47"/>
    </row>
    <row r="988" spans="1:23" ht="13.5" thickBot="1">
      <c r="A988" s="8" t="s">
        <v>104</v>
      </c>
      <c r="B988" s="13" t="s">
        <v>8591</v>
      </c>
      <c r="C988" s="8" t="s">
        <v>12328</v>
      </c>
      <c r="D988" s="8" t="s">
        <v>1957</v>
      </c>
      <c r="E988" s="8"/>
      <c r="F988" s="8" t="s">
        <v>1058</v>
      </c>
      <c r="G988" s="8"/>
      <c r="H988" s="9">
        <v>15</v>
      </c>
      <c r="I988" s="8"/>
      <c r="J988" s="8" t="s">
        <v>78</v>
      </c>
      <c r="K988" s="17">
        <v>-167</v>
      </c>
      <c r="L988" s="9">
        <v>0</v>
      </c>
      <c r="M988" s="9">
        <v>0</v>
      </c>
      <c r="N988" s="9">
        <v>0</v>
      </c>
      <c r="O988" s="8"/>
      <c r="P988" s="9">
        <v>-167</v>
      </c>
      <c r="Q988" s="15">
        <v>-16</v>
      </c>
      <c r="R988" s="9">
        <v>10</v>
      </c>
      <c r="S988" s="8" t="s">
        <v>34</v>
      </c>
      <c r="T988" s="9">
        <v>-7</v>
      </c>
      <c r="U988" s="8" t="s">
        <v>8284</v>
      </c>
      <c r="V988" s="21" t="s">
        <v>12329</v>
      </c>
      <c r="W988" s="8"/>
    </row>
    <row r="989" spans="1:23" ht="39" thickBot="1">
      <c r="A989" s="8" t="s">
        <v>104</v>
      </c>
      <c r="B989" s="13" t="s">
        <v>2004</v>
      </c>
      <c r="C989" s="8" t="s">
        <v>11542</v>
      </c>
      <c r="D989" s="8" t="s">
        <v>105</v>
      </c>
      <c r="E989" s="8"/>
      <c r="F989" s="8" t="s">
        <v>1058</v>
      </c>
      <c r="G989" s="8">
        <v>5030</v>
      </c>
      <c r="H989" s="9">
        <v>16</v>
      </c>
      <c r="I989" s="8"/>
      <c r="J989" s="8" t="s">
        <v>78</v>
      </c>
      <c r="K989" s="17">
        <v>1135</v>
      </c>
      <c r="L989" s="9">
        <v>0</v>
      </c>
      <c r="M989" s="9">
        <v>0</v>
      </c>
      <c r="N989" s="9">
        <v>0</v>
      </c>
      <c r="O989" s="8"/>
      <c r="P989" s="9">
        <v>1135</v>
      </c>
      <c r="Q989" s="15">
        <v>22</v>
      </c>
      <c r="R989" s="9">
        <v>50</v>
      </c>
      <c r="S989" s="8" t="s">
        <v>34</v>
      </c>
      <c r="T989" s="9">
        <v>35</v>
      </c>
      <c r="U989" s="8" t="s">
        <v>12330</v>
      </c>
      <c r="V989" s="21">
        <v>45366</v>
      </c>
      <c r="W989" s="8" t="s">
        <v>9016</v>
      </c>
    </row>
    <row r="990" spans="1:23" ht="13.5" thickBot="1">
      <c r="A990" s="8" t="s">
        <v>104</v>
      </c>
      <c r="B990" s="8" t="s">
        <v>11543</v>
      </c>
      <c r="C990" s="8" t="s">
        <v>11544</v>
      </c>
      <c r="D990" s="8"/>
      <c r="E990" s="8"/>
      <c r="F990" s="8" t="s">
        <v>212</v>
      </c>
      <c r="G990" s="8"/>
      <c r="H990" s="9">
        <v>17</v>
      </c>
      <c r="I990" s="8"/>
      <c r="J990" s="8" t="s">
        <v>214</v>
      </c>
      <c r="K990" s="17">
        <v>-1</v>
      </c>
      <c r="L990" s="9">
        <v>0</v>
      </c>
      <c r="M990" s="9">
        <v>0</v>
      </c>
      <c r="N990" s="9">
        <v>0</v>
      </c>
      <c r="O990" s="8"/>
      <c r="P990" s="9">
        <v>-1</v>
      </c>
      <c r="Q990" s="15">
        <v>0</v>
      </c>
      <c r="R990" s="9" t="s">
        <v>62</v>
      </c>
      <c r="S990" s="8" t="s">
        <v>37</v>
      </c>
      <c r="T990" s="17">
        <v>-1</v>
      </c>
      <c r="U990" s="8" t="s">
        <v>1759</v>
      </c>
      <c r="V990" s="21">
        <v>45520</v>
      </c>
      <c r="W990" s="8"/>
    </row>
    <row r="991" spans="1:23" ht="13.5" thickBot="1">
      <c r="A991" s="8" t="s">
        <v>104</v>
      </c>
      <c r="B991" s="13" t="s">
        <v>7249</v>
      </c>
      <c r="C991" s="8" t="s">
        <v>12331</v>
      </c>
      <c r="D991" s="8" t="s">
        <v>108</v>
      </c>
      <c r="E991" s="8"/>
      <c r="F991" s="8" t="s">
        <v>36</v>
      </c>
      <c r="G991" s="8"/>
      <c r="H991" s="9">
        <v>18</v>
      </c>
      <c r="I991" s="8"/>
      <c r="J991" s="8" t="s">
        <v>78</v>
      </c>
      <c r="K991" s="17">
        <v>4864</v>
      </c>
      <c r="L991" s="9">
        <v>0</v>
      </c>
      <c r="M991" s="9">
        <v>0</v>
      </c>
      <c r="N991" s="9">
        <v>0</v>
      </c>
      <c r="O991" s="8"/>
      <c r="P991" s="9">
        <v>4864</v>
      </c>
      <c r="Q991" s="15">
        <v>60</v>
      </c>
      <c r="R991" s="9">
        <v>80</v>
      </c>
      <c r="S991" s="8" t="s">
        <v>34</v>
      </c>
      <c r="T991" s="17">
        <v>64</v>
      </c>
      <c r="U991" s="8" t="s">
        <v>8285</v>
      </c>
      <c r="V991" s="21">
        <v>45433</v>
      </c>
      <c r="W991" s="8"/>
    </row>
    <row r="992" spans="1:23" ht="13.5" thickBot="1">
      <c r="A992" s="8" t="s">
        <v>104</v>
      </c>
      <c r="B992" s="13" t="s">
        <v>11545</v>
      </c>
      <c r="C992" s="8" t="s">
        <v>11546</v>
      </c>
      <c r="D992" s="8"/>
      <c r="E992" s="8"/>
      <c r="F992" s="8" t="s">
        <v>36</v>
      </c>
      <c r="G992" s="8"/>
      <c r="H992" s="9">
        <v>19</v>
      </c>
      <c r="I992" s="8"/>
      <c r="J992" s="8" t="s">
        <v>78</v>
      </c>
      <c r="K992" s="17">
        <v>-13</v>
      </c>
      <c r="L992" s="9">
        <v>0</v>
      </c>
      <c r="M992" s="9">
        <v>0</v>
      </c>
      <c r="N992" s="9">
        <v>0</v>
      </c>
      <c r="O992" s="8"/>
      <c r="P992" s="9">
        <v>-13</v>
      </c>
      <c r="Q992" s="15">
        <v>0</v>
      </c>
      <c r="R992" s="9" t="s">
        <v>62</v>
      </c>
      <c r="S992" s="8" t="s">
        <v>34</v>
      </c>
      <c r="T992" s="17">
        <v>-13</v>
      </c>
      <c r="U992" s="8" t="s">
        <v>8165</v>
      </c>
      <c r="V992" s="21">
        <v>45520</v>
      </c>
      <c r="W992" s="8"/>
    </row>
    <row r="993" spans="1:23" ht="13.5" thickBot="1">
      <c r="A993" s="8" t="s">
        <v>104</v>
      </c>
      <c r="B993" s="13" t="s">
        <v>9511</v>
      </c>
      <c r="C993" s="8" t="s">
        <v>9512</v>
      </c>
      <c r="D993" s="8" t="s">
        <v>108</v>
      </c>
      <c r="E993" s="8"/>
      <c r="F993" s="8" t="s">
        <v>1058</v>
      </c>
      <c r="G993" s="8"/>
      <c r="H993" s="9">
        <v>20</v>
      </c>
      <c r="I993" s="8"/>
      <c r="J993" s="8" t="s">
        <v>78</v>
      </c>
      <c r="K993" s="17">
        <v>159</v>
      </c>
      <c r="L993" s="9">
        <v>0</v>
      </c>
      <c r="M993" s="9">
        <v>0</v>
      </c>
      <c r="N993" s="9">
        <v>0</v>
      </c>
      <c r="O993" s="8"/>
      <c r="P993" s="9">
        <v>159</v>
      </c>
      <c r="Q993" s="15">
        <v>1</v>
      </c>
      <c r="R993" s="9">
        <v>100</v>
      </c>
      <c r="S993" s="8" t="s">
        <v>34</v>
      </c>
      <c r="T993" s="17">
        <v>59</v>
      </c>
      <c r="U993" s="8" t="s">
        <v>12332</v>
      </c>
      <c r="V993" s="21">
        <v>45499</v>
      </c>
      <c r="W993" s="8"/>
    </row>
    <row r="994" spans="1:23" ht="39" thickBot="1">
      <c r="A994" s="8" t="s">
        <v>104</v>
      </c>
      <c r="B994" s="13" t="s">
        <v>1884</v>
      </c>
      <c r="C994" s="8" t="s">
        <v>9047</v>
      </c>
      <c r="D994" s="8" t="s">
        <v>108</v>
      </c>
      <c r="E994" s="8"/>
      <c r="F994" s="8" t="s">
        <v>1885</v>
      </c>
      <c r="G994" s="8"/>
      <c r="H994" s="9">
        <v>21</v>
      </c>
      <c r="I994" s="8" t="s">
        <v>1886</v>
      </c>
      <c r="J994" s="8" t="s">
        <v>78</v>
      </c>
      <c r="K994" s="17">
        <v>-88</v>
      </c>
      <c r="L994" s="9">
        <v>0</v>
      </c>
      <c r="M994" s="9">
        <v>0</v>
      </c>
      <c r="N994" s="9">
        <v>0</v>
      </c>
      <c r="O994" s="8"/>
      <c r="P994" s="9">
        <v>-88</v>
      </c>
      <c r="Q994" s="15">
        <v>0</v>
      </c>
      <c r="R994" s="9">
        <v>200</v>
      </c>
      <c r="S994" s="8" t="s">
        <v>34</v>
      </c>
      <c r="T994" s="17">
        <v>-88</v>
      </c>
      <c r="U994" s="8" t="s">
        <v>11517</v>
      </c>
      <c r="V994" s="21">
        <v>45360</v>
      </c>
      <c r="W994" s="8" t="s">
        <v>9016</v>
      </c>
    </row>
    <row r="995" spans="1:23" ht="39" thickBot="1">
      <c r="A995" s="8" t="s">
        <v>104</v>
      </c>
      <c r="B995" s="13" t="s">
        <v>1887</v>
      </c>
      <c r="C995" s="8" t="s">
        <v>10129</v>
      </c>
      <c r="D995" s="8" t="s">
        <v>1882</v>
      </c>
      <c r="E995" s="8"/>
      <c r="F995" s="8" t="s">
        <v>1885</v>
      </c>
      <c r="G995" s="8"/>
      <c r="H995" s="9">
        <v>22</v>
      </c>
      <c r="I995" s="8" t="s">
        <v>1886</v>
      </c>
      <c r="J995" s="8" t="s">
        <v>78</v>
      </c>
      <c r="K995" s="17">
        <v>171</v>
      </c>
      <c r="L995" s="9">
        <v>0</v>
      </c>
      <c r="M995" s="9">
        <v>0</v>
      </c>
      <c r="N995" s="9">
        <v>0</v>
      </c>
      <c r="O995" s="8"/>
      <c r="P995" s="9">
        <v>171</v>
      </c>
      <c r="Q995" s="15">
        <v>1</v>
      </c>
      <c r="R995" s="9">
        <v>100</v>
      </c>
      <c r="S995" s="8" t="s">
        <v>34</v>
      </c>
      <c r="T995" s="17">
        <v>71</v>
      </c>
      <c r="U995" s="8" t="s">
        <v>7443</v>
      </c>
      <c r="V995" s="21">
        <v>45360</v>
      </c>
      <c r="W995" s="8" t="s">
        <v>9016</v>
      </c>
    </row>
    <row r="996" spans="1:23" ht="13.5" thickBot="1">
      <c r="A996" s="8" t="s">
        <v>104</v>
      </c>
      <c r="B996" s="13" t="s">
        <v>11547</v>
      </c>
      <c r="C996" s="8" t="s">
        <v>9513</v>
      </c>
      <c r="D996" s="8" t="s">
        <v>1882</v>
      </c>
      <c r="E996" s="8"/>
      <c r="F996" s="8" t="s">
        <v>1058</v>
      </c>
      <c r="G996" s="8"/>
      <c r="H996" s="9">
        <v>23</v>
      </c>
      <c r="I996" s="8"/>
      <c r="J996" s="8" t="s">
        <v>78</v>
      </c>
      <c r="K996" s="17">
        <v>260</v>
      </c>
      <c r="L996" s="9">
        <v>0</v>
      </c>
      <c r="M996" s="9">
        <v>0</v>
      </c>
      <c r="N996" s="9">
        <v>0</v>
      </c>
      <c r="O996" s="8"/>
      <c r="P996" s="9">
        <v>260</v>
      </c>
      <c r="Q996" s="15">
        <v>2</v>
      </c>
      <c r="R996" s="9">
        <v>100</v>
      </c>
      <c r="S996" s="8" t="s">
        <v>34</v>
      </c>
      <c r="T996" s="17">
        <v>60</v>
      </c>
      <c r="U996" s="8" t="s">
        <v>8150</v>
      </c>
      <c r="V996" s="21">
        <v>45499</v>
      </c>
      <c r="W996" s="8"/>
    </row>
    <row r="997" spans="1:23" ht="13.5" thickBot="1">
      <c r="A997" s="8" t="s">
        <v>104</v>
      </c>
      <c r="B997" s="13" t="s">
        <v>11548</v>
      </c>
      <c r="C997" s="8" t="s">
        <v>11549</v>
      </c>
      <c r="D997" s="8"/>
      <c r="E997" s="8"/>
      <c r="F997" s="8" t="s">
        <v>36</v>
      </c>
      <c r="G997" s="8"/>
      <c r="H997" s="9">
        <v>24</v>
      </c>
      <c r="I997" s="8"/>
      <c r="J997" s="8" t="s">
        <v>78</v>
      </c>
      <c r="K997" s="17">
        <v>-10</v>
      </c>
      <c r="L997" s="9">
        <v>0</v>
      </c>
      <c r="M997" s="9">
        <v>0</v>
      </c>
      <c r="N997" s="9">
        <v>0</v>
      </c>
      <c r="O997" s="8"/>
      <c r="P997" s="9">
        <v>-10</v>
      </c>
      <c r="Q997" s="15">
        <v>0</v>
      </c>
      <c r="R997" s="9" t="s">
        <v>62</v>
      </c>
      <c r="S997" s="8" t="s">
        <v>34</v>
      </c>
      <c r="T997" s="17">
        <v>-10</v>
      </c>
      <c r="U997" s="8" t="s">
        <v>1442</v>
      </c>
      <c r="V997" s="21">
        <v>45520</v>
      </c>
      <c r="W997" s="40"/>
    </row>
    <row r="998" spans="1:23" ht="39" thickBot="1">
      <c r="A998" s="8" t="s">
        <v>104</v>
      </c>
      <c r="B998" s="8" t="s">
        <v>1888</v>
      </c>
      <c r="C998" s="8" t="s">
        <v>10130</v>
      </c>
      <c r="D998" s="8" t="s">
        <v>105</v>
      </c>
      <c r="E998" s="8"/>
      <c r="F998" s="8" t="s">
        <v>1885</v>
      </c>
      <c r="G998" s="8"/>
      <c r="H998" s="9">
        <v>25</v>
      </c>
      <c r="I998" s="8" t="s">
        <v>1886</v>
      </c>
      <c r="J998" s="8" t="s">
        <v>78</v>
      </c>
      <c r="K998" s="17">
        <v>1672</v>
      </c>
      <c r="L998" s="9">
        <v>500</v>
      </c>
      <c r="M998" s="9">
        <v>0</v>
      </c>
      <c r="N998" s="9">
        <v>0</v>
      </c>
      <c r="O998" s="8"/>
      <c r="P998" s="9">
        <v>2172</v>
      </c>
      <c r="Q998" s="15">
        <v>21</v>
      </c>
      <c r="R998" s="9">
        <v>100</v>
      </c>
      <c r="S998" s="8" t="s">
        <v>34</v>
      </c>
      <c r="T998" s="17">
        <v>72</v>
      </c>
      <c r="U998" s="8" t="s">
        <v>12333</v>
      </c>
      <c r="V998" s="21">
        <v>45360</v>
      </c>
      <c r="W998" s="40" t="s">
        <v>9016</v>
      </c>
    </row>
    <row r="999" spans="1:23" ht="13.5" thickBot="1">
      <c r="A999" s="8" t="s">
        <v>104</v>
      </c>
      <c r="B999" s="8" t="s">
        <v>10439</v>
      </c>
      <c r="C999" s="8" t="s">
        <v>10440</v>
      </c>
      <c r="D999" s="8"/>
      <c r="E999" s="8"/>
      <c r="F999" s="8" t="s">
        <v>1885</v>
      </c>
      <c r="G999" s="9">
        <v>740</v>
      </c>
      <c r="H999" s="9">
        <v>26</v>
      </c>
      <c r="I999" s="8" t="s">
        <v>1886</v>
      </c>
      <c r="J999" s="8" t="s">
        <v>78</v>
      </c>
      <c r="K999" s="17">
        <v>4</v>
      </c>
      <c r="L999" s="9">
        <v>0</v>
      </c>
      <c r="M999" s="9">
        <v>0</v>
      </c>
      <c r="N999" s="9">
        <v>0</v>
      </c>
      <c r="O999" s="8"/>
      <c r="P999" s="9">
        <v>4</v>
      </c>
      <c r="Q999" s="15">
        <v>0</v>
      </c>
      <c r="R999" s="9">
        <v>10</v>
      </c>
      <c r="S999" s="8" t="s">
        <v>34</v>
      </c>
      <c r="T999" s="17">
        <v>4</v>
      </c>
      <c r="U999" s="8" t="s">
        <v>8807</v>
      </c>
      <c r="V999" s="21">
        <v>45508</v>
      </c>
      <c r="W999" s="8"/>
    </row>
    <row r="1000" spans="1:23" ht="26.25" thickBot="1">
      <c r="A1000" s="8" t="s">
        <v>104</v>
      </c>
      <c r="B1000" s="8" t="s">
        <v>7250</v>
      </c>
      <c r="C1000" s="8" t="s">
        <v>12334</v>
      </c>
      <c r="D1000" s="8"/>
      <c r="E1000" s="8"/>
      <c r="F1000" s="8" t="s">
        <v>1885</v>
      </c>
      <c r="G1000" s="8">
        <v>5</v>
      </c>
      <c r="H1000" s="9">
        <v>27</v>
      </c>
      <c r="I1000" s="8"/>
      <c r="J1000" s="8" t="s">
        <v>78</v>
      </c>
      <c r="K1000" s="17">
        <v>197.25</v>
      </c>
      <c r="L1000" s="9">
        <v>0</v>
      </c>
      <c r="M1000" s="9">
        <v>0</v>
      </c>
      <c r="N1000" s="9">
        <v>0</v>
      </c>
      <c r="O1000" s="8"/>
      <c r="P1000" s="9">
        <v>197.25</v>
      </c>
      <c r="Q1000" s="15">
        <v>65</v>
      </c>
      <c r="R1000" s="9">
        <v>3</v>
      </c>
      <c r="S1000" s="8" t="s">
        <v>34</v>
      </c>
      <c r="T1000" s="17">
        <v>2</v>
      </c>
      <c r="U1000" s="8" t="s">
        <v>12335</v>
      </c>
      <c r="V1000" s="21">
        <v>45433</v>
      </c>
      <c r="W1000" s="8"/>
    </row>
    <row r="1001" spans="1:23" ht="13.5" thickBot="1">
      <c r="A1001" s="8" t="s">
        <v>104</v>
      </c>
      <c r="B1001" s="8" t="s">
        <v>7251</v>
      </c>
      <c r="C1001" s="8" t="s">
        <v>10131</v>
      </c>
      <c r="D1001" s="8"/>
      <c r="E1001" s="8"/>
      <c r="F1001" s="8" t="s">
        <v>1885</v>
      </c>
      <c r="G1001" s="9">
        <v>10</v>
      </c>
      <c r="H1001" s="9">
        <v>28</v>
      </c>
      <c r="I1001" s="8"/>
      <c r="J1001" s="8" t="s">
        <v>78</v>
      </c>
      <c r="K1001" s="17">
        <v>3</v>
      </c>
      <c r="L1001" s="9">
        <v>0</v>
      </c>
      <c r="M1001" s="9">
        <v>0</v>
      </c>
      <c r="N1001" s="9">
        <v>0</v>
      </c>
      <c r="O1001" s="8"/>
      <c r="P1001" s="9">
        <v>3</v>
      </c>
      <c r="Q1001" s="15">
        <v>0</v>
      </c>
      <c r="R1001" s="9">
        <v>16</v>
      </c>
      <c r="S1001" s="8" t="s">
        <v>34</v>
      </c>
      <c r="T1001" s="17">
        <v>3</v>
      </c>
      <c r="U1001" s="8" t="s">
        <v>115</v>
      </c>
      <c r="V1001" s="21">
        <v>45433</v>
      </c>
      <c r="W1001" s="40"/>
    </row>
    <row r="1002" spans="1:23" ht="13.5" thickBot="1">
      <c r="A1002" s="8" t="s">
        <v>104</v>
      </c>
      <c r="B1002" s="8" t="s">
        <v>8592</v>
      </c>
      <c r="C1002" s="8" t="s">
        <v>9048</v>
      </c>
      <c r="D1002" s="8"/>
      <c r="E1002" s="8" t="s">
        <v>9049</v>
      </c>
      <c r="F1002" s="8" t="s">
        <v>36</v>
      </c>
      <c r="G1002" s="8"/>
      <c r="H1002" s="9">
        <v>29</v>
      </c>
      <c r="I1002" s="8"/>
      <c r="J1002" s="8" t="s">
        <v>78</v>
      </c>
      <c r="K1002" s="17">
        <v>73</v>
      </c>
      <c r="L1002" s="9">
        <v>0</v>
      </c>
      <c r="M1002" s="9">
        <v>0</v>
      </c>
      <c r="N1002" s="9">
        <v>0</v>
      </c>
      <c r="O1002" s="8"/>
      <c r="P1002" s="9">
        <v>73</v>
      </c>
      <c r="Q1002" s="15">
        <v>1</v>
      </c>
      <c r="R1002" s="9">
        <v>40</v>
      </c>
      <c r="S1002" s="8" t="s">
        <v>40</v>
      </c>
      <c r="T1002" s="17">
        <v>33</v>
      </c>
      <c r="U1002" s="8" t="s">
        <v>12336</v>
      </c>
      <c r="V1002" s="21">
        <v>45475</v>
      </c>
      <c r="W1002" s="40"/>
    </row>
    <row r="1003" spans="1:23" ht="13.5" thickBot="1">
      <c r="A1003" s="8" t="s">
        <v>104</v>
      </c>
      <c r="B1003" s="8" t="s">
        <v>7252</v>
      </c>
      <c r="C1003" s="8" t="s">
        <v>10132</v>
      </c>
      <c r="D1003" s="8"/>
      <c r="E1003" s="8"/>
      <c r="F1003" s="8" t="s">
        <v>1885</v>
      </c>
      <c r="G1003" s="8">
        <v>12</v>
      </c>
      <c r="H1003" s="9">
        <v>30</v>
      </c>
      <c r="I1003" s="8"/>
      <c r="J1003" s="8" t="s">
        <v>78</v>
      </c>
      <c r="K1003" s="17">
        <v>0</v>
      </c>
      <c r="L1003" s="9">
        <v>0</v>
      </c>
      <c r="M1003" s="9">
        <v>0</v>
      </c>
      <c r="N1003" s="9">
        <v>0</v>
      </c>
      <c r="O1003" s="8"/>
      <c r="P1003" s="9">
        <v>0</v>
      </c>
      <c r="Q1003" s="15">
        <v>0</v>
      </c>
      <c r="R1003" s="9">
        <v>16</v>
      </c>
      <c r="S1003" s="8" t="s">
        <v>34</v>
      </c>
      <c r="T1003" s="9">
        <v>0</v>
      </c>
      <c r="U1003" s="8" t="s">
        <v>45</v>
      </c>
      <c r="V1003" s="21">
        <v>45433</v>
      </c>
      <c r="W1003" s="8"/>
    </row>
    <row r="1004" spans="1:23" ht="13.5" thickBot="1">
      <c r="A1004" s="8" t="s">
        <v>104</v>
      </c>
      <c r="B1004" s="8" t="s">
        <v>8593</v>
      </c>
      <c r="C1004" s="8" t="s">
        <v>10133</v>
      </c>
      <c r="D1004" s="8"/>
      <c r="E1004" s="8"/>
      <c r="F1004" s="8" t="s">
        <v>1885</v>
      </c>
      <c r="G1004" s="8">
        <v>8</v>
      </c>
      <c r="H1004" s="9">
        <v>31</v>
      </c>
      <c r="I1004" s="8"/>
      <c r="J1004" s="8" t="s">
        <v>78</v>
      </c>
      <c r="K1004" s="17">
        <v>0</v>
      </c>
      <c r="L1004" s="9">
        <v>0</v>
      </c>
      <c r="M1004" s="9">
        <v>0</v>
      </c>
      <c r="N1004" s="9">
        <v>0</v>
      </c>
      <c r="O1004" s="8"/>
      <c r="P1004" s="9">
        <v>0</v>
      </c>
      <c r="Q1004" s="15">
        <v>0</v>
      </c>
      <c r="R1004" s="9">
        <v>16</v>
      </c>
      <c r="S1004" s="8" t="s">
        <v>34</v>
      </c>
      <c r="T1004" s="17">
        <v>0</v>
      </c>
      <c r="U1004" s="8" t="s">
        <v>45</v>
      </c>
      <c r="V1004" s="21">
        <v>45475</v>
      </c>
      <c r="W1004" s="8"/>
    </row>
    <row r="1005" spans="1:23" ht="13.5" thickBot="1">
      <c r="A1005" s="8" t="s">
        <v>104</v>
      </c>
      <c r="B1005" s="8" t="s">
        <v>10134</v>
      </c>
      <c r="C1005" s="8" t="s">
        <v>10135</v>
      </c>
      <c r="D1005" s="8"/>
      <c r="E1005" s="8"/>
      <c r="F1005" s="8" t="s">
        <v>1885</v>
      </c>
      <c r="G1005" s="8">
        <v>6</v>
      </c>
      <c r="H1005" s="9">
        <v>32</v>
      </c>
      <c r="I1005" s="8"/>
      <c r="J1005" s="8" t="s">
        <v>78</v>
      </c>
      <c r="K1005" s="17">
        <v>4</v>
      </c>
      <c r="L1005" s="9">
        <v>0</v>
      </c>
      <c r="M1005" s="9">
        <v>0</v>
      </c>
      <c r="N1005" s="9">
        <v>0</v>
      </c>
      <c r="O1005" s="8"/>
      <c r="P1005" s="9">
        <v>4</v>
      </c>
      <c r="Q1005" s="15">
        <v>0</v>
      </c>
      <c r="R1005" s="9">
        <v>16</v>
      </c>
      <c r="S1005" s="8" t="s">
        <v>34</v>
      </c>
      <c r="T1005" s="17">
        <v>4</v>
      </c>
      <c r="U1005" s="8" t="s">
        <v>8807</v>
      </c>
      <c r="V1005" s="21">
        <v>45504</v>
      </c>
      <c r="W1005" s="8"/>
    </row>
    <row r="1006" spans="1:23" ht="39" thickBot="1">
      <c r="A1006" s="8" t="s">
        <v>104</v>
      </c>
      <c r="B1006" s="8" t="s">
        <v>1899</v>
      </c>
      <c r="C1006" s="8" t="s">
        <v>8831</v>
      </c>
      <c r="D1006" s="8" t="s">
        <v>1900</v>
      </c>
      <c r="E1006" s="8" t="s">
        <v>58</v>
      </c>
      <c r="F1006" s="8" t="s">
        <v>1567</v>
      </c>
      <c r="G1006" s="9"/>
      <c r="H1006" s="9">
        <v>33</v>
      </c>
      <c r="I1006" s="8" t="s">
        <v>699</v>
      </c>
      <c r="J1006" s="8" t="s">
        <v>78</v>
      </c>
      <c r="K1006" s="17">
        <v>3468</v>
      </c>
      <c r="L1006" s="9">
        <v>0</v>
      </c>
      <c r="M1006" s="9">
        <v>0</v>
      </c>
      <c r="N1006" s="9">
        <v>0</v>
      </c>
      <c r="O1006" s="8"/>
      <c r="P1006" s="9">
        <v>3468</v>
      </c>
      <c r="Q1006" s="15">
        <v>3</v>
      </c>
      <c r="R1006" s="9">
        <v>1000</v>
      </c>
      <c r="S1006" s="8" t="s">
        <v>34</v>
      </c>
      <c r="T1006" s="17">
        <v>468</v>
      </c>
      <c r="U1006" s="8" t="s">
        <v>10871</v>
      </c>
      <c r="V1006" s="21">
        <v>45359</v>
      </c>
      <c r="W1006" s="40" t="s">
        <v>9016</v>
      </c>
    </row>
    <row r="1007" spans="1:23" ht="13.5" thickBot="1">
      <c r="A1007" s="8" t="s">
        <v>104</v>
      </c>
      <c r="B1007" s="8" t="s">
        <v>9050</v>
      </c>
      <c r="C1007" s="8" t="s">
        <v>12337</v>
      </c>
      <c r="D1007" s="8"/>
      <c r="E1007" s="8"/>
      <c r="F1007" s="8" t="s">
        <v>1885</v>
      </c>
      <c r="G1007" s="9"/>
      <c r="H1007" s="9">
        <v>34</v>
      </c>
      <c r="I1007" s="8"/>
      <c r="J1007" s="8" t="s">
        <v>78</v>
      </c>
      <c r="K1007" s="17">
        <v>0</v>
      </c>
      <c r="L1007" s="9">
        <v>0</v>
      </c>
      <c r="M1007" s="9">
        <v>0</v>
      </c>
      <c r="N1007" s="9">
        <v>0</v>
      </c>
      <c r="O1007" s="8"/>
      <c r="P1007" s="9">
        <v>0</v>
      </c>
      <c r="Q1007" s="15">
        <v>0</v>
      </c>
      <c r="R1007" s="9">
        <v>80</v>
      </c>
      <c r="S1007" s="8" t="s">
        <v>34</v>
      </c>
      <c r="T1007" s="9">
        <v>0</v>
      </c>
      <c r="U1007" s="8" t="s">
        <v>45</v>
      </c>
      <c r="V1007" s="21">
        <v>45433</v>
      </c>
      <c r="W1007" s="8"/>
    </row>
    <row r="1008" spans="1:23" ht="39" thickBot="1">
      <c r="A1008" s="8" t="s">
        <v>104</v>
      </c>
      <c r="B1008" s="8" t="s">
        <v>1983</v>
      </c>
      <c r="C1008" s="8" t="s">
        <v>11550</v>
      </c>
      <c r="D1008" s="8" t="s">
        <v>1957</v>
      </c>
      <c r="E1008" s="8" t="s">
        <v>132</v>
      </c>
      <c r="F1008" s="8" t="s">
        <v>36</v>
      </c>
      <c r="G1008" s="9">
        <v>61002</v>
      </c>
      <c r="H1008" s="9">
        <v>35</v>
      </c>
      <c r="I1008" s="8"/>
      <c r="J1008" s="8" t="s">
        <v>78</v>
      </c>
      <c r="K1008" s="17">
        <v>15.41666667</v>
      </c>
      <c r="L1008" s="9">
        <v>0</v>
      </c>
      <c r="M1008" s="9">
        <v>0</v>
      </c>
      <c r="N1008" s="9">
        <v>0</v>
      </c>
      <c r="O1008" s="8"/>
      <c r="P1008" s="9">
        <v>15.41666667</v>
      </c>
      <c r="Q1008" s="15">
        <v>1</v>
      </c>
      <c r="R1008" s="9">
        <v>10</v>
      </c>
      <c r="S1008" s="8" t="s">
        <v>34</v>
      </c>
      <c r="T1008" s="9">
        <v>5</v>
      </c>
      <c r="U1008" s="8" t="s">
        <v>12338</v>
      </c>
      <c r="V1008" s="21">
        <v>45496</v>
      </c>
      <c r="W1008" s="8" t="s">
        <v>9016</v>
      </c>
    </row>
    <row r="1009" spans="1:23" ht="39" thickBot="1">
      <c r="A1009" s="8" t="s">
        <v>104</v>
      </c>
      <c r="B1009" s="8" t="s">
        <v>1892</v>
      </c>
      <c r="C1009" s="8" t="s">
        <v>10966</v>
      </c>
      <c r="D1009" s="8" t="s">
        <v>105</v>
      </c>
      <c r="E1009" s="8"/>
      <c r="F1009" s="8" t="s">
        <v>83</v>
      </c>
      <c r="G1009" s="9">
        <v>72</v>
      </c>
      <c r="H1009" s="9">
        <v>36</v>
      </c>
      <c r="I1009" s="8"/>
      <c r="J1009" s="8" t="s">
        <v>78</v>
      </c>
      <c r="K1009" s="17">
        <v>56</v>
      </c>
      <c r="L1009" s="9">
        <v>0</v>
      </c>
      <c r="M1009" s="9">
        <v>0</v>
      </c>
      <c r="N1009" s="9">
        <v>0</v>
      </c>
      <c r="O1009" s="8"/>
      <c r="P1009" s="9">
        <v>56</v>
      </c>
      <c r="Q1009" s="15">
        <v>0</v>
      </c>
      <c r="R1009" s="9">
        <v>80</v>
      </c>
      <c r="S1009" s="8" t="s">
        <v>34</v>
      </c>
      <c r="T1009" s="17">
        <v>56</v>
      </c>
      <c r="U1009" s="8" t="s">
        <v>10872</v>
      </c>
      <c r="V1009" s="21">
        <v>45371</v>
      </c>
      <c r="W1009" s="8" t="s">
        <v>9016</v>
      </c>
    </row>
    <row r="1010" spans="1:23" ht="39" thickBot="1">
      <c r="A1010" s="8" t="s">
        <v>104</v>
      </c>
      <c r="B1010" s="8" t="s">
        <v>1901</v>
      </c>
      <c r="C1010" s="8" t="s">
        <v>10967</v>
      </c>
      <c r="D1010" s="8" t="s">
        <v>113</v>
      </c>
      <c r="E1010" s="8"/>
      <c r="F1010" s="8" t="s">
        <v>1567</v>
      </c>
      <c r="G1010" s="8"/>
      <c r="H1010" s="9">
        <v>37</v>
      </c>
      <c r="I1010" s="8"/>
      <c r="J1010" s="8" t="s">
        <v>78</v>
      </c>
      <c r="K1010" s="17">
        <v>154</v>
      </c>
      <c r="L1010" s="9">
        <v>0</v>
      </c>
      <c r="M1010" s="9">
        <v>0</v>
      </c>
      <c r="N1010" s="9">
        <v>0</v>
      </c>
      <c r="O1010" s="8"/>
      <c r="P1010" s="9">
        <v>154</v>
      </c>
      <c r="Q1010" s="15">
        <v>1</v>
      </c>
      <c r="R1010" s="9">
        <v>100</v>
      </c>
      <c r="S1010" s="8" t="s">
        <v>34</v>
      </c>
      <c r="T1010" s="9">
        <v>54</v>
      </c>
      <c r="U1010" s="8" t="s">
        <v>8544</v>
      </c>
      <c r="V1010" s="21">
        <v>45370</v>
      </c>
      <c r="W1010" s="9" t="s">
        <v>9016</v>
      </c>
    </row>
    <row r="1011" spans="1:23" ht="64.5" thickBot="1">
      <c r="A1011" s="8" t="s">
        <v>104</v>
      </c>
      <c r="B1011" s="13" t="s">
        <v>7253</v>
      </c>
      <c r="C1011" s="8" t="s">
        <v>10968</v>
      </c>
      <c r="D1011" s="8"/>
      <c r="E1011" s="8"/>
      <c r="F1011" s="8" t="s">
        <v>1567</v>
      </c>
      <c r="G1011" s="8">
        <v>4</v>
      </c>
      <c r="H1011" s="20">
        <v>38</v>
      </c>
      <c r="I1011" s="8"/>
      <c r="J1011" s="8" t="s">
        <v>78</v>
      </c>
      <c r="K1011" s="17">
        <v>138</v>
      </c>
      <c r="L1011" s="9">
        <v>0</v>
      </c>
      <c r="M1011" s="9">
        <v>0</v>
      </c>
      <c r="N1011" s="9">
        <v>0</v>
      </c>
      <c r="O1011" s="8"/>
      <c r="P1011" s="9">
        <v>138</v>
      </c>
      <c r="Q1011" s="15">
        <v>0</v>
      </c>
      <c r="R1011" s="9">
        <v>480</v>
      </c>
      <c r="S1011" s="8" t="s">
        <v>34</v>
      </c>
      <c r="T1011" s="9">
        <v>138</v>
      </c>
      <c r="U1011" s="18" t="s">
        <v>11551</v>
      </c>
      <c r="V1011" s="40">
        <v>45433</v>
      </c>
      <c r="W1011" s="21" t="s">
        <v>9044</v>
      </c>
    </row>
    <row r="1012" spans="1:23" ht="13.5" thickBot="1">
      <c r="A1012" s="8" t="s">
        <v>104</v>
      </c>
      <c r="B1012" s="13" t="s">
        <v>9051</v>
      </c>
      <c r="C1012" s="8" t="s">
        <v>10136</v>
      </c>
      <c r="D1012" s="8"/>
      <c r="E1012" s="8"/>
      <c r="F1012" s="8" t="s">
        <v>212</v>
      </c>
      <c r="G1012" s="9"/>
      <c r="H1012" s="20">
        <v>39</v>
      </c>
      <c r="I1012" s="8"/>
      <c r="J1012" s="8" t="s">
        <v>78</v>
      </c>
      <c r="K1012" s="17">
        <v>24</v>
      </c>
      <c r="L1012" s="9">
        <v>0</v>
      </c>
      <c r="M1012" s="9">
        <v>0</v>
      </c>
      <c r="N1012" s="9">
        <v>0</v>
      </c>
      <c r="O1012" s="8"/>
      <c r="P1012" s="9">
        <v>24</v>
      </c>
      <c r="Q1012" s="15">
        <v>1</v>
      </c>
      <c r="R1012" s="9">
        <v>24</v>
      </c>
      <c r="S1012" s="8" t="s">
        <v>40</v>
      </c>
      <c r="T1012" s="9">
        <v>0</v>
      </c>
      <c r="U1012" s="8" t="s">
        <v>168</v>
      </c>
      <c r="V1012" s="21">
        <v>45505</v>
      </c>
      <c r="W1012" s="21"/>
    </row>
    <row r="1013" spans="1:23" ht="13.5" thickBot="1">
      <c r="A1013" s="8" t="s">
        <v>104</v>
      </c>
      <c r="B1013" s="8" t="s">
        <v>9052</v>
      </c>
      <c r="C1013" s="8" t="s">
        <v>10137</v>
      </c>
      <c r="D1013" s="8"/>
      <c r="E1013" s="8" t="s">
        <v>9049</v>
      </c>
      <c r="F1013" s="8" t="s">
        <v>36</v>
      </c>
      <c r="G1013" s="8"/>
      <c r="H1013" s="9">
        <v>40</v>
      </c>
      <c r="I1013" s="8"/>
      <c r="J1013" s="8" t="s">
        <v>78</v>
      </c>
      <c r="K1013" s="17">
        <v>144</v>
      </c>
      <c r="L1013" s="9">
        <v>0</v>
      </c>
      <c r="M1013" s="9">
        <v>0</v>
      </c>
      <c r="N1013" s="9">
        <v>0</v>
      </c>
      <c r="O1013" s="8"/>
      <c r="P1013" s="9">
        <v>144</v>
      </c>
      <c r="Q1013" s="15">
        <v>0</v>
      </c>
      <c r="R1013" s="9" t="s">
        <v>62</v>
      </c>
      <c r="S1013" s="8" t="s">
        <v>40</v>
      </c>
      <c r="T1013" s="9">
        <v>144</v>
      </c>
      <c r="U1013" s="8" t="s">
        <v>10138</v>
      </c>
      <c r="V1013" s="21">
        <v>45505</v>
      </c>
      <c r="W1013" s="8"/>
    </row>
    <row r="1014" spans="1:23" ht="13.5" thickBot="1">
      <c r="A1014" s="8" t="s">
        <v>104</v>
      </c>
      <c r="B1014" s="8" t="s">
        <v>11552</v>
      </c>
      <c r="C1014" s="8" t="s">
        <v>11553</v>
      </c>
      <c r="D1014" s="8"/>
      <c r="E1014" s="8"/>
      <c r="F1014" s="8" t="s">
        <v>36</v>
      </c>
      <c r="G1014" s="8"/>
      <c r="H1014" s="9">
        <v>41</v>
      </c>
      <c r="I1014" s="8"/>
      <c r="J1014" s="8" t="s">
        <v>78</v>
      </c>
      <c r="K1014" s="25">
        <v>-13</v>
      </c>
      <c r="L1014" s="9">
        <v>0</v>
      </c>
      <c r="M1014" s="9">
        <v>0</v>
      </c>
      <c r="N1014" s="9">
        <v>0</v>
      </c>
      <c r="O1014" s="8"/>
      <c r="P1014" s="9">
        <v>-13</v>
      </c>
      <c r="Q1014" s="15">
        <v>0</v>
      </c>
      <c r="R1014" s="9" t="s">
        <v>62</v>
      </c>
      <c r="S1014" s="8" t="s">
        <v>34</v>
      </c>
      <c r="T1014" s="9">
        <v>-13</v>
      </c>
      <c r="U1014" s="8" t="s">
        <v>8165</v>
      </c>
      <c r="V1014" s="21">
        <v>45520</v>
      </c>
      <c r="W1014" s="8"/>
    </row>
    <row r="1015" spans="1:23" ht="13.5" thickBot="1">
      <c r="A1015" s="8" t="s">
        <v>104</v>
      </c>
      <c r="B1015" s="13" t="s">
        <v>8286</v>
      </c>
      <c r="C1015" s="8" t="s">
        <v>12339</v>
      </c>
      <c r="D1015" s="8"/>
      <c r="E1015" s="8"/>
      <c r="F1015" s="8" t="s">
        <v>828</v>
      </c>
      <c r="G1015" s="8">
        <v>731</v>
      </c>
      <c r="H1015" s="9">
        <v>42</v>
      </c>
      <c r="I1015" s="8"/>
      <c r="J1015" s="8" t="s">
        <v>78</v>
      </c>
      <c r="K1015" s="17">
        <v>216</v>
      </c>
      <c r="L1015" s="9">
        <v>0</v>
      </c>
      <c r="M1015" s="9">
        <v>0</v>
      </c>
      <c r="N1015" s="9">
        <v>0</v>
      </c>
      <c r="O1015" s="8"/>
      <c r="P1015" s="9">
        <v>216</v>
      </c>
      <c r="Q1015" s="15">
        <v>2</v>
      </c>
      <c r="R1015" s="9">
        <v>100</v>
      </c>
      <c r="S1015" s="8" t="s">
        <v>34</v>
      </c>
      <c r="T1015" s="9">
        <v>16</v>
      </c>
      <c r="U1015" s="8" t="s">
        <v>10873</v>
      </c>
      <c r="V1015" s="21" t="s">
        <v>12075</v>
      </c>
      <c r="W1015" s="8"/>
    </row>
    <row r="1016" spans="1:23" ht="13.5" thickBot="1">
      <c r="A1016" s="8" t="s">
        <v>104</v>
      </c>
      <c r="B1016" s="13" t="s">
        <v>8287</v>
      </c>
      <c r="C1016" s="8" t="s">
        <v>9053</v>
      </c>
      <c r="D1016" s="8"/>
      <c r="E1016" s="8"/>
      <c r="F1016" s="8" t="s">
        <v>828</v>
      </c>
      <c r="G1016" s="8">
        <v>732</v>
      </c>
      <c r="H1016" s="9">
        <v>43</v>
      </c>
      <c r="I1016" s="8"/>
      <c r="J1016" s="8" t="s">
        <v>78</v>
      </c>
      <c r="K1016" s="17">
        <v>512</v>
      </c>
      <c r="L1016" s="9">
        <v>0</v>
      </c>
      <c r="M1016" s="9">
        <v>0</v>
      </c>
      <c r="N1016" s="9">
        <v>0</v>
      </c>
      <c r="O1016" s="8"/>
      <c r="P1016" s="9">
        <v>512</v>
      </c>
      <c r="Q1016" s="15">
        <v>5</v>
      </c>
      <c r="R1016" s="9">
        <v>100</v>
      </c>
      <c r="S1016" s="8" t="s">
        <v>34</v>
      </c>
      <c r="T1016" s="17">
        <v>12</v>
      </c>
      <c r="U1016" s="8" t="s">
        <v>10470</v>
      </c>
      <c r="V1016" s="21" t="s">
        <v>12075</v>
      </c>
      <c r="W1016" s="8"/>
    </row>
    <row r="1017" spans="1:23" ht="13.5" thickBot="1">
      <c r="A1017" s="8" t="s">
        <v>104</v>
      </c>
      <c r="B1017" s="13" t="s">
        <v>9231</v>
      </c>
      <c r="C1017" s="8" t="s">
        <v>8981</v>
      </c>
      <c r="D1017" s="8"/>
      <c r="E1017" s="8"/>
      <c r="F1017" s="8" t="s">
        <v>1885</v>
      </c>
      <c r="G1017" s="8" t="s">
        <v>9232</v>
      </c>
      <c r="H1017" s="9">
        <v>44</v>
      </c>
      <c r="I1017" s="8"/>
      <c r="J1017" s="8" t="s">
        <v>78</v>
      </c>
      <c r="K1017" s="17">
        <v>21</v>
      </c>
      <c r="L1017" s="9">
        <v>0</v>
      </c>
      <c r="M1017" s="9">
        <v>0</v>
      </c>
      <c r="N1017" s="9">
        <v>0</v>
      </c>
      <c r="O1017" s="8"/>
      <c r="P1017" s="9">
        <v>21</v>
      </c>
      <c r="Q1017" s="15">
        <v>1</v>
      </c>
      <c r="R1017" s="9">
        <v>12</v>
      </c>
      <c r="S1017" s="8" t="s">
        <v>34</v>
      </c>
      <c r="T1017" s="17">
        <v>9</v>
      </c>
      <c r="U1017" s="8" t="s">
        <v>7604</v>
      </c>
      <c r="V1017" s="21">
        <v>45497</v>
      </c>
      <c r="W1017" s="8"/>
    </row>
    <row r="1018" spans="1:23" ht="26.25" thickBot="1">
      <c r="A1018" s="8" t="s">
        <v>104</v>
      </c>
      <c r="B1018" s="13" t="s">
        <v>7689</v>
      </c>
      <c r="C1018" s="8" t="s">
        <v>7690</v>
      </c>
      <c r="D1018" s="8"/>
      <c r="E1018" s="8"/>
      <c r="F1018" s="8" t="s">
        <v>36</v>
      </c>
      <c r="G1018" s="8">
        <v>9107</v>
      </c>
      <c r="H1018" s="20">
        <v>45</v>
      </c>
      <c r="I1018" s="8" t="s">
        <v>75</v>
      </c>
      <c r="J1018" s="8" t="s">
        <v>78</v>
      </c>
      <c r="K1018" s="17">
        <v>0</v>
      </c>
      <c r="L1018" s="9">
        <v>0</v>
      </c>
      <c r="M1018" s="9">
        <v>0</v>
      </c>
      <c r="N1018" s="9">
        <v>0</v>
      </c>
      <c r="O1018" s="8"/>
      <c r="P1018" s="9">
        <v>0</v>
      </c>
      <c r="Q1018" s="15">
        <v>0</v>
      </c>
      <c r="R1018" s="9">
        <v>288</v>
      </c>
      <c r="S1018" s="8" t="s">
        <v>71</v>
      </c>
      <c r="T1018" s="9">
        <v>0</v>
      </c>
      <c r="U1018" s="8" t="s">
        <v>137</v>
      </c>
      <c r="V1018" s="21">
        <v>45440</v>
      </c>
      <c r="W1018" s="8"/>
    </row>
    <row r="1019" spans="1:23" ht="26.25" thickBot="1">
      <c r="A1019" s="8" t="s">
        <v>104</v>
      </c>
      <c r="B1019" s="13" t="s">
        <v>7691</v>
      </c>
      <c r="C1019" s="8" t="s">
        <v>7692</v>
      </c>
      <c r="D1019" s="8"/>
      <c r="E1019" s="8"/>
      <c r="F1019" s="8" t="s">
        <v>36</v>
      </c>
      <c r="G1019" s="8">
        <v>9109</v>
      </c>
      <c r="H1019" s="9">
        <v>46</v>
      </c>
      <c r="I1019" s="8" t="s">
        <v>75</v>
      </c>
      <c r="J1019" s="8" t="s">
        <v>78</v>
      </c>
      <c r="K1019" s="17">
        <v>0</v>
      </c>
      <c r="L1019" s="9">
        <v>0</v>
      </c>
      <c r="M1019" s="9">
        <v>0</v>
      </c>
      <c r="N1019" s="9">
        <v>0</v>
      </c>
      <c r="O1019" s="8"/>
      <c r="P1019" s="9">
        <v>0</v>
      </c>
      <c r="Q1019" s="15">
        <v>0</v>
      </c>
      <c r="R1019" s="9">
        <v>288</v>
      </c>
      <c r="S1019" s="8" t="s">
        <v>71</v>
      </c>
      <c r="T1019" s="17">
        <v>0</v>
      </c>
      <c r="U1019" s="8" t="s">
        <v>137</v>
      </c>
      <c r="V1019" s="21">
        <v>45440</v>
      </c>
      <c r="W1019" s="8"/>
    </row>
    <row r="1020" spans="1:23" ht="13.5" thickBot="1">
      <c r="A1020" s="8" t="s">
        <v>104</v>
      </c>
      <c r="B1020" s="8" t="s">
        <v>11554</v>
      </c>
      <c r="C1020" s="8" t="s">
        <v>11555</v>
      </c>
      <c r="D1020" s="8"/>
      <c r="E1020" s="8"/>
      <c r="F1020" s="8" t="s">
        <v>36</v>
      </c>
      <c r="G1020" s="8"/>
      <c r="H1020" s="9">
        <v>47</v>
      </c>
      <c r="I1020" s="8"/>
      <c r="J1020" s="8" t="s">
        <v>78</v>
      </c>
      <c r="K1020" s="17">
        <v>-8</v>
      </c>
      <c r="L1020" s="9">
        <v>0</v>
      </c>
      <c r="M1020" s="9">
        <v>0</v>
      </c>
      <c r="N1020" s="9">
        <v>0</v>
      </c>
      <c r="O1020" s="8"/>
      <c r="P1020" s="9">
        <v>-8</v>
      </c>
      <c r="Q1020" s="15">
        <v>0</v>
      </c>
      <c r="R1020" s="9" t="s">
        <v>62</v>
      </c>
      <c r="S1020" s="8" t="s">
        <v>34</v>
      </c>
      <c r="T1020" s="9">
        <v>-8</v>
      </c>
      <c r="U1020" s="8" t="s">
        <v>2997</v>
      </c>
      <c r="V1020" s="21">
        <v>45520</v>
      </c>
      <c r="W1020" s="8"/>
    </row>
    <row r="1021" spans="1:23" ht="13.5" thickBot="1">
      <c r="A1021" s="8" t="s">
        <v>104</v>
      </c>
      <c r="B1021" s="8" t="s">
        <v>11556</v>
      </c>
      <c r="C1021" s="8" t="s">
        <v>11557</v>
      </c>
      <c r="D1021" s="8"/>
      <c r="E1021" s="8"/>
      <c r="F1021" s="8" t="s">
        <v>36</v>
      </c>
      <c r="G1021" s="8"/>
      <c r="H1021" s="9">
        <v>48</v>
      </c>
      <c r="I1021" s="8"/>
      <c r="J1021" s="8" t="s">
        <v>78</v>
      </c>
      <c r="K1021" s="17">
        <v>-7</v>
      </c>
      <c r="L1021" s="9">
        <v>0</v>
      </c>
      <c r="M1021" s="9">
        <v>0</v>
      </c>
      <c r="N1021" s="9">
        <v>0</v>
      </c>
      <c r="O1021" s="8"/>
      <c r="P1021" s="9">
        <v>-7</v>
      </c>
      <c r="Q1021" s="15">
        <v>0</v>
      </c>
      <c r="R1021" s="9" t="s">
        <v>62</v>
      </c>
      <c r="S1021" s="8" t="s">
        <v>34</v>
      </c>
      <c r="T1021" s="9">
        <v>-7</v>
      </c>
      <c r="U1021" s="8" t="s">
        <v>3243</v>
      </c>
      <c r="V1021" s="21">
        <v>45520</v>
      </c>
      <c r="W1021" s="8"/>
    </row>
    <row r="1022" spans="1:23" ht="13.5" thickBot="1">
      <c r="A1022" s="8" t="s">
        <v>104</v>
      </c>
      <c r="B1022" s="8" t="s">
        <v>9054</v>
      </c>
      <c r="C1022" s="8" t="s">
        <v>10139</v>
      </c>
      <c r="D1022" s="8"/>
      <c r="E1022" s="8"/>
      <c r="F1022" s="8" t="s">
        <v>36</v>
      </c>
      <c r="G1022" s="8"/>
      <c r="H1022" s="9">
        <v>49</v>
      </c>
      <c r="I1022" s="8"/>
      <c r="J1022" s="8" t="s">
        <v>78</v>
      </c>
      <c r="K1022" s="17">
        <v>1200</v>
      </c>
      <c r="L1022" s="9">
        <v>0</v>
      </c>
      <c r="M1022" s="9">
        <v>0</v>
      </c>
      <c r="N1022" s="9">
        <v>0</v>
      </c>
      <c r="O1022" s="8"/>
      <c r="P1022" s="9">
        <v>1200</v>
      </c>
      <c r="Q1022" s="15">
        <v>5</v>
      </c>
      <c r="R1022" s="9">
        <v>240</v>
      </c>
      <c r="S1022" s="8" t="s">
        <v>34</v>
      </c>
      <c r="T1022" s="9">
        <v>0</v>
      </c>
      <c r="U1022" s="8" t="s">
        <v>57</v>
      </c>
      <c r="V1022" s="21">
        <v>45505</v>
      </c>
      <c r="W1022" s="40"/>
    </row>
    <row r="1023" spans="1:23" ht="26.25" thickBot="1">
      <c r="A1023" s="8" t="s">
        <v>104</v>
      </c>
      <c r="B1023" s="8" t="s">
        <v>9055</v>
      </c>
      <c r="C1023" s="8" t="s">
        <v>11558</v>
      </c>
      <c r="D1023" s="8"/>
      <c r="E1023" s="8"/>
      <c r="F1023" s="8" t="s">
        <v>212</v>
      </c>
      <c r="G1023" s="8"/>
      <c r="H1023" s="9">
        <v>50</v>
      </c>
      <c r="I1023" s="8" t="s">
        <v>215</v>
      </c>
      <c r="J1023" s="8" t="s">
        <v>214</v>
      </c>
      <c r="K1023" s="17">
        <v>-363</v>
      </c>
      <c r="L1023" s="9">
        <v>0</v>
      </c>
      <c r="M1023" s="9">
        <v>0</v>
      </c>
      <c r="N1023" s="9">
        <v>0</v>
      </c>
      <c r="O1023" s="8"/>
      <c r="P1023" s="9">
        <v>-363</v>
      </c>
      <c r="Q1023" s="15">
        <v>0</v>
      </c>
      <c r="R1023" s="9">
        <v>2400</v>
      </c>
      <c r="S1023" s="8" t="s">
        <v>37</v>
      </c>
      <c r="T1023" s="9">
        <v>-363</v>
      </c>
      <c r="U1023" s="8" t="s">
        <v>11559</v>
      </c>
      <c r="V1023" s="21">
        <v>45496</v>
      </c>
      <c r="W1023" s="8"/>
    </row>
    <row r="1024" spans="1:23" ht="13.5" thickBot="1">
      <c r="A1024" s="8" t="s">
        <v>104</v>
      </c>
      <c r="B1024" s="8" t="s">
        <v>9056</v>
      </c>
      <c r="C1024" s="8" t="s">
        <v>11560</v>
      </c>
      <c r="D1024" s="8"/>
      <c r="E1024" s="8"/>
      <c r="F1024" s="8" t="s">
        <v>212</v>
      </c>
      <c r="G1024" s="8"/>
      <c r="H1024" s="9">
        <v>51</v>
      </c>
      <c r="I1024" s="8" t="s">
        <v>215</v>
      </c>
      <c r="J1024" s="8" t="s">
        <v>214</v>
      </c>
      <c r="K1024" s="17">
        <v>-601</v>
      </c>
      <c r="L1024" s="9">
        <v>0</v>
      </c>
      <c r="M1024" s="9">
        <v>0</v>
      </c>
      <c r="N1024" s="9">
        <v>0</v>
      </c>
      <c r="O1024" s="8"/>
      <c r="P1024" s="9">
        <v>-601</v>
      </c>
      <c r="Q1024" s="15">
        <v>0</v>
      </c>
      <c r="R1024" s="9">
        <v>1440</v>
      </c>
      <c r="S1024" s="8" t="s">
        <v>37</v>
      </c>
      <c r="T1024" s="9">
        <v>-601</v>
      </c>
      <c r="U1024" s="18" t="s">
        <v>11561</v>
      </c>
      <c r="V1024" s="40">
        <v>45496</v>
      </c>
      <c r="W1024" s="8"/>
    </row>
    <row r="1025" spans="1:23" ht="13.5" thickBot="1">
      <c r="A1025" s="8" t="s">
        <v>104</v>
      </c>
      <c r="B1025" s="8" t="s">
        <v>11562</v>
      </c>
      <c r="C1025" s="8" t="s">
        <v>11563</v>
      </c>
      <c r="D1025" s="8"/>
      <c r="E1025" s="8"/>
      <c r="F1025" s="8" t="s">
        <v>36</v>
      </c>
      <c r="G1025" s="8"/>
      <c r="H1025" s="9">
        <v>52</v>
      </c>
      <c r="I1025" s="8"/>
      <c r="J1025" s="8" t="s">
        <v>78</v>
      </c>
      <c r="K1025" s="17">
        <v>-1</v>
      </c>
      <c r="L1025" s="9">
        <v>0</v>
      </c>
      <c r="M1025" s="9">
        <v>0</v>
      </c>
      <c r="N1025" s="9">
        <v>0</v>
      </c>
      <c r="O1025" s="8"/>
      <c r="P1025" s="9">
        <v>-1</v>
      </c>
      <c r="Q1025" s="15">
        <v>0</v>
      </c>
      <c r="R1025" s="9" t="s">
        <v>62</v>
      </c>
      <c r="S1025" s="8" t="s">
        <v>34</v>
      </c>
      <c r="T1025" s="17">
        <v>-1</v>
      </c>
      <c r="U1025" s="8" t="s">
        <v>141</v>
      </c>
      <c r="V1025" s="21" t="s">
        <v>12075</v>
      </c>
      <c r="W1025" s="8"/>
    </row>
    <row r="1026" spans="1:23" ht="13.5" thickBot="1">
      <c r="A1026" s="8" t="s">
        <v>104</v>
      </c>
      <c r="B1026" s="13" t="s">
        <v>11564</v>
      </c>
      <c r="C1026" s="8" t="s">
        <v>11565</v>
      </c>
      <c r="D1026" s="8"/>
      <c r="E1026" s="8"/>
      <c r="F1026" s="8" t="s">
        <v>1962</v>
      </c>
      <c r="G1026" s="8"/>
      <c r="H1026" s="9">
        <v>53</v>
      </c>
      <c r="I1026" s="8"/>
      <c r="J1026" s="8" t="s">
        <v>78</v>
      </c>
      <c r="K1026" s="17">
        <v>-3</v>
      </c>
      <c r="L1026" s="9">
        <v>0</v>
      </c>
      <c r="M1026" s="9">
        <v>0</v>
      </c>
      <c r="N1026" s="9">
        <v>0</v>
      </c>
      <c r="O1026" s="8"/>
      <c r="P1026" s="9">
        <v>-3</v>
      </c>
      <c r="Q1026" s="15">
        <v>0</v>
      </c>
      <c r="R1026" s="9" t="s">
        <v>62</v>
      </c>
      <c r="S1026" s="8" t="s">
        <v>34</v>
      </c>
      <c r="T1026" s="9">
        <v>-3</v>
      </c>
      <c r="U1026" s="8" t="s">
        <v>65</v>
      </c>
      <c r="V1026" s="21" t="s">
        <v>12075</v>
      </c>
      <c r="W1026" s="40"/>
    </row>
    <row r="1027" spans="1:23" ht="26.25" thickBot="1">
      <c r="A1027" s="8" t="s">
        <v>104</v>
      </c>
      <c r="B1027" s="8" t="s">
        <v>10140</v>
      </c>
      <c r="C1027" s="8" t="s">
        <v>10141</v>
      </c>
      <c r="D1027" s="8" t="s">
        <v>1882</v>
      </c>
      <c r="E1027" s="8"/>
      <c r="F1027" s="8" t="s">
        <v>36</v>
      </c>
      <c r="G1027" s="8" t="s">
        <v>6873</v>
      </c>
      <c r="H1027" s="9">
        <v>54</v>
      </c>
      <c r="I1027" s="8" t="s">
        <v>252</v>
      </c>
      <c r="J1027" s="8" t="s">
        <v>78</v>
      </c>
      <c r="K1027" s="17">
        <v>0</v>
      </c>
      <c r="L1027" s="9">
        <v>0</v>
      </c>
      <c r="M1027" s="9">
        <v>0</v>
      </c>
      <c r="N1027" s="9">
        <v>0</v>
      </c>
      <c r="O1027" s="8"/>
      <c r="P1027" s="9">
        <v>0</v>
      </c>
      <c r="Q1027" s="15">
        <v>0</v>
      </c>
      <c r="R1027" s="9">
        <v>288</v>
      </c>
      <c r="S1027" s="8" t="s">
        <v>71</v>
      </c>
      <c r="T1027" s="17">
        <v>0</v>
      </c>
      <c r="U1027" s="8" t="s">
        <v>137</v>
      </c>
      <c r="V1027" s="21">
        <v>45419</v>
      </c>
      <c r="W1027" s="8"/>
    </row>
    <row r="1028" spans="1:23" ht="26.25" thickBot="1">
      <c r="A1028" s="8" t="s">
        <v>104</v>
      </c>
      <c r="B1028" s="8" t="s">
        <v>10142</v>
      </c>
      <c r="C1028" s="8" t="s">
        <v>10143</v>
      </c>
      <c r="D1028" s="8" t="s">
        <v>105</v>
      </c>
      <c r="E1028" s="8"/>
      <c r="F1028" s="8" t="s">
        <v>36</v>
      </c>
      <c r="G1028" s="8" t="s">
        <v>6874</v>
      </c>
      <c r="H1028" s="9">
        <v>55</v>
      </c>
      <c r="I1028" s="8" t="s">
        <v>252</v>
      </c>
      <c r="J1028" s="8" t="s">
        <v>78</v>
      </c>
      <c r="K1028" s="17">
        <v>12</v>
      </c>
      <c r="L1028" s="9">
        <v>0</v>
      </c>
      <c r="M1028" s="9">
        <v>0</v>
      </c>
      <c r="N1028" s="9">
        <v>0</v>
      </c>
      <c r="O1028" s="8"/>
      <c r="P1028" s="9">
        <v>12</v>
      </c>
      <c r="Q1028" s="15">
        <v>0</v>
      </c>
      <c r="R1028" s="9">
        <v>288</v>
      </c>
      <c r="S1028" s="8" t="s">
        <v>71</v>
      </c>
      <c r="T1028" s="9">
        <v>12</v>
      </c>
      <c r="U1028" s="8" t="s">
        <v>8174</v>
      </c>
      <c r="V1028" s="21">
        <v>45419</v>
      </c>
      <c r="W1028" s="8"/>
    </row>
    <row r="1029" spans="1:23" ht="13.5" thickBot="1">
      <c r="A1029" s="8" t="s">
        <v>104</v>
      </c>
      <c r="B1029" s="8" t="s">
        <v>10144</v>
      </c>
      <c r="C1029" s="8" t="s">
        <v>10145</v>
      </c>
      <c r="D1029" s="8"/>
      <c r="E1029" s="8"/>
      <c r="F1029" s="8" t="s">
        <v>36</v>
      </c>
      <c r="G1029" s="8">
        <v>3</v>
      </c>
      <c r="H1029" s="9">
        <v>56</v>
      </c>
      <c r="I1029" s="8"/>
      <c r="J1029" s="8" t="s">
        <v>78</v>
      </c>
      <c r="K1029" s="17">
        <v>2002</v>
      </c>
      <c r="L1029" s="9">
        <v>0</v>
      </c>
      <c r="M1029" s="9">
        <v>0</v>
      </c>
      <c r="N1029" s="9">
        <v>0</v>
      </c>
      <c r="O1029" s="8"/>
      <c r="P1029" s="9">
        <v>2002</v>
      </c>
      <c r="Q1029" s="15">
        <v>6</v>
      </c>
      <c r="R1029" s="9">
        <v>300</v>
      </c>
      <c r="S1029" s="8" t="s">
        <v>37</v>
      </c>
      <c r="T1029" s="9">
        <v>202</v>
      </c>
      <c r="U1029" s="18" t="s">
        <v>12340</v>
      </c>
      <c r="V1029" s="40">
        <v>45433</v>
      </c>
      <c r="W1029" s="8"/>
    </row>
    <row r="1030" spans="1:23" ht="39" thickBot="1">
      <c r="A1030" s="8" t="s">
        <v>104</v>
      </c>
      <c r="B1030" s="8" t="s">
        <v>1984</v>
      </c>
      <c r="C1030" s="8" t="s">
        <v>1985</v>
      </c>
      <c r="D1030" s="8"/>
      <c r="E1030" s="8"/>
      <c r="F1030" s="8" t="s">
        <v>36</v>
      </c>
      <c r="G1030" s="8" t="s">
        <v>1986</v>
      </c>
      <c r="H1030" s="9">
        <v>57</v>
      </c>
      <c r="I1030" s="8"/>
      <c r="J1030" s="8" t="s">
        <v>78</v>
      </c>
      <c r="K1030" s="17">
        <v>2450</v>
      </c>
      <c r="L1030" s="9">
        <v>0</v>
      </c>
      <c r="M1030" s="9">
        <v>0</v>
      </c>
      <c r="N1030" s="9">
        <v>0</v>
      </c>
      <c r="O1030" s="8"/>
      <c r="P1030" s="9">
        <v>2450</v>
      </c>
      <c r="Q1030" s="15">
        <v>8</v>
      </c>
      <c r="R1030" s="9">
        <v>300</v>
      </c>
      <c r="S1030" s="8" t="s">
        <v>37</v>
      </c>
      <c r="T1030" s="9">
        <v>50</v>
      </c>
      <c r="U1030" s="18" t="s">
        <v>9057</v>
      </c>
      <c r="V1030" s="40">
        <v>45370</v>
      </c>
      <c r="W1030" s="8" t="s">
        <v>9016</v>
      </c>
    </row>
    <row r="1031" spans="1:23" ht="13.5" thickBot="1">
      <c r="A1031" s="8" t="s">
        <v>104</v>
      </c>
      <c r="B1031" s="13" t="s">
        <v>9058</v>
      </c>
      <c r="C1031" s="8" t="s">
        <v>1876</v>
      </c>
      <c r="D1031" s="8"/>
      <c r="E1031" s="8"/>
      <c r="F1031" s="8" t="s">
        <v>36</v>
      </c>
      <c r="G1031" s="8"/>
      <c r="H1031" s="9">
        <v>58</v>
      </c>
      <c r="I1031" s="8"/>
      <c r="J1031" s="8" t="s">
        <v>78</v>
      </c>
      <c r="K1031" s="17">
        <v>288</v>
      </c>
      <c r="L1031" s="9">
        <v>0</v>
      </c>
      <c r="M1031" s="9">
        <v>0</v>
      </c>
      <c r="N1031" s="9">
        <v>0</v>
      </c>
      <c r="O1031" s="8"/>
      <c r="P1031" s="9">
        <v>288</v>
      </c>
      <c r="Q1031" s="15">
        <v>0</v>
      </c>
      <c r="R1031" s="9">
        <v>300</v>
      </c>
      <c r="S1031" s="8" t="s">
        <v>37</v>
      </c>
      <c r="T1031" s="9">
        <v>288</v>
      </c>
      <c r="U1031" s="8" t="s">
        <v>8175</v>
      </c>
      <c r="V1031" s="21">
        <v>45505</v>
      </c>
      <c r="W1031" s="8"/>
    </row>
    <row r="1032" spans="1:23" ht="13.5" thickBot="1">
      <c r="A1032" s="8" t="s">
        <v>104</v>
      </c>
      <c r="B1032" s="13" t="s">
        <v>9059</v>
      </c>
      <c r="C1032" s="8" t="s">
        <v>10146</v>
      </c>
      <c r="D1032" s="8"/>
      <c r="E1032" s="8"/>
      <c r="F1032" s="8" t="s">
        <v>36</v>
      </c>
      <c r="G1032" s="8"/>
      <c r="H1032" s="20">
        <v>59</v>
      </c>
      <c r="I1032" s="8"/>
      <c r="J1032" s="8" t="s">
        <v>78</v>
      </c>
      <c r="K1032" s="17">
        <v>240</v>
      </c>
      <c r="L1032" s="9">
        <v>0</v>
      </c>
      <c r="M1032" s="9">
        <v>0</v>
      </c>
      <c r="N1032" s="9">
        <v>0</v>
      </c>
      <c r="O1032" s="8"/>
      <c r="P1032" s="9">
        <v>240</v>
      </c>
      <c r="Q1032" s="15">
        <v>1</v>
      </c>
      <c r="R1032" s="9">
        <v>240</v>
      </c>
      <c r="S1032" s="8" t="s">
        <v>34</v>
      </c>
      <c r="T1032" s="9">
        <v>0</v>
      </c>
      <c r="U1032" s="8" t="s">
        <v>35</v>
      </c>
      <c r="V1032" s="21">
        <v>45505</v>
      </c>
      <c r="W1032" s="21"/>
    </row>
    <row r="1033" spans="1:23" ht="13.5" thickBot="1">
      <c r="A1033" s="8" t="s">
        <v>104</v>
      </c>
      <c r="B1033" s="8" t="s">
        <v>11566</v>
      </c>
      <c r="C1033" s="8" t="s">
        <v>11567</v>
      </c>
      <c r="D1033" s="8"/>
      <c r="E1033" s="8"/>
      <c r="F1033" s="8" t="s">
        <v>36</v>
      </c>
      <c r="G1033" s="8"/>
      <c r="H1033" s="9">
        <v>60</v>
      </c>
      <c r="I1033" s="8"/>
      <c r="J1033" s="8" t="s">
        <v>78</v>
      </c>
      <c r="K1033" s="17">
        <v>-8</v>
      </c>
      <c r="L1033" s="9">
        <v>0</v>
      </c>
      <c r="M1033" s="9">
        <v>0</v>
      </c>
      <c r="N1033" s="9">
        <v>0</v>
      </c>
      <c r="O1033" s="8"/>
      <c r="P1033" s="9">
        <v>-8</v>
      </c>
      <c r="Q1033" s="15">
        <v>0</v>
      </c>
      <c r="R1033" s="9" t="s">
        <v>62</v>
      </c>
      <c r="S1033" s="8" t="s">
        <v>34</v>
      </c>
      <c r="T1033" s="9">
        <v>-8</v>
      </c>
      <c r="U1033" s="18" t="s">
        <v>2997</v>
      </c>
      <c r="V1033" s="40">
        <v>45520</v>
      </c>
      <c r="W1033" s="8"/>
    </row>
    <row r="1034" spans="1:23" ht="13.5" thickBot="1">
      <c r="A1034" s="8" t="s">
        <v>104</v>
      </c>
      <c r="B1034" s="8" t="s">
        <v>9233</v>
      </c>
      <c r="C1034" s="8" t="s">
        <v>10147</v>
      </c>
      <c r="D1034" s="8"/>
      <c r="E1034" s="8"/>
      <c r="F1034" s="8" t="s">
        <v>36</v>
      </c>
      <c r="G1034" s="8"/>
      <c r="H1034" s="9">
        <v>61</v>
      </c>
      <c r="I1034" s="8"/>
      <c r="J1034" s="8" t="s">
        <v>78</v>
      </c>
      <c r="K1034" s="17">
        <v>100</v>
      </c>
      <c r="L1034" s="9">
        <v>0</v>
      </c>
      <c r="M1034" s="9">
        <v>0</v>
      </c>
      <c r="N1034" s="9">
        <v>0</v>
      </c>
      <c r="O1034" s="8"/>
      <c r="P1034" s="9">
        <v>100</v>
      </c>
      <c r="Q1034" s="15">
        <v>5</v>
      </c>
      <c r="R1034" s="9">
        <v>20</v>
      </c>
      <c r="S1034" s="8" t="s">
        <v>40</v>
      </c>
      <c r="T1034" s="9">
        <v>0</v>
      </c>
      <c r="U1034" s="18" t="s">
        <v>620</v>
      </c>
      <c r="V1034" s="40">
        <v>45505</v>
      </c>
      <c r="W1034" s="8"/>
    </row>
    <row r="1035" spans="1:23" ht="13.5" thickBot="1">
      <c r="A1035" s="8" t="s">
        <v>104</v>
      </c>
      <c r="B1035" s="13" t="s">
        <v>9234</v>
      </c>
      <c r="C1035" s="8" t="s">
        <v>10148</v>
      </c>
      <c r="D1035" s="8"/>
      <c r="E1035" s="8"/>
      <c r="F1035" s="8" t="s">
        <v>36</v>
      </c>
      <c r="G1035" s="8"/>
      <c r="H1035" s="20">
        <v>62</v>
      </c>
      <c r="I1035" s="8"/>
      <c r="J1035" s="8" t="s">
        <v>78</v>
      </c>
      <c r="K1035" s="17">
        <v>20</v>
      </c>
      <c r="L1035" s="9">
        <v>0</v>
      </c>
      <c r="M1035" s="9">
        <v>0</v>
      </c>
      <c r="N1035" s="9">
        <v>0</v>
      </c>
      <c r="O1035" s="8"/>
      <c r="P1035" s="9">
        <v>20</v>
      </c>
      <c r="Q1035" s="15">
        <v>1</v>
      </c>
      <c r="R1035" s="9">
        <v>20</v>
      </c>
      <c r="S1035" s="8" t="s">
        <v>40</v>
      </c>
      <c r="T1035" s="9">
        <v>0</v>
      </c>
      <c r="U1035" s="8" t="s">
        <v>168</v>
      </c>
      <c r="V1035" s="21">
        <v>45505</v>
      </c>
      <c r="W1035" s="21"/>
    </row>
    <row r="1036" spans="1:23" ht="13.5" thickBot="1">
      <c r="A1036" s="8" t="s">
        <v>104</v>
      </c>
      <c r="B1036" s="8" t="s">
        <v>7254</v>
      </c>
      <c r="C1036" s="8" t="s">
        <v>10149</v>
      </c>
      <c r="D1036" s="8"/>
      <c r="E1036" s="8"/>
      <c r="F1036" s="8" t="s">
        <v>36</v>
      </c>
      <c r="G1036" s="8">
        <v>1020</v>
      </c>
      <c r="H1036" s="9">
        <v>63</v>
      </c>
      <c r="I1036" s="8"/>
      <c r="J1036" s="8" t="s">
        <v>78</v>
      </c>
      <c r="K1036" s="17">
        <v>23723</v>
      </c>
      <c r="L1036" s="9">
        <v>0</v>
      </c>
      <c r="M1036" s="9">
        <v>0</v>
      </c>
      <c r="N1036" s="9">
        <v>0</v>
      </c>
      <c r="O1036" s="8"/>
      <c r="P1036" s="9">
        <v>23723</v>
      </c>
      <c r="Q1036" s="15">
        <v>23</v>
      </c>
      <c r="R1036" s="9">
        <v>1000</v>
      </c>
      <c r="S1036" s="8" t="s">
        <v>37</v>
      </c>
      <c r="T1036" s="17">
        <v>723</v>
      </c>
      <c r="U1036" s="18" t="s">
        <v>12341</v>
      </c>
      <c r="V1036" s="40">
        <v>45433</v>
      </c>
      <c r="W1036" s="8"/>
    </row>
    <row r="1037" spans="1:23" ht="13.5" thickBot="1">
      <c r="A1037" s="8" t="s">
        <v>104</v>
      </c>
      <c r="B1037" s="8" t="s">
        <v>11568</v>
      </c>
      <c r="C1037" s="8" t="s">
        <v>11569</v>
      </c>
      <c r="D1037" s="8"/>
      <c r="E1037" s="8"/>
      <c r="F1037" s="8" t="s">
        <v>1962</v>
      </c>
      <c r="G1037" s="9"/>
      <c r="H1037" s="9">
        <v>64</v>
      </c>
      <c r="I1037" s="8"/>
      <c r="J1037" s="8" t="s">
        <v>78</v>
      </c>
      <c r="K1037" s="17">
        <v>-1</v>
      </c>
      <c r="L1037" s="9">
        <v>0</v>
      </c>
      <c r="M1037" s="9">
        <v>0</v>
      </c>
      <c r="N1037" s="9">
        <v>0</v>
      </c>
      <c r="O1037" s="8"/>
      <c r="P1037" s="9">
        <v>-1</v>
      </c>
      <c r="Q1037" s="15">
        <v>0</v>
      </c>
      <c r="R1037" s="9" t="s">
        <v>62</v>
      </c>
      <c r="S1037" s="8" t="s">
        <v>34</v>
      </c>
      <c r="T1037" s="17">
        <v>-1</v>
      </c>
      <c r="U1037" s="8" t="s">
        <v>141</v>
      </c>
      <c r="V1037" s="21">
        <v>45520</v>
      </c>
      <c r="W1037" s="8"/>
    </row>
    <row r="1038" spans="1:23" ht="13.5" thickBot="1">
      <c r="A1038" s="8" t="s">
        <v>104</v>
      </c>
      <c r="B1038" s="8" t="s">
        <v>9060</v>
      </c>
      <c r="C1038" s="8" t="s">
        <v>10441</v>
      </c>
      <c r="D1038" s="8"/>
      <c r="E1038" s="8"/>
      <c r="F1038" s="8" t="s">
        <v>36</v>
      </c>
      <c r="G1038" s="9"/>
      <c r="H1038" s="9">
        <v>65</v>
      </c>
      <c r="I1038" s="8"/>
      <c r="J1038" s="8" t="s">
        <v>78</v>
      </c>
      <c r="K1038" s="17">
        <v>479</v>
      </c>
      <c r="L1038" s="9">
        <v>0</v>
      </c>
      <c r="M1038" s="9">
        <v>0</v>
      </c>
      <c r="N1038" s="9">
        <v>0</v>
      </c>
      <c r="O1038" s="8"/>
      <c r="P1038" s="9">
        <v>479</v>
      </c>
      <c r="Q1038" s="15">
        <v>5</v>
      </c>
      <c r="R1038" s="9">
        <v>80</v>
      </c>
      <c r="S1038" s="8" t="s">
        <v>40</v>
      </c>
      <c r="T1038" s="17">
        <v>79</v>
      </c>
      <c r="U1038" s="8" t="s">
        <v>8288</v>
      </c>
      <c r="V1038" s="21">
        <v>45509</v>
      </c>
      <c r="W1038" s="8"/>
    </row>
    <row r="1039" spans="1:23" ht="13.5" thickBot="1">
      <c r="A1039" s="8" t="s">
        <v>104</v>
      </c>
      <c r="B1039" s="8" t="s">
        <v>12342</v>
      </c>
      <c r="C1039" s="8" t="s">
        <v>12343</v>
      </c>
      <c r="D1039" s="8"/>
      <c r="E1039" s="8"/>
      <c r="F1039" s="8" t="s">
        <v>828</v>
      </c>
      <c r="G1039" s="8">
        <v>733</v>
      </c>
      <c r="H1039" s="9">
        <v>66</v>
      </c>
      <c r="I1039" s="8"/>
      <c r="J1039" s="8" t="s">
        <v>78</v>
      </c>
      <c r="K1039" s="17">
        <v>230</v>
      </c>
      <c r="L1039" s="9">
        <v>0</v>
      </c>
      <c r="M1039" s="9">
        <v>0</v>
      </c>
      <c r="N1039" s="9">
        <v>0</v>
      </c>
      <c r="O1039" s="8"/>
      <c r="P1039" s="9">
        <v>230</v>
      </c>
      <c r="Q1039" s="15">
        <v>2</v>
      </c>
      <c r="R1039" s="9">
        <v>100</v>
      </c>
      <c r="S1039" s="8" t="s">
        <v>34</v>
      </c>
      <c r="T1039" s="9">
        <v>30</v>
      </c>
      <c r="U1039" s="8" t="s">
        <v>9510</v>
      </c>
      <c r="V1039" s="21" t="s">
        <v>12075</v>
      </c>
      <c r="W1039" s="8"/>
    </row>
    <row r="1040" spans="1:23" ht="13.5" thickBot="1">
      <c r="A1040" s="8" t="s">
        <v>104</v>
      </c>
      <c r="B1040" s="8" t="s">
        <v>9061</v>
      </c>
      <c r="C1040" s="8" t="s">
        <v>11570</v>
      </c>
      <c r="D1040" s="8"/>
      <c r="E1040" s="8"/>
      <c r="F1040" s="8" t="s">
        <v>36</v>
      </c>
      <c r="G1040" s="9"/>
      <c r="H1040" s="9">
        <v>67</v>
      </c>
      <c r="I1040" s="8"/>
      <c r="J1040" s="8" t="s">
        <v>78</v>
      </c>
      <c r="K1040" s="17">
        <v>-11</v>
      </c>
      <c r="L1040" s="9">
        <v>0</v>
      </c>
      <c r="M1040" s="9">
        <v>0</v>
      </c>
      <c r="N1040" s="9">
        <v>0</v>
      </c>
      <c r="O1040" s="8"/>
      <c r="P1040" s="9">
        <v>-11</v>
      </c>
      <c r="Q1040" s="15">
        <v>0</v>
      </c>
      <c r="R1040" s="9">
        <v>30</v>
      </c>
      <c r="S1040" s="8" t="s">
        <v>34</v>
      </c>
      <c r="T1040" s="17">
        <v>-11</v>
      </c>
      <c r="U1040" s="8" t="s">
        <v>3002</v>
      </c>
      <c r="V1040" s="21"/>
      <c r="W1040" s="8"/>
    </row>
    <row r="1041" spans="1:23" ht="13.5" thickBot="1">
      <c r="A1041" s="8" t="s">
        <v>104</v>
      </c>
      <c r="B1041" s="8" t="s">
        <v>7255</v>
      </c>
      <c r="C1041" s="8" t="s">
        <v>11571</v>
      </c>
      <c r="D1041" s="8"/>
      <c r="E1041" s="8"/>
      <c r="F1041" s="8" t="s">
        <v>36</v>
      </c>
      <c r="G1041" s="9">
        <v>430</v>
      </c>
      <c r="H1041" s="9">
        <v>68</v>
      </c>
      <c r="I1041" s="8"/>
      <c r="J1041" s="8" t="s">
        <v>78</v>
      </c>
      <c r="K1041" s="17">
        <v>-12</v>
      </c>
      <c r="L1041" s="9">
        <v>0</v>
      </c>
      <c r="M1041" s="9">
        <v>0</v>
      </c>
      <c r="N1041" s="9">
        <v>0</v>
      </c>
      <c r="O1041" s="8"/>
      <c r="P1041" s="9">
        <v>-12</v>
      </c>
      <c r="Q1041" s="15">
        <v>0</v>
      </c>
      <c r="R1041" s="9">
        <v>20</v>
      </c>
      <c r="S1041" s="8" t="s">
        <v>34</v>
      </c>
      <c r="T1041" s="17">
        <v>-12</v>
      </c>
      <c r="U1041" s="8" t="s">
        <v>1492</v>
      </c>
      <c r="V1041" s="21">
        <v>45433</v>
      </c>
      <c r="W1041" s="8"/>
    </row>
    <row r="1042" spans="1:23" ht="13.5" thickBot="1">
      <c r="A1042" s="8" t="s">
        <v>104</v>
      </c>
      <c r="B1042" s="8" t="s">
        <v>9062</v>
      </c>
      <c r="C1042" s="8" t="s">
        <v>1879</v>
      </c>
      <c r="D1042" s="8"/>
      <c r="E1042" s="8"/>
      <c r="F1042" s="8" t="s">
        <v>36</v>
      </c>
      <c r="G1042" s="8"/>
      <c r="H1042" s="9">
        <v>69</v>
      </c>
      <c r="I1042" s="8"/>
      <c r="J1042" s="8" t="s">
        <v>78</v>
      </c>
      <c r="K1042" s="17">
        <v>400</v>
      </c>
      <c r="L1042" s="9">
        <v>0</v>
      </c>
      <c r="M1042" s="9">
        <v>0</v>
      </c>
      <c r="N1042" s="9">
        <v>0</v>
      </c>
      <c r="O1042" s="8"/>
      <c r="P1042" s="9">
        <v>400</v>
      </c>
      <c r="Q1042" s="15">
        <v>2</v>
      </c>
      <c r="R1042" s="9">
        <v>200</v>
      </c>
      <c r="S1042" s="8" t="s">
        <v>34</v>
      </c>
      <c r="T1042" s="9">
        <v>0</v>
      </c>
      <c r="U1042" s="18" t="s">
        <v>81</v>
      </c>
      <c r="V1042" s="40"/>
      <c r="W1042" s="8"/>
    </row>
    <row r="1043" spans="1:23" ht="13.5" thickBot="1">
      <c r="A1043" s="8" t="s">
        <v>104</v>
      </c>
      <c r="B1043" s="13" t="s">
        <v>12344</v>
      </c>
      <c r="C1043" s="8" t="s">
        <v>12345</v>
      </c>
      <c r="D1043" s="8"/>
      <c r="E1043" s="8"/>
      <c r="F1043" s="8" t="s">
        <v>36</v>
      </c>
      <c r="G1043" s="8"/>
      <c r="H1043" s="20">
        <v>70</v>
      </c>
      <c r="I1043" s="8"/>
      <c r="J1043" s="8" t="s">
        <v>78</v>
      </c>
      <c r="K1043" s="17">
        <v>0</v>
      </c>
      <c r="L1043" s="9">
        <v>0</v>
      </c>
      <c r="M1043" s="9">
        <v>0</v>
      </c>
      <c r="N1043" s="9">
        <v>0</v>
      </c>
      <c r="O1043" s="8"/>
      <c r="P1043" s="9">
        <v>0</v>
      </c>
      <c r="Q1043" s="15">
        <v>0</v>
      </c>
      <c r="R1043" s="9">
        <v>640</v>
      </c>
      <c r="S1043" s="8" t="s">
        <v>71</v>
      </c>
      <c r="T1043" s="9">
        <v>0</v>
      </c>
      <c r="U1043" s="8" t="s">
        <v>137</v>
      </c>
      <c r="V1043" s="21">
        <v>45531</v>
      </c>
      <c r="W1043" s="8"/>
    </row>
    <row r="1044" spans="1:23" ht="13.5" thickBot="1">
      <c r="A1044" s="8" t="s">
        <v>104</v>
      </c>
      <c r="B1044" s="8" t="s">
        <v>12346</v>
      </c>
      <c r="C1044" s="8" t="s">
        <v>12347</v>
      </c>
      <c r="D1044" s="8"/>
      <c r="E1044" s="8"/>
      <c r="F1044" s="8" t="s">
        <v>36</v>
      </c>
      <c r="G1044" s="8"/>
      <c r="H1044" s="9">
        <v>71</v>
      </c>
      <c r="I1044" s="8"/>
      <c r="J1044" s="8" t="s">
        <v>78</v>
      </c>
      <c r="K1044" s="17">
        <v>0</v>
      </c>
      <c r="L1044" s="9">
        <v>0</v>
      </c>
      <c r="M1044" s="9">
        <v>0</v>
      </c>
      <c r="N1044" s="9">
        <v>0</v>
      </c>
      <c r="O1044" s="8"/>
      <c r="P1044" s="9">
        <v>0</v>
      </c>
      <c r="Q1044" s="15">
        <v>0</v>
      </c>
      <c r="R1044" s="9">
        <v>640</v>
      </c>
      <c r="S1044" s="8" t="s">
        <v>71</v>
      </c>
      <c r="T1044" s="17">
        <v>0</v>
      </c>
      <c r="U1044" s="8" t="s">
        <v>137</v>
      </c>
      <c r="V1044" s="21">
        <v>45531</v>
      </c>
      <c r="W1044" s="8"/>
    </row>
    <row r="1045" spans="1:23" ht="13.5" thickBot="1">
      <c r="A1045" s="8" t="s">
        <v>104</v>
      </c>
      <c r="B1045" s="13" t="s">
        <v>9063</v>
      </c>
      <c r="C1045" s="8" t="s">
        <v>1880</v>
      </c>
      <c r="D1045" s="8"/>
      <c r="E1045" s="8"/>
      <c r="F1045" s="8" t="s">
        <v>36</v>
      </c>
      <c r="G1045" s="9"/>
      <c r="H1045" s="20">
        <v>72</v>
      </c>
      <c r="I1045" s="8"/>
      <c r="J1045" s="8" t="s">
        <v>78</v>
      </c>
      <c r="K1045" s="37">
        <v>776</v>
      </c>
      <c r="L1045" s="9">
        <v>0</v>
      </c>
      <c r="M1045" s="9">
        <v>0</v>
      </c>
      <c r="N1045" s="9">
        <v>0</v>
      </c>
      <c r="O1045" s="8"/>
      <c r="P1045" s="29">
        <v>776</v>
      </c>
      <c r="Q1045" s="15">
        <v>0</v>
      </c>
      <c r="R1045" s="8">
        <v>800</v>
      </c>
      <c r="S1045" s="8" t="s">
        <v>37</v>
      </c>
      <c r="T1045" s="9">
        <v>776</v>
      </c>
      <c r="U1045" s="18" t="s">
        <v>8832</v>
      </c>
      <c r="V1045" s="40"/>
      <c r="W1045" s="21"/>
    </row>
    <row r="1046" spans="1:23" ht="13.5" thickBot="1">
      <c r="A1046" s="8" t="s">
        <v>104</v>
      </c>
      <c r="B1046" s="13" t="s">
        <v>12348</v>
      </c>
      <c r="C1046" s="8" t="s">
        <v>12349</v>
      </c>
      <c r="D1046" s="8" t="s">
        <v>105</v>
      </c>
      <c r="E1046" s="8"/>
      <c r="F1046" s="8" t="s">
        <v>38</v>
      </c>
      <c r="G1046" s="8"/>
      <c r="H1046" s="9">
        <v>73</v>
      </c>
      <c r="I1046" s="8"/>
      <c r="J1046" s="8" t="s">
        <v>78</v>
      </c>
      <c r="K1046" s="17">
        <v>0</v>
      </c>
      <c r="L1046" s="9">
        <v>0</v>
      </c>
      <c r="M1046" s="9">
        <v>0</v>
      </c>
      <c r="N1046" s="9">
        <v>0</v>
      </c>
      <c r="O1046" s="8"/>
      <c r="P1046" s="9">
        <v>0</v>
      </c>
      <c r="Q1046" s="15">
        <v>0</v>
      </c>
      <c r="R1046" s="9">
        <v>20</v>
      </c>
      <c r="S1046" s="8" t="s">
        <v>40</v>
      </c>
      <c r="T1046" s="9">
        <v>0</v>
      </c>
      <c r="U1046" s="8" t="s">
        <v>49</v>
      </c>
      <c r="V1046" s="21" t="s">
        <v>12075</v>
      </c>
      <c r="W1046" s="8"/>
    </row>
    <row r="1047" spans="1:23" ht="39" thickBot="1">
      <c r="A1047" s="8" t="s">
        <v>104</v>
      </c>
      <c r="B1047" s="13" t="s">
        <v>1987</v>
      </c>
      <c r="C1047" s="8" t="s">
        <v>10969</v>
      </c>
      <c r="D1047" s="8" t="s">
        <v>1882</v>
      </c>
      <c r="E1047" s="8"/>
      <c r="F1047" s="8" t="s">
        <v>36</v>
      </c>
      <c r="G1047" s="8" t="s">
        <v>1988</v>
      </c>
      <c r="H1047" s="9">
        <v>74</v>
      </c>
      <c r="I1047" s="8"/>
      <c r="J1047" s="8" t="s">
        <v>78</v>
      </c>
      <c r="K1047" s="17">
        <v>33</v>
      </c>
      <c r="L1047" s="9">
        <v>0</v>
      </c>
      <c r="M1047" s="9">
        <v>0</v>
      </c>
      <c r="N1047" s="9">
        <v>0</v>
      </c>
      <c r="O1047" s="8"/>
      <c r="P1047" s="9">
        <v>33</v>
      </c>
      <c r="Q1047" s="15">
        <v>2</v>
      </c>
      <c r="R1047" s="9">
        <v>16</v>
      </c>
      <c r="S1047" s="8" t="s">
        <v>40</v>
      </c>
      <c r="T1047" s="9">
        <v>1</v>
      </c>
      <c r="U1047" s="8" t="s">
        <v>10874</v>
      </c>
      <c r="V1047" s="21">
        <v>45371</v>
      </c>
      <c r="W1047" s="8" t="s">
        <v>9016</v>
      </c>
    </row>
    <row r="1048" spans="1:23" ht="13.5" thickBot="1">
      <c r="A1048" s="8" t="s">
        <v>104</v>
      </c>
      <c r="B1048" s="8" t="s">
        <v>12350</v>
      </c>
      <c r="C1048" s="8" t="s">
        <v>12351</v>
      </c>
      <c r="D1048" s="8"/>
      <c r="E1048" s="8"/>
      <c r="F1048" s="8" t="s">
        <v>1885</v>
      </c>
      <c r="G1048" s="9"/>
      <c r="H1048" s="9">
        <v>75</v>
      </c>
      <c r="I1048" s="8" t="s">
        <v>1886</v>
      </c>
      <c r="J1048" s="8" t="s">
        <v>78</v>
      </c>
      <c r="K1048" s="17"/>
      <c r="L1048" s="9">
        <v>20</v>
      </c>
      <c r="M1048" s="9">
        <v>0</v>
      </c>
      <c r="N1048" s="9">
        <v>0</v>
      </c>
      <c r="O1048" s="8"/>
      <c r="P1048" s="9"/>
      <c r="Q1048" s="15"/>
      <c r="R1048" s="9">
        <v>20</v>
      </c>
      <c r="S1048" s="8" t="s">
        <v>34</v>
      </c>
      <c r="T1048" s="9"/>
      <c r="U1048" s="44"/>
      <c r="V1048" s="46"/>
      <c r="W1048" s="8"/>
    </row>
    <row r="1049" spans="1:23" ht="13.5" thickBot="1">
      <c r="A1049" s="8" t="s">
        <v>104</v>
      </c>
      <c r="B1049" s="8" t="s">
        <v>12352</v>
      </c>
      <c r="C1049" s="8" t="s">
        <v>12353</v>
      </c>
      <c r="D1049" s="8"/>
      <c r="E1049" s="8"/>
      <c r="F1049" s="8" t="s">
        <v>1885</v>
      </c>
      <c r="G1049" s="8"/>
      <c r="H1049" s="9">
        <v>76</v>
      </c>
      <c r="I1049" s="8" t="s">
        <v>1886</v>
      </c>
      <c r="J1049" s="8" t="s">
        <v>78</v>
      </c>
      <c r="K1049" s="17"/>
      <c r="L1049" s="9">
        <v>20</v>
      </c>
      <c r="M1049" s="9">
        <v>0</v>
      </c>
      <c r="N1049" s="9">
        <v>0</v>
      </c>
      <c r="O1049" s="8"/>
      <c r="P1049" s="9"/>
      <c r="Q1049" s="15"/>
      <c r="R1049" s="9">
        <v>20</v>
      </c>
      <c r="S1049" s="8" t="s">
        <v>34</v>
      </c>
      <c r="T1049" s="9"/>
      <c r="U1049" s="18"/>
      <c r="V1049" s="40"/>
      <c r="W1049" s="8"/>
    </row>
    <row r="1050" spans="1:23" ht="13.5" thickBot="1">
      <c r="A1050" s="8" t="s">
        <v>104</v>
      </c>
      <c r="B1050" s="8" t="s">
        <v>7256</v>
      </c>
      <c r="C1050" s="8" t="s">
        <v>7257</v>
      </c>
      <c r="D1050" s="8"/>
      <c r="E1050" s="8"/>
      <c r="F1050" s="8" t="s">
        <v>36</v>
      </c>
      <c r="G1050" s="8">
        <v>7006</v>
      </c>
      <c r="H1050" s="9">
        <v>84</v>
      </c>
      <c r="I1050" s="8"/>
      <c r="J1050" s="8" t="s">
        <v>78</v>
      </c>
      <c r="K1050" s="17">
        <v>24456</v>
      </c>
      <c r="L1050" s="9">
        <v>0</v>
      </c>
      <c r="M1050" s="9">
        <v>0</v>
      </c>
      <c r="N1050" s="9">
        <v>0</v>
      </c>
      <c r="O1050" s="8"/>
      <c r="P1050" s="9">
        <v>24456</v>
      </c>
      <c r="Q1050" s="15">
        <v>50</v>
      </c>
      <c r="R1050" s="9">
        <v>480</v>
      </c>
      <c r="S1050" s="8" t="s">
        <v>71</v>
      </c>
      <c r="T1050" s="9">
        <v>456</v>
      </c>
      <c r="U1050" s="18" t="s">
        <v>6978</v>
      </c>
      <c r="V1050" s="40">
        <v>45433</v>
      </c>
      <c r="W1050" s="8"/>
    </row>
    <row r="1051" spans="1:23" ht="13.5" thickBot="1">
      <c r="A1051" s="8" t="s">
        <v>104</v>
      </c>
      <c r="B1051" s="8" t="s">
        <v>7693</v>
      </c>
      <c r="C1051" s="8" t="s">
        <v>10442</v>
      </c>
      <c r="D1051" s="8"/>
      <c r="E1051" s="8"/>
      <c r="F1051" s="8" t="s">
        <v>36</v>
      </c>
      <c r="G1051" s="8">
        <v>8020</v>
      </c>
      <c r="H1051" s="9">
        <v>85</v>
      </c>
      <c r="I1051" s="8"/>
      <c r="J1051" s="8" t="s">
        <v>78</v>
      </c>
      <c r="K1051" s="17">
        <v>1056</v>
      </c>
      <c r="L1051" s="9">
        <v>0</v>
      </c>
      <c r="M1051" s="9">
        <v>0</v>
      </c>
      <c r="N1051" s="9">
        <v>0</v>
      </c>
      <c r="O1051" s="8"/>
      <c r="P1051" s="9">
        <v>1056</v>
      </c>
      <c r="Q1051" s="15">
        <v>1</v>
      </c>
      <c r="R1051" s="9">
        <v>576</v>
      </c>
      <c r="S1051" s="8" t="s">
        <v>37</v>
      </c>
      <c r="T1051" s="9">
        <v>480</v>
      </c>
      <c r="U1051" s="18" t="s">
        <v>10875</v>
      </c>
      <c r="V1051" s="40">
        <v>45440</v>
      </c>
      <c r="W1051" s="8"/>
    </row>
    <row r="1052" spans="1:23" ht="13.5" thickBot="1">
      <c r="A1052" s="8" t="s">
        <v>104</v>
      </c>
      <c r="B1052" s="8" t="s">
        <v>9064</v>
      </c>
      <c r="C1052" s="8" t="s">
        <v>1881</v>
      </c>
      <c r="D1052" s="8"/>
      <c r="E1052" s="8"/>
      <c r="F1052" s="8" t="s">
        <v>36</v>
      </c>
      <c r="G1052" s="8">
        <v>818</v>
      </c>
      <c r="H1052" s="9">
        <v>86</v>
      </c>
      <c r="I1052" s="8"/>
      <c r="J1052" s="8" t="s">
        <v>78</v>
      </c>
      <c r="K1052" s="17">
        <v>3200</v>
      </c>
      <c r="L1052" s="9">
        <v>0</v>
      </c>
      <c r="M1052" s="9">
        <v>0</v>
      </c>
      <c r="N1052" s="9">
        <v>0</v>
      </c>
      <c r="O1052" s="8"/>
      <c r="P1052" s="9">
        <v>3200</v>
      </c>
      <c r="Q1052" s="15">
        <v>4</v>
      </c>
      <c r="R1052" s="9">
        <v>800</v>
      </c>
      <c r="S1052" s="8" t="s">
        <v>37</v>
      </c>
      <c r="T1052" s="9">
        <v>0</v>
      </c>
      <c r="U1052" s="8" t="s">
        <v>216</v>
      </c>
      <c r="V1052" s="21"/>
      <c r="W1052" s="8"/>
    </row>
    <row r="1053" spans="1:23" ht="13.5" thickBot="1">
      <c r="A1053" s="8" t="s">
        <v>104</v>
      </c>
      <c r="B1053" s="8" t="s">
        <v>7258</v>
      </c>
      <c r="C1053" s="8" t="s">
        <v>1856</v>
      </c>
      <c r="D1053" s="8"/>
      <c r="E1053" s="8"/>
      <c r="F1053" s="8" t="s">
        <v>36</v>
      </c>
      <c r="G1053" s="8">
        <v>6138</v>
      </c>
      <c r="H1053" s="9">
        <v>106</v>
      </c>
      <c r="I1053" s="8"/>
      <c r="J1053" s="8" t="s">
        <v>78</v>
      </c>
      <c r="K1053" s="17">
        <v>-54</v>
      </c>
      <c r="L1053" s="9">
        <v>0</v>
      </c>
      <c r="M1053" s="9">
        <v>0</v>
      </c>
      <c r="N1053" s="9">
        <v>0</v>
      </c>
      <c r="O1053" s="8"/>
      <c r="P1053" s="9">
        <v>-54</v>
      </c>
      <c r="Q1053" s="15">
        <v>-3</v>
      </c>
      <c r="R1053" s="9">
        <v>16</v>
      </c>
      <c r="S1053" s="8" t="s">
        <v>40</v>
      </c>
      <c r="T1053" s="9">
        <v>-6</v>
      </c>
      <c r="U1053" s="8" t="s">
        <v>8289</v>
      </c>
      <c r="V1053" s="21" t="s">
        <v>12354</v>
      </c>
      <c r="W1053" s="8"/>
    </row>
    <row r="1054" spans="1:23" ht="13.5" thickBot="1">
      <c r="A1054" s="8" t="s">
        <v>104</v>
      </c>
      <c r="B1054" s="8" t="s">
        <v>9065</v>
      </c>
      <c r="C1054" s="8" t="s">
        <v>1857</v>
      </c>
      <c r="D1054" s="8"/>
      <c r="E1054" s="8"/>
      <c r="F1054" s="8" t="s">
        <v>36</v>
      </c>
      <c r="G1054" s="8"/>
      <c r="H1054" s="9">
        <v>108</v>
      </c>
      <c r="I1054" s="8"/>
      <c r="J1054" s="8" t="s">
        <v>78</v>
      </c>
      <c r="K1054" s="17">
        <v>1872</v>
      </c>
      <c r="L1054" s="9">
        <v>0</v>
      </c>
      <c r="M1054" s="9">
        <v>0</v>
      </c>
      <c r="N1054" s="9">
        <v>0</v>
      </c>
      <c r="O1054" s="8"/>
      <c r="P1054" s="9">
        <v>1872</v>
      </c>
      <c r="Q1054" s="15">
        <v>1</v>
      </c>
      <c r="R1054" s="9">
        <v>960</v>
      </c>
      <c r="S1054" s="8" t="s">
        <v>71</v>
      </c>
      <c r="T1054" s="9">
        <v>912</v>
      </c>
      <c r="U1054" s="18" t="s">
        <v>12355</v>
      </c>
      <c r="V1054" s="40"/>
      <c r="W1054" s="8"/>
    </row>
    <row r="1055" spans="1:23" ht="26.25" thickBot="1">
      <c r="A1055" s="8" t="s">
        <v>104</v>
      </c>
      <c r="B1055" s="8" t="s">
        <v>9066</v>
      </c>
      <c r="C1055" s="8" t="s">
        <v>10443</v>
      </c>
      <c r="D1055" s="8"/>
      <c r="E1055" s="8"/>
      <c r="F1055" s="8" t="s">
        <v>36</v>
      </c>
      <c r="G1055" s="9"/>
      <c r="H1055" s="9">
        <v>109</v>
      </c>
      <c r="I1055" s="8"/>
      <c r="J1055" s="8" t="s">
        <v>78</v>
      </c>
      <c r="K1055" s="17">
        <v>4392</v>
      </c>
      <c r="L1055" s="9">
        <v>0</v>
      </c>
      <c r="M1055" s="9">
        <v>0</v>
      </c>
      <c r="N1055" s="9">
        <v>0</v>
      </c>
      <c r="O1055" s="8"/>
      <c r="P1055" s="9">
        <v>4392</v>
      </c>
      <c r="Q1055" s="15">
        <v>1</v>
      </c>
      <c r="R1055" s="9">
        <v>2400</v>
      </c>
      <c r="S1055" s="8" t="s">
        <v>37</v>
      </c>
      <c r="T1055" s="17">
        <v>1992</v>
      </c>
      <c r="U1055" s="8" t="s">
        <v>12356</v>
      </c>
      <c r="V1055" s="21"/>
      <c r="W1055" s="8"/>
    </row>
    <row r="1056" spans="1:23" ht="39" thickBot="1">
      <c r="A1056" s="8" t="s">
        <v>104</v>
      </c>
      <c r="B1056" s="8" t="s">
        <v>1989</v>
      </c>
      <c r="C1056" s="8" t="s">
        <v>10970</v>
      </c>
      <c r="D1056" s="8"/>
      <c r="E1056" s="8"/>
      <c r="F1056" s="8" t="s">
        <v>68</v>
      </c>
      <c r="G1056" s="9" t="s">
        <v>1990</v>
      </c>
      <c r="H1056" s="9">
        <v>111</v>
      </c>
      <c r="I1056" s="8"/>
      <c r="J1056" s="8" t="s">
        <v>78</v>
      </c>
      <c r="K1056" s="17">
        <v>36.5</v>
      </c>
      <c r="L1056" s="9">
        <v>0</v>
      </c>
      <c r="M1056" s="9">
        <v>0</v>
      </c>
      <c r="N1056" s="9">
        <v>0</v>
      </c>
      <c r="O1056" s="8"/>
      <c r="P1056" s="9">
        <v>36.5</v>
      </c>
      <c r="Q1056" s="15">
        <v>0</v>
      </c>
      <c r="R1056" s="9">
        <v>200</v>
      </c>
      <c r="S1056" s="8" t="s">
        <v>34</v>
      </c>
      <c r="T1056" s="9">
        <v>37</v>
      </c>
      <c r="U1056" s="8" t="s">
        <v>12357</v>
      </c>
      <c r="V1056" s="21">
        <v>45369</v>
      </c>
      <c r="W1056" s="8" t="s">
        <v>9016</v>
      </c>
    </row>
    <row r="1057" spans="1:24" ht="13.5" thickBot="1">
      <c r="A1057" s="8" t="s">
        <v>104</v>
      </c>
      <c r="B1057" s="8" t="s">
        <v>7694</v>
      </c>
      <c r="C1057" s="8" t="s">
        <v>10444</v>
      </c>
      <c r="D1057" s="8"/>
      <c r="E1057" s="8"/>
      <c r="F1057" s="8" t="s">
        <v>68</v>
      </c>
      <c r="G1057" s="8" t="s">
        <v>7695</v>
      </c>
      <c r="H1057" s="9">
        <v>112</v>
      </c>
      <c r="I1057" s="8"/>
      <c r="J1057" s="8" t="s">
        <v>78</v>
      </c>
      <c r="K1057" s="17">
        <v>-22</v>
      </c>
      <c r="L1057" s="9">
        <v>0</v>
      </c>
      <c r="M1057" s="9">
        <v>0</v>
      </c>
      <c r="N1057" s="9">
        <v>0</v>
      </c>
      <c r="O1057" s="8"/>
      <c r="P1057" s="9">
        <v>-22</v>
      </c>
      <c r="Q1057" s="15">
        <v>0</v>
      </c>
      <c r="R1057" s="9">
        <v>60</v>
      </c>
      <c r="S1057" s="8" t="s">
        <v>34</v>
      </c>
      <c r="T1057" s="9">
        <v>-22</v>
      </c>
      <c r="U1057" s="18" t="s">
        <v>6985</v>
      </c>
      <c r="V1057" s="40">
        <v>45440</v>
      </c>
      <c r="W1057" s="8"/>
    </row>
    <row r="1058" spans="1:24" ht="13.5" thickBot="1">
      <c r="A1058" s="8" t="s">
        <v>104</v>
      </c>
      <c r="B1058" s="8" t="s">
        <v>7259</v>
      </c>
      <c r="C1058" s="8" t="s">
        <v>1858</v>
      </c>
      <c r="D1058" s="8"/>
      <c r="E1058" s="8"/>
      <c r="F1058" s="8" t="s">
        <v>36</v>
      </c>
      <c r="G1058" s="8" t="s">
        <v>7260</v>
      </c>
      <c r="H1058" s="9">
        <v>113</v>
      </c>
      <c r="I1058" s="8"/>
      <c r="J1058" s="8" t="s">
        <v>78</v>
      </c>
      <c r="K1058" s="17">
        <v>9950</v>
      </c>
      <c r="L1058" s="9">
        <v>0</v>
      </c>
      <c r="M1058" s="9">
        <v>0</v>
      </c>
      <c r="N1058" s="9">
        <v>0</v>
      </c>
      <c r="O1058" s="8"/>
      <c r="P1058" s="9">
        <v>9950</v>
      </c>
      <c r="Q1058" s="15">
        <v>0</v>
      </c>
      <c r="R1058" s="9">
        <v>10000</v>
      </c>
      <c r="S1058" s="8" t="s">
        <v>37</v>
      </c>
      <c r="T1058" s="9">
        <v>9950</v>
      </c>
      <c r="U1058" s="18" t="s">
        <v>6979</v>
      </c>
      <c r="V1058" s="40">
        <v>45433</v>
      </c>
      <c r="W1058" s="8"/>
    </row>
    <row r="1059" spans="1:24" ht="13.5" thickBot="1">
      <c r="A1059" s="8" t="s">
        <v>104</v>
      </c>
      <c r="B1059" s="8" t="s">
        <v>9067</v>
      </c>
      <c r="C1059" s="8" t="s">
        <v>12358</v>
      </c>
      <c r="D1059" s="8" t="s">
        <v>108</v>
      </c>
      <c r="E1059" s="8" t="s">
        <v>10445</v>
      </c>
      <c r="F1059" s="8" t="s">
        <v>36</v>
      </c>
      <c r="G1059" s="8">
        <v>1516</v>
      </c>
      <c r="H1059" s="9">
        <v>114</v>
      </c>
      <c r="I1059" s="8"/>
      <c r="J1059" s="8" t="s">
        <v>78</v>
      </c>
      <c r="K1059" s="17">
        <v>866</v>
      </c>
      <c r="L1059" s="9">
        <v>0</v>
      </c>
      <c r="M1059" s="9">
        <v>0</v>
      </c>
      <c r="N1059" s="9">
        <v>0</v>
      </c>
      <c r="O1059" s="8"/>
      <c r="P1059" s="9">
        <v>866</v>
      </c>
      <c r="Q1059" s="15">
        <v>10</v>
      </c>
      <c r="R1059" s="9">
        <v>80</v>
      </c>
      <c r="S1059" s="8" t="s">
        <v>40</v>
      </c>
      <c r="T1059" s="9">
        <v>66</v>
      </c>
      <c r="U1059" s="18" t="s">
        <v>10150</v>
      </c>
      <c r="V1059" s="40"/>
      <c r="W1059" s="8"/>
    </row>
    <row r="1060" spans="1:24" ht="39" thickBot="1">
      <c r="A1060" s="8" t="s">
        <v>104</v>
      </c>
      <c r="B1060" s="8" t="s">
        <v>1970</v>
      </c>
      <c r="C1060" s="8" t="s">
        <v>1971</v>
      </c>
      <c r="D1060" s="8"/>
      <c r="E1060" s="8"/>
      <c r="F1060" s="8" t="s">
        <v>36</v>
      </c>
      <c r="G1060" s="8">
        <v>2020</v>
      </c>
      <c r="H1060" s="9">
        <v>116</v>
      </c>
      <c r="I1060" s="8"/>
      <c r="J1060" s="8" t="s">
        <v>78</v>
      </c>
      <c r="K1060" s="17">
        <v>963</v>
      </c>
      <c r="L1060" s="9">
        <v>0</v>
      </c>
      <c r="M1060" s="9">
        <v>0</v>
      </c>
      <c r="N1060" s="9">
        <v>0</v>
      </c>
      <c r="O1060" s="8"/>
      <c r="P1060" s="9">
        <v>963</v>
      </c>
      <c r="Q1060" s="15">
        <v>9</v>
      </c>
      <c r="R1060" s="9">
        <v>100</v>
      </c>
      <c r="S1060" s="8" t="s">
        <v>34</v>
      </c>
      <c r="T1060" s="9">
        <v>63</v>
      </c>
      <c r="U1060" s="18" t="s">
        <v>12359</v>
      </c>
      <c r="V1060" s="40">
        <v>45369</v>
      </c>
      <c r="W1060" s="8" t="s">
        <v>9016</v>
      </c>
    </row>
    <row r="1061" spans="1:24" ht="39" thickBot="1">
      <c r="A1061" s="8" t="s">
        <v>104</v>
      </c>
      <c r="B1061" s="8" t="s">
        <v>1972</v>
      </c>
      <c r="C1061" s="8" t="s">
        <v>1973</v>
      </c>
      <c r="D1061" s="8"/>
      <c r="E1061" s="8"/>
      <c r="F1061" s="8" t="s">
        <v>36</v>
      </c>
      <c r="G1061" s="8">
        <v>3030</v>
      </c>
      <c r="H1061" s="9">
        <v>117</v>
      </c>
      <c r="I1061" s="8"/>
      <c r="J1061" s="8" t="s">
        <v>78</v>
      </c>
      <c r="K1061" s="17">
        <v>463</v>
      </c>
      <c r="L1061" s="9">
        <v>0</v>
      </c>
      <c r="M1061" s="9">
        <v>0</v>
      </c>
      <c r="N1061" s="9">
        <v>0</v>
      </c>
      <c r="O1061" s="8"/>
      <c r="P1061" s="9">
        <v>463</v>
      </c>
      <c r="Q1061" s="15">
        <v>4</v>
      </c>
      <c r="R1061" s="9">
        <v>100</v>
      </c>
      <c r="S1061" s="8" t="s">
        <v>34</v>
      </c>
      <c r="T1061" s="9">
        <v>63</v>
      </c>
      <c r="U1061" s="18" t="s">
        <v>9068</v>
      </c>
      <c r="V1061" s="40">
        <v>45369</v>
      </c>
      <c r="W1061" s="8" t="s">
        <v>9016</v>
      </c>
      <c r="X1061">
        <v>45346</v>
      </c>
    </row>
    <row r="1062" spans="1:24" ht="39" thickBot="1">
      <c r="A1062" s="8" t="s">
        <v>104</v>
      </c>
      <c r="B1062" s="8" t="s">
        <v>1903</v>
      </c>
      <c r="C1062" s="8" t="s">
        <v>11572</v>
      </c>
      <c r="D1062" s="8" t="s">
        <v>1882</v>
      </c>
      <c r="E1062" s="8"/>
      <c r="F1062" s="8" t="s">
        <v>212</v>
      </c>
      <c r="G1062" s="8" t="s">
        <v>1904</v>
      </c>
      <c r="H1062" s="9">
        <v>119</v>
      </c>
      <c r="I1062" s="8" t="s">
        <v>426</v>
      </c>
      <c r="J1062" s="8" t="s">
        <v>214</v>
      </c>
      <c r="K1062" s="17">
        <v>36</v>
      </c>
      <c r="L1062" s="9">
        <v>0</v>
      </c>
      <c r="M1062" s="9">
        <v>0</v>
      </c>
      <c r="N1062" s="9">
        <v>0</v>
      </c>
      <c r="O1062" s="8"/>
      <c r="P1062" s="9">
        <v>36</v>
      </c>
      <c r="Q1062" s="15">
        <v>0</v>
      </c>
      <c r="R1062" s="9">
        <v>1000</v>
      </c>
      <c r="S1062" s="8" t="s">
        <v>37</v>
      </c>
      <c r="T1062" s="9">
        <v>36</v>
      </c>
      <c r="U1062" s="18" t="s">
        <v>253</v>
      </c>
      <c r="V1062" s="40">
        <v>45369</v>
      </c>
      <c r="W1062" s="8" t="s">
        <v>9016</v>
      </c>
    </row>
    <row r="1063" spans="1:24" ht="51.75" thickBot="1">
      <c r="A1063" s="8" t="s">
        <v>104</v>
      </c>
      <c r="B1063" s="8" t="s">
        <v>1905</v>
      </c>
      <c r="C1063" s="8" t="s">
        <v>11573</v>
      </c>
      <c r="D1063" s="8" t="s">
        <v>1882</v>
      </c>
      <c r="E1063" s="8"/>
      <c r="F1063" s="8" t="s">
        <v>212</v>
      </c>
      <c r="G1063" s="8" t="s">
        <v>1906</v>
      </c>
      <c r="H1063" s="9">
        <v>120</v>
      </c>
      <c r="I1063" s="8" t="s">
        <v>426</v>
      </c>
      <c r="J1063" s="8" t="s">
        <v>214</v>
      </c>
      <c r="K1063" s="17">
        <v>0</v>
      </c>
      <c r="L1063" s="9">
        <v>0</v>
      </c>
      <c r="M1063" s="9">
        <v>0</v>
      </c>
      <c r="N1063" s="9">
        <v>0</v>
      </c>
      <c r="O1063" s="8"/>
      <c r="P1063" s="9">
        <v>0</v>
      </c>
      <c r="Q1063" s="15">
        <v>0</v>
      </c>
      <c r="R1063" s="9">
        <v>1000</v>
      </c>
      <c r="S1063" s="8" t="s">
        <v>37</v>
      </c>
      <c r="T1063" s="9">
        <v>0</v>
      </c>
      <c r="U1063" s="18" t="s">
        <v>39</v>
      </c>
      <c r="V1063" s="40">
        <v>45369</v>
      </c>
      <c r="W1063" s="8" t="s">
        <v>10636</v>
      </c>
      <c r="X1063">
        <v>45346</v>
      </c>
    </row>
    <row r="1064" spans="1:24" ht="51.75" thickBot="1">
      <c r="A1064" s="8" t="s">
        <v>104</v>
      </c>
      <c r="B1064" s="8" t="s">
        <v>1907</v>
      </c>
      <c r="C1064" s="8" t="s">
        <v>11574</v>
      </c>
      <c r="D1064" s="8" t="s">
        <v>1882</v>
      </c>
      <c r="E1064" s="8"/>
      <c r="F1064" s="8" t="s">
        <v>212</v>
      </c>
      <c r="G1064" s="8" t="s">
        <v>1908</v>
      </c>
      <c r="H1064" s="9">
        <v>122</v>
      </c>
      <c r="I1064" s="8" t="s">
        <v>426</v>
      </c>
      <c r="J1064" s="8" t="s">
        <v>214</v>
      </c>
      <c r="K1064" s="17">
        <v>0</v>
      </c>
      <c r="L1064" s="9">
        <v>0</v>
      </c>
      <c r="M1064" s="9">
        <v>0</v>
      </c>
      <c r="N1064" s="9">
        <v>0</v>
      </c>
      <c r="O1064" s="8"/>
      <c r="P1064" s="9">
        <v>0</v>
      </c>
      <c r="Q1064" s="15">
        <v>0</v>
      </c>
      <c r="R1064" s="9">
        <v>1000</v>
      </c>
      <c r="S1064" s="8" t="s">
        <v>37</v>
      </c>
      <c r="T1064" s="9">
        <v>0</v>
      </c>
      <c r="U1064" s="8" t="s">
        <v>39</v>
      </c>
      <c r="V1064" s="21">
        <v>45369</v>
      </c>
      <c r="W1064" s="8" t="s">
        <v>10636</v>
      </c>
    </row>
    <row r="1065" spans="1:24" ht="26.25" thickBot="1">
      <c r="A1065" s="8" t="s">
        <v>104</v>
      </c>
      <c r="B1065" s="8" t="s">
        <v>8833</v>
      </c>
      <c r="C1065" s="8" t="s">
        <v>11575</v>
      </c>
      <c r="D1065" s="8"/>
      <c r="E1065" s="8"/>
      <c r="F1065" s="8" t="s">
        <v>212</v>
      </c>
      <c r="G1065" s="8" t="s">
        <v>8834</v>
      </c>
      <c r="H1065" s="9">
        <v>123</v>
      </c>
      <c r="I1065" s="8" t="s">
        <v>426</v>
      </c>
      <c r="J1065" s="8" t="s">
        <v>214</v>
      </c>
      <c r="K1065" s="17">
        <v>-376</v>
      </c>
      <c r="L1065" s="9">
        <v>0</v>
      </c>
      <c r="M1065" s="9">
        <v>0</v>
      </c>
      <c r="N1065" s="9">
        <v>0</v>
      </c>
      <c r="O1065" s="8"/>
      <c r="P1065" s="9">
        <v>-376</v>
      </c>
      <c r="Q1065" s="15">
        <v>0</v>
      </c>
      <c r="R1065" s="9">
        <v>1000</v>
      </c>
      <c r="S1065" s="8" t="s">
        <v>37</v>
      </c>
      <c r="T1065" s="9">
        <v>-376</v>
      </c>
      <c r="U1065" s="8" t="s">
        <v>10151</v>
      </c>
      <c r="V1065" s="21">
        <v>45491</v>
      </c>
      <c r="W1065" s="8"/>
    </row>
    <row r="1066" spans="1:24" ht="51.75" thickBot="1">
      <c r="A1066" s="8" t="s">
        <v>104</v>
      </c>
      <c r="B1066" s="8" t="s">
        <v>1960</v>
      </c>
      <c r="C1066" s="8" t="s">
        <v>1961</v>
      </c>
      <c r="D1066" s="8"/>
      <c r="E1066" s="8"/>
      <c r="F1066" s="8" t="s">
        <v>1962</v>
      </c>
      <c r="G1066" s="8">
        <v>10</v>
      </c>
      <c r="H1066" s="9">
        <v>124</v>
      </c>
      <c r="I1066" s="8" t="s">
        <v>1894</v>
      </c>
      <c r="J1066" s="8" t="s">
        <v>78</v>
      </c>
      <c r="K1066" s="17">
        <v>20.5</v>
      </c>
      <c r="L1066" s="9">
        <v>0</v>
      </c>
      <c r="M1066" s="9">
        <v>0</v>
      </c>
      <c r="N1066" s="9">
        <v>0</v>
      </c>
      <c r="O1066" s="8"/>
      <c r="P1066" s="9">
        <v>20.5</v>
      </c>
      <c r="Q1066" s="15">
        <v>1</v>
      </c>
      <c r="R1066" s="9">
        <v>16</v>
      </c>
      <c r="S1066" s="8" t="s">
        <v>34</v>
      </c>
      <c r="T1066" s="9">
        <v>5</v>
      </c>
      <c r="U1066" s="8" t="s">
        <v>12360</v>
      </c>
      <c r="V1066" s="21"/>
      <c r="W1066" s="8" t="s">
        <v>10636</v>
      </c>
    </row>
    <row r="1067" spans="1:24" ht="51.75" thickBot="1">
      <c r="A1067" s="8" t="s">
        <v>104</v>
      </c>
      <c r="B1067" s="13" t="s">
        <v>1963</v>
      </c>
      <c r="C1067" s="8" t="s">
        <v>1964</v>
      </c>
      <c r="D1067" s="8"/>
      <c r="E1067" s="8"/>
      <c r="F1067" s="8" t="s">
        <v>1962</v>
      </c>
      <c r="G1067" s="8">
        <v>8</v>
      </c>
      <c r="H1067" s="9">
        <v>125</v>
      </c>
      <c r="I1067" s="8"/>
      <c r="J1067" s="8" t="s">
        <v>78</v>
      </c>
      <c r="K1067" s="17">
        <v>44</v>
      </c>
      <c r="L1067" s="9">
        <v>0</v>
      </c>
      <c r="M1067" s="9">
        <v>0</v>
      </c>
      <c r="N1067" s="9">
        <v>0</v>
      </c>
      <c r="O1067" s="8"/>
      <c r="P1067" s="9">
        <v>44</v>
      </c>
      <c r="Q1067" s="15">
        <v>1</v>
      </c>
      <c r="R1067" s="9">
        <v>24</v>
      </c>
      <c r="S1067" s="8" t="s">
        <v>34</v>
      </c>
      <c r="T1067" s="9">
        <v>20</v>
      </c>
      <c r="U1067" s="8" t="s">
        <v>11677</v>
      </c>
      <c r="V1067" s="21">
        <v>45370</v>
      </c>
      <c r="W1067" s="8" t="s">
        <v>10636</v>
      </c>
    </row>
    <row r="1068" spans="1:24" ht="51.75" thickBot="1">
      <c r="A1068" s="8" t="s">
        <v>104</v>
      </c>
      <c r="B1068" s="8" t="s">
        <v>1965</v>
      </c>
      <c r="C1068" s="8" t="s">
        <v>1966</v>
      </c>
      <c r="D1068" s="8"/>
      <c r="E1068" s="8"/>
      <c r="F1068" s="8" t="s">
        <v>1962</v>
      </c>
      <c r="G1068" s="8">
        <v>6</v>
      </c>
      <c r="H1068" s="9">
        <v>126</v>
      </c>
      <c r="I1068" s="8" t="s">
        <v>1894</v>
      </c>
      <c r="J1068" s="8" t="s">
        <v>78</v>
      </c>
      <c r="K1068" s="17">
        <v>107.83333330000001</v>
      </c>
      <c r="L1068" s="9">
        <v>0</v>
      </c>
      <c r="M1068" s="9">
        <v>0</v>
      </c>
      <c r="N1068" s="9">
        <v>0</v>
      </c>
      <c r="O1068" s="8"/>
      <c r="P1068" s="9">
        <v>107.83333330000001</v>
      </c>
      <c r="Q1068" s="15">
        <v>1</v>
      </c>
      <c r="R1068" s="9">
        <v>60</v>
      </c>
      <c r="S1068" s="8" t="s">
        <v>34</v>
      </c>
      <c r="T1068" s="9">
        <v>48</v>
      </c>
      <c r="U1068" s="18" t="s">
        <v>12361</v>
      </c>
      <c r="V1068" s="40"/>
      <c r="W1068" s="8" t="s">
        <v>10636</v>
      </c>
    </row>
    <row r="1069" spans="1:24" ht="51.75" thickBot="1">
      <c r="A1069" s="8" t="s">
        <v>104</v>
      </c>
      <c r="B1069" s="8" t="s">
        <v>1910</v>
      </c>
      <c r="C1069" s="8" t="s">
        <v>11576</v>
      </c>
      <c r="D1069" s="8" t="s">
        <v>1882</v>
      </c>
      <c r="E1069" s="8"/>
      <c r="F1069" s="8" t="s">
        <v>212</v>
      </c>
      <c r="G1069" s="8" t="s">
        <v>1911</v>
      </c>
      <c r="H1069" s="9">
        <v>127</v>
      </c>
      <c r="I1069" s="8" t="s">
        <v>426</v>
      </c>
      <c r="J1069" s="8" t="s">
        <v>214</v>
      </c>
      <c r="K1069" s="17">
        <v>0</v>
      </c>
      <c r="L1069" s="9">
        <v>0</v>
      </c>
      <c r="M1069" s="9">
        <v>0</v>
      </c>
      <c r="N1069" s="9">
        <v>0</v>
      </c>
      <c r="O1069" s="8"/>
      <c r="P1069" s="9">
        <v>0</v>
      </c>
      <c r="Q1069" s="15">
        <v>0</v>
      </c>
      <c r="R1069" s="9">
        <v>1000</v>
      </c>
      <c r="S1069" s="8" t="s">
        <v>37</v>
      </c>
      <c r="T1069" s="9">
        <v>0</v>
      </c>
      <c r="U1069" s="18" t="s">
        <v>39</v>
      </c>
      <c r="V1069" s="40">
        <v>45369</v>
      </c>
      <c r="W1069" s="8" t="s">
        <v>10636</v>
      </c>
    </row>
    <row r="1070" spans="1:24" ht="51.75" thickBot="1">
      <c r="A1070" s="8" t="s">
        <v>104</v>
      </c>
      <c r="B1070" s="8" t="s">
        <v>1967</v>
      </c>
      <c r="C1070" s="8" t="s">
        <v>1968</v>
      </c>
      <c r="D1070" s="8"/>
      <c r="E1070" s="8"/>
      <c r="F1070" s="8" t="s">
        <v>1962</v>
      </c>
      <c r="G1070" s="8">
        <v>12</v>
      </c>
      <c r="H1070" s="9">
        <v>128</v>
      </c>
      <c r="I1070" s="8"/>
      <c r="J1070" s="8" t="s">
        <v>78</v>
      </c>
      <c r="K1070" s="17">
        <v>28.833333329999999</v>
      </c>
      <c r="L1070" s="9">
        <v>0</v>
      </c>
      <c r="M1070" s="9">
        <v>0</v>
      </c>
      <c r="N1070" s="9">
        <v>0</v>
      </c>
      <c r="O1070" s="8"/>
      <c r="P1070" s="9">
        <v>28.833333329999999</v>
      </c>
      <c r="Q1070" s="15">
        <v>1</v>
      </c>
      <c r="R1070" s="9">
        <v>16</v>
      </c>
      <c r="S1070" s="8" t="s">
        <v>34</v>
      </c>
      <c r="T1070" s="17">
        <v>13</v>
      </c>
      <c r="U1070" s="18" t="s">
        <v>12362</v>
      </c>
      <c r="V1070" s="40">
        <v>45370</v>
      </c>
      <c r="W1070" s="8" t="s">
        <v>10636</v>
      </c>
    </row>
    <row r="1071" spans="1:24" ht="13.5" thickBot="1">
      <c r="A1071" s="8" t="s">
        <v>104</v>
      </c>
      <c r="B1071" s="8" t="s">
        <v>7696</v>
      </c>
      <c r="C1071" s="8" t="s">
        <v>1859</v>
      </c>
      <c r="D1071" s="8" t="s">
        <v>7088</v>
      </c>
      <c r="E1071" s="8" t="s">
        <v>2346</v>
      </c>
      <c r="F1071" s="8" t="s">
        <v>36</v>
      </c>
      <c r="G1071" s="8">
        <v>322</v>
      </c>
      <c r="H1071" s="9">
        <v>129</v>
      </c>
      <c r="I1071" s="8"/>
      <c r="J1071" s="8" t="s">
        <v>78</v>
      </c>
      <c r="K1071" s="17">
        <v>85</v>
      </c>
      <c r="L1071" s="9">
        <v>0</v>
      </c>
      <c r="M1071" s="9">
        <v>0</v>
      </c>
      <c r="N1071" s="9">
        <v>0</v>
      </c>
      <c r="O1071" s="8"/>
      <c r="P1071" s="9">
        <v>85</v>
      </c>
      <c r="Q1071" s="15">
        <v>2</v>
      </c>
      <c r="R1071" s="9">
        <v>30</v>
      </c>
      <c r="S1071" s="8" t="s">
        <v>40</v>
      </c>
      <c r="T1071" s="9">
        <v>25</v>
      </c>
      <c r="U1071" s="18" t="s">
        <v>8290</v>
      </c>
      <c r="V1071" s="40">
        <v>45440</v>
      </c>
      <c r="W1071" s="8"/>
    </row>
    <row r="1072" spans="1:24" ht="13.5" thickBot="1">
      <c r="A1072" s="8" t="s">
        <v>104</v>
      </c>
      <c r="B1072" s="8" t="s">
        <v>12363</v>
      </c>
      <c r="C1072" s="8" t="s">
        <v>12364</v>
      </c>
      <c r="D1072" s="8"/>
      <c r="E1072" s="8"/>
      <c r="F1072" s="8" t="s">
        <v>36</v>
      </c>
      <c r="G1072" s="8"/>
      <c r="H1072" s="9">
        <v>130</v>
      </c>
      <c r="I1072" s="8"/>
      <c r="J1072" s="8" t="s">
        <v>78</v>
      </c>
      <c r="K1072" s="17">
        <v>120</v>
      </c>
      <c r="L1072" s="9">
        <v>0</v>
      </c>
      <c r="M1072" s="9">
        <v>0</v>
      </c>
      <c r="N1072" s="9">
        <v>0</v>
      </c>
      <c r="O1072" s="8"/>
      <c r="P1072" s="9">
        <v>120</v>
      </c>
      <c r="Q1072" s="15">
        <v>1</v>
      </c>
      <c r="R1072" s="9">
        <v>120</v>
      </c>
      <c r="S1072" s="8" t="s">
        <v>34</v>
      </c>
      <c r="T1072" s="9">
        <v>0</v>
      </c>
      <c r="U1072" s="18" t="s">
        <v>35</v>
      </c>
      <c r="V1072" s="40">
        <v>45509</v>
      </c>
      <c r="W1072" s="8"/>
    </row>
    <row r="1073" spans="1:23" ht="13.5" thickBot="1">
      <c r="A1073" s="8" t="s">
        <v>104</v>
      </c>
      <c r="B1073" s="8" t="s">
        <v>9069</v>
      </c>
      <c r="C1073" s="8" t="s">
        <v>1860</v>
      </c>
      <c r="D1073" s="8"/>
      <c r="E1073" s="8"/>
      <c r="F1073" s="8" t="s">
        <v>36</v>
      </c>
      <c r="G1073" s="8"/>
      <c r="H1073" s="9">
        <v>131</v>
      </c>
      <c r="I1073" s="8"/>
      <c r="J1073" s="8" t="s">
        <v>78</v>
      </c>
      <c r="K1073" s="17">
        <v>2400</v>
      </c>
      <c r="L1073" s="9">
        <v>0</v>
      </c>
      <c r="M1073" s="9">
        <v>0</v>
      </c>
      <c r="N1073" s="9">
        <v>0</v>
      </c>
      <c r="O1073" s="8"/>
      <c r="P1073" s="9">
        <v>2400</v>
      </c>
      <c r="Q1073" s="15">
        <v>3</v>
      </c>
      <c r="R1073" s="9">
        <v>800</v>
      </c>
      <c r="S1073" s="8" t="s">
        <v>34</v>
      </c>
      <c r="T1073" s="9">
        <v>0</v>
      </c>
      <c r="U1073" s="8" t="s">
        <v>318</v>
      </c>
      <c r="V1073" s="21">
        <v>45509</v>
      </c>
      <c r="W1073" s="8"/>
    </row>
    <row r="1074" spans="1:23" ht="13.5" thickBot="1">
      <c r="A1074" s="8" t="s">
        <v>104</v>
      </c>
      <c r="B1074" s="8" t="s">
        <v>9235</v>
      </c>
      <c r="C1074" s="8" t="s">
        <v>12365</v>
      </c>
      <c r="D1074" s="8"/>
      <c r="E1074" s="8"/>
      <c r="F1074" s="8" t="s">
        <v>36</v>
      </c>
      <c r="G1074" s="8"/>
      <c r="H1074" s="9">
        <v>132</v>
      </c>
      <c r="I1074" s="8"/>
      <c r="J1074" s="8" t="s">
        <v>78</v>
      </c>
      <c r="K1074" s="17">
        <v>960</v>
      </c>
      <c r="L1074" s="9">
        <v>0</v>
      </c>
      <c r="M1074" s="9">
        <v>0</v>
      </c>
      <c r="N1074" s="9">
        <v>0</v>
      </c>
      <c r="O1074" s="8"/>
      <c r="P1074" s="9">
        <v>960</v>
      </c>
      <c r="Q1074" s="15">
        <v>8</v>
      </c>
      <c r="R1074" s="9">
        <v>120</v>
      </c>
      <c r="S1074" s="8" t="s">
        <v>34</v>
      </c>
      <c r="T1074" s="9">
        <v>0</v>
      </c>
      <c r="U1074" s="18" t="s">
        <v>394</v>
      </c>
      <c r="V1074" s="40">
        <v>45509</v>
      </c>
      <c r="W1074" s="8"/>
    </row>
    <row r="1075" spans="1:23" ht="13.5" thickBot="1">
      <c r="A1075" s="8" t="s">
        <v>104</v>
      </c>
      <c r="B1075" s="8" t="s">
        <v>9516</v>
      </c>
      <c r="C1075" s="18" t="s">
        <v>9517</v>
      </c>
      <c r="D1075" s="8"/>
      <c r="E1075" s="8"/>
      <c r="F1075" s="8" t="s">
        <v>36</v>
      </c>
      <c r="G1075" s="8"/>
      <c r="H1075" s="9">
        <v>133</v>
      </c>
      <c r="I1075" s="8"/>
      <c r="J1075" s="8" t="s">
        <v>78</v>
      </c>
      <c r="K1075" s="17">
        <v>-36</v>
      </c>
      <c r="L1075" s="9">
        <v>0</v>
      </c>
      <c r="M1075" s="9">
        <v>0</v>
      </c>
      <c r="N1075" s="9">
        <v>0</v>
      </c>
      <c r="O1075" s="8"/>
      <c r="P1075" s="9">
        <v>-36</v>
      </c>
      <c r="Q1075" s="15">
        <v>-1</v>
      </c>
      <c r="R1075" s="9">
        <v>24</v>
      </c>
      <c r="S1075" s="8" t="s">
        <v>40</v>
      </c>
      <c r="T1075" s="29">
        <v>-12</v>
      </c>
      <c r="U1075" s="18" t="s">
        <v>9520</v>
      </c>
      <c r="V1075" s="40" t="s">
        <v>12366</v>
      </c>
      <c r="W1075" s="8"/>
    </row>
    <row r="1076" spans="1:23" ht="13.5" thickBot="1">
      <c r="A1076" s="8" t="s">
        <v>104</v>
      </c>
      <c r="B1076" s="8" t="s">
        <v>9518</v>
      </c>
      <c r="C1076" s="8" t="s">
        <v>9519</v>
      </c>
      <c r="D1076" s="8"/>
      <c r="E1076" s="8"/>
      <c r="F1076" s="8" t="s">
        <v>36</v>
      </c>
      <c r="G1076" s="8"/>
      <c r="H1076" s="9">
        <v>134</v>
      </c>
      <c r="I1076" s="8"/>
      <c r="J1076" s="8" t="s">
        <v>78</v>
      </c>
      <c r="K1076" s="17">
        <v>-72</v>
      </c>
      <c r="L1076" s="9">
        <v>0</v>
      </c>
      <c r="M1076" s="9">
        <v>0</v>
      </c>
      <c r="N1076" s="9">
        <v>0</v>
      </c>
      <c r="O1076" s="8"/>
      <c r="P1076" s="9">
        <v>-72</v>
      </c>
      <c r="Q1076" s="15">
        <v>-3</v>
      </c>
      <c r="R1076" s="9">
        <v>24</v>
      </c>
      <c r="S1076" s="8" t="s">
        <v>40</v>
      </c>
      <c r="T1076" s="9">
        <v>0</v>
      </c>
      <c r="U1076" s="18" t="s">
        <v>10152</v>
      </c>
      <c r="V1076" s="40" t="s">
        <v>12367</v>
      </c>
      <c r="W1076" s="8"/>
    </row>
    <row r="1077" spans="1:23" ht="13.5" thickBot="1">
      <c r="A1077" s="8" t="s">
        <v>104</v>
      </c>
      <c r="B1077" s="8" t="s">
        <v>9070</v>
      </c>
      <c r="C1077" s="8" t="s">
        <v>12368</v>
      </c>
      <c r="D1077" s="8"/>
      <c r="E1077" s="8"/>
      <c r="F1077" s="8" t="s">
        <v>36</v>
      </c>
      <c r="G1077" s="8"/>
      <c r="H1077" s="9">
        <v>135</v>
      </c>
      <c r="I1077" s="8"/>
      <c r="J1077" s="8" t="s">
        <v>78</v>
      </c>
      <c r="K1077" s="17">
        <v>60</v>
      </c>
      <c r="L1077" s="9">
        <v>0</v>
      </c>
      <c r="M1077" s="9">
        <v>0</v>
      </c>
      <c r="N1077" s="9">
        <v>0</v>
      </c>
      <c r="O1077" s="8"/>
      <c r="P1077" s="9">
        <v>60</v>
      </c>
      <c r="Q1077" s="15">
        <v>3</v>
      </c>
      <c r="R1077" s="9">
        <v>20</v>
      </c>
      <c r="S1077" s="8" t="s">
        <v>40</v>
      </c>
      <c r="T1077" s="17">
        <v>0</v>
      </c>
      <c r="U1077" s="18" t="s">
        <v>187</v>
      </c>
      <c r="V1077" s="40">
        <v>45509</v>
      </c>
      <c r="W1077" s="8"/>
    </row>
    <row r="1078" spans="1:23" ht="13.5" thickBot="1">
      <c r="A1078" s="8" t="s">
        <v>104</v>
      </c>
      <c r="B1078" s="8" t="s">
        <v>9071</v>
      </c>
      <c r="C1078" s="8" t="s">
        <v>10639</v>
      </c>
      <c r="D1078" s="8"/>
      <c r="E1078" s="8"/>
      <c r="F1078" s="8" t="s">
        <v>36</v>
      </c>
      <c r="G1078" s="9"/>
      <c r="H1078" s="9">
        <v>137</v>
      </c>
      <c r="I1078" s="8"/>
      <c r="J1078" s="8" t="s">
        <v>78</v>
      </c>
      <c r="K1078" s="17">
        <v>9360</v>
      </c>
      <c r="L1078" s="9">
        <v>0</v>
      </c>
      <c r="M1078" s="9">
        <v>0</v>
      </c>
      <c r="N1078" s="9">
        <v>0</v>
      </c>
      <c r="O1078" s="8"/>
      <c r="P1078" s="9">
        <v>9360</v>
      </c>
      <c r="Q1078" s="15">
        <v>52</v>
      </c>
      <c r="R1078" s="9">
        <v>180</v>
      </c>
      <c r="S1078" s="8" t="s">
        <v>34</v>
      </c>
      <c r="T1078" s="28">
        <v>0</v>
      </c>
      <c r="U1078" s="8" t="s">
        <v>182</v>
      </c>
      <c r="V1078" s="21">
        <v>45509</v>
      </c>
      <c r="W1078" s="8"/>
    </row>
    <row r="1079" spans="1:23" ht="13.5" thickBot="1">
      <c r="A1079" s="8" t="s">
        <v>104</v>
      </c>
      <c r="B1079" s="8" t="s">
        <v>9072</v>
      </c>
      <c r="C1079" s="44" t="s">
        <v>10640</v>
      </c>
      <c r="D1079" s="42"/>
      <c r="E1079" s="8"/>
      <c r="F1079" s="8" t="s">
        <v>36</v>
      </c>
      <c r="G1079" s="8"/>
      <c r="H1079" s="9">
        <v>138</v>
      </c>
      <c r="I1079" s="8"/>
      <c r="J1079" s="8" t="s">
        <v>78</v>
      </c>
      <c r="K1079" s="17">
        <v>3060</v>
      </c>
      <c r="L1079" s="9">
        <v>0</v>
      </c>
      <c r="M1079" s="9">
        <v>0</v>
      </c>
      <c r="N1079" s="9">
        <v>0</v>
      </c>
      <c r="O1079" s="8"/>
      <c r="P1079" s="9">
        <v>3060</v>
      </c>
      <c r="Q1079" s="15">
        <v>17</v>
      </c>
      <c r="R1079" s="9">
        <v>180</v>
      </c>
      <c r="S1079" s="8" t="s">
        <v>34</v>
      </c>
      <c r="T1079" s="9">
        <v>0</v>
      </c>
      <c r="U1079" s="18" t="s">
        <v>534</v>
      </c>
      <c r="V1079" s="40">
        <v>45509</v>
      </c>
      <c r="W1079" s="8"/>
    </row>
    <row r="1080" spans="1:23" ht="13.5" thickBot="1">
      <c r="A1080" s="8" t="s">
        <v>104</v>
      </c>
      <c r="B1080" s="8" t="s">
        <v>9073</v>
      </c>
      <c r="C1080" s="8" t="s">
        <v>1861</v>
      </c>
      <c r="D1080" s="8"/>
      <c r="E1080" s="8"/>
      <c r="F1080" s="8" t="s">
        <v>36</v>
      </c>
      <c r="G1080" s="8"/>
      <c r="H1080" s="9">
        <v>139</v>
      </c>
      <c r="I1080" s="8"/>
      <c r="J1080" s="8" t="s">
        <v>78</v>
      </c>
      <c r="K1080" s="17">
        <v>180</v>
      </c>
      <c r="L1080" s="9">
        <v>0</v>
      </c>
      <c r="M1080" s="9">
        <v>0</v>
      </c>
      <c r="N1080" s="9">
        <v>0</v>
      </c>
      <c r="O1080" s="8"/>
      <c r="P1080" s="9">
        <v>180</v>
      </c>
      <c r="Q1080" s="15">
        <v>1</v>
      </c>
      <c r="R1080" s="9">
        <v>180</v>
      </c>
      <c r="S1080" s="8" t="s">
        <v>34</v>
      </c>
      <c r="T1080" s="29">
        <v>0</v>
      </c>
      <c r="U1080" s="18" t="s">
        <v>35</v>
      </c>
      <c r="V1080" s="40">
        <v>45509</v>
      </c>
      <c r="W1080" s="8"/>
    </row>
    <row r="1081" spans="1:23" ht="13.5" thickBot="1">
      <c r="A1081" s="8" t="s">
        <v>104</v>
      </c>
      <c r="B1081" s="8" t="s">
        <v>9074</v>
      </c>
      <c r="C1081" s="8" t="s">
        <v>10641</v>
      </c>
      <c r="D1081" s="8"/>
      <c r="E1081" s="8"/>
      <c r="F1081" s="8" t="s">
        <v>36</v>
      </c>
      <c r="G1081" s="8"/>
      <c r="H1081" s="9">
        <v>140</v>
      </c>
      <c r="I1081" s="8"/>
      <c r="J1081" s="8" t="s">
        <v>78</v>
      </c>
      <c r="K1081" s="17">
        <v>3960</v>
      </c>
      <c r="L1081" s="9">
        <v>0</v>
      </c>
      <c r="M1081" s="9">
        <v>0</v>
      </c>
      <c r="N1081" s="9">
        <v>0</v>
      </c>
      <c r="O1081" s="8"/>
      <c r="P1081" s="9">
        <v>3960</v>
      </c>
      <c r="Q1081" s="15">
        <v>22</v>
      </c>
      <c r="R1081" s="9">
        <v>180</v>
      </c>
      <c r="S1081" s="8" t="s">
        <v>34</v>
      </c>
      <c r="T1081" s="9">
        <v>0</v>
      </c>
      <c r="U1081" s="18" t="s">
        <v>931</v>
      </c>
      <c r="V1081" s="40">
        <v>45509</v>
      </c>
      <c r="W1081" s="8"/>
    </row>
    <row r="1082" spans="1:23" ht="13.5" thickBot="1">
      <c r="A1082" s="8" t="s">
        <v>104</v>
      </c>
      <c r="B1082" s="8" t="s">
        <v>9075</v>
      </c>
      <c r="C1082" s="8" t="s">
        <v>10642</v>
      </c>
      <c r="D1082" s="8"/>
      <c r="E1082" s="8"/>
      <c r="F1082" s="8" t="s">
        <v>36</v>
      </c>
      <c r="G1082" s="8"/>
      <c r="H1082" s="9">
        <v>141</v>
      </c>
      <c r="I1082" s="8"/>
      <c r="J1082" s="8" t="s">
        <v>78</v>
      </c>
      <c r="K1082" s="17">
        <v>9720</v>
      </c>
      <c r="L1082" s="9">
        <v>0</v>
      </c>
      <c r="M1082" s="9">
        <v>0</v>
      </c>
      <c r="N1082" s="9">
        <v>0</v>
      </c>
      <c r="O1082" s="8"/>
      <c r="P1082" s="9">
        <v>9720</v>
      </c>
      <c r="Q1082" s="15">
        <v>54</v>
      </c>
      <c r="R1082" s="9">
        <v>180</v>
      </c>
      <c r="S1082" s="8" t="s">
        <v>34</v>
      </c>
      <c r="T1082" s="9">
        <v>0</v>
      </c>
      <c r="U1082" s="18" t="s">
        <v>1862</v>
      </c>
      <c r="V1082" s="40">
        <v>45509</v>
      </c>
      <c r="W1082" s="8"/>
    </row>
    <row r="1083" spans="1:23" ht="13.5" thickBot="1">
      <c r="A1083" s="8" t="s">
        <v>104</v>
      </c>
      <c r="B1083" s="8" t="s">
        <v>9076</v>
      </c>
      <c r="C1083" s="8" t="s">
        <v>10643</v>
      </c>
      <c r="D1083" s="8"/>
      <c r="E1083" s="8"/>
      <c r="F1083" s="8" t="s">
        <v>36</v>
      </c>
      <c r="G1083" s="8"/>
      <c r="H1083" s="9">
        <v>142</v>
      </c>
      <c r="I1083" s="8"/>
      <c r="J1083" s="8" t="s">
        <v>78</v>
      </c>
      <c r="K1083" s="17">
        <v>3024</v>
      </c>
      <c r="L1083" s="9">
        <v>0</v>
      </c>
      <c r="M1083" s="9">
        <v>0</v>
      </c>
      <c r="N1083" s="9">
        <v>0</v>
      </c>
      <c r="O1083" s="8"/>
      <c r="P1083" s="9">
        <v>3024</v>
      </c>
      <c r="Q1083" s="15">
        <v>16</v>
      </c>
      <c r="R1083" s="9">
        <v>180</v>
      </c>
      <c r="S1083" s="8" t="s">
        <v>34</v>
      </c>
      <c r="T1083" s="29">
        <v>144</v>
      </c>
      <c r="U1083" s="18" t="s">
        <v>8010</v>
      </c>
      <c r="V1083" s="40">
        <v>45509</v>
      </c>
      <c r="W1083" s="8"/>
    </row>
    <row r="1084" spans="1:23" ht="13.5" thickBot="1">
      <c r="A1084" s="8" t="s">
        <v>104</v>
      </c>
      <c r="B1084" s="13" t="s">
        <v>9077</v>
      </c>
      <c r="C1084" s="8" t="s">
        <v>10644</v>
      </c>
      <c r="D1084" s="8"/>
      <c r="E1084" s="8"/>
      <c r="F1084" s="8" t="s">
        <v>36</v>
      </c>
      <c r="G1084" s="8"/>
      <c r="H1084" s="9">
        <v>143</v>
      </c>
      <c r="I1084" s="8"/>
      <c r="J1084" s="8" t="s">
        <v>78</v>
      </c>
      <c r="K1084" s="17">
        <v>1800</v>
      </c>
      <c r="L1084" s="9">
        <v>0</v>
      </c>
      <c r="M1084" s="9">
        <v>0</v>
      </c>
      <c r="N1084" s="9">
        <v>0</v>
      </c>
      <c r="O1084" s="8"/>
      <c r="P1084" s="9">
        <v>1800</v>
      </c>
      <c r="Q1084" s="15">
        <v>10</v>
      </c>
      <c r="R1084" s="9">
        <v>180</v>
      </c>
      <c r="S1084" s="8" t="s">
        <v>34</v>
      </c>
      <c r="T1084" s="17">
        <v>0</v>
      </c>
      <c r="U1084" s="8" t="s">
        <v>60</v>
      </c>
      <c r="V1084" s="21">
        <v>45509</v>
      </c>
      <c r="W1084" s="8"/>
    </row>
    <row r="1085" spans="1:23" ht="13.5" thickBot="1">
      <c r="A1085" s="8" t="s">
        <v>104</v>
      </c>
      <c r="B1085" s="8" t="s">
        <v>1974</v>
      </c>
      <c r="C1085" s="8" t="s">
        <v>11577</v>
      </c>
      <c r="D1085" s="8" t="s">
        <v>1882</v>
      </c>
      <c r="E1085" s="8"/>
      <c r="F1085" s="8" t="s">
        <v>36</v>
      </c>
      <c r="G1085" s="8" t="s">
        <v>1975</v>
      </c>
      <c r="H1085" s="9">
        <v>144</v>
      </c>
      <c r="I1085" s="8"/>
      <c r="J1085" s="8" t="s">
        <v>78</v>
      </c>
      <c r="K1085" s="17">
        <v>168</v>
      </c>
      <c r="L1085" s="9">
        <v>0</v>
      </c>
      <c r="M1085" s="9">
        <v>0</v>
      </c>
      <c r="N1085" s="9">
        <v>0</v>
      </c>
      <c r="O1085" s="8"/>
      <c r="P1085" s="9">
        <v>168</v>
      </c>
      <c r="Q1085" s="15">
        <v>8</v>
      </c>
      <c r="R1085" s="9">
        <v>20</v>
      </c>
      <c r="S1085" s="8" t="s">
        <v>626</v>
      </c>
      <c r="T1085" s="9">
        <v>8</v>
      </c>
      <c r="U1085" s="18" t="s">
        <v>9078</v>
      </c>
      <c r="V1085" s="40">
        <v>45367</v>
      </c>
      <c r="W1085" s="8"/>
    </row>
    <row r="1086" spans="1:23" ht="26.25" thickBot="1">
      <c r="A1086" s="8" t="s">
        <v>104</v>
      </c>
      <c r="B1086" s="8" t="s">
        <v>7262</v>
      </c>
      <c r="C1086" s="8" t="s">
        <v>10645</v>
      </c>
      <c r="D1086" s="8"/>
      <c r="E1086" s="8"/>
      <c r="F1086" s="8" t="s">
        <v>212</v>
      </c>
      <c r="G1086" s="8">
        <v>308</v>
      </c>
      <c r="H1086" s="9">
        <v>145</v>
      </c>
      <c r="I1086" s="8" t="s">
        <v>213</v>
      </c>
      <c r="J1086" s="8" t="s">
        <v>214</v>
      </c>
      <c r="K1086" s="17">
        <v>-768</v>
      </c>
      <c r="L1086" s="9">
        <v>0</v>
      </c>
      <c r="M1086" s="9">
        <v>0</v>
      </c>
      <c r="N1086" s="9">
        <v>0</v>
      </c>
      <c r="O1086" s="8"/>
      <c r="P1086" s="9">
        <v>-768</v>
      </c>
      <c r="Q1086" s="15">
        <v>0</v>
      </c>
      <c r="R1086" s="9">
        <v>2400</v>
      </c>
      <c r="S1086" s="8" t="s">
        <v>37</v>
      </c>
      <c r="T1086" s="9">
        <v>-768</v>
      </c>
      <c r="U1086" s="18" t="s">
        <v>9113</v>
      </c>
      <c r="V1086" s="40">
        <v>45433</v>
      </c>
      <c r="W1086" s="8"/>
    </row>
    <row r="1087" spans="1:23" ht="13.5" thickBot="1">
      <c r="A1087" s="8" t="s">
        <v>104</v>
      </c>
      <c r="B1087" s="8" t="s">
        <v>9079</v>
      </c>
      <c r="C1087" s="8" t="s">
        <v>1863</v>
      </c>
      <c r="D1087" s="8"/>
      <c r="E1087" s="8"/>
      <c r="F1087" s="8" t="s">
        <v>36</v>
      </c>
      <c r="G1087" s="8"/>
      <c r="H1087" s="9">
        <v>146</v>
      </c>
      <c r="I1087" s="8"/>
      <c r="J1087" s="8" t="s">
        <v>78</v>
      </c>
      <c r="K1087" s="17">
        <v>9480</v>
      </c>
      <c r="L1087" s="9">
        <v>0</v>
      </c>
      <c r="M1087" s="9">
        <v>0</v>
      </c>
      <c r="N1087" s="9">
        <v>0</v>
      </c>
      <c r="O1087" s="8"/>
      <c r="P1087" s="9">
        <v>9480</v>
      </c>
      <c r="Q1087" s="15">
        <v>7</v>
      </c>
      <c r="R1087" s="9">
        <v>1200</v>
      </c>
      <c r="S1087" s="8" t="s">
        <v>37</v>
      </c>
      <c r="T1087" s="9">
        <v>1080</v>
      </c>
      <c r="U1087" s="43" t="s">
        <v>8594</v>
      </c>
      <c r="V1087" s="62">
        <v>45509</v>
      </c>
      <c r="W1087" s="8"/>
    </row>
    <row r="1088" spans="1:23" ht="13.5" thickBot="1">
      <c r="A1088" s="8" t="s">
        <v>104</v>
      </c>
      <c r="B1088" s="8" t="s">
        <v>8835</v>
      </c>
      <c r="C1088" s="8" t="s">
        <v>8836</v>
      </c>
      <c r="D1088" s="8" t="s">
        <v>105</v>
      </c>
      <c r="E1088" s="8" t="s">
        <v>10646</v>
      </c>
      <c r="F1088" s="8" t="s">
        <v>212</v>
      </c>
      <c r="G1088" s="8">
        <v>6623</v>
      </c>
      <c r="H1088" s="9">
        <v>147</v>
      </c>
      <c r="I1088" s="8" t="s">
        <v>8781</v>
      </c>
      <c r="J1088" s="8" t="s">
        <v>78</v>
      </c>
      <c r="K1088" s="17">
        <v>22243</v>
      </c>
      <c r="L1088" s="9">
        <v>0</v>
      </c>
      <c r="M1088" s="9">
        <v>0</v>
      </c>
      <c r="N1088" s="9">
        <v>0</v>
      </c>
      <c r="O1088" s="8"/>
      <c r="P1088" s="9">
        <v>22243</v>
      </c>
      <c r="Q1088" s="15">
        <v>17</v>
      </c>
      <c r="R1088" s="9">
        <v>1280</v>
      </c>
      <c r="S1088" s="8" t="s">
        <v>37</v>
      </c>
      <c r="T1088" s="9">
        <v>483</v>
      </c>
      <c r="U1088" s="18" t="s">
        <v>12369</v>
      </c>
      <c r="V1088" s="40">
        <v>45492</v>
      </c>
      <c r="W1088" s="8"/>
    </row>
    <row r="1089" spans="1:24" ht="13.5" thickBot="1">
      <c r="A1089" s="8" t="s">
        <v>104</v>
      </c>
      <c r="B1089" s="8" t="s">
        <v>1976</v>
      </c>
      <c r="C1089" s="8" t="s">
        <v>10647</v>
      </c>
      <c r="D1089" s="8" t="s">
        <v>105</v>
      </c>
      <c r="E1089" s="8" t="s">
        <v>1977</v>
      </c>
      <c r="F1089" s="8" t="s">
        <v>36</v>
      </c>
      <c r="G1089" s="8">
        <v>1105</v>
      </c>
      <c r="H1089" s="9">
        <v>148</v>
      </c>
      <c r="I1089" s="8"/>
      <c r="J1089" s="8" t="s">
        <v>78</v>
      </c>
      <c r="K1089" s="17">
        <v>2836</v>
      </c>
      <c r="L1089" s="9">
        <v>0</v>
      </c>
      <c r="M1089" s="9">
        <v>0</v>
      </c>
      <c r="N1089" s="9">
        <v>0</v>
      </c>
      <c r="O1089" s="8"/>
      <c r="P1089" s="9">
        <v>2836</v>
      </c>
      <c r="Q1089" s="15">
        <v>23</v>
      </c>
      <c r="R1089" s="9">
        <v>120</v>
      </c>
      <c r="S1089" s="8" t="s">
        <v>34</v>
      </c>
      <c r="T1089" s="9">
        <v>76</v>
      </c>
      <c r="U1089" s="18" t="s">
        <v>12370</v>
      </c>
      <c r="V1089" s="40">
        <v>45366</v>
      </c>
      <c r="W1089" s="8"/>
    </row>
    <row r="1090" spans="1:24" ht="13.5" thickBot="1">
      <c r="A1090" s="8" t="s">
        <v>104</v>
      </c>
      <c r="B1090" s="8" t="s">
        <v>8837</v>
      </c>
      <c r="C1090" s="8" t="s">
        <v>8838</v>
      </c>
      <c r="D1090" s="8" t="s">
        <v>1882</v>
      </c>
      <c r="E1090" s="8"/>
      <c r="F1090" s="8" t="s">
        <v>212</v>
      </c>
      <c r="G1090" s="8">
        <v>8182</v>
      </c>
      <c r="H1090" s="9">
        <v>149</v>
      </c>
      <c r="I1090" s="8" t="s">
        <v>8781</v>
      </c>
      <c r="J1090" s="8" t="s">
        <v>78</v>
      </c>
      <c r="K1090" s="17">
        <v>2178</v>
      </c>
      <c r="L1090" s="9">
        <v>0</v>
      </c>
      <c r="M1090" s="9">
        <v>0</v>
      </c>
      <c r="N1090" s="9">
        <v>0</v>
      </c>
      <c r="O1090" s="8"/>
      <c r="P1090" s="9">
        <v>2178</v>
      </c>
      <c r="Q1090" s="15">
        <v>3</v>
      </c>
      <c r="R1090" s="9">
        <v>640</v>
      </c>
      <c r="S1090" s="8" t="s">
        <v>37</v>
      </c>
      <c r="T1090" s="9">
        <v>258</v>
      </c>
      <c r="U1090" s="18" t="s">
        <v>12371</v>
      </c>
      <c r="V1090" s="40">
        <v>45492</v>
      </c>
      <c r="W1090" s="8"/>
    </row>
    <row r="1091" spans="1:24" ht="13.5" thickBot="1">
      <c r="A1091" s="8" t="s">
        <v>104</v>
      </c>
      <c r="B1091" s="8" t="s">
        <v>8839</v>
      </c>
      <c r="C1091" s="18" t="s">
        <v>8840</v>
      </c>
      <c r="D1091" s="8" t="s">
        <v>1882</v>
      </c>
      <c r="E1091" s="8"/>
      <c r="F1091" s="8" t="s">
        <v>212</v>
      </c>
      <c r="G1091" s="8">
        <v>8208</v>
      </c>
      <c r="H1091" s="9">
        <v>150</v>
      </c>
      <c r="I1091" s="8" t="s">
        <v>8781</v>
      </c>
      <c r="J1091" s="8" t="s">
        <v>78</v>
      </c>
      <c r="K1091" s="17">
        <v>1164</v>
      </c>
      <c r="L1091" s="9">
        <v>0</v>
      </c>
      <c r="M1091" s="9">
        <v>0</v>
      </c>
      <c r="N1091" s="9">
        <v>0</v>
      </c>
      <c r="O1091" s="8"/>
      <c r="P1091" s="9">
        <v>1164</v>
      </c>
      <c r="Q1091" s="15">
        <v>1</v>
      </c>
      <c r="R1091" s="9">
        <v>640</v>
      </c>
      <c r="S1091" s="8" t="s">
        <v>37</v>
      </c>
      <c r="T1091" s="9">
        <v>524</v>
      </c>
      <c r="U1091" s="18" t="s">
        <v>12372</v>
      </c>
      <c r="V1091" s="40">
        <v>45492</v>
      </c>
      <c r="W1091" s="8"/>
    </row>
    <row r="1092" spans="1:24" ht="13.5" thickBot="1">
      <c r="A1092" s="8" t="s">
        <v>104</v>
      </c>
      <c r="B1092" s="8" t="s">
        <v>9236</v>
      </c>
      <c r="C1092" s="44" t="s">
        <v>9237</v>
      </c>
      <c r="D1092" s="42"/>
      <c r="E1092" s="8" t="s">
        <v>9238</v>
      </c>
      <c r="F1092" s="8" t="s">
        <v>36</v>
      </c>
      <c r="G1092" s="8"/>
      <c r="H1092" s="9">
        <v>151</v>
      </c>
      <c r="I1092" s="8"/>
      <c r="J1092" s="8" t="s">
        <v>78</v>
      </c>
      <c r="K1092" s="17">
        <v>400</v>
      </c>
      <c r="L1092" s="9">
        <v>0</v>
      </c>
      <c r="M1092" s="9">
        <v>0</v>
      </c>
      <c r="N1092" s="9">
        <v>0</v>
      </c>
      <c r="O1092" s="8"/>
      <c r="P1092" s="9">
        <v>400</v>
      </c>
      <c r="Q1092" s="15">
        <v>8</v>
      </c>
      <c r="R1092" s="9">
        <v>50</v>
      </c>
      <c r="S1092" s="8" t="s">
        <v>34</v>
      </c>
      <c r="T1092" s="9">
        <v>0</v>
      </c>
      <c r="U1092" s="43" t="s">
        <v>394</v>
      </c>
      <c r="V1092" s="62"/>
      <c r="W1092" s="8"/>
    </row>
    <row r="1093" spans="1:24" ht="13.5" thickBot="1">
      <c r="A1093" s="8" t="s">
        <v>104</v>
      </c>
      <c r="B1093" s="8" t="s">
        <v>8841</v>
      </c>
      <c r="C1093" s="8" t="s">
        <v>8842</v>
      </c>
      <c r="D1093" s="8" t="s">
        <v>1882</v>
      </c>
      <c r="E1093" s="8"/>
      <c r="F1093" s="8" t="s">
        <v>212</v>
      </c>
      <c r="G1093" s="8">
        <v>8177</v>
      </c>
      <c r="H1093" s="9">
        <v>152</v>
      </c>
      <c r="I1093" s="8" t="s">
        <v>8781</v>
      </c>
      <c r="J1093" s="8" t="s">
        <v>78</v>
      </c>
      <c r="K1093" s="17">
        <v>2333</v>
      </c>
      <c r="L1093" s="9">
        <v>0</v>
      </c>
      <c r="M1093" s="9">
        <v>0</v>
      </c>
      <c r="N1093" s="9">
        <v>0</v>
      </c>
      <c r="O1093" s="8"/>
      <c r="P1093" s="9">
        <v>2333</v>
      </c>
      <c r="Q1093" s="15">
        <v>3</v>
      </c>
      <c r="R1093" s="9">
        <v>640</v>
      </c>
      <c r="S1093" s="8" t="s">
        <v>37</v>
      </c>
      <c r="T1093" s="9">
        <v>413</v>
      </c>
      <c r="U1093" s="18" t="s">
        <v>12373</v>
      </c>
      <c r="V1093" s="40">
        <v>45492</v>
      </c>
      <c r="W1093" s="8"/>
    </row>
    <row r="1094" spans="1:24" ht="26.25" thickBot="1">
      <c r="A1094" s="8" t="s">
        <v>104</v>
      </c>
      <c r="B1094" s="8" t="s">
        <v>7263</v>
      </c>
      <c r="C1094" s="8" t="s">
        <v>11578</v>
      </c>
      <c r="D1094" s="8" t="s">
        <v>105</v>
      </c>
      <c r="E1094" s="8"/>
      <c r="F1094" s="8" t="s">
        <v>36</v>
      </c>
      <c r="G1094" s="8">
        <v>1530</v>
      </c>
      <c r="H1094" s="9">
        <v>154</v>
      </c>
      <c r="I1094" s="8"/>
      <c r="J1094" s="8" t="s">
        <v>78</v>
      </c>
      <c r="K1094" s="17">
        <v>2316</v>
      </c>
      <c r="L1094" s="9">
        <v>0</v>
      </c>
      <c r="M1094" s="9">
        <v>0</v>
      </c>
      <c r="N1094" s="9">
        <v>0</v>
      </c>
      <c r="O1094" s="8"/>
      <c r="P1094" s="9">
        <v>2316</v>
      </c>
      <c r="Q1094" s="15">
        <v>1</v>
      </c>
      <c r="R1094" s="9">
        <v>1200</v>
      </c>
      <c r="S1094" s="8" t="s">
        <v>37</v>
      </c>
      <c r="T1094" s="9">
        <v>1116</v>
      </c>
      <c r="U1094" s="8" t="s">
        <v>8071</v>
      </c>
      <c r="V1094" s="21">
        <v>45433</v>
      </c>
      <c r="W1094" s="8"/>
    </row>
    <row r="1095" spans="1:24" ht="13.5" thickBot="1">
      <c r="A1095" s="8" t="s">
        <v>104</v>
      </c>
      <c r="B1095" s="8" t="s">
        <v>7697</v>
      </c>
      <c r="C1095" s="8" t="s">
        <v>11579</v>
      </c>
      <c r="D1095" s="8" t="s">
        <v>105</v>
      </c>
      <c r="E1095" s="8"/>
      <c r="F1095" s="8" t="s">
        <v>36</v>
      </c>
      <c r="G1095" s="8" t="s">
        <v>10648</v>
      </c>
      <c r="H1095" s="9">
        <v>157</v>
      </c>
      <c r="I1095" s="8"/>
      <c r="J1095" s="8" t="s">
        <v>78</v>
      </c>
      <c r="K1095" s="17">
        <v>1930</v>
      </c>
      <c r="L1095" s="9">
        <v>0</v>
      </c>
      <c r="M1095" s="9">
        <v>0</v>
      </c>
      <c r="N1095" s="9">
        <v>0</v>
      </c>
      <c r="O1095" s="8"/>
      <c r="P1095" s="9">
        <v>1930</v>
      </c>
      <c r="Q1095" s="15">
        <v>38</v>
      </c>
      <c r="R1095" s="9">
        <v>50</v>
      </c>
      <c r="S1095" s="8" t="s">
        <v>34</v>
      </c>
      <c r="T1095" s="9">
        <v>30</v>
      </c>
      <c r="U1095" s="8" t="s">
        <v>8717</v>
      </c>
      <c r="V1095" s="21">
        <v>45440</v>
      </c>
      <c r="W1095" s="8"/>
      <c r="X1095">
        <v>45351</v>
      </c>
    </row>
    <row r="1096" spans="1:24" ht="51.75" thickBot="1">
      <c r="A1096" s="8" t="s">
        <v>104</v>
      </c>
      <c r="B1096" s="8" t="s">
        <v>1991</v>
      </c>
      <c r="C1096" s="8" t="s">
        <v>12374</v>
      </c>
      <c r="D1096" s="8" t="s">
        <v>1957</v>
      </c>
      <c r="E1096" s="8"/>
      <c r="F1096" s="8" t="s">
        <v>68</v>
      </c>
      <c r="G1096" s="8"/>
      <c r="H1096" s="9">
        <v>158</v>
      </c>
      <c r="I1096" s="8" t="s">
        <v>75</v>
      </c>
      <c r="J1096" s="8" t="s">
        <v>78</v>
      </c>
      <c r="K1096" s="17">
        <v>0</v>
      </c>
      <c r="L1096" s="9">
        <v>0</v>
      </c>
      <c r="M1096" s="9">
        <v>0</v>
      </c>
      <c r="N1096" s="9">
        <v>0</v>
      </c>
      <c r="O1096" s="8"/>
      <c r="P1096" s="9">
        <v>0</v>
      </c>
      <c r="Q1096" s="15">
        <v>0</v>
      </c>
      <c r="R1096" s="9">
        <v>10</v>
      </c>
      <c r="S1096" s="8" t="s">
        <v>34</v>
      </c>
      <c r="T1096" s="29">
        <v>0</v>
      </c>
      <c r="U1096" s="18" t="s">
        <v>45</v>
      </c>
      <c r="V1096" s="40">
        <v>45357</v>
      </c>
      <c r="W1096" s="8" t="s">
        <v>10636</v>
      </c>
    </row>
    <row r="1097" spans="1:24" ht="51.75" thickBot="1">
      <c r="A1097" s="8" t="s">
        <v>104</v>
      </c>
      <c r="B1097" s="8" t="s">
        <v>1992</v>
      </c>
      <c r="C1097" s="44" t="s">
        <v>1993</v>
      </c>
      <c r="D1097" s="42" t="s">
        <v>105</v>
      </c>
      <c r="E1097" s="8"/>
      <c r="F1097" s="8" t="s">
        <v>68</v>
      </c>
      <c r="G1097" s="8"/>
      <c r="H1097" s="9">
        <v>160</v>
      </c>
      <c r="I1097" s="8"/>
      <c r="J1097" s="8" t="s">
        <v>78</v>
      </c>
      <c r="K1097" s="17">
        <v>0</v>
      </c>
      <c r="L1097" s="9">
        <v>0</v>
      </c>
      <c r="M1097" s="9">
        <v>0</v>
      </c>
      <c r="N1097" s="9">
        <v>0</v>
      </c>
      <c r="O1097" s="8"/>
      <c r="P1097" s="9">
        <v>0</v>
      </c>
      <c r="Q1097" s="15">
        <v>0</v>
      </c>
      <c r="R1097" s="9">
        <v>50</v>
      </c>
      <c r="S1097" s="8" t="s">
        <v>34</v>
      </c>
      <c r="T1097" s="9">
        <v>0</v>
      </c>
      <c r="U1097" s="18" t="s">
        <v>45</v>
      </c>
      <c r="V1097" s="40">
        <v>45358</v>
      </c>
      <c r="W1097" s="8" t="s">
        <v>10636</v>
      </c>
    </row>
    <row r="1098" spans="1:24" ht="13.5" thickBot="1">
      <c r="A1098" s="8" t="s">
        <v>104</v>
      </c>
      <c r="B1098" s="8" t="s">
        <v>6875</v>
      </c>
      <c r="C1098" s="8" t="s">
        <v>11580</v>
      </c>
      <c r="D1098" s="8" t="s">
        <v>108</v>
      </c>
      <c r="E1098" s="8"/>
      <c r="F1098" s="8" t="s">
        <v>36</v>
      </c>
      <c r="G1098" s="8" t="s">
        <v>6876</v>
      </c>
      <c r="H1098" s="9">
        <v>161</v>
      </c>
      <c r="I1098" s="8"/>
      <c r="J1098" s="8" t="s">
        <v>78</v>
      </c>
      <c r="K1098" s="17">
        <v>-162</v>
      </c>
      <c r="L1098" s="9">
        <v>0</v>
      </c>
      <c r="M1098" s="9">
        <v>0</v>
      </c>
      <c r="N1098" s="9">
        <v>0</v>
      </c>
      <c r="O1098" s="8"/>
      <c r="P1098" s="9">
        <v>-162</v>
      </c>
      <c r="Q1098" s="15">
        <v>-1</v>
      </c>
      <c r="R1098" s="9">
        <v>100</v>
      </c>
      <c r="S1098" s="8" t="s">
        <v>34</v>
      </c>
      <c r="T1098" s="9">
        <v>-62</v>
      </c>
      <c r="U1098" s="18" t="s">
        <v>10649</v>
      </c>
      <c r="V1098" s="40" t="s">
        <v>12375</v>
      </c>
      <c r="W1098" s="8"/>
    </row>
    <row r="1099" spans="1:24" ht="13.5" thickBot="1">
      <c r="A1099" s="8" t="s">
        <v>104</v>
      </c>
      <c r="B1099" s="8" t="s">
        <v>7264</v>
      </c>
      <c r="C1099" s="44" t="s">
        <v>1864</v>
      </c>
      <c r="D1099" s="45" t="s">
        <v>105</v>
      </c>
      <c r="E1099" s="42"/>
      <c r="F1099" s="8" t="s">
        <v>36</v>
      </c>
      <c r="G1099" s="8" t="s">
        <v>7265</v>
      </c>
      <c r="H1099" s="9">
        <v>162</v>
      </c>
      <c r="I1099" s="8"/>
      <c r="J1099" s="8" t="s">
        <v>78</v>
      </c>
      <c r="K1099" s="17">
        <v>4776</v>
      </c>
      <c r="L1099" s="9">
        <v>0</v>
      </c>
      <c r="M1099" s="9">
        <v>0</v>
      </c>
      <c r="N1099" s="9">
        <v>0</v>
      </c>
      <c r="O1099" s="8"/>
      <c r="P1099" s="9">
        <v>4776</v>
      </c>
      <c r="Q1099" s="15">
        <v>3</v>
      </c>
      <c r="R1099" s="9">
        <v>1440</v>
      </c>
      <c r="S1099" s="8" t="s">
        <v>37</v>
      </c>
      <c r="T1099" s="17">
        <v>456</v>
      </c>
      <c r="U1099" s="18" t="s">
        <v>12376</v>
      </c>
      <c r="V1099" s="40">
        <v>45433</v>
      </c>
      <c r="W1099" s="8"/>
    </row>
    <row r="1100" spans="1:24" ht="51.75" thickBot="1">
      <c r="A1100" s="8" t="s">
        <v>104</v>
      </c>
      <c r="B1100" s="8" t="s">
        <v>1978</v>
      </c>
      <c r="C1100" s="8" t="s">
        <v>10650</v>
      </c>
      <c r="D1100" s="8" t="s">
        <v>105</v>
      </c>
      <c r="E1100" s="8" t="s">
        <v>1979</v>
      </c>
      <c r="F1100" s="8" t="s">
        <v>36</v>
      </c>
      <c r="G1100" s="8">
        <v>1105</v>
      </c>
      <c r="H1100" s="9">
        <v>164</v>
      </c>
      <c r="I1100" s="8"/>
      <c r="J1100" s="8" t="s">
        <v>78</v>
      </c>
      <c r="K1100" s="17">
        <v>400</v>
      </c>
      <c r="L1100" s="9">
        <v>0</v>
      </c>
      <c r="M1100" s="9">
        <v>0</v>
      </c>
      <c r="N1100" s="9">
        <v>0</v>
      </c>
      <c r="O1100" s="8"/>
      <c r="P1100" s="9">
        <v>400</v>
      </c>
      <c r="Q1100" s="15">
        <v>3</v>
      </c>
      <c r="R1100" s="9">
        <v>120</v>
      </c>
      <c r="S1100" s="8" t="s">
        <v>34</v>
      </c>
      <c r="T1100" s="29">
        <v>40</v>
      </c>
      <c r="U1100" s="18" t="s">
        <v>12377</v>
      </c>
      <c r="V1100" s="40">
        <v>45371</v>
      </c>
      <c r="W1100" s="8" t="s">
        <v>10636</v>
      </c>
    </row>
    <row r="1101" spans="1:24" ht="13.5" thickBot="1">
      <c r="A1101" s="8" t="s">
        <v>104</v>
      </c>
      <c r="B1101" s="8" t="s">
        <v>10153</v>
      </c>
      <c r="C1101" s="8" t="s">
        <v>11581</v>
      </c>
      <c r="D1101" s="8" t="s">
        <v>1882</v>
      </c>
      <c r="E1101" s="8"/>
      <c r="F1101" s="8" t="s">
        <v>36</v>
      </c>
      <c r="G1101" s="8" t="s">
        <v>10154</v>
      </c>
      <c r="H1101" s="9">
        <v>165</v>
      </c>
      <c r="I1101" s="8"/>
      <c r="J1101" s="8" t="s">
        <v>78</v>
      </c>
      <c r="K1101" s="17">
        <v>0</v>
      </c>
      <c r="L1101" s="9">
        <v>0</v>
      </c>
      <c r="M1101" s="9">
        <v>0</v>
      </c>
      <c r="N1101" s="9">
        <v>0</v>
      </c>
      <c r="O1101" s="8"/>
      <c r="P1101" s="9">
        <v>0</v>
      </c>
      <c r="Q1101" s="15">
        <v>0</v>
      </c>
      <c r="R1101" s="9">
        <v>80</v>
      </c>
      <c r="S1101" s="8" t="s">
        <v>34</v>
      </c>
      <c r="T1101" s="9">
        <v>0</v>
      </c>
      <c r="U1101" s="18" t="s">
        <v>45</v>
      </c>
      <c r="V1101" s="40">
        <v>45419</v>
      </c>
      <c r="W1101" s="8"/>
    </row>
    <row r="1102" spans="1:24" ht="13.5" thickBot="1">
      <c r="A1102" s="8" t="s">
        <v>104</v>
      </c>
      <c r="B1102" s="8" t="s">
        <v>6877</v>
      </c>
      <c r="C1102" s="8" t="s">
        <v>11582</v>
      </c>
      <c r="D1102" s="8" t="s">
        <v>105</v>
      </c>
      <c r="E1102" s="8"/>
      <c r="F1102" s="8" t="s">
        <v>36</v>
      </c>
      <c r="G1102" s="8" t="s">
        <v>6878</v>
      </c>
      <c r="H1102" s="9">
        <v>166</v>
      </c>
      <c r="I1102" s="8"/>
      <c r="J1102" s="8" t="s">
        <v>78</v>
      </c>
      <c r="K1102" s="17">
        <v>0</v>
      </c>
      <c r="L1102" s="9">
        <v>0</v>
      </c>
      <c r="M1102" s="9">
        <v>0</v>
      </c>
      <c r="N1102" s="9">
        <v>0</v>
      </c>
      <c r="O1102" s="8"/>
      <c r="P1102" s="9">
        <v>0</v>
      </c>
      <c r="Q1102" s="15">
        <v>0</v>
      </c>
      <c r="R1102" s="9">
        <v>60</v>
      </c>
      <c r="S1102" s="8" t="s">
        <v>34</v>
      </c>
      <c r="T1102" s="28">
        <v>0</v>
      </c>
      <c r="U1102" s="8" t="s">
        <v>45</v>
      </c>
      <c r="V1102" s="21">
        <v>45419</v>
      </c>
      <c r="W1102" s="8"/>
    </row>
    <row r="1103" spans="1:24" ht="13.5" thickBot="1">
      <c r="A1103" s="8" t="s">
        <v>104</v>
      </c>
      <c r="B1103" s="8" t="s">
        <v>9080</v>
      </c>
      <c r="C1103" s="8" t="s">
        <v>1865</v>
      </c>
      <c r="D1103" s="8" t="s">
        <v>10651</v>
      </c>
      <c r="E1103" s="8"/>
      <c r="F1103" s="8" t="s">
        <v>36</v>
      </c>
      <c r="G1103" s="8">
        <v>8102</v>
      </c>
      <c r="H1103" s="9">
        <v>169</v>
      </c>
      <c r="I1103" s="8"/>
      <c r="J1103" s="8" t="s">
        <v>78</v>
      </c>
      <c r="K1103" s="17">
        <v>3200</v>
      </c>
      <c r="L1103" s="9">
        <v>0</v>
      </c>
      <c r="M1103" s="9">
        <v>0</v>
      </c>
      <c r="N1103" s="9">
        <v>0</v>
      </c>
      <c r="O1103" s="8"/>
      <c r="P1103" s="9">
        <v>3200</v>
      </c>
      <c r="Q1103" s="15">
        <v>1</v>
      </c>
      <c r="R1103" s="9">
        <v>3200</v>
      </c>
      <c r="S1103" s="8" t="s">
        <v>37</v>
      </c>
      <c r="T1103" s="17">
        <v>0</v>
      </c>
      <c r="U1103" s="8" t="s">
        <v>102</v>
      </c>
      <c r="V1103" s="21"/>
      <c r="W1103" s="8"/>
    </row>
    <row r="1104" spans="1:24" ht="13.5" thickBot="1">
      <c r="A1104" s="8" t="s">
        <v>104</v>
      </c>
      <c r="B1104" s="8" t="s">
        <v>7267</v>
      </c>
      <c r="C1104" s="8" t="s">
        <v>11583</v>
      </c>
      <c r="D1104" s="8" t="s">
        <v>105</v>
      </c>
      <c r="E1104" s="8"/>
      <c r="F1104" s="8" t="s">
        <v>1867</v>
      </c>
      <c r="G1104" s="8">
        <v>3121</v>
      </c>
      <c r="H1104" s="9">
        <v>172</v>
      </c>
      <c r="I1104" s="8"/>
      <c r="J1104" s="8" t="s">
        <v>78</v>
      </c>
      <c r="K1104" s="17">
        <v>-24</v>
      </c>
      <c r="L1104" s="9">
        <v>0</v>
      </c>
      <c r="M1104" s="9">
        <v>0</v>
      </c>
      <c r="N1104" s="9">
        <v>0</v>
      </c>
      <c r="O1104" s="8"/>
      <c r="P1104" s="9">
        <v>-24</v>
      </c>
      <c r="Q1104" s="15">
        <v>0</v>
      </c>
      <c r="R1104" s="9">
        <v>80</v>
      </c>
      <c r="S1104" s="8" t="s">
        <v>34</v>
      </c>
      <c r="T1104" s="9">
        <v>-24</v>
      </c>
      <c r="U1104" s="18" t="s">
        <v>9515</v>
      </c>
      <c r="V1104" s="40">
        <v>45433</v>
      </c>
      <c r="W1104" s="8"/>
    </row>
    <row r="1105" spans="1:23" ht="51.75" thickBot="1">
      <c r="A1105" s="8" t="s">
        <v>104</v>
      </c>
      <c r="B1105" s="8" t="s">
        <v>1969</v>
      </c>
      <c r="C1105" s="8" t="s">
        <v>11584</v>
      </c>
      <c r="D1105" s="8" t="s">
        <v>105</v>
      </c>
      <c r="E1105" s="8"/>
      <c r="F1105" s="8" t="s">
        <v>1867</v>
      </c>
      <c r="G1105" s="8">
        <v>3122</v>
      </c>
      <c r="H1105" s="9">
        <v>173</v>
      </c>
      <c r="I1105" s="8"/>
      <c r="J1105" s="8" t="s">
        <v>78</v>
      </c>
      <c r="K1105" s="17">
        <v>0</v>
      </c>
      <c r="L1105" s="9">
        <v>0</v>
      </c>
      <c r="M1105" s="9">
        <v>0</v>
      </c>
      <c r="N1105" s="9">
        <v>0</v>
      </c>
      <c r="O1105" s="8"/>
      <c r="P1105" s="9">
        <v>0</v>
      </c>
      <c r="Q1105" s="15">
        <v>0</v>
      </c>
      <c r="R1105" s="9">
        <v>80</v>
      </c>
      <c r="S1105" s="8" t="s">
        <v>34</v>
      </c>
      <c r="T1105" s="29">
        <v>0</v>
      </c>
      <c r="U1105" s="18" t="s">
        <v>45</v>
      </c>
      <c r="V1105" s="40">
        <v>45371</v>
      </c>
      <c r="W1105" s="8" t="s">
        <v>10636</v>
      </c>
    </row>
    <row r="1106" spans="1:23" ht="13.5" thickBot="1">
      <c r="A1106" s="8" t="s">
        <v>104</v>
      </c>
      <c r="B1106" s="8" t="s">
        <v>7268</v>
      </c>
      <c r="C1106" s="8" t="s">
        <v>11585</v>
      </c>
      <c r="D1106" s="8" t="s">
        <v>105</v>
      </c>
      <c r="E1106" s="8"/>
      <c r="F1106" s="8" t="s">
        <v>1867</v>
      </c>
      <c r="G1106" s="8">
        <v>3123</v>
      </c>
      <c r="H1106" s="9">
        <v>174</v>
      </c>
      <c r="I1106" s="8"/>
      <c r="J1106" s="8" t="s">
        <v>78</v>
      </c>
      <c r="K1106" s="17">
        <v>-14</v>
      </c>
      <c r="L1106" s="9">
        <v>0</v>
      </c>
      <c r="M1106" s="9">
        <v>0</v>
      </c>
      <c r="N1106" s="9">
        <v>0</v>
      </c>
      <c r="O1106" s="8"/>
      <c r="P1106" s="9">
        <v>-14</v>
      </c>
      <c r="Q1106" s="15">
        <v>0</v>
      </c>
      <c r="R1106" s="9">
        <v>80</v>
      </c>
      <c r="S1106" s="8" t="s">
        <v>34</v>
      </c>
      <c r="T1106" s="9">
        <v>-14</v>
      </c>
      <c r="U1106" s="18" t="s">
        <v>2114</v>
      </c>
      <c r="V1106" s="40">
        <v>45433</v>
      </c>
      <c r="W1106" s="8"/>
    </row>
    <row r="1107" spans="1:23" ht="51.75" thickBot="1">
      <c r="A1107" s="8" t="s">
        <v>104</v>
      </c>
      <c r="B1107" s="8" t="s">
        <v>1866</v>
      </c>
      <c r="C1107" s="8" t="s">
        <v>11586</v>
      </c>
      <c r="D1107" s="8" t="s">
        <v>105</v>
      </c>
      <c r="E1107" s="8"/>
      <c r="F1107" s="8" t="s">
        <v>1867</v>
      </c>
      <c r="G1107" s="8">
        <v>3124</v>
      </c>
      <c r="H1107" s="9">
        <v>175</v>
      </c>
      <c r="I1107" s="8"/>
      <c r="J1107" s="8" t="s">
        <v>78</v>
      </c>
      <c r="K1107" s="17">
        <v>80</v>
      </c>
      <c r="L1107" s="9">
        <v>0</v>
      </c>
      <c r="M1107" s="9">
        <v>0</v>
      </c>
      <c r="N1107" s="9">
        <v>0</v>
      </c>
      <c r="O1107" s="8"/>
      <c r="P1107" s="9">
        <v>80</v>
      </c>
      <c r="Q1107" s="15">
        <v>1</v>
      </c>
      <c r="R1107" s="9">
        <v>80</v>
      </c>
      <c r="S1107" s="8" t="s">
        <v>34</v>
      </c>
      <c r="T1107" s="9">
        <v>0</v>
      </c>
      <c r="U1107" s="18" t="s">
        <v>35</v>
      </c>
      <c r="V1107" s="40">
        <v>45372</v>
      </c>
      <c r="W1107" s="8" t="s">
        <v>10636</v>
      </c>
    </row>
    <row r="1108" spans="1:23" ht="13.5" thickBot="1">
      <c r="A1108" s="8" t="s">
        <v>104</v>
      </c>
      <c r="B1108" s="8" t="s">
        <v>7270</v>
      </c>
      <c r="C1108" s="8" t="s">
        <v>11587</v>
      </c>
      <c r="D1108" s="8" t="s">
        <v>105</v>
      </c>
      <c r="E1108" s="8"/>
      <c r="F1108" s="8" t="s">
        <v>1867</v>
      </c>
      <c r="G1108" s="8">
        <v>3125</v>
      </c>
      <c r="H1108" s="9">
        <v>176</v>
      </c>
      <c r="I1108" s="8"/>
      <c r="J1108" s="8" t="s">
        <v>78</v>
      </c>
      <c r="K1108" s="17">
        <v>-12</v>
      </c>
      <c r="L1108" s="9">
        <v>0</v>
      </c>
      <c r="M1108" s="9">
        <v>0</v>
      </c>
      <c r="N1108" s="9">
        <v>0</v>
      </c>
      <c r="O1108" s="8"/>
      <c r="P1108" s="9">
        <v>-12</v>
      </c>
      <c r="Q1108" s="15">
        <v>0</v>
      </c>
      <c r="R1108" s="9">
        <v>80</v>
      </c>
      <c r="S1108" s="8" t="s">
        <v>34</v>
      </c>
      <c r="T1108" s="9">
        <v>-12</v>
      </c>
      <c r="U1108" s="18" t="s">
        <v>1492</v>
      </c>
      <c r="V1108" s="40">
        <v>45433</v>
      </c>
      <c r="W1108" s="8"/>
    </row>
    <row r="1109" spans="1:23" ht="13.5" thickBot="1">
      <c r="A1109" s="8" t="s">
        <v>104</v>
      </c>
      <c r="B1109" s="13" t="s">
        <v>9081</v>
      </c>
      <c r="C1109" s="8" t="s">
        <v>10971</v>
      </c>
      <c r="D1109" s="8"/>
      <c r="E1109" s="8"/>
      <c r="F1109" s="8" t="s">
        <v>36</v>
      </c>
      <c r="G1109" s="9"/>
      <c r="H1109" s="9">
        <v>182</v>
      </c>
      <c r="I1109" s="8"/>
      <c r="J1109" s="8" t="s">
        <v>78</v>
      </c>
      <c r="K1109" s="17">
        <v>576</v>
      </c>
      <c r="L1109" s="9">
        <v>0</v>
      </c>
      <c r="M1109" s="9">
        <v>0</v>
      </c>
      <c r="N1109" s="9">
        <v>0</v>
      </c>
      <c r="O1109" s="8"/>
      <c r="P1109" s="9">
        <v>576</v>
      </c>
      <c r="Q1109" s="15">
        <v>4</v>
      </c>
      <c r="R1109" s="9">
        <v>144</v>
      </c>
      <c r="S1109" s="8" t="s">
        <v>34</v>
      </c>
      <c r="T1109" s="17">
        <v>0</v>
      </c>
      <c r="U1109" s="8" t="s">
        <v>209</v>
      </c>
      <c r="V1109" s="21">
        <v>45517</v>
      </c>
      <c r="W1109" s="8"/>
    </row>
    <row r="1110" spans="1:23" ht="13.5" thickBot="1">
      <c r="A1110" s="8" t="s">
        <v>104</v>
      </c>
      <c r="B1110" s="8" t="s">
        <v>9082</v>
      </c>
      <c r="C1110" s="8" t="s">
        <v>1868</v>
      </c>
      <c r="D1110" s="8"/>
      <c r="E1110" s="8"/>
      <c r="F1110" s="8" t="s">
        <v>36</v>
      </c>
      <c r="G1110" s="8"/>
      <c r="H1110" s="9">
        <v>183</v>
      </c>
      <c r="I1110" s="8"/>
      <c r="J1110" s="8" t="s">
        <v>78</v>
      </c>
      <c r="K1110" s="17">
        <v>1200</v>
      </c>
      <c r="L1110" s="9">
        <v>0</v>
      </c>
      <c r="M1110" s="9">
        <v>0</v>
      </c>
      <c r="N1110" s="9">
        <v>0</v>
      </c>
      <c r="O1110" s="8"/>
      <c r="P1110" s="9">
        <v>1200</v>
      </c>
      <c r="Q1110" s="15">
        <v>10</v>
      </c>
      <c r="R1110" s="9">
        <v>120</v>
      </c>
      <c r="S1110" s="8" t="s">
        <v>34</v>
      </c>
      <c r="T1110" s="29">
        <v>0</v>
      </c>
      <c r="U1110" s="18" t="s">
        <v>60</v>
      </c>
      <c r="V1110" s="40">
        <v>45517</v>
      </c>
      <c r="W1110" s="40"/>
    </row>
    <row r="1111" spans="1:23" ht="13.5" thickBot="1">
      <c r="A1111" s="8" t="s">
        <v>104</v>
      </c>
      <c r="B1111" s="8" t="s">
        <v>9083</v>
      </c>
      <c r="C1111" s="8" t="s">
        <v>9084</v>
      </c>
      <c r="D1111" s="8"/>
      <c r="E1111" s="8"/>
      <c r="F1111" s="8" t="s">
        <v>36</v>
      </c>
      <c r="G1111" s="8"/>
      <c r="H1111" s="9">
        <v>184</v>
      </c>
      <c r="I1111" s="8"/>
      <c r="J1111" s="8" t="s">
        <v>78</v>
      </c>
      <c r="K1111" s="17">
        <v>720</v>
      </c>
      <c r="L1111" s="9">
        <v>0</v>
      </c>
      <c r="M1111" s="9">
        <v>0</v>
      </c>
      <c r="N1111" s="9">
        <v>0</v>
      </c>
      <c r="O1111" s="8"/>
      <c r="P1111" s="9">
        <v>720</v>
      </c>
      <c r="Q1111" s="15">
        <v>6</v>
      </c>
      <c r="R1111" s="9">
        <v>120</v>
      </c>
      <c r="S1111" s="8" t="s">
        <v>34</v>
      </c>
      <c r="T1111" s="9">
        <v>0</v>
      </c>
      <c r="U1111" s="18" t="s">
        <v>340</v>
      </c>
      <c r="V1111" s="40">
        <v>45517</v>
      </c>
      <c r="W1111" s="8"/>
    </row>
    <row r="1112" spans="1:23" ht="13.5" thickBot="1">
      <c r="A1112" s="8" t="s">
        <v>104</v>
      </c>
      <c r="B1112" s="8" t="s">
        <v>9085</v>
      </c>
      <c r="C1112" s="8" t="s">
        <v>1869</v>
      </c>
      <c r="D1112" s="8"/>
      <c r="E1112" s="8"/>
      <c r="F1112" s="8" t="s">
        <v>36</v>
      </c>
      <c r="G1112" s="8"/>
      <c r="H1112" s="9">
        <v>185</v>
      </c>
      <c r="I1112" s="8"/>
      <c r="J1112" s="8" t="s">
        <v>78</v>
      </c>
      <c r="K1112" s="17">
        <v>1800</v>
      </c>
      <c r="L1112" s="9">
        <v>0</v>
      </c>
      <c r="M1112" s="9">
        <v>0</v>
      </c>
      <c r="N1112" s="9">
        <v>0</v>
      </c>
      <c r="O1112" s="8"/>
      <c r="P1112" s="9">
        <v>1800</v>
      </c>
      <c r="Q1112" s="15">
        <v>15</v>
      </c>
      <c r="R1112" s="9">
        <v>120</v>
      </c>
      <c r="S1112" s="8" t="s">
        <v>34</v>
      </c>
      <c r="T1112" s="29">
        <v>0</v>
      </c>
      <c r="U1112" s="18" t="s">
        <v>858</v>
      </c>
      <c r="V1112" s="40">
        <v>45517</v>
      </c>
      <c r="W1112" s="40"/>
    </row>
    <row r="1113" spans="1:23" ht="13.5" thickBot="1">
      <c r="A1113" s="8" t="s">
        <v>104</v>
      </c>
      <c r="B1113" s="8" t="s">
        <v>9086</v>
      </c>
      <c r="C1113" s="8" t="s">
        <v>1870</v>
      </c>
      <c r="D1113" s="8"/>
      <c r="E1113" s="8"/>
      <c r="F1113" s="8" t="s">
        <v>36</v>
      </c>
      <c r="G1113" s="8"/>
      <c r="H1113" s="9">
        <v>186</v>
      </c>
      <c r="I1113" s="8"/>
      <c r="J1113" s="8" t="s">
        <v>78</v>
      </c>
      <c r="K1113" s="17">
        <v>119</v>
      </c>
      <c r="L1113" s="9">
        <v>0</v>
      </c>
      <c r="M1113" s="9">
        <v>0</v>
      </c>
      <c r="N1113" s="9">
        <v>0</v>
      </c>
      <c r="O1113" s="8"/>
      <c r="P1113" s="9">
        <v>119</v>
      </c>
      <c r="Q1113" s="15">
        <v>0</v>
      </c>
      <c r="R1113" s="9">
        <v>120</v>
      </c>
      <c r="S1113" s="8" t="s">
        <v>34</v>
      </c>
      <c r="T1113" s="9">
        <v>119</v>
      </c>
      <c r="U1113" s="18" t="s">
        <v>1871</v>
      </c>
      <c r="V1113" s="40">
        <v>45517</v>
      </c>
      <c r="W1113" s="8"/>
    </row>
    <row r="1114" spans="1:23" ht="13.5" thickBot="1">
      <c r="A1114" s="8" t="s">
        <v>104</v>
      </c>
      <c r="B1114" s="8" t="s">
        <v>9087</v>
      </c>
      <c r="C1114" s="8" t="s">
        <v>1872</v>
      </c>
      <c r="D1114" s="8"/>
      <c r="E1114" s="8"/>
      <c r="F1114" s="8" t="s">
        <v>36</v>
      </c>
      <c r="G1114" s="8"/>
      <c r="H1114" s="9">
        <v>187</v>
      </c>
      <c r="I1114" s="8"/>
      <c r="J1114" s="8" t="s">
        <v>78</v>
      </c>
      <c r="K1114" s="17">
        <v>120</v>
      </c>
      <c r="L1114" s="9">
        <v>0</v>
      </c>
      <c r="M1114" s="9">
        <v>0</v>
      </c>
      <c r="N1114" s="9">
        <v>0</v>
      </c>
      <c r="O1114" s="8"/>
      <c r="P1114" s="9">
        <v>120</v>
      </c>
      <c r="Q1114" s="15">
        <v>1</v>
      </c>
      <c r="R1114" s="9">
        <v>120</v>
      </c>
      <c r="S1114" s="8" t="s">
        <v>34</v>
      </c>
      <c r="T1114" s="17">
        <v>0</v>
      </c>
      <c r="U1114" s="18" t="s">
        <v>35</v>
      </c>
      <c r="V1114" s="40">
        <v>45517</v>
      </c>
      <c r="W1114" s="8"/>
    </row>
    <row r="1115" spans="1:23" ht="13.5" thickBot="1">
      <c r="A1115" s="8" t="s">
        <v>104</v>
      </c>
      <c r="B1115" s="8" t="s">
        <v>9088</v>
      </c>
      <c r="C1115" s="8" t="s">
        <v>1873</v>
      </c>
      <c r="D1115" s="8"/>
      <c r="E1115" s="8"/>
      <c r="F1115" s="8" t="s">
        <v>36</v>
      </c>
      <c r="G1115" s="9"/>
      <c r="H1115" s="9">
        <v>188</v>
      </c>
      <c r="I1115" s="8"/>
      <c r="J1115" s="8" t="s">
        <v>78</v>
      </c>
      <c r="K1115" s="17">
        <v>4950</v>
      </c>
      <c r="L1115" s="9">
        <v>0</v>
      </c>
      <c r="M1115" s="9">
        <v>0</v>
      </c>
      <c r="N1115" s="9">
        <v>0</v>
      </c>
      <c r="O1115" s="8"/>
      <c r="P1115" s="9">
        <v>4950</v>
      </c>
      <c r="Q1115" s="15">
        <v>45</v>
      </c>
      <c r="R1115" s="9">
        <v>110</v>
      </c>
      <c r="S1115" s="8" t="s">
        <v>34</v>
      </c>
      <c r="T1115" s="17">
        <v>0</v>
      </c>
      <c r="U1115" s="44" t="s">
        <v>1874</v>
      </c>
      <c r="V1115" s="46">
        <v>45517</v>
      </c>
      <c r="W1115" s="8"/>
    </row>
    <row r="1116" spans="1:23" ht="13.5" thickBot="1">
      <c r="A1116" s="8" t="s">
        <v>104</v>
      </c>
      <c r="B1116" s="8" t="s">
        <v>9089</v>
      </c>
      <c r="C1116" s="8" t="s">
        <v>10972</v>
      </c>
      <c r="D1116" s="8"/>
      <c r="E1116" s="8"/>
      <c r="F1116" s="8" t="s">
        <v>36</v>
      </c>
      <c r="G1116" s="9"/>
      <c r="H1116" s="9">
        <v>189</v>
      </c>
      <c r="I1116" s="8"/>
      <c r="J1116" s="8" t="s">
        <v>78</v>
      </c>
      <c r="K1116" s="17">
        <v>240</v>
      </c>
      <c r="L1116" s="9">
        <v>0</v>
      </c>
      <c r="M1116" s="9">
        <v>0</v>
      </c>
      <c r="N1116" s="9">
        <v>0</v>
      </c>
      <c r="O1116" s="8"/>
      <c r="P1116" s="9">
        <v>240</v>
      </c>
      <c r="Q1116" s="15">
        <v>2</v>
      </c>
      <c r="R1116" s="9">
        <v>120</v>
      </c>
      <c r="S1116" s="8" t="s">
        <v>34</v>
      </c>
      <c r="T1116" s="17">
        <v>0</v>
      </c>
      <c r="U1116" s="8" t="s">
        <v>81</v>
      </c>
      <c r="V1116" s="21">
        <v>45517</v>
      </c>
      <c r="W1116" s="8"/>
    </row>
    <row r="1117" spans="1:23" ht="13.5" thickBot="1">
      <c r="A1117" s="8" t="s">
        <v>104</v>
      </c>
      <c r="B1117" s="8" t="s">
        <v>9090</v>
      </c>
      <c r="C1117" s="44" t="s">
        <v>12378</v>
      </c>
      <c r="D1117" s="42"/>
      <c r="E1117" s="8" t="s">
        <v>9091</v>
      </c>
      <c r="F1117" s="8" t="s">
        <v>36</v>
      </c>
      <c r="G1117" s="8"/>
      <c r="H1117" s="9">
        <v>190</v>
      </c>
      <c r="I1117" s="8"/>
      <c r="J1117" s="8" t="s">
        <v>78</v>
      </c>
      <c r="K1117" s="17">
        <v>660</v>
      </c>
      <c r="L1117" s="9">
        <v>0</v>
      </c>
      <c r="M1117" s="9">
        <v>0</v>
      </c>
      <c r="N1117" s="9">
        <v>0</v>
      </c>
      <c r="O1117" s="8"/>
      <c r="P1117" s="9">
        <v>660</v>
      </c>
      <c r="Q1117" s="15">
        <v>6</v>
      </c>
      <c r="R1117" s="9">
        <v>110</v>
      </c>
      <c r="S1117" s="8" t="s">
        <v>34</v>
      </c>
      <c r="T1117" s="29">
        <v>0</v>
      </c>
      <c r="U1117" s="18" t="s">
        <v>340</v>
      </c>
      <c r="V1117" s="40">
        <v>45517</v>
      </c>
      <c r="W1117" s="8"/>
    </row>
    <row r="1118" spans="1:23" ht="13.5" thickBot="1">
      <c r="A1118" s="8" t="s">
        <v>104</v>
      </c>
      <c r="B1118" s="8" t="s">
        <v>9092</v>
      </c>
      <c r="C1118" s="8" t="s">
        <v>10973</v>
      </c>
      <c r="D1118" s="8"/>
      <c r="E1118" s="8"/>
      <c r="F1118" s="8" t="s">
        <v>36</v>
      </c>
      <c r="G1118" s="8"/>
      <c r="H1118" s="9">
        <v>191</v>
      </c>
      <c r="I1118" s="8"/>
      <c r="J1118" s="8" t="s">
        <v>78</v>
      </c>
      <c r="K1118" s="17">
        <v>1200</v>
      </c>
      <c r="L1118" s="9">
        <v>0</v>
      </c>
      <c r="M1118" s="9">
        <v>0</v>
      </c>
      <c r="N1118" s="9">
        <v>0</v>
      </c>
      <c r="O1118" s="8"/>
      <c r="P1118" s="9">
        <v>1200</v>
      </c>
      <c r="Q1118" s="15">
        <v>5</v>
      </c>
      <c r="R1118" s="9">
        <v>240</v>
      </c>
      <c r="S1118" s="8" t="s">
        <v>34</v>
      </c>
      <c r="T1118" s="29">
        <v>0</v>
      </c>
      <c r="U1118" s="18" t="s">
        <v>57</v>
      </c>
      <c r="V1118" s="40">
        <v>45517</v>
      </c>
      <c r="W1118" s="8"/>
    </row>
    <row r="1119" spans="1:23" ht="13.5" thickBot="1">
      <c r="A1119" s="8" t="s">
        <v>104</v>
      </c>
      <c r="B1119" s="8" t="s">
        <v>9093</v>
      </c>
      <c r="C1119" s="18" t="s">
        <v>12379</v>
      </c>
      <c r="D1119" s="8"/>
      <c r="E1119" s="8" t="s">
        <v>9091</v>
      </c>
      <c r="F1119" s="8" t="s">
        <v>36</v>
      </c>
      <c r="G1119" s="8"/>
      <c r="H1119" s="9">
        <v>192</v>
      </c>
      <c r="I1119" s="8"/>
      <c r="J1119" s="8" t="s">
        <v>78</v>
      </c>
      <c r="K1119" s="17">
        <v>1315</v>
      </c>
      <c r="L1119" s="9">
        <v>0</v>
      </c>
      <c r="M1119" s="9">
        <v>0</v>
      </c>
      <c r="N1119" s="9">
        <v>0</v>
      </c>
      <c r="O1119" s="8"/>
      <c r="P1119" s="9">
        <v>1315</v>
      </c>
      <c r="Q1119" s="15">
        <v>11</v>
      </c>
      <c r="R1119" s="9">
        <v>110</v>
      </c>
      <c r="S1119" s="8" t="s">
        <v>34</v>
      </c>
      <c r="T1119" s="9">
        <v>105</v>
      </c>
      <c r="U1119" s="18" t="s">
        <v>7922</v>
      </c>
      <c r="V1119" s="40">
        <v>45517</v>
      </c>
      <c r="W1119" s="8"/>
    </row>
    <row r="1120" spans="1:23" ht="13.5" thickBot="1">
      <c r="A1120" s="8" t="s">
        <v>104</v>
      </c>
      <c r="B1120" s="8" t="s">
        <v>9094</v>
      </c>
      <c r="C1120" s="44" t="s">
        <v>12380</v>
      </c>
      <c r="D1120" s="42"/>
      <c r="E1120" s="8" t="s">
        <v>9091</v>
      </c>
      <c r="F1120" s="8" t="s">
        <v>36</v>
      </c>
      <c r="G1120" s="8"/>
      <c r="H1120" s="9">
        <v>193</v>
      </c>
      <c r="I1120" s="8"/>
      <c r="J1120" s="8" t="s">
        <v>78</v>
      </c>
      <c r="K1120" s="17">
        <v>550</v>
      </c>
      <c r="L1120" s="9">
        <v>0</v>
      </c>
      <c r="M1120" s="9">
        <v>0</v>
      </c>
      <c r="N1120" s="9">
        <v>0</v>
      </c>
      <c r="O1120" s="8"/>
      <c r="P1120" s="9">
        <v>550</v>
      </c>
      <c r="Q1120" s="15">
        <v>5</v>
      </c>
      <c r="R1120" s="9">
        <v>110</v>
      </c>
      <c r="S1120" s="8" t="s">
        <v>34</v>
      </c>
      <c r="T1120" s="17">
        <v>0</v>
      </c>
      <c r="U1120" s="18" t="s">
        <v>57</v>
      </c>
      <c r="V1120" s="40">
        <v>45517</v>
      </c>
      <c r="W1120" s="8"/>
    </row>
    <row r="1121" spans="1:24" ht="13.5" thickBot="1">
      <c r="A1121" s="8" t="s">
        <v>104</v>
      </c>
      <c r="B1121" s="13" t="s">
        <v>7698</v>
      </c>
      <c r="C1121" s="8" t="s">
        <v>7699</v>
      </c>
      <c r="D1121" s="8" t="s">
        <v>105</v>
      </c>
      <c r="E1121" s="8" t="s">
        <v>3897</v>
      </c>
      <c r="F1121" s="8" t="s">
        <v>36</v>
      </c>
      <c r="G1121" s="8">
        <v>30</v>
      </c>
      <c r="H1121" s="9">
        <v>195</v>
      </c>
      <c r="I1121" s="8"/>
      <c r="J1121" s="8" t="s">
        <v>78</v>
      </c>
      <c r="K1121" s="17">
        <v>-4</v>
      </c>
      <c r="L1121" s="9">
        <v>0</v>
      </c>
      <c r="M1121" s="9">
        <v>0</v>
      </c>
      <c r="N1121" s="9">
        <v>0</v>
      </c>
      <c r="O1121" s="8"/>
      <c r="P1121" s="9">
        <v>-4</v>
      </c>
      <c r="Q1121" s="15">
        <v>0</v>
      </c>
      <c r="R1121" s="9">
        <v>72</v>
      </c>
      <c r="S1121" s="8" t="s">
        <v>34</v>
      </c>
      <c r="T1121" s="17">
        <v>-4</v>
      </c>
      <c r="U1121" s="8" t="s">
        <v>1486</v>
      </c>
      <c r="V1121" s="21">
        <v>45440</v>
      </c>
      <c r="W1121" s="8"/>
    </row>
    <row r="1122" spans="1:24" ht="13.5" thickBot="1">
      <c r="A1122" s="8" t="s">
        <v>104</v>
      </c>
      <c r="B1122" s="8" t="s">
        <v>9095</v>
      </c>
      <c r="C1122" s="8" t="s">
        <v>9521</v>
      </c>
      <c r="D1122" s="8"/>
      <c r="E1122" s="8"/>
      <c r="F1122" s="8" t="s">
        <v>36</v>
      </c>
      <c r="G1122" s="8">
        <v>31</v>
      </c>
      <c r="H1122" s="9">
        <v>196</v>
      </c>
      <c r="I1122" s="8"/>
      <c r="J1122" s="8" t="s">
        <v>78</v>
      </c>
      <c r="K1122" s="17">
        <v>-22</v>
      </c>
      <c r="L1122" s="9">
        <v>0</v>
      </c>
      <c r="M1122" s="9">
        <v>0</v>
      </c>
      <c r="N1122" s="9">
        <v>0</v>
      </c>
      <c r="O1122" s="8"/>
      <c r="P1122" s="9">
        <v>-22</v>
      </c>
      <c r="Q1122" s="15">
        <v>0</v>
      </c>
      <c r="R1122" s="9">
        <v>72</v>
      </c>
      <c r="S1122" s="8" t="s">
        <v>34</v>
      </c>
      <c r="T1122" s="28">
        <v>-22</v>
      </c>
      <c r="U1122" s="8" t="s">
        <v>6985</v>
      </c>
      <c r="V1122" s="21">
        <v>45517</v>
      </c>
      <c r="W1122" s="8"/>
    </row>
    <row r="1123" spans="1:24" ht="51.75" thickBot="1">
      <c r="A1123" s="8" t="s">
        <v>104</v>
      </c>
      <c r="B1123" s="8" t="s">
        <v>1980</v>
      </c>
      <c r="C1123" s="8" t="s">
        <v>11588</v>
      </c>
      <c r="D1123" s="8" t="s">
        <v>105</v>
      </c>
      <c r="E1123" s="8" t="s">
        <v>10974</v>
      </c>
      <c r="F1123" s="8" t="s">
        <v>36</v>
      </c>
      <c r="G1123" s="8">
        <v>8</v>
      </c>
      <c r="H1123" s="9">
        <v>197</v>
      </c>
      <c r="I1123" s="8"/>
      <c r="J1123" s="8" t="s">
        <v>78</v>
      </c>
      <c r="K1123" s="17">
        <v>0</v>
      </c>
      <c r="L1123" s="9">
        <v>0</v>
      </c>
      <c r="M1123" s="9">
        <v>0</v>
      </c>
      <c r="N1123" s="9">
        <v>0</v>
      </c>
      <c r="O1123" s="8"/>
      <c r="P1123" s="9">
        <v>0</v>
      </c>
      <c r="Q1123" s="15">
        <v>0</v>
      </c>
      <c r="R1123" s="9">
        <v>60</v>
      </c>
      <c r="S1123" s="8" t="s">
        <v>40</v>
      </c>
      <c r="T1123" s="9">
        <v>0</v>
      </c>
      <c r="U1123" s="8" t="s">
        <v>49</v>
      </c>
      <c r="V1123" s="21">
        <v>45367</v>
      </c>
      <c r="W1123" s="8" t="s">
        <v>10636</v>
      </c>
    </row>
    <row r="1124" spans="1:24" ht="51.75" thickBot="1">
      <c r="A1124" s="8" t="s">
        <v>104</v>
      </c>
      <c r="B1124" s="8" t="s">
        <v>1981</v>
      </c>
      <c r="C1124" s="18" t="s">
        <v>11589</v>
      </c>
      <c r="D1124" s="8" t="s">
        <v>105</v>
      </c>
      <c r="E1124" s="8" t="s">
        <v>10974</v>
      </c>
      <c r="F1124" s="8" t="s">
        <v>36</v>
      </c>
      <c r="G1124" s="8">
        <v>8</v>
      </c>
      <c r="H1124" s="9">
        <v>198</v>
      </c>
      <c r="I1124" s="8" t="s">
        <v>6810</v>
      </c>
      <c r="J1124" s="8" t="s">
        <v>78</v>
      </c>
      <c r="K1124" s="17">
        <v>259</v>
      </c>
      <c r="L1124" s="9">
        <v>0</v>
      </c>
      <c r="M1124" s="9">
        <v>0</v>
      </c>
      <c r="N1124" s="9">
        <v>0</v>
      </c>
      <c r="O1124" s="8"/>
      <c r="P1124" s="9">
        <v>259</v>
      </c>
      <c r="Q1124" s="15">
        <v>6</v>
      </c>
      <c r="R1124" s="9">
        <v>40</v>
      </c>
      <c r="S1124" s="8" t="s">
        <v>40</v>
      </c>
      <c r="T1124" s="9">
        <v>19</v>
      </c>
      <c r="U1124" s="18" t="s">
        <v>12381</v>
      </c>
      <c r="V1124" s="40">
        <v>45419</v>
      </c>
      <c r="W1124" s="8" t="s">
        <v>10636</v>
      </c>
    </row>
    <row r="1125" spans="1:24" ht="13.5" thickBot="1">
      <c r="A1125" s="8" t="s">
        <v>104</v>
      </c>
      <c r="B1125" s="8" t="s">
        <v>7271</v>
      </c>
      <c r="C1125" s="8" t="s">
        <v>11590</v>
      </c>
      <c r="D1125" s="8" t="s">
        <v>105</v>
      </c>
      <c r="E1125" s="8"/>
      <c r="F1125" s="8" t="s">
        <v>1571</v>
      </c>
      <c r="G1125" s="8">
        <v>930</v>
      </c>
      <c r="H1125" s="9">
        <v>199</v>
      </c>
      <c r="I1125" s="8"/>
      <c r="J1125" s="8" t="s">
        <v>78</v>
      </c>
      <c r="K1125" s="17">
        <v>205</v>
      </c>
      <c r="L1125" s="9">
        <v>0</v>
      </c>
      <c r="M1125" s="9">
        <v>0</v>
      </c>
      <c r="N1125" s="9">
        <v>0</v>
      </c>
      <c r="O1125" s="8"/>
      <c r="P1125" s="9">
        <v>205</v>
      </c>
      <c r="Q1125" s="15">
        <v>2</v>
      </c>
      <c r="R1125" s="9">
        <v>100</v>
      </c>
      <c r="S1125" s="8" t="s">
        <v>34</v>
      </c>
      <c r="T1125" s="9">
        <v>5</v>
      </c>
      <c r="U1125" s="18" t="s">
        <v>8007</v>
      </c>
      <c r="V1125" s="40">
        <v>45433</v>
      </c>
      <c r="W1125" s="8"/>
    </row>
    <row r="1126" spans="1:24" ht="26.25" thickBot="1">
      <c r="A1126" s="8" t="s">
        <v>104</v>
      </c>
      <c r="B1126" s="13" t="s">
        <v>7272</v>
      </c>
      <c r="C1126" s="8" t="s">
        <v>11591</v>
      </c>
      <c r="D1126" s="8" t="s">
        <v>105</v>
      </c>
      <c r="E1126" s="8"/>
      <c r="F1126" s="8" t="s">
        <v>36</v>
      </c>
      <c r="G1126" s="8"/>
      <c r="H1126" s="9">
        <v>200</v>
      </c>
      <c r="I1126" s="8"/>
      <c r="J1126" s="8" t="s">
        <v>78</v>
      </c>
      <c r="K1126" s="17">
        <v>89.333330000000004</v>
      </c>
      <c r="L1126" s="9">
        <v>0</v>
      </c>
      <c r="M1126" s="9">
        <v>0</v>
      </c>
      <c r="N1126" s="9">
        <v>0</v>
      </c>
      <c r="O1126" s="8"/>
      <c r="P1126" s="9">
        <v>89.333330000000004</v>
      </c>
      <c r="Q1126" s="15">
        <v>1</v>
      </c>
      <c r="R1126" s="9">
        <v>48</v>
      </c>
      <c r="S1126" s="8" t="s">
        <v>34</v>
      </c>
      <c r="T1126" s="9">
        <v>41</v>
      </c>
      <c r="U1126" s="8" t="s">
        <v>12382</v>
      </c>
      <c r="V1126" s="21">
        <v>45433</v>
      </c>
      <c r="W1126" s="8"/>
    </row>
    <row r="1127" spans="1:24" ht="13.5" thickBot="1">
      <c r="A1127" s="8" t="s">
        <v>104</v>
      </c>
      <c r="B1127" s="13" t="s">
        <v>9096</v>
      </c>
      <c r="C1127" s="8" t="s">
        <v>10975</v>
      </c>
      <c r="D1127" s="8"/>
      <c r="E1127" s="8"/>
      <c r="F1127" s="8" t="s">
        <v>36</v>
      </c>
      <c r="G1127" s="8"/>
      <c r="H1127" s="9">
        <v>201</v>
      </c>
      <c r="I1127" s="8"/>
      <c r="J1127" s="8" t="s">
        <v>78</v>
      </c>
      <c r="K1127" s="17">
        <v>2040</v>
      </c>
      <c r="L1127" s="9">
        <v>0</v>
      </c>
      <c r="M1127" s="9">
        <v>0</v>
      </c>
      <c r="N1127" s="9">
        <v>0</v>
      </c>
      <c r="O1127" s="8"/>
      <c r="P1127" s="9">
        <v>2040</v>
      </c>
      <c r="Q1127" s="15">
        <v>17</v>
      </c>
      <c r="R1127" s="9">
        <v>120</v>
      </c>
      <c r="S1127" s="8" t="s">
        <v>34</v>
      </c>
      <c r="T1127" s="9">
        <v>0</v>
      </c>
      <c r="U1127" s="8" t="s">
        <v>534</v>
      </c>
      <c r="V1127" s="21">
        <v>45517</v>
      </c>
      <c r="W1127" s="8"/>
    </row>
    <row r="1128" spans="1:24" ht="51.75" thickBot="1">
      <c r="A1128" s="8" t="s">
        <v>104</v>
      </c>
      <c r="B1128" s="8" t="s">
        <v>1896</v>
      </c>
      <c r="C1128" s="8" t="s">
        <v>10976</v>
      </c>
      <c r="D1128" s="8" t="s">
        <v>1957</v>
      </c>
      <c r="E1128" s="8" t="s">
        <v>1897</v>
      </c>
      <c r="F1128" s="8" t="s">
        <v>1567</v>
      </c>
      <c r="G1128" s="8"/>
      <c r="H1128" s="9">
        <v>203</v>
      </c>
      <c r="I1128" s="8" t="s">
        <v>1894</v>
      </c>
      <c r="J1128" s="8" t="s">
        <v>78</v>
      </c>
      <c r="K1128" s="17">
        <v>244</v>
      </c>
      <c r="L1128" s="9">
        <v>0</v>
      </c>
      <c r="M1128" s="9">
        <v>0</v>
      </c>
      <c r="N1128" s="9">
        <v>0</v>
      </c>
      <c r="O1128" s="8"/>
      <c r="P1128" s="9">
        <v>244</v>
      </c>
      <c r="Q1128" s="15">
        <v>2</v>
      </c>
      <c r="R1128" s="9">
        <v>100</v>
      </c>
      <c r="S1128" s="8" t="s">
        <v>37</v>
      </c>
      <c r="T1128" s="9">
        <v>44</v>
      </c>
      <c r="U1128" s="18" t="s">
        <v>11592</v>
      </c>
      <c r="V1128" s="40">
        <v>45517</v>
      </c>
      <c r="W1128" s="8" t="s">
        <v>10636</v>
      </c>
    </row>
    <row r="1129" spans="1:24" ht="26.25" thickBot="1">
      <c r="A1129" s="8" t="s">
        <v>104</v>
      </c>
      <c r="B1129" s="13" t="s">
        <v>1912</v>
      </c>
      <c r="C1129" s="8" t="s">
        <v>10977</v>
      </c>
      <c r="D1129" s="8"/>
      <c r="E1129" s="8"/>
      <c r="F1129" s="8" t="s">
        <v>212</v>
      </c>
      <c r="G1129" s="8"/>
      <c r="H1129" s="9">
        <v>204</v>
      </c>
      <c r="I1129" s="8" t="s">
        <v>213</v>
      </c>
      <c r="J1129" s="8" t="s">
        <v>214</v>
      </c>
      <c r="K1129" s="17">
        <v>624</v>
      </c>
      <c r="L1129" s="9">
        <v>0</v>
      </c>
      <c r="M1129" s="9">
        <v>0</v>
      </c>
      <c r="N1129" s="9">
        <v>0</v>
      </c>
      <c r="O1129" s="8"/>
      <c r="P1129" s="9">
        <v>624</v>
      </c>
      <c r="Q1129" s="15">
        <v>0</v>
      </c>
      <c r="R1129" s="9">
        <v>720</v>
      </c>
      <c r="S1129" s="8" t="s">
        <v>37</v>
      </c>
      <c r="T1129" s="17">
        <v>624</v>
      </c>
      <c r="U1129" s="8" t="s">
        <v>9097</v>
      </c>
      <c r="V1129" s="21">
        <v>45517</v>
      </c>
      <c r="W1129" s="8"/>
    </row>
    <row r="1130" spans="1:24" ht="26.25" thickBot="1">
      <c r="A1130" s="8" t="s">
        <v>104</v>
      </c>
      <c r="B1130" s="13" t="s">
        <v>1913</v>
      </c>
      <c r="C1130" s="8" t="s">
        <v>11593</v>
      </c>
      <c r="D1130" s="8" t="s">
        <v>1882</v>
      </c>
      <c r="E1130" s="8"/>
      <c r="F1130" s="8" t="s">
        <v>212</v>
      </c>
      <c r="G1130" s="8"/>
      <c r="H1130" s="9">
        <v>205</v>
      </c>
      <c r="I1130" s="8" t="s">
        <v>213</v>
      </c>
      <c r="J1130" s="8" t="s">
        <v>214</v>
      </c>
      <c r="K1130" s="17">
        <v>569</v>
      </c>
      <c r="L1130" s="9">
        <v>0</v>
      </c>
      <c r="M1130" s="9">
        <v>0</v>
      </c>
      <c r="N1130" s="9">
        <v>0</v>
      </c>
      <c r="O1130" s="8"/>
      <c r="P1130" s="9">
        <v>569</v>
      </c>
      <c r="Q1130" s="15">
        <v>0</v>
      </c>
      <c r="R1130" s="9">
        <v>720</v>
      </c>
      <c r="S1130" s="8" t="s">
        <v>37</v>
      </c>
      <c r="T1130" s="28">
        <v>569</v>
      </c>
      <c r="U1130" s="8" t="s">
        <v>12383</v>
      </c>
      <c r="V1130" s="21">
        <v>45517</v>
      </c>
      <c r="W1130" s="8"/>
    </row>
    <row r="1131" spans="1:24" ht="26.25" thickBot="1">
      <c r="A1131" s="8" t="s">
        <v>104</v>
      </c>
      <c r="B1131" s="8" t="s">
        <v>1914</v>
      </c>
      <c r="C1131" s="8" t="s">
        <v>10978</v>
      </c>
      <c r="D1131" s="8"/>
      <c r="E1131" s="8"/>
      <c r="F1131" s="8" t="s">
        <v>212</v>
      </c>
      <c r="G1131" s="8"/>
      <c r="H1131" s="9">
        <v>207</v>
      </c>
      <c r="I1131" s="8" t="s">
        <v>1915</v>
      </c>
      <c r="J1131" s="8" t="s">
        <v>214</v>
      </c>
      <c r="K1131" s="17">
        <v>3828</v>
      </c>
      <c r="L1131" s="9">
        <v>0</v>
      </c>
      <c r="M1131" s="9">
        <v>0</v>
      </c>
      <c r="N1131" s="9">
        <v>0</v>
      </c>
      <c r="O1131" s="8"/>
      <c r="P1131" s="9">
        <v>3828</v>
      </c>
      <c r="Q1131" s="15">
        <v>3</v>
      </c>
      <c r="R1131" s="9">
        <v>960</v>
      </c>
      <c r="S1131" s="8" t="s">
        <v>37</v>
      </c>
      <c r="T1131" s="17">
        <v>948</v>
      </c>
      <c r="U1131" s="18" t="s">
        <v>11904</v>
      </c>
      <c r="V1131" s="40">
        <v>45517</v>
      </c>
      <c r="W1131" s="8"/>
    </row>
    <row r="1132" spans="1:24" ht="26.25" thickBot="1">
      <c r="A1132" s="8" t="s">
        <v>104</v>
      </c>
      <c r="B1132" s="13" t="s">
        <v>1916</v>
      </c>
      <c r="C1132" s="8" t="s">
        <v>10979</v>
      </c>
      <c r="D1132" s="8"/>
      <c r="E1132" s="8"/>
      <c r="F1132" s="8" t="s">
        <v>212</v>
      </c>
      <c r="G1132" s="8"/>
      <c r="H1132" s="9">
        <v>209</v>
      </c>
      <c r="I1132" s="8" t="s">
        <v>1915</v>
      </c>
      <c r="J1132" s="8" t="s">
        <v>214</v>
      </c>
      <c r="K1132" s="17">
        <v>2820</v>
      </c>
      <c r="L1132" s="9">
        <v>0</v>
      </c>
      <c r="M1132" s="9">
        <v>0</v>
      </c>
      <c r="N1132" s="9">
        <v>0</v>
      </c>
      <c r="O1132" s="8"/>
      <c r="P1132" s="9">
        <v>2820</v>
      </c>
      <c r="Q1132" s="15">
        <v>3</v>
      </c>
      <c r="R1132" s="9">
        <v>720</v>
      </c>
      <c r="S1132" s="8" t="s">
        <v>37</v>
      </c>
      <c r="T1132" s="17">
        <v>660</v>
      </c>
      <c r="U1132" s="8" t="s">
        <v>8291</v>
      </c>
      <c r="V1132" s="21">
        <v>45517</v>
      </c>
      <c r="W1132" s="8"/>
    </row>
    <row r="1133" spans="1:24" ht="13.5" thickBot="1">
      <c r="A1133" s="8" t="s">
        <v>104</v>
      </c>
      <c r="B1133" s="8" t="s">
        <v>1917</v>
      </c>
      <c r="C1133" s="8" t="s">
        <v>11594</v>
      </c>
      <c r="D1133" s="8"/>
      <c r="E1133" s="8"/>
      <c r="F1133" s="8" t="s">
        <v>212</v>
      </c>
      <c r="G1133" s="8"/>
      <c r="H1133" s="9">
        <v>210</v>
      </c>
      <c r="I1133" s="8" t="s">
        <v>426</v>
      </c>
      <c r="J1133" s="8" t="s">
        <v>214</v>
      </c>
      <c r="K1133" s="17">
        <v>894</v>
      </c>
      <c r="L1133" s="9">
        <v>0</v>
      </c>
      <c r="M1133" s="9">
        <v>0</v>
      </c>
      <c r="N1133" s="9">
        <v>0</v>
      </c>
      <c r="O1133" s="8"/>
      <c r="P1133" s="9">
        <v>894</v>
      </c>
      <c r="Q1133" s="15">
        <v>1</v>
      </c>
      <c r="R1133" s="9">
        <v>480</v>
      </c>
      <c r="S1133" s="8" t="s">
        <v>37</v>
      </c>
      <c r="T1133" s="29">
        <v>414</v>
      </c>
      <c r="U1133" s="8" t="s">
        <v>12384</v>
      </c>
      <c r="V1133" s="21">
        <v>45517</v>
      </c>
      <c r="W1133" s="40"/>
      <c r="X1133">
        <v>45346</v>
      </c>
    </row>
    <row r="1134" spans="1:24" ht="13.5" thickBot="1">
      <c r="A1134" s="8" t="s">
        <v>104</v>
      </c>
      <c r="B1134" s="13" t="s">
        <v>1918</v>
      </c>
      <c r="C1134" s="8" t="s">
        <v>10980</v>
      </c>
      <c r="D1134" s="8"/>
      <c r="E1134" s="8"/>
      <c r="F1134" s="8" t="s">
        <v>212</v>
      </c>
      <c r="G1134" s="8"/>
      <c r="H1134" s="20">
        <v>211</v>
      </c>
      <c r="I1134" s="8" t="s">
        <v>426</v>
      </c>
      <c r="J1134" s="8" t="s">
        <v>214</v>
      </c>
      <c r="K1134" s="34">
        <v>1668</v>
      </c>
      <c r="L1134" s="9">
        <v>0</v>
      </c>
      <c r="M1134" s="9">
        <v>0</v>
      </c>
      <c r="N1134" s="9">
        <v>0</v>
      </c>
      <c r="O1134" s="8"/>
      <c r="P1134" s="35">
        <v>1668</v>
      </c>
      <c r="Q1134" s="15">
        <v>3</v>
      </c>
      <c r="R1134" s="9">
        <v>480</v>
      </c>
      <c r="S1134" s="8" t="s">
        <v>37</v>
      </c>
      <c r="T1134" s="9">
        <v>228</v>
      </c>
      <c r="U1134" s="18" t="s">
        <v>12385</v>
      </c>
      <c r="V1134" s="40">
        <v>45517</v>
      </c>
      <c r="W1134" s="21"/>
    </row>
    <row r="1135" spans="1:24" ht="13.5" thickBot="1">
      <c r="A1135" s="8" t="s">
        <v>104</v>
      </c>
      <c r="B1135" s="13" t="s">
        <v>1919</v>
      </c>
      <c r="C1135" s="8" t="s">
        <v>10981</v>
      </c>
      <c r="D1135" s="8"/>
      <c r="E1135" s="8"/>
      <c r="F1135" s="8" t="s">
        <v>212</v>
      </c>
      <c r="G1135" s="8"/>
      <c r="H1135" s="9">
        <v>212</v>
      </c>
      <c r="I1135" s="8" t="s">
        <v>426</v>
      </c>
      <c r="J1135" s="8" t="s">
        <v>214</v>
      </c>
      <c r="K1135" s="17">
        <v>1470</v>
      </c>
      <c r="L1135" s="9">
        <v>0</v>
      </c>
      <c r="M1135" s="9">
        <v>0</v>
      </c>
      <c r="N1135" s="9">
        <v>0</v>
      </c>
      <c r="O1135" s="8"/>
      <c r="P1135" s="9">
        <v>1470</v>
      </c>
      <c r="Q1135" s="15">
        <v>3</v>
      </c>
      <c r="R1135" s="9">
        <v>480</v>
      </c>
      <c r="S1135" s="8" t="s">
        <v>37</v>
      </c>
      <c r="T1135" s="9">
        <v>30</v>
      </c>
      <c r="U1135" s="8" t="s">
        <v>9098</v>
      </c>
      <c r="V1135" s="21">
        <v>45517</v>
      </c>
      <c r="W1135" s="40"/>
    </row>
    <row r="1136" spans="1:24" ht="13.5" thickBot="1">
      <c r="A1136" s="8" t="s">
        <v>104</v>
      </c>
      <c r="B1136" s="13" t="s">
        <v>1920</v>
      </c>
      <c r="C1136" s="8" t="s">
        <v>9239</v>
      </c>
      <c r="D1136" s="8"/>
      <c r="E1136" s="8"/>
      <c r="F1136" s="8" t="s">
        <v>212</v>
      </c>
      <c r="G1136" s="9"/>
      <c r="H1136" s="20">
        <v>213</v>
      </c>
      <c r="I1136" s="8" t="s">
        <v>426</v>
      </c>
      <c r="J1136" s="8" t="s">
        <v>214</v>
      </c>
      <c r="K1136" s="17">
        <v>1482</v>
      </c>
      <c r="L1136" s="9">
        <v>0</v>
      </c>
      <c r="M1136" s="9">
        <v>0</v>
      </c>
      <c r="N1136" s="9">
        <v>0</v>
      </c>
      <c r="O1136" s="8"/>
      <c r="P1136" s="9">
        <v>1482</v>
      </c>
      <c r="Q1136" s="15">
        <v>3</v>
      </c>
      <c r="R1136" s="9">
        <v>480</v>
      </c>
      <c r="S1136" s="8" t="s">
        <v>37</v>
      </c>
      <c r="T1136" s="9">
        <v>42</v>
      </c>
      <c r="U1136" s="18" t="s">
        <v>8814</v>
      </c>
      <c r="V1136" s="40">
        <v>45517</v>
      </c>
      <c r="W1136" s="21"/>
    </row>
    <row r="1137" spans="1:24" ht="13.5" thickBot="1">
      <c r="A1137" s="8" t="s">
        <v>104</v>
      </c>
      <c r="B1137" s="13" t="s">
        <v>1921</v>
      </c>
      <c r="C1137" s="8" t="s">
        <v>11595</v>
      </c>
      <c r="D1137" s="8"/>
      <c r="E1137" s="8"/>
      <c r="F1137" s="8" t="s">
        <v>212</v>
      </c>
      <c r="G1137" s="8"/>
      <c r="H1137" s="9">
        <v>214</v>
      </c>
      <c r="I1137" s="8" t="s">
        <v>426</v>
      </c>
      <c r="J1137" s="8" t="s">
        <v>214</v>
      </c>
      <c r="K1137" s="17">
        <v>1884</v>
      </c>
      <c r="L1137" s="9">
        <v>0</v>
      </c>
      <c r="M1137" s="9">
        <v>0</v>
      </c>
      <c r="N1137" s="9">
        <v>0</v>
      </c>
      <c r="O1137" s="8"/>
      <c r="P1137" s="9">
        <v>1884</v>
      </c>
      <c r="Q1137" s="15">
        <v>3</v>
      </c>
      <c r="R1137" s="9">
        <v>480</v>
      </c>
      <c r="S1137" s="8" t="s">
        <v>37</v>
      </c>
      <c r="T1137" s="28">
        <v>444</v>
      </c>
      <c r="U1137" s="8" t="s">
        <v>6980</v>
      </c>
      <c r="V1137" s="21">
        <v>45520</v>
      </c>
      <c r="W1137" s="8"/>
    </row>
    <row r="1138" spans="1:24" ht="26.25" thickBot="1">
      <c r="A1138" s="8" t="s">
        <v>104</v>
      </c>
      <c r="B1138" s="13" t="s">
        <v>1922</v>
      </c>
      <c r="C1138" s="8" t="s">
        <v>11596</v>
      </c>
      <c r="D1138" s="8"/>
      <c r="E1138" s="8"/>
      <c r="F1138" s="8" t="s">
        <v>212</v>
      </c>
      <c r="G1138" s="8"/>
      <c r="H1138" s="9">
        <v>215</v>
      </c>
      <c r="I1138" s="8" t="s">
        <v>213</v>
      </c>
      <c r="J1138" s="8" t="s">
        <v>214</v>
      </c>
      <c r="K1138" s="17">
        <v>684</v>
      </c>
      <c r="L1138" s="9">
        <v>0</v>
      </c>
      <c r="M1138" s="9">
        <v>0</v>
      </c>
      <c r="N1138" s="9">
        <v>0</v>
      </c>
      <c r="O1138" s="8"/>
      <c r="P1138" s="9">
        <v>684</v>
      </c>
      <c r="Q1138" s="15">
        <v>0</v>
      </c>
      <c r="R1138" s="9">
        <v>720</v>
      </c>
      <c r="S1138" s="8" t="s">
        <v>37</v>
      </c>
      <c r="T1138" s="17">
        <v>684</v>
      </c>
      <c r="U1138" s="8" t="s">
        <v>9240</v>
      </c>
      <c r="V1138" s="21">
        <v>45520</v>
      </c>
      <c r="W1138" s="8"/>
      <c r="X1138" t="e">
        <v>#N/A</v>
      </c>
    </row>
    <row r="1139" spans="1:24" ht="51.75" thickBot="1">
      <c r="A1139" s="8" t="s">
        <v>104</v>
      </c>
      <c r="B1139" s="8" t="s">
        <v>1923</v>
      </c>
      <c r="C1139" s="8" t="s">
        <v>11597</v>
      </c>
      <c r="D1139" s="8"/>
      <c r="E1139" s="8"/>
      <c r="F1139" s="8" t="s">
        <v>212</v>
      </c>
      <c r="G1139" s="8" t="s">
        <v>1924</v>
      </c>
      <c r="H1139" s="9">
        <v>216</v>
      </c>
      <c r="I1139" s="8" t="s">
        <v>213</v>
      </c>
      <c r="J1139" s="8" t="s">
        <v>214</v>
      </c>
      <c r="K1139" s="17">
        <v>6850</v>
      </c>
      <c r="L1139" s="9">
        <v>0</v>
      </c>
      <c r="M1139" s="9">
        <v>0</v>
      </c>
      <c r="N1139" s="9">
        <v>0</v>
      </c>
      <c r="O1139" s="8"/>
      <c r="P1139" s="9">
        <v>6850</v>
      </c>
      <c r="Q1139" s="15">
        <v>5</v>
      </c>
      <c r="R1139" s="9">
        <v>1200</v>
      </c>
      <c r="S1139" s="8" t="s">
        <v>37</v>
      </c>
      <c r="T1139" s="9">
        <v>850</v>
      </c>
      <c r="U1139" s="8" t="s">
        <v>12386</v>
      </c>
      <c r="V1139" s="21">
        <v>45372</v>
      </c>
      <c r="W1139" s="8" t="s">
        <v>10636</v>
      </c>
    </row>
    <row r="1140" spans="1:24" ht="26.25" thickBot="1">
      <c r="A1140" s="8" t="s">
        <v>104</v>
      </c>
      <c r="B1140" s="8" t="s">
        <v>1925</v>
      </c>
      <c r="C1140" s="8" t="s">
        <v>11598</v>
      </c>
      <c r="D1140" s="8"/>
      <c r="E1140" s="8"/>
      <c r="F1140" s="8" t="s">
        <v>212</v>
      </c>
      <c r="G1140" s="8"/>
      <c r="H1140" s="9">
        <v>217</v>
      </c>
      <c r="I1140" s="8" t="s">
        <v>213</v>
      </c>
      <c r="J1140" s="8" t="s">
        <v>214</v>
      </c>
      <c r="K1140" s="17">
        <v>2010</v>
      </c>
      <c r="L1140" s="9">
        <v>0</v>
      </c>
      <c r="M1140" s="9">
        <v>0</v>
      </c>
      <c r="N1140" s="9">
        <v>0</v>
      </c>
      <c r="O1140" s="8"/>
      <c r="P1140" s="9">
        <v>2010</v>
      </c>
      <c r="Q1140" s="15">
        <v>4</v>
      </c>
      <c r="R1140" s="9">
        <v>480</v>
      </c>
      <c r="S1140" s="8" t="s">
        <v>37</v>
      </c>
      <c r="T1140" s="29">
        <v>90</v>
      </c>
      <c r="U1140" s="18" t="s">
        <v>3118</v>
      </c>
      <c r="V1140" s="40">
        <v>45520</v>
      </c>
      <c r="W1140" s="40"/>
    </row>
    <row r="1141" spans="1:24" ht="13.5" thickBot="1">
      <c r="A1141" s="8" t="s">
        <v>104</v>
      </c>
      <c r="B1141" s="8" t="s">
        <v>1926</v>
      </c>
      <c r="C1141" s="44" t="s">
        <v>11599</v>
      </c>
      <c r="D1141" s="42"/>
      <c r="E1141" s="8"/>
      <c r="F1141" s="8" t="s">
        <v>212</v>
      </c>
      <c r="G1141" s="8"/>
      <c r="H1141" s="9">
        <v>218</v>
      </c>
      <c r="I1141" s="8" t="s">
        <v>215</v>
      </c>
      <c r="J1141" s="8" t="s">
        <v>214</v>
      </c>
      <c r="K1141" s="17">
        <v>39782</v>
      </c>
      <c r="L1141" s="9">
        <v>0</v>
      </c>
      <c r="M1141" s="9">
        <v>0</v>
      </c>
      <c r="N1141" s="9">
        <v>0</v>
      </c>
      <c r="O1141" s="8"/>
      <c r="P1141" s="9">
        <v>39782</v>
      </c>
      <c r="Q1141" s="15">
        <v>13</v>
      </c>
      <c r="R1141" s="9">
        <v>2880</v>
      </c>
      <c r="S1141" s="8" t="s">
        <v>37</v>
      </c>
      <c r="T1141" s="9">
        <v>2342</v>
      </c>
      <c r="U1141" s="18" t="s">
        <v>11600</v>
      </c>
      <c r="V1141" s="40">
        <v>45520</v>
      </c>
      <c r="W1141" s="8"/>
    </row>
    <row r="1142" spans="1:24" ht="26.25" thickBot="1">
      <c r="A1142" s="8" t="s">
        <v>104</v>
      </c>
      <c r="B1142" s="8" t="s">
        <v>1927</v>
      </c>
      <c r="C1142" s="8" t="s">
        <v>11601</v>
      </c>
      <c r="D1142" s="8"/>
      <c r="E1142" s="8"/>
      <c r="F1142" s="8" t="s">
        <v>212</v>
      </c>
      <c r="G1142" s="8"/>
      <c r="H1142" s="9">
        <v>223</v>
      </c>
      <c r="I1142" s="8" t="s">
        <v>213</v>
      </c>
      <c r="J1142" s="8" t="s">
        <v>214</v>
      </c>
      <c r="K1142" s="17">
        <v>14424</v>
      </c>
      <c r="L1142" s="9">
        <v>0</v>
      </c>
      <c r="M1142" s="9">
        <v>0</v>
      </c>
      <c r="N1142" s="9">
        <v>0</v>
      </c>
      <c r="O1142" s="8"/>
      <c r="P1142" s="9">
        <v>14424</v>
      </c>
      <c r="Q1142" s="15">
        <v>15</v>
      </c>
      <c r="R1142" s="9">
        <v>960</v>
      </c>
      <c r="S1142" s="8" t="s">
        <v>37</v>
      </c>
      <c r="T1142" s="9">
        <v>24</v>
      </c>
      <c r="U1142" s="18" t="s">
        <v>12387</v>
      </c>
      <c r="V1142" s="40">
        <v>45520</v>
      </c>
      <c r="W1142" s="8"/>
    </row>
    <row r="1143" spans="1:24" ht="26.25" thickBot="1">
      <c r="A1143" s="8" t="s">
        <v>104</v>
      </c>
      <c r="B1143" s="8" t="s">
        <v>1928</v>
      </c>
      <c r="C1143" s="8" t="s">
        <v>11602</v>
      </c>
      <c r="D1143" s="8"/>
      <c r="E1143" s="8"/>
      <c r="F1143" s="8" t="s">
        <v>212</v>
      </c>
      <c r="G1143" s="8"/>
      <c r="H1143" s="9">
        <v>224</v>
      </c>
      <c r="I1143" s="8" t="s">
        <v>213</v>
      </c>
      <c r="J1143" s="8" t="s">
        <v>214</v>
      </c>
      <c r="K1143" s="17">
        <v>37080</v>
      </c>
      <c r="L1143" s="9">
        <v>0</v>
      </c>
      <c r="M1143" s="9">
        <v>0</v>
      </c>
      <c r="N1143" s="9">
        <v>0</v>
      </c>
      <c r="O1143" s="8"/>
      <c r="P1143" s="9">
        <v>37080</v>
      </c>
      <c r="Q1143" s="15">
        <v>38</v>
      </c>
      <c r="R1143" s="9">
        <v>960</v>
      </c>
      <c r="S1143" s="8" t="s">
        <v>37</v>
      </c>
      <c r="T1143" s="9">
        <v>600</v>
      </c>
      <c r="U1143" s="18" t="s">
        <v>12388</v>
      </c>
      <c r="V1143" s="40">
        <v>45520</v>
      </c>
      <c r="W1143" s="8"/>
    </row>
    <row r="1144" spans="1:24" ht="26.25" thickBot="1">
      <c r="A1144" s="8" t="s">
        <v>104</v>
      </c>
      <c r="B1144" s="8" t="s">
        <v>1929</v>
      </c>
      <c r="C1144" s="8" t="s">
        <v>11603</v>
      </c>
      <c r="D1144" s="8"/>
      <c r="E1144" s="8"/>
      <c r="F1144" s="8" t="s">
        <v>212</v>
      </c>
      <c r="G1144" s="8"/>
      <c r="H1144" s="9">
        <v>225</v>
      </c>
      <c r="I1144" s="8" t="s">
        <v>213</v>
      </c>
      <c r="J1144" s="8" t="s">
        <v>214</v>
      </c>
      <c r="K1144" s="17">
        <v>18972</v>
      </c>
      <c r="L1144" s="9">
        <v>0</v>
      </c>
      <c r="M1144" s="9">
        <v>0</v>
      </c>
      <c r="N1144" s="9">
        <v>0</v>
      </c>
      <c r="O1144" s="8"/>
      <c r="P1144" s="9">
        <v>18972</v>
      </c>
      <c r="Q1144" s="15">
        <v>19</v>
      </c>
      <c r="R1144" s="9">
        <v>960</v>
      </c>
      <c r="S1144" s="8" t="s">
        <v>37</v>
      </c>
      <c r="T1144" s="17">
        <v>732</v>
      </c>
      <c r="U1144" s="18" t="s">
        <v>10877</v>
      </c>
      <c r="V1144" s="40">
        <v>45520</v>
      </c>
      <c r="W1144" s="8"/>
    </row>
    <row r="1145" spans="1:24" ht="26.25" thickBot="1">
      <c r="A1145" s="8" t="s">
        <v>104</v>
      </c>
      <c r="B1145" s="8" t="s">
        <v>1930</v>
      </c>
      <c r="C1145" s="8" t="s">
        <v>11604</v>
      </c>
      <c r="D1145" s="8"/>
      <c r="E1145" s="8"/>
      <c r="F1145" s="8" t="s">
        <v>212</v>
      </c>
      <c r="G1145" s="8"/>
      <c r="H1145" s="9">
        <v>226</v>
      </c>
      <c r="I1145" s="8" t="s">
        <v>213</v>
      </c>
      <c r="J1145" s="8" t="s">
        <v>214</v>
      </c>
      <c r="K1145" s="17">
        <v>28272</v>
      </c>
      <c r="L1145" s="9">
        <v>0</v>
      </c>
      <c r="M1145" s="9">
        <v>0</v>
      </c>
      <c r="N1145" s="9">
        <v>0</v>
      </c>
      <c r="O1145" s="8"/>
      <c r="P1145" s="9">
        <v>28272</v>
      </c>
      <c r="Q1145" s="15">
        <v>29</v>
      </c>
      <c r="R1145" s="9">
        <v>960</v>
      </c>
      <c r="S1145" s="8" t="s">
        <v>37</v>
      </c>
      <c r="T1145" s="9">
        <v>432</v>
      </c>
      <c r="U1145" s="18" t="s">
        <v>8718</v>
      </c>
      <c r="V1145" s="40">
        <v>45520</v>
      </c>
      <c r="W1145" s="8"/>
    </row>
    <row r="1146" spans="1:24" ht="26.25" thickBot="1">
      <c r="A1146" s="8" t="s">
        <v>104</v>
      </c>
      <c r="B1146" s="8" t="s">
        <v>1932</v>
      </c>
      <c r="C1146" s="8" t="s">
        <v>11605</v>
      </c>
      <c r="D1146" s="8"/>
      <c r="E1146" s="8"/>
      <c r="F1146" s="8" t="s">
        <v>212</v>
      </c>
      <c r="G1146" s="8"/>
      <c r="H1146" s="9">
        <v>227</v>
      </c>
      <c r="I1146" s="8" t="s">
        <v>213</v>
      </c>
      <c r="J1146" s="8" t="s">
        <v>214</v>
      </c>
      <c r="K1146" s="17">
        <v>7013.0039999999999</v>
      </c>
      <c r="L1146" s="9">
        <v>0</v>
      </c>
      <c r="M1146" s="9">
        <v>0</v>
      </c>
      <c r="N1146" s="9">
        <v>0</v>
      </c>
      <c r="O1146" s="8"/>
      <c r="P1146" s="9">
        <v>7013.0039999999999</v>
      </c>
      <c r="Q1146" s="15">
        <v>5</v>
      </c>
      <c r="R1146" s="9">
        <v>1248</v>
      </c>
      <c r="S1146" s="8" t="s">
        <v>37</v>
      </c>
      <c r="T1146" s="9">
        <v>773</v>
      </c>
      <c r="U1146" s="18" t="s">
        <v>12389</v>
      </c>
      <c r="V1146" s="40">
        <v>45520</v>
      </c>
      <c r="W1146" s="8"/>
    </row>
    <row r="1147" spans="1:24" ht="26.25" thickBot="1">
      <c r="A1147" s="8" t="s">
        <v>104</v>
      </c>
      <c r="B1147" s="8" t="s">
        <v>1933</v>
      </c>
      <c r="C1147" s="8" t="s">
        <v>11606</v>
      </c>
      <c r="D1147" s="8"/>
      <c r="E1147" s="8"/>
      <c r="F1147" s="8" t="s">
        <v>212</v>
      </c>
      <c r="G1147" s="8"/>
      <c r="H1147" s="9">
        <v>228</v>
      </c>
      <c r="I1147" s="8" t="s">
        <v>213</v>
      </c>
      <c r="J1147" s="8" t="s">
        <v>214</v>
      </c>
      <c r="K1147" s="17">
        <v>276</v>
      </c>
      <c r="L1147" s="9">
        <v>0</v>
      </c>
      <c r="M1147" s="9">
        <v>0</v>
      </c>
      <c r="N1147" s="9">
        <v>0</v>
      </c>
      <c r="O1147" s="8"/>
      <c r="P1147" s="9">
        <v>276</v>
      </c>
      <c r="Q1147" s="15">
        <v>0</v>
      </c>
      <c r="R1147" s="9">
        <v>288</v>
      </c>
      <c r="S1147" s="8" t="s">
        <v>37</v>
      </c>
      <c r="T1147" s="9">
        <v>276</v>
      </c>
      <c r="U1147" s="18" t="s">
        <v>3878</v>
      </c>
      <c r="V1147" s="40">
        <v>45520</v>
      </c>
      <c r="W1147" s="8"/>
    </row>
    <row r="1148" spans="1:24" ht="13.5" thickBot="1">
      <c r="A1148" s="8" t="s">
        <v>104</v>
      </c>
      <c r="B1148" s="8" t="s">
        <v>1934</v>
      </c>
      <c r="C1148" s="8" t="s">
        <v>11607</v>
      </c>
      <c r="D1148" s="8"/>
      <c r="E1148" s="8"/>
      <c r="F1148" s="8" t="s">
        <v>212</v>
      </c>
      <c r="G1148" s="8">
        <v>1820</v>
      </c>
      <c r="H1148" s="9">
        <v>229</v>
      </c>
      <c r="I1148" s="8" t="s">
        <v>426</v>
      </c>
      <c r="J1148" s="8" t="s">
        <v>214</v>
      </c>
      <c r="K1148" s="17">
        <v>115</v>
      </c>
      <c r="L1148" s="9">
        <v>0</v>
      </c>
      <c r="M1148" s="9">
        <v>0</v>
      </c>
      <c r="N1148" s="9">
        <v>0</v>
      </c>
      <c r="O1148" s="8"/>
      <c r="P1148" s="9">
        <v>115</v>
      </c>
      <c r="Q1148" s="15">
        <v>2</v>
      </c>
      <c r="R1148" s="9">
        <v>40</v>
      </c>
      <c r="S1148" s="8" t="s">
        <v>34</v>
      </c>
      <c r="T1148" s="9">
        <v>35</v>
      </c>
      <c r="U1148" s="18" t="s">
        <v>11905</v>
      </c>
      <c r="V1148" s="40">
        <v>45371</v>
      </c>
      <c r="W1148" s="8"/>
    </row>
    <row r="1149" spans="1:24" ht="26.25" thickBot="1">
      <c r="A1149" s="8" t="s">
        <v>104</v>
      </c>
      <c r="B1149" s="8" t="s">
        <v>1935</v>
      </c>
      <c r="C1149" s="8" t="s">
        <v>11608</v>
      </c>
      <c r="D1149" s="8"/>
      <c r="E1149" s="8"/>
      <c r="F1149" s="8" t="s">
        <v>212</v>
      </c>
      <c r="G1149" s="8"/>
      <c r="H1149" s="9">
        <v>230</v>
      </c>
      <c r="I1149" s="8" t="s">
        <v>213</v>
      </c>
      <c r="J1149" s="8" t="s">
        <v>214</v>
      </c>
      <c r="K1149" s="17">
        <v>132</v>
      </c>
      <c r="L1149" s="9">
        <v>0</v>
      </c>
      <c r="M1149" s="9">
        <v>0</v>
      </c>
      <c r="N1149" s="9">
        <v>0</v>
      </c>
      <c r="O1149" s="8"/>
      <c r="P1149" s="9">
        <v>132</v>
      </c>
      <c r="Q1149" s="15">
        <v>0</v>
      </c>
      <c r="R1149" s="9">
        <v>144</v>
      </c>
      <c r="S1149" s="8" t="s">
        <v>37</v>
      </c>
      <c r="T1149" s="9">
        <v>132</v>
      </c>
      <c r="U1149" s="18" t="s">
        <v>1936</v>
      </c>
      <c r="V1149" s="40">
        <v>45520</v>
      </c>
      <c r="W1149" s="8"/>
    </row>
    <row r="1150" spans="1:24" ht="26.25" thickBot="1">
      <c r="A1150" s="8" t="s">
        <v>104</v>
      </c>
      <c r="B1150" s="8" t="s">
        <v>1937</v>
      </c>
      <c r="C1150" s="8" t="s">
        <v>11609</v>
      </c>
      <c r="D1150" s="8"/>
      <c r="E1150" s="8"/>
      <c r="F1150" s="8" t="s">
        <v>212</v>
      </c>
      <c r="G1150" s="8"/>
      <c r="H1150" s="9">
        <v>231</v>
      </c>
      <c r="I1150" s="8" t="s">
        <v>213</v>
      </c>
      <c r="J1150" s="8" t="s">
        <v>214</v>
      </c>
      <c r="K1150" s="17">
        <v>6756</v>
      </c>
      <c r="L1150" s="9">
        <v>0</v>
      </c>
      <c r="M1150" s="9">
        <v>0</v>
      </c>
      <c r="N1150" s="9">
        <v>0</v>
      </c>
      <c r="O1150" s="8"/>
      <c r="P1150" s="9">
        <v>6756</v>
      </c>
      <c r="Q1150" s="15">
        <v>4</v>
      </c>
      <c r="R1150" s="9">
        <v>1440</v>
      </c>
      <c r="S1150" s="8" t="s">
        <v>37</v>
      </c>
      <c r="T1150" s="9">
        <v>996</v>
      </c>
      <c r="U1150" s="18" t="s">
        <v>8436</v>
      </c>
      <c r="V1150" s="40">
        <v>45520</v>
      </c>
      <c r="W1150" s="8"/>
    </row>
    <row r="1151" spans="1:24" ht="13.5" thickBot="1">
      <c r="A1151" s="8" t="s">
        <v>104</v>
      </c>
      <c r="B1151" s="8" t="s">
        <v>1938</v>
      </c>
      <c r="C1151" s="8" t="s">
        <v>11610</v>
      </c>
      <c r="D1151" s="8"/>
      <c r="E1151" s="8"/>
      <c r="F1151" s="8" t="s">
        <v>212</v>
      </c>
      <c r="G1151" s="8"/>
      <c r="H1151" s="9">
        <v>232</v>
      </c>
      <c r="I1151" s="8" t="s">
        <v>426</v>
      </c>
      <c r="J1151" s="8" t="s">
        <v>214</v>
      </c>
      <c r="K1151" s="17">
        <v>1386</v>
      </c>
      <c r="L1151" s="9">
        <v>0</v>
      </c>
      <c r="M1151" s="9">
        <v>0</v>
      </c>
      <c r="N1151" s="9">
        <v>0</v>
      </c>
      <c r="O1151" s="8"/>
      <c r="P1151" s="9">
        <v>1386</v>
      </c>
      <c r="Q1151" s="15">
        <v>2</v>
      </c>
      <c r="R1151" s="9">
        <v>480</v>
      </c>
      <c r="S1151" s="8" t="s">
        <v>37</v>
      </c>
      <c r="T1151" s="9">
        <v>426</v>
      </c>
      <c r="U1151" s="18" t="s">
        <v>7923</v>
      </c>
      <c r="V1151" s="40">
        <v>45520</v>
      </c>
      <c r="W1151" s="8"/>
    </row>
    <row r="1152" spans="1:24" ht="26.25" thickBot="1">
      <c r="A1152" s="8" t="s">
        <v>104</v>
      </c>
      <c r="B1152" s="8" t="s">
        <v>1939</v>
      </c>
      <c r="C1152" s="8" t="s">
        <v>11611</v>
      </c>
      <c r="D1152" s="8"/>
      <c r="E1152" s="8"/>
      <c r="F1152" s="8" t="s">
        <v>212</v>
      </c>
      <c r="G1152" s="8"/>
      <c r="H1152" s="9">
        <v>233</v>
      </c>
      <c r="I1152" s="8" t="s">
        <v>213</v>
      </c>
      <c r="J1152" s="8" t="s">
        <v>214</v>
      </c>
      <c r="K1152" s="17">
        <v>1680</v>
      </c>
      <c r="L1152" s="9">
        <v>0</v>
      </c>
      <c r="M1152" s="9">
        <v>0</v>
      </c>
      <c r="N1152" s="9">
        <v>0</v>
      </c>
      <c r="O1152" s="8"/>
      <c r="P1152" s="9">
        <v>1680</v>
      </c>
      <c r="Q1152" s="15">
        <v>1</v>
      </c>
      <c r="R1152" s="9">
        <v>864</v>
      </c>
      <c r="S1152" s="8" t="s">
        <v>37</v>
      </c>
      <c r="T1152" s="9">
        <v>816</v>
      </c>
      <c r="U1152" s="18" t="s">
        <v>8292</v>
      </c>
      <c r="V1152" s="40">
        <v>45520</v>
      </c>
      <c r="W1152" s="8"/>
    </row>
    <row r="1153" spans="1:23" ht="51.75" thickBot="1">
      <c r="A1153" s="8" t="s">
        <v>104</v>
      </c>
      <c r="B1153" s="8" t="s">
        <v>1940</v>
      </c>
      <c r="C1153" s="8" t="s">
        <v>12390</v>
      </c>
      <c r="D1153" s="8" t="s">
        <v>1957</v>
      </c>
      <c r="E1153" s="8" t="s">
        <v>132</v>
      </c>
      <c r="F1153" s="8" t="s">
        <v>212</v>
      </c>
      <c r="G1153" s="8" t="s">
        <v>1941</v>
      </c>
      <c r="H1153" s="9">
        <v>234</v>
      </c>
      <c r="I1153" s="8" t="s">
        <v>227</v>
      </c>
      <c r="J1153" s="8" t="s">
        <v>214</v>
      </c>
      <c r="K1153" s="17">
        <v>17.75</v>
      </c>
      <c r="L1153" s="9">
        <v>0</v>
      </c>
      <c r="M1153" s="9">
        <v>0</v>
      </c>
      <c r="N1153" s="9">
        <v>0</v>
      </c>
      <c r="O1153" s="8"/>
      <c r="P1153" s="9">
        <v>17.75</v>
      </c>
      <c r="Q1153" s="15">
        <v>1</v>
      </c>
      <c r="R1153" s="9">
        <v>12</v>
      </c>
      <c r="S1153" s="8" t="s">
        <v>34</v>
      </c>
      <c r="T1153" s="9">
        <v>6</v>
      </c>
      <c r="U1153" s="18" t="s">
        <v>12391</v>
      </c>
      <c r="V1153" s="40">
        <v>45363</v>
      </c>
      <c r="W1153" s="8" t="s">
        <v>10636</v>
      </c>
    </row>
    <row r="1154" spans="1:23" ht="51.75" thickBot="1">
      <c r="A1154" s="8" t="s">
        <v>104</v>
      </c>
      <c r="B1154" s="13" t="s">
        <v>1942</v>
      </c>
      <c r="C1154" s="8" t="s">
        <v>11612</v>
      </c>
      <c r="D1154" s="8"/>
      <c r="E1154" s="8"/>
      <c r="F1154" s="8" t="s">
        <v>212</v>
      </c>
      <c r="G1154" s="8" t="s">
        <v>1943</v>
      </c>
      <c r="H1154" s="9">
        <v>236</v>
      </c>
      <c r="I1154" s="8" t="s">
        <v>420</v>
      </c>
      <c r="J1154" s="8" t="s">
        <v>214</v>
      </c>
      <c r="K1154" s="17">
        <v>720</v>
      </c>
      <c r="L1154" s="9">
        <v>0</v>
      </c>
      <c r="M1154" s="9">
        <v>0</v>
      </c>
      <c r="N1154" s="9">
        <v>0</v>
      </c>
      <c r="O1154" s="8"/>
      <c r="P1154" s="9">
        <v>720</v>
      </c>
      <c r="Q1154" s="15">
        <v>0</v>
      </c>
      <c r="R1154" s="9">
        <v>1600</v>
      </c>
      <c r="S1154" s="8" t="s">
        <v>37</v>
      </c>
      <c r="T1154" s="9">
        <v>720</v>
      </c>
      <c r="U1154" s="8" t="s">
        <v>12392</v>
      </c>
      <c r="V1154" s="21">
        <v>45364</v>
      </c>
      <c r="W1154" s="8" t="s">
        <v>10636</v>
      </c>
    </row>
    <row r="1155" spans="1:23" ht="13.5" thickBot="1">
      <c r="A1155" s="8" t="s">
        <v>104</v>
      </c>
      <c r="B1155" s="8" t="s">
        <v>1944</v>
      </c>
      <c r="C1155" s="8" t="s">
        <v>11613</v>
      </c>
      <c r="D1155" s="8"/>
      <c r="E1155" s="8"/>
      <c r="F1155" s="8" t="s">
        <v>212</v>
      </c>
      <c r="G1155" s="9"/>
      <c r="H1155" s="9">
        <v>237</v>
      </c>
      <c r="I1155" s="8" t="s">
        <v>426</v>
      </c>
      <c r="J1155" s="8" t="s">
        <v>214</v>
      </c>
      <c r="K1155" s="17">
        <v>1398</v>
      </c>
      <c r="L1155" s="9">
        <v>0</v>
      </c>
      <c r="M1155" s="9">
        <v>0</v>
      </c>
      <c r="N1155" s="9">
        <v>0</v>
      </c>
      <c r="O1155" s="8"/>
      <c r="P1155" s="9">
        <v>1398</v>
      </c>
      <c r="Q1155" s="15">
        <v>2</v>
      </c>
      <c r="R1155" s="9">
        <v>480</v>
      </c>
      <c r="S1155" s="8" t="s">
        <v>37</v>
      </c>
      <c r="T1155" s="28">
        <v>438</v>
      </c>
      <c r="U1155" s="8" t="s">
        <v>12393</v>
      </c>
      <c r="V1155" s="21">
        <v>45520</v>
      </c>
      <c r="W1155" s="8"/>
    </row>
    <row r="1156" spans="1:23" ht="51.75" thickBot="1">
      <c r="A1156" s="8" t="s">
        <v>104</v>
      </c>
      <c r="B1156" s="8" t="s">
        <v>1945</v>
      </c>
      <c r="C1156" s="8" t="s">
        <v>12394</v>
      </c>
      <c r="D1156" s="8" t="s">
        <v>1882</v>
      </c>
      <c r="E1156" s="8"/>
      <c r="F1156" s="8" t="s">
        <v>212</v>
      </c>
      <c r="G1156" s="8" t="s">
        <v>1946</v>
      </c>
      <c r="H1156" s="9">
        <v>238</v>
      </c>
      <c r="I1156" s="8" t="s">
        <v>420</v>
      </c>
      <c r="J1156" s="8" t="s">
        <v>214</v>
      </c>
      <c r="K1156" s="17">
        <v>-50</v>
      </c>
      <c r="L1156" s="9">
        <v>0</v>
      </c>
      <c r="M1156" s="9">
        <v>0</v>
      </c>
      <c r="N1156" s="9">
        <v>0</v>
      </c>
      <c r="O1156" s="8"/>
      <c r="P1156" s="9">
        <v>-50</v>
      </c>
      <c r="Q1156" s="15">
        <v>0</v>
      </c>
      <c r="R1156" s="9">
        <v>1920</v>
      </c>
      <c r="S1156" s="8" t="s">
        <v>37</v>
      </c>
      <c r="T1156" s="9">
        <v>-50</v>
      </c>
      <c r="U1156" s="18" t="s">
        <v>1632</v>
      </c>
      <c r="V1156" s="40">
        <v>45364</v>
      </c>
      <c r="W1156" s="8" t="s">
        <v>10636</v>
      </c>
    </row>
    <row r="1157" spans="1:23" ht="51.75" thickBot="1">
      <c r="A1157" s="8" t="s">
        <v>104</v>
      </c>
      <c r="B1157" s="8" t="s">
        <v>1947</v>
      </c>
      <c r="C1157" s="8" t="s">
        <v>12395</v>
      </c>
      <c r="D1157" s="8" t="s">
        <v>1882</v>
      </c>
      <c r="E1157" s="8"/>
      <c r="F1157" s="8" t="s">
        <v>212</v>
      </c>
      <c r="G1157" s="8" t="s">
        <v>1948</v>
      </c>
      <c r="H1157" s="9">
        <v>239</v>
      </c>
      <c r="I1157" s="8" t="s">
        <v>426</v>
      </c>
      <c r="J1157" s="8" t="s">
        <v>214</v>
      </c>
      <c r="K1157" s="17">
        <v>0</v>
      </c>
      <c r="L1157" s="9">
        <v>0</v>
      </c>
      <c r="M1157" s="9">
        <v>0</v>
      </c>
      <c r="N1157" s="9">
        <v>0</v>
      </c>
      <c r="O1157" s="8"/>
      <c r="P1157" s="9">
        <v>0</v>
      </c>
      <c r="Q1157" s="15">
        <v>0</v>
      </c>
      <c r="R1157" s="9">
        <v>1000</v>
      </c>
      <c r="S1157" s="8" t="s">
        <v>37</v>
      </c>
      <c r="T1157" s="9">
        <v>0</v>
      </c>
      <c r="U1157" s="8" t="s">
        <v>39</v>
      </c>
      <c r="V1157" s="21">
        <v>45369</v>
      </c>
      <c r="W1157" s="8" t="s">
        <v>10636</v>
      </c>
    </row>
    <row r="1158" spans="1:23" ht="51.75" thickBot="1">
      <c r="A1158" s="8" t="s">
        <v>104</v>
      </c>
      <c r="B1158" s="13" t="s">
        <v>1949</v>
      </c>
      <c r="C1158" s="8" t="s">
        <v>12396</v>
      </c>
      <c r="D1158" s="8" t="s">
        <v>1882</v>
      </c>
      <c r="E1158" s="8"/>
      <c r="F1158" s="8" t="s">
        <v>212</v>
      </c>
      <c r="G1158" s="8" t="s">
        <v>1950</v>
      </c>
      <c r="H1158" s="9">
        <v>240</v>
      </c>
      <c r="I1158" s="8" t="s">
        <v>426</v>
      </c>
      <c r="J1158" s="8" t="s">
        <v>214</v>
      </c>
      <c r="K1158" s="17">
        <v>0</v>
      </c>
      <c r="L1158" s="9">
        <v>0</v>
      </c>
      <c r="M1158" s="9">
        <v>0</v>
      </c>
      <c r="N1158" s="9">
        <v>0</v>
      </c>
      <c r="O1158" s="8"/>
      <c r="P1158" s="9">
        <v>0</v>
      </c>
      <c r="Q1158" s="15">
        <v>0</v>
      </c>
      <c r="R1158" s="9">
        <v>1000</v>
      </c>
      <c r="S1158" s="8" t="s">
        <v>37</v>
      </c>
      <c r="T1158" s="29">
        <v>0</v>
      </c>
      <c r="U1158" s="44" t="s">
        <v>39</v>
      </c>
      <c r="V1158" s="46">
        <v>45369</v>
      </c>
      <c r="W1158" s="8" t="s">
        <v>10636</v>
      </c>
    </row>
    <row r="1159" spans="1:23" ht="51.75" thickBot="1">
      <c r="A1159" s="8" t="s">
        <v>104</v>
      </c>
      <c r="B1159" s="8" t="s">
        <v>1951</v>
      </c>
      <c r="C1159" s="8" t="s">
        <v>11614</v>
      </c>
      <c r="D1159" s="8"/>
      <c r="E1159" s="8"/>
      <c r="F1159" s="8" t="s">
        <v>212</v>
      </c>
      <c r="G1159" s="9">
        <v>1896</v>
      </c>
      <c r="H1159" s="9">
        <v>241</v>
      </c>
      <c r="I1159" s="8" t="s">
        <v>426</v>
      </c>
      <c r="J1159" s="8" t="s">
        <v>214</v>
      </c>
      <c r="K1159" s="17">
        <v>-10</v>
      </c>
      <c r="L1159" s="9">
        <v>0</v>
      </c>
      <c r="M1159" s="9">
        <v>0</v>
      </c>
      <c r="N1159" s="9">
        <v>0</v>
      </c>
      <c r="O1159" s="8"/>
      <c r="P1159" s="9">
        <v>-10</v>
      </c>
      <c r="Q1159" s="15">
        <v>0</v>
      </c>
      <c r="R1159" s="9">
        <v>480</v>
      </c>
      <c r="S1159" s="8" t="s">
        <v>37</v>
      </c>
      <c r="T1159" s="29">
        <v>-10</v>
      </c>
      <c r="U1159" s="44" t="s">
        <v>7238</v>
      </c>
      <c r="V1159" s="46">
        <v>45372</v>
      </c>
      <c r="W1159" s="8" t="s">
        <v>10636</v>
      </c>
    </row>
    <row r="1160" spans="1:23" ht="13.5" thickBot="1">
      <c r="A1160" s="8" t="s">
        <v>104</v>
      </c>
      <c r="B1160" s="8" t="s">
        <v>1952</v>
      </c>
      <c r="C1160" s="8" t="s">
        <v>11615</v>
      </c>
      <c r="D1160" s="8"/>
      <c r="E1160" s="8"/>
      <c r="F1160" s="8" t="s">
        <v>212</v>
      </c>
      <c r="G1160" s="9"/>
      <c r="H1160" s="9">
        <v>242</v>
      </c>
      <c r="I1160" s="8" t="s">
        <v>426</v>
      </c>
      <c r="J1160" s="8" t="s">
        <v>214</v>
      </c>
      <c r="K1160" s="17">
        <v>822</v>
      </c>
      <c r="L1160" s="9">
        <v>0</v>
      </c>
      <c r="M1160" s="9">
        <v>0</v>
      </c>
      <c r="N1160" s="9">
        <v>0</v>
      </c>
      <c r="O1160" s="8"/>
      <c r="P1160" s="9">
        <v>822</v>
      </c>
      <c r="Q1160" s="15">
        <v>2</v>
      </c>
      <c r="R1160" s="9">
        <v>288</v>
      </c>
      <c r="S1160" s="8" t="s">
        <v>37</v>
      </c>
      <c r="T1160" s="9">
        <v>246</v>
      </c>
      <c r="U1160" s="8" t="s">
        <v>12397</v>
      </c>
      <c r="V1160" s="21"/>
      <c r="W1160" s="8"/>
    </row>
    <row r="1161" spans="1:23" ht="13.5" thickBot="1">
      <c r="A1161" s="8" t="s">
        <v>104</v>
      </c>
      <c r="B1161" s="8" t="s">
        <v>1953</v>
      </c>
      <c r="C1161" s="8" t="s">
        <v>1954</v>
      </c>
      <c r="D1161" s="8"/>
      <c r="E1161" s="8"/>
      <c r="F1161" s="8" t="s">
        <v>212</v>
      </c>
      <c r="G1161" s="8"/>
      <c r="H1161" s="9">
        <v>244</v>
      </c>
      <c r="I1161" s="8" t="s">
        <v>426</v>
      </c>
      <c r="J1161" s="8" t="s">
        <v>214</v>
      </c>
      <c r="K1161" s="17">
        <v>0</v>
      </c>
      <c r="L1161" s="9">
        <v>0</v>
      </c>
      <c r="M1161" s="9">
        <v>0</v>
      </c>
      <c r="N1161" s="9">
        <v>0</v>
      </c>
      <c r="O1161" s="8"/>
      <c r="P1161" s="9">
        <v>0</v>
      </c>
      <c r="Q1161" s="15">
        <v>0</v>
      </c>
      <c r="R1161" s="9">
        <v>144</v>
      </c>
      <c r="S1161" s="8" t="s">
        <v>37</v>
      </c>
      <c r="T1161" s="9">
        <v>0</v>
      </c>
      <c r="U1161" s="18" t="s">
        <v>39</v>
      </c>
      <c r="V1161" s="40"/>
      <c r="W1161" s="8"/>
    </row>
    <row r="1162" spans="1:23" ht="13.5" thickBot="1">
      <c r="A1162" s="8" t="s">
        <v>104</v>
      </c>
      <c r="B1162" s="8" t="s">
        <v>1955</v>
      </c>
      <c r="C1162" s="8" t="s">
        <v>11616</v>
      </c>
      <c r="D1162" s="8"/>
      <c r="E1162" s="8"/>
      <c r="F1162" s="8" t="s">
        <v>212</v>
      </c>
      <c r="G1162" s="8"/>
      <c r="H1162" s="9">
        <v>245</v>
      </c>
      <c r="I1162" s="8" t="s">
        <v>426</v>
      </c>
      <c r="J1162" s="8" t="s">
        <v>214</v>
      </c>
      <c r="K1162" s="25">
        <v>1842</v>
      </c>
      <c r="L1162" s="9">
        <v>0</v>
      </c>
      <c r="M1162" s="9">
        <v>0</v>
      </c>
      <c r="N1162" s="9">
        <v>0</v>
      </c>
      <c r="O1162" s="8"/>
      <c r="P1162" s="9">
        <v>1842</v>
      </c>
      <c r="Q1162" s="15">
        <v>3</v>
      </c>
      <c r="R1162" s="9">
        <v>480</v>
      </c>
      <c r="S1162" s="8" t="s">
        <v>37</v>
      </c>
      <c r="T1162" s="9">
        <v>402</v>
      </c>
      <c r="U1162" s="8" t="s">
        <v>9099</v>
      </c>
      <c r="V1162" s="21">
        <v>45520</v>
      </c>
      <c r="W1162" s="8"/>
    </row>
    <row r="1163" spans="1:23" ht="51.75" thickBot="1">
      <c r="A1163" s="8" t="s">
        <v>104</v>
      </c>
      <c r="B1163" s="8" t="s">
        <v>1956</v>
      </c>
      <c r="C1163" s="8" t="s">
        <v>12398</v>
      </c>
      <c r="D1163" s="8" t="s">
        <v>1957</v>
      </c>
      <c r="E1163" s="8"/>
      <c r="F1163" s="8" t="s">
        <v>212</v>
      </c>
      <c r="G1163" s="8"/>
      <c r="H1163" s="9">
        <v>246</v>
      </c>
      <c r="I1163" s="8" t="s">
        <v>426</v>
      </c>
      <c r="J1163" s="8" t="s">
        <v>214</v>
      </c>
      <c r="K1163" s="17">
        <v>94.916666669999998</v>
      </c>
      <c r="L1163" s="9">
        <v>0</v>
      </c>
      <c r="M1163" s="9">
        <v>0</v>
      </c>
      <c r="N1163" s="9">
        <v>0</v>
      </c>
      <c r="O1163" s="8"/>
      <c r="P1163" s="9">
        <v>94.916666669999998</v>
      </c>
      <c r="Q1163" s="15">
        <v>9</v>
      </c>
      <c r="R1163" s="9">
        <v>10</v>
      </c>
      <c r="S1163" s="8" t="s">
        <v>34</v>
      </c>
      <c r="T1163" s="29">
        <v>5</v>
      </c>
      <c r="U1163" s="43" t="s">
        <v>12399</v>
      </c>
      <c r="V1163" s="62">
        <v>45370</v>
      </c>
      <c r="W1163" s="8" t="s">
        <v>10636</v>
      </c>
    </row>
    <row r="1164" spans="1:23" ht="26.25" thickBot="1">
      <c r="A1164" s="8" t="s">
        <v>104</v>
      </c>
      <c r="B1164" s="8" t="s">
        <v>1958</v>
      </c>
      <c r="C1164" s="8" t="s">
        <v>11617</v>
      </c>
      <c r="D1164" s="8"/>
      <c r="E1164" s="8"/>
      <c r="F1164" s="8" t="s">
        <v>212</v>
      </c>
      <c r="G1164" s="8"/>
      <c r="H1164" s="9">
        <v>247</v>
      </c>
      <c r="I1164" s="8" t="s">
        <v>227</v>
      </c>
      <c r="J1164" s="8" t="s">
        <v>214</v>
      </c>
      <c r="K1164" s="17">
        <v>11518</v>
      </c>
      <c r="L1164" s="9">
        <v>0</v>
      </c>
      <c r="M1164" s="9">
        <v>0</v>
      </c>
      <c r="N1164" s="9">
        <v>0</v>
      </c>
      <c r="O1164" s="8"/>
      <c r="P1164" s="9">
        <v>11518</v>
      </c>
      <c r="Q1164" s="15">
        <v>7</v>
      </c>
      <c r="R1164" s="9">
        <v>1440</v>
      </c>
      <c r="S1164" s="8" t="s">
        <v>37</v>
      </c>
      <c r="T1164" s="29">
        <v>1438</v>
      </c>
      <c r="U1164" s="44" t="s">
        <v>11618</v>
      </c>
      <c r="V1164" s="46"/>
      <c r="W1164" s="8"/>
    </row>
    <row r="1165" spans="1:23" ht="13.5" thickBot="1">
      <c r="A1165" s="8" t="s">
        <v>104</v>
      </c>
      <c r="B1165" s="8" t="s">
        <v>1959</v>
      </c>
      <c r="C1165" s="8" t="s">
        <v>11619</v>
      </c>
      <c r="D1165" s="8"/>
      <c r="E1165" s="8"/>
      <c r="F1165" s="8" t="s">
        <v>212</v>
      </c>
      <c r="G1165" s="9"/>
      <c r="H1165" s="9">
        <v>248</v>
      </c>
      <c r="I1165" s="8" t="s">
        <v>426</v>
      </c>
      <c r="J1165" s="8" t="s">
        <v>214</v>
      </c>
      <c r="K1165" s="17">
        <v>1416</v>
      </c>
      <c r="L1165" s="9">
        <v>0</v>
      </c>
      <c r="M1165" s="9">
        <v>0</v>
      </c>
      <c r="N1165" s="9">
        <v>0</v>
      </c>
      <c r="O1165" s="8"/>
      <c r="P1165" s="9">
        <v>1416</v>
      </c>
      <c r="Q1165" s="15">
        <v>2</v>
      </c>
      <c r="R1165" s="9">
        <v>480</v>
      </c>
      <c r="S1165" s="8" t="s">
        <v>37</v>
      </c>
      <c r="T1165" s="17">
        <v>456</v>
      </c>
      <c r="U1165" s="8" t="s">
        <v>6981</v>
      </c>
      <c r="V1165" s="21"/>
      <c r="W1165" s="8"/>
    </row>
    <row r="1166" spans="1:23" ht="13.5" thickBot="1">
      <c r="A1166" s="8" t="s">
        <v>104</v>
      </c>
      <c r="B1166" s="8" t="s">
        <v>1994</v>
      </c>
      <c r="C1166" s="8" t="s">
        <v>11620</v>
      </c>
      <c r="D1166" s="8"/>
      <c r="E1166" s="8"/>
      <c r="F1166" s="8" t="s">
        <v>68</v>
      </c>
      <c r="G1166" s="8"/>
      <c r="H1166" s="9">
        <v>249</v>
      </c>
      <c r="I1166" s="8"/>
      <c r="J1166" s="8" t="s">
        <v>78</v>
      </c>
      <c r="K1166" s="17">
        <v>233</v>
      </c>
      <c r="L1166" s="9">
        <v>0</v>
      </c>
      <c r="M1166" s="9">
        <v>0</v>
      </c>
      <c r="N1166" s="9">
        <v>0</v>
      </c>
      <c r="O1166" s="8"/>
      <c r="P1166" s="9">
        <v>233</v>
      </c>
      <c r="Q1166" s="15">
        <v>1</v>
      </c>
      <c r="R1166" s="9">
        <v>144</v>
      </c>
      <c r="S1166" s="8" t="s">
        <v>34</v>
      </c>
      <c r="T1166" s="9">
        <v>89</v>
      </c>
      <c r="U1166" s="8" t="s">
        <v>12400</v>
      </c>
      <c r="V1166" s="21"/>
      <c r="W1166" s="40"/>
    </row>
    <row r="1167" spans="1:23" ht="51.75" thickBot="1">
      <c r="A1167" s="8" t="s">
        <v>104</v>
      </c>
      <c r="B1167" s="13" t="s">
        <v>1995</v>
      </c>
      <c r="C1167" s="8" t="s">
        <v>11621</v>
      </c>
      <c r="D1167" s="8"/>
      <c r="E1167" s="8"/>
      <c r="F1167" s="8" t="s">
        <v>68</v>
      </c>
      <c r="G1167" s="8"/>
      <c r="H1167" s="20">
        <v>250</v>
      </c>
      <c r="I1167" s="8"/>
      <c r="J1167" s="8" t="s">
        <v>78</v>
      </c>
      <c r="K1167" s="34">
        <v>34.583333330000002</v>
      </c>
      <c r="L1167" s="9">
        <v>0</v>
      </c>
      <c r="M1167" s="9">
        <v>0</v>
      </c>
      <c r="N1167" s="9">
        <v>0</v>
      </c>
      <c r="O1167" s="8"/>
      <c r="P1167" s="35">
        <v>34.583333330000002</v>
      </c>
      <c r="Q1167" s="15">
        <v>0</v>
      </c>
      <c r="R1167" s="9">
        <v>48</v>
      </c>
      <c r="S1167" s="8" t="s">
        <v>34</v>
      </c>
      <c r="T1167" s="9">
        <v>35</v>
      </c>
      <c r="U1167" s="44" t="s">
        <v>12401</v>
      </c>
      <c r="V1167" s="46">
        <v>45355</v>
      </c>
      <c r="W1167" s="21" t="s">
        <v>10636</v>
      </c>
    </row>
    <row r="1168" spans="1:23" ht="13.5" thickBot="1">
      <c r="A1168" s="8" t="s">
        <v>104</v>
      </c>
      <c r="B1168" s="8" t="s">
        <v>1996</v>
      </c>
      <c r="C1168" s="8" t="s">
        <v>11622</v>
      </c>
      <c r="D1168" s="8"/>
      <c r="E1168" s="8"/>
      <c r="F1168" s="8" t="s">
        <v>68</v>
      </c>
      <c r="G1168" s="8"/>
      <c r="H1168" s="9">
        <v>251</v>
      </c>
      <c r="I1168" s="8"/>
      <c r="J1168" s="8" t="s">
        <v>78</v>
      </c>
      <c r="K1168" s="17">
        <v>33</v>
      </c>
      <c r="L1168" s="9">
        <v>0</v>
      </c>
      <c r="M1168" s="9">
        <v>0</v>
      </c>
      <c r="N1168" s="9">
        <v>0</v>
      </c>
      <c r="O1168" s="8"/>
      <c r="P1168" s="9">
        <v>33</v>
      </c>
      <c r="Q1168" s="15">
        <v>0</v>
      </c>
      <c r="R1168" s="9">
        <v>40</v>
      </c>
      <c r="S1168" s="8" t="s">
        <v>34</v>
      </c>
      <c r="T1168" s="9">
        <v>33</v>
      </c>
      <c r="U1168" s="18" t="s">
        <v>7924</v>
      </c>
      <c r="V1168" s="40"/>
      <c r="W1168" s="40"/>
    </row>
    <row r="1169" spans="1:23" ht="51.75" thickBot="1">
      <c r="A1169" s="8" t="s">
        <v>104</v>
      </c>
      <c r="B1169" s="13" t="s">
        <v>1889</v>
      </c>
      <c r="C1169" s="8" t="s">
        <v>1890</v>
      </c>
      <c r="D1169" s="8"/>
      <c r="E1169" s="8"/>
      <c r="F1169" s="8" t="s">
        <v>1885</v>
      </c>
      <c r="G1169" s="8" t="s">
        <v>1891</v>
      </c>
      <c r="H1169" s="20">
        <v>252</v>
      </c>
      <c r="I1169" s="8" t="s">
        <v>1886</v>
      </c>
      <c r="J1169" s="8" t="s">
        <v>78</v>
      </c>
      <c r="K1169" s="17">
        <v>11</v>
      </c>
      <c r="L1169" s="9">
        <v>0</v>
      </c>
      <c r="M1169" s="9">
        <v>0</v>
      </c>
      <c r="N1169" s="9">
        <v>0</v>
      </c>
      <c r="O1169" s="8"/>
      <c r="P1169" s="9">
        <v>11</v>
      </c>
      <c r="Q1169" s="15">
        <v>0</v>
      </c>
      <c r="R1169" s="9">
        <v>12</v>
      </c>
      <c r="S1169" s="8" t="s">
        <v>34</v>
      </c>
      <c r="T1169" s="9">
        <v>11</v>
      </c>
      <c r="U1169" s="8" t="s">
        <v>1755</v>
      </c>
      <c r="V1169" s="21"/>
      <c r="W1169" s="8" t="s">
        <v>10636</v>
      </c>
    </row>
    <row r="1170" spans="1:23" ht="51.75" thickBot="1">
      <c r="A1170" s="8" t="s">
        <v>104</v>
      </c>
      <c r="B1170" s="8" t="s">
        <v>1898</v>
      </c>
      <c r="C1170" s="8" t="s">
        <v>10155</v>
      </c>
      <c r="D1170" s="8" t="s">
        <v>112</v>
      </c>
      <c r="E1170" s="8"/>
      <c r="F1170" s="8" t="s">
        <v>1567</v>
      </c>
      <c r="G1170" s="8"/>
      <c r="H1170" s="9">
        <v>253</v>
      </c>
      <c r="I1170" s="8" t="s">
        <v>1894</v>
      </c>
      <c r="J1170" s="8" t="s">
        <v>78</v>
      </c>
      <c r="K1170" s="17">
        <v>0.91666666699999999</v>
      </c>
      <c r="L1170" s="9">
        <v>0</v>
      </c>
      <c r="M1170" s="9">
        <v>0</v>
      </c>
      <c r="N1170" s="9">
        <v>0</v>
      </c>
      <c r="O1170" s="8"/>
      <c r="P1170" s="9">
        <v>0.91666666699999999</v>
      </c>
      <c r="Q1170" s="15">
        <v>0</v>
      </c>
      <c r="R1170" s="9">
        <v>50</v>
      </c>
      <c r="S1170" s="8" t="s">
        <v>34</v>
      </c>
      <c r="T1170" s="17">
        <v>1</v>
      </c>
      <c r="U1170" s="8" t="s">
        <v>12402</v>
      </c>
      <c r="V1170" s="21"/>
      <c r="W1170" s="8" t="s">
        <v>10636</v>
      </c>
    </row>
    <row r="1171" spans="1:23" ht="51.75" thickBot="1">
      <c r="A1171" s="8" t="s">
        <v>104</v>
      </c>
      <c r="B1171" s="8" t="s">
        <v>2005</v>
      </c>
      <c r="C1171" s="8" t="s">
        <v>11623</v>
      </c>
      <c r="D1171" s="8" t="s">
        <v>113</v>
      </c>
      <c r="E1171" s="8"/>
      <c r="F1171" s="8" t="s">
        <v>1058</v>
      </c>
      <c r="G1171" s="8" t="s">
        <v>2006</v>
      </c>
      <c r="H1171" s="9">
        <v>254</v>
      </c>
      <c r="I1171" s="8" t="s">
        <v>2007</v>
      </c>
      <c r="J1171" s="8" t="s">
        <v>78</v>
      </c>
      <c r="K1171" s="17">
        <v>50</v>
      </c>
      <c r="L1171" s="9">
        <v>0</v>
      </c>
      <c r="M1171" s="9">
        <v>0</v>
      </c>
      <c r="N1171" s="9">
        <v>0</v>
      </c>
      <c r="O1171" s="8"/>
      <c r="P1171" s="9">
        <v>50</v>
      </c>
      <c r="Q1171" s="15">
        <v>2</v>
      </c>
      <c r="R1171" s="9">
        <v>25</v>
      </c>
      <c r="S1171" s="8" t="s">
        <v>34</v>
      </c>
      <c r="T1171" s="9">
        <v>0</v>
      </c>
      <c r="U1171" s="8" t="s">
        <v>81</v>
      </c>
      <c r="V1171" s="21"/>
      <c r="W1171" s="8" t="s">
        <v>10636</v>
      </c>
    </row>
    <row r="1172" spans="1:23" ht="51.75" thickBot="1">
      <c r="A1172" s="8" t="s">
        <v>104</v>
      </c>
      <c r="B1172" s="8" t="s">
        <v>2008</v>
      </c>
      <c r="C1172" s="8" t="s">
        <v>12403</v>
      </c>
      <c r="D1172" s="8" t="s">
        <v>110</v>
      </c>
      <c r="E1172" s="8"/>
      <c r="F1172" s="8" t="s">
        <v>1058</v>
      </c>
      <c r="G1172" s="8" t="s">
        <v>2009</v>
      </c>
      <c r="H1172" s="9">
        <v>255</v>
      </c>
      <c r="I1172" s="8" t="s">
        <v>2007</v>
      </c>
      <c r="J1172" s="8" t="s">
        <v>78</v>
      </c>
      <c r="K1172" s="17">
        <v>36</v>
      </c>
      <c r="L1172" s="9">
        <v>0</v>
      </c>
      <c r="M1172" s="9">
        <v>0</v>
      </c>
      <c r="N1172" s="9">
        <v>0</v>
      </c>
      <c r="O1172" s="8"/>
      <c r="P1172" s="9">
        <v>36</v>
      </c>
      <c r="Q1172" s="15">
        <v>1</v>
      </c>
      <c r="R1172" s="9">
        <v>25</v>
      </c>
      <c r="S1172" s="8" t="s">
        <v>34</v>
      </c>
      <c r="T1172" s="9">
        <v>11</v>
      </c>
      <c r="U1172" s="43" t="s">
        <v>12404</v>
      </c>
      <c r="V1172" s="62"/>
      <c r="W1172" s="40" t="s">
        <v>10636</v>
      </c>
    </row>
    <row r="1173" spans="1:23" ht="51.75" thickBot="1">
      <c r="A1173" s="8" t="s">
        <v>104</v>
      </c>
      <c r="B1173" s="13" t="s">
        <v>2010</v>
      </c>
      <c r="C1173" s="8" t="s">
        <v>12405</v>
      </c>
      <c r="D1173" s="8" t="s">
        <v>112</v>
      </c>
      <c r="E1173" s="8"/>
      <c r="F1173" s="8" t="s">
        <v>1058</v>
      </c>
      <c r="G1173" s="8" t="s">
        <v>2011</v>
      </c>
      <c r="H1173" s="9">
        <v>256</v>
      </c>
      <c r="I1173" s="8" t="s">
        <v>2007</v>
      </c>
      <c r="J1173" s="8" t="s">
        <v>78</v>
      </c>
      <c r="K1173" s="17">
        <v>42.75</v>
      </c>
      <c r="L1173" s="9">
        <v>0</v>
      </c>
      <c r="M1173" s="9">
        <v>0</v>
      </c>
      <c r="N1173" s="9">
        <v>0</v>
      </c>
      <c r="O1173" s="8"/>
      <c r="P1173" s="9">
        <v>42.75</v>
      </c>
      <c r="Q1173" s="15">
        <v>1</v>
      </c>
      <c r="R1173" s="9">
        <v>25</v>
      </c>
      <c r="S1173" s="8" t="s">
        <v>34</v>
      </c>
      <c r="T1173" s="9">
        <v>18</v>
      </c>
      <c r="U1173" s="8" t="s">
        <v>12406</v>
      </c>
      <c r="V1173" s="21"/>
      <c r="W1173" s="8" t="s">
        <v>10636</v>
      </c>
    </row>
    <row r="1174" spans="1:23" ht="13.5" thickBot="1">
      <c r="A1174" s="8" t="s">
        <v>104</v>
      </c>
      <c r="B1174" s="8" t="s">
        <v>8843</v>
      </c>
      <c r="C1174" s="8" t="s">
        <v>8844</v>
      </c>
      <c r="D1174" s="8"/>
      <c r="E1174" s="8" t="s">
        <v>170</v>
      </c>
      <c r="F1174" s="8" t="s">
        <v>212</v>
      </c>
      <c r="G1174" s="8">
        <v>95</v>
      </c>
      <c r="H1174" s="9">
        <v>257</v>
      </c>
      <c r="I1174" s="8" t="s">
        <v>8781</v>
      </c>
      <c r="J1174" s="8" t="s">
        <v>214</v>
      </c>
      <c r="K1174" s="28">
        <v>3275</v>
      </c>
      <c r="L1174" s="9">
        <v>0</v>
      </c>
      <c r="M1174" s="9">
        <v>0</v>
      </c>
      <c r="N1174" s="9">
        <v>0</v>
      </c>
      <c r="O1174" s="8"/>
      <c r="P1174" s="29">
        <v>3275</v>
      </c>
      <c r="Q1174" s="15">
        <v>4</v>
      </c>
      <c r="R1174" s="9">
        <v>800</v>
      </c>
      <c r="S1174" s="8" t="s">
        <v>37</v>
      </c>
      <c r="T1174" s="9">
        <v>75</v>
      </c>
      <c r="U1174" s="8" t="s">
        <v>12407</v>
      </c>
      <c r="V1174" s="21">
        <v>45492</v>
      </c>
      <c r="W1174" s="8"/>
    </row>
    <row r="1175" spans="1:23" ht="13.5" thickBot="1">
      <c r="A1175" s="8" t="s">
        <v>104</v>
      </c>
      <c r="B1175" s="8" t="s">
        <v>8845</v>
      </c>
      <c r="C1175" s="8" t="s">
        <v>8846</v>
      </c>
      <c r="D1175" s="8"/>
      <c r="E1175" s="8" t="s">
        <v>170</v>
      </c>
      <c r="F1175" s="8" t="s">
        <v>212</v>
      </c>
      <c r="G1175" s="8">
        <v>98</v>
      </c>
      <c r="H1175" s="9">
        <v>258</v>
      </c>
      <c r="I1175" s="8" t="s">
        <v>8781</v>
      </c>
      <c r="J1175" s="8" t="s">
        <v>214</v>
      </c>
      <c r="K1175" s="17">
        <v>3312</v>
      </c>
      <c r="L1175" s="9">
        <v>0</v>
      </c>
      <c r="M1175" s="9">
        <v>0</v>
      </c>
      <c r="N1175" s="9">
        <v>0</v>
      </c>
      <c r="O1175" s="8"/>
      <c r="P1175" s="9">
        <v>3312</v>
      </c>
      <c r="Q1175" s="15">
        <v>4</v>
      </c>
      <c r="R1175" s="9">
        <v>800</v>
      </c>
      <c r="S1175" s="8" t="s">
        <v>37</v>
      </c>
      <c r="T1175" s="9">
        <v>112</v>
      </c>
      <c r="U1175" s="18" t="s">
        <v>11906</v>
      </c>
      <c r="V1175" s="40">
        <v>45492</v>
      </c>
      <c r="W1175" s="8"/>
    </row>
    <row r="1176" spans="1:23" ht="13.5" thickBot="1">
      <c r="A1176" s="8" t="s">
        <v>2012</v>
      </c>
      <c r="B1176" s="8" t="s">
        <v>8074</v>
      </c>
      <c r="C1176" s="8" t="s">
        <v>5263</v>
      </c>
      <c r="D1176" s="8"/>
      <c r="E1176" s="8"/>
      <c r="F1176" s="8" t="s">
        <v>212</v>
      </c>
      <c r="G1176" s="8" t="s">
        <v>8075</v>
      </c>
      <c r="H1176" s="9">
        <v>20</v>
      </c>
      <c r="I1176" s="8" t="s">
        <v>461</v>
      </c>
      <c r="J1176" s="8" t="s">
        <v>214</v>
      </c>
      <c r="K1176" s="17">
        <v>-37</v>
      </c>
      <c r="L1176" s="9">
        <v>0</v>
      </c>
      <c r="M1176" s="9">
        <v>0</v>
      </c>
      <c r="N1176" s="9">
        <v>0</v>
      </c>
      <c r="O1176" s="8"/>
      <c r="P1176" s="9">
        <v>-37</v>
      </c>
      <c r="Q1176" s="15">
        <v>0</v>
      </c>
      <c r="R1176" s="9">
        <v>96</v>
      </c>
      <c r="S1176" s="8" t="s">
        <v>37</v>
      </c>
      <c r="T1176" s="9">
        <v>-37</v>
      </c>
      <c r="U1176" s="18" t="s">
        <v>8186</v>
      </c>
      <c r="V1176" s="40">
        <v>45454</v>
      </c>
      <c r="W1176" s="8"/>
    </row>
    <row r="1177" spans="1:23" ht="26.25" thickBot="1">
      <c r="A1177" s="8" t="s">
        <v>2012</v>
      </c>
      <c r="B1177" s="8" t="s">
        <v>8294</v>
      </c>
      <c r="C1177" s="18" t="s">
        <v>5266</v>
      </c>
      <c r="D1177" s="8"/>
      <c r="E1177" s="8"/>
      <c r="F1177" s="8" t="s">
        <v>212</v>
      </c>
      <c r="G1177" s="8" t="s">
        <v>7971</v>
      </c>
      <c r="H1177" s="9">
        <v>15</v>
      </c>
      <c r="I1177" s="8" t="s">
        <v>461</v>
      </c>
      <c r="J1177" s="8" t="s">
        <v>214</v>
      </c>
      <c r="K1177" s="17">
        <v>0</v>
      </c>
      <c r="L1177" s="9">
        <v>0</v>
      </c>
      <c r="M1177" s="9">
        <v>0</v>
      </c>
      <c r="N1177" s="9">
        <v>0</v>
      </c>
      <c r="O1177" s="8"/>
      <c r="P1177" s="9">
        <v>0</v>
      </c>
      <c r="Q1177" s="15">
        <v>0</v>
      </c>
      <c r="R1177" s="9">
        <v>80</v>
      </c>
      <c r="S1177" s="8" t="s">
        <v>37</v>
      </c>
      <c r="T1177" s="9">
        <v>0</v>
      </c>
      <c r="U1177" s="18" t="s">
        <v>39</v>
      </c>
      <c r="V1177" s="40">
        <v>45447</v>
      </c>
      <c r="W1177" s="8"/>
    </row>
    <row r="1178" spans="1:23" ht="26.25" thickBot="1">
      <c r="A1178" s="8" t="s">
        <v>2012</v>
      </c>
      <c r="B1178" s="8" t="s">
        <v>2013</v>
      </c>
      <c r="C1178" s="8" t="s">
        <v>2014</v>
      </c>
      <c r="D1178" s="8"/>
      <c r="E1178" s="8"/>
      <c r="F1178" s="8" t="s">
        <v>212</v>
      </c>
      <c r="G1178" s="8" t="s">
        <v>2015</v>
      </c>
      <c r="H1178" s="9">
        <v>1</v>
      </c>
      <c r="I1178" s="8" t="s">
        <v>213</v>
      </c>
      <c r="J1178" s="8" t="s">
        <v>214</v>
      </c>
      <c r="K1178" s="17">
        <v>-230</v>
      </c>
      <c r="L1178" s="9">
        <v>0</v>
      </c>
      <c r="M1178" s="9">
        <v>0</v>
      </c>
      <c r="N1178" s="9">
        <v>0</v>
      </c>
      <c r="O1178" s="8"/>
      <c r="P1178" s="9">
        <v>-230</v>
      </c>
      <c r="Q1178" s="15">
        <v>-9</v>
      </c>
      <c r="R1178" s="9">
        <v>24</v>
      </c>
      <c r="S1178" s="8" t="s">
        <v>34</v>
      </c>
      <c r="T1178" s="9">
        <v>-14</v>
      </c>
      <c r="U1178" s="18" t="s">
        <v>12408</v>
      </c>
      <c r="V1178" s="40" t="s">
        <v>12225</v>
      </c>
      <c r="W1178" s="8"/>
    </row>
    <row r="1179" spans="1:23" ht="13.5" thickBot="1">
      <c r="A1179" s="8" t="s">
        <v>2012</v>
      </c>
      <c r="B1179" s="8" t="s">
        <v>2016</v>
      </c>
      <c r="C1179" s="8" t="s">
        <v>7273</v>
      </c>
      <c r="D1179" s="8" t="s">
        <v>7274</v>
      </c>
      <c r="E1179" s="8"/>
      <c r="F1179" s="8" t="s">
        <v>36</v>
      </c>
      <c r="G1179" s="8" t="s">
        <v>7275</v>
      </c>
      <c r="H1179" s="9">
        <v>2</v>
      </c>
      <c r="I1179" s="8"/>
      <c r="J1179" s="8" t="s">
        <v>78</v>
      </c>
      <c r="K1179" s="17">
        <v>-20</v>
      </c>
      <c r="L1179" s="9">
        <v>0</v>
      </c>
      <c r="M1179" s="9">
        <v>0</v>
      </c>
      <c r="N1179" s="9">
        <v>0</v>
      </c>
      <c r="O1179" s="8"/>
      <c r="P1179" s="9">
        <v>-20</v>
      </c>
      <c r="Q1179" s="15">
        <v>0</v>
      </c>
      <c r="R1179" s="9">
        <v>48</v>
      </c>
      <c r="S1179" s="8" t="s">
        <v>34</v>
      </c>
      <c r="T1179" s="9">
        <v>-20</v>
      </c>
      <c r="U1179" s="18" t="s">
        <v>4106</v>
      </c>
      <c r="V1179" s="40">
        <v>45414</v>
      </c>
      <c r="W1179" s="8"/>
    </row>
    <row r="1180" spans="1:23" ht="26.25" thickBot="1">
      <c r="A1180" s="8" t="s">
        <v>2012</v>
      </c>
      <c r="B1180" s="8" t="s">
        <v>2017</v>
      </c>
      <c r="C1180" s="8" t="s">
        <v>2018</v>
      </c>
      <c r="D1180" s="8"/>
      <c r="E1180" s="8"/>
      <c r="F1180" s="8" t="s">
        <v>212</v>
      </c>
      <c r="G1180" s="8" t="s">
        <v>7276</v>
      </c>
      <c r="H1180" s="9">
        <v>3</v>
      </c>
      <c r="I1180" s="8" t="s">
        <v>213</v>
      </c>
      <c r="J1180" s="8" t="s">
        <v>214</v>
      </c>
      <c r="K1180" s="17">
        <v>-2</v>
      </c>
      <c r="L1180" s="9">
        <v>0</v>
      </c>
      <c r="M1180" s="9">
        <v>0</v>
      </c>
      <c r="N1180" s="9">
        <v>0</v>
      </c>
      <c r="O1180" s="8"/>
      <c r="P1180" s="9">
        <v>-2</v>
      </c>
      <c r="Q1180" s="15">
        <v>0</v>
      </c>
      <c r="R1180" s="9">
        <v>8</v>
      </c>
      <c r="S1180" s="8" t="s">
        <v>34</v>
      </c>
      <c r="T1180" s="9">
        <v>-2</v>
      </c>
      <c r="U1180" s="8" t="s">
        <v>177</v>
      </c>
      <c r="V1180" s="21">
        <v>45414</v>
      </c>
      <c r="W1180" s="8"/>
    </row>
    <row r="1181" spans="1:23" ht="26.25" thickBot="1">
      <c r="A1181" s="8" t="s">
        <v>2012</v>
      </c>
      <c r="B1181" s="13" t="s">
        <v>6709</v>
      </c>
      <c r="C1181" s="8" t="s">
        <v>2019</v>
      </c>
      <c r="D1181" s="8"/>
      <c r="E1181" s="8"/>
      <c r="F1181" s="8" t="s">
        <v>212</v>
      </c>
      <c r="G1181" s="9" t="s">
        <v>6710</v>
      </c>
      <c r="H1181" s="9">
        <v>4</v>
      </c>
      <c r="I1181" s="8" t="s">
        <v>213</v>
      </c>
      <c r="J1181" s="8" t="s">
        <v>214</v>
      </c>
      <c r="K1181" s="17">
        <v>-51</v>
      </c>
      <c r="L1181" s="9">
        <v>0</v>
      </c>
      <c r="M1181" s="9">
        <v>0</v>
      </c>
      <c r="N1181" s="9">
        <v>0</v>
      </c>
      <c r="O1181" s="8"/>
      <c r="P1181" s="9">
        <v>-51</v>
      </c>
      <c r="Q1181" s="15">
        <v>-10</v>
      </c>
      <c r="R1181" s="9">
        <v>5</v>
      </c>
      <c r="S1181" s="8" t="s">
        <v>34</v>
      </c>
      <c r="T1181" s="17">
        <v>-1</v>
      </c>
      <c r="U1181" s="8" t="s">
        <v>12409</v>
      </c>
      <c r="V1181" s="21" t="s">
        <v>12183</v>
      </c>
      <c r="W1181" s="8"/>
    </row>
    <row r="1182" spans="1:23" ht="26.25" thickBot="1">
      <c r="A1182" s="8" t="s">
        <v>2012</v>
      </c>
      <c r="B1182" s="8" t="s">
        <v>6711</v>
      </c>
      <c r="C1182" s="8" t="s">
        <v>2020</v>
      </c>
      <c r="D1182" s="8"/>
      <c r="E1182" s="8"/>
      <c r="F1182" s="8" t="s">
        <v>212</v>
      </c>
      <c r="G1182" s="8" t="s">
        <v>6712</v>
      </c>
      <c r="H1182" s="9">
        <v>5</v>
      </c>
      <c r="I1182" s="8" t="s">
        <v>213</v>
      </c>
      <c r="J1182" s="8" t="s">
        <v>214</v>
      </c>
      <c r="K1182" s="17">
        <v>-1172</v>
      </c>
      <c r="L1182" s="9">
        <v>0</v>
      </c>
      <c r="M1182" s="9">
        <v>0</v>
      </c>
      <c r="N1182" s="9">
        <v>0</v>
      </c>
      <c r="O1182" s="8"/>
      <c r="P1182" s="9">
        <v>-1172</v>
      </c>
      <c r="Q1182" s="15">
        <v>-12</v>
      </c>
      <c r="R1182" s="9">
        <v>96</v>
      </c>
      <c r="S1182" s="8" t="s">
        <v>37</v>
      </c>
      <c r="T1182" s="17">
        <v>-20</v>
      </c>
      <c r="U1182" s="8" t="s">
        <v>12410</v>
      </c>
      <c r="V1182" s="21" t="s">
        <v>12183</v>
      </c>
      <c r="W1182" s="8"/>
    </row>
    <row r="1183" spans="1:23" ht="13.5" thickBot="1">
      <c r="A1183" s="8" t="s">
        <v>2012</v>
      </c>
      <c r="B1183" s="13" t="s">
        <v>7277</v>
      </c>
      <c r="C1183" s="8" t="s">
        <v>7278</v>
      </c>
      <c r="D1183" s="8"/>
      <c r="E1183" s="8"/>
      <c r="F1183" s="8" t="s">
        <v>36</v>
      </c>
      <c r="G1183" s="8">
        <v>806</v>
      </c>
      <c r="H1183" s="9">
        <v>6</v>
      </c>
      <c r="I1183" s="8"/>
      <c r="J1183" s="8" t="s">
        <v>78</v>
      </c>
      <c r="K1183" s="17">
        <v>-1</v>
      </c>
      <c r="L1183" s="9">
        <v>0</v>
      </c>
      <c r="M1183" s="9">
        <v>0</v>
      </c>
      <c r="N1183" s="9">
        <v>0</v>
      </c>
      <c r="O1183" s="8"/>
      <c r="P1183" s="9">
        <v>-1</v>
      </c>
      <c r="Q1183" s="15">
        <v>0</v>
      </c>
      <c r="R1183" s="9">
        <v>24</v>
      </c>
      <c r="S1183" s="8" t="s">
        <v>34</v>
      </c>
      <c r="T1183" s="9">
        <v>-1</v>
      </c>
      <c r="U1183" s="8" t="s">
        <v>141</v>
      </c>
      <c r="V1183" s="21">
        <v>45436</v>
      </c>
      <c r="W1183" s="8"/>
    </row>
    <row r="1184" spans="1:23" ht="26.25" thickBot="1">
      <c r="A1184" s="8" t="s">
        <v>2012</v>
      </c>
      <c r="B1184" s="8" t="s">
        <v>7279</v>
      </c>
      <c r="C1184" s="8" t="s">
        <v>7280</v>
      </c>
      <c r="D1184" s="8"/>
      <c r="E1184" s="8"/>
      <c r="F1184" s="8" t="s">
        <v>36</v>
      </c>
      <c r="G1184" s="8" t="s">
        <v>7281</v>
      </c>
      <c r="H1184" s="9">
        <v>7</v>
      </c>
      <c r="I1184" s="8"/>
      <c r="J1184" s="8" t="s">
        <v>78</v>
      </c>
      <c r="K1184" s="17">
        <v>-1.3333333329999999</v>
      </c>
      <c r="L1184" s="9">
        <v>0</v>
      </c>
      <c r="M1184" s="9">
        <v>0</v>
      </c>
      <c r="N1184" s="9">
        <v>0</v>
      </c>
      <c r="O1184" s="8"/>
      <c r="P1184" s="9">
        <v>-1.3333333329999999</v>
      </c>
      <c r="Q1184" s="15">
        <v>0</v>
      </c>
      <c r="R1184" s="9">
        <v>24</v>
      </c>
      <c r="S1184" s="8" t="s">
        <v>34</v>
      </c>
      <c r="T1184" s="9">
        <v>-1</v>
      </c>
      <c r="U1184" s="8" t="s">
        <v>12411</v>
      </c>
      <c r="V1184" s="21">
        <v>45436</v>
      </c>
      <c r="W1184" s="8"/>
    </row>
    <row r="1185" spans="1:24" ht="13.5" thickBot="1">
      <c r="A1185" s="8" t="s">
        <v>2012</v>
      </c>
      <c r="B1185" s="8" t="s">
        <v>7282</v>
      </c>
      <c r="C1185" s="8" t="s">
        <v>7283</v>
      </c>
      <c r="D1185" s="8"/>
      <c r="E1185" s="8"/>
      <c r="F1185" s="8" t="s">
        <v>36</v>
      </c>
      <c r="G1185" s="8" t="s">
        <v>7284</v>
      </c>
      <c r="H1185" s="9">
        <v>8</v>
      </c>
      <c r="I1185" s="8"/>
      <c r="J1185" s="8" t="s">
        <v>78</v>
      </c>
      <c r="K1185" s="17">
        <v>-11</v>
      </c>
      <c r="L1185" s="9">
        <v>0</v>
      </c>
      <c r="M1185" s="9">
        <v>0</v>
      </c>
      <c r="N1185" s="9">
        <v>0</v>
      </c>
      <c r="O1185" s="8"/>
      <c r="P1185" s="9">
        <v>-11</v>
      </c>
      <c r="Q1185" s="15">
        <v>-1</v>
      </c>
      <c r="R1185" s="9">
        <v>8</v>
      </c>
      <c r="S1185" s="8" t="s">
        <v>34</v>
      </c>
      <c r="T1185" s="29">
        <v>-3</v>
      </c>
      <c r="U1185" s="43" t="s">
        <v>10101</v>
      </c>
      <c r="V1185" s="62" t="s">
        <v>12305</v>
      </c>
      <c r="W1185" s="8"/>
      <c r="X1185">
        <v>45346</v>
      </c>
    </row>
    <row r="1186" spans="1:24" ht="26.25" thickBot="1">
      <c r="A1186" s="8" t="s">
        <v>2012</v>
      </c>
      <c r="B1186" s="8" t="s">
        <v>7285</v>
      </c>
      <c r="C1186" s="8" t="s">
        <v>5260</v>
      </c>
      <c r="D1186" s="8"/>
      <c r="E1186" s="8"/>
      <c r="F1186" s="8" t="s">
        <v>212</v>
      </c>
      <c r="G1186" s="8" t="s">
        <v>7286</v>
      </c>
      <c r="H1186" s="9">
        <v>9</v>
      </c>
      <c r="I1186" s="8" t="s">
        <v>213</v>
      </c>
      <c r="J1186" s="8" t="s">
        <v>214</v>
      </c>
      <c r="K1186" s="17">
        <v>-52</v>
      </c>
      <c r="L1186" s="9">
        <v>0</v>
      </c>
      <c r="M1186" s="9">
        <v>0</v>
      </c>
      <c r="N1186" s="9">
        <v>0</v>
      </c>
      <c r="O1186" s="8"/>
      <c r="P1186" s="9">
        <v>-52</v>
      </c>
      <c r="Q1186" s="15">
        <v>-6</v>
      </c>
      <c r="R1186" s="9">
        <v>8</v>
      </c>
      <c r="S1186" s="8" t="s">
        <v>34</v>
      </c>
      <c r="T1186" s="29">
        <v>-4</v>
      </c>
      <c r="U1186" s="43" t="s">
        <v>12412</v>
      </c>
      <c r="V1186" s="62" t="s">
        <v>12305</v>
      </c>
      <c r="W1186" s="8"/>
      <c r="X1186" t="e">
        <v>#N/A</v>
      </c>
    </row>
    <row r="1187" spans="1:24" ht="13.5" thickBot="1">
      <c r="A1187" s="8" t="s">
        <v>2012</v>
      </c>
      <c r="B1187" s="8" t="s">
        <v>7287</v>
      </c>
      <c r="C1187" s="8" t="s">
        <v>5262</v>
      </c>
      <c r="D1187" s="8"/>
      <c r="E1187" s="8"/>
      <c r="F1187" s="8" t="s">
        <v>212</v>
      </c>
      <c r="G1187" s="8" t="s">
        <v>7288</v>
      </c>
      <c r="H1187" s="9">
        <v>10</v>
      </c>
      <c r="I1187" s="8" t="s">
        <v>461</v>
      </c>
      <c r="J1187" s="8" t="s">
        <v>214</v>
      </c>
      <c r="K1187" s="17">
        <v>-31</v>
      </c>
      <c r="L1187" s="9">
        <v>0</v>
      </c>
      <c r="M1187" s="9">
        <v>0</v>
      </c>
      <c r="N1187" s="9">
        <v>0</v>
      </c>
      <c r="O1187" s="8"/>
      <c r="P1187" s="9">
        <v>-31</v>
      </c>
      <c r="Q1187" s="15">
        <v>-3</v>
      </c>
      <c r="R1187" s="9">
        <v>8</v>
      </c>
      <c r="S1187" s="8" t="s">
        <v>34</v>
      </c>
      <c r="T1187" s="29">
        <v>-7</v>
      </c>
      <c r="U1187" s="18" t="s">
        <v>10652</v>
      </c>
      <c r="V1187" s="40" t="s">
        <v>12305</v>
      </c>
      <c r="W1187" s="8"/>
      <c r="X1187">
        <v>45351</v>
      </c>
    </row>
    <row r="1188" spans="1:24" ht="13.5" thickBot="1">
      <c r="A1188" s="8" t="s">
        <v>2012</v>
      </c>
      <c r="B1188" s="8" t="s">
        <v>7289</v>
      </c>
      <c r="C1188" s="8" t="s">
        <v>5264</v>
      </c>
      <c r="D1188" s="8"/>
      <c r="E1188" s="8"/>
      <c r="F1188" s="8" t="s">
        <v>212</v>
      </c>
      <c r="G1188" s="8" t="s">
        <v>7290</v>
      </c>
      <c r="H1188" s="9">
        <v>11</v>
      </c>
      <c r="I1188" s="8" t="s">
        <v>461</v>
      </c>
      <c r="J1188" s="8" t="s">
        <v>214</v>
      </c>
      <c r="K1188" s="17">
        <v>-8</v>
      </c>
      <c r="L1188" s="9">
        <v>0</v>
      </c>
      <c r="M1188" s="9">
        <v>0</v>
      </c>
      <c r="N1188" s="9">
        <v>0</v>
      </c>
      <c r="O1188" s="8"/>
      <c r="P1188" s="9">
        <v>-8</v>
      </c>
      <c r="Q1188" s="15">
        <v>-1</v>
      </c>
      <c r="R1188" s="9">
        <v>8</v>
      </c>
      <c r="S1188" s="8" t="s">
        <v>34</v>
      </c>
      <c r="T1188" s="9">
        <v>0</v>
      </c>
      <c r="U1188" s="18" t="s">
        <v>176</v>
      </c>
      <c r="V1188" s="8" t="s">
        <v>12305</v>
      </c>
      <c r="W1188" s="8"/>
      <c r="X1188">
        <v>45351</v>
      </c>
    </row>
    <row r="1189" spans="1:24" ht="13.5" thickBot="1">
      <c r="A1189" s="8" t="s">
        <v>2012</v>
      </c>
      <c r="B1189" s="8" t="s">
        <v>7291</v>
      </c>
      <c r="C1189" s="8" t="s">
        <v>5271</v>
      </c>
      <c r="D1189" s="8"/>
      <c r="E1189" s="8"/>
      <c r="F1189" s="8" t="s">
        <v>212</v>
      </c>
      <c r="G1189" s="8" t="s">
        <v>7292</v>
      </c>
      <c r="H1189" s="9">
        <v>12</v>
      </c>
      <c r="I1189" s="8" t="s">
        <v>461</v>
      </c>
      <c r="J1189" s="8" t="s">
        <v>214</v>
      </c>
      <c r="K1189" s="17">
        <v>-31</v>
      </c>
      <c r="L1189" s="9">
        <v>0</v>
      </c>
      <c r="M1189" s="9">
        <v>0</v>
      </c>
      <c r="N1189" s="9">
        <v>0</v>
      </c>
      <c r="O1189" s="8"/>
      <c r="P1189" s="9">
        <v>-31</v>
      </c>
      <c r="Q1189" s="15">
        <v>-1</v>
      </c>
      <c r="R1189" s="9">
        <v>24</v>
      </c>
      <c r="S1189" s="8" t="s">
        <v>34</v>
      </c>
      <c r="T1189" s="9">
        <v>-7</v>
      </c>
      <c r="U1189" s="18" t="s">
        <v>12413</v>
      </c>
      <c r="V1189" s="40" t="s">
        <v>12305</v>
      </c>
      <c r="W1189" s="8"/>
      <c r="X1189">
        <v>45351</v>
      </c>
    </row>
    <row r="1190" spans="1:24" ht="26.25" thickBot="1">
      <c r="A1190" s="8" t="s">
        <v>2012</v>
      </c>
      <c r="B1190" s="8" t="s">
        <v>7293</v>
      </c>
      <c r="C1190" s="18" t="s">
        <v>5272</v>
      </c>
      <c r="D1190" s="8"/>
      <c r="E1190" s="8"/>
      <c r="F1190" s="8" t="s">
        <v>212</v>
      </c>
      <c r="G1190" s="8" t="s">
        <v>7294</v>
      </c>
      <c r="H1190" s="9">
        <v>13</v>
      </c>
      <c r="I1190" s="8" t="s">
        <v>7295</v>
      </c>
      <c r="J1190" s="8" t="s">
        <v>214</v>
      </c>
      <c r="K1190" s="17">
        <v>-9.6666666669999994</v>
      </c>
      <c r="L1190" s="9">
        <v>0</v>
      </c>
      <c r="M1190" s="9">
        <v>0</v>
      </c>
      <c r="N1190" s="9">
        <v>0</v>
      </c>
      <c r="O1190" s="8"/>
      <c r="P1190" s="9">
        <v>-9.6666666669999994</v>
      </c>
      <c r="Q1190" s="15">
        <v>0</v>
      </c>
      <c r="R1190" s="9">
        <v>24</v>
      </c>
      <c r="S1190" s="8" t="s">
        <v>34</v>
      </c>
      <c r="T1190" s="9">
        <v>-10</v>
      </c>
      <c r="U1190" s="18" t="s">
        <v>12414</v>
      </c>
      <c r="V1190" s="40">
        <v>45436</v>
      </c>
      <c r="W1190" s="8"/>
    </row>
    <row r="1191" spans="1:24" ht="13.5" thickBot="1">
      <c r="A1191" s="8" t="s">
        <v>2012</v>
      </c>
      <c r="B1191" s="8" t="s">
        <v>7296</v>
      </c>
      <c r="C1191" s="18" t="s">
        <v>5273</v>
      </c>
      <c r="D1191" s="8"/>
      <c r="E1191" s="8"/>
      <c r="F1191" s="8" t="s">
        <v>212</v>
      </c>
      <c r="G1191" s="8" t="s">
        <v>7297</v>
      </c>
      <c r="H1191" s="9">
        <v>14</v>
      </c>
      <c r="I1191" s="8" t="s">
        <v>461</v>
      </c>
      <c r="J1191" s="8" t="s">
        <v>214</v>
      </c>
      <c r="K1191" s="17">
        <v>-16.833333329999999</v>
      </c>
      <c r="L1191" s="9">
        <v>0</v>
      </c>
      <c r="M1191" s="9">
        <v>0</v>
      </c>
      <c r="N1191" s="9">
        <v>0</v>
      </c>
      <c r="O1191" s="8"/>
      <c r="P1191" s="9">
        <v>-16.833333329999999</v>
      </c>
      <c r="Q1191" s="15">
        <v>0</v>
      </c>
      <c r="R1191" s="9">
        <v>24</v>
      </c>
      <c r="S1191" s="8" t="s">
        <v>34</v>
      </c>
      <c r="T1191" s="9">
        <v>-17</v>
      </c>
      <c r="U1191" s="18" t="s">
        <v>12415</v>
      </c>
      <c r="V1191" s="40">
        <v>45436</v>
      </c>
      <c r="W1191" s="8"/>
    </row>
    <row r="1192" spans="1:24" ht="13.5" thickBot="1">
      <c r="A1192" s="8" t="s">
        <v>2012</v>
      </c>
      <c r="B1192" s="8" t="s">
        <v>8072</v>
      </c>
      <c r="C1192" s="18" t="s">
        <v>5261</v>
      </c>
      <c r="D1192" s="8"/>
      <c r="E1192" s="8"/>
      <c r="F1192" s="8" t="s">
        <v>212</v>
      </c>
      <c r="G1192" s="8" t="s">
        <v>8073</v>
      </c>
      <c r="H1192" s="9">
        <v>19</v>
      </c>
      <c r="I1192" s="8" t="s">
        <v>461</v>
      </c>
      <c r="J1192" s="8" t="s">
        <v>214</v>
      </c>
      <c r="K1192" s="17">
        <v>-26</v>
      </c>
      <c r="L1192" s="9">
        <v>0</v>
      </c>
      <c r="M1192" s="9">
        <v>0</v>
      </c>
      <c r="N1192" s="9">
        <v>0</v>
      </c>
      <c r="O1192" s="8"/>
      <c r="P1192" s="9">
        <v>-26</v>
      </c>
      <c r="Q1192" s="15">
        <v>0</v>
      </c>
      <c r="R1192" s="9">
        <v>96</v>
      </c>
      <c r="S1192" s="8" t="s">
        <v>37</v>
      </c>
      <c r="T1192" s="9">
        <v>-26</v>
      </c>
      <c r="U1192" s="43" t="s">
        <v>7950</v>
      </c>
      <c r="V1192" s="62">
        <v>45454</v>
      </c>
      <c r="W1192" s="8"/>
    </row>
    <row r="1193" spans="1:24" ht="13.5" thickBot="1">
      <c r="A1193" s="8" t="s">
        <v>2012</v>
      </c>
      <c r="B1193" s="8" t="s">
        <v>8295</v>
      </c>
      <c r="C1193" s="18" t="s">
        <v>8076</v>
      </c>
      <c r="D1193" s="8"/>
      <c r="E1193" s="8"/>
      <c r="F1193" s="8" t="s">
        <v>212</v>
      </c>
      <c r="G1193" s="8" t="s">
        <v>8077</v>
      </c>
      <c r="H1193" s="9">
        <v>16</v>
      </c>
      <c r="I1193" s="8" t="s">
        <v>461</v>
      </c>
      <c r="J1193" s="8" t="s">
        <v>214</v>
      </c>
      <c r="K1193" s="17">
        <v>-44</v>
      </c>
      <c r="L1193" s="9">
        <v>0</v>
      </c>
      <c r="M1193" s="9">
        <v>0</v>
      </c>
      <c r="N1193" s="9">
        <v>0</v>
      </c>
      <c r="O1193" s="8"/>
      <c r="P1193" s="9">
        <v>-44</v>
      </c>
      <c r="Q1193" s="15">
        <v>0</v>
      </c>
      <c r="R1193" s="9">
        <v>96</v>
      </c>
      <c r="S1193" s="8" t="s">
        <v>37</v>
      </c>
      <c r="T1193" s="9">
        <v>-44</v>
      </c>
      <c r="U1193" s="18" t="s">
        <v>8297</v>
      </c>
      <c r="V1193" s="40">
        <v>45454</v>
      </c>
      <c r="W1193" s="8"/>
    </row>
    <row r="1194" spans="1:24" ht="13.5" thickBot="1">
      <c r="A1194" s="8" t="s">
        <v>2012</v>
      </c>
      <c r="B1194" s="8" t="s">
        <v>8296</v>
      </c>
      <c r="C1194" s="18" t="s">
        <v>8078</v>
      </c>
      <c r="D1194" s="8"/>
      <c r="E1194" s="8"/>
      <c r="F1194" s="8" t="s">
        <v>212</v>
      </c>
      <c r="G1194" s="8" t="s">
        <v>8079</v>
      </c>
      <c r="H1194" s="9">
        <v>17</v>
      </c>
      <c r="I1194" s="8" t="s">
        <v>461</v>
      </c>
      <c r="J1194" s="8" t="s">
        <v>214</v>
      </c>
      <c r="K1194" s="17">
        <v>-20</v>
      </c>
      <c r="L1194" s="9">
        <v>0</v>
      </c>
      <c r="M1194" s="9">
        <v>0</v>
      </c>
      <c r="N1194" s="9">
        <v>0</v>
      </c>
      <c r="O1194" s="8"/>
      <c r="P1194" s="9">
        <v>-20</v>
      </c>
      <c r="Q1194" s="15">
        <v>0</v>
      </c>
      <c r="R1194" s="9">
        <v>96</v>
      </c>
      <c r="S1194" s="8" t="s">
        <v>37</v>
      </c>
      <c r="T1194" s="9">
        <v>-20</v>
      </c>
      <c r="U1194" s="43" t="s">
        <v>1821</v>
      </c>
      <c r="V1194" s="62">
        <v>45454</v>
      </c>
      <c r="W1194" s="8"/>
    </row>
    <row r="1195" spans="1:24" ht="13.5" thickBot="1">
      <c r="A1195" s="8" t="s">
        <v>2012</v>
      </c>
      <c r="B1195" s="8" t="s">
        <v>8298</v>
      </c>
      <c r="C1195" s="18" t="s">
        <v>8080</v>
      </c>
      <c r="D1195" s="8"/>
      <c r="E1195" s="8"/>
      <c r="F1195" s="8" t="s">
        <v>212</v>
      </c>
      <c r="G1195" s="8" t="s">
        <v>8081</v>
      </c>
      <c r="H1195" s="9">
        <v>18</v>
      </c>
      <c r="I1195" s="8" t="s">
        <v>461</v>
      </c>
      <c r="J1195" s="8" t="s">
        <v>214</v>
      </c>
      <c r="K1195" s="17">
        <v>-41</v>
      </c>
      <c r="L1195" s="9">
        <v>0</v>
      </c>
      <c r="M1195" s="9">
        <v>0</v>
      </c>
      <c r="N1195" s="9">
        <v>0</v>
      </c>
      <c r="O1195" s="8"/>
      <c r="P1195" s="9">
        <v>-41</v>
      </c>
      <c r="Q1195" s="15">
        <v>0</v>
      </c>
      <c r="R1195" s="9">
        <v>96</v>
      </c>
      <c r="S1195" s="8" t="s">
        <v>37</v>
      </c>
      <c r="T1195" s="9">
        <v>-41</v>
      </c>
      <c r="U1195" s="18" t="s">
        <v>8719</v>
      </c>
      <c r="V1195" s="40">
        <v>45454</v>
      </c>
      <c r="W1195" s="8"/>
    </row>
    <row r="1196" spans="1:24" ht="13.5" thickBot="1">
      <c r="A1196" s="8" t="s">
        <v>2012</v>
      </c>
      <c r="B1196" s="8" t="s">
        <v>8299</v>
      </c>
      <c r="C1196" s="8" t="s">
        <v>5258</v>
      </c>
      <c r="D1196" s="8"/>
      <c r="E1196" s="8"/>
      <c r="F1196" s="8" t="s">
        <v>212</v>
      </c>
      <c r="G1196" s="8">
        <v>10918</v>
      </c>
      <c r="H1196" s="9">
        <v>21</v>
      </c>
      <c r="I1196" s="8" t="s">
        <v>461</v>
      </c>
      <c r="J1196" s="8" t="s">
        <v>214</v>
      </c>
      <c r="K1196" s="17">
        <v>-1</v>
      </c>
      <c r="L1196" s="9">
        <v>0</v>
      </c>
      <c r="M1196" s="9">
        <v>0</v>
      </c>
      <c r="N1196" s="9">
        <v>0</v>
      </c>
      <c r="O1196" s="8"/>
      <c r="P1196" s="9">
        <v>-1</v>
      </c>
      <c r="Q1196" s="15">
        <v>0</v>
      </c>
      <c r="R1196" s="9">
        <v>40</v>
      </c>
      <c r="S1196" s="8" t="s">
        <v>37</v>
      </c>
      <c r="T1196" s="9">
        <v>-1</v>
      </c>
      <c r="U1196" s="18" t="s">
        <v>1759</v>
      </c>
      <c r="V1196" s="40">
        <v>45463</v>
      </c>
      <c r="W1196" s="8"/>
    </row>
    <row r="1197" spans="1:24" ht="13.5" thickBot="1">
      <c r="A1197" s="8" t="s">
        <v>2012</v>
      </c>
      <c r="B1197" s="8" t="s">
        <v>8300</v>
      </c>
      <c r="C1197" s="8" t="s">
        <v>5274</v>
      </c>
      <c r="D1197" s="8"/>
      <c r="E1197" s="8"/>
      <c r="F1197" s="8" t="s">
        <v>212</v>
      </c>
      <c r="G1197" s="8" t="s">
        <v>8301</v>
      </c>
      <c r="H1197" s="9">
        <v>22</v>
      </c>
      <c r="I1197" s="8" t="s">
        <v>461</v>
      </c>
      <c r="J1197" s="8" t="s">
        <v>214</v>
      </c>
      <c r="K1197" s="17">
        <v>-42</v>
      </c>
      <c r="L1197" s="9">
        <v>0</v>
      </c>
      <c r="M1197" s="9">
        <v>0</v>
      </c>
      <c r="N1197" s="9">
        <v>0</v>
      </c>
      <c r="O1197" s="8"/>
      <c r="P1197" s="9">
        <v>-42</v>
      </c>
      <c r="Q1197" s="15">
        <v>0</v>
      </c>
      <c r="R1197" s="9">
        <v>288</v>
      </c>
      <c r="S1197" s="8" t="s">
        <v>37</v>
      </c>
      <c r="T1197" s="9">
        <v>-42</v>
      </c>
      <c r="U1197" s="43" t="s">
        <v>10635</v>
      </c>
      <c r="V1197" s="62">
        <v>45464</v>
      </c>
      <c r="W1197" s="8"/>
    </row>
    <row r="1198" spans="1:24" ht="13.5" thickBot="1">
      <c r="A1198" s="8" t="s">
        <v>2012</v>
      </c>
      <c r="B1198" s="8" t="s">
        <v>11039</v>
      </c>
      <c r="C1198" s="18" t="s">
        <v>5267</v>
      </c>
      <c r="D1198" s="8"/>
      <c r="E1198" s="8"/>
      <c r="F1198" s="8" t="s">
        <v>212</v>
      </c>
      <c r="G1198" s="8" t="s">
        <v>10982</v>
      </c>
      <c r="H1198" s="9">
        <v>23</v>
      </c>
      <c r="I1198" s="8" t="s">
        <v>2488</v>
      </c>
      <c r="J1198" s="8" t="s">
        <v>214</v>
      </c>
      <c r="K1198" s="17">
        <v>-3</v>
      </c>
      <c r="L1198" s="9">
        <v>0</v>
      </c>
      <c r="M1198" s="9">
        <v>0</v>
      </c>
      <c r="N1198" s="9">
        <v>0</v>
      </c>
      <c r="O1198" s="8"/>
      <c r="P1198" s="9">
        <v>-3</v>
      </c>
      <c r="Q1198" s="15">
        <v>0</v>
      </c>
      <c r="R1198" s="9">
        <v>288</v>
      </c>
      <c r="S1198" s="8" t="s">
        <v>37</v>
      </c>
      <c r="T1198" s="9">
        <v>-3</v>
      </c>
      <c r="U1198" s="18" t="s">
        <v>3127</v>
      </c>
      <c r="V1198" s="40">
        <v>45517</v>
      </c>
      <c r="W1198" s="8"/>
    </row>
    <row r="1199" spans="1:24" ht="13.5" thickBot="1">
      <c r="A1199" s="8" t="s">
        <v>2012</v>
      </c>
      <c r="B1199" s="8" t="s">
        <v>11040</v>
      </c>
      <c r="C1199" s="8" t="s">
        <v>5268</v>
      </c>
      <c r="D1199" s="8"/>
      <c r="E1199" s="8"/>
      <c r="F1199" s="8" t="s">
        <v>212</v>
      </c>
      <c r="G1199" s="8" t="s">
        <v>10983</v>
      </c>
      <c r="H1199" s="9">
        <v>24</v>
      </c>
      <c r="I1199" s="8" t="s">
        <v>2488</v>
      </c>
      <c r="J1199" s="8" t="s">
        <v>214</v>
      </c>
      <c r="K1199" s="17">
        <v>-6</v>
      </c>
      <c r="L1199" s="9">
        <v>0</v>
      </c>
      <c r="M1199" s="9">
        <v>0</v>
      </c>
      <c r="N1199" s="9">
        <v>0</v>
      </c>
      <c r="O1199" s="8"/>
      <c r="P1199" s="9">
        <v>-6</v>
      </c>
      <c r="Q1199" s="15">
        <v>0</v>
      </c>
      <c r="R1199" s="9">
        <v>288</v>
      </c>
      <c r="S1199" s="8" t="s">
        <v>37</v>
      </c>
      <c r="T1199" s="9">
        <v>-6</v>
      </c>
      <c r="U1199" s="18" t="s">
        <v>93</v>
      </c>
      <c r="V1199" s="40">
        <v>45517</v>
      </c>
      <c r="W1199" s="8"/>
    </row>
    <row r="1200" spans="1:24" ht="26.25" thickBot="1">
      <c r="A1200" s="8" t="s">
        <v>114</v>
      </c>
      <c r="B1200" s="8" t="s">
        <v>2143</v>
      </c>
      <c r="C1200" s="8" t="s">
        <v>2144</v>
      </c>
      <c r="D1200" s="8"/>
      <c r="E1200" s="8"/>
      <c r="F1200" s="8" t="s">
        <v>212</v>
      </c>
      <c r="G1200" s="8"/>
      <c r="H1200" s="9">
        <v>49</v>
      </c>
      <c r="I1200" s="8" t="s">
        <v>213</v>
      </c>
      <c r="J1200" s="8" t="s">
        <v>214</v>
      </c>
      <c r="K1200" s="17">
        <v>2316</v>
      </c>
      <c r="L1200" s="9">
        <v>0</v>
      </c>
      <c r="M1200" s="9">
        <v>0</v>
      </c>
      <c r="N1200" s="9">
        <v>0</v>
      </c>
      <c r="O1200" s="8"/>
      <c r="P1200" s="9">
        <v>2316</v>
      </c>
      <c r="Q1200" s="15">
        <v>4</v>
      </c>
      <c r="R1200" s="9">
        <v>480</v>
      </c>
      <c r="S1200" s="8" t="s">
        <v>37</v>
      </c>
      <c r="T1200" s="9">
        <v>396</v>
      </c>
      <c r="U1200" s="18" t="s">
        <v>12416</v>
      </c>
      <c r="V1200" s="40"/>
      <c r="W1200" s="8"/>
    </row>
    <row r="1201" spans="1:23" ht="13.5" thickBot="1">
      <c r="A1201" s="8" t="s">
        <v>114</v>
      </c>
      <c r="B1201" s="8" t="s">
        <v>7709</v>
      </c>
      <c r="C1201" s="8" t="s">
        <v>2063</v>
      </c>
      <c r="D1201" s="8"/>
      <c r="E1201" s="8"/>
      <c r="F1201" s="8" t="s">
        <v>36</v>
      </c>
      <c r="G1201" s="8" t="s">
        <v>7710</v>
      </c>
      <c r="H1201" s="9">
        <v>75</v>
      </c>
      <c r="I1201" s="8"/>
      <c r="J1201" s="8" t="s">
        <v>78</v>
      </c>
      <c r="K1201" s="17">
        <v>4068</v>
      </c>
      <c r="L1201" s="9">
        <v>0</v>
      </c>
      <c r="M1201" s="9">
        <v>0</v>
      </c>
      <c r="N1201" s="9">
        <v>0</v>
      </c>
      <c r="O1201" s="8"/>
      <c r="P1201" s="9">
        <v>4068</v>
      </c>
      <c r="Q1201" s="15">
        <v>4</v>
      </c>
      <c r="R1201" s="9">
        <v>816</v>
      </c>
      <c r="S1201" s="8" t="s">
        <v>37</v>
      </c>
      <c r="T1201" s="9">
        <v>804</v>
      </c>
      <c r="U1201" s="18" t="s">
        <v>7299</v>
      </c>
      <c r="V1201" s="40">
        <v>45440</v>
      </c>
      <c r="W1201" s="8"/>
    </row>
    <row r="1202" spans="1:23" ht="51.75" thickBot="1">
      <c r="A1202" s="8" t="s">
        <v>114</v>
      </c>
      <c r="B1202" s="8" t="s">
        <v>200</v>
      </c>
      <c r="C1202" s="8" t="s">
        <v>7711</v>
      </c>
      <c r="D1202" s="8"/>
      <c r="E1202" s="8" t="s">
        <v>171</v>
      </c>
      <c r="F1202" s="8" t="s">
        <v>117</v>
      </c>
      <c r="G1202" s="9" t="s">
        <v>2083</v>
      </c>
      <c r="H1202" s="9">
        <v>20</v>
      </c>
      <c r="I1202" s="8" t="s">
        <v>118</v>
      </c>
      <c r="J1202" s="8" t="s">
        <v>78</v>
      </c>
      <c r="K1202" s="17">
        <v>0</v>
      </c>
      <c r="L1202" s="9">
        <v>0</v>
      </c>
      <c r="M1202" s="9">
        <v>0</v>
      </c>
      <c r="N1202" s="9">
        <v>0</v>
      </c>
      <c r="O1202" s="8"/>
      <c r="P1202" s="9">
        <v>0</v>
      </c>
      <c r="Q1202" s="15">
        <v>0</v>
      </c>
      <c r="R1202" s="9">
        <v>30</v>
      </c>
      <c r="S1202" s="8" t="s">
        <v>34</v>
      </c>
      <c r="T1202" s="17">
        <v>0</v>
      </c>
      <c r="U1202" s="8" t="s">
        <v>45</v>
      </c>
      <c r="V1202" s="21"/>
      <c r="W1202" s="8" t="s">
        <v>10636</v>
      </c>
    </row>
    <row r="1203" spans="1:23" ht="51.75" thickBot="1">
      <c r="A1203" s="8" t="s">
        <v>114</v>
      </c>
      <c r="B1203" s="8" t="s">
        <v>2080</v>
      </c>
      <c r="C1203" s="8" t="s">
        <v>2081</v>
      </c>
      <c r="D1203" s="8"/>
      <c r="E1203" s="8"/>
      <c r="F1203" s="8" t="s">
        <v>117</v>
      </c>
      <c r="G1203" s="8" t="s">
        <v>2082</v>
      </c>
      <c r="H1203" s="9">
        <v>1</v>
      </c>
      <c r="I1203" s="8" t="s">
        <v>118</v>
      </c>
      <c r="J1203" s="8" t="s">
        <v>78</v>
      </c>
      <c r="K1203" s="17">
        <v>16</v>
      </c>
      <c r="L1203" s="9">
        <v>0</v>
      </c>
      <c r="M1203" s="9">
        <v>0</v>
      </c>
      <c r="N1203" s="9">
        <v>0</v>
      </c>
      <c r="O1203" s="8"/>
      <c r="P1203" s="9">
        <v>16</v>
      </c>
      <c r="Q1203" s="15">
        <v>0</v>
      </c>
      <c r="R1203" s="9">
        <v>60</v>
      </c>
      <c r="S1203" s="8" t="s">
        <v>34</v>
      </c>
      <c r="T1203" s="17">
        <v>16</v>
      </c>
      <c r="U1203" s="18" t="s">
        <v>12417</v>
      </c>
      <c r="V1203" s="40">
        <v>45357</v>
      </c>
      <c r="W1203" s="8" t="s">
        <v>10636</v>
      </c>
    </row>
    <row r="1204" spans="1:23" ht="13.5" thickBot="1">
      <c r="A1204" s="8" t="s">
        <v>114</v>
      </c>
      <c r="B1204" s="13" t="s">
        <v>2138</v>
      </c>
      <c r="C1204" s="8" t="s">
        <v>2139</v>
      </c>
      <c r="D1204" s="8"/>
      <c r="E1204" s="8"/>
      <c r="F1204" s="8" t="s">
        <v>212</v>
      </c>
      <c r="G1204" s="9"/>
      <c r="H1204" s="9">
        <v>2</v>
      </c>
      <c r="I1204" s="8" t="s">
        <v>423</v>
      </c>
      <c r="J1204" s="8" t="s">
        <v>214</v>
      </c>
      <c r="K1204" s="17">
        <v>708</v>
      </c>
      <c r="L1204" s="9">
        <v>0</v>
      </c>
      <c r="M1204" s="9">
        <v>0</v>
      </c>
      <c r="N1204" s="9">
        <v>0</v>
      </c>
      <c r="O1204" s="8"/>
      <c r="P1204" s="9">
        <v>708</v>
      </c>
      <c r="Q1204" s="15">
        <v>2</v>
      </c>
      <c r="R1204" s="9">
        <v>240</v>
      </c>
      <c r="S1204" s="8" t="s">
        <v>37</v>
      </c>
      <c r="T1204" s="9">
        <v>228</v>
      </c>
      <c r="U1204" s="8" t="s">
        <v>8177</v>
      </c>
      <c r="V1204" s="21"/>
      <c r="W1204" s="40"/>
    </row>
    <row r="1205" spans="1:23" ht="13.5" thickBot="1">
      <c r="A1205" s="8" t="s">
        <v>114</v>
      </c>
      <c r="B1205" s="13" t="s">
        <v>2032</v>
      </c>
      <c r="C1205" s="8" t="s">
        <v>2033</v>
      </c>
      <c r="D1205" s="8"/>
      <c r="E1205" s="8"/>
      <c r="F1205" s="8"/>
      <c r="G1205" s="8"/>
      <c r="H1205" s="20">
        <v>3</v>
      </c>
      <c r="I1205" s="8"/>
      <c r="J1205" s="8" t="s">
        <v>78</v>
      </c>
      <c r="K1205" s="17">
        <v>1200</v>
      </c>
      <c r="L1205" s="9">
        <v>0</v>
      </c>
      <c r="M1205" s="9">
        <v>0</v>
      </c>
      <c r="N1205" s="9">
        <v>0</v>
      </c>
      <c r="O1205" s="8"/>
      <c r="P1205" s="9">
        <v>1200</v>
      </c>
      <c r="Q1205" s="15">
        <v>1</v>
      </c>
      <c r="R1205" s="9">
        <v>1200</v>
      </c>
      <c r="S1205" s="8" t="s">
        <v>37</v>
      </c>
      <c r="T1205" s="17">
        <v>0</v>
      </c>
      <c r="U1205" s="8" t="s">
        <v>102</v>
      </c>
      <c r="V1205" s="21"/>
      <c r="W1205" s="21"/>
    </row>
    <row r="1206" spans="1:23" ht="13.5" thickBot="1">
      <c r="A1206" s="8" t="s">
        <v>114</v>
      </c>
      <c r="B1206" s="8" t="s">
        <v>2040</v>
      </c>
      <c r="C1206" s="8" t="s">
        <v>2041</v>
      </c>
      <c r="D1206" s="8"/>
      <c r="E1206" s="8"/>
      <c r="F1206" s="8"/>
      <c r="G1206" s="8"/>
      <c r="H1206" s="9">
        <v>4</v>
      </c>
      <c r="I1206" s="8"/>
      <c r="J1206" s="8" t="s">
        <v>78</v>
      </c>
      <c r="K1206" s="17">
        <v>2400</v>
      </c>
      <c r="L1206" s="9">
        <v>0</v>
      </c>
      <c r="M1206" s="9">
        <v>0</v>
      </c>
      <c r="N1206" s="9">
        <v>0</v>
      </c>
      <c r="O1206" s="8"/>
      <c r="P1206" s="9">
        <v>2400</v>
      </c>
      <c r="Q1206" s="15">
        <v>2</v>
      </c>
      <c r="R1206" s="9">
        <v>1200</v>
      </c>
      <c r="S1206" s="8" t="s">
        <v>37</v>
      </c>
      <c r="T1206" s="9">
        <v>0</v>
      </c>
      <c r="U1206" s="8" t="s">
        <v>152</v>
      </c>
      <c r="V1206" s="21"/>
      <c r="W1206" s="8"/>
    </row>
    <row r="1207" spans="1:23" ht="13.5" thickBot="1">
      <c r="A1207" s="8" t="s">
        <v>114</v>
      </c>
      <c r="B1207" s="8" t="s">
        <v>2044</v>
      </c>
      <c r="C1207" s="8" t="s">
        <v>2045</v>
      </c>
      <c r="D1207" s="8"/>
      <c r="E1207" s="8"/>
      <c r="F1207" s="8"/>
      <c r="G1207" s="8"/>
      <c r="H1207" s="9">
        <v>5</v>
      </c>
      <c r="I1207" s="8"/>
      <c r="J1207" s="8" t="s">
        <v>78</v>
      </c>
      <c r="K1207" s="28">
        <v>3600</v>
      </c>
      <c r="L1207" s="9">
        <v>0</v>
      </c>
      <c r="M1207" s="9">
        <v>0</v>
      </c>
      <c r="N1207" s="9">
        <v>0</v>
      </c>
      <c r="O1207" s="8"/>
      <c r="P1207" s="29">
        <v>3600</v>
      </c>
      <c r="Q1207" s="15">
        <v>3</v>
      </c>
      <c r="R1207" s="9">
        <v>1200</v>
      </c>
      <c r="S1207" s="8" t="s">
        <v>37</v>
      </c>
      <c r="T1207" s="9">
        <v>0</v>
      </c>
      <c r="U1207" s="8" t="s">
        <v>103</v>
      </c>
      <c r="V1207" s="21"/>
      <c r="W1207" s="8"/>
    </row>
    <row r="1208" spans="1:23" ht="13.5" thickBot="1">
      <c r="A1208" s="8" t="s">
        <v>114</v>
      </c>
      <c r="B1208" s="8" t="s">
        <v>2048</v>
      </c>
      <c r="C1208" s="8" t="s">
        <v>2049</v>
      </c>
      <c r="D1208" s="8"/>
      <c r="E1208" s="8"/>
      <c r="F1208" s="8"/>
      <c r="G1208" s="8"/>
      <c r="H1208" s="9">
        <v>6</v>
      </c>
      <c r="I1208" s="8"/>
      <c r="J1208" s="8" t="s">
        <v>78</v>
      </c>
      <c r="K1208" s="17">
        <v>3600</v>
      </c>
      <c r="L1208" s="9">
        <v>0</v>
      </c>
      <c r="M1208" s="9">
        <v>0</v>
      </c>
      <c r="N1208" s="9">
        <v>0</v>
      </c>
      <c r="O1208" s="8"/>
      <c r="P1208" s="9">
        <v>3600</v>
      </c>
      <c r="Q1208" s="15">
        <v>3</v>
      </c>
      <c r="R1208" s="9">
        <v>1200</v>
      </c>
      <c r="S1208" s="8" t="s">
        <v>37</v>
      </c>
      <c r="T1208" s="29">
        <v>0</v>
      </c>
      <c r="U1208" s="18" t="s">
        <v>103</v>
      </c>
      <c r="V1208" s="40"/>
      <c r="W1208" s="8"/>
    </row>
    <row r="1209" spans="1:23" ht="13.5" thickBot="1">
      <c r="A1209" s="8" t="s">
        <v>114</v>
      </c>
      <c r="B1209" s="8" t="s">
        <v>2170</v>
      </c>
      <c r="C1209" s="8" t="s">
        <v>2171</v>
      </c>
      <c r="D1209" s="8"/>
      <c r="E1209" s="8"/>
      <c r="F1209" s="8" t="s">
        <v>36</v>
      </c>
      <c r="G1209" s="8" t="s">
        <v>2172</v>
      </c>
      <c r="H1209" s="9">
        <v>7</v>
      </c>
      <c r="I1209" s="8" t="s">
        <v>699</v>
      </c>
      <c r="J1209" s="8" t="s">
        <v>78</v>
      </c>
      <c r="K1209" s="17">
        <v>34.25</v>
      </c>
      <c r="L1209" s="9">
        <v>0</v>
      </c>
      <c r="M1209" s="9">
        <v>0</v>
      </c>
      <c r="N1209" s="9">
        <v>0</v>
      </c>
      <c r="O1209" s="8"/>
      <c r="P1209" s="9">
        <v>34.25</v>
      </c>
      <c r="Q1209" s="15">
        <v>1</v>
      </c>
      <c r="R1209" s="9">
        <v>20</v>
      </c>
      <c r="S1209" s="8" t="s">
        <v>34</v>
      </c>
      <c r="T1209" s="9">
        <v>14</v>
      </c>
      <c r="U1209" s="18" t="s">
        <v>12418</v>
      </c>
      <c r="V1209" s="40">
        <v>45355</v>
      </c>
      <c r="W1209" s="40"/>
    </row>
    <row r="1210" spans="1:23" ht="13.5" thickBot="1">
      <c r="A1210" s="8" t="s">
        <v>114</v>
      </c>
      <c r="B1210" s="13" t="s">
        <v>7305</v>
      </c>
      <c r="C1210" s="8" t="s">
        <v>2066</v>
      </c>
      <c r="D1210" s="8"/>
      <c r="E1210" s="8"/>
      <c r="F1210" s="8" t="s">
        <v>36</v>
      </c>
      <c r="G1210" s="8" t="s">
        <v>7306</v>
      </c>
      <c r="H1210" s="20">
        <v>8</v>
      </c>
      <c r="I1210" s="8"/>
      <c r="J1210" s="8" t="s">
        <v>78</v>
      </c>
      <c r="K1210" s="17">
        <v>648</v>
      </c>
      <c r="L1210" s="9">
        <v>0</v>
      </c>
      <c r="M1210" s="9">
        <v>0</v>
      </c>
      <c r="N1210" s="9">
        <v>0</v>
      </c>
      <c r="O1210" s="8"/>
      <c r="P1210" s="9">
        <v>648</v>
      </c>
      <c r="Q1210" s="15">
        <v>2</v>
      </c>
      <c r="R1210" s="9">
        <v>240</v>
      </c>
      <c r="S1210" s="8" t="s">
        <v>37</v>
      </c>
      <c r="T1210" s="9">
        <v>168</v>
      </c>
      <c r="U1210" s="18" t="s">
        <v>6982</v>
      </c>
      <c r="V1210" s="40">
        <v>45433</v>
      </c>
      <c r="W1210" s="21"/>
    </row>
    <row r="1211" spans="1:23" ht="13.5" thickBot="1">
      <c r="A1211" s="8" t="s">
        <v>114</v>
      </c>
      <c r="B1211" s="8" t="s">
        <v>2147</v>
      </c>
      <c r="C1211" s="8" t="s">
        <v>2148</v>
      </c>
      <c r="D1211" s="8"/>
      <c r="E1211" s="8"/>
      <c r="F1211" s="8" t="s">
        <v>212</v>
      </c>
      <c r="G1211" s="8"/>
      <c r="H1211" s="9">
        <v>9</v>
      </c>
      <c r="I1211" s="8" t="s">
        <v>423</v>
      </c>
      <c r="J1211" s="8" t="s">
        <v>214</v>
      </c>
      <c r="K1211" s="17">
        <v>1404</v>
      </c>
      <c r="L1211" s="9">
        <v>0</v>
      </c>
      <c r="M1211" s="9">
        <v>0</v>
      </c>
      <c r="N1211" s="9">
        <v>0</v>
      </c>
      <c r="O1211" s="8"/>
      <c r="P1211" s="9">
        <v>1404</v>
      </c>
      <c r="Q1211" s="15">
        <v>3</v>
      </c>
      <c r="R1211" s="9">
        <v>360</v>
      </c>
      <c r="S1211" s="8" t="s">
        <v>37</v>
      </c>
      <c r="T1211" s="9">
        <v>324</v>
      </c>
      <c r="U1211" s="18" t="s">
        <v>8293</v>
      </c>
      <c r="V1211" s="40"/>
      <c r="W1211" s="8"/>
    </row>
    <row r="1212" spans="1:23" ht="13.5" thickBot="1">
      <c r="A1212" s="8" t="s">
        <v>114</v>
      </c>
      <c r="B1212" s="8" t="s">
        <v>8082</v>
      </c>
      <c r="C1212" s="8" t="s">
        <v>2021</v>
      </c>
      <c r="D1212" s="8"/>
      <c r="E1212" s="8"/>
      <c r="F1212" s="8" t="s">
        <v>36</v>
      </c>
      <c r="G1212" s="8">
        <v>4401</v>
      </c>
      <c r="H1212" s="9">
        <v>10</v>
      </c>
      <c r="I1212" s="8"/>
      <c r="J1212" s="8" t="s">
        <v>78</v>
      </c>
      <c r="K1212" s="17">
        <v>2163</v>
      </c>
      <c r="L1212" s="9">
        <v>0</v>
      </c>
      <c r="M1212" s="9">
        <v>0</v>
      </c>
      <c r="N1212" s="9">
        <v>0</v>
      </c>
      <c r="O1212" s="8"/>
      <c r="P1212" s="9">
        <v>2163</v>
      </c>
      <c r="Q1212" s="15">
        <v>6</v>
      </c>
      <c r="R1212" s="9">
        <v>360</v>
      </c>
      <c r="S1212" s="8" t="s">
        <v>37</v>
      </c>
      <c r="T1212" s="29">
        <v>3</v>
      </c>
      <c r="U1212" s="18" t="s">
        <v>8083</v>
      </c>
      <c r="V1212" s="40">
        <v>45454</v>
      </c>
      <c r="W1212" s="8"/>
    </row>
    <row r="1213" spans="1:23" ht="13.5" thickBot="1">
      <c r="A1213" s="8" t="s">
        <v>114</v>
      </c>
      <c r="B1213" s="8" t="s">
        <v>2022</v>
      </c>
      <c r="C1213" s="8" t="s">
        <v>2023</v>
      </c>
      <c r="D1213" s="8"/>
      <c r="E1213" s="8"/>
      <c r="F1213" s="8"/>
      <c r="G1213" s="8"/>
      <c r="H1213" s="9">
        <v>12</v>
      </c>
      <c r="I1213" s="8"/>
      <c r="J1213" s="8" t="s">
        <v>78</v>
      </c>
      <c r="K1213" s="17">
        <v>-1</v>
      </c>
      <c r="L1213" s="9">
        <v>0</v>
      </c>
      <c r="M1213" s="9">
        <v>0</v>
      </c>
      <c r="N1213" s="9">
        <v>0</v>
      </c>
      <c r="O1213" s="8"/>
      <c r="P1213" s="9">
        <v>-1</v>
      </c>
      <c r="Q1213" s="15">
        <v>0</v>
      </c>
      <c r="R1213" s="9">
        <v>80</v>
      </c>
      <c r="S1213" s="8" t="s">
        <v>34</v>
      </c>
      <c r="T1213" s="9">
        <v>-1</v>
      </c>
      <c r="U1213" s="18" t="s">
        <v>141</v>
      </c>
      <c r="V1213" s="40"/>
      <c r="W1213" s="8"/>
    </row>
    <row r="1214" spans="1:23" ht="13.5" thickBot="1">
      <c r="A1214" s="8" t="s">
        <v>114</v>
      </c>
      <c r="B1214" s="8" t="s">
        <v>2130</v>
      </c>
      <c r="C1214" s="8" t="s">
        <v>2131</v>
      </c>
      <c r="D1214" s="8"/>
      <c r="E1214" s="8"/>
      <c r="F1214" s="8" t="s">
        <v>212</v>
      </c>
      <c r="G1214" s="8"/>
      <c r="H1214" s="9">
        <v>13</v>
      </c>
      <c r="I1214" s="8" t="s">
        <v>423</v>
      </c>
      <c r="J1214" s="8" t="s">
        <v>214</v>
      </c>
      <c r="K1214" s="17">
        <v>733</v>
      </c>
      <c r="L1214" s="9">
        <v>0</v>
      </c>
      <c r="M1214" s="9">
        <v>0</v>
      </c>
      <c r="N1214" s="9">
        <v>0</v>
      </c>
      <c r="O1214" s="8"/>
      <c r="P1214" s="9">
        <v>733</v>
      </c>
      <c r="Q1214" s="15">
        <v>3</v>
      </c>
      <c r="R1214" s="9">
        <v>240</v>
      </c>
      <c r="S1214" s="8" t="s">
        <v>37</v>
      </c>
      <c r="T1214" s="9">
        <v>13</v>
      </c>
      <c r="U1214" s="18" t="s">
        <v>9242</v>
      </c>
      <c r="V1214" s="40"/>
      <c r="W1214" s="8"/>
    </row>
    <row r="1215" spans="1:23" ht="51.75" thickBot="1">
      <c r="A1215" s="8" t="s">
        <v>114</v>
      </c>
      <c r="B1215" s="8" t="s">
        <v>2076</v>
      </c>
      <c r="C1215" s="8" t="s">
        <v>2077</v>
      </c>
      <c r="D1215" s="8"/>
      <c r="E1215" s="8"/>
      <c r="F1215" s="8" t="s">
        <v>2078</v>
      </c>
      <c r="G1215" s="8" t="s">
        <v>2079</v>
      </c>
      <c r="H1215" s="9">
        <v>14</v>
      </c>
      <c r="I1215" s="8"/>
      <c r="J1215" s="8" t="s">
        <v>78</v>
      </c>
      <c r="K1215" s="17">
        <v>20</v>
      </c>
      <c r="L1215" s="9">
        <v>0</v>
      </c>
      <c r="M1215" s="9">
        <v>0</v>
      </c>
      <c r="N1215" s="9">
        <v>0</v>
      </c>
      <c r="O1215" s="8"/>
      <c r="P1215" s="9">
        <v>20</v>
      </c>
      <c r="Q1215" s="15">
        <v>0</v>
      </c>
      <c r="R1215" s="9">
        <v>50</v>
      </c>
      <c r="S1215" s="8" t="s">
        <v>34</v>
      </c>
      <c r="T1215" s="9">
        <v>20</v>
      </c>
      <c r="U1215" s="18" t="s">
        <v>7269</v>
      </c>
      <c r="V1215" s="40">
        <v>45370</v>
      </c>
      <c r="W1215" s="8" t="s">
        <v>10636</v>
      </c>
    </row>
    <row r="1216" spans="1:23" ht="13.5" thickBot="1">
      <c r="A1216" s="8" t="s">
        <v>114</v>
      </c>
      <c r="B1216" s="8" t="s">
        <v>2024</v>
      </c>
      <c r="C1216" s="8" t="s">
        <v>2025</v>
      </c>
      <c r="D1216" s="8"/>
      <c r="E1216" s="8"/>
      <c r="F1216" s="8"/>
      <c r="G1216" s="8"/>
      <c r="H1216" s="9">
        <v>15</v>
      </c>
      <c r="I1216" s="8"/>
      <c r="J1216" s="8" t="s">
        <v>78</v>
      </c>
      <c r="K1216" s="17">
        <v>0</v>
      </c>
      <c r="L1216" s="9">
        <v>0</v>
      </c>
      <c r="M1216" s="9">
        <v>0</v>
      </c>
      <c r="N1216" s="9">
        <v>0</v>
      </c>
      <c r="O1216" s="8"/>
      <c r="P1216" s="9">
        <v>0</v>
      </c>
      <c r="Q1216" s="15">
        <v>0</v>
      </c>
      <c r="R1216" s="9">
        <v>50</v>
      </c>
      <c r="S1216" s="8" t="s">
        <v>34</v>
      </c>
      <c r="T1216" s="9">
        <v>0</v>
      </c>
      <c r="U1216" s="18" t="s">
        <v>45</v>
      </c>
      <c r="V1216" s="40"/>
      <c r="W1216" s="8"/>
    </row>
    <row r="1217" spans="1:23" ht="13.5" thickBot="1">
      <c r="A1217" s="8" t="s">
        <v>114</v>
      </c>
      <c r="B1217" s="8" t="s">
        <v>2132</v>
      </c>
      <c r="C1217" s="8" t="s">
        <v>2133</v>
      </c>
      <c r="D1217" s="8"/>
      <c r="E1217" s="8"/>
      <c r="F1217" s="8" t="s">
        <v>212</v>
      </c>
      <c r="G1217" s="8"/>
      <c r="H1217" s="9">
        <v>16</v>
      </c>
      <c r="I1217" s="8" t="s">
        <v>423</v>
      </c>
      <c r="J1217" s="8" t="s">
        <v>214</v>
      </c>
      <c r="K1217" s="17">
        <v>720</v>
      </c>
      <c r="L1217" s="9">
        <v>0</v>
      </c>
      <c r="M1217" s="9">
        <v>0</v>
      </c>
      <c r="N1217" s="9">
        <v>0</v>
      </c>
      <c r="O1217" s="8"/>
      <c r="P1217" s="9">
        <v>720</v>
      </c>
      <c r="Q1217" s="15">
        <v>3</v>
      </c>
      <c r="R1217" s="9">
        <v>240</v>
      </c>
      <c r="S1217" s="8" t="s">
        <v>37</v>
      </c>
      <c r="T1217" s="9">
        <v>0</v>
      </c>
      <c r="U1217" s="18" t="s">
        <v>103</v>
      </c>
      <c r="V1217" s="40"/>
      <c r="W1217" s="8"/>
    </row>
    <row r="1218" spans="1:23" ht="13.5" thickBot="1">
      <c r="A1218" s="8" t="s">
        <v>114</v>
      </c>
      <c r="B1218" s="8" t="s">
        <v>2134</v>
      </c>
      <c r="C1218" s="8" t="s">
        <v>2135</v>
      </c>
      <c r="D1218" s="8"/>
      <c r="E1218" s="8"/>
      <c r="F1218" s="8" t="s">
        <v>212</v>
      </c>
      <c r="G1218" s="8"/>
      <c r="H1218" s="9">
        <v>17</v>
      </c>
      <c r="I1218" s="8" t="s">
        <v>423</v>
      </c>
      <c r="J1218" s="8" t="s">
        <v>214</v>
      </c>
      <c r="K1218" s="17">
        <v>727</v>
      </c>
      <c r="L1218" s="9">
        <v>0</v>
      </c>
      <c r="M1218" s="9">
        <v>0</v>
      </c>
      <c r="N1218" s="9">
        <v>0</v>
      </c>
      <c r="O1218" s="8"/>
      <c r="P1218" s="9">
        <v>727</v>
      </c>
      <c r="Q1218" s="15">
        <v>3</v>
      </c>
      <c r="R1218" s="9">
        <v>240</v>
      </c>
      <c r="S1218" s="8" t="s">
        <v>37</v>
      </c>
      <c r="T1218" s="9">
        <v>7</v>
      </c>
      <c r="U1218" s="43" t="s">
        <v>9243</v>
      </c>
      <c r="V1218" s="62"/>
      <c r="W1218" s="8"/>
    </row>
    <row r="1219" spans="1:23" ht="13.5" thickBot="1">
      <c r="A1219" s="8" t="s">
        <v>114</v>
      </c>
      <c r="B1219" s="8" t="s">
        <v>2136</v>
      </c>
      <c r="C1219" s="8" t="s">
        <v>2137</v>
      </c>
      <c r="D1219" s="8"/>
      <c r="E1219" s="8"/>
      <c r="F1219" s="8" t="s">
        <v>212</v>
      </c>
      <c r="G1219" s="8"/>
      <c r="H1219" s="9">
        <v>18</v>
      </c>
      <c r="I1219" s="8" t="s">
        <v>423</v>
      </c>
      <c r="J1219" s="8" t="s">
        <v>214</v>
      </c>
      <c r="K1219" s="17">
        <v>720</v>
      </c>
      <c r="L1219" s="9">
        <v>0</v>
      </c>
      <c r="M1219" s="9">
        <v>0</v>
      </c>
      <c r="N1219" s="9">
        <v>0</v>
      </c>
      <c r="O1219" s="8"/>
      <c r="P1219" s="9">
        <v>720</v>
      </c>
      <c r="Q1219" s="15">
        <v>3</v>
      </c>
      <c r="R1219" s="9">
        <v>240</v>
      </c>
      <c r="S1219" s="8" t="s">
        <v>37</v>
      </c>
      <c r="T1219" s="9">
        <v>0</v>
      </c>
      <c r="U1219" s="18" t="s">
        <v>103</v>
      </c>
      <c r="V1219" s="40"/>
      <c r="W1219" s="40"/>
    </row>
    <row r="1220" spans="1:23" ht="13.5" thickBot="1">
      <c r="A1220" s="8" t="s">
        <v>114</v>
      </c>
      <c r="B1220" s="8" t="s">
        <v>2026</v>
      </c>
      <c r="C1220" s="8" t="s">
        <v>2027</v>
      </c>
      <c r="D1220" s="8"/>
      <c r="E1220" s="8"/>
      <c r="F1220" s="8"/>
      <c r="G1220" s="8"/>
      <c r="H1220" s="9">
        <v>19</v>
      </c>
      <c r="I1220" s="8"/>
      <c r="J1220" s="8" t="s">
        <v>78</v>
      </c>
      <c r="K1220" s="17">
        <v>0</v>
      </c>
      <c r="L1220" s="9">
        <v>0</v>
      </c>
      <c r="M1220" s="9">
        <v>0</v>
      </c>
      <c r="N1220" s="9">
        <v>0</v>
      </c>
      <c r="O1220" s="8"/>
      <c r="P1220" s="9">
        <v>0</v>
      </c>
      <c r="Q1220" s="15">
        <v>0</v>
      </c>
      <c r="R1220" s="9">
        <v>30</v>
      </c>
      <c r="S1220" s="8" t="s">
        <v>34</v>
      </c>
      <c r="T1220" s="9">
        <v>0</v>
      </c>
      <c r="U1220" s="18" t="s">
        <v>45</v>
      </c>
      <c r="V1220" s="40"/>
      <c r="W1220" s="40"/>
    </row>
    <row r="1221" spans="1:23" ht="51.75" thickBot="1">
      <c r="A1221" s="8" t="s">
        <v>114</v>
      </c>
      <c r="B1221" s="13" t="s">
        <v>201</v>
      </c>
      <c r="C1221" s="8" t="s">
        <v>6983</v>
      </c>
      <c r="D1221" s="8"/>
      <c r="E1221" s="8" t="s">
        <v>171</v>
      </c>
      <c r="F1221" s="8" t="s">
        <v>117</v>
      </c>
      <c r="G1221" s="8" t="s">
        <v>2084</v>
      </c>
      <c r="H1221" s="9">
        <v>21</v>
      </c>
      <c r="I1221" s="8" t="s">
        <v>118</v>
      </c>
      <c r="J1221" s="8" t="s">
        <v>78</v>
      </c>
      <c r="K1221" s="17">
        <v>0</v>
      </c>
      <c r="L1221" s="9">
        <v>0</v>
      </c>
      <c r="M1221" s="9">
        <v>0</v>
      </c>
      <c r="N1221" s="9">
        <v>0</v>
      </c>
      <c r="O1221" s="8"/>
      <c r="P1221" s="9">
        <v>0</v>
      </c>
      <c r="Q1221" s="15">
        <v>0</v>
      </c>
      <c r="R1221" s="9">
        <v>20</v>
      </c>
      <c r="S1221" s="8" t="s">
        <v>34</v>
      </c>
      <c r="T1221" s="9">
        <v>0</v>
      </c>
      <c r="U1221" s="8" t="s">
        <v>45</v>
      </c>
      <c r="V1221" s="21">
        <v>45355</v>
      </c>
      <c r="W1221" s="40" t="s">
        <v>10636</v>
      </c>
    </row>
    <row r="1222" spans="1:23" ht="51.75" thickBot="1">
      <c r="A1222" s="8" t="s">
        <v>114</v>
      </c>
      <c r="B1222" s="8" t="s">
        <v>2085</v>
      </c>
      <c r="C1222" s="8" t="s">
        <v>2086</v>
      </c>
      <c r="D1222" s="8"/>
      <c r="E1222" s="8"/>
      <c r="F1222" s="8" t="s">
        <v>117</v>
      </c>
      <c r="G1222" s="8" t="s">
        <v>2087</v>
      </c>
      <c r="H1222" s="9">
        <v>22</v>
      </c>
      <c r="I1222" s="8" t="s">
        <v>118</v>
      </c>
      <c r="J1222" s="8" t="s">
        <v>78</v>
      </c>
      <c r="K1222" s="17">
        <v>0</v>
      </c>
      <c r="L1222" s="9">
        <v>0</v>
      </c>
      <c r="M1222" s="9">
        <v>0</v>
      </c>
      <c r="N1222" s="9">
        <v>0</v>
      </c>
      <c r="O1222" s="8"/>
      <c r="P1222" s="9">
        <v>0</v>
      </c>
      <c r="Q1222" s="15">
        <v>0</v>
      </c>
      <c r="R1222" s="9">
        <v>20</v>
      </c>
      <c r="S1222" s="8" t="s">
        <v>34</v>
      </c>
      <c r="T1222" s="29">
        <v>0</v>
      </c>
      <c r="U1222" s="43" t="s">
        <v>45</v>
      </c>
      <c r="V1222" s="62">
        <v>45353</v>
      </c>
      <c r="W1222" s="40" t="s">
        <v>10636</v>
      </c>
    </row>
    <row r="1223" spans="1:23" ht="13.5" thickBot="1">
      <c r="A1223" s="8" t="s">
        <v>114</v>
      </c>
      <c r="B1223" s="8" t="s">
        <v>2028</v>
      </c>
      <c r="C1223" s="8" t="s">
        <v>2029</v>
      </c>
      <c r="D1223" s="8"/>
      <c r="E1223" s="8"/>
      <c r="F1223" s="8"/>
      <c r="G1223" s="8"/>
      <c r="H1223" s="9">
        <v>23</v>
      </c>
      <c r="I1223" s="8"/>
      <c r="J1223" s="8" t="s">
        <v>78</v>
      </c>
      <c r="K1223" s="17">
        <v>120</v>
      </c>
      <c r="L1223" s="9">
        <v>0</v>
      </c>
      <c r="M1223" s="9">
        <v>0</v>
      </c>
      <c r="N1223" s="9">
        <v>0</v>
      </c>
      <c r="O1223" s="8"/>
      <c r="P1223" s="9">
        <v>120</v>
      </c>
      <c r="Q1223" s="15">
        <v>2</v>
      </c>
      <c r="R1223" s="9">
        <v>60</v>
      </c>
      <c r="S1223" s="8" t="s">
        <v>34</v>
      </c>
      <c r="T1223" s="29">
        <v>0</v>
      </c>
      <c r="U1223" s="43" t="s">
        <v>81</v>
      </c>
      <c r="V1223" s="62"/>
      <c r="W1223" s="40"/>
    </row>
    <row r="1224" spans="1:23" ht="13.5" thickBot="1">
      <c r="A1224" s="8" t="s">
        <v>114</v>
      </c>
      <c r="B1224" s="8" t="s">
        <v>2088</v>
      </c>
      <c r="C1224" s="8" t="s">
        <v>9100</v>
      </c>
      <c r="D1224" s="8"/>
      <c r="E1224" s="8"/>
      <c r="F1224" s="8" t="s">
        <v>117</v>
      </c>
      <c r="G1224" s="8" t="s">
        <v>2089</v>
      </c>
      <c r="H1224" s="9">
        <v>25</v>
      </c>
      <c r="I1224" s="8" t="s">
        <v>118</v>
      </c>
      <c r="J1224" s="8" t="s">
        <v>78</v>
      </c>
      <c r="K1224" s="17">
        <v>2</v>
      </c>
      <c r="L1224" s="9">
        <v>0</v>
      </c>
      <c r="M1224" s="9">
        <v>0</v>
      </c>
      <c r="N1224" s="9">
        <v>0</v>
      </c>
      <c r="O1224" s="8"/>
      <c r="P1224" s="9">
        <v>2</v>
      </c>
      <c r="Q1224" s="15">
        <v>0</v>
      </c>
      <c r="R1224" s="9">
        <v>20</v>
      </c>
      <c r="S1224" s="8" t="s">
        <v>34</v>
      </c>
      <c r="T1224" s="9">
        <v>2</v>
      </c>
      <c r="U1224" s="18" t="s">
        <v>92</v>
      </c>
      <c r="V1224" s="40"/>
      <c r="W1224" s="8">
        <v>45380</v>
      </c>
    </row>
    <row r="1225" spans="1:23" ht="13.5" thickBot="1">
      <c r="A1225" s="8" t="s">
        <v>114</v>
      </c>
      <c r="B1225" s="8" t="s">
        <v>2090</v>
      </c>
      <c r="C1225" s="8" t="s">
        <v>2091</v>
      </c>
      <c r="D1225" s="8"/>
      <c r="E1225" s="8"/>
      <c r="F1225" s="8" t="s">
        <v>117</v>
      </c>
      <c r="G1225" s="8" t="s">
        <v>2092</v>
      </c>
      <c r="H1225" s="9">
        <v>26</v>
      </c>
      <c r="I1225" s="8" t="s">
        <v>118</v>
      </c>
      <c r="J1225" s="8" t="s">
        <v>78</v>
      </c>
      <c r="K1225" s="17">
        <v>-60</v>
      </c>
      <c r="L1225" s="9">
        <v>0</v>
      </c>
      <c r="M1225" s="9">
        <v>0</v>
      </c>
      <c r="N1225" s="9">
        <v>0</v>
      </c>
      <c r="O1225" s="8"/>
      <c r="P1225" s="9">
        <v>-60</v>
      </c>
      <c r="Q1225" s="15">
        <v>-2</v>
      </c>
      <c r="R1225" s="9">
        <v>30</v>
      </c>
      <c r="S1225" s="8" t="s">
        <v>34</v>
      </c>
      <c r="T1225" s="9">
        <v>0</v>
      </c>
      <c r="U1225" s="18" t="s">
        <v>1875</v>
      </c>
      <c r="V1225" s="40" t="s">
        <v>12419</v>
      </c>
      <c r="W1225" s="8">
        <v>45380</v>
      </c>
    </row>
    <row r="1226" spans="1:23" ht="26.25" thickBot="1">
      <c r="A1226" s="8" t="s">
        <v>114</v>
      </c>
      <c r="B1226" s="8" t="s">
        <v>2093</v>
      </c>
      <c r="C1226" s="8" t="s">
        <v>2094</v>
      </c>
      <c r="D1226" s="8"/>
      <c r="E1226" s="8"/>
      <c r="F1226" s="8" t="s">
        <v>117</v>
      </c>
      <c r="G1226" s="8" t="s">
        <v>2095</v>
      </c>
      <c r="H1226" s="9">
        <v>27</v>
      </c>
      <c r="I1226" s="8" t="s">
        <v>118</v>
      </c>
      <c r="J1226" s="8" t="s">
        <v>78</v>
      </c>
      <c r="K1226" s="17">
        <v>-60</v>
      </c>
      <c r="L1226" s="9">
        <v>0</v>
      </c>
      <c r="M1226" s="9">
        <v>0</v>
      </c>
      <c r="N1226" s="9">
        <v>0</v>
      </c>
      <c r="O1226" s="8"/>
      <c r="P1226" s="9">
        <v>-60</v>
      </c>
      <c r="Q1226" s="15">
        <v>-1</v>
      </c>
      <c r="R1226" s="9">
        <v>60</v>
      </c>
      <c r="S1226" s="8" t="s">
        <v>34</v>
      </c>
      <c r="T1226" s="9">
        <v>0</v>
      </c>
      <c r="U1226" s="18" t="s">
        <v>176</v>
      </c>
      <c r="V1226" s="40"/>
      <c r="W1226" s="8" t="s">
        <v>12038</v>
      </c>
    </row>
    <row r="1227" spans="1:23" ht="13.5" thickBot="1">
      <c r="A1227" s="8" t="s">
        <v>114</v>
      </c>
      <c r="B1227" s="8" t="s">
        <v>2030</v>
      </c>
      <c r="C1227" s="8" t="s">
        <v>2031</v>
      </c>
      <c r="D1227" s="8"/>
      <c r="E1227" s="8"/>
      <c r="F1227" s="8"/>
      <c r="G1227" s="8"/>
      <c r="H1227" s="9">
        <v>28</v>
      </c>
      <c r="I1227" s="8"/>
      <c r="J1227" s="8" t="s">
        <v>78</v>
      </c>
      <c r="K1227" s="17">
        <v>0</v>
      </c>
      <c r="L1227" s="9">
        <v>0</v>
      </c>
      <c r="M1227" s="9">
        <v>0</v>
      </c>
      <c r="N1227" s="9">
        <v>0</v>
      </c>
      <c r="O1227" s="8"/>
      <c r="P1227" s="9">
        <v>0</v>
      </c>
      <c r="Q1227" s="15">
        <v>0</v>
      </c>
      <c r="R1227" s="9">
        <v>60</v>
      </c>
      <c r="S1227" s="8" t="s">
        <v>34</v>
      </c>
      <c r="T1227" s="9">
        <v>0</v>
      </c>
      <c r="U1227" s="18" t="s">
        <v>45</v>
      </c>
      <c r="V1227" s="40"/>
      <c r="W1227" s="8"/>
    </row>
    <row r="1228" spans="1:23" ht="13.5" thickBot="1">
      <c r="A1228" s="8" t="s">
        <v>114</v>
      </c>
      <c r="B1228" s="8" t="s">
        <v>2096</v>
      </c>
      <c r="C1228" s="8" t="s">
        <v>2097</v>
      </c>
      <c r="D1228" s="8"/>
      <c r="E1228" s="8"/>
      <c r="F1228" s="8" t="s">
        <v>117</v>
      </c>
      <c r="G1228" s="8" t="s">
        <v>2098</v>
      </c>
      <c r="H1228" s="9">
        <v>29</v>
      </c>
      <c r="I1228" s="8" t="s">
        <v>118</v>
      </c>
      <c r="J1228" s="8" t="s">
        <v>78</v>
      </c>
      <c r="K1228" s="17">
        <v>46</v>
      </c>
      <c r="L1228" s="9">
        <v>0</v>
      </c>
      <c r="M1228" s="9">
        <v>0</v>
      </c>
      <c r="N1228" s="9">
        <v>0</v>
      </c>
      <c r="O1228" s="8"/>
      <c r="P1228" s="9">
        <v>46</v>
      </c>
      <c r="Q1228" s="15">
        <v>0</v>
      </c>
      <c r="R1228" s="9">
        <v>60</v>
      </c>
      <c r="S1228" s="8" t="s">
        <v>34</v>
      </c>
      <c r="T1228" s="9">
        <v>46</v>
      </c>
      <c r="U1228" s="18" t="s">
        <v>194</v>
      </c>
      <c r="V1228" s="40">
        <v>45355</v>
      </c>
      <c r="W1228" s="8">
        <v>45380</v>
      </c>
    </row>
    <row r="1229" spans="1:23" ht="13.5" thickBot="1">
      <c r="A1229" s="8" t="s">
        <v>114</v>
      </c>
      <c r="B1229" s="8" t="s">
        <v>2034</v>
      </c>
      <c r="C1229" s="8" t="s">
        <v>116</v>
      </c>
      <c r="D1229" s="8"/>
      <c r="E1229" s="8"/>
      <c r="F1229" s="8" t="s">
        <v>117</v>
      </c>
      <c r="G1229" s="8"/>
      <c r="H1229" s="9">
        <v>30</v>
      </c>
      <c r="I1229" s="8"/>
      <c r="J1229" s="8" t="s">
        <v>78</v>
      </c>
      <c r="K1229" s="17">
        <v>0</v>
      </c>
      <c r="L1229" s="9">
        <v>0</v>
      </c>
      <c r="M1229" s="9">
        <v>0</v>
      </c>
      <c r="N1229" s="9">
        <v>0</v>
      </c>
      <c r="O1229" s="8"/>
      <c r="P1229" s="9">
        <v>0</v>
      </c>
      <c r="Q1229" s="15">
        <v>0</v>
      </c>
      <c r="R1229" s="9">
        <v>20</v>
      </c>
      <c r="S1229" s="8" t="s">
        <v>34</v>
      </c>
      <c r="T1229" s="9">
        <v>0</v>
      </c>
      <c r="U1229" s="18" t="s">
        <v>45</v>
      </c>
      <c r="V1229" s="40"/>
      <c r="W1229" s="8"/>
    </row>
    <row r="1230" spans="1:23" ht="13.5" thickBot="1">
      <c r="A1230" s="8" t="s">
        <v>114</v>
      </c>
      <c r="B1230" s="8" t="s">
        <v>199</v>
      </c>
      <c r="C1230" s="8" t="s">
        <v>119</v>
      </c>
      <c r="D1230" s="8"/>
      <c r="E1230" s="8" t="s">
        <v>171</v>
      </c>
      <c r="F1230" s="8" t="s">
        <v>117</v>
      </c>
      <c r="G1230" s="8" t="s">
        <v>2099</v>
      </c>
      <c r="H1230" s="9">
        <v>31</v>
      </c>
      <c r="I1230" s="8" t="s">
        <v>118</v>
      </c>
      <c r="J1230" s="8" t="s">
        <v>78</v>
      </c>
      <c r="K1230" s="17">
        <v>5</v>
      </c>
      <c r="L1230" s="9">
        <v>0</v>
      </c>
      <c r="M1230" s="9">
        <v>0</v>
      </c>
      <c r="N1230" s="9">
        <v>0</v>
      </c>
      <c r="O1230" s="8"/>
      <c r="P1230" s="9">
        <v>5</v>
      </c>
      <c r="Q1230" s="15">
        <v>0</v>
      </c>
      <c r="R1230" s="9">
        <v>30</v>
      </c>
      <c r="S1230" s="8" t="s">
        <v>34</v>
      </c>
      <c r="T1230" s="9">
        <v>5</v>
      </c>
      <c r="U1230" s="18" t="s">
        <v>111</v>
      </c>
      <c r="V1230" s="40">
        <v>45353</v>
      </c>
      <c r="W1230" s="8"/>
    </row>
    <row r="1231" spans="1:23" ht="13.5" thickBot="1">
      <c r="A1231" s="8" t="s">
        <v>114</v>
      </c>
      <c r="B1231" s="8" t="s">
        <v>2035</v>
      </c>
      <c r="C1231" s="8" t="s">
        <v>2036</v>
      </c>
      <c r="D1231" s="8"/>
      <c r="E1231" s="8" t="s">
        <v>171</v>
      </c>
      <c r="F1231" s="8" t="s">
        <v>117</v>
      </c>
      <c r="G1231" s="8" t="s">
        <v>2037</v>
      </c>
      <c r="H1231" s="9">
        <v>32</v>
      </c>
      <c r="I1231" s="8"/>
      <c r="J1231" s="8" t="s">
        <v>78</v>
      </c>
      <c r="K1231" s="17">
        <v>-1</v>
      </c>
      <c r="L1231" s="9">
        <v>0</v>
      </c>
      <c r="M1231" s="9">
        <v>0</v>
      </c>
      <c r="N1231" s="9">
        <v>0</v>
      </c>
      <c r="O1231" s="8"/>
      <c r="P1231" s="9">
        <v>-1</v>
      </c>
      <c r="Q1231" s="15">
        <v>0</v>
      </c>
      <c r="R1231" s="9">
        <v>60</v>
      </c>
      <c r="S1231" s="8" t="s">
        <v>34</v>
      </c>
      <c r="T1231" s="9">
        <v>-1</v>
      </c>
      <c r="U1231" s="43" t="s">
        <v>141</v>
      </c>
      <c r="V1231" s="62">
        <v>45372</v>
      </c>
      <c r="W1231" s="8"/>
    </row>
    <row r="1232" spans="1:23" ht="26.25" thickBot="1">
      <c r="A1232" s="8" t="s">
        <v>114</v>
      </c>
      <c r="B1232" s="8" t="s">
        <v>8847</v>
      </c>
      <c r="C1232" s="8" t="s">
        <v>8848</v>
      </c>
      <c r="D1232" s="8"/>
      <c r="E1232" s="8"/>
      <c r="F1232" s="8" t="s">
        <v>2102</v>
      </c>
      <c r="G1232" s="8" t="s">
        <v>8849</v>
      </c>
      <c r="H1232" s="9">
        <v>33</v>
      </c>
      <c r="I1232" s="8" t="s">
        <v>8850</v>
      </c>
      <c r="J1232" s="8" t="s">
        <v>78</v>
      </c>
      <c r="K1232" s="28">
        <v>120</v>
      </c>
      <c r="L1232" s="9">
        <v>0</v>
      </c>
      <c r="M1232" s="9">
        <v>0</v>
      </c>
      <c r="N1232" s="9">
        <v>0</v>
      </c>
      <c r="O1232" s="8"/>
      <c r="P1232" s="29">
        <v>120</v>
      </c>
      <c r="Q1232" s="15">
        <v>2</v>
      </c>
      <c r="R1232" s="9">
        <v>60</v>
      </c>
      <c r="S1232" s="8" t="s">
        <v>34</v>
      </c>
      <c r="T1232" s="9">
        <v>0</v>
      </c>
      <c r="U1232" s="18" t="s">
        <v>81</v>
      </c>
      <c r="V1232" s="40">
        <v>45492</v>
      </c>
      <c r="W1232" s="8"/>
    </row>
    <row r="1233" spans="1:24" ht="26.25" thickBot="1">
      <c r="A1233" s="8" t="s">
        <v>114</v>
      </c>
      <c r="B1233" s="8" t="s">
        <v>2140</v>
      </c>
      <c r="C1233" s="8" t="s">
        <v>2141</v>
      </c>
      <c r="D1233" s="8"/>
      <c r="E1233" s="8"/>
      <c r="F1233" s="8" t="s">
        <v>212</v>
      </c>
      <c r="G1233" s="8"/>
      <c r="H1233" s="9">
        <v>34</v>
      </c>
      <c r="I1233" s="8" t="s">
        <v>213</v>
      </c>
      <c r="J1233" s="8" t="s">
        <v>214</v>
      </c>
      <c r="K1233" s="17">
        <v>482</v>
      </c>
      <c r="L1233" s="9">
        <v>0</v>
      </c>
      <c r="M1233" s="9">
        <v>0</v>
      </c>
      <c r="N1233" s="9">
        <v>0</v>
      </c>
      <c r="O1233" s="8"/>
      <c r="P1233" s="9">
        <v>482</v>
      </c>
      <c r="Q1233" s="15">
        <v>0</v>
      </c>
      <c r="R1233" s="9">
        <v>500</v>
      </c>
      <c r="S1233" s="8" t="s">
        <v>37</v>
      </c>
      <c r="T1233" s="9">
        <v>482</v>
      </c>
      <c r="U1233" s="18" t="s">
        <v>8178</v>
      </c>
      <c r="V1233" s="40"/>
      <c r="W1233" s="8"/>
    </row>
    <row r="1234" spans="1:24" ht="13.5" thickBot="1">
      <c r="A1234" s="8" t="s">
        <v>114</v>
      </c>
      <c r="B1234" s="13" t="s">
        <v>2100</v>
      </c>
      <c r="C1234" s="8" t="s">
        <v>2101</v>
      </c>
      <c r="D1234" s="8"/>
      <c r="E1234" s="8"/>
      <c r="F1234" s="8" t="s">
        <v>2102</v>
      </c>
      <c r="G1234" s="8" t="s">
        <v>2103</v>
      </c>
      <c r="H1234" s="9">
        <v>35</v>
      </c>
      <c r="I1234" s="8"/>
      <c r="J1234" s="8" t="s">
        <v>78</v>
      </c>
      <c r="K1234" s="17">
        <v>33</v>
      </c>
      <c r="L1234" s="9">
        <v>0</v>
      </c>
      <c r="M1234" s="9">
        <v>0</v>
      </c>
      <c r="N1234" s="9">
        <v>0</v>
      </c>
      <c r="O1234" s="8"/>
      <c r="P1234" s="9">
        <v>33</v>
      </c>
      <c r="Q1234" s="15">
        <v>0</v>
      </c>
      <c r="R1234" s="9">
        <v>60</v>
      </c>
      <c r="S1234" s="8" t="s">
        <v>34</v>
      </c>
      <c r="T1234" s="9">
        <v>33</v>
      </c>
      <c r="U1234" s="8" t="s">
        <v>7924</v>
      </c>
      <c r="V1234" s="21">
        <v>45357</v>
      </c>
      <c r="W1234" s="8"/>
    </row>
    <row r="1235" spans="1:24" ht="13.5" thickBot="1">
      <c r="A1235" s="8" t="s">
        <v>114</v>
      </c>
      <c r="B1235" s="8" t="s">
        <v>8596</v>
      </c>
      <c r="C1235" s="8" t="s">
        <v>2039</v>
      </c>
      <c r="D1235" s="8"/>
      <c r="E1235" s="8"/>
      <c r="F1235" s="8" t="s">
        <v>2102</v>
      </c>
      <c r="G1235" s="8" t="s">
        <v>8597</v>
      </c>
      <c r="H1235" s="9">
        <v>36</v>
      </c>
      <c r="I1235" s="8"/>
      <c r="J1235" s="8" t="s">
        <v>78</v>
      </c>
      <c r="K1235" s="17">
        <v>23</v>
      </c>
      <c r="L1235" s="9">
        <v>0</v>
      </c>
      <c r="M1235" s="9">
        <v>0</v>
      </c>
      <c r="N1235" s="9">
        <v>0</v>
      </c>
      <c r="O1235" s="8"/>
      <c r="P1235" s="9">
        <v>23</v>
      </c>
      <c r="Q1235" s="15">
        <v>0</v>
      </c>
      <c r="R1235" s="9">
        <v>60</v>
      </c>
      <c r="S1235" s="8" t="s">
        <v>34</v>
      </c>
      <c r="T1235" s="9">
        <v>23</v>
      </c>
      <c r="U1235" s="18" t="s">
        <v>8649</v>
      </c>
      <c r="V1235" s="40"/>
      <c r="W1235" s="8"/>
    </row>
    <row r="1236" spans="1:24" ht="13.5" thickBot="1">
      <c r="A1236" s="8" t="s">
        <v>114</v>
      </c>
      <c r="B1236" s="8" t="s">
        <v>2104</v>
      </c>
      <c r="C1236" s="8" t="s">
        <v>2105</v>
      </c>
      <c r="D1236" s="8"/>
      <c r="E1236" s="8"/>
      <c r="F1236" s="8" t="s">
        <v>2102</v>
      </c>
      <c r="G1236" s="8" t="s">
        <v>2106</v>
      </c>
      <c r="H1236" s="9">
        <v>37</v>
      </c>
      <c r="I1236" s="8"/>
      <c r="J1236" s="8" t="s">
        <v>78</v>
      </c>
      <c r="K1236" s="17">
        <v>-135</v>
      </c>
      <c r="L1236" s="9">
        <v>0</v>
      </c>
      <c r="M1236" s="9">
        <v>0</v>
      </c>
      <c r="N1236" s="9">
        <v>0</v>
      </c>
      <c r="O1236" s="8"/>
      <c r="P1236" s="9">
        <v>-135</v>
      </c>
      <c r="Q1236" s="15">
        <v>-2</v>
      </c>
      <c r="R1236" s="9">
        <v>60</v>
      </c>
      <c r="S1236" s="8" t="s">
        <v>34</v>
      </c>
      <c r="T1236" s="9">
        <v>-15</v>
      </c>
      <c r="U1236" s="18" t="s">
        <v>12420</v>
      </c>
      <c r="V1236" s="40" t="s">
        <v>12421</v>
      </c>
      <c r="W1236" s="8"/>
    </row>
    <row r="1237" spans="1:24" ht="26.25" thickBot="1">
      <c r="A1237" s="8" t="s">
        <v>114</v>
      </c>
      <c r="B1237" s="8" t="s">
        <v>2107</v>
      </c>
      <c r="C1237" s="8" t="s">
        <v>2108</v>
      </c>
      <c r="D1237" s="8"/>
      <c r="E1237" s="8"/>
      <c r="F1237" s="8" t="s">
        <v>2102</v>
      </c>
      <c r="G1237" s="8" t="s">
        <v>2109</v>
      </c>
      <c r="H1237" s="9">
        <v>38</v>
      </c>
      <c r="I1237" s="8" t="s">
        <v>2110</v>
      </c>
      <c r="J1237" s="8" t="s">
        <v>78</v>
      </c>
      <c r="K1237" s="17">
        <v>47</v>
      </c>
      <c r="L1237" s="9">
        <v>0</v>
      </c>
      <c r="M1237" s="9">
        <v>0</v>
      </c>
      <c r="N1237" s="9">
        <v>0</v>
      </c>
      <c r="O1237" s="8"/>
      <c r="P1237" s="9">
        <v>47</v>
      </c>
      <c r="Q1237" s="15">
        <v>1</v>
      </c>
      <c r="R1237" s="9">
        <v>30</v>
      </c>
      <c r="S1237" s="8" t="s">
        <v>34</v>
      </c>
      <c r="T1237" s="9">
        <v>17</v>
      </c>
      <c r="U1237" s="18" t="s">
        <v>8720</v>
      </c>
      <c r="V1237" s="40">
        <v>45371</v>
      </c>
      <c r="W1237" s="8"/>
    </row>
    <row r="1238" spans="1:24" ht="26.25" thickBot="1">
      <c r="A1238" s="8" t="s">
        <v>114</v>
      </c>
      <c r="B1238" s="8" t="s">
        <v>2111</v>
      </c>
      <c r="C1238" s="8" t="s">
        <v>2112</v>
      </c>
      <c r="D1238" s="8"/>
      <c r="E1238" s="8"/>
      <c r="F1238" s="8" t="s">
        <v>2102</v>
      </c>
      <c r="G1238" s="8" t="s">
        <v>2113</v>
      </c>
      <c r="H1238" s="9">
        <v>39</v>
      </c>
      <c r="I1238" s="8" t="s">
        <v>2110</v>
      </c>
      <c r="J1238" s="8" t="s">
        <v>78</v>
      </c>
      <c r="K1238" s="17">
        <v>8</v>
      </c>
      <c r="L1238" s="9">
        <v>0</v>
      </c>
      <c r="M1238" s="9">
        <v>0</v>
      </c>
      <c r="N1238" s="9">
        <v>0</v>
      </c>
      <c r="O1238" s="8"/>
      <c r="P1238" s="9">
        <v>8</v>
      </c>
      <c r="Q1238" s="15">
        <v>0</v>
      </c>
      <c r="R1238" s="9">
        <v>30</v>
      </c>
      <c r="S1238" s="8" t="s">
        <v>34</v>
      </c>
      <c r="T1238" s="9">
        <v>8</v>
      </c>
      <c r="U1238" s="18" t="s">
        <v>7200</v>
      </c>
      <c r="V1238" s="40">
        <v>45369</v>
      </c>
      <c r="W1238" s="8"/>
    </row>
    <row r="1239" spans="1:24" ht="13.5" thickBot="1">
      <c r="A1239" s="8" t="s">
        <v>114</v>
      </c>
      <c r="B1239" s="13" t="s">
        <v>2115</v>
      </c>
      <c r="C1239" s="8" t="s">
        <v>2116</v>
      </c>
      <c r="D1239" s="8"/>
      <c r="E1239" s="8"/>
      <c r="F1239" s="8" t="s">
        <v>2102</v>
      </c>
      <c r="G1239" s="8" t="s">
        <v>2117</v>
      </c>
      <c r="H1239" s="9">
        <v>40</v>
      </c>
      <c r="I1239" s="8"/>
      <c r="J1239" s="8" t="s">
        <v>78</v>
      </c>
      <c r="K1239" s="28">
        <v>690</v>
      </c>
      <c r="L1239" s="9">
        <v>0</v>
      </c>
      <c r="M1239" s="9">
        <v>0</v>
      </c>
      <c r="N1239" s="9">
        <v>0</v>
      </c>
      <c r="O1239" s="8"/>
      <c r="P1239" s="29">
        <v>690</v>
      </c>
      <c r="Q1239" s="15">
        <v>14</v>
      </c>
      <c r="R1239" s="9">
        <v>48</v>
      </c>
      <c r="S1239" s="8" t="s">
        <v>34</v>
      </c>
      <c r="T1239" s="9">
        <v>18</v>
      </c>
      <c r="U1239" s="8" t="s">
        <v>10330</v>
      </c>
      <c r="V1239" s="21">
        <v>45371</v>
      </c>
      <c r="W1239" s="8"/>
    </row>
    <row r="1240" spans="1:24" ht="13.5" thickBot="1">
      <c r="A1240" s="8" t="s">
        <v>114</v>
      </c>
      <c r="B1240" s="8" t="s">
        <v>2118</v>
      </c>
      <c r="C1240" s="8" t="s">
        <v>2119</v>
      </c>
      <c r="D1240" s="8"/>
      <c r="E1240" s="8"/>
      <c r="F1240" s="8" t="s">
        <v>2102</v>
      </c>
      <c r="G1240" s="8" t="s">
        <v>2120</v>
      </c>
      <c r="H1240" s="9">
        <v>41</v>
      </c>
      <c r="I1240" s="8"/>
      <c r="J1240" s="8" t="s">
        <v>78</v>
      </c>
      <c r="K1240" s="17">
        <v>18</v>
      </c>
      <c r="L1240" s="9">
        <v>0</v>
      </c>
      <c r="M1240" s="9">
        <v>0</v>
      </c>
      <c r="N1240" s="9">
        <v>0</v>
      </c>
      <c r="O1240" s="8"/>
      <c r="P1240" s="9">
        <v>18</v>
      </c>
      <c r="Q1240" s="15">
        <v>0</v>
      </c>
      <c r="R1240" s="9">
        <v>48</v>
      </c>
      <c r="S1240" s="8" t="s">
        <v>34</v>
      </c>
      <c r="T1240" s="17">
        <v>18</v>
      </c>
      <c r="U1240" s="18" t="s">
        <v>1405</v>
      </c>
      <c r="V1240" s="40">
        <v>45357</v>
      </c>
      <c r="W1240" s="8"/>
    </row>
    <row r="1241" spans="1:24" ht="13.5" thickBot="1">
      <c r="A1241" s="8" t="s">
        <v>114</v>
      </c>
      <c r="B1241" s="13" t="s">
        <v>2121</v>
      </c>
      <c r="C1241" s="8" t="s">
        <v>2122</v>
      </c>
      <c r="D1241" s="8"/>
      <c r="E1241" s="8"/>
      <c r="F1241" s="8" t="s">
        <v>2102</v>
      </c>
      <c r="G1241" s="8" t="s">
        <v>2123</v>
      </c>
      <c r="H1241" s="9">
        <v>42</v>
      </c>
      <c r="I1241" s="8"/>
      <c r="J1241" s="8" t="s">
        <v>78</v>
      </c>
      <c r="K1241" s="17">
        <v>181</v>
      </c>
      <c r="L1241" s="9">
        <v>0</v>
      </c>
      <c r="M1241" s="9">
        <v>0</v>
      </c>
      <c r="N1241" s="9">
        <v>0</v>
      </c>
      <c r="O1241" s="8"/>
      <c r="P1241" s="9">
        <v>181</v>
      </c>
      <c r="Q1241" s="15">
        <v>7</v>
      </c>
      <c r="R1241" s="9">
        <v>24</v>
      </c>
      <c r="S1241" s="8" t="s">
        <v>34</v>
      </c>
      <c r="T1241" s="17">
        <v>13</v>
      </c>
      <c r="U1241" s="8" t="s">
        <v>11983</v>
      </c>
      <c r="V1241" s="21">
        <v>45366</v>
      </c>
      <c r="W1241" s="8"/>
    </row>
    <row r="1242" spans="1:24" ht="13.5" thickBot="1">
      <c r="A1242" s="8" t="s">
        <v>114</v>
      </c>
      <c r="B1242" s="8" t="s">
        <v>2124</v>
      </c>
      <c r="C1242" s="8" t="s">
        <v>2125</v>
      </c>
      <c r="D1242" s="8"/>
      <c r="E1242" s="8"/>
      <c r="F1242" s="8" t="s">
        <v>2102</v>
      </c>
      <c r="G1242" s="8" t="s">
        <v>2126</v>
      </c>
      <c r="H1242" s="9">
        <v>43</v>
      </c>
      <c r="I1242" s="8"/>
      <c r="J1242" s="8" t="s">
        <v>78</v>
      </c>
      <c r="K1242" s="17">
        <v>33</v>
      </c>
      <c r="L1242" s="9">
        <v>0</v>
      </c>
      <c r="M1242" s="9">
        <v>0</v>
      </c>
      <c r="N1242" s="9">
        <v>0</v>
      </c>
      <c r="O1242" s="8"/>
      <c r="P1242" s="9">
        <v>33</v>
      </c>
      <c r="Q1242" s="15">
        <v>1</v>
      </c>
      <c r="R1242" s="9">
        <v>24</v>
      </c>
      <c r="S1242" s="8" t="s">
        <v>34</v>
      </c>
      <c r="T1242" s="9">
        <v>9</v>
      </c>
      <c r="U1242" s="18" t="s">
        <v>7604</v>
      </c>
      <c r="V1242" s="40">
        <v>45357</v>
      </c>
      <c r="W1242" s="8"/>
    </row>
    <row r="1243" spans="1:24" ht="13.5" thickBot="1">
      <c r="A1243" s="8" t="s">
        <v>114</v>
      </c>
      <c r="B1243" s="13" t="s">
        <v>2127</v>
      </c>
      <c r="C1243" s="8" t="s">
        <v>2128</v>
      </c>
      <c r="D1243" s="8"/>
      <c r="E1243" s="8"/>
      <c r="F1243" s="8" t="s">
        <v>2102</v>
      </c>
      <c r="G1243" s="8" t="s">
        <v>2129</v>
      </c>
      <c r="H1243" s="9">
        <v>44</v>
      </c>
      <c r="I1243" s="8"/>
      <c r="J1243" s="8" t="s">
        <v>78</v>
      </c>
      <c r="K1243" s="17">
        <v>278</v>
      </c>
      <c r="L1243" s="9">
        <v>0</v>
      </c>
      <c r="M1243" s="9">
        <v>0</v>
      </c>
      <c r="N1243" s="9">
        <v>0</v>
      </c>
      <c r="O1243" s="8"/>
      <c r="P1243" s="9">
        <v>278</v>
      </c>
      <c r="Q1243" s="15">
        <v>13</v>
      </c>
      <c r="R1243" s="9">
        <v>20</v>
      </c>
      <c r="S1243" s="8" t="s">
        <v>34</v>
      </c>
      <c r="T1243" s="17">
        <v>18</v>
      </c>
      <c r="U1243" s="8" t="s">
        <v>12422</v>
      </c>
      <c r="V1243" s="21">
        <v>45366</v>
      </c>
      <c r="W1243" s="8"/>
      <c r="X1243">
        <v>45346</v>
      </c>
    </row>
    <row r="1244" spans="1:24" ht="13.5" thickBot="1">
      <c r="A1244" s="8" t="s">
        <v>114</v>
      </c>
      <c r="B1244" s="13" t="s">
        <v>7700</v>
      </c>
      <c r="C1244" s="8" t="s">
        <v>7701</v>
      </c>
      <c r="D1244" s="8"/>
      <c r="E1244" s="8"/>
      <c r="F1244" s="8" t="s">
        <v>7702</v>
      </c>
      <c r="G1244" s="8" t="s">
        <v>7703</v>
      </c>
      <c r="H1244" s="9">
        <v>45</v>
      </c>
      <c r="I1244" s="8"/>
      <c r="J1244" s="8" t="s">
        <v>78</v>
      </c>
      <c r="K1244" s="17">
        <v>84</v>
      </c>
      <c r="L1244" s="9">
        <v>0</v>
      </c>
      <c r="M1244" s="9">
        <v>0</v>
      </c>
      <c r="N1244" s="9">
        <v>0</v>
      </c>
      <c r="O1244" s="8"/>
      <c r="P1244" s="9">
        <v>84</v>
      </c>
      <c r="Q1244" s="15">
        <v>2</v>
      </c>
      <c r="R1244" s="9">
        <v>30</v>
      </c>
      <c r="S1244" s="8" t="s">
        <v>34</v>
      </c>
      <c r="T1244" s="9">
        <v>24</v>
      </c>
      <c r="U1244" s="8" t="s">
        <v>11533</v>
      </c>
      <c r="V1244" s="21">
        <v>45440</v>
      </c>
      <c r="W1244" s="40"/>
      <c r="X1244" t="e">
        <v>#N/A</v>
      </c>
    </row>
    <row r="1245" spans="1:24" ht="13.5" thickBot="1">
      <c r="A1245" s="8" t="s">
        <v>114</v>
      </c>
      <c r="B1245" s="13" t="s">
        <v>7704</v>
      </c>
      <c r="C1245" s="8" t="s">
        <v>2042</v>
      </c>
      <c r="D1245" s="8"/>
      <c r="E1245" s="8"/>
      <c r="F1245" s="8" t="s">
        <v>7702</v>
      </c>
      <c r="G1245" s="8" t="s">
        <v>7705</v>
      </c>
      <c r="H1245" s="9">
        <v>46</v>
      </c>
      <c r="I1245" s="8"/>
      <c r="J1245" s="8" t="s">
        <v>78</v>
      </c>
      <c r="K1245" s="17">
        <v>142</v>
      </c>
      <c r="L1245" s="9">
        <v>0</v>
      </c>
      <c r="M1245" s="9">
        <v>0</v>
      </c>
      <c r="N1245" s="9">
        <v>0</v>
      </c>
      <c r="O1245" s="8"/>
      <c r="P1245" s="9">
        <v>142</v>
      </c>
      <c r="Q1245" s="15">
        <v>3</v>
      </c>
      <c r="R1245" s="9">
        <v>40</v>
      </c>
      <c r="S1245" s="8" t="s">
        <v>34</v>
      </c>
      <c r="T1245" s="9">
        <v>22</v>
      </c>
      <c r="U1245" s="8" t="s">
        <v>10927</v>
      </c>
      <c r="V1245" s="21">
        <v>45440</v>
      </c>
      <c r="W1245" s="40"/>
      <c r="X1245" t="e">
        <v>#N/A</v>
      </c>
    </row>
    <row r="1246" spans="1:24" ht="13.5" thickBot="1">
      <c r="A1246" s="8" t="s">
        <v>114</v>
      </c>
      <c r="B1246" s="13" t="s">
        <v>7706</v>
      </c>
      <c r="C1246" s="8" t="s">
        <v>2043</v>
      </c>
      <c r="D1246" s="8"/>
      <c r="E1246" s="8"/>
      <c r="F1246" s="8" t="s">
        <v>7702</v>
      </c>
      <c r="G1246" s="8" t="s">
        <v>7705</v>
      </c>
      <c r="H1246" s="9">
        <v>47</v>
      </c>
      <c r="I1246" s="8"/>
      <c r="J1246" s="8" t="s">
        <v>78</v>
      </c>
      <c r="K1246" s="17">
        <v>416</v>
      </c>
      <c r="L1246" s="9">
        <v>0</v>
      </c>
      <c r="M1246" s="9">
        <v>0</v>
      </c>
      <c r="N1246" s="9">
        <v>0</v>
      </c>
      <c r="O1246" s="8"/>
      <c r="P1246" s="9">
        <v>416</v>
      </c>
      <c r="Q1246" s="15">
        <v>10</v>
      </c>
      <c r="R1246" s="9">
        <v>40</v>
      </c>
      <c r="S1246" s="8" t="s">
        <v>34</v>
      </c>
      <c r="T1246" s="9">
        <v>16</v>
      </c>
      <c r="U1246" s="8" t="s">
        <v>10694</v>
      </c>
      <c r="V1246" s="21">
        <v>45440</v>
      </c>
      <c r="W1246" s="8"/>
    </row>
    <row r="1247" spans="1:24" ht="26.25" thickBot="1">
      <c r="A1247" s="8" t="s">
        <v>114</v>
      </c>
      <c r="B1247" s="8" t="s">
        <v>2142</v>
      </c>
      <c r="C1247" s="8" t="s">
        <v>8084</v>
      </c>
      <c r="D1247" s="8"/>
      <c r="E1247" s="8"/>
      <c r="F1247" s="8" t="s">
        <v>212</v>
      </c>
      <c r="G1247" s="8"/>
      <c r="H1247" s="9">
        <v>48</v>
      </c>
      <c r="I1247" s="8" t="s">
        <v>213</v>
      </c>
      <c r="J1247" s="8" t="s">
        <v>214</v>
      </c>
      <c r="K1247" s="17">
        <v>1910</v>
      </c>
      <c r="L1247" s="9">
        <v>0</v>
      </c>
      <c r="M1247" s="9">
        <v>0</v>
      </c>
      <c r="N1247" s="9">
        <v>0</v>
      </c>
      <c r="O1247" s="8"/>
      <c r="P1247" s="9">
        <v>1910</v>
      </c>
      <c r="Q1247" s="15">
        <v>3</v>
      </c>
      <c r="R1247" s="9">
        <v>480</v>
      </c>
      <c r="S1247" s="8" t="s">
        <v>37</v>
      </c>
      <c r="T1247" s="9">
        <v>470</v>
      </c>
      <c r="U1247" s="18" t="s">
        <v>9244</v>
      </c>
      <c r="V1247" s="40"/>
      <c r="W1247" s="8"/>
      <c r="X1247" t="e">
        <v>#N/A</v>
      </c>
    </row>
    <row r="1248" spans="1:24" ht="26.25" thickBot="1">
      <c r="A1248" s="8" t="s">
        <v>114</v>
      </c>
      <c r="B1248" s="8" t="s">
        <v>2145</v>
      </c>
      <c r="C1248" s="8" t="s">
        <v>2146</v>
      </c>
      <c r="D1248" s="8"/>
      <c r="E1248" s="8"/>
      <c r="F1248" s="8" t="s">
        <v>212</v>
      </c>
      <c r="G1248" s="8"/>
      <c r="H1248" s="9">
        <v>50</v>
      </c>
      <c r="I1248" s="8" t="s">
        <v>213</v>
      </c>
      <c r="J1248" s="8" t="s">
        <v>214</v>
      </c>
      <c r="K1248" s="17">
        <v>1836</v>
      </c>
      <c r="L1248" s="9">
        <v>0</v>
      </c>
      <c r="M1248" s="9">
        <v>0</v>
      </c>
      <c r="N1248" s="9">
        <v>0</v>
      </c>
      <c r="O1248" s="8"/>
      <c r="P1248" s="9">
        <v>1836</v>
      </c>
      <c r="Q1248" s="15">
        <v>3</v>
      </c>
      <c r="R1248" s="9">
        <v>480</v>
      </c>
      <c r="S1248" s="8" t="s">
        <v>37</v>
      </c>
      <c r="T1248" s="9">
        <v>396</v>
      </c>
      <c r="U1248" s="18" t="s">
        <v>8013</v>
      </c>
      <c r="V1248" s="40"/>
      <c r="W1248" s="40"/>
      <c r="X1248">
        <v>45346</v>
      </c>
    </row>
    <row r="1249" spans="1:24" ht="13.5" thickBot="1">
      <c r="A1249" s="8" t="s">
        <v>114</v>
      </c>
      <c r="B1249" s="8" t="s">
        <v>2152</v>
      </c>
      <c r="C1249" s="8" t="s">
        <v>2153</v>
      </c>
      <c r="D1249" s="8"/>
      <c r="E1249" s="8"/>
      <c r="F1249" s="8" t="s">
        <v>2151</v>
      </c>
      <c r="G1249" s="8">
        <v>200</v>
      </c>
      <c r="H1249" s="9">
        <v>52</v>
      </c>
      <c r="I1249" s="8"/>
      <c r="J1249" s="8" t="s">
        <v>78</v>
      </c>
      <c r="K1249" s="17">
        <v>887</v>
      </c>
      <c r="L1249" s="9">
        <v>0</v>
      </c>
      <c r="M1249" s="9">
        <v>0</v>
      </c>
      <c r="N1249" s="9">
        <v>0</v>
      </c>
      <c r="O1249" s="8"/>
      <c r="P1249" s="9">
        <v>887</v>
      </c>
      <c r="Q1249" s="15">
        <v>18</v>
      </c>
      <c r="R1249" s="9">
        <v>48</v>
      </c>
      <c r="S1249" s="8" t="s">
        <v>34</v>
      </c>
      <c r="T1249" s="9">
        <v>23</v>
      </c>
      <c r="U1249" s="18" t="s">
        <v>12423</v>
      </c>
      <c r="V1249" s="40">
        <v>45364</v>
      </c>
      <c r="W1249" s="40"/>
      <c r="X1249">
        <v>45351</v>
      </c>
    </row>
    <row r="1250" spans="1:24" ht="13.5" thickBot="1">
      <c r="A1250" s="8" t="s">
        <v>114</v>
      </c>
      <c r="B1250" s="8" t="s">
        <v>2154</v>
      </c>
      <c r="C1250" s="8" t="s">
        <v>2155</v>
      </c>
      <c r="D1250" s="8"/>
      <c r="E1250" s="8"/>
      <c r="F1250" s="8" t="s">
        <v>2151</v>
      </c>
      <c r="G1250" s="8">
        <v>300</v>
      </c>
      <c r="H1250" s="9">
        <v>53</v>
      </c>
      <c r="I1250" s="8"/>
      <c r="J1250" s="8" t="s">
        <v>78</v>
      </c>
      <c r="K1250" s="17">
        <v>181</v>
      </c>
      <c r="L1250" s="9">
        <v>0</v>
      </c>
      <c r="M1250" s="9">
        <v>0</v>
      </c>
      <c r="N1250" s="9">
        <v>0</v>
      </c>
      <c r="O1250" s="8"/>
      <c r="P1250" s="9">
        <v>181</v>
      </c>
      <c r="Q1250" s="15">
        <v>7</v>
      </c>
      <c r="R1250" s="9">
        <v>24</v>
      </c>
      <c r="S1250" s="8" t="s">
        <v>34</v>
      </c>
      <c r="T1250" s="9">
        <v>13</v>
      </c>
      <c r="U1250" s="18" t="s">
        <v>11983</v>
      </c>
      <c r="V1250" s="40">
        <v>45356</v>
      </c>
      <c r="W1250" s="40"/>
      <c r="X1250">
        <v>45351</v>
      </c>
    </row>
    <row r="1251" spans="1:24" ht="13.5" thickBot="1">
      <c r="A1251" s="8" t="s">
        <v>114</v>
      </c>
      <c r="B1251" s="13" t="s">
        <v>2156</v>
      </c>
      <c r="C1251" s="8" t="s">
        <v>2157</v>
      </c>
      <c r="D1251" s="8"/>
      <c r="E1251" s="8"/>
      <c r="F1251" s="8" t="s">
        <v>2151</v>
      </c>
      <c r="G1251" s="8">
        <v>400</v>
      </c>
      <c r="H1251" s="9">
        <v>54</v>
      </c>
      <c r="I1251" s="8"/>
      <c r="J1251" s="8" t="s">
        <v>78</v>
      </c>
      <c r="K1251" s="17">
        <v>173</v>
      </c>
      <c r="L1251" s="9">
        <v>0</v>
      </c>
      <c r="M1251" s="9">
        <v>0</v>
      </c>
      <c r="N1251" s="9">
        <v>0</v>
      </c>
      <c r="O1251" s="8"/>
      <c r="P1251" s="9">
        <v>173</v>
      </c>
      <c r="Q1251" s="15">
        <v>7</v>
      </c>
      <c r="R1251" s="9">
        <v>24</v>
      </c>
      <c r="S1251" s="8" t="s">
        <v>34</v>
      </c>
      <c r="T1251" s="9">
        <v>5</v>
      </c>
      <c r="U1251" s="8" t="s">
        <v>12424</v>
      </c>
      <c r="V1251" s="21">
        <v>45364</v>
      </c>
      <c r="W1251" s="8"/>
    </row>
    <row r="1252" spans="1:24" ht="13.5" thickBot="1">
      <c r="A1252" s="8" t="s">
        <v>114</v>
      </c>
      <c r="B1252" s="8" t="s">
        <v>2158</v>
      </c>
      <c r="C1252" s="8" t="s">
        <v>2159</v>
      </c>
      <c r="D1252" s="8"/>
      <c r="E1252" s="8"/>
      <c r="F1252" s="8" t="s">
        <v>2151</v>
      </c>
      <c r="G1252" s="8">
        <v>500</v>
      </c>
      <c r="H1252" s="9">
        <v>55</v>
      </c>
      <c r="I1252" s="8"/>
      <c r="J1252" s="8" t="s">
        <v>78</v>
      </c>
      <c r="K1252" s="17">
        <v>131</v>
      </c>
      <c r="L1252" s="9">
        <v>0</v>
      </c>
      <c r="M1252" s="9">
        <v>0</v>
      </c>
      <c r="N1252" s="9">
        <v>0</v>
      </c>
      <c r="O1252" s="8"/>
      <c r="P1252" s="9">
        <v>131</v>
      </c>
      <c r="Q1252" s="15">
        <v>6</v>
      </c>
      <c r="R1252" s="9">
        <v>20</v>
      </c>
      <c r="S1252" s="8" t="s">
        <v>34</v>
      </c>
      <c r="T1252" s="9">
        <v>11</v>
      </c>
      <c r="U1252" s="18" t="s">
        <v>12270</v>
      </c>
      <c r="V1252" s="40">
        <v>45356</v>
      </c>
      <c r="W1252" s="8"/>
    </row>
    <row r="1253" spans="1:24" ht="13.5" thickBot="1">
      <c r="A1253" s="8" t="s">
        <v>114</v>
      </c>
      <c r="B1253" s="8" t="s">
        <v>2160</v>
      </c>
      <c r="C1253" s="8" t="s">
        <v>2161</v>
      </c>
      <c r="D1253" s="8"/>
      <c r="E1253" s="8"/>
      <c r="F1253" s="8" t="s">
        <v>2162</v>
      </c>
      <c r="G1253" s="8"/>
      <c r="H1253" s="9">
        <v>56</v>
      </c>
      <c r="I1253" s="8"/>
      <c r="J1253" s="8" t="s">
        <v>78</v>
      </c>
      <c r="K1253" s="17">
        <v>1998</v>
      </c>
      <c r="L1253" s="9">
        <v>0</v>
      </c>
      <c r="M1253" s="9">
        <v>0</v>
      </c>
      <c r="N1253" s="9">
        <v>0</v>
      </c>
      <c r="O1253" s="8"/>
      <c r="P1253" s="9">
        <v>1998</v>
      </c>
      <c r="Q1253" s="15">
        <v>2</v>
      </c>
      <c r="R1253" s="9">
        <v>738</v>
      </c>
      <c r="S1253" s="8" t="s">
        <v>37</v>
      </c>
      <c r="T1253" s="9">
        <v>522</v>
      </c>
      <c r="U1253" s="18" t="s">
        <v>12425</v>
      </c>
      <c r="V1253" s="40">
        <v>45369</v>
      </c>
      <c r="W1253" s="40"/>
    </row>
    <row r="1254" spans="1:24" ht="13.5" thickBot="1">
      <c r="A1254" s="8" t="s">
        <v>114</v>
      </c>
      <c r="B1254" s="8" t="s">
        <v>2046</v>
      </c>
      <c r="C1254" s="8" t="s">
        <v>2047</v>
      </c>
      <c r="D1254" s="8"/>
      <c r="E1254" s="8"/>
      <c r="F1254" s="8"/>
      <c r="G1254" s="8"/>
      <c r="H1254" s="9">
        <v>57</v>
      </c>
      <c r="I1254" s="8" t="s">
        <v>699</v>
      </c>
      <c r="J1254" s="8" t="s">
        <v>78</v>
      </c>
      <c r="K1254" s="17">
        <v>240</v>
      </c>
      <c r="L1254" s="9">
        <v>0</v>
      </c>
      <c r="M1254" s="9">
        <v>0</v>
      </c>
      <c r="N1254" s="9">
        <v>0</v>
      </c>
      <c r="O1254" s="8"/>
      <c r="P1254" s="9">
        <v>240</v>
      </c>
      <c r="Q1254" s="15">
        <v>4</v>
      </c>
      <c r="R1254" s="9">
        <v>60</v>
      </c>
      <c r="S1254" s="8" t="s">
        <v>34</v>
      </c>
      <c r="T1254" s="9">
        <v>0</v>
      </c>
      <c r="U1254" s="18" t="s">
        <v>209</v>
      </c>
      <c r="V1254" s="40"/>
      <c r="W1254" s="8"/>
    </row>
    <row r="1255" spans="1:24" ht="13.5" thickBot="1">
      <c r="A1255" s="8" t="s">
        <v>114</v>
      </c>
      <c r="B1255" s="13" t="s">
        <v>2163</v>
      </c>
      <c r="C1255" s="8" t="s">
        <v>2164</v>
      </c>
      <c r="D1255" s="8"/>
      <c r="E1255" s="8"/>
      <c r="F1255" s="8" t="s">
        <v>38</v>
      </c>
      <c r="G1255" s="8" t="s">
        <v>2165</v>
      </c>
      <c r="H1255" s="20">
        <v>58</v>
      </c>
      <c r="I1255" s="8"/>
      <c r="J1255" s="8" t="s">
        <v>78</v>
      </c>
      <c r="K1255" s="17">
        <v>-2</v>
      </c>
      <c r="L1255" s="9">
        <v>0</v>
      </c>
      <c r="M1255" s="9">
        <v>0</v>
      </c>
      <c r="N1255" s="9">
        <v>0</v>
      </c>
      <c r="O1255" s="8"/>
      <c r="P1255" s="9">
        <v>-2</v>
      </c>
      <c r="Q1255" s="15">
        <v>0</v>
      </c>
      <c r="R1255" s="9">
        <v>12</v>
      </c>
      <c r="S1255" s="8" t="s">
        <v>40</v>
      </c>
      <c r="T1255" s="9">
        <v>-2</v>
      </c>
      <c r="U1255" s="8" t="s">
        <v>1883</v>
      </c>
      <c r="V1255" s="21">
        <v>45371</v>
      </c>
      <c r="W1255" s="8"/>
    </row>
    <row r="1256" spans="1:24" ht="13.5" thickBot="1">
      <c r="A1256" s="8" t="s">
        <v>114</v>
      </c>
      <c r="B1256" s="8" t="s">
        <v>2166</v>
      </c>
      <c r="C1256" s="8" t="s">
        <v>2167</v>
      </c>
      <c r="D1256" s="8"/>
      <c r="E1256" s="8"/>
      <c r="F1256" s="8" t="s">
        <v>36</v>
      </c>
      <c r="G1256" s="8">
        <v>777</v>
      </c>
      <c r="H1256" s="9">
        <v>59</v>
      </c>
      <c r="I1256" s="8"/>
      <c r="J1256" s="8" t="s">
        <v>78</v>
      </c>
      <c r="K1256" s="17">
        <v>1503</v>
      </c>
      <c r="L1256" s="9">
        <v>0</v>
      </c>
      <c r="M1256" s="9">
        <v>0</v>
      </c>
      <c r="N1256" s="9">
        <v>0</v>
      </c>
      <c r="O1256" s="8"/>
      <c r="P1256" s="9">
        <v>1503</v>
      </c>
      <c r="Q1256" s="15">
        <v>30</v>
      </c>
      <c r="R1256" s="9">
        <v>50</v>
      </c>
      <c r="S1256" s="8" t="s">
        <v>34</v>
      </c>
      <c r="T1256" s="9">
        <v>3</v>
      </c>
      <c r="U1256" s="18" t="s">
        <v>12426</v>
      </c>
      <c r="V1256" s="40">
        <v>45369</v>
      </c>
      <c r="W1256" s="40"/>
    </row>
    <row r="1257" spans="1:24" ht="13.5" thickBot="1">
      <c r="A1257" s="8" t="s">
        <v>114</v>
      </c>
      <c r="B1257" s="13" t="s">
        <v>2050</v>
      </c>
      <c r="C1257" s="8" t="s">
        <v>2051</v>
      </c>
      <c r="D1257" s="8"/>
      <c r="E1257" s="8"/>
      <c r="F1257" s="8"/>
      <c r="G1257" s="8"/>
      <c r="H1257" s="20">
        <v>60</v>
      </c>
      <c r="I1257" s="8"/>
      <c r="J1257" s="8" t="s">
        <v>78</v>
      </c>
      <c r="K1257" s="17">
        <v>100</v>
      </c>
      <c r="L1257" s="9">
        <v>0</v>
      </c>
      <c r="M1257" s="9">
        <v>0</v>
      </c>
      <c r="N1257" s="9">
        <v>0</v>
      </c>
      <c r="O1257" s="8"/>
      <c r="P1257" s="9">
        <v>100</v>
      </c>
      <c r="Q1257" s="15">
        <v>1</v>
      </c>
      <c r="R1257" s="9">
        <v>100</v>
      </c>
      <c r="S1257" s="8" t="s">
        <v>34</v>
      </c>
      <c r="T1257" s="9">
        <v>0</v>
      </c>
      <c r="U1257" s="18" t="s">
        <v>35</v>
      </c>
      <c r="V1257" s="40"/>
      <c r="W1257" s="21"/>
    </row>
    <row r="1258" spans="1:24" ht="13.5" thickBot="1">
      <c r="A1258" s="8" t="s">
        <v>114</v>
      </c>
      <c r="B1258" s="13" t="s">
        <v>2052</v>
      </c>
      <c r="C1258" s="8" t="s">
        <v>2053</v>
      </c>
      <c r="D1258" s="8"/>
      <c r="E1258" s="8"/>
      <c r="F1258" s="8"/>
      <c r="G1258" s="8"/>
      <c r="H1258" s="20">
        <v>61</v>
      </c>
      <c r="I1258" s="8"/>
      <c r="J1258" s="8" t="s">
        <v>78</v>
      </c>
      <c r="K1258" s="17">
        <v>2880</v>
      </c>
      <c r="L1258" s="9">
        <v>0</v>
      </c>
      <c r="M1258" s="9">
        <v>0</v>
      </c>
      <c r="N1258" s="9">
        <v>0</v>
      </c>
      <c r="O1258" s="8"/>
      <c r="P1258" s="9">
        <v>2880</v>
      </c>
      <c r="Q1258" s="15">
        <v>4</v>
      </c>
      <c r="R1258" s="9">
        <v>720</v>
      </c>
      <c r="S1258" s="8" t="s">
        <v>37</v>
      </c>
      <c r="T1258" s="9">
        <v>0</v>
      </c>
      <c r="U1258" s="18" t="s">
        <v>216</v>
      </c>
      <c r="V1258" s="40"/>
      <c r="W1258" s="21"/>
    </row>
    <row r="1259" spans="1:24" ht="13.5" thickBot="1">
      <c r="A1259" s="8" t="s">
        <v>114</v>
      </c>
      <c r="B1259" s="13" t="s">
        <v>2054</v>
      </c>
      <c r="C1259" s="8" t="s">
        <v>2055</v>
      </c>
      <c r="D1259" s="8"/>
      <c r="E1259" s="8"/>
      <c r="F1259" s="8"/>
      <c r="G1259" s="8"/>
      <c r="H1259" s="20">
        <v>62</v>
      </c>
      <c r="I1259" s="8"/>
      <c r="J1259" s="8" t="s">
        <v>78</v>
      </c>
      <c r="K1259" s="17">
        <v>300</v>
      </c>
      <c r="L1259" s="9">
        <v>0</v>
      </c>
      <c r="M1259" s="9">
        <v>0</v>
      </c>
      <c r="N1259" s="9">
        <v>0</v>
      </c>
      <c r="O1259" s="8"/>
      <c r="P1259" s="9">
        <v>300</v>
      </c>
      <c r="Q1259" s="15">
        <v>3</v>
      </c>
      <c r="R1259" s="9">
        <v>100</v>
      </c>
      <c r="S1259" s="8" t="s">
        <v>34</v>
      </c>
      <c r="T1259" s="17">
        <v>0</v>
      </c>
      <c r="U1259" s="18" t="s">
        <v>318</v>
      </c>
      <c r="V1259" s="40"/>
      <c r="W1259" s="21"/>
    </row>
    <row r="1260" spans="1:24" ht="13.5" thickBot="1">
      <c r="A1260" s="8" t="s">
        <v>114</v>
      </c>
      <c r="B1260" s="13" t="s">
        <v>2191</v>
      </c>
      <c r="C1260" s="8" t="s">
        <v>2192</v>
      </c>
      <c r="D1260" s="8"/>
      <c r="E1260" s="8"/>
      <c r="F1260" s="8" t="s">
        <v>623</v>
      </c>
      <c r="G1260" s="8" t="s">
        <v>2193</v>
      </c>
      <c r="H1260" s="20">
        <v>63</v>
      </c>
      <c r="I1260" s="8"/>
      <c r="J1260" s="8" t="s">
        <v>78</v>
      </c>
      <c r="K1260" s="17">
        <v>1490</v>
      </c>
      <c r="L1260" s="9">
        <v>0</v>
      </c>
      <c r="M1260" s="9">
        <v>0</v>
      </c>
      <c r="N1260" s="9">
        <v>0</v>
      </c>
      <c r="O1260" s="8"/>
      <c r="P1260" s="9">
        <v>1490</v>
      </c>
      <c r="Q1260" s="15">
        <v>14</v>
      </c>
      <c r="R1260" s="9">
        <v>100</v>
      </c>
      <c r="S1260" s="8" t="s">
        <v>34</v>
      </c>
      <c r="T1260" s="9">
        <v>90</v>
      </c>
      <c r="U1260" s="18" t="s">
        <v>12427</v>
      </c>
      <c r="V1260" s="40">
        <v>45358</v>
      </c>
      <c r="W1260" s="21"/>
    </row>
    <row r="1261" spans="1:24" ht="13.5" thickBot="1">
      <c r="A1261" s="8" t="s">
        <v>114</v>
      </c>
      <c r="B1261" s="13" t="s">
        <v>2194</v>
      </c>
      <c r="C1261" s="8" t="s">
        <v>2195</v>
      </c>
      <c r="D1261" s="8"/>
      <c r="E1261" s="8"/>
      <c r="F1261" s="8" t="s">
        <v>623</v>
      </c>
      <c r="G1261" s="8" t="s">
        <v>2196</v>
      </c>
      <c r="H1261" s="20">
        <v>64</v>
      </c>
      <c r="I1261" s="8"/>
      <c r="J1261" s="8" t="s">
        <v>78</v>
      </c>
      <c r="K1261" s="17">
        <v>1390</v>
      </c>
      <c r="L1261" s="9">
        <v>0</v>
      </c>
      <c r="M1261" s="9">
        <v>0</v>
      </c>
      <c r="N1261" s="9">
        <v>0</v>
      </c>
      <c r="O1261" s="8"/>
      <c r="P1261" s="9">
        <v>1390</v>
      </c>
      <c r="Q1261" s="15">
        <v>13</v>
      </c>
      <c r="R1261" s="9">
        <v>100</v>
      </c>
      <c r="S1261" s="8" t="s">
        <v>34</v>
      </c>
      <c r="T1261" s="17">
        <v>90</v>
      </c>
      <c r="U1261" s="18" t="s">
        <v>12428</v>
      </c>
      <c r="V1261" s="40">
        <v>45358</v>
      </c>
      <c r="W1261" s="21"/>
    </row>
    <row r="1262" spans="1:24" ht="13.5" thickBot="1">
      <c r="A1262" s="8" t="s">
        <v>114</v>
      </c>
      <c r="B1262" s="8" t="s">
        <v>2197</v>
      </c>
      <c r="C1262" s="18" t="s">
        <v>2198</v>
      </c>
      <c r="D1262" s="8"/>
      <c r="E1262" s="8"/>
      <c r="F1262" s="8" t="s">
        <v>623</v>
      </c>
      <c r="G1262" s="8" t="s">
        <v>2199</v>
      </c>
      <c r="H1262" s="20">
        <v>65</v>
      </c>
      <c r="I1262" s="8"/>
      <c r="J1262" s="8" t="s">
        <v>78</v>
      </c>
      <c r="K1262" s="25">
        <v>1390</v>
      </c>
      <c r="L1262" s="9">
        <v>0</v>
      </c>
      <c r="M1262" s="9">
        <v>0</v>
      </c>
      <c r="N1262" s="9">
        <v>0</v>
      </c>
      <c r="O1262" s="8"/>
      <c r="P1262" s="9">
        <v>1390</v>
      </c>
      <c r="Q1262" s="15">
        <v>13</v>
      </c>
      <c r="R1262" s="9">
        <v>100</v>
      </c>
      <c r="S1262" s="8" t="s">
        <v>34</v>
      </c>
      <c r="T1262" s="9">
        <v>90</v>
      </c>
      <c r="U1262" s="8" t="s">
        <v>12428</v>
      </c>
      <c r="V1262" s="21">
        <v>45358</v>
      </c>
      <c r="W1262" s="8"/>
    </row>
    <row r="1263" spans="1:24" ht="13.5" thickBot="1">
      <c r="A1263" s="8" t="s">
        <v>114</v>
      </c>
      <c r="B1263" s="8" t="s">
        <v>2200</v>
      </c>
      <c r="C1263" s="18" t="s">
        <v>2201</v>
      </c>
      <c r="D1263" s="8"/>
      <c r="E1263" s="8"/>
      <c r="F1263" s="8" t="s">
        <v>623</v>
      </c>
      <c r="G1263" s="8" t="s">
        <v>89</v>
      </c>
      <c r="H1263" s="20">
        <v>66</v>
      </c>
      <c r="I1263" s="8"/>
      <c r="J1263" s="8" t="s">
        <v>78</v>
      </c>
      <c r="K1263" s="25">
        <v>1285</v>
      </c>
      <c r="L1263" s="9">
        <v>0</v>
      </c>
      <c r="M1263" s="9">
        <v>0</v>
      </c>
      <c r="N1263" s="9">
        <v>0</v>
      </c>
      <c r="O1263" s="8"/>
      <c r="P1263" s="9">
        <v>1285</v>
      </c>
      <c r="Q1263" s="15">
        <v>12</v>
      </c>
      <c r="R1263" s="9">
        <v>100</v>
      </c>
      <c r="S1263" s="8" t="s">
        <v>34</v>
      </c>
      <c r="T1263" s="9">
        <v>85</v>
      </c>
      <c r="U1263" s="8" t="s">
        <v>9101</v>
      </c>
      <c r="V1263" s="21">
        <v>45358</v>
      </c>
      <c r="W1263" s="8"/>
    </row>
    <row r="1264" spans="1:24" ht="13.5" thickBot="1">
      <c r="A1264" s="8" t="s">
        <v>114</v>
      </c>
      <c r="B1264" s="13" t="s">
        <v>7707</v>
      </c>
      <c r="C1264" s="8" t="s">
        <v>2056</v>
      </c>
      <c r="D1264" s="8"/>
      <c r="E1264" s="8"/>
      <c r="F1264" s="8" t="s">
        <v>55</v>
      </c>
      <c r="G1264" s="8" t="s">
        <v>7708</v>
      </c>
      <c r="H1264" s="20">
        <v>67</v>
      </c>
      <c r="I1264" s="8"/>
      <c r="J1264" s="8" t="s">
        <v>78</v>
      </c>
      <c r="K1264" s="17">
        <v>-2</v>
      </c>
      <c r="L1264" s="9">
        <v>0</v>
      </c>
      <c r="M1264" s="9">
        <v>0</v>
      </c>
      <c r="N1264" s="9">
        <v>0</v>
      </c>
      <c r="O1264" s="8"/>
      <c r="P1264" s="9">
        <v>-2</v>
      </c>
      <c r="Q1264" s="15">
        <v>0</v>
      </c>
      <c r="R1264" s="9">
        <v>50</v>
      </c>
      <c r="S1264" s="8" t="s">
        <v>34</v>
      </c>
      <c r="T1264" s="17">
        <v>-2</v>
      </c>
      <c r="U1264" s="8" t="s">
        <v>177</v>
      </c>
      <c r="V1264" s="21">
        <v>45440</v>
      </c>
      <c r="W1264" s="8"/>
    </row>
    <row r="1265" spans="1:23" ht="13.5" thickBot="1">
      <c r="A1265" s="8" t="s">
        <v>114</v>
      </c>
      <c r="B1265" s="8" t="s">
        <v>2168</v>
      </c>
      <c r="C1265" s="8" t="s">
        <v>2169</v>
      </c>
      <c r="D1265" s="8" t="s">
        <v>122</v>
      </c>
      <c r="E1265" s="8"/>
      <c r="F1265" s="8" t="s">
        <v>36</v>
      </c>
      <c r="G1265" s="8"/>
      <c r="H1265" s="9">
        <v>68</v>
      </c>
      <c r="I1265" s="8"/>
      <c r="J1265" s="8" t="s">
        <v>78</v>
      </c>
      <c r="K1265" s="17">
        <v>77</v>
      </c>
      <c r="L1265" s="9">
        <v>0</v>
      </c>
      <c r="M1265" s="9">
        <v>0</v>
      </c>
      <c r="N1265" s="9">
        <v>0</v>
      </c>
      <c r="O1265" s="8"/>
      <c r="P1265" s="9">
        <v>77</v>
      </c>
      <c r="Q1265" s="15">
        <v>1</v>
      </c>
      <c r="R1265" s="9">
        <v>50</v>
      </c>
      <c r="S1265" s="8" t="s">
        <v>34</v>
      </c>
      <c r="T1265" s="17">
        <v>27</v>
      </c>
      <c r="U1265" s="8" t="s">
        <v>11624</v>
      </c>
      <c r="V1265" s="21">
        <v>45357</v>
      </c>
      <c r="W1265" s="8"/>
    </row>
    <row r="1266" spans="1:23" ht="13.5" thickBot="1">
      <c r="A1266" s="8" t="s">
        <v>114</v>
      </c>
      <c r="B1266" s="8" t="s">
        <v>7298</v>
      </c>
      <c r="C1266" s="8" t="s">
        <v>2057</v>
      </c>
      <c r="D1266" s="8" t="s">
        <v>42</v>
      </c>
      <c r="E1266" s="8" t="s">
        <v>59</v>
      </c>
      <c r="F1266" s="8" t="s">
        <v>36</v>
      </c>
      <c r="G1266" s="8"/>
      <c r="H1266" s="9">
        <v>69</v>
      </c>
      <c r="I1266" s="8"/>
      <c r="J1266" s="8" t="s">
        <v>78</v>
      </c>
      <c r="K1266" s="17">
        <v>75</v>
      </c>
      <c r="L1266" s="9">
        <v>0</v>
      </c>
      <c r="M1266" s="9">
        <v>0</v>
      </c>
      <c r="N1266" s="9">
        <v>0</v>
      </c>
      <c r="O1266" s="8"/>
      <c r="P1266" s="9">
        <v>75</v>
      </c>
      <c r="Q1266" s="15">
        <v>0</v>
      </c>
      <c r="R1266" s="9">
        <v>100</v>
      </c>
      <c r="S1266" s="8" t="s">
        <v>34</v>
      </c>
      <c r="T1266" s="17">
        <v>75</v>
      </c>
      <c r="U1266" s="8" t="s">
        <v>8809</v>
      </c>
      <c r="V1266" s="21">
        <v>45433</v>
      </c>
      <c r="W1266" s="40"/>
    </row>
    <row r="1267" spans="1:23" ht="13.5" thickBot="1">
      <c r="A1267" s="8" t="s">
        <v>114</v>
      </c>
      <c r="B1267" s="8" t="s">
        <v>2173</v>
      </c>
      <c r="C1267" s="8" t="s">
        <v>2174</v>
      </c>
      <c r="D1267" s="8" t="s">
        <v>142</v>
      </c>
      <c r="E1267" s="8"/>
      <c r="F1267" s="8" t="s">
        <v>36</v>
      </c>
      <c r="G1267" s="8"/>
      <c r="H1267" s="9">
        <v>70</v>
      </c>
      <c r="I1267" s="8"/>
      <c r="J1267" s="8" t="s">
        <v>78</v>
      </c>
      <c r="K1267" s="17">
        <v>22</v>
      </c>
      <c r="L1267" s="9">
        <v>0</v>
      </c>
      <c r="M1267" s="9">
        <v>0</v>
      </c>
      <c r="N1267" s="9">
        <v>0</v>
      </c>
      <c r="O1267" s="8"/>
      <c r="P1267" s="9">
        <v>22</v>
      </c>
      <c r="Q1267" s="15">
        <v>0</v>
      </c>
      <c r="R1267" s="9">
        <v>100</v>
      </c>
      <c r="S1267" s="8" t="s">
        <v>34</v>
      </c>
      <c r="T1267" s="17">
        <v>22</v>
      </c>
      <c r="U1267" s="8" t="s">
        <v>8851</v>
      </c>
      <c r="V1267" s="21">
        <v>45362</v>
      </c>
      <c r="W1267" s="40">
        <v>45380</v>
      </c>
    </row>
    <row r="1268" spans="1:23" ht="13.5" thickBot="1">
      <c r="A1268" s="8" t="s">
        <v>114</v>
      </c>
      <c r="B1268" s="8" t="s">
        <v>2058</v>
      </c>
      <c r="C1268" s="8" t="s">
        <v>2059</v>
      </c>
      <c r="D1268" s="8"/>
      <c r="E1268" s="8"/>
      <c r="F1268" s="8"/>
      <c r="G1268" s="8"/>
      <c r="H1268" s="9">
        <v>71</v>
      </c>
      <c r="I1268" s="8"/>
      <c r="J1268" s="8" t="s">
        <v>78</v>
      </c>
      <c r="K1268" s="17">
        <v>180</v>
      </c>
      <c r="L1268" s="9">
        <v>0</v>
      </c>
      <c r="M1268" s="9">
        <v>0</v>
      </c>
      <c r="N1268" s="9">
        <v>0</v>
      </c>
      <c r="O1268" s="8"/>
      <c r="P1268" s="9">
        <v>180</v>
      </c>
      <c r="Q1268" s="15">
        <v>3</v>
      </c>
      <c r="R1268" s="9">
        <v>60</v>
      </c>
      <c r="S1268" s="8" t="s">
        <v>34</v>
      </c>
      <c r="T1268" s="17">
        <v>0</v>
      </c>
      <c r="U1268" s="8" t="s">
        <v>318</v>
      </c>
      <c r="V1268" s="21"/>
      <c r="W1268" s="8"/>
    </row>
    <row r="1269" spans="1:23" ht="39" thickBot="1">
      <c r="A1269" s="8" t="s">
        <v>114</v>
      </c>
      <c r="B1269" s="8" t="s">
        <v>8598</v>
      </c>
      <c r="C1269" s="8" t="s">
        <v>2060</v>
      </c>
      <c r="D1269" s="8"/>
      <c r="E1269" s="8"/>
      <c r="F1269" s="8" t="s">
        <v>36</v>
      </c>
      <c r="G1269" s="8"/>
      <c r="H1269" s="9">
        <v>72</v>
      </c>
      <c r="I1269" s="8"/>
      <c r="J1269" s="8" t="s">
        <v>78</v>
      </c>
      <c r="K1269" s="17">
        <v>300.08333329999999</v>
      </c>
      <c r="L1269" s="9">
        <v>0</v>
      </c>
      <c r="M1269" s="9">
        <v>0</v>
      </c>
      <c r="N1269" s="9">
        <v>0</v>
      </c>
      <c r="O1269" s="8"/>
      <c r="P1269" s="9">
        <v>300.08333329999999</v>
      </c>
      <c r="Q1269" s="15">
        <v>6</v>
      </c>
      <c r="R1269" s="9">
        <v>50</v>
      </c>
      <c r="S1269" s="8" t="s">
        <v>34</v>
      </c>
      <c r="T1269" s="9">
        <v>0</v>
      </c>
      <c r="U1269" s="8" t="s">
        <v>12429</v>
      </c>
      <c r="V1269" s="21">
        <v>45374</v>
      </c>
      <c r="W1269" s="8"/>
    </row>
    <row r="1270" spans="1:23" ht="13.5" thickBot="1">
      <c r="A1270" s="8" t="s">
        <v>114</v>
      </c>
      <c r="B1270" s="8" t="s">
        <v>2175</v>
      </c>
      <c r="C1270" s="8" t="s">
        <v>2176</v>
      </c>
      <c r="D1270" s="8"/>
      <c r="E1270" s="8"/>
      <c r="F1270" s="8" t="s">
        <v>36</v>
      </c>
      <c r="G1270" s="8" t="s">
        <v>2177</v>
      </c>
      <c r="H1270" s="9">
        <v>73</v>
      </c>
      <c r="I1270" s="8"/>
      <c r="J1270" s="8" t="s">
        <v>78</v>
      </c>
      <c r="K1270" s="28">
        <v>48</v>
      </c>
      <c r="L1270" s="9">
        <v>0</v>
      </c>
      <c r="M1270" s="9">
        <v>0</v>
      </c>
      <c r="N1270" s="9">
        <v>0</v>
      </c>
      <c r="O1270" s="8"/>
      <c r="P1270" s="29">
        <v>48</v>
      </c>
      <c r="Q1270" s="15">
        <v>0</v>
      </c>
      <c r="R1270" s="9">
        <v>50</v>
      </c>
      <c r="S1270" s="8" t="s">
        <v>34</v>
      </c>
      <c r="T1270" s="17">
        <v>48</v>
      </c>
      <c r="U1270" s="8" t="s">
        <v>76</v>
      </c>
      <c r="V1270" s="21">
        <v>45367</v>
      </c>
      <c r="W1270" s="40"/>
    </row>
    <row r="1271" spans="1:23" ht="13.5" thickBot="1">
      <c r="A1271" s="8" t="s">
        <v>114</v>
      </c>
      <c r="B1271" s="8" t="s">
        <v>2061</v>
      </c>
      <c r="C1271" s="8" t="s">
        <v>2062</v>
      </c>
      <c r="D1271" s="8"/>
      <c r="E1271" s="8"/>
      <c r="F1271" s="8"/>
      <c r="G1271" s="8"/>
      <c r="H1271" s="9">
        <v>74</v>
      </c>
      <c r="I1271" s="8"/>
      <c r="J1271" s="8" t="s">
        <v>78</v>
      </c>
      <c r="K1271" s="17">
        <v>100</v>
      </c>
      <c r="L1271" s="9">
        <v>0</v>
      </c>
      <c r="M1271" s="9">
        <v>0</v>
      </c>
      <c r="N1271" s="9">
        <v>0</v>
      </c>
      <c r="O1271" s="8"/>
      <c r="P1271" s="9">
        <v>100</v>
      </c>
      <c r="Q1271" s="15">
        <v>5</v>
      </c>
      <c r="R1271" s="9">
        <v>20</v>
      </c>
      <c r="S1271" s="8" t="s">
        <v>34</v>
      </c>
      <c r="T1271" s="17">
        <v>0</v>
      </c>
      <c r="U1271" s="8" t="s">
        <v>57</v>
      </c>
      <c r="V1271" s="21"/>
      <c r="W1271" s="40"/>
    </row>
    <row r="1272" spans="1:23" ht="13.5" thickBot="1">
      <c r="A1272" s="8" t="s">
        <v>114</v>
      </c>
      <c r="B1272" s="8" t="s">
        <v>7300</v>
      </c>
      <c r="C1272" s="8" t="s">
        <v>2064</v>
      </c>
      <c r="D1272" s="8" t="s">
        <v>188</v>
      </c>
      <c r="E1272" s="8"/>
      <c r="F1272" s="8" t="s">
        <v>36</v>
      </c>
      <c r="G1272" s="8" t="s">
        <v>7301</v>
      </c>
      <c r="H1272" s="9">
        <v>76</v>
      </c>
      <c r="I1272" s="8"/>
      <c r="J1272" s="8" t="s">
        <v>78</v>
      </c>
      <c r="K1272" s="17">
        <v>52</v>
      </c>
      <c r="L1272" s="9">
        <v>0</v>
      </c>
      <c r="M1272" s="9">
        <v>0</v>
      </c>
      <c r="N1272" s="9">
        <v>0</v>
      </c>
      <c r="O1272" s="8"/>
      <c r="P1272" s="9">
        <v>52</v>
      </c>
      <c r="Q1272" s="15">
        <v>4</v>
      </c>
      <c r="R1272" s="9">
        <v>12</v>
      </c>
      <c r="S1272" s="8" t="s">
        <v>40</v>
      </c>
      <c r="T1272" s="17">
        <v>4</v>
      </c>
      <c r="U1272" s="8" t="s">
        <v>8853</v>
      </c>
      <c r="V1272" s="21">
        <v>45433</v>
      </c>
      <c r="W1272" s="40"/>
    </row>
    <row r="1273" spans="1:23" ht="13.5" thickBot="1">
      <c r="A1273" s="8" t="s">
        <v>114</v>
      </c>
      <c r="B1273" s="8" t="s">
        <v>2178</v>
      </c>
      <c r="C1273" s="8" t="s">
        <v>9102</v>
      </c>
      <c r="D1273" s="8"/>
      <c r="E1273" s="8"/>
      <c r="F1273" s="8" t="s">
        <v>2179</v>
      </c>
      <c r="G1273" s="8"/>
      <c r="H1273" s="9">
        <v>77</v>
      </c>
      <c r="I1273" s="8"/>
      <c r="J1273" s="8" t="s">
        <v>78</v>
      </c>
      <c r="K1273" s="17">
        <v>96</v>
      </c>
      <c r="L1273" s="9">
        <v>0</v>
      </c>
      <c r="M1273" s="9">
        <v>0</v>
      </c>
      <c r="N1273" s="9">
        <v>0</v>
      </c>
      <c r="O1273" s="8"/>
      <c r="P1273" s="9">
        <v>96</v>
      </c>
      <c r="Q1273" s="15">
        <v>4</v>
      </c>
      <c r="R1273" s="9">
        <v>20</v>
      </c>
      <c r="S1273" s="8" t="s">
        <v>34</v>
      </c>
      <c r="T1273" s="17">
        <v>16</v>
      </c>
      <c r="U1273" s="8" t="s">
        <v>2362</v>
      </c>
      <c r="V1273" s="21">
        <v>45367</v>
      </c>
      <c r="W1273" s="40"/>
    </row>
    <row r="1274" spans="1:23" ht="13.5" thickBot="1">
      <c r="A1274" s="8" t="s">
        <v>114</v>
      </c>
      <c r="B1274" s="8" t="s">
        <v>2180</v>
      </c>
      <c r="C1274" s="8" t="s">
        <v>2181</v>
      </c>
      <c r="D1274" s="8"/>
      <c r="E1274" s="8"/>
      <c r="F1274" s="8" t="s">
        <v>2179</v>
      </c>
      <c r="G1274" s="8"/>
      <c r="H1274" s="9">
        <v>78</v>
      </c>
      <c r="I1274" s="8"/>
      <c r="J1274" s="8" t="s">
        <v>78</v>
      </c>
      <c r="K1274" s="17">
        <v>19</v>
      </c>
      <c r="L1274" s="9">
        <v>0</v>
      </c>
      <c r="M1274" s="9">
        <v>0</v>
      </c>
      <c r="N1274" s="9">
        <v>0</v>
      </c>
      <c r="O1274" s="8"/>
      <c r="P1274" s="9">
        <v>19</v>
      </c>
      <c r="Q1274" s="15">
        <v>0</v>
      </c>
      <c r="R1274" s="9">
        <v>30</v>
      </c>
      <c r="S1274" s="8" t="s">
        <v>34</v>
      </c>
      <c r="T1274" s="17">
        <v>19</v>
      </c>
      <c r="U1274" s="8" t="s">
        <v>2907</v>
      </c>
      <c r="V1274" s="21">
        <v>45367</v>
      </c>
      <c r="W1274" s="40"/>
    </row>
    <row r="1275" spans="1:23" ht="13.5" thickBot="1">
      <c r="A1275" s="8" t="s">
        <v>114</v>
      </c>
      <c r="B1275" s="8" t="s">
        <v>7302</v>
      </c>
      <c r="C1275" s="8" t="s">
        <v>2065</v>
      </c>
      <c r="D1275" s="8"/>
      <c r="E1275" s="8" t="s">
        <v>7303</v>
      </c>
      <c r="F1275" s="8" t="s">
        <v>36</v>
      </c>
      <c r="G1275" s="8" t="s">
        <v>7304</v>
      </c>
      <c r="H1275" s="9">
        <v>79</v>
      </c>
      <c r="I1275" s="8"/>
      <c r="J1275" s="8" t="s">
        <v>78</v>
      </c>
      <c r="K1275" s="17">
        <v>100</v>
      </c>
      <c r="L1275" s="9">
        <v>0</v>
      </c>
      <c r="M1275" s="9">
        <v>0</v>
      </c>
      <c r="N1275" s="9">
        <v>0</v>
      </c>
      <c r="O1275" s="8"/>
      <c r="P1275" s="9">
        <v>100</v>
      </c>
      <c r="Q1275" s="15">
        <v>2</v>
      </c>
      <c r="R1275" s="9">
        <v>50</v>
      </c>
      <c r="S1275" s="8" t="s">
        <v>34</v>
      </c>
      <c r="T1275" s="17">
        <v>0</v>
      </c>
      <c r="U1275" s="8" t="s">
        <v>81</v>
      </c>
      <c r="V1275" s="21">
        <v>45433</v>
      </c>
      <c r="W1275" s="8"/>
    </row>
    <row r="1276" spans="1:23" ht="13.5" thickBot="1">
      <c r="A1276" s="8" t="s">
        <v>114</v>
      </c>
      <c r="B1276" s="8" t="s">
        <v>7307</v>
      </c>
      <c r="C1276" s="8" t="s">
        <v>2067</v>
      </c>
      <c r="D1276" s="8"/>
      <c r="E1276" s="8" t="s">
        <v>59</v>
      </c>
      <c r="F1276" s="8" t="s">
        <v>36</v>
      </c>
      <c r="G1276" s="8" t="s">
        <v>7308</v>
      </c>
      <c r="H1276" s="9">
        <v>80</v>
      </c>
      <c r="I1276" s="8"/>
      <c r="J1276" s="8" t="s">
        <v>78</v>
      </c>
      <c r="K1276" s="28">
        <v>-6</v>
      </c>
      <c r="L1276" s="9">
        <v>0</v>
      </c>
      <c r="M1276" s="9">
        <v>0</v>
      </c>
      <c r="N1276" s="9">
        <v>0</v>
      </c>
      <c r="O1276" s="8"/>
      <c r="P1276" s="29">
        <v>-6</v>
      </c>
      <c r="Q1276" s="15">
        <v>0</v>
      </c>
      <c r="R1276" s="9">
        <v>50</v>
      </c>
      <c r="S1276" s="8" t="s">
        <v>34</v>
      </c>
      <c r="T1276" s="17">
        <v>-6</v>
      </c>
      <c r="U1276" s="8" t="s">
        <v>1467</v>
      </c>
      <c r="V1276" s="21">
        <v>45433</v>
      </c>
      <c r="W1276" s="40"/>
    </row>
    <row r="1277" spans="1:23" ht="13.5" thickBot="1">
      <c r="A1277" s="8" t="s">
        <v>114</v>
      </c>
      <c r="B1277" s="8" t="s">
        <v>7309</v>
      </c>
      <c r="C1277" s="8" t="s">
        <v>2068</v>
      </c>
      <c r="D1277" s="8"/>
      <c r="E1277" s="8" t="s">
        <v>59</v>
      </c>
      <c r="F1277" s="8" t="s">
        <v>36</v>
      </c>
      <c r="G1277" s="8" t="s">
        <v>7310</v>
      </c>
      <c r="H1277" s="9">
        <v>81</v>
      </c>
      <c r="I1277" s="8"/>
      <c r="J1277" s="8" t="s">
        <v>78</v>
      </c>
      <c r="K1277" s="28">
        <v>37</v>
      </c>
      <c r="L1277" s="9">
        <v>0</v>
      </c>
      <c r="M1277" s="9">
        <v>0</v>
      </c>
      <c r="N1277" s="9">
        <v>0</v>
      </c>
      <c r="O1277" s="8"/>
      <c r="P1277" s="29">
        <v>37</v>
      </c>
      <c r="Q1277" s="15">
        <v>0</v>
      </c>
      <c r="R1277" s="9">
        <v>50</v>
      </c>
      <c r="S1277" s="8" t="s">
        <v>34</v>
      </c>
      <c r="T1277" s="17">
        <v>37</v>
      </c>
      <c r="U1277" s="8" t="s">
        <v>12430</v>
      </c>
      <c r="V1277" s="21">
        <v>45433</v>
      </c>
      <c r="W1277" s="8"/>
    </row>
    <row r="1278" spans="1:23" ht="13.5" thickBot="1">
      <c r="A1278" s="8" t="s">
        <v>114</v>
      </c>
      <c r="B1278" s="8" t="s">
        <v>2069</v>
      </c>
      <c r="C1278" s="8" t="s">
        <v>2070</v>
      </c>
      <c r="D1278" s="8"/>
      <c r="E1278" s="8"/>
      <c r="F1278" s="8"/>
      <c r="G1278" s="8"/>
      <c r="H1278" s="9">
        <v>82</v>
      </c>
      <c r="I1278" s="8"/>
      <c r="J1278" s="8" t="s">
        <v>78</v>
      </c>
      <c r="K1278" s="17">
        <v>199</v>
      </c>
      <c r="L1278" s="9">
        <v>0</v>
      </c>
      <c r="M1278" s="9">
        <v>0</v>
      </c>
      <c r="N1278" s="9">
        <v>0</v>
      </c>
      <c r="O1278" s="8"/>
      <c r="P1278" s="9">
        <v>199</v>
      </c>
      <c r="Q1278" s="15">
        <v>3</v>
      </c>
      <c r="R1278" s="9">
        <v>50</v>
      </c>
      <c r="S1278" s="8" t="s">
        <v>34</v>
      </c>
      <c r="T1278" s="9">
        <v>49</v>
      </c>
      <c r="U1278" s="8" t="s">
        <v>2071</v>
      </c>
      <c r="V1278" s="21"/>
      <c r="W1278" s="8"/>
    </row>
    <row r="1279" spans="1:23" ht="26.25" thickBot="1">
      <c r="A1279" s="8" t="s">
        <v>114</v>
      </c>
      <c r="B1279" s="8" t="s">
        <v>7311</v>
      </c>
      <c r="C1279" s="8" t="s">
        <v>2072</v>
      </c>
      <c r="D1279" s="8"/>
      <c r="E1279" s="8" t="s">
        <v>7303</v>
      </c>
      <c r="F1279" s="8" t="s">
        <v>36</v>
      </c>
      <c r="G1279" s="8" t="s">
        <v>7312</v>
      </c>
      <c r="H1279" s="9">
        <v>83</v>
      </c>
      <c r="I1279" s="8"/>
      <c r="J1279" s="8" t="s">
        <v>78</v>
      </c>
      <c r="K1279" s="17">
        <v>192</v>
      </c>
      <c r="L1279" s="9">
        <v>0</v>
      </c>
      <c r="M1279" s="9">
        <v>0</v>
      </c>
      <c r="N1279" s="9">
        <v>0</v>
      </c>
      <c r="O1279" s="8"/>
      <c r="P1279" s="9">
        <v>192</v>
      </c>
      <c r="Q1279" s="15">
        <v>3</v>
      </c>
      <c r="R1279" s="9">
        <v>50</v>
      </c>
      <c r="S1279" s="8" t="s">
        <v>34</v>
      </c>
      <c r="T1279" s="17">
        <v>42</v>
      </c>
      <c r="U1279" s="8" t="s">
        <v>9245</v>
      </c>
      <c r="V1279" s="21">
        <v>45433</v>
      </c>
      <c r="W1279" s="8"/>
    </row>
    <row r="1280" spans="1:23" ht="26.25" thickBot="1">
      <c r="A1280" s="8" t="s">
        <v>114</v>
      </c>
      <c r="B1280" s="8" t="s">
        <v>2073</v>
      </c>
      <c r="C1280" s="44" t="s">
        <v>2074</v>
      </c>
      <c r="D1280" s="42"/>
      <c r="E1280" s="8"/>
      <c r="F1280" s="8"/>
      <c r="G1280" s="8"/>
      <c r="H1280" s="9">
        <v>84</v>
      </c>
      <c r="I1280" s="8"/>
      <c r="J1280" s="8" t="s">
        <v>78</v>
      </c>
      <c r="K1280" s="17">
        <v>-408</v>
      </c>
      <c r="L1280" s="9">
        <v>0</v>
      </c>
      <c r="M1280" s="9">
        <v>0</v>
      </c>
      <c r="N1280" s="9">
        <v>0</v>
      </c>
      <c r="O1280" s="8"/>
      <c r="P1280" s="9">
        <v>-408</v>
      </c>
      <c r="Q1280" s="15">
        <v>0</v>
      </c>
      <c r="R1280" s="9">
        <v>600</v>
      </c>
      <c r="S1280" s="8" t="s">
        <v>37</v>
      </c>
      <c r="T1280" s="17">
        <v>-408</v>
      </c>
      <c r="U1280" s="8" t="s">
        <v>9103</v>
      </c>
      <c r="V1280" s="21"/>
      <c r="W1280" s="8"/>
    </row>
    <row r="1281" spans="1:23" ht="26.25" thickBot="1">
      <c r="A1281" s="8" t="s">
        <v>114</v>
      </c>
      <c r="B1281" s="8" t="s">
        <v>7313</v>
      </c>
      <c r="C1281" s="8" t="s">
        <v>2075</v>
      </c>
      <c r="D1281" s="8"/>
      <c r="E1281" s="8"/>
      <c r="F1281" s="8" t="s">
        <v>36</v>
      </c>
      <c r="G1281" s="8" t="s">
        <v>7314</v>
      </c>
      <c r="H1281" s="9">
        <v>85</v>
      </c>
      <c r="I1281" s="8"/>
      <c r="J1281" s="8" t="s">
        <v>78</v>
      </c>
      <c r="K1281" s="17">
        <v>-216</v>
      </c>
      <c r="L1281" s="9">
        <v>0</v>
      </c>
      <c r="M1281" s="9">
        <v>0</v>
      </c>
      <c r="N1281" s="9">
        <v>0</v>
      </c>
      <c r="O1281" s="8"/>
      <c r="P1281" s="9">
        <v>-216</v>
      </c>
      <c r="Q1281" s="15">
        <v>0</v>
      </c>
      <c r="R1281" s="9">
        <v>600</v>
      </c>
      <c r="S1281" s="8" t="s">
        <v>37</v>
      </c>
      <c r="T1281" s="17">
        <v>-216</v>
      </c>
      <c r="U1281" s="8" t="s">
        <v>12431</v>
      </c>
      <c r="V1281" s="21">
        <v>45433</v>
      </c>
      <c r="W1281" s="8"/>
    </row>
    <row r="1282" spans="1:23" ht="13.5" thickBot="1">
      <c r="A1282" s="8" t="s">
        <v>114</v>
      </c>
      <c r="B1282" s="8" t="s">
        <v>2182</v>
      </c>
      <c r="C1282" s="8" t="s">
        <v>2183</v>
      </c>
      <c r="D1282" s="8"/>
      <c r="E1282" s="8"/>
      <c r="F1282" s="8" t="s">
        <v>2184</v>
      </c>
      <c r="G1282" s="8" t="s">
        <v>2185</v>
      </c>
      <c r="H1282" s="9">
        <v>86</v>
      </c>
      <c r="I1282" s="8"/>
      <c r="J1282" s="8" t="s">
        <v>78</v>
      </c>
      <c r="K1282" s="17">
        <v>267</v>
      </c>
      <c r="L1282" s="9">
        <v>0</v>
      </c>
      <c r="M1282" s="9">
        <v>0</v>
      </c>
      <c r="N1282" s="9">
        <v>0</v>
      </c>
      <c r="O1282" s="8"/>
      <c r="P1282" s="9">
        <v>267</v>
      </c>
      <c r="Q1282" s="15">
        <v>4</v>
      </c>
      <c r="R1282" s="9">
        <v>60</v>
      </c>
      <c r="S1282" s="8" t="s">
        <v>34</v>
      </c>
      <c r="T1282" s="17">
        <v>27</v>
      </c>
      <c r="U1282" s="8" t="s">
        <v>12432</v>
      </c>
      <c r="V1282" s="21">
        <v>45370</v>
      </c>
      <c r="W1282" s="8"/>
    </row>
    <row r="1283" spans="1:23" ht="13.5" thickBot="1">
      <c r="A1283" s="8" t="s">
        <v>114</v>
      </c>
      <c r="B1283" s="8" t="s">
        <v>2186</v>
      </c>
      <c r="C1283" s="8" t="s">
        <v>2187</v>
      </c>
      <c r="D1283" s="8"/>
      <c r="E1283" s="8"/>
      <c r="F1283" s="8" t="s">
        <v>2184</v>
      </c>
      <c r="G1283" s="8" t="s">
        <v>2188</v>
      </c>
      <c r="H1283" s="9">
        <v>87</v>
      </c>
      <c r="I1283" s="8"/>
      <c r="J1283" s="8" t="s">
        <v>78</v>
      </c>
      <c r="K1283" s="17">
        <v>427</v>
      </c>
      <c r="L1283" s="9">
        <v>0</v>
      </c>
      <c r="M1283" s="9">
        <v>0</v>
      </c>
      <c r="N1283" s="9">
        <v>0</v>
      </c>
      <c r="O1283" s="8"/>
      <c r="P1283" s="9">
        <v>427</v>
      </c>
      <c r="Q1283" s="15">
        <v>7</v>
      </c>
      <c r="R1283" s="9">
        <v>60</v>
      </c>
      <c r="S1283" s="8" t="s">
        <v>34</v>
      </c>
      <c r="T1283" s="17">
        <v>7</v>
      </c>
      <c r="U1283" s="8" t="s">
        <v>12433</v>
      </c>
      <c r="V1283" s="21">
        <v>45357</v>
      </c>
      <c r="W1283" s="8"/>
    </row>
    <row r="1284" spans="1:23" ht="13.5" thickBot="1">
      <c r="A1284" s="8" t="s">
        <v>114</v>
      </c>
      <c r="B1284" s="8" t="s">
        <v>2189</v>
      </c>
      <c r="C1284" s="8" t="s">
        <v>2190</v>
      </c>
      <c r="D1284" s="8"/>
      <c r="E1284" s="8"/>
      <c r="F1284" s="8" t="s">
        <v>2184</v>
      </c>
      <c r="G1284" s="8" t="s">
        <v>2179</v>
      </c>
      <c r="H1284" s="9">
        <v>88</v>
      </c>
      <c r="I1284" s="8"/>
      <c r="J1284" s="8" t="s">
        <v>78</v>
      </c>
      <c r="K1284" s="17">
        <v>303</v>
      </c>
      <c r="L1284" s="9">
        <v>0</v>
      </c>
      <c r="M1284" s="9">
        <v>0</v>
      </c>
      <c r="N1284" s="9">
        <v>0</v>
      </c>
      <c r="O1284" s="8"/>
      <c r="P1284" s="9">
        <v>303</v>
      </c>
      <c r="Q1284" s="15">
        <v>5</v>
      </c>
      <c r="R1284" s="9">
        <v>60</v>
      </c>
      <c r="S1284" s="8" t="s">
        <v>34</v>
      </c>
      <c r="T1284" s="17">
        <v>3</v>
      </c>
      <c r="U1284" s="8" t="s">
        <v>12434</v>
      </c>
      <c r="V1284" s="21">
        <v>45357</v>
      </c>
      <c r="W1284" s="8"/>
    </row>
    <row r="1285" spans="1:23" ht="13.5" thickBot="1">
      <c r="A1285" s="8" t="s">
        <v>114</v>
      </c>
      <c r="B1285" s="8" t="s">
        <v>7315</v>
      </c>
      <c r="C1285" s="44" t="s">
        <v>9104</v>
      </c>
      <c r="D1285" s="42" t="s">
        <v>159</v>
      </c>
      <c r="E1285" s="8"/>
      <c r="F1285" s="8" t="s">
        <v>2184</v>
      </c>
      <c r="G1285" s="8"/>
      <c r="H1285" s="9">
        <v>89</v>
      </c>
      <c r="I1285" s="8"/>
      <c r="J1285" s="8" t="s">
        <v>78</v>
      </c>
      <c r="K1285" s="17">
        <v>-8</v>
      </c>
      <c r="L1285" s="9">
        <v>0</v>
      </c>
      <c r="M1285" s="9">
        <v>0</v>
      </c>
      <c r="N1285" s="9">
        <v>0</v>
      </c>
      <c r="O1285" s="8"/>
      <c r="P1285" s="9">
        <v>-8</v>
      </c>
      <c r="Q1285" s="15">
        <v>0</v>
      </c>
      <c r="R1285" s="9">
        <v>40</v>
      </c>
      <c r="S1285" s="8" t="s">
        <v>34</v>
      </c>
      <c r="T1285" s="17">
        <v>-8</v>
      </c>
      <c r="U1285" s="8" t="s">
        <v>2997</v>
      </c>
      <c r="V1285" s="21">
        <v>45433</v>
      </c>
      <c r="W1285" s="40"/>
    </row>
    <row r="1286" spans="1:23" ht="13.5" thickBot="1">
      <c r="A1286" s="8" t="s">
        <v>114</v>
      </c>
      <c r="B1286" s="13" t="s">
        <v>2149</v>
      </c>
      <c r="C1286" s="8" t="s">
        <v>2150</v>
      </c>
      <c r="D1286" s="8"/>
      <c r="E1286" s="8"/>
      <c r="F1286" s="8" t="s">
        <v>2151</v>
      </c>
      <c r="G1286" s="8">
        <v>100</v>
      </c>
      <c r="H1286" s="20">
        <v>51</v>
      </c>
      <c r="I1286" s="8"/>
      <c r="J1286" s="8" t="s">
        <v>78</v>
      </c>
      <c r="K1286" s="17">
        <v>539</v>
      </c>
      <c r="L1286" s="9">
        <v>0</v>
      </c>
      <c r="M1286" s="9">
        <v>0</v>
      </c>
      <c r="N1286" s="9">
        <v>0</v>
      </c>
      <c r="O1286" s="8"/>
      <c r="P1286" s="9">
        <v>539</v>
      </c>
      <c r="Q1286" s="15">
        <v>11</v>
      </c>
      <c r="R1286" s="9">
        <v>48</v>
      </c>
      <c r="S1286" s="8" t="s">
        <v>34</v>
      </c>
      <c r="T1286" s="9">
        <v>11</v>
      </c>
      <c r="U1286" s="8" t="s">
        <v>12435</v>
      </c>
      <c r="V1286" s="21">
        <v>45356</v>
      </c>
      <c r="W1286" s="21"/>
    </row>
    <row r="1287" spans="1:23" ht="13.5" thickBot="1">
      <c r="A1287" s="8" t="s">
        <v>2202</v>
      </c>
      <c r="B1287" s="8" t="s">
        <v>2203</v>
      </c>
      <c r="C1287" s="8" t="s">
        <v>10156</v>
      </c>
      <c r="D1287" s="8"/>
      <c r="E1287" s="8"/>
      <c r="F1287" s="8" t="s">
        <v>2204</v>
      </c>
      <c r="G1287" s="8">
        <v>11994</v>
      </c>
      <c r="H1287" s="9">
        <v>1</v>
      </c>
      <c r="I1287" s="8"/>
      <c r="J1287" s="8" t="s">
        <v>78</v>
      </c>
      <c r="K1287" s="17">
        <v>-938</v>
      </c>
      <c r="L1287" s="9">
        <v>0</v>
      </c>
      <c r="M1287" s="9">
        <v>0</v>
      </c>
      <c r="N1287" s="9">
        <v>0</v>
      </c>
      <c r="O1287" s="8"/>
      <c r="P1287" s="9">
        <v>-938</v>
      </c>
      <c r="Q1287" s="15">
        <v>0</v>
      </c>
      <c r="R1287" s="9">
        <v>1600</v>
      </c>
      <c r="S1287" s="8" t="s">
        <v>124</v>
      </c>
      <c r="T1287" s="9">
        <v>-938</v>
      </c>
      <c r="U1287" s="18" t="s">
        <v>12436</v>
      </c>
      <c r="V1287" s="40">
        <v>45366</v>
      </c>
      <c r="W1287" s="8"/>
    </row>
    <row r="1288" spans="1:23" ht="13.5" thickBot="1">
      <c r="A1288" s="8" t="s">
        <v>2205</v>
      </c>
      <c r="B1288" s="8" t="s">
        <v>2206</v>
      </c>
      <c r="C1288" s="8" t="s">
        <v>9106</v>
      </c>
      <c r="D1288" s="8" t="s">
        <v>2207</v>
      </c>
      <c r="E1288" s="8"/>
      <c r="F1288" s="8" t="s">
        <v>212</v>
      </c>
      <c r="G1288" s="8"/>
      <c r="H1288" s="9">
        <v>21</v>
      </c>
      <c r="I1288" s="8" t="s">
        <v>1464</v>
      </c>
      <c r="J1288" s="8" t="s">
        <v>214</v>
      </c>
      <c r="K1288" s="17">
        <v>28180</v>
      </c>
      <c r="L1288" s="9">
        <v>0</v>
      </c>
      <c r="M1288" s="9">
        <v>0</v>
      </c>
      <c r="N1288" s="9">
        <v>0</v>
      </c>
      <c r="O1288" s="8"/>
      <c r="P1288" s="9">
        <v>28180</v>
      </c>
      <c r="Q1288" s="15">
        <v>7</v>
      </c>
      <c r="R1288" s="9">
        <v>4000</v>
      </c>
      <c r="S1288" s="8" t="s">
        <v>37</v>
      </c>
      <c r="T1288" s="9">
        <v>180</v>
      </c>
      <c r="U1288" s="18" t="s">
        <v>11626</v>
      </c>
      <c r="V1288" s="40">
        <v>45369</v>
      </c>
      <c r="W1288" s="40"/>
    </row>
    <row r="1289" spans="1:23" ht="13.5" thickBot="1">
      <c r="A1289" s="8" t="s">
        <v>2205</v>
      </c>
      <c r="B1289" s="8"/>
      <c r="C1289" s="8" t="s">
        <v>2268</v>
      </c>
      <c r="D1289" s="8"/>
      <c r="E1289" s="8"/>
      <c r="F1289" s="8"/>
      <c r="G1289" s="8"/>
      <c r="H1289" s="9"/>
      <c r="I1289" s="8"/>
      <c r="J1289" s="8" t="s">
        <v>78</v>
      </c>
      <c r="K1289" s="17">
        <v>19000</v>
      </c>
      <c r="L1289" s="9">
        <v>0</v>
      </c>
      <c r="M1289" s="9">
        <v>0</v>
      </c>
      <c r="N1289" s="9">
        <v>0</v>
      </c>
      <c r="O1289" s="8"/>
      <c r="P1289" s="9">
        <v>19000</v>
      </c>
      <c r="Q1289" s="15">
        <v>19</v>
      </c>
      <c r="R1289" s="9">
        <v>1000</v>
      </c>
      <c r="S1289" s="8" t="s">
        <v>37</v>
      </c>
      <c r="T1289" s="9">
        <v>0</v>
      </c>
      <c r="U1289" s="18" t="s">
        <v>1296</v>
      </c>
      <c r="V1289" s="40"/>
      <c r="W1289" s="8"/>
    </row>
    <row r="1290" spans="1:23" ht="13.5" thickBot="1">
      <c r="A1290" s="8" t="s">
        <v>2205</v>
      </c>
      <c r="B1290" s="8" t="s">
        <v>2239</v>
      </c>
      <c r="C1290" s="8" t="s">
        <v>2240</v>
      </c>
      <c r="D1290" s="8"/>
      <c r="E1290" s="8" t="s">
        <v>133</v>
      </c>
      <c r="F1290" s="8" t="s">
        <v>36</v>
      </c>
      <c r="G1290" s="8"/>
      <c r="H1290" s="9">
        <v>3</v>
      </c>
      <c r="I1290" s="8"/>
      <c r="J1290" s="8" t="s">
        <v>78</v>
      </c>
      <c r="K1290" s="17">
        <v>6850</v>
      </c>
      <c r="L1290" s="9">
        <v>0</v>
      </c>
      <c r="M1290" s="9">
        <v>0</v>
      </c>
      <c r="N1290" s="9">
        <v>0</v>
      </c>
      <c r="O1290" s="8"/>
      <c r="P1290" s="9">
        <v>6850</v>
      </c>
      <c r="Q1290" s="15">
        <v>1</v>
      </c>
      <c r="R1290" s="9">
        <v>4000</v>
      </c>
      <c r="S1290" s="8" t="s">
        <v>37</v>
      </c>
      <c r="T1290" s="9">
        <v>2850</v>
      </c>
      <c r="U1290" s="18" t="s">
        <v>8304</v>
      </c>
      <c r="V1290" s="40">
        <v>45355</v>
      </c>
      <c r="W1290" s="8">
        <v>45381</v>
      </c>
    </row>
    <row r="1291" spans="1:23" ht="13.5" thickBot="1">
      <c r="A1291" s="8" t="s">
        <v>2205</v>
      </c>
      <c r="B1291" s="8" t="s">
        <v>8085</v>
      </c>
      <c r="C1291" s="8" t="s">
        <v>5109</v>
      </c>
      <c r="D1291" s="8"/>
      <c r="E1291" s="8"/>
      <c r="F1291" s="8" t="s">
        <v>36</v>
      </c>
      <c r="G1291" s="8">
        <v>612</v>
      </c>
      <c r="H1291" s="9">
        <v>26</v>
      </c>
      <c r="I1291" s="8"/>
      <c r="J1291" s="8" t="s">
        <v>78</v>
      </c>
      <c r="K1291" s="17">
        <v>-80</v>
      </c>
      <c r="L1291" s="9">
        <v>0</v>
      </c>
      <c r="M1291" s="9">
        <v>0</v>
      </c>
      <c r="N1291" s="9">
        <v>0</v>
      </c>
      <c r="O1291" s="8"/>
      <c r="P1291" s="9">
        <v>-80</v>
      </c>
      <c r="Q1291" s="15">
        <v>0</v>
      </c>
      <c r="R1291" s="9">
        <v>1000</v>
      </c>
      <c r="S1291" s="8" t="s">
        <v>37</v>
      </c>
      <c r="T1291" s="9">
        <v>-80</v>
      </c>
      <c r="U1291" s="18" t="s">
        <v>8086</v>
      </c>
      <c r="V1291" s="40">
        <v>45454</v>
      </c>
      <c r="W1291" s="8"/>
    </row>
    <row r="1292" spans="1:23" ht="26.25" thickBot="1">
      <c r="A1292" s="8" t="s">
        <v>2205</v>
      </c>
      <c r="B1292" s="13"/>
      <c r="C1292" s="8" t="s">
        <v>10654</v>
      </c>
      <c r="D1292" s="8"/>
      <c r="E1292" s="8"/>
      <c r="F1292" s="8"/>
      <c r="G1292" s="8"/>
      <c r="H1292" s="20"/>
      <c r="I1292" s="8"/>
      <c r="J1292" s="8" t="s">
        <v>78</v>
      </c>
      <c r="K1292" s="30">
        <v>47400</v>
      </c>
      <c r="L1292" s="9">
        <v>0</v>
      </c>
      <c r="M1292" s="9">
        <v>0</v>
      </c>
      <c r="N1292" s="9">
        <v>0</v>
      </c>
      <c r="O1292" s="8"/>
      <c r="P1292" s="31">
        <v>47400</v>
      </c>
      <c r="Q1292" s="15">
        <v>7</v>
      </c>
      <c r="R1292" s="9">
        <v>6000</v>
      </c>
      <c r="S1292" s="8" t="s">
        <v>37</v>
      </c>
      <c r="T1292" s="9">
        <v>5400</v>
      </c>
      <c r="U1292" s="8" t="s">
        <v>7712</v>
      </c>
      <c r="V1292" s="21"/>
      <c r="W1292" s="8"/>
    </row>
    <row r="1293" spans="1:23" ht="26.25" thickBot="1">
      <c r="A1293" s="8" t="s">
        <v>2205</v>
      </c>
      <c r="B1293" s="8" t="s">
        <v>2218</v>
      </c>
      <c r="C1293" s="8" t="s">
        <v>2219</v>
      </c>
      <c r="D1293" s="8"/>
      <c r="E1293" s="8" t="s">
        <v>59</v>
      </c>
      <c r="F1293" s="8" t="s">
        <v>36</v>
      </c>
      <c r="G1293" s="8"/>
      <c r="H1293" s="9">
        <v>1</v>
      </c>
      <c r="I1293" s="8"/>
      <c r="J1293" s="8" t="s">
        <v>78</v>
      </c>
      <c r="K1293" s="17">
        <v>6600</v>
      </c>
      <c r="L1293" s="9">
        <v>0</v>
      </c>
      <c r="M1293" s="9">
        <v>0</v>
      </c>
      <c r="N1293" s="9">
        <v>0</v>
      </c>
      <c r="O1293" s="8"/>
      <c r="P1293" s="9">
        <v>6600</v>
      </c>
      <c r="Q1293" s="15">
        <v>1</v>
      </c>
      <c r="R1293" s="9">
        <v>4000</v>
      </c>
      <c r="S1293" s="8" t="s">
        <v>37</v>
      </c>
      <c r="T1293" s="9">
        <v>2600</v>
      </c>
      <c r="U1293" s="8" t="s">
        <v>12437</v>
      </c>
      <c r="V1293" s="21">
        <v>45355</v>
      </c>
      <c r="W1293" s="40">
        <v>45381</v>
      </c>
    </row>
    <row r="1294" spans="1:23" ht="13.5" thickBot="1">
      <c r="A1294" s="8" t="s">
        <v>2205</v>
      </c>
      <c r="B1294" s="8" t="s">
        <v>2232</v>
      </c>
      <c r="C1294" s="8" t="s">
        <v>2233</v>
      </c>
      <c r="D1294" s="8"/>
      <c r="E1294" s="8" t="s">
        <v>131</v>
      </c>
      <c r="F1294" s="8" t="s">
        <v>36</v>
      </c>
      <c r="G1294" s="8"/>
      <c r="H1294" s="9">
        <v>2</v>
      </c>
      <c r="I1294" s="8"/>
      <c r="J1294" s="8" t="s">
        <v>78</v>
      </c>
      <c r="K1294" s="17">
        <v>6900</v>
      </c>
      <c r="L1294" s="9">
        <v>0</v>
      </c>
      <c r="M1294" s="9">
        <v>0</v>
      </c>
      <c r="N1294" s="9">
        <v>0</v>
      </c>
      <c r="O1294" s="8"/>
      <c r="P1294" s="9">
        <v>6900</v>
      </c>
      <c r="Q1294" s="15">
        <v>1</v>
      </c>
      <c r="R1294" s="9">
        <v>4000</v>
      </c>
      <c r="S1294" s="8" t="s">
        <v>37</v>
      </c>
      <c r="T1294" s="9">
        <v>2900</v>
      </c>
      <c r="U1294" s="18" t="s">
        <v>12438</v>
      </c>
      <c r="V1294" s="40">
        <v>45355</v>
      </c>
      <c r="W1294" s="8">
        <v>45381</v>
      </c>
    </row>
    <row r="1295" spans="1:23" ht="26.25" thickBot="1">
      <c r="A1295" s="8" t="s">
        <v>2205</v>
      </c>
      <c r="B1295" s="8" t="s">
        <v>2241</v>
      </c>
      <c r="C1295" s="8" t="s">
        <v>2242</v>
      </c>
      <c r="D1295" s="8"/>
      <c r="E1295" s="8" t="s">
        <v>146</v>
      </c>
      <c r="F1295" s="8" t="s">
        <v>36</v>
      </c>
      <c r="G1295" s="8"/>
      <c r="H1295" s="9">
        <v>4</v>
      </c>
      <c r="I1295" s="8"/>
      <c r="J1295" s="8" t="s">
        <v>78</v>
      </c>
      <c r="K1295" s="17">
        <v>6750</v>
      </c>
      <c r="L1295" s="9">
        <v>0</v>
      </c>
      <c r="M1295" s="9">
        <v>0</v>
      </c>
      <c r="N1295" s="9">
        <v>0</v>
      </c>
      <c r="O1295" s="8"/>
      <c r="P1295" s="9">
        <v>6750</v>
      </c>
      <c r="Q1295" s="15">
        <v>1</v>
      </c>
      <c r="R1295" s="9">
        <v>4000</v>
      </c>
      <c r="S1295" s="8" t="s">
        <v>37</v>
      </c>
      <c r="T1295" s="9">
        <v>2750</v>
      </c>
      <c r="U1295" s="8" t="s">
        <v>12439</v>
      </c>
      <c r="V1295" s="21">
        <v>45355</v>
      </c>
      <c r="W1295" s="8">
        <v>45381</v>
      </c>
    </row>
    <row r="1296" spans="1:23" ht="13.5" thickBot="1">
      <c r="A1296" s="8" t="s">
        <v>2205</v>
      </c>
      <c r="B1296" s="8" t="s">
        <v>2243</v>
      </c>
      <c r="C1296" s="8" t="s">
        <v>2244</v>
      </c>
      <c r="D1296" s="8"/>
      <c r="E1296" s="8" t="s">
        <v>132</v>
      </c>
      <c r="F1296" s="8" t="s">
        <v>36</v>
      </c>
      <c r="G1296" s="8"/>
      <c r="H1296" s="9">
        <v>5</v>
      </c>
      <c r="I1296" s="8"/>
      <c r="J1296" s="8" t="s">
        <v>78</v>
      </c>
      <c r="K1296" s="17">
        <v>6950</v>
      </c>
      <c r="L1296" s="9">
        <v>0</v>
      </c>
      <c r="M1296" s="9">
        <v>0</v>
      </c>
      <c r="N1296" s="9">
        <v>0</v>
      </c>
      <c r="O1296" s="8"/>
      <c r="P1296" s="9">
        <v>6950</v>
      </c>
      <c r="Q1296" s="15">
        <v>1</v>
      </c>
      <c r="R1296" s="9">
        <v>4000</v>
      </c>
      <c r="S1296" s="8" t="s">
        <v>37</v>
      </c>
      <c r="T1296" s="17">
        <v>2950</v>
      </c>
      <c r="U1296" s="18" t="s">
        <v>8303</v>
      </c>
      <c r="V1296" s="40">
        <v>45355</v>
      </c>
      <c r="W1296" s="8">
        <v>45381</v>
      </c>
    </row>
    <row r="1297" spans="1:24" ht="13.5" thickBot="1">
      <c r="A1297" s="8" t="s">
        <v>2205</v>
      </c>
      <c r="B1297" s="8" t="s">
        <v>2245</v>
      </c>
      <c r="C1297" s="8" t="s">
        <v>2246</v>
      </c>
      <c r="D1297" s="8"/>
      <c r="E1297" s="8" t="s">
        <v>58</v>
      </c>
      <c r="F1297" s="8" t="s">
        <v>36</v>
      </c>
      <c r="G1297" s="8"/>
      <c r="H1297" s="9">
        <v>6</v>
      </c>
      <c r="I1297" s="8"/>
      <c r="J1297" s="8" t="s">
        <v>78</v>
      </c>
      <c r="K1297" s="17">
        <v>6714</v>
      </c>
      <c r="L1297" s="9">
        <v>0</v>
      </c>
      <c r="M1297" s="9">
        <v>0</v>
      </c>
      <c r="N1297" s="9">
        <v>0</v>
      </c>
      <c r="O1297" s="8"/>
      <c r="P1297" s="9">
        <v>6714</v>
      </c>
      <c r="Q1297" s="15">
        <v>1</v>
      </c>
      <c r="R1297" s="9">
        <v>4000</v>
      </c>
      <c r="S1297" s="8" t="s">
        <v>37</v>
      </c>
      <c r="T1297" s="9">
        <v>2714</v>
      </c>
      <c r="U1297" s="18" t="s">
        <v>12440</v>
      </c>
      <c r="V1297" s="40">
        <v>45355</v>
      </c>
      <c r="W1297" s="8">
        <v>45381</v>
      </c>
    </row>
    <row r="1298" spans="1:24" ht="26.25" thickBot="1">
      <c r="A1298" s="8" t="s">
        <v>2205</v>
      </c>
      <c r="B1298" s="13" t="s">
        <v>2210</v>
      </c>
      <c r="C1298" s="8" t="s">
        <v>2211</v>
      </c>
      <c r="D1298" s="8" t="s">
        <v>7324</v>
      </c>
      <c r="E1298" s="8"/>
      <c r="F1298" s="8" t="s">
        <v>212</v>
      </c>
      <c r="G1298" s="8"/>
      <c r="H1298" s="9">
        <v>7</v>
      </c>
      <c r="I1298" s="8" t="s">
        <v>448</v>
      </c>
      <c r="J1298" s="8" t="s">
        <v>214</v>
      </c>
      <c r="K1298" s="17">
        <v>166000</v>
      </c>
      <c r="L1298" s="9">
        <v>0</v>
      </c>
      <c r="M1298" s="9">
        <v>0</v>
      </c>
      <c r="N1298" s="9">
        <v>0</v>
      </c>
      <c r="O1298" s="8"/>
      <c r="P1298" s="9">
        <v>166000</v>
      </c>
      <c r="Q1298" s="15">
        <v>41</v>
      </c>
      <c r="R1298" s="9">
        <v>4000</v>
      </c>
      <c r="S1298" s="8" t="s">
        <v>37</v>
      </c>
      <c r="T1298" s="9">
        <v>2000</v>
      </c>
      <c r="U1298" s="8" t="s">
        <v>12441</v>
      </c>
      <c r="V1298" s="21">
        <v>45358</v>
      </c>
      <c r="W1298" s="8"/>
    </row>
    <row r="1299" spans="1:24" ht="13.5" thickBot="1">
      <c r="A1299" s="8" t="s">
        <v>2205</v>
      </c>
      <c r="B1299" s="8" t="s">
        <v>2212</v>
      </c>
      <c r="C1299" s="44" t="s">
        <v>2213</v>
      </c>
      <c r="D1299" s="42" t="s">
        <v>2214</v>
      </c>
      <c r="E1299" s="8"/>
      <c r="F1299" s="8" t="s">
        <v>212</v>
      </c>
      <c r="G1299" s="8"/>
      <c r="H1299" s="9">
        <v>8</v>
      </c>
      <c r="I1299" s="8" t="s">
        <v>1464</v>
      </c>
      <c r="J1299" s="8" t="s">
        <v>214</v>
      </c>
      <c r="K1299" s="17">
        <v>42120</v>
      </c>
      <c r="L1299" s="9">
        <v>0</v>
      </c>
      <c r="M1299" s="9">
        <v>0</v>
      </c>
      <c r="N1299" s="9">
        <v>0</v>
      </c>
      <c r="O1299" s="8"/>
      <c r="P1299" s="9">
        <v>42120</v>
      </c>
      <c r="Q1299" s="15">
        <v>7</v>
      </c>
      <c r="R1299" s="9">
        <v>6000</v>
      </c>
      <c r="S1299" s="8" t="s">
        <v>37</v>
      </c>
      <c r="T1299" s="9">
        <v>120</v>
      </c>
      <c r="U1299" s="18" t="s">
        <v>11625</v>
      </c>
      <c r="V1299" s="40">
        <v>45358</v>
      </c>
      <c r="W1299" s="8"/>
    </row>
    <row r="1300" spans="1:24" ht="13.5" thickBot="1">
      <c r="A1300" s="8" t="s">
        <v>2205</v>
      </c>
      <c r="B1300" s="8" t="s">
        <v>2215</v>
      </c>
      <c r="C1300" s="8" t="s">
        <v>2216</v>
      </c>
      <c r="D1300" s="8" t="s">
        <v>2217</v>
      </c>
      <c r="E1300" s="8"/>
      <c r="F1300" s="8" t="s">
        <v>212</v>
      </c>
      <c r="G1300" s="8"/>
      <c r="H1300" s="9">
        <v>9</v>
      </c>
      <c r="I1300" s="8" t="s">
        <v>1464</v>
      </c>
      <c r="J1300" s="8" t="s">
        <v>214</v>
      </c>
      <c r="K1300" s="17">
        <v>113200</v>
      </c>
      <c r="L1300" s="9">
        <v>0</v>
      </c>
      <c r="M1300" s="9">
        <v>0</v>
      </c>
      <c r="N1300" s="9">
        <v>0</v>
      </c>
      <c r="O1300" s="8"/>
      <c r="P1300" s="9">
        <v>113200</v>
      </c>
      <c r="Q1300" s="15">
        <v>28</v>
      </c>
      <c r="R1300" s="9">
        <v>4000</v>
      </c>
      <c r="S1300" s="8" t="s">
        <v>37</v>
      </c>
      <c r="T1300" s="9">
        <v>1200</v>
      </c>
      <c r="U1300" s="18" t="s">
        <v>12442</v>
      </c>
      <c r="V1300" s="40">
        <v>45358</v>
      </c>
      <c r="W1300" s="8"/>
    </row>
    <row r="1301" spans="1:24" ht="13.5" thickBot="1">
      <c r="A1301" s="8" t="s">
        <v>2205</v>
      </c>
      <c r="B1301" s="8" t="s">
        <v>2247</v>
      </c>
      <c r="C1301" s="44" t="s">
        <v>2248</v>
      </c>
      <c r="D1301" s="42"/>
      <c r="E1301" s="8" t="s">
        <v>59</v>
      </c>
      <c r="F1301" s="8" t="s">
        <v>623</v>
      </c>
      <c r="G1301" s="8"/>
      <c r="H1301" s="9">
        <v>10</v>
      </c>
      <c r="I1301" s="8"/>
      <c r="J1301" s="8" t="s">
        <v>78</v>
      </c>
      <c r="K1301" s="17">
        <v>112</v>
      </c>
      <c r="L1301" s="9">
        <v>0</v>
      </c>
      <c r="M1301" s="9">
        <v>0</v>
      </c>
      <c r="N1301" s="9">
        <v>0</v>
      </c>
      <c r="O1301" s="8"/>
      <c r="P1301" s="9">
        <v>112</v>
      </c>
      <c r="Q1301" s="15">
        <v>1</v>
      </c>
      <c r="R1301" s="9">
        <v>100</v>
      </c>
      <c r="S1301" s="8" t="s">
        <v>124</v>
      </c>
      <c r="T1301" s="9">
        <v>12</v>
      </c>
      <c r="U1301" s="18" t="s">
        <v>130</v>
      </c>
      <c r="V1301" s="40">
        <v>45359</v>
      </c>
      <c r="W1301" s="8">
        <v>45380</v>
      </c>
    </row>
    <row r="1302" spans="1:24" ht="13.5" thickBot="1">
      <c r="A1302" s="8" t="s">
        <v>2205</v>
      </c>
      <c r="B1302" s="8" t="s">
        <v>2249</v>
      </c>
      <c r="C1302" s="8" t="s">
        <v>2250</v>
      </c>
      <c r="D1302" s="8"/>
      <c r="E1302" s="8" t="s">
        <v>132</v>
      </c>
      <c r="F1302" s="8" t="s">
        <v>623</v>
      </c>
      <c r="G1302" s="8"/>
      <c r="H1302" s="9">
        <v>11</v>
      </c>
      <c r="I1302" s="8"/>
      <c r="J1302" s="8" t="s">
        <v>78</v>
      </c>
      <c r="K1302" s="17">
        <v>114</v>
      </c>
      <c r="L1302" s="9">
        <v>0</v>
      </c>
      <c r="M1302" s="9">
        <v>0</v>
      </c>
      <c r="N1302" s="9">
        <v>0</v>
      </c>
      <c r="O1302" s="8"/>
      <c r="P1302" s="9">
        <v>114</v>
      </c>
      <c r="Q1302" s="15">
        <v>1</v>
      </c>
      <c r="R1302" s="9">
        <v>100</v>
      </c>
      <c r="S1302" s="8" t="s">
        <v>124</v>
      </c>
      <c r="T1302" s="9">
        <v>14</v>
      </c>
      <c r="U1302" s="18" t="s">
        <v>2251</v>
      </c>
      <c r="V1302" s="40">
        <v>45359</v>
      </c>
      <c r="W1302" s="8">
        <v>45380</v>
      </c>
      <c r="X1302" t="e">
        <v>#N/A</v>
      </c>
    </row>
    <row r="1303" spans="1:24" ht="13.5" thickBot="1">
      <c r="A1303" s="8" t="s">
        <v>2205</v>
      </c>
      <c r="B1303" s="8" t="s">
        <v>2252</v>
      </c>
      <c r="C1303" s="8" t="s">
        <v>2253</v>
      </c>
      <c r="D1303" s="8"/>
      <c r="E1303" s="8" t="s">
        <v>58</v>
      </c>
      <c r="F1303" s="8" t="s">
        <v>623</v>
      </c>
      <c r="G1303" s="8"/>
      <c r="H1303" s="9">
        <v>12</v>
      </c>
      <c r="I1303" s="8"/>
      <c r="J1303" s="8" t="s">
        <v>78</v>
      </c>
      <c r="K1303" s="17">
        <v>111</v>
      </c>
      <c r="L1303" s="9">
        <v>0</v>
      </c>
      <c r="M1303" s="9">
        <v>0</v>
      </c>
      <c r="N1303" s="9">
        <v>0</v>
      </c>
      <c r="O1303" s="8"/>
      <c r="P1303" s="9">
        <v>111</v>
      </c>
      <c r="Q1303" s="15">
        <v>1</v>
      </c>
      <c r="R1303" s="9">
        <v>100</v>
      </c>
      <c r="S1303" s="8" t="s">
        <v>124</v>
      </c>
      <c r="T1303" s="9">
        <v>11</v>
      </c>
      <c r="U1303" s="18" t="s">
        <v>2254</v>
      </c>
      <c r="V1303" s="40">
        <v>45359</v>
      </c>
      <c r="W1303" s="40">
        <v>45380</v>
      </c>
    </row>
    <row r="1304" spans="1:24" ht="13.5" thickBot="1">
      <c r="A1304" s="8" t="s">
        <v>2205</v>
      </c>
      <c r="B1304" s="13" t="s">
        <v>2255</v>
      </c>
      <c r="C1304" s="44" t="s">
        <v>2256</v>
      </c>
      <c r="D1304" s="42"/>
      <c r="E1304" s="8" t="s">
        <v>146</v>
      </c>
      <c r="F1304" s="8" t="s">
        <v>623</v>
      </c>
      <c r="G1304" s="8"/>
      <c r="H1304" s="20">
        <v>13</v>
      </c>
      <c r="I1304" s="8"/>
      <c r="J1304" s="8" t="s">
        <v>78</v>
      </c>
      <c r="K1304" s="17">
        <v>113</v>
      </c>
      <c r="L1304" s="9">
        <v>0</v>
      </c>
      <c r="M1304" s="9">
        <v>0</v>
      </c>
      <c r="N1304" s="9">
        <v>0</v>
      </c>
      <c r="O1304" s="8"/>
      <c r="P1304" s="9">
        <v>113</v>
      </c>
      <c r="Q1304" s="15">
        <v>1</v>
      </c>
      <c r="R1304" s="9">
        <v>100</v>
      </c>
      <c r="S1304" s="8" t="s">
        <v>124</v>
      </c>
      <c r="T1304" s="9">
        <v>13</v>
      </c>
      <c r="U1304" s="18" t="s">
        <v>2257</v>
      </c>
      <c r="V1304" s="40">
        <v>45359</v>
      </c>
      <c r="W1304" s="21">
        <v>45380</v>
      </c>
    </row>
    <row r="1305" spans="1:24" ht="26.25" thickBot="1">
      <c r="A1305" s="8" t="s">
        <v>2205</v>
      </c>
      <c r="B1305" s="13" t="s">
        <v>2220</v>
      </c>
      <c r="C1305" s="8" t="s">
        <v>2221</v>
      </c>
      <c r="D1305" s="8"/>
      <c r="E1305" s="8" t="s">
        <v>58</v>
      </c>
      <c r="F1305" s="8" t="s">
        <v>36</v>
      </c>
      <c r="G1305" s="8"/>
      <c r="H1305" s="20">
        <v>14</v>
      </c>
      <c r="I1305" s="8"/>
      <c r="J1305" s="8" t="s">
        <v>78</v>
      </c>
      <c r="K1305" s="17">
        <v>-76125</v>
      </c>
      <c r="L1305" s="9">
        <v>0</v>
      </c>
      <c r="M1305" s="9">
        <v>0</v>
      </c>
      <c r="N1305" s="9">
        <v>0</v>
      </c>
      <c r="O1305" s="8"/>
      <c r="P1305" s="9">
        <v>-76125</v>
      </c>
      <c r="Q1305" s="15">
        <v>-15</v>
      </c>
      <c r="R1305" s="9">
        <v>5000</v>
      </c>
      <c r="S1305" s="8" t="s">
        <v>37</v>
      </c>
      <c r="T1305" s="9">
        <v>-1125</v>
      </c>
      <c r="U1305" s="8" t="s">
        <v>12443</v>
      </c>
      <c r="V1305" s="21" t="s">
        <v>12444</v>
      </c>
      <c r="W1305" s="21">
        <v>45380</v>
      </c>
    </row>
    <row r="1306" spans="1:24" ht="26.25" thickBot="1">
      <c r="A1306" s="8" t="s">
        <v>2205</v>
      </c>
      <c r="B1306" s="13" t="s">
        <v>2222</v>
      </c>
      <c r="C1306" s="44" t="s">
        <v>2223</v>
      </c>
      <c r="D1306" s="42"/>
      <c r="E1306" s="8" t="s">
        <v>132</v>
      </c>
      <c r="F1306" s="8" t="s">
        <v>36</v>
      </c>
      <c r="G1306" s="8"/>
      <c r="H1306" s="20">
        <v>15</v>
      </c>
      <c r="I1306" s="8"/>
      <c r="J1306" s="8" t="s">
        <v>78</v>
      </c>
      <c r="K1306" s="17">
        <v>-21775</v>
      </c>
      <c r="L1306" s="9">
        <v>0</v>
      </c>
      <c r="M1306" s="9">
        <v>0</v>
      </c>
      <c r="N1306" s="9">
        <v>0</v>
      </c>
      <c r="O1306" s="8"/>
      <c r="P1306" s="9">
        <v>-21775</v>
      </c>
      <c r="Q1306" s="15">
        <v>-4</v>
      </c>
      <c r="R1306" s="9">
        <v>5000</v>
      </c>
      <c r="S1306" s="8" t="s">
        <v>37</v>
      </c>
      <c r="T1306" s="9">
        <v>-1775</v>
      </c>
      <c r="U1306" s="8" t="s">
        <v>12445</v>
      </c>
      <c r="V1306" s="21" t="s">
        <v>12444</v>
      </c>
      <c r="W1306" s="8">
        <v>45380</v>
      </c>
    </row>
    <row r="1307" spans="1:24" ht="13.5" thickBot="1">
      <c r="A1307" s="8" t="s">
        <v>2205</v>
      </c>
      <c r="B1307" s="8" t="s">
        <v>2224</v>
      </c>
      <c r="C1307" s="44" t="s">
        <v>2225</v>
      </c>
      <c r="D1307" s="42"/>
      <c r="E1307" s="8" t="s">
        <v>61</v>
      </c>
      <c r="F1307" s="8" t="s">
        <v>36</v>
      </c>
      <c r="G1307" s="8"/>
      <c r="H1307" s="9">
        <v>16</v>
      </c>
      <c r="I1307" s="8" t="s">
        <v>699</v>
      </c>
      <c r="J1307" s="8" t="s">
        <v>78</v>
      </c>
      <c r="K1307" s="17">
        <v>-9100</v>
      </c>
      <c r="L1307" s="9">
        <v>0</v>
      </c>
      <c r="M1307" s="9">
        <v>0</v>
      </c>
      <c r="N1307" s="9">
        <v>0</v>
      </c>
      <c r="O1307" s="8"/>
      <c r="P1307" s="9">
        <v>-9100</v>
      </c>
      <c r="Q1307" s="15">
        <v>-1</v>
      </c>
      <c r="R1307" s="9">
        <v>5000</v>
      </c>
      <c r="S1307" s="8" t="s">
        <v>37</v>
      </c>
      <c r="T1307" s="9">
        <v>-4100</v>
      </c>
      <c r="U1307" s="18" t="s">
        <v>12446</v>
      </c>
      <c r="V1307" s="40" t="s">
        <v>12444</v>
      </c>
      <c r="W1307" s="40">
        <v>45380</v>
      </c>
    </row>
    <row r="1308" spans="1:24" ht="13.5" thickBot="1">
      <c r="A1308" s="8" t="s">
        <v>2205</v>
      </c>
      <c r="B1308" s="13" t="s">
        <v>2226</v>
      </c>
      <c r="C1308" s="8" t="s">
        <v>2227</v>
      </c>
      <c r="D1308" s="8"/>
      <c r="E1308" s="8" t="s">
        <v>131</v>
      </c>
      <c r="F1308" s="8" t="s">
        <v>36</v>
      </c>
      <c r="G1308" s="8"/>
      <c r="H1308" s="20">
        <v>17</v>
      </c>
      <c r="I1308" s="8"/>
      <c r="J1308" s="8" t="s">
        <v>78</v>
      </c>
      <c r="K1308" s="17">
        <v>-39900</v>
      </c>
      <c r="L1308" s="9">
        <v>0</v>
      </c>
      <c r="M1308" s="9">
        <v>0</v>
      </c>
      <c r="N1308" s="9">
        <v>0</v>
      </c>
      <c r="O1308" s="8"/>
      <c r="P1308" s="9">
        <v>-39900</v>
      </c>
      <c r="Q1308" s="15">
        <v>-7</v>
      </c>
      <c r="R1308" s="9">
        <v>5000</v>
      </c>
      <c r="S1308" s="8" t="s">
        <v>37</v>
      </c>
      <c r="T1308" s="9">
        <v>-4900</v>
      </c>
      <c r="U1308" s="18" t="s">
        <v>12447</v>
      </c>
      <c r="V1308" s="40" t="s">
        <v>12444</v>
      </c>
      <c r="W1308" s="21">
        <v>45380</v>
      </c>
    </row>
    <row r="1309" spans="1:24" ht="26.25" thickBot="1">
      <c r="A1309" s="8" t="s">
        <v>2205</v>
      </c>
      <c r="B1309" s="13" t="s">
        <v>2228</v>
      </c>
      <c r="C1309" s="8" t="s">
        <v>2229</v>
      </c>
      <c r="D1309" s="8"/>
      <c r="E1309" s="8" t="s">
        <v>59</v>
      </c>
      <c r="F1309" s="8" t="s">
        <v>36</v>
      </c>
      <c r="G1309" s="8"/>
      <c r="H1309" s="20">
        <v>18</v>
      </c>
      <c r="I1309" s="8"/>
      <c r="J1309" s="8" t="s">
        <v>78</v>
      </c>
      <c r="K1309" s="17">
        <v>-19225</v>
      </c>
      <c r="L1309" s="9">
        <v>0</v>
      </c>
      <c r="M1309" s="9">
        <v>0</v>
      </c>
      <c r="N1309" s="9">
        <v>0</v>
      </c>
      <c r="O1309" s="8"/>
      <c r="P1309" s="9">
        <v>-19225</v>
      </c>
      <c r="Q1309" s="15">
        <v>-3</v>
      </c>
      <c r="R1309" s="9">
        <v>5000</v>
      </c>
      <c r="S1309" s="8" t="s">
        <v>37</v>
      </c>
      <c r="T1309" s="9">
        <v>-4225</v>
      </c>
      <c r="U1309" s="8" t="s">
        <v>12448</v>
      </c>
      <c r="V1309" s="21" t="s">
        <v>12444</v>
      </c>
      <c r="W1309" s="21">
        <v>45380</v>
      </c>
      <c r="X1309" t="e">
        <v>#N/A</v>
      </c>
    </row>
    <row r="1310" spans="1:24" ht="13.5" thickBot="1">
      <c r="A1310" s="8" t="s">
        <v>2205</v>
      </c>
      <c r="B1310" s="13" t="s">
        <v>2230</v>
      </c>
      <c r="C1310" s="8" t="s">
        <v>2231</v>
      </c>
      <c r="D1310" s="8"/>
      <c r="E1310" s="8" t="s">
        <v>146</v>
      </c>
      <c r="F1310" s="8" t="s">
        <v>36</v>
      </c>
      <c r="G1310" s="8"/>
      <c r="H1310" s="20">
        <v>19</v>
      </c>
      <c r="I1310" s="8" t="s">
        <v>699</v>
      </c>
      <c r="J1310" s="8" t="s">
        <v>78</v>
      </c>
      <c r="K1310" s="17">
        <v>-58625</v>
      </c>
      <c r="L1310" s="9">
        <v>0</v>
      </c>
      <c r="M1310" s="9">
        <v>0</v>
      </c>
      <c r="N1310" s="9">
        <v>0</v>
      </c>
      <c r="O1310" s="8"/>
      <c r="P1310" s="9">
        <v>-58625</v>
      </c>
      <c r="Q1310" s="15">
        <v>-11</v>
      </c>
      <c r="R1310" s="9">
        <v>5000</v>
      </c>
      <c r="S1310" s="8" t="s">
        <v>37</v>
      </c>
      <c r="T1310" s="9">
        <v>-3625</v>
      </c>
      <c r="U1310" s="18" t="s">
        <v>12449</v>
      </c>
      <c r="V1310" s="40" t="s">
        <v>12444</v>
      </c>
      <c r="W1310" s="9">
        <v>45380</v>
      </c>
    </row>
    <row r="1311" spans="1:24" ht="13.5" thickBot="1">
      <c r="A1311" s="8" t="s">
        <v>2205</v>
      </c>
      <c r="B1311" s="8" t="s">
        <v>2237</v>
      </c>
      <c r="C1311" s="8" t="s">
        <v>2238</v>
      </c>
      <c r="D1311" s="8"/>
      <c r="E1311" s="8" t="s">
        <v>133</v>
      </c>
      <c r="F1311" s="8" t="s">
        <v>36</v>
      </c>
      <c r="G1311" s="26"/>
      <c r="H1311" s="9">
        <v>20</v>
      </c>
      <c r="I1311" s="8"/>
      <c r="J1311" s="8" t="s">
        <v>78</v>
      </c>
      <c r="K1311" s="17">
        <v>-6500</v>
      </c>
      <c r="L1311" s="9">
        <v>0</v>
      </c>
      <c r="M1311" s="9">
        <v>0</v>
      </c>
      <c r="N1311" s="9">
        <v>0</v>
      </c>
      <c r="O1311" s="8"/>
      <c r="P1311" s="9">
        <v>-6500</v>
      </c>
      <c r="Q1311" s="15">
        <v>-1</v>
      </c>
      <c r="R1311" s="9">
        <v>5000</v>
      </c>
      <c r="S1311" s="8" t="s">
        <v>37</v>
      </c>
      <c r="T1311" s="9">
        <v>-1500</v>
      </c>
      <c r="U1311" s="18" t="s">
        <v>11907</v>
      </c>
      <c r="V1311" s="40" t="s">
        <v>12444</v>
      </c>
      <c r="W1311" s="40">
        <v>45380</v>
      </c>
    </row>
    <row r="1312" spans="1:24" ht="26.25" thickBot="1">
      <c r="A1312" s="8" t="s">
        <v>2205</v>
      </c>
      <c r="B1312" s="13" t="s">
        <v>2208</v>
      </c>
      <c r="C1312" s="8" t="s">
        <v>2209</v>
      </c>
      <c r="D1312" s="8"/>
      <c r="E1312" s="8"/>
      <c r="F1312" s="8" t="s">
        <v>212</v>
      </c>
      <c r="G1312" s="8"/>
      <c r="H1312" s="20">
        <v>22</v>
      </c>
      <c r="I1312" s="8" t="s">
        <v>448</v>
      </c>
      <c r="J1312" s="8" t="s">
        <v>214</v>
      </c>
      <c r="K1312" s="17">
        <v>-4820</v>
      </c>
      <c r="L1312" s="9">
        <v>0</v>
      </c>
      <c r="M1312" s="9">
        <v>0</v>
      </c>
      <c r="N1312" s="9">
        <v>0</v>
      </c>
      <c r="O1312" s="8"/>
      <c r="P1312" s="9">
        <v>-4820</v>
      </c>
      <c r="Q1312" s="15">
        <v>-1</v>
      </c>
      <c r="R1312" s="9">
        <v>4000</v>
      </c>
      <c r="S1312" s="8" t="s">
        <v>37</v>
      </c>
      <c r="T1312" s="29">
        <v>-820</v>
      </c>
      <c r="U1312" s="8" t="s">
        <v>12450</v>
      </c>
      <c r="V1312" s="21" t="s">
        <v>12421</v>
      </c>
      <c r="W1312" s="21"/>
      <c r="X1312" t="e">
        <v>#N/A</v>
      </c>
    </row>
    <row r="1313" spans="1:24" ht="13.5" thickBot="1">
      <c r="A1313" s="8" t="s">
        <v>2205</v>
      </c>
      <c r="B1313" s="8" t="s">
        <v>7325</v>
      </c>
      <c r="C1313" s="8" t="s">
        <v>9107</v>
      </c>
      <c r="D1313" s="8" t="s">
        <v>7326</v>
      </c>
      <c r="E1313" s="8"/>
      <c r="F1313" s="8" t="s">
        <v>212</v>
      </c>
      <c r="G1313" s="8"/>
      <c r="H1313" s="9">
        <v>23</v>
      </c>
      <c r="I1313" s="8" t="s">
        <v>1464</v>
      </c>
      <c r="J1313" s="8" t="s">
        <v>214</v>
      </c>
      <c r="K1313" s="17">
        <v>-3360</v>
      </c>
      <c r="L1313" s="9">
        <v>0</v>
      </c>
      <c r="M1313" s="9">
        <v>0</v>
      </c>
      <c r="N1313" s="9">
        <v>0</v>
      </c>
      <c r="O1313" s="8"/>
      <c r="P1313" s="9">
        <v>-3360</v>
      </c>
      <c r="Q1313" s="15">
        <v>0</v>
      </c>
      <c r="R1313" s="9">
        <v>6000</v>
      </c>
      <c r="S1313" s="8" t="s">
        <v>37</v>
      </c>
      <c r="T1313" s="9">
        <v>-3360</v>
      </c>
      <c r="U1313" s="18" t="s">
        <v>11627</v>
      </c>
      <c r="V1313" s="40">
        <v>45429</v>
      </c>
      <c r="W1313" s="8"/>
      <c r="X1313" t="e">
        <v>#N/A</v>
      </c>
    </row>
    <row r="1314" spans="1:24" ht="26.25" thickBot="1">
      <c r="A1314" s="8" t="s">
        <v>2205</v>
      </c>
      <c r="B1314" s="13" t="s">
        <v>7327</v>
      </c>
      <c r="C1314" s="8" t="s">
        <v>9108</v>
      </c>
      <c r="D1314" s="8" t="s">
        <v>7328</v>
      </c>
      <c r="E1314" s="8"/>
      <c r="F1314" s="8" t="s">
        <v>212</v>
      </c>
      <c r="G1314" s="8"/>
      <c r="H1314" s="20">
        <v>24</v>
      </c>
      <c r="I1314" s="8"/>
      <c r="J1314" s="8" t="s">
        <v>214</v>
      </c>
      <c r="K1314" s="17">
        <v>-20620</v>
      </c>
      <c r="L1314" s="9">
        <v>0</v>
      </c>
      <c r="M1314" s="9">
        <v>0</v>
      </c>
      <c r="N1314" s="9">
        <v>0</v>
      </c>
      <c r="O1314" s="8"/>
      <c r="P1314" s="9">
        <v>-20620</v>
      </c>
      <c r="Q1314" s="15">
        <v>-4</v>
      </c>
      <c r="R1314" s="9">
        <v>5000</v>
      </c>
      <c r="S1314" s="8" t="s">
        <v>37</v>
      </c>
      <c r="T1314" s="29">
        <v>-620</v>
      </c>
      <c r="U1314" s="8" t="s">
        <v>11628</v>
      </c>
      <c r="V1314" s="21" t="s">
        <v>12354</v>
      </c>
      <c r="W1314" s="8"/>
      <c r="X1314" t="e">
        <v>#N/A</v>
      </c>
    </row>
    <row r="1315" spans="1:24" ht="26.25" thickBot="1">
      <c r="A1315" s="8" t="s">
        <v>2205</v>
      </c>
      <c r="B1315" s="13" t="s">
        <v>7329</v>
      </c>
      <c r="C1315" s="8" t="s">
        <v>2290</v>
      </c>
      <c r="D1315" s="8"/>
      <c r="E1315" s="8"/>
      <c r="F1315" s="8" t="s">
        <v>212</v>
      </c>
      <c r="G1315" s="8"/>
      <c r="H1315" s="9">
        <v>25</v>
      </c>
      <c r="I1315" s="8" t="s">
        <v>2291</v>
      </c>
      <c r="J1315" s="8" t="s">
        <v>214</v>
      </c>
      <c r="K1315" s="17">
        <v>168600</v>
      </c>
      <c r="L1315" s="9">
        <v>0</v>
      </c>
      <c r="M1315" s="9">
        <v>0</v>
      </c>
      <c r="N1315" s="9">
        <v>0</v>
      </c>
      <c r="O1315" s="8"/>
      <c r="P1315" s="9">
        <v>168600</v>
      </c>
      <c r="Q1315" s="15">
        <v>84</v>
      </c>
      <c r="R1315" s="9">
        <v>2000</v>
      </c>
      <c r="S1315" s="8" t="s">
        <v>37</v>
      </c>
      <c r="T1315" s="28">
        <v>600</v>
      </c>
      <c r="U1315" s="8" t="s">
        <v>12451</v>
      </c>
      <c r="V1315" s="21">
        <v>45436</v>
      </c>
      <c r="W1315" s="40"/>
      <c r="X1315" t="e">
        <v>#N/A</v>
      </c>
    </row>
    <row r="1316" spans="1:24" ht="13.5" thickBot="1">
      <c r="A1316" s="8" t="s">
        <v>2205</v>
      </c>
      <c r="B1316" s="8" t="s">
        <v>8087</v>
      </c>
      <c r="C1316" s="8" t="s">
        <v>2265</v>
      </c>
      <c r="D1316" s="8"/>
      <c r="E1316" s="8"/>
      <c r="F1316" s="8" t="s">
        <v>212</v>
      </c>
      <c r="G1316" s="26"/>
      <c r="H1316" s="9">
        <v>27</v>
      </c>
      <c r="I1316" s="8" t="s">
        <v>2266</v>
      </c>
      <c r="J1316" s="8" t="s">
        <v>214</v>
      </c>
      <c r="K1316" s="25">
        <v>16040</v>
      </c>
      <c r="L1316" s="9">
        <v>0</v>
      </c>
      <c r="M1316" s="9">
        <v>0</v>
      </c>
      <c r="N1316" s="9">
        <v>0</v>
      </c>
      <c r="O1316" s="8"/>
      <c r="P1316" s="9">
        <v>16040</v>
      </c>
      <c r="Q1316" s="15">
        <v>8</v>
      </c>
      <c r="R1316" s="9">
        <v>2000</v>
      </c>
      <c r="S1316" s="8" t="s">
        <v>37</v>
      </c>
      <c r="T1316" s="29">
        <v>40</v>
      </c>
      <c r="U1316" s="8" t="s">
        <v>12452</v>
      </c>
      <c r="V1316" s="21">
        <v>45372</v>
      </c>
      <c r="W1316" s="40"/>
    </row>
    <row r="1317" spans="1:24" ht="13.5" thickBot="1">
      <c r="A1317" s="8" t="s">
        <v>2205</v>
      </c>
      <c r="B1317" s="8" t="s">
        <v>8088</v>
      </c>
      <c r="C1317" s="8" t="s">
        <v>2234</v>
      </c>
      <c r="D1317" s="8" t="s">
        <v>2235</v>
      </c>
      <c r="E1317" s="8" t="s">
        <v>58</v>
      </c>
      <c r="F1317" s="8" t="s">
        <v>36</v>
      </c>
      <c r="G1317" s="8"/>
      <c r="H1317" s="9">
        <v>28</v>
      </c>
      <c r="I1317" s="8"/>
      <c r="J1317" s="8" t="s">
        <v>78</v>
      </c>
      <c r="K1317" s="17">
        <v>500</v>
      </c>
      <c r="L1317" s="9">
        <v>0</v>
      </c>
      <c r="M1317" s="9">
        <v>0</v>
      </c>
      <c r="N1317" s="9">
        <v>0</v>
      </c>
      <c r="O1317" s="8"/>
      <c r="P1317" s="9">
        <v>500</v>
      </c>
      <c r="Q1317" s="15">
        <v>1</v>
      </c>
      <c r="R1317" s="9">
        <v>300</v>
      </c>
      <c r="S1317" s="8" t="s">
        <v>37</v>
      </c>
      <c r="T1317" s="29">
        <v>200</v>
      </c>
      <c r="U1317" s="18" t="s">
        <v>2236</v>
      </c>
      <c r="V1317" s="40">
        <v>45371</v>
      </c>
      <c r="W1317" s="40"/>
    </row>
    <row r="1318" spans="1:24" ht="26.25" thickBot="1">
      <c r="A1318" s="8" t="s">
        <v>2205</v>
      </c>
      <c r="B1318" s="13" t="s">
        <v>11042</v>
      </c>
      <c r="C1318" s="8" t="s">
        <v>2305</v>
      </c>
      <c r="D1318" s="8"/>
      <c r="E1318" s="8"/>
      <c r="F1318" s="8" t="s">
        <v>212</v>
      </c>
      <c r="G1318" s="8" t="s">
        <v>10984</v>
      </c>
      <c r="H1318" s="20">
        <v>29</v>
      </c>
      <c r="I1318" s="8" t="s">
        <v>1137</v>
      </c>
      <c r="J1318" s="8" t="s">
        <v>78</v>
      </c>
      <c r="K1318" s="17">
        <v>27180</v>
      </c>
      <c r="L1318" s="9">
        <v>0</v>
      </c>
      <c r="M1318" s="9">
        <v>0</v>
      </c>
      <c r="N1318" s="9">
        <v>0</v>
      </c>
      <c r="O1318" s="8"/>
      <c r="P1318" s="9">
        <v>27180</v>
      </c>
      <c r="Q1318" s="15">
        <v>16</v>
      </c>
      <c r="R1318" s="9">
        <v>1600</v>
      </c>
      <c r="S1318" s="8" t="s">
        <v>37</v>
      </c>
      <c r="T1318" s="29">
        <v>1580</v>
      </c>
      <c r="U1318" s="8" t="s">
        <v>11043</v>
      </c>
      <c r="V1318" s="21">
        <v>45433</v>
      </c>
      <c r="W1318" s="40"/>
    </row>
    <row r="1319" spans="1:24" ht="13.5" thickBot="1">
      <c r="A1319" s="8" t="s">
        <v>2205</v>
      </c>
      <c r="B1319" s="8" t="s">
        <v>8854</v>
      </c>
      <c r="C1319" s="8" t="s">
        <v>8756</v>
      </c>
      <c r="D1319" s="8"/>
      <c r="E1319" s="8"/>
      <c r="F1319" s="8" t="s">
        <v>212</v>
      </c>
      <c r="G1319" s="8">
        <v>37697</v>
      </c>
      <c r="H1319" s="9">
        <v>30</v>
      </c>
      <c r="I1319" s="8" t="s">
        <v>8781</v>
      </c>
      <c r="J1319" s="8" t="s">
        <v>214</v>
      </c>
      <c r="K1319" s="17">
        <v>791</v>
      </c>
      <c r="L1319" s="9">
        <v>0</v>
      </c>
      <c r="M1319" s="9">
        <v>0</v>
      </c>
      <c r="N1319" s="9">
        <v>0</v>
      </c>
      <c r="O1319" s="8"/>
      <c r="P1319" s="9">
        <v>791</v>
      </c>
      <c r="Q1319" s="15">
        <v>1</v>
      </c>
      <c r="R1319" s="9">
        <v>400</v>
      </c>
      <c r="S1319" s="8" t="s">
        <v>37</v>
      </c>
      <c r="T1319" s="29">
        <v>391</v>
      </c>
      <c r="U1319" s="18" t="s">
        <v>12453</v>
      </c>
      <c r="V1319" s="40">
        <v>45492</v>
      </c>
      <c r="W1319" s="40"/>
    </row>
    <row r="1320" spans="1:24" ht="13.5" thickBot="1">
      <c r="A1320" s="8" t="s">
        <v>2205</v>
      </c>
      <c r="B1320" s="13" t="s">
        <v>8855</v>
      </c>
      <c r="C1320" s="8" t="s">
        <v>8856</v>
      </c>
      <c r="D1320" s="8"/>
      <c r="E1320" s="8"/>
      <c r="F1320" s="8" t="s">
        <v>212</v>
      </c>
      <c r="G1320" s="8">
        <v>40383</v>
      </c>
      <c r="H1320" s="9">
        <v>31</v>
      </c>
      <c r="I1320" s="8" t="s">
        <v>8781</v>
      </c>
      <c r="J1320" s="8" t="s">
        <v>214</v>
      </c>
      <c r="K1320" s="17">
        <v>1981</v>
      </c>
      <c r="L1320" s="9">
        <v>0</v>
      </c>
      <c r="M1320" s="9">
        <v>0</v>
      </c>
      <c r="N1320" s="9">
        <v>0</v>
      </c>
      <c r="O1320" s="8"/>
      <c r="P1320" s="9">
        <v>1981</v>
      </c>
      <c r="Q1320" s="15">
        <v>4</v>
      </c>
      <c r="R1320" s="9">
        <v>400</v>
      </c>
      <c r="S1320" s="8" t="s">
        <v>37</v>
      </c>
      <c r="T1320" s="28">
        <v>381</v>
      </c>
      <c r="U1320" s="8" t="s">
        <v>12454</v>
      </c>
      <c r="V1320" s="21">
        <v>45492</v>
      </c>
      <c r="W1320" s="40"/>
    </row>
    <row r="1321" spans="1:24" ht="13.5" thickBot="1">
      <c r="A1321" s="8" t="s">
        <v>2205</v>
      </c>
      <c r="B1321" s="13" t="s">
        <v>10655</v>
      </c>
      <c r="C1321" s="8" t="s">
        <v>10656</v>
      </c>
      <c r="D1321" s="8"/>
      <c r="E1321" s="8"/>
      <c r="F1321" s="8" t="s">
        <v>212</v>
      </c>
      <c r="G1321" s="8" t="s">
        <v>10657</v>
      </c>
      <c r="H1321" s="9">
        <v>32</v>
      </c>
      <c r="I1321" s="8" t="s">
        <v>8905</v>
      </c>
      <c r="J1321" s="8" t="s">
        <v>214</v>
      </c>
      <c r="K1321" s="17">
        <v>33000</v>
      </c>
      <c r="L1321" s="9">
        <v>0</v>
      </c>
      <c r="M1321" s="9">
        <v>0</v>
      </c>
      <c r="N1321" s="9">
        <v>0</v>
      </c>
      <c r="O1321" s="8"/>
      <c r="P1321" s="9">
        <v>33000</v>
      </c>
      <c r="Q1321" s="15">
        <v>11</v>
      </c>
      <c r="R1321" s="9">
        <v>3000</v>
      </c>
      <c r="S1321" s="8" t="s">
        <v>37</v>
      </c>
      <c r="T1321" s="29">
        <v>0</v>
      </c>
      <c r="U1321" s="8" t="s">
        <v>261</v>
      </c>
      <c r="V1321" s="21">
        <v>45513</v>
      </c>
      <c r="W1321" s="40"/>
    </row>
    <row r="1322" spans="1:24" ht="13.5" thickBot="1">
      <c r="A1322" s="8" t="s">
        <v>2205</v>
      </c>
      <c r="B1322" s="13" t="s">
        <v>10658</v>
      </c>
      <c r="C1322" s="8" t="s">
        <v>10659</v>
      </c>
      <c r="D1322" s="8"/>
      <c r="E1322" s="8"/>
      <c r="F1322" s="8" t="s">
        <v>212</v>
      </c>
      <c r="G1322" s="8" t="s">
        <v>10657</v>
      </c>
      <c r="H1322" s="9">
        <v>33</v>
      </c>
      <c r="I1322" s="8" t="s">
        <v>8905</v>
      </c>
      <c r="J1322" s="8" t="s">
        <v>214</v>
      </c>
      <c r="K1322" s="17">
        <v>45000</v>
      </c>
      <c r="L1322" s="9">
        <v>0</v>
      </c>
      <c r="M1322" s="9">
        <v>0</v>
      </c>
      <c r="N1322" s="9">
        <v>0</v>
      </c>
      <c r="O1322" s="8"/>
      <c r="P1322" s="9">
        <v>45000</v>
      </c>
      <c r="Q1322" s="15">
        <v>15</v>
      </c>
      <c r="R1322" s="9">
        <v>3000</v>
      </c>
      <c r="S1322" s="8" t="s">
        <v>37</v>
      </c>
      <c r="T1322" s="29">
        <v>0</v>
      </c>
      <c r="U1322" s="8" t="s">
        <v>558</v>
      </c>
      <c r="V1322" s="21">
        <v>45513</v>
      </c>
      <c r="W1322" s="40"/>
    </row>
    <row r="1323" spans="1:24" ht="13.5" thickBot="1">
      <c r="A1323" s="8" t="s">
        <v>2205</v>
      </c>
      <c r="B1323" s="13" t="s">
        <v>10660</v>
      </c>
      <c r="C1323" s="8" t="s">
        <v>10661</v>
      </c>
      <c r="D1323" s="8"/>
      <c r="E1323" s="8"/>
      <c r="F1323" s="8" t="s">
        <v>212</v>
      </c>
      <c r="G1323" s="8" t="s">
        <v>10657</v>
      </c>
      <c r="H1323" s="9">
        <v>34</v>
      </c>
      <c r="I1323" s="8" t="s">
        <v>8905</v>
      </c>
      <c r="J1323" s="8" t="s">
        <v>214</v>
      </c>
      <c r="K1323" s="17">
        <v>45000</v>
      </c>
      <c r="L1323" s="9">
        <v>0</v>
      </c>
      <c r="M1323" s="9">
        <v>0</v>
      </c>
      <c r="N1323" s="9">
        <v>0</v>
      </c>
      <c r="O1323" s="8"/>
      <c r="P1323" s="9">
        <v>45000</v>
      </c>
      <c r="Q1323" s="15">
        <v>15</v>
      </c>
      <c r="R1323" s="9">
        <v>3000</v>
      </c>
      <c r="S1323" s="8" t="s">
        <v>37</v>
      </c>
      <c r="T1323" s="29">
        <v>0</v>
      </c>
      <c r="U1323" s="8" t="s">
        <v>558</v>
      </c>
      <c r="V1323" s="21">
        <v>45513</v>
      </c>
      <c r="W1323" s="40"/>
    </row>
    <row r="1324" spans="1:24" ht="13.5" thickBot="1">
      <c r="A1324" s="8" t="s">
        <v>2205</v>
      </c>
      <c r="B1324" s="13" t="s">
        <v>10662</v>
      </c>
      <c r="C1324" s="8" t="s">
        <v>10663</v>
      </c>
      <c r="D1324" s="8"/>
      <c r="E1324" s="8"/>
      <c r="F1324" s="8" t="s">
        <v>212</v>
      </c>
      <c r="G1324" s="8" t="s">
        <v>10657</v>
      </c>
      <c r="H1324" s="20">
        <v>35</v>
      </c>
      <c r="I1324" s="8" t="s">
        <v>8905</v>
      </c>
      <c r="J1324" s="8" t="s">
        <v>214</v>
      </c>
      <c r="K1324" s="17">
        <v>42000</v>
      </c>
      <c r="L1324" s="9">
        <v>0</v>
      </c>
      <c r="M1324" s="9">
        <v>0</v>
      </c>
      <c r="N1324" s="9">
        <v>0</v>
      </c>
      <c r="O1324" s="8"/>
      <c r="P1324" s="9">
        <v>42000</v>
      </c>
      <c r="Q1324" s="15">
        <v>14</v>
      </c>
      <c r="R1324" s="9">
        <v>3000</v>
      </c>
      <c r="S1324" s="8" t="s">
        <v>37</v>
      </c>
      <c r="T1324" s="29">
        <v>0</v>
      </c>
      <c r="U1324" s="8" t="s">
        <v>1322</v>
      </c>
      <c r="V1324" s="21">
        <v>45513</v>
      </c>
      <c r="W1324" s="40"/>
    </row>
    <row r="1325" spans="1:24" ht="13.5" thickBot="1">
      <c r="A1325" s="8" t="s">
        <v>2205</v>
      </c>
      <c r="B1325" s="13" t="s">
        <v>10664</v>
      </c>
      <c r="C1325" s="8" t="s">
        <v>10665</v>
      </c>
      <c r="D1325" s="8"/>
      <c r="E1325" s="8"/>
      <c r="F1325" s="8" t="s">
        <v>212</v>
      </c>
      <c r="G1325" s="8" t="s">
        <v>10657</v>
      </c>
      <c r="H1325" s="9">
        <v>36</v>
      </c>
      <c r="I1325" s="8" t="s">
        <v>8905</v>
      </c>
      <c r="J1325" s="8" t="s">
        <v>214</v>
      </c>
      <c r="K1325" s="17">
        <v>33000</v>
      </c>
      <c r="L1325" s="9">
        <v>0</v>
      </c>
      <c r="M1325" s="9">
        <v>0</v>
      </c>
      <c r="N1325" s="9">
        <v>0</v>
      </c>
      <c r="O1325" s="8"/>
      <c r="P1325" s="9">
        <v>33000</v>
      </c>
      <c r="Q1325" s="15">
        <v>11</v>
      </c>
      <c r="R1325" s="9">
        <v>3000</v>
      </c>
      <c r="S1325" s="8" t="s">
        <v>37</v>
      </c>
      <c r="T1325" s="29">
        <v>0</v>
      </c>
      <c r="U1325" s="8" t="s">
        <v>261</v>
      </c>
      <c r="V1325" s="21">
        <v>45513</v>
      </c>
      <c r="W1325" s="40"/>
    </row>
    <row r="1326" spans="1:24" ht="13.5" thickBot="1">
      <c r="A1326" s="8" t="s">
        <v>2205</v>
      </c>
      <c r="B1326" s="13" t="s">
        <v>10666</v>
      </c>
      <c r="C1326" s="44" t="s">
        <v>10667</v>
      </c>
      <c r="D1326" s="42"/>
      <c r="E1326" s="8"/>
      <c r="F1326" s="8" t="s">
        <v>212</v>
      </c>
      <c r="G1326" s="8" t="s">
        <v>10657</v>
      </c>
      <c r="H1326" s="20">
        <v>37</v>
      </c>
      <c r="I1326" s="8" t="s">
        <v>8905</v>
      </c>
      <c r="J1326" s="8" t="s">
        <v>214</v>
      </c>
      <c r="K1326" s="17">
        <v>27000</v>
      </c>
      <c r="L1326" s="9">
        <v>0</v>
      </c>
      <c r="M1326" s="9">
        <v>0</v>
      </c>
      <c r="N1326" s="9">
        <v>0</v>
      </c>
      <c r="O1326" s="8"/>
      <c r="P1326" s="9">
        <v>27000</v>
      </c>
      <c r="Q1326" s="15">
        <v>9</v>
      </c>
      <c r="R1326" s="9">
        <v>3000</v>
      </c>
      <c r="S1326" s="8" t="s">
        <v>37</v>
      </c>
      <c r="T1326" s="9">
        <v>0</v>
      </c>
      <c r="U1326" s="8" t="s">
        <v>162</v>
      </c>
      <c r="V1326" s="21">
        <v>45513</v>
      </c>
      <c r="W1326" s="40"/>
    </row>
    <row r="1327" spans="1:24" ht="13.5" thickBot="1">
      <c r="A1327" s="8" t="s">
        <v>2205</v>
      </c>
      <c r="B1327" s="13"/>
      <c r="C1327" s="44" t="s">
        <v>2258</v>
      </c>
      <c r="D1327" s="42"/>
      <c r="E1327" s="8"/>
      <c r="F1327" s="8" t="s">
        <v>36</v>
      </c>
      <c r="G1327" s="8"/>
      <c r="H1327" s="9"/>
      <c r="I1327" s="8"/>
      <c r="J1327" s="8" t="s">
        <v>78</v>
      </c>
      <c r="K1327" s="17">
        <v>22000</v>
      </c>
      <c r="L1327" s="9">
        <v>0</v>
      </c>
      <c r="M1327" s="9">
        <v>0</v>
      </c>
      <c r="N1327" s="9">
        <v>0</v>
      </c>
      <c r="O1327" s="8"/>
      <c r="P1327" s="9">
        <v>22000</v>
      </c>
      <c r="Q1327" s="15">
        <v>22</v>
      </c>
      <c r="R1327" s="9">
        <v>1000</v>
      </c>
      <c r="S1327" s="8" t="s">
        <v>37</v>
      </c>
      <c r="T1327" s="29">
        <v>0</v>
      </c>
      <c r="U1327" s="8" t="s">
        <v>2259</v>
      </c>
      <c r="V1327" s="21"/>
      <c r="W1327" s="40"/>
    </row>
    <row r="1328" spans="1:24" ht="13.5" thickBot="1">
      <c r="A1328" s="8" t="s">
        <v>2205</v>
      </c>
      <c r="B1328" s="8"/>
      <c r="C1328" s="44" t="s">
        <v>2260</v>
      </c>
      <c r="D1328" s="42"/>
      <c r="E1328" s="8"/>
      <c r="F1328" s="8" t="s">
        <v>36</v>
      </c>
      <c r="G1328" s="8"/>
      <c r="H1328" s="9"/>
      <c r="I1328" s="8"/>
      <c r="J1328" s="8" t="s">
        <v>78</v>
      </c>
      <c r="K1328" s="17">
        <v>30000</v>
      </c>
      <c r="L1328" s="9">
        <v>0</v>
      </c>
      <c r="M1328" s="9">
        <v>0</v>
      </c>
      <c r="N1328" s="9">
        <v>0</v>
      </c>
      <c r="O1328" s="8"/>
      <c r="P1328" s="9">
        <v>30000</v>
      </c>
      <c r="Q1328" s="15">
        <v>30</v>
      </c>
      <c r="R1328" s="9">
        <v>1000</v>
      </c>
      <c r="S1328" s="8" t="s">
        <v>37</v>
      </c>
      <c r="T1328" s="9">
        <v>0</v>
      </c>
      <c r="U1328" s="8" t="s">
        <v>1931</v>
      </c>
      <c r="V1328" s="21"/>
      <c r="W1328" s="40"/>
    </row>
    <row r="1329" spans="1:23" ht="13.5" thickBot="1">
      <c r="A1329" s="8" t="s">
        <v>2205</v>
      </c>
      <c r="B1329" s="8"/>
      <c r="C1329" s="44" t="s">
        <v>2261</v>
      </c>
      <c r="D1329" s="42"/>
      <c r="E1329" s="8"/>
      <c r="F1329" s="8" t="s">
        <v>36</v>
      </c>
      <c r="G1329" s="8"/>
      <c r="H1329" s="9"/>
      <c r="I1329" s="8"/>
      <c r="J1329" s="8" t="s">
        <v>78</v>
      </c>
      <c r="K1329" s="17">
        <v>5000</v>
      </c>
      <c r="L1329" s="9">
        <v>0</v>
      </c>
      <c r="M1329" s="9">
        <v>0</v>
      </c>
      <c r="N1329" s="9">
        <v>0</v>
      </c>
      <c r="O1329" s="8"/>
      <c r="P1329" s="9">
        <v>5000</v>
      </c>
      <c r="Q1329" s="15">
        <v>5</v>
      </c>
      <c r="R1329" s="9">
        <v>1000</v>
      </c>
      <c r="S1329" s="8" t="s">
        <v>37</v>
      </c>
      <c r="T1329" s="29">
        <v>0</v>
      </c>
      <c r="U1329" s="8" t="s">
        <v>153</v>
      </c>
      <c r="V1329" s="21"/>
      <c r="W1329" s="40"/>
    </row>
    <row r="1330" spans="1:23" ht="13.5" thickBot="1">
      <c r="A1330" s="8" t="s">
        <v>2205</v>
      </c>
      <c r="B1330" s="8"/>
      <c r="C1330" s="8" t="s">
        <v>2262</v>
      </c>
      <c r="D1330" s="8"/>
      <c r="E1330" s="8"/>
      <c r="F1330" s="8" t="s">
        <v>36</v>
      </c>
      <c r="G1330" s="8"/>
      <c r="H1330" s="9"/>
      <c r="I1330" s="8"/>
      <c r="J1330" s="8" t="s">
        <v>78</v>
      </c>
      <c r="K1330" s="17">
        <v>69000</v>
      </c>
      <c r="L1330" s="9">
        <v>0</v>
      </c>
      <c r="M1330" s="9">
        <v>0</v>
      </c>
      <c r="N1330" s="9">
        <v>0</v>
      </c>
      <c r="O1330" s="8"/>
      <c r="P1330" s="9">
        <v>69000</v>
      </c>
      <c r="Q1330" s="15">
        <v>69</v>
      </c>
      <c r="R1330" s="9">
        <v>1000</v>
      </c>
      <c r="S1330" s="8" t="s">
        <v>37</v>
      </c>
      <c r="T1330" s="29">
        <v>0</v>
      </c>
      <c r="U1330" s="8" t="s">
        <v>2263</v>
      </c>
      <c r="V1330" s="21"/>
      <c r="W1330" s="40"/>
    </row>
    <row r="1331" spans="1:23" ht="13.5" thickBot="1">
      <c r="A1331" s="8" t="s">
        <v>2205</v>
      </c>
      <c r="B1331" s="8"/>
      <c r="C1331" s="8" t="s">
        <v>2264</v>
      </c>
      <c r="D1331" s="8"/>
      <c r="E1331" s="8"/>
      <c r="F1331" s="8" t="s">
        <v>36</v>
      </c>
      <c r="G1331" s="8"/>
      <c r="H1331" s="9"/>
      <c r="I1331" s="8"/>
      <c r="J1331" s="8" t="s">
        <v>78</v>
      </c>
      <c r="K1331" s="17">
        <v>2000</v>
      </c>
      <c r="L1331" s="9">
        <v>0</v>
      </c>
      <c r="M1331" s="9">
        <v>0</v>
      </c>
      <c r="N1331" s="9">
        <v>0</v>
      </c>
      <c r="O1331" s="8"/>
      <c r="P1331" s="9">
        <v>2000</v>
      </c>
      <c r="Q1331" s="15">
        <v>2</v>
      </c>
      <c r="R1331" s="9">
        <v>1000</v>
      </c>
      <c r="S1331" s="8" t="s">
        <v>37</v>
      </c>
      <c r="T1331" s="29">
        <v>0</v>
      </c>
      <c r="U1331" s="18" t="s">
        <v>152</v>
      </c>
      <c r="V1331" s="40"/>
      <c r="W1331" s="40"/>
    </row>
    <row r="1332" spans="1:23" ht="13.5" thickBot="1">
      <c r="A1332" s="8" t="s">
        <v>2205</v>
      </c>
      <c r="B1332" s="8"/>
      <c r="C1332" s="8" t="s">
        <v>2267</v>
      </c>
      <c r="D1332" s="8"/>
      <c r="E1332" s="8"/>
      <c r="F1332" s="8"/>
      <c r="G1332" s="8"/>
      <c r="H1332" s="9"/>
      <c r="I1332" s="8"/>
      <c r="J1332" s="8" t="s">
        <v>78</v>
      </c>
      <c r="K1332" s="17">
        <v>14000</v>
      </c>
      <c r="L1332" s="9">
        <v>0</v>
      </c>
      <c r="M1332" s="9">
        <v>0</v>
      </c>
      <c r="N1332" s="9">
        <v>0</v>
      </c>
      <c r="O1332" s="8"/>
      <c r="P1332" s="9">
        <v>14000</v>
      </c>
      <c r="Q1332" s="15">
        <v>14</v>
      </c>
      <c r="R1332" s="9">
        <v>1000</v>
      </c>
      <c r="S1332" s="8" t="s">
        <v>37</v>
      </c>
      <c r="T1332" s="29">
        <v>0</v>
      </c>
      <c r="U1332" s="18" t="s">
        <v>1322</v>
      </c>
      <c r="V1332" s="40"/>
      <c r="W1332" s="40"/>
    </row>
    <row r="1333" spans="1:23" ht="13.5" thickBot="1">
      <c r="A1333" s="8" t="s">
        <v>2205</v>
      </c>
      <c r="B1333" s="8"/>
      <c r="C1333" s="8" t="s">
        <v>2269</v>
      </c>
      <c r="D1333" s="8"/>
      <c r="E1333" s="8"/>
      <c r="F1333" s="8"/>
      <c r="G1333" s="8"/>
      <c r="H1333" s="9"/>
      <c r="I1333" s="8"/>
      <c r="J1333" s="8" t="s">
        <v>78</v>
      </c>
      <c r="K1333" s="17">
        <v>8000</v>
      </c>
      <c r="L1333" s="9">
        <v>0</v>
      </c>
      <c r="M1333" s="9">
        <v>0</v>
      </c>
      <c r="N1333" s="9">
        <v>0</v>
      </c>
      <c r="O1333" s="8"/>
      <c r="P1333" s="9">
        <v>8000</v>
      </c>
      <c r="Q1333" s="15">
        <v>8</v>
      </c>
      <c r="R1333" s="9">
        <v>1000</v>
      </c>
      <c r="S1333" s="8" t="s">
        <v>37</v>
      </c>
      <c r="T1333" s="29">
        <v>0</v>
      </c>
      <c r="U1333" s="18" t="s">
        <v>543</v>
      </c>
      <c r="V1333" s="40"/>
      <c r="W1333" s="40"/>
    </row>
    <row r="1334" spans="1:23" ht="26.25" thickBot="1">
      <c r="A1334" s="8" t="s">
        <v>2205</v>
      </c>
      <c r="B1334" s="13"/>
      <c r="C1334" s="8" t="s">
        <v>2270</v>
      </c>
      <c r="D1334" s="8"/>
      <c r="E1334" s="8"/>
      <c r="F1334" s="8"/>
      <c r="G1334" s="8"/>
      <c r="H1334" s="20"/>
      <c r="I1334" s="8"/>
      <c r="J1334" s="8" t="s">
        <v>78</v>
      </c>
      <c r="K1334" s="17">
        <v>16900</v>
      </c>
      <c r="L1334" s="9">
        <v>0</v>
      </c>
      <c r="M1334" s="9">
        <v>0</v>
      </c>
      <c r="N1334" s="9">
        <v>0</v>
      </c>
      <c r="O1334" s="8"/>
      <c r="P1334" s="9">
        <v>16900</v>
      </c>
      <c r="Q1334" s="15">
        <v>16</v>
      </c>
      <c r="R1334" s="9">
        <v>1000</v>
      </c>
      <c r="S1334" s="8" t="s">
        <v>37</v>
      </c>
      <c r="T1334" s="29">
        <v>900</v>
      </c>
      <c r="U1334" s="8" t="s">
        <v>8305</v>
      </c>
      <c r="V1334" s="21"/>
      <c r="W1334" s="40"/>
    </row>
    <row r="1335" spans="1:23" ht="13.5" thickBot="1">
      <c r="A1335" s="8" t="s">
        <v>2205</v>
      </c>
      <c r="B1335" s="13"/>
      <c r="C1335" s="8" t="s">
        <v>2271</v>
      </c>
      <c r="D1335" s="8"/>
      <c r="E1335" s="8"/>
      <c r="F1335" s="8"/>
      <c r="G1335" s="8"/>
      <c r="H1335" s="9"/>
      <c r="I1335" s="8"/>
      <c r="J1335" s="8" t="s">
        <v>78</v>
      </c>
      <c r="K1335" s="17">
        <v>3000</v>
      </c>
      <c r="L1335" s="9">
        <v>0</v>
      </c>
      <c r="M1335" s="9">
        <v>0</v>
      </c>
      <c r="N1335" s="9">
        <v>0</v>
      </c>
      <c r="O1335" s="8"/>
      <c r="P1335" s="9">
        <v>3000</v>
      </c>
      <c r="Q1335" s="15">
        <v>3</v>
      </c>
      <c r="R1335" s="9">
        <v>1000</v>
      </c>
      <c r="S1335" s="8" t="s">
        <v>37</v>
      </c>
      <c r="T1335" s="29">
        <v>0</v>
      </c>
      <c r="U1335" s="8" t="s">
        <v>103</v>
      </c>
      <c r="V1335" s="21"/>
      <c r="W1335" s="40"/>
    </row>
    <row r="1336" spans="1:23" ht="13.5" thickBot="1">
      <c r="A1336" s="8" t="s">
        <v>2205</v>
      </c>
      <c r="B1336" s="13"/>
      <c r="C1336" s="8" t="s">
        <v>2272</v>
      </c>
      <c r="D1336" s="8"/>
      <c r="E1336" s="8"/>
      <c r="F1336" s="8"/>
      <c r="G1336" s="8"/>
      <c r="H1336" s="20"/>
      <c r="I1336" s="8"/>
      <c r="J1336" s="8" t="s">
        <v>78</v>
      </c>
      <c r="K1336" s="17">
        <v>11000</v>
      </c>
      <c r="L1336" s="9">
        <v>0</v>
      </c>
      <c r="M1336" s="9">
        <v>0</v>
      </c>
      <c r="N1336" s="9">
        <v>0</v>
      </c>
      <c r="O1336" s="8"/>
      <c r="P1336" s="9">
        <v>11000</v>
      </c>
      <c r="Q1336" s="15">
        <v>11</v>
      </c>
      <c r="R1336" s="9">
        <v>1000</v>
      </c>
      <c r="S1336" s="8" t="s">
        <v>37</v>
      </c>
      <c r="T1336" s="29">
        <v>0</v>
      </c>
      <c r="U1336" s="8" t="s">
        <v>261</v>
      </c>
      <c r="V1336" s="21"/>
      <c r="W1336" s="40"/>
    </row>
    <row r="1337" spans="1:23" ht="26.25" thickBot="1">
      <c r="A1337" s="8" t="s">
        <v>2205</v>
      </c>
      <c r="B1337" s="13"/>
      <c r="C1337" s="8" t="s">
        <v>2273</v>
      </c>
      <c r="D1337" s="8"/>
      <c r="E1337" s="8"/>
      <c r="F1337" s="8" t="s">
        <v>212</v>
      </c>
      <c r="G1337" s="8"/>
      <c r="H1337" s="9"/>
      <c r="I1337" s="8" t="s">
        <v>213</v>
      </c>
      <c r="J1337" s="8" t="s">
        <v>214</v>
      </c>
      <c r="K1337" s="17">
        <v>41000</v>
      </c>
      <c r="L1337" s="9">
        <v>0</v>
      </c>
      <c r="M1337" s="9">
        <v>0</v>
      </c>
      <c r="N1337" s="9">
        <v>0</v>
      </c>
      <c r="O1337" s="8"/>
      <c r="P1337" s="9">
        <v>41000</v>
      </c>
      <c r="Q1337" s="15">
        <v>41</v>
      </c>
      <c r="R1337" s="9">
        <v>1000</v>
      </c>
      <c r="S1337" s="8" t="s">
        <v>37</v>
      </c>
      <c r="T1337" s="29">
        <v>0</v>
      </c>
      <c r="U1337" s="8" t="s">
        <v>2274</v>
      </c>
      <c r="V1337" s="21"/>
      <c r="W1337" s="40"/>
    </row>
    <row r="1338" spans="1:23" ht="13.5" thickBot="1">
      <c r="A1338" s="8" t="s">
        <v>2205</v>
      </c>
      <c r="B1338" s="13"/>
      <c r="C1338" s="8" t="s">
        <v>2275</v>
      </c>
      <c r="D1338" s="8"/>
      <c r="E1338" s="8"/>
      <c r="F1338" s="8" t="s">
        <v>212</v>
      </c>
      <c r="G1338" s="8"/>
      <c r="H1338" s="20"/>
      <c r="I1338" s="8" t="s">
        <v>448</v>
      </c>
      <c r="J1338" s="8" t="s">
        <v>214</v>
      </c>
      <c r="K1338" s="17">
        <v>20000</v>
      </c>
      <c r="L1338" s="9">
        <v>0</v>
      </c>
      <c r="M1338" s="9">
        <v>0</v>
      </c>
      <c r="N1338" s="9">
        <v>0</v>
      </c>
      <c r="O1338" s="8"/>
      <c r="P1338" s="9">
        <v>20000</v>
      </c>
      <c r="Q1338" s="15">
        <v>10</v>
      </c>
      <c r="R1338" s="9">
        <v>2000</v>
      </c>
      <c r="S1338" s="8" t="s">
        <v>37</v>
      </c>
      <c r="T1338" s="9">
        <v>0</v>
      </c>
      <c r="U1338" s="8" t="s">
        <v>185</v>
      </c>
      <c r="V1338" s="21"/>
      <c r="W1338" s="40"/>
    </row>
    <row r="1339" spans="1:23" ht="13.5" thickBot="1">
      <c r="A1339" s="8" t="s">
        <v>2205</v>
      </c>
      <c r="B1339" s="13"/>
      <c r="C1339" s="8" t="s">
        <v>2276</v>
      </c>
      <c r="D1339" s="8"/>
      <c r="E1339" s="8"/>
      <c r="F1339" s="8" t="s">
        <v>212</v>
      </c>
      <c r="G1339" s="26"/>
      <c r="H1339" s="9"/>
      <c r="I1339" s="8" t="s">
        <v>448</v>
      </c>
      <c r="J1339" s="8" t="s">
        <v>214</v>
      </c>
      <c r="K1339" s="17">
        <v>48000</v>
      </c>
      <c r="L1339" s="9">
        <v>0</v>
      </c>
      <c r="M1339" s="9">
        <v>0</v>
      </c>
      <c r="N1339" s="9">
        <v>0</v>
      </c>
      <c r="O1339" s="8"/>
      <c r="P1339" s="9">
        <v>48000</v>
      </c>
      <c r="Q1339" s="15">
        <v>24</v>
      </c>
      <c r="R1339" s="9">
        <v>2000</v>
      </c>
      <c r="S1339" s="8" t="s">
        <v>37</v>
      </c>
      <c r="T1339" s="9">
        <v>0</v>
      </c>
      <c r="U1339" s="8" t="s">
        <v>786</v>
      </c>
      <c r="V1339" s="21"/>
      <c r="W1339" s="8"/>
    </row>
    <row r="1340" spans="1:23" ht="13.5" thickBot="1">
      <c r="A1340" s="8" t="s">
        <v>2205</v>
      </c>
      <c r="B1340" s="8"/>
      <c r="C1340" s="8" t="s">
        <v>2279</v>
      </c>
      <c r="D1340" s="8"/>
      <c r="E1340" s="8"/>
      <c r="F1340" s="8"/>
      <c r="G1340" s="8"/>
      <c r="H1340" s="9"/>
      <c r="I1340" s="8"/>
      <c r="J1340" s="8" t="s">
        <v>78</v>
      </c>
      <c r="K1340" s="17">
        <v>16000</v>
      </c>
      <c r="L1340" s="9">
        <v>0</v>
      </c>
      <c r="M1340" s="9">
        <v>0</v>
      </c>
      <c r="N1340" s="9">
        <v>0</v>
      </c>
      <c r="O1340" s="8"/>
      <c r="P1340" s="9">
        <v>16000</v>
      </c>
      <c r="Q1340" s="15">
        <v>2</v>
      </c>
      <c r="R1340" s="9">
        <v>8000</v>
      </c>
      <c r="S1340" s="8" t="s">
        <v>37</v>
      </c>
      <c r="T1340" s="29">
        <v>0</v>
      </c>
      <c r="U1340" s="18" t="s">
        <v>152</v>
      </c>
      <c r="V1340" s="40"/>
      <c r="W1340" s="40"/>
    </row>
    <row r="1341" spans="1:23" ht="13.5" thickBot="1">
      <c r="A1341" s="8" t="s">
        <v>2205</v>
      </c>
      <c r="B1341" s="13"/>
      <c r="C1341" s="18" t="s">
        <v>2280</v>
      </c>
      <c r="D1341" s="8"/>
      <c r="E1341" s="8"/>
      <c r="F1341" s="8"/>
      <c r="G1341" s="8"/>
      <c r="H1341" s="9"/>
      <c r="I1341" s="8"/>
      <c r="J1341" s="8" t="s">
        <v>78</v>
      </c>
      <c r="K1341" s="17">
        <v>12000</v>
      </c>
      <c r="L1341" s="9">
        <v>0</v>
      </c>
      <c r="M1341" s="9">
        <v>0</v>
      </c>
      <c r="N1341" s="9">
        <v>0</v>
      </c>
      <c r="O1341" s="8"/>
      <c r="P1341" s="9">
        <v>12000</v>
      </c>
      <c r="Q1341" s="15">
        <v>2</v>
      </c>
      <c r="R1341" s="9">
        <v>6000</v>
      </c>
      <c r="S1341" s="8" t="s">
        <v>37</v>
      </c>
      <c r="T1341" s="28">
        <v>0</v>
      </c>
      <c r="U1341" s="8" t="s">
        <v>152</v>
      </c>
      <c r="V1341" s="21"/>
      <c r="W1341" s="40"/>
    </row>
    <row r="1342" spans="1:23" ht="26.25" thickBot="1">
      <c r="A1342" s="8" t="s">
        <v>2205</v>
      </c>
      <c r="B1342" s="13"/>
      <c r="C1342" s="8" t="s">
        <v>2282</v>
      </c>
      <c r="D1342" s="8"/>
      <c r="E1342" s="8"/>
      <c r="F1342" s="8"/>
      <c r="G1342" s="8"/>
      <c r="H1342" s="9"/>
      <c r="I1342" s="8"/>
      <c r="J1342" s="8" t="s">
        <v>78</v>
      </c>
      <c r="K1342" s="17">
        <v>3000</v>
      </c>
      <c r="L1342" s="9">
        <v>0</v>
      </c>
      <c r="M1342" s="9">
        <v>0</v>
      </c>
      <c r="N1342" s="9">
        <v>0</v>
      </c>
      <c r="O1342" s="8"/>
      <c r="P1342" s="9">
        <v>3000</v>
      </c>
      <c r="Q1342" s="15">
        <v>0</v>
      </c>
      <c r="R1342" s="9">
        <v>4000</v>
      </c>
      <c r="S1342" s="8" t="s">
        <v>37</v>
      </c>
      <c r="T1342" s="29">
        <v>3000</v>
      </c>
      <c r="U1342" s="8" t="s">
        <v>2283</v>
      </c>
      <c r="V1342" s="21"/>
      <c r="W1342" s="40"/>
    </row>
    <row r="1343" spans="1:23" ht="13.5" thickBot="1">
      <c r="A1343" s="8" t="s">
        <v>2205</v>
      </c>
      <c r="B1343" s="8"/>
      <c r="C1343" s="8" t="s">
        <v>2284</v>
      </c>
      <c r="D1343" s="8"/>
      <c r="E1343" s="8"/>
      <c r="F1343" s="8"/>
      <c r="G1343" s="8"/>
      <c r="H1343" s="9"/>
      <c r="I1343" s="8"/>
      <c r="J1343" s="8" t="s">
        <v>78</v>
      </c>
      <c r="K1343" s="17">
        <v>0</v>
      </c>
      <c r="L1343" s="9">
        <v>0</v>
      </c>
      <c r="M1343" s="9">
        <v>0</v>
      </c>
      <c r="N1343" s="9">
        <v>0</v>
      </c>
      <c r="O1343" s="8"/>
      <c r="P1343" s="9">
        <v>0</v>
      </c>
      <c r="Q1343" s="15">
        <v>0</v>
      </c>
      <c r="R1343" s="9">
        <v>4000</v>
      </c>
      <c r="S1343" s="8" t="s">
        <v>37</v>
      </c>
      <c r="T1343" s="29">
        <v>0</v>
      </c>
      <c r="U1343" s="18" t="s">
        <v>39</v>
      </c>
      <c r="V1343" s="40"/>
      <c r="W1343" s="40"/>
    </row>
    <row r="1344" spans="1:23" ht="13.5" thickBot="1">
      <c r="A1344" s="8" t="s">
        <v>2205</v>
      </c>
      <c r="B1344" s="8"/>
      <c r="C1344" s="44" t="s">
        <v>2285</v>
      </c>
      <c r="D1344" s="42"/>
      <c r="E1344" s="8"/>
      <c r="F1344" s="8"/>
      <c r="G1344" s="8"/>
      <c r="H1344" s="9"/>
      <c r="I1344" s="8"/>
      <c r="J1344" s="8" t="s">
        <v>78</v>
      </c>
      <c r="K1344" s="17">
        <v>0</v>
      </c>
      <c r="L1344" s="9">
        <v>0</v>
      </c>
      <c r="M1344" s="9">
        <v>0</v>
      </c>
      <c r="N1344" s="9">
        <v>0</v>
      </c>
      <c r="O1344" s="8"/>
      <c r="P1344" s="9">
        <v>0</v>
      </c>
      <c r="Q1344" s="15">
        <v>0</v>
      </c>
      <c r="R1344" s="9">
        <v>3200</v>
      </c>
      <c r="S1344" s="8" t="s">
        <v>37</v>
      </c>
      <c r="T1344" s="29">
        <v>0</v>
      </c>
      <c r="U1344" s="18" t="s">
        <v>39</v>
      </c>
      <c r="V1344" s="40"/>
      <c r="W1344" s="40"/>
    </row>
    <row r="1345" spans="1:23" ht="13.5" thickBot="1">
      <c r="A1345" s="8" t="s">
        <v>2205</v>
      </c>
      <c r="B1345" s="8"/>
      <c r="C1345" s="8" t="s">
        <v>2286</v>
      </c>
      <c r="D1345" s="8"/>
      <c r="E1345" s="8"/>
      <c r="F1345" s="8"/>
      <c r="G1345" s="8"/>
      <c r="H1345" s="9"/>
      <c r="I1345" s="8"/>
      <c r="J1345" s="8" t="s">
        <v>78</v>
      </c>
      <c r="K1345" s="17">
        <v>0</v>
      </c>
      <c r="L1345" s="9">
        <v>0</v>
      </c>
      <c r="M1345" s="9">
        <v>0</v>
      </c>
      <c r="N1345" s="9">
        <v>0</v>
      </c>
      <c r="O1345" s="8"/>
      <c r="P1345" s="9">
        <v>0</v>
      </c>
      <c r="Q1345" s="15">
        <v>0</v>
      </c>
      <c r="R1345" s="9">
        <v>3500</v>
      </c>
      <c r="S1345" s="8" t="s">
        <v>37</v>
      </c>
      <c r="T1345" s="29">
        <v>0</v>
      </c>
      <c r="U1345" s="18" t="s">
        <v>39</v>
      </c>
      <c r="V1345" s="40"/>
      <c r="W1345" s="40"/>
    </row>
    <row r="1346" spans="1:23" ht="26.25" thickBot="1">
      <c r="A1346" s="8" t="s">
        <v>2205</v>
      </c>
      <c r="B1346" s="13"/>
      <c r="C1346" s="8" t="s">
        <v>2287</v>
      </c>
      <c r="D1346" s="8"/>
      <c r="E1346" s="8"/>
      <c r="F1346" s="8"/>
      <c r="G1346" s="8"/>
      <c r="H1346" s="20"/>
      <c r="I1346" s="8"/>
      <c r="J1346" s="8" t="s">
        <v>78</v>
      </c>
      <c r="K1346" s="17">
        <v>-4000</v>
      </c>
      <c r="L1346" s="9">
        <v>0</v>
      </c>
      <c r="M1346" s="9">
        <v>0</v>
      </c>
      <c r="N1346" s="9">
        <v>0</v>
      </c>
      <c r="O1346" s="8"/>
      <c r="P1346" s="9">
        <v>-4000</v>
      </c>
      <c r="Q1346" s="15">
        <v>0</v>
      </c>
      <c r="R1346" s="9">
        <v>5000</v>
      </c>
      <c r="S1346" s="8" t="s">
        <v>37</v>
      </c>
      <c r="T1346" s="29">
        <v>-4000</v>
      </c>
      <c r="U1346" s="8" t="s">
        <v>9105</v>
      </c>
      <c r="V1346" s="21"/>
      <c r="W1346" s="40"/>
    </row>
    <row r="1347" spans="1:23" ht="13.5" thickBot="1">
      <c r="A1347" s="8" t="s">
        <v>2205</v>
      </c>
      <c r="B1347" s="13"/>
      <c r="C1347" s="8" t="s">
        <v>2288</v>
      </c>
      <c r="D1347" s="8"/>
      <c r="E1347" s="8"/>
      <c r="F1347" s="8"/>
      <c r="G1347" s="8"/>
      <c r="H1347" s="20"/>
      <c r="I1347" s="8"/>
      <c r="J1347" s="8" t="s">
        <v>78</v>
      </c>
      <c r="K1347" s="17">
        <v>3200</v>
      </c>
      <c r="L1347" s="9">
        <v>0</v>
      </c>
      <c r="M1347" s="9">
        <v>0</v>
      </c>
      <c r="N1347" s="9">
        <v>0</v>
      </c>
      <c r="O1347" s="8"/>
      <c r="P1347" s="9">
        <v>3200</v>
      </c>
      <c r="Q1347" s="15">
        <v>1</v>
      </c>
      <c r="R1347" s="9">
        <v>3200</v>
      </c>
      <c r="S1347" s="8" t="s">
        <v>37</v>
      </c>
      <c r="T1347" s="29">
        <v>0</v>
      </c>
      <c r="U1347" s="8" t="s">
        <v>102</v>
      </c>
      <c r="V1347" s="21"/>
      <c r="W1347" s="40"/>
    </row>
    <row r="1348" spans="1:23" ht="13.5" thickBot="1">
      <c r="A1348" s="8" t="s">
        <v>2205</v>
      </c>
      <c r="B1348" s="13"/>
      <c r="C1348" s="8" t="s">
        <v>2289</v>
      </c>
      <c r="D1348" s="8"/>
      <c r="E1348" s="8"/>
      <c r="F1348" s="8"/>
      <c r="G1348" s="8"/>
      <c r="H1348" s="20"/>
      <c r="I1348" s="8"/>
      <c r="J1348" s="8" t="s">
        <v>78</v>
      </c>
      <c r="K1348" s="17">
        <v>4800</v>
      </c>
      <c r="L1348" s="9">
        <v>0</v>
      </c>
      <c r="M1348" s="9">
        <v>0</v>
      </c>
      <c r="N1348" s="9">
        <v>0</v>
      </c>
      <c r="O1348" s="8"/>
      <c r="P1348" s="9">
        <v>4800</v>
      </c>
      <c r="Q1348" s="15">
        <v>3</v>
      </c>
      <c r="R1348" s="9">
        <v>1600</v>
      </c>
      <c r="S1348" s="8" t="s">
        <v>37</v>
      </c>
      <c r="T1348" s="29">
        <v>0</v>
      </c>
      <c r="U1348" s="8" t="s">
        <v>103</v>
      </c>
      <c r="V1348" s="21"/>
      <c r="W1348" s="8"/>
    </row>
    <row r="1349" spans="1:23" ht="13.5" thickBot="1">
      <c r="A1349" s="8" t="s">
        <v>2205</v>
      </c>
      <c r="B1349" s="13"/>
      <c r="C1349" s="8" t="s">
        <v>2292</v>
      </c>
      <c r="D1349" s="8"/>
      <c r="E1349" s="8"/>
      <c r="F1349" s="8"/>
      <c r="G1349" s="8"/>
      <c r="H1349" s="20"/>
      <c r="I1349" s="8"/>
      <c r="J1349" s="8" t="s">
        <v>78</v>
      </c>
      <c r="K1349" s="17">
        <v>6000</v>
      </c>
      <c r="L1349" s="9">
        <v>0</v>
      </c>
      <c r="M1349" s="9">
        <v>0</v>
      </c>
      <c r="N1349" s="9">
        <v>0</v>
      </c>
      <c r="O1349" s="8"/>
      <c r="P1349" s="9">
        <v>6000</v>
      </c>
      <c r="Q1349" s="15">
        <v>2</v>
      </c>
      <c r="R1349" s="9">
        <v>3000</v>
      </c>
      <c r="S1349" s="8" t="s">
        <v>37</v>
      </c>
      <c r="T1349" s="9">
        <v>0</v>
      </c>
      <c r="U1349" s="8" t="s">
        <v>152</v>
      </c>
      <c r="V1349" s="21"/>
      <c r="W1349" s="40"/>
    </row>
    <row r="1350" spans="1:23" ht="13.5" thickBot="1">
      <c r="A1350" s="8" t="s">
        <v>2205</v>
      </c>
      <c r="B1350" s="8"/>
      <c r="C1350" s="8" t="s">
        <v>2293</v>
      </c>
      <c r="D1350" s="8"/>
      <c r="E1350" s="8"/>
      <c r="F1350" s="8"/>
      <c r="G1350" s="8"/>
      <c r="H1350" s="9"/>
      <c r="I1350" s="8"/>
      <c r="J1350" s="8" t="s">
        <v>78</v>
      </c>
      <c r="K1350" s="17">
        <v>45000</v>
      </c>
      <c r="L1350" s="9">
        <v>0</v>
      </c>
      <c r="M1350" s="9">
        <v>0</v>
      </c>
      <c r="N1350" s="9">
        <v>0</v>
      </c>
      <c r="O1350" s="8"/>
      <c r="P1350" s="9">
        <v>45000</v>
      </c>
      <c r="Q1350" s="15">
        <v>15</v>
      </c>
      <c r="R1350" s="9">
        <v>3000</v>
      </c>
      <c r="S1350" s="8" t="s">
        <v>37</v>
      </c>
      <c r="T1350" s="28">
        <v>0</v>
      </c>
      <c r="U1350" s="8" t="s">
        <v>558</v>
      </c>
      <c r="V1350" s="21"/>
      <c r="W1350" s="40"/>
    </row>
    <row r="1351" spans="1:23" ht="13.5" thickBot="1">
      <c r="A1351" s="8" t="s">
        <v>2205</v>
      </c>
      <c r="B1351" s="13"/>
      <c r="C1351" s="8" t="s">
        <v>2294</v>
      </c>
      <c r="D1351" s="8"/>
      <c r="E1351" s="8"/>
      <c r="F1351" s="8"/>
      <c r="G1351" s="8"/>
      <c r="H1351" s="20"/>
      <c r="I1351" s="8"/>
      <c r="J1351" s="8" t="s">
        <v>78</v>
      </c>
      <c r="K1351" s="17">
        <v>0</v>
      </c>
      <c r="L1351" s="9">
        <v>0</v>
      </c>
      <c r="M1351" s="9">
        <v>0</v>
      </c>
      <c r="N1351" s="9">
        <v>0</v>
      </c>
      <c r="O1351" s="8"/>
      <c r="P1351" s="9">
        <v>0</v>
      </c>
      <c r="Q1351" s="15">
        <v>0</v>
      </c>
      <c r="R1351" s="9">
        <v>3000</v>
      </c>
      <c r="S1351" s="8" t="s">
        <v>37</v>
      </c>
      <c r="T1351" s="9">
        <v>0</v>
      </c>
      <c r="U1351" s="8" t="s">
        <v>39</v>
      </c>
      <c r="V1351" s="21"/>
      <c r="W1351" s="40"/>
    </row>
    <row r="1352" spans="1:23" ht="13.5" thickBot="1">
      <c r="A1352" s="8" t="s">
        <v>2205</v>
      </c>
      <c r="B1352" s="8"/>
      <c r="C1352" s="8" t="s">
        <v>2295</v>
      </c>
      <c r="D1352" s="8"/>
      <c r="E1352" s="8"/>
      <c r="F1352" s="8"/>
      <c r="G1352" s="8"/>
      <c r="H1352" s="9"/>
      <c r="I1352" s="8"/>
      <c r="J1352" s="8" t="s">
        <v>78</v>
      </c>
      <c r="K1352" s="17">
        <v>42000</v>
      </c>
      <c r="L1352" s="9">
        <v>0</v>
      </c>
      <c r="M1352" s="9">
        <v>0</v>
      </c>
      <c r="N1352" s="9">
        <v>0</v>
      </c>
      <c r="O1352" s="8"/>
      <c r="P1352" s="9">
        <v>42000</v>
      </c>
      <c r="Q1352" s="15">
        <v>42</v>
      </c>
      <c r="R1352" s="9">
        <v>1000</v>
      </c>
      <c r="S1352" s="8" t="s">
        <v>37</v>
      </c>
      <c r="T1352" s="9">
        <v>0</v>
      </c>
      <c r="U1352" s="8" t="s">
        <v>2296</v>
      </c>
      <c r="V1352" s="21"/>
      <c r="W1352" s="40"/>
    </row>
    <row r="1353" spans="1:23" ht="13.5" thickBot="1">
      <c r="A1353" s="8" t="s">
        <v>2205</v>
      </c>
      <c r="B1353" s="13"/>
      <c r="C1353" s="8" t="s">
        <v>2297</v>
      </c>
      <c r="D1353" s="8"/>
      <c r="E1353" s="8"/>
      <c r="F1353" s="8"/>
      <c r="G1353" s="8"/>
      <c r="H1353" s="20"/>
      <c r="I1353" s="8"/>
      <c r="J1353" s="8" t="s">
        <v>78</v>
      </c>
      <c r="K1353" s="17">
        <v>40000</v>
      </c>
      <c r="L1353" s="9">
        <v>0</v>
      </c>
      <c r="M1353" s="9">
        <v>0</v>
      </c>
      <c r="N1353" s="9">
        <v>0</v>
      </c>
      <c r="O1353" s="8"/>
      <c r="P1353" s="9">
        <v>40000</v>
      </c>
      <c r="Q1353" s="15">
        <v>40</v>
      </c>
      <c r="R1353" s="9">
        <v>1000</v>
      </c>
      <c r="S1353" s="8" t="s">
        <v>37</v>
      </c>
      <c r="T1353" s="29">
        <v>0</v>
      </c>
      <c r="U1353" s="8" t="s">
        <v>2298</v>
      </c>
      <c r="V1353" s="21"/>
      <c r="W1353" s="21"/>
    </row>
    <row r="1354" spans="1:23" ht="13.5" thickBot="1">
      <c r="A1354" s="8" t="s">
        <v>2205</v>
      </c>
      <c r="B1354" s="8"/>
      <c r="C1354" s="8" t="s">
        <v>2299</v>
      </c>
      <c r="D1354" s="8"/>
      <c r="E1354" s="8"/>
      <c r="F1354" s="8"/>
      <c r="G1354" s="8"/>
      <c r="H1354" s="9"/>
      <c r="I1354" s="8"/>
      <c r="J1354" s="8" t="s">
        <v>78</v>
      </c>
      <c r="K1354" s="17">
        <v>36000</v>
      </c>
      <c r="L1354" s="9">
        <v>0</v>
      </c>
      <c r="M1354" s="9">
        <v>0</v>
      </c>
      <c r="N1354" s="9">
        <v>0</v>
      </c>
      <c r="O1354" s="8"/>
      <c r="P1354" s="9">
        <v>36000</v>
      </c>
      <c r="Q1354" s="15">
        <v>36</v>
      </c>
      <c r="R1354" s="9">
        <v>1000</v>
      </c>
      <c r="S1354" s="8" t="s">
        <v>37</v>
      </c>
      <c r="T1354" s="29">
        <v>0</v>
      </c>
      <c r="U1354" s="18" t="s">
        <v>969</v>
      </c>
      <c r="V1354" s="40"/>
      <c r="W1354" s="40"/>
    </row>
    <row r="1355" spans="1:23" ht="13.5" thickBot="1">
      <c r="A1355" s="8" t="s">
        <v>2205</v>
      </c>
      <c r="B1355" s="13"/>
      <c r="C1355" s="8" t="s">
        <v>2300</v>
      </c>
      <c r="D1355" s="8"/>
      <c r="E1355" s="8"/>
      <c r="F1355" s="8"/>
      <c r="G1355" s="8"/>
      <c r="H1355" s="9"/>
      <c r="I1355" s="8"/>
      <c r="J1355" s="8" t="s">
        <v>78</v>
      </c>
      <c r="K1355" s="28">
        <v>11000</v>
      </c>
      <c r="L1355" s="9">
        <v>0</v>
      </c>
      <c r="M1355" s="9">
        <v>0</v>
      </c>
      <c r="N1355" s="9">
        <v>0</v>
      </c>
      <c r="O1355" s="8"/>
      <c r="P1355" s="29">
        <v>11000</v>
      </c>
      <c r="Q1355" s="15">
        <v>11</v>
      </c>
      <c r="R1355" s="9">
        <v>1000</v>
      </c>
      <c r="S1355" s="8" t="s">
        <v>37</v>
      </c>
      <c r="T1355" s="29">
        <v>0</v>
      </c>
      <c r="U1355" s="8" t="s">
        <v>261</v>
      </c>
      <c r="V1355" s="21"/>
      <c r="W1355" s="40"/>
    </row>
    <row r="1356" spans="1:23" ht="13.5" thickBot="1">
      <c r="A1356" s="8" t="s">
        <v>2205</v>
      </c>
      <c r="B1356" s="13"/>
      <c r="C1356" s="8" t="s">
        <v>2301</v>
      </c>
      <c r="D1356" s="8"/>
      <c r="E1356" s="8"/>
      <c r="F1356" s="8"/>
      <c r="G1356" s="8"/>
      <c r="H1356" s="9"/>
      <c r="I1356" s="8"/>
      <c r="J1356" s="8" t="s">
        <v>78</v>
      </c>
      <c r="K1356" s="17">
        <v>3000</v>
      </c>
      <c r="L1356" s="9">
        <v>0</v>
      </c>
      <c r="M1356" s="9">
        <v>0</v>
      </c>
      <c r="N1356" s="9">
        <v>0</v>
      </c>
      <c r="O1356" s="8"/>
      <c r="P1356" s="9">
        <v>3000</v>
      </c>
      <c r="Q1356" s="15">
        <v>3</v>
      </c>
      <c r="R1356" s="9">
        <v>1000</v>
      </c>
      <c r="S1356" s="8" t="s">
        <v>37</v>
      </c>
      <c r="T1356" s="29">
        <v>0</v>
      </c>
      <c r="U1356" s="8" t="s">
        <v>103</v>
      </c>
      <c r="V1356" s="21"/>
      <c r="W1356" s="40"/>
    </row>
    <row r="1357" spans="1:23" ht="13.5" thickBot="1">
      <c r="A1357" s="8" t="s">
        <v>2205</v>
      </c>
      <c r="B1357" s="8"/>
      <c r="C1357" s="8" t="s">
        <v>2302</v>
      </c>
      <c r="D1357" s="8"/>
      <c r="E1357" s="8"/>
      <c r="F1357" s="8"/>
      <c r="G1357" s="8"/>
      <c r="H1357" s="9"/>
      <c r="I1357" s="8"/>
      <c r="J1357" s="8" t="s">
        <v>78</v>
      </c>
      <c r="K1357" s="17">
        <v>11000</v>
      </c>
      <c r="L1357" s="9">
        <v>0</v>
      </c>
      <c r="M1357" s="9">
        <v>0</v>
      </c>
      <c r="N1357" s="9">
        <v>0</v>
      </c>
      <c r="O1357" s="8"/>
      <c r="P1357" s="9">
        <v>11000</v>
      </c>
      <c r="Q1357" s="15">
        <v>11</v>
      </c>
      <c r="R1357" s="9">
        <v>1000</v>
      </c>
      <c r="S1357" s="8" t="s">
        <v>37</v>
      </c>
      <c r="T1357" s="29">
        <v>0</v>
      </c>
      <c r="U1357" s="18" t="s">
        <v>261</v>
      </c>
      <c r="V1357" s="40"/>
      <c r="W1357" s="40"/>
    </row>
    <row r="1358" spans="1:23" ht="13.5" thickBot="1">
      <c r="A1358" s="8" t="s">
        <v>2205</v>
      </c>
      <c r="B1358" s="8"/>
      <c r="C1358" s="8" t="s">
        <v>2303</v>
      </c>
      <c r="D1358" s="8"/>
      <c r="E1358" s="8"/>
      <c r="F1358" s="8"/>
      <c r="G1358" s="8"/>
      <c r="H1358" s="9"/>
      <c r="I1358" s="8"/>
      <c r="J1358" s="8" t="s">
        <v>78</v>
      </c>
      <c r="K1358" s="17">
        <v>5000</v>
      </c>
      <c r="L1358" s="9">
        <v>0</v>
      </c>
      <c r="M1358" s="9">
        <v>0</v>
      </c>
      <c r="N1358" s="9">
        <v>0</v>
      </c>
      <c r="O1358" s="8"/>
      <c r="P1358" s="9">
        <v>5000</v>
      </c>
      <c r="Q1358" s="15">
        <v>5</v>
      </c>
      <c r="R1358" s="9">
        <v>1000</v>
      </c>
      <c r="S1358" s="8" t="s">
        <v>37</v>
      </c>
      <c r="T1358" s="29">
        <v>0</v>
      </c>
      <c r="U1358" s="8" t="s">
        <v>153</v>
      </c>
      <c r="V1358" s="21"/>
      <c r="W1358" s="40"/>
    </row>
    <row r="1359" spans="1:23" ht="13.5" thickBot="1">
      <c r="A1359" s="8" t="s">
        <v>2205</v>
      </c>
      <c r="B1359" s="8"/>
      <c r="C1359" s="8" t="s">
        <v>2304</v>
      </c>
      <c r="D1359" s="8"/>
      <c r="E1359" s="8"/>
      <c r="F1359" s="8"/>
      <c r="G1359" s="8"/>
      <c r="H1359" s="9"/>
      <c r="I1359" s="8"/>
      <c r="J1359" s="8" t="s">
        <v>78</v>
      </c>
      <c r="K1359" s="17">
        <v>4000</v>
      </c>
      <c r="L1359" s="9">
        <v>0</v>
      </c>
      <c r="M1359" s="9">
        <v>0</v>
      </c>
      <c r="N1359" s="9">
        <v>0</v>
      </c>
      <c r="O1359" s="8"/>
      <c r="P1359" s="9">
        <v>4000</v>
      </c>
      <c r="Q1359" s="15">
        <v>4</v>
      </c>
      <c r="R1359" s="9">
        <v>1000</v>
      </c>
      <c r="S1359" s="8" t="s">
        <v>37</v>
      </c>
      <c r="T1359" s="29">
        <v>0</v>
      </c>
      <c r="U1359" s="8" t="s">
        <v>216</v>
      </c>
      <c r="V1359" s="21"/>
      <c r="W1359" s="40"/>
    </row>
    <row r="1360" spans="1:23" ht="13.5" thickBot="1">
      <c r="A1360" s="8" t="s">
        <v>2205</v>
      </c>
      <c r="B1360" s="13"/>
      <c r="C1360" s="44" t="s">
        <v>2306</v>
      </c>
      <c r="D1360" s="42"/>
      <c r="E1360" s="8"/>
      <c r="F1360" s="8"/>
      <c r="G1360" s="8"/>
      <c r="H1360" s="9"/>
      <c r="I1360" s="8"/>
      <c r="J1360" s="8" t="s">
        <v>78</v>
      </c>
      <c r="K1360" s="17">
        <v>0</v>
      </c>
      <c r="L1360" s="9">
        <v>0</v>
      </c>
      <c r="M1360" s="9">
        <v>0</v>
      </c>
      <c r="N1360" s="9">
        <v>0</v>
      </c>
      <c r="O1360" s="8"/>
      <c r="P1360" s="9">
        <v>0</v>
      </c>
      <c r="Q1360" s="15">
        <v>0</v>
      </c>
      <c r="R1360" s="9">
        <v>500</v>
      </c>
      <c r="S1360" s="8" t="s">
        <v>37</v>
      </c>
      <c r="T1360" s="29">
        <v>0</v>
      </c>
      <c r="U1360" s="8" t="s">
        <v>39</v>
      </c>
      <c r="V1360" s="21"/>
      <c r="W1360" s="40"/>
    </row>
    <row r="1361" spans="1:23" ht="13.5" thickBot="1">
      <c r="A1361" s="8" t="s">
        <v>2205</v>
      </c>
      <c r="B1361" s="13"/>
      <c r="C1361" s="8" t="s">
        <v>2307</v>
      </c>
      <c r="D1361" s="8"/>
      <c r="E1361" s="8"/>
      <c r="F1361" s="8"/>
      <c r="G1361" s="8"/>
      <c r="H1361" s="9"/>
      <c r="I1361" s="8"/>
      <c r="J1361" s="8" t="s">
        <v>78</v>
      </c>
      <c r="K1361" s="17">
        <v>0</v>
      </c>
      <c r="L1361" s="9">
        <v>0</v>
      </c>
      <c r="M1361" s="9">
        <v>0</v>
      </c>
      <c r="N1361" s="9">
        <v>0</v>
      </c>
      <c r="O1361" s="8"/>
      <c r="P1361" s="9">
        <v>0</v>
      </c>
      <c r="Q1361" s="15">
        <v>0</v>
      </c>
      <c r="R1361" s="9">
        <v>500</v>
      </c>
      <c r="S1361" s="8" t="s">
        <v>37</v>
      </c>
      <c r="T1361" s="29">
        <v>0</v>
      </c>
      <c r="U1361" s="8" t="s">
        <v>39</v>
      </c>
      <c r="V1361" s="21"/>
      <c r="W1361" s="40"/>
    </row>
    <row r="1362" spans="1:23" ht="13.5" thickBot="1">
      <c r="A1362" s="8" t="s">
        <v>2205</v>
      </c>
      <c r="B1362" s="8"/>
      <c r="C1362" s="8" t="s">
        <v>2308</v>
      </c>
      <c r="D1362" s="8"/>
      <c r="E1362" s="8"/>
      <c r="F1362" s="8"/>
      <c r="G1362" s="8"/>
      <c r="H1362" s="9"/>
      <c r="I1362" s="8"/>
      <c r="J1362" s="8" t="s">
        <v>78</v>
      </c>
      <c r="K1362" s="17">
        <v>0</v>
      </c>
      <c r="L1362" s="9">
        <v>0</v>
      </c>
      <c r="M1362" s="9">
        <v>0</v>
      </c>
      <c r="N1362" s="9">
        <v>0</v>
      </c>
      <c r="O1362" s="8"/>
      <c r="P1362" s="9">
        <v>0</v>
      </c>
      <c r="Q1362" s="15">
        <v>0</v>
      </c>
      <c r="R1362" s="9">
        <v>5000</v>
      </c>
      <c r="S1362" s="8" t="s">
        <v>37</v>
      </c>
      <c r="T1362" s="29">
        <v>0</v>
      </c>
      <c r="U1362" s="8" t="s">
        <v>39</v>
      </c>
      <c r="V1362" s="21"/>
      <c r="W1362" s="8"/>
    </row>
    <row r="1363" spans="1:23" ht="13.5" thickBot="1">
      <c r="A1363" s="8" t="s">
        <v>2205</v>
      </c>
      <c r="B1363" s="8"/>
      <c r="C1363" s="8" t="s">
        <v>2309</v>
      </c>
      <c r="D1363" s="8"/>
      <c r="E1363" s="8"/>
      <c r="F1363" s="8"/>
      <c r="G1363" s="8"/>
      <c r="H1363" s="9"/>
      <c r="I1363" s="8"/>
      <c r="J1363" s="8" t="s">
        <v>78</v>
      </c>
      <c r="K1363" s="17">
        <v>14000</v>
      </c>
      <c r="L1363" s="9">
        <v>0</v>
      </c>
      <c r="M1363" s="9">
        <v>0</v>
      </c>
      <c r="N1363" s="9">
        <v>0</v>
      </c>
      <c r="O1363" s="8"/>
      <c r="P1363" s="9">
        <v>14000</v>
      </c>
      <c r="Q1363" s="15">
        <v>7</v>
      </c>
      <c r="R1363" s="9">
        <v>2000</v>
      </c>
      <c r="S1363" s="8" t="s">
        <v>37</v>
      </c>
      <c r="T1363" s="29">
        <v>0</v>
      </c>
      <c r="U1363" s="8" t="s">
        <v>410</v>
      </c>
      <c r="V1363" s="21"/>
      <c r="W1363" s="8"/>
    </row>
    <row r="1364" spans="1:23" ht="13.5" thickBot="1">
      <c r="A1364" s="8" t="s">
        <v>2205</v>
      </c>
      <c r="B1364" s="8"/>
      <c r="C1364" s="44" t="s">
        <v>2310</v>
      </c>
      <c r="D1364" s="42"/>
      <c r="E1364" s="8"/>
      <c r="F1364" s="8" t="s">
        <v>212</v>
      </c>
      <c r="G1364" s="8"/>
      <c r="H1364" s="9"/>
      <c r="I1364" s="8" t="s">
        <v>1464</v>
      </c>
      <c r="J1364" s="8" t="s">
        <v>214</v>
      </c>
      <c r="K1364" s="17">
        <v>0</v>
      </c>
      <c r="L1364" s="9">
        <v>0</v>
      </c>
      <c r="M1364" s="9">
        <v>0</v>
      </c>
      <c r="N1364" s="9">
        <v>0</v>
      </c>
      <c r="O1364" s="8"/>
      <c r="P1364" s="9">
        <v>0</v>
      </c>
      <c r="Q1364" s="15">
        <v>0</v>
      </c>
      <c r="R1364" s="9">
        <v>2000</v>
      </c>
      <c r="S1364" s="8" t="s">
        <v>37</v>
      </c>
      <c r="T1364" s="29"/>
      <c r="U1364" s="8" t="s">
        <v>9109</v>
      </c>
      <c r="V1364" s="21"/>
      <c r="W1364" s="8"/>
    </row>
    <row r="1365" spans="1:23" ht="13.5" thickBot="1">
      <c r="A1365" s="8" t="s">
        <v>123</v>
      </c>
      <c r="B1365" s="8" t="s">
        <v>2311</v>
      </c>
      <c r="C1365" s="44" t="s">
        <v>2312</v>
      </c>
      <c r="D1365" s="42"/>
      <c r="E1365" s="8" t="s">
        <v>2313</v>
      </c>
      <c r="F1365" s="8" t="s">
        <v>2314</v>
      </c>
      <c r="G1365" s="8" t="s">
        <v>2315</v>
      </c>
      <c r="H1365" s="9">
        <v>10</v>
      </c>
      <c r="I1365" s="8"/>
      <c r="J1365" s="8" t="s">
        <v>78</v>
      </c>
      <c r="K1365" s="17">
        <v>136</v>
      </c>
      <c r="L1365" s="9">
        <v>0</v>
      </c>
      <c r="M1365" s="9">
        <v>0</v>
      </c>
      <c r="N1365" s="9">
        <v>0</v>
      </c>
      <c r="O1365" s="8"/>
      <c r="P1365" s="9">
        <v>136</v>
      </c>
      <c r="Q1365" s="15">
        <v>0</v>
      </c>
      <c r="R1365" s="9">
        <v>240</v>
      </c>
      <c r="S1365" s="8" t="s">
        <v>40</v>
      </c>
      <c r="T1365" s="9">
        <v>136</v>
      </c>
      <c r="U1365" s="18" t="s">
        <v>10668</v>
      </c>
      <c r="V1365" s="40">
        <v>45359</v>
      </c>
      <c r="W1365" s="8"/>
    </row>
    <row r="1366" spans="1:23" ht="13.5" thickBot="1">
      <c r="A1366" s="8" t="s">
        <v>123</v>
      </c>
      <c r="B1366" s="8" t="s">
        <v>2316</v>
      </c>
      <c r="C1366" s="44" t="s">
        <v>2317</v>
      </c>
      <c r="D1366" s="42"/>
      <c r="E1366" s="8" t="s">
        <v>1012</v>
      </c>
      <c r="F1366" s="8" t="s">
        <v>2314</v>
      </c>
      <c r="G1366" s="8" t="s">
        <v>2318</v>
      </c>
      <c r="H1366" s="9">
        <v>3</v>
      </c>
      <c r="I1366" s="8"/>
      <c r="J1366" s="8" t="s">
        <v>78</v>
      </c>
      <c r="K1366" s="17">
        <v>212</v>
      </c>
      <c r="L1366" s="9">
        <v>0</v>
      </c>
      <c r="M1366" s="9">
        <v>0</v>
      </c>
      <c r="N1366" s="9">
        <v>0</v>
      </c>
      <c r="O1366" s="8"/>
      <c r="P1366" s="9">
        <v>212</v>
      </c>
      <c r="Q1366" s="15">
        <v>0</v>
      </c>
      <c r="R1366" s="9">
        <v>240</v>
      </c>
      <c r="S1366" s="8" t="s">
        <v>40</v>
      </c>
      <c r="T1366" s="29">
        <v>212</v>
      </c>
      <c r="U1366" s="8" t="s">
        <v>10669</v>
      </c>
      <c r="V1366" s="21">
        <v>45359</v>
      </c>
      <c r="W1366" s="8"/>
    </row>
    <row r="1367" spans="1:23" ht="13.5" thickBot="1">
      <c r="A1367" s="8" t="s">
        <v>123</v>
      </c>
      <c r="B1367" s="8" t="s">
        <v>2319</v>
      </c>
      <c r="C1367" s="18" t="s">
        <v>2320</v>
      </c>
      <c r="D1367" s="8"/>
      <c r="E1367" s="8" t="s">
        <v>2321</v>
      </c>
      <c r="F1367" s="8" t="s">
        <v>2314</v>
      </c>
      <c r="G1367" s="8" t="s">
        <v>2322</v>
      </c>
      <c r="H1367" s="9">
        <v>4</v>
      </c>
      <c r="I1367" s="8"/>
      <c r="J1367" s="8" t="s">
        <v>78</v>
      </c>
      <c r="K1367" s="17">
        <v>384</v>
      </c>
      <c r="L1367" s="9">
        <v>0</v>
      </c>
      <c r="M1367" s="9">
        <v>0</v>
      </c>
      <c r="N1367" s="9">
        <v>0</v>
      </c>
      <c r="O1367" s="8"/>
      <c r="P1367" s="9">
        <v>384</v>
      </c>
      <c r="Q1367" s="15">
        <v>1</v>
      </c>
      <c r="R1367" s="9">
        <v>240</v>
      </c>
      <c r="S1367" s="8" t="s">
        <v>40</v>
      </c>
      <c r="T1367" s="17">
        <v>144</v>
      </c>
      <c r="U1367" s="18" t="s">
        <v>10670</v>
      </c>
      <c r="V1367" s="40">
        <v>45359</v>
      </c>
      <c r="W1367" s="8"/>
    </row>
    <row r="1368" spans="1:23" ht="13.5" thickBot="1">
      <c r="A1368" s="8" t="s">
        <v>123</v>
      </c>
      <c r="B1368" s="8" t="s">
        <v>2323</v>
      </c>
      <c r="C1368" s="18" t="s">
        <v>2324</v>
      </c>
      <c r="D1368" s="8"/>
      <c r="E1368" s="8"/>
      <c r="F1368" s="8" t="s">
        <v>2314</v>
      </c>
      <c r="G1368" s="8" t="s">
        <v>2325</v>
      </c>
      <c r="H1368" s="9">
        <v>5</v>
      </c>
      <c r="I1368" s="8"/>
      <c r="J1368" s="8" t="s">
        <v>78</v>
      </c>
      <c r="K1368" s="17">
        <v>24</v>
      </c>
      <c r="L1368" s="9">
        <v>0</v>
      </c>
      <c r="M1368" s="9">
        <v>0</v>
      </c>
      <c r="N1368" s="9">
        <v>0</v>
      </c>
      <c r="O1368" s="8"/>
      <c r="P1368" s="9">
        <v>24</v>
      </c>
      <c r="Q1368" s="15">
        <v>0</v>
      </c>
      <c r="R1368" s="9">
        <v>240</v>
      </c>
      <c r="S1368" s="8" t="s">
        <v>40</v>
      </c>
      <c r="T1368" s="17">
        <v>24</v>
      </c>
      <c r="U1368" s="8" t="s">
        <v>8225</v>
      </c>
      <c r="V1368" s="21">
        <v>45359</v>
      </c>
      <c r="W1368" s="8"/>
    </row>
    <row r="1369" spans="1:23" ht="13.5" thickBot="1">
      <c r="A1369" s="8" t="s">
        <v>123</v>
      </c>
      <c r="B1369" s="13" t="s">
        <v>2326</v>
      </c>
      <c r="C1369" s="8" t="s">
        <v>2327</v>
      </c>
      <c r="D1369" s="8"/>
      <c r="E1369" s="8" t="s">
        <v>2328</v>
      </c>
      <c r="F1369" s="8" t="s">
        <v>2314</v>
      </c>
      <c r="G1369" s="8" t="s">
        <v>2329</v>
      </c>
      <c r="H1369" s="9">
        <v>6</v>
      </c>
      <c r="I1369" s="8"/>
      <c r="J1369" s="8" t="s">
        <v>78</v>
      </c>
      <c r="K1369" s="17">
        <v>-84</v>
      </c>
      <c r="L1369" s="9">
        <v>0</v>
      </c>
      <c r="M1369" s="9">
        <v>0</v>
      </c>
      <c r="N1369" s="9">
        <v>0</v>
      </c>
      <c r="O1369" s="8"/>
      <c r="P1369" s="9">
        <v>-84</v>
      </c>
      <c r="Q1369" s="15">
        <v>0</v>
      </c>
      <c r="R1369" s="9">
        <v>240</v>
      </c>
      <c r="S1369" s="8" t="s">
        <v>40</v>
      </c>
      <c r="T1369" s="29">
        <v>-84</v>
      </c>
      <c r="U1369" s="8" t="s">
        <v>7330</v>
      </c>
      <c r="V1369" s="21">
        <v>45359</v>
      </c>
      <c r="W1369" s="8"/>
    </row>
    <row r="1370" spans="1:23" ht="13.5" thickBot="1">
      <c r="A1370" s="8" t="s">
        <v>123</v>
      </c>
      <c r="B1370" s="13" t="s">
        <v>2330</v>
      </c>
      <c r="C1370" s="8" t="s">
        <v>2331</v>
      </c>
      <c r="D1370" s="8"/>
      <c r="E1370" s="8" t="s">
        <v>2332</v>
      </c>
      <c r="F1370" s="8" t="s">
        <v>2314</v>
      </c>
      <c r="G1370" s="8" t="s">
        <v>2333</v>
      </c>
      <c r="H1370" s="20">
        <v>7</v>
      </c>
      <c r="I1370" s="8"/>
      <c r="J1370" s="8" t="s">
        <v>78</v>
      </c>
      <c r="K1370" s="17">
        <v>-98</v>
      </c>
      <c r="L1370" s="9">
        <v>0</v>
      </c>
      <c r="M1370" s="9">
        <v>0</v>
      </c>
      <c r="N1370" s="9">
        <v>0</v>
      </c>
      <c r="O1370" s="8"/>
      <c r="P1370" s="9">
        <v>-98</v>
      </c>
      <c r="Q1370" s="15">
        <v>0</v>
      </c>
      <c r="R1370" s="9">
        <v>240</v>
      </c>
      <c r="S1370" s="8" t="s">
        <v>40</v>
      </c>
      <c r="T1370" s="29">
        <v>-98</v>
      </c>
      <c r="U1370" s="8" t="s">
        <v>8857</v>
      </c>
      <c r="V1370" s="21">
        <v>45359</v>
      </c>
      <c r="W1370" s="8"/>
    </row>
    <row r="1371" spans="1:23" ht="13.5" thickBot="1">
      <c r="A1371" s="8" t="s">
        <v>123</v>
      </c>
      <c r="B1371" s="13" t="s">
        <v>2334</v>
      </c>
      <c r="C1371" s="8" t="s">
        <v>2335</v>
      </c>
      <c r="D1371" s="8"/>
      <c r="E1371" s="8" t="s">
        <v>2336</v>
      </c>
      <c r="F1371" s="8" t="s">
        <v>2314</v>
      </c>
      <c r="G1371" s="8" t="s">
        <v>2337</v>
      </c>
      <c r="H1371" s="20">
        <v>8</v>
      </c>
      <c r="I1371" s="8"/>
      <c r="J1371" s="8" t="s">
        <v>78</v>
      </c>
      <c r="K1371" s="17">
        <v>237</v>
      </c>
      <c r="L1371" s="9">
        <v>0</v>
      </c>
      <c r="M1371" s="9">
        <v>0</v>
      </c>
      <c r="N1371" s="9">
        <v>0</v>
      </c>
      <c r="O1371" s="8"/>
      <c r="P1371" s="9">
        <v>237</v>
      </c>
      <c r="Q1371" s="15">
        <v>0</v>
      </c>
      <c r="R1371" s="9">
        <v>240</v>
      </c>
      <c r="S1371" s="8" t="s">
        <v>40</v>
      </c>
      <c r="T1371" s="29">
        <v>237</v>
      </c>
      <c r="U1371" s="8" t="s">
        <v>10671</v>
      </c>
      <c r="V1371" s="21">
        <v>45359</v>
      </c>
      <c r="W1371" s="8"/>
    </row>
    <row r="1372" spans="1:23" ht="13.5" thickBot="1">
      <c r="A1372" s="8" t="s">
        <v>123</v>
      </c>
      <c r="B1372" s="8" t="s">
        <v>2338</v>
      </c>
      <c r="C1372" s="8" t="s">
        <v>2339</v>
      </c>
      <c r="D1372" s="8"/>
      <c r="E1372" s="8" t="s">
        <v>2340</v>
      </c>
      <c r="F1372" s="8" t="s">
        <v>2314</v>
      </c>
      <c r="G1372" s="8" t="s">
        <v>2341</v>
      </c>
      <c r="H1372" s="9">
        <v>9</v>
      </c>
      <c r="I1372" s="8"/>
      <c r="J1372" s="8" t="s">
        <v>78</v>
      </c>
      <c r="K1372" s="17">
        <v>441</v>
      </c>
      <c r="L1372" s="9">
        <v>0</v>
      </c>
      <c r="M1372" s="9">
        <v>0</v>
      </c>
      <c r="N1372" s="9">
        <v>0</v>
      </c>
      <c r="O1372" s="8"/>
      <c r="P1372" s="9">
        <v>441</v>
      </c>
      <c r="Q1372" s="15">
        <v>1</v>
      </c>
      <c r="R1372" s="9">
        <v>240</v>
      </c>
      <c r="S1372" s="8" t="s">
        <v>40</v>
      </c>
      <c r="T1372" s="17">
        <v>201</v>
      </c>
      <c r="U1372" s="8" t="s">
        <v>10672</v>
      </c>
      <c r="V1372" s="21">
        <v>45359</v>
      </c>
      <c r="W1372" s="8"/>
    </row>
    <row r="1373" spans="1:23" ht="26.25" thickBot="1">
      <c r="A1373" s="8" t="s">
        <v>123</v>
      </c>
      <c r="B1373" s="8" t="s">
        <v>2342</v>
      </c>
      <c r="C1373" s="8" t="s">
        <v>7331</v>
      </c>
      <c r="D1373" s="8"/>
      <c r="E1373" s="8"/>
      <c r="F1373" s="8" t="s">
        <v>212</v>
      </c>
      <c r="G1373" s="8" t="s">
        <v>7332</v>
      </c>
      <c r="H1373" s="9">
        <v>11</v>
      </c>
      <c r="I1373" s="8" t="s">
        <v>1137</v>
      </c>
      <c r="J1373" s="8" t="s">
        <v>214</v>
      </c>
      <c r="K1373" s="17">
        <v>10641</v>
      </c>
      <c r="L1373" s="9">
        <v>0</v>
      </c>
      <c r="M1373" s="9">
        <v>0</v>
      </c>
      <c r="N1373" s="9">
        <v>0</v>
      </c>
      <c r="O1373" s="8"/>
      <c r="P1373" s="9">
        <v>10641</v>
      </c>
      <c r="Q1373" s="15">
        <v>110</v>
      </c>
      <c r="R1373" s="9">
        <v>96</v>
      </c>
      <c r="S1373" s="8" t="s">
        <v>40</v>
      </c>
      <c r="T1373" s="9">
        <v>81</v>
      </c>
      <c r="U1373" s="8" t="s">
        <v>12455</v>
      </c>
      <c r="V1373" s="21">
        <v>45429</v>
      </c>
      <c r="W1373" s="8"/>
    </row>
    <row r="1374" spans="1:23" ht="26.25" thickBot="1">
      <c r="A1374" s="8" t="s">
        <v>123</v>
      </c>
      <c r="B1374" s="8" t="s">
        <v>2343</v>
      </c>
      <c r="C1374" s="8" t="s">
        <v>7333</v>
      </c>
      <c r="D1374" s="8"/>
      <c r="E1374" s="8"/>
      <c r="F1374" s="8" t="s">
        <v>212</v>
      </c>
      <c r="G1374" s="8"/>
      <c r="H1374" s="9">
        <v>14</v>
      </c>
      <c r="I1374" s="8" t="s">
        <v>463</v>
      </c>
      <c r="J1374" s="8" t="s">
        <v>214</v>
      </c>
      <c r="K1374" s="17">
        <v>2146</v>
      </c>
      <c r="L1374" s="9">
        <v>0</v>
      </c>
      <c r="M1374" s="9">
        <v>0</v>
      </c>
      <c r="N1374" s="9">
        <v>0</v>
      </c>
      <c r="O1374" s="8"/>
      <c r="P1374" s="9">
        <v>2146</v>
      </c>
      <c r="Q1374" s="15">
        <v>8</v>
      </c>
      <c r="R1374" s="9">
        <v>240</v>
      </c>
      <c r="S1374" s="8" t="s">
        <v>34</v>
      </c>
      <c r="T1374" s="9">
        <v>226</v>
      </c>
      <c r="U1374" s="8" t="s">
        <v>8011</v>
      </c>
      <c r="V1374" s="21">
        <v>45371</v>
      </c>
      <c r="W1374" s="8"/>
    </row>
    <row r="1375" spans="1:23" ht="26.25" thickBot="1">
      <c r="A1375" s="8" t="s">
        <v>123</v>
      </c>
      <c r="B1375" s="8" t="s">
        <v>2344</v>
      </c>
      <c r="C1375" s="8" t="s">
        <v>7334</v>
      </c>
      <c r="D1375" s="8"/>
      <c r="E1375" s="8"/>
      <c r="F1375" s="8" t="s">
        <v>212</v>
      </c>
      <c r="G1375" s="8"/>
      <c r="H1375" s="9">
        <v>15</v>
      </c>
      <c r="I1375" s="8" t="s">
        <v>463</v>
      </c>
      <c r="J1375" s="8" t="s">
        <v>214</v>
      </c>
      <c r="K1375" s="28">
        <v>1652</v>
      </c>
      <c r="L1375" s="9">
        <v>0</v>
      </c>
      <c r="M1375" s="9">
        <v>0</v>
      </c>
      <c r="N1375" s="9">
        <v>0</v>
      </c>
      <c r="O1375" s="8"/>
      <c r="P1375" s="29">
        <v>1652</v>
      </c>
      <c r="Q1375" s="15">
        <v>6</v>
      </c>
      <c r="R1375" s="9">
        <v>240</v>
      </c>
      <c r="S1375" s="8" t="s">
        <v>34</v>
      </c>
      <c r="T1375" s="28">
        <v>212</v>
      </c>
      <c r="U1375" s="8" t="s">
        <v>8306</v>
      </c>
      <c r="V1375" s="21">
        <v>45371</v>
      </c>
      <c r="W1375" s="8"/>
    </row>
    <row r="1376" spans="1:23" ht="13.5" thickBot="1">
      <c r="A1376" s="8" t="s">
        <v>123</v>
      </c>
      <c r="B1376" s="8" t="s">
        <v>7335</v>
      </c>
      <c r="C1376" s="8" t="s">
        <v>7336</v>
      </c>
      <c r="D1376" s="8"/>
      <c r="E1376" s="8"/>
      <c r="F1376" s="8" t="s">
        <v>212</v>
      </c>
      <c r="G1376" s="26" t="s">
        <v>2345</v>
      </c>
      <c r="H1376" s="9">
        <v>1</v>
      </c>
      <c r="I1376" s="8"/>
      <c r="J1376" s="8" t="s">
        <v>78</v>
      </c>
      <c r="K1376" s="17">
        <v>-172</v>
      </c>
      <c r="L1376" s="9">
        <v>0</v>
      </c>
      <c r="M1376" s="9">
        <v>0</v>
      </c>
      <c r="N1376" s="9">
        <v>0</v>
      </c>
      <c r="O1376" s="8"/>
      <c r="P1376" s="9">
        <v>-172</v>
      </c>
      <c r="Q1376" s="15">
        <v>-7</v>
      </c>
      <c r="R1376" s="9">
        <v>24</v>
      </c>
      <c r="S1376" s="8" t="s">
        <v>40</v>
      </c>
      <c r="T1376" s="9">
        <v>-4</v>
      </c>
      <c r="U1376" s="8" t="s">
        <v>11908</v>
      </c>
      <c r="V1376" s="21" t="s">
        <v>12208</v>
      </c>
      <c r="W1376" s="8"/>
    </row>
    <row r="1377" spans="1:23" ht="26.25" thickBot="1">
      <c r="A1377" s="8" t="s">
        <v>123</v>
      </c>
      <c r="B1377" s="13" t="s">
        <v>7337</v>
      </c>
      <c r="C1377" s="8" t="s">
        <v>7338</v>
      </c>
      <c r="D1377" s="8"/>
      <c r="E1377" s="8" t="s">
        <v>2346</v>
      </c>
      <c r="F1377" s="8" t="s">
        <v>1007</v>
      </c>
      <c r="G1377" s="26" t="s">
        <v>7339</v>
      </c>
      <c r="H1377" s="9">
        <v>12</v>
      </c>
      <c r="I1377" s="8"/>
      <c r="J1377" s="8" t="s">
        <v>78</v>
      </c>
      <c r="K1377" s="17">
        <v>947</v>
      </c>
      <c r="L1377" s="9">
        <v>0</v>
      </c>
      <c r="M1377" s="9">
        <v>0</v>
      </c>
      <c r="N1377" s="9">
        <v>0</v>
      </c>
      <c r="O1377" s="8"/>
      <c r="P1377" s="9">
        <v>947</v>
      </c>
      <c r="Q1377" s="15">
        <v>3</v>
      </c>
      <c r="R1377" s="9">
        <v>240</v>
      </c>
      <c r="S1377" s="8" t="s">
        <v>40</v>
      </c>
      <c r="T1377" s="28">
        <v>227</v>
      </c>
      <c r="U1377" s="8" t="s">
        <v>8858</v>
      </c>
      <c r="V1377" s="21">
        <v>45429</v>
      </c>
      <c r="W1377" s="40"/>
    </row>
    <row r="1378" spans="1:23" ht="26.25" thickBot="1">
      <c r="A1378" s="8" t="s">
        <v>123</v>
      </c>
      <c r="B1378" s="13" t="s">
        <v>7340</v>
      </c>
      <c r="C1378" s="8" t="s">
        <v>8089</v>
      </c>
      <c r="D1378" s="8"/>
      <c r="E1378" s="8" t="s">
        <v>2347</v>
      </c>
      <c r="F1378" s="8" t="s">
        <v>1007</v>
      </c>
      <c r="G1378" s="8" t="s">
        <v>7341</v>
      </c>
      <c r="H1378" s="20">
        <v>13</v>
      </c>
      <c r="I1378" s="8"/>
      <c r="J1378" s="8" t="s">
        <v>78</v>
      </c>
      <c r="K1378" s="17">
        <v>509</v>
      </c>
      <c r="L1378" s="9">
        <v>0</v>
      </c>
      <c r="M1378" s="9">
        <v>0</v>
      </c>
      <c r="N1378" s="9">
        <v>0</v>
      </c>
      <c r="O1378" s="8"/>
      <c r="P1378" s="9">
        <v>509</v>
      </c>
      <c r="Q1378" s="15">
        <v>2</v>
      </c>
      <c r="R1378" s="9">
        <v>240</v>
      </c>
      <c r="S1378" s="8" t="s">
        <v>40</v>
      </c>
      <c r="T1378" s="29">
        <v>29</v>
      </c>
      <c r="U1378" s="8" t="s">
        <v>9110</v>
      </c>
      <c r="V1378" s="21">
        <v>45429</v>
      </c>
      <c r="W1378" s="21"/>
    </row>
    <row r="1379" spans="1:23" ht="13.5" thickBot="1">
      <c r="A1379" s="8" t="s">
        <v>123</v>
      </c>
      <c r="B1379" s="13" t="s">
        <v>7342</v>
      </c>
      <c r="C1379" s="8" t="s">
        <v>7343</v>
      </c>
      <c r="D1379" s="8"/>
      <c r="E1379" s="8"/>
      <c r="F1379" s="8" t="s">
        <v>212</v>
      </c>
      <c r="G1379" s="8" t="s">
        <v>2348</v>
      </c>
      <c r="H1379" s="20">
        <v>2</v>
      </c>
      <c r="I1379" s="8"/>
      <c r="J1379" s="8" t="s">
        <v>78</v>
      </c>
      <c r="K1379" s="17">
        <v>-204</v>
      </c>
      <c r="L1379" s="9">
        <v>0</v>
      </c>
      <c r="M1379" s="9">
        <v>0</v>
      </c>
      <c r="N1379" s="9">
        <v>0</v>
      </c>
      <c r="O1379" s="8"/>
      <c r="P1379" s="9">
        <v>-204</v>
      </c>
      <c r="Q1379" s="15">
        <v>-8</v>
      </c>
      <c r="R1379" s="9">
        <v>24</v>
      </c>
      <c r="S1379" s="8" t="s">
        <v>40</v>
      </c>
      <c r="T1379" s="29">
        <v>-12</v>
      </c>
      <c r="U1379" s="8" t="s">
        <v>10673</v>
      </c>
      <c r="V1379" s="21" t="s">
        <v>12287</v>
      </c>
      <c r="W1379" s="21"/>
    </row>
    <row r="1380" spans="1:23" ht="39" thickBot="1">
      <c r="A1380" s="8" t="s">
        <v>123</v>
      </c>
      <c r="B1380" s="13" t="s">
        <v>6879</v>
      </c>
      <c r="C1380" s="8" t="s">
        <v>6880</v>
      </c>
      <c r="D1380" s="8"/>
      <c r="E1380" s="8"/>
      <c r="F1380" s="8" t="s">
        <v>70</v>
      </c>
      <c r="G1380" s="8" t="s">
        <v>6881</v>
      </c>
      <c r="H1380" s="20">
        <v>16</v>
      </c>
      <c r="I1380" s="8" t="s">
        <v>6822</v>
      </c>
      <c r="J1380" s="8" t="s">
        <v>78</v>
      </c>
      <c r="K1380" s="17">
        <v>196</v>
      </c>
      <c r="L1380" s="9">
        <v>0</v>
      </c>
      <c r="M1380" s="9">
        <v>0</v>
      </c>
      <c r="N1380" s="9">
        <v>0</v>
      </c>
      <c r="O1380" s="8"/>
      <c r="P1380" s="9">
        <v>196</v>
      </c>
      <c r="Q1380" s="15">
        <v>2</v>
      </c>
      <c r="R1380" s="9">
        <v>80</v>
      </c>
      <c r="S1380" s="8" t="s">
        <v>124</v>
      </c>
      <c r="T1380" s="29">
        <v>36</v>
      </c>
      <c r="U1380" s="8" t="s">
        <v>12456</v>
      </c>
      <c r="V1380" s="21">
        <v>45419</v>
      </c>
      <c r="W1380" s="21"/>
    </row>
    <row r="1381" spans="1:23" ht="26.25" thickBot="1">
      <c r="A1381" s="8" t="s">
        <v>123</v>
      </c>
      <c r="B1381" s="13" t="s">
        <v>7344</v>
      </c>
      <c r="C1381" s="44" t="s">
        <v>7345</v>
      </c>
      <c r="D1381" s="42"/>
      <c r="E1381" s="8" t="s">
        <v>7346</v>
      </c>
      <c r="F1381" s="8" t="s">
        <v>1007</v>
      </c>
      <c r="G1381" s="8"/>
      <c r="H1381" s="20">
        <v>17</v>
      </c>
      <c r="I1381" s="8"/>
      <c r="J1381" s="8" t="s">
        <v>78</v>
      </c>
      <c r="K1381" s="17">
        <v>-150</v>
      </c>
      <c r="L1381" s="9">
        <v>0</v>
      </c>
      <c r="M1381" s="9">
        <v>0</v>
      </c>
      <c r="N1381" s="9">
        <v>0</v>
      </c>
      <c r="O1381" s="8"/>
      <c r="P1381" s="9">
        <v>-150</v>
      </c>
      <c r="Q1381" s="15">
        <v>0</v>
      </c>
      <c r="R1381" s="9">
        <v>240</v>
      </c>
      <c r="S1381" s="8" t="s">
        <v>40</v>
      </c>
      <c r="T1381" s="29">
        <v>-150</v>
      </c>
      <c r="U1381" s="8" t="s">
        <v>8859</v>
      </c>
      <c r="V1381" s="21">
        <v>45429</v>
      </c>
      <c r="W1381" s="21"/>
    </row>
    <row r="1382" spans="1:23" ht="26.25" thickBot="1">
      <c r="A1382" s="8" t="s">
        <v>123</v>
      </c>
      <c r="B1382" s="13" t="s">
        <v>7347</v>
      </c>
      <c r="C1382" s="44" t="s">
        <v>7348</v>
      </c>
      <c r="D1382" s="42"/>
      <c r="E1382" s="8"/>
      <c r="F1382" s="8" t="s">
        <v>1007</v>
      </c>
      <c r="G1382" s="8"/>
      <c r="H1382" s="20">
        <v>18</v>
      </c>
      <c r="I1382" s="8"/>
      <c r="J1382" s="8" t="s">
        <v>78</v>
      </c>
      <c r="K1382" s="17">
        <v>-192</v>
      </c>
      <c r="L1382" s="9">
        <v>0</v>
      </c>
      <c r="M1382" s="9">
        <v>0</v>
      </c>
      <c r="N1382" s="9">
        <v>0</v>
      </c>
      <c r="O1382" s="8"/>
      <c r="P1382" s="9">
        <v>-192</v>
      </c>
      <c r="Q1382" s="15">
        <v>0</v>
      </c>
      <c r="R1382" s="9">
        <v>240</v>
      </c>
      <c r="S1382" s="8" t="s">
        <v>40</v>
      </c>
      <c r="T1382" s="29">
        <v>-192</v>
      </c>
      <c r="U1382" s="8" t="s">
        <v>9246</v>
      </c>
      <c r="V1382" s="21">
        <v>45429</v>
      </c>
      <c r="W1382" s="21"/>
    </row>
    <row r="1383" spans="1:23" ht="13.5" thickBot="1">
      <c r="A1383" s="8" t="s">
        <v>123</v>
      </c>
      <c r="B1383" s="13" t="s">
        <v>7349</v>
      </c>
      <c r="C1383" s="8" t="s">
        <v>7350</v>
      </c>
      <c r="D1383" s="8"/>
      <c r="E1383" s="8" t="s">
        <v>59</v>
      </c>
      <c r="F1383" s="8" t="s">
        <v>70</v>
      </c>
      <c r="G1383" s="8">
        <v>501</v>
      </c>
      <c r="H1383" s="20">
        <v>19</v>
      </c>
      <c r="I1383" s="8"/>
      <c r="J1383" s="8" t="s">
        <v>78</v>
      </c>
      <c r="K1383" s="17">
        <v>-5</v>
      </c>
      <c r="L1383" s="9">
        <v>0</v>
      </c>
      <c r="M1383" s="9">
        <v>0</v>
      </c>
      <c r="N1383" s="9">
        <v>0</v>
      </c>
      <c r="O1383" s="8"/>
      <c r="P1383" s="9">
        <v>-5</v>
      </c>
      <c r="Q1383" s="15">
        <v>0</v>
      </c>
      <c r="R1383" s="9">
        <v>96</v>
      </c>
      <c r="S1383" s="8" t="s">
        <v>34</v>
      </c>
      <c r="T1383" s="29">
        <v>-5</v>
      </c>
      <c r="U1383" s="8" t="s">
        <v>1731</v>
      </c>
      <c r="V1383" s="21">
        <v>45429</v>
      </c>
      <c r="W1383" s="21"/>
    </row>
    <row r="1384" spans="1:23" ht="13.5" thickBot="1">
      <c r="A1384" s="8" t="s">
        <v>123</v>
      </c>
      <c r="B1384" s="13" t="s">
        <v>7351</v>
      </c>
      <c r="C1384" s="16" t="s">
        <v>5294</v>
      </c>
      <c r="D1384" s="8"/>
      <c r="E1384" s="8"/>
      <c r="F1384" s="8" t="s">
        <v>36</v>
      </c>
      <c r="G1384" s="8" t="s">
        <v>7352</v>
      </c>
      <c r="H1384" s="20">
        <v>20</v>
      </c>
      <c r="I1384" s="8"/>
      <c r="J1384" s="8" t="s">
        <v>78</v>
      </c>
      <c r="K1384" s="17">
        <v>0</v>
      </c>
      <c r="L1384" s="9">
        <v>0</v>
      </c>
      <c r="M1384" s="9">
        <v>0</v>
      </c>
      <c r="N1384" s="9">
        <v>0</v>
      </c>
      <c r="O1384" s="8"/>
      <c r="P1384" s="9">
        <v>0</v>
      </c>
      <c r="Q1384" s="15">
        <v>0</v>
      </c>
      <c r="R1384" s="9">
        <v>240</v>
      </c>
      <c r="S1384" s="8" t="s">
        <v>40</v>
      </c>
      <c r="T1384" s="29">
        <v>0</v>
      </c>
      <c r="U1384" s="8" t="s">
        <v>49</v>
      </c>
      <c r="V1384" s="21">
        <v>45429</v>
      </c>
      <c r="W1384" s="8"/>
    </row>
    <row r="1385" spans="1:23" ht="13.5" thickBot="1">
      <c r="A1385" s="8" t="s">
        <v>123</v>
      </c>
      <c r="B1385" s="13" t="s">
        <v>7353</v>
      </c>
      <c r="C1385" s="8" t="s">
        <v>5299</v>
      </c>
      <c r="D1385" s="8"/>
      <c r="E1385" s="8" t="s">
        <v>2747</v>
      </c>
      <c r="F1385" s="8" t="s">
        <v>36</v>
      </c>
      <c r="G1385" s="8">
        <v>8013</v>
      </c>
      <c r="H1385" s="20">
        <v>21</v>
      </c>
      <c r="I1385" s="8"/>
      <c r="J1385" s="8" t="s">
        <v>78</v>
      </c>
      <c r="K1385" s="17">
        <v>0</v>
      </c>
      <c r="L1385" s="9">
        <v>0</v>
      </c>
      <c r="M1385" s="9">
        <v>0</v>
      </c>
      <c r="N1385" s="9">
        <v>0</v>
      </c>
      <c r="O1385" s="8"/>
      <c r="P1385" s="9">
        <v>0</v>
      </c>
      <c r="Q1385" s="15">
        <v>0</v>
      </c>
      <c r="R1385" s="9">
        <v>400</v>
      </c>
      <c r="S1385" s="8" t="s">
        <v>40</v>
      </c>
      <c r="T1385" s="29">
        <v>0</v>
      </c>
      <c r="U1385" s="8" t="s">
        <v>49</v>
      </c>
      <c r="V1385" s="21">
        <v>45429</v>
      </c>
      <c r="W1385" s="8"/>
    </row>
    <row r="1386" spans="1:23" ht="13.5" thickBot="1">
      <c r="A1386" s="8" t="s">
        <v>123</v>
      </c>
      <c r="B1386" s="13" t="s">
        <v>7354</v>
      </c>
      <c r="C1386" s="8" t="s">
        <v>5300</v>
      </c>
      <c r="D1386" s="8"/>
      <c r="E1386" s="8" t="s">
        <v>7355</v>
      </c>
      <c r="F1386" s="8" t="s">
        <v>36</v>
      </c>
      <c r="G1386" s="8">
        <v>8014</v>
      </c>
      <c r="H1386" s="20">
        <v>22</v>
      </c>
      <c r="I1386" s="8"/>
      <c r="J1386" s="8" t="s">
        <v>78</v>
      </c>
      <c r="K1386" s="17">
        <v>0</v>
      </c>
      <c r="L1386" s="9">
        <v>0</v>
      </c>
      <c r="M1386" s="9">
        <v>0</v>
      </c>
      <c r="N1386" s="9">
        <v>0</v>
      </c>
      <c r="O1386" s="8"/>
      <c r="P1386" s="9">
        <v>0</v>
      </c>
      <c r="Q1386" s="15">
        <v>0</v>
      </c>
      <c r="R1386" s="9">
        <v>400</v>
      </c>
      <c r="S1386" s="8" t="s">
        <v>40</v>
      </c>
      <c r="T1386" s="9">
        <v>0</v>
      </c>
      <c r="U1386" s="8" t="s">
        <v>49</v>
      </c>
      <c r="V1386" s="21">
        <v>45429</v>
      </c>
      <c r="W1386" s="40"/>
    </row>
    <row r="1387" spans="1:23" ht="13.5" thickBot="1">
      <c r="A1387" s="8" t="s">
        <v>123</v>
      </c>
      <c r="B1387" s="13" t="s">
        <v>7356</v>
      </c>
      <c r="C1387" s="44" t="s">
        <v>5301</v>
      </c>
      <c r="D1387" s="42"/>
      <c r="E1387" s="8"/>
      <c r="F1387" s="8" t="s">
        <v>83</v>
      </c>
      <c r="G1387" s="8" t="s">
        <v>7357</v>
      </c>
      <c r="H1387" s="20">
        <v>23</v>
      </c>
      <c r="I1387" s="8"/>
      <c r="J1387" s="8" t="s">
        <v>78</v>
      </c>
      <c r="K1387" s="38">
        <v>-3</v>
      </c>
      <c r="L1387" s="9">
        <v>0</v>
      </c>
      <c r="M1387" s="9">
        <v>0</v>
      </c>
      <c r="N1387" s="9">
        <v>0</v>
      </c>
      <c r="O1387" s="8"/>
      <c r="P1387" s="9">
        <v>-3</v>
      </c>
      <c r="Q1387" s="15">
        <v>0</v>
      </c>
      <c r="R1387" s="9">
        <v>144</v>
      </c>
      <c r="S1387" s="8" t="s">
        <v>940</v>
      </c>
      <c r="T1387" s="29">
        <v>-3</v>
      </c>
      <c r="U1387" s="8" t="s">
        <v>7358</v>
      </c>
      <c r="V1387" s="21">
        <v>45429</v>
      </c>
      <c r="W1387" s="21"/>
    </row>
    <row r="1388" spans="1:23" ht="13.5" thickBot="1">
      <c r="A1388" s="8" t="s">
        <v>123</v>
      </c>
      <c r="B1388" s="13" t="s">
        <v>7359</v>
      </c>
      <c r="C1388" s="44" t="s">
        <v>5303</v>
      </c>
      <c r="D1388" s="42"/>
      <c r="E1388" s="8"/>
      <c r="F1388" s="8" t="s">
        <v>83</v>
      </c>
      <c r="G1388" s="8" t="s">
        <v>7360</v>
      </c>
      <c r="H1388" s="20">
        <v>24</v>
      </c>
      <c r="I1388" s="8"/>
      <c r="J1388" s="8" t="s">
        <v>78</v>
      </c>
      <c r="K1388" s="38">
        <v>-57</v>
      </c>
      <c r="L1388" s="9">
        <v>0</v>
      </c>
      <c r="M1388" s="9">
        <v>0</v>
      </c>
      <c r="N1388" s="9">
        <v>0</v>
      </c>
      <c r="O1388" s="8"/>
      <c r="P1388" s="9">
        <v>-57</v>
      </c>
      <c r="Q1388" s="15">
        <v>0</v>
      </c>
      <c r="R1388" s="9">
        <v>144</v>
      </c>
      <c r="S1388" s="8" t="s">
        <v>940</v>
      </c>
      <c r="T1388" s="29">
        <v>-57</v>
      </c>
      <c r="U1388" s="8" t="s">
        <v>7361</v>
      </c>
      <c r="V1388" s="21">
        <v>45429</v>
      </c>
      <c r="W1388" s="21"/>
    </row>
    <row r="1389" spans="1:23" ht="13.5" thickBot="1">
      <c r="A1389" s="8" t="s">
        <v>123</v>
      </c>
      <c r="B1389" s="13" t="s">
        <v>10157</v>
      </c>
      <c r="C1389" s="8" t="s">
        <v>9470</v>
      </c>
      <c r="D1389" s="8"/>
      <c r="E1389" s="8"/>
      <c r="F1389" s="8" t="s">
        <v>1003</v>
      </c>
      <c r="G1389" s="8"/>
      <c r="H1389" s="20">
        <v>28</v>
      </c>
      <c r="I1389" s="8"/>
      <c r="J1389" s="8" t="s">
        <v>78</v>
      </c>
      <c r="K1389" s="38">
        <v>-2</v>
      </c>
      <c r="L1389" s="9">
        <v>0</v>
      </c>
      <c r="M1389" s="9">
        <v>0</v>
      </c>
      <c r="N1389" s="9">
        <v>0</v>
      </c>
      <c r="O1389" s="8"/>
      <c r="P1389" s="9">
        <v>-2</v>
      </c>
      <c r="Q1389" s="15">
        <v>0</v>
      </c>
      <c r="R1389" s="9">
        <v>96</v>
      </c>
      <c r="S1389" s="8" t="s">
        <v>34</v>
      </c>
      <c r="T1389" s="9">
        <v>-2</v>
      </c>
      <c r="U1389" s="8" t="s">
        <v>177</v>
      </c>
      <c r="V1389" s="21">
        <v>45492</v>
      </c>
      <c r="W1389" s="21"/>
    </row>
    <row r="1390" spans="1:23" ht="26.25" thickBot="1">
      <c r="A1390" s="8" t="s">
        <v>123</v>
      </c>
      <c r="B1390" s="13" t="s">
        <v>7362</v>
      </c>
      <c r="C1390" s="8" t="s">
        <v>7363</v>
      </c>
      <c r="D1390" s="8"/>
      <c r="E1390" s="8" t="s">
        <v>1754</v>
      </c>
      <c r="F1390" s="8" t="s">
        <v>1007</v>
      </c>
      <c r="G1390" s="8">
        <v>2021</v>
      </c>
      <c r="H1390" s="20">
        <v>25</v>
      </c>
      <c r="I1390" s="8"/>
      <c r="J1390" s="8" t="s">
        <v>78</v>
      </c>
      <c r="K1390" s="38">
        <v>-216</v>
      </c>
      <c r="L1390" s="9">
        <v>0</v>
      </c>
      <c r="M1390" s="9">
        <v>0</v>
      </c>
      <c r="N1390" s="9">
        <v>0</v>
      </c>
      <c r="O1390" s="8"/>
      <c r="P1390" s="9">
        <v>-216</v>
      </c>
      <c r="Q1390" s="15">
        <v>0</v>
      </c>
      <c r="R1390" s="9">
        <v>240</v>
      </c>
      <c r="S1390" s="8" t="s">
        <v>40</v>
      </c>
      <c r="T1390" s="29">
        <v>-216</v>
      </c>
      <c r="U1390" s="8" t="s">
        <v>10674</v>
      </c>
      <c r="V1390" s="21">
        <v>45436</v>
      </c>
      <c r="W1390" s="21"/>
    </row>
    <row r="1391" spans="1:23" ht="13.5" thickBot="1">
      <c r="A1391" s="8" t="s">
        <v>123</v>
      </c>
      <c r="B1391" s="13" t="s">
        <v>8599</v>
      </c>
      <c r="C1391" s="8" t="s">
        <v>5297</v>
      </c>
      <c r="D1391" s="8"/>
      <c r="E1391" s="8"/>
      <c r="F1391" s="8" t="s">
        <v>1003</v>
      </c>
      <c r="G1391" s="8" t="s">
        <v>7364</v>
      </c>
      <c r="H1391" s="9">
        <v>26</v>
      </c>
      <c r="I1391" s="8"/>
      <c r="J1391" s="8" t="s">
        <v>78</v>
      </c>
      <c r="K1391" s="38">
        <v>-613</v>
      </c>
      <c r="L1391" s="9">
        <v>0</v>
      </c>
      <c r="M1391" s="9">
        <v>0</v>
      </c>
      <c r="N1391" s="9">
        <v>0</v>
      </c>
      <c r="O1391" s="8"/>
      <c r="P1391" s="9">
        <v>-613</v>
      </c>
      <c r="Q1391" s="15">
        <v>-6</v>
      </c>
      <c r="R1391" s="9">
        <v>96</v>
      </c>
      <c r="S1391" s="8" t="s">
        <v>34</v>
      </c>
      <c r="T1391" s="28">
        <v>-37</v>
      </c>
      <c r="U1391" s="8" t="s">
        <v>11629</v>
      </c>
      <c r="V1391" s="21" t="s">
        <v>12305</v>
      </c>
      <c r="W1391" s="21"/>
    </row>
    <row r="1392" spans="1:23" ht="39" thickBot="1">
      <c r="A1392" s="8" t="s">
        <v>123</v>
      </c>
      <c r="B1392" s="13" t="s">
        <v>8860</v>
      </c>
      <c r="C1392" s="8" t="s">
        <v>6226</v>
      </c>
      <c r="D1392" s="8"/>
      <c r="E1392" s="8"/>
      <c r="F1392" s="8" t="s">
        <v>212</v>
      </c>
      <c r="G1392" s="8" t="s">
        <v>8861</v>
      </c>
      <c r="H1392" s="9">
        <v>27</v>
      </c>
      <c r="I1392" s="8" t="s">
        <v>8862</v>
      </c>
      <c r="J1392" s="8" t="s">
        <v>214</v>
      </c>
      <c r="K1392" s="38">
        <v>4000</v>
      </c>
      <c r="L1392" s="9">
        <v>0</v>
      </c>
      <c r="M1392" s="9">
        <v>0</v>
      </c>
      <c r="N1392" s="9">
        <v>0</v>
      </c>
      <c r="O1392" s="8"/>
      <c r="P1392" s="9">
        <v>4000</v>
      </c>
      <c r="Q1392" s="15">
        <v>1</v>
      </c>
      <c r="R1392" s="9">
        <v>4000</v>
      </c>
      <c r="S1392" s="8" t="s">
        <v>37</v>
      </c>
      <c r="T1392" s="28">
        <v>0</v>
      </c>
      <c r="U1392" s="8" t="s">
        <v>102</v>
      </c>
      <c r="V1392" s="21">
        <v>45492</v>
      </c>
      <c r="W1392" s="21"/>
    </row>
    <row r="1393" spans="1:23" ht="13.5" thickBot="1">
      <c r="A1393" s="8" t="s">
        <v>7365</v>
      </c>
      <c r="B1393" s="13" t="s">
        <v>7366</v>
      </c>
      <c r="C1393" s="8" t="s">
        <v>5308</v>
      </c>
      <c r="D1393" s="8"/>
      <c r="E1393" s="8"/>
      <c r="F1393" s="8" t="s">
        <v>36</v>
      </c>
      <c r="G1393" s="8" t="s">
        <v>7367</v>
      </c>
      <c r="H1393" s="9">
        <v>1</v>
      </c>
      <c r="I1393" s="8"/>
      <c r="J1393" s="8" t="s">
        <v>78</v>
      </c>
      <c r="K1393" s="38">
        <v>-11</v>
      </c>
      <c r="L1393" s="9">
        <v>0</v>
      </c>
      <c r="M1393" s="9">
        <v>0</v>
      </c>
      <c r="N1393" s="9">
        <v>0</v>
      </c>
      <c r="O1393" s="8"/>
      <c r="P1393" s="9">
        <v>-11</v>
      </c>
      <c r="Q1393" s="15">
        <v>0</v>
      </c>
      <c r="R1393" s="9">
        <v>320</v>
      </c>
      <c r="S1393" s="8" t="s">
        <v>34</v>
      </c>
      <c r="T1393" s="28">
        <v>-11</v>
      </c>
      <c r="U1393" s="8" t="s">
        <v>3002</v>
      </c>
      <c r="V1393" s="21">
        <v>45436</v>
      </c>
      <c r="W1393" s="21"/>
    </row>
    <row r="1394" spans="1:23" ht="39" thickBot="1">
      <c r="A1394" s="8" t="s">
        <v>6882</v>
      </c>
      <c r="B1394" s="13" t="s">
        <v>6883</v>
      </c>
      <c r="C1394" s="8" t="s">
        <v>6884</v>
      </c>
      <c r="D1394" s="8"/>
      <c r="E1394" s="8"/>
      <c r="F1394" s="8" t="s">
        <v>36</v>
      </c>
      <c r="G1394" s="8" t="s">
        <v>6885</v>
      </c>
      <c r="H1394" s="9">
        <v>1</v>
      </c>
      <c r="I1394" s="8" t="s">
        <v>6822</v>
      </c>
      <c r="J1394" s="8" t="s">
        <v>78</v>
      </c>
      <c r="K1394" s="38">
        <v>28</v>
      </c>
      <c r="L1394" s="9">
        <v>0</v>
      </c>
      <c r="M1394" s="9">
        <v>0</v>
      </c>
      <c r="N1394" s="9">
        <v>0</v>
      </c>
      <c r="O1394" s="8"/>
      <c r="P1394" s="9">
        <v>28</v>
      </c>
      <c r="Q1394" s="15">
        <v>0</v>
      </c>
      <c r="R1394" s="9">
        <v>120</v>
      </c>
      <c r="S1394" s="8" t="s">
        <v>34</v>
      </c>
      <c r="T1394" s="29">
        <v>28</v>
      </c>
      <c r="U1394" s="8" t="s">
        <v>10675</v>
      </c>
      <c r="V1394" s="21">
        <v>45421</v>
      </c>
      <c r="W1394" s="21"/>
    </row>
    <row r="1395" spans="1:23" ht="13.5" thickBot="1">
      <c r="A1395" s="8" t="s">
        <v>6882</v>
      </c>
      <c r="B1395" s="13" t="s">
        <v>7368</v>
      </c>
      <c r="C1395" s="8" t="s">
        <v>5320</v>
      </c>
      <c r="D1395" s="8"/>
      <c r="E1395" s="8"/>
      <c r="F1395" s="8" t="s">
        <v>36</v>
      </c>
      <c r="G1395" s="8">
        <v>2270</v>
      </c>
      <c r="H1395" s="9">
        <v>2</v>
      </c>
      <c r="I1395" s="8"/>
      <c r="J1395" s="8" t="s">
        <v>78</v>
      </c>
      <c r="K1395" s="38">
        <v>-100</v>
      </c>
      <c r="L1395" s="9">
        <v>0</v>
      </c>
      <c r="M1395" s="9">
        <v>0</v>
      </c>
      <c r="N1395" s="9">
        <v>0</v>
      </c>
      <c r="O1395" s="8"/>
      <c r="P1395" s="9">
        <v>-100</v>
      </c>
      <c r="Q1395" s="15">
        <v>0</v>
      </c>
      <c r="R1395" s="9">
        <v>216</v>
      </c>
      <c r="S1395" s="8" t="s">
        <v>34</v>
      </c>
      <c r="T1395" s="28">
        <v>-100</v>
      </c>
      <c r="U1395" s="8" t="s">
        <v>12457</v>
      </c>
      <c r="V1395" s="21">
        <v>45436</v>
      </c>
      <c r="W1395" s="21"/>
    </row>
    <row r="1396" spans="1:23" ht="13.5" thickBot="1">
      <c r="A1396" s="8" t="s">
        <v>6882</v>
      </c>
      <c r="B1396" s="13" t="s">
        <v>7369</v>
      </c>
      <c r="C1396" s="8" t="s">
        <v>5321</v>
      </c>
      <c r="D1396" s="8">
        <v>2</v>
      </c>
      <c r="E1396" s="8"/>
      <c r="F1396" s="8" t="s">
        <v>36</v>
      </c>
      <c r="G1396" s="8">
        <v>801</v>
      </c>
      <c r="H1396" s="9">
        <v>3</v>
      </c>
      <c r="I1396" s="8"/>
      <c r="J1396" s="8" t="s">
        <v>78</v>
      </c>
      <c r="K1396" s="38">
        <v>-42</v>
      </c>
      <c r="L1396" s="9">
        <v>0</v>
      </c>
      <c r="M1396" s="9">
        <v>0</v>
      </c>
      <c r="N1396" s="9">
        <v>0</v>
      </c>
      <c r="O1396" s="8"/>
      <c r="P1396" s="9">
        <v>-42</v>
      </c>
      <c r="Q1396" s="15">
        <v>0</v>
      </c>
      <c r="R1396" s="9">
        <v>240</v>
      </c>
      <c r="S1396" s="8" t="s">
        <v>34</v>
      </c>
      <c r="T1396" s="28">
        <v>-42</v>
      </c>
      <c r="U1396" s="8" t="s">
        <v>7654</v>
      </c>
      <c r="V1396" s="21">
        <v>45436</v>
      </c>
      <c r="W1396" s="21"/>
    </row>
    <row r="1397" spans="1:23" ht="13.5" thickBot="1">
      <c r="A1397" s="8" t="s">
        <v>6882</v>
      </c>
      <c r="B1397" s="13" t="s">
        <v>7713</v>
      </c>
      <c r="C1397" s="8" t="s">
        <v>5325</v>
      </c>
      <c r="D1397" s="8"/>
      <c r="E1397" s="8"/>
      <c r="F1397" s="8" t="s">
        <v>1007</v>
      </c>
      <c r="G1397" s="8"/>
      <c r="H1397" s="9">
        <v>4</v>
      </c>
      <c r="I1397" s="8"/>
      <c r="J1397" s="8" t="s">
        <v>78</v>
      </c>
      <c r="K1397" s="38">
        <v>-33</v>
      </c>
      <c r="L1397" s="9">
        <v>0</v>
      </c>
      <c r="M1397" s="9">
        <v>0</v>
      </c>
      <c r="N1397" s="9">
        <v>0</v>
      </c>
      <c r="O1397" s="8"/>
      <c r="P1397" s="9">
        <v>-33</v>
      </c>
      <c r="Q1397" s="15">
        <v>0</v>
      </c>
      <c r="R1397" s="9">
        <v>240</v>
      </c>
      <c r="S1397" s="8" t="s">
        <v>34</v>
      </c>
      <c r="T1397" s="29">
        <v>-33</v>
      </c>
      <c r="U1397" s="8" t="s">
        <v>8307</v>
      </c>
      <c r="V1397" s="21">
        <v>45442</v>
      </c>
      <c r="W1397" s="21"/>
    </row>
    <row r="1398" spans="1:23" ht="13.5" thickBot="1">
      <c r="A1398" s="8" t="s">
        <v>6882</v>
      </c>
      <c r="B1398" s="13" t="s">
        <v>8179</v>
      </c>
      <c r="C1398" s="8" t="s">
        <v>5319</v>
      </c>
      <c r="D1398" s="8"/>
      <c r="E1398" s="8"/>
      <c r="F1398" s="8" t="s">
        <v>36</v>
      </c>
      <c r="G1398" s="8">
        <v>2284</v>
      </c>
      <c r="H1398" s="9">
        <v>5</v>
      </c>
      <c r="I1398" s="8"/>
      <c r="J1398" s="8" t="s">
        <v>78</v>
      </c>
      <c r="K1398" s="17">
        <v>-6</v>
      </c>
      <c r="L1398" s="9">
        <v>0</v>
      </c>
      <c r="M1398" s="9">
        <v>0</v>
      </c>
      <c r="N1398" s="9">
        <v>0</v>
      </c>
      <c r="O1398" s="8"/>
      <c r="P1398" s="9">
        <v>-6</v>
      </c>
      <c r="Q1398" s="15">
        <v>0</v>
      </c>
      <c r="R1398" s="9">
        <v>216</v>
      </c>
      <c r="S1398" s="8" t="s">
        <v>34</v>
      </c>
      <c r="T1398" s="29">
        <v>-6</v>
      </c>
      <c r="U1398" s="8" t="s">
        <v>1467</v>
      </c>
      <c r="V1398" s="21">
        <v>45455</v>
      </c>
      <c r="W1398" s="8"/>
    </row>
    <row r="1399" spans="1:23" ht="13.5" thickBot="1">
      <c r="A1399" s="8" t="s">
        <v>8308</v>
      </c>
      <c r="B1399" s="13" t="s">
        <v>8309</v>
      </c>
      <c r="C1399" s="8" t="s">
        <v>8310</v>
      </c>
      <c r="D1399" s="8"/>
      <c r="E1399" s="8"/>
      <c r="F1399" s="8" t="s">
        <v>212</v>
      </c>
      <c r="G1399" s="8">
        <v>45456</v>
      </c>
      <c r="H1399" s="9">
        <v>3</v>
      </c>
      <c r="I1399" s="8" t="s">
        <v>2499</v>
      </c>
      <c r="J1399" s="8" t="s">
        <v>214</v>
      </c>
      <c r="K1399" s="17">
        <v>-106</v>
      </c>
      <c r="L1399" s="9">
        <v>0</v>
      </c>
      <c r="M1399" s="9">
        <v>0</v>
      </c>
      <c r="N1399" s="9">
        <v>0</v>
      </c>
      <c r="O1399" s="8"/>
      <c r="P1399" s="9">
        <v>-106</v>
      </c>
      <c r="Q1399" s="15">
        <v>-2</v>
      </c>
      <c r="R1399" s="9">
        <v>50</v>
      </c>
      <c r="S1399" s="8" t="s">
        <v>37</v>
      </c>
      <c r="T1399" s="29">
        <v>-6</v>
      </c>
      <c r="U1399" s="8" t="s">
        <v>12458</v>
      </c>
      <c r="V1399" s="21" t="s">
        <v>12459</v>
      </c>
      <c r="W1399" s="8"/>
    </row>
    <row r="1400" spans="1:23" ht="26.25" thickBot="1">
      <c r="A1400" s="8" t="s">
        <v>2349</v>
      </c>
      <c r="B1400" s="8" t="s">
        <v>2350</v>
      </c>
      <c r="C1400" s="8" t="s">
        <v>2351</v>
      </c>
      <c r="D1400" s="8"/>
      <c r="E1400" s="8"/>
      <c r="F1400" s="8" t="s">
        <v>212</v>
      </c>
      <c r="G1400" s="8">
        <v>45517</v>
      </c>
      <c r="H1400" s="9">
        <v>1</v>
      </c>
      <c r="I1400" s="8"/>
      <c r="J1400" s="8" t="s">
        <v>214</v>
      </c>
      <c r="K1400" s="17">
        <v>-12216</v>
      </c>
      <c r="L1400" s="9">
        <v>0</v>
      </c>
      <c r="M1400" s="9">
        <v>0</v>
      </c>
      <c r="N1400" s="9">
        <v>0</v>
      </c>
      <c r="O1400" s="8"/>
      <c r="P1400" s="9">
        <v>-12216</v>
      </c>
      <c r="Q1400" s="15">
        <v>-122</v>
      </c>
      <c r="R1400" s="9">
        <v>100</v>
      </c>
      <c r="S1400" s="8" t="s">
        <v>124</v>
      </c>
      <c r="T1400" s="28">
        <v>-16</v>
      </c>
      <c r="U1400" s="8" t="s">
        <v>12460</v>
      </c>
      <c r="V1400" s="21" t="s">
        <v>12419</v>
      </c>
      <c r="W1400" s="8" t="s">
        <v>73</v>
      </c>
    </row>
    <row r="1401" spans="1:23" ht="26.25" thickBot="1">
      <c r="A1401" s="8" t="s">
        <v>2349</v>
      </c>
      <c r="B1401" s="8" t="s">
        <v>2352</v>
      </c>
      <c r="C1401" s="8" t="s">
        <v>2353</v>
      </c>
      <c r="D1401" s="8"/>
      <c r="E1401" s="8"/>
      <c r="F1401" s="8" t="s">
        <v>127</v>
      </c>
      <c r="G1401" s="8">
        <v>10</v>
      </c>
      <c r="H1401" s="9">
        <v>2</v>
      </c>
      <c r="I1401" s="8"/>
      <c r="J1401" s="8" t="s">
        <v>78</v>
      </c>
      <c r="K1401" s="17">
        <v>-1133</v>
      </c>
      <c r="L1401" s="9">
        <v>0</v>
      </c>
      <c r="M1401" s="9">
        <v>0</v>
      </c>
      <c r="N1401" s="9">
        <v>0</v>
      </c>
      <c r="O1401" s="8"/>
      <c r="P1401" s="9">
        <v>-1133</v>
      </c>
      <c r="Q1401" s="15">
        <v>0</v>
      </c>
      <c r="R1401" s="9" t="s">
        <v>62</v>
      </c>
      <c r="S1401" s="8" t="s">
        <v>124</v>
      </c>
      <c r="T1401" s="28">
        <v>-1133</v>
      </c>
      <c r="U1401" s="8" t="s">
        <v>9247</v>
      </c>
      <c r="V1401" s="21">
        <v>45365</v>
      </c>
      <c r="W1401" s="8">
        <v>45380</v>
      </c>
    </row>
    <row r="1402" spans="1:23" ht="26.25" thickBot="1">
      <c r="A1402" s="8" t="s">
        <v>128</v>
      </c>
      <c r="B1402" s="8" t="s">
        <v>2354</v>
      </c>
      <c r="C1402" s="8" t="s">
        <v>2355</v>
      </c>
      <c r="D1402" s="8"/>
      <c r="E1402" s="8"/>
      <c r="F1402" s="8" t="s">
        <v>212</v>
      </c>
      <c r="G1402" s="8" t="s">
        <v>2356</v>
      </c>
      <c r="H1402" s="9">
        <v>6</v>
      </c>
      <c r="I1402" s="8" t="s">
        <v>2357</v>
      </c>
      <c r="J1402" s="8" t="s">
        <v>214</v>
      </c>
      <c r="K1402" s="17">
        <v>1466</v>
      </c>
      <c r="L1402" s="9">
        <v>0</v>
      </c>
      <c r="M1402" s="9">
        <v>0</v>
      </c>
      <c r="N1402" s="9">
        <v>0</v>
      </c>
      <c r="O1402" s="8"/>
      <c r="P1402" s="9">
        <v>1466</v>
      </c>
      <c r="Q1402" s="15">
        <v>61</v>
      </c>
      <c r="R1402" s="9">
        <v>24</v>
      </c>
      <c r="S1402" s="8" t="s">
        <v>34</v>
      </c>
      <c r="T1402" s="9">
        <v>2</v>
      </c>
      <c r="U1402" s="8" t="s">
        <v>12461</v>
      </c>
      <c r="V1402" s="21">
        <v>45370</v>
      </c>
      <c r="W1402" s="8"/>
    </row>
    <row r="1403" spans="1:23" ht="13.5" thickBot="1">
      <c r="A1403" s="8" t="s">
        <v>128</v>
      </c>
      <c r="B1403" s="8" t="s">
        <v>2358</v>
      </c>
      <c r="C1403" s="8" t="s">
        <v>2359</v>
      </c>
      <c r="D1403" s="8"/>
      <c r="E1403" s="8"/>
      <c r="F1403" s="8" t="s">
        <v>36</v>
      </c>
      <c r="G1403" s="9">
        <v>856</v>
      </c>
      <c r="H1403" s="9">
        <v>1</v>
      </c>
      <c r="I1403" s="8"/>
      <c r="J1403" s="8" t="s">
        <v>78</v>
      </c>
      <c r="K1403" s="17">
        <v>301</v>
      </c>
      <c r="L1403" s="9">
        <v>0</v>
      </c>
      <c r="M1403" s="9">
        <v>0</v>
      </c>
      <c r="N1403" s="9">
        <v>0</v>
      </c>
      <c r="O1403" s="8"/>
      <c r="P1403" s="9">
        <v>301</v>
      </c>
      <c r="Q1403" s="15">
        <v>12</v>
      </c>
      <c r="R1403" s="9">
        <v>24</v>
      </c>
      <c r="S1403" s="8" t="s">
        <v>34</v>
      </c>
      <c r="T1403" s="28">
        <v>13</v>
      </c>
      <c r="U1403" s="8" t="s">
        <v>9248</v>
      </c>
      <c r="V1403" s="21">
        <v>45364</v>
      </c>
      <c r="W1403" s="8"/>
    </row>
    <row r="1404" spans="1:23" ht="13.5" thickBot="1">
      <c r="A1404" s="8" t="s">
        <v>128</v>
      </c>
      <c r="B1404" s="13" t="s">
        <v>2360</v>
      </c>
      <c r="C1404" s="44" t="s">
        <v>2361</v>
      </c>
      <c r="D1404" s="42"/>
      <c r="E1404" s="8"/>
      <c r="F1404" s="8" t="s">
        <v>36</v>
      </c>
      <c r="G1404" s="8">
        <v>4001</v>
      </c>
      <c r="H1404" s="9">
        <v>2</v>
      </c>
      <c r="I1404" s="8"/>
      <c r="J1404" s="8" t="s">
        <v>78</v>
      </c>
      <c r="K1404" s="17">
        <v>92</v>
      </c>
      <c r="L1404" s="9">
        <v>0</v>
      </c>
      <c r="M1404" s="9">
        <v>0</v>
      </c>
      <c r="N1404" s="9">
        <v>0</v>
      </c>
      <c r="O1404" s="8"/>
      <c r="P1404" s="9">
        <v>92</v>
      </c>
      <c r="Q1404" s="15">
        <v>4</v>
      </c>
      <c r="R1404" s="9">
        <v>20</v>
      </c>
      <c r="S1404" s="8" t="s">
        <v>34</v>
      </c>
      <c r="T1404" s="9">
        <v>12</v>
      </c>
      <c r="U1404" s="8" t="s">
        <v>10158</v>
      </c>
      <c r="V1404" s="21">
        <v>45364</v>
      </c>
      <c r="W1404" s="8"/>
    </row>
    <row r="1405" spans="1:23" ht="13.5" thickBot="1">
      <c r="A1405" s="8" t="s">
        <v>128</v>
      </c>
      <c r="B1405" s="13" t="s">
        <v>2363</v>
      </c>
      <c r="C1405" s="8" t="s">
        <v>2364</v>
      </c>
      <c r="D1405" s="8"/>
      <c r="E1405" s="8"/>
      <c r="F1405" s="8" t="s">
        <v>36</v>
      </c>
      <c r="G1405" s="8">
        <v>3328</v>
      </c>
      <c r="H1405" s="9">
        <v>4</v>
      </c>
      <c r="I1405" s="8"/>
      <c r="J1405" s="8" t="s">
        <v>78</v>
      </c>
      <c r="K1405" s="17">
        <v>-6</v>
      </c>
      <c r="L1405" s="9">
        <v>0</v>
      </c>
      <c r="M1405" s="9">
        <v>0</v>
      </c>
      <c r="N1405" s="9">
        <v>0</v>
      </c>
      <c r="O1405" s="8"/>
      <c r="P1405" s="9">
        <v>-6</v>
      </c>
      <c r="Q1405" s="15">
        <v>0</v>
      </c>
      <c r="R1405" s="9">
        <v>24</v>
      </c>
      <c r="S1405" s="8" t="s">
        <v>34</v>
      </c>
      <c r="T1405" s="9">
        <v>-6</v>
      </c>
      <c r="U1405" s="8" t="s">
        <v>1467</v>
      </c>
      <c r="V1405" s="21">
        <v>45370</v>
      </c>
      <c r="W1405" s="8"/>
    </row>
    <row r="1406" spans="1:23" ht="13.5" thickBot="1">
      <c r="A1406" s="8" t="s">
        <v>128</v>
      </c>
      <c r="B1406" s="8" t="s">
        <v>2365</v>
      </c>
      <c r="C1406" s="8" t="s">
        <v>2366</v>
      </c>
      <c r="D1406" s="8"/>
      <c r="E1406" s="8"/>
      <c r="F1406" s="8" t="s">
        <v>36</v>
      </c>
      <c r="G1406" s="8">
        <v>8186</v>
      </c>
      <c r="H1406" s="9">
        <v>5</v>
      </c>
      <c r="I1406" s="8"/>
      <c r="J1406" s="8" t="s">
        <v>78</v>
      </c>
      <c r="K1406" s="17">
        <v>-3</v>
      </c>
      <c r="L1406" s="9">
        <v>0</v>
      </c>
      <c r="M1406" s="9">
        <v>0</v>
      </c>
      <c r="N1406" s="9">
        <v>0</v>
      </c>
      <c r="O1406" s="8"/>
      <c r="P1406" s="9">
        <v>-3</v>
      </c>
      <c r="Q1406" s="15">
        <v>0</v>
      </c>
      <c r="R1406" s="9">
        <v>48</v>
      </c>
      <c r="S1406" s="8" t="s">
        <v>34</v>
      </c>
      <c r="T1406" s="17">
        <v>-3</v>
      </c>
      <c r="U1406" s="8" t="s">
        <v>65</v>
      </c>
      <c r="V1406" s="21">
        <v>45370</v>
      </c>
      <c r="W1406" s="8"/>
    </row>
    <row r="1407" spans="1:23" ht="13.5" thickBot="1">
      <c r="A1407" s="8" t="s">
        <v>128</v>
      </c>
      <c r="B1407" s="8" t="s">
        <v>8863</v>
      </c>
      <c r="C1407" s="8" t="s">
        <v>8864</v>
      </c>
      <c r="D1407" s="8"/>
      <c r="E1407" s="8"/>
      <c r="F1407" s="8" t="s">
        <v>1571</v>
      </c>
      <c r="G1407" s="8">
        <v>2506</v>
      </c>
      <c r="H1407" s="9">
        <v>7</v>
      </c>
      <c r="I1407" s="8"/>
      <c r="J1407" s="8" t="s">
        <v>78</v>
      </c>
      <c r="K1407" s="25">
        <v>-20</v>
      </c>
      <c r="L1407" s="9">
        <v>0</v>
      </c>
      <c r="M1407" s="9">
        <v>0</v>
      </c>
      <c r="N1407" s="9">
        <v>0</v>
      </c>
      <c r="O1407" s="8"/>
      <c r="P1407" s="9">
        <v>-20</v>
      </c>
      <c r="Q1407" s="15">
        <v>0</v>
      </c>
      <c r="R1407" s="9">
        <v>24</v>
      </c>
      <c r="S1407" s="8" t="s">
        <v>34</v>
      </c>
      <c r="T1407" s="9">
        <v>-20</v>
      </c>
      <c r="U1407" s="8" t="s">
        <v>4106</v>
      </c>
      <c r="V1407" s="21">
        <v>45370</v>
      </c>
      <c r="W1407" s="8"/>
    </row>
    <row r="1408" spans="1:23" ht="13.5" thickBot="1">
      <c r="A1408" s="8" t="s">
        <v>128</v>
      </c>
      <c r="B1408" s="8" t="s">
        <v>2367</v>
      </c>
      <c r="C1408" s="8" t="s">
        <v>2368</v>
      </c>
      <c r="D1408" s="8"/>
      <c r="E1408" s="8"/>
      <c r="F1408" s="8" t="s">
        <v>983</v>
      </c>
      <c r="G1408" s="8" t="s">
        <v>2369</v>
      </c>
      <c r="H1408" s="9">
        <v>3</v>
      </c>
      <c r="I1408" s="8"/>
      <c r="J1408" s="8" t="s">
        <v>78</v>
      </c>
      <c r="K1408" s="25">
        <v>157</v>
      </c>
      <c r="L1408" s="9">
        <v>0</v>
      </c>
      <c r="M1408" s="9">
        <v>0</v>
      </c>
      <c r="N1408" s="9">
        <v>0</v>
      </c>
      <c r="O1408" s="8"/>
      <c r="P1408" s="9">
        <v>157</v>
      </c>
      <c r="Q1408" s="15">
        <v>6</v>
      </c>
      <c r="R1408" s="9">
        <v>24</v>
      </c>
      <c r="S1408" s="8" t="s">
        <v>34</v>
      </c>
      <c r="T1408" s="9">
        <v>13</v>
      </c>
      <c r="U1408" s="8" t="s">
        <v>9111</v>
      </c>
      <c r="V1408" s="21">
        <v>45369</v>
      </c>
      <c r="W1408" s="8"/>
    </row>
    <row r="1409" spans="1:23" ht="13.5" thickBot="1">
      <c r="A1409" s="8" t="s">
        <v>128</v>
      </c>
      <c r="B1409" s="8" t="s">
        <v>6713</v>
      </c>
      <c r="C1409" s="8" t="s">
        <v>5338</v>
      </c>
      <c r="D1409" s="8"/>
      <c r="E1409" s="8"/>
      <c r="F1409" s="8" t="s">
        <v>36</v>
      </c>
      <c r="G1409" s="8" t="s">
        <v>6714</v>
      </c>
      <c r="H1409" s="8">
        <v>8</v>
      </c>
      <c r="I1409" s="8"/>
      <c r="J1409" s="8" t="s">
        <v>78</v>
      </c>
      <c r="K1409" s="17">
        <v>-89</v>
      </c>
      <c r="L1409" s="9">
        <v>0</v>
      </c>
      <c r="M1409" s="9">
        <v>0</v>
      </c>
      <c r="N1409" s="9">
        <v>0</v>
      </c>
      <c r="O1409" s="8"/>
      <c r="P1409" s="9">
        <v>-89</v>
      </c>
      <c r="Q1409" s="15">
        <v>-3</v>
      </c>
      <c r="R1409" s="9">
        <v>24</v>
      </c>
      <c r="S1409" s="8" t="s">
        <v>34</v>
      </c>
      <c r="T1409" s="9">
        <v>-17</v>
      </c>
      <c r="U1409" s="18" t="s">
        <v>12462</v>
      </c>
      <c r="V1409" s="40" t="s">
        <v>12183</v>
      </c>
      <c r="W1409" s="8"/>
    </row>
    <row r="1410" spans="1:23" ht="13.5" thickBot="1">
      <c r="A1410" s="8" t="s">
        <v>128</v>
      </c>
      <c r="B1410" s="8" t="s">
        <v>7370</v>
      </c>
      <c r="C1410" s="44" t="s">
        <v>10159</v>
      </c>
      <c r="D1410" s="42"/>
      <c r="E1410" s="8"/>
      <c r="F1410" s="8" t="s">
        <v>212</v>
      </c>
      <c r="G1410" s="8">
        <v>403</v>
      </c>
      <c r="H1410" s="8">
        <v>9</v>
      </c>
      <c r="I1410" s="8" t="s">
        <v>448</v>
      </c>
      <c r="J1410" s="8" t="s">
        <v>214</v>
      </c>
      <c r="K1410" s="17">
        <v>-344</v>
      </c>
      <c r="L1410" s="9">
        <v>0</v>
      </c>
      <c r="M1410" s="9">
        <v>0</v>
      </c>
      <c r="N1410" s="9">
        <v>0</v>
      </c>
      <c r="O1410" s="8"/>
      <c r="P1410" s="9">
        <v>-344</v>
      </c>
      <c r="Q1410" s="15">
        <v>-3</v>
      </c>
      <c r="R1410" s="9">
        <v>100</v>
      </c>
      <c r="S1410" s="8" t="s">
        <v>37</v>
      </c>
      <c r="T1410" s="9">
        <v>-44</v>
      </c>
      <c r="U1410" s="18" t="s">
        <v>11630</v>
      </c>
      <c r="V1410" s="40" t="s">
        <v>12287</v>
      </c>
      <c r="W1410" s="8"/>
    </row>
    <row r="1411" spans="1:23" ht="13.5" thickBot="1">
      <c r="A1411" s="8" t="s">
        <v>128</v>
      </c>
      <c r="B1411" s="8" t="s">
        <v>7371</v>
      </c>
      <c r="C1411" s="8" t="s">
        <v>10160</v>
      </c>
      <c r="D1411" s="8"/>
      <c r="E1411" s="8"/>
      <c r="F1411" s="8" t="s">
        <v>212</v>
      </c>
      <c r="G1411" s="8">
        <v>404</v>
      </c>
      <c r="H1411" s="8">
        <v>10</v>
      </c>
      <c r="I1411" s="8" t="s">
        <v>448</v>
      </c>
      <c r="J1411" s="8" t="s">
        <v>214</v>
      </c>
      <c r="K1411" s="17">
        <v>-258</v>
      </c>
      <c r="L1411" s="9">
        <v>0</v>
      </c>
      <c r="M1411" s="9">
        <v>0</v>
      </c>
      <c r="N1411" s="9">
        <v>0</v>
      </c>
      <c r="O1411" s="8"/>
      <c r="P1411" s="9">
        <v>-258</v>
      </c>
      <c r="Q1411" s="15">
        <v>-2</v>
      </c>
      <c r="R1411" s="9">
        <v>100</v>
      </c>
      <c r="S1411" s="8" t="s">
        <v>37</v>
      </c>
      <c r="T1411" s="9">
        <v>-58</v>
      </c>
      <c r="U1411" s="18" t="s">
        <v>10676</v>
      </c>
      <c r="V1411" s="40" t="s">
        <v>12287</v>
      </c>
      <c r="W1411" s="8"/>
    </row>
    <row r="1412" spans="1:23" ht="26.25" thickBot="1">
      <c r="A1412" s="8" t="s">
        <v>128</v>
      </c>
      <c r="B1412" s="8" t="s">
        <v>7372</v>
      </c>
      <c r="C1412" s="8" t="s">
        <v>5339</v>
      </c>
      <c r="D1412" s="8"/>
      <c r="E1412" s="8"/>
      <c r="F1412" s="8" t="s">
        <v>212</v>
      </c>
      <c r="G1412" s="8">
        <v>405</v>
      </c>
      <c r="H1412" s="8">
        <v>11</v>
      </c>
      <c r="I1412" s="8" t="s">
        <v>7373</v>
      </c>
      <c r="J1412" s="8" t="s">
        <v>214</v>
      </c>
      <c r="K1412" s="17">
        <v>-93</v>
      </c>
      <c r="L1412" s="9">
        <v>0</v>
      </c>
      <c r="M1412" s="9">
        <v>0</v>
      </c>
      <c r="N1412" s="9">
        <v>0</v>
      </c>
      <c r="O1412" s="8"/>
      <c r="P1412" s="9">
        <v>-93</v>
      </c>
      <c r="Q1412" s="15">
        <v>0</v>
      </c>
      <c r="R1412" s="9">
        <v>100</v>
      </c>
      <c r="S1412" s="8" t="s">
        <v>37</v>
      </c>
      <c r="T1412" s="9">
        <v>-93</v>
      </c>
      <c r="U1412" s="18" t="s">
        <v>10677</v>
      </c>
      <c r="V1412" s="40">
        <v>45429</v>
      </c>
      <c r="W1412" s="8"/>
    </row>
    <row r="1413" spans="1:23" ht="13.5" thickBot="1">
      <c r="A1413" s="8" t="s">
        <v>128</v>
      </c>
      <c r="B1413" s="8" t="s">
        <v>11044</v>
      </c>
      <c r="C1413" s="8" t="s">
        <v>5337</v>
      </c>
      <c r="D1413" s="8"/>
      <c r="E1413" s="8"/>
      <c r="F1413" s="8" t="s">
        <v>36</v>
      </c>
      <c r="G1413" s="8">
        <v>4001</v>
      </c>
      <c r="H1413" s="8">
        <v>12</v>
      </c>
      <c r="I1413" s="8"/>
      <c r="J1413" s="8" t="s">
        <v>78</v>
      </c>
      <c r="K1413" s="17">
        <v>-3</v>
      </c>
      <c r="L1413" s="9">
        <v>0</v>
      </c>
      <c r="M1413" s="9">
        <v>0</v>
      </c>
      <c r="N1413" s="9">
        <v>0</v>
      </c>
      <c r="O1413" s="8"/>
      <c r="P1413" s="9">
        <v>-3</v>
      </c>
      <c r="Q1413" s="15">
        <v>0</v>
      </c>
      <c r="R1413" s="9">
        <v>24</v>
      </c>
      <c r="S1413" s="8" t="s">
        <v>34</v>
      </c>
      <c r="T1413" s="9">
        <v>-3</v>
      </c>
      <c r="U1413" s="18" t="s">
        <v>65</v>
      </c>
      <c r="V1413" s="40">
        <v>45517</v>
      </c>
      <c r="W1413" s="8"/>
    </row>
    <row r="1414" spans="1:23" ht="13.5" thickBot="1">
      <c r="A1414" s="8" t="s">
        <v>2370</v>
      </c>
      <c r="B1414" s="8" t="s">
        <v>2371</v>
      </c>
      <c r="C1414" s="8" t="s">
        <v>2372</v>
      </c>
      <c r="D1414" s="8"/>
      <c r="E1414" s="8"/>
      <c r="F1414" s="8" t="s">
        <v>36</v>
      </c>
      <c r="G1414" s="8">
        <v>1</v>
      </c>
      <c r="H1414" s="8">
        <v>1</v>
      </c>
      <c r="I1414" s="8"/>
      <c r="J1414" s="8" t="s">
        <v>78</v>
      </c>
      <c r="K1414" s="17">
        <v>1818</v>
      </c>
      <c r="L1414" s="9">
        <v>0</v>
      </c>
      <c r="M1414" s="9">
        <v>0</v>
      </c>
      <c r="N1414" s="9">
        <v>0</v>
      </c>
      <c r="O1414" s="8"/>
      <c r="P1414" s="9">
        <v>1818</v>
      </c>
      <c r="Q1414" s="15">
        <v>3</v>
      </c>
      <c r="R1414" s="9">
        <v>500</v>
      </c>
      <c r="S1414" s="8" t="s">
        <v>37</v>
      </c>
      <c r="T1414" s="9">
        <v>318</v>
      </c>
      <c r="U1414" s="18" t="s">
        <v>7714</v>
      </c>
      <c r="V1414" s="40">
        <v>45359</v>
      </c>
      <c r="W1414" s="8"/>
    </row>
    <row r="1415" spans="1:23" ht="13.5" thickBot="1">
      <c r="A1415" s="8" t="s">
        <v>2373</v>
      </c>
      <c r="B1415" s="8" t="s">
        <v>2374</v>
      </c>
      <c r="C1415" s="8" t="s">
        <v>2375</v>
      </c>
      <c r="D1415" s="8"/>
      <c r="E1415" s="8"/>
      <c r="F1415" s="8" t="s">
        <v>36</v>
      </c>
      <c r="G1415" s="8" t="s">
        <v>2376</v>
      </c>
      <c r="H1415" s="8">
        <v>1</v>
      </c>
      <c r="I1415" s="8"/>
      <c r="J1415" s="8" t="s">
        <v>78</v>
      </c>
      <c r="K1415" s="17">
        <v>3492</v>
      </c>
      <c r="L1415" s="9">
        <v>0</v>
      </c>
      <c r="M1415" s="9">
        <v>0</v>
      </c>
      <c r="N1415" s="9">
        <v>0</v>
      </c>
      <c r="O1415" s="8"/>
      <c r="P1415" s="9">
        <v>3492</v>
      </c>
      <c r="Q1415" s="15">
        <v>6</v>
      </c>
      <c r="R1415" s="9">
        <v>504</v>
      </c>
      <c r="S1415" s="8" t="s">
        <v>71</v>
      </c>
      <c r="T1415" s="9">
        <v>468</v>
      </c>
      <c r="U1415" s="18" t="s">
        <v>2377</v>
      </c>
      <c r="V1415" s="40">
        <v>45355</v>
      </c>
      <c r="W1415" s="8"/>
    </row>
    <row r="1416" spans="1:23" ht="13.5" thickBot="1">
      <c r="A1416" s="8" t="s">
        <v>2373</v>
      </c>
      <c r="B1416" s="8" t="s">
        <v>2378</v>
      </c>
      <c r="C1416" s="8" t="s">
        <v>2379</v>
      </c>
      <c r="D1416" s="8">
        <v>2.5</v>
      </c>
      <c r="E1416" s="8"/>
      <c r="F1416" s="8" t="s">
        <v>36</v>
      </c>
      <c r="G1416" s="8"/>
      <c r="H1416" s="8">
        <v>3</v>
      </c>
      <c r="I1416" s="8"/>
      <c r="J1416" s="8" t="s">
        <v>78</v>
      </c>
      <c r="K1416" s="17">
        <v>7053</v>
      </c>
      <c r="L1416" s="9">
        <v>0</v>
      </c>
      <c r="M1416" s="9">
        <v>0</v>
      </c>
      <c r="N1416" s="9">
        <v>0</v>
      </c>
      <c r="O1416" s="8"/>
      <c r="P1416" s="9">
        <v>7053</v>
      </c>
      <c r="Q1416" s="15">
        <v>0</v>
      </c>
      <c r="R1416" s="9">
        <v>7200</v>
      </c>
      <c r="S1416" s="8" t="s">
        <v>37</v>
      </c>
      <c r="T1416" s="9">
        <v>7053</v>
      </c>
      <c r="U1416" s="18" t="s">
        <v>8311</v>
      </c>
      <c r="V1416" s="40">
        <v>45364</v>
      </c>
      <c r="W1416" s="8"/>
    </row>
    <row r="1417" spans="1:23" ht="13.5" thickBot="1">
      <c r="A1417" s="8" t="s">
        <v>2373</v>
      </c>
      <c r="B1417" s="8" t="s">
        <v>2380</v>
      </c>
      <c r="C1417" s="8" t="s">
        <v>2381</v>
      </c>
      <c r="D1417" s="8">
        <v>3.5</v>
      </c>
      <c r="E1417" s="8"/>
      <c r="F1417" s="8" t="s">
        <v>36</v>
      </c>
      <c r="G1417" s="8"/>
      <c r="H1417" s="8">
        <v>4</v>
      </c>
      <c r="I1417" s="8"/>
      <c r="J1417" s="8" t="s">
        <v>78</v>
      </c>
      <c r="K1417" s="17">
        <v>21597</v>
      </c>
      <c r="L1417" s="9">
        <v>0</v>
      </c>
      <c r="M1417" s="9">
        <v>0</v>
      </c>
      <c r="N1417" s="9">
        <v>0</v>
      </c>
      <c r="O1417" s="8"/>
      <c r="P1417" s="9">
        <v>21597</v>
      </c>
      <c r="Q1417" s="15">
        <v>2</v>
      </c>
      <c r="R1417" s="9">
        <v>7200</v>
      </c>
      <c r="S1417" s="8" t="s">
        <v>37</v>
      </c>
      <c r="T1417" s="9">
        <v>7197</v>
      </c>
      <c r="U1417" s="18" t="s">
        <v>2382</v>
      </c>
      <c r="V1417" s="40">
        <v>45364</v>
      </c>
      <c r="W1417" s="8"/>
    </row>
    <row r="1418" spans="1:23" ht="13.5" thickBot="1">
      <c r="A1418" s="8" t="s">
        <v>2373</v>
      </c>
      <c r="B1418" s="8" t="s">
        <v>2383</v>
      </c>
      <c r="C1418" s="44" t="s">
        <v>2384</v>
      </c>
      <c r="D1418" s="42"/>
      <c r="E1418" s="8"/>
      <c r="F1418" s="8" t="s">
        <v>68</v>
      </c>
      <c r="G1418" s="8"/>
      <c r="H1418" s="8">
        <v>2</v>
      </c>
      <c r="I1418" s="8"/>
      <c r="J1418" s="8" t="s">
        <v>78</v>
      </c>
      <c r="K1418" s="17">
        <v>28.5</v>
      </c>
      <c r="L1418" s="9">
        <v>0</v>
      </c>
      <c r="M1418" s="9">
        <v>0</v>
      </c>
      <c r="N1418" s="9">
        <v>0</v>
      </c>
      <c r="O1418" s="8"/>
      <c r="P1418" s="9">
        <v>28.5</v>
      </c>
      <c r="Q1418" s="15">
        <v>2</v>
      </c>
      <c r="R1418" s="9">
        <v>10</v>
      </c>
      <c r="S1418" s="8" t="s">
        <v>34</v>
      </c>
      <c r="T1418" s="9">
        <v>9</v>
      </c>
      <c r="U1418" s="18" t="s">
        <v>12463</v>
      </c>
      <c r="V1418" s="40">
        <v>45364</v>
      </c>
      <c r="W1418" s="8"/>
    </row>
    <row r="1419" spans="1:23" ht="26.25" thickBot="1">
      <c r="A1419" s="8" t="s">
        <v>2373</v>
      </c>
      <c r="B1419" s="8" t="s">
        <v>6715</v>
      </c>
      <c r="C1419" s="8" t="s">
        <v>5553</v>
      </c>
      <c r="D1419" s="8"/>
      <c r="E1419" s="8"/>
      <c r="F1419" s="8" t="s">
        <v>212</v>
      </c>
      <c r="G1419" s="8" t="s">
        <v>6716</v>
      </c>
      <c r="H1419" s="8">
        <v>5</v>
      </c>
      <c r="I1419" s="8" t="s">
        <v>213</v>
      </c>
      <c r="J1419" s="8" t="s">
        <v>214</v>
      </c>
      <c r="K1419" s="17">
        <v>-3</v>
      </c>
      <c r="L1419" s="9">
        <v>0</v>
      </c>
      <c r="M1419" s="9">
        <v>0</v>
      </c>
      <c r="N1419" s="9">
        <v>0</v>
      </c>
      <c r="O1419" s="8"/>
      <c r="P1419" s="9">
        <v>-3</v>
      </c>
      <c r="Q1419" s="15">
        <v>0</v>
      </c>
      <c r="R1419" s="9">
        <v>600</v>
      </c>
      <c r="S1419" s="8" t="s">
        <v>37</v>
      </c>
      <c r="T1419" s="9">
        <v>-3</v>
      </c>
      <c r="U1419" s="18" t="s">
        <v>3127</v>
      </c>
      <c r="V1419" s="40">
        <v>45415</v>
      </c>
      <c r="W1419" s="8"/>
    </row>
    <row r="1420" spans="1:23" ht="26.25" thickBot="1">
      <c r="A1420" s="8" t="s">
        <v>2373</v>
      </c>
      <c r="B1420" s="8" t="s">
        <v>6717</v>
      </c>
      <c r="C1420" s="8" t="s">
        <v>5554</v>
      </c>
      <c r="D1420" s="8"/>
      <c r="E1420" s="8"/>
      <c r="F1420" s="8" t="s">
        <v>212</v>
      </c>
      <c r="G1420" s="8" t="s">
        <v>6718</v>
      </c>
      <c r="H1420" s="8">
        <v>6</v>
      </c>
      <c r="I1420" s="8" t="s">
        <v>213</v>
      </c>
      <c r="J1420" s="8" t="s">
        <v>214</v>
      </c>
      <c r="K1420" s="17">
        <v>-3</v>
      </c>
      <c r="L1420" s="9">
        <v>0</v>
      </c>
      <c r="M1420" s="9">
        <v>0</v>
      </c>
      <c r="N1420" s="9">
        <v>0</v>
      </c>
      <c r="O1420" s="8"/>
      <c r="P1420" s="9">
        <v>-3</v>
      </c>
      <c r="Q1420" s="15">
        <v>0</v>
      </c>
      <c r="R1420" s="9">
        <v>400</v>
      </c>
      <c r="S1420" s="8" t="s">
        <v>37</v>
      </c>
      <c r="T1420" s="9">
        <v>-3</v>
      </c>
      <c r="U1420" s="18" t="s">
        <v>3127</v>
      </c>
      <c r="V1420" s="40">
        <v>45415</v>
      </c>
      <c r="W1420" s="8"/>
    </row>
    <row r="1421" spans="1:23" ht="26.25" thickBot="1">
      <c r="A1421" s="8" t="s">
        <v>2373</v>
      </c>
      <c r="B1421" s="8" t="s">
        <v>6719</v>
      </c>
      <c r="C1421" s="8" t="s">
        <v>5549</v>
      </c>
      <c r="D1421" s="8"/>
      <c r="E1421" s="8"/>
      <c r="F1421" s="8" t="s">
        <v>212</v>
      </c>
      <c r="G1421" s="8" t="s">
        <v>6720</v>
      </c>
      <c r="H1421" s="8">
        <v>8</v>
      </c>
      <c r="I1421" s="8" t="s">
        <v>213</v>
      </c>
      <c r="J1421" s="8" t="s">
        <v>214</v>
      </c>
      <c r="K1421" s="17">
        <v>-27</v>
      </c>
      <c r="L1421" s="9">
        <v>0</v>
      </c>
      <c r="M1421" s="9">
        <v>0</v>
      </c>
      <c r="N1421" s="9">
        <v>0</v>
      </c>
      <c r="O1421" s="8"/>
      <c r="P1421" s="9">
        <v>-27</v>
      </c>
      <c r="Q1421" s="15">
        <v>0</v>
      </c>
      <c r="R1421" s="9">
        <v>300</v>
      </c>
      <c r="S1421" s="8" t="s">
        <v>37</v>
      </c>
      <c r="T1421" s="9">
        <v>-27</v>
      </c>
      <c r="U1421" s="18" t="s">
        <v>7374</v>
      </c>
      <c r="V1421" s="40">
        <v>45415</v>
      </c>
      <c r="W1421" s="8"/>
    </row>
    <row r="1422" spans="1:23" ht="26.25" thickBot="1">
      <c r="A1422" s="8" t="s">
        <v>2373</v>
      </c>
      <c r="B1422" s="8" t="s">
        <v>6721</v>
      </c>
      <c r="C1422" s="8" t="s">
        <v>5550</v>
      </c>
      <c r="D1422" s="8"/>
      <c r="E1422" s="8"/>
      <c r="F1422" s="8" t="s">
        <v>212</v>
      </c>
      <c r="G1422" s="8" t="s">
        <v>6722</v>
      </c>
      <c r="H1422" s="8">
        <v>9</v>
      </c>
      <c r="I1422" s="8" t="s">
        <v>213</v>
      </c>
      <c r="J1422" s="8" t="s">
        <v>214</v>
      </c>
      <c r="K1422" s="17">
        <v>-15</v>
      </c>
      <c r="L1422" s="9">
        <v>0</v>
      </c>
      <c r="M1422" s="9">
        <v>0</v>
      </c>
      <c r="N1422" s="9">
        <v>0</v>
      </c>
      <c r="O1422" s="8"/>
      <c r="P1422" s="9">
        <v>-15</v>
      </c>
      <c r="Q1422" s="15">
        <v>0</v>
      </c>
      <c r="R1422" s="9">
        <v>240</v>
      </c>
      <c r="S1422" s="8" t="s">
        <v>37</v>
      </c>
      <c r="T1422" s="9">
        <v>-15</v>
      </c>
      <c r="U1422" s="18" t="s">
        <v>7375</v>
      </c>
      <c r="V1422" s="40">
        <v>45415</v>
      </c>
      <c r="W1422" s="8"/>
    </row>
    <row r="1423" spans="1:23" ht="26.25" thickBot="1">
      <c r="A1423" s="8" t="s">
        <v>2373</v>
      </c>
      <c r="B1423" s="8" t="s">
        <v>6723</v>
      </c>
      <c r="C1423" s="8" t="s">
        <v>5551</v>
      </c>
      <c r="D1423" s="8"/>
      <c r="E1423" s="8"/>
      <c r="F1423" s="8" t="s">
        <v>212</v>
      </c>
      <c r="G1423" s="8" t="s">
        <v>6724</v>
      </c>
      <c r="H1423" s="8">
        <v>10</v>
      </c>
      <c r="I1423" s="8" t="s">
        <v>213</v>
      </c>
      <c r="J1423" s="8" t="s">
        <v>214</v>
      </c>
      <c r="K1423" s="17">
        <v>-15</v>
      </c>
      <c r="L1423" s="9">
        <v>0</v>
      </c>
      <c r="M1423" s="9">
        <v>0</v>
      </c>
      <c r="N1423" s="9">
        <v>0</v>
      </c>
      <c r="O1423" s="8"/>
      <c r="P1423" s="9">
        <v>-15</v>
      </c>
      <c r="Q1423" s="15">
        <v>0</v>
      </c>
      <c r="R1423" s="9">
        <v>180</v>
      </c>
      <c r="S1423" s="8" t="s">
        <v>37</v>
      </c>
      <c r="T1423" s="9">
        <v>-15</v>
      </c>
      <c r="U1423" s="18" t="s">
        <v>7375</v>
      </c>
      <c r="V1423" s="40">
        <v>45415</v>
      </c>
      <c r="W1423" s="8"/>
    </row>
    <row r="1424" spans="1:23" ht="26.25" thickBot="1">
      <c r="A1424" s="8" t="s">
        <v>2373</v>
      </c>
      <c r="B1424" s="8" t="s">
        <v>6725</v>
      </c>
      <c r="C1424" s="8" t="s">
        <v>5552</v>
      </c>
      <c r="D1424" s="8"/>
      <c r="E1424" s="8"/>
      <c r="F1424" s="8" t="s">
        <v>212</v>
      </c>
      <c r="G1424" s="39" t="s">
        <v>6726</v>
      </c>
      <c r="H1424" s="8">
        <v>11</v>
      </c>
      <c r="I1424" s="8" t="s">
        <v>213</v>
      </c>
      <c r="J1424" s="8" t="s">
        <v>214</v>
      </c>
      <c r="K1424" s="17">
        <v>-27</v>
      </c>
      <c r="L1424" s="9">
        <v>0</v>
      </c>
      <c r="M1424" s="9">
        <v>0</v>
      </c>
      <c r="N1424" s="9">
        <v>0</v>
      </c>
      <c r="O1424" s="8"/>
      <c r="P1424" s="9">
        <v>-27</v>
      </c>
      <c r="Q1424" s="15">
        <v>0</v>
      </c>
      <c r="R1424" s="9">
        <v>180</v>
      </c>
      <c r="S1424" s="8" t="s">
        <v>37</v>
      </c>
      <c r="T1424" s="29">
        <v>-27</v>
      </c>
      <c r="U1424" s="18" t="s">
        <v>7374</v>
      </c>
      <c r="V1424" s="40">
        <v>45415</v>
      </c>
      <c r="W1424" s="8"/>
    </row>
    <row r="1425" spans="1:23" ht="26.25" thickBot="1">
      <c r="A1425" s="8" t="s">
        <v>2373</v>
      </c>
      <c r="B1425" s="8" t="s">
        <v>6727</v>
      </c>
      <c r="C1425" s="8" t="s">
        <v>5555</v>
      </c>
      <c r="D1425" s="8"/>
      <c r="E1425" s="8"/>
      <c r="F1425" s="8" t="s">
        <v>212</v>
      </c>
      <c r="G1425" s="39" t="s">
        <v>6728</v>
      </c>
      <c r="H1425" s="8">
        <v>7</v>
      </c>
      <c r="I1425" s="8" t="s">
        <v>213</v>
      </c>
      <c r="J1425" s="8" t="s">
        <v>214</v>
      </c>
      <c r="K1425" s="17">
        <v>-3</v>
      </c>
      <c r="L1425" s="9">
        <v>0</v>
      </c>
      <c r="M1425" s="9">
        <v>0</v>
      </c>
      <c r="N1425" s="9">
        <v>0</v>
      </c>
      <c r="O1425" s="8"/>
      <c r="P1425" s="9">
        <v>-3</v>
      </c>
      <c r="Q1425" s="15">
        <v>0</v>
      </c>
      <c r="R1425" s="9">
        <v>200</v>
      </c>
      <c r="S1425" s="8" t="s">
        <v>37</v>
      </c>
      <c r="T1425" s="29">
        <v>-3</v>
      </c>
      <c r="U1425" s="18" t="s">
        <v>3127</v>
      </c>
      <c r="V1425" s="40">
        <v>45415</v>
      </c>
      <c r="W1425" s="8"/>
    </row>
    <row r="1426" spans="1:23" ht="13.5" thickBot="1">
      <c r="A1426" s="8" t="s">
        <v>2373</v>
      </c>
      <c r="B1426" s="8" t="s">
        <v>7376</v>
      </c>
      <c r="C1426" s="8" t="s">
        <v>6489</v>
      </c>
      <c r="D1426" s="8"/>
      <c r="E1426" s="8"/>
      <c r="F1426" s="8" t="s">
        <v>36</v>
      </c>
      <c r="G1426" s="8">
        <v>8</v>
      </c>
      <c r="H1426" s="8">
        <v>12</v>
      </c>
      <c r="I1426" s="8"/>
      <c r="J1426" s="8" t="s">
        <v>78</v>
      </c>
      <c r="K1426" s="17">
        <v>-1</v>
      </c>
      <c r="L1426" s="9">
        <v>0</v>
      </c>
      <c r="M1426" s="9">
        <v>0</v>
      </c>
      <c r="N1426" s="9">
        <v>0</v>
      </c>
      <c r="O1426" s="8"/>
      <c r="P1426" s="9">
        <v>-1</v>
      </c>
      <c r="Q1426" s="15">
        <v>0</v>
      </c>
      <c r="R1426" s="9">
        <v>2016</v>
      </c>
      <c r="S1426" s="8" t="s">
        <v>37</v>
      </c>
      <c r="T1426" s="29">
        <v>-1</v>
      </c>
      <c r="U1426" s="18" t="s">
        <v>1759</v>
      </c>
      <c r="V1426" s="40">
        <v>45429</v>
      </c>
      <c r="W1426" s="40"/>
    </row>
    <row r="1427" spans="1:23" ht="13.5" thickBot="1">
      <c r="A1427" s="8" t="s">
        <v>2373</v>
      </c>
      <c r="B1427" s="8" t="s">
        <v>8090</v>
      </c>
      <c r="C1427" s="8" t="s">
        <v>6488</v>
      </c>
      <c r="D1427" s="8">
        <v>4.5</v>
      </c>
      <c r="E1427" s="8"/>
      <c r="F1427" s="8" t="s">
        <v>36</v>
      </c>
      <c r="G1427" s="8"/>
      <c r="H1427" s="8">
        <v>13</v>
      </c>
      <c r="I1427" s="8"/>
      <c r="J1427" s="8" t="s">
        <v>78</v>
      </c>
      <c r="K1427" s="17">
        <v>0</v>
      </c>
      <c r="L1427" s="9">
        <v>0</v>
      </c>
      <c r="M1427" s="9">
        <v>0</v>
      </c>
      <c r="N1427" s="9">
        <v>0</v>
      </c>
      <c r="O1427" s="8"/>
      <c r="P1427" s="9">
        <v>0</v>
      </c>
      <c r="Q1427" s="15">
        <v>0</v>
      </c>
      <c r="R1427" s="9">
        <v>5040</v>
      </c>
      <c r="S1427" s="8" t="s">
        <v>37</v>
      </c>
      <c r="T1427" s="9">
        <v>0</v>
      </c>
      <c r="U1427" s="18" t="s">
        <v>39</v>
      </c>
      <c r="V1427" s="40">
        <v>45454</v>
      </c>
      <c r="W1427" s="8"/>
    </row>
    <row r="1428" spans="1:23" ht="13.5" thickBot="1">
      <c r="A1428" s="8" t="s">
        <v>2385</v>
      </c>
      <c r="B1428" s="8" t="s">
        <v>2386</v>
      </c>
      <c r="C1428" s="8" t="s">
        <v>2387</v>
      </c>
      <c r="D1428" s="8"/>
      <c r="E1428" s="8" t="s">
        <v>167</v>
      </c>
      <c r="F1428" s="8" t="s">
        <v>36</v>
      </c>
      <c r="G1428" s="8"/>
      <c r="H1428" s="8">
        <v>1</v>
      </c>
      <c r="I1428" s="8" t="s">
        <v>2388</v>
      </c>
      <c r="J1428" s="8" t="s">
        <v>78</v>
      </c>
      <c r="K1428" s="17">
        <v>34600</v>
      </c>
      <c r="L1428" s="9">
        <v>0</v>
      </c>
      <c r="M1428" s="9">
        <v>0</v>
      </c>
      <c r="N1428" s="9">
        <v>0</v>
      </c>
      <c r="O1428" s="8"/>
      <c r="P1428" s="9">
        <v>34600</v>
      </c>
      <c r="Q1428" s="15">
        <v>6</v>
      </c>
      <c r="R1428" s="9">
        <v>5000</v>
      </c>
      <c r="S1428" s="8" t="s">
        <v>2389</v>
      </c>
      <c r="T1428" s="9">
        <v>4600</v>
      </c>
      <c r="U1428" s="18" t="s">
        <v>8091</v>
      </c>
      <c r="V1428" s="40">
        <v>45356</v>
      </c>
      <c r="W1428" s="8"/>
    </row>
    <row r="1429" spans="1:23" ht="13.5" thickBot="1">
      <c r="A1429" s="8" t="s">
        <v>2385</v>
      </c>
      <c r="B1429" s="8" t="s">
        <v>2390</v>
      </c>
      <c r="C1429" s="8" t="s">
        <v>2391</v>
      </c>
      <c r="D1429" s="8"/>
      <c r="E1429" s="8" t="s">
        <v>170</v>
      </c>
      <c r="F1429" s="8" t="s">
        <v>36</v>
      </c>
      <c r="G1429" s="39"/>
      <c r="H1429" s="8">
        <v>2</v>
      </c>
      <c r="I1429" s="8"/>
      <c r="J1429" s="8" t="s">
        <v>78</v>
      </c>
      <c r="K1429" s="17">
        <v>-100</v>
      </c>
      <c r="L1429" s="9">
        <v>0</v>
      </c>
      <c r="M1429" s="9">
        <v>0</v>
      </c>
      <c r="N1429" s="9">
        <v>0</v>
      </c>
      <c r="O1429" s="8"/>
      <c r="P1429" s="9">
        <v>-100</v>
      </c>
      <c r="Q1429" s="15">
        <v>0</v>
      </c>
      <c r="R1429" s="9">
        <v>2500</v>
      </c>
      <c r="S1429" s="8" t="s">
        <v>2389</v>
      </c>
      <c r="T1429" s="29">
        <v>-100</v>
      </c>
      <c r="U1429" s="18" t="s">
        <v>2392</v>
      </c>
      <c r="V1429" s="40">
        <v>45401</v>
      </c>
      <c r="W1429" s="8"/>
    </row>
    <row r="1430" spans="1:23" ht="13.5" thickBot="1">
      <c r="A1430" s="8" t="s">
        <v>2393</v>
      </c>
      <c r="B1430" s="8" t="s">
        <v>2394</v>
      </c>
      <c r="C1430" s="8" t="s">
        <v>2395</v>
      </c>
      <c r="D1430" s="8" t="s">
        <v>2396</v>
      </c>
      <c r="E1430" s="8"/>
      <c r="F1430" s="8" t="s">
        <v>36</v>
      </c>
      <c r="G1430" s="39"/>
      <c r="H1430" s="8">
        <v>1</v>
      </c>
      <c r="I1430" s="8"/>
      <c r="J1430" s="8" t="s">
        <v>78</v>
      </c>
      <c r="K1430" s="17">
        <v>4511</v>
      </c>
      <c r="L1430" s="9">
        <v>0</v>
      </c>
      <c r="M1430" s="9">
        <v>0</v>
      </c>
      <c r="N1430" s="9">
        <v>0</v>
      </c>
      <c r="O1430" s="8"/>
      <c r="P1430" s="9">
        <v>4511</v>
      </c>
      <c r="Q1430" s="15">
        <v>6</v>
      </c>
      <c r="R1430" s="9">
        <v>700</v>
      </c>
      <c r="S1430" s="8" t="s">
        <v>37</v>
      </c>
      <c r="T1430" s="9">
        <v>311</v>
      </c>
      <c r="U1430" s="18" t="s">
        <v>11631</v>
      </c>
      <c r="V1430" s="40">
        <v>45370</v>
      </c>
      <c r="W1430" s="8"/>
    </row>
    <row r="1431" spans="1:23" ht="13.5" thickBot="1">
      <c r="A1431" s="8" t="s">
        <v>2393</v>
      </c>
      <c r="B1431" s="8" t="s">
        <v>2397</v>
      </c>
      <c r="C1431" s="8" t="s">
        <v>2398</v>
      </c>
      <c r="D1431" s="8" t="s">
        <v>2399</v>
      </c>
      <c r="E1431" s="8"/>
      <c r="F1431" s="8" t="s">
        <v>36</v>
      </c>
      <c r="G1431" s="8"/>
      <c r="H1431" s="8">
        <v>2</v>
      </c>
      <c r="I1431" s="8"/>
      <c r="J1431" s="8" t="s">
        <v>78</v>
      </c>
      <c r="K1431" s="17">
        <v>10750</v>
      </c>
      <c r="L1431" s="9">
        <v>0</v>
      </c>
      <c r="M1431" s="9">
        <v>0</v>
      </c>
      <c r="N1431" s="9">
        <v>0</v>
      </c>
      <c r="O1431" s="8"/>
      <c r="P1431" s="9">
        <v>10750</v>
      </c>
      <c r="Q1431" s="15">
        <v>10</v>
      </c>
      <c r="R1431" s="9">
        <v>1000</v>
      </c>
      <c r="S1431" s="8" t="s">
        <v>37</v>
      </c>
      <c r="T1431" s="29">
        <v>750</v>
      </c>
      <c r="U1431" s="18" t="s">
        <v>11632</v>
      </c>
      <c r="V1431" s="40">
        <v>45370</v>
      </c>
      <c r="W1431" s="40"/>
    </row>
    <row r="1432" spans="1:23" ht="13.5" thickBot="1">
      <c r="A1432" s="8" t="s">
        <v>2400</v>
      </c>
      <c r="B1432" s="8" t="s">
        <v>2401</v>
      </c>
      <c r="C1432" s="8" t="s">
        <v>135</v>
      </c>
      <c r="D1432" s="8"/>
      <c r="E1432" s="8"/>
      <c r="F1432" s="8" t="s">
        <v>36</v>
      </c>
      <c r="G1432" s="8"/>
      <c r="H1432" s="8">
        <v>1</v>
      </c>
      <c r="I1432" s="8"/>
      <c r="J1432" s="8" t="s">
        <v>78</v>
      </c>
      <c r="K1432" s="17">
        <v>144</v>
      </c>
      <c r="L1432" s="9">
        <v>0</v>
      </c>
      <c r="M1432" s="9">
        <v>0</v>
      </c>
      <c r="N1432" s="9">
        <v>0</v>
      </c>
      <c r="O1432" s="8"/>
      <c r="P1432" s="9">
        <v>144</v>
      </c>
      <c r="Q1432" s="15">
        <v>2</v>
      </c>
      <c r="R1432" s="9">
        <v>50</v>
      </c>
      <c r="S1432" s="8" t="s">
        <v>124</v>
      </c>
      <c r="T1432" s="9">
        <v>44</v>
      </c>
      <c r="U1432" s="18" t="s">
        <v>8312</v>
      </c>
      <c r="V1432" s="40">
        <v>45359</v>
      </c>
      <c r="W1432" s="8"/>
    </row>
    <row r="1433" spans="1:23" ht="13.5" thickBot="1">
      <c r="A1433" s="8" t="s">
        <v>2402</v>
      </c>
      <c r="B1433" s="8" t="s">
        <v>2403</v>
      </c>
      <c r="C1433" s="8" t="s">
        <v>2404</v>
      </c>
      <c r="D1433" s="8" t="s">
        <v>42</v>
      </c>
      <c r="E1433" s="8"/>
      <c r="F1433" s="8" t="s">
        <v>140</v>
      </c>
      <c r="G1433" s="8"/>
      <c r="H1433" s="8">
        <v>1</v>
      </c>
      <c r="I1433" s="8"/>
      <c r="J1433" s="8" t="s">
        <v>78</v>
      </c>
      <c r="K1433" s="17">
        <v>530</v>
      </c>
      <c r="L1433" s="9">
        <v>0</v>
      </c>
      <c r="M1433" s="9">
        <v>0</v>
      </c>
      <c r="N1433" s="9">
        <v>0</v>
      </c>
      <c r="O1433" s="8"/>
      <c r="P1433" s="9">
        <v>530</v>
      </c>
      <c r="Q1433" s="15">
        <v>0</v>
      </c>
      <c r="R1433" s="9">
        <v>600</v>
      </c>
      <c r="S1433" s="8" t="s">
        <v>124</v>
      </c>
      <c r="T1433" s="9">
        <v>530</v>
      </c>
      <c r="U1433" s="18" t="s">
        <v>7715</v>
      </c>
      <c r="V1433" s="40">
        <v>45359</v>
      </c>
      <c r="W1433" s="8"/>
    </row>
    <row r="1434" spans="1:23" ht="13.5" thickBot="1">
      <c r="A1434" s="8" t="s">
        <v>2402</v>
      </c>
      <c r="B1434" s="8" t="s">
        <v>6886</v>
      </c>
      <c r="C1434" s="8" t="s">
        <v>6887</v>
      </c>
      <c r="D1434" s="8"/>
      <c r="E1434" s="8"/>
      <c r="F1434" s="8" t="s">
        <v>36</v>
      </c>
      <c r="G1434" s="8"/>
      <c r="H1434" s="8">
        <v>2</v>
      </c>
      <c r="I1434" s="8" t="s">
        <v>6888</v>
      </c>
      <c r="J1434" s="8" t="s">
        <v>78</v>
      </c>
      <c r="K1434" s="17">
        <v>1750</v>
      </c>
      <c r="L1434" s="9">
        <v>0</v>
      </c>
      <c r="M1434" s="9">
        <v>0</v>
      </c>
      <c r="N1434" s="9">
        <v>0</v>
      </c>
      <c r="O1434" s="8"/>
      <c r="P1434" s="9">
        <v>1750</v>
      </c>
      <c r="Q1434" s="15">
        <v>14</v>
      </c>
      <c r="R1434" s="9">
        <v>125</v>
      </c>
      <c r="S1434" s="8" t="s">
        <v>40</v>
      </c>
      <c r="T1434" s="9">
        <v>0</v>
      </c>
      <c r="U1434" s="18" t="s">
        <v>3675</v>
      </c>
      <c r="V1434" s="40">
        <v>45419</v>
      </c>
      <c r="W1434" s="8"/>
    </row>
    <row r="1435" spans="1:23" ht="13.5" thickBot="1">
      <c r="A1435" s="8" t="s">
        <v>2402</v>
      </c>
      <c r="B1435" s="8" t="s">
        <v>8027</v>
      </c>
      <c r="C1435" s="8" t="s">
        <v>5375</v>
      </c>
      <c r="D1435" s="8" t="s">
        <v>42</v>
      </c>
      <c r="E1435" s="8"/>
      <c r="F1435" s="8" t="s">
        <v>36</v>
      </c>
      <c r="G1435" s="8"/>
      <c r="H1435" s="8">
        <v>3</v>
      </c>
      <c r="I1435" s="8"/>
      <c r="J1435" s="8" t="s">
        <v>78</v>
      </c>
      <c r="K1435" s="17">
        <v>0</v>
      </c>
      <c r="L1435" s="9">
        <v>0</v>
      </c>
      <c r="M1435" s="9">
        <v>0</v>
      </c>
      <c r="N1435" s="9">
        <v>0</v>
      </c>
      <c r="O1435" s="8"/>
      <c r="P1435" s="9">
        <v>0</v>
      </c>
      <c r="Q1435" s="15">
        <v>0</v>
      </c>
      <c r="R1435" s="9">
        <v>500</v>
      </c>
      <c r="S1435" s="8" t="s">
        <v>40</v>
      </c>
      <c r="T1435" s="9">
        <v>0</v>
      </c>
      <c r="U1435" s="18" t="s">
        <v>49</v>
      </c>
      <c r="V1435" s="40">
        <v>45449</v>
      </c>
      <c r="W1435" s="8"/>
    </row>
    <row r="1436" spans="1:23" ht="13.5" thickBot="1">
      <c r="A1436" s="8" t="s">
        <v>2402</v>
      </c>
      <c r="B1436" s="8" t="s">
        <v>8865</v>
      </c>
      <c r="C1436" s="8" t="s">
        <v>8866</v>
      </c>
      <c r="D1436" s="8" t="s">
        <v>42</v>
      </c>
      <c r="E1436" s="8"/>
      <c r="F1436" s="8" t="s">
        <v>36</v>
      </c>
      <c r="G1436" s="8"/>
      <c r="H1436" s="8">
        <v>4</v>
      </c>
      <c r="I1436" s="8" t="s">
        <v>6888</v>
      </c>
      <c r="J1436" s="8" t="s">
        <v>78</v>
      </c>
      <c r="K1436" s="17">
        <v>1000</v>
      </c>
      <c r="L1436" s="9">
        <v>0</v>
      </c>
      <c r="M1436" s="9">
        <v>0</v>
      </c>
      <c r="N1436" s="9">
        <v>0</v>
      </c>
      <c r="O1436" s="8"/>
      <c r="P1436" s="9">
        <v>1000</v>
      </c>
      <c r="Q1436" s="15">
        <v>2</v>
      </c>
      <c r="R1436" s="9">
        <v>500</v>
      </c>
      <c r="S1436" s="8" t="s">
        <v>124</v>
      </c>
      <c r="T1436" s="9">
        <v>0</v>
      </c>
      <c r="U1436" s="18" t="s">
        <v>4630</v>
      </c>
      <c r="V1436" s="40">
        <v>45492</v>
      </c>
      <c r="W1436" s="8"/>
    </row>
    <row r="1437" spans="1:23" ht="13.5" thickBot="1">
      <c r="A1437" s="8" t="s">
        <v>129</v>
      </c>
      <c r="B1437" s="8" t="s">
        <v>2405</v>
      </c>
      <c r="C1437" s="8" t="s">
        <v>2406</v>
      </c>
      <c r="D1437" s="8"/>
      <c r="E1437" s="8"/>
      <c r="F1437" s="8"/>
      <c r="G1437" s="8"/>
      <c r="H1437" s="8">
        <v>10</v>
      </c>
      <c r="I1437" s="8"/>
      <c r="J1437" s="8" t="s">
        <v>78</v>
      </c>
      <c r="K1437" s="17">
        <v>0</v>
      </c>
      <c r="L1437" s="9">
        <v>0</v>
      </c>
      <c r="M1437" s="9">
        <v>0</v>
      </c>
      <c r="N1437" s="9">
        <v>0</v>
      </c>
      <c r="O1437" s="8"/>
      <c r="P1437" s="9">
        <v>0</v>
      </c>
      <c r="Q1437" s="15">
        <v>0</v>
      </c>
      <c r="R1437" s="9">
        <v>20</v>
      </c>
      <c r="S1437" s="8" t="s">
        <v>124</v>
      </c>
      <c r="T1437" s="9">
        <v>0</v>
      </c>
      <c r="U1437" s="18" t="s">
        <v>125</v>
      </c>
      <c r="V1437" s="40"/>
      <c r="W1437" s="8"/>
    </row>
    <row r="1438" spans="1:23" ht="13.5" thickBot="1">
      <c r="A1438" s="8" t="s">
        <v>129</v>
      </c>
      <c r="B1438" s="8" t="s">
        <v>2407</v>
      </c>
      <c r="C1438" s="8" t="s">
        <v>2408</v>
      </c>
      <c r="D1438" s="8"/>
      <c r="E1438" s="8"/>
      <c r="F1438" s="8"/>
      <c r="G1438" s="8"/>
      <c r="H1438" s="8">
        <v>11</v>
      </c>
      <c r="I1438" s="8"/>
      <c r="J1438" s="8" t="s">
        <v>78</v>
      </c>
      <c r="K1438" s="17">
        <v>198</v>
      </c>
      <c r="L1438" s="9">
        <v>0</v>
      </c>
      <c r="M1438" s="9">
        <v>0</v>
      </c>
      <c r="N1438" s="9">
        <v>0</v>
      </c>
      <c r="O1438" s="8"/>
      <c r="P1438" s="9">
        <v>198</v>
      </c>
      <c r="Q1438" s="15">
        <v>9</v>
      </c>
      <c r="R1438" s="9">
        <v>22</v>
      </c>
      <c r="S1438" s="8" t="s">
        <v>626</v>
      </c>
      <c r="T1438" s="9">
        <v>0</v>
      </c>
      <c r="U1438" s="18" t="s">
        <v>658</v>
      </c>
      <c r="V1438" s="40"/>
      <c r="W1438" s="8"/>
    </row>
    <row r="1439" spans="1:23" ht="13.5" thickBot="1">
      <c r="A1439" s="8" t="s">
        <v>129</v>
      </c>
      <c r="B1439" s="8" t="s">
        <v>2409</v>
      </c>
      <c r="C1439" s="8" t="s">
        <v>2410</v>
      </c>
      <c r="D1439" s="8"/>
      <c r="E1439" s="8"/>
      <c r="F1439" s="8"/>
      <c r="G1439" s="8"/>
      <c r="H1439" s="8">
        <v>12</v>
      </c>
      <c r="I1439" s="8"/>
      <c r="J1439" s="8" t="s">
        <v>78</v>
      </c>
      <c r="K1439" s="17">
        <v>-250</v>
      </c>
      <c r="L1439" s="9">
        <v>0</v>
      </c>
      <c r="M1439" s="9">
        <v>0</v>
      </c>
      <c r="N1439" s="9">
        <v>0</v>
      </c>
      <c r="O1439" s="8"/>
      <c r="P1439" s="9">
        <v>-250</v>
      </c>
      <c r="Q1439" s="15">
        <v>0</v>
      </c>
      <c r="R1439" s="9">
        <v>4000</v>
      </c>
      <c r="S1439" s="8" t="s">
        <v>37</v>
      </c>
      <c r="T1439" s="9">
        <v>-250</v>
      </c>
      <c r="U1439" s="18" t="s">
        <v>10446</v>
      </c>
      <c r="V1439" s="40"/>
      <c r="W1439" s="8"/>
    </row>
    <row r="1440" spans="1:23" ht="13.5" thickBot="1">
      <c r="A1440" s="8" t="s">
        <v>129</v>
      </c>
      <c r="B1440" s="8" t="s">
        <v>2411</v>
      </c>
      <c r="C1440" s="8" t="s">
        <v>2412</v>
      </c>
      <c r="D1440" s="8" t="s">
        <v>122</v>
      </c>
      <c r="E1440" s="8"/>
      <c r="F1440" s="8"/>
      <c r="G1440" s="8"/>
      <c r="H1440" s="8">
        <v>13</v>
      </c>
      <c r="I1440" s="8"/>
      <c r="J1440" s="8" t="s">
        <v>78</v>
      </c>
      <c r="K1440" s="17">
        <v>0</v>
      </c>
      <c r="L1440" s="9">
        <v>0</v>
      </c>
      <c r="M1440" s="9">
        <v>0</v>
      </c>
      <c r="N1440" s="9">
        <v>0</v>
      </c>
      <c r="O1440" s="8"/>
      <c r="P1440" s="9">
        <v>0</v>
      </c>
      <c r="Q1440" s="15">
        <v>0</v>
      </c>
      <c r="R1440" s="9">
        <v>4000</v>
      </c>
      <c r="S1440" s="8" t="s">
        <v>37</v>
      </c>
      <c r="T1440" s="29">
        <v>0</v>
      </c>
      <c r="U1440" s="18" t="s">
        <v>39</v>
      </c>
      <c r="V1440" s="40"/>
      <c r="W1440" s="8"/>
    </row>
    <row r="1441" spans="1:24" ht="13.5" thickBot="1">
      <c r="A1441" s="8" t="s">
        <v>129</v>
      </c>
      <c r="B1441" s="8" t="s">
        <v>2413</v>
      </c>
      <c r="C1441" s="44" t="s">
        <v>2414</v>
      </c>
      <c r="D1441" s="42"/>
      <c r="E1441" s="8"/>
      <c r="F1441" s="8"/>
      <c r="G1441" s="8"/>
      <c r="H1441" s="8">
        <v>14</v>
      </c>
      <c r="I1441" s="8"/>
      <c r="J1441" s="8" t="s">
        <v>78</v>
      </c>
      <c r="K1441" s="17">
        <v>0</v>
      </c>
      <c r="L1441" s="9">
        <v>0</v>
      </c>
      <c r="M1441" s="9">
        <v>0</v>
      </c>
      <c r="N1441" s="9">
        <v>0</v>
      </c>
      <c r="O1441" s="8"/>
      <c r="P1441" s="9">
        <v>0</v>
      </c>
      <c r="Q1441" s="15">
        <v>0</v>
      </c>
      <c r="R1441" s="9">
        <v>2000</v>
      </c>
      <c r="S1441" s="8" t="s">
        <v>124</v>
      </c>
      <c r="T1441" s="29">
        <v>0</v>
      </c>
      <c r="U1441" s="18" t="s">
        <v>125</v>
      </c>
      <c r="V1441" s="40"/>
      <c r="W1441" s="8"/>
    </row>
    <row r="1442" spans="1:24" ht="13.5" thickBot="1">
      <c r="A1442" s="8" t="s">
        <v>129</v>
      </c>
      <c r="B1442" s="8" t="s">
        <v>11633</v>
      </c>
      <c r="C1442" s="8" t="s">
        <v>11634</v>
      </c>
      <c r="D1442" s="8"/>
      <c r="E1442" s="8"/>
      <c r="F1442" s="8" t="s">
        <v>1567</v>
      </c>
      <c r="G1442" s="8"/>
      <c r="H1442" s="8">
        <v>2</v>
      </c>
      <c r="I1442" s="8" t="s">
        <v>1894</v>
      </c>
      <c r="J1442" s="8" t="s">
        <v>78</v>
      </c>
      <c r="K1442" s="17">
        <v>1800</v>
      </c>
      <c r="L1442" s="9">
        <v>0</v>
      </c>
      <c r="M1442" s="9">
        <v>0</v>
      </c>
      <c r="N1442" s="9">
        <v>0</v>
      </c>
      <c r="O1442" s="8"/>
      <c r="P1442" s="9">
        <v>1800</v>
      </c>
      <c r="Q1442" s="15">
        <v>18</v>
      </c>
      <c r="R1442" s="9">
        <v>100</v>
      </c>
      <c r="S1442" s="8" t="s">
        <v>37</v>
      </c>
      <c r="T1442" s="9">
        <v>0</v>
      </c>
      <c r="U1442" s="18" t="s">
        <v>172</v>
      </c>
      <c r="V1442" s="40">
        <v>45524</v>
      </c>
      <c r="W1442" s="8"/>
    </row>
    <row r="1443" spans="1:24" ht="13.5" thickBot="1">
      <c r="A1443" s="8" t="s">
        <v>129</v>
      </c>
      <c r="B1443" s="8" t="s">
        <v>2415</v>
      </c>
      <c r="C1443" s="8" t="s">
        <v>2416</v>
      </c>
      <c r="D1443" s="8"/>
      <c r="E1443" s="8"/>
      <c r="F1443" s="8"/>
      <c r="G1443" s="8"/>
      <c r="H1443" s="8">
        <v>3</v>
      </c>
      <c r="I1443" s="8"/>
      <c r="J1443" s="8" t="s">
        <v>78</v>
      </c>
      <c r="K1443" s="17">
        <v>31500</v>
      </c>
      <c r="L1443" s="9">
        <v>0</v>
      </c>
      <c r="M1443" s="9">
        <v>0</v>
      </c>
      <c r="N1443" s="9">
        <v>0</v>
      </c>
      <c r="O1443" s="8"/>
      <c r="P1443" s="9">
        <v>31500</v>
      </c>
      <c r="Q1443" s="15">
        <v>8</v>
      </c>
      <c r="R1443" s="9">
        <v>3780</v>
      </c>
      <c r="S1443" s="8" t="s">
        <v>37</v>
      </c>
      <c r="T1443" s="9">
        <v>1260</v>
      </c>
      <c r="U1443" s="18" t="s">
        <v>2417</v>
      </c>
      <c r="V1443" s="40"/>
      <c r="W1443" s="8"/>
      <c r="X1443">
        <v>45346</v>
      </c>
    </row>
    <row r="1444" spans="1:24" ht="13.5" thickBot="1">
      <c r="A1444" s="8" t="s">
        <v>129</v>
      </c>
      <c r="B1444" s="8" t="s">
        <v>2418</v>
      </c>
      <c r="C1444" s="8" t="s">
        <v>2419</v>
      </c>
      <c r="D1444" s="8"/>
      <c r="E1444" s="8"/>
      <c r="F1444" s="8"/>
      <c r="G1444" s="8"/>
      <c r="H1444" s="8">
        <v>5</v>
      </c>
      <c r="I1444" s="8"/>
      <c r="J1444" s="8" t="s">
        <v>78</v>
      </c>
      <c r="K1444" s="17">
        <v>15000</v>
      </c>
      <c r="L1444" s="9">
        <v>0</v>
      </c>
      <c r="M1444" s="9">
        <v>0</v>
      </c>
      <c r="N1444" s="9">
        <v>0</v>
      </c>
      <c r="O1444" s="8"/>
      <c r="P1444" s="9">
        <v>15000</v>
      </c>
      <c r="Q1444" s="15">
        <v>3</v>
      </c>
      <c r="R1444" s="9">
        <v>5000</v>
      </c>
      <c r="S1444" s="8" t="s">
        <v>37</v>
      </c>
      <c r="T1444" s="9">
        <v>0</v>
      </c>
      <c r="U1444" s="18" t="s">
        <v>103</v>
      </c>
      <c r="V1444" s="40"/>
      <c r="W1444" s="8"/>
    </row>
    <row r="1445" spans="1:24" ht="13.5" thickBot="1">
      <c r="A1445" s="8" t="s">
        <v>129</v>
      </c>
      <c r="B1445" s="8" t="s">
        <v>2420</v>
      </c>
      <c r="C1445" s="8" t="s">
        <v>2421</v>
      </c>
      <c r="D1445" s="8"/>
      <c r="E1445" s="8"/>
      <c r="F1445" s="8"/>
      <c r="G1445" s="8"/>
      <c r="H1445" s="8">
        <v>6</v>
      </c>
      <c r="I1445" s="8"/>
      <c r="J1445" s="8" t="s">
        <v>78</v>
      </c>
      <c r="K1445" s="17">
        <v>0</v>
      </c>
      <c r="L1445" s="9">
        <v>0</v>
      </c>
      <c r="M1445" s="9">
        <v>0</v>
      </c>
      <c r="N1445" s="9">
        <v>0</v>
      </c>
      <c r="O1445" s="8"/>
      <c r="P1445" s="9">
        <v>0</v>
      </c>
      <c r="Q1445" s="15">
        <v>0</v>
      </c>
      <c r="R1445" s="9">
        <v>10</v>
      </c>
      <c r="S1445" s="8" t="s">
        <v>124</v>
      </c>
      <c r="T1445" s="29">
        <v>0</v>
      </c>
      <c r="U1445" s="18" t="s">
        <v>125</v>
      </c>
      <c r="V1445" s="40"/>
      <c r="W1445" s="8"/>
      <c r="X1445">
        <v>45346</v>
      </c>
    </row>
    <row r="1446" spans="1:24" ht="13.5" thickBot="1">
      <c r="A1446" s="8" t="s">
        <v>129</v>
      </c>
      <c r="B1446" s="8" t="s">
        <v>2422</v>
      </c>
      <c r="C1446" s="8" t="s">
        <v>2423</v>
      </c>
      <c r="D1446" s="8"/>
      <c r="E1446" s="8"/>
      <c r="F1446" s="8"/>
      <c r="G1446" s="39"/>
      <c r="H1446" s="8">
        <v>7</v>
      </c>
      <c r="I1446" s="8"/>
      <c r="J1446" s="8" t="s">
        <v>78</v>
      </c>
      <c r="K1446" s="17">
        <v>0</v>
      </c>
      <c r="L1446" s="9">
        <v>0</v>
      </c>
      <c r="M1446" s="9">
        <v>0</v>
      </c>
      <c r="N1446" s="9">
        <v>0</v>
      </c>
      <c r="O1446" s="8"/>
      <c r="P1446" s="9">
        <v>0</v>
      </c>
      <c r="Q1446" s="15">
        <v>0</v>
      </c>
      <c r="R1446" s="9">
        <v>10</v>
      </c>
      <c r="S1446" s="8" t="s">
        <v>124</v>
      </c>
      <c r="T1446" s="29">
        <v>0</v>
      </c>
      <c r="U1446" s="18" t="s">
        <v>125</v>
      </c>
      <c r="V1446" s="40"/>
      <c r="W1446" s="8"/>
    </row>
    <row r="1447" spans="1:24" ht="13.5" thickBot="1">
      <c r="A1447" s="8" t="s">
        <v>129</v>
      </c>
      <c r="B1447" s="8" t="s">
        <v>2424</v>
      </c>
      <c r="C1447" s="8" t="s">
        <v>2425</v>
      </c>
      <c r="D1447" s="8"/>
      <c r="E1447" s="8"/>
      <c r="F1447" s="8"/>
      <c r="G1447" s="39"/>
      <c r="H1447" s="8">
        <v>8</v>
      </c>
      <c r="I1447" s="8"/>
      <c r="J1447" s="8" t="s">
        <v>78</v>
      </c>
      <c r="K1447" s="17">
        <v>0</v>
      </c>
      <c r="L1447" s="9">
        <v>0</v>
      </c>
      <c r="M1447" s="9">
        <v>0</v>
      </c>
      <c r="N1447" s="9">
        <v>0</v>
      </c>
      <c r="O1447" s="8"/>
      <c r="P1447" s="9">
        <v>0</v>
      </c>
      <c r="Q1447" s="15">
        <v>0</v>
      </c>
      <c r="R1447" s="9">
        <v>20</v>
      </c>
      <c r="S1447" s="8" t="s">
        <v>124</v>
      </c>
      <c r="T1447" s="9">
        <v>0</v>
      </c>
      <c r="U1447" s="18" t="s">
        <v>125</v>
      </c>
      <c r="V1447" s="40"/>
      <c r="W1447" s="8"/>
    </row>
    <row r="1448" spans="1:24" ht="13.5" thickBot="1">
      <c r="A1448" s="8" t="s">
        <v>129</v>
      </c>
      <c r="B1448" s="8" t="s">
        <v>2426</v>
      </c>
      <c r="C1448" s="8" t="s">
        <v>2427</v>
      </c>
      <c r="D1448" s="8"/>
      <c r="E1448" s="8"/>
      <c r="F1448" s="8"/>
      <c r="G1448" s="8"/>
      <c r="H1448" s="8">
        <v>9</v>
      </c>
      <c r="I1448" s="8"/>
      <c r="J1448" s="8" t="s">
        <v>78</v>
      </c>
      <c r="K1448" s="17">
        <v>0</v>
      </c>
      <c r="L1448" s="9">
        <v>0</v>
      </c>
      <c r="M1448" s="9">
        <v>0</v>
      </c>
      <c r="N1448" s="9">
        <v>0</v>
      </c>
      <c r="O1448" s="8"/>
      <c r="P1448" s="9">
        <v>0</v>
      </c>
      <c r="Q1448" s="15">
        <v>0</v>
      </c>
      <c r="R1448" s="9">
        <v>20</v>
      </c>
      <c r="S1448" s="8" t="s">
        <v>124</v>
      </c>
      <c r="T1448" s="29">
        <v>0</v>
      </c>
      <c r="U1448" s="18" t="s">
        <v>125</v>
      </c>
      <c r="V1448" s="40"/>
      <c r="W1448" s="40"/>
    </row>
    <row r="1449" spans="1:24" ht="64.5" thickBot="1">
      <c r="A1449" s="8" t="s">
        <v>129</v>
      </c>
      <c r="B1449" s="8" t="s">
        <v>2428</v>
      </c>
      <c r="C1449" s="8" t="s">
        <v>2429</v>
      </c>
      <c r="D1449" s="8"/>
      <c r="E1449" s="8" t="s">
        <v>1583</v>
      </c>
      <c r="F1449" s="8" t="s">
        <v>1962</v>
      </c>
      <c r="G1449" s="8"/>
      <c r="H1449" s="8">
        <v>1</v>
      </c>
      <c r="I1449" s="8" t="s">
        <v>1894</v>
      </c>
      <c r="J1449" s="8" t="s">
        <v>78</v>
      </c>
      <c r="K1449" s="17">
        <v>89</v>
      </c>
      <c r="L1449" s="9">
        <v>0</v>
      </c>
      <c r="M1449" s="9">
        <v>0</v>
      </c>
      <c r="N1449" s="9">
        <v>0</v>
      </c>
      <c r="O1449" s="8"/>
      <c r="P1449" s="9">
        <v>89</v>
      </c>
      <c r="Q1449" s="15">
        <v>0</v>
      </c>
      <c r="R1449" s="9">
        <v>100</v>
      </c>
      <c r="S1449" s="8" t="s">
        <v>124</v>
      </c>
      <c r="T1449" s="8">
        <v>89</v>
      </c>
      <c r="U1449" s="18" t="s">
        <v>10678</v>
      </c>
      <c r="V1449" s="40"/>
      <c r="W1449" s="8" t="s">
        <v>8217</v>
      </c>
    </row>
    <row r="1450" spans="1:24" ht="64.5" thickBot="1">
      <c r="A1450" s="8" t="s">
        <v>129</v>
      </c>
      <c r="B1450" s="13" t="s">
        <v>2430</v>
      </c>
      <c r="C1450" s="8" t="s">
        <v>2431</v>
      </c>
      <c r="D1450" s="8"/>
      <c r="E1450" s="8"/>
      <c r="F1450" s="8" t="s">
        <v>36</v>
      </c>
      <c r="G1450" s="8"/>
      <c r="H1450" s="20">
        <v>15</v>
      </c>
      <c r="I1450" s="8"/>
      <c r="J1450" s="8" t="s">
        <v>78</v>
      </c>
      <c r="K1450" s="17">
        <v>960</v>
      </c>
      <c r="L1450" s="9">
        <v>0</v>
      </c>
      <c r="M1450" s="9">
        <v>0</v>
      </c>
      <c r="N1450" s="9">
        <v>0</v>
      </c>
      <c r="O1450" s="8"/>
      <c r="P1450" s="9">
        <v>960</v>
      </c>
      <c r="Q1450" s="15">
        <v>0</v>
      </c>
      <c r="R1450" s="9">
        <v>2520</v>
      </c>
      <c r="S1450" s="8" t="s">
        <v>37</v>
      </c>
      <c r="T1450" s="9">
        <v>960</v>
      </c>
      <c r="U1450" s="8" t="s">
        <v>8313</v>
      </c>
      <c r="V1450" s="21">
        <v>45370</v>
      </c>
      <c r="W1450" s="8" t="s">
        <v>8217</v>
      </c>
    </row>
    <row r="1451" spans="1:24" ht="64.5" thickBot="1">
      <c r="A1451" s="8" t="s">
        <v>129</v>
      </c>
      <c r="B1451" s="13" t="s">
        <v>2432</v>
      </c>
      <c r="C1451" s="8" t="s">
        <v>2433</v>
      </c>
      <c r="D1451" s="8" t="s">
        <v>122</v>
      </c>
      <c r="E1451" s="8"/>
      <c r="F1451" s="8" t="s">
        <v>36</v>
      </c>
      <c r="G1451" s="39" t="s">
        <v>2434</v>
      </c>
      <c r="H1451" s="20">
        <v>16</v>
      </c>
      <c r="I1451" s="8" t="s">
        <v>2435</v>
      </c>
      <c r="J1451" s="8" t="s">
        <v>78</v>
      </c>
      <c r="K1451" s="17">
        <v>1677</v>
      </c>
      <c r="L1451" s="9">
        <v>0</v>
      </c>
      <c r="M1451" s="9">
        <v>0</v>
      </c>
      <c r="N1451" s="9">
        <v>0</v>
      </c>
      <c r="O1451" s="8"/>
      <c r="P1451" s="9">
        <v>1677</v>
      </c>
      <c r="Q1451" s="15">
        <v>0</v>
      </c>
      <c r="R1451" s="9">
        <v>2600</v>
      </c>
      <c r="S1451" s="8" t="s">
        <v>124</v>
      </c>
      <c r="T1451" s="9">
        <v>1677</v>
      </c>
      <c r="U1451" s="8" t="s">
        <v>12464</v>
      </c>
      <c r="V1451" s="21">
        <v>45356</v>
      </c>
      <c r="W1451" s="8" t="s">
        <v>8217</v>
      </c>
    </row>
    <row r="1452" spans="1:24" ht="13.5" thickBot="1">
      <c r="A1452" s="8" t="s">
        <v>2436</v>
      </c>
      <c r="B1452" s="13" t="s">
        <v>2437</v>
      </c>
      <c r="C1452" s="8" t="s">
        <v>2438</v>
      </c>
      <c r="D1452" s="8" t="s">
        <v>122</v>
      </c>
      <c r="E1452" s="8" t="s">
        <v>353</v>
      </c>
      <c r="F1452" s="8" t="s">
        <v>36</v>
      </c>
      <c r="G1452" s="39">
        <v>3680</v>
      </c>
      <c r="H1452" s="20"/>
      <c r="I1452" s="8"/>
      <c r="J1452" s="8" t="s">
        <v>78</v>
      </c>
      <c r="K1452" s="17">
        <v>480</v>
      </c>
      <c r="L1452" s="9">
        <v>0</v>
      </c>
      <c r="M1452" s="9">
        <v>0</v>
      </c>
      <c r="N1452" s="9">
        <v>0</v>
      </c>
      <c r="O1452" s="8"/>
      <c r="P1452" s="9">
        <v>480</v>
      </c>
      <c r="Q1452" s="15">
        <v>3</v>
      </c>
      <c r="R1452" s="9">
        <v>160</v>
      </c>
      <c r="S1452" s="8" t="s">
        <v>37</v>
      </c>
      <c r="T1452" s="29">
        <v>0</v>
      </c>
      <c r="U1452" s="8" t="s">
        <v>103</v>
      </c>
      <c r="V1452" s="21"/>
      <c r="W1452" s="8"/>
    </row>
    <row r="1453" spans="1:24" ht="13.5" thickBot="1">
      <c r="A1453" s="8" t="s">
        <v>2436</v>
      </c>
      <c r="B1453" s="13" t="s">
        <v>2437</v>
      </c>
      <c r="C1453" s="8" t="s">
        <v>2439</v>
      </c>
      <c r="D1453" s="8"/>
      <c r="E1453" s="8" t="s">
        <v>2440</v>
      </c>
      <c r="F1453" s="8" t="s">
        <v>36</v>
      </c>
      <c r="G1453" s="8" t="s">
        <v>2441</v>
      </c>
      <c r="H1453" s="20"/>
      <c r="I1453" s="8"/>
      <c r="J1453" s="8" t="s">
        <v>78</v>
      </c>
      <c r="K1453" s="17">
        <v>1601</v>
      </c>
      <c r="L1453" s="9">
        <v>0</v>
      </c>
      <c r="M1453" s="9">
        <v>0</v>
      </c>
      <c r="N1453" s="9">
        <v>0</v>
      </c>
      <c r="O1453" s="8"/>
      <c r="P1453" s="9">
        <v>1601</v>
      </c>
      <c r="Q1453" s="15">
        <v>2</v>
      </c>
      <c r="R1453" s="9">
        <v>800</v>
      </c>
      <c r="S1453" s="8" t="s">
        <v>37</v>
      </c>
      <c r="T1453" s="29">
        <v>1</v>
      </c>
      <c r="U1453" s="8" t="s">
        <v>9522</v>
      </c>
      <c r="V1453" s="21"/>
      <c r="W1453" s="40"/>
    </row>
    <row r="1454" spans="1:24" ht="13.5" thickBot="1">
      <c r="A1454" s="8" t="s">
        <v>2436</v>
      </c>
      <c r="B1454" s="13" t="s">
        <v>2437</v>
      </c>
      <c r="C1454" s="8" t="s">
        <v>2442</v>
      </c>
      <c r="D1454" s="8"/>
      <c r="E1454" s="8" t="s">
        <v>343</v>
      </c>
      <c r="F1454" s="8" t="s">
        <v>36</v>
      </c>
      <c r="G1454" s="8" t="s">
        <v>2443</v>
      </c>
      <c r="H1454" s="20"/>
      <c r="I1454" s="8"/>
      <c r="J1454" s="8" t="s">
        <v>78</v>
      </c>
      <c r="K1454" s="17">
        <v>800</v>
      </c>
      <c r="L1454" s="9">
        <v>0</v>
      </c>
      <c r="M1454" s="9">
        <v>0</v>
      </c>
      <c r="N1454" s="9">
        <v>0</v>
      </c>
      <c r="O1454" s="8"/>
      <c r="P1454" s="9">
        <v>800</v>
      </c>
      <c r="Q1454" s="15">
        <v>4</v>
      </c>
      <c r="R1454" s="9">
        <v>200</v>
      </c>
      <c r="S1454" s="8" t="s">
        <v>37</v>
      </c>
      <c r="T1454" s="17">
        <v>0</v>
      </c>
      <c r="U1454" s="8" t="s">
        <v>216</v>
      </c>
      <c r="V1454" s="21"/>
      <c r="W1454" s="8"/>
    </row>
    <row r="1455" spans="1:24" ht="26.25" thickBot="1">
      <c r="A1455" s="8" t="s">
        <v>2444</v>
      </c>
      <c r="B1455" s="13" t="s">
        <v>2445</v>
      </c>
      <c r="C1455" s="8" t="s">
        <v>2446</v>
      </c>
      <c r="D1455" s="8"/>
      <c r="E1455" s="8"/>
      <c r="F1455" s="8" t="s">
        <v>36</v>
      </c>
      <c r="G1455" s="8"/>
      <c r="H1455" s="20">
        <v>1</v>
      </c>
      <c r="I1455" s="8"/>
      <c r="J1455" s="8" t="s">
        <v>78</v>
      </c>
      <c r="K1455" s="17">
        <v>1004</v>
      </c>
      <c r="L1455" s="9">
        <v>0</v>
      </c>
      <c r="M1455" s="9">
        <v>0</v>
      </c>
      <c r="N1455" s="9">
        <v>0</v>
      </c>
      <c r="O1455" s="8"/>
      <c r="P1455" s="9">
        <v>1004</v>
      </c>
      <c r="Q1455" s="15">
        <v>0</v>
      </c>
      <c r="R1455" s="9">
        <v>1200</v>
      </c>
      <c r="S1455" s="8" t="s">
        <v>124</v>
      </c>
      <c r="T1455" s="17">
        <v>1004</v>
      </c>
      <c r="U1455" s="8" t="s">
        <v>10447</v>
      </c>
      <c r="V1455" s="21">
        <v>45355</v>
      </c>
      <c r="W1455" s="8"/>
    </row>
    <row r="1456" spans="1:24" ht="26.25" thickBot="1">
      <c r="A1456" s="8" t="s">
        <v>2444</v>
      </c>
      <c r="B1456" s="13" t="s">
        <v>6889</v>
      </c>
      <c r="C1456" s="8" t="s">
        <v>6890</v>
      </c>
      <c r="D1456" s="8"/>
      <c r="E1456" s="8"/>
      <c r="F1456" s="8" t="s">
        <v>36</v>
      </c>
      <c r="G1456" s="8"/>
      <c r="H1456" s="20">
        <v>2</v>
      </c>
      <c r="I1456" s="8" t="s">
        <v>6810</v>
      </c>
      <c r="J1456" s="8" t="s">
        <v>78</v>
      </c>
      <c r="K1456" s="17">
        <v>1000</v>
      </c>
      <c r="L1456" s="9">
        <v>0</v>
      </c>
      <c r="M1456" s="9">
        <v>0</v>
      </c>
      <c r="N1456" s="9">
        <v>0</v>
      </c>
      <c r="O1456" s="8"/>
      <c r="P1456" s="9">
        <v>1000</v>
      </c>
      <c r="Q1456" s="15">
        <v>5</v>
      </c>
      <c r="R1456" s="9">
        <v>200</v>
      </c>
      <c r="S1456" s="8" t="s">
        <v>124</v>
      </c>
      <c r="T1456" s="9">
        <v>0</v>
      </c>
      <c r="U1456" s="8" t="s">
        <v>3868</v>
      </c>
      <c r="V1456" s="21">
        <v>45419</v>
      </c>
      <c r="W1456" s="8"/>
    </row>
    <row r="1457" spans="1:23" ht="26.25" thickBot="1">
      <c r="A1457" s="8" t="s">
        <v>2444</v>
      </c>
      <c r="B1457" s="13" t="s">
        <v>8600</v>
      </c>
      <c r="C1457" s="8" t="s">
        <v>8601</v>
      </c>
      <c r="D1457" s="8" t="s">
        <v>8602</v>
      </c>
      <c r="E1457" s="8"/>
      <c r="F1457" s="8" t="s">
        <v>212</v>
      </c>
      <c r="G1457" s="8"/>
      <c r="H1457" s="20">
        <v>3</v>
      </c>
      <c r="I1457" s="8" t="s">
        <v>8528</v>
      </c>
      <c r="J1457" s="8" t="s">
        <v>214</v>
      </c>
      <c r="K1457" s="17">
        <v>18545</v>
      </c>
      <c r="L1457" s="9">
        <v>0</v>
      </c>
      <c r="M1457" s="9">
        <v>0</v>
      </c>
      <c r="N1457" s="9">
        <v>0</v>
      </c>
      <c r="O1457" s="8"/>
      <c r="P1457" s="9">
        <v>18545</v>
      </c>
      <c r="Q1457" s="15">
        <v>92</v>
      </c>
      <c r="R1457" s="9">
        <v>200</v>
      </c>
      <c r="S1457" s="8" t="s">
        <v>37</v>
      </c>
      <c r="T1457" s="29">
        <v>145</v>
      </c>
      <c r="U1457" s="8" t="s">
        <v>11045</v>
      </c>
      <c r="V1457" s="21">
        <v>45477</v>
      </c>
      <c r="W1457" s="8"/>
    </row>
    <row r="1458" spans="1:23" ht="13.5" thickBot="1">
      <c r="A1458" s="8" t="s">
        <v>2447</v>
      </c>
      <c r="B1458" s="13" t="s">
        <v>2448</v>
      </c>
      <c r="C1458" s="18" t="s">
        <v>2449</v>
      </c>
      <c r="D1458" s="8"/>
      <c r="E1458" s="8"/>
      <c r="F1458" s="8" t="s">
        <v>212</v>
      </c>
      <c r="G1458" s="8" t="s">
        <v>2450</v>
      </c>
      <c r="H1458" s="9">
        <v>1</v>
      </c>
      <c r="I1458" s="8" t="s">
        <v>2266</v>
      </c>
      <c r="J1458" s="8" t="s">
        <v>214</v>
      </c>
      <c r="K1458" s="17">
        <v>888</v>
      </c>
      <c r="L1458" s="9">
        <v>0</v>
      </c>
      <c r="M1458" s="9">
        <v>0</v>
      </c>
      <c r="N1458" s="9">
        <v>0</v>
      </c>
      <c r="O1458" s="8"/>
      <c r="P1458" s="9">
        <v>888</v>
      </c>
      <c r="Q1458" s="15">
        <v>8</v>
      </c>
      <c r="R1458" s="9">
        <v>100</v>
      </c>
      <c r="S1458" s="8" t="s">
        <v>40</v>
      </c>
      <c r="T1458" s="9">
        <v>88</v>
      </c>
      <c r="U1458" s="8" t="s">
        <v>12465</v>
      </c>
      <c r="V1458" s="21">
        <v>45371</v>
      </c>
      <c r="W1458" s="8"/>
    </row>
    <row r="1459" spans="1:23" ht="13.5" thickBot="1">
      <c r="A1459" s="8" t="s">
        <v>2447</v>
      </c>
      <c r="B1459" s="13" t="s">
        <v>10679</v>
      </c>
      <c r="C1459" s="8" t="s">
        <v>10680</v>
      </c>
      <c r="D1459" s="8"/>
      <c r="E1459" s="8"/>
      <c r="F1459" s="8" t="s">
        <v>212</v>
      </c>
      <c r="G1459" s="8" t="s">
        <v>10681</v>
      </c>
      <c r="H1459" s="9">
        <v>2</v>
      </c>
      <c r="I1459" s="8" t="s">
        <v>8905</v>
      </c>
      <c r="J1459" s="8" t="s">
        <v>214</v>
      </c>
      <c r="K1459" s="17">
        <v>2391</v>
      </c>
      <c r="L1459" s="9">
        <v>0</v>
      </c>
      <c r="M1459" s="9">
        <v>0</v>
      </c>
      <c r="N1459" s="9">
        <v>0</v>
      </c>
      <c r="O1459" s="8"/>
      <c r="P1459" s="9">
        <v>2391</v>
      </c>
      <c r="Q1459" s="15">
        <v>24</v>
      </c>
      <c r="R1459" s="9">
        <v>96</v>
      </c>
      <c r="S1459" s="8" t="s">
        <v>40</v>
      </c>
      <c r="T1459" s="9">
        <v>87</v>
      </c>
      <c r="U1459" s="8" t="s">
        <v>12466</v>
      </c>
      <c r="V1459" s="21">
        <v>45513</v>
      </c>
      <c r="W1459" s="8"/>
    </row>
    <row r="1460" spans="1:23" ht="13.5" thickBot="1">
      <c r="A1460" s="8" t="s">
        <v>8314</v>
      </c>
      <c r="B1460" s="13" t="s">
        <v>8315</v>
      </c>
      <c r="C1460" s="8" t="s">
        <v>5162</v>
      </c>
      <c r="D1460" s="8"/>
      <c r="E1460" s="8"/>
      <c r="F1460" s="8" t="s">
        <v>36</v>
      </c>
      <c r="G1460" s="8"/>
      <c r="H1460" s="9">
        <v>1</v>
      </c>
      <c r="I1460" s="8"/>
      <c r="J1460" s="8" t="s">
        <v>78</v>
      </c>
      <c r="K1460" s="17">
        <v>0</v>
      </c>
      <c r="L1460" s="9">
        <v>0</v>
      </c>
      <c r="M1460" s="9">
        <v>0</v>
      </c>
      <c r="N1460" s="9">
        <v>0</v>
      </c>
      <c r="O1460" s="8"/>
      <c r="P1460" s="9">
        <v>0</v>
      </c>
      <c r="Q1460" s="15">
        <v>0</v>
      </c>
      <c r="R1460" s="9">
        <v>1000</v>
      </c>
      <c r="S1460" s="8" t="s">
        <v>37</v>
      </c>
      <c r="T1460" s="9">
        <v>0</v>
      </c>
      <c r="U1460" s="8" t="s">
        <v>39</v>
      </c>
      <c r="V1460" s="21">
        <v>45464</v>
      </c>
      <c r="W1460" s="8"/>
    </row>
    <row r="1461" spans="1:23" ht="13.5" thickBot="1">
      <c r="A1461" s="8" t="s">
        <v>8314</v>
      </c>
      <c r="B1461" s="13" t="s">
        <v>10161</v>
      </c>
      <c r="C1461" s="8" t="s">
        <v>5163</v>
      </c>
      <c r="D1461" s="8"/>
      <c r="E1461" s="8"/>
      <c r="F1461" s="8" t="s">
        <v>36</v>
      </c>
      <c r="G1461" s="8"/>
      <c r="H1461" s="20">
        <v>2</v>
      </c>
      <c r="I1461" s="8"/>
      <c r="J1461" s="8" t="s">
        <v>78</v>
      </c>
      <c r="K1461" s="17">
        <v>-96</v>
      </c>
      <c r="L1461" s="9">
        <v>0</v>
      </c>
      <c r="M1461" s="9">
        <v>0</v>
      </c>
      <c r="N1461" s="9">
        <v>0</v>
      </c>
      <c r="O1461" s="8"/>
      <c r="P1461" s="9">
        <v>-96</v>
      </c>
      <c r="Q1461" s="15">
        <v>0</v>
      </c>
      <c r="R1461" s="9">
        <v>430</v>
      </c>
      <c r="S1461" s="8" t="s">
        <v>37</v>
      </c>
      <c r="T1461" s="17">
        <v>-96</v>
      </c>
      <c r="U1461" s="8" t="s">
        <v>7058</v>
      </c>
      <c r="V1461" s="21">
        <v>45504</v>
      </c>
      <c r="W1461" s="8"/>
    </row>
    <row r="1462" spans="1:23" ht="26.25" thickBot="1">
      <c r="A1462" s="8" t="s">
        <v>2451</v>
      </c>
      <c r="B1462" s="13" t="s">
        <v>2452</v>
      </c>
      <c r="C1462" s="8" t="s">
        <v>7925</v>
      </c>
      <c r="D1462" s="8" t="s">
        <v>42</v>
      </c>
      <c r="E1462" s="8"/>
      <c r="F1462" s="8" t="s">
        <v>36</v>
      </c>
      <c r="G1462" s="8"/>
      <c r="H1462" s="9">
        <v>1</v>
      </c>
      <c r="I1462" s="8" t="s">
        <v>2453</v>
      </c>
      <c r="J1462" s="8" t="s">
        <v>78</v>
      </c>
      <c r="K1462" s="17">
        <v>8489</v>
      </c>
      <c r="L1462" s="9">
        <v>0</v>
      </c>
      <c r="M1462" s="9">
        <v>0</v>
      </c>
      <c r="N1462" s="9">
        <v>0</v>
      </c>
      <c r="O1462" s="8"/>
      <c r="P1462" s="9">
        <v>8489</v>
      </c>
      <c r="Q1462" s="15">
        <v>36</v>
      </c>
      <c r="R1462" s="9">
        <v>235</v>
      </c>
      <c r="S1462" s="8" t="s">
        <v>124</v>
      </c>
      <c r="T1462" s="29">
        <v>29</v>
      </c>
      <c r="U1462" s="8" t="s">
        <v>12467</v>
      </c>
      <c r="V1462" s="21">
        <v>45369</v>
      </c>
      <c r="W1462" s="8"/>
    </row>
    <row r="1463" spans="1:23" ht="26.25" thickBot="1">
      <c r="A1463" s="8" t="s">
        <v>2451</v>
      </c>
      <c r="B1463" s="13" t="s">
        <v>7377</v>
      </c>
      <c r="C1463" s="8" t="s">
        <v>7926</v>
      </c>
      <c r="D1463" s="8" t="s">
        <v>42</v>
      </c>
      <c r="E1463" s="8"/>
      <c r="F1463" s="8" t="s">
        <v>36</v>
      </c>
      <c r="G1463" s="8"/>
      <c r="H1463" s="9">
        <v>2</v>
      </c>
      <c r="I1463" s="8" t="s">
        <v>2453</v>
      </c>
      <c r="J1463" s="8" t="s">
        <v>78</v>
      </c>
      <c r="K1463" s="17">
        <v>-719</v>
      </c>
      <c r="L1463" s="9">
        <v>0</v>
      </c>
      <c r="M1463" s="9">
        <v>0</v>
      </c>
      <c r="N1463" s="9">
        <v>0</v>
      </c>
      <c r="O1463" s="8"/>
      <c r="P1463" s="9">
        <v>-719</v>
      </c>
      <c r="Q1463" s="15">
        <v>-3</v>
      </c>
      <c r="R1463" s="9">
        <v>235</v>
      </c>
      <c r="S1463" s="8" t="s">
        <v>124</v>
      </c>
      <c r="T1463" s="29">
        <v>-14</v>
      </c>
      <c r="U1463" s="8" t="s">
        <v>12468</v>
      </c>
      <c r="V1463" s="21" t="s">
        <v>12469</v>
      </c>
      <c r="W1463" s="8"/>
    </row>
    <row r="1464" spans="1:23" ht="13.5" thickBot="1">
      <c r="A1464" s="8" t="s">
        <v>2451</v>
      </c>
      <c r="B1464" s="13" t="s">
        <v>8867</v>
      </c>
      <c r="C1464" s="8" t="s">
        <v>5387</v>
      </c>
      <c r="D1464" s="8"/>
      <c r="E1464" s="8"/>
      <c r="F1464" s="8" t="s">
        <v>196</v>
      </c>
      <c r="G1464" s="8"/>
      <c r="H1464" s="20">
        <v>3</v>
      </c>
      <c r="I1464" s="8"/>
      <c r="J1464" s="8" t="s">
        <v>78</v>
      </c>
      <c r="K1464" s="17">
        <v>-12</v>
      </c>
      <c r="L1464" s="9">
        <v>0</v>
      </c>
      <c r="M1464" s="9">
        <v>0</v>
      </c>
      <c r="N1464" s="9">
        <v>0</v>
      </c>
      <c r="O1464" s="8"/>
      <c r="P1464" s="9">
        <v>-12</v>
      </c>
      <c r="Q1464" s="15">
        <v>0</v>
      </c>
      <c r="R1464" s="9">
        <v>270</v>
      </c>
      <c r="S1464" s="8" t="s">
        <v>124</v>
      </c>
      <c r="T1464" s="17">
        <v>-12</v>
      </c>
      <c r="U1464" s="8" t="s">
        <v>8102</v>
      </c>
      <c r="V1464" s="21">
        <v>45490</v>
      </c>
      <c r="W1464" s="8"/>
    </row>
    <row r="1465" spans="1:23" ht="26.25" thickBot="1">
      <c r="A1465" s="8" t="s">
        <v>136</v>
      </c>
      <c r="B1465" s="8" t="s">
        <v>7387</v>
      </c>
      <c r="C1465" s="8" t="s">
        <v>6988</v>
      </c>
      <c r="D1465" s="8"/>
      <c r="E1465" s="8"/>
      <c r="F1465" s="8" t="s">
        <v>212</v>
      </c>
      <c r="G1465" s="8" t="s">
        <v>6989</v>
      </c>
      <c r="H1465" s="20">
        <v>65</v>
      </c>
      <c r="I1465" s="8" t="s">
        <v>6990</v>
      </c>
      <c r="J1465" s="8" t="s">
        <v>214</v>
      </c>
      <c r="K1465" s="17">
        <v>-22</v>
      </c>
      <c r="L1465" s="9">
        <v>0</v>
      </c>
      <c r="M1465" s="9">
        <v>0</v>
      </c>
      <c r="N1465" s="9">
        <v>0</v>
      </c>
      <c r="O1465" s="8"/>
      <c r="P1465" s="9">
        <v>-22</v>
      </c>
      <c r="Q1465" s="15">
        <v>0</v>
      </c>
      <c r="R1465" s="9">
        <v>2400</v>
      </c>
      <c r="S1465" s="8" t="s">
        <v>37</v>
      </c>
      <c r="T1465" s="9">
        <v>-22</v>
      </c>
      <c r="U1465" s="8" t="s">
        <v>8321</v>
      </c>
      <c r="V1465" s="21">
        <v>45418</v>
      </c>
      <c r="W1465" s="8"/>
    </row>
    <row r="1466" spans="1:23" ht="64.5" thickBot="1">
      <c r="A1466" s="8" t="s">
        <v>136</v>
      </c>
      <c r="B1466" s="13" t="s">
        <v>2454</v>
      </c>
      <c r="C1466" s="8" t="s">
        <v>2455</v>
      </c>
      <c r="D1466" s="8"/>
      <c r="E1466" s="8"/>
      <c r="F1466" s="8" t="s">
        <v>68</v>
      </c>
      <c r="G1466" s="8" t="s">
        <v>2456</v>
      </c>
      <c r="H1466" s="9">
        <v>1</v>
      </c>
      <c r="I1466" s="8"/>
      <c r="J1466" s="8" t="s">
        <v>78</v>
      </c>
      <c r="K1466" s="17">
        <v>45</v>
      </c>
      <c r="L1466" s="9">
        <v>0</v>
      </c>
      <c r="M1466" s="9">
        <v>0</v>
      </c>
      <c r="N1466" s="9">
        <v>0</v>
      </c>
      <c r="O1466" s="8"/>
      <c r="P1466" s="9">
        <v>45</v>
      </c>
      <c r="Q1466" s="15">
        <v>0</v>
      </c>
      <c r="R1466" s="9">
        <v>240</v>
      </c>
      <c r="S1466" s="8" t="s">
        <v>71</v>
      </c>
      <c r="T1466" s="17">
        <v>45</v>
      </c>
      <c r="U1466" s="8" t="s">
        <v>12470</v>
      </c>
      <c r="V1466" s="21">
        <v>45356</v>
      </c>
      <c r="W1466" s="8" t="s">
        <v>8217</v>
      </c>
    </row>
    <row r="1467" spans="1:23" ht="64.5" thickBot="1">
      <c r="A1467" s="8" t="s">
        <v>136</v>
      </c>
      <c r="B1467" s="13" t="s">
        <v>2457</v>
      </c>
      <c r="C1467" s="8" t="s">
        <v>2458</v>
      </c>
      <c r="D1467" s="8"/>
      <c r="E1467" s="8"/>
      <c r="F1467" s="8" t="s">
        <v>68</v>
      </c>
      <c r="G1467" s="8" t="s">
        <v>2459</v>
      </c>
      <c r="H1467" s="9">
        <v>2</v>
      </c>
      <c r="I1467" s="8"/>
      <c r="J1467" s="8" t="s">
        <v>78</v>
      </c>
      <c r="K1467" s="17">
        <v>1556</v>
      </c>
      <c r="L1467" s="9">
        <v>0</v>
      </c>
      <c r="M1467" s="9">
        <v>0</v>
      </c>
      <c r="N1467" s="9">
        <v>0</v>
      </c>
      <c r="O1467" s="8"/>
      <c r="P1467" s="9">
        <v>1556</v>
      </c>
      <c r="Q1467" s="15">
        <v>6</v>
      </c>
      <c r="R1467" s="9">
        <v>240</v>
      </c>
      <c r="S1467" s="8" t="s">
        <v>71</v>
      </c>
      <c r="T1467" s="28">
        <v>116</v>
      </c>
      <c r="U1467" s="8" t="s">
        <v>8316</v>
      </c>
      <c r="V1467" s="21">
        <v>45357</v>
      </c>
      <c r="W1467" s="8" t="s">
        <v>8217</v>
      </c>
    </row>
    <row r="1468" spans="1:23" ht="64.5" thickBot="1">
      <c r="A1468" s="8" t="s">
        <v>136</v>
      </c>
      <c r="B1468" s="13" t="s">
        <v>2460</v>
      </c>
      <c r="C1468" s="8" t="s">
        <v>2461</v>
      </c>
      <c r="D1468" s="8"/>
      <c r="E1468" s="8"/>
      <c r="F1468" s="8" t="s">
        <v>212</v>
      </c>
      <c r="G1468" s="9"/>
      <c r="H1468" s="9">
        <v>3</v>
      </c>
      <c r="I1468" s="8" t="s">
        <v>1464</v>
      </c>
      <c r="J1468" s="8" t="s">
        <v>214</v>
      </c>
      <c r="K1468" s="17">
        <v>5188</v>
      </c>
      <c r="L1468" s="9">
        <v>0</v>
      </c>
      <c r="M1468" s="9">
        <v>0</v>
      </c>
      <c r="N1468" s="9">
        <v>0</v>
      </c>
      <c r="O1468" s="8"/>
      <c r="P1468" s="9">
        <v>5188</v>
      </c>
      <c r="Q1468" s="15">
        <v>14</v>
      </c>
      <c r="R1468" s="9">
        <v>360</v>
      </c>
      <c r="S1468" s="8" t="s">
        <v>71</v>
      </c>
      <c r="T1468" s="28">
        <v>148</v>
      </c>
      <c r="U1468" s="8" t="s">
        <v>11635</v>
      </c>
      <c r="V1468" s="21">
        <v>45364</v>
      </c>
      <c r="W1468" s="8" t="s">
        <v>8217</v>
      </c>
    </row>
    <row r="1469" spans="1:23" ht="64.5" thickBot="1">
      <c r="A1469" s="8" t="s">
        <v>136</v>
      </c>
      <c r="B1469" s="13" t="s">
        <v>2462</v>
      </c>
      <c r="C1469" s="8" t="s">
        <v>2463</v>
      </c>
      <c r="D1469" s="8"/>
      <c r="E1469" s="8"/>
      <c r="F1469" s="8" t="s">
        <v>212</v>
      </c>
      <c r="G1469" s="8"/>
      <c r="H1469" s="9">
        <v>4</v>
      </c>
      <c r="I1469" s="8" t="s">
        <v>1464</v>
      </c>
      <c r="J1469" s="8" t="s">
        <v>214</v>
      </c>
      <c r="K1469" s="17">
        <v>5191</v>
      </c>
      <c r="L1469" s="9">
        <v>0</v>
      </c>
      <c r="M1469" s="9">
        <v>0</v>
      </c>
      <c r="N1469" s="9">
        <v>0</v>
      </c>
      <c r="O1469" s="8"/>
      <c r="P1469" s="9">
        <v>5191</v>
      </c>
      <c r="Q1469" s="15">
        <v>14</v>
      </c>
      <c r="R1469" s="9">
        <v>360</v>
      </c>
      <c r="S1469" s="8" t="s">
        <v>71</v>
      </c>
      <c r="T1469" s="29">
        <v>151</v>
      </c>
      <c r="U1469" s="8" t="s">
        <v>11909</v>
      </c>
      <c r="V1469" s="21">
        <v>45364</v>
      </c>
      <c r="W1469" s="8" t="s">
        <v>8217</v>
      </c>
    </row>
    <row r="1470" spans="1:23" ht="64.5" thickBot="1">
      <c r="A1470" s="8" t="s">
        <v>136</v>
      </c>
      <c r="B1470" s="13" t="s">
        <v>2464</v>
      </c>
      <c r="C1470" s="8" t="s">
        <v>2465</v>
      </c>
      <c r="D1470" s="8"/>
      <c r="E1470" s="8"/>
      <c r="F1470" s="8" t="s">
        <v>212</v>
      </c>
      <c r="G1470" s="8"/>
      <c r="H1470" s="9">
        <v>5</v>
      </c>
      <c r="I1470" s="8" t="s">
        <v>1464</v>
      </c>
      <c r="J1470" s="8" t="s">
        <v>214</v>
      </c>
      <c r="K1470" s="17">
        <v>3403</v>
      </c>
      <c r="L1470" s="9">
        <v>0</v>
      </c>
      <c r="M1470" s="9">
        <v>0</v>
      </c>
      <c r="N1470" s="9">
        <v>0</v>
      </c>
      <c r="O1470" s="8"/>
      <c r="P1470" s="9">
        <v>3403</v>
      </c>
      <c r="Q1470" s="15">
        <v>9</v>
      </c>
      <c r="R1470" s="9">
        <v>360</v>
      </c>
      <c r="S1470" s="8" t="s">
        <v>71</v>
      </c>
      <c r="T1470" s="9">
        <v>163</v>
      </c>
      <c r="U1470" s="8" t="s">
        <v>11637</v>
      </c>
      <c r="V1470" s="21">
        <v>45364</v>
      </c>
      <c r="W1470" s="8" t="s">
        <v>8217</v>
      </c>
    </row>
    <row r="1471" spans="1:23" ht="64.5" thickBot="1">
      <c r="A1471" s="8" t="s">
        <v>136</v>
      </c>
      <c r="B1471" s="13" t="s">
        <v>2466</v>
      </c>
      <c r="C1471" s="8" t="s">
        <v>2467</v>
      </c>
      <c r="D1471" s="8"/>
      <c r="E1471" s="8"/>
      <c r="F1471" s="8" t="s">
        <v>212</v>
      </c>
      <c r="G1471" s="8"/>
      <c r="H1471" s="9">
        <v>6</v>
      </c>
      <c r="I1471" s="8" t="s">
        <v>1464</v>
      </c>
      <c r="J1471" s="8" t="s">
        <v>214</v>
      </c>
      <c r="K1471" s="17">
        <v>3452</v>
      </c>
      <c r="L1471" s="9">
        <v>0</v>
      </c>
      <c r="M1471" s="9">
        <v>0</v>
      </c>
      <c r="N1471" s="9">
        <v>0</v>
      </c>
      <c r="O1471" s="8"/>
      <c r="P1471" s="9">
        <v>3452</v>
      </c>
      <c r="Q1471" s="15">
        <v>9</v>
      </c>
      <c r="R1471" s="9">
        <v>360</v>
      </c>
      <c r="S1471" s="8" t="s">
        <v>71</v>
      </c>
      <c r="T1471" s="9">
        <v>212</v>
      </c>
      <c r="U1471" s="8" t="s">
        <v>11636</v>
      </c>
      <c r="V1471" s="21">
        <v>45364</v>
      </c>
      <c r="W1471" s="8" t="s">
        <v>8217</v>
      </c>
    </row>
    <row r="1472" spans="1:23" ht="64.5" thickBot="1">
      <c r="A1472" s="8" t="s">
        <v>136</v>
      </c>
      <c r="B1472" s="13" t="s">
        <v>2468</v>
      </c>
      <c r="C1472" s="8" t="s">
        <v>2469</v>
      </c>
      <c r="D1472" s="8"/>
      <c r="E1472" s="8"/>
      <c r="F1472" s="8" t="s">
        <v>212</v>
      </c>
      <c r="G1472" s="8"/>
      <c r="H1472" s="9">
        <v>7</v>
      </c>
      <c r="I1472" s="8" t="s">
        <v>1464</v>
      </c>
      <c r="J1472" s="8" t="s">
        <v>214</v>
      </c>
      <c r="K1472" s="17">
        <v>3403</v>
      </c>
      <c r="L1472" s="9">
        <v>0</v>
      </c>
      <c r="M1472" s="9">
        <v>0</v>
      </c>
      <c r="N1472" s="9">
        <v>0</v>
      </c>
      <c r="O1472" s="8"/>
      <c r="P1472" s="9">
        <v>3403</v>
      </c>
      <c r="Q1472" s="15">
        <v>9</v>
      </c>
      <c r="R1472" s="9">
        <v>360</v>
      </c>
      <c r="S1472" s="8" t="s">
        <v>71</v>
      </c>
      <c r="T1472" s="28">
        <v>163</v>
      </c>
      <c r="U1472" s="8" t="s">
        <v>11637</v>
      </c>
      <c r="V1472" s="21">
        <v>45364</v>
      </c>
      <c r="W1472" s="8" t="s">
        <v>8317</v>
      </c>
    </row>
    <row r="1473" spans="1:23" ht="64.5" thickBot="1">
      <c r="A1473" s="8" t="s">
        <v>136</v>
      </c>
      <c r="B1473" s="13" t="s">
        <v>2470</v>
      </c>
      <c r="C1473" s="8" t="s">
        <v>2471</v>
      </c>
      <c r="D1473" s="8"/>
      <c r="E1473" s="8"/>
      <c r="F1473" s="8" t="s">
        <v>212</v>
      </c>
      <c r="G1473" s="8"/>
      <c r="H1473" s="9">
        <v>8</v>
      </c>
      <c r="I1473" s="8" t="s">
        <v>1464</v>
      </c>
      <c r="J1473" s="8" t="s">
        <v>214</v>
      </c>
      <c r="K1473" s="17">
        <v>3420</v>
      </c>
      <c r="L1473" s="9">
        <v>0</v>
      </c>
      <c r="M1473" s="9">
        <v>0</v>
      </c>
      <c r="N1473" s="9">
        <v>0</v>
      </c>
      <c r="O1473" s="8"/>
      <c r="P1473" s="9">
        <v>3420</v>
      </c>
      <c r="Q1473" s="15">
        <v>9</v>
      </c>
      <c r="R1473" s="9">
        <v>360</v>
      </c>
      <c r="S1473" s="8" t="s">
        <v>71</v>
      </c>
      <c r="T1473" s="17">
        <v>180</v>
      </c>
      <c r="U1473" s="8" t="s">
        <v>11638</v>
      </c>
      <c r="V1473" s="21">
        <v>45364</v>
      </c>
      <c r="W1473" s="8" t="s">
        <v>8317</v>
      </c>
    </row>
    <row r="1474" spans="1:23" ht="64.5" thickBot="1">
      <c r="A1474" s="8" t="s">
        <v>136</v>
      </c>
      <c r="B1474" s="8" t="s">
        <v>2472</v>
      </c>
      <c r="C1474" s="8" t="s">
        <v>2473</v>
      </c>
      <c r="D1474" s="8"/>
      <c r="E1474" s="8"/>
      <c r="F1474" s="8" t="s">
        <v>212</v>
      </c>
      <c r="G1474" s="8"/>
      <c r="H1474" s="9">
        <v>9</v>
      </c>
      <c r="I1474" s="8" t="s">
        <v>1464</v>
      </c>
      <c r="J1474" s="8" t="s">
        <v>214</v>
      </c>
      <c r="K1474" s="17">
        <v>1640</v>
      </c>
      <c r="L1474" s="9">
        <v>0</v>
      </c>
      <c r="M1474" s="9">
        <v>0</v>
      </c>
      <c r="N1474" s="9">
        <v>0</v>
      </c>
      <c r="O1474" s="8"/>
      <c r="P1474" s="9">
        <v>1640</v>
      </c>
      <c r="Q1474" s="15">
        <v>4</v>
      </c>
      <c r="R1474" s="9">
        <v>360</v>
      </c>
      <c r="S1474" s="8" t="s">
        <v>71</v>
      </c>
      <c r="T1474" s="28">
        <v>200</v>
      </c>
      <c r="U1474" s="8" t="s">
        <v>10878</v>
      </c>
      <c r="V1474" s="21">
        <v>45364</v>
      </c>
      <c r="W1474" s="8" t="s">
        <v>8317</v>
      </c>
    </row>
    <row r="1475" spans="1:23" ht="64.5" thickBot="1">
      <c r="A1475" s="8" t="s">
        <v>136</v>
      </c>
      <c r="B1475" s="8" t="s">
        <v>2474</v>
      </c>
      <c r="C1475" s="8" t="s">
        <v>2475</v>
      </c>
      <c r="D1475" s="8"/>
      <c r="E1475" s="8"/>
      <c r="F1475" s="8" t="s">
        <v>212</v>
      </c>
      <c r="G1475" s="8"/>
      <c r="H1475" s="9">
        <v>10</v>
      </c>
      <c r="I1475" s="8" t="s">
        <v>1464</v>
      </c>
      <c r="J1475" s="8" t="s">
        <v>214</v>
      </c>
      <c r="K1475" s="17">
        <v>6899</v>
      </c>
      <c r="L1475" s="9">
        <v>0</v>
      </c>
      <c r="M1475" s="9">
        <v>0</v>
      </c>
      <c r="N1475" s="9">
        <v>0</v>
      </c>
      <c r="O1475" s="8"/>
      <c r="P1475" s="9">
        <v>6899</v>
      </c>
      <c r="Q1475" s="15">
        <v>19</v>
      </c>
      <c r="R1475" s="9">
        <v>360</v>
      </c>
      <c r="S1475" s="8" t="s">
        <v>71</v>
      </c>
      <c r="T1475" s="28">
        <v>59</v>
      </c>
      <c r="U1475" s="8" t="s">
        <v>10879</v>
      </c>
      <c r="V1475" s="21">
        <v>45364</v>
      </c>
      <c r="W1475" s="8" t="s">
        <v>8317</v>
      </c>
    </row>
    <row r="1476" spans="1:23" ht="64.5" thickBot="1">
      <c r="A1476" s="8" t="s">
        <v>136</v>
      </c>
      <c r="B1476" s="8" t="s">
        <v>2476</v>
      </c>
      <c r="C1476" s="8" t="s">
        <v>2477</v>
      </c>
      <c r="D1476" s="8"/>
      <c r="E1476" s="8"/>
      <c r="F1476" s="8" t="s">
        <v>212</v>
      </c>
      <c r="G1476" s="8"/>
      <c r="H1476" s="9">
        <v>11</v>
      </c>
      <c r="I1476" s="8" t="s">
        <v>1464</v>
      </c>
      <c r="J1476" s="8" t="s">
        <v>214</v>
      </c>
      <c r="K1476" s="17">
        <v>1655</v>
      </c>
      <c r="L1476" s="9">
        <v>0</v>
      </c>
      <c r="M1476" s="9">
        <v>0</v>
      </c>
      <c r="N1476" s="9">
        <v>0</v>
      </c>
      <c r="O1476" s="8"/>
      <c r="P1476" s="9">
        <v>1655</v>
      </c>
      <c r="Q1476" s="15">
        <v>4</v>
      </c>
      <c r="R1476" s="9">
        <v>360</v>
      </c>
      <c r="S1476" s="8" t="s">
        <v>71</v>
      </c>
      <c r="T1476" s="9">
        <v>215</v>
      </c>
      <c r="U1476" s="8" t="s">
        <v>10880</v>
      </c>
      <c r="V1476" s="21">
        <v>45364</v>
      </c>
      <c r="W1476" s="8" t="s">
        <v>8317</v>
      </c>
    </row>
    <row r="1477" spans="1:23" ht="64.5" thickBot="1">
      <c r="A1477" s="8" t="s">
        <v>136</v>
      </c>
      <c r="B1477" s="8" t="s">
        <v>2478</v>
      </c>
      <c r="C1477" s="8" t="s">
        <v>2479</v>
      </c>
      <c r="D1477" s="8"/>
      <c r="E1477" s="8"/>
      <c r="F1477" s="8" t="s">
        <v>212</v>
      </c>
      <c r="G1477" s="8"/>
      <c r="H1477" s="9">
        <v>12</v>
      </c>
      <c r="I1477" s="8" t="s">
        <v>1464</v>
      </c>
      <c r="J1477" s="8" t="s">
        <v>214</v>
      </c>
      <c r="K1477" s="17">
        <v>1657</v>
      </c>
      <c r="L1477" s="9">
        <v>0</v>
      </c>
      <c r="M1477" s="9">
        <v>0</v>
      </c>
      <c r="N1477" s="9">
        <v>0</v>
      </c>
      <c r="O1477" s="8"/>
      <c r="P1477" s="9">
        <v>1657</v>
      </c>
      <c r="Q1477" s="15">
        <v>4</v>
      </c>
      <c r="R1477" s="9">
        <v>360</v>
      </c>
      <c r="S1477" s="8" t="s">
        <v>71</v>
      </c>
      <c r="T1477" s="17">
        <v>217</v>
      </c>
      <c r="U1477" s="8" t="s">
        <v>10881</v>
      </c>
      <c r="V1477" s="21">
        <v>45364</v>
      </c>
      <c r="W1477" s="8" t="s">
        <v>8317</v>
      </c>
    </row>
    <row r="1478" spans="1:23" ht="64.5" thickBot="1">
      <c r="A1478" s="8" t="s">
        <v>136</v>
      </c>
      <c r="B1478" s="8" t="s">
        <v>2480</v>
      </c>
      <c r="C1478" s="8" t="s">
        <v>2481</v>
      </c>
      <c r="D1478" s="8"/>
      <c r="E1478" s="8"/>
      <c r="F1478" s="8" t="s">
        <v>212</v>
      </c>
      <c r="G1478" s="8"/>
      <c r="H1478" s="9">
        <v>13</v>
      </c>
      <c r="I1478" s="8" t="s">
        <v>1464</v>
      </c>
      <c r="J1478" s="8" t="s">
        <v>214</v>
      </c>
      <c r="K1478" s="17">
        <v>1655</v>
      </c>
      <c r="L1478" s="9">
        <v>0</v>
      </c>
      <c r="M1478" s="9">
        <v>0</v>
      </c>
      <c r="N1478" s="9">
        <v>0</v>
      </c>
      <c r="O1478" s="8"/>
      <c r="P1478" s="9">
        <v>1655</v>
      </c>
      <c r="Q1478" s="15">
        <v>4</v>
      </c>
      <c r="R1478" s="9">
        <v>360</v>
      </c>
      <c r="S1478" s="8" t="s">
        <v>71</v>
      </c>
      <c r="T1478" s="9">
        <v>215</v>
      </c>
      <c r="U1478" s="8" t="s">
        <v>10880</v>
      </c>
      <c r="V1478" s="21">
        <v>45364</v>
      </c>
      <c r="W1478" s="8" t="s">
        <v>8317</v>
      </c>
    </row>
    <row r="1479" spans="1:23" ht="64.5" thickBot="1">
      <c r="A1479" s="8" t="s">
        <v>136</v>
      </c>
      <c r="B1479" s="8" t="s">
        <v>2482</v>
      </c>
      <c r="C1479" s="8" t="s">
        <v>2483</v>
      </c>
      <c r="D1479" s="8"/>
      <c r="E1479" s="8"/>
      <c r="F1479" s="8" t="s">
        <v>212</v>
      </c>
      <c r="G1479" s="8"/>
      <c r="H1479" s="9">
        <v>14</v>
      </c>
      <c r="I1479" s="8" t="s">
        <v>1464</v>
      </c>
      <c r="J1479" s="8" t="s">
        <v>214</v>
      </c>
      <c r="K1479" s="17">
        <v>1638</v>
      </c>
      <c r="L1479" s="9">
        <v>0</v>
      </c>
      <c r="M1479" s="9">
        <v>0</v>
      </c>
      <c r="N1479" s="9">
        <v>0</v>
      </c>
      <c r="O1479" s="8"/>
      <c r="P1479" s="9">
        <v>1638</v>
      </c>
      <c r="Q1479" s="15">
        <v>4</v>
      </c>
      <c r="R1479" s="9">
        <v>360</v>
      </c>
      <c r="S1479" s="8" t="s">
        <v>71</v>
      </c>
      <c r="T1479" s="28">
        <v>198</v>
      </c>
      <c r="U1479" s="8" t="s">
        <v>10882</v>
      </c>
      <c r="V1479" s="21">
        <v>45364</v>
      </c>
      <c r="W1479" s="8" t="s">
        <v>8317</v>
      </c>
    </row>
    <row r="1480" spans="1:23" ht="64.5" thickBot="1">
      <c r="A1480" s="8" t="s">
        <v>136</v>
      </c>
      <c r="B1480" s="8" t="s">
        <v>2484</v>
      </c>
      <c r="C1480" s="8" t="s">
        <v>2485</v>
      </c>
      <c r="D1480" s="8"/>
      <c r="E1480" s="8"/>
      <c r="F1480" s="8" t="s">
        <v>212</v>
      </c>
      <c r="G1480" s="8"/>
      <c r="H1480" s="9">
        <v>15</v>
      </c>
      <c r="I1480" s="8" t="s">
        <v>461</v>
      </c>
      <c r="J1480" s="8" t="s">
        <v>214</v>
      </c>
      <c r="K1480" s="17">
        <v>1529</v>
      </c>
      <c r="L1480" s="9">
        <v>0</v>
      </c>
      <c r="M1480" s="9">
        <v>0</v>
      </c>
      <c r="N1480" s="9">
        <v>0</v>
      </c>
      <c r="O1480" s="8"/>
      <c r="P1480" s="9">
        <v>1529</v>
      </c>
      <c r="Q1480" s="15">
        <v>2</v>
      </c>
      <c r="R1480" s="9">
        <v>600</v>
      </c>
      <c r="S1480" s="8" t="s">
        <v>71</v>
      </c>
      <c r="T1480" s="28">
        <v>329</v>
      </c>
      <c r="U1480" s="8" t="s">
        <v>10883</v>
      </c>
      <c r="V1480" s="21">
        <v>45364</v>
      </c>
      <c r="W1480" s="8" t="s">
        <v>8317</v>
      </c>
    </row>
    <row r="1481" spans="1:23" ht="64.5" thickBot="1">
      <c r="A1481" s="8" t="s">
        <v>136</v>
      </c>
      <c r="B1481" s="8" t="s">
        <v>2486</v>
      </c>
      <c r="C1481" s="8" t="s">
        <v>2487</v>
      </c>
      <c r="D1481" s="8"/>
      <c r="E1481" s="8"/>
      <c r="F1481" s="8" t="s">
        <v>212</v>
      </c>
      <c r="G1481" s="8"/>
      <c r="H1481" s="9">
        <v>16</v>
      </c>
      <c r="I1481" s="8" t="s">
        <v>2488</v>
      </c>
      <c r="J1481" s="8" t="s">
        <v>214</v>
      </c>
      <c r="K1481" s="17">
        <v>4900</v>
      </c>
      <c r="L1481" s="9">
        <v>0</v>
      </c>
      <c r="M1481" s="9">
        <v>0</v>
      </c>
      <c r="N1481" s="9">
        <v>0</v>
      </c>
      <c r="O1481" s="8"/>
      <c r="P1481" s="9">
        <v>4900</v>
      </c>
      <c r="Q1481" s="15">
        <v>8</v>
      </c>
      <c r="R1481" s="9">
        <v>600</v>
      </c>
      <c r="S1481" s="8" t="s">
        <v>71</v>
      </c>
      <c r="T1481" s="17">
        <v>100</v>
      </c>
      <c r="U1481" s="8" t="s">
        <v>10682</v>
      </c>
      <c r="V1481" s="21">
        <v>45364</v>
      </c>
      <c r="W1481" s="8" t="s">
        <v>8317</v>
      </c>
    </row>
    <row r="1482" spans="1:23" ht="64.5" thickBot="1">
      <c r="A1482" s="8" t="s">
        <v>136</v>
      </c>
      <c r="B1482" s="8" t="s">
        <v>2489</v>
      </c>
      <c r="C1482" s="8" t="s">
        <v>2490</v>
      </c>
      <c r="D1482" s="8"/>
      <c r="E1482" s="8"/>
      <c r="F1482" s="8" t="s">
        <v>212</v>
      </c>
      <c r="G1482" s="39"/>
      <c r="H1482" s="9">
        <v>17</v>
      </c>
      <c r="I1482" s="8" t="s">
        <v>434</v>
      </c>
      <c r="J1482" s="8" t="s">
        <v>214</v>
      </c>
      <c r="K1482" s="17">
        <v>1260</v>
      </c>
      <c r="L1482" s="9">
        <v>0</v>
      </c>
      <c r="M1482" s="9">
        <v>0</v>
      </c>
      <c r="N1482" s="9">
        <v>0</v>
      </c>
      <c r="O1482" s="8"/>
      <c r="P1482" s="9">
        <v>1260</v>
      </c>
      <c r="Q1482" s="15">
        <v>2</v>
      </c>
      <c r="R1482" s="9">
        <v>480</v>
      </c>
      <c r="S1482" s="8" t="s">
        <v>71</v>
      </c>
      <c r="T1482" s="17">
        <v>300</v>
      </c>
      <c r="U1482" s="8" t="s">
        <v>10683</v>
      </c>
      <c r="V1482" s="21">
        <v>45364</v>
      </c>
      <c r="W1482" s="8" t="s">
        <v>8317</v>
      </c>
    </row>
    <row r="1483" spans="1:23" ht="64.5" thickBot="1">
      <c r="A1483" s="8" t="s">
        <v>136</v>
      </c>
      <c r="B1483" s="8" t="s">
        <v>2491</v>
      </c>
      <c r="C1483" s="8" t="s">
        <v>10985</v>
      </c>
      <c r="D1483" s="8"/>
      <c r="E1483" s="8"/>
      <c r="F1483" s="8" t="s">
        <v>36</v>
      </c>
      <c r="G1483" s="39" t="s">
        <v>2492</v>
      </c>
      <c r="H1483" s="9">
        <v>18</v>
      </c>
      <c r="I1483" s="8"/>
      <c r="J1483" s="8" t="s">
        <v>78</v>
      </c>
      <c r="K1483" s="17">
        <v>888</v>
      </c>
      <c r="L1483" s="9">
        <v>0</v>
      </c>
      <c r="M1483" s="9">
        <v>0</v>
      </c>
      <c r="N1483" s="9">
        <v>0</v>
      </c>
      <c r="O1483" s="8"/>
      <c r="P1483" s="9">
        <v>888</v>
      </c>
      <c r="Q1483" s="15">
        <v>1</v>
      </c>
      <c r="R1483" s="9">
        <v>600</v>
      </c>
      <c r="S1483" s="8" t="s">
        <v>71</v>
      </c>
      <c r="T1483" s="17">
        <v>288</v>
      </c>
      <c r="U1483" s="8" t="s">
        <v>11046</v>
      </c>
      <c r="V1483" s="21">
        <v>45364</v>
      </c>
      <c r="W1483" s="8" t="s">
        <v>8317</v>
      </c>
    </row>
    <row r="1484" spans="1:23" ht="64.5" thickBot="1">
      <c r="A1484" s="8" t="s">
        <v>136</v>
      </c>
      <c r="B1484" s="13" t="s">
        <v>2493</v>
      </c>
      <c r="C1484" s="8" t="s">
        <v>2494</v>
      </c>
      <c r="D1484" s="8"/>
      <c r="E1484" s="8"/>
      <c r="F1484" s="8" t="s">
        <v>212</v>
      </c>
      <c r="G1484" s="39" t="s">
        <v>2495</v>
      </c>
      <c r="H1484" s="20">
        <v>19</v>
      </c>
      <c r="I1484" s="8" t="s">
        <v>213</v>
      </c>
      <c r="J1484" s="8" t="s">
        <v>214</v>
      </c>
      <c r="K1484" s="17">
        <v>1680</v>
      </c>
      <c r="L1484" s="9">
        <v>0</v>
      </c>
      <c r="M1484" s="9">
        <v>0</v>
      </c>
      <c r="N1484" s="9">
        <v>0</v>
      </c>
      <c r="O1484" s="8"/>
      <c r="P1484" s="9">
        <v>1680</v>
      </c>
      <c r="Q1484" s="15">
        <v>2</v>
      </c>
      <c r="R1484" s="9">
        <v>600</v>
      </c>
      <c r="S1484" s="8" t="s">
        <v>71</v>
      </c>
      <c r="T1484" s="28">
        <v>480</v>
      </c>
      <c r="U1484" s="8" t="s">
        <v>8318</v>
      </c>
      <c r="V1484" s="21">
        <v>45364</v>
      </c>
      <c r="W1484" s="40" t="s">
        <v>8317</v>
      </c>
    </row>
    <row r="1485" spans="1:23" ht="64.5" thickBot="1">
      <c r="A1485" s="8" t="s">
        <v>136</v>
      </c>
      <c r="B1485" s="13" t="s">
        <v>2496</v>
      </c>
      <c r="C1485" s="8" t="s">
        <v>2497</v>
      </c>
      <c r="D1485" s="8"/>
      <c r="E1485" s="8"/>
      <c r="F1485" s="8" t="s">
        <v>212</v>
      </c>
      <c r="G1485" s="9" t="s">
        <v>2498</v>
      </c>
      <c r="H1485" s="9">
        <v>20</v>
      </c>
      <c r="I1485" s="8" t="s">
        <v>2499</v>
      </c>
      <c r="J1485" s="8" t="s">
        <v>214</v>
      </c>
      <c r="K1485" s="38">
        <v>1998</v>
      </c>
      <c r="L1485" s="9">
        <v>0</v>
      </c>
      <c r="M1485" s="9">
        <v>0</v>
      </c>
      <c r="N1485" s="9">
        <v>0</v>
      </c>
      <c r="O1485" s="8"/>
      <c r="P1485" s="9">
        <v>1998</v>
      </c>
      <c r="Q1485" s="15">
        <v>4</v>
      </c>
      <c r="R1485" s="8">
        <v>480</v>
      </c>
      <c r="S1485" s="8" t="s">
        <v>71</v>
      </c>
      <c r="T1485" s="17">
        <v>78</v>
      </c>
      <c r="U1485" s="8" t="s">
        <v>12471</v>
      </c>
      <c r="V1485" s="21">
        <v>45369</v>
      </c>
      <c r="W1485" s="21" t="s">
        <v>8317</v>
      </c>
    </row>
    <row r="1486" spans="1:23" ht="64.5" thickBot="1">
      <c r="A1486" s="8" t="s">
        <v>136</v>
      </c>
      <c r="B1486" s="13" t="s">
        <v>2500</v>
      </c>
      <c r="C1486" s="8" t="s">
        <v>2501</v>
      </c>
      <c r="D1486" s="8"/>
      <c r="E1486" s="8"/>
      <c r="F1486" s="8" t="s">
        <v>212</v>
      </c>
      <c r="G1486" s="8" t="s">
        <v>2502</v>
      </c>
      <c r="H1486" s="9">
        <v>21</v>
      </c>
      <c r="I1486" s="8" t="s">
        <v>434</v>
      </c>
      <c r="J1486" s="8" t="s">
        <v>214</v>
      </c>
      <c r="K1486" s="17">
        <v>1253</v>
      </c>
      <c r="L1486" s="9">
        <v>0</v>
      </c>
      <c r="M1486" s="9">
        <v>0</v>
      </c>
      <c r="N1486" s="9">
        <v>0</v>
      </c>
      <c r="O1486" s="8"/>
      <c r="P1486" s="9">
        <v>1253</v>
      </c>
      <c r="Q1486" s="15">
        <v>2</v>
      </c>
      <c r="R1486" s="9">
        <v>600</v>
      </c>
      <c r="S1486" s="8" t="s">
        <v>71</v>
      </c>
      <c r="T1486" s="9">
        <v>53</v>
      </c>
      <c r="U1486" s="8" t="s">
        <v>12472</v>
      </c>
      <c r="V1486" s="21">
        <v>45369</v>
      </c>
      <c r="W1486" s="8" t="s">
        <v>8317</v>
      </c>
    </row>
    <row r="1487" spans="1:23" ht="64.5" thickBot="1">
      <c r="A1487" s="8" t="s">
        <v>136</v>
      </c>
      <c r="B1487" s="13" t="s">
        <v>2503</v>
      </c>
      <c r="C1487" s="8" t="s">
        <v>2504</v>
      </c>
      <c r="D1487" s="8"/>
      <c r="E1487" s="8"/>
      <c r="F1487" s="8" t="s">
        <v>212</v>
      </c>
      <c r="G1487" s="8" t="s">
        <v>2505</v>
      </c>
      <c r="H1487" s="9">
        <v>22</v>
      </c>
      <c r="I1487" s="8" t="s">
        <v>2506</v>
      </c>
      <c r="J1487" s="8" t="s">
        <v>214</v>
      </c>
      <c r="K1487" s="17">
        <v>4988</v>
      </c>
      <c r="L1487" s="9">
        <v>0</v>
      </c>
      <c r="M1487" s="9">
        <v>0</v>
      </c>
      <c r="N1487" s="9">
        <v>0</v>
      </c>
      <c r="O1487" s="8"/>
      <c r="P1487" s="9">
        <v>4988</v>
      </c>
      <c r="Q1487" s="15">
        <v>8</v>
      </c>
      <c r="R1487" s="9">
        <v>600</v>
      </c>
      <c r="S1487" s="8" t="s">
        <v>71</v>
      </c>
      <c r="T1487" s="9">
        <v>188</v>
      </c>
      <c r="U1487" s="8" t="s">
        <v>12473</v>
      </c>
      <c r="V1487" s="21">
        <v>45369</v>
      </c>
      <c r="W1487" s="8" t="s">
        <v>8317</v>
      </c>
    </row>
    <row r="1488" spans="1:23" ht="64.5" thickBot="1">
      <c r="A1488" s="8" t="s">
        <v>136</v>
      </c>
      <c r="B1488" s="13" t="s">
        <v>2507</v>
      </c>
      <c r="C1488" s="8" t="s">
        <v>2508</v>
      </c>
      <c r="D1488" s="8"/>
      <c r="E1488" s="8"/>
      <c r="F1488" s="8" t="s">
        <v>212</v>
      </c>
      <c r="G1488" s="8" t="s">
        <v>2509</v>
      </c>
      <c r="H1488" s="9">
        <v>23</v>
      </c>
      <c r="I1488" s="8" t="s">
        <v>2510</v>
      </c>
      <c r="J1488" s="8" t="s">
        <v>214</v>
      </c>
      <c r="K1488" s="17">
        <v>5758</v>
      </c>
      <c r="L1488" s="9">
        <v>0</v>
      </c>
      <c r="M1488" s="9">
        <v>0</v>
      </c>
      <c r="N1488" s="9">
        <v>0</v>
      </c>
      <c r="O1488" s="8"/>
      <c r="P1488" s="9">
        <v>5758</v>
      </c>
      <c r="Q1488" s="15">
        <v>2</v>
      </c>
      <c r="R1488" s="9">
        <v>1920</v>
      </c>
      <c r="S1488" s="8" t="s">
        <v>71</v>
      </c>
      <c r="T1488" s="9">
        <v>1918</v>
      </c>
      <c r="U1488" s="8" t="s">
        <v>12474</v>
      </c>
      <c r="V1488" s="21">
        <v>45369</v>
      </c>
      <c r="W1488" s="8" t="s">
        <v>8317</v>
      </c>
    </row>
    <row r="1489" spans="1:23" ht="64.5" thickBot="1">
      <c r="A1489" s="8" t="s">
        <v>136</v>
      </c>
      <c r="B1489" s="13" t="s">
        <v>2511</v>
      </c>
      <c r="C1489" s="8" t="s">
        <v>2512</v>
      </c>
      <c r="D1489" s="8"/>
      <c r="E1489" s="8"/>
      <c r="F1489" s="8" t="s">
        <v>212</v>
      </c>
      <c r="G1489" s="8" t="s">
        <v>2513</v>
      </c>
      <c r="H1489" s="9">
        <v>24</v>
      </c>
      <c r="I1489" s="8" t="s">
        <v>461</v>
      </c>
      <c r="J1489" s="8" t="s">
        <v>214</v>
      </c>
      <c r="K1489" s="17">
        <v>1926</v>
      </c>
      <c r="L1489" s="9">
        <v>0</v>
      </c>
      <c r="M1489" s="9">
        <v>0</v>
      </c>
      <c r="N1489" s="9">
        <v>0</v>
      </c>
      <c r="O1489" s="8"/>
      <c r="P1489" s="9">
        <v>1926</v>
      </c>
      <c r="Q1489" s="15">
        <v>3</v>
      </c>
      <c r="R1489" s="9">
        <v>600</v>
      </c>
      <c r="S1489" s="8" t="s">
        <v>71</v>
      </c>
      <c r="T1489" s="29">
        <v>126</v>
      </c>
      <c r="U1489" s="8" t="s">
        <v>10884</v>
      </c>
      <c r="V1489" s="21">
        <v>45369</v>
      </c>
      <c r="W1489" s="8" t="s">
        <v>8317</v>
      </c>
    </row>
    <row r="1490" spans="1:23" ht="64.5" thickBot="1">
      <c r="A1490" s="8" t="s">
        <v>136</v>
      </c>
      <c r="B1490" s="13" t="s">
        <v>2514</v>
      </c>
      <c r="C1490" s="8" t="s">
        <v>2515</v>
      </c>
      <c r="D1490" s="8"/>
      <c r="E1490" s="8"/>
      <c r="F1490" s="8" t="s">
        <v>212</v>
      </c>
      <c r="G1490" s="9" t="s">
        <v>2516</v>
      </c>
      <c r="H1490" s="9">
        <v>25</v>
      </c>
      <c r="I1490" s="8" t="s">
        <v>2488</v>
      </c>
      <c r="J1490" s="8" t="s">
        <v>214</v>
      </c>
      <c r="K1490" s="17">
        <v>2236</v>
      </c>
      <c r="L1490" s="9">
        <v>0</v>
      </c>
      <c r="M1490" s="9">
        <v>0</v>
      </c>
      <c r="N1490" s="9">
        <v>0</v>
      </c>
      <c r="O1490" s="8"/>
      <c r="P1490" s="9">
        <v>2236</v>
      </c>
      <c r="Q1490" s="15">
        <v>4</v>
      </c>
      <c r="R1490" s="9">
        <v>480</v>
      </c>
      <c r="S1490" s="8" t="s">
        <v>71</v>
      </c>
      <c r="T1490" s="17">
        <v>316</v>
      </c>
      <c r="U1490" s="8" t="s">
        <v>12475</v>
      </c>
      <c r="V1490" s="21">
        <v>45369</v>
      </c>
      <c r="W1490" s="8" t="s">
        <v>8317</v>
      </c>
    </row>
    <row r="1491" spans="1:23" ht="64.5" thickBot="1">
      <c r="A1491" s="8" t="s">
        <v>136</v>
      </c>
      <c r="B1491" s="13" t="s">
        <v>2517</v>
      </c>
      <c r="C1491" s="8" t="s">
        <v>2518</v>
      </c>
      <c r="D1491" s="8"/>
      <c r="E1491" s="8"/>
      <c r="F1491" s="8" t="s">
        <v>212</v>
      </c>
      <c r="G1491" s="9" t="s">
        <v>2519</v>
      </c>
      <c r="H1491" s="9">
        <v>26</v>
      </c>
      <c r="I1491" s="8" t="s">
        <v>2488</v>
      </c>
      <c r="J1491" s="8" t="s">
        <v>214</v>
      </c>
      <c r="K1491" s="17">
        <v>2525</v>
      </c>
      <c r="L1491" s="9">
        <v>0</v>
      </c>
      <c r="M1491" s="9">
        <v>0</v>
      </c>
      <c r="N1491" s="9">
        <v>0</v>
      </c>
      <c r="O1491" s="8"/>
      <c r="P1491" s="9">
        <v>2525</v>
      </c>
      <c r="Q1491" s="15">
        <v>4</v>
      </c>
      <c r="R1491" s="9">
        <v>600</v>
      </c>
      <c r="S1491" s="8" t="s">
        <v>71</v>
      </c>
      <c r="T1491" s="17">
        <v>125</v>
      </c>
      <c r="U1491" s="8" t="s">
        <v>12476</v>
      </c>
      <c r="V1491" s="21">
        <v>45369</v>
      </c>
      <c r="W1491" s="8" t="s">
        <v>8317</v>
      </c>
    </row>
    <row r="1492" spans="1:23" ht="64.5" thickBot="1">
      <c r="A1492" s="8" t="s">
        <v>136</v>
      </c>
      <c r="B1492" s="13" t="s">
        <v>2520</v>
      </c>
      <c r="C1492" s="8" t="s">
        <v>2521</v>
      </c>
      <c r="D1492" s="8"/>
      <c r="E1492" s="8"/>
      <c r="F1492" s="8" t="s">
        <v>212</v>
      </c>
      <c r="G1492" s="8" t="s">
        <v>2522</v>
      </c>
      <c r="H1492" s="9">
        <v>27</v>
      </c>
      <c r="I1492" s="8" t="s">
        <v>461</v>
      </c>
      <c r="J1492" s="8" t="s">
        <v>214</v>
      </c>
      <c r="K1492" s="17">
        <v>1568</v>
      </c>
      <c r="L1492" s="9">
        <v>0</v>
      </c>
      <c r="M1492" s="9">
        <v>0</v>
      </c>
      <c r="N1492" s="9">
        <v>0</v>
      </c>
      <c r="O1492" s="8"/>
      <c r="P1492" s="9">
        <v>1568</v>
      </c>
      <c r="Q1492" s="15">
        <v>2</v>
      </c>
      <c r="R1492" s="9">
        <v>600</v>
      </c>
      <c r="S1492" s="8" t="s">
        <v>37</v>
      </c>
      <c r="T1492" s="9">
        <v>368</v>
      </c>
      <c r="U1492" s="8" t="s">
        <v>12477</v>
      </c>
      <c r="V1492" s="21">
        <v>45370</v>
      </c>
      <c r="W1492" s="8" t="s">
        <v>8317</v>
      </c>
    </row>
    <row r="1493" spans="1:23" ht="64.5" thickBot="1">
      <c r="A1493" s="8" t="s">
        <v>136</v>
      </c>
      <c r="B1493" s="8" t="s">
        <v>2523</v>
      </c>
      <c r="C1493" s="8" t="s">
        <v>2524</v>
      </c>
      <c r="D1493" s="8"/>
      <c r="E1493" s="8"/>
      <c r="F1493" s="8" t="s">
        <v>212</v>
      </c>
      <c r="G1493" s="8" t="s">
        <v>2525</v>
      </c>
      <c r="H1493" s="9">
        <v>28</v>
      </c>
      <c r="I1493" s="8" t="s">
        <v>434</v>
      </c>
      <c r="J1493" s="8" t="s">
        <v>214</v>
      </c>
      <c r="K1493" s="17">
        <v>2112</v>
      </c>
      <c r="L1493" s="9">
        <v>0</v>
      </c>
      <c r="M1493" s="9">
        <v>0</v>
      </c>
      <c r="N1493" s="9">
        <v>0</v>
      </c>
      <c r="O1493" s="8"/>
      <c r="P1493" s="9">
        <v>2112</v>
      </c>
      <c r="Q1493" s="15">
        <v>3</v>
      </c>
      <c r="R1493" s="9">
        <v>600</v>
      </c>
      <c r="S1493" s="8" t="s">
        <v>37</v>
      </c>
      <c r="T1493" s="17">
        <v>312</v>
      </c>
      <c r="U1493" s="8" t="s">
        <v>10885</v>
      </c>
      <c r="V1493" s="21">
        <v>45370</v>
      </c>
      <c r="W1493" s="8" t="s">
        <v>8317</v>
      </c>
    </row>
    <row r="1494" spans="1:23" ht="64.5" thickBot="1">
      <c r="A1494" s="8" t="s">
        <v>136</v>
      </c>
      <c r="B1494" s="8" t="s">
        <v>2526</v>
      </c>
      <c r="C1494" s="8" t="s">
        <v>2527</v>
      </c>
      <c r="D1494" s="8"/>
      <c r="E1494" s="8"/>
      <c r="F1494" s="8" t="s">
        <v>212</v>
      </c>
      <c r="G1494" s="8" t="s">
        <v>2528</v>
      </c>
      <c r="H1494" s="9">
        <v>29</v>
      </c>
      <c r="I1494" s="8" t="s">
        <v>2488</v>
      </c>
      <c r="J1494" s="8" t="s">
        <v>214</v>
      </c>
      <c r="K1494" s="17">
        <v>2568</v>
      </c>
      <c r="L1494" s="9">
        <v>0</v>
      </c>
      <c r="M1494" s="9">
        <v>0</v>
      </c>
      <c r="N1494" s="9">
        <v>0</v>
      </c>
      <c r="O1494" s="8"/>
      <c r="P1494" s="9">
        <v>2568</v>
      </c>
      <c r="Q1494" s="15">
        <v>4</v>
      </c>
      <c r="R1494" s="9">
        <v>600</v>
      </c>
      <c r="S1494" s="8" t="s">
        <v>37</v>
      </c>
      <c r="T1494" s="17">
        <v>168</v>
      </c>
      <c r="U1494" s="8" t="s">
        <v>8319</v>
      </c>
      <c r="V1494" s="21">
        <v>45370</v>
      </c>
      <c r="W1494" s="8" t="s">
        <v>8317</v>
      </c>
    </row>
    <row r="1495" spans="1:23" ht="64.5" thickBot="1">
      <c r="A1495" s="8" t="s">
        <v>136</v>
      </c>
      <c r="B1495" s="8" t="s">
        <v>2530</v>
      </c>
      <c r="C1495" s="8" t="s">
        <v>7886</v>
      </c>
      <c r="D1495" s="8"/>
      <c r="E1495" s="8"/>
      <c r="F1495" s="8" t="s">
        <v>212</v>
      </c>
      <c r="G1495" s="8" t="s">
        <v>8320</v>
      </c>
      <c r="H1495" s="9">
        <v>30</v>
      </c>
      <c r="I1495" s="8" t="s">
        <v>2488</v>
      </c>
      <c r="J1495" s="8" t="s">
        <v>214</v>
      </c>
      <c r="K1495" s="17">
        <v>4272</v>
      </c>
      <c r="L1495" s="9">
        <v>0</v>
      </c>
      <c r="M1495" s="9">
        <v>0</v>
      </c>
      <c r="N1495" s="9">
        <v>0</v>
      </c>
      <c r="O1495" s="8"/>
      <c r="P1495" s="9">
        <v>4272</v>
      </c>
      <c r="Q1495" s="15">
        <v>7</v>
      </c>
      <c r="R1495" s="9">
        <v>600</v>
      </c>
      <c r="S1495" s="8" t="s">
        <v>37</v>
      </c>
      <c r="T1495" s="28">
        <v>72</v>
      </c>
      <c r="U1495" s="8" t="s">
        <v>10428</v>
      </c>
      <c r="V1495" s="21">
        <v>45370</v>
      </c>
      <c r="W1495" s="8" t="s">
        <v>8317</v>
      </c>
    </row>
    <row r="1496" spans="1:23" ht="64.5" thickBot="1">
      <c r="A1496" s="8" t="s">
        <v>136</v>
      </c>
      <c r="B1496" s="8" t="s">
        <v>2531</v>
      </c>
      <c r="C1496" s="8" t="s">
        <v>2532</v>
      </c>
      <c r="D1496" s="8"/>
      <c r="E1496" s="8"/>
      <c r="F1496" s="8" t="s">
        <v>212</v>
      </c>
      <c r="G1496" s="8">
        <v>7</v>
      </c>
      <c r="H1496" s="9">
        <v>31</v>
      </c>
      <c r="I1496" s="8" t="s">
        <v>461</v>
      </c>
      <c r="J1496" s="8" t="s">
        <v>214</v>
      </c>
      <c r="K1496" s="17">
        <v>4824</v>
      </c>
      <c r="L1496" s="9">
        <v>0</v>
      </c>
      <c r="M1496" s="9">
        <v>0</v>
      </c>
      <c r="N1496" s="9">
        <v>0</v>
      </c>
      <c r="O1496" s="8"/>
      <c r="P1496" s="9">
        <v>4824</v>
      </c>
      <c r="Q1496" s="15">
        <v>1</v>
      </c>
      <c r="R1496" s="9">
        <v>3600</v>
      </c>
      <c r="S1496" s="8" t="s">
        <v>37</v>
      </c>
      <c r="T1496" s="17">
        <v>1224</v>
      </c>
      <c r="U1496" s="8" t="s">
        <v>11910</v>
      </c>
      <c r="V1496" s="21">
        <v>45371</v>
      </c>
      <c r="W1496" s="8" t="s">
        <v>8317</v>
      </c>
    </row>
    <row r="1497" spans="1:23" ht="64.5" thickBot="1">
      <c r="A1497" s="8" t="s">
        <v>136</v>
      </c>
      <c r="B1497" s="13" t="s">
        <v>2533</v>
      </c>
      <c r="C1497" s="8" t="s">
        <v>2534</v>
      </c>
      <c r="D1497" s="8"/>
      <c r="E1497" s="8"/>
      <c r="F1497" s="8" t="s">
        <v>212</v>
      </c>
      <c r="G1497" s="8">
        <v>8</v>
      </c>
      <c r="H1497" s="20">
        <v>32</v>
      </c>
      <c r="I1497" s="8" t="s">
        <v>461</v>
      </c>
      <c r="J1497" s="8" t="s">
        <v>214</v>
      </c>
      <c r="K1497" s="17">
        <v>13896</v>
      </c>
      <c r="L1497" s="9">
        <v>0</v>
      </c>
      <c r="M1497" s="9">
        <v>0</v>
      </c>
      <c r="N1497" s="9">
        <v>0</v>
      </c>
      <c r="O1497" s="8"/>
      <c r="P1497" s="9">
        <v>13896</v>
      </c>
      <c r="Q1497" s="15">
        <v>3</v>
      </c>
      <c r="R1497" s="9">
        <v>3600</v>
      </c>
      <c r="S1497" s="8" t="s">
        <v>37</v>
      </c>
      <c r="T1497" s="29">
        <v>3096</v>
      </c>
      <c r="U1497" s="8" t="s">
        <v>12478</v>
      </c>
      <c r="V1497" s="21">
        <v>45371</v>
      </c>
      <c r="W1497" s="8" t="s">
        <v>8317</v>
      </c>
    </row>
    <row r="1498" spans="1:23" ht="64.5" thickBot="1">
      <c r="A1498" s="8" t="s">
        <v>136</v>
      </c>
      <c r="B1498" s="13" t="s">
        <v>2535</v>
      </c>
      <c r="C1498" s="8" t="s">
        <v>2536</v>
      </c>
      <c r="D1498" s="8"/>
      <c r="E1498" s="8"/>
      <c r="F1498" s="8" t="s">
        <v>212</v>
      </c>
      <c r="G1498" s="8">
        <v>9</v>
      </c>
      <c r="H1498" s="20">
        <v>33</v>
      </c>
      <c r="I1498" s="8" t="s">
        <v>461</v>
      </c>
      <c r="J1498" s="8" t="s">
        <v>214</v>
      </c>
      <c r="K1498" s="17">
        <v>18576</v>
      </c>
      <c r="L1498" s="9">
        <v>0</v>
      </c>
      <c r="M1498" s="9">
        <v>0</v>
      </c>
      <c r="N1498" s="9">
        <v>0</v>
      </c>
      <c r="O1498" s="8"/>
      <c r="P1498" s="9">
        <v>18576</v>
      </c>
      <c r="Q1498" s="15">
        <v>5</v>
      </c>
      <c r="R1498" s="9">
        <v>3600</v>
      </c>
      <c r="S1498" s="8" t="s">
        <v>37</v>
      </c>
      <c r="T1498" s="29">
        <v>576</v>
      </c>
      <c r="U1498" s="8" t="s">
        <v>10886</v>
      </c>
      <c r="V1498" s="21">
        <v>45371</v>
      </c>
      <c r="W1498" s="8" t="s">
        <v>8317</v>
      </c>
    </row>
    <row r="1499" spans="1:23" ht="64.5" thickBot="1">
      <c r="A1499" s="8" t="s">
        <v>136</v>
      </c>
      <c r="B1499" s="13" t="s">
        <v>2537</v>
      </c>
      <c r="C1499" s="8" t="s">
        <v>2538</v>
      </c>
      <c r="D1499" s="35"/>
      <c r="E1499" s="8"/>
      <c r="F1499" s="8" t="s">
        <v>212</v>
      </c>
      <c r="G1499" s="8">
        <v>10</v>
      </c>
      <c r="H1499" s="9">
        <v>34</v>
      </c>
      <c r="I1499" s="8" t="s">
        <v>461</v>
      </c>
      <c r="J1499" s="8" t="s">
        <v>214</v>
      </c>
      <c r="K1499" s="17">
        <v>14688</v>
      </c>
      <c r="L1499" s="9">
        <v>0</v>
      </c>
      <c r="M1499" s="9">
        <v>0</v>
      </c>
      <c r="N1499" s="9">
        <v>0</v>
      </c>
      <c r="O1499" s="8"/>
      <c r="P1499" s="9">
        <v>14688</v>
      </c>
      <c r="Q1499" s="15">
        <v>4</v>
      </c>
      <c r="R1499" s="9">
        <v>3600</v>
      </c>
      <c r="S1499" s="8" t="s">
        <v>37</v>
      </c>
      <c r="T1499" s="29">
        <v>288</v>
      </c>
      <c r="U1499" s="8" t="s">
        <v>10887</v>
      </c>
      <c r="V1499" s="21">
        <v>45371</v>
      </c>
      <c r="W1499" s="8" t="s">
        <v>8317</v>
      </c>
    </row>
    <row r="1500" spans="1:23" ht="64.5" thickBot="1">
      <c r="A1500" s="8" t="s">
        <v>136</v>
      </c>
      <c r="B1500" s="13" t="s">
        <v>2539</v>
      </c>
      <c r="C1500" s="8" t="s">
        <v>2540</v>
      </c>
      <c r="D1500" s="35"/>
      <c r="E1500" s="8"/>
      <c r="F1500" s="8" t="s">
        <v>212</v>
      </c>
      <c r="G1500" s="8">
        <v>11</v>
      </c>
      <c r="H1500" s="9">
        <v>35</v>
      </c>
      <c r="I1500" s="8" t="s">
        <v>461</v>
      </c>
      <c r="J1500" s="8" t="s">
        <v>214</v>
      </c>
      <c r="K1500" s="17">
        <v>11016</v>
      </c>
      <c r="L1500" s="9">
        <v>0</v>
      </c>
      <c r="M1500" s="9">
        <v>0</v>
      </c>
      <c r="N1500" s="9">
        <v>0</v>
      </c>
      <c r="O1500" s="8"/>
      <c r="P1500" s="9">
        <v>11016</v>
      </c>
      <c r="Q1500" s="15">
        <v>6</v>
      </c>
      <c r="R1500" s="9">
        <v>1800</v>
      </c>
      <c r="S1500" s="8" t="s">
        <v>37</v>
      </c>
      <c r="T1500" s="9">
        <v>216</v>
      </c>
      <c r="U1500" s="8" t="s">
        <v>12266</v>
      </c>
      <c r="V1500" s="21">
        <v>45371</v>
      </c>
      <c r="W1500" s="8" t="s">
        <v>8317</v>
      </c>
    </row>
    <row r="1501" spans="1:23" ht="64.5" thickBot="1">
      <c r="A1501" s="8" t="s">
        <v>136</v>
      </c>
      <c r="B1501" s="13" t="s">
        <v>2541</v>
      </c>
      <c r="C1501" s="8" t="s">
        <v>2542</v>
      </c>
      <c r="D1501" s="8"/>
      <c r="E1501" s="8"/>
      <c r="F1501" s="8" t="s">
        <v>212</v>
      </c>
      <c r="G1501" s="8">
        <v>12</v>
      </c>
      <c r="H1501" s="9">
        <v>36</v>
      </c>
      <c r="I1501" s="8" t="s">
        <v>426</v>
      </c>
      <c r="J1501" s="8" t="s">
        <v>214</v>
      </c>
      <c r="K1501" s="30">
        <v>21240</v>
      </c>
      <c r="L1501" s="9">
        <v>0</v>
      </c>
      <c r="M1501" s="9">
        <v>0</v>
      </c>
      <c r="N1501" s="9">
        <v>0</v>
      </c>
      <c r="O1501" s="8"/>
      <c r="P1501" s="31">
        <v>21240</v>
      </c>
      <c r="Q1501" s="15">
        <v>11</v>
      </c>
      <c r="R1501" s="9">
        <v>1800</v>
      </c>
      <c r="S1501" s="8" t="s">
        <v>37</v>
      </c>
      <c r="T1501" s="29">
        <v>1440</v>
      </c>
      <c r="U1501" s="8" t="s">
        <v>10888</v>
      </c>
      <c r="V1501" s="21">
        <v>45371</v>
      </c>
      <c r="W1501" s="8" t="s">
        <v>8317</v>
      </c>
    </row>
    <row r="1502" spans="1:23" ht="64.5" thickBot="1">
      <c r="A1502" s="8" t="s">
        <v>136</v>
      </c>
      <c r="B1502" s="8" t="s">
        <v>2543</v>
      </c>
      <c r="C1502" s="8" t="s">
        <v>2544</v>
      </c>
      <c r="D1502" s="8"/>
      <c r="E1502" s="8"/>
      <c r="F1502" s="8" t="s">
        <v>212</v>
      </c>
      <c r="G1502" s="8"/>
      <c r="H1502" s="9">
        <v>37</v>
      </c>
      <c r="I1502" s="8" t="s">
        <v>461</v>
      </c>
      <c r="J1502" s="8" t="s">
        <v>214</v>
      </c>
      <c r="K1502" s="17">
        <v>480</v>
      </c>
      <c r="L1502" s="9">
        <v>0</v>
      </c>
      <c r="M1502" s="9">
        <v>0</v>
      </c>
      <c r="N1502" s="9">
        <v>0</v>
      </c>
      <c r="O1502" s="8"/>
      <c r="P1502" s="9">
        <v>480</v>
      </c>
      <c r="Q1502" s="15">
        <v>2</v>
      </c>
      <c r="R1502" s="9">
        <v>200</v>
      </c>
      <c r="S1502" s="8" t="s">
        <v>34</v>
      </c>
      <c r="T1502" s="17">
        <v>80</v>
      </c>
      <c r="U1502" s="8" t="s">
        <v>9514</v>
      </c>
      <c r="V1502" s="21">
        <v>45372</v>
      </c>
      <c r="W1502" s="8" t="s">
        <v>8317</v>
      </c>
    </row>
    <row r="1503" spans="1:23" ht="64.5" thickBot="1">
      <c r="A1503" s="8" t="s">
        <v>136</v>
      </c>
      <c r="B1503" s="8" t="s">
        <v>2545</v>
      </c>
      <c r="C1503" s="8" t="s">
        <v>2546</v>
      </c>
      <c r="D1503" s="8"/>
      <c r="E1503" s="8"/>
      <c r="F1503" s="8" t="s">
        <v>212</v>
      </c>
      <c r="G1503" s="8"/>
      <c r="H1503" s="9">
        <v>38</v>
      </c>
      <c r="I1503" s="8" t="s">
        <v>461</v>
      </c>
      <c r="J1503" s="8" t="s">
        <v>214</v>
      </c>
      <c r="K1503" s="17">
        <v>461</v>
      </c>
      <c r="L1503" s="9">
        <v>0</v>
      </c>
      <c r="M1503" s="9">
        <v>0</v>
      </c>
      <c r="N1503" s="9">
        <v>0</v>
      </c>
      <c r="O1503" s="8"/>
      <c r="P1503" s="9">
        <v>461</v>
      </c>
      <c r="Q1503" s="15">
        <v>2</v>
      </c>
      <c r="R1503" s="9">
        <v>200</v>
      </c>
      <c r="S1503" s="8" t="s">
        <v>34</v>
      </c>
      <c r="T1503" s="28">
        <v>61</v>
      </c>
      <c r="U1503" s="8" t="s">
        <v>10889</v>
      </c>
      <c r="V1503" s="21">
        <v>45372</v>
      </c>
      <c r="W1503" s="8" t="s">
        <v>8317</v>
      </c>
    </row>
    <row r="1504" spans="1:23" ht="64.5" thickBot="1">
      <c r="A1504" s="8" t="s">
        <v>136</v>
      </c>
      <c r="B1504" s="8" t="s">
        <v>2547</v>
      </c>
      <c r="C1504" s="8" t="s">
        <v>2548</v>
      </c>
      <c r="D1504" s="8"/>
      <c r="E1504" s="8"/>
      <c r="F1504" s="8" t="s">
        <v>212</v>
      </c>
      <c r="G1504" s="8"/>
      <c r="H1504" s="9">
        <v>39</v>
      </c>
      <c r="I1504" s="8" t="s">
        <v>461</v>
      </c>
      <c r="J1504" s="8" t="s">
        <v>214</v>
      </c>
      <c r="K1504" s="17">
        <v>957</v>
      </c>
      <c r="L1504" s="9">
        <v>0</v>
      </c>
      <c r="M1504" s="9">
        <v>0</v>
      </c>
      <c r="N1504" s="9">
        <v>0</v>
      </c>
      <c r="O1504" s="8"/>
      <c r="P1504" s="9">
        <v>957</v>
      </c>
      <c r="Q1504" s="15">
        <v>4</v>
      </c>
      <c r="R1504" s="9">
        <v>200</v>
      </c>
      <c r="S1504" s="8" t="s">
        <v>34</v>
      </c>
      <c r="T1504" s="17">
        <v>157</v>
      </c>
      <c r="U1504" s="8" t="s">
        <v>10890</v>
      </c>
      <c r="V1504" s="21">
        <v>45372</v>
      </c>
      <c r="W1504" s="8" t="s">
        <v>8317</v>
      </c>
    </row>
    <row r="1505" spans="1:23" ht="64.5" thickBot="1">
      <c r="A1505" s="8" t="s">
        <v>136</v>
      </c>
      <c r="B1505" s="8" t="s">
        <v>2549</v>
      </c>
      <c r="C1505" s="8" t="s">
        <v>2550</v>
      </c>
      <c r="D1505" s="8"/>
      <c r="E1505" s="8"/>
      <c r="F1505" s="8" t="s">
        <v>212</v>
      </c>
      <c r="G1505" s="8"/>
      <c r="H1505" s="9">
        <v>40</v>
      </c>
      <c r="I1505" s="8" t="s">
        <v>461</v>
      </c>
      <c r="J1505" s="8" t="s">
        <v>214</v>
      </c>
      <c r="K1505" s="17">
        <v>948</v>
      </c>
      <c r="L1505" s="9">
        <v>0</v>
      </c>
      <c r="M1505" s="9">
        <v>0</v>
      </c>
      <c r="N1505" s="9">
        <v>0</v>
      </c>
      <c r="O1505" s="8"/>
      <c r="P1505" s="9">
        <v>948</v>
      </c>
      <c r="Q1505" s="15">
        <v>4</v>
      </c>
      <c r="R1505" s="9">
        <v>200</v>
      </c>
      <c r="S1505" s="8" t="s">
        <v>34</v>
      </c>
      <c r="T1505" s="17">
        <v>148</v>
      </c>
      <c r="U1505" s="8" t="s">
        <v>10891</v>
      </c>
      <c r="V1505" s="21">
        <v>45372</v>
      </c>
      <c r="W1505" s="8" t="s">
        <v>8317</v>
      </c>
    </row>
    <row r="1506" spans="1:23" ht="64.5" thickBot="1">
      <c r="A1506" s="8" t="s">
        <v>136</v>
      </c>
      <c r="B1506" s="8" t="s">
        <v>2551</v>
      </c>
      <c r="C1506" s="8" t="s">
        <v>2552</v>
      </c>
      <c r="D1506" s="8"/>
      <c r="E1506" s="8"/>
      <c r="F1506" s="8" t="s">
        <v>212</v>
      </c>
      <c r="G1506" s="8"/>
      <c r="H1506" s="9">
        <v>41</v>
      </c>
      <c r="I1506" s="8" t="s">
        <v>461</v>
      </c>
      <c r="J1506" s="8" t="s">
        <v>214</v>
      </c>
      <c r="K1506" s="17">
        <v>646</v>
      </c>
      <c r="L1506" s="9">
        <v>0</v>
      </c>
      <c r="M1506" s="9">
        <v>0</v>
      </c>
      <c r="N1506" s="9">
        <v>0</v>
      </c>
      <c r="O1506" s="8"/>
      <c r="P1506" s="9">
        <v>646</v>
      </c>
      <c r="Q1506" s="15">
        <v>3</v>
      </c>
      <c r="R1506" s="9">
        <v>200</v>
      </c>
      <c r="S1506" s="8" t="s">
        <v>34</v>
      </c>
      <c r="T1506" s="17">
        <v>46</v>
      </c>
      <c r="U1506" s="8" t="s">
        <v>10892</v>
      </c>
      <c r="V1506" s="21">
        <v>45372</v>
      </c>
      <c r="W1506" s="8" t="s">
        <v>8317</v>
      </c>
    </row>
    <row r="1507" spans="1:23" ht="64.5" thickBot="1">
      <c r="A1507" s="8" t="s">
        <v>136</v>
      </c>
      <c r="B1507" s="8" t="s">
        <v>2553</v>
      </c>
      <c r="C1507" s="8" t="s">
        <v>2554</v>
      </c>
      <c r="D1507" s="8"/>
      <c r="E1507" s="8"/>
      <c r="F1507" s="8" t="s">
        <v>212</v>
      </c>
      <c r="G1507" s="8"/>
      <c r="H1507" s="9">
        <v>42</v>
      </c>
      <c r="I1507" s="8" t="s">
        <v>461</v>
      </c>
      <c r="J1507" s="8" t="s">
        <v>214</v>
      </c>
      <c r="K1507" s="17">
        <v>649</v>
      </c>
      <c r="L1507" s="9">
        <v>0</v>
      </c>
      <c r="M1507" s="9">
        <v>0</v>
      </c>
      <c r="N1507" s="9">
        <v>0</v>
      </c>
      <c r="O1507" s="8"/>
      <c r="P1507" s="9">
        <v>649</v>
      </c>
      <c r="Q1507" s="15">
        <v>3</v>
      </c>
      <c r="R1507" s="9">
        <v>200</v>
      </c>
      <c r="S1507" s="8" t="s">
        <v>34</v>
      </c>
      <c r="T1507" s="28">
        <v>49</v>
      </c>
      <c r="U1507" s="8" t="s">
        <v>2071</v>
      </c>
      <c r="V1507" s="21">
        <v>45372</v>
      </c>
      <c r="W1507" s="8" t="s">
        <v>8317</v>
      </c>
    </row>
    <row r="1508" spans="1:23" ht="64.5" thickBot="1">
      <c r="A1508" s="8" t="s">
        <v>136</v>
      </c>
      <c r="B1508" s="8" t="s">
        <v>2555</v>
      </c>
      <c r="C1508" s="8" t="s">
        <v>2556</v>
      </c>
      <c r="D1508" s="8"/>
      <c r="E1508" s="8"/>
      <c r="F1508" s="8" t="s">
        <v>212</v>
      </c>
      <c r="G1508" s="8"/>
      <c r="H1508" s="9">
        <v>43</v>
      </c>
      <c r="I1508" s="8" t="s">
        <v>461</v>
      </c>
      <c r="J1508" s="8" t="s">
        <v>214</v>
      </c>
      <c r="K1508" s="17">
        <v>633</v>
      </c>
      <c r="L1508" s="9">
        <v>0</v>
      </c>
      <c r="M1508" s="9">
        <v>0</v>
      </c>
      <c r="N1508" s="9">
        <v>0</v>
      </c>
      <c r="O1508" s="8"/>
      <c r="P1508" s="9">
        <v>633</v>
      </c>
      <c r="Q1508" s="15">
        <v>3</v>
      </c>
      <c r="R1508" s="9">
        <v>200</v>
      </c>
      <c r="S1508" s="8" t="s">
        <v>34</v>
      </c>
      <c r="T1508" s="17">
        <v>33</v>
      </c>
      <c r="U1508" s="8" t="s">
        <v>10893</v>
      </c>
      <c r="V1508" s="21">
        <v>45372</v>
      </c>
      <c r="W1508" s="8" t="s">
        <v>8317</v>
      </c>
    </row>
    <row r="1509" spans="1:23" ht="64.5" thickBot="1">
      <c r="A1509" s="8" t="s">
        <v>136</v>
      </c>
      <c r="B1509" s="8" t="s">
        <v>2557</v>
      </c>
      <c r="C1509" s="8" t="s">
        <v>2558</v>
      </c>
      <c r="D1509" s="8"/>
      <c r="E1509" s="8"/>
      <c r="F1509" s="8" t="s">
        <v>212</v>
      </c>
      <c r="G1509" s="8"/>
      <c r="H1509" s="9">
        <v>44</v>
      </c>
      <c r="I1509" s="8" t="s">
        <v>461</v>
      </c>
      <c r="J1509" s="8" t="s">
        <v>214</v>
      </c>
      <c r="K1509" s="17">
        <v>289</v>
      </c>
      <c r="L1509" s="9">
        <v>0</v>
      </c>
      <c r="M1509" s="9">
        <v>0</v>
      </c>
      <c r="N1509" s="9">
        <v>0</v>
      </c>
      <c r="O1509" s="8"/>
      <c r="P1509" s="9">
        <v>289</v>
      </c>
      <c r="Q1509" s="15">
        <v>2</v>
      </c>
      <c r="R1509" s="9">
        <v>100</v>
      </c>
      <c r="S1509" s="8" t="s">
        <v>34</v>
      </c>
      <c r="T1509" s="17">
        <v>89</v>
      </c>
      <c r="U1509" s="8" t="s">
        <v>10894</v>
      </c>
      <c r="V1509" s="21">
        <v>45372</v>
      </c>
      <c r="W1509" s="8" t="s">
        <v>8317</v>
      </c>
    </row>
    <row r="1510" spans="1:23" ht="64.5" thickBot="1">
      <c r="A1510" s="8" t="s">
        <v>136</v>
      </c>
      <c r="B1510" s="8" t="s">
        <v>2559</v>
      </c>
      <c r="C1510" s="8" t="s">
        <v>2560</v>
      </c>
      <c r="D1510" s="35"/>
      <c r="E1510" s="8"/>
      <c r="F1510" s="8" t="s">
        <v>212</v>
      </c>
      <c r="G1510" s="8"/>
      <c r="H1510" s="9">
        <v>45</v>
      </c>
      <c r="I1510" s="8" t="s">
        <v>461</v>
      </c>
      <c r="J1510" s="8" t="s">
        <v>214</v>
      </c>
      <c r="K1510" s="17">
        <v>27</v>
      </c>
      <c r="L1510" s="9">
        <v>0</v>
      </c>
      <c r="M1510" s="9">
        <v>0</v>
      </c>
      <c r="N1510" s="9">
        <v>0</v>
      </c>
      <c r="O1510" s="8"/>
      <c r="P1510" s="9">
        <v>27</v>
      </c>
      <c r="Q1510" s="15">
        <v>0</v>
      </c>
      <c r="R1510" s="9">
        <v>50</v>
      </c>
      <c r="S1510" s="8" t="s">
        <v>34</v>
      </c>
      <c r="T1510" s="29">
        <v>27</v>
      </c>
      <c r="U1510" s="8" t="s">
        <v>10895</v>
      </c>
      <c r="V1510" s="21">
        <v>45372</v>
      </c>
      <c r="W1510" s="8" t="s">
        <v>8317</v>
      </c>
    </row>
    <row r="1511" spans="1:23" ht="64.5" thickBot="1">
      <c r="A1511" s="8" t="s">
        <v>136</v>
      </c>
      <c r="B1511" s="13" t="s">
        <v>2562</v>
      </c>
      <c r="C1511" s="8" t="s">
        <v>2563</v>
      </c>
      <c r="D1511" s="8"/>
      <c r="E1511" s="8"/>
      <c r="F1511" s="8" t="s">
        <v>212</v>
      </c>
      <c r="G1511" s="8"/>
      <c r="H1511" s="20">
        <v>46</v>
      </c>
      <c r="I1511" s="8" t="s">
        <v>461</v>
      </c>
      <c r="J1511" s="8" t="s">
        <v>214</v>
      </c>
      <c r="K1511" s="17">
        <v>0</v>
      </c>
      <c r="L1511" s="9">
        <v>0</v>
      </c>
      <c r="M1511" s="9">
        <v>0</v>
      </c>
      <c r="N1511" s="9">
        <v>0</v>
      </c>
      <c r="O1511" s="8"/>
      <c r="P1511" s="9">
        <v>0</v>
      </c>
      <c r="Q1511" s="15">
        <v>0</v>
      </c>
      <c r="R1511" s="9">
        <v>50</v>
      </c>
      <c r="S1511" s="8" t="s">
        <v>34</v>
      </c>
      <c r="T1511" s="9">
        <v>0</v>
      </c>
      <c r="U1511" s="8" t="s">
        <v>45</v>
      </c>
      <c r="V1511" s="21">
        <v>45372</v>
      </c>
      <c r="W1511" s="8" t="s">
        <v>8603</v>
      </c>
    </row>
    <row r="1512" spans="1:23" ht="64.5" thickBot="1">
      <c r="A1512" s="8" t="s">
        <v>136</v>
      </c>
      <c r="B1512" s="13" t="s">
        <v>2564</v>
      </c>
      <c r="C1512" s="8" t="s">
        <v>2565</v>
      </c>
      <c r="D1512" s="8"/>
      <c r="E1512" s="8"/>
      <c r="F1512" s="8" t="s">
        <v>212</v>
      </c>
      <c r="G1512" s="8"/>
      <c r="H1512" s="9">
        <v>47</v>
      </c>
      <c r="I1512" s="8" t="s">
        <v>461</v>
      </c>
      <c r="J1512" s="8" t="s">
        <v>214</v>
      </c>
      <c r="K1512" s="17">
        <v>143</v>
      </c>
      <c r="L1512" s="9">
        <v>0</v>
      </c>
      <c r="M1512" s="9">
        <v>0</v>
      </c>
      <c r="N1512" s="9">
        <v>0</v>
      </c>
      <c r="O1512" s="8"/>
      <c r="P1512" s="9">
        <v>143</v>
      </c>
      <c r="Q1512" s="15">
        <v>2</v>
      </c>
      <c r="R1512" s="9">
        <v>50</v>
      </c>
      <c r="S1512" s="8" t="s">
        <v>34</v>
      </c>
      <c r="T1512" s="17">
        <v>43</v>
      </c>
      <c r="U1512" s="8" t="s">
        <v>10896</v>
      </c>
      <c r="V1512" s="21">
        <v>45372</v>
      </c>
      <c r="W1512" s="8" t="s">
        <v>8603</v>
      </c>
    </row>
    <row r="1513" spans="1:23" ht="64.5" thickBot="1">
      <c r="A1513" s="8" t="s">
        <v>136</v>
      </c>
      <c r="B1513" s="13" t="s">
        <v>2566</v>
      </c>
      <c r="C1513" s="8" t="s">
        <v>2567</v>
      </c>
      <c r="D1513" s="8"/>
      <c r="E1513" s="8"/>
      <c r="F1513" s="8" t="s">
        <v>212</v>
      </c>
      <c r="G1513" s="8"/>
      <c r="H1513" s="9">
        <v>48</v>
      </c>
      <c r="I1513" s="8" t="s">
        <v>461</v>
      </c>
      <c r="J1513" s="8" t="s">
        <v>214</v>
      </c>
      <c r="K1513" s="17">
        <v>169</v>
      </c>
      <c r="L1513" s="9">
        <v>0</v>
      </c>
      <c r="M1513" s="9">
        <v>0</v>
      </c>
      <c r="N1513" s="9">
        <v>0</v>
      </c>
      <c r="O1513" s="8"/>
      <c r="P1513" s="9">
        <v>169</v>
      </c>
      <c r="Q1513" s="15">
        <v>3</v>
      </c>
      <c r="R1513" s="9">
        <v>50</v>
      </c>
      <c r="S1513" s="8" t="s">
        <v>34</v>
      </c>
      <c r="T1513" s="9">
        <v>19</v>
      </c>
      <c r="U1513" s="8" t="s">
        <v>11639</v>
      </c>
      <c r="V1513" s="21">
        <v>45372</v>
      </c>
      <c r="W1513" s="8" t="s">
        <v>8603</v>
      </c>
    </row>
    <row r="1514" spans="1:23" ht="26.25" thickBot="1">
      <c r="A1514" s="8" t="s">
        <v>136</v>
      </c>
      <c r="B1514" s="13" t="s">
        <v>2568</v>
      </c>
      <c r="C1514" s="8" t="s">
        <v>8868</v>
      </c>
      <c r="D1514" s="8"/>
      <c r="E1514" s="8"/>
      <c r="F1514" s="8" t="s">
        <v>212</v>
      </c>
      <c r="G1514" s="8"/>
      <c r="H1514" s="9">
        <v>49</v>
      </c>
      <c r="I1514" s="8" t="s">
        <v>426</v>
      </c>
      <c r="J1514" s="8" t="s">
        <v>214</v>
      </c>
      <c r="K1514" s="17">
        <v>-1692</v>
      </c>
      <c r="L1514" s="9">
        <v>0</v>
      </c>
      <c r="M1514" s="9">
        <v>0</v>
      </c>
      <c r="N1514" s="9">
        <v>0</v>
      </c>
      <c r="O1514" s="8"/>
      <c r="P1514" s="9">
        <v>-1692</v>
      </c>
      <c r="Q1514" s="15">
        <v>0</v>
      </c>
      <c r="R1514" s="9">
        <v>3600</v>
      </c>
      <c r="S1514" s="8" t="s">
        <v>37</v>
      </c>
      <c r="T1514" s="9">
        <v>-1692</v>
      </c>
      <c r="U1514" s="8" t="s">
        <v>9112</v>
      </c>
      <c r="V1514" s="21">
        <v>45415</v>
      </c>
      <c r="W1514" s="8"/>
    </row>
    <row r="1515" spans="1:23" ht="26.25" thickBot="1">
      <c r="A1515" s="8" t="s">
        <v>136</v>
      </c>
      <c r="B1515" s="13" t="s">
        <v>2569</v>
      </c>
      <c r="C1515" s="8" t="s">
        <v>2570</v>
      </c>
      <c r="D1515" s="8"/>
      <c r="E1515" s="8"/>
      <c r="F1515" s="8" t="s">
        <v>212</v>
      </c>
      <c r="G1515" s="8"/>
      <c r="H1515" s="20">
        <v>50</v>
      </c>
      <c r="I1515" s="8" t="s">
        <v>461</v>
      </c>
      <c r="J1515" s="8" t="s">
        <v>214</v>
      </c>
      <c r="K1515" s="17">
        <v>-1116</v>
      </c>
      <c r="L1515" s="9">
        <v>0</v>
      </c>
      <c r="M1515" s="9">
        <v>0</v>
      </c>
      <c r="N1515" s="9">
        <v>0</v>
      </c>
      <c r="O1515" s="8"/>
      <c r="P1515" s="9">
        <v>-1116</v>
      </c>
      <c r="Q1515" s="15">
        <v>0</v>
      </c>
      <c r="R1515" s="9">
        <v>3600</v>
      </c>
      <c r="S1515" s="8" t="s">
        <v>37</v>
      </c>
      <c r="T1515" s="9">
        <v>-1116</v>
      </c>
      <c r="U1515" s="8" t="s">
        <v>11706</v>
      </c>
      <c r="V1515" s="21">
        <v>45415</v>
      </c>
      <c r="W1515" s="8"/>
    </row>
    <row r="1516" spans="1:23" ht="26.25" thickBot="1">
      <c r="A1516" s="8" t="s">
        <v>136</v>
      </c>
      <c r="B1516" s="13" t="s">
        <v>2571</v>
      </c>
      <c r="C1516" s="8" t="s">
        <v>2572</v>
      </c>
      <c r="D1516" s="8"/>
      <c r="E1516" s="8"/>
      <c r="F1516" s="8" t="s">
        <v>212</v>
      </c>
      <c r="G1516" s="8"/>
      <c r="H1516" s="20">
        <v>51</v>
      </c>
      <c r="I1516" s="8" t="s">
        <v>461</v>
      </c>
      <c r="J1516" s="8" t="s">
        <v>214</v>
      </c>
      <c r="K1516" s="17">
        <v>-912</v>
      </c>
      <c r="L1516" s="9">
        <v>0</v>
      </c>
      <c r="M1516" s="9">
        <v>0</v>
      </c>
      <c r="N1516" s="9">
        <v>0</v>
      </c>
      <c r="O1516" s="8"/>
      <c r="P1516" s="9">
        <v>-912</v>
      </c>
      <c r="Q1516" s="15">
        <v>0</v>
      </c>
      <c r="R1516" s="9">
        <v>3600</v>
      </c>
      <c r="S1516" s="8" t="s">
        <v>37</v>
      </c>
      <c r="T1516" s="9">
        <v>-912</v>
      </c>
      <c r="U1516" s="8" t="s">
        <v>10897</v>
      </c>
      <c r="V1516" s="21">
        <v>45415</v>
      </c>
      <c r="W1516" s="8"/>
    </row>
    <row r="1517" spans="1:23" ht="26.25" thickBot="1">
      <c r="A1517" s="8" t="s">
        <v>136</v>
      </c>
      <c r="B1517" s="8" t="s">
        <v>2573</v>
      </c>
      <c r="C1517" s="8" t="s">
        <v>2574</v>
      </c>
      <c r="D1517" s="8"/>
      <c r="E1517" s="8"/>
      <c r="F1517" s="8" t="s">
        <v>212</v>
      </c>
      <c r="G1517" s="8"/>
      <c r="H1517" s="20">
        <v>52</v>
      </c>
      <c r="I1517" s="8" t="s">
        <v>461</v>
      </c>
      <c r="J1517" s="8" t="s">
        <v>214</v>
      </c>
      <c r="K1517" s="17">
        <v>-1416</v>
      </c>
      <c r="L1517" s="9">
        <v>0</v>
      </c>
      <c r="M1517" s="9">
        <v>0</v>
      </c>
      <c r="N1517" s="9">
        <v>0</v>
      </c>
      <c r="O1517" s="8"/>
      <c r="P1517" s="9">
        <v>-1416</v>
      </c>
      <c r="Q1517" s="15">
        <v>0</v>
      </c>
      <c r="R1517" s="9">
        <v>3600</v>
      </c>
      <c r="S1517" s="8" t="s">
        <v>37</v>
      </c>
      <c r="T1517" s="9">
        <v>-1416</v>
      </c>
      <c r="U1517" s="8" t="s">
        <v>11911</v>
      </c>
      <c r="V1517" s="21">
        <v>45415</v>
      </c>
      <c r="W1517" s="8"/>
    </row>
    <row r="1518" spans="1:23" ht="26.25" thickBot="1">
      <c r="A1518" s="8" t="s">
        <v>136</v>
      </c>
      <c r="B1518" s="8" t="s">
        <v>2575</v>
      </c>
      <c r="C1518" s="8" t="s">
        <v>2576</v>
      </c>
      <c r="D1518" s="8"/>
      <c r="E1518" s="8"/>
      <c r="F1518" s="8" t="s">
        <v>212</v>
      </c>
      <c r="G1518" s="8"/>
      <c r="H1518" s="9">
        <v>53</v>
      </c>
      <c r="I1518" s="8" t="s">
        <v>426</v>
      </c>
      <c r="J1518" s="8" t="s">
        <v>214</v>
      </c>
      <c r="K1518" s="17">
        <v>-552</v>
      </c>
      <c r="L1518" s="9">
        <v>0</v>
      </c>
      <c r="M1518" s="9">
        <v>0</v>
      </c>
      <c r="N1518" s="9">
        <v>0</v>
      </c>
      <c r="O1518" s="8"/>
      <c r="P1518" s="9">
        <v>-552</v>
      </c>
      <c r="Q1518" s="15">
        <v>0</v>
      </c>
      <c r="R1518" s="9">
        <v>3600</v>
      </c>
      <c r="S1518" s="8" t="s">
        <v>37</v>
      </c>
      <c r="T1518" s="9">
        <v>-552</v>
      </c>
      <c r="U1518" s="8" t="s">
        <v>10898</v>
      </c>
      <c r="V1518" s="21"/>
      <c r="W1518" s="8"/>
    </row>
    <row r="1519" spans="1:23" ht="26.25" thickBot="1">
      <c r="A1519" s="8" t="s">
        <v>136</v>
      </c>
      <c r="B1519" s="8" t="s">
        <v>2577</v>
      </c>
      <c r="C1519" s="8" t="s">
        <v>2578</v>
      </c>
      <c r="D1519" s="8"/>
      <c r="E1519" s="8"/>
      <c r="F1519" s="8" t="s">
        <v>212</v>
      </c>
      <c r="G1519" s="8"/>
      <c r="H1519" s="9">
        <v>54</v>
      </c>
      <c r="I1519" s="8" t="s">
        <v>461</v>
      </c>
      <c r="J1519" s="8" t="s">
        <v>214</v>
      </c>
      <c r="K1519" s="25">
        <v>-1548</v>
      </c>
      <c r="L1519" s="9">
        <v>0</v>
      </c>
      <c r="M1519" s="9">
        <v>0</v>
      </c>
      <c r="N1519" s="9">
        <v>0</v>
      </c>
      <c r="O1519" s="8"/>
      <c r="P1519" s="9">
        <v>-1548</v>
      </c>
      <c r="Q1519" s="15">
        <v>0</v>
      </c>
      <c r="R1519" s="9">
        <v>3600</v>
      </c>
      <c r="S1519" s="8" t="s">
        <v>37</v>
      </c>
      <c r="T1519" s="29">
        <v>-1548</v>
      </c>
      <c r="U1519" s="8" t="s">
        <v>12479</v>
      </c>
      <c r="V1519" s="21">
        <v>45415</v>
      </c>
      <c r="W1519" s="8"/>
    </row>
    <row r="1520" spans="1:23" ht="26.25" thickBot="1">
      <c r="A1520" s="8" t="s">
        <v>136</v>
      </c>
      <c r="B1520" s="8" t="s">
        <v>2579</v>
      </c>
      <c r="C1520" s="8" t="s">
        <v>2580</v>
      </c>
      <c r="D1520" s="8"/>
      <c r="E1520" s="8"/>
      <c r="F1520" s="8" t="s">
        <v>212</v>
      </c>
      <c r="G1520" s="8"/>
      <c r="H1520" s="9">
        <v>55</v>
      </c>
      <c r="I1520" s="8" t="s">
        <v>213</v>
      </c>
      <c r="J1520" s="8" t="s">
        <v>214</v>
      </c>
      <c r="K1520" s="17">
        <v>-48</v>
      </c>
      <c r="L1520" s="9">
        <v>0</v>
      </c>
      <c r="M1520" s="9">
        <v>0</v>
      </c>
      <c r="N1520" s="9">
        <v>0</v>
      </c>
      <c r="O1520" s="8"/>
      <c r="P1520" s="9">
        <v>-48</v>
      </c>
      <c r="Q1520" s="15">
        <v>0</v>
      </c>
      <c r="R1520" s="9">
        <v>600</v>
      </c>
      <c r="S1520" s="8" t="s">
        <v>71</v>
      </c>
      <c r="T1520" s="29">
        <v>-48</v>
      </c>
      <c r="U1520" s="18" t="s">
        <v>10899</v>
      </c>
      <c r="V1520" s="40">
        <v>45415</v>
      </c>
      <c r="W1520" s="8"/>
    </row>
    <row r="1521" spans="1:24" ht="13.5" thickBot="1">
      <c r="A1521" s="8" t="s">
        <v>136</v>
      </c>
      <c r="B1521" s="8" t="s">
        <v>6729</v>
      </c>
      <c r="C1521" s="8" t="s">
        <v>5412</v>
      </c>
      <c r="D1521" s="8"/>
      <c r="E1521" s="8"/>
      <c r="F1521" s="8" t="s">
        <v>212</v>
      </c>
      <c r="G1521" s="8"/>
      <c r="H1521" s="9">
        <v>56</v>
      </c>
      <c r="I1521" s="8" t="s">
        <v>2488</v>
      </c>
      <c r="J1521" s="8" t="s">
        <v>214</v>
      </c>
      <c r="K1521" s="17">
        <v>-84</v>
      </c>
      <c r="L1521" s="9">
        <v>0</v>
      </c>
      <c r="M1521" s="9">
        <v>0</v>
      </c>
      <c r="N1521" s="9">
        <v>0</v>
      </c>
      <c r="O1521" s="8"/>
      <c r="P1521" s="9">
        <v>-84</v>
      </c>
      <c r="Q1521" s="15">
        <v>0</v>
      </c>
      <c r="R1521" s="9">
        <v>600</v>
      </c>
      <c r="S1521" s="8" t="s">
        <v>37</v>
      </c>
      <c r="T1521" s="9">
        <v>-84</v>
      </c>
      <c r="U1521" s="18" t="s">
        <v>7378</v>
      </c>
      <c r="V1521" s="40">
        <v>45418</v>
      </c>
      <c r="W1521" s="8"/>
    </row>
    <row r="1522" spans="1:24" ht="13.5" thickBot="1">
      <c r="A1522" s="8" t="s">
        <v>136</v>
      </c>
      <c r="B1522" s="8" t="s">
        <v>6730</v>
      </c>
      <c r="C1522" s="8" t="s">
        <v>5413</v>
      </c>
      <c r="D1522" s="8"/>
      <c r="E1522" s="8"/>
      <c r="F1522" s="8" t="s">
        <v>212</v>
      </c>
      <c r="G1522" s="8"/>
      <c r="H1522" s="9">
        <v>57</v>
      </c>
      <c r="I1522" s="8" t="s">
        <v>426</v>
      </c>
      <c r="J1522" s="8" t="s">
        <v>214</v>
      </c>
      <c r="K1522" s="17">
        <v>-66</v>
      </c>
      <c r="L1522" s="9">
        <v>0</v>
      </c>
      <c r="M1522" s="9">
        <v>0</v>
      </c>
      <c r="N1522" s="9">
        <v>0</v>
      </c>
      <c r="O1522" s="8"/>
      <c r="P1522" s="9">
        <v>-66</v>
      </c>
      <c r="Q1522" s="15">
        <v>0</v>
      </c>
      <c r="R1522" s="9">
        <v>600</v>
      </c>
      <c r="S1522" s="8" t="s">
        <v>37</v>
      </c>
      <c r="T1522" s="17">
        <v>-66</v>
      </c>
      <c r="U1522" s="18" t="s">
        <v>7230</v>
      </c>
      <c r="V1522" s="40">
        <v>45418</v>
      </c>
      <c r="W1522" s="8"/>
    </row>
    <row r="1523" spans="1:24" ht="13.5" thickBot="1">
      <c r="A1523" s="8" t="s">
        <v>136</v>
      </c>
      <c r="B1523" s="8" t="s">
        <v>6731</v>
      </c>
      <c r="C1523" s="8" t="s">
        <v>5414</v>
      </c>
      <c r="D1523" s="8"/>
      <c r="E1523" s="8"/>
      <c r="F1523" s="8" t="s">
        <v>212</v>
      </c>
      <c r="G1523" s="8"/>
      <c r="H1523" s="9">
        <v>58</v>
      </c>
      <c r="I1523" s="8" t="s">
        <v>434</v>
      </c>
      <c r="J1523" s="8" t="s">
        <v>214</v>
      </c>
      <c r="K1523" s="17">
        <v>-76</v>
      </c>
      <c r="L1523" s="9">
        <v>0</v>
      </c>
      <c r="M1523" s="9">
        <v>0</v>
      </c>
      <c r="N1523" s="9">
        <v>0</v>
      </c>
      <c r="O1523" s="8"/>
      <c r="P1523" s="9">
        <v>-76</v>
      </c>
      <c r="Q1523" s="15">
        <v>0</v>
      </c>
      <c r="R1523" s="9">
        <v>600</v>
      </c>
      <c r="S1523" s="8" t="s">
        <v>37</v>
      </c>
      <c r="T1523" s="9">
        <v>-76</v>
      </c>
      <c r="U1523" s="18" t="s">
        <v>12480</v>
      </c>
      <c r="V1523" s="40">
        <v>45418</v>
      </c>
      <c r="W1523" s="8"/>
    </row>
    <row r="1524" spans="1:24" ht="13.5" thickBot="1">
      <c r="A1524" s="8" t="s">
        <v>136</v>
      </c>
      <c r="B1524" s="8" t="s">
        <v>6732</v>
      </c>
      <c r="C1524" s="8" t="s">
        <v>5416</v>
      </c>
      <c r="D1524" s="8"/>
      <c r="E1524" s="8"/>
      <c r="F1524" s="8" t="s">
        <v>212</v>
      </c>
      <c r="G1524" s="8"/>
      <c r="H1524" s="9">
        <v>59</v>
      </c>
      <c r="I1524" s="8" t="s">
        <v>2488</v>
      </c>
      <c r="J1524" s="8" t="s">
        <v>214</v>
      </c>
      <c r="K1524" s="17">
        <v>-84</v>
      </c>
      <c r="L1524" s="9">
        <v>0</v>
      </c>
      <c r="M1524" s="9">
        <v>0</v>
      </c>
      <c r="N1524" s="9">
        <v>0</v>
      </c>
      <c r="O1524" s="8"/>
      <c r="P1524" s="9">
        <v>-84</v>
      </c>
      <c r="Q1524" s="15">
        <v>0</v>
      </c>
      <c r="R1524" s="9">
        <v>288</v>
      </c>
      <c r="S1524" s="8" t="s">
        <v>37</v>
      </c>
      <c r="T1524" s="29">
        <v>-84</v>
      </c>
      <c r="U1524" s="18" t="s">
        <v>7378</v>
      </c>
      <c r="V1524" s="40">
        <v>45418</v>
      </c>
      <c r="W1524" s="8"/>
    </row>
    <row r="1525" spans="1:24" ht="26.25" thickBot="1">
      <c r="A1525" s="8" t="s">
        <v>136</v>
      </c>
      <c r="B1525" s="8" t="s">
        <v>7008</v>
      </c>
      <c r="C1525" s="8" t="s">
        <v>5474</v>
      </c>
      <c r="D1525" s="8"/>
      <c r="E1525" s="8"/>
      <c r="F1525" s="8" t="s">
        <v>212</v>
      </c>
      <c r="G1525" s="8" t="s">
        <v>7379</v>
      </c>
      <c r="H1525" s="9">
        <v>60</v>
      </c>
      <c r="I1525" s="8" t="s">
        <v>213</v>
      </c>
      <c r="J1525" s="8" t="s">
        <v>214</v>
      </c>
      <c r="K1525" s="17">
        <v>-12</v>
      </c>
      <c r="L1525" s="9">
        <v>0</v>
      </c>
      <c r="M1525" s="9">
        <v>0</v>
      </c>
      <c r="N1525" s="9">
        <v>0</v>
      </c>
      <c r="O1525" s="8"/>
      <c r="P1525" s="9">
        <v>-12</v>
      </c>
      <c r="Q1525" s="15">
        <v>0</v>
      </c>
      <c r="R1525" s="9">
        <v>480</v>
      </c>
      <c r="S1525" s="8" t="s">
        <v>37</v>
      </c>
      <c r="T1525" s="29">
        <v>-12</v>
      </c>
      <c r="U1525" s="18" t="s">
        <v>155</v>
      </c>
      <c r="V1525" s="40">
        <v>45443</v>
      </c>
      <c r="W1525" s="8"/>
    </row>
    <row r="1526" spans="1:24" ht="26.25" thickBot="1">
      <c r="A1526" s="8" t="s">
        <v>136</v>
      </c>
      <c r="B1526" s="8" t="s">
        <v>7380</v>
      </c>
      <c r="C1526" s="8" t="s">
        <v>5475</v>
      </c>
      <c r="D1526" s="8"/>
      <c r="E1526" s="8"/>
      <c r="F1526" s="8" t="s">
        <v>212</v>
      </c>
      <c r="G1526" s="8" t="s">
        <v>7381</v>
      </c>
      <c r="H1526" s="9">
        <v>61</v>
      </c>
      <c r="I1526" s="8" t="s">
        <v>213</v>
      </c>
      <c r="J1526" s="8" t="s">
        <v>214</v>
      </c>
      <c r="K1526" s="17">
        <v>-12</v>
      </c>
      <c r="L1526" s="9">
        <v>0</v>
      </c>
      <c r="M1526" s="9">
        <v>0</v>
      </c>
      <c r="N1526" s="9">
        <v>0</v>
      </c>
      <c r="O1526" s="8"/>
      <c r="P1526" s="9">
        <v>-12</v>
      </c>
      <c r="Q1526" s="15">
        <v>0</v>
      </c>
      <c r="R1526" s="9">
        <v>600</v>
      </c>
      <c r="S1526" s="8" t="s">
        <v>37</v>
      </c>
      <c r="T1526" s="9">
        <v>-12</v>
      </c>
      <c r="U1526" s="18" t="s">
        <v>155</v>
      </c>
      <c r="V1526" s="40">
        <v>45429</v>
      </c>
      <c r="W1526" s="8"/>
    </row>
    <row r="1527" spans="1:24" ht="13.5" thickBot="1">
      <c r="A1527" s="8" t="s">
        <v>136</v>
      </c>
      <c r="B1527" s="8" t="s">
        <v>7382</v>
      </c>
      <c r="C1527" s="8" t="s">
        <v>5415</v>
      </c>
      <c r="D1527" s="8"/>
      <c r="E1527" s="8"/>
      <c r="F1527" s="8" t="s">
        <v>212</v>
      </c>
      <c r="G1527" s="8" t="s">
        <v>7383</v>
      </c>
      <c r="H1527" s="9">
        <v>62</v>
      </c>
      <c r="I1527" s="8" t="s">
        <v>2488</v>
      </c>
      <c r="J1527" s="8" t="s">
        <v>214</v>
      </c>
      <c r="K1527" s="17">
        <v>-30</v>
      </c>
      <c r="L1527" s="9">
        <v>0</v>
      </c>
      <c r="M1527" s="9">
        <v>0</v>
      </c>
      <c r="N1527" s="9">
        <v>0</v>
      </c>
      <c r="O1527" s="8"/>
      <c r="P1527" s="9">
        <v>-30</v>
      </c>
      <c r="Q1527" s="15">
        <v>0</v>
      </c>
      <c r="R1527" s="9">
        <v>600</v>
      </c>
      <c r="S1527" s="8" t="s">
        <v>37</v>
      </c>
      <c r="T1527" s="9">
        <v>-30</v>
      </c>
      <c r="U1527" s="18" t="s">
        <v>3146</v>
      </c>
      <c r="V1527" s="40">
        <v>45429</v>
      </c>
      <c r="W1527" s="8"/>
    </row>
    <row r="1528" spans="1:24" ht="13.5" thickBot="1">
      <c r="A1528" s="8" t="s">
        <v>136</v>
      </c>
      <c r="B1528" s="8" t="s">
        <v>7384</v>
      </c>
      <c r="C1528" s="8" t="s">
        <v>5424</v>
      </c>
      <c r="D1528" s="8"/>
      <c r="E1528" s="8"/>
      <c r="F1528" s="8" t="s">
        <v>212</v>
      </c>
      <c r="G1528" s="8" t="s">
        <v>7385</v>
      </c>
      <c r="H1528" s="9">
        <v>63</v>
      </c>
      <c r="I1528" s="8" t="s">
        <v>434</v>
      </c>
      <c r="J1528" s="8" t="s">
        <v>214</v>
      </c>
      <c r="K1528" s="17">
        <v>-22</v>
      </c>
      <c r="L1528" s="9">
        <v>0</v>
      </c>
      <c r="M1528" s="9">
        <v>0</v>
      </c>
      <c r="N1528" s="9">
        <v>0</v>
      </c>
      <c r="O1528" s="8"/>
      <c r="P1528" s="9">
        <v>-22</v>
      </c>
      <c r="Q1528" s="15">
        <v>0</v>
      </c>
      <c r="R1528" s="9">
        <v>600</v>
      </c>
      <c r="S1528" s="8" t="s">
        <v>37</v>
      </c>
      <c r="T1528" s="9">
        <v>-22</v>
      </c>
      <c r="U1528" s="18" t="s">
        <v>8321</v>
      </c>
      <c r="V1528" s="40">
        <v>45429</v>
      </c>
      <c r="W1528" s="8"/>
    </row>
    <row r="1529" spans="1:24" ht="13.5" thickBot="1">
      <c r="A1529" s="8" t="s">
        <v>136</v>
      </c>
      <c r="B1529" s="8" t="s">
        <v>7386</v>
      </c>
      <c r="C1529" s="8" t="s">
        <v>6986</v>
      </c>
      <c r="D1529" s="8"/>
      <c r="E1529" s="8"/>
      <c r="F1529" s="8" t="s">
        <v>212</v>
      </c>
      <c r="G1529" s="8" t="s">
        <v>6987</v>
      </c>
      <c r="H1529" s="9">
        <v>64</v>
      </c>
      <c r="I1529" s="8" t="s">
        <v>2488</v>
      </c>
      <c r="J1529" s="8" t="s">
        <v>214</v>
      </c>
      <c r="K1529" s="17">
        <v>-21</v>
      </c>
      <c r="L1529" s="9">
        <v>0</v>
      </c>
      <c r="M1529" s="9">
        <v>0</v>
      </c>
      <c r="N1529" s="9">
        <v>0</v>
      </c>
      <c r="O1529" s="8"/>
      <c r="P1529" s="9">
        <v>-21</v>
      </c>
      <c r="Q1529" s="15">
        <v>0</v>
      </c>
      <c r="R1529" s="9">
        <v>2400</v>
      </c>
      <c r="S1529" s="8" t="s">
        <v>37</v>
      </c>
      <c r="T1529" s="29">
        <v>-21</v>
      </c>
      <c r="U1529" s="18" t="s">
        <v>1651</v>
      </c>
      <c r="V1529" s="40">
        <v>45418</v>
      </c>
      <c r="W1529" s="8"/>
    </row>
    <row r="1530" spans="1:24" ht="26.25" thickBot="1">
      <c r="A1530" s="8" t="s">
        <v>136</v>
      </c>
      <c r="B1530" s="8" t="s">
        <v>7389</v>
      </c>
      <c r="C1530" s="8" t="s">
        <v>6991</v>
      </c>
      <c r="D1530" s="8"/>
      <c r="E1530" s="8"/>
      <c r="F1530" s="8" t="s">
        <v>212</v>
      </c>
      <c r="G1530" s="8" t="s">
        <v>6992</v>
      </c>
      <c r="H1530" s="9">
        <v>67</v>
      </c>
      <c r="I1530" s="8" t="s">
        <v>6993</v>
      </c>
      <c r="J1530" s="8" t="s">
        <v>214</v>
      </c>
      <c r="K1530" s="17">
        <v>-22</v>
      </c>
      <c r="L1530" s="9">
        <v>0</v>
      </c>
      <c r="M1530" s="9">
        <v>0</v>
      </c>
      <c r="N1530" s="9">
        <v>0</v>
      </c>
      <c r="O1530" s="8"/>
      <c r="P1530" s="9">
        <v>-22</v>
      </c>
      <c r="Q1530" s="15">
        <v>0</v>
      </c>
      <c r="R1530" s="9">
        <v>2400</v>
      </c>
      <c r="S1530" s="8" t="s">
        <v>37</v>
      </c>
      <c r="T1530" s="9">
        <v>-22</v>
      </c>
      <c r="U1530" s="18" t="s">
        <v>8321</v>
      </c>
      <c r="V1530" s="40">
        <v>45418</v>
      </c>
      <c r="W1530" s="8"/>
    </row>
    <row r="1531" spans="1:24" ht="13.5" thickBot="1">
      <c r="A1531" s="8" t="s">
        <v>136</v>
      </c>
      <c r="B1531" s="8" t="s">
        <v>7390</v>
      </c>
      <c r="C1531" s="8" t="s">
        <v>6994</v>
      </c>
      <c r="D1531" s="8"/>
      <c r="E1531" s="8"/>
      <c r="F1531" s="8" t="s">
        <v>212</v>
      </c>
      <c r="G1531" s="8" t="s">
        <v>6995</v>
      </c>
      <c r="H1531" s="9">
        <v>68</v>
      </c>
      <c r="I1531" s="8" t="s">
        <v>426</v>
      </c>
      <c r="J1531" s="8" t="s">
        <v>214</v>
      </c>
      <c r="K1531" s="17">
        <v>-22</v>
      </c>
      <c r="L1531" s="9">
        <v>0</v>
      </c>
      <c r="M1531" s="9">
        <v>0</v>
      </c>
      <c r="N1531" s="9">
        <v>0</v>
      </c>
      <c r="O1531" s="8"/>
      <c r="P1531" s="9">
        <v>-22</v>
      </c>
      <c r="Q1531" s="15">
        <v>0</v>
      </c>
      <c r="R1531" s="9">
        <v>2400</v>
      </c>
      <c r="S1531" s="8" t="s">
        <v>37</v>
      </c>
      <c r="T1531" s="9">
        <v>-22</v>
      </c>
      <c r="U1531" s="18" t="s">
        <v>8321</v>
      </c>
      <c r="V1531" s="40">
        <v>45418</v>
      </c>
      <c r="W1531" s="8"/>
    </row>
    <row r="1532" spans="1:24" ht="13.5" thickBot="1">
      <c r="A1532" s="8" t="s">
        <v>136</v>
      </c>
      <c r="B1532" s="13" t="s">
        <v>7391</v>
      </c>
      <c r="C1532" s="8" t="s">
        <v>6996</v>
      </c>
      <c r="D1532" s="8"/>
      <c r="E1532" s="8"/>
      <c r="F1532" s="8" t="s">
        <v>212</v>
      </c>
      <c r="G1532" s="8" t="s">
        <v>6997</v>
      </c>
      <c r="H1532" s="20">
        <v>69</v>
      </c>
      <c r="I1532" s="8" t="s">
        <v>426</v>
      </c>
      <c r="J1532" s="8" t="s">
        <v>214</v>
      </c>
      <c r="K1532" s="24">
        <v>-22</v>
      </c>
      <c r="L1532" s="9">
        <v>0</v>
      </c>
      <c r="M1532" s="9">
        <v>0</v>
      </c>
      <c r="N1532" s="9">
        <v>0</v>
      </c>
      <c r="O1532" s="8"/>
      <c r="P1532" s="9">
        <v>-22</v>
      </c>
      <c r="Q1532" s="15">
        <v>0</v>
      </c>
      <c r="R1532" s="9">
        <v>2400</v>
      </c>
      <c r="S1532" s="8" t="s">
        <v>37</v>
      </c>
      <c r="T1532" s="9">
        <v>-22</v>
      </c>
      <c r="U1532" s="18" t="s">
        <v>8321</v>
      </c>
      <c r="V1532" s="40">
        <v>45418</v>
      </c>
      <c r="W1532" s="8"/>
    </row>
    <row r="1533" spans="1:24" ht="13.5" thickBot="1">
      <c r="A1533" s="8" t="s">
        <v>136</v>
      </c>
      <c r="B1533" s="13" t="s">
        <v>7392</v>
      </c>
      <c r="C1533" s="8" t="s">
        <v>6998</v>
      </c>
      <c r="D1533" s="8"/>
      <c r="E1533" s="8"/>
      <c r="F1533" s="8" t="s">
        <v>212</v>
      </c>
      <c r="G1533" s="8" t="s">
        <v>6999</v>
      </c>
      <c r="H1533" s="9">
        <v>70</v>
      </c>
      <c r="I1533" s="8" t="s">
        <v>426</v>
      </c>
      <c r="J1533" s="8" t="s">
        <v>214</v>
      </c>
      <c r="K1533" s="24">
        <v>-22</v>
      </c>
      <c r="L1533" s="9">
        <v>0</v>
      </c>
      <c r="M1533" s="9">
        <v>0</v>
      </c>
      <c r="N1533" s="9">
        <v>0</v>
      </c>
      <c r="O1533" s="8"/>
      <c r="P1533" s="9">
        <v>-22</v>
      </c>
      <c r="Q1533" s="15">
        <v>0</v>
      </c>
      <c r="R1533" s="9">
        <v>1800</v>
      </c>
      <c r="S1533" s="8" t="s">
        <v>37</v>
      </c>
      <c r="T1533" s="29">
        <v>-22</v>
      </c>
      <c r="U1533" s="8" t="s">
        <v>8321</v>
      </c>
      <c r="V1533" s="21">
        <v>45418</v>
      </c>
      <c r="W1533" s="18"/>
    </row>
    <row r="1534" spans="1:24" ht="13.5" thickBot="1">
      <c r="A1534" s="8" t="s">
        <v>136</v>
      </c>
      <c r="B1534" s="13" t="s">
        <v>7393</v>
      </c>
      <c r="C1534" s="8" t="s">
        <v>7000</v>
      </c>
      <c r="D1534" s="8"/>
      <c r="E1534" s="8"/>
      <c r="F1534" s="8" t="s">
        <v>212</v>
      </c>
      <c r="G1534" s="8" t="s">
        <v>7001</v>
      </c>
      <c r="H1534" s="20">
        <v>71</v>
      </c>
      <c r="I1534" s="8" t="s">
        <v>426</v>
      </c>
      <c r="J1534" s="8" t="s">
        <v>214</v>
      </c>
      <c r="K1534" s="24">
        <v>-22</v>
      </c>
      <c r="L1534" s="9">
        <v>0</v>
      </c>
      <c r="M1534" s="9">
        <v>0</v>
      </c>
      <c r="N1534" s="9">
        <v>0</v>
      </c>
      <c r="O1534" s="8"/>
      <c r="P1534" s="9">
        <v>-22</v>
      </c>
      <c r="Q1534" s="15">
        <v>0</v>
      </c>
      <c r="R1534" s="9">
        <v>1800</v>
      </c>
      <c r="S1534" s="8" t="s">
        <v>37</v>
      </c>
      <c r="T1534" s="9">
        <v>-22</v>
      </c>
      <c r="U1534" s="8" t="s">
        <v>8321</v>
      </c>
      <c r="V1534" s="21">
        <v>45418</v>
      </c>
      <c r="W1534" s="8"/>
      <c r="X1534">
        <v>45346</v>
      </c>
    </row>
    <row r="1535" spans="1:24" ht="13.5" thickBot="1">
      <c r="A1535" s="8" t="s">
        <v>136</v>
      </c>
      <c r="B1535" s="8" t="s">
        <v>7394</v>
      </c>
      <c r="C1535" s="8" t="s">
        <v>7002</v>
      </c>
      <c r="D1535" s="8"/>
      <c r="E1535" s="8"/>
      <c r="F1535" s="8" t="s">
        <v>212</v>
      </c>
      <c r="G1535" s="8" t="s">
        <v>7003</v>
      </c>
      <c r="H1535" s="8">
        <v>72</v>
      </c>
      <c r="I1535" s="8" t="s">
        <v>426</v>
      </c>
      <c r="J1535" s="8" t="s">
        <v>214</v>
      </c>
      <c r="K1535" s="17">
        <v>-22</v>
      </c>
      <c r="L1535" s="9">
        <v>0</v>
      </c>
      <c r="M1535" s="9">
        <v>0</v>
      </c>
      <c r="N1535" s="9">
        <v>0</v>
      </c>
      <c r="O1535" s="8"/>
      <c r="P1535" s="9">
        <v>-22</v>
      </c>
      <c r="Q1535" s="15">
        <v>0</v>
      </c>
      <c r="R1535" s="9">
        <v>1800</v>
      </c>
      <c r="S1535" s="8" t="s">
        <v>37</v>
      </c>
      <c r="T1535" s="9">
        <v>-22</v>
      </c>
      <c r="U1535" s="18" t="s">
        <v>8321</v>
      </c>
      <c r="V1535" s="40">
        <v>45418</v>
      </c>
      <c r="W1535" s="8"/>
    </row>
    <row r="1536" spans="1:24" ht="13.5" thickBot="1">
      <c r="A1536" s="8" t="s">
        <v>136</v>
      </c>
      <c r="B1536" s="8" t="s">
        <v>7395</v>
      </c>
      <c r="C1536" s="8" t="s">
        <v>7004</v>
      </c>
      <c r="D1536" s="8"/>
      <c r="E1536" s="8"/>
      <c r="F1536" s="8" t="s">
        <v>212</v>
      </c>
      <c r="G1536" s="8" t="s">
        <v>7005</v>
      </c>
      <c r="H1536" s="8">
        <v>73</v>
      </c>
      <c r="I1536" s="8" t="s">
        <v>2488</v>
      </c>
      <c r="J1536" s="8" t="s">
        <v>214</v>
      </c>
      <c r="K1536" s="17">
        <v>-21</v>
      </c>
      <c r="L1536" s="9">
        <v>0</v>
      </c>
      <c r="M1536" s="9">
        <v>0</v>
      </c>
      <c r="N1536" s="9">
        <v>0</v>
      </c>
      <c r="O1536" s="8"/>
      <c r="P1536" s="9">
        <v>-21</v>
      </c>
      <c r="Q1536" s="15">
        <v>0</v>
      </c>
      <c r="R1536" s="9">
        <v>1800</v>
      </c>
      <c r="S1536" s="8" t="s">
        <v>37</v>
      </c>
      <c r="T1536" s="9">
        <v>-21</v>
      </c>
      <c r="U1536" s="18" t="s">
        <v>1651</v>
      </c>
      <c r="V1536" s="40">
        <v>45418</v>
      </c>
      <c r="W1536" s="8"/>
      <c r="X1536">
        <v>45346</v>
      </c>
    </row>
    <row r="1537" spans="1:24" ht="13.5" thickBot="1">
      <c r="A1537" s="8" t="s">
        <v>136</v>
      </c>
      <c r="B1537" s="8" t="s">
        <v>7396</v>
      </c>
      <c r="C1537" s="8" t="s">
        <v>7006</v>
      </c>
      <c r="D1537" s="8"/>
      <c r="E1537" s="8"/>
      <c r="F1537" s="8" t="s">
        <v>212</v>
      </c>
      <c r="G1537" s="8" t="s">
        <v>7007</v>
      </c>
      <c r="H1537" s="8">
        <v>74</v>
      </c>
      <c r="I1537" s="8" t="s">
        <v>2488</v>
      </c>
      <c r="J1537" s="8" t="s">
        <v>214</v>
      </c>
      <c r="K1537" s="17">
        <v>-21</v>
      </c>
      <c r="L1537" s="9">
        <v>0</v>
      </c>
      <c r="M1537" s="9">
        <v>0</v>
      </c>
      <c r="N1537" s="9">
        <v>0</v>
      </c>
      <c r="O1537" s="8"/>
      <c r="P1537" s="9">
        <v>-21</v>
      </c>
      <c r="Q1537" s="15">
        <v>0</v>
      </c>
      <c r="R1537" s="9">
        <v>1800</v>
      </c>
      <c r="S1537" s="8" t="s">
        <v>37</v>
      </c>
      <c r="T1537" s="29">
        <v>-21</v>
      </c>
      <c r="U1537" s="18" t="s">
        <v>1651</v>
      </c>
      <c r="V1537" s="40">
        <v>45418</v>
      </c>
      <c r="W1537" s="8"/>
      <c r="X1537">
        <v>45346</v>
      </c>
    </row>
    <row r="1538" spans="1:24" ht="26.25" thickBot="1">
      <c r="A1538" s="8" t="s">
        <v>136</v>
      </c>
      <c r="B1538" s="13" t="s">
        <v>7716</v>
      </c>
      <c r="C1538" s="8" t="s">
        <v>7009</v>
      </c>
      <c r="D1538" s="8"/>
      <c r="E1538" s="8"/>
      <c r="F1538" s="8" t="s">
        <v>212</v>
      </c>
      <c r="G1538" s="8" t="s">
        <v>7010</v>
      </c>
      <c r="H1538" s="20">
        <v>75</v>
      </c>
      <c r="I1538" s="8" t="s">
        <v>7011</v>
      </c>
      <c r="J1538" s="8" t="s">
        <v>214</v>
      </c>
      <c r="K1538" s="17">
        <v>-21</v>
      </c>
      <c r="L1538" s="9">
        <v>0</v>
      </c>
      <c r="M1538" s="9">
        <v>0</v>
      </c>
      <c r="N1538" s="9">
        <v>0</v>
      </c>
      <c r="O1538" s="8"/>
      <c r="P1538" s="9">
        <v>-21</v>
      </c>
      <c r="Q1538" s="15">
        <v>0</v>
      </c>
      <c r="R1538" s="9">
        <v>1800</v>
      </c>
      <c r="S1538" s="8" t="s">
        <v>37</v>
      </c>
      <c r="T1538" s="9">
        <v>-21</v>
      </c>
      <c r="U1538" s="8" t="s">
        <v>1651</v>
      </c>
      <c r="V1538" s="21">
        <v>45418</v>
      </c>
      <c r="W1538" s="8"/>
      <c r="X1538">
        <v>45346</v>
      </c>
    </row>
    <row r="1539" spans="1:24" ht="26.25" thickBot="1">
      <c r="A1539" s="8" t="s">
        <v>136</v>
      </c>
      <c r="B1539" s="8" t="s">
        <v>7388</v>
      </c>
      <c r="C1539" s="8" t="s">
        <v>7717</v>
      </c>
      <c r="D1539" s="8"/>
      <c r="E1539" s="8"/>
      <c r="F1539" s="8" t="s">
        <v>212</v>
      </c>
      <c r="G1539" s="8" t="s">
        <v>7718</v>
      </c>
      <c r="H1539" s="20">
        <v>66</v>
      </c>
      <c r="I1539" s="8" t="s">
        <v>6990</v>
      </c>
      <c r="J1539" s="8" t="s">
        <v>214</v>
      </c>
      <c r="K1539" s="17">
        <v>-22</v>
      </c>
      <c r="L1539" s="9">
        <v>0</v>
      </c>
      <c r="M1539" s="9">
        <v>0</v>
      </c>
      <c r="N1539" s="9">
        <v>0</v>
      </c>
      <c r="O1539" s="8"/>
      <c r="P1539" s="9">
        <v>-22</v>
      </c>
      <c r="Q1539" s="15">
        <v>0</v>
      </c>
      <c r="R1539" s="9">
        <v>2400</v>
      </c>
      <c r="S1539" s="8" t="s">
        <v>37</v>
      </c>
      <c r="T1539" s="29">
        <v>-22</v>
      </c>
      <c r="U1539" s="8" t="s">
        <v>8321</v>
      </c>
      <c r="V1539" s="21">
        <v>45418</v>
      </c>
      <c r="W1539" s="8"/>
      <c r="X1539">
        <v>45346</v>
      </c>
    </row>
    <row r="1540" spans="1:24" ht="13.5" thickBot="1">
      <c r="A1540" s="8" t="s">
        <v>136</v>
      </c>
      <c r="B1540" s="8" t="s">
        <v>7865</v>
      </c>
      <c r="C1540" s="8" t="s">
        <v>5452</v>
      </c>
      <c r="D1540" s="8"/>
      <c r="E1540" s="8"/>
      <c r="F1540" s="8" t="s">
        <v>36</v>
      </c>
      <c r="G1540" s="8" t="s">
        <v>7866</v>
      </c>
      <c r="H1540" s="20">
        <v>78</v>
      </c>
      <c r="I1540" s="8"/>
      <c r="J1540" s="8" t="s">
        <v>78</v>
      </c>
      <c r="K1540" s="25">
        <v>-72</v>
      </c>
      <c r="L1540" s="9">
        <v>0</v>
      </c>
      <c r="M1540" s="9">
        <v>0</v>
      </c>
      <c r="N1540" s="9">
        <v>0</v>
      </c>
      <c r="O1540" s="8"/>
      <c r="P1540" s="9">
        <v>-72</v>
      </c>
      <c r="Q1540" s="15">
        <v>0</v>
      </c>
      <c r="R1540" s="9">
        <v>216</v>
      </c>
      <c r="S1540" s="8" t="s">
        <v>37</v>
      </c>
      <c r="T1540" s="29">
        <v>-72</v>
      </c>
      <c r="U1540" s="8" t="s">
        <v>1814</v>
      </c>
      <c r="V1540" s="21">
        <v>45443</v>
      </c>
      <c r="W1540" s="8"/>
    </row>
    <row r="1541" spans="1:24" ht="13.5" thickBot="1">
      <c r="A1541" s="8" t="s">
        <v>136</v>
      </c>
      <c r="B1541" s="13" t="s">
        <v>7867</v>
      </c>
      <c r="C1541" s="8" t="s">
        <v>5458</v>
      </c>
      <c r="D1541" s="8"/>
      <c r="E1541" s="8"/>
      <c r="F1541" s="8" t="s">
        <v>212</v>
      </c>
      <c r="G1541" s="8" t="s">
        <v>7868</v>
      </c>
      <c r="H1541" s="9">
        <v>79</v>
      </c>
      <c r="I1541" s="8" t="s">
        <v>461</v>
      </c>
      <c r="J1541" s="8" t="s">
        <v>214</v>
      </c>
      <c r="K1541" s="17">
        <v>-46</v>
      </c>
      <c r="L1541" s="9">
        <v>0</v>
      </c>
      <c r="M1541" s="9">
        <v>0</v>
      </c>
      <c r="N1541" s="9">
        <v>0</v>
      </c>
      <c r="O1541" s="8"/>
      <c r="P1541" s="9">
        <v>-46</v>
      </c>
      <c r="Q1541" s="15">
        <v>0</v>
      </c>
      <c r="R1541" s="9">
        <v>1000</v>
      </c>
      <c r="S1541" s="8" t="s">
        <v>37</v>
      </c>
      <c r="T1541" s="29">
        <v>-46</v>
      </c>
      <c r="U1541" s="8" t="s">
        <v>12481</v>
      </c>
      <c r="V1541" s="21">
        <v>45443</v>
      </c>
      <c r="W1541" s="8"/>
    </row>
    <row r="1542" spans="1:24" ht="13.5" thickBot="1">
      <c r="A1542" s="8" t="s">
        <v>136</v>
      </c>
      <c r="B1542" s="8" t="s">
        <v>7869</v>
      </c>
      <c r="C1542" s="8" t="s">
        <v>5460</v>
      </c>
      <c r="D1542" s="8"/>
      <c r="E1542" s="8"/>
      <c r="F1542" s="8" t="s">
        <v>7870</v>
      </c>
      <c r="G1542" s="8">
        <v>1</v>
      </c>
      <c r="H1542" s="9">
        <v>76</v>
      </c>
      <c r="I1542" s="8"/>
      <c r="J1542" s="8" t="s">
        <v>78</v>
      </c>
      <c r="K1542" s="17">
        <v>-4</v>
      </c>
      <c r="L1542" s="9">
        <v>0</v>
      </c>
      <c r="M1542" s="9">
        <v>0</v>
      </c>
      <c r="N1542" s="9">
        <v>0</v>
      </c>
      <c r="O1542" s="8"/>
      <c r="P1542" s="9">
        <v>-4</v>
      </c>
      <c r="Q1542" s="15">
        <v>0</v>
      </c>
      <c r="R1542" s="9">
        <v>200</v>
      </c>
      <c r="S1542" s="8" t="s">
        <v>34</v>
      </c>
      <c r="T1542" s="29">
        <v>-4</v>
      </c>
      <c r="U1542" s="8" t="s">
        <v>1486</v>
      </c>
      <c r="V1542" s="21">
        <v>45443</v>
      </c>
      <c r="W1542" s="8"/>
    </row>
    <row r="1543" spans="1:24" ht="13.5" thickBot="1">
      <c r="A1543" s="8" t="s">
        <v>136</v>
      </c>
      <c r="B1543" s="13" t="s">
        <v>7871</v>
      </c>
      <c r="C1543" s="8" t="s">
        <v>5461</v>
      </c>
      <c r="D1543" s="8"/>
      <c r="E1543" s="8"/>
      <c r="F1543" s="8" t="s">
        <v>7870</v>
      </c>
      <c r="G1543" s="8">
        <v>2</v>
      </c>
      <c r="H1543" s="9">
        <v>77</v>
      </c>
      <c r="I1543" s="8"/>
      <c r="J1543" s="8" t="s">
        <v>78</v>
      </c>
      <c r="K1543" s="17">
        <v>-4</v>
      </c>
      <c r="L1543" s="9">
        <v>0</v>
      </c>
      <c r="M1543" s="9">
        <v>0</v>
      </c>
      <c r="N1543" s="9">
        <v>0</v>
      </c>
      <c r="O1543" s="8"/>
      <c r="P1543" s="9">
        <v>-4</v>
      </c>
      <c r="Q1543" s="15">
        <v>0</v>
      </c>
      <c r="R1543" s="9">
        <v>100</v>
      </c>
      <c r="S1543" s="8" t="s">
        <v>40</v>
      </c>
      <c r="T1543" s="9">
        <v>-4</v>
      </c>
      <c r="U1543" s="8" t="s">
        <v>10684</v>
      </c>
      <c r="V1543" s="21">
        <v>45443</v>
      </c>
      <c r="W1543" s="8"/>
    </row>
    <row r="1544" spans="1:24" ht="13.5" thickBot="1">
      <c r="A1544" s="8" t="s">
        <v>136</v>
      </c>
      <c r="B1544" s="8" t="s">
        <v>8092</v>
      </c>
      <c r="C1544" s="8" t="s">
        <v>5411</v>
      </c>
      <c r="D1544" s="8"/>
      <c r="E1544" s="8"/>
      <c r="F1544" s="8" t="s">
        <v>212</v>
      </c>
      <c r="G1544" s="8" t="s">
        <v>8093</v>
      </c>
      <c r="H1544" s="9">
        <v>80</v>
      </c>
      <c r="I1544" s="8" t="s">
        <v>461</v>
      </c>
      <c r="J1544" s="8" t="s">
        <v>214</v>
      </c>
      <c r="K1544" s="17">
        <v>-34</v>
      </c>
      <c r="L1544" s="9">
        <v>0</v>
      </c>
      <c r="M1544" s="9">
        <v>0</v>
      </c>
      <c r="N1544" s="9">
        <v>0</v>
      </c>
      <c r="O1544" s="8"/>
      <c r="P1544" s="9">
        <v>-34</v>
      </c>
      <c r="Q1544" s="15">
        <v>0</v>
      </c>
      <c r="R1544" s="9">
        <v>800</v>
      </c>
      <c r="S1544" s="8" t="s">
        <v>37</v>
      </c>
      <c r="T1544" s="17">
        <v>-34</v>
      </c>
      <c r="U1544" s="8" t="s">
        <v>8322</v>
      </c>
      <c r="V1544" s="21">
        <v>45454</v>
      </c>
      <c r="W1544" s="8"/>
    </row>
    <row r="1545" spans="1:24" ht="13.5" thickBot="1">
      <c r="A1545" s="8" t="s">
        <v>136</v>
      </c>
      <c r="B1545" s="8" t="s">
        <v>8094</v>
      </c>
      <c r="C1545" s="8" t="s">
        <v>5423</v>
      </c>
      <c r="D1545" s="8"/>
      <c r="E1545" s="8"/>
      <c r="F1545" s="8" t="s">
        <v>212</v>
      </c>
      <c r="G1545" s="8" t="s">
        <v>8095</v>
      </c>
      <c r="H1545" s="9">
        <v>81</v>
      </c>
      <c r="I1545" s="8" t="s">
        <v>434</v>
      </c>
      <c r="J1545" s="8" t="s">
        <v>214</v>
      </c>
      <c r="K1545" s="17">
        <v>-12</v>
      </c>
      <c r="L1545" s="9">
        <v>0</v>
      </c>
      <c r="M1545" s="9">
        <v>0</v>
      </c>
      <c r="N1545" s="9">
        <v>0</v>
      </c>
      <c r="O1545" s="8"/>
      <c r="P1545" s="9">
        <v>-12</v>
      </c>
      <c r="Q1545" s="15">
        <v>0</v>
      </c>
      <c r="R1545" s="9">
        <v>600</v>
      </c>
      <c r="S1545" s="8" t="s">
        <v>37</v>
      </c>
      <c r="T1545" s="28">
        <v>-12</v>
      </c>
      <c r="U1545" s="8" t="s">
        <v>155</v>
      </c>
      <c r="V1545" s="21">
        <v>45454</v>
      </c>
      <c r="W1545" s="8"/>
    </row>
    <row r="1546" spans="1:24" ht="26.25" thickBot="1">
      <c r="A1546" s="8" t="s">
        <v>136</v>
      </c>
      <c r="B1546" s="13" t="s">
        <v>8096</v>
      </c>
      <c r="C1546" s="8" t="s">
        <v>5426</v>
      </c>
      <c r="D1546" s="8"/>
      <c r="E1546" s="8"/>
      <c r="F1546" s="8" t="s">
        <v>212</v>
      </c>
      <c r="G1546" s="8" t="s">
        <v>8097</v>
      </c>
      <c r="H1546" s="20">
        <v>82</v>
      </c>
      <c r="I1546" s="8" t="s">
        <v>213</v>
      </c>
      <c r="J1546" s="8" t="s">
        <v>214</v>
      </c>
      <c r="K1546" s="24">
        <v>-24</v>
      </c>
      <c r="L1546" s="9">
        <v>0</v>
      </c>
      <c r="M1546" s="9">
        <v>0</v>
      </c>
      <c r="N1546" s="9">
        <v>0</v>
      </c>
      <c r="O1546" s="8"/>
      <c r="P1546" s="9">
        <v>-24</v>
      </c>
      <c r="Q1546" s="15">
        <v>0</v>
      </c>
      <c r="R1546" s="9">
        <v>600</v>
      </c>
      <c r="S1546" s="8" t="s">
        <v>37</v>
      </c>
      <c r="T1546" s="9">
        <v>-24</v>
      </c>
      <c r="U1546" s="8" t="s">
        <v>356</v>
      </c>
      <c r="V1546" s="21">
        <v>45454</v>
      </c>
      <c r="W1546" s="18"/>
    </row>
    <row r="1547" spans="1:24" ht="13.5" thickBot="1">
      <c r="A1547" s="8" t="s">
        <v>136</v>
      </c>
      <c r="B1547" s="13" t="s">
        <v>8098</v>
      </c>
      <c r="C1547" s="8" t="s">
        <v>5470</v>
      </c>
      <c r="D1547" s="8"/>
      <c r="E1547" s="8"/>
      <c r="F1547" s="8" t="s">
        <v>36</v>
      </c>
      <c r="G1547" s="8">
        <v>1928</v>
      </c>
      <c r="H1547" s="20">
        <v>83</v>
      </c>
      <c r="I1547" s="8"/>
      <c r="J1547" s="8" t="s">
        <v>78</v>
      </c>
      <c r="K1547" s="24">
        <v>-24</v>
      </c>
      <c r="L1547" s="9">
        <v>0</v>
      </c>
      <c r="M1547" s="9">
        <v>0</v>
      </c>
      <c r="N1547" s="9">
        <v>0</v>
      </c>
      <c r="O1547" s="8"/>
      <c r="P1547" s="9">
        <v>-24</v>
      </c>
      <c r="Q1547" s="15">
        <v>0</v>
      </c>
      <c r="R1547" s="9">
        <v>480</v>
      </c>
      <c r="S1547" s="8" t="s">
        <v>37</v>
      </c>
      <c r="T1547" s="29">
        <v>-24</v>
      </c>
      <c r="U1547" s="8" t="s">
        <v>356</v>
      </c>
      <c r="V1547" s="21">
        <v>45454</v>
      </c>
      <c r="W1547" s="18"/>
    </row>
    <row r="1548" spans="1:24" ht="13.5" thickBot="1">
      <c r="A1548" s="8" t="s">
        <v>136</v>
      </c>
      <c r="B1548" s="13" t="s">
        <v>9251</v>
      </c>
      <c r="C1548" s="8" t="s">
        <v>5456</v>
      </c>
      <c r="D1548" s="8"/>
      <c r="E1548" s="8"/>
      <c r="F1548" s="8" t="s">
        <v>1567</v>
      </c>
      <c r="G1548" s="8">
        <v>1929</v>
      </c>
      <c r="H1548" s="9">
        <v>84</v>
      </c>
      <c r="I1548" s="8"/>
      <c r="J1548" s="8" t="s">
        <v>78</v>
      </c>
      <c r="K1548" s="24">
        <v>12</v>
      </c>
      <c r="L1548" s="9">
        <v>0</v>
      </c>
      <c r="M1548" s="9">
        <v>0</v>
      </c>
      <c r="N1548" s="9">
        <v>0</v>
      </c>
      <c r="O1548" s="8"/>
      <c r="P1548" s="9">
        <v>12</v>
      </c>
      <c r="Q1548" s="15">
        <v>0</v>
      </c>
      <c r="R1548" s="9">
        <v>200</v>
      </c>
      <c r="S1548" s="8" t="s">
        <v>71</v>
      </c>
      <c r="T1548" s="29">
        <v>12</v>
      </c>
      <c r="U1548" s="8" t="s">
        <v>8174</v>
      </c>
      <c r="V1548" s="21">
        <v>45517</v>
      </c>
      <c r="W1548" s="18"/>
    </row>
    <row r="1549" spans="1:24" ht="26.25" thickBot="1">
      <c r="A1549" s="8" t="s">
        <v>136</v>
      </c>
      <c r="B1549" s="13" t="s">
        <v>11047</v>
      </c>
      <c r="C1549" s="8" t="s">
        <v>5437</v>
      </c>
      <c r="D1549" s="8"/>
      <c r="E1549" s="8"/>
      <c r="F1549" s="8" t="s">
        <v>212</v>
      </c>
      <c r="G1549" s="8"/>
      <c r="H1549" s="9">
        <v>85</v>
      </c>
      <c r="I1549" s="8" t="s">
        <v>426</v>
      </c>
      <c r="J1549" s="8" t="s">
        <v>214</v>
      </c>
      <c r="K1549" s="24">
        <v>-2</v>
      </c>
      <c r="L1549" s="9">
        <v>0</v>
      </c>
      <c r="M1549" s="9">
        <v>0</v>
      </c>
      <c r="N1549" s="9">
        <v>0</v>
      </c>
      <c r="O1549" s="8"/>
      <c r="P1549" s="9">
        <v>-2</v>
      </c>
      <c r="Q1549" s="15">
        <v>0</v>
      </c>
      <c r="R1549" s="9" t="s">
        <v>62</v>
      </c>
      <c r="S1549" s="8" t="s">
        <v>10986</v>
      </c>
      <c r="T1549" s="9">
        <v>-2</v>
      </c>
      <c r="U1549" s="8" t="s">
        <v>12482</v>
      </c>
      <c r="V1549" s="21">
        <v>45517</v>
      </c>
      <c r="W1549" s="18"/>
    </row>
    <row r="1550" spans="1:24" ht="26.25" thickBot="1">
      <c r="A1550" s="8" t="s">
        <v>136</v>
      </c>
      <c r="B1550" s="13" t="s">
        <v>11048</v>
      </c>
      <c r="C1550" s="8" t="s">
        <v>5441</v>
      </c>
      <c r="D1550" s="8"/>
      <c r="E1550" s="8"/>
      <c r="F1550" s="8" t="s">
        <v>212</v>
      </c>
      <c r="G1550" s="8"/>
      <c r="H1550" s="9">
        <v>86</v>
      </c>
      <c r="I1550" s="8" t="s">
        <v>426</v>
      </c>
      <c r="J1550" s="8" t="s">
        <v>214</v>
      </c>
      <c r="K1550" s="24">
        <v>-2</v>
      </c>
      <c r="L1550" s="9">
        <v>0</v>
      </c>
      <c r="M1550" s="9">
        <v>0</v>
      </c>
      <c r="N1550" s="9">
        <v>0</v>
      </c>
      <c r="O1550" s="8"/>
      <c r="P1550" s="9">
        <v>-2</v>
      </c>
      <c r="Q1550" s="15">
        <v>0</v>
      </c>
      <c r="R1550" s="9" t="s">
        <v>62</v>
      </c>
      <c r="S1550" s="8" t="s">
        <v>10986</v>
      </c>
      <c r="T1550" s="9">
        <v>-2</v>
      </c>
      <c r="U1550" s="8" t="s">
        <v>12482</v>
      </c>
      <c r="V1550" s="21">
        <v>45517</v>
      </c>
      <c r="W1550" s="18"/>
    </row>
    <row r="1551" spans="1:24" ht="26.25" thickBot="1">
      <c r="A1551" s="8" t="s">
        <v>136</v>
      </c>
      <c r="B1551" s="13" t="s">
        <v>11049</v>
      </c>
      <c r="C1551" s="8" t="s">
        <v>5442</v>
      </c>
      <c r="D1551" s="8"/>
      <c r="E1551" s="8"/>
      <c r="F1551" s="8" t="s">
        <v>212</v>
      </c>
      <c r="G1551" s="8"/>
      <c r="H1551" s="9">
        <v>87</v>
      </c>
      <c r="I1551" s="8" t="s">
        <v>2488</v>
      </c>
      <c r="J1551" s="8" t="s">
        <v>214</v>
      </c>
      <c r="K1551" s="24">
        <v>-2</v>
      </c>
      <c r="L1551" s="9">
        <v>0</v>
      </c>
      <c r="M1551" s="9">
        <v>0</v>
      </c>
      <c r="N1551" s="9">
        <v>0</v>
      </c>
      <c r="O1551" s="8"/>
      <c r="P1551" s="9">
        <v>-2</v>
      </c>
      <c r="Q1551" s="15">
        <v>0</v>
      </c>
      <c r="R1551" s="9" t="s">
        <v>62</v>
      </c>
      <c r="S1551" s="8" t="s">
        <v>10986</v>
      </c>
      <c r="T1551" s="9">
        <v>-2</v>
      </c>
      <c r="U1551" s="8" t="s">
        <v>12482</v>
      </c>
      <c r="V1551" s="21">
        <v>45517</v>
      </c>
      <c r="W1551" s="18"/>
    </row>
    <row r="1552" spans="1:24" ht="26.25" thickBot="1">
      <c r="A1552" s="8" t="s">
        <v>136</v>
      </c>
      <c r="B1552" s="13" t="s">
        <v>11050</v>
      </c>
      <c r="C1552" s="8" t="s">
        <v>5443</v>
      </c>
      <c r="D1552" s="8"/>
      <c r="E1552" s="8"/>
      <c r="F1552" s="8" t="s">
        <v>212</v>
      </c>
      <c r="G1552" s="8"/>
      <c r="H1552" s="9">
        <v>88</v>
      </c>
      <c r="I1552" s="8" t="s">
        <v>2488</v>
      </c>
      <c r="J1552" s="8" t="s">
        <v>214</v>
      </c>
      <c r="K1552" s="24">
        <v>-2</v>
      </c>
      <c r="L1552" s="9">
        <v>0</v>
      </c>
      <c r="M1552" s="9">
        <v>0</v>
      </c>
      <c r="N1552" s="9">
        <v>0</v>
      </c>
      <c r="O1552" s="8"/>
      <c r="P1552" s="9">
        <v>-2</v>
      </c>
      <c r="Q1552" s="15">
        <v>0</v>
      </c>
      <c r="R1552" s="9" t="s">
        <v>62</v>
      </c>
      <c r="S1552" s="8" t="s">
        <v>10986</v>
      </c>
      <c r="T1552" s="29">
        <v>-2</v>
      </c>
      <c r="U1552" s="8" t="s">
        <v>12482</v>
      </c>
      <c r="V1552" s="21">
        <v>45517</v>
      </c>
      <c r="W1552" s="18"/>
    </row>
    <row r="1553" spans="1:24" ht="26.25" thickBot="1">
      <c r="A1553" s="8" t="s">
        <v>136</v>
      </c>
      <c r="B1553" s="13" t="s">
        <v>11051</v>
      </c>
      <c r="C1553" s="8" t="s">
        <v>5444</v>
      </c>
      <c r="D1553" s="8"/>
      <c r="E1553" s="8"/>
      <c r="F1553" s="8" t="s">
        <v>212</v>
      </c>
      <c r="G1553" s="8"/>
      <c r="H1553" s="9">
        <v>89</v>
      </c>
      <c r="I1553" s="8" t="s">
        <v>426</v>
      </c>
      <c r="J1553" s="8" t="s">
        <v>214</v>
      </c>
      <c r="K1553" s="24">
        <v>-2</v>
      </c>
      <c r="L1553" s="9">
        <v>0</v>
      </c>
      <c r="M1553" s="9">
        <v>0</v>
      </c>
      <c r="N1553" s="9">
        <v>0</v>
      </c>
      <c r="O1553" s="8"/>
      <c r="P1553" s="9">
        <v>-2</v>
      </c>
      <c r="Q1553" s="15">
        <v>0</v>
      </c>
      <c r="R1553" s="9" t="s">
        <v>62</v>
      </c>
      <c r="S1553" s="8" t="s">
        <v>10986</v>
      </c>
      <c r="T1553" s="9">
        <v>-2</v>
      </c>
      <c r="U1553" s="8" t="s">
        <v>12482</v>
      </c>
      <c r="V1553" s="21">
        <v>45517</v>
      </c>
      <c r="W1553" s="18"/>
    </row>
    <row r="1554" spans="1:24" ht="26.25" thickBot="1">
      <c r="A1554" s="8" t="s">
        <v>136</v>
      </c>
      <c r="B1554" s="13" t="s">
        <v>11052</v>
      </c>
      <c r="C1554" s="8" t="s">
        <v>2508</v>
      </c>
      <c r="D1554" s="8"/>
      <c r="E1554" s="8"/>
      <c r="F1554" s="8" t="s">
        <v>212</v>
      </c>
      <c r="G1554" s="8"/>
      <c r="H1554" s="9">
        <v>90</v>
      </c>
      <c r="I1554" s="8" t="s">
        <v>426</v>
      </c>
      <c r="J1554" s="8" t="s">
        <v>214</v>
      </c>
      <c r="K1554" s="24">
        <v>-2</v>
      </c>
      <c r="L1554" s="9">
        <v>0</v>
      </c>
      <c r="M1554" s="9">
        <v>0</v>
      </c>
      <c r="N1554" s="9">
        <v>0</v>
      </c>
      <c r="O1554" s="8"/>
      <c r="P1554" s="9">
        <v>-2</v>
      </c>
      <c r="Q1554" s="15">
        <v>0</v>
      </c>
      <c r="R1554" s="9" t="s">
        <v>62</v>
      </c>
      <c r="S1554" s="8" t="s">
        <v>10986</v>
      </c>
      <c r="T1554" s="9">
        <v>-2</v>
      </c>
      <c r="U1554" s="8" t="s">
        <v>12482</v>
      </c>
      <c r="V1554" s="21">
        <v>45517</v>
      </c>
      <c r="W1554" s="18"/>
    </row>
    <row r="1555" spans="1:24" ht="26.25" thickBot="1">
      <c r="A1555" s="8" t="s">
        <v>136</v>
      </c>
      <c r="B1555" s="13" t="s">
        <v>11053</v>
      </c>
      <c r="C1555" s="8" t="s">
        <v>5446</v>
      </c>
      <c r="D1555" s="8"/>
      <c r="E1555" s="8"/>
      <c r="F1555" s="8" t="s">
        <v>212</v>
      </c>
      <c r="G1555" s="8"/>
      <c r="H1555" s="9">
        <v>91</v>
      </c>
      <c r="I1555" s="8" t="s">
        <v>426</v>
      </c>
      <c r="J1555" s="8" t="s">
        <v>214</v>
      </c>
      <c r="K1555" s="24">
        <v>-2</v>
      </c>
      <c r="L1555" s="9">
        <v>0</v>
      </c>
      <c r="M1555" s="9">
        <v>0</v>
      </c>
      <c r="N1555" s="9">
        <v>0</v>
      </c>
      <c r="O1555" s="8"/>
      <c r="P1555" s="9">
        <v>-2</v>
      </c>
      <c r="Q1555" s="15">
        <v>0</v>
      </c>
      <c r="R1555" s="9" t="s">
        <v>62</v>
      </c>
      <c r="S1555" s="8" t="s">
        <v>10986</v>
      </c>
      <c r="T1555" s="9">
        <v>-2</v>
      </c>
      <c r="U1555" s="8" t="s">
        <v>12482</v>
      </c>
      <c r="V1555" s="21">
        <v>45517</v>
      </c>
      <c r="W1555" s="18"/>
    </row>
    <row r="1556" spans="1:24" ht="26.25" thickBot="1">
      <c r="A1556" s="8" t="s">
        <v>136</v>
      </c>
      <c r="B1556" s="13" t="s">
        <v>11054</v>
      </c>
      <c r="C1556" s="8" t="s">
        <v>5447</v>
      </c>
      <c r="D1556" s="8"/>
      <c r="E1556" s="8"/>
      <c r="F1556" s="8" t="s">
        <v>212</v>
      </c>
      <c r="G1556" s="8"/>
      <c r="H1556" s="9">
        <v>92</v>
      </c>
      <c r="I1556" s="8" t="s">
        <v>426</v>
      </c>
      <c r="J1556" s="8" t="s">
        <v>214</v>
      </c>
      <c r="K1556" s="24">
        <v>-2</v>
      </c>
      <c r="L1556" s="9">
        <v>0</v>
      </c>
      <c r="M1556" s="9">
        <v>0</v>
      </c>
      <c r="N1556" s="9">
        <v>0</v>
      </c>
      <c r="O1556" s="8"/>
      <c r="P1556" s="9">
        <v>-2</v>
      </c>
      <c r="Q1556" s="15">
        <v>0</v>
      </c>
      <c r="R1556" s="9" t="s">
        <v>62</v>
      </c>
      <c r="S1556" s="8" t="s">
        <v>10986</v>
      </c>
      <c r="T1556" s="9">
        <v>-2</v>
      </c>
      <c r="U1556" s="8" t="s">
        <v>12482</v>
      </c>
      <c r="V1556" s="21">
        <v>45517</v>
      </c>
      <c r="W1556" s="18"/>
    </row>
    <row r="1557" spans="1:24" ht="26.25" thickBot="1">
      <c r="A1557" s="8" t="s">
        <v>136</v>
      </c>
      <c r="B1557" s="13" t="s">
        <v>11055</v>
      </c>
      <c r="C1557" s="8" t="s">
        <v>5448</v>
      </c>
      <c r="D1557" s="8"/>
      <c r="E1557" s="8"/>
      <c r="F1557" s="8" t="s">
        <v>212</v>
      </c>
      <c r="G1557" s="8"/>
      <c r="H1557" s="9">
        <v>93</v>
      </c>
      <c r="I1557" s="8" t="s">
        <v>2488</v>
      </c>
      <c r="J1557" s="8" t="s">
        <v>214</v>
      </c>
      <c r="K1557" s="24">
        <v>-2</v>
      </c>
      <c r="L1557" s="9">
        <v>0</v>
      </c>
      <c r="M1557" s="9">
        <v>0</v>
      </c>
      <c r="N1557" s="9">
        <v>0</v>
      </c>
      <c r="O1557" s="8"/>
      <c r="P1557" s="9">
        <v>-2</v>
      </c>
      <c r="Q1557" s="15">
        <v>0</v>
      </c>
      <c r="R1557" s="9" t="s">
        <v>62</v>
      </c>
      <c r="S1557" s="8" t="s">
        <v>10986</v>
      </c>
      <c r="T1557" s="9">
        <v>-2</v>
      </c>
      <c r="U1557" s="8" t="s">
        <v>12482</v>
      </c>
      <c r="V1557" s="21">
        <v>45517</v>
      </c>
      <c r="W1557" s="18"/>
    </row>
    <row r="1558" spans="1:24" ht="26.25" thickBot="1">
      <c r="A1558" s="8" t="s">
        <v>136</v>
      </c>
      <c r="B1558" s="13" t="s">
        <v>11056</v>
      </c>
      <c r="C1558" s="8" t="s">
        <v>5438</v>
      </c>
      <c r="D1558" s="8"/>
      <c r="E1558" s="8"/>
      <c r="F1558" s="8" t="s">
        <v>212</v>
      </c>
      <c r="G1558" s="8"/>
      <c r="H1558" s="9">
        <v>94</v>
      </c>
      <c r="I1558" s="8" t="s">
        <v>2488</v>
      </c>
      <c r="J1558" s="8" t="s">
        <v>214</v>
      </c>
      <c r="K1558" s="24">
        <v>-2</v>
      </c>
      <c r="L1558" s="9">
        <v>0</v>
      </c>
      <c r="M1558" s="9">
        <v>0</v>
      </c>
      <c r="N1558" s="9">
        <v>0</v>
      </c>
      <c r="O1558" s="8"/>
      <c r="P1558" s="9">
        <v>-2</v>
      </c>
      <c r="Q1558" s="15">
        <v>0</v>
      </c>
      <c r="R1558" s="9" t="s">
        <v>62</v>
      </c>
      <c r="S1558" s="8" t="s">
        <v>10986</v>
      </c>
      <c r="T1558" s="29">
        <v>-2</v>
      </c>
      <c r="U1558" s="8" t="s">
        <v>12482</v>
      </c>
      <c r="V1558" s="21">
        <v>45517</v>
      </c>
      <c r="W1558" s="18"/>
    </row>
    <row r="1559" spans="1:24" ht="26.25" thickBot="1">
      <c r="A1559" s="8" t="s">
        <v>136</v>
      </c>
      <c r="B1559" s="13" t="s">
        <v>11057</v>
      </c>
      <c r="C1559" s="8" t="s">
        <v>5439</v>
      </c>
      <c r="D1559" s="8"/>
      <c r="E1559" s="8"/>
      <c r="F1559" s="8" t="s">
        <v>212</v>
      </c>
      <c r="G1559" s="8"/>
      <c r="H1559" s="9">
        <v>95</v>
      </c>
      <c r="I1559" s="8" t="s">
        <v>2488</v>
      </c>
      <c r="J1559" s="8" t="s">
        <v>214</v>
      </c>
      <c r="K1559" s="24">
        <v>-2</v>
      </c>
      <c r="L1559" s="9">
        <v>0</v>
      </c>
      <c r="M1559" s="9">
        <v>0</v>
      </c>
      <c r="N1559" s="9">
        <v>0</v>
      </c>
      <c r="O1559" s="8"/>
      <c r="P1559" s="9">
        <v>-2</v>
      </c>
      <c r="Q1559" s="15">
        <v>0</v>
      </c>
      <c r="R1559" s="9" t="s">
        <v>62</v>
      </c>
      <c r="S1559" s="8" t="s">
        <v>10986</v>
      </c>
      <c r="T1559" s="9">
        <v>-2</v>
      </c>
      <c r="U1559" s="8" t="s">
        <v>12482</v>
      </c>
      <c r="V1559" s="21">
        <v>45517</v>
      </c>
      <c r="W1559" s="18"/>
    </row>
    <row r="1560" spans="1:24" ht="26.25" thickBot="1">
      <c r="A1560" s="8" t="s">
        <v>136</v>
      </c>
      <c r="B1560" s="13" t="s">
        <v>11058</v>
      </c>
      <c r="C1560" s="8" t="s">
        <v>5440</v>
      </c>
      <c r="D1560" s="8"/>
      <c r="E1560" s="8"/>
      <c r="F1560" s="8" t="s">
        <v>212</v>
      </c>
      <c r="G1560" s="8"/>
      <c r="H1560" s="9">
        <v>96</v>
      </c>
      <c r="I1560" s="8" t="s">
        <v>2488</v>
      </c>
      <c r="J1560" s="8" t="s">
        <v>214</v>
      </c>
      <c r="K1560" s="24">
        <v>-2</v>
      </c>
      <c r="L1560" s="9">
        <v>0</v>
      </c>
      <c r="M1560" s="9">
        <v>0</v>
      </c>
      <c r="N1560" s="9">
        <v>0</v>
      </c>
      <c r="O1560" s="8"/>
      <c r="P1560" s="9">
        <v>-2</v>
      </c>
      <c r="Q1560" s="15">
        <v>0</v>
      </c>
      <c r="R1560" s="9" t="s">
        <v>62</v>
      </c>
      <c r="S1560" s="8" t="s">
        <v>10986</v>
      </c>
      <c r="T1560" s="9">
        <v>-2</v>
      </c>
      <c r="U1560" s="8" t="s">
        <v>12482</v>
      </c>
      <c r="V1560" s="21">
        <v>45517</v>
      </c>
      <c r="W1560" s="18"/>
    </row>
    <row r="1561" spans="1:24" ht="13.5" thickBot="1">
      <c r="A1561" s="8" t="s">
        <v>136</v>
      </c>
      <c r="B1561" s="13" t="s">
        <v>11059</v>
      </c>
      <c r="C1561" s="8" t="s">
        <v>10987</v>
      </c>
      <c r="D1561" s="8"/>
      <c r="E1561" s="8"/>
      <c r="F1561" s="8" t="s">
        <v>212</v>
      </c>
      <c r="G1561" s="8"/>
      <c r="H1561" s="9">
        <v>97</v>
      </c>
      <c r="I1561" s="8"/>
      <c r="J1561" s="8" t="s">
        <v>214</v>
      </c>
      <c r="K1561" s="24">
        <v>-12</v>
      </c>
      <c r="L1561" s="9">
        <v>0</v>
      </c>
      <c r="M1561" s="9">
        <v>0</v>
      </c>
      <c r="N1561" s="9">
        <v>0</v>
      </c>
      <c r="O1561" s="8"/>
      <c r="P1561" s="9">
        <v>-12</v>
      </c>
      <c r="Q1561" s="15">
        <v>0</v>
      </c>
      <c r="R1561" s="9" t="s">
        <v>62</v>
      </c>
      <c r="S1561" s="8" t="s">
        <v>37</v>
      </c>
      <c r="T1561" s="9">
        <v>-12</v>
      </c>
      <c r="U1561" s="8" t="s">
        <v>155</v>
      </c>
      <c r="V1561" s="21">
        <v>45517</v>
      </c>
      <c r="W1561" s="18"/>
    </row>
    <row r="1562" spans="1:24" ht="13.5" thickBot="1">
      <c r="A1562" s="8" t="s">
        <v>138</v>
      </c>
      <c r="B1562" s="13" t="s">
        <v>2581</v>
      </c>
      <c r="C1562" s="8" t="s">
        <v>2582</v>
      </c>
      <c r="D1562" s="8"/>
      <c r="E1562" s="8"/>
      <c r="F1562" s="8" t="s">
        <v>1806</v>
      </c>
      <c r="G1562" s="8">
        <v>103</v>
      </c>
      <c r="H1562" s="9">
        <v>6</v>
      </c>
      <c r="I1562" s="8"/>
      <c r="J1562" s="8" t="s">
        <v>78</v>
      </c>
      <c r="K1562" s="24">
        <v>0</v>
      </c>
      <c r="L1562" s="9">
        <v>0</v>
      </c>
      <c r="M1562" s="9">
        <v>0</v>
      </c>
      <c r="N1562" s="9">
        <v>0</v>
      </c>
      <c r="O1562" s="8"/>
      <c r="P1562" s="9">
        <v>0</v>
      </c>
      <c r="Q1562" s="15">
        <v>0</v>
      </c>
      <c r="R1562" s="9">
        <v>800</v>
      </c>
      <c r="S1562" s="8" t="s">
        <v>37</v>
      </c>
      <c r="T1562" s="9">
        <v>0</v>
      </c>
      <c r="U1562" s="8" t="s">
        <v>39</v>
      </c>
      <c r="V1562" s="21">
        <v>45367</v>
      </c>
      <c r="W1562" s="18" t="s">
        <v>8242</v>
      </c>
    </row>
    <row r="1563" spans="1:24" ht="13.5" thickBot="1">
      <c r="A1563" s="8" t="s">
        <v>138</v>
      </c>
      <c r="B1563" s="13" t="s">
        <v>2583</v>
      </c>
      <c r="C1563" s="8" t="s">
        <v>2584</v>
      </c>
      <c r="D1563" s="8"/>
      <c r="E1563" s="8"/>
      <c r="F1563" s="8" t="s">
        <v>1962</v>
      </c>
      <c r="G1563" s="8">
        <v>103</v>
      </c>
      <c r="H1563" s="9">
        <v>1</v>
      </c>
      <c r="I1563" s="8" t="s">
        <v>1894</v>
      </c>
      <c r="J1563" s="8" t="s">
        <v>78</v>
      </c>
      <c r="K1563" s="24">
        <v>750</v>
      </c>
      <c r="L1563" s="9">
        <v>0</v>
      </c>
      <c r="M1563" s="9">
        <v>0</v>
      </c>
      <c r="N1563" s="9">
        <v>0</v>
      </c>
      <c r="O1563" s="8"/>
      <c r="P1563" s="9">
        <v>750</v>
      </c>
      <c r="Q1563" s="15">
        <v>0</v>
      </c>
      <c r="R1563" s="9">
        <v>800</v>
      </c>
      <c r="S1563" s="8" t="s">
        <v>37</v>
      </c>
      <c r="T1563" s="9">
        <v>750</v>
      </c>
      <c r="U1563" s="8" t="s">
        <v>11707</v>
      </c>
      <c r="V1563" s="21"/>
      <c r="W1563" s="18" t="s">
        <v>10685</v>
      </c>
    </row>
    <row r="1564" spans="1:24" ht="13.5" thickBot="1">
      <c r="A1564" s="8" t="s">
        <v>138</v>
      </c>
      <c r="B1564" s="13" t="s">
        <v>2585</v>
      </c>
      <c r="C1564" s="8" t="s">
        <v>2586</v>
      </c>
      <c r="D1564" s="8"/>
      <c r="E1564" s="8"/>
      <c r="F1564" s="8" t="s">
        <v>1962</v>
      </c>
      <c r="G1564" s="8">
        <v>112</v>
      </c>
      <c r="H1564" s="9">
        <v>2</v>
      </c>
      <c r="I1564" s="8"/>
      <c r="J1564" s="8" t="s">
        <v>78</v>
      </c>
      <c r="K1564" s="24">
        <v>2025</v>
      </c>
      <c r="L1564" s="9">
        <v>0</v>
      </c>
      <c r="M1564" s="9">
        <v>0</v>
      </c>
      <c r="N1564" s="9">
        <v>0</v>
      </c>
      <c r="O1564" s="8"/>
      <c r="P1564" s="9">
        <v>2025</v>
      </c>
      <c r="Q1564" s="15">
        <v>2</v>
      </c>
      <c r="R1564" s="9">
        <v>800</v>
      </c>
      <c r="S1564" s="8" t="s">
        <v>37</v>
      </c>
      <c r="T1564" s="9">
        <v>425</v>
      </c>
      <c r="U1564" s="8" t="s">
        <v>11708</v>
      </c>
      <c r="V1564" s="21"/>
      <c r="W1564" s="18"/>
    </row>
    <row r="1565" spans="1:24" ht="13.5" thickBot="1">
      <c r="A1565" s="8" t="s">
        <v>138</v>
      </c>
      <c r="B1565" s="13" t="s">
        <v>2587</v>
      </c>
      <c r="C1565" s="8" t="s">
        <v>2588</v>
      </c>
      <c r="D1565" s="8"/>
      <c r="E1565" s="8"/>
      <c r="F1565" s="8" t="s">
        <v>1962</v>
      </c>
      <c r="G1565" s="8">
        <v>99</v>
      </c>
      <c r="H1565" s="9">
        <v>3</v>
      </c>
      <c r="I1565" s="8" t="s">
        <v>1894</v>
      </c>
      <c r="J1565" s="8" t="s">
        <v>78</v>
      </c>
      <c r="K1565" s="24">
        <v>5923</v>
      </c>
      <c r="L1565" s="9">
        <v>0</v>
      </c>
      <c r="M1565" s="9">
        <v>0</v>
      </c>
      <c r="N1565" s="9">
        <v>0</v>
      </c>
      <c r="O1565" s="8"/>
      <c r="P1565" s="9">
        <v>5923</v>
      </c>
      <c r="Q1565" s="15">
        <v>7</v>
      </c>
      <c r="R1565" s="9">
        <v>800</v>
      </c>
      <c r="S1565" s="8" t="s">
        <v>37</v>
      </c>
      <c r="T1565" s="29">
        <v>323</v>
      </c>
      <c r="U1565" s="8" t="s">
        <v>10448</v>
      </c>
      <c r="V1565" s="21"/>
      <c r="W1565" s="18" t="s">
        <v>8242</v>
      </c>
      <c r="X1565">
        <v>45346</v>
      </c>
    </row>
    <row r="1566" spans="1:24" ht="13.5" thickBot="1">
      <c r="A1566" s="8" t="s">
        <v>138</v>
      </c>
      <c r="B1566" s="13" t="s">
        <v>2589</v>
      </c>
      <c r="C1566" s="8" t="s">
        <v>2590</v>
      </c>
      <c r="D1566" s="8"/>
      <c r="E1566" s="8"/>
      <c r="F1566" s="8" t="s">
        <v>1962</v>
      </c>
      <c r="G1566" s="8">
        <v>113</v>
      </c>
      <c r="H1566" s="9">
        <v>4</v>
      </c>
      <c r="I1566" s="8" t="s">
        <v>1894</v>
      </c>
      <c r="J1566" s="8" t="s">
        <v>78</v>
      </c>
      <c r="K1566" s="24">
        <v>0</v>
      </c>
      <c r="L1566" s="9">
        <v>0</v>
      </c>
      <c r="M1566" s="9">
        <v>0</v>
      </c>
      <c r="N1566" s="9">
        <v>0</v>
      </c>
      <c r="O1566" s="8"/>
      <c r="P1566" s="9">
        <v>0</v>
      </c>
      <c r="Q1566" s="15">
        <v>0</v>
      </c>
      <c r="R1566" s="9">
        <v>800</v>
      </c>
      <c r="S1566" s="8" t="s">
        <v>124</v>
      </c>
      <c r="T1566" s="9">
        <v>0</v>
      </c>
      <c r="U1566" s="8" t="s">
        <v>125</v>
      </c>
      <c r="V1566" s="21"/>
      <c r="W1566" s="18" t="s">
        <v>10686</v>
      </c>
      <c r="X1566">
        <v>45346</v>
      </c>
    </row>
    <row r="1567" spans="1:24" ht="13.5" thickBot="1">
      <c r="A1567" s="8" t="s">
        <v>138</v>
      </c>
      <c r="B1567" s="13" t="s">
        <v>2591</v>
      </c>
      <c r="C1567" s="8" t="s">
        <v>2592</v>
      </c>
      <c r="D1567" s="8"/>
      <c r="E1567" s="8"/>
      <c r="F1567" s="8" t="s">
        <v>1962</v>
      </c>
      <c r="G1567" s="8">
        <v>111</v>
      </c>
      <c r="H1567" s="9">
        <v>5</v>
      </c>
      <c r="I1567" s="8" t="s">
        <v>1894</v>
      </c>
      <c r="J1567" s="8" t="s">
        <v>78</v>
      </c>
      <c r="K1567" s="24">
        <v>800</v>
      </c>
      <c r="L1567" s="9">
        <v>0</v>
      </c>
      <c r="M1567" s="9">
        <v>0</v>
      </c>
      <c r="N1567" s="9">
        <v>0</v>
      </c>
      <c r="O1567" s="8"/>
      <c r="P1567" s="9">
        <v>800</v>
      </c>
      <c r="Q1567" s="15">
        <v>1</v>
      </c>
      <c r="R1567" s="9">
        <v>800</v>
      </c>
      <c r="S1567" s="8" t="s">
        <v>124</v>
      </c>
      <c r="T1567" s="9">
        <v>0</v>
      </c>
      <c r="U1567" s="8" t="s">
        <v>10900</v>
      </c>
      <c r="V1567" s="21"/>
      <c r="W1567" s="18" t="s">
        <v>8242</v>
      </c>
    </row>
    <row r="1568" spans="1:24" ht="13.5" thickBot="1">
      <c r="A1568" s="8" t="s">
        <v>2593</v>
      </c>
      <c r="B1568" s="13" t="s">
        <v>2594</v>
      </c>
      <c r="C1568" s="8" t="s">
        <v>2595</v>
      </c>
      <c r="D1568" s="8"/>
      <c r="E1568" s="8"/>
      <c r="F1568" s="8" t="s">
        <v>1962</v>
      </c>
      <c r="G1568" s="8"/>
      <c r="H1568" s="9">
        <v>1</v>
      </c>
      <c r="I1568" s="8" t="s">
        <v>1894</v>
      </c>
      <c r="J1568" s="8" t="s">
        <v>78</v>
      </c>
      <c r="K1568" s="24">
        <v>96</v>
      </c>
      <c r="L1568" s="9">
        <v>0</v>
      </c>
      <c r="M1568" s="9">
        <v>0</v>
      </c>
      <c r="N1568" s="9">
        <v>0</v>
      </c>
      <c r="O1568" s="8"/>
      <c r="P1568" s="9">
        <v>96</v>
      </c>
      <c r="Q1568" s="15">
        <v>0</v>
      </c>
      <c r="R1568" s="9">
        <v>150</v>
      </c>
      <c r="S1568" s="8" t="s">
        <v>169</v>
      </c>
      <c r="T1568" s="9">
        <v>96</v>
      </c>
      <c r="U1568" s="8" t="s">
        <v>8323</v>
      </c>
      <c r="V1568" s="21"/>
      <c r="W1568" s="18">
        <v>45380</v>
      </c>
    </row>
    <row r="1569" spans="1:24" ht="13.5" thickBot="1">
      <c r="A1569" s="8" t="s">
        <v>2596</v>
      </c>
      <c r="B1569" s="13" t="s">
        <v>2597</v>
      </c>
      <c r="C1569" s="8" t="s">
        <v>2598</v>
      </c>
      <c r="D1569" s="8"/>
      <c r="E1569" s="8"/>
      <c r="F1569" s="8" t="s">
        <v>83</v>
      </c>
      <c r="G1569" s="8"/>
      <c r="H1569" s="9">
        <v>1</v>
      </c>
      <c r="I1569" s="8"/>
      <c r="J1569" s="8" t="s">
        <v>78</v>
      </c>
      <c r="K1569" s="24">
        <v>-92</v>
      </c>
      <c r="L1569" s="9">
        <v>0</v>
      </c>
      <c r="M1569" s="9">
        <v>0</v>
      </c>
      <c r="N1569" s="9">
        <v>0</v>
      </c>
      <c r="O1569" s="8"/>
      <c r="P1569" s="9">
        <v>-92</v>
      </c>
      <c r="Q1569" s="15">
        <v>0</v>
      </c>
      <c r="R1569" s="9">
        <v>100</v>
      </c>
      <c r="S1569" s="8" t="s">
        <v>37</v>
      </c>
      <c r="T1569" s="9">
        <v>-92</v>
      </c>
      <c r="U1569" s="8" t="s">
        <v>2599</v>
      </c>
      <c r="V1569" s="21">
        <v>45364</v>
      </c>
      <c r="W1569" s="18"/>
    </row>
    <row r="1570" spans="1:24" ht="13.5" thickBot="1">
      <c r="A1570" s="8" t="s">
        <v>139</v>
      </c>
      <c r="B1570" s="13" t="s">
        <v>2618</v>
      </c>
      <c r="C1570" s="8" t="s">
        <v>2619</v>
      </c>
      <c r="D1570" s="8"/>
      <c r="E1570" s="8"/>
      <c r="F1570" s="8" t="s">
        <v>36</v>
      </c>
      <c r="G1570" s="8"/>
      <c r="H1570" s="9">
        <v>1</v>
      </c>
      <c r="I1570" s="8"/>
      <c r="J1570" s="8" t="s">
        <v>78</v>
      </c>
      <c r="K1570" s="24">
        <v>572</v>
      </c>
      <c r="L1570" s="9">
        <v>0</v>
      </c>
      <c r="M1570" s="9">
        <v>0</v>
      </c>
      <c r="N1570" s="9">
        <v>0</v>
      </c>
      <c r="O1570" s="8"/>
      <c r="P1570" s="9">
        <v>572</v>
      </c>
      <c r="Q1570" s="15">
        <v>22</v>
      </c>
      <c r="R1570" s="9">
        <v>25</v>
      </c>
      <c r="S1570" s="8" t="s">
        <v>124</v>
      </c>
      <c r="T1570" s="29">
        <v>22</v>
      </c>
      <c r="U1570" s="8" t="s">
        <v>9114</v>
      </c>
      <c r="V1570" s="21"/>
      <c r="W1570" s="18"/>
    </row>
    <row r="1571" spans="1:24" ht="13.5" thickBot="1">
      <c r="A1571" s="8" t="s">
        <v>139</v>
      </c>
      <c r="B1571" s="13" t="s">
        <v>202</v>
      </c>
      <c r="C1571" s="8" t="s">
        <v>2652</v>
      </c>
      <c r="D1571" s="8" t="s">
        <v>42</v>
      </c>
      <c r="E1571" s="8"/>
      <c r="F1571" s="8" t="s">
        <v>2651</v>
      </c>
      <c r="G1571" s="8"/>
      <c r="H1571" s="9">
        <v>2</v>
      </c>
      <c r="I1571" s="8"/>
      <c r="J1571" s="8" t="s">
        <v>78</v>
      </c>
      <c r="K1571" s="24">
        <v>299</v>
      </c>
      <c r="L1571" s="9">
        <v>0</v>
      </c>
      <c r="M1571" s="9">
        <v>0</v>
      </c>
      <c r="N1571" s="9">
        <v>0</v>
      </c>
      <c r="O1571" s="8"/>
      <c r="P1571" s="9">
        <v>299</v>
      </c>
      <c r="Q1571" s="15">
        <v>11</v>
      </c>
      <c r="R1571" s="9">
        <v>25</v>
      </c>
      <c r="S1571" s="8" t="s">
        <v>124</v>
      </c>
      <c r="T1571" s="9">
        <v>24</v>
      </c>
      <c r="U1571" s="8" t="s">
        <v>12483</v>
      </c>
      <c r="V1571" s="21">
        <v>45356</v>
      </c>
      <c r="W1571" s="18" t="s">
        <v>8242</v>
      </c>
    </row>
    <row r="1572" spans="1:24" ht="13.5" thickBot="1">
      <c r="A1572" s="8" t="s">
        <v>139</v>
      </c>
      <c r="B1572" s="13" t="s">
        <v>2631</v>
      </c>
      <c r="C1572" s="8" t="s">
        <v>2632</v>
      </c>
      <c r="D1572" s="8"/>
      <c r="E1572" s="8"/>
      <c r="F1572" s="8" t="s">
        <v>36</v>
      </c>
      <c r="G1572" s="8"/>
      <c r="H1572" s="9">
        <v>3</v>
      </c>
      <c r="I1572" s="8"/>
      <c r="J1572" s="8" t="s">
        <v>78</v>
      </c>
      <c r="K1572" s="24">
        <v>2400</v>
      </c>
      <c r="L1572" s="9">
        <v>0</v>
      </c>
      <c r="M1572" s="9">
        <v>0</v>
      </c>
      <c r="N1572" s="9">
        <v>0</v>
      </c>
      <c r="O1572" s="8"/>
      <c r="P1572" s="9">
        <v>2400</v>
      </c>
      <c r="Q1572" s="15">
        <v>15</v>
      </c>
      <c r="R1572" s="9">
        <v>160</v>
      </c>
      <c r="S1572" s="8" t="s">
        <v>34</v>
      </c>
      <c r="T1572" s="9">
        <v>0</v>
      </c>
      <c r="U1572" s="8" t="s">
        <v>858</v>
      </c>
      <c r="V1572" s="21"/>
      <c r="W1572" s="18"/>
    </row>
    <row r="1573" spans="1:24" ht="13.5" thickBot="1">
      <c r="A1573" s="8" t="s">
        <v>139</v>
      </c>
      <c r="B1573" s="13" t="s">
        <v>2633</v>
      </c>
      <c r="C1573" s="8" t="s">
        <v>2634</v>
      </c>
      <c r="D1573" s="8" t="s">
        <v>142</v>
      </c>
      <c r="E1573" s="8"/>
      <c r="F1573" s="8" t="s">
        <v>36</v>
      </c>
      <c r="G1573" s="8"/>
      <c r="H1573" s="9">
        <v>4</v>
      </c>
      <c r="I1573" s="8"/>
      <c r="J1573" s="8" t="s">
        <v>78</v>
      </c>
      <c r="K1573" s="24">
        <v>160</v>
      </c>
      <c r="L1573" s="9">
        <v>0</v>
      </c>
      <c r="M1573" s="9">
        <v>0</v>
      </c>
      <c r="N1573" s="9">
        <v>0</v>
      </c>
      <c r="O1573" s="8"/>
      <c r="P1573" s="9">
        <v>160</v>
      </c>
      <c r="Q1573" s="15">
        <v>10</v>
      </c>
      <c r="R1573" s="9">
        <v>16</v>
      </c>
      <c r="S1573" s="8" t="s">
        <v>34</v>
      </c>
      <c r="T1573" s="9">
        <v>0</v>
      </c>
      <c r="U1573" s="8" t="s">
        <v>60</v>
      </c>
      <c r="V1573" s="21"/>
      <c r="W1573" s="18"/>
    </row>
    <row r="1574" spans="1:24" ht="13.5" thickBot="1">
      <c r="A1574" s="8" t="s">
        <v>139</v>
      </c>
      <c r="B1574" s="13" t="s">
        <v>2635</v>
      </c>
      <c r="C1574" s="8" t="s">
        <v>2636</v>
      </c>
      <c r="D1574" s="8"/>
      <c r="E1574" s="8"/>
      <c r="F1574" s="8" t="s">
        <v>36</v>
      </c>
      <c r="G1574" s="8"/>
      <c r="H1574" s="9">
        <v>5</v>
      </c>
      <c r="I1574" s="8"/>
      <c r="J1574" s="8" t="s">
        <v>78</v>
      </c>
      <c r="K1574" s="24">
        <v>1968</v>
      </c>
      <c r="L1574" s="9">
        <v>0</v>
      </c>
      <c r="M1574" s="9">
        <v>0</v>
      </c>
      <c r="N1574" s="9">
        <v>0</v>
      </c>
      <c r="O1574" s="8"/>
      <c r="P1574" s="9">
        <v>1968</v>
      </c>
      <c r="Q1574" s="15">
        <v>3</v>
      </c>
      <c r="R1574" s="9">
        <v>576</v>
      </c>
      <c r="S1574" s="8" t="s">
        <v>37</v>
      </c>
      <c r="T1574" s="9">
        <v>240</v>
      </c>
      <c r="U1574" s="8" t="s">
        <v>6800</v>
      </c>
      <c r="V1574" s="21">
        <v>45416</v>
      </c>
      <c r="W1574" s="18"/>
    </row>
    <row r="1575" spans="1:24" ht="13.5" thickBot="1">
      <c r="A1575" s="8" t="s">
        <v>139</v>
      </c>
      <c r="B1575" s="13" t="s">
        <v>2637</v>
      </c>
      <c r="C1575" s="8" t="s">
        <v>2638</v>
      </c>
      <c r="D1575" s="8" t="s">
        <v>2639</v>
      </c>
      <c r="E1575" s="8"/>
      <c r="F1575" s="8" t="s">
        <v>36</v>
      </c>
      <c r="G1575" s="8">
        <v>820</v>
      </c>
      <c r="H1575" s="9">
        <v>6</v>
      </c>
      <c r="I1575" s="8"/>
      <c r="J1575" s="8" t="s">
        <v>78</v>
      </c>
      <c r="K1575" s="24">
        <v>141</v>
      </c>
      <c r="L1575" s="9">
        <v>0</v>
      </c>
      <c r="M1575" s="9">
        <v>0</v>
      </c>
      <c r="N1575" s="9">
        <v>0</v>
      </c>
      <c r="O1575" s="8"/>
      <c r="P1575" s="9">
        <v>141</v>
      </c>
      <c r="Q1575" s="15">
        <v>5</v>
      </c>
      <c r="R1575" s="9">
        <v>24</v>
      </c>
      <c r="S1575" s="8" t="s">
        <v>40</v>
      </c>
      <c r="T1575" s="29">
        <v>21</v>
      </c>
      <c r="U1575" s="8" t="s">
        <v>12484</v>
      </c>
      <c r="V1575" s="21">
        <v>45357</v>
      </c>
      <c r="W1575" s="18" t="s">
        <v>8242</v>
      </c>
      <c r="X1575">
        <v>45351</v>
      </c>
    </row>
    <row r="1576" spans="1:24" ht="13.5" thickBot="1">
      <c r="A1576" s="8" t="s">
        <v>139</v>
      </c>
      <c r="B1576" s="13" t="s">
        <v>2612</v>
      </c>
      <c r="C1576" s="8" t="s">
        <v>2613</v>
      </c>
      <c r="D1576" s="8"/>
      <c r="E1576" s="8"/>
      <c r="F1576" s="8" t="s">
        <v>2614</v>
      </c>
      <c r="G1576" s="8"/>
      <c r="H1576" s="9">
        <v>7</v>
      </c>
      <c r="I1576" s="8"/>
      <c r="J1576" s="8" t="s">
        <v>78</v>
      </c>
      <c r="K1576" s="24">
        <v>432</v>
      </c>
      <c r="L1576" s="9">
        <v>0</v>
      </c>
      <c r="M1576" s="9">
        <v>0</v>
      </c>
      <c r="N1576" s="9">
        <v>0</v>
      </c>
      <c r="O1576" s="8"/>
      <c r="P1576" s="9">
        <v>432</v>
      </c>
      <c r="Q1576" s="15">
        <v>12</v>
      </c>
      <c r="R1576" s="9">
        <v>36</v>
      </c>
      <c r="S1576" s="8" t="s">
        <v>40</v>
      </c>
      <c r="T1576" s="29">
        <v>0</v>
      </c>
      <c r="U1576" s="8" t="s">
        <v>2615</v>
      </c>
      <c r="V1576" s="21"/>
      <c r="W1576" s="18"/>
    </row>
    <row r="1577" spans="1:24" ht="13.5" thickBot="1">
      <c r="A1577" s="8" t="s">
        <v>139</v>
      </c>
      <c r="B1577" s="13" t="s">
        <v>2640</v>
      </c>
      <c r="C1577" s="8" t="s">
        <v>2641</v>
      </c>
      <c r="D1577" s="8"/>
      <c r="E1577" s="8"/>
      <c r="F1577" s="8" t="s">
        <v>36</v>
      </c>
      <c r="G1577" s="8"/>
      <c r="H1577" s="9">
        <v>8</v>
      </c>
      <c r="I1577" s="8"/>
      <c r="J1577" s="8" t="s">
        <v>78</v>
      </c>
      <c r="K1577" s="24">
        <v>52</v>
      </c>
      <c r="L1577" s="9">
        <v>0</v>
      </c>
      <c r="M1577" s="9">
        <v>0</v>
      </c>
      <c r="N1577" s="9">
        <v>0</v>
      </c>
      <c r="O1577" s="8"/>
      <c r="P1577" s="9">
        <v>52</v>
      </c>
      <c r="Q1577" s="15">
        <v>0</v>
      </c>
      <c r="R1577" s="9">
        <v>60</v>
      </c>
      <c r="S1577" s="8" t="s">
        <v>40</v>
      </c>
      <c r="T1577" s="9">
        <v>52</v>
      </c>
      <c r="U1577" s="8" t="s">
        <v>12485</v>
      </c>
      <c r="V1577" s="21"/>
      <c r="W1577" s="18"/>
    </row>
    <row r="1578" spans="1:24" ht="13.5" thickBot="1">
      <c r="A1578" s="8" t="s">
        <v>139</v>
      </c>
      <c r="B1578" s="13" t="s">
        <v>2642</v>
      </c>
      <c r="C1578" s="8" t="s">
        <v>2643</v>
      </c>
      <c r="D1578" s="8"/>
      <c r="E1578" s="8"/>
      <c r="F1578" s="8" t="s">
        <v>36</v>
      </c>
      <c r="G1578" s="8"/>
      <c r="H1578" s="9">
        <v>9</v>
      </c>
      <c r="I1578" s="8"/>
      <c r="J1578" s="8" t="s">
        <v>78</v>
      </c>
      <c r="K1578" s="24">
        <v>36</v>
      </c>
      <c r="L1578" s="9">
        <v>0</v>
      </c>
      <c r="M1578" s="9">
        <v>0</v>
      </c>
      <c r="N1578" s="9">
        <v>0</v>
      </c>
      <c r="O1578" s="8"/>
      <c r="P1578" s="9">
        <v>36</v>
      </c>
      <c r="Q1578" s="15">
        <v>2</v>
      </c>
      <c r="R1578" s="9">
        <v>18</v>
      </c>
      <c r="S1578" s="8" t="s">
        <v>40</v>
      </c>
      <c r="T1578" s="9">
        <v>0</v>
      </c>
      <c r="U1578" s="8" t="s">
        <v>41</v>
      </c>
      <c r="V1578" s="21"/>
      <c r="W1578" s="18"/>
    </row>
    <row r="1579" spans="1:24" ht="13.5" thickBot="1">
      <c r="A1579" s="8" t="s">
        <v>139</v>
      </c>
      <c r="B1579" s="13" t="s">
        <v>2620</v>
      </c>
      <c r="C1579" s="8" t="s">
        <v>2621</v>
      </c>
      <c r="D1579" s="8"/>
      <c r="E1579" s="8"/>
      <c r="F1579" s="8" t="s">
        <v>36</v>
      </c>
      <c r="G1579" s="8"/>
      <c r="H1579" s="9">
        <v>10</v>
      </c>
      <c r="I1579" s="8"/>
      <c r="J1579" s="8" t="s">
        <v>78</v>
      </c>
      <c r="K1579" s="24">
        <v>35</v>
      </c>
      <c r="L1579" s="9">
        <v>0</v>
      </c>
      <c r="M1579" s="9">
        <v>0</v>
      </c>
      <c r="N1579" s="9">
        <v>0</v>
      </c>
      <c r="O1579" s="8"/>
      <c r="P1579" s="9">
        <v>35</v>
      </c>
      <c r="Q1579" s="15">
        <v>0</v>
      </c>
      <c r="R1579" s="9">
        <v>45</v>
      </c>
      <c r="S1579" s="8" t="s">
        <v>40</v>
      </c>
      <c r="T1579" s="9">
        <v>35</v>
      </c>
      <c r="U1579" s="8" t="s">
        <v>7012</v>
      </c>
      <c r="V1579" s="21"/>
      <c r="W1579" s="50"/>
    </row>
    <row r="1580" spans="1:24" ht="13.5" thickBot="1">
      <c r="A1580" s="8" t="s">
        <v>139</v>
      </c>
      <c r="B1580" s="13" t="s">
        <v>2622</v>
      </c>
      <c r="C1580" s="8" t="s">
        <v>2623</v>
      </c>
      <c r="D1580" s="8"/>
      <c r="E1580" s="8"/>
      <c r="F1580" s="8" t="s">
        <v>36</v>
      </c>
      <c r="G1580" s="8"/>
      <c r="H1580" s="9">
        <v>11</v>
      </c>
      <c r="I1580" s="8"/>
      <c r="J1580" s="8" t="s">
        <v>78</v>
      </c>
      <c r="K1580" s="24">
        <v>1716</v>
      </c>
      <c r="L1580" s="9">
        <v>0</v>
      </c>
      <c r="M1580" s="9">
        <v>0</v>
      </c>
      <c r="N1580" s="9">
        <v>0</v>
      </c>
      <c r="O1580" s="8"/>
      <c r="P1580" s="9">
        <v>1716</v>
      </c>
      <c r="Q1580" s="15">
        <v>23</v>
      </c>
      <c r="R1580" s="9">
        <v>72</v>
      </c>
      <c r="S1580" s="8" t="s">
        <v>71</v>
      </c>
      <c r="T1580" s="29">
        <v>60</v>
      </c>
      <c r="U1580" s="8" t="s">
        <v>2624</v>
      </c>
      <c r="V1580" s="21"/>
      <c r="W1580" s="18"/>
    </row>
    <row r="1581" spans="1:24" ht="13.5" thickBot="1">
      <c r="A1581" s="8" t="s">
        <v>139</v>
      </c>
      <c r="B1581" s="13" t="s">
        <v>2608</v>
      </c>
      <c r="C1581" s="8" t="s">
        <v>2609</v>
      </c>
      <c r="D1581" s="8"/>
      <c r="E1581" s="8"/>
      <c r="F1581" s="8" t="s">
        <v>36</v>
      </c>
      <c r="G1581" s="8"/>
      <c r="H1581" s="9">
        <v>12</v>
      </c>
      <c r="I1581" s="8"/>
      <c r="J1581" s="8" t="s">
        <v>78</v>
      </c>
      <c r="K1581" s="24">
        <v>425</v>
      </c>
      <c r="L1581" s="9">
        <v>0</v>
      </c>
      <c r="M1581" s="9">
        <v>0</v>
      </c>
      <c r="N1581" s="9">
        <v>0</v>
      </c>
      <c r="O1581" s="8"/>
      <c r="P1581" s="9">
        <v>425</v>
      </c>
      <c r="Q1581" s="15">
        <v>17</v>
      </c>
      <c r="R1581" s="9">
        <v>25</v>
      </c>
      <c r="S1581" s="8" t="s">
        <v>124</v>
      </c>
      <c r="T1581" s="9">
        <v>0</v>
      </c>
      <c r="U1581" s="8" t="s">
        <v>2610</v>
      </c>
      <c r="V1581" s="21"/>
      <c r="W1581" s="18"/>
    </row>
    <row r="1582" spans="1:24" ht="13.5" thickBot="1">
      <c r="A1582" s="8" t="s">
        <v>139</v>
      </c>
      <c r="B1582" s="13" t="s">
        <v>2625</v>
      </c>
      <c r="C1582" s="8" t="s">
        <v>2626</v>
      </c>
      <c r="D1582" s="8" t="s">
        <v>142</v>
      </c>
      <c r="E1582" s="8"/>
      <c r="F1582" s="8" t="s">
        <v>36</v>
      </c>
      <c r="G1582" s="8"/>
      <c r="H1582" s="9">
        <v>13</v>
      </c>
      <c r="I1582" s="8"/>
      <c r="J1582" s="8" t="s">
        <v>78</v>
      </c>
      <c r="K1582" s="24">
        <v>24</v>
      </c>
      <c r="L1582" s="9">
        <v>0</v>
      </c>
      <c r="M1582" s="9">
        <v>0</v>
      </c>
      <c r="N1582" s="9">
        <v>0</v>
      </c>
      <c r="O1582" s="8"/>
      <c r="P1582" s="9">
        <v>24</v>
      </c>
      <c r="Q1582" s="15">
        <v>1</v>
      </c>
      <c r="R1582" s="9">
        <v>24</v>
      </c>
      <c r="S1582" s="8" t="s">
        <v>34</v>
      </c>
      <c r="T1582" s="9">
        <v>0</v>
      </c>
      <c r="U1582" s="8" t="s">
        <v>35</v>
      </c>
      <c r="V1582" s="21"/>
      <c r="W1582" s="18"/>
    </row>
    <row r="1583" spans="1:24" ht="13.5" thickBot="1">
      <c r="A1583" s="8" t="s">
        <v>139</v>
      </c>
      <c r="B1583" s="13" t="s">
        <v>2627</v>
      </c>
      <c r="C1583" s="8" t="s">
        <v>2628</v>
      </c>
      <c r="D1583" s="8"/>
      <c r="E1583" s="8"/>
      <c r="F1583" s="8" t="s">
        <v>36</v>
      </c>
      <c r="G1583" s="8"/>
      <c r="H1583" s="9">
        <v>14</v>
      </c>
      <c r="I1583" s="8"/>
      <c r="J1583" s="8" t="s">
        <v>78</v>
      </c>
      <c r="K1583" s="24">
        <v>318</v>
      </c>
      <c r="L1583" s="9">
        <v>0</v>
      </c>
      <c r="M1583" s="9">
        <v>0</v>
      </c>
      <c r="N1583" s="9">
        <v>0</v>
      </c>
      <c r="O1583" s="8"/>
      <c r="P1583" s="9">
        <v>318</v>
      </c>
      <c r="Q1583" s="15">
        <v>1</v>
      </c>
      <c r="R1583" s="9">
        <v>160</v>
      </c>
      <c r="S1583" s="8" t="s">
        <v>34</v>
      </c>
      <c r="T1583" s="9">
        <v>158</v>
      </c>
      <c r="U1583" s="8" t="s">
        <v>8324</v>
      </c>
      <c r="V1583" s="21"/>
      <c r="W1583" s="18"/>
    </row>
    <row r="1584" spans="1:24" ht="13.5" thickBot="1">
      <c r="A1584" s="8" t="s">
        <v>139</v>
      </c>
      <c r="B1584" s="13" t="s">
        <v>2616</v>
      </c>
      <c r="C1584" s="8" t="s">
        <v>2617</v>
      </c>
      <c r="D1584" s="8" t="s">
        <v>42</v>
      </c>
      <c r="E1584" s="8"/>
      <c r="F1584" s="8" t="s">
        <v>36</v>
      </c>
      <c r="G1584" s="8"/>
      <c r="H1584" s="9">
        <v>15</v>
      </c>
      <c r="I1584" s="8"/>
      <c r="J1584" s="8" t="s">
        <v>78</v>
      </c>
      <c r="K1584" s="24">
        <v>51</v>
      </c>
      <c r="L1584" s="9">
        <v>0</v>
      </c>
      <c r="M1584" s="9">
        <v>0</v>
      </c>
      <c r="N1584" s="9">
        <v>0</v>
      </c>
      <c r="O1584" s="8"/>
      <c r="P1584" s="9">
        <v>51</v>
      </c>
      <c r="Q1584" s="15">
        <v>2</v>
      </c>
      <c r="R1584" s="9">
        <v>25</v>
      </c>
      <c r="S1584" s="8" t="s">
        <v>124</v>
      </c>
      <c r="T1584" s="9">
        <v>1</v>
      </c>
      <c r="U1584" s="8" t="s">
        <v>8604</v>
      </c>
      <c r="V1584" s="21">
        <v>45402</v>
      </c>
      <c r="W1584" s="50" t="s">
        <v>8242</v>
      </c>
    </row>
    <row r="1585" spans="1:23" ht="13.5" thickBot="1">
      <c r="A1585" s="8" t="s">
        <v>139</v>
      </c>
      <c r="B1585" s="13" t="s">
        <v>2629</v>
      </c>
      <c r="C1585" s="8" t="s">
        <v>2630</v>
      </c>
      <c r="D1585" s="8"/>
      <c r="E1585" s="8"/>
      <c r="F1585" s="8" t="s">
        <v>36</v>
      </c>
      <c r="G1585" s="8"/>
      <c r="H1585" s="9">
        <v>16</v>
      </c>
      <c r="I1585" s="8"/>
      <c r="J1585" s="8" t="s">
        <v>78</v>
      </c>
      <c r="K1585" s="24">
        <v>72</v>
      </c>
      <c r="L1585" s="9">
        <v>0</v>
      </c>
      <c r="M1585" s="9">
        <v>0</v>
      </c>
      <c r="N1585" s="9">
        <v>0</v>
      </c>
      <c r="O1585" s="8"/>
      <c r="P1585" s="9">
        <v>72</v>
      </c>
      <c r="Q1585" s="15">
        <v>2</v>
      </c>
      <c r="R1585" s="9">
        <v>36</v>
      </c>
      <c r="S1585" s="8" t="s">
        <v>34</v>
      </c>
      <c r="T1585" s="9">
        <v>0</v>
      </c>
      <c r="U1585" s="8" t="s">
        <v>81</v>
      </c>
      <c r="V1585" s="21"/>
      <c r="W1585" s="18"/>
    </row>
    <row r="1586" spans="1:23" ht="26.25" thickBot="1">
      <c r="A1586" s="8" t="s">
        <v>139</v>
      </c>
      <c r="B1586" s="13" t="s">
        <v>2649</v>
      </c>
      <c r="C1586" s="8" t="s">
        <v>2650</v>
      </c>
      <c r="D1586" s="8" t="s">
        <v>122</v>
      </c>
      <c r="E1586" s="8"/>
      <c r="F1586" s="8" t="s">
        <v>2651</v>
      </c>
      <c r="G1586" s="8"/>
      <c r="H1586" s="9">
        <v>17</v>
      </c>
      <c r="I1586" s="8" t="s">
        <v>6810</v>
      </c>
      <c r="J1586" s="8" t="s">
        <v>78</v>
      </c>
      <c r="K1586" s="24">
        <v>187</v>
      </c>
      <c r="L1586" s="9">
        <v>0</v>
      </c>
      <c r="M1586" s="9">
        <v>0</v>
      </c>
      <c r="N1586" s="9">
        <v>0</v>
      </c>
      <c r="O1586" s="8"/>
      <c r="P1586" s="9">
        <v>187</v>
      </c>
      <c r="Q1586" s="15">
        <v>7</v>
      </c>
      <c r="R1586" s="9">
        <v>25</v>
      </c>
      <c r="S1586" s="8" t="s">
        <v>124</v>
      </c>
      <c r="T1586" s="9">
        <v>12</v>
      </c>
      <c r="U1586" s="8" t="s">
        <v>12486</v>
      </c>
      <c r="V1586" s="21">
        <v>45356</v>
      </c>
      <c r="W1586" s="18" t="s">
        <v>8242</v>
      </c>
    </row>
    <row r="1587" spans="1:23" ht="13.5" thickBot="1">
      <c r="A1587" s="8" t="s">
        <v>139</v>
      </c>
      <c r="B1587" s="13" t="s">
        <v>7927</v>
      </c>
      <c r="C1587" s="44" t="s">
        <v>2611</v>
      </c>
      <c r="D1587" s="42" t="s">
        <v>188</v>
      </c>
      <c r="E1587" s="8"/>
      <c r="F1587" s="8" t="s">
        <v>36</v>
      </c>
      <c r="G1587" s="8"/>
      <c r="H1587" s="9">
        <v>18</v>
      </c>
      <c r="I1587" s="8"/>
      <c r="J1587" s="8" t="s">
        <v>78</v>
      </c>
      <c r="K1587" s="24">
        <v>0</v>
      </c>
      <c r="L1587" s="9">
        <v>0</v>
      </c>
      <c r="M1587" s="9">
        <v>0</v>
      </c>
      <c r="N1587" s="9">
        <v>0</v>
      </c>
      <c r="O1587" s="8"/>
      <c r="P1587" s="9">
        <v>0</v>
      </c>
      <c r="Q1587" s="15">
        <v>0</v>
      </c>
      <c r="R1587" s="9">
        <v>60</v>
      </c>
      <c r="S1587" s="8" t="s">
        <v>34</v>
      </c>
      <c r="T1587" s="9">
        <v>0</v>
      </c>
      <c r="U1587" s="8" t="s">
        <v>45</v>
      </c>
      <c r="V1587" s="21">
        <v>45448</v>
      </c>
      <c r="W1587" s="18"/>
    </row>
    <row r="1588" spans="1:23" ht="13.5" thickBot="1">
      <c r="A1588" s="8" t="s">
        <v>139</v>
      </c>
      <c r="B1588" s="13" t="s">
        <v>2646</v>
      </c>
      <c r="C1588" s="8" t="s">
        <v>2647</v>
      </c>
      <c r="D1588" s="8" t="s">
        <v>2648</v>
      </c>
      <c r="E1588" s="8"/>
      <c r="F1588" s="8" t="s">
        <v>1007</v>
      </c>
      <c r="G1588" s="8"/>
      <c r="H1588" s="9">
        <v>19</v>
      </c>
      <c r="I1588" s="8"/>
      <c r="J1588" s="8" t="s">
        <v>78</v>
      </c>
      <c r="K1588" s="24">
        <v>0</v>
      </c>
      <c r="L1588" s="9">
        <v>0</v>
      </c>
      <c r="M1588" s="9">
        <v>0</v>
      </c>
      <c r="N1588" s="9">
        <v>0</v>
      </c>
      <c r="O1588" s="8"/>
      <c r="P1588" s="9">
        <v>0</v>
      </c>
      <c r="Q1588" s="15">
        <v>0</v>
      </c>
      <c r="R1588" s="9">
        <v>40</v>
      </c>
      <c r="S1588" s="8" t="s">
        <v>40</v>
      </c>
      <c r="T1588" s="9">
        <v>0</v>
      </c>
      <c r="U1588" s="8" t="s">
        <v>49</v>
      </c>
      <c r="V1588" s="21">
        <v>45362</v>
      </c>
      <c r="W1588" s="18" t="s">
        <v>8242</v>
      </c>
    </row>
    <row r="1589" spans="1:23" ht="13.5" thickBot="1">
      <c r="A1589" s="8" t="s">
        <v>139</v>
      </c>
      <c r="B1589" s="13" t="s">
        <v>2644</v>
      </c>
      <c r="C1589" s="8" t="s">
        <v>2645</v>
      </c>
      <c r="D1589" s="8"/>
      <c r="E1589" s="8"/>
      <c r="F1589" s="8" t="s">
        <v>68</v>
      </c>
      <c r="G1589" s="8">
        <v>6038</v>
      </c>
      <c r="H1589" s="9">
        <v>20</v>
      </c>
      <c r="I1589" s="8"/>
      <c r="J1589" s="8" t="s">
        <v>78</v>
      </c>
      <c r="K1589" s="24">
        <v>0</v>
      </c>
      <c r="L1589" s="9">
        <v>0</v>
      </c>
      <c r="M1589" s="9">
        <v>0</v>
      </c>
      <c r="N1589" s="9">
        <v>0</v>
      </c>
      <c r="O1589" s="8"/>
      <c r="P1589" s="9">
        <v>0</v>
      </c>
      <c r="Q1589" s="15">
        <v>0</v>
      </c>
      <c r="R1589" s="9">
        <v>30</v>
      </c>
      <c r="S1589" s="8" t="s">
        <v>34</v>
      </c>
      <c r="T1589" s="9">
        <v>0</v>
      </c>
      <c r="U1589" s="8" t="s">
        <v>45</v>
      </c>
      <c r="V1589" s="21">
        <v>45370</v>
      </c>
      <c r="W1589" s="18" t="s">
        <v>9499</v>
      </c>
    </row>
    <row r="1590" spans="1:23" ht="13.5" thickBot="1">
      <c r="A1590" s="8" t="s">
        <v>139</v>
      </c>
      <c r="B1590" s="13" t="s">
        <v>6733</v>
      </c>
      <c r="C1590" s="8" t="s">
        <v>2601</v>
      </c>
      <c r="D1590" s="8" t="s">
        <v>2639</v>
      </c>
      <c r="E1590" s="8"/>
      <c r="F1590" s="8" t="s">
        <v>36</v>
      </c>
      <c r="G1590" s="8">
        <v>313</v>
      </c>
      <c r="H1590" s="9">
        <v>21</v>
      </c>
      <c r="I1590" s="8"/>
      <c r="J1590" s="8" t="s">
        <v>78</v>
      </c>
      <c r="K1590" s="24">
        <v>-72</v>
      </c>
      <c r="L1590" s="9">
        <v>0</v>
      </c>
      <c r="M1590" s="9">
        <v>0</v>
      </c>
      <c r="N1590" s="9">
        <v>0</v>
      </c>
      <c r="O1590" s="8"/>
      <c r="P1590" s="9">
        <v>-72</v>
      </c>
      <c r="Q1590" s="15">
        <v>0</v>
      </c>
      <c r="R1590" s="9">
        <v>576</v>
      </c>
      <c r="S1590" s="8" t="s">
        <v>37</v>
      </c>
      <c r="T1590" s="9">
        <v>-72</v>
      </c>
      <c r="U1590" s="8" t="s">
        <v>1814</v>
      </c>
      <c r="V1590" s="21">
        <v>45416</v>
      </c>
      <c r="W1590" s="18"/>
    </row>
    <row r="1591" spans="1:23" ht="13.5" thickBot="1">
      <c r="A1591" s="8" t="s">
        <v>139</v>
      </c>
      <c r="B1591" s="13" t="s">
        <v>2600</v>
      </c>
      <c r="C1591" s="8" t="s">
        <v>2602</v>
      </c>
      <c r="D1591" s="8"/>
      <c r="E1591" s="8"/>
      <c r="F1591" s="8"/>
      <c r="G1591" s="8"/>
      <c r="H1591" s="9"/>
      <c r="I1591" s="8"/>
      <c r="J1591" s="8" t="s">
        <v>78</v>
      </c>
      <c r="K1591" s="24">
        <v>0</v>
      </c>
      <c r="L1591" s="9">
        <v>0</v>
      </c>
      <c r="M1591" s="9">
        <v>0</v>
      </c>
      <c r="N1591" s="9">
        <v>0</v>
      </c>
      <c r="O1591" s="8"/>
      <c r="P1591" s="9">
        <v>0</v>
      </c>
      <c r="Q1591" s="15">
        <v>0</v>
      </c>
      <c r="R1591" s="9">
        <v>30</v>
      </c>
      <c r="S1591" s="8" t="s">
        <v>40</v>
      </c>
      <c r="T1591" s="9">
        <v>0</v>
      </c>
      <c r="U1591" s="8" t="s">
        <v>49</v>
      </c>
      <c r="V1591" s="21"/>
      <c r="W1591" s="18"/>
    </row>
    <row r="1592" spans="1:23" ht="13.5" thickBot="1">
      <c r="A1592" s="8" t="s">
        <v>139</v>
      </c>
      <c r="B1592" s="13" t="s">
        <v>2600</v>
      </c>
      <c r="C1592" s="44" t="s">
        <v>2603</v>
      </c>
      <c r="D1592" s="42"/>
      <c r="E1592" s="8"/>
      <c r="F1592" s="8"/>
      <c r="G1592" s="8"/>
      <c r="H1592" s="9"/>
      <c r="I1592" s="8"/>
      <c r="J1592" s="8" t="s">
        <v>78</v>
      </c>
      <c r="K1592" s="24">
        <v>0</v>
      </c>
      <c r="L1592" s="9">
        <v>0</v>
      </c>
      <c r="M1592" s="9">
        <v>0</v>
      </c>
      <c r="N1592" s="9">
        <v>0</v>
      </c>
      <c r="O1592" s="8"/>
      <c r="P1592" s="9">
        <v>0</v>
      </c>
      <c r="Q1592" s="15">
        <v>0</v>
      </c>
      <c r="R1592" s="9">
        <v>70</v>
      </c>
      <c r="S1592" s="8" t="s">
        <v>34</v>
      </c>
      <c r="T1592" s="9">
        <v>0</v>
      </c>
      <c r="U1592" s="8" t="s">
        <v>45</v>
      </c>
      <c r="V1592" s="21"/>
      <c r="W1592" s="18"/>
    </row>
    <row r="1593" spans="1:23" ht="13.5" thickBot="1">
      <c r="A1593" s="8" t="s">
        <v>139</v>
      </c>
      <c r="B1593" s="13" t="s">
        <v>2600</v>
      </c>
      <c r="C1593" s="8" t="s">
        <v>2604</v>
      </c>
      <c r="D1593" s="8"/>
      <c r="E1593" s="8"/>
      <c r="F1593" s="8"/>
      <c r="G1593" s="8"/>
      <c r="H1593" s="9"/>
      <c r="I1593" s="8"/>
      <c r="J1593" s="8" t="s">
        <v>78</v>
      </c>
      <c r="K1593" s="24">
        <v>0</v>
      </c>
      <c r="L1593" s="9">
        <v>0</v>
      </c>
      <c r="M1593" s="9">
        <v>0</v>
      </c>
      <c r="N1593" s="9">
        <v>0</v>
      </c>
      <c r="O1593" s="8"/>
      <c r="P1593" s="9">
        <v>0</v>
      </c>
      <c r="Q1593" s="15">
        <v>0</v>
      </c>
      <c r="R1593" s="9">
        <v>60</v>
      </c>
      <c r="S1593" s="8" t="s">
        <v>34</v>
      </c>
      <c r="T1593" s="29">
        <v>0</v>
      </c>
      <c r="U1593" s="8" t="s">
        <v>45</v>
      </c>
      <c r="V1593" s="21"/>
      <c r="W1593" s="18"/>
    </row>
    <row r="1594" spans="1:23" ht="13.5" thickBot="1">
      <c r="A1594" s="8" t="s">
        <v>139</v>
      </c>
      <c r="B1594" s="8" t="s">
        <v>2605</v>
      </c>
      <c r="C1594" s="8" t="s">
        <v>9115</v>
      </c>
      <c r="D1594" s="8" t="s">
        <v>122</v>
      </c>
      <c r="E1594" s="8"/>
      <c r="F1594" s="8" t="s">
        <v>36</v>
      </c>
      <c r="G1594" s="8"/>
      <c r="H1594" s="9"/>
      <c r="I1594" s="8"/>
      <c r="J1594" s="8" t="s">
        <v>78</v>
      </c>
      <c r="K1594" s="17">
        <v>0</v>
      </c>
      <c r="L1594" s="9">
        <v>0</v>
      </c>
      <c r="M1594" s="9">
        <v>0</v>
      </c>
      <c r="N1594" s="9">
        <v>0</v>
      </c>
      <c r="O1594" s="8"/>
      <c r="P1594" s="9">
        <v>0</v>
      </c>
      <c r="Q1594" s="15">
        <v>0</v>
      </c>
      <c r="R1594" s="9">
        <v>25</v>
      </c>
      <c r="S1594" s="8" t="s">
        <v>124</v>
      </c>
      <c r="T1594" s="17">
        <v>0</v>
      </c>
      <c r="U1594" s="8" t="s">
        <v>125</v>
      </c>
      <c r="V1594" s="21"/>
      <c r="W1594" s="8"/>
    </row>
    <row r="1595" spans="1:23" ht="13.5" thickBot="1">
      <c r="A1595" s="8" t="s">
        <v>139</v>
      </c>
      <c r="B1595" s="8" t="s">
        <v>8983</v>
      </c>
      <c r="C1595" s="8" t="s">
        <v>2606</v>
      </c>
      <c r="D1595" s="8"/>
      <c r="E1595" s="8"/>
      <c r="F1595" s="8" t="s">
        <v>36</v>
      </c>
      <c r="G1595" s="8" t="s">
        <v>12487</v>
      </c>
      <c r="H1595" s="9">
        <v>22</v>
      </c>
      <c r="I1595" s="8"/>
      <c r="J1595" s="8" t="s">
        <v>78</v>
      </c>
      <c r="K1595" s="17">
        <v>-2</v>
      </c>
      <c r="L1595" s="9">
        <v>0</v>
      </c>
      <c r="M1595" s="9">
        <v>0</v>
      </c>
      <c r="N1595" s="9">
        <v>0</v>
      </c>
      <c r="O1595" s="8"/>
      <c r="P1595" s="9">
        <v>-2</v>
      </c>
      <c r="Q1595" s="15">
        <v>0</v>
      </c>
      <c r="R1595" s="9">
        <v>288</v>
      </c>
      <c r="S1595" s="8" t="s">
        <v>2607</v>
      </c>
      <c r="T1595" s="17">
        <v>-2</v>
      </c>
      <c r="U1595" s="8" t="s">
        <v>9116</v>
      </c>
      <c r="V1595" s="21"/>
      <c r="W1595" s="8"/>
    </row>
    <row r="1596" spans="1:23" ht="13.5" thickBot="1">
      <c r="A1596" s="8" t="s">
        <v>2653</v>
      </c>
      <c r="B1596" s="8" t="s">
        <v>2658</v>
      </c>
      <c r="C1596" s="8" t="s">
        <v>2659</v>
      </c>
      <c r="D1596" s="8"/>
      <c r="E1596" s="8"/>
      <c r="F1596" s="8" t="s">
        <v>36</v>
      </c>
      <c r="G1596" s="8" t="s">
        <v>2660</v>
      </c>
      <c r="H1596" s="9">
        <v>10</v>
      </c>
      <c r="I1596" s="8"/>
      <c r="J1596" s="8" t="s">
        <v>78</v>
      </c>
      <c r="K1596" s="17">
        <v>421</v>
      </c>
      <c r="L1596" s="9">
        <v>0</v>
      </c>
      <c r="M1596" s="9">
        <v>0</v>
      </c>
      <c r="N1596" s="9">
        <v>0</v>
      </c>
      <c r="O1596" s="8"/>
      <c r="P1596" s="9">
        <v>421</v>
      </c>
      <c r="Q1596" s="15">
        <v>4</v>
      </c>
      <c r="R1596" s="9">
        <v>96</v>
      </c>
      <c r="S1596" s="8" t="s">
        <v>34</v>
      </c>
      <c r="T1596" s="17">
        <v>37</v>
      </c>
      <c r="U1596" s="8" t="s">
        <v>4278</v>
      </c>
      <c r="V1596" s="21">
        <v>45415</v>
      </c>
      <c r="W1596" s="8"/>
    </row>
    <row r="1597" spans="1:23" ht="26.25" thickBot="1">
      <c r="A1597" s="8" t="s">
        <v>2653</v>
      </c>
      <c r="B1597" s="8" t="s">
        <v>2654</v>
      </c>
      <c r="C1597" s="8" t="s">
        <v>2655</v>
      </c>
      <c r="D1597" s="8"/>
      <c r="E1597" s="8"/>
      <c r="F1597" s="8" t="s">
        <v>36</v>
      </c>
      <c r="G1597" s="8" t="s">
        <v>2656</v>
      </c>
      <c r="H1597" s="9">
        <v>1</v>
      </c>
      <c r="I1597" s="8"/>
      <c r="J1597" s="8" t="s">
        <v>78</v>
      </c>
      <c r="K1597" s="17">
        <v>6600</v>
      </c>
      <c r="L1597" s="9">
        <v>0</v>
      </c>
      <c r="M1597" s="9">
        <v>0</v>
      </c>
      <c r="N1597" s="9">
        <v>0</v>
      </c>
      <c r="O1597" s="8"/>
      <c r="P1597" s="9">
        <v>6600</v>
      </c>
      <c r="Q1597" s="15">
        <v>22</v>
      </c>
      <c r="R1597" s="9">
        <v>288</v>
      </c>
      <c r="S1597" s="8" t="s">
        <v>37</v>
      </c>
      <c r="T1597" s="17">
        <v>264</v>
      </c>
      <c r="U1597" s="8" t="s">
        <v>2657</v>
      </c>
      <c r="V1597" s="21"/>
      <c r="W1597" s="8"/>
    </row>
    <row r="1598" spans="1:23" ht="13.5" thickBot="1">
      <c r="A1598" s="8" t="s">
        <v>2653</v>
      </c>
      <c r="B1598" s="8" t="s">
        <v>7397</v>
      </c>
      <c r="C1598" s="8" t="s">
        <v>7398</v>
      </c>
      <c r="D1598" s="8"/>
      <c r="E1598" s="8"/>
      <c r="F1598" s="8" t="s">
        <v>2679</v>
      </c>
      <c r="G1598" s="8"/>
      <c r="H1598" s="9">
        <v>4</v>
      </c>
      <c r="I1598" s="8"/>
      <c r="J1598" s="8" t="s">
        <v>78</v>
      </c>
      <c r="K1598" s="17">
        <v>6</v>
      </c>
      <c r="L1598" s="9">
        <v>0</v>
      </c>
      <c r="M1598" s="9">
        <v>0</v>
      </c>
      <c r="N1598" s="9">
        <v>0</v>
      </c>
      <c r="O1598" s="8"/>
      <c r="P1598" s="9">
        <v>6</v>
      </c>
      <c r="Q1598" s="15">
        <v>0</v>
      </c>
      <c r="R1598" s="9">
        <v>50</v>
      </c>
      <c r="S1598" s="8" t="s">
        <v>34</v>
      </c>
      <c r="T1598" s="17">
        <v>6</v>
      </c>
      <c r="U1598" s="18" t="s">
        <v>106</v>
      </c>
      <c r="V1598" s="40">
        <v>45433</v>
      </c>
      <c r="W1598" s="8"/>
    </row>
    <row r="1599" spans="1:23" ht="13.5" thickBot="1">
      <c r="A1599" s="8" t="s">
        <v>2653</v>
      </c>
      <c r="B1599" s="8" t="s">
        <v>8869</v>
      </c>
      <c r="C1599" s="8" t="s">
        <v>8755</v>
      </c>
      <c r="D1599" s="8"/>
      <c r="E1599" s="8"/>
      <c r="F1599" s="8" t="s">
        <v>2679</v>
      </c>
      <c r="G1599" s="8"/>
      <c r="H1599" s="9">
        <v>6</v>
      </c>
      <c r="I1599" s="8"/>
      <c r="J1599" s="8" t="s">
        <v>78</v>
      </c>
      <c r="K1599" s="17">
        <v>2</v>
      </c>
      <c r="L1599" s="9">
        <v>0</v>
      </c>
      <c r="M1599" s="9">
        <v>0</v>
      </c>
      <c r="N1599" s="9">
        <v>0</v>
      </c>
      <c r="O1599" s="8"/>
      <c r="P1599" s="9">
        <v>2</v>
      </c>
      <c r="Q1599" s="15">
        <v>0</v>
      </c>
      <c r="R1599" s="9">
        <v>40</v>
      </c>
      <c r="S1599" s="8" t="s">
        <v>34</v>
      </c>
      <c r="T1599" s="17">
        <v>2</v>
      </c>
      <c r="U1599" s="8" t="s">
        <v>92</v>
      </c>
      <c r="V1599" s="21">
        <v>45492</v>
      </c>
      <c r="W1599" s="8"/>
    </row>
    <row r="1600" spans="1:23" ht="39" thickBot="1">
      <c r="A1600" s="8" t="s">
        <v>2653</v>
      </c>
      <c r="B1600" s="8" t="s">
        <v>10449</v>
      </c>
      <c r="C1600" s="8" t="s">
        <v>10450</v>
      </c>
      <c r="D1600" s="8" t="s">
        <v>1036</v>
      </c>
      <c r="E1600" s="8"/>
      <c r="F1600" s="8" t="s">
        <v>2679</v>
      </c>
      <c r="G1600" s="8"/>
      <c r="H1600" s="9">
        <v>8</v>
      </c>
      <c r="I1600" s="8" t="s">
        <v>2821</v>
      </c>
      <c r="J1600" s="8" t="s">
        <v>78</v>
      </c>
      <c r="K1600" s="17">
        <v>-3.5527100000000001E-15</v>
      </c>
      <c r="L1600" s="9">
        <v>0</v>
      </c>
      <c r="M1600" s="9">
        <v>0</v>
      </c>
      <c r="N1600" s="9">
        <v>0</v>
      </c>
      <c r="O1600" s="8"/>
      <c r="P1600" s="9">
        <v>0</v>
      </c>
      <c r="Q1600" s="15">
        <v>0</v>
      </c>
      <c r="R1600" s="9">
        <v>21</v>
      </c>
      <c r="S1600" s="8" t="s">
        <v>124</v>
      </c>
      <c r="T1600" s="17">
        <v>0</v>
      </c>
      <c r="U1600" s="8" t="s">
        <v>12488</v>
      </c>
      <c r="V1600" s="21" t="s">
        <v>12075</v>
      </c>
      <c r="W1600" s="40"/>
    </row>
    <row r="1601" spans="1:23" ht="39" thickBot="1">
      <c r="A1601" s="8" t="s">
        <v>2653</v>
      </c>
      <c r="B1601" s="8" t="s">
        <v>10451</v>
      </c>
      <c r="C1601" s="8" t="s">
        <v>10452</v>
      </c>
      <c r="D1601" s="8" t="s">
        <v>1036</v>
      </c>
      <c r="E1601" s="8"/>
      <c r="F1601" s="8" t="s">
        <v>2679</v>
      </c>
      <c r="G1601" s="8"/>
      <c r="H1601" s="9">
        <v>9</v>
      </c>
      <c r="I1601" s="8" t="s">
        <v>2821</v>
      </c>
      <c r="J1601" s="8" t="s">
        <v>78</v>
      </c>
      <c r="K1601" s="17">
        <v>-3.5527100000000001E-15</v>
      </c>
      <c r="L1601" s="9">
        <v>0</v>
      </c>
      <c r="M1601" s="9">
        <v>0</v>
      </c>
      <c r="N1601" s="9">
        <v>0</v>
      </c>
      <c r="O1601" s="8"/>
      <c r="P1601" s="9">
        <v>0</v>
      </c>
      <c r="Q1601" s="15">
        <v>0</v>
      </c>
      <c r="R1601" s="9">
        <v>21</v>
      </c>
      <c r="S1601" s="8" t="s">
        <v>124</v>
      </c>
      <c r="T1601" s="17">
        <v>0</v>
      </c>
      <c r="U1601" s="8" t="s">
        <v>12488</v>
      </c>
      <c r="V1601" s="21" t="s">
        <v>12075</v>
      </c>
      <c r="W1601" s="8"/>
    </row>
    <row r="1602" spans="1:23" ht="13.5" thickBot="1">
      <c r="A1602" s="8" t="s">
        <v>2653</v>
      </c>
      <c r="B1602" s="8" t="s">
        <v>2665</v>
      </c>
      <c r="C1602" s="8" t="s">
        <v>2666</v>
      </c>
      <c r="D1602" s="8"/>
      <c r="E1602" s="8"/>
      <c r="F1602" s="8" t="s">
        <v>36</v>
      </c>
      <c r="G1602" s="8"/>
      <c r="H1602" s="9">
        <v>11</v>
      </c>
      <c r="I1602" s="8"/>
      <c r="J1602" s="8" t="s">
        <v>78</v>
      </c>
      <c r="K1602" s="17">
        <v>-23</v>
      </c>
      <c r="L1602" s="9">
        <v>0</v>
      </c>
      <c r="M1602" s="9">
        <v>0</v>
      </c>
      <c r="N1602" s="9">
        <v>0</v>
      </c>
      <c r="O1602" s="8"/>
      <c r="P1602" s="9">
        <v>-23</v>
      </c>
      <c r="Q1602" s="15">
        <v>0</v>
      </c>
      <c r="R1602" s="9" t="s">
        <v>62</v>
      </c>
      <c r="S1602" s="8" t="s">
        <v>40</v>
      </c>
      <c r="T1602" s="17">
        <v>-23</v>
      </c>
      <c r="U1602" s="8" t="s">
        <v>10687</v>
      </c>
      <c r="V1602" s="21">
        <v>45365</v>
      </c>
      <c r="W1602" s="8">
        <v>45380</v>
      </c>
    </row>
    <row r="1603" spans="1:23" ht="13.5" thickBot="1">
      <c r="A1603" s="8" t="s">
        <v>2653</v>
      </c>
      <c r="B1603" s="8" t="s">
        <v>2667</v>
      </c>
      <c r="C1603" s="8" t="s">
        <v>2668</v>
      </c>
      <c r="D1603" s="8"/>
      <c r="E1603" s="8"/>
      <c r="F1603" s="8" t="s">
        <v>36</v>
      </c>
      <c r="G1603" s="8"/>
      <c r="H1603" s="9">
        <v>12</v>
      </c>
      <c r="I1603" s="8"/>
      <c r="J1603" s="8" t="s">
        <v>78</v>
      </c>
      <c r="K1603" s="17">
        <v>-19</v>
      </c>
      <c r="L1603" s="9">
        <v>0</v>
      </c>
      <c r="M1603" s="9">
        <v>0</v>
      </c>
      <c r="N1603" s="9">
        <v>0</v>
      </c>
      <c r="O1603" s="8"/>
      <c r="P1603" s="9">
        <v>-19</v>
      </c>
      <c r="Q1603" s="15">
        <v>0</v>
      </c>
      <c r="R1603" s="9" t="s">
        <v>62</v>
      </c>
      <c r="S1603" s="8" t="s">
        <v>40</v>
      </c>
      <c r="T1603" s="17">
        <v>-19</v>
      </c>
      <c r="U1603" s="8" t="s">
        <v>10688</v>
      </c>
      <c r="V1603" s="21">
        <v>45365</v>
      </c>
      <c r="W1603" s="8">
        <v>45380</v>
      </c>
    </row>
    <row r="1604" spans="1:23" ht="13.5" thickBot="1">
      <c r="A1604" s="8" t="s">
        <v>2653</v>
      </c>
      <c r="B1604" s="8" t="s">
        <v>2669</v>
      </c>
      <c r="C1604" s="8" t="s">
        <v>2670</v>
      </c>
      <c r="D1604" s="8"/>
      <c r="E1604" s="8"/>
      <c r="F1604" s="8" t="s">
        <v>36</v>
      </c>
      <c r="G1604" s="8"/>
      <c r="H1604" s="9">
        <v>13</v>
      </c>
      <c r="I1604" s="8"/>
      <c r="J1604" s="8" t="s">
        <v>78</v>
      </c>
      <c r="K1604" s="17">
        <v>-18</v>
      </c>
      <c r="L1604" s="9">
        <v>0</v>
      </c>
      <c r="M1604" s="9">
        <v>0</v>
      </c>
      <c r="N1604" s="9">
        <v>0</v>
      </c>
      <c r="O1604" s="8"/>
      <c r="P1604" s="9">
        <v>-18</v>
      </c>
      <c r="Q1604" s="15">
        <v>0</v>
      </c>
      <c r="R1604" s="9" t="s">
        <v>62</v>
      </c>
      <c r="S1604" s="8" t="s">
        <v>40</v>
      </c>
      <c r="T1604" s="17">
        <v>-18</v>
      </c>
      <c r="U1604" s="8" t="s">
        <v>10689</v>
      </c>
      <c r="V1604" s="21">
        <v>45365</v>
      </c>
      <c r="W1604" s="8">
        <v>45380</v>
      </c>
    </row>
    <row r="1605" spans="1:23" ht="13.5" thickBot="1">
      <c r="A1605" s="8" t="s">
        <v>2653</v>
      </c>
      <c r="B1605" s="8" t="s">
        <v>2671</v>
      </c>
      <c r="C1605" s="8" t="s">
        <v>2672</v>
      </c>
      <c r="D1605" s="8"/>
      <c r="E1605" s="8"/>
      <c r="F1605" s="8" t="s">
        <v>36</v>
      </c>
      <c r="G1605" s="8" t="s">
        <v>2673</v>
      </c>
      <c r="H1605" s="9">
        <v>5</v>
      </c>
      <c r="I1605" s="8"/>
      <c r="J1605" s="8" t="s">
        <v>78</v>
      </c>
      <c r="K1605" s="17">
        <v>-6</v>
      </c>
      <c r="L1605" s="9">
        <v>0</v>
      </c>
      <c r="M1605" s="9">
        <v>0</v>
      </c>
      <c r="N1605" s="9">
        <v>0</v>
      </c>
      <c r="O1605" s="8"/>
      <c r="P1605" s="9">
        <v>-6</v>
      </c>
      <c r="Q1605" s="15">
        <v>0</v>
      </c>
      <c r="R1605" s="9">
        <v>96</v>
      </c>
      <c r="S1605" s="8" t="s">
        <v>34</v>
      </c>
      <c r="T1605" s="17">
        <v>-6</v>
      </c>
      <c r="U1605" s="8" t="s">
        <v>1467</v>
      </c>
      <c r="V1605" s="21">
        <v>45370</v>
      </c>
      <c r="W1605" s="8"/>
    </row>
    <row r="1606" spans="1:23" ht="13.5" thickBot="1">
      <c r="A1606" s="8" t="s">
        <v>2653</v>
      </c>
      <c r="B1606" s="8" t="s">
        <v>2674</v>
      </c>
      <c r="C1606" s="8" t="s">
        <v>2675</v>
      </c>
      <c r="D1606" s="8"/>
      <c r="E1606" s="8"/>
      <c r="F1606" s="8" t="s">
        <v>36</v>
      </c>
      <c r="G1606" s="8" t="s">
        <v>2676</v>
      </c>
      <c r="H1606" s="9">
        <v>7</v>
      </c>
      <c r="I1606" s="8"/>
      <c r="J1606" s="8" t="s">
        <v>78</v>
      </c>
      <c r="K1606" s="17">
        <v>1424</v>
      </c>
      <c r="L1606" s="9">
        <v>0</v>
      </c>
      <c r="M1606" s="9">
        <v>0</v>
      </c>
      <c r="N1606" s="9">
        <v>0</v>
      </c>
      <c r="O1606" s="8"/>
      <c r="P1606" s="9">
        <v>1424</v>
      </c>
      <c r="Q1606" s="15">
        <v>14</v>
      </c>
      <c r="R1606" s="9">
        <v>96</v>
      </c>
      <c r="S1606" s="8" t="s">
        <v>34</v>
      </c>
      <c r="T1606" s="17">
        <v>80</v>
      </c>
      <c r="U1606" s="8" t="s">
        <v>12489</v>
      </c>
      <c r="V1606" s="21">
        <v>45370</v>
      </c>
      <c r="W1606" s="8"/>
    </row>
    <row r="1607" spans="1:23" ht="13.5" thickBot="1">
      <c r="A1607" s="8" t="s">
        <v>2653</v>
      </c>
      <c r="B1607" s="8" t="s">
        <v>2677</v>
      </c>
      <c r="C1607" s="8" t="s">
        <v>2678</v>
      </c>
      <c r="D1607" s="8"/>
      <c r="E1607" s="8"/>
      <c r="F1607" s="8" t="s">
        <v>2679</v>
      </c>
      <c r="G1607" s="8"/>
      <c r="H1607" s="9">
        <v>2</v>
      </c>
      <c r="I1607" s="8" t="s">
        <v>2680</v>
      </c>
      <c r="J1607" s="8" t="s">
        <v>78</v>
      </c>
      <c r="K1607" s="17">
        <v>5</v>
      </c>
      <c r="L1607" s="9">
        <v>0</v>
      </c>
      <c r="M1607" s="9">
        <v>0</v>
      </c>
      <c r="N1607" s="9">
        <v>0</v>
      </c>
      <c r="O1607" s="8"/>
      <c r="P1607" s="9">
        <v>5</v>
      </c>
      <c r="Q1607" s="15">
        <v>0</v>
      </c>
      <c r="R1607" s="9">
        <v>100</v>
      </c>
      <c r="S1607" s="8" t="s">
        <v>34</v>
      </c>
      <c r="T1607" s="17">
        <v>5</v>
      </c>
      <c r="U1607" s="8" t="s">
        <v>111</v>
      </c>
      <c r="V1607" s="21">
        <v>45415</v>
      </c>
      <c r="W1607" s="8"/>
    </row>
    <row r="1608" spans="1:23" ht="13.5" thickBot="1">
      <c r="A1608" s="8" t="s">
        <v>2653</v>
      </c>
      <c r="B1608" s="8" t="s">
        <v>2681</v>
      </c>
      <c r="C1608" s="44" t="s">
        <v>2682</v>
      </c>
      <c r="D1608" s="42"/>
      <c r="E1608" s="8"/>
      <c r="F1608" s="8" t="s">
        <v>2679</v>
      </c>
      <c r="G1608" s="8"/>
      <c r="H1608" s="9">
        <v>3</v>
      </c>
      <c r="I1608" s="8" t="s">
        <v>2680</v>
      </c>
      <c r="J1608" s="8" t="s">
        <v>78</v>
      </c>
      <c r="K1608" s="17">
        <v>5</v>
      </c>
      <c r="L1608" s="9">
        <v>0</v>
      </c>
      <c r="M1608" s="9">
        <v>0</v>
      </c>
      <c r="N1608" s="9">
        <v>0</v>
      </c>
      <c r="O1608" s="8"/>
      <c r="P1608" s="9">
        <v>5</v>
      </c>
      <c r="Q1608" s="15">
        <v>0</v>
      </c>
      <c r="R1608" s="9">
        <v>100</v>
      </c>
      <c r="S1608" s="8" t="s">
        <v>34</v>
      </c>
      <c r="T1608" s="17">
        <v>5</v>
      </c>
      <c r="U1608" s="8" t="s">
        <v>111</v>
      </c>
      <c r="V1608" s="21">
        <v>45415</v>
      </c>
      <c r="W1608" s="8"/>
    </row>
    <row r="1609" spans="1:23" ht="13.5" thickBot="1">
      <c r="A1609" s="8" t="s">
        <v>2653</v>
      </c>
      <c r="B1609" s="8" t="s">
        <v>7399</v>
      </c>
      <c r="C1609" s="8" t="s">
        <v>7140</v>
      </c>
      <c r="D1609" s="8"/>
      <c r="E1609" s="8"/>
      <c r="F1609" s="8" t="s">
        <v>2679</v>
      </c>
      <c r="G1609" s="8"/>
      <c r="H1609" s="9">
        <v>14</v>
      </c>
      <c r="I1609" s="8" t="s">
        <v>2680</v>
      </c>
      <c r="J1609" s="8" t="s">
        <v>78</v>
      </c>
      <c r="K1609" s="17">
        <v>0</v>
      </c>
      <c r="L1609" s="9">
        <v>0</v>
      </c>
      <c r="M1609" s="9">
        <v>0</v>
      </c>
      <c r="N1609" s="9">
        <v>0</v>
      </c>
      <c r="O1609" s="8"/>
      <c r="P1609" s="9">
        <v>0</v>
      </c>
      <c r="Q1609" s="15">
        <v>0</v>
      </c>
      <c r="R1609" s="9">
        <v>100</v>
      </c>
      <c r="S1609" s="8" t="s">
        <v>34</v>
      </c>
      <c r="T1609" s="17">
        <v>0</v>
      </c>
      <c r="U1609" s="8" t="s">
        <v>45</v>
      </c>
      <c r="V1609" s="21">
        <v>45433</v>
      </c>
      <c r="W1609" s="8"/>
    </row>
    <row r="1610" spans="1:23" ht="13.5" thickBot="1">
      <c r="A1610" s="8" t="s">
        <v>2653</v>
      </c>
      <c r="B1610" s="8" t="s">
        <v>7400</v>
      </c>
      <c r="C1610" s="8" t="s">
        <v>7141</v>
      </c>
      <c r="D1610" s="8"/>
      <c r="E1610" s="8"/>
      <c r="F1610" s="8" t="s">
        <v>2679</v>
      </c>
      <c r="G1610" s="8"/>
      <c r="H1610" s="9">
        <v>15</v>
      </c>
      <c r="I1610" s="8" t="s">
        <v>2680</v>
      </c>
      <c r="J1610" s="8" t="s">
        <v>78</v>
      </c>
      <c r="K1610" s="17">
        <v>0</v>
      </c>
      <c r="L1610" s="9">
        <v>0</v>
      </c>
      <c r="M1610" s="9">
        <v>0</v>
      </c>
      <c r="N1610" s="9">
        <v>0</v>
      </c>
      <c r="O1610" s="8"/>
      <c r="P1610" s="9">
        <v>0</v>
      </c>
      <c r="Q1610" s="15">
        <v>0</v>
      </c>
      <c r="R1610" s="9">
        <v>100</v>
      </c>
      <c r="S1610" s="8" t="s">
        <v>34</v>
      </c>
      <c r="T1610" s="17">
        <v>0</v>
      </c>
      <c r="U1610" s="8" t="s">
        <v>45</v>
      </c>
      <c r="V1610" s="21">
        <v>45433</v>
      </c>
      <c r="W1610" s="8"/>
    </row>
    <row r="1611" spans="1:23" ht="13.5" thickBot="1">
      <c r="A1611" s="8" t="s">
        <v>2653</v>
      </c>
      <c r="B1611" s="8" t="s">
        <v>7401</v>
      </c>
      <c r="C1611" s="8" t="s">
        <v>7142</v>
      </c>
      <c r="D1611" s="8"/>
      <c r="E1611" s="8"/>
      <c r="F1611" s="8" t="s">
        <v>2679</v>
      </c>
      <c r="G1611" s="8"/>
      <c r="H1611" s="9">
        <v>16</v>
      </c>
      <c r="I1611" s="8" t="s">
        <v>2680</v>
      </c>
      <c r="J1611" s="8" t="s">
        <v>78</v>
      </c>
      <c r="K1611" s="17">
        <v>0</v>
      </c>
      <c r="L1611" s="9">
        <v>0</v>
      </c>
      <c r="M1611" s="9">
        <v>0</v>
      </c>
      <c r="N1611" s="9">
        <v>0</v>
      </c>
      <c r="O1611" s="8"/>
      <c r="P1611" s="9">
        <v>0</v>
      </c>
      <c r="Q1611" s="15">
        <v>0</v>
      </c>
      <c r="R1611" s="9">
        <v>100</v>
      </c>
      <c r="S1611" s="8" t="s">
        <v>34</v>
      </c>
      <c r="T1611" s="17">
        <v>0</v>
      </c>
      <c r="U1611" s="8" t="s">
        <v>45</v>
      </c>
      <c r="V1611" s="21">
        <v>45433</v>
      </c>
      <c r="W1611" s="8"/>
    </row>
    <row r="1612" spans="1:23" ht="13.5" thickBot="1">
      <c r="A1612" s="8" t="s">
        <v>2653</v>
      </c>
      <c r="B1612" s="8" t="s">
        <v>7402</v>
      </c>
      <c r="C1612" s="8" t="s">
        <v>7143</v>
      </c>
      <c r="D1612" s="8"/>
      <c r="E1612" s="8"/>
      <c r="F1612" s="8" t="s">
        <v>2679</v>
      </c>
      <c r="G1612" s="8"/>
      <c r="H1612" s="9">
        <v>17</v>
      </c>
      <c r="I1612" s="8" t="s">
        <v>2680</v>
      </c>
      <c r="J1612" s="8" t="s">
        <v>78</v>
      </c>
      <c r="K1612" s="17">
        <v>0</v>
      </c>
      <c r="L1612" s="9">
        <v>0</v>
      </c>
      <c r="M1612" s="9">
        <v>0</v>
      </c>
      <c r="N1612" s="9">
        <v>0</v>
      </c>
      <c r="O1612" s="8"/>
      <c r="P1612" s="9">
        <v>0</v>
      </c>
      <c r="Q1612" s="15">
        <v>0</v>
      </c>
      <c r="R1612" s="9">
        <v>100</v>
      </c>
      <c r="S1612" s="8" t="s">
        <v>34</v>
      </c>
      <c r="T1612" s="17">
        <v>0</v>
      </c>
      <c r="U1612" s="8" t="s">
        <v>45</v>
      </c>
      <c r="V1612" s="21">
        <v>45433</v>
      </c>
      <c r="W1612" s="8"/>
    </row>
    <row r="1613" spans="1:23" ht="13.5" thickBot="1">
      <c r="A1613" s="8" t="s">
        <v>2653</v>
      </c>
      <c r="B1613" s="8" t="s">
        <v>7403</v>
      </c>
      <c r="C1613" s="8" t="s">
        <v>7144</v>
      </c>
      <c r="D1613" s="8"/>
      <c r="E1613" s="8"/>
      <c r="F1613" s="8" t="s">
        <v>2679</v>
      </c>
      <c r="G1613" s="8"/>
      <c r="H1613" s="9">
        <v>18</v>
      </c>
      <c r="I1613" s="8" t="s">
        <v>2680</v>
      </c>
      <c r="J1613" s="8" t="s">
        <v>78</v>
      </c>
      <c r="K1613" s="17">
        <v>0</v>
      </c>
      <c r="L1613" s="9">
        <v>0</v>
      </c>
      <c r="M1613" s="9">
        <v>0</v>
      </c>
      <c r="N1613" s="9">
        <v>0</v>
      </c>
      <c r="O1613" s="8"/>
      <c r="P1613" s="9">
        <v>0</v>
      </c>
      <c r="Q1613" s="15">
        <v>0</v>
      </c>
      <c r="R1613" s="9">
        <v>100</v>
      </c>
      <c r="S1613" s="8" t="s">
        <v>34</v>
      </c>
      <c r="T1613" s="17">
        <v>0</v>
      </c>
      <c r="U1613" s="8" t="s">
        <v>45</v>
      </c>
      <c r="V1613" s="21">
        <v>45433</v>
      </c>
      <c r="W1613" s="40"/>
    </row>
    <row r="1614" spans="1:23" ht="13.5" thickBot="1">
      <c r="A1614" s="8" t="s">
        <v>2653</v>
      </c>
      <c r="B1614" s="8" t="s">
        <v>8605</v>
      </c>
      <c r="C1614" s="8" t="s">
        <v>8606</v>
      </c>
      <c r="D1614" s="8"/>
      <c r="E1614" s="8"/>
      <c r="F1614" s="8" t="s">
        <v>2679</v>
      </c>
      <c r="G1614" s="8"/>
      <c r="H1614" s="9">
        <v>19</v>
      </c>
      <c r="I1614" s="8" t="s">
        <v>2680</v>
      </c>
      <c r="J1614" s="8" t="s">
        <v>78</v>
      </c>
      <c r="K1614" s="17">
        <v>0</v>
      </c>
      <c r="L1614" s="9">
        <v>0</v>
      </c>
      <c r="M1614" s="9">
        <v>0</v>
      </c>
      <c r="N1614" s="9">
        <v>0</v>
      </c>
      <c r="O1614" s="8"/>
      <c r="P1614" s="9">
        <v>0</v>
      </c>
      <c r="Q1614" s="15">
        <v>0</v>
      </c>
      <c r="R1614" s="9">
        <v>100</v>
      </c>
      <c r="S1614" s="8" t="s">
        <v>34</v>
      </c>
      <c r="T1614" s="17">
        <v>0</v>
      </c>
      <c r="U1614" s="8" t="s">
        <v>45</v>
      </c>
      <c r="V1614" s="21">
        <v>45477</v>
      </c>
      <c r="W1614" s="40"/>
    </row>
    <row r="1615" spans="1:23" ht="13.5" thickBot="1">
      <c r="A1615" s="8" t="s">
        <v>2653</v>
      </c>
      <c r="B1615" s="8" t="s">
        <v>10089</v>
      </c>
      <c r="C1615" s="8" t="s">
        <v>10163</v>
      </c>
      <c r="D1615" s="8"/>
      <c r="E1615" s="8"/>
      <c r="F1615" s="8" t="s">
        <v>2679</v>
      </c>
      <c r="G1615" s="8"/>
      <c r="H1615" s="9">
        <v>20</v>
      </c>
      <c r="I1615" s="8" t="s">
        <v>2680</v>
      </c>
      <c r="J1615" s="8" t="s">
        <v>78</v>
      </c>
      <c r="K1615" s="17">
        <v>0</v>
      </c>
      <c r="L1615" s="9">
        <v>0</v>
      </c>
      <c r="M1615" s="9">
        <v>0</v>
      </c>
      <c r="N1615" s="9">
        <v>0</v>
      </c>
      <c r="O1615" s="8"/>
      <c r="P1615" s="9">
        <v>0</v>
      </c>
      <c r="Q1615" s="15">
        <v>0</v>
      </c>
      <c r="R1615" s="9">
        <v>100</v>
      </c>
      <c r="S1615" s="8" t="s">
        <v>34</v>
      </c>
      <c r="T1615" s="17">
        <v>0</v>
      </c>
      <c r="U1615" s="8" t="s">
        <v>45</v>
      </c>
      <c r="V1615" s="21">
        <v>45504</v>
      </c>
      <c r="W1615" s="40"/>
    </row>
    <row r="1616" spans="1:23" ht="64.5" thickBot="1">
      <c r="A1616" s="8" t="s">
        <v>144</v>
      </c>
      <c r="B1616" s="8" t="s">
        <v>7928</v>
      </c>
      <c r="C1616" s="8" t="s">
        <v>10164</v>
      </c>
      <c r="D1616" s="8" t="s">
        <v>51</v>
      </c>
      <c r="E1616" s="8" t="s">
        <v>2685</v>
      </c>
      <c r="F1616" s="8" t="s">
        <v>828</v>
      </c>
      <c r="G1616" s="8" t="s">
        <v>2715</v>
      </c>
      <c r="H1616" s="9">
        <v>1</v>
      </c>
      <c r="I1616" s="8"/>
      <c r="J1616" s="8" t="s">
        <v>78</v>
      </c>
      <c r="K1616" s="17">
        <v>1562</v>
      </c>
      <c r="L1616" s="9">
        <v>0</v>
      </c>
      <c r="M1616" s="9">
        <v>0</v>
      </c>
      <c r="N1616" s="9">
        <v>0</v>
      </c>
      <c r="O1616" s="8">
        <v>0</v>
      </c>
      <c r="P1616" s="9">
        <v>1562</v>
      </c>
      <c r="Q1616" s="15">
        <v>4</v>
      </c>
      <c r="R1616" s="9">
        <v>360</v>
      </c>
      <c r="S1616" s="8" t="s">
        <v>37</v>
      </c>
      <c r="T1616" s="17">
        <v>122</v>
      </c>
      <c r="U1616" s="8" t="s">
        <v>10165</v>
      </c>
      <c r="V1616" s="21">
        <v>45356</v>
      </c>
      <c r="W1616" s="8" t="s">
        <v>8603</v>
      </c>
    </row>
    <row r="1617" spans="1:24" ht="64.5" thickBot="1">
      <c r="A1617" s="8" t="s">
        <v>144</v>
      </c>
      <c r="B1617" s="8" t="s">
        <v>7929</v>
      </c>
      <c r="C1617" s="8" t="s">
        <v>10166</v>
      </c>
      <c r="D1617" s="8" t="s">
        <v>51</v>
      </c>
      <c r="E1617" s="8" t="s">
        <v>2732</v>
      </c>
      <c r="F1617" s="8" t="s">
        <v>828</v>
      </c>
      <c r="G1617" s="8" t="s">
        <v>2733</v>
      </c>
      <c r="H1617" s="9">
        <v>2</v>
      </c>
      <c r="I1617" s="8"/>
      <c r="J1617" s="8" t="s">
        <v>78</v>
      </c>
      <c r="K1617" s="17">
        <v>2644</v>
      </c>
      <c r="L1617" s="9">
        <v>0</v>
      </c>
      <c r="M1617" s="9">
        <v>0</v>
      </c>
      <c r="N1617" s="9">
        <v>0</v>
      </c>
      <c r="O1617" s="8">
        <v>0</v>
      </c>
      <c r="P1617" s="9">
        <v>2644</v>
      </c>
      <c r="Q1617" s="15">
        <v>7</v>
      </c>
      <c r="R1617" s="9">
        <v>360</v>
      </c>
      <c r="S1617" s="8" t="s">
        <v>124</v>
      </c>
      <c r="T1617" s="17">
        <v>124</v>
      </c>
      <c r="U1617" s="8" t="s">
        <v>10167</v>
      </c>
      <c r="V1617" s="21">
        <v>45356</v>
      </c>
      <c r="W1617" s="8" t="s">
        <v>8603</v>
      </c>
    </row>
    <row r="1618" spans="1:24" ht="64.5" thickBot="1">
      <c r="A1618" s="8" t="s">
        <v>144</v>
      </c>
      <c r="B1618" s="8" t="s">
        <v>2741</v>
      </c>
      <c r="C1618" s="8" t="s">
        <v>2742</v>
      </c>
      <c r="D1618" s="8" t="s">
        <v>51</v>
      </c>
      <c r="E1618" s="8" t="s">
        <v>167</v>
      </c>
      <c r="F1618" s="8" t="s">
        <v>36</v>
      </c>
      <c r="G1618" s="8"/>
      <c r="H1618" s="9">
        <v>3</v>
      </c>
      <c r="I1618" s="8"/>
      <c r="J1618" s="8" t="s">
        <v>78</v>
      </c>
      <c r="K1618" s="17">
        <v>5377</v>
      </c>
      <c r="L1618" s="9">
        <v>0</v>
      </c>
      <c r="M1618" s="9">
        <v>0</v>
      </c>
      <c r="N1618" s="9">
        <v>0</v>
      </c>
      <c r="O1618" s="8"/>
      <c r="P1618" s="9">
        <v>5377</v>
      </c>
      <c r="Q1618" s="15">
        <v>8</v>
      </c>
      <c r="R1618" s="9">
        <v>600</v>
      </c>
      <c r="S1618" s="8" t="s">
        <v>37</v>
      </c>
      <c r="T1618" s="17">
        <v>577</v>
      </c>
      <c r="U1618" s="8" t="s">
        <v>12490</v>
      </c>
      <c r="V1618" s="21">
        <v>45356</v>
      </c>
      <c r="W1618" s="40" t="s">
        <v>8603</v>
      </c>
      <c r="X1618">
        <v>45351</v>
      </c>
    </row>
    <row r="1619" spans="1:24" ht="64.5" thickBot="1">
      <c r="A1619" s="8" t="s">
        <v>144</v>
      </c>
      <c r="B1619" s="8" t="s">
        <v>7930</v>
      </c>
      <c r="C1619" s="8" t="s">
        <v>10168</v>
      </c>
      <c r="D1619" s="8" t="s">
        <v>51</v>
      </c>
      <c r="E1619" s="8" t="s">
        <v>2743</v>
      </c>
      <c r="F1619" s="8" t="s">
        <v>828</v>
      </c>
      <c r="G1619" s="8" t="s">
        <v>2744</v>
      </c>
      <c r="H1619" s="9">
        <v>4</v>
      </c>
      <c r="I1619" s="8"/>
      <c r="J1619" s="8" t="s">
        <v>78</v>
      </c>
      <c r="K1619" s="17">
        <v>1656</v>
      </c>
      <c r="L1619" s="9">
        <v>0</v>
      </c>
      <c r="M1619" s="9">
        <v>0</v>
      </c>
      <c r="N1619" s="9">
        <v>0</v>
      </c>
      <c r="O1619" s="8">
        <v>0</v>
      </c>
      <c r="P1619" s="9">
        <v>1656</v>
      </c>
      <c r="Q1619" s="15">
        <v>4</v>
      </c>
      <c r="R1619" s="9">
        <v>360</v>
      </c>
      <c r="S1619" s="8" t="s">
        <v>37</v>
      </c>
      <c r="T1619" s="17">
        <v>216</v>
      </c>
      <c r="U1619" s="8" t="s">
        <v>10169</v>
      </c>
      <c r="V1619" s="21">
        <v>45357</v>
      </c>
      <c r="W1619" s="40" t="s">
        <v>8603</v>
      </c>
    </row>
    <row r="1620" spans="1:24" ht="64.5" thickBot="1">
      <c r="A1620" s="8" t="s">
        <v>144</v>
      </c>
      <c r="B1620" s="8" t="s">
        <v>2701</v>
      </c>
      <c r="C1620" s="8" t="s">
        <v>2702</v>
      </c>
      <c r="D1620" s="8" t="s">
        <v>51</v>
      </c>
      <c r="E1620" s="8"/>
      <c r="F1620" s="8" t="s">
        <v>196</v>
      </c>
      <c r="G1620" s="8"/>
      <c r="H1620" s="9">
        <v>5</v>
      </c>
      <c r="I1620" s="8" t="s">
        <v>252</v>
      </c>
      <c r="J1620" s="8" t="s">
        <v>78</v>
      </c>
      <c r="K1620" s="17">
        <v>1918</v>
      </c>
      <c r="L1620" s="9">
        <v>0</v>
      </c>
      <c r="M1620" s="9">
        <v>0</v>
      </c>
      <c r="N1620" s="9">
        <v>0</v>
      </c>
      <c r="O1620" s="8"/>
      <c r="P1620" s="9">
        <v>1918</v>
      </c>
      <c r="Q1620" s="15">
        <v>9</v>
      </c>
      <c r="R1620" s="9">
        <v>200</v>
      </c>
      <c r="S1620" s="8" t="s">
        <v>124</v>
      </c>
      <c r="T1620" s="17">
        <v>118</v>
      </c>
      <c r="U1620" s="8" t="s">
        <v>9252</v>
      </c>
      <c r="V1620" s="21">
        <v>45360</v>
      </c>
      <c r="W1620" s="40" t="s">
        <v>8603</v>
      </c>
    </row>
    <row r="1621" spans="1:24" ht="64.5" thickBot="1">
      <c r="A1621" s="8" t="s">
        <v>144</v>
      </c>
      <c r="B1621" s="8" t="s">
        <v>2703</v>
      </c>
      <c r="C1621" s="8" t="s">
        <v>2704</v>
      </c>
      <c r="D1621" s="8" t="s">
        <v>51</v>
      </c>
      <c r="E1621" s="8"/>
      <c r="F1621" s="8" t="s">
        <v>196</v>
      </c>
      <c r="G1621" s="8"/>
      <c r="H1621" s="9">
        <v>6</v>
      </c>
      <c r="I1621" s="8" t="s">
        <v>252</v>
      </c>
      <c r="J1621" s="8" t="s">
        <v>78</v>
      </c>
      <c r="K1621" s="17">
        <v>326</v>
      </c>
      <c r="L1621" s="9">
        <v>0</v>
      </c>
      <c r="M1621" s="9">
        <v>0</v>
      </c>
      <c r="N1621" s="9">
        <v>0</v>
      </c>
      <c r="O1621" s="8"/>
      <c r="P1621" s="9">
        <v>326</v>
      </c>
      <c r="Q1621" s="15">
        <v>1</v>
      </c>
      <c r="R1621" s="9">
        <v>300</v>
      </c>
      <c r="S1621" s="8" t="s">
        <v>124</v>
      </c>
      <c r="T1621" s="17">
        <v>26</v>
      </c>
      <c r="U1621" s="8" t="s">
        <v>8607</v>
      </c>
      <c r="V1621" s="21">
        <v>45360</v>
      </c>
      <c r="W1621" s="8" t="s">
        <v>8603</v>
      </c>
    </row>
    <row r="1622" spans="1:24" ht="64.5" thickBot="1">
      <c r="A1622" s="8" t="s">
        <v>144</v>
      </c>
      <c r="B1622" s="8" t="s">
        <v>2705</v>
      </c>
      <c r="C1622" s="8" t="s">
        <v>2706</v>
      </c>
      <c r="D1622" s="8" t="s">
        <v>51</v>
      </c>
      <c r="E1622" s="8"/>
      <c r="F1622" s="8" t="s">
        <v>196</v>
      </c>
      <c r="G1622" s="8"/>
      <c r="H1622" s="9">
        <v>7</v>
      </c>
      <c r="I1622" s="8" t="s">
        <v>252</v>
      </c>
      <c r="J1622" s="8" t="s">
        <v>78</v>
      </c>
      <c r="K1622" s="17">
        <v>167</v>
      </c>
      <c r="L1622" s="9">
        <v>0</v>
      </c>
      <c r="M1622" s="9">
        <v>0</v>
      </c>
      <c r="N1622" s="9">
        <v>0</v>
      </c>
      <c r="O1622" s="8"/>
      <c r="P1622" s="9">
        <v>167</v>
      </c>
      <c r="Q1622" s="15">
        <v>0</v>
      </c>
      <c r="R1622" s="9">
        <v>200</v>
      </c>
      <c r="S1622" s="8" t="s">
        <v>124</v>
      </c>
      <c r="T1622" s="17">
        <v>167</v>
      </c>
      <c r="U1622" s="8" t="s">
        <v>10690</v>
      </c>
      <c r="V1622" s="21">
        <v>45360</v>
      </c>
      <c r="W1622" s="8" t="s">
        <v>8603</v>
      </c>
    </row>
    <row r="1623" spans="1:24" ht="64.5" thickBot="1">
      <c r="A1623" s="8" t="s">
        <v>144</v>
      </c>
      <c r="B1623" s="8" t="s">
        <v>2745</v>
      </c>
      <c r="C1623" s="8" t="s">
        <v>2746</v>
      </c>
      <c r="D1623" s="8" t="s">
        <v>51</v>
      </c>
      <c r="E1623" s="8" t="s">
        <v>2747</v>
      </c>
      <c r="F1623" s="8" t="s">
        <v>36</v>
      </c>
      <c r="G1623" s="8" t="s">
        <v>2748</v>
      </c>
      <c r="H1623" s="9">
        <v>8</v>
      </c>
      <c r="I1623" s="8"/>
      <c r="J1623" s="8" t="s">
        <v>78</v>
      </c>
      <c r="K1623" s="17">
        <v>3036</v>
      </c>
      <c r="L1623" s="9">
        <v>0</v>
      </c>
      <c r="M1623" s="9">
        <v>0</v>
      </c>
      <c r="N1623" s="9">
        <v>0</v>
      </c>
      <c r="O1623" s="8"/>
      <c r="P1623" s="9">
        <v>3036</v>
      </c>
      <c r="Q1623" s="15">
        <v>5</v>
      </c>
      <c r="R1623" s="9">
        <v>600</v>
      </c>
      <c r="S1623" s="8" t="s">
        <v>37</v>
      </c>
      <c r="T1623" s="17">
        <v>36</v>
      </c>
      <c r="U1623" s="8" t="s">
        <v>8216</v>
      </c>
      <c r="V1623" s="21">
        <v>45364</v>
      </c>
      <c r="W1623" s="8" t="s">
        <v>8603</v>
      </c>
    </row>
    <row r="1624" spans="1:24" ht="64.5" thickBot="1">
      <c r="A1624" s="8" t="s">
        <v>144</v>
      </c>
      <c r="B1624" s="8" t="s">
        <v>2749</v>
      </c>
      <c r="C1624" s="8" t="s">
        <v>2750</v>
      </c>
      <c r="D1624" s="8" t="s">
        <v>51</v>
      </c>
      <c r="E1624" s="8" t="s">
        <v>2732</v>
      </c>
      <c r="F1624" s="8" t="s">
        <v>36</v>
      </c>
      <c r="G1624" s="8" t="s">
        <v>10170</v>
      </c>
      <c r="H1624" s="9">
        <v>9</v>
      </c>
      <c r="I1624" s="8"/>
      <c r="J1624" s="8" t="s">
        <v>78</v>
      </c>
      <c r="K1624" s="17">
        <v>475</v>
      </c>
      <c r="L1624" s="9">
        <v>0</v>
      </c>
      <c r="M1624" s="9">
        <v>0</v>
      </c>
      <c r="N1624" s="9">
        <v>0</v>
      </c>
      <c r="O1624" s="8">
        <v>0</v>
      </c>
      <c r="P1624" s="9">
        <v>475</v>
      </c>
      <c r="Q1624" s="15">
        <v>0</v>
      </c>
      <c r="R1624" s="9" t="s">
        <v>62</v>
      </c>
      <c r="S1624" s="8" t="s">
        <v>37</v>
      </c>
      <c r="T1624" s="17">
        <v>475</v>
      </c>
      <c r="U1624" s="8" t="s">
        <v>12491</v>
      </c>
      <c r="V1624" s="21">
        <v>45364</v>
      </c>
      <c r="W1624" s="8" t="s">
        <v>8603</v>
      </c>
    </row>
    <row r="1625" spans="1:24" ht="64.5" thickBot="1">
      <c r="A1625" s="8" t="s">
        <v>144</v>
      </c>
      <c r="B1625" s="8" t="s">
        <v>2716</v>
      </c>
      <c r="C1625" s="8" t="s">
        <v>2717</v>
      </c>
      <c r="D1625" s="8" t="s">
        <v>51</v>
      </c>
      <c r="E1625" s="8" t="s">
        <v>2718</v>
      </c>
      <c r="F1625" s="8" t="s">
        <v>36</v>
      </c>
      <c r="G1625" s="8" t="s">
        <v>10171</v>
      </c>
      <c r="H1625" s="9">
        <v>10</v>
      </c>
      <c r="I1625" s="8"/>
      <c r="J1625" s="8" t="s">
        <v>78</v>
      </c>
      <c r="K1625" s="17">
        <v>280</v>
      </c>
      <c r="L1625" s="9">
        <v>0</v>
      </c>
      <c r="M1625" s="9">
        <v>0</v>
      </c>
      <c r="N1625" s="9">
        <v>0</v>
      </c>
      <c r="O1625" s="8">
        <v>0</v>
      </c>
      <c r="P1625" s="9">
        <v>280</v>
      </c>
      <c r="Q1625" s="15">
        <v>0</v>
      </c>
      <c r="R1625" s="9" t="s">
        <v>62</v>
      </c>
      <c r="S1625" s="8" t="s">
        <v>37</v>
      </c>
      <c r="T1625" s="17">
        <v>280</v>
      </c>
      <c r="U1625" s="8" t="s">
        <v>8608</v>
      </c>
      <c r="V1625" s="21">
        <v>45364</v>
      </c>
      <c r="W1625" s="8" t="s">
        <v>8603</v>
      </c>
    </row>
    <row r="1626" spans="1:24" ht="64.5" thickBot="1">
      <c r="A1626" s="8" t="s">
        <v>144</v>
      </c>
      <c r="B1626" s="8" t="s">
        <v>2719</v>
      </c>
      <c r="C1626" s="8" t="s">
        <v>2720</v>
      </c>
      <c r="D1626" s="8" t="s">
        <v>51</v>
      </c>
      <c r="E1626" s="8" t="s">
        <v>2721</v>
      </c>
      <c r="F1626" s="8" t="s">
        <v>36</v>
      </c>
      <c r="G1626" s="8" t="s">
        <v>2722</v>
      </c>
      <c r="H1626" s="9">
        <v>11</v>
      </c>
      <c r="I1626" s="8"/>
      <c r="J1626" s="8" t="s">
        <v>78</v>
      </c>
      <c r="K1626" s="17">
        <v>12200</v>
      </c>
      <c r="L1626" s="9">
        <v>0</v>
      </c>
      <c r="M1626" s="9">
        <v>0</v>
      </c>
      <c r="N1626" s="9">
        <v>0</v>
      </c>
      <c r="O1626" s="8"/>
      <c r="P1626" s="9">
        <v>12200</v>
      </c>
      <c r="Q1626" s="15">
        <v>15</v>
      </c>
      <c r="R1626" s="9">
        <v>800</v>
      </c>
      <c r="S1626" s="8" t="s">
        <v>37</v>
      </c>
      <c r="T1626" s="17">
        <v>200</v>
      </c>
      <c r="U1626" s="8" t="s">
        <v>8609</v>
      </c>
      <c r="V1626" s="21">
        <v>45364</v>
      </c>
      <c r="W1626" s="8" t="s">
        <v>8603</v>
      </c>
    </row>
    <row r="1627" spans="1:24" ht="64.5" thickBot="1">
      <c r="A1627" s="8" t="s">
        <v>144</v>
      </c>
      <c r="B1627" s="8" t="s">
        <v>2683</v>
      </c>
      <c r="C1627" s="8" t="s">
        <v>2684</v>
      </c>
      <c r="D1627" s="8" t="s">
        <v>51</v>
      </c>
      <c r="E1627" s="8" t="s">
        <v>2685</v>
      </c>
      <c r="F1627" s="8" t="s">
        <v>157</v>
      </c>
      <c r="G1627" s="8" t="s">
        <v>2686</v>
      </c>
      <c r="H1627" s="9">
        <v>12</v>
      </c>
      <c r="I1627" s="8"/>
      <c r="J1627" s="8" t="s">
        <v>78</v>
      </c>
      <c r="K1627" s="17">
        <v>6893</v>
      </c>
      <c r="L1627" s="9">
        <v>0</v>
      </c>
      <c r="M1627" s="9">
        <v>0</v>
      </c>
      <c r="N1627" s="9">
        <v>0</v>
      </c>
      <c r="O1627" s="8"/>
      <c r="P1627" s="9">
        <v>6893</v>
      </c>
      <c r="Q1627" s="15">
        <v>14</v>
      </c>
      <c r="R1627" s="9">
        <v>480</v>
      </c>
      <c r="S1627" s="8" t="s">
        <v>37</v>
      </c>
      <c r="T1627" s="17">
        <v>173</v>
      </c>
      <c r="U1627" s="8" t="s">
        <v>8610</v>
      </c>
      <c r="V1627" s="21">
        <v>45364</v>
      </c>
      <c r="W1627" s="8" t="s">
        <v>8603</v>
      </c>
    </row>
    <row r="1628" spans="1:24" ht="64.5" thickBot="1">
      <c r="A1628" s="8" t="s">
        <v>144</v>
      </c>
      <c r="B1628" s="8" t="s">
        <v>2687</v>
      </c>
      <c r="C1628" s="44" t="s">
        <v>2688</v>
      </c>
      <c r="D1628" s="42" t="s">
        <v>51</v>
      </c>
      <c r="E1628" s="8" t="s">
        <v>2689</v>
      </c>
      <c r="F1628" s="8" t="s">
        <v>157</v>
      </c>
      <c r="G1628" s="8" t="s">
        <v>2690</v>
      </c>
      <c r="H1628" s="9">
        <v>13</v>
      </c>
      <c r="I1628" s="8"/>
      <c r="J1628" s="8" t="s">
        <v>78</v>
      </c>
      <c r="K1628" s="17">
        <v>24075</v>
      </c>
      <c r="L1628" s="9">
        <v>0</v>
      </c>
      <c r="M1628" s="9">
        <v>0</v>
      </c>
      <c r="N1628" s="9">
        <v>0</v>
      </c>
      <c r="O1628" s="8"/>
      <c r="P1628" s="9">
        <v>24075</v>
      </c>
      <c r="Q1628" s="15">
        <v>50</v>
      </c>
      <c r="R1628" s="9">
        <v>480</v>
      </c>
      <c r="S1628" s="8" t="s">
        <v>37</v>
      </c>
      <c r="T1628" s="17">
        <v>75</v>
      </c>
      <c r="U1628" s="8" t="s">
        <v>10691</v>
      </c>
      <c r="V1628" s="21">
        <v>45364</v>
      </c>
      <c r="W1628" s="8" t="s">
        <v>8603</v>
      </c>
    </row>
    <row r="1629" spans="1:24" ht="39" thickBot="1">
      <c r="A1629" s="8" t="s">
        <v>144</v>
      </c>
      <c r="B1629" s="13" t="s">
        <v>2691</v>
      </c>
      <c r="C1629" s="8" t="s">
        <v>2692</v>
      </c>
      <c r="D1629" s="8" t="s">
        <v>51</v>
      </c>
      <c r="E1629" s="8" t="s">
        <v>2693</v>
      </c>
      <c r="F1629" s="8" t="s">
        <v>2694</v>
      </c>
      <c r="G1629" s="9" t="s">
        <v>2695</v>
      </c>
      <c r="H1629" s="9">
        <v>14</v>
      </c>
      <c r="I1629" s="8"/>
      <c r="J1629" s="8" t="s">
        <v>78</v>
      </c>
      <c r="K1629" s="24">
        <v>850</v>
      </c>
      <c r="L1629" s="9">
        <v>0</v>
      </c>
      <c r="M1629" s="9">
        <v>0</v>
      </c>
      <c r="N1629" s="9">
        <v>0</v>
      </c>
      <c r="O1629" s="8"/>
      <c r="P1629" s="9">
        <v>850</v>
      </c>
      <c r="Q1629" s="15">
        <v>1</v>
      </c>
      <c r="R1629" s="9">
        <v>600</v>
      </c>
      <c r="S1629" s="8" t="s">
        <v>124</v>
      </c>
      <c r="T1629" s="9">
        <v>250</v>
      </c>
      <c r="U1629" s="8" t="s">
        <v>8611</v>
      </c>
      <c r="V1629" s="21">
        <v>45364</v>
      </c>
      <c r="W1629" s="18" t="s">
        <v>8603</v>
      </c>
    </row>
    <row r="1630" spans="1:24" ht="64.5" thickBot="1">
      <c r="A1630" s="8" t="s">
        <v>144</v>
      </c>
      <c r="B1630" s="13" t="s">
        <v>2723</v>
      </c>
      <c r="C1630" s="8" t="s">
        <v>2724</v>
      </c>
      <c r="D1630" s="8" t="s">
        <v>51</v>
      </c>
      <c r="E1630" s="8" t="s">
        <v>2725</v>
      </c>
      <c r="F1630" s="8" t="s">
        <v>36</v>
      </c>
      <c r="G1630" s="9" t="s">
        <v>2726</v>
      </c>
      <c r="H1630" s="20">
        <v>15</v>
      </c>
      <c r="I1630" s="8"/>
      <c r="J1630" s="8" t="s">
        <v>78</v>
      </c>
      <c r="K1630" s="24">
        <v>280</v>
      </c>
      <c r="L1630" s="9">
        <v>0</v>
      </c>
      <c r="M1630" s="9">
        <v>0</v>
      </c>
      <c r="N1630" s="9">
        <v>0</v>
      </c>
      <c r="O1630" s="8"/>
      <c r="P1630" s="9">
        <v>280</v>
      </c>
      <c r="Q1630" s="15">
        <v>0</v>
      </c>
      <c r="R1630" s="9" t="s">
        <v>62</v>
      </c>
      <c r="S1630" s="8" t="s">
        <v>37</v>
      </c>
      <c r="T1630" s="9">
        <v>280</v>
      </c>
      <c r="U1630" s="18" t="s">
        <v>8608</v>
      </c>
      <c r="V1630" s="40">
        <v>45364</v>
      </c>
      <c r="W1630" s="8" t="s">
        <v>8603</v>
      </c>
    </row>
    <row r="1631" spans="1:24" ht="64.5" thickBot="1">
      <c r="A1631" s="8" t="s">
        <v>144</v>
      </c>
      <c r="B1631" s="8" t="s">
        <v>2707</v>
      </c>
      <c r="C1631" s="8" t="s">
        <v>2708</v>
      </c>
      <c r="D1631" s="8" t="s">
        <v>51</v>
      </c>
      <c r="E1631" s="8" t="s">
        <v>2685</v>
      </c>
      <c r="F1631" s="8" t="s">
        <v>2709</v>
      </c>
      <c r="G1631" s="9" t="s">
        <v>2710</v>
      </c>
      <c r="H1631" s="9">
        <v>16</v>
      </c>
      <c r="I1631" s="8"/>
      <c r="J1631" s="8" t="s">
        <v>78</v>
      </c>
      <c r="K1631" s="17">
        <v>85</v>
      </c>
      <c r="L1631" s="9">
        <v>0</v>
      </c>
      <c r="M1631" s="9">
        <v>0</v>
      </c>
      <c r="N1631" s="9">
        <v>0</v>
      </c>
      <c r="O1631" s="8"/>
      <c r="P1631" s="9">
        <v>85</v>
      </c>
      <c r="Q1631" s="15">
        <v>0</v>
      </c>
      <c r="R1631" s="9" t="s">
        <v>62</v>
      </c>
      <c r="S1631" s="8" t="s">
        <v>37</v>
      </c>
      <c r="T1631" s="9">
        <v>85</v>
      </c>
      <c r="U1631" s="18" t="s">
        <v>8612</v>
      </c>
      <c r="V1631" s="40">
        <v>45364</v>
      </c>
      <c r="W1631" s="8" t="s">
        <v>8603</v>
      </c>
    </row>
    <row r="1632" spans="1:24" ht="64.5" thickBot="1">
      <c r="A1632" s="8" t="s">
        <v>144</v>
      </c>
      <c r="B1632" s="13" t="s">
        <v>2727</v>
      </c>
      <c r="C1632" s="8" t="s">
        <v>2728</v>
      </c>
      <c r="D1632" s="8" t="s">
        <v>51</v>
      </c>
      <c r="E1632" s="8" t="s">
        <v>2729</v>
      </c>
      <c r="F1632" s="8" t="s">
        <v>36</v>
      </c>
      <c r="G1632" s="9"/>
      <c r="H1632" s="20">
        <v>17</v>
      </c>
      <c r="I1632" s="8"/>
      <c r="J1632" s="8" t="s">
        <v>78</v>
      </c>
      <c r="K1632" s="24">
        <v>1748</v>
      </c>
      <c r="L1632" s="9">
        <v>0</v>
      </c>
      <c r="M1632" s="9">
        <v>0</v>
      </c>
      <c r="N1632" s="9">
        <v>0</v>
      </c>
      <c r="O1632" s="8"/>
      <c r="P1632" s="9">
        <v>1748</v>
      </c>
      <c r="Q1632" s="15">
        <v>2</v>
      </c>
      <c r="R1632" s="9">
        <v>600</v>
      </c>
      <c r="S1632" s="8" t="s">
        <v>37</v>
      </c>
      <c r="T1632" s="9">
        <v>548</v>
      </c>
      <c r="U1632" s="18" t="s">
        <v>12492</v>
      </c>
      <c r="V1632" s="40">
        <v>45364</v>
      </c>
      <c r="W1632" s="40" t="s">
        <v>8603</v>
      </c>
    </row>
    <row r="1633" spans="1:23" ht="64.5" thickBot="1">
      <c r="A1633" s="8" t="s">
        <v>144</v>
      </c>
      <c r="B1633" s="13" t="s">
        <v>2730</v>
      </c>
      <c r="C1633" s="8" t="s">
        <v>2731</v>
      </c>
      <c r="D1633" s="8" t="s">
        <v>51</v>
      </c>
      <c r="E1633" s="8" t="s">
        <v>2713</v>
      </c>
      <c r="F1633" s="8" t="s">
        <v>36</v>
      </c>
      <c r="G1633" s="9"/>
      <c r="H1633" s="20">
        <v>18</v>
      </c>
      <c r="I1633" s="8"/>
      <c r="J1633" s="8" t="s">
        <v>78</v>
      </c>
      <c r="K1633" s="24">
        <v>1005</v>
      </c>
      <c r="L1633" s="9">
        <v>0</v>
      </c>
      <c r="M1633" s="9">
        <v>0</v>
      </c>
      <c r="N1633" s="9">
        <v>0</v>
      </c>
      <c r="O1633" s="8"/>
      <c r="P1633" s="9">
        <v>1005</v>
      </c>
      <c r="Q1633" s="15">
        <v>1</v>
      </c>
      <c r="R1633" s="9">
        <v>720</v>
      </c>
      <c r="S1633" s="8" t="s">
        <v>37</v>
      </c>
      <c r="T1633" s="9">
        <v>285</v>
      </c>
      <c r="U1633" s="18" t="s">
        <v>8613</v>
      </c>
      <c r="V1633" s="40">
        <v>45364</v>
      </c>
      <c r="W1633" s="40" t="s">
        <v>8603</v>
      </c>
    </row>
    <row r="1634" spans="1:23" ht="64.5" thickBot="1">
      <c r="A1634" s="8" t="s">
        <v>144</v>
      </c>
      <c r="B1634" s="13" t="s">
        <v>2696</v>
      </c>
      <c r="C1634" s="8" t="s">
        <v>8099</v>
      </c>
      <c r="D1634" s="8" t="s">
        <v>51</v>
      </c>
      <c r="E1634" s="8" t="s">
        <v>2697</v>
      </c>
      <c r="F1634" s="8" t="s">
        <v>2694</v>
      </c>
      <c r="G1634" s="9" t="s">
        <v>2698</v>
      </c>
      <c r="H1634" s="20">
        <v>19</v>
      </c>
      <c r="I1634" s="8"/>
      <c r="J1634" s="8" t="s">
        <v>78</v>
      </c>
      <c r="K1634" s="24">
        <v>1550</v>
      </c>
      <c r="L1634" s="9">
        <v>0</v>
      </c>
      <c r="M1634" s="9">
        <v>0</v>
      </c>
      <c r="N1634" s="9">
        <v>0</v>
      </c>
      <c r="O1634" s="8"/>
      <c r="P1634" s="9">
        <v>1550</v>
      </c>
      <c r="Q1634" s="15">
        <v>0</v>
      </c>
      <c r="R1634" s="9" t="s">
        <v>62</v>
      </c>
      <c r="S1634" s="8" t="s">
        <v>37</v>
      </c>
      <c r="T1634" s="9">
        <v>1550</v>
      </c>
      <c r="U1634" s="18" t="s">
        <v>8870</v>
      </c>
      <c r="V1634" s="40">
        <v>45364</v>
      </c>
      <c r="W1634" s="40" t="s">
        <v>8603</v>
      </c>
    </row>
    <row r="1635" spans="1:23" ht="64.5" thickBot="1">
      <c r="A1635" s="8" t="s">
        <v>144</v>
      </c>
      <c r="B1635" s="13" t="s">
        <v>2734</v>
      </c>
      <c r="C1635" s="8" t="s">
        <v>2735</v>
      </c>
      <c r="D1635" s="8" t="s">
        <v>51</v>
      </c>
      <c r="E1635" s="8" t="s">
        <v>2736</v>
      </c>
      <c r="F1635" s="8" t="s">
        <v>36</v>
      </c>
      <c r="G1635" s="8"/>
      <c r="H1635" s="20">
        <v>20</v>
      </c>
      <c r="I1635" s="8"/>
      <c r="J1635" s="8" t="s">
        <v>78</v>
      </c>
      <c r="K1635" s="17">
        <v>0</v>
      </c>
      <c r="L1635" s="9">
        <v>0</v>
      </c>
      <c r="M1635" s="9">
        <v>0</v>
      </c>
      <c r="N1635" s="9">
        <v>0</v>
      </c>
      <c r="O1635" s="8"/>
      <c r="P1635" s="9">
        <v>0</v>
      </c>
      <c r="Q1635" s="15">
        <v>0</v>
      </c>
      <c r="R1635" s="9" t="s">
        <v>62</v>
      </c>
      <c r="S1635" s="8" t="s">
        <v>37</v>
      </c>
      <c r="T1635" s="9">
        <v>0</v>
      </c>
      <c r="U1635" s="18" t="s">
        <v>39</v>
      </c>
      <c r="V1635" s="40">
        <v>45364</v>
      </c>
      <c r="W1635" s="21" t="s">
        <v>8603</v>
      </c>
    </row>
    <row r="1636" spans="1:23" ht="64.5" thickBot="1">
      <c r="A1636" s="8" t="s">
        <v>144</v>
      </c>
      <c r="B1636" s="13" t="s">
        <v>2711</v>
      </c>
      <c r="C1636" s="8" t="s">
        <v>2712</v>
      </c>
      <c r="D1636" s="8" t="s">
        <v>51</v>
      </c>
      <c r="E1636" s="8" t="s">
        <v>2713</v>
      </c>
      <c r="F1636" s="8" t="s">
        <v>2709</v>
      </c>
      <c r="G1636" s="8" t="s">
        <v>2714</v>
      </c>
      <c r="H1636" s="9">
        <v>21</v>
      </c>
      <c r="I1636" s="8"/>
      <c r="J1636" s="8" t="s">
        <v>78</v>
      </c>
      <c r="K1636" s="17">
        <v>36</v>
      </c>
      <c r="L1636" s="9">
        <v>0</v>
      </c>
      <c r="M1636" s="9">
        <v>0</v>
      </c>
      <c r="N1636" s="9">
        <v>0</v>
      </c>
      <c r="O1636" s="8"/>
      <c r="P1636" s="9">
        <v>36</v>
      </c>
      <c r="Q1636" s="15">
        <v>0</v>
      </c>
      <c r="R1636" s="9" t="s">
        <v>62</v>
      </c>
      <c r="S1636" s="8" t="s">
        <v>37</v>
      </c>
      <c r="T1636" s="17">
        <v>36</v>
      </c>
      <c r="U1636" s="8" t="s">
        <v>253</v>
      </c>
      <c r="V1636" s="21">
        <v>45364</v>
      </c>
      <c r="W1636" s="40" t="s">
        <v>8603</v>
      </c>
    </row>
    <row r="1637" spans="1:23" ht="26.25" thickBot="1">
      <c r="A1637" s="8" t="s">
        <v>144</v>
      </c>
      <c r="B1637" s="8" t="s">
        <v>7404</v>
      </c>
      <c r="C1637" s="8" t="s">
        <v>5498</v>
      </c>
      <c r="D1637" s="8" t="s">
        <v>51</v>
      </c>
      <c r="E1637" s="8"/>
      <c r="F1637" s="8" t="s">
        <v>196</v>
      </c>
      <c r="G1637" s="9" t="s">
        <v>7405</v>
      </c>
      <c r="H1637" s="9">
        <v>22</v>
      </c>
      <c r="I1637" s="8"/>
      <c r="J1637" s="8" t="s">
        <v>78</v>
      </c>
      <c r="K1637" s="17">
        <v>310</v>
      </c>
      <c r="L1637" s="9">
        <v>0</v>
      </c>
      <c r="M1637" s="9">
        <v>0</v>
      </c>
      <c r="N1637" s="9">
        <v>0</v>
      </c>
      <c r="O1637" s="8"/>
      <c r="P1637" s="9">
        <v>310</v>
      </c>
      <c r="Q1637" s="15">
        <v>1</v>
      </c>
      <c r="R1637" s="9">
        <v>160</v>
      </c>
      <c r="S1637" s="8" t="s">
        <v>124</v>
      </c>
      <c r="T1637" s="17">
        <v>150</v>
      </c>
      <c r="U1637" s="8" t="s">
        <v>11640</v>
      </c>
      <c r="V1637" s="21">
        <v>45429</v>
      </c>
      <c r="W1637" s="8"/>
    </row>
    <row r="1638" spans="1:23" ht="64.5" thickBot="1">
      <c r="A1638" s="8" t="s">
        <v>144</v>
      </c>
      <c r="B1638" s="8" t="s">
        <v>2737</v>
      </c>
      <c r="C1638" s="8" t="s">
        <v>8614</v>
      </c>
      <c r="D1638" s="8" t="s">
        <v>52</v>
      </c>
      <c r="E1638" s="8"/>
      <c r="F1638" s="8" t="s">
        <v>36</v>
      </c>
      <c r="G1638" s="8"/>
      <c r="H1638" s="8">
        <v>23</v>
      </c>
      <c r="I1638" s="8"/>
      <c r="J1638" s="8" t="s">
        <v>78</v>
      </c>
      <c r="K1638" s="17">
        <v>85</v>
      </c>
      <c r="L1638" s="9">
        <v>0</v>
      </c>
      <c r="M1638" s="9">
        <v>0</v>
      </c>
      <c r="N1638" s="9">
        <v>0</v>
      </c>
      <c r="O1638" s="8"/>
      <c r="P1638" s="9">
        <v>85</v>
      </c>
      <c r="Q1638" s="15">
        <v>0</v>
      </c>
      <c r="R1638" s="9" t="s">
        <v>62</v>
      </c>
      <c r="S1638" s="8" t="s">
        <v>37</v>
      </c>
      <c r="T1638" s="9">
        <v>85</v>
      </c>
      <c r="U1638" s="18" t="s">
        <v>8612</v>
      </c>
      <c r="V1638" s="40">
        <v>45365</v>
      </c>
      <c r="W1638" s="8" t="s">
        <v>8603</v>
      </c>
    </row>
    <row r="1639" spans="1:23" ht="64.5" thickBot="1">
      <c r="A1639" s="8" t="s">
        <v>144</v>
      </c>
      <c r="B1639" s="8" t="s">
        <v>2699</v>
      </c>
      <c r="C1639" s="8" t="s">
        <v>2700</v>
      </c>
      <c r="D1639" s="8" t="s">
        <v>51</v>
      </c>
      <c r="E1639" s="8"/>
      <c r="F1639" s="8" t="s">
        <v>196</v>
      </c>
      <c r="G1639" s="8"/>
      <c r="H1639" s="8">
        <v>24</v>
      </c>
      <c r="I1639" s="8"/>
      <c r="J1639" s="8" t="s">
        <v>78</v>
      </c>
      <c r="K1639" s="17">
        <v>-20</v>
      </c>
      <c r="L1639" s="9">
        <v>0</v>
      </c>
      <c r="M1639" s="9">
        <v>0</v>
      </c>
      <c r="N1639" s="9">
        <v>0</v>
      </c>
      <c r="O1639" s="8"/>
      <c r="P1639" s="9">
        <v>-20</v>
      </c>
      <c r="Q1639" s="15">
        <v>0</v>
      </c>
      <c r="R1639" s="9" t="s">
        <v>62</v>
      </c>
      <c r="S1639" s="8" t="s">
        <v>37</v>
      </c>
      <c r="T1639" s="9">
        <v>-20</v>
      </c>
      <c r="U1639" s="18" t="s">
        <v>1821</v>
      </c>
      <c r="V1639" s="40">
        <v>45366</v>
      </c>
      <c r="W1639" s="8" t="s">
        <v>8603</v>
      </c>
    </row>
    <row r="1640" spans="1:23" ht="64.5" thickBot="1">
      <c r="A1640" s="8" t="s">
        <v>144</v>
      </c>
      <c r="B1640" s="8" t="s">
        <v>2751</v>
      </c>
      <c r="C1640" s="8" t="s">
        <v>2752</v>
      </c>
      <c r="D1640" s="8"/>
      <c r="E1640" s="8"/>
      <c r="F1640" s="8" t="s">
        <v>2753</v>
      </c>
      <c r="G1640" s="8">
        <v>690</v>
      </c>
      <c r="H1640" s="8">
        <v>25</v>
      </c>
      <c r="I1640" s="8"/>
      <c r="J1640" s="8" t="s">
        <v>78</v>
      </c>
      <c r="K1640" s="17">
        <v>8630</v>
      </c>
      <c r="L1640" s="9">
        <v>0</v>
      </c>
      <c r="M1640" s="9">
        <v>0</v>
      </c>
      <c r="N1640" s="9">
        <v>0</v>
      </c>
      <c r="O1640" s="8"/>
      <c r="P1640" s="9">
        <v>8630</v>
      </c>
      <c r="Q1640" s="15">
        <v>10</v>
      </c>
      <c r="R1640" s="9">
        <v>800</v>
      </c>
      <c r="S1640" s="8" t="s">
        <v>37</v>
      </c>
      <c r="T1640" s="9">
        <v>630</v>
      </c>
      <c r="U1640" s="18" t="s">
        <v>8615</v>
      </c>
      <c r="V1640" s="40">
        <v>45367</v>
      </c>
      <c r="W1640" s="8" t="s">
        <v>8603</v>
      </c>
    </row>
    <row r="1641" spans="1:23" ht="64.5" thickBot="1">
      <c r="A1641" s="8" t="s">
        <v>144</v>
      </c>
      <c r="B1641" s="8" t="s">
        <v>2738</v>
      </c>
      <c r="C1641" s="8" t="s">
        <v>10172</v>
      </c>
      <c r="D1641" s="8" t="s">
        <v>51</v>
      </c>
      <c r="E1641" s="8" t="s">
        <v>2739</v>
      </c>
      <c r="F1641" s="8" t="s">
        <v>36</v>
      </c>
      <c r="G1641" s="8" t="s">
        <v>2740</v>
      </c>
      <c r="H1641" s="8">
        <v>26</v>
      </c>
      <c r="I1641" s="8"/>
      <c r="J1641" s="8" t="s">
        <v>78</v>
      </c>
      <c r="K1641" s="17">
        <v>8355</v>
      </c>
      <c r="L1641" s="9">
        <v>0</v>
      </c>
      <c r="M1641" s="9">
        <v>0</v>
      </c>
      <c r="N1641" s="9">
        <v>0</v>
      </c>
      <c r="O1641" s="8">
        <v>0</v>
      </c>
      <c r="P1641" s="9">
        <v>8355</v>
      </c>
      <c r="Q1641" s="15">
        <v>17</v>
      </c>
      <c r="R1641" s="9">
        <v>480</v>
      </c>
      <c r="S1641" s="8" t="s">
        <v>37</v>
      </c>
      <c r="T1641" s="9">
        <v>195</v>
      </c>
      <c r="U1641" s="18" t="s">
        <v>12493</v>
      </c>
      <c r="V1641" s="40">
        <v>45370</v>
      </c>
      <c r="W1641" s="8" t="s">
        <v>8603</v>
      </c>
    </row>
    <row r="1642" spans="1:23" ht="26.25" thickBot="1">
      <c r="A1642" s="8" t="s">
        <v>144</v>
      </c>
      <c r="B1642" s="8" t="s">
        <v>7931</v>
      </c>
      <c r="C1642" s="8" t="s">
        <v>10173</v>
      </c>
      <c r="D1642" s="8" t="s">
        <v>51</v>
      </c>
      <c r="E1642" s="8"/>
      <c r="F1642" s="8" t="s">
        <v>828</v>
      </c>
      <c r="G1642" s="8" t="s">
        <v>10174</v>
      </c>
      <c r="H1642" s="8">
        <v>27</v>
      </c>
      <c r="I1642" s="8"/>
      <c r="J1642" s="8" t="s">
        <v>78</v>
      </c>
      <c r="K1642" s="17">
        <v>683</v>
      </c>
      <c r="L1642" s="9">
        <v>0</v>
      </c>
      <c r="M1642" s="9">
        <v>0</v>
      </c>
      <c r="N1642" s="9">
        <v>0</v>
      </c>
      <c r="O1642" s="8">
        <v>0</v>
      </c>
      <c r="P1642" s="9">
        <v>683</v>
      </c>
      <c r="Q1642" s="15">
        <v>1</v>
      </c>
      <c r="R1642" s="9">
        <v>360</v>
      </c>
      <c r="S1642" s="8" t="s">
        <v>37</v>
      </c>
      <c r="T1642" s="9">
        <v>323</v>
      </c>
      <c r="U1642" s="18" t="s">
        <v>10175</v>
      </c>
      <c r="V1642" s="40">
        <v>45448</v>
      </c>
      <c r="W1642" s="8"/>
    </row>
    <row r="1643" spans="1:23" ht="26.25" thickBot="1">
      <c r="A1643" s="8" t="s">
        <v>144</v>
      </c>
      <c r="B1643" s="8" t="s">
        <v>10176</v>
      </c>
      <c r="C1643" s="8" t="s">
        <v>10177</v>
      </c>
      <c r="D1643" s="8"/>
      <c r="E1643" s="8"/>
      <c r="F1643" s="8" t="s">
        <v>36</v>
      </c>
      <c r="G1643" s="8" t="s">
        <v>10178</v>
      </c>
      <c r="H1643" s="9" t="s">
        <v>9371</v>
      </c>
      <c r="I1643" s="8"/>
      <c r="J1643" s="8" t="s">
        <v>78</v>
      </c>
      <c r="K1643" s="17">
        <v>300</v>
      </c>
      <c r="L1643" s="9">
        <v>0</v>
      </c>
      <c r="M1643" s="9">
        <v>0</v>
      </c>
      <c r="N1643" s="9">
        <v>0</v>
      </c>
      <c r="O1643" s="8"/>
      <c r="P1643" s="9">
        <v>300</v>
      </c>
      <c r="Q1643" s="15">
        <v>0</v>
      </c>
      <c r="R1643" s="9">
        <v>480</v>
      </c>
      <c r="S1643" s="8" t="s">
        <v>124</v>
      </c>
      <c r="T1643" s="9">
        <v>300</v>
      </c>
      <c r="U1643" s="18" t="s">
        <v>10179</v>
      </c>
      <c r="V1643" s="40">
        <v>45504</v>
      </c>
      <c r="W1643" s="8"/>
    </row>
    <row r="1644" spans="1:23" ht="26.25" thickBot="1">
      <c r="A1644" s="8" t="s">
        <v>144</v>
      </c>
      <c r="B1644" s="8" t="s">
        <v>10180</v>
      </c>
      <c r="C1644" s="44" t="s">
        <v>10181</v>
      </c>
      <c r="D1644" s="42" t="s">
        <v>51</v>
      </c>
      <c r="E1644" s="8"/>
      <c r="F1644" s="8" t="s">
        <v>828</v>
      </c>
      <c r="G1644" s="8" t="s">
        <v>10182</v>
      </c>
      <c r="H1644" s="15">
        <v>28</v>
      </c>
      <c r="I1644" s="8"/>
      <c r="J1644" s="8" t="s">
        <v>78</v>
      </c>
      <c r="K1644" s="17">
        <v>-21</v>
      </c>
      <c r="L1644" s="9">
        <v>0</v>
      </c>
      <c r="M1644" s="9">
        <v>0</v>
      </c>
      <c r="N1644" s="9">
        <v>0</v>
      </c>
      <c r="O1644" s="8">
        <v>0</v>
      </c>
      <c r="P1644" s="9">
        <v>-21</v>
      </c>
      <c r="Q1644" s="15">
        <v>0</v>
      </c>
      <c r="R1644" s="9">
        <v>360</v>
      </c>
      <c r="S1644" s="8" t="s">
        <v>124</v>
      </c>
      <c r="T1644" s="9">
        <v>-21</v>
      </c>
      <c r="U1644" s="8" t="s">
        <v>10183</v>
      </c>
      <c r="V1644" s="21">
        <v>45502</v>
      </c>
      <c r="W1644" s="8"/>
    </row>
    <row r="1645" spans="1:23" ht="26.25" thickBot="1">
      <c r="A1645" s="8" t="s">
        <v>144</v>
      </c>
      <c r="B1645" s="8" t="s">
        <v>10184</v>
      </c>
      <c r="C1645" s="8" t="s">
        <v>10185</v>
      </c>
      <c r="D1645" s="16"/>
      <c r="E1645" s="16"/>
      <c r="F1645" s="8" t="s">
        <v>828</v>
      </c>
      <c r="G1645" s="16" t="s">
        <v>10186</v>
      </c>
      <c r="H1645" s="15" t="s">
        <v>1033</v>
      </c>
      <c r="I1645" s="8"/>
      <c r="J1645" s="8" t="s">
        <v>78</v>
      </c>
      <c r="K1645" s="17">
        <v>216</v>
      </c>
      <c r="L1645" s="9">
        <v>0</v>
      </c>
      <c r="M1645" s="9">
        <v>0</v>
      </c>
      <c r="N1645" s="9">
        <v>0</v>
      </c>
      <c r="O1645" s="8"/>
      <c r="P1645" s="9">
        <v>216</v>
      </c>
      <c r="Q1645" s="15">
        <v>0</v>
      </c>
      <c r="R1645" s="9">
        <v>360</v>
      </c>
      <c r="S1645" s="8" t="s">
        <v>124</v>
      </c>
      <c r="T1645" s="29">
        <v>216</v>
      </c>
      <c r="U1645" s="18" t="s">
        <v>10187</v>
      </c>
      <c r="V1645" s="40">
        <v>45502</v>
      </c>
      <c r="W1645" s="8"/>
    </row>
    <row r="1646" spans="1:23" ht="26.25" thickBot="1">
      <c r="A1646" s="8" t="s">
        <v>144</v>
      </c>
      <c r="B1646" s="13" t="s">
        <v>10188</v>
      </c>
      <c r="C1646" s="8" t="s">
        <v>10189</v>
      </c>
      <c r="D1646" s="8"/>
      <c r="E1646" s="8"/>
      <c r="F1646" s="8" t="s">
        <v>828</v>
      </c>
      <c r="G1646" s="16" t="s">
        <v>10190</v>
      </c>
      <c r="H1646" s="15" t="s">
        <v>6950</v>
      </c>
      <c r="I1646" s="8"/>
      <c r="J1646" s="8" t="s">
        <v>78</v>
      </c>
      <c r="K1646" s="24">
        <v>288</v>
      </c>
      <c r="L1646" s="9">
        <v>0</v>
      </c>
      <c r="M1646" s="9">
        <v>0</v>
      </c>
      <c r="N1646" s="9">
        <v>0</v>
      </c>
      <c r="O1646" s="8"/>
      <c r="P1646" s="9">
        <v>288</v>
      </c>
      <c r="Q1646" s="15">
        <v>0</v>
      </c>
      <c r="R1646" s="9">
        <v>360</v>
      </c>
      <c r="S1646" s="8" t="s">
        <v>124</v>
      </c>
      <c r="T1646" s="9">
        <v>288</v>
      </c>
      <c r="U1646" s="8" t="s">
        <v>10191</v>
      </c>
      <c r="V1646" s="21">
        <v>45502</v>
      </c>
      <c r="W1646" s="18"/>
    </row>
    <row r="1647" spans="1:23" ht="13.5" thickBot="1">
      <c r="A1647" s="8" t="s">
        <v>2754</v>
      </c>
      <c r="B1647" s="8" t="s">
        <v>2755</v>
      </c>
      <c r="C1647" s="8" t="s">
        <v>2756</v>
      </c>
      <c r="D1647" s="16"/>
      <c r="E1647" s="16"/>
      <c r="F1647" s="16"/>
      <c r="G1647" s="16"/>
      <c r="H1647" s="15">
        <v>1</v>
      </c>
      <c r="I1647" s="8"/>
      <c r="J1647" s="8" t="s">
        <v>78</v>
      </c>
      <c r="K1647" s="17">
        <v>36</v>
      </c>
      <c r="L1647" s="9">
        <v>0</v>
      </c>
      <c r="M1647" s="9">
        <v>0</v>
      </c>
      <c r="N1647" s="9">
        <v>0</v>
      </c>
      <c r="O1647" s="8"/>
      <c r="P1647" s="9">
        <v>36</v>
      </c>
      <c r="Q1647" s="15">
        <v>3</v>
      </c>
      <c r="R1647" s="9">
        <v>12</v>
      </c>
      <c r="S1647" s="8" t="s">
        <v>37</v>
      </c>
      <c r="T1647" s="9">
        <v>0</v>
      </c>
      <c r="U1647" s="18" t="s">
        <v>103</v>
      </c>
      <c r="V1647" s="40"/>
      <c r="W1647" s="8"/>
    </row>
    <row r="1648" spans="1:23" ht="13.5" thickBot="1">
      <c r="A1648" s="8" t="s">
        <v>2754</v>
      </c>
      <c r="B1648" s="8" t="s">
        <v>2757</v>
      </c>
      <c r="C1648" s="8" t="s">
        <v>2758</v>
      </c>
      <c r="D1648" s="16"/>
      <c r="E1648" s="16"/>
      <c r="F1648" s="8"/>
      <c r="G1648" s="8"/>
      <c r="H1648" s="9">
        <v>2</v>
      </c>
      <c r="I1648" s="8"/>
      <c r="J1648" s="8" t="s">
        <v>78</v>
      </c>
      <c r="K1648" s="17">
        <v>0</v>
      </c>
      <c r="L1648" s="9">
        <v>0</v>
      </c>
      <c r="M1648" s="9">
        <v>0</v>
      </c>
      <c r="N1648" s="9">
        <v>0</v>
      </c>
      <c r="O1648" s="8"/>
      <c r="P1648" s="9">
        <v>0</v>
      </c>
      <c r="Q1648" s="15">
        <v>0</v>
      </c>
      <c r="R1648" s="9">
        <v>18</v>
      </c>
      <c r="S1648" s="8" t="s">
        <v>37</v>
      </c>
      <c r="T1648" s="9">
        <v>0</v>
      </c>
      <c r="U1648" s="18" t="s">
        <v>39</v>
      </c>
      <c r="V1648" s="40"/>
      <c r="W1648" s="8"/>
    </row>
    <row r="1649" spans="1:23" ht="13.5" thickBot="1">
      <c r="A1649" s="8" t="s">
        <v>2754</v>
      </c>
      <c r="B1649" s="8" t="s">
        <v>2759</v>
      </c>
      <c r="C1649" s="8" t="s">
        <v>2760</v>
      </c>
      <c r="D1649" s="16"/>
      <c r="E1649" s="16"/>
      <c r="F1649" s="8"/>
      <c r="G1649" s="16"/>
      <c r="H1649" s="15">
        <v>3</v>
      </c>
      <c r="I1649" s="8"/>
      <c r="J1649" s="8" t="s">
        <v>78</v>
      </c>
      <c r="K1649" s="17">
        <v>0</v>
      </c>
      <c r="L1649" s="9">
        <v>0</v>
      </c>
      <c r="M1649" s="9">
        <v>0</v>
      </c>
      <c r="N1649" s="9">
        <v>0</v>
      </c>
      <c r="O1649" s="8"/>
      <c r="P1649" s="9">
        <v>0</v>
      </c>
      <c r="Q1649" s="15">
        <v>0</v>
      </c>
      <c r="R1649" s="9">
        <v>12</v>
      </c>
      <c r="S1649" s="8" t="s">
        <v>37</v>
      </c>
      <c r="T1649" s="9">
        <v>0</v>
      </c>
      <c r="U1649" s="18" t="s">
        <v>39</v>
      </c>
      <c r="V1649" s="40"/>
      <c r="W1649" s="8"/>
    </row>
    <row r="1650" spans="1:23" ht="13.5" thickBot="1">
      <c r="A1650" s="8" t="s">
        <v>2754</v>
      </c>
      <c r="B1650" s="8" t="s">
        <v>10901</v>
      </c>
      <c r="C1650" s="8" t="s">
        <v>10902</v>
      </c>
      <c r="D1650" s="8"/>
      <c r="E1650" s="8"/>
      <c r="F1650" s="8" t="s">
        <v>36</v>
      </c>
      <c r="G1650" s="16" t="s">
        <v>10903</v>
      </c>
      <c r="H1650" s="15">
        <v>4</v>
      </c>
      <c r="I1650" s="8" t="s">
        <v>3001</v>
      </c>
      <c r="J1650" s="8" t="s">
        <v>78</v>
      </c>
      <c r="K1650" s="17">
        <v>36</v>
      </c>
      <c r="L1650" s="9">
        <v>0</v>
      </c>
      <c r="M1650" s="9">
        <v>0</v>
      </c>
      <c r="N1650" s="9">
        <v>0</v>
      </c>
      <c r="O1650" s="8"/>
      <c r="P1650" s="9">
        <v>36</v>
      </c>
      <c r="Q1650" s="15">
        <v>3</v>
      </c>
      <c r="R1650" s="9">
        <v>12</v>
      </c>
      <c r="S1650" s="8" t="s">
        <v>37</v>
      </c>
      <c r="T1650" s="29">
        <v>0</v>
      </c>
      <c r="U1650" s="18" t="s">
        <v>103</v>
      </c>
      <c r="V1650" s="40">
        <v>45516</v>
      </c>
      <c r="W1650" s="8"/>
    </row>
    <row r="1651" spans="1:23" ht="13.5" thickBot="1">
      <c r="A1651" s="8" t="s">
        <v>2754</v>
      </c>
      <c r="B1651" s="8" t="s">
        <v>2764</v>
      </c>
      <c r="C1651" s="8" t="s">
        <v>2765</v>
      </c>
      <c r="D1651" s="8"/>
      <c r="E1651" s="8"/>
      <c r="F1651" s="8"/>
      <c r="G1651" s="8"/>
      <c r="H1651" s="9">
        <v>7</v>
      </c>
      <c r="I1651" s="8"/>
      <c r="J1651" s="8" t="s">
        <v>78</v>
      </c>
      <c r="K1651" s="17">
        <v>0</v>
      </c>
      <c r="L1651" s="9">
        <v>0</v>
      </c>
      <c r="M1651" s="9">
        <v>0</v>
      </c>
      <c r="N1651" s="9">
        <v>0</v>
      </c>
      <c r="O1651" s="8"/>
      <c r="P1651" s="9">
        <v>0</v>
      </c>
      <c r="Q1651" s="15">
        <v>0</v>
      </c>
      <c r="R1651" s="9">
        <v>12</v>
      </c>
      <c r="S1651" s="8" t="s">
        <v>37</v>
      </c>
      <c r="T1651" s="9">
        <v>0</v>
      </c>
      <c r="U1651" s="18" t="s">
        <v>39</v>
      </c>
      <c r="V1651" s="40"/>
      <c r="W1651" s="8"/>
    </row>
    <row r="1652" spans="1:23" ht="13.5" thickBot="1">
      <c r="A1652" s="8" t="s">
        <v>2754</v>
      </c>
      <c r="B1652" s="8" t="s">
        <v>10904</v>
      </c>
      <c r="C1652" s="8" t="s">
        <v>2766</v>
      </c>
      <c r="D1652" s="8"/>
      <c r="E1652" s="8"/>
      <c r="F1652" s="8" t="s">
        <v>36</v>
      </c>
      <c r="G1652" s="8" t="s">
        <v>10905</v>
      </c>
      <c r="H1652" s="9">
        <v>8</v>
      </c>
      <c r="I1652" s="8" t="s">
        <v>3001</v>
      </c>
      <c r="J1652" s="8" t="s">
        <v>78</v>
      </c>
      <c r="K1652" s="17">
        <v>36</v>
      </c>
      <c r="L1652" s="9">
        <v>0</v>
      </c>
      <c r="M1652" s="9">
        <v>0</v>
      </c>
      <c r="N1652" s="9">
        <v>0</v>
      </c>
      <c r="O1652" s="8"/>
      <c r="P1652" s="9">
        <v>36</v>
      </c>
      <c r="Q1652" s="15">
        <v>3</v>
      </c>
      <c r="R1652" s="9">
        <v>12</v>
      </c>
      <c r="S1652" s="8" t="s">
        <v>37</v>
      </c>
      <c r="T1652" s="9">
        <v>0</v>
      </c>
      <c r="U1652" s="18" t="s">
        <v>103</v>
      </c>
      <c r="V1652" s="40">
        <v>45516</v>
      </c>
      <c r="W1652" s="8"/>
    </row>
    <row r="1653" spans="1:23" ht="13.5" thickBot="1">
      <c r="A1653" s="8" t="s">
        <v>2754</v>
      </c>
      <c r="B1653" s="8" t="s">
        <v>7407</v>
      </c>
      <c r="C1653" s="8" t="s">
        <v>2767</v>
      </c>
      <c r="D1653" s="8"/>
      <c r="E1653" s="8"/>
      <c r="F1653" s="8" t="s">
        <v>36</v>
      </c>
      <c r="G1653" s="16">
        <v>2004</v>
      </c>
      <c r="H1653" s="15">
        <v>9</v>
      </c>
      <c r="I1653" s="8"/>
      <c r="J1653" s="8" t="s">
        <v>78</v>
      </c>
      <c r="K1653" s="17">
        <v>-6</v>
      </c>
      <c r="L1653" s="9">
        <v>0</v>
      </c>
      <c r="M1653" s="9">
        <v>0</v>
      </c>
      <c r="N1653" s="9">
        <v>0</v>
      </c>
      <c r="O1653" s="8"/>
      <c r="P1653" s="9">
        <v>-6</v>
      </c>
      <c r="Q1653" s="15">
        <v>0</v>
      </c>
      <c r="R1653" s="9">
        <v>12</v>
      </c>
      <c r="S1653" s="8" t="s">
        <v>37</v>
      </c>
      <c r="T1653" s="9">
        <v>-6</v>
      </c>
      <c r="U1653" s="18" t="s">
        <v>93</v>
      </c>
      <c r="V1653" s="40">
        <v>45433</v>
      </c>
      <c r="W1653" s="8"/>
    </row>
    <row r="1654" spans="1:23" ht="13.5" thickBot="1">
      <c r="A1654" s="8" t="s">
        <v>2754</v>
      </c>
      <c r="B1654" s="8" t="s">
        <v>2768</v>
      </c>
      <c r="C1654" s="16" t="s">
        <v>2769</v>
      </c>
      <c r="D1654" s="16"/>
      <c r="E1654" s="16"/>
      <c r="F1654" s="16" t="s">
        <v>2314</v>
      </c>
      <c r="G1654" s="8" t="s">
        <v>2770</v>
      </c>
      <c r="H1654" s="9">
        <v>10</v>
      </c>
      <c r="I1654" s="8" t="s">
        <v>1646</v>
      </c>
      <c r="J1654" s="8" t="s">
        <v>78</v>
      </c>
      <c r="K1654" s="17">
        <v>93</v>
      </c>
      <c r="L1654" s="9">
        <v>0</v>
      </c>
      <c r="M1654" s="9">
        <v>0</v>
      </c>
      <c r="N1654" s="9">
        <v>0</v>
      </c>
      <c r="O1654" s="8"/>
      <c r="P1654" s="9">
        <v>93</v>
      </c>
      <c r="Q1654" s="15">
        <v>7</v>
      </c>
      <c r="R1654" s="9">
        <v>12</v>
      </c>
      <c r="S1654" s="8" t="s">
        <v>37</v>
      </c>
      <c r="T1654" s="9">
        <v>9</v>
      </c>
      <c r="U1654" s="18" t="s">
        <v>10192</v>
      </c>
      <c r="V1654" s="40"/>
      <c r="W1654" s="40">
        <v>45380</v>
      </c>
    </row>
    <row r="1655" spans="1:23" ht="13.5" thickBot="1">
      <c r="A1655" s="8" t="s">
        <v>2754</v>
      </c>
      <c r="B1655" s="8" t="s">
        <v>2771</v>
      </c>
      <c r="C1655" s="8" t="s">
        <v>2772</v>
      </c>
      <c r="D1655" s="16"/>
      <c r="E1655" s="16"/>
      <c r="F1655" s="16" t="s">
        <v>1571</v>
      </c>
      <c r="G1655" s="16" t="s">
        <v>2773</v>
      </c>
      <c r="H1655" s="15">
        <v>11</v>
      </c>
      <c r="I1655" s="8"/>
      <c r="J1655" s="8" t="s">
        <v>78</v>
      </c>
      <c r="K1655" s="17">
        <v>57</v>
      </c>
      <c r="L1655" s="9">
        <v>0</v>
      </c>
      <c r="M1655" s="9">
        <v>0</v>
      </c>
      <c r="N1655" s="9">
        <v>0</v>
      </c>
      <c r="O1655" s="8"/>
      <c r="P1655" s="9">
        <v>57</v>
      </c>
      <c r="Q1655" s="15">
        <v>4</v>
      </c>
      <c r="R1655" s="9">
        <v>12</v>
      </c>
      <c r="S1655" s="8" t="s">
        <v>37</v>
      </c>
      <c r="T1655" s="9">
        <v>9</v>
      </c>
      <c r="U1655" s="8" t="s">
        <v>10193</v>
      </c>
      <c r="V1655" s="21">
        <v>45370</v>
      </c>
      <c r="W1655" s="40"/>
    </row>
    <row r="1656" spans="1:23" ht="13.5" thickBot="1">
      <c r="A1656" s="8" t="s">
        <v>2754</v>
      </c>
      <c r="B1656" s="13" t="s">
        <v>2774</v>
      </c>
      <c r="C1656" s="8" t="s">
        <v>2775</v>
      </c>
      <c r="D1656" s="16"/>
      <c r="E1656" s="16"/>
      <c r="F1656" s="16" t="s">
        <v>1571</v>
      </c>
      <c r="G1656" s="8" t="s">
        <v>2776</v>
      </c>
      <c r="H1656" s="20">
        <v>12</v>
      </c>
      <c r="I1656" s="8"/>
      <c r="J1656" s="8" t="s">
        <v>78</v>
      </c>
      <c r="K1656" s="24">
        <v>-16</v>
      </c>
      <c r="L1656" s="9">
        <v>0</v>
      </c>
      <c r="M1656" s="9">
        <v>0</v>
      </c>
      <c r="N1656" s="9">
        <v>0</v>
      </c>
      <c r="O1656" s="8"/>
      <c r="P1656" s="9">
        <v>-16</v>
      </c>
      <c r="Q1656" s="15">
        <v>-2</v>
      </c>
      <c r="R1656" s="9">
        <v>8</v>
      </c>
      <c r="S1656" s="8" t="s">
        <v>37</v>
      </c>
      <c r="T1656" s="9">
        <v>0</v>
      </c>
      <c r="U1656" s="8" t="s">
        <v>8373</v>
      </c>
      <c r="V1656" s="21" t="s">
        <v>12421</v>
      </c>
      <c r="W1656" s="50"/>
    </row>
    <row r="1657" spans="1:23" ht="13.5" thickBot="1">
      <c r="A1657" s="8" t="s">
        <v>2754</v>
      </c>
      <c r="B1657" s="8" t="s">
        <v>2777</v>
      </c>
      <c r="C1657" s="8" t="s">
        <v>8100</v>
      </c>
      <c r="D1657" s="16"/>
      <c r="E1657" s="16"/>
      <c r="F1657" s="8" t="s">
        <v>1571</v>
      </c>
      <c r="G1657" s="8" t="s">
        <v>2778</v>
      </c>
      <c r="H1657" s="9">
        <v>13</v>
      </c>
      <c r="I1657" s="8"/>
      <c r="J1657" s="8" t="s">
        <v>78</v>
      </c>
      <c r="K1657" s="17">
        <v>21</v>
      </c>
      <c r="L1657" s="9">
        <v>0</v>
      </c>
      <c r="M1657" s="9">
        <v>0</v>
      </c>
      <c r="N1657" s="9">
        <v>0</v>
      </c>
      <c r="O1657" s="8"/>
      <c r="P1657" s="9">
        <v>21</v>
      </c>
      <c r="Q1657" s="15">
        <v>3</v>
      </c>
      <c r="R1657" s="9">
        <v>6</v>
      </c>
      <c r="S1657" s="8" t="s">
        <v>37</v>
      </c>
      <c r="T1657" s="9">
        <v>3</v>
      </c>
      <c r="U1657" s="18" t="s">
        <v>8325</v>
      </c>
      <c r="V1657" s="40">
        <v>45370</v>
      </c>
      <c r="W1657" s="8"/>
    </row>
    <row r="1658" spans="1:23" ht="13.5" thickBot="1">
      <c r="A1658" s="8" t="s">
        <v>2754</v>
      </c>
      <c r="B1658" s="8" t="s">
        <v>7406</v>
      </c>
      <c r="C1658" s="8" t="s">
        <v>2761</v>
      </c>
      <c r="D1658" s="16"/>
      <c r="E1658" s="16"/>
      <c r="F1658" s="8" t="s">
        <v>36</v>
      </c>
      <c r="G1658" s="16">
        <v>2003</v>
      </c>
      <c r="H1658" s="15">
        <v>5</v>
      </c>
      <c r="I1658" s="8"/>
      <c r="J1658" s="8" t="s">
        <v>78</v>
      </c>
      <c r="K1658" s="17">
        <v>-6</v>
      </c>
      <c r="L1658" s="9">
        <v>0</v>
      </c>
      <c r="M1658" s="9">
        <v>0</v>
      </c>
      <c r="N1658" s="9">
        <v>0</v>
      </c>
      <c r="O1658" s="8"/>
      <c r="P1658" s="9">
        <v>-6</v>
      </c>
      <c r="Q1658" s="15">
        <v>0</v>
      </c>
      <c r="R1658" s="9">
        <v>12</v>
      </c>
      <c r="S1658" s="8" t="s">
        <v>37</v>
      </c>
      <c r="T1658" s="9">
        <v>-6</v>
      </c>
      <c r="U1658" s="18" t="s">
        <v>93</v>
      </c>
      <c r="V1658" s="40">
        <v>45433</v>
      </c>
      <c r="W1658" s="8"/>
    </row>
    <row r="1659" spans="1:23" ht="13.5" thickBot="1">
      <c r="A1659" s="8" t="s">
        <v>2754</v>
      </c>
      <c r="B1659" s="13" t="s">
        <v>2762</v>
      </c>
      <c r="C1659" s="44" t="s">
        <v>2763</v>
      </c>
      <c r="D1659" s="42"/>
      <c r="E1659" s="8"/>
      <c r="F1659" s="8"/>
      <c r="G1659" s="9"/>
      <c r="H1659" s="9">
        <v>6</v>
      </c>
      <c r="I1659" s="8"/>
      <c r="J1659" s="8" t="s">
        <v>78</v>
      </c>
      <c r="K1659" s="24">
        <v>0</v>
      </c>
      <c r="L1659" s="9">
        <v>0</v>
      </c>
      <c r="M1659" s="9">
        <v>0</v>
      </c>
      <c r="N1659" s="9">
        <v>0</v>
      </c>
      <c r="O1659" s="8"/>
      <c r="P1659" s="9">
        <v>0</v>
      </c>
      <c r="Q1659" s="15">
        <v>0</v>
      </c>
      <c r="R1659" s="9">
        <v>12</v>
      </c>
      <c r="S1659" s="8" t="s">
        <v>37</v>
      </c>
      <c r="T1659" s="9">
        <v>0</v>
      </c>
      <c r="U1659" s="8" t="s">
        <v>39</v>
      </c>
      <c r="V1659" s="21"/>
      <c r="W1659" s="18"/>
    </row>
    <row r="1660" spans="1:23" ht="26.25" thickBot="1">
      <c r="A1660" s="8" t="s">
        <v>2779</v>
      </c>
      <c r="B1660" s="13" t="s">
        <v>2780</v>
      </c>
      <c r="C1660" s="44" t="s">
        <v>2781</v>
      </c>
      <c r="D1660" s="42"/>
      <c r="E1660" s="8"/>
      <c r="F1660" s="16" t="s">
        <v>212</v>
      </c>
      <c r="G1660" s="8"/>
      <c r="H1660" s="20">
        <v>10</v>
      </c>
      <c r="I1660" s="8" t="s">
        <v>227</v>
      </c>
      <c r="J1660" s="8" t="s">
        <v>214</v>
      </c>
      <c r="K1660" s="24">
        <v>-54</v>
      </c>
      <c r="L1660" s="9">
        <v>0</v>
      </c>
      <c r="M1660" s="9">
        <v>0</v>
      </c>
      <c r="N1660" s="9">
        <v>0</v>
      </c>
      <c r="O1660" s="8"/>
      <c r="P1660" s="9">
        <v>-54</v>
      </c>
      <c r="Q1660" s="15">
        <v>0</v>
      </c>
      <c r="R1660" s="9">
        <v>200</v>
      </c>
      <c r="S1660" s="8" t="s">
        <v>37</v>
      </c>
      <c r="T1660" s="9">
        <v>-54</v>
      </c>
      <c r="U1660" s="8" t="s">
        <v>7888</v>
      </c>
      <c r="V1660" s="21">
        <v>45364</v>
      </c>
      <c r="W1660" s="18"/>
    </row>
    <row r="1661" spans="1:23" ht="26.25" thickBot="1">
      <c r="A1661" s="8" t="s">
        <v>2779</v>
      </c>
      <c r="B1661" s="13" t="s">
        <v>2783</v>
      </c>
      <c r="C1661" s="8" t="s">
        <v>2784</v>
      </c>
      <c r="D1661" s="8"/>
      <c r="E1661" s="8"/>
      <c r="F1661" s="8" t="s">
        <v>212</v>
      </c>
      <c r="G1661" s="8">
        <v>504</v>
      </c>
      <c r="H1661" s="20">
        <v>11</v>
      </c>
      <c r="I1661" s="8" t="s">
        <v>1464</v>
      </c>
      <c r="J1661" s="8" t="s">
        <v>214</v>
      </c>
      <c r="K1661" s="24">
        <v>4788.5</v>
      </c>
      <c r="L1661" s="9">
        <v>0</v>
      </c>
      <c r="M1661" s="9">
        <v>0</v>
      </c>
      <c r="N1661" s="9">
        <v>0</v>
      </c>
      <c r="O1661" s="8"/>
      <c r="P1661" s="9">
        <v>4788.5</v>
      </c>
      <c r="Q1661" s="15">
        <v>239</v>
      </c>
      <c r="R1661" s="9">
        <v>20</v>
      </c>
      <c r="S1661" s="8" t="s">
        <v>34</v>
      </c>
      <c r="T1661" s="9">
        <v>9</v>
      </c>
      <c r="U1661" s="8" t="s">
        <v>12494</v>
      </c>
      <c r="V1661" s="21">
        <v>45367</v>
      </c>
      <c r="W1661" s="8"/>
    </row>
    <row r="1662" spans="1:23" ht="26.25" thickBot="1">
      <c r="A1662" s="8" t="s">
        <v>2779</v>
      </c>
      <c r="B1662" s="13" t="s">
        <v>2785</v>
      </c>
      <c r="C1662" s="44" t="s">
        <v>2786</v>
      </c>
      <c r="D1662" s="42"/>
      <c r="E1662" s="8"/>
      <c r="F1662" s="8" t="s">
        <v>212</v>
      </c>
      <c r="G1662" s="8">
        <v>2</v>
      </c>
      <c r="H1662" s="20">
        <v>12</v>
      </c>
      <c r="I1662" s="8" t="s">
        <v>2787</v>
      </c>
      <c r="J1662" s="8" t="s">
        <v>214</v>
      </c>
      <c r="K1662" s="24">
        <v>5018</v>
      </c>
      <c r="L1662" s="9">
        <v>0</v>
      </c>
      <c r="M1662" s="9">
        <v>0</v>
      </c>
      <c r="N1662" s="9">
        <v>0</v>
      </c>
      <c r="O1662" s="8"/>
      <c r="P1662" s="9">
        <v>5018</v>
      </c>
      <c r="Q1662" s="15">
        <v>15</v>
      </c>
      <c r="R1662" s="9">
        <v>320</v>
      </c>
      <c r="S1662" s="8" t="s">
        <v>37</v>
      </c>
      <c r="T1662" s="9">
        <v>218</v>
      </c>
      <c r="U1662" s="8" t="s">
        <v>12495</v>
      </c>
      <c r="V1662" s="21">
        <v>45367</v>
      </c>
      <c r="W1662" s="8"/>
    </row>
    <row r="1663" spans="1:23" ht="26.25" thickBot="1">
      <c r="A1663" s="8" t="s">
        <v>2779</v>
      </c>
      <c r="B1663" s="8" t="s">
        <v>12496</v>
      </c>
      <c r="C1663" s="8" t="s">
        <v>12497</v>
      </c>
      <c r="D1663" s="8" t="s">
        <v>42</v>
      </c>
      <c r="E1663" s="8"/>
      <c r="F1663" s="8" t="s">
        <v>212</v>
      </c>
      <c r="G1663" s="8">
        <v>6</v>
      </c>
      <c r="H1663" s="9">
        <v>13</v>
      </c>
      <c r="I1663" s="8" t="s">
        <v>12498</v>
      </c>
      <c r="J1663" s="8" t="s">
        <v>214</v>
      </c>
      <c r="K1663" s="17">
        <v>2108</v>
      </c>
      <c r="L1663" s="9">
        <v>0</v>
      </c>
      <c r="M1663" s="9">
        <v>0</v>
      </c>
      <c r="N1663" s="9">
        <v>0</v>
      </c>
      <c r="O1663" s="8"/>
      <c r="P1663" s="9">
        <v>2108</v>
      </c>
      <c r="Q1663" s="15">
        <v>8</v>
      </c>
      <c r="R1663" s="9">
        <v>240</v>
      </c>
      <c r="S1663" s="8" t="s">
        <v>37</v>
      </c>
      <c r="T1663" s="9">
        <v>188</v>
      </c>
      <c r="U1663" s="18" t="s">
        <v>12499</v>
      </c>
      <c r="V1663" s="40">
        <v>45367</v>
      </c>
      <c r="W1663" s="8"/>
    </row>
    <row r="1664" spans="1:23" ht="26.25" thickBot="1">
      <c r="A1664" s="8" t="s">
        <v>2779</v>
      </c>
      <c r="B1664" s="8" t="s">
        <v>2788</v>
      </c>
      <c r="C1664" s="44" t="s">
        <v>2789</v>
      </c>
      <c r="D1664" s="42"/>
      <c r="E1664" s="8"/>
      <c r="F1664" s="8" t="s">
        <v>212</v>
      </c>
      <c r="G1664" s="8">
        <v>8076</v>
      </c>
      <c r="H1664" s="9">
        <v>15</v>
      </c>
      <c r="I1664" s="8" t="s">
        <v>2790</v>
      </c>
      <c r="J1664" s="8" t="s">
        <v>214</v>
      </c>
      <c r="K1664" s="17">
        <v>3404</v>
      </c>
      <c r="L1664" s="9">
        <v>0</v>
      </c>
      <c r="M1664" s="9">
        <v>0</v>
      </c>
      <c r="N1664" s="9">
        <v>0</v>
      </c>
      <c r="O1664" s="8"/>
      <c r="P1664" s="9">
        <v>3404</v>
      </c>
      <c r="Q1664" s="15">
        <v>10</v>
      </c>
      <c r="R1664" s="9">
        <v>320</v>
      </c>
      <c r="S1664" s="8" t="s">
        <v>37</v>
      </c>
      <c r="T1664" s="29">
        <v>204</v>
      </c>
      <c r="U1664" s="8" t="s">
        <v>2791</v>
      </c>
      <c r="V1664" s="21">
        <v>45369</v>
      </c>
      <c r="W1664" s="8"/>
    </row>
    <row r="1665" spans="1:23" ht="26.25" thickBot="1">
      <c r="A1665" s="8" t="s">
        <v>2779</v>
      </c>
      <c r="B1665" s="8" t="s">
        <v>2792</v>
      </c>
      <c r="C1665" s="44" t="s">
        <v>2793</v>
      </c>
      <c r="D1665" s="42"/>
      <c r="E1665" s="8"/>
      <c r="F1665" s="8" t="s">
        <v>212</v>
      </c>
      <c r="G1665" s="8">
        <v>8075</v>
      </c>
      <c r="H1665" s="9">
        <v>16</v>
      </c>
      <c r="I1665" s="8" t="s">
        <v>1464</v>
      </c>
      <c r="J1665" s="8" t="s">
        <v>214</v>
      </c>
      <c r="K1665" s="17">
        <v>2802</v>
      </c>
      <c r="L1665" s="9">
        <v>0</v>
      </c>
      <c r="M1665" s="9">
        <v>0</v>
      </c>
      <c r="N1665" s="9">
        <v>0</v>
      </c>
      <c r="O1665" s="8"/>
      <c r="P1665" s="9">
        <v>2802</v>
      </c>
      <c r="Q1665" s="15">
        <v>11</v>
      </c>
      <c r="R1665" s="9">
        <v>240</v>
      </c>
      <c r="S1665" s="8" t="s">
        <v>37</v>
      </c>
      <c r="T1665" s="9">
        <v>162</v>
      </c>
      <c r="U1665" s="8" t="s">
        <v>12500</v>
      </c>
      <c r="V1665" s="21">
        <v>45369</v>
      </c>
      <c r="W1665" s="40"/>
    </row>
    <row r="1666" spans="1:23" ht="13.5" thickBot="1">
      <c r="A1666" s="8" t="s">
        <v>2779</v>
      </c>
      <c r="B1666" s="8" t="s">
        <v>2794</v>
      </c>
      <c r="C1666" s="8" t="s">
        <v>2795</v>
      </c>
      <c r="D1666" s="8"/>
      <c r="E1666" s="8"/>
      <c r="F1666" s="8" t="s">
        <v>212</v>
      </c>
      <c r="G1666" s="8">
        <v>5</v>
      </c>
      <c r="H1666" s="9">
        <v>17</v>
      </c>
      <c r="I1666" s="8" t="s">
        <v>1464</v>
      </c>
      <c r="J1666" s="8" t="s">
        <v>214</v>
      </c>
      <c r="K1666" s="25">
        <v>2386</v>
      </c>
      <c r="L1666" s="9">
        <v>0</v>
      </c>
      <c r="M1666" s="9">
        <v>0</v>
      </c>
      <c r="N1666" s="9">
        <v>0</v>
      </c>
      <c r="O1666" s="8"/>
      <c r="P1666" s="9">
        <v>2386</v>
      </c>
      <c r="Q1666" s="15">
        <v>9</v>
      </c>
      <c r="R1666" s="9">
        <v>240</v>
      </c>
      <c r="S1666" s="8" t="s">
        <v>37</v>
      </c>
      <c r="T1666" s="9">
        <v>226</v>
      </c>
      <c r="U1666" s="8" t="s">
        <v>2796</v>
      </c>
      <c r="V1666" s="21">
        <v>45369</v>
      </c>
      <c r="W1666" s="8"/>
    </row>
    <row r="1667" spans="1:23" ht="26.25" thickBot="1">
      <c r="A1667" s="8" t="s">
        <v>2779</v>
      </c>
      <c r="B1667" s="13" t="s">
        <v>2797</v>
      </c>
      <c r="C1667" s="44" t="s">
        <v>2798</v>
      </c>
      <c r="D1667" s="42"/>
      <c r="E1667" s="8"/>
      <c r="F1667" s="8" t="s">
        <v>212</v>
      </c>
      <c r="G1667" s="8" t="s">
        <v>2799</v>
      </c>
      <c r="H1667" s="9">
        <v>18</v>
      </c>
      <c r="I1667" s="8" t="s">
        <v>2790</v>
      </c>
      <c r="J1667" s="8" t="s">
        <v>214</v>
      </c>
      <c r="K1667" s="38">
        <v>213.5</v>
      </c>
      <c r="L1667" s="9">
        <v>0</v>
      </c>
      <c r="M1667" s="9">
        <v>0</v>
      </c>
      <c r="N1667" s="9">
        <v>0</v>
      </c>
      <c r="O1667" s="8"/>
      <c r="P1667" s="9">
        <v>213.5</v>
      </c>
      <c r="Q1667" s="15">
        <v>10</v>
      </c>
      <c r="R1667" s="9">
        <v>20</v>
      </c>
      <c r="S1667" s="8" t="s">
        <v>34</v>
      </c>
      <c r="T1667" s="17">
        <v>14</v>
      </c>
      <c r="U1667" s="8" t="s">
        <v>12501</v>
      </c>
      <c r="V1667" s="21">
        <v>45369</v>
      </c>
      <c r="W1667" s="21"/>
    </row>
    <row r="1668" spans="1:23" ht="13.5" thickBot="1">
      <c r="A1668" s="8" t="s">
        <v>2779</v>
      </c>
      <c r="B1668" s="13" t="s">
        <v>2800</v>
      </c>
      <c r="C1668" s="8" t="s">
        <v>2801</v>
      </c>
      <c r="D1668" s="8"/>
      <c r="E1668" s="8"/>
      <c r="F1668" s="8" t="s">
        <v>212</v>
      </c>
      <c r="G1668" s="8"/>
      <c r="H1668" s="9">
        <v>2</v>
      </c>
      <c r="I1668" s="8" t="s">
        <v>1464</v>
      </c>
      <c r="J1668" s="8" t="s">
        <v>214</v>
      </c>
      <c r="K1668" s="38">
        <v>1152</v>
      </c>
      <c r="L1668" s="9">
        <v>0</v>
      </c>
      <c r="M1668" s="9">
        <v>0</v>
      </c>
      <c r="N1668" s="9">
        <v>0</v>
      </c>
      <c r="O1668" s="8"/>
      <c r="P1668" s="9">
        <v>1152</v>
      </c>
      <c r="Q1668" s="15">
        <v>4</v>
      </c>
      <c r="R1668" s="9">
        <v>240</v>
      </c>
      <c r="S1668" s="8" t="s">
        <v>37</v>
      </c>
      <c r="T1668" s="17">
        <v>192</v>
      </c>
      <c r="U1668" s="8" t="s">
        <v>9253</v>
      </c>
      <c r="V1668" s="21"/>
      <c r="W1668" s="21"/>
    </row>
    <row r="1669" spans="1:23" ht="13.5" thickBot="1">
      <c r="A1669" s="8" t="s">
        <v>2779</v>
      </c>
      <c r="B1669" s="13" t="s">
        <v>2802</v>
      </c>
      <c r="C1669" s="8" t="s">
        <v>2803</v>
      </c>
      <c r="D1669" s="8"/>
      <c r="E1669" s="8"/>
      <c r="F1669" s="8" t="s">
        <v>212</v>
      </c>
      <c r="G1669" s="8"/>
      <c r="H1669" s="9">
        <v>3</v>
      </c>
      <c r="I1669" s="8" t="s">
        <v>1464</v>
      </c>
      <c r="J1669" s="8" t="s">
        <v>214</v>
      </c>
      <c r="K1669" s="38">
        <v>204.5</v>
      </c>
      <c r="L1669" s="9">
        <v>0</v>
      </c>
      <c r="M1669" s="9">
        <v>0</v>
      </c>
      <c r="N1669" s="9">
        <v>0</v>
      </c>
      <c r="O1669" s="8"/>
      <c r="P1669" s="9">
        <v>204.5</v>
      </c>
      <c r="Q1669" s="15">
        <v>8</v>
      </c>
      <c r="R1669" s="9">
        <v>24</v>
      </c>
      <c r="S1669" s="8" t="s">
        <v>34</v>
      </c>
      <c r="T1669" s="17">
        <v>13</v>
      </c>
      <c r="U1669" s="8" t="s">
        <v>12502</v>
      </c>
      <c r="V1669" s="21">
        <v>45355</v>
      </c>
      <c r="W1669" s="21"/>
    </row>
    <row r="1670" spans="1:23" ht="13.5" thickBot="1">
      <c r="A1670" s="8" t="s">
        <v>2779</v>
      </c>
      <c r="B1670" s="13" t="s">
        <v>2804</v>
      </c>
      <c r="C1670" s="44" t="s">
        <v>2805</v>
      </c>
      <c r="D1670" s="42"/>
      <c r="E1670" s="8"/>
      <c r="F1670" s="8" t="s">
        <v>212</v>
      </c>
      <c r="G1670" s="8"/>
      <c r="H1670" s="9">
        <v>4</v>
      </c>
      <c r="I1670" s="8" t="s">
        <v>1464</v>
      </c>
      <c r="J1670" s="8" t="s">
        <v>214</v>
      </c>
      <c r="K1670" s="17">
        <v>205.5</v>
      </c>
      <c r="L1670" s="9">
        <v>0</v>
      </c>
      <c r="M1670" s="9">
        <v>0</v>
      </c>
      <c r="N1670" s="9">
        <v>0</v>
      </c>
      <c r="O1670" s="8"/>
      <c r="P1670" s="9">
        <v>205.5</v>
      </c>
      <c r="Q1670" s="15">
        <v>8</v>
      </c>
      <c r="R1670" s="9">
        <v>24</v>
      </c>
      <c r="S1670" s="8" t="s">
        <v>34</v>
      </c>
      <c r="T1670" s="17">
        <v>14</v>
      </c>
      <c r="U1670" s="8" t="s">
        <v>12503</v>
      </c>
      <c r="V1670" s="21">
        <v>45355</v>
      </c>
      <c r="W1670" s="40"/>
    </row>
    <row r="1671" spans="1:23" ht="13.5" thickBot="1">
      <c r="A1671" s="8" t="s">
        <v>2779</v>
      </c>
      <c r="B1671" s="13" t="s">
        <v>2806</v>
      </c>
      <c r="C1671" s="8" t="s">
        <v>2807</v>
      </c>
      <c r="D1671" s="8"/>
      <c r="E1671" s="8"/>
      <c r="F1671" s="8" t="s">
        <v>212</v>
      </c>
      <c r="G1671" s="8">
        <v>8016</v>
      </c>
      <c r="H1671" s="9">
        <v>5</v>
      </c>
      <c r="I1671" s="8" t="s">
        <v>1464</v>
      </c>
      <c r="J1671" s="8" t="s">
        <v>214</v>
      </c>
      <c r="K1671" s="17">
        <v>143.5</v>
      </c>
      <c r="L1671" s="9">
        <v>0</v>
      </c>
      <c r="M1671" s="9">
        <v>0</v>
      </c>
      <c r="N1671" s="9">
        <v>0</v>
      </c>
      <c r="O1671" s="8"/>
      <c r="P1671" s="9">
        <v>143.5</v>
      </c>
      <c r="Q1671" s="15">
        <v>7</v>
      </c>
      <c r="R1671" s="9">
        <v>20</v>
      </c>
      <c r="S1671" s="8" t="s">
        <v>34</v>
      </c>
      <c r="T1671" s="9">
        <v>4</v>
      </c>
      <c r="U1671" s="8" t="s">
        <v>12504</v>
      </c>
      <c r="V1671" s="21">
        <v>45358</v>
      </c>
      <c r="W1671" s="8"/>
    </row>
    <row r="1672" spans="1:23" ht="26.25" thickBot="1">
      <c r="A1672" s="8" t="s">
        <v>2779</v>
      </c>
      <c r="B1672" s="13" t="s">
        <v>2808</v>
      </c>
      <c r="C1672" s="8" t="s">
        <v>2809</v>
      </c>
      <c r="D1672" s="8"/>
      <c r="E1672" s="8"/>
      <c r="F1672" s="8" t="s">
        <v>212</v>
      </c>
      <c r="G1672" s="8"/>
      <c r="H1672" s="20">
        <v>7</v>
      </c>
      <c r="I1672" s="8" t="s">
        <v>1464</v>
      </c>
      <c r="J1672" s="8" t="s">
        <v>214</v>
      </c>
      <c r="K1672" s="17">
        <v>3246</v>
      </c>
      <c r="L1672" s="9">
        <v>0</v>
      </c>
      <c r="M1672" s="9">
        <v>0</v>
      </c>
      <c r="N1672" s="9">
        <v>0</v>
      </c>
      <c r="O1672" s="8"/>
      <c r="P1672" s="9">
        <v>3246</v>
      </c>
      <c r="Q1672" s="15">
        <v>13</v>
      </c>
      <c r="R1672" s="9">
        <v>240</v>
      </c>
      <c r="S1672" s="8" t="s">
        <v>37</v>
      </c>
      <c r="T1672" s="9">
        <v>126</v>
      </c>
      <c r="U1672" s="8" t="s">
        <v>11912</v>
      </c>
      <c r="V1672" s="21">
        <v>45364</v>
      </c>
      <c r="W1672" s="8"/>
    </row>
    <row r="1673" spans="1:23" ht="26.25" thickBot="1">
      <c r="A1673" s="8" t="s">
        <v>2779</v>
      </c>
      <c r="B1673" s="13" t="s">
        <v>2810</v>
      </c>
      <c r="C1673" s="8" t="s">
        <v>2811</v>
      </c>
      <c r="D1673" s="8"/>
      <c r="E1673" s="8"/>
      <c r="F1673" s="8" t="s">
        <v>212</v>
      </c>
      <c r="G1673" s="8"/>
      <c r="H1673" s="20">
        <v>8</v>
      </c>
      <c r="I1673" s="8" t="s">
        <v>227</v>
      </c>
      <c r="J1673" s="8" t="s">
        <v>214</v>
      </c>
      <c r="K1673" s="17">
        <v>-66</v>
      </c>
      <c r="L1673" s="9">
        <v>0</v>
      </c>
      <c r="M1673" s="9">
        <v>0</v>
      </c>
      <c r="N1673" s="9">
        <v>0</v>
      </c>
      <c r="O1673" s="8"/>
      <c r="P1673" s="9">
        <v>-66</v>
      </c>
      <c r="Q1673" s="15">
        <v>0</v>
      </c>
      <c r="R1673" s="9">
        <v>200</v>
      </c>
      <c r="S1673" s="8" t="s">
        <v>37</v>
      </c>
      <c r="T1673" s="9">
        <v>-66</v>
      </c>
      <c r="U1673" s="8" t="s">
        <v>7230</v>
      </c>
      <c r="V1673" s="21">
        <v>45364</v>
      </c>
      <c r="W1673" s="8"/>
    </row>
    <row r="1674" spans="1:23" ht="26.25" thickBot="1">
      <c r="A1674" s="8" t="s">
        <v>2779</v>
      </c>
      <c r="B1674" s="8" t="s">
        <v>2812</v>
      </c>
      <c r="C1674" s="8" t="s">
        <v>2813</v>
      </c>
      <c r="D1674" s="8"/>
      <c r="E1674" s="8"/>
      <c r="F1674" s="8" t="s">
        <v>212</v>
      </c>
      <c r="G1674" s="8"/>
      <c r="H1674" s="20">
        <v>9</v>
      </c>
      <c r="I1674" s="8" t="s">
        <v>227</v>
      </c>
      <c r="J1674" s="8" t="s">
        <v>214</v>
      </c>
      <c r="K1674" s="17">
        <v>-48</v>
      </c>
      <c r="L1674" s="9">
        <v>0</v>
      </c>
      <c r="M1674" s="9">
        <v>0</v>
      </c>
      <c r="N1674" s="9">
        <v>0</v>
      </c>
      <c r="O1674" s="8"/>
      <c r="P1674" s="9">
        <v>-48</v>
      </c>
      <c r="Q1674" s="15">
        <v>0</v>
      </c>
      <c r="R1674" s="9">
        <v>200</v>
      </c>
      <c r="S1674" s="8" t="s">
        <v>37</v>
      </c>
      <c r="T1674" s="9">
        <v>-48</v>
      </c>
      <c r="U1674" s="8" t="s">
        <v>2782</v>
      </c>
      <c r="V1674" s="21">
        <v>45364</v>
      </c>
      <c r="W1674" s="8"/>
    </row>
    <row r="1675" spans="1:23" ht="13.5" thickBot="1">
      <c r="A1675" s="8" t="s">
        <v>2779</v>
      </c>
      <c r="B1675" s="8" t="s">
        <v>2814</v>
      </c>
      <c r="C1675" s="44" t="s">
        <v>2815</v>
      </c>
      <c r="D1675" s="42"/>
      <c r="E1675" s="8"/>
      <c r="F1675" s="8" t="s">
        <v>36</v>
      </c>
      <c r="G1675" s="8" t="s">
        <v>2816</v>
      </c>
      <c r="H1675" s="20">
        <v>1</v>
      </c>
      <c r="I1675" s="8"/>
      <c r="J1675" s="8" t="s">
        <v>78</v>
      </c>
      <c r="K1675" s="17">
        <v>1544</v>
      </c>
      <c r="L1675" s="9">
        <v>0</v>
      </c>
      <c r="M1675" s="9">
        <v>0</v>
      </c>
      <c r="N1675" s="9">
        <v>0</v>
      </c>
      <c r="O1675" s="8"/>
      <c r="P1675" s="9">
        <v>1544</v>
      </c>
      <c r="Q1675" s="15">
        <v>3</v>
      </c>
      <c r="R1675" s="9">
        <v>400</v>
      </c>
      <c r="S1675" s="8" t="s">
        <v>37</v>
      </c>
      <c r="T1675" s="9">
        <v>344</v>
      </c>
      <c r="U1675" s="8" t="s">
        <v>9254</v>
      </c>
      <c r="V1675" s="21">
        <v>45355</v>
      </c>
      <c r="W1675" s="8"/>
    </row>
    <row r="1676" spans="1:23" ht="13.5" thickBot="1">
      <c r="A1676" s="8" t="s">
        <v>2779</v>
      </c>
      <c r="B1676" s="8" t="s">
        <v>6734</v>
      </c>
      <c r="C1676" s="8" t="s">
        <v>5542</v>
      </c>
      <c r="D1676" s="8"/>
      <c r="E1676" s="8"/>
      <c r="F1676" s="8" t="s">
        <v>212</v>
      </c>
      <c r="G1676" s="8">
        <v>8801</v>
      </c>
      <c r="H1676" s="20">
        <v>19</v>
      </c>
      <c r="I1676" s="8" t="s">
        <v>423</v>
      </c>
      <c r="J1676" s="8" t="s">
        <v>214</v>
      </c>
      <c r="K1676" s="17">
        <v>-2</v>
      </c>
      <c r="L1676" s="9">
        <v>0</v>
      </c>
      <c r="M1676" s="9">
        <v>0</v>
      </c>
      <c r="N1676" s="9">
        <v>0</v>
      </c>
      <c r="O1676" s="8"/>
      <c r="P1676" s="9">
        <v>-2</v>
      </c>
      <c r="Q1676" s="15">
        <v>0</v>
      </c>
      <c r="R1676" s="9">
        <v>120</v>
      </c>
      <c r="S1676" s="8" t="s">
        <v>37</v>
      </c>
      <c r="T1676" s="9">
        <v>-2</v>
      </c>
      <c r="U1676" s="8" t="s">
        <v>1909</v>
      </c>
      <c r="V1676" s="21">
        <v>45415</v>
      </c>
      <c r="W1676" s="8"/>
    </row>
    <row r="1677" spans="1:23" ht="26.25" thickBot="1">
      <c r="A1677" s="8" t="s">
        <v>2779</v>
      </c>
      <c r="B1677" s="8" t="s">
        <v>6735</v>
      </c>
      <c r="C1677" s="8" t="s">
        <v>9117</v>
      </c>
      <c r="D1677" s="8"/>
      <c r="E1677" s="8" t="s">
        <v>671</v>
      </c>
      <c r="F1677" s="8" t="s">
        <v>212</v>
      </c>
      <c r="G1677" s="8">
        <v>3010</v>
      </c>
      <c r="H1677" s="20">
        <v>20</v>
      </c>
      <c r="I1677" s="8" t="s">
        <v>463</v>
      </c>
      <c r="J1677" s="8" t="s">
        <v>214</v>
      </c>
      <c r="K1677" s="17">
        <v>-48</v>
      </c>
      <c r="L1677" s="9">
        <v>0</v>
      </c>
      <c r="M1677" s="9">
        <v>0</v>
      </c>
      <c r="N1677" s="9">
        <v>0</v>
      </c>
      <c r="O1677" s="8"/>
      <c r="P1677" s="9">
        <v>-48</v>
      </c>
      <c r="Q1677" s="15">
        <v>0</v>
      </c>
      <c r="R1677" s="9">
        <v>400</v>
      </c>
      <c r="S1677" s="8" t="s">
        <v>37</v>
      </c>
      <c r="T1677" s="9">
        <v>-48</v>
      </c>
      <c r="U1677" s="8" t="s">
        <v>2782</v>
      </c>
      <c r="V1677" s="21">
        <v>45415</v>
      </c>
      <c r="W1677" s="8"/>
    </row>
    <row r="1678" spans="1:23" ht="26.25" thickBot="1">
      <c r="A1678" s="8" t="s">
        <v>2779</v>
      </c>
      <c r="B1678" s="8" t="s">
        <v>6736</v>
      </c>
      <c r="C1678" s="44" t="s">
        <v>9118</v>
      </c>
      <c r="D1678" s="42"/>
      <c r="E1678" s="8"/>
      <c r="F1678" s="8" t="s">
        <v>212</v>
      </c>
      <c r="G1678" s="8" t="s">
        <v>6737</v>
      </c>
      <c r="H1678" s="20">
        <v>21</v>
      </c>
      <c r="I1678" s="8" t="s">
        <v>463</v>
      </c>
      <c r="J1678" s="8" t="s">
        <v>214</v>
      </c>
      <c r="K1678" s="17">
        <v>-48</v>
      </c>
      <c r="L1678" s="9">
        <v>0</v>
      </c>
      <c r="M1678" s="9">
        <v>0</v>
      </c>
      <c r="N1678" s="9">
        <v>0</v>
      </c>
      <c r="O1678" s="8"/>
      <c r="P1678" s="9">
        <v>-48</v>
      </c>
      <c r="Q1678" s="15">
        <v>0</v>
      </c>
      <c r="R1678" s="9">
        <v>400</v>
      </c>
      <c r="S1678" s="8" t="s">
        <v>37</v>
      </c>
      <c r="T1678" s="9">
        <v>-48</v>
      </c>
      <c r="U1678" s="8" t="s">
        <v>2782</v>
      </c>
      <c r="V1678" s="21">
        <v>45415</v>
      </c>
      <c r="W1678" s="8"/>
    </row>
    <row r="1679" spans="1:23" ht="13.5" thickBot="1">
      <c r="A1679" s="8" t="s">
        <v>2779</v>
      </c>
      <c r="B1679" s="8" t="s">
        <v>6738</v>
      </c>
      <c r="C1679" s="44" t="s">
        <v>6739</v>
      </c>
      <c r="D1679" s="42"/>
      <c r="E1679" s="8"/>
      <c r="F1679" s="8" t="s">
        <v>36</v>
      </c>
      <c r="G1679" s="8">
        <v>45473</v>
      </c>
      <c r="H1679" s="20">
        <v>22</v>
      </c>
      <c r="I1679" s="8"/>
      <c r="J1679" s="8" t="s">
        <v>78</v>
      </c>
      <c r="K1679" s="25">
        <v>0</v>
      </c>
      <c r="L1679" s="9">
        <v>0</v>
      </c>
      <c r="M1679" s="9">
        <v>0</v>
      </c>
      <c r="N1679" s="9">
        <v>0</v>
      </c>
      <c r="O1679" s="8"/>
      <c r="P1679" s="9">
        <v>0</v>
      </c>
      <c r="Q1679" s="15">
        <v>0</v>
      </c>
      <c r="R1679" s="9">
        <v>480</v>
      </c>
      <c r="S1679" s="8" t="s">
        <v>37</v>
      </c>
      <c r="T1679" s="9">
        <v>0</v>
      </c>
      <c r="U1679" s="8" t="s">
        <v>39</v>
      </c>
      <c r="V1679" s="21">
        <v>45415</v>
      </c>
      <c r="W1679" s="8"/>
    </row>
    <row r="1680" spans="1:23" ht="26.25" thickBot="1">
      <c r="A1680" s="8" t="s">
        <v>2779</v>
      </c>
      <c r="B1680" s="13" t="s">
        <v>6740</v>
      </c>
      <c r="C1680" s="8" t="s">
        <v>6741</v>
      </c>
      <c r="D1680" s="8"/>
      <c r="E1680" s="8"/>
      <c r="F1680" s="8" t="s">
        <v>212</v>
      </c>
      <c r="G1680" s="8" t="s">
        <v>6742</v>
      </c>
      <c r="H1680" s="20">
        <v>23</v>
      </c>
      <c r="I1680" s="8" t="s">
        <v>227</v>
      </c>
      <c r="J1680" s="8" t="s">
        <v>214</v>
      </c>
      <c r="K1680" s="24">
        <v>-12</v>
      </c>
      <c r="L1680" s="9">
        <v>0</v>
      </c>
      <c r="M1680" s="9">
        <v>0</v>
      </c>
      <c r="N1680" s="9">
        <v>0</v>
      </c>
      <c r="O1680" s="8"/>
      <c r="P1680" s="9">
        <v>-12</v>
      </c>
      <c r="Q1680" s="15">
        <v>0</v>
      </c>
      <c r="R1680" s="9">
        <v>400</v>
      </c>
      <c r="S1680" s="8" t="s">
        <v>37</v>
      </c>
      <c r="T1680" s="9">
        <v>-12</v>
      </c>
      <c r="U1680" s="8" t="s">
        <v>155</v>
      </c>
      <c r="V1680" s="21">
        <v>45415</v>
      </c>
      <c r="W1680" s="18"/>
    </row>
    <row r="1681" spans="1:23" ht="26.25" thickBot="1">
      <c r="A1681" s="8" t="s">
        <v>2779</v>
      </c>
      <c r="B1681" s="13" t="s">
        <v>7013</v>
      </c>
      <c r="C1681" s="44" t="s">
        <v>5536</v>
      </c>
      <c r="D1681" s="42"/>
      <c r="E1681" s="8"/>
      <c r="F1681" s="8" t="s">
        <v>212</v>
      </c>
      <c r="G1681" s="8">
        <v>2008</v>
      </c>
      <c r="H1681" s="20">
        <v>25</v>
      </c>
      <c r="I1681" s="8" t="s">
        <v>227</v>
      </c>
      <c r="J1681" s="8" t="s">
        <v>214</v>
      </c>
      <c r="K1681" s="24">
        <v>-16</v>
      </c>
      <c r="L1681" s="9">
        <v>0</v>
      </c>
      <c r="M1681" s="9">
        <v>0</v>
      </c>
      <c r="N1681" s="9">
        <v>0</v>
      </c>
      <c r="O1681" s="8"/>
      <c r="P1681" s="9">
        <v>-16</v>
      </c>
      <c r="Q1681" s="15">
        <v>0</v>
      </c>
      <c r="R1681" s="9">
        <v>800</v>
      </c>
      <c r="S1681" s="8" t="s">
        <v>37</v>
      </c>
      <c r="T1681" s="9">
        <v>-16</v>
      </c>
      <c r="U1681" s="8" t="s">
        <v>8180</v>
      </c>
      <c r="V1681" s="21">
        <v>45418</v>
      </c>
      <c r="W1681" s="18"/>
    </row>
    <row r="1682" spans="1:23" ht="26.25" thickBot="1">
      <c r="A1682" s="8" t="s">
        <v>2779</v>
      </c>
      <c r="B1682" s="13" t="s">
        <v>7014</v>
      </c>
      <c r="C1682" s="8" t="s">
        <v>5546</v>
      </c>
      <c r="D1682" s="8"/>
      <c r="E1682" s="8"/>
      <c r="F1682" s="8" t="s">
        <v>212</v>
      </c>
      <c r="G1682" s="8" t="s">
        <v>7015</v>
      </c>
      <c r="H1682" s="20">
        <v>26</v>
      </c>
      <c r="I1682" s="8" t="s">
        <v>7016</v>
      </c>
      <c r="J1682" s="8" t="s">
        <v>214</v>
      </c>
      <c r="K1682" s="24">
        <v>-12</v>
      </c>
      <c r="L1682" s="9">
        <v>0</v>
      </c>
      <c r="M1682" s="9">
        <v>0</v>
      </c>
      <c r="N1682" s="9">
        <v>0</v>
      </c>
      <c r="O1682" s="8"/>
      <c r="P1682" s="9">
        <v>-12</v>
      </c>
      <c r="Q1682" s="15">
        <v>0</v>
      </c>
      <c r="R1682" s="9">
        <v>360</v>
      </c>
      <c r="S1682" s="8" t="s">
        <v>37</v>
      </c>
      <c r="T1682" s="9">
        <v>-12</v>
      </c>
      <c r="U1682" s="8" t="s">
        <v>155</v>
      </c>
      <c r="V1682" s="21">
        <v>45418</v>
      </c>
      <c r="W1682" s="18"/>
    </row>
    <row r="1683" spans="1:23" ht="39" thickBot="1">
      <c r="A1683" s="8" t="s">
        <v>2779</v>
      </c>
      <c r="B1683" s="13" t="s">
        <v>7017</v>
      </c>
      <c r="C1683" s="8" t="s">
        <v>5545</v>
      </c>
      <c r="D1683" s="8"/>
      <c r="E1683" s="8"/>
      <c r="F1683" s="8" t="s">
        <v>212</v>
      </c>
      <c r="G1683" s="8" t="s">
        <v>7018</v>
      </c>
      <c r="H1683" s="20">
        <v>24</v>
      </c>
      <c r="I1683" s="8" t="s">
        <v>7019</v>
      </c>
      <c r="J1683" s="8" t="s">
        <v>214</v>
      </c>
      <c r="K1683" s="24">
        <v>-21</v>
      </c>
      <c r="L1683" s="9">
        <v>0</v>
      </c>
      <c r="M1683" s="9">
        <v>0</v>
      </c>
      <c r="N1683" s="9">
        <v>0</v>
      </c>
      <c r="O1683" s="8"/>
      <c r="P1683" s="9">
        <v>-21</v>
      </c>
      <c r="Q1683" s="15">
        <v>0</v>
      </c>
      <c r="R1683" s="9">
        <v>400</v>
      </c>
      <c r="S1683" s="8" t="s">
        <v>37</v>
      </c>
      <c r="T1683" s="9">
        <v>-21</v>
      </c>
      <c r="U1683" s="8" t="s">
        <v>1651</v>
      </c>
      <c r="V1683" s="21">
        <v>45418</v>
      </c>
      <c r="W1683" s="18"/>
    </row>
    <row r="1684" spans="1:23" ht="13.5" thickBot="1">
      <c r="A1684" s="8" t="s">
        <v>2779</v>
      </c>
      <c r="B1684" s="13" t="s">
        <v>7408</v>
      </c>
      <c r="C1684" s="8" t="s">
        <v>5540</v>
      </c>
      <c r="D1684" s="8"/>
      <c r="E1684" s="8"/>
      <c r="F1684" s="8" t="s">
        <v>212</v>
      </c>
      <c r="G1684" s="8">
        <v>8101</v>
      </c>
      <c r="H1684" s="9">
        <v>27</v>
      </c>
      <c r="I1684" s="8" t="s">
        <v>215</v>
      </c>
      <c r="J1684" s="8" t="s">
        <v>214</v>
      </c>
      <c r="K1684" s="24">
        <v>-20</v>
      </c>
      <c r="L1684" s="9">
        <v>0</v>
      </c>
      <c r="M1684" s="9">
        <v>0</v>
      </c>
      <c r="N1684" s="9">
        <v>0</v>
      </c>
      <c r="O1684" s="8"/>
      <c r="P1684" s="9">
        <v>-20</v>
      </c>
      <c r="Q1684" s="15">
        <v>0</v>
      </c>
      <c r="R1684" s="9">
        <v>144</v>
      </c>
      <c r="S1684" s="8" t="s">
        <v>37</v>
      </c>
      <c r="T1684" s="9">
        <v>-20</v>
      </c>
      <c r="U1684" s="8" t="s">
        <v>1821</v>
      </c>
      <c r="V1684" s="21">
        <v>45436</v>
      </c>
      <c r="W1684" s="50"/>
    </row>
    <row r="1685" spans="1:23" ht="13.5" thickBot="1">
      <c r="A1685" s="8" t="s">
        <v>2779</v>
      </c>
      <c r="B1685" s="13" t="s">
        <v>7409</v>
      </c>
      <c r="C1685" s="8" t="s">
        <v>5541</v>
      </c>
      <c r="D1685" s="8"/>
      <c r="E1685" s="8"/>
      <c r="F1685" s="8" t="s">
        <v>212</v>
      </c>
      <c r="G1685" s="8">
        <v>8102</v>
      </c>
      <c r="H1685" s="9">
        <v>28</v>
      </c>
      <c r="I1685" s="8" t="s">
        <v>215</v>
      </c>
      <c r="J1685" s="8" t="s">
        <v>214</v>
      </c>
      <c r="K1685" s="24">
        <v>-32</v>
      </c>
      <c r="L1685" s="9">
        <v>0</v>
      </c>
      <c r="M1685" s="9">
        <v>0</v>
      </c>
      <c r="N1685" s="9">
        <v>0</v>
      </c>
      <c r="O1685" s="8"/>
      <c r="P1685" s="9">
        <v>-32</v>
      </c>
      <c r="Q1685" s="15">
        <v>0</v>
      </c>
      <c r="R1685" s="9">
        <v>144</v>
      </c>
      <c r="S1685" s="8" t="s">
        <v>37</v>
      </c>
      <c r="T1685" s="9">
        <v>-32</v>
      </c>
      <c r="U1685" s="8" t="s">
        <v>10692</v>
      </c>
      <c r="V1685" s="21">
        <v>45436</v>
      </c>
      <c r="W1685" s="18"/>
    </row>
    <row r="1686" spans="1:23" ht="26.25" thickBot="1">
      <c r="A1686" s="8" t="s">
        <v>2779</v>
      </c>
      <c r="B1686" s="13" t="s">
        <v>7410</v>
      </c>
      <c r="C1686" s="8" t="s">
        <v>5537</v>
      </c>
      <c r="D1686" s="8"/>
      <c r="E1686" s="8"/>
      <c r="F1686" s="8" t="s">
        <v>212</v>
      </c>
      <c r="G1686" s="8" t="s">
        <v>7411</v>
      </c>
      <c r="H1686" s="9">
        <v>29</v>
      </c>
      <c r="I1686" s="8" t="s">
        <v>463</v>
      </c>
      <c r="J1686" s="8" t="s">
        <v>214</v>
      </c>
      <c r="K1686" s="24">
        <v>-15</v>
      </c>
      <c r="L1686" s="9">
        <v>0</v>
      </c>
      <c r="M1686" s="9">
        <v>0</v>
      </c>
      <c r="N1686" s="9">
        <v>0</v>
      </c>
      <c r="O1686" s="8"/>
      <c r="P1686" s="9">
        <v>-15</v>
      </c>
      <c r="Q1686" s="15">
        <v>0</v>
      </c>
      <c r="R1686" s="9">
        <v>800</v>
      </c>
      <c r="S1686" s="8" t="s">
        <v>37</v>
      </c>
      <c r="T1686" s="29">
        <v>-15</v>
      </c>
      <c r="U1686" s="8" t="s">
        <v>7375</v>
      </c>
      <c r="V1686" s="21">
        <v>45436</v>
      </c>
      <c r="W1686" s="18"/>
    </row>
    <row r="1687" spans="1:23" ht="13.5" thickBot="1">
      <c r="A1687" s="8" t="s">
        <v>2779</v>
      </c>
      <c r="B1687" s="13" t="s">
        <v>7412</v>
      </c>
      <c r="C1687" s="8" t="s">
        <v>5543</v>
      </c>
      <c r="D1687" s="8"/>
      <c r="E1687" s="8"/>
      <c r="F1687" s="8" t="s">
        <v>212</v>
      </c>
      <c r="G1687" s="8" t="s">
        <v>7413</v>
      </c>
      <c r="H1687" s="9">
        <v>30</v>
      </c>
      <c r="I1687" s="8" t="s">
        <v>423</v>
      </c>
      <c r="J1687" s="8" t="s">
        <v>214</v>
      </c>
      <c r="K1687" s="24">
        <v>-27</v>
      </c>
      <c r="L1687" s="9">
        <v>0</v>
      </c>
      <c r="M1687" s="9">
        <v>0</v>
      </c>
      <c r="N1687" s="9">
        <v>0</v>
      </c>
      <c r="O1687" s="8"/>
      <c r="P1687" s="9">
        <v>-27</v>
      </c>
      <c r="Q1687" s="15">
        <v>0</v>
      </c>
      <c r="R1687" s="9">
        <v>800</v>
      </c>
      <c r="S1687" s="8" t="s">
        <v>37</v>
      </c>
      <c r="T1687" s="9">
        <v>-27</v>
      </c>
      <c r="U1687" s="8" t="s">
        <v>7374</v>
      </c>
      <c r="V1687" s="21">
        <v>45436</v>
      </c>
      <c r="W1687" s="18"/>
    </row>
    <row r="1688" spans="1:23" ht="13.5" thickBot="1">
      <c r="A1688" s="8" t="s">
        <v>2779</v>
      </c>
      <c r="B1688" s="13" t="s">
        <v>7414</v>
      </c>
      <c r="C1688" s="8" t="s">
        <v>7719</v>
      </c>
      <c r="D1688" s="8"/>
      <c r="E1688" s="8"/>
      <c r="F1688" s="8" t="s">
        <v>36</v>
      </c>
      <c r="G1688" s="8">
        <v>2012</v>
      </c>
      <c r="H1688" s="9">
        <v>31</v>
      </c>
      <c r="I1688" s="8"/>
      <c r="J1688" s="8" t="s">
        <v>78</v>
      </c>
      <c r="K1688" s="24">
        <v>-3</v>
      </c>
      <c r="L1688" s="9">
        <v>0</v>
      </c>
      <c r="M1688" s="9">
        <v>0</v>
      </c>
      <c r="N1688" s="9">
        <v>0</v>
      </c>
      <c r="O1688" s="8"/>
      <c r="P1688" s="9">
        <v>-3</v>
      </c>
      <c r="Q1688" s="15">
        <v>0</v>
      </c>
      <c r="R1688" s="9">
        <v>800</v>
      </c>
      <c r="S1688" s="8" t="s">
        <v>37</v>
      </c>
      <c r="T1688" s="9">
        <v>-3</v>
      </c>
      <c r="U1688" s="8" t="s">
        <v>3127</v>
      </c>
      <c r="V1688" s="21">
        <v>45436</v>
      </c>
      <c r="W1688" s="18"/>
    </row>
    <row r="1689" spans="1:23" ht="26.25" thickBot="1">
      <c r="A1689" s="8" t="s">
        <v>2779</v>
      </c>
      <c r="B1689" s="13" t="s">
        <v>8326</v>
      </c>
      <c r="C1689" s="44" t="s">
        <v>8327</v>
      </c>
      <c r="D1689" s="42" t="s">
        <v>122</v>
      </c>
      <c r="E1689" s="8"/>
      <c r="F1689" s="8" t="s">
        <v>212</v>
      </c>
      <c r="G1689" s="39">
        <v>8100</v>
      </c>
      <c r="H1689" s="9">
        <v>32</v>
      </c>
      <c r="I1689" s="8" t="s">
        <v>227</v>
      </c>
      <c r="J1689" s="8" t="s">
        <v>214</v>
      </c>
      <c r="K1689" s="24">
        <v>-12</v>
      </c>
      <c r="L1689" s="9">
        <v>0</v>
      </c>
      <c r="M1689" s="9">
        <v>0</v>
      </c>
      <c r="N1689" s="9">
        <v>0</v>
      </c>
      <c r="O1689" s="8"/>
      <c r="P1689" s="9">
        <v>-12</v>
      </c>
      <c r="Q1689" s="15">
        <v>0</v>
      </c>
      <c r="R1689" s="9">
        <v>120</v>
      </c>
      <c r="S1689" s="8" t="s">
        <v>37</v>
      </c>
      <c r="T1689" s="9">
        <v>-12</v>
      </c>
      <c r="U1689" s="8" t="s">
        <v>155</v>
      </c>
      <c r="V1689" s="21">
        <v>45463</v>
      </c>
      <c r="W1689" s="18"/>
    </row>
    <row r="1690" spans="1:23" ht="13.5" thickBot="1">
      <c r="A1690" s="8" t="s">
        <v>2817</v>
      </c>
      <c r="B1690" s="13" t="s">
        <v>2818</v>
      </c>
      <c r="C1690" s="8" t="s">
        <v>2819</v>
      </c>
      <c r="D1690" s="8"/>
      <c r="E1690" s="8" t="s">
        <v>1618</v>
      </c>
      <c r="F1690" s="8" t="s">
        <v>2679</v>
      </c>
      <c r="G1690" s="8" t="s">
        <v>2820</v>
      </c>
      <c r="H1690" s="9">
        <v>1</v>
      </c>
      <c r="I1690" s="8" t="s">
        <v>2821</v>
      </c>
      <c r="J1690" s="8" t="s">
        <v>78</v>
      </c>
      <c r="K1690" s="24">
        <v>0</v>
      </c>
      <c r="L1690" s="9">
        <v>0</v>
      </c>
      <c r="M1690" s="9">
        <v>0</v>
      </c>
      <c r="N1690" s="9">
        <v>0</v>
      </c>
      <c r="O1690" s="8"/>
      <c r="P1690" s="9">
        <v>0</v>
      </c>
      <c r="Q1690" s="15">
        <v>0</v>
      </c>
      <c r="R1690" s="9">
        <v>480</v>
      </c>
      <c r="S1690" s="8" t="s">
        <v>37</v>
      </c>
      <c r="T1690" s="9">
        <v>0</v>
      </c>
      <c r="U1690" s="8" t="s">
        <v>39</v>
      </c>
      <c r="V1690" s="21">
        <v>45405</v>
      </c>
      <c r="W1690" s="18"/>
    </row>
    <row r="1691" spans="1:23" ht="13.5" thickBot="1">
      <c r="A1691" s="8" t="s">
        <v>2817</v>
      </c>
      <c r="B1691" s="13" t="s">
        <v>2822</v>
      </c>
      <c r="C1691" s="8" t="s">
        <v>2823</v>
      </c>
      <c r="D1691" s="8"/>
      <c r="E1691" s="8" t="s">
        <v>1036</v>
      </c>
      <c r="F1691" s="8" t="s">
        <v>2679</v>
      </c>
      <c r="G1691" s="8" t="s">
        <v>2824</v>
      </c>
      <c r="H1691" s="9">
        <v>2</v>
      </c>
      <c r="I1691" s="8" t="s">
        <v>2821</v>
      </c>
      <c r="J1691" s="8" t="s">
        <v>78</v>
      </c>
      <c r="K1691" s="24">
        <v>36</v>
      </c>
      <c r="L1691" s="9">
        <v>0</v>
      </c>
      <c r="M1691" s="9">
        <v>0</v>
      </c>
      <c r="N1691" s="9">
        <v>0</v>
      </c>
      <c r="O1691" s="8"/>
      <c r="P1691" s="9">
        <v>36</v>
      </c>
      <c r="Q1691" s="15">
        <v>0</v>
      </c>
      <c r="R1691" s="9">
        <v>480</v>
      </c>
      <c r="S1691" s="8" t="s">
        <v>37</v>
      </c>
      <c r="T1691" s="9">
        <v>36</v>
      </c>
      <c r="U1691" s="8" t="s">
        <v>253</v>
      </c>
      <c r="V1691" s="21">
        <v>45405</v>
      </c>
      <c r="W1691" s="18"/>
    </row>
    <row r="1692" spans="1:23" ht="13.5" thickBot="1">
      <c r="A1692" s="8" t="s">
        <v>2817</v>
      </c>
      <c r="B1692" s="13" t="s">
        <v>2825</v>
      </c>
      <c r="C1692" s="8" t="s">
        <v>2826</v>
      </c>
      <c r="D1692" s="8"/>
      <c r="E1692" s="8" t="s">
        <v>1618</v>
      </c>
      <c r="F1692" s="8" t="s">
        <v>2679</v>
      </c>
      <c r="G1692" s="8" t="s">
        <v>2827</v>
      </c>
      <c r="H1692" s="9">
        <v>3</v>
      </c>
      <c r="I1692" s="8" t="s">
        <v>2821</v>
      </c>
      <c r="J1692" s="8" t="s">
        <v>78</v>
      </c>
      <c r="K1692" s="24">
        <v>0</v>
      </c>
      <c r="L1692" s="9">
        <v>0</v>
      </c>
      <c r="M1692" s="9">
        <v>0</v>
      </c>
      <c r="N1692" s="9">
        <v>0</v>
      </c>
      <c r="O1692" s="8"/>
      <c r="P1692" s="9">
        <v>0</v>
      </c>
      <c r="Q1692" s="15">
        <v>0</v>
      </c>
      <c r="R1692" s="9">
        <v>210</v>
      </c>
      <c r="S1692" s="8" t="s">
        <v>37</v>
      </c>
      <c r="T1692" s="9">
        <v>0</v>
      </c>
      <c r="U1692" s="8" t="s">
        <v>39</v>
      </c>
      <c r="V1692" s="21">
        <v>45405</v>
      </c>
      <c r="W1692" s="18" t="s">
        <v>8437</v>
      </c>
    </row>
    <row r="1693" spans="1:23" ht="26.25" thickBot="1">
      <c r="A1693" s="8" t="s">
        <v>2817</v>
      </c>
      <c r="B1693" s="13" t="s">
        <v>2828</v>
      </c>
      <c r="C1693" s="8" t="s">
        <v>2829</v>
      </c>
      <c r="D1693" s="8"/>
      <c r="E1693" s="8" t="s">
        <v>1036</v>
      </c>
      <c r="F1693" s="8" t="s">
        <v>2679</v>
      </c>
      <c r="G1693" s="8" t="s">
        <v>2830</v>
      </c>
      <c r="H1693" s="9">
        <v>4</v>
      </c>
      <c r="I1693" s="8" t="s">
        <v>2821</v>
      </c>
      <c r="J1693" s="8" t="s">
        <v>78</v>
      </c>
      <c r="K1693" s="24">
        <v>0</v>
      </c>
      <c r="L1693" s="9">
        <v>0</v>
      </c>
      <c r="M1693" s="9">
        <v>0</v>
      </c>
      <c r="N1693" s="9">
        <v>0</v>
      </c>
      <c r="O1693" s="8"/>
      <c r="P1693" s="9">
        <v>0</v>
      </c>
      <c r="Q1693" s="15">
        <v>0</v>
      </c>
      <c r="R1693" s="9">
        <v>210</v>
      </c>
      <c r="S1693" s="8" t="s">
        <v>37</v>
      </c>
      <c r="T1693" s="9">
        <v>0</v>
      </c>
      <c r="U1693" s="8" t="s">
        <v>39</v>
      </c>
      <c r="V1693" s="21">
        <v>45405</v>
      </c>
      <c r="W1693" s="18" t="s">
        <v>8437</v>
      </c>
    </row>
    <row r="1694" spans="1:23" ht="13.5" thickBot="1">
      <c r="A1694" s="8" t="s">
        <v>2817</v>
      </c>
      <c r="B1694" s="13" t="s">
        <v>2831</v>
      </c>
      <c r="C1694" s="8" t="s">
        <v>2832</v>
      </c>
      <c r="D1694" s="8"/>
      <c r="E1694" s="8" t="s">
        <v>1618</v>
      </c>
      <c r="F1694" s="8" t="s">
        <v>2679</v>
      </c>
      <c r="G1694" s="39" t="s">
        <v>2833</v>
      </c>
      <c r="H1694" s="9">
        <v>5</v>
      </c>
      <c r="I1694" s="8" t="s">
        <v>2821</v>
      </c>
      <c r="J1694" s="8" t="s">
        <v>78</v>
      </c>
      <c r="K1694" s="24">
        <v>0</v>
      </c>
      <c r="L1694" s="9">
        <v>0</v>
      </c>
      <c r="M1694" s="9">
        <v>0</v>
      </c>
      <c r="N1694" s="9">
        <v>0</v>
      </c>
      <c r="O1694" s="8"/>
      <c r="P1694" s="9">
        <v>0</v>
      </c>
      <c r="Q1694" s="15">
        <v>0</v>
      </c>
      <c r="R1694" s="9">
        <v>180</v>
      </c>
      <c r="S1694" s="8" t="s">
        <v>37</v>
      </c>
      <c r="T1694" s="9">
        <v>0</v>
      </c>
      <c r="U1694" s="8" t="s">
        <v>39</v>
      </c>
      <c r="V1694" s="21">
        <v>45405</v>
      </c>
      <c r="W1694" s="18" t="s">
        <v>8437</v>
      </c>
    </row>
    <row r="1695" spans="1:23" ht="13.5" thickBot="1">
      <c r="A1695" s="8" t="s">
        <v>2817</v>
      </c>
      <c r="B1695" s="13" t="s">
        <v>2834</v>
      </c>
      <c r="C1695" s="8" t="s">
        <v>2835</v>
      </c>
      <c r="D1695" s="8"/>
      <c r="E1695" s="8" t="s">
        <v>1036</v>
      </c>
      <c r="F1695" s="8" t="s">
        <v>2679</v>
      </c>
      <c r="G1695" s="8" t="s">
        <v>2836</v>
      </c>
      <c r="H1695" s="9">
        <v>6</v>
      </c>
      <c r="I1695" s="8" t="s">
        <v>2821</v>
      </c>
      <c r="J1695" s="8" t="s">
        <v>78</v>
      </c>
      <c r="K1695" s="24">
        <v>0</v>
      </c>
      <c r="L1695" s="9">
        <v>0</v>
      </c>
      <c r="M1695" s="9">
        <v>0</v>
      </c>
      <c r="N1695" s="9">
        <v>0</v>
      </c>
      <c r="O1695" s="8"/>
      <c r="P1695" s="9">
        <v>0</v>
      </c>
      <c r="Q1695" s="15">
        <v>0</v>
      </c>
      <c r="R1695" s="9">
        <v>150</v>
      </c>
      <c r="S1695" s="8" t="s">
        <v>37</v>
      </c>
      <c r="T1695" s="9">
        <v>0</v>
      </c>
      <c r="U1695" s="8" t="s">
        <v>39</v>
      </c>
      <c r="V1695" s="21">
        <v>45405</v>
      </c>
      <c r="W1695" s="18" t="s">
        <v>8437</v>
      </c>
    </row>
    <row r="1696" spans="1:23" ht="13.5" thickBot="1">
      <c r="A1696" s="8" t="s">
        <v>2817</v>
      </c>
      <c r="B1696" s="13" t="s">
        <v>8438</v>
      </c>
      <c r="C1696" s="8" t="s">
        <v>8439</v>
      </c>
      <c r="D1696" s="8" t="s">
        <v>95</v>
      </c>
      <c r="E1696" s="8"/>
      <c r="F1696" s="8" t="s">
        <v>2679</v>
      </c>
      <c r="G1696" s="8"/>
      <c r="H1696" s="9">
        <v>7</v>
      </c>
      <c r="I1696" s="8" t="s">
        <v>2821</v>
      </c>
      <c r="J1696" s="8" t="s">
        <v>78</v>
      </c>
      <c r="K1696" s="24">
        <v>20</v>
      </c>
      <c r="L1696" s="9">
        <v>0</v>
      </c>
      <c r="M1696" s="9">
        <v>0</v>
      </c>
      <c r="N1696" s="9">
        <v>0</v>
      </c>
      <c r="O1696" s="8"/>
      <c r="P1696" s="9">
        <v>20</v>
      </c>
      <c r="Q1696" s="15">
        <v>1</v>
      </c>
      <c r="R1696" s="9">
        <v>20</v>
      </c>
      <c r="S1696" s="8" t="s">
        <v>37</v>
      </c>
      <c r="T1696" s="9">
        <v>0</v>
      </c>
      <c r="U1696" s="8" t="s">
        <v>102</v>
      </c>
      <c r="V1696" s="21">
        <v>45471</v>
      </c>
      <c r="W1696" s="18"/>
    </row>
    <row r="1697" spans="1:23" ht="13.5" thickBot="1">
      <c r="A1697" s="8" t="s">
        <v>145</v>
      </c>
      <c r="B1697" s="13" t="s">
        <v>12505</v>
      </c>
      <c r="C1697" s="8" t="s">
        <v>10959</v>
      </c>
      <c r="D1697" s="8"/>
      <c r="E1697" s="8"/>
      <c r="F1697" s="8" t="s">
        <v>36</v>
      </c>
      <c r="G1697" s="8"/>
      <c r="H1697" s="9">
        <v>300</v>
      </c>
      <c r="I1697" s="8" t="s">
        <v>1825</v>
      </c>
      <c r="J1697" s="8" t="s">
        <v>78</v>
      </c>
      <c r="K1697" s="24">
        <v>17</v>
      </c>
      <c r="L1697" s="9">
        <v>0</v>
      </c>
      <c r="M1697" s="9">
        <v>0</v>
      </c>
      <c r="N1697" s="9">
        <v>0</v>
      </c>
      <c r="O1697" s="8"/>
      <c r="P1697" s="9">
        <v>17</v>
      </c>
      <c r="Q1697" s="15">
        <v>2</v>
      </c>
      <c r="R1697" s="9">
        <v>8</v>
      </c>
      <c r="S1697" s="8" t="s">
        <v>34</v>
      </c>
      <c r="T1697" s="9">
        <v>1</v>
      </c>
      <c r="U1697" s="8" t="s">
        <v>9230</v>
      </c>
      <c r="V1697" s="21">
        <v>45351</v>
      </c>
      <c r="W1697" s="18" t="s">
        <v>8217</v>
      </c>
    </row>
    <row r="1698" spans="1:23" ht="39" thickBot="1">
      <c r="A1698" s="8" t="s">
        <v>145</v>
      </c>
      <c r="B1698" s="13" t="s">
        <v>12506</v>
      </c>
      <c r="C1698" s="8" t="s">
        <v>1826</v>
      </c>
      <c r="D1698" s="8"/>
      <c r="E1698" s="8"/>
      <c r="F1698" s="8" t="s">
        <v>36</v>
      </c>
      <c r="G1698" s="8"/>
      <c r="H1698" s="9">
        <v>309</v>
      </c>
      <c r="I1698" s="8"/>
      <c r="J1698" s="8" t="s">
        <v>78</v>
      </c>
      <c r="K1698" s="24">
        <v>1.1102199999999999E-15</v>
      </c>
      <c r="L1698" s="9">
        <v>0</v>
      </c>
      <c r="M1698" s="9">
        <v>0</v>
      </c>
      <c r="N1698" s="9">
        <v>0</v>
      </c>
      <c r="O1698" s="8"/>
      <c r="P1698" s="9">
        <v>0</v>
      </c>
      <c r="Q1698" s="15">
        <v>0</v>
      </c>
      <c r="R1698" s="9">
        <v>7</v>
      </c>
      <c r="S1698" s="8" t="s">
        <v>34</v>
      </c>
      <c r="T1698" s="9">
        <v>0</v>
      </c>
      <c r="U1698" s="8" t="s">
        <v>12507</v>
      </c>
      <c r="V1698" s="21">
        <v>45364</v>
      </c>
      <c r="W1698" s="18" t="s">
        <v>8217</v>
      </c>
    </row>
    <row r="1699" spans="1:23" ht="39" thickBot="1">
      <c r="A1699" s="8" t="s">
        <v>145</v>
      </c>
      <c r="B1699" s="13" t="s">
        <v>12508</v>
      </c>
      <c r="C1699" s="8" t="s">
        <v>1827</v>
      </c>
      <c r="D1699" s="8"/>
      <c r="E1699" s="8"/>
      <c r="F1699" s="8" t="s">
        <v>36</v>
      </c>
      <c r="G1699" s="8"/>
      <c r="H1699" s="9">
        <v>310</v>
      </c>
      <c r="I1699" s="8"/>
      <c r="J1699" s="8" t="s">
        <v>78</v>
      </c>
      <c r="K1699" s="24">
        <v>24.333333329999999</v>
      </c>
      <c r="L1699" s="9">
        <v>0</v>
      </c>
      <c r="M1699" s="9">
        <v>0</v>
      </c>
      <c r="N1699" s="9">
        <v>0</v>
      </c>
      <c r="O1699" s="8"/>
      <c r="P1699" s="9">
        <v>24.333333329999999</v>
      </c>
      <c r="Q1699" s="15">
        <v>4</v>
      </c>
      <c r="R1699" s="9">
        <v>5</v>
      </c>
      <c r="S1699" s="8" t="s">
        <v>34</v>
      </c>
      <c r="T1699" s="29">
        <v>4</v>
      </c>
      <c r="U1699" s="8" t="s">
        <v>12509</v>
      </c>
      <c r="V1699" s="21">
        <v>45364</v>
      </c>
      <c r="W1699" s="18" t="s">
        <v>8217</v>
      </c>
    </row>
    <row r="1700" spans="1:23" ht="39" thickBot="1">
      <c r="A1700" s="8" t="s">
        <v>145</v>
      </c>
      <c r="B1700" s="13" t="s">
        <v>12510</v>
      </c>
      <c r="C1700" s="44" t="s">
        <v>1828</v>
      </c>
      <c r="D1700" s="42"/>
      <c r="E1700" s="8"/>
      <c r="F1700" s="8" t="s">
        <v>36</v>
      </c>
      <c r="G1700" s="8">
        <v>512</v>
      </c>
      <c r="H1700" s="9">
        <v>301</v>
      </c>
      <c r="I1700" s="8" t="s">
        <v>1825</v>
      </c>
      <c r="J1700" s="8" t="s">
        <v>78</v>
      </c>
      <c r="K1700" s="24">
        <v>17.333333329999999</v>
      </c>
      <c r="L1700" s="9">
        <v>0</v>
      </c>
      <c r="M1700" s="9">
        <v>0</v>
      </c>
      <c r="N1700" s="9">
        <v>0</v>
      </c>
      <c r="O1700" s="8"/>
      <c r="P1700" s="9">
        <v>17.333333329999999</v>
      </c>
      <c r="Q1700" s="15">
        <v>2</v>
      </c>
      <c r="R1700" s="9">
        <v>8</v>
      </c>
      <c r="S1700" s="8" t="s">
        <v>34</v>
      </c>
      <c r="T1700" s="9">
        <v>1</v>
      </c>
      <c r="U1700" s="8" t="s">
        <v>12511</v>
      </c>
      <c r="V1700" s="21">
        <v>45357</v>
      </c>
      <c r="W1700" s="18" t="s">
        <v>8217</v>
      </c>
    </row>
    <row r="1701" spans="1:23" ht="64.5" thickBot="1">
      <c r="A1701" s="8" t="s">
        <v>145</v>
      </c>
      <c r="B1701" s="8" t="s">
        <v>12512</v>
      </c>
      <c r="C1701" s="44" t="s">
        <v>8579</v>
      </c>
      <c r="D1701" s="42"/>
      <c r="E1701" s="8" t="s">
        <v>58</v>
      </c>
      <c r="F1701" s="8" t="s">
        <v>36</v>
      </c>
      <c r="G1701" s="8"/>
      <c r="H1701" s="9">
        <v>302</v>
      </c>
      <c r="I1701" s="8" t="s">
        <v>1825</v>
      </c>
      <c r="J1701" s="8" t="s">
        <v>78</v>
      </c>
      <c r="K1701" s="17">
        <v>19.416666670000001</v>
      </c>
      <c r="L1701" s="9">
        <v>0</v>
      </c>
      <c r="M1701" s="9">
        <v>0</v>
      </c>
      <c r="N1701" s="9">
        <v>0</v>
      </c>
      <c r="O1701" s="8"/>
      <c r="P1701" s="9">
        <v>19.416666670000001</v>
      </c>
      <c r="Q1701" s="15">
        <v>2</v>
      </c>
      <c r="R1701" s="9">
        <v>8</v>
      </c>
      <c r="S1701" s="8" t="s">
        <v>34</v>
      </c>
      <c r="T1701" s="9">
        <v>3</v>
      </c>
      <c r="U1701" s="8" t="s">
        <v>12513</v>
      </c>
      <c r="V1701" s="21"/>
      <c r="W1701" s="8" t="s">
        <v>8217</v>
      </c>
    </row>
    <row r="1702" spans="1:23" ht="13.5" thickBot="1">
      <c r="A1702" s="8" t="s">
        <v>145</v>
      </c>
      <c r="B1702" s="13" t="s">
        <v>12514</v>
      </c>
      <c r="C1702" s="8" t="s">
        <v>1829</v>
      </c>
      <c r="D1702" s="8"/>
      <c r="E1702" s="8"/>
      <c r="F1702" s="8" t="s">
        <v>36</v>
      </c>
      <c r="G1702" s="8"/>
      <c r="H1702" s="9">
        <v>303</v>
      </c>
      <c r="I1702" s="8" t="s">
        <v>1825</v>
      </c>
      <c r="J1702" s="8" t="s">
        <v>78</v>
      </c>
      <c r="K1702" s="24">
        <v>1.75</v>
      </c>
      <c r="L1702" s="9">
        <v>0</v>
      </c>
      <c r="M1702" s="9">
        <v>0</v>
      </c>
      <c r="N1702" s="9">
        <v>0</v>
      </c>
      <c r="O1702" s="8"/>
      <c r="P1702" s="9">
        <v>1.75</v>
      </c>
      <c r="Q1702" s="15">
        <v>0</v>
      </c>
      <c r="R1702" s="9">
        <v>8</v>
      </c>
      <c r="S1702" s="8" t="s">
        <v>34</v>
      </c>
      <c r="T1702" s="9">
        <v>2</v>
      </c>
      <c r="U1702" s="8" t="s">
        <v>12515</v>
      </c>
      <c r="V1702" s="21">
        <v>45357</v>
      </c>
      <c r="W1702" s="18" t="s">
        <v>8217</v>
      </c>
    </row>
    <row r="1703" spans="1:23" ht="13.5" thickBot="1">
      <c r="A1703" s="8" t="s">
        <v>145</v>
      </c>
      <c r="B1703" s="13" t="s">
        <v>12516</v>
      </c>
      <c r="C1703" s="44" t="s">
        <v>1830</v>
      </c>
      <c r="D1703" s="42"/>
      <c r="E1703" s="8"/>
      <c r="F1703" s="8" t="s">
        <v>36</v>
      </c>
      <c r="G1703" s="8"/>
      <c r="H1703" s="9">
        <v>304</v>
      </c>
      <c r="I1703" s="8" t="s">
        <v>1825</v>
      </c>
      <c r="J1703" s="8" t="s">
        <v>78</v>
      </c>
      <c r="K1703" s="24">
        <v>6</v>
      </c>
      <c r="L1703" s="9">
        <v>0</v>
      </c>
      <c r="M1703" s="9">
        <v>0</v>
      </c>
      <c r="N1703" s="9">
        <v>0</v>
      </c>
      <c r="O1703" s="8"/>
      <c r="P1703" s="9">
        <v>6</v>
      </c>
      <c r="Q1703" s="15">
        <v>0</v>
      </c>
      <c r="R1703" s="9">
        <v>7</v>
      </c>
      <c r="S1703" s="8" t="s">
        <v>34</v>
      </c>
      <c r="T1703" s="9">
        <v>6</v>
      </c>
      <c r="U1703" s="8" t="s">
        <v>106</v>
      </c>
      <c r="V1703" s="21">
        <v>45357</v>
      </c>
      <c r="W1703" s="18" t="s">
        <v>8217</v>
      </c>
    </row>
    <row r="1704" spans="1:23" ht="13.5" thickBot="1">
      <c r="A1704" s="8" t="s">
        <v>145</v>
      </c>
      <c r="B1704" s="13" t="s">
        <v>12517</v>
      </c>
      <c r="C1704" s="8" t="s">
        <v>10960</v>
      </c>
      <c r="D1704" s="8"/>
      <c r="E1704" s="8"/>
      <c r="F1704" s="8" t="s">
        <v>36</v>
      </c>
      <c r="G1704" s="8"/>
      <c r="H1704" s="9">
        <v>305</v>
      </c>
      <c r="I1704" s="8" t="s">
        <v>1825</v>
      </c>
      <c r="J1704" s="8" t="s">
        <v>78</v>
      </c>
      <c r="K1704" s="24">
        <v>17</v>
      </c>
      <c r="L1704" s="9">
        <v>0</v>
      </c>
      <c r="M1704" s="9">
        <v>0</v>
      </c>
      <c r="N1704" s="9">
        <v>0</v>
      </c>
      <c r="O1704" s="8"/>
      <c r="P1704" s="9">
        <v>17</v>
      </c>
      <c r="Q1704" s="15">
        <v>2</v>
      </c>
      <c r="R1704" s="9">
        <v>8</v>
      </c>
      <c r="S1704" s="8" t="s">
        <v>34</v>
      </c>
      <c r="T1704" s="9">
        <v>1</v>
      </c>
      <c r="U1704" s="8" t="s">
        <v>9230</v>
      </c>
      <c r="V1704" s="21">
        <v>45357</v>
      </c>
      <c r="W1704" s="18" t="s">
        <v>8217</v>
      </c>
    </row>
    <row r="1705" spans="1:23" ht="13.5" thickBot="1">
      <c r="A1705" s="8" t="s">
        <v>145</v>
      </c>
      <c r="B1705" s="13" t="s">
        <v>12518</v>
      </c>
      <c r="C1705" s="8" t="s">
        <v>10961</v>
      </c>
      <c r="D1705" s="8"/>
      <c r="E1705" s="8"/>
      <c r="F1705" s="8" t="s">
        <v>36</v>
      </c>
      <c r="G1705" s="8" t="s">
        <v>1831</v>
      </c>
      <c r="H1705" s="9">
        <v>306</v>
      </c>
      <c r="I1705" s="8" t="s">
        <v>1832</v>
      </c>
      <c r="J1705" s="8" t="s">
        <v>78</v>
      </c>
      <c r="K1705" s="24">
        <v>2.75</v>
      </c>
      <c r="L1705" s="9">
        <v>0</v>
      </c>
      <c r="M1705" s="9">
        <v>0</v>
      </c>
      <c r="N1705" s="9">
        <v>0</v>
      </c>
      <c r="O1705" s="8"/>
      <c r="P1705" s="9">
        <v>2.75</v>
      </c>
      <c r="Q1705" s="15">
        <v>0</v>
      </c>
      <c r="R1705" s="9">
        <v>8</v>
      </c>
      <c r="S1705" s="8" t="s">
        <v>34</v>
      </c>
      <c r="T1705" s="9">
        <v>3</v>
      </c>
      <c r="U1705" s="8" t="s">
        <v>12519</v>
      </c>
      <c r="V1705" s="21">
        <v>45355</v>
      </c>
      <c r="W1705" s="18" t="s">
        <v>8217</v>
      </c>
    </row>
    <row r="1706" spans="1:23" ht="64.5" thickBot="1">
      <c r="A1706" s="8" t="s">
        <v>145</v>
      </c>
      <c r="B1706" s="8" t="s">
        <v>12520</v>
      </c>
      <c r="C1706" s="8" t="s">
        <v>10962</v>
      </c>
      <c r="D1706" s="8"/>
      <c r="E1706" s="8"/>
      <c r="F1706" s="8" t="s">
        <v>36</v>
      </c>
      <c r="G1706" s="8" t="s">
        <v>1833</v>
      </c>
      <c r="H1706" s="9">
        <v>307</v>
      </c>
      <c r="I1706" s="8" t="s">
        <v>1832</v>
      </c>
      <c r="J1706" s="8" t="s">
        <v>78</v>
      </c>
      <c r="K1706" s="17">
        <v>1.25</v>
      </c>
      <c r="L1706" s="9">
        <v>0</v>
      </c>
      <c r="M1706" s="9">
        <v>0</v>
      </c>
      <c r="N1706" s="9">
        <v>0</v>
      </c>
      <c r="O1706" s="8"/>
      <c r="P1706" s="9">
        <v>1.25</v>
      </c>
      <c r="Q1706" s="15">
        <v>0</v>
      </c>
      <c r="R1706" s="9">
        <v>8</v>
      </c>
      <c r="S1706" s="8" t="s">
        <v>34</v>
      </c>
      <c r="T1706" s="9">
        <v>1</v>
      </c>
      <c r="U1706" s="8" t="s">
        <v>12521</v>
      </c>
      <c r="V1706" s="21">
        <v>45355</v>
      </c>
      <c r="W1706" s="40" t="s">
        <v>8217</v>
      </c>
    </row>
    <row r="1707" spans="1:23" ht="64.5" thickBot="1">
      <c r="A1707" s="8" t="s">
        <v>145</v>
      </c>
      <c r="B1707" s="8" t="s">
        <v>12522</v>
      </c>
      <c r="C1707" s="8" t="s">
        <v>1834</v>
      </c>
      <c r="D1707" s="8"/>
      <c r="E1707" s="8"/>
      <c r="F1707" s="8" t="s">
        <v>36</v>
      </c>
      <c r="G1707" s="8"/>
      <c r="H1707" s="9">
        <v>308</v>
      </c>
      <c r="I1707" s="8" t="s">
        <v>1825</v>
      </c>
      <c r="J1707" s="8" t="s">
        <v>78</v>
      </c>
      <c r="K1707" s="17">
        <v>1</v>
      </c>
      <c r="L1707" s="9">
        <v>0</v>
      </c>
      <c r="M1707" s="9">
        <v>0</v>
      </c>
      <c r="N1707" s="9">
        <v>0</v>
      </c>
      <c r="O1707" s="8"/>
      <c r="P1707" s="9">
        <v>1</v>
      </c>
      <c r="Q1707" s="15">
        <v>0</v>
      </c>
      <c r="R1707" s="9">
        <v>8</v>
      </c>
      <c r="S1707" s="8" t="s">
        <v>34</v>
      </c>
      <c r="T1707" s="9">
        <v>1</v>
      </c>
      <c r="U1707" s="18" t="s">
        <v>6954</v>
      </c>
      <c r="V1707" s="40">
        <v>45360</v>
      </c>
      <c r="W1707" s="8" t="s">
        <v>8217</v>
      </c>
    </row>
    <row r="1708" spans="1:23" ht="64.5" thickBot="1">
      <c r="A1708" s="8" t="s">
        <v>145</v>
      </c>
      <c r="B1708" s="8" t="s">
        <v>12523</v>
      </c>
      <c r="C1708" s="8" t="s">
        <v>1835</v>
      </c>
      <c r="D1708" s="8"/>
      <c r="E1708" s="8"/>
      <c r="F1708" s="8" t="s">
        <v>36</v>
      </c>
      <c r="G1708" s="39"/>
      <c r="H1708" s="9">
        <v>311</v>
      </c>
      <c r="I1708" s="8" t="s">
        <v>1825</v>
      </c>
      <c r="J1708" s="8" t="s">
        <v>78</v>
      </c>
      <c r="K1708" s="17">
        <v>13.5</v>
      </c>
      <c r="L1708" s="9">
        <v>0</v>
      </c>
      <c r="M1708" s="9">
        <v>0</v>
      </c>
      <c r="N1708" s="9">
        <v>0</v>
      </c>
      <c r="O1708" s="8"/>
      <c r="P1708" s="9">
        <v>13.5</v>
      </c>
      <c r="Q1708" s="15">
        <v>1</v>
      </c>
      <c r="R1708" s="9">
        <v>8</v>
      </c>
      <c r="S1708" s="8" t="s">
        <v>34</v>
      </c>
      <c r="T1708" s="9">
        <v>6</v>
      </c>
      <c r="U1708" s="18" t="s">
        <v>12524</v>
      </c>
      <c r="V1708" s="40">
        <v>45406</v>
      </c>
      <c r="W1708" s="8" t="s">
        <v>8217</v>
      </c>
    </row>
    <row r="1709" spans="1:23" ht="64.5" thickBot="1">
      <c r="A1709" s="8" t="s">
        <v>145</v>
      </c>
      <c r="B1709" s="8" t="s">
        <v>12525</v>
      </c>
      <c r="C1709" s="44" t="s">
        <v>1836</v>
      </c>
      <c r="D1709" s="42"/>
      <c r="E1709" s="8"/>
      <c r="F1709" s="8" t="s">
        <v>36</v>
      </c>
      <c r="G1709" s="8" t="s">
        <v>1837</v>
      </c>
      <c r="H1709" s="9">
        <v>312</v>
      </c>
      <c r="I1709" s="8" t="s">
        <v>1825</v>
      </c>
      <c r="J1709" s="8" t="s">
        <v>78</v>
      </c>
      <c r="K1709" s="17">
        <v>13.08333333</v>
      </c>
      <c r="L1709" s="9">
        <v>0</v>
      </c>
      <c r="M1709" s="9">
        <v>0</v>
      </c>
      <c r="N1709" s="9">
        <v>0</v>
      </c>
      <c r="O1709" s="8"/>
      <c r="P1709" s="9">
        <v>13.08333333</v>
      </c>
      <c r="Q1709" s="15">
        <v>1</v>
      </c>
      <c r="R1709" s="9">
        <v>8</v>
      </c>
      <c r="S1709" s="8" t="s">
        <v>34</v>
      </c>
      <c r="T1709" s="9">
        <v>5</v>
      </c>
      <c r="U1709" s="18" t="s">
        <v>12526</v>
      </c>
      <c r="V1709" s="40">
        <v>45406</v>
      </c>
      <c r="W1709" s="8" t="s">
        <v>8217</v>
      </c>
    </row>
    <row r="1710" spans="1:23" ht="13.5" thickBot="1">
      <c r="A1710" s="8" t="s">
        <v>145</v>
      </c>
      <c r="B1710" s="8" t="s">
        <v>12527</v>
      </c>
      <c r="C1710" s="44" t="s">
        <v>10431</v>
      </c>
      <c r="D1710" s="42"/>
      <c r="E1710" s="8" t="s">
        <v>58</v>
      </c>
      <c r="F1710" s="8" t="s">
        <v>36</v>
      </c>
      <c r="G1710" s="8" t="s">
        <v>8064</v>
      </c>
      <c r="H1710" s="9">
        <v>313</v>
      </c>
      <c r="I1710" s="8" t="s">
        <v>8065</v>
      </c>
      <c r="J1710" s="8" t="s">
        <v>78</v>
      </c>
      <c r="K1710" s="17">
        <v>57</v>
      </c>
      <c r="L1710" s="9">
        <v>0</v>
      </c>
      <c r="M1710" s="9">
        <v>0</v>
      </c>
      <c r="N1710" s="9">
        <v>0</v>
      </c>
      <c r="O1710" s="8"/>
      <c r="P1710" s="9">
        <v>57</v>
      </c>
      <c r="Q1710" s="15">
        <v>2</v>
      </c>
      <c r="R1710" s="9">
        <v>24</v>
      </c>
      <c r="S1710" s="8" t="s">
        <v>37</v>
      </c>
      <c r="T1710" s="9">
        <v>9</v>
      </c>
      <c r="U1710" s="18" t="s">
        <v>12528</v>
      </c>
      <c r="V1710" s="40">
        <v>45453</v>
      </c>
      <c r="W1710" s="8"/>
    </row>
    <row r="1711" spans="1:23" ht="13.5" thickBot="1">
      <c r="A1711" s="8" t="s">
        <v>145</v>
      </c>
      <c r="B1711" s="8" t="s">
        <v>12529</v>
      </c>
      <c r="C1711" s="44" t="s">
        <v>10432</v>
      </c>
      <c r="D1711" s="42"/>
      <c r="E1711" s="8" t="s">
        <v>59</v>
      </c>
      <c r="F1711" s="8" t="s">
        <v>36</v>
      </c>
      <c r="G1711" s="9" t="s">
        <v>8064</v>
      </c>
      <c r="H1711" s="9">
        <v>314</v>
      </c>
      <c r="I1711" s="8" t="s">
        <v>8065</v>
      </c>
      <c r="J1711" s="8" t="s">
        <v>78</v>
      </c>
      <c r="K1711" s="17">
        <v>81</v>
      </c>
      <c r="L1711" s="9">
        <v>0</v>
      </c>
      <c r="M1711" s="9">
        <v>0</v>
      </c>
      <c r="N1711" s="9">
        <v>0</v>
      </c>
      <c r="O1711" s="8"/>
      <c r="P1711" s="9">
        <v>81</v>
      </c>
      <c r="Q1711" s="15">
        <v>3</v>
      </c>
      <c r="R1711" s="9">
        <v>24</v>
      </c>
      <c r="S1711" s="8" t="s">
        <v>37</v>
      </c>
      <c r="T1711" s="17">
        <v>9</v>
      </c>
      <c r="U1711" s="8" t="s">
        <v>11968</v>
      </c>
      <c r="V1711" s="21">
        <v>45453</v>
      </c>
      <c r="W1711" s="8"/>
    </row>
    <row r="1712" spans="1:23" ht="13.5" thickBot="1">
      <c r="A1712" s="8" t="s">
        <v>145</v>
      </c>
      <c r="B1712" s="8" t="s">
        <v>12530</v>
      </c>
      <c r="C1712" s="8" t="s">
        <v>10433</v>
      </c>
      <c r="D1712" s="8"/>
      <c r="E1712" s="8" t="s">
        <v>146</v>
      </c>
      <c r="F1712" s="8" t="s">
        <v>36</v>
      </c>
      <c r="G1712" s="8" t="s">
        <v>8064</v>
      </c>
      <c r="H1712" s="9">
        <v>315</v>
      </c>
      <c r="I1712" s="8" t="s">
        <v>8065</v>
      </c>
      <c r="J1712" s="8" t="s">
        <v>78</v>
      </c>
      <c r="K1712" s="17">
        <v>36</v>
      </c>
      <c r="L1712" s="9">
        <v>0</v>
      </c>
      <c r="M1712" s="9">
        <v>0</v>
      </c>
      <c r="N1712" s="9">
        <v>0</v>
      </c>
      <c r="O1712" s="8"/>
      <c r="P1712" s="9">
        <v>36</v>
      </c>
      <c r="Q1712" s="15">
        <v>1</v>
      </c>
      <c r="R1712" s="9">
        <v>24</v>
      </c>
      <c r="S1712" s="8" t="s">
        <v>37</v>
      </c>
      <c r="T1712" s="9">
        <v>12</v>
      </c>
      <c r="U1712" s="18" t="s">
        <v>12531</v>
      </c>
      <c r="V1712" s="40">
        <v>45453</v>
      </c>
      <c r="W1712" s="8"/>
    </row>
    <row r="1713" spans="1:23" ht="13.5" thickBot="1">
      <c r="A1713" s="8" t="s">
        <v>145</v>
      </c>
      <c r="B1713" s="8" t="s">
        <v>12532</v>
      </c>
      <c r="C1713" s="44" t="s">
        <v>10434</v>
      </c>
      <c r="D1713" s="42"/>
      <c r="E1713" s="8" t="s">
        <v>59</v>
      </c>
      <c r="F1713" s="8" t="s">
        <v>36</v>
      </c>
      <c r="G1713" s="8" t="s">
        <v>8066</v>
      </c>
      <c r="H1713" s="9">
        <v>316</v>
      </c>
      <c r="I1713" s="8" t="s">
        <v>8065</v>
      </c>
      <c r="J1713" s="8" t="s">
        <v>78</v>
      </c>
      <c r="K1713" s="17">
        <v>68</v>
      </c>
      <c r="L1713" s="9">
        <v>0</v>
      </c>
      <c r="M1713" s="9">
        <v>0</v>
      </c>
      <c r="N1713" s="9">
        <v>0</v>
      </c>
      <c r="O1713" s="8"/>
      <c r="P1713" s="9">
        <v>68</v>
      </c>
      <c r="Q1713" s="15">
        <v>2</v>
      </c>
      <c r="R1713" s="9">
        <v>24</v>
      </c>
      <c r="S1713" s="8" t="s">
        <v>37</v>
      </c>
      <c r="T1713" s="9">
        <v>20</v>
      </c>
      <c r="U1713" s="18" t="s">
        <v>8067</v>
      </c>
      <c r="V1713" s="40">
        <v>45453</v>
      </c>
      <c r="W1713" s="8"/>
    </row>
    <row r="1714" spans="1:23" ht="13.5" thickBot="1">
      <c r="A1714" s="8" t="s">
        <v>145</v>
      </c>
      <c r="B1714" s="8" t="s">
        <v>12533</v>
      </c>
      <c r="C1714" s="44" t="s">
        <v>10435</v>
      </c>
      <c r="D1714" s="42"/>
      <c r="E1714" s="8" t="s">
        <v>146</v>
      </c>
      <c r="F1714" s="8" t="s">
        <v>36</v>
      </c>
      <c r="G1714" s="8" t="s">
        <v>8066</v>
      </c>
      <c r="H1714" s="9">
        <v>317</v>
      </c>
      <c r="I1714" s="8" t="s">
        <v>8065</v>
      </c>
      <c r="J1714" s="8" t="s">
        <v>78</v>
      </c>
      <c r="K1714" s="17">
        <v>65</v>
      </c>
      <c r="L1714" s="9">
        <v>0</v>
      </c>
      <c r="M1714" s="9">
        <v>0</v>
      </c>
      <c r="N1714" s="9">
        <v>0</v>
      </c>
      <c r="O1714" s="8"/>
      <c r="P1714" s="9">
        <v>65</v>
      </c>
      <c r="Q1714" s="15">
        <v>2</v>
      </c>
      <c r="R1714" s="9">
        <v>24</v>
      </c>
      <c r="S1714" s="8" t="s">
        <v>37</v>
      </c>
      <c r="T1714" s="9">
        <v>17</v>
      </c>
      <c r="U1714" s="18" t="s">
        <v>12534</v>
      </c>
      <c r="V1714" s="40">
        <v>45453</v>
      </c>
      <c r="W1714" s="8"/>
    </row>
    <row r="1715" spans="1:23" ht="39" thickBot="1">
      <c r="A1715" s="8" t="s">
        <v>145</v>
      </c>
      <c r="B1715" s="8" t="s">
        <v>12535</v>
      </c>
      <c r="C1715" s="8" t="s">
        <v>8580</v>
      </c>
      <c r="D1715" s="8"/>
      <c r="E1715" s="8" t="s">
        <v>146</v>
      </c>
      <c r="F1715" s="8" t="s">
        <v>36</v>
      </c>
      <c r="G1715" s="9"/>
      <c r="H1715" s="9">
        <v>318</v>
      </c>
      <c r="I1715" s="8" t="s">
        <v>1825</v>
      </c>
      <c r="J1715" s="8" t="s">
        <v>78</v>
      </c>
      <c r="K1715" s="17">
        <v>4.5833333329999997</v>
      </c>
      <c r="L1715" s="9">
        <v>0</v>
      </c>
      <c r="M1715" s="9">
        <v>0</v>
      </c>
      <c r="N1715" s="9">
        <v>0</v>
      </c>
      <c r="O1715" s="8"/>
      <c r="P1715" s="9">
        <v>4.5833333329999997</v>
      </c>
      <c r="Q1715" s="15">
        <v>0</v>
      </c>
      <c r="R1715" s="9">
        <v>8</v>
      </c>
      <c r="S1715" s="8" t="s">
        <v>34</v>
      </c>
      <c r="T1715" s="17">
        <v>5</v>
      </c>
      <c r="U1715" s="8" t="s">
        <v>12536</v>
      </c>
      <c r="V1715" s="21">
        <v>45477</v>
      </c>
      <c r="W1715" s="8"/>
    </row>
    <row r="1716" spans="1:23" ht="13.5" thickBot="1">
      <c r="A1716" s="8" t="s">
        <v>145</v>
      </c>
      <c r="B1716" s="13" t="s">
        <v>12537</v>
      </c>
      <c r="C1716" s="8" t="s">
        <v>8581</v>
      </c>
      <c r="D1716" s="8"/>
      <c r="E1716" s="8" t="s">
        <v>59</v>
      </c>
      <c r="F1716" s="8" t="s">
        <v>36</v>
      </c>
      <c r="G1716" s="8"/>
      <c r="H1716" s="20">
        <v>319</v>
      </c>
      <c r="I1716" s="8" t="s">
        <v>1825</v>
      </c>
      <c r="J1716" s="8" t="s">
        <v>78</v>
      </c>
      <c r="K1716" s="17">
        <v>-3</v>
      </c>
      <c r="L1716" s="9">
        <v>0</v>
      </c>
      <c r="M1716" s="9">
        <v>0</v>
      </c>
      <c r="N1716" s="9">
        <v>0</v>
      </c>
      <c r="O1716" s="8"/>
      <c r="P1716" s="9">
        <v>-3</v>
      </c>
      <c r="Q1716" s="15">
        <v>0</v>
      </c>
      <c r="R1716" s="9">
        <v>8</v>
      </c>
      <c r="S1716" s="8" t="s">
        <v>34</v>
      </c>
      <c r="T1716" s="9">
        <v>-3</v>
      </c>
      <c r="U1716" s="18" t="s">
        <v>65</v>
      </c>
      <c r="V1716" s="40">
        <v>45477</v>
      </c>
      <c r="W1716" s="21"/>
    </row>
    <row r="1717" spans="1:23" ht="13.5" thickBot="1">
      <c r="A1717" s="8" t="s">
        <v>145</v>
      </c>
      <c r="B1717" s="13" t="s">
        <v>12538</v>
      </c>
      <c r="C1717" s="8" t="s">
        <v>8582</v>
      </c>
      <c r="D1717" s="8"/>
      <c r="E1717" s="8" t="s">
        <v>131</v>
      </c>
      <c r="F1717" s="8" t="s">
        <v>36</v>
      </c>
      <c r="G1717" s="8"/>
      <c r="H1717" s="9">
        <v>320</v>
      </c>
      <c r="I1717" s="8" t="s">
        <v>1825</v>
      </c>
      <c r="J1717" s="8" t="s">
        <v>78</v>
      </c>
      <c r="K1717" s="17">
        <v>0</v>
      </c>
      <c r="L1717" s="9">
        <v>0</v>
      </c>
      <c r="M1717" s="9">
        <v>0</v>
      </c>
      <c r="N1717" s="9">
        <v>0</v>
      </c>
      <c r="O1717" s="8"/>
      <c r="P1717" s="9">
        <v>0</v>
      </c>
      <c r="Q1717" s="15">
        <v>0</v>
      </c>
      <c r="R1717" s="9">
        <v>8</v>
      </c>
      <c r="S1717" s="8" t="s">
        <v>34</v>
      </c>
      <c r="T1717" s="9">
        <v>0</v>
      </c>
      <c r="U1717" s="8" t="s">
        <v>45</v>
      </c>
      <c r="V1717" s="21">
        <v>45477</v>
      </c>
      <c r="W1717" s="40"/>
    </row>
    <row r="1718" spans="1:23" ht="13.5" thickBot="1">
      <c r="A1718" s="8" t="s">
        <v>145</v>
      </c>
      <c r="B1718" s="13" t="s">
        <v>12539</v>
      </c>
      <c r="C1718" s="8" t="s">
        <v>10963</v>
      </c>
      <c r="D1718" s="8"/>
      <c r="E1718" s="8"/>
      <c r="F1718" s="8" t="s">
        <v>36</v>
      </c>
      <c r="G1718" s="8"/>
      <c r="H1718" s="9">
        <v>321</v>
      </c>
      <c r="I1718" s="8"/>
      <c r="J1718" s="8" t="s">
        <v>78</v>
      </c>
      <c r="K1718" s="17">
        <v>-1.5</v>
      </c>
      <c r="L1718" s="9">
        <v>0</v>
      </c>
      <c r="M1718" s="9">
        <v>0</v>
      </c>
      <c r="N1718" s="9">
        <v>0</v>
      </c>
      <c r="O1718" s="8"/>
      <c r="P1718" s="9">
        <v>-1.5</v>
      </c>
      <c r="Q1718" s="15">
        <v>0</v>
      </c>
      <c r="R1718" s="9">
        <v>8</v>
      </c>
      <c r="S1718" s="8" t="s">
        <v>34</v>
      </c>
      <c r="T1718" s="17">
        <v>-2</v>
      </c>
      <c r="U1718" s="8" t="s">
        <v>12292</v>
      </c>
      <c r="V1718" s="21">
        <v>45490</v>
      </c>
      <c r="W1718" s="8"/>
    </row>
    <row r="1719" spans="1:23" ht="13.5" thickBot="1">
      <c r="A1719" s="8" t="s">
        <v>145</v>
      </c>
      <c r="B1719" s="13" t="s">
        <v>12540</v>
      </c>
      <c r="C1719" s="8" t="s">
        <v>10124</v>
      </c>
      <c r="D1719" s="8"/>
      <c r="E1719" s="8"/>
      <c r="F1719" s="8" t="s">
        <v>36</v>
      </c>
      <c r="G1719" s="8" t="s">
        <v>10125</v>
      </c>
      <c r="H1719" s="9">
        <v>322</v>
      </c>
      <c r="I1719" s="8" t="s">
        <v>1832</v>
      </c>
      <c r="J1719" s="8" t="s">
        <v>78</v>
      </c>
      <c r="K1719" s="17">
        <v>-1</v>
      </c>
      <c r="L1719" s="9">
        <v>0</v>
      </c>
      <c r="M1719" s="9">
        <v>0</v>
      </c>
      <c r="N1719" s="9">
        <v>0</v>
      </c>
      <c r="O1719" s="8"/>
      <c r="P1719" s="9">
        <v>-1</v>
      </c>
      <c r="Q1719" s="15">
        <v>0</v>
      </c>
      <c r="R1719" s="9">
        <v>5</v>
      </c>
      <c r="S1719" s="8" t="s">
        <v>34</v>
      </c>
      <c r="T1719" s="9">
        <v>-1</v>
      </c>
      <c r="U1719" s="8" t="s">
        <v>141</v>
      </c>
      <c r="V1719" s="21">
        <v>45506</v>
      </c>
      <c r="W1719" s="8"/>
    </row>
    <row r="1720" spans="1:23" ht="13.5" thickBot="1">
      <c r="A1720" s="8" t="s">
        <v>145</v>
      </c>
      <c r="B1720" s="13" t="s">
        <v>12541</v>
      </c>
      <c r="C1720" s="8" t="s">
        <v>10126</v>
      </c>
      <c r="D1720" s="8"/>
      <c r="E1720" s="8"/>
      <c r="F1720" s="8" t="s">
        <v>36</v>
      </c>
      <c r="G1720" s="8" t="s">
        <v>10127</v>
      </c>
      <c r="H1720" s="9">
        <v>323</v>
      </c>
      <c r="I1720" s="8" t="s">
        <v>1825</v>
      </c>
      <c r="J1720" s="8" t="s">
        <v>78</v>
      </c>
      <c r="K1720" s="17">
        <v>2.5</v>
      </c>
      <c r="L1720" s="9">
        <v>0</v>
      </c>
      <c r="M1720" s="9">
        <v>0</v>
      </c>
      <c r="N1720" s="9">
        <v>0</v>
      </c>
      <c r="O1720" s="8"/>
      <c r="P1720" s="9">
        <v>2.5</v>
      </c>
      <c r="Q1720" s="15">
        <v>0</v>
      </c>
      <c r="R1720" s="9">
        <v>8</v>
      </c>
      <c r="S1720" s="8" t="s">
        <v>34</v>
      </c>
      <c r="T1720" s="17">
        <v>3</v>
      </c>
      <c r="U1720" s="8" t="s">
        <v>12542</v>
      </c>
      <c r="V1720" s="21">
        <v>45506</v>
      </c>
      <c r="W1720" s="8"/>
    </row>
    <row r="1721" spans="1:23" ht="13.5" thickBot="1">
      <c r="A1721" s="8" t="s">
        <v>145</v>
      </c>
      <c r="B1721" s="13" t="s">
        <v>12543</v>
      </c>
      <c r="C1721" s="8" t="s">
        <v>10436</v>
      </c>
      <c r="D1721" s="8"/>
      <c r="E1721" s="8"/>
      <c r="F1721" s="8" t="s">
        <v>36</v>
      </c>
      <c r="G1721" s="8"/>
      <c r="H1721" s="9">
        <v>324</v>
      </c>
      <c r="I1721" s="8" t="s">
        <v>1825</v>
      </c>
      <c r="J1721" s="8" t="s">
        <v>78</v>
      </c>
      <c r="K1721" s="30">
        <v>1</v>
      </c>
      <c r="L1721" s="9">
        <v>0</v>
      </c>
      <c r="M1721" s="9">
        <v>0</v>
      </c>
      <c r="N1721" s="9">
        <v>0</v>
      </c>
      <c r="O1721" s="8"/>
      <c r="P1721" s="31">
        <v>1</v>
      </c>
      <c r="Q1721" s="15">
        <v>0</v>
      </c>
      <c r="R1721" s="9">
        <v>8</v>
      </c>
      <c r="S1721" s="8" t="s">
        <v>34</v>
      </c>
      <c r="T1721" s="9">
        <v>1</v>
      </c>
      <c r="U1721" s="8" t="s">
        <v>6954</v>
      </c>
      <c r="V1721" s="21">
        <v>45508</v>
      </c>
      <c r="W1721" s="8"/>
    </row>
    <row r="1722" spans="1:23" ht="13.5" thickBot="1">
      <c r="A1722" s="8" t="s">
        <v>145</v>
      </c>
      <c r="B1722" s="13" t="s">
        <v>12544</v>
      </c>
      <c r="C1722" s="8" t="s">
        <v>10437</v>
      </c>
      <c r="D1722" s="8" t="s">
        <v>89</v>
      </c>
      <c r="E1722" s="8" t="s">
        <v>10307</v>
      </c>
      <c r="F1722" s="8" t="s">
        <v>1741</v>
      </c>
      <c r="G1722" s="8"/>
      <c r="H1722" s="9">
        <v>325</v>
      </c>
      <c r="I1722" s="8"/>
      <c r="J1722" s="8" t="s">
        <v>78</v>
      </c>
      <c r="K1722" s="17">
        <v>-0.5</v>
      </c>
      <c r="L1722" s="9">
        <v>0</v>
      </c>
      <c r="M1722" s="9">
        <v>0</v>
      </c>
      <c r="N1722" s="9">
        <v>0</v>
      </c>
      <c r="O1722" s="8"/>
      <c r="P1722" s="9">
        <v>-0.5</v>
      </c>
      <c r="Q1722" s="15">
        <v>0</v>
      </c>
      <c r="R1722" s="9">
        <v>24</v>
      </c>
      <c r="S1722" s="8" t="s">
        <v>37</v>
      </c>
      <c r="T1722" s="9">
        <v>-1</v>
      </c>
      <c r="U1722" s="8" t="s">
        <v>12545</v>
      </c>
      <c r="V1722" s="21">
        <v>45503</v>
      </c>
      <c r="W1722" s="8"/>
    </row>
    <row r="1723" spans="1:23" ht="13.5" thickBot="1">
      <c r="A1723" s="8" t="s">
        <v>145</v>
      </c>
      <c r="B1723" s="13" t="s">
        <v>12546</v>
      </c>
      <c r="C1723" s="8" t="s">
        <v>11536</v>
      </c>
      <c r="D1723" s="8"/>
      <c r="E1723" s="8" t="s">
        <v>167</v>
      </c>
      <c r="F1723" s="8" t="s">
        <v>36</v>
      </c>
      <c r="G1723" s="8"/>
      <c r="H1723" s="9">
        <v>326</v>
      </c>
      <c r="I1723" s="8" t="s">
        <v>1825</v>
      </c>
      <c r="J1723" s="8" t="s">
        <v>78</v>
      </c>
      <c r="K1723" s="17">
        <v>0</v>
      </c>
      <c r="L1723" s="9">
        <v>0</v>
      </c>
      <c r="M1723" s="9">
        <v>0</v>
      </c>
      <c r="N1723" s="9">
        <v>0</v>
      </c>
      <c r="O1723" s="8"/>
      <c r="P1723" s="9">
        <v>0</v>
      </c>
      <c r="Q1723" s="15">
        <v>0</v>
      </c>
      <c r="R1723" s="9">
        <v>8</v>
      </c>
      <c r="S1723" s="8" t="s">
        <v>34</v>
      </c>
      <c r="T1723" s="9">
        <v>0</v>
      </c>
      <c r="U1723" s="8" t="s">
        <v>45</v>
      </c>
      <c r="V1723" s="21">
        <v>45524</v>
      </c>
      <c r="W1723" s="8"/>
    </row>
    <row r="1724" spans="1:23" ht="13.5" thickBot="1">
      <c r="A1724" s="8" t="s">
        <v>145</v>
      </c>
      <c r="B1724" s="13" t="s">
        <v>12547</v>
      </c>
      <c r="C1724" s="8" t="s">
        <v>9555</v>
      </c>
      <c r="D1724" s="8"/>
      <c r="E1724" s="8" t="s">
        <v>167</v>
      </c>
      <c r="F1724" s="8" t="s">
        <v>36</v>
      </c>
      <c r="G1724" s="8"/>
      <c r="H1724" s="9">
        <v>327</v>
      </c>
      <c r="I1724" s="8" t="s">
        <v>1825</v>
      </c>
      <c r="J1724" s="8" t="s">
        <v>78</v>
      </c>
      <c r="K1724" s="17">
        <v>2</v>
      </c>
      <c r="L1724" s="9">
        <v>0</v>
      </c>
      <c r="M1724" s="9">
        <v>0</v>
      </c>
      <c r="N1724" s="9">
        <v>0</v>
      </c>
      <c r="O1724" s="8"/>
      <c r="P1724" s="9">
        <v>2</v>
      </c>
      <c r="Q1724" s="15">
        <v>0</v>
      </c>
      <c r="R1724" s="9">
        <v>8</v>
      </c>
      <c r="S1724" s="8" t="s">
        <v>34</v>
      </c>
      <c r="T1724" s="9">
        <v>2</v>
      </c>
      <c r="U1724" s="8" t="s">
        <v>92</v>
      </c>
      <c r="V1724" s="21">
        <v>45524</v>
      </c>
      <c r="W1724" s="8"/>
    </row>
    <row r="1725" spans="1:23" ht="13.5" thickBot="1">
      <c r="A1725" s="8" t="s">
        <v>145</v>
      </c>
      <c r="B1725" s="13" t="s">
        <v>12548</v>
      </c>
      <c r="C1725" s="8" t="s">
        <v>11417</v>
      </c>
      <c r="D1725" s="8"/>
      <c r="E1725" s="8"/>
      <c r="F1725" s="8" t="s">
        <v>36</v>
      </c>
      <c r="G1725" s="8"/>
      <c r="H1725" s="9">
        <v>328</v>
      </c>
      <c r="I1725" s="8" t="s">
        <v>1825</v>
      </c>
      <c r="J1725" s="8" t="s">
        <v>78</v>
      </c>
      <c r="K1725" s="17">
        <v>8</v>
      </c>
      <c r="L1725" s="9">
        <v>0</v>
      </c>
      <c r="M1725" s="9">
        <v>0</v>
      </c>
      <c r="N1725" s="9">
        <v>0</v>
      </c>
      <c r="O1725" s="8"/>
      <c r="P1725" s="9">
        <v>8</v>
      </c>
      <c r="Q1725" s="15">
        <v>1</v>
      </c>
      <c r="R1725" s="9">
        <v>8</v>
      </c>
      <c r="S1725" s="8" t="s">
        <v>34</v>
      </c>
      <c r="T1725" s="9"/>
      <c r="U1725" s="8"/>
      <c r="V1725" s="21"/>
      <c r="W1725" s="8"/>
    </row>
    <row r="1726" spans="1:23" ht="26.25" thickBot="1">
      <c r="A1726" s="8" t="s">
        <v>145</v>
      </c>
      <c r="B1726" s="13" t="s">
        <v>10459</v>
      </c>
      <c r="C1726" s="8" t="s">
        <v>10460</v>
      </c>
      <c r="D1726" s="8"/>
      <c r="E1726" s="8"/>
      <c r="F1726" s="8" t="s">
        <v>36</v>
      </c>
      <c r="G1726" s="8" t="s">
        <v>10461</v>
      </c>
      <c r="H1726" s="9">
        <v>90</v>
      </c>
      <c r="I1726" s="8"/>
      <c r="J1726" s="8" t="s">
        <v>78</v>
      </c>
      <c r="K1726" s="17">
        <v>-432</v>
      </c>
      <c r="L1726" s="9">
        <v>0</v>
      </c>
      <c r="M1726" s="9">
        <v>0</v>
      </c>
      <c r="N1726" s="9">
        <v>0</v>
      </c>
      <c r="O1726" s="8"/>
      <c r="P1726" s="9">
        <v>-432</v>
      </c>
      <c r="Q1726" s="15">
        <v>0</v>
      </c>
      <c r="R1726" s="9">
        <v>1500</v>
      </c>
      <c r="S1726" s="8" t="s">
        <v>37</v>
      </c>
      <c r="T1726" s="9">
        <v>-432</v>
      </c>
      <c r="U1726" s="8" t="s">
        <v>12549</v>
      </c>
      <c r="V1726" s="21">
        <v>45509</v>
      </c>
      <c r="W1726" s="8"/>
    </row>
    <row r="1727" spans="1:23" ht="64.5" thickBot="1">
      <c r="A1727" s="8" t="s">
        <v>145</v>
      </c>
      <c r="B1727" s="13" t="s">
        <v>2934</v>
      </c>
      <c r="C1727" s="8" t="s">
        <v>9295</v>
      </c>
      <c r="D1727" s="8"/>
      <c r="E1727" s="8" t="s">
        <v>133</v>
      </c>
      <c r="F1727" s="8" t="s">
        <v>813</v>
      </c>
      <c r="G1727" s="8"/>
      <c r="H1727" s="9">
        <v>103</v>
      </c>
      <c r="I1727" s="8"/>
      <c r="J1727" s="8" t="s">
        <v>78</v>
      </c>
      <c r="K1727" s="17">
        <v>591</v>
      </c>
      <c r="L1727" s="9">
        <v>0</v>
      </c>
      <c r="M1727" s="9">
        <v>0</v>
      </c>
      <c r="N1727" s="9">
        <v>0</v>
      </c>
      <c r="O1727" s="8"/>
      <c r="P1727" s="9">
        <v>591</v>
      </c>
      <c r="Q1727" s="15">
        <v>11</v>
      </c>
      <c r="R1727" s="9">
        <v>50</v>
      </c>
      <c r="S1727" s="8" t="s">
        <v>34</v>
      </c>
      <c r="T1727" s="9">
        <v>41</v>
      </c>
      <c r="U1727" s="8" t="s">
        <v>10244</v>
      </c>
      <c r="V1727" s="21">
        <v>45371</v>
      </c>
      <c r="W1727" s="8" t="s">
        <v>8871</v>
      </c>
    </row>
    <row r="1728" spans="1:23" ht="13.5" thickBot="1">
      <c r="A1728" s="8" t="s">
        <v>145</v>
      </c>
      <c r="B1728" s="13" t="s">
        <v>9301</v>
      </c>
      <c r="C1728" s="8" t="s">
        <v>11945</v>
      </c>
      <c r="D1728" s="8"/>
      <c r="E1728" s="8" t="s">
        <v>131</v>
      </c>
      <c r="F1728" s="8" t="s">
        <v>147</v>
      </c>
      <c r="G1728" s="8"/>
      <c r="H1728" s="9">
        <v>114</v>
      </c>
      <c r="I1728" s="8"/>
      <c r="J1728" s="8" t="s">
        <v>78</v>
      </c>
      <c r="K1728" s="30">
        <v>-30</v>
      </c>
      <c r="L1728" s="9">
        <v>0</v>
      </c>
      <c r="M1728" s="9">
        <v>0</v>
      </c>
      <c r="N1728" s="9">
        <v>0</v>
      </c>
      <c r="O1728" s="8"/>
      <c r="P1728" s="31">
        <v>-30</v>
      </c>
      <c r="Q1728" s="15">
        <v>-1</v>
      </c>
      <c r="R1728" s="9">
        <v>20</v>
      </c>
      <c r="S1728" s="8" t="s">
        <v>34</v>
      </c>
      <c r="T1728" s="9">
        <v>-10</v>
      </c>
      <c r="U1728" s="8" t="s">
        <v>10250</v>
      </c>
      <c r="V1728" s="21" t="s">
        <v>12550</v>
      </c>
      <c r="W1728" s="8"/>
    </row>
    <row r="1729" spans="1:24" ht="64.5" thickBot="1">
      <c r="A1729" s="8" t="s">
        <v>145</v>
      </c>
      <c r="B1729" s="13" t="s">
        <v>2946</v>
      </c>
      <c r="C1729" s="8" t="s">
        <v>2947</v>
      </c>
      <c r="D1729" s="8" t="s">
        <v>2207</v>
      </c>
      <c r="E1729" s="8"/>
      <c r="F1729" s="8" t="s">
        <v>1714</v>
      </c>
      <c r="G1729" s="8" t="s">
        <v>2948</v>
      </c>
      <c r="H1729" s="9">
        <v>125</v>
      </c>
      <c r="I1729" s="8"/>
      <c r="J1729" s="8" t="s">
        <v>78</v>
      </c>
      <c r="K1729" s="17">
        <v>17</v>
      </c>
      <c r="L1729" s="9">
        <v>0</v>
      </c>
      <c r="M1729" s="9">
        <v>0</v>
      </c>
      <c r="N1729" s="9">
        <v>0</v>
      </c>
      <c r="O1729" s="8"/>
      <c r="P1729" s="9">
        <v>17</v>
      </c>
      <c r="Q1729" s="15">
        <v>1</v>
      </c>
      <c r="R1729" s="9">
        <v>10</v>
      </c>
      <c r="S1729" s="8" t="s">
        <v>34</v>
      </c>
      <c r="T1729" s="9">
        <v>7</v>
      </c>
      <c r="U1729" s="18" t="s">
        <v>10603</v>
      </c>
      <c r="V1729" s="40">
        <v>45356</v>
      </c>
      <c r="W1729" s="8" t="s">
        <v>8871</v>
      </c>
    </row>
    <row r="1730" spans="1:24" ht="13.5" thickBot="1">
      <c r="A1730" s="8" t="s">
        <v>145</v>
      </c>
      <c r="B1730" s="13" t="s">
        <v>2956</v>
      </c>
      <c r="C1730" s="8" t="s">
        <v>2957</v>
      </c>
      <c r="D1730" s="8" t="s">
        <v>2839</v>
      </c>
      <c r="E1730" s="8" t="s">
        <v>2945</v>
      </c>
      <c r="F1730" s="8" t="s">
        <v>1571</v>
      </c>
      <c r="G1730" s="39">
        <v>57</v>
      </c>
      <c r="H1730" s="20">
        <v>135</v>
      </c>
      <c r="I1730" s="8"/>
      <c r="J1730" s="8" t="s">
        <v>78</v>
      </c>
      <c r="K1730" s="30">
        <v>960</v>
      </c>
      <c r="L1730" s="9">
        <v>0</v>
      </c>
      <c r="M1730" s="9">
        <v>0</v>
      </c>
      <c r="N1730" s="9">
        <v>0</v>
      </c>
      <c r="O1730" s="8"/>
      <c r="P1730" s="31">
        <v>960</v>
      </c>
      <c r="Q1730" s="15">
        <v>4</v>
      </c>
      <c r="R1730" s="9">
        <v>240</v>
      </c>
      <c r="S1730" s="8" t="s">
        <v>37</v>
      </c>
      <c r="T1730" s="9">
        <v>0</v>
      </c>
      <c r="U1730" s="8" t="s">
        <v>216</v>
      </c>
      <c r="V1730" s="21">
        <v>45498</v>
      </c>
      <c r="W1730" s="8"/>
    </row>
    <row r="1731" spans="1:24" ht="13.5" thickBot="1">
      <c r="A1731" s="8" t="s">
        <v>145</v>
      </c>
      <c r="B1731" s="13" t="s">
        <v>10710</v>
      </c>
      <c r="C1731" s="8" t="s">
        <v>10711</v>
      </c>
      <c r="D1731" s="8"/>
      <c r="E1731" s="8" t="s">
        <v>59</v>
      </c>
      <c r="F1731" s="8" t="s">
        <v>813</v>
      </c>
      <c r="G1731" s="8"/>
      <c r="H1731" s="20">
        <v>145</v>
      </c>
      <c r="I1731" s="8"/>
      <c r="J1731" s="8" t="s">
        <v>78</v>
      </c>
      <c r="K1731" s="30">
        <v>59</v>
      </c>
      <c r="L1731" s="9">
        <v>0</v>
      </c>
      <c r="M1731" s="9">
        <v>0</v>
      </c>
      <c r="N1731" s="9">
        <v>0</v>
      </c>
      <c r="O1731" s="8"/>
      <c r="P1731" s="31">
        <v>59</v>
      </c>
      <c r="Q1731" s="15">
        <v>2</v>
      </c>
      <c r="R1731" s="9">
        <v>20</v>
      </c>
      <c r="S1731" s="8" t="s">
        <v>34</v>
      </c>
      <c r="T1731" s="9">
        <v>19</v>
      </c>
      <c r="U1731" s="8" t="s">
        <v>10638</v>
      </c>
      <c r="V1731" s="21" t="s">
        <v>12075</v>
      </c>
      <c r="W1731" s="8"/>
      <c r="X1731">
        <v>45346</v>
      </c>
    </row>
    <row r="1732" spans="1:24" ht="64.5" thickBot="1">
      <c r="A1732" s="8" t="s">
        <v>145</v>
      </c>
      <c r="B1732" s="13" t="s">
        <v>3009</v>
      </c>
      <c r="C1732" s="8" t="s">
        <v>3010</v>
      </c>
      <c r="D1732" s="8" t="s">
        <v>91</v>
      </c>
      <c r="E1732" s="8"/>
      <c r="F1732" s="8" t="s">
        <v>1571</v>
      </c>
      <c r="G1732" s="8" t="s">
        <v>3011</v>
      </c>
      <c r="H1732" s="20">
        <v>176</v>
      </c>
      <c r="I1732" s="8" t="s">
        <v>3001</v>
      </c>
      <c r="J1732" s="8" t="s">
        <v>78</v>
      </c>
      <c r="K1732" s="30">
        <v>22.25</v>
      </c>
      <c r="L1732" s="9">
        <v>0</v>
      </c>
      <c r="M1732" s="9">
        <v>0</v>
      </c>
      <c r="N1732" s="9">
        <v>0</v>
      </c>
      <c r="O1732" s="8"/>
      <c r="P1732" s="31">
        <v>22.25</v>
      </c>
      <c r="Q1732" s="15">
        <v>0</v>
      </c>
      <c r="R1732" s="9">
        <v>30</v>
      </c>
      <c r="S1732" s="8" t="s">
        <v>34</v>
      </c>
      <c r="T1732" s="29">
        <v>22</v>
      </c>
      <c r="U1732" s="8" t="s">
        <v>12551</v>
      </c>
      <c r="V1732" s="21">
        <v>45358</v>
      </c>
      <c r="W1732" s="8" t="s">
        <v>8871</v>
      </c>
      <c r="X1732">
        <v>45346</v>
      </c>
    </row>
    <row r="1733" spans="1:24" ht="64.5" thickBot="1">
      <c r="A1733" s="8" t="s">
        <v>145</v>
      </c>
      <c r="B1733" s="13" t="s">
        <v>2837</v>
      </c>
      <c r="C1733" s="8" t="s">
        <v>2838</v>
      </c>
      <c r="D1733" s="8" t="s">
        <v>2839</v>
      </c>
      <c r="E1733" s="8"/>
      <c r="F1733" s="8" t="s">
        <v>36</v>
      </c>
      <c r="G1733" s="8">
        <v>5601</v>
      </c>
      <c r="H1733" s="9">
        <v>1</v>
      </c>
      <c r="I1733" s="8"/>
      <c r="J1733" s="8" t="s">
        <v>78</v>
      </c>
      <c r="K1733" s="17">
        <v>263.66666670000001</v>
      </c>
      <c r="L1733" s="9">
        <v>0</v>
      </c>
      <c r="M1733" s="9">
        <v>0</v>
      </c>
      <c r="N1733" s="9">
        <v>0</v>
      </c>
      <c r="O1733" s="8"/>
      <c r="P1733" s="9">
        <v>263.66666670000001</v>
      </c>
      <c r="Q1733" s="15">
        <v>5</v>
      </c>
      <c r="R1733" s="9">
        <v>50</v>
      </c>
      <c r="S1733" s="8" t="s">
        <v>34</v>
      </c>
      <c r="T1733" s="9">
        <v>14</v>
      </c>
      <c r="U1733" s="8" t="s">
        <v>12552</v>
      </c>
      <c r="V1733" s="21">
        <v>45355</v>
      </c>
      <c r="W1733" s="8" t="s">
        <v>8603</v>
      </c>
      <c r="X1733">
        <v>45346</v>
      </c>
    </row>
    <row r="1734" spans="1:24" ht="64.5" thickBot="1">
      <c r="A1734" s="8" t="s">
        <v>145</v>
      </c>
      <c r="B1734" s="13" t="s">
        <v>2840</v>
      </c>
      <c r="C1734" s="8" t="s">
        <v>10194</v>
      </c>
      <c r="D1734" s="8" t="s">
        <v>2839</v>
      </c>
      <c r="E1734" s="8" t="s">
        <v>58</v>
      </c>
      <c r="F1734" s="8" t="s">
        <v>813</v>
      </c>
      <c r="G1734" s="8">
        <v>1785</v>
      </c>
      <c r="H1734" s="9">
        <v>2</v>
      </c>
      <c r="I1734" s="8" t="s">
        <v>814</v>
      </c>
      <c r="J1734" s="8" t="s">
        <v>78</v>
      </c>
      <c r="K1734" s="17">
        <v>1164</v>
      </c>
      <c r="L1734" s="9">
        <v>0</v>
      </c>
      <c r="M1734" s="9">
        <v>0</v>
      </c>
      <c r="N1734" s="9">
        <v>0</v>
      </c>
      <c r="O1734" s="8"/>
      <c r="P1734" s="9">
        <v>1164</v>
      </c>
      <c r="Q1734" s="15">
        <v>4</v>
      </c>
      <c r="R1734" s="9">
        <v>240</v>
      </c>
      <c r="S1734" s="8" t="s">
        <v>37</v>
      </c>
      <c r="T1734" s="9">
        <v>204</v>
      </c>
      <c r="U1734" s="8" t="s">
        <v>11913</v>
      </c>
      <c r="V1734" s="21">
        <v>45353</v>
      </c>
      <c r="W1734" s="8" t="s">
        <v>8603</v>
      </c>
      <c r="X1734">
        <v>45346</v>
      </c>
    </row>
    <row r="1735" spans="1:24" ht="13.5" thickBot="1">
      <c r="A1735" s="8" t="s">
        <v>145</v>
      </c>
      <c r="B1735" s="13" t="s">
        <v>9255</v>
      </c>
      <c r="C1735" s="8" t="s">
        <v>10195</v>
      </c>
      <c r="D1735" s="8"/>
      <c r="E1735" s="8"/>
      <c r="F1735" s="8" t="s">
        <v>1571</v>
      </c>
      <c r="G1735" s="8" t="s">
        <v>9256</v>
      </c>
      <c r="H1735" s="9">
        <v>3</v>
      </c>
      <c r="I1735" s="8"/>
      <c r="J1735" s="8" t="s">
        <v>78</v>
      </c>
      <c r="K1735" s="17">
        <v>24</v>
      </c>
      <c r="L1735" s="9">
        <v>0</v>
      </c>
      <c r="M1735" s="9">
        <v>0</v>
      </c>
      <c r="N1735" s="9">
        <v>0</v>
      </c>
      <c r="O1735" s="8"/>
      <c r="P1735" s="9">
        <v>24</v>
      </c>
      <c r="Q1735" s="15">
        <v>0</v>
      </c>
      <c r="R1735" s="9" t="s">
        <v>62</v>
      </c>
      <c r="S1735" s="8" t="s">
        <v>34</v>
      </c>
      <c r="T1735" s="17">
        <v>24</v>
      </c>
      <c r="U1735" s="8" t="s">
        <v>1456</v>
      </c>
      <c r="V1735" s="21">
        <v>45498</v>
      </c>
      <c r="W1735" s="8"/>
      <c r="X1735">
        <v>45346</v>
      </c>
    </row>
    <row r="1736" spans="1:24" ht="13.5" thickBot="1">
      <c r="A1736" s="8" t="s">
        <v>145</v>
      </c>
      <c r="B1736" s="13" t="s">
        <v>9257</v>
      </c>
      <c r="C1736" s="8" t="s">
        <v>11914</v>
      </c>
      <c r="D1736" s="8"/>
      <c r="E1736" s="8" t="s">
        <v>59</v>
      </c>
      <c r="F1736" s="8" t="s">
        <v>1714</v>
      </c>
      <c r="G1736" s="8" t="s">
        <v>9258</v>
      </c>
      <c r="H1736" s="9">
        <v>4</v>
      </c>
      <c r="I1736" s="8"/>
      <c r="J1736" s="8" t="s">
        <v>78</v>
      </c>
      <c r="K1736" s="17">
        <v>320</v>
      </c>
      <c r="L1736" s="9">
        <v>0</v>
      </c>
      <c r="M1736" s="9">
        <v>0</v>
      </c>
      <c r="N1736" s="9">
        <v>0</v>
      </c>
      <c r="O1736" s="8"/>
      <c r="P1736" s="9">
        <v>320</v>
      </c>
      <c r="Q1736" s="15">
        <v>3</v>
      </c>
      <c r="R1736" s="9">
        <v>96</v>
      </c>
      <c r="S1736" s="8" t="s">
        <v>37</v>
      </c>
      <c r="T1736" s="17">
        <v>32</v>
      </c>
      <c r="U1736" s="8" t="s">
        <v>9523</v>
      </c>
      <c r="V1736" s="21">
        <v>45498</v>
      </c>
      <c r="W1736" s="8"/>
    </row>
    <row r="1737" spans="1:24" ht="13.5" thickBot="1">
      <c r="A1737" s="8" t="s">
        <v>145</v>
      </c>
      <c r="B1737" s="13" t="s">
        <v>2842</v>
      </c>
      <c r="C1737" s="8" t="s">
        <v>2843</v>
      </c>
      <c r="D1737" s="8"/>
      <c r="E1737" s="8" t="s">
        <v>2844</v>
      </c>
      <c r="F1737" s="8" t="s">
        <v>36</v>
      </c>
      <c r="G1737" s="8"/>
      <c r="H1737" s="20">
        <v>5</v>
      </c>
      <c r="I1737" s="8"/>
      <c r="J1737" s="8" t="s">
        <v>78</v>
      </c>
      <c r="K1737" s="17">
        <v>420</v>
      </c>
      <c r="L1737" s="9">
        <v>0</v>
      </c>
      <c r="M1737" s="9">
        <v>0</v>
      </c>
      <c r="N1737" s="9">
        <v>0</v>
      </c>
      <c r="O1737" s="8"/>
      <c r="P1737" s="9">
        <v>420</v>
      </c>
      <c r="Q1737" s="15">
        <v>5</v>
      </c>
      <c r="R1737" s="9">
        <v>72</v>
      </c>
      <c r="S1737" s="8" t="s">
        <v>34</v>
      </c>
      <c r="T1737" s="29">
        <v>60</v>
      </c>
      <c r="U1737" s="8" t="s">
        <v>10196</v>
      </c>
      <c r="V1737" s="21">
        <v>45498</v>
      </c>
      <c r="W1737" s="8"/>
      <c r="X1737">
        <v>45346</v>
      </c>
    </row>
    <row r="1738" spans="1:24" ht="39" thickBot="1">
      <c r="A1738" s="8" t="s">
        <v>145</v>
      </c>
      <c r="B1738" s="8" t="s">
        <v>9259</v>
      </c>
      <c r="C1738" s="8" t="s">
        <v>10513</v>
      </c>
      <c r="D1738" s="8"/>
      <c r="E1738" s="8"/>
      <c r="F1738" s="8" t="s">
        <v>36</v>
      </c>
      <c r="G1738" s="8" t="s">
        <v>9260</v>
      </c>
      <c r="H1738" s="9">
        <v>6</v>
      </c>
      <c r="I1738" s="8"/>
      <c r="J1738" s="8" t="s">
        <v>78</v>
      </c>
      <c r="K1738" s="17">
        <v>-0.41666666699999999</v>
      </c>
      <c r="L1738" s="9">
        <v>0</v>
      </c>
      <c r="M1738" s="9">
        <v>0</v>
      </c>
      <c r="N1738" s="9">
        <v>0</v>
      </c>
      <c r="O1738" s="8"/>
      <c r="P1738" s="9">
        <v>-0.41666666699999999</v>
      </c>
      <c r="Q1738" s="15">
        <v>0</v>
      </c>
      <c r="R1738" s="9">
        <v>6</v>
      </c>
      <c r="S1738" s="8" t="s">
        <v>34</v>
      </c>
      <c r="T1738" s="17">
        <v>0</v>
      </c>
      <c r="U1738" s="8" t="s">
        <v>12553</v>
      </c>
      <c r="V1738" s="21">
        <v>45498</v>
      </c>
      <c r="W1738" s="8"/>
      <c r="X1738">
        <v>45346</v>
      </c>
    </row>
    <row r="1739" spans="1:24" ht="64.5" thickBot="1">
      <c r="A1739" s="8" t="s">
        <v>145</v>
      </c>
      <c r="B1739" s="8" t="s">
        <v>2846</v>
      </c>
      <c r="C1739" s="8" t="s">
        <v>2847</v>
      </c>
      <c r="D1739" s="8"/>
      <c r="E1739" s="8" t="s">
        <v>1377</v>
      </c>
      <c r="F1739" s="8" t="s">
        <v>813</v>
      </c>
      <c r="G1739" s="8"/>
      <c r="H1739" s="9">
        <v>7</v>
      </c>
      <c r="I1739" s="8"/>
      <c r="J1739" s="8" t="s">
        <v>78</v>
      </c>
      <c r="K1739" s="17">
        <v>2500</v>
      </c>
      <c r="L1739" s="9">
        <v>0</v>
      </c>
      <c r="M1739" s="9">
        <v>0</v>
      </c>
      <c r="N1739" s="9">
        <v>0</v>
      </c>
      <c r="O1739" s="8"/>
      <c r="P1739" s="9">
        <v>2500</v>
      </c>
      <c r="Q1739" s="15">
        <v>4</v>
      </c>
      <c r="R1739" s="9">
        <v>600</v>
      </c>
      <c r="S1739" s="8" t="s">
        <v>37</v>
      </c>
      <c r="T1739" s="17">
        <v>100</v>
      </c>
      <c r="U1739" s="8" t="s">
        <v>12554</v>
      </c>
      <c r="V1739" s="21">
        <v>45364</v>
      </c>
      <c r="W1739" s="8" t="s">
        <v>8603</v>
      </c>
      <c r="X1739">
        <v>45346</v>
      </c>
    </row>
    <row r="1740" spans="1:24" ht="13.5" thickBot="1">
      <c r="A1740" s="8" t="s">
        <v>145</v>
      </c>
      <c r="B1740" s="8" t="s">
        <v>2848</v>
      </c>
      <c r="C1740" s="8" t="s">
        <v>9261</v>
      </c>
      <c r="D1740" s="8"/>
      <c r="E1740" s="8" t="s">
        <v>10197</v>
      </c>
      <c r="F1740" s="8" t="s">
        <v>36</v>
      </c>
      <c r="G1740" s="8" t="s">
        <v>9262</v>
      </c>
      <c r="H1740" s="9">
        <v>8</v>
      </c>
      <c r="I1740" s="8"/>
      <c r="J1740" s="8" t="s">
        <v>78</v>
      </c>
      <c r="K1740" s="17">
        <v>0</v>
      </c>
      <c r="L1740" s="9">
        <v>0</v>
      </c>
      <c r="M1740" s="9">
        <v>0</v>
      </c>
      <c r="N1740" s="9">
        <v>0</v>
      </c>
      <c r="O1740" s="8"/>
      <c r="P1740" s="9">
        <v>0</v>
      </c>
      <c r="Q1740" s="15">
        <v>0</v>
      </c>
      <c r="R1740" s="9">
        <v>6</v>
      </c>
      <c r="S1740" s="8" t="s">
        <v>34</v>
      </c>
      <c r="T1740" s="28">
        <v>0</v>
      </c>
      <c r="U1740" s="8" t="s">
        <v>45</v>
      </c>
      <c r="V1740" s="21">
        <v>45498</v>
      </c>
      <c r="W1740" s="8"/>
      <c r="X1740">
        <v>45346</v>
      </c>
    </row>
    <row r="1741" spans="1:24" ht="13.5" thickBot="1">
      <c r="A1741" s="8" t="s">
        <v>145</v>
      </c>
      <c r="B1741" s="8" t="s">
        <v>2849</v>
      </c>
      <c r="C1741" s="8" t="s">
        <v>9263</v>
      </c>
      <c r="D1741" s="8"/>
      <c r="E1741" s="8" t="s">
        <v>10197</v>
      </c>
      <c r="F1741" s="8" t="s">
        <v>36</v>
      </c>
      <c r="G1741" s="39" t="s">
        <v>9264</v>
      </c>
      <c r="H1741" s="9">
        <v>9</v>
      </c>
      <c r="I1741" s="8"/>
      <c r="J1741" s="8" t="s">
        <v>78</v>
      </c>
      <c r="K1741" s="17">
        <v>0</v>
      </c>
      <c r="L1741" s="9">
        <v>0</v>
      </c>
      <c r="M1741" s="9">
        <v>0</v>
      </c>
      <c r="N1741" s="9">
        <v>0</v>
      </c>
      <c r="O1741" s="8"/>
      <c r="P1741" s="9">
        <v>0</v>
      </c>
      <c r="Q1741" s="15">
        <v>0</v>
      </c>
      <c r="R1741" s="9">
        <v>10</v>
      </c>
      <c r="S1741" s="8" t="s">
        <v>34</v>
      </c>
      <c r="T1741" s="9">
        <v>0</v>
      </c>
      <c r="U1741" s="8" t="s">
        <v>45</v>
      </c>
      <c r="V1741" s="21">
        <v>45498</v>
      </c>
      <c r="W1741" s="8"/>
      <c r="X1741">
        <v>45346</v>
      </c>
    </row>
    <row r="1742" spans="1:24" ht="13.5" thickBot="1">
      <c r="A1742" s="8" t="s">
        <v>145</v>
      </c>
      <c r="B1742" s="8" t="s">
        <v>2851</v>
      </c>
      <c r="C1742" s="8" t="s">
        <v>10198</v>
      </c>
      <c r="D1742" s="8"/>
      <c r="E1742" s="8"/>
      <c r="F1742" s="8" t="s">
        <v>36</v>
      </c>
      <c r="G1742" s="39"/>
      <c r="H1742" s="9">
        <v>10</v>
      </c>
      <c r="I1742" s="8"/>
      <c r="J1742" s="8" t="s">
        <v>78</v>
      </c>
      <c r="K1742" s="17">
        <v>-13</v>
      </c>
      <c r="L1742" s="9">
        <v>0</v>
      </c>
      <c r="M1742" s="9">
        <v>0</v>
      </c>
      <c r="N1742" s="9">
        <v>0</v>
      </c>
      <c r="O1742" s="8"/>
      <c r="P1742" s="9">
        <v>-13</v>
      </c>
      <c r="Q1742" s="15">
        <v>0</v>
      </c>
      <c r="R1742" s="9">
        <v>20</v>
      </c>
      <c r="S1742" s="8" t="s">
        <v>34</v>
      </c>
      <c r="T1742" s="28">
        <v>-13</v>
      </c>
      <c r="U1742" s="8" t="s">
        <v>8165</v>
      </c>
      <c r="V1742" s="21">
        <v>45498</v>
      </c>
      <c r="W1742" s="8"/>
    </row>
    <row r="1743" spans="1:24" ht="13.5" thickBot="1">
      <c r="A1743" s="8" t="s">
        <v>145</v>
      </c>
      <c r="B1743" s="8" t="s">
        <v>2853</v>
      </c>
      <c r="C1743" s="8" t="s">
        <v>10693</v>
      </c>
      <c r="D1743" s="8"/>
      <c r="E1743" s="8"/>
      <c r="F1743" s="8" t="s">
        <v>36</v>
      </c>
      <c r="G1743" s="8"/>
      <c r="H1743" s="9">
        <v>11</v>
      </c>
      <c r="I1743" s="8"/>
      <c r="J1743" s="8" t="s">
        <v>78</v>
      </c>
      <c r="K1743" s="17">
        <v>552</v>
      </c>
      <c r="L1743" s="9">
        <v>0</v>
      </c>
      <c r="M1743" s="9">
        <v>0</v>
      </c>
      <c r="N1743" s="9">
        <v>0</v>
      </c>
      <c r="O1743" s="8"/>
      <c r="P1743" s="9">
        <v>552</v>
      </c>
      <c r="Q1743" s="15">
        <v>2</v>
      </c>
      <c r="R1743" s="9">
        <v>204</v>
      </c>
      <c r="S1743" s="8" t="s">
        <v>37</v>
      </c>
      <c r="T1743" s="17">
        <v>144</v>
      </c>
      <c r="U1743" s="8" t="s">
        <v>11915</v>
      </c>
      <c r="V1743" s="21">
        <v>45498</v>
      </c>
      <c r="W1743" s="8"/>
    </row>
    <row r="1744" spans="1:24" ht="13.5" thickBot="1">
      <c r="A1744" s="8" t="s">
        <v>145</v>
      </c>
      <c r="B1744" s="8" t="s">
        <v>10199</v>
      </c>
      <c r="C1744" s="8" t="s">
        <v>2866</v>
      </c>
      <c r="D1744" s="8"/>
      <c r="E1744" s="8"/>
      <c r="F1744" s="8" t="s">
        <v>36</v>
      </c>
      <c r="G1744" s="8"/>
      <c r="H1744" s="9">
        <v>12</v>
      </c>
      <c r="I1744" s="8"/>
      <c r="J1744" s="8" t="s">
        <v>78</v>
      </c>
      <c r="K1744" s="17">
        <v>4800</v>
      </c>
      <c r="L1744" s="9">
        <v>0</v>
      </c>
      <c r="M1744" s="9">
        <v>0</v>
      </c>
      <c r="N1744" s="9">
        <v>0</v>
      </c>
      <c r="O1744" s="8"/>
      <c r="P1744" s="9">
        <v>4800</v>
      </c>
      <c r="Q1744" s="15">
        <v>2</v>
      </c>
      <c r="R1744" s="9">
        <v>2400</v>
      </c>
      <c r="S1744" s="8" t="s">
        <v>37</v>
      </c>
      <c r="T1744" s="9">
        <v>0</v>
      </c>
      <c r="U1744" s="8" t="s">
        <v>152</v>
      </c>
      <c r="V1744" s="21"/>
      <c r="W1744" s="8"/>
    </row>
    <row r="1745" spans="1:23" ht="64.5" thickBot="1">
      <c r="A1745" s="8" t="s">
        <v>145</v>
      </c>
      <c r="B1745" s="8" t="s">
        <v>2854</v>
      </c>
      <c r="C1745" s="8" t="s">
        <v>2855</v>
      </c>
      <c r="D1745" s="8"/>
      <c r="E1745" s="8"/>
      <c r="F1745" s="8" t="s">
        <v>2856</v>
      </c>
      <c r="G1745" s="8">
        <v>1020</v>
      </c>
      <c r="H1745" s="9">
        <v>13</v>
      </c>
      <c r="I1745" s="8"/>
      <c r="J1745" s="8" t="s">
        <v>78</v>
      </c>
      <c r="K1745" s="17">
        <v>852</v>
      </c>
      <c r="L1745" s="9">
        <v>0</v>
      </c>
      <c r="M1745" s="9">
        <v>0</v>
      </c>
      <c r="N1745" s="9">
        <v>0</v>
      </c>
      <c r="O1745" s="8"/>
      <c r="P1745" s="9">
        <v>852</v>
      </c>
      <c r="Q1745" s="15">
        <v>17</v>
      </c>
      <c r="R1745" s="9">
        <v>50</v>
      </c>
      <c r="S1745" s="8" t="s">
        <v>34</v>
      </c>
      <c r="T1745" s="28">
        <v>2</v>
      </c>
      <c r="U1745" s="8" t="s">
        <v>12555</v>
      </c>
      <c r="V1745" s="21">
        <v>45372</v>
      </c>
      <c r="W1745" s="8" t="s">
        <v>8603</v>
      </c>
    </row>
    <row r="1746" spans="1:23" ht="64.5" thickBot="1">
      <c r="A1746" s="8" t="s">
        <v>145</v>
      </c>
      <c r="B1746" s="8" t="s">
        <v>2857</v>
      </c>
      <c r="C1746" s="8" t="s">
        <v>2858</v>
      </c>
      <c r="D1746" s="8"/>
      <c r="E1746" s="8"/>
      <c r="F1746" s="8" t="s">
        <v>2856</v>
      </c>
      <c r="G1746" s="8">
        <v>1023</v>
      </c>
      <c r="H1746" s="9">
        <v>14</v>
      </c>
      <c r="I1746" s="8"/>
      <c r="J1746" s="8" t="s">
        <v>78</v>
      </c>
      <c r="K1746" s="17">
        <v>514</v>
      </c>
      <c r="L1746" s="9">
        <v>0</v>
      </c>
      <c r="M1746" s="9">
        <v>0</v>
      </c>
      <c r="N1746" s="9">
        <v>0</v>
      </c>
      <c r="O1746" s="8"/>
      <c r="P1746" s="9">
        <v>514</v>
      </c>
      <c r="Q1746" s="15">
        <v>10</v>
      </c>
      <c r="R1746" s="9">
        <v>50</v>
      </c>
      <c r="S1746" s="8" t="s">
        <v>34</v>
      </c>
      <c r="T1746" s="17">
        <v>14</v>
      </c>
      <c r="U1746" s="8" t="s">
        <v>12556</v>
      </c>
      <c r="V1746" s="21">
        <v>45372</v>
      </c>
      <c r="W1746" s="8" t="s">
        <v>8603</v>
      </c>
    </row>
    <row r="1747" spans="1:23" ht="13.5" thickBot="1">
      <c r="A1747" s="8" t="s">
        <v>145</v>
      </c>
      <c r="B1747" s="8" t="s">
        <v>2859</v>
      </c>
      <c r="C1747" s="8" t="s">
        <v>11916</v>
      </c>
      <c r="D1747" s="8"/>
      <c r="E1747" s="8"/>
      <c r="F1747" s="8" t="s">
        <v>1567</v>
      </c>
      <c r="G1747" s="8"/>
      <c r="H1747" s="9">
        <v>15</v>
      </c>
      <c r="I1747" s="8"/>
      <c r="J1747" s="8" t="s">
        <v>78</v>
      </c>
      <c r="K1747" s="17">
        <v>50</v>
      </c>
      <c r="L1747" s="9">
        <v>0</v>
      </c>
      <c r="M1747" s="9">
        <v>0</v>
      </c>
      <c r="N1747" s="9">
        <v>0</v>
      </c>
      <c r="O1747" s="8"/>
      <c r="P1747" s="9">
        <v>50</v>
      </c>
      <c r="Q1747" s="15">
        <v>1</v>
      </c>
      <c r="R1747" s="9">
        <v>50</v>
      </c>
      <c r="S1747" s="8" t="s">
        <v>34</v>
      </c>
      <c r="T1747" s="17">
        <v>0</v>
      </c>
      <c r="U1747" s="8" t="s">
        <v>35</v>
      </c>
      <c r="V1747" s="21"/>
      <c r="W1747" s="8"/>
    </row>
    <row r="1748" spans="1:23" ht="13.5" thickBot="1">
      <c r="A1748" s="8" t="s">
        <v>145</v>
      </c>
      <c r="B1748" s="8" t="s">
        <v>2860</v>
      </c>
      <c r="C1748" s="8" t="s">
        <v>11917</v>
      </c>
      <c r="D1748" s="8"/>
      <c r="E1748" s="8"/>
      <c r="F1748" s="8" t="s">
        <v>1567</v>
      </c>
      <c r="G1748" s="8"/>
      <c r="H1748" s="9">
        <v>16</v>
      </c>
      <c r="I1748" s="8"/>
      <c r="J1748" s="8" t="s">
        <v>78</v>
      </c>
      <c r="K1748" s="17">
        <v>150</v>
      </c>
      <c r="L1748" s="9">
        <v>0</v>
      </c>
      <c r="M1748" s="9">
        <v>0</v>
      </c>
      <c r="N1748" s="9">
        <v>0</v>
      </c>
      <c r="O1748" s="8"/>
      <c r="P1748" s="9">
        <v>150</v>
      </c>
      <c r="Q1748" s="15">
        <v>3</v>
      </c>
      <c r="R1748" s="9">
        <v>50</v>
      </c>
      <c r="S1748" s="8" t="s">
        <v>34</v>
      </c>
      <c r="T1748" s="17">
        <v>0</v>
      </c>
      <c r="U1748" s="8" t="s">
        <v>318</v>
      </c>
      <c r="V1748" s="21"/>
      <c r="W1748" s="8"/>
    </row>
    <row r="1749" spans="1:23" ht="13.5" thickBot="1">
      <c r="A1749" s="8" t="s">
        <v>145</v>
      </c>
      <c r="B1749" s="8" t="s">
        <v>2861</v>
      </c>
      <c r="C1749" s="8" t="s">
        <v>11918</v>
      </c>
      <c r="D1749" s="8"/>
      <c r="E1749" s="8"/>
      <c r="F1749" s="8" t="s">
        <v>1567</v>
      </c>
      <c r="G1749" s="8"/>
      <c r="H1749" s="9">
        <v>17</v>
      </c>
      <c r="I1749" s="8"/>
      <c r="J1749" s="8" t="s">
        <v>78</v>
      </c>
      <c r="K1749" s="17">
        <v>150</v>
      </c>
      <c r="L1749" s="9">
        <v>0</v>
      </c>
      <c r="M1749" s="9">
        <v>0</v>
      </c>
      <c r="N1749" s="9">
        <v>0</v>
      </c>
      <c r="O1749" s="8"/>
      <c r="P1749" s="9">
        <v>150</v>
      </c>
      <c r="Q1749" s="15">
        <v>3</v>
      </c>
      <c r="R1749" s="9">
        <v>50</v>
      </c>
      <c r="S1749" s="8" t="s">
        <v>34</v>
      </c>
      <c r="T1749" s="17">
        <v>0</v>
      </c>
      <c r="U1749" s="8" t="s">
        <v>318</v>
      </c>
      <c r="V1749" s="21"/>
      <c r="W1749" s="8"/>
    </row>
    <row r="1750" spans="1:23" ht="13.5" thickBot="1">
      <c r="A1750" s="8" t="s">
        <v>145</v>
      </c>
      <c r="B1750" s="8" t="s">
        <v>2862</v>
      </c>
      <c r="C1750" s="8" t="s">
        <v>11919</v>
      </c>
      <c r="D1750" s="8"/>
      <c r="E1750" s="8"/>
      <c r="F1750" s="8" t="s">
        <v>1567</v>
      </c>
      <c r="G1750" s="9"/>
      <c r="H1750" s="9">
        <v>18</v>
      </c>
      <c r="I1750" s="8"/>
      <c r="J1750" s="8" t="s">
        <v>78</v>
      </c>
      <c r="K1750" s="17">
        <v>150</v>
      </c>
      <c r="L1750" s="9">
        <v>0</v>
      </c>
      <c r="M1750" s="9">
        <v>0</v>
      </c>
      <c r="N1750" s="9">
        <v>0</v>
      </c>
      <c r="O1750" s="8"/>
      <c r="P1750" s="9">
        <v>150</v>
      </c>
      <c r="Q1750" s="15">
        <v>3</v>
      </c>
      <c r="R1750" s="9">
        <v>50</v>
      </c>
      <c r="S1750" s="8" t="s">
        <v>34</v>
      </c>
      <c r="T1750" s="28">
        <v>0</v>
      </c>
      <c r="U1750" s="8" t="s">
        <v>318</v>
      </c>
      <c r="V1750" s="21"/>
      <c r="W1750" s="8"/>
    </row>
    <row r="1751" spans="1:23" ht="13.5" thickBot="1">
      <c r="A1751" s="8" t="s">
        <v>145</v>
      </c>
      <c r="B1751" s="16" t="s">
        <v>2863</v>
      </c>
      <c r="C1751" s="16" t="s">
        <v>11920</v>
      </c>
      <c r="D1751" s="8"/>
      <c r="E1751" s="8"/>
      <c r="F1751" s="8" t="s">
        <v>1567</v>
      </c>
      <c r="G1751" s="8"/>
      <c r="H1751" s="9">
        <v>19</v>
      </c>
      <c r="I1751" s="8"/>
      <c r="J1751" s="8" t="s">
        <v>78</v>
      </c>
      <c r="K1751" s="17">
        <v>150</v>
      </c>
      <c r="L1751" s="9">
        <v>0</v>
      </c>
      <c r="M1751" s="9">
        <v>0</v>
      </c>
      <c r="N1751" s="9">
        <v>0</v>
      </c>
      <c r="O1751" s="8"/>
      <c r="P1751" s="9">
        <v>150</v>
      </c>
      <c r="Q1751" s="15">
        <v>3</v>
      </c>
      <c r="R1751" s="9">
        <v>50</v>
      </c>
      <c r="S1751" s="8" t="s">
        <v>34</v>
      </c>
      <c r="T1751" s="29">
        <v>0</v>
      </c>
      <c r="U1751" s="8" t="s">
        <v>318</v>
      </c>
      <c r="V1751" s="21"/>
      <c r="W1751" s="8"/>
    </row>
    <row r="1752" spans="1:23" ht="13.5" thickBot="1">
      <c r="A1752" s="8" t="s">
        <v>145</v>
      </c>
      <c r="B1752" s="13" t="s">
        <v>9265</v>
      </c>
      <c r="C1752" s="8" t="s">
        <v>9524</v>
      </c>
      <c r="D1752" s="8"/>
      <c r="E1752" s="8"/>
      <c r="F1752" s="8" t="s">
        <v>36</v>
      </c>
      <c r="G1752" s="8"/>
      <c r="H1752" s="9">
        <v>20</v>
      </c>
      <c r="I1752" s="8"/>
      <c r="J1752" s="8" t="s">
        <v>78</v>
      </c>
      <c r="K1752" s="17">
        <v>150</v>
      </c>
      <c r="L1752" s="9">
        <v>0</v>
      </c>
      <c r="M1752" s="9">
        <v>0</v>
      </c>
      <c r="N1752" s="9">
        <v>0</v>
      </c>
      <c r="O1752" s="8"/>
      <c r="P1752" s="9">
        <v>150</v>
      </c>
      <c r="Q1752" s="15">
        <v>1</v>
      </c>
      <c r="R1752" s="9">
        <v>100</v>
      </c>
      <c r="S1752" s="8" t="s">
        <v>34</v>
      </c>
      <c r="T1752" s="9">
        <v>50</v>
      </c>
      <c r="U1752" s="8" t="s">
        <v>8713</v>
      </c>
      <c r="V1752" s="21">
        <v>45498</v>
      </c>
      <c r="W1752" s="8"/>
    </row>
    <row r="1753" spans="1:23" ht="13.5" thickBot="1">
      <c r="A1753" s="8" t="s">
        <v>145</v>
      </c>
      <c r="B1753" s="13" t="s">
        <v>11921</v>
      </c>
      <c r="C1753" s="8" t="s">
        <v>11922</v>
      </c>
      <c r="D1753" s="8"/>
      <c r="E1753" s="8" t="s">
        <v>131</v>
      </c>
      <c r="F1753" s="8" t="s">
        <v>1714</v>
      </c>
      <c r="G1753" s="8" t="s">
        <v>11923</v>
      </c>
      <c r="H1753" s="9">
        <v>56</v>
      </c>
      <c r="I1753" s="8"/>
      <c r="J1753" s="8" t="s">
        <v>78</v>
      </c>
      <c r="K1753" s="17">
        <v>0</v>
      </c>
      <c r="L1753" s="9">
        <v>0</v>
      </c>
      <c r="M1753" s="9">
        <v>0</v>
      </c>
      <c r="N1753" s="9">
        <v>0</v>
      </c>
      <c r="O1753" s="8"/>
      <c r="P1753" s="9">
        <v>0</v>
      </c>
      <c r="Q1753" s="15">
        <v>0</v>
      </c>
      <c r="R1753" s="9">
        <v>96</v>
      </c>
      <c r="S1753" s="8" t="s">
        <v>37</v>
      </c>
      <c r="T1753" s="9">
        <v>0</v>
      </c>
      <c r="U1753" s="8" t="s">
        <v>39</v>
      </c>
      <c r="V1753" s="21">
        <v>45525</v>
      </c>
      <c r="W1753" s="8"/>
    </row>
    <row r="1754" spans="1:23" ht="13.5" thickBot="1">
      <c r="A1754" s="8" t="s">
        <v>145</v>
      </c>
      <c r="B1754" s="13" t="s">
        <v>7720</v>
      </c>
      <c r="C1754" s="8" t="s">
        <v>9525</v>
      </c>
      <c r="D1754" s="8"/>
      <c r="E1754" s="8"/>
      <c r="F1754" s="8" t="s">
        <v>36</v>
      </c>
      <c r="G1754" s="8"/>
      <c r="H1754" s="9">
        <v>21</v>
      </c>
      <c r="I1754" s="8"/>
      <c r="J1754" s="8"/>
      <c r="K1754" s="24">
        <v>150</v>
      </c>
      <c r="L1754" s="9">
        <v>0</v>
      </c>
      <c r="M1754" s="9">
        <v>0</v>
      </c>
      <c r="N1754" s="9">
        <v>0</v>
      </c>
      <c r="O1754" s="8"/>
      <c r="P1754" s="9">
        <v>150</v>
      </c>
      <c r="Q1754" s="15">
        <v>1</v>
      </c>
      <c r="R1754" s="9">
        <v>80</v>
      </c>
      <c r="S1754" s="8" t="s">
        <v>34</v>
      </c>
      <c r="T1754" s="9">
        <v>70</v>
      </c>
      <c r="U1754" s="8" t="s">
        <v>9526</v>
      </c>
      <c r="V1754" s="21">
        <v>45498</v>
      </c>
      <c r="W1754" s="18"/>
    </row>
    <row r="1755" spans="1:23" ht="13.5" thickBot="1">
      <c r="A1755" s="8" t="s">
        <v>145</v>
      </c>
      <c r="B1755" s="13" t="s">
        <v>2865</v>
      </c>
      <c r="C1755" s="44" t="s">
        <v>9527</v>
      </c>
      <c r="D1755" s="42"/>
      <c r="E1755" s="8"/>
      <c r="F1755" s="8" t="s">
        <v>36</v>
      </c>
      <c r="G1755" s="8"/>
      <c r="H1755" s="9">
        <v>22</v>
      </c>
      <c r="I1755" s="8"/>
      <c r="J1755" s="8"/>
      <c r="K1755" s="24">
        <v>150</v>
      </c>
      <c r="L1755" s="9">
        <v>0</v>
      </c>
      <c r="M1755" s="9">
        <v>0</v>
      </c>
      <c r="N1755" s="9">
        <v>0</v>
      </c>
      <c r="O1755" s="8"/>
      <c r="P1755" s="9">
        <v>150</v>
      </c>
      <c r="Q1755" s="15">
        <v>2</v>
      </c>
      <c r="R1755" s="9">
        <v>60</v>
      </c>
      <c r="S1755" s="8" t="s">
        <v>34</v>
      </c>
      <c r="T1755" s="29">
        <v>30</v>
      </c>
      <c r="U1755" s="8" t="s">
        <v>9510</v>
      </c>
      <c r="V1755" s="21">
        <v>45498</v>
      </c>
      <c r="W1755" s="18"/>
    </row>
    <row r="1756" spans="1:23" ht="13.5" thickBot="1">
      <c r="A1756" s="8" t="s">
        <v>145</v>
      </c>
      <c r="B1756" s="13" t="s">
        <v>2867</v>
      </c>
      <c r="C1756" s="44" t="s">
        <v>2868</v>
      </c>
      <c r="D1756" s="42"/>
      <c r="E1756" s="8"/>
      <c r="F1756" s="8" t="s">
        <v>2856</v>
      </c>
      <c r="G1756" s="8">
        <v>1105</v>
      </c>
      <c r="H1756" s="9">
        <v>23</v>
      </c>
      <c r="I1756" s="8"/>
      <c r="J1756" s="8" t="s">
        <v>78</v>
      </c>
      <c r="K1756" s="24">
        <v>479</v>
      </c>
      <c r="L1756" s="9">
        <v>0</v>
      </c>
      <c r="M1756" s="9">
        <v>0</v>
      </c>
      <c r="N1756" s="9">
        <v>0</v>
      </c>
      <c r="O1756" s="8"/>
      <c r="P1756" s="9">
        <v>479</v>
      </c>
      <c r="Q1756" s="15">
        <v>9</v>
      </c>
      <c r="R1756" s="9">
        <v>50</v>
      </c>
      <c r="S1756" s="8" t="s">
        <v>34</v>
      </c>
      <c r="T1756" s="29">
        <v>29</v>
      </c>
      <c r="U1756" s="8" t="s">
        <v>10608</v>
      </c>
      <c r="V1756" s="21">
        <v>45372</v>
      </c>
      <c r="W1756" s="18" t="s">
        <v>8603</v>
      </c>
    </row>
    <row r="1757" spans="1:23" ht="13.5" thickBot="1">
      <c r="A1757" s="8" t="s">
        <v>145</v>
      </c>
      <c r="B1757" s="13" t="s">
        <v>2869</v>
      </c>
      <c r="C1757" s="8" t="s">
        <v>3021</v>
      </c>
      <c r="D1757" s="8"/>
      <c r="E1757" s="8"/>
      <c r="F1757" s="8" t="s">
        <v>36</v>
      </c>
      <c r="G1757" s="8" t="s">
        <v>9266</v>
      </c>
      <c r="H1757" s="9">
        <v>24</v>
      </c>
      <c r="I1757" s="8"/>
      <c r="J1757" s="8" t="s">
        <v>78</v>
      </c>
      <c r="K1757" s="24">
        <v>-2</v>
      </c>
      <c r="L1757" s="9">
        <v>0</v>
      </c>
      <c r="M1757" s="9">
        <v>0</v>
      </c>
      <c r="N1757" s="9">
        <v>0</v>
      </c>
      <c r="O1757" s="8"/>
      <c r="P1757" s="9">
        <v>-2</v>
      </c>
      <c r="Q1757" s="15">
        <v>0</v>
      </c>
      <c r="R1757" s="9">
        <v>960</v>
      </c>
      <c r="S1757" s="8" t="s">
        <v>37</v>
      </c>
      <c r="T1757" s="9">
        <v>-2</v>
      </c>
      <c r="U1757" s="8" t="s">
        <v>1909</v>
      </c>
      <c r="V1757" s="21">
        <v>45498</v>
      </c>
      <c r="W1757" s="18"/>
    </row>
    <row r="1758" spans="1:23" ht="13.5" thickBot="1">
      <c r="A1758" s="8" t="s">
        <v>145</v>
      </c>
      <c r="B1758" s="8" t="s">
        <v>9267</v>
      </c>
      <c r="C1758" s="8" t="s">
        <v>9268</v>
      </c>
      <c r="D1758" s="8"/>
      <c r="E1758" s="8"/>
      <c r="F1758" s="8" t="s">
        <v>36</v>
      </c>
      <c r="G1758" s="8" t="s">
        <v>9269</v>
      </c>
      <c r="H1758" s="9">
        <v>25</v>
      </c>
      <c r="I1758" s="8"/>
      <c r="J1758" s="8" t="s">
        <v>78</v>
      </c>
      <c r="K1758" s="17">
        <v>4776</v>
      </c>
      <c r="L1758" s="9">
        <v>0</v>
      </c>
      <c r="M1758" s="9">
        <v>0</v>
      </c>
      <c r="N1758" s="9">
        <v>0</v>
      </c>
      <c r="O1758" s="8"/>
      <c r="P1758" s="9">
        <v>4776</v>
      </c>
      <c r="Q1758" s="15">
        <v>4</v>
      </c>
      <c r="R1758" s="9">
        <v>960</v>
      </c>
      <c r="S1758" s="8" t="s">
        <v>37</v>
      </c>
      <c r="T1758" s="9">
        <v>936</v>
      </c>
      <c r="U1758" s="8" t="s">
        <v>8616</v>
      </c>
      <c r="V1758" s="21">
        <v>45498</v>
      </c>
      <c r="W1758" s="8"/>
    </row>
    <row r="1759" spans="1:23" ht="26.25" thickBot="1">
      <c r="A1759" s="8" t="s">
        <v>145</v>
      </c>
      <c r="B1759" s="13" t="s">
        <v>2870</v>
      </c>
      <c r="C1759" s="8" t="s">
        <v>9270</v>
      </c>
      <c r="D1759" s="8"/>
      <c r="E1759" s="8"/>
      <c r="F1759" s="8" t="s">
        <v>36</v>
      </c>
      <c r="G1759" s="16" t="s">
        <v>9271</v>
      </c>
      <c r="H1759" s="20">
        <v>26</v>
      </c>
      <c r="I1759" s="8"/>
      <c r="J1759" s="8" t="s">
        <v>78</v>
      </c>
      <c r="K1759" s="33">
        <v>8736</v>
      </c>
      <c r="L1759" s="9">
        <v>0</v>
      </c>
      <c r="M1759" s="9">
        <v>0</v>
      </c>
      <c r="N1759" s="9">
        <v>0</v>
      </c>
      <c r="O1759" s="8"/>
      <c r="P1759" s="29">
        <v>8736</v>
      </c>
      <c r="Q1759" s="15">
        <v>4</v>
      </c>
      <c r="R1759" s="9">
        <v>1800</v>
      </c>
      <c r="S1759" s="8" t="s">
        <v>37</v>
      </c>
      <c r="T1759" s="29">
        <v>1536</v>
      </c>
      <c r="U1759" s="8" t="s">
        <v>12557</v>
      </c>
      <c r="V1759" s="21">
        <v>45498</v>
      </c>
      <c r="W1759" s="18"/>
    </row>
    <row r="1760" spans="1:23" ht="13.5" thickBot="1">
      <c r="A1760" s="8" t="s">
        <v>145</v>
      </c>
      <c r="B1760" s="13" t="s">
        <v>2871</v>
      </c>
      <c r="C1760" s="44" t="s">
        <v>9272</v>
      </c>
      <c r="D1760" s="42"/>
      <c r="E1760" s="8"/>
      <c r="F1760" s="8" t="s">
        <v>36</v>
      </c>
      <c r="G1760" s="16" t="s">
        <v>9273</v>
      </c>
      <c r="H1760" s="20">
        <v>27</v>
      </c>
      <c r="I1760" s="8"/>
      <c r="J1760" s="8" t="s">
        <v>78</v>
      </c>
      <c r="K1760" s="24">
        <v>744</v>
      </c>
      <c r="L1760" s="9">
        <v>0</v>
      </c>
      <c r="M1760" s="9">
        <v>0</v>
      </c>
      <c r="N1760" s="9">
        <v>0</v>
      </c>
      <c r="O1760" s="8"/>
      <c r="P1760" s="9">
        <v>744</v>
      </c>
      <c r="Q1760" s="15">
        <v>0</v>
      </c>
      <c r="R1760" s="9">
        <v>960</v>
      </c>
      <c r="S1760" s="8" t="s">
        <v>37</v>
      </c>
      <c r="T1760" s="9">
        <v>744</v>
      </c>
      <c r="U1760" s="8" t="s">
        <v>12558</v>
      </c>
      <c r="V1760" s="21">
        <v>45498</v>
      </c>
      <c r="W1760" s="18"/>
    </row>
    <row r="1761" spans="1:23" ht="13.5" thickBot="1">
      <c r="A1761" s="8" t="s">
        <v>145</v>
      </c>
      <c r="B1761" s="8" t="s">
        <v>2872</v>
      </c>
      <c r="C1761" s="44" t="s">
        <v>9274</v>
      </c>
      <c r="D1761" s="42"/>
      <c r="E1761" s="8"/>
      <c r="F1761" s="8" t="s">
        <v>36</v>
      </c>
      <c r="G1761" s="16" t="s">
        <v>9275</v>
      </c>
      <c r="H1761" s="9">
        <v>28</v>
      </c>
      <c r="I1761" s="8"/>
      <c r="J1761" s="8" t="s">
        <v>78</v>
      </c>
      <c r="K1761" s="17">
        <v>4968</v>
      </c>
      <c r="L1761" s="9">
        <v>0</v>
      </c>
      <c r="M1761" s="9">
        <v>0</v>
      </c>
      <c r="N1761" s="9">
        <v>0</v>
      </c>
      <c r="O1761" s="8"/>
      <c r="P1761" s="9">
        <v>4968</v>
      </c>
      <c r="Q1761" s="15">
        <v>6</v>
      </c>
      <c r="R1761" s="9">
        <v>720</v>
      </c>
      <c r="S1761" s="8" t="s">
        <v>37</v>
      </c>
      <c r="T1761" s="9">
        <v>648</v>
      </c>
      <c r="U1761" s="18" t="s">
        <v>12559</v>
      </c>
      <c r="V1761" s="40">
        <v>45498</v>
      </c>
      <c r="W1761" s="8"/>
    </row>
    <row r="1762" spans="1:23" ht="13.5" thickBot="1">
      <c r="A1762" s="8" t="s">
        <v>145</v>
      </c>
      <c r="B1762" s="8" t="s">
        <v>2874</v>
      </c>
      <c r="C1762" s="8" t="s">
        <v>9276</v>
      </c>
      <c r="D1762" s="8"/>
      <c r="E1762" s="8"/>
      <c r="F1762" s="8" t="s">
        <v>36</v>
      </c>
      <c r="G1762" s="16" t="s">
        <v>9277</v>
      </c>
      <c r="H1762" s="9">
        <v>29</v>
      </c>
      <c r="I1762" s="8"/>
      <c r="J1762" s="8" t="s">
        <v>78</v>
      </c>
      <c r="K1762" s="17">
        <v>2364</v>
      </c>
      <c r="L1762" s="9">
        <v>0</v>
      </c>
      <c r="M1762" s="9">
        <v>0</v>
      </c>
      <c r="N1762" s="9">
        <v>0</v>
      </c>
      <c r="O1762" s="8"/>
      <c r="P1762" s="9">
        <v>2364</v>
      </c>
      <c r="Q1762" s="15">
        <v>3</v>
      </c>
      <c r="R1762" s="9">
        <v>600</v>
      </c>
      <c r="S1762" s="8" t="s">
        <v>37</v>
      </c>
      <c r="T1762" s="9">
        <v>564</v>
      </c>
      <c r="U1762" s="18" t="s">
        <v>12560</v>
      </c>
      <c r="V1762" s="40">
        <v>45498</v>
      </c>
      <c r="W1762" s="8"/>
    </row>
    <row r="1763" spans="1:23" ht="13.5" thickBot="1">
      <c r="A1763" s="8" t="s">
        <v>145</v>
      </c>
      <c r="B1763" s="8" t="s">
        <v>2875</v>
      </c>
      <c r="C1763" s="8" t="s">
        <v>2876</v>
      </c>
      <c r="D1763" s="8"/>
      <c r="E1763" s="8"/>
      <c r="F1763" s="8" t="s">
        <v>36</v>
      </c>
      <c r="G1763" s="16" t="s">
        <v>9278</v>
      </c>
      <c r="H1763" s="9">
        <v>30</v>
      </c>
      <c r="I1763" s="8"/>
      <c r="J1763" s="8" t="s">
        <v>78</v>
      </c>
      <c r="K1763" s="17">
        <v>1404</v>
      </c>
      <c r="L1763" s="9">
        <v>0</v>
      </c>
      <c r="M1763" s="9">
        <v>0</v>
      </c>
      <c r="N1763" s="9">
        <v>0</v>
      </c>
      <c r="O1763" s="8"/>
      <c r="P1763" s="9">
        <v>1404</v>
      </c>
      <c r="Q1763" s="15">
        <v>2</v>
      </c>
      <c r="R1763" s="9">
        <v>480</v>
      </c>
      <c r="S1763" s="8" t="s">
        <v>37</v>
      </c>
      <c r="T1763" s="9">
        <v>444</v>
      </c>
      <c r="U1763" s="18" t="s">
        <v>4700</v>
      </c>
      <c r="V1763" s="40">
        <v>45498</v>
      </c>
      <c r="W1763" s="8"/>
    </row>
    <row r="1764" spans="1:23" ht="13.5" thickBot="1">
      <c r="A1764" s="8" t="s">
        <v>145</v>
      </c>
      <c r="B1764" s="8" t="s">
        <v>2877</v>
      </c>
      <c r="C1764" s="8" t="s">
        <v>2878</v>
      </c>
      <c r="D1764" s="8"/>
      <c r="E1764" s="8"/>
      <c r="F1764" s="8" t="s">
        <v>36</v>
      </c>
      <c r="G1764" s="16" t="s">
        <v>9279</v>
      </c>
      <c r="H1764" s="9">
        <v>31</v>
      </c>
      <c r="I1764" s="8"/>
      <c r="J1764" s="8" t="s">
        <v>78</v>
      </c>
      <c r="K1764" s="17">
        <v>5172</v>
      </c>
      <c r="L1764" s="9">
        <v>0</v>
      </c>
      <c r="M1764" s="9">
        <v>0</v>
      </c>
      <c r="N1764" s="9">
        <v>0</v>
      </c>
      <c r="O1764" s="8"/>
      <c r="P1764" s="9">
        <v>5172</v>
      </c>
      <c r="Q1764" s="15">
        <v>2</v>
      </c>
      <c r="R1764" s="9">
        <v>1800</v>
      </c>
      <c r="S1764" s="8" t="s">
        <v>37</v>
      </c>
      <c r="T1764" s="9">
        <v>1572</v>
      </c>
      <c r="U1764" s="18" t="s">
        <v>12561</v>
      </c>
      <c r="V1764" s="40">
        <v>45498</v>
      </c>
      <c r="W1764" s="8"/>
    </row>
    <row r="1765" spans="1:23" ht="13.5" thickBot="1">
      <c r="A1765" s="8" t="s">
        <v>145</v>
      </c>
      <c r="B1765" s="13" t="s">
        <v>2879</v>
      </c>
      <c r="C1765" s="8" t="s">
        <v>2880</v>
      </c>
      <c r="D1765" s="8"/>
      <c r="E1765" s="8"/>
      <c r="F1765" s="8" t="s">
        <v>36</v>
      </c>
      <c r="G1765" s="16" t="s">
        <v>9280</v>
      </c>
      <c r="H1765" s="9">
        <v>32</v>
      </c>
      <c r="I1765" s="8"/>
      <c r="J1765" s="8" t="s">
        <v>78</v>
      </c>
      <c r="K1765" s="24">
        <v>2724</v>
      </c>
      <c r="L1765" s="9">
        <v>0</v>
      </c>
      <c r="M1765" s="9">
        <v>0</v>
      </c>
      <c r="N1765" s="9">
        <v>0</v>
      </c>
      <c r="O1765" s="8"/>
      <c r="P1765" s="9">
        <v>2724</v>
      </c>
      <c r="Q1765" s="15">
        <v>2</v>
      </c>
      <c r="R1765" s="9">
        <v>960</v>
      </c>
      <c r="S1765" s="8" t="s">
        <v>37</v>
      </c>
      <c r="T1765" s="9">
        <v>804</v>
      </c>
      <c r="U1765" s="8" t="s">
        <v>12562</v>
      </c>
      <c r="V1765" s="21">
        <v>45498</v>
      </c>
      <c r="W1765" s="18"/>
    </row>
    <row r="1766" spans="1:23" ht="13.5" thickBot="1">
      <c r="A1766" s="8" t="s">
        <v>145</v>
      </c>
      <c r="B1766" s="8" t="s">
        <v>2881</v>
      </c>
      <c r="C1766" s="8" t="s">
        <v>2882</v>
      </c>
      <c r="D1766" s="8"/>
      <c r="E1766" s="8"/>
      <c r="F1766" s="8" t="s">
        <v>36</v>
      </c>
      <c r="G1766" s="16" t="s">
        <v>9281</v>
      </c>
      <c r="H1766" s="9">
        <v>33</v>
      </c>
      <c r="I1766" s="8"/>
      <c r="J1766" s="8" t="s">
        <v>78</v>
      </c>
      <c r="K1766" s="17">
        <v>3456</v>
      </c>
      <c r="L1766" s="9">
        <v>0</v>
      </c>
      <c r="M1766" s="9">
        <v>0</v>
      </c>
      <c r="N1766" s="9">
        <v>0</v>
      </c>
      <c r="O1766" s="8"/>
      <c r="P1766" s="9">
        <v>3456</v>
      </c>
      <c r="Q1766" s="15">
        <v>4</v>
      </c>
      <c r="R1766" s="9">
        <v>720</v>
      </c>
      <c r="S1766" s="8" t="s">
        <v>37</v>
      </c>
      <c r="T1766" s="9">
        <v>576</v>
      </c>
      <c r="U1766" s="18" t="s">
        <v>12563</v>
      </c>
      <c r="V1766" s="40">
        <v>45498</v>
      </c>
      <c r="W1766" s="8"/>
    </row>
    <row r="1767" spans="1:23" ht="13.5" thickBot="1">
      <c r="A1767" s="8" t="s">
        <v>145</v>
      </c>
      <c r="B1767" s="8" t="s">
        <v>2883</v>
      </c>
      <c r="C1767" s="44" t="s">
        <v>2884</v>
      </c>
      <c r="D1767" s="42"/>
      <c r="E1767" s="8"/>
      <c r="F1767" s="8" t="s">
        <v>36</v>
      </c>
      <c r="G1767" s="16" t="s">
        <v>9282</v>
      </c>
      <c r="H1767" s="9">
        <v>34</v>
      </c>
      <c r="I1767" s="8"/>
      <c r="J1767" s="8" t="s">
        <v>78</v>
      </c>
      <c r="K1767" s="17">
        <v>3504</v>
      </c>
      <c r="L1767" s="9">
        <v>0</v>
      </c>
      <c r="M1767" s="9">
        <v>0</v>
      </c>
      <c r="N1767" s="9">
        <v>0</v>
      </c>
      <c r="O1767" s="8"/>
      <c r="P1767" s="9">
        <v>3504</v>
      </c>
      <c r="Q1767" s="15">
        <v>1</v>
      </c>
      <c r="R1767" s="9">
        <v>1800</v>
      </c>
      <c r="S1767" s="8" t="s">
        <v>37</v>
      </c>
      <c r="T1767" s="9">
        <v>1704</v>
      </c>
      <c r="U1767" s="18" t="s">
        <v>11924</v>
      </c>
      <c r="V1767" s="40">
        <v>45498</v>
      </c>
      <c r="W1767" s="8"/>
    </row>
    <row r="1768" spans="1:23" ht="13.5" thickBot="1">
      <c r="A1768" s="8" t="s">
        <v>145</v>
      </c>
      <c r="B1768" s="8" t="s">
        <v>2885</v>
      </c>
      <c r="C1768" s="8" t="s">
        <v>2886</v>
      </c>
      <c r="D1768" s="8"/>
      <c r="E1768" s="8"/>
      <c r="F1768" s="8" t="s">
        <v>36</v>
      </c>
      <c r="G1768" s="16" t="s">
        <v>9283</v>
      </c>
      <c r="H1768" s="9">
        <v>35</v>
      </c>
      <c r="I1768" s="8"/>
      <c r="J1768" s="8" t="s">
        <v>78</v>
      </c>
      <c r="K1768" s="17">
        <v>2124</v>
      </c>
      <c r="L1768" s="9">
        <v>0</v>
      </c>
      <c r="M1768" s="9">
        <v>0</v>
      </c>
      <c r="N1768" s="9">
        <v>0</v>
      </c>
      <c r="O1768" s="8"/>
      <c r="P1768" s="9">
        <v>2124</v>
      </c>
      <c r="Q1768" s="15">
        <v>2</v>
      </c>
      <c r="R1768" s="9">
        <v>720</v>
      </c>
      <c r="S1768" s="8" t="s">
        <v>37</v>
      </c>
      <c r="T1768" s="9">
        <v>684</v>
      </c>
      <c r="U1768" s="18" t="s">
        <v>11925</v>
      </c>
      <c r="V1768" s="40">
        <v>45498</v>
      </c>
      <c r="W1768" s="8"/>
    </row>
    <row r="1769" spans="1:23" ht="13.5" thickBot="1">
      <c r="A1769" s="8" t="s">
        <v>145</v>
      </c>
      <c r="B1769" s="8" t="s">
        <v>2887</v>
      </c>
      <c r="C1769" s="8" t="s">
        <v>2888</v>
      </c>
      <c r="D1769" s="8"/>
      <c r="E1769" s="8"/>
      <c r="F1769" s="8" t="s">
        <v>36</v>
      </c>
      <c r="G1769" s="16" t="s">
        <v>9284</v>
      </c>
      <c r="H1769" s="9">
        <v>36</v>
      </c>
      <c r="I1769" s="8"/>
      <c r="J1769" s="8" t="s">
        <v>78</v>
      </c>
      <c r="K1769" s="17">
        <v>2304</v>
      </c>
      <c r="L1769" s="9">
        <v>0</v>
      </c>
      <c r="M1769" s="9">
        <v>0</v>
      </c>
      <c r="N1769" s="9">
        <v>0</v>
      </c>
      <c r="O1769" s="8"/>
      <c r="P1769" s="9">
        <v>2304</v>
      </c>
      <c r="Q1769" s="15">
        <v>2</v>
      </c>
      <c r="R1769" s="9">
        <v>800</v>
      </c>
      <c r="S1769" s="8" t="s">
        <v>37</v>
      </c>
      <c r="T1769" s="29">
        <v>704</v>
      </c>
      <c r="U1769" s="18" t="s">
        <v>10200</v>
      </c>
      <c r="V1769" s="40">
        <v>45498</v>
      </c>
      <c r="W1769" s="8"/>
    </row>
    <row r="1770" spans="1:23" ht="13.5" thickBot="1">
      <c r="A1770" s="8" t="s">
        <v>145</v>
      </c>
      <c r="B1770" s="8" t="s">
        <v>2889</v>
      </c>
      <c r="C1770" s="18" t="s">
        <v>2890</v>
      </c>
      <c r="D1770" s="8"/>
      <c r="E1770" s="8"/>
      <c r="F1770" s="8" t="s">
        <v>36</v>
      </c>
      <c r="G1770" s="16" t="s">
        <v>9285</v>
      </c>
      <c r="H1770" s="9">
        <v>37</v>
      </c>
      <c r="I1770" s="8"/>
      <c r="J1770" s="8" t="s">
        <v>78</v>
      </c>
      <c r="K1770" s="17">
        <v>2136</v>
      </c>
      <c r="L1770" s="9">
        <v>0</v>
      </c>
      <c r="M1770" s="9">
        <v>0</v>
      </c>
      <c r="N1770" s="9">
        <v>0</v>
      </c>
      <c r="O1770" s="8"/>
      <c r="P1770" s="9">
        <v>2136</v>
      </c>
      <c r="Q1770" s="15">
        <v>2</v>
      </c>
      <c r="R1770" s="9">
        <v>720</v>
      </c>
      <c r="S1770" s="8" t="s">
        <v>37</v>
      </c>
      <c r="T1770" s="9">
        <v>696</v>
      </c>
      <c r="U1770" s="18" t="s">
        <v>7020</v>
      </c>
      <c r="V1770" s="40">
        <v>45498</v>
      </c>
      <c r="W1770" s="8"/>
    </row>
    <row r="1771" spans="1:23" ht="13.5" thickBot="1">
      <c r="A1771" s="8" t="s">
        <v>145</v>
      </c>
      <c r="B1771" s="13" t="s">
        <v>2891</v>
      </c>
      <c r="C1771" s="44" t="s">
        <v>10695</v>
      </c>
      <c r="D1771" s="42" t="s">
        <v>51</v>
      </c>
      <c r="E1771" s="8"/>
      <c r="F1771" s="8" t="s">
        <v>36</v>
      </c>
      <c r="G1771" s="16"/>
      <c r="H1771" s="9">
        <v>38</v>
      </c>
      <c r="I1771" s="8"/>
      <c r="J1771" s="8" t="s">
        <v>78</v>
      </c>
      <c r="K1771" s="24">
        <v>745</v>
      </c>
      <c r="L1771" s="9">
        <v>0</v>
      </c>
      <c r="M1771" s="9">
        <v>0</v>
      </c>
      <c r="N1771" s="9">
        <v>0</v>
      </c>
      <c r="O1771" s="8"/>
      <c r="P1771" s="9">
        <v>745</v>
      </c>
      <c r="Q1771" s="15">
        <v>9</v>
      </c>
      <c r="R1771" s="9">
        <v>80</v>
      </c>
      <c r="S1771" s="8" t="s">
        <v>34</v>
      </c>
      <c r="T1771" s="9">
        <v>25</v>
      </c>
      <c r="U1771" s="8" t="s">
        <v>8617</v>
      </c>
      <c r="V1771" s="21">
        <v>45370</v>
      </c>
      <c r="W1771" s="18" t="s">
        <v>8603</v>
      </c>
    </row>
    <row r="1772" spans="1:23" ht="39" thickBot="1">
      <c r="A1772" s="8" t="s">
        <v>145</v>
      </c>
      <c r="B1772" s="13" t="s">
        <v>2892</v>
      </c>
      <c r="C1772" s="44" t="s">
        <v>10696</v>
      </c>
      <c r="D1772" s="42" t="s">
        <v>1609</v>
      </c>
      <c r="E1772" s="8"/>
      <c r="F1772" s="8" t="s">
        <v>36</v>
      </c>
      <c r="G1772" s="16"/>
      <c r="H1772" s="9">
        <v>39</v>
      </c>
      <c r="I1772" s="8"/>
      <c r="J1772" s="8" t="s">
        <v>78</v>
      </c>
      <c r="K1772" s="24">
        <v>460.08333329999999</v>
      </c>
      <c r="L1772" s="9">
        <v>0</v>
      </c>
      <c r="M1772" s="9">
        <v>0</v>
      </c>
      <c r="N1772" s="9">
        <v>0</v>
      </c>
      <c r="O1772" s="8"/>
      <c r="P1772" s="9">
        <v>460.08333329999999</v>
      </c>
      <c r="Q1772" s="15">
        <v>4</v>
      </c>
      <c r="R1772" s="9">
        <v>100</v>
      </c>
      <c r="S1772" s="8" t="s">
        <v>34</v>
      </c>
      <c r="T1772" s="9">
        <v>60</v>
      </c>
      <c r="U1772" s="8" t="s">
        <v>12564</v>
      </c>
      <c r="V1772" s="21">
        <v>45370</v>
      </c>
      <c r="W1772" s="18" t="s">
        <v>8603</v>
      </c>
    </row>
    <row r="1773" spans="1:23" ht="13.5" thickBot="1">
      <c r="A1773" s="8" t="s">
        <v>145</v>
      </c>
      <c r="B1773" s="8" t="s">
        <v>9532</v>
      </c>
      <c r="C1773" s="44" t="s">
        <v>9533</v>
      </c>
      <c r="D1773" s="42" t="s">
        <v>52</v>
      </c>
      <c r="E1773" s="8"/>
      <c r="F1773" s="8" t="s">
        <v>36</v>
      </c>
      <c r="G1773" s="16"/>
      <c r="H1773" s="9">
        <v>40</v>
      </c>
      <c r="I1773" s="8"/>
      <c r="J1773" s="8" t="s">
        <v>78</v>
      </c>
      <c r="K1773" s="17">
        <v>0</v>
      </c>
      <c r="L1773" s="9">
        <v>0</v>
      </c>
      <c r="M1773" s="9">
        <v>0</v>
      </c>
      <c r="N1773" s="9">
        <v>0</v>
      </c>
      <c r="O1773" s="8"/>
      <c r="P1773" s="9">
        <v>0</v>
      </c>
      <c r="Q1773" s="15">
        <v>0</v>
      </c>
      <c r="R1773" s="9">
        <v>60</v>
      </c>
      <c r="S1773" s="8" t="s">
        <v>34</v>
      </c>
      <c r="T1773" s="29">
        <v>0</v>
      </c>
      <c r="U1773" s="18" t="s">
        <v>45</v>
      </c>
      <c r="V1773" s="40">
        <v>45498</v>
      </c>
      <c r="W1773" s="8"/>
    </row>
    <row r="1774" spans="1:23" ht="13.5" thickBot="1">
      <c r="A1774" s="8" t="s">
        <v>145</v>
      </c>
      <c r="B1774" s="8" t="s">
        <v>9529</v>
      </c>
      <c r="C1774" s="44" t="s">
        <v>11926</v>
      </c>
      <c r="D1774" s="42"/>
      <c r="E1774" s="8"/>
      <c r="F1774" s="8" t="s">
        <v>147</v>
      </c>
      <c r="G1774" s="16"/>
      <c r="H1774" s="9">
        <v>41</v>
      </c>
      <c r="I1774" s="8"/>
      <c r="J1774" s="8" t="s">
        <v>78</v>
      </c>
      <c r="K1774" s="17">
        <v>690</v>
      </c>
      <c r="L1774" s="9">
        <v>0</v>
      </c>
      <c r="M1774" s="9">
        <v>0</v>
      </c>
      <c r="N1774" s="9">
        <v>0</v>
      </c>
      <c r="O1774" s="8"/>
      <c r="P1774" s="9">
        <v>690</v>
      </c>
      <c r="Q1774" s="15">
        <v>2</v>
      </c>
      <c r="R1774" s="9">
        <v>240</v>
      </c>
      <c r="S1774" s="8" t="s">
        <v>37</v>
      </c>
      <c r="T1774" s="9">
        <v>210</v>
      </c>
      <c r="U1774" s="18" t="s">
        <v>12565</v>
      </c>
      <c r="V1774" s="40">
        <v>45498</v>
      </c>
      <c r="W1774" s="8"/>
    </row>
    <row r="1775" spans="1:23" ht="13.5" thickBot="1">
      <c r="A1775" s="8" t="s">
        <v>145</v>
      </c>
      <c r="B1775" s="8" t="s">
        <v>9530</v>
      </c>
      <c r="C1775" s="44" t="s">
        <v>11927</v>
      </c>
      <c r="D1775" s="42"/>
      <c r="E1775" s="8"/>
      <c r="F1775" s="8" t="s">
        <v>147</v>
      </c>
      <c r="G1775" s="16"/>
      <c r="H1775" s="9">
        <v>42</v>
      </c>
      <c r="I1775" s="8"/>
      <c r="J1775" s="8" t="s">
        <v>78</v>
      </c>
      <c r="K1775" s="17">
        <v>684</v>
      </c>
      <c r="L1775" s="9">
        <v>0</v>
      </c>
      <c r="M1775" s="9">
        <v>0</v>
      </c>
      <c r="N1775" s="9">
        <v>0</v>
      </c>
      <c r="O1775" s="8"/>
      <c r="P1775" s="9">
        <v>684</v>
      </c>
      <c r="Q1775" s="15">
        <v>2</v>
      </c>
      <c r="R1775" s="9">
        <v>240</v>
      </c>
      <c r="S1775" s="8" t="s">
        <v>37</v>
      </c>
      <c r="T1775" s="9">
        <v>204</v>
      </c>
      <c r="U1775" s="18" t="s">
        <v>11654</v>
      </c>
      <c r="V1775" s="40">
        <v>45498</v>
      </c>
      <c r="W1775" s="8"/>
    </row>
    <row r="1776" spans="1:23" ht="13.5" thickBot="1">
      <c r="A1776" s="8" t="s">
        <v>145</v>
      </c>
      <c r="B1776" s="8" t="s">
        <v>9528</v>
      </c>
      <c r="C1776" s="44" t="s">
        <v>11928</v>
      </c>
      <c r="D1776" s="42"/>
      <c r="E1776" s="8"/>
      <c r="F1776" s="8" t="s">
        <v>147</v>
      </c>
      <c r="G1776" s="16"/>
      <c r="H1776" s="9">
        <v>43</v>
      </c>
      <c r="I1776" s="8"/>
      <c r="J1776" s="8" t="s">
        <v>78</v>
      </c>
      <c r="K1776" s="17">
        <v>228</v>
      </c>
      <c r="L1776" s="9">
        <v>0</v>
      </c>
      <c r="M1776" s="9">
        <v>0</v>
      </c>
      <c r="N1776" s="9">
        <v>0</v>
      </c>
      <c r="O1776" s="8"/>
      <c r="P1776" s="9">
        <v>228</v>
      </c>
      <c r="Q1776" s="15">
        <v>0</v>
      </c>
      <c r="R1776" s="9">
        <v>240</v>
      </c>
      <c r="S1776" s="8" t="s">
        <v>37</v>
      </c>
      <c r="T1776" s="9">
        <v>228</v>
      </c>
      <c r="U1776" s="18" t="s">
        <v>7842</v>
      </c>
      <c r="V1776" s="40">
        <v>45498</v>
      </c>
      <c r="W1776" s="8"/>
    </row>
    <row r="1777" spans="1:23" ht="13.5" thickBot="1">
      <c r="A1777" s="8" t="s">
        <v>145</v>
      </c>
      <c r="B1777" s="8" t="s">
        <v>9286</v>
      </c>
      <c r="C1777" s="8" t="s">
        <v>9287</v>
      </c>
      <c r="D1777" s="8"/>
      <c r="E1777" s="8"/>
      <c r="F1777" s="8" t="s">
        <v>1571</v>
      </c>
      <c r="G1777" s="16"/>
      <c r="H1777" s="9">
        <v>44</v>
      </c>
      <c r="I1777" s="8"/>
      <c r="J1777" s="8" t="s">
        <v>78</v>
      </c>
      <c r="K1777" s="17">
        <v>1740</v>
      </c>
      <c r="L1777" s="9">
        <v>0</v>
      </c>
      <c r="M1777" s="9">
        <v>0</v>
      </c>
      <c r="N1777" s="9">
        <v>0</v>
      </c>
      <c r="O1777" s="8"/>
      <c r="P1777" s="9">
        <v>1740</v>
      </c>
      <c r="Q1777" s="15">
        <v>2</v>
      </c>
      <c r="R1777" s="9">
        <v>600</v>
      </c>
      <c r="S1777" s="8" t="s">
        <v>37</v>
      </c>
      <c r="T1777" s="9">
        <v>540</v>
      </c>
      <c r="U1777" s="18" t="s">
        <v>11929</v>
      </c>
      <c r="V1777" s="40">
        <v>45498</v>
      </c>
      <c r="W1777" s="8"/>
    </row>
    <row r="1778" spans="1:23" ht="13.5" thickBot="1">
      <c r="A1778" s="8" t="s">
        <v>145</v>
      </c>
      <c r="B1778" s="8" t="s">
        <v>2893</v>
      </c>
      <c r="C1778" s="8" t="s">
        <v>10201</v>
      </c>
      <c r="D1778" s="8"/>
      <c r="E1778" s="8"/>
      <c r="F1778" s="8" t="s">
        <v>2894</v>
      </c>
      <c r="G1778" s="16"/>
      <c r="H1778" s="9">
        <v>45</v>
      </c>
      <c r="I1778" s="8"/>
      <c r="J1778" s="8" t="s">
        <v>78</v>
      </c>
      <c r="K1778" s="17">
        <v>6168</v>
      </c>
      <c r="L1778" s="9">
        <v>0</v>
      </c>
      <c r="M1778" s="9">
        <v>0</v>
      </c>
      <c r="N1778" s="9">
        <v>0</v>
      </c>
      <c r="O1778" s="8"/>
      <c r="P1778" s="9">
        <v>6168</v>
      </c>
      <c r="Q1778" s="15">
        <v>20</v>
      </c>
      <c r="R1778" s="9">
        <v>300</v>
      </c>
      <c r="S1778" s="8" t="s">
        <v>37</v>
      </c>
      <c r="T1778" s="29">
        <v>168</v>
      </c>
      <c r="U1778" s="18" t="s">
        <v>2895</v>
      </c>
      <c r="V1778" s="40"/>
      <c r="W1778" s="8"/>
    </row>
    <row r="1779" spans="1:23" ht="13.5" thickBot="1">
      <c r="A1779" s="8" t="s">
        <v>145</v>
      </c>
      <c r="B1779" s="8" t="s">
        <v>9249</v>
      </c>
      <c r="C1779" s="8" t="s">
        <v>9250</v>
      </c>
      <c r="D1779" s="8"/>
      <c r="E1779" s="8"/>
      <c r="F1779" s="8" t="s">
        <v>828</v>
      </c>
      <c r="G1779" s="16"/>
      <c r="H1779" s="9">
        <v>46</v>
      </c>
      <c r="I1779" s="8"/>
      <c r="J1779" s="8" t="s">
        <v>78</v>
      </c>
      <c r="K1779" s="17">
        <v>1</v>
      </c>
      <c r="L1779" s="9">
        <v>0</v>
      </c>
      <c r="M1779" s="9">
        <v>0</v>
      </c>
      <c r="N1779" s="9">
        <v>0</v>
      </c>
      <c r="O1779" s="8"/>
      <c r="P1779" s="9">
        <v>1</v>
      </c>
      <c r="Q1779" s="15">
        <v>0</v>
      </c>
      <c r="R1779" s="9" t="s">
        <v>62</v>
      </c>
      <c r="S1779" s="8" t="s">
        <v>34</v>
      </c>
      <c r="T1779" s="9">
        <v>1</v>
      </c>
      <c r="U1779" s="8" t="s">
        <v>6954</v>
      </c>
      <c r="V1779" s="21">
        <v>45498</v>
      </c>
      <c r="W1779" s="8"/>
    </row>
    <row r="1780" spans="1:23" ht="13.5" thickBot="1">
      <c r="A1780" s="8" t="s">
        <v>145</v>
      </c>
      <c r="B1780" s="8" t="s">
        <v>11709</v>
      </c>
      <c r="C1780" s="8" t="s">
        <v>10697</v>
      </c>
      <c r="D1780" s="8"/>
      <c r="E1780" s="8" t="s">
        <v>58</v>
      </c>
      <c r="F1780" s="8" t="s">
        <v>1567</v>
      </c>
      <c r="G1780" s="16"/>
      <c r="H1780" s="9">
        <v>47</v>
      </c>
      <c r="I1780" s="8"/>
      <c r="J1780" s="8" t="s">
        <v>78</v>
      </c>
      <c r="K1780" s="17">
        <v>79</v>
      </c>
      <c r="L1780" s="9">
        <v>0</v>
      </c>
      <c r="M1780" s="9">
        <v>0</v>
      </c>
      <c r="N1780" s="9">
        <v>0</v>
      </c>
      <c r="O1780" s="8"/>
      <c r="P1780" s="9">
        <v>79</v>
      </c>
      <c r="Q1780" s="15">
        <v>3</v>
      </c>
      <c r="R1780" s="9">
        <v>20</v>
      </c>
      <c r="S1780" s="8" t="s">
        <v>34</v>
      </c>
      <c r="T1780" s="9">
        <v>19</v>
      </c>
      <c r="U1780" s="18" t="s">
        <v>11639</v>
      </c>
      <c r="V1780" s="40"/>
      <c r="W1780" s="8"/>
    </row>
    <row r="1781" spans="1:23" ht="13.5" thickBot="1">
      <c r="A1781" s="8" t="s">
        <v>145</v>
      </c>
      <c r="B1781" s="13" t="s">
        <v>10454</v>
      </c>
      <c r="C1781" s="8" t="s">
        <v>10455</v>
      </c>
      <c r="D1781" s="8"/>
      <c r="E1781" s="8"/>
      <c r="F1781" s="8" t="s">
        <v>36</v>
      </c>
      <c r="G1781" s="16" t="s">
        <v>8283</v>
      </c>
      <c r="H1781" s="9">
        <v>48</v>
      </c>
      <c r="I1781" s="8"/>
      <c r="J1781" s="8" t="s">
        <v>78</v>
      </c>
      <c r="K1781" s="24">
        <v>-5</v>
      </c>
      <c r="L1781" s="9">
        <v>0</v>
      </c>
      <c r="M1781" s="9">
        <v>0</v>
      </c>
      <c r="N1781" s="9">
        <v>0</v>
      </c>
      <c r="O1781" s="8"/>
      <c r="P1781" s="9">
        <v>-5</v>
      </c>
      <c r="Q1781" s="15">
        <v>0</v>
      </c>
      <c r="R1781" s="9">
        <v>480</v>
      </c>
      <c r="S1781" s="8" t="s">
        <v>37</v>
      </c>
      <c r="T1781" s="29">
        <v>-5</v>
      </c>
      <c r="U1781" s="8" t="s">
        <v>7951</v>
      </c>
      <c r="V1781" s="21">
        <v>45463</v>
      </c>
      <c r="W1781" s="18"/>
    </row>
    <row r="1782" spans="1:23" ht="13.5" thickBot="1">
      <c r="A1782" s="8" t="s">
        <v>145</v>
      </c>
      <c r="B1782" s="8" t="s">
        <v>10202</v>
      </c>
      <c r="C1782" s="8" t="s">
        <v>10203</v>
      </c>
      <c r="D1782" s="8"/>
      <c r="E1782" s="8"/>
      <c r="F1782" s="8" t="s">
        <v>36</v>
      </c>
      <c r="G1782" s="16"/>
      <c r="H1782" s="9">
        <v>49</v>
      </c>
      <c r="I1782" s="8"/>
      <c r="J1782" s="8" t="s">
        <v>78</v>
      </c>
      <c r="K1782" s="17">
        <v>319</v>
      </c>
      <c r="L1782" s="9">
        <v>0</v>
      </c>
      <c r="M1782" s="9">
        <v>0</v>
      </c>
      <c r="N1782" s="9">
        <v>0</v>
      </c>
      <c r="O1782" s="8"/>
      <c r="P1782" s="9">
        <v>319</v>
      </c>
      <c r="Q1782" s="15">
        <v>15</v>
      </c>
      <c r="R1782" s="9">
        <v>20</v>
      </c>
      <c r="S1782" s="8" t="s">
        <v>34</v>
      </c>
      <c r="T1782" s="9">
        <v>19</v>
      </c>
      <c r="U1782" s="18" t="s">
        <v>11930</v>
      </c>
      <c r="V1782" s="40">
        <v>45504</v>
      </c>
      <c r="W1782" s="8"/>
    </row>
    <row r="1783" spans="1:23" ht="13.5" thickBot="1">
      <c r="A1783" s="8" t="s">
        <v>145</v>
      </c>
      <c r="B1783" s="8" t="s">
        <v>10204</v>
      </c>
      <c r="C1783" s="8" t="s">
        <v>10205</v>
      </c>
      <c r="D1783" s="8"/>
      <c r="E1783" s="8"/>
      <c r="F1783" s="8" t="s">
        <v>36</v>
      </c>
      <c r="G1783" s="16"/>
      <c r="H1783" s="9">
        <v>50</v>
      </c>
      <c r="I1783" s="8"/>
      <c r="J1783" s="8" t="s">
        <v>78</v>
      </c>
      <c r="K1783" s="17">
        <v>-1</v>
      </c>
      <c r="L1783" s="9">
        <v>0</v>
      </c>
      <c r="M1783" s="9">
        <v>0</v>
      </c>
      <c r="N1783" s="9">
        <v>0</v>
      </c>
      <c r="O1783" s="8"/>
      <c r="P1783" s="9">
        <v>-1</v>
      </c>
      <c r="Q1783" s="15">
        <v>0</v>
      </c>
      <c r="R1783" s="9">
        <v>20</v>
      </c>
      <c r="S1783" s="8" t="s">
        <v>34</v>
      </c>
      <c r="T1783" s="9">
        <v>-1</v>
      </c>
      <c r="U1783" s="18" t="s">
        <v>141</v>
      </c>
      <c r="V1783" s="40">
        <v>45504</v>
      </c>
      <c r="W1783" s="8"/>
    </row>
    <row r="1784" spans="1:23" ht="13.5" thickBot="1">
      <c r="A1784" s="8" t="s">
        <v>145</v>
      </c>
      <c r="B1784" s="8" t="s">
        <v>11060</v>
      </c>
      <c r="C1784" s="44" t="s">
        <v>10988</v>
      </c>
      <c r="D1784" s="42"/>
      <c r="E1784" s="8"/>
      <c r="F1784" s="8" t="s">
        <v>36</v>
      </c>
      <c r="G1784" s="16">
        <v>21</v>
      </c>
      <c r="H1784" s="9">
        <v>51</v>
      </c>
      <c r="I1784" s="8"/>
      <c r="J1784" s="8" t="s">
        <v>78</v>
      </c>
      <c r="K1784" s="17">
        <v>0</v>
      </c>
      <c r="L1784" s="9">
        <v>0</v>
      </c>
      <c r="M1784" s="9">
        <v>0</v>
      </c>
      <c r="N1784" s="9">
        <v>0</v>
      </c>
      <c r="O1784" s="8"/>
      <c r="P1784" s="9">
        <v>0</v>
      </c>
      <c r="Q1784" s="15">
        <v>0</v>
      </c>
      <c r="R1784" s="9">
        <v>180</v>
      </c>
      <c r="S1784" s="8" t="s">
        <v>37</v>
      </c>
      <c r="T1784" s="9">
        <v>0</v>
      </c>
      <c r="U1784" s="18" t="s">
        <v>39</v>
      </c>
      <c r="V1784" s="40">
        <v>45516</v>
      </c>
      <c r="W1784" s="8"/>
    </row>
    <row r="1785" spans="1:23" ht="13.5" thickBot="1">
      <c r="A1785" s="8" t="s">
        <v>145</v>
      </c>
      <c r="B1785" s="8" t="s">
        <v>10698</v>
      </c>
      <c r="C1785" s="8" t="s">
        <v>10514</v>
      </c>
      <c r="D1785" s="8"/>
      <c r="E1785" s="8"/>
      <c r="F1785" s="8" t="s">
        <v>36</v>
      </c>
      <c r="G1785" s="16" t="s">
        <v>9260</v>
      </c>
      <c r="H1785" s="9">
        <v>52</v>
      </c>
      <c r="I1785" s="8"/>
      <c r="J1785" s="8" t="s">
        <v>78</v>
      </c>
      <c r="K1785" s="17">
        <v>-0.41666666699999999</v>
      </c>
      <c r="L1785" s="9">
        <v>0</v>
      </c>
      <c r="M1785" s="9">
        <v>0</v>
      </c>
      <c r="N1785" s="9">
        <v>0</v>
      </c>
      <c r="O1785" s="8"/>
      <c r="P1785" s="9">
        <v>-0.41666666699999999</v>
      </c>
      <c r="Q1785" s="15">
        <v>0</v>
      </c>
      <c r="R1785" s="9">
        <v>6</v>
      </c>
      <c r="S1785" s="8" t="s">
        <v>34</v>
      </c>
      <c r="T1785" s="9">
        <v>0</v>
      </c>
      <c r="U1785" s="18" t="s">
        <v>12553</v>
      </c>
      <c r="V1785" s="40">
        <v>45512</v>
      </c>
      <c r="W1785" s="8"/>
    </row>
    <row r="1786" spans="1:23" ht="13.5" thickBot="1">
      <c r="A1786" s="8" t="s">
        <v>145</v>
      </c>
      <c r="B1786" s="8" t="s">
        <v>10699</v>
      </c>
      <c r="C1786" s="8" t="s">
        <v>10515</v>
      </c>
      <c r="D1786" s="8"/>
      <c r="E1786" s="8"/>
      <c r="F1786" s="8" t="s">
        <v>36</v>
      </c>
      <c r="G1786" s="16" t="s">
        <v>9260</v>
      </c>
      <c r="H1786" s="9">
        <v>53</v>
      </c>
      <c r="I1786" s="8"/>
      <c r="J1786" s="8" t="s">
        <v>78</v>
      </c>
      <c r="K1786" s="17">
        <v>-0.41666666699999999</v>
      </c>
      <c r="L1786" s="9">
        <v>0</v>
      </c>
      <c r="M1786" s="9">
        <v>0</v>
      </c>
      <c r="N1786" s="9">
        <v>0</v>
      </c>
      <c r="O1786" s="8"/>
      <c r="P1786" s="9">
        <v>-0.41666666699999999</v>
      </c>
      <c r="Q1786" s="15">
        <v>0</v>
      </c>
      <c r="R1786" s="9">
        <v>6</v>
      </c>
      <c r="S1786" s="8" t="s">
        <v>34</v>
      </c>
      <c r="T1786" s="9">
        <v>0</v>
      </c>
      <c r="U1786" s="18" t="s">
        <v>12553</v>
      </c>
      <c r="V1786" s="40">
        <v>45512</v>
      </c>
      <c r="W1786" s="8"/>
    </row>
    <row r="1787" spans="1:23" ht="64.5" thickBot="1">
      <c r="A1787" s="8" t="s">
        <v>145</v>
      </c>
      <c r="B1787" s="8" t="s">
        <v>2896</v>
      </c>
      <c r="C1787" s="8" t="s">
        <v>10989</v>
      </c>
      <c r="D1787" s="8" t="s">
        <v>51</v>
      </c>
      <c r="E1787" s="8"/>
      <c r="F1787" s="8" t="s">
        <v>2897</v>
      </c>
      <c r="G1787" s="16"/>
      <c r="H1787" s="9">
        <v>54</v>
      </c>
      <c r="I1787" s="8"/>
      <c r="J1787" s="8" t="s">
        <v>78</v>
      </c>
      <c r="K1787" s="17">
        <v>55</v>
      </c>
      <c r="L1787" s="9">
        <v>0</v>
      </c>
      <c r="M1787" s="9">
        <v>0</v>
      </c>
      <c r="N1787" s="9">
        <v>0</v>
      </c>
      <c r="O1787" s="8"/>
      <c r="P1787" s="9">
        <v>55</v>
      </c>
      <c r="Q1787" s="15">
        <v>2</v>
      </c>
      <c r="R1787" s="9">
        <v>20</v>
      </c>
      <c r="S1787" s="8" t="s">
        <v>34</v>
      </c>
      <c r="T1787" s="9">
        <v>15</v>
      </c>
      <c r="U1787" s="18" t="s">
        <v>10392</v>
      </c>
      <c r="V1787" s="40">
        <v>45356</v>
      </c>
      <c r="W1787" s="8" t="s">
        <v>8603</v>
      </c>
    </row>
    <row r="1788" spans="1:23" ht="64.5" thickBot="1">
      <c r="A1788" s="8" t="s">
        <v>145</v>
      </c>
      <c r="B1788" s="8" t="s">
        <v>2898</v>
      </c>
      <c r="C1788" s="44" t="s">
        <v>2899</v>
      </c>
      <c r="D1788" s="42"/>
      <c r="E1788" s="8"/>
      <c r="F1788" s="8" t="s">
        <v>36</v>
      </c>
      <c r="G1788" s="16">
        <v>5304</v>
      </c>
      <c r="H1788" s="9">
        <v>55</v>
      </c>
      <c r="I1788" s="8"/>
      <c r="J1788" s="8" t="s">
        <v>78</v>
      </c>
      <c r="K1788" s="17">
        <v>516</v>
      </c>
      <c r="L1788" s="9">
        <v>0</v>
      </c>
      <c r="M1788" s="9">
        <v>0</v>
      </c>
      <c r="N1788" s="9">
        <v>0</v>
      </c>
      <c r="O1788" s="8"/>
      <c r="P1788" s="9">
        <v>516</v>
      </c>
      <c r="Q1788" s="15">
        <v>8</v>
      </c>
      <c r="R1788" s="9">
        <v>60</v>
      </c>
      <c r="S1788" s="8" t="s">
        <v>37</v>
      </c>
      <c r="T1788" s="9">
        <v>36</v>
      </c>
      <c r="U1788" s="18" t="s">
        <v>11710</v>
      </c>
      <c r="V1788" s="40">
        <v>45356</v>
      </c>
      <c r="W1788" s="8" t="s">
        <v>8603</v>
      </c>
    </row>
    <row r="1789" spans="1:23" ht="13.5" thickBot="1">
      <c r="A1789" s="8" t="s">
        <v>145</v>
      </c>
      <c r="B1789" s="8" t="s">
        <v>10206</v>
      </c>
      <c r="C1789" s="44" t="s">
        <v>10207</v>
      </c>
      <c r="D1789" s="42"/>
      <c r="E1789" s="8"/>
      <c r="F1789" s="8" t="s">
        <v>1794</v>
      </c>
      <c r="G1789" s="16"/>
      <c r="H1789" s="9">
        <v>57</v>
      </c>
      <c r="I1789" s="8"/>
      <c r="J1789" s="8" t="s">
        <v>78</v>
      </c>
      <c r="K1789" s="17">
        <v>158</v>
      </c>
      <c r="L1789" s="9">
        <v>0</v>
      </c>
      <c r="M1789" s="9">
        <v>0</v>
      </c>
      <c r="N1789" s="9">
        <v>0</v>
      </c>
      <c r="O1789" s="8"/>
      <c r="P1789" s="9">
        <v>158</v>
      </c>
      <c r="Q1789" s="15">
        <v>1</v>
      </c>
      <c r="R1789" s="9">
        <v>80</v>
      </c>
      <c r="S1789" s="8" t="s">
        <v>34</v>
      </c>
      <c r="T1789" s="9">
        <v>78</v>
      </c>
      <c r="U1789" s="18" t="s">
        <v>8618</v>
      </c>
      <c r="V1789" s="40"/>
      <c r="W1789" s="8"/>
    </row>
    <row r="1790" spans="1:23" ht="13.5" thickBot="1">
      <c r="A1790" s="8" t="s">
        <v>145</v>
      </c>
      <c r="B1790" s="8" t="s">
        <v>10208</v>
      </c>
      <c r="C1790" s="44" t="s">
        <v>10209</v>
      </c>
      <c r="D1790" s="42"/>
      <c r="E1790" s="8"/>
      <c r="F1790" s="8" t="s">
        <v>2614</v>
      </c>
      <c r="G1790" s="16"/>
      <c r="H1790" s="9">
        <v>58</v>
      </c>
      <c r="I1790" s="8"/>
      <c r="J1790" s="8" t="s">
        <v>78</v>
      </c>
      <c r="K1790" s="17">
        <v>108</v>
      </c>
      <c r="L1790" s="9">
        <v>0</v>
      </c>
      <c r="M1790" s="9">
        <v>0</v>
      </c>
      <c r="N1790" s="9">
        <v>0</v>
      </c>
      <c r="O1790" s="8"/>
      <c r="P1790" s="9">
        <v>108</v>
      </c>
      <c r="Q1790" s="15">
        <v>4</v>
      </c>
      <c r="R1790" s="9">
        <v>24</v>
      </c>
      <c r="S1790" s="8" t="s">
        <v>37</v>
      </c>
      <c r="T1790" s="9">
        <v>12</v>
      </c>
      <c r="U1790" s="18" t="s">
        <v>2900</v>
      </c>
      <c r="V1790" s="40"/>
      <c r="W1790" s="8"/>
    </row>
    <row r="1791" spans="1:23" ht="13.5" thickBot="1">
      <c r="A1791" s="8" t="s">
        <v>145</v>
      </c>
      <c r="B1791" s="8" t="s">
        <v>10210</v>
      </c>
      <c r="C1791" s="44" t="s">
        <v>10211</v>
      </c>
      <c r="D1791" s="42"/>
      <c r="E1791" s="8" t="s">
        <v>479</v>
      </c>
      <c r="F1791" s="8" t="s">
        <v>36</v>
      </c>
      <c r="G1791" s="16"/>
      <c r="H1791" s="9">
        <v>59</v>
      </c>
      <c r="I1791" s="8"/>
      <c r="J1791" s="8" t="s">
        <v>78</v>
      </c>
      <c r="K1791" s="17">
        <v>480</v>
      </c>
      <c r="L1791" s="9">
        <v>0</v>
      </c>
      <c r="M1791" s="9">
        <v>0</v>
      </c>
      <c r="N1791" s="9">
        <v>0</v>
      </c>
      <c r="O1791" s="8"/>
      <c r="P1791" s="9">
        <v>480</v>
      </c>
      <c r="Q1791" s="15">
        <v>2</v>
      </c>
      <c r="R1791" s="9">
        <v>240</v>
      </c>
      <c r="S1791" s="8" t="s">
        <v>37</v>
      </c>
      <c r="T1791" s="29">
        <v>0</v>
      </c>
      <c r="U1791" s="18" t="s">
        <v>152</v>
      </c>
      <c r="V1791" s="40"/>
      <c r="W1791" s="8"/>
    </row>
    <row r="1792" spans="1:23" ht="13.5" thickBot="1">
      <c r="A1792" s="8" t="s">
        <v>145</v>
      </c>
      <c r="B1792" s="8" t="s">
        <v>10212</v>
      </c>
      <c r="C1792" s="44" t="s">
        <v>2864</v>
      </c>
      <c r="D1792" s="42"/>
      <c r="E1792" s="8" t="s">
        <v>10213</v>
      </c>
      <c r="F1792" s="8" t="s">
        <v>36</v>
      </c>
      <c r="G1792" s="16"/>
      <c r="H1792" s="9">
        <v>60</v>
      </c>
      <c r="I1792" s="8"/>
      <c r="J1792" s="8" t="s">
        <v>78</v>
      </c>
      <c r="K1792" s="17">
        <v>68</v>
      </c>
      <c r="L1792" s="9">
        <v>0</v>
      </c>
      <c r="M1792" s="9">
        <v>0</v>
      </c>
      <c r="N1792" s="9">
        <v>0</v>
      </c>
      <c r="O1792" s="8"/>
      <c r="P1792" s="9">
        <v>68</v>
      </c>
      <c r="Q1792" s="15">
        <v>2</v>
      </c>
      <c r="R1792" s="9">
        <v>24</v>
      </c>
      <c r="S1792" s="8" t="s">
        <v>34</v>
      </c>
      <c r="T1792" s="9">
        <v>20</v>
      </c>
      <c r="U1792" s="18" t="s">
        <v>7415</v>
      </c>
      <c r="V1792" s="40">
        <v>45440</v>
      </c>
      <c r="W1792" s="8"/>
    </row>
    <row r="1793" spans="1:23" ht="13.5" thickBot="1">
      <c r="A1793" s="8" t="s">
        <v>145</v>
      </c>
      <c r="B1793" s="8" t="s">
        <v>10214</v>
      </c>
      <c r="C1793" s="8" t="s">
        <v>2901</v>
      </c>
      <c r="D1793" s="8"/>
      <c r="E1793" s="8"/>
      <c r="F1793" s="8" t="s">
        <v>36</v>
      </c>
      <c r="G1793" s="16"/>
      <c r="H1793" s="9">
        <v>61</v>
      </c>
      <c r="I1793" s="8"/>
      <c r="J1793" s="8" t="s">
        <v>78</v>
      </c>
      <c r="K1793" s="17">
        <v>1400</v>
      </c>
      <c r="L1793" s="9">
        <v>0</v>
      </c>
      <c r="M1793" s="9">
        <v>0</v>
      </c>
      <c r="N1793" s="9">
        <v>0</v>
      </c>
      <c r="O1793" s="8"/>
      <c r="P1793" s="9">
        <v>1400</v>
      </c>
      <c r="Q1793" s="15">
        <v>14</v>
      </c>
      <c r="R1793" s="9">
        <v>100</v>
      </c>
      <c r="S1793" s="8" t="s">
        <v>34</v>
      </c>
      <c r="T1793" s="9">
        <v>0</v>
      </c>
      <c r="U1793" s="18" t="s">
        <v>311</v>
      </c>
      <c r="V1793" s="40">
        <v>45506</v>
      </c>
      <c r="W1793" s="8"/>
    </row>
    <row r="1794" spans="1:23" ht="13.5" thickBot="1">
      <c r="A1794" s="8" t="s">
        <v>145</v>
      </c>
      <c r="B1794" s="8" t="s">
        <v>10215</v>
      </c>
      <c r="C1794" s="8" t="s">
        <v>10216</v>
      </c>
      <c r="D1794" s="8"/>
      <c r="E1794" s="8"/>
      <c r="F1794" s="8" t="s">
        <v>55</v>
      </c>
      <c r="G1794" s="16"/>
      <c r="H1794" s="9">
        <v>62</v>
      </c>
      <c r="I1794" s="8" t="s">
        <v>10217</v>
      </c>
      <c r="J1794" s="8" t="s">
        <v>78</v>
      </c>
      <c r="K1794" s="17">
        <v>150</v>
      </c>
      <c r="L1794" s="9">
        <v>0</v>
      </c>
      <c r="M1794" s="9">
        <v>0</v>
      </c>
      <c r="N1794" s="9">
        <v>0</v>
      </c>
      <c r="O1794" s="8"/>
      <c r="P1794" s="9">
        <v>150</v>
      </c>
      <c r="Q1794" s="15">
        <v>3</v>
      </c>
      <c r="R1794" s="9">
        <v>50</v>
      </c>
      <c r="S1794" s="8" t="s">
        <v>34</v>
      </c>
      <c r="T1794" s="9">
        <v>0</v>
      </c>
      <c r="U1794" s="18" t="s">
        <v>318</v>
      </c>
      <c r="V1794" s="40">
        <v>45506</v>
      </c>
      <c r="W1794" s="8"/>
    </row>
    <row r="1795" spans="1:23" ht="13.5" thickBot="1">
      <c r="A1795" s="8" t="s">
        <v>145</v>
      </c>
      <c r="B1795" s="8" t="s">
        <v>10218</v>
      </c>
      <c r="C1795" s="8" t="s">
        <v>11931</v>
      </c>
      <c r="D1795" s="8"/>
      <c r="E1795" s="8"/>
      <c r="F1795" s="8" t="s">
        <v>55</v>
      </c>
      <c r="G1795" s="16"/>
      <c r="H1795" s="9">
        <v>63</v>
      </c>
      <c r="I1795" s="8" t="s">
        <v>10217</v>
      </c>
      <c r="J1795" s="8" t="s">
        <v>78</v>
      </c>
      <c r="K1795" s="17">
        <v>850</v>
      </c>
      <c r="L1795" s="9">
        <v>0</v>
      </c>
      <c r="M1795" s="9">
        <v>0</v>
      </c>
      <c r="N1795" s="9">
        <v>0</v>
      </c>
      <c r="O1795" s="8"/>
      <c r="P1795" s="9">
        <v>850</v>
      </c>
      <c r="Q1795" s="15">
        <v>17</v>
      </c>
      <c r="R1795" s="9">
        <v>50</v>
      </c>
      <c r="S1795" s="8" t="s">
        <v>34</v>
      </c>
      <c r="T1795" s="29">
        <v>0</v>
      </c>
      <c r="U1795" s="18" t="s">
        <v>534</v>
      </c>
      <c r="V1795" s="40">
        <v>45506</v>
      </c>
      <c r="W1795" s="8"/>
    </row>
    <row r="1796" spans="1:23" ht="13.5" thickBot="1">
      <c r="A1796" s="8" t="s">
        <v>145</v>
      </c>
      <c r="B1796" s="13" t="s">
        <v>10219</v>
      </c>
      <c r="C1796" s="44" t="s">
        <v>11932</v>
      </c>
      <c r="D1796" s="42"/>
      <c r="E1796" s="8"/>
      <c r="F1796" s="8" t="s">
        <v>55</v>
      </c>
      <c r="G1796" s="16"/>
      <c r="H1796" s="9">
        <v>64</v>
      </c>
      <c r="I1796" s="8" t="s">
        <v>10217</v>
      </c>
      <c r="J1796" s="8" t="s">
        <v>78</v>
      </c>
      <c r="K1796" s="24">
        <v>550</v>
      </c>
      <c r="L1796" s="9">
        <v>0</v>
      </c>
      <c r="M1796" s="9">
        <v>0</v>
      </c>
      <c r="N1796" s="9">
        <v>0</v>
      </c>
      <c r="O1796" s="8"/>
      <c r="P1796" s="9">
        <v>550</v>
      </c>
      <c r="Q1796" s="15">
        <v>11</v>
      </c>
      <c r="R1796" s="9">
        <v>50</v>
      </c>
      <c r="S1796" s="8" t="s">
        <v>34</v>
      </c>
      <c r="T1796" s="9">
        <v>0</v>
      </c>
      <c r="U1796" s="8" t="s">
        <v>64</v>
      </c>
      <c r="V1796" s="21">
        <v>45506</v>
      </c>
      <c r="W1796" s="18"/>
    </row>
    <row r="1797" spans="1:23" ht="13.5" thickBot="1">
      <c r="A1797" s="8" t="s">
        <v>145</v>
      </c>
      <c r="B1797" s="13" t="s">
        <v>10220</v>
      </c>
      <c r="C1797" s="44" t="s">
        <v>10221</v>
      </c>
      <c r="D1797" s="42"/>
      <c r="E1797" s="8"/>
      <c r="F1797" s="8" t="s">
        <v>55</v>
      </c>
      <c r="G1797" s="16"/>
      <c r="H1797" s="9">
        <v>65</v>
      </c>
      <c r="I1797" s="8" t="s">
        <v>10217</v>
      </c>
      <c r="J1797" s="8" t="s">
        <v>78</v>
      </c>
      <c r="K1797" s="24">
        <v>400</v>
      </c>
      <c r="L1797" s="9">
        <v>0</v>
      </c>
      <c r="M1797" s="9">
        <v>0</v>
      </c>
      <c r="N1797" s="9">
        <v>0</v>
      </c>
      <c r="O1797" s="8"/>
      <c r="P1797" s="9">
        <v>400</v>
      </c>
      <c r="Q1797" s="15">
        <v>8</v>
      </c>
      <c r="R1797" s="9">
        <v>50</v>
      </c>
      <c r="S1797" s="8" t="s">
        <v>34</v>
      </c>
      <c r="T1797" s="9">
        <v>0</v>
      </c>
      <c r="U1797" s="8" t="s">
        <v>394</v>
      </c>
      <c r="V1797" s="21">
        <v>45506</v>
      </c>
      <c r="W1797" s="18"/>
    </row>
    <row r="1798" spans="1:23" ht="13.5" thickBot="1">
      <c r="A1798" s="8" t="s">
        <v>145</v>
      </c>
      <c r="B1798" s="8" t="s">
        <v>10222</v>
      </c>
      <c r="C1798" s="44" t="s">
        <v>10223</v>
      </c>
      <c r="D1798" s="42"/>
      <c r="E1798" s="8"/>
      <c r="F1798" s="8" t="s">
        <v>55</v>
      </c>
      <c r="G1798" s="16"/>
      <c r="H1798" s="9">
        <v>66</v>
      </c>
      <c r="I1798" s="8" t="s">
        <v>10217</v>
      </c>
      <c r="J1798" s="8" t="s">
        <v>78</v>
      </c>
      <c r="K1798" s="17">
        <v>50</v>
      </c>
      <c r="L1798" s="9">
        <v>0</v>
      </c>
      <c r="M1798" s="9">
        <v>0</v>
      </c>
      <c r="N1798" s="9">
        <v>0</v>
      </c>
      <c r="O1798" s="8"/>
      <c r="P1798" s="9">
        <v>50</v>
      </c>
      <c r="Q1798" s="15">
        <v>1</v>
      </c>
      <c r="R1798" s="9">
        <v>50</v>
      </c>
      <c r="S1798" s="8" t="s">
        <v>34</v>
      </c>
      <c r="T1798" s="9">
        <v>0</v>
      </c>
      <c r="U1798" s="18" t="s">
        <v>35</v>
      </c>
      <c r="V1798" s="40">
        <v>45506</v>
      </c>
      <c r="W1798" s="8"/>
    </row>
    <row r="1799" spans="1:23" ht="13.5" thickBot="1">
      <c r="A1799" s="8" t="s">
        <v>145</v>
      </c>
      <c r="B1799" s="8" t="s">
        <v>10224</v>
      </c>
      <c r="C1799" s="8" t="s">
        <v>10225</v>
      </c>
      <c r="D1799" s="8" t="s">
        <v>2839</v>
      </c>
      <c r="E1799" s="8" t="s">
        <v>58</v>
      </c>
      <c r="F1799" s="8" t="s">
        <v>36</v>
      </c>
      <c r="G1799" s="16"/>
      <c r="H1799" s="9">
        <v>67</v>
      </c>
      <c r="I1799" s="8" t="s">
        <v>3001</v>
      </c>
      <c r="J1799" s="8" t="s">
        <v>78</v>
      </c>
      <c r="K1799" s="17">
        <v>-24</v>
      </c>
      <c r="L1799" s="9">
        <v>0</v>
      </c>
      <c r="M1799" s="9">
        <v>0</v>
      </c>
      <c r="N1799" s="9">
        <v>0</v>
      </c>
      <c r="O1799" s="8"/>
      <c r="P1799" s="9">
        <v>-24</v>
      </c>
      <c r="Q1799" s="15">
        <v>0</v>
      </c>
      <c r="R1799" s="9">
        <v>240</v>
      </c>
      <c r="S1799" s="8" t="s">
        <v>37</v>
      </c>
      <c r="T1799" s="9">
        <v>-24</v>
      </c>
      <c r="U1799" s="18" t="s">
        <v>356</v>
      </c>
      <c r="V1799" s="40"/>
      <c r="W1799" s="8"/>
    </row>
    <row r="1800" spans="1:23" ht="13.5" thickBot="1">
      <c r="A1800" s="8" t="s">
        <v>145</v>
      </c>
      <c r="B1800" s="8" t="s">
        <v>10226</v>
      </c>
      <c r="C1800" s="44" t="s">
        <v>11933</v>
      </c>
      <c r="D1800" s="42" t="s">
        <v>2839</v>
      </c>
      <c r="E1800" s="8" t="s">
        <v>131</v>
      </c>
      <c r="F1800" s="8" t="s">
        <v>36</v>
      </c>
      <c r="G1800" s="16"/>
      <c r="H1800" s="9">
        <v>68</v>
      </c>
      <c r="I1800" s="8" t="s">
        <v>3001</v>
      </c>
      <c r="J1800" s="8" t="s">
        <v>78</v>
      </c>
      <c r="K1800" s="17">
        <v>-36</v>
      </c>
      <c r="L1800" s="9">
        <v>0</v>
      </c>
      <c r="M1800" s="9">
        <v>0</v>
      </c>
      <c r="N1800" s="9">
        <v>0</v>
      </c>
      <c r="O1800" s="8"/>
      <c r="P1800" s="9">
        <v>-36</v>
      </c>
      <c r="Q1800" s="15">
        <v>0</v>
      </c>
      <c r="R1800" s="9">
        <v>240</v>
      </c>
      <c r="S1800" s="8" t="s">
        <v>37</v>
      </c>
      <c r="T1800" s="29">
        <v>-36</v>
      </c>
      <c r="U1800" s="18" t="s">
        <v>1656</v>
      </c>
      <c r="V1800" s="40"/>
      <c r="W1800" s="8"/>
    </row>
    <row r="1801" spans="1:23" ht="13.5" thickBot="1">
      <c r="A1801" s="8" t="s">
        <v>145</v>
      </c>
      <c r="B1801" s="8" t="s">
        <v>10227</v>
      </c>
      <c r="C1801" s="8" t="s">
        <v>11934</v>
      </c>
      <c r="D1801" s="8" t="s">
        <v>2839</v>
      </c>
      <c r="E1801" s="8"/>
      <c r="F1801" s="8" t="s">
        <v>36</v>
      </c>
      <c r="G1801" s="16"/>
      <c r="H1801" s="9">
        <v>69</v>
      </c>
      <c r="I1801" s="8"/>
      <c r="J1801" s="8" t="s">
        <v>78</v>
      </c>
      <c r="K1801" s="17">
        <v>1416</v>
      </c>
      <c r="L1801" s="9">
        <v>0</v>
      </c>
      <c r="M1801" s="9">
        <v>0</v>
      </c>
      <c r="N1801" s="9">
        <v>0</v>
      </c>
      <c r="O1801" s="8"/>
      <c r="P1801" s="9">
        <v>1416</v>
      </c>
      <c r="Q1801" s="15">
        <v>5</v>
      </c>
      <c r="R1801" s="9">
        <v>240</v>
      </c>
      <c r="S1801" s="8" t="s">
        <v>37</v>
      </c>
      <c r="T1801" s="9">
        <v>216</v>
      </c>
      <c r="U1801" s="18" t="s">
        <v>11650</v>
      </c>
      <c r="V1801" s="40">
        <v>45505</v>
      </c>
      <c r="W1801" s="8"/>
    </row>
    <row r="1802" spans="1:23" ht="13.5" thickBot="1">
      <c r="A1802" s="8" t="s">
        <v>145</v>
      </c>
      <c r="B1802" s="8" t="s">
        <v>10228</v>
      </c>
      <c r="C1802" s="44" t="s">
        <v>11935</v>
      </c>
      <c r="D1802" s="42" t="s">
        <v>2839</v>
      </c>
      <c r="E1802" s="8"/>
      <c r="F1802" s="8" t="s">
        <v>36</v>
      </c>
      <c r="G1802" s="16"/>
      <c r="H1802" s="9">
        <v>70</v>
      </c>
      <c r="I1802" s="8"/>
      <c r="J1802" s="8" t="s">
        <v>78</v>
      </c>
      <c r="K1802" s="17">
        <v>228</v>
      </c>
      <c r="L1802" s="9">
        <v>0</v>
      </c>
      <c r="M1802" s="9">
        <v>0</v>
      </c>
      <c r="N1802" s="9">
        <v>0</v>
      </c>
      <c r="O1802" s="8"/>
      <c r="P1802" s="9">
        <v>228</v>
      </c>
      <c r="Q1802" s="15">
        <v>0</v>
      </c>
      <c r="R1802" s="9">
        <v>240</v>
      </c>
      <c r="S1802" s="8" t="s">
        <v>37</v>
      </c>
      <c r="T1802" s="9">
        <v>228</v>
      </c>
      <c r="U1802" s="18" t="s">
        <v>7842</v>
      </c>
      <c r="V1802" s="40">
        <v>45505</v>
      </c>
      <c r="W1802" s="8"/>
    </row>
    <row r="1803" spans="1:23" ht="77.25" thickBot="1">
      <c r="A1803" s="8" t="s">
        <v>145</v>
      </c>
      <c r="B1803" s="8" t="s">
        <v>9288</v>
      </c>
      <c r="C1803" s="8" t="s">
        <v>9289</v>
      </c>
      <c r="D1803" s="8"/>
      <c r="E1803" s="8" t="s">
        <v>2902</v>
      </c>
      <c r="F1803" s="8" t="s">
        <v>36</v>
      </c>
      <c r="G1803" s="16"/>
      <c r="H1803" s="9">
        <v>71</v>
      </c>
      <c r="I1803" s="8"/>
      <c r="J1803" s="8" t="s">
        <v>78</v>
      </c>
      <c r="K1803" s="17">
        <v>0</v>
      </c>
      <c r="L1803" s="9">
        <v>0</v>
      </c>
      <c r="M1803" s="9">
        <v>0</v>
      </c>
      <c r="N1803" s="9">
        <v>0</v>
      </c>
      <c r="O1803" s="8"/>
      <c r="P1803" s="9">
        <v>0</v>
      </c>
      <c r="Q1803" s="15">
        <v>0</v>
      </c>
      <c r="R1803" s="9">
        <v>20</v>
      </c>
      <c r="S1803" s="8" t="s">
        <v>34</v>
      </c>
      <c r="T1803" s="29">
        <v>0</v>
      </c>
      <c r="U1803" s="18" t="s">
        <v>45</v>
      </c>
      <c r="V1803" s="40">
        <v>45370</v>
      </c>
      <c r="W1803" s="8" t="s">
        <v>12566</v>
      </c>
    </row>
    <row r="1804" spans="1:23" ht="64.5" thickBot="1">
      <c r="A1804" s="8" t="s">
        <v>145</v>
      </c>
      <c r="B1804" s="8" t="s">
        <v>2903</v>
      </c>
      <c r="C1804" s="8" t="s">
        <v>2904</v>
      </c>
      <c r="D1804" s="8"/>
      <c r="E1804" s="8" t="s">
        <v>58</v>
      </c>
      <c r="F1804" s="8" t="s">
        <v>36</v>
      </c>
      <c r="G1804" s="16"/>
      <c r="H1804" s="9">
        <v>72</v>
      </c>
      <c r="I1804" s="8" t="s">
        <v>699</v>
      </c>
      <c r="J1804" s="8" t="s">
        <v>78</v>
      </c>
      <c r="K1804" s="17">
        <v>0</v>
      </c>
      <c r="L1804" s="9">
        <v>0</v>
      </c>
      <c r="M1804" s="9">
        <v>0</v>
      </c>
      <c r="N1804" s="9">
        <v>0</v>
      </c>
      <c r="O1804" s="8"/>
      <c r="P1804" s="9">
        <v>0</v>
      </c>
      <c r="Q1804" s="15">
        <v>0</v>
      </c>
      <c r="R1804" s="9">
        <v>20</v>
      </c>
      <c r="S1804" s="8" t="s">
        <v>34</v>
      </c>
      <c r="T1804" s="9">
        <v>0</v>
      </c>
      <c r="U1804" s="18" t="s">
        <v>45</v>
      </c>
      <c r="V1804" s="40">
        <v>45372</v>
      </c>
      <c r="W1804" s="8" t="s">
        <v>8871</v>
      </c>
    </row>
    <row r="1805" spans="1:23" ht="64.5" thickBot="1">
      <c r="A1805" s="8" t="s">
        <v>145</v>
      </c>
      <c r="B1805" s="8" t="s">
        <v>2905</v>
      </c>
      <c r="C1805" s="44" t="s">
        <v>2906</v>
      </c>
      <c r="D1805" s="42"/>
      <c r="E1805" s="8" t="s">
        <v>132</v>
      </c>
      <c r="F1805" s="8" t="s">
        <v>36</v>
      </c>
      <c r="G1805" s="16"/>
      <c r="H1805" s="9">
        <v>73</v>
      </c>
      <c r="I1805" s="8"/>
      <c r="J1805" s="8" t="s">
        <v>78</v>
      </c>
      <c r="K1805" s="17">
        <v>0</v>
      </c>
      <c r="L1805" s="9">
        <v>0</v>
      </c>
      <c r="M1805" s="9">
        <v>0</v>
      </c>
      <c r="N1805" s="9">
        <v>0</v>
      </c>
      <c r="O1805" s="8"/>
      <c r="P1805" s="9">
        <v>0</v>
      </c>
      <c r="Q1805" s="15">
        <v>0</v>
      </c>
      <c r="R1805" s="9">
        <v>20</v>
      </c>
      <c r="S1805" s="8" t="s">
        <v>34</v>
      </c>
      <c r="T1805" s="9">
        <v>0</v>
      </c>
      <c r="U1805" s="18" t="s">
        <v>45</v>
      </c>
      <c r="V1805" s="40">
        <v>45372</v>
      </c>
      <c r="W1805" s="8" t="s">
        <v>8871</v>
      </c>
    </row>
    <row r="1806" spans="1:23" ht="64.5" thickBot="1">
      <c r="A1806" s="8" t="s">
        <v>145</v>
      </c>
      <c r="B1806" s="8" t="s">
        <v>2908</v>
      </c>
      <c r="C1806" s="8" t="s">
        <v>8721</v>
      </c>
      <c r="D1806" s="8"/>
      <c r="E1806" s="8" t="s">
        <v>58</v>
      </c>
      <c r="F1806" s="8" t="s">
        <v>813</v>
      </c>
      <c r="G1806" s="16"/>
      <c r="H1806" s="9">
        <v>74</v>
      </c>
      <c r="I1806" s="8"/>
      <c r="J1806" s="8" t="s">
        <v>78</v>
      </c>
      <c r="K1806" s="17">
        <v>1244</v>
      </c>
      <c r="L1806" s="9">
        <v>0</v>
      </c>
      <c r="M1806" s="9">
        <v>0</v>
      </c>
      <c r="N1806" s="9">
        <v>0</v>
      </c>
      <c r="O1806" s="8"/>
      <c r="P1806" s="9">
        <v>1244</v>
      </c>
      <c r="Q1806" s="15">
        <v>24</v>
      </c>
      <c r="R1806" s="9">
        <v>50</v>
      </c>
      <c r="S1806" s="8" t="s">
        <v>34</v>
      </c>
      <c r="T1806" s="9">
        <v>44</v>
      </c>
      <c r="U1806" s="18" t="s">
        <v>12567</v>
      </c>
      <c r="V1806" s="40">
        <v>45496</v>
      </c>
      <c r="W1806" s="8" t="s">
        <v>8871</v>
      </c>
    </row>
    <row r="1807" spans="1:23" ht="64.5" thickBot="1">
      <c r="A1807" s="8" t="s">
        <v>145</v>
      </c>
      <c r="B1807" s="8" t="s">
        <v>2909</v>
      </c>
      <c r="C1807" s="44" t="s">
        <v>8722</v>
      </c>
      <c r="D1807" s="42"/>
      <c r="E1807" s="8" t="s">
        <v>131</v>
      </c>
      <c r="F1807" s="8" t="s">
        <v>813</v>
      </c>
      <c r="G1807" s="16"/>
      <c r="H1807" s="9">
        <v>75</v>
      </c>
      <c r="I1807" s="8"/>
      <c r="J1807" s="8" t="s">
        <v>78</v>
      </c>
      <c r="K1807" s="17">
        <v>1495</v>
      </c>
      <c r="L1807" s="9">
        <v>0</v>
      </c>
      <c r="M1807" s="9">
        <v>0</v>
      </c>
      <c r="N1807" s="9">
        <v>0</v>
      </c>
      <c r="O1807" s="8"/>
      <c r="P1807" s="9">
        <v>1495</v>
      </c>
      <c r="Q1807" s="15">
        <v>29</v>
      </c>
      <c r="R1807" s="8">
        <v>50</v>
      </c>
      <c r="S1807" s="8" t="s">
        <v>34</v>
      </c>
      <c r="T1807" s="19">
        <v>45</v>
      </c>
      <c r="U1807" s="19" t="s">
        <v>11936</v>
      </c>
      <c r="V1807" s="40">
        <v>45496</v>
      </c>
      <c r="W1807" s="8" t="s">
        <v>8871</v>
      </c>
    </row>
    <row r="1808" spans="1:23" ht="64.5" thickBot="1">
      <c r="A1808" s="8" t="s">
        <v>145</v>
      </c>
      <c r="B1808" s="8" t="s">
        <v>2910</v>
      </c>
      <c r="C1808" s="44" t="s">
        <v>8723</v>
      </c>
      <c r="D1808" s="42"/>
      <c r="E1808" s="8" t="s">
        <v>132</v>
      </c>
      <c r="F1808" s="8" t="s">
        <v>813</v>
      </c>
      <c r="G1808" s="16">
        <v>26</v>
      </c>
      <c r="H1808" s="9">
        <v>76</v>
      </c>
      <c r="I1808" s="8" t="s">
        <v>814</v>
      </c>
      <c r="J1808" s="8" t="s">
        <v>78</v>
      </c>
      <c r="K1808" s="17">
        <v>621</v>
      </c>
      <c r="L1808" s="9">
        <v>0</v>
      </c>
      <c r="M1808" s="9">
        <v>0</v>
      </c>
      <c r="N1808" s="9">
        <v>0</v>
      </c>
      <c r="O1808" s="8"/>
      <c r="P1808" s="9">
        <v>621</v>
      </c>
      <c r="Q1808" s="15">
        <v>12</v>
      </c>
      <c r="R1808" s="9">
        <v>50</v>
      </c>
      <c r="S1808" s="8" t="s">
        <v>34</v>
      </c>
      <c r="T1808" s="9">
        <v>21</v>
      </c>
      <c r="U1808" s="18" t="s">
        <v>10813</v>
      </c>
      <c r="V1808" s="40">
        <v>45496</v>
      </c>
      <c r="W1808" s="8" t="s">
        <v>8871</v>
      </c>
    </row>
    <row r="1809" spans="1:23" ht="64.5" thickBot="1">
      <c r="A1809" s="8" t="s">
        <v>145</v>
      </c>
      <c r="B1809" s="8" t="s">
        <v>2911</v>
      </c>
      <c r="C1809" s="8" t="s">
        <v>8724</v>
      </c>
      <c r="D1809" s="8"/>
      <c r="E1809" s="8" t="s">
        <v>146</v>
      </c>
      <c r="F1809" s="8" t="s">
        <v>813</v>
      </c>
      <c r="G1809" s="16">
        <v>27</v>
      </c>
      <c r="H1809" s="9">
        <v>77</v>
      </c>
      <c r="I1809" s="8" t="s">
        <v>814</v>
      </c>
      <c r="J1809" s="8" t="s">
        <v>78</v>
      </c>
      <c r="K1809" s="17">
        <v>904</v>
      </c>
      <c r="L1809" s="9">
        <v>0</v>
      </c>
      <c r="M1809" s="9">
        <v>0</v>
      </c>
      <c r="N1809" s="9">
        <v>0</v>
      </c>
      <c r="O1809" s="8"/>
      <c r="P1809" s="9">
        <v>904</v>
      </c>
      <c r="Q1809" s="15">
        <v>18</v>
      </c>
      <c r="R1809" s="8">
        <v>50</v>
      </c>
      <c r="S1809" s="8" t="s">
        <v>34</v>
      </c>
      <c r="T1809" s="19">
        <v>4</v>
      </c>
      <c r="U1809" s="19" t="s">
        <v>12568</v>
      </c>
      <c r="V1809" s="40">
        <v>45496</v>
      </c>
      <c r="W1809" s="8" t="s">
        <v>8871</v>
      </c>
    </row>
    <row r="1810" spans="1:23" ht="64.5" thickBot="1">
      <c r="A1810" s="8" t="s">
        <v>145</v>
      </c>
      <c r="B1810" s="8" t="s">
        <v>2912</v>
      </c>
      <c r="C1810" s="44" t="s">
        <v>8725</v>
      </c>
      <c r="D1810" s="42"/>
      <c r="E1810" s="8" t="s">
        <v>133</v>
      </c>
      <c r="F1810" s="8" t="s">
        <v>813</v>
      </c>
      <c r="G1810" s="16">
        <v>28</v>
      </c>
      <c r="H1810" s="9">
        <v>78</v>
      </c>
      <c r="I1810" s="8" t="s">
        <v>814</v>
      </c>
      <c r="J1810" s="8" t="s">
        <v>78</v>
      </c>
      <c r="K1810" s="17">
        <v>761</v>
      </c>
      <c r="L1810" s="9">
        <v>0</v>
      </c>
      <c r="M1810" s="9">
        <v>0</v>
      </c>
      <c r="N1810" s="9">
        <v>0</v>
      </c>
      <c r="O1810" s="8"/>
      <c r="P1810" s="9">
        <v>761</v>
      </c>
      <c r="Q1810" s="15">
        <v>15</v>
      </c>
      <c r="R1810" s="9">
        <v>50</v>
      </c>
      <c r="S1810" s="8" t="s">
        <v>34</v>
      </c>
      <c r="T1810" s="9">
        <v>11</v>
      </c>
      <c r="U1810" s="18" t="s">
        <v>12569</v>
      </c>
      <c r="V1810" s="40">
        <v>45356</v>
      </c>
      <c r="W1810" s="8" t="s">
        <v>8871</v>
      </c>
    </row>
    <row r="1811" spans="1:23" ht="13.5" thickBot="1">
      <c r="A1811" s="8" t="s">
        <v>145</v>
      </c>
      <c r="B1811" s="13" t="s">
        <v>2913</v>
      </c>
      <c r="C1811" s="8" t="s">
        <v>2914</v>
      </c>
      <c r="D1811" s="8"/>
      <c r="E1811" s="8" t="s">
        <v>146</v>
      </c>
      <c r="F1811" s="8" t="s">
        <v>36</v>
      </c>
      <c r="G1811" s="8"/>
      <c r="H1811" s="20">
        <v>79</v>
      </c>
      <c r="I1811" s="8"/>
      <c r="J1811" s="8" t="s">
        <v>78</v>
      </c>
      <c r="K1811" s="24">
        <v>3</v>
      </c>
      <c r="L1811" s="9">
        <v>0</v>
      </c>
      <c r="M1811" s="9">
        <v>0</v>
      </c>
      <c r="N1811" s="9">
        <v>0</v>
      </c>
      <c r="O1811" s="8"/>
      <c r="P1811" s="9">
        <v>3</v>
      </c>
      <c r="Q1811" s="15">
        <v>0</v>
      </c>
      <c r="R1811" s="9">
        <v>20</v>
      </c>
      <c r="S1811" s="8" t="s">
        <v>34</v>
      </c>
      <c r="T1811" s="9">
        <v>3</v>
      </c>
      <c r="U1811" s="8" t="s">
        <v>115</v>
      </c>
      <c r="V1811" s="21">
        <v>45372</v>
      </c>
      <c r="W1811" s="18" t="s">
        <v>8871</v>
      </c>
    </row>
    <row r="1812" spans="1:23" ht="13.5" thickBot="1">
      <c r="A1812" s="8" t="s">
        <v>145</v>
      </c>
      <c r="B1812" s="13" t="s">
        <v>2915</v>
      </c>
      <c r="C1812" s="44" t="s">
        <v>8101</v>
      </c>
      <c r="D1812" s="42"/>
      <c r="E1812" s="8" t="s">
        <v>58</v>
      </c>
      <c r="F1812" s="8" t="s">
        <v>813</v>
      </c>
      <c r="G1812" s="8" t="s">
        <v>2916</v>
      </c>
      <c r="H1812" s="20">
        <v>80</v>
      </c>
      <c r="I1812" s="8" t="s">
        <v>814</v>
      </c>
      <c r="J1812" s="8" t="s">
        <v>78</v>
      </c>
      <c r="K1812" s="24">
        <v>793</v>
      </c>
      <c r="L1812" s="9">
        <v>0</v>
      </c>
      <c r="M1812" s="9">
        <v>0</v>
      </c>
      <c r="N1812" s="9">
        <v>0</v>
      </c>
      <c r="O1812" s="8"/>
      <c r="P1812" s="9">
        <v>793</v>
      </c>
      <c r="Q1812" s="15">
        <v>13</v>
      </c>
      <c r="R1812" s="9">
        <v>60</v>
      </c>
      <c r="S1812" s="8" t="s">
        <v>34</v>
      </c>
      <c r="T1812" s="9">
        <v>13</v>
      </c>
      <c r="U1812" s="8" t="s">
        <v>8577</v>
      </c>
      <c r="V1812" s="21">
        <v>45496</v>
      </c>
      <c r="W1812" s="18" t="s">
        <v>8871</v>
      </c>
    </row>
    <row r="1813" spans="1:23" ht="13.5" thickBot="1">
      <c r="A1813" s="8" t="s">
        <v>145</v>
      </c>
      <c r="B1813" s="13" t="s">
        <v>2917</v>
      </c>
      <c r="C1813" s="41" t="s">
        <v>2918</v>
      </c>
      <c r="D1813" s="42"/>
      <c r="E1813" s="8" t="s">
        <v>131</v>
      </c>
      <c r="F1813" s="8" t="s">
        <v>813</v>
      </c>
      <c r="G1813" s="16" t="s">
        <v>2916</v>
      </c>
      <c r="H1813" s="9">
        <v>81</v>
      </c>
      <c r="I1813" s="8" t="s">
        <v>814</v>
      </c>
      <c r="J1813" s="8" t="s">
        <v>78</v>
      </c>
      <c r="K1813" s="24">
        <v>948</v>
      </c>
      <c r="L1813" s="9">
        <v>0</v>
      </c>
      <c r="M1813" s="9">
        <v>0</v>
      </c>
      <c r="N1813" s="9">
        <v>0</v>
      </c>
      <c r="O1813" s="8"/>
      <c r="P1813" s="9">
        <v>948</v>
      </c>
      <c r="Q1813" s="15">
        <v>15</v>
      </c>
      <c r="R1813" s="9">
        <v>60</v>
      </c>
      <c r="S1813" s="8" t="s">
        <v>34</v>
      </c>
      <c r="T1813" s="29">
        <v>48</v>
      </c>
      <c r="U1813" s="8" t="s">
        <v>9290</v>
      </c>
      <c r="V1813" s="21">
        <v>45496</v>
      </c>
      <c r="W1813" s="18" t="s">
        <v>8871</v>
      </c>
    </row>
    <row r="1814" spans="1:23" ht="64.5" thickBot="1">
      <c r="A1814" s="8" t="s">
        <v>145</v>
      </c>
      <c r="B1814" s="8" t="s">
        <v>2919</v>
      </c>
      <c r="C1814" s="16" t="s">
        <v>2920</v>
      </c>
      <c r="D1814" s="8"/>
      <c r="E1814" s="8" t="s">
        <v>132</v>
      </c>
      <c r="F1814" s="8" t="s">
        <v>813</v>
      </c>
      <c r="G1814" s="16" t="s">
        <v>2916</v>
      </c>
      <c r="H1814" s="9">
        <v>82</v>
      </c>
      <c r="I1814" s="8" t="s">
        <v>814</v>
      </c>
      <c r="J1814" s="8" t="s">
        <v>78</v>
      </c>
      <c r="K1814" s="17">
        <v>1320</v>
      </c>
      <c r="L1814" s="9">
        <v>0</v>
      </c>
      <c r="M1814" s="9">
        <v>0</v>
      </c>
      <c r="N1814" s="9">
        <v>0</v>
      </c>
      <c r="O1814" s="8"/>
      <c r="P1814" s="9">
        <v>1320</v>
      </c>
      <c r="Q1814" s="15">
        <v>22</v>
      </c>
      <c r="R1814" s="9">
        <v>60</v>
      </c>
      <c r="S1814" s="8" t="s">
        <v>34</v>
      </c>
      <c r="T1814" s="9">
        <v>0</v>
      </c>
      <c r="U1814" s="18" t="s">
        <v>931</v>
      </c>
      <c r="V1814" s="40">
        <v>45496</v>
      </c>
      <c r="W1814" s="8" t="s">
        <v>8871</v>
      </c>
    </row>
    <row r="1815" spans="1:23" ht="64.5" thickBot="1">
      <c r="A1815" s="8" t="s">
        <v>145</v>
      </c>
      <c r="B1815" s="8" t="s">
        <v>2921</v>
      </c>
      <c r="C1815" s="8" t="s">
        <v>2922</v>
      </c>
      <c r="D1815" s="8"/>
      <c r="E1815" s="8" t="s">
        <v>146</v>
      </c>
      <c r="F1815" s="8" t="s">
        <v>813</v>
      </c>
      <c r="G1815" s="16" t="s">
        <v>2916</v>
      </c>
      <c r="H1815" s="9">
        <v>83</v>
      </c>
      <c r="I1815" s="8" t="s">
        <v>814</v>
      </c>
      <c r="J1815" s="8" t="s">
        <v>78</v>
      </c>
      <c r="K1815" s="17">
        <v>1469</v>
      </c>
      <c r="L1815" s="9">
        <v>0</v>
      </c>
      <c r="M1815" s="9">
        <v>0</v>
      </c>
      <c r="N1815" s="9">
        <v>0</v>
      </c>
      <c r="O1815" s="8"/>
      <c r="P1815" s="9">
        <v>1469</v>
      </c>
      <c r="Q1815" s="15">
        <v>24</v>
      </c>
      <c r="R1815" s="9">
        <v>60</v>
      </c>
      <c r="S1815" s="8" t="s">
        <v>34</v>
      </c>
      <c r="T1815" s="9">
        <v>29</v>
      </c>
      <c r="U1815" s="18" t="s">
        <v>12570</v>
      </c>
      <c r="V1815" s="40">
        <v>45496</v>
      </c>
      <c r="W1815" s="8" t="s">
        <v>8871</v>
      </c>
    </row>
    <row r="1816" spans="1:23" ht="64.5" thickBot="1">
      <c r="A1816" s="8" t="s">
        <v>145</v>
      </c>
      <c r="B1816" s="8" t="s">
        <v>2923</v>
      </c>
      <c r="C1816" s="8" t="s">
        <v>2924</v>
      </c>
      <c r="D1816" s="8"/>
      <c r="E1816" s="8" t="s">
        <v>133</v>
      </c>
      <c r="F1816" s="8" t="s">
        <v>813</v>
      </c>
      <c r="G1816" s="16" t="s">
        <v>2916</v>
      </c>
      <c r="H1816" s="9">
        <v>84</v>
      </c>
      <c r="I1816" s="8" t="s">
        <v>814</v>
      </c>
      <c r="J1816" s="8" t="s">
        <v>78</v>
      </c>
      <c r="K1816" s="17">
        <v>11079</v>
      </c>
      <c r="L1816" s="9">
        <v>0</v>
      </c>
      <c r="M1816" s="9">
        <v>0</v>
      </c>
      <c r="N1816" s="9">
        <v>0</v>
      </c>
      <c r="O1816" s="8"/>
      <c r="P1816" s="9">
        <v>11079</v>
      </c>
      <c r="Q1816" s="15">
        <v>184</v>
      </c>
      <c r="R1816" s="9">
        <v>60</v>
      </c>
      <c r="S1816" s="8" t="s">
        <v>34</v>
      </c>
      <c r="T1816" s="9">
        <v>39</v>
      </c>
      <c r="U1816" s="18" t="s">
        <v>12571</v>
      </c>
      <c r="V1816" s="40">
        <v>45351</v>
      </c>
      <c r="W1816" s="8" t="s">
        <v>8871</v>
      </c>
    </row>
    <row r="1817" spans="1:23" ht="13.5" thickBot="1">
      <c r="A1817" s="8" t="s">
        <v>145</v>
      </c>
      <c r="B1817" s="8" t="s">
        <v>11938</v>
      </c>
      <c r="C1817" s="8" t="s">
        <v>11939</v>
      </c>
      <c r="D1817" s="8"/>
      <c r="E1817" s="8"/>
      <c r="F1817" s="8" t="s">
        <v>1571</v>
      </c>
      <c r="G1817" s="16" t="s">
        <v>11940</v>
      </c>
      <c r="H1817" s="9">
        <v>85</v>
      </c>
      <c r="I1817" s="8"/>
      <c r="J1817" s="8" t="s">
        <v>78</v>
      </c>
      <c r="K1817" s="17">
        <v>-2</v>
      </c>
      <c r="L1817" s="9">
        <v>0</v>
      </c>
      <c r="M1817" s="9">
        <v>0</v>
      </c>
      <c r="N1817" s="9">
        <v>0</v>
      </c>
      <c r="O1817" s="8"/>
      <c r="P1817" s="9">
        <v>-2</v>
      </c>
      <c r="Q1817" s="15">
        <v>0</v>
      </c>
      <c r="R1817" s="9" t="s">
        <v>62</v>
      </c>
      <c r="S1817" s="8" t="s">
        <v>34</v>
      </c>
      <c r="T1817" s="9">
        <v>-2</v>
      </c>
      <c r="U1817" s="18" t="s">
        <v>177</v>
      </c>
      <c r="V1817" s="40" t="s">
        <v>12075</v>
      </c>
      <c r="W1817" s="8"/>
    </row>
    <row r="1818" spans="1:23" ht="13.5" thickBot="1">
      <c r="A1818" s="8" t="s">
        <v>145</v>
      </c>
      <c r="B1818" s="8" t="s">
        <v>2925</v>
      </c>
      <c r="C1818" s="8" t="s">
        <v>2926</v>
      </c>
      <c r="D1818" s="8"/>
      <c r="E1818" s="8"/>
      <c r="F1818" s="8" t="s">
        <v>1571</v>
      </c>
      <c r="G1818" s="16" t="s">
        <v>10229</v>
      </c>
      <c r="H1818" s="9">
        <v>86</v>
      </c>
      <c r="I1818" s="8"/>
      <c r="J1818" s="8" t="s">
        <v>78</v>
      </c>
      <c r="K1818" s="17">
        <v>498</v>
      </c>
      <c r="L1818" s="9">
        <v>0</v>
      </c>
      <c r="M1818" s="9">
        <v>0</v>
      </c>
      <c r="N1818" s="9">
        <v>0</v>
      </c>
      <c r="O1818" s="8"/>
      <c r="P1818" s="9">
        <v>498</v>
      </c>
      <c r="Q1818" s="15">
        <v>4</v>
      </c>
      <c r="R1818" s="9">
        <v>100</v>
      </c>
      <c r="S1818" s="8" t="s">
        <v>34</v>
      </c>
      <c r="T1818" s="9">
        <v>98</v>
      </c>
      <c r="U1818" s="18" t="s">
        <v>2927</v>
      </c>
      <c r="V1818" s="40">
        <v>45498</v>
      </c>
      <c r="W1818" s="8"/>
    </row>
    <row r="1819" spans="1:23" ht="13.5" thickBot="1">
      <c r="A1819" s="8" t="s">
        <v>145</v>
      </c>
      <c r="B1819" s="8" t="s">
        <v>2928</v>
      </c>
      <c r="C1819" s="8" t="s">
        <v>2929</v>
      </c>
      <c r="D1819" s="8"/>
      <c r="E1819" s="8"/>
      <c r="F1819" s="8" t="s">
        <v>1571</v>
      </c>
      <c r="G1819" s="16" t="s">
        <v>10229</v>
      </c>
      <c r="H1819" s="9">
        <v>87</v>
      </c>
      <c r="I1819" s="8"/>
      <c r="J1819" s="8" t="s">
        <v>78</v>
      </c>
      <c r="K1819" s="17">
        <v>597</v>
      </c>
      <c r="L1819" s="9">
        <v>0</v>
      </c>
      <c r="M1819" s="9">
        <v>0</v>
      </c>
      <c r="N1819" s="9">
        <v>0</v>
      </c>
      <c r="O1819" s="8"/>
      <c r="P1819" s="9">
        <v>597</v>
      </c>
      <c r="Q1819" s="15">
        <v>5</v>
      </c>
      <c r="R1819" s="9">
        <v>100</v>
      </c>
      <c r="S1819" s="8" t="s">
        <v>34</v>
      </c>
      <c r="T1819" s="9">
        <v>97</v>
      </c>
      <c r="U1819" s="18" t="s">
        <v>10906</v>
      </c>
      <c r="V1819" s="40">
        <v>45498</v>
      </c>
      <c r="W1819" s="8"/>
    </row>
    <row r="1820" spans="1:23" ht="13.5" thickBot="1">
      <c r="A1820" s="8" t="s">
        <v>145</v>
      </c>
      <c r="B1820" s="8" t="s">
        <v>10230</v>
      </c>
      <c r="C1820" s="44" t="s">
        <v>10700</v>
      </c>
      <c r="D1820" s="42"/>
      <c r="E1820" s="8" t="s">
        <v>132</v>
      </c>
      <c r="F1820" s="8" t="s">
        <v>1567</v>
      </c>
      <c r="G1820" s="16" t="s">
        <v>10231</v>
      </c>
      <c r="H1820" s="9">
        <v>88</v>
      </c>
      <c r="I1820" s="8"/>
      <c r="J1820" s="8" t="s">
        <v>78</v>
      </c>
      <c r="K1820" s="17">
        <v>-1</v>
      </c>
      <c r="L1820" s="9">
        <v>0</v>
      </c>
      <c r="M1820" s="9">
        <v>0</v>
      </c>
      <c r="N1820" s="9">
        <v>0</v>
      </c>
      <c r="O1820" s="8"/>
      <c r="P1820" s="9">
        <v>-1</v>
      </c>
      <c r="Q1820" s="15">
        <v>0</v>
      </c>
      <c r="R1820" s="9">
        <v>20</v>
      </c>
      <c r="S1820" s="8" t="s">
        <v>34</v>
      </c>
      <c r="T1820" s="9">
        <v>-1</v>
      </c>
      <c r="U1820" s="18" t="s">
        <v>141</v>
      </c>
      <c r="V1820" s="40"/>
      <c r="W1820" s="8"/>
    </row>
    <row r="1821" spans="1:23" ht="13.5" thickBot="1">
      <c r="A1821" s="8" t="s">
        <v>145</v>
      </c>
      <c r="B1821" s="8" t="s">
        <v>10456</v>
      </c>
      <c r="C1821" s="8" t="s">
        <v>10457</v>
      </c>
      <c r="D1821" s="8"/>
      <c r="E1821" s="8"/>
      <c r="F1821" s="8" t="s">
        <v>36</v>
      </c>
      <c r="G1821" s="16" t="s">
        <v>10458</v>
      </c>
      <c r="H1821" s="9">
        <v>89</v>
      </c>
      <c r="I1821" s="8"/>
      <c r="J1821" s="8" t="s">
        <v>78</v>
      </c>
      <c r="K1821" s="17">
        <v>-420</v>
      </c>
      <c r="L1821" s="9">
        <v>0</v>
      </c>
      <c r="M1821" s="9">
        <v>0</v>
      </c>
      <c r="N1821" s="9">
        <v>0</v>
      </c>
      <c r="O1821" s="8"/>
      <c r="P1821" s="9">
        <v>-420</v>
      </c>
      <c r="Q1821" s="15">
        <v>0</v>
      </c>
      <c r="R1821" s="9">
        <v>2000</v>
      </c>
      <c r="S1821" s="8" t="s">
        <v>37</v>
      </c>
      <c r="T1821" s="9">
        <v>-420</v>
      </c>
      <c r="U1821" s="18" t="s">
        <v>12572</v>
      </c>
      <c r="V1821" s="40">
        <v>45509</v>
      </c>
      <c r="W1821" s="8"/>
    </row>
    <row r="1822" spans="1:23" ht="13.5" thickBot="1">
      <c r="A1822" s="8" t="s">
        <v>145</v>
      </c>
      <c r="B1822" s="8" t="s">
        <v>10462</v>
      </c>
      <c r="C1822" s="8" t="s">
        <v>10463</v>
      </c>
      <c r="D1822" s="8"/>
      <c r="E1822" s="8"/>
      <c r="F1822" s="8" t="s">
        <v>36</v>
      </c>
      <c r="G1822" s="16" t="s">
        <v>10464</v>
      </c>
      <c r="H1822" s="9">
        <v>91</v>
      </c>
      <c r="I1822" s="8"/>
      <c r="J1822" s="8" t="s">
        <v>78</v>
      </c>
      <c r="K1822" s="17">
        <v>-156</v>
      </c>
      <c r="L1822" s="9">
        <v>0</v>
      </c>
      <c r="M1822" s="9">
        <v>0</v>
      </c>
      <c r="N1822" s="9">
        <v>0</v>
      </c>
      <c r="O1822" s="8"/>
      <c r="P1822" s="9">
        <v>-156</v>
      </c>
      <c r="Q1822" s="15">
        <v>0</v>
      </c>
      <c r="R1822" s="9">
        <v>1000</v>
      </c>
      <c r="S1822" s="8" t="s">
        <v>37</v>
      </c>
      <c r="T1822" s="9">
        <v>-156</v>
      </c>
      <c r="U1822" s="18" t="s">
        <v>9410</v>
      </c>
      <c r="V1822" s="40">
        <v>45509</v>
      </c>
      <c r="W1822" s="8"/>
    </row>
    <row r="1823" spans="1:23" ht="13.5" thickBot="1">
      <c r="A1823" s="8" t="s">
        <v>145</v>
      </c>
      <c r="B1823" s="8" t="s">
        <v>10701</v>
      </c>
      <c r="C1823" s="44" t="s">
        <v>10702</v>
      </c>
      <c r="D1823" s="42"/>
      <c r="E1823" s="8"/>
      <c r="F1823" s="8" t="s">
        <v>36</v>
      </c>
      <c r="G1823" s="16">
        <v>27</v>
      </c>
      <c r="H1823" s="9">
        <v>92</v>
      </c>
      <c r="I1823" s="8"/>
      <c r="J1823" s="8" t="s">
        <v>78</v>
      </c>
      <c r="K1823" s="17">
        <v>-3</v>
      </c>
      <c r="L1823" s="9">
        <v>0</v>
      </c>
      <c r="M1823" s="9">
        <v>0</v>
      </c>
      <c r="N1823" s="9">
        <v>0</v>
      </c>
      <c r="O1823" s="8"/>
      <c r="P1823" s="9">
        <v>-3</v>
      </c>
      <c r="Q1823" s="15">
        <v>0</v>
      </c>
      <c r="R1823" s="9" t="s">
        <v>62</v>
      </c>
      <c r="S1823" s="8" t="s">
        <v>34</v>
      </c>
      <c r="T1823" s="9">
        <v>-3</v>
      </c>
      <c r="U1823" s="18" t="s">
        <v>65</v>
      </c>
      <c r="V1823" s="40">
        <v>45513</v>
      </c>
      <c r="W1823" s="8"/>
    </row>
    <row r="1824" spans="1:23" ht="13.5" thickBot="1">
      <c r="A1824" s="8" t="s">
        <v>145</v>
      </c>
      <c r="B1824" s="8" t="s">
        <v>10232</v>
      </c>
      <c r="C1824" s="8" t="s">
        <v>10233</v>
      </c>
      <c r="D1824" s="8"/>
      <c r="E1824" s="8"/>
      <c r="F1824" s="8" t="s">
        <v>36</v>
      </c>
      <c r="G1824" s="16" t="s">
        <v>10234</v>
      </c>
      <c r="H1824" s="9">
        <v>93</v>
      </c>
      <c r="I1824" s="8"/>
      <c r="J1824" s="8" t="s">
        <v>78</v>
      </c>
      <c r="K1824" s="17">
        <v>360</v>
      </c>
      <c r="L1824" s="9">
        <v>0</v>
      </c>
      <c r="M1824" s="9">
        <v>0</v>
      </c>
      <c r="N1824" s="9">
        <v>0</v>
      </c>
      <c r="O1824" s="8"/>
      <c r="P1824" s="9">
        <v>360</v>
      </c>
      <c r="Q1824" s="15">
        <v>3</v>
      </c>
      <c r="R1824" s="9">
        <v>120</v>
      </c>
      <c r="S1824" s="8" t="s">
        <v>34</v>
      </c>
      <c r="T1824" s="9">
        <v>0</v>
      </c>
      <c r="U1824" s="18" t="s">
        <v>318</v>
      </c>
      <c r="V1824" s="40">
        <v>45506</v>
      </c>
      <c r="W1824" s="8"/>
    </row>
    <row r="1825" spans="1:23" ht="13.5" thickBot="1">
      <c r="A1825" s="8" t="s">
        <v>145</v>
      </c>
      <c r="B1825" s="8" t="s">
        <v>7416</v>
      </c>
      <c r="C1825" s="8" t="s">
        <v>10235</v>
      </c>
      <c r="D1825" s="8"/>
      <c r="E1825" s="8"/>
      <c r="F1825" s="8" t="s">
        <v>36</v>
      </c>
      <c r="G1825" s="16" t="s">
        <v>10236</v>
      </c>
      <c r="H1825" s="9">
        <v>94</v>
      </c>
      <c r="I1825" s="8"/>
      <c r="J1825" s="8" t="s">
        <v>78</v>
      </c>
      <c r="K1825" s="17">
        <v>42</v>
      </c>
      <c r="L1825" s="9">
        <v>0</v>
      </c>
      <c r="M1825" s="9">
        <v>0</v>
      </c>
      <c r="N1825" s="9">
        <v>0</v>
      </c>
      <c r="O1825" s="8"/>
      <c r="P1825" s="9">
        <v>42</v>
      </c>
      <c r="Q1825" s="15">
        <v>0</v>
      </c>
      <c r="R1825" s="9">
        <v>50</v>
      </c>
      <c r="S1825" s="8" t="s">
        <v>34</v>
      </c>
      <c r="T1825" s="9">
        <v>42</v>
      </c>
      <c r="U1825" s="18" t="s">
        <v>8057</v>
      </c>
      <c r="V1825" s="40">
        <v>45433</v>
      </c>
      <c r="W1825" s="8"/>
    </row>
    <row r="1826" spans="1:23" ht="13.5" thickBot="1">
      <c r="A1826" s="8" t="s">
        <v>145</v>
      </c>
      <c r="B1826" s="8" t="s">
        <v>10237</v>
      </c>
      <c r="C1826" s="8" t="s">
        <v>2930</v>
      </c>
      <c r="D1826" s="8"/>
      <c r="E1826" s="8"/>
      <c r="F1826" s="8" t="s">
        <v>10238</v>
      </c>
      <c r="G1826" s="16" t="s">
        <v>10239</v>
      </c>
      <c r="H1826" s="9">
        <v>95</v>
      </c>
      <c r="I1826" s="8"/>
      <c r="J1826" s="8" t="s">
        <v>78</v>
      </c>
      <c r="K1826" s="17">
        <v>3096</v>
      </c>
      <c r="L1826" s="9">
        <v>0</v>
      </c>
      <c r="M1826" s="9">
        <v>0</v>
      </c>
      <c r="N1826" s="9">
        <v>0</v>
      </c>
      <c r="O1826" s="8"/>
      <c r="P1826" s="9">
        <v>3096</v>
      </c>
      <c r="Q1826" s="15">
        <v>12</v>
      </c>
      <c r="R1826" s="9">
        <v>240</v>
      </c>
      <c r="S1826" s="8" t="s">
        <v>37</v>
      </c>
      <c r="T1826" s="9">
        <v>216</v>
      </c>
      <c r="U1826" s="18" t="s">
        <v>12573</v>
      </c>
      <c r="V1826" s="40">
        <v>45506</v>
      </c>
      <c r="W1826" s="8"/>
    </row>
    <row r="1827" spans="1:23" ht="13.5" thickBot="1">
      <c r="A1827" s="8" t="s">
        <v>145</v>
      </c>
      <c r="B1827" s="8" t="s">
        <v>10240</v>
      </c>
      <c r="C1827" s="8" t="s">
        <v>2931</v>
      </c>
      <c r="D1827" s="8"/>
      <c r="E1827" s="8"/>
      <c r="F1827" s="8" t="s">
        <v>10238</v>
      </c>
      <c r="G1827" s="16">
        <v>2015</v>
      </c>
      <c r="H1827" s="9">
        <v>96</v>
      </c>
      <c r="I1827" s="8"/>
      <c r="J1827" s="8" t="s">
        <v>78</v>
      </c>
      <c r="K1827" s="17">
        <v>2292</v>
      </c>
      <c r="L1827" s="9">
        <v>0</v>
      </c>
      <c r="M1827" s="9">
        <v>0</v>
      </c>
      <c r="N1827" s="9">
        <v>0</v>
      </c>
      <c r="O1827" s="8"/>
      <c r="P1827" s="9">
        <v>2292</v>
      </c>
      <c r="Q1827" s="15">
        <v>23</v>
      </c>
      <c r="R1827" s="9">
        <v>96</v>
      </c>
      <c r="S1827" s="8" t="s">
        <v>37</v>
      </c>
      <c r="T1827" s="9">
        <v>84</v>
      </c>
      <c r="U1827" s="18" t="s">
        <v>2932</v>
      </c>
      <c r="V1827" s="40">
        <v>45506</v>
      </c>
      <c r="W1827" s="8"/>
    </row>
    <row r="1828" spans="1:23" ht="13.5" thickBot="1">
      <c r="A1828" s="8" t="s">
        <v>145</v>
      </c>
      <c r="B1828" s="13" t="s">
        <v>10241</v>
      </c>
      <c r="C1828" s="44" t="s">
        <v>2933</v>
      </c>
      <c r="D1828" s="42"/>
      <c r="E1828" s="8"/>
      <c r="F1828" s="8" t="s">
        <v>36</v>
      </c>
      <c r="G1828" s="16">
        <v>4164</v>
      </c>
      <c r="H1828" s="9">
        <v>97</v>
      </c>
      <c r="I1828" s="8"/>
      <c r="J1828" s="8" t="s">
        <v>78</v>
      </c>
      <c r="K1828" s="24">
        <v>480</v>
      </c>
      <c r="L1828" s="9">
        <v>0</v>
      </c>
      <c r="M1828" s="9">
        <v>0</v>
      </c>
      <c r="N1828" s="9">
        <v>0</v>
      </c>
      <c r="O1828" s="8"/>
      <c r="P1828" s="9">
        <v>480</v>
      </c>
      <c r="Q1828" s="15">
        <v>3</v>
      </c>
      <c r="R1828" s="9">
        <v>160</v>
      </c>
      <c r="S1828" s="8" t="s">
        <v>37</v>
      </c>
      <c r="T1828" s="9">
        <v>0</v>
      </c>
      <c r="U1828" s="8" t="s">
        <v>103</v>
      </c>
      <c r="V1828" s="21">
        <v>45506</v>
      </c>
      <c r="W1828" s="18"/>
    </row>
    <row r="1829" spans="1:23" ht="13.5" thickBot="1">
      <c r="A1829" s="8" t="s">
        <v>145</v>
      </c>
      <c r="B1829" s="13" t="s">
        <v>7417</v>
      </c>
      <c r="C1829" s="8" t="s">
        <v>9291</v>
      </c>
      <c r="D1829" s="8"/>
      <c r="E1829" s="8" t="s">
        <v>58</v>
      </c>
      <c r="F1829" s="8" t="s">
        <v>813</v>
      </c>
      <c r="G1829" s="16"/>
      <c r="H1829" s="9">
        <v>98</v>
      </c>
      <c r="I1829" s="8"/>
      <c r="J1829" s="8" t="s">
        <v>78</v>
      </c>
      <c r="K1829" s="24">
        <v>465</v>
      </c>
      <c r="L1829" s="9">
        <v>0</v>
      </c>
      <c r="M1829" s="9">
        <v>0</v>
      </c>
      <c r="N1829" s="9">
        <v>0</v>
      </c>
      <c r="O1829" s="8"/>
      <c r="P1829" s="9">
        <v>465</v>
      </c>
      <c r="Q1829" s="15">
        <v>9</v>
      </c>
      <c r="R1829" s="9">
        <v>50</v>
      </c>
      <c r="S1829" s="8" t="s">
        <v>34</v>
      </c>
      <c r="T1829" s="9">
        <v>15</v>
      </c>
      <c r="U1829" s="8" t="s">
        <v>12574</v>
      </c>
      <c r="V1829" s="21">
        <v>45433</v>
      </c>
      <c r="W1829" s="18"/>
    </row>
    <row r="1830" spans="1:23" ht="13.5" thickBot="1">
      <c r="A1830" s="8" t="s">
        <v>145</v>
      </c>
      <c r="B1830" s="13" t="s">
        <v>7418</v>
      </c>
      <c r="C1830" s="8" t="s">
        <v>9292</v>
      </c>
      <c r="D1830" s="8"/>
      <c r="E1830" s="8" t="s">
        <v>131</v>
      </c>
      <c r="F1830" s="8" t="s">
        <v>813</v>
      </c>
      <c r="G1830" s="16"/>
      <c r="H1830" s="9">
        <v>99</v>
      </c>
      <c r="I1830" s="8"/>
      <c r="J1830" s="8" t="s">
        <v>78</v>
      </c>
      <c r="K1830" s="24">
        <v>215</v>
      </c>
      <c r="L1830" s="9">
        <v>0</v>
      </c>
      <c r="M1830" s="9">
        <v>0</v>
      </c>
      <c r="N1830" s="9">
        <v>0</v>
      </c>
      <c r="O1830" s="8"/>
      <c r="P1830" s="9">
        <v>215</v>
      </c>
      <c r="Q1830" s="15">
        <v>4</v>
      </c>
      <c r="R1830" s="9">
        <v>50</v>
      </c>
      <c r="S1830" s="8" t="s">
        <v>34</v>
      </c>
      <c r="T1830" s="9">
        <v>15</v>
      </c>
      <c r="U1830" s="8" t="s">
        <v>12575</v>
      </c>
      <c r="V1830" s="21">
        <v>45433</v>
      </c>
      <c r="W1830" s="18"/>
    </row>
    <row r="1831" spans="1:23" ht="13.5" thickBot="1">
      <c r="A1831" s="8" t="s">
        <v>145</v>
      </c>
      <c r="B1831" s="13" t="s">
        <v>7419</v>
      </c>
      <c r="C1831" s="8" t="s">
        <v>9293</v>
      </c>
      <c r="D1831" s="8"/>
      <c r="E1831" s="8" t="s">
        <v>132</v>
      </c>
      <c r="F1831" s="8" t="s">
        <v>813</v>
      </c>
      <c r="G1831" s="16"/>
      <c r="H1831" s="20">
        <v>100</v>
      </c>
      <c r="I1831" s="8"/>
      <c r="J1831" s="8" t="s">
        <v>78</v>
      </c>
      <c r="K1831" s="24">
        <v>103</v>
      </c>
      <c r="L1831" s="9">
        <v>0</v>
      </c>
      <c r="M1831" s="9">
        <v>0</v>
      </c>
      <c r="N1831" s="9">
        <v>0</v>
      </c>
      <c r="O1831" s="8"/>
      <c r="P1831" s="9">
        <v>103</v>
      </c>
      <c r="Q1831" s="15">
        <v>2</v>
      </c>
      <c r="R1831" s="9">
        <v>50</v>
      </c>
      <c r="S1831" s="8" t="s">
        <v>34</v>
      </c>
      <c r="T1831" s="9">
        <v>3</v>
      </c>
      <c r="U1831" s="18" t="s">
        <v>10242</v>
      </c>
      <c r="V1831" s="40">
        <v>45433</v>
      </c>
      <c r="W1831" s="8"/>
    </row>
    <row r="1832" spans="1:23" ht="13.5" thickBot="1">
      <c r="A1832" s="8" t="s">
        <v>145</v>
      </c>
      <c r="B1832" s="13" t="s">
        <v>7420</v>
      </c>
      <c r="C1832" s="8" t="s">
        <v>9294</v>
      </c>
      <c r="D1832" s="8"/>
      <c r="E1832" s="8" t="s">
        <v>146</v>
      </c>
      <c r="F1832" s="8" t="s">
        <v>813</v>
      </c>
      <c r="G1832" s="16"/>
      <c r="H1832" s="20">
        <v>102</v>
      </c>
      <c r="I1832" s="8"/>
      <c r="J1832" s="8" t="s">
        <v>78</v>
      </c>
      <c r="K1832" s="24">
        <v>508</v>
      </c>
      <c r="L1832" s="9">
        <v>0</v>
      </c>
      <c r="M1832" s="9">
        <v>0</v>
      </c>
      <c r="N1832" s="9">
        <v>0</v>
      </c>
      <c r="O1832" s="8"/>
      <c r="P1832" s="9">
        <v>508</v>
      </c>
      <c r="Q1832" s="15">
        <v>10</v>
      </c>
      <c r="R1832" s="9">
        <v>50</v>
      </c>
      <c r="S1832" s="8" t="s">
        <v>34</v>
      </c>
      <c r="T1832" s="9">
        <v>8</v>
      </c>
      <c r="U1832" s="18" t="s">
        <v>10243</v>
      </c>
      <c r="V1832" s="40">
        <v>45433</v>
      </c>
      <c r="W1832" s="8"/>
    </row>
    <row r="1833" spans="1:23" ht="13.5" thickBot="1">
      <c r="A1833" s="8" t="s">
        <v>145</v>
      </c>
      <c r="B1833" s="13" t="s">
        <v>10245</v>
      </c>
      <c r="C1833" s="8" t="s">
        <v>10246</v>
      </c>
      <c r="D1833" s="8"/>
      <c r="E1833" s="8" t="s">
        <v>10247</v>
      </c>
      <c r="F1833" s="8" t="s">
        <v>36</v>
      </c>
      <c r="G1833" s="16" t="s">
        <v>10248</v>
      </c>
      <c r="H1833" s="20">
        <v>104</v>
      </c>
      <c r="I1833" s="8"/>
      <c r="J1833" s="8" t="s">
        <v>78</v>
      </c>
      <c r="K1833" s="24">
        <v>35</v>
      </c>
      <c r="L1833" s="9">
        <v>0</v>
      </c>
      <c r="M1833" s="9">
        <v>0</v>
      </c>
      <c r="N1833" s="9">
        <v>0</v>
      </c>
      <c r="O1833" s="8"/>
      <c r="P1833" s="9">
        <v>35</v>
      </c>
      <c r="Q1833" s="15">
        <v>2</v>
      </c>
      <c r="R1833" s="9">
        <v>12</v>
      </c>
      <c r="S1833" s="8" t="s">
        <v>34</v>
      </c>
      <c r="T1833" s="9">
        <v>11</v>
      </c>
      <c r="U1833" s="18" t="s">
        <v>12576</v>
      </c>
      <c r="V1833" s="40">
        <v>45506</v>
      </c>
      <c r="W1833" s="8"/>
    </row>
    <row r="1834" spans="1:23" ht="13.5" thickBot="1">
      <c r="A1834" s="8" t="s">
        <v>145</v>
      </c>
      <c r="B1834" s="13" t="s">
        <v>7421</v>
      </c>
      <c r="C1834" s="8" t="s">
        <v>10249</v>
      </c>
      <c r="D1834" s="8"/>
      <c r="E1834" s="8" t="s">
        <v>10247</v>
      </c>
      <c r="F1834" s="8" t="s">
        <v>36</v>
      </c>
      <c r="G1834" s="16" t="s">
        <v>7422</v>
      </c>
      <c r="H1834" s="20">
        <v>105</v>
      </c>
      <c r="I1834" s="8"/>
      <c r="J1834" s="8" t="s">
        <v>78</v>
      </c>
      <c r="K1834" s="17">
        <v>288</v>
      </c>
      <c r="L1834" s="9">
        <v>0</v>
      </c>
      <c r="M1834" s="9">
        <v>0</v>
      </c>
      <c r="N1834" s="9">
        <v>0</v>
      </c>
      <c r="O1834" s="8"/>
      <c r="P1834" s="9">
        <v>288</v>
      </c>
      <c r="Q1834" s="15">
        <v>4</v>
      </c>
      <c r="R1834" s="9">
        <v>72</v>
      </c>
      <c r="S1834" s="8" t="s">
        <v>37</v>
      </c>
      <c r="T1834" s="9">
        <v>0</v>
      </c>
      <c r="U1834" s="18" t="s">
        <v>216</v>
      </c>
      <c r="V1834" s="40">
        <v>45506</v>
      </c>
      <c r="W1834" s="21"/>
    </row>
    <row r="1835" spans="1:23" ht="13.5" thickBot="1">
      <c r="A1835" s="8" t="s">
        <v>145</v>
      </c>
      <c r="B1835" s="13" t="s">
        <v>9296</v>
      </c>
      <c r="C1835" s="8" t="s">
        <v>11941</v>
      </c>
      <c r="D1835" s="8"/>
      <c r="E1835" s="8"/>
      <c r="F1835" s="8" t="s">
        <v>147</v>
      </c>
      <c r="G1835" s="16"/>
      <c r="H1835" s="20">
        <v>106</v>
      </c>
      <c r="I1835" s="8"/>
      <c r="J1835" s="8" t="s">
        <v>78</v>
      </c>
      <c r="K1835" s="17">
        <v>668</v>
      </c>
      <c r="L1835" s="9">
        <v>0</v>
      </c>
      <c r="M1835" s="9">
        <v>0</v>
      </c>
      <c r="N1835" s="9">
        <v>0</v>
      </c>
      <c r="O1835" s="8"/>
      <c r="P1835" s="9">
        <v>668</v>
      </c>
      <c r="Q1835" s="15">
        <v>2</v>
      </c>
      <c r="R1835" s="9">
        <v>240</v>
      </c>
      <c r="S1835" s="8" t="s">
        <v>37</v>
      </c>
      <c r="T1835" s="9">
        <v>188</v>
      </c>
      <c r="U1835" s="8" t="s">
        <v>12577</v>
      </c>
      <c r="V1835" s="21">
        <v>45498</v>
      </c>
      <c r="W1835" s="21"/>
    </row>
    <row r="1836" spans="1:23" ht="13.5" thickBot="1">
      <c r="A1836" s="8" t="s">
        <v>145</v>
      </c>
      <c r="B1836" s="13" t="s">
        <v>9297</v>
      </c>
      <c r="C1836" s="44" t="s">
        <v>11942</v>
      </c>
      <c r="D1836" s="42"/>
      <c r="E1836" s="8"/>
      <c r="F1836" s="8" t="s">
        <v>147</v>
      </c>
      <c r="G1836" s="16"/>
      <c r="H1836" s="9">
        <v>107</v>
      </c>
      <c r="I1836" s="8"/>
      <c r="J1836" s="8" t="s">
        <v>78</v>
      </c>
      <c r="K1836" s="17">
        <v>696</v>
      </c>
      <c r="L1836" s="9">
        <v>0</v>
      </c>
      <c r="M1836" s="9">
        <v>0</v>
      </c>
      <c r="N1836" s="9">
        <v>0</v>
      </c>
      <c r="O1836" s="8"/>
      <c r="P1836" s="9">
        <v>696</v>
      </c>
      <c r="Q1836" s="15">
        <v>2</v>
      </c>
      <c r="R1836" s="9">
        <v>240</v>
      </c>
      <c r="S1836" s="8" t="s">
        <v>37</v>
      </c>
      <c r="T1836" s="9">
        <v>216</v>
      </c>
      <c r="U1836" s="8" t="s">
        <v>10453</v>
      </c>
      <c r="V1836" s="21">
        <v>45498</v>
      </c>
      <c r="W1836" s="8"/>
    </row>
    <row r="1837" spans="1:23" ht="13.5" thickBot="1">
      <c r="A1837" s="8" t="s">
        <v>145</v>
      </c>
      <c r="B1837" s="13" t="s">
        <v>9298</v>
      </c>
      <c r="C1837" s="8" t="s">
        <v>10990</v>
      </c>
      <c r="D1837" s="8"/>
      <c r="E1837" s="8"/>
      <c r="F1837" s="8" t="s">
        <v>147</v>
      </c>
      <c r="G1837" s="8"/>
      <c r="H1837" s="20">
        <v>108</v>
      </c>
      <c r="I1837" s="8"/>
      <c r="J1837" s="8" t="s">
        <v>78</v>
      </c>
      <c r="K1837" s="17">
        <v>240</v>
      </c>
      <c r="L1837" s="9">
        <v>0</v>
      </c>
      <c r="M1837" s="9">
        <v>0</v>
      </c>
      <c r="N1837" s="9">
        <v>0</v>
      </c>
      <c r="O1837" s="8"/>
      <c r="P1837" s="9">
        <v>240</v>
      </c>
      <c r="Q1837" s="15">
        <v>1</v>
      </c>
      <c r="R1837" s="9">
        <v>240</v>
      </c>
      <c r="S1837" s="8" t="s">
        <v>37</v>
      </c>
      <c r="T1837" s="9">
        <v>0</v>
      </c>
      <c r="U1837" s="18" t="s">
        <v>102</v>
      </c>
      <c r="V1837" s="40">
        <v>45498</v>
      </c>
      <c r="W1837" s="21"/>
    </row>
    <row r="1838" spans="1:23" ht="64.5" thickBot="1">
      <c r="A1838" s="8" t="s">
        <v>145</v>
      </c>
      <c r="B1838" s="13" t="s">
        <v>2935</v>
      </c>
      <c r="C1838" s="44" t="s">
        <v>2936</v>
      </c>
      <c r="D1838" s="42"/>
      <c r="E1838" s="8" t="s">
        <v>58</v>
      </c>
      <c r="F1838" s="8" t="s">
        <v>147</v>
      </c>
      <c r="G1838" s="8">
        <v>3080</v>
      </c>
      <c r="H1838" s="20">
        <v>109</v>
      </c>
      <c r="I1838" s="8"/>
      <c r="J1838" s="8" t="s">
        <v>78</v>
      </c>
      <c r="K1838" s="17">
        <v>0</v>
      </c>
      <c r="L1838" s="9">
        <v>0</v>
      </c>
      <c r="M1838" s="9">
        <v>0</v>
      </c>
      <c r="N1838" s="9">
        <v>0</v>
      </c>
      <c r="O1838" s="8"/>
      <c r="P1838" s="9">
        <v>0</v>
      </c>
      <c r="Q1838" s="15">
        <v>0</v>
      </c>
      <c r="R1838" s="9">
        <v>20</v>
      </c>
      <c r="S1838" s="8" t="s">
        <v>34</v>
      </c>
      <c r="T1838" s="9">
        <v>0</v>
      </c>
      <c r="U1838" s="18" t="s">
        <v>45</v>
      </c>
      <c r="V1838" s="40">
        <v>45357</v>
      </c>
      <c r="W1838" s="21" t="s">
        <v>8871</v>
      </c>
    </row>
    <row r="1839" spans="1:23" ht="64.5" thickBot="1">
      <c r="A1839" s="8" t="s">
        <v>145</v>
      </c>
      <c r="B1839" s="13" t="s">
        <v>2937</v>
      </c>
      <c r="C1839" s="8" t="s">
        <v>2938</v>
      </c>
      <c r="D1839" s="8"/>
      <c r="E1839" s="8" t="s">
        <v>59</v>
      </c>
      <c r="F1839" s="8" t="s">
        <v>147</v>
      </c>
      <c r="G1839" s="8">
        <v>3080</v>
      </c>
      <c r="H1839" s="20">
        <v>110</v>
      </c>
      <c r="I1839" s="8"/>
      <c r="J1839" s="8" t="s">
        <v>78</v>
      </c>
      <c r="K1839" s="17">
        <v>-25</v>
      </c>
      <c r="L1839" s="9">
        <v>0</v>
      </c>
      <c r="M1839" s="9">
        <v>0</v>
      </c>
      <c r="N1839" s="9">
        <v>0</v>
      </c>
      <c r="O1839" s="8"/>
      <c r="P1839" s="9">
        <v>-25</v>
      </c>
      <c r="Q1839" s="15">
        <v>-1</v>
      </c>
      <c r="R1839" s="9">
        <v>20</v>
      </c>
      <c r="S1839" s="8" t="s">
        <v>34</v>
      </c>
      <c r="T1839" s="9">
        <v>-5</v>
      </c>
      <c r="U1839" s="18" t="s">
        <v>10631</v>
      </c>
      <c r="V1839" s="40" t="s">
        <v>12208</v>
      </c>
      <c r="W1839" s="21" t="s">
        <v>8871</v>
      </c>
    </row>
    <row r="1840" spans="1:23" ht="64.5" thickBot="1">
      <c r="A1840" s="8" t="s">
        <v>145</v>
      </c>
      <c r="B1840" s="13" t="s">
        <v>2939</v>
      </c>
      <c r="C1840" s="8" t="s">
        <v>2940</v>
      </c>
      <c r="D1840" s="8"/>
      <c r="E1840" s="8" t="s">
        <v>184</v>
      </c>
      <c r="F1840" s="8" t="s">
        <v>147</v>
      </c>
      <c r="G1840" s="8">
        <v>3080</v>
      </c>
      <c r="H1840" s="20">
        <v>111</v>
      </c>
      <c r="I1840" s="8"/>
      <c r="J1840" s="8" t="s">
        <v>78</v>
      </c>
      <c r="K1840" s="17">
        <v>-17.416666670000001</v>
      </c>
      <c r="L1840" s="9">
        <v>0</v>
      </c>
      <c r="M1840" s="9">
        <v>0</v>
      </c>
      <c r="N1840" s="9">
        <v>0</v>
      </c>
      <c r="O1840" s="8"/>
      <c r="P1840" s="9">
        <v>-17.416666670000001</v>
      </c>
      <c r="Q1840" s="15">
        <v>0</v>
      </c>
      <c r="R1840" s="9">
        <v>20</v>
      </c>
      <c r="S1840" s="8" t="s">
        <v>34</v>
      </c>
      <c r="T1840" s="9">
        <v>-17</v>
      </c>
      <c r="U1840" s="18" t="s">
        <v>12578</v>
      </c>
      <c r="V1840" s="40">
        <v>45362</v>
      </c>
      <c r="W1840" s="21" t="s">
        <v>8871</v>
      </c>
    </row>
    <row r="1841" spans="1:23" ht="13.5" thickBot="1">
      <c r="A1841" s="8" t="s">
        <v>145</v>
      </c>
      <c r="B1841" s="13" t="s">
        <v>9299</v>
      </c>
      <c r="C1841" s="44" t="s">
        <v>11943</v>
      </c>
      <c r="D1841" s="42"/>
      <c r="E1841" s="8" t="s">
        <v>132</v>
      </c>
      <c r="F1841" s="8" t="s">
        <v>147</v>
      </c>
      <c r="G1841" s="8"/>
      <c r="H1841" s="20">
        <v>112</v>
      </c>
      <c r="I1841" s="8"/>
      <c r="J1841" s="8" t="s">
        <v>78</v>
      </c>
      <c r="K1841" s="17">
        <v>138</v>
      </c>
      <c r="L1841" s="9">
        <v>0</v>
      </c>
      <c r="M1841" s="9">
        <v>0</v>
      </c>
      <c r="N1841" s="9">
        <v>0</v>
      </c>
      <c r="O1841" s="8"/>
      <c r="P1841" s="9">
        <v>138</v>
      </c>
      <c r="Q1841" s="15">
        <v>6</v>
      </c>
      <c r="R1841" s="9">
        <v>20</v>
      </c>
      <c r="S1841" s="8" t="s">
        <v>34</v>
      </c>
      <c r="T1841" s="9">
        <v>18</v>
      </c>
      <c r="U1841" s="8" t="s">
        <v>12579</v>
      </c>
      <c r="V1841" s="21">
        <v>45498</v>
      </c>
      <c r="W1841" s="21"/>
    </row>
    <row r="1842" spans="1:23" ht="13.5" thickBot="1">
      <c r="A1842" s="8" t="s">
        <v>145</v>
      </c>
      <c r="B1842" s="8" t="s">
        <v>9300</v>
      </c>
      <c r="C1842" s="8" t="s">
        <v>11944</v>
      </c>
      <c r="D1842" s="8"/>
      <c r="E1842" s="8" t="s">
        <v>146</v>
      </c>
      <c r="F1842" s="8" t="s">
        <v>147</v>
      </c>
      <c r="G1842" s="16"/>
      <c r="H1842" s="9">
        <v>113</v>
      </c>
      <c r="I1842" s="8"/>
      <c r="J1842" s="8" t="s">
        <v>78</v>
      </c>
      <c r="K1842" s="17">
        <v>108</v>
      </c>
      <c r="L1842" s="9">
        <v>0</v>
      </c>
      <c r="M1842" s="9">
        <v>0</v>
      </c>
      <c r="N1842" s="9">
        <v>0</v>
      </c>
      <c r="O1842" s="8"/>
      <c r="P1842" s="9">
        <v>108</v>
      </c>
      <c r="Q1842" s="15">
        <v>5</v>
      </c>
      <c r="R1842" s="9">
        <v>20</v>
      </c>
      <c r="S1842" s="8" t="s">
        <v>34</v>
      </c>
      <c r="T1842" s="9">
        <v>8</v>
      </c>
      <c r="U1842" s="18" t="s">
        <v>12580</v>
      </c>
      <c r="V1842" s="40">
        <v>45498</v>
      </c>
      <c r="W1842" s="8"/>
    </row>
    <row r="1843" spans="1:23" ht="13.5" thickBot="1">
      <c r="A1843" s="8" t="s">
        <v>145</v>
      </c>
      <c r="B1843" s="8" t="s">
        <v>9302</v>
      </c>
      <c r="C1843" s="8" t="s">
        <v>10251</v>
      </c>
      <c r="D1843" s="8"/>
      <c r="E1843" s="8" t="s">
        <v>61</v>
      </c>
      <c r="F1843" s="8" t="s">
        <v>147</v>
      </c>
      <c r="G1843" s="16"/>
      <c r="H1843" s="9">
        <v>115</v>
      </c>
      <c r="I1843" s="8"/>
      <c r="J1843" s="8" t="s">
        <v>78</v>
      </c>
      <c r="K1843" s="17">
        <v>-36</v>
      </c>
      <c r="L1843" s="9">
        <v>0</v>
      </c>
      <c r="M1843" s="9">
        <v>0</v>
      </c>
      <c r="N1843" s="9">
        <v>0</v>
      </c>
      <c r="O1843" s="8"/>
      <c r="P1843" s="9">
        <v>-36</v>
      </c>
      <c r="Q1843" s="15">
        <v>-1</v>
      </c>
      <c r="R1843" s="9">
        <v>20</v>
      </c>
      <c r="S1843" s="8" t="s">
        <v>34</v>
      </c>
      <c r="T1843" s="9">
        <v>-16</v>
      </c>
      <c r="U1843" s="18" t="s">
        <v>12581</v>
      </c>
      <c r="V1843" s="40" t="s">
        <v>12550</v>
      </c>
      <c r="W1843" s="8"/>
    </row>
    <row r="1844" spans="1:23" ht="13.5" thickBot="1">
      <c r="A1844" s="8" t="s">
        <v>145</v>
      </c>
      <c r="B1844" s="8" t="s">
        <v>9303</v>
      </c>
      <c r="C1844" s="8" t="s">
        <v>10252</v>
      </c>
      <c r="D1844" s="8"/>
      <c r="E1844" s="8" t="s">
        <v>59</v>
      </c>
      <c r="F1844" s="8" t="s">
        <v>147</v>
      </c>
      <c r="G1844" s="16">
        <v>3090</v>
      </c>
      <c r="H1844" s="9">
        <v>116</v>
      </c>
      <c r="I1844" s="8"/>
      <c r="J1844" s="8" t="s">
        <v>78</v>
      </c>
      <c r="K1844" s="17">
        <v>235.1</v>
      </c>
      <c r="L1844" s="9">
        <v>0</v>
      </c>
      <c r="M1844" s="9">
        <v>0</v>
      </c>
      <c r="N1844" s="9">
        <v>0</v>
      </c>
      <c r="O1844" s="8">
        <v>0</v>
      </c>
      <c r="P1844" s="9">
        <v>235.1</v>
      </c>
      <c r="Q1844" s="15">
        <v>11</v>
      </c>
      <c r="R1844" s="9">
        <v>20</v>
      </c>
      <c r="S1844" s="8" t="s">
        <v>34</v>
      </c>
      <c r="T1844" s="9">
        <v>15</v>
      </c>
      <c r="U1844" s="18" t="s">
        <v>12582</v>
      </c>
      <c r="V1844" s="40">
        <v>45498</v>
      </c>
      <c r="W1844" s="8"/>
    </row>
    <row r="1845" spans="1:23" ht="13.5" thickBot="1">
      <c r="A1845" s="8" t="s">
        <v>145</v>
      </c>
      <c r="B1845" s="8" t="s">
        <v>9304</v>
      </c>
      <c r="C1845" s="8" t="s">
        <v>10253</v>
      </c>
      <c r="D1845" s="8"/>
      <c r="E1845" s="8"/>
      <c r="F1845" s="8" t="s">
        <v>147</v>
      </c>
      <c r="G1845" s="16">
        <v>3090</v>
      </c>
      <c r="H1845" s="9">
        <v>117</v>
      </c>
      <c r="I1845" s="8"/>
      <c r="J1845" s="8" t="s">
        <v>78</v>
      </c>
      <c r="K1845" s="17">
        <v>235.1</v>
      </c>
      <c r="L1845" s="9">
        <v>0</v>
      </c>
      <c r="M1845" s="9">
        <v>0</v>
      </c>
      <c r="N1845" s="9">
        <v>0</v>
      </c>
      <c r="O1845" s="8">
        <v>0</v>
      </c>
      <c r="P1845" s="9">
        <v>235.1</v>
      </c>
      <c r="Q1845" s="15">
        <v>11</v>
      </c>
      <c r="R1845" s="9">
        <v>20</v>
      </c>
      <c r="S1845" s="8" t="s">
        <v>34</v>
      </c>
      <c r="T1845" s="9">
        <v>15</v>
      </c>
      <c r="U1845" s="18" t="s">
        <v>12582</v>
      </c>
      <c r="V1845" s="40">
        <v>45498</v>
      </c>
      <c r="W1845" s="8"/>
    </row>
    <row r="1846" spans="1:23" ht="13.5" thickBot="1">
      <c r="A1846" s="8" t="s">
        <v>145</v>
      </c>
      <c r="B1846" s="8" t="s">
        <v>10254</v>
      </c>
      <c r="C1846" s="8" t="s">
        <v>10255</v>
      </c>
      <c r="D1846" s="8"/>
      <c r="E1846" s="8"/>
      <c r="F1846" s="8" t="s">
        <v>147</v>
      </c>
      <c r="G1846" s="16">
        <v>3090</v>
      </c>
      <c r="H1846" s="9">
        <v>118</v>
      </c>
      <c r="I1846" s="8"/>
      <c r="J1846" s="8" t="s">
        <v>78</v>
      </c>
      <c r="K1846" s="17">
        <v>235.1</v>
      </c>
      <c r="L1846" s="9">
        <v>0</v>
      </c>
      <c r="M1846" s="9">
        <v>0</v>
      </c>
      <c r="N1846" s="9">
        <v>0</v>
      </c>
      <c r="O1846" s="8">
        <v>0</v>
      </c>
      <c r="P1846" s="9">
        <v>235.1</v>
      </c>
      <c r="Q1846" s="15">
        <v>11</v>
      </c>
      <c r="R1846" s="9">
        <v>20</v>
      </c>
      <c r="S1846" s="8" t="s">
        <v>34</v>
      </c>
      <c r="T1846" s="9">
        <v>15</v>
      </c>
      <c r="U1846" s="18" t="s">
        <v>12582</v>
      </c>
      <c r="V1846" s="40">
        <v>45498</v>
      </c>
      <c r="W1846" s="8"/>
    </row>
    <row r="1847" spans="1:23" ht="13.5" thickBot="1">
      <c r="A1847" s="8" t="s">
        <v>145</v>
      </c>
      <c r="B1847" s="8" t="s">
        <v>2941</v>
      </c>
      <c r="C1847" s="8" t="s">
        <v>10991</v>
      </c>
      <c r="D1847" s="8" t="s">
        <v>1609</v>
      </c>
      <c r="E1847" s="8" t="s">
        <v>2942</v>
      </c>
      <c r="F1847" s="8" t="s">
        <v>828</v>
      </c>
      <c r="G1847" s="16">
        <v>53</v>
      </c>
      <c r="H1847" s="9">
        <v>119</v>
      </c>
      <c r="I1847" s="8"/>
      <c r="J1847" s="8" t="s">
        <v>78</v>
      </c>
      <c r="K1847" s="17">
        <v>1764</v>
      </c>
      <c r="L1847" s="9">
        <v>0</v>
      </c>
      <c r="M1847" s="9">
        <v>0</v>
      </c>
      <c r="N1847" s="9">
        <v>0</v>
      </c>
      <c r="O1847" s="8"/>
      <c r="P1847" s="9">
        <v>1764</v>
      </c>
      <c r="Q1847" s="15">
        <v>2</v>
      </c>
      <c r="R1847" s="9">
        <v>600</v>
      </c>
      <c r="S1847" s="8" t="s">
        <v>37</v>
      </c>
      <c r="T1847" s="9">
        <v>564</v>
      </c>
      <c r="U1847" s="18" t="s">
        <v>7021</v>
      </c>
      <c r="V1847" s="40">
        <v>45498</v>
      </c>
      <c r="W1847" s="8"/>
    </row>
    <row r="1848" spans="1:23" ht="13.5" thickBot="1">
      <c r="A1848" s="8" t="s">
        <v>145</v>
      </c>
      <c r="B1848" s="8" t="s">
        <v>9305</v>
      </c>
      <c r="C1848" s="44" t="s">
        <v>11946</v>
      </c>
      <c r="D1848" s="42"/>
      <c r="E1848" s="8"/>
      <c r="F1848" s="8" t="s">
        <v>36</v>
      </c>
      <c r="G1848" s="16"/>
      <c r="H1848" s="9">
        <v>120</v>
      </c>
      <c r="I1848" s="8"/>
      <c r="J1848" s="8" t="s">
        <v>78</v>
      </c>
      <c r="K1848" s="17">
        <v>1164</v>
      </c>
      <c r="L1848" s="9">
        <v>0</v>
      </c>
      <c r="M1848" s="9">
        <v>0</v>
      </c>
      <c r="N1848" s="9">
        <v>0</v>
      </c>
      <c r="O1848" s="8"/>
      <c r="P1848" s="9">
        <v>1164</v>
      </c>
      <c r="Q1848" s="15">
        <v>4</v>
      </c>
      <c r="R1848" s="9">
        <v>240</v>
      </c>
      <c r="S1848" s="8" t="s">
        <v>37</v>
      </c>
      <c r="T1848" s="9">
        <v>204</v>
      </c>
      <c r="U1848" s="18" t="s">
        <v>11913</v>
      </c>
      <c r="V1848" s="40">
        <v>45498</v>
      </c>
      <c r="W1848" s="8"/>
    </row>
    <row r="1849" spans="1:23" ht="13.5" thickBot="1">
      <c r="A1849" s="8" t="s">
        <v>145</v>
      </c>
      <c r="B1849" s="8" t="s">
        <v>9306</v>
      </c>
      <c r="C1849" s="8" t="s">
        <v>11947</v>
      </c>
      <c r="D1849" s="8"/>
      <c r="E1849" s="8"/>
      <c r="F1849" s="8" t="s">
        <v>36</v>
      </c>
      <c r="G1849" s="16"/>
      <c r="H1849" s="9">
        <v>121</v>
      </c>
      <c r="I1849" s="8"/>
      <c r="J1849" s="8" t="s">
        <v>78</v>
      </c>
      <c r="K1849" s="17">
        <v>450</v>
      </c>
      <c r="L1849" s="9">
        <v>0</v>
      </c>
      <c r="M1849" s="9">
        <v>0</v>
      </c>
      <c r="N1849" s="9">
        <v>0</v>
      </c>
      <c r="O1849" s="8"/>
      <c r="P1849" s="9">
        <v>450</v>
      </c>
      <c r="Q1849" s="15">
        <v>1</v>
      </c>
      <c r="R1849" s="9">
        <v>240</v>
      </c>
      <c r="S1849" s="8" t="s">
        <v>37</v>
      </c>
      <c r="T1849" s="9">
        <v>210</v>
      </c>
      <c r="U1849" s="18" t="s">
        <v>12583</v>
      </c>
      <c r="V1849" s="40">
        <v>45498</v>
      </c>
      <c r="W1849" s="8"/>
    </row>
    <row r="1850" spans="1:23" ht="13.5" thickBot="1">
      <c r="A1850" s="8" t="s">
        <v>145</v>
      </c>
      <c r="B1850" s="8" t="s">
        <v>2943</v>
      </c>
      <c r="C1850" s="8" t="s">
        <v>2944</v>
      </c>
      <c r="D1850" s="8" t="s">
        <v>89</v>
      </c>
      <c r="E1850" s="8" t="s">
        <v>2945</v>
      </c>
      <c r="F1850" s="8" t="s">
        <v>828</v>
      </c>
      <c r="G1850" s="16">
        <v>56</v>
      </c>
      <c r="H1850" s="9">
        <v>122</v>
      </c>
      <c r="I1850" s="8"/>
      <c r="J1850" s="8" t="s">
        <v>78</v>
      </c>
      <c r="K1850" s="17">
        <v>90</v>
      </c>
      <c r="L1850" s="9">
        <v>0</v>
      </c>
      <c r="M1850" s="9">
        <v>0</v>
      </c>
      <c r="N1850" s="9">
        <v>0</v>
      </c>
      <c r="O1850" s="8"/>
      <c r="P1850" s="9">
        <v>90</v>
      </c>
      <c r="Q1850" s="15">
        <v>3</v>
      </c>
      <c r="R1850" s="9">
        <v>30</v>
      </c>
      <c r="S1850" s="8" t="s">
        <v>34</v>
      </c>
      <c r="T1850" s="9">
        <v>0</v>
      </c>
      <c r="U1850" s="18" t="s">
        <v>318</v>
      </c>
      <c r="V1850" s="40">
        <v>45498</v>
      </c>
      <c r="W1850" s="8"/>
    </row>
    <row r="1851" spans="1:23" ht="26.25" thickBot="1">
      <c r="A1851" s="8" t="s">
        <v>145</v>
      </c>
      <c r="B1851" s="8" t="s">
        <v>9307</v>
      </c>
      <c r="C1851" s="8" t="s">
        <v>11948</v>
      </c>
      <c r="D1851" s="8"/>
      <c r="E1851" s="8"/>
      <c r="F1851" s="8" t="s">
        <v>36</v>
      </c>
      <c r="G1851" s="16"/>
      <c r="H1851" s="9">
        <v>123</v>
      </c>
      <c r="I1851" s="8"/>
      <c r="J1851" s="8" t="s">
        <v>78</v>
      </c>
      <c r="K1851" s="17">
        <v>2856</v>
      </c>
      <c r="L1851" s="9">
        <v>0</v>
      </c>
      <c r="M1851" s="9">
        <v>0</v>
      </c>
      <c r="N1851" s="9">
        <v>0</v>
      </c>
      <c r="O1851" s="8"/>
      <c r="P1851" s="9">
        <v>2856</v>
      </c>
      <c r="Q1851" s="15">
        <v>11</v>
      </c>
      <c r="R1851" s="9">
        <v>240</v>
      </c>
      <c r="S1851" s="8" t="s">
        <v>37</v>
      </c>
      <c r="T1851" s="9">
        <v>216</v>
      </c>
      <c r="U1851" s="8" t="s">
        <v>12584</v>
      </c>
      <c r="V1851" s="21">
        <v>45498</v>
      </c>
      <c r="W1851" s="8"/>
    </row>
    <row r="1852" spans="1:23" ht="13.5" thickBot="1">
      <c r="A1852" s="8" t="s">
        <v>145</v>
      </c>
      <c r="B1852" s="8" t="s">
        <v>9308</v>
      </c>
      <c r="C1852" s="8" t="s">
        <v>11949</v>
      </c>
      <c r="D1852" s="8"/>
      <c r="E1852" s="8"/>
      <c r="F1852" s="8" t="s">
        <v>36</v>
      </c>
      <c r="G1852" s="16"/>
      <c r="H1852" s="9">
        <v>124</v>
      </c>
      <c r="I1852" s="8"/>
      <c r="J1852" s="8" t="s">
        <v>78</v>
      </c>
      <c r="K1852" s="17">
        <v>1908</v>
      </c>
      <c r="L1852" s="9">
        <v>0</v>
      </c>
      <c r="M1852" s="9">
        <v>0</v>
      </c>
      <c r="N1852" s="9">
        <v>0</v>
      </c>
      <c r="O1852" s="8"/>
      <c r="P1852" s="9">
        <v>1908</v>
      </c>
      <c r="Q1852" s="15">
        <v>7</v>
      </c>
      <c r="R1852" s="9">
        <v>240</v>
      </c>
      <c r="S1852" s="8" t="s">
        <v>37</v>
      </c>
      <c r="T1852" s="9">
        <v>228</v>
      </c>
      <c r="U1852" s="18" t="s">
        <v>10703</v>
      </c>
      <c r="V1852" s="40">
        <v>45498</v>
      </c>
      <c r="W1852" s="8"/>
    </row>
    <row r="1853" spans="1:23" ht="13.5" thickBot="1">
      <c r="A1853" s="8" t="s">
        <v>145</v>
      </c>
      <c r="B1853" s="8" t="s">
        <v>2949</v>
      </c>
      <c r="C1853" s="8" t="s">
        <v>2950</v>
      </c>
      <c r="D1853" s="8"/>
      <c r="E1853" s="8"/>
      <c r="F1853" s="8" t="s">
        <v>1571</v>
      </c>
      <c r="G1853" s="16">
        <v>861</v>
      </c>
      <c r="H1853" s="9">
        <v>126</v>
      </c>
      <c r="I1853" s="8"/>
      <c r="J1853" s="8" t="s">
        <v>78</v>
      </c>
      <c r="K1853" s="17">
        <v>400</v>
      </c>
      <c r="L1853" s="9">
        <v>0</v>
      </c>
      <c r="M1853" s="9">
        <v>0</v>
      </c>
      <c r="N1853" s="9">
        <v>0</v>
      </c>
      <c r="O1853" s="8"/>
      <c r="P1853" s="9">
        <v>400</v>
      </c>
      <c r="Q1853" s="15">
        <v>8</v>
      </c>
      <c r="R1853" s="9">
        <v>50</v>
      </c>
      <c r="S1853" s="8" t="s">
        <v>34</v>
      </c>
      <c r="T1853" s="9">
        <v>0</v>
      </c>
      <c r="U1853" s="18" t="s">
        <v>394</v>
      </c>
      <c r="V1853" s="40">
        <v>45498</v>
      </c>
      <c r="W1853" s="8"/>
    </row>
    <row r="1854" spans="1:23" ht="13.5" thickBot="1">
      <c r="A1854" s="8" t="s">
        <v>145</v>
      </c>
      <c r="B1854" s="8" t="s">
        <v>10256</v>
      </c>
      <c r="C1854" s="8" t="s">
        <v>10257</v>
      </c>
      <c r="D1854" s="8"/>
      <c r="E1854" s="8"/>
      <c r="F1854" s="8" t="s">
        <v>147</v>
      </c>
      <c r="G1854" s="16">
        <v>3090</v>
      </c>
      <c r="H1854" s="9">
        <v>127</v>
      </c>
      <c r="I1854" s="8"/>
      <c r="J1854" s="8" t="s">
        <v>78</v>
      </c>
      <c r="K1854" s="17">
        <v>235.1</v>
      </c>
      <c r="L1854" s="9">
        <v>0</v>
      </c>
      <c r="M1854" s="9">
        <v>0</v>
      </c>
      <c r="N1854" s="9">
        <v>0</v>
      </c>
      <c r="O1854" s="8">
        <v>0</v>
      </c>
      <c r="P1854" s="9">
        <v>235.1</v>
      </c>
      <c r="Q1854" s="15">
        <v>11</v>
      </c>
      <c r="R1854" s="9">
        <v>20</v>
      </c>
      <c r="S1854" s="8" t="s">
        <v>34</v>
      </c>
      <c r="T1854" s="9">
        <v>15</v>
      </c>
      <c r="U1854" s="18" t="s">
        <v>12582</v>
      </c>
      <c r="V1854" s="40">
        <v>45498</v>
      </c>
      <c r="W1854" s="8"/>
    </row>
    <row r="1855" spans="1:23" ht="26.25" thickBot="1">
      <c r="A1855" s="8" t="s">
        <v>145</v>
      </c>
      <c r="B1855" s="8" t="s">
        <v>10258</v>
      </c>
      <c r="C1855" s="8" t="s">
        <v>10259</v>
      </c>
      <c r="D1855" s="8"/>
      <c r="E1855" s="8"/>
      <c r="F1855" s="8" t="s">
        <v>147</v>
      </c>
      <c r="G1855" s="16">
        <v>3090</v>
      </c>
      <c r="H1855" s="9">
        <v>128</v>
      </c>
      <c r="I1855" s="8"/>
      <c r="J1855" s="8" t="s">
        <v>78</v>
      </c>
      <c r="K1855" s="17">
        <v>235.6</v>
      </c>
      <c r="L1855" s="9">
        <v>0</v>
      </c>
      <c r="M1855" s="9">
        <v>0</v>
      </c>
      <c r="N1855" s="9">
        <v>0</v>
      </c>
      <c r="O1855" s="8">
        <v>0</v>
      </c>
      <c r="P1855" s="9">
        <v>235.6</v>
      </c>
      <c r="Q1855" s="15">
        <v>11</v>
      </c>
      <c r="R1855" s="9">
        <v>20</v>
      </c>
      <c r="S1855" s="8" t="s">
        <v>34</v>
      </c>
      <c r="T1855" s="9">
        <v>16</v>
      </c>
      <c r="U1855" s="8" t="s">
        <v>12585</v>
      </c>
      <c r="V1855" s="21">
        <v>45498</v>
      </c>
      <c r="W1855" s="8"/>
    </row>
    <row r="1856" spans="1:23" ht="13.5" thickBot="1">
      <c r="A1856" s="8" t="s">
        <v>145</v>
      </c>
      <c r="B1856" s="8" t="s">
        <v>2951</v>
      </c>
      <c r="C1856" s="44" t="s">
        <v>2952</v>
      </c>
      <c r="D1856" s="42" t="s">
        <v>1609</v>
      </c>
      <c r="E1856" s="8" t="s">
        <v>2953</v>
      </c>
      <c r="F1856" s="8" t="s">
        <v>1571</v>
      </c>
      <c r="G1856" s="16">
        <v>53</v>
      </c>
      <c r="H1856" s="9">
        <v>129</v>
      </c>
      <c r="I1856" s="8"/>
      <c r="J1856" s="8" t="s">
        <v>78</v>
      </c>
      <c r="K1856" s="17">
        <v>4148</v>
      </c>
      <c r="L1856" s="9">
        <v>0</v>
      </c>
      <c r="M1856" s="9">
        <v>0</v>
      </c>
      <c r="N1856" s="9">
        <v>0</v>
      </c>
      <c r="O1856" s="8"/>
      <c r="P1856" s="9">
        <v>4148</v>
      </c>
      <c r="Q1856" s="15">
        <v>6</v>
      </c>
      <c r="R1856" s="9">
        <v>600</v>
      </c>
      <c r="S1856" s="8" t="s">
        <v>37</v>
      </c>
      <c r="T1856" s="9">
        <v>548</v>
      </c>
      <c r="U1856" s="8" t="s">
        <v>12586</v>
      </c>
      <c r="V1856" s="21">
        <v>45498</v>
      </c>
      <c r="W1856" s="8"/>
    </row>
    <row r="1857" spans="1:23" ht="13.5" thickBot="1">
      <c r="A1857" s="8" t="s">
        <v>145</v>
      </c>
      <c r="B1857" s="8" t="s">
        <v>7424</v>
      </c>
      <c r="C1857" s="8" t="s">
        <v>11950</v>
      </c>
      <c r="D1857" s="8" t="s">
        <v>51</v>
      </c>
      <c r="E1857" s="8" t="s">
        <v>58</v>
      </c>
      <c r="F1857" s="8" t="s">
        <v>813</v>
      </c>
      <c r="G1857" s="16"/>
      <c r="H1857" s="9">
        <v>130</v>
      </c>
      <c r="I1857" s="8"/>
      <c r="J1857" s="8" t="s">
        <v>78</v>
      </c>
      <c r="K1857" s="17">
        <v>2868</v>
      </c>
      <c r="L1857" s="9">
        <v>0</v>
      </c>
      <c r="M1857" s="9">
        <v>0</v>
      </c>
      <c r="N1857" s="9">
        <v>0</v>
      </c>
      <c r="O1857" s="8"/>
      <c r="P1857" s="9">
        <v>2868</v>
      </c>
      <c r="Q1857" s="15">
        <v>6</v>
      </c>
      <c r="R1857" s="9">
        <v>420</v>
      </c>
      <c r="S1857" s="8" t="s">
        <v>37</v>
      </c>
      <c r="T1857" s="9">
        <v>348</v>
      </c>
      <c r="U1857" s="8" t="s">
        <v>7133</v>
      </c>
      <c r="V1857" s="21">
        <v>45433</v>
      </c>
      <c r="W1857" s="8"/>
    </row>
    <row r="1858" spans="1:23" ht="13.5" thickBot="1">
      <c r="A1858" s="8" t="s">
        <v>145</v>
      </c>
      <c r="B1858" s="8" t="s">
        <v>7425</v>
      </c>
      <c r="C1858" s="23" t="s">
        <v>11951</v>
      </c>
      <c r="D1858" s="8" t="s">
        <v>51</v>
      </c>
      <c r="E1858" s="8" t="s">
        <v>131</v>
      </c>
      <c r="F1858" s="8" t="s">
        <v>813</v>
      </c>
      <c r="G1858" s="8"/>
      <c r="H1858" s="9">
        <v>131</v>
      </c>
      <c r="I1858" s="8"/>
      <c r="J1858" s="8" t="s">
        <v>78</v>
      </c>
      <c r="K1858" s="17">
        <v>1176</v>
      </c>
      <c r="L1858" s="9">
        <v>0</v>
      </c>
      <c r="M1858" s="9">
        <v>0</v>
      </c>
      <c r="N1858" s="9">
        <v>0</v>
      </c>
      <c r="O1858" s="8"/>
      <c r="P1858" s="9">
        <v>1176</v>
      </c>
      <c r="Q1858" s="15">
        <v>2</v>
      </c>
      <c r="R1858" s="9">
        <v>420</v>
      </c>
      <c r="S1858" s="8" t="s">
        <v>37</v>
      </c>
      <c r="T1858" s="9">
        <v>336</v>
      </c>
      <c r="U1858" s="18" t="s">
        <v>12587</v>
      </c>
      <c r="V1858" s="40">
        <v>45433</v>
      </c>
      <c r="W1858" s="8"/>
    </row>
    <row r="1859" spans="1:23" ht="13.5" thickBot="1">
      <c r="A1859" s="8" t="s">
        <v>145</v>
      </c>
      <c r="B1859" s="8" t="s">
        <v>2954</v>
      </c>
      <c r="C1859" s="8" t="s">
        <v>2955</v>
      </c>
      <c r="D1859" s="8" t="s">
        <v>89</v>
      </c>
      <c r="E1859" s="8" t="s">
        <v>2945</v>
      </c>
      <c r="F1859" s="8" t="s">
        <v>1571</v>
      </c>
      <c r="G1859" s="16">
        <v>56</v>
      </c>
      <c r="H1859" s="9">
        <v>132</v>
      </c>
      <c r="I1859" s="8"/>
      <c r="J1859" s="8" t="s">
        <v>78</v>
      </c>
      <c r="K1859" s="17">
        <v>360</v>
      </c>
      <c r="L1859" s="9">
        <v>0</v>
      </c>
      <c r="M1859" s="9">
        <v>0</v>
      </c>
      <c r="N1859" s="9">
        <v>0</v>
      </c>
      <c r="O1859" s="8"/>
      <c r="P1859" s="9">
        <v>360</v>
      </c>
      <c r="Q1859" s="15">
        <v>1</v>
      </c>
      <c r="R1859" s="9">
        <v>360</v>
      </c>
      <c r="S1859" s="8" t="s">
        <v>37</v>
      </c>
      <c r="T1859" s="9">
        <v>0</v>
      </c>
      <c r="U1859" s="8" t="s">
        <v>102</v>
      </c>
      <c r="V1859" s="21">
        <v>45498</v>
      </c>
      <c r="W1859" s="8"/>
    </row>
    <row r="1860" spans="1:23" ht="13.5" thickBot="1">
      <c r="A1860" s="8" t="s">
        <v>145</v>
      </c>
      <c r="B1860" s="13" t="s">
        <v>7426</v>
      </c>
      <c r="C1860" s="8" t="s">
        <v>11952</v>
      </c>
      <c r="D1860" s="8" t="s">
        <v>51</v>
      </c>
      <c r="E1860" s="8" t="s">
        <v>59</v>
      </c>
      <c r="F1860" s="8" t="s">
        <v>813</v>
      </c>
      <c r="G1860" s="16"/>
      <c r="H1860" s="9">
        <v>133</v>
      </c>
      <c r="I1860" s="8"/>
      <c r="J1860" s="8" t="s">
        <v>78</v>
      </c>
      <c r="K1860" s="17">
        <v>1020</v>
      </c>
      <c r="L1860" s="9">
        <v>0</v>
      </c>
      <c r="M1860" s="9">
        <v>0</v>
      </c>
      <c r="N1860" s="9">
        <v>0</v>
      </c>
      <c r="O1860" s="8"/>
      <c r="P1860" s="9">
        <v>1020</v>
      </c>
      <c r="Q1860" s="15">
        <v>2</v>
      </c>
      <c r="R1860" s="9">
        <v>420</v>
      </c>
      <c r="S1860" s="8" t="s">
        <v>37</v>
      </c>
      <c r="T1860" s="9">
        <v>180</v>
      </c>
      <c r="U1860" s="8" t="s">
        <v>12588</v>
      </c>
      <c r="V1860" s="21">
        <v>45433</v>
      </c>
      <c r="W1860" s="8"/>
    </row>
    <row r="1861" spans="1:23" ht="13.5" thickBot="1">
      <c r="A1861" s="8" t="s">
        <v>145</v>
      </c>
      <c r="B1861" s="8" t="s">
        <v>7427</v>
      </c>
      <c r="C1861" s="8" t="s">
        <v>11953</v>
      </c>
      <c r="D1861" s="8" t="s">
        <v>51</v>
      </c>
      <c r="E1861" s="8" t="s">
        <v>132</v>
      </c>
      <c r="F1861" s="8" t="s">
        <v>813</v>
      </c>
      <c r="G1861" s="16"/>
      <c r="H1861" s="9">
        <v>134</v>
      </c>
      <c r="I1861" s="8"/>
      <c r="J1861" s="8" t="s">
        <v>78</v>
      </c>
      <c r="K1861" s="17">
        <v>1392</v>
      </c>
      <c r="L1861" s="9">
        <v>0</v>
      </c>
      <c r="M1861" s="9">
        <v>0</v>
      </c>
      <c r="N1861" s="9">
        <v>0</v>
      </c>
      <c r="O1861" s="8"/>
      <c r="P1861" s="9">
        <v>1392</v>
      </c>
      <c r="Q1861" s="15">
        <v>3</v>
      </c>
      <c r="R1861" s="9">
        <v>420</v>
      </c>
      <c r="S1861" s="8" t="s">
        <v>37</v>
      </c>
      <c r="T1861" s="9">
        <v>132</v>
      </c>
      <c r="U1861" s="18" t="s">
        <v>12589</v>
      </c>
      <c r="V1861" s="40">
        <v>45433</v>
      </c>
      <c r="W1861" s="8"/>
    </row>
    <row r="1862" spans="1:23" ht="13.5" thickBot="1">
      <c r="A1862" s="8" t="s">
        <v>145</v>
      </c>
      <c r="B1862" s="8" t="s">
        <v>7428</v>
      </c>
      <c r="C1862" s="8" t="s">
        <v>11954</v>
      </c>
      <c r="D1862" s="8" t="s">
        <v>51</v>
      </c>
      <c r="E1862" s="8" t="s">
        <v>146</v>
      </c>
      <c r="F1862" s="8" t="s">
        <v>813</v>
      </c>
      <c r="G1862" s="16"/>
      <c r="H1862" s="9">
        <v>136</v>
      </c>
      <c r="I1862" s="8"/>
      <c r="J1862" s="8" t="s">
        <v>78</v>
      </c>
      <c r="K1862" s="17">
        <v>3576</v>
      </c>
      <c r="L1862" s="9">
        <v>0</v>
      </c>
      <c r="M1862" s="9">
        <v>0</v>
      </c>
      <c r="N1862" s="9">
        <v>0</v>
      </c>
      <c r="O1862" s="8"/>
      <c r="P1862" s="9">
        <v>3576</v>
      </c>
      <c r="Q1862" s="15">
        <v>8</v>
      </c>
      <c r="R1862" s="9">
        <v>420</v>
      </c>
      <c r="S1862" s="8" t="s">
        <v>37</v>
      </c>
      <c r="T1862" s="9">
        <v>216</v>
      </c>
      <c r="U1862" s="8" t="s">
        <v>9531</v>
      </c>
      <c r="V1862" s="21">
        <v>45433</v>
      </c>
      <c r="W1862" s="8"/>
    </row>
    <row r="1863" spans="1:23" ht="13.5" thickBot="1">
      <c r="A1863" s="8" t="s">
        <v>145</v>
      </c>
      <c r="B1863" s="8" t="s">
        <v>9309</v>
      </c>
      <c r="C1863" s="8" t="s">
        <v>10260</v>
      </c>
      <c r="D1863" s="8" t="s">
        <v>2839</v>
      </c>
      <c r="E1863" s="8" t="s">
        <v>59</v>
      </c>
      <c r="F1863" s="8" t="s">
        <v>813</v>
      </c>
      <c r="G1863" s="16"/>
      <c r="H1863" s="9">
        <v>137</v>
      </c>
      <c r="I1863" s="8"/>
      <c r="J1863" s="8" t="s">
        <v>78</v>
      </c>
      <c r="K1863" s="17">
        <v>708</v>
      </c>
      <c r="L1863" s="9">
        <v>0</v>
      </c>
      <c r="M1863" s="9">
        <v>0</v>
      </c>
      <c r="N1863" s="9">
        <v>0</v>
      </c>
      <c r="O1863" s="8"/>
      <c r="P1863" s="9">
        <v>708</v>
      </c>
      <c r="Q1863" s="15">
        <v>2</v>
      </c>
      <c r="R1863" s="9">
        <v>240</v>
      </c>
      <c r="S1863" s="8" t="s">
        <v>37</v>
      </c>
      <c r="T1863" s="9">
        <v>228</v>
      </c>
      <c r="U1863" s="18" t="s">
        <v>8177</v>
      </c>
      <c r="V1863" s="40">
        <v>45496</v>
      </c>
      <c r="W1863" s="8"/>
    </row>
    <row r="1864" spans="1:23" ht="13.5" thickBot="1">
      <c r="A1864" s="8" t="s">
        <v>145</v>
      </c>
      <c r="B1864" s="8" t="s">
        <v>9310</v>
      </c>
      <c r="C1864" s="44" t="s">
        <v>9311</v>
      </c>
      <c r="D1864" s="42"/>
      <c r="E1864" s="8"/>
      <c r="F1864" s="8" t="s">
        <v>828</v>
      </c>
      <c r="G1864" s="16"/>
      <c r="H1864" s="9">
        <v>138</v>
      </c>
      <c r="I1864" s="8"/>
      <c r="J1864" s="8" t="s">
        <v>78</v>
      </c>
      <c r="K1864" s="17">
        <v>160</v>
      </c>
      <c r="L1864" s="9">
        <v>0</v>
      </c>
      <c r="M1864" s="9">
        <v>0</v>
      </c>
      <c r="N1864" s="9">
        <v>0</v>
      </c>
      <c r="O1864" s="8"/>
      <c r="P1864" s="9">
        <v>160</v>
      </c>
      <c r="Q1864" s="15">
        <v>0</v>
      </c>
      <c r="R1864" s="9" t="s">
        <v>62</v>
      </c>
      <c r="S1864" s="8" t="s">
        <v>34</v>
      </c>
      <c r="T1864" s="9">
        <v>160</v>
      </c>
      <c r="U1864" s="18" t="s">
        <v>9312</v>
      </c>
      <c r="V1864" s="40">
        <v>45498</v>
      </c>
      <c r="W1864" s="8"/>
    </row>
    <row r="1865" spans="1:23" ht="13.5" thickBot="1">
      <c r="A1865" s="8" t="s">
        <v>145</v>
      </c>
      <c r="B1865" s="8" t="s">
        <v>10261</v>
      </c>
      <c r="C1865" s="8" t="s">
        <v>11955</v>
      </c>
      <c r="D1865" s="8"/>
      <c r="E1865" s="8"/>
      <c r="F1865" s="8" t="s">
        <v>36</v>
      </c>
      <c r="G1865" s="16"/>
      <c r="H1865" s="9">
        <v>139</v>
      </c>
      <c r="I1865" s="8"/>
      <c r="J1865" s="8" t="s">
        <v>78</v>
      </c>
      <c r="K1865" s="17">
        <v>1878</v>
      </c>
      <c r="L1865" s="9">
        <v>0</v>
      </c>
      <c r="M1865" s="9">
        <v>0</v>
      </c>
      <c r="N1865" s="9">
        <v>0</v>
      </c>
      <c r="O1865" s="8"/>
      <c r="P1865" s="9">
        <v>1878</v>
      </c>
      <c r="Q1865" s="15">
        <v>7</v>
      </c>
      <c r="R1865" s="9">
        <v>240</v>
      </c>
      <c r="S1865" s="8" t="s">
        <v>37</v>
      </c>
      <c r="T1865" s="9">
        <v>198</v>
      </c>
      <c r="U1865" s="18" t="s">
        <v>12590</v>
      </c>
      <c r="V1865" s="40">
        <v>45498</v>
      </c>
      <c r="W1865" s="8"/>
    </row>
    <row r="1866" spans="1:23" ht="13.5" thickBot="1">
      <c r="A1866" s="8" t="s">
        <v>145</v>
      </c>
      <c r="B1866" s="13" t="s">
        <v>9403</v>
      </c>
      <c r="C1866" s="8" t="s">
        <v>9404</v>
      </c>
      <c r="D1866" s="8"/>
      <c r="E1866" s="8"/>
      <c r="F1866" s="8" t="s">
        <v>828</v>
      </c>
      <c r="G1866" s="16"/>
      <c r="H1866" s="20">
        <v>140</v>
      </c>
      <c r="I1866" s="8"/>
      <c r="J1866" s="8" t="s">
        <v>78</v>
      </c>
      <c r="K1866" s="17">
        <v>-24</v>
      </c>
      <c r="L1866" s="9">
        <v>0</v>
      </c>
      <c r="M1866" s="9">
        <v>0</v>
      </c>
      <c r="N1866" s="9">
        <v>0</v>
      </c>
      <c r="O1866" s="8"/>
      <c r="P1866" s="9">
        <v>-24</v>
      </c>
      <c r="Q1866" s="15">
        <v>0</v>
      </c>
      <c r="R1866" s="9">
        <v>240</v>
      </c>
      <c r="S1866" s="8" t="s">
        <v>37</v>
      </c>
      <c r="T1866" s="9">
        <v>-24</v>
      </c>
      <c r="U1866" s="8" t="s">
        <v>356</v>
      </c>
      <c r="V1866" s="21">
        <v>45498</v>
      </c>
      <c r="W1866" s="8"/>
    </row>
    <row r="1867" spans="1:23" ht="13.5" thickBot="1">
      <c r="A1867" s="8" t="s">
        <v>145</v>
      </c>
      <c r="B1867" s="13" t="s">
        <v>2958</v>
      </c>
      <c r="C1867" s="8" t="s">
        <v>10704</v>
      </c>
      <c r="D1867" s="8" t="s">
        <v>1609</v>
      </c>
      <c r="E1867" s="8" t="s">
        <v>288</v>
      </c>
      <c r="F1867" s="8" t="s">
        <v>1571</v>
      </c>
      <c r="G1867" s="16"/>
      <c r="H1867" s="20">
        <v>141</v>
      </c>
      <c r="I1867" s="8"/>
      <c r="J1867" s="8" t="s">
        <v>78</v>
      </c>
      <c r="K1867" s="17">
        <v>68</v>
      </c>
      <c r="L1867" s="9">
        <v>0</v>
      </c>
      <c r="M1867" s="9">
        <v>0</v>
      </c>
      <c r="N1867" s="9">
        <v>0</v>
      </c>
      <c r="O1867" s="8"/>
      <c r="P1867" s="9">
        <v>68</v>
      </c>
      <c r="Q1867" s="15">
        <v>0</v>
      </c>
      <c r="R1867" s="9">
        <v>100</v>
      </c>
      <c r="S1867" s="8" t="s">
        <v>34</v>
      </c>
      <c r="T1867" s="9">
        <v>68</v>
      </c>
      <c r="U1867" s="8" t="s">
        <v>10705</v>
      </c>
      <c r="V1867" s="21">
        <v>45498</v>
      </c>
      <c r="W1867" s="8"/>
    </row>
    <row r="1868" spans="1:23" ht="13.5" thickBot="1">
      <c r="A1868" s="8" t="s">
        <v>145</v>
      </c>
      <c r="B1868" s="13" t="s">
        <v>9405</v>
      </c>
      <c r="C1868" s="8" t="s">
        <v>9406</v>
      </c>
      <c r="D1868" s="8"/>
      <c r="E1868" s="8"/>
      <c r="F1868" s="8" t="s">
        <v>828</v>
      </c>
      <c r="G1868" s="16"/>
      <c r="H1868" s="20">
        <v>142</v>
      </c>
      <c r="I1868" s="8"/>
      <c r="J1868" s="8" t="s">
        <v>78</v>
      </c>
      <c r="K1868" s="17">
        <v>0</v>
      </c>
      <c r="L1868" s="9">
        <v>0</v>
      </c>
      <c r="M1868" s="9">
        <v>0</v>
      </c>
      <c r="N1868" s="9">
        <v>0</v>
      </c>
      <c r="O1868" s="8"/>
      <c r="P1868" s="9">
        <v>0</v>
      </c>
      <c r="Q1868" s="15">
        <v>0</v>
      </c>
      <c r="R1868" s="9" t="s">
        <v>62</v>
      </c>
      <c r="S1868" s="8" t="s">
        <v>34</v>
      </c>
      <c r="T1868" s="9">
        <v>0</v>
      </c>
      <c r="U1868" s="8" t="s">
        <v>45</v>
      </c>
      <c r="V1868" s="21">
        <v>45498</v>
      </c>
      <c r="W1868" s="21"/>
    </row>
    <row r="1869" spans="1:23" ht="13.5" thickBot="1">
      <c r="A1869" s="8" t="s">
        <v>145</v>
      </c>
      <c r="B1869" s="8" t="s">
        <v>10706</v>
      </c>
      <c r="C1869" s="8" t="s">
        <v>10707</v>
      </c>
      <c r="D1869" s="8"/>
      <c r="E1869" s="8" t="s">
        <v>146</v>
      </c>
      <c r="F1869" s="8" t="s">
        <v>1567</v>
      </c>
      <c r="G1869" s="16" t="s">
        <v>10231</v>
      </c>
      <c r="H1869" s="9">
        <v>143</v>
      </c>
      <c r="I1869" s="8"/>
      <c r="J1869" s="8" t="s">
        <v>78</v>
      </c>
      <c r="K1869" s="17">
        <v>-3</v>
      </c>
      <c r="L1869" s="9">
        <v>0</v>
      </c>
      <c r="M1869" s="9">
        <v>0</v>
      </c>
      <c r="N1869" s="9">
        <v>0</v>
      </c>
      <c r="O1869" s="8"/>
      <c r="P1869" s="9">
        <v>-3</v>
      </c>
      <c r="Q1869" s="15">
        <v>0</v>
      </c>
      <c r="R1869" s="9">
        <v>20</v>
      </c>
      <c r="S1869" s="8" t="s">
        <v>34</v>
      </c>
      <c r="T1869" s="9">
        <v>-3</v>
      </c>
      <c r="U1869" s="18" t="s">
        <v>65</v>
      </c>
      <c r="V1869" s="40" t="s">
        <v>12075</v>
      </c>
      <c r="W1869" s="8"/>
    </row>
    <row r="1870" spans="1:23" ht="13.5" thickBot="1">
      <c r="A1870" s="8" t="s">
        <v>145</v>
      </c>
      <c r="B1870" s="8" t="s">
        <v>10708</v>
      </c>
      <c r="C1870" s="8" t="s">
        <v>10709</v>
      </c>
      <c r="D1870" s="8"/>
      <c r="E1870" s="8" t="s">
        <v>131</v>
      </c>
      <c r="F1870" s="8" t="s">
        <v>1567</v>
      </c>
      <c r="G1870" s="16" t="s">
        <v>10231</v>
      </c>
      <c r="H1870" s="9">
        <v>144</v>
      </c>
      <c r="I1870" s="8"/>
      <c r="J1870" s="8" t="s">
        <v>78</v>
      </c>
      <c r="K1870" s="17">
        <v>-1</v>
      </c>
      <c r="L1870" s="9">
        <v>0</v>
      </c>
      <c r="M1870" s="9">
        <v>0</v>
      </c>
      <c r="N1870" s="9">
        <v>0</v>
      </c>
      <c r="O1870" s="8"/>
      <c r="P1870" s="9">
        <v>-1</v>
      </c>
      <c r="Q1870" s="15">
        <v>0</v>
      </c>
      <c r="R1870" s="9">
        <v>20</v>
      </c>
      <c r="S1870" s="8" t="s">
        <v>34</v>
      </c>
      <c r="T1870" s="9">
        <v>-1</v>
      </c>
      <c r="U1870" s="18" t="s">
        <v>141</v>
      </c>
      <c r="V1870" s="40" t="s">
        <v>12075</v>
      </c>
      <c r="W1870" s="8"/>
    </row>
    <row r="1871" spans="1:23" ht="13.5" thickBot="1">
      <c r="A1871" s="8" t="s">
        <v>145</v>
      </c>
      <c r="B1871" s="8" t="s">
        <v>10262</v>
      </c>
      <c r="C1871" s="8" t="s">
        <v>2959</v>
      </c>
      <c r="D1871" s="8"/>
      <c r="E1871" s="8"/>
      <c r="F1871" s="8" t="s">
        <v>36</v>
      </c>
      <c r="G1871" s="8"/>
      <c r="H1871" s="9">
        <v>146</v>
      </c>
      <c r="I1871" s="8"/>
      <c r="J1871" s="8" t="s">
        <v>78</v>
      </c>
      <c r="K1871" s="17">
        <v>2800</v>
      </c>
      <c r="L1871" s="9">
        <v>0</v>
      </c>
      <c r="M1871" s="9">
        <v>0</v>
      </c>
      <c r="N1871" s="9">
        <v>0</v>
      </c>
      <c r="O1871" s="8"/>
      <c r="P1871" s="9">
        <v>2800</v>
      </c>
      <c r="Q1871" s="15">
        <v>7</v>
      </c>
      <c r="R1871" s="9">
        <v>400</v>
      </c>
      <c r="S1871" s="8" t="s">
        <v>37</v>
      </c>
      <c r="T1871" s="17">
        <v>0</v>
      </c>
      <c r="U1871" s="18" t="s">
        <v>410</v>
      </c>
      <c r="V1871" s="40">
        <v>45506</v>
      </c>
      <c r="W1871" s="8"/>
    </row>
    <row r="1872" spans="1:23" ht="64.5" thickBot="1">
      <c r="A1872" s="8" t="s">
        <v>145</v>
      </c>
      <c r="B1872" s="8" t="s">
        <v>2960</v>
      </c>
      <c r="C1872" s="8" t="s">
        <v>2961</v>
      </c>
      <c r="D1872" s="8"/>
      <c r="E1872" s="8"/>
      <c r="F1872" s="8" t="s">
        <v>68</v>
      </c>
      <c r="G1872" s="8" t="s">
        <v>2962</v>
      </c>
      <c r="H1872" s="9">
        <v>147</v>
      </c>
      <c r="I1872" s="8"/>
      <c r="J1872" s="8" t="s">
        <v>78</v>
      </c>
      <c r="K1872" s="17">
        <v>893</v>
      </c>
      <c r="L1872" s="9">
        <v>0</v>
      </c>
      <c r="M1872" s="9">
        <v>0</v>
      </c>
      <c r="N1872" s="9">
        <v>0</v>
      </c>
      <c r="O1872" s="8"/>
      <c r="P1872" s="9">
        <v>893</v>
      </c>
      <c r="Q1872" s="15">
        <v>7</v>
      </c>
      <c r="R1872" s="9">
        <v>120</v>
      </c>
      <c r="S1872" s="8" t="s">
        <v>34</v>
      </c>
      <c r="T1872" s="9">
        <v>53</v>
      </c>
      <c r="U1872" s="18" t="s">
        <v>12591</v>
      </c>
      <c r="V1872" s="40">
        <v>45370</v>
      </c>
      <c r="W1872" s="8" t="s">
        <v>8871</v>
      </c>
    </row>
    <row r="1873" spans="1:24" ht="64.5" thickBot="1">
      <c r="A1873" s="8" t="s">
        <v>145</v>
      </c>
      <c r="B1873" s="8" t="s">
        <v>2963</v>
      </c>
      <c r="C1873" s="8" t="s">
        <v>2964</v>
      </c>
      <c r="D1873" s="8"/>
      <c r="E1873" s="8"/>
      <c r="F1873" s="8" t="s">
        <v>68</v>
      </c>
      <c r="G1873" s="16" t="s">
        <v>2965</v>
      </c>
      <c r="H1873" s="9">
        <v>148</v>
      </c>
      <c r="I1873" s="8"/>
      <c r="J1873" s="8" t="s">
        <v>78</v>
      </c>
      <c r="K1873" s="17">
        <v>204</v>
      </c>
      <c r="L1873" s="9">
        <v>0</v>
      </c>
      <c r="M1873" s="9">
        <v>0</v>
      </c>
      <c r="N1873" s="9">
        <v>0</v>
      </c>
      <c r="O1873" s="8"/>
      <c r="P1873" s="9">
        <v>204</v>
      </c>
      <c r="Q1873" s="15">
        <v>2</v>
      </c>
      <c r="R1873" s="9">
        <v>80</v>
      </c>
      <c r="S1873" s="8" t="s">
        <v>34</v>
      </c>
      <c r="T1873" s="9">
        <v>44</v>
      </c>
      <c r="U1873" s="18" t="s">
        <v>8009</v>
      </c>
      <c r="V1873" s="40">
        <v>45370</v>
      </c>
      <c r="W1873" s="8" t="s">
        <v>8871</v>
      </c>
    </row>
    <row r="1874" spans="1:24" ht="13.5" thickBot="1">
      <c r="A1874" s="8" t="s">
        <v>145</v>
      </c>
      <c r="B1874" s="8" t="s">
        <v>2966</v>
      </c>
      <c r="C1874" s="8" t="s">
        <v>2967</v>
      </c>
      <c r="D1874" s="8"/>
      <c r="E1874" s="8"/>
      <c r="F1874" s="8" t="s">
        <v>68</v>
      </c>
      <c r="G1874" s="16"/>
      <c r="H1874" s="9">
        <v>149</v>
      </c>
      <c r="I1874" s="8"/>
      <c r="J1874" s="8" t="s">
        <v>78</v>
      </c>
      <c r="K1874" s="17">
        <v>1340</v>
      </c>
      <c r="L1874" s="9">
        <v>0</v>
      </c>
      <c r="M1874" s="9">
        <v>0</v>
      </c>
      <c r="N1874" s="9">
        <v>0</v>
      </c>
      <c r="O1874" s="8"/>
      <c r="P1874" s="9">
        <v>1340</v>
      </c>
      <c r="Q1874" s="15">
        <v>27</v>
      </c>
      <c r="R1874" s="9">
        <v>48</v>
      </c>
      <c r="S1874" s="8" t="s">
        <v>34</v>
      </c>
      <c r="T1874" s="9">
        <v>44</v>
      </c>
      <c r="U1874" s="18" t="s">
        <v>12592</v>
      </c>
      <c r="V1874" s="40">
        <v>45506</v>
      </c>
      <c r="W1874" s="8"/>
    </row>
    <row r="1875" spans="1:24" ht="13.5" thickBot="1">
      <c r="A1875" s="8" t="s">
        <v>145</v>
      </c>
      <c r="B1875" s="8" t="s">
        <v>2968</v>
      </c>
      <c r="C1875" s="8" t="s">
        <v>2969</v>
      </c>
      <c r="D1875" s="8"/>
      <c r="E1875" s="8"/>
      <c r="F1875" s="8" t="s">
        <v>68</v>
      </c>
      <c r="G1875" s="16"/>
      <c r="H1875" s="9">
        <v>150</v>
      </c>
      <c r="I1875" s="8"/>
      <c r="J1875" s="8" t="s">
        <v>78</v>
      </c>
      <c r="K1875" s="17">
        <v>14868</v>
      </c>
      <c r="L1875" s="9">
        <v>0</v>
      </c>
      <c r="M1875" s="9">
        <v>0</v>
      </c>
      <c r="N1875" s="9">
        <v>0</v>
      </c>
      <c r="O1875" s="8"/>
      <c r="P1875" s="9">
        <v>14868</v>
      </c>
      <c r="Q1875" s="15">
        <v>30</v>
      </c>
      <c r="R1875" s="9">
        <v>480</v>
      </c>
      <c r="S1875" s="8" t="s">
        <v>37</v>
      </c>
      <c r="T1875" s="9">
        <v>468</v>
      </c>
      <c r="U1875" s="18" t="s">
        <v>12593</v>
      </c>
      <c r="V1875" s="40">
        <v>45506</v>
      </c>
      <c r="W1875" s="8"/>
    </row>
    <row r="1876" spans="1:24" ht="13.5" thickBot="1">
      <c r="A1876" s="8" t="s">
        <v>145</v>
      </c>
      <c r="B1876" s="8" t="s">
        <v>9313</v>
      </c>
      <c r="C1876" s="41" t="s">
        <v>10263</v>
      </c>
      <c r="D1876" s="48" t="s">
        <v>2839</v>
      </c>
      <c r="E1876" s="16" t="s">
        <v>131</v>
      </c>
      <c r="F1876" s="16" t="s">
        <v>813</v>
      </c>
      <c r="G1876" s="16"/>
      <c r="H1876" s="9">
        <v>151</v>
      </c>
      <c r="I1876" s="8"/>
      <c r="J1876" s="8" t="s">
        <v>78</v>
      </c>
      <c r="K1876" s="17">
        <v>264</v>
      </c>
      <c r="L1876" s="9">
        <v>0</v>
      </c>
      <c r="M1876" s="9">
        <v>0</v>
      </c>
      <c r="N1876" s="9">
        <v>0</v>
      </c>
      <c r="O1876" s="8"/>
      <c r="P1876" s="9">
        <v>264</v>
      </c>
      <c r="Q1876" s="15">
        <v>1</v>
      </c>
      <c r="R1876" s="9">
        <v>240</v>
      </c>
      <c r="S1876" s="8" t="s">
        <v>37</v>
      </c>
      <c r="T1876" s="9">
        <v>24</v>
      </c>
      <c r="U1876" s="18" t="s">
        <v>12594</v>
      </c>
      <c r="V1876" s="40">
        <v>45496</v>
      </c>
      <c r="W1876" s="8"/>
    </row>
    <row r="1877" spans="1:24" ht="13.5" thickBot="1">
      <c r="A1877" s="8" t="s">
        <v>145</v>
      </c>
      <c r="B1877" s="8" t="s">
        <v>9314</v>
      </c>
      <c r="C1877" s="8" t="s">
        <v>10264</v>
      </c>
      <c r="D1877" s="8" t="s">
        <v>2839</v>
      </c>
      <c r="E1877" s="8" t="s">
        <v>132</v>
      </c>
      <c r="F1877" s="8" t="s">
        <v>813</v>
      </c>
      <c r="G1877" s="16"/>
      <c r="H1877" s="9">
        <v>152</v>
      </c>
      <c r="I1877" s="8"/>
      <c r="J1877" s="8" t="s">
        <v>78</v>
      </c>
      <c r="K1877" s="17">
        <v>1632</v>
      </c>
      <c r="L1877" s="9">
        <v>0</v>
      </c>
      <c r="M1877" s="9">
        <v>0</v>
      </c>
      <c r="N1877" s="9">
        <v>0</v>
      </c>
      <c r="O1877" s="8"/>
      <c r="P1877" s="9">
        <v>1632</v>
      </c>
      <c r="Q1877" s="15">
        <v>6</v>
      </c>
      <c r="R1877" s="9">
        <v>240</v>
      </c>
      <c r="S1877" s="8" t="s">
        <v>37</v>
      </c>
      <c r="T1877" s="9">
        <v>192</v>
      </c>
      <c r="U1877" s="18" t="s">
        <v>12595</v>
      </c>
      <c r="V1877" s="40">
        <v>45496</v>
      </c>
      <c r="W1877" s="8"/>
    </row>
    <row r="1878" spans="1:24" ht="64.5" thickBot="1">
      <c r="A1878" s="8" t="s">
        <v>145</v>
      </c>
      <c r="B1878" s="8" t="s">
        <v>2970</v>
      </c>
      <c r="C1878" s="8" t="s">
        <v>2971</v>
      </c>
      <c r="D1878" s="8"/>
      <c r="E1878" s="8"/>
      <c r="F1878" s="8" t="s">
        <v>2856</v>
      </c>
      <c r="G1878" s="16" t="s">
        <v>2972</v>
      </c>
      <c r="H1878" s="9">
        <v>153</v>
      </c>
      <c r="I1878" s="8"/>
      <c r="J1878" s="8" t="s">
        <v>78</v>
      </c>
      <c r="K1878" s="17">
        <v>42</v>
      </c>
      <c r="L1878" s="9">
        <v>0</v>
      </c>
      <c r="M1878" s="9">
        <v>0</v>
      </c>
      <c r="N1878" s="9">
        <v>0</v>
      </c>
      <c r="O1878" s="8"/>
      <c r="P1878" s="9">
        <v>42</v>
      </c>
      <c r="Q1878" s="15">
        <v>1</v>
      </c>
      <c r="R1878" s="9">
        <v>40</v>
      </c>
      <c r="S1878" s="8" t="s">
        <v>34</v>
      </c>
      <c r="T1878" s="9">
        <v>2</v>
      </c>
      <c r="U1878" s="18" t="s">
        <v>7921</v>
      </c>
      <c r="V1878" s="40">
        <v>45372</v>
      </c>
      <c r="W1878" s="8" t="s">
        <v>8871</v>
      </c>
    </row>
    <row r="1879" spans="1:24" ht="13.5" thickBot="1">
      <c r="A1879" s="8" t="s">
        <v>145</v>
      </c>
      <c r="B1879" s="8" t="s">
        <v>9333</v>
      </c>
      <c r="C1879" s="16" t="s">
        <v>10992</v>
      </c>
      <c r="D1879" s="8" t="s">
        <v>51</v>
      </c>
      <c r="E1879" s="8" t="s">
        <v>288</v>
      </c>
      <c r="F1879" s="8" t="s">
        <v>1571</v>
      </c>
      <c r="G1879" s="8" t="s">
        <v>7732</v>
      </c>
      <c r="H1879" s="9">
        <v>154</v>
      </c>
      <c r="I1879" s="8"/>
      <c r="J1879" s="8" t="s">
        <v>78</v>
      </c>
      <c r="K1879" s="17">
        <v>0</v>
      </c>
      <c r="L1879" s="9">
        <v>0</v>
      </c>
      <c r="M1879" s="9">
        <v>0</v>
      </c>
      <c r="N1879" s="9">
        <v>0</v>
      </c>
      <c r="O1879" s="8"/>
      <c r="P1879" s="9">
        <v>0</v>
      </c>
      <c r="Q1879" s="15">
        <v>0</v>
      </c>
      <c r="R1879" s="9">
        <v>60</v>
      </c>
      <c r="S1879" s="8" t="s">
        <v>34</v>
      </c>
      <c r="T1879" s="9">
        <v>0</v>
      </c>
      <c r="U1879" s="18" t="s">
        <v>45</v>
      </c>
      <c r="V1879" s="40">
        <v>45440</v>
      </c>
      <c r="W1879" s="8"/>
      <c r="X1879" t="e">
        <v>#N/A</v>
      </c>
    </row>
    <row r="1880" spans="1:24" ht="13.5" thickBot="1">
      <c r="A1880" s="8" t="s">
        <v>145</v>
      </c>
      <c r="B1880" s="8" t="s">
        <v>10465</v>
      </c>
      <c r="C1880" s="8" t="s">
        <v>10466</v>
      </c>
      <c r="D1880" s="8" t="s">
        <v>2839</v>
      </c>
      <c r="E1880" s="8" t="s">
        <v>184</v>
      </c>
      <c r="F1880" s="8" t="s">
        <v>813</v>
      </c>
      <c r="G1880" s="16"/>
      <c r="H1880" s="9">
        <v>155</v>
      </c>
      <c r="I1880" s="8"/>
      <c r="J1880" s="8" t="s">
        <v>78</v>
      </c>
      <c r="K1880" s="17">
        <v>228</v>
      </c>
      <c r="L1880" s="9">
        <v>0</v>
      </c>
      <c r="M1880" s="9">
        <v>0</v>
      </c>
      <c r="N1880" s="9">
        <v>0</v>
      </c>
      <c r="O1880" s="8"/>
      <c r="P1880" s="9">
        <v>228</v>
      </c>
      <c r="Q1880" s="15">
        <v>0</v>
      </c>
      <c r="R1880" s="9">
        <v>240</v>
      </c>
      <c r="S1880" s="8" t="s">
        <v>37</v>
      </c>
      <c r="T1880" s="9">
        <v>228</v>
      </c>
      <c r="U1880" s="18" t="s">
        <v>7842</v>
      </c>
      <c r="V1880" s="40" t="s">
        <v>12075</v>
      </c>
      <c r="W1880" s="8"/>
      <c r="X1880">
        <v>45346</v>
      </c>
    </row>
    <row r="1881" spans="1:24" ht="13.5" thickBot="1">
      <c r="A1881" s="8" t="s">
        <v>145</v>
      </c>
      <c r="B1881" s="8" t="s">
        <v>7430</v>
      </c>
      <c r="C1881" s="8" t="s">
        <v>2973</v>
      </c>
      <c r="D1881" s="8"/>
      <c r="E1881" s="8"/>
      <c r="F1881" s="8" t="s">
        <v>2856</v>
      </c>
      <c r="G1881" s="16">
        <v>1101</v>
      </c>
      <c r="H1881" s="9">
        <v>156</v>
      </c>
      <c r="I1881" s="8"/>
      <c r="J1881" s="8" t="s">
        <v>78</v>
      </c>
      <c r="K1881" s="17">
        <v>540</v>
      </c>
      <c r="L1881" s="9">
        <v>0</v>
      </c>
      <c r="M1881" s="9">
        <v>0</v>
      </c>
      <c r="N1881" s="9">
        <v>0</v>
      </c>
      <c r="O1881" s="8"/>
      <c r="P1881" s="9">
        <v>540</v>
      </c>
      <c r="Q1881" s="15">
        <v>10</v>
      </c>
      <c r="R1881" s="9">
        <v>50</v>
      </c>
      <c r="S1881" s="8" t="s">
        <v>34</v>
      </c>
      <c r="T1881" s="9">
        <v>40</v>
      </c>
      <c r="U1881" s="18" t="s">
        <v>11956</v>
      </c>
      <c r="V1881" s="40">
        <v>45433</v>
      </c>
      <c r="W1881" s="8"/>
      <c r="X1881">
        <v>45346</v>
      </c>
    </row>
    <row r="1882" spans="1:24" ht="13.5" thickBot="1">
      <c r="A1882" s="8" t="s">
        <v>145</v>
      </c>
      <c r="B1882" s="13" t="s">
        <v>2974</v>
      </c>
      <c r="C1882" s="8" t="s">
        <v>10265</v>
      </c>
      <c r="D1882" s="8"/>
      <c r="E1882" s="8" t="s">
        <v>375</v>
      </c>
      <c r="F1882" s="8" t="s">
        <v>36</v>
      </c>
      <c r="G1882" s="16"/>
      <c r="H1882" s="20">
        <v>157</v>
      </c>
      <c r="I1882" s="8"/>
      <c r="J1882" s="8" t="s">
        <v>78</v>
      </c>
      <c r="K1882" s="17">
        <v>845</v>
      </c>
      <c r="L1882" s="9">
        <v>0</v>
      </c>
      <c r="M1882" s="9">
        <v>0</v>
      </c>
      <c r="N1882" s="9">
        <v>0</v>
      </c>
      <c r="O1882" s="8"/>
      <c r="P1882" s="9">
        <v>845</v>
      </c>
      <c r="Q1882" s="15">
        <v>1</v>
      </c>
      <c r="R1882" s="9">
        <v>500</v>
      </c>
      <c r="S1882" s="8" t="s">
        <v>37</v>
      </c>
      <c r="T1882" s="9">
        <v>345</v>
      </c>
      <c r="U1882" s="8" t="s">
        <v>11957</v>
      </c>
      <c r="V1882" s="21"/>
      <c r="W1882" s="8"/>
    </row>
    <row r="1883" spans="1:24" ht="64.5" thickBot="1">
      <c r="A1883" s="8" t="s">
        <v>145</v>
      </c>
      <c r="B1883" s="8" t="s">
        <v>2975</v>
      </c>
      <c r="C1883" s="23" t="s">
        <v>2976</v>
      </c>
      <c r="D1883" s="16"/>
      <c r="E1883" s="16" t="s">
        <v>58</v>
      </c>
      <c r="F1883" s="16" t="s">
        <v>147</v>
      </c>
      <c r="G1883" s="16">
        <v>8820</v>
      </c>
      <c r="H1883" s="9">
        <v>158</v>
      </c>
      <c r="I1883" s="8"/>
      <c r="J1883" s="8" t="s">
        <v>78</v>
      </c>
      <c r="K1883" s="17">
        <v>132.80000000000001</v>
      </c>
      <c r="L1883" s="9">
        <v>0</v>
      </c>
      <c r="M1883" s="9">
        <v>0</v>
      </c>
      <c r="N1883" s="9">
        <v>0</v>
      </c>
      <c r="O1883" s="8">
        <v>0</v>
      </c>
      <c r="P1883" s="9">
        <v>132.80000000000001</v>
      </c>
      <c r="Q1883" s="15">
        <v>3</v>
      </c>
      <c r="R1883" s="9">
        <v>40</v>
      </c>
      <c r="S1883" s="8" t="s">
        <v>37</v>
      </c>
      <c r="T1883" s="9">
        <v>13</v>
      </c>
      <c r="U1883" s="18" t="s">
        <v>12596</v>
      </c>
      <c r="V1883" s="40">
        <v>45366</v>
      </c>
      <c r="W1883" s="8" t="s">
        <v>8871</v>
      </c>
    </row>
    <row r="1884" spans="1:24" ht="64.5" thickBot="1">
      <c r="A1884" s="8" t="s">
        <v>145</v>
      </c>
      <c r="B1884" s="8" t="s">
        <v>2977</v>
      </c>
      <c r="C1884" s="8" t="s">
        <v>2978</v>
      </c>
      <c r="D1884" s="8"/>
      <c r="E1884" s="8" t="s">
        <v>146</v>
      </c>
      <c r="F1884" s="8" t="s">
        <v>147</v>
      </c>
      <c r="G1884" s="16">
        <v>8820</v>
      </c>
      <c r="H1884" s="9">
        <v>159</v>
      </c>
      <c r="I1884" s="8"/>
      <c r="J1884" s="8" t="s">
        <v>78</v>
      </c>
      <c r="K1884" s="17">
        <v>39.799999999999997</v>
      </c>
      <c r="L1884" s="9">
        <v>0</v>
      </c>
      <c r="M1884" s="9">
        <v>0</v>
      </c>
      <c r="N1884" s="9">
        <v>0</v>
      </c>
      <c r="O1884" s="8">
        <v>0</v>
      </c>
      <c r="P1884" s="9">
        <v>39.799999999999997</v>
      </c>
      <c r="Q1884" s="15">
        <v>0</v>
      </c>
      <c r="R1884" s="9">
        <v>40</v>
      </c>
      <c r="S1884" s="8" t="s">
        <v>37</v>
      </c>
      <c r="T1884" s="9">
        <v>40</v>
      </c>
      <c r="U1884" s="18" t="s">
        <v>12597</v>
      </c>
      <c r="V1884" s="40">
        <v>45366</v>
      </c>
      <c r="W1884" s="8" t="s">
        <v>8871</v>
      </c>
    </row>
    <row r="1885" spans="1:24" ht="64.5" thickBot="1">
      <c r="A1885" s="8" t="s">
        <v>145</v>
      </c>
      <c r="B1885" s="8" t="s">
        <v>2979</v>
      </c>
      <c r="C1885" s="8" t="s">
        <v>2980</v>
      </c>
      <c r="D1885" s="8"/>
      <c r="E1885" s="8" t="s">
        <v>133</v>
      </c>
      <c r="F1885" s="8" t="s">
        <v>147</v>
      </c>
      <c r="G1885" s="16">
        <v>8820</v>
      </c>
      <c r="H1885" s="9">
        <v>160</v>
      </c>
      <c r="I1885" s="8"/>
      <c r="J1885" s="8" t="s">
        <v>78</v>
      </c>
      <c r="K1885" s="17">
        <v>159.80000000000001</v>
      </c>
      <c r="L1885" s="9">
        <v>0</v>
      </c>
      <c r="M1885" s="9">
        <v>0</v>
      </c>
      <c r="N1885" s="9">
        <v>0</v>
      </c>
      <c r="O1885" s="8">
        <v>0</v>
      </c>
      <c r="P1885" s="9">
        <v>159.80000000000001</v>
      </c>
      <c r="Q1885" s="15">
        <v>3</v>
      </c>
      <c r="R1885" s="9">
        <v>40</v>
      </c>
      <c r="S1885" s="8" t="s">
        <v>37</v>
      </c>
      <c r="T1885" s="9">
        <v>40</v>
      </c>
      <c r="U1885" s="18" t="s">
        <v>12598</v>
      </c>
      <c r="V1885" s="40">
        <v>45366</v>
      </c>
      <c r="W1885" s="8" t="s">
        <v>8871</v>
      </c>
    </row>
    <row r="1886" spans="1:24" ht="64.5" thickBot="1">
      <c r="A1886" s="8" t="s">
        <v>145</v>
      </c>
      <c r="B1886" s="8" t="s">
        <v>2981</v>
      </c>
      <c r="C1886" s="16" t="s">
        <v>2982</v>
      </c>
      <c r="D1886" s="16"/>
      <c r="E1886" s="16" t="s">
        <v>132</v>
      </c>
      <c r="F1886" s="16" t="s">
        <v>147</v>
      </c>
      <c r="G1886" s="16">
        <v>8820</v>
      </c>
      <c r="H1886" s="9">
        <v>161</v>
      </c>
      <c r="I1886" s="8"/>
      <c r="J1886" s="8" t="s">
        <v>78</v>
      </c>
      <c r="K1886" s="17">
        <v>37.799999999999997</v>
      </c>
      <c r="L1886" s="9">
        <v>0</v>
      </c>
      <c r="M1886" s="9">
        <v>0</v>
      </c>
      <c r="N1886" s="9">
        <v>0</v>
      </c>
      <c r="O1886" s="8">
        <v>0</v>
      </c>
      <c r="P1886" s="9">
        <v>37.799999999999997</v>
      </c>
      <c r="Q1886" s="15">
        <v>0</v>
      </c>
      <c r="R1886" s="9">
        <v>40</v>
      </c>
      <c r="S1886" s="8" t="s">
        <v>37</v>
      </c>
      <c r="T1886" s="9">
        <v>38</v>
      </c>
      <c r="U1886" s="18" t="s">
        <v>12599</v>
      </c>
      <c r="V1886" s="40">
        <v>45366</v>
      </c>
      <c r="W1886" s="8" t="s">
        <v>8871</v>
      </c>
    </row>
    <row r="1887" spans="1:24" ht="64.5" thickBot="1">
      <c r="A1887" s="8" t="s">
        <v>145</v>
      </c>
      <c r="B1887" s="8" t="s">
        <v>2983</v>
      </c>
      <c r="C1887" s="8" t="s">
        <v>2984</v>
      </c>
      <c r="D1887" s="8"/>
      <c r="E1887" s="8" t="s">
        <v>131</v>
      </c>
      <c r="F1887" s="8" t="s">
        <v>147</v>
      </c>
      <c r="G1887" s="16">
        <v>8820</v>
      </c>
      <c r="H1887" s="9">
        <v>162</v>
      </c>
      <c r="I1887" s="8"/>
      <c r="J1887" s="8" t="s">
        <v>78</v>
      </c>
      <c r="K1887" s="17">
        <v>2.8</v>
      </c>
      <c r="L1887" s="9">
        <v>0</v>
      </c>
      <c r="M1887" s="9">
        <v>0</v>
      </c>
      <c r="N1887" s="9">
        <v>0</v>
      </c>
      <c r="O1887" s="8">
        <v>0</v>
      </c>
      <c r="P1887" s="9">
        <v>2.8</v>
      </c>
      <c r="Q1887" s="15">
        <v>0</v>
      </c>
      <c r="R1887" s="9">
        <v>40</v>
      </c>
      <c r="S1887" s="8" t="s">
        <v>37</v>
      </c>
      <c r="T1887" s="9">
        <v>3</v>
      </c>
      <c r="U1887" s="8" t="s">
        <v>12600</v>
      </c>
      <c r="V1887" s="21">
        <v>45366</v>
      </c>
      <c r="W1887" s="8" t="s">
        <v>8871</v>
      </c>
    </row>
    <row r="1888" spans="1:24" ht="64.5" thickBot="1">
      <c r="A1888" s="8" t="s">
        <v>145</v>
      </c>
      <c r="B1888" s="8" t="s">
        <v>2985</v>
      </c>
      <c r="C1888" s="8" t="s">
        <v>2986</v>
      </c>
      <c r="D1888" s="8"/>
      <c r="E1888" s="8" t="s">
        <v>146</v>
      </c>
      <c r="F1888" s="8" t="s">
        <v>147</v>
      </c>
      <c r="G1888" s="16">
        <v>8830</v>
      </c>
      <c r="H1888" s="9">
        <v>163</v>
      </c>
      <c r="I1888" s="8"/>
      <c r="J1888" s="8" t="s">
        <v>78</v>
      </c>
      <c r="K1888" s="17">
        <v>26.6</v>
      </c>
      <c r="L1888" s="9">
        <v>0</v>
      </c>
      <c r="M1888" s="9">
        <v>0</v>
      </c>
      <c r="N1888" s="9">
        <v>0</v>
      </c>
      <c r="O1888" s="8">
        <v>0</v>
      </c>
      <c r="P1888" s="9">
        <v>26.6</v>
      </c>
      <c r="Q1888" s="15">
        <v>0</v>
      </c>
      <c r="R1888" s="9">
        <v>30</v>
      </c>
      <c r="S1888" s="8" t="s">
        <v>37</v>
      </c>
      <c r="T1888" s="9">
        <v>27</v>
      </c>
      <c r="U1888" s="8" t="s">
        <v>12601</v>
      </c>
      <c r="V1888" s="21">
        <v>45366</v>
      </c>
      <c r="W1888" s="8" t="s">
        <v>8871</v>
      </c>
    </row>
    <row r="1889" spans="1:23" ht="64.5" thickBot="1">
      <c r="A1889" s="8" t="s">
        <v>145</v>
      </c>
      <c r="B1889" s="8" t="s">
        <v>2987</v>
      </c>
      <c r="C1889" s="16" t="s">
        <v>2988</v>
      </c>
      <c r="D1889" s="16"/>
      <c r="E1889" s="16" t="s">
        <v>131</v>
      </c>
      <c r="F1889" s="16" t="s">
        <v>147</v>
      </c>
      <c r="G1889" s="16">
        <v>8830</v>
      </c>
      <c r="H1889" s="9">
        <v>164</v>
      </c>
      <c r="I1889" s="8"/>
      <c r="J1889" s="8" t="s">
        <v>78</v>
      </c>
      <c r="K1889" s="17">
        <v>0.6</v>
      </c>
      <c r="L1889" s="9">
        <v>0</v>
      </c>
      <c r="M1889" s="9">
        <v>0</v>
      </c>
      <c r="N1889" s="9">
        <v>0</v>
      </c>
      <c r="O1889" s="8">
        <v>0</v>
      </c>
      <c r="P1889" s="9">
        <v>0.6</v>
      </c>
      <c r="Q1889" s="15">
        <v>0</v>
      </c>
      <c r="R1889" s="9">
        <v>30</v>
      </c>
      <c r="S1889" s="8" t="s">
        <v>37</v>
      </c>
      <c r="T1889" s="9">
        <v>1</v>
      </c>
      <c r="U1889" s="18" t="s">
        <v>12602</v>
      </c>
      <c r="V1889" s="40">
        <v>45366</v>
      </c>
      <c r="W1889" s="8" t="s">
        <v>8871</v>
      </c>
    </row>
    <row r="1890" spans="1:23" ht="64.5" thickBot="1">
      <c r="A1890" s="8" t="s">
        <v>145</v>
      </c>
      <c r="B1890" s="8" t="s">
        <v>2989</v>
      </c>
      <c r="C1890" s="8" t="s">
        <v>2990</v>
      </c>
      <c r="D1890" s="8"/>
      <c r="E1890" s="8" t="s">
        <v>58</v>
      </c>
      <c r="F1890" s="8" t="s">
        <v>147</v>
      </c>
      <c r="G1890" s="16">
        <v>8830</v>
      </c>
      <c r="H1890" s="9">
        <v>165</v>
      </c>
      <c r="I1890" s="8"/>
      <c r="J1890" s="8" t="s">
        <v>78</v>
      </c>
      <c r="K1890" s="17">
        <v>25.6</v>
      </c>
      <c r="L1890" s="9">
        <v>0</v>
      </c>
      <c r="M1890" s="9">
        <v>0</v>
      </c>
      <c r="N1890" s="9">
        <v>0</v>
      </c>
      <c r="O1890" s="8">
        <v>0</v>
      </c>
      <c r="P1890" s="9">
        <v>25.6</v>
      </c>
      <c r="Q1890" s="15">
        <v>0</v>
      </c>
      <c r="R1890" s="9">
        <v>30</v>
      </c>
      <c r="S1890" s="8" t="s">
        <v>37</v>
      </c>
      <c r="T1890" s="9">
        <v>26</v>
      </c>
      <c r="U1890" s="8" t="s">
        <v>12603</v>
      </c>
      <c r="V1890" s="21">
        <v>45366</v>
      </c>
      <c r="W1890" s="8" t="s">
        <v>8871</v>
      </c>
    </row>
    <row r="1891" spans="1:23" ht="51.75" thickBot="1">
      <c r="A1891" s="8" t="s">
        <v>145</v>
      </c>
      <c r="B1891" s="8" t="s">
        <v>2991</v>
      </c>
      <c r="C1891" s="8" t="s">
        <v>2992</v>
      </c>
      <c r="D1891" s="8"/>
      <c r="E1891" s="8" t="s">
        <v>132</v>
      </c>
      <c r="F1891" s="8" t="s">
        <v>147</v>
      </c>
      <c r="G1891" s="16">
        <v>8830</v>
      </c>
      <c r="H1891" s="9">
        <v>166</v>
      </c>
      <c r="I1891" s="8"/>
      <c r="J1891" s="8" t="s">
        <v>78</v>
      </c>
      <c r="K1891" s="17">
        <v>0</v>
      </c>
      <c r="L1891" s="9">
        <v>0</v>
      </c>
      <c r="M1891" s="9">
        <v>0</v>
      </c>
      <c r="N1891" s="9">
        <v>0</v>
      </c>
      <c r="O1891" s="8">
        <v>0</v>
      </c>
      <c r="P1891" s="9">
        <v>0</v>
      </c>
      <c r="Q1891" s="15">
        <v>0</v>
      </c>
      <c r="R1891" s="9">
        <v>30</v>
      </c>
      <c r="S1891" s="8" t="s">
        <v>37</v>
      </c>
      <c r="T1891" s="9">
        <v>0</v>
      </c>
      <c r="U1891" s="8" t="s">
        <v>39</v>
      </c>
      <c r="V1891" s="21">
        <v>45366</v>
      </c>
      <c r="W1891" s="8" t="s">
        <v>9499</v>
      </c>
    </row>
    <row r="1892" spans="1:23" ht="13.5" thickBot="1">
      <c r="A1892" s="8" t="s">
        <v>145</v>
      </c>
      <c r="B1892" s="8" t="s">
        <v>7721</v>
      </c>
      <c r="C1892" s="16" t="s">
        <v>7722</v>
      </c>
      <c r="D1892" s="8"/>
      <c r="E1892" s="8" t="s">
        <v>133</v>
      </c>
      <c r="F1892" s="8" t="s">
        <v>147</v>
      </c>
      <c r="G1892" s="8">
        <v>8830</v>
      </c>
      <c r="H1892" s="9">
        <v>167</v>
      </c>
      <c r="I1892" s="8"/>
      <c r="J1892" s="8" t="s">
        <v>78</v>
      </c>
      <c r="K1892" s="17">
        <v>281.60000000000002</v>
      </c>
      <c r="L1892" s="9">
        <v>0</v>
      </c>
      <c r="M1892" s="9">
        <v>0</v>
      </c>
      <c r="N1892" s="9">
        <v>0</v>
      </c>
      <c r="O1892" s="8">
        <v>0</v>
      </c>
      <c r="P1892" s="9">
        <v>281.60000000000002</v>
      </c>
      <c r="Q1892" s="15">
        <v>9</v>
      </c>
      <c r="R1892" s="9">
        <v>30</v>
      </c>
      <c r="S1892" s="8" t="s">
        <v>37</v>
      </c>
      <c r="T1892" s="9">
        <v>12</v>
      </c>
      <c r="U1892" s="18" t="s">
        <v>12604</v>
      </c>
      <c r="V1892" s="40">
        <v>45439</v>
      </c>
      <c r="W1892" s="8"/>
    </row>
    <row r="1893" spans="1:23" ht="13.5" thickBot="1">
      <c r="A1893" s="8" t="s">
        <v>145</v>
      </c>
      <c r="B1893" s="8" t="s">
        <v>7723</v>
      </c>
      <c r="C1893" s="8" t="s">
        <v>2993</v>
      </c>
      <c r="D1893" s="8"/>
      <c r="E1893" s="8" t="s">
        <v>10266</v>
      </c>
      <c r="F1893" s="8" t="s">
        <v>1567</v>
      </c>
      <c r="G1893" s="16"/>
      <c r="H1893" s="9">
        <v>168</v>
      </c>
      <c r="I1893" s="8"/>
      <c r="J1893" s="8" t="s">
        <v>78</v>
      </c>
      <c r="K1893" s="17">
        <v>-2</v>
      </c>
      <c r="L1893" s="9">
        <v>0</v>
      </c>
      <c r="M1893" s="9">
        <v>0</v>
      </c>
      <c r="N1893" s="9">
        <v>0</v>
      </c>
      <c r="O1893" s="8"/>
      <c r="P1893" s="9">
        <v>-2</v>
      </c>
      <c r="Q1893" s="15">
        <v>0</v>
      </c>
      <c r="R1893" s="9">
        <v>12</v>
      </c>
      <c r="S1893" s="8" t="s">
        <v>34</v>
      </c>
      <c r="T1893" s="9">
        <v>-2</v>
      </c>
      <c r="U1893" s="8" t="s">
        <v>177</v>
      </c>
      <c r="V1893" s="21"/>
      <c r="W1893" s="8"/>
    </row>
    <row r="1894" spans="1:23" ht="13.5" thickBot="1">
      <c r="A1894" s="8" t="s">
        <v>145</v>
      </c>
      <c r="B1894" s="8" t="s">
        <v>10267</v>
      </c>
      <c r="C1894" s="8" t="s">
        <v>2994</v>
      </c>
      <c r="D1894" s="8"/>
      <c r="E1894" s="8"/>
      <c r="F1894" s="8" t="s">
        <v>36</v>
      </c>
      <c r="G1894" s="16"/>
      <c r="H1894" s="9">
        <v>169</v>
      </c>
      <c r="I1894" s="8"/>
      <c r="J1894" s="8" t="s">
        <v>78</v>
      </c>
      <c r="K1894" s="17">
        <v>-36</v>
      </c>
      <c r="L1894" s="9">
        <v>0</v>
      </c>
      <c r="M1894" s="9">
        <v>0</v>
      </c>
      <c r="N1894" s="9">
        <v>0</v>
      </c>
      <c r="O1894" s="8"/>
      <c r="P1894" s="9">
        <v>-36</v>
      </c>
      <c r="Q1894" s="15">
        <v>0</v>
      </c>
      <c r="R1894" s="9">
        <v>96</v>
      </c>
      <c r="S1894" s="8" t="s">
        <v>37</v>
      </c>
      <c r="T1894" s="9">
        <v>-36</v>
      </c>
      <c r="U1894" s="18" t="s">
        <v>1656</v>
      </c>
      <c r="V1894" s="40"/>
      <c r="W1894" s="8"/>
    </row>
    <row r="1895" spans="1:23" ht="13.5" thickBot="1">
      <c r="A1895" s="8" t="s">
        <v>145</v>
      </c>
      <c r="B1895" s="8" t="s">
        <v>9315</v>
      </c>
      <c r="C1895" s="16" t="s">
        <v>2995</v>
      </c>
      <c r="D1895" s="8"/>
      <c r="E1895" s="8"/>
      <c r="F1895" s="8" t="s">
        <v>36</v>
      </c>
      <c r="G1895" s="8"/>
      <c r="H1895" s="9">
        <v>170</v>
      </c>
      <c r="I1895" s="8"/>
      <c r="J1895" s="8" t="s">
        <v>78</v>
      </c>
      <c r="K1895" s="17">
        <v>0</v>
      </c>
      <c r="L1895" s="9">
        <v>0</v>
      </c>
      <c r="M1895" s="9">
        <v>0</v>
      </c>
      <c r="N1895" s="9">
        <v>0</v>
      </c>
      <c r="O1895" s="8"/>
      <c r="P1895" s="9">
        <v>0</v>
      </c>
      <c r="Q1895" s="15">
        <v>0</v>
      </c>
      <c r="R1895" s="9">
        <v>72</v>
      </c>
      <c r="S1895" s="8" t="s">
        <v>34</v>
      </c>
      <c r="T1895" s="9">
        <v>0</v>
      </c>
      <c r="U1895" s="18" t="s">
        <v>45</v>
      </c>
      <c r="V1895" s="40"/>
      <c r="W1895" s="8"/>
    </row>
    <row r="1896" spans="1:23" ht="13.5" thickBot="1">
      <c r="A1896" s="8" t="s">
        <v>145</v>
      </c>
      <c r="B1896" s="8" t="s">
        <v>9498</v>
      </c>
      <c r="C1896" s="8" t="s">
        <v>2996</v>
      </c>
      <c r="D1896" s="8"/>
      <c r="E1896" s="8"/>
      <c r="F1896" s="8" t="s">
        <v>36</v>
      </c>
      <c r="G1896" s="16"/>
      <c r="H1896" s="9">
        <v>171</v>
      </c>
      <c r="I1896" s="8"/>
      <c r="J1896" s="8" t="s">
        <v>78</v>
      </c>
      <c r="K1896" s="17">
        <v>-29</v>
      </c>
      <c r="L1896" s="9">
        <v>0</v>
      </c>
      <c r="M1896" s="9">
        <v>0</v>
      </c>
      <c r="N1896" s="9">
        <v>0</v>
      </c>
      <c r="O1896" s="8"/>
      <c r="P1896" s="9">
        <v>-29</v>
      </c>
      <c r="Q1896" s="15">
        <v>0</v>
      </c>
      <c r="R1896" s="9">
        <v>72</v>
      </c>
      <c r="S1896" s="8" t="s">
        <v>34</v>
      </c>
      <c r="T1896" s="9">
        <v>-29</v>
      </c>
      <c r="U1896" s="18" t="s">
        <v>12605</v>
      </c>
      <c r="V1896" s="40">
        <v>45500</v>
      </c>
      <c r="W1896" s="8"/>
    </row>
    <row r="1897" spans="1:23" ht="13.5" thickBot="1">
      <c r="A1897" s="8" t="s">
        <v>145</v>
      </c>
      <c r="B1897" s="8" t="s">
        <v>11641</v>
      </c>
      <c r="C1897" s="8" t="s">
        <v>11642</v>
      </c>
      <c r="D1897" s="8"/>
      <c r="E1897" s="8" t="s">
        <v>63</v>
      </c>
      <c r="F1897" s="8" t="s">
        <v>813</v>
      </c>
      <c r="G1897" s="8"/>
      <c r="H1897" s="9">
        <v>172</v>
      </c>
      <c r="I1897" s="8"/>
      <c r="J1897" s="8" t="s">
        <v>78</v>
      </c>
      <c r="K1897" s="17">
        <v>100</v>
      </c>
      <c r="L1897" s="9">
        <v>0</v>
      </c>
      <c r="M1897" s="9">
        <v>0</v>
      </c>
      <c r="N1897" s="9">
        <v>0</v>
      </c>
      <c r="O1897" s="8"/>
      <c r="P1897" s="9">
        <v>100</v>
      </c>
      <c r="Q1897" s="15">
        <v>5</v>
      </c>
      <c r="R1897" s="9">
        <v>20</v>
      </c>
      <c r="S1897" s="8" t="s">
        <v>34</v>
      </c>
      <c r="T1897" s="9">
        <v>0</v>
      </c>
      <c r="U1897" s="18" t="s">
        <v>57</v>
      </c>
      <c r="V1897" s="40">
        <v>45524</v>
      </c>
      <c r="W1897" s="8"/>
    </row>
    <row r="1898" spans="1:23" ht="64.5" thickBot="1">
      <c r="A1898" s="8" t="s">
        <v>145</v>
      </c>
      <c r="B1898" s="8" t="s">
        <v>2998</v>
      </c>
      <c r="C1898" s="16" t="s">
        <v>2999</v>
      </c>
      <c r="D1898" s="8" t="s">
        <v>1609</v>
      </c>
      <c r="E1898" s="8"/>
      <c r="F1898" s="8" t="s">
        <v>1571</v>
      </c>
      <c r="G1898" s="8" t="s">
        <v>3000</v>
      </c>
      <c r="H1898" s="9">
        <v>173</v>
      </c>
      <c r="I1898" s="8" t="s">
        <v>3001</v>
      </c>
      <c r="J1898" s="8" t="s">
        <v>78</v>
      </c>
      <c r="K1898" s="17">
        <v>0</v>
      </c>
      <c r="L1898" s="9">
        <v>0</v>
      </c>
      <c r="M1898" s="9">
        <v>0</v>
      </c>
      <c r="N1898" s="9">
        <v>0</v>
      </c>
      <c r="O1898" s="8"/>
      <c r="P1898" s="9">
        <v>0</v>
      </c>
      <c r="Q1898" s="15">
        <v>0</v>
      </c>
      <c r="R1898" s="9">
        <v>50</v>
      </c>
      <c r="S1898" s="8" t="s">
        <v>34</v>
      </c>
      <c r="T1898" s="9">
        <v>0</v>
      </c>
      <c r="U1898" s="18" t="s">
        <v>45</v>
      </c>
      <c r="V1898" s="40">
        <v>45358</v>
      </c>
      <c r="W1898" s="8" t="s">
        <v>8871</v>
      </c>
    </row>
    <row r="1899" spans="1:23" ht="64.5" thickBot="1">
      <c r="A1899" s="8" t="s">
        <v>145</v>
      </c>
      <c r="B1899" s="8" t="s">
        <v>3003</v>
      </c>
      <c r="C1899" s="18" t="s">
        <v>3004</v>
      </c>
      <c r="D1899" s="8" t="s">
        <v>51</v>
      </c>
      <c r="E1899" s="8"/>
      <c r="F1899" s="8" t="s">
        <v>1571</v>
      </c>
      <c r="G1899" s="16" t="s">
        <v>3005</v>
      </c>
      <c r="H1899" s="9">
        <v>174</v>
      </c>
      <c r="I1899" s="8" t="s">
        <v>3001</v>
      </c>
      <c r="J1899" s="8" t="s">
        <v>78</v>
      </c>
      <c r="K1899" s="17">
        <v>25.75</v>
      </c>
      <c r="L1899" s="9">
        <v>0</v>
      </c>
      <c r="M1899" s="9">
        <v>0</v>
      </c>
      <c r="N1899" s="9">
        <v>0</v>
      </c>
      <c r="O1899" s="8"/>
      <c r="P1899" s="9">
        <v>25.75</v>
      </c>
      <c r="Q1899" s="15">
        <v>0</v>
      </c>
      <c r="R1899" s="9">
        <v>40</v>
      </c>
      <c r="S1899" s="8" t="s">
        <v>34</v>
      </c>
      <c r="T1899" s="9">
        <v>26</v>
      </c>
      <c r="U1899" s="18" t="s">
        <v>12606</v>
      </c>
      <c r="V1899" s="40">
        <v>45358</v>
      </c>
      <c r="W1899" s="8" t="s">
        <v>8871</v>
      </c>
    </row>
    <row r="1900" spans="1:23" ht="64.5" thickBot="1">
      <c r="A1900" s="8" t="s">
        <v>145</v>
      </c>
      <c r="B1900" s="8" t="s">
        <v>3006</v>
      </c>
      <c r="C1900" s="44" t="s">
        <v>3007</v>
      </c>
      <c r="D1900" s="42" t="s">
        <v>52</v>
      </c>
      <c r="E1900" s="8"/>
      <c r="F1900" s="8" t="s">
        <v>1571</v>
      </c>
      <c r="G1900" s="16" t="s">
        <v>3008</v>
      </c>
      <c r="H1900" s="9">
        <v>175</v>
      </c>
      <c r="I1900" s="8" t="s">
        <v>3001</v>
      </c>
      <c r="J1900" s="8" t="s">
        <v>78</v>
      </c>
      <c r="K1900" s="17">
        <v>31</v>
      </c>
      <c r="L1900" s="9">
        <v>0</v>
      </c>
      <c r="M1900" s="9">
        <v>0</v>
      </c>
      <c r="N1900" s="9">
        <v>0</v>
      </c>
      <c r="O1900" s="8"/>
      <c r="P1900" s="9">
        <v>31</v>
      </c>
      <c r="Q1900" s="15">
        <v>0</v>
      </c>
      <c r="R1900" s="9">
        <v>40</v>
      </c>
      <c r="S1900" s="8" t="s">
        <v>34</v>
      </c>
      <c r="T1900" s="9">
        <v>31</v>
      </c>
      <c r="U1900" s="18" t="s">
        <v>9551</v>
      </c>
      <c r="V1900" s="40">
        <v>45358</v>
      </c>
      <c r="W1900" s="8" t="s">
        <v>8871</v>
      </c>
    </row>
    <row r="1901" spans="1:23" ht="64.5" thickBot="1">
      <c r="A1901" s="8" t="s">
        <v>145</v>
      </c>
      <c r="B1901" s="8" t="s">
        <v>3012</v>
      </c>
      <c r="C1901" s="8" t="s">
        <v>3013</v>
      </c>
      <c r="D1901" s="8" t="s">
        <v>2839</v>
      </c>
      <c r="E1901" s="8"/>
      <c r="F1901" s="8" t="s">
        <v>1571</v>
      </c>
      <c r="G1901" s="16" t="s">
        <v>3014</v>
      </c>
      <c r="H1901" s="9">
        <v>177</v>
      </c>
      <c r="I1901" s="8" t="s">
        <v>3001</v>
      </c>
      <c r="J1901" s="8" t="s">
        <v>78</v>
      </c>
      <c r="K1901" s="17">
        <v>0</v>
      </c>
      <c r="L1901" s="9">
        <v>0</v>
      </c>
      <c r="M1901" s="9">
        <v>0</v>
      </c>
      <c r="N1901" s="9">
        <v>0</v>
      </c>
      <c r="O1901" s="8"/>
      <c r="P1901" s="9">
        <v>0</v>
      </c>
      <c r="Q1901" s="15">
        <v>0</v>
      </c>
      <c r="R1901" s="9">
        <v>30</v>
      </c>
      <c r="S1901" s="8" t="s">
        <v>34</v>
      </c>
      <c r="T1901" s="9">
        <v>0</v>
      </c>
      <c r="U1901" s="18" t="s">
        <v>45</v>
      </c>
      <c r="V1901" s="40">
        <v>45358</v>
      </c>
      <c r="W1901" s="8" t="s">
        <v>8871</v>
      </c>
    </row>
    <row r="1902" spans="1:23" ht="13.5" thickBot="1">
      <c r="A1902" s="8" t="s">
        <v>145</v>
      </c>
      <c r="B1902" s="8" t="s">
        <v>9316</v>
      </c>
      <c r="C1902" s="8" t="s">
        <v>3015</v>
      </c>
      <c r="D1902" s="8" t="s">
        <v>1609</v>
      </c>
      <c r="E1902" s="8"/>
      <c r="F1902" s="8" t="s">
        <v>1571</v>
      </c>
      <c r="G1902" s="16" t="s">
        <v>9317</v>
      </c>
      <c r="H1902" s="9">
        <v>178</v>
      </c>
      <c r="I1902" s="8" t="s">
        <v>3001</v>
      </c>
      <c r="J1902" s="8" t="s">
        <v>78</v>
      </c>
      <c r="K1902" s="17">
        <v>0</v>
      </c>
      <c r="L1902" s="9">
        <v>0</v>
      </c>
      <c r="M1902" s="9">
        <v>0</v>
      </c>
      <c r="N1902" s="9">
        <v>0</v>
      </c>
      <c r="O1902" s="8"/>
      <c r="P1902" s="9">
        <v>0</v>
      </c>
      <c r="Q1902" s="15">
        <v>0</v>
      </c>
      <c r="R1902" s="9">
        <v>60</v>
      </c>
      <c r="S1902" s="8" t="s">
        <v>34</v>
      </c>
      <c r="T1902" s="9">
        <v>0</v>
      </c>
      <c r="U1902" s="18" t="s">
        <v>45</v>
      </c>
      <c r="V1902" s="40"/>
      <c r="W1902" s="8"/>
    </row>
    <row r="1903" spans="1:23" ht="64.5" thickBot="1">
      <c r="A1903" s="8" t="s">
        <v>145</v>
      </c>
      <c r="B1903" s="13" t="s">
        <v>9318</v>
      </c>
      <c r="C1903" s="8" t="s">
        <v>3016</v>
      </c>
      <c r="D1903" s="8" t="s">
        <v>51</v>
      </c>
      <c r="E1903" s="8"/>
      <c r="F1903" s="8" t="s">
        <v>1571</v>
      </c>
      <c r="G1903" s="16" t="s">
        <v>9319</v>
      </c>
      <c r="H1903" s="9">
        <v>179</v>
      </c>
      <c r="I1903" s="8" t="s">
        <v>3001</v>
      </c>
      <c r="J1903" s="8" t="s">
        <v>78</v>
      </c>
      <c r="K1903" s="17">
        <v>0</v>
      </c>
      <c r="L1903" s="9">
        <v>0</v>
      </c>
      <c r="M1903" s="9">
        <v>0</v>
      </c>
      <c r="N1903" s="9">
        <v>0</v>
      </c>
      <c r="O1903" s="8"/>
      <c r="P1903" s="9">
        <v>0</v>
      </c>
      <c r="Q1903" s="15">
        <v>0</v>
      </c>
      <c r="R1903" s="9">
        <v>50</v>
      </c>
      <c r="S1903" s="8" t="s">
        <v>34</v>
      </c>
      <c r="T1903" s="9">
        <v>0</v>
      </c>
      <c r="U1903" s="8" t="s">
        <v>45</v>
      </c>
      <c r="V1903" s="21">
        <v>45366</v>
      </c>
      <c r="W1903" s="8" t="s">
        <v>8603</v>
      </c>
    </row>
    <row r="1904" spans="1:23" ht="64.5" thickBot="1">
      <c r="A1904" s="8" t="s">
        <v>145</v>
      </c>
      <c r="B1904" s="13" t="s">
        <v>3017</v>
      </c>
      <c r="C1904" s="8" t="s">
        <v>3018</v>
      </c>
      <c r="D1904" s="8" t="s">
        <v>91</v>
      </c>
      <c r="E1904" s="8"/>
      <c r="F1904" s="8" t="s">
        <v>1571</v>
      </c>
      <c r="G1904" s="16" t="s">
        <v>3019</v>
      </c>
      <c r="H1904" s="9">
        <v>180</v>
      </c>
      <c r="I1904" s="8" t="s">
        <v>3001</v>
      </c>
      <c r="J1904" s="8" t="s">
        <v>78</v>
      </c>
      <c r="K1904" s="17">
        <v>0</v>
      </c>
      <c r="L1904" s="9">
        <v>0</v>
      </c>
      <c r="M1904" s="9">
        <v>0</v>
      </c>
      <c r="N1904" s="9">
        <v>0</v>
      </c>
      <c r="O1904" s="8"/>
      <c r="P1904" s="9">
        <v>0</v>
      </c>
      <c r="Q1904" s="15">
        <v>0</v>
      </c>
      <c r="R1904" s="9">
        <v>40</v>
      </c>
      <c r="S1904" s="8" t="s">
        <v>34</v>
      </c>
      <c r="T1904" s="9">
        <v>0</v>
      </c>
      <c r="U1904" s="8" t="s">
        <v>45</v>
      </c>
      <c r="V1904" s="21">
        <v>45370</v>
      </c>
      <c r="W1904" s="8" t="s">
        <v>8871</v>
      </c>
    </row>
    <row r="1905" spans="1:24" ht="13.5" thickBot="1">
      <c r="A1905" s="8" t="s">
        <v>145</v>
      </c>
      <c r="B1905" s="8" t="s">
        <v>9320</v>
      </c>
      <c r="C1905" s="44" t="s">
        <v>3020</v>
      </c>
      <c r="D1905" s="42" t="s">
        <v>2839</v>
      </c>
      <c r="E1905" s="8"/>
      <c r="F1905" s="8" t="s">
        <v>1571</v>
      </c>
      <c r="G1905" s="16" t="s">
        <v>9321</v>
      </c>
      <c r="H1905" s="9">
        <v>181</v>
      </c>
      <c r="I1905" s="8" t="s">
        <v>3001</v>
      </c>
      <c r="J1905" s="8" t="s">
        <v>78</v>
      </c>
      <c r="K1905" s="17">
        <v>0</v>
      </c>
      <c r="L1905" s="9">
        <v>0</v>
      </c>
      <c r="M1905" s="9">
        <v>0</v>
      </c>
      <c r="N1905" s="9">
        <v>0</v>
      </c>
      <c r="O1905" s="8"/>
      <c r="P1905" s="9">
        <v>0</v>
      </c>
      <c r="Q1905" s="15">
        <v>0</v>
      </c>
      <c r="R1905" s="9">
        <v>30</v>
      </c>
      <c r="S1905" s="8" t="s">
        <v>34</v>
      </c>
      <c r="T1905" s="9">
        <v>0</v>
      </c>
      <c r="U1905" s="18" t="s">
        <v>45</v>
      </c>
      <c r="V1905" s="40"/>
      <c r="W1905" s="8"/>
    </row>
    <row r="1906" spans="1:24" ht="26.25" thickBot="1">
      <c r="A1906" s="8" t="s">
        <v>145</v>
      </c>
      <c r="B1906" s="8" t="s">
        <v>7022</v>
      </c>
      <c r="C1906" s="8" t="s">
        <v>7023</v>
      </c>
      <c r="D1906" s="8"/>
      <c r="E1906" s="8" t="s">
        <v>131</v>
      </c>
      <c r="F1906" s="8" t="s">
        <v>36</v>
      </c>
      <c r="G1906" s="16" t="s">
        <v>3044</v>
      </c>
      <c r="H1906" s="9">
        <v>182</v>
      </c>
      <c r="I1906" s="8"/>
      <c r="J1906" s="8" t="s">
        <v>78</v>
      </c>
      <c r="K1906" s="17">
        <v>191.417</v>
      </c>
      <c r="L1906" s="9">
        <v>0</v>
      </c>
      <c r="M1906" s="9">
        <v>0</v>
      </c>
      <c r="N1906" s="9">
        <v>0</v>
      </c>
      <c r="O1906" s="8"/>
      <c r="P1906" s="9">
        <v>191.417</v>
      </c>
      <c r="Q1906" s="15">
        <v>23</v>
      </c>
      <c r="R1906" s="9">
        <v>8</v>
      </c>
      <c r="S1906" s="8" t="s">
        <v>34</v>
      </c>
      <c r="T1906" s="9">
        <v>0</v>
      </c>
      <c r="U1906" s="18" t="s">
        <v>4479</v>
      </c>
      <c r="V1906" s="40">
        <v>45427</v>
      </c>
      <c r="W1906" s="8" t="s">
        <v>7024</v>
      </c>
    </row>
    <row r="1907" spans="1:24" ht="26.25" thickBot="1">
      <c r="A1907" s="8" t="s">
        <v>145</v>
      </c>
      <c r="B1907" s="8" t="s">
        <v>7025</v>
      </c>
      <c r="C1907" s="8" t="s">
        <v>7026</v>
      </c>
      <c r="D1907" s="8"/>
      <c r="E1907" s="8" t="s">
        <v>58</v>
      </c>
      <c r="F1907" s="8" t="s">
        <v>36</v>
      </c>
      <c r="G1907" s="16" t="s">
        <v>3044</v>
      </c>
      <c r="H1907" s="9">
        <v>183</v>
      </c>
      <c r="I1907" s="8"/>
      <c r="J1907" s="8" t="s">
        <v>78</v>
      </c>
      <c r="K1907" s="17">
        <v>186.417</v>
      </c>
      <c r="L1907" s="9">
        <v>0</v>
      </c>
      <c r="M1907" s="9">
        <v>0</v>
      </c>
      <c r="N1907" s="9">
        <v>0</v>
      </c>
      <c r="O1907" s="8"/>
      <c r="P1907" s="9">
        <v>186.417</v>
      </c>
      <c r="Q1907" s="15">
        <v>23</v>
      </c>
      <c r="R1907" s="9">
        <v>8</v>
      </c>
      <c r="S1907" s="8" t="s">
        <v>34</v>
      </c>
      <c r="T1907" s="9">
        <v>0</v>
      </c>
      <c r="U1907" s="18" t="s">
        <v>4479</v>
      </c>
      <c r="V1907" s="40">
        <v>45427</v>
      </c>
      <c r="W1907" s="8" t="s">
        <v>7024</v>
      </c>
      <c r="X1907">
        <v>45346</v>
      </c>
    </row>
    <row r="1908" spans="1:24" ht="26.25" thickBot="1">
      <c r="A1908" s="8" t="s">
        <v>145</v>
      </c>
      <c r="B1908" s="8" t="s">
        <v>7027</v>
      </c>
      <c r="C1908" s="8" t="s">
        <v>7028</v>
      </c>
      <c r="D1908" s="8"/>
      <c r="E1908" s="8" t="s">
        <v>146</v>
      </c>
      <c r="F1908" s="8" t="s">
        <v>36</v>
      </c>
      <c r="G1908" s="16" t="s">
        <v>3044</v>
      </c>
      <c r="H1908" s="9">
        <v>184</v>
      </c>
      <c r="I1908" s="8"/>
      <c r="J1908" s="8" t="s">
        <v>78</v>
      </c>
      <c r="K1908" s="17">
        <v>191.417</v>
      </c>
      <c r="L1908" s="9">
        <v>0</v>
      </c>
      <c r="M1908" s="9">
        <v>0</v>
      </c>
      <c r="N1908" s="9">
        <v>0</v>
      </c>
      <c r="O1908" s="8"/>
      <c r="P1908" s="9">
        <v>191.417</v>
      </c>
      <c r="Q1908" s="15">
        <v>23</v>
      </c>
      <c r="R1908" s="9">
        <v>8</v>
      </c>
      <c r="S1908" s="8" t="s">
        <v>34</v>
      </c>
      <c r="T1908" s="9">
        <v>0</v>
      </c>
      <c r="U1908" s="18" t="s">
        <v>4479</v>
      </c>
      <c r="V1908" s="40">
        <v>45427</v>
      </c>
      <c r="W1908" s="8" t="s">
        <v>7024</v>
      </c>
    </row>
    <row r="1909" spans="1:24" ht="26.25" thickBot="1">
      <c r="A1909" s="8" t="s">
        <v>145</v>
      </c>
      <c r="B1909" s="13" t="s">
        <v>7029</v>
      </c>
      <c r="C1909" s="44" t="s">
        <v>7030</v>
      </c>
      <c r="D1909" s="42"/>
      <c r="E1909" s="8" t="s">
        <v>131</v>
      </c>
      <c r="F1909" s="8" t="s">
        <v>36</v>
      </c>
      <c r="G1909" s="16" t="s">
        <v>3046</v>
      </c>
      <c r="H1909" s="9">
        <v>185</v>
      </c>
      <c r="I1909" s="8"/>
      <c r="J1909" s="8" t="s">
        <v>78</v>
      </c>
      <c r="K1909" s="17">
        <v>131.667</v>
      </c>
      <c r="L1909" s="9">
        <v>0</v>
      </c>
      <c r="M1909" s="9">
        <v>0</v>
      </c>
      <c r="N1909" s="9">
        <v>0</v>
      </c>
      <c r="O1909" s="8"/>
      <c r="P1909" s="9">
        <v>131.667</v>
      </c>
      <c r="Q1909" s="15">
        <v>21</v>
      </c>
      <c r="R1909" s="9">
        <v>6</v>
      </c>
      <c r="S1909" s="8" t="s">
        <v>34</v>
      </c>
      <c r="T1909" s="9">
        <v>6</v>
      </c>
      <c r="U1909" s="8" t="s">
        <v>12607</v>
      </c>
      <c r="V1909" s="21">
        <v>45426</v>
      </c>
      <c r="W1909" s="8" t="s">
        <v>7024</v>
      </c>
    </row>
    <row r="1910" spans="1:24" ht="26.25" thickBot="1">
      <c r="A1910" s="8" t="s">
        <v>145</v>
      </c>
      <c r="B1910" s="8" t="s">
        <v>7031</v>
      </c>
      <c r="C1910" s="8" t="s">
        <v>7032</v>
      </c>
      <c r="D1910" s="8"/>
      <c r="E1910" s="8" t="s">
        <v>146</v>
      </c>
      <c r="F1910" s="8" t="s">
        <v>36</v>
      </c>
      <c r="G1910" s="16" t="s">
        <v>3046</v>
      </c>
      <c r="H1910" s="9">
        <v>186</v>
      </c>
      <c r="I1910" s="8"/>
      <c r="J1910" s="8" t="s">
        <v>78</v>
      </c>
      <c r="K1910" s="17">
        <v>131.667</v>
      </c>
      <c r="L1910" s="9">
        <v>0</v>
      </c>
      <c r="M1910" s="9">
        <v>0</v>
      </c>
      <c r="N1910" s="9">
        <v>0</v>
      </c>
      <c r="O1910" s="8"/>
      <c r="P1910" s="9">
        <v>131.667</v>
      </c>
      <c r="Q1910" s="15">
        <v>21</v>
      </c>
      <c r="R1910" s="9">
        <v>6</v>
      </c>
      <c r="S1910" s="8" t="s">
        <v>34</v>
      </c>
      <c r="T1910" s="9">
        <v>6</v>
      </c>
      <c r="U1910" s="18" t="s">
        <v>12607</v>
      </c>
      <c r="V1910" s="40">
        <v>45427</v>
      </c>
      <c r="W1910" s="8" t="s">
        <v>7024</v>
      </c>
    </row>
    <row r="1911" spans="1:24" ht="26.25" thickBot="1">
      <c r="A1911" s="8" t="s">
        <v>145</v>
      </c>
      <c r="B1911" s="8" t="s">
        <v>7033</v>
      </c>
      <c r="C1911" s="8" t="s">
        <v>7034</v>
      </c>
      <c r="D1911" s="8"/>
      <c r="E1911" s="8" t="s">
        <v>59</v>
      </c>
      <c r="F1911" s="8" t="s">
        <v>36</v>
      </c>
      <c r="G1911" s="16" t="s">
        <v>3046</v>
      </c>
      <c r="H1911" s="9">
        <v>187</v>
      </c>
      <c r="I1911" s="8"/>
      <c r="J1911" s="8" t="s">
        <v>78</v>
      </c>
      <c r="K1911" s="17">
        <v>149.667</v>
      </c>
      <c r="L1911" s="9">
        <v>0</v>
      </c>
      <c r="M1911" s="9">
        <v>0</v>
      </c>
      <c r="N1911" s="9">
        <v>0</v>
      </c>
      <c r="O1911" s="8"/>
      <c r="P1911" s="9">
        <v>149.667</v>
      </c>
      <c r="Q1911" s="15">
        <v>24</v>
      </c>
      <c r="R1911" s="9">
        <v>6</v>
      </c>
      <c r="S1911" s="8" t="s">
        <v>34</v>
      </c>
      <c r="T1911" s="9">
        <v>6</v>
      </c>
      <c r="U1911" s="18" t="s">
        <v>12608</v>
      </c>
      <c r="V1911" s="40">
        <v>45427</v>
      </c>
      <c r="W1911" s="8" t="s">
        <v>7024</v>
      </c>
    </row>
    <row r="1912" spans="1:24" ht="26.25" thickBot="1">
      <c r="A1912" s="8" t="s">
        <v>145</v>
      </c>
      <c r="B1912" s="8" t="s">
        <v>7039</v>
      </c>
      <c r="C1912" s="8" t="s">
        <v>7040</v>
      </c>
      <c r="D1912" s="8"/>
      <c r="E1912" s="8" t="s">
        <v>58</v>
      </c>
      <c r="F1912" s="8" t="s">
        <v>36</v>
      </c>
      <c r="G1912" s="16" t="s">
        <v>7037</v>
      </c>
      <c r="H1912" s="9">
        <v>188</v>
      </c>
      <c r="I1912" s="8"/>
      <c r="J1912" s="8" t="s">
        <v>78</v>
      </c>
      <c r="K1912" s="17">
        <v>77.667000000000002</v>
      </c>
      <c r="L1912" s="9">
        <v>0</v>
      </c>
      <c r="M1912" s="9">
        <v>0</v>
      </c>
      <c r="N1912" s="9">
        <v>0</v>
      </c>
      <c r="O1912" s="8"/>
      <c r="P1912" s="9">
        <v>77.667000000000002</v>
      </c>
      <c r="Q1912" s="15">
        <v>12</v>
      </c>
      <c r="R1912" s="9">
        <v>6</v>
      </c>
      <c r="S1912" s="8" t="s">
        <v>34</v>
      </c>
      <c r="T1912" s="9">
        <v>6</v>
      </c>
      <c r="U1912" s="8" t="s">
        <v>12609</v>
      </c>
      <c r="V1912" s="21">
        <v>45427</v>
      </c>
      <c r="W1912" s="8" t="s">
        <v>7024</v>
      </c>
    </row>
    <row r="1913" spans="1:24" ht="26.25" thickBot="1">
      <c r="A1913" s="8" t="s">
        <v>145</v>
      </c>
      <c r="B1913" s="8" t="s">
        <v>7035</v>
      </c>
      <c r="C1913" s="16" t="s">
        <v>7036</v>
      </c>
      <c r="D1913" s="8"/>
      <c r="E1913" s="8" t="s">
        <v>59</v>
      </c>
      <c r="F1913" s="8" t="s">
        <v>36</v>
      </c>
      <c r="G1913" s="8" t="s">
        <v>7037</v>
      </c>
      <c r="H1913" s="9">
        <v>189</v>
      </c>
      <c r="I1913" s="8"/>
      <c r="J1913" s="8" t="s">
        <v>78</v>
      </c>
      <c r="K1913" s="17">
        <v>77.833333330000002</v>
      </c>
      <c r="L1913" s="9">
        <v>0</v>
      </c>
      <c r="M1913" s="9">
        <v>0</v>
      </c>
      <c r="N1913" s="9">
        <v>0</v>
      </c>
      <c r="O1913" s="8"/>
      <c r="P1913" s="9">
        <v>77.833333330000002</v>
      </c>
      <c r="Q1913" s="15">
        <v>12</v>
      </c>
      <c r="R1913" s="9">
        <v>6</v>
      </c>
      <c r="S1913" s="8" t="s">
        <v>34</v>
      </c>
      <c r="T1913" s="9">
        <v>6</v>
      </c>
      <c r="U1913" s="18" t="s">
        <v>12610</v>
      </c>
      <c r="V1913" s="40">
        <v>45415</v>
      </c>
      <c r="W1913" s="8" t="s">
        <v>7038</v>
      </c>
    </row>
    <row r="1914" spans="1:24" ht="39" thickBot="1">
      <c r="A1914" s="8" t="s">
        <v>145</v>
      </c>
      <c r="B1914" s="13" t="s">
        <v>7041</v>
      </c>
      <c r="C1914" s="8" t="s">
        <v>7042</v>
      </c>
      <c r="D1914" s="8"/>
      <c r="E1914" s="8" t="s">
        <v>131</v>
      </c>
      <c r="F1914" s="8" t="s">
        <v>36</v>
      </c>
      <c r="G1914" s="8" t="s">
        <v>7037</v>
      </c>
      <c r="H1914" s="9">
        <v>190</v>
      </c>
      <c r="I1914" s="8"/>
      <c r="J1914" s="8" t="s">
        <v>78</v>
      </c>
      <c r="K1914" s="17">
        <v>77.833333330000002</v>
      </c>
      <c r="L1914" s="9">
        <v>0</v>
      </c>
      <c r="M1914" s="9">
        <v>0</v>
      </c>
      <c r="N1914" s="9">
        <v>0</v>
      </c>
      <c r="O1914" s="8"/>
      <c r="P1914" s="9">
        <v>77.833333330000002</v>
      </c>
      <c r="Q1914" s="15">
        <v>12</v>
      </c>
      <c r="R1914" s="9">
        <v>6</v>
      </c>
      <c r="S1914" s="8" t="s">
        <v>34</v>
      </c>
      <c r="T1914" s="9">
        <v>6</v>
      </c>
      <c r="U1914" s="8" t="s">
        <v>12610</v>
      </c>
      <c r="V1914" s="21">
        <v>45427</v>
      </c>
      <c r="W1914" s="8" t="s">
        <v>7024</v>
      </c>
    </row>
    <row r="1915" spans="1:24" ht="64.5" thickBot="1">
      <c r="A1915" s="8" t="s">
        <v>145</v>
      </c>
      <c r="B1915" s="13" t="s">
        <v>3022</v>
      </c>
      <c r="C1915" s="8" t="s">
        <v>10268</v>
      </c>
      <c r="D1915" s="8"/>
      <c r="E1915" s="8"/>
      <c r="F1915" s="8" t="s">
        <v>36</v>
      </c>
      <c r="G1915" s="8">
        <v>881</v>
      </c>
      <c r="H1915" s="9">
        <v>191</v>
      </c>
      <c r="I1915" s="8"/>
      <c r="J1915" s="8" t="s">
        <v>78</v>
      </c>
      <c r="K1915" s="17">
        <v>110</v>
      </c>
      <c r="L1915" s="9">
        <v>0</v>
      </c>
      <c r="M1915" s="9">
        <v>0</v>
      </c>
      <c r="N1915" s="9">
        <v>0</v>
      </c>
      <c r="O1915" s="8"/>
      <c r="P1915" s="9">
        <v>110</v>
      </c>
      <c r="Q1915" s="15">
        <v>1</v>
      </c>
      <c r="R1915" s="9">
        <v>60</v>
      </c>
      <c r="S1915" s="8" t="s">
        <v>34</v>
      </c>
      <c r="T1915" s="9">
        <v>50</v>
      </c>
      <c r="U1915" s="8" t="s">
        <v>8713</v>
      </c>
      <c r="V1915" s="21">
        <v>45370</v>
      </c>
      <c r="W1915" s="8" t="s">
        <v>8871</v>
      </c>
    </row>
    <row r="1916" spans="1:24" ht="13.5" thickBot="1">
      <c r="A1916" s="8" t="s">
        <v>145</v>
      </c>
      <c r="B1916" s="13" t="s">
        <v>7431</v>
      </c>
      <c r="C1916" s="8" t="s">
        <v>10713</v>
      </c>
      <c r="D1916" s="8"/>
      <c r="E1916" s="8" t="s">
        <v>146</v>
      </c>
      <c r="F1916" s="8" t="s">
        <v>1567</v>
      </c>
      <c r="G1916" s="8"/>
      <c r="H1916" s="9">
        <v>192</v>
      </c>
      <c r="I1916" s="8" t="s">
        <v>1894</v>
      </c>
      <c r="J1916" s="8" t="s">
        <v>78</v>
      </c>
      <c r="K1916" s="17">
        <v>35.5</v>
      </c>
      <c r="L1916" s="9">
        <v>0</v>
      </c>
      <c r="M1916" s="9">
        <v>0</v>
      </c>
      <c r="N1916" s="9">
        <v>0</v>
      </c>
      <c r="O1916" s="8"/>
      <c r="P1916" s="9">
        <v>35.5</v>
      </c>
      <c r="Q1916" s="15">
        <v>0</v>
      </c>
      <c r="R1916" s="9">
        <v>40</v>
      </c>
      <c r="S1916" s="8" t="s">
        <v>34</v>
      </c>
      <c r="T1916" s="9">
        <v>36</v>
      </c>
      <c r="U1916" s="8" t="s">
        <v>12611</v>
      </c>
      <c r="V1916" s="21">
        <v>45433</v>
      </c>
      <c r="W1916" s="8"/>
    </row>
    <row r="1917" spans="1:24" ht="13.5" thickBot="1">
      <c r="A1917" s="8" t="s">
        <v>145</v>
      </c>
      <c r="B1917" s="13" t="s">
        <v>7432</v>
      </c>
      <c r="C1917" s="8" t="s">
        <v>10714</v>
      </c>
      <c r="D1917" s="8"/>
      <c r="E1917" s="8" t="s">
        <v>58</v>
      </c>
      <c r="F1917" s="8" t="s">
        <v>1567</v>
      </c>
      <c r="G1917" s="8"/>
      <c r="H1917" s="9">
        <v>193</v>
      </c>
      <c r="I1917" s="8" t="s">
        <v>1894</v>
      </c>
      <c r="J1917" s="8" t="s">
        <v>78</v>
      </c>
      <c r="K1917" s="17">
        <v>35.5</v>
      </c>
      <c r="L1917" s="9">
        <v>0</v>
      </c>
      <c r="M1917" s="9">
        <v>0</v>
      </c>
      <c r="N1917" s="9">
        <v>0</v>
      </c>
      <c r="O1917" s="8"/>
      <c r="P1917" s="9">
        <v>35.5</v>
      </c>
      <c r="Q1917" s="15">
        <v>0</v>
      </c>
      <c r="R1917" s="9">
        <v>40</v>
      </c>
      <c r="S1917" s="8" t="s">
        <v>34</v>
      </c>
      <c r="T1917" s="9">
        <v>36</v>
      </c>
      <c r="U1917" s="8" t="s">
        <v>12611</v>
      </c>
      <c r="V1917" s="21">
        <v>45433</v>
      </c>
      <c r="W1917" s="8"/>
    </row>
    <row r="1918" spans="1:24" ht="13.5" thickBot="1">
      <c r="A1918" s="8" t="s">
        <v>145</v>
      </c>
      <c r="B1918" s="13" t="s">
        <v>7433</v>
      </c>
      <c r="C1918" s="8" t="s">
        <v>10715</v>
      </c>
      <c r="D1918" s="8"/>
      <c r="E1918" s="8" t="s">
        <v>132</v>
      </c>
      <c r="F1918" s="8" t="s">
        <v>1567</v>
      </c>
      <c r="G1918" s="8"/>
      <c r="H1918" s="9">
        <v>194</v>
      </c>
      <c r="I1918" s="8" t="s">
        <v>1894</v>
      </c>
      <c r="J1918" s="8" t="s">
        <v>78</v>
      </c>
      <c r="K1918" s="17">
        <v>36.5</v>
      </c>
      <c r="L1918" s="9">
        <v>0</v>
      </c>
      <c r="M1918" s="9">
        <v>0</v>
      </c>
      <c r="N1918" s="9">
        <v>0</v>
      </c>
      <c r="O1918" s="8"/>
      <c r="P1918" s="9">
        <v>36.5</v>
      </c>
      <c r="Q1918" s="15">
        <v>0</v>
      </c>
      <c r="R1918" s="9">
        <v>40</v>
      </c>
      <c r="S1918" s="8" t="s">
        <v>34</v>
      </c>
      <c r="T1918" s="17">
        <v>37</v>
      </c>
      <c r="U1918" s="8" t="s">
        <v>12357</v>
      </c>
      <c r="V1918" s="21">
        <v>45433</v>
      </c>
      <c r="W1918" s="8"/>
    </row>
    <row r="1919" spans="1:24" ht="13.5" thickBot="1">
      <c r="A1919" s="8" t="s">
        <v>145</v>
      </c>
      <c r="B1919" s="13" t="s">
        <v>7434</v>
      </c>
      <c r="C1919" s="8" t="s">
        <v>10716</v>
      </c>
      <c r="D1919" s="8"/>
      <c r="E1919" s="8" t="s">
        <v>131</v>
      </c>
      <c r="F1919" s="8" t="s">
        <v>1567</v>
      </c>
      <c r="G1919" s="8"/>
      <c r="H1919" s="9">
        <v>195</v>
      </c>
      <c r="I1919" s="8" t="s">
        <v>1894</v>
      </c>
      <c r="J1919" s="8" t="s">
        <v>78</v>
      </c>
      <c r="K1919" s="17">
        <v>37.5</v>
      </c>
      <c r="L1919" s="9">
        <v>0</v>
      </c>
      <c r="M1919" s="9">
        <v>0</v>
      </c>
      <c r="N1919" s="9">
        <v>0</v>
      </c>
      <c r="O1919" s="8"/>
      <c r="P1919" s="9">
        <v>37.5</v>
      </c>
      <c r="Q1919" s="15">
        <v>0</v>
      </c>
      <c r="R1919" s="9">
        <v>40</v>
      </c>
      <c r="S1919" s="8" t="s">
        <v>34</v>
      </c>
      <c r="T1919" s="9">
        <v>38</v>
      </c>
      <c r="U1919" s="8" t="s">
        <v>12612</v>
      </c>
      <c r="V1919" s="21">
        <v>45433</v>
      </c>
      <c r="W1919" s="8"/>
    </row>
    <row r="1920" spans="1:24" ht="13.5" thickBot="1">
      <c r="A1920" s="8" t="s">
        <v>145</v>
      </c>
      <c r="B1920" s="13" t="s">
        <v>9322</v>
      </c>
      <c r="C1920" s="8" t="s">
        <v>9323</v>
      </c>
      <c r="D1920" s="8"/>
      <c r="E1920" s="8"/>
      <c r="F1920" s="8" t="s">
        <v>828</v>
      </c>
      <c r="G1920" s="8" t="s">
        <v>9324</v>
      </c>
      <c r="H1920" s="9">
        <v>196</v>
      </c>
      <c r="I1920" s="8"/>
      <c r="J1920" s="8" t="s">
        <v>78</v>
      </c>
      <c r="K1920" s="17">
        <v>0</v>
      </c>
      <c r="L1920" s="9">
        <v>0</v>
      </c>
      <c r="M1920" s="9">
        <v>0</v>
      </c>
      <c r="N1920" s="9">
        <v>0</v>
      </c>
      <c r="O1920" s="8"/>
      <c r="P1920" s="9">
        <v>0</v>
      </c>
      <c r="Q1920" s="15">
        <v>0</v>
      </c>
      <c r="R1920" s="9" t="s">
        <v>62</v>
      </c>
      <c r="S1920" s="8" t="s">
        <v>34</v>
      </c>
      <c r="T1920" s="9">
        <v>0</v>
      </c>
      <c r="U1920" s="8" t="s">
        <v>45</v>
      </c>
      <c r="V1920" s="21">
        <v>45498</v>
      </c>
      <c r="W1920" s="8"/>
    </row>
    <row r="1921" spans="1:24" ht="13.5" thickBot="1">
      <c r="A1921" s="8" t="s">
        <v>145</v>
      </c>
      <c r="B1921" s="13" t="s">
        <v>11958</v>
      </c>
      <c r="C1921" s="8" t="s">
        <v>11959</v>
      </c>
      <c r="D1921" s="8"/>
      <c r="E1921" s="8"/>
      <c r="F1921" s="8" t="s">
        <v>36</v>
      </c>
      <c r="G1921" s="8" t="s">
        <v>12613</v>
      </c>
      <c r="H1921" s="9">
        <v>197</v>
      </c>
      <c r="I1921" s="8"/>
      <c r="J1921" s="8" t="s">
        <v>78</v>
      </c>
      <c r="K1921" s="17">
        <v>-1</v>
      </c>
      <c r="L1921" s="9">
        <v>0</v>
      </c>
      <c r="M1921" s="9">
        <v>0</v>
      </c>
      <c r="N1921" s="9">
        <v>0</v>
      </c>
      <c r="O1921" s="8"/>
      <c r="P1921" s="9">
        <v>-1</v>
      </c>
      <c r="Q1921" s="15">
        <v>0</v>
      </c>
      <c r="R1921" s="9" t="s">
        <v>62</v>
      </c>
      <c r="S1921" s="8" t="s">
        <v>34</v>
      </c>
      <c r="T1921" s="9">
        <v>-1</v>
      </c>
      <c r="U1921" s="8" t="s">
        <v>141</v>
      </c>
      <c r="V1921" s="21">
        <v>45527</v>
      </c>
      <c r="W1921" s="8"/>
    </row>
    <row r="1922" spans="1:24" ht="13.5" thickBot="1">
      <c r="A1922" s="8" t="s">
        <v>145</v>
      </c>
      <c r="B1922" s="13" t="s">
        <v>10269</v>
      </c>
      <c r="C1922" s="8" t="s">
        <v>10270</v>
      </c>
      <c r="D1922" s="8"/>
      <c r="E1922" s="8" t="s">
        <v>10271</v>
      </c>
      <c r="F1922" s="8" t="s">
        <v>36</v>
      </c>
      <c r="G1922" s="8"/>
      <c r="H1922" s="9">
        <v>199</v>
      </c>
      <c r="I1922" s="8" t="s">
        <v>3001</v>
      </c>
      <c r="J1922" s="8" t="s">
        <v>78</v>
      </c>
      <c r="K1922" s="17">
        <v>0</v>
      </c>
      <c r="L1922" s="9">
        <v>0</v>
      </c>
      <c r="M1922" s="9">
        <v>0</v>
      </c>
      <c r="N1922" s="9">
        <v>0</v>
      </c>
      <c r="O1922" s="8"/>
      <c r="P1922" s="9">
        <v>0</v>
      </c>
      <c r="Q1922" s="15">
        <v>0</v>
      </c>
      <c r="R1922" s="9">
        <v>240</v>
      </c>
      <c r="S1922" s="8" t="s">
        <v>37</v>
      </c>
      <c r="T1922" s="9">
        <v>0</v>
      </c>
      <c r="U1922" s="8" t="s">
        <v>39</v>
      </c>
      <c r="V1922" s="21"/>
      <c r="W1922" s="8"/>
    </row>
    <row r="1923" spans="1:24" ht="13.5" thickBot="1">
      <c r="A1923" s="8" t="s">
        <v>145</v>
      </c>
      <c r="B1923" s="8" t="s">
        <v>11961</v>
      </c>
      <c r="C1923" s="8" t="s">
        <v>11962</v>
      </c>
      <c r="D1923" s="8"/>
      <c r="E1923" s="8" t="s">
        <v>184</v>
      </c>
      <c r="F1923" s="8" t="s">
        <v>36</v>
      </c>
      <c r="G1923" s="8"/>
      <c r="H1923" s="9">
        <v>198</v>
      </c>
      <c r="I1923" s="8"/>
      <c r="J1923" s="8" t="s">
        <v>78</v>
      </c>
      <c r="K1923" s="17">
        <v>0</v>
      </c>
      <c r="L1923" s="9">
        <v>0</v>
      </c>
      <c r="M1923" s="9">
        <v>0</v>
      </c>
      <c r="N1923" s="9">
        <v>0</v>
      </c>
      <c r="O1923" s="8"/>
      <c r="P1923" s="9">
        <v>0</v>
      </c>
      <c r="Q1923" s="15">
        <v>0</v>
      </c>
      <c r="R1923" s="9">
        <v>240</v>
      </c>
      <c r="S1923" s="8" t="s">
        <v>37</v>
      </c>
      <c r="T1923" s="9">
        <v>0</v>
      </c>
      <c r="U1923" s="8" t="s">
        <v>39</v>
      </c>
      <c r="V1923" s="21" t="s">
        <v>12075</v>
      </c>
      <c r="W1923" s="8"/>
    </row>
    <row r="1924" spans="1:24" ht="13.5" thickBot="1">
      <c r="A1924" s="8" t="s">
        <v>145</v>
      </c>
      <c r="B1924" s="8" t="s">
        <v>10272</v>
      </c>
      <c r="C1924" s="8" t="s">
        <v>10273</v>
      </c>
      <c r="D1924" s="8"/>
      <c r="E1924" s="8" t="s">
        <v>58</v>
      </c>
      <c r="F1924" s="8" t="s">
        <v>1007</v>
      </c>
      <c r="G1924" s="8"/>
      <c r="H1924" s="9">
        <v>200</v>
      </c>
      <c r="I1924" s="8"/>
      <c r="J1924" s="8" t="s">
        <v>78</v>
      </c>
      <c r="K1924" s="17">
        <v>0</v>
      </c>
      <c r="L1924" s="9">
        <v>0</v>
      </c>
      <c r="M1924" s="9">
        <v>0</v>
      </c>
      <c r="N1924" s="9">
        <v>0</v>
      </c>
      <c r="O1924" s="8"/>
      <c r="P1924" s="9">
        <v>0</v>
      </c>
      <c r="Q1924" s="15">
        <v>0</v>
      </c>
      <c r="R1924" s="9">
        <v>240</v>
      </c>
      <c r="S1924" s="8" t="s">
        <v>37</v>
      </c>
      <c r="T1924" s="9">
        <v>0</v>
      </c>
      <c r="U1924" s="18" t="s">
        <v>39</v>
      </c>
      <c r="V1924" s="40" t="s">
        <v>12075</v>
      </c>
      <c r="W1924" s="8"/>
    </row>
    <row r="1925" spans="1:24" ht="13.5" thickBot="1">
      <c r="A1925" s="8" t="s">
        <v>145</v>
      </c>
      <c r="B1925" s="8" t="s">
        <v>7435</v>
      </c>
      <c r="C1925" s="8" t="s">
        <v>10274</v>
      </c>
      <c r="D1925" s="8"/>
      <c r="E1925" s="8" t="s">
        <v>146</v>
      </c>
      <c r="F1925" s="8" t="s">
        <v>1007</v>
      </c>
      <c r="G1925" s="8"/>
      <c r="H1925" s="9">
        <v>201</v>
      </c>
      <c r="I1925" s="8"/>
      <c r="J1925" s="8" t="s">
        <v>78</v>
      </c>
      <c r="K1925" s="17">
        <v>0</v>
      </c>
      <c r="L1925" s="9">
        <v>0</v>
      </c>
      <c r="M1925" s="9">
        <v>0</v>
      </c>
      <c r="N1925" s="9">
        <v>0</v>
      </c>
      <c r="O1925" s="8"/>
      <c r="P1925" s="9">
        <v>0</v>
      </c>
      <c r="Q1925" s="15">
        <v>0</v>
      </c>
      <c r="R1925" s="9">
        <v>100</v>
      </c>
      <c r="S1925" s="8" t="s">
        <v>34</v>
      </c>
      <c r="T1925" s="17">
        <v>0</v>
      </c>
      <c r="U1925" s="18" t="s">
        <v>45</v>
      </c>
      <c r="V1925" s="40">
        <v>45433</v>
      </c>
      <c r="W1925" s="8"/>
    </row>
    <row r="1926" spans="1:24" ht="26.25" thickBot="1">
      <c r="A1926" s="8" t="s">
        <v>145</v>
      </c>
      <c r="B1926" s="8" t="s">
        <v>7043</v>
      </c>
      <c r="C1926" s="8" t="s">
        <v>7044</v>
      </c>
      <c r="D1926" s="8"/>
      <c r="E1926" s="8" t="s">
        <v>146</v>
      </c>
      <c r="F1926" s="8" t="s">
        <v>36</v>
      </c>
      <c r="G1926" s="8" t="s">
        <v>7037</v>
      </c>
      <c r="H1926" s="9">
        <v>202</v>
      </c>
      <c r="I1926" s="8"/>
      <c r="J1926" s="8" t="s">
        <v>78</v>
      </c>
      <c r="K1926" s="17">
        <v>77.833333330000002</v>
      </c>
      <c r="L1926" s="9">
        <v>0</v>
      </c>
      <c r="M1926" s="9">
        <v>0</v>
      </c>
      <c r="N1926" s="9">
        <v>0</v>
      </c>
      <c r="O1926" s="8"/>
      <c r="P1926" s="9">
        <v>77.833333330000002</v>
      </c>
      <c r="Q1926" s="15">
        <v>12</v>
      </c>
      <c r="R1926" s="9">
        <v>6</v>
      </c>
      <c r="S1926" s="8" t="s">
        <v>34</v>
      </c>
      <c r="T1926" s="9">
        <v>6</v>
      </c>
      <c r="U1926" s="18" t="s">
        <v>12610</v>
      </c>
      <c r="V1926" s="40">
        <v>45427</v>
      </c>
      <c r="W1926" s="8" t="s">
        <v>7024</v>
      </c>
    </row>
    <row r="1927" spans="1:24" ht="26.25" thickBot="1">
      <c r="A1927" s="8" t="s">
        <v>145</v>
      </c>
      <c r="B1927" s="8" t="s">
        <v>7045</v>
      </c>
      <c r="C1927" s="8" t="s">
        <v>10993</v>
      </c>
      <c r="D1927" s="8"/>
      <c r="E1927" s="8" t="s">
        <v>61</v>
      </c>
      <c r="F1927" s="8" t="s">
        <v>36</v>
      </c>
      <c r="G1927" s="8" t="s">
        <v>7037</v>
      </c>
      <c r="H1927" s="9">
        <v>203</v>
      </c>
      <c r="I1927" s="8"/>
      <c r="J1927" s="8" t="s">
        <v>78</v>
      </c>
      <c r="K1927" s="17">
        <v>154.5</v>
      </c>
      <c r="L1927" s="9">
        <v>0</v>
      </c>
      <c r="M1927" s="9">
        <v>0</v>
      </c>
      <c r="N1927" s="9">
        <v>0</v>
      </c>
      <c r="O1927" s="8"/>
      <c r="P1927" s="9">
        <v>154.5</v>
      </c>
      <c r="Q1927" s="15">
        <v>25</v>
      </c>
      <c r="R1927" s="9">
        <v>6</v>
      </c>
      <c r="S1927" s="8" t="s">
        <v>34</v>
      </c>
      <c r="T1927" s="17">
        <v>5</v>
      </c>
      <c r="U1927" s="18" t="s">
        <v>12614</v>
      </c>
      <c r="V1927" s="40">
        <v>45427</v>
      </c>
      <c r="W1927" s="8" t="s">
        <v>7024</v>
      </c>
      <c r="X1927">
        <v>45346</v>
      </c>
    </row>
    <row r="1928" spans="1:24" ht="13.5" thickBot="1">
      <c r="A1928" s="8" t="s">
        <v>145</v>
      </c>
      <c r="B1928" s="13" t="s">
        <v>10275</v>
      </c>
      <c r="C1928" s="8" t="s">
        <v>10276</v>
      </c>
      <c r="D1928" s="8"/>
      <c r="E1928" s="8"/>
      <c r="F1928" s="8" t="s">
        <v>2894</v>
      </c>
      <c r="G1928" s="8"/>
      <c r="H1928" s="20">
        <v>204</v>
      </c>
      <c r="I1928" s="8"/>
      <c r="J1928" s="8" t="s">
        <v>78</v>
      </c>
      <c r="K1928" s="17">
        <v>0</v>
      </c>
      <c r="L1928" s="9">
        <v>0</v>
      </c>
      <c r="M1928" s="9">
        <v>0</v>
      </c>
      <c r="N1928" s="9">
        <v>0</v>
      </c>
      <c r="O1928" s="8"/>
      <c r="P1928" s="9">
        <v>0</v>
      </c>
      <c r="Q1928" s="15">
        <v>0</v>
      </c>
      <c r="R1928" s="9">
        <v>160</v>
      </c>
      <c r="S1928" s="8" t="s">
        <v>37</v>
      </c>
      <c r="T1928" s="17">
        <v>0</v>
      </c>
      <c r="U1928" s="8" t="s">
        <v>39</v>
      </c>
      <c r="V1928" s="21"/>
      <c r="W1928" s="8"/>
    </row>
    <row r="1929" spans="1:24" ht="13.5" thickBot="1">
      <c r="A1929" s="8" t="s">
        <v>145</v>
      </c>
      <c r="B1929" s="13" t="s">
        <v>9325</v>
      </c>
      <c r="C1929" s="8" t="s">
        <v>9326</v>
      </c>
      <c r="D1929" s="8"/>
      <c r="E1929" s="8"/>
      <c r="F1929" s="8" t="s">
        <v>1571</v>
      </c>
      <c r="G1929" s="8" t="s">
        <v>9327</v>
      </c>
      <c r="H1929" s="20">
        <v>205</v>
      </c>
      <c r="I1929" s="8"/>
      <c r="J1929" s="8" t="s">
        <v>78</v>
      </c>
      <c r="K1929" s="17">
        <v>-2</v>
      </c>
      <c r="L1929" s="9">
        <v>0</v>
      </c>
      <c r="M1929" s="9">
        <v>0</v>
      </c>
      <c r="N1929" s="9">
        <v>0</v>
      </c>
      <c r="O1929" s="8"/>
      <c r="P1929" s="9">
        <v>-2</v>
      </c>
      <c r="Q1929" s="15">
        <v>0</v>
      </c>
      <c r="R1929" s="9" t="s">
        <v>62</v>
      </c>
      <c r="S1929" s="8" t="s">
        <v>34</v>
      </c>
      <c r="T1929" s="9">
        <v>-2</v>
      </c>
      <c r="U1929" s="8" t="s">
        <v>177</v>
      </c>
      <c r="V1929" s="21">
        <v>45498</v>
      </c>
      <c r="W1929" s="8"/>
    </row>
    <row r="1930" spans="1:24" ht="13.5" thickBot="1">
      <c r="A1930" s="8" t="s">
        <v>145</v>
      </c>
      <c r="B1930" s="13" t="s">
        <v>9328</v>
      </c>
      <c r="C1930" s="8" t="s">
        <v>9329</v>
      </c>
      <c r="D1930" s="8"/>
      <c r="E1930" s="8"/>
      <c r="F1930" s="8" t="s">
        <v>1571</v>
      </c>
      <c r="G1930" s="8" t="s">
        <v>9330</v>
      </c>
      <c r="H1930" s="20">
        <v>206</v>
      </c>
      <c r="I1930" s="8"/>
      <c r="J1930" s="8" t="s">
        <v>78</v>
      </c>
      <c r="K1930" s="30">
        <v>0</v>
      </c>
      <c r="L1930" s="9">
        <v>0</v>
      </c>
      <c r="M1930" s="9">
        <v>0</v>
      </c>
      <c r="N1930" s="9">
        <v>0</v>
      </c>
      <c r="O1930" s="8"/>
      <c r="P1930" s="31">
        <v>0</v>
      </c>
      <c r="Q1930" s="15">
        <v>0</v>
      </c>
      <c r="R1930" s="9" t="s">
        <v>62</v>
      </c>
      <c r="S1930" s="8" t="s">
        <v>34</v>
      </c>
      <c r="T1930" s="9">
        <v>0</v>
      </c>
      <c r="U1930" s="8" t="s">
        <v>45</v>
      </c>
      <c r="V1930" s="21"/>
      <c r="W1930" s="8"/>
    </row>
    <row r="1931" spans="1:24" ht="64.5" thickBot="1">
      <c r="A1931" s="8" t="s">
        <v>145</v>
      </c>
      <c r="B1931" s="13" t="s">
        <v>3023</v>
      </c>
      <c r="C1931" s="8" t="s">
        <v>3024</v>
      </c>
      <c r="D1931" s="8" t="s">
        <v>52</v>
      </c>
      <c r="E1931" s="8"/>
      <c r="F1931" s="8" t="s">
        <v>1714</v>
      </c>
      <c r="G1931" s="8">
        <v>4511</v>
      </c>
      <c r="H1931" s="20">
        <v>207</v>
      </c>
      <c r="I1931" s="8"/>
      <c r="J1931" s="8" t="s">
        <v>78</v>
      </c>
      <c r="K1931" s="34">
        <v>7.9166666670000003</v>
      </c>
      <c r="L1931" s="9">
        <v>0</v>
      </c>
      <c r="M1931" s="9">
        <v>0</v>
      </c>
      <c r="N1931" s="9">
        <v>0</v>
      </c>
      <c r="O1931" s="8"/>
      <c r="P1931" s="35">
        <v>7.9166666670000003</v>
      </c>
      <c r="Q1931" s="15">
        <v>1</v>
      </c>
      <c r="R1931" s="9">
        <v>6</v>
      </c>
      <c r="S1931" s="8" t="s">
        <v>34</v>
      </c>
      <c r="T1931" s="9">
        <v>2</v>
      </c>
      <c r="U1931" s="8" t="s">
        <v>12615</v>
      </c>
      <c r="V1931" s="21">
        <v>45358</v>
      </c>
      <c r="W1931" s="8" t="s">
        <v>8871</v>
      </c>
    </row>
    <row r="1932" spans="1:24" ht="64.5" thickBot="1">
      <c r="A1932" s="8" t="s">
        <v>145</v>
      </c>
      <c r="B1932" s="13" t="s">
        <v>3025</v>
      </c>
      <c r="C1932" s="8" t="s">
        <v>3026</v>
      </c>
      <c r="D1932" s="8" t="s">
        <v>52</v>
      </c>
      <c r="E1932" s="8"/>
      <c r="F1932" s="8" t="s">
        <v>1714</v>
      </c>
      <c r="G1932" s="8">
        <v>4512</v>
      </c>
      <c r="H1932" s="20">
        <v>208</v>
      </c>
      <c r="I1932" s="8"/>
      <c r="J1932" s="8" t="s">
        <v>78</v>
      </c>
      <c r="K1932" s="17">
        <v>76</v>
      </c>
      <c r="L1932" s="9">
        <v>0</v>
      </c>
      <c r="M1932" s="9">
        <v>0</v>
      </c>
      <c r="N1932" s="9">
        <v>0</v>
      </c>
      <c r="O1932" s="8"/>
      <c r="P1932" s="9">
        <v>76</v>
      </c>
      <c r="Q1932" s="15">
        <v>12</v>
      </c>
      <c r="R1932" s="9">
        <v>6</v>
      </c>
      <c r="S1932" s="8" t="s">
        <v>34</v>
      </c>
      <c r="T1932" s="17">
        <v>4</v>
      </c>
      <c r="U1932" s="8" t="s">
        <v>9331</v>
      </c>
      <c r="V1932" s="21">
        <v>45358</v>
      </c>
      <c r="W1932" s="8" t="s">
        <v>9196</v>
      </c>
    </row>
    <row r="1933" spans="1:24" ht="64.5" thickBot="1">
      <c r="A1933" s="8" t="s">
        <v>145</v>
      </c>
      <c r="B1933" s="8" t="s">
        <v>3027</v>
      </c>
      <c r="C1933" s="8" t="s">
        <v>3028</v>
      </c>
      <c r="D1933" s="8" t="s">
        <v>1609</v>
      </c>
      <c r="E1933" s="8" t="s">
        <v>2953</v>
      </c>
      <c r="F1933" s="8" t="s">
        <v>3029</v>
      </c>
      <c r="G1933" s="8">
        <v>53</v>
      </c>
      <c r="H1933" s="9">
        <v>209</v>
      </c>
      <c r="I1933" s="8"/>
      <c r="J1933" s="8" t="s">
        <v>78</v>
      </c>
      <c r="K1933" s="17">
        <v>0.66666666699999999</v>
      </c>
      <c r="L1933" s="9">
        <v>0</v>
      </c>
      <c r="M1933" s="9">
        <v>0</v>
      </c>
      <c r="N1933" s="9">
        <v>0</v>
      </c>
      <c r="O1933" s="8"/>
      <c r="P1933" s="9">
        <v>0.66666666699999999</v>
      </c>
      <c r="Q1933" s="15">
        <v>0</v>
      </c>
      <c r="R1933" s="9">
        <v>55</v>
      </c>
      <c r="S1933" s="8" t="s">
        <v>34</v>
      </c>
      <c r="T1933" s="17">
        <v>1</v>
      </c>
      <c r="U1933" s="18" t="s">
        <v>12616</v>
      </c>
      <c r="V1933" s="40">
        <v>45370</v>
      </c>
      <c r="W1933" s="8" t="s">
        <v>9196</v>
      </c>
    </row>
    <row r="1934" spans="1:24" ht="13.5" thickBot="1">
      <c r="A1934" s="8" t="s">
        <v>145</v>
      </c>
      <c r="B1934" s="8" t="s">
        <v>3031</v>
      </c>
      <c r="C1934" s="8" t="s">
        <v>3032</v>
      </c>
      <c r="D1934" s="8" t="s">
        <v>52</v>
      </c>
      <c r="E1934" s="8" t="s">
        <v>2953</v>
      </c>
      <c r="F1934" s="8" t="s">
        <v>3029</v>
      </c>
      <c r="G1934" s="8">
        <v>55</v>
      </c>
      <c r="H1934" s="9">
        <v>210</v>
      </c>
      <c r="I1934" s="8"/>
      <c r="J1934" s="8" t="s">
        <v>78</v>
      </c>
      <c r="K1934" s="17">
        <v>147</v>
      </c>
      <c r="L1934" s="9">
        <v>0</v>
      </c>
      <c r="M1934" s="9">
        <v>0</v>
      </c>
      <c r="N1934" s="9">
        <v>0</v>
      </c>
      <c r="O1934" s="8"/>
      <c r="P1934" s="9">
        <v>147</v>
      </c>
      <c r="Q1934" s="15">
        <v>2</v>
      </c>
      <c r="R1934" s="9">
        <v>50</v>
      </c>
      <c r="S1934" s="8" t="s">
        <v>34</v>
      </c>
      <c r="T1934" s="9">
        <v>47</v>
      </c>
      <c r="U1934" s="18" t="s">
        <v>3033</v>
      </c>
      <c r="V1934" s="40">
        <v>45498</v>
      </c>
      <c r="W1934" s="8"/>
    </row>
    <row r="1935" spans="1:24" ht="13.5" thickBot="1">
      <c r="A1935" s="8" t="s">
        <v>145</v>
      </c>
      <c r="B1935" s="13" t="s">
        <v>7724</v>
      </c>
      <c r="C1935" s="8" t="s">
        <v>7725</v>
      </c>
      <c r="D1935" s="8" t="s">
        <v>9332</v>
      </c>
      <c r="E1935" s="8" t="s">
        <v>131</v>
      </c>
      <c r="F1935" s="8" t="s">
        <v>147</v>
      </c>
      <c r="G1935" s="8" t="s">
        <v>10277</v>
      </c>
      <c r="H1935" s="9">
        <v>211</v>
      </c>
      <c r="I1935" s="8"/>
      <c r="J1935" s="8" t="s">
        <v>78</v>
      </c>
      <c r="K1935" s="17">
        <v>-21</v>
      </c>
      <c r="L1935" s="9">
        <v>0</v>
      </c>
      <c r="M1935" s="9">
        <v>0</v>
      </c>
      <c r="N1935" s="9">
        <v>0</v>
      </c>
      <c r="O1935" s="8">
        <v>0</v>
      </c>
      <c r="P1935" s="9">
        <v>-21</v>
      </c>
      <c r="Q1935" s="15">
        <v>0</v>
      </c>
      <c r="R1935" s="9">
        <v>60</v>
      </c>
      <c r="S1935" s="8" t="s">
        <v>37</v>
      </c>
      <c r="T1935" s="17">
        <v>-21</v>
      </c>
      <c r="U1935" s="8" t="s">
        <v>1651</v>
      </c>
      <c r="V1935" s="21">
        <v>45439</v>
      </c>
      <c r="W1935" s="8"/>
    </row>
    <row r="1936" spans="1:24" ht="13.5" thickBot="1">
      <c r="A1936" s="8" t="s">
        <v>145</v>
      </c>
      <c r="B1936" s="8" t="s">
        <v>7726</v>
      </c>
      <c r="C1936" s="8" t="s">
        <v>7727</v>
      </c>
      <c r="D1936" s="8" t="s">
        <v>9332</v>
      </c>
      <c r="E1936" s="8" t="s">
        <v>146</v>
      </c>
      <c r="F1936" s="8" t="s">
        <v>147</v>
      </c>
      <c r="G1936" s="8" t="s">
        <v>10277</v>
      </c>
      <c r="H1936" s="9">
        <v>212</v>
      </c>
      <c r="I1936" s="8"/>
      <c r="J1936" s="8" t="s">
        <v>78</v>
      </c>
      <c r="K1936" s="17">
        <v>-21</v>
      </c>
      <c r="L1936" s="9">
        <v>0</v>
      </c>
      <c r="M1936" s="9">
        <v>0</v>
      </c>
      <c r="N1936" s="9">
        <v>0</v>
      </c>
      <c r="O1936" s="8">
        <v>0</v>
      </c>
      <c r="P1936" s="9">
        <v>-21</v>
      </c>
      <c r="Q1936" s="15">
        <v>0</v>
      </c>
      <c r="R1936" s="9">
        <v>60</v>
      </c>
      <c r="S1936" s="8" t="s">
        <v>37</v>
      </c>
      <c r="T1936" s="9">
        <v>-21</v>
      </c>
      <c r="U1936" s="43" t="s">
        <v>1651</v>
      </c>
      <c r="V1936" s="62">
        <v>45439</v>
      </c>
      <c r="W1936" s="8"/>
    </row>
    <row r="1937" spans="1:24" ht="13.5" thickBot="1">
      <c r="A1937" s="8" t="s">
        <v>145</v>
      </c>
      <c r="B1937" s="8" t="s">
        <v>7728</v>
      </c>
      <c r="C1937" s="8" t="s">
        <v>7729</v>
      </c>
      <c r="D1937" s="8" t="s">
        <v>9332</v>
      </c>
      <c r="E1937" s="8" t="s">
        <v>132</v>
      </c>
      <c r="F1937" s="8" t="s">
        <v>147</v>
      </c>
      <c r="G1937" s="8" t="s">
        <v>10277</v>
      </c>
      <c r="H1937" s="9">
        <v>213</v>
      </c>
      <c r="I1937" s="8"/>
      <c r="J1937" s="8" t="s">
        <v>78</v>
      </c>
      <c r="K1937" s="17">
        <v>-21</v>
      </c>
      <c r="L1937" s="9">
        <v>0</v>
      </c>
      <c r="M1937" s="9">
        <v>0</v>
      </c>
      <c r="N1937" s="9">
        <v>0</v>
      </c>
      <c r="O1937" s="8">
        <v>0</v>
      </c>
      <c r="P1937" s="9">
        <v>-21</v>
      </c>
      <c r="Q1937" s="15">
        <v>0</v>
      </c>
      <c r="R1937" s="9">
        <v>60</v>
      </c>
      <c r="S1937" s="8" t="s">
        <v>37</v>
      </c>
      <c r="T1937" s="9">
        <v>-21</v>
      </c>
      <c r="U1937" s="8" t="s">
        <v>1651</v>
      </c>
      <c r="V1937" s="21">
        <v>45439</v>
      </c>
      <c r="W1937" s="18"/>
    </row>
    <row r="1938" spans="1:24" ht="13.5" thickBot="1">
      <c r="A1938" s="8" t="s">
        <v>145</v>
      </c>
      <c r="B1938" s="8" t="s">
        <v>7730</v>
      </c>
      <c r="C1938" s="8" t="s">
        <v>7731</v>
      </c>
      <c r="D1938" s="8" t="s">
        <v>9332</v>
      </c>
      <c r="E1938" s="8" t="s">
        <v>58</v>
      </c>
      <c r="F1938" s="8" t="s">
        <v>147</v>
      </c>
      <c r="G1938" s="8" t="s">
        <v>10277</v>
      </c>
      <c r="H1938" s="9">
        <v>214</v>
      </c>
      <c r="I1938" s="8"/>
      <c r="J1938" s="8" t="s">
        <v>78</v>
      </c>
      <c r="K1938" s="17">
        <v>-66</v>
      </c>
      <c r="L1938" s="9">
        <v>0</v>
      </c>
      <c r="M1938" s="9">
        <v>0</v>
      </c>
      <c r="N1938" s="9">
        <v>0</v>
      </c>
      <c r="O1938" s="8">
        <v>0</v>
      </c>
      <c r="P1938" s="9">
        <v>-66</v>
      </c>
      <c r="Q1938" s="15">
        <v>-1</v>
      </c>
      <c r="R1938" s="9">
        <v>60</v>
      </c>
      <c r="S1938" s="8" t="s">
        <v>37</v>
      </c>
      <c r="T1938" s="9">
        <v>-6</v>
      </c>
      <c r="U1938" s="8" t="s">
        <v>8643</v>
      </c>
      <c r="V1938" s="21" t="s">
        <v>12617</v>
      </c>
      <c r="W1938" s="18"/>
    </row>
    <row r="1939" spans="1:24" ht="13.5" thickBot="1">
      <c r="A1939" s="8" t="s">
        <v>145</v>
      </c>
      <c r="B1939" s="8" t="s">
        <v>7047</v>
      </c>
      <c r="C1939" s="8" t="s">
        <v>10994</v>
      </c>
      <c r="D1939" s="8"/>
      <c r="E1939" s="8" t="s">
        <v>7046</v>
      </c>
      <c r="F1939" s="8" t="s">
        <v>36</v>
      </c>
      <c r="G1939" s="8" t="s">
        <v>7048</v>
      </c>
      <c r="H1939" s="9">
        <v>215</v>
      </c>
      <c r="I1939" s="8"/>
      <c r="J1939" s="8" t="s">
        <v>78</v>
      </c>
      <c r="K1939" s="17">
        <v>922.5</v>
      </c>
      <c r="L1939" s="9">
        <v>0</v>
      </c>
      <c r="M1939" s="9">
        <v>0</v>
      </c>
      <c r="N1939" s="9">
        <v>0</v>
      </c>
      <c r="O1939" s="8"/>
      <c r="P1939" s="9">
        <v>922.5</v>
      </c>
      <c r="Q1939" s="15">
        <v>92</v>
      </c>
      <c r="R1939" s="9">
        <v>10</v>
      </c>
      <c r="S1939" s="8" t="s">
        <v>34</v>
      </c>
      <c r="T1939" s="9">
        <v>3</v>
      </c>
      <c r="U1939" s="8" t="s">
        <v>12618</v>
      </c>
      <c r="V1939" s="21">
        <v>45418</v>
      </c>
      <c r="W1939" s="18" t="s">
        <v>7038</v>
      </c>
      <c r="X1939">
        <v>45346</v>
      </c>
    </row>
    <row r="1940" spans="1:24" ht="13.5" thickBot="1">
      <c r="A1940" s="8" t="s">
        <v>145</v>
      </c>
      <c r="B1940" s="16" t="s">
        <v>7049</v>
      </c>
      <c r="C1940" s="8" t="s">
        <v>7050</v>
      </c>
      <c r="D1940" s="8"/>
      <c r="E1940" s="8" t="s">
        <v>59</v>
      </c>
      <c r="F1940" s="8" t="s">
        <v>36</v>
      </c>
      <c r="G1940" s="8" t="s">
        <v>7048</v>
      </c>
      <c r="H1940" s="9">
        <v>216</v>
      </c>
      <c r="I1940" s="8"/>
      <c r="J1940" s="8" t="s">
        <v>78</v>
      </c>
      <c r="K1940" s="17">
        <v>130</v>
      </c>
      <c r="L1940" s="9">
        <v>0</v>
      </c>
      <c r="M1940" s="9">
        <v>0</v>
      </c>
      <c r="N1940" s="9">
        <v>0</v>
      </c>
      <c r="O1940" s="8"/>
      <c r="P1940" s="9">
        <v>130</v>
      </c>
      <c r="Q1940" s="15">
        <v>13</v>
      </c>
      <c r="R1940" s="9">
        <v>10</v>
      </c>
      <c r="S1940" s="8" t="s">
        <v>34</v>
      </c>
      <c r="T1940" s="9">
        <v>0</v>
      </c>
      <c r="U1940" s="8" t="s">
        <v>483</v>
      </c>
      <c r="V1940" s="21">
        <v>45427</v>
      </c>
      <c r="W1940" s="18" t="s">
        <v>7038</v>
      </c>
      <c r="X1940">
        <v>45346</v>
      </c>
    </row>
    <row r="1941" spans="1:24" ht="13.5" thickBot="1">
      <c r="A1941" s="8" t="s">
        <v>145</v>
      </c>
      <c r="B1941" s="16" t="s">
        <v>3034</v>
      </c>
      <c r="C1941" s="44" t="s">
        <v>10278</v>
      </c>
      <c r="D1941" s="42" t="s">
        <v>2839</v>
      </c>
      <c r="E1941" s="8" t="s">
        <v>146</v>
      </c>
      <c r="F1941" s="8" t="s">
        <v>813</v>
      </c>
      <c r="G1941" s="8"/>
      <c r="H1941" s="9">
        <v>217</v>
      </c>
      <c r="I1941" s="8" t="s">
        <v>814</v>
      </c>
      <c r="J1941" s="8" t="s">
        <v>78</v>
      </c>
      <c r="K1941" s="17">
        <v>0</v>
      </c>
      <c r="L1941" s="9">
        <v>0</v>
      </c>
      <c r="M1941" s="9">
        <v>0</v>
      </c>
      <c r="N1941" s="9">
        <v>0</v>
      </c>
      <c r="O1941" s="8"/>
      <c r="P1941" s="9">
        <v>0</v>
      </c>
      <c r="Q1941" s="15">
        <v>0</v>
      </c>
      <c r="R1941" s="9">
        <v>20</v>
      </c>
      <c r="S1941" s="8" t="s">
        <v>34</v>
      </c>
      <c r="T1941" s="9">
        <v>0</v>
      </c>
      <c r="U1941" s="8" t="s">
        <v>45</v>
      </c>
      <c r="V1941" s="21">
        <v>45357</v>
      </c>
      <c r="W1941" s="18" t="s">
        <v>12213</v>
      </c>
    </row>
    <row r="1942" spans="1:24" ht="13.5" thickBot="1">
      <c r="A1942" s="8" t="s">
        <v>145</v>
      </c>
      <c r="B1942" s="16" t="s">
        <v>3035</v>
      </c>
      <c r="C1942" s="8" t="s">
        <v>3036</v>
      </c>
      <c r="D1942" s="8"/>
      <c r="E1942" s="8" t="s">
        <v>58</v>
      </c>
      <c r="F1942" s="8" t="s">
        <v>813</v>
      </c>
      <c r="G1942" s="8"/>
      <c r="H1942" s="9">
        <v>218</v>
      </c>
      <c r="I1942" s="8" t="s">
        <v>814</v>
      </c>
      <c r="J1942" s="8" t="s">
        <v>78</v>
      </c>
      <c r="K1942" s="17">
        <v>100</v>
      </c>
      <c r="L1942" s="9">
        <v>0</v>
      </c>
      <c r="M1942" s="9">
        <v>0</v>
      </c>
      <c r="N1942" s="9">
        <v>0</v>
      </c>
      <c r="O1942" s="8"/>
      <c r="P1942" s="9">
        <v>100</v>
      </c>
      <c r="Q1942" s="15">
        <v>5</v>
      </c>
      <c r="R1942" s="9">
        <v>20</v>
      </c>
      <c r="S1942" s="8" t="s">
        <v>34</v>
      </c>
      <c r="T1942" s="9">
        <v>0</v>
      </c>
      <c r="U1942" s="8" t="s">
        <v>57</v>
      </c>
      <c r="V1942" s="21">
        <v>45357</v>
      </c>
      <c r="W1942" s="18" t="s">
        <v>9196</v>
      </c>
    </row>
    <row r="1943" spans="1:24" ht="39" thickBot="1">
      <c r="A1943" s="8" t="s">
        <v>145</v>
      </c>
      <c r="B1943" s="16" t="s">
        <v>3037</v>
      </c>
      <c r="C1943" s="8" t="s">
        <v>3038</v>
      </c>
      <c r="D1943" s="8"/>
      <c r="E1943" s="8" t="s">
        <v>131</v>
      </c>
      <c r="F1943" s="8" t="s">
        <v>813</v>
      </c>
      <c r="G1943" s="8"/>
      <c r="H1943" s="9">
        <v>219</v>
      </c>
      <c r="I1943" s="8" t="s">
        <v>814</v>
      </c>
      <c r="J1943" s="8" t="s">
        <v>78</v>
      </c>
      <c r="K1943" s="17">
        <v>66.833333330000002</v>
      </c>
      <c r="L1943" s="9">
        <v>0</v>
      </c>
      <c r="M1943" s="9">
        <v>0</v>
      </c>
      <c r="N1943" s="9">
        <v>0</v>
      </c>
      <c r="O1943" s="8"/>
      <c r="P1943" s="9">
        <v>66.833333330000002</v>
      </c>
      <c r="Q1943" s="15">
        <v>3</v>
      </c>
      <c r="R1943" s="9">
        <v>20</v>
      </c>
      <c r="S1943" s="8" t="s">
        <v>34</v>
      </c>
      <c r="T1943" s="9">
        <v>7</v>
      </c>
      <c r="U1943" s="8" t="s">
        <v>12619</v>
      </c>
      <c r="V1943" s="21">
        <v>45357</v>
      </c>
      <c r="W1943" s="18" t="s">
        <v>9196</v>
      </c>
    </row>
    <row r="1944" spans="1:24" ht="13.5" thickBot="1">
      <c r="A1944" s="8" t="s">
        <v>145</v>
      </c>
      <c r="B1944" s="8" t="s">
        <v>3039</v>
      </c>
      <c r="C1944" s="8" t="s">
        <v>3040</v>
      </c>
      <c r="D1944" s="8"/>
      <c r="E1944" s="8" t="s">
        <v>146</v>
      </c>
      <c r="F1944" s="8" t="s">
        <v>813</v>
      </c>
      <c r="G1944" s="8"/>
      <c r="H1944" s="9">
        <v>220</v>
      </c>
      <c r="I1944" s="8" t="s">
        <v>814</v>
      </c>
      <c r="J1944" s="8" t="s">
        <v>78</v>
      </c>
      <c r="K1944" s="17">
        <v>77</v>
      </c>
      <c r="L1944" s="9">
        <v>0</v>
      </c>
      <c r="M1944" s="9">
        <v>0</v>
      </c>
      <c r="N1944" s="9">
        <v>0</v>
      </c>
      <c r="O1944" s="8"/>
      <c r="P1944" s="9">
        <v>77</v>
      </c>
      <c r="Q1944" s="15">
        <v>3</v>
      </c>
      <c r="R1944" s="9">
        <v>20</v>
      </c>
      <c r="S1944" s="8" t="s">
        <v>34</v>
      </c>
      <c r="T1944" s="9">
        <v>17</v>
      </c>
      <c r="U1944" s="8" t="s">
        <v>11643</v>
      </c>
      <c r="V1944" s="21">
        <v>45357</v>
      </c>
      <c r="W1944" s="18" t="s">
        <v>9196</v>
      </c>
    </row>
    <row r="1945" spans="1:24" ht="39" thickBot="1">
      <c r="A1945" s="8" t="s">
        <v>145</v>
      </c>
      <c r="B1945" s="16" t="s">
        <v>3041</v>
      </c>
      <c r="C1945" s="8" t="s">
        <v>3042</v>
      </c>
      <c r="D1945" s="8"/>
      <c r="E1945" s="8" t="s">
        <v>132</v>
      </c>
      <c r="F1945" s="8" t="s">
        <v>813</v>
      </c>
      <c r="G1945" s="8"/>
      <c r="H1945" s="9">
        <v>221</v>
      </c>
      <c r="I1945" s="8" t="s">
        <v>814</v>
      </c>
      <c r="J1945" s="8" t="s">
        <v>78</v>
      </c>
      <c r="K1945" s="17">
        <v>90.833333330000002</v>
      </c>
      <c r="L1945" s="9">
        <v>0</v>
      </c>
      <c r="M1945" s="9">
        <v>0</v>
      </c>
      <c r="N1945" s="9">
        <v>0</v>
      </c>
      <c r="O1945" s="8"/>
      <c r="P1945" s="9">
        <v>90.833333330000002</v>
      </c>
      <c r="Q1945" s="15">
        <v>4</v>
      </c>
      <c r="R1945" s="9">
        <v>20</v>
      </c>
      <c r="S1945" s="8" t="s">
        <v>34</v>
      </c>
      <c r="T1945" s="9">
        <v>11</v>
      </c>
      <c r="U1945" s="8" t="s">
        <v>12620</v>
      </c>
      <c r="V1945" s="21">
        <v>45357</v>
      </c>
      <c r="W1945" s="50" t="s">
        <v>9196</v>
      </c>
    </row>
    <row r="1946" spans="1:24" ht="64.5" thickBot="1">
      <c r="A1946" s="8" t="s">
        <v>145</v>
      </c>
      <c r="B1946" s="13" t="s">
        <v>3043</v>
      </c>
      <c r="C1946" s="8" t="s">
        <v>7051</v>
      </c>
      <c r="D1946" s="8"/>
      <c r="E1946" s="8" t="s">
        <v>59</v>
      </c>
      <c r="F1946" s="8" t="s">
        <v>36</v>
      </c>
      <c r="G1946" s="9" t="s">
        <v>3044</v>
      </c>
      <c r="H1946" s="9">
        <v>222</v>
      </c>
      <c r="I1946" s="8"/>
      <c r="J1946" s="8" t="s">
        <v>78</v>
      </c>
      <c r="K1946" s="17">
        <v>194.167</v>
      </c>
      <c r="L1946" s="9">
        <v>0</v>
      </c>
      <c r="M1946" s="9">
        <v>0</v>
      </c>
      <c r="N1946" s="9">
        <v>0</v>
      </c>
      <c r="O1946" s="8"/>
      <c r="P1946" s="9">
        <v>194.167</v>
      </c>
      <c r="Q1946" s="15">
        <v>24</v>
      </c>
      <c r="R1946" s="9">
        <v>8</v>
      </c>
      <c r="S1946" s="8" t="s">
        <v>34</v>
      </c>
      <c r="T1946" s="17">
        <v>2</v>
      </c>
      <c r="U1946" s="8" t="s">
        <v>12621</v>
      </c>
      <c r="V1946" s="21">
        <v>45370</v>
      </c>
      <c r="W1946" s="40" t="s">
        <v>9196</v>
      </c>
    </row>
    <row r="1947" spans="1:24" ht="64.5" thickBot="1">
      <c r="A1947" s="8" t="s">
        <v>145</v>
      </c>
      <c r="B1947" s="16" t="s">
        <v>3045</v>
      </c>
      <c r="C1947" s="8" t="s">
        <v>7052</v>
      </c>
      <c r="D1947" s="8"/>
      <c r="E1947" s="8" t="s">
        <v>58</v>
      </c>
      <c r="F1947" s="8" t="s">
        <v>36</v>
      </c>
      <c r="G1947" s="8" t="s">
        <v>3046</v>
      </c>
      <c r="H1947" s="9">
        <v>223</v>
      </c>
      <c r="I1947" s="8"/>
      <c r="J1947" s="8" t="s">
        <v>78</v>
      </c>
      <c r="K1947" s="17">
        <v>139.25</v>
      </c>
      <c r="L1947" s="9">
        <v>0</v>
      </c>
      <c r="M1947" s="9">
        <v>0</v>
      </c>
      <c r="N1947" s="9">
        <v>0</v>
      </c>
      <c r="O1947" s="8"/>
      <c r="P1947" s="9">
        <v>139.25</v>
      </c>
      <c r="Q1947" s="15">
        <v>23</v>
      </c>
      <c r="R1947" s="9">
        <v>6</v>
      </c>
      <c r="S1947" s="8" t="s">
        <v>34</v>
      </c>
      <c r="T1947" s="9">
        <v>1</v>
      </c>
      <c r="U1947" s="8" t="s">
        <v>12622</v>
      </c>
      <c r="V1947" s="21">
        <v>45426</v>
      </c>
      <c r="W1947" s="40" t="s">
        <v>9196</v>
      </c>
    </row>
    <row r="1948" spans="1:24" ht="64.5" thickBot="1">
      <c r="A1948" s="8" t="s">
        <v>145</v>
      </c>
      <c r="B1948" s="16" t="s">
        <v>3047</v>
      </c>
      <c r="C1948" s="8" t="s">
        <v>9119</v>
      </c>
      <c r="D1948" s="8"/>
      <c r="E1948" s="8" t="s">
        <v>167</v>
      </c>
      <c r="F1948" s="8" t="s">
        <v>1571</v>
      </c>
      <c r="G1948" s="8" t="s">
        <v>3048</v>
      </c>
      <c r="H1948" s="9">
        <v>224</v>
      </c>
      <c r="I1948" s="8" t="s">
        <v>3001</v>
      </c>
      <c r="J1948" s="8" t="s">
        <v>78</v>
      </c>
      <c r="K1948" s="17">
        <v>0</v>
      </c>
      <c r="L1948" s="9">
        <v>0</v>
      </c>
      <c r="M1948" s="9">
        <v>0</v>
      </c>
      <c r="N1948" s="9">
        <v>0</v>
      </c>
      <c r="O1948" s="8"/>
      <c r="P1948" s="9">
        <v>0</v>
      </c>
      <c r="Q1948" s="15">
        <v>0</v>
      </c>
      <c r="R1948" s="9">
        <v>60</v>
      </c>
      <c r="S1948" s="8" t="s">
        <v>37</v>
      </c>
      <c r="T1948" s="9">
        <v>0</v>
      </c>
      <c r="U1948" s="8" t="s">
        <v>39</v>
      </c>
      <c r="V1948" s="21">
        <v>45356</v>
      </c>
      <c r="W1948" s="40" t="s">
        <v>9196</v>
      </c>
    </row>
    <row r="1949" spans="1:24" ht="64.5" thickBot="1">
      <c r="A1949" s="8" t="s">
        <v>145</v>
      </c>
      <c r="B1949" s="16" t="s">
        <v>3049</v>
      </c>
      <c r="C1949" s="8" t="s">
        <v>10995</v>
      </c>
      <c r="D1949" s="8"/>
      <c r="E1949" s="8" t="s">
        <v>167</v>
      </c>
      <c r="F1949" s="8" t="s">
        <v>1571</v>
      </c>
      <c r="G1949" s="8" t="s">
        <v>3050</v>
      </c>
      <c r="H1949" s="9">
        <v>225</v>
      </c>
      <c r="I1949" s="8" t="s">
        <v>3001</v>
      </c>
      <c r="J1949" s="8" t="s">
        <v>78</v>
      </c>
      <c r="K1949" s="17">
        <v>2</v>
      </c>
      <c r="L1949" s="9">
        <v>0</v>
      </c>
      <c r="M1949" s="9">
        <v>0</v>
      </c>
      <c r="N1949" s="9">
        <v>0</v>
      </c>
      <c r="O1949" s="8"/>
      <c r="P1949" s="9">
        <v>2</v>
      </c>
      <c r="Q1949" s="15">
        <v>0</v>
      </c>
      <c r="R1949" s="9">
        <v>80</v>
      </c>
      <c r="S1949" s="8" t="s">
        <v>37</v>
      </c>
      <c r="T1949" s="9">
        <v>2</v>
      </c>
      <c r="U1949" s="8" t="s">
        <v>9372</v>
      </c>
      <c r="V1949" s="21"/>
      <c r="W1949" s="40" t="s">
        <v>9196</v>
      </c>
    </row>
    <row r="1950" spans="1:24" ht="64.5" thickBot="1">
      <c r="A1950" s="8" t="s">
        <v>145</v>
      </c>
      <c r="B1950" s="16" t="s">
        <v>3051</v>
      </c>
      <c r="C1950" s="8" t="s">
        <v>3052</v>
      </c>
      <c r="D1950" s="8"/>
      <c r="E1950" s="8" t="s">
        <v>167</v>
      </c>
      <c r="F1950" s="8" t="s">
        <v>1571</v>
      </c>
      <c r="G1950" s="8" t="s">
        <v>3053</v>
      </c>
      <c r="H1950" s="9">
        <v>226</v>
      </c>
      <c r="I1950" s="8" t="s">
        <v>3001</v>
      </c>
      <c r="J1950" s="8" t="s">
        <v>78</v>
      </c>
      <c r="K1950" s="17">
        <v>0</v>
      </c>
      <c r="L1950" s="9">
        <v>0</v>
      </c>
      <c r="M1950" s="9">
        <v>0</v>
      </c>
      <c r="N1950" s="9">
        <v>0</v>
      </c>
      <c r="O1950" s="8"/>
      <c r="P1950" s="9">
        <v>0</v>
      </c>
      <c r="Q1950" s="15">
        <v>0</v>
      </c>
      <c r="R1950" s="9">
        <v>60</v>
      </c>
      <c r="S1950" s="8" t="s">
        <v>37</v>
      </c>
      <c r="T1950" s="9">
        <v>0</v>
      </c>
      <c r="U1950" s="8" t="s">
        <v>39</v>
      </c>
      <c r="V1950" s="21"/>
      <c r="W1950" s="40" t="s">
        <v>9196</v>
      </c>
    </row>
    <row r="1951" spans="1:24" ht="13.5" thickBot="1">
      <c r="A1951" s="8" t="s">
        <v>145</v>
      </c>
      <c r="B1951" s="8" t="s">
        <v>10279</v>
      </c>
      <c r="C1951" s="8" t="s">
        <v>9554</v>
      </c>
      <c r="D1951" s="8"/>
      <c r="E1951" s="8"/>
      <c r="F1951" s="8" t="s">
        <v>36</v>
      </c>
      <c r="G1951" s="8"/>
      <c r="H1951" s="9">
        <v>227</v>
      </c>
      <c r="I1951" s="8"/>
      <c r="J1951" s="8" t="s">
        <v>78</v>
      </c>
      <c r="K1951" s="17">
        <v>298</v>
      </c>
      <c r="L1951" s="9">
        <v>0</v>
      </c>
      <c r="M1951" s="9">
        <v>0</v>
      </c>
      <c r="N1951" s="9">
        <v>0</v>
      </c>
      <c r="O1951" s="8"/>
      <c r="P1951" s="9">
        <v>298</v>
      </c>
      <c r="Q1951" s="15">
        <v>14</v>
      </c>
      <c r="R1951" s="9">
        <v>20</v>
      </c>
      <c r="S1951" s="8" t="s">
        <v>34</v>
      </c>
      <c r="T1951" s="17">
        <v>18</v>
      </c>
      <c r="U1951" s="18" t="s">
        <v>10330</v>
      </c>
      <c r="V1951" s="40">
        <v>45504</v>
      </c>
      <c r="W1951" s="40"/>
    </row>
    <row r="1952" spans="1:24" ht="64.5" thickBot="1">
      <c r="A1952" s="8" t="s">
        <v>145</v>
      </c>
      <c r="B1952" s="8" t="s">
        <v>3055</v>
      </c>
      <c r="C1952" s="23" t="s">
        <v>3056</v>
      </c>
      <c r="D1952" s="8" t="s">
        <v>58</v>
      </c>
      <c r="E1952" s="8"/>
      <c r="F1952" s="8" t="s">
        <v>813</v>
      </c>
      <c r="G1952" s="8"/>
      <c r="H1952" s="9">
        <v>228</v>
      </c>
      <c r="I1952" s="8"/>
      <c r="J1952" s="8" t="s">
        <v>78</v>
      </c>
      <c r="K1952" s="17">
        <v>405</v>
      </c>
      <c r="L1952" s="9">
        <v>0</v>
      </c>
      <c r="M1952" s="9">
        <v>0</v>
      </c>
      <c r="N1952" s="9">
        <v>0</v>
      </c>
      <c r="O1952" s="8"/>
      <c r="P1952" s="9">
        <v>405</v>
      </c>
      <c r="Q1952" s="15">
        <v>8</v>
      </c>
      <c r="R1952" s="9">
        <v>50</v>
      </c>
      <c r="S1952" s="8" t="s">
        <v>34</v>
      </c>
      <c r="T1952" s="9">
        <v>5</v>
      </c>
      <c r="U1952" s="18" t="s">
        <v>11644</v>
      </c>
      <c r="V1952" s="40">
        <v>45363</v>
      </c>
      <c r="W1952" s="40" t="s">
        <v>9196</v>
      </c>
    </row>
    <row r="1953" spans="1:23" ht="64.5" thickBot="1">
      <c r="A1953" s="8" t="s">
        <v>145</v>
      </c>
      <c r="B1953" s="8" t="s">
        <v>3057</v>
      </c>
      <c r="C1953" s="23" t="s">
        <v>3058</v>
      </c>
      <c r="D1953" s="8" t="s">
        <v>131</v>
      </c>
      <c r="E1953" s="8"/>
      <c r="F1953" s="8" t="s">
        <v>813</v>
      </c>
      <c r="G1953" s="8" t="s">
        <v>3059</v>
      </c>
      <c r="H1953" s="9">
        <v>229</v>
      </c>
      <c r="I1953" s="8"/>
      <c r="J1953" s="8" t="s">
        <v>78</v>
      </c>
      <c r="K1953" s="17">
        <v>1457</v>
      </c>
      <c r="L1953" s="9">
        <v>0</v>
      </c>
      <c r="M1953" s="9">
        <v>0</v>
      </c>
      <c r="N1953" s="9">
        <v>0</v>
      </c>
      <c r="O1953" s="8"/>
      <c r="P1953" s="9">
        <v>1457</v>
      </c>
      <c r="Q1953" s="15">
        <v>29</v>
      </c>
      <c r="R1953" s="9">
        <v>50</v>
      </c>
      <c r="S1953" s="8" t="s">
        <v>34</v>
      </c>
      <c r="T1953" s="9">
        <v>7</v>
      </c>
      <c r="U1953" s="18" t="s">
        <v>10907</v>
      </c>
      <c r="V1953" s="40">
        <v>45363</v>
      </c>
      <c r="W1953" s="40" t="s">
        <v>9196</v>
      </c>
    </row>
    <row r="1954" spans="1:23" ht="64.5" thickBot="1">
      <c r="A1954" s="8" t="s">
        <v>145</v>
      </c>
      <c r="B1954" s="8" t="s">
        <v>3060</v>
      </c>
      <c r="C1954" s="8" t="s">
        <v>3061</v>
      </c>
      <c r="D1954" s="8" t="s">
        <v>132</v>
      </c>
      <c r="E1954" s="8"/>
      <c r="F1954" s="8" t="s">
        <v>813</v>
      </c>
      <c r="G1954" s="16"/>
      <c r="H1954" s="9">
        <v>230</v>
      </c>
      <c r="I1954" s="8"/>
      <c r="J1954" s="8" t="s">
        <v>78</v>
      </c>
      <c r="K1954" s="17">
        <v>1540</v>
      </c>
      <c r="L1954" s="9">
        <v>0</v>
      </c>
      <c r="M1954" s="9">
        <v>0</v>
      </c>
      <c r="N1954" s="9">
        <v>0</v>
      </c>
      <c r="O1954" s="8"/>
      <c r="P1954" s="9">
        <v>1540</v>
      </c>
      <c r="Q1954" s="15">
        <v>30</v>
      </c>
      <c r="R1954" s="9">
        <v>50</v>
      </c>
      <c r="S1954" s="8" t="s">
        <v>34</v>
      </c>
      <c r="T1954" s="9">
        <v>40</v>
      </c>
      <c r="U1954" s="18" t="s">
        <v>10908</v>
      </c>
      <c r="V1954" s="40">
        <v>45363</v>
      </c>
      <c r="W1954" s="40" t="s">
        <v>9196</v>
      </c>
    </row>
    <row r="1955" spans="1:23" ht="64.5" thickBot="1">
      <c r="A1955" s="8" t="s">
        <v>145</v>
      </c>
      <c r="B1955" s="8" t="s">
        <v>3062</v>
      </c>
      <c r="C1955" s="8" t="s">
        <v>3063</v>
      </c>
      <c r="D1955" s="8" t="s">
        <v>146</v>
      </c>
      <c r="E1955" s="8"/>
      <c r="F1955" s="8" t="s">
        <v>813</v>
      </c>
      <c r="G1955" s="8" t="s">
        <v>3059</v>
      </c>
      <c r="H1955" s="9">
        <v>231</v>
      </c>
      <c r="I1955" s="8"/>
      <c r="J1955" s="8" t="s">
        <v>78</v>
      </c>
      <c r="K1955" s="17">
        <v>788</v>
      </c>
      <c r="L1955" s="9">
        <v>0</v>
      </c>
      <c r="M1955" s="9">
        <v>0</v>
      </c>
      <c r="N1955" s="9">
        <v>0</v>
      </c>
      <c r="O1955" s="8"/>
      <c r="P1955" s="9">
        <v>788</v>
      </c>
      <c r="Q1955" s="15">
        <v>15</v>
      </c>
      <c r="R1955" s="8">
        <v>50</v>
      </c>
      <c r="S1955" s="8" t="s">
        <v>34</v>
      </c>
      <c r="T1955" s="9">
        <v>38</v>
      </c>
      <c r="U1955" s="8" t="s">
        <v>10909</v>
      </c>
      <c r="V1955" s="21">
        <v>45363</v>
      </c>
      <c r="W1955" s="40" t="s">
        <v>9196</v>
      </c>
    </row>
    <row r="1956" spans="1:23" ht="64.5" thickBot="1">
      <c r="A1956" s="8" t="s">
        <v>145</v>
      </c>
      <c r="B1956" s="8" t="s">
        <v>3064</v>
      </c>
      <c r="C1956" s="8" t="s">
        <v>3065</v>
      </c>
      <c r="D1956" s="8" t="s">
        <v>133</v>
      </c>
      <c r="E1956" s="8"/>
      <c r="F1956" s="8" t="s">
        <v>813</v>
      </c>
      <c r="G1956" s="8"/>
      <c r="H1956" s="9">
        <v>232</v>
      </c>
      <c r="I1956" s="8"/>
      <c r="J1956" s="8" t="s">
        <v>78</v>
      </c>
      <c r="K1956" s="17">
        <v>2091</v>
      </c>
      <c r="L1956" s="9">
        <v>0</v>
      </c>
      <c r="M1956" s="9">
        <v>0</v>
      </c>
      <c r="N1956" s="9">
        <v>0</v>
      </c>
      <c r="O1956" s="8"/>
      <c r="P1956" s="9">
        <v>2091</v>
      </c>
      <c r="Q1956" s="15">
        <v>41</v>
      </c>
      <c r="R1956" s="9">
        <v>50</v>
      </c>
      <c r="S1956" s="8" t="s">
        <v>34</v>
      </c>
      <c r="T1956" s="17">
        <v>41</v>
      </c>
      <c r="U1956" s="8" t="s">
        <v>10910</v>
      </c>
      <c r="V1956" s="21">
        <v>45363</v>
      </c>
      <c r="W1956" s="40" t="s">
        <v>9196</v>
      </c>
    </row>
    <row r="1957" spans="1:23" ht="26.25" thickBot="1">
      <c r="A1957" s="8" t="s">
        <v>145</v>
      </c>
      <c r="B1957" s="8" t="s">
        <v>3066</v>
      </c>
      <c r="C1957" s="8" t="s">
        <v>10996</v>
      </c>
      <c r="D1957" s="8"/>
      <c r="E1957" s="8" t="s">
        <v>146</v>
      </c>
      <c r="F1957" s="8" t="s">
        <v>147</v>
      </c>
      <c r="G1957" s="8" t="s">
        <v>3067</v>
      </c>
      <c r="H1957" s="9">
        <v>233</v>
      </c>
      <c r="I1957" s="8"/>
      <c r="J1957" s="8" t="s">
        <v>78</v>
      </c>
      <c r="K1957" s="17">
        <v>-13.5</v>
      </c>
      <c r="L1957" s="9">
        <v>0</v>
      </c>
      <c r="M1957" s="9">
        <v>0</v>
      </c>
      <c r="N1957" s="9">
        <v>0</v>
      </c>
      <c r="O1957" s="8">
        <v>0</v>
      </c>
      <c r="P1957" s="9">
        <v>-13.5</v>
      </c>
      <c r="Q1957" s="15">
        <v>0</v>
      </c>
      <c r="R1957" s="9">
        <v>60</v>
      </c>
      <c r="S1957" s="8" t="s">
        <v>37</v>
      </c>
      <c r="T1957" s="9">
        <v>-14</v>
      </c>
      <c r="U1957" s="8" t="s">
        <v>12623</v>
      </c>
      <c r="V1957" s="21">
        <v>45406</v>
      </c>
      <c r="W1957" s="50" t="s">
        <v>9196</v>
      </c>
    </row>
    <row r="1958" spans="1:23" ht="26.25" thickBot="1">
      <c r="A1958" s="8" t="s">
        <v>145</v>
      </c>
      <c r="B1958" s="8" t="s">
        <v>3068</v>
      </c>
      <c r="C1958" s="8" t="s">
        <v>10997</v>
      </c>
      <c r="D1958" s="8"/>
      <c r="E1958" s="8" t="s">
        <v>132</v>
      </c>
      <c r="F1958" s="8" t="s">
        <v>147</v>
      </c>
      <c r="G1958" s="8" t="s">
        <v>3067</v>
      </c>
      <c r="H1958" s="9">
        <v>234</v>
      </c>
      <c r="I1958" s="8"/>
      <c r="J1958" s="8" t="s">
        <v>78</v>
      </c>
      <c r="K1958" s="30">
        <v>10.5</v>
      </c>
      <c r="L1958" s="9">
        <v>0</v>
      </c>
      <c r="M1958" s="9">
        <v>0</v>
      </c>
      <c r="N1958" s="9">
        <v>0</v>
      </c>
      <c r="O1958" s="8">
        <v>0</v>
      </c>
      <c r="P1958" s="31">
        <v>10.5</v>
      </c>
      <c r="Q1958" s="15">
        <v>0</v>
      </c>
      <c r="R1958" s="9">
        <v>60</v>
      </c>
      <c r="S1958" s="8" t="s">
        <v>37</v>
      </c>
      <c r="T1958" s="9">
        <v>11</v>
      </c>
      <c r="U1958" s="8" t="s">
        <v>12624</v>
      </c>
      <c r="V1958" s="21">
        <v>45406</v>
      </c>
      <c r="W1958" s="50" t="s">
        <v>9196</v>
      </c>
    </row>
    <row r="1959" spans="1:23" ht="64.5" thickBot="1">
      <c r="A1959" s="8" t="s">
        <v>145</v>
      </c>
      <c r="B1959" s="8" t="s">
        <v>3069</v>
      </c>
      <c r="C1959" s="8" t="s">
        <v>10998</v>
      </c>
      <c r="D1959" s="8"/>
      <c r="E1959" s="8" t="s">
        <v>131</v>
      </c>
      <c r="F1959" s="8" t="s">
        <v>147</v>
      </c>
      <c r="G1959" s="8" t="s">
        <v>3067</v>
      </c>
      <c r="H1959" s="9">
        <v>235</v>
      </c>
      <c r="I1959" s="8"/>
      <c r="J1959" s="8" t="s">
        <v>78</v>
      </c>
      <c r="K1959" s="17">
        <v>10.5</v>
      </c>
      <c r="L1959" s="9">
        <v>0</v>
      </c>
      <c r="M1959" s="9">
        <v>0</v>
      </c>
      <c r="N1959" s="9">
        <v>0</v>
      </c>
      <c r="O1959" s="8">
        <v>0</v>
      </c>
      <c r="P1959" s="9">
        <v>10.5</v>
      </c>
      <c r="Q1959" s="15">
        <v>0</v>
      </c>
      <c r="R1959" s="9">
        <v>60</v>
      </c>
      <c r="S1959" s="8" t="s">
        <v>37</v>
      </c>
      <c r="T1959" s="9">
        <v>11</v>
      </c>
      <c r="U1959" s="18" t="s">
        <v>12624</v>
      </c>
      <c r="V1959" s="40">
        <v>45406</v>
      </c>
      <c r="W1959" s="8" t="s">
        <v>9196</v>
      </c>
    </row>
    <row r="1960" spans="1:23" ht="64.5" thickBot="1">
      <c r="A1960" s="8" t="s">
        <v>145</v>
      </c>
      <c r="B1960" s="8" t="s">
        <v>3070</v>
      </c>
      <c r="C1960" s="8" t="s">
        <v>10999</v>
      </c>
      <c r="D1960" s="8"/>
      <c r="E1960" s="8" t="s">
        <v>58</v>
      </c>
      <c r="F1960" s="8" t="s">
        <v>147</v>
      </c>
      <c r="G1960" s="8" t="s">
        <v>3067</v>
      </c>
      <c r="H1960" s="9">
        <v>236</v>
      </c>
      <c r="I1960" s="8"/>
      <c r="J1960" s="8" t="s">
        <v>78</v>
      </c>
      <c r="K1960" s="17">
        <v>-13.5</v>
      </c>
      <c r="L1960" s="9">
        <v>0</v>
      </c>
      <c r="M1960" s="9">
        <v>0</v>
      </c>
      <c r="N1960" s="9">
        <v>0</v>
      </c>
      <c r="O1960" s="8">
        <v>0</v>
      </c>
      <c r="P1960" s="9">
        <v>-13.5</v>
      </c>
      <c r="Q1960" s="15">
        <v>0</v>
      </c>
      <c r="R1960" s="9">
        <v>60</v>
      </c>
      <c r="S1960" s="8" t="s">
        <v>37</v>
      </c>
      <c r="T1960" s="9">
        <v>-14</v>
      </c>
      <c r="U1960" s="18" t="s">
        <v>12623</v>
      </c>
      <c r="V1960" s="40">
        <v>45406</v>
      </c>
      <c r="W1960" s="8" t="s">
        <v>9196</v>
      </c>
    </row>
    <row r="1961" spans="1:23" ht="64.5" thickBot="1">
      <c r="A1961" s="8" t="s">
        <v>145</v>
      </c>
      <c r="B1961" s="8" t="s">
        <v>3071</v>
      </c>
      <c r="C1961" s="8" t="s">
        <v>11000</v>
      </c>
      <c r="D1961" s="8"/>
      <c r="E1961" s="8" t="s">
        <v>146</v>
      </c>
      <c r="F1961" s="8" t="s">
        <v>147</v>
      </c>
      <c r="G1961" s="8" t="s">
        <v>3072</v>
      </c>
      <c r="H1961" s="9">
        <v>237</v>
      </c>
      <c r="I1961" s="8"/>
      <c r="J1961" s="8" t="s">
        <v>78</v>
      </c>
      <c r="K1961" s="17">
        <v>-11</v>
      </c>
      <c r="L1961" s="9">
        <v>0</v>
      </c>
      <c r="M1961" s="9">
        <v>0</v>
      </c>
      <c r="N1961" s="9">
        <v>0</v>
      </c>
      <c r="O1961" s="8">
        <v>0</v>
      </c>
      <c r="P1961" s="9">
        <v>-11</v>
      </c>
      <c r="Q1961" s="15">
        <v>0</v>
      </c>
      <c r="R1961" s="9">
        <v>60</v>
      </c>
      <c r="S1961" s="8" t="s">
        <v>37</v>
      </c>
      <c r="T1961" s="9">
        <v>-11</v>
      </c>
      <c r="U1961" s="18" t="s">
        <v>9535</v>
      </c>
      <c r="V1961" s="40">
        <v>45406</v>
      </c>
      <c r="W1961" s="8" t="s">
        <v>9196</v>
      </c>
    </row>
    <row r="1962" spans="1:23" ht="64.5" thickBot="1">
      <c r="A1962" s="8" t="s">
        <v>145</v>
      </c>
      <c r="B1962" s="13" t="s">
        <v>3073</v>
      </c>
      <c r="C1962" s="8" t="s">
        <v>11001</v>
      </c>
      <c r="D1962" s="8"/>
      <c r="E1962" s="8" t="s">
        <v>132</v>
      </c>
      <c r="F1962" s="8" t="s">
        <v>147</v>
      </c>
      <c r="G1962" s="8" t="s">
        <v>3072</v>
      </c>
      <c r="H1962" s="20">
        <v>238</v>
      </c>
      <c r="I1962" s="8"/>
      <c r="J1962" s="8" t="s">
        <v>78</v>
      </c>
      <c r="K1962" s="34">
        <v>13</v>
      </c>
      <c r="L1962" s="9">
        <v>0</v>
      </c>
      <c r="M1962" s="9">
        <v>0</v>
      </c>
      <c r="N1962" s="9">
        <v>0</v>
      </c>
      <c r="O1962" s="8">
        <v>0</v>
      </c>
      <c r="P1962" s="35">
        <v>13</v>
      </c>
      <c r="Q1962" s="15">
        <v>0</v>
      </c>
      <c r="R1962" s="9">
        <v>60</v>
      </c>
      <c r="S1962" s="8" t="s">
        <v>37</v>
      </c>
      <c r="T1962" s="9">
        <v>13</v>
      </c>
      <c r="U1962" s="8" t="s">
        <v>10467</v>
      </c>
      <c r="V1962" s="21">
        <v>45406</v>
      </c>
      <c r="W1962" s="8" t="s">
        <v>9196</v>
      </c>
    </row>
    <row r="1963" spans="1:23" ht="64.5" thickBot="1">
      <c r="A1963" s="8" t="s">
        <v>145</v>
      </c>
      <c r="B1963" s="13" t="s">
        <v>3074</v>
      </c>
      <c r="C1963" s="8" t="s">
        <v>11002</v>
      </c>
      <c r="D1963" s="8"/>
      <c r="E1963" s="8" t="s">
        <v>131</v>
      </c>
      <c r="F1963" s="8" t="s">
        <v>147</v>
      </c>
      <c r="G1963" s="8" t="s">
        <v>3072</v>
      </c>
      <c r="H1963" s="9">
        <v>239</v>
      </c>
      <c r="I1963" s="8"/>
      <c r="J1963" s="8" t="s">
        <v>78</v>
      </c>
      <c r="K1963" s="30">
        <v>13</v>
      </c>
      <c r="L1963" s="9">
        <v>0</v>
      </c>
      <c r="M1963" s="9">
        <v>0</v>
      </c>
      <c r="N1963" s="9">
        <v>0</v>
      </c>
      <c r="O1963" s="8">
        <v>0</v>
      </c>
      <c r="P1963" s="31">
        <v>13</v>
      </c>
      <c r="Q1963" s="15">
        <v>0</v>
      </c>
      <c r="R1963" s="9">
        <v>60</v>
      </c>
      <c r="S1963" s="8" t="s">
        <v>37</v>
      </c>
      <c r="T1963" s="9">
        <v>13</v>
      </c>
      <c r="U1963" s="8" t="s">
        <v>10467</v>
      </c>
      <c r="V1963" s="21">
        <v>45406</v>
      </c>
      <c r="W1963" s="8" t="s">
        <v>9196</v>
      </c>
    </row>
    <row r="1964" spans="1:23" ht="64.5" thickBot="1">
      <c r="A1964" s="8" t="s">
        <v>145</v>
      </c>
      <c r="B1964" s="13" t="s">
        <v>3075</v>
      </c>
      <c r="C1964" s="49" t="s">
        <v>11003</v>
      </c>
      <c r="D1964" s="48"/>
      <c r="E1964" s="16" t="s">
        <v>58</v>
      </c>
      <c r="F1964" s="16" t="s">
        <v>147</v>
      </c>
      <c r="G1964" s="16" t="s">
        <v>3072</v>
      </c>
      <c r="H1964" s="9">
        <v>240</v>
      </c>
      <c r="I1964" s="8"/>
      <c r="J1964" s="8" t="s">
        <v>78</v>
      </c>
      <c r="K1964" s="17">
        <v>-13</v>
      </c>
      <c r="L1964" s="9">
        <v>0</v>
      </c>
      <c r="M1964" s="9">
        <v>0</v>
      </c>
      <c r="N1964" s="9">
        <v>0</v>
      </c>
      <c r="O1964" s="8">
        <v>0</v>
      </c>
      <c r="P1964" s="9">
        <v>-13</v>
      </c>
      <c r="Q1964" s="15">
        <v>0</v>
      </c>
      <c r="R1964" s="9">
        <v>60</v>
      </c>
      <c r="S1964" s="8" t="s">
        <v>37</v>
      </c>
      <c r="T1964" s="9">
        <v>-13</v>
      </c>
      <c r="U1964" s="8" t="s">
        <v>8153</v>
      </c>
      <c r="V1964" s="21">
        <v>45406</v>
      </c>
      <c r="W1964" s="8" t="s">
        <v>9196</v>
      </c>
    </row>
    <row r="1965" spans="1:23" ht="13.5" thickBot="1">
      <c r="A1965" s="8" t="s">
        <v>145</v>
      </c>
      <c r="B1965" s="8" t="s">
        <v>7053</v>
      </c>
      <c r="C1965" s="16" t="s">
        <v>10280</v>
      </c>
      <c r="D1965" s="8"/>
      <c r="E1965" s="8"/>
      <c r="F1965" s="8" t="s">
        <v>1794</v>
      </c>
      <c r="G1965" s="8">
        <v>2012</v>
      </c>
      <c r="H1965" s="9">
        <v>241</v>
      </c>
      <c r="I1965" s="8"/>
      <c r="J1965" s="8" t="s">
        <v>78</v>
      </c>
      <c r="K1965" s="17">
        <v>4</v>
      </c>
      <c r="L1965" s="9">
        <v>0</v>
      </c>
      <c r="M1965" s="9">
        <v>0</v>
      </c>
      <c r="N1965" s="9">
        <v>0</v>
      </c>
      <c r="O1965" s="8"/>
      <c r="P1965" s="9">
        <v>4</v>
      </c>
      <c r="Q1965" s="15">
        <v>0</v>
      </c>
      <c r="R1965" s="9">
        <v>200</v>
      </c>
      <c r="S1965" s="8" t="s">
        <v>37</v>
      </c>
      <c r="T1965" s="9">
        <v>4</v>
      </c>
      <c r="U1965" s="18" t="s">
        <v>8281</v>
      </c>
      <c r="V1965" s="40">
        <v>45415</v>
      </c>
      <c r="W1965" s="8"/>
    </row>
    <row r="1966" spans="1:23" ht="13.5" thickBot="1">
      <c r="A1966" s="8" t="s">
        <v>145</v>
      </c>
      <c r="B1966" s="8" t="s">
        <v>10468</v>
      </c>
      <c r="C1966" s="18" t="s">
        <v>11004</v>
      </c>
      <c r="D1966" s="8"/>
      <c r="E1966" s="8"/>
      <c r="F1966" s="8" t="s">
        <v>644</v>
      </c>
      <c r="G1966" s="9"/>
      <c r="H1966" s="9">
        <v>242</v>
      </c>
      <c r="I1966" s="8"/>
      <c r="J1966" s="8" t="s">
        <v>78</v>
      </c>
      <c r="K1966" s="17">
        <v>0</v>
      </c>
      <c r="L1966" s="9">
        <v>0</v>
      </c>
      <c r="M1966" s="9">
        <v>0</v>
      </c>
      <c r="N1966" s="9">
        <v>0</v>
      </c>
      <c r="O1966" s="8"/>
      <c r="P1966" s="9">
        <v>0</v>
      </c>
      <c r="Q1966" s="15">
        <v>0</v>
      </c>
      <c r="R1966" s="9">
        <v>1000</v>
      </c>
      <c r="S1966" s="8" t="s">
        <v>37</v>
      </c>
      <c r="T1966" s="17">
        <v>0</v>
      </c>
      <c r="U1966" s="8" t="s">
        <v>39</v>
      </c>
      <c r="V1966" s="21"/>
      <c r="W1966" s="8"/>
    </row>
    <row r="1967" spans="1:23" ht="13.5" thickBot="1">
      <c r="A1967" s="8" t="s">
        <v>145</v>
      </c>
      <c r="B1967" s="8" t="s">
        <v>10281</v>
      </c>
      <c r="C1967" s="18" t="s">
        <v>10282</v>
      </c>
      <c r="D1967" s="8"/>
      <c r="E1967" s="8"/>
      <c r="F1967" s="8" t="s">
        <v>1571</v>
      </c>
      <c r="G1967" s="9" t="s">
        <v>7054</v>
      </c>
      <c r="H1967" s="9">
        <v>243</v>
      </c>
      <c r="I1967" s="8"/>
      <c r="J1967" s="8" t="s">
        <v>78</v>
      </c>
      <c r="K1967" s="17">
        <v>-8</v>
      </c>
      <c r="L1967" s="9">
        <v>0</v>
      </c>
      <c r="M1967" s="9">
        <v>0</v>
      </c>
      <c r="N1967" s="9">
        <v>0</v>
      </c>
      <c r="O1967" s="8"/>
      <c r="P1967" s="9">
        <v>-8</v>
      </c>
      <c r="Q1967" s="15">
        <v>0</v>
      </c>
      <c r="R1967" s="9">
        <v>50</v>
      </c>
      <c r="S1967" s="8" t="s">
        <v>34</v>
      </c>
      <c r="T1967" s="17">
        <v>-8</v>
      </c>
      <c r="U1967" s="8" t="s">
        <v>2997</v>
      </c>
      <c r="V1967" s="21">
        <v>45415</v>
      </c>
      <c r="W1967" s="8"/>
    </row>
    <row r="1968" spans="1:23" ht="13.5" thickBot="1">
      <c r="A1968" s="8" t="s">
        <v>145</v>
      </c>
      <c r="B1968" s="8" t="s">
        <v>7436</v>
      </c>
      <c r="C1968" s="18" t="s">
        <v>7146</v>
      </c>
      <c r="D1968" s="8"/>
      <c r="E1968" s="8"/>
      <c r="F1968" s="8" t="s">
        <v>212</v>
      </c>
      <c r="G1968" s="9">
        <v>5901</v>
      </c>
      <c r="H1968" s="9">
        <v>244</v>
      </c>
      <c r="I1968" s="8" t="s">
        <v>7242</v>
      </c>
      <c r="J1968" s="8" t="s">
        <v>214</v>
      </c>
      <c r="K1968" s="17">
        <v>1438</v>
      </c>
      <c r="L1968" s="9">
        <v>0</v>
      </c>
      <c r="M1968" s="9">
        <v>0</v>
      </c>
      <c r="N1968" s="9">
        <v>0</v>
      </c>
      <c r="O1968" s="8"/>
      <c r="P1968" s="9">
        <v>1438</v>
      </c>
      <c r="Q1968" s="15">
        <v>8</v>
      </c>
      <c r="R1968" s="9">
        <v>160</v>
      </c>
      <c r="S1968" s="8" t="s">
        <v>37</v>
      </c>
      <c r="T1968" s="17">
        <v>158</v>
      </c>
      <c r="U1968" s="8" t="s">
        <v>10717</v>
      </c>
      <c r="V1968" s="21">
        <v>45432</v>
      </c>
      <c r="W1968" s="8">
        <v>45432</v>
      </c>
    </row>
    <row r="1969" spans="1:24" ht="13.5" thickBot="1">
      <c r="A1969" s="8" t="s">
        <v>145</v>
      </c>
      <c r="B1969" s="8" t="s">
        <v>7437</v>
      </c>
      <c r="C1969" s="18" t="s">
        <v>7147</v>
      </c>
      <c r="D1969" s="8"/>
      <c r="E1969" s="8"/>
      <c r="F1969" s="8" t="s">
        <v>212</v>
      </c>
      <c r="G1969" s="9">
        <v>95308</v>
      </c>
      <c r="H1969" s="9">
        <v>245</v>
      </c>
      <c r="I1969" s="8" t="s">
        <v>7242</v>
      </c>
      <c r="J1969" s="8" t="s">
        <v>214</v>
      </c>
      <c r="K1969" s="17">
        <v>7</v>
      </c>
      <c r="L1969" s="9">
        <v>0</v>
      </c>
      <c r="M1969" s="9">
        <v>0</v>
      </c>
      <c r="N1969" s="9">
        <v>0</v>
      </c>
      <c r="O1969" s="8"/>
      <c r="P1969" s="9">
        <v>7</v>
      </c>
      <c r="Q1969" s="15">
        <v>0</v>
      </c>
      <c r="R1969" s="9">
        <v>64</v>
      </c>
      <c r="S1969" s="8" t="s">
        <v>37</v>
      </c>
      <c r="T1969" s="9">
        <v>7</v>
      </c>
      <c r="U1969" s="8" t="s">
        <v>12625</v>
      </c>
      <c r="V1969" s="21">
        <v>45432</v>
      </c>
      <c r="W1969" s="8">
        <v>45432</v>
      </c>
    </row>
    <row r="1970" spans="1:24" ht="13.5" thickBot="1">
      <c r="A1970" s="8" t="s">
        <v>145</v>
      </c>
      <c r="B1970" s="8" t="s">
        <v>7438</v>
      </c>
      <c r="C1970" s="8" t="s">
        <v>7149</v>
      </c>
      <c r="D1970" s="8"/>
      <c r="E1970" s="8"/>
      <c r="F1970" s="8" t="s">
        <v>212</v>
      </c>
      <c r="G1970" s="8">
        <v>95309</v>
      </c>
      <c r="H1970" s="9">
        <v>246</v>
      </c>
      <c r="I1970" s="8" t="s">
        <v>7242</v>
      </c>
      <c r="J1970" s="8" t="s">
        <v>214</v>
      </c>
      <c r="K1970" s="17">
        <v>43</v>
      </c>
      <c r="L1970" s="9">
        <v>0</v>
      </c>
      <c r="M1970" s="35">
        <v>0</v>
      </c>
      <c r="N1970" s="9">
        <v>0</v>
      </c>
      <c r="O1970" s="8"/>
      <c r="P1970" s="31">
        <v>43</v>
      </c>
      <c r="Q1970" s="15">
        <v>0</v>
      </c>
      <c r="R1970" s="9">
        <v>64</v>
      </c>
      <c r="S1970" s="8" t="s">
        <v>37</v>
      </c>
      <c r="T1970" s="9">
        <v>43</v>
      </c>
      <c r="U1970" s="8" t="s">
        <v>12626</v>
      </c>
      <c r="V1970" s="21">
        <v>45432</v>
      </c>
      <c r="W1970" s="18">
        <v>45432</v>
      </c>
    </row>
    <row r="1971" spans="1:24" ht="13.5" thickBot="1">
      <c r="A1971" s="8" t="s">
        <v>145</v>
      </c>
      <c r="B1971" s="8" t="s">
        <v>7439</v>
      </c>
      <c r="C1971" s="8" t="s">
        <v>7148</v>
      </c>
      <c r="D1971" s="8"/>
      <c r="E1971" s="8"/>
      <c r="F1971" s="8" t="s">
        <v>212</v>
      </c>
      <c r="G1971" s="8">
        <v>38710</v>
      </c>
      <c r="H1971" s="9">
        <v>247</v>
      </c>
      <c r="I1971" s="8" t="s">
        <v>7242</v>
      </c>
      <c r="J1971" s="8" t="s">
        <v>214</v>
      </c>
      <c r="K1971" s="17">
        <v>529</v>
      </c>
      <c r="L1971" s="9">
        <v>0</v>
      </c>
      <c r="M1971" s="9">
        <v>0</v>
      </c>
      <c r="N1971" s="9">
        <v>0</v>
      </c>
      <c r="O1971" s="8"/>
      <c r="P1971" s="9">
        <v>529</v>
      </c>
      <c r="Q1971" s="15">
        <v>8</v>
      </c>
      <c r="R1971" s="9">
        <v>64</v>
      </c>
      <c r="S1971" s="8" t="s">
        <v>37</v>
      </c>
      <c r="T1971" s="9">
        <v>17</v>
      </c>
      <c r="U1971" s="8" t="s">
        <v>12627</v>
      </c>
      <c r="V1971" s="21">
        <v>45432</v>
      </c>
      <c r="W1971" s="18">
        <v>45432</v>
      </c>
    </row>
    <row r="1972" spans="1:24" ht="13.5" thickBot="1">
      <c r="A1972" s="8" t="s">
        <v>145</v>
      </c>
      <c r="B1972" s="13" t="s">
        <v>7440</v>
      </c>
      <c r="C1972" s="8" t="s">
        <v>7441</v>
      </c>
      <c r="D1972" s="8"/>
      <c r="E1972" s="8"/>
      <c r="F1972" s="8" t="s">
        <v>212</v>
      </c>
      <c r="G1972" s="8">
        <v>55333</v>
      </c>
      <c r="H1972" s="20">
        <v>248</v>
      </c>
      <c r="I1972" s="8" t="s">
        <v>7242</v>
      </c>
      <c r="J1972" s="8" t="s">
        <v>214</v>
      </c>
      <c r="K1972" s="17">
        <v>544</v>
      </c>
      <c r="L1972" s="9">
        <v>0</v>
      </c>
      <c r="M1972" s="9">
        <v>0</v>
      </c>
      <c r="N1972" s="9">
        <v>0</v>
      </c>
      <c r="O1972" s="8"/>
      <c r="P1972" s="9">
        <v>544</v>
      </c>
      <c r="Q1972" s="15">
        <v>5</v>
      </c>
      <c r="R1972" s="9">
        <v>96</v>
      </c>
      <c r="S1972" s="8" t="s">
        <v>37</v>
      </c>
      <c r="T1972" s="9">
        <v>64</v>
      </c>
      <c r="U1972" s="8" t="s">
        <v>10718</v>
      </c>
      <c r="V1972" s="21">
        <v>45432</v>
      </c>
      <c r="W1972" s="8">
        <v>45432</v>
      </c>
    </row>
    <row r="1973" spans="1:24" ht="26.25" thickBot="1">
      <c r="A1973" s="8" t="s">
        <v>145</v>
      </c>
      <c r="B1973" s="13" t="s">
        <v>8329</v>
      </c>
      <c r="C1973" s="8" t="s">
        <v>10283</v>
      </c>
      <c r="D1973" s="8"/>
      <c r="E1973" s="8" t="s">
        <v>3897</v>
      </c>
      <c r="F1973" s="8" t="s">
        <v>36</v>
      </c>
      <c r="G1973" s="8" t="s">
        <v>8330</v>
      </c>
      <c r="H1973" s="20">
        <v>249</v>
      </c>
      <c r="I1973" s="8"/>
      <c r="J1973" s="8" t="s">
        <v>78</v>
      </c>
      <c r="K1973" s="30">
        <v>0</v>
      </c>
      <c r="L1973" s="9">
        <v>0</v>
      </c>
      <c r="M1973" s="9">
        <v>0</v>
      </c>
      <c r="N1973" s="9">
        <v>0</v>
      </c>
      <c r="O1973" s="8"/>
      <c r="P1973" s="31">
        <v>0</v>
      </c>
      <c r="Q1973" s="15">
        <v>0</v>
      </c>
      <c r="R1973" s="9">
        <v>240</v>
      </c>
      <c r="S1973" s="8" t="s">
        <v>37</v>
      </c>
      <c r="T1973" s="9">
        <v>0</v>
      </c>
      <c r="U1973" s="8" t="s">
        <v>39</v>
      </c>
      <c r="V1973" s="21">
        <v>45463</v>
      </c>
      <c r="W1973" s="8"/>
    </row>
    <row r="1974" spans="1:24" ht="13.5" thickBot="1">
      <c r="A1974" s="8" t="s">
        <v>145</v>
      </c>
      <c r="B1974" s="13" t="s">
        <v>8331</v>
      </c>
      <c r="C1974" s="44" t="s">
        <v>10284</v>
      </c>
      <c r="D1974" s="42"/>
      <c r="E1974" s="8"/>
      <c r="F1974" s="8" t="s">
        <v>1567</v>
      </c>
      <c r="G1974" s="8"/>
      <c r="H1974" s="20">
        <v>251</v>
      </c>
      <c r="I1974" s="8"/>
      <c r="J1974" s="8" t="s">
        <v>78</v>
      </c>
      <c r="K1974" s="30">
        <v>-1</v>
      </c>
      <c r="L1974" s="9">
        <v>0</v>
      </c>
      <c r="M1974" s="9">
        <v>0</v>
      </c>
      <c r="N1974" s="9">
        <v>0</v>
      </c>
      <c r="O1974" s="8"/>
      <c r="P1974" s="31">
        <v>-1</v>
      </c>
      <c r="Q1974" s="15">
        <v>0</v>
      </c>
      <c r="R1974" s="9">
        <v>50</v>
      </c>
      <c r="S1974" s="8" t="s">
        <v>34</v>
      </c>
      <c r="T1974" s="9">
        <v>-1</v>
      </c>
      <c r="U1974" s="8" t="s">
        <v>141</v>
      </c>
      <c r="V1974" s="21">
        <v>45464</v>
      </c>
      <c r="W1974" s="8"/>
    </row>
    <row r="1975" spans="1:24" ht="13.5" thickBot="1">
      <c r="A1975" s="8" t="s">
        <v>145</v>
      </c>
      <c r="B1975" s="13" t="s">
        <v>8332</v>
      </c>
      <c r="C1975" s="44" t="s">
        <v>10285</v>
      </c>
      <c r="D1975" s="42"/>
      <c r="E1975" s="8"/>
      <c r="F1975" s="8" t="s">
        <v>1567</v>
      </c>
      <c r="G1975" s="8"/>
      <c r="H1975" s="20">
        <v>252</v>
      </c>
      <c r="I1975" s="8"/>
      <c r="J1975" s="8" t="s">
        <v>78</v>
      </c>
      <c r="K1975" s="30">
        <v>-1</v>
      </c>
      <c r="L1975" s="9">
        <v>0</v>
      </c>
      <c r="M1975" s="9">
        <v>0</v>
      </c>
      <c r="N1975" s="9">
        <v>0</v>
      </c>
      <c r="O1975" s="8"/>
      <c r="P1975" s="31">
        <v>-1</v>
      </c>
      <c r="Q1975" s="15">
        <v>0</v>
      </c>
      <c r="R1975" s="9">
        <v>50</v>
      </c>
      <c r="S1975" s="8" t="s">
        <v>34</v>
      </c>
      <c r="T1975" s="9">
        <v>-1</v>
      </c>
      <c r="U1975" s="8" t="s">
        <v>141</v>
      </c>
      <c r="V1975" s="21">
        <v>45464</v>
      </c>
      <c r="W1975" s="8"/>
    </row>
    <row r="1976" spans="1:24" ht="13.5" thickBot="1">
      <c r="A1976" s="8" t="s">
        <v>145</v>
      </c>
      <c r="B1976" s="13" t="s">
        <v>8440</v>
      </c>
      <c r="C1976" s="44" t="s">
        <v>8441</v>
      </c>
      <c r="D1976" s="42"/>
      <c r="E1976" s="8"/>
      <c r="F1976" s="8" t="s">
        <v>1741</v>
      </c>
      <c r="G1976" s="16" t="s">
        <v>8442</v>
      </c>
      <c r="H1976" s="20">
        <v>253</v>
      </c>
      <c r="I1976" s="8" t="s">
        <v>8065</v>
      </c>
      <c r="J1976" s="8" t="s">
        <v>78</v>
      </c>
      <c r="K1976" s="30">
        <v>210</v>
      </c>
      <c r="L1976" s="9">
        <v>0</v>
      </c>
      <c r="M1976" s="9">
        <v>0</v>
      </c>
      <c r="N1976" s="9">
        <v>0</v>
      </c>
      <c r="O1976" s="8"/>
      <c r="P1976" s="31">
        <v>210</v>
      </c>
      <c r="Q1976" s="15">
        <v>1</v>
      </c>
      <c r="R1976" s="9">
        <v>120</v>
      </c>
      <c r="S1976" s="8" t="s">
        <v>34</v>
      </c>
      <c r="T1976" s="9">
        <v>90</v>
      </c>
      <c r="U1976" s="8" t="s">
        <v>10469</v>
      </c>
      <c r="V1976" s="21">
        <v>45471</v>
      </c>
      <c r="W1976" s="8"/>
    </row>
    <row r="1977" spans="1:24" ht="13.5" thickBot="1">
      <c r="A1977" s="8" t="s">
        <v>145</v>
      </c>
      <c r="B1977" s="13" t="s">
        <v>8443</v>
      </c>
      <c r="C1977" s="44" t="s">
        <v>8444</v>
      </c>
      <c r="D1977" s="42"/>
      <c r="E1977" s="8"/>
      <c r="F1977" s="8" t="s">
        <v>1741</v>
      </c>
      <c r="G1977" s="8" t="s">
        <v>8445</v>
      </c>
      <c r="H1977" s="9">
        <v>254</v>
      </c>
      <c r="I1977" s="8" t="s">
        <v>8065</v>
      </c>
      <c r="J1977" s="8" t="s">
        <v>78</v>
      </c>
      <c r="K1977" s="17">
        <v>97</v>
      </c>
      <c r="L1977" s="9">
        <v>0</v>
      </c>
      <c r="M1977" s="9">
        <v>0</v>
      </c>
      <c r="N1977" s="9">
        <v>0</v>
      </c>
      <c r="O1977" s="8"/>
      <c r="P1977" s="9">
        <v>97</v>
      </c>
      <c r="Q1977" s="15">
        <v>1</v>
      </c>
      <c r="R1977" s="9">
        <v>97</v>
      </c>
      <c r="S1977" s="8" t="s">
        <v>34</v>
      </c>
      <c r="T1977" s="9">
        <v>0</v>
      </c>
      <c r="U1977" s="8" t="s">
        <v>35</v>
      </c>
      <c r="V1977" s="21">
        <v>45471</v>
      </c>
      <c r="W1977" s="18"/>
    </row>
    <row r="1978" spans="1:24" ht="13.5" thickBot="1">
      <c r="A1978" s="8" t="s">
        <v>145</v>
      </c>
      <c r="B1978" s="13" t="s">
        <v>8446</v>
      </c>
      <c r="C1978" s="44" t="s">
        <v>8447</v>
      </c>
      <c r="D1978" s="42"/>
      <c r="E1978" s="8"/>
      <c r="F1978" s="8" t="s">
        <v>1741</v>
      </c>
      <c r="G1978" s="8" t="s">
        <v>8448</v>
      </c>
      <c r="H1978" s="9">
        <v>255</v>
      </c>
      <c r="I1978" s="8" t="s">
        <v>8065</v>
      </c>
      <c r="J1978" s="8" t="s">
        <v>78</v>
      </c>
      <c r="K1978" s="17">
        <v>32</v>
      </c>
      <c r="L1978" s="9">
        <v>0</v>
      </c>
      <c r="M1978" s="9">
        <v>0</v>
      </c>
      <c r="N1978" s="9">
        <v>0</v>
      </c>
      <c r="O1978" s="8"/>
      <c r="P1978" s="9">
        <v>32</v>
      </c>
      <c r="Q1978" s="15">
        <v>0</v>
      </c>
      <c r="R1978" s="9">
        <v>52</v>
      </c>
      <c r="S1978" s="8" t="s">
        <v>34</v>
      </c>
      <c r="T1978" s="9">
        <v>32</v>
      </c>
      <c r="U1978" s="8" t="s">
        <v>8272</v>
      </c>
      <c r="V1978" s="21">
        <v>45471</v>
      </c>
      <c r="W1978" s="18"/>
      <c r="X1978">
        <v>45346</v>
      </c>
    </row>
    <row r="1979" spans="1:24" ht="13.5" thickBot="1">
      <c r="A1979" s="8" t="s">
        <v>145</v>
      </c>
      <c r="B1979" s="13" t="s">
        <v>11061</v>
      </c>
      <c r="C1979" s="44" t="s">
        <v>11005</v>
      </c>
      <c r="D1979" s="42"/>
      <c r="E1979" s="8"/>
      <c r="F1979" s="8" t="s">
        <v>1571</v>
      </c>
      <c r="G1979" s="8" t="s">
        <v>8872</v>
      </c>
      <c r="H1979" s="20">
        <v>256</v>
      </c>
      <c r="I1979" s="8"/>
      <c r="J1979" s="8" t="s">
        <v>78</v>
      </c>
      <c r="K1979" s="17">
        <v>-24</v>
      </c>
      <c r="L1979" s="9">
        <v>0</v>
      </c>
      <c r="M1979" s="9">
        <v>0</v>
      </c>
      <c r="N1979" s="9">
        <v>0</v>
      </c>
      <c r="O1979" s="8"/>
      <c r="P1979" s="9">
        <v>-24</v>
      </c>
      <c r="Q1979" s="15">
        <v>0</v>
      </c>
      <c r="R1979" s="9">
        <v>360</v>
      </c>
      <c r="S1979" s="8" t="s">
        <v>37</v>
      </c>
      <c r="T1979" s="9">
        <v>-24</v>
      </c>
      <c r="U1979" s="8" t="s">
        <v>356</v>
      </c>
      <c r="V1979" s="21">
        <v>45490</v>
      </c>
      <c r="W1979" s="21"/>
      <c r="X1979">
        <v>45346</v>
      </c>
    </row>
    <row r="1980" spans="1:24" ht="26.25" thickBot="1">
      <c r="A1980" s="8" t="s">
        <v>145</v>
      </c>
      <c r="B1980" s="13" t="s">
        <v>8873</v>
      </c>
      <c r="C1980" s="44" t="s">
        <v>10286</v>
      </c>
      <c r="D1980" s="42"/>
      <c r="E1980" s="8"/>
      <c r="F1980" s="8" t="s">
        <v>212</v>
      </c>
      <c r="G1980" s="8" t="s">
        <v>8874</v>
      </c>
      <c r="H1980" s="20">
        <v>257</v>
      </c>
      <c r="I1980" s="8" t="s">
        <v>213</v>
      </c>
      <c r="J1980" s="8" t="s">
        <v>214</v>
      </c>
      <c r="K1980" s="17">
        <v>-12</v>
      </c>
      <c r="L1980" s="9">
        <v>0</v>
      </c>
      <c r="M1980" s="9">
        <v>0</v>
      </c>
      <c r="N1980" s="9">
        <v>0</v>
      </c>
      <c r="O1980" s="8"/>
      <c r="P1980" s="9">
        <v>-12</v>
      </c>
      <c r="Q1980" s="15">
        <v>0</v>
      </c>
      <c r="R1980" s="9">
        <v>960</v>
      </c>
      <c r="S1980" s="8" t="s">
        <v>37</v>
      </c>
      <c r="T1980" s="9">
        <v>-12</v>
      </c>
      <c r="U1980" s="18" t="s">
        <v>155</v>
      </c>
      <c r="V1980" s="40">
        <v>45490</v>
      </c>
      <c r="W1980" s="21"/>
      <c r="X1980">
        <v>45346</v>
      </c>
    </row>
    <row r="1981" spans="1:24" ht="13.5" thickBot="1">
      <c r="A1981" s="8" t="s">
        <v>145</v>
      </c>
      <c r="B1981" s="13" t="s">
        <v>8875</v>
      </c>
      <c r="C1981" s="44" t="s">
        <v>4886</v>
      </c>
      <c r="D1981" s="42"/>
      <c r="E1981" s="8"/>
      <c r="F1981" s="8" t="s">
        <v>828</v>
      </c>
      <c r="G1981" s="8" t="s">
        <v>8876</v>
      </c>
      <c r="H1981" s="20">
        <v>258</v>
      </c>
      <c r="I1981" s="8"/>
      <c r="J1981" s="8" t="s">
        <v>78</v>
      </c>
      <c r="K1981" s="17">
        <v>-12</v>
      </c>
      <c r="L1981" s="9">
        <v>0</v>
      </c>
      <c r="M1981" s="9">
        <v>0</v>
      </c>
      <c r="N1981" s="9">
        <v>0</v>
      </c>
      <c r="O1981" s="8"/>
      <c r="P1981" s="9">
        <v>-12</v>
      </c>
      <c r="Q1981" s="15">
        <v>0</v>
      </c>
      <c r="R1981" s="9">
        <v>360</v>
      </c>
      <c r="S1981" s="8" t="s">
        <v>37</v>
      </c>
      <c r="T1981" s="17">
        <v>-12</v>
      </c>
      <c r="U1981" s="18" t="s">
        <v>155</v>
      </c>
      <c r="V1981" s="40">
        <v>45490</v>
      </c>
      <c r="W1981" s="21"/>
    </row>
    <row r="1982" spans="1:24" ht="13.5" thickBot="1">
      <c r="A1982" s="8" t="s">
        <v>145</v>
      </c>
      <c r="B1982" s="13" t="s">
        <v>9334</v>
      </c>
      <c r="C1982" s="44" t="s">
        <v>10287</v>
      </c>
      <c r="D1982" s="42"/>
      <c r="E1982" s="8"/>
      <c r="F1982" s="8" t="s">
        <v>813</v>
      </c>
      <c r="G1982" s="8"/>
      <c r="H1982" s="20">
        <v>259</v>
      </c>
      <c r="I1982" s="8"/>
      <c r="J1982" s="8" t="s">
        <v>78</v>
      </c>
      <c r="K1982" s="17">
        <v>-2</v>
      </c>
      <c r="L1982" s="9">
        <v>0</v>
      </c>
      <c r="M1982" s="9">
        <v>0</v>
      </c>
      <c r="N1982" s="9">
        <v>0</v>
      </c>
      <c r="O1982" s="8"/>
      <c r="P1982" s="9">
        <v>-2</v>
      </c>
      <c r="Q1982" s="15">
        <v>0</v>
      </c>
      <c r="R1982" s="9">
        <v>50</v>
      </c>
      <c r="S1982" s="8" t="s">
        <v>34</v>
      </c>
      <c r="T1982" s="9">
        <v>-2</v>
      </c>
      <c r="U1982" s="8" t="s">
        <v>177</v>
      </c>
      <c r="V1982" s="21">
        <v>45490</v>
      </c>
      <c r="W1982" s="8"/>
    </row>
    <row r="1983" spans="1:24" ht="13.5" thickBot="1">
      <c r="A1983" s="8" t="s">
        <v>145</v>
      </c>
      <c r="B1983" s="13" t="s">
        <v>9335</v>
      </c>
      <c r="C1983" s="44" t="s">
        <v>10288</v>
      </c>
      <c r="D1983" s="42"/>
      <c r="E1983" s="8"/>
      <c r="F1983" s="8" t="s">
        <v>813</v>
      </c>
      <c r="G1983" s="8"/>
      <c r="H1983" s="9">
        <v>260</v>
      </c>
      <c r="I1983" s="8"/>
      <c r="J1983" s="8" t="s">
        <v>78</v>
      </c>
      <c r="K1983" s="17">
        <v>-1</v>
      </c>
      <c r="L1983" s="9">
        <v>0</v>
      </c>
      <c r="M1983" s="9">
        <v>0</v>
      </c>
      <c r="N1983" s="9">
        <v>0</v>
      </c>
      <c r="O1983" s="8"/>
      <c r="P1983" s="9">
        <v>-1</v>
      </c>
      <c r="Q1983" s="15">
        <v>0</v>
      </c>
      <c r="R1983" s="9">
        <v>50</v>
      </c>
      <c r="S1983" s="8" t="s">
        <v>34</v>
      </c>
      <c r="T1983" s="17">
        <v>-1</v>
      </c>
      <c r="U1983" s="8" t="s">
        <v>141</v>
      </c>
      <c r="V1983" s="21">
        <v>45490</v>
      </c>
      <c r="W1983" s="8"/>
    </row>
    <row r="1984" spans="1:24" ht="13.5" thickBot="1">
      <c r="A1984" s="8" t="s">
        <v>145</v>
      </c>
      <c r="B1984" s="13" t="s">
        <v>9336</v>
      </c>
      <c r="C1984" s="44" t="s">
        <v>10289</v>
      </c>
      <c r="D1984" s="42"/>
      <c r="E1984" s="8"/>
      <c r="F1984" s="8" t="s">
        <v>813</v>
      </c>
      <c r="G1984" s="8"/>
      <c r="H1984" s="9">
        <v>261</v>
      </c>
      <c r="I1984" s="8"/>
      <c r="J1984" s="8" t="s">
        <v>78</v>
      </c>
      <c r="K1984" s="17">
        <v>-2</v>
      </c>
      <c r="L1984" s="9">
        <v>0</v>
      </c>
      <c r="M1984" s="9">
        <v>0</v>
      </c>
      <c r="N1984" s="9">
        <v>0</v>
      </c>
      <c r="O1984" s="8"/>
      <c r="P1984" s="9">
        <v>-2</v>
      </c>
      <c r="Q1984" s="15">
        <v>0</v>
      </c>
      <c r="R1984" s="9">
        <v>50</v>
      </c>
      <c r="S1984" s="8" t="s">
        <v>34</v>
      </c>
      <c r="T1984" s="9">
        <v>-2</v>
      </c>
      <c r="U1984" s="8" t="s">
        <v>177</v>
      </c>
      <c r="V1984" s="21">
        <v>45490</v>
      </c>
      <c r="W1984" s="8"/>
    </row>
    <row r="1985" spans="1:23" ht="13.5" thickBot="1">
      <c r="A1985" s="8" t="s">
        <v>145</v>
      </c>
      <c r="B1985" s="13" t="s">
        <v>9337</v>
      </c>
      <c r="C1985" s="44" t="s">
        <v>10290</v>
      </c>
      <c r="D1985" s="42"/>
      <c r="E1985" s="8"/>
      <c r="F1985" s="8" t="s">
        <v>813</v>
      </c>
      <c r="G1985" s="8"/>
      <c r="H1985" s="9">
        <v>262</v>
      </c>
      <c r="I1985" s="8"/>
      <c r="J1985" s="8" t="s">
        <v>78</v>
      </c>
      <c r="K1985" s="17">
        <v>0</v>
      </c>
      <c r="L1985" s="9">
        <v>0</v>
      </c>
      <c r="M1985" s="9">
        <v>0</v>
      </c>
      <c r="N1985" s="9">
        <v>0</v>
      </c>
      <c r="O1985" s="8"/>
      <c r="P1985" s="9">
        <v>0</v>
      </c>
      <c r="Q1985" s="15">
        <v>0</v>
      </c>
      <c r="R1985" s="9">
        <v>50</v>
      </c>
      <c r="S1985" s="8" t="s">
        <v>34</v>
      </c>
      <c r="T1985" s="9">
        <v>0</v>
      </c>
      <c r="U1985" s="8" t="s">
        <v>45</v>
      </c>
      <c r="V1985" s="21">
        <v>45490</v>
      </c>
      <c r="W1985" s="8"/>
    </row>
    <row r="1986" spans="1:23" ht="13.5" thickBot="1">
      <c r="A1986" s="8" t="s">
        <v>145</v>
      </c>
      <c r="B1986" s="13" t="s">
        <v>9338</v>
      </c>
      <c r="C1986" s="44" t="s">
        <v>10291</v>
      </c>
      <c r="D1986" s="42"/>
      <c r="E1986" s="8"/>
      <c r="F1986" s="8" t="s">
        <v>813</v>
      </c>
      <c r="G1986" s="8"/>
      <c r="H1986" s="9">
        <v>263</v>
      </c>
      <c r="I1986" s="8"/>
      <c r="J1986" s="8" t="s">
        <v>78</v>
      </c>
      <c r="K1986" s="17">
        <v>-1</v>
      </c>
      <c r="L1986" s="9">
        <v>0</v>
      </c>
      <c r="M1986" s="9">
        <v>0</v>
      </c>
      <c r="N1986" s="9">
        <v>0</v>
      </c>
      <c r="O1986" s="8"/>
      <c r="P1986" s="9">
        <v>-1</v>
      </c>
      <c r="Q1986" s="15">
        <v>0</v>
      </c>
      <c r="R1986" s="9">
        <v>50</v>
      </c>
      <c r="S1986" s="8" t="s">
        <v>34</v>
      </c>
      <c r="T1986" s="9">
        <v>-1</v>
      </c>
      <c r="U1986" s="8" t="s">
        <v>141</v>
      </c>
      <c r="V1986" s="21">
        <v>45490</v>
      </c>
      <c r="W1986" s="40"/>
    </row>
    <row r="1987" spans="1:23" ht="64.5" thickBot="1">
      <c r="A1987" s="8" t="s">
        <v>145</v>
      </c>
      <c r="B1987" s="13" t="s">
        <v>9339</v>
      </c>
      <c r="C1987" s="8" t="s">
        <v>9340</v>
      </c>
      <c r="D1987" s="8"/>
      <c r="E1987" s="8" t="s">
        <v>133</v>
      </c>
      <c r="F1987" s="8" t="s">
        <v>212</v>
      </c>
      <c r="G1987" s="8" t="s">
        <v>3054</v>
      </c>
      <c r="H1987" s="9">
        <v>264</v>
      </c>
      <c r="I1987" s="8"/>
      <c r="J1987" s="8" t="s">
        <v>214</v>
      </c>
      <c r="K1987" s="17">
        <v>122</v>
      </c>
      <c r="L1987" s="9">
        <v>0</v>
      </c>
      <c r="M1987" s="9">
        <v>0</v>
      </c>
      <c r="N1987" s="9">
        <v>0</v>
      </c>
      <c r="O1987" s="8"/>
      <c r="P1987" s="9">
        <v>122</v>
      </c>
      <c r="Q1987" s="15">
        <v>0</v>
      </c>
      <c r="R1987" s="9">
        <v>125</v>
      </c>
      <c r="S1987" s="8" t="s">
        <v>34</v>
      </c>
      <c r="T1987" s="9">
        <v>122</v>
      </c>
      <c r="U1987" s="8" t="s">
        <v>12628</v>
      </c>
      <c r="V1987" s="21">
        <v>45490</v>
      </c>
      <c r="W1987" s="40" t="s">
        <v>9196</v>
      </c>
    </row>
    <row r="1988" spans="1:23" ht="64.5" thickBot="1">
      <c r="A1988" s="8" t="s">
        <v>145</v>
      </c>
      <c r="B1988" s="13" t="s">
        <v>9341</v>
      </c>
      <c r="C1988" s="18" t="s">
        <v>9342</v>
      </c>
      <c r="D1988" s="8"/>
      <c r="E1988" s="8" t="s">
        <v>131</v>
      </c>
      <c r="F1988" s="8" t="s">
        <v>212</v>
      </c>
      <c r="G1988" s="8" t="s">
        <v>3054</v>
      </c>
      <c r="H1988" s="9">
        <v>265</v>
      </c>
      <c r="I1988" s="8"/>
      <c r="J1988" s="8" t="s">
        <v>214</v>
      </c>
      <c r="K1988" s="17">
        <v>2241.166667</v>
      </c>
      <c r="L1988" s="9">
        <v>0</v>
      </c>
      <c r="M1988" s="9">
        <v>0</v>
      </c>
      <c r="N1988" s="9">
        <v>0</v>
      </c>
      <c r="O1988" s="8"/>
      <c r="P1988" s="9">
        <v>2241.166667</v>
      </c>
      <c r="Q1988" s="15">
        <v>17</v>
      </c>
      <c r="R1988" s="9">
        <v>125</v>
      </c>
      <c r="S1988" s="8" t="s">
        <v>34</v>
      </c>
      <c r="T1988" s="17">
        <v>116</v>
      </c>
      <c r="U1988" s="8" t="s">
        <v>12629</v>
      </c>
      <c r="V1988" s="21">
        <v>45490</v>
      </c>
      <c r="W1988" s="40" t="s">
        <v>9196</v>
      </c>
    </row>
    <row r="1989" spans="1:23" ht="64.5" thickBot="1">
      <c r="A1989" s="8" t="s">
        <v>145</v>
      </c>
      <c r="B1989" s="13" t="s">
        <v>9343</v>
      </c>
      <c r="C1989" s="43" t="s">
        <v>9344</v>
      </c>
      <c r="D1989" s="42"/>
      <c r="E1989" s="8" t="s">
        <v>59</v>
      </c>
      <c r="F1989" s="8" t="s">
        <v>212</v>
      </c>
      <c r="G1989" s="8" t="s">
        <v>3054</v>
      </c>
      <c r="H1989" s="9">
        <v>266</v>
      </c>
      <c r="I1989" s="8"/>
      <c r="J1989" s="8" t="s">
        <v>214</v>
      </c>
      <c r="K1989" s="17">
        <v>5.5</v>
      </c>
      <c r="L1989" s="9">
        <v>0</v>
      </c>
      <c r="M1989" s="9">
        <v>0</v>
      </c>
      <c r="N1989" s="9">
        <v>0</v>
      </c>
      <c r="O1989" s="8"/>
      <c r="P1989" s="9">
        <v>5.5</v>
      </c>
      <c r="Q1989" s="15">
        <v>0</v>
      </c>
      <c r="R1989" s="9">
        <v>125</v>
      </c>
      <c r="S1989" s="8" t="s">
        <v>34</v>
      </c>
      <c r="T1989" s="17">
        <v>6</v>
      </c>
      <c r="U1989" s="8" t="s">
        <v>12630</v>
      </c>
      <c r="V1989" s="21">
        <v>45490</v>
      </c>
      <c r="W1989" s="40" t="s">
        <v>9196</v>
      </c>
    </row>
    <row r="1990" spans="1:23" ht="64.5" thickBot="1">
      <c r="A1990" s="8" t="s">
        <v>145</v>
      </c>
      <c r="B1990" s="13" t="s">
        <v>9345</v>
      </c>
      <c r="C1990" s="18" t="s">
        <v>9346</v>
      </c>
      <c r="D1990" s="8"/>
      <c r="E1990" s="8" t="s">
        <v>132</v>
      </c>
      <c r="F1990" s="8" t="s">
        <v>212</v>
      </c>
      <c r="G1990" s="8" t="s">
        <v>3054</v>
      </c>
      <c r="H1990" s="9">
        <v>267</v>
      </c>
      <c r="I1990" s="8"/>
      <c r="J1990" s="8" t="s">
        <v>214</v>
      </c>
      <c r="K1990" s="17">
        <v>1490.333333</v>
      </c>
      <c r="L1990" s="9">
        <v>0</v>
      </c>
      <c r="M1990" s="9">
        <v>0</v>
      </c>
      <c r="N1990" s="9">
        <v>0</v>
      </c>
      <c r="O1990" s="8"/>
      <c r="P1990" s="9">
        <v>1490.333333</v>
      </c>
      <c r="Q1990" s="15">
        <v>11</v>
      </c>
      <c r="R1990" s="9">
        <v>125</v>
      </c>
      <c r="S1990" s="8" t="s">
        <v>34</v>
      </c>
      <c r="T1990" s="17">
        <v>115</v>
      </c>
      <c r="U1990" s="8" t="s">
        <v>12631</v>
      </c>
      <c r="V1990" s="21">
        <v>45490</v>
      </c>
      <c r="W1990" s="40" t="s">
        <v>9196</v>
      </c>
    </row>
    <row r="1991" spans="1:23" ht="64.5" thickBot="1">
      <c r="A1991" s="8" t="s">
        <v>145</v>
      </c>
      <c r="B1991" s="13" t="s">
        <v>9347</v>
      </c>
      <c r="C1991" s="43" t="s">
        <v>9348</v>
      </c>
      <c r="D1991" s="42"/>
      <c r="E1991" s="8" t="s">
        <v>146</v>
      </c>
      <c r="F1991" s="8" t="s">
        <v>212</v>
      </c>
      <c r="G1991" s="8" t="s">
        <v>3054</v>
      </c>
      <c r="H1991" s="9">
        <v>268</v>
      </c>
      <c r="I1991" s="8"/>
      <c r="J1991" s="8" t="s">
        <v>214</v>
      </c>
      <c r="K1991" s="17">
        <v>1107</v>
      </c>
      <c r="L1991" s="9">
        <v>0</v>
      </c>
      <c r="M1991" s="9">
        <v>0</v>
      </c>
      <c r="N1991" s="9">
        <v>0</v>
      </c>
      <c r="O1991" s="8"/>
      <c r="P1991" s="9">
        <v>1107</v>
      </c>
      <c r="Q1991" s="15">
        <v>8</v>
      </c>
      <c r="R1991" s="9">
        <v>125</v>
      </c>
      <c r="S1991" s="8" t="s">
        <v>34</v>
      </c>
      <c r="T1991" s="17">
        <v>107</v>
      </c>
      <c r="U1991" s="8" t="s">
        <v>12632</v>
      </c>
      <c r="V1991" s="21">
        <v>45490</v>
      </c>
      <c r="W1991" s="8" t="s">
        <v>9196</v>
      </c>
    </row>
    <row r="1992" spans="1:23" ht="64.5" thickBot="1">
      <c r="A1992" s="8" t="s">
        <v>145</v>
      </c>
      <c r="B1992" s="13" t="s">
        <v>9349</v>
      </c>
      <c r="C1992" s="18" t="s">
        <v>9350</v>
      </c>
      <c r="D1992" s="8"/>
      <c r="E1992" s="8" t="s">
        <v>58</v>
      </c>
      <c r="F1992" s="8" t="s">
        <v>212</v>
      </c>
      <c r="G1992" s="8" t="s">
        <v>3054</v>
      </c>
      <c r="H1992" s="9">
        <v>269</v>
      </c>
      <c r="I1992" s="8"/>
      <c r="J1992" s="8" t="s">
        <v>214</v>
      </c>
      <c r="K1992" s="17">
        <v>476</v>
      </c>
      <c r="L1992" s="9">
        <v>0</v>
      </c>
      <c r="M1992" s="9">
        <v>0</v>
      </c>
      <c r="N1992" s="9">
        <v>0</v>
      </c>
      <c r="O1992" s="8"/>
      <c r="P1992" s="9">
        <v>476</v>
      </c>
      <c r="Q1992" s="15">
        <v>3</v>
      </c>
      <c r="R1992" s="9">
        <v>125</v>
      </c>
      <c r="S1992" s="8" t="s">
        <v>34</v>
      </c>
      <c r="T1992" s="17">
        <v>101</v>
      </c>
      <c r="U1992" s="8" t="s">
        <v>12633</v>
      </c>
      <c r="V1992" s="21">
        <v>45490</v>
      </c>
      <c r="W1992" s="8" t="s">
        <v>9196</v>
      </c>
    </row>
    <row r="1993" spans="1:23" ht="64.5" thickBot="1">
      <c r="A1993" s="8" t="s">
        <v>145</v>
      </c>
      <c r="B1993" s="13" t="s">
        <v>9351</v>
      </c>
      <c r="C1993" s="43" t="s">
        <v>9352</v>
      </c>
      <c r="D1993" s="42"/>
      <c r="E1993" s="8" t="s">
        <v>61</v>
      </c>
      <c r="F1993" s="8" t="s">
        <v>212</v>
      </c>
      <c r="G1993" s="8" t="s">
        <v>3054</v>
      </c>
      <c r="H1993" s="9">
        <v>270</v>
      </c>
      <c r="I1993" s="8"/>
      <c r="J1993" s="8" t="s">
        <v>214</v>
      </c>
      <c r="K1993" s="17">
        <v>125</v>
      </c>
      <c r="L1993" s="9">
        <v>0</v>
      </c>
      <c r="M1993" s="9">
        <v>0</v>
      </c>
      <c r="N1993" s="9">
        <v>0</v>
      </c>
      <c r="O1993" s="8"/>
      <c r="P1993" s="9">
        <v>125</v>
      </c>
      <c r="Q1993" s="15">
        <v>1</v>
      </c>
      <c r="R1993" s="9">
        <v>125</v>
      </c>
      <c r="S1993" s="8" t="s">
        <v>34</v>
      </c>
      <c r="T1993" s="17">
        <v>0</v>
      </c>
      <c r="U1993" s="8" t="s">
        <v>35</v>
      </c>
      <c r="V1993" s="21">
        <v>45490</v>
      </c>
      <c r="W1993" s="8" t="s">
        <v>9196</v>
      </c>
    </row>
    <row r="1994" spans="1:23" ht="13.5" thickBot="1">
      <c r="A1994" s="8" t="s">
        <v>145</v>
      </c>
      <c r="B1994" s="13" t="s">
        <v>10292</v>
      </c>
      <c r="C1994" s="18" t="s">
        <v>5120</v>
      </c>
      <c r="D1994" s="8"/>
      <c r="E1994" s="8"/>
      <c r="F1994" s="8" t="s">
        <v>10293</v>
      </c>
      <c r="G1994" s="8"/>
      <c r="H1994" s="9">
        <v>271</v>
      </c>
      <c r="I1994" s="8"/>
      <c r="J1994" s="8" t="s">
        <v>78</v>
      </c>
      <c r="K1994" s="17">
        <v>0</v>
      </c>
      <c r="L1994" s="9">
        <v>0</v>
      </c>
      <c r="M1994" s="9">
        <v>0</v>
      </c>
      <c r="N1994" s="9">
        <v>0</v>
      </c>
      <c r="O1994" s="8"/>
      <c r="P1994" s="9">
        <v>0</v>
      </c>
      <c r="Q1994" s="15">
        <v>0</v>
      </c>
      <c r="R1994" s="9">
        <v>144</v>
      </c>
      <c r="S1994" s="8" t="s">
        <v>37</v>
      </c>
      <c r="T1994" s="17">
        <v>0</v>
      </c>
      <c r="U1994" s="8" t="s">
        <v>39</v>
      </c>
      <c r="V1994" s="21">
        <v>45503</v>
      </c>
      <c r="W1994" s="8"/>
    </row>
    <row r="1995" spans="1:23" ht="13.5" thickBot="1">
      <c r="A1995" s="8" t="s">
        <v>145</v>
      </c>
      <c r="B1995" s="13" t="s">
        <v>10294</v>
      </c>
      <c r="C1995" s="18" t="s">
        <v>5121</v>
      </c>
      <c r="D1995" s="8"/>
      <c r="E1995" s="8"/>
      <c r="F1995" s="8" t="s">
        <v>10293</v>
      </c>
      <c r="G1995" s="8"/>
      <c r="H1995" s="9">
        <v>272</v>
      </c>
      <c r="I1995" s="8"/>
      <c r="J1995" s="8" t="s">
        <v>78</v>
      </c>
      <c r="K1995" s="17">
        <v>0</v>
      </c>
      <c r="L1995" s="9">
        <v>0</v>
      </c>
      <c r="M1995" s="9">
        <v>0</v>
      </c>
      <c r="N1995" s="9">
        <v>0</v>
      </c>
      <c r="O1995" s="8"/>
      <c r="P1995" s="9">
        <v>0</v>
      </c>
      <c r="Q1995" s="15">
        <v>0</v>
      </c>
      <c r="R1995" s="9">
        <v>144</v>
      </c>
      <c r="S1995" s="8" t="s">
        <v>37</v>
      </c>
      <c r="T1995" s="17">
        <v>0</v>
      </c>
      <c r="U1995" s="8" t="s">
        <v>39</v>
      </c>
      <c r="V1995" s="21">
        <v>45503</v>
      </c>
      <c r="W1995" s="8"/>
    </row>
    <row r="1996" spans="1:23" ht="13.5" thickBot="1">
      <c r="A1996" s="8" t="s">
        <v>145</v>
      </c>
      <c r="B1996" s="8" t="s">
        <v>10295</v>
      </c>
      <c r="C1996" s="8" t="s">
        <v>5122</v>
      </c>
      <c r="D1996" s="8"/>
      <c r="E1996" s="8"/>
      <c r="F1996" s="8" t="s">
        <v>36</v>
      </c>
      <c r="G1996" s="8"/>
      <c r="H1996" s="9">
        <v>273</v>
      </c>
      <c r="I1996" s="8"/>
      <c r="J1996" s="8" t="s">
        <v>78</v>
      </c>
      <c r="K1996" s="17">
        <v>0</v>
      </c>
      <c r="L1996" s="9">
        <v>0</v>
      </c>
      <c r="M1996" s="9">
        <v>0</v>
      </c>
      <c r="N1996" s="9">
        <v>0</v>
      </c>
      <c r="O1996" s="8"/>
      <c r="P1996" s="9">
        <v>0</v>
      </c>
      <c r="Q1996" s="15">
        <v>0</v>
      </c>
      <c r="R1996" s="9">
        <v>200</v>
      </c>
      <c r="S1996" s="8" t="s">
        <v>37</v>
      </c>
      <c r="T1996" s="9">
        <v>0</v>
      </c>
      <c r="U1996" s="8" t="s">
        <v>39</v>
      </c>
      <c r="V1996" s="21">
        <v>45503</v>
      </c>
      <c r="W1996" s="8"/>
    </row>
    <row r="1997" spans="1:23" ht="13.5" thickBot="1">
      <c r="A1997" s="8" t="s">
        <v>145</v>
      </c>
      <c r="B1997" s="8" t="s">
        <v>10719</v>
      </c>
      <c r="C1997" s="8" t="s">
        <v>10720</v>
      </c>
      <c r="D1997" s="8"/>
      <c r="E1997" s="8" t="s">
        <v>10297</v>
      </c>
      <c r="F1997" s="8" t="s">
        <v>38</v>
      </c>
      <c r="G1997" s="8" t="s">
        <v>10721</v>
      </c>
      <c r="H1997" s="9">
        <v>274</v>
      </c>
      <c r="I1997" s="8"/>
      <c r="J1997" s="8" t="s">
        <v>78</v>
      </c>
      <c r="K1997" s="17">
        <v>-12</v>
      </c>
      <c r="L1997" s="9">
        <v>0</v>
      </c>
      <c r="M1997" s="9">
        <v>0</v>
      </c>
      <c r="N1997" s="9">
        <v>0</v>
      </c>
      <c r="O1997" s="8"/>
      <c r="P1997" s="9">
        <v>-12</v>
      </c>
      <c r="Q1997" s="15">
        <v>0</v>
      </c>
      <c r="R1997" s="9">
        <v>60</v>
      </c>
      <c r="S1997" s="8" t="s">
        <v>37</v>
      </c>
      <c r="T1997" s="9">
        <v>-12</v>
      </c>
      <c r="U1997" s="8" t="s">
        <v>155</v>
      </c>
      <c r="V1997" s="21">
        <v>45503</v>
      </c>
      <c r="W1997" s="8"/>
    </row>
    <row r="1998" spans="1:23" ht="13.5" thickBot="1">
      <c r="A1998" s="8" t="s">
        <v>145</v>
      </c>
      <c r="B1998" s="8" t="s">
        <v>10722</v>
      </c>
      <c r="C1998" s="8" t="s">
        <v>10723</v>
      </c>
      <c r="D1998" s="8"/>
      <c r="E1998" s="8" t="s">
        <v>131</v>
      </c>
      <c r="F1998" s="8" t="s">
        <v>38</v>
      </c>
      <c r="G1998" s="9" t="s">
        <v>10721</v>
      </c>
      <c r="H1998" s="9">
        <v>275</v>
      </c>
      <c r="I1998" s="8"/>
      <c r="J1998" s="8" t="s">
        <v>78</v>
      </c>
      <c r="K1998" s="17">
        <v>-8</v>
      </c>
      <c r="L1998" s="9">
        <v>0</v>
      </c>
      <c r="M1998" s="9">
        <v>0</v>
      </c>
      <c r="N1998" s="9">
        <v>0</v>
      </c>
      <c r="O1998" s="8"/>
      <c r="P1998" s="9">
        <v>-8</v>
      </c>
      <c r="Q1998" s="15">
        <v>0</v>
      </c>
      <c r="R1998" s="9">
        <v>60</v>
      </c>
      <c r="S1998" s="8" t="s">
        <v>37</v>
      </c>
      <c r="T1998" s="9">
        <v>-8</v>
      </c>
      <c r="U1998" s="8" t="s">
        <v>9380</v>
      </c>
      <c r="V1998" s="21">
        <v>45503</v>
      </c>
      <c r="W1998" s="9"/>
    </row>
    <row r="1999" spans="1:23" ht="13.5" thickBot="1">
      <c r="A1999" s="8" t="s">
        <v>145</v>
      </c>
      <c r="B1999" s="8" t="s">
        <v>10296</v>
      </c>
      <c r="C1999" s="44" t="s">
        <v>10724</v>
      </c>
      <c r="D1999" s="45"/>
      <c r="E1999" s="42" t="s">
        <v>10297</v>
      </c>
      <c r="F1999" s="8" t="s">
        <v>38</v>
      </c>
      <c r="G1999" s="9" t="s">
        <v>10725</v>
      </c>
      <c r="H1999" s="9">
        <v>276</v>
      </c>
      <c r="I1999" s="8"/>
      <c r="J1999" s="8" t="s">
        <v>78</v>
      </c>
      <c r="K1999" s="17">
        <v>-14</v>
      </c>
      <c r="L1999" s="9">
        <v>0</v>
      </c>
      <c r="M1999" s="9">
        <v>0</v>
      </c>
      <c r="N1999" s="9">
        <v>0</v>
      </c>
      <c r="O1999" s="8"/>
      <c r="P1999" s="9">
        <v>-14</v>
      </c>
      <c r="Q1999" s="15">
        <v>0</v>
      </c>
      <c r="R1999" s="9">
        <v>60</v>
      </c>
      <c r="S1999" s="8" t="s">
        <v>37</v>
      </c>
      <c r="T1999" s="9">
        <v>-14</v>
      </c>
      <c r="U1999" s="8" t="s">
        <v>8181</v>
      </c>
      <c r="V1999" s="21">
        <v>45503</v>
      </c>
      <c r="W1999" s="9"/>
    </row>
    <row r="2000" spans="1:23" ht="13.5" thickBot="1">
      <c r="A2000" s="8" t="s">
        <v>145</v>
      </c>
      <c r="B2000" s="8" t="s">
        <v>10298</v>
      </c>
      <c r="C2000" s="44" t="s">
        <v>10726</v>
      </c>
      <c r="D2000" s="45"/>
      <c r="E2000" s="42" t="s">
        <v>58</v>
      </c>
      <c r="F2000" s="8" t="s">
        <v>38</v>
      </c>
      <c r="G2000" s="9" t="s">
        <v>10725</v>
      </c>
      <c r="H2000" s="9">
        <v>277</v>
      </c>
      <c r="I2000" s="8"/>
      <c r="J2000" s="8" t="s">
        <v>78</v>
      </c>
      <c r="K2000" s="17">
        <v>-24</v>
      </c>
      <c r="L2000" s="9">
        <v>0</v>
      </c>
      <c r="M2000" s="9">
        <v>0</v>
      </c>
      <c r="N2000" s="9">
        <v>0</v>
      </c>
      <c r="O2000" s="8"/>
      <c r="P2000" s="9">
        <v>-24</v>
      </c>
      <c r="Q2000" s="15">
        <v>0</v>
      </c>
      <c r="R2000" s="9">
        <v>60</v>
      </c>
      <c r="S2000" s="8" t="s">
        <v>37</v>
      </c>
      <c r="T2000" s="9">
        <v>-24</v>
      </c>
      <c r="U2000" s="8" t="s">
        <v>356</v>
      </c>
      <c r="V2000" s="21">
        <v>45503</v>
      </c>
      <c r="W2000" s="9"/>
    </row>
    <row r="2001" spans="1:23" ht="13.5" thickBot="1">
      <c r="A2001" s="8" t="s">
        <v>145</v>
      </c>
      <c r="B2001" s="8" t="s">
        <v>10299</v>
      </c>
      <c r="C2001" s="44" t="s">
        <v>10727</v>
      </c>
      <c r="D2001" s="45"/>
      <c r="E2001" s="42" t="s">
        <v>131</v>
      </c>
      <c r="F2001" s="8" t="s">
        <v>38</v>
      </c>
      <c r="G2001" s="9" t="s">
        <v>10721</v>
      </c>
      <c r="H2001" s="9">
        <v>278</v>
      </c>
      <c r="I2001" s="8"/>
      <c r="J2001" s="8" t="s">
        <v>78</v>
      </c>
      <c r="K2001" s="17">
        <v>-16</v>
      </c>
      <c r="L2001" s="9">
        <v>0</v>
      </c>
      <c r="M2001" s="9">
        <v>0</v>
      </c>
      <c r="N2001" s="9">
        <v>0</v>
      </c>
      <c r="O2001" s="8"/>
      <c r="P2001" s="9">
        <v>-16</v>
      </c>
      <c r="Q2001" s="15">
        <v>0</v>
      </c>
      <c r="R2001" s="9">
        <v>60</v>
      </c>
      <c r="S2001" s="8" t="s">
        <v>37</v>
      </c>
      <c r="T2001" s="9">
        <v>-16</v>
      </c>
      <c r="U2001" s="8" t="s">
        <v>8180</v>
      </c>
      <c r="V2001" s="21">
        <v>45503</v>
      </c>
      <c r="W2001" s="9"/>
    </row>
    <row r="2002" spans="1:23" ht="13.5" thickBot="1">
      <c r="A2002" s="8" t="s">
        <v>145</v>
      </c>
      <c r="B2002" s="8" t="s">
        <v>10300</v>
      </c>
      <c r="C2002" s="18" t="s">
        <v>11399</v>
      </c>
      <c r="D2002" s="8"/>
      <c r="E2002" s="8" t="s">
        <v>58</v>
      </c>
      <c r="F2002" s="8" t="s">
        <v>38</v>
      </c>
      <c r="G2002" s="9" t="s">
        <v>10728</v>
      </c>
      <c r="H2002" s="9">
        <v>279</v>
      </c>
      <c r="I2002" s="8"/>
      <c r="J2002" s="8" t="s">
        <v>78</v>
      </c>
      <c r="K2002" s="17">
        <v>-4</v>
      </c>
      <c r="L2002" s="9">
        <v>0</v>
      </c>
      <c r="M2002" s="9">
        <v>0</v>
      </c>
      <c r="N2002" s="9">
        <v>0</v>
      </c>
      <c r="O2002" s="8"/>
      <c r="P2002" s="9">
        <v>-4</v>
      </c>
      <c r="Q2002" s="15">
        <v>0</v>
      </c>
      <c r="R2002" s="9">
        <v>60</v>
      </c>
      <c r="S2002" s="8" t="s">
        <v>37</v>
      </c>
      <c r="T2002" s="9">
        <v>-4</v>
      </c>
      <c r="U2002" s="8" t="s">
        <v>11711</v>
      </c>
      <c r="V2002" s="21">
        <v>45503</v>
      </c>
      <c r="W2002" s="9"/>
    </row>
    <row r="2003" spans="1:23" ht="13.5" thickBot="1">
      <c r="A2003" s="8" t="s">
        <v>145</v>
      </c>
      <c r="B2003" s="8" t="s">
        <v>10301</v>
      </c>
      <c r="C2003" s="8" t="s">
        <v>10302</v>
      </c>
      <c r="D2003" s="8"/>
      <c r="E2003" s="8"/>
      <c r="F2003" s="8" t="s">
        <v>1007</v>
      </c>
      <c r="G2003" s="8"/>
      <c r="H2003" s="9">
        <v>280</v>
      </c>
      <c r="I2003" s="8"/>
      <c r="J2003" s="8" t="s">
        <v>78</v>
      </c>
      <c r="K2003" s="17">
        <v>-1</v>
      </c>
      <c r="L2003" s="9">
        <v>0</v>
      </c>
      <c r="M2003" s="9">
        <v>0</v>
      </c>
      <c r="N2003" s="9">
        <v>0</v>
      </c>
      <c r="O2003" s="8"/>
      <c r="P2003" s="9">
        <v>-1</v>
      </c>
      <c r="Q2003" s="15">
        <v>0</v>
      </c>
      <c r="R2003" s="9">
        <v>120</v>
      </c>
      <c r="S2003" s="8" t="s">
        <v>37</v>
      </c>
      <c r="T2003" s="17">
        <v>-1</v>
      </c>
      <c r="U2003" s="8" t="s">
        <v>1759</v>
      </c>
      <c r="V2003" s="21">
        <v>45503</v>
      </c>
      <c r="W2003" s="8"/>
    </row>
    <row r="2004" spans="1:23" ht="13.5" thickBot="1">
      <c r="A2004" s="8" t="s">
        <v>145</v>
      </c>
      <c r="B2004" s="8" t="s">
        <v>10303</v>
      </c>
      <c r="C2004" s="44" t="s">
        <v>10304</v>
      </c>
      <c r="D2004" s="45"/>
      <c r="E2004" s="42"/>
      <c r="F2004" s="8" t="s">
        <v>1058</v>
      </c>
      <c r="G2004" s="8"/>
      <c r="H2004" s="9">
        <v>281</v>
      </c>
      <c r="I2004" s="8"/>
      <c r="J2004" s="8" t="s">
        <v>78</v>
      </c>
      <c r="K2004" s="17">
        <v>0</v>
      </c>
      <c r="L2004" s="9">
        <v>0</v>
      </c>
      <c r="M2004" s="9">
        <v>0</v>
      </c>
      <c r="N2004" s="9">
        <v>0</v>
      </c>
      <c r="O2004" s="8"/>
      <c r="P2004" s="9">
        <v>0</v>
      </c>
      <c r="Q2004" s="15">
        <v>0</v>
      </c>
      <c r="R2004" s="9">
        <v>10</v>
      </c>
      <c r="S2004" s="8" t="s">
        <v>34</v>
      </c>
      <c r="T2004" s="9">
        <v>0</v>
      </c>
      <c r="U2004" s="8" t="s">
        <v>45</v>
      </c>
      <c r="V2004" s="21">
        <v>45503</v>
      </c>
      <c r="W2004" s="40"/>
    </row>
    <row r="2005" spans="1:23" ht="13.5" thickBot="1">
      <c r="A2005" s="8" t="s">
        <v>145</v>
      </c>
      <c r="B2005" s="8" t="s">
        <v>10305</v>
      </c>
      <c r="C2005" s="44" t="s">
        <v>10306</v>
      </c>
      <c r="D2005" s="45"/>
      <c r="E2005" s="42"/>
      <c r="F2005" s="8" t="s">
        <v>1058</v>
      </c>
      <c r="G2005" s="8"/>
      <c r="H2005" s="9">
        <v>282</v>
      </c>
      <c r="I2005" s="8"/>
      <c r="J2005" s="8" t="s">
        <v>78</v>
      </c>
      <c r="K2005" s="17">
        <v>0</v>
      </c>
      <c r="L2005" s="9">
        <v>0</v>
      </c>
      <c r="M2005" s="9">
        <v>0</v>
      </c>
      <c r="N2005" s="9">
        <v>0</v>
      </c>
      <c r="O2005" s="8"/>
      <c r="P2005" s="9">
        <v>0</v>
      </c>
      <c r="Q2005" s="15">
        <v>0</v>
      </c>
      <c r="R2005" s="9">
        <v>10</v>
      </c>
      <c r="S2005" s="8" t="s">
        <v>34</v>
      </c>
      <c r="T2005" s="9">
        <v>0</v>
      </c>
      <c r="U2005" s="8" t="s">
        <v>45</v>
      </c>
      <c r="V2005" s="21">
        <v>45503</v>
      </c>
      <c r="W2005" s="8"/>
    </row>
    <row r="2006" spans="1:23" ht="13.5" thickBot="1">
      <c r="A2006" s="8" t="s">
        <v>145</v>
      </c>
      <c r="B2006" s="8" t="s">
        <v>10729</v>
      </c>
      <c r="C2006" s="44" t="s">
        <v>10730</v>
      </c>
      <c r="D2006" s="45"/>
      <c r="E2006" s="42"/>
      <c r="F2006" s="8" t="s">
        <v>36</v>
      </c>
      <c r="G2006" s="8"/>
      <c r="H2006" s="9">
        <v>283</v>
      </c>
      <c r="I2006" s="8"/>
      <c r="J2006" s="8" t="s">
        <v>78</v>
      </c>
      <c r="K2006" s="17">
        <v>-8</v>
      </c>
      <c r="L2006" s="9">
        <v>0</v>
      </c>
      <c r="M2006" s="9">
        <v>0</v>
      </c>
      <c r="N2006" s="9">
        <v>0</v>
      </c>
      <c r="O2006" s="8"/>
      <c r="P2006" s="9">
        <v>-8</v>
      </c>
      <c r="Q2006" s="15">
        <v>0</v>
      </c>
      <c r="R2006" s="9" t="s">
        <v>62</v>
      </c>
      <c r="S2006" s="8" t="s">
        <v>34</v>
      </c>
      <c r="T2006" s="9">
        <v>-8</v>
      </c>
      <c r="U2006" s="8" t="s">
        <v>2997</v>
      </c>
      <c r="V2006" s="21">
        <v>45510</v>
      </c>
      <c r="W2006" s="8"/>
    </row>
    <row r="2007" spans="1:23" ht="26.25" thickBot="1">
      <c r="A2007" s="8" t="s">
        <v>145</v>
      </c>
      <c r="B2007" s="8" t="s">
        <v>10308</v>
      </c>
      <c r="C2007" s="44" t="s">
        <v>11963</v>
      </c>
      <c r="D2007" s="45"/>
      <c r="E2007" s="42" t="s">
        <v>10309</v>
      </c>
      <c r="F2007" s="8" t="s">
        <v>1571</v>
      </c>
      <c r="G2007" s="8"/>
      <c r="H2007" s="9">
        <v>284</v>
      </c>
      <c r="I2007" s="8"/>
      <c r="J2007" s="8" t="s">
        <v>78</v>
      </c>
      <c r="K2007" s="17">
        <v>-1</v>
      </c>
      <c r="L2007" s="9">
        <v>0</v>
      </c>
      <c r="M2007" s="9">
        <v>0</v>
      </c>
      <c r="N2007" s="9">
        <v>0</v>
      </c>
      <c r="O2007" s="8"/>
      <c r="P2007" s="9">
        <v>-1</v>
      </c>
      <c r="Q2007" s="15">
        <v>0</v>
      </c>
      <c r="R2007" s="9">
        <v>15</v>
      </c>
      <c r="S2007" s="8" t="s">
        <v>34</v>
      </c>
      <c r="T2007" s="9">
        <v>-1</v>
      </c>
      <c r="U2007" s="8" t="s">
        <v>141</v>
      </c>
      <c r="V2007" s="21">
        <v>45503</v>
      </c>
      <c r="W2007" s="8"/>
    </row>
    <row r="2008" spans="1:23" ht="13.5" thickBot="1">
      <c r="A2008" s="8" t="s">
        <v>145</v>
      </c>
      <c r="B2008" s="8" t="s">
        <v>10310</v>
      </c>
      <c r="C2008" s="43" t="s">
        <v>10311</v>
      </c>
      <c r="D2008" s="45"/>
      <c r="E2008" s="42"/>
      <c r="F2008" s="8" t="s">
        <v>36</v>
      </c>
      <c r="G2008" s="8"/>
      <c r="H2008" s="9">
        <v>285</v>
      </c>
      <c r="I2008" s="8"/>
      <c r="J2008" s="8" t="s">
        <v>78</v>
      </c>
      <c r="K2008" s="17">
        <v>0</v>
      </c>
      <c r="L2008" s="9">
        <v>0</v>
      </c>
      <c r="M2008" s="9">
        <v>0</v>
      </c>
      <c r="N2008" s="9">
        <v>0</v>
      </c>
      <c r="O2008" s="8"/>
      <c r="P2008" s="9">
        <v>0</v>
      </c>
      <c r="Q2008" s="15">
        <v>0</v>
      </c>
      <c r="R2008" s="9">
        <v>1200</v>
      </c>
      <c r="S2008" s="8" t="s">
        <v>37</v>
      </c>
      <c r="T2008" s="9">
        <v>0</v>
      </c>
      <c r="U2008" s="8" t="s">
        <v>39</v>
      </c>
      <c r="V2008" s="21">
        <v>45503</v>
      </c>
      <c r="W2008" s="40"/>
    </row>
    <row r="2009" spans="1:23" ht="26.25" thickBot="1">
      <c r="A2009" s="8" t="s">
        <v>145</v>
      </c>
      <c r="B2009" s="8" t="s">
        <v>10312</v>
      </c>
      <c r="C2009" s="18" t="s">
        <v>11006</v>
      </c>
      <c r="D2009" s="8"/>
      <c r="E2009" s="8" t="s">
        <v>10313</v>
      </c>
      <c r="F2009" s="8" t="s">
        <v>1571</v>
      </c>
      <c r="G2009" s="8"/>
      <c r="H2009" s="9">
        <v>286</v>
      </c>
      <c r="I2009" s="8"/>
      <c r="J2009" s="8" t="s">
        <v>78</v>
      </c>
      <c r="K2009" s="17">
        <v>-3.5</v>
      </c>
      <c r="L2009" s="9">
        <v>0</v>
      </c>
      <c r="M2009" s="9">
        <v>0</v>
      </c>
      <c r="N2009" s="9">
        <v>0</v>
      </c>
      <c r="O2009" s="8"/>
      <c r="P2009" s="9">
        <v>-3.5</v>
      </c>
      <c r="Q2009" s="15">
        <v>0</v>
      </c>
      <c r="R2009" s="9">
        <v>20</v>
      </c>
      <c r="S2009" s="8" t="s">
        <v>34</v>
      </c>
      <c r="T2009" s="9">
        <v>-4</v>
      </c>
      <c r="U2009" s="8" t="s">
        <v>12634</v>
      </c>
      <c r="V2009" s="21">
        <v>45503</v>
      </c>
      <c r="W2009" s="40"/>
    </row>
    <row r="2010" spans="1:23" ht="13.5" thickBot="1">
      <c r="A2010" s="8" t="s">
        <v>145</v>
      </c>
      <c r="B2010" s="8" t="s">
        <v>10314</v>
      </c>
      <c r="C2010" s="18" t="s">
        <v>5277</v>
      </c>
      <c r="D2010" s="8"/>
      <c r="E2010" s="8"/>
      <c r="F2010" s="8" t="s">
        <v>1567</v>
      </c>
      <c r="G2010" s="8"/>
      <c r="H2010" s="9">
        <v>287</v>
      </c>
      <c r="I2010" s="8"/>
      <c r="J2010" s="8" t="s">
        <v>78</v>
      </c>
      <c r="K2010" s="17">
        <v>0</v>
      </c>
      <c r="L2010" s="9">
        <v>0</v>
      </c>
      <c r="M2010" s="9">
        <v>0</v>
      </c>
      <c r="N2010" s="9">
        <v>0</v>
      </c>
      <c r="O2010" s="8"/>
      <c r="P2010" s="9">
        <v>0</v>
      </c>
      <c r="Q2010" s="15">
        <v>0</v>
      </c>
      <c r="R2010" s="9">
        <v>500</v>
      </c>
      <c r="S2010" s="8" t="s">
        <v>37</v>
      </c>
      <c r="T2010" s="9">
        <v>0</v>
      </c>
      <c r="U2010" s="8" t="s">
        <v>39</v>
      </c>
      <c r="V2010" s="21">
        <v>45503</v>
      </c>
      <c r="W2010" s="40"/>
    </row>
    <row r="2011" spans="1:23" ht="13.5" thickBot="1">
      <c r="A2011" s="8" t="s">
        <v>145</v>
      </c>
      <c r="B2011" s="8" t="s">
        <v>10315</v>
      </c>
      <c r="C2011" s="8" t="s">
        <v>2841</v>
      </c>
      <c r="D2011" s="8"/>
      <c r="E2011" s="8"/>
      <c r="F2011" s="8" t="s">
        <v>36</v>
      </c>
      <c r="G2011" s="8"/>
      <c r="H2011" s="9">
        <v>288</v>
      </c>
      <c r="I2011" s="8"/>
      <c r="J2011" s="8" t="s">
        <v>78</v>
      </c>
      <c r="K2011" s="17">
        <v>320</v>
      </c>
      <c r="L2011" s="9">
        <v>0</v>
      </c>
      <c r="M2011" s="9">
        <v>0</v>
      </c>
      <c r="N2011" s="9">
        <v>0</v>
      </c>
      <c r="O2011" s="8"/>
      <c r="P2011" s="9">
        <v>320</v>
      </c>
      <c r="Q2011" s="15">
        <v>2</v>
      </c>
      <c r="R2011" s="9">
        <v>160</v>
      </c>
      <c r="S2011" s="8" t="s">
        <v>37</v>
      </c>
      <c r="T2011" s="17">
        <v>0</v>
      </c>
      <c r="U2011" s="8" t="s">
        <v>152</v>
      </c>
      <c r="V2011" s="21">
        <v>45503</v>
      </c>
      <c r="W2011" s="40"/>
    </row>
    <row r="2012" spans="1:23" ht="13.5" thickBot="1">
      <c r="A2012" s="8" t="s">
        <v>145</v>
      </c>
      <c r="B2012" s="8" t="s">
        <v>10316</v>
      </c>
      <c r="C2012" s="8" t="s">
        <v>10731</v>
      </c>
      <c r="D2012" s="8"/>
      <c r="E2012" s="8"/>
      <c r="F2012" s="8" t="s">
        <v>2845</v>
      </c>
      <c r="G2012" s="8"/>
      <c r="H2012" s="9">
        <v>289</v>
      </c>
      <c r="I2012" s="8"/>
      <c r="J2012" s="8" t="s">
        <v>78</v>
      </c>
      <c r="K2012" s="17">
        <v>1500</v>
      </c>
      <c r="L2012" s="9">
        <v>0</v>
      </c>
      <c r="M2012" s="9">
        <v>0</v>
      </c>
      <c r="N2012" s="9">
        <v>0</v>
      </c>
      <c r="O2012" s="8"/>
      <c r="P2012" s="9">
        <v>1500</v>
      </c>
      <c r="Q2012" s="15">
        <v>1</v>
      </c>
      <c r="R2012" s="9">
        <v>800</v>
      </c>
      <c r="S2012" s="8" t="s">
        <v>37</v>
      </c>
      <c r="T2012" s="17">
        <v>700</v>
      </c>
      <c r="U2012" s="8" t="s">
        <v>10732</v>
      </c>
      <c r="V2012" s="21">
        <v>45503</v>
      </c>
      <c r="W2012" s="40"/>
    </row>
    <row r="2013" spans="1:23" ht="13.5" thickBot="1">
      <c r="A2013" s="8" t="s">
        <v>145</v>
      </c>
      <c r="B2013" s="8" t="s">
        <v>10317</v>
      </c>
      <c r="C2013" s="8" t="s">
        <v>10318</v>
      </c>
      <c r="D2013" s="8"/>
      <c r="E2013" s="8"/>
      <c r="F2013" s="8" t="s">
        <v>36</v>
      </c>
      <c r="G2013" s="8"/>
      <c r="H2013" s="9">
        <v>290</v>
      </c>
      <c r="I2013" s="8"/>
      <c r="J2013" s="8" t="s">
        <v>78</v>
      </c>
      <c r="K2013" s="17">
        <v>688</v>
      </c>
      <c r="L2013" s="9">
        <v>0</v>
      </c>
      <c r="M2013" s="9">
        <v>0</v>
      </c>
      <c r="N2013" s="9">
        <v>0</v>
      </c>
      <c r="O2013" s="8"/>
      <c r="P2013" s="9">
        <v>688</v>
      </c>
      <c r="Q2013" s="15">
        <v>34</v>
      </c>
      <c r="R2013" s="9">
        <v>20</v>
      </c>
      <c r="S2013" s="8" t="s">
        <v>34</v>
      </c>
      <c r="T2013" s="17">
        <v>8</v>
      </c>
      <c r="U2013" s="8" t="s">
        <v>12635</v>
      </c>
      <c r="V2013" s="21">
        <v>45503</v>
      </c>
      <c r="W2013" s="40"/>
    </row>
    <row r="2014" spans="1:23" ht="13.5" thickBot="1">
      <c r="A2014" s="8" t="s">
        <v>145</v>
      </c>
      <c r="B2014" s="8" t="s">
        <v>10319</v>
      </c>
      <c r="C2014" s="8" t="s">
        <v>2850</v>
      </c>
      <c r="D2014" s="8"/>
      <c r="E2014" s="8"/>
      <c r="F2014" s="8" t="s">
        <v>36</v>
      </c>
      <c r="G2014" s="8"/>
      <c r="H2014" s="9">
        <v>291</v>
      </c>
      <c r="I2014" s="8"/>
      <c r="J2014" s="8" t="s">
        <v>78</v>
      </c>
      <c r="K2014" s="17">
        <v>550</v>
      </c>
      <c r="L2014" s="9">
        <v>0</v>
      </c>
      <c r="M2014" s="9">
        <v>0</v>
      </c>
      <c r="N2014" s="9">
        <v>0</v>
      </c>
      <c r="O2014" s="8"/>
      <c r="P2014" s="9">
        <v>550</v>
      </c>
      <c r="Q2014" s="15">
        <v>11</v>
      </c>
      <c r="R2014" s="9">
        <v>50</v>
      </c>
      <c r="S2014" s="8" t="s">
        <v>34</v>
      </c>
      <c r="T2014" s="9">
        <v>0</v>
      </c>
      <c r="U2014" s="8" t="s">
        <v>64</v>
      </c>
      <c r="V2014" s="21">
        <v>45503</v>
      </c>
      <c r="W2014" s="8"/>
    </row>
    <row r="2015" spans="1:23" ht="13.5" thickBot="1">
      <c r="A2015" s="8" t="s">
        <v>145</v>
      </c>
      <c r="B2015" s="13" t="s">
        <v>10320</v>
      </c>
      <c r="C2015" s="44" t="s">
        <v>2852</v>
      </c>
      <c r="D2015" s="42"/>
      <c r="E2015" s="8"/>
      <c r="F2015" s="8" t="s">
        <v>36</v>
      </c>
      <c r="G2015" s="8"/>
      <c r="H2015" s="9">
        <v>292</v>
      </c>
      <c r="I2015" s="8"/>
      <c r="J2015" s="8" t="s">
        <v>78</v>
      </c>
      <c r="K2015" s="17">
        <v>144</v>
      </c>
      <c r="L2015" s="9">
        <v>0</v>
      </c>
      <c r="M2015" s="9">
        <v>0</v>
      </c>
      <c r="N2015" s="9">
        <v>0</v>
      </c>
      <c r="O2015" s="8"/>
      <c r="P2015" s="9">
        <v>144</v>
      </c>
      <c r="Q2015" s="15">
        <v>2</v>
      </c>
      <c r="R2015" s="9">
        <v>50</v>
      </c>
      <c r="S2015" s="8" t="s">
        <v>34</v>
      </c>
      <c r="T2015" s="9">
        <v>44</v>
      </c>
      <c r="U2015" s="8" t="s">
        <v>8009</v>
      </c>
      <c r="V2015" s="21">
        <v>45503</v>
      </c>
      <c r="W2015" s="8"/>
    </row>
    <row r="2016" spans="1:23" ht="13.5" thickBot="1">
      <c r="A2016" s="8" t="s">
        <v>145</v>
      </c>
      <c r="B2016" s="13" t="s">
        <v>10321</v>
      </c>
      <c r="C2016" s="44" t="s">
        <v>10322</v>
      </c>
      <c r="D2016" s="42"/>
      <c r="E2016" s="8"/>
      <c r="F2016" s="8" t="s">
        <v>36</v>
      </c>
      <c r="G2016" s="8"/>
      <c r="H2016" s="20">
        <v>293</v>
      </c>
      <c r="I2016" s="8"/>
      <c r="J2016" s="8" t="s">
        <v>78</v>
      </c>
      <c r="K2016" s="17">
        <v>-15</v>
      </c>
      <c r="L2016" s="9">
        <v>0</v>
      </c>
      <c r="M2016" s="9">
        <v>0</v>
      </c>
      <c r="N2016" s="9">
        <v>0</v>
      </c>
      <c r="O2016" s="8"/>
      <c r="P2016" s="9">
        <v>-15</v>
      </c>
      <c r="Q2016" s="15">
        <v>0</v>
      </c>
      <c r="R2016" s="9">
        <v>20</v>
      </c>
      <c r="S2016" s="8" t="s">
        <v>34</v>
      </c>
      <c r="T2016" s="9">
        <v>-15</v>
      </c>
      <c r="U2016" s="8" t="s">
        <v>9017</v>
      </c>
      <c r="V2016" s="21">
        <v>45504</v>
      </c>
      <c r="W2016" s="21"/>
    </row>
    <row r="2017" spans="1:23" ht="13.5" thickBot="1">
      <c r="A2017" s="8" t="s">
        <v>145</v>
      </c>
      <c r="B2017" s="13" t="s">
        <v>10323</v>
      </c>
      <c r="C2017" s="44" t="s">
        <v>10324</v>
      </c>
      <c r="D2017" s="42"/>
      <c r="E2017" s="8"/>
      <c r="F2017" s="8" t="s">
        <v>36</v>
      </c>
      <c r="G2017" s="9"/>
      <c r="H2017" s="20">
        <v>294</v>
      </c>
      <c r="I2017" s="8"/>
      <c r="J2017" s="8" t="s">
        <v>78</v>
      </c>
      <c r="K2017" s="17">
        <v>-17</v>
      </c>
      <c r="L2017" s="9">
        <v>0</v>
      </c>
      <c r="M2017" s="9">
        <v>0</v>
      </c>
      <c r="N2017" s="9">
        <v>0</v>
      </c>
      <c r="O2017" s="8"/>
      <c r="P2017" s="9">
        <v>-17</v>
      </c>
      <c r="Q2017" s="15">
        <v>0</v>
      </c>
      <c r="R2017" s="9">
        <v>20</v>
      </c>
      <c r="S2017" s="8" t="s">
        <v>34</v>
      </c>
      <c r="T2017" s="17">
        <v>-17</v>
      </c>
      <c r="U2017" s="18" t="s">
        <v>8695</v>
      </c>
      <c r="V2017" s="40">
        <v>45504</v>
      </c>
      <c r="W2017" s="18"/>
    </row>
    <row r="2018" spans="1:23" ht="13.5" thickBot="1">
      <c r="A2018" s="8" t="s">
        <v>145</v>
      </c>
      <c r="B2018" s="13" t="s">
        <v>10325</v>
      </c>
      <c r="C2018" s="44" t="s">
        <v>10326</v>
      </c>
      <c r="D2018" s="42"/>
      <c r="E2018" s="8"/>
      <c r="F2018" s="8" t="s">
        <v>36</v>
      </c>
      <c r="G2018" s="8"/>
      <c r="H2018" s="9">
        <v>295</v>
      </c>
      <c r="I2018" s="8"/>
      <c r="J2018" s="8" t="s">
        <v>78</v>
      </c>
      <c r="K2018" s="17">
        <v>-5</v>
      </c>
      <c r="L2018" s="9">
        <v>0</v>
      </c>
      <c r="M2018" s="9">
        <v>0</v>
      </c>
      <c r="N2018" s="9">
        <v>0</v>
      </c>
      <c r="O2018" s="8"/>
      <c r="P2018" s="9">
        <v>-5</v>
      </c>
      <c r="Q2018" s="15">
        <v>0</v>
      </c>
      <c r="R2018" s="9">
        <v>20</v>
      </c>
      <c r="S2018" s="8" t="s">
        <v>34</v>
      </c>
      <c r="T2018" s="9">
        <v>-5</v>
      </c>
      <c r="U2018" s="8" t="s">
        <v>1731</v>
      </c>
      <c r="V2018" s="21">
        <v>45504</v>
      </c>
      <c r="W2018" s="8"/>
    </row>
    <row r="2019" spans="1:23" ht="13.5" thickBot="1">
      <c r="A2019" s="8" t="s">
        <v>145</v>
      </c>
      <c r="B2019" s="8" t="s">
        <v>11712</v>
      </c>
      <c r="C2019" s="44" t="s">
        <v>11713</v>
      </c>
      <c r="D2019" s="42"/>
      <c r="E2019" s="8" t="s">
        <v>131</v>
      </c>
      <c r="F2019" s="8" t="s">
        <v>38</v>
      </c>
      <c r="G2019" s="8" t="s">
        <v>10725</v>
      </c>
      <c r="H2019" s="9">
        <v>296</v>
      </c>
      <c r="I2019" s="8"/>
      <c r="J2019" s="8" t="s">
        <v>78</v>
      </c>
      <c r="K2019" s="17">
        <v>-10</v>
      </c>
      <c r="L2019" s="9">
        <v>0</v>
      </c>
      <c r="M2019" s="9">
        <v>0</v>
      </c>
      <c r="N2019" s="9">
        <v>0</v>
      </c>
      <c r="O2019" s="8"/>
      <c r="P2019" s="9">
        <v>-10</v>
      </c>
      <c r="Q2019" s="15">
        <v>0</v>
      </c>
      <c r="R2019" s="9">
        <v>60</v>
      </c>
      <c r="S2019" s="8" t="s">
        <v>37</v>
      </c>
      <c r="T2019" s="17">
        <v>-10</v>
      </c>
      <c r="U2019" s="8" t="s">
        <v>7238</v>
      </c>
      <c r="V2019" s="21">
        <v>45503</v>
      </c>
      <c r="W2019" s="8"/>
    </row>
    <row r="2020" spans="1:23" ht="13.5" thickBot="1">
      <c r="A2020" s="8" t="s">
        <v>145</v>
      </c>
      <c r="B2020" s="8" t="s">
        <v>11714</v>
      </c>
      <c r="C2020" s="44" t="s">
        <v>11400</v>
      </c>
      <c r="D2020" s="42"/>
      <c r="E2020" s="8" t="s">
        <v>131</v>
      </c>
      <c r="F2020" s="8" t="s">
        <v>38</v>
      </c>
      <c r="G2020" s="9" t="s">
        <v>10728</v>
      </c>
      <c r="H2020" s="9">
        <v>297</v>
      </c>
      <c r="I2020" s="8"/>
      <c r="J2020" s="8" t="s">
        <v>78</v>
      </c>
      <c r="K2020" s="17">
        <v>-4</v>
      </c>
      <c r="L2020" s="9">
        <v>0</v>
      </c>
      <c r="M2020" s="9">
        <v>0</v>
      </c>
      <c r="N2020" s="9">
        <v>0</v>
      </c>
      <c r="O2020" s="8"/>
      <c r="P2020" s="9">
        <v>-4</v>
      </c>
      <c r="Q2020" s="15">
        <v>0</v>
      </c>
      <c r="R2020" s="9">
        <v>60</v>
      </c>
      <c r="S2020" s="8" t="s">
        <v>37</v>
      </c>
      <c r="T2020" s="17">
        <v>-4</v>
      </c>
      <c r="U2020" s="8" t="s">
        <v>11711</v>
      </c>
      <c r="V2020" s="21">
        <v>45503</v>
      </c>
      <c r="W2020" s="8"/>
    </row>
    <row r="2021" spans="1:23" ht="13.5" thickBot="1">
      <c r="A2021" s="8" t="s">
        <v>145</v>
      </c>
      <c r="B2021" s="8" t="s">
        <v>11715</v>
      </c>
      <c r="C2021" s="8" t="s">
        <v>11716</v>
      </c>
      <c r="D2021" s="8"/>
      <c r="E2021" s="8" t="s">
        <v>10297</v>
      </c>
      <c r="F2021" s="8" t="s">
        <v>38</v>
      </c>
      <c r="G2021" s="8" t="s">
        <v>10728</v>
      </c>
      <c r="H2021" s="9">
        <v>298</v>
      </c>
      <c r="I2021" s="8"/>
      <c r="J2021" s="8" t="s">
        <v>78</v>
      </c>
      <c r="K2021" s="17">
        <v>-4</v>
      </c>
      <c r="L2021" s="9">
        <v>0</v>
      </c>
      <c r="M2021" s="9">
        <v>0</v>
      </c>
      <c r="N2021" s="9">
        <v>0</v>
      </c>
      <c r="O2021" s="8"/>
      <c r="P2021" s="9">
        <v>-4</v>
      </c>
      <c r="Q2021" s="15">
        <v>0</v>
      </c>
      <c r="R2021" s="9">
        <v>60</v>
      </c>
      <c r="S2021" s="8" t="s">
        <v>37</v>
      </c>
      <c r="T2021" s="9">
        <v>-4</v>
      </c>
      <c r="U2021" s="8" t="s">
        <v>11711</v>
      </c>
      <c r="V2021" s="21">
        <v>45503</v>
      </c>
      <c r="W2021" s="8"/>
    </row>
    <row r="2022" spans="1:23" ht="13.5" thickBot="1">
      <c r="A2022" s="8" t="s">
        <v>145</v>
      </c>
      <c r="B2022" s="8" t="s">
        <v>9353</v>
      </c>
      <c r="C2022" s="8" t="s">
        <v>8697</v>
      </c>
      <c r="D2022" s="8"/>
      <c r="E2022" s="8"/>
      <c r="F2022" s="8" t="s">
        <v>147</v>
      </c>
      <c r="G2022" s="8" t="s">
        <v>9354</v>
      </c>
      <c r="H2022" s="9" t="s">
        <v>1033</v>
      </c>
      <c r="I2022" s="8"/>
      <c r="J2022" s="8" t="s">
        <v>78</v>
      </c>
      <c r="K2022" s="17">
        <v>130</v>
      </c>
      <c r="L2022" s="9">
        <v>0</v>
      </c>
      <c r="M2022" s="9">
        <v>0</v>
      </c>
      <c r="N2022" s="9">
        <v>0</v>
      </c>
      <c r="O2022" s="8"/>
      <c r="P2022" s="9">
        <v>130</v>
      </c>
      <c r="Q2022" s="15">
        <v>4</v>
      </c>
      <c r="R2022" s="9">
        <v>30</v>
      </c>
      <c r="S2022" s="8" t="s">
        <v>37</v>
      </c>
      <c r="T2022" s="9">
        <v>10</v>
      </c>
      <c r="U2022" s="8" t="s">
        <v>8584</v>
      </c>
      <c r="V2022" s="21">
        <v>45366</v>
      </c>
      <c r="W2022" s="8"/>
    </row>
    <row r="2023" spans="1:23" ht="13.5" thickBot="1">
      <c r="A2023" s="8" t="s">
        <v>145</v>
      </c>
      <c r="B2023" s="8" t="s">
        <v>10327</v>
      </c>
      <c r="C2023" s="8" t="s">
        <v>10328</v>
      </c>
      <c r="D2023" s="8"/>
      <c r="E2023" s="8"/>
      <c r="F2023" s="8" t="s">
        <v>147</v>
      </c>
      <c r="G2023" s="8" t="s">
        <v>10329</v>
      </c>
      <c r="H2023" s="9" t="s">
        <v>6950</v>
      </c>
      <c r="I2023" s="8"/>
      <c r="J2023" s="8" t="s">
        <v>78</v>
      </c>
      <c r="K2023" s="17">
        <v>298</v>
      </c>
      <c r="L2023" s="9">
        <v>0</v>
      </c>
      <c r="M2023" s="9">
        <v>0</v>
      </c>
      <c r="N2023" s="9">
        <v>0</v>
      </c>
      <c r="O2023" s="8"/>
      <c r="P2023" s="9">
        <v>298</v>
      </c>
      <c r="Q2023" s="15">
        <v>14</v>
      </c>
      <c r="R2023" s="9">
        <v>20</v>
      </c>
      <c r="S2023" s="8" t="s">
        <v>34</v>
      </c>
      <c r="T2023" s="9">
        <v>18</v>
      </c>
      <c r="U2023" s="8" t="s">
        <v>10330</v>
      </c>
      <c r="V2023" s="21">
        <v>45504</v>
      </c>
      <c r="W2023" s="8"/>
    </row>
    <row r="2024" spans="1:23" ht="13.5" thickBot="1">
      <c r="A2024" s="8" t="s">
        <v>145</v>
      </c>
      <c r="B2024" s="8" t="s">
        <v>11964</v>
      </c>
      <c r="C2024" s="8" t="s">
        <v>11965</v>
      </c>
      <c r="D2024" s="8"/>
      <c r="E2024" s="8" t="s">
        <v>167</v>
      </c>
      <c r="F2024" s="8" t="s">
        <v>36</v>
      </c>
      <c r="G2024" s="8"/>
      <c r="H2024" s="9">
        <v>299</v>
      </c>
      <c r="I2024" s="8"/>
      <c r="J2024" s="8" t="s">
        <v>78</v>
      </c>
      <c r="K2024" s="17">
        <v>0</v>
      </c>
      <c r="L2024" s="9">
        <v>0</v>
      </c>
      <c r="M2024" s="9">
        <v>0</v>
      </c>
      <c r="N2024" s="9">
        <v>0</v>
      </c>
      <c r="O2024" s="8"/>
      <c r="P2024" s="9">
        <v>0</v>
      </c>
      <c r="Q2024" s="15">
        <v>0</v>
      </c>
      <c r="R2024" s="9">
        <v>240</v>
      </c>
      <c r="S2024" s="8" t="s">
        <v>37</v>
      </c>
      <c r="T2024" s="9">
        <v>0</v>
      </c>
      <c r="U2024" s="8" t="s">
        <v>39</v>
      </c>
      <c r="V2024" s="21">
        <v>45526</v>
      </c>
      <c r="W2024" s="8"/>
    </row>
    <row r="2025" spans="1:23" ht="13.5" thickBot="1">
      <c r="A2025" s="8" t="s">
        <v>145</v>
      </c>
      <c r="B2025" s="8" t="s">
        <v>10331</v>
      </c>
      <c r="C2025" s="44" t="s">
        <v>10332</v>
      </c>
      <c r="D2025" s="42"/>
      <c r="E2025" s="8"/>
      <c r="F2025" s="8" t="s">
        <v>147</v>
      </c>
      <c r="G2025" s="8" t="s">
        <v>10333</v>
      </c>
      <c r="H2025" s="9" t="s">
        <v>10334</v>
      </c>
      <c r="I2025" s="8"/>
      <c r="J2025" s="8" t="s">
        <v>78</v>
      </c>
      <c r="K2025" s="17">
        <v>299</v>
      </c>
      <c r="L2025" s="9">
        <v>0</v>
      </c>
      <c r="M2025" s="9">
        <v>0</v>
      </c>
      <c r="N2025" s="9">
        <v>0</v>
      </c>
      <c r="O2025" s="8"/>
      <c r="P2025" s="9">
        <v>299</v>
      </c>
      <c r="Q2025" s="15">
        <v>7</v>
      </c>
      <c r="R2025" s="9">
        <v>40</v>
      </c>
      <c r="S2025" s="8" t="s">
        <v>37</v>
      </c>
      <c r="T2025" s="9">
        <v>19</v>
      </c>
      <c r="U2025" s="8" t="s">
        <v>10335</v>
      </c>
      <c r="V2025" s="21">
        <v>45504</v>
      </c>
      <c r="W2025" s="8"/>
    </row>
    <row r="2026" spans="1:23" ht="26.25" thickBot="1">
      <c r="A2026" s="8" t="s">
        <v>145</v>
      </c>
      <c r="B2026" s="8" t="s">
        <v>10336</v>
      </c>
      <c r="C2026" s="8" t="s">
        <v>10083</v>
      </c>
      <c r="D2026" s="8"/>
      <c r="E2026" s="8"/>
      <c r="F2026" s="8" t="s">
        <v>147</v>
      </c>
      <c r="G2026" s="8" t="s">
        <v>10337</v>
      </c>
      <c r="H2026" s="9" t="s">
        <v>10338</v>
      </c>
      <c r="I2026" s="8"/>
      <c r="J2026" s="8" t="s">
        <v>78</v>
      </c>
      <c r="K2026" s="17">
        <v>288</v>
      </c>
      <c r="L2026" s="9">
        <v>0</v>
      </c>
      <c r="M2026" s="9">
        <v>0</v>
      </c>
      <c r="N2026" s="9">
        <v>0</v>
      </c>
      <c r="O2026" s="8"/>
      <c r="P2026" s="9">
        <v>288</v>
      </c>
      <c r="Q2026" s="15">
        <v>4</v>
      </c>
      <c r="R2026" s="9">
        <v>60</v>
      </c>
      <c r="S2026" s="8" t="s">
        <v>37</v>
      </c>
      <c r="T2026" s="9">
        <v>48</v>
      </c>
      <c r="U2026" s="8" t="s">
        <v>10339</v>
      </c>
      <c r="V2026" s="21">
        <v>45504</v>
      </c>
      <c r="W2026" s="8"/>
    </row>
    <row r="2027" spans="1:23" ht="26.25" thickBot="1">
      <c r="A2027" s="8" t="s">
        <v>145</v>
      </c>
      <c r="B2027" s="8" t="s">
        <v>10340</v>
      </c>
      <c r="C2027" s="44" t="s">
        <v>10084</v>
      </c>
      <c r="D2027" s="42"/>
      <c r="E2027" s="8"/>
      <c r="F2027" s="8" t="s">
        <v>147</v>
      </c>
      <c r="G2027" s="8" t="s">
        <v>10341</v>
      </c>
      <c r="H2027" s="9" t="s">
        <v>10342</v>
      </c>
      <c r="I2027" s="8"/>
      <c r="J2027" s="8" t="s">
        <v>78</v>
      </c>
      <c r="K2027" s="17">
        <v>294</v>
      </c>
      <c r="L2027" s="9">
        <v>0</v>
      </c>
      <c r="M2027" s="9">
        <v>0</v>
      </c>
      <c r="N2027" s="9">
        <v>0</v>
      </c>
      <c r="O2027" s="8"/>
      <c r="P2027" s="9">
        <v>294</v>
      </c>
      <c r="Q2027" s="15">
        <v>4</v>
      </c>
      <c r="R2027" s="9">
        <v>60</v>
      </c>
      <c r="S2027" s="8" t="s">
        <v>37</v>
      </c>
      <c r="T2027" s="9">
        <v>54</v>
      </c>
      <c r="U2027" s="8" t="s">
        <v>10343</v>
      </c>
      <c r="V2027" s="21">
        <v>45504</v>
      </c>
      <c r="W2027" s="8"/>
    </row>
    <row r="2028" spans="1:23" ht="26.25" thickBot="1">
      <c r="A2028" s="8" t="s">
        <v>145</v>
      </c>
      <c r="B2028" s="8" t="s">
        <v>10344</v>
      </c>
      <c r="C2028" s="8" t="s">
        <v>10085</v>
      </c>
      <c r="D2028" s="8"/>
      <c r="E2028" s="8"/>
      <c r="F2028" s="8" t="s">
        <v>147</v>
      </c>
      <c r="G2028" s="8" t="s">
        <v>10345</v>
      </c>
      <c r="H2028" s="9" t="s">
        <v>10346</v>
      </c>
      <c r="I2028" s="8"/>
      <c r="J2028" s="8" t="s">
        <v>78</v>
      </c>
      <c r="K2028" s="17">
        <v>288</v>
      </c>
      <c r="L2028" s="9">
        <v>0</v>
      </c>
      <c r="M2028" s="9">
        <v>0</v>
      </c>
      <c r="N2028" s="9">
        <v>0</v>
      </c>
      <c r="O2028" s="8"/>
      <c r="P2028" s="9">
        <v>288</v>
      </c>
      <c r="Q2028" s="15">
        <v>4</v>
      </c>
      <c r="R2028" s="9">
        <v>60</v>
      </c>
      <c r="S2028" s="8" t="s">
        <v>37</v>
      </c>
      <c r="T2028" s="9">
        <v>48</v>
      </c>
      <c r="U2028" s="8" t="s">
        <v>10339</v>
      </c>
      <c r="V2028" s="21">
        <v>45504</v>
      </c>
      <c r="W2028" s="8"/>
    </row>
    <row r="2029" spans="1:23" ht="26.25" thickBot="1">
      <c r="A2029" s="8" t="s">
        <v>145</v>
      </c>
      <c r="B2029" s="8" t="s">
        <v>11717</v>
      </c>
      <c r="C2029" s="8" t="s">
        <v>11718</v>
      </c>
      <c r="D2029" s="8" t="s">
        <v>2839</v>
      </c>
      <c r="E2029" s="8"/>
      <c r="F2029" s="8" t="s">
        <v>212</v>
      </c>
      <c r="G2029" s="8">
        <v>532</v>
      </c>
      <c r="H2029" s="9">
        <v>299</v>
      </c>
      <c r="I2029" s="8" t="s">
        <v>213</v>
      </c>
      <c r="J2029" s="8" t="s">
        <v>214</v>
      </c>
      <c r="K2029" s="17">
        <v>0</v>
      </c>
      <c r="L2029" s="9">
        <v>0</v>
      </c>
      <c r="M2029" s="9">
        <v>0</v>
      </c>
      <c r="N2029" s="9">
        <v>0</v>
      </c>
      <c r="O2029" s="8"/>
      <c r="P2029" s="9">
        <v>0</v>
      </c>
      <c r="Q2029" s="15">
        <v>0</v>
      </c>
      <c r="R2029" s="9">
        <v>720</v>
      </c>
      <c r="S2029" s="8" t="s">
        <v>37</v>
      </c>
      <c r="T2029" s="9">
        <v>0</v>
      </c>
      <c r="U2029" s="8" t="s">
        <v>39</v>
      </c>
      <c r="V2029" s="21">
        <v>45524</v>
      </c>
      <c r="W2029" s="8"/>
    </row>
    <row r="2030" spans="1:23" ht="13.5" thickBot="1">
      <c r="A2030" s="8" t="s">
        <v>145</v>
      </c>
      <c r="B2030" s="8" t="s">
        <v>12636</v>
      </c>
      <c r="C2030" s="8" t="s">
        <v>12637</v>
      </c>
      <c r="D2030" s="8"/>
      <c r="E2030" s="8"/>
      <c r="F2030" s="8" t="s">
        <v>36</v>
      </c>
      <c r="G2030" s="8" t="s">
        <v>11960</v>
      </c>
      <c r="H2030" s="9">
        <v>204</v>
      </c>
      <c r="I2030" s="8"/>
      <c r="J2030" s="8" t="s">
        <v>78</v>
      </c>
      <c r="K2030" s="17">
        <v>-3</v>
      </c>
      <c r="L2030" s="9">
        <v>0</v>
      </c>
      <c r="M2030" s="9">
        <v>0</v>
      </c>
      <c r="N2030" s="9">
        <v>0</v>
      </c>
      <c r="O2030" s="8"/>
      <c r="P2030" s="9">
        <v>-3</v>
      </c>
      <c r="Q2030" s="15">
        <v>0</v>
      </c>
      <c r="R2030" s="9" t="s">
        <v>62</v>
      </c>
      <c r="S2030" s="8" t="s">
        <v>34</v>
      </c>
      <c r="T2030" s="9">
        <v>-3</v>
      </c>
      <c r="U2030" s="8" t="s">
        <v>65</v>
      </c>
      <c r="V2030" s="21">
        <v>45530</v>
      </c>
      <c r="W2030" s="8"/>
    </row>
    <row r="2031" spans="1:23" ht="39" thickBot="1">
      <c r="A2031" s="8" t="s">
        <v>148</v>
      </c>
      <c r="B2031" s="8" t="s">
        <v>8619</v>
      </c>
      <c r="C2031" s="8" t="s">
        <v>8620</v>
      </c>
      <c r="D2031" s="8"/>
      <c r="E2031" s="8"/>
      <c r="F2031" s="8" t="s">
        <v>70</v>
      </c>
      <c r="G2031" s="8" t="s">
        <v>8621</v>
      </c>
      <c r="H2031" s="9">
        <v>3</v>
      </c>
      <c r="I2031" s="8" t="s">
        <v>6822</v>
      </c>
      <c r="J2031" s="8" t="s">
        <v>78</v>
      </c>
      <c r="K2031" s="17">
        <v>44</v>
      </c>
      <c r="L2031" s="9">
        <v>0</v>
      </c>
      <c r="M2031" s="9">
        <v>0</v>
      </c>
      <c r="N2031" s="9">
        <v>0</v>
      </c>
      <c r="O2031" s="8"/>
      <c r="P2031" s="9">
        <v>44</v>
      </c>
      <c r="Q2031" s="15">
        <v>0</v>
      </c>
      <c r="R2031" s="9">
        <v>72</v>
      </c>
      <c r="S2031" s="8" t="s">
        <v>10347</v>
      </c>
      <c r="T2031" s="9">
        <v>44</v>
      </c>
      <c r="U2031" s="8" t="s">
        <v>11645</v>
      </c>
      <c r="V2031" s="21">
        <v>45475</v>
      </c>
      <c r="W2031" s="8"/>
    </row>
    <row r="2032" spans="1:23" ht="26.25" thickBot="1">
      <c r="A2032" s="8" t="s">
        <v>148</v>
      </c>
      <c r="B2032" s="8" t="s">
        <v>3076</v>
      </c>
      <c r="C2032" s="8" t="s">
        <v>3077</v>
      </c>
      <c r="D2032" s="8"/>
      <c r="E2032" s="8"/>
      <c r="F2032" s="8" t="s">
        <v>83</v>
      </c>
      <c r="G2032" s="8">
        <v>300</v>
      </c>
      <c r="H2032" s="9">
        <v>5</v>
      </c>
      <c r="I2032" s="8"/>
      <c r="J2032" s="8" t="s">
        <v>78</v>
      </c>
      <c r="K2032" s="17">
        <v>7677</v>
      </c>
      <c r="L2032" s="9">
        <v>0</v>
      </c>
      <c r="M2032" s="9">
        <v>0</v>
      </c>
      <c r="N2032" s="9">
        <v>0</v>
      </c>
      <c r="O2032" s="8"/>
      <c r="P2032" s="9">
        <v>7677</v>
      </c>
      <c r="Q2032" s="15">
        <v>31</v>
      </c>
      <c r="R2032" s="9">
        <v>240</v>
      </c>
      <c r="S2032" s="8" t="s">
        <v>34</v>
      </c>
      <c r="T2032" s="9">
        <v>237</v>
      </c>
      <c r="U2032" s="8" t="s">
        <v>3078</v>
      </c>
      <c r="V2032" s="21">
        <v>45370</v>
      </c>
      <c r="W2032" s="8"/>
    </row>
    <row r="2033" spans="1:23" ht="26.25" thickBot="1">
      <c r="A2033" s="8" t="s">
        <v>148</v>
      </c>
      <c r="B2033" s="8" t="s">
        <v>8622</v>
      </c>
      <c r="C2033" s="8" t="s">
        <v>8623</v>
      </c>
      <c r="D2033" s="8"/>
      <c r="E2033" s="8"/>
      <c r="F2033" s="8" t="s">
        <v>70</v>
      </c>
      <c r="G2033" s="8" t="s">
        <v>3079</v>
      </c>
      <c r="H2033" s="9">
        <v>2</v>
      </c>
      <c r="I2033" s="8"/>
      <c r="J2033" s="8" t="s">
        <v>78</v>
      </c>
      <c r="K2033" s="17">
        <v>11</v>
      </c>
      <c r="L2033" s="9">
        <v>0</v>
      </c>
      <c r="M2033" s="9">
        <v>0</v>
      </c>
      <c r="N2033" s="9">
        <v>0</v>
      </c>
      <c r="O2033" s="8"/>
      <c r="P2033" s="9">
        <v>11</v>
      </c>
      <c r="Q2033" s="15">
        <v>0</v>
      </c>
      <c r="R2033" s="9">
        <v>72</v>
      </c>
      <c r="S2033" s="8" t="s">
        <v>10347</v>
      </c>
      <c r="T2033" s="9">
        <v>11</v>
      </c>
      <c r="U2033" s="8" t="s">
        <v>10733</v>
      </c>
      <c r="V2033" s="21">
        <v>45362</v>
      </c>
      <c r="W2033" s="8">
        <v>45380</v>
      </c>
    </row>
    <row r="2034" spans="1:23" ht="51.75" thickBot="1">
      <c r="A2034" s="8" t="s">
        <v>148</v>
      </c>
      <c r="B2034" s="8" t="s">
        <v>3080</v>
      </c>
      <c r="C2034" s="8" t="s">
        <v>12638</v>
      </c>
      <c r="D2034" s="8"/>
      <c r="E2034" s="8" t="s">
        <v>510</v>
      </c>
      <c r="F2034" s="8" t="s">
        <v>70</v>
      </c>
      <c r="G2034" s="8" t="s">
        <v>3081</v>
      </c>
      <c r="H2034" s="9">
        <v>1</v>
      </c>
      <c r="I2034" s="8" t="s">
        <v>512</v>
      </c>
      <c r="J2034" s="8" t="s">
        <v>78</v>
      </c>
      <c r="K2034" s="17">
        <v>-94</v>
      </c>
      <c r="L2034" s="9">
        <v>0</v>
      </c>
      <c r="M2034" s="9">
        <v>0</v>
      </c>
      <c r="N2034" s="9">
        <v>0</v>
      </c>
      <c r="O2034" s="8"/>
      <c r="P2034" s="9">
        <v>-94</v>
      </c>
      <c r="Q2034" s="15">
        <v>0</v>
      </c>
      <c r="R2034" s="9">
        <v>96</v>
      </c>
      <c r="S2034" s="8" t="s">
        <v>34</v>
      </c>
      <c r="T2034" s="9">
        <v>-94</v>
      </c>
      <c r="U2034" s="8" t="s">
        <v>8877</v>
      </c>
      <c r="V2034" s="21"/>
      <c r="W2034" s="8" t="s">
        <v>3082</v>
      </c>
    </row>
    <row r="2035" spans="1:23" ht="13.5" thickBot="1">
      <c r="A2035" s="8" t="s">
        <v>148</v>
      </c>
      <c r="B2035" s="8" t="s">
        <v>3083</v>
      </c>
      <c r="C2035" s="8" t="s">
        <v>3084</v>
      </c>
      <c r="D2035" s="8"/>
      <c r="E2035" s="8"/>
      <c r="F2035" s="8" t="s">
        <v>70</v>
      </c>
      <c r="G2035" s="8" t="s">
        <v>3085</v>
      </c>
      <c r="H2035" s="9">
        <v>4</v>
      </c>
      <c r="I2035" s="8"/>
      <c r="J2035" s="8" t="s">
        <v>78</v>
      </c>
      <c r="K2035" s="17">
        <v>172</v>
      </c>
      <c r="L2035" s="9">
        <v>0</v>
      </c>
      <c r="M2035" s="9">
        <v>0</v>
      </c>
      <c r="N2035" s="9">
        <v>0</v>
      </c>
      <c r="O2035" s="8"/>
      <c r="P2035" s="9">
        <v>172</v>
      </c>
      <c r="Q2035" s="15">
        <v>1</v>
      </c>
      <c r="R2035" s="9">
        <v>144</v>
      </c>
      <c r="S2035" s="8" t="s">
        <v>34</v>
      </c>
      <c r="T2035" s="9">
        <v>28</v>
      </c>
      <c r="U2035" s="8" t="s">
        <v>9120</v>
      </c>
      <c r="V2035" s="21">
        <v>45360</v>
      </c>
      <c r="W2035" s="8"/>
    </row>
    <row r="2036" spans="1:23" ht="13.5" thickBot="1">
      <c r="A2036" s="8" t="s">
        <v>148</v>
      </c>
      <c r="B2036" s="8" t="s">
        <v>6743</v>
      </c>
      <c r="C2036" s="8" t="s">
        <v>5580</v>
      </c>
      <c r="D2036" s="8"/>
      <c r="E2036" s="8"/>
      <c r="F2036" s="8" t="s">
        <v>36</v>
      </c>
      <c r="G2036" s="8">
        <v>125</v>
      </c>
      <c r="H2036" s="9">
        <v>9</v>
      </c>
      <c r="I2036" s="8"/>
      <c r="J2036" s="8" t="s">
        <v>78</v>
      </c>
      <c r="K2036" s="17">
        <v>-63</v>
      </c>
      <c r="L2036" s="9">
        <v>0</v>
      </c>
      <c r="M2036" s="9">
        <v>0</v>
      </c>
      <c r="N2036" s="9">
        <v>0</v>
      </c>
      <c r="O2036" s="8"/>
      <c r="P2036" s="9">
        <v>-63</v>
      </c>
      <c r="Q2036" s="15">
        <v>0</v>
      </c>
      <c r="R2036" s="9">
        <v>144</v>
      </c>
      <c r="S2036" s="8" t="s">
        <v>34</v>
      </c>
      <c r="T2036" s="9">
        <v>-63</v>
      </c>
      <c r="U2036" s="8" t="s">
        <v>6958</v>
      </c>
      <c r="V2036" s="21">
        <v>45415</v>
      </c>
      <c r="W2036" s="8"/>
    </row>
    <row r="2037" spans="1:23" ht="13.5" thickBot="1">
      <c r="A2037" s="8" t="s">
        <v>148</v>
      </c>
      <c r="B2037" s="8" t="s">
        <v>6744</v>
      </c>
      <c r="C2037" s="44" t="s">
        <v>5590</v>
      </c>
      <c r="D2037" s="42"/>
      <c r="E2037" s="8"/>
      <c r="F2037" s="8" t="s">
        <v>70</v>
      </c>
      <c r="G2037" s="8">
        <v>1730</v>
      </c>
      <c r="H2037" s="9">
        <v>8</v>
      </c>
      <c r="I2037" s="8"/>
      <c r="J2037" s="8" t="s">
        <v>78</v>
      </c>
      <c r="K2037" s="17">
        <v>-65</v>
      </c>
      <c r="L2037" s="9">
        <v>0</v>
      </c>
      <c r="M2037" s="9">
        <v>0</v>
      </c>
      <c r="N2037" s="9">
        <v>0</v>
      </c>
      <c r="O2037" s="8"/>
      <c r="P2037" s="9">
        <v>-65</v>
      </c>
      <c r="Q2037" s="15">
        <v>0</v>
      </c>
      <c r="R2037" s="9">
        <v>144</v>
      </c>
      <c r="S2037" s="8" t="s">
        <v>34</v>
      </c>
      <c r="T2037" s="9">
        <v>-65</v>
      </c>
      <c r="U2037" s="8" t="s">
        <v>7442</v>
      </c>
      <c r="V2037" s="21">
        <v>45415</v>
      </c>
      <c r="W2037" s="8"/>
    </row>
    <row r="2038" spans="1:23" ht="13.5" thickBot="1">
      <c r="A2038" s="8" t="s">
        <v>148</v>
      </c>
      <c r="B2038" s="8" t="s">
        <v>6745</v>
      </c>
      <c r="C2038" s="44" t="s">
        <v>5597</v>
      </c>
      <c r="D2038" s="42"/>
      <c r="E2038" s="8"/>
      <c r="F2038" s="8" t="s">
        <v>70</v>
      </c>
      <c r="G2038" s="9" t="s">
        <v>6746</v>
      </c>
      <c r="H2038" s="9">
        <v>7</v>
      </c>
      <c r="I2038" s="8"/>
      <c r="J2038" s="8" t="s">
        <v>78</v>
      </c>
      <c r="K2038" s="17">
        <v>61</v>
      </c>
      <c r="L2038" s="9">
        <v>0</v>
      </c>
      <c r="M2038" s="9">
        <v>0</v>
      </c>
      <c r="N2038" s="9">
        <v>0</v>
      </c>
      <c r="O2038" s="8"/>
      <c r="P2038" s="9">
        <v>61</v>
      </c>
      <c r="Q2038" s="15">
        <v>0</v>
      </c>
      <c r="R2038" s="9">
        <v>144</v>
      </c>
      <c r="S2038" s="8" t="s">
        <v>34</v>
      </c>
      <c r="T2038" s="9">
        <v>61</v>
      </c>
      <c r="U2038" s="8" t="s">
        <v>11036</v>
      </c>
      <c r="V2038" s="21">
        <v>45415</v>
      </c>
      <c r="W2038" s="8"/>
    </row>
    <row r="2039" spans="1:23" ht="13.5" thickBot="1">
      <c r="A2039" s="8" t="s">
        <v>148</v>
      </c>
      <c r="B2039" s="8" t="s">
        <v>6747</v>
      </c>
      <c r="C2039" s="44" t="s">
        <v>5599</v>
      </c>
      <c r="D2039" s="42"/>
      <c r="E2039" s="8"/>
      <c r="F2039" s="8" t="s">
        <v>70</v>
      </c>
      <c r="G2039" s="8" t="s">
        <v>6748</v>
      </c>
      <c r="H2039" s="9">
        <v>6</v>
      </c>
      <c r="I2039" s="8"/>
      <c r="J2039" s="8" t="s">
        <v>78</v>
      </c>
      <c r="K2039" s="17">
        <v>167</v>
      </c>
      <c r="L2039" s="9">
        <v>0</v>
      </c>
      <c r="M2039" s="9">
        <v>0</v>
      </c>
      <c r="N2039" s="9">
        <v>0</v>
      </c>
      <c r="O2039" s="8"/>
      <c r="P2039" s="9">
        <v>167</v>
      </c>
      <c r="Q2039" s="15">
        <v>1</v>
      </c>
      <c r="R2039" s="9">
        <v>96</v>
      </c>
      <c r="S2039" s="8" t="s">
        <v>34</v>
      </c>
      <c r="T2039" s="9">
        <v>71</v>
      </c>
      <c r="U2039" s="8" t="s">
        <v>7443</v>
      </c>
      <c r="V2039" s="21">
        <v>45415</v>
      </c>
      <c r="W2039" s="8"/>
    </row>
    <row r="2040" spans="1:23" ht="39" thickBot="1">
      <c r="A2040" s="8" t="s">
        <v>148</v>
      </c>
      <c r="B2040" s="8" t="s">
        <v>6891</v>
      </c>
      <c r="C2040" s="8" t="s">
        <v>5601</v>
      </c>
      <c r="D2040" s="8"/>
      <c r="E2040" s="8"/>
      <c r="F2040" s="8" t="s">
        <v>70</v>
      </c>
      <c r="G2040" s="8" t="s">
        <v>6892</v>
      </c>
      <c r="H2040" s="9">
        <v>10</v>
      </c>
      <c r="I2040" s="8" t="s">
        <v>6822</v>
      </c>
      <c r="J2040" s="8" t="s">
        <v>78</v>
      </c>
      <c r="K2040" s="17">
        <v>0</v>
      </c>
      <c r="L2040" s="9">
        <v>0</v>
      </c>
      <c r="M2040" s="9">
        <v>0</v>
      </c>
      <c r="N2040" s="9">
        <v>0</v>
      </c>
      <c r="O2040" s="8"/>
      <c r="P2040" s="9">
        <v>0</v>
      </c>
      <c r="Q2040" s="15">
        <v>0</v>
      </c>
      <c r="R2040" s="9">
        <v>96</v>
      </c>
      <c r="S2040" s="8" t="s">
        <v>34</v>
      </c>
      <c r="T2040" s="9">
        <v>0</v>
      </c>
      <c r="U2040" s="8" t="s">
        <v>45</v>
      </c>
      <c r="V2040" s="21">
        <v>45421</v>
      </c>
      <c r="W2040" s="40"/>
    </row>
    <row r="2041" spans="1:23" ht="13.5" thickBot="1">
      <c r="A2041" s="8" t="s">
        <v>148</v>
      </c>
      <c r="B2041" s="8" t="s">
        <v>7055</v>
      </c>
      <c r="C2041" s="8" t="s">
        <v>6921</v>
      </c>
      <c r="D2041" s="8"/>
      <c r="E2041" s="8"/>
      <c r="F2041" s="8" t="s">
        <v>70</v>
      </c>
      <c r="G2041" s="8" t="s">
        <v>7056</v>
      </c>
      <c r="H2041" s="9">
        <v>11</v>
      </c>
      <c r="I2041" s="8"/>
      <c r="J2041" s="8" t="s">
        <v>78</v>
      </c>
      <c r="K2041" s="17">
        <v>67</v>
      </c>
      <c r="L2041" s="9">
        <v>0</v>
      </c>
      <c r="M2041" s="9">
        <v>0</v>
      </c>
      <c r="N2041" s="9">
        <v>0</v>
      </c>
      <c r="O2041" s="8"/>
      <c r="P2041" s="9">
        <v>67</v>
      </c>
      <c r="Q2041" s="15">
        <v>0</v>
      </c>
      <c r="R2041" s="9">
        <v>144</v>
      </c>
      <c r="S2041" s="8" t="s">
        <v>34</v>
      </c>
      <c r="T2041" s="9">
        <v>67</v>
      </c>
      <c r="U2041" s="8" t="s">
        <v>11719</v>
      </c>
      <c r="V2041" s="21">
        <v>45418</v>
      </c>
      <c r="W2041" s="8"/>
    </row>
    <row r="2042" spans="1:23" ht="13.5" thickBot="1">
      <c r="A2042" s="8" t="s">
        <v>148</v>
      </c>
      <c r="B2042" s="8" t="s">
        <v>7444</v>
      </c>
      <c r="C2042" s="8" t="s">
        <v>5596</v>
      </c>
      <c r="D2042" s="8"/>
      <c r="E2042" s="8"/>
      <c r="F2042" s="8" t="s">
        <v>70</v>
      </c>
      <c r="G2042" s="8" t="s">
        <v>7445</v>
      </c>
      <c r="H2042" s="9">
        <v>13</v>
      </c>
      <c r="I2042" s="8"/>
      <c r="J2042" s="8" t="s">
        <v>78</v>
      </c>
      <c r="K2042" s="17">
        <v>70</v>
      </c>
      <c r="L2042" s="9">
        <v>0</v>
      </c>
      <c r="M2042" s="9">
        <v>0</v>
      </c>
      <c r="N2042" s="9">
        <v>0</v>
      </c>
      <c r="O2042" s="8"/>
      <c r="P2042" s="9">
        <v>70</v>
      </c>
      <c r="Q2042" s="15">
        <v>0</v>
      </c>
      <c r="R2042" s="9">
        <v>144</v>
      </c>
      <c r="S2042" s="8" t="s">
        <v>34</v>
      </c>
      <c r="T2042" s="17">
        <v>70</v>
      </c>
      <c r="U2042" s="8" t="s">
        <v>11720</v>
      </c>
      <c r="V2042" s="21">
        <v>45436</v>
      </c>
      <c r="W2042" s="8"/>
    </row>
    <row r="2043" spans="1:23" ht="26.25" thickBot="1">
      <c r="A2043" s="8" t="s">
        <v>148</v>
      </c>
      <c r="B2043" s="8" t="s">
        <v>7446</v>
      </c>
      <c r="C2043" s="44" t="s">
        <v>5598</v>
      </c>
      <c r="D2043" s="45"/>
      <c r="E2043" s="42"/>
      <c r="F2043" s="8" t="s">
        <v>70</v>
      </c>
      <c r="G2043" s="8" t="s">
        <v>7447</v>
      </c>
      <c r="H2043" s="9">
        <v>12</v>
      </c>
      <c r="I2043" s="8"/>
      <c r="J2043" s="8" t="s">
        <v>78</v>
      </c>
      <c r="K2043" s="17">
        <v>0</v>
      </c>
      <c r="L2043" s="9">
        <v>0</v>
      </c>
      <c r="M2043" s="9">
        <v>0</v>
      </c>
      <c r="N2043" s="9">
        <v>0</v>
      </c>
      <c r="O2043" s="8"/>
      <c r="P2043" s="9">
        <v>0</v>
      </c>
      <c r="Q2043" s="15">
        <v>0</v>
      </c>
      <c r="R2043" s="9">
        <v>96</v>
      </c>
      <c r="S2043" s="8" t="s">
        <v>34</v>
      </c>
      <c r="T2043" s="9">
        <v>0</v>
      </c>
      <c r="U2043" s="8" t="s">
        <v>45</v>
      </c>
      <c r="V2043" s="21">
        <v>45436</v>
      </c>
      <c r="W2043" s="8"/>
    </row>
    <row r="2044" spans="1:23" ht="13.5" thickBot="1">
      <c r="A2044" s="8" t="s">
        <v>148</v>
      </c>
      <c r="B2044" s="13" t="s">
        <v>7733</v>
      </c>
      <c r="C2044" s="44" t="s">
        <v>7734</v>
      </c>
      <c r="D2044" s="45"/>
      <c r="E2044" s="42"/>
      <c r="F2044" s="8" t="s">
        <v>70</v>
      </c>
      <c r="G2044" s="8" t="s">
        <v>7735</v>
      </c>
      <c r="H2044" s="20">
        <v>14</v>
      </c>
      <c r="I2044" s="8"/>
      <c r="J2044" s="8" t="s">
        <v>78</v>
      </c>
      <c r="K2044" s="17">
        <v>186</v>
      </c>
      <c r="L2044" s="9">
        <v>0</v>
      </c>
      <c r="M2044" s="9">
        <v>0</v>
      </c>
      <c r="N2044" s="9">
        <v>0</v>
      </c>
      <c r="O2044" s="8"/>
      <c r="P2044" s="9">
        <v>186</v>
      </c>
      <c r="Q2044" s="15">
        <v>1</v>
      </c>
      <c r="R2044" s="9">
        <v>144</v>
      </c>
      <c r="S2044" s="8" t="s">
        <v>34</v>
      </c>
      <c r="T2044" s="9">
        <v>42</v>
      </c>
      <c r="U2044" s="8" t="s">
        <v>11721</v>
      </c>
      <c r="V2044" s="21">
        <v>45439</v>
      </c>
      <c r="W2044" s="8"/>
    </row>
    <row r="2045" spans="1:23" ht="13.5" thickBot="1">
      <c r="A2045" s="8" t="s">
        <v>148</v>
      </c>
      <c r="B2045" s="13" t="s">
        <v>7736</v>
      </c>
      <c r="C2045" s="44" t="s">
        <v>7737</v>
      </c>
      <c r="D2045" s="45"/>
      <c r="E2045" s="42"/>
      <c r="F2045" s="8" t="s">
        <v>70</v>
      </c>
      <c r="G2045" s="8" t="s">
        <v>7738</v>
      </c>
      <c r="H2045" s="20">
        <v>15</v>
      </c>
      <c r="I2045" s="8"/>
      <c r="J2045" s="8" t="s">
        <v>78</v>
      </c>
      <c r="K2045" s="17">
        <v>183</v>
      </c>
      <c r="L2045" s="9">
        <v>0</v>
      </c>
      <c r="M2045" s="9">
        <v>0</v>
      </c>
      <c r="N2045" s="9">
        <v>0</v>
      </c>
      <c r="O2045" s="8"/>
      <c r="P2045" s="9">
        <v>183</v>
      </c>
      <c r="Q2045" s="15">
        <v>1</v>
      </c>
      <c r="R2045" s="9">
        <v>144</v>
      </c>
      <c r="S2045" s="8" t="s">
        <v>34</v>
      </c>
      <c r="T2045" s="17">
        <v>39</v>
      </c>
      <c r="U2045" s="18" t="s">
        <v>11722</v>
      </c>
      <c r="V2045" s="40">
        <v>45439</v>
      </c>
      <c r="W2045" s="9"/>
    </row>
    <row r="2046" spans="1:23" ht="13.5" thickBot="1">
      <c r="A2046" s="8" t="s">
        <v>148</v>
      </c>
      <c r="B2046" s="13" t="s">
        <v>7739</v>
      </c>
      <c r="C2046" s="8" t="s">
        <v>7740</v>
      </c>
      <c r="D2046" s="8"/>
      <c r="E2046" s="8"/>
      <c r="F2046" s="8" t="s">
        <v>70</v>
      </c>
      <c r="G2046" s="8" t="s">
        <v>7741</v>
      </c>
      <c r="H2046" s="9">
        <v>16</v>
      </c>
      <c r="I2046" s="8"/>
      <c r="J2046" s="8" t="s">
        <v>78</v>
      </c>
      <c r="K2046" s="17">
        <v>208</v>
      </c>
      <c r="L2046" s="9">
        <v>0</v>
      </c>
      <c r="M2046" s="9">
        <v>0</v>
      </c>
      <c r="N2046" s="9">
        <v>0</v>
      </c>
      <c r="O2046" s="8"/>
      <c r="P2046" s="9">
        <v>208</v>
      </c>
      <c r="Q2046" s="15">
        <v>1</v>
      </c>
      <c r="R2046" s="9">
        <v>144</v>
      </c>
      <c r="S2046" s="8" t="s">
        <v>34</v>
      </c>
      <c r="T2046" s="9">
        <v>64</v>
      </c>
      <c r="U2046" s="8" t="s">
        <v>8790</v>
      </c>
      <c r="V2046" s="21">
        <v>45439</v>
      </c>
      <c r="W2046" s="8"/>
    </row>
    <row r="2047" spans="1:23" ht="26.25" thickBot="1">
      <c r="A2047" s="8" t="s">
        <v>148</v>
      </c>
      <c r="B2047" s="8" t="s">
        <v>7742</v>
      </c>
      <c r="C2047" s="8" t="s">
        <v>7885</v>
      </c>
      <c r="D2047" s="8"/>
      <c r="E2047" s="8"/>
      <c r="F2047" s="8" t="s">
        <v>70</v>
      </c>
      <c r="G2047" s="8" t="s">
        <v>7743</v>
      </c>
      <c r="H2047" s="9">
        <v>17</v>
      </c>
      <c r="I2047" s="8"/>
      <c r="J2047" s="8" t="s">
        <v>78</v>
      </c>
      <c r="K2047" s="17">
        <v>191</v>
      </c>
      <c r="L2047" s="9">
        <v>0</v>
      </c>
      <c r="M2047" s="9">
        <v>0</v>
      </c>
      <c r="N2047" s="9">
        <v>0</v>
      </c>
      <c r="O2047" s="8"/>
      <c r="P2047" s="9">
        <v>191</v>
      </c>
      <c r="Q2047" s="15">
        <v>2</v>
      </c>
      <c r="R2047" s="9">
        <v>72</v>
      </c>
      <c r="S2047" s="8" t="s">
        <v>10347</v>
      </c>
      <c r="T2047" s="29">
        <v>47</v>
      </c>
      <c r="U2047" s="8" t="s">
        <v>10734</v>
      </c>
      <c r="V2047" s="21">
        <v>45439</v>
      </c>
      <c r="W2047" s="8"/>
    </row>
    <row r="2048" spans="1:23" ht="26.25" thickBot="1">
      <c r="A2048" s="8" t="s">
        <v>148</v>
      </c>
      <c r="B2048" s="8" t="s">
        <v>7744</v>
      </c>
      <c r="C2048" s="8" t="s">
        <v>7745</v>
      </c>
      <c r="D2048" s="8"/>
      <c r="E2048" s="8"/>
      <c r="F2048" s="8" t="s">
        <v>70</v>
      </c>
      <c r="G2048" s="8" t="s">
        <v>7746</v>
      </c>
      <c r="H2048" s="9">
        <v>18</v>
      </c>
      <c r="I2048" s="8"/>
      <c r="J2048" s="8" t="s">
        <v>78</v>
      </c>
      <c r="K2048" s="17">
        <v>174</v>
      </c>
      <c r="L2048" s="9">
        <v>0</v>
      </c>
      <c r="M2048" s="9">
        <v>0</v>
      </c>
      <c r="N2048" s="9">
        <v>0</v>
      </c>
      <c r="O2048" s="8"/>
      <c r="P2048" s="9">
        <v>174</v>
      </c>
      <c r="Q2048" s="15">
        <v>2</v>
      </c>
      <c r="R2048" s="9">
        <v>72</v>
      </c>
      <c r="S2048" s="8" t="s">
        <v>10347</v>
      </c>
      <c r="T2048" s="29">
        <v>30</v>
      </c>
      <c r="U2048" s="8" t="s">
        <v>11646</v>
      </c>
      <c r="V2048" s="21">
        <v>45439</v>
      </c>
      <c r="W2048" s="8"/>
    </row>
    <row r="2049" spans="1:23" ht="26.25" thickBot="1">
      <c r="A2049" s="8" t="s">
        <v>148</v>
      </c>
      <c r="B2049" s="13" t="s">
        <v>7747</v>
      </c>
      <c r="C2049" s="8" t="s">
        <v>7748</v>
      </c>
      <c r="D2049" s="8"/>
      <c r="E2049" s="8"/>
      <c r="F2049" s="8" t="s">
        <v>70</v>
      </c>
      <c r="G2049" s="9" t="s">
        <v>7749</v>
      </c>
      <c r="H2049" s="20">
        <v>19</v>
      </c>
      <c r="I2049" s="8"/>
      <c r="J2049" s="8" t="s">
        <v>78</v>
      </c>
      <c r="K2049" s="24">
        <v>162</v>
      </c>
      <c r="L2049" s="9">
        <v>0</v>
      </c>
      <c r="M2049" s="9">
        <v>0</v>
      </c>
      <c r="N2049" s="9">
        <v>0</v>
      </c>
      <c r="O2049" s="8"/>
      <c r="P2049" s="9">
        <v>162</v>
      </c>
      <c r="Q2049" s="15">
        <v>2</v>
      </c>
      <c r="R2049" s="9">
        <v>72</v>
      </c>
      <c r="S2049" s="8" t="s">
        <v>10347</v>
      </c>
      <c r="T2049" s="17">
        <v>18</v>
      </c>
      <c r="U2049" s="8" t="s">
        <v>10735</v>
      </c>
      <c r="V2049" s="21">
        <v>45439</v>
      </c>
      <c r="W2049" s="50"/>
    </row>
    <row r="2050" spans="1:23" ht="26.25" thickBot="1">
      <c r="A2050" s="8" t="s">
        <v>148</v>
      </c>
      <c r="B2050" s="13" t="s">
        <v>7750</v>
      </c>
      <c r="C2050" s="8" t="s">
        <v>7751</v>
      </c>
      <c r="D2050" s="8"/>
      <c r="E2050" s="8"/>
      <c r="F2050" s="8" t="s">
        <v>70</v>
      </c>
      <c r="G2050" s="8" t="s">
        <v>7752</v>
      </c>
      <c r="H2050" s="20">
        <v>20</v>
      </c>
      <c r="I2050" s="8"/>
      <c r="J2050" s="8" t="s">
        <v>78</v>
      </c>
      <c r="K2050" s="24">
        <v>20</v>
      </c>
      <c r="L2050" s="9">
        <v>0</v>
      </c>
      <c r="M2050" s="9">
        <v>0</v>
      </c>
      <c r="N2050" s="9">
        <v>0</v>
      </c>
      <c r="O2050" s="8"/>
      <c r="P2050" s="9">
        <v>20</v>
      </c>
      <c r="Q2050" s="15">
        <v>0</v>
      </c>
      <c r="R2050" s="9">
        <v>72</v>
      </c>
      <c r="S2050" s="8" t="s">
        <v>10347</v>
      </c>
      <c r="T2050" s="9">
        <v>20</v>
      </c>
      <c r="U2050" s="8" t="s">
        <v>10348</v>
      </c>
      <c r="V2050" s="21">
        <v>45439</v>
      </c>
      <c r="W2050" s="50"/>
    </row>
    <row r="2051" spans="1:23" ht="39" thickBot="1">
      <c r="A2051" s="8" t="s">
        <v>148</v>
      </c>
      <c r="B2051" s="8" t="s">
        <v>8624</v>
      </c>
      <c r="C2051" s="8" t="s">
        <v>8625</v>
      </c>
      <c r="D2051" s="8"/>
      <c r="E2051" s="8"/>
      <c r="F2051" s="8" t="s">
        <v>70</v>
      </c>
      <c r="G2051" s="8" t="s">
        <v>8626</v>
      </c>
      <c r="H2051" s="9">
        <v>24</v>
      </c>
      <c r="I2051" s="8" t="s">
        <v>6822</v>
      </c>
      <c r="J2051" s="8" t="s">
        <v>78</v>
      </c>
      <c r="K2051" s="17">
        <v>168</v>
      </c>
      <c r="L2051" s="9">
        <v>0</v>
      </c>
      <c r="M2051" s="9">
        <v>0</v>
      </c>
      <c r="N2051" s="9">
        <v>0</v>
      </c>
      <c r="O2051" s="8"/>
      <c r="P2051" s="9">
        <v>168</v>
      </c>
      <c r="Q2051" s="15">
        <v>1</v>
      </c>
      <c r="R2051" s="9">
        <v>144</v>
      </c>
      <c r="S2051" s="8" t="s">
        <v>34</v>
      </c>
      <c r="T2051" s="9">
        <v>24</v>
      </c>
      <c r="U2051" s="18" t="s">
        <v>8800</v>
      </c>
      <c r="V2051" s="40">
        <v>45475</v>
      </c>
      <c r="W2051" s="40"/>
    </row>
    <row r="2052" spans="1:23" ht="39" thickBot="1">
      <c r="A2052" s="8" t="s">
        <v>148</v>
      </c>
      <c r="B2052" s="8" t="s">
        <v>8627</v>
      </c>
      <c r="C2052" s="8" t="s">
        <v>8628</v>
      </c>
      <c r="D2052" s="8"/>
      <c r="E2052" s="8"/>
      <c r="F2052" s="8" t="s">
        <v>70</v>
      </c>
      <c r="G2052" s="8" t="s">
        <v>8629</v>
      </c>
      <c r="H2052" s="9">
        <v>25</v>
      </c>
      <c r="I2052" s="8" t="s">
        <v>6822</v>
      </c>
      <c r="J2052" s="8" t="s">
        <v>78</v>
      </c>
      <c r="K2052" s="17">
        <v>22</v>
      </c>
      <c r="L2052" s="9">
        <v>0</v>
      </c>
      <c r="M2052" s="9">
        <v>0</v>
      </c>
      <c r="N2052" s="9">
        <v>0</v>
      </c>
      <c r="O2052" s="8"/>
      <c r="P2052" s="9">
        <v>22</v>
      </c>
      <c r="Q2052" s="15">
        <v>0</v>
      </c>
      <c r="R2052" s="9">
        <v>72</v>
      </c>
      <c r="S2052" s="8" t="s">
        <v>10347</v>
      </c>
      <c r="T2052" s="29">
        <v>22</v>
      </c>
      <c r="U2052" s="8" t="s">
        <v>10911</v>
      </c>
      <c r="V2052" s="21">
        <v>45475</v>
      </c>
      <c r="W2052" s="8"/>
    </row>
    <row r="2053" spans="1:23" ht="39" thickBot="1">
      <c r="A2053" s="8" t="s">
        <v>148</v>
      </c>
      <c r="B2053" s="8" t="s">
        <v>8630</v>
      </c>
      <c r="C2053" s="8" t="s">
        <v>8631</v>
      </c>
      <c r="D2053" s="8"/>
      <c r="E2053" s="8"/>
      <c r="F2053" s="8" t="s">
        <v>70</v>
      </c>
      <c r="G2053" s="8" t="s">
        <v>8632</v>
      </c>
      <c r="H2053" s="9">
        <v>26</v>
      </c>
      <c r="I2053" s="8" t="s">
        <v>6822</v>
      </c>
      <c r="J2053" s="8" t="s">
        <v>78</v>
      </c>
      <c r="K2053" s="17">
        <v>345</v>
      </c>
      <c r="L2053" s="9">
        <v>0</v>
      </c>
      <c r="M2053" s="9">
        <v>0</v>
      </c>
      <c r="N2053" s="9">
        <v>0</v>
      </c>
      <c r="O2053" s="8"/>
      <c r="P2053" s="9">
        <v>345</v>
      </c>
      <c r="Q2053" s="15">
        <v>3</v>
      </c>
      <c r="R2053" s="9">
        <v>96</v>
      </c>
      <c r="S2053" s="8" t="s">
        <v>34</v>
      </c>
      <c r="T2053" s="28">
        <v>57</v>
      </c>
      <c r="U2053" s="8" t="s">
        <v>8547</v>
      </c>
      <c r="V2053" s="21">
        <v>45475</v>
      </c>
      <c r="W2053" s="8"/>
    </row>
    <row r="2054" spans="1:23" ht="39" thickBot="1">
      <c r="A2054" s="8" t="s">
        <v>148</v>
      </c>
      <c r="B2054" s="13" t="s">
        <v>8633</v>
      </c>
      <c r="C2054" s="8" t="s">
        <v>8634</v>
      </c>
      <c r="D2054" s="8"/>
      <c r="E2054" s="8"/>
      <c r="F2054" s="8" t="s">
        <v>70</v>
      </c>
      <c r="G2054" s="8" t="s">
        <v>8635</v>
      </c>
      <c r="H2054" s="9">
        <v>27</v>
      </c>
      <c r="I2054" s="8" t="s">
        <v>6822</v>
      </c>
      <c r="J2054" s="8" t="s">
        <v>78</v>
      </c>
      <c r="K2054" s="24">
        <v>50</v>
      </c>
      <c r="L2054" s="9">
        <v>0</v>
      </c>
      <c r="M2054" s="9">
        <v>0</v>
      </c>
      <c r="N2054" s="9">
        <v>0</v>
      </c>
      <c r="O2054" s="8"/>
      <c r="P2054" s="9">
        <v>50</v>
      </c>
      <c r="Q2054" s="15">
        <v>0</v>
      </c>
      <c r="R2054" s="9">
        <v>96</v>
      </c>
      <c r="S2054" s="8" t="s">
        <v>34</v>
      </c>
      <c r="T2054" s="29">
        <v>50</v>
      </c>
      <c r="U2054" s="8" t="s">
        <v>11723</v>
      </c>
      <c r="V2054" s="21">
        <v>45475</v>
      </c>
      <c r="W2054" s="18"/>
    </row>
    <row r="2055" spans="1:23" ht="39" thickBot="1">
      <c r="A2055" s="8" t="s">
        <v>148</v>
      </c>
      <c r="B2055" s="8" t="s">
        <v>8636</v>
      </c>
      <c r="C2055" s="8" t="s">
        <v>8637</v>
      </c>
      <c r="D2055" s="8"/>
      <c r="E2055" s="8"/>
      <c r="F2055" s="8" t="s">
        <v>70</v>
      </c>
      <c r="G2055" s="8">
        <v>2930</v>
      </c>
      <c r="H2055" s="9">
        <v>28</v>
      </c>
      <c r="I2055" s="8" t="s">
        <v>6822</v>
      </c>
      <c r="J2055" s="8" t="s">
        <v>78</v>
      </c>
      <c r="K2055" s="17">
        <v>3</v>
      </c>
      <c r="L2055" s="9">
        <v>0</v>
      </c>
      <c r="M2055" s="9">
        <v>0</v>
      </c>
      <c r="N2055" s="9">
        <v>0</v>
      </c>
      <c r="O2055" s="8"/>
      <c r="P2055" s="9">
        <v>3</v>
      </c>
      <c r="Q2055" s="15">
        <v>0</v>
      </c>
      <c r="R2055" s="9">
        <v>144</v>
      </c>
      <c r="S2055" s="8" t="s">
        <v>34</v>
      </c>
      <c r="T2055" s="28">
        <v>3</v>
      </c>
      <c r="U2055" s="8" t="s">
        <v>115</v>
      </c>
      <c r="V2055" s="21">
        <v>45475</v>
      </c>
      <c r="W2055" s="40"/>
    </row>
    <row r="2056" spans="1:23" ht="39" thickBot="1">
      <c r="A2056" s="8" t="s">
        <v>148</v>
      </c>
      <c r="B2056" s="8" t="s">
        <v>8638</v>
      </c>
      <c r="C2056" s="8" t="s">
        <v>8639</v>
      </c>
      <c r="D2056" s="8"/>
      <c r="E2056" s="8"/>
      <c r="F2056" s="8" t="s">
        <v>70</v>
      </c>
      <c r="G2056" s="8" t="s">
        <v>8640</v>
      </c>
      <c r="H2056" s="9">
        <v>29</v>
      </c>
      <c r="I2056" s="8" t="s">
        <v>6822</v>
      </c>
      <c r="J2056" s="8" t="s">
        <v>78</v>
      </c>
      <c r="K2056" s="17">
        <v>81</v>
      </c>
      <c r="L2056" s="9">
        <v>0</v>
      </c>
      <c r="M2056" s="9">
        <v>0</v>
      </c>
      <c r="N2056" s="9">
        <v>0</v>
      </c>
      <c r="O2056" s="8"/>
      <c r="P2056" s="9">
        <v>81</v>
      </c>
      <c r="Q2056" s="15">
        <v>0</v>
      </c>
      <c r="R2056" s="9">
        <v>144</v>
      </c>
      <c r="S2056" s="8" t="s">
        <v>34</v>
      </c>
      <c r="T2056" s="17">
        <v>81</v>
      </c>
      <c r="U2056" s="8" t="s">
        <v>9218</v>
      </c>
      <c r="V2056" s="21">
        <v>45475</v>
      </c>
      <c r="W2056" s="40"/>
    </row>
    <row r="2057" spans="1:23" ht="26.25" thickBot="1">
      <c r="A2057" s="8" t="s">
        <v>148</v>
      </c>
      <c r="B2057" s="8" t="s">
        <v>7753</v>
      </c>
      <c r="C2057" s="8" t="s">
        <v>7754</v>
      </c>
      <c r="D2057" s="8"/>
      <c r="E2057" s="8"/>
      <c r="F2057" s="8" t="s">
        <v>70</v>
      </c>
      <c r="G2057" s="8" t="s">
        <v>7755</v>
      </c>
      <c r="H2057" s="9">
        <v>21</v>
      </c>
      <c r="I2057" s="8"/>
      <c r="J2057" s="8" t="s">
        <v>78</v>
      </c>
      <c r="K2057" s="17">
        <v>6</v>
      </c>
      <c r="L2057" s="9">
        <v>0</v>
      </c>
      <c r="M2057" s="9">
        <v>0</v>
      </c>
      <c r="N2057" s="9">
        <v>0</v>
      </c>
      <c r="O2057" s="8"/>
      <c r="P2057" s="9">
        <v>6</v>
      </c>
      <c r="Q2057" s="15">
        <v>0</v>
      </c>
      <c r="R2057" s="9">
        <v>72</v>
      </c>
      <c r="S2057" s="8" t="s">
        <v>10347</v>
      </c>
      <c r="T2057" s="17">
        <v>6</v>
      </c>
      <c r="U2057" s="8" t="s">
        <v>10349</v>
      </c>
      <c r="V2057" s="21">
        <v>45439</v>
      </c>
      <c r="W2057" s="40"/>
    </row>
    <row r="2058" spans="1:23" ht="13.5" thickBot="1">
      <c r="A2058" s="8" t="s">
        <v>148</v>
      </c>
      <c r="B2058" s="8" t="s">
        <v>7756</v>
      </c>
      <c r="C2058" s="8" t="s">
        <v>7884</v>
      </c>
      <c r="D2058" s="8"/>
      <c r="E2058" s="8"/>
      <c r="F2058" s="8" t="s">
        <v>70</v>
      </c>
      <c r="G2058" s="8" t="s">
        <v>7757</v>
      </c>
      <c r="H2058" s="20">
        <v>22</v>
      </c>
      <c r="I2058" s="8"/>
      <c r="J2058" s="8" t="s">
        <v>78</v>
      </c>
      <c r="K2058" s="17">
        <v>187</v>
      </c>
      <c r="L2058" s="9">
        <v>0</v>
      </c>
      <c r="M2058" s="9">
        <v>0</v>
      </c>
      <c r="N2058" s="9">
        <v>0</v>
      </c>
      <c r="O2058" s="8"/>
      <c r="P2058" s="9">
        <v>187</v>
      </c>
      <c r="Q2058" s="15">
        <v>2</v>
      </c>
      <c r="R2058" s="9">
        <v>72</v>
      </c>
      <c r="S2058" s="8" t="s">
        <v>10347</v>
      </c>
      <c r="T2058" s="9">
        <v>43</v>
      </c>
      <c r="U2058" s="18" t="s">
        <v>10912</v>
      </c>
      <c r="V2058" s="40">
        <v>45439</v>
      </c>
      <c r="W2058" s="21"/>
    </row>
    <row r="2059" spans="1:23" ht="13.5" thickBot="1">
      <c r="A2059" s="8" t="s">
        <v>148</v>
      </c>
      <c r="B2059" s="8" t="s">
        <v>8641</v>
      </c>
      <c r="C2059" s="8" t="s">
        <v>5581</v>
      </c>
      <c r="D2059" s="8"/>
      <c r="E2059" s="8"/>
      <c r="F2059" s="8" t="s">
        <v>70</v>
      </c>
      <c r="G2059" s="8" t="s">
        <v>7972</v>
      </c>
      <c r="H2059" s="20">
        <v>23</v>
      </c>
      <c r="I2059" s="8"/>
      <c r="J2059" s="8" t="s">
        <v>78</v>
      </c>
      <c r="K2059" s="17">
        <v>-12</v>
      </c>
      <c r="L2059" s="9">
        <v>0</v>
      </c>
      <c r="M2059" s="9">
        <v>0</v>
      </c>
      <c r="N2059" s="9">
        <v>0</v>
      </c>
      <c r="O2059" s="8"/>
      <c r="P2059" s="9">
        <v>-12</v>
      </c>
      <c r="Q2059" s="15">
        <v>0</v>
      </c>
      <c r="R2059" s="9">
        <v>72</v>
      </c>
      <c r="S2059" s="8" t="s">
        <v>10347</v>
      </c>
      <c r="T2059" s="9">
        <v>-12</v>
      </c>
      <c r="U2059" s="18" t="s">
        <v>10350</v>
      </c>
      <c r="V2059" s="40">
        <v>45448</v>
      </c>
      <c r="W2059" s="21"/>
    </row>
    <row r="2060" spans="1:23" ht="39" thickBot="1">
      <c r="A2060" s="8" t="s">
        <v>148</v>
      </c>
      <c r="B2060" s="13" t="s">
        <v>8878</v>
      </c>
      <c r="C2060" s="8" t="s">
        <v>5602</v>
      </c>
      <c r="D2060" s="8"/>
      <c r="E2060" s="8"/>
      <c r="F2060" s="8" t="s">
        <v>70</v>
      </c>
      <c r="G2060" s="8" t="s">
        <v>8879</v>
      </c>
      <c r="H2060" s="20">
        <v>30</v>
      </c>
      <c r="I2060" s="8" t="s">
        <v>6822</v>
      </c>
      <c r="J2060" s="8" t="s">
        <v>78</v>
      </c>
      <c r="K2060" s="17">
        <v>96</v>
      </c>
      <c r="L2060" s="9">
        <v>0</v>
      </c>
      <c r="M2060" s="9">
        <v>0</v>
      </c>
      <c r="N2060" s="9">
        <v>0</v>
      </c>
      <c r="O2060" s="8"/>
      <c r="P2060" s="9">
        <v>96</v>
      </c>
      <c r="Q2060" s="15">
        <v>1</v>
      </c>
      <c r="R2060" s="9">
        <v>96</v>
      </c>
      <c r="S2060" s="8" t="s">
        <v>34</v>
      </c>
      <c r="T2060" s="9">
        <v>0</v>
      </c>
      <c r="U2060" s="8" t="s">
        <v>35</v>
      </c>
      <c r="V2060" s="21">
        <v>45492</v>
      </c>
      <c r="W2060" s="8"/>
    </row>
    <row r="2061" spans="1:23" ht="13.5" thickBot="1">
      <c r="A2061" s="8" t="s">
        <v>148</v>
      </c>
      <c r="B2061" s="13" t="s">
        <v>8984</v>
      </c>
      <c r="C2061" s="8" t="s">
        <v>5603</v>
      </c>
      <c r="D2061" s="8"/>
      <c r="E2061" s="8"/>
      <c r="F2061" s="8" t="s">
        <v>70</v>
      </c>
      <c r="G2061" s="8" t="s">
        <v>9121</v>
      </c>
      <c r="H2061" s="9">
        <v>31</v>
      </c>
      <c r="I2061" s="8"/>
      <c r="J2061" s="8" t="s">
        <v>78</v>
      </c>
      <c r="K2061" s="17">
        <v>-3</v>
      </c>
      <c r="L2061" s="9">
        <v>0</v>
      </c>
      <c r="M2061" s="9">
        <v>0</v>
      </c>
      <c r="N2061" s="9">
        <v>0</v>
      </c>
      <c r="O2061" s="8"/>
      <c r="P2061" s="9">
        <v>-3</v>
      </c>
      <c r="Q2061" s="15">
        <v>0</v>
      </c>
      <c r="R2061" s="9">
        <v>96</v>
      </c>
      <c r="S2061" s="8" t="s">
        <v>34</v>
      </c>
      <c r="T2061" s="9">
        <v>-3</v>
      </c>
      <c r="U2061" s="8" t="s">
        <v>65</v>
      </c>
      <c r="V2061" s="21">
        <v>45496</v>
      </c>
      <c r="W2061" s="8"/>
    </row>
    <row r="2062" spans="1:23" ht="64.5" thickBot="1">
      <c r="A2062" s="8" t="s">
        <v>149</v>
      </c>
      <c r="B2062" s="13" t="s">
        <v>3086</v>
      </c>
      <c r="C2062" s="8" t="s">
        <v>9355</v>
      </c>
      <c r="D2062" s="8"/>
      <c r="E2062" s="8"/>
      <c r="F2062" s="8" t="s">
        <v>36</v>
      </c>
      <c r="G2062" s="8"/>
      <c r="H2062" s="9">
        <v>2</v>
      </c>
      <c r="I2062" s="8" t="s">
        <v>1769</v>
      </c>
      <c r="J2062" s="8" t="s">
        <v>78</v>
      </c>
      <c r="K2062" s="17">
        <v>0</v>
      </c>
      <c r="L2062" s="9">
        <v>0</v>
      </c>
      <c r="M2062" s="9">
        <v>0</v>
      </c>
      <c r="N2062" s="9">
        <v>0</v>
      </c>
      <c r="O2062" s="8"/>
      <c r="P2062" s="9">
        <v>0</v>
      </c>
      <c r="Q2062" s="15">
        <v>0</v>
      </c>
      <c r="R2062" s="9">
        <v>10</v>
      </c>
      <c r="S2062" s="8" t="s">
        <v>37</v>
      </c>
      <c r="T2062" s="17">
        <v>0</v>
      </c>
      <c r="U2062" s="8" t="s">
        <v>39</v>
      </c>
      <c r="V2062" s="21">
        <v>45356</v>
      </c>
      <c r="W2062" s="8" t="s">
        <v>9196</v>
      </c>
    </row>
    <row r="2063" spans="1:23" ht="64.5" thickBot="1">
      <c r="A2063" s="8" t="s">
        <v>149</v>
      </c>
      <c r="B2063" s="13" t="s">
        <v>3087</v>
      </c>
      <c r="C2063" s="8" t="s">
        <v>9356</v>
      </c>
      <c r="D2063" s="8"/>
      <c r="E2063" s="8"/>
      <c r="F2063" s="8" t="s">
        <v>938</v>
      </c>
      <c r="G2063" s="8"/>
      <c r="H2063" s="9">
        <v>1</v>
      </c>
      <c r="I2063" s="8" t="s">
        <v>3088</v>
      </c>
      <c r="J2063" s="8" t="s">
        <v>78</v>
      </c>
      <c r="K2063" s="17">
        <v>790</v>
      </c>
      <c r="L2063" s="9">
        <v>0</v>
      </c>
      <c r="M2063" s="9">
        <v>0</v>
      </c>
      <c r="N2063" s="9">
        <v>0</v>
      </c>
      <c r="O2063" s="8"/>
      <c r="P2063" s="9">
        <v>790</v>
      </c>
      <c r="Q2063" s="15">
        <v>79</v>
      </c>
      <c r="R2063" s="9">
        <v>10</v>
      </c>
      <c r="S2063" s="8" t="s">
        <v>37</v>
      </c>
      <c r="T2063" s="9">
        <v>0</v>
      </c>
      <c r="U2063" s="8" t="s">
        <v>12639</v>
      </c>
      <c r="V2063" s="21"/>
      <c r="W2063" s="8" t="s">
        <v>9196</v>
      </c>
    </row>
    <row r="2064" spans="1:23" ht="64.5" thickBot="1">
      <c r="A2064" s="8" t="s">
        <v>149</v>
      </c>
      <c r="B2064" s="13" t="s">
        <v>3089</v>
      </c>
      <c r="C2064" s="8" t="s">
        <v>3090</v>
      </c>
      <c r="D2064" s="8"/>
      <c r="E2064" s="8"/>
      <c r="F2064" s="8" t="s">
        <v>36</v>
      </c>
      <c r="G2064" s="8"/>
      <c r="H2064" s="9">
        <v>3</v>
      </c>
      <c r="I2064" s="8"/>
      <c r="J2064" s="8" t="s">
        <v>78</v>
      </c>
      <c r="K2064" s="17">
        <v>4</v>
      </c>
      <c r="L2064" s="9">
        <v>0</v>
      </c>
      <c r="M2064" s="9">
        <v>0</v>
      </c>
      <c r="N2064" s="9">
        <v>0</v>
      </c>
      <c r="O2064" s="8"/>
      <c r="P2064" s="9">
        <v>4</v>
      </c>
      <c r="Q2064" s="15">
        <v>0</v>
      </c>
      <c r="R2064" s="9">
        <v>10</v>
      </c>
      <c r="S2064" s="8" t="s">
        <v>37</v>
      </c>
      <c r="T2064" s="9">
        <v>4</v>
      </c>
      <c r="U2064" s="8" t="s">
        <v>8281</v>
      </c>
      <c r="V2064" s="21">
        <v>45401</v>
      </c>
      <c r="W2064" s="8" t="s">
        <v>9196</v>
      </c>
    </row>
    <row r="2065" spans="1:23" ht="13.5" thickBot="1">
      <c r="A2065" s="8" t="s">
        <v>149</v>
      </c>
      <c r="B2065" s="13" t="s">
        <v>7872</v>
      </c>
      <c r="C2065" s="8" t="s">
        <v>9357</v>
      </c>
      <c r="D2065" s="8"/>
      <c r="E2065" s="8" t="s">
        <v>7873</v>
      </c>
      <c r="F2065" s="8" t="s">
        <v>36</v>
      </c>
      <c r="G2065" s="9"/>
      <c r="H2065" s="9">
        <v>4</v>
      </c>
      <c r="I2065" s="8" t="s">
        <v>1769</v>
      </c>
      <c r="J2065" s="8" t="s">
        <v>78</v>
      </c>
      <c r="K2065" s="17">
        <v>-80</v>
      </c>
      <c r="L2065" s="9">
        <v>0</v>
      </c>
      <c r="M2065" s="9">
        <v>0</v>
      </c>
      <c r="N2065" s="9">
        <v>0</v>
      </c>
      <c r="O2065" s="8"/>
      <c r="P2065" s="9">
        <v>-80</v>
      </c>
      <c r="Q2065" s="15">
        <v>-8</v>
      </c>
      <c r="R2065" s="9">
        <v>10</v>
      </c>
      <c r="S2065" s="8" t="s">
        <v>37</v>
      </c>
      <c r="T2065" s="17">
        <v>0</v>
      </c>
      <c r="U2065" s="8" t="s">
        <v>8103</v>
      </c>
      <c r="V2065" s="21" t="s">
        <v>12640</v>
      </c>
      <c r="W2065" s="8"/>
    </row>
    <row r="2066" spans="1:23" ht="51.75" thickBot="1">
      <c r="A2066" s="8" t="s">
        <v>149</v>
      </c>
      <c r="B2066" s="13" t="s">
        <v>7973</v>
      </c>
      <c r="C2066" s="8" t="s">
        <v>7974</v>
      </c>
      <c r="D2066" s="8"/>
      <c r="E2066" s="8"/>
      <c r="F2066" s="8" t="s">
        <v>36</v>
      </c>
      <c r="G2066" s="8"/>
      <c r="H2066" s="9">
        <v>5</v>
      </c>
      <c r="I2066" s="8"/>
      <c r="J2066" s="8" t="s">
        <v>78</v>
      </c>
      <c r="K2066" s="17">
        <v>0</v>
      </c>
      <c r="L2066" s="9">
        <v>0</v>
      </c>
      <c r="M2066" s="9">
        <v>0</v>
      </c>
      <c r="N2066" s="9">
        <v>0</v>
      </c>
      <c r="O2066" s="8"/>
      <c r="P2066" s="9">
        <v>0</v>
      </c>
      <c r="Q2066" s="15">
        <v>0</v>
      </c>
      <c r="R2066" s="9">
        <v>10</v>
      </c>
      <c r="S2066" s="8" t="s">
        <v>37</v>
      </c>
      <c r="T2066" s="17">
        <v>0</v>
      </c>
      <c r="U2066" s="8" t="s">
        <v>39</v>
      </c>
      <c r="V2066" s="21">
        <v>45449</v>
      </c>
      <c r="W2066" s="8" t="s">
        <v>9358</v>
      </c>
    </row>
    <row r="2067" spans="1:23" ht="13.5" thickBot="1">
      <c r="A2067" s="8" t="s">
        <v>149</v>
      </c>
      <c r="B2067" s="13" t="s">
        <v>9359</v>
      </c>
      <c r="C2067" s="8" t="s">
        <v>9360</v>
      </c>
      <c r="D2067" s="8"/>
      <c r="E2067" s="8"/>
      <c r="F2067" s="8" t="s">
        <v>36</v>
      </c>
      <c r="G2067" s="8"/>
      <c r="H2067" s="9">
        <v>6</v>
      </c>
      <c r="I2067" s="8"/>
      <c r="J2067" s="8" t="s">
        <v>78</v>
      </c>
      <c r="K2067" s="17">
        <v>75</v>
      </c>
      <c r="L2067" s="9">
        <v>0</v>
      </c>
      <c r="M2067" s="9">
        <v>0</v>
      </c>
      <c r="N2067" s="9">
        <v>0</v>
      </c>
      <c r="O2067" s="8"/>
      <c r="P2067" s="9">
        <v>75</v>
      </c>
      <c r="Q2067" s="15">
        <v>7</v>
      </c>
      <c r="R2067" s="9">
        <v>10</v>
      </c>
      <c r="S2067" s="8" t="s">
        <v>37</v>
      </c>
      <c r="T2067" s="9">
        <v>5</v>
      </c>
      <c r="U2067" s="8" t="s">
        <v>10351</v>
      </c>
      <c r="V2067" s="21">
        <v>45497</v>
      </c>
      <c r="W2067" s="8"/>
    </row>
    <row r="2068" spans="1:23" ht="13.5" thickBot="1">
      <c r="A2068" s="8" t="s">
        <v>149</v>
      </c>
      <c r="B2068" s="13" t="s">
        <v>9361</v>
      </c>
      <c r="C2068" s="8" t="s">
        <v>9362</v>
      </c>
      <c r="D2068" s="8"/>
      <c r="E2068" s="8"/>
      <c r="F2068" s="8" t="s">
        <v>623</v>
      </c>
      <c r="G2068" s="8"/>
      <c r="H2068" s="9">
        <v>7</v>
      </c>
      <c r="I2068" s="8"/>
      <c r="J2068" s="8" t="s">
        <v>78</v>
      </c>
      <c r="K2068" s="38">
        <v>230</v>
      </c>
      <c r="L2068" s="9">
        <v>0</v>
      </c>
      <c r="M2068" s="9">
        <v>0</v>
      </c>
      <c r="N2068" s="9">
        <v>0</v>
      </c>
      <c r="O2068" s="8"/>
      <c r="P2068" s="9">
        <v>230</v>
      </c>
      <c r="Q2068" s="15">
        <v>23</v>
      </c>
      <c r="R2068" s="9">
        <v>10</v>
      </c>
      <c r="S2068" s="8" t="s">
        <v>37</v>
      </c>
      <c r="T2068" s="17">
        <v>0</v>
      </c>
      <c r="U2068" s="8" t="s">
        <v>10736</v>
      </c>
      <c r="V2068" s="21">
        <v>45498</v>
      </c>
      <c r="W2068" s="21"/>
    </row>
    <row r="2069" spans="1:23" ht="26.25" thickBot="1">
      <c r="A2069" s="8" t="s">
        <v>3091</v>
      </c>
      <c r="B2069" s="13" t="s">
        <v>3092</v>
      </c>
      <c r="C2069" s="8" t="s">
        <v>3093</v>
      </c>
      <c r="D2069" s="8"/>
      <c r="E2069" s="8"/>
      <c r="F2069" s="8" t="s">
        <v>2694</v>
      </c>
      <c r="G2069" s="8">
        <v>5538</v>
      </c>
      <c r="H2069" s="9">
        <v>2</v>
      </c>
      <c r="I2069" s="8"/>
      <c r="J2069" s="8" t="s">
        <v>78</v>
      </c>
      <c r="K2069" s="17">
        <v>0</v>
      </c>
      <c r="L2069" s="9">
        <v>0</v>
      </c>
      <c r="M2069" s="9">
        <v>0</v>
      </c>
      <c r="N2069" s="9">
        <v>0</v>
      </c>
      <c r="O2069" s="8"/>
      <c r="P2069" s="9">
        <v>0</v>
      </c>
      <c r="Q2069" s="15">
        <v>0</v>
      </c>
      <c r="R2069" s="9">
        <v>200</v>
      </c>
      <c r="S2069" s="8" t="s">
        <v>37</v>
      </c>
      <c r="T2069" s="17">
        <v>0</v>
      </c>
      <c r="U2069" s="8" t="s">
        <v>39</v>
      </c>
      <c r="V2069" s="21">
        <v>45356</v>
      </c>
      <c r="W2069" s="8" t="s">
        <v>10685</v>
      </c>
    </row>
    <row r="2070" spans="1:23" ht="51.75" thickBot="1">
      <c r="A2070" s="8" t="s">
        <v>3091</v>
      </c>
      <c r="B2070" s="13" t="s">
        <v>3094</v>
      </c>
      <c r="C2070" s="8" t="s">
        <v>7932</v>
      </c>
      <c r="D2070" s="8" t="s">
        <v>42</v>
      </c>
      <c r="E2070" s="8"/>
      <c r="F2070" s="8" t="s">
        <v>3095</v>
      </c>
      <c r="G2070" s="8" t="s">
        <v>3096</v>
      </c>
      <c r="H2070" s="9">
        <v>3</v>
      </c>
      <c r="I2070" s="8"/>
      <c r="J2070" s="8" t="s">
        <v>78</v>
      </c>
      <c r="K2070" s="17">
        <v>6143</v>
      </c>
      <c r="L2070" s="9">
        <v>0</v>
      </c>
      <c r="M2070" s="9">
        <v>0</v>
      </c>
      <c r="N2070" s="9">
        <v>0</v>
      </c>
      <c r="O2070" s="8"/>
      <c r="P2070" s="9">
        <v>6143</v>
      </c>
      <c r="Q2070" s="15">
        <v>61</v>
      </c>
      <c r="R2070" s="9">
        <v>100</v>
      </c>
      <c r="S2070" s="8" t="s">
        <v>37</v>
      </c>
      <c r="T2070" s="9">
        <v>43</v>
      </c>
      <c r="U2070" s="8" t="s">
        <v>12641</v>
      </c>
      <c r="V2070" s="21">
        <v>45356</v>
      </c>
      <c r="W2070" s="8" t="s">
        <v>8242</v>
      </c>
    </row>
    <row r="2071" spans="1:23" ht="13.5" thickBot="1">
      <c r="A2071" s="8" t="s">
        <v>3091</v>
      </c>
      <c r="B2071" s="13" t="s">
        <v>3097</v>
      </c>
      <c r="C2071" s="8" t="s">
        <v>3098</v>
      </c>
      <c r="D2071" s="8" t="s">
        <v>42</v>
      </c>
      <c r="E2071" s="8"/>
      <c r="F2071" s="8" t="s">
        <v>1689</v>
      </c>
      <c r="G2071" s="8"/>
      <c r="H2071" s="9">
        <v>1</v>
      </c>
      <c r="I2071" s="8"/>
      <c r="J2071" s="8" t="s">
        <v>78</v>
      </c>
      <c r="K2071" s="17">
        <v>33</v>
      </c>
      <c r="L2071" s="9">
        <v>0</v>
      </c>
      <c r="M2071" s="9">
        <v>0</v>
      </c>
      <c r="N2071" s="9">
        <v>0</v>
      </c>
      <c r="O2071" s="8"/>
      <c r="P2071" s="9">
        <v>33</v>
      </c>
      <c r="Q2071" s="15">
        <v>0</v>
      </c>
      <c r="R2071" s="9">
        <v>120</v>
      </c>
      <c r="S2071" s="8" t="s">
        <v>37</v>
      </c>
      <c r="T2071" s="9">
        <v>33</v>
      </c>
      <c r="U2071" s="8" t="s">
        <v>12642</v>
      </c>
      <c r="V2071" s="21"/>
      <c r="W2071" s="8"/>
    </row>
    <row r="2072" spans="1:23" ht="26.25" thickBot="1">
      <c r="A2072" s="8" t="s">
        <v>3091</v>
      </c>
      <c r="B2072" s="13" t="s">
        <v>7448</v>
      </c>
      <c r="C2072" s="8" t="s">
        <v>7449</v>
      </c>
      <c r="D2072" s="8"/>
      <c r="E2072" s="8"/>
      <c r="F2072" s="8" t="s">
        <v>2651</v>
      </c>
      <c r="G2072" s="8">
        <v>189</v>
      </c>
      <c r="H2072" s="9">
        <v>4</v>
      </c>
      <c r="I2072" s="8" t="s">
        <v>6810</v>
      </c>
      <c r="J2072" s="8" t="s">
        <v>78</v>
      </c>
      <c r="K2072" s="17">
        <v>48</v>
      </c>
      <c r="L2072" s="9">
        <v>0</v>
      </c>
      <c r="M2072" s="9">
        <v>0</v>
      </c>
      <c r="N2072" s="9">
        <v>0</v>
      </c>
      <c r="O2072" s="8"/>
      <c r="P2072" s="9">
        <v>48</v>
      </c>
      <c r="Q2072" s="15">
        <v>1</v>
      </c>
      <c r="R2072" s="9">
        <v>48</v>
      </c>
      <c r="S2072" s="8" t="s">
        <v>37</v>
      </c>
      <c r="T2072" s="9">
        <v>0</v>
      </c>
      <c r="U2072" s="8" t="s">
        <v>102</v>
      </c>
      <c r="V2072" s="21">
        <v>45433</v>
      </c>
      <c r="W2072" s="8"/>
    </row>
    <row r="2073" spans="1:23" ht="13.5" thickBot="1">
      <c r="A2073" s="8" t="s">
        <v>3091</v>
      </c>
      <c r="B2073" s="13" t="s">
        <v>7450</v>
      </c>
      <c r="C2073" s="8" t="s">
        <v>5619</v>
      </c>
      <c r="D2073" s="8"/>
      <c r="E2073" s="8"/>
      <c r="F2073" s="8" t="s">
        <v>36</v>
      </c>
      <c r="G2073" s="8">
        <v>188</v>
      </c>
      <c r="H2073" s="9">
        <v>5</v>
      </c>
      <c r="I2073" s="8"/>
      <c r="J2073" s="8" t="s">
        <v>78</v>
      </c>
      <c r="K2073" s="17">
        <v>-138</v>
      </c>
      <c r="L2073" s="9">
        <v>0</v>
      </c>
      <c r="M2073" s="9">
        <v>0</v>
      </c>
      <c r="N2073" s="9">
        <v>0</v>
      </c>
      <c r="O2073" s="8"/>
      <c r="P2073" s="9">
        <v>-138</v>
      </c>
      <c r="Q2073" s="15">
        <v>-2</v>
      </c>
      <c r="R2073" s="9">
        <v>48</v>
      </c>
      <c r="S2073" s="8" t="s">
        <v>37</v>
      </c>
      <c r="T2073" s="9">
        <v>-42</v>
      </c>
      <c r="U2073" s="8" t="s">
        <v>12643</v>
      </c>
      <c r="V2073" s="21" t="s">
        <v>12305</v>
      </c>
      <c r="W2073" s="8"/>
    </row>
    <row r="2074" spans="1:23" ht="51.75" thickBot="1">
      <c r="A2074" s="8" t="s">
        <v>3099</v>
      </c>
      <c r="B2074" s="13" t="s">
        <v>3100</v>
      </c>
      <c r="C2074" s="8" t="s">
        <v>3101</v>
      </c>
      <c r="D2074" s="8"/>
      <c r="E2074" s="8"/>
      <c r="F2074" s="8" t="s">
        <v>36</v>
      </c>
      <c r="G2074" s="8">
        <v>301</v>
      </c>
      <c r="H2074" s="9">
        <v>1</v>
      </c>
      <c r="I2074" s="8"/>
      <c r="J2074" s="8" t="s">
        <v>78</v>
      </c>
      <c r="K2074" s="17">
        <v>8450</v>
      </c>
      <c r="L2074" s="9">
        <v>0</v>
      </c>
      <c r="M2074" s="9">
        <v>0</v>
      </c>
      <c r="N2074" s="9">
        <v>0</v>
      </c>
      <c r="O2074" s="8"/>
      <c r="P2074" s="9">
        <v>8450</v>
      </c>
      <c r="Q2074" s="15">
        <v>2</v>
      </c>
      <c r="R2074" s="9">
        <v>4000</v>
      </c>
      <c r="S2074" s="8" t="s">
        <v>37</v>
      </c>
      <c r="T2074" s="9">
        <v>450</v>
      </c>
      <c r="U2074" s="8" t="s">
        <v>10737</v>
      </c>
      <c r="V2074" s="21">
        <v>45371</v>
      </c>
      <c r="W2074" s="8" t="s">
        <v>8449</v>
      </c>
    </row>
    <row r="2075" spans="1:23" ht="26.25" thickBot="1">
      <c r="A2075" s="8" t="s">
        <v>3099</v>
      </c>
      <c r="B2075" s="13" t="s">
        <v>7451</v>
      </c>
      <c r="C2075" s="8" t="s">
        <v>7452</v>
      </c>
      <c r="D2075" s="8" t="s">
        <v>7453</v>
      </c>
      <c r="E2075" s="8"/>
      <c r="F2075" s="8" t="s">
        <v>1567</v>
      </c>
      <c r="G2075" s="8"/>
      <c r="H2075" s="9">
        <v>2</v>
      </c>
      <c r="I2075" s="8"/>
      <c r="J2075" s="8" t="s">
        <v>78</v>
      </c>
      <c r="K2075" s="17">
        <v>-200</v>
      </c>
      <c r="L2075" s="9">
        <v>0</v>
      </c>
      <c r="M2075" s="9">
        <v>0</v>
      </c>
      <c r="N2075" s="9">
        <v>0</v>
      </c>
      <c r="O2075" s="8"/>
      <c r="P2075" s="9">
        <v>-200</v>
      </c>
      <c r="Q2075" s="15">
        <v>0</v>
      </c>
      <c r="R2075" s="9">
        <v>7000</v>
      </c>
      <c r="S2075" s="8" t="s">
        <v>37</v>
      </c>
      <c r="T2075" s="9">
        <v>-200</v>
      </c>
      <c r="U2075" s="8" t="s">
        <v>6984</v>
      </c>
      <c r="V2075" s="21">
        <v>45436</v>
      </c>
      <c r="W2075" s="8"/>
    </row>
    <row r="2076" spans="1:23" ht="26.25" thickBot="1">
      <c r="A2076" s="8" t="s">
        <v>3099</v>
      </c>
      <c r="B2076" s="13" t="s">
        <v>7454</v>
      </c>
      <c r="C2076" s="8" t="s">
        <v>7455</v>
      </c>
      <c r="D2076" s="8" t="s">
        <v>7456</v>
      </c>
      <c r="E2076" s="8"/>
      <c r="F2076" s="8" t="s">
        <v>36</v>
      </c>
      <c r="G2076" s="8"/>
      <c r="H2076" s="9">
        <v>4</v>
      </c>
      <c r="I2076" s="8"/>
      <c r="J2076" s="8" t="s">
        <v>78</v>
      </c>
      <c r="K2076" s="17">
        <v>-6000</v>
      </c>
      <c r="L2076" s="9">
        <v>0</v>
      </c>
      <c r="M2076" s="9">
        <v>0</v>
      </c>
      <c r="N2076" s="9">
        <v>0</v>
      </c>
      <c r="O2076" s="8"/>
      <c r="P2076" s="9">
        <v>-6000</v>
      </c>
      <c r="Q2076" s="15">
        <v>0</v>
      </c>
      <c r="R2076" s="9">
        <v>20000</v>
      </c>
      <c r="S2076" s="8" t="s">
        <v>37</v>
      </c>
      <c r="T2076" s="17">
        <v>-6000</v>
      </c>
      <c r="U2076" s="8" t="s">
        <v>9122</v>
      </c>
      <c r="V2076" s="21">
        <v>45436</v>
      </c>
      <c r="W2076" s="8"/>
    </row>
    <row r="2077" spans="1:23" ht="26.25" thickBot="1">
      <c r="A2077" s="8" t="s">
        <v>3099</v>
      </c>
      <c r="B2077" s="13" t="s">
        <v>7457</v>
      </c>
      <c r="C2077" s="8" t="s">
        <v>5633</v>
      </c>
      <c r="D2077" s="8"/>
      <c r="E2077" s="8" t="s">
        <v>58</v>
      </c>
      <c r="F2077" s="8" t="s">
        <v>36</v>
      </c>
      <c r="G2077" s="8"/>
      <c r="H2077" s="9">
        <v>3</v>
      </c>
      <c r="I2077" s="8"/>
      <c r="J2077" s="8" t="s">
        <v>78</v>
      </c>
      <c r="K2077" s="17">
        <v>10600</v>
      </c>
      <c r="L2077" s="9">
        <v>0</v>
      </c>
      <c r="M2077" s="9">
        <v>0</v>
      </c>
      <c r="N2077" s="9">
        <v>0</v>
      </c>
      <c r="O2077" s="8"/>
      <c r="P2077" s="9">
        <v>10600</v>
      </c>
      <c r="Q2077" s="15">
        <v>2</v>
      </c>
      <c r="R2077" s="9">
        <v>4000</v>
      </c>
      <c r="S2077" s="8" t="s">
        <v>37</v>
      </c>
      <c r="T2077" s="17">
        <v>2600</v>
      </c>
      <c r="U2077" s="8" t="s">
        <v>10913</v>
      </c>
      <c r="V2077" s="21">
        <v>45436</v>
      </c>
      <c r="W2077" s="8"/>
    </row>
    <row r="2078" spans="1:23" ht="77.25" thickBot="1">
      <c r="A2078" s="8" t="s">
        <v>3102</v>
      </c>
      <c r="B2078" s="13" t="s">
        <v>3237</v>
      </c>
      <c r="C2078" s="8" t="s">
        <v>8880</v>
      </c>
      <c r="D2078" s="8"/>
      <c r="E2078" s="8"/>
      <c r="F2078" s="8" t="s">
        <v>212</v>
      </c>
      <c r="G2078" s="8" t="s">
        <v>3238</v>
      </c>
      <c r="H2078" s="9">
        <v>71</v>
      </c>
      <c r="I2078" s="8" t="s">
        <v>2291</v>
      </c>
      <c r="J2078" s="8" t="s">
        <v>214</v>
      </c>
      <c r="K2078" s="17">
        <v>0</v>
      </c>
      <c r="L2078" s="9">
        <v>0</v>
      </c>
      <c r="M2078" s="9">
        <v>0</v>
      </c>
      <c r="N2078" s="9">
        <v>0</v>
      </c>
      <c r="O2078" s="8"/>
      <c r="P2078" s="9">
        <v>0</v>
      </c>
      <c r="Q2078" s="15">
        <v>0</v>
      </c>
      <c r="R2078" s="9">
        <v>10</v>
      </c>
      <c r="S2078" s="8" t="s">
        <v>34</v>
      </c>
      <c r="T2078" s="9">
        <v>0</v>
      </c>
      <c r="U2078" s="8" t="s">
        <v>45</v>
      </c>
      <c r="V2078" s="21">
        <v>45401</v>
      </c>
      <c r="W2078" s="8" t="s">
        <v>11966</v>
      </c>
    </row>
    <row r="2079" spans="1:23" ht="26.25" thickBot="1">
      <c r="A2079" s="8" t="s">
        <v>3102</v>
      </c>
      <c r="B2079" s="13" t="s">
        <v>3103</v>
      </c>
      <c r="C2079" s="8" t="s">
        <v>3104</v>
      </c>
      <c r="D2079" s="8"/>
      <c r="E2079" s="8"/>
      <c r="F2079" s="8" t="s">
        <v>36</v>
      </c>
      <c r="G2079" s="8" t="s">
        <v>3105</v>
      </c>
      <c r="H2079" s="9">
        <v>1</v>
      </c>
      <c r="I2079" s="8" t="s">
        <v>717</v>
      </c>
      <c r="J2079" s="8" t="s">
        <v>78</v>
      </c>
      <c r="K2079" s="17">
        <v>3</v>
      </c>
      <c r="L2079" s="9">
        <v>0</v>
      </c>
      <c r="M2079" s="9">
        <v>0</v>
      </c>
      <c r="N2079" s="9">
        <v>0</v>
      </c>
      <c r="O2079" s="8"/>
      <c r="P2079" s="9">
        <v>3</v>
      </c>
      <c r="Q2079" s="15">
        <v>0</v>
      </c>
      <c r="R2079" s="9">
        <v>192</v>
      </c>
      <c r="S2079" s="8" t="s">
        <v>37</v>
      </c>
      <c r="T2079" s="17">
        <v>3</v>
      </c>
      <c r="U2079" s="8" t="s">
        <v>3106</v>
      </c>
      <c r="V2079" s="21"/>
      <c r="W2079" s="8">
        <v>45380</v>
      </c>
    </row>
    <row r="2080" spans="1:23" ht="13.5" thickBot="1">
      <c r="A2080" s="8" t="s">
        <v>3102</v>
      </c>
      <c r="B2080" s="13" t="s">
        <v>3107</v>
      </c>
      <c r="C2080" s="8" t="s">
        <v>3108</v>
      </c>
      <c r="D2080" s="8"/>
      <c r="E2080" s="8" t="s">
        <v>1982</v>
      </c>
      <c r="F2080" s="8" t="s">
        <v>36</v>
      </c>
      <c r="G2080" s="8" t="s">
        <v>3109</v>
      </c>
      <c r="H2080" s="9">
        <v>2</v>
      </c>
      <c r="I2080" s="8" t="s">
        <v>717</v>
      </c>
      <c r="J2080" s="8" t="s">
        <v>78</v>
      </c>
      <c r="K2080" s="17">
        <v>9</v>
      </c>
      <c r="L2080" s="9">
        <v>0</v>
      </c>
      <c r="M2080" s="9">
        <v>0</v>
      </c>
      <c r="N2080" s="9">
        <v>0</v>
      </c>
      <c r="O2080" s="8"/>
      <c r="P2080" s="9">
        <v>9</v>
      </c>
      <c r="Q2080" s="15">
        <v>0</v>
      </c>
      <c r="R2080" s="9">
        <v>198</v>
      </c>
      <c r="S2080" s="8" t="s">
        <v>37</v>
      </c>
      <c r="T2080" s="9">
        <v>9</v>
      </c>
      <c r="U2080" s="8" t="s">
        <v>3110</v>
      </c>
      <c r="V2080" s="21"/>
      <c r="W2080" s="8">
        <v>45380</v>
      </c>
    </row>
    <row r="2081" spans="1:24" ht="64.5" thickBot="1">
      <c r="A2081" s="8" t="s">
        <v>3102</v>
      </c>
      <c r="B2081" s="13" t="s">
        <v>3111</v>
      </c>
      <c r="C2081" s="8" t="s">
        <v>10352</v>
      </c>
      <c r="D2081" s="8"/>
      <c r="E2081" s="8"/>
      <c r="F2081" s="8" t="s">
        <v>212</v>
      </c>
      <c r="G2081" s="8" t="s">
        <v>3112</v>
      </c>
      <c r="H2081" s="9">
        <v>3</v>
      </c>
      <c r="I2081" s="8" t="s">
        <v>227</v>
      </c>
      <c r="J2081" s="8" t="s">
        <v>214</v>
      </c>
      <c r="K2081" s="17">
        <v>4055.6</v>
      </c>
      <c r="L2081" s="9">
        <v>0</v>
      </c>
      <c r="M2081" s="9">
        <v>0</v>
      </c>
      <c r="N2081" s="9">
        <v>0</v>
      </c>
      <c r="O2081" s="8">
        <v>0</v>
      </c>
      <c r="P2081" s="9">
        <v>4055.6</v>
      </c>
      <c r="Q2081" s="15">
        <v>7</v>
      </c>
      <c r="R2081" s="9">
        <v>512</v>
      </c>
      <c r="S2081" s="8" t="s">
        <v>37</v>
      </c>
      <c r="T2081" s="29">
        <v>472</v>
      </c>
      <c r="U2081" s="8" t="s">
        <v>12644</v>
      </c>
      <c r="V2081" s="21">
        <v>45357</v>
      </c>
      <c r="W2081" s="8" t="s">
        <v>9196</v>
      </c>
    </row>
    <row r="2082" spans="1:24" ht="26.25" thickBot="1">
      <c r="A2082" s="8" t="s">
        <v>3102</v>
      </c>
      <c r="B2082" s="13" t="s">
        <v>9363</v>
      </c>
      <c r="C2082" s="8" t="s">
        <v>9190</v>
      </c>
      <c r="D2082" s="8" t="s">
        <v>51</v>
      </c>
      <c r="E2082" s="8"/>
      <c r="F2082" s="8" t="s">
        <v>212</v>
      </c>
      <c r="G2082" s="8" t="s">
        <v>9364</v>
      </c>
      <c r="H2082" s="9" t="s">
        <v>1033</v>
      </c>
      <c r="I2082" s="8" t="s">
        <v>431</v>
      </c>
      <c r="J2082" s="8" t="s">
        <v>214</v>
      </c>
      <c r="K2082" s="34">
        <v>588</v>
      </c>
      <c r="L2082" s="9">
        <v>0</v>
      </c>
      <c r="M2082" s="35">
        <v>0</v>
      </c>
      <c r="N2082" s="9">
        <v>0</v>
      </c>
      <c r="O2082" s="8"/>
      <c r="P2082" s="9">
        <v>588</v>
      </c>
      <c r="Q2082" s="15">
        <v>3</v>
      </c>
      <c r="R2082" s="9">
        <v>160</v>
      </c>
      <c r="S2082" s="8" t="s">
        <v>37</v>
      </c>
      <c r="T2082" s="9">
        <v>108</v>
      </c>
      <c r="U2082" s="8" t="s">
        <v>9365</v>
      </c>
      <c r="V2082" s="21">
        <v>45497</v>
      </c>
      <c r="W2082" s="8"/>
    </row>
    <row r="2083" spans="1:24" ht="26.25" thickBot="1">
      <c r="A2083" s="8" t="s">
        <v>3102</v>
      </c>
      <c r="B2083" s="13" t="s">
        <v>9366</v>
      </c>
      <c r="C2083" s="8" t="s">
        <v>9191</v>
      </c>
      <c r="D2083" s="8"/>
      <c r="E2083" s="8"/>
      <c r="F2083" s="8" t="s">
        <v>212</v>
      </c>
      <c r="G2083" s="8" t="s">
        <v>9367</v>
      </c>
      <c r="H2083" s="9" t="s">
        <v>6950</v>
      </c>
      <c r="I2083" s="8" t="s">
        <v>431</v>
      </c>
      <c r="J2083" s="8" t="s">
        <v>214</v>
      </c>
      <c r="K2083" s="17">
        <v>816</v>
      </c>
      <c r="L2083" s="9">
        <v>0</v>
      </c>
      <c r="M2083" s="9">
        <v>0</v>
      </c>
      <c r="N2083" s="9">
        <v>0</v>
      </c>
      <c r="O2083" s="8"/>
      <c r="P2083" s="9">
        <v>816</v>
      </c>
      <c r="Q2083" s="15">
        <v>5</v>
      </c>
      <c r="R2083" s="9">
        <v>160</v>
      </c>
      <c r="S2083" s="8" t="s">
        <v>37</v>
      </c>
      <c r="T2083" s="29">
        <v>16</v>
      </c>
      <c r="U2083" s="8" t="s">
        <v>9368</v>
      </c>
      <c r="V2083" s="21">
        <v>45497</v>
      </c>
      <c r="W2083" s="8"/>
    </row>
    <row r="2084" spans="1:24" ht="26.25" thickBot="1">
      <c r="A2084" s="8" t="s">
        <v>3102</v>
      </c>
      <c r="B2084" s="13" t="s">
        <v>9369</v>
      </c>
      <c r="C2084" s="8" t="s">
        <v>9192</v>
      </c>
      <c r="D2084" s="8" t="s">
        <v>1609</v>
      </c>
      <c r="E2084" s="8"/>
      <c r="F2084" s="8" t="s">
        <v>212</v>
      </c>
      <c r="G2084" s="8" t="s">
        <v>9370</v>
      </c>
      <c r="H2084" s="9" t="s">
        <v>9371</v>
      </c>
      <c r="I2084" s="8" t="s">
        <v>431</v>
      </c>
      <c r="J2084" s="8" t="s">
        <v>214</v>
      </c>
      <c r="K2084" s="30">
        <v>136</v>
      </c>
      <c r="L2084" s="9">
        <v>0</v>
      </c>
      <c r="M2084" s="9">
        <v>0</v>
      </c>
      <c r="N2084" s="9">
        <v>0</v>
      </c>
      <c r="O2084" s="8"/>
      <c r="P2084" s="31">
        <v>136</v>
      </c>
      <c r="Q2084" s="15">
        <v>6</v>
      </c>
      <c r="R2084" s="9">
        <v>20</v>
      </c>
      <c r="S2084" s="8" t="s">
        <v>34</v>
      </c>
      <c r="T2084" s="29">
        <v>16</v>
      </c>
      <c r="U2084" s="8" t="s">
        <v>10353</v>
      </c>
      <c r="V2084" s="21">
        <v>45497</v>
      </c>
      <c r="W2084" s="8"/>
    </row>
    <row r="2085" spans="1:24" ht="64.5" thickBot="1">
      <c r="A2085" s="8" t="s">
        <v>3102</v>
      </c>
      <c r="B2085" s="13" t="s">
        <v>3113</v>
      </c>
      <c r="C2085" s="8" t="s">
        <v>3114</v>
      </c>
      <c r="D2085" s="8" t="s">
        <v>51</v>
      </c>
      <c r="E2085" s="8"/>
      <c r="F2085" s="8" t="s">
        <v>212</v>
      </c>
      <c r="G2085" s="8" t="s">
        <v>3115</v>
      </c>
      <c r="H2085" s="9">
        <v>4</v>
      </c>
      <c r="I2085" s="8" t="s">
        <v>431</v>
      </c>
      <c r="J2085" s="8" t="s">
        <v>214</v>
      </c>
      <c r="K2085" s="17">
        <v>1063</v>
      </c>
      <c r="L2085" s="9">
        <v>0</v>
      </c>
      <c r="M2085" s="9">
        <v>0</v>
      </c>
      <c r="N2085" s="9">
        <v>0</v>
      </c>
      <c r="O2085" s="8">
        <v>0</v>
      </c>
      <c r="P2085" s="9">
        <v>1063</v>
      </c>
      <c r="Q2085" s="15">
        <v>6</v>
      </c>
      <c r="R2085" s="9">
        <v>160</v>
      </c>
      <c r="S2085" s="8" t="s">
        <v>37</v>
      </c>
      <c r="T2085" s="9">
        <v>103</v>
      </c>
      <c r="U2085" s="8" t="s">
        <v>12645</v>
      </c>
      <c r="V2085" s="21">
        <v>45363</v>
      </c>
      <c r="W2085" s="40" t="s">
        <v>9196</v>
      </c>
    </row>
    <row r="2086" spans="1:24" ht="64.5" thickBot="1">
      <c r="A2086" s="8" t="s">
        <v>3102</v>
      </c>
      <c r="B2086" s="13" t="s">
        <v>3116</v>
      </c>
      <c r="C2086" s="8" t="s">
        <v>8104</v>
      </c>
      <c r="D2086" s="8" t="s">
        <v>51</v>
      </c>
      <c r="E2086" s="8"/>
      <c r="F2086" s="8" t="s">
        <v>212</v>
      </c>
      <c r="G2086" s="8">
        <v>106</v>
      </c>
      <c r="H2086" s="9">
        <v>5</v>
      </c>
      <c r="I2086" s="8" t="s">
        <v>2291</v>
      </c>
      <c r="J2086" s="8" t="s">
        <v>214</v>
      </c>
      <c r="K2086" s="17">
        <v>4</v>
      </c>
      <c r="L2086" s="9">
        <v>0</v>
      </c>
      <c r="M2086" s="9">
        <v>0</v>
      </c>
      <c r="N2086" s="9">
        <v>0</v>
      </c>
      <c r="O2086" s="8"/>
      <c r="P2086" s="9">
        <v>4</v>
      </c>
      <c r="Q2086" s="15">
        <v>0</v>
      </c>
      <c r="R2086" s="9">
        <v>120</v>
      </c>
      <c r="S2086" s="8" t="s">
        <v>37</v>
      </c>
      <c r="T2086" s="9">
        <v>4</v>
      </c>
      <c r="U2086" s="8" t="s">
        <v>8281</v>
      </c>
      <c r="V2086" s="21">
        <v>45363</v>
      </c>
      <c r="W2086" s="40" t="s">
        <v>9196</v>
      </c>
    </row>
    <row r="2087" spans="1:24" ht="64.5" thickBot="1">
      <c r="A2087" s="8" t="s">
        <v>3102</v>
      </c>
      <c r="B2087" s="13" t="s">
        <v>3119</v>
      </c>
      <c r="C2087" s="8" t="s">
        <v>7458</v>
      </c>
      <c r="D2087" s="8" t="s">
        <v>51</v>
      </c>
      <c r="E2087" s="8"/>
      <c r="F2087" s="8" t="s">
        <v>212</v>
      </c>
      <c r="G2087" s="8" t="s">
        <v>3120</v>
      </c>
      <c r="H2087" s="9">
        <v>19</v>
      </c>
      <c r="I2087" s="8" t="s">
        <v>2266</v>
      </c>
      <c r="J2087" s="8" t="s">
        <v>214</v>
      </c>
      <c r="K2087" s="17">
        <v>0</v>
      </c>
      <c r="L2087" s="9">
        <v>0</v>
      </c>
      <c r="M2087" s="9">
        <v>0</v>
      </c>
      <c r="N2087" s="9">
        <v>0</v>
      </c>
      <c r="O2087" s="8"/>
      <c r="P2087" s="9">
        <v>0</v>
      </c>
      <c r="Q2087" s="15">
        <v>0</v>
      </c>
      <c r="R2087" s="9">
        <v>96</v>
      </c>
      <c r="S2087" s="8" t="s">
        <v>37</v>
      </c>
      <c r="T2087" s="17">
        <v>0</v>
      </c>
      <c r="U2087" s="8" t="s">
        <v>39</v>
      </c>
      <c r="V2087" s="21">
        <v>45369</v>
      </c>
      <c r="W2087" s="40" t="s">
        <v>10944</v>
      </c>
    </row>
    <row r="2088" spans="1:24" ht="64.5" thickBot="1">
      <c r="A2088" s="8" t="s">
        <v>3102</v>
      </c>
      <c r="B2088" s="13" t="s">
        <v>3121</v>
      </c>
      <c r="C2088" s="8" t="s">
        <v>7459</v>
      </c>
      <c r="D2088" s="8" t="s">
        <v>52</v>
      </c>
      <c r="E2088" s="8"/>
      <c r="F2088" s="8" t="s">
        <v>212</v>
      </c>
      <c r="G2088" s="8" t="s">
        <v>3122</v>
      </c>
      <c r="H2088" s="9">
        <v>20</v>
      </c>
      <c r="I2088" s="8" t="s">
        <v>426</v>
      </c>
      <c r="J2088" s="8" t="s">
        <v>214</v>
      </c>
      <c r="K2088" s="17">
        <v>0</v>
      </c>
      <c r="L2088" s="9">
        <v>0</v>
      </c>
      <c r="M2088" s="9">
        <v>0</v>
      </c>
      <c r="N2088" s="9">
        <v>0</v>
      </c>
      <c r="O2088" s="8"/>
      <c r="P2088" s="9">
        <v>0</v>
      </c>
      <c r="Q2088" s="15">
        <v>0</v>
      </c>
      <c r="R2088" s="9">
        <v>72</v>
      </c>
      <c r="S2088" s="8" t="s">
        <v>37</v>
      </c>
      <c r="T2088" s="17">
        <v>0</v>
      </c>
      <c r="U2088" s="8" t="s">
        <v>39</v>
      </c>
      <c r="V2088" s="21">
        <v>45369</v>
      </c>
      <c r="W2088" s="8" t="s">
        <v>10944</v>
      </c>
    </row>
    <row r="2089" spans="1:24" ht="64.5" thickBot="1">
      <c r="A2089" s="8" t="s">
        <v>3102</v>
      </c>
      <c r="B2089" s="13" t="s">
        <v>3123</v>
      </c>
      <c r="C2089" s="8" t="s">
        <v>7460</v>
      </c>
      <c r="D2089" s="8" t="s">
        <v>52</v>
      </c>
      <c r="E2089" s="8"/>
      <c r="F2089" s="8" t="s">
        <v>212</v>
      </c>
      <c r="G2089" s="8" t="s">
        <v>3124</v>
      </c>
      <c r="H2089" s="9">
        <v>21</v>
      </c>
      <c r="I2089" s="8" t="s">
        <v>426</v>
      </c>
      <c r="J2089" s="8" t="s">
        <v>214</v>
      </c>
      <c r="K2089" s="17">
        <v>282</v>
      </c>
      <c r="L2089" s="9">
        <v>0</v>
      </c>
      <c r="M2089" s="9">
        <v>0</v>
      </c>
      <c r="N2089" s="9">
        <v>0</v>
      </c>
      <c r="O2089" s="8"/>
      <c r="P2089" s="9">
        <v>282</v>
      </c>
      <c r="Q2089" s="15">
        <v>3</v>
      </c>
      <c r="R2089" s="9">
        <v>72</v>
      </c>
      <c r="S2089" s="8" t="s">
        <v>37</v>
      </c>
      <c r="T2089" s="17">
        <v>66</v>
      </c>
      <c r="U2089" s="8" t="s">
        <v>11967</v>
      </c>
      <c r="V2089" s="21">
        <v>45369</v>
      </c>
      <c r="W2089" s="8" t="s">
        <v>10944</v>
      </c>
    </row>
    <row r="2090" spans="1:24" ht="64.5" thickBot="1">
      <c r="A2090" s="8" t="s">
        <v>3102</v>
      </c>
      <c r="B2090" s="13" t="s">
        <v>3125</v>
      </c>
      <c r="C2090" s="8" t="s">
        <v>7461</v>
      </c>
      <c r="D2090" s="8" t="s">
        <v>52</v>
      </c>
      <c r="E2090" s="8"/>
      <c r="F2090" s="8" t="s">
        <v>212</v>
      </c>
      <c r="G2090" s="8" t="s">
        <v>3126</v>
      </c>
      <c r="H2090" s="9">
        <v>22</v>
      </c>
      <c r="I2090" s="8" t="s">
        <v>434</v>
      </c>
      <c r="J2090" s="8" t="s">
        <v>214</v>
      </c>
      <c r="K2090" s="17">
        <v>72</v>
      </c>
      <c r="L2090" s="9">
        <v>0</v>
      </c>
      <c r="M2090" s="9">
        <v>0</v>
      </c>
      <c r="N2090" s="9">
        <v>0</v>
      </c>
      <c r="O2090" s="8"/>
      <c r="P2090" s="9">
        <v>72</v>
      </c>
      <c r="Q2090" s="15">
        <v>1</v>
      </c>
      <c r="R2090" s="9">
        <v>72</v>
      </c>
      <c r="S2090" s="8" t="s">
        <v>37</v>
      </c>
      <c r="T2090" s="9">
        <v>0</v>
      </c>
      <c r="U2090" s="8" t="s">
        <v>102</v>
      </c>
      <c r="V2090" s="21">
        <v>45369</v>
      </c>
      <c r="W2090" s="40" t="s">
        <v>10944</v>
      </c>
    </row>
    <row r="2091" spans="1:24" ht="64.5" thickBot="1">
      <c r="A2091" s="8" t="s">
        <v>3102</v>
      </c>
      <c r="B2091" s="13" t="s">
        <v>3128</v>
      </c>
      <c r="C2091" s="8" t="s">
        <v>11007</v>
      </c>
      <c r="D2091" s="8"/>
      <c r="E2091" s="8"/>
      <c r="F2091" s="8" t="s">
        <v>36</v>
      </c>
      <c r="G2091" s="8" t="s">
        <v>3129</v>
      </c>
      <c r="H2091" s="9">
        <v>23</v>
      </c>
      <c r="I2091" s="8"/>
      <c r="J2091" s="8" t="s">
        <v>78</v>
      </c>
      <c r="K2091" s="17">
        <v>233</v>
      </c>
      <c r="L2091" s="9">
        <v>0</v>
      </c>
      <c r="M2091" s="9">
        <v>0</v>
      </c>
      <c r="N2091" s="9">
        <v>0</v>
      </c>
      <c r="O2091" s="8"/>
      <c r="P2091" s="9">
        <v>233</v>
      </c>
      <c r="Q2091" s="15">
        <v>7</v>
      </c>
      <c r="R2091" s="9">
        <v>30</v>
      </c>
      <c r="S2091" s="8" t="s">
        <v>34</v>
      </c>
      <c r="T2091" s="17">
        <v>23</v>
      </c>
      <c r="U2091" s="8" t="s">
        <v>11062</v>
      </c>
      <c r="V2091" s="21">
        <v>45369</v>
      </c>
      <c r="W2091" s="40" t="s">
        <v>10944</v>
      </c>
    </row>
    <row r="2092" spans="1:24" ht="64.5" thickBot="1">
      <c r="A2092" s="8" t="s">
        <v>3102</v>
      </c>
      <c r="B2092" s="13" t="s">
        <v>3130</v>
      </c>
      <c r="C2092" s="8" t="s">
        <v>10354</v>
      </c>
      <c r="D2092" s="8"/>
      <c r="E2092" s="8"/>
      <c r="F2092" s="8" t="s">
        <v>212</v>
      </c>
      <c r="G2092" s="8" t="s">
        <v>3131</v>
      </c>
      <c r="H2092" s="9">
        <v>24</v>
      </c>
      <c r="I2092" s="8" t="s">
        <v>227</v>
      </c>
      <c r="J2092" s="8" t="s">
        <v>214</v>
      </c>
      <c r="K2092" s="17">
        <v>3727</v>
      </c>
      <c r="L2092" s="9">
        <v>0</v>
      </c>
      <c r="M2092" s="9">
        <v>0</v>
      </c>
      <c r="N2092" s="9">
        <v>0</v>
      </c>
      <c r="O2092" s="8">
        <v>0</v>
      </c>
      <c r="P2092" s="9">
        <v>3727</v>
      </c>
      <c r="Q2092" s="15">
        <v>7</v>
      </c>
      <c r="R2092" s="9">
        <v>512</v>
      </c>
      <c r="S2092" s="8" t="s">
        <v>37</v>
      </c>
      <c r="T2092" s="29">
        <v>143</v>
      </c>
      <c r="U2092" s="8" t="s">
        <v>12646</v>
      </c>
      <c r="V2092" s="21">
        <v>45369</v>
      </c>
      <c r="W2092" s="40" t="s">
        <v>10944</v>
      </c>
    </row>
    <row r="2093" spans="1:24" ht="64.5" thickBot="1">
      <c r="A2093" s="8" t="s">
        <v>3102</v>
      </c>
      <c r="B2093" s="13" t="s">
        <v>3132</v>
      </c>
      <c r="C2093" s="8" t="s">
        <v>8105</v>
      </c>
      <c r="D2093" s="8"/>
      <c r="E2093" s="8"/>
      <c r="F2093" s="8" t="s">
        <v>212</v>
      </c>
      <c r="G2093" s="8" t="s">
        <v>3133</v>
      </c>
      <c r="H2093" s="9">
        <v>25</v>
      </c>
      <c r="I2093" s="8" t="s">
        <v>2291</v>
      </c>
      <c r="J2093" s="8" t="s">
        <v>214</v>
      </c>
      <c r="K2093" s="17">
        <v>0.5</v>
      </c>
      <c r="L2093" s="9">
        <v>0</v>
      </c>
      <c r="M2093" s="9">
        <v>0</v>
      </c>
      <c r="N2093" s="9">
        <v>0</v>
      </c>
      <c r="O2093" s="8"/>
      <c r="P2093" s="9">
        <v>0.5</v>
      </c>
      <c r="Q2093" s="15">
        <v>0</v>
      </c>
      <c r="R2093" s="9">
        <v>10</v>
      </c>
      <c r="S2093" s="8" t="s">
        <v>34</v>
      </c>
      <c r="T2093" s="29">
        <v>1</v>
      </c>
      <c r="U2093" s="8" t="s">
        <v>12647</v>
      </c>
      <c r="V2093" s="21">
        <v>45369</v>
      </c>
      <c r="W2093" s="40" t="s">
        <v>10944</v>
      </c>
      <c r="X2093" t="e">
        <v>#N/A</v>
      </c>
    </row>
    <row r="2094" spans="1:24" ht="64.5" thickBot="1">
      <c r="A2094" s="8" t="s">
        <v>3102</v>
      </c>
      <c r="B2094" s="13" t="s">
        <v>3134</v>
      </c>
      <c r="C2094" s="8" t="s">
        <v>9123</v>
      </c>
      <c r="D2094" s="8" t="s">
        <v>51</v>
      </c>
      <c r="E2094" s="8"/>
      <c r="F2094" s="8" t="s">
        <v>212</v>
      </c>
      <c r="G2094" s="8">
        <v>103</v>
      </c>
      <c r="H2094" s="9">
        <v>26</v>
      </c>
      <c r="I2094" s="8" t="s">
        <v>2291</v>
      </c>
      <c r="J2094" s="8" t="s">
        <v>214</v>
      </c>
      <c r="K2094" s="17">
        <v>0</v>
      </c>
      <c r="L2094" s="9">
        <v>0</v>
      </c>
      <c r="M2094" s="9">
        <v>0</v>
      </c>
      <c r="N2094" s="9">
        <v>0</v>
      </c>
      <c r="O2094" s="8"/>
      <c r="P2094" s="9">
        <v>0</v>
      </c>
      <c r="Q2094" s="15">
        <v>0</v>
      </c>
      <c r="R2094" s="9">
        <v>10</v>
      </c>
      <c r="S2094" s="8" t="s">
        <v>34</v>
      </c>
      <c r="T2094" s="9">
        <v>0</v>
      </c>
      <c r="U2094" s="8" t="s">
        <v>45</v>
      </c>
      <c r="V2094" s="21">
        <v>45369</v>
      </c>
      <c r="W2094" s="40" t="s">
        <v>10944</v>
      </c>
      <c r="X2094">
        <v>45346</v>
      </c>
    </row>
    <row r="2095" spans="1:24" ht="64.5" thickBot="1">
      <c r="A2095" s="8" t="s">
        <v>3102</v>
      </c>
      <c r="B2095" s="13" t="s">
        <v>3135</v>
      </c>
      <c r="C2095" s="8" t="s">
        <v>3136</v>
      </c>
      <c r="D2095" s="8"/>
      <c r="E2095" s="8"/>
      <c r="F2095" s="8" t="s">
        <v>212</v>
      </c>
      <c r="G2095" s="8" t="s">
        <v>3137</v>
      </c>
      <c r="H2095" s="9">
        <v>27</v>
      </c>
      <c r="I2095" s="8" t="s">
        <v>431</v>
      </c>
      <c r="J2095" s="8" t="s">
        <v>214</v>
      </c>
      <c r="K2095" s="17">
        <v>82.583333330000002</v>
      </c>
      <c r="L2095" s="9">
        <v>0</v>
      </c>
      <c r="M2095" s="9">
        <v>0</v>
      </c>
      <c r="N2095" s="9">
        <v>0</v>
      </c>
      <c r="O2095" s="8">
        <v>0</v>
      </c>
      <c r="P2095" s="9">
        <v>82.583333330000002</v>
      </c>
      <c r="Q2095" s="15">
        <v>4</v>
      </c>
      <c r="R2095" s="9">
        <v>20</v>
      </c>
      <c r="S2095" s="8" t="s">
        <v>34</v>
      </c>
      <c r="T2095" s="9">
        <v>3</v>
      </c>
      <c r="U2095" s="8" t="s">
        <v>12648</v>
      </c>
      <c r="V2095" s="21">
        <v>45369</v>
      </c>
      <c r="W2095" s="40" t="s">
        <v>10944</v>
      </c>
      <c r="X2095" t="e">
        <v>#N/A</v>
      </c>
    </row>
    <row r="2096" spans="1:24" ht="64.5" thickBot="1">
      <c r="A2096" s="8" t="s">
        <v>3102</v>
      </c>
      <c r="B2096" s="13" t="s">
        <v>3138</v>
      </c>
      <c r="C2096" s="8" t="s">
        <v>3139</v>
      </c>
      <c r="D2096" s="8"/>
      <c r="E2096" s="8"/>
      <c r="F2096" s="8" t="s">
        <v>212</v>
      </c>
      <c r="G2096" s="8" t="s">
        <v>3140</v>
      </c>
      <c r="H2096" s="9">
        <v>28</v>
      </c>
      <c r="I2096" s="8" t="s">
        <v>431</v>
      </c>
      <c r="J2096" s="8" t="s">
        <v>214</v>
      </c>
      <c r="K2096" s="17">
        <v>107.66666669999999</v>
      </c>
      <c r="L2096" s="9">
        <v>0</v>
      </c>
      <c r="M2096" s="9">
        <v>0</v>
      </c>
      <c r="N2096" s="9">
        <v>0</v>
      </c>
      <c r="O2096" s="8">
        <v>0</v>
      </c>
      <c r="P2096" s="9">
        <v>107.66666669999999</v>
      </c>
      <c r="Q2096" s="15">
        <v>5</v>
      </c>
      <c r="R2096" s="9">
        <v>20</v>
      </c>
      <c r="S2096" s="8" t="s">
        <v>34</v>
      </c>
      <c r="T2096" s="9">
        <v>8</v>
      </c>
      <c r="U2096" s="8" t="s">
        <v>12649</v>
      </c>
      <c r="V2096" s="21">
        <v>45369</v>
      </c>
      <c r="W2096" s="40" t="s">
        <v>10944</v>
      </c>
      <c r="X2096" t="e">
        <v>#N/A</v>
      </c>
    </row>
    <row r="2097" spans="1:24" ht="64.5" thickBot="1">
      <c r="A2097" s="8" t="s">
        <v>3102</v>
      </c>
      <c r="B2097" s="13" t="s">
        <v>3141</v>
      </c>
      <c r="C2097" s="8" t="s">
        <v>3142</v>
      </c>
      <c r="D2097" s="8"/>
      <c r="E2097" s="8"/>
      <c r="F2097" s="8" t="s">
        <v>212</v>
      </c>
      <c r="G2097" s="8" t="s">
        <v>3143</v>
      </c>
      <c r="H2097" s="20">
        <v>29</v>
      </c>
      <c r="I2097" s="8" t="s">
        <v>416</v>
      </c>
      <c r="J2097" s="8" t="s">
        <v>214</v>
      </c>
      <c r="K2097" s="17">
        <v>0.25</v>
      </c>
      <c r="L2097" s="9">
        <v>0</v>
      </c>
      <c r="M2097" s="9">
        <v>0</v>
      </c>
      <c r="N2097" s="9">
        <v>0</v>
      </c>
      <c r="O2097" s="8">
        <v>0</v>
      </c>
      <c r="P2097" s="9">
        <v>0.25</v>
      </c>
      <c r="Q2097" s="15">
        <v>0</v>
      </c>
      <c r="R2097" s="9">
        <v>20</v>
      </c>
      <c r="S2097" s="8" t="s">
        <v>34</v>
      </c>
      <c r="T2097" s="9">
        <v>0</v>
      </c>
      <c r="U2097" s="18" t="s">
        <v>12650</v>
      </c>
      <c r="V2097" s="40">
        <v>45369</v>
      </c>
      <c r="W2097" s="21" t="s">
        <v>10944</v>
      </c>
      <c r="X2097" t="e">
        <v>#N/A</v>
      </c>
    </row>
    <row r="2098" spans="1:24" ht="64.5" thickBot="1">
      <c r="A2098" s="8" t="s">
        <v>3102</v>
      </c>
      <c r="B2098" s="13" t="s">
        <v>3149</v>
      </c>
      <c r="C2098" s="8" t="s">
        <v>11008</v>
      </c>
      <c r="D2098" s="8" t="s">
        <v>1609</v>
      </c>
      <c r="E2098" s="8"/>
      <c r="F2098" s="8" t="s">
        <v>36</v>
      </c>
      <c r="G2098" s="8">
        <v>801</v>
      </c>
      <c r="H2098" s="20">
        <v>33</v>
      </c>
      <c r="I2098" s="8"/>
      <c r="J2098" s="8" t="s">
        <v>78</v>
      </c>
      <c r="K2098" s="17">
        <v>356</v>
      </c>
      <c r="L2098" s="9">
        <v>0</v>
      </c>
      <c r="M2098" s="9">
        <v>0</v>
      </c>
      <c r="N2098" s="9">
        <v>0</v>
      </c>
      <c r="O2098" s="8"/>
      <c r="P2098" s="9">
        <v>356</v>
      </c>
      <c r="Q2098" s="15">
        <v>0</v>
      </c>
      <c r="R2098" s="9">
        <v>380</v>
      </c>
      <c r="S2098" s="8" t="s">
        <v>37</v>
      </c>
      <c r="T2098" s="9">
        <v>356</v>
      </c>
      <c r="U2098" s="8" t="s">
        <v>12651</v>
      </c>
      <c r="V2098" s="21">
        <v>45371</v>
      </c>
      <c r="W2098" s="21" t="s">
        <v>10944</v>
      </c>
      <c r="X2098" t="e">
        <v>#N/A</v>
      </c>
    </row>
    <row r="2099" spans="1:24" ht="64.5" thickBot="1">
      <c r="A2099" s="8" t="s">
        <v>3102</v>
      </c>
      <c r="B2099" s="13" t="s">
        <v>3150</v>
      </c>
      <c r="C2099" s="8" t="s">
        <v>3151</v>
      </c>
      <c r="D2099" s="8"/>
      <c r="E2099" s="8"/>
      <c r="F2099" s="8" t="s">
        <v>212</v>
      </c>
      <c r="G2099" s="8" t="s">
        <v>3152</v>
      </c>
      <c r="H2099" s="20">
        <v>34</v>
      </c>
      <c r="I2099" s="8" t="s">
        <v>227</v>
      </c>
      <c r="J2099" s="8" t="s">
        <v>214</v>
      </c>
      <c r="K2099" s="17">
        <v>0</v>
      </c>
      <c r="L2099" s="9">
        <v>0</v>
      </c>
      <c r="M2099" s="9">
        <v>0</v>
      </c>
      <c r="N2099" s="9">
        <v>0</v>
      </c>
      <c r="O2099" s="8">
        <v>0</v>
      </c>
      <c r="P2099" s="9">
        <v>0</v>
      </c>
      <c r="Q2099" s="15">
        <v>0</v>
      </c>
      <c r="R2099" s="9">
        <v>64</v>
      </c>
      <c r="S2099" s="8" t="s">
        <v>34</v>
      </c>
      <c r="T2099" s="9">
        <v>0</v>
      </c>
      <c r="U2099" s="18" t="s">
        <v>45</v>
      </c>
      <c r="V2099" s="40">
        <v>45371</v>
      </c>
      <c r="W2099" s="21" t="s">
        <v>10944</v>
      </c>
      <c r="X2099" t="e">
        <v>#N/A</v>
      </c>
    </row>
    <row r="2100" spans="1:24" ht="64.5" thickBot="1">
      <c r="A2100" s="8" t="s">
        <v>3102</v>
      </c>
      <c r="B2100" s="13" t="s">
        <v>3153</v>
      </c>
      <c r="C2100" s="8" t="s">
        <v>3154</v>
      </c>
      <c r="D2100" s="8"/>
      <c r="E2100" s="8"/>
      <c r="F2100" s="8" t="s">
        <v>212</v>
      </c>
      <c r="G2100" s="8" t="s">
        <v>3155</v>
      </c>
      <c r="H2100" s="9">
        <v>35</v>
      </c>
      <c r="I2100" s="8" t="s">
        <v>3117</v>
      </c>
      <c r="J2100" s="8" t="s">
        <v>214</v>
      </c>
      <c r="K2100" s="17">
        <v>0</v>
      </c>
      <c r="L2100" s="9">
        <v>0</v>
      </c>
      <c r="M2100" s="9">
        <v>0</v>
      </c>
      <c r="N2100" s="9">
        <v>0</v>
      </c>
      <c r="O2100" s="8"/>
      <c r="P2100" s="9">
        <v>0</v>
      </c>
      <c r="Q2100" s="15">
        <v>0</v>
      </c>
      <c r="R2100" s="9">
        <v>192</v>
      </c>
      <c r="S2100" s="8" t="s">
        <v>37</v>
      </c>
      <c r="T2100" s="9">
        <v>0</v>
      </c>
      <c r="U2100" s="8" t="s">
        <v>39</v>
      </c>
      <c r="V2100" s="21">
        <v>45371</v>
      </c>
      <c r="W2100" s="8" t="s">
        <v>10944</v>
      </c>
      <c r="X2100" t="e">
        <v>#N/A</v>
      </c>
    </row>
    <row r="2101" spans="1:24" ht="64.5" thickBot="1">
      <c r="A2101" s="8" t="s">
        <v>3102</v>
      </c>
      <c r="B2101" s="13" t="s">
        <v>3156</v>
      </c>
      <c r="C2101" s="8" t="s">
        <v>3157</v>
      </c>
      <c r="D2101" s="8"/>
      <c r="E2101" s="8"/>
      <c r="F2101" s="8" t="s">
        <v>212</v>
      </c>
      <c r="G2101" s="8" t="s">
        <v>3158</v>
      </c>
      <c r="H2101" s="9">
        <v>36</v>
      </c>
      <c r="I2101" s="8" t="s">
        <v>431</v>
      </c>
      <c r="J2101" s="8" t="s">
        <v>214</v>
      </c>
      <c r="K2101" s="17">
        <v>403</v>
      </c>
      <c r="L2101" s="9">
        <v>0</v>
      </c>
      <c r="M2101" s="9">
        <v>0</v>
      </c>
      <c r="N2101" s="9">
        <v>0</v>
      </c>
      <c r="O2101" s="8">
        <v>0</v>
      </c>
      <c r="P2101" s="9">
        <v>403</v>
      </c>
      <c r="Q2101" s="15">
        <v>2</v>
      </c>
      <c r="R2101" s="9">
        <v>160</v>
      </c>
      <c r="S2101" s="8" t="s">
        <v>37</v>
      </c>
      <c r="T2101" s="9">
        <v>83</v>
      </c>
      <c r="U2101" s="8" t="s">
        <v>11647</v>
      </c>
      <c r="V2101" s="21">
        <v>45371</v>
      </c>
      <c r="W2101" s="8" t="s">
        <v>10944</v>
      </c>
      <c r="X2101" t="e">
        <v>#N/A</v>
      </c>
    </row>
    <row r="2102" spans="1:24" ht="64.5" thickBot="1">
      <c r="A2102" s="8" t="s">
        <v>3102</v>
      </c>
      <c r="B2102" s="13" t="s">
        <v>3159</v>
      </c>
      <c r="C2102" s="8" t="s">
        <v>3160</v>
      </c>
      <c r="D2102" s="8"/>
      <c r="E2102" s="8"/>
      <c r="F2102" s="8" t="s">
        <v>212</v>
      </c>
      <c r="G2102" s="8" t="s">
        <v>3161</v>
      </c>
      <c r="H2102" s="9">
        <v>37</v>
      </c>
      <c r="I2102" s="8" t="s">
        <v>431</v>
      </c>
      <c r="J2102" s="8" t="s">
        <v>214</v>
      </c>
      <c r="K2102" s="17">
        <v>84</v>
      </c>
      <c r="L2102" s="9">
        <v>0</v>
      </c>
      <c r="M2102" s="9">
        <v>0</v>
      </c>
      <c r="N2102" s="9">
        <v>0</v>
      </c>
      <c r="O2102" s="8">
        <v>0</v>
      </c>
      <c r="P2102" s="9">
        <v>84</v>
      </c>
      <c r="Q2102" s="15">
        <v>0</v>
      </c>
      <c r="R2102" s="9">
        <v>160</v>
      </c>
      <c r="S2102" s="8" t="s">
        <v>37</v>
      </c>
      <c r="T2102" s="9">
        <v>84</v>
      </c>
      <c r="U2102" s="8" t="s">
        <v>8732</v>
      </c>
      <c r="V2102" s="21">
        <v>45371</v>
      </c>
      <c r="W2102" s="8" t="s">
        <v>10944</v>
      </c>
    </row>
    <row r="2103" spans="1:24" ht="64.5" thickBot="1">
      <c r="A2103" s="8" t="s">
        <v>3102</v>
      </c>
      <c r="B2103" s="13" t="s">
        <v>3162</v>
      </c>
      <c r="C2103" s="8" t="s">
        <v>3163</v>
      </c>
      <c r="D2103" s="8"/>
      <c r="E2103" s="8"/>
      <c r="F2103" s="8" t="s">
        <v>212</v>
      </c>
      <c r="G2103" s="8" t="s">
        <v>3164</v>
      </c>
      <c r="H2103" s="9">
        <v>38</v>
      </c>
      <c r="I2103" s="8" t="s">
        <v>431</v>
      </c>
      <c r="J2103" s="8" t="s">
        <v>214</v>
      </c>
      <c r="K2103" s="17">
        <v>763</v>
      </c>
      <c r="L2103" s="9">
        <v>0</v>
      </c>
      <c r="M2103" s="9">
        <v>0</v>
      </c>
      <c r="N2103" s="9">
        <v>0</v>
      </c>
      <c r="O2103" s="8">
        <v>0</v>
      </c>
      <c r="P2103" s="9">
        <v>763</v>
      </c>
      <c r="Q2103" s="15">
        <v>4</v>
      </c>
      <c r="R2103" s="9">
        <v>160</v>
      </c>
      <c r="S2103" s="8" t="s">
        <v>37</v>
      </c>
      <c r="T2103" s="9">
        <v>123</v>
      </c>
      <c r="U2103" s="8" t="s">
        <v>10473</v>
      </c>
      <c r="V2103" s="21">
        <v>45371</v>
      </c>
      <c r="W2103" s="8" t="s">
        <v>10944</v>
      </c>
    </row>
    <row r="2104" spans="1:24" ht="64.5" thickBot="1">
      <c r="A2104" s="8" t="s">
        <v>3102</v>
      </c>
      <c r="B2104" s="13" t="s">
        <v>3165</v>
      </c>
      <c r="C2104" s="8" t="s">
        <v>3166</v>
      </c>
      <c r="D2104" s="8" t="s">
        <v>1609</v>
      </c>
      <c r="E2104" s="8"/>
      <c r="F2104" s="8" t="s">
        <v>212</v>
      </c>
      <c r="G2104" s="9" t="s">
        <v>3167</v>
      </c>
      <c r="H2104" s="9">
        <v>39</v>
      </c>
      <c r="I2104" s="8" t="s">
        <v>431</v>
      </c>
      <c r="J2104" s="8" t="s">
        <v>214</v>
      </c>
      <c r="K2104" s="17">
        <v>143.58333329999999</v>
      </c>
      <c r="L2104" s="9">
        <v>0</v>
      </c>
      <c r="M2104" s="9">
        <v>0</v>
      </c>
      <c r="N2104" s="9">
        <v>0</v>
      </c>
      <c r="O2104" s="8">
        <v>0</v>
      </c>
      <c r="P2104" s="9">
        <v>143.58333329999999</v>
      </c>
      <c r="Q2104" s="15">
        <v>7</v>
      </c>
      <c r="R2104" s="9">
        <v>20</v>
      </c>
      <c r="S2104" s="8" t="s">
        <v>34</v>
      </c>
      <c r="T2104" s="9">
        <v>4</v>
      </c>
      <c r="U2104" s="8" t="s">
        <v>12652</v>
      </c>
      <c r="V2104" s="21">
        <v>45371</v>
      </c>
      <c r="W2104" s="8" t="s">
        <v>10944</v>
      </c>
    </row>
    <row r="2105" spans="1:24" ht="64.5" thickBot="1">
      <c r="A2105" s="8" t="s">
        <v>3102</v>
      </c>
      <c r="B2105" s="13" t="s">
        <v>3168</v>
      </c>
      <c r="C2105" s="8" t="s">
        <v>3169</v>
      </c>
      <c r="D2105" s="8"/>
      <c r="E2105" s="8" t="s">
        <v>353</v>
      </c>
      <c r="F2105" s="8" t="s">
        <v>1567</v>
      </c>
      <c r="G2105" s="8">
        <v>403</v>
      </c>
      <c r="H2105" s="9">
        <v>40</v>
      </c>
      <c r="I2105" s="8"/>
      <c r="J2105" s="8" t="s">
        <v>78</v>
      </c>
      <c r="K2105" s="17">
        <v>568</v>
      </c>
      <c r="L2105" s="9">
        <v>0</v>
      </c>
      <c r="M2105" s="9">
        <v>0</v>
      </c>
      <c r="N2105" s="9">
        <v>0</v>
      </c>
      <c r="O2105" s="8"/>
      <c r="P2105" s="9">
        <v>568</v>
      </c>
      <c r="Q2105" s="15">
        <v>2</v>
      </c>
      <c r="R2105" s="9">
        <v>240</v>
      </c>
      <c r="S2105" s="8" t="s">
        <v>37</v>
      </c>
      <c r="T2105" s="9">
        <v>88</v>
      </c>
      <c r="U2105" s="8" t="s">
        <v>12653</v>
      </c>
      <c r="V2105" s="21"/>
      <c r="W2105" s="8" t="s">
        <v>10944</v>
      </c>
    </row>
    <row r="2106" spans="1:24" ht="64.5" thickBot="1">
      <c r="A2106" s="8" t="s">
        <v>3102</v>
      </c>
      <c r="B2106" s="13" t="s">
        <v>3170</v>
      </c>
      <c r="C2106" s="8" t="s">
        <v>3171</v>
      </c>
      <c r="D2106" s="8"/>
      <c r="E2106" s="8" t="s">
        <v>353</v>
      </c>
      <c r="F2106" s="8" t="s">
        <v>1567</v>
      </c>
      <c r="G2106" s="8">
        <v>501</v>
      </c>
      <c r="H2106" s="9">
        <v>41</v>
      </c>
      <c r="I2106" s="8" t="s">
        <v>1894</v>
      </c>
      <c r="J2106" s="8" t="s">
        <v>78</v>
      </c>
      <c r="K2106" s="17">
        <v>444</v>
      </c>
      <c r="L2106" s="9">
        <v>0</v>
      </c>
      <c r="M2106" s="9">
        <v>0</v>
      </c>
      <c r="N2106" s="9">
        <v>0</v>
      </c>
      <c r="O2106" s="8"/>
      <c r="P2106" s="9">
        <v>444</v>
      </c>
      <c r="Q2106" s="15">
        <v>2</v>
      </c>
      <c r="R2106" s="9">
        <v>192</v>
      </c>
      <c r="S2106" s="8" t="s">
        <v>37</v>
      </c>
      <c r="T2106" s="9">
        <v>60</v>
      </c>
      <c r="U2106" s="8" t="s">
        <v>10480</v>
      </c>
      <c r="V2106" s="21">
        <v>45371</v>
      </c>
      <c r="W2106" s="8" t="s">
        <v>10944</v>
      </c>
    </row>
    <row r="2107" spans="1:24" ht="64.5" thickBot="1">
      <c r="A2107" s="8" t="s">
        <v>3102</v>
      </c>
      <c r="B2107" s="13" t="s">
        <v>3172</v>
      </c>
      <c r="C2107" s="8" t="s">
        <v>3173</v>
      </c>
      <c r="D2107" s="8"/>
      <c r="E2107" s="8" t="s">
        <v>353</v>
      </c>
      <c r="F2107" s="8" t="s">
        <v>1567</v>
      </c>
      <c r="G2107" s="8">
        <v>404</v>
      </c>
      <c r="H2107" s="9">
        <v>42</v>
      </c>
      <c r="I2107" s="8" t="s">
        <v>1894</v>
      </c>
      <c r="J2107" s="8" t="s">
        <v>78</v>
      </c>
      <c r="K2107" s="17">
        <v>1425</v>
      </c>
      <c r="L2107" s="9">
        <v>0</v>
      </c>
      <c r="M2107" s="9">
        <v>0</v>
      </c>
      <c r="N2107" s="9">
        <v>0</v>
      </c>
      <c r="O2107" s="8"/>
      <c r="P2107" s="9">
        <v>1425</v>
      </c>
      <c r="Q2107" s="15">
        <v>2</v>
      </c>
      <c r="R2107" s="9">
        <v>480</v>
      </c>
      <c r="S2107" s="8" t="s">
        <v>37</v>
      </c>
      <c r="T2107" s="9">
        <v>465</v>
      </c>
      <c r="U2107" s="8" t="s">
        <v>12654</v>
      </c>
      <c r="V2107" s="21"/>
      <c r="W2107" s="8" t="s">
        <v>10944</v>
      </c>
    </row>
    <row r="2108" spans="1:24" ht="64.5" thickBot="1">
      <c r="A2108" s="8" t="s">
        <v>3102</v>
      </c>
      <c r="B2108" s="13" t="s">
        <v>3174</v>
      </c>
      <c r="C2108" s="8" t="s">
        <v>3175</v>
      </c>
      <c r="D2108" s="8"/>
      <c r="E2108" s="8"/>
      <c r="F2108" s="8" t="s">
        <v>212</v>
      </c>
      <c r="G2108" s="8" t="s">
        <v>3176</v>
      </c>
      <c r="H2108" s="9">
        <v>43</v>
      </c>
      <c r="I2108" s="8" t="s">
        <v>431</v>
      </c>
      <c r="J2108" s="8" t="s">
        <v>214</v>
      </c>
      <c r="K2108" s="17">
        <v>128.5</v>
      </c>
      <c r="L2108" s="9">
        <v>0</v>
      </c>
      <c r="M2108" s="9">
        <v>0</v>
      </c>
      <c r="N2108" s="9">
        <v>0</v>
      </c>
      <c r="O2108" s="8">
        <v>0</v>
      </c>
      <c r="P2108" s="9">
        <v>128.5</v>
      </c>
      <c r="Q2108" s="15">
        <v>6</v>
      </c>
      <c r="R2108" s="9">
        <v>20</v>
      </c>
      <c r="S2108" s="8" t="s">
        <v>34</v>
      </c>
      <c r="T2108" s="17">
        <v>9</v>
      </c>
      <c r="U2108" s="8" t="s">
        <v>12655</v>
      </c>
      <c r="V2108" s="21">
        <v>45372</v>
      </c>
      <c r="W2108" s="8" t="s">
        <v>10944</v>
      </c>
    </row>
    <row r="2109" spans="1:24" ht="64.5" thickBot="1">
      <c r="A2109" s="8" t="s">
        <v>3102</v>
      </c>
      <c r="B2109" s="13" t="s">
        <v>3177</v>
      </c>
      <c r="C2109" s="8" t="s">
        <v>10355</v>
      </c>
      <c r="D2109" s="8"/>
      <c r="E2109" s="8"/>
      <c r="F2109" s="8" t="s">
        <v>212</v>
      </c>
      <c r="G2109" s="8" t="s">
        <v>3178</v>
      </c>
      <c r="H2109" s="9">
        <v>44</v>
      </c>
      <c r="I2109" s="8" t="s">
        <v>227</v>
      </c>
      <c r="J2109" s="8" t="s">
        <v>214</v>
      </c>
      <c r="K2109" s="17">
        <v>1811</v>
      </c>
      <c r="L2109" s="9">
        <v>0</v>
      </c>
      <c r="M2109" s="35">
        <v>0</v>
      </c>
      <c r="N2109" s="9">
        <v>0</v>
      </c>
      <c r="O2109" s="8">
        <v>0</v>
      </c>
      <c r="P2109" s="9">
        <v>1811</v>
      </c>
      <c r="Q2109" s="15">
        <v>3</v>
      </c>
      <c r="R2109" s="9">
        <v>512</v>
      </c>
      <c r="S2109" s="8" t="s">
        <v>37</v>
      </c>
      <c r="T2109" s="17">
        <v>275</v>
      </c>
      <c r="U2109" s="8" t="s">
        <v>12656</v>
      </c>
      <c r="V2109" s="21">
        <v>45372</v>
      </c>
      <c r="W2109" s="8" t="s">
        <v>10944</v>
      </c>
    </row>
    <row r="2110" spans="1:24" ht="64.5" thickBot="1">
      <c r="A2110" s="8" t="s">
        <v>3102</v>
      </c>
      <c r="B2110" s="13" t="s">
        <v>3179</v>
      </c>
      <c r="C2110" s="8" t="s">
        <v>11009</v>
      </c>
      <c r="D2110" s="8" t="s">
        <v>51</v>
      </c>
      <c r="E2110" s="8"/>
      <c r="F2110" s="8" t="s">
        <v>212</v>
      </c>
      <c r="G2110" s="8" t="s">
        <v>3180</v>
      </c>
      <c r="H2110" s="9">
        <v>45</v>
      </c>
      <c r="I2110" s="8" t="s">
        <v>2291</v>
      </c>
      <c r="J2110" s="8" t="s">
        <v>214</v>
      </c>
      <c r="K2110" s="17">
        <v>44.333333330000002</v>
      </c>
      <c r="L2110" s="9">
        <v>0</v>
      </c>
      <c r="M2110" s="9">
        <v>0</v>
      </c>
      <c r="N2110" s="9">
        <v>0</v>
      </c>
      <c r="O2110" s="8"/>
      <c r="P2110" s="9">
        <v>44.333333330000002</v>
      </c>
      <c r="Q2110" s="15">
        <v>4</v>
      </c>
      <c r="R2110" s="9">
        <v>10</v>
      </c>
      <c r="S2110" s="8" t="s">
        <v>34</v>
      </c>
      <c r="T2110" s="17">
        <v>4</v>
      </c>
      <c r="U2110" s="8" t="s">
        <v>12657</v>
      </c>
      <c r="V2110" s="21">
        <v>45372</v>
      </c>
      <c r="W2110" s="8" t="s">
        <v>10944</v>
      </c>
    </row>
    <row r="2111" spans="1:24" ht="64.5" thickBot="1">
      <c r="A2111" s="8" t="s">
        <v>3102</v>
      </c>
      <c r="B2111" s="13" t="s">
        <v>3181</v>
      </c>
      <c r="C2111" s="8" t="s">
        <v>8106</v>
      </c>
      <c r="D2111" s="8" t="s">
        <v>51</v>
      </c>
      <c r="E2111" s="8"/>
      <c r="F2111" s="8" t="s">
        <v>212</v>
      </c>
      <c r="G2111" s="8" t="s">
        <v>3182</v>
      </c>
      <c r="H2111" s="9">
        <v>46</v>
      </c>
      <c r="I2111" s="8" t="s">
        <v>2291</v>
      </c>
      <c r="J2111" s="8" t="s">
        <v>214</v>
      </c>
      <c r="K2111" s="17">
        <v>54.916666669999998</v>
      </c>
      <c r="L2111" s="9">
        <v>0</v>
      </c>
      <c r="M2111" s="9">
        <v>0</v>
      </c>
      <c r="N2111" s="9">
        <v>0</v>
      </c>
      <c r="O2111" s="8"/>
      <c r="P2111" s="9">
        <v>54.916666669999998</v>
      </c>
      <c r="Q2111" s="15">
        <v>5</v>
      </c>
      <c r="R2111" s="9">
        <v>10</v>
      </c>
      <c r="S2111" s="8" t="s">
        <v>34</v>
      </c>
      <c r="T2111" s="17">
        <v>5</v>
      </c>
      <c r="U2111" s="8" t="s">
        <v>12658</v>
      </c>
      <c r="V2111" s="21">
        <v>45372</v>
      </c>
      <c r="W2111" s="8" t="s">
        <v>10944</v>
      </c>
    </row>
    <row r="2112" spans="1:24" ht="64.5" thickBot="1">
      <c r="A2112" s="8" t="s">
        <v>3102</v>
      </c>
      <c r="B2112" s="13" t="s">
        <v>3183</v>
      </c>
      <c r="C2112" s="8" t="s">
        <v>7462</v>
      </c>
      <c r="D2112" s="8" t="s">
        <v>52</v>
      </c>
      <c r="E2112" s="8"/>
      <c r="F2112" s="8" t="s">
        <v>212</v>
      </c>
      <c r="G2112" s="8">
        <v>1012</v>
      </c>
      <c r="H2112" s="9">
        <v>47</v>
      </c>
      <c r="I2112" s="8" t="s">
        <v>2266</v>
      </c>
      <c r="J2112" s="8" t="s">
        <v>214</v>
      </c>
      <c r="K2112" s="17">
        <v>113</v>
      </c>
      <c r="L2112" s="9">
        <v>0</v>
      </c>
      <c r="M2112" s="9">
        <v>0</v>
      </c>
      <c r="N2112" s="9">
        <v>0</v>
      </c>
      <c r="O2112" s="8"/>
      <c r="P2112" s="9">
        <v>113</v>
      </c>
      <c r="Q2112" s="15">
        <v>1</v>
      </c>
      <c r="R2112" s="9">
        <v>72</v>
      </c>
      <c r="S2112" s="8" t="s">
        <v>37</v>
      </c>
      <c r="T2112" s="17">
        <v>41</v>
      </c>
      <c r="U2112" s="8" t="s">
        <v>11999</v>
      </c>
      <c r="V2112" s="21">
        <v>45372</v>
      </c>
      <c r="W2112" s="8" t="s">
        <v>10944</v>
      </c>
    </row>
    <row r="2113" spans="1:23" ht="64.5" thickBot="1">
      <c r="A2113" s="8" t="s">
        <v>3102</v>
      </c>
      <c r="B2113" s="13" t="s">
        <v>3184</v>
      </c>
      <c r="C2113" s="8" t="s">
        <v>7463</v>
      </c>
      <c r="D2113" s="8" t="s">
        <v>52</v>
      </c>
      <c r="E2113" s="8"/>
      <c r="F2113" s="8" t="s">
        <v>212</v>
      </c>
      <c r="G2113" s="8">
        <v>1018</v>
      </c>
      <c r="H2113" s="9">
        <v>48</v>
      </c>
      <c r="I2113" s="8" t="s">
        <v>2266</v>
      </c>
      <c r="J2113" s="8" t="s">
        <v>214</v>
      </c>
      <c r="K2113" s="17">
        <v>0</v>
      </c>
      <c r="L2113" s="9">
        <v>0</v>
      </c>
      <c r="M2113" s="9">
        <v>0</v>
      </c>
      <c r="N2113" s="9">
        <v>0</v>
      </c>
      <c r="O2113" s="8"/>
      <c r="P2113" s="9">
        <v>0</v>
      </c>
      <c r="Q2113" s="15">
        <v>0</v>
      </c>
      <c r="R2113" s="9">
        <v>72</v>
      </c>
      <c r="S2113" s="8" t="s">
        <v>37</v>
      </c>
      <c r="T2113" s="17">
        <v>0</v>
      </c>
      <c r="U2113" s="8" t="s">
        <v>39</v>
      </c>
      <c r="V2113" s="21">
        <v>45372</v>
      </c>
      <c r="W2113" s="8" t="s">
        <v>12213</v>
      </c>
    </row>
    <row r="2114" spans="1:23" ht="64.5" thickBot="1">
      <c r="A2114" s="8" t="s">
        <v>3102</v>
      </c>
      <c r="B2114" s="13" t="s">
        <v>3185</v>
      </c>
      <c r="C2114" s="8" t="s">
        <v>7464</v>
      </c>
      <c r="D2114" s="8" t="s">
        <v>51</v>
      </c>
      <c r="E2114" s="8"/>
      <c r="F2114" s="8" t="s">
        <v>212</v>
      </c>
      <c r="G2114" s="8">
        <v>1012</v>
      </c>
      <c r="H2114" s="9">
        <v>49</v>
      </c>
      <c r="I2114" s="8" t="s">
        <v>2266</v>
      </c>
      <c r="J2114" s="8" t="s">
        <v>214</v>
      </c>
      <c r="K2114" s="17">
        <v>203</v>
      </c>
      <c r="L2114" s="9">
        <v>0</v>
      </c>
      <c r="M2114" s="9">
        <v>0</v>
      </c>
      <c r="N2114" s="9">
        <v>0</v>
      </c>
      <c r="O2114" s="8"/>
      <c r="P2114" s="9">
        <v>203</v>
      </c>
      <c r="Q2114" s="15">
        <v>2</v>
      </c>
      <c r="R2114" s="9">
        <v>96</v>
      </c>
      <c r="S2114" s="8" t="s">
        <v>37</v>
      </c>
      <c r="T2114" s="17">
        <v>11</v>
      </c>
      <c r="U2114" s="8" t="s">
        <v>11063</v>
      </c>
      <c r="V2114" s="21">
        <v>45372</v>
      </c>
      <c r="W2114" s="8" t="s">
        <v>10944</v>
      </c>
    </row>
    <row r="2115" spans="1:23" ht="64.5" thickBot="1">
      <c r="A2115" s="8" t="s">
        <v>3102</v>
      </c>
      <c r="B2115" s="13" t="s">
        <v>3186</v>
      </c>
      <c r="C2115" s="8" t="s">
        <v>9373</v>
      </c>
      <c r="D2115" s="8" t="s">
        <v>52</v>
      </c>
      <c r="E2115" s="8"/>
      <c r="F2115" s="8" t="s">
        <v>212</v>
      </c>
      <c r="G2115" s="8">
        <v>1019</v>
      </c>
      <c r="H2115" s="9">
        <v>50</v>
      </c>
      <c r="I2115" s="8" t="s">
        <v>2266</v>
      </c>
      <c r="J2115" s="8" t="s">
        <v>214</v>
      </c>
      <c r="K2115" s="28">
        <v>132</v>
      </c>
      <c r="L2115" s="9">
        <v>0</v>
      </c>
      <c r="M2115" s="9">
        <v>0</v>
      </c>
      <c r="N2115" s="9">
        <v>0</v>
      </c>
      <c r="O2115" s="8"/>
      <c r="P2115" s="29">
        <v>132</v>
      </c>
      <c r="Q2115" s="15">
        <v>1</v>
      </c>
      <c r="R2115" s="9">
        <v>72</v>
      </c>
      <c r="S2115" s="8" t="s">
        <v>37</v>
      </c>
      <c r="T2115" s="17">
        <v>60</v>
      </c>
      <c r="U2115" s="8" t="s">
        <v>11724</v>
      </c>
      <c r="V2115" s="21">
        <v>45372</v>
      </c>
      <c r="W2115" s="8" t="s">
        <v>10944</v>
      </c>
    </row>
    <row r="2116" spans="1:23" ht="64.5" thickBot="1">
      <c r="A2116" s="8" t="s">
        <v>3102</v>
      </c>
      <c r="B2116" s="13" t="s">
        <v>3187</v>
      </c>
      <c r="C2116" s="8" t="s">
        <v>9374</v>
      </c>
      <c r="D2116" s="8"/>
      <c r="E2116" s="8"/>
      <c r="F2116" s="8" t="s">
        <v>212</v>
      </c>
      <c r="G2116" s="8" t="s">
        <v>3188</v>
      </c>
      <c r="H2116" s="9">
        <v>51</v>
      </c>
      <c r="I2116" s="8" t="s">
        <v>2291</v>
      </c>
      <c r="J2116" s="8" t="s">
        <v>214</v>
      </c>
      <c r="K2116" s="17">
        <v>52.666666669999998</v>
      </c>
      <c r="L2116" s="9">
        <v>0</v>
      </c>
      <c r="M2116" s="9">
        <v>0</v>
      </c>
      <c r="N2116" s="9">
        <v>0</v>
      </c>
      <c r="O2116" s="8"/>
      <c r="P2116" s="9">
        <v>52.666666669999998</v>
      </c>
      <c r="Q2116" s="15">
        <v>5</v>
      </c>
      <c r="R2116" s="9">
        <v>10</v>
      </c>
      <c r="S2116" s="8" t="s">
        <v>34</v>
      </c>
      <c r="T2116" s="17">
        <v>3</v>
      </c>
      <c r="U2116" s="8" t="s">
        <v>12659</v>
      </c>
      <c r="V2116" s="21">
        <v>45401</v>
      </c>
      <c r="W2116" s="8" t="s">
        <v>10944</v>
      </c>
    </row>
    <row r="2117" spans="1:23" ht="77.25" thickBot="1">
      <c r="A2117" s="8" t="s">
        <v>3102</v>
      </c>
      <c r="B2117" s="13" t="s">
        <v>3189</v>
      </c>
      <c r="C2117" s="8" t="s">
        <v>8107</v>
      </c>
      <c r="D2117" s="8"/>
      <c r="E2117" s="8"/>
      <c r="F2117" s="8" t="s">
        <v>212</v>
      </c>
      <c r="G2117" s="8" t="s">
        <v>3190</v>
      </c>
      <c r="H2117" s="9">
        <v>52</v>
      </c>
      <c r="I2117" s="8" t="s">
        <v>2291</v>
      </c>
      <c r="J2117" s="8" t="s">
        <v>214</v>
      </c>
      <c r="K2117" s="17">
        <v>0.41666666699999999</v>
      </c>
      <c r="L2117" s="9">
        <v>0</v>
      </c>
      <c r="M2117" s="9">
        <v>0</v>
      </c>
      <c r="N2117" s="9">
        <v>0</v>
      </c>
      <c r="O2117" s="8"/>
      <c r="P2117" s="9">
        <v>0.41666666699999999</v>
      </c>
      <c r="Q2117" s="15">
        <v>0</v>
      </c>
      <c r="R2117" s="9">
        <v>10</v>
      </c>
      <c r="S2117" s="8" t="s">
        <v>34</v>
      </c>
      <c r="T2117" s="17">
        <v>0</v>
      </c>
      <c r="U2117" s="8" t="s">
        <v>12660</v>
      </c>
      <c r="V2117" s="21">
        <v>45401</v>
      </c>
      <c r="W2117" s="8" t="s">
        <v>11966</v>
      </c>
    </row>
    <row r="2118" spans="1:23" ht="77.25" thickBot="1">
      <c r="A2118" s="8" t="s">
        <v>3102</v>
      </c>
      <c r="B2118" s="13" t="s">
        <v>3191</v>
      </c>
      <c r="C2118" s="8" t="s">
        <v>8108</v>
      </c>
      <c r="D2118" s="8"/>
      <c r="E2118" s="8"/>
      <c r="F2118" s="8" t="s">
        <v>212</v>
      </c>
      <c r="G2118" s="8" t="s">
        <v>3192</v>
      </c>
      <c r="H2118" s="9">
        <v>53</v>
      </c>
      <c r="I2118" s="8" t="s">
        <v>2291</v>
      </c>
      <c r="J2118" s="8" t="s">
        <v>214</v>
      </c>
      <c r="K2118" s="17">
        <v>0</v>
      </c>
      <c r="L2118" s="9">
        <v>0</v>
      </c>
      <c r="M2118" s="9">
        <v>0</v>
      </c>
      <c r="N2118" s="9">
        <v>0</v>
      </c>
      <c r="O2118" s="8"/>
      <c r="P2118" s="9">
        <v>0</v>
      </c>
      <c r="Q2118" s="15">
        <v>0</v>
      </c>
      <c r="R2118" s="9">
        <v>10</v>
      </c>
      <c r="S2118" s="8" t="s">
        <v>34</v>
      </c>
      <c r="T2118" s="17">
        <v>0</v>
      </c>
      <c r="U2118" s="8" t="s">
        <v>45</v>
      </c>
      <c r="V2118" s="21">
        <v>45401</v>
      </c>
      <c r="W2118" s="8" t="s">
        <v>11966</v>
      </c>
    </row>
    <row r="2119" spans="1:23" ht="77.25" thickBot="1">
      <c r="A2119" s="8" t="s">
        <v>3102</v>
      </c>
      <c r="B2119" s="13" t="s">
        <v>3193</v>
      </c>
      <c r="C2119" s="8" t="s">
        <v>9375</v>
      </c>
      <c r="D2119" s="8"/>
      <c r="E2119" s="8"/>
      <c r="F2119" s="8" t="s">
        <v>212</v>
      </c>
      <c r="G2119" s="8" t="s">
        <v>3194</v>
      </c>
      <c r="H2119" s="9">
        <v>54</v>
      </c>
      <c r="I2119" s="8" t="s">
        <v>2291</v>
      </c>
      <c r="J2119" s="8" t="s">
        <v>214</v>
      </c>
      <c r="K2119" s="17">
        <v>37.666666669999998</v>
      </c>
      <c r="L2119" s="9">
        <v>0</v>
      </c>
      <c r="M2119" s="9">
        <v>0</v>
      </c>
      <c r="N2119" s="9">
        <v>0</v>
      </c>
      <c r="O2119" s="8"/>
      <c r="P2119" s="9">
        <v>37.666666669999998</v>
      </c>
      <c r="Q2119" s="15">
        <v>3</v>
      </c>
      <c r="R2119" s="9">
        <v>10</v>
      </c>
      <c r="S2119" s="8" t="s">
        <v>34</v>
      </c>
      <c r="T2119" s="17">
        <v>8</v>
      </c>
      <c r="U2119" s="8" t="s">
        <v>12661</v>
      </c>
      <c r="V2119" s="21">
        <v>45401</v>
      </c>
      <c r="W2119" s="8" t="s">
        <v>11966</v>
      </c>
    </row>
    <row r="2120" spans="1:23" ht="77.25" thickBot="1">
      <c r="A2120" s="8" t="s">
        <v>3102</v>
      </c>
      <c r="B2120" s="13" t="s">
        <v>3195</v>
      </c>
      <c r="C2120" s="8" t="s">
        <v>11010</v>
      </c>
      <c r="D2120" s="8"/>
      <c r="E2120" s="8"/>
      <c r="F2120" s="8" t="s">
        <v>212</v>
      </c>
      <c r="G2120" s="8" t="s">
        <v>3196</v>
      </c>
      <c r="H2120" s="9">
        <v>55</v>
      </c>
      <c r="I2120" s="8" t="s">
        <v>431</v>
      </c>
      <c r="J2120" s="8" t="s">
        <v>214</v>
      </c>
      <c r="K2120" s="17">
        <v>6.25</v>
      </c>
      <c r="L2120" s="9">
        <v>0</v>
      </c>
      <c r="M2120" s="35">
        <v>0</v>
      </c>
      <c r="N2120" s="9">
        <v>0</v>
      </c>
      <c r="O2120" s="8"/>
      <c r="P2120" s="9">
        <v>6.25</v>
      </c>
      <c r="Q2120" s="15">
        <v>0</v>
      </c>
      <c r="R2120" s="9">
        <v>10</v>
      </c>
      <c r="S2120" s="8" t="s">
        <v>34</v>
      </c>
      <c r="T2120" s="17">
        <v>6</v>
      </c>
      <c r="U2120" s="8" t="s">
        <v>12662</v>
      </c>
      <c r="V2120" s="21">
        <v>45401</v>
      </c>
      <c r="W2120" s="40" t="s">
        <v>11966</v>
      </c>
    </row>
    <row r="2121" spans="1:23" ht="77.25" thickBot="1">
      <c r="A2121" s="8" t="s">
        <v>3102</v>
      </c>
      <c r="B2121" s="13" t="s">
        <v>3197</v>
      </c>
      <c r="C2121" s="8" t="s">
        <v>3198</v>
      </c>
      <c r="D2121" s="8"/>
      <c r="E2121" s="8"/>
      <c r="F2121" s="8" t="s">
        <v>212</v>
      </c>
      <c r="G2121" s="8" t="s">
        <v>3199</v>
      </c>
      <c r="H2121" s="9">
        <v>56</v>
      </c>
      <c r="I2121" s="8" t="s">
        <v>431</v>
      </c>
      <c r="J2121" s="8" t="s">
        <v>214</v>
      </c>
      <c r="K2121" s="17">
        <v>10.83333333</v>
      </c>
      <c r="L2121" s="9">
        <v>0</v>
      </c>
      <c r="M2121" s="9">
        <v>0</v>
      </c>
      <c r="N2121" s="9">
        <v>0</v>
      </c>
      <c r="O2121" s="8"/>
      <c r="P2121" s="9">
        <v>10.83333333</v>
      </c>
      <c r="Q2121" s="15">
        <v>1</v>
      </c>
      <c r="R2121" s="9">
        <v>10</v>
      </c>
      <c r="S2121" s="8" t="s">
        <v>34</v>
      </c>
      <c r="T2121" s="17">
        <v>1</v>
      </c>
      <c r="U2121" s="8" t="s">
        <v>12663</v>
      </c>
      <c r="V2121" s="21">
        <v>45401</v>
      </c>
      <c r="W2121" s="40" t="s">
        <v>11966</v>
      </c>
    </row>
    <row r="2122" spans="1:23" ht="77.25" thickBot="1">
      <c r="A2122" s="8" t="s">
        <v>3102</v>
      </c>
      <c r="B2122" s="13" t="s">
        <v>3200</v>
      </c>
      <c r="C2122" s="8" t="s">
        <v>3201</v>
      </c>
      <c r="D2122" s="8"/>
      <c r="E2122" s="8"/>
      <c r="F2122" s="8" t="s">
        <v>212</v>
      </c>
      <c r="G2122" s="8" t="s">
        <v>3202</v>
      </c>
      <c r="H2122" s="9">
        <v>57</v>
      </c>
      <c r="I2122" s="8" t="s">
        <v>416</v>
      </c>
      <c r="J2122" s="8" t="s">
        <v>214</v>
      </c>
      <c r="K2122" s="17">
        <v>0.58333333300000001</v>
      </c>
      <c r="L2122" s="9">
        <v>0</v>
      </c>
      <c r="M2122" s="9">
        <v>0</v>
      </c>
      <c r="N2122" s="9">
        <v>0</v>
      </c>
      <c r="O2122" s="8"/>
      <c r="P2122" s="9">
        <v>0.58333333300000001</v>
      </c>
      <c r="Q2122" s="15">
        <v>0</v>
      </c>
      <c r="R2122" s="9">
        <v>10</v>
      </c>
      <c r="S2122" s="8" t="s">
        <v>34</v>
      </c>
      <c r="T2122" s="17">
        <v>1</v>
      </c>
      <c r="U2122" s="8" t="s">
        <v>12664</v>
      </c>
      <c r="V2122" s="21">
        <v>45401</v>
      </c>
      <c r="W2122" s="40" t="s">
        <v>11966</v>
      </c>
    </row>
    <row r="2123" spans="1:23" ht="77.25" thickBot="1">
      <c r="A2123" s="8" t="s">
        <v>3102</v>
      </c>
      <c r="B2123" s="13" t="s">
        <v>3203</v>
      </c>
      <c r="C2123" s="8" t="s">
        <v>3204</v>
      </c>
      <c r="D2123" s="8"/>
      <c r="E2123" s="8"/>
      <c r="F2123" s="8" t="s">
        <v>212</v>
      </c>
      <c r="G2123" s="8" t="s">
        <v>3205</v>
      </c>
      <c r="H2123" s="9">
        <v>58</v>
      </c>
      <c r="I2123" s="8" t="s">
        <v>448</v>
      </c>
      <c r="J2123" s="8" t="s">
        <v>214</v>
      </c>
      <c r="K2123" s="17">
        <v>0</v>
      </c>
      <c r="L2123" s="9">
        <v>0</v>
      </c>
      <c r="M2123" s="9">
        <v>0</v>
      </c>
      <c r="N2123" s="9">
        <v>0</v>
      </c>
      <c r="O2123" s="8"/>
      <c r="P2123" s="9">
        <v>0</v>
      </c>
      <c r="Q2123" s="15">
        <v>0</v>
      </c>
      <c r="R2123" s="9">
        <v>10</v>
      </c>
      <c r="S2123" s="8" t="s">
        <v>34</v>
      </c>
      <c r="T2123" s="17">
        <v>0</v>
      </c>
      <c r="U2123" s="8" t="s">
        <v>45</v>
      </c>
      <c r="V2123" s="21">
        <v>45401</v>
      </c>
      <c r="W2123" s="8" t="s">
        <v>11966</v>
      </c>
    </row>
    <row r="2124" spans="1:23" ht="77.25" thickBot="1">
      <c r="A2124" s="8" t="s">
        <v>3102</v>
      </c>
      <c r="B2124" s="13" t="s">
        <v>3206</v>
      </c>
      <c r="C2124" s="8" t="s">
        <v>9376</v>
      </c>
      <c r="D2124" s="8"/>
      <c r="E2124" s="8"/>
      <c r="F2124" s="8" t="s">
        <v>212</v>
      </c>
      <c r="G2124" s="8" t="s">
        <v>3207</v>
      </c>
      <c r="H2124" s="9">
        <v>59</v>
      </c>
      <c r="I2124" s="8" t="s">
        <v>431</v>
      </c>
      <c r="J2124" s="8" t="s">
        <v>214</v>
      </c>
      <c r="K2124" s="17">
        <v>595</v>
      </c>
      <c r="L2124" s="9">
        <v>0</v>
      </c>
      <c r="M2124" s="9">
        <v>0</v>
      </c>
      <c r="N2124" s="9">
        <v>0</v>
      </c>
      <c r="O2124" s="8">
        <v>0</v>
      </c>
      <c r="P2124" s="9">
        <v>595</v>
      </c>
      <c r="Q2124" s="15">
        <v>3</v>
      </c>
      <c r="R2124" s="9">
        <v>160</v>
      </c>
      <c r="S2124" s="8" t="s">
        <v>37</v>
      </c>
      <c r="T2124" s="17">
        <v>115</v>
      </c>
      <c r="U2124" s="8" t="s">
        <v>11969</v>
      </c>
      <c r="V2124" s="21">
        <v>45401</v>
      </c>
      <c r="W2124" s="8" t="s">
        <v>11966</v>
      </c>
    </row>
    <row r="2125" spans="1:23" ht="77.25" thickBot="1">
      <c r="A2125" s="8" t="s">
        <v>3102</v>
      </c>
      <c r="B2125" s="13" t="s">
        <v>3208</v>
      </c>
      <c r="C2125" s="8" t="s">
        <v>9377</v>
      </c>
      <c r="D2125" s="8"/>
      <c r="E2125" s="8"/>
      <c r="F2125" s="8" t="s">
        <v>212</v>
      </c>
      <c r="G2125" s="8" t="s">
        <v>3209</v>
      </c>
      <c r="H2125" s="9">
        <v>60</v>
      </c>
      <c r="I2125" s="8" t="s">
        <v>3210</v>
      </c>
      <c r="J2125" s="8" t="s">
        <v>214</v>
      </c>
      <c r="K2125" s="17">
        <v>0</v>
      </c>
      <c r="L2125" s="9">
        <v>0</v>
      </c>
      <c r="M2125" s="9">
        <v>0</v>
      </c>
      <c r="N2125" s="9">
        <v>0</v>
      </c>
      <c r="O2125" s="8">
        <v>0</v>
      </c>
      <c r="P2125" s="9">
        <v>0</v>
      </c>
      <c r="Q2125" s="15">
        <v>0</v>
      </c>
      <c r="R2125" s="9">
        <v>160</v>
      </c>
      <c r="S2125" s="8" t="s">
        <v>37</v>
      </c>
      <c r="T2125" s="17">
        <v>0</v>
      </c>
      <c r="U2125" s="8" t="s">
        <v>39</v>
      </c>
      <c r="V2125" s="21">
        <v>45401</v>
      </c>
      <c r="W2125" s="8" t="s">
        <v>11966</v>
      </c>
    </row>
    <row r="2126" spans="1:23" ht="77.25" thickBot="1">
      <c r="A2126" s="8" t="s">
        <v>3102</v>
      </c>
      <c r="B2126" s="13" t="s">
        <v>3211</v>
      </c>
      <c r="C2126" s="8" t="s">
        <v>9378</v>
      </c>
      <c r="D2126" s="8"/>
      <c r="E2126" s="8"/>
      <c r="F2126" s="8" t="s">
        <v>212</v>
      </c>
      <c r="G2126" s="8" t="s">
        <v>3212</v>
      </c>
      <c r="H2126" s="9">
        <v>61</v>
      </c>
      <c r="I2126" s="8" t="s">
        <v>3213</v>
      </c>
      <c r="J2126" s="8" t="s">
        <v>214</v>
      </c>
      <c r="K2126" s="17">
        <v>859</v>
      </c>
      <c r="L2126" s="9">
        <v>0</v>
      </c>
      <c r="M2126" s="9">
        <v>0</v>
      </c>
      <c r="N2126" s="9">
        <v>0</v>
      </c>
      <c r="O2126" s="8">
        <v>0</v>
      </c>
      <c r="P2126" s="9">
        <v>859</v>
      </c>
      <c r="Q2126" s="15">
        <v>5</v>
      </c>
      <c r="R2126" s="9">
        <v>160</v>
      </c>
      <c r="S2126" s="8" t="s">
        <v>37</v>
      </c>
      <c r="T2126" s="17">
        <v>59</v>
      </c>
      <c r="U2126" s="8" t="s">
        <v>12665</v>
      </c>
      <c r="V2126" s="21">
        <v>45401</v>
      </c>
      <c r="W2126" s="8" t="s">
        <v>11966</v>
      </c>
    </row>
    <row r="2127" spans="1:23" ht="77.25" thickBot="1">
      <c r="A2127" s="8" t="s">
        <v>3102</v>
      </c>
      <c r="B2127" s="13" t="s">
        <v>3214</v>
      </c>
      <c r="C2127" s="8" t="s">
        <v>9379</v>
      </c>
      <c r="D2127" s="8"/>
      <c r="E2127" s="8"/>
      <c r="F2127" s="8" t="s">
        <v>212</v>
      </c>
      <c r="G2127" s="8" t="s">
        <v>3215</v>
      </c>
      <c r="H2127" s="9">
        <v>62</v>
      </c>
      <c r="I2127" s="8" t="s">
        <v>448</v>
      </c>
      <c r="J2127" s="8" t="s">
        <v>214</v>
      </c>
      <c r="K2127" s="17">
        <v>160</v>
      </c>
      <c r="L2127" s="9">
        <v>0</v>
      </c>
      <c r="M2127" s="9">
        <v>0</v>
      </c>
      <c r="N2127" s="9">
        <v>0</v>
      </c>
      <c r="O2127" s="8">
        <v>0</v>
      </c>
      <c r="P2127" s="9">
        <v>160</v>
      </c>
      <c r="Q2127" s="15">
        <v>1</v>
      </c>
      <c r="R2127" s="9">
        <v>160</v>
      </c>
      <c r="S2127" s="8" t="s">
        <v>37</v>
      </c>
      <c r="T2127" s="17">
        <v>0</v>
      </c>
      <c r="U2127" s="8" t="s">
        <v>102</v>
      </c>
      <c r="V2127" s="21">
        <v>45401</v>
      </c>
      <c r="W2127" s="8" t="s">
        <v>11966</v>
      </c>
    </row>
    <row r="2128" spans="1:23" ht="77.25" thickBot="1">
      <c r="A2128" s="8" t="s">
        <v>3102</v>
      </c>
      <c r="B2128" s="13" t="s">
        <v>3216</v>
      </c>
      <c r="C2128" s="8" t="s">
        <v>9381</v>
      </c>
      <c r="D2128" s="8"/>
      <c r="E2128" s="8"/>
      <c r="F2128" s="8" t="s">
        <v>212</v>
      </c>
      <c r="G2128" s="8" t="s">
        <v>3217</v>
      </c>
      <c r="H2128" s="9">
        <v>63</v>
      </c>
      <c r="I2128" s="8" t="s">
        <v>3218</v>
      </c>
      <c r="J2128" s="8" t="s">
        <v>214</v>
      </c>
      <c r="K2128" s="17">
        <v>0</v>
      </c>
      <c r="L2128" s="9">
        <v>0</v>
      </c>
      <c r="M2128" s="29">
        <v>0</v>
      </c>
      <c r="N2128" s="9">
        <v>0</v>
      </c>
      <c r="O2128" s="8">
        <v>0</v>
      </c>
      <c r="P2128" s="29">
        <v>0</v>
      </c>
      <c r="Q2128" s="15">
        <v>0</v>
      </c>
      <c r="R2128" s="9">
        <v>20</v>
      </c>
      <c r="S2128" s="8" t="s">
        <v>34</v>
      </c>
      <c r="T2128" s="17">
        <v>0</v>
      </c>
      <c r="U2128" s="8" t="s">
        <v>45</v>
      </c>
      <c r="V2128" s="21">
        <v>45401</v>
      </c>
      <c r="W2128" s="8" t="s">
        <v>11966</v>
      </c>
    </row>
    <row r="2129" spans="1:23" ht="77.25" thickBot="1">
      <c r="A2129" s="8" t="s">
        <v>3102</v>
      </c>
      <c r="B2129" s="13" t="s">
        <v>3219</v>
      </c>
      <c r="C2129" s="8" t="s">
        <v>3220</v>
      </c>
      <c r="D2129" s="8"/>
      <c r="E2129" s="8"/>
      <c r="F2129" s="8" t="s">
        <v>212</v>
      </c>
      <c r="G2129" s="8" t="s">
        <v>3221</v>
      </c>
      <c r="H2129" s="9">
        <v>64</v>
      </c>
      <c r="I2129" s="8" t="s">
        <v>3117</v>
      </c>
      <c r="J2129" s="8" t="s">
        <v>214</v>
      </c>
      <c r="K2129" s="17">
        <v>0</v>
      </c>
      <c r="L2129" s="9">
        <v>0</v>
      </c>
      <c r="M2129" s="9">
        <v>0</v>
      </c>
      <c r="N2129" s="9">
        <v>0</v>
      </c>
      <c r="O2129" s="8"/>
      <c r="P2129" s="9">
        <v>0</v>
      </c>
      <c r="Q2129" s="15">
        <v>0</v>
      </c>
      <c r="R2129" s="9">
        <v>16</v>
      </c>
      <c r="S2129" s="8" t="s">
        <v>34</v>
      </c>
      <c r="T2129" s="17">
        <v>0</v>
      </c>
      <c r="U2129" s="8" t="s">
        <v>45</v>
      </c>
      <c r="V2129" s="21">
        <v>45401</v>
      </c>
      <c r="W2129" s="8" t="s">
        <v>11966</v>
      </c>
    </row>
    <row r="2130" spans="1:23" ht="77.25" thickBot="1">
      <c r="A2130" s="8" t="s">
        <v>3102</v>
      </c>
      <c r="B2130" s="13" t="s">
        <v>3222</v>
      </c>
      <c r="C2130" s="8" t="s">
        <v>3223</v>
      </c>
      <c r="D2130" s="8"/>
      <c r="E2130" s="8"/>
      <c r="F2130" s="8" t="s">
        <v>212</v>
      </c>
      <c r="G2130" s="8" t="s">
        <v>3224</v>
      </c>
      <c r="H2130" s="9">
        <v>65</v>
      </c>
      <c r="I2130" s="8" t="s">
        <v>3117</v>
      </c>
      <c r="J2130" s="8" t="s">
        <v>214</v>
      </c>
      <c r="K2130" s="17">
        <v>3.6666666669999999</v>
      </c>
      <c r="L2130" s="9">
        <v>0</v>
      </c>
      <c r="M2130" s="9">
        <v>0</v>
      </c>
      <c r="N2130" s="9">
        <v>0</v>
      </c>
      <c r="O2130" s="8"/>
      <c r="P2130" s="9">
        <v>3.6666666669999999</v>
      </c>
      <c r="Q2130" s="15">
        <v>0</v>
      </c>
      <c r="R2130" s="9">
        <v>16</v>
      </c>
      <c r="S2130" s="8" t="s">
        <v>34</v>
      </c>
      <c r="T2130" s="17">
        <v>4</v>
      </c>
      <c r="U2130" s="8" t="s">
        <v>12298</v>
      </c>
      <c r="V2130" s="21">
        <v>45401</v>
      </c>
      <c r="W2130" s="8" t="s">
        <v>11966</v>
      </c>
    </row>
    <row r="2131" spans="1:23" ht="77.25" thickBot="1">
      <c r="A2131" s="8" t="s">
        <v>3102</v>
      </c>
      <c r="B2131" s="13" t="s">
        <v>3225</v>
      </c>
      <c r="C2131" s="8" t="s">
        <v>9382</v>
      </c>
      <c r="D2131" s="8"/>
      <c r="E2131" s="8"/>
      <c r="F2131" s="8" t="s">
        <v>212</v>
      </c>
      <c r="G2131" s="8" t="s">
        <v>3226</v>
      </c>
      <c r="H2131" s="9">
        <v>66</v>
      </c>
      <c r="I2131" s="8" t="s">
        <v>3117</v>
      </c>
      <c r="J2131" s="8" t="s">
        <v>214</v>
      </c>
      <c r="K2131" s="17">
        <v>0</v>
      </c>
      <c r="L2131" s="9">
        <v>0</v>
      </c>
      <c r="M2131" s="9">
        <v>0</v>
      </c>
      <c r="N2131" s="9">
        <v>0</v>
      </c>
      <c r="O2131" s="8"/>
      <c r="P2131" s="9">
        <v>0</v>
      </c>
      <c r="Q2131" s="15">
        <v>0</v>
      </c>
      <c r="R2131" s="9">
        <v>16</v>
      </c>
      <c r="S2131" s="8" t="s">
        <v>34</v>
      </c>
      <c r="T2131" s="17">
        <v>0</v>
      </c>
      <c r="U2131" s="8" t="s">
        <v>45</v>
      </c>
      <c r="V2131" s="21">
        <v>45401</v>
      </c>
      <c r="W2131" s="8" t="s">
        <v>11966</v>
      </c>
    </row>
    <row r="2132" spans="1:23" ht="77.25" thickBot="1">
      <c r="A2132" s="8" t="s">
        <v>3102</v>
      </c>
      <c r="B2132" s="13" t="s">
        <v>3227</v>
      </c>
      <c r="C2132" s="8" t="s">
        <v>3228</v>
      </c>
      <c r="D2132" s="8"/>
      <c r="E2132" s="8"/>
      <c r="F2132" s="8" t="s">
        <v>212</v>
      </c>
      <c r="G2132" s="8" t="s">
        <v>3229</v>
      </c>
      <c r="H2132" s="9">
        <v>67</v>
      </c>
      <c r="I2132" s="8" t="s">
        <v>3117</v>
      </c>
      <c r="J2132" s="8" t="s">
        <v>214</v>
      </c>
      <c r="K2132" s="17">
        <v>0</v>
      </c>
      <c r="L2132" s="9">
        <v>0</v>
      </c>
      <c r="M2132" s="9">
        <v>0</v>
      </c>
      <c r="N2132" s="9">
        <v>0</v>
      </c>
      <c r="O2132" s="8"/>
      <c r="P2132" s="9">
        <v>0</v>
      </c>
      <c r="Q2132" s="15">
        <v>0</v>
      </c>
      <c r="R2132" s="9">
        <v>16</v>
      </c>
      <c r="S2132" s="8" t="s">
        <v>34</v>
      </c>
      <c r="T2132" s="17">
        <v>0</v>
      </c>
      <c r="U2132" s="8" t="s">
        <v>45</v>
      </c>
      <c r="V2132" s="21">
        <v>45401</v>
      </c>
      <c r="W2132" s="8" t="s">
        <v>11966</v>
      </c>
    </row>
    <row r="2133" spans="1:23" ht="77.25" thickBot="1">
      <c r="A2133" s="8" t="s">
        <v>3102</v>
      </c>
      <c r="B2133" s="13" t="s">
        <v>3230</v>
      </c>
      <c r="C2133" s="8" t="s">
        <v>10356</v>
      </c>
      <c r="D2133" s="8"/>
      <c r="E2133" s="8"/>
      <c r="F2133" s="8" t="s">
        <v>212</v>
      </c>
      <c r="G2133" s="9" t="s">
        <v>3231</v>
      </c>
      <c r="H2133" s="9">
        <v>68</v>
      </c>
      <c r="I2133" s="8" t="s">
        <v>227</v>
      </c>
      <c r="J2133" s="8" t="s">
        <v>214</v>
      </c>
      <c r="K2133" s="17">
        <v>1506</v>
      </c>
      <c r="L2133" s="9">
        <v>0</v>
      </c>
      <c r="M2133" s="9">
        <v>0</v>
      </c>
      <c r="N2133" s="9">
        <v>0</v>
      </c>
      <c r="O2133" s="8">
        <v>0</v>
      </c>
      <c r="P2133" s="9">
        <v>1506</v>
      </c>
      <c r="Q2133" s="15">
        <v>2</v>
      </c>
      <c r="R2133" s="9">
        <v>512</v>
      </c>
      <c r="S2133" s="8" t="s">
        <v>37</v>
      </c>
      <c r="T2133" s="17">
        <v>482</v>
      </c>
      <c r="U2133" s="8" t="s">
        <v>12666</v>
      </c>
      <c r="V2133" s="21">
        <v>45401</v>
      </c>
      <c r="W2133" s="8" t="s">
        <v>11966</v>
      </c>
    </row>
    <row r="2134" spans="1:23" ht="77.25" thickBot="1">
      <c r="A2134" s="8" t="s">
        <v>3102</v>
      </c>
      <c r="B2134" s="13" t="s">
        <v>3232</v>
      </c>
      <c r="C2134" s="8" t="s">
        <v>9383</v>
      </c>
      <c r="D2134" s="8"/>
      <c r="E2134" s="8"/>
      <c r="F2134" s="8" t="s">
        <v>212</v>
      </c>
      <c r="G2134" s="8" t="s">
        <v>3233</v>
      </c>
      <c r="H2134" s="9">
        <v>69</v>
      </c>
      <c r="I2134" s="8" t="s">
        <v>227</v>
      </c>
      <c r="J2134" s="8" t="s">
        <v>214</v>
      </c>
      <c r="K2134" s="17">
        <v>1500</v>
      </c>
      <c r="L2134" s="9">
        <v>0</v>
      </c>
      <c r="M2134" s="9">
        <v>0</v>
      </c>
      <c r="N2134" s="9">
        <v>0</v>
      </c>
      <c r="O2134" s="8">
        <v>0</v>
      </c>
      <c r="P2134" s="9">
        <v>1500</v>
      </c>
      <c r="Q2134" s="15">
        <v>2</v>
      </c>
      <c r="R2134" s="9">
        <v>512</v>
      </c>
      <c r="S2134" s="8" t="s">
        <v>37</v>
      </c>
      <c r="T2134" s="17">
        <v>476</v>
      </c>
      <c r="U2134" s="8" t="s">
        <v>12667</v>
      </c>
      <c r="V2134" s="21">
        <v>45401</v>
      </c>
      <c r="W2134" s="8" t="s">
        <v>11966</v>
      </c>
    </row>
    <row r="2135" spans="1:23" ht="77.25" thickBot="1">
      <c r="A2135" s="8" t="s">
        <v>3102</v>
      </c>
      <c r="B2135" s="8" t="s">
        <v>3234</v>
      </c>
      <c r="C2135" s="8" t="s">
        <v>3235</v>
      </c>
      <c r="D2135" s="8"/>
      <c r="E2135" s="8"/>
      <c r="F2135" s="8" t="s">
        <v>212</v>
      </c>
      <c r="G2135" s="8" t="s">
        <v>3236</v>
      </c>
      <c r="H2135" s="9">
        <v>70</v>
      </c>
      <c r="I2135" s="8" t="s">
        <v>3117</v>
      </c>
      <c r="J2135" s="8" t="s">
        <v>214</v>
      </c>
      <c r="K2135" s="17">
        <v>22.083333329999999</v>
      </c>
      <c r="L2135" s="9">
        <v>0</v>
      </c>
      <c r="M2135" s="9">
        <v>0</v>
      </c>
      <c r="N2135" s="9">
        <v>0</v>
      </c>
      <c r="O2135" s="8"/>
      <c r="P2135" s="9">
        <v>22.083333329999999</v>
      </c>
      <c r="Q2135" s="15">
        <v>1</v>
      </c>
      <c r="R2135" s="9">
        <v>16</v>
      </c>
      <c r="S2135" s="8" t="s">
        <v>34</v>
      </c>
      <c r="T2135" s="17">
        <v>6</v>
      </c>
      <c r="U2135" s="8" t="s">
        <v>12668</v>
      </c>
      <c r="V2135" s="21">
        <v>45401</v>
      </c>
      <c r="W2135" s="8" t="s">
        <v>11966</v>
      </c>
    </row>
    <row r="2136" spans="1:23" ht="77.25" thickBot="1">
      <c r="A2136" s="8" t="s">
        <v>3102</v>
      </c>
      <c r="B2136" s="8" t="s">
        <v>3239</v>
      </c>
      <c r="C2136" s="8" t="s">
        <v>8881</v>
      </c>
      <c r="D2136" s="8"/>
      <c r="E2136" s="8"/>
      <c r="F2136" s="8" t="s">
        <v>212</v>
      </c>
      <c r="G2136" s="8" t="s">
        <v>3240</v>
      </c>
      <c r="H2136" s="9">
        <v>72</v>
      </c>
      <c r="I2136" s="8" t="s">
        <v>2291</v>
      </c>
      <c r="J2136" s="8" t="s">
        <v>214</v>
      </c>
      <c r="K2136" s="17">
        <v>0</v>
      </c>
      <c r="L2136" s="9">
        <v>0</v>
      </c>
      <c r="M2136" s="9">
        <v>0</v>
      </c>
      <c r="N2136" s="9">
        <v>0</v>
      </c>
      <c r="O2136" s="8"/>
      <c r="P2136" s="9">
        <v>0</v>
      </c>
      <c r="Q2136" s="15">
        <v>0</v>
      </c>
      <c r="R2136" s="9">
        <v>10</v>
      </c>
      <c r="S2136" s="8" t="s">
        <v>34</v>
      </c>
      <c r="T2136" s="17">
        <v>0</v>
      </c>
      <c r="U2136" s="8" t="s">
        <v>45</v>
      </c>
      <c r="V2136" s="21">
        <v>45401</v>
      </c>
      <c r="W2136" s="8" t="s">
        <v>11966</v>
      </c>
    </row>
    <row r="2137" spans="1:23" ht="77.25" thickBot="1">
      <c r="A2137" s="8" t="s">
        <v>3102</v>
      </c>
      <c r="B2137" s="8" t="s">
        <v>3241</v>
      </c>
      <c r="C2137" s="8" t="s">
        <v>9384</v>
      </c>
      <c r="D2137" s="8"/>
      <c r="E2137" s="8"/>
      <c r="F2137" s="8" t="s">
        <v>212</v>
      </c>
      <c r="G2137" s="8" t="s">
        <v>3242</v>
      </c>
      <c r="H2137" s="9">
        <v>73</v>
      </c>
      <c r="I2137" s="8" t="s">
        <v>448</v>
      </c>
      <c r="J2137" s="8" t="s">
        <v>214</v>
      </c>
      <c r="K2137" s="17">
        <v>1.5</v>
      </c>
      <c r="L2137" s="9">
        <v>0</v>
      </c>
      <c r="M2137" s="9">
        <v>0</v>
      </c>
      <c r="N2137" s="9">
        <v>0</v>
      </c>
      <c r="O2137" s="8">
        <v>0</v>
      </c>
      <c r="P2137" s="9">
        <v>1.5</v>
      </c>
      <c r="Q2137" s="15">
        <v>0</v>
      </c>
      <c r="R2137" s="9">
        <v>20</v>
      </c>
      <c r="S2137" s="8" t="s">
        <v>34</v>
      </c>
      <c r="T2137" s="17">
        <v>2</v>
      </c>
      <c r="U2137" s="8" t="s">
        <v>12669</v>
      </c>
      <c r="V2137" s="21">
        <v>45401</v>
      </c>
      <c r="W2137" s="8" t="s">
        <v>11966</v>
      </c>
    </row>
    <row r="2138" spans="1:23" ht="77.25" thickBot="1">
      <c r="A2138" s="8" t="s">
        <v>3102</v>
      </c>
      <c r="B2138" s="8" t="s">
        <v>3244</v>
      </c>
      <c r="C2138" s="8" t="s">
        <v>9385</v>
      </c>
      <c r="D2138" s="8"/>
      <c r="E2138" s="8"/>
      <c r="F2138" s="8" t="s">
        <v>212</v>
      </c>
      <c r="G2138" s="8" t="s">
        <v>3245</v>
      </c>
      <c r="H2138" s="9">
        <v>74</v>
      </c>
      <c r="I2138" s="8" t="s">
        <v>448</v>
      </c>
      <c r="J2138" s="8" t="s">
        <v>214</v>
      </c>
      <c r="K2138" s="17">
        <v>32.333333330000002</v>
      </c>
      <c r="L2138" s="9">
        <v>0</v>
      </c>
      <c r="M2138" s="9">
        <v>0</v>
      </c>
      <c r="N2138" s="9">
        <v>0</v>
      </c>
      <c r="O2138" s="8">
        <v>0</v>
      </c>
      <c r="P2138" s="9">
        <v>32.333333330000002</v>
      </c>
      <c r="Q2138" s="15">
        <v>1</v>
      </c>
      <c r="R2138" s="9">
        <v>20</v>
      </c>
      <c r="S2138" s="8" t="s">
        <v>34</v>
      </c>
      <c r="T2138" s="17">
        <v>12</v>
      </c>
      <c r="U2138" s="8" t="s">
        <v>12670</v>
      </c>
      <c r="V2138" s="21">
        <v>45401</v>
      </c>
      <c r="W2138" s="40" t="s">
        <v>11966</v>
      </c>
    </row>
    <row r="2139" spans="1:23" ht="77.25" thickBot="1">
      <c r="A2139" s="8" t="s">
        <v>3102</v>
      </c>
      <c r="B2139" s="8" t="s">
        <v>3246</v>
      </c>
      <c r="C2139" s="8" t="s">
        <v>3247</v>
      </c>
      <c r="D2139" s="8"/>
      <c r="E2139" s="8"/>
      <c r="F2139" s="8" t="s">
        <v>212</v>
      </c>
      <c r="G2139" s="8" t="s">
        <v>3248</v>
      </c>
      <c r="H2139" s="9">
        <v>75</v>
      </c>
      <c r="I2139" s="8" t="s">
        <v>3117</v>
      </c>
      <c r="J2139" s="8" t="s">
        <v>214</v>
      </c>
      <c r="K2139" s="17">
        <v>0</v>
      </c>
      <c r="L2139" s="9">
        <v>0</v>
      </c>
      <c r="M2139" s="9">
        <v>0</v>
      </c>
      <c r="N2139" s="9">
        <v>0</v>
      </c>
      <c r="O2139" s="8"/>
      <c r="P2139" s="9">
        <v>0</v>
      </c>
      <c r="Q2139" s="15">
        <v>0</v>
      </c>
      <c r="R2139" s="9">
        <v>16</v>
      </c>
      <c r="S2139" s="8" t="s">
        <v>34</v>
      </c>
      <c r="T2139" s="17">
        <v>0</v>
      </c>
      <c r="U2139" s="8" t="s">
        <v>45</v>
      </c>
      <c r="V2139" s="21">
        <v>45401</v>
      </c>
      <c r="W2139" s="40" t="s">
        <v>11966</v>
      </c>
    </row>
    <row r="2140" spans="1:23" ht="77.25" thickBot="1">
      <c r="A2140" s="8" t="s">
        <v>3102</v>
      </c>
      <c r="B2140" s="8" t="s">
        <v>3249</v>
      </c>
      <c r="C2140" s="8" t="s">
        <v>3250</v>
      </c>
      <c r="D2140" s="8"/>
      <c r="E2140" s="8"/>
      <c r="F2140" s="8" t="s">
        <v>36</v>
      </c>
      <c r="G2140" s="8" t="s">
        <v>3251</v>
      </c>
      <c r="H2140" s="9">
        <v>76</v>
      </c>
      <c r="I2140" s="8"/>
      <c r="J2140" s="8" t="s">
        <v>78</v>
      </c>
      <c r="K2140" s="17">
        <v>0</v>
      </c>
      <c r="L2140" s="9">
        <v>0</v>
      </c>
      <c r="M2140" s="9">
        <v>0</v>
      </c>
      <c r="N2140" s="9">
        <v>0</v>
      </c>
      <c r="O2140" s="8"/>
      <c r="P2140" s="9">
        <v>0</v>
      </c>
      <c r="Q2140" s="15">
        <v>0</v>
      </c>
      <c r="R2140" s="9">
        <v>32</v>
      </c>
      <c r="S2140" s="8" t="s">
        <v>34</v>
      </c>
      <c r="T2140" s="17">
        <v>0</v>
      </c>
      <c r="U2140" s="8" t="s">
        <v>45</v>
      </c>
      <c r="V2140" s="21">
        <v>45401</v>
      </c>
      <c r="W2140" s="40" t="s">
        <v>11966</v>
      </c>
    </row>
    <row r="2141" spans="1:23" ht="77.25" thickBot="1">
      <c r="A2141" s="8" t="s">
        <v>3102</v>
      </c>
      <c r="B2141" s="8" t="s">
        <v>3252</v>
      </c>
      <c r="C2141" s="8" t="s">
        <v>3253</v>
      </c>
      <c r="D2141" s="8"/>
      <c r="E2141" s="8"/>
      <c r="F2141" s="8" t="s">
        <v>36</v>
      </c>
      <c r="G2141" s="8" t="s">
        <v>3254</v>
      </c>
      <c r="H2141" s="9">
        <v>77</v>
      </c>
      <c r="I2141" s="8"/>
      <c r="J2141" s="8" t="s">
        <v>78</v>
      </c>
      <c r="K2141" s="17">
        <v>0</v>
      </c>
      <c r="L2141" s="9">
        <v>0</v>
      </c>
      <c r="M2141" s="9">
        <v>0</v>
      </c>
      <c r="N2141" s="9">
        <v>0</v>
      </c>
      <c r="O2141" s="8"/>
      <c r="P2141" s="9">
        <v>0</v>
      </c>
      <c r="Q2141" s="15">
        <v>0</v>
      </c>
      <c r="R2141" s="9">
        <v>32</v>
      </c>
      <c r="S2141" s="8" t="s">
        <v>34</v>
      </c>
      <c r="T2141" s="17">
        <v>0</v>
      </c>
      <c r="U2141" s="8" t="s">
        <v>45</v>
      </c>
      <c r="V2141" s="21">
        <v>45401</v>
      </c>
      <c r="W2141" s="40" t="s">
        <v>11966</v>
      </c>
    </row>
    <row r="2142" spans="1:23" ht="13.5" thickBot="1">
      <c r="A2142" s="8" t="s">
        <v>3102</v>
      </c>
      <c r="B2142" s="8" t="s">
        <v>6749</v>
      </c>
      <c r="C2142" s="8" t="s">
        <v>4973</v>
      </c>
      <c r="D2142" s="8"/>
      <c r="E2142" s="8" t="s">
        <v>6750</v>
      </c>
      <c r="F2142" s="8" t="s">
        <v>36</v>
      </c>
      <c r="G2142" s="8" t="s">
        <v>6751</v>
      </c>
      <c r="H2142" s="9">
        <v>78</v>
      </c>
      <c r="I2142" s="8"/>
      <c r="J2142" s="8" t="s">
        <v>78</v>
      </c>
      <c r="K2142" s="17">
        <v>-7</v>
      </c>
      <c r="L2142" s="9">
        <v>0</v>
      </c>
      <c r="M2142" s="9">
        <v>0</v>
      </c>
      <c r="N2142" s="9">
        <v>0</v>
      </c>
      <c r="O2142" s="8"/>
      <c r="P2142" s="9">
        <v>-7</v>
      </c>
      <c r="Q2142" s="15">
        <v>0</v>
      </c>
      <c r="R2142" s="9">
        <v>32</v>
      </c>
      <c r="S2142" s="8" t="s">
        <v>34</v>
      </c>
      <c r="T2142" s="17">
        <v>-7</v>
      </c>
      <c r="U2142" s="8" t="s">
        <v>3243</v>
      </c>
      <c r="V2142" s="21">
        <v>45415</v>
      </c>
      <c r="W2142" s="8"/>
    </row>
    <row r="2143" spans="1:23" ht="13.5" thickBot="1">
      <c r="A2143" s="8" t="s">
        <v>3102</v>
      </c>
      <c r="B2143" s="8" t="s">
        <v>6753</v>
      </c>
      <c r="C2143" s="8" t="s">
        <v>4974</v>
      </c>
      <c r="D2143" s="8"/>
      <c r="E2143" s="8" t="s">
        <v>6754</v>
      </c>
      <c r="F2143" s="8"/>
      <c r="G2143" s="8" t="s">
        <v>6755</v>
      </c>
      <c r="H2143" s="9">
        <v>79</v>
      </c>
      <c r="I2143" s="8"/>
      <c r="J2143" s="8" t="s">
        <v>78</v>
      </c>
      <c r="K2143" s="17">
        <v>-5</v>
      </c>
      <c r="L2143" s="9">
        <v>0</v>
      </c>
      <c r="M2143" s="9">
        <v>0</v>
      </c>
      <c r="N2143" s="9">
        <v>0</v>
      </c>
      <c r="O2143" s="8"/>
      <c r="P2143" s="9">
        <v>-5</v>
      </c>
      <c r="Q2143" s="15">
        <v>0</v>
      </c>
      <c r="R2143" s="9">
        <v>32</v>
      </c>
      <c r="S2143" s="8" t="s">
        <v>34</v>
      </c>
      <c r="T2143" s="17">
        <v>-5</v>
      </c>
      <c r="U2143" s="8" t="s">
        <v>1731</v>
      </c>
      <c r="V2143" s="21">
        <v>45415</v>
      </c>
      <c r="W2143" s="40"/>
    </row>
    <row r="2144" spans="1:23" ht="13.5" thickBot="1">
      <c r="A2144" s="8" t="s">
        <v>3102</v>
      </c>
      <c r="B2144" s="8" t="s">
        <v>6756</v>
      </c>
      <c r="C2144" s="8" t="s">
        <v>5649</v>
      </c>
      <c r="D2144" s="8"/>
      <c r="E2144" s="8"/>
      <c r="F2144" s="8" t="s">
        <v>6757</v>
      </c>
      <c r="G2144" s="8">
        <v>190402</v>
      </c>
      <c r="H2144" s="9">
        <v>80</v>
      </c>
      <c r="I2144" s="8"/>
      <c r="J2144" s="8" t="s">
        <v>78</v>
      </c>
      <c r="K2144" s="17">
        <v>-72</v>
      </c>
      <c r="L2144" s="9">
        <v>0</v>
      </c>
      <c r="M2144" s="9">
        <v>0</v>
      </c>
      <c r="N2144" s="9">
        <v>0</v>
      </c>
      <c r="O2144" s="8"/>
      <c r="P2144" s="9">
        <v>-72</v>
      </c>
      <c r="Q2144" s="15">
        <v>0</v>
      </c>
      <c r="R2144" s="9">
        <v>288</v>
      </c>
      <c r="S2144" s="8" t="s">
        <v>37</v>
      </c>
      <c r="T2144" s="17">
        <v>-72</v>
      </c>
      <c r="U2144" s="8" t="s">
        <v>1814</v>
      </c>
      <c r="V2144" s="21">
        <v>45415</v>
      </c>
      <c r="W2144" s="40"/>
    </row>
    <row r="2145" spans="1:23" ht="13.5" thickBot="1">
      <c r="A2145" s="16" t="s">
        <v>3102</v>
      </c>
      <c r="B2145" s="16" t="s">
        <v>6765</v>
      </c>
      <c r="C2145" s="16" t="s">
        <v>9386</v>
      </c>
      <c r="D2145" s="16"/>
      <c r="E2145" s="16"/>
      <c r="F2145" s="16" t="s">
        <v>212</v>
      </c>
      <c r="G2145" s="15" t="s">
        <v>6766</v>
      </c>
      <c r="H2145" s="15">
        <v>81</v>
      </c>
      <c r="I2145" s="16" t="s">
        <v>431</v>
      </c>
      <c r="J2145" s="16" t="s">
        <v>214</v>
      </c>
      <c r="K2145" s="15">
        <v>-256</v>
      </c>
      <c r="L2145" s="9">
        <v>0</v>
      </c>
      <c r="M2145" s="9">
        <v>0</v>
      </c>
      <c r="N2145" s="9">
        <v>0</v>
      </c>
      <c r="O2145" s="8">
        <v>0</v>
      </c>
      <c r="P2145" s="9">
        <v>-256</v>
      </c>
      <c r="Q2145" s="15">
        <v>-1</v>
      </c>
      <c r="R2145" s="15">
        <v>160</v>
      </c>
      <c r="S2145" s="16" t="s">
        <v>37</v>
      </c>
      <c r="T2145" s="17">
        <v>-96</v>
      </c>
      <c r="U2145" s="8" t="s">
        <v>11064</v>
      </c>
      <c r="V2145" s="47" t="s">
        <v>12183</v>
      </c>
      <c r="W2145" s="51"/>
    </row>
    <row r="2146" spans="1:23" ht="13.5" thickBot="1">
      <c r="A2146" s="8" t="s">
        <v>3102</v>
      </c>
      <c r="B2146" s="8" t="s">
        <v>6767</v>
      </c>
      <c r="C2146" s="8" t="s">
        <v>9387</v>
      </c>
      <c r="D2146" s="8"/>
      <c r="E2146" s="8"/>
      <c r="F2146" s="8" t="s">
        <v>212</v>
      </c>
      <c r="G2146" s="8" t="s">
        <v>6768</v>
      </c>
      <c r="H2146" s="9">
        <v>82</v>
      </c>
      <c r="I2146" s="8" t="s">
        <v>431</v>
      </c>
      <c r="J2146" s="8" t="s">
        <v>214</v>
      </c>
      <c r="K2146" s="17">
        <v>-208</v>
      </c>
      <c r="L2146" s="9">
        <v>0</v>
      </c>
      <c r="M2146" s="9">
        <v>0</v>
      </c>
      <c r="N2146" s="9">
        <v>0</v>
      </c>
      <c r="O2146" s="8">
        <v>0</v>
      </c>
      <c r="P2146" s="9">
        <v>-208</v>
      </c>
      <c r="Q2146" s="15">
        <v>-1</v>
      </c>
      <c r="R2146" s="9">
        <v>160</v>
      </c>
      <c r="S2146" s="8" t="s">
        <v>37</v>
      </c>
      <c r="T2146" s="17">
        <v>-48</v>
      </c>
      <c r="U2146" s="8" t="s">
        <v>8642</v>
      </c>
      <c r="V2146" s="21" t="s">
        <v>12183</v>
      </c>
      <c r="W2146" s="40"/>
    </row>
    <row r="2147" spans="1:23" ht="26.25" thickBot="1">
      <c r="A2147" s="8" t="s">
        <v>3102</v>
      </c>
      <c r="B2147" s="8" t="s">
        <v>6763</v>
      </c>
      <c r="C2147" s="8" t="s">
        <v>5657</v>
      </c>
      <c r="D2147" s="8"/>
      <c r="E2147" s="8"/>
      <c r="F2147" s="8" t="s">
        <v>212</v>
      </c>
      <c r="G2147" s="8" t="s">
        <v>6764</v>
      </c>
      <c r="H2147" s="9">
        <v>83</v>
      </c>
      <c r="I2147" s="8" t="s">
        <v>431</v>
      </c>
      <c r="J2147" s="8" t="s">
        <v>214</v>
      </c>
      <c r="K2147" s="17">
        <v>-58.5</v>
      </c>
      <c r="L2147" s="9">
        <v>0</v>
      </c>
      <c r="M2147" s="9">
        <v>0</v>
      </c>
      <c r="N2147" s="9">
        <v>0</v>
      </c>
      <c r="O2147" s="8"/>
      <c r="P2147" s="9">
        <v>-58.5</v>
      </c>
      <c r="Q2147" s="15">
        <v>0</v>
      </c>
      <c r="R2147" s="9">
        <v>120</v>
      </c>
      <c r="S2147" s="8" t="s">
        <v>37</v>
      </c>
      <c r="T2147" s="17">
        <v>-59</v>
      </c>
      <c r="U2147" s="8" t="s">
        <v>12671</v>
      </c>
      <c r="V2147" s="21">
        <v>45415</v>
      </c>
      <c r="W2147" s="40"/>
    </row>
    <row r="2148" spans="1:23" ht="13.5" thickBot="1">
      <c r="A2148" s="8" t="s">
        <v>3102</v>
      </c>
      <c r="B2148" s="8" t="s">
        <v>6758</v>
      </c>
      <c r="C2148" s="8" t="s">
        <v>8109</v>
      </c>
      <c r="D2148" s="8"/>
      <c r="E2148" s="8"/>
      <c r="F2148" s="8" t="s">
        <v>212</v>
      </c>
      <c r="G2148" s="8" t="s">
        <v>6759</v>
      </c>
      <c r="H2148" s="9">
        <v>84</v>
      </c>
      <c r="I2148" s="8" t="s">
        <v>2291</v>
      </c>
      <c r="J2148" s="8" t="s">
        <v>214</v>
      </c>
      <c r="K2148" s="17">
        <v>-180</v>
      </c>
      <c r="L2148" s="9">
        <v>0</v>
      </c>
      <c r="M2148" s="9">
        <v>0</v>
      </c>
      <c r="N2148" s="9">
        <v>0</v>
      </c>
      <c r="O2148" s="8"/>
      <c r="P2148" s="9">
        <v>-180</v>
      </c>
      <c r="Q2148" s="15">
        <v>-1</v>
      </c>
      <c r="R2148" s="9">
        <v>120</v>
      </c>
      <c r="S2148" s="8" t="s">
        <v>37</v>
      </c>
      <c r="T2148" s="17">
        <v>-60</v>
      </c>
      <c r="U2148" s="8" t="s">
        <v>3846</v>
      </c>
      <c r="V2148" s="21" t="s">
        <v>12183</v>
      </c>
      <c r="W2148" s="40"/>
    </row>
    <row r="2149" spans="1:23" ht="13.5" thickBot="1">
      <c r="A2149" s="8" t="s">
        <v>3102</v>
      </c>
      <c r="B2149" s="8" t="s">
        <v>6760</v>
      </c>
      <c r="C2149" s="8" t="s">
        <v>8110</v>
      </c>
      <c r="D2149" s="8"/>
      <c r="E2149" s="8"/>
      <c r="F2149" s="8" t="s">
        <v>212</v>
      </c>
      <c r="G2149" s="8" t="s">
        <v>6761</v>
      </c>
      <c r="H2149" s="9">
        <v>85</v>
      </c>
      <c r="I2149" s="8" t="s">
        <v>2291</v>
      </c>
      <c r="J2149" s="8" t="s">
        <v>214</v>
      </c>
      <c r="K2149" s="17">
        <v>-69</v>
      </c>
      <c r="L2149" s="9">
        <v>0</v>
      </c>
      <c r="M2149" s="9">
        <v>0</v>
      </c>
      <c r="N2149" s="9">
        <v>0</v>
      </c>
      <c r="O2149" s="8"/>
      <c r="P2149" s="9">
        <v>-69</v>
      </c>
      <c r="Q2149" s="15">
        <v>0</v>
      </c>
      <c r="R2149" s="9">
        <v>120</v>
      </c>
      <c r="S2149" s="8" t="s">
        <v>37</v>
      </c>
      <c r="T2149" s="17">
        <v>-69</v>
      </c>
      <c r="U2149" s="8" t="s">
        <v>9534</v>
      </c>
      <c r="V2149" s="21">
        <v>45415</v>
      </c>
      <c r="W2149" s="8"/>
    </row>
    <row r="2150" spans="1:23" ht="13.5" thickBot="1">
      <c r="A2150" s="8" t="s">
        <v>3102</v>
      </c>
      <c r="B2150" s="8" t="s">
        <v>6762</v>
      </c>
      <c r="C2150" s="8" t="s">
        <v>8111</v>
      </c>
      <c r="D2150" s="8" t="s">
        <v>51</v>
      </c>
      <c r="E2150" s="8"/>
      <c r="F2150" s="8" t="s">
        <v>212</v>
      </c>
      <c r="G2150" s="8">
        <v>104</v>
      </c>
      <c r="H2150" s="9">
        <v>86</v>
      </c>
      <c r="I2150" s="8" t="s">
        <v>2291</v>
      </c>
      <c r="J2150" s="8" t="s">
        <v>214</v>
      </c>
      <c r="K2150" s="17">
        <v>-176</v>
      </c>
      <c r="L2150" s="9">
        <v>0</v>
      </c>
      <c r="M2150" s="9">
        <v>0</v>
      </c>
      <c r="N2150" s="9">
        <v>0</v>
      </c>
      <c r="O2150" s="8"/>
      <c r="P2150" s="9">
        <v>-176</v>
      </c>
      <c r="Q2150" s="15">
        <v>-1</v>
      </c>
      <c r="R2150" s="9">
        <v>120</v>
      </c>
      <c r="S2150" s="8" t="s">
        <v>37</v>
      </c>
      <c r="T2150" s="17">
        <v>-56</v>
      </c>
      <c r="U2150" s="8" t="s">
        <v>9388</v>
      </c>
      <c r="V2150" s="21" t="s">
        <v>12183</v>
      </c>
      <c r="W2150" s="8"/>
    </row>
    <row r="2151" spans="1:23" ht="13.5" thickBot="1">
      <c r="A2151" s="8" t="s">
        <v>3102</v>
      </c>
      <c r="B2151" s="8" t="s">
        <v>7469</v>
      </c>
      <c r="C2151" s="8" t="s">
        <v>8112</v>
      </c>
      <c r="D2151" s="8"/>
      <c r="E2151" s="8"/>
      <c r="F2151" s="8" t="s">
        <v>212</v>
      </c>
      <c r="G2151" s="8" t="s">
        <v>7874</v>
      </c>
      <c r="H2151" s="9">
        <v>87</v>
      </c>
      <c r="I2151" s="8" t="s">
        <v>2291</v>
      </c>
      <c r="J2151" s="8" t="s">
        <v>214</v>
      </c>
      <c r="K2151" s="17">
        <v>-174</v>
      </c>
      <c r="L2151" s="9">
        <v>0</v>
      </c>
      <c r="M2151" s="9">
        <v>0</v>
      </c>
      <c r="N2151" s="9">
        <v>0</v>
      </c>
      <c r="O2151" s="8"/>
      <c r="P2151" s="9">
        <v>-174</v>
      </c>
      <c r="Q2151" s="15">
        <v>-1</v>
      </c>
      <c r="R2151" s="9">
        <v>120</v>
      </c>
      <c r="S2151" s="8" t="s">
        <v>37</v>
      </c>
      <c r="T2151" s="9">
        <v>-54</v>
      </c>
      <c r="U2151" s="8" t="s">
        <v>10471</v>
      </c>
      <c r="V2151" s="21" t="s">
        <v>12640</v>
      </c>
      <c r="W2151" s="9"/>
    </row>
    <row r="2152" spans="1:23" ht="13.5" thickBot="1">
      <c r="A2152" s="8" t="s">
        <v>3102</v>
      </c>
      <c r="B2152" s="8" t="s">
        <v>6752</v>
      </c>
      <c r="C2152" s="8" t="s">
        <v>4914</v>
      </c>
      <c r="D2152" s="8" t="s">
        <v>51</v>
      </c>
      <c r="E2152" s="8"/>
      <c r="F2152" s="8" t="s">
        <v>36</v>
      </c>
      <c r="G2152" s="8">
        <v>7102</v>
      </c>
      <c r="H2152" s="9">
        <v>88</v>
      </c>
      <c r="I2152" s="8"/>
      <c r="J2152" s="8" t="s">
        <v>78</v>
      </c>
      <c r="K2152" s="17">
        <v>-18</v>
      </c>
      <c r="L2152" s="9">
        <v>0</v>
      </c>
      <c r="M2152" s="9">
        <v>0</v>
      </c>
      <c r="N2152" s="9">
        <v>0</v>
      </c>
      <c r="O2152" s="8"/>
      <c r="P2152" s="9">
        <v>-18</v>
      </c>
      <c r="Q2152" s="15">
        <v>0</v>
      </c>
      <c r="R2152" s="9">
        <v>96</v>
      </c>
      <c r="S2152" s="8" t="s">
        <v>37</v>
      </c>
      <c r="T2152" s="9">
        <v>-18</v>
      </c>
      <c r="U2152" s="8" t="s">
        <v>359</v>
      </c>
      <c r="V2152" s="21">
        <v>45415</v>
      </c>
      <c r="W2152" s="9"/>
    </row>
    <row r="2153" spans="1:23" ht="26.25" thickBot="1">
      <c r="A2153" s="8" t="s">
        <v>3102</v>
      </c>
      <c r="B2153" s="8" t="s">
        <v>7472</v>
      </c>
      <c r="C2153" s="8" t="s">
        <v>5656</v>
      </c>
      <c r="D2153" s="8"/>
      <c r="E2153" s="8"/>
      <c r="F2153" s="8" t="s">
        <v>212</v>
      </c>
      <c r="G2153" s="8" t="s">
        <v>7875</v>
      </c>
      <c r="H2153" s="9">
        <v>89</v>
      </c>
      <c r="I2153" s="8" t="s">
        <v>3213</v>
      </c>
      <c r="J2153" s="8" t="s">
        <v>214</v>
      </c>
      <c r="K2153" s="17">
        <v>-48.5</v>
      </c>
      <c r="L2153" s="9">
        <v>0</v>
      </c>
      <c r="M2153" s="9">
        <v>0</v>
      </c>
      <c r="N2153" s="9">
        <v>0</v>
      </c>
      <c r="O2153" s="8"/>
      <c r="P2153" s="9">
        <v>-48.5</v>
      </c>
      <c r="Q2153" s="15">
        <v>0</v>
      </c>
      <c r="R2153" s="9">
        <v>120</v>
      </c>
      <c r="S2153" s="8" t="s">
        <v>37</v>
      </c>
      <c r="T2153" s="9">
        <v>-49</v>
      </c>
      <c r="U2153" s="8" t="s">
        <v>12672</v>
      </c>
      <c r="V2153" s="21">
        <v>45443</v>
      </c>
      <c r="W2153" s="9"/>
    </row>
    <row r="2154" spans="1:23" ht="26.25" thickBot="1">
      <c r="A2154" s="8" t="s">
        <v>3102</v>
      </c>
      <c r="B2154" s="8" t="s">
        <v>7474</v>
      </c>
      <c r="C2154" s="8" t="s">
        <v>11011</v>
      </c>
      <c r="D2154" s="8"/>
      <c r="E2154" s="8"/>
      <c r="F2154" s="8" t="s">
        <v>212</v>
      </c>
      <c r="G2154" s="8" t="s">
        <v>7876</v>
      </c>
      <c r="H2154" s="9">
        <v>90</v>
      </c>
      <c r="I2154" s="8" t="s">
        <v>3213</v>
      </c>
      <c r="J2154" s="8" t="s">
        <v>214</v>
      </c>
      <c r="K2154" s="17">
        <v>-84.5</v>
      </c>
      <c r="L2154" s="9">
        <v>0</v>
      </c>
      <c r="M2154" s="9">
        <v>0</v>
      </c>
      <c r="N2154" s="9">
        <v>0</v>
      </c>
      <c r="O2154" s="8"/>
      <c r="P2154" s="9">
        <v>-84.5</v>
      </c>
      <c r="Q2154" s="15">
        <v>0</v>
      </c>
      <c r="R2154" s="9">
        <v>120</v>
      </c>
      <c r="S2154" s="8" t="s">
        <v>37</v>
      </c>
      <c r="T2154" s="9">
        <v>-85</v>
      </c>
      <c r="U2154" s="8" t="s">
        <v>12673</v>
      </c>
      <c r="V2154" s="21">
        <v>45443</v>
      </c>
      <c r="W2154" s="9"/>
    </row>
    <row r="2155" spans="1:23" ht="26.25" thickBot="1">
      <c r="A2155" s="8" t="s">
        <v>3102</v>
      </c>
      <c r="B2155" s="8" t="s">
        <v>7476</v>
      </c>
      <c r="C2155" s="8" t="s">
        <v>11012</v>
      </c>
      <c r="D2155" s="8"/>
      <c r="E2155" s="8"/>
      <c r="F2155" s="8" t="s">
        <v>212</v>
      </c>
      <c r="G2155" s="9" t="s">
        <v>7877</v>
      </c>
      <c r="H2155" s="9">
        <v>91</v>
      </c>
      <c r="I2155" s="8" t="s">
        <v>448</v>
      </c>
      <c r="J2155" s="8" t="s">
        <v>214</v>
      </c>
      <c r="K2155" s="17">
        <v>-84.5</v>
      </c>
      <c r="L2155" s="9">
        <v>0</v>
      </c>
      <c r="M2155" s="9">
        <v>0</v>
      </c>
      <c r="N2155" s="9">
        <v>0</v>
      </c>
      <c r="O2155" s="8"/>
      <c r="P2155" s="9">
        <v>-84.5</v>
      </c>
      <c r="Q2155" s="15">
        <v>0</v>
      </c>
      <c r="R2155" s="9">
        <v>120</v>
      </c>
      <c r="S2155" s="8" t="s">
        <v>37</v>
      </c>
      <c r="T2155" s="17">
        <v>-85</v>
      </c>
      <c r="U2155" s="8" t="s">
        <v>12673</v>
      </c>
      <c r="V2155" s="21">
        <v>45443</v>
      </c>
      <c r="W2155" s="8"/>
    </row>
    <row r="2156" spans="1:23" ht="39" thickBot="1">
      <c r="A2156" s="8" t="s">
        <v>3102</v>
      </c>
      <c r="B2156" s="8" t="s">
        <v>7478</v>
      </c>
      <c r="C2156" s="8" t="s">
        <v>9389</v>
      </c>
      <c r="D2156" s="8"/>
      <c r="E2156" s="8"/>
      <c r="F2156" s="8" t="s">
        <v>212</v>
      </c>
      <c r="G2156" s="8" t="s">
        <v>7878</v>
      </c>
      <c r="H2156" s="9">
        <v>92</v>
      </c>
      <c r="I2156" s="8" t="s">
        <v>431</v>
      </c>
      <c r="J2156" s="8" t="s">
        <v>214</v>
      </c>
      <c r="K2156" s="17">
        <v>-47.214285709999999</v>
      </c>
      <c r="L2156" s="9">
        <v>0</v>
      </c>
      <c r="M2156" s="9">
        <v>0</v>
      </c>
      <c r="N2156" s="9">
        <v>0</v>
      </c>
      <c r="O2156" s="8">
        <v>0</v>
      </c>
      <c r="P2156" s="9">
        <v>-47.214285709999999</v>
      </c>
      <c r="Q2156" s="15">
        <v>0</v>
      </c>
      <c r="R2156" s="9">
        <v>160</v>
      </c>
      <c r="S2156" s="8" t="s">
        <v>37</v>
      </c>
      <c r="T2156" s="17">
        <v>-47</v>
      </c>
      <c r="U2156" s="8" t="s">
        <v>12674</v>
      </c>
      <c r="V2156" s="21">
        <v>45443</v>
      </c>
      <c r="W2156" s="8"/>
    </row>
    <row r="2157" spans="1:23" ht="39" thickBot="1">
      <c r="A2157" s="8" t="s">
        <v>3102</v>
      </c>
      <c r="B2157" s="8" t="s">
        <v>7480</v>
      </c>
      <c r="C2157" s="8" t="s">
        <v>9390</v>
      </c>
      <c r="D2157" s="8"/>
      <c r="E2157" s="8"/>
      <c r="F2157" s="8" t="s">
        <v>212</v>
      </c>
      <c r="G2157" s="68" t="s">
        <v>7879</v>
      </c>
      <c r="H2157" s="9">
        <v>93</v>
      </c>
      <c r="I2157" s="8" t="s">
        <v>431</v>
      </c>
      <c r="J2157" s="8" t="s">
        <v>214</v>
      </c>
      <c r="K2157" s="17">
        <v>-56.214285709999999</v>
      </c>
      <c r="L2157" s="9">
        <v>0</v>
      </c>
      <c r="M2157" s="9">
        <v>0</v>
      </c>
      <c r="N2157" s="9">
        <v>0</v>
      </c>
      <c r="O2157" s="8">
        <v>0</v>
      </c>
      <c r="P2157" s="9">
        <v>-56.214285709999999</v>
      </c>
      <c r="Q2157" s="15">
        <v>0</v>
      </c>
      <c r="R2157" s="9">
        <v>160</v>
      </c>
      <c r="S2157" s="8" t="s">
        <v>37</v>
      </c>
      <c r="T2157" s="17">
        <v>-56</v>
      </c>
      <c r="U2157" s="8" t="s">
        <v>12675</v>
      </c>
      <c r="V2157" s="21">
        <v>45443</v>
      </c>
      <c r="W2157" s="8"/>
    </row>
    <row r="2158" spans="1:23" ht="39" thickBot="1">
      <c r="A2158" s="8" t="s">
        <v>3102</v>
      </c>
      <c r="B2158" s="8" t="s">
        <v>7482</v>
      </c>
      <c r="C2158" s="8" t="s">
        <v>7483</v>
      </c>
      <c r="D2158" s="8"/>
      <c r="E2158" s="8"/>
      <c r="F2158" s="8" t="s">
        <v>212</v>
      </c>
      <c r="G2158" s="8" t="s">
        <v>7484</v>
      </c>
      <c r="H2158" s="9">
        <v>94</v>
      </c>
      <c r="I2158" s="8" t="s">
        <v>7242</v>
      </c>
      <c r="J2158" s="8" t="s">
        <v>214</v>
      </c>
      <c r="K2158" s="17">
        <v>1528</v>
      </c>
      <c r="L2158" s="9">
        <v>0</v>
      </c>
      <c r="M2158" s="9">
        <v>0</v>
      </c>
      <c r="N2158" s="9">
        <v>0</v>
      </c>
      <c r="O2158" s="8"/>
      <c r="P2158" s="9">
        <v>1528</v>
      </c>
      <c r="Q2158" s="15">
        <v>4</v>
      </c>
      <c r="R2158" s="9">
        <v>360</v>
      </c>
      <c r="S2158" s="8" t="s">
        <v>37</v>
      </c>
      <c r="T2158" s="17">
        <v>88</v>
      </c>
      <c r="U2158" s="8" t="s">
        <v>10738</v>
      </c>
      <c r="V2158" s="21">
        <v>45432</v>
      </c>
      <c r="W2158" s="8">
        <v>45432</v>
      </c>
    </row>
    <row r="2159" spans="1:23" ht="39" thickBot="1">
      <c r="A2159" s="8" t="s">
        <v>3102</v>
      </c>
      <c r="B2159" s="8" t="s">
        <v>7485</v>
      </c>
      <c r="C2159" s="8" t="s">
        <v>7486</v>
      </c>
      <c r="D2159" s="8"/>
      <c r="E2159" s="8"/>
      <c r="F2159" s="8" t="s">
        <v>212</v>
      </c>
      <c r="G2159" s="8" t="s">
        <v>7487</v>
      </c>
      <c r="H2159" s="9">
        <v>95</v>
      </c>
      <c r="I2159" s="8" t="s">
        <v>7242</v>
      </c>
      <c r="J2159" s="8" t="s">
        <v>214</v>
      </c>
      <c r="K2159" s="17">
        <v>582</v>
      </c>
      <c r="L2159" s="9">
        <v>0</v>
      </c>
      <c r="M2159" s="9">
        <v>0</v>
      </c>
      <c r="N2159" s="9">
        <v>0</v>
      </c>
      <c r="O2159" s="8"/>
      <c r="P2159" s="9">
        <v>582</v>
      </c>
      <c r="Q2159" s="15">
        <v>1</v>
      </c>
      <c r="R2159" s="9">
        <v>360</v>
      </c>
      <c r="S2159" s="8" t="s">
        <v>37</v>
      </c>
      <c r="T2159" s="17">
        <v>222</v>
      </c>
      <c r="U2159" s="8" t="s">
        <v>10739</v>
      </c>
      <c r="V2159" s="21">
        <v>45432</v>
      </c>
      <c r="W2159" s="8">
        <v>45432</v>
      </c>
    </row>
    <row r="2160" spans="1:23" ht="39" thickBot="1">
      <c r="A2160" s="8" t="s">
        <v>3102</v>
      </c>
      <c r="B2160" s="8" t="s">
        <v>7488</v>
      </c>
      <c r="C2160" s="8" t="s">
        <v>7489</v>
      </c>
      <c r="D2160" s="8"/>
      <c r="E2160" s="8"/>
      <c r="F2160" s="8" t="s">
        <v>212</v>
      </c>
      <c r="G2160" s="8" t="s">
        <v>7490</v>
      </c>
      <c r="H2160" s="9">
        <v>96</v>
      </c>
      <c r="I2160" s="8" t="s">
        <v>7242</v>
      </c>
      <c r="J2160" s="8" t="s">
        <v>214</v>
      </c>
      <c r="K2160" s="17">
        <v>1638</v>
      </c>
      <c r="L2160" s="9">
        <v>0</v>
      </c>
      <c r="M2160" s="9">
        <v>0</v>
      </c>
      <c r="N2160" s="9">
        <v>0</v>
      </c>
      <c r="O2160" s="8"/>
      <c r="P2160" s="9">
        <v>1638</v>
      </c>
      <c r="Q2160" s="15">
        <v>4</v>
      </c>
      <c r="R2160" s="9">
        <v>360</v>
      </c>
      <c r="S2160" s="8" t="s">
        <v>37</v>
      </c>
      <c r="T2160" s="17">
        <v>198</v>
      </c>
      <c r="U2160" s="8" t="s">
        <v>10740</v>
      </c>
      <c r="V2160" s="21">
        <v>45432</v>
      </c>
      <c r="W2160" s="8">
        <v>45432</v>
      </c>
    </row>
    <row r="2161" spans="1:23" ht="39" thickBot="1">
      <c r="A2161" s="8" t="s">
        <v>3102</v>
      </c>
      <c r="B2161" s="8" t="s">
        <v>7491</v>
      </c>
      <c r="C2161" s="8" t="s">
        <v>7492</v>
      </c>
      <c r="D2161" s="8"/>
      <c r="E2161" s="8"/>
      <c r="F2161" s="8" t="s">
        <v>212</v>
      </c>
      <c r="G2161" s="8" t="s">
        <v>7490</v>
      </c>
      <c r="H2161" s="9">
        <v>97</v>
      </c>
      <c r="I2161" s="8" t="s">
        <v>7242</v>
      </c>
      <c r="J2161" s="8" t="s">
        <v>214</v>
      </c>
      <c r="K2161" s="17">
        <v>468</v>
      </c>
      <c r="L2161" s="9">
        <v>0</v>
      </c>
      <c r="M2161" s="9">
        <v>0</v>
      </c>
      <c r="N2161" s="9">
        <v>0</v>
      </c>
      <c r="O2161" s="8"/>
      <c r="P2161" s="9">
        <v>468</v>
      </c>
      <c r="Q2161" s="15">
        <v>1</v>
      </c>
      <c r="R2161" s="9">
        <v>360</v>
      </c>
      <c r="S2161" s="8" t="s">
        <v>37</v>
      </c>
      <c r="T2161" s="17">
        <v>108</v>
      </c>
      <c r="U2161" s="8" t="s">
        <v>12676</v>
      </c>
      <c r="V2161" s="21">
        <v>45432</v>
      </c>
      <c r="W2161" s="8">
        <v>45432</v>
      </c>
    </row>
    <row r="2162" spans="1:23" ht="13.5" thickBot="1">
      <c r="A2162" s="8" t="s">
        <v>3102</v>
      </c>
      <c r="B2162" s="8" t="s">
        <v>7493</v>
      </c>
      <c r="C2162" s="8" t="s">
        <v>4981</v>
      </c>
      <c r="D2162" s="8"/>
      <c r="E2162" s="8"/>
      <c r="F2162" s="8" t="s">
        <v>36</v>
      </c>
      <c r="G2162" s="39">
        <v>1400</v>
      </c>
      <c r="H2162" s="9">
        <v>98</v>
      </c>
      <c r="I2162" s="8"/>
      <c r="J2162" s="8" t="s">
        <v>78</v>
      </c>
      <c r="K2162" s="17">
        <v>-2.5</v>
      </c>
      <c r="L2162" s="9">
        <v>0</v>
      </c>
      <c r="M2162" s="9">
        <v>0</v>
      </c>
      <c r="N2162" s="9">
        <v>0</v>
      </c>
      <c r="O2162" s="8"/>
      <c r="P2162" s="9">
        <v>-2.5</v>
      </c>
      <c r="Q2162" s="15">
        <v>0</v>
      </c>
      <c r="R2162" s="9">
        <v>300</v>
      </c>
      <c r="S2162" s="8" t="s">
        <v>37</v>
      </c>
      <c r="T2162" s="17">
        <v>-3</v>
      </c>
      <c r="U2162" s="8" t="s">
        <v>12677</v>
      </c>
      <c r="V2162" s="21">
        <v>45436</v>
      </c>
      <c r="W2162" s="8"/>
    </row>
    <row r="2163" spans="1:23" ht="13.5" thickBot="1">
      <c r="A2163" s="8" t="s">
        <v>3102</v>
      </c>
      <c r="B2163" s="8" t="s">
        <v>7494</v>
      </c>
      <c r="C2163" s="8" t="s">
        <v>7495</v>
      </c>
      <c r="D2163" s="8" t="s">
        <v>51</v>
      </c>
      <c r="E2163" s="8"/>
      <c r="F2163" s="8" t="s">
        <v>212</v>
      </c>
      <c r="G2163" s="8" t="s">
        <v>7496</v>
      </c>
      <c r="H2163" s="9">
        <v>99</v>
      </c>
      <c r="I2163" s="8" t="s">
        <v>2266</v>
      </c>
      <c r="J2163" s="8" t="s">
        <v>214</v>
      </c>
      <c r="K2163" s="17">
        <v>-78</v>
      </c>
      <c r="L2163" s="9">
        <v>0</v>
      </c>
      <c r="M2163" s="9">
        <v>0</v>
      </c>
      <c r="N2163" s="9">
        <v>0</v>
      </c>
      <c r="O2163" s="8"/>
      <c r="P2163" s="9">
        <v>-78</v>
      </c>
      <c r="Q2163" s="15">
        <v>0</v>
      </c>
      <c r="R2163" s="9">
        <v>96</v>
      </c>
      <c r="S2163" s="8" t="s">
        <v>37</v>
      </c>
      <c r="T2163" s="17">
        <v>-78</v>
      </c>
      <c r="U2163" s="8" t="s">
        <v>8184</v>
      </c>
      <c r="V2163" s="21">
        <v>45436</v>
      </c>
      <c r="W2163" s="8"/>
    </row>
    <row r="2164" spans="1:23" ht="13.5" thickBot="1">
      <c r="A2164" s="8" t="s">
        <v>3102</v>
      </c>
      <c r="B2164" s="8" t="s">
        <v>7497</v>
      </c>
      <c r="C2164" s="8" t="s">
        <v>4952</v>
      </c>
      <c r="D2164" s="8" t="s">
        <v>52</v>
      </c>
      <c r="E2164" s="8"/>
      <c r="F2164" s="8" t="s">
        <v>7498</v>
      </c>
      <c r="G2164" s="39">
        <v>2607</v>
      </c>
      <c r="H2164" s="9">
        <v>100</v>
      </c>
      <c r="I2164" s="8"/>
      <c r="J2164" s="8" t="s">
        <v>78</v>
      </c>
      <c r="K2164" s="17">
        <v>-10</v>
      </c>
      <c r="L2164" s="9">
        <v>0</v>
      </c>
      <c r="M2164" s="9">
        <v>0</v>
      </c>
      <c r="N2164" s="9">
        <v>0</v>
      </c>
      <c r="O2164" s="8"/>
      <c r="P2164" s="9">
        <v>-10</v>
      </c>
      <c r="Q2164" s="15">
        <v>0</v>
      </c>
      <c r="R2164" s="9">
        <v>48</v>
      </c>
      <c r="S2164" s="8" t="s">
        <v>37</v>
      </c>
      <c r="T2164" s="17">
        <v>-10</v>
      </c>
      <c r="U2164" s="8" t="s">
        <v>7238</v>
      </c>
      <c r="V2164" s="21">
        <v>45436</v>
      </c>
      <c r="W2164" s="8"/>
    </row>
    <row r="2165" spans="1:23" ht="26.25" thickBot="1">
      <c r="A2165" s="8" t="s">
        <v>3102</v>
      </c>
      <c r="B2165" s="8" t="s">
        <v>7499</v>
      </c>
      <c r="C2165" s="8" t="s">
        <v>4971</v>
      </c>
      <c r="D2165" s="8"/>
      <c r="E2165" s="8" t="s">
        <v>7500</v>
      </c>
      <c r="F2165" s="8" t="s">
        <v>36</v>
      </c>
      <c r="G2165" s="8" t="s">
        <v>7501</v>
      </c>
      <c r="H2165" s="9">
        <v>101</v>
      </c>
      <c r="I2165" s="8"/>
      <c r="J2165" s="8" t="s">
        <v>78</v>
      </c>
      <c r="K2165" s="17">
        <v>-134</v>
      </c>
      <c r="L2165" s="9">
        <v>0</v>
      </c>
      <c r="M2165" s="9">
        <v>0</v>
      </c>
      <c r="N2165" s="9">
        <v>0</v>
      </c>
      <c r="O2165" s="8"/>
      <c r="P2165" s="9">
        <v>-134</v>
      </c>
      <c r="Q2165" s="15">
        <v>0</v>
      </c>
      <c r="R2165" s="9">
        <v>384</v>
      </c>
      <c r="S2165" s="8" t="s">
        <v>37</v>
      </c>
      <c r="T2165" s="9">
        <v>-134</v>
      </c>
      <c r="U2165" s="8" t="s">
        <v>8014</v>
      </c>
      <c r="V2165" s="21">
        <v>45436</v>
      </c>
      <c r="W2165" s="8"/>
    </row>
    <row r="2166" spans="1:23" ht="26.25" thickBot="1">
      <c r="A2166" s="8" t="s">
        <v>3102</v>
      </c>
      <c r="B2166" s="8" t="s">
        <v>7502</v>
      </c>
      <c r="C2166" s="8" t="s">
        <v>9391</v>
      </c>
      <c r="D2166" s="8" t="s">
        <v>51</v>
      </c>
      <c r="E2166" s="8"/>
      <c r="F2166" s="8" t="s">
        <v>212</v>
      </c>
      <c r="G2166" s="8">
        <v>511</v>
      </c>
      <c r="H2166" s="9">
        <v>102</v>
      </c>
      <c r="I2166" s="8" t="s">
        <v>2291</v>
      </c>
      <c r="J2166" s="8" t="s">
        <v>214</v>
      </c>
      <c r="K2166" s="17">
        <v>-127.5</v>
      </c>
      <c r="L2166" s="9">
        <v>0</v>
      </c>
      <c r="M2166" s="9">
        <v>0</v>
      </c>
      <c r="N2166" s="9">
        <v>0</v>
      </c>
      <c r="O2166" s="8"/>
      <c r="P2166" s="9">
        <v>-127.5</v>
      </c>
      <c r="Q2166" s="15">
        <v>-12</v>
      </c>
      <c r="R2166" s="9">
        <v>10</v>
      </c>
      <c r="S2166" s="8" t="s">
        <v>34</v>
      </c>
      <c r="T2166" s="9">
        <v>-8</v>
      </c>
      <c r="U2166" s="8" t="s">
        <v>12678</v>
      </c>
      <c r="V2166" s="21" t="s">
        <v>12305</v>
      </c>
      <c r="W2166" s="8"/>
    </row>
    <row r="2167" spans="1:23" ht="26.25" thickBot="1">
      <c r="A2167" s="8" t="s">
        <v>3102</v>
      </c>
      <c r="B2167" s="8" t="s">
        <v>7503</v>
      </c>
      <c r="C2167" s="8" t="s">
        <v>5655</v>
      </c>
      <c r="D2167" s="8"/>
      <c r="E2167" s="8"/>
      <c r="F2167" s="8" t="s">
        <v>212</v>
      </c>
      <c r="G2167" s="9" t="s">
        <v>7504</v>
      </c>
      <c r="H2167" s="9">
        <v>103</v>
      </c>
      <c r="I2167" s="8" t="s">
        <v>431</v>
      </c>
      <c r="J2167" s="8" t="s">
        <v>214</v>
      </c>
      <c r="K2167" s="17">
        <v>-38.5</v>
      </c>
      <c r="L2167" s="9">
        <v>0</v>
      </c>
      <c r="M2167" s="9">
        <v>0</v>
      </c>
      <c r="N2167" s="9">
        <v>0</v>
      </c>
      <c r="O2167" s="8"/>
      <c r="P2167" s="9">
        <v>-38.5</v>
      </c>
      <c r="Q2167" s="15">
        <v>0</v>
      </c>
      <c r="R2167" s="9">
        <v>120</v>
      </c>
      <c r="S2167" s="8" t="s">
        <v>37</v>
      </c>
      <c r="T2167" s="17">
        <v>-39</v>
      </c>
      <c r="U2167" s="8" t="s">
        <v>12679</v>
      </c>
      <c r="V2167" s="21">
        <v>45436</v>
      </c>
      <c r="W2167" s="8"/>
    </row>
    <row r="2168" spans="1:23" ht="39" thickBot="1">
      <c r="A2168" s="8" t="s">
        <v>3102</v>
      </c>
      <c r="B2168" s="8" t="s">
        <v>7505</v>
      </c>
      <c r="C2168" s="8" t="s">
        <v>9392</v>
      </c>
      <c r="D2168" s="8"/>
      <c r="E2168" s="8"/>
      <c r="F2168" s="8" t="s">
        <v>212</v>
      </c>
      <c r="G2168" s="9" t="s">
        <v>7506</v>
      </c>
      <c r="H2168" s="9">
        <v>104</v>
      </c>
      <c r="I2168" s="8" t="s">
        <v>431</v>
      </c>
      <c r="J2168" s="8" t="s">
        <v>214</v>
      </c>
      <c r="K2168" s="17">
        <v>-93.214285709999999</v>
      </c>
      <c r="L2168" s="9">
        <v>0</v>
      </c>
      <c r="M2168" s="9">
        <v>0</v>
      </c>
      <c r="N2168" s="9">
        <v>0</v>
      </c>
      <c r="O2168" s="8">
        <v>0</v>
      </c>
      <c r="P2168" s="9">
        <v>-93.214285709999999</v>
      </c>
      <c r="Q2168" s="15">
        <v>0</v>
      </c>
      <c r="R2168" s="9">
        <v>160</v>
      </c>
      <c r="S2168" s="8" t="s">
        <v>37</v>
      </c>
      <c r="T2168" s="17">
        <v>-93</v>
      </c>
      <c r="U2168" s="8" t="s">
        <v>12680</v>
      </c>
      <c r="V2168" s="21">
        <v>45436</v>
      </c>
      <c r="W2168" s="8"/>
    </row>
    <row r="2169" spans="1:23" ht="26.25" thickBot="1">
      <c r="A2169" s="8" t="s">
        <v>3102</v>
      </c>
      <c r="B2169" s="8" t="s">
        <v>7508</v>
      </c>
      <c r="C2169" s="8" t="s">
        <v>5675</v>
      </c>
      <c r="D2169" s="8"/>
      <c r="E2169" s="8"/>
      <c r="F2169" s="8" t="s">
        <v>212</v>
      </c>
      <c r="G2169" s="9" t="s">
        <v>7509</v>
      </c>
      <c r="H2169" s="9">
        <v>106</v>
      </c>
      <c r="I2169" s="8" t="s">
        <v>227</v>
      </c>
      <c r="J2169" s="8" t="s">
        <v>214</v>
      </c>
      <c r="K2169" s="25">
        <v>-198</v>
      </c>
      <c r="L2169" s="9">
        <v>0</v>
      </c>
      <c r="M2169" s="9">
        <v>0</v>
      </c>
      <c r="N2169" s="9">
        <v>0</v>
      </c>
      <c r="O2169" s="8">
        <v>0</v>
      </c>
      <c r="P2169" s="9">
        <v>-198</v>
      </c>
      <c r="Q2169" s="15">
        <v>-3</v>
      </c>
      <c r="R2169" s="9">
        <v>64</v>
      </c>
      <c r="S2169" s="8" t="s">
        <v>34</v>
      </c>
      <c r="T2169" s="9">
        <v>-6</v>
      </c>
      <c r="U2169" s="8" t="s">
        <v>11727</v>
      </c>
      <c r="V2169" s="21" t="s">
        <v>12305</v>
      </c>
      <c r="W2169" s="8"/>
    </row>
    <row r="2170" spans="1:23" ht="13.5" thickBot="1">
      <c r="A2170" s="8" t="s">
        <v>3102</v>
      </c>
      <c r="B2170" s="8" t="s">
        <v>7510</v>
      </c>
      <c r="C2170" s="8" t="s">
        <v>9393</v>
      </c>
      <c r="D2170" s="8"/>
      <c r="E2170" s="8"/>
      <c r="F2170" s="8" t="s">
        <v>212</v>
      </c>
      <c r="G2170" s="9" t="s">
        <v>7511</v>
      </c>
      <c r="H2170" s="9">
        <v>107</v>
      </c>
      <c r="I2170" s="8" t="s">
        <v>3117</v>
      </c>
      <c r="J2170" s="8" t="s">
        <v>214</v>
      </c>
      <c r="K2170" s="25">
        <v>5</v>
      </c>
      <c r="L2170" s="9">
        <v>0</v>
      </c>
      <c r="M2170" s="9">
        <v>0</v>
      </c>
      <c r="N2170" s="9">
        <v>0</v>
      </c>
      <c r="O2170" s="8"/>
      <c r="P2170" s="9">
        <v>5</v>
      </c>
      <c r="Q2170" s="15">
        <v>0</v>
      </c>
      <c r="R2170" s="9">
        <v>192</v>
      </c>
      <c r="S2170" s="8" t="s">
        <v>37</v>
      </c>
      <c r="T2170" s="9">
        <v>5</v>
      </c>
      <c r="U2170" s="8" t="s">
        <v>7952</v>
      </c>
      <c r="V2170" s="21">
        <v>45436</v>
      </c>
      <c r="W2170" s="8"/>
    </row>
    <row r="2171" spans="1:23" ht="13.5" thickBot="1">
      <c r="A2171" s="8" t="s">
        <v>3102</v>
      </c>
      <c r="B2171" s="8" t="s">
        <v>7512</v>
      </c>
      <c r="C2171" s="8" t="s">
        <v>4853</v>
      </c>
      <c r="D2171" s="8"/>
      <c r="E2171" s="8"/>
      <c r="F2171" s="8" t="s">
        <v>36</v>
      </c>
      <c r="G2171" s="39">
        <v>404</v>
      </c>
      <c r="H2171" s="9">
        <v>108</v>
      </c>
      <c r="I2171" s="8"/>
      <c r="J2171" s="8" t="s">
        <v>78</v>
      </c>
      <c r="K2171" s="17">
        <v>56</v>
      </c>
      <c r="L2171" s="9">
        <v>0</v>
      </c>
      <c r="M2171" s="9">
        <v>0</v>
      </c>
      <c r="N2171" s="9">
        <v>0</v>
      </c>
      <c r="O2171" s="8"/>
      <c r="P2171" s="9">
        <v>56</v>
      </c>
      <c r="Q2171" s="15">
        <v>0</v>
      </c>
      <c r="R2171" s="9">
        <v>80</v>
      </c>
      <c r="S2171" s="8" t="s">
        <v>37</v>
      </c>
      <c r="T2171" s="17">
        <v>56</v>
      </c>
      <c r="U2171" s="18" t="s">
        <v>8335</v>
      </c>
      <c r="V2171" s="40">
        <v>45436</v>
      </c>
      <c r="W2171" s="8"/>
    </row>
    <row r="2172" spans="1:23" ht="13.5" thickBot="1">
      <c r="A2172" s="8" t="s">
        <v>3102</v>
      </c>
      <c r="B2172" s="8" t="s">
        <v>7513</v>
      </c>
      <c r="C2172" s="8" t="s">
        <v>4859</v>
      </c>
      <c r="D2172" s="8" t="s">
        <v>51</v>
      </c>
      <c r="E2172" s="8"/>
      <c r="F2172" s="8" t="s">
        <v>7498</v>
      </c>
      <c r="G2172" s="9" t="s">
        <v>7514</v>
      </c>
      <c r="H2172" s="9">
        <v>109</v>
      </c>
      <c r="I2172" s="8"/>
      <c r="J2172" s="8" t="s">
        <v>78</v>
      </c>
      <c r="K2172" s="25">
        <v>320</v>
      </c>
      <c r="L2172" s="9">
        <v>0</v>
      </c>
      <c r="M2172" s="9">
        <v>0</v>
      </c>
      <c r="N2172" s="9">
        <v>0</v>
      </c>
      <c r="O2172" s="8"/>
      <c r="P2172" s="9">
        <v>320</v>
      </c>
      <c r="Q2172" s="15">
        <v>1</v>
      </c>
      <c r="R2172" s="9">
        <v>320</v>
      </c>
      <c r="S2172" s="8" t="s">
        <v>37</v>
      </c>
      <c r="T2172" s="9">
        <v>0</v>
      </c>
      <c r="U2172" s="8" t="s">
        <v>102</v>
      </c>
      <c r="V2172" s="21">
        <v>45436</v>
      </c>
      <c r="W2172" s="8"/>
    </row>
    <row r="2173" spans="1:23" ht="26.25" thickBot="1">
      <c r="A2173" s="8" t="s">
        <v>3102</v>
      </c>
      <c r="B2173" s="8" t="s">
        <v>8113</v>
      </c>
      <c r="C2173" s="44" t="s">
        <v>5660</v>
      </c>
      <c r="D2173" s="42"/>
      <c r="E2173" s="8"/>
      <c r="F2173" s="8" t="s">
        <v>36</v>
      </c>
      <c r="G2173" s="8">
        <v>2501</v>
      </c>
      <c r="H2173" s="9">
        <v>110</v>
      </c>
      <c r="I2173" s="8" t="s">
        <v>2357</v>
      </c>
      <c r="J2173" s="8" t="s">
        <v>214</v>
      </c>
      <c r="K2173" s="25">
        <v>-60</v>
      </c>
      <c r="L2173" s="9">
        <v>0</v>
      </c>
      <c r="M2173" s="9">
        <v>0</v>
      </c>
      <c r="N2173" s="9">
        <v>0</v>
      </c>
      <c r="O2173" s="8"/>
      <c r="P2173" s="9">
        <v>-60</v>
      </c>
      <c r="Q2173" s="15">
        <v>0</v>
      </c>
      <c r="R2173" s="9">
        <v>114</v>
      </c>
      <c r="S2173" s="8" t="s">
        <v>37</v>
      </c>
      <c r="T2173" s="9">
        <v>-60</v>
      </c>
      <c r="U2173" s="8" t="s">
        <v>2278</v>
      </c>
      <c r="V2173" s="21">
        <v>45454</v>
      </c>
      <c r="W2173" s="8"/>
    </row>
    <row r="2174" spans="1:23" ht="13.5" thickBot="1">
      <c r="A2174" s="8" t="s">
        <v>3102</v>
      </c>
      <c r="B2174" s="8" t="s">
        <v>8336</v>
      </c>
      <c r="C2174" s="8" t="s">
        <v>4970</v>
      </c>
      <c r="D2174" s="8"/>
      <c r="E2174" s="8" t="s">
        <v>8337</v>
      </c>
      <c r="F2174" s="8" t="s">
        <v>36</v>
      </c>
      <c r="G2174" s="8" t="s">
        <v>8338</v>
      </c>
      <c r="H2174" s="9">
        <v>111</v>
      </c>
      <c r="I2174" s="8"/>
      <c r="J2174" s="8" t="s">
        <v>78</v>
      </c>
      <c r="K2174" s="25">
        <v>-72</v>
      </c>
      <c r="L2174" s="9">
        <v>0</v>
      </c>
      <c r="M2174" s="9">
        <v>0</v>
      </c>
      <c r="N2174" s="9">
        <v>0</v>
      </c>
      <c r="O2174" s="8"/>
      <c r="P2174" s="9">
        <v>-72</v>
      </c>
      <c r="Q2174" s="15">
        <v>0</v>
      </c>
      <c r="R2174" s="9">
        <v>384</v>
      </c>
      <c r="S2174" s="8" t="s">
        <v>37</v>
      </c>
      <c r="T2174" s="9">
        <v>-72</v>
      </c>
      <c r="U2174" s="8" t="s">
        <v>1814</v>
      </c>
      <c r="V2174" s="21">
        <v>45463</v>
      </c>
      <c r="W2174" s="40"/>
    </row>
    <row r="2175" spans="1:23" ht="13.5" thickBot="1">
      <c r="A2175" s="8" t="s">
        <v>3102</v>
      </c>
      <c r="B2175" s="8" t="s">
        <v>8644</v>
      </c>
      <c r="C2175" s="8" t="s">
        <v>8645</v>
      </c>
      <c r="D2175" s="8"/>
      <c r="E2175" s="8"/>
      <c r="F2175" s="8" t="s">
        <v>212</v>
      </c>
      <c r="G2175" s="8">
        <v>8417</v>
      </c>
      <c r="H2175" s="9">
        <v>112</v>
      </c>
      <c r="I2175" s="8" t="s">
        <v>8528</v>
      </c>
      <c r="J2175" s="8" t="s">
        <v>214</v>
      </c>
      <c r="K2175" s="25">
        <v>1254</v>
      </c>
      <c r="L2175" s="9">
        <v>0</v>
      </c>
      <c r="M2175" s="9">
        <v>0</v>
      </c>
      <c r="N2175" s="9">
        <v>0</v>
      </c>
      <c r="O2175" s="8"/>
      <c r="P2175" s="9">
        <v>1254</v>
      </c>
      <c r="Q2175" s="15">
        <v>6</v>
      </c>
      <c r="R2175" s="9">
        <v>192</v>
      </c>
      <c r="S2175" s="8" t="s">
        <v>37</v>
      </c>
      <c r="T2175" s="9">
        <v>102</v>
      </c>
      <c r="U2175" s="8" t="s">
        <v>12681</v>
      </c>
      <c r="V2175" s="21">
        <v>45477</v>
      </c>
      <c r="W2175" s="40"/>
    </row>
    <row r="2176" spans="1:23" ht="13.5" thickBot="1">
      <c r="A2176" s="8" t="s">
        <v>3102</v>
      </c>
      <c r="B2176" s="8" t="s">
        <v>8646</v>
      </c>
      <c r="C2176" s="8" t="s">
        <v>8647</v>
      </c>
      <c r="D2176" s="8"/>
      <c r="E2176" s="8"/>
      <c r="F2176" s="8" t="s">
        <v>212</v>
      </c>
      <c r="G2176" s="8">
        <v>1316</v>
      </c>
      <c r="H2176" s="9">
        <v>113</v>
      </c>
      <c r="I2176" s="8" t="s">
        <v>8528</v>
      </c>
      <c r="J2176" s="8" t="s">
        <v>214</v>
      </c>
      <c r="K2176" s="25">
        <v>480</v>
      </c>
      <c r="L2176" s="9">
        <v>0</v>
      </c>
      <c r="M2176" s="9">
        <v>0</v>
      </c>
      <c r="N2176" s="9">
        <v>0</v>
      </c>
      <c r="O2176" s="8"/>
      <c r="P2176" s="9">
        <v>480</v>
      </c>
      <c r="Q2176" s="15">
        <v>5</v>
      </c>
      <c r="R2176" s="9">
        <v>96</v>
      </c>
      <c r="S2176" s="8" t="s">
        <v>37</v>
      </c>
      <c r="T2176" s="9">
        <v>0</v>
      </c>
      <c r="U2176" s="8" t="s">
        <v>153</v>
      </c>
      <c r="V2176" s="21">
        <v>45477</v>
      </c>
      <c r="W2176" s="40"/>
    </row>
    <row r="2177" spans="1:23" ht="13.5" thickBot="1">
      <c r="A2177" s="8" t="s">
        <v>3102</v>
      </c>
      <c r="B2177" s="8" t="s">
        <v>8768</v>
      </c>
      <c r="C2177" s="8" t="s">
        <v>5645</v>
      </c>
      <c r="D2177" s="8"/>
      <c r="E2177" s="8"/>
      <c r="F2177" s="8" t="s">
        <v>36</v>
      </c>
      <c r="G2177" s="9">
        <v>45590</v>
      </c>
      <c r="H2177" s="9">
        <v>114</v>
      </c>
      <c r="I2177" s="8"/>
      <c r="J2177" s="8" t="s">
        <v>78</v>
      </c>
      <c r="K2177" s="25">
        <v>-66</v>
      </c>
      <c r="L2177" s="9">
        <v>0</v>
      </c>
      <c r="M2177" s="9">
        <v>0</v>
      </c>
      <c r="N2177" s="9">
        <v>0</v>
      </c>
      <c r="O2177" s="8"/>
      <c r="P2177" s="9">
        <v>-66</v>
      </c>
      <c r="Q2177" s="15">
        <v>0</v>
      </c>
      <c r="R2177" s="9">
        <v>150</v>
      </c>
      <c r="S2177" s="8" t="s">
        <v>37</v>
      </c>
      <c r="T2177" s="9">
        <v>-66</v>
      </c>
      <c r="U2177" s="8" t="s">
        <v>7230</v>
      </c>
      <c r="V2177" s="21"/>
      <c r="W2177" s="40"/>
    </row>
    <row r="2178" spans="1:23" ht="13.5" thickBot="1">
      <c r="A2178" s="8" t="s">
        <v>3102</v>
      </c>
      <c r="B2178" s="8" t="s">
        <v>8883</v>
      </c>
      <c r="C2178" s="44" t="s">
        <v>8884</v>
      </c>
      <c r="D2178" s="42"/>
      <c r="E2178" s="8"/>
      <c r="F2178" s="8" t="s">
        <v>36</v>
      </c>
      <c r="G2178" s="9">
        <v>929</v>
      </c>
      <c r="H2178" s="9">
        <v>115</v>
      </c>
      <c r="I2178" s="8" t="s">
        <v>8825</v>
      </c>
      <c r="J2178" s="8" t="s">
        <v>78</v>
      </c>
      <c r="K2178" s="25">
        <v>355</v>
      </c>
      <c r="L2178" s="9">
        <v>0</v>
      </c>
      <c r="M2178" s="9">
        <v>0</v>
      </c>
      <c r="N2178" s="9">
        <v>0</v>
      </c>
      <c r="O2178" s="8"/>
      <c r="P2178" s="9">
        <v>355</v>
      </c>
      <c r="Q2178" s="15">
        <v>1</v>
      </c>
      <c r="R2178" s="9">
        <v>200</v>
      </c>
      <c r="S2178" s="8" t="s">
        <v>37</v>
      </c>
      <c r="T2178" s="9">
        <v>155</v>
      </c>
      <c r="U2178" s="8" t="s">
        <v>12682</v>
      </c>
      <c r="V2178" s="21">
        <v>45492</v>
      </c>
      <c r="W2178" s="8"/>
    </row>
    <row r="2179" spans="1:23" ht="13.5" thickBot="1">
      <c r="A2179" s="8" t="s">
        <v>3102</v>
      </c>
      <c r="B2179" s="8" t="s">
        <v>8885</v>
      </c>
      <c r="C2179" s="44" t="s">
        <v>8886</v>
      </c>
      <c r="D2179" s="42" t="s">
        <v>51</v>
      </c>
      <c r="E2179" s="8"/>
      <c r="F2179" s="8" t="s">
        <v>36</v>
      </c>
      <c r="G2179" s="9" t="s">
        <v>8887</v>
      </c>
      <c r="H2179" s="9">
        <v>116</v>
      </c>
      <c r="I2179" s="8" t="s">
        <v>8781</v>
      </c>
      <c r="J2179" s="8" t="s">
        <v>214</v>
      </c>
      <c r="K2179" s="25">
        <v>665</v>
      </c>
      <c r="L2179" s="9">
        <v>0</v>
      </c>
      <c r="M2179" s="9">
        <v>0</v>
      </c>
      <c r="N2179" s="9">
        <v>0</v>
      </c>
      <c r="O2179" s="8"/>
      <c r="P2179" s="9">
        <v>665</v>
      </c>
      <c r="Q2179" s="15">
        <v>4</v>
      </c>
      <c r="R2179" s="9">
        <v>160</v>
      </c>
      <c r="S2179" s="8" t="s">
        <v>37</v>
      </c>
      <c r="T2179" s="9">
        <v>25</v>
      </c>
      <c r="U2179" s="8" t="s">
        <v>10741</v>
      </c>
      <c r="V2179" s="21">
        <v>45492</v>
      </c>
      <c r="W2179" s="8"/>
    </row>
    <row r="2180" spans="1:23" ht="13.5" thickBot="1">
      <c r="A2180" s="8" t="s">
        <v>3102</v>
      </c>
      <c r="B2180" s="8" t="s">
        <v>8888</v>
      </c>
      <c r="C2180" s="44" t="s">
        <v>8889</v>
      </c>
      <c r="D2180" s="42" t="s">
        <v>51</v>
      </c>
      <c r="E2180" s="8"/>
      <c r="F2180" s="8" t="s">
        <v>36</v>
      </c>
      <c r="G2180" s="8" t="s">
        <v>8890</v>
      </c>
      <c r="H2180" s="9">
        <v>117</v>
      </c>
      <c r="I2180" s="8" t="s">
        <v>8781</v>
      </c>
      <c r="J2180" s="8" t="s">
        <v>214</v>
      </c>
      <c r="K2180" s="17">
        <v>456</v>
      </c>
      <c r="L2180" s="9">
        <v>0</v>
      </c>
      <c r="M2180" s="9">
        <v>0</v>
      </c>
      <c r="N2180" s="9">
        <v>0</v>
      </c>
      <c r="O2180" s="8"/>
      <c r="P2180" s="9">
        <v>456</v>
      </c>
      <c r="Q2180" s="15">
        <v>2</v>
      </c>
      <c r="R2180" s="9">
        <v>160</v>
      </c>
      <c r="S2180" s="8" t="s">
        <v>37</v>
      </c>
      <c r="T2180" s="17">
        <v>136</v>
      </c>
      <c r="U2180" s="8" t="s">
        <v>11038</v>
      </c>
      <c r="V2180" s="21">
        <v>45492</v>
      </c>
      <c r="W2180" s="8"/>
    </row>
    <row r="2181" spans="1:23" ht="13.5" thickBot="1">
      <c r="A2181" s="8" t="s">
        <v>3102</v>
      </c>
      <c r="B2181" s="8" t="s">
        <v>8891</v>
      </c>
      <c r="C2181" s="8" t="s">
        <v>8892</v>
      </c>
      <c r="D2181" s="8" t="s">
        <v>51</v>
      </c>
      <c r="E2181" s="8"/>
      <c r="F2181" s="8" t="s">
        <v>36</v>
      </c>
      <c r="G2181" s="8" t="s">
        <v>8893</v>
      </c>
      <c r="H2181" s="9">
        <v>118</v>
      </c>
      <c r="I2181" s="8" t="s">
        <v>8781</v>
      </c>
      <c r="J2181" s="8" t="s">
        <v>214</v>
      </c>
      <c r="K2181" s="17">
        <v>492</v>
      </c>
      <c r="L2181" s="9">
        <v>0</v>
      </c>
      <c r="M2181" s="9">
        <v>0</v>
      </c>
      <c r="N2181" s="9">
        <v>0</v>
      </c>
      <c r="O2181" s="8"/>
      <c r="P2181" s="9">
        <v>492</v>
      </c>
      <c r="Q2181" s="15">
        <v>3</v>
      </c>
      <c r="R2181" s="9">
        <v>160</v>
      </c>
      <c r="S2181" s="8" t="s">
        <v>37</v>
      </c>
      <c r="T2181" s="17">
        <v>12</v>
      </c>
      <c r="U2181" s="8" t="s">
        <v>12683</v>
      </c>
      <c r="V2181" s="21">
        <v>45492</v>
      </c>
      <c r="W2181" s="8"/>
    </row>
    <row r="2182" spans="1:23" ht="13.5" thickBot="1">
      <c r="A2182" s="8" t="s">
        <v>3102</v>
      </c>
      <c r="B2182" s="8" t="s">
        <v>8894</v>
      </c>
      <c r="C2182" s="8" t="s">
        <v>8895</v>
      </c>
      <c r="D2182" s="8" t="s">
        <v>51</v>
      </c>
      <c r="E2182" s="8"/>
      <c r="F2182" s="8" t="s">
        <v>36</v>
      </c>
      <c r="G2182" s="8" t="s">
        <v>8896</v>
      </c>
      <c r="H2182" s="9">
        <v>119</v>
      </c>
      <c r="I2182" s="8" t="s">
        <v>8781</v>
      </c>
      <c r="J2182" s="8" t="s">
        <v>214</v>
      </c>
      <c r="K2182" s="17">
        <v>563</v>
      </c>
      <c r="L2182" s="9">
        <v>0</v>
      </c>
      <c r="M2182" s="9">
        <v>0</v>
      </c>
      <c r="N2182" s="9">
        <v>0</v>
      </c>
      <c r="O2182" s="8"/>
      <c r="P2182" s="9">
        <v>563</v>
      </c>
      <c r="Q2182" s="15">
        <v>3</v>
      </c>
      <c r="R2182" s="9">
        <v>160</v>
      </c>
      <c r="S2182" s="8" t="s">
        <v>37</v>
      </c>
      <c r="T2182" s="9">
        <v>83</v>
      </c>
      <c r="U2182" s="18" t="s">
        <v>12684</v>
      </c>
      <c r="V2182" s="40">
        <v>45492</v>
      </c>
      <c r="W2182" s="8"/>
    </row>
    <row r="2183" spans="1:23" ht="13.5" thickBot="1">
      <c r="A2183" s="8" t="s">
        <v>3102</v>
      </c>
      <c r="B2183" s="8" t="s">
        <v>8897</v>
      </c>
      <c r="C2183" s="44" t="s">
        <v>8759</v>
      </c>
      <c r="D2183" s="42" t="s">
        <v>51</v>
      </c>
      <c r="E2183" s="8"/>
      <c r="F2183" s="8" t="s">
        <v>36</v>
      </c>
      <c r="G2183" s="8">
        <v>8001</v>
      </c>
      <c r="H2183" s="9">
        <v>120</v>
      </c>
      <c r="I2183" s="8" t="s">
        <v>8781</v>
      </c>
      <c r="J2183" s="8" t="s">
        <v>214</v>
      </c>
      <c r="K2183" s="17">
        <v>518</v>
      </c>
      <c r="L2183" s="9">
        <v>0</v>
      </c>
      <c r="M2183" s="9">
        <v>0</v>
      </c>
      <c r="N2183" s="9">
        <v>0</v>
      </c>
      <c r="O2183" s="8"/>
      <c r="P2183" s="9">
        <v>518</v>
      </c>
      <c r="Q2183" s="15">
        <v>3</v>
      </c>
      <c r="R2183" s="9">
        <v>160</v>
      </c>
      <c r="S2183" s="8" t="s">
        <v>37</v>
      </c>
      <c r="T2183" s="9">
        <v>38</v>
      </c>
      <c r="U2183" s="18" t="s">
        <v>12685</v>
      </c>
      <c r="V2183" s="40">
        <v>45492</v>
      </c>
      <c r="W2183" s="8"/>
    </row>
    <row r="2184" spans="1:23" ht="13.5" thickBot="1">
      <c r="A2184" s="8" t="s">
        <v>3102</v>
      </c>
      <c r="B2184" s="8" t="s">
        <v>8898</v>
      </c>
      <c r="C2184" s="44" t="s">
        <v>8899</v>
      </c>
      <c r="D2184" s="42" t="s">
        <v>51</v>
      </c>
      <c r="E2184" s="8"/>
      <c r="F2184" s="8" t="s">
        <v>36</v>
      </c>
      <c r="G2184" s="8">
        <v>8006</v>
      </c>
      <c r="H2184" s="9">
        <v>121</v>
      </c>
      <c r="I2184" s="8" t="s">
        <v>8781</v>
      </c>
      <c r="J2184" s="8" t="s">
        <v>214</v>
      </c>
      <c r="K2184" s="17">
        <v>86</v>
      </c>
      <c r="L2184" s="9">
        <v>0</v>
      </c>
      <c r="M2184" s="9">
        <v>0</v>
      </c>
      <c r="N2184" s="9">
        <v>0</v>
      </c>
      <c r="O2184" s="8"/>
      <c r="P2184" s="9">
        <v>86</v>
      </c>
      <c r="Q2184" s="15">
        <v>0</v>
      </c>
      <c r="R2184" s="9">
        <v>160</v>
      </c>
      <c r="S2184" s="8" t="s">
        <v>37</v>
      </c>
      <c r="T2184" s="9">
        <v>86</v>
      </c>
      <c r="U2184" s="18" t="s">
        <v>12686</v>
      </c>
      <c r="V2184" s="40">
        <v>45492</v>
      </c>
      <c r="W2184" s="8"/>
    </row>
    <row r="2185" spans="1:23" ht="13.5" thickBot="1">
      <c r="A2185" s="8" t="s">
        <v>3102</v>
      </c>
      <c r="B2185" s="8" t="s">
        <v>8900</v>
      </c>
      <c r="C2185" s="44" t="s">
        <v>8758</v>
      </c>
      <c r="D2185" s="42" t="s">
        <v>51</v>
      </c>
      <c r="E2185" s="8"/>
      <c r="F2185" s="8" t="s">
        <v>36</v>
      </c>
      <c r="G2185" s="8">
        <v>8007</v>
      </c>
      <c r="H2185" s="9">
        <v>122</v>
      </c>
      <c r="I2185" s="8" t="s">
        <v>8781</v>
      </c>
      <c r="J2185" s="8" t="s">
        <v>214</v>
      </c>
      <c r="K2185" s="17">
        <v>546</v>
      </c>
      <c r="L2185" s="9">
        <v>0</v>
      </c>
      <c r="M2185" s="9">
        <v>0</v>
      </c>
      <c r="N2185" s="9">
        <v>0</v>
      </c>
      <c r="O2185" s="8"/>
      <c r="P2185" s="9">
        <v>546</v>
      </c>
      <c r="Q2185" s="15">
        <v>3</v>
      </c>
      <c r="R2185" s="9">
        <v>160</v>
      </c>
      <c r="S2185" s="8" t="s">
        <v>37</v>
      </c>
      <c r="T2185" s="9">
        <v>66</v>
      </c>
      <c r="U2185" s="18" t="s">
        <v>11967</v>
      </c>
      <c r="V2185" s="40">
        <v>45492</v>
      </c>
      <c r="W2185" s="8"/>
    </row>
    <row r="2186" spans="1:23" ht="26.25" thickBot="1">
      <c r="A2186" s="8" t="s">
        <v>3102</v>
      </c>
      <c r="B2186" s="13" t="s">
        <v>9394</v>
      </c>
      <c r="C2186" s="44" t="s">
        <v>9395</v>
      </c>
      <c r="D2186" s="42"/>
      <c r="E2186" s="8"/>
      <c r="F2186" s="8" t="s">
        <v>212</v>
      </c>
      <c r="G2186" s="8" t="s">
        <v>9396</v>
      </c>
      <c r="H2186" s="20" t="s">
        <v>9397</v>
      </c>
      <c r="I2186" s="8"/>
      <c r="J2186" s="8" t="s">
        <v>214</v>
      </c>
      <c r="K2186" s="17">
        <v>-61</v>
      </c>
      <c r="L2186" s="9">
        <v>0</v>
      </c>
      <c r="M2186" s="35">
        <v>0</v>
      </c>
      <c r="N2186" s="9">
        <v>0</v>
      </c>
      <c r="O2186" s="8"/>
      <c r="P2186" s="31">
        <v>-61</v>
      </c>
      <c r="Q2186" s="15">
        <v>-3</v>
      </c>
      <c r="R2186" s="9">
        <v>20</v>
      </c>
      <c r="S2186" s="8" t="s">
        <v>34</v>
      </c>
      <c r="T2186" s="9">
        <v>-1</v>
      </c>
      <c r="U2186" s="8" t="s">
        <v>10357</v>
      </c>
      <c r="V2186" s="21" t="s">
        <v>12687</v>
      </c>
      <c r="W2186" s="8"/>
    </row>
    <row r="2187" spans="1:23" ht="26.25" thickBot="1">
      <c r="A2187" s="8" t="s">
        <v>3102</v>
      </c>
      <c r="B2187" s="8" t="s">
        <v>9398</v>
      </c>
      <c r="C2187" s="18" t="s">
        <v>9399</v>
      </c>
      <c r="D2187" s="8"/>
      <c r="E2187" s="8" t="s">
        <v>11013</v>
      </c>
      <c r="F2187" s="8" t="s">
        <v>36</v>
      </c>
      <c r="G2187" s="8" t="s">
        <v>9400</v>
      </c>
      <c r="H2187" s="9">
        <v>123</v>
      </c>
      <c r="I2187" s="8"/>
      <c r="J2187" s="8" t="s">
        <v>78</v>
      </c>
      <c r="K2187" s="17">
        <v>-2</v>
      </c>
      <c r="L2187" s="9">
        <v>0</v>
      </c>
      <c r="M2187" s="9">
        <v>0</v>
      </c>
      <c r="N2187" s="9">
        <v>0</v>
      </c>
      <c r="O2187" s="8"/>
      <c r="P2187" s="9">
        <v>-2</v>
      </c>
      <c r="Q2187" s="15">
        <v>0</v>
      </c>
      <c r="R2187" s="9">
        <v>520</v>
      </c>
      <c r="S2187" s="8" t="s">
        <v>37</v>
      </c>
      <c r="T2187" s="9">
        <v>-2</v>
      </c>
      <c r="U2187" s="18" t="s">
        <v>1909</v>
      </c>
      <c r="V2187" s="40">
        <v>45497</v>
      </c>
      <c r="W2187" s="40"/>
    </row>
    <row r="2188" spans="1:23" ht="13.5" thickBot="1">
      <c r="A2188" s="8" t="s">
        <v>3102</v>
      </c>
      <c r="B2188" s="8" t="s">
        <v>7507</v>
      </c>
      <c r="C2188" s="8" t="s">
        <v>9401</v>
      </c>
      <c r="D2188" s="8"/>
      <c r="E2188" s="8"/>
      <c r="F2188" s="8" t="s">
        <v>212</v>
      </c>
      <c r="G2188" s="8" t="s">
        <v>7496</v>
      </c>
      <c r="H2188" s="9">
        <v>105</v>
      </c>
      <c r="I2188" s="8" t="s">
        <v>2266</v>
      </c>
      <c r="J2188" s="8" t="s">
        <v>214</v>
      </c>
      <c r="K2188" s="17">
        <v>-23</v>
      </c>
      <c r="L2188" s="9">
        <v>0</v>
      </c>
      <c r="M2188" s="9">
        <v>0</v>
      </c>
      <c r="N2188" s="9">
        <v>0</v>
      </c>
      <c r="O2188" s="8"/>
      <c r="P2188" s="9">
        <v>-23</v>
      </c>
      <c r="Q2188" s="15">
        <v>0</v>
      </c>
      <c r="R2188" s="9">
        <v>72</v>
      </c>
      <c r="S2188" s="8" t="s">
        <v>37</v>
      </c>
      <c r="T2188" s="9">
        <v>-23</v>
      </c>
      <c r="U2188" s="18" t="s">
        <v>8737</v>
      </c>
      <c r="V2188" s="40">
        <v>45497</v>
      </c>
      <c r="W2188" s="8"/>
    </row>
    <row r="2189" spans="1:23" ht="26.25" thickBot="1">
      <c r="A2189" s="8" t="s">
        <v>3102</v>
      </c>
      <c r="B2189" s="8" t="s">
        <v>10358</v>
      </c>
      <c r="C2189" s="8" t="s">
        <v>10359</v>
      </c>
      <c r="D2189" s="8"/>
      <c r="E2189" s="8"/>
      <c r="F2189" s="8" t="s">
        <v>212</v>
      </c>
      <c r="G2189" s="8" t="s">
        <v>10360</v>
      </c>
      <c r="H2189" s="9" t="s">
        <v>10334</v>
      </c>
      <c r="I2189" s="8"/>
      <c r="J2189" s="8" t="s">
        <v>214</v>
      </c>
      <c r="K2189" s="17">
        <v>286</v>
      </c>
      <c r="L2189" s="9">
        <v>0</v>
      </c>
      <c r="M2189" s="9">
        <v>0</v>
      </c>
      <c r="N2189" s="9">
        <v>0</v>
      </c>
      <c r="O2189" s="8"/>
      <c r="P2189" s="9">
        <v>286</v>
      </c>
      <c r="Q2189" s="15">
        <v>4</v>
      </c>
      <c r="R2189" s="9">
        <v>64</v>
      </c>
      <c r="S2189" s="8" t="s">
        <v>34</v>
      </c>
      <c r="T2189" s="9">
        <v>30</v>
      </c>
      <c r="U2189" s="18" t="s">
        <v>10742</v>
      </c>
      <c r="V2189" s="40">
        <v>45502</v>
      </c>
      <c r="W2189" s="8"/>
    </row>
    <row r="2190" spans="1:23" ht="13.5" thickBot="1">
      <c r="A2190" s="8" t="s">
        <v>3102</v>
      </c>
      <c r="B2190" s="13" t="s">
        <v>10361</v>
      </c>
      <c r="C2190" s="8" t="s">
        <v>10362</v>
      </c>
      <c r="D2190" s="8"/>
      <c r="E2190" s="8"/>
      <c r="F2190" s="8" t="s">
        <v>212</v>
      </c>
      <c r="G2190" s="8" t="s">
        <v>10363</v>
      </c>
      <c r="H2190" s="9" t="s">
        <v>10338</v>
      </c>
      <c r="I2190" s="8"/>
      <c r="J2190" s="8" t="s">
        <v>214</v>
      </c>
      <c r="K2190" s="17">
        <v>288</v>
      </c>
      <c r="L2190" s="9">
        <v>0</v>
      </c>
      <c r="M2190" s="9">
        <v>0</v>
      </c>
      <c r="N2190" s="9">
        <v>0</v>
      </c>
      <c r="O2190" s="8"/>
      <c r="P2190" s="9">
        <v>288</v>
      </c>
      <c r="Q2190" s="15">
        <v>0</v>
      </c>
      <c r="R2190" s="9">
        <v>512</v>
      </c>
      <c r="S2190" s="8" t="s">
        <v>37</v>
      </c>
      <c r="T2190" s="9">
        <v>288</v>
      </c>
      <c r="U2190" s="8" t="s">
        <v>8175</v>
      </c>
      <c r="V2190" s="21">
        <v>45502</v>
      </c>
      <c r="W2190" s="8"/>
    </row>
    <row r="2191" spans="1:23" ht="26.25" thickBot="1">
      <c r="A2191" s="8" t="s">
        <v>3255</v>
      </c>
      <c r="B2191" s="13" t="s">
        <v>7515</v>
      </c>
      <c r="C2191" s="8" t="s">
        <v>5613</v>
      </c>
      <c r="D2191" s="8"/>
      <c r="E2191" s="8"/>
      <c r="F2191" s="8" t="s">
        <v>157</v>
      </c>
      <c r="G2191" s="8">
        <v>403</v>
      </c>
      <c r="H2191" s="9">
        <v>6</v>
      </c>
      <c r="I2191" s="8"/>
      <c r="J2191" s="8" t="s">
        <v>78</v>
      </c>
      <c r="K2191" s="17">
        <v>-340</v>
      </c>
      <c r="L2191" s="9">
        <v>0</v>
      </c>
      <c r="M2191" s="9">
        <v>0</v>
      </c>
      <c r="N2191" s="9">
        <v>0</v>
      </c>
      <c r="O2191" s="8"/>
      <c r="P2191" s="9">
        <v>-340</v>
      </c>
      <c r="Q2191" s="15">
        <v>0</v>
      </c>
      <c r="R2191" s="9">
        <v>384</v>
      </c>
      <c r="S2191" s="8" t="s">
        <v>37</v>
      </c>
      <c r="T2191" s="9">
        <v>-340</v>
      </c>
      <c r="U2191" s="8" t="s">
        <v>12688</v>
      </c>
      <c r="V2191" s="21">
        <v>45436</v>
      </c>
      <c r="W2191" s="8"/>
    </row>
    <row r="2192" spans="1:23" ht="26.25" thickBot="1">
      <c r="A2192" s="8" t="s">
        <v>3255</v>
      </c>
      <c r="B2192" s="13" t="s">
        <v>7516</v>
      </c>
      <c r="C2192" s="8" t="s">
        <v>5614</v>
      </c>
      <c r="D2192" s="8"/>
      <c r="E2192" s="8"/>
      <c r="F2192" s="8" t="s">
        <v>157</v>
      </c>
      <c r="G2192" s="8">
        <v>404</v>
      </c>
      <c r="H2192" s="9">
        <v>7</v>
      </c>
      <c r="I2192" s="8"/>
      <c r="J2192" s="8" t="s">
        <v>78</v>
      </c>
      <c r="K2192" s="17">
        <v>-292</v>
      </c>
      <c r="L2192" s="9">
        <v>0</v>
      </c>
      <c r="M2192" s="9">
        <v>0</v>
      </c>
      <c r="N2192" s="9">
        <v>0</v>
      </c>
      <c r="O2192" s="8"/>
      <c r="P2192" s="9">
        <v>-292</v>
      </c>
      <c r="Q2192" s="15">
        <v>0</v>
      </c>
      <c r="R2192" s="9">
        <v>576</v>
      </c>
      <c r="S2192" s="8" t="s">
        <v>37</v>
      </c>
      <c r="T2192" s="9">
        <v>-292</v>
      </c>
      <c r="U2192" s="8" t="s">
        <v>12689</v>
      </c>
      <c r="V2192" s="21">
        <v>45436</v>
      </c>
      <c r="W2192" s="40"/>
    </row>
    <row r="2193" spans="1:23" ht="13.5" thickBot="1">
      <c r="A2193" s="8" t="s">
        <v>3255</v>
      </c>
      <c r="B2193" s="8" t="s">
        <v>3256</v>
      </c>
      <c r="C2193" s="8" t="s">
        <v>3257</v>
      </c>
      <c r="D2193" s="8"/>
      <c r="E2193" s="8"/>
      <c r="F2193" s="8"/>
      <c r="G2193" s="39"/>
      <c r="H2193" s="9">
        <v>2</v>
      </c>
      <c r="I2193" s="8"/>
      <c r="J2193" s="8" t="s">
        <v>78</v>
      </c>
      <c r="K2193" s="17">
        <v>0</v>
      </c>
      <c r="L2193" s="9">
        <v>0</v>
      </c>
      <c r="M2193" s="9">
        <v>0</v>
      </c>
      <c r="N2193" s="9">
        <v>0</v>
      </c>
      <c r="O2193" s="8"/>
      <c r="P2193" s="9">
        <v>0</v>
      </c>
      <c r="Q2193" s="15">
        <v>0</v>
      </c>
      <c r="R2193" s="9">
        <v>120</v>
      </c>
      <c r="S2193" s="8" t="s">
        <v>37</v>
      </c>
      <c r="T2193" s="17">
        <v>0</v>
      </c>
      <c r="U2193" s="8" t="s">
        <v>39</v>
      </c>
      <c r="V2193" s="21"/>
      <c r="W2193" s="8"/>
    </row>
    <row r="2194" spans="1:23" ht="13.5" thickBot="1">
      <c r="A2194" s="8" t="s">
        <v>3255</v>
      </c>
      <c r="B2194" s="8" t="s">
        <v>3258</v>
      </c>
      <c r="C2194" s="8" t="s">
        <v>3259</v>
      </c>
      <c r="D2194" s="8"/>
      <c r="E2194" s="8"/>
      <c r="F2194" s="8"/>
      <c r="G2194" s="8"/>
      <c r="H2194" s="9">
        <v>3</v>
      </c>
      <c r="I2194" s="8"/>
      <c r="J2194" s="8" t="s">
        <v>78</v>
      </c>
      <c r="K2194" s="17">
        <v>256</v>
      </c>
      <c r="L2194" s="9">
        <v>0</v>
      </c>
      <c r="M2194" s="9">
        <v>0</v>
      </c>
      <c r="N2194" s="9">
        <v>0</v>
      </c>
      <c r="O2194" s="8"/>
      <c r="P2194" s="9">
        <v>256</v>
      </c>
      <c r="Q2194" s="15">
        <v>2</v>
      </c>
      <c r="R2194" s="9">
        <v>128</v>
      </c>
      <c r="S2194" s="8" t="s">
        <v>34</v>
      </c>
      <c r="T2194" s="17">
        <v>0</v>
      </c>
      <c r="U2194" s="8" t="s">
        <v>81</v>
      </c>
      <c r="V2194" s="21"/>
      <c r="W2194" s="40"/>
    </row>
    <row r="2195" spans="1:23" ht="13.5" thickBot="1">
      <c r="A2195" s="8" t="s">
        <v>3255</v>
      </c>
      <c r="B2195" s="8" t="s">
        <v>3260</v>
      </c>
      <c r="C2195" s="8" t="s">
        <v>3261</v>
      </c>
      <c r="D2195" s="8"/>
      <c r="E2195" s="8"/>
      <c r="F2195" s="8"/>
      <c r="G2195" s="8"/>
      <c r="H2195" s="9">
        <v>4</v>
      </c>
      <c r="I2195" s="8"/>
      <c r="J2195" s="8" t="s">
        <v>78</v>
      </c>
      <c r="K2195" s="17">
        <v>700</v>
      </c>
      <c r="L2195" s="9">
        <v>0</v>
      </c>
      <c r="M2195" s="9">
        <v>0</v>
      </c>
      <c r="N2195" s="9">
        <v>0</v>
      </c>
      <c r="O2195" s="8"/>
      <c r="P2195" s="9">
        <v>700</v>
      </c>
      <c r="Q2195" s="15">
        <v>4</v>
      </c>
      <c r="R2195" s="8">
        <v>175</v>
      </c>
      <c r="S2195" s="8" t="s">
        <v>34</v>
      </c>
      <c r="T2195" s="17">
        <v>0</v>
      </c>
      <c r="U2195" s="8" t="s">
        <v>209</v>
      </c>
      <c r="V2195" s="21"/>
      <c r="W2195" s="8"/>
    </row>
    <row r="2196" spans="1:23" ht="13.5" thickBot="1">
      <c r="A2196" s="8" t="s">
        <v>3255</v>
      </c>
      <c r="B2196" s="13" t="s">
        <v>3262</v>
      </c>
      <c r="C2196" s="8" t="s">
        <v>3263</v>
      </c>
      <c r="D2196" s="8"/>
      <c r="E2196" s="8"/>
      <c r="F2196" s="8"/>
      <c r="G2196" s="8"/>
      <c r="H2196" s="20">
        <v>5</v>
      </c>
      <c r="I2196" s="8"/>
      <c r="J2196" s="8" t="s">
        <v>78</v>
      </c>
      <c r="K2196" s="17">
        <v>150</v>
      </c>
      <c r="L2196" s="9">
        <v>0</v>
      </c>
      <c r="M2196" s="9">
        <v>0</v>
      </c>
      <c r="N2196" s="9">
        <v>0</v>
      </c>
      <c r="O2196" s="8"/>
      <c r="P2196" s="9">
        <v>150</v>
      </c>
      <c r="Q2196" s="15">
        <v>5</v>
      </c>
      <c r="R2196" s="9">
        <v>30</v>
      </c>
      <c r="S2196" s="8" t="s">
        <v>34</v>
      </c>
      <c r="T2196" s="9">
        <v>0</v>
      </c>
      <c r="U2196" s="8" t="s">
        <v>57</v>
      </c>
      <c r="V2196" s="21"/>
      <c r="W2196" s="21"/>
    </row>
    <row r="2197" spans="1:23" ht="77.25" thickBot="1">
      <c r="A2197" s="8" t="s">
        <v>3255</v>
      </c>
      <c r="B2197" s="13" t="s">
        <v>3264</v>
      </c>
      <c r="C2197" s="8" t="s">
        <v>3265</v>
      </c>
      <c r="D2197" s="8"/>
      <c r="E2197" s="8"/>
      <c r="F2197" s="8" t="s">
        <v>36</v>
      </c>
      <c r="G2197" s="8" t="s">
        <v>3266</v>
      </c>
      <c r="H2197" s="9">
        <v>1</v>
      </c>
      <c r="I2197" s="8" t="s">
        <v>252</v>
      </c>
      <c r="J2197" s="8" t="s">
        <v>78</v>
      </c>
      <c r="K2197" s="17">
        <v>468.75</v>
      </c>
      <c r="L2197" s="9">
        <v>0</v>
      </c>
      <c r="M2197" s="9">
        <v>0</v>
      </c>
      <c r="N2197" s="9">
        <v>0</v>
      </c>
      <c r="O2197" s="8"/>
      <c r="P2197" s="9">
        <v>468.75</v>
      </c>
      <c r="Q2197" s="15">
        <v>7</v>
      </c>
      <c r="R2197" s="9">
        <v>60</v>
      </c>
      <c r="S2197" s="8" t="s">
        <v>34</v>
      </c>
      <c r="T2197" s="17">
        <v>49</v>
      </c>
      <c r="U2197" s="8" t="s">
        <v>12690</v>
      </c>
      <c r="V2197" s="21">
        <v>45353</v>
      </c>
      <c r="W2197" s="8" t="s">
        <v>11966</v>
      </c>
    </row>
    <row r="2198" spans="1:23" ht="13.5" thickBot="1">
      <c r="A2198" s="8" t="s">
        <v>3255</v>
      </c>
      <c r="B2198" s="13"/>
      <c r="C2198" s="8" t="s">
        <v>3267</v>
      </c>
      <c r="D2198" s="8"/>
      <c r="E2198" s="8"/>
      <c r="F2198" s="8"/>
      <c r="G2198" s="8"/>
      <c r="H2198" s="9">
        <v>6</v>
      </c>
      <c r="I2198" s="8"/>
      <c r="J2198" s="8" t="s">
        <v>78</v>
      </c>
      <c r="K2198" s="17">
        <v>2640</v>
      </c>
      <c r="L2198" s="9">
        <v>0</v>
      </c>
      <c r="M2198" s="9">
        <v>0</v>
      </c>
      <c r="N2198" s="9">
        <v>0</v>
      </c>
      <c r="O2198" s="8"/>
      <c r="P2198" s="9">
        <v>2640</v>
      </c>
      <c r="Q2198" s="15">
        <v>4</v>
      </c>
      <c r="R2198" s="9">
        <v>660</v>
      </c>
      <c r="S2198" s="8" t="s">
        <v>37</v>
      </c>
      <c r="T2198" s="17">
        <v>0</v>
      </c>
      <c r="U2198" s="8" t="s">
        <v>216</v>
      </c>
      <c r="V2198" s="21"/>
      <c r="W2198" s="8"/>
    </row>
    <row r="2199" spans="1:23" ht="13.5" thickBot="1">
      <c r="A2199" s="8" t="s">
        <v>3255</v>
      </c>
      <c r="B2199" s="13"/>
      <c r="C2199" s="8" t="s">
        <v>3268</v>
      </c>
      <c r="D2199" s="8"/>
      <c r="E2199" s="8"/>
      <c r="F2199" s="8"/>
      <c r="G2199" s="8"/>
      <c r="H2199" s="9">
        <v>7</v>
      </c>
      <c r="I2199" s="8"/>
      <c r="J2199" s="8" t="s">
        <v>78</v>
      </c>
      <c r="K2199" s="17">
        <v>1400</v>
      </c>
      <c r="L2199" s="9">
        <v>0</v>
      </c>
      <c r="M2199" s="9">
        <v>0</v>
      </c>
      <c r="N2199" s="9">
        <v>0</v>
      </c>
      <c r="O2199" s="8"/>
      <c r="P2199" s="9">
        <v>1400</v>
      </c>
      <c r="Q2199" s="15">
        <v>5</v>
      </c>
      <c r="R2199" s="9">
        <v>280</v>
      </c>
      <c r="S2199" s="8" t="s">
        <v>37</v>
      </c>
      <c r="T2199" s="9">
        <v>0</v>
      </c>
      <c r="U2199" s="8" t="s">
        <v>153</v>
      </c>
      <c r="V2199" s="21"/>
      <c r="W2199" s="8"/>
    </row>
    <row r="2200" spans="1:23" ht="13.5" thickBot="1">
      <c r="A2200" s="8" t="s">
        <v>3255</v>
      </c>
      <c r="B2200" s="13"/>
      <c r="C2200" s="8" t="s">
        <v>3269</v>
      </c>
      <c r="D2200" s="8"/>
      <c r="E2200" s="8"/>
      <c r="F2200" s="8"/>
      <c r="G2200" s="8"/>
      <c r="H2200" s="9">
        <v>8</v>
      </c>
      <c r="I2200" s="8"/>
      <c r="J2200" s="8" t="s">
        <v>78</v>
      </c>
      <c r="K2200" s="17">
        <v>144</v>
      </c>
      <c r="L2200" s="9">
        <v>0</v>
      </c>
      <c r="M2200" s="9">
        <v>0</v>
      </c>
      <c r="N2200" s="9">
        <v>0</v>
      </c>
      <c r="O2200" s="8"/>
      <c r="P2200" s="9">
        <v>144</v>
      </c>
      <c r="Q2200" s="15">
        <v>2</v>
      </c>
      <c r="R2200" s="9">
        <v>72</v>
      </c>
      <c r="S2200" s="8" t="s">
        <v>34</v>
      </c>
      <c r="T2200" s="9">
        <v>0</v>
      </c>
      <c r="U2200" s="8" t="s">
        <v>81</v>
      </c>
      <c r="V2200" s="21"/>
      <c r="W2200" s="8"/>
    </row>
    <row r="2201" spans="1:23" ht="13.5" thickBot="1">
      <c r="A2201" s="8" t="s">
        <v>150</v>
      </c>
      <c r="B2201" s="13" t="s">
        <v>3270</v>
      </c>
      <c r="C2201" s="8" t="s">
        <v>7770</v>
      </c>
      <c r="D2201" s="8"/>
      <c r="E2201" s="8" t="s">
        <v>99</v>
      </c>
      <c r="F2201" s="8" t="s">
        <v>83</v>
      </c>
      <c r="G2201" s="8"/>
      <c r="H2201" s="9">
        <v>2</v>
      </c>
      <c r="I2201" s="8"/>
      <c r="J2201" s="8" t="s">
        <v>78</v>
      </c>
      <c r="K2201" s="17">
        <v>98</v>
      </c>
      <c r="L2201" s="9">
        <v>0</v>
      </c>
      <c r="M2201" s="9">
        <v>0</v>
      </c>
      <c r="N2201" s="9">
        <v>0</v>
      </c>
      <c r="O2201" s="8"/>
      <c r="P2201" s="9">
        <v>98</v>
      </c>
      <c r="Q2201" s="15">
        <v>8</v>
      </c>
      <c r="R2201" s="9">
        <v>12</v>
      </c>
      <c r="S2201" s="8" t="s">
        <v>34</v>
      </c>
      <c r="T2201" s="9">
        <v>2</v>
      </c>
      <c r="U2201" s="8" t="s">
        <v>10914</v>
      </c>
      <c r="V2201" s="21">
        <v>45366</v>
      </c>
      <c r="W2201" s="8"/>
    </row>
    <row r="2202" spans="1:23" ht="13.5" thickBot="1">
      <c r="A2202" s="8" t="s">
        <v>150</v>
      </c>
      <c r="B2202" s="8" t="s">
        <v>3271</v>
      </c>
      <c r="C2202" s="8" t="s">
        <v>3272</v>
      </c>
      <c r="D2202" s="8"/>
      <c r="E2202" s="8" t="s">
        <v>98</v>
      </c>
      <c r="F2202" s="8" t="s">
        <v>83</v>
      </c>
      <c r="G2202" s="8" t="s">
        <v>3273</v>
      </c>
      <c r="H2202" s="9">
        <v>3</v>
      </c>
      <c r="I2202" s="8"/>
      <c r="J2202" s="8" t="s">
        <v>78</v>
      </c>
      <c r="K2202" s="17">
        <v>161</v>
      </c>
      <c r="L2202" s="9">
        <v>0</v>
      </c>
      <c r="M2202" s="9">
        <v>0</v>
      </c>
      <c r="N2202" s="9">
        <v>0</v>
      </c>
      <c r="O2202" s="8"/>
      <c r="P2202" s="9">
        <v>161</v>
      </c>
      <c r="Q2202" s="15">
        <v>26</v>
      </c>
      <c r="R2202" s="9">
        <v>6</v>
      </c>
      <c r="S2202" s="8" t="s">
        <v>34</v>
      </c>
      <c r="T2202" s="17">
        <v>5</v>
      </c>
      <c r="U2202" s="8" t="s">
        <v>3274</v>
      </c>
      <c r="V2202" s="21">
        <v>45367</v>
      </c>
      <c r="W2202" s="8"/>
    </row>
    <row r="2203" spans="1:23" ht="13.5" thickBot="1">
      <c r="A2203" s="8" t="s">
        <v>150</v>
      </c>
      <c r="B2203" s="13" t="s">
        <v>3275</v>
      </c>
      <c r="C2203" s="8" t="s">
        <v>3276</v>
      </c>
      <c r="D2203" s="8"/>
      <c r="E2203" s="8" t="s">
        <v>99</v>
      </c>
      <c r="F2203" s="8" t="s">
        <v>36</v>
      </c>
      <c r="G2203" s="8"/>
      <c r="H2203" s="9">
        <v>1</v>
      </c>
      <c r="I2203" s="8"/>
      <c r="J2203" s="8" t="s">
        <v>78</v>
      </c>
      <c r="K2203" s="24">
        <v>116</v>
      </c>
      <c r="L2203" s="9">
        <v>0</v>
      </c>
      <c r="M2203" s="9">
        <v>0</v>
      </c>
      <c r="N2203" s="9">
        <v>0</v>
      </c>
      <c r="O2203" s="8"/>
      <c r="P2203" s="9">
        <v>116</v>
      </c>
      <c r="Q2203" s="15">
        <v>9</v>
      </c>
      <c r="R2203" s="9">
        <v>12</v>
      </c>
      <c r="S2203" s="8" t="s">
        <v>34</v>
      </c>
      <c r="T2203" s="17">
        <v>8</v>
      </c>
      <c r="U2203" s="8" t="s">
        <v>10798</v>
      </c>
      <c r="V2203" s="21">
        <v>45367</v>
      </c>
      <c r="W2203" s="18"/>
    </row>
    <row r="2204" spans="1:23" ht="13.5" thickBot="1">
      <c r="A2204" s="8" t="s">
        <v>150</v>
      </c>
      <c r="B2204" s="13" t="s">
        <v>7771</v>
      </c>
      <c r="C2204" s="8" t="s">
        <v>3277</v>
      </c>
      <c r="D2204" s="8"/>
      <c r="E2204" s="8" t="s">
        <v>99</v>
      </c>
      <c r="F2204" s="8" t="s">
        <v>36</v>
      </c>
      <c r="G2204" s="8"/>
      <c r="H2204" s="9">
        <v>5</v>
      </c>
      <c r="I2204" s="8"/>
      <c r="J2204" s="8" t="s">
        <v>78</v>
      </c>
      <c r="K2204" s="24">
        <v>-73</v>
      </c>
      <c r="L2204" s="9">
        <v>0</v>
      </c>
      <c r="M2204" s="9">
        <v>0</v>
      </c>
      <c r="N2204" s="9">
        <v>0</v>
      </c>
      <c r="O2204" s="8"/>
      <c r="P2204" s="9">
        <v>-73</v>
      </c>
      <c r="Q2204" s="15">
        <v>-6</v>
      </c>
      <c r="R2204" s="9">
        <v>12</v>
      </c>
      <c r="S2204" s="8" t="s">
        <v>34</v>
      </c>
      <c r="T2204" s="9">
        <v>-1</v>
      </c>
      <c r="U2204" s="8" t="s">
        <v>8339</v>
      </c>
      <c r="V2204" s="21" t="s">
        <v>12185</v>
      </c>
      <c r="W2204" s="18"/>
    </row>
    <row r="2205" spans="1:23" ht="13.5" thickBot="1">
      <c r="A2205" s="8" t="s">
        <v>150</v>
      </c>
      <c r="B2205" s="13" t="s">
        <v>7517</v>
      </c>
      <c r="C2205" s="8" t="s">
        <v>5702</v>
      </c>
      <c r="D2205" s="8"/>
      <c r="E2205" s="8" t="s">
        <v>99</v>
      </c>
      <c r="F2205" s="8" t="s">
        <v>7518</v>
      </c>
      <c r="G2205" s="8"/>
      <c r="H2205" s="9">
        <v>4</v>
      </c>
      <c r="I2205" s="8"/>
      <c r="J2205" s="8" t="s">
        <v>78</v>
      </c>
      <c r="K2205" s="24">
        <v>-301</v>
      </c>
      <c r="L2205" s="9">
        <v>0</v>
      </c>
      <c r="M2205" s="9">
        <v>0</v>
      </c>
      <c r="N2205" s="9">
        <v>0</v>
      </c>
      <c r="O2205" s="8"/>
      <c r="P2205" s="9">
        <v>-301</v>
      </c>
      <c r="Q2205" s="15">
        <v>-2</v>
      </c>
      <c r="R2205" s="9">
        <v>144</v>
      </c>
      <c r="S2205" s="8" t="s">
        <v>37</v>
      </c>
      <c r="T2205" s="9">
        <v>-13</v>
      </c>
      <c r="U2205" s="8" t="s">
        <v>10472</v>
      </c>
      <c r="V2205" s="21" t="s">
        <v>12305</v>
      </c>
      <c r="W2205" s="18"/>
    </row>
    <row r="2206" spans="1:23" ht="13.5" thickBot="1">
      <c r="A2206" s="8" t="s">
        <v>150</v>
      </c>
      <c r="B2206" s="13" t="s">
        <v>7772</v>
      </c>
      <c r="C2206" s="8" t="s">
        <v>7773</v>
      </c>
      <c r="D2206" s="8"/>
      <c r="E2206" s="8" t="s">
        <v>7774</v>
      </c>
      <c r="F2206" s="8" t="s">
        <v>83</v>
      </c>
      <c r="G2206" s="8"/>
      <c r="H2206" s="9">
        <v>6</v>
      </c>
      <c r="I2206" s="8"/>
      <c r="J2206" s="8" t="s">
        <v>78</v>
      </c>
      <c r="K2206" s="24">
        <v>-1</v>
      </c>
      <c r="L2206" s="9">
        <v>0</v>
      </c>
      <c r="M2206" s="9">
        <v>0</v>
      </c>
      <c r="N2206" s="9">
        <v>0</v>
      </c>
      <c r="O2206" s="8"/>
      <c r="P2206" s="9">
        <v>-1</v>
      </c>
      <c r="Q2206" s="15">
        <v>0</v>
      </c>
      <c r="R2206" s="9" t="s">
        <v>62</v>
      </c>
      <c r="S2206" s="8" t="s">
        <v>34</v>
      </c>
      <c r="T2206" s="9">
        <v>-1</v>
      </c>
      <c r="U2206" s="8" t="s">
        <v>141</v>
      </c>
      <c r="V2206" s="21">
        <v>45440</v>
      </c>
      <c r="W2206" s="18"/>
    </row>
    <row r="2207" spans="1:23" ht="13.5" thickBot="1">
      <c r="A2207" s="8" t="s">
        <v>156</v>
      </c>
      <c r="B2207" s="13" t="s">
        <v>3278</v>
      </c>
      <c r="C2207" s="44" t="s">
        <v>3279</v>
      </c>
      <c r="D2207" s="42" t="s">
        <v>3280</v>
      </c>
      <c r="E2207" s="8"/>
      <c r="F2207" s="8" t="s">
        <v>157</v>
      </c>
      <c r="G2207" s="8"/>
      <c r="H2207" s="9">
        <v>1</v>
      </c>
      <c r="I2207" s="8"/>
      <c r="J2207" s="8" t="s">
        <v>78</v>
      </c>
      <c r="K2207" s="24">
        <v>3897</v>
      </c>
      <c r="L2207" s="9">
        <v>0</v>
      </c>
      <c r="M2207" s="9">
        <v>0</v>
      </c>
      <c r="N2207" s="9">
        <v>0</v>
      </c>
      <c r="O2207" s="8"/>
      <c r="P2207" s="9">
        <v>3897</v>
      </c>
      <c r="Q2207" s="15">
        <v>3</v>
      </c>
      <c r="R2207" s="9">
        <v>1200</v>
      </c>
      <c r="S2207" s="8" t="s">
        <v>37</v>
      </c>
      <c r="T2207" s="9">
        <v>297</v>
      </c>
      <c r="U2207" s="8" t="s">
        <v>11970</v>
      </c>
      <c r="V2207" s="21">
        <v>45362</v>
      </c>
      <c r="W2207" s="18" t="s">
        <v>11966</v>
      </c>
    </row>
    <row r="2208" spans="1:23" ht="13.5" thickBot="1">
      <c r="A2208" s="8" t="s">
        <v>156</v>
      </c>
      <c r="B2208" s="13" t="s">
        <v>3281</v>
      </c>
      <c r="C2208" s="8" t="s">
        <v>3282</v>
      </c>
      <c r="D2208" s="8" t="s">
        <v>3283</v>
      </c>
      <c r="E2208" s="8"/>
      <c r="F2208" s="8" t="s">
        <v>157</v>
      </c>
      <c r="G2208" s="8"/>
      <c r="H2208" s="9">
        <v>4</v>
      </c>
      <c r="I2208" s="8"/>
      <c r="J2208" s="8" t="s">
        <v>78</v>
      </c>
      <c r="K2208" s="24">
        <v>3955</v>
      </c>
      <c r="L2208" s="9">
        <v>0</v>
      </c>
      <c r="M2208" s="9">
        <v>0</v>
      </c>
      <c r="N2208" s="9">
        <v>0</v>
      </c>
      <c r="O2208" s="8"/>
      <c r="P2208" s="9">
        <v>3955</v>
      </c>
      <c r="Q2208" s="15">
        <v>4</v>
      </c>
      <c r="R2208" s="9">
        <v>900</v>
      </c>
      <c r="S2208" s="8" t="s">
        <v>37</v>
      </c>
      <c r="T2208" s="9">
        <v>355</v>
      </c>
      <c r="U2208" s="8" t="s">
        <v>11971</v>
      </c>
      <c r="V2208" s="21">
        <v>45366</v>
      </c>
      <c r="W2208" s="18" t="s">
        <v>11966</v>
      </c>
    </row>
    <row r="2209" spans="1:23" ht="13.5" thickBot="1">
      <c r="A2209" s="8" t="s">
        <v>156</v>
      </c>
      <c r="B2209" s="13" t="s">
        <v>3284</v>
      </c>
      <c r="C2209" s="44" t="s">
        <v>3285</v>
      </c>
      <c r="D2209" s="42" t="s">
        <v>3286</v>
      </c>
      <c r="E2209" s="8"/>
      <c r="F2209" s="8" t="s">
        <v>157</v>
      </c>
      <c r="G2209" s="8"/>
      <c r="H2209" s="9">
        <v>5</v>
      </c>
      <c r="I2209" s="8"/>
      <c r="J2209" s="8" t="s">
        <v>78</v>
      </c>
      <c r="K2209" s="24">
        <v>2762</v>
      </c>
      <c r="L2209" s="9">
        <v>0</v>
      </c>
      <c r="M2209" s="9">
        <v>0</v>
      </c>
      <c r="N2209" s="9">
        <v>0</v>
      </c>
      <c r="O2209" s="8"/>
      <c r="P2209" s="9">
        <v>2762</v>
      </c>
      <c r="Q2209" s="15">
        <v>3</v>
      </c>
      <c r="R2209" s="9">
        <v>750</v>
      </c>
      <c r="S2209" s="8" t="s">
        <v>37</v>
      </c>
      <c r="T2209" s="9">
        <v>512</v>
      </c>
      <c r="U2209" s="8" t="s">
        <v>11972</v>
      </c>
      <c r="V2209" s="21">
        <v>45366</v>
      </c>
      <c r="W2209" s="18" t="s">
        <v>11966</v>
      </c>
    </row>
    <row r="2210" spans="1:23" ht="13.5" thickBot="1">
      <c r="A2210" s="8" t="s">
        <v>156</v>
      </c>
      <c r="B2210" s="13" t="s">
        <v>3288</v>
      </c>
      <c r="C2210" s="8" t="s">
        <v>3289</v>
      </c>
      <c r="D2210" s="8" t="s">
        <v>3290</v>
      </c>
      <c r="E2210" s="8"/>
      <c r="F2210" s="8" t="s">
        <v>157</v>
      </c>
      <c r="G2210" s="8"/>
      <c r="H2210" s="9">
        <v>6</v>
      </c>
      <c r="I2210" s="8"/>
      <c r="J2210" s="8" t="s">
        <v>78</v>
      </c>
      <c r="K2210" s="24">
        <v>3569</v>
      </c>
      <c r="L2210" s="9">
        <v>0</v>
      </c>
      <c r="M2210" s="9">
        <v>0</v>
      </c>
      <c r="N2210" s="9">
        <v>0</v>
      </c>
      <c r="O2210" s="8"/>
      <c r="P2210" s="9">
        <v>3569</v>
      </c>
      <c r="Q2210" s="15">
        <v>7</v>
      </c>
      <c r="R2210" s="9">
        <v>500</v>
      </c>
      <c r="S2210" s="8" t="s">
        <v>37</v>
      </c>
      <c r="T2210" s="9">
        <v>69</v>
      </c>
      <c r="U2210" s="8" t="s">
        <v>11973</v>
      </c>
      <c r="V2210" s="21">
        <v>45367</v>
      </c>
      <c r="W2210" s="18" t="s">
        <v>11966</v>
      </c>
    </row>
    <row r="2211" spans="1:23" ht="13.5" thickBot="1">
      <c r="A2211" s="8" t="s">
        <v>156</v>
      </c>
      <c r="B2211" s="13" t="s">
        <v>3291</v>
      </c>
      <c r="C2211" s="8" t="s">
        <v>3292</v>
      </c>
      <c r="D2211" s="8"/>
      <c r="E2211" s="8"/>
      <c r="F2211" s="8" t="s">
        <v>36</v>
      </c>
      <c r="G2211" s="8">
        <v>305</v>
      </c>
      <c r="H2211" s="9">
        <v>2</v>
      </c>
      <c r="I2211" s="8"/>
      <c r="J2211" s="8" t="s">
        <v>78</v>
      </c>
      <c r="K2211" s="24">
        <v>320</v>
      </c>
      <c r="L2211" s="9">
        <v>0</v>
      </c>
      <c r="M2211" s="9">
        <v>0</v>
      </c>
      <c r="N2211" s="9">
        <v>0</v>
      </c>
      <c r="O2211" s="8"/>
      <c r="P2211" s="9">
        <v>320</v>
      </c>
      <c r="Q2211" s="15">
        <v>1</v>
      </c>
      <c r="R2211" s="9">
        <v>270</v>
      </c>
      <c r="S2211" s="8" t="s">
        <v>37</v>
      </c>
      <c r="T2211" s="9">
        <v>50</v>
      </c>
      <c r="U2211" s="8" t="s">
        <v>11974</v>
      </c>
      <c r="V2211" s="21">
        <v>45364</v>
      </c>
      <c r="W2211" s="18" t="s">
        <v>11966</v>
      </c>
    </row>
    <row r="2212" spans="1:23" ht="13.5" thickBot="1">
      <c r="A2212" s="8" t="s">
        <v>156</v>
      </c>
      <c r="B2212" s="13" t="s">
        <v>3293</v>
      </c>
      <c r="C2212" s="44" t="s">
        <v>3294</v>
      </c>
      <c r="D2212" s="42"/>
      <c r="E2212" s="8"/>
      <c r="F2212" s="8" t="s">
        <v>36</v>
      </c>
      <c r="G2212" s="8">
        <v>3</v>
      </c>
      <c r="H2212" s="9">
        <v>3</v>
      </c>
      <c r="I2212" s="8"/>
      <c r="J2212" s="8" t="s">
        <v>78</v>
      </c>
      <c r="K2212" s="24">
        <v>85</v>
      </c>
      <c r="L2212" s="9">
        <v>0</v>
      </c>
      <c r="M2212" s="9">
        <v>0</v>
      </c>
      <c r="N2212" s="9">
        <v>0</v>
      </c>
      <c r="O2212" s="8"/>
      <c r="P2212" s="9">
        <v>85</v>
      </c>
      <c r="Q2212" s="15">
        <v>0</v>
      </c>
      <c r="R2212" s="9">
        <v>320</v>
      </c>
      <c r="S2212" s="8" t="s">
        <v>37</v>
      </c>
      <c r="T2212" s="9">
        <v>85</v>
      </c>
      <c r="U2212" s="8" t="s">
        <v>8612</v>
      </c>
      <c r="V2212" s="21">
        <v>45364</v>
      </c>
      <c r="W2212" s="18" t="s">
        <v>11966</v>
      </c>
    </row>
    <row r="2213" spans="1:23" ht="13.5" thickBot="1">
      <c r="A2213" s="8" t="s">
        <v>156</v>
      </c>
      <c r="B2213" s="13" t="s">
        <v>6769</v>
      </c>
      <c r="C2213" s="44" t="s">
        <v>5393</v>
      </c>
      <c r="D2213" s="42"/>
      <c r="E2213" s="8"/>
      <c r="F2213" s="8" t="s">
        <v>36</v>
      </c>
      <c r="G2213" s="8" t="s">
        <v>6770</v>
      </c>
      <c r="H2213" s="9">
        <v>7</v>
      </c>
      <c r="I2213" s="8"/>
      <c r="J2213" s="8" t="s">
        <v>78</v>
      </c>
      <c r="K2213" s="24">
        <v>-94</v>
      </c>
      <c r="L2213" s="9">
        <v>0</v>
      </c>
      <c r="M2213" s="9">
        <v>0</v>
      </c>
      <c r="N2213" s="9">
        <v>0</v>
      </c>
      <c r="O2213" s="8"/>
      <c r="P2213" s="9">
        <v>-94</v>
      </c>
      <c r="Q2213" s="15">
        <v>0</v>
      </c>
      <c r="R2213" s="9">
        <v>600</v>
      </c>
      <c r="S2213" s="8" t="s">
        <v>37</v>
      </c>
      <c r="T2213" s="9">
        <v>-94</v>
      </c>
      <c r="U2213" s="8" t="s">
        <v>12691</v>
      </c>
      <c r="V2213" s="21">
        <v>45415</v>
      </c>
      <c r="W2213" s="18"/>
    </row>
    <row r="2214" spans="1:23" ht="26.25" thickBot="1">
      <c r="A2214" s="8" t="s">
        <v>3295</v>
      </c>
      <c r="B2214" s="8" t="s">
        <v>3296</v>
      </c>
      <c r="C2214" s="44" t="s">
        <v>11014</v>
      </c>
      <c r="D2214" s="42"/>
      <c r="E2214" s="8"/>
      <c r="F2214" s="8" t="s">
        <v>212</v>
      </c>
      <c r="G2214" s="8"/>
      <c r="H2214" s="9">
        <v>6</v>
      </c>
      <c r="I2214" s="8" t="s">
        <v>461</v>
      </c>
      <c r="J2214" s="8" t="s">
        <v>214</v>
      </c>
      <c r="K2214" s="17">
        <v>1549</v>
      </c>
      <c r="L2214" s="9">
        <v>0</v>
      </c>
      <c r="M2214" s="9">
        <v>0</v>
      </c>
      <c r="N2214" s="9">
        <v>0</v>
      </c>
      <c r="O2214" s="8"/>
      <c r="P2214" s="9">
        <v>1549</v>
      </c>
      <c r="Q2214" s="15">
        <v>1</v>
      </c>
      <c r="R2214" s="9">
        <v>1000</v>
      </c>
      <c r="S2214" s="8" t="s">
        <v>37</v>
      </c>
      <c r="T2214" s="17">
        <v>549</v>
      </c>
      <c r="U2214" s="8" t="s">
        <v>12692</v>
      </c>
      <c r="V2214" s="21">
        <v>45364</v>
      </c>
      <c r="W2214" s="8" t="s">
        <v>10685</v>
      </c>
    </row>
    <row r="2215" spans="1:23" ht="77.25" thickBot="1">
      <c r="A2215" s="8" t="s">
        <v>3295</v>
      </c>
      <c r="B2215" s="8" t="s">
        <v>3297</v>
      </c>
      <c r="C2215" s="44" t="s">
        <v>3298</v>
      </c>
      <c r="D2215" s="42"/>
      <c r="E2215" s="8"/>
      <c r="F2215" s="8" t="s">
        <v>36</v>
      </c>
      <c r="G2215" s="8"/>
      <c r="H2215" s="9">
        <v>1</v>
      </c>
      <c r="I2215" s="8"/>
      <c r="J2215" s="8" t="s">
        <v>78</v>
      </c>
      <c r="K2215" s="17">
        <v>342</v>
      </c>
      <c r="L2215" s="9">
        <v>0</v>
      </c>
      <c r="M2215" s="9">
        <v>0</v>
      </c>
      <c r="N2215" s="9">
        <v>0</v>
      </c>
      <c r="O2215" s="8"/>
      <c r="P2215" s="9">
        <v>342</v>
      </c>
      <c r="Q2215" s="15">
        <v>5</v>
      </c>
      <c r="R2215" s="9">
        <v>60</v>
      </c>
      <c r="S2215" s="8" t="s">
        <v>34</v>
      </c>
      <c r="T2215" s="9">
        <v>42</v>
      </c>
      <c r="U2215" s="8" t="s">
        <v>12693</v>
      </c>
      <c r="V2215" s="21">
        <v>45363</v>
      </c>
      <c r="W2215" s="8" t="s">
        <v>8437</v>
      </c>
    </row>
    <row r="2216" spans="1:23" ht="77.25" thickBot="1">
      <c r="A2216" s="8" t="s">
        <v>3295</v>
      </c>
      <c r="B2216" s="8" t="s">
        <v>3299</v>
      </c>
      <c r="C2216" s="8" t="s">
        <v>3300</v>
      </c>
      <c r="D2216" s="8"/>
      <c r="E2216" s="8" t="s">
        <v>3301</v>
      </c>
      <c r="F2216" s="8" t="s">
        <v>36</v>
      </c>
      <c r="G2216" s="8"/>
      <c r="H2216" s="9">
        <v>10</v>
      </c>
      <c r="I2216" s="8"/>
      <c r="J2216" s="8" t="s">
        <v>78</v>
      </c>
      <c r="K2216" s="17">
        <v>2136</v>
      </c>
      <c r="L2216" s="9">
        <v>0</v>
      </c>
      <c r="M2216" s="9">
        <v>0</v>
      </c>
      <c r="N2216" s="9">
        <v>0</v>
      </c>
      <c r="O2216" s="8"/>
      <c r="P2216" s="9">
        <v>2136</v>
      </c>
      <c r="Q2216" s="15">
        <v>25</v>
      </c>
      <c r="R2216" s="9">
        <v>84</v>
      </c>
      <c r="S2216" s="8" t="s">
        <v>34</v>
      </c>
      <c r="T2216" s="9">
        <v>36</v>
      </c>
      <c r="U2216" s="8" t="s">
        <v>11649</v>
      </c>
      <c r="V2216" s="21">
        <v>45366</v>
      </c>
      <c r="W2216" s="8" t="s">
        <v>8437</v>
      </c>
    </row>
    <row r="2217" spans="1:23" ht="77.25" thickBot="1">
      <c r="A2217" s="8" t="s">
        <v>3295</v>
      </c>
      <c r="B2217" s="8" t="s">
        <v>3302</v>
      </c>
      <c r="C2217" s="8" t="s">
        <v>3303</v>
      </c>
      <c r="D2217" s="8"/>
      <c r="E2217" s="8"/>
      <c r="F2217" s="8" t="s">
        <v>36</v>
      </c>
      <c r="G2217" s="8">
        <v>202</v>
      </c>
      <c r="H2217" s="9">
        <v>11</v>
      </c>
      <c r="I2217" s="8"/>
      <c r="J2217" s="8" t="s">
        <v>78</v>
      </c>
      <c r="K2217" s="17">
        <v>268</v>
      </c>
      <c r="L2217" s="9">
        <v>0</v>
      </c>
      <c r="M2217" s="9">
        <v>0</v>
      </c>
      <c r="N2217" s="9">
        <v>0</v>
      </c>
      <c r="O2217" s="8"/>
      <c r="P2217" s="9">
        <v>268</v>
      </c>
      <c r="Q2217" s="15">
        <v>2</v>
      </c>
      <c r="R2217" s="9">
        <v>120</v>
      </c>
      <c r="S2217" s="8" t="s">
        <v>34</v>
      </c>
      <c r="T2217" s="17">
        <v>28</v>
      </c>
      <c r="U2217" s="8" t="s">
        <v>11989</v>
      </c>
      <c r="V2217" s="21">
        <v>45370</v>
      </c>
      <c r="W2217" s="8" t="s">
        <v>8437</v>
      </c>
    </row>
    <row r="2218" spans="1:23" ht="77.25" thickBot="1">
      <c r="A2218" s="8" t="s">
        <v>3295</v>
      </c>
      <c r="B2218" s="8" t="s">
        <v>3304</v>
      </c>
      <c r="C2218" s="8" t="s">
        <v>3305</v>
      </c>
      <c r="D2218" s="8"/>
      <c r="E2218" s="8"/>
      <c r="F2218" s="8" t="s">
        <v>36</v>
      </c>
      <c r="G2218" s="8" t="s">
        <v>3306</v>
      </c>
      <c r="H2218" s="9">
        <v>12</v>
      </c>
      <c r="I2218" s="8"/>
      <c r="J2218" s="8" t="s">
        <v>78</v>
      </c>
      <c r="K2218" s="17">
        <v>42</v>
      </c>
      <c r="L2218" s="9">
        <v>0</v>
      </c>
      <c r="M2218" s="9">
        <v>0</v>
      </c>
      <c r="N2218" s="9">
        <v>0</v>
      </c>
      <c r="O2218" s="8"/>
      <c r="P2218" s="9">
        <v>42</v>
      </c>
      <c r="Q2218" s="15">
        <v>0</v>
      </c>
      <c r="R2218" s="9">
        <v>80</v>
      </c>
      <c r="S2218" s="8" t="s">
        <v>34</v>
      </c>
      <c r="T2218" s="9">
        <v>42</v>
      </c>
      <c r="U2218" s="18" t="s">
        <v>8057</v>
      </c>
      <c r="V2218" s="40">
        <v>45370</v>
      </c>
      <c r="W2218" s="8" t="s">
        <v>8437</v>
      </c>
    </row>
    <row r="2219" spans="1:23" ht="13.5" thickBot="1">
      <c r="A2219" s="8" t="s">
        <v>3295</v>
      </c>
      <c r="B2219" s="13" t="s">
        <v>3307</v>
      </c>
      <c r="C2219" s="8" t="s">
        <v>3308</v>
      </c>
      <c r="D2219" s="8"/>
      <c r="E2219" s="8"/>
      <c r="F2219" s="8" t="s">
        <v>36</v>
      </c>
      <c r="G2219" s="9"/>
      <c r="H2219" s="20">
        <v>2</v>
      </c>
      <c r="I2219" s="8"/>
      <c r="J2219" s="8" t="s">
        <v>78</v>
      </c>
      <c r="K2219" s="24">
        <v>508</v>
      </c>
      <c r="L2219" s="9">
        <v>0</v>
      </c>
      <c r="M2219" s="9">
        <v>0</v>
      </c>
      <c r="N2219" s="9">
        <v>0</v>
      </c>
      <c r="O2219" s="8"/>
      <c r="P2219" s="9">
        <v>508</v>
      </c>
      <c r="Q2219" s="15">
        <v>8</v>
      </c>
      <c r="R2219" s="9">
        <v>60</v>
      </c>
      <c r="S2219" s="8" t="s">
        <v>34</v>
      </c>
      <c r="T2219" s="9">
        <v>28</v>
      </c>
      <c r="U2219" s="8" t="s">
        <v>12694</v>
      </c>
      <c r="V2219" s="21">
        <v>45363</v>
      </c>
      <c r="W2219" s="18" t="s">
        <v>8437</v>
      </c>
    </row>
    <row r="2220" spans="1:23" ht="13.5" thickBot="1">
      <c r="A2220" s="8" t="s">
        <v>3295</v>
      </c>
      <c r="B2220" s="13" t="s">
        <v>3311</v>
      </c>
      <c r="C2220" s="8" t="s">
        <v>3312</v>
      </c>
      <c r="D2220" s="8"/>
      <c r="E2220" s="8"/>
      <c r="F2220" s="8" t="s">
        <v>36</v>
      </c>
      <c r="G2220" s="9"/>
      <c r="H2220" s="20">
        <v>4</v>
      </c>
      <c r="I2220" s="8" t="s">
        <v>699</v>
      </c>
      <c r="J2220" s="8" t="s">
        <v>78</v>
      </c>
      <c r="K2220" s="24">
        <v>1810</v>
      </c>
      <c r="L2220" s="9">
        <v>0</v>
      </c>
      <c r="M2220" s="9">
        <v>0</v>
      </c>
      <c r="N2220" s="9">
        <v>0</v>
      </c>
      <c r="O2220" s="8"/>
      <c r="P2220" s="9">
        <v>1810</v>
      </c>
      <c r="Q2220" s="15">
        <v>14</v>
      </c>
      <c r="R2220" s="9">
        <v>125</v>
      </c>
      <c r="S2220" s="8" t="s">
        <v>34</v>
      </c>
      <c r="T2220" s="9">
        <v>60</v>
      </c>
      <c r="U2220" s="8" t="s">
        <v>12695</v>
      </c>
      <c r="V2220" s="21">
        <v>45363</v>
      </c>
      <c r="W2220" s="18" t="s">
        <v>8437</v>
      </c>
    </row>
    <row r="2221" spans="1:23" ht="13.5" thickBot="1">
      <c r="A2221" s="8" t="s">
        <v>3295</v>
      </c>
      <c r="B2221" s="13" t="s">
        <v>3313</v>
      </c>
      <c r="C2221" s="8" t="s">
        <v>3314</v>
      </c>
      <c r="D2221" s="8"/>
      <c r="E2221" s="8"/>
      <c r="F2221" s="8" t="s">
        <v>36</v>
      </c>
      <c r="G2221" s="9"/>
      <c r="H2221" s="20">
        <v>5</v>
      </c>
      <c r="I2221" s="8"/>
      <c r="J2221" s="8" t="s">
        <v>78</v>
      </c>
      <c r="K2221" s="24">
        <v>328</v>
      </c>
      <c r="L2221" s="9">
        <v>0</v>
      </c>
      <c r="M2221" s="9">
        <v>0</v>
      </c>
      <c r="N2221" s="9">
        <v>0</v>
      </c>
      <c r="O2221" s="8"/>
      <c r="P2221" s="9">
        <v>328</v>
      </c>
      <c r="Q2221" s="15">
        <v>6</v>
      </c>
      <c r="R2221" s="9">
        <v>48</v>
      </c>
      <c r="S2221" s="8" t="s">
        <v>34</v>
      </c>
      <c r="T2221" s="9">
        <v>40</v>
      </c>
      <c r="U2221" s="8" t="s">
        <v>12696</v>
      </c>
      <c r="V2221" s="21">
        <v>45364</v>
      </c>
      <c r="W2221" s="50" t="s">
        <v>8437</v>
      </c>
    </row>
    <row r="2222" spans="1:23" ht="77.25" thickBot="1">
      <c r="A2222" s="8" t="s">
        <v>3295</v>
      </c>
      <c r="B2222" s="8" t="s">
        <v>3315</v>
      </c>
      <c r="C2222" s="8" t="s">
        <v>9124</v>
      </c>
      <c r="D2222" s="8" t="s">
        <v>122</v>
      </c>
      <c r="E2222" s="8"/>
      <c r="F2222" s="8" t="s">
        <v>36</v>
      </c>
      <c r="G2222" s="9">
        <v>6</v>
      </c>
      <c r="H2222" s="20">
        <v>8</v>
      </c>
      <c r="I2222" s="8"/>
      <c r="J2222" s="8" t="s">
        <v>78</v>
      </c>
      <c r="K2222" s="25">
        <v>53</v>
      </c>
      <c r="L2222" s="9">
        <v>0</v>
      </c>
      <c r="M2222" s="9">
        <v>0</v>
      </c>
      <c r="N2222" s="9">
        <v>0</v>
      </c>
      <c r="O2222" s="8"/>
      <c r="P2222" s="9">
        <v>53</v>
      </c>
      <c r="Q2222" s="15">
        <v>1</v>
      </c>
      <c r="R2222" s="9">
        <v>48</v>
      </c>
      <c r="S2222" s="8" t="s">
        <v>34</v>
      </c>
      <c r="T2222" s="9">
        <v>5</v>
      </c>
      <c r="U2222" s="8" t="s">
        <v>8450</v>
      </c>
      <c r="V2222" s="21">
        <v>45364</v>
      </c>
      <c r="W2222" s="8" t="s">
        <v>8437</v>
      </c>
    </row>
    <row r="2223" spans="1:23" ht="77.25" thickBot="1">
      <c r="A2223" s="8" t="s">
        <v>3295</v>
      </c>
      <c r="B2223" s="8" t="s">
        <v>3316</v>
      </c>
      <c r="C2223" s="8" t="s">
        <v>3317</v>
      </c>
      <c r="D2223" s="8"/>
      <c r="E2223" s="8"/>
      <c r="F2223" s="8" t="s">
        <v>36</v>
      </c>
      <c r="G2223" s="9" t="s">
        <v>3318</v>
      </c>
      <c r="H2223" s="20">
        <v>9</v>
      </c>
      <c r="I2223" s="8"/>
      <c r="J2223" s="8" t="s">
        <v>78</v>
      </c>
      <c r="K2223" s="25">
        <v>52.083333330000002</v>
      </c>
      <c r="L2223" s="9">
        <v>0</v>
      </c>
      <c r="M2223" s="9">
        <v>0</v>
      </c>
      <c r="N2223" s="9">
        <v>0</v>
      </c>
      <c r="O2223" s="8"/>
      <c r="P2223" s="9">
        <v>52.083333330000002</v>
      </c>
      <c r="Q2223" s="15">
        <v>1</v>
      </c>
      <c r="R2223" s="9">
        <v>50</v>
      </c>
      <c r="S2223" s="8" t="s">
        <v>34</v>
      </c>
      <c r="T2223" s="9">
        <v>2</v>
      </c>
      <c r="U2223" s="8" t="s">
        <v>12697</v>
      </c>
      <c r="V2223" s="21">
        <v>45365</v>
      </c>
      <c r="W2223" s="40" t="s">
        <v>8437</v>
      </c>
    </row>
    <row r="2224" spans="1:23" ht="77.25" thickBot="1">
      <c r="A2224" s="8" t="s">
        <v>3295</v>
      </c>
      <c r="B2224" s="8" t="s">
        <v>3309</v>
      </c>
      <c r="C2224" s="8" t="s">
        <v>3310</v>
      </c>
      <c r="D2224" s="8"/>
      <c r="E2224" s="8"/>
      <c r="F2224" s="8" t="s">
        <v>36</v>
      </c>
      <c r="G2224" s="9"/>
      <c r="H2224" s="20">
        <v>3</v>
      </c>
      <c r="I2224" s="8"/>
      <c r="J2224" s="8" t="s">
        <v>78</v>
      </c>
      <c r="K2224" s="25">
        <v>827</v>
      </c>
      <c r="L2224" s="9">
        <v>0</v>
      </c>
      <c r="M2224" s="9">
        <v>0</v>
      </c>
      <c r="N2224" s="9">
        <v>0</v>
      </c>
      <c r="O2224" s="8"/>
      <c r="P2224" s="9">
        <v>827</v>
      </c>
      <c r="Q2224" s="15">
        <v>9</v>
      </c>
      <c r="R2224" s="9">
        <v>84</v>
      </c>
      <c r="S2224" s="8" t="s">
        <v>34</v>
      </c>
      <c r="T2224" s="9">
        <v>71</v>
      </c>
      <c r="U2224" s="8" t="s">
        <v>12698</v>
      </c>
      <c r="V2224" s="21">
        <v>45363</v>
      </c>
      <c r="W2224" s="8" t="s">
        <v>8437</v>
      </c>
    </row>
    <row r="2225" spans="1:23" ht="13.5" thickBot="1">
      <c r="A2225" s="8" t="s">
        <v>3295</v>
      </c>
      <c r="B2225" s="8" t="s">
        <v>6771</v>
      </c>
      <c r="C2225" s="8" t="s">
        <v>5707</v>
      </c>
      <c r="D2225" s="8"/>
      <c r="E2225" s="8"/>
      <c r="F2225" s="8" t="s">
        <v>36</v>
      </c>
      <c r="G2225" s="9">
        <v>1019</v>
      </c>
      <c r="H2225" s="20">
        <v>13</v>
      </c>
      <c r="I2225" s="8"/>
      <c r="J2225" s="8" t="s">
        <v>78</v>
      </c>
      <c r="K2225" s="25">
        <v>-12</v>
      </c>
      <c r="L2225" s="9">
        <v>0</v>
      </c>
      <c r="M2225" s="9">
        <v>0</v>
      </c>
      <c r="N2225" s="9">
        <v>0</v>
      </c>
      <c r="O2225" s="8"/>
      <c r="P2225" s="9">
        <v>-12</v>
      </c>
      <c r="Q2225" s="15">
        <v>0</v>
      </c>
      <c r="R2225" s="9">
        <v>384</v>
      </c>
      <c r="S2225" s="8" t="s">
        <v>37</v>
      </c>
      <c r="T2225" s="9">
        <v>-12</v>
      </c>
      <c r="U2225" s="8" t="s">
        <v>155</v>
      </c>
      <c r="V2225" s="21">
        <v>45415</v>
      </c>
      <c r="W2225" s="8"/>
    </row>
    <row r="2226" spans="1:23" ht="13.5" thickBot="1">
      <c r="A2226" s="8" t="s">
        <v>3295</v>
      </c>
      <c r="B2226" s="13" t="s">
        <v>6772</v>
      </c>
      <c r="C2226" s="8" t="s">
        <v>5716</v>
      </c>
      <c r="D2226" s="8"/>
      <c r="E2226" s="8"/>
      <c r="F2226" s="8" t="s">
        <v>212</v>
      </c>
      <c r="G2226" s="8"/>
      <c r="H2226" s="20">
        <v>15</v>
      </c>
      <c r="I2226" s="8" t="s">
        <v>461</v>
      </c>
      <c r="J2226" s="8" t="s">
        <v>214</v>
      </c>
      <c r="K2226" s="24">
        <v>0</v>
      </c>
      <c r="L2226" s="9">
        <v>0</v>
      </c>
      <c r="M2226" s="9">
        <v>0</v>
      </c>
      <c r="N2226" s="9">
        <v>0</v>
      </c>
      <c r="O2226" s="16"/>
      <c r="P2226" s="9">
        <v>0</v>
      </c>
      <c r="Q2226" s="15">
        <v>0</v>
      </c>
      <c r="R2226" s="9" t="s">
        <v>62</v>
      </c>
      <c r="S2226" s="8" t="s">
        <v>37</v>
      </c>
      <c r="T2226" s="9">
        <v>0</v>
      </c>
      <c r="U2226" s="8" t="s">
        <v>39</v>
      </c>
      <c r="V2226" s="21">
        <v>45418</v>
      </c>
      <c r="W2226" s="18"/>
    </row>
    <row r="2227" spans="1:23" ht="13.5" thickBot="1">
      <c r="A2227" s="8" t="s">
        <v>3295</v>
      </c>
      <c r="B2227" s="13" t="s">
        <v>6773</v>
      </c>
      <c r="C2227" s="8" t="s">
        <v>6774</v>
      </c>
      <c r="D2227" s="8"/>
      <c r="E2227" s="8"/>
      <c r="F2227" s="8" t="s">
        <v>212</v>
      </c>
      <c r="G2227" s="9"/>
      <c r="H2227" s="20">
        <v>16</v>
      </c>
      <c r="I2227" s="8" t="s">
        <v>461</v>
      </c>
      <c r="J2227" s="8" t="s">
        <v>214</v>
      </c>
      <c r="K2227" s="24">
        <v>0</v>
      </c>
      <c r="L2227" s="9">
        <v>0</v>
      </c>
      <c r="M2227" s="9">
        <v>0</v>
      </c>
      <c r="N2227" s="9">
        <v>0</v>
      </c>
      <c r="O2227" s="16"/>
      <c r="P2227" s="9">
        <v>0</v>
      </c>
      <c r="Q2227" s="15">
        <v>0</v>
      </c>
      <c r="R2227" s="9" t="s">
        <v>62</v>
      </c>
      <c r="S2227" s="8" t="s">
        <v>37</v>
      </c>
      <c r="T2227" s="9">
        <v>0</v>
      </c>
      <c r="U2227" s="8" t="s">
        <v>39</v>
      </c>
      <c r="V2227" s="21">
        <v>45418</v>
      </c>
      <c r="W2227" s="18"/>
    </row>
    <row r="2228" spans="1:23" ht="13.5" thickBot="1">
      <c r="A2228" s="8" t="s">
        <v>3295</v>
      </c>
      <c r="B2228" s="13" t="s">
        <v>7520</v>
      </c>
      <c r="C2228" s="8" t="s">
        <v>5715</v>
      </c>
      <c r="D2228" s="8"/>
      <c r="E2228" s="8"/>
      <c r="F2228" s="8" t="s">
        <v>212</v>
      </c>
      <c r="G2228" s="8" t="s">
        <v>7521</v>
      </c>
      <c r="H2228" s="20">
        <v>14</v>
      </c>
      <c r="I2228" s="8" t="s">
        <v>461</v>
      </c>
      <c r="J2228" s="8" t="s">
        <v>214</v>
      </c>
      <c r="K2228" s="24">
        <v>-3</v>
      </c>
      <c r="L2228" s="9">
        <v>0</v>
      </c>
      <c r="M2228" s="9">
        <v>0</v>
      </c>
      <c r="N2228" s="9">
        <v>0</v>
      </c>
      <c r="O2228" s="16"/>
      <c r="P2228" s="9">
        <v>-3</v>
      </c>
      <c r="Q2228" s="15">
        <v>0</v>
      </c>
      <c r="R2228" s="9">
        <v>480</v>
      </c>
      <c r="S2228" s="8" t="s">
        <v>37</v>
      </c>
      <c r="T2228" s="9">
        <v>-3</v>
      </c>
      <c r="U2228" s="8" t="s">
        <v>3127</v>
      </c>
      <c r="V2228" s="21">
        <v>45436</v>
      </c>
      <c r="W2228" s="8"/>
    </row>
    <row r="2229" spans="1:23" ht="13.5" thickBot="1">
      <c r="A2229" s="8" t="s">
        <v>3295</v>
      </c>
      <c r="B2229" s="13" t="s">
        <v>10364</v>
      </c>
      <c r="C2229" s="8" t="s">
        <v>10365</v>
      </c>
      <c r="D2229" s="8"/>
      <c r="E2229" s="8"/>
      <c r="F2229" s="8" t="s">
        <v>36</v>
      </c>
      <c r="G2229" s="8">
        <v>81</v>
      </c>
      <c r="H2229" s="20">
        <v>17</v>
      </c>
      <c r="I2229" s="8"/>
      <c r="J2229" s="8" t="s">
        <v>78</v>
      </c>
      <c r="K2229" s="24">
        <v>-2</v>
      </c>
      <c r="L2229" s="9">
        <v>0</v>
      </c>
      <c r="M2229" s="9">
        <v>0</v>
      </c>
      <c r="N2229" s="9">
        <v>0</v>
      </c>
      <c r="O2229" s="16"/>
      <c r="P2229" s="9">
        <v>-2</v>
      </c>
      <c r="Q2229" s="15">
        <v>0</v>
      </c>
      <c r="R2229" s="9">
        <v>375</v>
      </c>
      <c r="S2229" s="8" t="s">
        <v>34</v>
      </c>
      <c r="T2229" s="9">
        <v>-2</v>
      </c>
      <c r="U2229" s="8" t="s">
        <v>177</v>
      </c>
      <c r="V2229" s="21">
        <v>45506</v>
      </c>
      <c r="W2229" s="8"/>
    </row>
    <row r="2230" spans="1:23" ht="13.5" thickBot="1">
      <c r="A2230" s="8" t="s">
        <v>3319</v>
      </c>
      <c r="B2230" s="13" t="s">
        <v>8726</v>
      </c>
      <c r="C2230" s="8" t="s">
        <v>3320</v>
      </c>
      <c r="D2230" s="8"/>
      <c r="E2230" s="8"/>
      <c r="F2230" s="8"/>
      <c r="G2230" s="8"/>
      <c r="H2230" s="20">
        <v>5</v>
      </c>
      <c r="I2230" s="8"/>
      <c r="J2230" s="8" t="s">
        <v>78</v>
      </c>
      <c r="K2230" s="24">
        <v>12</v>
      </c>
      <c r="L2230" s="9">
        <v>0</v>
      </c>
      <c r="M2230" s="9">
        <v>0</v>
      </c>
      <c r="N2230" s="9">
        <v>0</v>
      </c>
      <c r="O2230" s="8"/>
      <c r="P2230" s="9">
        <v>12</v>
      </c>
      <c r="Q2230" s="15">
        <v>1</v>
      </c>
      <c r="R2230" s="9">
        <v>12</v>
      </c>
      <c r="S2230" s="8" t="s">
        <v>37</v>
      </c>
      <c r="T2230" s="9">
        <v>0</v>
      </c>
      <c r="U2230" s="8" t="s">
        <v>102</v>
      </c>
      <c r="V2230" s="21"/>
      <c r="W2230" s="8"/>
    </row>
    <row r="2231" spans="1:23" ht="77.25" thickBot="1">
      <c r="A2231" s="8" t="s">
        <v>3319</v>
      </c>
      <c r="B2231" s="13" t="s">
        <v>3321</v>
      </c>
      <c r="C2231" s="8" t="s">
        <v>3322</v>
      </c>
      <c r="D2231" s="8" t="s">
        <v>3323</v>
      </c>
      <c r="E2231" s="8"/>
      <c r="F2231" s="8" t="s">
        <v>36</v>
      </c>
      <c r="G2231" s="8">
        <v>2030</v>
      </c>
      <c r="H2231" s="20">
        <v>1</v>
      </c>
      <c r="I2231" s="8" t="s">
        <v>8727</v>
      </c>
      <c r="J2231" s="8" t="s">
        <v>8728</v>
      </c>
      <c r="K2231" s="24">
        <v>499</v>
      </c>
      <c r="L2231" s="9">
        <v>0</v>
      </c>
      <c r="M2231" s="9">
        <v>0</v>
      </c>
      <c r="N2231" s="9">
        <v>0</v>
      </c>
      <c r="O2231" s="8"/>
      <c r="P2231" s="9">
        <v>499</v>
      </c>
      <c r="Q2231" s="15">
        <v>5</v>
      </c>
      <c r="R2231" s="9">
        <v>96</v>
      </c>
      <c r="S2231" s="8" t="s">
        <v>37</v>
      </c>
      <c r="T2231" s="9">
        <v>19</v>
      </c>
      <c r="U2231" s="8" t="s">
        <v>12699</v>
      </c>
      <c r="V2231" s="21">
        <v>45351</v>
      </c>
      <c r="W2231" s="8" t="s">
        <v>8437</v>
      </c>
    </row>
    <row r="2232" spans="1:23" ht="77.25" thickBot="1">
      <c r="A2232" s="8" t="s">
        <v>3319</v>
      </c>
      <c r="B2232" s="13" t="s">
        <v>3324</v>
      </c>
      <c r="C2232" s="8" t="s">
        <v>3325</v>
      </c>
      <c r="D2232" s="8" t="s">
        <v>1848</v>
      </c>
      <c r="E2232" s="8"/>
      <c r="F2232" s="8" t="s">
        <v>36</v>
      </c>
      <c r="G2232" s="8">
        <v>2535</v>
      </c>
      <c r="H2232" s="20">
        <v>2</v>
      </c>
      <c r="I2232" s="8" t="s">
        <v>8727</v>
      </c>
      <c r="J2232" s="8" t="s">
        <v>8728</v>
      </c>
      <c r="K2232" s="24">
        <v>2464</v>
      </c>
      <c r="L2232" s="9">
        <v>0</v>
      </c>
      <c r="M2232" s="9">
        <v>0</v>
      </c>
      <c r="N2232" s="9">
        <v>0</v>
      </c>
      <c r="O2232" s="8"/>
      <c r="P2232" s="9">
        <v>2464</v>
      </c>
      <c r="Q2232" s="15">
        <v>34</v>
      </c>
      <c r="R2232" s="9">
        <v>72</v>
      </c>
      <c r="S2232" s="8" t="s">
        <v>37</v>
      </c>
      <c r="T2232" s="9">
        <v>16</v>
      </c>
      <c r="U2232" s="8" t="s">
        <v>12700</v>
      </c>
      <c r="V2232" s="21">
        <v>45351</v>
      </c>
      <c r="W2232" s="8" t="s">
        <v>8437</v>
      </c>
    </row>
    <row r="2233" spans="1:23" ht="77.25" thickBot="1">
      <c r="A2233" s="8" t="s">
        <v>3319</v>
      </c>
      <c r="B2233" s="13" t="s">
        <v>3326</v>
      </c>
      <c r="C2233" s="8" t="s">
        <v>3327</v>
      </c>
      <c r="D2233" s="8" t="s">
        <v>3328</v>
      </c>
      <c r="E2233" s="8"/>
      <c r="F2233" s="8" t="s">
        <v>36</v>
      </c>
      <c r="G2233" s="8">
        <v>3040</v>
      </c>
      <c r="H2233" s="20">
        <v>3</v>
      </c>
      <c r="I2233" s="8" t="s">
        <v>8727</v>
      </c>
      <c r="J2233" s="8" t="s">
        <v>8728</v>
      </c>
      <c r="K2233" s="24">
        <v>1915</v>
      </c>
      <c r="L2233" s="9">
        <v>0</v>
      </c>
      <c r="M2233" s="9">
        <v>0</v>
      </c>
      <c r="N2233" s="9">
        <v>0</v>
      </c>
      <c r="O2233" s="8"/>
      <c r="P2233" s="9">
        <v>1915</v>
      </c>
      <c r="Q2233" s="15">
        <v>31</v>
      </c>
      <c r="R2233" s="9">
        <v>60</v>
      </c>
      <c r="S2233" s="8" t="s">
        <v>37</v>
      </c>
      <c r="T2233" s="9">
        <v>55</v>
      </c>
      <c r="U2233" s="8" t="s">
        <v>12701</v>
      </c>
      <c r="V2233" s="21">
        <v>45351</v>
      </c>
      <c r="W2233" s="8" t="s">
        <v>8437</v>
      </c>
    </row>
    <row r="2234" spans="1:23" ht="13.5" thickBot="1">
      <c r="A2234" s="8" t="s">
        <v>3319</v>
      </c>
      <c r="B2234" s="13" t="s">
        <v>8729</v>
      </c>
      <c r="C2234" s="8" t="s">
        <v>8648</v>
      </c>
      <c r="D2234" s="8"/>
      <c r="E2234" s="8"/>
      <c r="F2234" s="8" t="s">
        <v>212</v>
      </c>
      <c r="G2234" s="8">
        <v>3550</v>
      </c>
      <c r="H2234" s="20">
        <v>4</v>
      </c>
      <c r="I2234" s="8" t="s">
        <v>8528</v>
      </c>
      <c r="J2234" s="8" t="s">
        <v>214</v>
      </c>
      <c r="K2234" s="24">
        <v>157</v>
      </c>
      <c r="L2234" s="9">
        <v>0</v>
      </c>
      <c r="M2234" s="9">
        <v>0</v>
      </c>
      <c r="N2234" s="9">
        <v>0</v>
      </c>
      <c r="O2234" s="8"/>
      <c r="P2234" s="9">
        <v>157</v>
      </c>
      <c r="Q2234" s="15">
        <v>3</v>
      </c>
      <c r="R2234" s="9">
        <v>48</v>
      </c>
      <c r="S2234" s="8" t="s">
        <v>37</v>
      </c>
      <c r="T2234" s="9">
        <v>13</v>
      </c>
      <c r="U2234" s="8" t="s">
        <v>9242</v>
      </c>
      <c r="V2234" s="21">
        <v>45477</v>
      </c>
      <c r="W2234" s="8"/>
    </row>
    <row r="2235" spans="1:23" ht="13.5" thickBot="1">
      <c r="A2235" s="8" t="s">
        <v>3319</v>
      </c>
      <c r="B2235" s="13" t="s">
        <v>8901</v>
      </c>
      <c r="C2235" s="8" t="s">
        <v>8902</v>
      </c>
      <c r="D2235" s="8"/>
      <c r="E2235" s="8"/>
      <c r="F2235" s="8" t="s">
        <v>212</v>
      </c>
      <c r="G2235" s="8">
        <v>115</v>
      </c>
      <c r="H2235" s="20">
        <v>6</v>
      </c>
      <c r="I2235" s="8" t="s">
        <v>8781</v>
      </c>
      <c r="J2235" s="8" t="s">
        <v>214</v>
      </c>
      <c r="K2235" s="24">
        <v>864</v>
      </c>
      <c r="L2235" s="9">
        <v>0</v>
      </c>
      <c r="M2235" s="9">
        <v>0</v>
      </c>
      <c r="N2235" s="9">
        <v>0</v>
      </c>
      <c r="O2235" s="8"/>
      <c r="P2235" s="9">
        <v>864</v>
      </c>
      <c r="Q2235" s="15">
        <v>7</v>
      </c>
      <c r="R2235" s="9">
        <v>120</v>
      </c>
      <c r="S2235" s="8" t="s">
        <v>37</v>
      </c>
      <c r="T2235" s="9">
        <v>24</v>
      </c>
      <c r="U2235" s="8" t="s">
        <v>8993</v>
      </c>
      <c r="V2235" s="21">
        <v>45492</v>
      </c>
      <c r="W2235" s="8"/>
    </row>
    <row r="2236" spans="1:23" ht="13.5" thickBot="1">
      <c r="A2236" s="8" t="s">
        <v>3319</v>
      </c>
      <c r="B2236" s="13" t="s">
        <v>8903</v>
      </c>
      <c r="C2236" s="8" t="s">
        <v>8904</v>
      </c>
      <c r="D2236" s="8"/>
      <c r="E2236" s="8"/>
      <c r="F2236" s="8" t="s">
        <v>212</v>
      </c>
      <c r="G2236" s="8">
        <v>116</v>
      </c>
      <c r="H2236" s="20">
        <v>7</v>
      </c>
      <c r="I2236" s="8" t="s">
        <v>8905</v>
      </c>
      <c r="J2236" s="8" t="s">
        <v>214</v>
      </c>
      <c r="K2236" s="24">
        <v>609</v>
      </c>
      <c r="L2236" s="9">
        <v>0</v>
      </c>
      <c r="M2236" s="9">
        <v>0</v>
      </c>
      <c r="N2236" s="9">
        <v>0</v>
      </c>
      <c r="O2236" s="8"/>
      <c r="P2236" s="9">
        <v>609</v>
      </c>
      <c r="Q2236" s="15">
        <v>6</v>
      </c>
      <c r="R2236" s="9">
        <v>96</v>
      </c>
      <c r="S2236" s="8" t="s">
        <v>37</v>
      </c>
      <c r="T2236" s="9">
        <v>33</v>
      </c>
      <c r="U2236" s="8" t="s">
        <v>12702</v>
      </c>
      <c r="V2236" s="21">
        <v>45492</v>
      </c>
      <c r="W2236" s="8"/>
    </row>
    <row r="2237" spans="1:23" ht="13.5" thickBot="1">
      <c r="A2237" s="8" t="s">
        <v>3319</v>
      </c>
      <c r="B2237" s="8" t="s">
        <v>8906</v>
      </c>
      <c r="C2237" s="8" t="s">
        <v>8907</v>
      </c>
      <c r="D2237" s="8"/>
      <c r="E2237" s="8"/>
      <c r="F2237" s="8" t="s">
        <v>212</v>
      </c>
      <c r="G2237" s="8">
        <v>117</v>
      </c>
      <c r="H2237" s="9">
        <v>8</v>
      </c>
      <c r="I2237" s="8" t="s">
        <v>8905</v>
      </c>
      <c r="J2237" s="8" t="s">
        <v>214</v>
      </c>
      <c r="K2237" s="17">
        <v>384</v>
      </c>
      <c r="L2237" s="9">
        <v>0</v>
      </c>
      <c r="M2237" s="9">
        <v>0</v>
      </c>
      <c r="N2237" s="9">
        <v>0</v>
      </c>
      <c r="O2237" s="8"/>
      <c r="P2237" s="9">
        <v>384</v>
      </c>
      <c r="Q2237" s="15">
        <v>5</v>
      </c>
      <c r="R2237" s="9">
        <v>72</v>
      </c>
      <c r="S2237" s="8" t="s">
        <v>37</v>
      </c>
      <c r="T2237" s="9">
        <v>24</v>
      </c>
      <c r="U2237" s="18" t="s">
        <v>12703</v>
      </c>
      <c r="V2237" s="40">
        <v>45492</v>
      </c>
      <c r="W2237" s="8"/>
    </row>
    <row r="2238" spans="1:23" ht="13.5" thickBot="1">
      <c r="A2238" s="8" t="s">
        <v>158</v>
      </c>
      <c r="B2238" s="8" t="s">
        <v>7943</v>
      </c>
      <c r="C2238" s="8" t="s">
        <v>8650</v>
      </c>
      <c r="D2238" s="8"/>
      <c r="E2238" s="8"/>
      <c r="F2238" s="8" t="s">
        <v>36</v>
      </c>
      <c r="G2238" s="8" t="s">
        <v>7944</v>
      </c>
      <c r="H2238" s="9">
        <v>197</v>
      </c>
      <c r="I2238" s="8"/>
      <c r="J2238" s="8" t="s">
        <v>78</v>
      </c>
      <c r="K2238" s="17">
        <v>116</v>
      </c>
      <c r="L2238" s="9">
        <v>0</v>
      </c>
      <c r="M2238" s="9">
        <v>0</v>
      </c>
      <c r="N2238" s="9">
        <v>0</v>
      </c>
      <c r="O2238" s="8"/>
      <c r="P2238" s="9">
        <v>116</v>
      </c>
      <c r="Q2238" s="15">
        <v>1</v>
      </c>
      <c r="R2238" s="9">
        <v>96</v>
      </c>
      <c r="S2238" s="8" t="s">
        <v>37</v>
      </c>
      <c r="T2238" s="9">
        <v>20</v>
      </c>
      <c r="U2238" s="18" t="s">
        <v>10366</v>
      </c>
      <c r="V2238" s="40">
        <v>45447</v>
      </c>
      <c r="W2238" s="8"/>
    </row>
    <row r="2239" spans="1:23" ht="13.5" thickBot="1">
      <c r="A2239" s="8" t="s">
        <v>158</v>
      </c>
      <c r="B2239" s="8" t="s">
        <v>7997</v>
      </c>
      <c r="C2239" s="8" t="s">
        <v>5958</v>
      </c>
      <c r="D2239" s="8"/>
      <c r="E2239" s="8"/>
      <c r="F2239" s="8" t="s">
        <v>36</v>
      </c>
      <c r="G2239" s="8">
        <v>720</v>
      </c>
      <c r="H2239" s="9">
        <v>208</v>
      </c>
      <c r="I2239" s="8"/>
      <c r="J2239" s="8" t="s">
        <v>78</v>
      </c>
      <c r="K2239" s="17">
        <v>-11</v>
      </c>
      <c r="L2239" s="9">
        <v>0</v>
      </c>
      <c r="M2239" s="9">
        <v>0</v>
      </c>
      <c r="N2239" s="9">
        <v>0</v>
      </c>
      <c r="O2239" s="8"/>
      <c r="P2239" s="9">
        <v>-11</v>
      </c>
      <c r="Q2239" s="15">
        <v>0</v>
      </c>
      <c r="R2239" s="9">
        <v>144</v>
      </c>
      <c r="S2239" s="8" t="s">
        <v>37</v>
      </c>
      <c r="T2239" s="9">
        <v>-11</v>
      </c>
      <c r="U2239" s="8" t="s">
        <v>9535</v>
      </c>
      <c r="V2239" s="21">
        <v>45448</v>
      </c>
      <c r="W2239" s="8"/>
    </row>
    <row r="2240" spans="1:23" ht="13.5" thickBot="1">
      <c r="A2240" s="8" t="s">
        <v>158</v>
      </c>
      <c r="B2240" s="13" t="s">
        <v>7989</v>
      </c>
      <c r="C2240" s="8" t="s">
        <v>5812</v>
      </c>
      <c r="D2240" s="8"/>
      <c r="E2240" s="8"/>
      <c r="F2240" s="8" t="s">
        <v>36</v>
      </c>
      <c r="G2240" s="8" t="s">
        <v>7990</v>
      </c>
      <c r="H2240" s="9">
        <v>213</v>
      </c>
      <c r="I2240" s="8"/>
      <c r="J2240" s="8" t="s">
        <v>78</v>
      </c>
      <c r="K2240" s="24">
        <v>0</v>
      </c>
      <c r="L2240" s="9">
        <v>0</v>
      </c>
      <c r="M2240" s="9">
        <v>0</v>
      </c>
      <c r="N2240" s="9">
        <v>0</v>
      </c>
      <c r="O2240" s="8"/>
      <c r="P2240" s="9">
        <v>0</v>
      </c>
      <c r="Q2240" s="15">
        <v>0</v>
      </c>
      <c r="R2240" s="9">
        <v>160</v>
      </c>
      <c r="S2240" s="8" t="s">
        <v>37</v>
      </c>
      <c r="T2240" s="9">
        <v>0</v>
      </c>
      <c r="U2240" s="8" t="s">
        <v>39</v>
      </c>
      <c r="V2240" s="21">
        <v>45449</v>
      </c>
      <c r="W2240" s="18"/>
    </row>
    <row r="2241" spans="1:23" ht="13.5" thickBot="1">
      <c r="A2241" s="8" t="s">
        <v>158</v>
      </c>
      <c r="B2241" s="8" t="s">
        <v>8365</v>
      </c>
      <c r="C2241" s="8" t="s">
        <v>6075</v>
      </c>
      <c r="D2241" s="8"/>
      <c r="E2241" s="8"/>
      <c r="F2241" s="8" t="s">
        <v>3029</v>
      </c>
      <c r="G2241" s="8" t="s">
        <v>8366</v>
      </c>
      <c r="H2241" s="9">
        <v>240</v>
      </c>
      <c r="I2241" s="8"/>
      <c r="J2241" s="8" t="s">
        <v>78</v>
      </c>
      <c r="K2241" s="17">
        <v>-4</v>
      </c>
      <c r="L2241" s="9">
        <v>0</v>
      </c>
      <c r="M2241" s="9">
        <v>0</v>
      </c>
      <c r="N2241" s="9">
        <v>0</v>
      </c>
      <c r="O2241" s="8"/>
      <c r="P2241" s="9">
        <v>-4</v>
      </c>
      <c r="Q2241" s="15">
        <v>0</v>
      </c>
      <c r="R2241" s="9">
        <v>24</v>
      </c>
      <c r="S2241" s="8" t="s">
        <v>34</v>
      </c>
      <c r="T2241" s="9">
        <v>-4</v>
      </c>
      <c r="U2241" s="18" t="s">
        <v>1486</v>
      </c>
      <c r="V2241" s="40">
        <v>45464</v>
      </c>
      <c r="W2241" s="8"/>
    </row>
    <row r="2242" spans="1:23" ht="13.5" thickBot="1">
      <c r="A2242" s="8" t="s">
        <v>158</v>
      </c>
      <c r="B2242" s="8" t="s">
        <v>8128</v>
      </c>
      <c r="C2242" s="8" t="s">
        <v>5829</v>
      </c>
      <c r="D2242" s="8"/>
      <c r="E2242" s="8" t="s">
        <v>8129</v>
      </c>
      <c r="F2242" s="8" t="s">
        <v>36</v>
      </c>
      <c r="G2242" s="8">
        <v>8003</v>
      </c>
      <c r="H2242" s="9">
        <v>227</v>
      </c>
      <c r="I2242" s="8"/>
      <c r="J2242" s="8" t="s">
        <v>78</v>
      </c>
      <c r="K2242" s="17">
        <v>24</v>
      </c>
      <c r="L2242" s="9">
        <v>0</v>
      </c>
      <c r="M2242" s="9">
        <v>0</v>
      </c>
      <c r="N2242" s="9">
        <v>0</v>
      </c>
      <c r="O2242" s="8"/>
      <c r="P2242" s="9">
        <v>24</v>
      </c>
      <c r="Q2242" s="15">
        <v>0</v>
      </c>
      <c r="R2242" s="9">
        <v>168</v>
      </c>
      <c r="S2242" s="8" t="s">
        <v>37</v>
      </c>
      <c r="T2242" s="9">
        <v>24</v>
      </c>
      <c r="U2242" s="18" t="s">
        <v>9026</v>
      </c>
      <c r="V2242" s="40">
        <v>45454</v>
      </c>
      <c r="W2242" s="8"/>
    </row>
    <row r="2243" spans="1:23" ht="51.75" thickBot="1">
      <c r="A2243" s="8" t="s">
        <v>158</v>
      </c>
      <c r="B2243" s="8" t="s">
        <v>3551</v>
      </c>
      <c r="C2243" s="8" t="s">
        <v>3552</v>
      </c>
      <c r="D2243" s="8"/>
      <c r="E2243" s="8" t="s">
        <v>3553</v>
      </c>
      <c r="F2243" s="8" t="s">
        <v>36</v>
      </c>
      <c r="G2243" s="8" t="s">
        <v>3554</v>
      </c>
      <c r="H2243" s="9">
        <v>1</v>
      </c>
      <c r="I2243" s="8" t="s">
        <v>512</v>
      </c>
      <c r="J2243" s="8" t="s">
        <v>78</v>
      </c>
      <c r="K2243" s="17">
        <v>0</v>
      </c>
      <c r="L2243" s="9">
        <v>0</v>
      </c>
      <c r="M2243" s="9">
        <v>0</v>
      </c>
      <c r="N2243" s="9">
        <v>0</v>
      </c>
      <c r="O2243" s="8"/>
      <c r="P2243" s="9">
        <v>0</v>
      </c>
      <c r="Q2243" s="15">
        <v>0</v>
      </c>
      <c r="R2243" s="9">
        <v>96</v>
      </c>
      <c r="S2243" s="8" t="s">
        <v>37</v>
      </c>
      <c r="T2243" s="9">
        <v>0</v>
      </c>
      <c r="U2243" s="18" t="s">
        <v>39</v>
      </c>
      <c r="V2243" s="40">
        <v>45366</v>
      </c>
      <c r="W2243" s="8" t="s">
        <v>8242</v>
      </c>
    </row>
    <row r="2244" spans="1:23" ht="51.75" thickBot="1">
      <c r="A2244" s="8" t="s">
        <v>158</v>
      </c>
      <c r="B2244" s="8" t="s">
        <v>3590</v>
      </c>
      <c r="C2244" s="8" t="s">
        <v>3591</v>
      </c>
      <c r="D2244" s="8"/>
      <c r="E2244" s="8" t="s">
        <v>3564</v>
      </c>
      <c r="F2244" s="8" t="s">
        <v>36</v>
      </c>
      <c r="G2244" s="8">
        <v>35302</v>
      </c>
      <c r="H2244" s="9">
        <v>2</v>
      </c>
      <c r="I2244" s="8" t="s">
        <v>512</v>
      </c>
      <c r="J2244" s="8" t="s">
        <v>78</v>
      </c>
      <c r="K2244" s="17">
        <v>0</v>
      </c>
      <c r="L2244" s="9">
        <v>0</v>
      </c>
      <c r="M2244" s="9">
        <v>0</v>
      </c>
      <c r="N2244" s="9">
        <v>0</v>
      </c>
      <c r="O2244" s="8"/>
      <c r="P2244" s="9">
        <v>0</v>
      </c>
      <c r="Q2244" s="15">
        <v>0</v>
      </c>
      <c r="R2244" s="9">
        <v>96</v>
      </c>
      <c r="S2244" s="8" t="s">
        <v>37</v>
      </c>
      <c r="T2244" s="9">
        <v>0</v>
      </c>
      <c r="U2244" s="18" t="s">
        <v>39</v>
      </c>
      <c r="V2244" s="40">
        <v>45362</v>
      </c>
      <c r="W2244" s="8" t="s">
        <v>8242</v>
      </c>
    </row>
    <row r="2245" spans="1:23" ht="13.5" thickBot="1">
      <c r="A2245" s="8" t="s">
        <v>158</v>
      </c>
      <c r="B2245" s="13" t="s">
        <v>3592</v>
      </c>
      <c r="C2245" s="8" t="s">
        <v>3593</v>
      </c>
      <c r="D2245" s="8"/>
      <c r="E2245" s="8" t="s">
        <v>510</v>
      </c>
      <c r="F2245" s="8" t="s">
        <v>36</v>
      </c>
      <c r="G2245" s="8" t="s">
        <v>3594</v>
      </c>
      <c r="H2245" s="9">
        <v>3</v>
      </c>
      <c r="I2245" s="8" t="s">
        <v>3595</v>
      </c>
      <c r="J2245" s="8" t="s">
        <v>78</v>
      </c>
      <c r="K2245" s="24">
        <v>0</v>
      </c>
      <c r="L2245" s="9">
        <v>0</v>
      </c>
      <c r="M2245" s="9">
        <v>0</v>
      </c>
      <c r="N2245" s="9">
        <v>0</v>
      </c>
      <c r="O2245" s="8"/>
      <c r="P2245" s="9">
        <v>0</v>
      </c>
      <c r="Q2245" s="15">
        <v>0</v>
      </c>
      <c r="R2245" s="9">
        <v>120</v>
      </c>
      <c r="S2245" s="8" t="s">
        <v>37</v>
      </c>
      <c r="T2245" s="9">
        <v>0</v>
      </c>
      <c r="U2245" s="18" t="s">
        <v>39</v>
      </c>
      <c r="V2245" s="40">
        <v>45364</v>
      </c>
      <c r="W2245" s="18" t="s">
        <v>8242</v>
      </c>
    </row>
    <row r="2246" spans="1:23" ht="51.75" thickBot="1">
      <c r="A2246" s="8" t="s">
        <v>158</v>
      </c>
      <c r="B2246" s="8" t="s">
        <v>3596</v>
      </c>
      <c r="C2246" s="8" t="s">
        <v>3597</v>
      </c>
      <c r="D2246" s="8"/>
      <c r="E2246" s="8" t="s">
        <v>510</v>
      </c>
      <c r="F2246" s="8" t="s">
        <v>36</v>
      </c>
      <c r="G2246" s="8" t="s">
        <v>3598</v>
      </c>
      <c r="H2246" s="9">
        <v>4</v>
      </c>
      <c r="I2246" s="8" t="s">
        <v>3595</v>
      </c>
      <c r="J2246" s="8" t="s">
        <v>78</v>
      </c>
      <c r="K2246" s="17">
        <v>0</v>
      </c>
      <c r="L2246" s="9">
        <v>0</v>
      </c>
      <c r="M2246" s="9">
        <v>0</v>
      </c>
      <c r="N2246" s="9">
        <v>0</v>
      </c>
      <c r="O2246" s="8"/>
      <c r="P2246" s="9">
        <v>0</v>
      </c>
      <c r="Q2246" s="15">
        <v>0</v>
      </c>
      <c r="R2246" s="9">
        <v>144</v>
      </c>
      <c r="S2246" s="8" t="s">
        <v>37</v>
      </c>
      <c r="T2246" s="9">
        <v>0</v>
      </c>
      <c r="U2246" s="18" t="s">
        <v>39</v>
      </c>
      <c r="V2246" s="40">
        <v>45364</v>
      </c>
      <c r="W2246" s="8" t="s">
        <v>8242</v>
      </c>
    </row>
    <row r="2247" spans="1:23" ht="51.75" thickBot="1">
      <c r="A2247" s="8" t="s">
        <v>158</v>
      </c>
      <c r="B2247" s="8" t="s">
        <v>3605</v>
      </c>
      <c r="C2247" s="8" t="s">
        <v>3606</v>
      </c>
      <c r="D2247" s="8"/>
      <c r="E2247" s="8"/>
      <c r="F2247" s="8" t="s">
        <v>159</v>
      </c>
      <c r="G2247" s="8" t="s">
        <v>3607</v>
      </c>
      <c r="H2247" s="9">
        <v>5</v>
      </c>
      <c r="I2247" s="8" t="s">
        <v>512</v>
      </c>
      <c r="J2247" s="8" t="s">
        <v>78</v>
      </c>
      <c r="K2247" s="17">
        <v>183</v>
      </c>
      <c r="L2247" s="9">
        <v>0</v>
      </c>
      <c r="M2247" s="9">
        <v>0</v>
      </c>
      <c r="N2247" s="9">
        <v>0</v>
      </c>
      <c r="O2247" s="8"/>
      <c r="P2247" s="9">
        <v>183</v>
      </c>
      <c r="Q2247" s="15">
        <v>1</v>
      </c>
      <c r="R2247" s="9">
        <v>180</v>
      </c>
      <c r="S2247" s="8" t="s">
        <v>37</v>
      </c>
      <c r="T2247" s="9">
        <v>3</v>
      </c>
      <c r="U2247" s="18" t="s">
        <v>10743</v>
      </c>
      <c r="V2247" s="40">
        <v>45356</v>
      </c>
      <c r="W2247" s="8" t="s">
        <v>8242</v>
      </c>
    </row>
    <row r="2248" spans="1:23" ht="51.75" thickBot="1">
      <c r="A2248" s="8" t="s">
        <v>158</v>
      </c>
      <c r="B2248" s="8" t="s">
        <v>3608</v>
      </c>
      <c r="C2248" s="8" t="s">
        <v>3609</v>
      </c>
      <c r="D2248" s="8"/>
      <c r="E2248" s="8"/>
      <c r="F2248" s="8" t="s">
        <v>159</v>
      </c>
      <c r="G2248" s="8" t="s">
        <v>3610</v>
      </c>
      <c r="H2248" s="9">
        <v>6</v>
      </c>
      <c r="I2248" s="8" t="s">
        <v>512</v>
      </c>
      <c r="J2248" s="8" t="s">
        <v>78</v>
      </c>
      <c r="K2248" s="17">
        <v>375</v>
      </c>
      <c r="L2248" s="9">
        <v>0</v>
      </c>
      <c r="M2248" s="9">
        <v>0</v>
      </c>
      <c r="N2248" s="9">
        <v>0</v>
      </c>
      <c r="O2248" s="8"/>
      <c r="P2248" s="9">
        <v>375</v>
      </c>
      <c r="Q2248" s="15">
        <v>2</v>
      </c>
      <c r="R2248" s="9">
        <v>180</v>
      </c>
      <c r="S2248" s="8" t="s">
        <v>37</v>
      </c>
      <c r="T2248" s="9">
        <v>15</v>
      </c>
      <c r="U2248" s="18" t="s">
        <v>8815</v>
      </c>
      <c r="V2248" s="40">
        <v>45356</v>
      </c>
      <c r="W2248" s="8" t="s">
        <v>8242</v>
      </c>
    </row>
    <row r="2249" spans="1:23" ht="51.75" thickBot="1">
      <c r="A2249" s="8" t="s">
        <v>158</v>
      </c>
      <c r="B2249" s="8" t="s">
        <v>3611</v>
      </c>
      <c r="C2249" s="8" t="s">
        <v>3612</v>
      </c>
      <c r="D2249" s="8"/>
      <c r="E2249" s="8"/>
      <c r="F2249" s="8" t="s">
        <v>159</v>
      </c>
      <c r="G2249" s="8" t="s">
        <v>3613</v>
      </c>
      <c r="H2249" s="9">
        <v>7</v>
      </c>
      <c r="I2249" s="8" t="s">
        <v>512</v>
      </c>
      <c r="J2249" s="8" t="s">
        <v>78</v>
      </c>
      <c r="K2249" s="17">
        <v>0</v>
      </c>
      <c r="L2249" s="9">
        <v>0</v>
      </c>
      <c r="M2249" s="9">
        <v>0</v>
      </c>
      <c r="N2249" s="9">
        <v>0</v>
      </c>
      <c r="O2249" s="8"/>
      <c r="P2249" s="9">
        <v>0</v>
      </c>
      <c r="Q2249" s="15">
        <v>0</v>
      </c>
      <c r="R2249" s="9">
        <v>180</v>
      </c>
      <c r="S2249" s="8" t="s">
        <v>37</v>
      </c>
      <c r="T2249" s="9">
        <v>0</v>
      </c>
      <c r="U2249" s="18" t="s">
        <v>39</v>
      </c>
      <c r="V2249" s="40">
        <v>45356</v>
      </c>
      <c r="W2249" s="8" t="s">
        <v>8242</v>
      </c>
    </row>
    <row r="2250" spans="1:23" ht="13.5" thickBot="1">
      <c r="A2250" s="8" t="s">
        <v>158</v>
      </c>
      <c r="B2250" s="13" t="s">
        <v>3614</v>
      </c>
      <c r="C2250" s="8" t="s">
        <v>3615</v>
      </c>
      <c r="D2250" s="8"/>
      <c r="E2250" s="8"/>
      <c r="F2250" s="8" t="s">
        <v>159</v>
      </c>
      <c r="G2250" s="8" t="s">
        <v>3616</v>
      </c>
      <c r="H2250" s="9">
        <v>8</v>
      </c>
      <c r="I2250" s="8" t="s">
        <v>512</v>
      </c>
      <c r="J2250" s="8" t="s">
        <v>78</v>
      </c>
      <c r="K2250" s="24">
        <v>58</v>
      </c>
      <c r="L2250" s="9">
        <v>0</v>
      </c>
      <c r="M2250" s="9">
        <v>0</v>
      </c>
      <c r="N2250" s="9">
        <v>0</v>
      </c>
      <c r="O2250" s="8"/>
      <c r="P2250" s="9">
        <v>58</v>
      </c>
      <c r="Q2250" s="15">
        <v>0</v>
      </c>
      <c r="R2250" s="9">
        <v>180</v>
      </c>
      <c r="S2250" s="8" t="s">
        <v>37</v>
      </c>
      <c r="T2250" s="9">
        <v>58</v>
      </c>
      <c r="U2250" s="8" t="s">
        <v>10744</v>
      </c>
      <c r="V2250" s="21">
        <v>45356</v>
      </c>
      <c r="W2250" s="18" t="s">
        <v>8242</v>
      </c>
    </row>
    <row r="2251" spans="1:23" ht="51.75" thickBot="1">
      <c r="A2251" s="8" t="s">
        <v>158</v>
      </c>
      <c r="B2251" s="8" t="s">
        <v>3617</v>
      </c>
      <c r="C2251" s="8" t="s">
        <v>3618</v>
      </c>
      <c r="D2251" s="8"/>
      <c r="E2251" s="8"/>
      <c r="F2251" s="8" t="s">
        <v>159</v>
      </c>
      <c r="G2251" s="8" t="s">
        <v>3619</v>
      </c>
      <c r="H2251" s="9">
        <v>9</v>
      </c>
      <c r="I2251" s="8" t="s">
        <v>512</v>
      </c>
      <c r="J2251" s="8" t="s">
        <v>78</v>
      </c>
      <c r="K2251" s="17">
        <v>3</v>
      </c>
      <c r="L2251" s="9">
        <v>0</v>
      </c>
      <c r="M2251" s="9">
        <v>0</v>
      </c>
      <c r="N2251" s="9">
        <v>0</v>
      </c>
      <c r="O2251" s="8"/>
      <c r="P2251" s="9">
        <v>3</v>
      </c>
      <c r="Q2251" s="15">
        <v>0</v>
      </c>
      <c r="R2251" s="9">
        <v>180</v>
      </c>
      <c r="S2251" s="8" t="s">
        <v>37</v>
      </c>
      <c r="T2251" s="17">
        <v>3</v>
      </c>
      <c r="U2251" s="18" t="s">
        <v>3106</v>
      </c>
      <c r="V2251" s="40">
        <v>45356</v>
      </c>
      <c r="W2251" s="8" t="s">
        <v>8242</v>
      </c>
    </row>
    <row r="2252" spans="1:23" ht="13.5" thickBot="1">
      <c r="A2252" s="8" t="s">
        <v>158</v>
      </c>
      <c r="B2252" s="13" t="s">
        <v>3599</v>
      </c>
      <c r="C2252" s="8" t="s">
        <v>3600</v>
      </c>
      <c r="D2252" s="8"/>
      <c r="E2252" s="8"/>
      <c r="F2252" s="8" t="s">
        <v>159</v>
      </c>
      <c r="G2252" s="8" t="s">
        <v>3601</v>
      </c>
      <c r="H2252" s="20">
        <v>10</v>
      </c>
      <c r="I2252" s="8" t="s">
        <v>512</v>
      </c>
      <c r="J2252" s="8" t="s">
        <v>78</v>
      </c>
      <c r="K2252" s="24">
        <v>69</v>
      </c>
      <c r="L2252" s="9">
        <v>0</v>
      </c>
      <c r="M2252" s="9">
        <v>0</v>
      </c>
      <c r="N2252" s="9">
        <v>0</v>
      </c>
      <c r="O2252" s="8"/>
      <c r="P2252" s="9">
        <v>69</v>
      </c>
      <c r="Q2252" s="15">
        <v>0</v>
      </c>
      <c r="R2252" s="9">
        <v>180</v>
      </c>
      <c r="S2252" s="8" t="s">
        <v>37</v>
      </c>
      <c r="T2252" s="9">
        <v>69</v>
      </c>
      <c r="U2252" s="8" t="s">
        <v>9402</v>
      </c>
      <c r="V2252" s="21">
        <v>45356</v>
      </c>
      <c r="W2252" s="18" t="s">
        <v>8242</v>
      </c>
    </row>
    <row r="2253" spans="1:23" ht="51.75" thickBot="1">
      <c r="A2253" s="8" t="s">
        <v>158</v>
      </c>
      <c r="B2253" s="8" t="s">
        <v>3602</v>
      </c>
      <c r="C2253" s="8" t="s">
        <v>3603</v>
      </c>
      <c r="D2253" s="8"/>
      <c r="E2253" s="8"/>
      <c r="F2253" s="8" t="s">
        <v>159</v>
      </c>
      <c r="G2253" s="8" t="s">
        <v>3604</v>
      </c>
      <c r="H2253" s="9">
        <v>11</v>
      </c>
      <c r="I2253" s="8" t="s">
        <v>512</v>
      </c>
      <c r="J2253" s="8" t="s">
        <v>78</v>
      </c>
      <c r="K2253" s="17">
        <v>400</v>
      </c>
      <c r="L2253" s="9">
        <v>0</v>
      </c>
      <c r="M2253" s="9">
        <v>0</v>
      </c>
      <c r="N2253" s="9">
        <v>0</v>
      </c>
      <c r="O2253" s="8"/>
      <c r="P2253" s="9">
        <v>400</v>
      </c>
      <c r="Q2253" s="15">
        <v>2</v>
      </c>
      <c r="R2253" s="9">
        <v>180</v>
      </c>
      <c r="S2253" s="8" t="s">
        <v>37</v>
      </c>
      <c r="T2253" s="9">
        <v>40</v>
      </c>
      <c r="U2253" s="18" t="s">
        <v>8452</v>
      </c>
      <c r="V2253" s="40">
        <v>45356</v>
      </c>
      <c r="W2253" s="8" t="s">
        <v>8242</v>
      </c>
    </row>
    <row r="2254" spans="1:23" ht="26.25" thickBot="1">
      <c r="A2254" s="8" t="s">
        <v>158</v>
      </c>
      <c r="B2254" s="13" t="s">
        <v>3375</v>
      </c>
      <c r="C2254" s="25" t="s">
        <v>3376</v>
      </c>
      <c r="D2254" s="8"/>
      <c r="E2254" s="8"/>
      <c r="F2254" s="8" t="s">
        <v>212</v>
      </c>
      <c r="G2254" s="8"/>
      <c r="H2254" s="20">
        <v>12</v>
      </c>
      <c r="I2254" s="8" t="s">
        <v>213</v>
      </c>
      <c r="J2254" s="8" t="s">
        <v>214</v>
      </c>
      <c r="K2254" s="24">
        <v>699</v>
      </c>
      <c r="L2254" s="9">
        <v>0</v>
      </c>
      <c r="M2254" s="9">
        <v>0</v>
      </c>
      <c r="N2254" s="9">
        <v>0</v>
      </c>
      <c r="O2254" s="8"/>
      <c r="P2254" s="9">
        <v>699</v>
      </c>
      <c r="Q2254" s="15">
        <v>4</v>
      </c>
      <c r="R2254" s="9">
        <v>144</v>
      </c>
      <c r="S2254" s="8" t="s">
        <v>37</v>
      </c>
      <c r="T2254" s="9">
        <v>123</v>
      </c>
      <c r="U2254" s="8" t="s">
        <v>10473</v>
      </c>
      <c r="V2254" s="21"/>
      <c r="W2254" s="18"/>
    </row>
    <row r="2255" spans="1:23" ht="26.25" thickBot="1">
      <c r="A2255" s="8" t="s">
        <v>158</v>
      </c>
      <c r="B2255" s="13" t="s">
        <v>3381</v>
      </c>
      <c r="C2255" s="8" t="s">
        <v>3382</v>
      </c>
      <c r="D2255" s="8"/>
      <c r="E2255" s="8"/>
      <c r="F2255" s="8" t="s">
        <v>212</v>
      </c>
      <c r="G2255" s="8"/>
      <c r="H2255" s="20">
        <v>13</v>
      </c>
      <c r="I2255" s="8" t="s">
        <v>3383</v>
      </c>
      <c r="J2255" s="8" t="s">
        <v>214</v>
      </c>
      <c r="K2255" s="24">
        <v>870</v>
      </c>
      <c r="L2255" s="9">
        <v>0</v>
      </c>
      <c r="M2255" s="9">
        <v>0</v>
      </c>
      <c r="N2255" s="9">
        <v>0</v>
      </c>
      <c r="O2255" s="8"/>
      <c r="P2255" s="9">
        <v>870</v>
      </c>
      <c r="Q2255" s="15">
        <v>6</v>
      </c>
      <c r="R2255" s="9">
        <v>144</v>
      </c>
      <c r="S2255" s="8" t="s">
        <v>37</v>
      </c>
      <c r="T2255" s="9">
        <v>6</v>
      </c>
      <c r="U2255" s="8" t="s">
        <v>11065</v>
      </c>
      <c r="V2255" s="21"/>
      <c r="W2255" s="18"/>
    </row>
    <row r="2256" spans="1:23" ht="13.5" thickBot="1">
      <c r="A2256" s="8" t="s">
        <v>158</v>
      </c>
      <c r="B2256" s="8" t="s">
        <v>8342</v>
      </c>
      <c r="C2256" s="8" t="s">
        <v>8343</v>
      </c>
      <c r="D2256" s="8"/>
      <c r="E2256" s="8"/>
      <c r="F2256" s="8" t="s">
        <v>36</v>
      </c>
      <c r="G2256" s="8">
        <v>51</v>
      </c>
      <c r="H2256" s="9">
        <v>14</v>
      </c>
      <c r="I2256" s="8"/>
      <c r="J2256" s="8" t="s">
        <v>78</v>
      </c>
      <c r="K2256" s="17">
        <v>-24</v>
      </c>
      <c r="L2256" s="9">
        <v>0</v>
      </c>
      <c r="M2256" s="9">
        <v>0</v>
      </c>
      <c r="N2256" s="9">
        <v>0</v>
      </c>
      <c r="O2256" s="8"/>
      <c r="P2256" s="9">
        <v>-24</v>
      </c>
      <c r="Q2256" s="15">
        <v>0</v>
      </c>
      <c r="R2256" s="9">
        <v>72</v>
      </c>
      <c r="S2256" s="8" t="s">
        <v>37</v>
      </c>
      <c r="T2256" s="9">
        <v>-24</v>
      </c>
      <c r="U2256" s="18" t="s">
        <v>356</v>
      </c>
      <c r="V2256" s="40">
        <v>45463</v>
      </c>
      <c r="W2256" s="8"/>
    </row>
    <row r="2257" spans="1:23" ht="51.75" thickBot="1">
      <c r="A2257" s="8" t="s">
        <v>158</v>
      </c>
      <c r="B2257" s="8" t="s">
        <v>3396</v>
      </c>
      <c r="C2257" s="8" t="s">
        <v>3397</v>
      </c>
      <c r="D2257" s="8"/>
      <c r="E2257" s="8" t="s">
        <v>3398</v>
      </c>
      <c r="F2257" s="8" t="s">
        <v>212</v>
      </c>
      <c r="G2257" s="8" t="s">
        <v>10745</v>
      </c>
      <c r="H2257" s="9">
        <v>15</v>
      </c>
      <c r="I2257" s="8" t="s">
        <v>2488</v>
      </c>
      <c r="J2257" s="8" t="s">
        <v>214</v>
      </c>
      <c r="K2257" s="17">
        <v>886</v>
      </c>
      <c r="L2257" s="9">
        <v>0</v>
      </c>
      <c r="M2257" s="9">
        <v>0</v>
      </c>
      <c r="N2257" s="9">
        <v>0</v>
      </c>
      <c r="O2257" s="8"/>
      <c r="P2257" s="9">
        <v>886</v>
      </c>
      <c r="Q2257" s="15">
        <v>7</v>
      </c>
      <c r="R2257" s="9">
        <v>120</v>
      </c>
      <c r="S2257" s="8" t="s">
        <v>37</v>
      </c>
      <c r="T2257" s="9">
        <v>46</v>
      </c>
      <c r="U2257" s="18" t="s">
        <v>9125</v>
      </c>
      <c r="V2257" s="40">
        <v>45366</v>
      </c>
      <c r="W2257" s="8" t="s">
        <v>8242</v>
      </c>
    </row>
    <row r="2258" spans="1:23" ht="13.5" thickBot="1">
      <c r="A2258" s="8" t="s">
        <v>158</v>
      </c>
      <c r="B2258" s="8" t="s">
        <v>3399</v>
      </c>
      <c r="C2258" s="8" t="s">
        <v>3400</v>
      </c>
      <c r="D2258" s="8"/>
      <c r="E2258" s="8"/>
      <c r="F2258" s="8" t="s">
        <v>212</v>
      </c>
      <c r="G2258" s="8"/>
      <c r="H2258" s="9">
        <v>16</v>
      </c>
      <c r="I2258" s="8" t="s">
        <v>2488</v>
      </c>
      <c r="J2258" s="8" t="s">
        <v>214</v>
      </c>
      <c r="K2258" s="17">
        <v>1572</v>
      </c>
      <c r="L2258" s="9">
        <v>0</v>
      </c>
      <c r="M2258" s="9">
        <v>0</v>
      </c>
      <c r="N2258" s="9">
        <v>0</v>
      </c>
      <c r="O2258" s="8"/>
      <c r="P2258" s="9">
        <v>1572</v>
      </c>
      <c r="Q2258" s="15">
        <v>10</v>
      </c>
      <c r="R2258" s="9">
        <v>144</v>
      </c>
      <c r="S2258" s="8" t="s">
        <v>37</v>
      </c>
      <c r="T2258" s="9">
        <v>132</v>
      </c>
      <c r="U2258" s="18" t="s">
        <v>4074</v>
      </c>
      <c r="V2258" s="40"/>
      <c r="W2258" s="8"/>
    </row>
    <row r="2259" spans="1:23" ht="13.5" thickBot="1">
      <c r="A2259" s="8" t="s">
        <v>158</v>
      </c>
      <c r="B2259" s="13" t="s">
        <v>3401</v>
      </c>
      <c r="C2259" s="8" t="s">
        <v>3402</v>
      </c>
      <c r="D2259" s="8"/>
      <c r="E2259" s="8"/>
      <c r="F2259" s="8" t="s">
        <v>212</v>
      </c>
      <c r="G2259" s="8"/>
      <c r="H2259" s="20">
        <v>17</v>
      </c>
      <c r="I2259" s="8" t="s">
        <v>2291</v>
      </c>
      <c r="J2259" s="8" t="s">
        <v>214</v>
      </c>
      <c r="K2259" s="24">
        <v>4212</v>
      </c>
      <c r="L2259" s="9">
        <v>0</v>
      </c>
      <c r="M2259" s="9">
        <v>0</v>
      </c>
      <c r="N2259" s="9">
        <v>0</v>
      </c>
      <c r="O2259" s="8"/>
      <c r="P2259" s="9">
        <v>4212</v>
      </c>
      <c r="Q2259" s="15">
        <v>23</v>
      </c>
      <c r="R2259" s="9">
        <v>180</v>
      </c>
      <c r="S2259" s="8" t="s">
        <v>37</v>
      </c>
      <c r="T2259" s="9">
        <v>72</v>
      </c>
      <c r="U2259" s="8" t="s">
        <v>9536</v>
      </c>
      <c r="V2259" s="21"/>
      <c r="W2259" s="18"/>
    </row>
    <row r="2260" spans="1:23" ht="13.5" thickBot="1">
      <c r="A2260" s="8" t="s">
        <v>158</v>
      </c>
      <c r="B2260" s="8" t="s">
        <v>3403</v>
      </c>
      <c r="C2260" s="8" t="s">
        <v>3404</v>
      </c>
      <c r="D2260" s="8"/>
      <c r="E2260" s="8"/>
      <c r="F2260" s="8" t="s">
        <v>212</v>
      </c>
      <c r="G2260" s="8"/>
      <c r="H2260" s="9">
        <v>18</v>
      </c>
      <c r="I2260" s="8" t="s">
        <v>420</v>
      </c>
      <c r="J2260" s="8" t="s">
        <v>214</v>
      </c>
      <c r="K2260" s="17">
        <v>1182</v>
      </c>
      <c r="L2260" s="9">
        <v>0</v>
      </c>
      <c r="M2260" s="9">
        <v>0</v>
      </c>
      <c r="N2260" s="9">
        <v>0</v>
      </c>
      <c r="O2260" s="8"/>
      <c r="P2260" s="9">
        <v>1182</v>
      </c>
      <c r="Q2260" s="15">
        <v>9</v>
      </c>
      <c r="R2260" s="9">
        <v>120</v>
      </c>
      <c r="S2260" s="8" t="s">
        <v>37</v>
      </c>
      <c r="T2260" s="9">
        <v>102</v>
      </c>
      <c r="U2260" s="18" t="s">
        <v>12704</v>
      </c>
      <c r="V2260" s="40"/>
      <c r="W2260" s="8"/>
    </row>
    <row r="2261" spans="1:23" ht="13.5" thickBot="1">
      <c r="A2261" s="8" t="s">
        <v>158</v>
      </c>
      <c r="B2261" s="8" t="s">
        <v>3405</v>
      </c>
      <c r="C2261" s="8" t="s">
        <v>3406</v>
      </c>
      <c r="D2261" s="8"/>
      <c r="E2261" s="8"/>
      <c r="F2261" s="8" t="s">
        <v>212</v>
      </c>
      <c r="G2261" s="8"/>
      <c r="H2261" s="9">
        <v>19</v>
      </c>
      <c r="I2261" s="8" t="s">
        <v>2488</v>
      </c>
      <c r="J2261" s="8" t="s">
        <v>214</v>
      </c>
      <c r="K2261" s="17">
        <v>696</v>
      </c>
      <c r="L2261" s="9">
        <v>0</v>
      </c>
      <c r="M2261" s="9">
        <v>0</v>
      </c>
      <c r="N2261" s="9">
        <v>0</v>
      </c>
      <c r="O2261" s="8"/>
      <c r="P2261" s="9">
        <v>696</v>
      </c>
      <c r="Q2261" s="15">
        <v>4</v>
      </c>
      <c r="R2261" s="9">
        <v>144</v>
      </c>
      <c r="S2261" s="8" t="s">
        <v>37</v>
      </c>
      <c r="T2261" s="9">
        <v>120</v>
      </c>
      <c r="U2261" s="18" t="s">
        <v>10876</v>
      </c>
      <c r="V2261" s="40"/>
      <c r="W2261" s="8"/>
    </row>
    <row r="2262" spans="1:23" ht="51.75" thickBot="1">
      <c r="A2262" s="8" t="s">
        <v>158</v>
      </c>
      <c r="B2262" s="8" t="s">
        <v>3407</v>
      </c>
      <c r="C2262" s="8" t="s">
        <v>3408</v>
      </c>
      <c r="D2262" s="8"/>
      <c r="E2262" s="8"/>
      <c r="F2262" s="8" t="s">
        <v>212</v>
      </c>
      <c r="G2262" s="8"/>
      <c r="H2262" s="9">
        <v>20</v>
      </c>
      <c r="I2262" s="8" t="s">
        <v>2488</v>
      </c>
      <c r="J2262" s="8" t="s">
        <v>214</v>
      </c>
      <c r="K2262" s="17">
        <v>1707</v>
      </c>
      <c r="L2262" s="9">
        <v>0</v>
      </c>
      <c r="M2262" s="9">
        <v>0</v>
      </c>
      <c r="N2262" s="9">
        <v>0</v>
      </c>
      <c r="O2262" s="8"/>
      <c r="P2262" s="9">
        <v>1707</v>
      </c>
      <c r="Q2262" s="15">
        <v>11</v>
      </c>
      <c r="R2262" s="9">
        <v>144</v>
      </c>
      <c r="S2262" s="8" t="s">
        <v>37</v>
      </c>
      <c r="T2262" s="9">
        <v>123</v>
      </c>
      <c r="U2262" s="18" t="s">
        <v>9126</v>
      </c>
      <c r="V2262" s="40"/>
      <c r="W2262" s="8" t="s">
        <v>8242</v>
      </c>
    </row>
    <row r="2263" spans="1:23" ht="13.5" thickBot="1">
      <c r="A2263" s="8" t="s">
        <v>158</v>
      </c>
      <c r="B2263" s="13" t="s">
        <v>3409</v>
      </c>
      <c r="C2263" s="8" t="s">
        <v>3410</v>
      </c>
      <c r="D2263" s="8"/>
      <c r="E2263" s="8"/>
      <c r="F2263" s="8" t="s">
        <v>212</v>
      </c>
      <c r="G2263" s="8"/>
      <c r="H2263" s="20">
        <v>21</v>
      </c>
      <c r="I2263" s="8" t="s">
        <v>2488</v>
      </c>
      <c r="J2263" s="8" t="s">
        <v>214</v>
      </c>
      <c r="K2263" s="24">
        <v>1128</v>
      </c>
      <c r="L2263" s="9">
        <v>0</v>
      </c>
      <c r="M2263" s="9">
        <v>0</v>
      </c>
      <c r="N2263" s="9">
        <v>0</v>
      </c>
      <c r="O2263" s="8"/>
      <c r="P2263" s="9">
        <v>1128</v>
      </c>
      <c r="Q2263" s="15">
        <v>9</v>
      </c>
      <c r="R2263" s="9">
        <v>120</v>
      </c>
      <c r="S2263" s="8" t="s">
        <v>37</v>
      </c>
      <c r="T2263" s="9">
        <v>48</v>
      </c>
      <c r="U2263" s="8" t="s">
        <v>9537</v>
      </c>
      <c r="V2263" s="21"/>
      <c r="W2263" s="18"/>
    </row>
    <row r="2264" spans="1:23" ht="13.5" thickBot="1">
      <c r="A2264" s="8" t="s">
        <v>158</v>
      </c>
      <c r="B2264" s="13" t="s">
        <v>3411</v>
      </c>
      <c r="C2264" s="25" t="s">
        <v>3412</v>
      </c>
      <c r="D2264" s="8"/>
      <c r="E2264" s="8"/>
      <c r="F2264" s="8" t="s">
        <v>212</v>
      </c>
      <c r="G2264" s="8"/>
      <c r="H2264" s="20">
        <v>22</v>
      </c>
      <c r="I2264" s="8" t="s">
        <v>420</v>
      </c>
      <c r="J2264" s="8" t="s">
        <v>214</v>
      </c>
      <c r="K2264" s="24">
        <v>3048</v>
      </c>
      <c r="L2264" s="9">
        <v>0</v>
      </c>
      <c r="M2264" s="9">
        <v>0</v>
      </c>
      <c r="N2264" s="9">
        <v>0</v>
      </c>
      <c r="O2264" s="8"/>
      <c r="P2264" s="9">
        <v>3048</v>
      </c>
      <c r="Q2264" s="15">
        <v>21</v>
      </c>
      <c r="R2264" s="9">
        <v>144</v>
      </c>
      <c r="S2264" s="8" t="s">
        <v>37</v>
      </c>
      <c r="T2264" s="9">
        <v>24</v>
      </c>
      <c r="U2264" s="8" t="s">
        <v>10915</v>
      </c>
      <c r="V2264" s="21"/>
      <c r="W2264" s="18"/>
    </row>
    <row r="2265" spans="1:23" ht="13.5" thickBot="1">
      <c r="A2265" s="8" t="s">
        <v>158</v>
      </c>
      <c r="B2265" s="13" t="s">
        <v>3413</v>
      </c>
      <c r="C2265" s="8" t="s">
        <v>3414</v>
      </c>
      <c r="D2265" s="8"/>
      <c r="E2265" s="8"/>
      <c r="F2265" s="8" t="s">
        <v>212</v>
      </c>
      <c r="G2265" s="8"/>
      <c r="H2265" s="20">
        <v>23</v>
      </c>
      <c r="I2265" s="8" t="s">
        <v>2488</v>
      </c>
      <c r="J2265" s="8" t="s">
        <v>214</v>
      </c>
      <c r="K2265" s="24">
        <v>120</v>
      </c>
      <c r="L2265" s="9">
        <v>0</v>
      </c>
      <c r="M2265" s="9">
        <v>0</v>
      </c>
      <c r="N2265" s="9">
        <v>0</v>
      </c>
      <c r="O2265" s="8"/>
      <c r="P2265" s="9">
        <v>120</v>
      </c>
      <c r="Q2265" s="15">
        <v>1</v>
      </c>
      <c r="R2265" s="9">
        <v>120</v>
      </c>
      <c r="S2265" s="8" t="s">
        <v>37</v>
      </c>
      <c r="T2265" s="9">
        <v>0</v>
      </c>
      <c r="U2265" s="8" t="s">
        <v>102</v>
      </c>
      <c r="V2265" s="21"/>
      <c r="W2265" s="18"/>
    </row>
    <row r="2266" spans="1:23" ht="26.25" thickBot="1">
      <c r="A2266" s="8" t="s">
        <v>158</v>
      </c>
      <c r="B2266" s="8" t="s">
        <v>3415</v>
      </c>
      <c r="C2266" s="8" t="s">
        <v>3416</v>
      </c>
      <c r="D2266" s="8"/>
      <c r="E2266" s="8"/>
      <c r="F2266" s="8" t="s">
        <v>212</v>
      </c>
      <c r="G2266" s="8" t="s">
        <v>7934</v>
      </c>
      <c r="H2266" s="9">
        <v>24</v>
      </c>
      <c r="I2266" s="8" t="s">
        <v>2357</v>
      </c>
      <c r="J2266" s="8" t="s">
        <v>214</v>
      </c>
      <c r="K2266" s="17">
        <v>60</v>
      </c>
      <c r="L2266" s="9">
        <v>0</v>
      </c>
      <c r="M2266" s="9">
        <v>0</v>
      </c>
      <c r="N2266" s="9">
        <v>0</v>
      </c>
      <c r="O2266" s="8"/>
      <c r="P2266" s="9">
        <v>60</v>
      </c>
      <c r="Q2266" s="15">
        <v>0</v>
      </c>
      <c r="R2266" s="9">
        <v>192</v>
      </c>
      <c r="S2266" s="8" t="s">
        <v>37</v>
      </c>
      <c r="T2266" s="9">
        <v>60</v>
      </c>
      <c r="U2266" s="18" t="s">
        <v>6937</v>
      </c>
      <c r="V2266" s="40"/>
      <c r="W2266" s="8"/>
    </row>
    <row r="2267" spans="1:23" ht="51.75" thickBot="1">
      <c r="A2267" s="8" t="s">
        <v>158</v>
      </c>
      <c r="B2267" s="8" t="s">
        <v>3547</v>
      </c>
      <c r="C2267" s="8" t="s">
        <v>3548</v>
      </c>
      <c r="D2267" s="8"/>
      <c r="E2267" s="8"/>
      <c r="F2267" s="8" t="s">
        <v>1867</v>
      </c>
      <c r="G2267" s="8">
        <v>6159</v>
      </c>
      <c r="H2267" s="9">
        <v>25</v>
      </c>
      <c r="I2267" s="8"/>
      <c r="J2267" s="8" t="s">
        <v>78</v>
      </c>
      <c r="K2267" s="17">
        <v>825</v>
      </c>
      <c r="L2267" s="9">
        <v>0</v>
      </c>
      <c r="M2267" s="9">
        <v>0</v>
      </c>
      <c r="N2267" s="9">
        <v>0</v>
      </c>
      <c r="O2267" s="8"/>
      <c r="P2267" s="9">
        <v>825</v>
      </c>
      <c r="Q2267" s="15">
        <v>5</v>
      </c>
      <c r="R2267" s="9">
        <v>144</v>
      </c>
      <c r="S2267" s="8" t="s">
        <v>37</v>
      </c>
      <c r="T2267" s="9">
        <v>105</v>
      </c>
      <c r="U2267" s="18" t="s">
        <v>11066</v>
      </c>
      <c r="V2267" s="8">
        <v>45370</v>
      </c>
      <c r="W2267" s="8" t="s">
        <v>8242</v>
      </c>
    </row>
    <row r="2268" spans="1:23" ht="26.25" thickBot="1">
      <c r="A2268" s="8" t="s">
        <v>158</v>
      </c>
      <c r="B2268" s="8" t="s">
        <v>8344</v>
      </c>
      <c r="C2268" s="8" t="s">
        <v>3333</v>
      </c>
      <c r="D2268" s="8"/>
      <c r="E2268" s="8"/>
      <c r="F2268" s="8" t="s">
        <v>212</v>
      </c>
      <c r="G2268" s="8"/>
      <c r="H2268" s="9">
        <v>26</v>
      </c>
      <c r="I2268" s="8" t="s">
        <v>213</v>
      </c>
      <c r="J2268" s="8" t="s">
        <v>214</v>
      </c>
      <c r="K2268" s="17">
        <v>-24</v>
      </c>
      <c r="L2268" s="9">
        <v>0</v>
      </c>
      <c r="M2268" s="9">
        <v>0</v>
      </c>
      <c r="N2268" s="9">
        <v>0</v>
      </c>
      <c r="O2268" s="8"/>
      <c r="P2268" s="9">
        <v>-24</v>
      </c>
      <c r="Q2268" s="15">
        <v>0</v>
      </c>
      <c r="R2268" s="9">
        <v>300</v>
      </c>
      <c r="S2268" s="8" t="s">
        <v>37</v>
      </c>
      <c r="T2268" s="17">
        <v>-24</v>
      </c>
      <c r="U2268" s="8" t="s">
        <v>356</v>
      </c>
      <c r="V2268" s="21"/>
      <c r="W2268" s="8"/>
    </row>
    <row r="2269" spans="1:23" ht="51.75" thickBot="1">
      <c r="A2269" s="8" t="s">
        <v>158</v>
      </c>
      <c r="B2269" s="8" t="s">
        <v>3417</v>
      </c>
      <c r="C2269" s="8" t="s">
        <v>11015</v>
      </c>
      <c r="D2269" s="8"/>
      <c r="E2269" s="8"/>
      <c r="F2269" s="8" t="s">
        <v>212</v>
      </c>
      <c r="G2269" s="8">
        <v>5811</v>
      </c>
      <c r="H2269" s="9">
        <v>27</v>
      </c>
      <c r="I2269" s="8" t="s">
        <v>431</v>
      </c>
      <c r="J2269" s="8" t="s">
        <v>214</v>
      </c>
      <c r="K2269" s="17">
        <v>74</v>
      </c>
      <c r="L2269" s="9">
        <v>0</v>
      </c>
      <c r="M2269" s="9">
        <v>0</v>
      </c>
      <c r="N2269" s="9">
        <v>0</v>
      </c>
      <c r="O2269" s="8"/>
      <c r="P2269" s="9">
        <v>74</v>
      </c>
      <c r="Q2269" s="15">
        <v>0</v>
      </c>
      <c r="R2269" s="9">
        <v>120</v>
      </c>
      <c r="S2269" s="8" t="s">
        <v>37</v>
      </c>
      <c r="T2269" s="9">
        <v>74</v>
      </c>
      <c r="U2269" s="18" t="s">
        <v>11067</v>
      </c>
      <c r="V2269" s="40">
        <v>45351</v>
      </c>
      <c r="W2269" s="8" t="s">
        <v>8242</v>
      </c>
    </row>
    <row r="2270" spans="1:23" ht="13.5" thickBot="1">
      <c r="A2270" s="8" t="s">
        <v>158</v>
      </c>
      <c r="B2270" s="8" t="s">
        <v>3418</v>
      </c>
      <c r="C2270" s="8" t="s">
        <v>3419</v>
      </c>
      <c r="D2270" s="8"/>
      <c r="E2270" s="8"/>
      <c r="F2270" s="8" t="s">
        <v>212</v>
      </c>
      <c r="G2270" s="9"/>
      <c r="H2270" s="9">
        <v>28</v>
      </c>
      <c r="I2270" s="8" t="s">
        <v>3117</v>
      </c>
      <c r="J2270" s="8" t="s">
        <v>214</v>
      </c>
      <c r="K2270" s="17">
        <v>1002</v>
      </c>
      <c r="L2270" s="9">
        <v>0</v>
      </c>
      <c r="M2270" s="9">
        <v>0</v>
      </c>
      <c r="N2270" s="9">
        <v>0</v>
      </c>
      <c r="O2270" s="8"/>
      <c r="P2270" s="9">
        <v>1002</v>
      </c>
      <c r="Q2270" s="15">
        <v>3</v>
      </c>
      <c r="R2270" s="9">
        <v>288</v>
      </c>
      <c r="S2270" s="8" t="s">
        <v>37</v>
      </c>
      <c r="T2270" s="17">
        <v>138</v>
      </c>
      <c r="U2270" s="8" t="s">
        <v>10746</v>
      </c>
      <c r="V2270" s="21"/>
      <c r="W2270" s="8"/>
    </row>
    <row r="2271" spans="1:23" ht="51.75" thickBot="1">
      <c r="A2271" s="8" t="s">
        <v>158</v>
      </c>
      <c r="B2271" s="8" t="s">
        <v>3420</v>
      </c>
      <c r="C2271" s="8" t="s">
        <v>11016</v>
      </c>
      <c r="D2271" s="8"/>
      <c r="E2271" s="8"/>
      <c r="F2271" s="8" t="s">
        <v>212</v>
      </c>
      <c r="G2271" s="8">
        <v>5815</v>
      </c>
      <c r="H2271" s="9">
        <v>29</v>
      </c>
      <c r="I2271" s="8" t="s">
        <v>431</v>
      </c>
      <c r="J2271" s="8" t="s">
        <v>214</v>
      </c>
      <c r="K2271" s="17">
        <v>1656</v>
      </c>
      <c r="L2271" s="9">
        <v>0</v>
      </c>
      <c r="M2271" s="9">
        <v>0</v>
      </c>
      <c r="N2271" s="9">
        <v>0</v>
      </c>
      <c r="O2271" s="8"/>
      <c r="P2271" s="9">
        <v>1656</v>
      </c>
      <c r="Q2271" s="15">
        <v>5</v>
      </c>
      <c r="R2271" s="9">
        <v>288</v>
      </c>
      <c r="S2271" s="8" t="s">
        <v>37</v>
      </c>
      <c r="T2271" s="9">
        <v>216</v>
      </c>
      <c r="U2271" s="43" t="s">
        <v>11650</v>
      </c>
      <c r="V2271" s="42">
        <v>45351</v>
      </c>
      <c r="W2271" s="8" t="s">
        <v>8242</v>
      </c>
    </row>
    <row r="2272" spans="1:23" ht="51.75" thickBot="1">
      <c r="A2272" s="8" t="s">
        <v>158</v>
      </c>
      <c r="B2272" s="8" t="s">
        <v>3421</v>
      </c>
      <c r="C2272" s="8" t="s">
        <v>3422</v>
      </c>
      <c r="D2272" s="8"/>
      <c r="E2272" s="8"/>
      <c r="F2272" s="8" t="s">
        <v>212</v>
      </c>
      <c r="G2272" s="8" t="s">
        <v>3423</v>
      </c>
      <c r="H2272" s="9">
        <v>30</v>
      </c>
      <c r="I2272" s="8" t="s">
        <v>1464</v>
      </c>
      <c r="J2272" s="8" t="s">
        <v>214</v>
      </c>
      <c r="K2272" s="17">
        <v>79.75</v>
      </c>
      <c r="L2272" s="9">
        <v>0</v>
      </c>
      <c r="M2272" s="9">
        <v>0</v>
      </c>
      <c r="N2272" s="9">
        <v>0</v>
      </c>
      <c r="O2272" s="8"/>
      <c r="P2272" s="9">
        <v>79.75</v>
      </c>
      <c r="Q2272" s="15">
        <v>6</v>
      </c>
      <c r="R2272" s="9">
        <v>12</v>
      </c>
      <c r="S2272" s="8" t="s">
        <v>34</v>
      </c>
      <c r="T2272" s="9">
        <v>8</v>
      </c>
      <c r="U2272" s="18" t="s">
        <v>12705</v>
      </c>
      <c r="V2272" s="8">
        <v>45358</v>
      </c>
      <c r="W2272" s="8" t="s">
        <v>8242</v>
      </c>
    </row>
    <row r="2273" spans="1:23" ht="13.5" thickBot="1">
      <c r="A2273" s="8" t="s">
        <v>158</v>
      </c>
      <c r="B2273" s="8" t="s">
        <v>3424</v>
      </c>
      <c r="C2273" s="8" t="s">
        <v>3425</v>
      </c>
      <c r="D2273" s="8"/>
      <c r="E2273" s="8"/>
      <c r="F2273" s="8" t="s">
        <v>212</v>
      </c>
      <c r="G2273" s="8"/>
      <c r="H2273" s="9">
        <v>31</v>
      </c>
      <c r="I2273" s="8" t="s">
        <v>3426</v>
      </c>
      <c r="J2273" s="8" t="s">
        <v>214</v>
      </c>
      <c r="K2273" s="17">
        <v>1384</v>
      </c>
      <c r="L2273" s="9">
        <v>0</v>
      </c>
      <c r="M2273" s="9">
        <v>0</v>
      </c>
      <c r="N2273" s="9">
        <v>0</v>
      </c>
      <c r="O2273" s="8"/>
      <c r="P2273" s="9">
        <v>1384</v>
      </c>
      <c r="Q2273" s="15">
        <v>4</v>
      </c>
      <c r="R2273" s="9">
        <v>288</v>
      </c>
      <c r="S2273" s="8" t="s">
        <v>37</v>
      </c>
      <c r="T2273" s="9">
        <v>232</v>
      </c>
      <c r="U2273" s="18" t="s">
        <v>10747</v>
      </c>
      <c r="V2273" s="8"/>
      <c r="W2273" s="8"/>
    </row>
    <row r="2274" spans="1:23" ht="13.5" thickBot="1">
      <c r="A2274" s="8" t="s">
        <v>158</v>
      </c>
      <c r="B2274" s="8" t="s">
        <v>3427</v>
      </c>
      <c r="C2274" s="8" t="s">
        <v>3428</v>
      </c>
      <c r="D2274" s="8"/>
      <c r="E2274" s="8"/>
      <c r="F2274" s="8" t="s">
        <v>212</v>
      </c>
      <c r="G2274" s="8"/>
      <c r="H2274" s="9">
        <v>32</v>
      </c>
      <c r="I2274" s="8" t="s">
        <v>3117</v>
      </c>
      <c r="J2274" s="8" t="s">
        <v>214</v>
      </c>
      <c r="K2274" s="17">
        <v>2342</v>
      </c>
      <c r="L2274" s="9">
        <v>0</v>
      </c>
      <c r="M2274" s="9">
        <v>0</v>
      </c>
      <c r="N2274" s="9">
        <v>0</v>
      </c>
      <c r="O2274" s="8"/>
      <c r="P2274" s="9">
        <v>2342</v>
      </c>
      <c r="Q2274" s="15">
        <v>8</v>
      </c>
      <c r="R2274" s="9">
        <v>288</v>
      </c>
      <c r="S2274" s="8" t="s">
        <v>37</v>
      </c>
      <c r="T2274" s="17">
        <v>38</v>
      </c>
      <c r="U2274" s="18" t="s">
        <v>11651</v>
      </c>
      <c r="V2274" s="8"/>
      <c r="W2274" s="8"/>
    </row>
    <row r="2275" spans="1:23" ht="13.5" thickBot="1">
      <c r="A2275" s="8" t="s">
        <v>158</v>
      </c>
      <c r="B2275" s="8" t="s">
        <v>3429</v>
      </c>
      <c r="C2275" s="8" t="s">
        <v>3430</v>
      </c>
      <c r="D2275" s="8"/>
      <c r="E2275" s="8"/>
      <c r="F2275" s="8" t="s">
        <v>212</v>
      </c>
      <c r="G2275" s="8"/>
      <c r="H2275" s="9">
        <v>33</v>
      </c>
      <c r="I2275" s="8" t="s">
        <v>431</v>
      </c>
      <c r="J2275" s="8" t="s">
        <v>214</v>
      </c>
      <c r="K2275" s="17">
        <v>1873</v>
      </c>
      <c r="L2275" s="9">
        <v>0</v>
      </c>
      <c r="M2275" s="9">
        <v>0</v>
      </c>
      <c r="N2275" s="9">
        <v>0</v>
      </c>
      <c r="O2275" s="8"/>
      <c r="P2275" s="9">
        <v>1873</v>
      </c>
      <c r="Q2275" s="15">
        <v>6</v>
      </c>
      <c r="R2275" s="9">
        <v>288</v>
      </c>
      <c r="S2275" s="8" t="s">
        <v>37</v>
      </c>
      <c r="T2275" s="9">
        <v>145</v>
      </c>
      <c r="U2275" s="18" t="s">
        <v>11652</v>
      </c>
      <c r="V2275" s="40"/>
      <c r="W2275" s="8"/>
    </row>
    <row r="2276" spans="1:23" ht="51.75" thickBot="1">
      <c r="A2276" s="8" t="s">
        <v>158</v>
      </c>
      <c r="B2276" s="8" t="s">
        <v>3431</v>
      </c>
      <c r="C2276" s="8" t="s">
        <v>11017</v>
      </c>
      <c r="D2276" s="8"/>
      <c r="E2276" s="8"/>
      <c r="F2276" s="8" t="s">
        <v>212</v>
      </c>
      <c r="G2276" s="8">
        <v>5848</v>
      </c>
      <c r="H2276" s="9">
        <v>34</v>
      </c>
      <c r="I2276" s="8" t="s">
        <v>431</v>
      </c>
      <c r="J2276" s="8" t="s">
        <v>214</v>
      </c>
      <c r="K2276" s="17">
        <v>1578</v>
      </c>
      <c r="L2276" s="9">
        <v>0</v>
      </c>
      <c r="M2276" s="9">
        <v>0</v>
      </c>
      <c r="N2276" s="9">
        <v>0</v>
      </c>
      <c r="O2276" s="8"/>
      <c r="P2276" s="9">
        <v>1578</v>
      </c>
      <c r="Q2276" s="15">
        <v>5</v>
      </c>
      <c r="R2276" s="9">
        <v>288</v>
      </c>
      <c r="S2276" s="8" t="s">
        <v>37</v>
      </c>
      <c r="T2276" s="17">
        <v>138</v>
      </c>
      <c r="U2276" s="43" t="s">
        <v>11975</v>
      </c>
      <c r="V2276" s="42">
        <v>45351</v>
      </c>
      <c r="W2276" s="8" t="s">
        <v>8242</v>
      </c>
    </row>
    <row r="2277" spans="1:23" ht="13.5" thickBot="1">
      <c r="A2277" s="8" t="s">
        <v>158</v>
      </c>
      <c r="B2277" s="8" t="s">
        <v>3432</v>
      </c>
      <c r="C2277" s="8" t="s">
        <v>3433</v>
      </c>
      <c r="D2277" s="8"/>
      <c r="E2277" s="8"/>
      <c r="F2277" s="8" t="s">
        <v>212</v>
      </c>
      <c r="G2277" s="8"/>
      <c r="H2277" s="9">
        <v>35</v>
      </c>
      <c r="I2277" s="8" t="s">
        <v>3426</v>
      </c>
      <c r="J2277" s="8" t="s">
        <v>214</v>
      </c>
      <c r="K2277" s="17">
        <v>1884</v>
      </c>
      <c r="L2277" s="9">
        <v>0</v>
      </c>
      <c r="M2277" s="9">
        <v>0</v>
      </c>
      <c r="N2277" s="9">
        <v>0</v>
      </c>
      <c r="O2277" s="8"/>
      <c r="P2277" s="9">
        <v>1884</v>
      </c>
      <c r="Q2277" s="15">
        <v>6</v>
      </c>
      <c r="R2277" s="9">
        <v>288</v>
      </c>
      <c r="S2277" s="8" t="s">
        <v>37</v>
      </c>
      <c r="T2277" s="17">
        <v>156</v>
      </c>
      <c r="U2277" s="18" t="s">
        <v>10748</v>
      </c>
      <c r="V2277" s="40"/>
      <c r="W2277" s="8"/>
    </row>
    <row r="2278" spans="1:23" ht="13.5" thickBot="1">
      <c r="A2278" s="8" t="s">
        <v>158</v>
      </c>
      <c r="B2278" s="13" t="s">
        <v>3434</v>
      </c>
      <c r="C2278" s="8" t="s">
        <v>3435</v>
      </c>
      <c r="D2278" s="8"/>
      <c r="E2278" s="8"/>
      <c r="F2278" s="8" t="s">
        <v>212</v>
      </c>
      <c r="G2278" s="8"/>
      <c r="H2278" s="9">
        <v>36</v>
      </c>
      <c r="I2278" s="8" t="s">
        <v>3426</v>
      </c>
      <c r="J2278" s="8" t="s">
        <v>214</v>
      </c>
      <c r="K2278" s="24">
        <v>1686</v>
      </c>
      <c r="L2278" s="9">
        <v>0</v>
      </c>
      <c r="M2278" s="29">
        <v>0</v>
      </c>
      <c r="N2278" s="9">
        <v>0</v>
      </c>
      <c r="O2278" s="8"/>
      <c r="P2278" s="29">
        <v>1686</v>
      </c>
      <c r="Q2278" s="15">
        <v>5</v>
      </c>
      <c r="R2278" s="9">
        <v>288</v>
      </c>
      <c r="S2278" s="8" t="s">
        <v>37</v>
      </c>
      <c r="T2278" s="9">
        <v>246</v>
      </c>
      <c r="U2278" s="43" t="s">
        <v>10749</v>
      </c>
      <c r="V2278" s="62"/>
      <c r="W2278" s="18"/>
    </row>
    <row r="2279" spans="1:23" ht="13.5" thickBot="1">
      <c r="A2279" s="8" t="s">
        <v>158</v>
      </c>
      <c r="B2279" s="8" t="s">
        <v>3436</v>
      </c>
      <c r="C2279" s="8" t="s">
        <v>3437</v>
      </c>
      <c r="D2279" s="8"/>
      <c r="E2279" s="8"/>
      <c r="F2279" s="8" t="s">
        <v>212</v>
      </c>
      <c r="G2279" s="8"/>
      <c r="H2279" s="9">
        <v>37</v>
      </c>
      <c r="I2279" s="8" t="s">
        <v>431</v>
      </c>
      <c r="J2279" s="8" t="s">
        <v>214</v>
      </c>
      <c r="K2279" s="17">
        <v>1779</v>
      </c>
      <c r="L2279" s="9">
        <v>0</v>
      </c>
      <c r="M2279" s="9">
        <v>0</v>
      </c>
      <c r="N2279" s="9">
        <v>0</v>
      </c>
      <c r="O2279" s="8"/>
      <c r="P2279" s="9">
        <v>1779</v>
      </c>
      <c r="Q2279" s="15">
        <v>6</v>
      </c>
      <c r="R2279" s="9">
        <v>288</v>
      </c>
      <c r="S2279" s="8" t="s">
        <v>37</v>
      </c>
      <c r="T2279" s="9">
        <v>51</v>
      </c>
      <c r="U2279" s="18" t="s">
        <v>10475</v>
      </c>
      <c r="V2279" s="40"/>
      <c r="W2279" s="8"/>
    </row>
    <row r="2280" spans="1:23" ht="51.75" thickBot="1">
      <c r="A2280" s="8" t="s">
        <v>158</v>
      </c>
      <c r="B2280" s="8" t="s">
        <v>3438</v>
      </c>
      <c r="C2280" s="8" t="s">
        <v>3439</v>
      </c>
      <c r="D2280" s="8"/>
      <c r="E2280" s="8"/>
      <c r="F2280" s="8" t="s">
        <v>212</v>
      </c>
      <c r="G2280" s="8"/>
      <c r="H2280" s="9">
        <v>38</v>
      </c>
      <c r="I2280" s="8" t="s">
        <v>431</v>
      </c>
      <c r="J2280" s="8" t="s">
        <v>214</v>
      </c>
      <c r="K2280" s="17">
        <v>1467</v>
      </c>
      <c r="L2280" s="9">
        <v>0</v>
      </c>
      <c r="M2280" s="9">
        <v>0</v>
      </c>
      <c r="N2280" s="9">
        <v>0</v>
      </c>
      <c r="O2280" s="8"/>
      <c r="P2280" s="9">
        <v>1467</v>
      </c>
      <c r="Q2280" s="15">
        <v>5</v>
      </c>
      <c r="R2280" s="9">
        <v>288</v>
      </c>
      <c r="S2280" s="8" t="s">
        <v>37</v>
      </c>
      <c r="T2280" s="9">
        <v>27</v>
      </c>
      <c r="U2280" s="18" t="s">
        <v>11653</v>
      </c>
      <c r="V2280" s="40">
        <v>45351</v>
      </c>
      <c r="W2280" s="8" t="s">
        <v>8242</v>
      </c>
    </row>
    <row r="2281" spans="1:23" ht="51.75" thickBot="1">
      <c r="A2281" s="8" t="s">
        <v>158</v>
      </c>
      <c r="B2281" s="8" t="s">
        <v>3440</v>
      </c>
      <c r="C2281" s="8" t="s">
        <v>3441</v>
      </c>
      <c r="D2281" s="8"/>
      <c r="E2281" s="8"/>
      <c r="F2281" s="8" t="s">
        <v>212</v>
      </c>
      <c r="G2281" s="8">
        <v>5866</v>
      </c>
      <c r="H2281" s="9">
        <v>39</v>
      </c>
      <c r="I2281" s="8" t="s">
        <v>3117</v>
      </c>
      <c r="J2281" s="8" t="s">
        <v>214</v>
      </c>
      <c r="K2281" s="17">
        <v>1014</v>
      </c>
      <c r="L2281" s="9">
        <v>0</v>
      </c>
      <c r="M2281" s="9">
        <v>0</v>
      </c>
      <c r="N2281" s="9">
        <v>0</v>
      </c>
      <c r="O2281" s="8"/>
      <c r="P2281" s="9">
        <v>1014</v>
      </c>
      <c r="Q2281" s="15">
        <v>3</v>
      </c>
      <c r="R2281" s="9">
        <v>288</v>
      </c>
      <c r="S2281" s="8" t="s">
        <v>37</v>
      </c>
      <c r="T2281" s="9">
        <v>150</v>
      </c>
      <c r="U2281" s="18" t="s">
        <v>9127</v>
      </c>
      <c r="V2281" s="40">
        <v>45351</v>
      </c>
      <c r="W2281" s="8" t="s">
        <v>8242</v>
      </c>
    </row>
    <row r="2282" spans="1:23" ht="51.75" thickBot="1">
      <c r="A2282" s="8" t="s">
        <v>158</v>
      </c>
      <c r="B2282" s="8" t="s">
        <v>3442</v>
      </c>
      <c r="C2282" s="8" t="s">
        <v>3443</v>
      </c>
      <c r="D2282" s="8"/>
      <c r="E2282" s="8" t="s">
        <v>3444</v>
      </c>
      <c r="F2282" s="8" t="s">
        <v>212</v>
      </c>
      <c r="G2282" s="8" t="s">
        <v>3445</v>
      </c>
      <c r="H2282" s="9">
        <v>40</v>
      </c>
      <c r="I2282" s="8" t="s">
        <v>1464</v>
      </c>
      <c r="J2282" s="8" t="s">
        <v>214</v>
      </c>
      <c r="K2282" s="17">
        <v>50</v>
      </c>
      <c r="L2282" s="9">
        <v>0</v>
      </c>
      <c r="M2282" s="9">
        <v>0</v>
      </c>
      <c r="N2282" s="9">
        <v>0</v>
      </c>
      <c r="O2282" s="8"/>
      <c r="P2282" s="9">
        <v>50</v>
      </c>
      <c r="Q2282" s="15">
        <v>0</v>
      </c>
      <c r="R2282" s="9">
        <v>144</v>
      </c>
      <c r="S2282" s="8" t="s">
        <v>37</v>
      </c>
      <c r="T2282" s="9">
        <v>50</v>
      </c>
      <c r="U2282" s="18" t="s">
        <v>10916</v>
      </c>
      <c r="V2282" s="8">
        <v>45358</v>
      </c>
      <c r="W2282" s="8" t="s">
        <v>8242</v>
      </c>
    </row>
    <row r="2283" spans="1:23" ht="13.5" thickBot="1">
      <c r="A2283" s="8" t="s">
        <v>158</v>
      </c>
      <c r="B2283" s="13" t="s">
        <v>3446</v>
      </c>
      <c r="C2283" s="8" t="s">
        <v>3447</v>
      </c>
      <c r="D2283" s="8"/>
      <c r="E2283" s="8"/>
      <c r="F2283" s="8" t="s">
        <v>212</v>
      </c>
      <c r="G2283" s="8"/>
      <c r="H2283" s="9">
        <v>41</v>
      </c>
      <c r="I2283" s="8" t="s">
        <v>3426</v>
      </c>
      <c r="J2283" s="8" t="s">
        <v>214</v>
      </c>
      <c r="K2283" s="24">
        <v>465</v>
      </c>
      <c r="L2283" s="9">
        <v>0</v>
      </c>
      <c r="M2283" s="9">
        <v>0</v>
      </c>
      <c r="N2283" s="9">
        <v>0</v>
      </c>
      <c r="O2283" s="8"/>
      <c r="P2283" s="9">
        <v>465</v>
      </c>
      <c r="Q2283" s="15">
        <v>1</v>
      </c>
      <c r="R2283" s="9">
        <v>288</v>
      </c>
      <c r="S2283" s="8" t="s">
        <v>37</v>
      </c>
      <c r="T2283" s="9">
        <v>177</v>
      </c>
      <c r="U2283" s="18" t="s">
        <v>9128</v>
      </c>
      <c r="V2283" s="40"/>
      <c r="W2283" s="18"/>
    </row>
    <row r="2284" spans="1:23" ht="26.25" thickBot="1">
      <c r="A2284" s="8" t="s">
        <v>158</v>
      </c>
      <c r="B2284" s="8" t="s">
        <v>3448</v>
      </c>
      <c r="C2284" s="8" t="s">
        <v>3449</v>
      </c>
      <c r="D2284" s="8"/>
      <c r="E2284" s="8"/>
      <c r="F2284" s="8" t="s">
        <v>212</v>
      </c>
      <c r="G2284" s="8"/>
      <c r="H2284" s="9">
        <v>42</v>
      </c>
      <c r="I2284" s="8" t="s">
        <v>3450</v>
      </c>
      <c r="J2284" s="8" t="s">
        <v>214</v>
      </c>
      <c r="K2284" s="17">
        <v>780</v>
      </c>
      <c r="L2284" s="9">
        <v>0</v>
      </c>
      <c r="M2284" s="9">
        <v>0</v>
      </c>
      <c r="N2284" s="9">
        <v>0</v>
      </c>
      <c r="O2284" s="8"/>
      <c r="P2284" s="9">
        <v>780</v>
      </c>
      <c r="Q2284" s="15">
        <v>2</v>
      </c>
      <c r="R2284" s="9">
        <v>288</v>
      </c>
      <c r="S2284" s="8" t="s">
        <v>37</v>
      </c>
      <c r="T2284" s="9">
        <v>204</v>
      </c>
      <c r="U2284" s="18" t="s">
        <v>11654</v>
      </c>
      <c r="V2284" s="40"/>
      <c r="W2284" s="8"/>
    </row>
    <row r="2285" spans="1:23" ht="13.5" thickBot="1">
      <c r="A2285" s="8" t="s">
        <v>158</v>
      </c>
      <c r="B2285" s="8" t="s">
        <v>8345</v>
      </c>
      <c r="C2285" s="8" t="s">
        <v>5921</v>
      </c>
      <c r="D2285" s="8"/>
      <c r="E2285" s="8"/>
      <c r="F2285" s="8" t="s">
        <v>36</v>
      </c>
      <c r="G2285" s="8">
        <v>35189</v>
      </c>
      <c r="H2285" s="9">
        <v>43</v>
      </c>
      <c r="I2285" s="8"/>
      <c r="J2285" s="8" t="s">
        <v>78</v>
      </c>
      <c r="K2285" s="17">
        <v>-62</v>
      </c>
      <c r="L2285" s="9">
        <v>0</v>
      </c>
      <c r="M2285" s="9">
        <v>0</v>
      </c>
      <c r="N2285" s="9">
        <v>0</v>
      </c>
      <c r="O2285" s="8"/>
      <c r="P2285" s="9">
        <v>-62</v>
      </c>
      <c r="Q2285" s="15">
        <v>0</v>
      </c>
      <c r="R2285" s="9">
        <v>96</v>
      </c>
      <c r="S2285" s="8" t="s">
        <v>37</v>
      </c>
      <c r="T2285" s="17">
        <v>-62</v>
      </c>
      <c r="U2285" s="8" t="s">
        <v>10476</v>
      </c>
      <c r="V2285" s="21">
        <v>45463</v>
      </c>
      <c r="W2285" s="8"/>
    </row>
    <row r="2286" spans="1:23" ht="26.25" thickBot="1">
      <c r="A2286" s="8" t="s">
        <v>158</v>
      </c>
      <c r="B2286" s="13" t="s">
        <v>3451</v>
      </c>
      <c r="C2286" s="8" t="s">
        <v>3452</v>
      </c>
      <c r="D2286" s="8"/>
      <c r="E2286" s="8"/>
      <c r="F2286" s="8" t="s">
        <v>212</v>
      </c>
      <c r="G2286" s="8"/>
      <c r="H2286" s="9">
        <v>44</v>
      </c>
      <c r="I2286" s="8" t="s">
        <v>3453</v>
      </c>
      <c r="J2286" s="8" t="s">
        <v>214</v>
      </c>
      <c r="K2286" s="24">
        <v>438</v>
      </c>
      <c r="L2286" s="9">
        <v>0</v>
      </c>
      <c r="M2286" s="9">
        <v>0</v>
      </c>
      <c r="N2286" s="9">
        <v>0</v>
      </c>
      <c r="O2286" s="8"/>
      <c r="P2286" s="9">
        <v>438</v>
      </c>
      <c r="Q2286" s="15">
        <v>1</v>
      </c>
      <c r="R2286" s="9">
        <v>288</v>
      </c>
      <c r="S2286" s="8" t="s">
        <v>37</v>
      </c>
      <c r="T2286" s="9">
        <v>150</v>
      </c>
      <c r="U2286" s="18" t="s">
        <v>11976</v>
      </c>
      <c r="V2286" s="8"/>
      <c r="W2286" s="18"/>
    </row>
    <row r="2287" spans="1:23" ht="13.5" thickBot="1">
      <c r="A2287" s="8" t="s">
        <v>158</v>
      </c>
      <c r="B2287" s="8" t="s">
        <v>8346</v>
      </c>
      <c r="C2287" s="8" t="s">
        <v>5944</v>
      </c>
      <c r="D2287" s="8"/>
      <c r="E2287" s="8"/>
      <c r="F2287" s="8" t="s">
        <v>36</v>
      </c>
      <c r="G2287" s="8" t="s">
        <v>12706</v>
      </c>
      <c r="H2287" s="9">
        <v>45</v>
      </c>
      <c r="I2287" s="8"/>
      <c r="J2287" s="8" t="s">
        <v>78</v>
      </c>
      <c r="K2287" s="17">
        <v>-13</v>
      </c>
      <c r="L2287" s="9">
        <v>0</v>
      </c>
      <c r="M2287" s="9">
        <v>0</v>
      </c>
      <c r="N2287" s="9">
        <v>0</v>
      </c>
      <c r="O2287" s="8"/>
      <c r="P2287" s="9">
        <v>-13</v>
      </c>
      <c r="Q2287" s="15">
        <v>0</v>
      </c>
      <c r="R2287" s="9">
        <v>96</v>
      </c>
      <c r="S2287" s="8" t="s">
        <v>37</v>
      </c>
      <c r="T2287" s="17">
        <v>-13</v>
      </c>
      <c r="U2287" s="18" t="s">
        <v>8153</v>
      </c>
      <c r="V2287" s="8">
        <v>45463</v>
      </c>
      <c r="W2287" s="8"/>
    </row>
    <row r="2288" spans="1:23" ht="13.5" thickBot="1">
      <c r="A2288" s="8" t="s">
        <v>158</v>
      </c>
      <c r="B2288" s="8" t="s">
        <v>3454</v>
      </c>
      <c r="C2288" s="8" t="s">
        <v>3455</v>
      </c>
      <c r="D2288" s="8"/>
      <c r="E2288" s="8"/>
      <c r="F2288" s="8" t="s">
        <v>212</v>
      </c>
      <c r="G2288" s="8"/>
      <c r="H2288" s="9">
        <v>46</v>
      </c>
      <c r="I2288" s="8" t="s">
        <v>2291</v>
      </c>
      <c r="J2288" s="8" t="s">
        <v>214</v>
      </c>
      <c r="K2288" s="17">
        <v>2436</v>
      </c>
      <c r="L2288" s="9">
        <v>0</v>
      </c>
      <c r="M2288" s="9">
        <v>0</v>
      </c>
      <c r="N2288" s="9">
        <v>0</v>
      </c>
      <c r="O2288" s="8"/>
      <c r="P2288" s="9">
        <v>2436</v>
      </c>
      <c r="Q2288" s="15">
        <v>16</v>
      </c>
      <c r="R2288" s="9">
        <v>144</v>
      </c>
      <c r="S2288" s="8" t="s">
        <v>37</v>
      </c>
      <c r="T2288" s="9">
        <v>132</v>
      </c>
      <c r="U2288" s="18" t="s">
        <v>9538</v>
      </c>
      <c r="V2288" s="40"/>
      <c r="W2288" s="8"/>
    </row>
    <row r="2289" spans="1:24" ht="13.5" thickBot="1">
      <c r="A2289" s="8" t="s">
        <v>158</v>
      </c>
      <c r="B2289" s="8" t="s">
        <v>3456</v>
      </c>
      <c r="C2289" s="8" t="s">
        <v>3457</v>
      </c>
      <c r="D2289" s="8"/>
      <c r="E2289" s="8"/>
      <c r="F2289" s="8" t="s">
        <v>212</v>
      </c>
      <c r="G2289" s="8"/>
      <c r="H2289" s="9">
        <v>47</v>
      </c>
      <c r="I2289" s="8" t="s">
        <v>2291</v>
      </c>
      <c r="J2289" s="8" t="s">
        <v>214</v>
      </c>
      <c r="K2289" s="17">
        <v>1440</v>
      </c>
      <c r="L2289" s="9">
        <v>0</v>
      </c>
      <c r="M2289" s="9">
        <v>0</v>
      </c>
      <c r="N2289" s="9">
        <v>0</v>
      </c>
      <c r="O2289" s="8"/>
      <c r="P2289" s="9">
        <v>1440</v>
      </c>
      <c r="Q2289" s="15">
        <v>10</v>
      </c>
      <c r="R2289" s="9">
        <v>144</v>
      </c>
      <c r="S2289" s="8" t="s">
        <v>37</v>
      </c>
      <c r="T2289" s="9">
        <v>0</v>
      </c>
      <c r="U2289" s="18" t="s">
        <v>185</v>
      </c>
      <c r="V2289" s="40"/>
      <c r="W2289" s="8"/>
    </row>
    <row r="2290" spans="1:24" ht="13.5" thickBot="1">
      <c r="A2290" s="8" t="s">
        <v>158</v>
      </c>
      <c r="B2290" s="13" t="s">
        <v>3458</v>
      </c>
      <c r="C2290" s="8" t="s">
        <v>3459</v>
      </c>
      <c r="D2290" s="8"/>
      <c r="E2290" s="8"/>
      <c r="F2290" s="8" t="s">
        <v>212</v>
      </c>
      <c r="G2290" s="8"/>
      <c r="H2290" s="9">
        <v>48</v>
      </c>
      <c r="I2290" s="8" t="s">
        <v>2291</v>
      </c>
      <c r="J2290" s="8" t="s">
        <v>214</v>
      </c>
      <c r="K2290" s="24">
        <v>2400</v>
      </c>
      <c r="L2290" s="9">
        <v>0</v>
      </c>
      <c r="M2290" s="9">
        <v>0</v>
      </c>
      <c r="N2290" s="9">
        <v>0</v>
      </c>
      <c r="O2290" s="8"/>
      <c r="P2290" s="9">
        <v>2400</v>
      </c>
      <c r="Q2290" s="15">
        <v>16</v>
      </c>
      <c r="R2290" s="9">
        <v>144</v>
      </c>
      <c r="S2290" s="8" t="s">
        <v>37</v>
      </c>
      <c r="T2290" s="17">
        <v>96</v>
      </c>
      <c r="U2290" s="8" t="s">
        <v>11655</v>
      </c>
      <c r="V2290" s="21"/>
      <c r="W2290" s="18"/>
      <c r="X2290">
        <v>45346</v>
      </c>
    </row>
    <row r="2291" spans="1:24" ht="13.5" thickBot="1">
      <c r="A2291" s="8" t="s">
        <v>158</v>
      </c>
      <c r="B2291" s="13" t="s">
        <v>3460</v>
      </c>
      <c r="C2291" s="8" t="s">
        <v>3461</v>
      </c>
      <c r="D2291" s="8"/>
      <c r="E2291" s="8"/>
      <c r="F2291" s="8" t="s">
        <v>212</v>
      </c>
      <c r="G2291" s="8"/>
      <c r="H2291" s="9">
        <v>49</v>
      </c>
      <c r="I2291" s="8" t="s">
        <v>2291</v>
      </c>
      <c r="J2291" s="8" t="s">
        <v>214</v>
      </c>
      <c r="K2291" s="24">
        <v>-24</v>
      </c>
      <c r="L2291" s="9">
        <v>0</v>
      </c>
      <c r="M2291" s="9">
        <v>0</v>
      </c>
      <c r="N2291" s="9">
        <v>0</v>
      </c>
      <c r="O2291" s="8"/>
      <c r="P2291" s="9">
        <v>-24</v>
      </c>
      <c r="Q2291" s="15">
        <v>0</v>
      </c>
      <c r="R2291" s="9">
        <v>96</v>
      </c>
      <c r="S2291" s="8" t="s">
        <v>37</v>
      </c>
      <c r="T2291" s="9">
        <v>-24</v>
      </c>
      <c r="U2291" s="18" t="s">
        <v>356</v>
      </c>
      <c r="V2291" s="8"/>
      <c r="W2291" s="18"/>
      <c r="X2291">
        <v>45351</v>
      </c>
    </row>
    <row r="2292" spans="1:24" ht="13.5" thickBot="1">
      <c r="A2292" s="8" t="s">
        <v>158</v>
      </c>
      <c r="B2292" s="8" t="s">
        <v>3462</v>
      </c>
      <c r="C2292" s="8" t="s">
        <v>3463</v>
      </c>
      <c r="D2292" s="8"/>
      <c r="E2292" s="8"/>
      <c r="F2292" s="8" t="s">
        <v>212</v>
      </c>
      <c r="G2292" s="8"/>
      <c r="H2292" s="9">
        <v>50</v>
      </c>
      <c r="I2292" s="8" t="s">
        <v>2291</v>
      </c>
      <c r="J2292" s="8" t="s">
        <v>214</v>
      </c>
      <c r="K2292" s="17">
        <v>72</v>
      </c>
      <c r="L2292" s="9">
        <v>0</v>
      </c>
      <c r="M2292" s="9">
        <v>0</v>
      </c>
      <c r="N2292" s="9">
        <v>0</v>
      </c>
      <c r="O2292" s="8"/>
      <c r="P2292" s="9">
        <v>72</v>
      </c>
      <c r="Q2292" s="15">
        <v>0</v>
      </c>
      <c r="R2292" s="9">
        <v>96</v>
      </c>
      <c r="S2292" s="8" t="s">
        <v>37</v>
      </c>
      <c r="T2292" s="9">
        <v>72</v>
      </c>
      <c r="U2292" s="18" t="s">
        <v>8333</v>
      </c>
      <c r="V2292" s="40"/>
      <c r="W2292" s="8"/>
    </row>
    <row r="2293" spans="1:24" ht="13.5" thickBot="1">
      <c r="A2293" s="8" t="s">
        <v>158</v>
      </c>
      <c r="B2293" s="8" t="s">
        <v>3464</v>
      </c>
      <c r="C2293" s="8" t="s">
        <v>3465</v>
      </c>
      <c r="D2293" s="8"/>
      <c r="E2293" s="8"/>
      <c r="F2293" s="8" t="s">
        <v>212</v>
      </c>
      <c r="G2293" s="8"/>
      <c r="H2293" s="9">
        <v>51</v>
      </c>
      <c r="I2293" s="8" t="s">
        <v>2291</v>
      </c>
      <c r="J2293" s="8" t="s">
        <v>214</v>
      </c>
      <c r="K2293" s="17">
        <v>-54</v>
      </c>
      <c r="L2293" s="9">
        <v>0</v>
      </c>
      <c r="M2293" s="9">
        <v>0</v>
      </c>
      <c r="N2293" s="9">
        <v>0</v>
      </c>
      <c r="O2293" s="8"/>
      <c r="P2293" s="9">
        <v>-54</v>
      </c>
      <c r="Q2293" s="15">
        <v>0</v>
      </c>
      <c r="R2293" s="9">
        <v>96</v>
      </c>
      <c r="S2293" s="8" t="s">
        <v>37</v>
      </c>
      <c r="T2293" s="9">
        <v>-54</v>
      </c>
      <c r="U2293" s="18" t="s">
        <v>7888</v>
      </c>
      <c r="V2293" s="40"/>
      <c r="W2293" s="8"/>
    </row>
    <row r="2294" spans="1:24" ht="13.5" thickBot="1">
      <c r="A2294" s="8" t="s">
        <v>158</v>
      </c>
      <c r="B2294" s="8" t="s">
        <v>3466</v>
      </c>
      <c r="C2294" s="8" t="s">
        <v>3467</v>
      </c>
      <c r="D2294" s="8"/>
      <c r="E2294" s="8"/>
      <c r="F2294" s="8" t="s">
        <v>212</v>
      </c>
      <c r="G2294" s="8"/>
      <c r="H2294" s="9">
        <v>52</v>
      </c>
      <c r="I2294" s="8" t="s">
        <v>2291</v>
      </c>
      <c r="J2294" s="8" t="s">
        <v>214</v>
      </c>
      <c r="K2294" s="17">
        <v>-6</v>
      </c>
      <c r="L2294" s="9">
        <v>0</v>
      </c>
      <c r="M2294" s="9">
        <v>0</v>
      </c>
      <c r="N2294" s="9">
        <v>0</v>
      </c>
      <c r="O2294" s="8"/>
      <c r="P2294" s="9">
        <v>-6</v>
      </c>
      <c r="Q2294" s="15">
        <v>0</v>
      </c>
      <c r="R2294" s="9">
        <v>96</v>
      </c>
      <c r="S2294" s="8" t="s">
        <v>37</v>
      </c>
      <c r="T2294" s="9">
        <v>-6</v>
      </c>
      <c r="U2294" s="18" t="s">
        <v>93</v>
      </c>
      <c r="V2294" s="40"/>
      <c r="W2294" s="8"/>
    </row>
    <row r="2295" spans="1:24" ht="26.25" thickBot="1">
      <c r="A2295" s="8" t="s">
        <v>158</v>
      </c>
      <c r="B2295" s="13" t="s">
        <v>3468</v>
      </c>
      <c r="C2295" s="8" t="s">
        <v>3469</v>
      </c>
      <c r="D2295" s="8"/>
      <c r="E2295" s="8"/>
      <c r="F2295" s="8" t="s">
        <v>212</v>
      </c>
      <c r="G2295" s="8"/>
      <c r="H2295" s="20">
        <v>53</v>
      </c>
      <c r="I2295" s="8" t="s">
        <v>2291</v>
      </c>
      <c r="J2295" s="8" t="s">
        <v>214</v>
      </c>
      <c r="K2295" s="24">
        <v>1540.008</v>
      </c>
      <c r="L2295" s="9">
        <v>0</v>
      </c>
      <c r="M2295" s="9">
        <v>0</v>
      </c>
      <c r="N2295" s="9">
        <v>0</v>
      </c>
      <c r="O2295" s="8"/>
      <c r="P2295" s="9">
        <v>1540.008</v>
      </c>
      <c r="Q2295" s="15">
        <v>9</v>
      </c>
      <c r="R2295" s="9">
        <v>160</v>
      </c>
      <c r="S2295" s="8" t="s">
        <v>37</v>
      </c>
      <c r="T2295" s="9">
        <v>100</v>
      </c>
      <c r="U2295" s="8" t="s">
        <v>12707</v>
      </c>
      <c r="V2295" s="21"/>
      <c r="W2295" s="18" t="s">
        <v>8242</v>
      </c>
    </row>
    <row r="2296" spans="1:24" ht="26.25" thickBot="1">
      <c r="A2296" s="8" t="s">
        <v>158</v>
      </c>
      <c r="B2296" s="8" t="s">
        <v>3470</v>
      </c>
      <c r="C2296" s="8" t="s">
        <v>3471</v>
      </c>
      <c r="D2296" s="8"/>
      <c r="E2296" s="8"/>
      <c r="F2296" s="8" t="s">
        <v>212</v>
      </c>
      <c r="G2296" s="8"/>
      <c r="H2296" s="9">
        <v>54</v>
      </c>
      <c r="I2296" s="8" t="s">
        <v>213</v>
      </c>
      <c r="J2296" s="8" t="s">
        <v>214</v>
      </c>
      <c r="K2296" s="17">
        <v>3756</v>
      </c>
      <c r="L2296" s="9">
        <v>0</v>
      </c>
      <c r="M2296" s="9">
        <v>0</v>
      </c>
      <c r="N2296" s="9">
        <v>0</v>
      </c>
      <c r="O2296" s="8"/>
      <c r="P2296" s="9">
        <v>3756</v>
      </c>
      <c r="Q2296" s="15">
        <v>23</v>
      </c>
      <c r="R2296" s="9">
        <v>160</v>
      </c>
      <c r="S2296" s="8" t="s">
        <v>37</v>
      </c>
      <c r="T2296" s="9">
        <v>76</v>
      </c>
      <c r="U2296" s="18" t="s">
        <v>12708</v>
      </c>
      <c r="V2296" s="8"/>
      <c r="W2296" s="8"/>
    </row>
    <row r="2297" spans="1:24" ht="26.25" thickBot="1">
      <c r="A2297" s="8" t="s">
        <v>158</v>
      </c>
      <c r="B2297" s="8" t="s">
        <v>3472</v>
      </c>
      <c r="C2297" s="8" t="s">
        <v>3473</v>
      </c>
      <c r="D2297" s="8"/>
      <c r="E2297" s="8"/>
      <c r="F2297" s="8" t="s">
        <v>212</v>
      </c>
      <c r="G2297" s="8"/>
      <c r="H2297" s="9">
        <v>55</v>
      </c>
      <c r="I2297" s="8" t="s">
        <v>213</v>
      </c>
      <c r="J2297" s="8" t="s">
        <v>214</v>
      </c>
      <c r="K2297" s="17">
        <v>1537</v>
      </c>
      <c r="L2297" s="9">
        <v>0</v>
      </c>
      <c r="M2297" s="9">
        <v>0</v>
      </c>
      <c r="N2297" s="9">
        <v>0</v>
      </c>
      <c r="O2297" s="8"/>
      <c r="P2297" s="9">
        <v>1537</v>
      </c>
      <c r="Q2297" s="15">
        <v>10</v>
      </c>
      <c r="R2297" s="9">
        <v>144</v>
      </c>
      <c r="S2297" s="8" t="s">
        <v>37</v>
      </c>
      <c r="T2297" s="17">
        <v>97</v>
      </c>
      <c r="U2297" s="8" t="s">
        <v>11069</v>
      </c>
      <c r="V2297" s="21"/>
      <c r="W2297" s="8"/>
    </row>
    <row r="2298" spans="1:24" ht="26.25" thickBot="1">
      <c r="A2298" s="8" t="s">
        <v>158</v>
      </c>
      <c r="B2298" s="8" t="s">
        <v>3474</v>
      </c>
      <c r="C2298" s="8" t="s">
        <v>3475</v>
      </c>
      <c r="D2298" s="8"/>
      <c r="E2298" s="8"/>
      <c r="F2298" s="8" t="s">
        <v>212</v>
      </c>
      <c r="G2298" s="8"/>
      <c r="H2298" s="9">
        <v>56</v>
      </c>
      <c r="I2298" s="8" t="s">
        <v>213</v>
      </c>
      <c r="J2298" s="8" t="s">
        <v>214</v>
      </c>
      <c r="K2298" s="17">
        <v>1006</v>
      </c>
      <c r="L2298" s="9">
        <v>0</v>
      </c>
      <c r="M2298" s="9">
        <v>0</v>
      </c>
      <c r="N2298" s="9">
        <v>0</v>
      </c>
      <c r="O2298" s="8"/>
      <c r="P2298" s="9">
        <v>1006</v>
      </c>
      <c r="Q2298" s="15">
        <v>8</v>
      </c>
      <c r="R2298" s="9">
        <v>120</v>
      </c>
      <c r="S2298" s="8" t="s">
        <v>37</v>
      </c>
      <c r="T2298" s="9">
        <v>46</v>
      </c>
      <c r="U2298" s="18" t="s">
        <v>10750</v>
      </c>
      <c r="V2298" s="8"/>
      <c r="W2298" s="8"/>
    </row>
    <row r="2299" spans="1:24" ht="13.5" thickBot="1">
      <c r="A2299" s="8" t="s">
        <v>158</v>
      </c>
      <c r="B2299" s="8" t="s">
        <v>3476</v>
      </c>
      <c r="C2299" s="8" t="s">
        <v>3477</v>
      </c>
      <c r="D2299" s="8"/>
      <c r="E2299" s="8"/>
      <c r="F2299" s="8" t="s">
        <v>212</v>
      </c>
      <c r="G2299" s="8"/>
      <c r="H2299" s="9">
        <v>57</v>
      </c>
      <c r="I2299" s="8" t="s">
        <v>2291</v>
      </c>
      <c r="J2299" s="8" t="s">
        <v>214</v>
      </c>
      <c r="K2299" s="17">
        <v>2124</v>
      </c>
      <c r="L2299" s="9">
        <v>0</v>
      </c>
      <c r="M2299" s="9">
        <v>0</v>
      </c>
      <c r="N2299" s="9">
        <v>0</v>
      </c>
      <c r="O2299" s="8"/>
      <c r="P2299" s="9">
        <v>2124</v>
      </c>
      <c r="Q2299" s="15">
        <v>14</v>
      </c>
      <c r="R2299" s="9">
        <v>144</v>
      </c>
      <c r="S2299" s="8" t="s">
        <v>37</v>
      </c>
      <c r="T2299" s="9">
        <v>108</v>
      </c>
      <c r="U2299" s="18" t="s">
        <v>10477</v>
      </c>
      <c r="V2299" s="40"/>
      <c r="W2299" s="8"/>
    </row>
    <row r="2300" spans="1:24" ht="51.75" thickBot="1">
      <c r="A2300" s="8" t="s">
        <v>158</v>
      </c>
      <c r="B2300" s="8" t="s">
        <v>3478</v>
      </c>
      <c r="C2300" s="8" t="s">
        <v>3479</v>
      </c>
      <c r="D2300" s="8"/>
      <c r="E2300" s="8"/>
      <c r="F2300" s="8" t="s">
        <v>212</v>
      </c>
      <c r="G2300" s="8"/>
      <c r="H2300" s="9">
        <v>58</v>
      </c>
      <c r="I2300" s="8" t="s">
        <v>412</v>
      </c>
      <c r="J2300" s="8" t="s">
        <v>214</v>
      </c>
      <c r="K2300" s="17">
        <v>2328</v>
      </c>
      <c r="L2300" s="9">
        <v>0</v>
      </c>
      <c r="M2300" s="9">
        <v>0</v>
      </c>
      <c r="N2300" s="9">
        <v>0</v>
      </c>
      <c r="O2300" s="8"/>
      <c r="P2300" s="9">
        <v>2328</v>
      </c>
      <c r="Q2300" s="15">
        <v>9</v>
      </c>
      <c r="R2300" s="9">
        <v>240</v>
      </c>
      <c r="S2300" s="8" t="s">
        <v>37</v>
      </c>
      <c r="T2300" s="9">
        <v>168</v>
      </c>
      <c r="U2300" s="18" t="s">
        <v>9539</v>
      </c>
      <c r="V2300" s="8"/>
      <c r="W2300" s="8" t="s">
        <v>8242</v>
      </c>
    </row>
    <row r="2301" spans="1:24" ht="26.25" thickBot="1">
      <c r="A2301" s="8" t="s">
        <v>158</v>
      </c>
      <c r="B2301" s="8" t="s">
        <v>3480</v>
      </c>
      <c r="C2301" s="8" t="s">
        <v>3481</v>
      </c>
      <c r="D2301" s="8"/>
      <c r="E2301" s="8"/>
      <c r="F2301" s="8" t="s">
        <v>212</v>
      </c>
      <c r="G2301" s="8"/>
      <c r="H2301" s="9">
        <v>59</v>
      </c>
      <c r="I2301" s="8" t="s">
        <v>3482</v>
      </c>
      <c r="J2301" s="8" t="s">
        <v>214</v>
      </c>
      <c r="K2301" s="17">
        <v>5242</v>
      </c>
      <c r="L2301" s="9">
        <v>0</v>
      </c>
      <c r="M2301" s="9">
        <v>0</v>
      </c>
      <c r="N2301" s="9">
        <v>0</v>
      </c>
      <c r="O2301" s="8"/>
      <c r="P2301" s="9">
        <v>5242</v>
      </c>
      <c r="Q2301" s="15">
        <v>43</v>
      </c>
      <c r="R2301" s="9">
        <v>120</v>
      </c>
      <c r="S2301" s="8" t="s">
        <v>37</v>
      </c>
      <c r="T2301" s="17">
        <v>82</v>
      </c>
      <c r="U2301" s="18" t="s">
        <v>11977</v>
      </c>
      <c r="V2301" s="8"/>
      <c r="W2301" s="8"/>
    </row>
    <row r="2302" spans="1:24" ht="13.5" thickBot="1">
      <c r="A2302" s="8" t="s">
        <v>158</v>
      </c>
      <c r="B2302" s="8" t="s">
        <v>8347</v>
      </c>
      <c r="C2302" s="8" t="s">
        <v>5874</v>
      </c>
      <c r="D2302" s="8"/>
      <c r="E2302" s="8"/>
      <c r="F2302" s="8" t="s">
        <v>36</v>
      </c>
      <c r="G2302" s="8" t="s">
        <v>8348</v>
      </c>
      <c r="H2302" s="9">
        <v>60</v>
      </c>
      <c r="I2302" s="8"/>
      <c r="J2302" s="8" t="s">
        <v>78</v>
      </c>
      <c r="K2302" s="17">
        <v>9</v>
      </c>
      <c r="L2302" s="9">
        <v>0</v>
      </c>
      <c r="M2302" s="9">
        <v>0</v>
      </c>
      <c r="N2302" s="9">
        <v>0</v>
      </c>
      <c r="O2302" s="8"/>
      <c r="P2302" s="9">
        <v>9</v>
      </c>
      <c r="Q2302" s="15">
        <v>0</v>
      </c>
      <c r="R2302" s="9">
        <v>96</v>
      </c>
      <c r="S2302" s="8" t="s">
        <v>37</v>
      </c>
      <c r="T2302" s="9">
        <v>9</v>
      </c>
      <c r="U2302" s="18" t="s">
        <v>3110</v>
      </c>
      <c r="V2302" s="40">
        <v>45463</v>
      </c>
      <c r="W2302" s="8"/>
    </row>
    <row r="2303" spans="1:24" ht="51.75" thickBot="1">
      <c r="A2303" s="8" t="s">
        <v>158</v>
      </c>
      <c r="B2303" s="8" t="s">
        <v>3483</v>
      </c>
      <c r="C2303" s="8" t="s">
        <v>3484</v>
      </c>
      <c r="D2303" s="8"/>
      <c r="E2303" s="8"/>
      <c r="F2303" s="8" t="s">
        <v>212</v>
      </c>
      <c r="G2303" s="8"/>
      <c r="H2303" s="9">
        <v>61</v>
      </c>
      <c r="I2303" s="8" t="s">
        <v>2291</v>
      </c>
      <c r="J2303" s="8" t="s">
        <v>214</v>
      </c>
      <c r="K2303" s="17">
        <v>2742</v>
      </c>
      <c r="L2303" s="9">
        <v>0</v>
      </c>
      <c r="M2303" s="9">
        <v>0</v>
      </c>
      <c r="N2303" s="9">
        <v>0</v>
      </c>
      <c r="O2303" s="8"/>
      <c r="P2303" s="9">
        <v>2742</v>
      </c>
      <c r="Q2303" s="15">
        <v>14</v>
      </c>
      <c r="R2303" s="9">
        <v>192</v>
      </c>
      <c r="S2303" s="8" t="s">
        <v>37</v>
      </c>
      <c r="T2303" s="9">
        <v>54</v>
      </c>
      <c r="U2303" s="43" t="s">
        <v>9130</v>
      </c>
      <c r="V2303" s="42"/>
      <c r="W2303" s="8" t="s">
        <v>8242</v>
      </c>
    </row>
    <row r="2304" spans="1:24" ht="26.25" thickBot="1">
      <c r="A2304" s="8" t="s">
        <v>158</v>
      </c>
      <c r="B2304" s="13" t="s">
        <v>3485</v>
      </c>
      <c r="C2304" s="8" t="s">
        <v>3486</v>
      </c>
      <c r="D2304" s="8"/>
      <c r="E2304" s="8"/>
      <c r="F2304" s="8" t="s">
        <v>212</v>
      </c>
      <c r="G2304" s="8"/>
      <c r="H2304" s="9">
        <v>62</v>
      </c>
      <c r="I2304" s="8" t="s">
        <v>2291</v>
      </c>
      <c r="J2304" s="8" t="s">
        <v>214</v>
      </c>
      <c r="K2304" s="24">
        <v>-132</v>
      </c>
      <c r="L2304" s="9">
        <v>0</v>
      </c>
      <c r="M2304" s="9">
        <v>0</v>
      </c>
      <c r="N2304" s="9">
        <v>0</v>
      </c>
      <c r="O2304" s="8"/>
      <c r="P2304" s="9">
        <v>-132</v>
      </c>
      <c r="Q2304" s="15">
        <v>0</v>
      </c>
      <c r="R2304" s="9">
        <v>144</v>
      </c>
      <c r="S2304" s="8" t="s">
        <v>37</v>
      </c>
      <c r="T2304" s="9">
        <v>-132</v>
      </c>
      <c r="U2304" s="8" t="s">
        <v>9131</v>
      </c>
      <c r="V2304" s="21"/>
      <c r="W2304" s="18"/>
    </row>
    <row r="2305" spans="1:23" ht="13.5" thickBot="1">
      <c r="A2305" s="8" t="s">
        <v>158</v>
      </c>
      <c r="B2305" s="8" t="s">
        <v>8349</v>
      </c>
      <c r="C2305" s="8" t="s">
        <v>3334</v>
      </c>
      <c r="D2305" s="8"/>
      <c r="E2305" s="8"/>
      <c r="F2305" s="8" t="s">
        <v>212</v>
      </c>
      <c r="G2305" s="8"/>
      <c r="H2305" s="9">
        <v>63</v>
      </c>
      <c r="I2305" s="8" t="s">
        <v>412</v>
      </c>
      <c r="J2305" s="8" t="s">
        <v>214</v>
      </c>
      <c r="K2305" s="17">
        <v>0</v>
      </c>
      <c r="L2305" s="9">
        <v>0</v>
      </c>
      <c r="M2305" s="9">
        <v>0</v>
      </c>
      <c r="N2305" s="9">
        <v>0</v>
      </c>
      <c r="O2305" s="8"/>
      <c r="P2305" s="9">
        <v>0</v>
      </c>
      <c r="Q2305" s="15">
        <v>0</v>
      </c>
      <c r="R2305" s="9">
        <v>144</v>
      </c>
      <c r="S2305" s="8" t="s">
        <v>37</v>
      </c>
      <c r="T2305" s="9">
        <v>0</v>
      </c>
      <c r="U2305" s="18" t="s">
        <v>39</v>
      </c>
      <c r="V2305" s="8"/>
      <c r="W2305" s="8"/>
    </row>
    <row r="2306" spans="1:23" ht="13.5" thickBot="1">
      <c r="A2306" s="8" t="s">
        <v>158</v>
      </c>
      <c r="B2306" s="8" t="s">
        <v>3487</v>
      </c>
      <c r="C2306" s="8" t="s">
        <v>3488</v>
      </c>
      <c r="D2306" s="8"/>
      <c r="E2306" s="8"/>
      <c r="F2306" s="8" t="s">
        <v>212</v>
      </c>
      <c r="G2306" s="8"/>
      <c r="H2306" s="9">
        <v>64</v>
      </c>
      <c r="I2306" s="8" t="s">
        <v>420</v>
      </c>
      <c r="J2306" s="8" t="s">
        <v>214</v>
      </c>
      <c r="K2306" s="17">
        <v>61</v>
      </c>
      <c r="L2306" s="9">
        <v>0</v>
      </c>
      <c r="M2306" s="9">
        <v>0</v>
      </c>
      <c r="N2306" s="9">
        <v>0</v>
      </c>
      <c r="O2306" s="8"/>
      <c r="P2306" s="9">
        <v>61</v>
      </c>
      <c r="Q2306" s="15">
        <v>0</v>
      </c>
      <c r="R2306" s="9">
        <v>144</v>
      </c>
      <c r="S2306" s="8" t="s">
        <v>37</v>
      </c>
      <c r="T2306" s="17">
        <v>61</v>
      </c>
      <c r="U2306" s="8" t="s">
        <v>3501</v>
      </c>
      <c r="V2306" s="21"/>
      <c r="W2306" s="8"/>
    </row>
    <row r="2307" spans="1:23" ht="26.25" thickBot="1">
      <c r="A2307" s="8" t="s">
        <v>158</v>
      </c>
      <c r="B2307" s="8" t="s">
        <v>3549</v>
      </c>
      <c r="C2307" s="8" t="s">
        <v>3550</v>
      </c>
      <c r="D2307" s="8"/>
      <c r="E2307" s="8"/>
      <c r="F2307" s="8" t="s">
        <v>1867</v>
      </c>
      <c r="G2307" s="8">
        <v>1123</v>
      </c>
      <c r="H2307" s="9">
        <v>65</v>
      </c>
      <c r="I2307" s="8"/>
      <c r="J2307" s="8" t="s">
        <v>78</v>
      </c>
      <c r="K2307" s="17">
        <v>48</v>
      </c>
      <c r="L2307" s="9">
        <v>0</v>
      </c>
      <c r="M2307" s="9">
        <v>0</v>
      </c>
      <c r="N2307" s="9">
        <v>0</v>
      </c>
      <c r="O2307" s="8"/>
      <c r="P2307" s="9">
        <v>48</v>
      </c>
      <c r="Q2307" s="15">
        <v>0</v>
      </c>
      <c r="R2307" s="9">
        <v>144</v>
      </c>
      <c r="S2307" s="8" t="s">
        <v>37</v>
      </c>
      <c r="T2307" s="9">
        <v>48</v>
      </c>
      <c r="U2307" s="43" t="s">
        <v>257</v>
      </c>
      <c r="V2307" s="42">
        <v>45370</v>
      </c>
      <c r="W2307" s="8" t="s">
        <v>10685</v>
      </c>
    </row>
    <row r="2308" spans="1:23" ht="51.75" thickBot="1">
      <c r="A2308" s="8" t="s">
        <v>158</v>
      </c>
      <c r="B2308" s="8" t="s">
        <v>3489</v>
      </c>
      <c r="C2308" s="8" t="s">
        <v>3490</v>
      </c>
      <c r="D2308" s="8"/>
      <c r="E2308" s="8" t="s">
        <v>3491</v>
      </c>
      <c r="F2308" s="8" t="s">
        <v>212</v>
      </c>
      <c r="G2308" s="8"/>
      <c r="H2308" s="9">
        <v>66</v>
      </c>
      <c r="I2308" s="8" t="s">
        <v>420</v>
      </c>
      <c r="J2308" s="8" t="s">
        <v>214</v>
      </c>
      <c r="K2308" s="17">
        <v>3412</v>
      </c>
      <c r="L2308" s="9">
        <v>0</v>
      </c>
      <c r="M2308" s="9">
        <v>0</v>
      </c>
      <c r="N2308" s="9">
        <v>0</v>
      </c>
      <c r="O2308" s="8"/>
      <c r="P2308" s="9">
        <v>3412</v>
      </c>
      <c r="Q2308" s="15">
        <v>23</v>
      </c>
      <c r="R2308" s="9">
        <v>144</v>
      </c>
      <c r="S2308" s="8" t="s">
        <v>37</v>
      </c>
      <c r="T2308" s="9">
        <v>100</v>
      </c>
      <c r="U2308" s="18" t="s">
        <v>12709</v>
      </c>
      <c r="V2308" s="40"/>
      <c r="W2308" s="8" t="s">
        <v>8242</v>
      </c>
    </row>
    <row r="2309" spans="1:23" ht="13.5" thickBot="1">
      <c r="A2309" s="8" t="s">
        <v>158</v>
      </c>
      <c r="B2309" s="8" t="s">
        <v>3492</v>
      </c>
      <c r="C2309" s="8" t="s">
        <v>3493</v>
      </c>
      <c r="D2309" s="8"/>
      <c r="E2309" s="8"/>
      <c r="F2309" s="8" t="s">
        <v>212</v>
      </c>
      <c r="G2309" s="8" t="s">
        <v>7935</v>
      </c>
      <c r="H2309" s="9">
        <v>67</v>
      </c>
      <c r="I2309" s="8" t="s">
        <v>2291</v>
      </c>
      <c r="J2309" s="8" t="s">
        <v>214</v>
      </c>
      <c r="K2309" s="17">
        <v>4872</v>
      </c>
      <c r="L2309" s="9">
        <v>0</v>
      </c>
      <c r="M2309" s="9">
        <v>0</v>
      </c>
      <c r="N2309" s="9">
        <v>0</v>
      </c>
      <c r="O2309" s="8"/>
      <c r="P2309" s="9">
        <v>4872</v>
      </c>
      <c r="Q2309" s="15">
        <v>40</v>
      </c>
      <c r="R2309" s="9">
        <v>120</v>
      </c>
      <c r="S2309" s="8" t="s">
        <v>37</v>
      </c>
      <c r="T2309" s="9">
        <v>72</v>
      </c>
      <c r="U2309" s="18" t="s">
        <v>10751</v>
      </c>
      <c r="V2309" s="8"/>
      <c r="W2309" s="8"/>
    </row>
    <row r="2310" spans="1:23" ht="13.5" thickBot="1">
      <c r="A2310" s="8" t="s">
        <v>158</v>
      </c>
      <c r="B2310" s="8" t="s">
        <v>3494</v>
      </c>
      <c r="C2310" s="8" t="s">
        <v>3495</v>
      </c>
      <c r="D2310" s="8"/>
      <c r="E2310" s="8"/>
      <c r="F2310" s="8" t="s">
        <v>212</v>
      </c>
      <c r="G2310" s="8"/>
      <c r="H2310" s="9">
        <v>68</v>
      </c>
      <c r="I2310" s="8" t="s">
        <v>420</v>
      </c>
      <c r="J2310" s="8" t="s">
        <v>214</v>
      </c>
      <c r="K2310" s="17">
        <v>2812</v>
      </c>
      <c r="L2310" s="9">
        <v>0</v>
      </c>
      <c r="M2310" s="9">
        <v>0</v>
      </c>
      <c r="N2310" s="9">
        <v>0</v>
      </c>
      <c r="O2310" s="8"/>
      <c r="P2310" s="9">
        <v>2812</v>
      </c>
      <c r="Q2310" s="15">
        <v>17</v>
      </c>
      <c r="R2310" s="9">
        <v>160</v>
      </c>
      <c r="S2310" s="8" t="s">
        <v>37</v>
      </c>
      <c r="T2310" s="9">
        <v>92</v>
      </c>
      <c r="U2310" s="18" t="s">
        <v>12710</v>
      </c>
      <c r="V2310" s="40"/>
      <c r="W2310" s="8"/>
    </row>
    <row r="2311" spans="1:23" ht="13.5" thickBot="1">
      <c r="A2311" s="8" t="s">
        <v>158</v>
      </c>
      <c r="B2311" s="13" t="s">
        <v>8350</v>
      </c>
      <c r="C2311" s="8" t="s">
        <v>3335</v>
      </c>
      <c r="D2311" s="8"/>
      <c r="E2311" s="8"/>
      <c r="F2311" s="8" t="s">
        <v>212</v>
      </c>
      <c r="G2311" s="8"/>
      <c r="H2311" s="9">
        <v>69</v>
      </c>
      <c r="I2311" s="8" t="s">
        <v>2488</v>
      </c>
      <c r="J2311" s="8" t="s">
        <v>214</v>
      </c>
      <c r="K2311" s="24">
        <v>0</v>
      </c>
      <c r="L2311" s="9">
        <v>0</v>
      </c>
      <c r="M2311" s="9">
        <v>0</v>
      </c>
      <c r="N2311" s="9">
        <v>0</v>
      </c>
      <c r="O2311" s="8"/>
      <c r="P2311" s="9">
        <v>0</v>
      </c>
      <c r="Q2311" s="15">
        <v>0</v>
      </c>
      <c r="R2311" s="9">
        <v>144</v>
      </c>
      <c r="S2311" s="8" t="s">
        <v>37</v>
      </c>
      <c r="T2311" s="9">
        <v>0</v>
      </c>
      <c r="U2311" s="18" t="s">
        <v>39</v>
      </c>
      <c r="V2311" s="8"/>
      <c r="W2311" s="18"/>
    </row>
    <row r="2312" spans="1:23" ht="51.75" thickBot="1">
      <c r="A2312" s="8" t="s">
        <v>158</v>
      </c>
      <c r="B2312" s="8" t="s">
        <v>3496</v>
      </c>
      <c r="C2312" s="8" t="s">
        <v>3497</v>
      </c>
      <c r="D2312" s="8"/>
      <c r="E2312" s="8"/>
      <c r="F2312" s="8" t="s">
        <v>212</v>
      </c>
      <c r="G2312" s="8" t="s">
        <v>3498</v>
      </c>
      <c r="H2312" s="9">
        <v>70</v>
      </c>
      <c r="I2312" s="8" t="s">
        <v>2488</v>
      </c>
      <c r="J2312" s="8" t="s">
        <v>214</v>
      </c>
      <c r="K2312" s="17">
        <v>2049</v>
      </c>
      <c r="L2312" s="9">
        <v>0</v>
      </c>
      <c r="M2312" s="9">
        <v>0</v>
      </c>
      <c r="N2312" s="9">
        <v>0</v>
      </c>
      <c r="O2312" s="8"/>
      <c r="P2312" s="9">
        <v>2049</v>
      </c>
      <c r="Q2312" s="15">
        <v>14</v>
      </c>
      <c r="R2312" s="9">
        <v>144</v>
      </c>
      <c r="S2312" s="8" t="s">
        <v>37</v>
      </c>
      <c r="T2312" s="9">
        <v>33</v>
      </c>
      <c r="U2312" s="18" t="s">
        <v>9540</v>
      </c>
      <c r="V2312" s="8">
        <v>45358</v>
      </c>
      <c r="W2312" s="8" t="s">
        <v>8242</v>
      </c>
    </row>
    <row r="2313" spans="1:23" ht="13.5" thickBot="1">
      <c r="A2313" s="8" t="s">
        <v>158</v>
      </c>
      <c r="B2313" s="8" t="s">
        <v>8351</v>
      </c>
      <c r="C2313" s="8" t="s">
        <v>3336</v>
      </c>
      <c r="D2313" s="8"/>
      <c r="E2313" s="8"/>
      <c r="F2313" s="8" t="s">
        <v>212</v>
      </c>
      <c r="G2313" s="8"/>
      <c r="H2313" s="9">
        <v>71</v>
      </c>
      <c r="I2313" s="8" t="s">
        <v>431</v>
      </c>
      <c r="J2313" s="8" t="s">
        <v>214</v>
      </c>
      <c r="K2313" s="17">
        <v>0</v>
      </c>
      <c r="L2313" s="9">
        <v>0</v>
      </c>
      <c r="M2313" s="9">
        <v>0</v>
      </c>
      <c r="N2313" s="9">
        <v>0</v>
      </c>
      <c r="O2313" s="8"/>
      <c r="P2313" s="9">
        <v>0</v>
      </c>
      <c r="Q2313" s="15">
        <v>0</v>
      </c>
      <c r="R2313" s="9">
        <v>120</v>
      </c>
      <c r="S2313" s="8" t="s">
        <v>37</v>
      </c>
      <c r="T2313" s="9">
        <v>0</v>
      </c>
      <c r="U2313" s="18" t="s">
        <v>39</v>
      </c>
      <c r="V2313" s="40"/>
      <c r="W2313" s="8"/>
    </row>
    <row r="2314" spans="1:23" ht="13.5" thickBot="1">
      <c r="A2314" s="8" t="s">
        <v>158</v>
      </c>
      <c r="B2314" s="8" t="s">
        <v>7775</v>
      </c>
      <c r="C2314" s="8" t="s">
        <v>3337</v>
      </c>
      <c r="D2314" s="8"/>
      <c r="E2314" s="8"/>
      <c r="F2314" s="8" t="s">
        <v>212</v>
      </c>
      <c r="G2314" s="8"/>
      <c r="H2314" s="9">
        <v>72</v>
      </c>
      <c r="I2314" s="8" t="s">
        <v>431</v>
      </c>
      <c r="J2314" s="8" t="s">
        <v>214</v>
      </c>
      <c r="K2314" s="17">
        <v>-47</v>
      </c>
      <c r="L2314" s="9">
        <v>0</v>
      </c>
      <c r="M2314" s="9">
        <v>0</v>
      </c>
      <c r="N2314" s="9">
        <v>0</v>
      </c>
      <c r="O2314" s="8"/>
      <c r="P2314" s="9">
        <v>-47</v>
      </c>
      <c r="Q2314" s="15">
        <v>0</v>
      </c>
      <c r="R2314" s="9">
        <v>120</v>
      </c>
      <c r="S2314" s="8" t="s">
        <v>37</v>
      </c>
      <c r="T2314" s="9">
        <v>-47</v>
      </c>
      <c r="U2314" s="18" t="s">
        <v>8115</v>
      </c>
      <c r="V2314" s="40">
        <v>45440</v>
      </c>
      <c r="W2314" s="8"/>
    </row>
    <row r="2315" spans="1:23" ht="13.5" thickBot="1">
      <c r="A2315" s="8" t="s">
        <v>158</v>
      </c>
      <c r="B2315" s="8" t="s">
        <v>3499</v>
      </c>
      <c r="C2315" s="8" t="s">
        <v>3500</v>
      </c>
      <c r="D2315" s="8"/>
      <c r="E2315" s="8"/>
      <c r="F2315" s="8" t="s">
        <v>212</v>
      </c>
      <c r="G2315" s="8"/>
      <c r="H2315" s="9">
        <v>73</v>
      </c>
      <c r="I2315" s="8" t="s">
        <v>431</v>
      </c>
      <c r="J2315" s="8" t="s">
        <v>214</v>
      </c>
      <c r="K2315" s="17">
        <v>61</v>
      </c>
      <c r="L2315" s="9">
        <v>0</v>
      </c>
      <c r="M2315" s="9">
        <v>0</v>
      </c>
      <c r="N2315" s="9">
        <v>0</v>
      </c>
      <c r="O2315" s="8"/>
      <c r="P2315" s="9">
        <v>61</v>
      </c>
      <c r="Q2315" s="15">
        <v>0</v>
      </c>
      <c r="R2315" s="9">
        <v>120</v>
      </c>
      <c r="S2315" s="8" t="s">
        <v>37</v>
      </c>
      <c r="T2315" s="17">
        <v>61</v>
      </c>
      <c r="U2315" s="8" t="s">
        <v>3501</v>
      </c>
      <c r="V2315" s="21"/>
      <c r="W2315" s="8"/>
    </row>
    <row r="2316" spans="1:23" ht="13.5" thickBot="1">
      <c r="A2316" s="8" t="s">
        <v>158</v>
      </c>
      <c r="B2316" s="8" t="s">
        <v>8352</v>
      </c>
      <c r="C2316" s="8" t="s">
        <v>3338</v>
      </c>
      <c r="D2316" s="8"/>
      <c r="E2316" s="8"/>
      <c r="F2316" s="8" t="s">
        <v>212</v>
      </c>
      <c r="G2316" s="8"/>
      <c r="H2316" s="9">
        <v>74</v>
      </c>
      <c r="I2316" s="8" t="s">
        <v>431</v>
      </c>
      <c r="J2316" s="8" t="s">
        <v>214</v>
      </c>
      <c r="K2316" s="17">
        <v>0</v>
      </c>
      <c r="L2316" s="9">
        <v>0</v>
      </c>
      <c r="M2316" s="9">
        <v>0</v>
      </c>
      <c r="N2316" s="9">
        <v>0</v>
      </c>
      <c r="O2316" s="8"/>
      <c r="P2316" s="9">
        <v>0</v>
      </c>
      <c r="Q2316" s="15">
        <v>0</v>
      </c>
      <c r="R2316" s="9">
        <v>120</v>
      </c>
      <c r="S2316" s="8" t="s">
        <v>37</v>
      </c>
      <c r="T2316" s="9">
        <v>0</v>
      </c>
      <c r="U2316" s="18" t="s">
        <v>39</v>
      </c>
      <c r="V2316" s="8"/>
      <c r="W2316" s="8"/>
    </row>
    <row r="2317" spans="1:23" ht="13.5" thickBot="1">
      <c r="A2317" s="8" t="s">
        <v>158</v>
      </c>
      <c r="B2317" s="13" t="s">
        <v>8353</v>
      </c>
      <c r="C2317" s="8" t="s">
        <v>3339</v>
      </c>
      <c r="D2317" s="8"/>
      <c r="E2317" s="8"/>
      <c r="F2317" s="8" t="s">
        <v>212</v>
      </c>
      <c r="G2317" s="8"/>
      <c r="H2317" s="9">
        <v>75</v>
      </c>
      <c r="I2317" s="8" t="s">
        <v>431</v>
      </c>
      <c r="J2317" s="8" t="s">
        <v>214</v>
      </c>
      <c r="K2317" s="24">
        <v>0</v>
      </c>
      <c r="L2317" s="9">
        <v>0</v>
      </c>
      <c r="M2317" s="9">
        <v>0</v>
      </c>
      <c r="N2317" s="9">
        <v>0</v>
      </c>
      <c r="O2317" s="8"/>
      <c r="P2317" s="9">
        <v>0</v>
      </c>
      <c r="Q2317" s="15">
        <v>0</v>
      </c>
      <c r="R2317" s="9">
        <v>96</v>
      </c>
      <c r="S2317" s="8" t="s">
        <v>37</v>
      </c>
      <c r="T2317" s="9">
        <v>0</v>
      </c>
      <c r="U2317" s="8" t="s">
        <v>39</v>
      </c>
      <c r="V2317" s="21"/>
      <c r="W2317" s="18"/>
    </row>
    <row r="2318" spans="1:23" ht="13.5" thickBot="1">
      <c r="A2318" s="8" t="s">
        <v>158</v>
      </c>
      <c r="B2318" s="8" t="s">
        <v>8354</v>
      </c>
      <c r="C2318" s="8" t="s">
        <v>3340</v>
      </c>
      <c r="D2318" s="8"/>
      <c r="E2318" s="8"/>
      <c r="F2318" s="8" t="s">
        <v>212</v>
      </c>
      <c r="G2318" s="8"/>
      <c r="H2318" s="9">
        <v>76</v>
      </c>
      <c r="I2318" s="8" t="s">
        <v>431</v>
      </c>
      <c r="J2318" s="8" t="s">
        <v>214</v>
      </c>
      <c r="K2318" s="17">
        <v>-24</v>
      </c>
      <c r="L2318" s="9">
        <v>0</v>
      </c>
      <c r="M2318" s="9">
        <v>0</v>
      </c>
      <c r="N2318" s="9">
        <v>0</v>
      </c>
      <c r="O2318" s="8"/>
      <c r="P2318" s="9">
        <v>-24</v>
      </c>
      <c r="Q2318" s="15">
        <v>0</v>
      </c>
      <c r="R2318" s="9">
        <v>96</v>
      </c>
      <c r="S2318" s="8" t="s">
        <v>37</v>
      </c>
      <c r="T2318" s="9">
        <v>-24</v>
      </c>
      <c r="U2318" s="18" t="s">
        <v>356</v>
      </c>
      <c r="V2318" s="8"/>
      <c r="W2318" s="8"/>
    </row>
    <row r="2319" spans="1:23" ht="13.5" thickBot="1">
      <c r="A2319" s="8" t="s">
        <v>158</v>
      </c>
      <c r="B2319" s="8" t="s">
        <v>3502</v>
      </c>
      <c r="C2319" s="8" t="s">
        <v>3503</v>
      </c>
      <c r="D2319" s="8"/>
      <c r="E2319" s="8"/>
      <c r="F2319" s="8" t="s">
        <v>212</v>
      </c>
      <c r="G2319" s="8"/>
      <c r="H2319" s="9">
        <v>77</v>
      </c>
      <c r="I2319" s="8" t="s">
        <v>431</v>
      </c>
      <c r="J2319" s="8" t="s">
        <v>214</v>
      </c>
      <c r="K2319" s="17">
        <v>-12</v>
      </c>
      <c r="L2319" s="9">
        <v>0</v>
      </c>
      <c r="M2319" s="9">
        <v>0</v>
      </c>
      <c r="N2319" s="9">
        <v>0</v>
      </c>
      <c r="O2319" s="8"/>
      <c r="P2319" s="9">
        <v>-12</v>
      </c>
      <c r="Q2319" s="15">
        <v>0</v>
      </c>
      <c r="R2319" s="9">
        <v>96</v>
      </c>
      <c r="S2319" s="8" t="s">
        <v>37</v>
      </c>
      <c r="T2319" s="9">
        <v>-12</v>
      </c>
      <c r="U2319" s="18" t="s">
        <v>155</v>
      </c>
      <c r="V2319" s="40"/>
      <c r="W2319" s="8"/>
    </row>
    <row r="2320" spans="1:23" ht="13.5" thickBot="1">
      <c r="A2320" s="8" t="s">
        <v>158</v>
      </c>
      <c r="B2320" s="8" t="s">
        <v>3504</v>
      </c>
      <c r="C2320" s="8" t="s">
        <v>3505</v>
      </c>
      <c r="D2320" s="8"/>
      <c r="E2320" s="8"/>
      <c r="F2320" s="8" t="s">
        <v>212</v>
      </c>
      <c r="G2320" s="8"/>
      <c r="H2320" s="9">
        <v>78</v>
      </c>
      <c r="I2320" s="8" t="s">
        <v>431</v>
      </c>
      <c r="J2320" s="8" t="s">
        <v>214</v>
      </c>
      <c r="K2320" s="17">
        <v>48</v>
      </c>
      <c r="L2320" s="9">
        <v>0</v>
      </c>
      <c r="M2320" s="9">
        <v>0</v>
      </c>
      <c r="N2320" s="9">
        <v>0</v>
      </c>
      <c r="O2320" s="8"/>
      <c r="P2320" s="9">
        <v>48</v>
      </c>
      <c r="Q2320" s="15">
        <v>0</v>
      </c>
      <c r="R2320" s="9">
        <v>96</v>
      </c>
      <c r="S2320" s="8" t="s">
        <v>37</v>
      </c>
      <c r="T2320" s="9">
        <v>48</v>
      </c>
      <c r="U2320" s="18" t="s">
        <v>257</v>
      </c>
      <c r="V2320" s="40"/>
      <c r="W2320" s="8"/>
    </row>
    <row r="2321" spans="1:23" ht="51.75" thickBot="1">
      <c r="A2321" s="8" t="s">
        <v>158</v>
      </c>
      <c r="B2321" s="8" t="s">
        <v>3506</v>
      </c>
      <c r="C2321" s="8" t="s">
        <v>3507</v>
      </c>
      <c r="D2321" s="8"/>
      <c r="E2321" s="8" t="s">
        <v>3398</v>
      </c>
      <c r="F2321" s="8" t="s">
        <v>212</v>
      </c>
      <c r="G2321" s="8" t="s">
        <v>3508</v>
      </c>
      <c r="H2321" s="9">
        <v>79</v>
      </c>
      <c r="I2321" s="8" t="s">
        <v>420</v>
      </c>
      <c r="J2321" s="8" t="s">
        <v>214</v>
      </c>
      <c r="K2321" s="17">
        <v>3254</v>
      </c>
      <c r="L2321" s="9">
        <v>0</v>
      </c>
      <c r="M2321" s="9">
        <v>0</v>
      </c>
      <c r="N2321" s="9">
        <v>0</v>
      </c>
      <c r="O2321" s="8"/>
      <c r="P2321" s="9">
        <v>3254</v>
      </c>
      <c r="Q2321" s="15">
        <v>22</v>
      </c>
      <c r="R2321" s="9">
        <v>144</v>
      </c>
      <c r="S2321" s="8" t="s">
        <v>37</v>
      </c>
      <c r="T2321" s="9">
        <v>86</v>
      </c>
      <c r="U2321" s="18" t="s">
        <v>11070</v>
      </c>
      <c r="V2321" s="40">
        <v>45366</v>
      </c>
      <c r="W2321" s="8" t="s">
        <v>8242</v>
      </c>
    </row>
    <row r="2322" spans="1:23" ht="13.5" thickBot="1">
      <c r="A2322" s="8" t="s">
        <v>158</v>
      </c>
      <c r="B2322" s="8" t="s">
        <v>3509</v>
      </c>
      <c r="C2322" s="8" t="s">
        <v>3510</v>
      </c>
      <c r="D2322" s="8"/>
      <c r="E2322" s="8"/>
      <c r="F2322" s="8" t="s">
        <v>212</v>
      </c>
      <c r="G2322" s="8" t="s">
        <v>7936</v>
      </c>
      <c r="H2322" s="9">
        <v>80</v>
      </c>
      <c r="I2322" s="8" t="s">
        <v>420</v>
      </c>
      <c r="J2322" s="8" t="s">
        <v>214</v>
      </c>
      <c r="K2322" s="17">
        <v>840</v>
      </c>
      <c r="L2322" s="9">
        <v>0</v>
      </c>
      <c r="M2322" s="9">
        <v>0</v>
      </c>
      <c r="N2322" s="9">
        <v>0</v>
      </c>
      <c r="O2322" s="8"/>
      <c r="P2322" s="9">
        <v>840</v>
      </c>
      <c r="Q2322" s="15">
        <v>8</v>
      </c>
      <c r="R2322" s="9">
        <v>96</v>
      </c>
      <c r="S2322" s="8" t="s">
        <v>37</v>
      </c>
      <c r="T2322" s="9">
        <v>72</v>
      </c>
      <c r="U2322" s="18" t="s">
        <v>1845</v>
      </c>
      <c r="V2322" s="40"/>
      <c r="W2322" s="8"/>
    </row>
    <row r="2323" spans="1:23" ht="13.5" thickBot="1">
      <c r="A2323" s="8" t="s">
        <v>158</v>
      </c>
      <c r="B2323" s="8" t="s">
        <v>8355</v>
      </c>
      <c r="C2323" s="8" t="s">
        <v>6051</v>
      </c>
      <c r="D2323" s="8"/>
      <c r="E2323" s="8"/>
      <c r="F2323" s="8" t="s">
        <v>36</v>
      </c>
      <c r="G2323" s="8">
        <v>1194</v>
      </c>
      <c r="H2323" s="9">
        <v>81</v>
      </c>
      <c r="I2323" s="8"/>
      <c r="J2323" s="8" t="s">
        <v>78</v>
      </c>
      <c r="K2323" s="17">
        <v>-3</v>
      </c>
      <c r="L2323" s="9">
        <v>0</v>
      </c>
      <c r="M2323" s="9">
        <v>0</v>
      </c>
      <c r="N2323" s="9">
        <v>0</v>
      </c>
      <c r="O2323" s="8"/>
      <c r="P2323" s="9">
        <v>-3</v>
      </c>
      <c r="Q2323" s="15">
        <v>0</v>
      </c>
      <c r="R2323" s="9">
        <v>144</v>
      </c>
      <c r="S2323" s="8" t="s">
        <v>37</v>
      </c>
      <c r="T2323" s="9">
        <v>-3</v>
      </c>
      <c r="U2323" s="18" t="s">
        <v>3127</v>
      </c>
      <c r="V2323" s="8">
        <v>45463</v>
      </c>
      <c r="W2323" s="8"/>
    </row>
    <row r="2324" spans="1:23" ht="26.25" thickBot="1">
      <c r="A2324" s="8" t="s">
        <v>158</v>
      </c>
      <c r="B2324" s="8" t="s">
        <v>3511</v>
      </c>
      <c r="C2324" s="8" t="s">
        <v>3512</v>
      </c>
      <c r="D2324" s="8"/>
      <c r="E2324" s="8"/>
      <c r="F2324" s="8" t="s">
        <v>212</v>
      </c>
      <c r="G2324" s="8"/>
      <c r="H2324" s="9">
        <v>82</v>
      </c>
      <c r="I2324" s="8" t="s">
        <v>213</v>
      </c>
      <c r="J2324" s="8" t="s">
        <v>214</v>
      </c>
      <c r="K2324" s="17">
        <v>2149</v>
      </c>
      <c r="L2324" s="9">
        <v>0</v>
      </c>
      <c r="M2324" s="9">
        <v>0</v>
      </c>
      <c r="N2324" s="9">
        <v>0</v>
      </c>
      <c r="O2324" s="8"/>
      <c r="P2324" s="9">
        <v>2149</v>
      </c>
      <c r="Q2324" s="15">
        <v>8</v>
      </c>
      <c r="R2324" s="9">
        <v>240</v>
      </c>
      <c r="S2324" s="8" t="s">
        <v>37</v>
      </c>
      <c r="T2324" s="9">
        <v>229</v>
      </c>
      <c r="U2324" s="18" t="s">
        <v>11656</v>
      </c>
      <c r="V2324" s="40"/>
      <c r="W2324" s="8"/>
    </row>
    <row r="2325" spans="1:23" ht="13.5" thickBot="1">
      <c r="A2325" s="8" t="s">
        <v>158</v>
      </c>
      <c r="B2325" s="13" t="s">
        <v>3513</v>
      </c>
      <c r="C2325" s="8" t="s">
        <v>3514</v>
      </c>
      <c r="D2325" s="8"/>
      <c r="E2325" s="8"/>
      <c r="F2325" s="8" t="s">
        <v>212</v>
      </c>
      <c r="G2325" s="8"/>
      <c r="H2325" s="20">
        <v>83</v>
      </c>
      <c r="I2325" s="8" t="s">
        <v>420</v>
      </c>
      <c r="J2325" s="8" t="s">
        <v>214</v>
      </c>
      <c r="K2325" s="17">
        <v>4332</v>
      </c>
      <c r="L2325" s="9">
        <v>0</v>
      </c>
      <c r="M2325" s="9">
        <v>0</v>
      </c>
      <c r="N2325" s="9">
        <v>0</v>
      </c>
      <c r="O2325" s="8"/>
      <c r="P2325" s="9">
        <v>4332</v>
      </c>
      <c r="Q2325" s="15">
        <v>22</v>
      </c>
      <c r="R2325" s="9">
        <v>192</v>
      </c>
      <c r="S2325" s="8" t="s">
        <v>37</v>
      </c>
      <c r="T2325" s="9">
        <v>108</v>
      </c>
      <c r="U2325" s="18" t="s">
        <v>10917</v>
      </c>
      <c r="V2325" s="40"/>
      <c r="W2325" s="18"/>
    </row>
    <row r="2326" spans="1:23" ht="13.5" thickBot="1">
      <c r="A2326" s="8" t="s">
        <v>158</v>
      </c>
      <c r="B2326" s="8" t="s">
        <v>3515</v>
      </c>
      <c r="C2326" s="8" t="s">
        <v>3516</v>
      </c>
      <c r="D2326" s="8"/>
      <c r="E2326" s="8"/>
      <c r="F2326" s="8" t="s">
        <v>212</v>
      </c>
      <c r="G2326" s="8"/>
      <c r="H2326" s="9">
        <v>84</v>
      </c>
      <c r="I2326" s="8" t="s">
        <v>2291</v>
      </c>
      <c r="J2326" s="8" t="s">
        <v>214</v>
      </c>
      <c r="K2326" s="17">
        <v>1680</v>
      </c>
      <c r="L2326" s="9">
        <v>0</v>
      </c>
      <c r="M2326" s="9">
        <v>0</v>
      </c>
      <c r="N2326" s="9">
        <v>0</v>
      </c>
      <c r="O2326" s="8"/>
      <c r="P2326" s="9">
        <v>1680</v>
      </c>
      <c r="Q2326" s="15">
        <v>8</v>
      </c>
      <c r="R2326" s="9">
        <v>192</v>
      </c>
      <c r="S2326" s="8" t="s">
        <v>37</v>
      </c>
      <c r="T2326" s="17">
        <v>144</v>
      </c>
      <c r="U2326" s="8" t="s">
        <v>9029</v>
      </c>
      <c r="V2326" s="21"/>
      <c r="W2326" s="8"/>
    </row>
    <row r="2327" spans="1:23" ht="26.25" thickBot="1">
      <c r="A2327" s="8" t="s">
        <v>158</v>
      </c>
      <c r="B2327" s="8" t="s">
        <v>3517</v>
      </c>
      <c r="C2327" s="8" t="s">
        <v>3518</v>
      </c>
      <c r="D2327" s="8"/>
      <c r="E2327" s="8"/>
      <c r="F2327" s="8" t="s">
        <v>212</v>
      </c>
      <c r="G2327" s="8"/>
      <c r="H2327" s="9">
        <v>85</v>
      </c>
      <c r="I2327" s="8" t="s">
        <v>213</v>
      </c>
      <c r="J2327" s="8" t="s">
        <v>214</v>
      </c>
      <c r="K2327" s="17">
        <v>882</v>
      </c>
      <c r="L2327" s="9">
        <v>0</v>
      </c>
      <c r="M2327" s="9">
        <v>0</v>
      </c>
      <c r="N2327" s="9">
        <v>0</v>
      </c>
      <c r="O2327" s="8"/>
      <c r="P2327" s="9">
        <v>882</v>
      </c>
      <c r="Q2327" s="15">
        <v>2</v>
      </c>
      <c r="R2327" s="9">
        <v>300</v>
      </c>
      <c r="S2327" s="8" t="s">
        <v>37</v>
      </c>
      <c r="T2327" s="17">
        <v>282</v>
      </c>
      <c r="U2327" s="8" t="s">
        <v>9541</v>
      </c>
      <c r="V2327" s="21"/>
      <c r="W2327" s="8"/>
    </row>
    <row r="2328" spans="1:23" ht="13.5" thickBot="1">
      <c r="A2328" s="8" t="s">
        <v>158</v>
      </c>
      <c r="B2328" s="13" t="s">
        <v>3519</v>
      </c>
      <c r="C2328" s="8" t="s">
        <v>3520</v>
      </c>
      <c r="D2328" s="8"/>
      <c r="E2328" s="8"/>
      <c r="F2328" s="8" t="s">
        <v>212</v>
      </c>
      <c r="G2328" s="8"/>
      <c r="H2328" s="20">
        <v>86</v>
      </c>
      <c r="I2328" s="8" t="s">
        <v>420</v>
      </c>
      <c r="J2328" s="8" t="s">
        <v>214</v>
      </c>
      <c r="K2328" s="24">
        <v>3336</v>
      </c>
      <c r="L2328" s="9">
        <v>0</v>
      </c>
      <c r="M2328" s="9">
        <v>0</v>
      </c>
      <c r="N2328" s="9">
        <v>0</v>
      </c>
      <c r="O2328" s="8"/>
      <c r="P2328" s="9">
        <v>3336</v>
      </c>
      <c r="Q2328" s="15">
        <v>17</v>
      </c>
      <c r="R2328" s="9">
        <v>192</v>
      </c>
      <c r="S2328" s="8" t="s">
        <v>37</v>
      </c>
      <c r="T2328" s="9">
        <v>72</v>
      </c>
      <c r="U2328" s="8" t="s">
        <v>11657</v>
      </c>
      <c r="V2328" s="21"/>
      <c r="W2328" s="18" t="s">
        <v>8242</v>
      </c>
    </row>
    <row r="2329" spans="1:23" ht="26.25" thickBot="1">
      <c r="A2329" s="8" t="s">
        <v>158</v>
      </c>
      <c r="B2329" s="8" t="s">
        <v>3521</v>
      </c>
      <c r="C2329" s="8" t="s">
        <v>3522</v>
      </c>
      <c r="D2329" s="8"/>
      <c r="E2329" s="8"/>
      <c r="F2329" s="8" t="s">
        <v>212</v>
      </c>
      <c r="G2329" s="8"/>
      <c r="H2329" s="9">
        <v>87</v>
      </c>
      <c r="I2329" s="8" t="s">
        <v>3482</v>
      </c>
      <c r="J2329" s="8" t="s">
        <v>214</v>
      </c>
      <c r="K2329" s="17">
        <v>3192</v>
      </c>
      <c r="L2329" s="9">
        <v>0</v>
      </c>
      <c r="M2329" s="9">
        <v>0</v>
      </c>
      <c r="N2329" s="9">
        <v>0</v>
      </c>
      <c r="O2329" s="8"/>
      <c r="P2329" s="9">
        <v>3192</v>
      </c>
      <c r="Q2329" s="15">
        <v>53</v>
      </c>
      <c r="R2329" s="9">
        <v>60</v>
      </c>
      <c r="S2329" s="8" t="s">
        <v>37</v>
      </c>
      <c r="T2329" s="9">
        <v>12</v>
      </c>
      <c r="U2329" s="18" t="s">
        <v>9132</v>
      </c>
      <c r="V2329" s="40"/>
      <c r="W2329" s="8"/>
    </row>
    <row r="2330" spans="1:23" ht="26.25" thickBot="1">
      <c r="A2330" s="8" t="s">
        <v>158</v>
      </c>
      <c r="B2330" s="8" t="s">
        <v>3523</v>
      </c>
      <c r="C2330" s="8" t="s">
        <v>3524</v>
      </c>
      <c r="D2330" s="8"/>
      <c r="E2330" s="8"/>
      <c r="F2330" s="8" t="s">
        <v>212</v>
      </c>
      <c r="G2330" s="8"/>
      <c r="H2330" s="9">
        <v>89</v>
      </c>
      <c r="I2330" s="8" t="s">
        <v>213</v>
      </c>
      <c r="J2330" s="8" t="s">
        <v>214</v>
      </c>
      <c r="K2330" s="17">
        <v>958</v>
      </c>
      <c r="L2330" s="9">
        <v>0</v>
      </c>
      <c r="M2330" s="9">
        <v>0</v>
      </c>
      <c r="N2330" s="9">
        <v>0</v>
      </c>
      <c r="O2330" s="8"/>
      <c r="P2330" s="9">
        <v>958</v>
      </c>
      <c r="Q2330" s="15">
        <v>15</v>
      </c>
      <c r="R2330" s="9">
        <v>60</v>
      </c>
      <c r="S2330" s="8" t="s">
        <v>37</v>
      </c>
      <c r="T2330" s="9">
        <v>58</v>
      </c>
      <c r="U2330" s="18" t="s">
        <v>11071</v>
      </c>
      <c r="V2330" s="8"/>
      <c r="W2330" s="8"/>
    </row>
    <row r="2331" spans="1:23" ht="26.25" thickBot="1">
      <c r="A2331" s="8" t="s">
        <v>158</v>
      </c>
      <c r="B2331" s="8" t="s">
        <v>3525</v>
      </c>
      <c r="C2331" s="8" t="s">
        <v>3526</v>
      </c>
      <c r="D2331" s="8"/>
      <c r="E2331" s="8"/>
      <c r="F2331" s="8" t="s">
        <v>212</v>
      </c>
      <c r="G2331" s="8"/>
      <c r="H2331" s="9">
        <v>90</v>
      </c>
      <c r="I2331" s="8" t="s">
        <v>3482</v>
      </c>
      <c r="J2331" s="8" t="s">
        <v>214</v>
      </c>
      <c r="K2331" s="17">
        <v>3576</v>
      </c>
      <c r="L2331" s="9">
        <v>0</v>
      </c>
      <c r="M2331" s="9">
        <v>0</v>
      </c>
      <c r="N2331" s="9">
        <v>0</v>
      </c>
      <c r="O2331" s="8"/>
      <c r="P2331" s="9">
        <v>3576</v>
      </c>
      <c r="Q2331" s="15">
        <v>59</v>
      </c>
      <c r="R2331" s="9">
        <v>60</v>
      </c>
      <c r="S2331" s="8" t="s">
        <v>37</v>
      </c>
      <c r="T2331" s="9">
        <v>36</v>
      </c>
      <c r="U2331" s="18" t="s">
        <v>8731</v>
      </c>
      <c r="V2331" s="40"/>
      <c r="W2331" s="8"/>
    </row>
    <row r="2332" spans="1:23" ht="13.5" thickBot="1">
      <c r="A2332" s="8" t="s">
        <v>158</v>
      </c>
      <c r="B2332" s="8" t="s">
        <v>8356</v>
      </c>
      <c r="C2332" s="8" t="s">
        <v>6051</v>
      </c>
      <c r="D2332" s="8"/>
      <c r="E2332" s="8"/>
      <c r="F2332" s="8" t="s">
        <v>36</v>
      </c>
      <c r="G2332" s="8">
        <v>1194</v>
      </c>
      <c r="H2332" s="9">
        <v>91</v>
      </c>
      <c r="I2332" s="8"/>
      <c r="J2332" s="8" t="s">
        <v>78</v>
      </c>
      <c r="K2332" s="17">
        <v>-3</v>
      </c>
      <c r="L2332" s="9">
        <v>0</v>
      </c>
      <c r="M2332" s="9">
        <v>0</v>
      </c>
      <c r="N2332" s="9">
        <v>0</v>
      </c>
      <c r="O2332" s="8"/>
      <c r="P2332" s="9">
        <v>-3</v>
      </c>
      <c r="Q2332" s="15">
        <v>0</v>
      </c>
      <c r="R2332" s="9">
        <v>144</v>
      </c>
      <c r="S2332" s="8" t="s">
        <v>37</v>
      </c>
      <c r="T2332" s="9">
        <v>-3</v>
      </c>
      <c r="U2332" s="18" t="s">
        <v>3127</v>
      </c>
      <c r="V2332" s="8">
        <v>45463</v>
      </c>
      <c r="W2332" s="8"/>
    </row>
    <row r="2333" spans="1:23" ht="13.5" thickBot="1">
      <c r="A2333" s="8" t="s">
        <v>158</v>
      </c>
      <c r="B2333" s="8" t="s">
        <v>3527</v>
      </c>
      <c r="C2333" s="8" t="s">
        <v>3528</v>
      </c>
      <c r="D2333" s="8"/>
      <c r="E2333" s="8"/>
      <c r="F2333" s="8" t="s">
        <v>212</v>
      </c>
      <c r="G2333" s="8"/>
      <c r="H2333" s="9">
        <v>92</v>
      </c>
      <c r="I2333" s="8" t="s">
        <v>1147</v>
      </c>
      <c r="J2333" s="8" t="s">
        <v>214</v>
      </c>
      <c r="K2333" s="17">
        <v>1256</v>
      </c>
      <c r="L2333" s="9">
        <v>0</v>
      </c>
      <c r="M2333" s="9">
        <v>0</v>
      </c>
      <c r="N2333" s="9">
        <v>0</v>
      </c>
      <c r="O2333" s="8"/>
      <c r="P2333" s="9">
        <v>1256</v>
      </c>
      <c r="Q2333" s="15">
        <v>7</v>
      </c>
      <c r="R2333" s="9">
        <v>160</v>
      </c>
      <c r="S2333" s="8" t="s">
        <v>37</v>
      </c>
      <c r="T2333" s="9">
        <v>136</v>
      </c>
      <c r="U2333" s="18" t="s">
        <v>3529</v>
      </c>
      <c r="V2333" s="40"/>
      <c r="W2333" s="8"/>
    </row>
    <row r="2334" spans="1:23" ht="51.75" thickBot="1">
      <c r="A2334" s="8" t="s">
        <v>158</v>
      </c>
      <c r="B2334" s="8" t="s">
        <v>3530</v>
      </c>
      <c r="C2334" s="8" t="s">
        <v>3531</v>
      </c>
      <c r="D2334" s="8"/>
      <c r="E2334" s="8"/>
      <c r="F2334" s="8" t="s">
        <v>212</v>
      </c>
      <c r="G2334" s="8" t="s">
        <v>3532</v>
      </c>
      <c r="H2334" s="9">
        <v>93</v>
      </c>
      <c r="I2334" s="8" t="s">
        <v>2291</v>
      </c>
      <c r="J2334" s="8" t="s">
        <v>214</v>
      </c>
      <c r="K2334" s="17">
        <v>3200</v>
      </c>
      <c r="L2334" s="9">
        <v>0</v>
      </c>
      <c r="M2334" s="9">
        <v>0</v>
      </c>
      <c r="N2334" s="9">
        <v>0</v>
      </c>
      <c r="O2334" s="8"/>
      <c r="P2334" s="9">
        <v>3200</v>
      </c>
      <c r="Q2334" s="15">
        <v>16</v>
      </c>
      <c r="R2334" s="9">
        <v>200</v>
      </c>
      <c r="S2334" s="8" t="s">
        <v>37</v>
      </c>
      <c r="T2334" s="9">
        <v>0</v>
      </c>
      <c r="U2334" s="18" t="s">
        <v>554</v>
      </c>
      <c r="V2334" s="8">
        <v>45371</v>
      </c>
      <c r="W2334" s="8" t="s">
        <v>8242</v>
      </c>
    </row>
    <row r="2335" spans="1:23" ht="13.5" thickBot="1">
      <c r="A2335" s="8" t="s">
        <v>158</v>
      </c>
      <c r="B2335" s="8" t="s">
        <v>3533</v>
      </c>
      <c r="C2335" s="8" t="s">
        <v>3534</v>
      </c>
      <c r="D2335" s="8"/>
      <c r="E2335" s="8"/>
      <c r="F2335" s="8" t="s">
        <v>212</v>
      </c>
      <c r="G2335" s="8"/>
      <c r="H2335" s="9">
        <v>94</v>
      </c>
      <c r="I2335" s="8" t="s">
        <v>2291</v>
      </c>
      <c r="J2335" s="8" t="s">
        <v>214</v>
      </c>
      <c r="K2335" s="17">
        <v>1794</v>
      </c>
      <c r="L2335" s="9">
        <v>0</v>
      </c>
      <c r="M2335" s="9">
        <v>0</v>
      </c>
      <c r="N2335" s="9">
        <v>0</v>
      </c>
      <c r="O2335" s="8"/>
      <c r="P2335" s="9">
        <v>1794</v>
      </c>
      <c r="Q2335" s="15">
        <v>12</v>
      </c>
      <c r="R2335" s="9">
        <v>144</v>
      </c>
      <c r="S2335" s="8" t="s">
        <v>37</v>
      </c>
      <c r="T2335" s="9">
        <v>66</v>
      </c>
      <c r="U2335" s="18" t="s">
        <v>11978</v>
      </c>
      <c r="V2335" s="40"/>
      <c r="W2335" s="8"/>
    </row>
    <row r="2336" spans="1:23" ht="13.5" thickBot="1">
      <c r="A2336" s="8" t="s">
        <v>158</v>
      </c>
      <c r="B2336" s="8" t="s">
        <v>3535</v>
      </c>
      <c r="C2336" s="8" t="s">
        <v>3536</v>
      </c>
      <c r="D2336" s="8"/>
      <c r="E2336" s="8"/>
      <c r="F2336" s="8" t="s">
        <v>212</v>
      </c>
      <c r="G2336" s="8"/>
      <c r="H2336" s="9">
        <v>95</v>
      </c>
      <c r="I2336" s="8" t="s">
        <v>2488</v>
      </c>
      <c r="J2336" s="8" t="s">
        <v>214</v>
      </c>
      <c r="K2336" s="17">
        <v>-20</v>
      </c>
      <c r="L2336" s="9">
        <v>0</v>
      </c>
      <c r="M2336" s="9">
        <v>0</v>
      </c>
      <c r="N2336" s="9">
        <v>0</v>
      </c>
      <c r="O2336" s="8"/>
      <c r="P2336" s="9">
        <v>-20</v>
      </c>
      <c r="Q2336" s="15">
        <v>0</v>
      </c>
      <c r="R2336" s="9">
        <v>160</v>
      </c>
      <c r="S2336" s="8" t="s">
        <v>37</v>
      </c>
      <c r="T2336" s="9">
        <v>-20</v>
      </c>
      <c r="U2336" s="18" t="s">
        <v>1821</v>
      </c>
      <c r="V2336" s="8"/>
      <c r="W2336" s="8"/>
    </row>
    <row r="2337" spans="1:23" ht="13.5" thickBot="1">
      <c r="A2337" s="8" t="s">
        <v>158</v>
      </c>
      <c r="B2337" s="8" t="s">
        <v>3537</v>
      </c>
      <c r="C2337" s="8" t="s">
        <v>3538</v>
      </c>
      <c r="D2337" s="8"/>
      <c r="E2337" s="8"/>
      <c r="F2337" s="8" t="s">
        <v>212</v>
      </c>
      <c r="G2337" s="8"/>
      <c r="H2337" s="9">
        <v>96</v>
      </c>
      <c r="I2337" s="8" t="s">
        <v>2488</v>
      </c>
      <c r="J2337" s="8" t="s">
        <v>214</v>
      </c>
      <c r="K2337" s="17">
        <v>904</v>
      </c>
      <c r="L2337" s="9">
        <v>0</v>
      </c>
      <c r="M2337" s="9">
        <v>0</v>
      </c>
      <c r="N2337" s="9">
        <v>0</v>
      </c>
      <c r="O2337" s="8"/>
      <c r="P2337" s="9">
        <v>904</v>
      </c>
      <c r="Q2337" s="15">
        <v>4</v>
      </c>
      <c r="R2337" s="9">
        <v>200</v>
      </c>
      <c r="S2337" s="8" t="s">
        <v>37</v>
      </c>
      <c r="T2337" s="9">
        <v>104</v>
      </c>
      <c r="U2337" s="18" t="s">
        <v>8985</v>
      </c>
      <c r="V2337" s="8"/>
      <c r="W2337" s="8"/>
    </row>
    <row r="2338" spans="1:23" ht="13.5" thickBot="1">
      <c r="A2338" s="8" t="s">
        <v>158</v>
      </c>
      <c r="B2338" s="8" t="s">
        <v>3539</v>
      </c>
      <c r="C2338" s="8" t="s">
        <v>3540</v>
      </c>
      <c r="D2338" s="8"/>
      <c r="E2338" s="8"/>
      <c r="F2338" s="8" t="s">
        <v>212</v>
      </c>
      <c r="G2338" s="8"/>
      <c r="H2338" s="9">
        <v>97</v>
      </c>
      <c r="I2338" s="8" t="s">
        <v>420</v>
      </c>
      <c r="J2338" s="8" t="s">
        <v>214</v>
      </c>
      <c r="K2338" s="17">
        <v>5106</v>
      </c>
      <c r="L2338" s="9">
        <v>0</v>
      </c>
      <c r="M2338" s="9">
        <v>0</v>
      </c>
      <c r="N2338" s="9">
        <v>0</v>
      </c>
      <c r="O2338" s="8"/>
      <c r="P2338" s="9">
        <v>5106</v>
      </c>
      <c r="Q2338" s="15">
        <v>21</v>
      </c>
      <c r="R2338" s="9">
        <v>240</v>
      </c>
      <c r="S2338" s="8" t="s">
        <v>37</v>
      </c>
      <c r="T2338" s="9">
        <v>66</v>
      </c>
      <c r="U2338" s="18" t="s">
        <v>11979</v>
      </c>
      <c r="V2338" s="8"/>
      <c r="W2338" s="8"/>
    </row>
    <row r="2339" spans="1:23" ht="13.5" thickBot="1">
      <c r="A2339" s="8" t="s">
        <v>158</v>
      </c>
      <c r="B2339" s="8" t="s">
        <v>3541</v>
      </c>
      <c r="C2339" s="8" t="s">
        <v>3542</v>
      </c>
      <c r="D2339" s="8"/>
      <c r="E2339" s="8"/>
      <c r="F2339" s="8" t="s">
        <v>212</v>
      </c>
      <c r="G2339" s="8"/>
      <c r="H2339" s="9">
        <v>98</v>
      </c>
      <c r="I2339" s="8" t="s">
        <v>420</v>
      </c>
      <c r="J2339" s="8" t="s">
        <v>214</v>
      </c>
      <c r="K2339" s="17">
        <v>2168</v>
      </c>
      <c r="L2339" s="9">
        <v>0</v>
      </c>
      <c r="M2339" s="9">
        <v>0</v>
      </c>
      <c r="N2339" s="9">
        <v>0</v>
      </c>
      <c r="O2339" s="8"/>
      <c r="P2339" s="9">
        <v>2168</v>
      </c>
      <c r="Q2339" s="15">
        <v>15</v>
      </c>
      <c r="R2339" s="9">
        <v>144</v>
      </c>
      <c r="S2339" s="8" t="s">
        <v>37</v>
      </c>
      <c r="T2339" s="9">
        <v>8</v>
      </c>
      <c r="U2339" s="18" t="s">
        <v>11658</v>
      </c>
      <c r="V2339" s="8"/>
      <c r="W2339" s="8"/>
    </row>
    <row r="2340" spans="1:23" ht="13.5" thickBot="1">
      <c r="A2340" s="8" t="s">
        <v>158</v>
      </c>
      <c r="B2340" s="8" t="s">
        <v>3543</v>
      </c>
      <c r="C2340" s="8" t="s">
        <v>3544</v>
      </c>
      <c r="D2340" s="8"/>
      <c r="E2340" s="8"/>
      <c r="F2340" s="8" t="s">
        <v>212</v>
      </c>
      <c r="G2340" s="8"/>
      <c r="H2340" s="9">
        <v>99</v>
      </c>
      <c r="I2340" s="8" t="s">
        <v>2291</v>
      </c>
      <c r="J2340" s="8" t="s">
        <v>214</v>
      </c>
      <c r="K2340" s="17">
        <v>1800</v>
      </c>
      <c r="L2340" s="9">
        <v>0</v>
      </c>
      <c r="M2340" s="9">
        <v>0</v>
      </c>
      <c r="N2340" s="9">
        <v>0</v>
      </c>
      <c r="O2340" s="8"/>
      <c r="P2340" s="9">
        <v>1800</v>
      </c>
      <c r="Q2340" s="15">
        <v>12</v>
      </c>
      <c r="R2340" s="9">
        <v>144</v>
      </c>
      <c r="S2340" s="8" t="s">
        <v>37</v>
      </c>
      <c r="T2340" s="9">
        <v>72</v>
      </c>
      <c r="U2340" s="18" t="s">
        <v>9133</v>
      </c>
      <c r="V2340" s="40"/>
      <c r="W2340" s="8"/>
    </row>
    <row r="2341" spans="1:23" ht="13.5" thickBot="1">
      <c r="A2341" s="8" t="s">
        <v>158</v>
      </c>
      <c r="B2341" s="8" t="s">
        <v>3329</v>
      </c>
      <c r="C2341" s="8" t="s">
        <v>3330</v>
      </c>
      <c r="D2341" s="8"/>
      <c r="E2341" s="8"/>
      <c r="F2341" s="8"/>
      <c r="G2341" s="8"/>
      <c r="H2341" s="9">
        <v>100</v>
      </c>
      <c r="I2341" s="8" t="s">
        <v>448</v>
      </c>
      <c r="J2341" s="8" t="s">
        <v>214</v>
      </c>
      <c r="K2341" s="17">
        <v>0</v>
      </c>
      <c r="L2341" s="9">
        <v>0</v>
      </c>
      <c r="M2341" s="9">
        <v>0</v>
      </c>
      <c r="N2341" s="9">
        <v>0</v>
      </c>
      <c r="O2341" s="8"/>
      <c r="P2341" s="9">
        <v>0</v>
      </c>
      <c r="Q2341" s="15">
        <v>0</v>
      </c>
      <c r="R2341" s="9">
        <v>480</v>
      </c>
      <c r="S2341" s="8" t="s">
        <v>37</v>
      </c>
      <c r="T2341" s="9">
        <v>0</v>
      </c>
      <c r="U2341" s="18" t="s">
        <v>39</v>
      </c>
      <c r="V2341" s="40"/>
      <c r="W2341" s="8"/>
    </row>
    <row r="2342" spans="1:23" ht="51.75" thickBot="1">
      <c r="A2342" s="8" t="s">
        <v>158</v>
      </c>
      <c r="B2342" s="8" t="s">
        <v>3341</v>
      </c>
      <c r="C2342" s="8" t="s">
        <v>8357</v>
      </c>
      <c r="D2342" s="8"/>
      <c r="E2342" s="8"/>
      <c r="F2342" s="8" t="s">
        <v>212</v>
      </c>
      <c r="G2342" s="8" t="s">
        <v>3342</v>
      </c>
      <c r="H2342" s="9">
        <v>101</v>
      </c>
      <c r="I2342" s="8" t="s">
        <v>423</v>
      </c>
      <c r="J2342" s="8" t="s">
        <v>214</v>
      </c>
      <c r="K2342" s="17">
        <v>7330</v>
      </c>
      <c r="L2342" s="9">
        <v>0</v>
      </c>
      <c r="M2342" s="9">
        <v>0</v>
      </c>
      <c r="N2342" s="9">
        <v>0</v>
      </c>
      <c r="O2342" s="8"/>
      <c r="P2342" s="9">
        <v>7330</v>
      </c>
      <c r="Q2342" s="15">
        <v>16</v>
      </c>
      <c r="R2342" s="9">
        <v>432</v>
      </c>
      <c r="S2342" s="8" t="s">
        <v>37</v>
      </c>
      <c r="T2342" s="9">
        <v>418</v>
      </c>
      <c r="U2342" s="18" t="s">
        <v>10478</v>
      </c>
      <c r="V2342" s="40"/>
      <c r="W2342" s="8" t="s">
        <v>8242</v>
      </c>
    </row>
    <row r="2343" spans="1:23" ht="13.5" thickBot="1">
      <c r="A2343" s="8" t="s">
        <v>158</v>
      </c>
      <c r="B2343" s="8" t="s">
        <v>6893</v>
      </c>
      <c r="C2343" s="8" t="s">
        <v>6894</v>
      </c>
      <c r="D2343" s="8"/>
      <c r="E2343" s="8"/>
      <c r="F2343" s="8" t="s">
        <v>36</v>
      </c>
      <c r="G2343" s="8">
        <v>93</v>
      </c>
      <c r="H2343" s="9">
        <v>102</v>
      </c>
      <c r="I2343" s="8" t="s">
        <v>1825</v>
      </c>
      <c r="J2343" s="8" t="s">
        <v>78</v>
      </c>
      <c r="K2343" s="17">
        <v>-96</v>
      </c>
      <c r="L2343" s="9">
        <v>0</v>
      </c>
      <c r="M2343" s="9">
        <v>0</v>
      </c>
      <c r="N2343" s="9">
        <v>0</v>
      </c>
      <c r="O2343" s="8"/>
      <c r="P2343" s="9">
        <v>-96</v>
      </c>
      <c r="Q2343" s="15">
        <v>0</v>
      </c>
      <c r="R2343" s="9">
        <v>432</v>
      </c>
      <c r="S2343" s="8" t="s">
        <v>37</v>
      </c>
      <c r="T2343" s="9">
        <v>-96</v>
      </c>
      <c r="U2343" s="18" t="s">
        <v>7058</v>
      </c>
      <c r="V2343" s="40">
        <v>45419</v>
      </c>
      <c r="W2343" s="8"/>
    </row>
    <row r="2344" spans="1:23" ht="13.5" thickBot="1">
      <c r="A2344" s="8" t="s">
        <v>158</v>
      </c>
      <c r="B2344" s="8" t="s">
        <v>7522</v>
      </c>
      <c r="C2344" s="8" t="s">
        <v>3331</v>
      </c>
      <c r="D2344" s="8"/>
      <c r="E2344" s="8"/>
      <c r="F2344" s="8" t="s">
        <v>212</v>
      </c>
      <c r="G2344" s="8" t="s">
        <v>7523</v>
      </c>
      <c r="H2344" s="9">
        <v>103</v>
      </c>
      <c r="I2344" s="8" t="s">
        <v>448</v>
      </c>
      <c r="J2344" s="8" t="s">
        <v>214</v>
      </c>
      <c r="K2344" s="17">
        <v>-324</v>
      </c>
      <c r="L2344" s="9">
        <v>0</v>
      </c>
      <c r="M2344" s="9">
        <v>0</v>
      </c>
      <c r="N2344" s="9">
        <v>0</v>
      </c>
      <c r="O2344" s="8"/>
      <c r="P2344" s="9">
        <v>-324</v>
      </c>
      <c r="Q2344" s="15">
        <v>0</v>
      </c>
      <c r="R2344" s="9">
        <v>480</v>
      </c>
      <c r="S2344" s="8" t="s">
        <v>37</v>
      </c>
      <c r="T2344" s="9">
        <v>-324</v>
      </c>
      <c r="U2344" s="18" t="s">
        <v>10479</v>
      </c>
      <c r="V2344" s="40">
        <v>45433</v>
      </c>
      <c r="W2344" s="8"/>
    </row>
    <row r="2345" spans="1:23" ht="51.75" thickBot="1">
      <c r="A2345" s="8" t="s">
        <v>158</v>
      </c>
      <c r="B2345" s="8" t="s">
        <v>3343</v>
      </c>
      <c r="C2345" s="8" t="s">
        <v>3344</v>
      </c>
      <c r="D2345" s="8"/>
      <c r="E2345" s="8" t="s">
        <v>2718</v>
      </c>
      <c r="F2345" s="8" t="s">
        <v>212</v>
      </c>
      <c r="G2345" s="8" t="s">
        <v>3345</v>
      </c>
      <c r="H2345" s="9">
        <v>104</v>
      </c>
      <c r="I2345" s="8" t="s">
        <v>448</v>
      </c>
      <c r="J2345" s="8" t="s">
        <v>214</v>
      </c>
      <c r="K2345" s="17">
        <v>6012</v>
      </c>
      <c r="L2345" s="9">
        <v>0</v>
      </c>
      <c r="M2345" s="9">
        <v>0</v>
      </c>
      <c r="N2345" s="9">
        <v>0</v>
      </c>
      <c r="O2345" s="8"/>
      <c r="P2345" s="9">
        <v>6012</v>
      </c>
      <c r="Q2345" s="15">
        <v>12</v>
      </c>
      <c r="R2345" s="9">
        <v>480</v>
      </c>
      <c r="S2345" s="8" t="s">
        <v>37</v>
      </c>
      <c r="T2345" s="9">
        <v>252</v>
      </c>
      <c r="U2345" s="18" t="s">
        <v>8453</v>
      </c>
      <c r="V2345" s="40">
        <v>45351</v>
      </c>
      <c r="W2345" s="8" t="s">
        <v>8242</v>
      </c>
    </row>
    <row r="2346" spans="1:23" ht="13.5" thickBot="1">
      <c r="A2346" s="8" t="s">
        <v>158</v>
      </c>
      <c r="B2346" s="8" t="s">
        <v>3346</v>
      </c>
      <c r="C2346" s="8" t="s">
        <v>3347</v>
      </c>
      <c r="D2346" s="8"/>
      <c r="E2346" s="8"/>
      <c r="F2346" s="8" t="s">
        <v>212</v>
      </c>
      <c r="G2346" s="8"/>
      <c r="H2346" s="9">
        <v>105</v>
      </c>
      <c r="I2346" s="8" t="s">
        <v>448</v>
      </c>
      <c r="J2346" s="8" t="s">
        <v>214</v>
      </c>
      <c r="K2346" s="17">
        <v>1836</v>
      </c>
      <c r="L2346" s="9">
        <v>0</v>
      </c>
      <c r="M2346" s="9">
        <v>0</v>
      </c>
      <c r="N2346" s="9">
        <v>0</v>
      </c>
      <c r="O2346" s="8"/>
      <c r="P2346" s="9">
        <v>1836</v>
      </c>
      <c r="Q2346" s="15">
        <v>3</v>
      </c>
      <c r="R2346" s="9">
        <v>480</v>
      </c>
      <c r="S2346" s="8" t="s">
        <v>37</v>
      </c>
      <c r="T2346" s="9">
        <v>396</v>
      </c>
      <c r="U2346" s="18" t="s">
        <v>8013</v>
      </c>
      <c r="V2346" s="40"/>
      <c r="W2346" s="8"/>
    </row>
    <row r="2347" spans="1:23" ht="13.5" thickBot="1">
      <c r="A2347" s="8" t="s">
        <v>158</v>
      </c>
      <c r="B2347" s="13" t="s">
        <v>3348</v>
      </c>
      <c r="C2347" s="8" t="s">
        <v>3349</v>
      </c>
      <c r="D2347" s="8"/>
      <c r="E2347" s="8"/>
      <c r="F2347" s="8" t="s">
        <v>212</v>
      </c>
      <c r="G2347" s="8"/>
      <c r="H2347" s="20">
        <v>106</v>
      </c>
      <c r="I2347" s="8" t="s">
        <v>448</v>
      </c>
      <c r="J2347" s="8" t="s">
        <v>214</v>
      </c>
      <c r="K2347" s="24">
        <v>4200</v>
      </c>
      <c r="L2347" s="9">
        <v>0</v>
      </c>
      <c r="M2347" s="9">
        <v>0</v>
      </c>
      <c r="N2347" s="9">
        <v>0</v>
      </c>
      <c r="O2347" s="8"/>
      <c r="P2347" s="9">
        <v>4200</v>
      </c>
      <c r="Q2347" s="15">
        <v>8</v>
      </c>
      <c r="R2347" s="9">
        <v>480</v>
      </c>
      <c r="S2347" s="8" t="s">
        <v>37</v>
      </c>
      <c r="T2347" s="9">
        <v>360</v>
      </c>
      <c r="U2347" s="8" t="s">
        <v>9134</v>
      </c>
      <c r="V2347" s="21"/>
      <c r="W2347" s="18"/>
    </row>
    <row r="2348" spans="1:23" ht="13.5" thickBot="1">
      <c r="A2348" s="8" t="s">
        <v>158</v>
      </c>
      <c r="B2348" s="13" t="s">
        <v>3350</v>
      </c>
      <c r="C2348" s="8" t="s">
        <v>3351</v>
      </c>
      <c r="D2348" s="8"/>
      <c r="E2348" s="8"/>
      <c r="F2348" s="8" t="s">
        <v>212</v>
      </c>
      <c r="G2348" s="9"/>
      <c r="H2348" s="20">
        <v>107</v>
      </c>
      <c r="I2348" s="8" t="s">
        <v>1137</v>
      </c>
      <c r="J2348" s="8" t="s">
        <v>214</v>
      </c>
      <c r="K2348" s="24">
        <v>1050</v>
      </c>
      <c r="L2348" s="9">
        <v>0</v>
      </c>
      <c r="M2348" s="9">
        <v>0</v>
      </c>
      <c r="N2348" s="9">
        <v>0</v>
      </c>
      <c r="O2348" s="8"/>
      <c r="P2348" s="9">
        <v>1050</v>
      </c>
      <c r="Q2348" s="15">
        <v>5</v>
      </c>
      <c r="R2348" s="9">
        <v>180</v>
      </c>
      <c r="S2348" s="8" t="s">
        <v>37</v>
      </c>
      <c r="T2348" s="9">
        <v>150</v>
      </c>
      <c r="U2348" s="8" t="s">
        <v>11068</v>
      </c>
      <c r="V2348" s="21"/>
      <c r="W2348" s="18"/>
    </row>
    <row r="2349" spans="1:23" ht="13.5" thickBot="1">
      <c r="A2349" s="8" t="s">
        <v>158</v>
      </c>
      <c r="B2349" s="13" t="s">
        <v>3352</v>
      </c>
      <c r="C2349" s="8" t="s">
        <v>3353</v>
      </c>
      <c r="D2349" s="8"/>
      <c r="E2349" s="8"/>
      <c r="F2349" s="8" t="s">
        <v>212</v>
      </c>
      <c r="G2349" s="8"/>
      <c r="H2349" s="20">
        <v>108</v>
      </c>
      <c r="I2349" s="8" t="s">
        <v>1137</v>
      </c>
      <c r="J2349" s="8" t="s">
        <v>214</v>
      </c>
      <c r="K2349" s="24">
        <v>844</v>
      </c>
      <c r="L2349" s="9">
        <v>0</v>
      </c>
      <c r="M2349" s="9">
        <v>0</v>
      </c>
      <c r="N2349" s="9">
        <v>0</v>
      </c>
      <c r="O2349" s="8"/>
      <c r="P2349" s="9">
        <v>844</v>
      </c>
      <c r="Q2349" s="15">
        <v>4</v>
      </c>
      <c r="R2349" s="9">
        <v>180</v>
      </c>
      <c r="S2349" s="8" t="s">
        <v>37</v>
      </c>
      <c r="T2349" s="9">
        <v>124</v>
      </c>
      <c r="U2349" s="8" t="s">
        <v>11659</v>
      </c>
      <c r="V2349" s="21"/>
      <c r="W2349" s="18"/>
    </row>
    <row r="2350" spans="1:23" ht="13.5" thickBot="1">
      <c r="A2350" s="8" t="s">
        <v>158</v>
      </c>
      <c r="B2350" s="13" t="s">
        <v>3354</v>
      </c>
      <c r="C2350" s="8" t="s">
        <v>3355</v>
      </c>
      <c r="D2350" s="8"/>
      <c r="E2350" s="8"/>
      <c r="F2350" s="8" t="s">
        <v>212</v>
      </c>
      <c r="G2350" s="8"/>
      <c r="H2350" s="20">
        <v>109</v>
      </c>
      <c r="I2350" s="8" t="s">
        <v>1137</v>
      </c>
      <c r="J2350" s="8" t="s">
        <v>214</v>
      </c>
      <c r="K2350" s="24">
        <v>990</v>
      </c>
      <c r="L2350" s="9">
        <v>0</v>
      </c>
      <c r="M2350" s="9">
        <v>0</v>
      </c>
      <c r="N2350" s="9">
        <v>0</v>
      </c>
      <c r="O2350" s="8"/>
      <c r="P2350" s="9">
        <v>990</v>
      </c>
      <c r="Q2350" s="15">
        <v>5</v>
      </c>
      <c r="R2350" s="9">
        <v>180</v>
      </c>
      <c r="S2350" s="8" t="s">
        <v>37</v>
      </c>
      <c r="T2350" s="9">
        <v>90</v>
      </c>
      <c r="U2350" s="8" t="s">
        <v>10752</v>
      </c>
      <c r="V2350" s="21"/>
      <c r="W2350" s="18"/>
    </row>
    <row r="2351" spans="1:23" ht="13.5" thickBot="1">
      <c r="A2351" s="8" t="s">
        <v>158</v>
      </c>
      <c r="B2351" s="13" t="s">
        <v>3356</v>
      </c>
      <c r="C2351" s="8" t="s">
        <v>3357</v>
      </c>
      <c r="D2351" s="8"/>
      <c r="E2351" s="8"/>
      <c r="F2351" s="8" t="s">
        <v>212</v>
      </c>
      <c r="G2351" s="8"/>
      <c r="H2351" s="20">
        <v>110</v>
      </c>
      <c r="I2351" s="8" t="s">
        <v>1137</v>
      </c>
      <c r="J2351" s="8" t="s">
        <v>214</v>
      </c>
      <c r="K2351" s="24">
        <v>900</v>
      </c>
      <c r="L2351" s="9">
        <v>0</v>
      </c>
      <c r="M2351" s="9">
        <v>0</v>
      </c>
      <c r="N2351" s="9">
        <v>0</v>
      </c>
      <c r="O2351" s="8"/>
      <c r="P2351" s="9">
        <v>900</v>
      </c>
      <c r="Q2351" s="15">
        <v>5</v>
      </c>
      <c r="R2351" s="9">
        <v>180</v>
      </c>
      <c r="S2351" s="8" t="s">
        <v>37</v>
      </c>
      <c r="T2351" s="9">
        <v>0</v>
      </c>
      <c r="U2351" s="8" t="s">
        <v>153</v>
      </c>
      <c r="V2351" s="21"/>
      <c r="W2351" s="18"/>
    </row>
    <row r="2352" spans="1:23" ht="13.5" thickBot="1">
      <c r="A2352" s="8" t="s">
        <v>158</v>
      </c>
      <c r="B2352" s="13" t="s">
        <v>3358</v>
      </c>
      <c r="C2352" s="8" t="s">
        <v>3359</v>
      </c>
      <c r="D2352" s="8"/>
      <c r="E2352" s="8"/>
      <c r="F2352" s="8" t="s">
        <v>212</v>
      </c>
      <c r="G2352" s="8"/>
      <c r="H2352" s="9">
        <v>111</v>
      </c>
      <c r="I2352" s="8" t="s">
        <v>423</v>
      </c>
      <c r="J2352" s="8" t="s">
        <v>214</v>
      </c>
      <c r="K2352" s="24">
        <v>1284</v>
      </c>
      <c r="L2352" s="9">
        <v>0</v>
      </c>
      <c r="M2352" s="9">
        <v>0</v>
      </c>
      <c r="N2352" s="9">
        <v>0</v>
      </c>
      <c r="O2352" s="8"/>
      <c r="P2352" s="9">
        <v>1284</v>
      </c>
      <c r="Q2352" s="15">
        <v>4</v>
      </c>
      <c r="R2352" s="9">
        <v>288</v>
      </c>
      <c r="S2352" s="8" t="s">
        <v>37</v>
      </c>
      <c r="T2352" s="9">
        <v>132</v>
      </c>
      <c r="U2352" s="8" t="s">
        <v>10474</v>
      </c>
      <c r="V2352" s="21"/>
      <c r="W2352" s="18"/>
    </row>
    <row r="2353" spans="1:24" ht="13.5" thickBot="1">
      <c r="A2353" s="8" t="s">
        <v>158</v>
      </c>
      <c r="B2353" s="13" t="s">
        <v>3360</v>
      </c>
      <c r="C2353" s="8" t="s">
        <v>3361</v>
      </c>
      <c r="D2353" s="8"/>
      <c r="E2353" s="8"/>
      <c r="F2353" s="8" t="s">
        <v>212</v>
      </c>
      <c r="G2353" s="8"/>
      <c r="H2353" s="9">
        <v>112</v>
      </c>
      <c r="I2353" s="8" t="s">
        <v>423</v>
      </c>
      <c r="J2353" s="8" t="s">
        <v>214</v>
      </c>
      <c r="K2353" s="24">
        <v>204</v>
      </c>
      <c r="L2353" s="9">
        <v>0</v>
      </c>
      <c r="M2353" s="9">
        <v>0</v>
      </c>
      <c r="N2353" s="9">
        <v>0</v>
      </c>
      <c r="O2353" s="8"/>
      <c r="P2353" s="9">
        <v>204</v>
      </c>
      <c r="Q2353" s="15">
        <v>0</v>
      </c>
      <c r="R2353" s="9">
        <v>288</v>
      </c>
      <c r="S2353" s="8" t="s">
        <v>37</v>
      </c>
      <c r="T2353" s="9">
        <v>204</v>
      </c>
      <c r="U2353" s="8" t="s">
        <v>10427</v>
      </c>
      <c r="V2353" s="21"/>
      <c r="W2353" s="18"/>
    </row>
    <row r="2354" spans="1:24" ht="13.5" thickBot="1">
      <c r="A2354" s="8" t="s">
        <v>158</v>
      </c>
      <c r="B2354" s="13" t="s">
        <v>3362</v>
      </c>
      <c r="C2354" s="8" t="s">
        <v>3363</v>
      </c>
      <c r="D2354" s="8"/>
      <c r="E2354" s="8"/>
      <c r="F2354" s="8" t="s">
        <v>212</v>
      </c>
      <c r="G2354" s="8"/>
      <c r="H2354" s="9">
        <v>113</v>
      </c>
      <c r="I2354" s="8" t="s">
        <v>423</v>
      </c>
      <c r="J2354" s="8" t="s">
        <v>214</v>
      </c>
      <c r="K2354" s="24">
        <v>24</v>
      </c>
      <c r="L2354" s="9">
        <v>0</v>
      </c>
      <c r="M2354" s="9">
        <v>0</v>
      </c>
      <c r="N2354" s="9">
        <v>0</v>
      </c>
      <c r="O2354" s="8"/>
      <c r="P2354" s="9">
        <v>24</v>
      </c>
      <c r="Q2354" s="15">
        <v>0</v>
      </c>
      <c r="R2354" s="9">
        <v>288</v>
      </c>
      <c r="S2354" s="8" t="s">
        <v>37</v>
      </c>
      <c r="T2354" s="9">
        <v>24</v>
      </c>
      <c r="U2354" s="8" t="s">
        <v>9026</v>
      </c>
      <c r="V2354" s="21"/>
      <c r="W2354" s="18"/>
    </row>
    <row r="2355" spans="1:24" ht="13.5" thickBot="1">
      <c r="A2355" s="8" t="s">
        <v>158</v>
      </c>
      <c r="B2355" s="13" t="s">
        <v>3364</v>
      </c>
      <c r="C2355" s="8" t="s">
        <v>3365</v>
      </c>
      <c r="D2355" s="8"/>
      <c r="E2355" s="8"/>
      <c r="F2355" s="8" t="s">
        <v>212</v>
      </c>
      <c r="G2355" s="8"/>
      <c r="H2355" s="9">
        <v>114</v>
      </c>
      <c r="I2355" s="8" t="s">
        <v>423</v>
      </c>
      <c r="J2355" s="8" t="s">
        <v>214</v>
      </c>
      <c r="K2355" s="24">
        <v>384</v>
      </c>
      <c r="L2355" s="9">
        <v>0</v>
      </c>
      <c r="M2355" s="9">
        <v>0</v>
      </c>
      <c r="N2355" s="9">
        <v>0</v>
      </c>
      <c r="O2355" s="8"/>
      <c r="P2355" s="9">
        <v>384</v>
      </c>
      <c r="Q2355" s="15">
        <v>1</v>
      </c>
      <c r="R2355" s="9">
        <v>288</v>
      </c>
      <c r="S2355" s="8" t="s">
        <v>37</v>
      </c>
      <c r="T2355" s="9">
        <v>96</v>
      </c>
      <c r="U2355" s="8" t="s">
        <v>9135</v>
      </c>
      <c r="V2355" s="21"/>
      <c r="W2355" s="18"/>
    </row>
    <row r="2356" spans="1:24" ht="13.5" thickBot="1">
      <c r="A2356" s="8" t="s">
        <v>158</v>
      </c>
      <c r="B2356" s="13" t="s">
        <v>3366</v>
      </c>
      <c r="C2356" s="8" t="s">
        <v>3367</v>
      </c>
      <c r="D2356" s="8"/>
      <c r="E2356" s="8"/>
      <c r="F2356" s="8" t="s">
        <v>212</v>
      </c>
      <c r="G2356" s="8"/>
      <c r="H2356" s="9">
        <v>115</v>
      </c>
      <c r="I2356" s="8" t="s">
        <v>423</v>
      </c>
      <c r="J2356" s="8" t="s">
        <v>214</v>
      </c>
      <c r="K2356" s="24">
        <v>636</v>
      </c>
      <c r="L2356" s="9">
        <v>0</v>
      </c>
      <c r="M2356" s="9">
        <v>0</v>
      </c>
      <c r="N2356" s="9">
        <v>0</v>
      </c>
      <c r="O2356" s="8"/>
      <c r="P2356" s="9">
        <v>636</v>
      </c>
      <c r="Q2356" s="15">
        <v>2</v>
      </c>
      <c r="R2356" s="9">
        <v>288</v>
      </c>
      <c r="S2356" s="8" t="s">
        <v>37</v>
      </c>
      <c r="T2356" s="9">
        <v>60</v>
      </c>
      <c r="U2356" s="8" t="s">
        <v>10480</v>
      </c>
      <c r="V2356" s="21"/>
      <c r="W2356" s="18"/>
    </row>
    <row r="2357" spans="1:24" ht="26.25" thickBot="1">
      <c r="A2357" s="8" t="s">
        <v>158</v>
      </c>
      <c r="B2357" s="13" t="s">
        <v>3368</v>
      </c>
      <c r="C2357" s="8" t="s">
        <v>3369</v>
      </c>
      <c r="D2357" s="8"/>
      <c r="E2357" s="8"/>
      <c r="F2357" s="8" t="s">
        <v>212</v>
      </c>
      <c r="G2357" s="8"/>
      <c r="H2357" s="9">
        <v>116</v>
      </c>
      <c r="I2357" s="8" t="s">
        <v>213</v>
      </c>
      <c r="J2357" s="8" t="s">
        <v>214</v>
      </c>
      <c r="K2357" s="24">
        <v>2568</v>
      </c>
      <c r="L2357" s="9">
        <v>0</v>
      </c>
      <c r="M2357" s="9">
        <v>0</v>
      </c>
      <c r="N2357" s="9">
        <v>0</v>
      </c>
      <c r="O2357" s="8"/>
      <c r="P2357" s="9">
        <v>2568</v>
      </c>
      <c r="Q2357" s="15">
        <v>8</v>
      </c>
      <c r="R2357" s="9">
        <v>288</v>
      </c>
      <c r="S2357" s="8" t="s">
        <v>37</v>
      </c>
      <c r="T2357" s="9">
        <v>264</v>
      </c>
      <c r="U2357" s="8" t="s">
        <v>3370</v>
      </c>
      <c r="V2357" s="21"/>
      <c r="W2357" s="18"/>
    </row>
    <row r="2358" spans="1:24" ht="26.25" thickBot="1">
      <c r="A2358" s="8" t="s">
        <v>158</v>
      </c>
      <c r="B2358" s="13" t="s">
        <v>3371</v>
      </c>
      <c r="C2358" s="18" t="s">
        <v>10753</v>
      </c>
      <c r="D2358" s="8"/>
      <c r="E2358" s="8"/>
      <c r="F2358" s="8" t="s">
        <v>212</v>
      </c>
      <c r="G2358" s="8"/>
      <c r="H2358" s="9">
        <v>117</v>
      </c>
      <c r="I2358" s="8" t="s">
        <v>213</v>
      </c>
      <c r="J2358" s="8" t="s">
        <v>214</v>
      </c>
      <c r="K2358" s="24">
        <v>6318</v>
      </c>
      <c r="L2358" s="9">
        <v>0</v>
      </c>
      <c r="M2358" s="9">
        <v>0</v>
      </c>
      <c r="N2358" s="9">
        <v>0</v>
      </c>
      <c r="O2358" s="8"/>
      <c r="P2358" s="9">
        <v>6318</v>
      </c>
      <c r="Q2358" s="15">
        <v>21</v>
      </c>
      <c r="R2358" s="9">
        <v>288</v>
      </c>
      <c r="S2358" s="8" t="s">
        <v>37</v>
      </c>
      <c r="T2358" s="9">
        <v>270</v>
      </c>
      <c r="U2358" s="8" t="s">
        <v>10754</v>
      </c>
      <c r="V2358" s="21"/>
      <c r="W2358" s="18"/>
    </row>
    <row r="2359" spans="1:24" ht="26.25" thickBot="1">
      <c r="A2359" s="8" t="s">
        <v>158</v>
      </c>
      <c r="B2359" s="13" t="s">
        <v>3372</v>
      </c>
      <c r="C2359" s="8" t="s">
        <v>3373</v>
      </c>
      <c r="D2359" s="8"/>
      <c r="E2359" s="8"/>
      <c r="F2359" s="8" t="s">
        <v>212</v>
      </c>
      <c r="G2359" s="8"/>
      <c r="H2359" s="9">
        <v>118</v>
      </c>
      <c r="I2359" s="8" t="s">
        <v>213</v>
      </c>
      <c r="J2359" s="8" t="s">
        <v>214</v>
      </c>
      <c r="K2359" s="24">
        <v>4560</v>
      </c>
      <c r="L2359" s="9">
        <v>0</v>
      </c>
      <c r="M2359" s="9">
        <v>0</v>
      </c>
      <c r="N2359" s="9">
        <v>0</v>
      </c>
      <c r="O2359" s="8"/>
      <c r="P2359" s="9">
        <v>4560</v>
      </c>
      <c r="Q2359" s="15">
        <v>15</v>
      </c>
      <c r="R2359" s="9">
        <v>288</v>
      </c>
      <c r="S2359" s="8" t="s">
        <v>37</v>
      </c>
      <c r="T2359" s="9">
        <v>240</v>
      </c>
      <c r="U2359" s="8" t="s">
        <v>10755</v>
      </c>
      <c r="V2359" s="21"/>
      <c r="W2359" s="18"/>
    </row>
    <row r="2360" spans="1:24" ht="26.25" thickBot="1">
      <c r="A2360" s="8" t="s">
        <v>158</v>
      </c>
      <c r="B2360" s="13" t="s">
        <v>3374</v>
      </c>
      <c r="C2360" s="8" t="s">
        <v>10756</v>
      </c>
      <c r="D2360" s="8"/>
      <c r="E2360" s="8"/>
      <c r="F2360" s="8" t="s">
        <v>212</v>
      </c>
      <c r="G2360" s="8"/>
      <c r="H2360" s="9">
        <v>119</v>
      </c>
      <c r="I2360" s="8" t="s">
        <v>213</v>
      </c>
      <c r="J2360" s="8" t="s">
        <v>214</v>
      </c>
      <c r="K2360" s="24">
        <v>3737</v>
      </c>
      <c r="L2360" s="9">
        <v>0</v>
      </c>
      <c r="M2360" s="9">
        <v>0</v>
      </c>
      <c r="N2360" s="9">
        <v>0</v>
      </c>
      <c r="O2360" s="8"/>
      <c r="P2360" s="9">
        <v>3737</v>
      </c>
      <c r="Q2360" s="15">
        <v>12</v>
      </c>
      <c r="R2360" s="9">
        <v>288</v>
      </c>
      <c r="S2360" s="8" t="s">
        <v>37</v>
      </c>
      <c r="T2360" s="9">
        <v>281</v>
      </c>
      <c r="U2360" s="8" t="s">
        <v>10757</v>
      </c>
      <c r="V2360" s="21"/>
      <c r="W2360" s="18"/>
    </row>
    <row r="2361" spans="1:24" ht="13.5" thickBot="1">
      <c r="A2361" s="8" t="s">
        <v>158</v>
      </c>
      <c r="B2361" s="13" t="s">
        <v>3377</v>
      </c>
      <c r="C2361" s="8" t="s">
        <v>3378</v>
      </c>
      <c r="D2361" s="8"/>
      <c r="E2361" s="8"/>
      <c r="F2361" s="8" t="s">
        <v>212</v>
      </c>
      <c r="G2361" s="8"/>
      <c r="H2361" s="9">
        <v>120</v>
      </c>
      <c r="I2361" s="8" t="s">
        <v>2488</v>
      </c>
      <c r="J2361" s="8" t="s">
        <v>214</v>
      </c>
      <c r="K2361" s="24">
        <v>1110</v>
      </c>
      <c r="L2361" s="9">
        <v>0</v>
      </c>
      <c r="M2361" s="9">
        <v>0</v>
      </c>
      <c r="N2361" s="9">
        <v>0</v>
      </c>
      <c r="O2361" s="8"/>
      <c r="P2361" s="9">
        <v>1110</v>
      </c>
      <c r="Q2361" s="15">
        <v>7</v>
      </c>
      <c r="R2361" s="9">
        <v>144</v>
      </c>
      <c r="S2361" s="8" t="s">
        <v>37</v>
      </c>
      <c r="T2361" s="9">
        <v>102</v>
      </c>
      <c r="U2361" s="8" t="s">
        <v>10758</v>
      </c>
      <c r="V2361" s="21"/>
      <c r="W2361" s="18"/>
    </row>
    <row r="2362" spans="1:24" ht="13.5" thickBot="1">
      <c r="A2362" s="8" t="s">
        <v>158</v>
      </c>
      <c r="B2362" s="13" t="s">
        <v>3379</v>
      </c>
      <c r="C2362" s="8" t="s">
        <v>3380</v>
      </c>
      <c r="D2362" s="8"/>
      <c r="E2362" s="8"/>
      <c r="F2362" s="8" t="s">
        <v>212</v>
      </c>
      <c r="G2362" s="8"/>
      <c r="H2362" s="9">
        <v>121</v>
      </c>
      <c r="I2362" s="8" t="s">
        <v>2488</v>
      </c>
      <c r="J2362" s="8" t="s">
        <v>214</v>
      </c>
      <c r="K2362" s="24">
        <v>1568</v>
      </c>
      <c r="L2362" s="9">
        <v>0</v>
      </c>
      <c r="M2362" s="9">
        <v>0</v>
      </c>
      <c r="N2362" s="9">
        <v>0</v>
      </c>
      <c r="O2362" s="8"/>
      <c r="P2362" s="9">
        <v>1568</v>
      </c>
      <c r="Q2362" s="15">
        <v>9</v>
      </c>
      <c r="R2362" s="9">
        <v>160</v>
      </c>
      <c r="S2362" s="8" t="s">
        <v>37</v>
      </c>
      <c r="T2362" s="9">
        <v>128</v>
      </c>
      <c r="U2362" s="8" t="s">
        <v>10759</v>
      </c>
      <c r="V2362" s="21"/>
      <c r="W2362" s="18"/>
    </row>
    <row r="2363" spans="1:24" ht="13.5" thickBot="1">
      <c r="A2363" s="8" t="s">
        <v>158</v>
      </c>
      <c r="B2363" s="13" t="s">
        <v>7524</v>
      </c>
      <c r="C2363" s="8" t="s">
        <v>3332</v>
      </c>
      <c r="D2363" s="8"/>
      <c r="E2363" s="8"/>
      <c r="F2363" s="8" t="s">
        <v>212</v>
      </c>
      <c r="G2363" s="8"/>
      <c r="H2363" s="9">
        <v>122</v>
      </c>
      <c r="I2363" s="8" t="s">
        <v>2488</v>
      </c>
      <c r="J2363" s="8" t="s">
        <v>214</v>
      </c>
      <c r="K2363" s="24">
        <v>0</v>
      </c>
      <c r="L2363" s="9">
        <v>0</v>
      </c>
      <c r="M2363" s="9">
        <v>0</v>
      </c>
      <c r="N2363" s="9">
        <v>0</v>
      </c>
      <c r="O2363" s="8"/>
      <c r="P2363" s="9">
        <v>0</v>
      </c>
      <c r="Q2363" s="15">
        <v>0</v>
      </c>
      <c r="R2363" s="9">
        <v>96</v>
      </c>
      <c r="S2363" s="8" t="s">
        <v>37</v>
      </c>
      <c r="T2363" s="9">
        <v>0</v>
      </c>
      <c r="U2363" s="8" t="s">
        <v>39</v>
      </c>
      <c r="V2363" s="21"/>
      <c r="W2363" s="18"/>
    </row>
    <row r="2364" spans="1:24" ht="13.5" thickBot="1">
      <c r="A2364" s="8" t="s">
        <v>158</v>
      </c>
      <c r="B2364" s="13" t="s">
        <v>3555</v>
      </c>
      <c r="C2364" s="8" t="s">
        <v>3556</v>
      </c>
      <c r="D2364" s="8"/>
      <c r="E2364" s="8" t="s">
        <v>3444</v>
      </c>
      <c r="F2364" s="8" t="s">
        <v>36</v>
      </c>
      <c r="G2364" s="8" t="s">
        <v>3557</v>
      </c>
      <c r="H2364" s="20">
        <v>123</v>
      </c>
      <c r="I2364" s="8"/>
      <c r="J2364" s="8" t="s">
        <v>78</v>
      </c>
      <c r="K2364" s="24">
        <v>636</v>
      </c>
      <c r="L2364" s="9">
        <v>0</v>
      </c>
      <c r="M2364" s="9">
        <v>0</v>
      </c>
      <c r="N2364" s="9">
        <v>0</v>
      </c>
      <c r="O2364" s="8"/>
      <c r="P2364" s="9">
        <v>636</v>
      </c>
      <c r="Q2364" s="15">
        <v>5</v>
      </c>
      <c r="R2364" s="9">
        <v>120</v>
      </c>
      <c r="S2364" s="8" t="s">
        <v>37</v>
      </c>
      <c r="T2364" s="9">
        <v>36</v>
      </c>
      <c r="U2364" s="8" t="s">
        <v>8216</v>
      </c>
      <c r="V2364" s="21">
        <v>45358</v>
      </c>
      <c r="W2364" s="18" t="s">
        <v>8242</v>
      </c>
      <c r="X2364">
        <v>45346</v>
      </c>
    </row>
    <row r="2365" spans="1:24" ht="13.5" thickBot="1">
      <c r="A2365" s="8" t="s">
        <v>158</v>
      </c>
      <c r="B2365" s="13" t="s">
        <v>3558</v>
      </c>
      <c r="C2365" s="8" t="s">
        <v>3559</v>
      </c>
      <c r="D2365" s="8"/>
      <c r="E2365" s="8"/>
      <c r="F2365" s="8" t="s">
        <v>36</v>
      </c>
      <c r="G2365" s="8">
        <v>3000</v>
      </c>
      <c r="H2365" s="20">
        <v>124</v>
      </c>
      <c r="I2365" s="8"/>
      <c r="J2365" s="8" t="s">
        <v>78</v>
      </c>
      <c r="K2365" s="24">
        <v>0</v>
      </c>
      <c r="L2365" s="9">
        <v>0</v>
      </c>
      <c r="M2365" s="9">
        <v>0</v>
      </c>
      <c r="N2365" s="9">
        <v>0</v>
      </c>
      <c r="O2365" s="8"/>
      <c r="P2365" s="9">
        <v>0</v>
      </c>
      <c r="Q2365" s="15">
        <v>0</v>
      </c>
      <c r="R2365" s="9">
        <v>240</v>
      </c>
      <c r="S2365" s="8" t="s">
        <v>37</v>
      </c>
      <c r="T2365" s="9">
        <v>0</v>
      </c>
      <c r="U2365" s="8" t="s">
        <v>39</v>
      </c>
      <c r="V2365" s="21">
        <v>45355</v>
      </c>
      <c r="W2365" s="18" t="s">
        <v>12711</v>
      </c>
    </row>
    <row r="2366" spans="1:24" ht="13.5" thickBot="1">
      <c r="A2366" s="8" t="s">
        <v>158</v>
      </c>
      <c r="B2366" s="13" t="s">
        <v>3560</v>
      </c>
      <c r="C2366" s="8" t="s">
        <v>3561</v>
      </c>
      <c r="D2366" s="8"/>
      <c r="E2366" s="8"/>
      <c r="F2366" s="8" t="s">
        <v>36</v>
      </c>
      <c r="G2366" s="8">
        <v>8631</v>
      </c>
      <c r="H2366" s="9">
        <v>125</v>
      </c>
      <c r="I2366" s="8" t="s">
        <v>1646</v>
      </c>
      <c r="J2366" s="8" t="s">
        <v>78</v>
      </c>
      <c r="K2366" s="24">
        <v>4994</v>
      </c>
      <c r="L2366" s="9">
        <v>0</v>
      </c>
      <c r="M2366" s="9">
        <v>0</v>
      </c>
      <c r="N2366" s="9">
        <v>0</v>
      </c>
      <c r="O2366" s="8"/>
      <c r="P2366" s="9">
        <v>4994</v>
      </c>
      <c r="Q2366" s="15">
        <v>31</v>
      </c>
      <c r="R2366" s="9">
        <v>160</v>
      </c>
      <c r="S2366" s="8" t="s">
        <v>37</v>
      </c>
      <c r="T2366" s="9">
        <v>34</v>
      </c>
      <c r="U2366" s="8" t="s">
        <v>10760</v>
      </c>
      <c r="V2366" s="21">
        <v>45356</v>
      </c>
      <c r="W2366" s="18" t="s">
        <v>8242</v>
      </c>
    </row>
    <row r="2367" spans="1:24" ht="51.75" thickBot="1">
      <c r="A2367" s="8" t="s">
        <v>158</v>
      </c>
      <c r="B2367" s="8" t="s">
        <v>3562</v>
      </c>
      <c r="C2367" s="8" t="s">
        <v>3563</v>
      </c>
      <c r="D2367" s="8"/>
      <c r="E2367" s="8" t="s">
        <v>3564</v>
      </c>
      <c r="F2367" s="8" t="s">
        <v>36</v>
      </c>
      <c r="G2367" s="8" t="s">
        <v>3565</v>
      </c>
      <c r="H2367" s="9">
        <v>126</v>
      </c>
      <c r="I2367" s="8"/>
      <c r="J2367" s="8" t="s">
        <v>78</v>
      </c>
      <c r="K2367" s="17">
        <v>0</v>
      </c>
      <c r="L2367" s="9">
        <v>0</v>
      </c>
      <c r="M2367" s="9">
        <v>0</v>
      </c>
      <c r="N2367" s="9">
        <v>0</v>
      </c>
      <c r="O2367" s="8"/>
      <c r="P2367" s="9">
        <v>0</v>
      </c>
      <c r="Q2367" s="15">
        <v>0</v>
      </c>
      <c r="R2367" s="9">
        <v>96</v>
      </c>
      <c r="S2367" s="8" t="s">
        <v>37</v>
      </c>
      <c r="T2367" s="9">
        <v>0</v>
      </c>
      <c r="U2367" s="8" t="s">
        <v>39</v>
      </c>
      <c r="V2367" s="21">
        <v>45356</v>
      </c>
      <c r="W2367" s="8" t="s">
        <v>8242</v>
      </c>
    </row>
    <row r="2368" spans="1:24" ht="51.75" thickBot="1">
      <c r="A2368" s="8" t="s">
        <v>158</v>
      </c>
      <c r="B2368" s="8" t="s">
        <v>3566</v>
      </c>
      <c r="C2368" s="8" t="s">
        <v>3567</v>
      </c>
      <c r="D2368" s="8"/>
      <c r="E2368" s="8"/>
      <c r="F2368" s="8" t="s">
        <v>36</v>
      </c>
      <c r="G2368" s="8" t="s">
        <v>3568</v>
      </c>
      <c r="H2368" s="9">
        <v>127</v>
      </c>
      <c r="I2368" s="8"/>
      <c r="J2368" s="8" t="s">
        <v>78</v>
      </c>
      <c r="K2368" s="17">
        <v>3604</v>
      </c>
      <c r="L2368" s="9">
        <v>0</v>
      </c>
      <c r="M2368" s="9">
        <v>0</v>
      </c>
      <c r="N2368" s="9">
        <v>0</v>
      </c>
      <c r="O2368" s="8"/>
      <c r="P2368" s="9">
        <v>3604</v>
      </c>
      <c r="Q2368" s="15">
        <v>36</v>
      </c>
      <c r="R2368" s="9">
        <v>100</v>
      </c>
      <c r="S2368" s="8" t="s">
        <v>34</v>
      </c>
      <c r="T2368" s="9">
        <v>4</v>
      </c>
      <c r="U2368" s="8" t="s">
        <v>11660</v>
      </c>
      <c r="V2368" s="21">
        <v>45355</v>
      </c>
      <c r="W2368" s="8" t="s">
        <v>8242</v>
      </c>
    </row>
    <row r="2369" spans="1:23" ht="51.75" thickBot="1">
      <c r="A2369" s="8" t="s">
        <v>158</v>
      </c>
      <c r="B2369" s="8" t="s">
        <v>3569</v>
      </c>
      <c r="C2369" s="8" t="s">
        <v>3570</v>
      </c>
      <c r="D2369" s="8"/>
      <c r="E2369" s="8"/>
      <c r="F2369" s="8" t="s">
        <v>36</v>
      </c>
      <c r="G2369" s="8" t="s">
        <v>3571</v>
      </c>
      <c r="H2369" s="9">
        <v>128</v>
      </c>
      <c r="I2369" s="8" t="s">
        <v>1825</v>
      </c>
      <c r="J2369" s="8" t="s">
        <v>78</v>
      </c>
      <c r="K2369" s="17">
        <v>20</v>
      </c>
      <c r="L2369" s="9">
        <v>0</v>
      </c>
      <c r="M2369" s="9">
        <v>0</v>
      </c>
      <c r="N2369" s="9">
        <v>0</v>
      </c>
      <c r="O2369" s="8"/>
      <c r="P2369" s="9">
        <v>20</v>
      </c>
      <c r="Q2369" s="15">
        <v>0</v>
      </c>
      <c r="R2369" s="9">
        <v>30</v>
      </c>
      <c r="S2369" s="8" t="s">
        <v>34</v>
      </c>
      <c r="T2369" s="17">
        <v>20</v>
      </c>
      <c r="U2369" s="8" t="s">
        <v>7269</v>
      </c>
      <c r="V2369" s="21">
        <v>45360</v>
      </c>
      <c r="W2369" s="8" t="s">
        <v>8242</v>
      </c>
    </row>
    <row r="2370" spans="1:23" ht="51.75" thickBot="1">
      <c r="A2370" s="8" t="s">
        <v>158</v>
      </c>
      <c r="B2370" s="8" t="s">
        <v>3572</v>
      </c>
      <c r="C2370" s="8" t="s">
        <v>3573</v>
      </c>
      <c r="D2370" s="8"/>
      <c r="E2370" s="8"/>
      <c r="F2370" s="8" t="s">
        <v>36</v>
      </c>
      <c r="G2370" s="8" t="s">
        <v>3574</v>
      </c>
      <c r="H2370" s="9">
        <v>129</v>
      </c>
      <c r="I2370" s="8" t="s">
        <v>1825</v>
      </c>
      <c r="J2370" s="8" t="s">
        <v>78</v>
      </c>
      <c r="K2370" s="17">
        <v>17</v>
      </c>
      <c r="L2370" s="9">
        <v>0</v>
      </c>
      <c r="M2370" s="9">
        <v>0</v>
      </c>
      <c r="N2370" s="9">
        <v>0</v>
      </c>
      <c r="O2370" s="8"/>
      <c r="P2370" s="9">
        <v>17</v>
      </c>
      <c r="Q2370" s="15">
        <v>0</v>
      </c>
      <c r="R2370" s="9">
        <v>30</v>
      </c>
      <c r="S2370" s="8" t="s">
        <v>34</v>
      </c>
      <c r="T2370" s="17">
        <v>17</v>
      </c>
      <c r="U2370" s="8" t="s">
        <v>8595</v>
      </c>
      <c r="V2370" s="21">
        <v>45360</v>
      </c>
      <c r="W2370" s="8" t="s">
        <v>8242</v>
      </c>
    </row>
    <row r="2371" spans="1:23" ht="51.75" thickBot="1">
      <c r="A2371" s="8" t="s">
        <v>158</v>
      </c>
      <c r="B2371" s="8" t="s">
        <v>3575</v>
      </c>
      <c r="C2371" s="8" t="s">
        <v>3576</v>
      </c>
      <c r="D2371" s="8"/>
      <c r="E2371" s="8"/>
      <c r="F2371" s="8" t="s">
        <v>36</v>
      </c>
      <c r="G2371" s="8" t="s">
        <v>3577</v>
      </c>
      <c r="H2371" s="9">
        <v>130</v>
      </c>
      <c r="I2371" s="8" t="s">
        <v>1825</v>
      </c>
      <c r="J2371" s="8" t="s">
        <v>78</v>
      </c>
      <c r="K2371" s="17">
        <v>20.166666670000001</v>
      </c>
      <c r="L2371" s="9">
        <v>0</v>
      </c>
      <c r="M2371" s="9">
        <v>0</v>
      </c>
      <c r="N2371" s="9">
        <v>0</v>
      </c>
      <c r="O2371" s="8"/>
      <c r="P2371" s="9">
        <v>20.166666670000001</v>
      </c>
      <c r="Q2371" s="15">
        <v>0</v>
      </c>
      <c r="R2371" s="9">
        <v>34</v>
      </c>
      <c r="S2371" s="8" t="s">
        <v>34</v>
      </c>
      <c r="T2371" s="17">
        <v>20</v>
      </c>
      <c r="U2371" s="8" t="s">
        <v>12712</v>
      </c>
      <c r="V2371" s="21">
        <v>45360</v>
      </c>
      <c r="W2371" s="8" t="s">
        <v>8242</v>
      </c>
    </row>
    <row r="2372" spans="1:23" ht="51.75" thickBot="1">
      <c r="A2372" s="8" t="s">
        <v>158</v>
      </c>
      <c r="B2372" s="8" t="s">
        <v>3578</v>
      </c>
      <c r="C2372" s="8" t="s">
        <v>3579</v>
      </c>
      <c r="D2372" s="8"/>
      <c r="E2372" s="8"/>
      <c r="F2372" s="8" t="s">
        <v>36</v>
      </c>
      <c r="G2372" s="8">
        <v>1299</v>
      </c>
      <c r="H2372" s="9">
        <v>131</v>
      </c>
      <c r="I2372" s="8" t="s">
        <v>3580</v>
      </c>
      <c r="J2372" s="8" t="s">
        <v>78</v>
      </c>
      <c r="K2372" s="17">
        <v>0</v>
      </c>
      <c r="L2372" s="9">
        <v>0</v>
      </c>
      <c r="M2372" s="9">
        <v>0</v>
      </c>
      <c r="N2372" s="9">
        <v>0</v>
      </c>
      <c r="O2372" s="8"/>
      <c r="P2372" s="9">
        <v>0</v>
      </c>
      <c r="Q2372" s="15">
        <v>0</v>
      </c>
      <c r="R2372" s="9">
        <v>96</v>
      </c>
      <c r="S2372" s="8" t="s">
        <v>37</v>
      </c>
      <c r="T2372" s="17">
        <v>0</v>
      </c>
      <c r="U2372" s="8" t="s">
        <v>39</v>
      </c>
      <c r="V2372" s="21">
        <v>45363</v>
      </c>
      <c r="W2372" s="8" t="s">
        <v>8242</v>
      </c>
    </row>
    <row r="2373" spans="1:23" ht="51.75" thickBot="1">
      <c r="A2373" s="8" t="s">
        <v>158</v>
      </c>
      <c r="B2373" s="8" t="s">
        <v>3384</v>
      </c>
      <c r="C2373" s="8" t="s">
        <v>3385</v>
      </c>
      <c r="D2373" s="8"/>
      <c r="E2373" s="8"/>
      <c r="F2373" s="8" t="s">
        <v>212</v>
      </c>
      <c r="G2373" s="8" t="s">
        <v>3386</v>
      </c>
      <c r="H2373" s="9">
        <v>132</v>
      </c>
      <c r="I2373" s="8" t="s">
        <v>1464</v>
      </c>
      <c r="J2373" s="8" t="s">
        <v>214</v>
      </c>
      <c r="K2373" s="17">
        <v>1758</v>
      </c>
      <c r="L2373" s="9">
        <v>0</v>
      </c>
      <c r="M2373" s="9">
        <v>0</v>
      </c>
      <c r="N2373" s="9">
        <v>0</v>
      </c>
      <c r="O2373" s="8"/>
      <c r="P2373" s="9">
        <v>1758</v>
      </c>
      <c r="Q2373" s="15">
        <v>8</v>
      </c>
      <c r="R2373" s="9">
        <v>200</v>
      </c>
      <c r="S2373" s="8" t="s">
        <v>37</v>
      </c>
      <c r="T2373" s="17">
        <v>158</v>
      </c>
      <c r="U2373" s="8" t="s">
        <v>10717</v>
      </c>
      <c r="V2373" s="21">
        <v>45364</v>
      </c>
      <c r="W2373" s="8" t="s">
        <v>8242</v>
      </c>
    </row>
    <row r="2374" spans="1:23" ht="51.75" thickBot="1">
      <c r="A2374" s="8" t="s">
        <v>158</v>
      </c>
      <c r="B2374" s="8" t="s">
        <v>3581</v>
      </c>
      <c r="C2374" s="8" t="s">
        <v>3582</v>
      </c>
      <c r="D2374" s="8"/>
      <c r="E2374" s="8"/>
      <c r="F2374" s="8" t="s">
        <v>36</v>
      </c>
      <c r="G2374" s="8" t="s">
        <v>3583</v>
      </c>
      <c r="H2374" s="9">
        <v>133</v>
      </c>
      <c r="I2374" s="8"/>
      <c r="J2374" s="8" t="s">
        <v>78</v>
      </c>
      <c r="K2374" s="17">
        <v>510</v>
      </c>
      <c r="L2374" s="9">
        <v>0</v>
      </c>
      <c r="M2374" s="9">
        <v>0</v>
      </c>
      <c r="N2374" s="9">
        <v>0</v>
      </c>
      <c r="O2374" s="8"/>
      <c r="P2374" s="9">
        <v>510</v>
      </c>
      <c r="Q2374" s="15">
        <v>3</v>
      </c>
      <c r="R2374" s="9">
        <v>144</v>
      </c>
      <c r="S2374" s="8" t="s">
        <v>37</v>
      </c>
      <c r="T2374" s="17">
        <v>78</v>
      </c>
      <c r="U2374" s="8" t="s">
        <v>10481</v>
      </c>
      <c r="V2374" s="21">
        <v>45366</v>
      </c>
      <c r="W2374" s="8" t="s">
        <v>8242</v>
      </c>
    </row>
    <row r="2375" spans="1:23" ht="51.75" thickBot="1">
      <c r="A2375" s="8" t="s">
        <v>158</v>
      </c>
      <c r="B2375" s="8" t="s">
        <v>3387</v>
      </c>
      <c r="C2375" s="8" t="s">
        <v>3388</v>
      </c>
      <c r="D2375" s="8"/>
      <c r="E2375" s="8"/>
      <c r="F2375" s="8" t="s">
        <v>212</v>
      </c>
      <c r="G2375" s="9"/>
      <c r="H2375" s="9">
        <v>135</v>
      </c>
      <c r="I2375" s="8" t="s">
        <v>1464</v>
      </c>
      <c r="J2375" s="8" t="s">
        <v>214</v>
      </c>
      <c r="K2375" s="17">
        <v>342</v>
      </c>
      <c r="L2375" s="9">
        <v>0</v>
      </c>
      <c r="M2375" s="9">
        <v>0</v>
      </c>
      <c r="N2375" s="9">
        <v>0</v>
      </c>
      <c r="O2375" s="8"/>
      <c r="P2375" s="9">
        <v>342</v>
      </c>
      <c r="Q2375" s="15">
        <v>2</v>
      </c>
      <c r="R2375" s="9">
        <v>120</v>
      </c>
      <c r="S2375" s="8" t="s">
        <v>37</v>
      </c>
      <c r="T2375" s="17">
        <v>102</v>
      </c>
      <c r="U2375" s="8" t="s">
        <v>11661</v>
      </c>
      <c r="V2375" s="21">
        <v>45367</v>
      </c>
      <c r="W2375" s="8" t="s">
        <v>8242</v>
      </c>
    </row>
    <row r="2376" spans="1:23" ht="51.75" thickBot="1">
      <c r="A2376" s="8" t="s">
        <v>158</v>
      </c>
      <c r="B2376" s="8" t="s">
        <v>3389</v>
      </c>
      <c r="C2376" s="8" t="s">
        <v>3390</v>
      </c>
      <c r="D2376" s="8"/>
      <c r="E2376" s="8"/>
      <c r="F2376" s="8" t="s">
        <v>212</v>
      </c>
      <c r="G2376" s="8"/>
      <c r="H2376" s="9">
        <v>136</v>
      </c>
      <c r="I2376" s="8" t="s">
        <v>1464</v>
      </c>
      <c r="J2376" s="8" t="s">
        <v>214</v>
      </c>
      <c r="K2376" s="17">
        <v>1160</v>
      </c>
      <c r="L2376" s="9">
        <v>0</v>
      </c>
      <c r="M2376" s="9">
        <v>0</v>
      </c>
      <c r="N2376" s="9">
        <v>0</v>
      </c>
      <c r="O2376" s="8"/>
      <c r="P2376" s="9">
        <v>1160</v>
      </c>
      <c r="Q2376" s="15">
        <v>8</v>
      </c>
      <c r="R2376" s="9">
        <v>144</v>
      </c>
      <c r="S2376" s="8" t="s">
        <v>37</v>
      </c>
      <c r="T2376" s="17">
        <v>8</v>
      </c>
      <c r="U2376" s="8" t="s">
        <v>10761</v>
      </c>
      <c r="V2376" s="21">
        <v>45367</v>
      </c>
      <c r="W2376" s="8" t="s">
        <v>8242</v>
      </c>
    </row>
    <row r="2377" spans="1:23" ht="51.75" thickBot="1">
      <c r="A2377" s="8" t="s">
        <v>158</v>
      </c>
      <c r="B2377" s="8" t="s">
        <v>3392</v>
      </c>
      <c r="C2377" s="8" t="s">
        <v>3393</v>
      </c>
      <c r="D2377" s="8"/>
      <c r="E2377" s="8"/>
      <c r="F2377" s="8" t="s">
        <v>212</v>
      </c>
      <c r="G2377" s="8"/>
      <c r="H2377" s="9">
        <v>137</v>
      </c>
      <c r="I2377" s="8" t="s">
        <v>1464</v>
      </c>
      <c r="J2377" s="8" t="s">
        <v>214</v>
      </c>
      <c r="K2377" s="17">
        <v>1131</v>
      </c>
      <c r="L2377" s="9">
        <v>0</v>
      </c>
      <c r="M2377" s="9">
        <v>0</v>
      </c>
      <c r="N2377" s="9">
        <v>0</v>
      </c>
      <c r="O2377" s="8"/>
      <c r="P2377" s="9">
        <v>1131</v>
      </c>
      <c r="Q2377" s="15">
        <v>9</v>
      </c>
      <c r="R2377" s="9">
        <v>120</v>
      </c>
      <c r="S2377" s="8" t="s">
        <v>37</v>
      </c>
      <c r="T2377" s="9">
        <v>51</v>
      </c>
      <c r="U2377" s="8" t="s">
        <v>11662</v>
      </c>
      <c r="V2377" s="21">
        <v>45367</v>
      </c>
      <c r="W2377" s="8" t="s">
        <v>8242</v>
      </c>
    </row>
    <row r="2378" spans="1:23" ht="51.75" thickBot="1">
      <c r="A2378" s="8" t="s">
        <v>158</v>
      </c>
      <c r="B2378" s="8" t="s">
        <v>3394</v>
      </c>
      <c r="C2378" s="8" t="s">
        <v>10762</v>
      </c>
      <c r="D2378" s="8"/>
      <c r="E2378" s="8"/>
      <c r="F2378" s="8" t="s">
        <v>212</v>
      </c>
      <c r="G2378" s="8" t="s">
        <v>3395</v>
      </c>
      <c r="H2378" s="9">
        <v>138</v>
      </c>
      <c r="I2378" s="8"/>
      <c r="J2378" s="8" t="s">
        <v>214</v>
      </c>
      <c r="K2378" s="17">
        <v>1045</v>
      </c>
      <c r="L2378" s="9">
        <v>0</v>
      </c>
      <c r="M2378" s="9">
        <v>0</v>
      </c>
      <c r="N2378" s="9">
        <v>0</v>
      </c>
      <c r="O2378" s="8"/>
      <c r="P2378" s="9">
        <v>1045</v>
      </c>
      <c r="Q2378" s="15">
        <v>3</v>
      </c>
      <c r="R2378" s="9">
        <v>288</v>
      </c>
      <c r="S2378" s="8" t="s">
        <v>37</v>
      </c>
      <c r="T2378" s="17">
        <v>181</v>
      </c>
      <c r="U2378" s="8" t="s">
        <v>10763</v>
      </c>
      <c r="V2378" s="21">
        <v>45369</v>
      </c>
      <c r="W2378" s="8" t="s">
        <v>8242</v>
      </c>
    </row>
    <row r="2379" spans="1:23" ht="13.5" thickBot="1">
      <c r="A2379" s="8" t="s">
        <v>158</v>
      </c>
      <c r="B2379" s="8" t="s">
        <v>3545</v>
      </c>
      <c r="C2379" s="8" t="s">
        <v>3546</v>
      </c>
      <c r="D2379" s="8"/>
      <c r="E2379" s="8"/>
      <c r="F2379" s="8" t="s">
        <v>1867</v>
      </c>
      <c r="G2379" s="8">
        <v>1203</v>
      </c>
      <c r="H2379" s="9">
        <v>139</v>
      </c>
      <c r="I2379" s="8"/>
      <c r="J2379" s="8" t="s">
        <v>78</v>
      </c>
      <c r="K2379" s="28">
        <v>246</v>
      </c>
      <c r="L2379" s="9">
        <v>0</v>
      </c>
      <c r="M2379" s="9">
        <v>0</v>
      </c>
      <c r="N2379" s="9">
        <v>0</v>
      </c>
      <c r="O2379" s="8"/>
      <c r="P2379" s="29">
        <v>246</v>
      </c>
      <c r="Q2379" s="15">
        <v>1</v>
      </c>
      <c r="R2379" s="9">
        <v>144</v>
      </c>
      <c r="S2379" s="8" t="s">
        <v>37</v>
      </c>
      <c r="T2379" s="17">
        <v>102</v>
      </c>
      <c r="U2379" s="8" t="s">
        <v>10764</v>
      </c>
      <c r="V2379" s="21">
        <v>45370</v>
      </c>
      <c r="W2379" s="18" t="s">
        <v>8242</v>
      </c>
    </row>
    <row r="2380" spans="1:23" ht="13.5" thickBot="1">
      <c r="A2380" s="8" t="s">
        <v>158</v>
      </c>
      <c r="B2380" s="13" t="s">
        <v>3584</v>
      </c>
      <c r="C2380" s="8" t="s">
        <v>3620</v>
      </c>
      <c r="D2380" s="8"/>
      <c r="E2380" s="8"/>
      <c r="F2380" s="8" t="s">
        <v>36</v>
      </c>
      <c r="G2380" s="8" t="s">
        <v>3621</v>
      </c>
      <c r="H2380" s="9">
        <v>140</v>
      </c>
      <c r="I2380" s="8" t="s">
        <v>1825</v>
      </c>
      <c r="J2380" s="8" t="s">
        <v>78</v>
      </c>
      <c r="K2380" s="24">
        <v>22</v>
      </c>
      <c r="L2380" s="9">
        <v>0</v>
      </c>
      <c r="M2380" s="9">
        <v>0</v>
      </c>
      <c r="N2380" s="9">
        <v>0</v>
      </c>
      <c r="O2380" s="8"/>
      <c r="P2380" s="9">
        <v>22</v>
      </c>
      <c r="Q2380" s="15">
        <v>0</v>
      </c>
      <c r="R2380" s="9">
        <v>34</v>
      </c>
      <c r="S2380" s="8" t="s">
        <v>34</v>
      </c>
      <c r="T2380" s="9">
        <v>22</v>
      </c>
      <c r="U2380" s="8" t="s">
        <v>8851</v>
      </c>
      <c r="V2380" s="21">
        <v>45406</v>
      </c>
      <c r="W2380" s="18" t="s">
        <v>8242</v>
      </c>
    </row>
    <row r="2381" spans="1:23" ht="13.5" thickBot="1">
      <c r="A2381" s="8" t="s">
        <v>158</v>
      </c>
      <c r="B2381" s="13" t="s">
        <v>3587</v>
      </c>
      <c r="C2381" s="8" t="s">
        <v>3622</v>
      </c>
      <c r="D2381" s="8"/>
      <c r="E2381" s="8"/>
      <c r="F2381" s="8" t="s">
        <v>36</v>
      </c>
      <c r="G2381" s="8" t="s">
        <v>3623</v>
      </c>
      <c r="H2381" s="9">
        <v>141</v>
      </c>
      <c r="I2381" s="8" t="s">
        <v>1825</v>
      </c>
      <c r="J2381" s="8" t="s">
        <v>78</v>
      </c>
      <c r="K2381" s="24">
        <v>20</v>
      </c>
      <c r="L2381" s="9">
        <v>0</v>
      </c>
      <c r="M2381" s="9">
        <v>0</v>
      </c>
      <c r="N2381" s="9">
        <v>0</v>
      </c>
      <c r="O2381" s="8"/>
      <c r="P2381" s="9">
        <v>20</v>
      </c>
      <c r="Q2381" s="15">
        <v>0</v>
      </c>
      <c r="R2381" s="9">
        <v>34</v>
      </c>
      <c r="S2381" s="8" t="s">
        <v>34</v>
      </c>
      <c r="T2381" s="9">
        <v>20</v>
      </c>
      <c r="U2381" s="8" t="s">
        <v>7269</v>
      </c>
      <c r="V2381" s="21">
        <v>45406</v>
      </c>
      <c r="W2381" s="18" t="s">
        <v>8242</v>
      </c>
    </row>
    <row r="2382" spans="1:23" ht="51.75" thickBot="1">
      <c r="A2382" s="8" t="s">
        <v>158</v>
      </c>
      <c r="B2382" s="8" t="s">
        <v>3589</v>
      </c>
      <c r="C2382" s="8" t="s">
        <v>10765</v>
      </c>
      <c r="D2382" s="8"/>
      <c r="E2382" s="8"/>
      <c r="F2382" s="8" t="s">
        <v>36</v>
      </c>
      <c r="G2382" s="8">
        <v>385</v>
      </c>
      <c r="H2382" s="9">
        <v>142</v>
      </c>
      <c r="I2382" s="8"/>
      <c r="J2382" s="8" t="s">
        <v>78</v>
      </c>
      <c r="K2382" s="17">
        <v>106</v>
      </c>
      <c r="L2382" s="9">
        <v>0</v>
      </c>
      <c r="M2382" s="9">
        <v>0</v>
      </c>
      <c r="N2382" s="9">
        <v>0</v>
      </c>
      <c r="O2382" s="8"/>
      <c r="P2382" s="9">
        <v>106</v>
      </c>
      <c r="Q2382" s="15">
        <v>3</v>
      </c>
      <c r="R2382" s="9">
        <v>27</v>
      </c>
      <c r="S2382" s="8" t="s">
        <v>34</v>
      </c>
      <c r="T2382" s="17">
        <v>25</v>
      </c>
      <c r="U2382" s="8" t="s">
        <v>11980</v>
      </c>
      <c r="V2382" s="21">
        <v>45370</v>
      </c>
      <c r="W2382" s="8" t="s">
        <v>8242</v>
      </c>
    </row>
    <row r="2383" spans="1:23" ht="13.5" thickBot="1">
      <c r="A2383" s="8" t="s">
        <v>158</v>
      </c>
      <c r="B2383" s="8" t="s">
        <v>7059</v>
      </c>
      <c r="C2383" s="8" t="s">
        <v>5819</v>
      </c>
      <c r="D2383" s="8"/>
      <c r="E2383" s="8"/>
      <c r="F2383" s="8" t="s">
        <v>36</v>
      </c>
      <c r="G2383" s="8" t="s">
        <v>7060</v>
      </c>
      <c r="H2383" s="9">
        <v>143</v>
      </c>
      <c r="I2383" s="8"/>
      <c r="J2383" s="8" t="s">
        <v>78</v>
      </c>
      <c r="K2383" s="17">
        <v>-192</v>
      </c>
      <c r="L2383" s="9">
        <v>0</v>
      </c>
      <c r="M2383" s="9">
        <v>0</v>
      </c>
      <c r="N2383" s="9">
        <v>0</v>
      </c>
      <c r="O2383" s="8"/>
      <c r="P2383" s="9">
        <v>-192</v>
      </c>
      <c r="Q2383" s="15">
        <v>-1</v>
      </c>
      <c r="R2383" s="9">
        <v>192</v>
      </c>
      <c r="S2383" s="8" t="s">
        <v>37</v>
      </c>
      <c r="T2383" s="17">
        <v>0</v>
      </c>
      <c r="U2383" s="8" t="s">
        <v>189</v>
      </c>
      <c r="V2383" s="21" t="s">
        <v>12183</v>
      </c>
      <c r="W2383" s="8"/>
    </row>
    <row r="2384" spans="1:23" ht="13.5" thickBot="1">
      <c r="A2384" s="8" t="s">
        <v>158</v>
      </c>
      <c r="B2384" s="8" t="s">
        <v>7061</v>
      </c>
      <c r="C2384" s="8" t="s">
        <v>3625</v>
      </c>
      <c r="D2384" s="8"/>
      <c r="E2384" s="8" t="s">
        <v>7062</v>
      </c>
      <c r="F2384" s="8" t="s">
        <v>36</v>
      </c>
      <c r="G2384" s="8" t="s">
        <v>7063</v>
      </c>
      <c r="H2384" s="9">
        <v>144</v>
      </c>
      <c r="I2384" s="8"/>
      <c r="J2384" s="8" t="s">
        <v>78</v>
      </c>
      <c r="K2384" s="17">
        <v>0</v>
      </c>
      <c r="L2384" s="9">
        <v>0</v>
      </c>
      <c r="M2384" s="9">
        <v>0</v>
      </c>
      <c r="N2384" s="9">
        <v>0</v>
      </c>
      <c r="O2384" s="8"/>
      <c r="P2384" s="9">
        <v>0</v>
      </c>
      <c r="Q2384" s="15">
        <v>0</v>
      </c>
      <c r="R2384" s="9">
        <v>144</v>
      </c>
      <c r="S2384" s="8" t="s">
        <v>37</v>
      </c>
      <c r="T2384" s="17">
        <v>0</v>
      </c>
      <c r="U2384" s="8" t="s">
        <v>39</v>
      </c>
      <c r="V2384" s="21">
        <v>45415</v>
      </c>
      <c r="W2384" s="8"/>
    </row>
    <row r="2385" spans="1:23" ht="13.5" thickBot="1">
      <c r="A2385" s="8" t="s">
        <v>158</v>
      </c>
      <c r="B2385" s="8" t="s">
        <v>7064</v>
      </c>
      <c r="C2385" s="8" t="s">
        <v>10766</v>
      </c>
      <c r="D2385" s="8"/>
      <c r="E2385" s="8"/>
      <c r="F2385" s="8" t="s">
        <v>36</v>
      </c>
      <c r="G2385" s="8">
        <v>9907</v>
      </c>
      <c r="H2385" s="9">
        <v>145</v>
      </c>
      <c r="I2385" s="8"/>
      <c r="J2385" s="8" t="s">
        <v>78</v>
      </c>
      <c r="K2385" s="17">
        <v>-7</v>
      </c>
      <c r="L2385" s="9">
        <v>0</v>
      </c>
      <c r="M2385" s="9">
        <v>0</v>
      </c>
      <c r="N2385" s="9">
        <v>0</v>
      </c>
      <c r="O2385" s="8"/>
      <c r="P2385" s="9">
        <v>-7</v>
      </c>
      <c r="Q2385" s="15">
        <v>0</v>
      </c>
      <c r="R2385" s="9">
        <v>288</v>
      </c>
      <c r="S2385" s="8" t="s">
        <v>37</v>
      </c>
      <c r="T2385" s="17">
        <v>-7</v>
      </c>
      <c r="U2385" s="8" t="s">
        <v>7231</v>
      </c>
      <c r="V2385" s="21">
        <v>45415</v>
      </c>
      <c r="W2385" s="8"/>
    </row>
    <row r="2386" spans="1:23" ht="13.5" thickBot="1">
      <c r="A2386" s="8" t="s">
        <v>158</v>
      </c>
      <c r="B2386" s="8" t="s">
        <v>7065</v>
      </c>
      <c r="C2386" s="8" t="s">
        <v>3624</v>
      </c>
      <c r="D2386" s="8"/>
      <c r="E2386" s="8"/>
      <c r="F2386" s="8" t="s">
        <v>36</v>
      </c>
      <c r="G2386" s="8" t="s">
        <v>7066</v>
      </c>
      <c r="H2386" s="9">
        <v>146</v>
      </c>
      <c r="I2386" s="8"/>
      <c r="J2386" s="8" t="s">
        <v>78</v>
      </c>
      <c r="K2386" s="17">
        <v>-24</v>
      </c>
      <c r="L2386" s="9">
        <v>0</v>
      </c>
      <c r="M2386" s="9">
        <v>0</v>
      </c>
      <c r="N2386" s="9">
        <v>0</v>
      </c>
      <c r="O2386" s="8"/>
      <c r="P2386" s="9">
        <v>-24</v>
      </c>
      <c r="Q2386" s="15">
        <v>0</v>
      </c>
      <c r="R2386" s="9">
        <v>240</v>
      </c>
      <c r="S2386" s="8" t="s">
        <v>37</v>
      </c>
      <c r="T2386" s="17">
        <v>-24</v>
      </c>
      <c r="U2386" s="8" t="s">
        <v>356</v>
      </c>
      <c r="V2386" s="21">
        <v>45415</v>
      </c>
      <c r="W2386" s="8"/>
    </row>
    <row r="2387" spans="1:23" ht="13.5" thickBot="1">
      <c r="A2387" s="8" t="s">
        <v>158</v>
      </c>
      <c r="B2387" s="8" t="s">
        <v>7067</v>
      </c>
      <c r="C2387" s="8" t="s">
        <v>7068</v>
      </c>
      <c r="D2387" s="8"/>
      <c r="E2387" s="8"/>
      <c r="F2387" s="8" t="s">
        <v>36</v>
      </c>
      <c r="G2387" s="8" t="s">
        <v>7069</v>
      </c>
      <c r="H2387" s="9">
        <v>147</v>
      </c>
      <c r="I2387" s="8"/>
      <c r="J2387" s="8" t="s">
        <v>78</v>
      </c>
      <c r="K2387" s="17">
        <v>-48</v>
      </c>
      <c r="L2387" s="9">
        <v>0</v>
      </c>
      <c r="M2387" s="9">
        <v>0</v>
      </c>
      <c r="N2387" s="9">
        <v>0</v>
      </c>
      <c r="O2387" s="8"/>
      <c r="P2387" s="9">
        <v>-48</v>
      </c>
      <c r="Q2387" s="15">
        <v>0</v>
      </c>
      <c r="R2387" s="9">
        <v>240</v>
      </c>
      <c r="S2387" s="8" t="s">
        <v>37</v>
      </c>
      <c r="T2387" s="17">
        <v>-48</v>
      </c>
      <c r="U2387" s="8" t="s">
        <v>2782</v>
      </c>
      <c r="V2387" s="21">
        <v>45415</v>
      </c>
      <c r="W2387" s="8"/>
    </row>
    <row r="2388" spans="1:23" ht="13.5" thickBot="1">
      <c r="A2388" s="8" t="s">
        <v>158</v>
      </c>
      <c r="B2388" s="8" t="s">
        <v>7070</v>
      </c>
      <c r="C2388" s="8" t="s">
        <v>7071</v>
      </c>
      <c r="D2388" s="8"/>
      <c r="E2388" s="8"/>
      <c r="F2388" s="8" t="s">
        <v>36</v>
      </c>
      <c r="G2388" s="8" t="s">
        <v>7072</v>
      </c>
      <c r="H2388" s="9">
        <v>148</v>
      </c>
      <c r="I2388" s="8"/>
      <c r="J2388" s="8" t="s">
        <v>78</v>
      </c>
      <c r="K2388" s="17">
        <v>-12</v>
      </c>
      <c r="L2388" s="9">
        <v>0</v>
      </c>
      <c r="M2388" s="9">
        <v>0</v>
      </c>
      <c r="N2388" s="9">
        <v>0</v>
      </c>
      <c r="O2388" s="8"/>
      <c r="P2388" s="9">
        <v>-12</v>
      </c>
      <c r="Q2388" s="15">
        <v>0</v>
      </c>
      <c r="R2388" s="9">
        <v>240</v>
      </c>
      <c r="S2388" s="8" t="s">
        <v>37</v>
      </c>
      <c r="T2388" s="17">
        <v>-12</v>
      </c>
      <c r="U2388" s="8" t="s">
        <v>155</v>
      </c>
      <c r="V2388" s="21">
        <v>45415</v>
      </c>
      <c r="W2388" s="8"/>
    </row>
    <row r="2389" spans="1:23" ht="13.5" thickBot="1">
      <c r="A2389" s="8" t="s">
        <v>158</v>
      </c>
      <c r="B2389" s="8" t="s">
        <v>7073</v>
      </c>
      <c r="C2389" s="8" t="s">
        <v>5868</v>
      </c>
      <c r="D2389" s="8"/>
      <c r="E2389" s="8"/>
      <c r="F2389" s="8" t="s">
        <v>36</v>
      </c>
      <c r="G2389" s="9" t="s">
        <v>7074</v>
      </c>
      <c r="H2389" s="9">
        <v>149</v>
      </c>
      <c r="I2389" s="8"/>
      <c r="J2389" s="8" t="s">
        <v>78</v>
      </c>
      <c r="K2389" s="17">
        <v>-48</v>
      </c>
      <c r="L2389" s="9">
        <v>0</v>
      </c>
      <c r="M2389" s="9">
        <v>0</v>
      </c>
      <c r="N2389" s="9">
        <v>0</v>
      </c>
      <c r="O2389" s="8"/>
      <c r="P2389" s="9">
        <v>-48</v>
      </c>
      <c r="Q2389" s="15">
        <v>0</v>
      </c>
      <c r="R2389" s="9">
        <v>96</v>
      </c>
      <c r="S2389" s="8" t="s">
        <v>37</v>
      </c>
      <c r="T2389" s="17">
        <v>-48</v>
      </c>
      <c r="U2389" s="8" t="s">
        <v>2782</v>
      </c>
      <c r="V2389" s="21">
        <v>45415</v>
      </c>
      <c r="W2389" s="8"/>
    </row>
    <row r="2390" spans="1:23" ht="26.25" thickBot="1">
      <c r="A2390" s="8" t="s">
        <v>158</v>
      </c>
      <c r="B2390" s="8" t="s">
        <v>6928</v>
      </c>
      <c r="C2390" s="8" t="s">
        <v>5809</v>
      </c>
      <c r="D2390" s="8"/>
      <c r="E2390" s="8"/>
      <c r="F2390" s="8" t="s">
        <v>36</v>
      </c>
      <c r="G2390" s="8" t="s">
        <v>7075</v>
      </c>
      <c r="H2390" s="9">
        <v>150</v>
      </c>
      <c r="I2390" s="8"/>
      <c r="J2390" s="8" t="s">
        <v>78</v>
      </c>
      <c r="K2390" s="17">
        <v>-26</v>
      </c>
      <c r="L2390" s="9">
        <v>0</v>
      </c>
      <c r="M2390" s="9">
        <v>0</v>
      </c>
      <c r="N2390" s="9">
        <v>0</v>
      </c>
      <c r="O2390" s="8"/>
      <c r="P2390" s="9">
        <v>-26</v>
      </c>
      <c r="Q2390" s="15">
        <v>0</v>
      </c>
      <c r="R2390" s="9">
        <v>120</v>
      </c>
      <c r="S2390" s="8" t="s">
        <v>37</v>
      </c>
      <c r="T2390" s="17">
        <v>-26</v>
      </c>
      <c r="U2390" s="8" t="s">
        <v>7950</v>
      </c>
      <c r="V2390" s="21">
        <v>45415</v>
      </c>
      <c r="W2390" s="8"/>
    </row>
    <row r="2391" spans="1:23" ht="13.5" thickBot="1">
      <c r="A2391" s="8" t="s">
        <v>158</v>
      </c>
      <c r="B2391" s="8" t="s">
        <v>7076</v>
      </c>
      <c r="C2391" s="8" t="s">
        <v>6085</v>
      </c>
      <c r="D2391" s="8"/>
      <c r="E2391" s="8"/>
      <c r="F2391" s="8" t="s">
        <v>36</v>
      </c>
      <c r="G2391" s="8">
        <v>8802</v>
      </c>
      <c r="H2391" s="9">
        <v>151</v>
      </c>
      <c r="I2391" s="8"/>
      <c r="J2391" s="8" t="s">
        <v>78</v>
      </c>
      <c r="K2391" s="17">
        <v>-48</v>
      </c>
      <c r="L2391" s="9">
        <v>0</v>
      </c>
      <c r="M2391" s="9">
        <v>0</v>
      </c>
      <c r="N2391" s="9">
        <v>0</v>
      </c>
      <c r="O2391" s="8"/>
      <c r="P2391" s="9">
        <v>-48</v>
      </c>
      <c r="Q2391" s="15">
        <v>0</v>
      </c>
      <c r="R2391" s="9">
        <v>720</v>
      </c>
      <c r="S2391" s="8" t="s">
        <v>37</v>
      </c>
      <c r="T2391" s="17">
        <v>-48</v>
      </c>
      <c r="U2391" s="8" t="s">
        <v>2782</v>
      </c>
      <c r="V2391" s="21">
        <v>45415</v>
      </c>
      <c r="W2391" s="8"/>
    </row>
    <row r="2392" spans="1:23" ht="13.5" thickBot="1">
      <c r="A2392" s="8" t="s">
        <v>158</v>
      </c>
      <c r="B2392" s="8" t="s">
        <v>7077</v>
      </c>
      <c r="C2392" s="8" t="s">
        <v>5905</v>
      </c>
      <c r="D2392" s="8"/>
      <c r="E2392" s="8"/>
      <c r="F2392" s="8" t="s">
        <v>36</v>
      </c>
      <c r="G2392" s="8">
        <v>6682</v>
      </c>
      <c r="H2392" s="9">
        <v>152</v>
      </c>
      <c r="I2392" s="8"/>
      <c r="J2392" s="8" t="s">
        <v>78</v>
      </c>
      <c r="K2392" s="17">
        <v>-310</v>
      </c>
      <c r="L2392" s="9">
        <v>0</v>
      </c>
      <c r="M2392" s="9">
        <v>0</v>
      </c>
      <c r="N2392" s="9">
        <v>0</v>
      </c>
      <c r="O2392" s="8"/>
      <c r="P2392" s="9">
        <v>-310</v>
      </c>
      <c r="Q2392" s="15">
        <v>-2</v>
      </c>
      <c r="R2392" s="9">
        <v>120</v>
      </c>
      <c r="S2392" s="8" t="s">
        <v>37</v>
      </c>
      <c r="T2392" s="17">
        <v>-70</v>
      </c>
      <c r="U2392" s="8" t="s">
        <v>12713</v>
      </c>
      <c r="V2392" s="21" t="s">
        <v>12183</v>
      </c>
      <c r="W2392" s="8"/>
    </row>
    <row r="2393" spans="1:23" ht="13.5" thickBot="1">
      <c r="A2393" s="8" t="s">
        <v>158</v>
      </c>
      <c r="B2393" s="8" t="s">
        <v>7078</v>
      </c>
      <c r="C2393" s="8" t="s">
        <v>5843</v>
      </c>
      <c r="D2393" s="8"/>
      <c r="E2393" s="8"/>
      <c r="F2393" s="8" t="s">
        <v>36</v>
      </c>
      <c r="G2393" s="8" t="s">
        <v>7079</v>
      </c>
      <c r="H2393" s="9">
        <v>153</v>
      </c>
      <c r="I2393" s="8"/>
      <c r="J2393" s="8" t="s">
        <v>78</v>
      </c>
      <c r="K2393" s="17">
        <v>0</v>
      </c>
      <c r="L2393" s="9">
        <v>0</v>
      </c>
      <c r="M2393" s="9">
        <v>0</v>
      </c>
      <c r="N2393" s="9">
        <v>0</v>
      </c>
      <c r="O2393" s="8"/>
      <c r="P2393" s="9">
        <v>0</v>
      </c>
      <c r="Q2393" s="15">
        <v>0</v>
      </c>
      <c r="R2393" s="9">
        <v>312</v>
      </c>
      <c r="S2393" s="8" t="s">
        <v>37</v>
      </c>
      <c r="T2393" s="17">
        <v>0</v>
      </c>
      <c r="U2393" s="8" t="s">
        <v>39</v>
      </c>
      <c r="V2393" s="21">
        <v>45415</v>
      </c>
      <c r="W2393" s="8"/>
    </row>
    <row r="2394" spans="1:23" ht="13.5" thickBot="1">
      <c r="A2394" s="8" t="s">
        <v>158</v>
      </c>
      <c r="B2394" s="8" t="s">
        <v>7080</v>
      </c>
      <c r="C2394" s="8" t="s">
        <v>5869</v>
      </c>
      <c r="D2394" s="8"/>
      <c r="E2394" s="8"/>
      <c r="F2394" s="8" t="s">
        <v>36</v>
      </c>
      <c r="G2394" s="8">
        <v>35122</v>
      </c>
      <c r="H2394" s="9">
        <v>154</v>
      </c>
      <c r="I2394" s="8"/>
      <c r="J2394" s="8" t="s">
        <v>78</v>
      </c>
      <c r="K2394" s="17">
        <v>-12</v>
      </c>
      <c r="L2394" s="9">
        <v>0</v>
      </c>
      <c r="M2394" s="9">
        <v>0</v>
      </c>
      <c r="N2394" s="9">
        <v>0</v>
      </c>
      <c r="O2394" s="8"/>
      <c r="P2394" s="9">
        <v>-12</v>
      </c>
      <c r="Q2394" s="15">
        <v>0</v>
      </c>
      <c r="R2394" s="9">
        <v>96</v>
      </c>
      <c r="S2394" s="8" t="s">
        <v>37</v>
      </c>
      <c r="T2394" s="17">
        <v>-12</v>
      </c>
      <c r="U2394" s="8" t="s">
        <v>155</v>
      </c>
      <c r="V2394" s="21">
        <v>45415</v>
      </c>
      <c r="W2394" s="8"/>
    </row>
    <row r="2395" spans="1:23" ht="39" thickBot="1">
      <c r="A2395" s="8" t="s">
        <v>158</v>
      </c>
      <c r="B2395" s="8" t="s">
        <v>7525</v>
      </c>
      <c r="C2395" s="8" t="s">
        <v>7526</v>
      </c>
      <c r="D2395" s="8"/>
      <c r="E2395" s="8"/>
      <c r="F2395" s="8" t="s">
        <v>36</v>
      </c>
      <c r="G2395" s="8" t="s">
        <v>7527</v>
      </c>
      <c r="H2395" s="9">
        <v>155</v>
      </c>
      <c r="I2395" s="8" t="s">
        <v>1825</v>
      </c>
      <c r="J2395" s="8" t="s">
        <v>78</v>
      </c>
      <c r="K2395" s="17">
        <v>-4.94117652</v>
      </c>
      <c r="L2395" s="9">
        <v>0</v>
      </c>
      <c r="M2395" s="9">
        <v>0</v>
      </c>
      <c r="N2395" s="9">
        <v>0</v>
      </c>
      <c r="O2395" s="8"/>
      <c r="P2395" s="9">
        <v>-4.94117652</v>
      </c>
      <c r="Q2395" s="15">
        <v>0</v>
      </c>
      <c r="R2395" s="9">
        <v>28</v>
      </c>
      <c r="S2395" s="8" t="s">
        <v>34</v>
      </c>
      <c r="T2395" s="17">
        <v>-5</v>
      </c>
      <c r="U2395" s="8" t="s">
        <v>12714</v>
      </c>
      <c r="V2395" s="21">
        <v>45433</v>
      </c>
      <c r="W2395" s="8" t="s">
        <v>7528</v>
      </c>
    </row>
    <row r="2396" spans="1:23" ht="51.75" thickBot="1">
      <c r="A2396" s="8" t="s">
        <v>158</v>
      </c>
      <c r="B2396" s="8" t="s">
        <v>7529</v>
      </c>
      <c r="C2396" s="8" t="s">
        <v>3585</v>
      </c>
      <c r="D2396" s="8"/>
      <c r="E2396" s="8"/>
      <c r="F2396" s="8" t="s">
        <v>36</v>
      </c>
      <c r="G2396" s="8" t="s">
        <v>3586</v>
      </c>
      <c r="H2396" s="9">
        <v>156</v>
      </c>
      <c r="I2396" s="8"/>
      <c r="J2396" s="8" t="s">
        <v>78</v>
      </c>
      <c r="K2396" s="17">
        <v>2920</v>
      </c>
      <c r="L2396" s="9">
        <v>0</v>
      </c>
      <c r="M2396" s="9">
        <v>0</v>
      </c>
      <c r="N2396" s="9">
        <v>0</v>
      </c>
      <c r="O2396" s="8"/>
      <c r="P2396" s="9">
        <v>2920</v>
      </c>
      <c r="Q2396" s="15">
        <v>14</v>
      </c>
      <c r="R2396" s="9">
        <v>200</v>
      </c>
      <c r="S2396" s="8" t="s">
        <v>37</v>
      </c>
      <c r="T2396" s="9">
        <v>120</v>
      </c>
      <c r="U2396" s="8" t="s">
        <v>8358</v>
      </c>
      <c r="V2396" s="21">
        <v>45370</v>
      </c>
      <c r="W2396" s="8" t="s">
        <v>8242</v>
      </c>
    </row>
    <row r="2397" spans="1:23" ht="51.75" thickBot="1">
      <c r="A2397" s="8" t="s">
        <v>158</v>
      </c>
      <c r="B2397" s="8" t="s">
        <v>7530</v>
      </c>
      <c r="C2397" s="8" t="s">
        <v>3588</v>
      </c>
      <c r="D2397" s="8"/>
      <c r="E2397" s="8"/>
      <c r="F2397" s="8" t="s">
        <v>36</v>
      </c>
      <c r="G2397" s="8">
        <v>1008</v>
      </c>
      <c r="H2397" s="9">
        <v>157</v>
      </c>
      <c r="I2397" s="8"/>
      <c r="J2397" s="8" t="s">
        <v>78</v>
      </c>
      <c r="K2397" s="17">
        <v>108</v>
      </c>
      <c r="L2397" s="9">
        <v>0</v>
      </c>
      <c r="M2397" s="9">
        <v>0</v>
      </c>
      <c r="N2397" s="9">
        <v>0</v>
      </c>
      <c r="O2397" s="8"/>
      <c r="P2397" s="9">
        <v>108</v>
      </c>
      <c r="Q2397" s="15">
        <v>1</v>
      </c>
      <c r="R2397" s="9">
        <v>72</v>
      </c>
      <c r="S2397" s="8" t="s">
        <v>37</v>
      </c>
      <c r="T2397" s="17">
        <v>36</v>
      </c>
      <c r="U2397" s="8" t="s">
        <v>10424</v>
      </c>
      <c r="V2397" s="21">
        <v>45370</v>
      </c>
      <c r="W2397" s="8" t="s">
        <v>8242</v>
      </c>
    </row>
    <row r="2398" spans="1:23" ht="13.5" thickBot="1">
      <c r="A2398" s="8" t="s">
        <v>158</v>
      </c>
      <c r="B2398" s="8" t="s">
        <v>7531</v>
      </c>
      <c r="C2398" s="8" t="s">
        <v>5751</v>
      </c>
      <c r="D2398" s="8"/>
      <c r="E2398" s="8"/>
      <c r="F2398" s="8" t="s">
        <v>36</v>
      </c>
      <c r="G2398" s="8">
        <v>1036</v>
      </c>
      <c r="H2398" s="9">
        <v>158</v>
      </c>
      <c r="I2398" s="8"/>
      <c r="J2398" s="8" t="s">
        <v>78</v>
      </c>
      <c r="K2398" s="17">
        <v>-59</v>
      </c>
      <c r="L2398" s="9">
        <v>0</v>
      </c>
      <c r="M2398" s="9">
        <v>0</v>
      </c>
      <c r="N2398" s="9">
        <v>0</v>
      </c>
      <c r="O2398" s="8"/>
      <c r="P2398" s="9">
        <v>-59</v>
      </c>
      <c r="Q2398" s="15">
        <v>0</v>
      </c>
      <c r="R2398" s="9">
        <v>240</v>
      </c>
      <c r="S2398" s="8" t="s">
        <v>37</v>
      </c>
      <c r="T2398" s="17">
        <v>-59</v>
      </c>
      <c r="U2398" s="8" t="s">
        <v>10767</v>
      </c>
      <c r="V2398" s="21">
        <v>45436</v>
      </c>
      <c r="W2398" s="8"/>
    </row>
    <row r="2399" spans="1:23" ht="13.5" thickBot="1">
      <c r="A2399" s="8" t="s">
        <v>158</v>
      </c>
      <c r="B2399" s="8" t="s">
        <v>7776</v>
      </c>
      <c r="C2399" s="8" t="s">
        <v>5975</v>
      </c>
      <c r="D2399" s="8"/>
      <c r="E2399" s="8"/>
      <c r="F2399" s="8" t="s">
        <v>36</v>
      </c>
      <c r="G2399" s="8">
        <v>218</v>
      </c>
      <c r="H2399" s="9">
        <v>159</v>
      </c>
      <c r="I2399" s="8"/>
      <c r="J2399" s="8" t="s">
        <v>78</v>
      </c>
      <c r="K2399" s="17">
        <v>-1</v>
      </c>
      <c r="L2399" s="9">
        <v>0</v>
      </c>
      <c r="M2399" s="9">
        <v>0</v>
      </c>
      <c r="N2399" s="9">
        <v>0</v>
      </c>
      <c r="O2399" s="8"/>
      <c r="P2399" s="9">
        <v>-1</v>
      </c>
      <c r="Q2399" s="15">
        <v>0</v>
      </c>
      <c r="R2399" s="9">
        <v>288</v>
      </c>
      <c r="S2399" s="8" t="s">
        <v>37</v>
      </c>
      <c r="T2399" s="17">
        <v>-1</v>
      </c>
      <c r="U2399" s="8" t="s">
        <v>1759</v>
      </c>
      <c r="V2399" s="21">
        <v>45436</v>
      </c>
      <c r="W2399" s="8"/>
    </row>
    <row r="2400" spans="1:23" ht="13.5" thickBot="1">
      <c r="A2400" s="8" t="s">
        <v>158</v>
      </c>
      <c r="B2400" s="8" t="s">
        <v>7532</v>
      </c>
      <c r="C2400" s="8" t="s">
        <v>5748</v>
      </c>
      <c r="D2400" s="8"/>
      <c r="E2400" s="8"/>
      <c r="F2400" s="8" t="s">
        <v>36</v>
      </c>
      <c r="G2400" s="8" t="s">
        <v>7533</v>
      </c>
      <c r="H2400" s="9">
        <v>160</v>
      </c>
      <c r="I2400" s="8"/>
      <c r="J2400" s="8" t="s">
        <v>78</v>
      </c>
      <c r="K2400" s="17">
        <v>-13</v>
      </c>
      <c r="L2400" s="9">
        <v>0</v>
      </c>
      <c r="M2400" s="9">
        <v>0</v>
      </c>
      <c r="N2400" s="9">
        <v>0</v>
      </c>
      <c r="O2400" s="8"/>
      <c r="P2400" s="9">
        <v>-13</v>
      </c>
      <c r="Q2400" s="15">
        <v>0</v>
      </c>
      <c r="R2400" s="9">
        <v>192</v>
      </c>
      <c r="S2400" s="8" t="s">
        <v>37</v>
      </c>
      <c r="T2400" s="17">
        <v>-13</v>
      </c>
      <c r="U2400" s="8" t="s">
        <v>8153</v>
      </c>
      <c r="V2400" s="21">
        <v>45436</v>
      </c>
      <c r="W2400" s="8"/>
    </row>
    <row r="2401" spans="1:23" ht="13.5" thickBot="1">
      <c r="A2401" s="8" t="s">
        <v>158</v>
      </c>
      <c r="B2401" s="8" t="s">
        <v>7534</v>
      </c>
      <c r="C2401" s="8" t="s">
        <v>5907</v>
      </c>
      <c r="D2401" s="8"/>
      <c r="E2401" s="8"/>
      <c r="F2401" s="8" t="s">
        <v>36</v>
      </c>
      <c r="G2401" s="8" t="s">
        <v>7535</v>
      </c>
      <c r="H2401" s="9">
        <v>161</v>
      </c>
      <c r="I2401" s="8"/>
      <c r="J2401" s="8" t="s">
        <v>78</v>
      </c>
      <c r="K2401" s="17">
        <v>-16</v>
      </c>
      <c r="L2401" s="9">
        <v>0</v>
      </c>
      <c r="M2401" s="9">
        <v>0</v>
      </c>
      <c r="N2401" s="9">
        <v>0</v>
      </c>
      <c r="O2401" s="8"/>
      <c r="P2401" s="9">
        <v>-16</v>
      </c>
      <c r="Q2401" s="15">
        <v>0</v>
      </c>
      <c r="R2401" s="9">
        <v>96</v>
      </c>
      <c r="S2401" s="8" t="s">
        <v>37</v>
      </c>
      <c r="T2401" s="17">
        <v>-16</v>
      </c>
      <c r="U2401" s="8" t="s">
        <v>8180</v>
      </c>
      <c r="V2401" s="21">
        <v>45436</v>
      </c>
      <c r="W2401" s="8"/>
    </row>
    <row r="2402" spans="1:23" ht="13.5" thickBot="1">
      <c r="A2402" s="8" t="s">
        <v>158</v>
      </c>
      <c r="B2402" s="8" t="s">
        <v>7536</v>
      </c>
      <c r="C2402" s="8" t="s">
        <v>7537</v>
      </c>
      <c r="D2402" s="8"/>
      <c r="E2402" s="8"/>
      <c r="F2402" s="8" t="s">
        <v>36</v>
      </c>
      <c r="G2402" s="8">
        <v>3300</v>
      </c>
      <c r="H2402" s="9">
        <v>162</v>
      </c>
      <c r="I2402" s="8"/>
      <c r="J2402" s="8" t="s">
        <v>78</v>
      </c>
      <c r="K2402" s="17">
        <v>-138</v>
      </c>
      <c r="L2402" s="9">
        <v>0</v>
      </c>
      <c r="M2402" s="9">
        <v>0</v>
      </c>
      <c r="N2402" s="9">
        <v>0</v>
      </c>
      <c r="O2402" s="8"/>
      <c r="P2402" s="9">
        <v>-138</v>
      </c>
      <c r="Q2402" s="15">
        <v>-1</v>
      </c>
      <c r="R2402" s="9">
        <v>96</v>
      </c>
      <c r="S2402" s="8" t="s">
        <v>37</v>
      </c>
      <c r="T2402" s="17">
        <v>-42</v>
      </c>
      <c r="U2402" s="8" t="s">
        <v>8882</v>
      </c>
      <c r="V2402" s="21" t="s">
        <v>12305</v>
      </c>
      <c r="W2402" s="8"/>
    </row>
    <row r="2403" spans="1:23" ht="13.5" thickBot="1">
      <c r="A2403" s="8" t="s">
        <v>158</v>
      </c>
      <c r="B2403" s="8" t="s">
        <v>7538</v>
      </c>
      <c r="C2403" s="8" t="s">
        <v>7937</v>
      </c>
      <c r="D2403" s="8"/>
      <c r="E2403" s="8"/>
      <c r="F2403" s="8" t="s">
        <v>36</v>
      </c>
      <c r="G2403" s="8" t="s">
        <v>7938</v>
      </c>
      <c r="H2403" s="9">
        <v>163</v>
      </c>
      <c r="I2403" s="8" t="s">
        <v>3001</v>
      </c>
      <c r="J2403" s="8" t="s">
        <v>78</v>
      </c>
      <c r="K2403" s="28">
        <v>-16</v>
      </c>
      <c r="L2403" s="9">
        <v>0</v>
      </c>
      <c r="M2403" s="9">
        <v>0</v>
      </c>
      <c r="N2403" s="9">
        <v>0</v>
      </c>
      <c r="O2403" s="8"/>
      <c r="P2403" s="29">
        <v>-16</v>
      </c>
      <c r="Q2403" s="15">
        <v>0</v>
      </c>
      <c r="R2403" s="9">
        <v>144</v>
      </c>
      <c r="S2403" s="8" t="s">
        <v>37</v>
      </c>
      <c r="T2403" s="17">
        <v>-16</v>
      </c>
      <c r="U2403" s="8" t="s">
        <v>8180</v>
      </c>
      <c r="V2403" s="21">
        <v>45447</v>
      </c>
      <c r="W2403" s="8"/>
    </row>
    <row r="2404" spans="1:23" ht="13.5" thickBot="1">
      <c r="A2404" s="8" t="s">
        <v>158</v>
      </c>
      <c r="B2404" s="8" t="s">
        <v>7539</v>
      </c>
      <c r="C2404" s="8" t="s">
        <v>7540</v>
      </c>
      <c r="D2404" s="8"/>
      <c r="E2404" s="8"/>
      <c r="F2404" s="8" t="s">
        <v>36</v>
      </c>
      <c r="G2404" s="8">
        <v>3301</v>
      </c>
      <c r="H2404" s="9">
        <v>164</v>
      </c>
      <c r="I2404" s="8"/>
      <c r="J2404" s="8" t="s">
        <v>78</v>
      </c>
      <c r="K2404" s="17">
        <v>-108</v>
      </c>
      <c r="L2404" s="9">
        <v>0</v>
      </c>
      <c r="M2404" s="9">
        <v>0</v>
      </c>
      <c r="N2404" s="9">
        <v>0</v>
      </c>
      <c r="O2404" s="8"/>
      <c r="P2404" s="9">
        <v>-108</v>
      </c>
      <c r="Q2404" s="15">
        <v>-1</v>
      </c>
      <c r="R2404" s="9">
        <v>96</v>
      </c>
      <c r="S2404" s="8" t="s">
        <v>37</v>
      </c>
      <c r="T2404" s="17">
        <v>-12</v>
      </c>
      <c r="U2404" s="8" t="s">
        <v>8136</v>
      </c>
      <c r="V2404" s="21" t="s">
        <v>12305</v>
      </c>
      <c r="W2404" s="8"/>
    </row>
    <row r="2405" spans="1:23" ht="13.5" thickBot="1">
      <c r="A2405" s="8" t="s">
        <v>158</v>
      </c>
      <c r="B2405" s="8" t="s">
        <v>7541</v>
      </c>
      <c r="C2405" s="8" t="s">
        <v>5943</v>
      </c>
      <c r="D2405" s="8"/>
      <c r="E2405" s="8"/>
      <c r="F2405" s="8" t="s">
        <v>36</v>
      </c>
      <c r="G2405" s="8" t="s">
        <v>12715</v>
      </c>
      <c r="H2405" s="9">
        <v>165</v>
      </c>
      <c r="I2405" s="8"/>
      <c r="J2405" s="8" t="s">
        <v>78</v>
      </c>
      <c r="K2405" s="17">
        <v>-2</v>
      </c>
      <c r="L2405" s="9">
        <v>0</v>
      </c>
      <c r="M2405" s="9">
        <v>0</v>
      </c>
      <c r="N2405" s="9">
        <v>0</v>
      </c>
      <c r="O2405" s="8"/>
      <c r="P2405" s="9">
        <v>-2</v>
      </c>
      <c r="Q2405" s="15">
        <v>0</v>
      </c>
      <c r="R2405" s="9">
        <v>96</v>
      </c>
      <c r="S2405" s="8" t="s">
        <v>37</v>
      </c>
      <c r="T2405" s="17">
        <v>-2</v>
      </c>
      <c r="U2405" s="8" t="s">
        <v>1909</v>
      </c>
      <c r="V2405" s="21">
        <v>45436</v>
      </c>
      <c r="W2405" s="8"/>
    </row>
    <row r="2406" spans="1:23" ht="13.5" thickBot="1">
      <c r="A2406" s="8" t="s">
        <v>158</v>
      </c>
      <c r="B2406" s="8" t="s">
        <v>7777</v>
      </c>
      <c r="C2406" s="8" t="s">
        <v>5929</v>
      </c>
      <c r="D2406" s="8"/>
      <c r="E2406" s="8"/>
      <c r="F2406" s="8" t="s">
        <v>36</v>
      </c>
      <c r="G2406" s="8">
        <v>7808</v>
      </c>
      <c r="H2406" s="9">
        <v>166</v>
      </c>
      <c r="I2406" s="8"/>
      <c r="J2406" s="8" t="s">
        <v>78</v>
      </c>
      <c r="K2406" s="17">
        <v>-8</v>
      </c>
      <c r="L2406" s="9">
        <v>0</v>
      </c>
      <c r="M2406" s="9">
        <v>0</v>
      </c>
      <c r="N2406" s="9">
        <v>0</v>
      </c>
      <c r="O2406" s="8"/>
      <c r="P2406" s="9">
        <v>-8</v>
      </c>
      <c r="Q2406" s="15">
        <v>0</v>
      </c>
      <c r="R2406" s="9">
        <v>20</v>
      </c>
      <c r="S2406" s="8" t="s">
        <v>34</v>
      </c>
      <c r="T2406" s="17">
        <v>-8</v>
      </c>
      <c r="U2406" s="8" t="s">
        <v>2997</v>
      </c>
      <c r="V2406" s="21">
        <v>45436</v>
      </c>
      <c r="W2406" s="8"/>
    </row>
    <row r="2407" spans="1:23" ht="13.5" thickBot="1">
      <c r="A2407" s="8" t="s">
        <v>158</v>
      </c>
      <c r="B2407" s="8" t="s">
        <v>7778</v>
      </c>
      <c r="C2407" s="8" t="s">
        <v>6055</v>
      </c>
      <c r="D2407" s="8"/>
      <c r="E2407" s="8"/>
      <c r="F2407" s="8" t="s">
        <v>36</v>
      </c>
      <c r="G2407" s="8">
        <v>6186</v>
      </c>
      <c r="H2407" s="9">
        <v>167</v>
      </c>
      <c r="I2407" s="8"/>
      <c r="J2407" s="8" t="s">
        <v>78</v>
      </c>
      <c r="K2407" s="17">
        <v>-73</v>
      </c>
      <c r="L2407" s="9">
        <v>0</v>
      </c>
      <c r="M2407" s="9">
        <v>0</v>
      </c>
      <c r="N2407" s="9">
        <v>0</v>
      </c>
      <c r="O2407" s="8"/>
      <c r="P2407" s="9">
        <v>-73</v>
      </c>
      <c r="Q2407" s="15">
        <v>0</v>
      </c>
      <c r="R2407" s="9">
        <v>144</v>
      </c>
      <c r="S2407" s="8" t="s">
        <v>37</v>
      </c>
      <c r="T2407" s="17">
        <v>-73</v>
      </c>
      <c r="U2407" s="8" t="s">
        <v>8733</v>
      </c>
      <c r="V2407" s="21">
        <v>45440</v>
      </c>
      <c r="W2407" s="8"/>
    </row>
    <row r="2408" spans="1:23" ht="39" thickBot="1">
      <c r="A2408" s="8" t="s">
        <v>158</v>
      </c>
      <c r="B2408" s="8" t="s">
        <v>7779</v>
      </c>
      <c r="C2408" s="8" t="s">
        <v>10768</v>
      </c>
      <c r="D2408" s="8"/>
      <c r="E2408" s="8"/>
      <c r="F2408" s="8" t="s">
        <v>36</v>
      </c>
      <c r="G2408" s="8">
        <v>252</v>
      </c>
      <c r="H2408" s="9">
        <v>168</v>
      </c>
      <c r="I2408" s="8"/>
      <c r="J2408" s="8" t="s">
        <v>78</v>
      </c>
      <c r="K2408" s="17">
        <v>-13.83333333</v>
      </c>
      <c r="L2408" s="9">
        <v>0</v>
      </c>
      <c r="M2408" s="9">
        <v>0</v>
      </c>
      <c r="N2408" s="9">
        <v>0</v>
      </c>
      <c r="O2408" s="8"/>
      <c r="P2408" s="9">
        <v>-13.83333333</v>
      </c>
      <c r="Q2408" s="15">
        <v>0</v>
      </c>
      <c r="R2408" s="9">
        <v>36</v>
      </c>
      <c r="S2408" s="8" t="s">
        <v>34</v>
      </c>
      <c r="T2408" s="17">
        <v>-14</v>
      </c>
      <c r="U2408" s="8" t="s">
        <v>12716</v>
      </c>
      <c r="V2408" s="21">
        <v>45440</v>
      </c>
      <c r="W2408" s="8"/>
    </row>
    <row r="2409" spans="1:23" ht="13.5" thickBot="1">
      <c r="A2409" s="8" t="s">
        <v>158</v>
      </c>
      <c r="B2409" s="8" t="s">
        <v>7780</v>
      </c>
      <c r="C2409" s="8" t="s">
        <v>6045</v>
      </c>
      <c r="D2409" s="8"/>
      <c r="E2409" s="8"/>
      <c r="F2409" s="8" t="s">
        <v>36</v>
      </c>
      <c r="G2409" s="8">
        <v>5626</v>
      </c>
      <c r="H2409" s="9">
        <v>169</v>
      </c>
      <c r="I2409" s="8"/>
      <c r="J2409" s="8" t="s">
        <v>78</v>
      </c>
      <c r="K2409" s="17">
        <v>-37</v>
      </c>
      <c r="L2409" s="9">
        <v>0</v>
      </c>
      <c r="M2409" s="9">
        <v>0</v>
      </c>
      <c r="N2409" s="9">
        <v>0</v>
      </c>
      <c r="O2409" s="8"/>
      <c r="P2409" s="9">
        <v>-37</v>
      </c>
      <c r="Q2409" s="15">
        <v>0</v>
      </c>
      <c r="R2409" s="9">
        <v>360</v>
      </c>
      <c r="S2409" s="8" t="s">
        <v>37</v>
      </c>
      <c r="T2409" s="17">
        <v>-37</v>
      </c>
      <c r="U2409" s="8" t="s">
        <v>8186</v>
      </c>
      <c r="V2409" s="21">
        <v>45440</v>
      </c>
      <c r="W2409" s="8"/>
    </row>
    <row r="2410" spans="1:23" ht="13.5" thickBot="1">
      <c r="A2410" s="8" t="s">
        <v>158</v>
      </c>
      <c r="B2410" s="8" t="s">
        <v>7781</v>
      </c>
      <c r="C2410" s="8" t="s">
        <v>7782</v>
      </c>
      <c r="D2410" s="8"/>
      <c r="E2410" s="8"/>
      <c r="F2410" s="8" t="s">
        <v>36</v>
      </c>
      <c r="G2410" s="8">
        <v>779</v>
      </c>
      <c r="H2410" s="9">
        <v>170</v>
      </c>
      <c r="I2410" s="8"/>
      <c r="J2410" s="8" t="s">
        <v>78</v>
      </c>
      <c r="K2410" s="17">
        <v>-43</v>
      </c>
      <c r="L2410" s="9">
        <v>0</v>
      </c>
      <c r="M2410" s="9">
        <v>0</v>
      </c>
      <c r="N2410" s="9">
        <v>0</v>
      </c>
      <c r="O2410" s="8"/>
      <c r="P2410" s="9">
        <v>-43</v>
      </c>
      <c r="Q2410" s="15">
        <v>0</v>
      </c>
      <c r="R2410" s="9">
        <v>144</v>
      </c>
      <c r="S2410" s="8" t="s">
        <v>37</v>
      </c>
      <c r="T2410" s="17">
        <v>-43</v>
      </c>
      <c r="U2410" s="8" t="s">
        <v>8734</v>
      </c>
      <c r="V2410" s="21">
        <v>45440</v>
      </c>
      <c r="W2410" s="8"/>
    </row>
    <row r="2411" spans="1:23" ht="13.5" thickBot="1">
      <c r="A2411" s="8" t="s">
        <v>158</v>
      </c>
      <c r="B2411" s="8" t="s">
        <v>7783</v>
      </c>
      <c r="C2411" s="8" t="s">
        <v>5959</v>
      </c>
      <c r="D2411" s="8"/>
      <c r="E2411" s="8"/>
      <c r="F2411" s="8" t="s">
        <v>36</v>
      </c>
      <c r="G2411" s="8" t="s">
        <v>7784</v>
      </c>
      <c r="H2411" s="9">
        <v>171</v>
      </c>
      <c r="I2411" s="8"/>
      <c r="J2411" s="8" t="s">
        <v>78</v>
      </c>
      <c r="K2411" s="17">
        <v>-24</v>
      </c>
      <c r="L2411" s="9">
        <v>0</v>
      </c>
      <c r="M2411" s="9">
        <v>0</v>
      </c>
      <c r="N2411" s="9">
        <v>0</v>
      </c>
      <c r="O2411" s="8"/>
      <c r="P2411" s="9">
        <v>-24</v>
      </c>
      <c r="Q2411" s="15">
        <v>0</v>
      </c>
      <c r="R2411" s="9">
        <v>144</v>
      </c>
      <c r="S2411" s="8" t="s">
        <v>37</v>
      </c>
      <c r="T2411" s="17">
        <v>-24</v>
      </c>
      <c r="U2411" s="8" t="s">
        <v>356</v>
      </c>
      <c r="V2411" s="21">
        <v>45440</v>
      </c>
      <c r="W2411" s="8"/>
    </row>
    <row r="2412" spans="1:23" ht="13.5" thickBot="1">
      <c r="A2412" s="8" t="s">
        <v>158</v>
      </c>
      <c r="B2412" s="8" t="s">
        <v>7785</v>
      </c>
      <c r="C2412" s="8" t="s">
        <v>7786</v>
      </c>
      <c r="D2412" s="8"/>
      <c r="E2412" s="8"/>
      <c r="F2412" s="8" t="s">
        <v>36</v>
      </c>
      <c r="G2412" s="8">
        <v>3302</v>
      </c>
      <c r="H2412" s="9">
        <v>172</v>
      </c>
      <c r="I2412" s="8"/>
      <c r="J2412" s="8" t="s">
        <v>78</v>
      </c>
      <c r="K2412" s="17">
        <v>-100</v>
      </c>
      <c r="L2412" s="9">
        <v>0</v>
      </c>
      <c r="M2412" s="9">
        <v>0</v>
      </c>
      <c r="N2412" s="9">
        <v>0</v>
      </c>
      <c r="O2412" s="8"/>
      <c r="P2412" s="9">
        <v>-100</v>
      </c>
      <c r="Q2412" s="15">
        <v>-1</v>
      </c>
      <c r="R2412" s="9">
        <v>96</v>
      </c>
      <c r="S2412" s="8" t="s">
        <v>37</v>
      </c>
      <c r="T2412" s="17">
        <v>-4</v>
      </c>
      <c r="U2412" s="8" t="s">
        <v>10769</v>
      </c>
      <c r="V2412" s="21" t="s">
        <v>12185</v>
      </c>
      <c r="W2412" s="8"/>
    </row>
    <row r="2413" spans="1:23" ht="13.5" thickBot="1">
      <c r="A2413" s="8" t="s">
        <v>158</v>
      </c>
      <c r="B2413" s="8" t="s">
        <v>7787</v>
      </c>
      <c r="C2413" s="8" t="s">
        <v>5917</v>
      </c>
      <c r="D2413" s="8"/>
      <c r="E2413" s="8"/>
      <c r="F2413" s="8" t="s">
        <v>36</v>
      </c>
      <c r="G2413" s="8" t="s">
        <v>7788</v>
      </c>
      <c r="H2413" s="9">
        <v>173</v>
      </c>
      <c r="I2413" s="8"/>
      <c r="J2413" s="8" t="s">
        <v>78</v>
      </c>
      <c r="K2413" s="17">
        <v>-36</v>
      </c>
      <c r="L2413" s="9">
        <v>0</v>
      </c>
      <c r="M2413" s="9">
        <v>0</v>
      </c>
      <c r="N2413" s="9">
        <v>0</v>
      </c>
      <c r="O2413" s="8"/>
      <c r="P2413" s="9">
        <v>-36</v>
      </c>
      <c r="Q2413" s="15">
        <v>0</v>
      </c>
      <c r="R2413" s="9">
        <v>96</v>
      </c>
      <c r="S2413" s="8" t="s">
        <v>37</v>
      </c>
      <c r="T2413" s="17">
        <v>-36</v>
      </c>
      <c r="U2413" s="8" t="s">
        <v>1656</v>
      </c>
      <c r="V2413" s="21">
        <v>45440</v>
      </c>
      <c r="W2413" s="8"/>
    </row>
    <row r="2414" spans="1:23" ht="13.5" thickBot="1">
      <c r="A2414" s="8" t="s">
        <v>158</v>
      </c>
      <c r="B2414" s="8" t="s">
        <v>7789</v>
      </c>
      <c r="C2414" s="8" t="s">
        <v>5937</v>
      </c>
      <c r="D2414" s="8"/>
      <c r="E2414" s="8"/>
      <c r="F2414" s="8" t="s">
        <v>36</v>
      </c>
      <c r="G2414" s="8" t="s">
        <v>7790</v>
      </c>
      <c r="H2414" s="9">
        <v>174</v>
      </c>
      <c r="I2414" s="8"/>
      <c r="J2414" s="8" t="s">
        <v>78</v>
      </c>
      <c r="K2414" s="17">
        <v>-226</v>
      </c>
      <c r="L2414" s="9">
        <v>0</v>
      </c>
      <c r="M2414" s="9">
        <v>0</v>
      </c>
      <c r="N2414" s="9">
        <v>0</v>
      </c>
      <c r="O2414" s="8"/>
      <c r="P2414" s="9">
        <v>-226</v>
      </c>
      <c r="Q2414" s="15">
        <v>-3</v>
      </c>
      <c r="R2414" s="9">
        <v>72</v>
      </c>
      <c r="S2414" s="8" t="s">
        <v>37</v>
      </c>
      <c r="T2414" s="17">
        <v>-10</v>
      </c>
      <c r="U2414" s="8" t="s">
        <v>9136</v>
      </c>
      <c r="V2414" s="21" t="s">
        <v>12185</v>
      </c>
      <c r="W2414" s="8"/>
    </row>
    <row r="2415" spans="1:23" ht="13.5" thickBot="1">
      <c r="A2415" s="8" t="s">
        <v>158</v>
      </c>
      <c r="B2415" s="8" t="s">
        <v>7791</v>
      </c>
      <c r="C2415" s="8" t="s">
        <v>5903</v>
      </c>
      <c r="D2415" s="8"/>
      <c r="E2415" s="8"/>
      <c r="F2415" s="8" t="s">
        <v>36</v>
      </c>
      <c r="G2415" s="8">
        <v>9363</v>
      </c>
      <c r="H2415" s="9">
        <v>175</v>
      </c>
      <c r="I2415" s="8"/>
      <c r="J2415" s="8" t="s">
        <v>78</v>
      </c>
      <c r="K2415" s="17">
        <v>-80</v>
      </c>
      <c r="L2415" s="9">
        <v>0</v>
      </c>
      <c r="M2415" s="9">
        <v>0</v>
      </c>
      <c r="N2415" s="9">
        <v>0</v>
      </c>
      <c r="O2415" s="8"/>
      <c r="P2415" s="9">
        <v>-80</v>
      </c>
      <c r="Q2415" s="15">
        <v>0</v>
      </c>
      <c r="R2415" s="9">
        <v>192</v>
      </c>
      <c r="S2415" s="8" t="s">
        <v>37</v>
      </c>
      <c r="T2415" s="17">
        <v>-80</v>
      </c>
      <c r="U2415" s="8" t="s">
        <v>8086</v>
      </c>
      <c r="V2415" s="21">
        <v>45440</v>
      </c>
      <c r="W2415" s="8"/>
    </row>
    <row r="2416" spans="1:23" ht="13.5" thickBot="1">
      <c r="A2416" s="8" t="s">
        <v>158</v>
      </c>
      <c r="B2416" s="8" t="s">
        <v>7792</v>
      </c>
      <c r="C2416" s="8" t="s">
        <v>5957</v>
      </c>
      <c r="D2416" s="8"/>
      <c r="E2416" s="8" t="s">
        <v>4298</v>
      </c>
      <c r="F2416" s="8" t="s">
        <v>36</v>
      </c>
      <c r="G2416" s="8">
        <v>8088</v>
      </c>
      <c r="H2416" s="9">
        <v>176</v>
      </c>
      <c r="I2416" s="8"/>
      <c r="J2416" s="8" t="s">
        <v>78</v>
      </c>
      <c r="K2416" s="17">
        <v>-22</v>
      </c>
      <c r="L2416" s="9">
        <v>0</v>
      </c>
      <c r="M2416" s="9">
        <v>0</v>
      </c>
      <c r="N2416" s="9">
        <v>0</v>
      </c>
      <c r="O2416" s="8"/>
      <c r="P2416" s="9">
        <v>-22</v>
      </c>
      <c r="Q2416" s="15">
        <v>0</v>
      </c>
      <c r="R2416" s="9">
        <v>144</v>
      </c>
      <c r="S2416" s="8" t="s">
        <v>37</v>
      </c>
      <c r="T2416" s="17">
        <v>-22</v>
      </c>
      <c r="U2416" s="8" t="s">
        <v>8321</v>
      </c>
      <c r="V2416" s="21">
        <v>45440</v>
      </c>
      <c r="W2416" s="8"/>
    </row>
    <row r="2417" spans="1:23" ht="13.5" thickBot="1">
      <c r="A2417" s="8" t="s">
        <v>158</v>
      </c>
      <c r="B2417" s="8" t="s">
        <v>7793</v>
      </c>
      <c r="C2417" s="8" t="s">
        <v>5969</v>
      </c>
      <c r="D2417" s="8"/>
      <c r="E2417" s="8"/>
      <c r="F2417" s="8" t="s">
        <v>36</v>
      </c>
      <c r="G2417" s="8">
        <v>84</v>
      </c>
      <c r="H2417" s="9">
        <v>177</v>
      </c>
      <c r="I2417" s="8"/>
      <c r="J2417" s="8" t="s">
        <v>78</v>
      </c>
      <c r="K2417" s="17">
        <v>-87</v>
      </c>
      <c r="L2417" s="9">
        <v>0</v>
      </c>
      <c r="M2417" s="9">
        <v>0</v>
      </c>
      <c r="N2417" s="9">
        <v>0</v>
      </c>
      <c r="O2417" s="8"/>
      <c r="P2417" s="9">
        <v>-87</v>
      </c>
      <c r="Q2417" s="15">
        <v>0</v>
      </c>
      <c r="R2417" s="9">
        <v>120</v>
      </c>
      <c r="S2417" s="8" t="s">
        <v>37</v>
      </c>
      <c r="T2417" s="17">
        <v>-87</v>
      </c>
      <c r="U2417" s="18" t="s">
        <v>8185</v>
      </c>
      <c r="V2417" s="40">
        <v>45440</v>
      </c>
      <c r="W2417" s="8"/>
    </row>
    <row r="2418" spans="1:23" ht="13.5" thickBot="1">
      <c r="A2418" s="8" t="s">
        <v>158</v>
      </c>
      <c r="B2418" s="8" t="s">
        <v>7794</v>
      </c>
      <c r="C2418" s="8" t="s">
        <v>5977</v>
      </c>
      <c r="D2418" s="8"/>
      <c r="E2418" s="8"/>
      <c r="F2418" s="8" t="s">
        <v>36</v>
      </c>
      <c r="G2418" s="8">
        <v>22</v>
      </c>
      <c r="H2418" s="9">
        <v>178</v>
      </c>
      <c r="I2418" s="8"/>
      <c r="J2418" s="8" t="s">
        <v>78</v>
      </c>
      <c r="K2418" s="17">
        <v>-27</v>
      </c>
      <c r="L2418" s="9">
        <v>0</v>
      </c>
      <c r="M2418" s="9">
        <v>0</v>
      </c>
      <c r="N2418" s="9">
        <v>0</v>
      </c>
      <c r="O2418" s="8"/>
      <c r="P2418" s="9">
        <v>-27</v>
      </c>
      <c r="Q2418" s="15">
        <v>0</v>
      </c>
      <c r="R2418" s="9">
        <v>96</v>
      </c>
      <c r="S2418" s="8" t="s">
        <v>37</v>
      </c>
      <c r="T2418" s="17">
        <v>-27</v>
      </c>
      <c r="U2418" s="18" t="s">
        <v>7374</v>
      </c>
      <c r="V2418" s="40">
        <v>45440</v>
      </c>
      <c r="W2418" s="8"/>
    </row>
    <row r="2419" spans="1:23" ht="39" thickBot="1">
      <c r="A2419" s="8" t="s">
        <v>158</v>
      </c>
      <c r="B2419" s="8" t="s">
        <v>7795</v>
      </c>
      <c r="C2419" s="8" t="s">
        <v>5928</v>
      </c>
      <c r="D2419" s="8"/>
      <c r="E2419" s="8"/>
      <c r="F2419" s="8" t="s">
        <v>36</v>
      </c>
      <c r="G2419" s="8">
        <v>7806</v>
      </c>
      <c r="H2419" s="9">
        <v>179</v>
      </c>
      <c r="I2419" s="8"/>
      <c r="J2419" s="8" t="s">
        <v>78</v>
      </c>
      <c r="K2419" s="17">
        <v>-48.583333330000002</v>
      </c>
      <c r="L2419" s="9">
        <v>0</v>
      </c>
      <c r="M2419" s="9">
        <v>0</v>
      </c>
      <c r="N2419" s="9">
        <v>0</v>
      </c>
      <c r="O2419" s="8"/>
      <c r="P2419" s="9">
        <v>-48.583333330000002</v>
      </c>
      <c r="Q2419" s="15">
        <v>-4</v>
      </c>
      <c r="R2419" s="9">
        <v>12</v>
      </c>
      <c r="S2419" s="8" t="s">
        <v>34</v>
      </c>
      <c r="T2419" s="9">
        <v>-1</v>
      </c>
      <c r="U2419" s="8" t="s">
        <v>12717</v>
      </c>
      <c r="V2419" s="21" t="s">
        <v>12185</v>
      </c>
      <c r="W2419" s="8"/>
    </row>
    <row r="2420" spans="1:23" ht="39" thickBot="1">
      <c r="A2420" s="8" t="s">
        <v>158</v>
      </c>
      <c r="B2420" s="8" t="s">
        <v>7796</v>
      </c>
      <c r="C2420" s="8" t="s">
        <v>5986</v>
      </c>
      <c r="D2420" s="8"/>
      <c r="E2420" s="8"/>
      <c r="F2420" s="8" t="s">
        <v>36</v>
      </c>
      <c r="G2420" s="8" t="s">
        <v>7797</v>
      </c>
      <c r="H2420" s="9">
        <v>180</v>
      </c>
      <c r="I2420" s="8"/>
      <c r="J2420" s="8" t="s">
        <v>78</v>
      </c>
      <c r="K2420" s="17">
        <v>-51.166666669999998</v>
      </c>
      <c r="L2420" s="9">
        <v>0</v>
      </c>
      <c r="M2420" s="9">
        <v>0</v>
      </c>
      <c r="N2420" s="9">
        <v>0</v>
      </c>
      <c r="O2420" s="8"/>
      <c r="P2420" s="9">
        <v>-51.166666669999998</v>
      </c>
      <c r="Q2420" s="15">
        <v>-2</v>
      </c>
      <c r="R2420" s="9">
        <v>20</v>
      </c>
      <c r="S2420" s="8" t="s">
        <v>34</v>
      </c>
      <c r="T2420" s="9">
        <v>-11</v>
      </c>
      <c r="U2420" s="8" t="s">
        <v>12718</v>
      </c>
      <c r="V2420" s="21" t="s">
        <v>12185</v>
      </c>
      <c r="W2420" s="8"/>
    </row>
    <row r="2421" spans="1:23" ht="13.5" thickBot="1">
      <c r="A2421" s="8" t="s">
        <v>158</v>
      </c>
      <c r="B2421" s="8" t="s">
        <v>7798</v>
      </c>
      <c r="C2421" s="8" t="s">
        <v>5911</v>
      </c>
      <c r="D2421" s="8"/>
      <c r="E2421" s="8"/>
      <c r="F2421" s="8" t="s">
        <v>36</v>
      </c>
      <c r="G2421" s="26">
        <v>8065</v>
      </c>
      <c r="H2421" s="9">
        <v>181</v>
      </c>
      <c r="I2421" s="8"/>
      <c r="J2421" s="8" t="s">
        <v>78</v>
      </c>
      <c r="K2421" s="17">
        <v>-51</v>
      </c>
      <c r="L2421" s="9">
        <v>0</v>
      </c>
      <c r="M2421" s="9">
        <v>0</v>
      </c>
      <c r="N2421" s="9">
        <v>0</v>
      </c>
      <c r="O2421" s="8"/>
      <c r="P2421" s="9">
        <v>-51</v>
      </c>
      <c r="Q2421" s="15">
        <v>0</v>
      </c>
      <c r="R2421" s="9">
        <v>144</v>
      </c>
      <c r="S2421" s="8" t="s">
        <v>37</v>
      </c>
      <c r="T2421" s="9">
        <v>-51</v>
      </c>
      <c r="U2421" s="8" t="s">
        <v>8116</v>
      </c>
      <c r="V2421" s="21">
        <v>45440</v>
      </c>
      <c r="W2421" s="8"/>
    </row>
    <row r="2422" spans="1:23" ht="13.5" thickBot="1">
      <c r="A2422" s="8" t="s">
        <v>158</v>
      </c>
      <c r="B2422" s="8" t="s">
        <v>7799</v>
      </c>
      <c r="C2422" s="8" t="s">
        <v>5875</v>
      </c>
      <c r="D2422" s="8"/>
      <c r="E2422" s="8"/>
      <c r="F2422" s="8" t="s">
        <v>36</v>
      </c>
      <c r="G2422" s="8">
        <v>35145</v>
      </c>
      <c r="H2422" s="9">
        <v>182</v>
      </c>
      <c r="I2422" s="8"/>
      <c r="J2422" s="8" t="s">
        <v>78</v>
      </c>
      <c r="K2422" s="17">
        <v>-17</v>
      </c>
      <c r="L2422" s="9">
        <v>0</v>
      </c>
      <c r="M2422" s="9">
        <v>0</v>
      </c>
      <c r="N2422" s="9">
        <v>0</v>
      </c>
      <c r="O2422" s="8"/>
      <c r="P2422" s="9">
        <v>-17</v>
      </c>
      <c r="Q2422" s="15">
        <v>0</v>
      </c>
      <c r="R2422" s="9">
        <v>96</v>
      </c>
      <c r="S2422" s="8" t="s">
        <v>37</v>
      </c>
      <c r="T2422" s="9">
        <v>-17</v>
      </c>
      <c r="U2422" s="8" t="s">
        <v>8062</v>
      </c>
      <c r="V2422" s="21">
        <v>45440</v>
      </c>
      <c r="W2422" s="8"/>
    </row>
    <row r="2423" spans="1:23" ht="13.5" thickBot="1">
      <c r="A2423" s="8" t="s">
        <v>158</v>
      </c>
      <c r="B2423" s="8" t="s">
        <v>7800</v>
      </c>
      <c r="C2423" s="8" t="s">
        <v>7801</v>
      </c>
      <c r="D2423" s="8"/>
      <c r="E2423" s="8"/>
      <c r="F2423" s="8" t="s">
        <v>36</v>
      </c>
      <c r="G2423" s="8">
        <v>9962</v>
      </c>
      <c r="H2423" s="9">
        <v>183</v>
      </c>
      <c r="I2423" s="8"/>
      <c r="J2423" s="8" t="s">
        <v>78</v>
      </c>
      <c r="K2423" s="17">
        <v>-17</v>
      </c>
      <c r="L2423" s="9">
        <v>0</v>
      </c>
      <c r="M2423" s="9">
        <v>0</v>
      </c>
      <c r="N2423" s="9">
        <v>0</v>
      </c>
      <c r="O2423" s="8"/>
      <c r="P2423" s="9">
        <v>-17</v>
      </c>
      <c r="Q2423" s="15">
        <v>0</v>
      </c>
      <c r="R2423" s="9">
        <v>144</v>
      </c>
      <c r="S2423" s="8" t="s">
        <v>37</v>
      </c>
      <c r="T2423" s="9">
        <v>-17</v>
      </c>
      <c r="U2423" s="8" t="s">
        <v>8062</v>
      </c>
      <c r="V2423" s="21">
        <v>45440</v>
      </c>
      <c r="W2423" s="8"/>
    </row>
    <row r="2424" spans="1:23" ht="13.5" thickBot="1">
      <c r="A2424" s="8" t="s">
        <v>158</v>
      </c>
      <c r="B2424" s="8" t="s">
        <v>7802</v>
      </c>
      <c r="C2424" s="8" t="s">
        <v>5910</v>
      </c>
      <c r="D2424" s="8"/>
      <c r="E2424" s="8"/>
      <c r="F2424" s="8" t="s">
        <v>36</v>
      </c>
      <c r="G2424" s="9">
        <v>11</v>
      </c>
      <c r="H2424" s="9">
        <v>184</v>
      </c>
      <c r="I2424" s="8"/>
      <c r="J2424" s="8" t="s">
        <v>78</v>
      </c>
      <c r="K2424" s="17">
        <v>-3</v>
      </c>
      <c r="L2424" s="9">
        <v>0</v>
      </c>
      <c r="M2424" s="9">
        <v>0</v>
      </c>
      <c r="N2424" s="9">
        <v>0</v>
      </c>
      <c r="O2424" s="8"/>
      <c r="P2424" s="9">
        <v>-3</v>
      </c>
      <c r="Q2424" s="15">
        <v>0</v>
      </c>
      <c r="R2424" s="9">
        <v>144</v>
      </c>
      <c r="S2424" s="8" t="s">
        <v>37</v>
      </c>
      <c r="T2424" s="9">
        <v>-3</v>
      </c>
      <c r="U2424" s="8" t="s">
        <v>3127</v>
      </c>
      <c r="V2424" s="21">
        <v>45440</v>
      </c>
      <c r="W2424" s="8"/>
    </row>
    <row r="2425" spans="1:23" ht="13.5" thickBot="1">
      <c r="A2425" s="8" t="s">
        <v>158</v>
      </c>
      <c r="B2425" s="8" t="s">
        <v>7803</v>
      </c>
      <c r="C2425" s="8" t="s">
        <v>6052</v>
      </c>
      <c r="D2425" s="8"/>
      <c r="E2425" s="8"/>
      <c r="F2425" s="8" t="s">
        <v>36</v>
      </c>
      <c r="G2425" s="8">
        <v>1196</v>
      </c>
      <c r="H2425" s="9">
        <v>185</v>
      </c>
      <c r="I2425" s="8"/>
      <c r="J2425" s="8" t="s">
        <v>78</v>
      </c>
      <c r="K2425" s="17">
        <v>-57</v>
      </c>
      <c r="L2425" s="9">
        <v>0</v>
      </c>
      <c r="M2425" s="9">
        <v>0</v>
      </c>
      <c r="N2425" s="9">
        <v>0</v>
      </c>
      <c r="O2425" s="8"/>
      <c r="P2425" s="9">
        <v>-57</v>
      </c>
      <c r="Q2425" s="15">
        <v>0</v>
      </c>
      <c r="R2425" s="9">
        <v>144</v>
      </c>
      <c r="S2425" s="8" t="s">
        <v>37</v>
      </c>
      <c r="T2425" s="9">
        <v>-57</v>
      </c>
      <c r="U2425" s="8" t="s">
        <v>3287</v>
      </c>
      <c r="V2425" s="21">
        <v>45440</v>
      </c>
      <c r="W2425" s="8"/>
    </row>
    <row r="2426" spans="1:23" ht="26.25" thickBot="1">
      <c r="A2426" s="8" t="s">
        <v>158</v>
      </c>
      <c r="B2426" s="8" t="s">
        <v>7804</v>
      </c>
      <c r="C2426" s="8" t="s">
        <v>6054</v>
      </c>
      <c r="D2426" s="8"/>
      <c r="E2426" s="8"/>
      <c r="F2426" s="8" t="s">
        <v>36</v>
      </c>
      <c r="G2426" s="26">
        <v>6173</v>
      </c>
      <c r="H2426" s="9">
        <v>186</v>
      </c>
      <c r="I2426" s="8"/>
      <c r="J2426" s="8" t="s">
        <v>78</v>
      </c>
      <c r="K2426" s="17">
        <v>-100</v>
      </c>
      <c r="L2426" s="9">
        <v>0</v>
      </c>
      <c r="M2426" s="9">
        <v>0</v>
      </c>
      <c r="N2426" s="9">
        <v>0</v>
      </c>
      <c r="O2426" s="8"/>
      <c r="P2426" s="9">
        <v>-100</v>
      </c>
      <c r="Q2426" s="15">
        <v>0</v>
      </c>
      <c r="R2426" s="9">
        <v>144</v>
      </c>
      <c r="S2426" s="8" t="s">
        <v>37</v>
      </c>
      <c r="T2426" s="9">
        <v>-100</v>
      </c>
      <c r="U2426" s="8" t="s">
        <v>10770</v>
      </c>
      <c r="V2426" s="21">
        <v>45440</v>
      </c>
      <c r="W2426" s="8"/>
    </row>
    <row r="2427" spans="1:23" ht="13.5" thickBot="1">
      <c r="A2427" s="8" t="s">
        <v>158</v>
      </c>
      <c r="B2427" s="8" t="s">
        <v>7805</v>
      </c>
      <c r="C2427" s="8" t="s">
        <v>6056</v>
      </c>
      <c r="D2427" s="8"/>
      <c r="E2427" s="8"/>
      <c r="F2427" s="8" t="s">
        <v>36</v>
      </c>
      <c r="G2427" s="8">
        <v>6197</v>
      </c>
      <c r="H2427" s="9">
        <v>187</v>
      </c>
      <c r="I2427" s="8"/>
      <c r="J2427" s="8" t="s">
        <v>78</v>
      </c>
      <c r="K2427" s="17">
        <v>-88</v>
      </c>
      <c r="L2427" s="9">
        <v>0</v>
      </c>
      <c r="M2427" s="9">
        <v>0</v>
      </c>
      <c r="N2427" s="9">
        <v>0</v>
      </c>
      <c r="O2427" s="8"/>
      <c r="P2427" s="9">
        <v>-88</v>
      </c>
      <c r="Q2427" s="15">
        <v>0</v>
      </c>
      <c r="R2427" s="9">
        <v>144</v>
      </c>
      <c r="S2427" s="8" t="s">
        <v>37</v>
      </c>
      <c r="T2427" s="17">
        <v>-88</v>
      </c>
      <c r="U2427" s="8" t="s">
        <v>8735</v>
      </c>
      <c r="V2427" s="21">
        <v>45440</v>
      </c>
      <c r="W2427" s="8"/>
    </row>
    <row r="2428" spans="1:23" ht="13.5" thickBot="1">
      <c r="A2428" s="8" t="s">
        <v>158</v>
      </c>
      <c r="B2428" s="8" t="s">
        <v>7806</v>
      </c>
      <c r="C2428" s="8" t="s">
        <v>5939</v>
      </c>
      <c r="D2428" s="8" t="s">
        <v>7208</v>
      </c>
      <c r="E2428" s="8"/>
      <c r="F2428" s="8" t="s">
        <v>36</v>
      </c>
      <c r="G2428" s="26" t="s">
        <v>7807</v>
      </c>
      <c r="H2428" s="9">
        <v>188</v>
      </c>
      <c r="I2428" s="8"/>
      <c r="J2428" s="8" t="s">
        <v>78</v>
      </c>
      <c r="K2428" s="17">
        <v>-14</v>
      </c>
      <c r="L2428" s="9">
        <v>0</v>
      </c>
      <c r="M2428" s="9">
        <v>0</v>
      </c>
      <c r="N2428" s="9">
        <v>0</v>
      </c>
      <c r="O2428" s="8"/>
      <c r="P2428" s="9">
        <v>-14</v>
      </c>
      <c r="Q2428" s="15">
        <v>0</v>
      </c>
      <c r="R2428" s="9">
        <v>96</v>
      </c>
      <c r="S2428" s="8" t="s">
        <v>37</v>
      </c>
      <c r="T2428" s="9">
        <v>-14</v>
      </c>
      <c r="U2428" s="8" t="s">
        <v>8181</v>
      </c>
      <c r="V2428" s="21">
        <v>45440</v>
      </c>
      <c r="W2428" s="8"/>
    </row>
    <row r="2429" spans="1:23" ht="13.5" thickBot="1">
      <c r="A2429" s="8" t="s">
        <v>158</v>
      </c>
      <c r="B2429" s="8" t="s">
        <v>7808</v>
      </c>
      <c r="C2429" s="8" t="s">
        <v>5919</v>
      </c>
      <c r="D2429" s="8"/>
      <c r="E2429" s="8"/>
      <c r="F2429" s="8" t="s">
        <v>36</v>
      </c>
      <c r="G2429" s="8" t="s">
        <v>7809</v>
      </c>
      <c r="H2429" s="9">
        <v>189</v>
      </c>
      <c r="I2429" s="8"/>
      <c r="J2429" s="8" t="s">
        <v>78</v>
      </c>
      <c r="K2429" s="17">
        <v>-1</v>
      </c>
      <c r="L2429" s="9">
        <v>0</v>
      </c>
      <c r="M2429" s="9">
        <v>0</v>
      </c>
      <c r="N2429" s="9">
        <v>0</v>
      </c>
      <c r="O2429" s="8"/>
      <c r="P2429" s="9">
        <v>-1</v>
      </c>
      <c r="Q2429" s="15">
        <v>0</v>
      </c>
      <c r="R2429" s="9">
        <v>96</v>
      </c>
      <c r="S2429" s="8" t="s">
        <v>37</v>
      </c>
      <c r="T2429" s="17">
        <v>-1</v>
      </c>
      <c r="U2429" s="8" t="s">
        <v>1759</v>
      </c>
      <c r="V2429" s="21">
        <v>45440</v>
      </c>
      <c r="W2429" s="8"/>
    </row>
    <row r="2430" spans="1:23" ht="13.5" thickBot="1">
      <c r="A2430" s="8" t="s">
        <v>158</v>
      </c>
      <c r="B2430" s="8" t="s">
        <v>7810</v>
      </c>
      <c r="C2430" s="8" t="s">
        <v>5862</v>
      </c>
      <c r="D2430" s="8"/>
      <c r="E2430" s="8"/>
      <c r="F2430" s="8" t="s">
        <v>36</v>
      </c>
      <c r="G2430" s="8" t="s">
        <v>7811</v>
      </c>
      <c r="H2430" s="9">
        <v>190</v>
      </c>
      <c r="I2430" s="8"/>
      <c r="J2430" s="8" t="s">
        <v>78</v>
      </c>
      <c r="K2430" s="17">
        <v>-3</v>
      </c>
      <c r="L2430" s="9">
        <v>0</v>
      </c>
      <c r="M2430" s="9">
        <v>0</v>
      </c>
      <c r="N2430" s="9">
        <v>0</v>
      </c>
      <c r="O2430" s="8"/>
      <c r="P2430" s="9">
        <v>-3</v>
      </c>
      <c r="Q2430" s="15">
        <v>0</v>
      </c>
      <c r="R2430" s="9">
        <v>96</v>
      </c>
      <c r="S2430" s="8" t="s">
        <v>37</v>
      </c>
      <c r="T2430" s="17">
        <v>-3</v>
      </c>
      <c r="U2430" s="8" t="s">
        <v>3127</v>
      </c>
      <c r="V2430" s="21">
        <v>45442</v>
      </c>
      <c r="W2430" s="8"/>
    </row>
    <row r="2431" spans="1:23" ht="13.5" thickBot="1">
      <c r="A2431" s="8" t="s">
        <v>158</v>
      </c>
      <c r="B2431" s="8" t="s">
        <v>7812</v>
      </c>
      <c r="C2431" s="8" t="s">
        <v>5898</v>
      </c>
      <c r="D2431" s="8"/>
      <c r="E2431" s="8"/>
      <c r="F2431" s="8" t="s">
        <v>36</v>
      </c>
      <c r="G2431" s="9">
        <v>9340</v>
      </c>
      <c r="H2431" s="9">
        <v>191</v>
      </c>
      <c r="I2431" s="8"/>
      <c r="J2431" s="8" t="s">
        <v>78</v>
      </c>
      <c r="K2431" s="17">
        <v>-70</v>
      </c>
      <c r="L2431" s="9">
        <v>0</v>
      </c>
      <c r="M2431" s="9">
        <v>0</v>
      </c>
      <c r="N2431" s="9">
        <v>0</v>
      </c>
      <c r="O2431" s="8"/>
      <c r="P2431" s="9">
        <v>-70</v>
      </c>
      <c r="Q2431" s="15">
        <v>0</v>
      </c>
      <c r="R2431" s="9">
        <v>168</v>
      </c>
      <c r="S2431" s="8" t="s">
        <v>37</v>
      </c>
      <c r="T2431" s="9">
        <v>-70</v>
      </c>
      <c r="U2431" s="8" t="s">
        <v>7519</v>
      </c>
      <c r="V2431" s="21">
        <v>45442</v>
      </c>
      <c r="W2431" s="8"/>
    </row>
    <row r="2432" spans="1:23" ht="13.5" thickBot="1">
      <c r="A2432" s="8" t="s">
        <v>158</v>
      </c>
      <c r="B2432" s="8" t="s">
        <v>7813</v>
      </c>
      <c r="C2432" s="8" t="s">
        <v>5920</v>
      </c>
      <c r="D2432" s="8"/>
      <c r="E2432" s="8"/>
      <c r="F2432" s="8" t="s">
        <v>36</v>
      </c>
      <c r="G2432" s="8" t="s">
        <v>7814</v>
      </c>
      <c r="H2432" s="9">
        <v>192</v>
      </c>
      <c r="I2432" s="8"/>
      <c r="J2432" s="8" t="s">
        <v>78</v>
      </c>
      <c r="K2432" s="17">
        <v>-68</v>
      </c>
      <c r="L2432" s="9">
        <v>0</v>
      </c>
      <c r="M2432" s="9">
        <v>0</v>
      </c>
      <c r="N2432" s="9">
        <v>0</v>
      </c>
      <c r="O2432" s="8"/>
      <c r="P2432" s="9">
        <v>-68</v>
      </c>
      <c r="Q2432" s="15">
        <v>0</v>
      </c>
      <c r="R2432" s="9">
        <v>96</v>
      </c>
      <c r="S2432" s="8" t="s">
        <v>37</v>
      </c>
      <c r="T2432" s="17">
        <v>-68</v>
      </c>
      <c r="U2432" s="8" t="s">
        <v>9137</v>
      </c>
      <c r="V2432" s="21">
        <v>45442</v>
      </c>
      <c r="W2432" s="8"/>
    </row>
    <row r="2433" spans="1:23" ht="13.5" thickBot="1">
      <c r="A2433" s="8" t="s">
        <v>158</v>
      </c>
      <c r="B2433" s="8" t="s">
        <v>7815</v>
      </c>
      <c r="C2433" s="8" t="s">
        <v>7816</v>
      </c>
      <c r="D2433" s="8"/>
      <c r="E2433" s="8"/>
      <c r="F2433" s="8" t="s">
        <v>36</v>
      </c>
      <c r="G2433" s="8" t="s">
        <v>7817</v>
      </c>
      <c r="H2433" s="9">
        <v>193</v>
      </c>
      <c r="I2433" s="8"/>
      <c r="J2433" s="8" t="s">
        <v>78</v>
      </c>
      <c r="K2433" s="17">
        <v>-102</v>
      </c>
      <c r="L2433" s="9">
        <v>0</v>
      </c>
      <c r="M2433" s="9">
        <v>0</v>
      </c>
      <c r="N2433" s="9">
        <v>0</v>
      </c>
      <c r="O2433" s="8"/>
      <c r="P2433" s="9">
        <v>-102</v>
      </c>
      <c r="Q2433" s="15">
        <v>-1</v>
      </c>
      <c r="R2433" s="9">
        <v>96</v>
      </c>
      <c r="S2433" s="8" t="s">
        <v>37</v>
      </c>
      <c r="T2433" s="17">
        <v>-6</v>
      </c>
      <c r="U2433" s="8" t="s">
        <v>8643</v>
      </c>
      <c r="V2433" s="21"/>
      <c r="W2433" s="8"/>
    </row>
    <row r="2434" spans="1:23" ht="13.5" thickBot="1">
      <c r="A2434" s="8" t="s">
        <v>158</v>
      </c>
      <c r="B2434" s="8" t="s">
        <v>7818</v>
      </c>
      <c r="C2434" s="8" t="s">
        <v>5934</v>
      </c>
      <c r="D2434" s="8"/>
      <c r="E2434" s="8"/>
      <c r="F2434" s="8" t="s">
        <v>36</v>
      </c>
      <c r="G2434" s="9">
        <v>9910</v>
      </c>
      <c r="H2434" s="9">
        <v>194</v>
      </c>
      <c r="I2434" s="8"/>
      <c r="J2434" s="8" t="s">
        <v>78</v>
      </c>
      <c r="K2434" s="17">
        <v>-492</v>
      </c>
      <c r="L2434" s="9">
        <v>0</v>
      </c>
      <c r="M2434" s="9">
        <v>0</v>
      </c>
      <c r="N2434" s="9">
        <v>0</v>
      </c>
      <c r="O2434" s="8"/>
      <c r="P2434" s="9">
        <v>-492</v>
      </c>
      <c r="Q2434" s="15">
        <v>-3</v>
      </c>
      <c r="R2434" s="9">
        <v>160</v>
      </c>
      <c r="S2434" s="8" t="s">
        <v>37</v>
      </c>
      <c r="T2434" s="9">
        <v>-12</v>
      </c>
      <c r="U2434" s="8" t="s">
        <v>8736</v>
      </c>
      <c r="V2434" s="21"/>
      <c r="W2434" s="8"/>
    </row>
    <row r="2435" spans="1:23" ht="26.25" thickBot="1">
      <c r="A2435" s="8" t="s">
        <v>158</v>
      </c>
      <c r="B2435" s="8" t="s">
        <v>7939</v>
      </c>
      <c r="C2435" s="8" t="s">
        <v>7940</v>
      </c>
      <c r="D2435" s="8"/>
      <c r="E2435" s="8"/>
      <c r="F2435" s="8" t="s">
        <v>36</v>
      </c>
      <c r="G2435" s="8">
        <v>6675</v>
      </c>
      <c r="H2435" s="9">
        <v>195</v>
      </c>
      <c r="I2435" s="8" t="s">
        <v>6914</v>
      </c>
      <c r="J2435" s="8" t="s">
        <v>78</v>
      </c>
      <c r="K2435" s="17">
        <v>1569</v>
      </c>
      <c r="L2435" s="9">
        <v>0</v>
      </c>
      <c r="M2435" s="9">
        <v>0</v>
      </c>
      <c r="N2435" s="9">
        <v>0</v>
      </c>
      <c r="O2435" s="8"/>
      <c r="P2435" s="9">
        <v>1569</v>
      </c>
      <c r="Q2435" s="15">
        <v>2</v>
      </c>
      <c r="R2435" s="9">
        <v>540</v>
      </c>
      <c r="S2435" s="8" t="s">
        <v>37</v>
      </c>
      <c r="T2435" s="9">
        <v>489</v>
      </c>
      <c r="U2435" s="8" t="s">
        <v>10771</v>
      </c>
      <c r="V2435" s="21">
        <v>45447</v>
      </c>
      <c r="W2435" s="8"/>
    </row>
    <row r="2436" spans="1:23" ht="13.5" thickBot="1">
      <c r="A2436" s="8" t="s">
        <v>158</v>
      </c>
      <c r="B2436" s="8" t="s">
        <v>7941</v>
      </c>
      <c r="C2436" s="8" t="s">
        <v>9138</v>
      </c>
      <c r="D2436" s="8"/>
      <c r="E2436" s="8"/>
      <c r="F2436" s="8" t="s">
        <v>36</v>
      </c>
      <c r="G2436" s="8" t="s">
        <v>7942</v>
      </c>
      <c r="H2436" s="9">
        <v>196</v>
      </c>
      <c r="I2436" s="8"/>
      <c r="J2436" s="8" t="s">
        <v>78</v>
      </c>
      <c r="K2436" s="17">
        <v>0</v>
      </c>
      <c r="L2436" s="9">
        <v>0</v>
      </c>
      <c r="M2436" s="9">
        <v>0</v>
      </c>
      <c r="N2436" s="9">
        <v>0</v>
      </c>
      <c r="O2436" s="8"/>
      <c r="P2436" s="9">
        <v>0</v>
      </c>
      <c r="Q2436" s="15">
        <v>0</v>
      </c>
      <c r="R2436" s="9" t="s">
        <v>62</v>
      </c>
      <c r="S2436" s="8" t="s">
        <v>37</v>
      </c>
      <c r="T2436" s="9">
        <v>0</v>
      </c>
      <c r="U2436" s="8" t="s">
        <v>39</v>
      </c>
      <c r="V2436" s="21">
        <v>45447</v>
      </c>
      <c r="W2436" s="8"/>
    </row>
    <row r="2437" spans="1:23" ht="13.5" thickBot="1">
      <c r="A2437" s="8" t="s">
        <v>158</v>
      </c>
      <c r="B2437" s="8" t="s">
        <v>7945</v>
      </c>
      <c r="C2437" s="8" t="s">
        <v>5936</v>
      </c>
      <c r="D2437" s="8"/>
      <c r="E2437" s="8"/>
      <c r="F2437" s="8" t="s">
        <v>36</v>
      </c>
      <c r="G2437" s="8" t="s">
        <v>7946</v>
      </c>
      <c r="H2437" s="9">
        <v>198</v>
      </c>
      <c r="I2437" s="8"/>
      <c r="J2437" s="8" t="s">
        <v>78</v>
      </c>
      <c r="K2437" s="17">
        <v>0</v>
      </c>
      <c r="L2437" s="9">
        <v>0</v>
      </c>
      <c r="M2437" s="9">
        <v>0</v>
      </c>
      <c r="N2437" s="9">
        <v>0</v>
      </c>
      <c r="O2437" s="8"/>
      <c r="P2437" s="9">
        <v>0</v>
      </c>
      <c r="Q2437" s="15">
        <v>0</v>
      </c>
      <c r="R2437" s="9">
        <v>144</v>
      </c>
      <c r="S2437" s="8" t="s">
        <v>37</v>
      </c>
      <c r="T2437" s="9">
        <v>0</v>
      </c>
      <c r="U2437" s="8" t="s">
        <v>39</v>
      </c>
      <c r="V2437" s="21">
        <v>45448</v>
      </c>
      <c r="W2437" s="8"/>
    </row>
    <row r="2438" spans="1:23" ht="13.5" thickBot="1">
      <c r="A2438" s="8" t="s">
        <v>158</v>
      </c>
      <c r="B2438" s="8" t="s">
        <v>7987</v>
      </c>
      <c r="C2438" s="8" t="s">
        <v>5802</v>
      </c>
      <c r="D2438" s="8"/>
      <c r="E2438" s="8"/>
      <c r="F2438" s="8" t="s">
        <v>36</v>
      </c>
      <c r="G2438" s="9" t="s">
        <v>7988</v>
      </c>
      <c r="H2438" s="9">
        <v>199</v>
      </c>
      <c r="I2438" s="8"/>
      <c r="J2438" s="8" t="s">
        <v>78</v>
      </c>
      <c r="K2438" s="17">
        <v>0</v>
      </c>
      <c r="L2438" s="9">
        <v>0</v>
      </c>
      <c r="M2438" s="9">
        <v>0</v>
      </c>
      <c r="N2438" s="9">
        <v>0</v>
      </c>
      <c r="O2438" s="8"/>
      <c r="P2438" s="9">
        <v>0</v>
      </c>
      <c r="Q2438" s="15">
        <v>0</v>
      </c>
      <c r="R2438" s="9">
        <v>200</v>
      </c>
      <c r="S2438" s="8" t="s">
        <v>37</v>
      </c>
      <c r="T2438" s="9">
        <v>0</v>
      </c>
      <c r="U2438" s="8" t="s">
        <v>39</v>
      </c>
      <c r="V2438" s="21">
        <v>45448</v>
      </c>
      <c r="W2438" s="8"/>
    </row>
    <row r="2439" spans="1:23" ht="13.5" thickBot="1">
      <c r="A2439" s="8" t="s">
        <v>158</v>
      </c>
      <c r="B2439" s="8" t="s">
        <v>7978</v>
      </c>
      <c r="C2439" s="8" t="s">
        <v>7979</v>
      </c>
      <c r="D2439" s="8"/>
      <c r="E2439" s="8"/>
      <c r="F2439" s="8" t="s">
        <v>36</v>
      </c>
      <c r="G2439" s="8">
        <v>2203</v>
      </c>
      <c r="H2439" s="9">
        <v>200</v>
      </c>
      <c r="I2439" s="8"/>
      <c r="J2439" s="8" t="s">
        <v>78</v>
      </c>
      <c r="K2439" s="17">
        <v>0</v>
      </c>
      <c r="L2439" s="9">
        <v>0</v>
      </c>
      <c r="M2439" s="9">
        <v>0</v>
      </c>
      <c r="N2439" s="9">
        <v>0</v>
      </c>
      <c r="O2439" s="8"/>
      <c r="P2439" s="9">
        <v>0</v>
      </c>
      <c r="Q2439" s="15">
        <v>0</v>
      </c>
      <c r="R2439" s="9">
        <v>120</v>
      </c>
      <c r="S2439" s="8" t="s">
        <v>37</v>
      </c>
      <c r="T2439" s="9">
        <v>0</v>
      </c>
      <c r="U2439" s="8" t="s">
        <v>39</v>
      </c>
      <c r="V2439" s="21">
        <v>45448</v>
      </c>
      <c r="W2439" s="8"/>
    </row>
    <row r="2440" spans="1:23" ht="13.5" thickBot="1">
      <c r="A2440" s="8" t="s">
        <v>158</v>
      </c>
      <c r="B2440" s="8" t="s">
        <v>7996</v>
      </c>
      <c r="C2440" s="8" t="s">
        <v>5953</v>
      </c>
      <c r="D2440" s="8"/>
      <c r="E2440" s="8"/>
      <c r="F2440" s="8" t="s">
        <v>36</v>
      </c>
      <c r="G2440" s="9">
        <v>5510</v>
      </c>
      <c r="H2440" s="9">
        <v>201</v>
      </c>
      <c r="I2440" s="8"/>
      <c r="J2440" s="8" t="s">
        <v>78</v>
      </c>
      <c r="K2440" s="17">
        <v>2</v>
      </c>
      <c r="L2440" s="9">
        <v>0</v>
      </c>
      <c r="M2440" s="9">
        <v>0</v>
      </c>
      <c r="N2440" s="9">
        <v>0</v>
      </c>
      <c r="O2440" s="8"/>
      <c r="P2440" s="9">
        <v>2</v>
      </c>
      <c r="Q2440" s="15">
        <v>0</v>
      </c>
      <c r="R2440" s="9">
        <v>144</v>
      </c>
      <c r="S2440" s="8" t="s">
        <v>37</v>
      </c>
      <c r="T2440" s="17">
        <v>2</v>
      </c>
      <c r="U2440" s="8" t="s">
        <v>9372</v>
      </c>
      <c r="V2440" s="21">
        <v>45448</v>
      </c>
      <c r="W2440" s="8"/>
    </row>
    <row r="2441" spans="1:23" ht="13.5" thickBot="1">
      <c r="A2441" s="8" t="s">
        <v>158</v>
      </c>
      <c r="B2441" s="8" t="s">
        <v>7993</v>
      </c>
      <c r="C2441" s="8" t="s">
        <v>5863</v>
      </c>
      <c r="D2441" s="8"/>
      <c r="E2441" s="8"/>
      <c r="F2441" s="8" t="s">
        <v>36</v>
      </c>
      <c r="G2441" s="8" t="s">
        <v>7994</v>
      </c>
      <c r="H2441" s="9">
        <v>202</v>
      </c>
      <c r="I2441" s="8"/>
      <c r="J2441" s="8" t="s">
        <v>78</v>
      </c>
      <c r="K2441" s="17">
        <v>2</v>
      </c>
      <c r="L2441" s="9">
        <v>0</v>
      </c>
      <c r="M2441" s="9">
        <v>0</v>
      </c>
      <c r="N2441" s="9">
        <v>0</v>
      </c>
      <c r="O2441" s="8"/>
      <c r="P2441" s="9">
        <v>2</v>
      </c>
      <c r="Q2441" s="15">
        <v>0</v>
      </c>
      <c r="R2441" s="9">
        <v>96</v>
      </c>
      <c r="S2441" s="8" t="s">
        <v>37</v>
      </c>
      <c r="T2441" s="17">
        <v>2</v>
      </c>
      <c r="U2441" s="8" t="s">
        <v>9372</v>
      </c>
      <c r="V2441" s="21">
        <v>45448</v>
      </c>
      <c r="W2441" s="8"/>
    </row>
    <row r="2442" spans="1:23" ht="26.25" thickBot="1">
      <c r="A2442" s="8" t="s">
        <v>158</v>
      </c>
      <c r="B2442" s="8" t="s">
        <v>7998</v>
      </c>
      <c r="C2442" s="8" t="s">
        <v>6048</v>
      </c>
      <c r="D2442" s="8"/>
      <c r="E2442" s="8" t="s">
        <v>2732</v>
      </c>
      <c r="F2442" s="8" t="s">
        <v>36</v>
      </c>
      <c r="G2442" s="8">
        <v>3308</v>
      </c>
      <c r="H2442" s="9">
        <v>203</v>
      </c>
      <c r="I2442" s="8"/>
      <c r="J2442" s="8" t="s">
        <v>78</v>
      </c>
      <c r="K2442" s="17">
        <v>-137</v>
      </c>
      <c r="L2442" s="9">
        <v>0</v>
      </c>
      <c r="M2442" s="9">
        <v>0</v>
      </c>
      <c r="N2442" s="9">
        <v>0</v>
      </c>
      <c r="O2442" s="8"/>
      <c r="P2442" s="9">
        <v>-137</v>
      </c>
      <c r="Q2442" s="15">
        <v>0</v>
      </c>
      <c r="R2442" s="9">
        <v>160</v>
      </c>
      <c r="S2442" s="8" t="s">
        <v>37</v>
      </c>
      <c r="T2442" s="9">
        <v>-137</v>
      </c>
      <c r="U2442" s="8" t="s">
        <v>11072</v>
      </c>
      <c r="V2442" s="21">
        <v>45448</v>
      </c>
      <c r="W2442" s="8"/>
    </row>
    <row r="2443" spans="1:23" ht="39" thickBot="1">
      <c r="A2443" s="8" t="s">
        <v>158</v>
      </c>
      <c r="B2443" s="8" t="s">
        <v>7975</v>
      </c>
      <c r="C2443" s="8" t="s">
        <v>5736</v>
      </c>
      <c r="D2443" s="8"/>
      <c r="E2443" s="8"/>
      <c r="F2443" s="8" t="s">
        <v>36</v>
      </c>
      <c r="G2443" s="9">
        <v>46784</v>
      </c>
      <c r="H2443" s="9">
        <v>204</v>
      </c>
      <c r="I2443" s="8"/>
      <c r="J2443" s="8" t="s">
        <v>78</v>
      </c>
      <c r="K2443" s="17">
        <v>0.33333333300000001</v>
      </c>
      <c r="L2443" s="9">
        <v>0</v>
      </c>
      <c r="M2443" s="9">
        <v>0</v>
      </c>
      <c r="N2443" s="9">
        <v>0</v>
      </c>
      <c r="O2443" s="8"/>
      <c r="P2443" s="9">
        <v>0.33333333300000001</v>
      </c>
      <c r="Q2443" s="15">
        <v>0</v>
      </c>
      <c r="R2443" s="9">
        <v>33</v>
      </c>
      <c r="S2443" s="8" t="s">
        <v>34</v>
      </c>
      <c r="T2443" s="9">
        <v>0</v>
      </c>
      <c r="U2443" s="8" t="s">
        <v>12719</v>
      </c>
      <c r="V2443" s="21">
        <v>45448</v>
      </c>
      <c r="W2443" s="8"/>
    </row>
    <row r="2444" spans="1:23" ht="13.5" thickBot="1">
      <c r="A2444" s="8" t="s">
        <v>158</v>
      </c>
      <c r="B2444" s="8" t="s">
        <v>7977</v>
      </c>
      <c r="C2444" s="8" t="s">
        <v>5768</v>
      </c>
      <c r="D2444" s="8"/>
      <c r="E2444" s="8"/>
      <c r="F2444" s="8" t="s">
        <v>36</v>
      </c>
      <c r="G2444" s="8">
        <v>1263</v>
      </c>
      <c r="H2444" s="9">
        <v>205</v>
      </c>
      <c r="I2444" s="8"/>
      <c r="J2444" s="8" t="s">
        <v>78</v>
      </c>
      <c r="K2444" s="17">
        <v>-24</v>
      </c>
      <c r="L2444" s="9">
        <v>0</v>
      </c>
      <c r="M2444" s="9">
        <v>0</v>
      </c>
      <c r="N2444" s="9">
        <v>0</v>
      </c>
      <c r="O2444" s="8"/>
      <c r="P2444" s="9">
        <v>-24</v>
      </c>
      <c r="Q2444" s="15">
        <v>0</v>
      </c>
      <c r="R2444" s="9">
        <v>288</v>
      </c>
      <c r="S2444" s="8" t="s">
        <v>37</v>
      </c>
      <c r="T2444" s="9">
        <v>-24</v>
      </c>
      <c r="U2444" s="8" t="s">
        <v>356</v>
      </c>
      <c r="V2444" s="21">
        <v>45448</v>
      </c>
      <c r="W2444" s="8"/>
    </row>
    <row r="2445" spans="1:23" ht="13.5" thickBot="1">
      <c r="A2445" s="8" t="s">
        <v>158</v>
      </c>
      <c r="B2445" s="8" t="s">
        <v>7976</v>
      </c>
      <c r="C2445" s="8" t="s">
        <v>5767</v>
      </c>
      <c r="D2445" s="8"/>
      <c r="E2445" s="8"/>
      <c r="F2445" s="8" t="s">
        <v>36</v>
      </c>
      <c r="G2445" s="8">
        <v>1258</v>
      </c>
      <c r="H2445" s="9">
        <v>206</v>
      </c>
      <c r="I2445" s="8"/>
      <c r="J2445" s="8" t="s">
        <v>78</v>
      </c>
      <c r="K2445" s="17">
        <v>-12</v>
      </c>
      <c r="L2445" s="9">
        <v>0</v>
      </c>
      <c r="M2445" s="9">
        <v>0</v>
      </c>
      <c r="N2445" s="9">
        <v>0</v>
      </c>
      <c r="O2445" s="8"/>
      <c r="P2445" s="9">
        <v>-12</v>
      </c>
      <c r="Q2445" s="15">
        <v>0</v>
      </c>
      <c r="R2445" s="9">
        <v>240</v>
      </c>
      <c r="S2445" s="8" t="s">
        <v>37</v>
      </c>
      <c r="T2445" s="9">
        <v>-12</v>
      </c>
      <c r="U2445" s="8" t="s">
        <v>155</v>
      </c>
      <c r="V2445" s="21">
        <v>45448</v>
      </c>
      <c r="W2445" s="8"/>
    </row>
    <row r="2446" spans="1:23" ht="13.5" thickBot="1">
      <c r="A2446" s="8" t="s">
        <v>158</v>
      </c>
      <c r="B2446" s="8" t="s">
        <v>7982</v>
      </c>
      <c r="C2446" s="8" t="s">
        <v>5782</v>
      </c>
      <c r="D2446" s="8"/>
      <c r="E2446" s="8"/>
      <c r="F2446" s="8" t="s">
        <v>36</v>
      </c>
      <c r="G2446" s="8">
        <v>70</v>
      </c>
      <c r="H2446" s="9">
        <v>207</v>
      </c>
      <c r="I2446" s="8"/>
      <c r="J2446" s="8" t="s">
        <v>78</v>
      </c>
      <c r="K2446" s="17">
        <v>-2</v>
      </c>
      <c r="L2446" s="9">
        <v>0</v>
      </c>
      <c r="M2446" s="9">
        <v>0</v>
      </c>
      <c r="N2446" s="9">
        <v>0</v>
      </c>
      <c r="O2446" s="8"/>
      <c r="P2446" s="9">
        <v>-2</v>
      </c>
      <c r="Q2446" s="15">
        <v>0</v>
      </c>
      <c r="R2446" s="9">
        <v>144</v>
      </c>
      <c r="S2446" s="8" t="s">
        <v>37</v>
      </c>
      <c r="T2446" s="9">
        <v>-2</v>
      </c>
      <c r="U2446" s="8" t="s">
        <v>1909</v>
      </c>
      <c r="V2446" s="21">
        <v>45448</v>
      </c>
      <c r="W2446" s="8"/>
    </row>
    <row r="2447" spans="1:23" ht="13.5" thickBot="1">
      <c r="A2447" s="8" t="s">
        <v>158</v>
      </c>
      <c r="B2447" s="8" t="s">
        <v>7995</v>
      </c>
      <c r="C2447" s="8" t="s">
        <v>5932</v>
      </c>
      <c r="D2447" s="8"/>
      <c r="E2447" s="8"/>
      <c r="F2447" s="8" t="s">
        <v>36</v>
      </c>
      <c r="G2447" s="8">
        <v>9907</v>
      </c>
      <c r="H2447" s="9">
        <v>209</v>
      </c>
      <c r="I2447" s="8"/>
      <c r="J2447" s="8" t="s">
        <v>78</v>
      </c>
      <c r="K2447" s="17">
        <v>-12</v>
      </c>
      <c r="L2447" s="9">
        <v>0</v>
      </c>
      <c r="M2447" s="9">
        <v>0</v>
      </c>
      <c r="N2447" s="9">
        <v>0</v>
      </c>
      <c r="O2447" s="8"/>
      <c r="P2447" s="9">
        <v>-12</v>
      </c>
      <c r="Q2447" s="15">
        <v>0</v>
      </c>
      <c r="R2447" s="9">
        <v>160</v>
      </c>
      <c r="S2447" s="8" t="s">
        <v>37</v>
      </c>
      <c r="T2447" s="9">
        <v>-12</v>
      </c>
      <c r="U2447" s="8" t="s">
        <v>155</v>
      </c>
      <c r="V2447" s="21">
        <v>45449</v>
      </c>
      <c r="W2447" s="8"/>
    </row>
    <row r="2448" spans="1:23" ht="13.5" thickBot="1">
      <c r="A2448" s="8" t="s">
        <v>158</v>
      </c>
      <c r="B2448" s="8" t="s">
        <v>7991</v>
      </c>
      <c r="C2448" s="8" t="s">
        <v>5821</v>
      </c>
      <c r="D2448" s="8"/>
      <c r="E2448" s="8"/>
      <c r="F2448" s="8" t="s">
        <v>36</v>
      </c>
      <c r="G2448" s="8">
        <v>9555</v>
      </c>
      <c r="H2448" s="9">
        <v>210</v>
      </c>
      <c r="I2448" s="8"/>
      <c r="J2448" s="8" t="s">
        <v>78</v>
      </c>
      <c r="K2448" s="17">
        <v>0</v>
      </c>
      <c r="L2448" s="9">
        <v>0</v>
      </c>
      <c r="M2448" s="9">
        <v>0</v>
      </c>
      <c r="N2448" s="9">
        <v>0</v>
      </c>
      <c r="O2448" s="8"/>
      <c r="P2448" s="9">
        <v>0</v>
      </c>
      <c r="Q2448" s="15">
        <v>0</v>
      </c>
      <c r="R2448" s="9">
        <v>72</v>
      </c>
      <c r="S2448" s="8" t="s">
        <v>37</v>
      </c>
      <c r="T2448" s="17">
        <v>0</v>
      </c>
      <c r="U2448" s="8" t="s">
        <v>39</v>
      </c>
      <c r="V2448" s="21">
        <v>45449</v>
      </c>
      <c r="W2448" s="8"/>
    </row>
    <row r="2449" spans="1:24" ht="13.5" thickBot="1">
      <c r="A2449" s="8" t="s">
        <v>158</v>
      </c>
      <c r="B2449" s="8" t="s">
        <v>7985</v>
      </c>
      <c r="C2449" s="8" t="s">
        <v>5787</v>
      </c>
      <c r="D2449" s="8"/>
      <c r="E2449" s="8"/>
      <c r="F2449" s="8" t="s">
        <v>36</v>
      </c>
      <c r="G2449" s="8" t="s">
        <v>7986</v>
      </c>
      <c r="H2449" s="9">
        <v>211</v>
      </c>
      <c r="I2449" s="8"/>
      <c r="J2449" s="8" t="s">
        <v>78</v>
      </c>
      <c r="K2449" s="17">
        <v>0</v>
      </c>
      <c r="L2449" s="9">
        <v>0</v>
      </c>
      <c r="M2449" s="9">
        <v>0</v>
      </c>
      <c r="N2449" s="9">
        <v>0</v>
      </c>
      <c r="O2449" s="8"/>
      <c r="P2449" s="9">
        <v>0</v>
      </c>
      <c r="Q2449" s="15">
        <v>0</v>
      </c>
      <c r="R2449" s="9">
        <v>144</v>
      </c>
      <c r="S2449" s="8" t="s">
        <v>37</v>
      </c>
      <c r="T2449" s="17">
        <v>0</v>
      </c>
      <c r="U2449" s="8" t="s">
        <v>39</v>
      </c>
      <c r="V2449" s="21">
        <v>45449</v>
      </c>
      <c r="W2449" s="8"/>
      <c r="X2449">
        <v>45346</v>
      </c>
    </row>
    <row r="2450" spans="1:24" ht="13.5" thickBot="1">
      <c r="A2450" s="8" t="s">
        <v>158</v>
      </c>
      <c r="B2450" s="8" t="s">
        <v>7983</v>
      </c>
      <c r="C2450" s="8" t="s">
        <v>5783</v>
      </c>
      <c r="D2450" s="8"/>
      <c r="E2450" s="8"/>
      <c r="F2450" s="8" t="s">
        <v>36</v>
      </c>
      <c r="G2450" s="8" t="s">
        <v>7984</v>
      </c>
      <c r="H2450" s="9">
        <v>212</v>
      </c>
      <c r="I2450" s="8"/>
      <c r="J2450" s="8" t="s">
        <v>78</v>
      </c>
      <c r="K2450" s="17">
        <v>0</v>
      </c>
      <c r="L2450" s="9">
        <v>0</v>
      </c>
      <c r="M2450" s="9">
        <v>0</v>
      </c>
      <c r="N2450" s="9">
        <v>0</v>
      </c>
      <c r="O2450" s="8"/>
      <c r="P2450" s="9">
        <v>0</v>
      </c>
      <c r="Q2450" s="15">
        <v>0</v>
      </c>
      <c r="R2450" s="9">
        <v>192</v>
      </c>
      <c r="S2450" s="8" t="s">
        <v>37</v>
      </c>
      <c r="T2450" s="17">
        <v>0</v>
      </c>
      <c r="U2450" s="8" t="s">
        <v>39</v>
      </c>
      <c r="V2450" s="21">
        <v>45449</v>
      </c>
      <c r="W2450" s="8"/>
    </row>
    <row r="2451" spans="1:24" ht="13.5" thickBot="1">
      <c r="A2451" s="8" t="s">
        <v>158</v>
      </c>
      <c r="B2451" s="8" t="s">
        <v>7992</v>
      </c>
      <c r="C2451" s="8" t="s">
        <v>9139</v>
      </c>
      <c r="D2451" s="8"/>
      <c r="E2451" s="8"/>
      <c r="F2451" s="8" t="s">
        <v>36</v>
      </c>
      <c r="G2451" s="8">
        <v>3339</v>
      </c>
      <c r="H2451" s="9">
        <v>214</v>
      </c>
      <c r="I2451" s="8"/>
      <c r="J2451" s="8" t="s">
        <v>78</v>
      </c>
      <c r="K2451" s="17">
        <v>0</v>
      </c>
      <c r="L2451" s="9">
        <v>0</v>
      </c>
      <c r="M2451" s="9">
        <v>0</v>
      </c>
      <c r="N2451" s="9">
        <v>0</v>
      </c>
      <c r="O2451" s="8"/>
      <c r="P2451" s="9">
        <v>0</v>
      </c>
      <c r="Q2451" s="15">
        <v>0</v>
      </c>
      <c r="R2451" s="9">
        <v>144</v>
      </c>
      <c r="S2451" s="8" t="s">
        <v>37</v>
      </c>
      <c r="T2451" s="17">
        <v>0</v>
      </c>
      <c r="U2451" s="8" t="s">
        <v>39</v>
      </c>
      <c r="V2451" s="21">
        <v>45449</v>
      </c>
      <c r="W2451" s="8"/>
      <c r="X2451" t="e">
        <v>#N/A</v>
      </c>
    </row>
    <row r="2452" spans="1:24" ht="13.5" thickBot="1">
      <c r="A2452" s="8" t="s">
        <v>158</v>
      </c>
      <c r="B2452" s="8" t="s">
        <v>7980</v>
      </c>
      <c r="C2452" s="8" t="s">
        <v>5772</v>
      </c>
      <c r="D2452" s="8"/>
      <c r="E2452" s="8"/>
      <c r="F2452" s="8" t="s">
        <v>36</v>
      </c>
      <c r="G2452" s="8" t="s">
        <v>7981</v>
      </c>
      <c r="H2452" s="9">
        <v>215</v>
      </c>
      <c r="I2452" s="8"/>
      <c r="J2452" s="8" t="s">
        <v>78</v>
      </c>
      <c r="K2452" s="17">
        <v>0</v>
      </c>
      <c r="L2452" s="9">
        <v>0</v>
      </c>
      <c r="M2452" s="9">
        <v>0</v>
      </c>
      <c r="N2452" s="9">
        <v>0</v>
      </c>
      <c r="O2452" s="8"/>
      <c r="P2452" s="9">
        <v>0</v>
      </c>
      <c r="Q2452" s="15">
        <v>0</v>
      </c>
      <c r="R2452" s="9">
        <v>120</v>
      </c>
      <c r="S2452" s="8" t="s">
        <v>37</v>
      </c>
      <c r="T2452" s="17">
        <v>0</v>
      </c>
      <c r="U2452" s="8" t="s">
        <v>39</v>
      </c>
      <c r="V2452" s="21">
        <v>45449</v>
      </c>
      <c r="W2452" s="8"/>
    </row>
    <row r="2453" spans="1:24" ht="13.5" thickBot="1">
      <c r="A2453" s="8" t="s">
        <v>158</v>
      </c>
      <c r="B2453" s="8" t="s">
        <v>8033</v>
      </c>
      <c r="C2453" s="8" t="s">
        <v>10772</v>
      </c>
      <c r="D2453" s="8"/>
      <c r="E2453" s="8"/>
      <c r="F2453" s="8" t="s">
        <v>36</v>
      </c>
      <c r="G2453" s="8">
        <v>4172</v>
      </c>
      <c r="H2453" s="9">
        <v>216</v>
      </c>
      <c r="I2453" s="8"/>
      <c r="J2453" s="8" t="s">
        <v>78</v>
      </c>
      <c r="K2453" s="17">
        <v>-22</v>
      </c>
      <c r="L2453" s="9">
        <v>0</v>
      </c>
      <c r="M2453" s="9">
        <v>0</v>
      </c>
      <c r="N2453" s="9">
        <v>0</v>
      </c>
      <c r="O2453" s="8"/>
      <c r="P2453" s="9">
        <v>-22</v>
      </c>
      <c r="Q2453" s="15">
        <v>0</v>
      </c>
      <c r="R2453" s="9">
        <v>120</v>
      </c>
      <c r="S2453" s="8" t="s">
        <v>37</v>
      </c>
      <c r="T2453" s="17">
        <v>-22</v>
      </c>
      <c r="U2453" s="8" t="s">
        <v>8321</v>
      </c>
      <c r="V2453" s="21">
        <v>45450</v>
      </c>
      <c r="W2453" s="8"/>
    </row>
    <row r="2454" spans="1:24" ht="13.5" thickBot="1">
      <c r="A2454" s="8" t="s">
        <v>158</v>
      </c>
      <c r="B2454" s="8" t="s">
        <v>8034</v>
      </c>
      <c r="C2454" s="8" t="s">
        <v>6042</v>
      </c>
      <c r="D2454" s="8"/>
      <c r="E2454" s="8"/>
      <c r="F2454" s="8" t="s">
        <v>36</v>
      </c>
      <c r="G2454" s="9">
        <v>4167</v>
      </c>
      <c r="H2454" s="9">
        <v>217</v>
      </c>
      <c r="I2454" s="8"/>
      <c r="J2454" s="8" t="s">
        <v>78</v>
      </c>
      <c r="K2454" s="17">
        <v>-23</v>
      </c>
      <c r="L2454" s="9">
        <v>0</v>
      </c>
      <c r="M2454" s="9">
        <v>0</v>
      </c>
      <c r="N2454" s="9">
        <v>0</v>
      </c>
      <c r="O2454" s="8"/>
      <c r="P2454" s="9">
        <v>-23</v>
      </c>
      <c r="Q2454" s="15">
        <v>0</v>
      </c>
      <c r="R2454" s="9">
        <v>192</v>
      </c>
      <c r="S2454" s="8" t="s">
        <v>37</v>
      </c>
      <c r="T2454" s="17">
        <v>-23</v>
      </c>
      <c r="U2454" s="8" t="s">
        <v>8737</v>
      </c>
      <c r="V2454" s="21">
        <v>45450</v>
      </c>
      <c r="W2454" s="8"/>
    </row>
    <row r="2455" spans="1:24" ht="13.5" thickBot="1">
      <c r="A2455" s="8" t="s">
        <v>158</v>
      </c>
      <c r="B2455" s="8" t="s">
        <v>8035</v>
      </c>
      <c r="C2455" s="8" t="s">
        <v>6049</v>
      </c>
      <c r="D2455" s="8"/>
      <c r="E2455" s="8"/>
      <c r="F2455" s="8" t="s">
        <v>36</v>
      </c>
      <c r="G2455" s="26">
        <v>1114</v>
      </c>
      <c r="H2455" s="9">
        <v>218</v>
      </c>
      <c r="I2455" s="8"/>
      <c r="J2455" s="8" t="s">
        <v>78</v>
      </c>
      <c r="K2455" s="17">
        <v>0</v>
      </c>
      <c r="L2455" s="9">
        <v>0</v>
      </c>
      <c r="M2455" s="9">
        <v>0</v>
      </c>
      <c r="N2455" s="9">
        <v>0</v>
      </c>
      <c r="O2455" s="8"/>
      <c r="P2455" s="9">
        <v>0</v>
      </c>
      <c r="Q2455" s="15">
        <v>0</v>
      </c>
      <c r="R2455" s="9">
        <v>144</v>
      </c>
      <c r="S2455" s="8" t="s">
        <v>37</v>
      </c>
      <c r="T2455" s="17">
        <v>0</v>
      </c>
      <c r="U2455" s="8" t="s">
        <v>39</v>
      </c>
      <c r="V2455" s="21">
        <v>45450</v>
      </c>
      <c r="W2455" s="8"/>
    </row>
    <row r="2456" spans="1:24" ht="13.5" thickBot="1">
      <c r="A2456" s="8" t="s">
        <v>158</v>
      </c>
      <c r="B2456" s="8" t="s">
        <v>8036</v>
      </c>
      <c r="C2456" s="8" t="s">
        <v>8037</v>
      </c>
      <c r="D2456" s="8"/>
      <c r="E2456" s="8"/>
      <c r="F2456" s="8" t="s">
        <v>36</v>
      </c>
      <c r="G2456" s="26">
        <v>3175</v>
      </c>
      <c r="H2456" s="9">
        <v>219</v>
      </c>
      <c r="I2456" s="8"/>
      <c r="J2456" s="8" t="s">
        <v>78</v>
      </c>
      <c r="K2456" s="17">
        <v>160</v>
      </c>
      <c r="L2456" s="9">
        <v>0</v>
      </c>
      <c r="M2456" s="9">
        <v>0</v>
      </c>
      <c r="N2456" s="9">
        <v>0</v>
      </c>
      <c r="O2456" s="8"/>
      <c r="P2456" s="9">
        <v>160</v>
      </c>
      <c r="Q2456" s="15">
        <v>1</v>
      </c>
      <c r="R2456" s="9">
        <v>160</v>
      </c>
      <c r="S2456" s="8" t="s">
        <v>37</v>
      </c>
      <c r="T2456" s="17">
        <v>0</v>
      </c>
      <c r="U2456" s="8" t="s">
        <v>102</v>
      </c>
      <c r="V2456" s="21">
        <v>45450</v>
      </c>
      <c r="W2456" s="8"/>
    </row>
    <row r="2457" spans="1:24" ht="26.25" thickBot="1">
      <c r="A2457" s="8" t="s">
        <v>158</v>
      </c>
      <c r="B2457" s="8" t="s">
        <v>8118</v>
      </c>
      <c r="C2457" s="8" t="s">
        <v>8119</v>
      </c>
      <c r="D2457" s="8"/>
      <c r="E2457" s="8"/>
      <c r="F2457" s="8" t="s">
        <v>828</v>
      </c>
      <c r="G2457" s="8" t="s">
        <v>8120</v>
      </c>
      <c r="H2457" s="9">
        <v>220</v>
      </c>
      <c r="I2457" s="8" t="s">
        <v>3001</v>
      </c>
      <c r="J2457" s="8" t="s">
        <v>78</v>
      </c>
      <c r="K2457" s="17">
        <v>0.33400000000000002</v>
      </c>
      <c r="L2457" s="9">
        <v>0</v>
      </c>
      <c r="M2457" s="9">
        <v>0</v>
      </c>
      <c r="N2457" s="9">
        <v>0</v>
      </c>
      <c r="O2457" s="8"/>
      <c r="P2457" s="9">
        <v>0.33400000000000002</v>
      </c>
      <c r="Q2457" s="15">
        <v>0</v>
      </c>
      <c r="R2457" s="9">
        <v>24</v>
      </c>
      <c r="S2457" s="8" t="s">
        <v>34</v>
      </c>
      <c r="T2457" s="17">
        <v>0</v>
      </c>
      <c r="U2457" s="8" t="s">
        <v>12720</v>
      </c>
      <c r="V2457" s="21">
        <v>45453</v>
      </c>
      <c r="W2457" s="8"/>
    </row>
    <row r="2458" spans="1:24" ht="13.5" thickBot="1">
      <c r="A2458" s="8" t="s">
        <v>158</v>
      </c>
      <c r="B2458" s="8" t="s">
        <v>8032</v>
      </c>
      <c r="C2458" s="8" t="s">
        <v>5966</v>
      </c>
      <c r="D2458" s="8"/>
      <c r="E2458" s="8"/>
      <c r="F2458" s="8" t="s">
        <v>36</v>
      </c>
      <c r="G2458" s="8">
        <v>6102</v>
      </c>
      <c r="H2458" s="9">
        <v>221</v>
      </c>
      <c r="I2458" s="8"/>
      <c r="J2458" s="8" t="s">
        <v>78</v>
      </c>
      <c r="K2458" s="17">
        <v>0</v>
      </c>
      <c r="L2458" s="9">
        <v>0</v>
      </c>
      <c r="M2458" s="9">
        <v>0</v>
      </c>
      <c r="N2458" s="9">
        <v>0</v>
      </c>
      <c r="O2458" s="8"/>
      <c r="P2458" s="9">
        <v>0</v>
      </c>
      <c r="Q2458" s="15">
        <v>0</v>
      </c>
      <c r="R2458" s="9">
        <v>144</v>
      </c>
      <c r="S2458" s="8" t="s">
        <v>37</v>
      </c>
      <c r="T2458" s="17">
        <v>0</v>
      </c>
      <c r="U2458" s="8" t="s">
        <v>39</v>
      </c>
      <c r="V2458" s="21">
        <v>45450</v>
      </c>
      <c r="W2458" s="8"/>
    </row>
    <row r="2459" spans="1:24" ht="13.5" thickBot="1">
      <c r="A2459" s="8" t="s">
        <v>158</v>
      </c>
      <c r="B2459" s="8" t="s">
        <v>8121</v>
      </c>
      <c r="C2459" s="8" t="s">
        <v>8122</v>
      </c>
      <c r="D2459" s="8"/>
      <c r="E2459" s="8"/>
      <c r="F2459" s="8" t="s">
        <v>36</v>
      </c>
      <c r="G2459" s="8">
        <v>7256</v>
      </c>
      <c r="H2459" s="9">
        <v>222</v>
      </c>
      <c r="I2459" s="8"/>
      <c r="J2459" s="8" t="s">
        <v>78</v>
      </c>
      <c r="K2459" s="17">
        <v>0</v>
      </c>
      <c r="L2459" s="9">
        <v>0</v>
      </c>
      <c r="M2459" s="9">
        <v>0</v>
      </c>
      <c r="N2459" s="9">
        <v>0</v>
      </c>
      <c r="O2459" s="8"/>
      <c r="P2459" s="9">
        <v>0</v>
      </c>
      <c r="Q2459" s="15">
        <v>0</v>
      </c>
      <c r="R2459" s="9">
        <v>288</v>
      </c>
      <c r="S2459" s="8" t="s">
        <v>37</v>
      </c>
      <c r="T2459" s="17">
        <v>0</v>
      </c>
      <c r="U2459" s="8" t="s">
        <v>39</v>
      </c>
      <c r="V2459" s="21">
        <v>45454</v>
      </c>
      <c r="W2459" s="8"/>
    </row>
    <row r="2460" spans="1:24" ht="13.5" thickBot="1">
      <c r="A2460" s="8" t="s">
        <v>158</v>
      </c>
      <c r="B2460" s="8" t="s">
        <v>8123</v>
      </c>
      <c r="C2460" s="8" t="s">
        <v>6067</v>
      </c>
      <c r="D2460" s="8"/>
      <c r="E2460" s="8"/>
      <c r="F2460" s="8" t="s">
        <v>36</v>
      </c>
      <c r="G2460" s="8">
        <v>3305</v>
      </c>
      <c r="H2460" s="9">
        <v>223</v>
      </c>
      <c r="I2460" s="8"/>
      <c r="J2460" s="8" t="s">
        <v>78</v>
      </c>
      <c r="K2460" s="17">
        <v>6</v>
      </c>
      <c r="L2460" s="9">
        <v>0</v>
      </c>
      <c r="M2460" s="9">
        <v>0</v>
      </c>
      <c r="N2460" s="9">
        <v>0</v>
      </c>
      <c r="O2460" s="8"/>
      <c r="P2460" s="9">
        <v>6</v>
      </c>
      <c r="Q2460" s="15">
        <v>0</v>
      </c>
      <c r="R2460" s="9">
        <v>240</v>
      </c>
      <c r="S2460" s="8" t="s">
        <v>37</v>
      </c>
      <c r="T2460" s="9">
        <v>6</v>
      </c>
      <c r="U2460" s="8" t="s">
        <v>7933</v>
      </c>
      <c r="V2460" s="21">
        <v>45454</v>
      </c>
      <c r="W2460" s="8"/>
    </row>
    <row r="2461" spans="1:24" ht="13.5" thickBot="1">
      <c r="A2461" s="8" t="s">
        <v>158</v>
      </c>
      <c r="B2461" s="8" t="s">
        <v>8124</v>
      </c>
      <c r="C2461" s="8" t="s">
        <v>10773</v>
      </c>
      <c r="D2461" s="8"/>
      <c r="E2461" s="8"/>
      <c r="F2461" s="8" t="s">
        <v>36</v>
      </c>
      <c r="G2461" s="8" t="s">
        <v>10774</v>
      </c>
      <c r="H2461" s="9">
        <v>224</v>
      </c>
      <c r="I2461" s="8"/>
      <c r="J2461" s="8" t="s">
        <v>78</v>
      </c>
      <c r="K2461" s="17">
        <v>-5</v>
      </c>
      <c r="L2461" s="9">
        <v>0</v>
      </c>
      <c r="M2461" s="9">
        <v>0</v>
      </c>
      <c r="N2461" s="9">
        <v>0</v>
      </c>
      <c r="O2461" s="8"/>
      <c r="P2461" s="9">
        <v>-5</v>
      </c>
      <c r="Q2461" s="15">
        <v>0</v>
      </c>
      <c r="R2461" s="9">
        <v>192</v>
      </c>
      <c r="S2461" s="8" t="s">
        <v>37</v>
      </c>
      <c r="T2461" s="17">
        <v>-5</v>
      </c>
      <c r="U2461" s="8" t="s">
        <v>7951</v>
      </c>
      <c r="V2461" s="21">
        <v>45454</v>
      </c>
      <c r="W2461" s="8"/>
    </row>
    <row r="2462" spans="1:24" ht="26.25" thickBot="1">
      <c r="A2462" s="8" t="s">
        <v>158</v>
      </c>
      <c r="B2462" s="8" t="s">
        <v>8125</v>
      </c>
      <c r="C2462" s="8" t="s">
        <v>5790</v>
      </c>
      <c r="D2462" s="8"/>
      <c r="E2462" s="8" t="s">
        <v>3444</v>
      </c>
      <c r="F2462" s="8" t="s">
        <v>36</v>
      </c>
      <c r="G2462" s="8" t="s">
        <v>8126</v>
      </c>
      <c r="H2462" s="9">
        <v>225</v>
      </c>
      <c r="I2462" s="8"/>
      <c r="J2462" s="8" t="s">
        <v>78</v>
      </c>
      <c r="K2462" s="17">
        <v>-100</v>
      </c>
      <c r="L2462" s="9">
        <v>0</v>
      </c>
      <c r="M2462" s="9">
        <v>0</v>
      </c>
      <c r="N2462" s="9">
        <v>0</v>
      </c>
      <c r="O2462" s="8"/>
      <c r="P2462" s="9">
        <v>-100</v>
      </c>
      <c r="Q2462" s="15">
        <v>0</v>
      </c>
      <c r="R2462" s="9">
        <v>120</v>
      </c>
      <c r="S2462" s="8" t="s">
        <v>37</v>
      </c>
      <c r="T2462" s="17">
        <v>-100</v>
      </c>
      <c r="U2462" s="8" t="s">
        <v>10770</v>
      </c>
      <c r="V2462" s="21">
        <v>45454</v>
      </c>
      <c r="W2462" s="8"/>
    </row>
    <row r="2463" spans="1:24" ht="13.5" thickBot="1">
      <c r="A2463" s="8" t="s">
        <v>158</v>
      </c>
      <c r="B2463" s="8" t="s">
        <v>8127</v>
      </c>
      <c r="C2463" s="8" t="s">
        <v>5828</v>
      </c>
      <c r="D2463" s="8"/>
      <c r="E2463" s="8"/>
      <c r="F2463" s="8" t="s">
        <v>36</v>
      </c>
      <c r="G2463" s="8">
        <v>8003</v>
      </c>
      <c r="H2463" s="9">
        <v>226</v>
      </c>
      <c r="I2463" s="8"/>
      <c r="J2463" s="8" t="s">
        <v>78</v>
      </c>
      <c r="K2463" s="17">
        <v>-21</v>
      </c>
      <c r="L2463" s="9">
        <v>0</v>
      </c>
      <c r="M2463" s="9">
        <v>0</v>
      </c>
      <c r="N2463" s="9">
        <v>0</v>
      </c>
      <c r="O2463" s="8"/>
      <c r="P2463" s="9">
        <v>-21</v>
      </c>
      <c r="Q2463" s="15">
        <v>0</v>
      </c>
      <c r="R2463" s="9">
        <v>168</v>
      </c>
      <c r="S2463" s="8" t="s">
        <v>37</v>
      </c>
      <c r="T2463" s="9">
        <v>-21</v>
      </c>
      <c r="U2463" s="8" t="s">
        <v>1651</v>
      </c>
      <c r="V2463" s="21">
        <v>45454</v>
      </c>
      <c r="W2463" s="8"/>
    </row>
    <row r="2464" spans="1:24" ht="39" thickBot="1">
      <c r="A2464" s="8" t="s">
        <v>158</v>
      </c>
      <c r="B2464" s="8" t="s">
        <v>8130</v>
      </c>
      <c r="C2464" s="8" t="s">
        <v>5987</v>
      </c>
      <c r="D2464" s="8"/>
      <c r="E2464" s="8"/>
      <c r="F2464" s="8" t="s">
        <v>36</v>
      </c>
      <c r="G2464" s="8" t="s">
        <v>8131</v>
      </c>
      <c r="H2464" s="9">
        <v>228</v>
      </c>
      <c r="I2464" s="8"/>
      <c r="J2464" s="8" t="s">
        <v>78</v>
      </c>
      <c r="K2464" s="17">
        <v>-71.916666669999998</v>
      </c>
      <c r="L2464" s="9">
        <v>0</v>
      </c>
      <c r="M2464" s="9">
        <v>0</v>
      </c>
      <c r="N2464" s="9">
        <v>0</v>
      </c>
      <c r="O2464" s="8"/>
      <c r="P2464" s="9">
        <v>-71.916666669999998</v>
      </c>
      <c r="Q2464" s="15">
        <v>-2</v>
      </c>
      <c r="R2464" s="9">
        <v>25</v>
      </c>
      <c r="S2464" s="8" t="s">
        <v>34</v>
      </c>
      <c r="T2464" s="9">
        <v>-22</v>
      </c>
      <c r="U2464" s="8" t="s">
        <v>12721</v>
      </c>
      <c r="V2464" s="21" t="s">
        <v>12722</v>
      </c>
      <c r="W2464" s="8"/>
    </row>
    <row r="2465" spans="1:24" ht="13.5" thickBot="1">
      <c r="A2465" s="8" t="s">
        <v>158</v>
      </c>
      <c r="B2465" s="8" t="s">
        <v>8132</v>
      </c>
      <c r="C2465" s="8" t="s">
        <v>5990</v>
      </c>
      <c r="D2465" s="8"/>
      <c r="E2465" s="8"/>
      <c r="F2465" s="8" t="s">
        <v>36</v>
      </c>
      <c r="G2465" s="8">
        <v>7206</v>
      </c>
      <c r="H2465" s="9">
        <v>229</v>
      </c>
      <c r="I2465" s="8"/>
      <c r="J2465" s="8" t="s">
        <v>78</v>
      </c>
      <c r="K2465" s="17">
        <v>-13</v>
      </c>
      <c r="L2465" s="9">
        <v>0</v>
      </c>
      <c r="M2465" s="9">
        <v>0</v>
      </c>
      <c r="N2465" s="9">
        <v>0</v>
      </c>
      <c r="O2465" s="8"/>
      <c r="P2465" s="9">
        <v>-13</v>
      </c>
      <c r="Q2465" s="15">
        <v>0</v>
      </c>
      <c r="R2465" s="9">
        <v>96</v>
      </c>
      <c r="S2465" s="8" t="s">
        <v>37</v>
      </c>
      <c r="T2465" s="9">
        <v>-13</v>
      </c>
      <c r="U2465" s="8" t="s">
        <v>8153</v>
      </c>
      <c r="V2465" s="21">
        <v>45454</v>
      </c>
      <c r="W2465" s="8"/>
    </row>
    <row r="2466" spans="1:24" ht="13.5" thickBot="1">
      <c r="A2466" s="8" t="s">
        <v>158</v>
      </c>
      <c r="B2466" s="8" t="s">
        <v>8133</v>
      </c>
      <c r="C2466" s="8" t="s">
        <v>5995</v>
      </c>
      <c r="D2466" s="8"/>
      <c r="E2466" s="8"/>
      <c r="F2466" s="8" t="s">
        <v>36</v>
      </c>
      <c r="G2466" s="8">
        <v>2</v>
      </c>
      <c r="H2466" s="9">
        <v>230</v>
      </c>
      <c r="I2466" s="8"/>
      <c r="J2466" s="8" t="s">
        <v>78</v>
      </c>
      <c r="K2466" s="17">
        <v>-6</v>
      </c>
      <c r="L2466" s="9">
        <v>0</v>
      </c>
      <c r="M2466" s="9">
        <v>0</v>
      </c>
      <c r="N2466" s="9">
        <v>0</v>
      </c>
      <c r="O2466" s="8"/>
      <c r="P2466" s="9">
        <v>-6</v>
      </c>
      <c r="Q2466" s="15">
        <v>0</v>
      </c>
      <c r="R2466" s="9">
        <v>120</v>
      </c>
      <c r="S2466" s="8" t="s">
        <v>37</v>
      </c>
      <c r="T2466" s="9">
        <v>-6</v>
      </c>
      <c r="U2466" s="8" t="s">
        <v>93</v>
      </c>
      <c r="V2466" s="21">
        <v>45454</v>
      </c>
      <c r="W2466" s="8"/>
    </row>
    <row r="2467" spans="1:24" ht="13.5" thickBot="1">
      <c r="A2467" s="8" t="s">
        <v>158</v>
      </c>
      <c r="B2467" s="8" t="s">
        <v>8134</v>
      </c>
      <c r="C2467" s="8" t="s">
        <v>6023</v>
      </c>
      <c r="D2467" s="8"/>
      <c r="E2467" s="8"/>
      <c r="F2467" s="8" t="s">
        <v>36</v>
      </c>
      <c r="G2467" s="8">
        <v>9207</v>
      </c>
      <c r="H2467" s="9">
        <v>231</v>
      </c>
      <c r="I2467" s="8"/>
      <c r="J2467" s="8" t="s">
        <v>78</v>
      </c>
      <c r="K2467" s="17">
        <v>-2</v>
      </c>
      <c r="L2467" s="9">
        <v>0</v>
      </c>
      <c r="M2467" s="9">
        <v>0</v>
      </c>
      <c r="N2467" s="9">
        <v>0</v>
      </c>
      <c r="O2467" s="8"/>
      <c r="P2467" s="9">
        <v>-2</v>
      </c>
      <c r="Q2467" s="15">
        <v>0</v>
      </c>
      <c r="R2467" s="9">
        <v>20</v>
      </c>
      <c r="S2467" s="8" t="s">
        <v>34</v>
      </c>
      <c r="T2467" s="9">
        <v>-2</v>
      </c>
      <c r="U2467" s="8" t="s">
        <v>177</v>
      </c>
      <c r="V2467" s="21">
        <v>45454</v>
      </c>
      <c r="W2467" s="8"/>
    </row>
    <row r="2468" spans="1:24" ht="13.5" thickBot="1">
      <c r="A2468" s="8" t="s">
        <v>158</v>
      </c>
      <c r="B2468" s="8" t="s">
        <v>8187</v>
      </c>
      <c r="C2468" s="8" t="s">
        <v>5871</v>
      </c>
      <c r="D2468" s="8"/>
      <c r="E2468" s="8"/>
      <c r="F2468" s="8" t="s">
        <v>36</v>
      </c>
      <c r="G2468" s="8" t="s">
        <v>8188</v>
      </c>
      <c r="H2468" s="9">
        <v>232</v>
      </c>
      <c r="I2468" s="8"/>
      <c r="J2468" s="8" t="s">
        <v>78</v>
      </c>
      <c r="K2468" s="17">
        <v>-28</v>
      </c>
      <c r="L2468" s="9">
        <v>0</v>
      </c>
      <c r="M2468" s="9">
        <v>0</v>
      </c>
      <c r="N2468" s="9">
        <v>0</v>
      </c>
      <c r="O2468" s="8"/>
      <c r="P2468" s="9">
        <v>-28</v>
      </c>
      <c r="Q2468" s="15">
        <v>0</v>
      </c>
      <c r="R2468" s="9">
        <v>96</v>
      </c>
      <c r="S2468" s="8" t="s">
        <v>37</v>
      </c>
      <c r="T2468" s="9">
        <v>-28</v>
      </c>
      <c r="U2468" s="8" t="s">
        <v>8117</v>
      </c>
      <c r="V2468" s="21">
        <v>45455</v>
      </c>
      <c r="W2468" s="8"/>
    </row>
    <row r="2469" spans="1:24" ht="13.5" thickBot="1">
      <c r="A2469" s="8" t="s">
        <v>158</v>
      </c>
      <c r="B2469" s="8" t="s">
        <v>8189</v>
      </c>
      <c r="C2469" s="8" t="s">
        <v>5873</v>
      </c>
      <c r="D2469" s="8"/>
      <c r="E2469" s="8"/>
      <c r="F2469" s="8" t="s">
        <v>36</v>
      </c>
      <c r="G2469" s="8">
        <v>35139</v>
      </c>
      <c r="H2469" s="9">
        <v>233</v>
      </c>
      <c r="I2469" s="8"/>
      <c r="J2469" s="8" t="s">
        <v>78</v>
      </c>
      <c r="K2469" s="17">
        <v>-19</v>
      </c>
      <c r="L2469" s="9">
        <v>0</v>
      </c>
      <c r="M2469" s="9">
        <v>0</v>
      </c>
      <c r="N2469" s="9">
        <v>0</v>
      </c>
      <c r="O2469" s="8"/>
      <c r="P2469" s="9">
        <v>-19</v>
      </c>
      <c r="Q2469" s="15">
        <v>0</v>
      </c>
      <c r="R2469" s="9">
        <v>96</v>
      </c>
      <c r="S2469" s="8" t="s">
        <v>37</v>
      </c>
      <c r="T2469" s="9">
        <v>-19</v>
      </c>
      <c r="U2469" s="8" t="s">
        <v>8008</v>
      </c>
      <c r="V2469" s="21">
        <v>45455</v>
      </c>
      <c r="W2469" s="8"/>
    </row>
    <row r="2470" spans="1:24" ht="13.5" thickBot="1">
      <c r="A2470" s="8" t="s">
        <v>158</v>
      </c>
      <c r="B2470" s="8" t="s">
        <v>8190</v>
      </c>
      <c r="C2470" s="8" t="s">
        <v>5881</v>
      </c>
      <c r="D2470" s="8"/>
      <c r="E2470" s="8"/>
      <c r="F2470" s="8" t="s">
        <v>36</v>
      </c>
      <c r="G2470" s="8" t="s">
        <v>8191</v>
      </c>
      <c r="H2470" s="9">
        <v>234</v>
      </c>
      <c r="I2470" s="8"/>
      <c r="J2470" s="8" t="s">
        <v>78</v>
      </c>
      <c r="K2470" s="17">
        <v>-31</v>
      </c>
      <c r="L2470" s="9">
        <v>0</v>
      </c>
      <c r="M2470" s="9">
        <v>0</v>
      </c>
      <c r="N2470" s="9">
        <v>0</v>
      </c>
      <c r="O2470" s="8"/>
      <c r="P2470" s="9">
        <v>-31</v>
      </c>
      <c r="Q2470" s="15">
        <v>0</v>
      </c>
      <c r="R2470" s="9">
        <v>96</v>
      </c>
      <c r="S2470" s="8" t="s">
        <v>37</v>
      </c>
      <c r="T2470" s="9">
        <v>-31</v>
      </c>
      <c r="U2470" s="8" t="s">
        <v>10482</v>
      </c>
      <c r="V2470" s="21">
        <v>45455</v>
      </c>
      <c r="W2470" s="8"/>
    </row>
    <row r="2471" spans="1:24" ht="13.5" thickBot="1">
      <c r="A2471" s="8" t="s">
        <v>158</v>
      </c>
      <c r="B2471" s="8" t="s">
        <v>8192</v>
      </c>
      <c r="C2471" s="8" t="s">
        <v>6066</v>
      </c>
      <c r="D2471" s="8"/>
      <c r="E2471" s="8"/>
      <c r="F2471" s="8" t="s">
        <v>36</v>
      </c>
      <c r="G2471" s="8" t="s">
        <v>8193</v>
      </c>
      <c r="H2471" s="9">
        <v>235</v>
      </c>
      <c r="I2471" s="8"/>
      <c r="J2471" s="8" t="s">
        <v>78</v>
      </c>
      <c r="K2471" s="17">
        <v>-16</v>
      </c>
      <c r="L2471" s="9">
        <v>0</v>
      </c>
      <c r="M2471" s="9">
        <v>0</v>
      </c>
      <c r="N2471" s="9">
        <v>0</v>
      </c>
      <c r="O2471" s="8"/>
      <c r="P2471" s="9">
        <v>-16</v>
      </c>
      <c r="Q2471" s="15">
        <v>0</v>
      </c>
      <c r="R2471" s="9">
        <v>360</v>
      </c>
      <c r="S2471" s="8" t="s">
        <v>37</v>
      </c>
      <c r="T2471" s="9">
        <v>-16</v>
      </c>
      <c r="U2471" s="8" t="s">
        <v>8180</v>
      </c>
      <c r="V2471" s="21">
        <v>45455</v>
      </c>
      <c r="W2471" s="8"/>
    </row>
    <row r="2472" spans="1:24" ht="13.5" thickBot="1">
      <c r="A2472" s="8" t="s">
        <v>158</v>
      </c>
      <c r="B2472" s="8" t="s">
        <v>8359</v>
      </c>
      <c r="C2472" s="8" t="s">
        <v>5938</v>
      </c>
      <c r="D2472" s="8"/>
      <c r="E2472" s="8"/>
      <c r="F2472" s="8" t="s">
        <v>36</v>
      </c>
      <c r="G2472" s="8" t="s">
        <v>8031</v>
      </c>
      <c r="H2472" s="9">
        <v>236</v>
      </c>
      <c r="I2472" s="8"/>
      <c r="J2472" s="8" t="s">
        <v>78</v>
      </c>
      <c r="K2472" s="17">
        <v>0</v>
      </c>
      <c r="L2472" s="9">
        <v>0</v>
      </c>
      <c r="M2472" s="9">
        <v>0</v>
      </c>
      <c r="N2472" s="9">
        <v>0</v>
      </c>
      <c r="O2472" s="8"/>
      <c r="P2472" s="9">
        <v>0</v>
      </c>
      <c r="Q2472" s="15">
        <v>0</v>
      </c>
      <c r="R2472" s="9">
        <v>48</v>
      </c>
      <c r="S2472" s="8" t="s">
        <v>37</v>
      </c>
      <c r="T2472" s="17">
        <v>0</v>
      </c>
      <c r="U2472" s="8" t="s">
        <v>39</v>
      </c>
      <c r="V2472" s="21">
        <v>45450</v>
      </c>
      <c r="W2472" s="8"/>
    </row>
    <row r="2473" spans="1:24" ht="39" thickBot="1">
      <c r="A2473" s="8" t="s">
        <v>158</v>
      </c>
      <c r="B2473" s="8" t="s">
        <v>8360</v>
      </c>
      <c r="C2473" s="8" t="s">
        <v>8361</v>
      </c>
      <c r="D2473" s="8"/>
      <c r="E2473" s="8"/>
      <c r="F2473" s="8" t="s">
        <v>36</v>
      </c>
      <c r="G2473" s="8">
        <v>1063</v>
      </c>
      <c r="H2473" s="9">
        <v>237</v>
      </c>
      <c r="I2473" s="8"/>
      <c r="J2473" s="8" t="s">
        <v>78</v>
      </c>
      <c r="K2473" s="17">
        <v>-0.83333333300000001</v>
      </c>
      <c r="L2473" s="9">
        <v>0</v>
      </c>
      <c r="M2473" s="9">
        <v>0</v>
      </c>
      <c r="N2473" s="9">
        <v>0</v>
      </c>
      <c r="O2473" s="8"/>
      <c r="P2473" s="9">
        <v>-0.83333333300000001</v>
      </c>
      <c r="Q2473" s="15">
        <v>0</v>
      </c>
      <c r="R2473" s="9">
        <v>28</v>
      </c>
      <c r="S2473" s="8" t="s">
        <v>34</v>
      </c>
      <c r="T2473" s="17">
        <v>-1</v>
      </c>
      <c r="U2473" s="8" t="s">
        <v>12723</v>
      </c>
      <c r="V2473" s="21">
        <v>45463</v>
      </c>
      <c r="W2473" s="8"/>
    </row>
    <row r="2474" spans="1:24" ht="39" thickBot="1">
      <c r="A2474" s="8" t="s">
        <v>158</v>
      </c>
      <c r="B2474" s="8" t="s">
        <v>8362</v>
      </c>
      <c r="C2474" s="8" t="s">
        <v>8363</v>
      </c>
      <c r="D2474" s="8"/>
      <c r="E2474" s="8"/>
      <c r="F2474" s="8" t="s">
        <v>36</v>
      </c>
      <c r="G2474" s="8">
        <v>1067</v>
      </c>
      <c r="H2474" s="9">
        <v>238</v>
      </c>
      <c r="I2474" s="8"/>
      <c r="J2474" s="8" t="s">
        <v>78</v>
      </c>
      <c r="K2474" s="17">
        <v>-4.9166666670000003</v>
      </c>
      <c r="L2474" s="9">
        <v>0</v>
      </c>
      <c r="M2474" s="9">
        <v>0</v>
      </c>
      <c r="N2474" s="9">
        <v>0</v>
      </c>
      <c r="O2474" s="8"/>
      <c r="P2474" s="9">
        <v>-4.9166666670000003</v>
      </c>
      <c r="Q2474" s="15">
        <v>0</v>
      </c>
      <c r="R2474" s="9">
        <v>26</v>
      </c>
      <c r="S2474" s="8" t="s">
        <v>34</v>
      </c>
      <c r="T2474" s="9">
        <v>-5</v>
      </c>
      <c r="U2474" s="8" t="s">
        <v>12724</v>
      </c>
      <c r="V2474" s="21">
        <v>45463</v>
      </c>
      <c r="W2474" s="8"/>
    </row>
    <row r="2475" spans="1:24" ht="39" thickBot="1">
      <c r="A2475" s="8" t="s">
        <v>158</v>
      </c>
      <c r="B2475" s="8" t="s">
        <v>8651</v>
      </c>
      <c r="C2475" s="8" t="s">
        <v>8214</v>
      </c>
      <c r="D2475" s="8"/>
      <c r="E2475" s="8"/>
      <c r="F2475" s="8" t="s">
        <v>159</v>
      </c>
      <c r="G2475" s="8" t="s">
        <v>8652</v>
      </c>
      <c r="H2475" s="9">
        <v>242</v>
      </c>
      <c r="I2475" s="8" t="s">
        <v>6822</v>
      </c>
      <c r="J2475" s="8" t="s">
        <v>78</v>
      </c>
      <c r="K2475" s="17">
        <v>75</v>
      </c>
      <c r="L2475" s="9">
        <v>0</v>
      </c>
      <c r="M2475" s="9">
        <v>0</v>
      </c>
      <c r="N2475" s="9">
        <v>0</v>
      </c>
      <c r="O2475" s="8"/>
      <c r="P2475" s="9">
        <v>75</v>
      </c>
      <c r="Q2475" s="15">
        <v>0</v>
      </c>
      <c r="R2475" s="9">
        <v>180</v>
      </c>
      <c r="S2475" s="8" t="s">
        <v>37</v>
      </c>
      <c r="T2475" s="17">
        <v>75</v>
      </c>
      <c r="U2475" s="8" t="s">
        <v>9407</v>
      </c>
      <c r="V2475" s="21">
        <v>45475</v>
      </c>
      <c r="W2475" s="8"/>
    </row>
    <row r="2476" spans="1:24" ht="39" thickBot="1">
      <c r="A2476" s="8" t="s">
        <v>158</v>
      </c>
      <c r="B2476" s="8" t="s">
        <v>8653</v>
      </c>
      <c r="C2476" s="8" t="s">
        <v>8211</v>
      </c>
      <c r="D2476" s="8"/>
      <c r="E2476" s="8"/>
      <c r="F2476" s="8" t="s">
        <v>159</v>
      </c>
      <c r="G2476" s="8" t="s">
        <v>8654</v>
      </c>
      <c r="H2476" s="9">
        <v>243</v>
      </c>
      <c r="I2476" s="8" t="s">
        <v>6822</v>
      </c>
      <c r="J2476" s="8" t="s">
        <v>78</v>
      </c>
      <c r="K2476" s="17">
        <v>61</v>
      </c>
      <c r="L2476" s="9">
        <v>0</v>
      </c>
      <c r="M2476" s="9">
        <v>0</v>
      </c>
      <c r="N2476" s="9">
        <v>0</v>
      </c>
      <c r="O2476" s="8"/>
      <c r="P2476" s="9">
        <v>61</v>
      </c>
      <c r="Q2476" s="15">
        <v>0</v>
      </c>
      <c r="R2476" s="9">
        <v>180</v>
      </c>
      <c r="S2476" s="8" t="s">
        <v>37</v>
      </c>
      <c r="T2476" s="17">
        <v>61</v>
      </c>
      <c r="U2476" s="8" t="s">
        <v>3501</v>
      </c>
      <c r="V2476" s="21">
        <v>45475</v>
      </c>
      <c r="W2476" s="8"/>
    </row>
    <row r="2477" spans="1:24" ht="39" thickBot="1">
      <c r="A2477" s="8" t="s">
        <v>158</v>
      </c>
      <c r="B2477" s="8" t="s">
        <v>8655</v>
      </c>
      <c r="C2477" s="8" t="s">
        <v>8215</v>
      </c>
      <c r="D2477" s="8"/>
      <c r="E2477" s="8"/>
      <c r="F2477" s="8" t="s">
        <v>159</v>
      </c>
      <c r="G2477" s="8" t="s">
        <v>8656</v>
      </c>
      <c r="H2477" s="9">
        <v>244</v>
      </c>
      <c r="I2477" s="8" t="s">
        <v>6822</v>
      </c>
      <c r="J2477" s="8" t="s">
        <v>78</v>
      </c>
      <c r="K2477" s="17">
        <v>4</v>
      </c>
      <c r="L2477" s="9">
        <v>0</v>
      </c>
      <c r="M2477" s="9">
        <v>0</v>
      </c>
      <c r="N2477" s="9">
        <v>0</v>
      </c>
      <c r="O2477" s="8"/>
      <c r="P2477" s="9">
        <v>4</v>
      </c>
      <c r="Q2477" s="15">
        <v>0</v>
      </c>
      <c r="R2477" s="9">
        <v>180</v>
      </c>
      <c r="S2477" s="8" t="s">
        <v>37</v>
      </c>
      <c r="T2477" s="17">
        <v>4</v>
      </c>
      <c r="U2477" s="8" t="s">
        <v>8281</v>
      </c>
      <c r="V2477" s="21">
        <v>45475</v>
      </c>
      <c r="W2477" s="8"/>
    </row>
    <row r="2478" spans="1:24" ht="39" thickBot="1">
      <c r="A2478" s="8" t="s">
        <v>158</v>
      </c>
      <c r="B2478" s="8" t="s">
        <v>8657</v>
      </c>
      <c r="C2478" s="8" t="s">
        <v>8209</v>
      </c>
      <c r="D2478" s="8"/>
      <c r="E2478" s="8"/>
      <c r="F2478" s="8" t="s">
        <v>159</v>
      </c>
      <c r="G2478" s="8" t="s">
        <v>8658</v>
      </c>
      <c r="H2478" s="9">
        <v>245</v>
      </c>
      <c r="I2478" s="8" t="s">
        <v>6822</v>
      </c>
      <c r="J2478" s="8" t="s">
        <v>78</v>
      </c>
      <c r="K2478" s="17">
        <v>148</v>
      </c>
      <c r="L2478" s="9">
        <v>0</v>
      </c>
      <c r="M2478" s="9">
        <v>0</v>
      </c>
      <c r="N2478" s="9">
        <v>0</v>
      </c>
      <c r="O2478" s="8"/>
      <c r="P2478" s="9">
        <v>148</v>
      </c>
      <c r="Q2478" s="15">
        <v>0</v>
      </c>
      <c r="R2478" s="9">
        <v>180</v>
      </c>
      <c r="S2478" s="8" t="s">
        <v>37</v>
      </c>
      <c r="T2478" s="17">
        <v>148</v>
      </c>
      <c r="U2478" s="8" t="s">
        <v>11663</v>
      </c>
      <c r="V2478" s="21">
        <v>45475</v>
      </c>
      <c r="W2478" s="8"/>
    </row>
    <row r="2479" spans="1:24" ht="39" thickBot="1">
      <c r="A2479" s="8" t="s">
        <v>158</v>
      </c>
      <c r="B2479" s="8" t="s">
        <v>8659</v>
      </c>
      <c r="C2479" s="8" t="s">
        <v>8406</v>
      </c>
      <c r="D2479" s="8"/>
      <c r="E2479" s="8"/>
      <c r="F2479" s="8" t="s">
        <v>159</v>
      </c>
      <c r="G2479" s="8" t="s">
        <v>8660</v>
      </c>
      <c r="H2479" s="9">
        <v>246</v>
      </c>
      <c r="I2479" s="8" t="s">
        <v>6822</v>
      </c>
      <c r="J2479" s="8" t="s">
        <v>78</v>
      </c>
      <c r="K2479" s="17">
        <v>-65</v>
      </c>
      <c r="L2479" s="9">
        <v>0</v>
      </c>
      <c r="M2479" s="9">
        <v>0</v>
      </c>
      <c r="N2479" s="9">
        <v>0</v>
      </c>
      <c r="O2479" s="8"/>
      <c r="P2479" s="9">
        <v>-65</v>
      </c>
      <c r="Q2479" s="15">
        <v>0</v>
      </c>
      <c r="R2479" s="9">
        <v>180</v>
      </c>
      <c r="S2479" s="8" t="s">
        <v>37</v>
      </c>
      <c r="T2479" s="17">
        <v>-65</v>
      </c>
      <c r="U2479" s="8" t="s">
        <v>11664</v>
      </c>
      <c r="V2479" s="21">
        <v>45475</v>
      </c>
      <c r="W2479" s="8"/>
      <c r="X2479">
        <v>45351</v>
      </c>
    </row>
    <row r="2480" spans="1:24" ht="39" thickBot="1">
      <c r="A2480" s="8" t="s">
        <v>158</v>
      </c>
      <c r="B2480" s="8" t="s">
        <v>8661</v>
      </c>
      <c r="C2480" s="8" t="s">
        <v>8210</v>
      </c>
      <c r="D2480" s="8"/>
      <c r="E2480" s="8"/>
      <c r="F2480" s="8" t="s">
        <v>159</v>
      </c>
      <c r="G2480" s="8" t="s">
        <v>8662</v>
      </c>
      <c r="H2480" s="9">
        <v>247</v>
      </c>
      <c r="I2480" s="8" t="s">
        <v>6822</v>
      </c>
      <c r="J2480" s="8" t="s">
        <v>78</v>
      </c>
      <c r="K2480" s="17">
        <v>148</v>
      </c>
      <c r="L2480" s="9">
        <v>0</v>
      </c>
      <c r="M2480" s="9">
        <v>0</v>
      </c>
      <c r="N2480" s="9">
        <v>0</v>
      </c>
      <c r="O2480" s="8"/>
      <c r="P2480" s="9">
        <v>148</v>
      </c>
      <c r="Q2480" s="15">
        <v>0</v>
      </c>
      <c r="R2480" s="9">
        <v>180</v>
      </c>
      <c r="S2480" s="8" t="s">
        <v>37</v>
      </c>
      <c r="T2480" s="17">
        <v>148</v>
      </c>
      <c r="U2480" s="44" t="s">
        <v>11663</v>
      </c>
      <c r="V2480" s="46">
        <v>45475</v>
      </c>
      <c r="W2480" s="8"/>
    </row>
    <row r="2481" spans="1:24" ht="39" thickBot="1">
      <c r="A2481" s="8" t="s">
        <v>158</v>
      </c>
      <c r="B2481" s="8" t="s">
        <v>8663</v>
      </c>
      <c r="C2481" s="8" t="s">
        <v>8213</v>
      </c>
      <c r="D2481" s="8"/>
      <c r="E2481" s="8"/>
      <c r="F2481" s="8" t="s">
        <v>159</v>
      </c>
      <c r="G2481" s="8" t="s">
        <v>8664</v>
      </c>
      <c r="H2481" s="9">
        <v>248</v>
      </c>
      <c r="I2481" s="8" t="s">
        <v>6822</v>
      </c>
      <c r="J2481" s="8" t="s">
        <v>78</v>
      </c>
      <c r="K2481" s="17">
        <v>73</v>
      </c>
      <c r="L2481" s="9">
        <v>0</v>
      </c>
      <c r="M2481" s="9">
        <v>0</v>
      </c>
      <c r="N2481" s="9">
        <v>0</v>
      </c>
      <c r="O2481" s="8"/>
      <c r="P2481" s="9">
        <v>73</v>
      </c>
      <c r="Q2481" s="15">
        <v>0</v>
      </c>
      <c r="R2481" s="9">
        <v>180</v>
      </c>
      <c r="S2481" s="8" t="s">
        <v>37</v>
      </c>
      <c r="T2481" s="17">
        <v>73</v>
      </c>
      <c r="U2481" s="8" t="s">
        <v>9408</v>
      </c>
      <c r="V2481" s="21">
        <v>45475</v>
      </c>
      <c r="W2481" s="8"/>
    </row>
    <row r="2482" spans="1:24" ht="39" thickBot="1">
      <c r="A2482" s="8" t="s">
        <v>158</v>
      </c>
      <c r="B2482" s="8" t="s">
        <v>8665</v>
      </c>
      <c r="C2482" s="8" t="s">
        <v>8212</v>
      </c>
      <c r="D2482" s="8"/>
      <c r="E2482" s="8"/>
      <c r="F2482" s="8" t="s">
        <v>159</v>
      </c>
      <c r="G2482" s="9" t="s">
        <v>8666</v>
      </c>
      <c r="H2482" s="9">
        <v>249</v>
      </c>
      <c r="I2482" s="8" t="s">
        <v>6822</v>
      </c>
      <c r="J2482" s="8" t="s">
        <v>78</v>
      </c>
      <c r="K2482" s="17">
        <v>63</v>
      </c>
      <c r="L2482" s="9">
        <v>0</v>
      </c>
      <c r="M2482" s="9">
        <v>0</v>
      </c>
      <c r="N2482" s="9">
        <v>0</v>
      </c>
      <c r="O2482" s="8"/>
      <c r="P2482" s="9">
        <v>63</v>
      </c>
      <c r="Q2482" s="15">
        <v>0</v>
      </c>
      <c r="R2482" s="9">
        <v>180</v>
      </c>
      <c r="S2482" s="8" t="s">
        <v>37</v>
      </c>
      <c r="T2482" s="17">
        <v>63</v>
      </c>
      <c r="U2482" s="8" t="s">
        <v>9409</v>
      </c>
      <c r="V2482" s="21">
        <v>45475</v>
      </c>
      <c r="W2482" s="8"/>
    </row>
    <row r="2483" spans="1:24" ht="39" thickBot="1">
      <c r="A2483" s="8" t="s">
        <v>158</v>
      </c>
      <c r="B2483" s="8" t="s">
        <v>8667</v>
      </c>
      <c r="C2483" s="8" t="s">
        <v>8405</v>
      </c>
      <c r="D2483" s="8"/>
      <c r="E2483" s="8"/>
      <c r="F2483" s="8" t="s">
        <v>159</v>
      </c>
      <c r="G2483" s="8" t="s">
        <v>8668</v>
      </c>
      <c r="H2483" s="9">
        <v>250</v>
      </c>
      <c r="I2483" s="8" t="s">
        <v>6822</v>
      </c>
      <c r="J2483" s="8" t="s">
        <v>78</v>
      </c>
      <c r="K2483" s="17">
        <v>39</v>
      </c>
      <c r="L2483" s="9">
        <v>0</v>
      </c>
      <c r="M2483" s="9">
        <v>0</v>
      </c>
      <c r="N2483" s="9">
        <v>0</v>
      </c>
      <c r="O2483" s="8"/>
      <c r="P2483" s="9">
        <v>39</v>
      </c>
      <c r="Q2483" s="15">
        <v>0</v>
      </c>
      <c r="R2483" s="9">
        <v>180</v>
      </c>
      <c r="S2483" s="8" t="s">
        <v>37</v>
      </c>
      <c r="T2483" s="9">
        <v>39</v>
      </c>
      <c r="U2483" s="18" t="s">
        <v>11665</v>
      </c>
      <c r="V2483" s="40">
        <v>45475</v>
      </c>
      <c r="W2483" s="8"/>
    </row>
    <row r="2484" spans="1:24" ht="13.5" thickBot="1">
      <c r="A2484" s="8" t="s">
        <v>158</v>
      </c>
      <c r="B2484" s="8" t="s">
        <v>8364</v>
      </c>
      <c r="C2484" s="8" t="s">
        <v>6079</v>
      </c>
      <c r="D2484" s="8"/>
      <c r="E2484" s="8"/>
      <c r="F2484" s="8" t="s">
        <v>36</v>
      </c>
      <c r="G2484" s="8">
        <v>9908</v>
      </c>
      <c r="H2484" s="9">
        <v>239</v>
      </c>
      <c r="I2484" s="8"/>
      <c r="J2484" s="8" t="s">
        <v>78</v>
      </c>
      <c r="K2484" s="17">
        <v>-2</v>
      </c>
      <c r="L2484" s="9">
        <v>0</v>
      </c>
      <c r="M2484" s="9">
        <v>0</v>
      </c>
      <c r="N2484" s="9">
        <v>0</v>
      </c>
      <c r="O2484" s="8"/>
      <c r="P2484" s="9">
        <v>-2</v>
      </c>
      <c r="Q2484" s="15">
        <v>0</v>
      </c>
      <c r="R2484" s="9">
        <v>288</v>
      </c>
      <c r="S2484" s="8" t="s">
        <v>37</v>
      </c>
      <c r="T2484" s="9">
        <v>-2</v>
      </c>
      <c r="U2484" s="18" t="s">
        <v>1909</v>
      </c>
      <c r="V2484" s="40">
        <v>45463</v>
      </c>
      <c r="W2484" s="8"/>
    </row>
    <row r="2485" spans="1:24" ht="13.5" thickBot="1">
      <c r="A2485" s="8" t="s">
        <v>158</v>
      </c>
      <c r="B2485" s="8" t="s">
        <v>8669</v>
      </c>
      <c r="C2485" s="8" t="s">
        <v>8670</v>
      </c>
      <c r="D2485" s="8"/>
      <c r="E2485" s="8"/>
      <c r="F2485" s="8" t="s">
        <v>36</v>
      </c>
      <c r="G2485" s="8" t="s">
        <v>8671</v>
      </c>
      <c r="H2485" s="9">
        <v>241</v>
      </c>
      <c r="I2485" s="8"/>
      <c r="J2485" s="8" t="s">
        <v>78</v>
      </c>
      <c r="K2485" s="17">
        <v>0</v>
      </c>
      <c r="L2485" s="9">
        <v>0</v>
      </c>
      <c r="M2485" s="9">
        <v>0</v>
      </c>
      <c r="N2485" s="9">
        <v>0</v>
      </c>
      <c r="O2485" s="8"/>
      <c r="P2485" s="9">
        <v>0</v>
      </c>
      <c r="Q2485" s="15">
        <v>0</v>
      </c>
      <c r="R2485" s="9">
        <v>160</v>
      </c>
      <c r="S2485" s="8" t="s">
        <v>37</v>
      </c>
      <c r="T2485" s="9">
        <v>0</v>
      </c>
      <c r="U2485" s="43" t="s">
        <v>39</v>
      </c>
      <c r="V2485" s="62">
        <v>45475</v>
      </c>
      <c r="W2485" s="8"/>
    </row>
    <row r="2486" spans="1:24" ht="13.5" thickBot="1">
      <c r="A2486" s="8" t="s">
        <v>158</v>
      </c>
      <c r="B2486" s="8" t="s">
        <v>8908</v>
      </c>
      <c r="C2486" s="8" t="s">
        <v>6077</v>
      </c>
      <c r="D2486" s="8"/>
      <c r="E2486" s="8"/>
      <c r="F2486" s="8" t="s">
        <v>147</v>
      </c>
      <c r="G2486" s="8" t="s">
        <v>8909</v>
      </c>
      <c r="H2486" s="9">
        <v>242</v>
      </c>
      <c r="I2486" s="8"/>
      <c r="J2486" s="8" t="s">
        <v>78</v>
      </c>
      <c r="K2486" s="17">
        <v>-168</v>
      </c>
      <c r="L2486" s="9">
        <v>0</v>
      </c>
      <c r="M2486" s="9">
        <v>0</v>
      </c>
      <c r="N2486" s="9">
        <v>0</v>
      </c>
      <c r="O2486" s="8"/>
      <c r="P2486" s="9">
        <v>-168</v>
      </c>
      <c r="Q2486" s="15">
        <v>0</v>
      </c>
      <c r="R2486" s="9">
        <v>192</v>
      </c>
      <c r="S2486" s="8" t="s">
        <v>37</v>
      </c>
      <c r="T2486" s="9">
        <v>-168</v>
      </c>
      <c r="U2486" s="43" t="s">
        <v>10483</v>
      </c>
      <c r="V2486" s="62">
        <v>45490</v>
      </c>
      <c r="W2486" s="8"/>
    </row>
    <row r="2487" spans="1:24" ht="13.5" thickBot="1">
      <c r="A2487" s="8" t="s">
        <v>158</v>
      </c>
      <c r="B2487" s="8" t="s">
        <v>8910</v>
      </c>
      <c r="C2487" s="8" t="s">
        <v>5735</v>
      </c>
      <c r="D2487" s="8"/>
      <c r="E2487" s="8"/>
      <c r="F2487" s="8" t="s">
        <v>36</v>
      </c>
      <c r="G2487" s="8">
        <v>30</v>
      </c>
      <c r="H2487" s="9">
        <v>243</v>
      </c>
      <c r="I2487" s="8"/>
      <c r="J2487" s="8" t="s">
        <v>78</v>
      </c>
      <c r="K2487" s="17">
        <v>-1</v>
      </c>
      <c r="L2487" s="9">
        <v>0</v>
      </c>
      <c r="M2487" s="9">
        <v>0</v>
      </c>
      <c r="N2487" s="9">
        <v>0</v>
      </c>
      <c r="O2487" s="8"/>
      <c r="P2487" s="9">
        <v>-1</v>
      </c>
      <c r="Q2487" s="15">
        <v>0</v>
      </c>
      <c r="R2487" s="9">
        <v>144</v>
      </c>
      <c r="S2487" s="8" t="s">
        <v>37</v>
      </c>
      <c r="T2487" s="9">
        <v>-1</v>
      </c>
      <c r="U2487" s="18" t="s">
        <v>1759</v>
      </c>
      <c r="V2487" s="40">
        <v>45490</v>
      </c>
      <c r="W2487" s="40"/>
    </row>
    <row r="2488" spans="1:24" ht="13.5" thickBot="1">
      <c r="A2488" s="8" t="s">
        <v>158</v>
      </c>
      <c r="B2488" s="8" t="s">
        <v>8911</v>
      </c>
      <c r="C2488" s="8" t="s">
        <v>6021</v>
      </c>
      <c r="D2488" s="8"/>
      <c r="E2488" s="8"/>
      <c r="F2488" s="8" t="s">
        <v>36</v>
      </c>
      <c r="G2488" s="8">
        <v>6181</v>
      </c>
      <c r="H2488" s="9">
        <v>244</v>
      </c>
      <c r="I2488" s="8"/>
      <c r="J2488" s="8" t="s">
        <v>78</v>
      </c>
      <c r="K2488" s="17">
        <v>-2</v>
      </c>
      <c r="L2488" s="9">
        <v>0</v>
      </c>
      <c r="M2488" s="9">
        <v>0</v>
      </c>
      <c r="N2488" s="9">
        <v>0</v>
      </c>
      <c r="O2488" s="8"/>
      <c r="P2488" s="9">
        <v>-2</v>
      </c>
      <c r="Q2488" s="15">
        <v>0</v>
      </c>
      <c r="R2488" s="9">
        <v>20</v>
      </c>
      <c r="S2488" s="8" t="s">
        <v>34</v>
      </c>
      <c r="T2488" s="9">
        <v>-2</v>
      </c>
      <c r="U2488" s="18" t="s">
        <v>177</v>
      </c>
      <c r="V2488" s="40">
        <v>45490</v>
      </c>
      <c r="W2488" s="8"/>
    </row>
    <row r="2489" spans="1:24" ht="13.5" thickBot="1">
      <c r="A2489" s="8" t="s">
        <v>158</v>
      </c>
      <c r="B2489" s="8" t="s">
        <v>8912</v>
      </c>
      <c r="C2489" s="8" t="s">
        <v>5837</v>
      </c>
      <c r="D2489" s="8"/>
      <c r="E2489" s="8"/>
      <c r="F2489" s="8" t="s">
        <v>36</v>
      </c>
      <c r="G2489" s="8" t="s">
        <v>8913</v>
      </c>
      <c r="H2489" s="9">
        <v>245</v>
      </c>
      <c r="I2489" s="8"/>
      <c r="J2489" s="8" t="s">
        <v>78</v>
      </c>
      <c r="K2489" s="17">
        <v>-1</v>
      </c>
      <c r="L2489" s="9">
        <v>0</v>
      </c>
      <c r="M2489" s="9">
        <v>0</v>
      </c>
      <c r="N2489" s="9">
        <v>0</v>
      </c>
      <c r="O2489" s="8"/>
      <c r="P2489" s="9">
        <v>-1</v>
      </c>
      <c r="Q2489" s="15">
        <v>0</v>
      </c>
      <c r="R2489" s="9">
        <v>432</v>
      </c>
      <c r="S2489" s="8" t="s">
        <v>37</v>
      </c>
      <c r="T2489" s="9">
        <v>-1</v>
      </c>
      <c r="U2489" s="18" t="s">
        <v>1759</v>
      </c>
      <c r="V2489" s="40">
        <v>45490</v>
      </c>
      <c r="W2489" s="8"/>
      <c r="X2489" t="s">
        <v>9140</v>
      </c>
    </row>
    <row r="2490" spans="1:24" ht="13.5" thickBot="1">
      <c r="A2490" s="8" t="s">
        <v>158</v>
      </c>
      <c r="B2490" s="8" t="s">
        <v>8914</v>
      </c>
      <c r="C2490" s="8" t="s">
        <v>5952</v>
      </c>
      <c r="D2490" s="8"/>
      <c r="E2490" s="8"/>
      <c r="F2490" s="8" t="s">
        <v>36</v>
      </c>
      <c r="G2490" s="8" t="s">
        <v>8915</v>
      </c>
      <c r="H2490" s="9">
        <v>246</v>
      </c>
      <c r="I2490" s="8"/>
      <c r="J2490" s="8" t="s">
        <v>78</v>
      </c>
      <c r="K2490" s="17">
        <v>-72</v>
      </c>
      <c r="L2490" s="9">
        <v>0</v>
      </c>
      <c r="M2490" s="9">
        <v>0</v>
      </c>
      <c r="N2490" s="9">
        <v>0</v>
      </c>
      <c r="O2490" s="8"/>
      <c r="P2490" s="9">
        <v>-72</v>
      </c>
      <c r="Q2490" s="15">
        <v>-1</v>
      </c>
      <c r="R2490" s="9">
        <v>72</v>
      </c>
      <c r="S2490" s="8" t="s">
        <v>37</v>
      </c>
      <c r="T2490" s="17">
        <v>0</v>
      </c>
      <c r="U2490" s="8" t="s">
        <v>189</v>
      </c>
      <c r="V2490" s="21" t="s">
        <v>12725</v>
      </c>
      <c r="W2490" s="8"/>
    </row>
    <row r="2491" spans="1:24" ht="13.5" thickBot="1">
      <c r="A2491" s="8" t="s">
        <v>158</v>
      </c>
      <c r="B2491" s="8" t="s">
        <v>8916</v>
      </c>
      <c r="C2491" s="8" t="s">
        <v>6022</v>
      </c>
      <c r="D2491" s="8"/>
      <c r="E2491" s="8"/>
      <c r="F2491" s="8" t="s">
        <v>36</v>
      </c>
      <c r="G2491" s="8">
        <v>908</v>
      </c>
      <c r="H2491" s="9">
        <v>247</v>
      </c>
      <c r="I2491" s="8"/>
      <c r="J2491" s="8" t="s">
        <v>78</v>
      </c>
      <c r="K2491" s="17">
        <v>-1</v>
      </c>
      <c r="L2491" s="9">
        <v>0</v>
      </c>
      <c r="M2491" s="9">
        <v>0</v>
      </c>
      <c r="N2491" s="9">
        <v>0</v>
      </c>
      <c r="O2491" s="8"/>
      <c r="P2491" s="9">
        <v>-1</v>
      </c>
      <c r="Q2491" s="15">
        <v>0</v>
      </c>
      <c r="R2491" s="9">
        <v>20</v>
      </c>
      <c r="S2491" s="8" t="s">
        <v>34</v>
      </c>
      <c r="T2491" s="17">
        <v>-1</v>
      </c>
      <c r="U2491" s="8" t="s">
        <v>141</v>
      </c>
      <c r="V2491" s="21">
        <v>45490</v>
      </c>
      <c r="W2491" s="8"/>
    </row>
    <row r="2492" spans="1:24" ht="13.5" thickBot="1">
      <c r="A2492" s="8" t="s">
        <v>158</v>
      </c>
      <c r="B2492" s="13" t="s">
        <v>8917</v>
      </c>
      <c r="C2492" s="8" t="s">
        <v>6038</v>
      </c>
      <c r="D2492" s="8"/>
      <c r="E2492" s="8"/>
      <c r="F2492" s="8" t="s">
        <v>36</v>
      </c>
      <c r="G2492" s="8">
        <v>8882</v>
      </c>
      <c r="H2492" s="20">
        <v>248</v>
      </c>
      <c r="I2492" s="8"/>
      <c r="J2492" s="8" t="s">
        <v>78</v>
      </c>
      <c r="K2492" s="17">
        <v>0</v>
      </c>
      <c r="L2492" s="9">
        <v>0</v>
      </c>
      <c r="M2492" s="9">
        <v>0</v>
      </c>
      <c r="N2492" s="9">
        <v>0</v>
      </c>
      <c r="O2492" s="8"/>
      <c r="P2492" s="9">
        <v>0</v>
      </c>
      <c r="Q2492" s="15">
        <v>0</v>
      </c>
      <c r="R2492" s="9">
        <v>20</v>
      </c>
      <c r="S2492" s="8" t="s">
        <v>34</v>
      </c>
      <c r="T2492" s="17">
        <v>0</v>
      </c>
      <c r="U2492" s="8" t="s">
        <v>45</v>
      </c>
      <c r="V2492" s="21">
        <v>45490</v>
      </c>
      <c r="W2492" s="40"/>
    </row>
    <row r="2493" spans="1:24" ht="13.5" thickBot="1">
      <c r="A2493" s="16" t="s">
        <v>158</v>
      </c>
      <c r="B2493" s="13" t="s">
        <v>8918</v>
      </c>
      <c r="C2493" s="16" t="s">
        <v>6039</v>
      </c>
      <c r="D2493" s="16"/>
      <c r="E2493" s="16"/>
      <c r="F2493" s="16" t="s">
        <v>36</v>
      </c>
      <c r="G2493" s="16">
        <v>8848</v>
      </c>
      <c r="H2493" s="20">
        <v>249</v>
      </c>
      <c r="I2493" s="16"/>
      <c r="J2493" s="16" t="s">
        <v>78</v>
      </c>
      <c r="K2493" s="17">
        <v>-3</v>
      </c>
      <c r="L2493" s="9">
        <v>0</v>
      </c>
      <c r="M2493" s="9">
        <v>0</v>
      </c>
      <c r="N2493" s="9">
        <v>0</v>
      </c>
      <c r="O2493" s="8"/>
      <c r="P2493" s="9">
        <v>-3</v>
      </c>
      <c r="Q2493" s="15">
        <v>0</v>
      </c>
      <c r="R2493" s="15">
        <v>16</v>
      </c>
      <c r="S2493" s="16" t="s">
        <v>34</v>
      </c>
      <c r="T2493" s="9">
        <v>-3</v>
      </c>
      <c r="U2493" s="18" t="s">
        <v>65</v>
      </c>
      <c r="V2493" s="51">
        <v>45490</v>
      </c>
      <c r="W2493" s="21"/>
    </row>
    <row r="2494" spans="1:24" ht="13.5" thickBot="1">
      <c r="A2494" s="8" t="s">
        <v>158</v>
      </c>
      <c r="B2494" s="13" t="s">
        <v>9542</v>
      </c>
      <c r="C2494" s="8" t="s">
        <v>5897</v>
      </c>
      <c r="D2494" s="8"/>
      <c r="E2494" s="8"/>
      <c r="F2494" s="8" t="s">
        <v>36</v>
      </c>
      <c r="G2494" s="8">
        <v>9315</v>
      </c>
      <c r="H2494" s="20">
        <v>250</v>
      </c>
      <c r="I2494" s="8"/>
      <c r="J2494" s="8" t="s">
        <v>78</v>
      </c>
      <c r="K2494" s="17">
        <v>-1</v>
      </c>
      <c r="L2494" s="9">
        <v>0</v>
      </c>
      <c r="M2494" s="9">
        <v>0</v>
      </c>
      <c r="N2494" s="9">
        <v>0</v>
      </c>
      <c r="O2494" s="8"/>
      <c r="P2494" s="9">
        <v>-1</v>
      </c>
      <c r="Q2494" s="15">
        <v>0</v>
      </c>
      <c r="R2494" s="9">
        <v>240</v>
      </c>
      <c r="S2494" s="8" t="s">
        <v>37</v>
      </c>
      <c r="T2494" s="17">
        <v>-1</v>
      </c>
      <c r="U2494" s="8" t="s">
        <v>1759</v>
      </c>
      <c r="V2494" s="21">
        <v>45500</v>
      </c>
      <c r="W2494" s="8"/>
    </row>
    <row r="2495" spans="1:24" ht="13.5" thickBot="1">
      <c r="A2495" s="8" t="s">
        <v>158</v>
      </c>
      <c r="B2495" s="13" t="s">
        <v>10775</v>
      </c>
      <c r="C2495" s="8" t="s">
        <v>11018</v>
      </c>
      <c r="D2495" s="8"/>
      <c r="E2495" s="8"/>
      <c r="F2495" s="8" t="s">
        <v>212</v>
      </c>
      <c r="G2495" s="9">
        <v>2401</v>
      </c>
      <c r="H2495" s="20">
        <v>251</v>
      </c>
      <c r="I2495" s="8" t="s">
        <v>8781</v>
      </c>
      <c r="J2495" s="8" t="s">
        <v>214</v>
      </c>
      <c r="K2495" s="17">
        <v>4524</v>
      </c>
      <c r="L2495" s="9">
        <v>0</v>
      </c>
      <c r="M2495" s="9">
        <v>0</v>
      </c>
      <c r="N2495" s="9">
        <v>0</v>
      </c>
      <c r="O2495" s="8"/>
      <c r="P2495" s="9">
        <v>4524</v>
      </c>
      <c r="Q2495" s="15">
        <v>47</v>
      </c>
      <c r="R2495" s="9">
        <v>96</v>
      </c>
      <c r="S2495" s="8" t="s">
        <v>37</v>
      </c>
      <c r="T2495" s="17">
        <v>12</v>
      </c>
      <c r="U2495" s="8" t="s">
        <v>12726</v>
      </c>
      <c r="V2495" s="21">
        <v>45513</v>
      </c>
      <c r="W2495" s="8"/>
    </row>
    <row r="2496" spans="1:24" ht="26.25" thickBot="1">
      <c r="A2496" s="8" t="s">
        <v>3626</v>
      </c>
      <c r="B2496" s="13" t="s">
        <v>3627</v>
      </c>
      <c r="C2496" s="8" t="s">
        <v>3628</v>
      </c>
      <c r="D2496" s="8"/>
      <c r="E2496" s="8"/>
      <c r="F2496" s="8" t="s">
        <v>212</v>
      </c>
      <c r="G2496" s="8"/>
      <c r="H2496" s="20">
        <v>1</v>
      </c>
      <c r="I2496" s="8" t="s">
        <v>463</v>
      </c>
      <c r="J2496" s="8" t="s">
        <v>214</v>
      </c>
      <c r="K2496" s="17">
        <v>31200</v>
      </c>
      <c r="L2496" s="9">
        <v>0</v>
      </c>
      <c r="M2496" s="9">
        <v>0</v>
      </c>
      <c r="N2496" s="9">
        <v>0</v>
      </c>
      <c r="O2496" s="8"/>
      <c r="P2496" s="9">
        <v>31200</v>
      </c>
      <c r="Q2496" s="15">
        <v>104</v>
      </c>
      <c r="R2496" s="9">
        <v>300</v>
      </c>
      <c r="S2496" s="8" t="s">
        <v>37</v>
      </c>
      <c r="T2496" s="17">
        <v>0</v>
      </c>
      <c r="U2496" s="8" t="s">
        <v>3629</v>
      </c>
      <c r="V2496" s="21"/>
      <c r="W2496" s="8"/>
    </row>
    <row r="2497" spans="1:24" ht="26.25" thickBot="1">
      <c r="A2497" s="8" t="s">
        <v>3626</v>
      </c>
      <c r="B2497" s="13" t="s">
        <v>3630</v>
      </c>
      <c r="C2497" s="8" t="s">
        <v>3631</v>
      </c>
      <c r="D2497" s="8"/>
      <c r="E2497" s="8"/>
      <c r="F2497" s="8" t="s">
        <v>212</v>
      </c>
      <c r="G2497" s="8"/>
      <c r="H2497" s="9">
        <v>2</v>
      </c>
      <c r="I2497" s="8" t="s">
        <v>463</v>
      </c>
      <c r="J2497" s="8" t="s">
        <v>214</v>
      </c>
      <c r="K2497" s="17">
        <v>50100</v>
      </c>
      <c r="L2497" s="9">
        <v>0</v>
      </c>
      <c r="M2497" s="9">
        <v>0</v>
      </c>
      <c r="N2497" s="9">
        <v>0</v>
      </c>
      <c r="O2497" s="8"/>
      <c r="P2497" s="9">
        <v>50100</v>
      </c>
      <c r="Q2497" s="15">
        <v>167</v>
      </c>
      <c r="R2497" s="9">
        <v>300</v>
      </c>
      <c r="S2497" s="8" t="s">
        <v>37</v>
      </c>
      <c r="T2497" s="9">
        <v>0</v>
      </c>
      <c r="U2497" s="8" t="s">
        <v>3632</v>
      </c>
      <c r="V2497" s="21"/>
      <c r="W2497" s="8"/>
    </row>
    <row r="2498" spans="1:24" ht="26.25" thickBot="1">
      <c r="A2498" s="8" t="s">
        <v>3626</v>
      </c>
      <c r="B2498" s="13" t="s">
        <v>3633</v>
      </c>
      <c r="C2498" s="8" t="s">
        <v>3634</v>
      </c>
      <c r="D2498" s="8"/>
      <c r="E2498" s="8"/>
      <c r="F2498" s="8" t="s">
        <v>212</v>
      </c>
      <c r="G2498" s="8"/>
      <c r="H2498" s="9">
        <v>3</v>
      </c>
      <c r="I2498" s="8" t="s">
        <v>463</v>
      </c>
      <c r="J2498" s="8" t="s">
        <v>214</v>
      </c>
      <c r="K2498" s="17">
        <v>41700</v>
      </c>
      <c r="L2498" s="9">
        <v>0</v>
      </c>
      <c r="M2498" s="9">
        <v>0</v>
      </c>
      <c r="N2498" s="9">
        <v>0</v>
      </c>
      <c r="O2498" s="8"/>
      <c r="P2498" s="9">
        <v>41700</v>
      </c>
      <c r="Q2498" s="15">
        <v>139</v>
      </c>
      <c r="R2498" s="9">
        <v>300</v>
      </c>
      <c r="S2498" s="8" t="s">
        <v>37</v>
      </c>
      <c r="T2498" s="9">
        <v>0</v>
      </c>
      <c r="U2498" s="8" t="s">
        <v>3635</v>
      </c>
      <c r="V2498" s="21"/>
      <c r="W2498" s="8"/>
    </row>
    <row r="2499" spans="1:24" ht="39" thickBot="1">
      <c r="A2499" s="8" t="s">
        <v>3626</v>
      </c>
      <c r="B2499" s="13" t="s">
        <v>3636</v>
      </c>
      <c r="C2499" s="8" t="s">
        <v>3637</v>
      </c>
      <c r="D2499" s="8"/>
      <c r="E2499" s="8"/>
      <c r="F2499" s="8" t="s">
        <v>212</v>
      </c>
      <c r="G2499" s="8"/>
      <c r="H2499" s="9">
        <v>4</v>
      </c>
      <c r="I2499" s="8" t="s">
        <v>3638</v>
      </c>
      <c r="J2499" s="8" t="s">
        <v>214</v>
      </c>
      <c r="K2499" s="17">
        <v>59380</v>
      </c>
      <c r="L2499" s="9">
        <v>0</v>
      </c>
      <c r="M2499" s="9">
        <v>0</v>
      </c>
      <c r="N2499" s="9">
        <v>0</v>
      </c>
      <c r="O2499" s="8"/>
      <c r="P2499" s="9">
        <v>59380</v>
      </c>
      <c r="Q2499" s="15">
        <v>197</v>
      </c>
      <c r="R2499" s="9">
        <v>300</v>
      </c>
      <c r="S2499" s="8" t="s">
        <v>37</v>
      </c>
      <c r="T2499" s="9">
        <v>280</v>
      </c>
      <c r="U2499" s="8" t="s">
        <v>8135</v>
      </c>
      <c r="V2499" s="21"/>
      <c r="W2499" s="8"/>
    </row>
    <row r="2500" spans="1:24" ht="39" thickBot="1">
      <c r="A2500" s="8" t="s">
        <v>3626</v>
      </c>
      <c r="B2500" s="13" t="s">
        <v>3639</v>
      </c>
      <c r="C2500" s="8" t="s">
        <v>3640</v>
      </c>
      <c r="D2500" s="8"/>
      <c r="E2500" s="8"/>
      <c r="F2500" s="8" t="s">
        <v>212</v>
      </c>
      <c r="G2500" s="8"/>
      <c r="H2500" s="9">
        <v>5</v>
      </c>
      <c r="I2500" s="8" t="s">
        <v>3638</v>
      </c>
      <c r="J2500" s="8" t="s">
        <v>214</v>
      </c>
      <c r="K2500" s="17">
        <v>25176</v>
      </c>
      <c r="L2500" s="9">
        <v>0</v>
      </c>
      <c r="M2500" s="35">
        <v>0</v>
      </c>
      <c r="N2500" s="9">
        <v>0</v>
      </c>
      <c r="O2500" s="8"/>
      <c r="P2500" s="35">
        <v>25176</v>
      </c>
      <c r="Q2500" s="15">
        <v>83</v>
      </c>
      <c r="R2500" s="9">
        <v>300</v>
      </c>
      <c r="S2500" s="8" t="s">
        <v>37</v>
      </c>
      <c r="T2500" s="9">
        <v>276</v>
      </c>
      <c r="U2500" s="8" t="s">
        <v>7947</v>
      </c>
      <c r="V2500" s="21"/>
      <c r="W2500" s="8"/>
    </row>
    <row r="2501" spans="1:24" ht="13.5" thickBot="1">
      <c r="A2501" s="8" t="s">
        <v>3626</v>
      </c>
      <c r="B2501" s="13" t="s">
        <v>3641</v>
      </c>
      <c r="C2501" s="8" t="s">
        <v>3642</v>
      </c>
      <c r="D2501" s="8"/>
      <c r="E2501" s="8"/>
      <c r="F2501" s="8" t="s">
        <v>3643</v>
      </c>
      <c r="G2501" s="8"/>
      <c r="H2501" s="9">
        <v>6</v>
      </c>
      <c r="I2501" s="8" t="s">
        <v>423</v>
      </c>
      <c r="J2501" s="8" t="s">
        <v>214</v>
      </c>
      <c r="K2501" s="17">
        <v>1368</v>
      </c>
      <c r="L2501" s="9">
        <v>0</v>
      </c>
      <c r="M2501" s="35">
        <v>0</v>
      </c>
      <c r="N2501" s="9">
        <v>0</v>
      </c>
      <c r="O2501" s="8"/>
      <c r="P2501" s="35">
        <v>1368</v>
      </c>
      <c r="Q2501" s="15">
        <v>28</v>
      </c>
      <c r="R2501" s="9">
        <v>48</v>
      </c>
      <c r="S2501" s="8" t="s">
        <v>37</v>
      </c>
      <c r="T2501" s="9">
        <v>24</v>
      </c>
      <c r="U2501" s="8" t="s">
        <v>12727</v>
      </c>
      <c r="V2501" s="21"/>
      <c r="W2501" s="8"/>
    </row>
    <row r="2502" spans="1:24" ht="13.5" thickBot="1">
      <c r="A2502" s="8" t="s">
        <v>3626</v>
      </c>
      <c r="B2502" s="13" t="s">
        <v>3644</v>
      </c>
      <c r="C2502" s="8" t="s">
        <v>3645</v>
      </c>
      <c r="D2502" s="8"/>
      <c r="E2502" s="8"/>
      <c r="F2502" s="8" t="s">
        <v>3643</v>
      </c>
      <c r="G2502" s="8"/>
      <c r="H2502" s="9">
        <v>7</v>
      </c>
      <c r="I2502" s="8" t="s">
        <v>423</v>
      </c>
      <c r="J2502" s="8" t="s">
        <v>214</v>
      </c>
      <c r="K2502" s="34">
        <v>1152</v>
      </c>
      <c r="L2502" s="9">
        <v>0</v>
      </c>
      <c r="M2502" s="9">
        <v>0</v>
      </c>
      <c r="N2502" s="9">
        <v>0</v>
      </c>
      <c r="O2502" s="8"/>
      <c r="P2502" s="35">
        <v>1152</v>
      </c>
      <c r="Q2502" s="15">
        <v>24</v>
      </c>
      <c r="R2502" s="9">
        <v>48</v>
      </c>
      <c r="S2502" s="8" t="s">
        <v>37</v>
      </c>
      <c r="T2502" s="9">
        <v>0</v>
      </c>
      <c r="U2502" s="8" t="s">
        <v>786</v>
      </c>
      <c r="V2502" s="21"/>
      <c r="W2502" s="8"/>
    </row>
    <row r="2503" spans="1:24" ht="13.5" thickBot="1">
      <c r="A2503" s="8" t="s">
        <v>3626</v>
      </c>
      <c r="B2503" s="13" t="s">
        <v>7542</v>
      </c>
      <c r="C2503" s="8" t="s">
        <v>6254</v>
      </c>
      <c r="D2503" s="8"/>
      <c r="E2503" s="8"/>
      <c r="F2503" s="8" t="s">
        <v>1714</v>
      </c>
      <c r="G2503" s="8"/>
      <c r="H2503" s="9">
        <v>8</v>
      </c>
      <c r="I2503" s="8"/>
      <c r="J2503" s="8" t="s">
        <v>78</v>
      </c>
      <c r="K2503" s="17">
        <v>-144</v>
      </c>
      <c r="L2503" s="9">
        <v>0</v>
      </c>
      <c r="M2503" s="35">
        <v>0</v>
      </c>
      <c r="N2503" s="9">
        <v>0</v>
      </c>
      <c r="O2503" s="8"/>
      <c r="P2503" s="31">
        <v>-144</v>
      </c>
      <c r="Q2503" s="15">
        <v>-2</v>
      </c>
      <c r="R2503" s="9">
        <v>60</v>
      </c>
      <c r="S2503" s="8" t="s">
        <v>37</v>
      </c>
      <c r="T2503" s="9">
        <v>-24</v>
      </c>
      <c r="U2503" s="8" t="s">
        <v>12728</v>
      </c>
      <c r="V2503" s="21" t="s">
        <v>12305</v>
      </c>
      <c r="W2503" s="8"/>
    </row>
    <row r="2504" spans="1:24" ht="13.5" thickBot="1">
      <c r="A2504" s="8" t="s">
        <v>3626</v>
      </c>
      <c r="B2504" s="13" t="s">
        <v>8367</v>
      </c>
      <c r="C2504" s="8" t="s">
        <v>6255</v>
      </c>
      <c r="D2504" s="8"/>
      <c r="E2504" s="8"/>
      <c r="F2504" s="8" t="s">
        <v>1714</v>
      </c>
      <c r="G2504" s="8" t="s">
        <v>8368</v>
      </c>
      <c r="H2504" s="9">
        <v>9</v>
      </c>
      <c r="I2504" s="8"/>
      <c r="J2504" s="8" t="s">
        <v>78</v>
      </c>
      <c r="K2504" s="17">
        <v>-97</v>
      </c>
      <c r="L2504" s="9">
        <v>0</v>
      </c>
      <c r="M2504" s="9">
        <v>0</v>
      </c>
      <c r="N2504" s="9">
        <v>0</v>
      </c>
      <c r="O2504" s="8"/>
      <c r="P2504" s="9">
        <v>-97</v>
      </c>
      <c r="Q2504" s="15">
        <v>-1</v>
      </c>
      <c r="R2504" s="9">
        <v>60</v>
      </c>
      <c r="S2504" s="8" t="s">
        <v>71</v>
      </c>
      <c r="T2504" s="9">
        <v>-37</v>
      </c>
      <c r="U2504" s="8" t="s">
        <v>12729</v>
      </c>
      <c r="V2504" s="21" t="s">
        <v>12730</v>
      </c>
      <c r="W2504" s="8"/>
    </row>
    <row r="2505" spans="1:24" ht="39" thickBot="1">
      <c r="A2505" s="8" t="s">
        <v>164</v>
      </c>
      <c r="B2505" s="13" t="s">
        <v>3676</v>
      </c>
      <c r="C2505" s="8" t="s">
        <v>3677</v>
      </c>
      <c r="D2505" s="8"/>
      <c r="E2505" s="8"/>
      <c r="F2505" s="8" t="s">
        <v>68</v>
      </c>
      <c r="G2505" s="8"/>
      <c r="H2505" s="9">
        <v>10</v>
      </c>
      <c r="I2505" s="8"/>
      <c r="J2505" s="8" t="s">
        <v>78</v>
      </c>
      <c r="K2505" s="17">
        <v>14.5</v>
      </c>
      <c r="L2505" s="9">
        <v>0</v>
      </c>
      <c r="M2505" s="9">
        <v>0</v>
      </c>
      <c r="N2505" s="9">
        <v>0</v>
      </c>
      <c r="O2505" s="8"/>
      <c r="P2505" s="9">
        <v>14.5</v>
      </c>
      <c r="Q2505" s="15">
        <v>0</v>
      </c>
      <c r="R2505" s="9">
        <v>20</v>
      </c>
      <c r="S2505" s="8" t="s">
        <v>44</v>
      </c>
      <c r="T2505" s="9">
        <v>15</v>
      </c>
      <c r="U2505" s="8" t="s">
        <v>12731</v>
      </c>
      <c r="V2505" s="21">
        <v>45366</v>
      </c>
      <c r="W2505" s="8"/>
    </row>
    <row r="2506" spans="1:24" ht="26.25" thickBot="1">
      <c r="A2506" s="8" t="s">
        <v>164</v>
      </c>
      <c r="B2506" s="13" t="s">
        <v>3654</v>
      </c>
      <c r="C2506" s="8" t="s">
        <v>3655</v>
      </c>
      <c r="D2506" s="8"/>
      <c r="E2506" s="8"/>
      <c r="F2506" s="8" t="s">
        <v>1867</v>
      </c>
      <c r="G2506" s="9" t="s">
        <v>3656</v>
      </c>
      <c r="H2506" s="9">
        <v>1</v>
      </c>
      <c r="I2506" s="8" t="s">
        <v>512</v>
      </c>
      <c r="J2506" s="8" t="s">
        <v>78</v>
      </c>
      <c r="K2506" s="17">
        <v>-14.5</v>
      </c>
      <c r="L2506" s="9">
        <v>0</v>
      </c>
      <c r="M2506" s="9">
        <v>0</v>
      </c>
      <c r="N2506" s="9">
        <v>0</v>
      </c>
      <c r="O2506" s="8"/>
      <c r="P2506" s="9">
        <v>-14.5</v>
      </c>
      <c r="Q2506" s="15">
        <v>0</v>
      </c>
      <c r="R2506" s="9" t="s">
        <v>62</v>
      </c>
      <c r="S2506" s="8" t="s">
        <v>44</v>
      </c>
      <c r="T2506" s="17">
        <v>-15</v>
      </c>
      <c r="U2506" s="8" t="s">
        <v>12732</v>
      </c>
      <c r="V2506" s="21">
        <v>45358</v>
      </c>
      <c r="W2506" s="8" t="s">
        <v>1397</v>
      </c>
    </row>
    <row r="2507" spans="1:24" ht="26.25" thickBot="1">
      <c r="A2507" s="8" t="s">
        <v>164</v>
      </c>
      <c r="B2507" s="13" t="s">
        <v>3661</v>
      </c>
      <c r="C2507" s="8" t="s">
        <v>3662</v>
      </c>
      <c r="D2507" s="8"/>
      <c r="E2507" s="8" t="s">
        <v>171</v>
      </c>
      <c r="F2507" s="8" t="s">
        <v>1867</v>
      </c>
      <c r="G2507" s="9" t="s">
        <v>3663</v>
      </c>
      <c r="H2507" s="9">
        <v>2</v>
      </c>
      <c r="I2507" s="8" t="s">
        <v>512</v>
      </c>
      <c r="J2507" s="8" t="s">
        <v>78</v>
      </c>
      <c r="K2507" s="17">
        <v>1800</v>
      </c>
      <c r="L2507" s="9">
        <v>0</v>
      </c>
      <c r="M2507" s="9">
        <v>0</v>
      </c>
      <c r="N2507" s="9">
        <v>0</v>
      </c>
      <c r="O2507" s="8"/>
      <c r="P2507" s="9">
        <v>1800</v>
      </c>
      <c r="Q2507" s="15">
        <v>5</v>
      </c>
      <c r="R2507" s="9">
        <v>360</v>
      </c>
      <c r="S2507" s="8" t="s">
        <v>34</v>
      </c>
      <c r="T2507" s="17">
        <v>0</v>
      </c>
      <c r="U2507" s="8" t="s">
        <v>57</v>
      </c>
      <c r="V2507" s="21"/>
      <c r="W2507" s="8">
        <v>45380</v>
      </c>
    </row>
    <row r="2508" spans="1:24" ht="26.25" thickBot="1">
      <c r="A2508" s="8" t="s">
        <v>164</v>
      </c>
      <c r="B2508" s="13" t="s">
        <v>3664</v>
      </c>
      <c r="C2508" s="8" t="s">
        <v>9411</v>
      </c>
      <c r="D2508" s="8"/>
      <c r="E2508" s="8"/>
      <c r="F2508" s="8" t="s">
        <v>1867</v>
      </c>
      <c r="G2508" s="9" t="s">
        <v>3665</v>
      </c>
      <c r="H2508" s="9">
        <v>3</v>
      </c>
      <c r="I2508" s="8"/>
      <c r="J2508" s="8" t="s">
        <v>78</v>
      </c>
      <c r="K2508" s="17">
        <v>-22.5</v>
      </c>
      <c r="L2508" s="9">
        <v>0</v>
      </c>
      <c r="M2508" s="9">
        <v>0</v>
      </c>
      <c r="N2508" s="9">
        <v>0</v>
      </c>
      <c r="O2508" s="8"/>
      <c r="P2508" s="9">
        <v>-22.5</v>
      </c>
      <c r="Q2508" s="15">
        <v>0</v>
      </c>
      <c r="R2508" s="9">
        <v>30</v>
      </c>
      <c r="S2508" s="8" t="s">
        <v>44</v>
      </c>
      <c r="T2508" s="17">
        <v>-23</v>
      </c>
      <c r="U2508" s="8" t="s">
        <v>12733</v>
      </c>
      <c r="V2508" s="21">
        <v>45358</v>
      </c>
      <c r="W2508" s="8"/>
    </row>
    <row r="2509" spans="1:24" ht="39" thickBot="1">
      <c r="A2509" s="8" t="s">
        <v>164</v>
      </c>
      <c r="B2509" s="13" t="s">
        <v>3666</v>
      </c>
      <c r="C2509" s="8" t="s">
        <v>3667</v>
      </c>
      <c r="D2509" s="8"/>
      <c r="E2509" s="8"/>
      <c r="F2509" s="8" t="s">
        <v>1867</v>
      </c>
      <c r="G2509" s="9">
        <v>3062</v>
      </c>
      <c r="H2509" s="9">
        <v>4</v>
      </c>
      <c r="I2509" s="8" t="s">
        <v>512</v>
      </c>
      <c r="J2509" s="8" t="s">
        <v>78</v>
      </c>
      <c r="K2509" s="17">
        <v>-19.583333329999999</v>
      </c>
      <c r="L2509" s="9">
        <v>0</v>
      </c>
      <c r="M2509" s="29">
        <v>0</v>
      </c>
      <c r="N2509" s="9">
        <v>0</v>
      </c>
      <c r="O2509" s="8"/>
      <c r="P2509" s="29">
        <v>-19.583333329999999</v>
      </c>
      <c r="Q2509" s="15">
        <v>0</v>
      </c>
      <c r="R2509" s="9">
        <v>30</v>
      </c>
      <c r="S2509" s="8" t="s">
        <v>44</v>
      </c>
      <c r="T2509" s="17">
        <v>-20</v>
      </c>
      <c r="U2509" s="8" t="s">
        <v>12734</v>
      </c>
      <c r="V2509" s="21">
        <v>45358</v>
      </c>
      <c r="W2509" s="8"/>
    </row>
    <row r="2510" spans="1:24" ht="26.25" thickBot="1">
      <c r="A2510" s="8" t="s">
        <v>164</v>
      </c>
      <c r="B2510" s="8" t="s">
        <v>3668</v>
      </c>
      <c r="C2510" s="8" t="s">
        <v>9412</v>
      </c>
      <c r="D2510" s="8"/>
      <c r="E2510" s="8"/>
      <c r="F2510" s="8" t="s">
        <v>1867</v>
      </c>
      <c r="G2510" s="8" t="s">
        <v>3669</v>
      </c>
      <c r="H2510" s="9">
        <v>5</v>
      </c>
      <c r="I2510" s="8" t="s">
        <v>512</v>
      </c>
      <c r="J2510" s="8" t="s">
        <v>78</v>
      </c>
      <c r="K2510" s="28">
        <v>319.5</v>
      </c>
      <c r="L2510" s="9">
        <v>0</v>
      </c>
      <c r="M2510" s="9">
        <v>0</v>
      </c>
      <c r="N2510" s="9">
        <v>0</v>
      </c>
      <c r="O2510" s="8"/>
      <c r="P2510" s="29">
        <v>319.5</v>
      </c>
      <c r="Q2510" s="15">
        <v>10</v>
      </c>
      <c r="R2510" s="9">
        <v>30</v>
      </c>
      <c r="S2510" s="8" t="s">
        <v>44</v>
      </c>
      <c r="T2510" s="17">
        <v>20</v>
      </c>
      <c r="U2510" s="8" t="s">
        <v>12735</v>
      </c>
      <c r="V2510" s="21">
        <v>45358</v>
      </c>
      <c r="W2510" s="8"/>
    </row>
    <row r="2511" spans="1:24" ht="13.5" thickBot="1">
      <c r="A2511" s="8" t="s">
        <v>164</v>
      </c>
      <c r="B2511" s="8" t="s">
        <v>3673</v>
      </c>
      <c r="C2511" s="8" t="s">
        <v>3674</v>
      </c>
      <c r="D2511" s="8"/>
      <c r="E2511" s="8"/>
      <c r="F2511" s="8" t="s">
        <v>36</v>
      </c>
      <c r="G2511" s="8"/>
      <c r="H2511" s="9">
        <v>6</v>
      </c>
      <c r="I2511" s="8"/>
      <c r="J2511" s="8" t="s">
        <v>78</v>
      </c>
      <c r="K2511" s="17">
        <v>336</v>
      </c>
      <c r="L2511" s="9">
        <v>0</v>
      </c>
      <c r="M2511" s="9">
        <v>0</v>
      </c>
      <c r="N2511" s="9">
        <v>0</v>
      </c>
      <c r="O2511" s="8"/>
      <c r="P2511" s="9">
        <v>336</v>
      </c>
      <c r="Q2511" s="15">
        <v>14</v>
      </c>
      <c r="R2511" s="9">
        <v>24</v>
      </c>
      <c r="S2511" s="8" t="s">
        <v>40</v>
      </c>
      <c r="T2511" s="17">
        <v>0</v>
      </c>
      <c r="U2511" s="8" t="s">
        <v>3675</v>
      </c>
      <c r="V2511" s="21">
        <v>45364</v>
      </c>
      <c r="W2511" s="8"/>
      <c r="X2511">
        <v>45346</v>
      </c>
    </row>
    <row r="2512" spans="1:24" ht="39" thickBot="1">
      <c r="A2512" s="8" t="s">
        <v>164</v>
      </c>
      <c r="B2512" s="8" t="s">
        <v>3649</v>
      </c>
      <c r="C2512" s="8" t="s">
        <v>3650</v>
      </c>
      <c r="D2512" s="8"/>
      <c r="E2512" s="8"/>
      <c r="F2512" s="8" t="s">
        <v>3651</v>
      </c>
      <c r="G2512" s="9"/>
      <c r="H2512" s="9">
        <v>7</v>
      </c>
      <c r="I2512" s="8"/>
      <c r="J2512" s="8" t="s">
        <v>78</v>
      </c>
      <c r="K2512" s="17">
        <v>1005</v>
      </c>
      <c r="L2512" s="9">
        <v>0</v>
      </c>
      <c r="M2512" s="9">
        <v>0</v>
      </c>
      <c r="N2512" s="9">
        <v>0</v>
      </c>
      <c r="O2512" s="8"/>
      <c r="P2512" s="9">
        <v>1005</v>
      </c>
      <c r="Q2512" s="15">
        <v>50</v>
      </c>
      <c r="R2512" s="9">
        <v>20</v>
      </c>
      <c r="S2512" s="8" t="s">
        <v>44</v>
      </c>
      <c r="T2512" s="17">
        <v>5</v>
      </c>
      <c r="U2512" s="44" t="s">
        <v>12736</v>
      </c>
      <c r="V2512" s="46">
        <v>45364</v>
      </c>
      <c r="W2512" s="8"/>
    </row>
    <row r="2513" spans="1:23" ht="13.5" thickBot="1">
      <c r="A2513" s="8" t="s">
        <v>164</v>
      </c>
      <c r="B2513" s="8" t="s">
        <v>3652</v>
      </c>
      <c r="C2513" s="8" t="s">
        <v>3653</v>
      </c>
      <c r="D2513" s="8"/>
      <c r="E2513" s="8"/>
      <c r="F2513" s="8" t="s">
        <v>212</v>
      </c>
      <c r="G2513" s="9"/>
      <c r="H2513" s="9">
        <v>8</v>
      </c>
      <c r="I2513" s="8" t="s">
        <v>426</v>
      </c>
      <c r="J2513" s="8" t="s">
        <v>214</v>
      </c>
      <c r="K2513" s="17">
        <v>18312</v>
      </c>
      <c r="L2513" s="9">
        <v>0</v>
      </c>
      <c r="M2513" s="9">
        <v>0</v>
      </c>
      <c r="N2513" s="9">
        <v>0</v>
      </c>
      <c r="O2513" s="8"/>
      <c r="P2513" s="9">
        <v>18312</v>
      </c>
      <c r="Q2513" s="15">
        <v>19</v>
      </c>
      <c r="R2513" s="9">
        <v>960</v>
      </c>
      <c r="S2513" s="8" t="s">
        <v>37</v>
      </c>
      <c r="T2513" s="17">
        <v>72</v>
      </c>
      <c r="U2513" s="8" t="s">
        <v>12737</v>
      </c>
      <c r="V2513" s="21">
        <v>45366</v>
      </c>
      <c r="W2513" s="8"/>
    </row>
    <row r="2514" spans="1:23" ht="26.25" thickBot="1">
      <c r="A2514" s="8" t="s">
        <v>164</v>
      </c>
      <c r="B2514" s="8" t="s">
        <v>3682</v>
      </c>
      <c r="C2514" s="8" t="s">
        <v>3683</v>
      </c>
      <c r="D2514" s="8"/>
      <c r="E2514" s="8"/>
      <c r="F2514" s="8" t="s">
        <v>68</v>
      </c>
      <c r="G2514" s="8"/>
      <c r="H2514" s="9">
        <v>9</v>
      </c>
      <c r="I2514" s="8"/>
      <c r="J2514" s="8" t="s">
        <v>78</v>
      </c>
      <c r="K2514" s="17">
        <v>5.5</v>
      </c>
      <c r="L2514" s="9">
        <v>0</v>
      </c>
      <c r="M2514" s="9">
        <v>0</v>
      </c>
      <c r="N2514" s="9">
        <v>0</v>
      </c>
      <c r="O2514" s="8"/>
      <c r="P2514" s="9">
        <v>5.5</v>
      </c>
      <c r="Q2514" s="15">
        <v>0</v>
      </c>
      <c r="R2514" s="9">
        <v>20</v>
      </c>
      <c r="S2514" s="8" t="s">
        <v>44</v>
      </c>
      <c r="T2514" s="17">
        <v>6</v>
      </c>
      <c r="U2514" s="8" t="s">
        <v>12738</v>
      </c>
      <c r="V2514" s="21">
        <v>45366</v>
      </c>
      <c r="W2514" s="8"/>
    </row>
    <row r="2515" spans="1:23" ht="26.25" thickBot="1">
      <c r="A2515" s="8" t="s">
        <v>164</v>
      </c>
      <c r="B2515" s="8" t="s">
        <v>3678</v>
      </c>
      <c r="C2515" s="8" t="s">
        <v>3679</v>
      </c>
      <c r="D2515" s="8"/>
      <c r="E2515" s="8"/>
      <c r="F2515" s="8" t="s">
        <v>68</v>
      </c>
      <c r="G2515" s="8"/>
      <c r="H2515" s="9">
        <v>11</v>
      </c>
      <c r="I2515" s="8"/>
      <c r="J2515" s="8" t="s">
        <v>78</v>
      </c>
      <c r="K2515" s="17">
        <v>12.5</v>
      </c>
      <c r="L2515" s="9">
        <v>0</v>
      </c>
      <c r="M2515" s="9">
        <v>0</v>
      </c>
      <c r="N2515" s="9">
        <v>0</v>
      </c>
      <c r="O2515" s="8"/>
      <c r="P2515" s="9">
        <v>12.5</v>
      </c>
      <c r="Q2515" s="15">
        <v>0</v>
      </c>
      <c r="R2515" s="9">
        <v>20</v>
      </c>
      <c r="S2515" s="8" t="s">
        <v>44</v>
      </c>
      <c r="T2515" s="17">
        <v>13</v>
      </c>
      <c r="U2515" s="44" t="s">
        <v>12739</v>
      </c>
      <c r="V2515" s="46">
        <v>45366</v>
      </c>
      <c r="W2515" s="8"/>
    </row>
    <row r="2516" spans="1:23" ht="26.25" thickBot="1">
      <c r="A2516" s="8" t="s">
        <v>164</v>
      </c>
      <c r="B2516" s="8" t="s">
        <v>3680</v>
      </c>
      <c r="C2516" s="8" t="s">
        <v>3681</v>
      </c>
      <c r="D2516" s="8"/>
      <c r="E2516" s="8"/>
      <c r="F2516" s="8" t="s">
        <v>68</v>
      </c>
      <c r="G2516" s="8"/>
      <c r="H2516" s="9">
        <v>12</v>
      </c>
      <c r="I2516" s="8"/>
      <c r="J2516" s="8" t="s">
        <v>78</v>
      </c>
      <c r="K2516" s="17">
        <v>43.5</v>
      </c>
      <c r="L2516" s="9">
        <v>0</v>
      </c>
      <c r="M2516" s="9">
        <v>0</v>
      </c>
      <c r="N2516" s="9">
        <v>0</v>
      </c>
      <c r="O2516" s="8"/>
      <c r="P2516" s="9">
        <v>43.5</v>
      </c>
      <c r="Q2516" s="15">
        <v>2</v>
      </c>
      <c r="R2516" s="9">
        <v>20</v>
      </c>
      <c r="S2516" s="8" t="s">
        <v>44</v>
      </c>
      <c r="T2516" s="17">
        <v>4</v>
      </c>
      <c r="U2516" s="8" t="s">
        <v>12740</v>
      </c>
      <c r="V2516" s="21">
        <v>45366</v>
      </c>
      <c r="W2516" s="8"/>
    </row>
    <row r="2517" spans="1:23" ht="13.5" thickBot="1">
      <c r="A2517" s="8" t="s">
        <v>164</v>
      </c>
      <c r="B2517" s="8" t="s">
        <v>3670</v>
      </c>
      <c r="C2517" s="8" t="s">
        <v>3671</v>
      </c>
      <c r="D2517" s="8"/>
      <c r="E2517" s="8" t="s">
        <v>2328</v>
      </c>
      <c r="F2517" s="8" t="s">
        <v>36</v>
      </c>
      <c r="G2517" s="8" t="s">
        <v>3672</v>
      </c>
      <c r="H2517" s="9">
        <v>13</v>
      </c>
      <c r="I2517" s="8"/>
      <c r="J2517" s="8" t="s">
        <v>78</v>
      </c>
      <c r="K2517" s="17">
        <v>429</v>
      </c>
      <c r="L2517" s="9">
        <v>0</v>
      </c>
      <c r="M2517" s="9">
        <v>0</v>
      </c>
      <c r="N2517" s="9">
        <v>0</v>
      </c>
      <c r="O2517" s="8"/>
      <c r="P2517" s="9">
        <v>429</v>
      </c>
      <c r="Q2517" s="15">
        <v>5</v>
      </c>
      <c r="R2517" s="9">
        <v>72</v>
      </c>
      <c r="S2517" s="8" t="s">
        <v>40</v>
      </c>
      <c r="T2517" s="28">
        <v>69</v>
      </c>
      <c r="U2517" s="8" t="s">
        <v>7543</v>
      </c>
      <c r="V2517" s="21">
        <v>45366</v>
      </c>
      <c r="W2517" s="8"/>
    </row>
    <row r="2518" spans="1:23" ht="13.5" thickBot="1">
      <c r="A2518" s="8" t="s">
        <v>164</v>
      </c>
      <c r="B2518" s="8" t="s">
        <v>3646</v>
      </c>
      <c r="C2518" s="8" t="s">
        <v>3647</v>
      </c>
      <c r="D2518" s="8"/>
      <c r="E2518" s="8"/>
      <c r="F2518" s="8" t="s">
        <v>3648</v>
      </c>
      <c r="G2518" s="8"/>
      <c r="H2518" s="9">
        <v>14</v>
      </c>
      <c r="I2518" s="8"/>
      <c r="J2518" s="8" t="s">
        <v>78</v>
      </c>
      <c r="K2518" s="17">
        <v>64</v>
      </c>
      <c r="L2518" s="9">
        <v>0</v>
      </c>
      <c r="M2518" s="9">
        <v>0</v>
      </c>
      <c r="N2518" s="9">
        <v>0</v>
      </c>
      <c r="O2518" s="8"/>
      <c r="P2518" s="9">
        <v>64</v>
      </c>
      <c r="Q2518" s="15">
        <v>1</v>
      </c>
      <c r="R2518" s="9">
        <v>40</v>
      </c>
      <c r="S2518" s="8" t="s">
        <v>40</v>
      </c>
      <c r="T2518" s="17">
        <v>24</v>
      </c>
      <c r="U2518" s="8" t="s">
        <v>8738</v>
      </c>
      <c r="V2518" s="21">
        <v>45370</v>
      </c>
      <c r="W2518" s="8"/>
    </row>
    <row r="2519" spans="1:23" ht="26.25" thickBot="1">
      <c r="A2519" s="8" t="s">
        <v>164</v>
      </c>
      <c r="B2519" s="8" t="s">
        <v>3657</v>
      </c>
      <c r="C2519" s="8" t="s">
        <v>3658</v>
      </c>
      <c r="D2519" s="8"/>
      <c r="E2519" s="8"/>
      <c r="F2519" s="8" t="s">
        <v>1867</v>
      </c>
      <c r="G2519" s="8">
        <v>3041</v>
      </c>
      <c r="H2519" s="9">
        <v>15</v>
      </c>
      <c r="I2519" s="8" t="s">
        <v>512</v>
      </c>
      <c r="J2519" s="8" t="s">
        <v>78</v>
      </c>
      <c r="K2519" s="17">
        <v>-45.25</v>
      </c>
      <c r="L2519" s="9">
        <v>0</v>
      </c>
      <c r="M2519" s="35">
        <v>0</v>
      </c>
      <c r="N2519" s="9">
        <v>0</v>
      </c>
      <c r="O2519" s="8"/>
      <c r="P2519" s="9">
        <v>-45.25</v>
      </c>
      <c r="Q2519" s="15">
        <v>-1</v>
      </c>
      <c r="R2519" s="9">
        <v>30</v>
      </c>
      <c r="S2519" s="8" t="s">
        <v>44</v>
      </c>
      <c r="T2519" s="17">
        <v>-15</v>
      </c>
      <c r="U2519" s="8" t="s">
        <v>12741</v>
      </c>
      <c r="V2519" s="21" t="s">
        <v>12742</v>
      </c>
      <c r="W2519" s="40"/>
    </row>
    <row r="2520" spans="1:23" ht="13.5" thickBot="1">
      <c r="A2520" s="8" t="s">
        <v>164</v>
      </c>
      <c r="B2520" s="8" t="s">
        <v>3659</v>
      </c>
      <c r="C2520" s="8" t="s">
        <v>3660</v>
      </c>
      <c r="D2520" s="8"/>
      <c r="E2520" s="8"/>
      <c r="F2520" s="8" t="s">
        <v>1867</v>
      </c>
      <c r="G2520" s="8">
        <v>3056</v>
      </c>
      <c r="H2520" s="9">
        <v>16</v>
      </c>
      <c r="I2520" s="8" t="s">
        <v>512</v>
      </c>
      <c r="J2520" s="8" t="s">
        <v>78</v>
      </c>
      <c r="K2520" s="17">
        <v>-20</v>
      </c>
      <c r="L2520" s="9">
        <v>0</v>
      </c>
      <c r="M2520" s="9">
        <v>0</v>
      </c>
      <c r="N2520" s="9">
        <v>0</v>
      </c>
      <c r="O2520" s="8"/>
      <c r="P2520" s="9">
        <v>-20</v>
      </c>
      <c r="Q2520" s="15">
        <v>0</v>
      </c>
      <c r="R2520" s="9">
        <v>30</v>
      </c>
      <c r="S2520" s="8" t="s">
        <v>44</v>
      </c>
      <c r="T2520" s="17">
        <v>-20</v>
      </c>
      <c r="U2520" s="8" t="s">
        <v>9413</v>
      </c>
      <c r="V2520" s="21">
        <v>45371</v>
      </c>
      <c r="W2520" s="8"/>
    </row>
    <row r="2521" spans="1:23" ht="39" thickBot="1">
      <c r="A2521" s="8" t="s">
        <v>164</v>
      </c>
      <c r="B2521" s="8" t="s">
        <v>3684</v>
      </c>
      <c r="C2521" s="8" t="s">
        <v>3685</v>
      </c>
      <c r="D2521" s="8"/>
      <c r="E2521" s="8"/>
      <c r="F2521" s="8" t="s">
        <v>1867</v>
      </c>
      <c r="G2521" s="8">
        <v>3053</v>
      </c>
      <c r="H2521" s="9">
        <v>17</v>
      </c>
      <c r="I2521" s="8" t="s">
        <v>512</v>
      </c>
      <c r="J2521" s="8" t="s">
        <v>78</v>
      </c>
      <c r="K2521" s="17">
        <v>306.83333329999999</v>
      </c>
      <c r="L2521" s="9">
        <v>0</v>
      </c>
      <c r="M2521" s="9">
        <v>0</v>
      </c>
      <c r="N2521" s="9">
        <v>0</v>
      </c>
      <c r="O2521" s="8"/>
      <c r="P2521" s="9">
        <v>306.83333329999999</v>
      </c>
      <c r="Q2521" s="15">
        <v>10</v>
      </c>
      <c r="R2521" s="9">
        <v>30</v>
      </c>
      <c r="S2521" s="8" t="s">
        <v>44</v>
      </c>
      <c r="T2521" s="17">
        <v>7</v>
      </c>
      <c r="U2521" s="8" t="s">
        <v>12743</v>
      </c>
      <c r="V2521" s="21">
        <v>45372</v>
      </c>
      <c r="W2521" s="8"/>
    </row>
    <row r="2522" spans="1:23" ht="39" thickBot="1">
      <c r="A2522" s="8" t="s">
        <v>164</v>
      </c>
      <c r="B2522" s="8" t="s">
        <v>3686</v>
      </c>
      <c r="C2522" s="8" t="s">
        <v>3687</v>
      </c>
      <c r="D2522" s="8"/>
      <c r="E2522" s="8"/>
      <c r="F2522" s="8" t="s">
        <v>1867</v>
      </c>
      <c r="G2522" s="8">
        <v>3060</v>
      </c>
      <c r="H2522" s="9">
        <v>18</v>
      </c>
      <c r="I2522" s="8"/>
      <c r="J2522" s="8" t="s">
        <v>78</v>
      </c>
      <c r="K2522" s="17">
        <v>303.66666670000001</v>
      </c>
      <c r="L2522" s="9">
        <v>0</v>
      </c>
      <c r="M2522" s="9">
        <v>0</v>
      </c>
      <c r="N2522" s="9">
        <v>0</v>
      </c>
      <c r="O2522" s="8"/>
      <c r="P2522" s="9">
        <v>303.66666670000001</v>
      </c>
      <c r="Q2522" s="15">
        <v>10</v>
      </c>
      <c r="R2522" s="9">
        <v>30</v>
      </c>
      <c r="S2522" s="8" t="s">
        <v>44</v>
      </c>
      <c r="T2522" s="28">
        <v>4</v>
      </c>
      <c r="U2522" s="8" t="s">
        <v>12744</v>
      </c>
      <c r="V2522" s="21">
        <v>45372</v>
      </c>
      <c r="W2522" s="40"/>
    </row>
    <row r="2523" spans="1:23" ht="26.25" thickBot="1">
      <c r="A2523" s="8" t="s">
        <v>164</v>
      </c>
      <c r="B2523" s="8" t="s">
        <v>6779</v>
      </c>
      <c r="C2523" s="8" t="s">
        <v>6124</v>
      </c>
      <c r="D2523" s="8"/>
      <c r="E2523" s="8"/>
      <c r="F2523" s="8" t="s">
        <v>6780</v>
      </c>
      <c r="G2523" s="8">
        <v>500</v>
      </c>
      <c r="H2523" s="9">
        <v>19</v>
      </c>
      <c r="I2523" s="8"/>
      <c r="J2523" s="8" t="s">
        <v>78</v>
      </c>
      <c r="K2523" s="17">
        <v>-3.1666699999999999</v>
      </c>
      <c r="L2523" s="9">
        <v>0</v>
      </c>
      <c r="M2523" s="9">
        <v>0</v>
      </c>
      <c r="N2523" s="9">
        <v>0</v>
      </c>
      <c r="O2523" s="8"/>
      <c r="P2523" s="9">
        <v>-3.1666699999999999</v>
      </c>
      <c r="Q2523" s="15">
        <v>0</v>
      </c>
      <c r="R2523" s="9">
        <v>20</v>
      </c>
      <c r="S2523" s="8" t="s">
        <v>44</v>
      </c>
      <c r="T2523" s="17">
        <v>-3</v>
      </c>
      <c r="U2523" s="8" t="s">
        <v>12745</v>
      </c>
      <c r="V2523" s="21">
        <v>45415</v>
      </c>
      <c r="W2523" s="8"/>
    </row>
    <row r="2524" spans="1:23" ht="26.25" thickBot="1">
      <c r="A2524" s="8" t="s">
        <v>164</v>
      </c>
      <c r="B2524" s="8" t="s">
        <v>6776</v>
      </c>
      <c r="C2524" s="8" t="s">
        <v>6777</v>
      </c>
      <c r="D2524" s="8"/>
      <c r="E2524" s="8"/>
      <c r="F2524" s="8" t="s">
        <v>212</v>
      </c>
      <c r="G2524" s="8" t="s">
        <v>6778</v>
      </c>
      <c r="H2524" s="9">
        <v>20</v>
      </c>
      <c r="I2524" s="8" t="s">
        <v>420</v>
      </c>
      <c r="J2524" s="8" t="s">
        <v>214</v>
      </c>
      <c r="K2524" s="17">
        <v>-194</v>
      </c>
      <c r="L2524" s="9">
        <v>0</v>
      </c>
      <c r="M2524" s="9">
        <v>0</v>
      </c>
      <c r="N2524" s="9">
        <v>0</v>
      </c>
      <c r="O2524" s="8"/>
      <c r="P2524" s="9">
        <v>-194</v>
      </c>
      <c r="Q2524" s="15">
        <v>0</v>
      </c>
      <c r="R2524" s="9">
        <v>288</v>
      </c>
      <c r="S2524" s="8" t="s">
        <v>37</v>
      </c>
      <c r="T2524" s="17">
        <v>-194</v>
      </c>
      <c r="U2524" s="8" t="s">
        <v>10484</v>
      </c>
      <c r="V2524" s="21">
        <v>45415</v>
      </c>
      <c r="W2524" s="8"/>
    </row>
    <row r="2525" spans="1:23" ht="26.25" thickBot="1">
      <c r="A2525" s="8" t="s">
        <v>164</v>
      </c>
      <c r="B2525" s="8" t="s">
        <v>7544</v>
      </c>
      <c r="C2525" s="8" t="s">
        <v>6153</v>
      </c>
      <c r="D2525" s="8"/>
      <c r="E2525" s="8"/>
      <c r="F2525" s="8" t="s">
        <v>68</v>
      </c>
      <c r="G2525" s="8">
        <v>888</v>
      </c>
      <c r="H2525" s="9">
        <v>21</v>
      </c>
      <c r="I2525" s="8"/>
      <c r="J2525" s="8" t="s">
        <v>78</v>
      </c>
      <c r="K2525" s="17">
        <v>-15.25</v>
      </c>
      <c r="L2525" s="9">
        <v>0</v>
      </c>
      <c r="M2525" s="9">
        <v>0</v>
      </c>
      <c r="N2525" s="9">
        <v>0</v>
      </c>
      <c r="O2525" s="8"/>
      <c r="P2525" s="9">
        <v>-15.25</v>
      </c>
      <c r="Q2525" s="15">
        <v>0</v>
      </c>
      <c r="R2525" s="9">
        <v>20</v>
      </c>
      <c r="S2525" s="8" t="s">
        <v>44</v>
      </c>
      <c r="T2525" s="17">
        <v>-15</v>
      </c>
      <c r="U2525" s="8" t="s">
        <v>12746</v>
      </c>
      <c r="V2525" s="21">
        <v>45429</v>
      </c>
      <c r="W2525" s="8"/>
    </row>
    <row r="2526" spans="1:23" ht="26.25" thickBot="1">
      <c r="A2526" s="8" t="s">
        <v>164</v>
      </c>
      <c r="B2526" s="8" t="s">
        <v>7545</v>
      </c>
      <c r="C2526" s="8" t="s">
        <v>6148</v>
      </c>
      <c r="D2526" s="8"/>
      <c r="E2526" s="8"/>
      <c r="F2526" s="8" t="s">
        <v>68</v>
      </c>
      <c r="G2526" s="8">
        <v>168</v>
      </c>
      <c r="H2526" s="9">
        <v>22</v>
      </c>
      <c r="I2526" s="8"/>
      <c r="J2526" s="8" t="s">
        <v>78</v>
      </c>
      <c r="K2526" s="17">
        <v>-17.75</v>
      </c>
      <c r="L2526" s="9">
        <v>0</v>
      </c>
      <c r="M2526" s="9">
        <v>0</v>
      </c>
      <c r="N2526" s="9">
        <v>0</v>
      </c>
      <c r="O2526" s="8"/>
      <c r="P2526" s="9">
        <v>-17.75</v>
      </c>
      <c r="Q2526" s="15">
        <v>0</v>
      </c>
      <c r="R2526" s="9">
        <v>20</v>
      </c>
      <c r="S2526" s="8" t="s">
        <v>44</v>
      </c>
      <c r="T2526" s="17">
        <v>-18</v>
      </c>
      <c r="U2526" s="8" t="s">
        <v>12747</v>
      </c>
      <c r="V2526" s="21">
        <v>45429</v>
      </c>
      <c r="W2526" s="8"/>
    </row>
    <row r="2527" spans="1:23" ht="26.25" thickBot="1">
      <c r="A2527" s="8" t="s">
        <v>164</v>
      </c>
      <c r="B2527" s="8" t="s">
        <v>7546</v>
      </c>
      <c r="C2527" s="8" t="s">
        <v>6149</v>
      </c>
      <c r="D2527" s="8"/>
      <c r="E2527" s="8"/>
      <c r="F2527" s="8" t="s">
        <v>68</v>
      </c>
      <c r="G2527" s="8">
        <v>188</v>
      </c>
      <c r="H2527" s="9">
        <v>23</v>
      </c>
      <c r="I2527" s="8"/>
      <c r="J2527" s="8" t="s">
        <v>78</v>
      </c>
      <c r="K2527" s="17">
        <v>-34.25</v>
      </c>
      <c r="L2527" s="9">
        <v>0</v>
      </c>
      <c r="M2527" s="9">
        <v>0</v>
      </c>
      <c r="N2527" s="9">
        <v>0</v>
      </c>
      <c r="O2527" s="8"/>
      <c r="P2527" s="9">
        <v>-34.25</v>
      </c>
      <c r="Q2527" s="15">
        <v>-1</v>
      </c>
      <c r="R2527" s="9">
        <v>20</v>
      </c>
      <c r="S2527" s="8" t="s">
        <v>44</v>
      </c>
      <c r="T2527" s="17">
        <v>-14</v>
      </c>
      <c r="U2527" s="8" t="s">
        <v>12748</v>
      </c>
      <c r="V2527" s="21" t="s">
        <v>12287</v>
      </c>
      <c r="W2527" s="8"/>
    </row>
    <row r="2528" spans="1:23" ht="13.5" thickBot="1">
      <c r="A2528" s="8" t="s">
        <v>164</v>
      </c>
      <c r="B2528" s="8" t="s">
        <v>7547</v>
      </c>
      <c r="C2528" s="8" t="s">
        <v>6128</v>
      </c>
      <c r="D2528" s="8"/>
      <c r="E2528" s="8"/>
      <c r="F2528" s="8" t="s">
        <v>36</v>
      </c>
      <c r="G2528" s="8">
        <v>5188</v>
      </c>
      <c r="H2528" s="9">
        <v>24</v>
      </c>
      <c r="I2528" s="8"/>
      <c r="J2528" s="8" t="s">
        <v>78</v>
      </c>
      <c r="K2528" s="17">
        <v>-67</v>
      </c>
      <c r="L2528" s="9">
        <v>0</v>
      </c>
      <c r="M2528" s="9">
        <v>0</v>
      </c>
      <c r="N2528" s="9">
        <v>0</v>
      </c>
      <c r="O2528" s="8"/>
      <c r="P2528" s="9">
        <v>-67</v>
      </c>
      <c r="Q2528" s="15">
        <v>0</v>
      </c>
      <c r="R2528" s="9">
        <v>240</v>
      </c>
      <c r="S2528" s="8" t="s">
        <v>34</v>
      </c>
      <c r="T2528" s="17">
        <v>-67</v>
      </c>
      <c r="U2528" s="8" t="s">
        <v>10931</v>
      </c>
      <c r="V2528" s="21">
        <v>45429</v>
      </c>
      <c r="W2528" s="8"/>
    </row>
    <row r="2529" spans="1:24" ht="26.25" thickBot="1">
      <c r="A2529" s="8" t="s">
        <v>164</v>
      </c>
      <c r="B2529" s="8" t="s">
        <v>7548</v>
      </c>
      <c r="C2529" s="8" t="s">
        <v>7549</v>
      </c>
      <c r="D2529" s="8"/>
      <c r="E2529" s="8"/>
      <c r="F2529" s="8" t="s">
        <v>212</v>
      </c>
      <c r="G2529" s="8" t="s">
        <v>7550</v>
      </c>
      <c r="H2529" s="9">
        <v>25</v>
      </c>
      <c r="I2529" s="8" t="s">
        <v>412</v>
      </c>
      <c r="J2529" s="8" t="s">
        <v>214</v>
      </c>
      <c r="K2529" s="17">
        <v>-111</v>
      </c>
      <c r="L2529" s="9">
        <v>0</v>
      </c>
      <c r="M2529" s="9">
        <v>0</v>
      </c>
      <c r="N2529" s="9">
        <v>0</v>
      </c>
      <c r="O2529" s="8"/>
      <c r="P2529" s="9">
        <v>-111</v>
      </c>
      <c r="Q2529" s="15">
        <v>0</v>
      </c>
      <c r="R2529" s="9">
        <v>288</v>
      </c>
      <c r="S2529" s="8" t="s">
        <v>37</v>
      </c>
      <c r="T2529" s="17">
        <v>-111</v>
      </c>
      <c r="U2529" s="8" t="s">
        <v>9141</v>
      </c>
      <c r="V2529" s="21">
        <v>45436</v>
      </c>
      <c r="W2529" s="8"/>
    </row>
    <row r="2530" spans="1:24" ht="26.25" thickBot="1">
      <c r="A2530" s="8" t="s">
        <v>164</v>
      </c>
      <c r="B2530" s="8" t="s">
        <v>7551</v>
      </c>
      <c r="C2530" s="8" t="s">
        <v>6130</v>
      </c>
      <c r="D2530" s="8"/>
      <c r="E2530" s="8"/>
      <c r="F2530" s="8" t="s">
        <v>212</v>
      </c>
      <c r="G2530" s="8" t="s">
        <v>7552</v>
      </c>
      <c r="H2530" s="9">
        <v>26</v>
      </c>
      <c r="I2530" s="8" t="s">
        <v>2357</v>
      </c>
      <c r="J2530" s="8" t="s">
        <v>214</v>
      </c>
      <c r="K2530" s="17">
        <v>-183</v>
      </c>
      <c r="L2530" s="9">
        <v>0</v>
      </c>
      <c r="M2530" s="9">
        <v>0</v>
      </c>
      <c r="N2530" s="9">
        <v>0</v>
      </c>
      <c r="O2530" s="8"/>
      <c r="P2530" s="9">
        <v>-183</v>
      </c>
      <c r="Q2530" s="15">
        <v>0</v>
      </c>
      <c r="R2530" s="9">
        <v>288</v>
      </c>
      <c r="S2530" s="8" t="s">
        <v>37</v>
      </c>
      <c r="T2530" s="17">
        <v>-183</v>
      </c>
      <c r="U2530" s="8" t="s">
        <v>8334</v>
      </c>
      <c r="V2530" s="21">
        <v>45436</v>
      </c>
      <c r="W2530" s="8"/>
    </row>
    <row r="2531" spans="1:24" ht="13.5" thickBot="1">
      <c r="A2531" s="8" t="s">
        <v>164</v>
      </c>
      <c r="B2531" s="8" t="s">
        <v>7554</v>
      </c>
      <c r="C2531" s="8" t="s">
        <v>6126</v>
      </c>
      <c r="D2531" s="8"/>
      <c r="E2531" s="8"/>
      <c r="F2531" s="8" t="s">
        <v>7555</v>
      </c>
      <c r="G2531" s="8">
        <v>6161</v>
      </c>
      <c r="H2531" s="9">
        <v>28</v>
      </c>
      <c r="I2531" s="8"/>
      <c r="J2531" s="8" t="s">
        <v>78</v>
      </c>
      <c r="K2531" s="17">
        <v>-4</v>
      </c>
      <c r="L2531" s="9">
        <v>0</v>
      </c>
      <c r="M2531" s="9">
        <v>0</v>
      </c>
      <c r="N2531" s="9">
        <v>0</v>
      </c>
      <c r="O2531" s="8"/>
      <c r="P2531" s="9">
        <v>-4</v>
      </c>
      <c r="Q2531" s="15">
        <v>0</v>
      </c>
      <c r="R2531" s="9">
        <v>30</v>
      </c>
      <c r="S2531" s="8" t="s">
        <v>44</v>
      </c>
      <c r="T2531" s="17">
        <v>-4</v>
      </c>
      <c r="U2531" s="8" t="s">
        <v>10918</v>
      </c>
      <c r="V2531" s="21">
        <v>45436</v>
      </c>
      <c r="W2531" s="8"/>
    </row>
    <row r="2532" spans="1:24" ht="26.25" thickBot="1">
      <c r="A2532" s="8" t="s">
        <v>164</v>
      </c>
      <c r="B2532" s="8" t="s">
        <v>7556</v>
      </c>
      <c r="C2532" s="8" t="s">
        <v>6155</v>
      </c>
      <c r="D2532" s="8"/>
      <c r="E2532" s="8"/>
      <c r="F2532" s="8" t="s">
        <v>68</v>
      </c>
      <c r="G2532" s="8" t="s">
        <v>7557</v>
      </c>
      <c r="H2532" s="9">
        <v>29</v>
      </c>
      <c r="I2532" s="8"/>
      <c r="J2532" s="8" t="s">
        <v>78</v>
      </c>
      <c r="K2532" s="17">
        <v>-6.5</v>
      </c>
      <c r="L2532" s="9">
        <v>0</v>
      </c>
      <c r="M2532" s="9">
        <v>0</v>
      </c>
      <c r="N2532" s="9">
        <v>0</v>
      </c>
      <c r="O2532" s="8"/>
      <c r="P2532" s="9">
        <v>-6.5</v>
      </c>
      <c r="Q2532" s="15">
        <v>0</v>
      </c>
      <c r="R2532" s="9">
        <v>20</v>
      </c>
      <c r="S2532" s="8" t="s">
        <v>44</v>
      </c>
      <c r="T2532" s="17">
        <v>-7</v>
      </c>
      <c r="U2532" s="8" t="s">
        <v>12749</v>
      </c>
      <c r="V2532" s="21">
        <v>45436</v>
      </c>
      <c r="W2532" s="8"/>
    </row>
    <row r="2533" spans="1:24" ht="26.25" thickBot="1">
      <c r="A2533" s="8" t="s">
        <v>164</v>
      </c>
      <c r="B2533" s="8" t="s">
        <v>7558</v>
      </c>
      <c r="C2533" s="8" t="s">
        <v>6122</v>
      </c>
      <c r="D2533" s="8"/>
      <c r="E2533" s="8"/>
      <c r="F2533" s="8" t="s">
        <v>212</v>
      </c>
      <c r="G2533" s="8">
        <v>951</v>
      </c>
      <c r="H2533" s="9">
        <v>30</v>
      </c>
      <c r="I2533" s="8" t="s">
        <v>431</v>
      </c>
      <c r="J2533" s="8" t="s">
        <v>214</v>
      </c>
      <c r="K2533" s="17">
        <v>-626</v>
      </c>
      <c r="L2533" s="9">
        <v>0</v>
      </c>
      <c r="M2533" s="9">
        <v>0</v>
      </c>
      <c r="N2533" s="9">
        <v>0</v>
      </c>
      <c r="O2533" s="8"/>
      <c r="P2533" s="9">
        <v>-626</v>
      </c>
      <c r="Q2533" s="15">
        <v>0</v>
      </c>
      <c r="R2533" s="9">
        <v>1152</v>
      </c>
      <c r="S2533" s="8" t="s">
        <v>37</v>
      </c>
      <c r="T2533" s="17">
        <v>-626</v>
      </c>
      <c r="U2533" s="8" t="s">
        <v>12750</v>
      </c>
      <c r="V2533" s="21">
        <v>45436</v>
      </c>
      <c r="W2533" s="8"/>
    </row>
    <row r="2534" spans="1:24" ht="26.25" thickBot="1">
      <c r="A2534" s="8" t="s">
        <v>164</v>
      </c>
      <c r="B2534" s="8" t="s">
        <v>7559</v>
      </c>
      <c r="C2534" s="8" t="s">
        <v>6105</v>
      </c>
      <c r="D2534" s="8"/>
      <c r="E2534" s="8"/>
      <c r="F2534" s="8" t="s">
        <v>212</v>
      </c>
      <c r="G2534" s="9">
        <v>7027</v>
      </c>
      <c r="H2534" s="9">
        <v>31</v>
      </c>
      <c r="I2534" s="8" t="s">
        <v>3426</v>
      </c>
      <c r="J2534" s="8" t="s">
        <v>214</v>
      </c>
      <c r="K2534" s="17">
        <v>-242</v>
      </c>
      <c r="L2534" s="9">
        <v>0</v>
      </c>
      <c r="M2534" s="9">
        <v>0</v>
      </c>
      <c r="N2534" s="9">
        <v>0</v>
      </c>
      <c r="O2534" s="8"/>
      <c r="P2534" s="9">
        <v>-242</v>
      </c>
      <c r="Q2534" s="15">
        <v>0</v>
      </c>
      <c r="R2534" s="9">
        <v>1152</v>
      </c>
      <c r="S2534" s="8" t="s">
        <v>37</v>
      </c>
      <c r="T2534" s="17">
        <v>-242</v>
      </c>
      <c r="U2534" s="8" t="s">
        <v>8740</v>
      </c>
      <c r="V2534" s="21">
        <v>45436</v>
      </c>
      <c r="W2534" s="8"/>
    </row>
    <row r="2535" spans="1:24" ht="26.25" thickBot="1">
      <c r="A2535" s="8" t="s">
        <v>164</v>
      </c>
      <c r="B2535" s="8" t="s">
        <v>7560</v>
      </c>
      <c r="C2535" s="8" t="s">
        <v>6116</v>
      </c>
      <c r="D2535" s="8"/>
      <c r="E2535" s="8"/>
      <c r="F2535" s="8" t="s">
        <v>212</v>
      </c>
      <c r="G2535" s="8">
        <v>938</v>
      </c>
      <c r="H2535" s="20">
        <v>32</v>
      </c>
      <c r="I2535" s="8" t="s">
        <v>431</v>
      </c>
      <c r="J2535" s="8" t="s">
        <v>214</v>
      </c>
      <c r="K2535" s="17">
        <v>-865</v>
      </c>
      <c r="L2535" s="9">
        <v>0</v>
      </c>
      <c r="M2535" s="9">
        <v>0</v>
      </c>
      <c r="N2535" s="9">
        <v>0</v>
      </c>
      <c r="O2535" s="8"/>
      <c r="P2535" s="9">
        <v>-865</v>
      </c>
      <c r="Q2535" s="15">
        <v>0</v>
      </c>
      <c r="R2535" s="8">
        <v>1152</v>
      </c>
      <c r="S2535" s="8" t="s">
        <v>37</v>
      </c>
      <c r="T2535" s="17">
        <v>-865</v>
      </c>
      <c r="U2535" s="8" t="s">
        <v>12751</v>
      </c>
      <c r="V2535" s="21">
        <v>45436</v>
      </c>
      <c r="W2535" s="8"/>
    </row>
    <row r="2536" spans="1:24" ht="13.5" thickBot="1">
      <c r="A2536" s="8" t="s">
        <v>164</v>
      </c>
      <c r="B2536" s="8" t="s">
        <v>7561</v>
      </c>
      <c r="C2536" s="8" t="s">
        <v>6121</v>
      </c>
      <c r="D2536" s="8"/>
      <c r="E2536" s="8"/>
      <c r="F2536" s="8" t="s">
        <v>212</v>
      </c>
      <c r="G2536" s="8">
        <v>950</v>
      </c>
      <c r="H2536" s="9">
        <v>33</v>
      </c>
      <c r="I2536" s="8" t="s">
        <v>431</v>
      </c>
      <c r="J2536" s="8" t="s">
        <v>214</v>
      </c>
      <c r="K2536" s="17">
        <v>-1249</v>
      </c>
      <c r="L2536" s="9">
        <v>0</v>
      </c>
      <c r="M2536" s="9">
        <v>0</v>
      </c>
      <c r="N2536" s="9">
        <v>0</v>
      </c>
      <c r="O2536" s="8"/>
      <c r="P2536" s="9">
        <v>-1249</v>
      </c>
      <c r="Q2536" s="15">
        <v>-1</v>
      </c>
      <c r="R2536" s="9">
        <v>1152</v>
      </c>
      <c r="S2536" s="8" t="s">
        <v>37</v>
      </c>
      <c r="T2536" s="17">
        <v>-97</v>
      </c>
      <c r="U2536" s="8" t="s">
        <v>12752</v>
      </c>
      <c r="V2536" s="21" t="s">
        <v>12305</v>
      </c>
      <c r="W2536" s="8"/>
    </row>
    <row r="2537" spans="1:24" ht="26.25" thickBot="1">
      <c r="A2537" s="8" t="s">
        <v>164</v>
      </c>
      <c r="B2537" s="8" t="s">
        <v>7562</v>
      </c>
      <c r="C2537" s="8" t="s">
        <v>6119</v>
      </c>
      <c r="D2537" s="8"/>
      <c r="E2537" s="8"/>
      <c r="F2537" s="8" t="s">
        <v>212</v>
      </c>
      <c r="G2537" s="8">
        <v>947</v>
      </c>
      <c r="H2537" s="9">
        <v>34</v>
      </c>
      <c r="I2537" s="8" t="s">
        <v>431</v>
      </c>
      <c r="J2537" s="8" t="s">
        <v>214</v>
      </c>
      <c r="K2537" s="17">
        <v>-193</v>
      </c>
      <c r="L2537" s="9">
        <v>0</v>
      </c>
      <c r="M2537" s="9">
        <v>0</v>
      </c>
      <c r="N2537" s="9">
        <v>0</v>
      </c>
      <c r="O2537" s="8"/>
      <c r="P2537" s="9">
        <v>-193</v>
      </c>
      <c r="Q2537" s="15">
        <v>0</v>
      </c>
      <c r="R2537" s="9">
        <v>1152</v>
      </c>
      <c r="S2537" s="8" t="s">
        <v>37</v>
      </c>
      <c r="T2537" s="9">
        <v>-193</v>
      </c>
      <c r="U2537" s="8" t="s">
        <v>8369</v>
      </c>
      <c r="V2537" s="21">
        <v>45436</v>
      </c>
      <c r="W2537" s="8"/>
      <c r="X2537" t="e">
        <v>#N/A</v>
      </c>
    </row>
    <row r="2538" spans="1:24" ht="26.25" thickBot="1">
      <c r="A2538" s="8" t="s">
        <v>164</v>
      </c>
      <c r="B2538" s="8" t="s">
        <v>7563</v>
      </c>
      <c r="C2538" s="8" t="s">
        <v>6111</v>
      </c>
      <c r="D2538" s="8"/>
      <c r="E2538" s="8"/>
      <c r="F2538" s="8" t="s">
        <v>212</v>
      </c>
      <c r="G2538" s="8">
        <v>917</v>
      </c>
      <c r="H2538" s="9">
        <v>35</v>
      </c>
      <c r="I2538" s="8" t="s">
        <v>431</v>
      </c>
      <c r="J2538" s="8" t="s">
        <v>214</v>
      </c>
      <c r="K2538" s="17">
        <v>-721</v>
      </c>
      <c r="L2538" s="9">
        <v>0</v>
      </c>
      <c r="M2538" s="9">
        <v>0</v>
      </c>
      <c r="N2538" s="9">
        <v>0</v>
      </c>
      <c r="O2538" s="8"/>
      <c r="P2538" s="9">
        <v>-721</v>
      </c>
      <c r="Q2538" s="15">
        <v>0</v>
      </c>
      <c r="R2538" s="9">
        <v>1152</v>
      </c>
      <c r="S2538" s="8" t="s">
        <v>37</v>
      </c>
      <c r="T2538" s="9">
        <v>-721</v>
      </c>
      <c r="U2538" s="8" t="s">
        <v>12753</v>
      </c>
      <c r="V2538" s="21">
        <v>45436</v>
      </c>
      <c r="W2538" s="8"/>
    </row>
    <row r="2539" spans="1:24" ht="26.25" thickBot="1">
      <c r="A2539" s="8" t="s">
        <v>164</v>
      </c>
      <c r="B2539" s="8" t="s">
        <v>7564</v>
      </c>
      <c r="C2539" s="8" t="s">
        <v>6108</v>
      </c>
      <c r="D2539" s="8"/>
      <c r="E2539" s="8"/>
      <c r="F2539" s="8" t="s">
        <v>212</v>
      </c>
      <c r="G2539" s="8">
        <v>903</v>
      </c>
      <c r="H2539" s="9">
        <v>36</v>
      </c>
      <c r="I2539" s="8" t="s">
        <v>431</v>
      </c>
      <c r="J2539" s="8" t="s">
        <v>214</v>
      </c>
      <c r="K2539" s="17">
        <v>-673</v>
      </c>
      <c r="L2539" s="9">
        <v>0</v>
      </c>
      <c r="M2539" s="9">
        <v>0</v>
      </c>
      <c r="N2539" s="9">
        <v>0</v>
      </c>
      <c r="O2539" s="8"/>
      <c r="P2539" s="9">
        <v>-673</v>
      </c>
      <c r="Q2539" s="15">
        <v>0</v>
      </c>
      <c r="R2539" s="9">
        <v>1152</v>
      </c>
      <c r="S2539" s="8" t="s">
        <v>37</v>
      </c>
      <c r="T2539" s="9">
        <v>-673</v>
      </c>
      <c r="U2539" s="8" t="s">
        <v>9142</v>
      </c>
      <c r="V2539" s="21">
        <v>45436</v>
      </c>
      <c r="W2539" s="8"/>
    </row>
    <row r="2540" spans="1:24" ht="13.5" thickBot="1">
      <c r="A2540" s="8" t="s">
        <v>164</v>
      </c>
      <c r="B2540" s="8" t="s">
        <v>7819</v>
      </c>
      <c r="C2540" s="8" t="s">
        <v>7820</v>
      </c>
      <c r="D2540" s="8"/>
      <c r="E2540" s="8" t="s">
        <v>99</v>
      </c>
      <c r="F2540" s="8" t="s">
        <v>212</v>
      </c>
      <c r="G2540" s="8" t="s">
        <v>7128</v>
      </c>
      <c r="H2540" s="9">
        <v>37</v>
      </c>
      <c r="I2540" s="8" t="s">
        <v>420</v>
      </c>
      <c r="J2540" s="8" t="s">
        <v>214</v>
      </c>
      <c r="K2540" s="17">
        <v>-326</v>
      </c>
      <c r="L2540" s="9">
        <v>0</v>
      </c>
      <c r="M2540" s="9">
        <v>0</v>
      </c>
      <c r="N2540" s="9">
        <v>0</v>
      </c>
      <c r="O2540" s="8"/>
      <c r="P2540" s="9">
        <v>-326</v>
      </c>
      <c r="Q2540" s="15">
        <v>-1</v>
      </c>
      <c r="R2540" s="9">
        <v>288</v>
      </c>
      <c r="S2540" s="8" t="s">
        <v>37</v>
      </c>
      <c r="T2540" s="17">
        <v>-38</v>
      </c>
      <c r="U2540" s="8" t="s">
        <v>10634</v>
      </c>
      <c r="V2540" s="21" t="s">
        <v>12754</v>
      </c>
      <c r="W2540" s="8"/>
    </row>
    <row r="2541" spans="1:24" ht="13.5" thickBot="1">
      <c r="A2541" s="8" t="s">
        <v>164</v>
      </c>
      <c r="B2541" s="8" t="s">
        <v>7821</v>
      </c>
      <c r="C2541" s="8" t="s">
        <v>6101</v>
      </c>
      <c r="D2541" s="8"/>
      <c r="E2541" s="8"/>
      <c r="F2541" s="8" t="s">
        <v>36</v>
      </c>
      <c r="G2541" s="8">
        <v>388</v>
      </c>
      <c r="H2541" s="9">
        <v>38</v>
      </c>
      <c r="I2541" s="8"/>
      <c r="J2541" s="8" t="s">
        <v>78</v>
      </c>
      <c r="K2541" s="17">
        <v>-2</v>
      </c>
      <c r="L2541" s="9">
        <v>0</v>
      </c>
      <c r="M2541" s="9">
        <v>0</v>
      </c>
      <c r="N2541" s="9">
        <v>0</v>
      </c>
      <c r="O2541" s="8"/>
      <c r="P2541" s="9">
        <v>-2</v>
      </c>
      <c r="Q2541" s="15">
        <v>0</v>
      </c>
      <c r="R2541" s="9">
        <v>48</v>
      </c>
      <c r="S2541" s="8" t="s">
        <v>40</v>
      </c>
      <c r="T2541" s="17">
        <v>-2</v>
      </c>
      <c r="U2541" s="8" t="s">
        <v>1883</v>
      </c>
      <c r="V2541" s="21">
        <v>45442</v>
      </c>
      <c r="W2541" s="8"/>
    </row>
    <row r="2542" spans="1:24" ht="26.25" thickBot="1">
      <c r="A2542" s="8" t="s">
        <v>164</v>
      </c>
      <c r="B2542" s="8" t="s">
        <v>7822</v>
      </c>
      <c r="C2542" s="8" t="s">
        <v>6112</v>
      </c>
      <c r="D2542" s="8"/>
      <c r="E2542" s="8"/>
      <c r="F2542" s="8" t="s">
        <v>212</v>
      </c>
      <c r="G2542" s="8">
        <v>921</v>
      </c>
      <c r="H2542" s="9">
        <v>39</v>
      </c>
      <c r="I2542" s="8" t="s">
        <v>431</v>
      </c>
      <c r="J2542" s="8" t="s">
        <v>214</v>
      </c>
      <c r="K2542" s="17">
        <v>-624</v>
      </c>
      <c r="L2542" s="9">
        <v>0</v>
      </c>
      <c r="M2542" s="9">
        <v>0</v>
      </c>
      <c r="N2542" s="9">
        <v>0</v>
      </c>
      <c r="O2542" s="8"/>
      <c r="P2542" s="9">
        <v>-624</v>
      </c>
      <c r="Q2542" s="15">
        <v>0</v>
      </c>
      <c r="R2542" s="9">
        <v>1152</v>
      </c>
      <c r="S2542" s="8" t="s">
        <v>37</v>
      </c>
      <c r="T2542" s="9">
        <v>-624</v>
      </c>
      <c r="U2542" s="8" t="s">
        <v>12755</v>
      </c>
      <c r="V2542" s="21">
        <v>45442</v>
      </c>
      <c r="W2542" s="8"/>
    </row>
    <row r="2543" spans="1:24" ht="13.5" thickBot="1">
      <c r="A2543" s="8" t="s">
        <v>164</v>
      </c>
      <c r="B2543" s="8" t="s">
        <v>7823</v>
      </c>
      <c r="C2543" s="8" t="s">
        <v>6129</v>
      </c>
      <c r="D2543" s="8"/>
      <c r="E2543" s="8"/>
      <c r="F2543" s="8" t="s">
        <v>36</v>
      </c>
      <c r="G2543" s="8">
        <v>7812</v>
      </c>
      <c r="H2543" s="9">
        <v>40</v>
      </c>
      <c r="I2543" s="8"/>
      <c r="J2543" s="8" t="s">
        <v>78</v>
      </c>
      <c r="K2543" s="17">
        <v>-4</v>
      </c>
      <c r="L2543" s="9">
        <v>0</v>
      </c>
      <c r="M2543" s="9">
        <v>0</v>
      </c>
      <c r="N2543" s="9">
        <v>0</v>
      </c>
      <c r="O2543" s="8"/>
      <c r="P2543" s="9">
        <v>-4</v>
      </c>
      <c r="Q2543" s="15">
        <v>0</v>
      </c>
      <c r="R2543" s="9">
        <v>10</v>
      </c>
      <c r="S2543" s="8" t="s">
        <v>40</v>
      </c>
      <c r="T2543" s="17">
        <v>-4</v>
      </c>
      <c r="U2543" s="8" t="s">
        <v>10684</v>
      </c>
      <c r="V2543" s="21">
        <v>45442</v>
      </c>
      <c r="W2543" s="8"/>
    </row>
    <row r="2544" spans="1:24" ht="26.25" thickBot="1">
      <c r="A2544" s="8" t="s">
        <v>164</v>
      </c>
      <c r="B2544" s="8" t="s">
        <v>7824</v>
      </c>
      <c r="C2544" s="8" t="s">
        <v>6131</v>
      </c>
      <c r="D2544" s="8"/>
      <c r="E2544" s="8"/>
      <c r="F2544" s="8" t="s">
        <v>212</v>
      </c>
      <c r="G2544" s="8" t="s">
        <v>7825</v>
      </c>
      <c r="H2544" s="9">
        <v>41</v>
      </c>
      <c r="I2544" s="8" t="s">
        <v>2357</v>
      </c>
      <c r="J2544" s="8" t="s">
        <v>214</v>
      </c>
      <c r="K2544" s="17">
        <v>-99</v>
      </c>
      <c r="L2544" s="9">
        <v>0</v>
      </c>
      <c r="M2544" s="9">
        <v>0</v>
      </c>
      <c r="N2544" s="9">
        <v>0</v>
      </c>
      <c r="O2544" s="8"/>
      <c r="P2544" s="9">
        <v>-99</v>
      </c>
      <c r="Q2544" s="15">
        <v>0</v>
      </c>
      <c r="R2544" s="9">
        <v>288</v>
      </c>
      <c r="S2544" s="8" t="s">
        <v>37</v>
      </c>
      <c r="T2544" s="29">
        <v>-99</v>
      </c>
      <c r="U2544" s="8" t="s">
        <v>8739</v>
      </c>
      <c r="V2544" s="21">
        <v>45442</v>
      </c>
      <c r="W2544" s="8"/>
    </row>
    <row r="2545" spans="1:23" ht="13.5" thickBot="1">
      <c r="A2545" s="8" t="s">
        <v>164</v>
      </c>
      <c r="B2545" s="8" t="s">
        <v>7826</v>
      </c>
      <c r="C2545" s="8" t="s">
        <v>6135</v>
      </c>
      <c r="D2545" s="8"/>
      <c r="E2545" s="8"/>
      <c r="F2545" s="8" t="s">
        <v>36</v>
      </c>
      <c r="G2545" s="8"/>
      <c r="H2545" s="9">
        <v>42</v>
      </c>
      <c r="I2545" s="8"/>
      <c r="J2545" s="8" t="s">
        <v>78</v>
      </c>
      <c r="K2545" s="17">
        <v>-1</v>
      </c>
      <c r="L2545" s="9">
        <v>0</v>
      </c>
      <c r="M2545" s="9">
        <v>0</v>
      </c>
      <c r="N2545" s="9">
        <v>0</v>
      </c>
      <c r="O2545" s="8"/>
      <c r="P2545" s="9">
        <v>-1</v>
      </c>
      <c r="Q2545" s="15">
        <v>0</v>
      </c>
      <c r="R2545" s="9">
        <v>50</v>
      </c>
      <c r="S2545" s="8" t="s">
        <v>34</v>
      </c>
      <c r="T2545" s="29">
        <v>-1</v>
      </c>
      <c r="U2545" s="8" t="s">
        <v>141</v>
      </c>
      <c r="V2545" s="21">
        <v>45442</v>
      </c>
      <c r="W2545" s="8"/>
    </row>
    <row r="2546" spans="1:23" ht="13.5" thickBot="1">
      <c r="A2546" s="8" t="s">
        <v>164</v>
      </c>
      <c r="B2546" s="13" t="s">
        <v>7827</v>
      </c>
      <c r="C2546" s="8" t="s">
        <v>6152</v>
      </c>
      <c r="D2546" s="8"/>
      <c r="E2546" s="8"/>
      <c r="F2546" s="8" t="s">
        <v>68</v>
      </c>
      <c r="G2546" s="8"/>
      <c r="H2546" s="20">
        <v>43</v>
      </c>
      <c r="I2546" s="8"/>
      <c r="J2546" s="8" t="s">
        <v>78</v>
      </c>
      <c r="K2546" s="24">
        <v>-4</v>
      </c>
      <c r="L2546" s="9">
        <v>0</v>
      </c>
      <c r="M2546" s="9">
        <v>0</v>
      </c>
      <c r="N2546" s="9">
        <v>0</v>
      </c>
      <c r="O2546" s="8"/>
      <c r="P2546" s="9">
        <v>-4</v>
      </c>
      <c r="Q2546" s="15">
        <v>0</v>
      </c>
      <c r="R2546" s="9">
        <v>20</v>
      </c>
      <c r="S2546" s="8" t="s">
        <v>44</v>
      </c>
      <c r="T2546" s="9">
        <v>-4</v>
      </c>
      <c r="U2546" s="8" t="s">
        <v>10918</v>
      </c>
      <c r="V2546" s="21">
        <v>45442</v>
      </c>
      <c r="W2546" s="18"/>
    </row>
    <row r="2547" spans="1:23" ht="13.5" thickBot="1">
      <c r="A2547" s="8" t="s">
        <v>164</v>
      </c>
      <c r="B2547" s="13" t="s">
        <v>7828</v>
      </c>
      <c r="C2547" s="8" t="s">
        <v>7829</v>
      </c>
      <c r="D2547" s="8"/>
      <c r="E2547" s="8"/>
      <c r="F2547" s="8" t="s">
        <v>7160</v>
      </c>
      <c r="G2547" s="8">
        <v>69</v>
      </c>
      <c r="H2547" s="9">
        <v>44</v>
      </c>
      <c r="I2547" s="8"/>
      <c r="J2547" s="8" t="s">
        <v>78</v>
      </c>
      <c r="K2547" s="24">
        <v>-2</v>
      </c>
      <c r="L2547" s="9">
        <v>0</v>
      </c>
      <c r="M2547" s="9">
        <v>0</v>
      </c>
      <c r="N2547" s="9">
        <v>0</v>
      </c>
      <c r="O2547" s="8"/>
      <c r="P2547" s="9">
        <v>-2</v>
      </c>
      <c r="Q2547" s="15">
        <v>0</v>
      </c>
      <c r="R2547" s="9">
        <v>10</v>
      </c>
      <c r="S2547" s="8" t="s">
        <v>40</v>
      </c>
      <c r="T2547" s="9">
        <v>-2</v>
      </c>
      <c r="U2547" s="8" t="s">
        <v>1883</v>
      </c>
      <c r="V2547" s="21">
        <v>45442</v>
      </c>
      <c r="W2547" s="18"/>
    </row>
    <row r="2548" spans="1:23" ht="39" thickBot="1">
      <c r="A2548" s="8" t="s">
        <v>164</v>
      </c>
      <c r="B2548" s="13" t="s">
        <v>7830</v>
      </c>
      <c r="C2548" s="8" t="s">
        <v>10776</v>
      </c>
      <c r="D2548" s="8"/>
      <c r="E2548" s="8"/>
      <c r="F2548" s="8" t="s">
        <v>7831</v>
      </c>
      <c r="G2548" s="8">
        <v>500</v>
      </c>
      <c r="H2548" s="9">
        <v>45</v>
      </c>
      <c r="I2548" s="8"/>
      <c r="J2548" s="8" t="s">
        <v>78</v>
      </c>
      <c r="K2548" s="24">
        <v>-6.3333333329999997</v>
      </c>
      <c r="L2548" s="9">
        <v>0</v>
      </c>
      <c r="M2548" s="9">
        <v>0</v>
      </c>
      <c r="N2548" s="9">
        <v>0</v>
      </c>
      <c r="O2548" s="8"/>
      <c r="P2548" s="9">
        <v>-6.3333333329999997</v>
      </c>
      <c r="Q2548" s="15">
        <v>0</v>
      </c>
      <c r="R2548" s="9" t="s">
        <v>62</v>
      </c>
      <c r="S2548" s="8" t="s">
        <v>44</v>
      </c>
      <c r="T2548" s="9">
        <v>-6</v>
      </c>
      <c r="U2548" s="8" t="s">
        <v>12756</v>
      </c>
      <c r="V2548" s="21">
        <v>45444</v>
      </c>
      <c r="W2548" s="18"/>
    </row>
    <row r="2549" spans="1:23" ht="26.25" thickBot="1">
      <c r="A2549" s="8" t="s">
        <v>164</v>
      </c>
      <c r="B2549" s="13" t="s">
        <v>8194</v>
      </c>
      <c r="C2549" s="8" t="s">
        <v>6107</v>
      </c>
      <c r="D2549" s="8"/>
      <c r="E2549" s="8"/>
      <c r="F2549" s="8" t="s">
        <v>212</v>
      </c>
      <c r="G2549" s="8">
        <v>902</v>
      </c>
      <c r="H2549" s="9">
        <v>46</v>
      </c>
      <c r="I2549" s="8" t="s">
        <v>3426</v>
      </c>
      <c r="J2549" s="8" t="s">
        <v>214</v>
      </c>
      <c r="K2549" s="24">
        <v>-720</v>
      </c>
      <c r="L2549" s="9">
        <v>0</v>
      </c>
      <c r="M2549" s="9">
        <v>0</v>
      </c>
      <c r="N2549" s="9">
        <v>0</v>
      </c>
      <c r="O2549" s="8"/>
      <c r="P2549" s="9">
        <v>-720</v>
      </c>
      <c r="Q2549" s="15">
        <v>0</v>
      </c>
      <c r="R2549" s="9">
        <v>1152</v>
      </c>
      <c r="S2549" s="8" t="s">
        <v>37</v>
      </c>
      <c r="T2549" s="9">
        <v>-720</v>
      </c>
      <c r="U2549" s="8" t="s">
        <v>12757</v>
      </c>
      <c r="V2549" s="21">
        <v>45454</v>
      </c>
      <c r="W2549" s="18"/>
    </row>
    <row r="2550" spans="1:23" ht="26.25" thickBot="1">
      <c r="A2550" s="8" t="s">
        <v>164</v>
      </c>
      <c r="B2550" s="13" t="s">
        <v>8195</v>
      </c>
      <c r="C2550" s="8" t="s">
        <v>6106</v>
      </c>
      <c r="D2550" s="8"/>
      <c r="E2550" s="8"/>
      <c r="F2550" s="8" t="s">
        <v>212</v>
      </c>
      <c r="G2550" s="8">
        <v>711</v>
      </c>
      <c r="H2550" s="9">
        <v>47</v>
      </c>
      <c r="I2550" s="8" t="s">
        <v>3426</v>
      </c>
      <c r="J2550" s="8" t="s">
        <v>214</v>
      </c>
      <c r="K2550" s="24">
        <v>-144</v>
      </c>
      <c r="L2550" s="9">
        <v>0</v>
      </c>
      <c r="M2550" s="9">
        <v>0</v>
      </c>
      <c r="N2550" s="9">
        <v>0</v>
      </c>
      <c r="O2550" s="8"/>
      <c r="P2550" s="9">
        <v>-144</v>
      </c>
      <c r="Q2550" s="15">
        <v>0</v>
      </c>
      <c r="R2550" s="9">
        <v>1152</v>
      </c>
      <c r="S2550" s="8" t="s">
        <v>37</v>
      </c>
      <c r="T2550" s="9">
        <v>-144</v>
      </c>
      <c r="U2550" s="8" t="s">
        <v>9143</v>
      </c>
      <c r="V2550" s="21">
        <v>45455</v>
      </c>
      <c r="W2550" s="18"/>
    </row>
    <row r="2551" spans="1:23" ht="26.25" thickBot="1">
      <c r="A2551" s="8" t="s">
        <v>164</v>
      </c>
      <c r="B2551" s="13" t="s">
        <v>8196</v>
      </c>
      <c r="C2551" s="8" t="s">
        <v>6113</v>
      </c>
      <c r="D2551" s="8"/>
      <c r="E2551" s="8"/>
      <c r="F2551" s="8" t="s">
        <v>212</v>
      </c>
      <c r="G2551" s="8">
        <v>923</v>
      </c>
      <c r="H2551" s="9">
        <v>48</v>
      </c>
      <c r="I2551" s="8" t="s">
        <v>431</v>
      </c>
      <c r="J2551" s="8" t="s">
        <v>214</v>
      </c>
      <c r="K2551" s="24">
        <v>-144</v>
      </c>
      <c r="L2551" s="9">
        <v>0</v>
      </c>
      <c r="M2551" s="9">
        <v>0</v>
      </c>
      <c r="N2551" s="9">
        <v>0</v>
      </c>
      <c r="O2551" s="8"/>
      <c r="P2551" s="9">
        <v>-144</v>
      </c>
      <c r="Q2551" s="15">
        <v>0</v>
      </c>
      <c r="R2551" s="9">
        <v>1152</v>
      </c>
      <c r="S2551" s="8" t="s">
        <v>37</v>
      </c>
      <c r="T2551" s="9">
        <v>-144</v>
      </c>
      <c r="U2551" s="8" t="s">
        <v>9143</v>
      </c>
      <c r="V2551" s="21">
        <v>45455</v>
      </c>
      <c r="W2551" s="18"/>
    </row>
    <row r="2552" spans="1:23" ht="13.5" thickBot="1">
      <c r="A2552" s="8" t="s">
        <v>164</v>
      </c>
      <c r="B2552" s="8" t="s">
        <v>8197</v>
      </c>
      <c r="C2552" s="8" t="s">
        <v>6115</v>
      </c>
      <c r="D2552" s="8"/>
      <c r="E2552" s="8"/>
      <c r="F2552" s="8" t="s">
        <v>212</v>
      </c>
      <c r="G2552" s="8">
        <v>933</v>
      </c>
      <c r="H2552" s="9">
        <v>49</v>
      </c>
      <c r="I2552" s="8" t="s">
        <v>431</v>
      </c>
      <c r="J2552" s="8" t="s">
        <v>214</v>
      </c>
      <c r="K2552" s="17">
        <v>0</v>
      </c>
      <c r="L2552" s="9">
        <v>0</v>
      </c>
      <c r="M2552" s="9">
        <v>0</v>
      </c>
      <c r="N2552" s="9">
        <v>0</v>
      </c>
      <c r="O2552" s="8"/>
      <c r="P2552" s="9">
        <v>0</v>
      </c>
      <c r="Q2552" s="15">
        <v>0</v>
      </c>
      <c r="R2552" s="9">
        <v>1152</v>
      </c>
      <c r="S2552" s="8" t="s">
        <v>37</v>
      </c>
      <c r="T2552" s="9">
        <v>0</v>
      </c>
      <c r="U2552" s="8" t="s">
        <v>39</v>
      </c>
      <c r="V2552" s="21">
        <v>45455</v>
      </c>
      <c r="W2552" s="8"/>
    </row>
    <row r="2553" spans="1:23" ht="26.25" thickBot="1">
      <c r="A2553" s="8" t="s">
        <v>164</v>
      </c>
      <c r="B2553" s="8" t="s">
        <v>8198</v>
      </c>
      <c r="C2553" s="8" t="s">
        <v>6118</v>
      </c>
      <c r="D2553" s="8"/>
      <c r="E2553" s="8"/>
      <c r="F2553" s="8" t="s">
        <v>212</v>
      </c>
      <c r="G2553" s="8">
        <v>941</v>
      </c>
      <c r="H2553" s="9">
        <v>50</v>
      </c>
      <c r="I2553" s="8" t="s">
        <v>431</v>
      </c>
      <c r="J2553" s="8" t="s">
        <v>214</v>
      </c>
      <c r="K2553" s="17">
        <v>-336</v>
      </c>
      <c r="L2553" s="9">
        <v>0</v>
      </c>
      <c r="M2553" s="9">
        <v>0</v>
      </c>
      <c r="N2553" s="9">
        <v>0</v>
      </c>
      <c r="O2553" s="8"/>
      <c r="P2553" s="9">
        <v>-336</v>
      </c>
      <c r="Q2553" s="15">
        <v>0</v>
      </c>
      <c r="R2553" s="9">
        <v>1152</v>
      </c>
      <c r="S2553" s="8" t="s">
        <v>37</v>
      </c>
      <c r="T2553" s="9">
        <v>-336</v>
      </c>
      <c r="U2553" s="8" t="s">
        <v>10777</v>
      </c>
      <c r="V2553" s="21">
        <v>45455</v>
      </c>
      <c r="W2553" s="8"/>
    </row>
    <row r="2554" spans="1:23" ht="26.25" thickBot="1">
      <c r="A2554" s="8" t="s">
        <v>164</v>
      </c>
      <c r="B2554" s="13" t="s">
        <v>8199</v>
      </c>
      <c r="C2554" s="8" t="s">
        <v>6123</v>
      </c>
      <c r="D2554" s="8"/>
      <c r="E2554" s="8"/>
      <c r="F2554" s="8" t="s">
        <v>212</v>
      </c>
      <c r="G2554" s="8">
        <v>953</v>
      </c>
      <c r="H2554" s="20">
        <v>51</v>
      </c>
      <c r="I2554" s="8" t="s">
        <v>3426</v>
      </c>
      <c r="J2554" s="8" t="s">
        <v>214</v>
      </c>
      <c r="K2554" s="24">
        <v>-432</v>
      </c>
      <c r="L2554" s="9">
        <v>0</v>
      </c>
      <c r="M2554" s="9">
        <v>0</v>
      </c>
      <c r="N2554" s="9">
        <v>0</v>
      </c>
      <c r="O2554" s="8"/>
      <c r="P2554" s="9">
        <v>-432</v>
      </c>
      <c r="Q2554" s="15">
        <v>0</v>
      </c>
      <c r="R2554" s="8">
        <v>1152</v>
      </c>
      <c r="S2554" s="8" t="s">
        <v>37</v>
      </c>
      <c r="T2554" s="9">
        <v>-432</v>
      </c>
      <c r="U2554" s="8" t="s">
        <v>12549</v>
      </c>
      <c r="V2554" s="21">
        <v>45455</v>
      </c>
      <c r="W2554" s="18"/>
    </row>
    <row r="2555" spans="1:23" ht="26.25" thickBot="1">
      <c r="A2555" s="8" t="s">
        <v>164</v>
      </c>
      <c r="B2555" s="13" t="s">
        <v>8370</v>
      </c>
      <c r="C2555" s="8" t="s">
        <v>6110</v>
      </c>
      <c r="D2555" s="8"/>
      <c r="E2555" s="8"/>
      <c r="F2555" s="8" t="s">
        <v>212</v>
      </c>
      <c r="G2555" s="8">
        <v>915</v>
      </c>
      <c r="H2555" s="20">
        <v>52</v>
      </c>
      <c r="I2555" s="8" t="s">
        <v>3426</v>
      </c>
      <c r="J2555" s="8" t="s">
        <v>214</v>
      </c>
      <c r="K2555" s="24">
        <v>-240</v>
      </c>
      <c r="L2555" s="9">
        <v>0</v>
      </c>
      <c r="M2555" s="9">
        <v>0</v>
      </c>
      <c r="N2555" s="9">
        <v>0</v>
      </c>
      <c r="O2555" s="8"/>
      <c r="P2555" s="9">
        <v>-240</v>
      </c>
      <c r="Q2555" s="15">
        <v>0</v>
      </c>
      <c r="R2555" s="8">
        <v>1152</v>
      </c>
      <c r="S2555" s="8" t="s">
        <v>37</v>
      </c>
      <c r="T2555" s="9">
        <v>-240</v>
      </c>
      <c r="U2555" s="8" t="s">
        <v>12758</v>
      </c>
      <c r="V2555" s="21">
        <v>45464</v>
      </c>
      <c r="W2555" s="18"/>
    </row>
    <row r="2556" spans="1:23" ht="26.25" thickBot="1">
      <c r="A2556" s="8" t="s">
        <v>164</v>
      </c>
      <c r="B2556" s="13" t="s">
        <v>8371</v>
      </c>
      <c r="C2556" s="8" t="s">
        <v>6117</v>
      </c>
      <c r="D2556" s="8"/>
      <c r="E2556" s="8"/>
      <c r="F2556" s="8" t="s">
        <v>212</v>
      </c>
      <c r="G2556" s="8">
        <v>940</v>
      </c>
      <c r="H2556" s="9">
        <v>53</v>
      </c>
      <c r="I2556" s="8" t="s">
        <v>431</v>
      </c>
      <c r="J2556" s="8" t="s">
        <v>214</v>
      </c>
      <c r="K2556" s="24">
        <v>-336</v>
      </c>
      <c r="L2556" s="9">
        <v>0</v>
      </c>
      <c r="M2556" s="9">
        <v>0</v>
      </c>
      <c r="N2556" s="9">
        <v>0</v>
      </c>
      <c r="O2556" s="8"/>
      <c r="P2556" s="9">
        <v>-336</v>
      </c>
      <c r="Q2556" s="15">
        <v>0</v>
      </c>
      <c r="R2556" s="9">
        <v>1152</v>
      </c>
      <c r="S2556" s="8" t="s">
        <v>37</v>
      </c>
      <c r="T2556" s="9">
        <v>-336</v>
      </c>
      <c r="U2556" s="8" t="s">
        <v>10777</v>
      </c>
      <c r="V2556" s="21">
        <v>45464</v>
      </c>
      <c r="W2556" s="18"/>
    </row>
    <row r="2557" spans="1:23" ht="13.5" thickBot="1">
      <c r="A2557" s="8" t="s">
        <v>164</v>
      </c>
      <c r="B2557" s="13" t="s">
        <v>8372</v>
      </c>
      <c r="C2557" s="8" t="s">
        <v>6120</v>
      </c>
      <c r="D2557" s="8"/>
      <c r="E2557" s="8"/>
      <c r="F2557" s="8" t="s">
        <v>212</v>
      </c>
      <c r="G2557" s="8">
        <v>948</v>
      </c>
      <c r="H2557" s="9">
        <v>54</v>
      </c>
      <c r="I2557" s="8" t="s">
        <v>3426</v>
      </c>
      <c r="J2557" s="8" t="s">
        <v>214</v>
      </c>
      <c r="K2557" s="24">
        <v>-48</v>
      </c>
      <c r="L2557" s="9">
        <v>0</v>
      </c>
      <c r="M2557" s="9">
        <v>0</v>
      </c>
      <c r="N2557" s="9">
        <v>0</v>
      </c>
      <c r="O2557" s="8"/>
      <c r="P2557" s="9">
        <v>-48</v>
      </c>
      <c r="Q2557" s="15">
        <v>0</v>
      </c>
      <c r="R2557" s="9">
        <v>1152</v>
      </c>
      <c r="S2557" s="8" t="s">
        <v>37</v>
      </c>
      <c r="T2557" s="9">
        <v>-48</v>
      </c>
      <c r="U2557" s="8" t="s">
        <v>2782</v>
      </c>
      <c r="V2557" s="21">
        <v>45464</v>
      </c>
      <c r="W2557" s="18"/>
    </row>
    <row r="2558" spans="1:23" ht="26.25" thickBot="1">
      <c r="A2558" s="8" t="s">
        <v>164</v>
      </c>
      <c r="B2558" s="13" t="s">
        <v>8672</v>
      </c>
      <c r="C2558" s="8" t="s">
        <v>8673</v>
      </c>
      <c r="D2558" s="8"/>
      <c r="E2558" s="8"/>
      <c r="F2558" s="8" t="s">
        <v>212</v>
      </c>
      <c r="G2558" s="8" t="s">
        <v>8674</v>
      </c>
      <c r="H2558" s="9">
        <v>55</v>
      </c>
      <c r="I2558" s="8" t="s">
        <v>8675</v>
      </c>
      <c r="J2558" s="8" t="s">
        <v>214</v>
      </c>
      <c r="K2558" s="24">
        <v>64224</v>
      </c>
      <c r="L2558" s="9">
        <v>0</v>
      </c>
      <c r="M2558" s="9">
        <v>0</v>
      </c>
      <c r="N2558" s="9">
        <v>0</v>
      </c>
      <c r="O2558" s="8"/>
      <c r="P2558" s="9">
        <v>64224</v>
      </c>
      <c r="Q2558" s="15">
        <v>44</v>
      </c>
      <c r="R2558" s="9">
        <v>1440</v>
      </c>
      <c r="S2558" s="8" t="s">
        <v>37</v>
      </c>
      <c r="T2558" s="9">
        <v>864</v>
      </c>
      <c r="U2558" s="8" t="s">
        <v>12759</v>
      </c>
      <c r="V2558" s="21">
        <v>45477</v>
      </c>
      <c r="W2558" s="18"/>
    </row>
    <row r="2559" spans="1:23" ht="39" thickBot="1">
      <c r="A2559" s="8" t="s">
        <v>164</v>
      </c>
      <c r="B2559" s="13" t="s">
        <v>9414</v>
      </c>
      <c r="C2559" s="8" t="s">
        <v>9415</v>
      </c>
      <c r="D2559" s="8"/>
      <c r="E2559" s="8"/>
      <c r="F2559" s="8" t="s">
        <v>1867</v>
      </c>
      <c r="G2559" s="8" t="s">
        <v>9416</v>
      </c>
      <c r="H2559" s="9">
        <v>56</v>
      </c>
      <c r="I2559" s="8" t="s">
        <v>6822</v>
      </c>
      <c r="J2559" s="8" t="s">
        <v>78</v>
      </c>
      <c r="K2559" s="24">
        <v>0</v>
      </c>
      <c r="L2559" s="9">
        <v>0</v>
      </c>
      <c r="M2559" s="9">
        <v>0</v>
      </c>
      <c r="N2559" s="9">
        <v>0</v>
      </c>
      <c r="O2559" s="8"/>
      <c r="P2559" s="9">
        <v>0</v>
      </c>
      <c r="Q2559" s="15">
        <v>0</v>
      </c>
      <c r="R2559" s="9">
        <v>30</v>
      </c>
      <c r="S2559" s="8" t="s">
        <v>44</v>
      </c>
      <c r="T2559" s="29">
        <v>0</v>
      </c>
      <c r="U2559" s="8" t="s">
        <v>46</v>
      </c>
      <c r="V2559" s="21">
        <v>45497</v>
      </c>
      <c r="W2559" s="18"/>
    </row>
    <row r="2560" spans="1:23" ht="39" thickBot="1">
      <c r="A2560" s="8" t="s">
        <v>164</v>
      </c>
      <c r="B2560" s="13" t="s">
        <v>9417</v>
      </c>
      <c r="C2560" s="8" t="s">
        <v>9418</v>
      </c>
      <c r="D2560" s="8"/>
      <c r="E2560" s="8"/>
      <c r="F2560" s="8" t="s">
        <v>1867</v>
      </c>
      <c r="G2560" s="8" t="s">
        <v>9419</v>
      </c>
      <c r="H2560" s="9">
        <v>57</v>
      </c>
      <c r="I2560" s="8" t="s">
        <v>6822</v>
      </c>
      <c r="J2560" s="8" t="s">
        <v>78</v>
      </c>
      <c r="K2560" s="24">
        <v>-1</v>
      </c>
      <c r="L2560" s="9">
        <v>0</v>
      </c>
      <c r="M2560" s="9">
        <v>0</v>
      </c>
      <c r="N2560" s="9">
        <v>0</v>
      </c>
      <c r="O2560" s="8"/>
      <c r="P2560" s="9">
        <v>-1</v>
      </c>
      <c r="Q2560" s="15">
        <v>0</v>
      </c>
      <c r="R2560" s="9">
        <v>30</v>
      </c>
      <c r="S2560" s="8" t="s">
        <v>44</v>
      </c>
      <c r="T2560" s="9">
        <v>-1</v>
      </c>
      <c r="U2560" s="8" t="s">
        <v>10367</v>
      </c>
      <c r="V2560" s="21">
        <v>45497</v>
      </c>
      <c r="W2560" s="18"/>
    </row>
    <row r="2561" spans="1:23" ht="39" thickBot="1">
      <c r="A2561" s="8" t="s">
        <v>164</v>
      </c>
      <c r="B2561" s="13" t="s">
        <v>9420</v>
      </c>
      <c r="C2561" s="8" t="s">
        <v>9421</v>
      </c>
      <c r="D2561" s="8"/>
      <c r="E2561" s="8"/>
      <c r="F2561" s="8" t="s">
        <v>1867</v>
      </c>
      <c r="G2561" s="8" t="s">
        <v>9422</v>
      </c>
      <c r="H2561" s="9">
        <v>58</v>
      </c>
      <c r="I2561" s="8" t="s">
        <v>6822</v>
      </c>
      <c r="J2561" s="8" t="s">
        <v>78</v>
      </c>
      <c r="K2561" s="24">
        <v>7</v>
      </c>
      <c r="L2561" s="9">
        <v>0</v>
      </c>
      <c r="M2561" s="9">
        <v>0</v>
      </c>
      <c r="N2561" s="9">
        <v>0</v>
      </c>
      <c r="O2561" s="8"/>
      <c r="P2561" s="9">
        <v>7</v>
      </c>
      <c r="Q2561" s="15">
        <v>0</v>
      </c>
      <c r="R2561" s="9">
        <v>30</v>
      </c>
      <c r="S2561" s="8" t="s">
        <v>44</v>
      </c>
      <c r="T2561" s="9">
        <v>7</v>
      </c>
      <c r="U2561" s="8" t="s">
        <v>11666</v>
      </c>
      <c r="V2561" s="21">
        <v>45497</v>
      </c>
      <c r="W2561" s="18"/>
    </row>
    <row r="2562" spans="1:23" ht="39" thickBot="1">
      <c r="A2562" s="8" t="s">
        <v>164</v>
      </c>
      <c r="B2562" s="13" t="s">
        <v>9423</v>
      </c>
      <c r="C2562" s="8" t="s">
        <v>9424</v>
      </c>
      <c r="D2562" s="8"/>
      <c r="E2562" s="8"/>
      <c r="F2562" s="8" t="s">
        <v>1867</v>
      </c>
      <c r="G2562" s="8" t="s">
        <v>9425</v>
      </c>
      <c r="H2562" s="9">
        <v>59</v>
      </c>
      <c r="I2562" s="8" t="s">
        <v>6822</v>
      </c>
      <c r="J2562" s="8" t="s">
        <v>78</v>
      </c>
      <c r="K2562" s="24">
        <v>3</v>
      </c>
      <c r="L2562" s="9">
        <v>0</v>
      </c>
      <c r="M2562" s="9">
        <v>0</v>
      </c>
      <c r="N2562" s="9">
        <v>0</v>
      </c>
      <c r="O2562" s="8"/>
      <c r="P2562" s="9">
        <v>3</v>
      </c>
      <c r="Q2562" s="15">
        <v>0</v>
      </c>
      <c r="R2562" s="9">
        <v>30</v>
      </c>
      <c r="S2562" s="8" t="s">
        <v>44</v>
      </c>
      <c r="T2562" s="9">
        <v>3</v>
      </c>
      <c r="U2562" s="8" t="s">
        <v>11667</v>
      </c>
      <c r="V2562" s="21">
        <v>45497</v>
      </c>
      <c r="W2562" s="18"/>
    </row>
    <row r="2563" spans="1:23" ht="39" thickBot="1">
      <c r="A2563" s="8" t="s">
        <v>164</v>
      </c>
      <c r="B2563" s="13" t="s">
        <v>9426</v>
      </c>
      <c r="C2563" s="8" t="s">
        <v>9427</v>
      </c>
      <c r="D2563" s="8"/>
      <c r="E2563" s="8"/>
      <c r="F2563" s="8" t="s">
        <v>1867</v>
      </c>
      <c r="G2563" s="8" t="s">
        <v>9428</v>
      </c>
      <c r="H2563" s="20">
        <v>60</v>
      </c>
      <c r="I2563" s="8" t="s">
        <v>6822</v>
      </c>
      <c r="J2563" s="8" t="s">
        <v>78</v>
      </c>
      <c r="K2563" s="24">
        <v>3</v>
      </c>
      <c r="L2563" s="9">
        <v>0</v>
      </c>
      <c r="M2563" s="9">
        <v>0</v>
      </c>
      <c r="N2563" s="9">
        <v>0</v>
      </c>
      <c r="O2563" s="8"/>
      <c r="P2563" s="9">
        <v>3</v>
      </c>
      <c r="Q2563" s="15">
        <v>0</v>
      </c>
      <c r="R2563" s="9">
        <v>30</v>
      </c>
      <c r="S2563" s="8" t="s">
        <v>44</v>
      </c>
      <c r="T2563" s="9">
        <v>3</v>
      </c>
      <c r="U2563" s="8" t="s">
        <v>11667</v>
      </c>
      <c r="V2563" s="21">
        <v>45497</v>
      </c>
      <c r="W2563" s="18"/>
    </row>
    <row r="2564" spans="1:23" ht="39" thickBot="1">
      <c r="A2564" s="8" t="s">
        <v>164</v>
      </c>
      <c r="B2564" s="13" t="s">
        <v>9429</v>
      </c>
      <c r="C2564" s="8" t="s">
        <v>9430</v>
      </c>
      <c r="D2564" s="8"/>
      <c r="E2564" s="8"/>
      <c r="F2564" s="8" t="s">
        <v>1867</v>
      </c>
      <c r="G2564" s="8" t="s">
        <v>9431</v>
      </c>
      <c r="H2564" s="9">
        <v>61</v>
      </c>
      <c r="I2564" s="8" t="s">
        <v>6822</v>
      </c>
      <c r="J2564" s="8" t="s">
        <v>78</v>
      </c>
      <c r="K2564" s="24">
        <v>0</v>
      </c>
      <c r="L2564" s="9">
        <v>0</v>
      </c>
      <c r="M2564" s="9">
        <v>0</v>
      </c>
      <c r="N2564" s="9">
        <v>0</v>
      </c>
      <c r="O2564" s="8"/>
      <c r="P2564" s="9">
        <v>0</v>
      </c>
      <c r="Q2564" s="15">
        <v>0</v>
      </c>
      <c r="R2564" s="9">
        <v>30</v>
      </c>
      <c r="S2564" s="8" t="s">
        <v>44</v>
      </c>
      <c r="T2564" s="29">
        <v>0</v>
      </c>
      <c r="U2564" s="8" t="s">
        <v>46</v>
      </c>
      <c r="V2564" s="21">
        <v>45497</v>
      </c>
      <c r="W2564" s="18"/>
    </row>
    <row r="2565" spans="1:23" ht="39" thickBot="1">
      <c r="A2565" s="8" t="s">
        <v>164</v>
      </c>
      <c r="B2565" s="16" t="s">
        <v>9432</v>
      </c>
      <c r="C2565" s="8" t="s">
        <v>9433</v>
      </c>
      <c r="D2565" s="8"/>
      <c r="E2565" s="8"/>
      <c r="F2565" s="8" t="s">
        <v>1867</v>
      </c>
      <c r="G2565" s="8" t="s">
        <v>9434</v>
      </c>
      <c r="H2565" s="20">
        <v>62</v>
      </c>
      <c r="I2565" s="8" t="s">
        <v>6822</v>
      </c>
      <c r="J2565" s="8" t="s">
        <v>78</v>
      </c>
      <c r="K2565" s="38">
        <v>8</v>
      </c>
      <c r="L2565" s="9">
        <v>0</v>
      </c>
      <c r="M2565" s="9">
        <v>0</v>
      </c>
      <c r="N2565" s="9">
        <v>0</v>
      </c>
      <c r="O2565" s="8"/>
      <c r="P2565" s="9">
        <v>8</v>
      </c>
      <c r="Q2565" s="15">
        <v>0</v>
      </c>
      <c r="R2565" s="8">
        <v>30</v>
      </c>
      <c r="S2565" s="8" t="s">
        <v>44</v>
      </c>
      <c r="T2565" s="29">
        <v>8</v>
      </c>
      <c r="U2565" s="8" t="s">
        <v>10919</v>
      </c>
      <c r="V2565" s="21">
        <v>45497</v>
      </c>
      <c r="W2565" s="21"/>
    </row>
    <row r="2566" spans="1:23" ht="13.5" thickBot="1">
      <c r="A2566" s="8" t="s">
        <v>3688</v>
      </c>
      <c r="B2566" s="13" t="s">
        <v>3689</v>
      </c>
      <c r="C2566" s="8" t="s">
        <v>3690</v>
      </c>
      <c r="D2566" s="8"/>
      <c r="E2566" s="8" t="s">
        <v>58</v>
      </c>
      <c r="F2566" s="8" t="s">
        <v>36</v>
      </c>
      <c r="G2566" s="8"/>
      <c r="H2566" s="20">
        <v>1</v>
      </c>
      <c r="I2566" s="8"/>
      <c r="J2566" s="8" t="s">
        <v>78</v>
      </c>
      <c r="K2566" s="24">
        <v>1418</v>
      </c>
      <c r="L2566" s="9">
        <v>0</v>
      </c>
      <c r="M2566" s="9">
        <v>0</v>
      </c>
      <c r="N2566" s="9">
        <v>0</v>
      </c>
      <c r="O2566" s="8"/>
      <c r="P2566" s="9">
        <v>1418</v>
      </c>
      <c r="Q2566" s="15">
        <v>118</v>
      </c>
      <c r="R2566" s="8">
        <v>12</v>
      </c>
      <c r="S2566" s="8" t="s">
        <v>37</v>
      </c>
      <c r="T2566" s="9">
        <v>2</v>
      </c>
      <c r="U2566" s="8" t="s">
        <v>12760</v>
      </c>
      <c r="V2566" s="21">
        <v>45358</v>
      </c>
      <c r="W2566" s="50" t="s">
        <v>8437</v>
      </c>
    </row>
    <row r="2567" spans="1:23" ht="13.5" thickBot="1">
      <c r="A2567" s="8" t="s">
        <v>3688</v>
      </c>
      <c r="B2567" s="13" t="s">
        <v>3691</v>
      </c>
      <c r="C2567" s="8" t="s">
        <v>3692</v>
      </c>
      <c r="D2567" s="8"/>
      <c r="E2567" s="8" t="s">
        <v>63</v>
      </c>
      <c r="F2567" s="8" t="s">
        <v>36</v>
      </c>
      <c r="G2567" s="8"/>
      <c r="H2567" s="9">
        <v>2</v>
      </c>
      <c r="I2567" s="8"/>
      <c r="J2567" s="8" t="s">
        <v>78</v>
      </c>
      <c r="K2567" s="24">
        <v>149</v>
      </c>
      <c r="L2567" s="9">
        <v>0</v>
      </c>
      <c r="M2567" s="9">
        <v>0</v>
      </c>
      <c r="N2567" s="9">
        <v>0</v>
      </c>
      <c r="O2567" s="8"/>
      <c r="P2567" s="9">
        <v>149</v>
      </c>
      <c r="Q2567" s="15">
        <v>12</v>
      </c>
      <c r="R2567" s="9">
        <v>12</v>
      </c>
      <c r="S2567" s="8" t="s">
        <v>37</v>
      </c>
      <c r="T2567" s="9">
        <v>5</v>
      </c>
      <c r="U2567" s="8" t="s">
        <v>12761</v>
      </c>
      <c r="V2567" s="21">
        <v>45366</v>
      </c>
      <c r="W2567" s="18" t="s">
        <v>8437</v>
      </c>
    </row>
    <row r="2568" spans="1:23" ht="13.5" thickBot="1">
      <c r="A2568" s="8" t="s">
        <v>3688</v>
      </c>
      <c r="B2568" s="13" t="s">
        <v>3693</v>
      </c>
      <c r="C2568" s="8" t="s">
        <v>3694</v>
      </c>
      <c r="D2568" s="8"/>
      <c r="E2568" s="8"/>
      <c r="F2568" s="8" t="s">
        <v>36</v>
      </c>
      <c r="G2568" s="8"/>
      <c r="H2568" s="9">
        <v>3</v>
      </c>
      <c r="I2568" s="8"/>
      <c r="J2568" s="8" t="s">
        <v>78</v>
      </c>
      <c r="K2568" s="24">
        <v>4</v>
      </c>
      <c r="L2568" s="9">
        <v>0</v>
      </c>
      <c r="M2568" s="9">
        <v>0</v>
      </c>
      <c r="N2568" s="9">
        <v>0</v>
      </c>
      <c r="O2568" s="8"/>
      <c r="P2568" s="9">
        <v>4</v>
      </c>
      <c r="Q2568" s="15">
        <v>0</v>
      </c>
      <c r="R2568" s="9">
        <v>12</v>
      </c>
      <c r="S2568" s="8" t="s">
        <v>37</v>
      </c>
      <c r="T2568" s="29">
        <v>4</v>
      </c>
      <c r="U2568" s="8" t="s">
        <v>8281</v>
      </c>
      <c r="V2568" s="21">
        <v>45366</v>
      </c>
      <c r="W2568" s="18" t="s">
        <v>8437</v>
      </c>
    </row>
    <row r="2569" spans="1:23" ht="77.25" thickBot="1">
      <c r="A2569" s="8" t="s">
        <v>3688</v>
      </c>
      <c r="B2569" s="16" t="s">
        <v>3695</v>
      </c>
      <c r="C2569" s="8" t="s">
        <v>3696</v>
      </c>
      <c r="D2569" s="8"/>
      <c r="E2569" s="8" t="s">
        <v>63</v>
      </c>
      <c r="F2569" s="8" t="s">
        <v>36</v>
      </c>
      <c r="G2569" s="8"/>
      <c r="H2569" s="9">
        <v>4</v>
      </c>
      <c r="I2569" s="8" t="s">
        <v>517</v>
      </c>
      <c r="J2569" s="8" t="s">
        <v>78</v>
      </c>
      <c r="K2569" s="17">
        <v>0</v>
      </c>
      <c r="L2569" s="9">
        <v>0</v>
      </c>
      <c r="M2569" s="9">
        <v>0</v>
      </c>
      <c r="N2569" s="9">
        <v>0</v>
      </c>
      <c r="O2569" s="8"/>
      <c r="P2569" s="9">
        <v>0</v>
      </c>
      <c r="Q2569" s="15">
        <v>0</v>
      </c>
      <c r="R2569" s="9">
        <v>12</v>
      </c>
      <c r="S2569" s="8" t="s">
        <v>37</v>
      </c>
      <c r="T2569" s="9">
        <v>0</v>
      </c>
      <c r="U2569" s="8" t="s">
        <v>39</v>
      </c>
      <c r="V2569" s="21">
        <v>45366</v>
      </c>
      <c r="W2569" s="8" t="s">
        <v>8437</v>
      </c>
    </row>
    <row r="2570" spans="1:23" ht="77.25" thickBot="1">
      <c r="A2570" s="8" t="s">
        <v>3688</v>
      </c>
      <c r="B2570" s="16" t="s">
        <v>3697</v>
      </c>
      <c r="C2570" s="8" t="s">
        <v>3698</v>
      </c>
      <c r="D2570" s="8"/>
      <c r="E2570" s="8" t="s">
        <v>58</v>
      </c>
      <c r="F2570" s="8" t="s">
        <v>36</v>
      </c>
      <c r="G2570" s="8"/>
      <c r="H2570" s="9">
        <v>6</v>
      </c>
      <c r="I2570" s="8"/>
      <c r="J2570" s="8" t="s">
        <v>78</v>
      </c>
      <c r="K2570" s="17">
        <v>252</v>
      </c>
      <c r="L2570" s="9">
        <v>0</v>
      </c>
      <c r="M2570" s="9">
        <v>0</v>
      </c>
      <c r="N2570" s="9">
        <v>0</v>
      </c>
      <c r="O2570" s="8"/>
      <c r="P2570" s="9">
        <v>252</v>
      </c>
      <c r="Q2570" s="15">
        <v>21</v>
      </c>
      <c r="R2570" s="9">
        <v>12</v>
      </c>
      <c r="S2570" s="8" t="s">
        <v>37</v>
      </c>
      <c r="T2570" s="9">
        <v>0</v>
      </c>
      <c r="U2570" s="8" t="s">
        <v>246</v>
      </c>
      <c r="V2570" s="21">
        <v>45369</v>
      </c>
      <c r="W2570" s="8" t="s">
        <v>8437</v>
      </c>
    </row>
    <row r="2571" spans="1:23" ht="13.5" thickBot="1">
      <c r="A2571" s="8" t="s">
        <v>3688</v>
      </c>
      <c r="B2571" s="13" t="s">
        <v>3699</v>
      </c>
      <c r="C2571" s="8" t="s">
        <v>3700</v>
      </c>
      <c r="D2571" s="8"/>
      <c r="E2571" s="8" t="s">
        <v>146</v>
      </c>
      <c r="F2571" s="8" t="s">
        <v>1058</v>
      </c>
      <c r="G2571" s="8"/>
      <c r="H2571" s="9">
        <v>5</v>
      </c>
      <c r="I2571" s="8"/>
      <c r="J2571" s="8" t="s">
        <v>78</v>
      </c>
      <c r="K2571" s="24">
        <v>0</v>
      </c>
      <c r="L2571" s="9">
        <v>0</v>
      </c>
      <c r="M2571" s="9">
        <v>0</v>
      </c>
      <c r="N2571" s="9">
        <v>0</v>
      </c>
      <c r="O2571" s="8"/>
      <c r="P2571" s="9">
        <v>0</v>
      </c>
      <c r="Q2571" s="15">
        <v>0</v>
      </c>
      <c r="R2571" s="9">
        <v>12</v>
      </c>
      <c r="S2571" s="8" t="s">
        <v>37</v>
      </c>
      <c r="T2571" s="29">
        <v>0</v>
      </c>
      <c r="U2571" s="8" t="s">
        <v>39</v>
      </c>
      <c r="V2571" s="21">
        <v>45367</v>
      </c>
      <c r="W2571" s="50" t="s">
        <v>8437</v>
      </c>
    </row>
    <row r="2572" spans="1:23" ht="13.5" thickBot="1">
      <c r="A2572" s="8" t="s">
        <v>3688</v>
      </c>
      <c r="B2572" s="13" t="s">
        <v>6781</v>
      </c>
      <c r="C2572" s="8" t="s">
        <v>6169</v>
      </c>
      <c r="D2572" s="8"/>
      <c r="E2572" s="8" t="s">
        <v>6782</v>
      </c>
      <c r="F2572" s="8" t="s">
        <v>36</v>
      </c>
      <c r="G2572" s="8"/>
      <c r="H2572" s="9">
        <v>7</v>
      </c>
      <c r="I2572" s="8"/>
      <c r="J2572" s="8" t="s">
        <v>78</v>
      </c>
      <c r="K2572" s="24">
        <v>-36</v>
      </c>
      <c r="L2572" s="9">
        <v>0</v>
      </c>
      <c r="M2572" s="9">
        <v>0</v>
      </c>
      <c r="N2572" s="9">
        <v>0</v>
      </c>
      <c r="O2572" s="8"/>
      <c r="P2572" s="9">
        <v>-36</v>
      </c>
      <c r="Q2572" s="15">
        <v>-3</v>
      </c>
      <c r="R2572" s="9">
        <v>12</v>
      </c>
      <c r="S2572" s="8" t="s">
        <v>37</v>
      </c>
      <c r="T2572" s="9">
        <v>0</v>
      </c>
      <c r="U2572" s="8" t="s">
        <v>12762</v>
      </c>
      <c r="V2572" s="21" t="s">
        <v>12183</v>
      </c>
      <c r="W2572" s="50"/>
    </row>
    <row r="2573" spans="1:23" ht="13.5" thickBot="1">
      <c r="A2573" s="8" t="s">
        <v>3688</v>
      </c>
      <c r="B2573" s="13" t="s">
        <v>6895</v>
      </c>
      <c r="C2573" s="8" t="s">
        <v>6896</v>
      </c>
      <c r="D2573" s="8"/>
      <c r="E2573" s="8" t="s">
        <v>146</v>
      </c>
      <c r="F2573" s="8" t="s">
        <v>36</v>
      </c>
      <c r="G2573" s="8"/>
      <c r="H2573" s="9">
        <v>8</v>
      </c>
      <c r="I2573" s="8" t="s">
        <v>6897</v>
      </c>
      <c r="J2573" s="8" t="s">
        <v>78</v>
      </c>
      <c r="K2573" s="24">
        <v>60</v>
      </c>
      <c r="L2573" s="9">
        <v>0</v>
      </c>
      <c r="M2573" s="9">
        <v>0</v>
      </c>
      <c r="N2573" s="9">
        <v>0</v>
      </c>
      <c r="O2573" s="8"/>
      <c r="P2573" s="9">
        <v>60</v>
      </c>
      <c r="Q2573" s="15">
        <v>5</v>
      </c>
      <c r="R2573" s="9">
        <v>12</v>
      </c>
      <c r="S2573" s="8" t="s">
        <v>37</v>
      </c>
      <c r="T2573" s="29">
        <v>0</v>
      </c>
      <c r="U2573" s="8" t="s">
        <v>153</v>
      </c>
      <c r="V2573" s="21">
        <v>45421</v>
      </c>
      <c r="W2573" s="18"/>
    </row>
    <row r="2574" spans="1:23" ht="77.25" thickBot="1">
      <c r="A2574" s="8" t="s">
        <v>3701</v>
      </c>
      <c r="B2574" s="13" t="s">
        <v>3702</v>
      </c>
      <c r="C2574" s="8" t="s">
        <v>3703</v>
      </c>
      <c r="D2574" s="8"/>
      <c r="E2574" s="8"/>
      <c r="F2574" s="8" t="s">
        <v>36</v>
      </c>
      <c r="G2574" s="8"/>
      <c r="H2574" s="20">
        <v>1</v>
      </c>
      <c r="I2574" s="8"/>
      <c r="J2574" s="8" t="s">
        <v>78</v>
      </c>
      <c r="K2574" s="24">
        <v>759</v>
      </c>
      <c r="L2574" s="9">
        <v>0</v>
      </c>
      <c r="M2574" s="9">
        <v>0</v>
      </c>
      <c r="N2574" s="9">
        <v>0</v>
      </c>
      <c r="O2574" s="8"/>
      <c r="P2574" s="9">
        <v>759</v>
      </c>
      <c r="Q2574" s="15">
        <v>0</v>
      </c>
      <c r="R2574" s="9" t="s">
        <v>62</v>
      </c>
      <c r="S2574" s="8" t="s">
        <v>37</v>
      </c>
      <c r="T2574" s="29">
        <v>759</v>
      </c>
      <c r="U2574" s="8" t="s">
        <v>8454</v>
      </c>
      <c r="V2574" s="21">
        <v>45359</v>
      </c>
      <c r="W2574" s="8" t="s">
        <v>8437</v>
      </c>
    </row>
    <row r="2575" spans="1:23" ht="13.5" thickBot="1">
      <c r="A2575" s="8" t="s">
        <v>3701</v>
      </c>
      <c r="B2575" s="13" t="s">
        <v>3704</v>
      </c>
      <c r="C2575" s="8" t="s">
        <v>3705</v>
      </c>
      <c r="D2575" s="8"/>
      <c r="E2575" s="8"/>
      <c r="F2575" s="8" t="s">
        <v>36</v>
      </c>
      <c r="G2575" s="8"/>
      <c r="H2575" s="9">
        <v>2</v>
      </c>
      <c r="I2575" s="8"/>
      <c r="J2575" s="8" t="s">
        <v>78</v>
      </c>
      <c r="K2575" s="24">
        <v>236</v>
      </c>
      <c r="L2575" s="9">
        <v>0</v>
      </c>
      <c r="M2575" s="9">
        <v>0</v>
      </c>
      <c r="N2575" s="9">
        <v>0</v>
      </c>
      <c r="O2575" s="8"/>
      <c r="P2575" s="9">
        <v>236</v>
      </c>
      <c r="Q2575" s="15">
        <v>0</v>
      </c>
      <c r="R2575" s="9" t="s">
        <v>62</v>
      </c>
      <c r="S2575" s="8" t="s">
        <v>37</v>
      </c>
      <c r="T2575" s="9">
        <v>236</v>
      </c>
      <c r="U2575" s="8" t="s">
        <v>8455</v>
      </c>
      <c r="V2575" s="21">
        <v>45359</v>
      </c>
      <c r="W2575" s="18" t="s">
        <v>8437</v>
      </c>
    </row>
    <row r="2576" spans="1:23" ht="26.25" thickBot="1">
      <c r="A2576" s="8" t="s">
        <v>3706</v>
      </c>
      <c r="B2576" s="13" t="s">
        <v>3707</v>
      </c>
      <c r="C2576" s="8" t="s">
        <v>7082</v>
      </c>
      <c r="D2576" s="8" t="s">
        <v>7953</v>
      </c>
      <c r="E2576" s="8"/>
      <c r="F2576" s="8" t="s">
        <v>212</v>
      </c>
      <c r="G2576" s="39" t="s">
        <v>3708</v>
      </c>
      <c r="H2576" s="9">
        <v>10</v>
      </c>
      <c r="I2576" s="8" t="s">
        <v>463</v>
      </c>
      <c r="J2576" s="8" t="s">
        <v>214</v>
      </c>
      <c r="K2576" s="24">
        <v>7365</v>
      </c>
      <c r="L2576" s="9">
        <v>0</v>
      </c>
      <c r="M2576" s="9">
        <v>0</v>
      </c>
      <c r="N2576" s="9">
        <v>0</v>
      </c>
      <c r="O2576" s="8"/>
      <c r="P2576" s="9">
        <v>7365</v>
      </c>
      <c r="Q2576" s="15">
        <v>7</v>
      </c>
      <c r="R2576" s="9">
        <v>1000</v>
      </c>
      <c r="S2576" s="8" t="s">
        <v>124</v>
      </c>
      <c r="T2576" s="9">
        <v>365</v>
      </c>
      <c r="U2576" s="8" t="s">
        <v>8456</v>
      </c>
      <c r="V2576" s="21">
        <v>45427</v>
      </c>
      <c r="W2576" s="18" t="s">
        <v>8437</v>
      </c>
    </row>
    <row r="2577" spans="1:23" ht="26.25" thickBot="1">
      <c r="A2577" s="8" t="s">
        <v>3706</v>
      </c>
      <c r="B2577" s="13" t="s">
        <v>3709</v>
      </c>
      <c r="C2577" s="8" t="s">
        <v>7083</v>
      </c>
      <c r="D2577" s="8" t="s">
        <v>7953</v>
      </c>
      <c r="E2577" s="8"/>
      <c r="F2577" s="8" t="s">
        <v>212</v>
      </c>
      <c r="G2577" s="39" t="s">
        <v>3710</v>
      </c>
      <c r="H2577" s="9">
        <v>11</v>
      </c>
      <c r="I2577" s="8" t="s">
        <v>463</v>
      </c>
      <c r="J2577" s="8" t="s">
        <v>214</v>
      </c>
      <c r="K2577" s="24">
        <v>7780</v>
      </c>
      <c r="L2577" s="9">
        <v>0</v>
      </c>
      <c r="M2577" s="9">
        <v>0</v>
      </c>
      <c r="N2577" s="9">
        <v>0</v>
      </c>
      <c r="O2577" s="8"/>
      <c r="P2577" s="9">
        <v>7780</v>
      </c>
      <c r="Q2577" s="15">
        <v>7</v>
      </c>
      <c r="R2577" s="9">
        <v>1000</v>
      </c>
      <c r="S2577" s="8" t="s">
        <v>124</v>
      </c>
      <c r="T2577" s="9">
        <v>780</v>
      </c>
      <c r="U2577" s="8" t="s">
        <v>8457</v>
      </c>
      <c r="V2577" s="21">
        <v>45427</v>
      </c>
      <c r="W2577" s="18" t="s">
        <v>8437</v>
      </c>
    </row>
    <row r="2578" spans="1:23" ht="26.25" thickBot="1">
      <c r="A2578" s="8" t="s">
        <v>3706</v>
      </c>
      <c r="B2578" s="13" t="s">
        <v>3711</v>
      </c>
      <c r="C2578" s="8" t="s">
        <v>7084</v>
      </c>
      <c r="D2578" s="8" t="s">
        <v>7954</v>
      </c>
      <c r="E2578" s="8"/>
      <c r="F2578" s="8" t="s">
        <v>212</v>
      </c>
      <c r="G2578" s="8" t="s">
        <v>3712</v>
      </c>
      <c r="H2578" s="9">
        <v>15</v>
      </c>
      <c r="I2578" s="8" t="s">
        <v>213</v>
      </c>
      <c r="J2578" s="8" t="s">
        <v>214</v>
      </c>
      <c r="K2578" s="24">
        <v>29900</v>
      </c>
      <c r="L2578" s="9">
        <v>0</v>
      </c>
      <c r="M2578" s="9">
        <v>0</v>
      </c>
      <c r="N2578" s="9">
        <v>0</v>
      </c>
      <c r="O2578" s="8"/>
      <c r="P2578" s="9">
        <v>29900</v>
      </c>
      <c r="Q2578" s="15">
        <v>4</v>
      </c>
      <c r="R2578" s="9">
        <v>6000</v>
      </c>
      <c r="S2578" s="8" t="s">
        <v>124</v>
      </c>
      <c r="T2578" s="9">
        <v>5900</v>
      </c>
      <c r="U2578" s="8" t="s">
        <v>8458</v>
      </c>
      <c r="V2578" s="21">
        <v>45427</v>
      </c>
      <c r="W2578" s="18" t="s">
        <v>8437</v>
      </c>
    </row>
    <row r="2579" spans="1:23" ht="26.25" thickBot="1">
      <c r="A2579" s="8" t="s">
        <v>3706</v>
      </c>
      <c r="B2579" s="13" t="s">
        <v>3713</v>
      </c>
      <c r="C2579" s="8" t="s">
        <v>7085</v>
      </c>
      <c r="D2579" s="8" t="s">
        <v>7953</v>
      </c>
      <c r="E2579" s="8"/>
      <c r="F2579" s="8" t="s">
        <v>212</v>
      </c>
      <c r="G2579" s="8" t="s">
        <v>3714</v>
      </c>
      <c r="H2579" s="9">
        <v>16</v>
      </c>
      <c r="I2579" s="8" t="s">
        <v>463</v>
      </c>
      <c r="J2579" s="8" t="s">
        <v>214</v>
      </c>
      <c r="K2579" s="24">
        <v>5814</v>
      </c>
      <c r="L2579" s="9">
        <v>0</v>
      </c>
      <c r="M2579" s="9">
        <v>0</v>
      </c>
      <c r="N2579" s="9">
        <v>0</v>
      </c>
      <c r="O2579" s="8"/>
      <c r="P2579" s="9">
        <v>5814</v>
      </c>
      <c r="Q2579" s="15">
        <v>5</v>
      </c>
      <c r="R2579" s="9">
        <v>1000</v>
      </c>
      <c r="S2579" s="8" t="s">
        <v>124</v>
      </c>
      <c r="T2579" s="9">
        <v>814</v>
      </c>
      <c r="U2579" s="8" t="s">
        <v>10778</v>
      </c>
      <c r="V2579" s="21">
        <v>45427</v>
      </c>
      <c r="W2579" s="18" t="s">
        <v>8437</v>
      </c>
    </row>
    <row r="2580" spans="1:23" ht="26.25" thickBot="1">
      <c r="A2580" s="8" t="s">
        <v>3706</v>
      </c>
      <c r="B2580" s="13" t="s">
        <v>3715</v>
      </c>
      <c r="C2580" s="8" t="s">
        <v>7086</v>
      </c>
      <c r="D2580" s="8" t="s">
        <v>7955</v>
      </c>
      <c r="E2580" s="8"/>
      <c r="F2580" s="8" t="s">
        <v>212</v>
      </c>
      <c r="G2580" s="8" t="s">
        <v>3716</v>
      </c>
      <c r="H2580" s="9">
        <v>17</v>
      </c>
      <c r="I2580" s="8" t="s">
        <v>3717</v>
      </c>
      <c r="J2580" s="8" t="s">
        <v>214</v>
      </c>
      <c r="K2580" s="24">
        <v>3933</v>
      </c>
      <c r="L2580" s="9">
        <v>0</v>
      </c>
      <c r="M2580" s="9">
        <v>0</v>
      </c>
      <c r="N2580" s="9">
        <v>0</v>
      </c>
      <c r="O2580" s="8"/>
      <c r="P2580" s="9">
        <v>3933</v>
      </c>
      <c r="Q2580" s="15">
        <v>9</v>
      </c>
      <c r="R2580" s="9">
        <v>400</v>
      </c>
      <c r="S2580" s="8" t="s">
        <v>124</v>
      </c>
      <c r="T2580" s="9">
        <v>333</v>
      </c>
      <c r="U2580" s="8" t="s">
        <v>8459</v>
      </c>
      <c r="V2580" s="21">
        <v>45427</v>
      </c>
      <c r="W2580" s="18" t="s">
        <v>8437</v>
      </c>
    </row>
    <row r="2581" spans="1:23" ht="26.25" thickBot="1">
      <c r="A2581" s="8" t="s">
        <v>3706</v>
      </c>
      <c r="B2581" s="13" t="s">
        <v>3718</v>
      </c>
      <c r="C2581" s="8" t="s">
        <v>7087</v>
      </c>
      <c r="D2581" s="8" t="s">
        <v>7685</v>
      </c>
      <c r="E2581" s="8"/>
      <c r="F2581" s="8" t="s">
        <v>212</v>
      </c>
      <c r="G2581" s="8" t="s">
        <v>3719</v>
      </c>
      <c r="H2581" s="9">
        <v>18</v>
      </c>
      <c r="I2581" s="8" t="s">
        <v>213</v>
      </c>
      <c r="J2581" s="8" t="s">
        <v>214</v>
      </c>
      <c r="K2581" s="24">
        <v>6000</v>
      </c>
      <c r="L2581" s="9">
        <v>0</v>
      </c>
      <c r="M2581" s="9">
        <v>0</v>
      </c>
      <c r="N2581" s="9">
        <v>0</v>
      </c>
      <c r="O2581" s="8"/>
      <c r="P2581" s="9">
        <v>6000</v>
      </c>
      <c r="Q2581" s="15">
        <v>2</v>
      </c>
      <c r="R2581" s="9">
        <v>3000</v>
      </c>
      <c r="S2581" s="8" t="s">
        <v>124</v>
      </c>
      <c r="T2581" s="9">
        <v>0</v>
      </c>
      <c r="U2581" s="8" t="s">
        <v>4630</v>
      </c>
      <c r="V2581" s="21">
        <v>45427</v>
      </c>
      <c r="W2581" s="18" t="s">
        <v>8437</v>
      </c>
    </row>
    <row r="2582" spans="1:23" ht="26.25" thickBot="1">
      <c r="A2582" s="8" t="s">
        <v>3706</v>
      </c>
      <c r="B2582" s="13" t="s">
        <v>3720</v>
      </c>
      <c r="C2582" s="8" t="s">
        <v>7089</v>
      </c>
      <c r="D2582" s="8" t="s">
        <v>7956</v>
      </c>
      <c r="E2582" s="8"/>
      <c r="F2582" s="8" t="s">
        <v>212</v>
      </c>
      <c r="G2582" s="39" t="s">
        <v>3721</v>
      </c>
      <c r="H2582" s="9">
        <v>19</v>
      </c>
      <c r="I2582" s="8" t="s">
        <v>213</v>
      </c>
      <c r="J2582" s="8" t="s">
        <v>214</v>
      </c>
      <c r="K2582" s="24">
        <v>2650</v>
      </c>
      <c r="L2582" s="9">
        <v>0</v>
      </c>
      <c r="M2582" s="9">
        <v>0</v>
      </c>
      <c r="N2582" s="9">
        <v>0</v>
      </c>
      <c r="O2582" s="8"/>
      <c r="P2582" s="9">
        <v>2650</v>
      </c>
      <c r="Q2582" s="15">
        <v>1</v>
      </c>
      <c r="R2582" s="9">
        <v>2000</v>
      </c>
      <c r="S2582" s="8" t="s">
        <v>124</v>
      </c>
      <c r="T2582" s="9">
        <v>650</v>
      </c>
      <c r="U2582" s="8" t="s">
        <v>8676</v>
      </c>
      <c r="V2582" s="21">
        <v>45427</v>
      </c>
      <c r="W2582" s="18" t="s">
        <v>8437</v>
      </c>
    </row>
    <row r="2583" spans="1:23" ht="13.5" thickBot="1">
      <c r="A2583" s="8" t="s">
        <v>3706</v>
      </c>
      <c r="B2583" s="13" t="s">
        <v>3722</v>
      </c>
      <c r="C2583" s="8" t="s">
        <v>7090</v>
      </c>
      <c r="D2583" s="8" t="s">
        <v>7955</v>
      </c>
      <c r="E2583" s="8"/>
      <c r="F2583" s="8" t="s">
        <v>212</v>
      </c>
      <c r="G2583" s="39" t="s">
        <v>3723</v>
      </c>
      <c r="H2583" s="9">
        <v>2</v>
      </c>
      <c r="I2583" s="8" t="s">
        <v>434</v>
      </c>
      <c r="J2583" s="8" t="s">
        <v>214</v>
      </c>
      <c r="K2583" s="24">
        <v>3060</v>
      </c>
      <c r="L2583" s="9">
        <v>0</v>
      </c>
      <c r="M2583" s="9">
        <v>0</v>
      </c>
      <c r="N2583" s="9">
        <v>0</v>
      </c>
      <c r="O2583" s="8"/>
      <c r="P2583" s="9">
        <v>3060</v>
      </c>
      <c r="Q2583" s="15">
        <v>6</v>
      </c>
      <c r="R2583" s="9">
        <v>500</v>
      </c>
      <c r="S2583" s="8" t="s">
        <v>124</v>
      </c>
      <c r="T2583" s="9">
        <v>60</v>
      </c>
      <c r="U2583" s="8" t="s">
        <v>8460</v>
      </c>
      <c r="V2583" s="21">
        <v>45427</v>
      </c>
      <c r="W2583" s="18" t="s">
        <v>8437</v>
      </c>
    </row>
    <row r="2584" spans="1:23" ht="26.25" thickBot="1">
      <c r="A2584" s="8" t="s">
        <v>3706</v>
      </c>
      <c r="B2584" s="13" t="s">
        <v>3724</v>
      </c>
      <c r="C2584" s="8" t="s">
        <v>7091</v>
      </c>
      <c r="D2584" s="8" t="s">
        <v>7953</v>
      </c>
      <c r="E2584" s="8"/>
      <c r="F2584" s="8" t="s">
        <v>212</v>
      </c>
      <c r="G2584" s="8" t="s">
        <v>3725</v>
      </c>
      <c r="H2584" s="9">
        <v>3</v>
      </c>
      <c r="I2584" s="8" t="s">
        <v>463</v>
      </c>
      <c r="J2584" s="8" t="s">
        <v>214</v>
      </c>
      <c r="K2584" s="24">
        <v>5162</v>
      </c>
      <c r="L2584" s="9">
        <v>0</v>
      </c>
      <c r="M2584" s="9">
        <v>0</v>
      </c>
      <c r="N2584" s="9">
        <v>0</v>
      </c>
      <c r="O2584" s="8"/>
      <c r="P2584" s="9">
        <v>5162</v>
      </c>
      <c r="Q2584" s="15">
        <v>5</v>
      </c>
      <c r="R2584" s="9">
        <v>1000</v>
      </c>
      <c r="S2584" s="8" t="s">
        <v>124</v>
      </c>
      <c r="T2584" s="9">
        <v>162</v>
      </c>
      <c r="U2584" s="8" t="s">
        <v>9435</v>
      </c>
      <c r="V2584" s="21">
        <v>45427</v>
      </c>
      <c r="W2584" s="18" t="s">
        <v>8437</v>
      </c>
    </row>
    <row r="2585" spans="1:23" ht="13.5" thickBot="1">
      <c r="A2585" s="8" t="s">
        <v>3706</v>
      </c>
      <c r="B2585" s="13" t="s">
        <v>3726</v>
      </c>
      <c r="C2585" s="8" t="s">
        <v>3727</v>
      </c>
      <c r="D2585" s="8"/>
      <c r="E2585" s="8"/>
      <c r="F2585" s="8" t="s">
        <v>212</v>
      </c>
      <c r="G2585" s="8" t="s">
        <v>3728</v>
      </c>
      <c r="H2585" s="9">
        <v>4</v>
      </c>
      <c r="I2585" s="8"/>
      <c r="J2585" s="8" t="s">
        <v>214</v>
      </c>
      <c r="K2585" s="24">
        <v>0</v>
      </c>
      <c r="L2585" s="9">
        <v>0</v>
      </c>
      <c r="M2585" s="9">
        <v>0</v>
      </c>
      <c r="N2585" s="9">
        <v>0</v>
      </c>
      <c r="O2585" s="8"/>
      <c r="P2585" s="9">
        <v>0</v>
      </c>
      <c r="Q2585" s="15">
        <v>0</v>
      </c>
      <c r="R2585" s="9" t="s">
        <v>62</v>
      </c>
      <c r="S2585" s="8" t="s">
        <v>124</v>
      </c>
      <c r="T2585" s="9">
        <v>0</v>
      </c>
      <c r="U2585" s="8" t="s">
        <v>125</v>
      </c>
      <c r="V2585" s="21">
        <v>45359</v>
      </c>
      <c r="W2585" s="18">
        <v>45380</v>
      </c>
    </row>
    <row r="2586" spans="1:23" ht="13.5" thickBot="1">
      <c r="A2586" s="8" t="s">
        <v>3706</v>
      </c>
      <c r="B2586" s="13" t="s">
        <v>3729</v>
      </c>
      <c r="C2586" s="8" t="s">
        <v>7092</v>
      </c>
      <c r="D2586" s="8" t="s">
        <v>7955</v>
      </c>
      <c r="E2586" s="8" t="s">
        <v>3749</v>
      </c>
      <c r="F2586" s="8" t="s">
        <v>212</v>
      </c>
      <c r="G2586" s="8" t="s">
        <v>3730</v>
      </c>
      <c r="H2586" s="9">
        <v>5</v>
      </c>
      <c r="I2586" s="8"/>
      <c r="J2586" s="8" t="s">
        <v>214</v>
      </c>
      <c r="K2586" s="24">
        <v>100</v>
      </c>
      <c r="L2586" s="9">
        <v>0</v>
      </c>
      <c r="M2586" s="9">
        <v>0</v>
      </c>
      <c r="N2586" s="9">
        <v>0</v>
      </c>
      <c r="O2586" s="8"/>
      <c r="P2586" s="9">
        <v>100</v>
      </c>
      <c r="Q2586" s="15">
        <v>0</v>
      </c>
      <c r="R2586" s="9" t="s">
        <v>62</v>
      </c>
      <c r="S2586" s="8" t="s">
        <v>124</v>
      </c>
      <c r="T2586" s="29">
        <v>100</v>
      </c>
      <c r="U2586" s="8" t="s">
        <v>8461</v>
      </c>
      <c r="V2586" s="21">
        <v>45427</v>
      </c>
      <c r="W2586" s="18" t="s">
        <v>8437</v>
      </c>
    </row>
    <row r="2587" spans="1:23" ht="26.25" thickBot="1">
      <c r="A2587" s="8" t="s">
        <v>3706</v>
      </c>
      <c r="B2587" s="13" t="s">
        <v>3731</v>
      </c>
      <c r="C2587" s="8" t="s">
        <v>7093</v>
      </c>
      <c r="D2587" s="8" t="s">
        <v>7953</v>
      </c>
      <c r="E2587" s="8"/>
      <c r="F2587" s="8" t="s">
        <v>212</v>
      </c>
      <c r="G2587" s="8" t="s">
        <v>3732</v>
      </c>
      <c r="H2587" s="9">
        <v>6</v>
      </c>
      <c r="I2587" s="8" t="s">
        <v>434</v>
      </c>
      <c r="J2587" s="8" t="s">
        <v>214</v>
      </c>
      <c r="K2587" s="24">
        <v>10200</v>
      </c>
      <c r="L2587" s="9">
        <v>0</v>
      </c>
      <c r="M2587" s="9">
        <v>0</v>
      </c>
      <c r="N2587" s="9">
        <v>0</v>
      </c>
      <c r="O2587" s="8"/>
      <c r="P2587" s="9">
        <v>10200</v>
      </c>
      <c r="Q2587" s="15">
        <v>6</v>
      </c>
      <c r="R2587" s="9">
        <v>1500</v>
      </c>
      <c r="S2587" s="8" t="s">
        <v>124</v>
      </c>
      <c r="T2587" s="29">
        <v>1200</v>
      </c>
      <c r="U2587" s="8" t="s">
        <v>11668</v>
      </c>
      <c r="V2587" s="21">
        <v>45427</v>
      </c>
      <c r="W2587" s="18" t="s">
        <v>8437</v>
      </c>
    </row>
    <row r="2588" spans="1:23" ht="26.25" thickBot="1">
      <c r="A2588" s="8" t="s">
        <v>3706</v>
      </c>
      <c r="B2588" s="13" t="s">
        <v>3733</v>
      </c>
      <c r="C2588" s="8" t="s">
        <v>7094</v>
      </c>
      <c r="D2588" s="8" t="s">
        <v>7953</v>
      </c>
      <c r="E2588" s="8"/>
      <c r="F2588" s="8" t="s">
        <v>212</v>
      </c>
      <c r="G2588" s="8" t="s">
        <v>3734</v>
      </c>
      <c r="H2588" s="9">
        <v>7</v>
      </c>
      <c r="I2588" s="8" t="s">
        <v>463</v>
      </c>
      <c r="J2588" s="8" t="s">
        <v>214</v>
      </c>
      <c r="K2588" s="24">
        <v>4245</v>
      </c>
      <c r="L2588" s="9">
        <v>0</v>
      </c>
      <c r="M2588" s="9">
        <v>0</v>
      </c>
      <c r="N2588" s="9">
        <v>0</v>
      </c>
      <c r="O2588" s="8"/>
      <c r="P2588" s="9">
        <v>4245</v>
      </c>
      <c r="Q2588" s="15">
        <v>4</v>
      </c>
      <c r="R2588" s="9">
        <v>1000</v>
      </c>
      <c r="S2588" s="8" t="s">
        <v>124</v>
      </c>
      <c r="T2588" s="9">
        <v>245</v>
      </c>
      <c r="U2588" s="8" t="s">
        <v>11669</v>
      </c>
      <c r="V2588" s="21">
        <v>45427</v>
      </c>
      <c r="W2588" s="18" t="s">
        <v>8437</v>
      </c>
    </row>
    <row r="2589" spans="1:23" ht="26.25" thickBot="1">
      <c r="A2589" s="8" t="s">
        <v>3706</v>
      </c>
      <c r="B2589" s="13" t="s">
        <v>3735</v>
      </c>
      <c r="C2589" s="8" t="s">
        <v>3736</v>
      </c>
      <c r="D2589" s="8"/>
      <c r="E2589" s="8"/>
      <c r="F2589" s="8" t="s">
        <v>212</v>
      </c>
      <c r="G2589" s="8" t="s">
        <v>3737</v>
      </c>
      <c r="H2589" s="9">
        <v>8</v>
      </c>
      <c r="I2589" s="8" t="s">
        <v>463</v>
      </c>
      <c r="J2589" s="8" t="s">
        <v>214</v>
      </c>
      <c r="K2589" s="24">
        <v>2900</v>
      </c>
      <c r="L2589" s="9">
        <v>0</v>
      </c>
      <c r="M2589" s="9">
        <v>0</v>
      </c>
      <c r="N2589" s="9">
        <v>0</v>
      </c>
      <c r="O2589" s="8"/>
      <c r="P2589" s="9">
        <v>2900</v>
      </c>
      <c r="Q2589" s="15">
        <v>2</v>
      </c>
      <c r="R2589" s="9">
        <v>1000</v>
      </c>
      <c r="S2589" s="8" t="s">
        <v>124</v>
      </c>
      <c r="T2589" s="9">
        <v>900</v>
      </c>
      <c r="U2589" s="8" t="s">
        <v>8462</v>
      </c>
      <c r="V2589" s="21">
        <v>45366</v>
      </c>
      <c r="W2589" s="18"/>
    </row>
    <row r="2590" spans="1:23" ht="26.25" thickBot="1">
      <c r="A2590" s="8" t="s">
        <v>3706</v>
      </c>
      <c r="B2590" s="16" t="s">
        <v>3738</v>
      </c>
      <c r="C2590" s="8" t="s">
        <v>3739</v>
      </c>
      <c r="D2590" s="8"/>
      <c r="E2590" s="8"/>
      <c r="F2590" s="8" t="s">
        <v>212</v>
      </c>
      <c r="G2590" s="39" t="s">
        <v>3740</v>
      </c>
      <c r="H2590" s="9">
        <v>9</v>
      </c>
      <c r="I2590" s="8" t="s">
        <v>227</v>
      </c>
      <c r="J2590" s="8" t="s">
        <v>214</v>
      </c>
      <c r="K2590" s="17">
        <v>9350</v>
      </c>
      <c r="L2590" s="9">
        <v>0</v>
      </c>
      <c r="M2590" s="9">
        <v>0</v>
      </c>
      <c r="N2590" s="9">
        <v>0</v>
      </c>
      <c r="O2590" s="8"/>
      <c r="P2590" s="9">
        <v>9350</v>
      </c>
      <c r="Q2590" s="15">
        <v>9</v>
      </c>
      <c r="R2590" s="9">
        <v>1000</v>
      </c>
      <c r="S2590" s="8" t="s">
        <v>124</v>
      </c>
      <c r="T2590" s="17">
        <v>350</v>
      </c>
      <c r="U2590" s="8" t="s">
        <v>11670</v>
      </c>
      <c r="V2590" s="21">
        <v>45366</v>
      </c>
      <c r="W2590" s="8"/>
    </row>
    <row r="2591" spans="1:23" ht="77.25" thickBot="1">
      <c r="A2591" s="8" t="s">
        <v>3706</v>
      </c>
      <c r="B2591" s="16" t="s">
        <v>3741</v>
      </c>
      <c r="C2591" s="8" t="s">
        <v>7095</v>
      </c>
      <c r="D2591" s="8"/>
      <c r="E2591" s="8"/>
      <c r="F2591" s="8" t="s">
        <v>36</v>
      </c>
      <c r="G2591" s="39"/>
      <c r="H2591" s="9">
        <v>12</v>
      </c>
      <c r="I2591" s="8"/>
      <c r="J2591" s="8" t="s">
        <v>78</v>
      </c>
      <c r="K2591" s="17">
        <v>201</v>
      </c>
      <c r="L2591" s="9">
        <v>0</v>
      </c>
      <c r="M2591" s="9">
        <v>0</v>
      </c>
      <c r="N2591" s="9">
        <v>0</v>
      </c>
      <c r="O2591" s="8"/>
      <c r="P2591" s="9">
        <v>201</v>
      </c>
      <c r="Q2591" s="15">
        <v>5</v>
      </c>
      <c r="R2591" s="9">
        <v>40</v>
      </c>
      <c r="S2591" s="8" t="s">
        <v>3742</v>
      </c>
      <c r="T2591" s="28">
        <v>1</v>
      </c>
      <c r="U2591" s="8" t="s">
        <v>8919</v>
      </c>
      <c r="V2591" s="21">
        <v>45427</v>
      </c>
      <c r="W2591" s="8" t="s">
        <v>8437</v>
      </c>
    </row>
    <row r="2592" spans="1:23" ht="77.25" thickBot="1">
      <c r="A2592" s="8" t="s">
        <v>3706</v>
      </c>
      <c r="B2592" s="16" t="s">
        <v>3743</v>
      </c>
      <c r="C2592" s="8" t="s">
        <v>7096</v>
      </c>
      <c r="D2592" s="8"/>
      <c r="E2592" s="8"/>
      <c r="F2592" s="8" t="s">
        <v>36</v>
      </c>
      <c r="G2592" s="8"/>
      <c r="H2592" s="9">
        <v>13</v>
      </c>
      <c r="I2592" s="8" t="s">
        <v>712</v>
      </c>
      <c r="J2592" s="8" t="s">
        <v>78</v>
      </c>
      <c r="K2592" s="17">
        <v>4</v>
      </c>
      <c r="L2592" s="9">
        <v>0</v>
      </c>
      <c r="M2592" s="9">
        <v>0</v>
      </c>
      <c r="N2592" s="9">
        <v>0</v>
      </c>
      <c r="O2592" s="8"/>
      <c r="P2592" s="9">
        <v>4</v>
      </c>
      <c r="Q2592" s="15">
        <v>0</v>
      </c>
      <c r="R2592" s="9">
        <v>40</v>
      </c>
      <c r="S2592" s="8" t="s">
        <v>3742</v>
      </c>
      <c r="T2592" s="29">
        <v>4</v>
      </c>
      <c r="U2592" s="8" t="s">
        <v>8920</v>
      </c>
      <c r="V2592" s="21">
        <v>45427</v>
      </c>
      <c r="W2592" s="8" t="s">
        <v>8437</v>
      </c>
    </row>
    <row r="2593" spans="1:23" ht="77.25" thickBot="1">
      <c r="A2593" s="8" t="s">
        <v>3706</v>
      </c>
      <c r="B2593" s="16" t="s">
        <v>3744</v>
      </c>
      <c r="C2593" s="8" t="s">
        <v>7097</v>
      </c>
      <c r="D2593" s="8"/>
      <c r="E2593" s="8"/>
      <c r="F2593" s="8" t="s">
        <v>36</v>
      </c>
      <c r="G2593" s="8"/>
      <c r="H2593" s="9">
        <v>14</v>
      </c>
      <c r="I2593" s="8"/>
      <c r="J2593" s="8" t="s">
        <v>78</v>
      </c>
      <c r="K2593" s="17">
        <v>541</v>
      </c>
      <c r="L2593" s="9">
        <v>0</v>
      </c>
      <c r="M2593" s="9">
        <v>0</v>
      </c>
      <c r="N2593" s="9">
        <v>0</v>
      </c>
      <c r="O2593" s="8"/>
      <c r="P2593" s="9">
        <v>541</v>
      </c>
      <c r="Q2593" s="15">
        <v>13</v>
      </c>
      <c r="R2593" s="9">
        <v>40</v>
      </c>
      <c r="S2593" s="8" t="s">
        <v>37</v>
      </c>
      <c r="T2593" s="29">
        <v>21</v>
      </c>
      <c r="U2593" s="8" t="s">
        <v>8921</v>
      </c>
      <c r="V2593" s="21">
        <v>45427</v>
      </c>
      <c r="W2593" s="8" t="s">
        <v>8437</v>
      </c>
    </row>
    <row r="2594" spans="1:23" ht="77.25" thickBot="1">
      <c r="A2594" s="8" t="s">
        <v>3706</v>
      </c>
      <c r="B2594" s="16" t="s">
        <v>3745</v>
      </c>
      <c r="C2594" s="8" t="s">
        <v>3746</v>
      </c>
      <c r="D2594" s="8"/>
      <c r="E2594" s="8" t="s">
        <v>353</v>
      </c>
      <c r="F2594" s="8" t="s">
        <v>623</v>
      </c>
      <c r="G2594" s="9" t="s">
        <v>3747</v>
      </c>
      <c r="H2594" s="9">
        <v>1</v>
      </c>
      <c r="I2594" s="8" t="s">
        <v>1769</v>
      </c>
      <c r="J2594" s="8" t="s">
        <v>78</v>
      </c>
      <c r="K2594" s="25">
        <v>863</v>
      </c>
      <c r="L2594" s="9">
        <v>0</v>
      </c>
      <c r="M2594" s="9">
        <v>0</v>
      </c>
      <c r="N2594" s="9">
        <v>0</v>
      </c>
      <c r="O2594" s="8"/>
      <c r="P2594" s="9">
        <v>863</v>
      </c>
      <c r="Q2594" s="15">
        <v>21</v>
      </c>
      <c r="R2594" s="9">
        <v>40</v>
      </c>
      <c r="S2594" s="8" t="s">
        <v>124</v>
      </c>
      <c r="T2594" s="29">
        <v>23</v>
      </c>
      <c r="U2594" s="8" t="s">
        <v>9543</v>
      </c>
      <c r="V2594" s="21">
        <v>45427</v>
      </c>
      <c r="W2594" s="8" t="s">
        <v>8437</v>
      </c>
    </row>
    <row r="2595" spans="1:23" ht="77.25" thickBot="1">
      <c r="A2595" s="8" t="s">
        <v>3706</v>
      </c>
      <c r="B2595" s="16" t="s">
        <v>7098</v>
      </c>
      <c r="C2595" s="8" t="s">
        <v>7099</v>
      </c>
      <c r="D2595" s="8"/>
      <c r="E2595" s="8"/>
      <c r="F2595" s="8" t="s">
        <v>212</v>
      </c>
      <c r="G2595" s="8"/>
      <c r="H2595" s="9">
        <v>22</v>
      </c>
      <c r="I2595" s="8" t="s">
        <v>213</v>
      </c>
      <c r="J2595" s="8" t="s">
        <v>214</v>
      </c>
      <c r="K2595" s="25">
        <v>15700</v>
      </c>
      <c r="L2595" s="9">
        <v>0</v>
      </c>
      <c r="M2595" s="9">
        <v>0</v>
      </c>
      <c r="N2595" s="9">
        <v>0</v>
      </c>
      <c r="O2595" s="8"/>
      <c r="P2595" s="9">
        <v>15700</v>
      </c>
      <c r="Q2595" s="15">
        <v>5</v>
      </c>
      <c r="R2595" s="9">
        <v>3000</v>
      </c>
      <c r="S2595" s="8" t="s">
        <v>124</v>
      </c>
      <c r="T2595" s="9">
        <v>700</v>
      </c>
      <c r="U2595" s="8" t="s">
        <v>11671</v>
      </c>
      <c r="V2595" s="21">
        <v>45427</v>
      </c>
      <c r="W2595" s="8" t="s">
        <v>8437</v>
      </c>
    </row>
    <row r="2596" spans="1:23" ht="77.25" thickBot="1">
      <c r="A2596" s="8" t="s">
        <v>3706</v>
      </c>
      <c r="B2596" s="16" t="s">
        <v>3748</v>
      </c>
      <c r="C2596" s="8" t="s">
        <v>8137</v>
      </c>
      <c r="D2596" s="8"/>
      <c r="E2596" s="8" t="s">
        <v>3749</v>
      </c>
      <c r="F2596" s="8" t="s">
        <v>36</v>
      </c>
      <c r="G2596" s="39">
        <v>45309</v>
      </c>
      <c r="H2596" s="9">
        <v>20</v>
      </c>
      <c r="I2596" s="8"/>
      <c r="J2596" s="8" t="s">
        <v>78</v>
      </c>
      <c r="K2596" s="25">
        <v>27035</v>
      </c>
      <c r="L2596" s="9">
        <v>0</v>
      </c>
      <c r="M2596" s="9">
        <v>0</v>
      </c>
      <c r="N2596" s="9">
        <v>0</v>
      </c>
      <c r="O2596" s="8"/>
      <c r="P2596" s="9">
        <v>27035</v>
      </c>
      <c r="Q2596" s="15">
        <v>11</v>
      </c>
      <c r="R2596" s="9">
        <v>2400</v>
      </c>
      <c r="S2596" s="8" t="s">
        <v>124</v>
      </c>
      <c r="T2596" s="9">
        <v>635</v>
      </c>
      <c r="U2596" s="8" t="s">
        <v>11073</v>
      </c>
      <c r="V2596" s="21">
        <v>45427</v>
      </c>
      <c r="W2596" s="8" t="s">
        <v>8437</v>
      </c>
    </row>
    <row r="2597" spans="1:23" ht="26.25" thickBot="1">
      <c r="A2597" s="8" t="s">
        <v>3706</v>
      </c>
      <c r="B2597" s="13" t="s">
        <v>7100</v>
      </c>
      <c r="C2597" s="8" t="s">
        <v>7101</v>
      </c>
      <c r="D2597" s="8" t="s">
        <v>7953</v>
      </c>
      <c r="E2597" s="8"/>
      <c r="F2597" s="8" t="s">
        <v>212</v>
      </c>
      <c r="G2597" s="39"/>
      <c r="H2597" s="20">
        <v>23</v>
      </c>
      <c r="I2597" s="8" t="s">
        <v>434</v>
      </c>
      <c r="J2597" s="8" t="s">
        <v>214</v>
      </c>
      <c r="K2597" s="24">
        <v>78800</v>
      </c>
      <c r="L2597" s="9">
        <v>0</v>
      </c>
      <c r="M2597" s="9">
        <v>0</v>
      </c>
      <c r="N2597" s="9">
        <v>0</v>
      </c>
      <c r="O2597" s="8"/>
      <c r="P2597" s="9">
        <v>78800</v>
      </c>
      <c r="Q2597" s="15">
        <v>52</v>
      </c>
      <c r="R2597" s="9">
        <v>1500</v>
      </c>
      <c r="S2597" s="8" t="s">
        <v>124</v>
      </c>
      <c r="T2597" s="9">
        <v>800</v>
      </c>
      <c r="U2597" s="8" t="s">
        <v>11672</v>
      </c>
      <c r="V2597" s="21">
        <v>45427</v>
      </c>
      <c r="W2597" s="18" t="s">
        <v>8437</v>
      </c>
    </row>
    <row r="2598" spans="1:23" ht="26.25" thickBot="1">
      <c r="A2598" s="8" t="s">
        <v>3706</v>
      </c>
      <c r="B2598" s="13" t="s">
        <v>7102</v>
      </c>
      <c r="C2598" s="8" t="s">
        <v>7103</v>
      </c>
      <c r="D2598" s="8" t="s">
        <v>7953</v>
      </c>
      <c r="E2598" s="8" t="s">
        <v>3749</v>
      </c>
      <c r="F2598" s="8" t="s">
        <v>212</v>
      </c>
      <c r="G2598" s="8"/>
      <c r="H2598" s="20">
        <v>24</v>
      </c>
      <c r="I2598" s="8" t="s">
        <v>6803</v>
      </c>
      <c r="J2598" s="8" t="s">
        <v>214</v>
      </c>
      <c r="K2598" s="24">
        <v>16660</v>
      </c>
      <c r="L2598" s="9">
        <v>0</v>
      </c>
      <c r="M2598" s="9">
        <v>0</v>
      </c>
      <c r="N2598" s="9">
        <v>0</v>
      </c>
      <c r="O2598" s="8"/>
      <c r="P2598" s="9">
        <v>16660</v>
      </c>
      <c r="Q2598" s="15">
        <v>11</v>
      </c>
      <c r="R2598" s="9">
        <v>1500</v>
      </c>
      <c r="S2598" s="8" t="s">
        <v>124</v>
      </c>
      <c r="T2598" s="29">
        <v>160</v>
      </c>
      <c r="U2598" s="8" t="s">
        <v>11074</v>
      </c>
      <c r="V2598" s="21">
        <v>45427</v>
      </c>
      <c r="W2598" s="18" t="s">
        <v>8437</v>
      </c>
    </row>
    <row r="2599" spans="1:23" ht="26.25" thickBot="1">
      <c r="A2599" s="8" t="s">
        <v>3706</v>
      </c>
      <c r="B2599" s="13" t="s">
        <v>7104</v>
      </c>
      <c r="C2599" s="8" t="s">
        <v>7105</v>
      </c>
      <c r="D2599" s="8" t="s">
        <v>7955</v>
      </c>
      <c r="E2599" s="8"/>
      <c r="F2599" s="8" t="s">
        <v>212</v>
      </c>
      <c r="G2599" s="8"/>
      <c r="H2599" s="9">
        <v>25</v>
      </c>
      <c r="I2599" s="8" t="s">
        <v>7106</v>
      </c>
      <c r="J2599" s="8" t="s">
        <v>214</v>
      </c>
      <c r="K2599" s="24">
        <v>19640</v>
      </c>
      <c r="L2599" s="9">
        <v>0</v>
      </c>
      <c r="M2599" s="9">
        <v>0</v>
      </c>
      <c r="N2599" s="9">
        <v>0</v>
      </c>
      <c r="O2599" s="8"/>
      <c r="P2599" s="9">
        <v>19640</v>
      </c>
      <c r="Q2599" s="15">
        <v>39</v>
      </c>
      <c r="R2599" s="9">
        <v>500</v>
      </c>
      <c r="S2599" s="8" t="s">
        <v>124</v>
      </c>
      <c r="T2599" s="9">
        <v>140</v>
      </c>
      <c r="U2599" s="8" t="s">
        <v>9144</v>
      </c>
      <c r="V2599" s="21">
        <v>45427</v>
      </c>
      <c r="W2599" s="50" t="s">
        <v>8437</v>
      </c>
    </row>
    <row r="2600" spans="1:23" ht="13.5" thickBot="1">
      <c r="A2600" s="8" t="s">
        <v>3706</v>
      </c>
      <c r="B2600" s="13" t="s">
        <v>7107</v>
      </c>
      <c r="C2600" s="8" t="s">
        <v>7108</v>
      </c>
      <c r="D2600" s="8" t="s">
        <v>7955</v>
      </c>
      <c r="E2600" s="8" t="s">
        <v>3749</v>
      </c>
      <c r="F2600" s="8" t="s">
        <v>212</v>
      </c>
      <c r="G2600" s="8"/>
      <c r="H2600" s="20">
        <v>26</v>
      </c>
      <c r="I2600" s="8" t="s">
        <v>434</v>
      </c>
      <c r="J2600" s="8" t="s">
        <v>214</v>
      </c>
      <c r="K2600" s="24">
        <v>151</v>
      </c>
      <c r="L2600" s="9">
        <v>0</v>
      </c>
      <c r="M2600" s="9">
        <v>0</v>
      </c>
      <c r="N2600" s="9">
        <v>0</v>
      </c>
      <c r="O2600" s="8"/>
      <c r="P2600" s="9">
        <v>151</v>
      </c>
      <c r="Q2600" s="15">
        <v>0</v>
      </c>
      <c r="R2600" s="9">
        <v>500</v>
      </c>
      <c r="S2600" s="8" t="s">
        <v>124</v>
      </c>
      <c r="T2600" s="9">
        <v>151</v>
      </c>
      <c r="U2600" s="8" t="s">
        <v>9436</v>
      </c>
      <c r="V2600" s="21">
        <v>45427</v>
      </c>
      <c r="W2600" s="18" t="s">
        <v>8437</v>
      </c>
    </row>
    <row r="2601" spans="1:23" ht="26.25" thickBot="1">
      <c r="A2601" s="8" t="s">
        <v>3706</v>
      </c>
      <c r="B2601" s="13" t="s">
        <v>7109</v>
      </c>
      <c r="C2601" s="8" t="s">
        <v>7110</v>
      </c>
      <c r="D2601" s="8"/>
      <c r="E2601" s="8"/>
      <c r="F2601" s="8" t="s">
        <v>36</v>
      </c>
      <c r="G2601" s="8"/>
      <c r="H2601" s="9">
        <v>27</v>
      </c>
      <c r="I2601" s="8"/>
      <c r="J2601" s="8" t="s">
        <v>78</v>
      </c>
      <c r="K2601" s="24">
        <v>356</v>
      </c>
      <c r="L2601" s="9">
        <v>0</v>
      </c>
      <c r="M2601" s="9">
        <v>0</v>
      </c>
      <c r="N2601" s="9">
        <v>0</v>
      </c>
      <c r="O2601" s="8"/>
      <c r="P2601" s="9">
        <v>356</v>
      </c>
      <c r="Q2601" s="15">
        <v>2</v>
      </c>
      <c r="R2601" s="9">
        <v>120</v>
      </c>
      <c r="S2601" s="8" t="s">
        <v>3742</v>
      </c>
      <c r="T2601" s="29">
        <v>116</v>
      </c>
      <c r="U2601" s="8" t="s">
        <v>12763</v>
      </c>
      <c r="V2601" s="21">
        <v>45427</v>
      </c>
      <c r="W2601" s="50" t="s">
        <v>8437</v>
      </c>
    </row>
    <row r="2602" spans="1:23" ht="13.5" thickBot="1">
      <c r="A2602" s="8" t="s">
        <v>3706</v>
      </c>
      <c r="B2602" s="13" t="s">
        <v>7111</v>
      </c>
      <c r="C2602" s="8" t="s">
        <v>7112</v>
      </c>
      <c r="D2602" s="8"/>
      <c r="E2602" s="8"/>
      <c r="F2602" s="8" t="s">
        <v>36</v>
      </c>
      <c r="G2602" s="8"/>
      <c r="H2602" s="9">
        <v>28</v>
      </c>
      <c r="I2602" s="8"/>
      <c r="J2602" s="8" t="s">
        <v>78</v>
      </c>
      <c r="K2602" s="24">
        <v>174</v>
      </c>
      <c r="L2602" s="9">
        <v>0</v>
      </c>
      <c r="M2602" s="9">
        <v>0</v>
      </c>
      <c r="N2602" s="9">
        <v>0</v>
      </c>
      <c r="O2602" s="8"/>
      <c r="P2602" s="9">
        <v>174</v>
      </c>
      <c r="Q2602" s="15">
        <v>1</v>
      </c>
      <c r="R2602" s="9">
        <v>120</v>
      </c>
      <c r="S2602" s="8" t="s">
        <v>3742</v>
      </c>
      <c r="T2602" s="29">
        <v>54</v>
      </c>
      <c r="U2602" s="8" t="s">
        <v>12764</v>
      </c>
      <c r="V2602" s="21">
        <v>45427</v>
      </c>
      <c r="W2602" s="18" t="s">
        <v>8437</v>
      </c>
    </row>
    <row r="2603" spans="1:23" ht="13.5" thickBot="1">
      <c r="A2603" s="8" t="s">
        <v>3706</v>
      </c>
      <c r="B2603" s="13" t="s">
        <v>7113</v>
      </c>
      <c r="C2603" s="8" t="s">
        <v>7114</v>
      </c>
      <c r="D2603" s="8"/>
      <c r="E2603" s="8"/>
      <c r="F2603" s="8" t="s">
        <v>36</v>
      </c>
      <c r="G2603" s="8"/>
      <c r="H2603" s="20">
        <v>29</v>
      </c>
      <c r="I2603" s="8"/>
      <c r="J2603" s="8" t="s">
        <v>78</v>
      </c>
      <c r="K2603" s="24">
        <v>107</v>
      </c>
      <c r="L2603" s="9">
        <v>0</v>
      </c>
      <c r="M2603" s="9">
        <v>0</v>
      </c>
      <c r="N2603" s="9">
        <v>0</v>
      </c>
      <c r="O2603" s="8"/>
      <c r="P2603" s="9">
        <v>107</v>
      </c>
      <c r="Q2603" s="15">
        <v>1</v>
      </c>
      <c r="R2603" s="9">
        <v>60</v>
      </c>
      <c r="S2603" s="8" t="s">
        <v>3742</v>
      </c>
      <c r="T2603" s="29">
        <v>47</v>
      </c>
      <c r="U2603" s="8" t="s">
        <v>12765</v>
      </c>
      <c r="V2603" s="21">
        <v>45427</v>
      </c>
      <c r="W2603" s="18" t="s">
        <v>8437</v>
      </c>
    </row>
    <row r="2604" spans="1:23" ht="13.5" thickBot="1">
      <c r="A2604" s="8" t="s">
        <v>3706</v>
      </c>
      <c r="B2604" s="13" t="s">
        <v>7116</v>
      </c>
      <c r="C2604" s="8" t="s">
        <v>7117</v>
      </c>
      <c r="D2604" s="8"/>
      <c r="E2604" s="8"/>
      <c r="F2604" s="8" t="s">
        <v>36</v>
      </c>
      <c r="G2604" s="8"/>
      <c r="H2604" s="20">
        <v>30</v>
      </c>
      <c r="I2604" s="8"/>
      <c r="J2604" s="8" t="s">
        <v>78</v>
      </c>
      <c r="K2604" s="24">
        <v>0</v>
      </c>
      <c r="L2604" s="9">
        <v>0</v>
      </c>
      <c r="M2604" s="9">
        <v>0</v>
      </c>
      <c r="N2604" s="9">
        <v>0</v>
      </c>
      <c r="O2604" s="8"/>
      <c r="P2604" s="9">
        <v>0</v>
      </c>
      <c r="Q2604" s="15">
        <v>0</v>
      </c>
      <c r="R2604" s="9">
        <v>60</v>
      </c>
      <c r="S2604" s="8" t="s">
        <v>3742</v>
      </c>
      <c r="T2604" s="9">
        <v>0</v>
      </c>
      <c r="U2604" s="8" t="s">
        <v>7115</v>
      </c>
      <c r="V2604" s="21">
        <v>45427</v>
      </c>
      <c r="W2604" s="18" t="s">
        <v>8437</v>
      </c>
    </row>
    <row r="2605" spans="1:23" ht="26.25" thickBot="1">
      <c r="A2605" s="8" t="s">
        <v>3706</v>
      </c>
      <c r="B2605" s="13" t="s">
        <v>11673</v>
      </c>
      <c r="C2605" s="8" t="s">
        <v>7118</v>
      </c>
      <c r="D2605" s="8" t="s">
        <v>7953</v>
      </c>
      <c r="E2605" s="8"/>
      <c r="F2605" s="8" t="s">
        <v>212</v>
      </c>
      <c r="G2605" s="8"/>
      <c r="H2605" s="9">
        <v>31</v>
      </c>
      <c r="I2605" s="8"/>
      <c r="J2605" s="8" t="s">
        <v>78</v>
      </c>
      <c r="K2605" s="24">
        <v>11615</v>
      </c>
      <c r="L2605" s="9">
        <v>0</v>
      </c>
      <c r="M2605" s="9">
        <v>0</v>
      </c>
      <c r="N2605" s="9">
        <v>0</v>
      </c>
      <c r="O2605" s="8"/>
      <c r="P2605" s="9">
        <v>11615</v>
      </c>
      <c r="Q2605" s="15">
        <v>7</v>
      </c>
      <c r="R2605" s="9">
        <v>1500</v>
      </c>
      <c r="S2605" s="8" t="s">
        <v>124</v>
      </c>
      <c r="T2605" s="9">
        <v>1115</v>
      </c>
      <c r="U2605" s="8" t="s">
        <v>8463</v>
      </c>
      <c r="V2605" s="21">
        <v>45427</v>
      </c>
      <c r="W2605" s="18" t="s">
        <v>8437</v>
      </c>
    </row>
    <row r="2606" spans="1:23" ht="26.25" thickBot="1">
      <c r="A2606" s="8" t="s">
        <v>3706</v>
      </c>
      <c r="B2606" s="13" t="s">
        <v>7119</v>
      </c>
      <c r="C2606" s="8" t="s">
        <v>7120</v>
      </c>
      <c r="D2606" s="8" t="s">
        <v>7956</v>
      </c>
      <c r="E2606" s="8"/>
      <c r="F2606" s="8" t="s">
        <v>36</v>
      </c>
      <c r="G2606" s="8"/>
      <c r="H2606" s="9">
        <v>32</v>
      </c>
      <c r="I2606" s="8"/>
      <c r="J2606" s="8" t="s">
        <v>78</v>
      </c>
      <c r="K2606" s="24">
        <v>11535</v>
      </c>
      <c r="L2606" s="9">
        <v>0</v>
      </c>
      <c r="M2606" s="9">
        <v>0</v>
      </c>
      <c r="N2606" s="9">
        <v>0</v>
      </c>
      <c r="O2606" s="8"/>
      <c r="P2606" s="9">
        <v>11535</v>
      </c>
      <c r="Q2606" s="15">
        <v>5</v>
      </c>
      <c r="R2606" s="9">
        <v>2000</v>
      </c>
      <c r="S2606" s="8" t="s">
        <v>124</v>
      </c>
      <c r="T2606" s="29">
        <v>1535</v>
      </c>
      <c r="U2606" s="8" t="s">
        <v>8464</v>
      </c>
      <c r="V2606" s="21">
        <v>45427</v>
      </c>
      <c r="W2606" s="18" t="s">
        <v>8437</v>
      </c>
    </row>
    <row r="2607" spans="1:23" ht="77.25" thickBot="1">
      <c r="A2607" s="8" t="s">
        <v>3706</v>
      </c>
      <c r="B2607" s="8" t="s">
        <v>7121</v>
      </c>
      <c r="C2607" s="8" t="s">
        <v>7122</v>
      </c>
      <c r="D2607" s="8" t="s">
        <v>7953</v>
      </c>
      <c r="E2607" s="8"/>
      <c r="F2607" s="8" t="s">
        <v>36</v>
      </c>
      <c r="G2607" s="8"/>
      <c r="H2607" s="9">
        <v>33</v>
      </c>
      <c r="I2607" s="8"/>
      <c r="J2607" s="8" t="s">
        <v>78</v>
      </c>
      <c r="K2607" s="17">
        <v>9570</v>
      </c>
      <c r="L2607" s="9">
        <v>0</v>
      </c>
      <c r="M2607" s="9">
        <v>0</v>
      </c>
      <c r="N2607" s="9">
        <v>0</v>
      </c>
      <c r="O2607" s="8"/>
      <c r="P2607" s="9">
        <v>9570</v>
      </c>
      <c r="Q2607" s="15">
        <v>9</v>
      </c>
      <c r="R2607" s="9">
        <v>1000</v>
      </c>
      <c r="S2607" s="8" t="s">
        <v>124</v>
      </c>
      <c r="T2607" s="28">
        <v>570</v>
      </c>
      <c r="U2607" s="8" t="s">
        <v>11674</v>
      </c>
      <c r="V2607" s="21">
        <v>45427</v>
      </c>
      <c r="W2607" s="8" t="s">
        <v>8437</v>
      </c>
    </row>
    <row r="2608" spans="1:23" ht="77.25" thickBot="1">
      <c r="A2608" s="8" t="s">
        <v>3706</v>
      </c>
      <c r="B2608" s="8" t="s">
        <v>7123</v>
      </c>
      <c r="C2608" s="8" t="s">
        <v>7124</v>
      </c>
      <c r="D2608" s="8" t="s">
        <v>7955</v>
      </c>
      <c r="E2608" s="8"/>
      <c r="F2608" s="8" t="s">
        <v>212</v>
      </c>
      <c r="G2608" s="9"/>
      <c r="H2608" s="9">
        <v>34</v>
      </c>
      <c r="I2608" s="8" t="s">
        <v>463</v>
      </c>
      <c r="J2608" s="8" t="s">
        <v>214</v>
      </c>
      <c r="K2608" s="17">
        <v>1200</v>
      </c>
      <c r="L2608" s="9">
        <v>0</v>
      </c>
      <c r="M2608" s="9">
        <v>0</v>
      </c>
      <c r="N2608" s="9">
        <v>0</v>
      </c>
      <c r="O2608" s="8"/>
      <c r="P2608" s="9">
        <v>1200</v>
      </c>
      <c r="Q2608" s="15">
        <v>3</v>
      </c>
      <c r="R2608" s="9">
        <v>400</v>
      </c>
      <c r="S2608" s="8" t="s">
        <v>124</v>
      </c>
      <c r="T2608" s="28">
        <v>0</v>
      </c>
      <c r="U2608" s="8" t="s">
        <v>4679</v>
      </c>
      <c r="V2608" s="21">
        <v>45427</v>
      </c>
      <c r="W2608" s="8" t="s">
        <v>8437</v>
      </c>
    </row>
    <row r="2609" spans="1:23" ht="77.25" thickBot="1">
      <c r="A2609" s="8" t="s">
        <v>3706</v>
      </c>
      <c r="B2609" s="8" t="s">
        <v>7125</v>
      </c>
      <c r="C2609" s="8" t="s">
        <v>7126</v>
      </c>
      <c r="D2609" s="8" t="s">
        <v>7955</v>
      </c>
      <c r="E2609" s="8"/>
      <c r="F2609" s="8" t="s">
        <v>212</v>
      </c>
      <c r="G2609" s="8"/>
      <c r="H2609" s="9">
        <v>35</v>
      </c>
      <c r="I2609" s="8" t="s">
        <v>215</v>
      </c>
      <c r="J2609" s="8" t="s">
        <v>214</v>
      </c>
      <c r="K2609" s="17">
        <v>1670</v>
      </c>
      <c r="L2609" s="9">
        <v>0</v>
      </c>
      <c r="M2609" s="9">
        <v>0</v>
      </c>
      <c r="N2609" s="9">
        <v>0</v>
      </c>
      <c r="O2609" s="8"/>
      <c r="P2609" s="9">
        <v>1670</v>
      </c>
      <c r="Q2609" s="15">
        <v>4</v>
      </c>
      <c r="R2609" s="9">
        <v>400</v>
      </c>
      <c r="S2609" s="8" t="s">
        <v>124</v>
      </c>
      <c r="T2609" s="9">
        <v>70</v>
      </c>
      <c r="U2609" s="8" t="s">
        <v>8465</v>
      </c>
      <c r="V2609" s="21">
        <v>45427</v>
      </c>
      <c r="W2609" s="8" t="s">
        <v>8437</v>
      </c>
    </row>
    <row r="2610" spans="1:23" ht="39" thickBot="1">
      <c r="A2610" s="8" t="s">
        <v>3706</v>
      </c>
      <c r="B2610" s="8" t="s">
        <v>7565</v>
      </c>
      <c r="C2610" s="8" t="s">
        <v>6177</v>
      </c>
      <c r="D2610" s="8" t="s">
        <v>7953</v>
      </c>
      <c r="E2610" s="8"/>
      <c r="F2610" s="8" t="s">
        <v>212</v>
      </c>
      <c r="G2610" s="39">
        <v>45321</v>
      </c>
      <c r="H2610" s="9">
        <v>36</v>
      </c>
      <c r="I2610" s="8" t="s">
        <v>7566</v>
      </c>
      <c r="J2610" s="8" t="s">
        <v>214</v>
      </c>
      <c r="K2610" s="17">
        <v>-450</v>
      </c>
      <c r="L2610" s="9">
        <v>0</v>
      </c>
      <c r="M2610" s="9">
        <v>0</v>
      </c>
      <c r="N2610" s="9">
        <v>0</v>
      </c>
      <c r="O2610" s="8"/>
      <c r="P2610" s="9">
        <v>-450</v>
      </c>
      <c r="Q2610" s="15">
        <v>0</v>
      </c>
      <c r="R2610" s="9">
        <v>1000</v>
      </c>
      <c r="S2610" s="8" t="s">
        <v>124</v>
      </c>
      <c r="T2610" s="9">
        <v>-450</v>
      </c>
      <c r="U2610" s="8" t="s">
        <v>8466</v>
      </c>
      <c r="V2610" s="21">
        <v>45436</v>
      </c>
      <c r="W2610" s="8"/>
    </row>
    <row r="2611" spans="1:23" ht="26.25" thickBot="1">
      <c r="A2611" s="8" t="s">
        <v>3706</v>
      </c>
      <c r="B2611" s="8" t="s">
        <v>7567</v>
      </c>
      <c r="C2611" s="8" t="s">
        <v>6179</v>
      </c>
      <c r="D2611" s="8" t="s">
        <v>7955</v>
      </c>
      <c r="E2611" s="8"/>
      <c r="F2611" s="8" t="s">
        <v>212</v>
      </c>
      <c r="G2611" s="8" t="s">
        <v>7568</v>
      </c>
      <c r="H2611" s="9">
        <v>37</v>
      </c>
      <c r="I2611" s="8" t="s">
        <v>215</v>
      </c>
      <c r="J2611" s="8" t="s">
        <v>214</v>
      </c>
      <c r="K2611" s="17">
        <v>-350</v>
      </c>
      <c r="L2611" s="9">
        <v>0</v>
      </c>
      <c r="M2611" s="9">
        <v>0</v>
      </c>
      <c r="N2611" s="9">
        <v>0</v>
      </c>
      <c r="O2611" s="8"/>
      <c r="P2611" s="9">
        <v>-350</v>
      </c>
      <c r="Q2611" s="15">
        <v>0</v>
      </c>
      <c r="R2611" s="9">
        <v>400</v>
      </c>
      <c r="S2611" s="8" t="s">
        <v>124</v>
      </c>
      <c r="T2611" s="17">
        <v>-350</v>
      </c>
      <c r="U2611" s="8" t="s">
        <v>8467</v>
      </c>
      <c r="V2611" s="21">
        <v>45436</v>
      </c>
      <c r="W2611" s="8"/>
    </row>
    <row r="2612" spans="1:23" ht="26.25" thickBot="1">
      <c r="A2612" s="8" t="s">
        <v>3706</v>
      </c>
      <c r="B2612" s="8" t="s">
        <v>7569</v>
      </c>
      <c r="C2612" s="8" t="s">
        <v>7570</v>
      </c>
      <c r="D2612" s="8" t="s">
        <v>7953</v>
      </c>
      <c r="E2612" s="8"/>
      <c r="F2612" s="8" t="s">
        <v>212</v>
      </c>
      <c r="G2612" s="39" t="s">
        <v>7571</v>
      </c>
      <c r="H2612" s="9">
        <v>38</v>
      </c>
      <c r="I2612" s="8" t="s">
        <v>213</v>
      </c>
      <c r="J2612" s="8" t="s">
        <v>214</v>
      </c>
      <c r="K2612" s="17">
        <v>0</v>
      </c>
      <c r="L2612" s="9">
        <v>0</v>
      </c>
      <c r="M2612" s="9">
        <v>0</v>
      </c>
      <c r="N2612" s="9">
        <v>0</v>
      </c>
      <c r="O2612" s="8"/>
      <c r="P2612" s="9">
        <v>0</v>
      </c>
      <c r="Q2612" s="15">
        <v>0</v>
      </c>
      <c r="R2612" s="9">
        <v>1500</v>
      </c>
      <c r="S2612" s="8" t="s">
        <v>124</v>
      </c>
      <c r="T2612" s="17">
        <v>0</v>
      </c>
      <c r="U2612" s="8" t="s">
        <v>125</v>
      </c>
      <c r="V2612" s="21">
        <v>45436</v>
      </c>
      <c r="W2612" s="8"/>
    </row>
    <row r="2613" spans="1:23" ht="13.5" thickBot="1">
      <c r="A2613" s="8" t="s">
        <v>8374</v>
      </c>
      <c r="B2613" s="8" t="s">
        <v>8375</v>
      </c>
      <c r="C2613" s="8" t="s">
        <v>6181</v>
      </c>
      <c r="D2613" s="8" t="s">
        <v>122</v>
      </c>
      <c r="E2613" s="8"/>
      <c r="F2613" s="8" t="s">
        <v>36</v>
      </c>
      <c r="G2613" s="8" t="s">
        <v>8376</v>
      </c>
      <c r="H2613" s="9">
        <v>1</v>
      </c>
      <c r="I2613" s="8"/>
      <c r="J2613" s="8" t="s">
        <v>78</v>
      </c>
      <c r="K2613" s="17">
        <v>0</v>
      </c>
      <c r="L2613" s="9">
        <v>0</v>
      </c>
      <c r="M2613" s="9">
        <v>0</v>
      </c>
      <c r="N2613" s="9">
        <v>0</v>
      </c>
      <c r="O2613" s="8"/>
      <c r="P2613" s="9">
        <v>0</v>
      </c>
      <c r="Q2613" s="15">
        <v>0</v>
      </c>
      <c r="R2613" s="9">
        <v>100</v>
      </c>
      <c r="S2613" s="8" t="s">
        <v>37</v>
      </c>
      <c r="T2613" s="17">
        <v>0</v>
      </c>
      <c r="U2613" s="8" t="s">
        <v>39</v>
      </c>
      <c r="V2613" s="21">
        <v>45464</v>
      </c>
      <c r="W2613" s="8"/>
    </row>
    <row r="2614" spans="1:23" ht="13.5" thickBot="1">
      <c r="A2614" s="8" t="s">
        <v>8374</v>
      </c>
      <c r="B2614" s="8" t="s">
        <v>8922</v>
      </c>
      <c r="C2614" s="8" t="s">
        <v>8923</v>
      </c>
      <c r="D2614" s="8"/>
      <c r="E2614" s="8"/>
      <c r="F2614" s="8" t="s">
        <v>212</v>
      </c>
      <c r="G2614" s="8">
        <v>2000</v>
      </c>
      <c r="H2614" s="9">
        <v>2</v>
      </c>
      <c r="I2614" s="8" t="s">
        <v>8781</v>
      </c>
      <c r="J2614" s="8" t="s">
        <v>214</v>
      </c>
      <c r="K2614" s="17">
        <v>2260</v>
      </c>
      <c r="L2614" s="9">
        <v>0</v>
      </c>
      <c r="M2614" s="9">
        <v>0</v>
      </c>
      <c r="N2614" s="9">
        <v>0</v>
      </c>
      <c r="O2614" s="8"/>
      <c r="P2614" s="9">
        <v>2260</v>
      </c>
      <c r="Q2614" s="15">
        <v>9</v>
      </c>
      <c r="R2614" s="9">
        <v>240</v>
      </c>
      <c r="S2614" s="8" t="s">
        <v>37</v>
      </c>
      <c r="T2614" s="17">
        <v>100</v>
      </c>
      <c r="U2614" s="8" t="s">
        <v>12766</v>
      </c>
      <c r="V2614" s="21">
        <v>45492</v>
      </c>
      <c r="W2614" s="8"/>
    </row>
    <row r="2615" spans="1:23" ht="13.5" thickBot="1">
      <c r="A2615" s="8" t="s">
        <v>8374</v>
      </c>
      <c r="B2615" s="8" t="s">
        <v>8924</v>
      </c>
      <c r="C2615" s="8" t="s">
        <v>8925</v>
      </c>
      <c r="D2615" s="8"/>
      <c r="E2615" s="8"/>
      <c r="F2615" s="8" t="s">
        <v>212</v>
      </c>
      <c r="G2615" s="8" t="s">
        <v>8926</v>
      </c>
      <c r="H2615" s="9">
        <v>3</v>
      </c>
      <c r="I2615" s="8" t="s">
        <v>8781</v>
      </c>
      <c r="J2615" s="8" t="s">
        <v>214</v>
      </c>
      <c r="K2615" s="17">
        <v>3552</v>
      </c>
      <c r="L2615" s="9">
        <v>0</v>
      </c>
      <c r="M2615" s="9">
        <v>0</v>
      </c>
      <c r="N2615" s="9">
        <v>0</v>
      </c>
      <c r="O2615" s="8"/>
      <c r="P2615" s="9">
        <v>3552</v>
      </c>
      <c r="Q2615" s="15">
        <v>9</v>
      </c>
      <c r="R2615" s="9">
        <v>384</v>
      </c>
      <c r="S2615" s="8" t="s">
        <v>37</v>
      </c>
      <c r="T2615" s="9">
        <v>96</v>
      </c>
      <c r="U2615" s="8" t="s">
        <v>11075</v>
      </c>
      <c r="V2615" s="21">
        <v>45492</v>
      </c>
      <c r="W2615" s="8"/>
    </row>
    <row r="2616" spans="1:23" ht="13.5" thickBot="1">
      <c r="A2616" s="8" t="s">
        <v>8374</v>
      </c>
      <c r="B2616" s="8" t="s">
        <v>8927</v>
      </c>
      <c r="C2616" s="8" t="s">
        <v>8928</v>
      </c>
      <c r="D2616" s="8"/>
      <c r="E2616" s="8"/>
      <c r="F2616" s="8" t="s">
        <v>212</v>
      </c>
      <c r="G2616" s="8" t="s">
        <v>8929</v>
      </c>
      <c r="H2616" s="9">
        <v>4</v>
      </c>
      <c r="I2616" s="8" t="s">
        <v>8781</v>
      </c>
      <c r="J2616" s="8" t="s">
        <v>214</v>
      </c>
      <c r="K2616" s="17">
        <v>3840</v>
      </c>
      <c r="L2616" s="9">
        <v>0</v>
      </c>
      <c r="M2616" s="9">
        <v>0</v>
      </c>
      <c r="N2616" s="9">
        <v>0</v>
      </c>
      <c r="O2616" s="8"/>
      <c r="P2616" s="9">
        <v>3840</v>
      </c>
      <c r="Q2616" s="15">
        <v>10</v>
      </c>
      <c r="R2616" s="9">
        <v>384</v>
      </c>
      <c r="S2616" s="8" t="s">
        <v>37</v>
      </c>
      <c r="T2616" s="9">
        <v>0</v>
      </c>
      <c r="U2616" s="8" t="s">
        <v>185</v>
      </c>
      <c r="V2616" s="21">
        <v>45492</v>
      </c>
      <c r="W2616" s="8"/>
    </row>
    <row r="2617" spans="1:23" ht="77.25" thickBot="1">
      <c r="A2617" s="8" t="s">
        <v>3750</v>
      </c>
      <c r="B2617" s="8" t="s">
        <v>3751</v>
      </c>
      <c r="C2617" s="8" t="s">
        <v>3752</v>
      </c>
      <c r="D2617" s="8"/>
      <c r="E2617" s="8"/>
      <c r="F2617" s="8" t="s">
        <v>212</v>
      </c>
      <c r="G2617" s="8" t="s">
        <v>3753</v>
      </c>
      <c r="H2617" s="9">
        <v>1</v>
      </c>
      <c r="I2617" s="8" t="s">
        <v>3638</v>
      </c>
      <c r="J2617" s="8" t="s">
        <v>214</v>
      </c>
      <c r="K2617" s="17">
        <v>2364</v>
      </c>
      <c r="L2617" s="9">
        <v>0</v>
      </c>
      <c r="M2617" s="9">
        <v>0</v>
      </c>
      <c r="N2617" s="9">
        <v>0</v>
      </c>
      <c r="O2617" s="8"/>
      <c r="P2617" s="9">
        <v>2364</v>
      </c>
      <c r="Q2617" s="15">
        <v>1</v>
      </c>
      <c r="R2617" s="9">
        <v>1200</v>
      </c>
      <c r="S2617" s="8" t="s">
        <v>37</v>
      </c>
      <c r="T2617" s="9">
        <v>1164</v>
      </c>
      <c r="U2617" s="8" t="s">
        <v>10920</v>
      </c>
      <c r="V2617" s="21">
        <v>45357</v>
      </c>
      <c r="W2617" s="8" t="s">
        <v>8437</v>
      </c>
    </row>
    <row r="2618" spans="1:23" ht="77.25" thickBot="1">
      <c r="A2618" s="8" t="s">
        <v>3750</v>
      </c>
      <c r="B2618" s="8" t="s">
        <v>3754</v>
      </c>
      <c r="C2618" s="8" t="s">
        <v>3755</v>
      </c>
      <c r="D2618" s="8"/>
      <c r="E2618" s="8"/>
      <c r="F2618" s="8" t="s">
        <v>212</v>
      </c>
      <c r="G2618" s="8" t="s">
        <v>3756</v>
      </c>
      <c r="H2618" s="9">
        <v>2</v>
      </c>
      <c r="I2618" s="8" t="s">
        <v>3638</v>
      </c>
      <c r="J2618" s="8" t="s">
        <v>214</v>
      </c>
      <c r="K2618" s="17">
        <v>12466</v>
      </c>
      <c r="L2618" s="9">
        <v>0</v>
      </c>
      <c r="M2618" s="9">
        <v>0</v>
      </c>
      <c r="N2618" s="9">
        <v>0</v>
      </c>
      <c r="O2618" s="8"/>
      <c r="P2618" s="9">
        <v>12466</v>
      </c>
      <c r="Q2618" s="15">
        <v>10</v>
      </c>
      <c r="R2618" s="9">
        <v>1200</v>
      </c>
      <c r="S2618" s="8" t="s">
        <v>37</v>
      </c>
      <c r="T2618" s="9">
        <v>466</v>
      </c>
      <c r="U2618" s="8" t="s">
        <v>12767</v>
      </c>
      <c r="V2618" s="21">
        <v>45357</v>
      </c>
      <c r="W2618" s="8" t="s">
        <v>8437</v>
      </c>
    </row>
    <row r="2619" spans="1:23" ht="77.25" thickBot="1">
      <c r="A2619" s="8" t="s">
        <v>3750</v>
      </c>
      <c r="B2619" s="8" t="s">
        <v>3757</v>
      </c>
      <c r="C2619" s="8" t="s">
        <v>3758</v>
      </c>
      <c r="D2619" s="8"/>
      <c r="E2619" s="8"/>
      <c r="F2619" s="8" t="s">
        <v>212</v>
      </c>
      <c r="G2619" s="8" t="s">
        <v>3759</v>
      </c>
      <c r="H2619" s="9">
        <v>7</v>
      </c>
      <c r="I2619" s="8" t="s">
        <v>3638</v>
      </c>
      <c r="J2619" s="8" t="s">
        <v>214</v>
      </c>
      <c r="K2619" s="17">
        <v>4854</v>
      </c>
      <c r="L2619" s="9">
        <v>0</v>
      </c>
      <c r="M2619" s="9">
        <v>0</v>
      </c>
      <c r="N2619" s="9">
        <v>0</v>
      </c>
      <c r="O2619" s="8"/>
      <c r="P2619" s="9">
        <v>4854</v>
      </c>
      <c r="Q2619" s="15">
        <v>4</v>
      </c>
      <c r="R2619" s="9">
        <v>1200</v>
      </c>
      <c r="S2619" s="8" t="s">
        <v>37</v>
      </c>
      <c r="T2619" s="28">
        <v>54</v>
      </c>
      <c r="U2619" s="8" t="s">
        <v>10343</v>
      </c>
      <c r="V2619" s="21">
        <v>45366</v>
      </c>
      <c r="W2619" s="8" t="s">
        <v>8437</v>
      </c>
    </row>
    <row r="2620" spans="1:23" ht="77.25" thickBot="1">
      <c r="A2620" s="8" t="s">
        <v>3750</v>
      </c>
      <c r="B2620" s="8" t="s">
        <v>3760</v>
      </c>
      <c r="C2620" s="8" t="s">
        <v>3761</v>
      </c>
      <c r="D2620" s="8"/>
      <c r="E2620" s="8"/>
      <c r="F2620" s="8" t="s">
        <v>36</v>
      </c>
      <c r="G2620" s="9" t="s">
        <v>3762</v>
      </c>
      <c r="H2620" s="9">
        <v>5</v>
      </c>
      <c r="I2620" s="8"/>
      <c r="J2620" s="8" t="s">
        <v>78</v>
      </c>
      <c r="K2620" s="17">
        <v>1145</v>
      </c>
      <c r="L2620" s="9">
        <v>0</v>
      </c>
      <c r="M2620" s="9">
        <v>0</v>
      </c>
      <c r="N2620" s="9">
        <v>0</v>
      </c>
      <c r="O2620" s="8"/>
      <c r="P2620" s="9">
        <v>1145</v>
      </c>
      <c r="Q2620" s="15">
        <v>0</v>
      </c>
      <c r="R2620" s="9">
        <v>1200</v>
      </c>
      <c r="S2620" s="8" t="s">
        <v>37</v>
      </c>
      <c r="T2620" s="28">
        <v>1145</v>
      </c>
      <c r="U2620" s="8" t="s">
        <v>10485</v>
      </c>
      <c r="V2620" s="21">
        <v>45357</v>
      </c>
      <c r="W2620" s="8" t="s">
        <v>8437</v>
      </c>
    </row>
    <row r="2621" spans="1:23" ht="77.25" thickBot="1">
      <c r="A2621" s="8" t="s">
        <v>3750</v>
      </c>
      <c r="B2621" s="8" t="s">
        <v>7572</v>
      </c>
      <c r="C2621" s="8" t="s">
        <v>3763</v>
      </c>
      <c r="D2621" s="8"/>
      <c r="E2621" s="8"/>
      <c r="F2621" s="8" t="s">
        <v>212</v>
      </c>
      <c r="G2621" s="9" t="s">
        <v>3764</v>
      </c>
      <c r="H2621" s="9">
        <v>6</v>
      </c>
      <c r="I2621" s="8" t="s">
        <v>3638</v>
      </c>
      <c r="J2621" s="8" t="s">
        <v>214</v>
      </c>
      <c r="K2621" s="17">
        <v>3520</v>
      </c>
      <c r="L2621" s="9">
        <v>0</v>
      </c>
      <c r="M2621" s="9">
        <v>0</v>
      </c>
      <c r="N2621" s="9">
        <v>0</v>
      </c>
      <c r="O2621" s="8"/>
      <c r="P2621" s="9">
        <v>3520</v>
      </c>
      <c r="Q2621" s="15">
        <v>2</v>
      </c>
      <c r="R2621" s="9">
        <v>1200</v>
      </c>
      <c r="S2621" s="8" t="s">
        <v>37</v>
      </c>
      <c r="T2621" s="28">
        <v>1120</v>
      </c>
      <c r="U2621" s="8" t="s">
        <v>8468</v>
      </c>
      <c r="V2621" s="21">
        <v>45364</v>
      </c>
      <c r="W2621" s="8" t="s">
        <v>8437</v>
      </c>
    </row>
    <row r="2622" spans="1:23" ht="77.25" thickBot="1">
      <c r="A2622" s="8" t="s">
        <v>3750</v>
      </c>
      <c r="B2622" s="8" t="s">
        <v>3765</v>
      </c>
      <c r="C2622" s="8" t="s">
        <v>3766</v>
      </c>
      <c r="D2622" s="8"/>
      <c r="E2622" s="8"/>
      <c r="F2622" s="8" t="s">
        <v>68</v>
      </c>
      <c r="G2622" s="8" t="s">
        <v>3767</v>
      </c>
      <c r="H2622" s="9">
        <v>10</v>
      </c>
      <c r="I2622" s="8"/>
      <c r="J2622" s="8" t="s">
        <v>78</v>
      </c>
      <c r="K2622" s="17">
        <v>83</v>
      </c>
      <c r="L2622" s="9">
        <v>0</v>
      </c>
      <c r="M2622" s="9">
        <v>0</v>
      </c>
      <c r="N2622" s="9">
        <v>0</v>
      </c>
      <c r="O2622" s="8"/>
      <c r="P2622" s="9">
        <v>83</v>
      </c>
      <c r="Q2622" s="15">
        <v>0</v>
      </c>
      <c r="R2622" s="9">
        <v>108</v>
      </c>
      <c r="S2622" s="8" t="s">
        <v>37</v>
      </c>
      <c r="T2622" s="28">
        <v>83</v>
      </c>
      <c r="U2622" s="8" t="s">
        <v>12768</v>
      </c>
      <c r="V2622" s="21">
        <v>45370</v>
      </c>
      <c r="W2622" s="8" t="s">
        <v>8437</v>
      </c>
    </row>
    <row r="2623" spans="1:23" ht="77.25" thickBot="1">
      <c r="A2623" s="8" t="s">
        <v>3750</v>
      </c>
      <c r="B2623" s="8" t="s">
        <v>3768</v>
      </c>
      <c r="C2623" s="8" t="s">
        <v>3769</v>
      </c>
      <c r="D2623" s="8"/>
      <c r="E2623" s="8"/>
      <c r="F2623" s="8" t="s">
        <v>68</v>
      </c>
      <c r="G2623" s="8" t="s">
        <v>9437</v>
      </c>
      <c r="H2623" s="9">
        <v>3</v>
      </c>
      <c r="I2623" s="8"/>
      <c r="J2623" s="8" t="s">
        <v>78</v>
      </c>
      <c r="K2623" s="17">
        <v>153</v>
      </c>
      <c r="L2623" s="9">
        <v>0</v>
      </c>
      <c r="M2623" s="9">
        <v>0</v>
      </c>
      <c r="N2623" s="9">
        <v>0</v>
      </c>
      <c r="O2623" s="8"/>
      <c r="P2623" s="9">
        <v>153</v>
      </c>
      <c r="Q2623" s="15">
        <v>0</v>
      </c>
      <c r="R2623" s="9">
        <v>600</v>
      </c>
      <c r="S2623" s="8" t="s">
        <v>37</v>
      </c>
      <c r="T2623" s="17">
        <v>153</v>
      </c>
      <c r="U2623" s="8" t="s">
        <v>8469</v>
      </c>
      <c r="V2623" s="21">
        <v>45362</v>
      </c>
      <c r="W2623" s="8" t="s">
        <v>8437</v>
      </c>
    </row>
    <row r="2624" spans="1:23" ht="77.25" thickBot="1">
      <c r="A2624" s="8" t="s">
        <v>3750</v>
      </c>
      <c r="B2624" s="8" t="s">
        <v>3770</v>
      </c>
      <c r="C2624" s="8" t="s">
        <v>3771</v>
      </c>
      <c r="D2624" s="8"/>
      <c r="E2624" s="8"/>
      <c r="F2624" s="8" t="s">
        <v>68</v>
      </c>
      <c r="G2624" s="39" t="s">
        <v>3772</v>
      </c>
      <c r="H2624" s="9">
        <v>4</v>
      </c>
      <c r="I2624" s="8"/>
      <c r="J2624" s="8" t="s">
        <v>78</v>
      </c>
      <c r="K2624" s="17">
        <v>1072</v>
      </c>
      <c r="L2624" s="9">
        <v>0</v>
      </c>
      <c r="M2624" s="9">
        <v>0</v>
      </c>
      <c r="N2624" s="9">
        <v>0</v>
      </c>
      <c r="O2624" s="8"/>
      <c r="P2624" s="9">
        <v>1072</v>
      </c>
      <c r="Q2624" s="15">
        <v>1</v>
      </c>
      <c r="R2624" s="9">
        <v>600</v>
      </c>
      <c r="S2624" s="8" t="s">
        <v>37</v>
      </c>
      <c r="T2624" s="9">
        <v>472</v>
      </c>
      <c r="U2624" s="8" t="s">
        <v>12769</v>
      </c>
      <c r="V2624" s="21">
        <v>45389</v>
      </c>
      <c r="W2624" s="8" t="s">
        <v>8437</v>
      </c>
    </row>
    <row r="2625" spans="1:24" ht="64.5" thickBot="1">
      <c r="A2625" s="8" t="s">
        <v>3750</v>
      </c>
      <c r="B2625" s="8" t="s">
        <v>3773</v>
      </c>
      <c r="C2625" s="8" t="s">
        <v>3774</v>
      </c>
      <c r="D2625" s="8"/>
      <c r="E2625" s="8"/>
      <c r="F2625" s="8" t="s">
        <v>68</v>
      </c>
      <c r="G2625" s="8">
        <v>244</v>
      </c>
      <c r="H2625" s="9">
        <v>8</v>
      </c>
      <c r="I2625" s="8"/>
      <c r="J2625" s="8" t="s">
        <v>78</v>
      </c>
      <c r="K2625" s="17">
        <v>0</v>
      </c>
      <c r="L2625" s="9">
        <v>0</v>
      </c>
      <c r="M2625" s="9">
        <v>0</v>
      </c>
      <c r="N2625" s="9">
        <v>0</v>
      </c>
      <c r="O2625" s="8"/>
      <c r="P2625" s="9">
        <v>0</v>
      </c>
      <c r="Q2625" s="15">
        <v>0</v>
      </c>
      <c r="R2625" s="9">
        <v>108</v>
      </c>
      <c r="S2625" s="8" t="s">
        <v>37</v>
      </c>
      <c r="T2625" s="9">
        <v>0</v>
      </c>
      <c r="U2625" s="8" t="s">
        <v>39</v>
      </c>
      <c r="V2625" s="21">
        <v>45369</v>
      </c>
      <c r="W2625" s="8" t="s">
        <v>12770</v>
      </c>
    </row>
    <row r="2626" spans="1:24" ht="77.25" thickBot="1">
      <c r="A2626" s="8" t="s">
        <v>3750</v>
      </c>
      <c r="B2626" s="8" t="s">
        <v>3775</v>
      </c>
      <c r="C2626" s="8" t="s">
        <v>3776</v>
      </c>
      <c r="D2626" s="8"/>
      <c r="E2626" s="8"/>
      <c r="F2626" s="8" t="s">
        <v>68</v>
      </c>
      <c r="G2626" s="39">
        <v>243</v>
      </c>
      <c r="H2626" s="9">
        <v>9</v>
      </c>
      <c r="I2626" s="8"/>
      <c r="J2626" s="8" t="s">
        <v>78</v>
      </c>
      <c r="K2626" s="17">
        <v>2637</v>
      </c>
      <c r="L2626" s="9">
        <v>0</v>
      </c>
      <c r="M2626" s="9">
        <v>0</v>
      </c>
      <c r="N2626" s="9">
        <v>0</v>
      </c>
      <c r="O2626" s="8"/>
      <c r="P2626" s="9">
        <v>2637</v>
      </c>
      <c r="Q2626" s="15">
        <v>24</v>
      </c>
      <c r="R2626" s="9">
        <v>108</v>
      </c>
      <c r="S2626" s="8" t="s">
        <v>37</v>
      </c>
      <c r="T2626" s="17">
        <v>45</v>
      </c>
      <c r="U2626" s="18" t="s">
        <v>12771</v>
      </c>
      <c r="V2626" s="40">
        <v>45370</v>
      </c>
      <c r="W2626" s="8" t="s">
        <v>8437</v>
      </c>
    </row>
    <row r="2627" spans="1:24" ht="39" thickBot="1">
      <c r="A2627" s="8" t="s">
        <v>3750</v>
      </c>
      <c r="B2627" s="8" t="s">
        <v>6783</v>
      </c>
      <c r="C2627" s="8" t="s">
        <v>6202</v>
      </c>
      <c r="D2627" s="8"/>
      <c r="E2627" s="8"/>
      <c r="F2627" s="8" t="s">
        <v>212</v>
      </c>
      <c r="G2627" s="8" t="s">
        <v>6784</v>
      </c>
      <c r="H2627" s="9">
        <v>11</v>
      </c>
      <c r="I2627" s="8" t="s">
        <v>3638</v>
      </c>
      <c r="J2627" s="8" t="s">
        <v>214</v>
      </c>
      <c r="K2627" s="17">
        <v>-24</v>
      </c>
      <c r="L2627" s="9">
        <v>0</v>
      </c>
      <c r="M2627" s="9">
        <v>0</v>
      </c>
      <c r="N2627" s="9">
        <v>0</v>
      </c>
      <c r="O2627" s="8"/>
      <c r="P2627" s="9">
        <v>-24</v>
      </c>
      <c r="Q2627" s="15">
        <v>0</v>
      </c>
      <c r="R2627" s="9">
        <v>1200</v>
      </c>
      <c r="S2627" s="8" t="s">
        <v>37</v>
      </c>
      <c r="T2627" s="9">
        <v>-24</v>
      </c>
      <c r="U2627" s="18" t="s">
        <v>356</v>
      </c>
      <c r="V2627" s="40">
        <v>45415</v>
      </c>
      <c r="W2627" s="8"/>
    </row>
    <row r="2628" spans="1:24" ht="26.25" thickBot="1">
      <c r="A2628" s="8" t="s">
        <v>3750</v>
      </c>
      <c r="B2628" s="8" t="s">
        <v>6898</v>
      </c>
      <c r="C2628" s="8" t="s">
        <v>6289</v>
      </c>
      <c r="D2628" s="8"/>
      <c r="E2628" s="8"/>
      <c r="F2628" s="8" t="s">
        <v>68</v>
      </c>
      <c r="G2628" s="8">
        <v>246</v>
      </c>
      <c r="H2628" s="9">
        <v>12</v>
      </c>
      <c r="I2628" s="8" t="s">
        <v>75</v>
      </c>
      <c r="J2628" s="8" t="s">
        <v>78</v>
      </c>
      <c r="K2628" s="17">
        <v>-66</v>
      </c>
      <c r="L2628" s="9">
        <v>0</v>
      </c>
      <c r="M2628" s="9">
        <v>0</v>
      </c>
      <c r="N2628" s="9">
        <v>0</v>
      </c>
      <c r="O2628" s="8"/>
      <c r="P2628" s="9">
        <v>-66</v>
      </c>
      <c r="Q2628" s="15">
        <v>0</v>
      </c>
      <c r="R2628" s="9">
        <v>108</v>
      </c>
      <c r="S2628" s="8" t="s">
        <v>37</v>
      </c>
      <c r="T2628" s="9">
        <v>-66</v>
      </c>
      <c r="U2628" s="43" t="s">
        <v>7230</v>
      </c>
      <c r="V2628" s="62">
        <v>45419</v>
      </c>
      <c r="W2628" s="8"/>
    </row>
    <row r="2629" spans="1:24" ht="26.25" thickBot="1">
      <c r="A2629" s="8" t="s">
        <v>3750</v>
      </c>
      <c r="B2629" s="8" t="s">
        <v>6901</v>
      </c>
      <c r="C2629" s="8" t="s">
        <v>6902</v>
      </c>
      <c r="D2629" s="8"/>
      <c r="E2629" s="8"/>
      <c r="F2629" s="8" t="s">
        <v>68</v>
      </c>
      <c r="G2629" s="8" t="s">
        <v>6903</v>
      </c>
      <c r="H2629" s="9">
        <v>14</v>
      </c>
      <c r="I2629" s="8" t="s">
        <v>75</v>
      </c>
      <c r="J2629" s="8" t="s">
        <v>78</v>
      </c>
      <c r="K2629" s="17">
        <v>855</v>
      </c>
      <c r="L2629" s="9">
        <v>0</v>
      </c>
      <c r="M2629" s="9">
        <v>0</v>
      </c>
      <c r="N2629" s="9">
        <v>0</v>
      </c>
      <c r="O2629" s="8"/>
      <c r="P2629" s="9">
        <v>855</v>
      </c>
      <c r="Q2629" s="15">
        <v>1</v>
      </c>
      <c r="R2629" s="9">
        <v>600</v>
      </c>
      <c r="S2629" s="8" t="s">
        <v>37</v>
      </c>
      <c r="T2629" s="9">
        <v>255</v>
      </c>
      <c r="U2629" s="18" t="s">
        <v>10870</v>
      </c>
      <c r="V2629" s="40">
        <v>45419</v>
      </c>
      <c r="W2629" s="8"/>
    </row>
    <row r="2630" spans="1:24" ht="26.25" thickBot="1">
      <c r="A2630" s="8" t="s">
        <v>3750</v>
      </c>
      <c r="B2630" s="8" t="s">
        <v>6904</v>
      </c>
      <c r="C2630" s="8" t="s">
        <v>6905</v>
      </c>
      <c r="D2630" s="8"/>
      <c r="E2630" s="8"/>
      <c r="F2630" s="8" t="s">
        <v>68</v>
      </c>
      <c r="G2630" s="9" t="s">
        <v>6906</v>
      </c>
      <c r="H2630" s="9">
        <v>15</v>
      </c>
      <c r="I2630" s="8" t="s">
        <v>75</v>
      </c>
      <c r="J2630" s="8" t="s">
        <v>78</v>
      </c>
      <c r="K2630" s="17">
        <v>108</v>
      </c>
      <c r="L2630" s="9">
        <v>0</v>
      </c>
      <c r="M2630" s="9">
        <v>0</v>
      </c>
      <c r="N2630" s="9">
        <v>0</v>
      </c>
      <c r="O2630" s="8"/>
      <c r="P2630" s="9">
        <v>108</v>
      </c>
      <c r="Q2630" s="15">
        <v>1</v>
      </c>
      <c r="R2630" s="9">
        <v>108</v>
      </c>
      <c r="S2630" s="8" t="s">
        <v>37</v>
      </c>
      <c r="T2630" s="17">
        <v>0</v>
      </c>
      <c r="U2630" s="8" t="s">
        <v>102</v>
      </c>
      <c r="V2630" s="21">
        <v>45419</v>
      </c>
      <c r="W2630" s="8"/>
    </row>
    <row r="2631" spans="1:24" ht="26.25" thickBot="1">
      <c r="A2631" s="8" t="s">
        <v>3750</v>
      </c>
      <c r="B2631" s="8" t="s">
        <v>6899</v>
      </c>
      <c r="C2631" s="8" t="s">
        <v>6290</v>
      </c>
      <c r="D2631" s="8"/>
      <c r="E2631" s="8"/>
      <c r="F2631" s="8" t="s">
        <v>68</v>
      </c>
      <c r="G2631" s="8" t="s">
        <v>6900</v>
      </c>
      <c r="H2631" s="9">
        <v>13</v>
      </c>
      <c r="I2631" s="8" t="s">
        <v>75</v>
      </c>
      <c r="J2631" s="8" t="s">
        <v>78</v>
      </c>
      <c r="K2631" s="17">
        <v>-260</v>
      </c>
      <c r="L2631" s="9">
        <v>0</v>
      </c>
      <c r="M2631" s="9">
        <v>0</v>
      </c>
      <c r="N2631" s="9">
        <v>0</v>
      </c>
      <c r="O2631" s="8"/>
      <c r="P2631" s="9">
        <v>-260</v>
      </c>
      <c r="Q2631" s="15">
        <v>0</v>
      </c>
      <c r="R2631" s="9">
        <v>600</v>
      </c>
      <c r="S2631" s="8" t="s">
        <v>37</v>
      </c>
      <c r="T2631" s="9">
        <v>-260</v>
      </c>
      <c r="U2631" s="18" t="s">
        <v>10779</v>
      </c>
      <c r="V2631" s="40">
        <v>45419</v>
      </c>
      <c r="W2631" s="8"/>
    </row>
    <row r="2632" spans="1:24" ht="39" thickBot="1">
      <c r="A2632" s="8" t="s">
        <v>3750</v>
      </c>
      <c r="B2632" s="8" t="s">
        <v>7573</v>
      </c>
      <c r="C2632" s="8" t="s">
        <v>6200</v>
      </c>
      <c r="D2632" s="8"/>
      <c r="E2632" s="8"/>
      <c r="F2632" s="8" t="s">
        <v>212</v>
      </c>
      <c r="G2632" s="8" t="s">
        <v>7574</v>
      </c>
      <c r="H2632" s="9">
        <v>16</v>
      </c>
      <c r="I2632" s="8" t="s">
        <v>3638</v>
      </c>
      <c r="J2632" s="8" t="s">
        <v>214</v>
      </c>
      <c r="K2632" s="17">
        <v>-60</v>
      </c>
      <c r="L2632" s="9">
        <v>0</v>
      </c>
      <c r="M2632" s="9">
        <v>0</v>
      </c>
      <c r="N2632" s="9">
        <v>0</v>
      </c>
      <c r="O2632" s="8"/>
      <c r="P2632" s="9">
        <v>-60</v>
      </c>
      <c r="Q2632" s="15">
        <v>0</v>
      </c>
      <c r="R2632" s="9">
        <v>1200</v>
      </c>
      <c r="S2632" s="8" t="s">
        <v>37</v>
      </c>
      <c r="T2632" s="9">
        <v>-60</v>
      </c>
      <c r="U2632" s="18" t="s">
        <v>2278</v>
      </c>
      <c r="V2632" s="40">
        <v>45436</v>
      </c>
      <c r="W2632" s="8"/>
    </row>
    <row r="2633" spans="1:24" ht="39" thickBot="1">
      <c r="A2633" s="8" t="s">
        <v>3750</v>
      </c>
      <c r="B2633" s="8" t="s">
        <v>7575</v>
      </c>
      <c r="C2633" s="8" t="s">
        <v>6206</v>
      </c>
      <c r="D2633" s="8"/>
      <c r="E2633" s="8"/>
      <c r="F2633" s="8" t="s">
        <v>212</v>
      </c>
      <c r="G2633" s="8" t="s">
        <v>7576</v>
      </c>
      <c r="H2633" s="9">
        <v>17</v>
      </c>
      <c r="I2633" s="8" t="s">
        <v>3638</v>
      </c>
      <c r="J2633" s="8" t="s">
        <v>214</v>
      </c>
      <c r="K2633" s="17">
        <v>-212</v>
      </c>
      <c r="L2633" s="9">
        <v>0</v>
      </c>
      <c r="M2633" s="9">
        <v>0</v>
      </c>
      <c r="N2633" s="9">
        <v>0</v>
      </c>
      <c r="O2633" s="8"/>
      <c r="P2633" s="9">
        <v>-212</v>
      </c>
      <c r="Q2633" s="15">
        <v>0</v>
      </c>
      <c r="R2633" s="9">
        <v>1200</v>
      </c>
      <c r="S2633" s="8" t="s">
        <v>37</v>
      </c>
      <c r="T2633" s="29">
        <v>-212</v>
      </c>
      <c r="U2633" s="43" t="s">
        <v>10486</v>
      </c>
      <c r="V2633" s="62">
        <v>45436</v>
      </c>
      <c r="W2633" s="8"/>
      <c r="X2633">
        <v>45346</v>
      </c>
    </row>
    <row r="2634" spans="1:24" ht="39" thickBot="1">
      <c r="A2634" s="8" t="s">
        <v>3750</v>
      </c>
      <c r="B2634" s="8" t="s">
        <v>7999</v>
      </c>
      <c r="C2634" s="8" t="s">
        <v>6204</v>
      </c>
      <c r="D2634" s="8"/>
      <c r="E2634" s="8"/>
      <c r="F2634" s="8" t="s">
        <v>212</v>
      </c>
      <c r="G2634" s="8" t="s">
        <v>8000</v>
      </c>
      <c r="H2634" s="9">
        <v>18</v>
      </c>
      <c r="I2634" s="8" t="s">
        <v>3638</v>
      </c>
      <c r="J2634" s="8" t="s">
        <v>214</v>
      </c>
      <c r="K2634" s="17">
        <v>-40</v>
      </c>
      <c r="L2634" s="9">
        <v>0</v>
      </c>
      <c r="M2634" s="9">
        <v>0</v>
      </c>
      <c r="N2634" s="9">
        <v>0</v>
      </c>
      <c r="O2634" s="8"/>
      <c r="P2634" s="9">
        <v>-40</v>
      </c>
      <c r="Q2634" s="15">
        <v>0</v>
      </c>
      <c r="R2634" s="9">
        <v>1200</v>
      </c>
      <c r="S2634" s="8" t="s">
        <v>37</v>
      </c>
      <c r="T2634" s="9">
        <v>-40</v>
      </c>
      <c r="U2634" s="18" t="s">
        <v>10487</v>
      </c>
      <c r="V2634" s="40">
        <v>45448</v>
      </c>
      <c r="W2634" s="8"/>
    </row>
    <row r="2635" spans="1:24" ht="13.5" thickBot="1">
      <c r="A2635" s="8" t="s">
        <v>3750</v>
      </c>
      <c r="B2635" s="8" t="s">
        <v>8138</v>
      </c>
      <c r="C2635" s="8" t="s">
        <v>6190</v>
      </c>
      <c r="D2635" s="8"/>
      <c r="E2635" s="8"/>
      <c r="F2635" s="8" t="s">
        <v>36</v>
      </c>
      <c r="G2635" s="8">
        <v>2368</v>
      </c>
      <c r="H2635" s="9">
        <v>21</v>
      </c>
      <c r="I2635" s="8"/>
      <c r="J2635" s="8" t="s">
        <v>78</v>
      </c>
      <c r="K2635" s="17">
        <v>5</v>
      </c>
      <c r="L2635" s="9">
        <v>0</v>
      </c>
      <c r="M2635" s="9">
        <v>0</v>
      </c>
      <c r="N2635" s="9">
        <v>0</v>
      </c>
      <c r="O2635" s="8"/>
      <c r="P2635" s="9">
        <v>5</v>
      </c>
      <c r="Q2635" s="15">
        <v>0</v>
      </c>
      <c r="R2635" s="9">
        <v>1152</v>
      </c>
      <c r="S2635" s="8" t="s">
        <v>37</v>
      </c>
      <c r="T2635" s="29">
        <v>5</v>
      </c>
      <c r="U2635" s="18" t="s">
        <v>7952</v>
      </c>
      <c r="V2635" s="40">
        <v>45454</v>
      </c>
      <c r="W2635" s="8"/>
    </row>
    <row r="2636" spans="1:24" ht="39" thickBot="1">
      <c r="A2636" s="8" t="s">
        <v>3750</v>
      </c>
      <c r="B2636" s="8" t="s">
        <v>8139</v>
      </c>
      <c r="C2636" s="18" t="s">
        <v>6198</v>
      </c>
      <c r="D2636" s="8"/>
      <c r="E2636" s="8"/>
      <c r="F2636" s="8" t="s">
        <v>212</v>
      </c>
      <c r="G2636" s="8">
        <v>8841</v>
      </c>
      <c r="H2636" s="9">
        <v>22</v>
      </c>
      <c r="I2636" s="8" t="s">
        <v>3638</v>
      </c>
      <c r="J2636" s="8" t="s">
        <v>214</v>
      </c>
      <c r="K2636" s="17">
        <v>11</v>
      </c>
      <c r="L2636" s="9">
        <v>0</v>
      </c>
      <c r="M2636" s="9">
        <v>0</v>
      </c>
      <c r="N2636" s="9">
        <v>0</v>
      </c>
      <c r="O2636" s="8"/>
      <c r="P2636" s="9">
        <v>11</v>
      </c>
      <c r="Q2636" s="15">
        <v>0</v>
      </c>
      <c r="R2636" s="9">
        <v>1200</v>
      </c>
      <c r="S2636" s="8" t="s">
        <v>37</v>
      </c>
      <c r="T2636" s="29">
        <v>11</v>
      </c>
      <c r="U2636" s="18" t="s">
        <v>8140</v>
      </c>
      <c r="V2636" s="40">
        <v>45454</v>
      </c>
      <c r="W2636" s="8"/>
    </row>
    <row r="2637" spans="1:24" ht="39" thickBot="1">
      <c r="A2637" s="8" t="s">
        <v>3750</v>
      </c>
      <c r="B2637" s="8" t="s">
        <v>8141</v>
      </c>
      <c r="C2637" s="8" t="s">
        <v>6211</v>
      </c>
      <c r="D2637" s="8"/>
      <c r="E2637" s="8"/>
      <c r="F2637" s="8" t="s">
        <v>212</v>
      </c>
      <c r="G2637" s="8">
        <v>8946</v>
      </c>
      <c r="H2637" s="9">
        <v>19</v>
      </c>
      <c r="I2637" s="8" t="s">
        <v>3638</v>
      </c>
      <c r="J2637" s="8" t="s">
        <v>214</v>
      </c>
      <c r="K2637" s="17">
        <v>46</v>
      </c>
      <c r="L2637" s="9">
        <v>0</v>
      </c>
      <c r="M2637" s="9">
        <v>0</v>
      </c>
      <c r="N2637" s="9">
        <v>0</v>
      </c>
      <c r="O2637" s="8"/>
      <c r="P2637" s="9">
        <v>46</v>
      </c>
      <c r="Q2637" s="15">
        <v>0</v>
      </c>
      <c r="R2637" s="9">
        <v>1200</v>
      </c>
      <c r="S2637" s="8" t="s">
        <v>37</v>
      </c>
      <c r="T2637" s="29">
        <v>46</v>
      </c>
      <c r="U2637" s="18" t="s">
        <v>7966</v>
      </c>
      <c r="V2637" s="40">
        <v>45454</v>
      </c>
      <c r="W2637" s="8"/>
    </row>
    <row r="2638" spans="1:24" ht="39" thickBot="1">
      <c r="A2638" s="8" t="s">
        <v>3750</v>
      </c>
      <c r="B2638" s="8" t="s">
        <v>8142</v>
      </c>
      <c r="C2638" s="44" t="s">
        <v>6213</v>
      </c>
      <c r="D2638" s="42"/>
      <c r="E2638" s="8"/>
      <c r="F2638" s="8" t="s">
        <v>212</v>
      </c>
      <c r="G2638" s="9">
        <v>8962</v>
      </c>
      <c r="H2638" s="9">
        <v>20</v>
      </c>
      <c r="I2638" s="8" t="s">
        <v>3638</v>
      </c>
      <c r="J2638" s="8" t="s">
        <v>214</v>
      </c>
      <c r="K2638" s="17">
        <v>119</v>
      </c>
      <c r="L2638" s="9">
        <v>0</v>
      </c>
      <c r="M2638" s="9">
        <v>0</v>
      </c>
      <c r="N2638" s="9">
        <v>0</v>
      </c>
      <c r="O2638" s="8"/>
      <c r="P2638" s="9">
        <v>119</v>
      </c>
      <c r="Q2638" s="15">
        <v>0</v>
      </c>
      <c r="R2638" s="9">
        <v>1200</v>
      </c>
      <c r="S2638" s="8" t="s">
        <v>37</v>
      </c>
      <c r="T2638" s="9">
        <v>119</v>
      </c>
      <c r="U2638" s="8" t="s">
        <v>8930</v>
      </c>
      <c r="V2638" s="21">
        <v>45454</v>
      </c>
      <c r="W2638" s="8"/>
    </row>
    <row r="2639" spans="1:24" ht="13.5" thickBot="1">
      <c r="A2639" s="8" t="s">
        <v>3750</v>
      </c>
      <c r="B2639" s="13" t="s">
        <v>8200</v>
      </c>
      <c r="C2639" s="8" t="s">
        <v>9438</v>
      </c>
      <c r="D2639" s="8"/>
      <c r="E2639" s="8"/>
      <c r="F2639" s="8" t="s">
        <v>36</v>
      </c>
      <c r="G2639" s="8">
        <v>654</v>
      </c>
      <c r="H2639" s="9">
        <v>23</v>
      </c>
      <c r="I2639" s="8"/>
      <c r="J2639" s="8" t="s">
        <v>78</v>
      </c>
      <c r="K2639" s="17">
        <v>-91</v>
      </c>
      <c r="L2639" s="9">
        <v>0</v>
      </c>
      <c r="M2639" s="9">
        <v>0</v>
      </c>
      <c r="N2639" s="9">
        <v>0</v>
      </c>
      <c r="O2639" s="8"/>
      <c r="P2639" s="9">
        <v>-91</v>
      </c>
      <c r="Q2639" s="15">
        <v>0</v>
      </c>
      <c r="R2639" s="9">
        <v>600</v>
      </c>
      <c r="S2639" s="8" t="s">
        <v>37</v>
      </c>
      <c r="T2639" s="9">
        <v>-91</v>
      </c>
      <c r="U2639" s="8" t="s">
        <v>10921</v>
      </c>
      <c r="V2639" s="21">
        <v>45454</v>
      </c>
      <c r="W2639" s="8"/>
    </row>
    <row r="2640" spans="1:24" ht="13.5" thickBot="1">
      <c r="A2640" s="8" t="s">
        <v>174</v>
      </c>
      <c r="B2640" s="8" t="s">
        <v>6785</v>
      </c>
      <c r="C2640" s="8" t="s">
        <v>6217</v>
      </c>
      <c r="D2640" s="8"/>
      <c r="E2640" s="8"/>
      <c r="F2640" s="8" t="s">
        <v>36</v>
      </c>
      <c r="G2640" s="8">
        <v>821</v>
      </c>
      <c r="H2640" s="9">
        <v>1</v>
      </c>
      <c r="I2640" s="8"/>
      <c r="J2640" s="8" t="s">
        <v>78</v>
      </c>
      <c r="K2640" s="17">
        <v>-13</v>
      </c>
      <c r="L2640" s="9">
        <v>0</v>
      </c>
      <c r="M2640" s="9">
        <v>0</v>
      </c>
      <c r="N2640" s="9">
        <v>0</v>
      </c>
      <c r="O2640" s="8"/>
      <c r="P2640" s="9">
        <v>-13</v>
      </c>
      <c r="Q2640" s="15">
        <v>0</v>
      </c>
      <c r="R2640" s="9">
        <v>864</v>
      </c>
      <c r="S2640" s="8" t="s">
        <v>37</v>
      </c>
      <c r="T2640" s="17">
        <v>-13</v>
      </c>
      <c r="U2640" s="8" t="s">
        <v>8153</v>
      </c>
      <c r="V2640" s="21">
        <v>45415</v>
      </c>
      <c r="W2640" s="8"/>
    </row>
    <row r="2641" spans="1:23" ht="13.5" thickBot="1">
      <c r="A2641" s="8" t="s">
        <v>174</v>
      </c>
      <c r="B2641" s="13" t="s">
        <v>10780</v>
      </c>
      <c r="C2641" s="8" t="s">
        <v>10781</v>
      </c>
      <c r="D2641" s="8"/>
      <c r="E2641" s="8"/>
      <c r="F2641" s="8" t="s">
        <v>212</v>
      </c>
      <c r="G2641" s="8">
        <v>3011</v>
      </c>
      <c r="H2641" s="9">
        <v>2</v>
      </c>
      <c r="I2641" s="8" t="s">
        <v>8905</v>
      </c>
      <c r="J2641" s="8" t="s">
        <v>214</v>
      </c>
      <c r="K2641" s="17">
        <v>2316</v>
      </c>
      <c r="L2641" s="9">
        <v>0</v>
      </c>
      <c r="M2641" s="9">
        <v>0</v>
      </c>
      <c r="N2641" s="9">
        <v>0</v>
      </c>
      <c r="O2641" s="8"/>
      <c r="P2641" s="9">
        <v>2316</v>
      </c>
      <c r="Q2641" s="15">
        <v>9</v>
      </c>
      <c r="R2641" s="9">
        <v>240</v>
      </c>
      <c r="S2641" s="8" t="s">
        <v>37</v>
      </c>
      <c r="T2641" s="9">
        <v>156</v>
      </c>
      <c r="U2641" s="8" t="s">
        <v>12772</v>
      </c>
      <c r="V2641" s="21" t="s">
        <v>12075</v>
      </c>
      <c r="W2641" s="8"/>
    </row>
    <row r="2642" spans="1:23" ht="13.5" thickBot="1">
      <c r="A2642" s="8" t="s">
        <v>8143</v>
      </c>
      <c r="B2642" s="13" t="s">
        <v>8144</v>
      </c>
      <c r="C2642" s="8" t="s">
        <v>6221</v>
      </c>
      <c r="D2642" s="8"/>
      <c r="E2642" s="8"/>
      <c r="F2642" s="8" t="s">
        <v>36</v>
      </c>
      <c r="G2642" s="8">
        <v>6662</v>
      </c>
      <c r="H2642" s="9">
        <v>2</v>
      </c>
      <c r="I2642" s="8"/>
      <c r="J2642" s="8" t="s">
        <v>78</v>
      </c>
      <c r="K2642" s="17">
        <v>-45</v>
      </c>
      <c r="L2642" s="9">
        <v>0</v>
      </c>
      <c r="M2642" s="9">
        <v>0</v>
      </c>
      <c r="N2642" s="9">
        <v>0</v>
      </c>
      <c r="O2642" s="8"/>
      <c r="P2642" s="9">
        <v>-45</v>
      </c>
      <c r="Q2642" s="15">
        <v>0</v>
      </c>
      <c r="R2642" s="9">
        <v>200</v>
      </c>
      <c r="S2642" s="8" t="s">
        <v>37</v>
      </c>
      <c r="T2642" s="9">
        <v>-45</v>
      </c>
      <c r="U2642" s="8" t="s">
        <v>12773</v>
      </c>
      <c r="V2642" s="21">
        <v>45454</v>
      </c>
      <c r="W2642" s="8"/>
    </row>
    <row r="2643" spans="1:23" ht="13.5" thickBot="1">
      <c r="A2643" s="8" t="s">
        <v>8143</v>
      </c>
      <c r="B2643" s="13" t="s">
        <v>8145</v>
      </c>
      <c r="C2643" s="44" t="s">
        <v>6222</v>
      </c>
      <c r="D2643" s="42"/>
      <c r="E2643" s="8"/>
      <c r="F2643" s="8" t="s">
        <v>36</v>
      </c>
      <c r="G2643" s="8">
        <v>6663</v>
      </c>
      <c r="H2643" s="9">
        <v>1</v>
      </c>
      <c r="I2643" s="8"/>
      <c r="J2643" s="8" t="s">
        <v>78</v>
      </c>
      <c r="K2643" s="17">
        <v>-62</v>
      </c>
      <c r="L2643" s="9">
        <v>0</v>
      </c>
      <c r="M2643" s="9">
        <v>0</v>
      </c>
      <c r="N2643" s="9">
        <v>0</v>
      </c>
      <c r="O2643" s="8"/>
      <c r="P2643" s="9">
        <v>-62</v>
      </c>
      <c r="Q2643" s="15">
        <v>0</v>
      </c>
      <c r="R2643" s="9">
        <v>500</v>
      </c>
      <c r="S2643" s="8" t="s">
        <v>37</v>
      </c>
      <c r="T2643" s="9">
        <v>-62</v>
      </c>
      <c r="U2643" s="8" t="s">
        <v>10476</v>
      </c>
      <c r="V2643" s="21">
        <v>45454</v>
      </c>
      <c r="W2643" s="8"/>
    </row>
    <row r="2644" spans="1:23" ht="13.5" thickBot="1">
      <c r="A2644" s="8" t="s">
        <v>175</v>
      </c>
      <c r="B2644" s="13" t="s">
        <v>7948</v>
      </c>
      <c r="C2644" s="8" t="s">
        <v>7949</v>
      </c>
      <c r="D2644" s="8"/>
      <c r="E2644" s="8" t="s">
        <v>99</v>
      </c>
      <c r="F2644" s="8" t="s">
        <v>212</v>
      </c>
      <c r="G2644" s="8" t="s">
        <v>7553</v>
      </c>
      <c r="H2644" s="20">
        <v>28</v>
      </c>
      <c r="I2644" s="8" t="s">
        <v>420</v>
      </c>
      <c r="J2644" s="8" t="s">
        <v>214</v>
      </c>
      <c r="K2644" s="17">
        <v>-62</v>
      </c>
      <c r="L2644" s="9">
        <v>0</v>
      </c>
      <c r="M2644" s="9">
        <v>0</v>
      </c>
      <c r="N2644" s="9">
        <v>0</v>
      </c>
      <c r="O2644" s="8"/>
      <c r="P2644" s="9">
        <v>-62</v>
      </c>
      <c r="Q2644" s="15">
        <v>0</v>
      </c>
      <c r="R2644" s="9">
        <v>240</v>
      </c>
      <c r="S2644" s="8" t="s">
        <v>37</v>
      </c>
      <c r="T2644" s="9">
        <v>-62</v>
      </c>
      <c r="U2644" s="8" t="s">
        <v>10476</v>
      </c>
      <c r="V2644" s="21">
        <v>45436</v>
      </c>
      <c r="W2644" s="8"/>
    </row>
    <row r="2645" spans="1:23" ht="13.5" thickBot="1">
      <c r="A2645" s="8" t="s">
        <v>175</v>
      </c>
      <c r="B2645" s="13" t="s">
        <v>7577</v>
      </c>
      <c r="C2645" s="8" t="s">
        <v>3777</v>
      </c>
      <c r="D2645" s="8"/>
      <c r="E2645" s="8" t="s">
        <v>99</v>
      </c>
      <c r="F2645" s="8" t="s">
        <v>7578</v>
      </c>
      <c r="G2645" s="8"/>
      <c r="H2645" s="9">
        <v>10</v>
      </c>
      <c r="I2645" s="8"/>
      <c r="J2645" s="8" t="s">
        <v>78</v>
      </c>
      <c r="K2645" s="17">
        <v>41</v>
      </c>
      <c r="L2645" s="9">
        <v>0</v>
      </c>
      <c r="M2645" s="9">
        <v>0</v>
      </c>
      <c r="N2645" s="9">
        <v>0</v>
      </c>
      <c r="O2645" s="8"/>
      <c r="P2645" s="9">
        <v>41</v>
      </c>
      <c r="Q2645" s="15">
        <v>2</v>
      </c>
      <c r="R2645" s="9">
        <v>20</v>
      </c>
      <c r="S2645" s="8" t="s">
        <v>34</v>
      </c>
      <c r="T2645" s="9">
        <v>1</v>
      </c>
      <c r="U2645" s="8" t="s">
        <v>9230</v>
      </c>
      <c r="V2645" s="21">
        <v>45433</v>
      </c>
      <c r="W2645" s="8"/>
    </row>
    <row r="2646" spans="1:23" ht="13.5" thickBot="1">
      <c r="A2646" s="8" t="s">
        <v>175</v>
      </c>
      <c r="B2646" s="13" t="s">
        <v>7579</v>
      </c>
      <c r="C2646" s="8" t="s">
        <v>3778</v>
      </c>
      <c r="D2646" s="8"/>
      <c r="E2646" s="8" t="s">
        <v>98</v>
      </c>
      <c r="F2646" s="8" t="s">
        <v>7578</v>
      </c>
      <c r="G2646" s="8"/>
      <c r="H2646" s="9">
        <v>11</v>
      </c>
      <c r="I2646" s="8"/>
      <c r="J2646" s="8" t="s">
        <v>78</v>
      </c>
      <c r="K2646" s="17">
        <v>32</v>
      </c>
      <c r="L2646" s="9">
        <v>0</v>
      </c>
      <c r="M2646" s="9">
        <v>0</v>
      </c>
      <c r="N2646" s="9">
        <v>0</v>
      </c>
      <c r="O2646" s="8"/>
      <c r="P2646" s="9">
        <v>32</v>
      </c>
      <c r="Q2646" s="15">
        <v>1</v>
      </c>
      <c r="R2646" s="9">
        <v>20</v>
      </c>
      <c r="S2646" s="8" t="s">
        <v>34</v>
      </c>
      <c r="T2646" s="17">
        <v>12</v>
      </c>
      <c r="U2646" s="8" t="s">
        <v>10490</v>
      </c>
      <c r="V2646" s="21">
        <v>45433</v>
      </c>
      <c r="W2646" s="8"/>
    </row>
    <row r="2647" spans="1:23" ht="26.25" thickBot="1">
      <c r="A2647" s="8" t="s">
        <v>175</v>
      </c>
      <c r="B2647" s="13" t="s">
        <v>3779</v>
      </c>
      <c r="C2647" s="8" t="s">
        <v>3780</v>
      </c>
      <c r="D2647" s="8"/>
      <c r="E2647" s="8"/>
      <c r="F2647" s="8"/>
      <c r="G2647" s="8"/>
      <c r="H2647" s="20">
        <v>12</v>
      </c>
      <c r="I2647" s="8"/>
      <c r="J2647" s="8" t="s">
        <v>78</v>
      </c>
      <c r="K2647" s="17">
        <v>-0.66666666699999999</v>
      </c>
      <c r="L2647" s="9">
        <v>0</v>
      </c>
      <c r="M2647" s="9">
        <v>0</v>
      </c>
      <c r="N2647" s="9">
        <v>0</v>
      </c>
      <c r="O2647" s="8"/>
      <c r="P2647" s="9">
        <v>-0.66666666699999999</v>
      </c>
      <c r="Q2647" s="15">
        <v>0</v>
      </c>
      <c r="R2647" s="9">
        <v>16</v>
      </c>
      <c r="S2647" s="8" t="s">
        <v>34</v>
      </c>
      <c r="T2647" s="9">
        <v>-1</v>
      </c>
      <c r="U2647" s="8" t="s">
        <v>12774</v>
      </c>
      <c r="V2647" s="21"/>
      <c r="W2647" s="8"/>
    </row>
    <row r="2648" spans="1:23" ht="13.5" thickBot="1">
      <c r="A2648" s="8" t="s">
        <v>175</v>
      </c>
      <c r="B2648" s="13" t="s">
        <v>3781</v>
      </c>
      <c r="C2648" s="8" t="s">
        <v>3782</v>
      </c>
      <c r="D2648" s="8"/>
      <c r="E2648" s="8"/>
      <c r="F2648" s="8"/>
      <c r="G2648" s="8"/>
      <c r="H2648" s="20">
        <v>13</v>
      </c>
      <c r="I2648" s="8"/>
      <c r="J2648" s="8" t="s">
        <v>78</v>
      </c>
      <c r="K2648" s="17">
        <v>40</v>
      </c>
      <c r="L2648" s="9">
        <v>0</v>
      </c>
      <c r="M2648" s="9">
        <v>0</v>
      </c>
      <c r="N2648" s="9">
        <v>0</v>
      </c>
      <c r="O2648" s="8"/>
      <c r="P2648" s="9">
        <v>40</v>
      </c>
      <c r="Q2648" s="15">
        <v>1</v>
      </c>
      <c r="R2648" s="9">
        <v>40</v>
      </c>
      <c r="S2648" s="8" t="s">
        <v>34</v>
      </c>
      <c r="T2648" s="17">
        <v>0</v>
      </c>
      <c r="U2648" s="18" t="s">
        <v>35</v>
      </c>
      <c r="V2648" s="40"/>
      <c r="W2648" s="9"/>
    </row>
    <row r="2649" spans="1:23" ht="13.5" thickBot="1">
      <c r="A2649" s="8" t="s">
        <v>175</v>
      </c>
      <c r="B2649" s="13" t="s">
        <v>3783</v>
      </c>
      <c r="C2649" s="8" t="s">
        <v>3784</v>
      </c>
      <c r="D2649" s="8"/>
      <c r="E2649" s="8"/>
      <c r="F2649" s="8"/>
      <c r="G2649" s="8"/>
      <c r="H2649" s="20">
        <v>14</v>
      </c>
      <c r="I2649" s="8"/>
      <c r="J2649" s="8" t="s">
        <v>78</v>
      </c>
      <c r="K2649" s="17">
        <v>0</v>
      </c>
      <c r="L2649" s="9">
        <v>0</v>
      </c>
      <c r="M2649" s="9">
        <v>0</v>
      </c>
      <c r="N2649" s="9">
        <v>0</v>
      </c>
      <c r="O2649" s="8"/>
      <c r="P2649" s="9">
        <v>0</v>
      </c>
      <c r="Q2649" s="15">
        <v>0</v>
      </c>
      <c r="R2649" s="9">
        <v>120</v>
      </c>
      <c r="S2649" s="8" t="s">
        <v>71</v>
      </c>
      <c r="T2649" s="9">
        <v>0</v>
      </c>
      <c r="U2649" s="8" t="s">
        <v>137</v>
      </c>
      <c r="V2649" s="21"/>
      <c r="W2649" s="8"/>
    </row>
    <row r="2650" spans="1:23" ht="13.5" thickBot="1">
      <c r="A2650" s="8" t="s">
        <v>175</v>
      </c>
      <c r="B2650" s="13" t="s">
        <v>3785</v>
      </c>
      <c r="C2650" s="8" t="s">
        <v>3786</v>
      </c>
      <c r="D2650" s="8"/>
      <c r="E2650" s="8"/>
      <c r="F2650" s="8"/>
      <c r="G2650" s="8"/>
      <c r="H2650" s="9">
        <v>15</v>
      </c>
      <c r="I2650" s="8"/>
      <c r="J2650" s="8" t="s">
        <v>78</v>
      </c>
      <c r="K2650" s="17">
        <v>0</v>
      </c>
      <c r="L2650" s="9">
        <v>0</v>
      </c>
      <c r="M2650" s="9">
        <v>0</v>
      </c>
      <c r="N2650" s="9">
        <v>0</v>
      </c>
      <c r="O2650" s="8"/>
      <c r="P2650" s="9">
        <v>0</v>
      </c>
      <c r="Q2650" s="15">
        <v>0</v>
      </c>
      <c r="R2650" s="9">
        <v>30</v>
      </c>
      <c r="S2650" s="8" t="s">
        <v>34</v>
      </c>
      <c r="T2650" s="9">
        <v>0</v>
      </c>
      <c r="U2650" s="8" t="s">
        <v>45</v>
      </c>
      <c r="V2650" s="21"/>
      <c r="W2650" s="8"/>
    </row>
    <row r="2651" spans="1:23" ht="13.5" thickBot="1">
      <c r="A2651" s="8" t="s">
        <v>175</v>
      </c>
      <c r="B2651" s="8" t="s">
        <v>7580</v>
      </c>
      <c r="C2651" s="8" t="s">
        <v>9439</v>
      </c>
      <c r="D2651" s="8"/>
      <c r="E2651" s="8"/>
      <c r="F2651" s="8" t="s">
        <v>1867</v>
      </c>
      <c r="G2651" s="8">
        <v>1224</v>
      </c>
      <c r="H2651" s="9">
        <v>16</v>
      </c>
      <c r="I2651" s="8"/>
      <c r="J2651" s="8" t="s">
        <v>78</v>
      </c>
      <c r="K2651" s="17">
        <v>-16</v>
      </c>
      <c r="L2651" s="9">
        <v>0</v>
      </c>
      <c r="M2651" s="9">
        <v>0</v>
      </c>
      <c r="N2651" s="9">
        <v>0</v>
      </c>
      <c r="O2651" s="8"/>
      <c r="P2651" s="9">
        <v>-16</v>
      </c>
      <c r="Q2651" s="15">
        <v>0</v>
      </c>
      <c r="R2651" s="9">
        <v>24</v>
      </c>
      <c r="S2651" s="8" t="s">
        <v>34</v>
      </c>
      <c r="T2651" s="9">
        <v>-16</v>
      </c>
      <c r="U2651" s="8" t="s">
        <v>7605</v>
      </c>
      <c r="V2651" s="21">
        <v>45433</v>
      </c>
      <c r="W2651" s="8"/>
    </row>
    <row r="2652" spans="1:23" ht="13.5" thickBot="1">
      <c r="A2652" s="8" t="s">
        <v>175</v>
      </c>
      <c r="B2652" s="8" t="s">
        <v>3787</v>
      </c>
      <c r="C2652" s="8" t="s">
        <v>3788</v>
      </c>
      <c r="D2652" s="8"/>
      <c r="E2652" s="8"/>
      <c r="F2652" s="8"/>
      <c r="G2652" s="8"/>
      <c r="H2652" s="9">
        <v>17</v>
      </c>
      <c r="I2652" s="8"/>
      <c r="J2652" s="8" t="s">
        <v>78</v>
      </c>
      <c r="K2652" s="17">
        <v>20</v>
      </c>
      <c r="L2652" s="9">
        <v>0</v>
      </c>
      <c r="M2652" s="9">
        <v>0</v>
      </c>
      <c r="N2652" s="9">
        <v>0</v>
      </c>
      <c r="O2652" s="8"/>
      <c r="P2652" s="9">
        <v>20</v>
      </c>
      <c r="Q2652" s="15">
        <v>1</v>
      </c>
      <c r="R2652" s="9">
        <v>20</v>
      </c>
      <c r="S2652" s="8" t="s">
        <v>34</v>
      </c>
      <c r="T2652" s="9">
        <v>0</v>
      </c>
      <c r="U2652" s="18" t="s">
        <v>35</v>
      </c>
      <c r="V2652" s="40"/>
      <c r="W2652" s="8"/>
    </row>
    <row r="2653" spans="1:23" ht="13.5" thickBot="1">
      <c r="A2653" s="8" t="s">
        <v>175</v>
      </c>
      <c r="B2653" s="8" t="s">
        <v>3789</v>
      </c>
      <c r="C2653" s="8" t="s">
        <v>3790</v>
      </c>
      <c r="D2653" s="8"/>
      <c r="E2653" s="8"/>
      <c r="F2653" s="8"/>
      <c r="G2653" s="8"/>
      <c r="H2653" s="9">
        <v>18</v>
      </c>
      <c r="I2653" s="8"/>
      <c r="J2653" s="8" t="s">
        <v>78</v>
      </c>
      <c r="K2653" s="17">
        <v>0</v>
      </c>
      <c r="L2653" s="9">
        <v>0</v>
      </c>
      <c r="M2653" s="9">
        <v>0</v>
      </c>
      <c r="N2653" s="9">
        <v>0</v>
      </c>
      <c r="O2653" s="8"/>
      <c r="P2653" s="9">
        <v>0</v>
      </c>
      <c r="Q2653" s="15">
        <v>0</v>
      </c>
      <c r="R2653" s="9">
        <v>24</v>
      </c>
      <c r="S2653" s="8" t="s">
        <v>34</v>
      </c>
      <c r="T2653" s="9">
        <v>0</v>
      </c>
      <c r="U2653" s="18" t="s">
        <v>45</v>
      </c>
      <c r="V2653" s="40"/>
      <c r="W2653" s="8"/>
    </row>
    <row r="2654" spans="1:23" ht="13.5" thickBot="1">
      <c r="A2654" s="8" t="s">
        <v>175</v>
      </c>
      <c r="B2654" s="8" t="s">
        <v>3791</v>
      </c>
      <c r="C2654" s="8" t="s">
        <v>3792</v>
      </c>
      <c r="D2654" s="8"/>
      <c r="E2654" s="8"/>
      <c r="F2654" s="8"/>
      <c r="G2654" s="8"/>
      <c r="H2654" s="9">
        <v>19</v>
      </c>
      <c r="I2654" s="8"/>
      <c r="J2654" s="8" t="s">
        <v>78</v>
      </c>
      <c r="K2654" s="17">
        <v>40</v>
      </c>
      <c r="L2654" s="9">
        <v>0</v>
      </c>
      <c r="M2654" s="9">
        <v>0</v>
      </c>
      <c r="N2654" s="9">
        <v>0</v>
      </c>
      <c r="O2654" s="8"/>
      <c r="P2654" s="9">
        <v>40</v>
      </c>
      <c r="Q2654" s="15">
        <v>1</v>
      </c>
      <c r="R2654" s="9">
        <v>40</v>
      </c>
      <c r="S2654" s="8" t="s">
        <v>44</v>
      </c>
      <c r="T2654" s="9">
        <v>0</v>
      </c>
      <c r="U2654" s="18" t="s">
        <v>165</v>
      </c>
      <c r="V2654" s="40"/>
      <c r="W2654" s="8"/>
    </row>
    <row r="2655" spans="1:23" ht="13.5" thickBot="1">
      <c r="A2655" s="8" t="s">
        <v>175</v>
      </c>
      <c r="B2655" s="8" t="s">
        <v>3793</v>
      </c>
      <c r="C2655" s="8" t="s">
        <v>3794</v>
      </c>
      <c r="D2655" s="8"/>
      <c r="E2655" s="8"/>
      <c r="F2655" s="8"/>
      <c r="G2655" s="8"/>
      <c r="H2655" s="9">
        <v>2</v>
      </c>
      <c r="I2655" s="8"/>
      <c r="J2655" s="8" t="s">
        <v>78</v>
      </c>
      <c r="K2655" s="17">
        <v>12</v>
      </c>
      <c r="L2655" s="9">
        <v>0</v>
      </c>
      <c r="M2655" s="9">
        <v>0</v>
      </c>
      <c r="N2655" s="9">
        <v>0</v>
      </c>
      <c r="O2655" s="8"/>
      <c r="P2655" s="9">
        <v>12</v>
      </c>
      <c r="Q2655" s="15">
        <v>0</v>
      </c>
      <c r="R2655" s="9">
        <v>20</v>
      </c>
      <c r="S2655" s="8" t="s">
        <v>34</v>
      </c>
      <c r="T2655" s="17">
        <v>12</v>
      </c>
      <c r="U2655" s="8" t="s">
        <v>7261</v>
      </c>
      <c r="V2655" s="21"/>
      <c r="W2655" s="8"/>
    </row>
    <row r="2656" spans="1:23" ht="13.5" thickBot="1">
      <c r="A2656" s="8" t="s">
        <v>175</v>
      </c>
      <c r="B2656" s="8" t="s">
        <v>3795</v>
      </c>
      <c r="C2656" s="8" t="s">
        <v>3796</v>
      </c>
      <c r="D2656" s="8"/>
      <c r="E2656" s="8"/>
      <c r="F2656" s="8"/>
      <c r="G2656" s="8"/>
      <c r="H2656" s="9">
        <v>20</v>
      </c>
      <c r="I2656" s="8"/>
      <c r="J2656" s="8" t="s">
        <v>78</v>
      </c>
      <c r="K2656" s="17">
        <v>600</v>
      </c>
      <c r="L2656" s="9">
        <v>0</v>
      </c>
      <c r="M2656" s="9">
        <v>0</v>
      </c>
      <c r="N2656" s="9">
        <v>0</v>
      </c>
      <c r="O2656" s="8"/>
      <c r="P2656" s="9">
        <v>600</v>
      </c>
      <c r="Q2656" s="15">
        <v>5</v>
      </c>
      <c r="R2656" s="9">
        <v>120</v>
      </c>
      <c r="S2656" s="8" t="s">
        <v>37</v>
      </c>
      <c r="T2656" s="9">
        <v>0</v>
      </c>
      <c r="U2656" s="18" t="s">
        <v>153</v>
      </c>
      <c r="V2656" s="40"/>
      <c r="W2656" s="8"/>
    </row>
    <row r="2657" spans="1:23" ht="13.5" thickBot="1">
      <c r="A2657" s="8" t="s">
        <v>175</v>
      </c>
      <c r="B2657" s="8" t="s">
        <v>3797</v>
      </c>
      <c r="C2657" s="8" t="s">
        <v>3798</v>
      </c>
      <c r="D2657" s="8"/>
      <c r="E2657" s="8"/>
      <c r="F2657" s="8"/>
      <c r="G2657" s="8"/>
      <c r="H2657" s="9">
        <v>22</v>
      </c>
      <c r="I2657" s="8"/>
      <c r="J2657" s="8" t="s">
        <v>78</v>
      </c>
      <c r="K2657" s="17">
        <v>480</v>
      </c>
      <c r="L2657" s="9">
        <v>0</v>
      </c>
      <c r="M2657" s="9">
        <v>0</v>
      </c>
      <c r="N2657" s="9">
        <v>0</v>
      </c>
      <c r="O2657" s="8"/>
      <c r="P2657" s="9">
        <v>480</v>
      </c>
      <c r="Q2657" s="15">
        <v>2</v>
      </c>
      <c r="R2657" s="9">
        <v>240</v>
      </c>
      <c r="S2657" s="8" t="s">
        <v>37</v>
      </c>
      <c r="T2657" s="9">
        <v>0</v>
      </c>
      <c r="U2657" s="8" t="s">
        <v>152</v>
      </c>
      <c r="V2657" s="21"/>
      <c r="W2657" s="8"/>
    </row>
    <row r="2658" spans="1:23" ht="13.5" thickBot="1">
      <c r="A2658" s="8" t="s">
        <v>175</v>
      </c>
      <c r="B2658" s="8" t="s">
        <v>3799</v>
      </c>
      <c r="C2658" s="8" t="s">
        <v>3800</v>
      </c>
      <c r="D2658" s="8"/>
      <c r="E2658" s="8"/>
      <c r="F2658" s="8"/>
      <c r="G2658" s="8"/>
      <c r="H2658" s="9">
        <v>23</v>
      </c>
      <c r="I2658" s="8"/>
      <c r="J2658" s="8" t="s">
        <v>78</v>
      </c>
      <c r="K2658" s="17">
        <v>1440</v>
      </c>
      <c r="L2658" s="9">
        <v>0</v>
      </c>
      <c r="M2658" s="9">
        <v>0</v>
      </c>
      <c r="N2658" s="9">
        <v>0</v>
      </c>
      <c r="O2658" s="8"/>
      <c r="P2658" s="9">
        <v>1440</v>
      </c>
      <c r="Q2658" s="15">
        <v>3</v>
      </c>
      <c r="R2658" s="9">
        <v>480</v>
      </c>
      <c r="S2658" s="8" t="s">
        <v>71</v>
      </c>
      <c r="T2658" s="9">
        <v>0</v>
      </c>
      <c r="U2658" s="18" t="s">
        <v>121</v>
      </c>
      <c r="V2658" s="40"/>
      <c r="W2658" s="8"/>
    </row>
    <row r="2659" spans="1:23" ht="13.5" thickBot="1">
      <c r="A2659" s="8" t="s">
        <v>175</v>
      </c>
      <c r="B2659" s="8"/>
      <c r="C2659" s="8"/>
      <c r="D2659" s="8"/>
      <c r="E2659" s="8"/>
      <c r="F2659" s="8" t="s">
        <v>1867</v>
      </c>
      <c r="G2659" s="8">
        <v>1224</v>
      </c>
      <c r="H2659" s="9">
        <v>24</v>
      </c>
      <c r="I2659" s="8"/>
      <c r="J2659" s="8" t="s">
        <v>78</v>
      </c>
      <c r="K2659" s="17">
        <v>288</v>
      </c>
      <c r="L2659" s="9">
        <v>0</v>
      </c>
      <c r="M2659" s="9">
        <v>0</v>
      </c>
      <c r="N2659" s="9">
        <v>0</v>
      </c>
      <c r="O2659" s="8"/>
      <c r="P2659" s="9">
        <v>288</v>
      </c>
      <c r="Q2659" s="15">
        <v>1</v>
      </c>
      <c r="R2659" s="9">
        <v>288</v>
      </c>
      <c r="S2659" s="8" t="s">
        <v>71</v>
      </c>
      <c r="T2659" s="9">
        <v>0</v>
      </c>
      <c r="U2659" s="18" t="s">
        <v>386</v>
      </c>
      <c r="V2659" s="40">
        <v>45475</v>
      </c>
      <c r="W2659" s="8"/>
    </row>
    <row r="2660" spans="1:23" ht="13.5" thickBot="1">
      <c r="A2660" s="8" t="s">
        <v>175</v>
      </c>
      <c r="B2660" s="8" t="s">
        <v>7127</v>
      </c>
      <c r="C2660" s="8" t="s">
        <v>3801</v>
      </c>
      <c r="D2660" s="8"/>
      <c r="E2660" s="8"/>
      <c r="F2660" s="8" t="s">
        <v>36</v>
      </c>
      <c r="G2660" s="8"/>
      <c r="H2660" s="9">
        <v>25</v>
      </c>
      <c r="I2660" s="8"/>
      <c r="J2660" s="8" t="s">
        <v>78</v>
      </c>
      <c r="K2660" s="17">
        <v>60</v>
      </c>
      <c r="L2660" s="9">
        <v>0</v>
      </c>
      <c r="M2660" s="9">
        <v>0</v>
      </c>
      <c r="N2660" s="9">
        <v>0</v>
      </c>
      <c r="O2660" s="8"/>
      <c r="P2660" s="9">
        <v>60</v>
      </c>
      <c r="Q2660" s="15">
        <v>3</v>
      </c>
      <c r="R2660" s="9">
        <v>20</v>
      </c>
      <c r="S2660" s="8" t="s">
        <v>44</v>
      </c>
      <c r="T2660" s="9">
        <v>0</v>
      </c>
      <c r="U2660" s="43" t="s">
        <v>939</v>
      </c>
      <c r="V2660" s="62">
        <v>45360</v>
      </c>
      <c r="W2660" s="8"/>
    </row>
    <row r="2661" spans="1:23" ht="13.5" thickBot="1">
      <c r="A2661" s="8" t="s">
        <v>175</v>
      </c>
      <c r="B2661" s="8" t="s">
        <v>7832</v>
      </c>
      <c r="C2661" s="8" t="s">
        <v>3802</v>
      </c>
      <c r="D2661" s="8"/>
      <c r="E2661" s="8"/>
      <c r="F2661" s="8" t="s">
        <v>7702</v>
      </c>
      <c r="G2661" s="8">
        <v>1235</v>
      </c>
      <c r="H2661" s="9">
        <v>7</v>
      </c>
      <c r="I2661" s="8"/>
      <c r="J2661" s="8" t="s">
        <v>78</v>
      </c>
      <c r="K2661" s="17">
        <v>-0.5</v>
      </c>
      <c r="L2661" s="9">
        <v>0</v>
      </c>
      <c r="M2661" s="9">
        <v>0</v>
      </c>
      <c r="N2661" s="9">
        <v>0</v>
      </c>
      <c r="O2661" s="8"/>
      <c r="P2661" s="9">
        <v>-0.5</v>
      </c>
      <c r="Q2661" s="15">
        <v>0</v>
      </c>
      <c r="R2661" s="9">
        <v>24</v>
      </c>
      <c r="S2661" s="8" t="s">
        <v>34</v>
      </c>
      <c r="T2661" s="9">
        <v>-1</v>
      </c>
      <c r="U2661" s="18" t="s">
        <v>12775</v>
      </c>
      <c r="V2661" s="40">
        <v>45440</v>
      </c>
      <c r="W2661" s="8"/>
    </row>
    <row r="2662" spans="1:23" ht="13.5" thickBot="1">
      <c r="A2662" s="8" t="s">
        <v>175</v>
      </c>
      <c r="B2662" s="8" t="s">
        <v>3803</v>
      </c>
      <c r="C2662" s="8" t="s">
        <v>3804</v>
      </c>
      <c r="D2662" s="8"/>
      <c r="E2662" s="8" t="s">
        <v>99</v>
      </c>
      <c r="F2662" s="8" t="s">
        <v>212</v>
      </c>
      <c r="G2662" s="8"/>
      <c r="H2662" s="9">
        <v>26</v>
      </c>
      <c r="I2662" s="8" t="s">
        <v>420</v>
      </c>
      <c r="J2662" s="8" t="s">
        <v>214</v>
      </c>
      <c r="K2662" s="17">
        <v>125</v>
      </c>
      <c r="L2662" s="9">
        <v>0</v>
      </c>
      <c r="M2662" s="9">
        <v>0</v>
      </c>
      <c r="N2662" s="9">
        <v>0</v>
      </c>
      <c r="O2662" s="8"/>
      <c r="P2662" s="9">
        <v>125</v>
      </c>
      <c r="Q2662" s="15">
        <v>5</v>
      </c>
      <c r="R2662" s="9">
        <v>24</v>
      </c>
      <c r="S2662" s="8" t="s">
        <v>34</v>
      </c>
      <c r="T2662" s="9">
        <v>5</v>
      </c>
      <c r="U2662" s="18" t="s">
        <v>10491</v>
      </c>
      <c r="V2662" s="40">
        <v>45364</v>
      </c>
      <c r="W2662" s="8"/>
    </row>
    <row r="2663" spans="1:23" ht="13.5" thickBot="1">
      <c r="A2663" s="8" t="s">
        <v>175</v>
      </c>
      <c r="B2663" s="8" t="s">
        <v>3805</v>
      </c>
      <c r="C2663" s="8" t="s">
        <v>3806</v>
      </c>
      <c r="D2663" s="8"/>
      <c r="E2663" s="8" t="s">
        <v>99</v>
      </c>
      <c r="F2663" s="8" t="s">
        <v>212</v>
      </c>
      <c r="G2663" s="8"/>
      <c r="H2663" s="9">
        <v>27</v>
      </c>
      <c r="I2663" s="8" t="s">
        <v>420</v>
      </c>
      <c r="J2663" s="8" t="s">
        <v>214</v>
      </c>
      <c r="K2663" s="17">
        <v>132</v>
      </c>
      <c r="L2663" s="9">
        <v>0</v>
      </c>
      <c r="M2663" s="9">
        <v>0</v>
      </c>
      <c r="N2663" s="9">
        <v>0</v>
      </c>
      <c r="O2663" s="8"/>
      <c r="P2663" s="9">
        <v>132</v>
      </c>
      <c r="Q2663" s="15">
        <v>5</v>
      </c>
      <c r="R2663" s="9">
        <v>24</v>
      </c>
      <c r="S2663" s="8" t="s">
        <v>34</v>
      </c>
      <c r="T2663" s="9">
        <v>12</v>
      </c>
      <c r="U2663" s="43" t="s">
        <v>10470</v>
      </c>
      <c r="V2663" s="42">
        <v>45364</v>
      </c>
      <c r="W2663" s="8"/>
    </row>
    <row r="2664" spans="1:23" ht="13.5" thickBot="1">
      <c r="A2664" s="8" t="s">
        <v>175</v>
      </c>
      <c r="B2664" s="8" t="s">
        <v>3807</v>
      </c>
      <c r="C2664" s="8" t="s">
        <v>3808</v>
      </c>
      <c r="D2664" s="8"/>
      <c r="E2664" s="8" t="s">
        <v>99</v>
      </c>
      <c r="F2664" s="8" t="s">
        <v>196</v>
      </c>
      <c r="G2664" s="8"/>
      <c r="H2664" s="9">
        <v>3</v>
      </c>
      <c r="I2664" s="8"/>
      <c r="J2664" s="8" t="s">
        <v>78</v>
      </c>
      <c r="K2664" s="17">
        <v>117</v>
      </c>
      <c r="L2664" s="9">
        <v>0</v>
      </c>
      <c r="M2664" s="9">
        <v>0</v>
      </c>
      <c r="N2664" s="9">
        <v>0</v>
      </c>
      <c r="O2664" s="8"/>
      <c r="P2664" s="9">
        <v>117</v>
      </c>
      <c r="Q2664" s="15">
        <v>5</v>
      </c>
      <c r="R2664" s="9">
        <v>20</v>
      </c>
      <c r="S2664" s="8" t="s">
        <v>34</v>
      </c>
      <c r="T2664" s="17">
        <v>17</v>
      </c>
      <c r="U2664" s="18" t="s">
        <v>9145</v>
      </c>
      <c r="V2664" s="40">
        <v>45371</v>
      </c>
      <c r="W2664" s="8"/>
    </row>
    <row r="2665" spans="1:23" ht="39" thickBot="1">
      <c r="A2665" s="8" t="s">
        <v>175</v>
      </c>
      <c r="B2665" s="8" t="s">
        <v>3809</v>
      </c>
      <c r="C2665" s="8" t="s">
        <v>8677</v>
      </c>
      <c r="D2665" s="8"/>
      <c r="E2665" s="8" t="s">
        <v>98</v>
      </c>
      <c r="F2665" s="8" t="s">
        <v>1867</v>
      </c>
      <c r="G2665" s="8" t="s">
        <v>3810</v>
      </c>
      <c r="H2665" s="9">
        <v>8</v>
      </c>
      <c r="I2665" s="8" t="s">
        <v>3811</v>
      </c>
      <c r="J2665" s="8" t="s">
        <v>78</v>
      </c>
      <c r="K2665" s="17">
        <v>312</v>
      </c>
      <c r="L2665" s="9">
        <v>0</v>
      </c>
      <c r="M2665" s="9">
        <v>0</v>
      </c>
      <c r="N2665" s="9">
        <v>0</v>
      </c>
      <c r="O2665" s="8"/>
      <c r="P2665" s="9">
        <v>312</v>
      </c>
      <c r="Q2665" s="15">
        <v>2</v>
      </c>
      <c r="R2665" s="9">
        <v>144</v>
      </c>
      <c r="S2665" s="8" t="s">
        <v>37</v>
      </c>
      <c r="T2665" s="17">
        <v>24</v>
      </c>
      <c r="U2665" s="8" t="s">
        <v>7057</v>
      </c>
      <c r="V2665" s="21">
        <v>45353</v>
      </c>
      <c r="W2665" s="8"/>
    </row>
    <row r="2666" spans="1:23" ht="39" thickBot="1">
      <c r="A2666" s="8" t="s">
        <v>175</v>
      </c>
      <c r="B2666" s="8" t="s">
        <v>3812</v>
      </c>
      <c r="C2666" s="18" t="s">
        <v>8678</v>
      </c>
      <c r="D2666" s="8"/>
      <c r="E2666" s="8" t="s">
        <v>99</v>
      </c>
      <c r="F2666" s="8" t="s">
        <v>1867</v>
      </c>
      <c r="G2666" s="8" t="s">
        <v>3813</v>
      </c>
      <c r="H2666" s="9">
        <v>9</v>
      </c>
      <c r="I2666" s="8" t="s">
        <v>3811</v>
      </c>
      <c r="J2666" s="8" t="s">
        <v>78</v>
      </c>
      <c r="K2666" s="17">
        <v>191</v>
      </c>
      <c r="L2666" s="9">
        <v>0</v>
      </c>
      <c r="M2666" s="9">
        <v>0</v>
      </c>
      <c r="N2666" s="9">
        <v>0</v>
      </c>
      <c r="O2666" s="8"/>
      <c r="P2666" s="9">
        <v>191</v>
      </c>
      <c r="Q2666" s="15">
        <v>0</v>
      </c>
      <c r="R2666" s="9">
        <v>240</v>
      </c>
      <c r="S2666" s="8" t="s">
        <v>37</v>
      </c>
      <c r="T2666" s="9">
        <v>191</v>
      </c>
      <c r="U2666" s="18" t="s">
        <v>12776</v>
      </c>
      <c r="V2666" s="8">
        <v>45360</v>
      </c>
      <c r="W2666" s="8"/>
    </row>
    <row r="2667" spans="1:23" ht="13.5" thickBot="1">
      <c r="A2667" s="8" t="s">
        <v>175</v>
      </c>
      <c r="B2667" s="13" t="s">
        <v>3814</v>
      </c>
      <c r="C2667" s="8" t="s">
        <v>3815</v>
      </c>
      <c r="D2667" s="8"/>
      <c r="E2667" s="8" t="s">
        <v>99</v>
      </c>
      <c r="F2667" s="8" t="s">
        <v>36</v>
      </c>
      <c r="G2667" s="8"/>
      <c r="H2667" s="9">
        <v>1</v>
      </c>
      <c r="I2667" s="8"/>
      <c r="J2667" s="8" t="s">
        <v>78</v>
      </c>
      <c r="K2667" s="17">
        <v>-3</v>
      </c>
      <c r="L2667" s="9">
        <v>0</v>
      </c>
      <c r="M2667" s="9">
        <v>0</v>
      </c>
      <c r="N2667" s="9">
        <v>0</v>
      </c>
      <c r="O2667" s="8"/>
      <c r="P2667" s="9">
        <v>-3</v>
      </c>
      <c r="Q2667" s="15">
        <v>0</v>
      </c>
      <c r="R2667" s="9">
        <v>20</v>
      </c>
      <c r="S2667" s="8" t="s">
        <v>34</v>
      </c>
      <c r="T2667" s="17">
        <v>-3</v>
      </c>
      <c r="U2667" s="8" t="s">
        <v>65</v>
      </c>
      <c r="V2667" s="21">
        <v>45371</v>
      </c>
      <c r="W2667" s="8"/>
    </row>
    <row r="2668" spans="1:23" ht="13.5" thickBot="1">
      <c r="A2668" s="8" t="s">
        <v>175</v>
      </c>
      <c r="B2668" s="13" t="s">
        <v>3816</v>
      </c>
      <c r="C2668" s="44" t="s">
        <v>3817</v>
      </c>
      <c r="D2668" s="42"/>
      <c r="E2668" s="8" t="s">
        <v>1012</v>
      </c>
      <c r="F2668" s="8" t="s">
        <v>36</v>
      </c>
      <c r="G2668" s="8"/>
      <c r="H2668" s="9">
        <v>4</v>
      </c>
      <c r="I2668" s="8"/>
      <c r="J2668" s="8" t="s">
        <v>78</v>
      </c>
      <c r="K2668" s="17">
        <v>640</v>
      </c>
      <c r="L2668" s="9">
        <v>0</v>
      </c>
      <c r="M2668" s="9">
        <v>0</v>
      </c>
      <c r="N2668" s="9">
        <v>0</v>
      </c>
      <c r="O2668" s="8"/>
      <c r="P2668" s="9">
        <v>640</v>
      </c>
      <c r="Q2668" s="15">
        <v>32</v>
      </c>
      <c r="R2668" s="9">
        <v>20</v>
      </c>
      <c r="S2668" s="8" t="s">
        <v>34</v>
      </c>
      <c r="T2668" s="17">
        <v>0</v>
      </c>
      <c r="U2668" s="8" t="s">
        <v>10492</v>
      </c>
      <c r="V2668" s="9">
        <v>45358</v>
      </c>
      <c r="W2668" s="8"/>
    </row>
    <row r="2669" spans="1:23" ht="26.25" thickBot="1">
      <c r="A2669" s="8" t="s">
        <v>175</v>
      </c>
      <c r="B2669" s="8" t="s">
        <v>3818</v>
      </c>
      <c r="C2669" s="8" t="s">
        <v>3819</v>
      </c>
      <c r="D2669" s="8"/>
      <c r="E2669" s="8" t="s">
        <v>98</v>
      </c>
      <c r="F2669" s="8" t="s">
        <v>68</v>
      </c>
      <c r="G2669" s="8" t="s">
        <v>3820</v>
      </c>
      <c r="H2669" s="9">
        <v>21</v>
      </c>
      <c r="I2669" s="8" t="s">
        <v>75</v>
      </c>
      <c r="J2669" s="8" t="s">
        <v>78</v>
      </c>
      <c r="K2669" s="17">
        <v>-28</v>
      </c>
      <c r="L2669" s="9">
        <v>0</v>
      </c>
      <c r="M2669" s="9">
        <v>0</v>
      </c>
      <c r="N2669" s="9">
        <v>0</v>
      </c>
      <c r="O2669" s="8"/>
      <c r="P2669" s="9">
        <v>-28</v>
      </c>
      <c r="Q2669" s="15">
        <v>-2</v>
      </c>
      <c r="R2669" s="9">
        <v>10</v>
      </c>
      <c r="S2669" s="8" t="s">
        <v>34</v>
      </c>
      <c r="T2669" s="9">
        <v>-8</v>
      </c>
      <c r="U2669" s="18" t="s">
        <v>9545</v>
      </c>
      <c r="V2669" s="40"/>
      <c r="W2669" s="8" t="s">
        <v>12038</v>
      </c>
    </row>
    <row r="2670" spans="1:23" ht="13.5" thickBot="1">
      <c r="A2670" s="8" t="s">
        <v>175</v>
      </c>
      <c r="B2670" s="13" t="s">
        <v>3821</v>
      </c>
      <c r="C2670" s="44" t="s">
        <v>3822</v>
      </c>
      <c r="D2670" s="42"/>
      <c r="E2670" s="8" t="s">
        <v>99</v>
      </c>
      <c r="F2670" s="8" t="s">
        <v>68</v>
      </c>
      <c r="G2670" s="8" t="s">
        <v>3823</v>
      </c>
      <c r="H2670" s="9">
        <v>6</v>
      </c>
      <c r="I2670" s="8" t="s">
        <v>699</v>
      </c>
      <c r="J2670" s="8" t="s">
        <v>78</v>
      </c>
      <c r="K2670" s="17">
        <v>6</v>
      </c>
      <c r="L2670" s="9">
        <v>0</v>
      </c>
      <c r="M2670" s="9">
        <v>0</v>
      </c>
      <c r="N2670" s="9">
        <v>0</v>
      </c>
      <c r="O2670" s="8"/>
      <c r="P2670" s="9">
        <v>6</v>
      </c>
      <c r="Q2670" s="15">
        <v>0</v>
      </c>
      <c r="R2670" s="9">
        <v>20</v>
      </c>
      <c r="S2670" s="8" t="s">
        <v>34</v>
      </c>
      <c r="T2670" s="9">
        <v>6</v>
      </c>
      <c r="U2670" s="8" t="s">
        <v>106</v>
      </c>
      <c r="V2670" s="21">
        <v>45358</v>
      </c>
      <c r="W2670" s="8"/>
    </row>
    <row r="2671" spans="1:23" ht="13.5" thickBot="1">
      <c r="A2671" s="8" t="s">
        <v>175</v>
      </c>
      <c r="B2671" s="13" t="s">
        <v>3824</v>
      </c>
      <c r="C2671" s="8" t="s">
        <v>3825</v>
      </c>
      <c r="D2671" s="8"/>
      <c r="E2671" s="8" t="s">
        <v>99</v>
      </c>
      <c r="F2671" s="8" t="s">
        <v>55</v>
      </c>
      <c r="G2671" s="8"/>
      <c r="H2671" s="9">
        <v>5</v>
      </c>
      <c r="I2671" s="8"/>
      <c r="J2671" s="8" t="s">
        <v>78</v>
      </c>
      <c r="K2671" s="17">
        <v>5817</v>
      </c>
      <c r="L2671" s="9">
        <v>0</v>
      </c>
      <c r="M2671" s="9">
        <v>0</v>
      </c>
      <c r="N2671" s="9">
        <v>0</v>
      </c>
      <c r="O2671" s="8"/>
      <c r="P2671" s="9">
        <v>5817</v>
      </c>
      <c r="Q2671" s="15">
        <v>24</v>
      </c>
      <c r="R2671" s="9">
        <v>240</v>
      </c>
      <c r="S2671" s="8" t="s">
        <v>37</v>
      </c>
      <c r="T2671" s="9">
        <v>57</v>
      </c>
      <c r="U2671" s="8" t="s">
        <v>10493</v>
      </c>
      <c r="V2671" s="21">
        <v>45369</v>
      </c>
      <c r="W2671" s="8"/>
    </row>
    <row r="2672" spans="1:23" ht="26.25" thickBot="1">
      <c r="A2672" s="8" t="s">
        <v>179</v>
      </c>
      <c r="B2672" s="13" t="s">
        <v>6907</v>
      </c>
      <c r="C2672" s="8" t="s">
        <v>6908</v>
      </c>
      <c r="D2672" s="8"/>
      <c r="E2672" s="8"/>
      <c r="F2672" s="8" t="s">
        <v>1765</v>
      </c>
      <c r="G2672" s="8"/>
      <c r="H2672" s="20">
        <v>1</v>
      </c>
      <c r="I2672" s="8" t="s">
        <v>252</v>
      </c>
      <c r="J2672" s="8" t="s">
        <v>78</v>
      </c>
      <c r="K2672" s="17">
        <v>119</v>
      </c>
      <c r="L2672" s="9">
        <v>0</v>
      </c>
      <c r="M2672" s="9">
        <v>0</v>
      </c>
      <c r="N2672" s="9">
        <v>0</v>
      </c>
      <c r="O2672" s="8"/>
      <c r="P2672" s="9">
        <v>119</v>
      </c>
      <c r="Q2672" s="15">
        <v>0</v>
      </c>
      <c r="R2672" s="9">
        <v>200</v>
      </c>
      <c r="S2672" s="8" t="s">
        <v>124</v>
      </c>
      <c r="T2672" s="9">
        <v>119</v>
      </c>
      <c r="U2672" s="18" t="s">
        <v>8931</v>
      </c>
      <c r="V2672" s="40">
        <v>45419</v>
      </c>
      <c r="W2672" s="21"/>
    </row>
    <row r="2673" spans="1:23" ht="13.5" thickBot="1">
      <c r="A2673" s="8" t="s">
        <v>179</v>
      </c>
      <c r="B2673" s="13" t="s">
        <v>3826</v>
      </c>
      <c r="C2673" s="44" t="s">
        <v>3827</v>
      </c>
      <c r="D2673" s="42"/>
      <c r="E2673" s="8"/>
      <c r="F2673" s="8"/>
      <c r="G2673" s="8"/>
      <c r="H2673" s="9">
        <v>10</v>
      </c>
      <c r="I2673" s="8"/>
      <c r="J2673" s="8" t="s">
        <v>78</v>
      </c>
      <c r="K2673" s="17">
        <v>0</v>
      </c>
      <c r="L2673" s="9">
        <v>0</v>
      </c>
      <c r="M2673" s="9">
        <v>0</v>
      </c>
      <c r="N2673" s="9">
        <v>0</v>
      </c>
      <c r="O2673" s="8"/>
      <c r="P2673" s="9">
        <v>0</v>
      </c>
      <c r="Q2673" s="15">
        <v>0</v>
      </c>
      <c r="R2673" s="9">
        <v>200</v>
      </c>
      <c r="S2673" s="8" t="s">
        <v>169</v>
      </c>
      <c r="T2673" s="17">
        <v>0</v>
      </c>
      <c r="U2673" s="8" t="s">
        <v>173</v>
      </c>
      <c r="V2673" s="21"/>
      <c r="W2673" s="8"/>
    </row>
    <row r="2674" spans="1:23" ht="13.5" thickBot="1">
      <c r="A2674" s="8" t="s">
        <v>179</v>
      </c>
      <c r="B2674" s="13" t="s">
        <v>3828</v>
      </c>
      <c r="C2674" s="8" t="s">
        <v>3829</v>
      </c>
      <c r="D2674" s="8"/>
      <c r="E2674" s="8"/>
      <c r="F2674" s="8"/>
      <c r="G2674" s="8"/>
      <c r="H2674" s="20">
        <v>12</v>
      </c>
      <c r="I2674" s="8"/>
      <c r="J2674" s="8" t="s">
        <v>78</v>
      </c>
      <c r="K2674" s="17">
        <v>0</v>
      </c>
      <c r="L2674" s="9">
        <v>0</v>
      </c>
      <c r="M2674" s="9">
        <v>0</v>
      </c>
      <c r="N2674" s="9">
        <v>0</v>
      </c>
      <c r="O2674" s="8"/>
      <c r="P2674" s="9">
        <v>0</v>
      </c>
      <c r="Q2674" s="15">
        <v>0</v>
      </c>
      <c r="R2674" s="9">
        <v>200</v>
      </c>
      <c r="S2674" s="8" t="s">
        <v>169</v>
      </c>
      <c r="T2674" s="9">
        <v>0</v>
      </c>
      <c r="U2674" s="8" t="s">
        <v>173</v>
      </c>
      <c r="V2674" s="21"/>
      <c r="W2674" s="21"/>
    </row>
    <row r="2675" spans="1:23" ht="13.5" thickBot="1">
      <c r="A2675" s="8" t="s">
        <v>179</v>
      </c>
      <c r="B2675" s="13" t="s">
        <v>3830</v>
      </c>
      <c r="C2675" s="8" t="s">
        <v>3831</v>
      </c>
      <c r="D2675" s="8"/>
      <c r="E2675" s="8"/>
      <c r="F2675" s="8"/>
      <c r="G2675" s="8"/>
      <c r="H2675" s="20">
        <v>13</v>
      </c>
      <c r="I2675" s="8"/>
      <c r="J2675" s="8" t="s">
        <v>78</v>
      </c>
      <c r="K2675" s="24">
        <v>0</v>
      </c>
      <c r="L2675" s="9">
        <v>0</v>
      </c>
      <c r="M2675" s="9">
        <v>0</v>
      </c>
      <c r="N2675" s="9">
        <v>0</v>
      </c>
      <c r="O2675" s="8"/>
      <c r="P2675" s="9">
        <v>0</v>
      </c>
      <c r="Q2675" s="15">
        <v>0</v>
      </c>
      <c r="R2675" s="9">
        <v>5</v>
      </c>
      <c r="S2675" s="8" t="s">
        <v>169</v>
      </c>
      <c r="T2675" s="9">
        <v>0</v>
      </c>
      <c r="U2675" s="8" t="s">
        <v>173</v>
      </c>
      <c r="V2675" s="21"/>
      <c r="W2675" s="18"/>
    </row>
    <row r="2676" spans="1:23" ht="13.5" thickBot="1">
      <c r="A2676" s="8" t="s">
        <v>179</v>
      </c>
      <c r="B2676" s="8" t="s">
        <v>7581</v>
      </c>
      <c r="C2676" s="8" t="s">
        <v>3832</v>
      </c>
      <c r="D2676" s="8"/>
      <c r="E2676" s="8"/>
      <c r="F2676" s="8" t="s">
        <v>36</v>
      </c>
      <c r="G2676" s="8"/>
      <c r="H2676" s="9">
        <v>16</v>
      </c>
      <c r="I2676" s="8"/>
      <c r="J2676" s="8" t="s">
        <v>78</v>
      </c>
      <c r="K2676" s="17">
        <v>-30</v>
      </c>
      <c r="L2676" s="9">
        <v>0</v>
      </c>
      <c r="M2676" s="9">
        <v>0</v>
      </c>
      <c r="N2676" s="9">
        <v>0</v>
      </c>
      <c r="O2676" s="8"/>
      <c r="P2676" s="9">
        <v>-30</v>
      </c>
      <c r="Q2676" s="15">
        <v>0</v>
      </c>
      <c r="R2676" s="9">
        <v>240</v>
      </c>
      <c r="S2676" s="8" t="s">
        <v>37</v>
      </c>
      <c r="T2676" s="17">
        <v>-30</v>
      </c>
      <c r="U2676" s="8" t="s">
        <v>3146</v>
      </c>
      <c r="V2676" s="21">
        <v>45433</v>
      </c>
      <c r="W2676" s="40"/>
    </row>
    <row r="2677" spans="1:23" ht="26.25" thickBot="1">
      <c r="A2677" s="8" t="s">
        <v>179</v>
      </c>
      <c r="B2677" s="8" t="s">
        <v>3833</v>
      </c>
      <c r="C2677" s="8" t="s">
        <v>3834</v>
      </c>
      <c r="D2677" s="8"/>
      <c r="E2677" s="8"/>
      <c r="F2677" s="8"/>
      <c r="G2677" s="8"/>
      <c r="H2677" s="9">
        <v>18</v>
      </c>
      <c r="I2677" s="8"/>
      <c r="J2677" s="8" t="s">
        <v>78</v>
      </c>
      <c r="K2677" s="17">
        <v>20760</v>
      </c>
      <c r="L2677" s="9">
        <v>0</v>
      </c>
      <c r="M2677" s="9">
        <v>0</v>
      </c>
      <c r="N2677" s="9">
        <v>0</v>
      </c>
      <c r="O2677" s="8"/>
      <c r="P2677" s="9">
        <v>20760</v>
      </c>
      <c r="Q2677" s="15">
        <v>115</v>
      </c>
      <c r="R2677" s="9">
        <v>180</v>
      </c>
      <c r="S2677" s="8" t="s">
        <v>37</v>
      </c>
      <c r="T2677" s="17">
        <v>60</v>
      </c>
      <c r="U2677" s="8" t="s">
        <v>7957</v>
      </c>
      <c r="V2677" s="21"/>
      <c r="W2677" s="8"/>
    </row>
    <row r="2678" spans="1:23" ht="26.25" thickBot="1">
      <c r="A2678" s="8" t="s">
        <v>179</v>
      </c>
      <c r="B2678" s="8" t="s">
        <v>6909</v>
      </c>
      <c r="C2678" s="8" t="s">
        <v>6910</v>
      </c>
      <c r="D2678" s="8"/>
      <c r="E2678" s="8"/>
      <c r="F2678" s="8" t="s">
        <v>1765</v>
      </c>
      <c r="G2678" s="9"/>
      <c r="H2678" s="9">
        <v>2</v>
      </c>
      <c r="I2678" s="8" t="s">
        <v>252</v>
      </c>
      <c r="J2678" s="8" t="s">
        <v>78</v>
      </c>
      <c r="K2678" s="17">
        <v>349</v>
      </c>
      <c r="L2678" s="9">
        <v>0</v>
      </c>
      <c r="M2678" s="9">
        <v>0</v>
      </c>
      <c r="N2678" s="9">
        <v>0</v>
      </c>
      <c r="O2678" s="8"/>
      <c r="P2678" s="9">
        <v>349</v>
      </c>
      <c r="Q2678" s="15">
        <v>1</v>
      </c>
      <c r="R2678" s="9">
        <v>200</v>
      </c>
      <c r="S2678" s="8" t="s">
        <v>124</v>
      </c>
      <c r="T2678" s="17">
        <v>149</v>
      </c>
      <c r="U2678" s="8" t="s">
        <v>9546</v>
      </c>
      <c r="V2678" s="21">
        <v>45419</v>
      </c>
      <c r="W2678" s="8"/>
    </row>
    <row r="2679" spans="1:23" ht="13.5" thickBot="1">
      <c r="A2679" s="8" t="s">
        <v>179</v>
      </c>
      <c r="B2679" s="13" t="s">
        <v>3835</v>
      </c>
      <c r="C2679" s="8" t="s">
        <v>3836</v>
      </c>
      <c r="D2679" s="8"/>
      <c r="E2679" s="8"/>
      <c r="F2679" s="8"/>
      <c r="G2679" s="8"/>
      <c r="H2679" s="9">
        <v>21</v>
      </c>
      <c r="I2679" s="8"/>
      <c r="J2679" s="8" t="s">
        <v>78</v>
      </c>
      <c r="K2679" s="24">
        <v>0</v>
      </c>
      <c r="L2679" s="9">
        <v>0</v>
      </c>
      <c r="M2679" s="9">
        <v>0</v>
      </c>
      <c r="N2679" s="9">
        <v>0</v>
      </c>
      <c r="O2679" s="8"/>
      <c r="P2679" s="9">
        <v>0</v>
      </c>
      <c r="Q2679" s="15">
        <v>0</v>
      </c>
      <c r="R2679" s="9">
        <v>300</v>
      </c>
      <c r="S2679" s="8" t="s">
        <v>37</v>
      </c>
      <c r="T2679" s="9">
        <v>0</v>
      </c>
      <c r="U2679" s="8" t="s">
        <v>39</v>
      </c>
      <c r="V2679" s="21"/>
      <c r="W2679" s="50"/>
    </row>
    <row r="2680" spans="1:23" ht="13.5" thickBot="1">
      <c r="A2680" s="8" t="s">
        <v>179</v>
      </c>
      <c r="B2680" s="13" t="s">
        <v>3837</v>
      </c>
      <c r="C2680" s="8" t="s">
        <v>3838</v>
      </c>
      <c r="D2680" s="8"/>
      <c r="E2680" s="8"/>
      <c r="F2680" s="8"/>
      <c r="G2680" s="9"/>
      <c r="H2680" s="9">
        <v>22</v>
      </c>
      <c r="I2680" s="8"/>
      <c r="J2680" s="8" t="s">
        <v>78</v>
      </c>
      <c r="K2680" s="33">
        <v>300</v>
      </c>
      <c r="L2680" s="9">
        <v>0</v>
      </c>
      <c r="M2680" s="9">
        <v>0</v>
      </c>
      <c r="N2680" s="9">
        <v>0</v>
      </c>
      <c r="O2680" s="8"/>
      <c r="P2680" s="29">
        <v>300</v>
      </c>
      <c r="Q2680" s="15">
        <v>1</v>
      </c>
      <c r="R2680" s="9">
        <v>300</v>
      </c>
      <c r="S2680" s="8" t="s">
        <v>37</v>
      </c>
      <c r="T2680" s="9">
        <v>0</v>
      </c>
      <c r="U2680" s="8" t="s">
        <v>102</v>
      </c>
      <c r="V2680" s="21"/>
      <c r="W2680" s="18"/>
    </row>
    <row r="2681" spans="1:23" ht="13.5" thickBot="1">
      <c r="A2681" s="8" t="s">
        <v>179</v>
      </c>
      <c r="B2681" s="13"/>
      <c r="C2681" s="8" t="s">
        <v>3839</v>
      </c>
      <c r="D2681" s="8"/>
      <c r="E2681" s="8"/>
      <c r="F2681" s="8"/>
      <c r="G2681" s="9"/>
      <c r="H2681" s="9">
        <v>25</v>
      </c>
      <c r="I2681" s="8"/>
      <c r="J2681" s="8" t="s">
        <v>78</v>
      </c>
      <c r="K2681" s="24">
        <v>0</v>
      </c>
      <c r="L2681" s="9">
        <v>0</v>
      </c>
      <c r="M2681" s="9">
        <v>0</v>
      </c>
      <c r="N2681" s="9">
        <v>0</v>
      </c>
      <c r="O2681" s="8"/>
      <c r="P2681" s="9">
        <v>0</v>
      </c>
      <c r="Q2681" s="15">
        <v>0</v>
      </c>
      <c r="R2681" s="9">
        <v>500</v>
      </c>
      <c r="S2681" s="8" t="s">
        <v>37</v>
      </c>
      <c r="T2681" s="9">
        <v>0</v>
      </c>
      <c r="U2681" s="8" t="s">
        <v>39</v>
      </c>
      <c r="V2681" s="21"/>
      <c r="W2681" s="50"/>
    </row>
    <row r="2682" spans="1:23" ht="13.5" thickBot="1">
      <c r="A2682" s="8" t="s">
        <v>179</v>
      </c>
      <c r="B2682" s="13"/>
      <c r="C2682" s="8" t="s">
        <v>3840</v>
      </c>
      <c r="D2682" s="8"/>
      <c r="E2682" s="8"/>
      <c r="F2682" s="8"/>
      <c r="G2682" s="9"/>
      <c r="H2682" s="20">
        <v>26</v>
      </c>
      <c r="I2682" s="8"/>
      <c r="J2682" s="8" t="s">
        <v>78</v>
      </c>
      <c r="K2682" s="33">
        <v>0</v>
      </c>
      <c r="L2682" s="9">
        <v>0</v>
      </c>
      <c r="M2682" s="9">
        <v>0</v>
      </c>
      <c r="N2682" s="9">
        <v>0</v>
      </c>
      <c r="O2682" s="8"/>
      <c r="P2682" s="29">
        <v>0</v>
      </c>
      <c r="Q2682" s="15">
        <v>0</v>
      </c>
      <c r="R2682" s="9">
        <v>180</v>
      </c>
      <c r="S2682" s="8" t="s">
        <v>37</v>
      </c>
      <c r="T2682" s="9">
        <v>0</v>
      </c>
      <c r="U2682" s="8" t="s">
        <v>39</v>
      </c>
      <c r="V2682" s="21"/>
      <c r="W2682" s="18"/>
    </row>
    <row r="2683" spans="1:23" ht="13.5" thickBot="1">
      <c r="A2683" s="8" t="s">
        <v>179</v>
      </c>
      <c r="B2683" s="13" t="s">
        <v>9440</v>
      </c>
      <c r="C2683" s="8" t="s">
        <v>9441</v>
      </c>
      <c r="D2683" s="8"/>
      <c r="E2683" s="8"/>
      <c r="F2683" s="8" t="s">
        <v>1567</v>
      </c>
      <c r="G2683" s="8"/>
      <c r="H2683" s="9">
        <v>4</v>
      </c>
      <c r="I2683" s="8" t="s">
        <v>1894</v>
      </c>
      <c r="J2683" s="8" t="s">
        <v>78</v>
      </c>
      <c r="K2683" s="33">
        <v>0</v>
      </c>
      <c r="L2683" s="9">
        <v>0</v>
      </c>
      <c r="M2683" s="9">
        <v>0</v>
      </c>
      <c r="N2683" s="9">
        <v>0</v>
      </c>
      <c r="O2683" s="8"/>
      <c r="P2683" s="29">
        <v>0</v>
      </c>
      <c r="Q2683" s="15">
        <v>0</v>
      </c>
      <c r="R2683" s="9">
        <v>400</v>
      </c>
      <c r="S2683" s="8" t="s">
        <v>169</v>
      </c>
      <c r="T2683" s="9">
        <v>0</v>
      </c>
      <c r="U2683" s="8" t="s">
        <v>173</v>
      </c>
      <c r="V2683" s="21">
        <v>45497</v>
      </c>
      <c r="W2683" s="18"/>
    </row>
    <row r="2684" spans="1:23" ht="13.5" thickBot="1">
      <c r="A2684" s="8" t="s">
        <v>179</v>
      </c>
      <c r="B2684" s="13" t="s">
        <v>3842</v>
      </c>
      <c r="C2684" s="8" t="s">
        <v>3843</v>
      </c>
      <c r="D2684" s="8"/>
      <c r="E2684" s="8"/>
      <c r="F2684" s="8"/>
      <c r="G2684" s="9"/>
      <c r="H2684" s="9">
        <v>5</v>
      </c>
      <c r="I2684" s="8"/>
      <c r="J2684" s="8" t="s">
        <v>78</v>
      </c>
      <c r="K2684" s="24">
        <v>810</v>
      </c>
      <c r="L2684" s="9">
        <v>0</v>
      </c>
      <c r="M2684" s="9">
        <v>0</v>
      </c>
      <c r="N2684" s="9">
        <v>0</v>
      </c>
      <c r="O2684" s="8"/>
      <c r="P2684" s="9">
        <v>810</v>
      </c>
      <c r="Q2684" s="15">
        <v>3</v>
      </c>
      <c r="R2684" s="9">
        <v>270</v>
      </c>
      <c r="S2684" s="8" t="s">
        <v>37</v>
      </c>
      <c r="T2684" s="9">
        <v>0</v>
      </c>
      <c r="U2684" s="8" t="s">
        <v>103</v>
      </c>
      <c r="V2684" s="21"/>
      <c r="W2684" s="18"/>
    </row>
    <row r="2685" spans="1:23" ht="13.5" thickBot="1">
      <c r="A2685" s="8" t="s">
        <v>179</v>
      </c>
      <c r="B2685" s="8" t="s">
        <v>3844</v>
      </c>
      <c r="C2685" s="8" t="s">
        <v>3845</v>
      </c>
      <c r="D2685" s="8"/>
      <c r="E2685" s="8"/>
      <c r="F2685" s="8"/>
      <c r="G2685" s="8"/>
      <c r="H2685" s="9">
        <v>7</v>
      </c>
      <c r="I2685" s="8"/>
      <c r="J2685" s="8" t="s">
        <v>78</v>
      </c>
      <c r="K2685" s="17">
        <v>-300</v>
      </c>
      <c r="L2685" s="9">
        <v>0</v>
      </c>
      <c r="M2685" s="9">
        <v>0</v>
      </c>
      <c r="N2685" s="9">
        <v>0</v>
      </c>
      <c r="O2685" s="8"/>
      <c r="P2685" s="9">
        <v>-300</v>
      </c>
      <c r="Q2685" s="15">
        <v>-1</v>
      </c>
      <c r="R2685" s="9">
        <v>240</v>
      </c>
      <c r="S2685" s="8" t="s">
        <v>37</v>
      </c>
      <c r="T2685" s="17">
        <v>-60</v>
      </c>
      <c r="U2685" s="8" t="s">
        <v>3846</v>
      </c>
      <c r="V2685" s="21"/>
      <c r="W2685" s="8"/>
    </row>
    <row r="2686" spans="1:23" ht="13.5" thickBot="1">
      <c r="A2686" s="8" t="s">
        <v>179</v>
      </c>
      <c r="B2686" s="8" t="s">
        <v>8679</v>
      </c>
      <c r="C2686" s="8" t="s">
        <v>3847</v>
      </c>
      <c r="D2686" s="8"/>
      <c r="E2686" s="8"/>
      <c r="F2686" s="8" t="s">
        <v>36</v>
      </c>
      <c r="G2686" s="8"/>
      <c r="H2686" s="9">
        <v>8</v>
      </c>
      <c r="I2686" s="8"/>
      <c r="J2686" s="8" t="s">
        <v>78</v>
      </c>
      <c r="K2686" s="17">
        <v>-14</v>
      </c>
      <c r="L2686" s="9">
        <v>0</v>
      </c>
      <c r="M2686" s="9">
        <v>0</v>
      </c>
      <c r="N2686" s="9">
        <v>0</v>
      </c>
      <c r="O2686" s="8"/>
      <c r="P2686" s="9">
        <v>-14</v>
      </c>
      <c r="Q2686" s="15">
        <v>0</v>
      </c>
      <c r="R2686" s="9">
        <v>300</v>
      </c>
      <c r="S2686" s="8" t="s">
        <v>124</v>
      </c>
      <c r="T2686" s="17">
        <v>-14</v>
      </c>
      <c r="U2686" s="8" t="s">
        <v>9146</v>
      </c>
      <c r="V2686" s="21">
        <v>45475</v>
      </c>
      <c r="W2686" s="8"/>
    </row>
    <row r="2687" spans="1:23" ht="13.5" thickBot="1">
      <c r="A2687" s="8" t="s">
        <v>179</v>
      </c>
      <c r="B2687" s="8" t="s">
        <v>3848</v>
      </c>
      <c r="C2687" s="8" t="s">
        <v>3849</v>
      </c>
      <c r="D2687" s="8"/>
      <c r="E2687" s="8"/>
      <c r="F2687" s="8"/>
      <c r="G2687" s="8"/>
      <c r="H2687" s="9">
        <v>9</v>
      </c>
      <c r="I2687" s="8"/>
      <c r="J2687" s="8" t="s">
        <v>78</v>
      </c>
      <c r="K2687" s="17">
        <v>0</v>
      </c>
      <c r="L2687" s="9">
        <v>0</v>
      </c>
      <c r="M2687" s="9">
        <v>0</v>
      </c>
      <c r="N2687" s="9">
        <v>0</v>
      </c>
      <c r="O2687" s="8"/>
      <c r="P2687" s="9">
        <v>0</v>
      </c>
      <c r="Q2687" s="15">
        <v>0</v>
      </c>
      <c r="R2687" s="9">
        <v>300</v>
      </c>
      <c r="S2687" s="8" t="s">
        <v>37</v>
      </c>
      <c r="T2687" s="17">
        <v>0</v>
      </c>
      <c r="U2687" s="8" t="s">
        <v>39</v>
      </c>
      <c r="V2687" s="21"/>
      <c r="W2687" s="8"/>
    </row>
    <row r="2688" spans="1:23" ht="77.25" thickBot="1">
      <c r="A2688" s="8" t="s">
        <v>179</v>
      </c>
      <c r="B2688" s="8" t="s">
        <v>3850</v>
      </c>
      <c r="C2688" s="8" t="s">
        <v>3851</v>
      </c>
      <c r="D2688" s="8"/>
      <c r="E2688" s="8" t="s">
        <v>171</v>
      </c>
      <c r="F2688" s="8" t="s">
        <v>157</v>
      </c>
      <c r="G2688" s="8"/>
      <c r="H2688" s="9">
        <v>17</v>
      </c>
      <c r="I2688" s="8" t="s">
        <v>699</v>
      </c>
      <c r="J2688" s="8" t="s">
        <v>78</v>
      </c>
      <c r="K2688" s="17">
        <v>20616</v>
      </c>
      <c r="L2688" s="9">
        <v>0</v>
      </c>
      <c r="M2688" s="9">
        <v>0</v>
      </c>
      <c r="N2688" s="9">
        <v>0</v>
      </c>
      <c r="O2688" s="8"/>
      <c r="P2688" s="9">
        <v>20616</v>
      </c>
      <c r="Q2688" s="15">
        <v>103</v>
      </c>
      <c r="R2688" s="9">
        <v>200</v>
      </c>
      <c r="S2688" s="8" t="s">
        <v>37</v>
      </c>
      <c r="T2688" s="17">
        <v>16</v>
      </c>
      <c r="U2688" s="8" t="s">
        <v>12777</v>
      </c>
      <c r="V2688" s="21">
        <v>45371</v>
      </c>
      <c r="W2688" s="8" t="s">
        <v>11966</v>
      </c>
    </row>
    <row r="2689" spans="1:23" ht="77.25" thickBot="1">
      <c r="A2689" s="8" t="s">
        <v>179</v>
      </c>
      <c r="B2689" s="8" t="s">
        <v>3852</v>
      </c>
      <c r="C2689" s="8" t="s">
        <v>3853</v>
      </c>
      <c r="D2689" s="8"/>
      <c r="E2689" s="8"/>
      <c r="F2689" s="8" t="s">
        <v>3854</v>
      </c>
      <c r="G2689" s="8"/>
      <c r="H2689" s="9">
        <v>19</v>
      </c>
      <c r="I2689" s="8"/>
      <c r="J2689" s="8" t="s">
        <v>78</v>
      </c>
      <c r="K2689" s="17">
        <v>45</v>
      </c>
      <c r="L2689" s="9">
        <v>0</v>
      </c>
      <c r="M2689" s="9">
        <v>0</v>
      </c>
      <c r="N2689" s="9">
        <v>0</v>
      </c>
      <c r="O2689" s="8"/>
      <c r="P2689" s="9">
        <v>45</v>
      </c>
      <c r="Q2689" s="15">
        <v>0</v>
      </c>
      <c r="R2689" s="9">
        <v>300</v>
      </c>
      <c r="S2689" s="8" t="s">
        <v>124</v>
      </c>
      <c r="T2689" s="9">
        <v>45</v>
      </c>
      <c r="U2689" s="8" t="s">
        <v>9547</v>
      </c>
      <c r="V2689" s="21">
        <v>45371</v>
      </c>
      <c r="W2689" s="8" t="s">
        <v>11966</v>
      </c>
    </row>
    <row r="2690" spans="1:23" ht="26.25" thickBot="1">
      <c r="A2690" s="8" t="s">
        <v>179</v>
      </c>
      <c r="B2690" s="8" t="s">
        <v>3855</v>
      </c>
      <c r="C2690" s="8" t="s">
        <v>3856</v>
      </c>
      <c r="D2690" s="8" t="s">
        <v>89</v>
      </c>
      <c r="E2690" s="8"/>
      <c r="F2690" s="8" t="s">
        <v>3854</v>
      </c>
      <c r="G2690" s="8"/>
      <c r="H2690" s="9">
        <v>3</v>
      </c>
      <c r="I2690" s="8"/>
      <c r="J2690" s="8" t="s">
        <v>78</v>
      </c>
      <c r="K2690" s="17">
        <v>3998</v>
      </c>
      <c r="L2690" s="9">
        <v>0</v>
      </c>
      <c r="M2690" s="9">
        <v>0</v>
      </c>
      <c r="N2690" s="9">
        <v>0</v>
      </c>
      <c r="O2690" s="8"/>
      <c r="P2690" s="9">
        <v>3998</v>
      </c>
      <c r="Q2690" s="15">
        <v>19</v>
      </c>
      <c r="R2690" s="9">
        <v>200</v>
      </c>
      <c r="S2690" s="8" t="s">
        <v>124</v>
      </c>
      <c r="T2690" s="17">
        <v>198</v>
      </c>
      <c r="U2690" s="8" t="s">
        <v>9442</v>
      </c>
      <c r="V2690" s="21"/>
      <c r="W2690" s="8"/>
    </row>
    <row r="2691" spans="1:23" ht="77.25" thickBot="1">
      <c r="A2691" s="8" t="s">
        <v>179</v>
      </c>
      <c r="B2691" s="8" t="s">
        <v>3857</v>
      </c>
      <c r="C2691" s="8" t="s">
        <v>3858</v>
      </c>
      <c r="D2691" s="8"/>
      <c r="E2691" s="8"/>
      <c r="F2691" s="8" t="s">
        <v>3859</v>
      </c>
      <c r="G2691" s="8">
        <v>254</v>
      </c>
      <c r="H2691" s="9">
        <v>14</v>
      </c>
      <c r="I2691" s="8"/>
      <c r="J2691" s="8" t="s">
        <v>78</v>
      </c>
      <c r="K2691" s="17">
        <v>3000</v>
      </c>
      <c r="L2691" s="9">
        <v>0</v>
      </c>
      <c r="M2691" s="9">
        <v>0</v>
      </c>
      <c r="N2691" s="9">
        <v>0</v>
      </c>
      <c r="O2691" s="8"/>
      <c r="P2691" s="9">
        <v>3000</v>
      </c>
      <c r="Q2691" s="15">
        <v>6</v>
      </c>
      <c r="R2691" s="9">
        <v>500</v>
      </c>
      <c r="S2691" s="8" t="s">
        <v>169</v>
      </c>
      <c r="T2691" s="17">
        <v>0</v>
      </c>
      <c r="U2691" s="8" t="s">
        <v>12778</v>
      </c>
      <c r="V2691" s="21">
        <v>45371</v>
      </c>
      <c r="W2691" s="8" t="s">
        <v>11966</v>
      </c>
    </row>
    <row r="2692" spans="1:23" ht="77.25" thickBot="1">
      <c r="A2692" s="8" t="s">
        <v>179</v>
      </c>
      <c r="B2692" s="13" t="s">
        <v>3860</v>
      </c>
      <c r="C2692" s="8" t="s">
        <v>3861</v>
      </c>
      <c r="D2692" s="8"/>
      <c r="E2692" s="8"/>
      <c r="F2692" s="8" t="s">
        <v>3859</v>
      </c>
      <c r="G2692" s="8">
        <v>344</v>
      </c>
      <c r="H2692" s="20">
        <v>23</v>
      </c>
      <c r="I2692" s="8"/>
      <c r="J2692" s="8" t="s">
        <v>78</v>
      </c>
      <c r="K2692" s="17">
        <v>3428</v>
      </c>
      <c r="L2692" s="9">
        <v>0</v>
      </c>
      <c r="M2692" s="29">
        <v>0</v>
      </c>
      <c r="N2692" s="9">
        <v>0</v>
      </c>
      <c r="O2692" s="8"/>
      <c r="P2692" s="29">
        <v>3428</v>
      </c>
      <c r="Q2692" s="15">
        <v>6</v>
      </c>
      <c r="R2692" s="9">
        <v>500</v>
      </c>
      <c r="S2692" s="8" t="s">
        <v>169</v>
      </c>
      <c r="T2692" s="9">
        <v>428</v>
      </c>
      <c r="U2692" s="8" t="s">
        <v>12779</v>
      </c>
      <c r="V2692" s="21">
        <v>45364</v>
      </c>
      <c r="W2692" s="8" t="s">
        <v>11966</v>
      </c>
    </row>
    <row r="2693" spans="1:23" ht="13.5" thickBot="1">
      <c r="A2693" s="8" t="s">
        <v>179</v>
      </c>
      <c r="B2693" s="8" t="s">
        <v>3862</v>
      </c>
      <c r="C2693" s="8" t="s">
        <v>3863</v>
      </c>
      <c r="D2693" s="8"/>
      <c r="E2693" s="8"/>
      <c r="F2693" s="8" t="s">
        <v>3859</v>
      </c>
      <c r="G2693" s="8">
        <v>454</v>
      </c>
      <c r="H2693" s="20">
        <v>24</v>
      </c>
      <c r="I2693" s="8" t="s">
        <v>1894</v>
      </c>
      <c r="J2693" s="8" t="s">
        <v>78</v>
      </c>
      <c r="K2693" s="17">
        <v>1364</v>
      </c>
      <c r="L2693" s="9">
        <v>0</v>
      </c>
      <c r="M2693" s="9">
        <v>0</v>
      </c>
      <c r="N2693" s="9">
        <v>0</v>
      </c>
      <c r="O2693" s="8"/>
      <c r="P2693" s="9">
        <v>1364</v>
      </c>
      <c r="Q2693" s="15">
        <v>4</v>
      </c>
      <c r="R2693" s="9">
        <v>300</v>
      </c>
      <c r="S2693" s="8" t="s">
        <v>169</v>
      </c>
      <c r="T2693" s="9">
        <v>164</v>
      </c>
      <c r="U2693" s="8" t="s">
        <v>12780</v>
      </c>
      <c r="V2693" s="21"/>
      <c r="W2693" s="8">
        <v>45380</v>
      </c>
    </row>
    <row r="2694" spans="1:23" ht="13.5" thickBot="1">
      <c r="A2694" s="8" t="s">
        <v>179</v>
      </c>
      <c r="B2694" s="13" t="s">
        <v>3864</v>
      </c>
      <c r="C2694" s="8" t="s">
        <v>3865</v>
      </c>
      <c r="D2694" s="8" t="s">
        <v>91</v>
      </c>
      <c r="E2694" s="8" t="s">
        <v>1377</v>
      </c>
      <c r="F2694" s="8" t="s">
        <v>36</v>
      </c>
      <c r="G2694" s="8"/>
      <c r="H2694" s="20">
        <v>6</v>
      </c>
      <c r="I2694" s="8"/>
      <c r="J2694" s="8" t="s">
        <v>78</v>
      </c>
      <c r="K2694" s="24">
        <v>720</v>
      </c>
      <c r="L2694" s="9">
        <v>0</v>
      </c>
      <c r="M2694" s="9">
        <v>0</v>
      </c>
      <c r="N2694" s="9">
        <v>0</v>
      </c>
      <c r="O2694" s="8"/>
      <c r="P2694" s="9">
        <v>720</v>
      </c>
      <c r="Q2694" s="15">
        <v>3</v>
      </c>
      <c r="R2694" s="9">
        <v>240</v>
      </c>
      <c r="S2694" s="8" t="s">
        <v>37</v>
      </c>
      <c r="T2694" s="9">
        <v>0</v>
      </c>
      <c r="U2694" s="8" t="s">
        <v>103</v>
      </c>
      <c r="V2694" s="21">
        <v>45370</v>
      </c>
      <c r="W2694" s="18" t="s">
        <v>11966</v>
      </c>
    </row>
    <row r="2695" spans="1:23" ht="13.5" thickBot="1">
      <c r="A2695" s="8" t="s">
        <v>179</v>
      </c>
      <c r="B2695" s="13" t="s">
        <v>3866</v>
      </c>
      <c r="C2695" s="8" t="s">
        <v>3867</v>
      </c>
      <c r="D2695" s="8"/>
      <c r="E2695" s="8" t="s">
        <v>1377</v>
      </c>
      <c r="F2695" s="8" t="s">
        <v>813</v>
      </c>
      <c r="G2695" s="8"/>
      <c r="H2695" s="9">
        <v>15</v>
      </c>
      <c r="I2695" s="8" t="s">
        <v>814</v>
      </c>
      <c r="J2695" s="8" t="s">
        <v>78</v>
      </c>
      <c r="K2695" s="24">
        <v>41</v>
      </c>
      <c r="L2695" s="9">
        <v>0</v>
      </c>
      <c r="M2695" s="9">
        <v>0</v>
      </c>
      <c r="N2695" s="9">
        <v>0</v>
      </c>
      <c r="O2695" s="8"/>
      <c r="P2695" s="9">
        <v>41</v>
      </c>
      <c r="Q2695" s="15">
        <v>0</v>
      </c>
      <c r="R2695" s="9">
        <v>200</v>
      </c>
      <c r="S2695" s="8" t="s">
        <v>124</v>
      </c>
      <c r="T2695" s="9">
        <v>41</v>
      </c>
      <c r="U2695" s="8" t="s">
        <v>11981</v>
      </c>
      <c r="V2695" s="21">
        <v>45355</v>
      </c>
      <c r="W2695" s="18" t="s">
        <v>11966</v>
      </c>
    </row>
    <row r="2696" spans="1:23" ht="26.25" thickBot="1">
      <c r="A2696" s="8" t="s">
        <v>3869</v>
      </c>
      <c r="B2696" s="13" t="s">
        <v>3870</v>
      </c>
      <c r="C2696" s="8" t="s">
        <v>3871</v>
      </c>
      <c r="D2696" s="8"/>
      <c r="E2696" s="8"/>
      <c r="F2696" s="8" t="s">
        <v>36</v>
      </c>
      <c r="G2696" s="8"/>
      <c r="H2696" s="20">
        <v>1</v>
      </c>
      <c r="I2696" s="8"/>
      <c r="J2696" s="8" t="s">
        <v>78</v>
      </c>
      <c r="K2696" s="24">
        <v>4897</v>
      </c>
      <c r="L2696" s="9">
        <v>0</v>
      </c>
      <c r="M2696" s="9">
        <v>0</v>
      </c>
      <c r="N2696" s="9">
        <v>0</v>
      </c>
      <c r="O2696" s="8"/>
      <c r="P2696" s="9">
        <v>4897</v>
      </c>
      <c r="Q2696" s="15">
        <v>19</v>
      </c>
      <c r="R2696" s="9">
        <v>250</v>
      </c>
      <c r="S2696" s="8" t="s">
        <v>37</v>
      </c>
      <c r="T2696" s="9">
        <v>147</v>
      </c>
      <c r="U2696" s="8" t="s">
        <v>8741</v>
      </c>
      <c r="V2696" s="21">
        <v>45355</v>
      </c>
      <c r="W2696" s="18" t="s">
        <v>8437</v>
      </c>
    </row>
    <row r="2697" spans="1:23" ht="13.5" thickBot="1">
      <c r="A2697" s="8" t="s">
        <v>8146</v>
      </c>
      <c r="B2697" s="8" t="s">
        <v>8147</v>
      </c>
      <c r="C2697" s="8" t="s">
        <v>6230</v>
      </c>
      <c r="D2697" s="8"/>
      <c r="E2697" s="8"/>
      <c r="F2697" s="8" t="s">
        <v>1567</v>
      </c>
      <c r="G2697" s="8"/>
      <c r="H2697" s="9">
        <v>1</v>
      </c>
      <c r="I2697" s="8"/>
      <c r="J2697" s="8" t="s">
        <v>78</v>
      </c>
      <c r="K2697" s="17">
        <v>-13</v>
      </c>
      <c r="L2697" s="9">
        <v>0</v>
      </c>
      <c r="M2697" s="9">
        <v>0</v>
      </c>
      <c r="N2697" s="9">
        <v>0</v>
      </c>
      <c r="O2697" s="8"/>
      <c r="P2697" s="9">
        <v>-13</v>
      </c>
      <c r="Q2697" s="15">
        <v>0</v>
      </c>
      <c r="R2697" s="9">
        <v>100</v>
      </c>
      <c r="S2697" s="8" t="s">
        <v>34</v>
      </c>
      <c r="T2697" s="9">
        <v>-13</v>
      </c>
      <c r="U2697" s="8" t="s">
        <v>8165</v>
      </c>
      <c r="V2697" s="21">
        <v>45454</v>
      </c>
      <c r="W2697" s="8"/>
    </row>
    <row r="2698" spans="1:23" ht="26.25" thickBot="1">
      <c r="A2698" s="8" t="s">
        <v>3872</v>
      </c>
      <c r="B2698" s="8" t="s">
        <v>7582</v>
      </c>
      <c r="C2698" s="8" t="s">
        <v>3873</v>
      </c>
      <c r="D2698" s="8"/>
      <c r="E2698" s="8"/>
      <c r="F2698" s="8" t="s">
        <v>36</v>
      </c>
      <c r="G2698" s="9"/>
      <c r="H2698" s="9">
        <v>4</v>
      </c>
      <c r="I2698" s="8"/>
      <c r="J2698" s="8" t="s">
        <v>78</v>
      </c>
      <c r="K2698" s="17">
        <v>246</v>
      </c>
      <c r="L2698" s="9">
        <v>0</v>
      </c>
      <c r="M2698" s="9">
        <v>0</v>
      </c>
      <c r="N2698" s="9">
        <v>0</v>
      </c>
      <c r="O2698" s="8"/>
      <c r="P2698" s="9">
        <v>246</v>
      </c>
      <c r="Q2698" s="15">
        <v>0</v>
      </c>
      <c r="R2698" s="9">
        <v>300</v>
      </c>
      <c r="S2698" s="8" t="s">
        <v>37</v>
      </c>
      <c r="T2698" s="9">
        <v>246</v>
      </c>
      <c r="U2698" s="8" t="s">
        <v>12781</v>
      </c>
      <c r="V2698" s="21">
        <v>45433</v>
      </c>
      <c r="W2698" s="8"/>
    </row>
    <row r="2699" spans="1:23" ht="13.5" thickBot="1">
      <c r="A2699" s="8" t="s">
        <v>3872</v>
      </c>
      <c r="B2699" s="8" t="s">
        <v>7583</v>
      </c>
      <c r="C2699" s="8" t="s">
        <v>3874</v>
      </c>
      <c r="D2699" s="8" t="s">
        <v>95</v>
      </c>
      <c r="E2699" s="8"/>
      <c r="F2699" s="8" t="s">
        <v>1809</v>
      </c>
      <c r="G2699" s="8">
        <v>1803</v>
      </c>
      <c r="H2699" s="9">
        <v>3</v>
      </c>
      <c r="I2699" s="8"/>
      <c r="J2699" s="8" t="s">
        <v>78</v>
      </c>
      <c r="K2699" s="17">
        <v>-3</v>
      </c>
      <c r="L2699" s="9">
        <v>0</v>
      </c>
      <c r="M2699" s="9">
        <v>0</v>
      </c>
      <c r="N2699" s="9">
        <v>0</v>
      </c>
      <c r="O2699" s="8"/>
      <c r="P2699" s="9">
        <v>-3</v>
      </c>
      <c r="Q2699" s="15">
        <v>0</v>
      </c>
      <c r="R2699" s="9">
        <v>8</v>
      </c>
      <c r="S2699" s="8" t="s">
        <v>34</v>
      </c>
      <c r="T2699" s="17">
        <v>-3</v>
      </c>
      <c r="U2699" s="8" t="s">
        <v>65</v>
      </c>
      <c r="V2699" s="21">
        <v>45433</v>
      </c>
      <c r="W2699" s="8"/>
    </row>
    <row r="2700" spans="1:23" ht="77.25" thickBot="1">
      <c r="A2700" s="8" t="s">
        <v>3872</v>
      </c>
      <c r="B2700" s="8" t="s">
        <v>3875</v>
      </c>
      <c r="C2700" s="44" t="s">
        <v>3876</v>
      </c>
      <c r="D2700" s="42"/>
      <c r="E2700" s="8"/>
      <c r="F2700" s="8" t="s">
        <v>3877</v>
      </c>
      <c r="G2700" s="8"/>
      <c r="H2700" s="9">
        <v>8</v>
      </c>
      <c r="I2700" s="8" t="s">
        <v>1894</v>
      </c>
      <c r="J2700" s="8" t="s">
        <v>78</v>
      </c>
      <c r="K2700" s="17">
        <v>275</v>
      </c>
      <c r="L2700" s="9">
        <v>0</v>
      </c>
      <c r="M2700" s="9">
        <v>0</v>
      </c>
      <c r="N2700" s="9">
        <v>0</v>
      </c>
      <c r="O2700" s="8"/>
      <c r="P2700" s="9">
        <v>275</v>
      </c>
      <c r="Q2700" s="15">
        <v>0</v>
      </c>
      <c r="R2700" s="9">
        <v>300</v>
      </c>
      <c r="S2700" s="8" t="s">
        <v>37</v>
      </c>
      <c r="T2700" s="9">
        <v>275</v>
      </c>
      <c r="U2700" s="18" t="s">
        <v>8470</v>
      </c>
      <c r="V2700" s="40">
        <v>45370</v>
      </c>
      <c r="W2700" s="8" t="s">
        <v>8437</v>
      </c>
    </row>
    <row r="2701" spans="1:23" ht="77.25" thickBot="1">
      <c r="A2701" s="8" t="s">
        <v>3872</v>
      </c>
      <c r="B2701" s="8" t="s">
        <v>3879</v>
      </c>
      <c r="C2701" s="8" t="s">
        <v>3880</v>
      </c>
      <c r="D2701" s="8" t="s">
        <v>122</v>
      </c>
      <c r="E2701" s="8"/>
      <c r="F2701" s="8" t="s">
        <v>1809</v>
      </c>
      <c r="G2701" s="8">
        <v>808</v>
      </c>
      <c r="H2701" s="9">
        <v>6</v>
      </c>
      <c r="I2701" s="8"/>
      <c r="J2701" s="8" t="s">
        <v>78</v>
      </c>
      <c r="K2701" s="17">
        <v>53.916666669999998</v>
      </c>
      <c r="L2701" s="9">
        <v>0</v>
      </c>
      <c r="M2701" s="9">
        <v>0</v>
      </c>
      <c r="N2701" s="9">
        <v>0</v>
      </c>
      <c r="O2701" s="8"/>
      <c r="P2701" s="9">
        <v>53.916666669999998</v>
      </c>
      <c r="Q2701" s="15">
        <v>2</v>
      </c>
      <c r="R2701" s="9">
        <v>24</v>
      </c>
      <c r="S2701" s="8" t="s">
        <v>34</v>
      </c>
      <c r="T2701" s="9">
        <v>6</v>
      </c>
      <c r="U2701" s="18" t="s">
        <v>12782</v>
      </c>
      <c r="V2701" s="40">
        <v>45370</v>
      </c>
      <c r="W2701" s="8" t="s">
        <v>8437</v>
      </c>
    </row>
    <row r="2702" spans="1:23" ht="77.25" thickBot="1">
      <c r="A2702" s="8" t="s">
        <v>3872</v>
      </c>
      <c r="B2702" s="8" t="s">
        <v>3881</v>
      </c>
      <c r="C2702" s="8" t="s">
        <v>3882</v>
      </c>
      <c r="D2702" s="8" t="s">
        <v>42</v>
      </c>
      <c r="E2702" s="8"/>
      <c r="F2702" s="8" t="s">
        <v>1809</v>
      </c>
      <c r="G2702" s="8">
        <v>807</v>
      </c>
      <c r="H2702" s="9">
        <v>7</v>
      </c>
      <c r="I2702" s="8"/>
      <c r="J2702" s="8" t="s">
        <v>78</v>
      </c>
      <c r="K2702" s="17">
        <v>48</v>
      </c>
      <c r="L2702" s="9">
        <v>0</v>
      </c>
      <c r="M2702" s="9">
        <v>0</v>
      </c>
      <c r="N2702" s="9">
        <v>0</v>
      </c>
      <c r="O2702" s="8"/>
      <c r="P2702" s="9">
        <v>48</v>
      </c>
      <c r="Q2702" s="15">
        <v>1</v>
      </c>
      <c r="R2702" s="9">
        <v>36</v>
      </c>
      <c r="S2702" s="8" t="s">
        <v>34</v>
      </c>
      <c r="T2702" s="9">
        <v>12</v>
      </c>
      <c r="U2702" s="18" t="s">
        <v>10490</v>
      </c>
      <c r="V2702" s="40">
        <v>45370</v>
      </c>
      <c r="W2702" s="8" t="s">
        <v>8437</v>
      </c>
    </row>
    <row r="2703" spans="1:23" ht="77.25" thickBot="1">
      <c r="A2703" s="8" t="s">
        <v>3872</v>
      </c>
      <c r="B2703" s="8" t="s">
        <v>3883</v>
      </c>
      <c r="C2703" s="44" t="s">
        <v>3884</v>
      </c>
      <c r="D2703" s="42"/>
      <c r="E2703" s="8"/>
      <c r="F2703" s="8" t="s">
        <v>36</v>
      </c>
      <c r="G2703" s="8">
        <v>8025</v>
      </c>
      <c r="H2703" s="9">
        <v>1</v>
      </c>
      <c r="I2703" s="8"/>
      <c r="J2703" s="8" t="s">
        <v>78</v>
      </c>
      <c r="K2703" s="17">
        <v>531.16666669999995</v>
      </c>
      <c r="L2703" s="9">
        <v>0</v>
      </c>
      <c r="M2703" s="9">
        <v>0</v>
      </c>
      <c r="N2703" s="9">
        <v>0</v>
      </c>
      <c r="O2703" s="8"/>
      <c r="P2703" s="9">
        <v>531.16666669999995</v>
      </c>
      <c r="Q2703" s="15">
        <v>17</v>
      </c>
      <c r="R2703" s="9">
        <v>30</v>
      </c>
      <c r="S2703" s="8" t="s">
        <v>34</v>
      </c>
      <c r="T2703" s="9">
        <v>21</v>
      </c>
      <c r="U2703" s="18" t="s">
        <v>12783</v>
      </c>
      <c r="V2703" s="40">
        <v>45362</v>
      </c>
      <c r="W2703" s="8" t="s">
        <v>8437</v>
      </c>
    </row>
    <row r="2704" spans="1:23" ht="77.25" thickBot="1">
      <c r="A2704" s="8" t="s">
        <v>3872</v>
      </c>
      <c r="B2704" s="8" t="s">
        <v>3885</v>
      </c>
      <c r="C2704" s="8" t="s">
        <v>3886</v>
      </c>
      <c r="D2704" s="8"/>
      <c r="E2704" s="8"/>
      <c r="F2704" s="8" t="s">
        <v>36</v>
      </c>
      <c r="G2704" s="8">
        <v>8013</v>
      </c>
      <c r="H2704" s="9">
        <v>5</v>
      </c>
      <c r="I2704" s="8"/>
      <c r="J2704" s="8" t="s">
        <v>78</v>
      </c>
      <c r="K2704" s="17">
        <v>14.66666667</v>
      </c>
      <c r="L2704" s="9">
        <v>0</v>
      </c>
      <c r="M2704" s="9">
        <v>0</v>
      </c>
      <c r="N2704" s="9">
        <v>0</v>
      </c>
      <c r="O2704" s="8"/>
      <c r="P2704" s="9">
        <v>14.66666667</v>
      </c>
      <c r="Q2704" s="15">
        <v>1</v>
      </c>
      <c r="R2704" s="9">
        <v>12</v>
      </c>
      <c r="S2704" s="8" t="s">
        <v>34</v>
      </c>
      <c r="T2704" s="9">
        <v>3</v>
      </c>
      <c r="U2704" s="18" t="s">
        <v>12784</v>
      </c>
      <c r="V2704" s="40">
        <v>45369</v>
      </c>
      <c r="W2704" s="8" t="s">
        <v>8437</v>
      </c>
    </row>
    <row r="2705" spans="1:23" ht="77.25" thickBot="1">
      <c r="A2705" s="8" t="s">
        <v>3872</v>
      </c>
      <c r="B2705" s="8" t="s">
        <v>3887</v>
      </c>
      <c r="C2705" s="8" t="s">
        <v>3888</v>
      </c>
      <c r="D2705" s="8"/>
      <c r="E2705" s="8"/>
      <c r="F2705" s="8" t="s">
        <v>36</v>
      </c>
      <c r="G2705" s="8">
        <v>8022</v>
      </c>
      <c r="H2705" s="9">
        <v>9</v>
      </c>
      <c r="I2705" s="8"/>
      <c r="J2705" s="8" t="s">
        <v>78</v>
      </c>
      <c r="K2705" s="17">
        <v>138</v>
      </c>
      <c r="L2705" s="9">
        <v>0</v>
      </c>
      <c r="M2705" s="9">
        <v>0</v>
      </c>
      <c r="N2705" s="9">
        <v>0</v>
      </c>
      <c r="O2705" s="8"/>
      <c r="P2705" s="9">
        <v>138</v>
      </c>
      <c r="Q2705" s="15">
        <v>10</v>
      </c>
      <c r="R2705" s="9">
        <v>13</v>
      </c>
      <c r="S2705" s="8" t="s">
        <v>34</v>
      </c>
      <c r="T2705" s="9">
        <v>8</v>
      </c>
      <c r="U2705" s="8" t="s">
        <v>10243</v>
      </c>
      <c r="V2705" s="21">
        <v>45402</v>
      </c>
      <c r="W2705" s="8" t="s">
        <v>8437</v>
      </c>
    </row>
    <row r="2706" spans="1:23" ht="13.5" thickBot="1">
      <c r="A2706" s="8" t="s">
        <v>3872</v>
      </c>
      <c r="B2706" s="8" t="s">
        <v>6786</v>
      </c>
      <c r="C2706" s="8" t="s">
        <v>6787</v>
      </c>
      <c r="D2706" s="8"/>
      <c r="E2706" s="8"/>
      <c r="F2706" s="8" t="s">
        <v>36</v>
      </c>
      <c r="G2706" s="8">
        <v>8023</v>
      </c>
      <c r="H2706" s="9">
        <v>2</v>
      </c>
      <c r="I2706" s="8"/>
      <c r="J2706" s="8" t="s">
        <v>78</v>
      </c>
      <c r="K2706" s="17">
        <v>-11</v>
      </c>
      <c r="L2706" s="9">
        <v>0</v>
      </c>
      <c r="M2706" s="9">
        <v>0</v>
      </c>
      <c r="N2706" s="9">
        <v>0</v>
      </c>
      <c r="O2706" s="8"/>
      <c r="P2706" s="9">
        <v>-11</v>
      </c>
      <c r="Q2706" s="15">
        <v>0</v>
      </c>
      <c r="R2706" s="9">
        <v>24</v>
      </c>
      <c r="S2706" s="8" t="s">
        <v>34</v>
      </c>
      <c r="T2706" s="9">
        <v>-11</v>
      </c>
      <c r="U2706" s="18" t="s">
        <v>3002</v>
      </c>
      <c r="V2706" s="40">
        <v>45415</v>
      </c>
      <c r="W2706" s="40"/>
    </row>
    <row r="2707" spans="1:23" ht="13.5" thickBot="1">
      <c r="A2707" s="8" t="s">
        <v>3872</v>
      </c>
      <c r="B2707" s="8" t="s">
        <v>7584</v>
      </c>
      <c r="C2707" s="44" t="s">
        <v>6238</v>
      </c>
      <c r="D2707" s="42"/>
      <c r="E2707" s="8"/>
      <c r="F2707" s="8" t="s">
        <v>36</v>
      </c>
      <c r="G2707" s="8">
        <v>8012</v>
      </c>
      <c r="H2707" s="9">
        <v>10</v>
      </c>
      <c r="I2707" s="8"/>
      <c r="J2707" s="8" t="s">
        <v>78</v>
      </c>
      <c r="K2707" s="17">
        <v>-43.5</v>
      </c>
      <c r="L2707" s="9">
        <v>0</v>
      </c>
      <c r="M2707" s="9">
        <v>0</v>
      </c>
      <c r="N2707" s="9">
        <v>0</v>
      </c>
      <c r="O2707" s="8"/>
      <c r="P2707" s="9">
        <v>-43.5</v>
      </c>
      <c r="Q2707" s="15">
        <v>0</v>
      </c>
      <c r="R2707" s="9">
        <v>240</v>
      </c>
      <c r="S2707" s="8" t="s">
        <v>37</v>
      </c>
      <c r="T2707" s="9">
        <v>-44</v>
      </c>
      <c r="U2707" s="18" t="s">
        <v>12785</v>
      </c>
      <c r="V2707" s="40">
        <v>45436</v>
      </c>
      <c r="W2707" s="8"/>
    </row>
    <row r="2708" spans="1:23" ht="13.5" thickBot="1">
      <c r="A2708" s="8" t="s">
        <v>3872</v>
      </c>
      <c r="B2708" s="13" t="s">
        <v>8148</v>
      </c>
      <c r="C2708" s="8" t="s">
        <v>6245</v>
      </c>
      <c r="D2708" s="8"/>
      <c r="E2708" s="8"/>
      <c r="F2708" s="8" t="s">
        <v>8149</v>
      </c>
      <c r="G2708" s="9">
        <v>11</v>
      </c>
      <c r="H2708" s="20">
        <v>11</v>
      </c>
      <c r="I2708" s="8"/>
      <c r="J2708" s="8" t="s">
        <v>78</v>
      </c>
      <c r="K2708" s="17">
        <v>-5</v>
      </c>
      <c r="L2708" s="9">
        <v>0</v>
      </c>
      <c r="M2708" s="9">
        <v>0</v>
      </c>
      <c r="N2708" s="9">
        <v>0</v>
      </c>
      <c r="O2708" s="8"/>
      <c r="P2708" s="9">
        <v>-5</v>
      </c>
      <c r="Q2708" s="15">
        <v>0</v>
      </c>
      <c r="R2708" s="9">
        <v>60</v>
      </c>
      <c r="S2708" s="8" t="s">
        <v>34</v>
      </c>
      <c r="T2708" s="9">
        <v>-5</v>
      </c>
      <c r="U2708" s="8" t="s">
        <v>1731</v>
      </c>
      <c r="V2708" s="21">
        <v>45454</v>
      </c>
      <c r="W2708" s="21"/>
    </row>
    <row r="2709" spans="1:23" ht="13.5" thickBot="1">
      <c r="A2709" s="8" t="s">
        <v>3872</v>
      </c>
      <c r="B2709" s="13" t="s">
        <v>8201</v>
      </c>
      <c r="C2709" s="8" t="s">
        <v>6236</v>
      </c>
      <c r="D2709" s="8"/>
      <c r="E2709" s="8"/>
      <c r="F2709" s="8" t="s">
        <v>36</v>
      </c>
      <c r="G2709" s="8">
        <v>8010</v>
      </c>
      <c r="H2709" s="20">
        <v>12</v>
      </c>
      <c r="I2709" s="8"/>
      <c r="J2709" s="8" t="s">
        <v>78</v>
      </c>
      <c r="K2709" s="17">
        <v>-14</v>
      </c>
      <c r="L2709" s="9">
        <v>0</v>
      </c>
      <c r="M2709" s="9">
        <v>0</v>
      </c>
      <c r="N2709" s="9">
        <v>0</v>
      </c>
      <c r="O2709" s="8"/>
      <c r="P2709" s="9">
        <v>-14</v>
      </c>
      <c r="Q2709" s="15">
        <v>0</v>
      </c>
      <c r="R2709" s="9">
        <v>144</v>
      </c>
      <c r="S2709" s="8" t="s">
        <v>37</v>
      </c>
      <c r="T2709" s="9">
        <v>-14</v>
      </c>
      <c r="U2709" s="8" t="s">
        <v>8181</v>
      </c>
      <c r="V2709" s="21">
        <v>45455</v>
      </c>
      <c r="W2709" s="40"/>
    </row>
    <row r="2710" spans="1:23" ht="13.5" thickBot="1">
      <c r="A2710" s="8" t="s">
        <v>3872</v>
      </c>
      <c r="B2710" s="13" t="s">
        <v>8377</v>
      </c>
      <c r="C2710" s="16" t="s">
        <v>6237</v>
      </c>
      <c r="D2710" s="16"/>
      <c r="E2710" s="16"/>
      <c r="F2710" s="16" t="s">
        <v>36</v>
      </c>
      <c r="G2710" s="16">
        <v>8011</v>
      </c>
      <c r="H2710" s="15">
        <v>14</v>
      </c>
      <c r="I2710" s="8"/>
      <c r="J2710" s="8" t="s">
        <v>78</v>
      </c>
      <c r="K2710" s="38">
        <v>0</v>
      </c>
      <c r="L2710" s="9">
        <v>0</v>
      </c>
      <c r="M2710" s="9">
        <v>0</v>
      </c>
      <c r="N2710" s="9">
        <v>0</v>
      </c>
      <c r="O2710" s="8"/>
      <c r="P2710" s="9">
        <v>0</v>
      </c>
      <c r="Q2710" s="15">
        <v>0</v>
      </c>
      <c r="R2710" s="9">
        <v>240</v>
      </c>
      <c r="S2710" s="8" t="s">
        <v>37</v>
      </c>
      <c r="T2710" s="9">
        <v>0</v>
      </c>
      <c r="U2710" s="8" t="s">
        <v>39</v>
      </c>
      <c r="V2710" s="21">
        <v>45464</v>
      </c>
      <c r="W2710" s="21"/>
    </row>
    <row r="2711" spans="1:23" ht="13.5" thickBot="1">
      <c r="A2711" s="8" t="s">
        <v>3872</v>
      </c>
      <c r="B2711" s="13" t="s">
        <v>8378</v>
      </c>
      <c r="C2711" s="8" t="s">
        <v>6243</v>
      </c>
      <c r="D2711" s="8"/>
      <c r="E2711" s="8"/>
      <c r="F2711" s="8" t="s">
        <v>36</v>
      </c>
      <c r="G2711" s="8">
        <v>8590</v>
      </c>
      <c r="H2711" s="20">
        <v>15</v>
      </c>
      <c r="I2711" s="8"/>
      <c r="J2711" s="8" t="s">
        <v>78</v>
      </c>
      <c r="K2711" s="17">
        <v>-36</v>
      </c>
      <c r="L2711" s="9">
        <v>0</v>
      </c>
      <c r="M2711" s="9">
        <v>0</v>
      </c>
      <c r="N2711" s="9">
        <v>0</v>
      </c>
      <c r="O2711" s="8"/>
      <c r="P2711" s="9">
        <v>-36</v>
      </c>
      <c r="Q2711" s="15">
        <v>0</v>
      </c>
      <c r="R2711" s="9">
        <v>216</v>
      </c>
      <c r="S2711" s="8" t="s">
        <v>37</v>
      </c>
      <c r="T2711" s="9">
        <v>-36</v>
      </c>
      <c r="U2711" s="8" t="s">
        <v>1656</v>
      </c>
      <c r="V2711" s="21">
        <v>45464</v>
      </c>
      <c r="W2711" s="40"/>
    </row>
    <row r="2712" spans="1:23" ht="13.5" thickBot="1">
      <c r="A2712" s="8" t="s">
        <v>3872</v>
      </c>
      <c r="B2712" s="13" t="s">
        <v>8932</v>
      </c>
      <c r="C2712" s="44" t="s">
        <v>6241</v>
      </c>
      <c r="D2712" s="42"/>
      <c r="E2712" s="8"/>
      <c r="F2712" s="8" t="s">
        <v>36</v>
      </c>
      <c r="G2712" s="8">
        <v>816</v>
      </c>
      <c r="H2712" s="9">
        <v>16</v>
      </c>
      <c r="I2712" s="8"/>
      <c r="J2712" s="8" t="s">
        <v>78</v>
      </c>
      <c r="K2712" s="17">
        <v>-2</v>
      </c>
      <c r="L2712" s="9">
        <v>0</v>
      </c>
      <c r="M2712" s="9">
        <v>0</v>
      </c>
      <c r="N2712" s="9">
        <v>0</v>
      </c>
      <c r="O2712" s="8"/>
      <c r="P2712" s="9">
        <v>-2</v>
      </c>
      <c r="Q2712" s="15">
        <v>0</v>
      </c>
      <c r="R2712" s="9">
        <v>384</v>
      </c>
      <c r="S2712" s="8" t="s">
        <v>37</v>
      </c>
      <c r="T2712" s="9">
        <v>-2</v>
      </c>
      <c r="U2712" s="8" t="s">
        <v>1909</v>
      </c>
      <c r="V2712" s="21">
        <v>45490</v>
      </c>
      <c r="W2712" s="8"/>
    </row>
    <row r="2713" spans="1:23" ht="13.5" thickBot="1">
      <c r="A2713" s="8" t="s">
        <v>3872</v>
      </c>
      <c r="B2713" s="8" t="s">
        <v>9443</v>
      </c>
      <c r="C2713" s="8" t="s">
        <v>9444</v>
      </c>
      <c r="D2713" s="8"/>
      <c r="E2713" s="8"/>
      <c r="F2713" s="8" t="s">
        <v>36</v>
      </c>
      <c r="G2713" s="8"/>
      <c r="H2713" s="9">
        <v>17</v>
      </c>
      <c r="I2713" s="8"/>
      <c r="J2713" s="8" t="s">
        <v>78</v>
      </c>
      <c r="K2713" s="17">
        <v>637</v>
      </c>
      <c r="L2713" s="9">
        <v>0</v>
      </c>
      <c r="M2713" s="9">
        <v>0</v>
      </c>
      <c r="N2713" s="9">
        <v>0</v>
      </c>
      <c r="O2713" s="8"/>
      <c r="P2713" s="9">
        <v>637</v>
      </c>
      <c r="Q2713" s="15">
        <v>2</v>
      </c>
      <c r="R2713" s="9">
        <v>300</v>
      </c>
      <c r="S2713" s="8" t="s">
        <v>37</v>
      </c>
      <c r="T2713" s="9">
        <v>37</v>
      </c>
      <c r="U2713" s="8" t="s">
        <v>11675</v>
      </c>
      <c r="V2713" s="21">
        <v>45497</v>
      </c>
      <c r="W2713" s="40"/>
    </row>
    <row r="2714" spans="1:23" ht="39" thickBot="1">
      <c r="A2714" s="8" t="s">
        <v>3889</v>
      </c>
      <c r="B2714" s="8" t="s">
        <v>3890</v>
      </c>
      <c r="C2714" s="8" t="s">
        <v>3891</v>
      </c>
      <c r="D2714" s="8"/>
      <c r="E2714" s="8"/>
      <c r="F2714" s="8" t="s">
        <v>1007</v>
      </c>
      <c r="G2714" s="8"/>
      <c r="H2714" s="9">
        <v>1</v>
      </c>
      <c r="I2714" s="8" t="s">
        <v>712</v>
      </c>
      <c r="J2714" s="8" t="s">
        <v>78</v>
      </c>
      <c r="K2714" s="17">
        <v>140.91666670000001</v>
      </c>
      <c r="L2714" s="9">
        <v>0</v>
      </c>
      <c r="M2714" s="9">
        <v>0</v>
      </c>
      <c r="N2714" s="9">
        <v>0</v>
      </c>
      <c r="O2714" s="8"/>
      <c r="P2714" s="9">
        <v>140.91666670000001</v>
      </c>
      <c r="Q2714" s="15">
        <v>7</v>
      </c>
      <c r="R2714" s="9">
        <v>20</v>
      </c>
      <c r="S2714" s="8" t="s">
        <v>44</v>
      </c>
      <c r="T2714" s="17">
        <v>1</v>
      </c>
      <c r="U2714" s="8" t="s">
        <v>12786</v>
      </c>
      <c r="V2714" s="21">
        <v>45359</v>
      </c>
      <c r="W2714" s="8"/>
    </row>
    <row r="2715" spans="1:23" ht="26.25" thickBot="1">
      <c r="A2715" s="8" t="s">
        <v>8471</v>
      </c>
      <c r="B2715" s="8" t="s">
        <v>8472</v>
      </c>
      <c r="C2715" s="8" t="s">
        <v>8473</v>
      </c>
      <c r="D2715" s="8" t="s">
        <v>250</v>
      </c>
      <c r="E2715" s="8"/>
      <c r="F2715" s="8" t="s">
        <v>36</v>
      </c>
      <c r="G2715" s="8"/>
      <c r="H2715" s="9">
        <v>1</v>
      </c>
      <c r="I2715" s="8" t="s">
        <v>252</v>
      </c>
      <c r="J2715" s="8" t="s">
        <v>78</v>
      </c>
      <c r="K2715" s="17">
        <v>60</v>
      </c>
      <c r="L2715" s="9">
        <v>0</v>
      </c>
      <c r="M2715" s="9">
        <v>0</v>
      </c>
      <c r="N2715" s="9">
        <v>0</v>
      </c>
      <c r="O2715" s="8"/>
      <c r="P2715" s="9">
        <v>60</v>
      </c>
      <c r="Q2715" s="15">
        <v>1</v>
      </c>
      <c r="R2715" s="9">
        <v>60</v>
      </c>
      <c r="S2715" s="8" t="s">
        <v>37</v>
      </c>
      <c r="T2715" s="17">
        <v>0</v>
      </c>
      <c r="U2715" s="8" t="s">
        <v>102</v>
      </c>
      <c r="V2715" s="21">
        <v>45471</v>
      </c>
      <c r="W2715" s="8"/>
    </row>
    <row r="2716" spans="1:23" ht="51.75" thickBot="1">
      <c r="A2716" s="8" t="s">
        <v>180</v>
      </c>
      <c r="B2716" s="8" t="s">
        <v>3892</v>
      </c>
      <c r="C2716" s="8" t="s">
        <v>3893</v>
      </c>
      <c r="D2716" s="8" t="s">
        <v>42</v>
      </c>
      <c r="E2716" s="8"/>
      <c r="F2716" s="8" t="s">
        <v>192</v>
      </c>
      <c r="G2716" s="8"/>
      <c r="H2716" s="9">
        <v>2</v>
      </c>
      <c r="I2716" s="8"/>
      <c r="J2716" s="8" t="s">
        <v>78</v>
      </c>
      <c r="K2716" s="17">
        <v>266</v>
      </c>
      <c r="L2716" s="9">
        <v>0</v>
      </c>
      <c r="M2716" s="9">
        <v>0</v>
      </c>
      <c r="N2716" s="9">
        <v>0</v>
      </c>
      <c r="O2716" s="8"/>
      <c r="P2716" s="9">
        <v>266</v>
      </c>
      <c r="Q2716" s="15">
        <v>11</v>
      </c>
      <c r="R2716" s="9">
        <v>24</v>
      </c>
      <c r="S2716" s="8" t="s">
        <v>34</v>
      </c>
      <c r="T2716" s="17">
        <v>2</v>
      </c>
      <c r="U2716" s="8" t="s">
        <v>10782</v>
      </c>
      <c r="V2716" s="21">
        <v>45356</v>
      </c>
      <c r="W2716" s="40" t="s">
        <v>8242</v>
      </c>
    </row>
    <row r="2717" spans="1:23" ht="51.75" thickBot="1">
      <c r="A2717" s="8" t="s">
        <v>180</v>
      </c>
      <c r="B2717" s="8" t="s">
        <v>3894</v>
      </c>
      <c r="C2717" s="8" t="s">
        <v>3895</v>
      </c>
      <c r="D2717" s="8" t="s">
        <v>122</v>
      </c>
      <c r="E2717" s="8"/>
      <c r="F2717" s="8" t="s">
        <v>192</v>
      </c>
      <c r="G2717" s="8"/>
      <c r="H2717" s="9">
        <v>3</v>
      </c>
      <c r="I2717" s="8"/>
      <c r="J2717" s="8" t="s">
        <v>78</v>
      </c>
      <c r="K2717" s="17">
        <v>176</v>
      </c>
      <c r="L2717" s="9">
        <v>0</v>
      </c>
      <c r="M2717" s="9">
        <v>0</v>
      </c>
      <c r="N2717" s="9">
        <v>0</v>
      </c>
      <c r="O2717" s="8"/>
      <c r="P2717" s="9">
        <v>176</v>
      </c>
      <c r="Q2717" s="15">
        <v>8</v>
      </c>
      <c r="R2717" s="9">
        <v>20</v>
      </c>
      <c r="S2717" s="8" t="s">
        <v>34</v>
      </c>
      <c r="T2717" s="9">
        <v>16</v>
      </c>
      <c r="U2717" s="18" t="s">
        <v>11676</v>
      </c>
      <c r="V2717" s="40">
        <v>45363</v>
      </c>
      <c r="W2717" s="8" t="s">
        <v>8242</v>
      </c>
    </row>
    <row r="2718" spans="1:23" ht="51.75" thickBot="1">
      <c r="A2718" s="8" t="s">
        <v>180</v>
      </c>
      <c r="B2718" s="13" t="s">
        <v>3896</v>
      </c>
      <c r="C2718" s="8" t="s">
        <v>8379</v>
      </c>
      <c r="D2718" s="8"/>
      <c r="E2718" s="8" t="s">
        <v>3897</v>
      </c>
      <c r="F2718" s="8" t="s">
        <v>36</v>
      </c>
      <c r="G2718" s="8" t="s">
        <v>3898</v>
      </c>
      <c r="H2718" s="9">
        <v>1</v>
      </c>
      <c r="I2718" s="8"/>
      <c r="J2718" s="8" t="s">
        <v>78</v>
      </c>
      <c r="K2718" s="17">
        <v>29</v>
      </c>
      <c r="L2718" s="9">
        <v>0</v>
      </c>
      <c r="M2718" s="9">
        <v>0</v>
      </c>
      <c r="N2718" s="9">
        <v>0</v>
      </c>
      <c r="O2718" s="8"/>
      <c r="P2718" s="9">
        <v>29</v>
      </c>
      <c r="Q2718" s="15">
        <v>0</v>
      </c>
      <c r="R2718" s="9">
        <v>36</v>
      </c>
      <c r="S2718" s="8" t="s">
        <v>34</v>
      </c>
      <c r="T2718" s="9">
        <v>29</v>
      </c>
      <c r="U2718" s="8" t="s">
        <v>109</v>
      </c>
      <c r="V2718" s="21">
        <v>45355</v>
      </c>
      <c r="W2718" s="40" t="s">
        <v>8242</v>
      </c>
    </row>
    <row r="2719" spans="1:23" ht="13.5" thickBot="1">
      <c r="A2719" s="8" t="s">
        <v>180</v>
      </c>
      <c r="B2719" s="8" t="s">
        <v>7585</v>
      </c>
      <c r="C2719" s="8" t="s">
        <v>7586</v>
      </c>
      <c r="D2719" s="8"/>
      <c r="E2719" s="8"/>
      <c r="F2719" s="8" t="s">
        <v>36</v>
      </c>
      <c r="G2719" s="8" t="s">
        <v>7587</v>
      </c>
      <c r="H2719" s="9">
        <v>4</v>
      </c>
      <c r="I2719" s="8"/>
      <c r="J2719" s="8" t="s">
        <v>78</v>
      </c>
      <c r="K2719" s="17">
        <v>12</v>
      </c>
      <c r="L2719" s="9">
        <v>0</v>
      </c>
      <c r="M2719" s="9">
        <v>0</v>
      </c>
      <c r="N2719" s="9">
        <v>0</v>
      </c>
      <c r="O2719" s="8"/>
      <c r="P2719" s="9">
        <v>12</v>
      </c>
      <c r="Q2719" s="15">
        <v>0</v>
      </c>
      <c r="R2719" s="9">
        <v>320</v>
      </c>
      <c r="S2719" s="8" t="s">
        <v>37</v>
      </c>
      <c r="T2719" s="9">
        <v>12</v>
      </c>
      <c r="U2719" s="18" t="s">
        <v>9548</v>
      </c>
      <c r="V2719" s="40">
        <v>45429</v>
      </c>
      <c r="W2719" s="8"/>
    </row>
    <row r="2720" spans="1:23" ht="13.5" thickBot="1">
      <c r="A2720" s="8" t="s">
        <v>180</v>
      </c>
      <c r="B2720" s="8" t="s">
        <v>7588</v>
      </c>
      <c r="C2720" s="8" t="s">
        <v>7589</v>
      </c>
      <c r="D2720" s="8"/>
      <c r="E2720" s="8" t="s">
        <v>3897</v>
      </c>
      <c r="F2720" s="8" t="s">
        <v>36</v>
      </c>
      <c r="G2720" s="8">
        <v>25090</v>
      </c>
      <c r="H2720" s="9">
        <v>5</v>
      </c>
      <c r="I2720" s="8"/>
      <c r="J2720" s="8" t="s">
        <v>78</v>
      </c>
      <c r="K2720" s="17">
        <v>12</v>
      </c>
      <c r="L2720" s="9">
        <v>0</v>
      </c>
      <c r="M2720" s="9">
        <v>0</v>
      </c>
      <c r="N2720" s="9">
        <v>0</v>
      </c>
      <c r="O2720" s="8"/>
      <c r="P2720" s="9">
        <v>12</v>
      </c>
      <c r="Q2720" s="15">
        <v>0</v>
      </c>
      <c r="R2720" s="9">
        <v>20</v>
      </c>
      <c r="S2720" s="8" t="s">
        <v>40</v>
      </c>
      <c r="T2720" s="9">
        <v>12</v>
      </c>
      <c r="U2720" s="18" t="s">
        <v>9549</v>
      </c>
      <c r="V2720" s="40">
        <v>45436</v>
      </c>
      <c r="W2720" s="8"/>
    </row>
    <row r="2721" spans="1:24" ht="13.5" thickBot="1">
      <c r="A2721" s="8" t="s">
        <v>181</v>
      </c>
      <c r="B2721" s="8" t="s">
        <v>7833</v>
      </c>
      <c r="C2721" s="8" t="s">
        <v>3899</v>
      </c>
      <c r="D2721" s="8"/>
      <c r="E2721" s="8" t="s">
        <v>99</v>
      </c>
      <c r="F2721" s="8" t="s">
        <v>36</v>
      </c>
      <c r="G2721" s="8" t="s">
        <v>7834</v>
      </c>
      <c r="H2721" s="9">
        <v>1</v>
      </c>
      <c r="I2721" s="8" t="s">
        <v>512</v>
      </c>
      <c r="J2721" s="8" t="s">
        <v>78</v>
      </c>
      <c r="K2721" s="17">
        <v>-5</v>
      </c>
      <c r="L2721" s="9">
        <v>0</v>
      </c>
      <c r="M2721" s="9">
        <v>0</v>
      </c>
      <c r="N2721" s="9">
        <v>0</v>
      </c>
      <c r="O2721" s="8"/>
      <c r="P2721" s="9">
        <v>-5</v>
      </c>
      <c r="Q2721" s="15">
        <v>0</v>
      </c>
      <c r="R2721" s="9">
        <v>144</v>
      </c>
      <c r="S2721" s="8" t="s">
        <v>34</v>
      </c>
      <c r="T2721" s="9">
        <v>-5</v>
      </c>
      <c r="U2721" s="8" t="s">
        <v>1731</v>
      </c>
      <c r="V2721" s="21">
        <v>45440</v>
      </c>
      <c r="W2721" s="8"/>
    </row>
    <row r="2722" spans="1:24" ht="13.5" thickBot="1">
      <c r="A2722" s="8" t="s">
        <v>181</v>
      </c>
      <c r="B2722" s="8" t="s">
        <v>3900</v>
      </c>
      <c r="C2722" s="8" t="s">
        <v>3901</v>
      </c>
      <c r="D2722" s="8"/>
      <c r="E2722" s="8"/>
      <c r="F2722" s="8"/>
      <c r="G2722" s="8"/>
      <c r="H2722" s="9">
        <v>10</v>
      </c>
      <c r="I2722" s="8"/>
      <c r="J2722" s="8" t="s">
        <v>78</v>
      </c>
      <c r="K2722" s="17">
        <v>432</v>
      </c>
      <c r="L2722" s="9">
        <v>0</v>
      </c>
      <c r="M2722" s="9">
        <v>0</v>
      </c>
      <c r="N2722" s="9">
        <v>0</v>
      </c>
      <c r="O2722" s="8"/>
      <c r="P2722" s="9">
        <v>432</v>
      </c>
      <c r="Q2722" s="15">
        <v>3</v>
      </c>
      <c r="R2722" s="9">
        <v>144</v>
      </c>
      <c r="S2722" s="8" t="s">
        <v>37</v>
      </c>
      <c r="T2722" s="9">
        <v>0</v>
      </c>
      <c r="U2722" s="8" t="s">
        <v>103</v>
      </c>
      <c r="V2722" s="21"/>
      <c r="W2722" s="8"/>
    </row>
    <row r="2723" spans="1:24" ht="13.5" thickBot="1">
      <c r="A2723" s="8" t="s">
        <v>181</v>
      </c>
      <c r="B2723" s="8" t="s">
        <v>3902</v>
      </c>
      <c r="C2723" s="8" t="s">
        <v>3903</v>
      </c>
      <c r="D2723" s="8"/>
      <c r="E2723" s="8"/>
      <c r="F2723" s="8"/>
      <c r="G2723" s="8"/>
      <c r="H2723" s="9">
        <v>11</v>
      </c>
      <c r="I2723" s="8"/>
      <c r="J2723" s="8" t="s">
        <v>78</v>
      </c>
      <c r="K2723" s="17">
        <v>0</v>
      </c>
      <c r="L2723" s="9">
        <v>0</v>
      </c>
      <c r="M2723" s="9">
        <v>0</v>
      </c>
      <c r="N2723" s="9">
        <v>0</v>
      </c>
      <c r="O2723" s="8"/>
      <c r="P2723" s="9">
        <v>0</v>
      </c>
      <c r="Q2723" s="15">
        <v>0</v>
      </c>
      <c r="R2723" s="9">
        <v>24</v>
      </c>
      <c r="S2723" s="8" t="s">
        <v>34</v>
      </c>
      <c r="T2723" s="9">
        <v>0</v>
      </c>
      <c r="U2723" s="18" t="s">
        <v>45</v>
      </c>
      <c r="V2723" s="40"/>
      <c r="W2723" s="8"/>
    </row>
    <row r="2724" spans="1:24" ht="13.5" thickBot="1">
      <c r="A2724" s="8" t="s">
        <v>181</v>
      </c>
      <c r="B2724" s="8" t="s">
        <v>3904</v>
      </c>
      <c r="C2724" s="8" t="s">
        <v>3905</v>
      </c>
      <c r="D2724" s="8"/>
      <c r="E2724" s="8"/>
      <c r="F2724" s="8"/>
      <c r="G2724" s="8"/>
      <c r="H2724" s="9">
        <v>4</v>
      </c>
      <c r="I2724" s="8"/>
      <c r="J2724" s="8" t="s">
        <v>78</v>
      </c>
      <c r="K2724" s="17">
        <v>0</v>
      </c>
      <c r="L2724" s="9">
        <v>0</v>
      </c>
      <c r="M2724" s="9">
        <v>0</v>
      </c>
      <c r="N2724" s="9">
        <v>0</v>
      </c>
      <c r="O2724" s="8"/>
      <c r="P2724" s="9">
        <v>0</v>
      </c>
      <c r="Q2724" s="15">
        <v>0</v>
      </c>
      <c r="R2724" s="9">
        <v>16</v>
      </c>
      <c r="S2724" s="8" t="s">
        <v>44</v>
      </c>
      <c r="T2724" s="9">
        <v>0</v>
      </c>
      <c r="U2724" s="18" t="s">
        <v>46</v>
      </c>
      <c r="V2724" s="40"/>
      <c r="W2724" s="8"/>
    </row>
    <row r="2725" spans="1:24" ht="13.5" thickBot="1">
      <c r="A2725" s="8" t="s">
        <v>181</v>
      </c>
      <c r="B2725" s="8" t="s">
        <v>3906</v>
      </c>
      <c r="C2725" s="8" t="s">
        <v>3907</v>
      </c>
      <c r="D2725" s="8"/>
      <c r="E2725" s="8"/>
      <c r="F2725" s="8"/>
      <c r="G2725" s="8"/>
      <c r="H2725" s="9">
        <v>5</v>
      </c>
      <c r="I2725" s="8"/>
      <c r="J2725" s="8" t="s">
        <v>78</v>
      </c>
      <c r="K2725" s="17">
        <v>72</v>
      </c>
      <c r="L2725" s="9">
        <v>0</v>
      </c>
      <c r="M2725" s="9">
        <v>0</v>
      </c>
      <c r="N2725" s="9">
        <v>0</v>
      </c>
      <c r="O2725" s="8"/>
      <c r="P2725" s="9">
        <v>72</v>
      </c>
      <c r="Q2725" s="15">
        <v>6</v>
      </c>
      <c r="R2725" s="9">
        <v>12</v>
      </c>
      <c r="S2725" s="8" t="s">
        <v>34</v>
      </c>
      <c r="T2725" s="9">
        <v>0</v>
      </c>
      <c r="U2725" s="18" t="s">
        <v>340</v>
      </c>
      <c r="V2725" s="40"/>
      <c r="W2725" s="8"/>
    </row>
    <row r="2726" spans="1:24" ht="13.5" thickBot="1">
      <c r="A2726" s="8" t="s">
        <v>181</v>
      </c>
      <c r="B2726" s="8" t="s">
        <v>3908</v>
      </c>
      <c r="C2726" s="8" t="s">
        <v>3909</v>
      </c>
      <c r="D2726" s="8"/>
      <c r="E2726" s="8"/>
      <c r="F2726" s="8"/>
      <c r="G2726" s="8"/>
      <c r="H2726" s="9">
        <v>6</v>
      </c>
      <c r="I2726" s="8"/>
      <c r="J2726" s="8" t="s">
        <v>78</v>
      </c>
      <c r="K2726" s="17">
        <v>72</v>
      </c>
      <c r="L2726" s="9">
        <v>0</v>
      </c>
      <c r="M2726" s="9">
        <v>0</v>
      </c>
      <c r="N2726" s="9">
        <v>0</v>
      </c>
      <c r="O2726" s="8"/>
      <c r="P2726" s="9">
        <v>72</v>
      </c>
      <c r="Q2726" s="15">
        <v>1</v>
      </c>
      <c r="R2726" s="9">
        <v>72</v>
      </c>
      <c r="S2726" s="8" t="s">
        <v>34</v>
      </c>
      <c r="T2726" s="9">
        <v>0</v>
      </c>
      <c r="U2726" s="18" t="s">
        <v>35</v>
      </c>
      <c r="V2726" s="40"/>
      <c r="W2726" s="8"/>
    </row>
    <row r="2727" spans="1:24" ht="13.5" thickBot="1">
      <c r="A2727" s="8" t="s">
        <v>181</v>
      </c>
      <c r="B2727" s="8" t="s">
        <v>7958</v>
      </c>
      <c r="C2727" s="8" t="s">
        <v>7959</v>
      </c>
      <c r="D2727" s="8"/>
      <c r="E2727" s="8"/>
      <c r="F2727" s="8" t="s">
        <v>7702</v>
      </c>
      <c r="G2727" s="8" t="s">
        <v>7960</v>
      </c>
      <c r="H2727" s="9">
        <v>7</v>
      </c>
      <c r="I2727" s="8"/>
      <c r="J2727" s="8" t="s">
        <v>78</v>
      </c>
      <c r="K2727" s="17">
        <v>0.75</v>
      </c>
      <c r="L2727" s="9">
        <v>0</v>
      </c>
      <c r="M2727" s="9">
        <v>0</v>
      </c>
      <c r="N2727" s="9">
        <v>0</v>
      </c>
      <c r="O2727" s="8"/>
      <c r="P2727" s="9">
        <v>0.75</v>
      </c>
      <c r="Q2727" s="15">
        <v>0</v>
      </c>
      <c r="R2727" s="9">
        <v>192</v>
      </c>
      <c r="S2727" s="8" t="s">
        <v>37</v>
      </c>
      <c r="T2727" s="9">
        <v>1</v>
      </c>
      <c r="U2727" s="18" t="s">
        <v>12787</v>
      </c>
      <c r="V2727" s="40">
        <v>45448</v>
      </c>
      <c r="W2727" s="8"/>
    </row>
    <row r="2728" spans="1:24" ht="13.5" thickBot="1">
      <c r="A2728" s="8" t="s">
        <v>181</v>
      </c>
      <c r="B2728" s="8" t="s">
        <v>3910</v>
      </c>
      <c r="C2728" s="8" t="s">
        <v>3911</v>
      </c>
      <c r="D2728" s="8"/>
      <c r="E2728" s="8"/>
      <c r="F2728" s="8"/>
      <c r="G2728" s="8"/>
      <c r="H2728" s="9">
        <v>8</v>
      </c>
      <c r="I2728" s="8"/>
      <c r="J2728" s="8" t="s">
        <v>78</v>
      </c>
      <c r="K2728" s="17">
        <v>600</v>
      </c>
      <c r="L2728" s="9">
        <v>0</v>
      </c>
      <c r="M2728" s="9">
        <v>0</v>
      </c>
      <c r="N2728" s="9">
        <v>0</v>
      </c>
      <c r="O2728" s="8"/>
      <c r="P2728" s="9">
        <v>600</v>
      </c>
      <c r="Q2728" s="15">
        <v>5</v>
      </c>
      <c r="R2728" s="9">
        <v>120</v>
      </c>
      <c r="S2728" s="8" t="s">
        <v>34</v>
      </c>
      <c r="T2728" s="17">
        <v>0</v>
      </c>
      <c r="U2728" s="18" t="s">
        <v>57</v>
      </c>
      <c r="V2728" s="40"/>
      <c r="W2728" s="8"/>
    </row>
    <row r="2729" spans="1:24" ht="13.5" thickBot="1">
      <c r="A2729" s="8" t="s">
        <v>181</v>
      </c>
      <c r="B2729" s="13" t="s">
        <v>3912</v>
      </c>
      <c r="C2729" s="8" t="s">
        <v>3913</v>
      </c>
      <c r="D2729" s="8"/>
      <c r="E2729" s="8"/>
      <c r="F2729" s="8"/>
      <c r="G2729" s="8"/>
      <c r="H2729" s="20">
        <v>9</v>
      </c>
      <c r="I2729" s="8"/>
      <c r="J2729" s="8" t="s">
        <v>78</v>
      </c>
      <c r="K2729" s="17">
        <v>96</v>
      </c>
      <c r="L2729" s="9">
        <v>0</v>
      </c>
      <c r="M2729" s="9">
        <v>0</v>
      </c>
      <c r="N2729" s="9">
        <v>0</v>
      </c>
      <c r="O2729" s="8"/>
      <c r="P2729" s="9">
        <v>96</v>
      </c>
      <c r="Q2729" s="15">
        <v>8</v>
      </c>
      <c r="R2729" s="9">
        <v>12</v>
      </c>
      <c r="S2729" s="8" t="s">
        <v>34</v>
      </c>
      <c r="T2729" s="9">
        <v>0</v>
      </c>
      <c r="U2729" s="8" t="s">
        <v>394</v>
      </c>
      <c r="V2729" s="21"/>
      <c r="W2729" s="8"/>
    </row>
    <row r="2730" spans="1:24" ht="39" thickBot="1">
      <c r="A2730" s="8" t="s">
        <v>181</v>
      </c>
      <c r="B2730" s="8" t="s">
        <v>3914</v>
      </c>
      <c r="C2730" s="8" t="s">
        <v>3915</v>
      </c>
      <c r="D2730" s="8"/>
      <c r="E2730" s="8" t="s">
        <v>99</v>
      </c>
      <c r="F2730" s="8" t="s">
        <v>406</v>
      </c>
      <c r="G2730" s="8">
        <v>838</v>
      </c>
      <c r="H2730" s="9">
        <v>3</v>
      </c>
      <c r="I2730" s="8" t="s">
        <v>3916</v>
      </c>
      <c r="J2730" s="8" t="s">
        <v>78</v>
      </c>
      <c r="K2730" s="17">
        <v>282</v>
      </c>
      <c r="L2730" s="9">
        <v>0</v>
      </c>
      <c r="M2730" s="9">
        <v>0</v>
      </c>
      <c r="N2730" s="9">
        <v>0</v>
      </c>
      <c r="O2730" s="8"/>
      <c r="P2730" s="9">
        <v>282</v>
      </c>
      <c r="Q2730" s="15">
        <v>11</v>
      </c>
      <c r="R2730" s="9">
        <v>24</v>
      </c>
      <c r="S2730" s="8" t="s">
        <v>34</v>
      </c>
      <c r="T2730" s="9">
        <v>18</v>
      </c>
      <c r="U2730" s="18" t="s">
        <v>11725</v>
      </c>
      <c r="V2730" s="40">
        <v>45356</v>
      </c>
      <c r="W2730" s="8">
        <v>45380</v>
      </c>
    </row>
    <row r="2731" spans="1:24" ht="26.25" thickBot="1">
      <c r="A2731" s="8" t="s">
        <v>181</v>
      </c>
      <c r="B2731" s="13" t="s">
        <v>3917</v>
      </c>
      <c r="C2731" s="8" t="s">
        <v>3918</v>
      </c>
      <c r="D2731" s="8"/>
      <c r="E2731" s="8"/>
      <c r="F2731" s="8" t="s">
        <v>36</v>
      </c>
      <c r="G2731" s="8" t="s">
        <v>3919</v>
      </c>
      <c r="H2731" s="20">
        <v>12</v>
      </c>
      <c r="I2731" s="8"/>
      <c r="J2731" s="8" t="s">
        <v>78</v>
      </c>
      <c r="K2731" s="17">
        <v>188</v>
      </c>
      <c r="L2731" s="9">
        <v>0</v>
      </c>
      <c r="M2731" s="9">
        <v>0</v>
      </c>
      <c r="N2731" s="9">
        <v>0</v>
      </c>
      <c r="O2731" s="8"/>
      <c r="P2731" s="9">
        <v>188</v>
      </c>
      <c r="Q2731" s="15">
        <v>1</v>
      </c>
      <c r="R2731" s="9">
        <v>160</v>
      </c>
      <c r="S2731" s="8" t="s">
        <v>37</v>
      </c>
      <c r="T2731" s="9">
        <v>28</v>
      </c>
      <c r="U2731" s="8" t="s">
        <v>8280</v>
      </c>
      <c r="V2731" s="21">
        <v>45359</v>
      </c>
      <c r="W2731" s="21"/>
    </row>
    <row r="2732" spans="1:24" ht="13.5" thickBot="1">
      <c r="A2732" s="8" t="s">
        <v>181</v>
      </c>
      <c r="B2732" s="13" t="s">
        <v>3920</v>
      </c>
      <c r="C2732" s="8" t="s">
        <v>3921</v>
      </c>
      <c r="D2732" s="8"/>
      <c r="E2732" s="8" t="s">
        <v>59</v>
      </c>
      <c r="F2732" s="8" t="s">
        <v>36</v>
      </c>
      <c r="G2732" s="8">
        <v>4</v>
      </c>
      <c r="H2732" s="20">
        <v>14</v>
      </c>
      <c r="I2732" s="8"/>
      <c r="J2732" s="8" t="s">
        <v>78</v>
      </c>
      <c r="K2732" s="17">
        <v>24</v>
      </c>
      <c r="L2732" s="9">
        <v>0</v>
      </c>
      <c r="M2732" s="9">
        <v>0</v>
      </c>
      <c r="N2732" s="9">
        <v>0</v>
      </c>
      <c r="O2732" s="8"/>
      <c r="P2732" s="9">
        <v>24</v>
      </c>
      <c r="Q2732" s="15">
        <v>0</v>
      </c>
      <c r="R2732" s="9" t="s">
        <v>62</v>
      </c>
      <c r="S2732" s="8" t="s">
        <v>34</v>
      </c>
      <c r="T2732" s="17">
        <v>24</v>
      </c>
      <c r="U2732" s="18" t="s">
        <v>1456</v>
      </c>
      <c r="V2732" s="40">
        <v>45365</v>
      </c>
      <c r="W2732" s="9">
        <v>45380</v>
      </c>
    </row>
    <row r="2733" spans="1:24" ht="26.25" thickBot="1">
      <c r="A2733" s="8" t="s">
        <v>181</v>
      </c>
      <c r="B2733" s="13" t="s">
        <v>3922</v>
      </c>
      <c r="C2733" s="8" t="s">
        <v>3923</v>
      </c>
      <c r="D2733" s="8"/>
      <c r="E2733" s="8"/>
      <c r="F2733" s="8" t="s">
        <v>68</v>
      </c>
      <c r="G2733" s="8" t="s">
        <v>3924</v>
      </c>
      <c r="H2733" s="9">
        <v>13</v>
      </c>
      <c r="I2733" s="8" t="s">
        <v>75</v>
      </c>
      <c r="J2733" s="8" t="s">
        <v>78</v>
      </c>
      <c r="K2733" s="17">
        <v>549</v>
      </c>
      <c r="L2733" s="9">
        <v>0</v>
      </c>
      <c r="M2733" s="9">
        <v>0</v>
      </c>
      <c r="N2733" s="9">
        <v>0</v>
      </c>
      <c r="O2733" s="8"/>
      <c r="P2733" s="9">
        <v>549</v>
      </c>
      <c r="Q2733" s="15">
        <v>3</v>
      </c>
      <c r="R2733" s="9">
        <v>144</v>
      </c>
      <c r="S2733" s="8" t="s">
        <v>71</v>
      </c>
      <c r="T2733" s="9">
        <v>117</v>
      </c>
      <c r="U2733" s="8" t="s">
        <v>12788</v>
      </c>
      <c r="V2733" s="21">
        <v>45353</v>
      </c>
      <c r="W2733" s="8"/>
    </row>
    <row r="2734" spans="1:24" ht="13.5" thickBot="1">
      <c r="A2734" s="8" t="s">
        <v>181</v>
      </c>
      <c r="B2734" s="8" t="s">
        <v>3925</v>
      </c>
      <c r="C2734" s="8" t="s">
        <v>3926</v>
      </c>
      <c r="D2734" s="8"/>
      <c r="E2734" s="8" t="s">
        <v>99</v>
      </c>
      <c r="F2734" s="8" t="s">
        <v>1058</v>
      </c>
      <c r="G2734" s="8" t="s">
        <v>3927</v>
      </c>
      <c r="H2734" s="9">
        <v>2</v>
      </c>
      <c r="I2734" s="8"/>
      <c r="J2734" s="8" t="s">
        <v>78</v>
      </c>
      <c r="K2734" s="17">
        <v>830</v>
      </c>
      <c r="L2734" s="9">
        <v>0</v>
      </c>
      <c r="M2734" s="9">
        <v>0</v>
      </c>
      <c r="N2734" s="9">
        <v>0</v>
      </c>
      <c r="O2734" s="8"/>
      <c r="P2734" s="9">
        <v>830</v>
      </c>
      <c r="Q2734" s="15">
        <v>20</v>
      </c>
      <c r="R2734" s="9">
        <v>40</v>
      </c>
      <c r="S2734" s="8" t="s">
        <v>34</v>
      </c>
      <c r="T2734" s="9">
        <v>30</v>
      </c>
      <c r="U2734" s="8" t="s">
        <v>8680</v>
      </c>
      <c r="V2734" s="21">
        <v>45369</v>
      </c>
      <c r="W2734" s="8"/>
      <c r="X2734">
        <v>45346</v>
      </c>
    </row>
    <row r="2735" spans="1:24" ht="13.5" thickBot="1">
      <c r="A2735" s="8" t="s">
        <v>3928</v>
      </c>
      <c r="B2735" s="8" t="s">
        <v>6788</v>
      </c>
      <c r="C2735" s="8" t="s">
        <v>6264</v>
      </c>
      <c r="D2735" s="8"/>
      <c r="E2735" s="8"/>
      <c r="F2735" s="8" t="s">
        <v>1714</v>
      </c>
      <c r="G2735" s="8" t="s">
        <v>6789</v>
      </c>
      <c r="H2735" s="9">
        <v>3</v>
      </c>
      <c r="I2735" s="8"/>
      <c r="J2735" s="8" t="s">
        <v>78</v>
      </c>
      <c r="K2735" s="17">
        <v>0</v>
      </c>
      <c r="L2735" s="9">
        <v>0</v>
      </c>
      <c r="M2735" s="9">
        <v>0</v>
      </c>
      <c r="N2735" s="9">
        <v>0</v>
      </c>
      <c r="O2735" s="8"/>
      <c r="P2735" s="9">
        <v>0</v>
      </c>
      <c r="Q2735" s="15">
        <v>0</v>
      </c>
      <c r="R2735" s="9">
        <v>360</v>
      </c>
      <c r="S2735" s="8" t="s">
        <v>37</v>
      </c>
      <c r="T2735" s="9">
        <v>0</v>
      </c>
      <c r="U2735" s="18" t="s">
        <v>39</v>
      </c>
      <c r="V2735" s="40">
        <v>45415</v>
      </c>
      <c r="W2735" s="40"/>
      <c r="X2735">
        <v>45346</v>
      </c>
    </row>
    <row r="2736" spans="1:24" ht="13.5" thickBot="1">
      <c r="A2736" s="8" t="s">
        <v>3928</v>
      </c>
      <c r="B2736" s="8" t="s">
        <v>6790</v>
      </c>
      <c r="C2736" s="8" t="s">
        <v>6265</v>
      </c>
      <c r="D2736" s="8"/>
      <c r="E2736" s="8"/>
      <c r="F2736" s="8" t="s">
        <v>1714</v>
      </c>
      <c r="G2736" s="8" t="s">
        <v>6791</v>
      </c>
      <c r="H2736" s="9">
        <v>4</v>
      </c>
      <c r="I2736" s="8"/>
      <c r="J2736" s="8" t="s">
        <v>78</v>
      </c>
      <c r="K2736" s="17">
        <v>-36</v>
      </c>
      <c r="L2736" s="9">
        <v>0</v>
      </c>
      <c r="M2736" s="9">
        <v>0</v>
      </c>
      <c r="N2736" s="9">
        <v>0</v>
      </c>
      <c r="O2736" s="8"/>
      <c r="P2736" s="9">
        <v>-36</v>
      </c>
      <c r="Q2736" s="15">
        <v>0</v>
      </c>
      <c r="R2736" s="9">
        <v>720</v>
      </c>
      <c r="S2736" s="8" t="s">
        <v>37</v>
      </c>
      <c r="T2736" s="9">
        <v>-36</v>
      </c>
      <c r="U2736" s="18" t="s">
        <v>1656</v>
      </c>
      <c r="V2736" s="40">
        <v>45415</v>
      </c>
      <c r="W2736" s="8"/>
    </row>
    <row r="2737" spans="1:24" ht="13.5" thickBot="1">
      <c r="A2737" s="8" t="s">
        <v>3928</v>
      </c>
      <c r="B2737" s="8" t="s">
        <v>7590</v>
      </c>
      <c r="C2737" s="8" t="s">
        <v>6267</v>
      </c>
      <c r="D2737" s="8"/>
      <c r="E2737" s="8"/>
      <c r="F2737" s="8" t="s">
        <v>1714</v>
      </c>
      <c r="G2737" s="8">
        <v>10</v>
      </c>
      <c r="H2737" s="9">
        <v>5</v>
      </c>
      <c r="I2737" s="8"/>
      <c r="J2737" s="8" t="s">
        <v>78</v>
      </c>
      <c r="K2737" s="17">
        <v>2</v>
      </c>
      <c r="L2737" s="9">
        <v>0</v>
      </c>
      <c r="M2737" s="9">
        <v>0</v>
      </c>
      <c r="N2737" s="9">
        <v>0</v>
      </c>
      <c r="O2737" s="8"/>
      <c r="P2737" s="9">
        <v>2</v>
      </c>
      <c r="Q2737" s="15">
        <v>0</v>
      </c>
      <c r="R2737" s="9">
        <v>240</v>
      </c>
      <c r="S2737" s="8" t="s">
        <v>37</v>
      </c>
      <c r="T2737" s="9">
        <v>2</v>
      </c>
      <c r="U2737" s="18" t="s">
        <v>9372</v>
      </c>
      <c r="V2737" s="40">
        <v>45436</v>
      </c>
      <c r="W2737" s="8"/>
      <c r="X2737">
        <v>45346</v>
      </c>
    </row>
    <row r="2738" spans="1:24" ht="13.5" thickBot="1">
      <c r="A2738" s="8" t="s">
        <v>3928</v>
      </c>
      <c r="B2738" s="13" t="s">
        <v>7835</v>
      </c>
      <c r="C2738" s="18" t="s">
        <v>6263</v>
      </c>
      <c r="D2738" s="8"/>
      <c r="E2738" s="8"/>
      <c r="F2738" s="8" t="s">
        <v>1714</v>
      </c>
      <c r="G2738" s="8" t="s">
        <v>7836</v>
      </c>
      <c r="H2738" s="20">
        <v>6</v>
      </c>
      <c r="I2738" s="8"/>
      <c r="J2738" s="8" t="s">
        <v>78</v>
      </c>
      <c r="K2738" s="17">
        <v>-1</v>
      </c>
      <c r="L2738" s="9">
        <v>0</v>
      </c>
      <c r="M2738" s="9">
        <v>0</v>
      </c>
      <c r="N2738" s="9">
        <v>0</v>
      </c>
      <c r="O2738" s="8"/>
      <c r="P2738" s="9">
        <v>-1</v>
      </c>
      <c r="Q2738" s="15">
        <v>0</v>
      </c>
      <c r="R2738" s="9">
        <v>720</v>
      </c>
      <c r="S2738" s="8" t="s">
        <v>37</v>
      </c>
      <c r="T2738" s="9">
        <v>-1</v>
      </c>
      <c r="U2738" s="8" t="s">
        <v>1759</v>
      </c>
      <c r="V2738" s="21">
        <v>45439</v>
      </c>
      <c r="W2738" s="21"/>
    </row>
    <row r="2739" spans="1:24" ht="13.5" thickBot="1">
      <c r="A2739" s="8" t="s">
        <v>3928</v>
      </c>
      <c r="B2739" s="13" t="s">
        <v>10368</v>
      </c>
      <c r="C2739" s="44" t="s">
        <v>6262</v>
      </c>
      <c r="D2739" s="42"/>
      <c r="E2739" s="8"/>
      <c r="F2739" s="8" t="s">
        <v>1714</v>
      </c>
      <c r="G2739" s="8" t="s">
        <v>10369</v>
      </c>
      <c r="H2739" s="9">
        <v>7</v>
      </c>
      <c r="I2739" s="8"/>
      <c r="J2739" s="8" t="s">
        <v>78</v>
      </c>
      <c r="K2739" s="17">
        <v>-3</v>
      </c>
      <c r="L2739" s="9">
        <v>0</v>
      </c>
      <c r="M2739" s="9">
        <v>0</v>
      </c>
      <c r="N2739" s="9">
        <v>0</v>
      </c>
      <c r="O2739" s="8"/>
      <c r="P2739" s="9">
        <v>-3</v>
      </c>
      <c r="Q2739" s="15">
        <v>0</v>
      </c>
      <c r="R2739" s="9">
        <v>40</v>
      </c>
      <c r="S2739" s="8" t="s">
        <v>37</v>
      </c>
      <c r="T2739" s="17">
        <v>-3</v>
      </c>
      <c r="U2739" s="8" t="s">
        <v>3127</v>
      </c>
      <c r="V2739" s="9">
        <v>45504</v>
      </c>
      <c r="W2739" s="8"/>
    </row>
    <row r="2740" spans="1:24" ht="13.5" thickBot="1">
      <c r="A2740" s="8" t="s">
        <v>183</v>
      </c>
      <c r="B2740" s="13" t="s">
        <v>10370</v>
      </c>
      <c r="C2740" s="8" t="s">
        <v>10371</v>
      </c>
      <c r="D2740" s="8"/>
      <c r="E2740" s="8"/>
      <c r="F2740" s="8" t="s">
        <v>36</v>
      </c>
      <c r="G2740" s="9" t="s">
        <v>10372</v>
      </c>
      <c r="H2740" s="9">
        <v>1</v>
      </c>
      <c r="I2740" s="8"/>
      <c r="J2740" s="8" t="s">
        <v>78</v>
      </c>
      <c r="K2740" s="38">
        <v>789</v>
      </c>
      <c r="L2740" s="9">
        <v>0</v>
      </c>
      <c r="M2740" s="9">
        <v>0</v>
      </c>
      <c r="N2740" s="9">
        <v>0</v>
      </c>
      <c r="O2740" s="8"/>
      <c r="P2740" s="9">
        <v>789</v>
      </c>
      <c r="Q2740" s="15">
        <v>7</v>
      </c>
      <c r="R2740" s="8">
        <v>100</v>
      </c>
      <c r="S2740" s="8" t="s">
        <v>34</v>
      </c>
      <c r="T2740" s="9">
        <v>89</v>
      </c>
      <c r="U2740" s="8" t="s">
        <v>12789</v>
      </c>
      <c r="V2740" s="21">
        <v>45506</v>
      </c>
      <c r="W2740" s="21"/>
    </row>
    <row r="2741" spans="1:24" ht="13.5" thickBot="1">
      <c r="A2741" s="8" t="s">
        <v>183</v>
      </c>
      <c r="B2741" s="8" t="s">
        <v>3979</v>
      </c>
      <c r="C2741" s="8" t="s">
        <v>7841</v>
      </c>
      <c r="D2741" s="8"/>
      <c r="E2741" s="8"/>
      <c r="F2741" s="8" t="s">
        <v>55</v>
      </c>
      <c r="G2741" s="8" t="s">
        <v>3980</v>
      </c>
      <c r="H2741" s="9">
        <v>2</v>
      </c>
      <c r="I2741" s="8"/>
      <c r="J2741" s="8" t="s">
        <v>78</v>
      </c>
      <c r="K2741" s="17">
        <v>857</v>
      </c>
      <c r="L2741" s="9">
        <v>0</v>
      </c>
      <c r="M2741" s="9">
        <v>0</v>
      </c>
      <c r="N2741" s="9">
        <v>0</v>
      </c>
      <c r="O2741" s="8"/>
      <c r="P2741" s="9">
        <v>857</v>
      </c>
      <c r="Q2741" s="15">
        <v>5</v>
      </c>
      <c r="R2741" s="9">
        <v>144</v>
      </c>
      <c r="S2741" s="8" t="s">
        <v>34</v>
      </c>
      <c r="T2741" s="17">
        <v>137</v>
      </c>
      <c r="U2741" s="8" t="s">
        <v>9445</v>
      </c>
      <c r="V2741" s="9">
        <v>45371</v>
      </c>
      <c r="W2741" s="8"/>
    </row>
    <row r="2742" spans="1:24" ht="13.5" thickBot="1">
      <c r="A2742" s="8" t="s">
        <v>183</v>
      </c>
      <c r="B2742" s="13" t="s">
        <v>10783</v>
      </c>
      <c r="C2742" s="44" t="s">
        <v>10784</v>
      </c>
      <c r="D2742" s="42"/>
      <c r="E2742" s="8"/>
      <c r="F2742" s="8" t="s">
        <v>1007</v>
      </c>
      <c r="G2742" s="8" t="s">
        <v>10785</v>
      </c>
      <c r="H2742" s="20">
        <v>3</v>
      </c>
      <c r="I2742" s="8"/>
      <c r="J2742" s="8" t="s">
        <v>78</v>
      </c>
      <c r="K2742" s="17">
        <v>275</v>
      </c>
      <c r="L2742" s="9">
        <v>0</v>
      </c>
      <c r="M2742" s="9">
        <v>0</v>
      </c>
      <c r="N2742" s="9">
        <v>0</v>
      </c>
      <c r="O2742" s="8"/>
      <c r="P2742" s="9">
        <v>275</v>
      </c>
      <c r="Q2742" s="15">
        <v>2</v>
      </c>
      <c r="R2742" s="9">
        <v>100</v>
      </c>
      <c r="S2742" s="8" t="s">
        <v>34</v>
      </c>
      <c r="T2742" s="9">
        <v>75</v>
      </c>
      <c r="U2742" s="8" t="s">
        <v>12790</v>
      </c>
      <c r="V2742" s="21">
        <v>45511</v>
      </c>
      <c r="W2742" s="40"/>
    </row>
    <row r="2743" spans="1:24" ht="13.5" thickBot="1">
      <c r="A2743" s="8" t="s">
        <v>183</v>
      </c>
      <c r="B2743" s="13" t="s">
        <v>10786</v>
      </c>
      <c r="C2743" s="8" t="s">
        <v>10787</v>
      </c>
      <c r="D2743" s="8"/>
      <c r="E2743" s="8"/>
      <c r="F2743" s="8" t="s">
        <v>1007</v>
      </c>
      <c r="G2743" s="8" t="s">
        <v>10788</v>
      </c>
      <c r="H2743" s="9">
        <v>4</v>
      </c>
      <c r="I2743" s="8"/>
      <c r="J2743" s="8" t="s">
        <v>78</v>
      </c>
      <c r="K2743" s="17">
        <v>260</v>
      </c>
      <c r="L2743" s="9">
        <v>0</v>
      </c>
      <c r="M2743" s="9">
        <v>0</v>
      </c>
      <c r="N2743" s="9">
        <v>0</v>
      </c>
      <c r="O2743" s="8"/>
      <c r="P2743" s="9">
        <v>260</v>
      </c>
      <c r="Q2743" s="15">
        <v>2</v>
      </c>
      <c r="R2743" s="9">
        <v>100</v>
      </c>
      <c r="S2743" s="8" t="s">
        <v>34</v>
      </c>
      <c r="T2743" s="9">
        <v>60</v>
      </c>
      <c r="U2743" s="8" t="s">
        <v>8150</v>
      </c>
      <c r="V2743" s="21">
        <v>45511</v>
      </c>
      <c r="W2743" s="40"/>
    </row>
    <row r="2744" spans="1:24" ht="13.5" thickBot="1">
      <c r="A2744" s="8" t="s">
        <v>183</v>
      </c>
      <c r="B2744" s="13" t="s">
        <v>7838</v>
      </c>
      <c r="C2744" s="44" t="s">
        <v>7839</v>
      </c>
      <c r="D2744" s="42"/>
      <c r="E2744" s="8"/>
      <c r="F2744" s="8" t="s">
        <v>966</v>
      </c>
      <c r="G2744" s="8">
        <v>2001</v>
      </c>
      <c r="H2744" s="9">
        <v>5</v>
      </c>
      <c r="I2744" s="8"/>
      <c r="J2744" s="8" t="s">
        <v>78</v>
      </c>
      <c r="K2744" s="17">
        <v>336</v>
      </c>
      <c r="L2744" s="9">
        <v>0</v>
      </c>
      <c r="M2744" s="9">
        <v>0</v>
      </c>
      <c r="N2744" s="9">
        <v>0</v>
      </c>
      <c r="O2744" s="8"/>
      <c r="P2744" s="9">
        <v>336</v>
      </c>
      <c r="Q2744" s="15">
        <v>2</v>
      </c>
      <c r="R2744" s="9">
        <v>144</v>
      </c>
      <c r="S2744" s="8" t="s">
        <v>34</v>
      </c>
      <c r="T2744" s="9">
        <v>48</v>
      </c>
      <c r="U2744" s="8" t="s">
        <v>12791</v>
      </c>
      <c r="V2744" s="21">
        <v>45440</v>
      </c>
      <c r="W2744" s="40"/>
    </row>
    <row r="2745" spans="1:24" ht="26.25" thickBot="1">
      <c r="A2745" s="8" t="s">
        <v>183</v>
      </c>
      <c r="B2745" s="13" t="s">
        <v>6911</v>
      </c>
      <c r="C2745" s="8" t="s">
        <v>6912</v>
      </c>
      <c r="D2745" s="8"/>
      <c r="E2745" s="8"/>
      <c r="F2745" s="8" t="s">
        <v>36</v>
      </c>
      <c r="G2745" s="8" t="s">
        <v>6913</v>
      </c>
      <c r="H2745" s="9">
        <v>6</v>
      </c>
      <c r="I2745" s="8" t="s">
        <v>6914</v>
      </c>
      <c r="J2745" s="8" t="s">
        <v>78</v>
      </c>
      <c r="K2745" s="17">
        <v>111</v>
      </c>
      <c r="L2745" s="9">
        <v>0</v>
      </c>
      <c r="M2745" s="9">
        <v>0</v>
      </c>
      <c r="N2745" s="9">
        <v>0</v>
      </c>
      <c r="O2745" s="8"/>
      <c r="P2745" s="9">
        <v>111</v>
      </c>
      <c r="Q2745" s="15">
        <v>0</v>
      </c>
      <c r="R2745" s="9">
        <v>288</v>
      </c>
      <c r="S2745" s="8" t="s">
        <v>71</v>
      </c>
      <c r="T2745" s="9">
        <v>111</v>
      </c>
      <c r="U2745" s="8" t="s">
        <v>9446</v>
      </c>
      <c r="V2745" s="21">
        <v>45419</v>
      </c>
      <c r="W2745" s="40"/>
    </row>
    <row r="2746" spans="1:24" ht="13.5" thickBot="1">
      <c r="A2746" s="8" t="s">
        <v>183</v>
      </c>
      <c r="B2746" s="13" t="s">
        <v>3949</v>
      </c>
      <c r="C2746" s="8" t="s">
        <v>3950</v>
      </c>
      <c r="D2746" s="8"/>
      <c r="E2746" s="8"/>
      <c r="F2746" s="8"/>
      <c r="G2746" s="8"/>
      <c r="H2746" s="9">
        <v>7</v>
      </c>
      <c r="I2746" s="8"/>
      <c r="J2746" s="8" t="s">
        <v>78</v>
      </c>
      <c r="K2746" s="17">
        <v>100</v>
      </c>
      <c r="L2746" s="9">
        <v>0</v>
      </c>
      <c r="M2746" s="9">
        <v>0</v>
      </c>
      <c r="N2746" s="9">
        <v>0</v>
      </c>
      <c r="O2746" s="8"/>
      <c r="P2746" s="9">
        <v>100</v>
      </c>
      <c r="Q2746" s="15">
        <v>1</v>
      </c>
      <c r="R2746" s="9">
        <v>100</v>
      </c>
      <c r="S2746" s="8" t="s">
        <v>34</v>
      </c>
      <c r="T2746" s="29">
        <v>0</v>
      </c>
      <c r="U2746" s="8" t="s">
        <v>35</v>
      </c>
      <c r="V2746" s="21"/>
      <c r="W2746" s="40"/>
    </row>
    <row r="2747" spans="1:24" ht="13.5" thickBot="1">
      <c r="A2747" s="8" t="s">
        <v>183</v>
      </c>
      <c r="B2747" s="13" t="s">
        <v>3951</v>
      </c>
      <c r="C2747" s="8" t="s">
        <v>3952</v>
      </c>
      <c r="D2747" s="8"/>
      <c r="E2747" s="8"/>
      <c r="F2747" s="8"/>
      <c r="G2747" s="8"/>
      <c r="H2747" s="9">
        <v>8</v>
      </c>
      <c r="I2747" s="8"/>
      <c r="J2747" s="8" t="s">
        <v>78</v>
      </c>
      <c r="K2747" s="17">
        <v>4000</v>
      </c>
      <c r="L2747" s="9">
        <v>0</v>
      </c>
      <c r="M2747" s="9">
        <v>0</v>
      </c>
      <c r="N2747" s="9">
        <v>0</v>
      </c>
      <c r="O2747" s="8"/>
      <c r="P2747" s="9">
        <v>4000</v>
      </c>
      <c r="Q2747" s="15">
        <v>4</v>
      </c>
      <c r="R2747" s="9">
        <v>1000</v>
      </c>
      <c r="S2747" s="8" t="s">
        <v>37</v>
      </c>
      <c r="T2747" s="9">
        <v>0</v>
      </c>
      <c r="U2747" s="8" t="s">
        <v>216</v>
      </c>
      <c r="V2747" s="21"/>
      <c r="W2747" s="40"/>
    </row>
    <row r="2748" spans="1:24" ht="13.5" thickBot="1">
      <c r="A2748" s="8" t="s">
        <v>183</v>
      </c>
      <c r="B2748" s="13" t="s">
        <v>3953</v>
      </c>
      <c r="C2748" s="8" t="s">
        <v>3954</v>
      </c>
      <c r="D2748" s="8"/>
      <c r="E2748" s="8"/>
      <c r="F2748" s="8"/>
      <c r="G2748" s="8"/>
      <c r="H2748" s="9">
        <v>9</v>
      </c>
      <c r="I2748" s="8"/>
      <c r="J2748" s="8" t="s">
        <v>78</v>
      </c>
      <c r="K2748" s="17">
        <v>37440</v>
      </c>
      <c r="L2748" s="9">
        <v>0</v>
      </c>
      <c r="M2748" s="9">
        <v>0</v>
      </c>
      <c r="N2748" s="9">
        <v>0</v>
      </c>
      <c r="O2748" s="8"/>
      <c r="P2748" s="9">
        <v>37440</v>
      </c>
      <c r="Q2748" s="15">
        <v>26</v>
      </c>
      <c r="R2748" s="9">
        <v>1440</v>
      </c>
      <c r="S2748" s="8" t="s">
        <v>37</v>
      </c>
      <c r="T2748" s="9">
        <v>0</v>
      </c>
      <c r="U2748" s="8" t="s">
        <v>3955</v>
      </c>
      <c r="V2748" s="21"/>
      <c r="W2748" s="40"/>
    </row>
    <row r="2749" spans="1:24" ht="13.5" thickBot="1">
      <c r="A2749" s="8" t="s">
        <v>183</v>
      </c>
      <c r="B2749" s="13" t="s">
        <v>3935</v>
      </c>
      <c r="C2749" s="8" t="s">
        <v>3936</v>
      </c>
      <c r="D2749" s="8"/>
      <c r="E2749" s="8"/>
      <c r="F2749" s="8"/>
      <c r="G2749" s="8"/>
      <c r="H2749" s="9">
        <v>10</v>
      </c>
      <c r="I2749" s="8"/>
      <c r="J2749" s="8" t="s">
        <v>78</v>
      </c>
      <c r="K2749" s="17">
        <v>96</v>
      </c>
      <c r="L2749" s="9">
        <v>0</v>
      </c>
      <c r="M2749" s="9">
        <v>0</v>
      </c>
      <c r="N2749" s="9">
        <v>0</v>
      </c>
      <c r="O2749" s="8"/>
      <c r="P2749" s="9">
        <v>96</v>
      </c>
      <c r="Q2749" s="15">
        <v>1</v>
      </c>
      <c r="R2749" s="9">
        <v>96</v>
      </c>
      <c r="S2749" s="8" t="s">
        <v>34</v>
      </c>
      <c r="T2749" s="9">
        <v>0</v>
      </c>
      <c r="U2749" s="8" t="s">
        <v>35</v>
      </c>
      <c r="V2749" s="21"/>
      <c r="W2749" s="40"/>
    </row>
    <row r="2750" spans="1:24" ht="13.5" thickBot="1">
      <c r="A2750" s="8" t="s">
        <v>183</v>
      </c>
      <c r="B2750" s="13" t="s">
        <v>3961</v>
      </c>
      <c r="C2750" s="8" t="s">
        <v>3962</v>
      </c>
      <c r="D2750" s="8"/>
      <c r="E2750" s="8"/>
      <c r="F2750" s="8" t="s">
        <v>68</v>
      </c>
      <c r="G2750" s="8"/>
      <c r="H2750" s="9">
        <v>11</v>
      </c>
      <c r="I2750" s="8"/>
      <c r="J2750" s="8" t="s">
        <v>78</v>
      </c>
      <c r="K2750" s="17">
        <v>3228</v>
      </c>
      <c r="L2750" s="9">
        <v>0</v>
      </c>
      <c r="M2750" s="9">
        <v>0</v>
      </c>
      <c r="N2750" s="9">
        <v>0</v>
      </c>
      <c r="O2750" s="8"/>
      <c r="P2750" s="9">
        <v>3228</v>
      </c>
      <c r="Q2750" s="15">
        <v>44</v>
      </c>
      <c r="R2750" s="9">
        <v>72</v>
      </c>
      <c r="S2750" s="8" t="s">
        <v>34</v>
      </c>
      <c r="T2750" s="9">
        <v>60</v>
      </c>
      <c r="U2750" s="8" t="s">
        <v>12792</v>
      </c>
      <c r="V2750" s="21"/>
      <c r="W2750" s="8"/>
    </row>
    <row r="2751" spans="1:24" ht="13.5" thickBot="1">
      <c r="A2751" s="8" t="s">
        <v>183</v>
      </c>
      <c r="B2751" s="13" t="s">
        <v>3963</v>
      </c>
      <c r="C2751" s="8" t="s">
        <v>7840</v>
      </c>
      <c r="D2751" s="8"/>
      <c r="E2751" s="8"/>
      <c r="F2751" s="8" t="s">
        <v>68</v>
      </c>
      <c r="G2751" s="8"/>
      <c r="H2751" s="9">
        <v>12</v>
      </c>
      <c r="I2751" s="8"/>
      <c r="J2751" s="8" t="s">
        <v>78</v>
      </c>
      <c r="K2751" s="17">
        <v>-5</v>
      </c>
      <c r="L2751" s="9">
        <v>0</v>
      </c>
      <c r="M2751" s="9">
        <v>0</v>
      </c>
      <c r="N2751" s="9">
        <v>0</v>
      </c>
      <c r="O2751" s="8"/>
      <c r="P2751" s="9">
        <v>-5</v>
      </c>
      <c r="Q2751" s="15">
        <v>-2</v>
      </c>
      <c r="R2751" s="9">
        <v>2</v>
      </c>
      <c r="S2751" s="8" t="s">
        <v>34</v>
      </c>
      <c r="T2751" s="29">
        <v>-1</v>
      </c>
      <c r="U2751" s="8" t="s">
        <v>7129</v>
      </c>
      <c r="V2751" s="21"/>
      <c r="W2751" s="8"/>
    </row>
    <row r="2752" spans="1:24" ht="26.25" thickBot="1">
      <c r="A2752" s="8" t="s">
        <v>183</v>
      </c>
      <c r="B2752" s="13" t="s">
        <v>3964</v>
      </c>
      <c r="C2752" s="8" t="s">
        <v>3965</v>
      </c>
      <c r="D2752" s="8"/>
      <c r="E2752" s="8" t="s">
        <v>3966</v>
      </c>
      <c r="F2752" s="8" t="s">
        <v>68</v>
      </c>
      <c r="G2752" s="8" t="s">
        <v>3967</v>
      </c>
      <c r="H2752" s="9">
        <v>13</v>
      </c>
      <c r="I2752" s="8" t="s">
        <v>75</v>
      </c>
      <c r="J2752" s="8" t="s">
        <v>78</v>
      </c>
      <c r="K2752" s="17">
        <v>22</v>
      </c>
      <c r="L2752" s="9">
        <v>0</v>
      </c>
      <c r="M2752" s="9">
        <v>0</v>
      </c>
      <c r="N2752" s="9">
        <v>0</v>
      </c>
      <c r="O2752" s="8"/>
      <c r="P2752" s="9">
        <v>22</v>
      </c>
      <c r="Q2752" s="15">
        <v>0</v>
      </c>
      <c r="R2752" s="9">
        <v>60</v>
      </c>
      <c r="S2752" s="8" t="s">
        <v>34</v>
      </c>
      <c r="T2752" s="9">
        <v>22</v>
      </c>
      <c r="U2752" s="8" t="s">
        <v>8851</v>
      </c>
      <c r="V2752" s="21">
        <v>45353</v>
      </c>
      <c r="W2752" s="8"/>
    </row>
    <row r="2753" spans="1:23" ht="13.5" thickBot="1">
      <c r="A2753" s="8" t="s">
        <v>183</v>
      </c>
      <c r="B2753" s="13" t="s">
        <v>3937</v>
      </c>
      <c r="C2753" s="8" t="s">
        <v>3938</v>
      </c>
      <c r="D2753" s="8"/>
      <c r="E2753" s="8"/>
      <c r="F2753" s="8"/>
      <c r="G2753" s="8"/>
      <c r="H2753" s="20">
        <v>14</v>
      </c>
      <c r="I2753" s="8"/>
      <c r="J2753" s="8" t="s">
        <v>78</v>
      </c>
      <c r="K2753" s="17">
        <v>0</v>
      </c>
      <c r="L2753" s="9">
        <v>0</v>
      </c>
      <c r="M2753" s="9">
        <v>0</v>
      </c>
      <c r="N2753" s="9">
        <v>0</v>
      </c>
      <c r="O2753" s="8"/>
      <c r="P2753" s="9">
        <v>0</v>
      </c>
      <c r="Q2753" s="15">
        <v>0</v>
      </c>
      <c r="R2753" s="9">
        <v>60</v>
      </c>
      <c r="S2753" s="8" t="s">
        <v>34</v>
      </c>
      <c r="T2753" s="9">
        <v>0</v>
      </c>
      <c r="U2753" s="8" t="s">
        <v>45</v>
      </c>
      <c r="V2753" s="21"/>
      <c r="W2753" s="8"/>
    </row>
    <row r="2754" spans="1:23" ht="13.5" thickBot="1">
      <c r="A2754" s="8" t="s">
        <v>183</v>
      </c>
      <c r="B2754" s="13" t="s">
        <v>3968</v>
      </c>
      <c r="C2754" s="8" t="s">
        <v>10373</v>
      </c>
      <c r="D2754" s="8"/>
      <c r="E2754" s="8"/>
      <c r="F2754" s="8" t="s">
        <v>68</v>
      </c>
      <c r="G2754" s="8" t="s">
        <v>3969</v>
      </c>
      <c r="H2754" s="9">
        <v>15</v>
      </c>
      <c r="I2754" s="8"/>
      <c r="J2754" s="8" t="s">
        <v>78</v>
      </c>
      <c r="K2754" s="17">
        <v>4</v>
      </c>
      <c r="L2754" s="9">
        <v>0</v>
      </c>
      <c r="M2754" s="9">
        <v>0</v>
      </c>
      <c r="N2754" s="9">
        <v>0</v>
      </c>
      <c r="O2754" s="8"/>
      <c r="P2754" s="9">
        <v>4</v>
      </c>
      <c r="Q2754" s="15">
        <v>0</v>
      </c>
      <c r="R2754" s="9">
        <v>32</v>
      </c>
      <c r="S2754" s="8" t="s">
        <v>124</v>
      </c>
      <c r="T2754" s="9">
        <v>4</v>
      </c>
      <c r="U2754" s="8" t="s">
        <v>12793</v>
      </c>
      <c r="V2754" s="21">
        <v>45362</v>
      </c>
      <c r="W2754" s="8">
        <v>45380</v>
      </c>
    </row>
    <row r="2755" spans="1:23" ht="39" thickBot="1">
      <c r="A2755" s="8" t="s">
        <v>183</v>
      </c>
      <c r="B2755" s="13" t="s">
        <v>3976</v>
      </c>
      <c r="C2755" s="8" t="s">
        <v>3977</v>
      </c>
      <c r="D2755" s="8"/>
      <c r="E2755" s="8"/>
      <c r="F2755" s="8" t="s">
        <v>70</v>
      </c>
      <c r="G2755" s="8" t="s">
        <v>3978</v>
      </c>
      <c r="H2755" s="9">
        <v>16</v>
      </c>
      <c r="I2755" s="8" t="s">
        <v>6822</v>
      </c>
      <c r="J2755" s="8" t="s">
        <v>78</v>
      </c>
      <c r="K2755" s="17">
        <v>-45</v>
      </c>
      <c r="L2755" s="9">
        <v>0</v>
      </c>
      <c r="M2755" s="9">
        <v>0</v>
      </c>
      <c r="N2755" s="9">
        <v>0</v>
      </c>
      <c r="O2755" s="8"/>
      <c r="P2755" s="9">
        <v>-45</v>
      </c>
      <c r="Q2755" s="15">
        <v>-1</v>
      </c>
      <c r="R2755" s="9">
        <v>24</v>
      </c>
      <c r="S2755" s="8" t="s">
        <v>40</v>
      </c>
      <c r="T2755" s="9">
        <v>-21</v>
      </c>
      <c r="U2755" s="8" t="s">
        <v>12794</v>
      </c>
      <c r="V2755" s="21"/>
      <c r="W2755" s="8" t="s">
        <v>1770</v>
      </c>
    </row>
    <row r="2756" spans="1:23" ht="13.5" thickBot="1">
      <c r="A2756" s="8" t="s">
        <v>183</v>
      </c>
      <c r="B2756" s="13" t="s">
        <v>3973</v>
      </c>
      <c r="C2756" s="8" t="s">
        <v>3974</v>
      </c>
      <c r="D2756" s="8"/>
      <c r="E2756" s="8"/>
      <c r="F2756" s="8" t="s">
        <v>983</v>
      </c>
      <c r="G2756" s="8" t="s">
        <v>3975</v>
      </c>
      <c r="H2756" s="9">
        <v>17</v>
      </c>
      <c r="I2756" s="8"/>
      <c r="J2756" s="8" t="s">
        <v>78</v>
      </c>
      <c r="K2756" s="17">
        <v>108</v>
      </c>
      <c r="L2756" s="9">
        <v>0</v>
      </c>
      <c r="M2756" s="9">
        <v>0</v>
      </c>
      <c r="N2756" s="9">
        <v>0</v>
      </c>
      <c r="O2756" s="8"/>
      <c r="P2756" s="9">
        <v>108</v>
      </c>
      <c r="Q2756" s="15">
        <v>0</v>
      </c>
      <c r="R2756" s="9">
        <v>144</v>
      </c>
      <c r="S2756" s="8" t="s">
        <v>34</v>
      </c>
      <c r="T2756" s="29">
        <v>108</v>
      </c>
      <c r="U2756" s="8" t="s">
        <v>12795</v>
      </c>
      <c r="V2756" s="21">
        <v>45364</v>
      </c>
      <c r="W2756" s="8"/>
    </row>
    <row r="2757" spans="1:23" ht="26.25" thickBot="1">
      <c r="A2757" s="8" t="s">
        <v>183</v>
      </c>
      <c r="B2757" s="13" t="s">
        <v>7837</v>
      </c>
      <c r="C2757" s="8" t="s">
        <v>3939</v>
      </c>
      <c r="D2757" s="8"/>
      <c r="E2757" s="8"/>
      <c r="F2757" s="8" t="s">
        <v>55</v>
      </c>
      <c r="G2757" s="8">
        <v>219</v>
      </c>
      <c r="H2757" s="9">
        <v>18</v>
      </c>
      <c r="I2757" s="8" t="s">
        <v>2388</v>
      </c>
      <c r="J2757" s="8" t="s">
        <v>78</v>
      </c>
      <c r="K2757" s="17">
        <v>4167</v>
      </c>
      <c r="L2757" s="9">
        <v>0</v>
      </c>
      <c r="M2757" s="9">
        <v>0</v>
      </c>
      <c r="N2757" s="9">
        <v>0</v>
      </c>
      <c r="O2757" s="8"/>
      <c r="P2757" s="9">
        <v>4167</v>
      </c>
      <c r="Q2757" s="15">
        <v>28</v>
      </c>
      <c r="R2757" s="9">
        <v>144</v>
      </c>
      <c r="S2757" s="8" t="s">
        <v>34</v>
      </c>
      <c r="T2757" s="9">
        <v>135</v>
      </c>
      <c r="U2757" s="8" t="s">
        <v>8380</v>
      </c>
      <c r="V2757" s="21">
        <v>45440</v>
      </c>
      <c r="W2757" s="8"/>
    </row>
    <row r="2758" spans="1:23" ht="13.5" thickBot="1">
      <c r="A2758" s="8" t="s">
        <v>183</v>
      </c>
      <c r="B2758" s="13" t="s">
        <v>3940</v>
      </c>
      <c r="C2758" s="8" t="s">
        <v>3941</v>
      </c>
      <c r="D2758" s="8"/>
      <c r="E2758" s="8"/>
      <c r="F2758" s="8"/>
      <c r="G2758" s="8"/>
      <c r="H2758" s="9">
        <v>19</v>
      </c>
      <c r="I2758" s="8"/>
      <c r="J2758" s="8" t="s">
        <v>78</v>
      </c>
      <c r="K2758" s="17">
        <v>480</v>
      </c>
      <c r="L2758" s="9">
        <v>0</v>
      </c>
      <c r="M2758" s="9">
        <v>0</v>
      </c>
      <c r="N2758" s="9">
        <v>0</v>
      </c>
      <c r="O2758" s="8"/>
      <c r="P2758" s="9">
        <v>480</v>
      </c>
      <c r="Q2758" s="15">
        <v>5</v>
      </c>
      <c r="R2758" s="9">
        <v>96</v>
      </c>
      <c r="S2758" s="8" t="s">
        <v>40</v>
      </c>
      <c r="T2758" s="9">
        <v>0</v>
      </c>
      <c r="U2758" s="8" t="s">
        <v>620</v>
      </c>
      <c r="V2758" s="21"/>
      <c r="W2758" s="8"/>
    </row>
    <row r="2759" spans="1:23" ht="13.5" thickBot="1">
      <c r="A2759" s="8" t="s">
        <v>183</v>
      </c>
      <c r="B2759" s="13" t="s">
        <v>3942</v>
      </c>
      <c r="C2759" s="8" t="s">
        <v>3943</v>
      </c>
      <c r="D2759" s="8"/>
      <c r="E2759" s="8"/>
      <c r="F2759" s="8"/>
      <c r="G2759" s="8"/>
      <c r="H2759" s="9">
        <v>20</v>
      </c>
      <c r="I2759" s="8"/>
      <c r="J2759" s="8" t="s">
        <v>78</v>
      </c>
      <c r="K2759" s="17">
        <v>0</v>
      </c>
      <c r="L2759" s="9">
        <v>0</v>
      </c>
      <c r="M2759" s="9">
        <v>0</v>
      </c>
      <c r="N2759" s="9">
        <v>0</v>
      </c>
      <c r="O2759" s="8"/>
      <c r="P2759" s="9">
        <v>0</v>
      </c>
      <c r="Q2759" s="15">
        <v>0</v>
      </c>
      <c r="R2759" s="9">
        <v>12</v>
      </c>
      <c r="S2759" s="8" t="s">
        <v>40</v>
      </c>
      <c r="T2759" s="9">
        <v>0</v>
      </c>
      <c r="U2759" s="8" t="s">
        <v>49</v>
      </c>
      <c r="V2759" s="21"/>
      <c r="W2759" s="8"/>
    </row>
    <row r="2760" spans="1:23" ht="13.5" thickBot="1">
      <c r="A2760" s="8" t="s">
        <v>183</v>
      </c>
      <c r="B2760" s="13" t="s">
        <v>3944</v>
      </c>
      <c r="C2760" s="8" t="s">
        <v>3945</v>
      </c>
      <c r="D2760" s="8"/>
      <c r="E2760" s="8"/>
      <c r="F2760" s="8"/>
      <c r="G2760" s="8"/>
      <c r="H2760" s="9">
        <v>21</v>
      </c>
      <c r="I2760" s="8"/>
      <c r="J2760" s="8" t="s">
        <v>78</v>
      </c>
      <c r="K2760" s="17">
        <v>0</v>
      </c>
      <c r="L2760" s="9">
        <v>0</v>
      </c>
      <c r="M2760" s="9">
        <v>0</v>
      </c>
      <c r="N2760" s="9">
        <v>0</v>
      </c>
      <c r="O2760" s="8"/>
      <c r="P2760" s="9">
        <v>0</v>
      </c>
      <c r="Q2760" s="15">
        <v>0</v>
      </c>
      <c r="R2760" s="9">
        <v>60</v>
      </c>
      <c r="S2760" s="8" t="s">
        <v>34</v>
      </c>
      <c r="T2760" s="9">
        <v>0</v>
      </c>
      <c r="U2760" s="8" t="s">
        <v>45</v>
      </c>
      <c r="V2760" s="21"/>
      <c r="W2760" s="8"/>
    </row>
    <row r="2761" spans="1:23" ht="13.5" thickBot="1">
      <c r="A2761" s="8" t="s">
        <v>183</v>
      </c>
      <c r="B2761" s="8" t="s">
        <v>3970</v>
      </c>
      <c r="C2761" s="8" t="s">
        <v>3971</v>
      </c>
      <c r="D2761" s="8"/>
      <c r="E2761" s="8" t="s">
        <v>99</v>
      </c>
      <c r="F2761" s="8" t="s">
        <v>68</v>
      </c>
      <c r="G2761" s="8" t="s">
        <v>3972</v>
      </c>
      <c r="H2761" s="9">
        <v>22</v>
      </c>
      <c r="I2761" s="8" t="s">
        <v>699</v>
      </c>
      <c r="J2761" s="8" t="s">
        <v>78</v>
      </c>
      <c r="K2761" s="17">
        <v>198</v>
      </c>
      <c r="L2761" s="9">
        <v>0</v>
      </c>
      <c r="M2761" s="9">
        <v>0</v>
      </c>
      <c r="N2761" s="9">
        <v>0</v>
      </c>
      <c r="O2761" s="8"/>
      <c r="P2761" s="9">
        <v>198</v>
      </c>
      <c r="Q2761" s="15">
        <v>1</v>
      </c>
      <c r="R2761" s="9">
        <v>144</v>
      </c>
      <c r="S2761" s="8" t="s">
        <v>71</v>
      </c>
      <c r="T2761" s="17">
        <v>54</v>
      </c>
      <c r="U2761" s="8" t="s">
        <v>10789</v>
      </c>
      <c r="V2761" s="21">
        <v>45362</v>
      </c>
      <c r="W2761" s="8">
        <v>45380</v>
      </c>
    </row>
    <row r="2762" spans="1:23" ht="13.5" thickBot="1">
      <c r="A2762" s="8" t="s">
        <v>183</v>
      </c>
      <c r="B2762" s="13" t="s">
        <v>3956</v>
      </c>
      <c r="C2762" s="8" t="s">
        <v>3957</v>
      </c>
      <c r="D2762" s="8"/>
      <c r="E2762" s="8"/>
      <c r="F2762" s="8" t="s">
        <v>83</v>
      </c>
      <c r="G2762" s="8" t="s">
        <v>3958</v>
      </c>
      <c r="H2762" s="9">
        <v>23</v>
      </c>
      <c r="I2762" s="8"/>
      <c r="J2762" s="8" t="s">
        <v>78</v>
      </c>
      <c r="K2762" s="17">
        <v>-144</v>
      </c>
      <c r="L2762" s="9">
        <v>0</v>
      </c>
      <c r="M2762" s="9">
        <v>0</v>
      </c>
      <c r="N2762" s="9">
        <v>0</v>
      </c>
      <c r="O2762" s="8"/>
      <c r="P2762" s="9">
        <v>-144</v>
      </c>
      <c r="Q2762" s="15">
        <v>-2</v>
      </c>
      <c r="R2762" s="9">
        <v>72</v>
      </c>
      <c r="S2762" s="8" t="s">
        <v>34</v>
      </c>
      <c r="T2762" s="9">
        <v>0</v>
      </c>
      <c r="U2762" s="8" t="s">
        <v>1875</v>
      </c>
      <c r="V2762" s="21" t="s">
        <v>12444</v>
      </c>
      <c r="W2762" s="8"/>
    </row>
    <row r="2763" spans="1:23" ht="13.5" thickBot="1">
      <c r="A2763" s="8" t="s">
        <v>183</v>
      </c>
      <c r="B2763" s="8" t="s">
        <v>3959</v>
      </c>
      <c r="C2763" s="8" t="s">
        <v>3960</v>
      </c>
      <c r="D2763" s="8"/>
      <c r="E2763" s="8"/>
      <c r="F2763" s="8" t="s">
        <v>36</v>
      </c>
      <c r="G2763" s="8">
        <v>935</v>
      </c>
      <c r="H2763" s="9">
        <v>24</v>
      </c>
      <c r="I2763" s="8"/>
      <c r="J2763" s="8" t="s">
        <v>78</v>
      </c>
      <c r="K2763" s="17">
        <v>122</v>
      </c>
      <c r="L2763" s="9">
        <v>0</v>
      </c>
      <c r="M2763" s="9">
        <v>0</v>
      </c>
      <c r="N2763" s="9">
        <v>0</v>
      </c>
      <c r="O2763" s="8"/>
      <c r="P2763" s="9">
        <v>122</v>
      </c>
      <c r="Q2763" s="15">
        <v>0</v>
      </c>
      <c r="R2763" s="9" t="s">
        <v>62</v>
      </c>
      <c r="S2763" s="8" t="s">
        <v>71</v>
      </c>
      <c r="T2763" s="17">
        <v>122</v>
      </c>
      <c r="U2763" s="8" t="s">
        <v>8004</v>
      </c>
      <c r="V2763" s="21">
        <v>45365</v>
      </c>
      <c r="W2763" s="8">
        <v>45380</v>
      </c>
    </row>
    <row r="2764" spans="1:23" ht="13.5" thickBot="1">
      <c r="A2764" s="8" t="s">
        <v>183</v>
      </c>
      <c r="B2764" s="8" t="s">
        <v>8151</v>
      </c>
      <c r="C2764" s="8" t="s">
        <v>5278</v>
      </c>
      <c r="D2764" s="8"/>
      <c r="E2764" s="8"/>
      <c r="F2764" s="8" t="s">
        <v>212</v>
      </c>
      <c r="G2764" s="8" t="s">
        <v>8152</v>
      </c>
      <c r="H2764" s="9">
        <v>25</v>
      </c>
      <c r="I2764" s="8" t="s">
        <v>426</v>
      </c>
      <c r="J2764" s="8" t="s">
        <v>214</v>
      </c>
      <c r="K2764" s="17">
        <v>-37</v>
      </c>
      <c r="L2764" s="9">
        <v>0</v>
      </c>
      <c r="M2764" s="9">
        <v>0</v>
      </c>
      <c r="N2764" s="9">
        <v>0</v>
      </c>
      <c r="O2764" s="8"/>
      <c r="P2764" s="9">
        <v>-37</v>
      </c>
      <c r="Q2764" s="15">
        <v>0</v>
      </c>
      <c r="R2764" s="9">
        <v>1200</v>
      </c>
      <c r="S2764" s="8" t="s">
        <v>37</v>
      </c>
      <c r="T2764" s="17">
        <v>-37</v>
      </c>
      <c r="U2764" s="8" t="s">
        <v>8186</v>
      </c>
      <c r="V2764" s="21">
        <v>45454</v>
      </c>
      <c r="W2764" s="8"/>
    </row>
    <row r="2765" spans="1:23" ht="13.5" thickBot="1">
      <c r="A2765" s="8" t="s">
        <v>3981</v>
      </c>
      <c r="B2765" s="13" t="s">
        <v>4026</v>
      </c>
      <c r="C2765" s="16" t="s">
        <v>4027</v>
      </c>
      <c r="D2765" s="8"/>
      <c r="E2765" s="8"/>
      <c r="F2765" s="8" t="s">
        <v>212</v>
      </c>
      <c r="G2765" s="8" t="s">
        <v>4028</v>
      </c>
      <c r="H2765" s="20">
        <v>7</v>
      </c>
      <c r="I2765" s="8" t="s">
        <v>3117</v>
      </c>
      <c r="J2765" s="8" t="s">
        <v>214</v>
      </c>
      <c r="K2765" s="24">
        <v>7555</v>
      </c>
      <c r="L2765" s="9">
        <v>0</v>
      </c>
      <c r="M2765" s="9">
        <v>0</v>
      </c>
      <c r="N2765" s="9">
        <v>0</v>
      </c>
      <c r="O2765" s="8"/>
      <c r="P2765" s="9">
        <v>7555</v>
      </c>
      <c r="Q2765" s="15">
        <v>6</v>
      </c>
      <c r="R2765" s="9">
        <v>1152</v>
      </c>
      <c r="S2765" s="8" t="s">
        <v>37</v>
      </c>
      <c r="T2765" s="9">
        <v>643</v>
      </c>
      <c r="U2765" s="8" t="s">
        <v>12796</v>
      </c>
      <c r="V2765" s="21">
        <v>45366</v>
      </c>
      <c r="W2765" s="8"/>
    </row>
    <row r="2766" spans="1:23" ht="26.25" thickBot="1">
      <c r="A2766" s="8" t="s">
        <v>3981</v>
      </c>
      <c r="B2766" s="13" t="s">
        <v>3982</v>
      </c>
      <c r="C2766" s="8" t="s">
        <v>3983</v>
      </c>
      <c r="D2766" s="8"/>
      <c r="E2766" s="8"/>
      <c r="F2766" s="8" t="s">
        <v>212</v>
      </c>
      <c r="G2766" s="8" t="s">
        <v>3984</v>
      </c>
      <c r="H2766" s="9">
        <v>1</v>
      </c>
      <c r="I2766" s="8" t="s">
        <v>2499</v>
      </c>
      <c r="J2766" s="8" t="s">
        <v>214</v>
      </c>
      <c r="K2766" s="17">
        <v>1138</v>
      </c>
      <c r="L2766" s="9">
        <v>0</v>
      </c>
      <c r="M2766" s="9">
        <v>0</v>
      </c>
      <c r="N2766" s="9">
        <v>0</v>
      </c>
      <c r="O2766" s="8"/>
      <c r="P2766" s="9">
        <v>1138</v>
      </c>
      <c r="Q2766" s="15">
        <v>0</v>
      </c>
      <c r="R2766" s="9">
        <v>2000</v>
      </c>
      <c r="S2766" s="8" t="s">
        <v>37</v>
      </c>
      <c r="T2766" s="9">
        <v>1138</v>
      </c>
      <c r="U2766" s="8" t="s">
        <v>12797</v>
      </c>
      <c r="V2766" s="21">
        <v>45355</v>
      </c>
      <c r="W2766" s="40"/>
    </row>
    <row r="2767" spans="1:23" ht="13.5" thickBot="1">
      <c r="A2767" s="8" t="s">
        <v>3981</v>
      </c>
      <c r="B2767" s="13" t="s">
        <v>3985</v>
      </c>
      <c r="C2767" s="8" t="s">
        <v>3986</v>
      </c>
      <c r="D2767" s="8"/>
      <c r="E2767" s="8"/>
      <c r="F2767" s="8" t="s">
        <v>212</v>
      </c>
      <c r="G2767" s="8" t="s">
        <v>3987</v>
      </c>
      <c r="H2767" s="9">
        <v>10</v>
      </c>
      <c r="I2767" s="8" t="s">
        <v>3117</v>
      </c>
      <c r="J2767" s="8" t="s">
        <v>214</v>
      </c>
      <c r="K2767" s="17">
        <v>2828</v>
      </c>
      <c r="L2767" s="9">
        <v>0</v>
      </c>
      <c r="M2767" s="9">
        <v>0</v>
      </c>
      <c r="N2767" s="9">
        <v>0</v>
      </c>
      <c r="O2767" s="8"/>
      <c r="P2767" s="9">
        <v>2828</v>
      </c>
      <c r="Q2767" s="15">
        <v>8</v>
      </c>
      <c r="R2767" s="9">
        <v>320</v>
      </c>
      <c r="S2767" s="8" t="s">
        <v>37</v>
      </c>
      <c r="T2767" s="9">
        <v>268</v>
      </c>
      <c r="U2767" s="8" t="s">
        <v>12798</v>
      </c>
      <c r="V2767" s="21">
        <v>45366</v>
      </c>
      <c r="W2767" s="8"/>
    </row>
    <row r="2768" spans="1:23" ht="13.5" thickBot="1">
      <c r="A2768" s="8" t="s">
        <v>3981</v>
      </c>
      <c r="B2768" s="13" t="s">
        <v>3988</v>
      </c>
      <c r="C2768" s="8" t="s">
        <v>3989</v>
      </c>
      <c r="D2768" s="8"/>
      <c r="E2768" s="8"/>
      <c r="F2768" s="8" t="s">
        <v>212</v>
      </c>
      <c r="G2768" s="8" t="s">
        <v>3990</v>
      </c>
      <c r="H2768" s="20">
        <v>11</v>
      </c>
      <c r="I2768" s="8" t="s">
        <v>3117</v>
      </c>
      <c r="J2768" s="8" t="s">
        <v>214</v>
      </c>
      <c r="K2768" s="24">
        <v>9191</v>
      </c>
      <c r="L2768" s="9">
        <v>0</v>
      </c>
      <c r="M2768" s="9">
        <v>0</v>
      </c>
      <c r="N2768" s="9">
        <v>0</v>
      </c>
      <c r="O2768" s="8"/>
      <c r="P2768" s="9">
        <v>9191</v>
      </c>
      <c r="Q2768" s="15">
        <v>6</v>
      </c>
      <c r="R2768" s="9">
        <v>1512</v>
      </c>
      <c r="S2768" s="8" t="s">
        <v>37</v>
      </c>
      <c r="T2768" s="9">
        <v>119</v>
      </c>
      <c r="U2768" s="8" t="s">
        <v>12799</v>
      </c>
      <c r="V2768" s="21">
        <v>45366</v>
      </c>
      <c r="W2768" s="18"/>
    </row>
    <row r="2769" spans="1:23" ht="13.5" thickBot="1">
      <c r="A2769" s="8" t="s">
        <v>3981</v>
      </c>
      <c r="B2769" s="13" t="s">
        <v>3991</v>
      </c>
      <c r="C2769" s="8" t="s">
        <v>3992</v>
      </c>
      <c r="D2769" s="8"/>
      <c r="E2769" s="8"/>
      <c r="F2769" s="8" t="s">
        <v>212</v>
      </c>
      <c r="G2769" s="8" t="s">
        <v>3993</v>
      </c>
      <c r="H2769" s="9">
        <v>12</v>
      </c>
      <c r="I2769" s="8" t="s">
        <v>3117</v>
      </c>
      <c r="J2769" s="8" t="s">
        <v>214</v>
      </c>
      <c r="K2769" s="24">
        <v>852</v>
      </c>
      <c r="L2769" s="9">
        <v>0</v>
      </c>
      <c r="M2769" s="9">
        <v>0</v>
      </c>
      <c r="N2769" s="9">
        <v>0</v>
      </c>
      <c r="O2769" s="8"/>
      <c r="P2769" s="9">
        <v>852</v>
      </c>
      <c r="Q2769" s="15">
        <v>3</v>
      </c>
      <c r="R2769" s="9">
        <v>224</v>
      </c>
      <c r="S2769" s="8" t="s">
        <v>37</v>
      </c>
      <c r="T2769" s="9">
        <v>180</v>
      </c>
      <c r="U2769" s="8" t="s">
        <v>12800</v>
      </c>
      <c r="V2769" s="21">
        <v>45366</v>
      </c>
      <c r="W2769" s="18"/>
    </row>
    <row r="2770" spans="1:23" ht="13.5" thickBot="1">
      <c r="A2770" s="8" t="s">
        <v>3981</v>
      </c>
      <c r="B2770" s="13" t="s">
        <v>3994</v>
      </c>
      <c r="C2770" s="44" t="s">
        <v>3995</v>
      </c>
      <c r="D2770" s="42"/>
      <c r="E2770" s="8"/>
      <c r="F2770" s="8" t="s">
        <v>212</v>
      </c>
      <c r="G2770" s="8" t="s">
        <v>3996</v>
      </c>
      <c r="H2770" s="9">
        <v>13</v>
      </c>
      <c r="I2770" s="8" t="s">
        <v>3117</v>
      </c>
      <c r="J2770" s="8" t="s">
        <v>214</v>
      </c>
      <c r="K2770" s="17">
        <v>1414</v>
      </c>
      <c r="L2770" s="9">
        <v>0</v>
      </c>
      <c r="M2770" s="9">
        <v>0</v>
      </c>
      <c r="N2770" s="9">
        <v>0</v>
      </c>
      <c r="O2770" s="8"/>
      <c r="P2770" s="9">
        <v>1414</v>
      </c>
      <c r="Q2770" s="15">
        <v>2</v>
      </c>
      <c r="R2770" s="9">
        <v>576</v>
      </c>
      <c r="S2770" s="8" t="s">
        <v>37</v>
      </c>
      <c r="T2770" s="17">
        <v>262</v>
      </c>
      <c r="U2770" s="8" t="s">
        <v>12801</v>
      </c>
      <c r="V2770" s="21">
        <v>45366</v>
      </c>
      <c r="W2770" s="40"/>
    </row>
    <row r="2771" spans="1:23" ht="26.25" thickBot="1">
      <c r="A2771" s="8" t="s">
        <v>3981</v>
      </c>
      <c r="B2771" s="13" t="s">
        <v>3997</v>
      </c>
      <c r="C2771" s="8" t="s">
        <v>3998</v>
      </c>
      <c r="D2771" s="8"/>
      <c r="E2771" s="8"/>
      <c r="F2771" s="8" t="s">
        <v>212</v>
      </c>
      <c r="G2771" s="8" t="s">
        <v>3999</v>
      </c>
      <c r="H2771" s="9">
        <v>14</v>
      </c>
      <c r="I2771" s="8" t="s">
        <v>3117</v>
      </c>
      <c r="J2771" s="8" t="s">
        <v>214</v>
      </c>
      <c r="K2771" s="17">
        <v>25319</v>
      </c>
      <c r="L2771" s="9">
        <v>0</v>
      </c>
      <c r="M2771" s="9">
        <v>0</v>
      </c>
      <c r="N2771" s="9">
        <v>0</v>
      </c>
      <c r="O2771" s="8"/>
      <c r="P2771" s="9">
        <v>25319</v>
      </c>
      <c r="Q2771" s="15">
        <v>8</v>
      </c>
      <c r="R2771" s="9">
        <v>2880</v>
      </c>
      <c r="S2771" s="8" t="s">
        <v>37</v>
      </c>
      <c r="T2771" s="9">
        <v>2279</v>
      </c>
      <c r="U2771" s="8" t="s">
        <v>7591</v>
      </c>
      <c r="V2771" s="21">
        <v>45366</v>
      </c>
      <c r="W2771" s="8"/>
    </row>
    <row r="2772" spans="1:23" ht="13.5" thickBot="1">
      <c r="A2772" s="8" t="s">
        <v>3981</v>
      </c>
      <c r="B2772" s="13" t="s">
        <v>4000</v>
      </c>
      <c r="C2772" s="16" t="s">
        <v>4001</v>
      </c>
      <c r="D2772" s="8"/>
      <c r="E2772" s="8"/>
      <c r="F2772" s="8" t="s">
        <v>212</v>
      </c>
      <c r="G2772" s="8" t="s">
        <v>4002</v>
      </c>
      <c r="H2772" s="9">
        <v>15</v>
      </c>
      <c r="I2772" s="8" t="s">
        <v>3117</v>
      </c>
      <c r="J2772" s="8" t="s">
        <v>214</v>
      </c>
      <c r="K2772" s="24">
        <v>2349</v>
      </c>
      <c r="L2772" s="9">
        <v>0</v>
      </c>
      <c r="M2772" s="9">
        <v>0</v>
      </c>
      <c r="N2772" s="9">
        <v>0</v>
      </c>
      <c r="O2772" s="8"/>
      <c r="P2772" s="9">
        <v>2349</v>
      </c>
      <c r="Q2772" s="15">
        <v>6</v>
      </c>
      <c r="R2772" s="9">
        <v>384</v>
      </c>
      <c r="S2772" s="8" t="s">
        <v>37</v>
      </c>
      <c r="T2772" s="9">
        <v>45</v>
      </c>
      <c r="U2772" s="8" t="s">
        <v>12802</v>
      </c>
      <c r="V2772" s="21">
        <v>45366</v>
      </c>
      <c r="W2772" s="18"/>
    </row>
    <row r="2773" spans="1:23" ht="13.5" thickBot="1">
      <c r="A2773" s="8" t="s">
        <v>3981</v>
      </c>
      <c r="B2773" s="13" t="s">
        <v>4003</v>
      </c>
      <c r="C2773" s="8" t="s">
        <v>4004</v>
      </c>
      <c r="D2773" s="8"/>
      <c r="E2773" s="8"/>
      <c r="F2773" s="8" t="s">
        <v>212</v>
      </c>
      <c r="G2773" s="8" t="s">
        <v>4005</v>
      </c>
      <c r="H2773" s="9">
        <v>16</v>
      </c>
      <c r="I2773" s="8" t="s">
        <v>3117</v>
      </c>
      <c r="J2773" s="8" t="s">
        <v>214</v>
      </c>
      <c r="K2773" s="17">
        <v>3130</v>
      </c>
      <c r="L2773" s="9">
        <v>0</v>
      </c>
      <c r="M2773" s="9">
        <v>0</v>
      </c>
      <c r="N2773" s="9">
        <v>0</v>
      </c>
      <c r="O2773" s="8"/>
      <c r="P2773" s="9">
        <v>3130</v>
      </c>
      <c r="Q2773" s="15">
        <v>6</v>
      </c>
      <c r="R2773" s="9">
        <v>480</v>
      </c>
      <c r="S2773" s="8" t="s">
        <v>37</v>
      </c>
      <c r="T2773" s="9">
        <v>250</v>
      </c>
      <c r="U2773" s="8" t="s">
        <v>12803</v>
      </c>
      <c r="V2773" s="21">
        <v>45366</v>
      </c>
      <c r="W2773" s="40"/>
    </row>
    <row r="2774" spans="1:23" ht="13.5" thickBot="1">
      <c r="A2774" s="8" t="s">
        <v>3981</v>
      </c>
      <c r="B2774" s="13" t="s">
        <v>4006</v>
      </c>
      <c r="C2774" s="41" t="s">
        <v>4007</v>
      </c>
      <c r="D2774" s="42"/>
      <c r="E2774" s="8"/>
      <c r="F2774" s="8" t="s">
        <v>212</v>
      </c>
      <c r="G2774" s="8" t="s">
        <v>4008</v>
      </c>
      <c r="H2774" s="9">
        <v>17</v>
      </c>
      <c r="I2774" s="8" t="s">
        <v>3117</v>
      </c>
      <c r="J2774" s="8" t="s">
        <v>214</v>
      </c>
      <c r="K2774" s="24">
        <v>962</v>
      </c>
      <c r="L2774" s="9">
        <v>0</v>
      </c>
      <c r="M2774" s="9">
        <v>0</v>
      </c>
      <c r="N2774" s="9">
        <v>0</v>
      </c>
      <c r="O2774" s="8"/>
      <c r="P2774" s="9">
        <v>962</v>
      </c>
      <c r="Q2774" s="15">
        <v>3</v>
      </c>
      <c r="R2774" s="9">
        <v>272</v>
      </c>
      <c r="S2774" s="8" t="s">
        <v>37</v>
      </c>
      <c r="T2774" s="9">
        <v>146</v>
      </c>
      <c r="U2774" s="8" t="s">
        <v>12804</v>
      </c>
      <c r="V2774" s="21">
        <v>45366</v>
      </c>
      <c r="W2774" s="18"/>
    </row>
    <row r="2775" spans="1:23" ht="13.5" thickBot="1">
      <c r="A2775" s="8" t="s">
        <v>3981</v>
      </c>
      <c r="B2775" s="13" t="s">
        <v>4009</v>
      </c>
      <c r="C2775" s="16" t="s">
        <v>4010</v>
      </c>
      <c r="D2775" s="8"/>
      <c r="E2775" s="8"/>
      <c r="F2775" s="8" t="s">
        <v>212</v>
      </c>
      <c r="G2775" s="8" t="s">
        <v>4011</v>
      </c>
      <c r="H2775" s="9">
        <v>18</v>
      </c>
      <c r="I2775" s="8" t="s">
        <v>3117</v>
      </c>
      <c r="J2775" s="8" t="s">
        <v>214</v>
      </c>
      <c r="K2775" s="24">
        <v>696</v>
      </c>
      <c r="L2775" s="9">
        <v>0</v>
      </c>
      <c r="M2775" s="9">
        <v>0</v>
      </c>
      <c r="N2775" s="9">
        <v>0</v>
      </c>
      <c r="O2775" s="8"/>
      <c r="P2775" s="9">
        <v>696</v>
      </c>
      <c r="Q2775" s="15">
        <v>2</v>
      </c>
      <c r="R2775" s="9">
        <v>256</v>
      </c>
      <c r="S2775" s="8" t="s">
        <v>37</v>
      </c>
      <c r="T2775" s="9">
        <v>184</v>
      </c>
      <c r="U2775" s="8" t="s">
        <v>12805</v>
      </c>
      <c r="V2775" s="21">
        <v>45366</v>
      </c>
      <c r="W2775" s="50"/>
    </row>
    <row r="2776" spans="1:23" ht="13.5" thickBot="1">
      <c r="A2776" s="8" t="s">
        <v>3981</v>
      </c>
      <c r="B2776" s="13" t="s">
        <v>4012</v>
      </c>
      <c r="C2776" s="8" t="s">
        <v>4013</v>
      </c>
      <c r="D2776" s="8"/>
      <c r="E2776" s="8"/>
      <c r="F2776" s="8" t="s">
        <v>212</v>
      </c>
      <c r="G2776" s="8" t="s">
        <v>4014</v>
      </c>
      <c r="H2776" s="20">
        <v>19</v>
      </c>
      <c r="I2776" s="8" t="s">
        <v>2499</v>
      </c>
      <c r="J2776" s="8" t="s">
        <v>214</v>
      </c>
      <c r="K2776" s="24">
        <v>426</v>
      </c>
      <c r="L2776" s="9">
        <v>0</v>
      </c>
      <c r="M2776" s="9">
        <v>0</v>
      </c>
      <c r="N2776" s="9">
        <v>0</v>
      </c>
      <c r="O2776" s="8"/>
      <c r="P2776" s="9">
        <v>426</v>
      </c>
      <c r="Q2776" s="15">
        <v>0</v>
      </c>
      <c r="R2776" s="9">
        <v>2000</v>
      </c>
      <c r="S2776" s="8" t="s">
        <v>37</v>
      </c>
      <c r="T2776" s="9">
        <v>426</v>
      </c>
      <c r="U2776" s="8" t="s">
        <v>10790</v>
      </c>
      <c r="V2776" s="21">
        <v>45370</v>
      </c>
      <c r="W2776" s="18"/>
    </row>
    <row r="2777" spans="1:23" ht="13.5" thickBot="1">
      <c r="A2777" s="8" t="s">
        <v>3981</v>
      </c>
      <c r="B2777" s="13" t="s">
        <v>4015</v>
      </c>
      <c r="C2777" s="8" t="s">
        <v>4016</v>
      </c>
      <c r="D2777" s="8"/>
      <c r="E2777" s="8"/>
      <c r="F2777" s="8" t="s">
        <v>212</v>
      </c>
      <c r="G2777" s="8"/>
      <c r="H2777" s="9">
        <v>2</v>
      </c>
      <c r="I2777" s="8" t="s">
        <v>3117</v>
      </c>
      <c r="J2777" s="8" t="s">
        <v>214</v>
      </c>
      <c r="K2777" s="17">
        <v>63</v>
      </c>
      <c r="L2777" s="9">
        <v>0</v>
      </c>
      <c r="M2777" s="9">
        <v>0</v>
      </c>
      <c r="N2777" s="9">
        <v>0</v>
      </c>
      <c r="O2777" s="8"/>
      <c r="P2777" s="9">
        <v>63</v>
      </c>
      <c r="Q2777" s="15">
        <v>1</v>
      </c>
      <c r="R2777" s="9">
        <v>60</v>
      </c>
      <c r="S2777" s="8" t="s">
        <v>124</v>
      </c>
      <c r="T2777" s="29">
        <v>3</v>
      </c>
      <c r="U2777" s="8" t="s">
        <v>12806</v>
      </c>
      <c r="V2777" s="21">
        <v>45355</v>
      </c>
      <c r="W2777" s="40"/>
    </row>
    <row r="2778" spans="1:23" ht="13.5" thickBot="1">
      <c r="A2778" s="8" t="s">
        <v>3981</v>
      </c>
      <c r="B2778" s="8" t="s">
        <v>4017</v>
      </c>
      <c r="C2778" s="8" t="s">
        <v>7592</v>
      </c>
      <c r="D2778" s="8"/>
      <c r="E2778" s="8"/>
      <c r="F2778" s="8" t="s">
        <v>212</v>
      </c>
      <c r="G2778" s="8">
        <v>333</v>
      </c>
      <c r="H2778" s="9">
        <v>3</v>
      </c>
      <c r="I2778" s="8" t="s">
        <v>1147</v>
      </c>
      <c r="J2778" s="8" t="s">
        <v>214</v>
      </c>
      <c r="K2778" s="17">
        <v>5496</v>
      </c>
      <c r="L2778" s="9">
        <v>0</v>
      </c>
      <c r="M2778" s="9">
        <v>0</v>
      </c>
      <c r="N2778" s="9">
        <v>0</v>
      </c>
      <c r="O2778" s="8"/>
      <c r="P2778" s="9">
        <v>5496</v>
      </c>
      <c r="Q2778" s="15">
        <v>5</v>
      </c>
      <c r="R2778" s="9">
        <v>1056</v>
      </c>
      <c r="S2778" s="8" t="s">
        <v>37</v>
      </c>
      <c r="T2778" s="17">
        <v>216</v>
      </c>
      <c r="U2778" s="8" t="s">
        <v>11650</v>
      </c>
      <c r="V2778" s="21">
        <v>45364</v>
      </c>
      <c r="W2778" s="8"/>
    </row>
    <row r="2779" spans="1:23" ht="13.5" thickBot="1">
      <c r="A2779" s="8" t="s">
        <v>3981</v>
      </c>
      <c r="B2779" s="8" t="s">
        <v>4018</v>
      </c>
      <c r="C2779" s="8" t="s">
        <v>4019</v>
      </c>
      <c r="D2779" s="8"/>
      <c r="E2779" s="8"/>
      <c r="F2779" s="8" t="s">
        <v>212</v>
      </c>
      <c r="G2779" s="8"/>
      <c r="H2779" s="9">
        <v>4</v>
      </c>
      <c r="I2779" s="8" t="s">
        <v>2488</v>
      </c>
      <c r="J2779" s="8" t="s">
        <v>214</v>
      </c>
      <c r="K2779" s="17">
        <v>198</v>
      </c>
      <c r="L2779" s="9">
        <v>0</v>
      </c>
      <c r="M2779" s="9">
        <v>0</v>
      </c>
      <c r="N2779" s="9">
        <v>0</v>
      </c>
      <c r="O2779" s="8"/>
      <c r="P2779" s="9">
        <v>198</v>
      </c>
      <c r="Q2779" s="15">
        <v>0</v>
      </c>
      <c r="R2779" s="9">
        <v>200</v>
      </c>
      <c r="S2779" s="8" t="s">
        <v>37</v>
      </c>
      <c r="T2779" s="17">
        <v>198</v>
      </c>
      <c r="U2779" s="8" t="s">
        <v>4020</v>
      </c>
      <c r="V2779" s="21">
        <v>45366</v>
      </c>
      <c r="W2779" s="40"/>
    </row>
    <row r="2780" spans="1:23" ht="13.5" thickBot="1">
      <c r="A2780" s="8" t="s">
        <v>3981</v>
      </c>
      <c r="B2780" s="13" t="s">
        <v>4021</v>
      </c>
      <c r="C2780" s="8" t="s">
        <v>4022</v>
      </c>
      <c r="D2780" s="8"/>
      <c r="E2780" s="8"/>
      <c r="F2780" s="8" t="s">
        <v>212</v>
      </c>
      <c r="G2780" s="8" t="s">
        <v>4023</v>
      </c>
      <c r="H2780" s="9">
        <v>5</v>
      </c>
      <c r="I2780" s="8" t="s">
        <v>3117</v>
      </c>
      <c r="J2780" s="8" t="s">
        <v>214</v>
      </c>
      <c r="K2780" s="17">
        <v>16879</v>
      </c>
      <c r="L2780" s="9">
        <v>0</v>
      </c>
      <c r="M2780" s="9">
        <v>0</v>
      </c>
      <c r="N2780" s="9">
        <v>0</v>
      </c>
      <c r="O2780" s="8"/>
      <c r="P2780" s="9">
        <v>16879</v>
      </c>
      <c r="Q2780" s="15">
        <v>75</v>
      </c>
      <c r="R2780" s="9">
        <v>224</v>
      </c>
      <c r="S2780" s="8" t="s">
        <v>37</v>
      </c>
      <c r="T2780" s="9">
        <v>79</v>
      </c>
      <c r="U2780" s="8" t="s">
        <v>12807</v>
      </c>
      <c r="V2780" s="21">
        <v>45366</v>
      </c>
      <c r="W2780" s="8"/>
    </row>
    <row r="2781" spans="1:23" ht="13.5" thickBot="1">
      <c r="A2781" s="8" t="s">
        <v>3981</v>
      </c>
      <c r="B2781" s="13" t="s">
        <v>4024</v>
      </c>
      <c r="C2781" s="8" t="s">
        <v>4025</v>
      </c>
      <c r="D2781" s="8"/>
      <c r="E2781" s="8"/>
      <c r="F2781" s="8" t="s">
        <v>212</v>
      </c>
      <c r="G2781" s="8"/>
      <c r="H2781" s="9">
        <v>6</v>
      </c>
      <c r="I2781" s="8" t="s">
        <v>3117</v>
      </c>
      <c r="J2781" s="8" t="s">
        <v>214</v>
      </c>
      <c r="K2781" s="17">
        <v>3338</v>
      </c>
      <c r="L2781" s="9">
        <v>0</v>
      </c>
      <c r="M2781" s="9">
        <v>0</v>
      </c>
      <c r="N2781" s="9">
        <v>0</v>
      </c>
      <c r="O2781" s="8"/>
      <c r="P2781" s="9">
        <v>3338</v>
      </c>
      <c r="Q2781" s="15">
        <v>8</v>
      </c>
      <c r="R2781" s="9">
        <v>384</v>
      </c>
      <c r="S2781" s="8" t="s">
        <v>37</v>
      </c>
      <c r="T2781" s="29">
        <v>266</v>
      </c>
      <c r="U2781" s="8" t="s">
        <v>12808</v>
      </c>
      <c r="V2781" s="21">
        <v>45366</v>
      </c>
      <c r="W2781" s="8"/>
    </row>
    <row r="2782" spans="1:23" ht="13.5" thickBot="1">
      <c r="A2782" s="8" t="s">
        <v>3981</v>
      </c>
      <c r="B2782" s="8" t="s">
        <v>4029</v>
      </c>
      <c r="C2782" s="8" t="s">
        <v>4030</v>
      </c>
      <c r="D2782" s="8"/>
      <c r="E2782" s="8"/>
      <c r="F2782" s="8" t="s">
        <v>212</v>
      </c>
      <c r="G2782" s="8" t="s">
        <v>4031</v>
      </c>
      <c r="H2782" s="9">
        <v>8</v>
      </c>
      <c r="I2782" s="8" t="s">
        <v>3117</v>
      </c>
      <c r="J2782" s="8" t="s">
        <v>214</v>
      </c>
      <c r="K2782" s="17">
        <v>1718</v>
      </c>
      <c r="L2782" s="9">
        <v>0</v>
      </c>
      <c r="M2782" s="9">
        <v>0</v>
      </c>
      <c r="N2782" s="9">
        <v>0</v>
      </c>
      <c r="O2782" s="8"/>
      <c r="P2782" s="9">
        <v>1718</v>
      </c>
      <c r="Q2782" s="15">
        <v>7</v>
      </c>
      <c r="R2782" s="9">
        <v>224</v>
      </c>
      <c r="S2782" s="8" t="s">
        <v>37</v>
      </c>
      <c r="T2782" s="29">
        <v>150</v>
      </c>
      <c r="U2782" s="8" t="s">
        <v>12809</v>
      </c>
      <c r="V2782" s="21">
        <v>45366</v>
      </c>
      <c r="W2782" s="8"/>
    </row>
    <row r="2783" spans="1:23" ht="13.5" thickBot="1">
      <c r="A2783" s="8" t="s">
        <v>3981</v>
      </c>
      <c r="B2783" s="8" t="s">
        <v>4032</v>
      </c>
      <c r="C2783" s="8" t="s">
        <v>4033</v>
      </c>
      <c r="D2783" s="8"/>
      <c r="E2783" s="8"/>
      <c r="F2783" s="8" t="s">
        <v>212</v>
      </c>
      <c r="G2783" s="8" t="s">
        <v>4034</v>
      </c>
      <c r="H2783" s="9">
        <v>9</v>
      </c>
      <c r="I2783" s="8" t="s">
        <v>3117</v>
      </c>
      <c r="J2783" s="8" t="s">
        <v>214</v>
      </c>
      <c r="K2783" s="17">
        <v>9615</v>
      </c>
      <c r="L2783" s="9">
        <v>0</v>
      </c>
      <c r="M2783" s="9">
        <v>0</v>
      </c>
      <c r="N2783" s="9">
        <v>0</v>
      </c>
      <c r="O2783" s="8"/>
      <c r="P2783" s="9">
        <v>9615</v>
      </c>
      <c r="Q2783" s="15">
        <v>5</v>
      </c>
      <c r="R2783" s="9">
        <v>1920</v>
      </c>
      <c r="S2783" s="8" t="s">
        <v>37</v>
      </c>
      <c r="T2783" s="9">
        <v>15</v>
      </c>
      <c r="U2783" s="8" t="s">
        <v>12810</v>
      </c>
      <c r="V2783" s="21">
        <v>45366</v>
      </c>
      <c r="W2783" s="8"/>
    </row>
    <row r="2784" spans="1:23" ht="26.25" thickBot="1">
      <c r="A2784" s="8" t="s">
        <v>3981</v>
      </c>
      <c r="B2784" s="13" t="s">
        <v>4035</v>
      </c>
      <c r="C2784" s="8" t="s">
        <v>4036</v>
      </c>
      <c r="D2784" s="8"/>
      <c r="E2784" s="8"/>
      <c r="F2784" s="8" t="s">
        <v>212</v>
      </c>
      <c r="G2784" s="8" t="s">
        <v>4037</v>
      </c>
      <c r="H2784" s="9">
        <v>20</v>
      </c>
      <c r="I2784" s="8" t="s">
        <v>4038</v>
      </c>
      <c r="J2784" s="8" t="s">
        <v>214</v>
      </c>
      <c r="K2784" s="17">
        <v>-15</v>
      </c>
      <c r="L2784" s="9">
        <v>0</v>
      </c>
      <c r="M2784" s="9">
        <v>0</v>
      </c>
      <c r="N2784" s="9">
        <v>0</v>
      </c>
      <c r="O2784" s="8"/>
      <c r="P2784" s="9">
        <v>-15</v>
      </c>
      <c r="Q2784" s="15">
        <v>0</v>
      </c>
      <c r="R2784" s="9">
        <v>120</v>
      </c>
      <c r="S2784" s="8" t="s">
        <v>124</v>
      </c>
      <c r="T2784" s="9">
        <v>-15</v>
      </c>
      <c r="U2784" s="8" t="s">
        <v>12811</v>
      </c>
      <c r="V2784" s="21">
        <v>45415</v>
      </c>
      <c r="W2784" s="8"/>
    </row>
    <row r="2785" spans="1:23" ht="26.25" thickBot="1">
      <c r="A2785" s="8" t="s">
        <v>4039</v>
      </c>
      <c r="B2785" s="13" t="s">
        <v>4040</v>
      </c>
      <c r="C2785" s="8" t="s">
        <v>4041</v>
      </c>
      <c r="D2785" s="8"/>
      <c r="E2785" s="8"/>
      <c r="F2785" s="8" t="s">
        <v>212</v>
      </c>
      <c r="G2785" s="8">
        <v>1000</v>
      </c>
      <c r="H2785" s="9">
        <v>1</v>
      </c>
      <c r="I2785" s="8" t="s">
        <v>213</v>
      </c>
      <c r="J2785" s="8" t="s">
        <v>214</v>
      </c>
      <c r="K2785" s="17">
        <v>523</v>
      </c>
      <c r="L2785" s="9">
        <v>0</v>
      </c>
      <c r="M2785" s="9">
        <v>0</v>
      </c>
      <c r="N2785" s="9">
        <v>0</v>
      </c>
      <c r="O2785" s="8"/>
      <c r="P2785" s="9">
        <v>523</v>
      </c>
      <c r="Q2785" s="15">
        <v>1</v>
      </c>
      <c r="R2785" s="9">
        <v>288</v>
      </c>
      <c r="S2785" s="8" t="s">
        <v>37</v>
      </c>
      <c r="T2785" s="9">
        <v>235</v>
      </c>
      <c r="U2785" s="8" t="s">
        <v>10494</v>
      </c>
      <c r="V2785" s="21">
        <v>45371</v>
      </c>
      <c r="W2785" s="8"/>
    </row>
    <row r="2786" spans="1:23" ht="13.5" thickBot="1">
      <c r="A2786" s="8" t="s">
        <v>4039</v>
      </c>
      <c r="B2786" s="13" t="s">
        <v>7593</v>
      </c>
      <c r="C2786" s="8" t="s">
        <v>6272</v>
      </c>
      <c r="D2786" s="8"/>
      <c r="E2786" s="8"/>
      <c r="F2786" s="8" t="s">
        <v>36</v>
      </c>
      <c r="G2786" s="8" t="s">
        <v>7594</v>
      </c>
      <c r="H2786" s="9">
        <v>3</v>
      </c>
      <c r="I2786" s="8"/>
      <c r="J2786" s="8" t="s">
        <v>78</v>
      </c>
      <c r="K2786" s="17">
        <v>-1</v>
      </c>
      <c r="L2786" s="9">
        <v>0</v>
      </c>
      <c r="M2786" s="9">
        <v>0</v>
      </c>
      <c r="N2786" s="9">
        <v>0</v>
      </c>
      <c r="O2786" s="8"/>
      <c r="P2786" s="9">
        <v>-1</v>
      </c>
      <c r="Q2786" s="15">
        <v>0</v>
      </c>
      <c r="R2786" s="9">
        <v>30</v>
      </c>
      <c r="S2786" s="8" t="s">
        <v>34</v>
      </c>
      <c r="T2786" s="29">
        <v>-1</v>
      </c>
      <c r="U2786" s="8" t="s">
        <v>141</v>
      </c>
      <c r="V2786" s="21">
        <v>45436</v>
      </c>
      <c r="W2786" s="8"/>
    </row>
    <row r="2787" spans="1:23" ht="39" thickBot="1">
      <c r="A2787" s="8" t="s">
        <v>4039</v>
      </c>
      <c r="B2787" s="8" t="s">
        <v>7595</v>
      </c>
      <c r="C2787" s="8" t="s">
        <v>6273</v>
      </c>
      <c r="D2787" s="8"/>
      <c r="E2787" s="8"/>
      <c r="F2787" s="8" t="s">
        <v>212</v>
      </c>
      <c r="G2787" s="8" t="s">
        <v>7596</v>
      </c>
      <c r="H2787" s="9">
        <v>2</v>
      </c>
      <c r="I2787" s="8" t="s">
        <v>213</v>
      </c>
      <c r="J2787" s="8" t="s">
        <v>214</v>
      </c>
      <c r="K2787" s="17">
        <v>-0.91666666699999999</v>
      </c>
      <c r="L2787" s="9">
        <v>0</v>
      </c>
      <c r="M2787" s="9">
        <v>0</v>
      </c>
      <c r="N2787" s="9">
        <v>0</v>
      </c>
      <c r="O2787" s="8"/>
      <c r="P2787" s="9">
        <v>-0.91666666699999999</v>
      </c>
      <c r="Q2787" s="15">
        <v>0</v>
      </c>
      <c r="R2787" s="9">
        <v>36</v>
      </c>
      <c r="S2787" s="8" t="s">
        <v>34</v>
      </c>
      <c r="T2787" s="17">
        <v>-1</v>
      </c>
      <c r="U2787" s="8" t="s">
        <v>12812</v>
      </c>
      <c r="V2787" s="21">
        <v>45436</v>
      </c>
      <c r="W2787" s="8"/>
    </row>
    <row r="2788" spans="1:23" ht="51.75" thickBot="1">
      <c r="A2788" s="8" t="s">
        <v>186</v>
      </c>
      <c r="B2788" s="8" t="s">
        <v>4042</v>
      </c>
      <c r="C2788" s="8" t="s">
        <v>4043</v>
      </c>
      <c r="D2788" s="8"/>
      <c r="E2788" s="8" t="s">
        <v>59</v>
      </c>
      <c r="F2788" s="8" t="s">
        <v>83</v>
      </c>
      <c r="G2788" s="8" t="s">
        <v>4044</v>
      </c>
      <c r="H2788" s="9">
        <v>4</v>
      </c>
      <c r="I2788" s="8" t="s">
        <v>3811</v>
      </c>
      <c r="J2788" s="8" t="s">
        <v>78</v>
      </c>
      <c r="K2788" s="17">
        <v>0</v>
      </c>
      <c r="L2788" s="9">
        <v>0</v>
      </c>
      <c r="M2788" s="9">
        <v>0</v>
      </c>
      <c r="N2788" s="9">
        <v>0</v>
      </c>
      <c r="O2788" s="8"/>
      <c r="P2788" s="9">
        <v>0</v>
      </c>
      <c r="Q2788" s="15">
        <v>0</v>
      </c>
      <c r="R2788" s="9">
        <v>40</v>
      </c>
      <c r="S2788" s="8" t="s">
        <v>40</v>
      </c>
      <c r="T2788" s="17">
        <v>0</v>
      </c>
      <c r="U2788" s="8" t="s">
        <v>49</v>
      </c>
      <c r="V2788" s="21">
        <v>45353</v>
      </c>
      <c r="W2788" s="8" t="s">
        <v>8242</v>
      </c>
    </row>
    <row r="2789" spans="1:23" ht="13.5" thickBot="1">
      <c r="A2789" s="8" t="s">
        <v>186</v>
      </c>
      <c r="B2789" s="8" t="s">
        <v>4045</v>
      </c>
      <c r="C2789" s="8" t="s">
        <v>4046</v>
      </c>
      <c r="D2789" s="8" t="s">
        <v>122</v>
      </c>
      <c r="E2789" s="8"/>
      <c r="F2789" s="8" t="s">
        <v>1567</v>
      </c>
      <c r="G2789" s="8">
        <v>803</v>
      </c>
      <c r="H2789" s="9">
        <v>14</v>
      </c>
      <c r="I2789" s="8"/>
      <c r="J2789" s="8" t="s">
        <v>78</v>
      </c>
      <c r="K2789" s="17">
        <v>65</v>
      </c>
      <c r="L2789" s="9">
        <v>0</v>
      </c>
      <c r="M2789" s="9">
        <v>0</v>
      </c>
      <c r="N2789" s="9">
        <v>0</v>
      </c>
      <c r="O2789" s="8"/>
      <c r="P2789" s="9">
        <v>65</v>
      </c>
      <c r="Q2789" s="15">
        <v>1</v>
      </c>
      <c r="R2789" s="9">
        <v>48</v>
      </c>
      <c r="S2789" s="8" t="s">
        <v>34</v>
      </c>
      <c r="T2789" s="17">
        <v>17</v>
      </c>
      <c r="U2789" s="8" t="s">
        <v>8720</v>
      </c>
      <c r="V2789" s="21">
        <v>45370</v>
      </c>
      <c r="W2789" s="8"/>
    </row>
    <row r="2790" spans="1:23" ht="13.5" thickBot="1">
      <c r="A2790" s="8" t="s">
        <v>186</v>
      </c>
      <c r="B2790" s="8" t="s">
        <v>4047</v>
      </c>
      <c r="C2790" s="8" t="s">
        <v>4048</v>
      </c>
      <c r="D2790" s="8" t="s">
        <v>42</v>
      </c>
      <c r="E2790" s="8"/>
      <c r="F2790" s="8" t="s">
        <v>1567</v>
      </c>
      <c r="G2790" s="8">
        <v>823</v>
      </c>
      <c r="H2790" s="9">
        <v>15</v>
      </c>
      <c r="I2790" s="8"/>
      <c r="J2790" s="8" t="s">
        <v>78</v>
      </c>
      <c r="K2790" s="17">
        <v>133</v>
      </c>
      <c r="L2790" s="9">
        <v>0</v>
      </c>
      <c r="M2790" s="9">
        <v>0</v>
      </c>
      <c r="N2790" s="9">
        <v>0</v>
      </c>
      <c r="O2790" s="8"/>
      <c r="P2790" s="9">
        <v>133</v>
      </c>
      <c r="Q2790" s="15">
        <v>2</v>
      </c>
      <c r="R2790" s="9">
        <v>60</v>
      </c>
      <c r="S2790" s="8" t="s">
        <v>34</v>
      </c>
      <c r="T2790" s="17">
        <v>13</v>
      </c>
      <c r="U2790" s="8" t="s">
        <v>10637</v>
      </c>
      <c r="V2790" s="21">
        <v>45370</v>
      </c>
      <c r="W2790" s="8"/>
    </row>
    <row r="2791" spans="1:23" ht="51.75" thickBot="1">
      <c r="A2791" s="8" t="s">
        <v>186</v>
      </c>
      <c r="B2791" s="8" t="s">
        <v>4049</v>
      </c>
      <c r="C2791" s="8" t="s">
        <v>4050</v>
      </c>
      <c r="D2791" s="8"/>
      <c r="E2791" s="8"/>
      <c r="F2791" s="8" t="s">
        <v>1567</v>
      </c>
      <c r="G2791" s="8" t="s">
        <v>4051</v>
      </c>
      <c r="H2791" s="9">
        <v>6</v>
      </c>
      <c r="I2791" s="8"/>
      <c r="J2791" s="8" t="s">
        <v>78</v>
      </c>
      <c r="K2791" s="17">
        <v>176</v>
      </c>
      <c r="L2791" s="9">
        <v>0</v>
      </c>
      <c r="M2791" s="9">
        <v>0</v>
      </c>
      <c r="N2791" s="9">
        <v>0</v>
      </c>
      <c r="O2791" s="8"/>
      <c r="P2791" s="9">
        <v>176</v>
      </c>
      <c r="Q2791" s="15">
        <v>2</v>
      </c>
      <c r="R2791" s="9">
        <v>60</v>
      </c>
      <c r="S2791" s="8" t="s">
        <v>34</v>
      </c>
      <c r="T2791" s="17">
        <v>56</v>
      </c>
      <c r="U2791" s="8" t="s">
        <v>12813</v>
      </c>
      <c r="V2791" s="21">
        <v>45357</v>
      </c>
      <c r="W2791" s="8" t="s">
        <v>8242</v>
      </c>
    </row>
    <row r="2792" spans="1:23" ht="51.75" thickBot="1">
      <c r="A2792" s="8" t="s">
        <v>186</v>
      </c>
      <c r="B2792" s="8" t="s">
        <v>4054</v>
      </c>
      <c r="C2792" s="8" t="s">
        <v>4055</v>
      </c>
      <c r="D2792" s="8" t="s">
        <v>122</v>
      </c>
      <c r="E2792" s="8"/>
      <c r="F2792" s="8" t="s">
        <v>36</v>
      </c>
      <c r="G2792" s="8"/>
      <c r="H2792" s="9">
        <v>8</v>
      </c>
      <c r="I2792" s="8"/>
      <c r="J2792" s="8" t="s">
        <v>78</v>
      </c>
      <c r="K2792" s="17">
        <v>795</v>
      </c>
      <c r="L2792" s="9">
        <v>0</v>
      </c>
      <c r="M2792" s="9">
        <v>0</v>
      </c>
      <c r="N2792" s="9">
        <v>0</v>
      </c>
      <c r="O2792" s="8"/>
      <c r="P2792" s="9">
        <v>795</v>
      </c>
      <c r="Q2792" s="15">
        <v>16</v>
      </c>
      <c r="R2792" s="9">
        <v>48</v>
      </c>
      <c r="S2792" s="8" t="s">
        <v>34</v>
      </c>
      <c r="T2792" s="17">
        <v>27</v>
      </c>
      <c r="U2792" s="8" t="s">
        <v>12814</v>
      </c>
      <c r="V2792" s="21">
        <v>45364</v>
      </c>
      <c r="W2792" s="8" t="s">
        <v>8242</v>
      </c>
    </row>
    <row r="2793" spans="1:23" ht="13.5" thickBot="1">
      <c r="A2793" s="8" t="s">
        <v>186</v>
      </c>
      <c r="B2793" s="13" t="s">
        <v>4052</v>
      </c>
      <c r="C2793" s="8" t="s">
        <v>4053</v>
      </c>
      <c r="D2793" s="8"/>
      <c r="E2793" s="8"/>
      <c r="F2793" s="8" t="s">
        <v>1806</v>
      </c>
      <c r="G2793" s="8"/>
      <c r="H2793" s="9">
        <v>13</v>
      </c>
      <c r="I2793" s="8"/>
      <c r="J2793" s="8" t="s">
        <v>78</v>
      </c>
      <c r="K2793" s="17">
        <v>-35</v>
      </c>
      <c r="L2793" s="9">
        <v>0</v>
      </c>
      <c r="M2793" s="9">
        <v>0</v>
      </c>
      <c r="N2793" s="9">
        <v>0</v>
      </c>
      <c r="O2793" s="8"/>
      <c r="P2793" s="9">
        <v>-35</v>
      </c>
      <c r="Q2793" s="15">
        <v>0</v>
      </c>
      <c r="R2793" s="9">
        <v>60</v>
      </c>
      <c r="S2793" s="8" t="s">
        <v>34</v>
      </c>
      <c r="T2793" s="9">
        <v>-35</v>
      </c>
      <c r="U2793" s="8" t="s">
        <v>10500</v>
      </c>
      <c r="V2793" s="21">
        <v>45369</v>
      </c>
      <c r="W2793" s="8"/>
    </row>
    <row r="2794" spans="1:23" ht="13.5" thickBot="1">
      <c r="A2794" s="8" t="s">
        <v>186</v>
      </c>
      <c r="B2794" s="8" t="s">
        <v>4056</v>
      </c>
      <c r="C2794" s="8" t="s">
        <v>4057</v>
      </c>
      <c r="D2794" s="8" t="s">
        <v>42</v>
      </c>
      <c r="E2794" s="8"/>
      <c r="F2794" s="8" t="s">
        <v>36</v>
      </c>
      <c r="G2794" s="8"/>
      <c r="H2794" s="9">
        <v>9</v>
      </c>
      <c r="I2794" s="8"/>
      <c r="J2794" s="8" t="s">
        <v>78</v>
      </c>
      <c r="K2794" s="17">
        <v>423</v>
      </c>
      <c r="L2794" s="9">
        <v>0</v>
      </c>
      <c r="M2794" s="9">
        <v>0</v>
      </c>
      <c r="N2794" s="9">
        <v>0</v>
      </c>
      <c r="O2794" s="8"/>
      <c r="P2794" s="9">
        <v>423</v>
      </c>
      <c r="Q2794" s="15">
        <v>7</v>
      </c>
      <c r="R2794" s="9">
        <v>60</v>
      </c>
      <c r="S2794" s="8" t="s">
        <v>34</v>
      </c>
      <c r="T2794" s="17">
        <v>3</v>
      </c>
      <c r="U2794" s="8" t="s">
        <v>12815</v>
      </c>
      <c r="V2794" s="21">
        <v>45364</v>
      </c>
      <c r="W2794" s="8"/>
    </row>
    <row r="2795" spans="1:23" ht="51.75" thickBot="1">
      <c r="A2795" s="8" t="s">
        <v>186</v>
      </c>
      <c r="B2795" s="8" t="s">
        <v>4058</v>
      </c>
      <c r="C2795" s="8" t="s">
        <v>8381</v>
      </c>
      <c r="D2795" s="8"/>
      <c r="E2795" s="8" t="s">
        <v>841</v>
      </c>
      <c r="F2795" s="8" t="s">
        <v>596</v>
      </c>
      <c r="G2795" s="8">
        <v>700</v>
      </c>
      <c r="H2795" s="9">
        <v>1</v>
      </c>
      <c r="I2795" s="8"/>
      <c r="J2795" s="8" t="s">
        <v>78</v>
      </c>
      <c r="K2795" s="17">
        <v>147</v>
      </c>
      <c r="L2795" s="9">
        <v>0</v>
      </c>
      <c r="M2795" s="9">
        <v>0</v>
      </c>
      <c r="N2795" s="9">
        <v>0</v>
      </c>
      <c r="O2795" s="8"/>
      <c r="P2795" s="9">
        <v>147</v>
      </c>
      <c r="Q2795" s="15">
        <v>4</v>
      </c>
      <c r="R2795" s="9">
        <v>32</v>
      </c>
      <c r="S2795" s="8" t="s">
        <v>40</v>
      </c>
      <c r="T2795" s="17">
        <v>19</v>
      </c>
      <c r="U2795" s="8" t="s">
        <v>8681</v>
      </c>
      <c r="V2795" s="21">
        <v>45364</v>
      </c>
      <c r="W2795" s="8" t="s">
        <v>8242</v>
      </c>
    </row>
    <row r="2796" spans="1:23" ht="13.5" thickBot="1">
      <c r="A2796" s="8" t="s">
        <v>186</v>
      </c>
      <c r="B2796" s="13" t="s">
        <v>4059</v>
      </c>
      <c r="C2796" s="8" t="s">
        <v>4060</v>
      </c>
      <c r="D2796" s="8"/>
      <c r="E2796" s="8"/>
      <c r="F2796" s="8" t="s">
        <v>596</v>
      </c>
      <c r="G2796" s="8">
        <v>6031</v>
      </c>
      <c r="H2796" s="20">
        <v>10</v>
      </c>
      <c r="I2796" s="8"/>
      <c r="J2796" s="8" t="s">
        <v>78</v>
      </c>
      <c r="K2796" s="17">
        <v>33</v>
      </c>
      <c r="L2796" s="9">
        <v>0</v>
      </c>
      <c r="M2796" s="9">
        <v>0</v>
      </c>
      <c r="N2796" s="9">
        <v>0</v>
      </c>
      <c r="O2796" s="8"/>
      <c r="P2796" s="9">
        <v>33</v>
      </c>
      <c r="Q2796" s="15">
        <v>0</v>
      </c>
      <c r="R2796" s="9">
        <v>48</v>
      </c>
      <c r="S2796" s="8" t="s">
        <v>40</v>
      </c>
      <c r="T2796" s="17">
        <v>33</v>
      </c>
      <c r="U2796" s="8" t="s">
        <v>10495</v>
      </c>
      <c r="V2796" s="21">
        <v>45366</v>
      </c>
      <c r="W2796" s="8"/>
    </row>
    <row r="2797" spans="1:23" ht="51.75" thickBot="1">
      <c r="A2797" s="8" t="s">
        <v>186</v>
      </c>
      <c r="B2797" s="13" t="s">
        <v>4061</v>
      </c>
      <c r="C2797" s="8" t="s">
        <v>8382</v>
      </c>
      <c r="D2797" s="8"/>
      <c r="E2797" s="8" t="s">
        <v>353</v>
      </c>
      <c r="F2797" s="8" t="s">
        <v>596</v>
      </c>
      <c r="G2797" s="8">
        <v>6008</v>
      </c>
      <c r="H2797" s="9">
        <v>2</v>
      </c>
      <c r="I2797" s="8"/>
      <c r="J2797" s="8" t="s">
        <v>78</v>
      </c>
      <c r="K2797" s="17">
        <v>1045</v>
      </c>
      <c r="L2797" s="9">
        <v>0</v>
      </c>
      <c r="M2797" s="9">
        <v>0</v>
      </c>
      <c r="N2797" s="9">
        <v>0</v>
      </c>
      <c r="O2797" s="8"/>
      <c r="P2797" s="9">
        <v>1045</v>
      </c>
      <c r="Q2797" s="15">
        <v>16</v>
      </c>
      <c r="R2797" s="9">
        <v>64</v>
      </c>
      <c r="S2797" s="8" t="s">
        <v>40</v>
      </c>
      <c r="T2797" s="9">
        <v>21</v>
      </c>
      <c r="U2797" s="8" t="s">
        <v>8474</v>
      </c>
      <c r="V2797" s="21">
        <v>45364</v>
      </c>
      <c r="W2797" s="8" t="s">
        <v>8242</v>
      </c>
    </row>
    <row r="2798" spans="1:23" ht="51.75" thickBot="1">
      <c r="A2798" s="8" t="s">
        <v>186</v>
      </c>
      <c r="B2798" s="13" t="s">
        <v>4062</v>
      </c>
      <c r="C2798" s="8" t="s">
        <v>8383</v>
      </c>
      <c r="D2798" s="8"/>
      <c r="E2798" s="8" t="s">
        <v>353</v>
      </c>
      <c r="F2798" s="8" t="s">
        <v>596</v>
      </c>
      <c r="G2798" s="8">
        <v>6016</v>
      </c>
      <c r="H2798" s="9">
        <v>3</v>
      </c>
      <c r="I2798" s="8"/>
      <c r="J2798" s="8" t="s">
        <v>78</v>
      </c>
      <c r="K2798" s="38">
        <v>89</v>
      </c>
      <c r="L2798" s="9">
        <v>0</v>
      </c>
      <c r="M2798" s="9">
        <v>0</v>
      </c>
      <c r="N2798" s="9">
        <v>0</v>
      </c>
      <c r="O2798" s="8"/>
      <c r="P2798" s="9">
        <v>89</v>
      </c>
      <c r="Q2798" s="15">
        <v>1</v>
      </c>
      <c r="R2798" s="9">
        <v>48</v>
      </c>
      <c r="S2798" s="8" t="s">
        <v>40</v>
      </c>
      <c r="T2798" s="17">
        <v>41</v>
      </c>
      <c r="U2798" s="8" t="s">
        <v>8475</v>
      </c>
      <c r="V2798" s="21">
        <v>45370</v>
      </c>
      <c r="W2798" s="21" t="s">
        <v>8242</v>
      </c>
    </row>
    <row r="2799" spans="1:23" ht="51.75" thickBot="1">
      <c r="A2799" s="8" t="s">
        <v>186</v>
      </c>
      <c r="B2799" s="13" t="s">
        <v>4063</v>
      </c>
      <c r="C2799" s="8" t="s">
        <v>4064</v>
      </c>
      <c r="D2799" s="8"/>
      <c r="E2799" s="8"/>
      <c r="F2799" s="8" t="s">
        <v>596</v>
      </c>
      <c r="G2799" s="8">
        <v>6034</v>
      </c>
      <c r="H2799" s="9">
        <v>5</v>
      </c>
      <c r="I2799" s="8"/>
      <c r="J2799" s="8" t="s">
        <v>78</v>
      </c>
      <c r="K2799" s="17">
        <v>83</v>
      </c>
      <c r="L2799" s="9">
        <v>0</v>
      </c>
      <c r="M2799" s="9">
        <v>0</v>
      </c>
      <c r="N2799" s="9">
        <v>0</v>
      </c>
      <c r="O2799" s="8"/>
      <c r="P2799" s="9">
        <v>83</v>
      </c>
      <c r="Q2799" s="15">
        <v>1</v>
      </c>
      <c r="R2799" s="9">
        <v>48</v>
      </c>
      <c r="S2799" s="8" t="s">
        <v>40</v>
      </c>
      <c r="T2799" s="9">
        <v>35</v>
      </c>
      <c r="U2799" s="8" t="s">
        <v>7081</v>
      </c>
      <c r="V2799" s="21">
        <v>45355</v>
      </c>
      <c r="W2799" s="8" t="s">
        <v>8242</v>
      </c>
    </row>
    <row r="2800" spans="1:23" ht="13.5" thickBot="1">
      <c r="A2800" s="8" t="s">
        <v>186</v>
      </c>
      <c r="B2800" s="13" t="s">
        <v>4065</v>
      </c>
      <c r="C2800" s="8" t="s">
        <v>4066</v>
      </c>
      <c r="D2800" s="8"/>
      <c r="E2800" s="8"/>
      <c r="F2800" s="8" t="s">
        <v>68</v>
      </c>
      <c r="G2800" s="8" t="s">
        <v>4067</v>
      </c>
      <c r="H2800" s="9">
        <v>12</v>
      </c>
      <c r="I2800" s="8"/>
      <c r="J2800" s="8" t="s">
        <v>78</v>
      </c>
      <c r="K2800" s="17">
        <v>98</v>
      </c>
      <c r="L2800" s="9">
        <v>0</v>
      </c>
      <c r="M2800" s="9">
        <v>0</v>
      </c>
      <c r="N2800" s="9">
        <v>0</v>
      </c>
      <c r="O2800" s="8"/>
      <c r="P2800" s="9">
        <v>98</v>
      </c>
      <c r="Q2800" s="15">
        <v>2</v>
      </c>
      <c r="R2800" s="9">
        <v>40</v>
      </c>
      <c r="S2800" s="8" t="s">
        <v>40</v>
      </c>
      <c r="T2800" s="9">
        <v>18</v>
      </c>
      <c r="U2800" s="8" t="s">
        <v>8682</v>
      </c>
      <c r="V2800" s="21">
        <v>45367</v>
      </c>
      <c r="W2800" s="8"/>
    </row>
    <row r="2801" spans="1:23" ht="13.5" thickBot="1">
      <c r="A2801" s="8" t="s">
        <v>186</v>
      </c>
      <c r="B2801" s="13" t="s">
        <v>6792</v>
      </c>
      <c r="C2801" s="8" t="s">
        <v>6393</v>
      </c>
      <c r="D2801" s="8"/>
      <c r="E2801" s="8" t="s">
        <v>133</v>
      </c>
      <c r="F2801" s="8" t="s">
        <v>83</v>
      </c>
      <c r="G2801" s="8" t="s">
        <v>6793</v>
      </c>
      <c r="H2801" s="9">
        <v>16</v>
      </c>
      <c r="I2801" s="8"/>
      <c r="J2801" s="8" t="s">
        <v>78</v>
      </c>
      <c r="K2801" s="17">
        <v>-65</v>
      </c>
      <c r="L2801" s="9">
        <v>0</v>
      </c>
      <c r="M2801" s="9">
        <v>0</v>
      </c>
      <c r="N2801" s="9">
        <v>0</v>
      </c>
      <c r="O2801" s="8"/>
      <c r="P2801" s="9">
        <v>-65</v>
      </c>
      <c r="Q2801" s="15">
        <v>-1</v>
      </c>
      <c r="R2801" s="9">
        <v>50</v>
      </c>
      <c r="S2801" s="8" t="s">
        <v>40</v>
      </c>
      <c r="T2801" s="9">
        <v>-15</v>
      </c>
      <c r="U2801" s="8" t="s">
        <v>9147</v>
      </c>
      <c r="V2801" s="21" t="s">
        <v>12816</v>
      </c>
      <c r="W2801" s="8"/>
    </row>
    <row r="2802" spans="1:23" ht="13.5" thickBot="1">
      <c r="A2802" s="8" t="s">
        <v>186</v>
      </c>
      <c r="B2802" s="8" t="s">
        <v>8933</v>
      </c>
      <c r="C2802" s="8" t="s">
        <v>6409</v>
      </c>
      <c r="D2802" s="8"/>
      <c r="E2802" s="8" t="s">
        <v>2713</v>
      </c>
      <c r="F2802" s="8" t="s">
        <v>36</v>
      </c>
      <c r="G2802" s="8">
        <v>1316</v>
      </c>
      <c r="H2802" s="9">
        <v>17</v>
      </c>
      <c r="I2802" s="8"/>
      <c r="J2802" s="8" t="s">
        <v>78</v>
      </c>
      <c r="K2802" s="17">
        <v>-72</v>
      </c>
      <c r="L2802" s="9">
        <v>0</v>
      </c>
      <c r="M2802" s="9">
        <v>0</v>
      </c>
      <c r="N2802" s="9">
        <v>0</v>
      </c>
      <c r="O2802" s="8"/>
      <c r="P2802" s="9">
        <v>-72</v>
      </c>
      <c r="Q2802" s="15">
        <v>-1</v>
      </c>
      <c r="R2802" s="9">
        <v>40</v>
      </c>
      <c r="S2802" s="8" t="s">
        <v>124</v>
      </c>
      <c r="T2802" s="28">
        <v>-32</v>
      </c>
      <c r="U2802" s="8" t="s">
        <v>8934</v>
      </c>
      <c r="V2802" s="21" t="s">
        <v>12725</v>
      </c>
      <c r="W2802" s="40"/>
    </row>
    <row r="2803" spans="1:23" ht="13.5" thickBot="1">
      <c r="A2803" s="8" t="s">
        <v>7961</v>
      </c>
      <c r="B2803" s="8" t="s">
        <v>7962</v>
      </c>
      <c r="C2803" s="8" t="s">
        <v>3929</v>
      </c>
      <c r="D2803" s="8"/>
      <c r="E2803" s="8"/>
      <c r="F2803" s="8" t="s">
        <v>212</v>
      </c>
      <c r="G2803" s="8" t="s">
        <v>3930</v>
      </c>
      <c r="H2803" s="9">
        <v>1</v>
      </c>
      <c r="I2803" s="8" t="s">
        <v>1147</v>
      </c>
      <c r="J2803" s="8" t="s">
        <v>214</v>
      </c>
      <c r="K2803" s="17">
        <v>3177</v>
      </c>
      <c r="L2803" s="9">
        <v>0</v>
      </c>
      <c r="M2803" s="9">
        <v>0</v>
      </c>
      <c r="N2803" s="9">
        <v>0</v>
      </c>
      <c r="O2803" s="8"/>
      <c r="P2803" s="9">
        <v>3177</v>
      </c>
      <c r="Q2803" s="15">
        <v>66</v>
      </c>
      <c r="R2803" s="9">
        <v>48</v>
      </c>
      <c r="S2803" s="8" t="s">
        <v>37</v>
      </c>
      <c r="T2803" s="17">
        <v>9</v>
      </c>
      <c r="U2803" s="8" t="s">
        <v>12817</v>
      </c>
      <c r="V2803" s="21">
        <v>45366</v>
      </c>
      <c r="W2803" s="8"/>
    </row>
    <row r="2804" spans="1:23" ht="13.5" thickBot="1">
      <c r="A2804" s="8" t="s">
        <v>7961</v>
      </c>
      <c r="B2804" s="8" t="s">
        <v>7963</v>
      </c>
      <c r="C2804" s="8" t="s">
        <v>3931</v>
      </c>
      <c r="D2804" s="8"/>
      <c r="E2804" s="8"/>
      <c r="F2804" s="8" t="s">
        <v>1714</v>
      </c>
      <c r="G2804" s="8" t="s">
        <v>3932</v>
      </c>
      <c r="H2804" s="9">
        <v>2</v>
      </c>
      <c r="I2804" s="8"/>
      <c r="J2804" s="8" t="s">
        <v>78</v>
      </c>
      <c r="K2804" s="17">
        <v>239</v>
      </c>
      <c r="L2804" s="9">
        <v>0</v>
      </c>
      <c r="M2804" s="9">
        <v>0</v>
      </c>
      <c r="N2804" s="9">
        <v>0</v>
      </c>
      <c r="O2804" s="8"/>
      <c r="P2804" s="9">
        <v>239</v>
      </c>
      <c r="Q2804" s="15">
        <v>7</v>
      </c>
      <c r="R2804" s="9">
        <v>30</v>
      </c>
      <c r="S2804" s="8" t="s">
        <v>34</v>
      </c>
      <c r="T2804" s="9">
        <v>29</v>
      </c>
      <c r="U2804" s="8" t="s">
        <v>3933</v>
      </c>
      <c r="V2804" s="21">
        <v>45367</v>
      </c>
      <c r="W2804" s="8"/>
    </row>
    <row r="2805" spans="1:23" ht="13.5" thickBot="1">
      <c r="A2805" s="8" t="s">
        <v>7961</v>
      </c>
      <c r="B2805" s="8" t="s">
        <v>8001</v>
      </c>
      <c r="C2805" s="8" t="s">
        <v>6256</v>
      </c>
      <c r="D2805" s="8"/>
      <c r="E2805" s="8"/>
      <c r="F2805" s="8" t="s">
        <v>212</v>
      </c>
      <c r="G2805" s="8" t="s">
        <v>8002</v>
      </c>
      <c r="H2805" s="9">
        <v>3</v>
      </c>
      <c r="I2805" s="8" t="s">
        <v>412</v>
      </c>
      <c r="J2805" s="8" t="s">
        <v>214</v>
      </c>
      <c r="K2805" s="17">
        <v>-48</v>
      </c>
      <c r="L2805" s="9">
        <v>0</v>
      </c>
      <c r="M2805" s="9">
        <v>0</v>
      </c>
      <c r="N2805" s="9">
        <v>0</v>
      </c>
      <c r="O2805" s="8"/>
      <c r="P2805" s="9">
        <v>-48</v>
      </c>
      <c r="Q2805" s="15">
        <v>-1</v>
      </c>
      <c r="R2805" s="9">
        <v>48</v>
      </c>
      <c r="S2805" s="8" t="s">
        <v>37</v>
      </c>
      <c r="T2805" s="9">
        <v>0</v>
      </c>
      <c r="U2805" s="8" t="s">
        <v>189</v>
      </c>
      <c r="V2805" s="21" t="s">
        <v>12818</v>
      </c>
      <c r="W2805" s="8"/>
    </row>
    <row r="2806" spans="1:23" ht="26.25" thickBot="1">
      <c r="A2806" s="8" t="s">
        <v>7961</v>
      </c>
      <c r="B2806" s="8" t="s">
        <v>8935</v>
      </c>
      <c r="C2806" s="8" t="s">
        <v>6266</v>
      </c>
      <c r="D2806" s="8"/>
      <c r="E2806" s="8"/>
      <c r="F2806" s="8" t="s">
        <v>1714</v>
      </c>
      <c r="G2806" s="8" t="s">
        <v>8936</v>
      </c>
      <c r="H2806" s="9">
        <v>4</v>
      </c>
      <c r="I2806" s="8"/>
      <c r="J2806" s="8" t="s">
        <v>78</v>
      </c>
      <c r="K2806" s="25">
        <v>6</v>
      </c>
      <c r="L2806" s="9">
        <v>0</v>
      </c>
      <c r="M2806" s="9">
        <v>0</v>
      </c>
      <c r="N2806" s="9">
        <v>0</v>
      </c>
      <c r="O2806" s="8"/>
      <c r="P2806" s="9">
        <v>6</v>
      </c>
      <c r="Q2806" s="15">
        <v>0</v>
      </c>
      <c r="R2806" s="9">
        <v>480</v>
      </c>
      <c r="S2806" s="8" t="s">
        <v>37</v>
      </c>
      <c r="T2806" s="9">
        <v>6</v>
      </c>
      <c r="U2806" s="8" t="s">
        <v>7933</v>
      </c>
      <c r="V2806" s="21">
        <v>45492</v>
      </c>
      <c r="W2806" s="8"/>
    </row>
    <row r="2807" spans="1:23" ht="26.25" thickBot="1">
      <c r="A2807" s="8" t="s">
        <v>4068</v>
      </c>
      <c r="B2807" s="8" t="s">
        <v>4069</v>
      </c>
      <c r="C2807" s="8" t="s">
        <v>4070</v>
      </c>
      <c r="D2807" s="8"/>
      <c r="E2807" s="8"/>
      <c r="F2807" s="8" t="s">
        <v>36</v>
      </c>
      <c r="G2807" s="8" t="s">
        <v>4071</v>
      </c>
      <c r="H2807" s="9">
        <v>1</v>
      </c>
      <c r="I2807" s="8"/>
      <c r="J2807" s="8" t="s">
        <v>78</v>
      </c>
      <c r="K2807" s="25">
        <v>2004</v>
      </c>
      <c r="L2807" s="9">
        <v>0</v>
      </c>
      <c r="M2807" s="9">
        <v>0</v>
      </c>
      <c r="N2807" s="9">
        <v>0</v>
      </c>
      <c r="O2807" s="8"/>
      <c r="P2807" s="9">
        <v>2004</v>
      </c>
      <c r="Q2807" s="15">
        <v>13</v>
      </c>
      <c r="R2807" s="9">
        <v>144</v>
      </c>
      <c r="S2807" s="8" t="s">
        <v>37</v>
      </c>
      <c r="T2807" s="9">
        <v>132</v>
      </c>
      <c r="U2807" s="8" t="s">
        <v>3391</v>
      </c>
      <c r="V2807" s="21">
        <v>45367</v>
      </c>
      <c r="W2807" s="40"/>
    </row>
    <row r="2808" spans="1:23" ht="26.25" thickBot="1">
      <c r="A2808" s="8" t="s">
        <v>4068</v>
      </c>
      <c r="B2808" s="8" t="s">
        <v>4072</v>
      </c>
      <c r="C2808" s="8" t="s">
        <v>4073</v>
      </c>
      <c r="D2808" s="8"/>
      <c r="E2808" s="8"/>
      <c r="F2808" s="8" t="s">
        <v>36</v>
      </c>
      <c r="G2808" s="8">
        <v>2062</v>
      </c>
      <c r="H2808" s="9">
        <v>2</v>
      </c>
      <c r="I2808" s="8"/>
      <c r="J2808" s="8" t="s">
        <v>78</v>
      </c>
      <c r="K2808" s="25">
        <v>1572</v>
      </c>
      <c r="L2808" s="9">
        <v>0</v>
      </c>
      <c r="M2808" s="9">
        <v>0</v>
      </c>
      <c r="N2808" s="9">
        <v>0</v>
      </c>
      <c r="O2808" s="8"/>
      <c r="P2808" s="9">
        <v>1572</v>
      </c>
      <c r="Q2808" s="15">
        <v>10</v>
      </c>
      <c r="R2808" s="9">
        <v>144</v>
      </c>
      <c r="S2808" s="8" t="s">
        <v>37</v>
      </c>
      <c r="T2808" s="9">
        <v>132</v>
      </c>
      <c r="U2808" s="8" t="s">
        <v>4074</v>
      </c>
      <c r="V2808" s="21">
        <v>45367</v>
      </c>
      <c r="W2808" s="8"/>
    </row>
    <row r="2809" spans="1:23" ht="13.5" thickBot="1">
      <c r="A2809" s="8" t="s">
        <v>4068</v>
      </c>
      <c r="B2809" s="8" t="s">
        <v>4075</v>
      </c>
      <c r="C2809" s="8" t="s">
        <v>4076</v>
      </c>
      <c r="D2809" s="8"/>
      <c r="E2809" s="8"/>
      <c r="F2809" s="8" t="s">
        <v>36</v>
      </c>
      <c r="G2809" s="8" t="s">
        <v>4077</v>
      </c>
      <c r="H2809" s="9">
        <v>3</v>
      </c>
      <c r="I2809" s="8"/>
      <c r="J2809" s="8" t="s">
        <v>78</v>
      </c>
      <c r="K2809" s="17">
        <v>276</v>
      </c>
      <c r="L2809" s="9">
        <v>0</v>
      </c>
      <c r="M2809" s="9">
        <v>0</v>
      </c>
      <c r="N2809" s="9">
        <v>0</v>
      </c>
      <c r="O2809" s="8"/>
      <c r="P2809" s="9">
        <v>276</v>
      </c>
      <c r="Q2809" s="15">
        <v>0</v>
      </c>
      <c r="R2809" s="9">
        <v>288</v>
      </c>
      <c r="S2809" s="8" t="s">
        <v>37</v>
      </c>
      <c r="T2809" s="9">
        <v>276</v>
      </c>
      <c r="U2809" s="18" t="s">
        <v>3878</v>
      </c>
      <c r="V2809" s="40">
        <v>45367</v>
      </c>
      <c r="W2809" s="8"/>
    </row>
    <row r="2810" spans="1:23" ht="26.25" thickBot="1">
      <c r="A2810" s="8" t="s">
        <v>4068</v>
      </c>
      <c r="B2810" s="8" t="s">
        <v>6794</v>
      </c>
      <c r="C2810" s="8" t="s">
        <v>6270</v>
      </c>
      <c r="D2810" s="8"/>
      <c r="E2810" s="8"/>
      <c r="F2810" s="8" t="s">
        <v>212</v>
      </c>
      <c r="G2810" s="8">
        <v>8898</v>
      </c>
      <c r="H2810" s="9">
        <v>4</v>
      </c>
      <c r="I2810" s="8" t="s">
        <v>213</v>
      </c>
      <c r="J2810" s="8" t="s">
        <v>214</v>
      </c>
      <c r="K2810" s="17">
        <v>-138</v>
      </c>
      <c r="L2810" s="9">
        <v>0</v>
      </c>
      <c r="M2810" s="9">
        <v>0</v>
      </c>
      <c r="N2810" s="9">
        <v>0</v>
      </c>
      <c r="O2810" s="8"/>
      <c r="P2810" s="9">
        <v>-138</v>
      </c>
      <c r="Q2810" s="15">
        <v>0</v>
      </c>
      <c r="R2810" s="8">
        <v>480</v>
      </c>
      <c r="S2810" s="8" t="s">
        <v>37</v>
      </c>
      <c r="T2810" s="9">
        <v>-138</v>
      </c>
      <c r="U2810" s="8" t="s">
        <v>12819</v>
      </c>
      <c r="V2810" s="21">
        <v>45415</v>
      </c>
      <c r="W2810" s="8"/>
    </row>
    <row r="2811" spans="1:23" ht="13.5" thickBot="1">
      <c r="A2811" s="8" t="s">
        <v>4068</v>
      </c>
      <c r="B2811" s="8" t="s">
        <v>7597</v>
      </c>
      <c r="C2811" s="8" t="s">
        <v>5185</v>
      </c>
      <c r="D2811" s="8"/>
      <c r="E2811" s="8"/>
      <c r="F2811" s="8" t="s">
        <v>36</v>
      </c>
      <c r="G2811" s="8" t="s">
        <v>7598</v>
      </c>
      <c r="H2811" s="9">
        <v>5</v>
      </c>
      <c r="I2811" s="8"/>
      <c r="J2811" s="8" t="s">
        <v>78</v>
      </c>
      <c r="K2811" s="17">
        <v>-67</v>
      </c>
      <c r="L2811" s="9">
        <v>0</v>
      </c>
      <c r="M2811" s="9">
        <v>0</v>
      </c>
      <c r="N2811" s="9">
        <v>0</v>
      </c>
      <c r="O2811" s="8"/>
      <c r="P2811" s="9">
        <v>-67</v>
      </c>
      <c r="Q2811" s="15">
        <v>0</v>
      </c>
      <c r="R2811" s="9">
        <v>96</v>
      </c>
      <c r="S2811" s="8" t="s">
        <v>37</v>
      </c>
      <c r="T2811" s="9">
        <v>-67</v>
      </c>
      <c r="U2811" s="18" t="s">
        <v>12820</v>
      </c>
      <c r="V2811" s="40">
        <v>45436</v>
      </c>
      <c r="W2811" s="8"/>
    </row>
    <row r="2812" spans="1:23" ht="13.5" thickBot="1">
      <c r="A2812" s="8" t="s">
        <v>4068</v>
      </c>
      <c r="B2812" s="13" t="s">
        <v>7599</v>
      </c>
      <c r="C2812" s="8" t="s">
        <v>5187</v>
      </c>
      <c r="D2812" s="8"/>
      <c r="E2812" s="8"/>
      <c r="F2812" s="8" t="s">
        <v>36</v>
      </c>
      <c r="G2812" s="8" t="s">
        <v>7600</v>
      </c>
      <c r="H2812" s="9">
        <v>6</v>
      </c>
      <c r="I2812" s="8"/>
      <c r="J2812" s="8" t="s">
        <v>78</v>
      </c>
      <c r="K2812" s="17">
        <v>-55</v>
      </c>
      <c r="L2812" s="9">
        <v>0</v>
      </c>
      <c r="M2812" s="9">
        <v>0</v>
      </c>
      <c r="N2812" s="9">
        <v>0</v>
      </c>
      <c r="O2812" s="8"/>
      <c r="P2812" s="9">
        <v>-55</v>
      </c>
      <c r="Q2812" s="15">
        <v>0</v>
      </c>
      <c r="R2812" s="9">
        <v>96</v>
      </c>
      <c r="S2812" s="8" t="s">
        <v>37</v>
      </c>
      <c r="T2812" s="17">
        <v>-55</v>
      </c>
      <c r="U2812" s="8" t="s">
        <v>12821</v>
      </c>
      <c r="V2812" s="21">
        <v>45436</v>
      </c>
      <c r="W2812" s="8"/>
    </row>
    <row r="2813" spans="1:23" ht="26.25" thickBot="1">
      <c r="A2813" s="8" t="s">
        <v>4068</v>
      </c>
      <c r="B2813" s="8" t="s">
        <v>8384</v>
      </c>
      <c r="C2813" s="8" t="s">
        <v>6271</v>
      </c>
      <c r="D2813" s="8"/>
      <c r="E2813" s="8"/>
      <c r="F2813" s="8" t="s">
        <v>212</v>
      </c>
      <c r="G2813" s="8" t="s">
        <v>8385</v>
      </c>
      <c r="H2813" s="9">
        <v>7</v>
      </c>
      <c r="I2813" s="8" t="s">
        <v>213</v>
      </c>
      <c r="J2813" s="8" t="s">
        <v>214</v>
      </c>
      <c r="K2813" s="17">
        <v>-13</v>
      </c>
      <c r="L2813" s="9">
        <v>0</v>
      </c>
      <c r="M2813" s="9">
        <v>0</v>
      </c>
      <c r="N2813" s="9">
        <v>0</v>
      </c>
      <c r="O2813" s="8"/>
      <c r="P2813" s="9">
        <v>-13</v>
      </c>
      <c r="Q2813" s="15">
        <v>0</v>
      </c>
      <c r="R2813" s="9">
        <v>192</v>
      </c>
      <c r="S2813" s="8" t="s">
        <v>37</v>
      </c>
      <c r="T2813" s="9">
        <v>-13</v>
      </c>
      <c r="U2813" s="18" t="s">
        <v>8153</v>
      </c>
      <c r="V2813" s="40">
        <v>45464</v>
      </c>
      <c r="W2813" s="8"/>
    </row>
    <row r="2814" spans="1:23" ht="13.5" thickBot="1">
      <c r="A2814" s="8" t="s">
        <v>6795</v>
      </c>
      <c r="B2814" s="8" t="s">
        <v>6796</v>
      </c>
      <c r="C2814" s="8" t="s">
        <v>6797</v>
      </c>
      <c r="D2814" s="8"/>
      <c r="E2814" s="8"/>
      <c r="F2814" s="8" t="s">
        <v>2184</v>
      </c>
      <c r="G2814" s="8">
        <v>900</v>
      </c>
      <c r="H2814" s="9">
        <v>1</v>
      </c>
      <c r="I2814" s="8"/>
      <c r="J2814" s="8" t="s">
        <v>78</v>
      </c>
      <c r="K2814" s="17">
        <v>-5</v>
      </c>
      <c r="L2814" s="9">
        <v>0</v>
      </c>
      <c r="M2814" s="9">
        <v>0</v>
      </c>
      <c r="N2814" s="9">
        <v>0</v>
      </c>
      <c r="O2814" s="8"/>
      <c r="P2814" s="9">
        <v>-5</v>
      </c>
      <c r="Q2814" s="15">
        <v>0</v>
      </c>
      <c r="R2814" s="9">
        <v>24</v>
      </c>
      <c r="S2814" s="8" t="s">
        <v>34</v>
      </c>
      <c r="T2814" s="9">
        <v>-5</v>
      </c>
      <c r="U2814" s="18" t="s">
        <v>1731</v>
      </c>
      <c r="V2814" s="40">
        <v>45415</v>
      </c>
      <c r="W2814" s="8"/>
    </row>
    <row r="2815" spans="1:23" ht="13.5" thickBot="1">
      <c r="A2815" s="8" t="s">
        <v>6795</v>
      </c>
      <c r="B2815" s="8" t="s">
        <v>6798</v>
      </c>
      <c r="C2815" s="8" t="s">
        <v>6455</v>
      </c>
      <c r="D2815" s="8"/>
      <c r="E2815" s="8"/>
      <c r="F2815" s="8" t="s">
        <v>6799</v>
      </c>
      <c r="G2815" s="8"/>
      <c r="H2815" s="9">
        <v>2</v>
      </c>
      <c r="I2815" s="8"/>
      <c r="J2815" s="8" t="s">
        <v>78</v>
      </c>
      <c r="K2815" s="17">
        <v>-25.5</v>
      </c>
      <c r="L2815" s="9">
        <v>0</v>
      </c>
      <c r="M2815" s="9">
        <v>0</v>
      </c>
      <c r="N2815" s="9">
        <v>0</v>
      </c>
      <c r="O2815" s="8"/>
      <c r="P2815" s="9">
        <v>-25.5</v>
      </c>
      <c r="Q2815" s="15">
        <v>-5</v>
      </c>
      <c r="R2815" s="9">
        <v>5</v>
      </c>
      <c r="S2815" s="8" t="s">
        <v>34</v>
      </c>
      <c r="T2815" s="9">
        <v>-1</v>
      </c>
      <c r="U2815" s="18" t="s">
        <v>12822</v>
      </c>
      <c r="V2815" s="40" t="s">
        <v>12183</v>
      </c>
      <c r="W2815" s="8"/>
    </row>
    <row r="2816" spans="1:23" ht="13.5" thickBot="1">
      <c r="A2816" s="8" t="s">
        <v>4078</v>
      </c>
      <c r="B2816" s="8" t="s">
        <v>4079</v>
      </c>
      <c r="C2816" s="8" t="s">
        <v>4080</v>
      </c>
      <c r="D2816" s="8"/>
      <c r="E2816" s="8" t="s">
        <v>58</v>
      </c>
      <c r="F2816" s="8" t="s">
        <v>36</v>
      </c>
      <c r="G2816" s="8"/>
      <c r="H2816" s="9">
        <v>1</v>
      </c>
      <c r="I2816" s="8"/>
      <c r="J2816" s="8" t="s">
        <v>78</v>
      </c>
      <c r="K2816" s="17">
        <v>4700</v>
      </c>
      <c r="L2816" s="9">
        <v>0</v>
      </c>
      <c r="M2816" s="9">
        <v>0</v>
      </c>
      <c r="N2816" s="9">
        <v>0</v>
      </c>
      <c r="O2816" s="8"/>
      <c r="P2816" s="9">
        <v>4700</v>
      </c>
      <c r="Q2816" s="15">
        <v>2</v>
      </c>
      <c r="R2816" s="9">
        <v>2000</v>
      </c>
      <c r="S2816" s="8" t="s">
        <v>37</v>
      </c>
      <c r="T2816" s="29">
        <v>700</v>
      </c>
      <c r="U2816" s="43" t="s">
        <v>10792</v>
      </c>
      <c r="V2816" s="62">
        <v>45364</v>
      </c>
      <c r="W2816" s="8"/>
    </row>
    <row r="2817" spans="1:23" ht="13.5" thickBot="1">
      <c r="A2817" s="8" t="s">
        <v>4078</v>
      </c>
      <c r="B2817" s="8" t="s">
        <v>8386</v>
      </c>
      <c r="C2817" s="8" t="s">
        <v>6479</v>
      </c>
      <c r="D2817" s="8"/>
      <c r="E2817" s="8" t="s">
        <v>146</v>
      </c>
      <c r="F2817" s="8" t="s">
        <v>36</v>
      </c>
      <c r="G2817" s="8"/>
      <c r="H2817" s="9">
        <v>2</v>
      </c>
      <c r="I2817" s="8"/>
      <c r="J2817" s="8" t="s">
        <v>78</v>
      </c>
      <c r="K2817" s="17">
        <v>-200</v>
      </c>
      <c r="L2817" s="9">
        <v>0</v>
      </c>
      <c r="M2817" s="9">
        <v>0</v>
      </c>
      <c r="N2817" s="9">
        <v>0</v>
      </c>
      <c r="O2817" s="8"/>
      <c r="P2817" s="9">
        <v>-200</v>
      </c>
      <c r="Q2817" s="15">
        <v>0</v>
      </c>
      <c r="R2817" s="9">
        <v>2000</v>
      </c>
      <c r="S2817" s="8" t="s">
        <v>37</v>
      </c>
      <c r="T2817" s="9">
        <v>-200</v>
      </c>
      <c r="U2817" s="18" t="s">
        <v>6984</v>
      </c>
      <c r="V2817" s="40">
        <v>45464</v>
      </c>
      <c r="W2817" s="8"/>
    </row>
    <row r="2818" spans="1:23" ht="13.5" thickBot="1">
      <c r="A2818" s="8" t="s">
        <v>4078</v>
      </c>
      <c r="B2818" s="8" t="s">
        <v>8937</v>
      </c>
      <c r="C2818" s="8" t="s">
        <v>6481</v>
      </c>
      <c r="D2818" s="8"/>
      <c r="E2818" s="8" t="s">
        <v>133</v>
      </c>
      <c r="F2818" s="8" t="s">
        <v>36</v>
      </c>
      <c r="G2818" s="8"/>
      <c r="H2818" s="9">
        <v>3</v>
      </c>
      <c r="I2818" s="8"/>
      <c r="J2818" s="8" t="s">
        <v>78</v>
      </c>
      <c r="K2818" s="17">
        <v>-900</v>
      </c>
      <c r="L2818" s="9">
        <v>0</v>
      </c>
      <c r="M2818" s="9">
        <v>0</v>
      </c>
      <c r="N2818" s="9">
        <v>0</v>
      </c>
      <c r="O2818" s="8"/>
      <c r="P2818" s="9">
        <v>-900</v>
      </c>
      <c r="Q2818" s="15">
        <v>0</v>
      </c>
      <c r="R2818" s="9">
        <v>2000</v>
      </c>
      <c r="S2818" s="8" t="s">
        <v>37</v>
      </c>
      <c r="T2818" s="9">
        <v>-900</v>
      </c>
      <c r="U2818" s="18" t="s">
        <v>9447</v>
      </c>
      <c r="V2818" s="40">
        <v>45491</v>
      </c>
      <c r="W2818" s="8"/>
    </row>
    <row r="2819" spans="1:23" ht="13.5" thickBot="1">
      <c r="A2819" s="8" t="s">
        <v>4081</v>
      </c>
      <c r="B2819" s="8" t="s">
        <v>4082</v>
      </c>
      <c r="C2819" s="8" t="s">
        <v>4083</v>
      </c>
      <c r="D2819" s="8"/>
      <c r="E2819" s="8" t="s">
        <v>3897</v>
      </c>
      <c r="F2819" s="8" t="s">
        <v>212</v>
      </c>
      <c r="G2819" s="8" t="s">
        <v>4084</v>
      </c>
      <c r="H2819" s="9">
        <v>1</v>
      </c>
      <c r="I2819" s="8" t="s">
        <v>3117</v>
      </c>
      <c r="J2819" s="8" t="s">
        <v>214</v>
      </c>
      <c r="K2819" s="17">
        <v>-57</v>
      </c>
      <c r="L2819" s="9">
        <v>0</v>
      </c>
      <c r="M2819" s="9">
        <v>0</v>
      </c>
      <c r="N2819" s="9">
        <v>0</v>
      </c>
      <c r="O2819" s="8"/>
      <c r="P2819" s="9">
        <v>-57</v>
      </c>
      <c r="Q2819" s="15">
        <v>0</v>
      </c>
      <c r="R2819" s="9">
        <v>60</v>
      </c>
      <c r="S2819" s="8" t="s">
        <v>40</v>
      </c>
      <c r="T2819" s="9">
        <v>-57</v>
      </c>
      <c r="U2819" s="18" t="s">
        <v>12823</v>
      </c>
      <c r="V2819" s="40">
        <v>45356</v>
      </c>
      <c r="W2819" s="8"/>
    </row>
    <row r="2820" spans="1:23" ht="26.25" thickBot="1">
      <c r="A2820" s="8" t="s">
        <v>4081</v>
      </c>
      <c r="B2820" s="13" t="s">
        <v>4085</v>
      </c>
      <c r="C2820" s="8" t="s">
        <v>4086</v>
      </c>
      <c r="D2820" s="8"/>
      <c r="E2820" s="8"/>
      <c r="F2820" s="8" t="s">
        <v>212</v>
      </c>
      <c r="G2820" s="8">
        <v>1505</v>
      </c>
      <c r="H2820" s="9">
        <v>6</v>
      </c>
      <c r="I2820" s="8" t="s">
        <v>213</v>
      </c>
      <c r="J2820" s="8" t="s">
        <v>214</v>
      </c>
      <c r="K2820" s="17">
        <v>245</v>
      </c>
      <c r="L2820" s="9">
        <v>0</v>
      </c>
      <c r="M2820" s="9">
        <v>0</v>
      </c>
      <c r="N2820" s="9">
        <v>0</v>
      </c>
      <c r="O2820" s="8"/>
      <c r="P2820" s="9">
        <v>245</v>
      </c>
      <c r="Q2820" s="15">
        <v>1</v>
      </c>
      <c r="R2820" s="9">
        <v>200</v>
      </c>
      <c r="S2820" s="8" t="s">
        <v>37</v>
      </c>
      <c r="T2820" s="17">
        <v>45</v>
      </c>
      <c r="U2820" s="8" t="s">
        <v>8742</v>
      </c>
      <c r="V2820" s="21">
        <v>45371</v>
      </c>
      <c r="W2820" s="8"/>
    </row>
    <row r="2821" spans="1:23" ht="13.5" thickBot="1">
      <c r="A2821" s="8" t="s">
        <v>4081</v>
      </c>
      <c r="B2821" s="8" t="s">
        <v>4087</v>
      </c>
      <c r="C2821" s="8" t="s">
        <v>4088</v>
      </c>
      <c r="D2821" s="8"/>
      <c r="E2821" s="8"/>
      <c r="F2821" s="8" t="s">
        <v>36</v>
      </c>
      <c r="G2821" s="8"/>
      <c r="H2821" s="9">
        <v>3</v>
      </c>
      <c r="I2821" s="8"/>
      <c r="J2821" s="8" t="s">
        <v>78</v>
      </c>
      <c r="K2821" s="17">
        <v>-206</v>
      </c>
      <c r="L2821" s="9">
        <v>0</v>
      </c>
      <c r="M2821" s="9">
        <v>0</v>
      </c>
      <c r="N2821" s="9">
        <v>0</v>
      </c>
      <c r="O2821" s="8"/>
      <c r="P2821" s="9">
        <v>-206</v>
      </c>
      <c r="Q2821" s="15">
        <v>0</v>
      </c>
      <c r="R2821" s="9" t="s">
        <v>62</v>
      </c>
      <c r="S2821" s="8" t="s">
        <v>37</v>
      </c>
      <c r="T2821" s="29">
        <v>-206</v>
      </c>
      <c r="U2821" s="43" t="s">
        <v>8743</v>
      </c>
      <c r="V2821" s="62">
        <v>45366</v>
      </c>
      <c r="W2821" s="8">
        <v>45380</v>
      </c>
    </row>
    <row r="2822" spans="1:23" ht="13.5" thickBot="1">
      <c r="A2822" s="8" t="s">
        <v>4081</v>
      </c>
      <c r="B2822" s="8" t="s">
        <v>4089</v>
      </c>
      <c r="C2822" s="8" t="s">
        <v>4090</v>
      </c>
      <c r="D2822" s="8"/>
      <c r="E2822" s="8"/>
      <c r="F2822" s="8" t="s">
        <v>36</v>
      </c>
      <c r="G2822" s="8" t="s">
        <v>4091</v>
      </c>
      <c r="H2822" s="9">
        <v>5</v>
      </c>
      <c r="I2822" s="8"/>
      <c r="J2822" s="8" t="s">
        <v>78</v>
      </c>
      <c r="K2822" s="17">
        <v>1148</v>
      </c>
      <c r="L2822" s="9">
        <v>0</v>
      </c>
      <c r="M2822" s="9">
        <v>0</v>
      </c>
      <c r="N2822" s="9">
        <v>0</v>
      </c>
      <c r="O2822" s="8"/>
      <c r="P2822" s="9">
        <v>1148</v>
      </c>
      <c r="Q2822" s="15">
        <v>5</v>
      </c>
      <c r="R2822" s="9">
        <v>200</v>
      </c>
      <c r="S2822" s="8" t="s">
        <v>37</v>
      </c>
      <c r="T2822" s="9">
        <v>148</v>
      </c>
      <c r="U2822" s="18" t="s">
        <v>8154</v>
      </c>
      <c r="V2822" s="40">
        <v>45370</v>
      </c>
      <c r="W2822" s="8"/>
    </row>
    <row r="2823" spans="1:23" ht="13.5" thickBot="1">
      <c r="A2823" s="8" t="s">
        <v>4081</v>
      </c>
      <c r="B2823" s="8" t="s">
        <v>4092</v>
      </c>
      <c r="C2823" s="8" t="s">
        <v>4093</v>
      </c>
      <c r="D2823" s="8"/>
      <c r="E2823" s="8" t="s">
        <v>131</v>
      </c>
      <c r="F2823" s="8" t="s">
        <v>4094</v>
      </c>
      <c r="G2823" s="8"/>
      <c r="H2823" s="9">
        <v>4</v>
      </c>
      <c r="I2823" s="8"/>
      <c r="J2823" s="8" t="s">
        <v>78</v>
      </c>
      <c r="K2823" s="17">
        <v>10953</v>
      </c>
      <c r="L2823" s="9">
        <v>0</v>
      </c>
      <c r="M2823" s="9">
        <v>0</v>
      </c>
      <c r="N2823" s="9">
        <v>0</v>
      </c>
      <c r="O2823" s="8"/>
      <c r="P2823" s="9">
        <v>10953</v>
      </c>
      <c r="Q2823" s="15">
        <v>73</v>
      </c>
      <c r="R2823" s="9">
        <v>150</v>
      </c>
      <c r="S2823" s="8" t="s">
        <v>37</v>
      </c>
      <c r="T2823" s="9">
        <v>3</v>
      </c>
      <c r="U2823" s="18" t="s">
        <v>10922</v>
      </c>
      <c r="V2823" s="40">
        <v>45367</v>
      </c>
      <c r="W2823" s="8"/>
    </row>
    <row r="2824" spans="1:23" ht="26.25" thickBot="1">
      <c r="A2824" s="8" t="s">
        <v>4081</v>
      </c>
      <c r="B2824" s="8" t="s">
        <v>4095</v>
      </c>
      <c r="C2824" s="8" t="s">
        <v>4096</v>
      </c>
      <c r="D2824" s="8" t="s">
        <v>4097</v>
      </c>
      <c r="E2824" s="8" t="s">
        <v>59</v>
      </c>
      <c r="F2824" s="8" t="s">
        <v>4098</v>
      </c>
      <c r="G2824" s="8"/>
      <c r="H2824" s="9">
        <v>2</v>
      </c>
      <c r="I2824" s="8" t="s">
        <v>4099</v>
      </c>
      <c r="J2824" s="8" t="s">
        <v>78</v>
      </c>
      <c r="K2824" s="17">
        <v>2150</v>
      </c>
      <c r="L2824" s="9">
        <v>0</v>
      </c>
      <c r="M2824" s="9">
        <v>0</v>
      </c>
      <c r="N2824" s="9">
        <v>0</v>
      </c>
      <c r="O2824" s="8"/>
      <c r="P2824" s="9">
        <v>2150</v>
      </c>
      <c r="Q2824" s="15">
        <v>17</v>
      </c>
      <c r="R2824" s="9">
        <v>120</v>
      </c>
      <c r="S2824" s="8" t="s">
        <v>169</v>
      </c>
      <c r="T2824" s="9">
        <v>110</v>
      </c>
      <c r="U2824" s="18" t="s">
        <v>11726</v>
      </c>
      <c r="V2824" s="40">
        <v>45366</v>
      </c>
      <c r="W2824" s="8"/>
    </row>
    <row r="2825" spans="1:23" ht="26.25" thickBot="1">
      <c r="A2825" s="8" t="s">
        <v>4081</v>
      </c>
      <c r="B2825" s="8" t="s">
        <v>7601</v>
      </c>
      <c r="C2825" s="8" t="s">
        <v>6482</v>
      </c>
      <c r="D2825" s="8"/>
      <c r="E2825" s="8"/>
      <c r="F2825" s="8" t="s">
        <v>212</v>
      </c>
      <c r="G2825" s="8" t="s">
        <v>7602</v>
      </c>
      <c r="H2825" s="9">
        <v>7</v>
      </c>
      <c r="I2825" s="8" t="s">
        <v>213</v>
      </c>
      <c r="J2825" s="8" t="s">
        <v>214</v>
      </c>
      <c r="K2825" s="17">
        <v>-41</v>
      </c>
      <c r="L2825" s="9">
        <v>0</v>
      </c>
      <c r="M2825" s="9">
        <v>0</v>
      </c>
      <c r="N2825" s="9">
        <v>0</v>
      </c>
      <c r="O2825" s="8"/>
      <c r="P2825" s="9">
        <v>-41</v>
      </c>
      <c r="Q2825" s="15">
        <v>0</v>
      </c>
      <c r="R2825" s="9">
        <v>200</v>
      </c>
      <c r="S2825" s="8" t="s">
        <v>37</v>
      </c>
      <c r="T2825" s="9">
        <v>-41</v>
      </c>
      <c r="U2825" s="18" t="s">
        <v>8719</v>
      </c>
      <c r="V2825" s="40">
        <v>45436</v>
      </c>
      <c r="W2825" s="8"/>
    </row>
    <row r="2826" spans="1:23" ht="26.25" thickBot="1">
      <c r="A2826" s="8" t="s">
        <v>4081</v>
      </c>
      <c r="B2826" s="8" t="s">
        <v>8155</v>
      </c>
      <c r="C2826" s="8" t="s">
        <v>6484</v>
      </c>
      <c r="D2826" s="8"/>
      <c r="E2826" s="8"/>
      <c r="F2826" s="8" t="s">
        <v>212</v>
      </c>
      <c r="G2826" s="8">
        <v>4505</v>
      </c>
      <c r="H2826" s="9">
        <v>8</v>
      </c>
      <c r="I2826" s="8" t="s">
        <v>213</v>
      </c>
      <c r="J2826" s="8" t="s">
        <v>214</v>
      </c>
      <c r="K2826" s="17">
        <v>-168</v>
      </c>
      <c r="L2826" s="9">
        <v>0</v>
      </c>
      <c r="M2826" s="9">
        <v>0</v>
      </c>
      <c r="N2826" s="9">
        <v>0</v>
      </c>
      <c r="O2826" s="8"/>
      <c r="P2826" s="9">
        <v>-168</v>
      </c>
      <c r="Q2826" s="15">
        <v>-1</v>
      </c>
      <c r="R2826" s="9">
        <v>144</v>
      </c>
      <c r="S2826" s="8" t="s">
        <v>37</v>
      </c>
      <c r="T2826" s="9">
        <v>-24</v>
      </c>
      <c r="U2826" s="18" t="s">
        <v>12824</v>
      </c>
      <c r="V2826" s="40" t="s">
        <v>12722</v>
      </c>
      <c r="W2826" s="8"/>
    </row>
    <row r="2827" spans="1:23" ht="13.5" thickBot="1">
      <c r="A2827" s="8" t="s">
        <v>4081</v>
      </c>
      <c r="B2827" s="8" t="s">
        <v>8387</v>
      </c>
      <c r="C2827" s="8" t="s">
        <v>8388</v>
      </c>
      <c r="D2827" s="8" t="s">
        <v>8389</v>
      </c>
      <c r="E2827" s="8" t="s">
        <v>3897</v>
      </c>
      <c r="F2827" s="8" t="s">
        <v>36</v>
      </c>
      <c r="G2827" s="8"/>
      <c r="H2827" s="9">
        <v>9</v>
      </c>
      <c r="I2827" s="8"/>
      <c r="J2827" s="8" t="s">
        <v>78</v>
      </c>
      <c r="K2827" s="17">
        <v>0</v>
      </c>
      <c r="L2827" s="9">
        <v>0</v>
      </c>
      <c r="M2827" s="9">
        <v>0</v>
      </c>
      <c r="N2827" s="9">
        <v>0</v>
      </c>
      <c r="O2827" s="8"/>
      <c r="P2827" s="9">
        <v>0</v>
      </c>
      <c r="Q2827" s="15">
        <v>0</v>
      </c>
      <c r="R2827" s="9">
        <v>200</v>
      </c>
      <c r="S2827" s="8" t="s">
        <v>37</v>
      </c>
      <c r="T2827" s="9">
        <v>0</v>
      </c>
      <c r="U2827" s="18" t="s">
        <v>39</v>
      </c>
      <c r="V2827" s="40">
        <v>45464</v>
      </c>
      <c r="W2827" s="8"/>
    </row>
    <row r="2828" spans="1:23" ht="13.5" thickBot="1">
      <c r="A2828" s="8" t="s">
        <v>4081</v>
      </c>
      <c r="B2828" s="8" t="s">
        <v>8390</v>
      </c>
      <c r="C2828" s="8" t="s">
        <v>5333</v>
      </c>
      <c r="D2828" s="8" t="s">
        <v>8391</v>
      </c>
      <c r="E2828" s="8" t="s">
        <v>3897</v>
      </c>
      <c r="F2828" s="8" t="s">
        <v>36</v>
      </c>
      <c r="G2828" s="8"/>
      <c r="H2828" s="9">
        <v>10</v>
      </c>
      <c r="I2828" s="8" t="s">
        <v>699</v>
      </c>
      <c r="J2828" s="8" t="s">
        <v>78</v>
      </c>
      <c r="K2828" s="17">
        <v>-1200</v>
      </c>
      <c r="L2828" s="9">
        <v>0</v>
      </c>
      <c r="M2828" s="9">
        <v>0</v>
      </c>
      <c r="N2828" s="9">
        <v>0</v>
      </c>
      <c r="O2828" s="8"/>
      <c r="P2828" s="9">
        <v>-1200</v>
      </c>
      <c r="Q2828" s="15">
        <v>-6</v>
      </c>
      <c r="R2828" s="9">
        <v>200</v>
      </c>
      <c r="S2828" s="8" t="s">
        <v>37</v>
      </c>
      <c r="T2828" s="29">
        <v>0</v>
      </c>
      <c r="U2828" s="18" t="s">
        <v>8392</v>
      </c>
      <c r="V2828" s="40" t="s">
        <v>12459</v>
      </c>
      <c r="W2828" s="8"/>
    </row>
    <row r="2829" spans="1:23" ht="13.5" thickBot="1">
      <c r="A2829" s="8" t="s">
        <v>4081</v>
      </c>
      <c r="B2829" s="8" t="s">
        <v>8683</v>
      </c>
      <c r="C2829" s="8" t="s">
        <v>8684</v>
      </c>
      <c r="D2829" s="8"/>
      <c r="E2829" s="8"/>
      <c r="F2829" s="8" t="s">
        <v>212</v>
      </c>
      <c r="G2829" s="8">
        <v>608</v>
      </c>
      <c r="H2829" s="9">
        <v>11</v>
      </c>
      <c r="I2829" s="8" t="s">
        <v>8528</v>
      </c>
      <c r="J2829" s="8" t="s">
        <v>214</v>
      </c>
      <c r="K2829" s="17">
        <v>2852</v>
      </c>
      <c r="L2829" s="9">
        <v>0</v>
      </c>
      <c r="M2829" s="9">
        <v>0</v>
      </c>
      <c r="N2829" s="9">
        <v>0</v>
      </c>
      <c r="O2829" s="8"/>
      <c r="P2829" s="9">
        <v>2852</v>
      </c>
      <c r="Q2829" s="15">
        <v>47</v>
      </c>
      <c r="R2829" s="9">
        <v>60</v>
      </c>
      <c r="S2829" s="8" t="s">
        <v>37</v>
      </c>
      <c r="T2829" s="9">
        <v>32</v>
      </c>
      <c r="U2829" s="18" t="s">
        <v>12825</v>
      </c>
      <c r="V2829" s="40">
        <v>45477</v>
      </c>
      <c r="W2829" s="8"/>
    </row>
    <row r="2830" spans="1:23" ht="13.5" thickBot="1">
      <c r="A2830" s="8" t="s">
        <v>4081</v>
      </c>
      <c r="B2830" s="13" t="s">
        <v>8685</v>
      </c>
      <c r="C2830" s="8" t="s">
        <v>8686</v>
      </c>
      <c r="D2830" s="8"/>
      <c r="E2830" s="8"/>
      <c r="F2830" s="8" t="s">
        <v>212</v>
      </c>
      <c r="G2830" s="8" t="s">
        <v>8687</v>
      </c>
      <c r="H2830" s="9">
        <v>12</v>
      </c>
      <c r="I2830" s="8" t="s">
        <v>8528</v>
      </c>
      <c r="J2830" s="8" t="s">
        <v>214</v>
      </c>
      <c r="K2830" s="17">
        <v>19686</v>
      </c>
      <c r="L2830" s="9">
        <v>0</v>
      </c>
      <c r="M2830" s="9">
        <v>0</v>
      </c>
      <c r="N2830" s="9">
        <v>0</v>
      </c>
      <c r="O2830" s="8"/>
      <c r="P2830" s="9">
        <v>19686</v>
      </c>
      <c r="Q2830" s="15">
        <v>98</v>
      </c>
      <c r="R2830" s="9">
        <v>200</v>
      </c>
      <c r="S2830" s="8" t="s">
        <v>37</v>
      </c>
      <c r="T2830" s="9">
        <v>86</v>
      </c>
      <c r="U2830" s="8" t="s">
        <v>12826</v>
      </c>
      <c r="V2830" s="21">
        <v>45477</v>
      </c>
      <c r="W2830" s="8"/>
    </row>
    <row r="2831" spans="1:23" ht="13.5" thickBot="1">
      <c r="A2831" s="8" t="s">
        <v>4081</v>
      </c>
      <c r="B2831" s="8" t="s">
        <v>8688</v>
      </c>
      <c r="C2831" s="8" t="s">
        <v>8689</v>
      </c>
      <c r="D2831" s="8"/>
      <c r="E2831" s="8"/>
      <c r="F2831" s="8" t="s">
        <v>212</v>
      </c>
      <c r="G2831" s="8" t="s">
        <v>8690</v>
      </c>
      <c r="H2831" s="9">
        <v>13</v>
      </c>
      <c r="I2831" s="8" t="s">
        <v>8528</v>
      </c>
      <c r="J2831" s="8" t="s">
        <v>214</v>
      </c>
      <c r="K2831" s="17">
        <v>19733</v>
      </c>
      <c r="L2831" s="9">
        <v>0</v>
      </c>
      <c r="M2831" s="9">
        <v>0</v>
      </c>
      <c r="N2831" s="9">
        <v>0</v>
      </c>
      <c r="O2831" s="8"/>
      <c r="P2831" s="9">
        <v>19733</v>
      </c>
      <c r="Q2831" s="15">
        <v>98</v>
      </c>
      <c r="R2831" s="9">
        <v>200</v>
      </c>
      <c r="S2831" s="8" t="s">
        <v>37</v>
      </c>
      <c r="T2831" s="29">
        <v>133</v>
      </c>
      <c r="U2831" s="18" t="s">
        <v>12827</v>
      </c>
      <c r="V2831" s="40">
        <v>45477</v>
      </c>
      <c r="W2831" s="8"/>
    </row>
    <row r="2832" spans="1:23" ht="26.25" thickBot="1">
      <c r="A2832" s="8" t="s">
        <v>190</v>
      </c>
      <c r="B2832" s="8" t="s">
        <v>4133</v>
      </c>
      <c r="C2832" s="8" t="s">
        <v>4134</v>
      </c>
      <c r="D2832" s="8"/>
      <c r="E2832" s="8"/>
      <c r="F2832" s="8" t="s">
        <v>212</v>
      </c>
      <c r="G2832" s="8"/>
      <c r="H2832" s="9">
        <v>20</v>
      </c>
      <c r="I2832" s="8" t="s">
        <v>463</v>
      </c>
      <c r="J2832" s="8" t="s">
        <v>214</v>
      </c>
      <c r="K2832" s="17">
        <v>4725</v>
      </c>
      <c r="L2832" s="9">
        <v>0</v>
      </c>
      <c r="M2832" s="9">
        <v>0</v>
      </c>
      <c r="N2832" s="9">
        <v>0</v>
      </c>
      <c r="O2832" s="8"/>
      <c r="P2832" s="9">
        <v>4725</v>
      </c>
      <c r="Q2832" s="15">
        <v>3</v>
      </c>
      <c r="R2832" s="9">
        <v>1200</v>
      </c>
      <c r="S2832" s="8" t="s">
        <v>37</v>
      </c>
      <c r="T2832" s="9">
        <v>1125</v>
      </c>
      <c r="U2832" s="18" t="s">
        <v>11680</v>
      </c>
      <c r="V2832" s="40"/>
      <c r="W2832" s="8"/>
    </row>
    <row r="2833" spans="1:23" ht="13.5" thickBot="1">
      <c r="A2833" s="8" t="s">
        <v>190</v>
      </c>
      <c r="B2833" s="8" t="s">
        <v>4100</v>
      </c>
      <c r="C2833" s="8" t="s">
        <v>4101</v>
      </c>
      <c r="D2833" s="8"/>
      <c r="E2833" s="8"/>
      <c r="F2833" s="8"/>
      <c r="G2833" s="8"/>
      <c r="H2833" s="9">
        <v>1</v>
      </c>
      <c r="I2833" s="8"/>
      <c r="J2833" s="8" t="s">
        <v>78</v>
      </c>
      <c r="K2833" s="17">
        <v>200</v>
      </c>
      <c r="L2833" s="9">
        <v>0</v>
      </c>
      <c r="M2833" s="9">
        <v>0</v>
      </c>
      <c r="N2833" s="9">
        <v>0</v>
      </c>
      <c r="O2833" s="8"/>
      <c r="P2833" s="9">
        <v>200</v>
      </c>
      <c r="Q2833" s="15">
        <v>1</v>
      </c>
      <c r="R2833" s="9">
        <v>200</v>
      </c>
      <c r="S2833" s="8" t="s">
        <v>37</v>
      </c>
      <c r="T2833" s="9">
        <v>0</v>
      </c>
      <c r="U2833" s="8" t="s">
        <v>102</v>
      </c>
      <c r="V2833" s="21"/>
      <c r="W2833" s="40"/>
    </row>
    <row r="2834" spans="1:23" ht="13.5" thickBot="1">
      <c r="A2834" s="8" t="s">
        <v>190</v>
      </c>
      <c r="B2834" s="8" t="s">
        <v>4102</v>
      </c>
      <c r="C2834" s="8" t="s">
        <v>4103</v>
      </c>
      <c r="D2834" s="8"/>
      <c r="E2834" s="8"/>
      <c r="F2834" s="8"/>
      <c r="G2834" s="8"/>
      <c r="H2834" s="9">
        <v>3</v>
      </c>
      <c r="I2834" s="8" t="s">
        <v>426</v>
      </c>
      <c r="J2834" s="8" t="s">
        <v>214</v>
      </c>
      <c r="K2834" s="17">
        <v>0</v>
      </c>
      <c r="L2834" s="9">
        <v>0</v>
      </c>
      <c r="M2834" s="9">
        <v>0</v>
      </c>
      <c r="N2834" s="9">
        <v>0</v>
      </c>
      <c r="O2834" s="8"/>
      <c r="P2834" s="9">
        <v>0</v>
      </c>
      <c r="Q2834" s="15">
        <v>0</v>
      </c>
      <c r="R2834" s="9">
        <v>360</v>
      </c>
      <c r="S2834" s="8" t="s">
        <v>37</v>
      </c>
      <c r="T2834" s="9">
        <v>0</v>
      </c>
      <c r="U2834" s="18" t="s">
        <v>39</v>
      </c>
      <c r="V2834" s="40"/>
      <c r="W2834" s="8"/>
    </row>
    <row r="2835" spans="1:23" ht="13.5" thickBot="1">
      <c r="A2835" s="8" t="s">
        <v>190</v>
      </c>
      <c r="B2835" s="13" t="s">
        <v>4104</v>
      </c>
      <c r="C2835" s="8" t="s">
        <v>4105</v>
      </c>
      <c r="D2835" s="8"/>
      <c r="E2835" s="8"/>
      <c r="F2835" s="8" t="s">
        <v>36</v>
      </c>
      <c r="G2835" s="8"/>
      <c r="H2835" s="9">
        <v>4</v>
      </c>
      <c r="I2835" s="8"/>
      <c r="J2835" s="8" t="s">
        <v>78</v>
      </c>
      <c r="K2835" s="17">
        <v>-75</v>
      </c>
      <c r="L2835" s="9">
        <v>0</v>
      </c>
      <c r="M2835" s="9">
        <v>0</v>
      </c>
      <c r="N2835" s="9">
        <v>0</v>
      </c>
      <c r="O2835" s="8"/>
      <c r="P2835" s="9">
        <v>-75</v>
      </c>
      <c r="Q2835" s="15">
        <v>-1</v>
      </c>
      <c r="R2835" s="9">
        <v>50</v>
      </c>
      <c r="S2835" s="8" t="s">
        <v>34</v>
      </c>
      <c r="T2835" s="9">
        <v>-25</v>
      </c>
      <c r="U2835" s="8" t="s">
        <v>11678</v>
      </c>
      <c r="V2835" s="21" t="s">
        <v>12742</v>
      </c>
      <c r="W2835" s="8"/>
    </row>
    <row r="2836" spans="1:23" ht="26.25" thickBot="1">
      <c r="A2836" s="8" t="s">
        <v>190</v>
      </c>
      <c r="B2836" s="13" t="s">
        <v>4107</v>
      </c>
      <c r="C2836" s="8" t="s">
        <v>4108</v>
      </c>
      <c r="D2836" s="8"/>
      <c r="E2836" s="8"/>
      <c r="F2836" s="8" t="s">
        <v>212</v>
      </c>
      <c r="G2836" s="8"/>
      <c r="H2836" s="9">
        <v>5</v>
      </c>
      <c r="I2836" s="8" t="s">
        <v>463</v>
      </c>
      <c r="J2836" s="8" t="s">
        <v>214</v>
      </c>
      <c r="K2836" s="17">
        <v>28725</v>
      </c>
      <c r="L2836" s="9">
        <v>0</v>
      </c>
      <c r="M2836" s="9">
        <v>0</v>
      </c>
      <c r="N2836" s="9">
        <v>0</v>
      </c>
      <c r="O2836" s="8"/>
      <c r="P2836" s="9">
        <v>28725</v>
      </c>
      <c r="Q2836" s="15">
        <v>15</v>
      </c>
      <c r="R2836" s="9">
        <v>1800</v>
      </c>
      <c r="S2836" s="8" t="s">
        <v>37</v>
      </c>
      <c r="T2836" s="29">
        <v>1725</v>
      </c>
      <c r="U2836" s="8" t="s">
        <v>11679</v>
      </c>
      <c r="V2836" s="21"/>
      <c r="W2836" s="8"/>
    </row>
    <row r="2837" spans="1:23" ht="13.5" thickBot="1">
      <c r="A2837" s="8" t="s">
        <v>190</v>
      </c>
      <c r="B2837" s="13" t="s">
        <v>4109</v>
      </c>
      <c r="C2837" s="8" t="s">
        <v>4110</v>
      </c>
      <c r="D2837" s="8"/>
      <c r="E2837" s="8"/>
      <c r="F2837" s="8" t="s">
        <v>212</v>
      </c>
      <c r="G2837" s="8"/>
      <c r="H2837" s="9">
        <v>6</v>
      </c>
      <c r="I2837" s="8" t="s">
        <v>426</v>
      </c>
      <c r="J2837" s="8" t="s">
        <v>214</v>
      </c>
      <c r="K2837" s="17">
        <v>70</v>
      </c>
      <c r="L2837" s="9">
        <v>0</v>
      </c>
      <c r="M2837" s="9">
        <v>0</v>
      </c>
      <c r="N2837" s="9">
        <v>0</v>
      </c>
      <c r="O2837" s="8"/>
      <c r="P2837" s="9">
        <v>70</v>
      </c>
      <c r="Q2837" s="15">
        <v>1</v>
      </c>
      <c r="R2837" s="9">
        <v>40</v>
      </c>
      <c r="S2837" s="8" t="s">
        <v>34</v>
      </c>
      <c r="T2837" s="17">
        <v>30</v>
      </c>
      <c r="U2837" s="8" t="s">
        <v>4755</v>
      </c>
      <c r="V2837" s="21"/>
      <c r="W2837" s="40"/>
    </row>
    <row r="2838" spans="1:23" ht="13.5" thickBot="1">
      <c r="A2838" s="8" t="s">
        <v>190</v>
      </c>
      <c r="B2838" s="8" t="s">
        <v>4111</v>
      </c>
      <c r="C2838" s="8" t="s">
        <v>9148</v>
      </c>
      <c r="D2838" s="8"/>
      <c r="E2838" s="8"/>
      <c r="F2838" s="8" t="s">
        <v>212</v>
      </c>
      <c r="G2838" s="8"/>
      <c r="H2838" s="9">
        <v>7</v>
      </c>
      <c r="I2838" s="8" t="s">
        <v>426</v>
      </c>
      <c r="J2838" s="8" t="s">
        <v>214</v>
      </c>
      <c r="K2838" s="17">
        <v>324</v>
      </c>
      <c r="L2838" s="9">
        <v>0</v>
      </c>
      <c r="M2838" s="9">
        <v>0</v>
      </c>
      <c r="N2838" s="9">
        <v>0</v>
      </c>
      <c r="O2838" s="8"/>
      <c r="P2838" s="9">
        <v>324</v>
      </c>
      <c r="Q2838" s="15">
        <v>0</v>
      </c>
      <c r="R2838" s="9">
        <v>360</v>
      </c>
      <c r="S2838" s="8" t="s">
        <v>37</v>
      </c>
      <c r="T2838" s="17">
        <v>324</v>
      </c>
      <c r="U2838" s="8" t="s">
        <v>4112</v>
      </c>
      <c r="V2838" s="21"/>
      <c r="W2838" s="8"/>
    </row>
    <row r="2839" spans="1:23" ht="13.5" thickBot="1">
      <c r="A2839" s="8" t="s">
        <v>190</v>
      </c>
      <c r="B2839" s="8" t="s">
        <v>4113</v>
      </c>
      <c r="C2839" s="8" t="s">
        <v>9149</v>
      </c>
      <c r="D2839" s="8"/>
      <c r="E2839" s="8"/>
      <c r="F2839" s="8" t="s">
        <v>212</v>
      </c>
      <c r="G2839" s="8"/>
      <c r="H2839" s="9">
        <v>8</v>
      </c>
      <c r="I2839" s="8" t="s">
        <v>426</v>
      </c>
      <c r="J2839" s="8" t="s">
        <v>214</v>
      </c>
      <c r="K2839" s="17">
        <v>408</v>
      </c>
      <c r="L2839" s="9">
        <v>0</v>
      </c>
      <c r="M2839" s="9">
        <v>0</v>
      </c>
      <c r="N2839" s="9">
        <v>0</v>
      </c>
      <c r="O2839" s="8"/>
      <c r="P2839" s="9">
        <v>408</v>
      </c>
      <c r="Q2839" s="15">
        <v>0</v>
      </c>
      <c r="R2839" s="9">
        <v>480</v>
      </c>
      <c r="S2839" s="8" t="s">
        <v>37</v>
      </c>
      <c r="T2839" s="9">
        <v>408</v>
      </c>
      <c r="U2839" s="18" t="s">
        <v>7130</v>
      </c>
      <c r="V2839" s="40"/>
      <c r="W2839" s="8"/>
    </row>
    <row r="2840" spans="1:23" ht="13.5" thickBot="1">
      <c r="A2840" s="8" t="s">
        <v>190</v>
      </c>
      <c r="B2840" s="8" t="s">
        <v>4114</v>
      </c>
      <c r="C2840" s="8" t="s">
        <v>9150</v>
      </c>
      <c r="D2840" s="8"/>
      <c r="E2840" s="8"/>
      <c r="F2840" s="8"/>
      <c r="G2840" s="8"/>
      <c r="H2840" s="9">
        <v>9</v>
      </c>
      <c r="I2840" s="8" t="s">
        <v>426</v>
      </c>
      <c r="J2840" s="8" t="s">
        <v>214</v>
      </c>
      <c r="K2840" s="17">
        <v>0</v>
      </c>
      <c r="L2840" s="9">
        <v>0</v>
      </c>
      <c r="M2840" s="9">
        <v>0</v>
      </c>
      <c r="N2840" s="9">
        <v>0</v>
      </c>
      <c r="O2840" s="8"/>
      <c r="P2840" s="9">
        <v>0</v>
      </c>
      <c r="Q2840" s="15">
        <v>0</v>
      </c>
      <c r="R2840" s="9">
        <v>360</v>
      </c>
      <c r="S2840" s="8" t="s">
        <v>37</v>
      </c>
      <c r="T2840" s="9">
        <v>0</v>
      </c>
      <c r="U2840" s="18" t="s">
        <v>39</v>
      </c>
      <c r="V2840" s="40"/>
      <c r="W2840" s="8"/>
    </row>
    <row r="2841" spans="1:23" ht="13.5" thickBot="1">
      <c r="A2841" s="8" t="s">
        <v>190</v>
      </c>
      <c r="B2841" s="8" t="s">
        <v>4115</v>
      </c>
      <c r="C2841" s="8" t="s">
        <v>9151</v>
      </c>
      <c r="D2841" s="8"/>
      <c r="E2841" s="8"/>
      <c r="F2841" s="8"/>
      <c r="G2841" s="8"/>
      <c r="H2841" s="8">
        <v>10</v>
      </c>
      <c r="I2841" s="8" t="s">
        <v>426</v>
      </c>
      <c r="J2841" s="8" t="s">
        <v>214</v>
      </c>
      <c r="K2841" s="17">
        <v>0</v>
      </c>
      <c r="L2841" s="9">
        <v>0</v>
      </c>
      <c r="M2841" s="9">
        <v>0</v>
      </c>
      <c r="N2841" s="9">
        <v>0</v>
      </c>
      <c r="O2841" s="8"/>
      <c r="P2841" s="9">
        <v>0</v>
      </c>
      <c r="Q2841" s="15">
        <v>0</v>
      </c>
      <c r="R2841" s="9">
        <v>480</v>
      </c>
      <c r="S2841" s="8" t="s">
        <v>37</v>
      </c>
      <c r="T2841" s="9">
        <v>0</v>
      </c>
      <c r="U2841" s="18" t="s">
        <v>39</v>
      </c>
      <c r="V2841" s="40"/>
      <c r="W2841" s="8"/>
    </row>
    <row r="2842" spans="1:23" ht="13.5" thickBot="1">
      <c r="A2842" s="8" t="s">
        <v>190</v>
      </c>
      <c r="B2842" s="8" t="s">
        <v>4116</v>
      </c>
      <c r="C2842" s="8" t="s">
        <v>9152</v>
      </c>
      <c r="D2842" s="8"/>
      <c r="E2842" s="8"/>
      <c r="F2842" s="8"/>
      <c r="G2842" s="8"/>
      <c r="H2842" s="9">
        <v>11</v>
      </c>
      <c r="I2842" s="8" t="s">
        <v>426</v>
      </c>
      <c r="J2842" s="8" t="s">
        <v>214</v>
      </c>
      <c r="K2842" s="17">
        <v>0</v>
      </c>
      <c r="L2842" s="9">
        <v>0</v>
      </c>
      <c r="M2842" s="9">
        <v>0</v>
      </c>
      <c r="N2842" s="9">
        <v>0</v>
      </c>
      <c r="O2842" s="8"/>
      <c r="P2842" s="9">
        <v>0</v>
      </c>
      <c r="Q2842" s="15">
        <v>0</v>
      </c>
      <c r="R2842" s="9">
        <v>360</v>
      </c>
      <c r="S2842" s="8" t="s">
        <v>37</v>
      </c>
      <c r="T2842" s="9">
        <v>0</v>
      </c>
      <c r="U2842" s="8" t="s">
        <v>39</v>
      </c>
      <c r="V2842" s="21"/>
      <c r="W2842" s="8"/>
    </row>
    <row r="2843" spans="1:23" ht="13.5" thickBot="1">
      <c r="A2843" s="8" t="s">
        <v>190</v>
      </c>
      <c r="B2843" s="8" t="s">
        <v>4117</v>
      </c>
      <c r="C2843" s="8" t="s">
        <v>9153</v>
      </c>
      <c r="D2843" s="8" t="s">
        <v>142</v>
      </c>
      <c r="E2843" s="8"/>
      <c r="F2843" s="8" t="s">
        <v>212</v>
      </c>
      <c r="G2843" s="8" t="s">
        <v>4118</v>
      </c>
      <c r="H2843" s="9">
        <v>12</v>
      </c>
      <c r="I2843" s="8" t="s">
        <v>426</v>
      </c>
      <c r="J2843" s="8" t="s">
        <v>214</v>
      </c>
      <c r="K2843" s="17">
        <v>-9</v>
      </c>
      <c r="L2843" s="9">
        <v>0</v>
      </c>
      <c r="M2843" s="9">
        <v>0</v>
      </c>
      <c r="N2843" s="9">
        <v>0</v>
      </c>
      <c r="O2843" s="8"/>
      <c r="P2843" s="9">
        <v>-9</v>
      </c>
      <c r="Q2843" s="15">
        <v>0</v>
      </c>
      <c r="R2843" s="9">
        <v>40</v>
      </c>
      <c r="S2843" s="8" t="s">
        <v>34</v>
      </c>
      <c r="T2843" s="9">
        <v>-9</v>
      </c>
      <c r="U2843" s="18" t="s">
        <v>1509</v>
      </c>
      <c r="V2843" s="40">
        <v>45370</v>
      </c>
      <c r="W2843" s="8"/>
    </row>
    <row r="2844" spans="1:23" ht="13.5" thickBot="1">
      <c r="A2844" s="8" t="s">
        <v>190</v>
      </c>
      <c r="B2844" s="8" t="s">
        <v>4119</v>
      </c>
      <c r="C2844" s="8" t="s">
        <v>4120</v>
      </c>
      <c r="D2844" s="8"/>
      <c r="E2844" s="8"/>
      <c r="F2844" s="8"/>
      <c r="G2844" s="8"/>
      <c r="H2844" s="9">
        <v>13</v>
      </c>
      <c r="I2844" s="8" t="s">
        <v>426</v>
      </c>
      <c r="J2844" s="8" t="s">
        <v>214</v>
      </c>
      <c r="K2844" s="17">
        <v>0</v>
      </c>
      <c r="L2844" s="9">
        <v>0</v>
      </c>
      <c r="M2844" s="9">
        <v>0</v>
      </c>
      <c r="N2844" s="9">
        <v>0</v>
      </c>
      <c r="O2844" s="8"/>
      <c r="P2844" s="9">
        <v>0</v>
      </c>
      <c r="Q2844" s="15">
        <v>0</v>
      </c>
      <c r="R2844" s="9">
        <v>360</v>
      </c>
      <c r="S2844" s="8" t="s">
        <v>37</v>
      </c>
      <c r="T2844" s="9">
        <v>0</v>
      </c>
      <c r="U2844" s="18" t="s">
        <v>39</v>
      </c>
      <c r="V2844" s="40"/>
      <c r="W2844" s="8"/>
    </row>
    <row r="2845" spans="1:23" ht="13.5" thickBot="1">
      <c r="A2845" s="8" t="s">
        <v>190</v>
      </c>
      <c r="B2845" s="13" t="s">
        <v>4121</v>
      </c>
      <c r="C2845" s="8" t="s">
        <v>4122</v>
      </c>
      <c r="D2845" s="8"/>
      <c r="E2845" s="8"/>
      <c r="F2845" s="8"/>
      <c r="G2845" s="8"/>
      <c r="H2845" s="9">
        <v>14</v>
      </c>
      <c r="I2845" s="8" t="s">
        <v>426</v>
      </c>
      <c r="J2845" s="8" t="s">
        <v>214</v>
      </c>
      <c r="K2845" s="17">
        <v>0</v>
      </c>
      <c r="L2845" s="9">
        <v>0</v>
      </c>
      <c r="M2845" s="9">
        <v>0</v>
      </c>
      <c r="N2845" s="9">
        <v>0</v>
      </c>
      <c r="O2845" s="8"/>
      <c r="P2845" s="9">
        <v>0</v>
      </c>
      <c r="Q2845" s="15">
        <v>0</v>
      </c>
      <c r="R2845" s="9">
        <v>480</v>
      </c>
      <c r="S2845" s="8" t="s">
        <v>37</v>
      </c>
      <c r="T2845" s="9">
        <v>0</v>
      </c>
      <c r="U2845" s="8" t="s">
        <v>39</v>
      </c>
      <c r="V2845" s="21"/>
      <c r="W2845" s="8"/>
    </row>
    <row r="2846" spans="1:23" ht="13.5" thickBot="1">
      <c r="A2846" s="8" t="s">
        <v>190</v>
      </c>
      <c r="B2846" s="13" t="s">
        <v>4123</v>
      </c>
      <c r="C2846" s="8" t="s">
        <v>4124</v>
      </c>
      <c r="D2846" s="8"/>
      <c r="E2846" s="8"/>
      <c r="F2846" s="8"/>
      <c r="G2846" s="8"/>
      <c r="H2846" s="9">
        <v>15</v>
      </c>
      <c r="I2846" s="8" t="s">
        <v>426</v>
      </c>
      <c r="J2846" s="8" t="s">
        <v>214</v>
      </c>
      <c r="K2846" s="17">
        <v>0</v>
      </c>
      <c r="L2846" s="9">
        <v>0</v>
      </c>
      <c r="M2846" s="9">
        <v>0</v>
      </c>
      <c r="N2846" s="9">
        <v>0</v>
      </c>
      <c r="O2846" s="8"/>
      <c r="P2846" s="9">
        <v>0</v>
      </c>
      <c r="Q2846" s="15">
        <v>0</v>
      </c>
      <c r="R2846" s="9">
        <v>360</v>
      </c>
      <c r="S2846" s="8" t="s">
        <v>37</v>
      </c>
      <c r="T2846" s="9">
        <v>0</v>
      </c>
      <c r="U2846" s="8" t="s">
        <v>39</v>
      </c>
      <c r="V2846" s="21"/>
      <c r="W2846" s="8"/>
    </row>
    <row r="2847" spans="1:23" ht="13.5" thickBot="1">
      <c r="A2847" s="8" t="s">
        <v>190</v>
      </c>
      <c r="B2847" s="8" t="s">
        <v>4125</v>
      </c>
      <c r="C2847" s="8" t="s">
        <v>4126</v>
      </c>
      <c r="D2847" s="8"/>
      <c r="E2847" s="8"/>
      <c r="F2847" s="8" t="s">
        <v>212</v>
      </c>
      <c r="G2847" s="8"/>
      <c r="H2847" s="9">
        <v>16</v>
      </c>
      <c r="I2847" s="8" t="s">
        <v>426</v>
      </c>
      <c r="J2847" s="8" t="s">
        <v>214</v>
      </c>
      <c r="K2847" s="17">
        <v>480</v>
      </c>
      <c r="L2847" s="9">
        <v>0</v>
      </c>
      <c r="M2847" s="9">
        <v>0</v>
      </c>
      <c r="N2847" s="9">
        <v>0</v>
      </c>
      <c r="O2847" s="8"/>
      <c r="P2847" s="9">
        <v>480</v>
      </c>
      <c r="Q2847" s="15">
        <v>1</v>
      </c>
      <c r="R2847" s="9">
        <v>480</v>
      </c>
      <c r="S2847" s="8" t="s">
        <v>37</v>
      </c>
      <c r="T2847" s="9">
        <v>0</v>
      </c>
      <c r="U2847" s="18" t="s">
        <v>102</v>
      </c>
      <c r="V2847" s="40"/>
      <c r="W2847" s="8"/>
    </row>
    <row r="2848" spans="1:23" ht="13.5" thickBot="1">
      <c r="A2848" s="8" t="s">
        <v>190</v>
      </c>
      <c r="B2848" s="8" t="s">
        <v>4127</v>
      </c>
      <c r="C2848" s="8" t="s">
        <v>4128</v>
      </c>
      <c r="D2848" s="8"/>
      <c r="E2848" s="8"/>
      <c r="F2848" s="8"/>
      <c r="G2848" s="8"/>
      <c r="H2848" s="9">
        <v>17</v>
      </c>
      <c r="I2848" s="8" t="s">
        <v>426</v>
      </c>
      <c r="J2848" s="8" t="s">
        <v>214</v>
      </c>
      <c r="K2848" s="17">
        <v>0</v>
      </c>
      <c r="L2848" s="9">
        <v>0</v>
      </c>
      <c r="M2848" s="9">
        <v>0</v>
      </c>
      <c r="N2848" s="9">
        <v>0</v>
      </c>
      <c r="O2848" s="8"/>
      <c r="P2848" s="9">
        <v>0</v>
      </c>
      <c r="Q2848" s="15">
        <v>0</v>
      </c>
      <c r="R2848" s="9">
        <v>360</v>
      </c>
      <c r="S2848" s="8" t="s">
        <v>37</v>
      </c>
      <c r="T2848" s="29">
        <v>0</v>
      </c>
      <c r="U2848" s="43" t="s">
        <v>39</v>
      </c>
      <c r="V2848" s="62"/>
      <c r="W2848" s="8"/>
    </row>
    <row r="2849" spans="1:23" ht="13.5" thickBot="1">
      <c r="A2849" s="8" t="s">
        <v>190</v>
      </c>
      <c r="B2849" s="8" t="s">
        <v>4129</v>
      </c>
      <c r="C2849" s="8" t="s">
        <v>4130</v>
      </c>
      <c r="D2849" s="8"/>
      <c r="E2849" s="8"/>
      <c r="F2849" s="8" t="s">
        <v>212</v>
      </c>
      <c r="G2849" s="8"/>
      <c r="H2849" s="9">
        <v>18</v>
      </c>
      <c r="I2849" s="8" t="s">
        <v>426</v>
      </c>
      <c r="J2849" s="8" t="s">
        <v>214</v>
      </c>
      <c r="K2849" s="17">
        <v>480</v>
      </c>
      <c r="L2849" s="9">
        <v>0</v>
      </c>
      <c r="M2849" s="9">
        <v>0</v>
      </c>
      <c r="N2849" s="9">
        <v>0</v>
      </c>
      <c r="O2849" s="8"/>
      <c r="P2849" s="9">
        <v>480</v>
      </c>
      <c r="Q2849" s="15">
        <v>1</v>
      </c>
      <c r="R2849" s="9">
        <v>480</v>
      </c>
      <c r="S2849" s="8" t="s">
        <v>37</v>
      </c>
      <c r="T2849" s="9">
        <v>0</v>
      </c>
      <c r="U2849" s="18" t="s">
        <v>102</v>
      </c>
      <c r="V2849" s="40"/>
      <c r="W2849" s="8"/>
    </row>
    <row r="2850" spans="1:23" ht="13.5" thickBot="1">
      <c r="A2850" s="8" t="s">
        <v>190</v>
      </c>
      <c r="B2850" s="8" t="s">
        <v>4131</v>
      </c>
      <c r="C2850" s="8" t="s">
        <v>4132</v>
      </c>
      <c r="D2850" s="8"/>
      <c r="E2850" s="8"/>
      <c r="F2850" s="8"/>
      <c r="G2850" s="8"/>
      <c r="H2850" s="9">
        <v>19</v>
      </c>
      <c r="I2850" s="8" t="s">
        <v>426</v>
      </c>
      <c r="J2850" s="8" t="s">
        <v>214</v>
      </c>
      <c r="K2850" s="17">
        <v>0</v>
      </c>
      <c r="L2850" s="9">
        <v>0</v>
      </c>
      <c r="M2850" s="9">
        <v>0</v>
      </c>
      <c r="N2850" s="9">
        <v>0</v>
      </c>
      <c r="O2850" s="8"/>
      <c r="P2850" s="9">
        <v>0</v>
      </c>
      <c r="Q2850" s="15">
        <v>0</v>
      </c>
      <c r="R2850" s="9">
        <v>360</v>
      </c>
      <c r="S2850" s="8" t="s">
        <v>37</v>
      </c>
      <c r="T2850" s="9">
        <v>0</v>
      </c>
      <c r="U2850" s="18" t="s">
        <v>39</v>
      </c>
      <c r="V2850" s="40"/>
      <c r="W2850" s="8"/>
    </row>
    <row r="2851" spans="1:23" ht="26.25" thickBot="1">
      <c r="A2851" s="8" t="s">
        <v>190</v>
      </c>
      <c r="B2851" s="8" t="s">
        <v>4135</v>
      </c>
      <c r="C2851" s="8" t="s">
        <v>4136</v>
      </c>
      <c r="D2851" s="8"/>
      <c r="E2851" s="8"/>
      <c r="F2851" s="8" t="s">
        <v>212</v>
      </c>
      <c r="G2851" s="8"/>
      <c r="H2851" s="9">
        <v>21</v>
      </c>
      <c r="I2851" s="8" t="s">
        <v>463</v>
      </c>
      <c r="J2851" s="8" t="s">
        <v>214</v>
      </c>
      <c r="K2851" s="17">
        <v>5061</v>
      </c>
      <c r="L2851" s="9">
        <v>0</v>
      </c>
      <c r="M2851" s="9">
        <v>0</v>
      </c>
      <c r="N2851" s="9">
        <v>0</v>
      </c>
      <c r="O2851" s="8"/>
      <c r="P2851" s="9">
        <v>5061</v>
      </c>
      <c r="Q2851" s="15">
        <v>6</v>
      </c>
      <c r="R2851" s="9">
        <v>840</v>
      </c>
      <c r="S2851" s="8" t="s">
        <v>37</v>
      </c>
      <c r="T2851" s="29">
        <v>21</v>
      </c>
      <c r="U2851" s="43" t="s">
        <v>8991</v>
      </c>
      <c r="V2851" s="62"/>
      <c r="W2851" s="8"/>
    </row>
    <row r="2852" spans="1:23" ht="26.25" thickBot="1">
      <c r="A2852" s="8" t="s">
        <v>190</v>
      </c>
      <c r="B2852" s="8" t="s">
        <v>4137</v>
      </c>
      <c r="C2852" s="8" t="s">
        <v>4138</v>
      </c>
      <c r="D2852" s="8" t="s">
        <v>4139</v>
      </c>
      <c r="E2852" s="8"/>
      <c r="F2852" s="8" t="s">
        <v>212</v>
      </c>
      <c r="G2852" s="8"/>
      <c r="H2852" s="9">
        <v>22</v>
      </c>
      <c r="I2852" s="8" t="s">
        <v>463</v>
      </c>
      <c r="J2852" s="8" t="s">
        <v>214</v>
      </c>
      <c r="K2852" s="17">
        <v>1298</v>
      </c>
      <c r="L2852" s="9">
        <v>0</v>
      </c>
      <c r="M2852" s="9">
        <v>0</v>
      </c>
      <c r="N2852" s="9">
        <v>0</v>
      </c>
      <c r="O2852" s="8"/>
      <c r="P2852" s="9">
        <v>1298</v>
      </c>
      <c r="Q2852" s="15">
        <v>18</v>
      </c>
      <c r="R2852" s="9">
        <v>70</v>
      </c>
      <c r="S2852" s="8" t="s">
        <v>34</v>
      </c>
      <c r="T2852" s="9">
        <v>38</v>
      </c>
      <c r="U2852" s="18" t="s">
        <v>10793</v>
      </c>
      <c r="V2852" s="40">
        <v>45364</v>
      </c>
      <c r="W2852" s="8"/>
    </row>
    <row r="2853" spans="1:23" ht="13.5" thickBot="1">
      <c r="A2853" s="8" t="s">
        <v>190</v>
      </c>
      <c r="B2853" s="8" t="s">
        <v>4140</v>
      </c>
      <c r="C2853" s="8" t="s">
        <v>4141</v>
      </c>
      <c r="D2853" s="8"/>
      <c r="E2853" s="8"/>
      <c r="F2853" s="8" t="s">
        <v>212</v>
      </c>
      <c r="G2853" s="8"/>
      <c r="H2853" s="9">
        <v>23</v>
      </c>
      <c r="I2853" s="8" t="s">
        <v>426</v>
      </c>
      <c r="J2853" s="8" t="s">
        <v>214</v>
      </c>
      <c r="K2853" s="17">
        <v>76</v>
      </c>
      <c r="L2853" s="9">
        <v>0</v>
      </c>
      <c r="M2853" s="9">
        <v>0</v>
      </c>
      <c r="N2853" s="9">
        <v>0</v>
      </c>
      <c r="O2853" s="8"/>
      <c r="P2853" s="9">
        <v>76</v>
      </c>
      <c r="Q2853" s="15">
        <v>1</v>
      </c>
      <c r="R2853" s="9">
        <v>40</v>
      </c>
      <c r="S2853" s="8" t="s">
        <v>34</v>
      </c>
      <c r="T2853" s="17">
        <v>36</v>
      </c>
      <c r="U2853" s="18" t="s">
        <v>6696</v>
      </c>
      <c r="V2853" s="40"/>
      <c r="W2853" s="8"/>
    </row>
    <row r="2854" spans="1:23" ht="13.5" thickBot="1">
      <c r="A2854" s="8" t="s">
        <v>190</v>
      </c>
      <c r="B2854" s="13" t="s">
        <v>4143</v>
      </c>
      <c r="C2854" s="8" t="s">
        <v>4144</v>
      </c>
      <c r="D2854" s="8"/>
      <c r="E2854" s="8"/>
      <c r="F2854" s="8" t="s">
        <v>212</v>
      </c>
      <c r="G2854" s="8"/>
      <c r="H2854" s="9">
        <v>24</v>
      </c>
      <c r="I2854" s="8" t="s">
        <v>426</v>
      </c>
      <c r="J2854" s="8" t="s">
        <v>214</v>
      </c>
      <c r="K2854" s="17">
        <v>720</v>
      </c>
      <c r="L2854" s="9">
        <v>0</v>
      </c>
      <c r="M2854" s="9">
        <v>0</v>
      </c>
      <c r="N2854" s="9">
        <v>0</v>
      </c>
      <c r="O2854" s="8"/>
      <c r="P2854" s="9">
        <v>720</v>
      </c>
      <c r="Q2854" s="15">
        <v>2</v>
      </c>
      <c r="R2854" s="9">
        <v>360</v>
      </c>
      <c r="S2854" s="8" t="s">
        <v>37</v>
      </c>
      <c r="T2854" s="17">
        <v>0</v>
      </c>
      <c r="U2854" s="8" t="s">
        <v>152</v>
      </c>
      <c r="V2854" s="21"/>
      <c r="W2854" s="8"/>
    </row>
    <row r="2855" spans="1:23" ht="26.25" thickBot="1">
      <c r="A2855" s="8" t="s">
        <v>190</v>
      </c>
      <c r="B2855" s="8" t="s">
        <v>4145</v>
      </c>
      <c r="C2855" s="8" t="s">
        <v>8015</v>
      </c>
      <c r="D2855" s="8" t="s">
        <v>8016</v>
      </c>
      <c r="E2855" s="8"/>
      <c r="F2855" s="8" t="s">
        <v>212</v>
      </c>
      <c r="G2855" s="8"/>
      <c r="H2855" s="9">
        <v>25</v>
      </c>
      <c r="I2855" s="8" t="s">
        <v>213</v>
      </c>
      <c r="J2855" s="8" t="s">
        <v>214</v>
      </c>
      <c r="K2855" s="17">
        <v>9720</v>
      </c>
      <c r="L2855" s="9">
        <v>0</v>
      </c>
      <c r="M2855" s="9">
        <v>0</v>
      </c>
      <c r="N2855" s="9">
        <v>0</v>
      </c>
      <c r="O2855" s="8"/>
      <c r="P2855" s="9">
        <v>9720</v>
      </c>
      <c r="Q2855" s="15">
        <v>9</v>
      </c>
      <c r="R2855" s="9">
        <v>1080</v>
      </c>
      <c r="S2855" s="8" t="s">
        <v>37</v>
      </c>
      <c r="T2855" s="9">
        <v>0</v>
      </c>
      <c r="U2855" s="18" t="s">
        <v>162</v>
      </c>
      <c r="V2855" s="40">
        <v>45450</v>
      </c>
      <c r="W2855" s="8"/>
    </row>
    <row r="2856" spans="1:23" ht="26.25" thickBot="1">
      <c r="A2856" s="8" t="s">
        <v>190</v>
      </c>
      <c r="B2856" s="13" t="s">
        <v>4146</v>
      </c>
      <c r="C2856" s="8" t="s">
        <v>8156</v>
      </c>
      <c r="D2856" s="8"/>
      <c r="E2856" s="8"/>
      <c r="F2856" s="8" t="s">
        <v>212</v>
      </c>
      <c r="G2856" s="8"/>
      <c r="H2856" s="9">
        <v>26</v>
      </c>
      <c r="I2856" s="8" t="s">
        <v>3482</v>
      </c>
      <c r="J2856" s="8" t="s">
        <v>214</v>
      </c>
      <c r="K2856" s="17">
        <v>13344</v>
      </c>
      <c r="L2856" s="9">
        <v>0</v>
      </c>
      <c r="M2856" s="9">
        <v>0</v>
      </c>
      <c r="N2856" s="9">
        <v>0</v>
      </c>
      <c r="O2856" s="8"/>
      <c r="P2856" s="9">
        <v>13344</v>
      </c>
      <c r="Q2856" s="15">
        <v>12</v>
      </c>
      <c r="R2856" s="9">
        <v>1080</v>
      </c>
      <c r="S2856" s="8" t="s">
        <v>37</v>
      </c>
      <c r="T2856" s="9">
        <v>384</v>
      </c>
      <c r="U2856" s="8" t="s">
        <v>12828</v>
      </c>
      <c r="V2856" s="21"/>
      <c r="W2856" s="8"/>
    </row>
    <row r="2857" spans="1:23" ht="26.25" thickBot="1">
      <c r="A2857" s="8" t="s">
        <v>190</v>
      </c>
      <c r="B2857" s="8" t="s">
        <v>4147</v>
      </c>
      <c r="C2857" s="8" t="s">
        <v>8393</v>
      </c>
      <c r="D2857" s="8"/>
      <c r="E2857" s="8"/>
      <c r="F2857" s="8" t="s">
        <v>212</v>
      </c>
      <c r="G2857" s="8"/>
      <c r="H2857" s="9">
        <v>28</v>
      </c>
      <c r="I2857" s="8" t="s">
        <v>463</v>
      </c>
      <c r="J2857" s="8" t="s">
        <v>214</v>
      </c>
      <c r="K2857" s="17">
        <v>1163</v>
      </c>
      <c r="L2857" s="9">
        <v>0</v>
      </c>
      <c r="M2857" s="9">
        <v>0</v>
      </c>
      <c r="N2857" s="9">
        <v>0</v>
      </c>
      <c r="O2857" s="8"/>
      <c r="P2857" s="9">
        <v>1163</v>
      </c>
      <c r="Q2857" s="15">
        <v>16</v>
      </c>
      <c r="R2857" s="9">
        <v>70</v>
      </c>
      <c r="S2857" s="8" t="s">
        <v>34</v>
      </c>
      <c r="T2857" s="9">
        <v>43</v>
      </c>
      <c r="U2857" s="18" t="s">
        <v>12829</v>
      </c>
      <c r="V2857" s="8">
        <v>45373</v>
      </c>
      <c r="W2857" s="8"/>
    </row>
    <row r="2858" spans="1:23" ht="26.25" thickBot="1">
      <c r="A2858" s="8" t="s">
        <v>190</v>
      </c>
      <c r="B2858" s="8" t="s">
        <v>4148</v>
      </c>
      <c r="C2858" s="8" t="s">
        <v>8017</v>
      </c>
      <c r="D2858" s="8"/>
      <c r="E2858" s="8"/>
      <c r="F2858" s="8" t="s">
        <v>212</v>
      </c>
      <c r="G2858" s="8"/>
      <c r="H2858" s="9">
        <v>29</v>
      </c>
      <c r="I2858" s="8" t="s">
        <v>213</v>
      </c>
      <c r="J2858" s="8" t="s">
        <v>214</v>
      </c>
      <c r="K2858" s="17">
        <v>80</v>
      </c>
      <c r="L2858" s="9">
        <v>0</v>
      </c>
      <c r="M2858" s="9">
        <v>0</v>
      </c>
      <c r="N2858" s="9">
        <v>0</v>
      </c>
      <c r="O2858" s="8"/>
      <c r="P2858" s="9">
        <v>80</v>
      </c>
      <c r="Q2858" s="15">
        <v>0</v>
      </c>
      <c r="R2858" s="9">
        <v>90</v>
      </c>
      <c r="S2858" s="8" t="s">
        <v>34</v>
      </c>
      <c r="T2858" s="9">
        <v>80</v>
      </c>
      <c r="U2858" s="18" t="s">
        <v>66</v>
      </c>
      <c r="V2858" s="40">
        <v>45373</v>
      </c>
      <c r="W2858" s="8"/>
    </row>
    <row r="2859" spans="1:23" ht="13.5" thickBot="1">
      <c r="A2859" s="8" t="s">
        <v>190</v>
      </c>
      <c r="B2859" s="13" t="s">
        <v>4149</v>
      </c>
      <c r="C2859" s="8" t="s">
        <v>4150</v>
      </c>
      <c r="D2859" s="8" t="s">
        <v>142</v>
      </c>
      <c r="E2859" s="8" t="s">
        <v>11019</v>
      </c>
      <c r="F2859" s="8" t="s">
        <v>4151</v>
      </c>
      <c r="G2859" s="8"/>
      <c r="H2859" s="9">
        <v>30</v>
      </c>
      <c r="I2859" s="8"/>
      <c r="J2859" s="8" t="s">
        <v>78</v>
      </c>
      <c r="K2859" s="17">
        <v>-25</v>
      </c>
      <c r="L2859" s="9">
        <v>0</v>
      </c>
      <c r="M2859" s="9">
        <v>0</v>
      </c>
      <c r="N2859" s="9">
        <v>0</v>
      </c>
      <c r="O2859" s="8"/>
      <c r="P2859" s="9">
        <v>-25</v>
      </c>
      <c r="Q2859" s="15">
        <v>0</v>
      </c>
      <c r="R2859" s="9">
        <v>70</v>
      </c>
      <c r="S2859" s="8" t="s">
        <v>34</v>
      </c>
      <c r="T2859" s="9">
        <v>-25</v>
      </c>
      <c r="U2859" s="8" t="s">
        <v>7603</v>
      </c>
      <c r="V2859" s="21">
        <v>45414</v>
      </c>
      <c r="W2859" s="8"/>
    </row>
    <row r="2860" spans="1:23" ht="13.5" thickBot="1">
      <c r="A2860" s="8" t="s">
        <v>190</v>
      </c>
      <c r="B2860" s="8" t="s">
        <v>4152</v>
      </c>
      <c r="C2860" s="8" t="s">
        <v>4153</v>
      </c>
      <c r="D2860" s="8" t="s">
        <v>122</v>
      </c>
      <c r="E2860" s="8" t="s">
        <v>11019</v>
      </c>
      <c r="F2860" s="8" t="s">
        <v>4151</v>
      </c>
      <c r="G2860" s="8"/>
      <c r="H2860" s="9">
        <v>31</v>
      </c>
      <c r="I2860" s="8"/>
      <c r="J2860" s="8" t="s">
        <v>78</v>
      </c>
      <c r="K2860" s="17">
        <v>-30</v>
      </c>
      <c r="L2860" s="9">
        <v>0</v>
      </c>
      <c r="M2860" s="9">
        <v>0</v>
      </c>
      <c r="N2860" s="9">
        <v>0</v>
      </c>
      <c r="O2860" s="8"/>
      <c r="P2860" s="9">
        <v>-30</v>
      </c>
      <c r="Q2860" s="15">
        <v>0</v>
      </c>
      <c r="R2860" s="9" t="s">
        <v>62</v>
      </c>
      <c r="S2860" s="8" t="s">
        <v>34</v>
      </c>
      <c r="T2860" s="17">
        <v>-30</v>
      </c>
      <c r="U2860" s="8" t="s">
        <v>11681</v>
      </c>
      <c r="V2860" s="21">
        <v>45414</v>
      </c>
      <c r="W2860" s="8"/>
    </row>
    <row r="2861" spans="1:23" ht="26.25" thickBot="1">
      <c r="A2861" s="8" t="s">
        <v>190</v>
      </c>
      <c r="B2861" s="8" t="s">
        <v>8394</v>
      </c>
      <c r="C2861" s="8" t="s">
        <v>10794</v>
      </c>
      <c r="D2861" s="8" t="s">
        <v>8395</v>
      </c>
      <c r="E2861" s="8"/>
      <c r="F2861" s="8" t="s">
        <v>36</v>
      </c>
      <c r="G2861" s="8">
        <v>3540</v>
      </c>
      <c r="H2861" s="9">
        <v>32</v>
      </c>
      <c r="I2861" s="8" t="s">
        <v>463</v>
      </c>
      <c r="J2861" s="8" t="s">
        <v>214</v>
      </c>
      <c r="K2861" s="17">
        <v>361</v>
      </c>
      <c r="L2861" s="9">
        <v>0</v>
      </c>
      <c r="M2861" s="9">
        <v>0</v>
      </c>
      <c r="N2861" s="9">
        <v>0</v>
      </c>
      <c r="O2861" s="8"/>
      <c r="P2861" s="9">
        <v>361</v>
      </c>
      <c r="Q2861" s="15">
        <v>18</v>
      </c>
      <c r="R2861" s="9">
        <v>20</v>
      </c>
      <c r="S2861" s="8" t="s">
        <v>34</v>
      </c>
      <c r="T2861" s="9">
        <v>1</v>
      </c>
      <c r="U2861" s="18" t="s">
        <v>12830</v>
      </c>
      <c r="V2861" s="8">
        <v>45464</v>
      </c>
      <c r="W2861" s="8"/>
    </row>
    <row r="2862" spans="1:23" ht="26.25" thickBot="1">
      <c r="A2862" s="8" t="s">
        <v>190</v>
      </c>
      <c r="B2862" s="8" t="s">
        <v>4154</v>
      </c>
      <c r="C2862" s="8" t="s">
        <v>4155</v>
      </c>
      <c r="D2862" s="8"/>
      <c r="E2862" s="8"/>
      <c r="F2862" s="8" t="s">
        <v>212</v>
      </c>
      <c r="G2862" s="8"/>
      <c r="H2862" s="9">
        <v>33</v>
      </c>
      <c r="I2862" s="8" t="s">
        <v>463</v>
      </c>
      <c r="J2862" s="8" t="s">
        <v>214</v>
      </c>
      <c r="K2862" s="17">
        <v>15696</v>
      </c>
      <c r="L2862" s="9">
        <v>0</v>
      </c>
      <c r="M2862" s="9">
        <v>0</v>
      </c>
      <c r="N2862" s="9">
        <v>0</v>
      </c>
      <c r="O2862" s="8"/>
      <c r="P2862" s="9">
        <v>15696</v>
      </c>
      <c r="Q2862" s="15">
        <v>18</v>
      </c>
      <c r="R2862" s="9">
        <v>840</v>
      </c>
      <c r="S2862" s="8" t="s">
        <v>37</v>
      </c>
      <c r="T2862" s="17">
        <v>576</v>
      </c>
      <c r="U2862" s="18" t="s">
        <v>11984</v>
      </c>
      <c r="V2862" s="40"/>
      <c r="W2862" s="8"/>
    </row>
    <row r="2863" spans="1:23" ht="13.5" thickBot="1">
      <c r="A2863" s="8" t="s">
        <v>190</v>
      </c>
      <c r="B2863" s="8" t="s">
        <v>11985</v>
      </c>
      <c r="C2863" s="8" t="s">
        <v>11020</v>
      </c>
      <c r="D2863" s="8"/>
      <c r="E2863" s="8"/>
      <c r="F2863" s="8" t="s">
        <v>212</v>
      </c>
      <c r="G2863" s="8"/>
      <c r="H2863" s="9">
        <v>39</v>
      </c>
      <c r="I2863" s="8" t="s">
        <v>8905</v>
      </c>
      <c r="J2863" s="8" t="s">
        <v>214</v>
      </c>
      <c r="K2863" s="17">
        <v>1479</v>
      </c>
      <c r="L2863" s="9">
        <v>0</v>
      </c>
      <c r="M2863" s="9">
        <v>0</v>
      </c>
      <c r="N2863" s="9">
        <v>0</v>
      </c>
      <c r="O2863" s="8"/>
      <c r="P2863" s="9">
        <v>1479</v>
      </c>
      <c r="Q2863" s="15">
        <v>24</v>
      </c>
      <c r="R2863" s="9">
        <v>60</v>
      </c>
      <c r="S2863" s="8" t="s">
        <v>34</v>
      </c>
      <c r="T2863" s="29">
        <v>39</v>
      </c>
      <c r="U2863" s="18" t="s">
        <v>12831</v>
      </c>
      <c r="V2863" s="40">
        <v>45513</v>
      </c>
      <c r="W2863" s="8"/>
    </row>
    <row r="2864" spans="1:23" ht="26.25" thickBot="1">
      <c r="A2864" s="8" t="s">
        <v>190</v>
      </c>
      <c r="B2864" s="8" t="s">
        <v>4156</v>
      </c>
      <c r="C2864" s="8" t="s">
        <v>4157</v>
      </c>
      <c r="D2864" s="8"/>
      <c r="E2864" s="8"/>
      <c r="F2864" s="8" t="s">
        <v>212</v>
      </c>
      <c r="G2864" s="8"/>
      <c r="H2864" s="9">
        <v>34</v>
      </c>
      <c r="I2864" s="8" t="s">
        <v>213</v>
      </c>
      <c r="J2864" s="8" t="s">
        <v>214</v>
      </c>
      <c r="K2864" s="17">
        <v>204</v>
      </c>
      <c r="L2864" s="9">
        <v>0</v>
      </c>
      <c r="M2864" s="9">
        <v>0</v>
      </c>
      <c r="N2864" s="9">
        <v>0</v>
      </c>
      <c r="O2864" s="8"/>
      <c r="P2864" s="9">
        <v>204</v>
      </c>
      <c r="Q2864" s="15">
        <v>0</v>
      </c>
      <c r="R2864" s="9">
        <v>1080</v>
      </c>
      <c r="S2864" s="8" t="s">
        <v>37</v>
      </c>
      <c r="T2864" s="9">
        <v>204</v>
      </c>
      <c r="U2864" s="18" t="s">
        <v>10427</v>
      </c>
      <c r="V2864" s="40"/>
      <c r="W2864" s="8"/>
    </row>
    <row r="2865" spans="1:23" ht="13.5" thickBot="1">
      <c r="A2865" s="8" t="s">
        <v>190</v>
      </c>
      <c r="B2865" s="8" t="s">
        <v>11854</v>
      </c>
      <c r="C2865" s="8" t="s">
        <v>11021</v>
      </c>
      <c r="D2865" s="8"/>
      <c r="E2865" s="8"/>
      <c r="F2865" s="8" t="s">
        <v>212</v>
      </c>
      <c r="G2865" s="8"/>
      <c r="H2865" s="9">
        <v>36</v>
      </c>
      <c r="I2865" s="8" t="s">
        <v>8905</v>
      </c>
      <c r="J2865" s="8" t="s">
        <v>214</v>
      </c>
      <c r="K2865" s="17">
        <v>2026</v>
      </c>
      <c r="L2865" s="9">
        <v>0</v>
      </c>
      <c r="M2865" s="9">
        <v>0</v>
      </c>
      <c r="N2865" s="9">
        <v>0</v>
      </c>
      <c r="O2865" s="8"/>
      <c r="P2865" s="9">
        <v>2026</v>
      </c>
      <c r="Q2865" s="15">
        <v>50</v>
      </c>
      <c r="R2865" s="9">
        <v>40</v>
      </c>
      <c r="S2865" s="8" t="s">
        <v>34</v>
      </c>
      <c r="T2865" s="9">
        <v>26</v>
      </c>
      <c r="U2865" s="18" t="s">
        <v>12832</v>
      </c>
      <c r="V2865" s="40">
        <v>45513</v>
      </c>
      <c r="W2865" s="8"/>
    </row>
    <row r="2866" spans="1:23" ht="13.5" thickBot="1">
      <c r="A2866" s="8" t="s">
        <v>190</v>
      </c>
      <c r="B2866" s="8" t="s">
        <v>10795</v>
      </c>
      <c r="C2866" s="8" t="s">
        <v>11022</v>
      </c>
      <c r="D2866" s="8"/>
      <c r="E2866" s="8"/>
      <c r="F2866" s="8" t="s">
        <v>212</v>
      </c>
      <c r="G2866" s="8"/>
      <c r="H2866" s="9">
        <v>35</v>
      </c>
      <c r="I2866" s="8" t="s">
        <v>8905</v>
      </c>
      <c r="J2866" s="8" t="s">
        <v>214</v>
      </c>
      <c r="K2866" s="17">
        <v>1622</v>
      </c>
      <c r="L2866" s="9">
        <v>0</v>
      </c>
      <c r="M2866" s="9">
        <v>0</v>
      </c>
      <c r="N2866" s="9">
        <v>0</v>
      </c>
      <c r="O2866" s="8"/>
      <c r="P2866" s="9">
        <v>1622</v>
      </c>
      <c r="Q2866" s="15">
        <v>54</v>
      </c>
      <c r="R2866" s="9">
        <v>30</v>
      </c>
      <c r="S2866" s="8" t="s">
        <v>34</v>
      </c>
      <c r="T2866" s="28">
        <v>2</v>
      </c>
      <c r="U2866" s="18" t="s">
        <v>12833</v>
      </c>
      <c r="V2866" s="8">
        <v>45513</v>
      </c>
      <c r="W2866" s="8"/>
    </row>
    <row r="2867" spans="1:23" ht="26.25" thickBot="1">
      <c r="A2867" s="8" t="s">
        <v>190</v>
      </c>
      <c r="B2867" s="8" t="s">
        <v>4161</v>
      </c>
      <c r="C2867" s="8" t="s">
        <v>4162</v>
      </c>
      <c r="D2867" s="8" t="s">
        <v>4163</v>
      </c>
      <c r="E2867" s="8"/>
      <c r="F2867" s="8" t="s">
        <v>212</v>
      </c>
      <c r="G2867" s="8"/>
      <c r="H2867" s="9">
        <v>37</v>
      </c>
      <c r="I2867" s="8" t="s">
        <v>463</v>
      </c>
      <c r="J2867" s="8" t="s">
        <v>214</v>
      </c>
      <c r="K2867" s="17">
        <v>445</v>
      </c>
      <c r="L2867" s="9">
        <v>0</v>
      </c>
      <c r="M2867" s="9">
        <v>0</v>
      </c>
      <c r="N2867" s="9">
        <v>0</v>
      </c>
      <c r="O2867" s="8"/>
      <c r="P2867" s="9">
        <v>445</v>
      </c>
      <c r="Q2867" s="15">
        <v>8</v>
      </c>
      <c r="R2867" s="9">
        <v>50</v>
      </c>
      <c r="S2867" s="8" t="s">
        <v>34</v>
      </c>
      <c r="T2867" s="9">
        <v>45</v>
      </c>
      <c r="U2867" s="18" t="s">
        <v>10923</v>
      </c>
      <c r="V2867" s="40">
        <v>45364</v>
      </c>
      <c r="W2867" s="8"/>
    </row>
    <row r="2868" spans="1:23" ht="26.25" thickBot="1">
      <c r="A2868" s="8" t="s">
        <v>190</v>
      </c>
      <c r="B2868" s="8" t="s">
        <v>4164</v>
      </c>
      <c r="C2868" s="8" t="s">
        <v>4165</v>
      </c>
      <c r="D2868" s="8" t="s">
        <v>4166</v>
      </c>
      <c r="E2868" s="8"/>
      <c r="F2868" s="8" t="s">
        <v>212</v>
      </c>
      <c r="G2868" s="8"/>
      <c r="H2868" s="9">
        <v>38</v>
      </c>
      <c r="I2868" s="8" t="s">
        <v>463</v>
      </c>
      <c r="J2868" s="8" t="s">
        <v>214</v>
      </c>
      <c r="K2868" s="17">
        <v>768</v>
      </c>
      <c r="L2868" s="9">
        <v>0</v>
      </c>
      <c r="M2868" s="9">
        <v>0</v>
      </c>
      <c r="N2868" s="9">
        <v>0</v>
      </c>
      <c r="O2868" s="8"/>
      <c r="P2868" s="9">
        <v>768</v>
      </c>
      <c r="Q2868" s="15">
        <v>15</v>
      </c>
      <c r="R2868" s="9">
        <v>50</v>
      </c>
      <c r="S2868" s="8" t="s">
        <v>34</v>
      </c>
      <c r="T2868" s="17">
        <v>18</v>
      </c>
      <c r="U2868" s="8" t="s">
        <v>11986</v>
      </c>
      <c r="V2868" s="21">
        <v>45370</v>
      </c>
      <c r="W2868" s="8"/>
    </row>
    <row r="2869" spans="1:23" ht="13.5" thickBot="1">
      <c r="A2869" s="8" t="s">
        <v>190</v>
      </c>
      <c r="B2869" s="8"/>
      <c r="C2869" s="8" t="s">
        <v>4167</v>
      </c>
      <c r="D2869" s="8"/>
      <c r="E2869" s="8"/>
      <c r="F2869" s="8"/>
      <c r="G2869" s="8"/>
      <c r="H2869" s="9">
        <v>39</v>
      </c>
      <c r="I2869" s="8"/>
      <c r="J2869" s="8" t="s">
        <v>78</v>
      </c>
      <c r="K2869" s="17">
        <v>1800</v>
      </c>
      <c r="L2869" s="9">
        <v>0</v>
      </c>
      <c r="M2869" s="9">
        <v>0</v>
      </c>
      <c r="N2869" s="9">
        <v>0</v>
      </c>
      <c r="O2869" s="8"/>
      <c r="P2869" s="9">
        <v>1800</v>
      </c>
      <c r="Q2869" s="15">
        <v>3</v>
      </c>
      <c r="R2869" s="9">
        <v>600</v>
      </c>
      <c r="S2869" s="8" t="s">
        <v>37</v>
      </c>
      <c r="T2869" s="9">
        <v>0</v>
      </c>
      <c r="U2869" s="18" t="s">
        <v>103</v>
      </c>
      <c r="V2869" s="40"/>
      <c r="W2869" s="8"/>
    </row>
    <row r="2870" spans="1:23" ht="13.5" thickBot="1">
      <c r="A2870" s="8" t="s">
        <v>190</v>
      </c>
      <c r="B2870" s="8" t="s">
        <v>4168</v>
      </c>
      <c r="C2870" s="8" t="s">
        <v>4169</v>
      </c>
      <c r="D2870" s="8"/>
      <c r="E2870" s="8"/>
      <c r="F2870" s="8"/>
      <c r="G2870" s="8"/>
      <c r="H2870" s="9">
        <v>40</v>
      </c>
      <c r="I2870" s="8"/>
      <c r="J2870" s="8" t="s">
        <v>78</v>
      </c>
      <c r="K2870" s="17">
        <v>48</v>
      </c>
      <c r="L2870" s="9">
        <v>0</v>
      </c>
      <c r="M2870" s="9">
        <v>0</v>
      </c>
      <c r="N2870" s="9">
        <v>0</v>
      </c>
      <c r="O2870" s="8"/>
      <c r="P2870" s="9">
        <v>48</v>
      </c>
      <c r="Q2870" s="15">
        <v>1</v>
      </c>
      <c r="R2870" s="9">
        <v>48</v>
      </c>
      <c r="S2870" s="8" t="s">
        <v>34</v>
      </c>
      <c r="T2870" s="9">
        <v>0</v>
      </c>
      <c r="U2870" s="18" t="s">
        <v>35</v>
      </c>
      <c r="V2870" s="40"/>
      <c r="W2870" s="8"/>
    </row>
    <row r="2871" spans="1:23" ht="13.5" thickBot="1">
      <c r="A2871" s="8" t="s">
        <v>190</v>
      </c>
      <c r="B2871" s="13" t="s">
        <v>4170</v>
      </c>
      <c r="C2871" s="8" t="s">
        <v>4171</v>
      </c>
      <c r="D2871" s="8"/>
      <c r="E2871" s="8"/>
      <c r="F2871" s="8" t="s">
        <v>212</v>
      </c>
      <c r="G2871" s="8"/>
      <c r="H2871" s="20">
        <v>41</v>
      </c>
      <c r="I2871" s="8" t="s">
        <v>423</v>
      </c>
      <c r="J2871" s="8" t="s">
        <v>214</v>
      </c>
      <c r="K2871" s="17">
        <v>3000</v>
      </c>
      <c r="L2871" s="9">
        <v>0</v>
      </c>
      <c r="M2871" s="9">
        <v>0</v>
      </c>
      <c r="N2871" s="9">
        <v>0</v>
      </c>
      <c r="O2871" s="8"/>
      <c r="P2871" s="9">
        <v>3000</v>
      </c>
      <c r="Q2871" s="15">
        <v>3</v>
      </c>
      <c r="R2871" s="9">
        <v>1000</v>
      </c>
      <c r="S2871" s="8" t="s">
        <v>37</v>
      </c>
      <c r="T2871" s="9">
        <v>0</v>
      </c>
      <c r="U2871" s="8" t="s">
        <v>103</v>
      </c>
      <c r="V2871" s="21"/>
      <c r="W2871" s="21"/>
    </row>
    <row r="2872" spans="1:23" ht="13.5" thickBot="1">
      <c r="A2872" s="8" t="s">
        <v>190</v>
      </c>
      <c r="B2872" s="13" t="s">
        <v>4172</v>
      </c>
      <c r="C2872" s="8" t="s">
        <v>4173</v>
      </c>
      <c r="D2872" s="8"/>
      <c r="E2872" s="8"/>
      <c r="F2872" s="8" t="s">
        <v>212</v>
      </c>
      <c r="G2872" s="8"/>
      <c r="H2872" s="9">
        <v>42</v>
      </c>
      <c r="I2872" s="8" t="s">
        <v>423</v>
      </c>
      <c r="J2872" s="8" t="s">
        <v>214</v>
      </c>
      <c r="K2872" s="17">
        <v>12000</v>
      </c>
      <c r="L2872" s="9">
        <v>0</v>
      </c>
      <c r="M2872" s="9">
        <v>0</v>
      </c>
      <c r="N2872" s="9">
        <v>0</v>
      </c>
      <c r="O2872" s="8"/>
      <c r="P2872" s="9">
        <v>12000</v>
      </c>
      <c r="Q2872" s="15">
        <v>8</v>
      </c>
      <c r="R2872" s="9">
        <v>1500</v>
      </c>
      <c r="S2872" s="8" t="s">
        <v>37</v>
      </c>
      <c r="T2872" s="9">
        <v>0</v>
      </c>
      <c r="U2872" s="8" t="s">
        <v>543</v>
      </c>
      <c r="V2872" s="21"/>
      <c r="W2872" s="8"/>
    </row>
    <row r="2873" spans="1:23" ht="13.5" thickBot="1">
      <c r="A2873" s="8" t="s">
        <v>190</v>
      </c>
      <c r="B2873" s="8" t="s">
        <v>4174</v>
      </c>
      <c r="C2873" s="44" t="s">
        <v>4175</v>
      </c>
      <c r="D2873" s="42"/>
      <c r="E2873" s="8"/>
      <c r="F2873" s="8"/>
      <c r="G2873" s="8"/>
      <c r="H2873" s="9">
        <v>43</v>
      </c>
      <c r="I2873" s="8"/>
      <c r="J2873" s="8" t="s">
        <v>78</v>
      </c>
      <c r="K2873" s="17">
        <v>0</v>
      </c>
      <c r="L2873" s="9">
        <v>0</v>
      </c>
      <c r="M2873" s="9">
        <v>0</v>
      </c>
      <c r="N2873" s="9">
        <v>0</v>
      </c>
      <c r="O2873" s="8"/>
      <c r="P2873" s="9">
        <v>0</v>
      </c>
      <c r="Q2873" s="15">
        <v>0</v>
      </c>
      <c r="R2873" s="9">
        <v>34</v>
      </c>
      <c r="S2873" s="8" t="s">
        <v>34</v>
      </c>
      <c r="T2873" s="9">
        <v>0</v>
      </c>
      <c r="U2873" s="18" t="s">
        <v>45</v>
      </c>
      <c r="V2873" s="40"/>
      <c r="W2873" s="8"/>
    </row>
    <row r="2874" spans="1:23" ht="13.5" thickBot="1">
      <c r="A2874" s="8" t="s">
        <v>190</v>
      </c>
      <c r="B2874" s="13" t="s">
        <v>4176</v>
      </c>
      <c r="C2874" s="8" t="s">
        <v>4177</v>
      </c>
      <c r="D2874" s="8"/>
      <c r="E2874" s="8"/>
      <c r="F2874" s="8" t="s">
        <v>212</v>
      </c>
      <c r="G2874" s="8"/>
      <c r="H2874" s="20">
        <v>45</v>
      </c>
      <c r="I2874" s="8" t="s">
        <v>423</v>
      </c>
      <c r="J2874" s="8" t="s">
        <v>214</v>
      </c>
      <c r="K2874" s="17">
        <v>18000</v>
      </c>
      <c r="L2874" s="9">
        <v>0</v>
      </c>
      <c r="M2874" s="9">
        <v>0</v>
      </c>
      <c r="N2874" s="9">
        <v>0</v>
      </c>
      <c r="O2874" s="8"/>
      <c r="P2874" s="9">
        <v>18000</v>
      </c>
      <c r="Q2874" s="15">
        <v>9</v>
      </c>
      <c r="R2874" s="9">
        <v>2000</v>
      </c>
      <c r="S2874" s="8" t="s">
        <v>37</v>
      </c>
      <c r="T2874" s="9">
        <v>0</v>
      </c>
      <c r="U2874" s="18" t="s">
        <v>162</v>
      </c>
      <c r="V2874" s="40"/>
      <c r="W2874" s="21"/>
    </row>
    <row r="2875" spans="1:23" ht="13.5" thickBot="1">
      <c r="A2875" s="8" t="s">
        <v>190</v>
      </c>
      <c r="B2875" s="8" t="s">
        <v>4178</v>
      </c>
      <c r="C2875" s="8" t="s">
        <v>4179</v>
      </c>
      <c r="D2875" s="8"/>
      <c r="E2875" s="8"/>
      <c r="F2875" s="8"/>
      <c r="G2875" s="8"/>
      <c r="H2875" s="9">
        <v>46</v>
      </c>
      <c r="I2875" s="8"/>
      <c r="J2875" s="8" t="s">
        <v>78</v>
      </c>
      <c r="K2875" s="17">
        <v>-3</v>
      </c>
      <c r="L2875" s="9">
        <v>0</v>
      </c>
      <c r="M2875" s="9">
        <v>0</v>
      </c>
      <c r="N2875" s="9">
        <v>0</v>
      </c>
      <c r="O2875" s="8"/>
      <c r="P2875" s="9">
        <v>-3</v>
      </c>
      <c r="Q2875" s="15">
        <v>0</v>
      </c>
      <c r="R2875" s="9">
        <v>30</v>
      </c>
      <c r="S2875" s="8" t="s">
        <v>34</v>
      </c>
      <c r="T2875" s="9">
        <v>-3</v>
      </c>
      <c r="U2875" s="18" t="s">
        <v>65</v>
      </c>
      <c r="V2875" s="40"/>
      <c r="W2875" s="40"/>
    </row>
    <row r="2876" spans="1:23" ht="13.5" thickBot="1">
      <c r="A2876" s="8" t="s">
        <v>190</v>
      </c>
      <c r="B2876" s="8" t="s">
        <v>198</v>
      </c>
      <c r="C2876" s="8" t="s">
        <v>4180</v>
      </c>
      <c r="D2876" s="8" t="s">
        <v>122</v>
      </c>
      <c r="E2876" s="8"/>
      <c r="F2876" s="8" t="s">
        <v>36</v>
      </c>
      <c r="G2876" s="8"/>
      <c r="H2876" s="9">
        <v>47</v>
      </c>
      <c r="I2876" s="8"/>
      <c r="J2876" s="8" t="s">
        <v>78</v>
      </c>
      <c r="K2876" s="17">
        <v>-8</v>
      </c>
      <c r="L2876" s="9">
        <v>0</v>
      </c>
      <c r="M2876" s="9">
        <v>0</v>
      </c>
      <c r="N2876" s="9">
        <v>0</v>
      </c>
      <c r="O2876" s="8"/>
      <c r="P2876" s="9">
        <v>-8</v>
      </c>
      <c r="Q2876" s="15">
        <v>0</v>
      </c>
      <c r="R2876" s="9">
        <v>50</v>
      </c>
      <c r="S2876" s="8" t="s">
        <v>34</v>
      </c>
      <c r="T2876" s="9">
        <v>-8</v>
      </c>
      <c r="U2876" s="18" t="s">
        <v>2997</v>
      </c>
      <c r="V2876" s="40">
        <v>45371</v>
      </c>
      <c r="W2876" s="8"/>
    </row>
    <row r="2877" spans="1:23" ht="13.5" thickBot="1">
      <c r="A2877" s="8" t="s">
        <v>190</v>
      </c>
      <c r="B2877" s="8" t="s">
        <v>4181</v>
      </c>
      <c r="C2877" s="44" t="s">
        <v>4182</v>
      </c>
      <c r="D2877" s="42"/>
      <c r="E2877" s="8"/>
      <c r="F2877" s="8" t="s">
        <v>36</v>
      </c>
      <c r="G2877" s="8"/>
      <c r="H2877" s="9">
        <v>48</v>
      </c>
      <c r="I2877" s="8" t="s">
        <v>3595</v>
      </c>
      <c r="J2877" s="8" t="s">
        <v>78</v>
      </c>
      <c r="K2877" s="17">
        <v>30</v>
      </c>
      <c r="L2877" s="9">
        <v>0</v>
      </c>
      <c r="M2877" s="9">
        <v>0</v>
      </c>
      <c r="N2877" s="9">
        <v>0</v>
      </c>
      <c r="O2877" s="8"/>
      <c r="P2877" s="9">
        <v>30</v>
      </c>
      <c r="Q2877" s="15">
        <v>1</v>
      </c>
      <c r="R2877" s="9">
        <v>30</v>
      </c>
      <c r="S2877" s="8" t="s">
        <v>34</v>
      </c>
      <c r="T2877" s="9">
        <v>0</v>
      </c>
      <c r="U2877" s="18" t="s">
        <v>35</v>
      </c>
      <c r="V2877" s="40"/>
      <c r="W2877" s="8"/>
    </row>
    <row r="2878" spans="1:23" ht="13.5" thickBot="1">
      <c r="A2878" s="8" t="s">
        <v>190</v>
      </c>
      <c r="B2878" s="8" t="s">
        <v>4183</v>
      </c>
      <c r="C2878" s="44" t="s">
        <v>4184</v>
      </c>
      <c r="D2878" s="42"/>
      <c r="E2878" s="8"/>
      <c r="F2878" s="8" t="s">
        <v>36</v>
      </c>
      <c r="G2878" s="8"/>
      <c r="H2878" s="9">
        <v>49</v>
      </c>
      <c r="I2878" s="8" t="s">
        <v>3595</v>
      </c>
      <c r="J2878" s="8" t="s">
        <v>78</v>
      </c>
      <c r="K2878" s="17">
        <v>96</v>
      </c>
      <c r="L2878" s="9">
        <v>0</v>
      </c>
      <c r="M2878" s="9">
        <v>0</v>
      </c>
      <c r="N2878" s="9">
        <v>0</v>
      </c>
      <c r="O2878" s="8"/>
      <c r="P2878" s="9">
        <v>96</v>
      </c>
      <c r="Q2878" s="15">
        <v>1</v>
      </c>
      <c r="R2878" s="9">
        <v>50</v>
      </c>
      <c r="S2878" s="8" t="s">
        <v>34</v>
      </c>
      <c r="T2878" s="17">
        <v>46</v>
      </c>
      <c r="U2878" s="18" t="s">
        <v>4185</v>
      </c>
      <c r="V2878" s="8">
        <v>45369</v>
      </c>
      <c r="W2878" s="40"/>
    </row>
    <row r="2879" spans="1:23" ht="13.5" thickBot="1">
      <c r="A2879" s="8" t="s">
        <v>190</v>
      </c>
      <c r="B2879" s="8" t="s">
        <v>4186</v>
      </c>
      <c r="C2879" s="8" t="s">
        <v>4187</v>
      </c>
      <c r="D2879" s="8"/>
      <c r="E2879" s="8"/>
      <c r="F2879" s="8"/>
      <c r="G2879" s="8"/>
      <c r="H2879" s="9">
        <v>50</v>
      </c>
      <c r="I2879" s="8"/>
      <c r="J2879" s="8" t="s">
        <v>78</v>
      </c>
      <c r="K2879" s="17">
        <v>0</v>
      </c>
      <c r="L2879" s="9">
        <v>0</v>
      </c>
      <c r="M2879" s="9">
        <v>0</v>
      </c>
      <c r="N2879" s="9">
        <v>0</v>
      </c>
      <c r="O2879" s="8"/>
      <c r="P2879" s="9">
        <v>0</v>
      </c>
      <c r="Q2879" s="15">
        <v>0</v>
      </c>
      <c r="R2879" s="9">
        <v>80</v>
      </c>
      <c r="S2879" s="8" t="s">
        <v>34</v>
      </c>
      <c r="T2879" s="9">
        <v>0</v>
      </c>
      <c r="U2879" s="18" t="s">
        <v>45</v>
      </c>
      <c r="V2879" s="40"/>
      <c r="W2879" s="40"/>
    </row>
    <row r="2880" spans="1:23" ht="13.5" thickBot="1">
      <c r="A2880" s="8" t="s">
        <v>190</v>
      </c>
      <c r="B2880" s="8" t="s">
        <v>4188</v>
      </c>
      <c r="C2880" s="8" t="s">
        <v>4189</v>
      </c>
      <c r="D2880" s="8"/>
      <c r="E2880" s="8"/>
      <c r="F2880" s="8"/>
      <c r="G2880" s="8"/>
      <c r="H2880" s="9">
        <v>51</v>
      </c>
      <c r="I2880" s="8"/>
      <c r="J2880" s="8" t="s">
        <v>78</v>
      </c>
      <c r="K2880" s="17">
        <v>320</v>
      </c>
      <c r="L2880" s="9">
        <v>0</v>
      </c>
      <c r="M2880" s="9">
        <v>0</v>
      </c>
      <c r="N2880" s="9">
        <v>0</v>
      </c>
      <c r="O2880" s="8"/>
      <c r="P2880" s="9">
        <v>320</v>
      </c>
      <c r="Q2880" s="15">
        <v>4</v>
      </c>
      <c r="R2880" s="9">
        <v>80</v>
      </c>
      <c r="S2880" s="8" t="s">
        <v>34</v>
      </c>
      <c r="T2880" s="9">
        <v>0</v>
      </c>
      <c r="U2880" s="18" t="s">
        <v>209</v>
      </c>
      <c r="V2880" s="40"/>
      <c r="W2880" s="40"/>
    </row>
    <row r="2881" spans="1:23" ht="13.5" thickBot="1">
      <c r="A2881" s="8" t="s">
        <v>190</v>
      </c>
      <c r="B2881" s="8" t="s">
        <v>4190</v>
      </c>
      <c r="C2881" s="8" t="s">
        <v>4191</v>
      </c>
      <c r="D2881" s="8" t="s">
        <v>42</v>
      </c>
      <c r="E2881" s="8"/>
      <c r="F2881" s="8" t="s">
        <v>36</v>
      </c>
      <c r="G2881" s="8" t="s">
        <v>4192</v>
      </c>
      <c r="H2881" s="9">
        <v>52</v>
      </c>
      <c r="I2881" s="8"/>
      <c r="J2881" s="8" t="s">
        <v>78</v>
      </c>
      <c r="K2881" s="17">
        <v>658</v>
      </c>
      <c r="L2881" s="9">
        <v>0</v>
      </c>
      <c r="M2881" s="9">
        <v>0</v>
      </c>
      <c r="N2881" s="9">
        <v>0</v>
      </c>
      <c r="O2881" s="8"/>
      <c r="P2881" s="9">
        <v>658</v>
      </c>
      <c r="Q2881" s="15">
        <v>8</v>
      </c>
      <c r="R2881" s="9">
        <v>75</v>
      </c>
      <c r="S2881" s="8" t="s">
        <v>34</v>
      </c>
      <c r="T2881" s="9">
        <v>58</v>
      </c>
      <c r="U2881" s="18" t="s">
        <v>10796</v>
      </c>
      <c r="V2881" s="40">
        <v>45372</v>
      </c>
      <c r="W2881" s="8"/>
    </row>
    <row r="2882" spans="1:23" ht="39" thickBot="1">
      <c r="A2882" s="8" t="s">
        <v>190</v>
      </c>
      <c r="B2882" s="13" t="s">
        <v>8938</v>
      </c>
      <c r="C2882" s="8" t="s">
        <v>8939</v>
      </c>
      <c r="D2882" s="8" t="s">
        <v>4223</v>
      </c>
      <c r="E2882" s="8"/>
      <c r="F2882" s="8" t="s">
        <v>36</v>
      </c>
      <c r="G2882" s="9"/>
      <c r="H2882" s="9">
        <v>53</v>
      </c>
      <c r="I2882" s="8"/>
      <c r="J2882" s="8" t="s">
        <v>78</v>
      </c>
      <c r="K2882" s="17">
        <v>-8.9166666669999994</v>
      </c>
      <c r="L2882" s="9">
        <v>0</v>
      </c>
      <c r="M2882" s="9">
        <v>0</v>
      </c>
      <c r="N2882" s="9">
        <v>0</v>
      </c>
      <c r="O2882" s="8"/>
      <c r="P2882" s="9">
        <v>-8.9166666669999994</v>
      </c>
      <c r="Q2882" s="15">
        <v>0</v>
      </c>
      <c r="R2882" s="9" t="s">
        <v>62</v>
      </c>
      <c r="S2882" s="8" t="s">
        <v>34</v>
      </c>
      <c r="T2882" s="9">
        <v>-9</v>
      </c>
      <c r="U2882" s="8" t="s">
        <v>12834</v>
      </c>
      <c r="V2882" s="21">
        <v>45492</v>
      </c>
      <c r="W2882" s="40"/>
    </row>
    <row r="2883" spans="1:23" ht="13.5" thickBot="1">
      <c r="A2883" s="8" t="s">
        <v>190</v>
      </c>
      <c r="B2883" s="13" t="s">
        <v>4193</v>
      </c>
      <c r="C2883" s="8" t="s">
        <v>4194</v>
      </c>
      <c r="D2883" s="8"/>
      <c r="E2883" s="8"/>
      <c r="F2883" s="8"/>
      <c r="G2883" s="8"/>
      <c r="H2883" s="9">
        <v>54</v>
      </c>
      <c r="I2883" s="8"/>
      <c r="J2883" s="8" t="s">
        <v>78</v>
      </c>
      <c r="K2883" s="17">
        <v>1130</v>
      </c>
      <c r="L2883" s="9">
        <v>0</v>
      </c>
      <c r="M2883" s="9">
        <v>0</v>
      </c>
      <c r="N2883" s="9">
        <v>0</v>
      </c>
      <c r="O2883" s="8"/>
      <c r="P2883" s="9">
        <v>1130</v>
      </c>
      <c r="Q2883" s="15">
        <v>12</v>
      </c>
      <c r="R2883" s="9">
        <v>90</v>
      </c>
      <c r="S2883" s="8" t="s">
        <v>34</v>
      </c>
      <c r="T2883" s="9">
        <v>50</v>
      </c>
      <c r="U2883" s="8" t="s">
        <v>4195</v>
      </c>
      <c r="V2883" s="21"/>
      <c r="W2883" s="40"/>
    </row>
    <row r="2884" spans="1:23" ht="13.5" thickBot="1">
      <c r="A2884" s="8" t="s">
        <v>190</v>
      </c>
      <c r="B2884" s="13" t="s">
        <v>4196</v>
      </c>
      <c r="C2884" s="8" t="s">
        <v>4197</v>
      </c>
      <c r="D2884" s="8"/>
      <c r="E2884" s="8"/>
      <c r="F2884" s="8"/>
      <c r="G2884" s="8"/>
      <c r="H2884" s="9">
        <v>55</v>
      </c>
      <c r="I2884" s="8"/>
      <c r="J2884" s="8" t="s">
        <v>78</v>
      </c>
      <c r="K2884" s="17">
        <v>-8</v>
      </c>
      <c r="L2884" s="9">
        <v>0</v>
      </c>
      <c r="M2884" s="9">
        <v>0</v>
      </c>
      <c r="N2884" s="9">
        <v>0</v>
      </c>
      <c r="O2884" s="8"/>
      <c r="P2884" s="9">
        <v>-8</v>
      </c>
      <c r="Q2884" s="15">
        <v>0</v>
      </c>
      <c r="R2884" s="9">
        <v>60</v>
      </c>
      <c r="S2884" s="8" t="s">
        <v>34</v>
      </c>
      <c r="T2884" s="9">
        <v>-8</v>
      </c>
      <c r="U2884" s="8" t="s">
        <v>2997</v>
      </c>
      <c r="V2884" s="21"/>
      <c r="W2884" s="8"/>
    </row>
    <row r="2885" spans="1:23" ht="13.5" thickBot="1">
      <c r="A2885" s="8" t="s">
        <v>190</v>
      </c>
      <c r="B2885" s="13" t="s">
        <v>4198</v>
      </c>
      <c r="C2885" s="44" t="s">
        <v>4199</v>
      </c>
      <c r="D2885" s="42"/>
      <c r="E2885" s="8"/>
      <c r="F2885" s="8"/>
      <c r="G2885" s="8"/>
      <c r="H2885" s="9">
        <v>56</v>
      </c>
      <c r="I2885" s="8"/>
      <c r="J2885" s="8" t="s">
        <v>78</v>
      </c>
      <c r="K2885" s="17">
        <v>3680</v>
      </c>
      <c r="L2885" s="9">
        <v>0</v>
      </c>
      <c r="M2885" s="9">
        <v>0</v>
      </c>
      <c r="N2885" s="9">
        <v>0</v>
      </c>
      <c r="O2885" s="8"/>
      <c r="P2885" s="9">
        <v>3680</v>
      </c>
      <c r="Q2885" s="15">
        <v>46</v>
      </c>
      <c r="R2885" s="9">
        <v>80</v>
      </c>
      <c r="S2885" s="8" t="s">
        <v>34</v>
      </c>
      <c r="T2885" s="17">
        <v>0</v>
      </c>
      <c r="U2885" s="8" t="s">
        <v>4200</v>
      </c>
      <c r="V2885" s="9"/>
      <c r="W2885" s="8"/>
    </row>
    <row r="2886" spans="1:23" ht="13.5" thickBot="1">
      <c r="A2886" s="8" t="s">
        <v>190</v>
      </c>
      <c r="B2886" s="13" t="s">
        <v>4201</v>
      </c>
      <c r="C2886" s="8" t="s">
        <v>4202</v>
      </c>
      <c r="D2886" s="8"/>
      <c r="E2886" s="8"/>
      <c r="F2886" s="8"/>
      <c r="G2886" s="8"/>
      <c r="H2886" s="20">
        <v>57</v>
      </c>
      <c r="I2886" s="8"/>
      <c r="J2886" s="8" t="s">
        <v>78</v>
      </c>
      <c r="K2886" s="17">
        <v>0</v>
      </c>
      <c r="L2886" s="9">
        <v>0</v>
      </c>
      <c r="M2886" s="9">
        <v>0</v>
      </c>
      <c r="N2886" s="9">
        <v>0</v>
      </c>
      <c r="O2886" s="8"/>
      <c r="P2886" s="9">
        <v>0</v>
      </c>
      <c r="Q2886" s="15">
        <v>0</v>
      </c>
      <c r="R2886" s="9">
        <v>90</v>
      </c>
      <c r="S2886" s="8" t="s">
        <v>34</v>
      </c>
      <c r="T2886" s="9">
        <v>0</v>
      </c>
      <c r="U2886" s="8" t="s">
        <v>45</v>
      </c>
      <c r="V2886" s="21"/>
      <c r="W2886" s="8"/>
    </row>
    <row r="2887" spans="1:23" ht="13.5" thickBot="1">
      <c r="A2887" s="8" t="s">
        <v>190</v>
      </c>
      <c r="B2887" s="13" t="s">
        <v>4203</v>
      </c>
      <c r="C2887" s="8" t="s">
        <v>4204</v>
      </c>
      <c r="D2887" s="8"/>
      <c r="E2887" s="8"/>
      <c r="F2887" s="8"/>
      <c r="G2887" s="8"/>
      <c r="H2887" s="20">
        <v>58</v>
      </c>
      <c r="I2887" s="8"/>
      <c r="J2887" s="8" t="s">
        <v>78</v>
      </c>
      <c r="K2887" s="17">
        <v>0</v>
      </c>
      <c r="L2887" s="9">
        <v>0</v>
      </c>
      <c r="M2887" s="9">
        <v>0</v>
      </c>
      <c r="N2887" s="9">
        <v>0</v>
      </c>
      <c r="O2887" s="8"/>
      <c r="P2887" s="9">
        <v>0</v>
      </c>
      <c r="Q2887" s="15">
        <v>0</v>
      </c>
      <c r="R2887" s="9">
        <v>28</v>
      </c>
      <c r="S2887" s="8" t="s">
        <v>34</v>
      </c>
      <c r="T2887" s="17">
        <v>0</v>
      </c>
      <c r="U2887" s="8" t="s">
        <v>45</v>
      </c>
      <c r="V2887" s="21"/>
      <c r="W2887" s="8"/>
    </row>
    <row r="2888" spans="1:23" ht="13.5" thickBot="1">
      <c r="A2888" s="8" t="s">
        <v>190</v>
      </c>
      <c r="B2888" s="8" t="s">
        <v>4205</v>
      </c>
      <c r="C2888" s="8" t="s">
        <v>4206</v>
      </c>
      <c r="D2888" s="8"/>
      <c r="E2888" s="8"/>
      <c r="F2888" s="8"/>
      <c r="G2888" s="8"/>
      <c r="H2888" s="9">
        <v>59</v>
      </c>
      <c r="I2888" s="8"/>
      <c r="J2888" s="8" t="s">
        <v>78</v>
      </c>
      <c r="K2888" s="17">
        <v>-12</v>
      </c>
      <c r="L2888" s="9">
        <v>0</v>
      </c>
      <c r="M2888" s="9">
        <v>0</v>
      </c>
      <c r="N2888" s="9">
        <v>0</v>
      </c>
      <c r="O2888" s="8"/>
      <c r="P2888" s="9">
        <v>-12</v>
      </c>
      <c r="Q2888" s="15">
        <v>0</v>
      </c>
      <c r="R2888" s="9">
        <v>48</v>
      </c>
      <c r="S2888" s="8" t="s">
        <v>34</v>
      </c>
      <c r="T2888" s="9">
        <v>-12</v>
      </c>
      <c r="U2888" s="18" t="s">
        <v>1492</v>
      </c>
      <c r="V2888" s="40"/>
      <c r="W2888" s="8"/>
    </row>
    <row r="2889" spans="1:23" ht="13.5" thickBot="1">
      <c r="A2889" s="8" t="s">
        <v>190</v>
      </c>
      <c r="B2889" s="8" t="s">
        <v>4207</v>
      </c>
      <c r="C2889" s="44" t="s">
        <v>4208</v>
      </c>
      <c r="D2889" s="42"/>
      <c r="E2889" s="8"/>
      <c r="F2889" s="8"/>
      <c r="G2889" s="8"/>
      <c r="H2889" s="9">
        <v>60</v>
      </c>
      <c r="I2889" s="8"/>
      <c r="J2889" s="8" t="s">
        <v>78</v>
      </c>
      <c r="K2889" s="17">
        <v>0</v>
      </c>
      <c r="L2889" s="9">
        <v>0</v>
      </c>
      <c r="M2889" s="9">
        <v>0</v>
      </c>
      <c r="N2889" s="9">
        <v>0</v>
      </c>
      <c r="O2889" s="8"/>
      <c r="P2889" s="9">
        <v>0</v>
      </c>
      <c r="Q2889" s="15">
        <v>0</v>
      </c>
      <c r="R2889" s="9">
        <v>30</v>
      </c>
      <c r="S2889" s="8" t="s">
        <v>34</v>
      </c>
      <c r="T2889" s="9">
        <v>0</v>
      </c>
      <c r="U2889" s="18" t="s">
        <v>45</v>
      </c>
      <c r="V2889" s="40"/>
      <c r="W2889" s="8"/>
    </row>
    <row r="2890" spans="1:23" ht="13.5" thickBot="1">
      <c r="A2890" s="8" t="s">
        <v>190</v>
      </c>
      <c r="B2890" s="8" t="s">
        <v>7843</v>
      </c>
      <c r="C2890" s="44" t="s">
        <v>4209</v>
      </c>
      <c r="D2890" s="42" t="s">
        <v>142</v>
      </c>
      <c r="E2890" s="8"/>
      <c r="F2890" s="8" t="s">
        <v>36</v>
      </c>
      <c r="G2890" s="8"/>
      <c r="H2890" s="9">
        <v>61</v>
      </c>
      <c r="I2890" s="8"/>
      <c r="J2890" s="8" t="s">
        <v>78</v>
      </c>
      <c r="K2890" s="17">
        <v>-27</v>
      </c>
      <c r="L2890" s="9">
        <v>0</v>
      </c>
      <c r="M2890" s="9">
        <v>0</v>
      </c>
      <c r="N2890" s="9">
        <v>0</v>
      </c>
      <c r="O2890" s="8"/>
      <c r="P2890" s="9">
        <v>-27</v>
      </c>
      <c r="Q2890" s="15">
        <v>0</v>
      </c>
      <c r="R2890" s="9">
        <v>30</v>
      </c>
      <c r="S2890" s="8" t="s">
        <v>34</v>
      </c>
      <c r="T2890" s="9">
        <v>-27</v>
      </c>
      <c r="U2890" s="18" t="s">
        <v>11682</v>
      </c>
      <c r="V2890" s="40">
        <v>45440</v>
      </c>
      <c r="W2890" s="8"/>
    </row>
    <row r="2891" spans="1:23" ht="13.5" thickBot="1">
      <c r="A2891" s="8" t="s">
        <v>190</v>
      </c>
      <c r="B2891" s="8" t="s">
        <v>4210</v>
      </c>
      <c r="C2891" s="8" t="s">
        <v>4211</v>
      </c>
      <c r="D2891" s="8"/>
      <c r="E2891" s="8"/>
      <c r="F2891" s="8"/>
      <c r="G2891" s="8"/>
      <c r="H2891" s="9">
        <v>62</v>
      </c>
      <c r="I2891" s="8"/>
      <c r="J2891" s="8" t="s">
        <v>78</v>
      </c>
      <c r="K2891" s="17">
        <v>177</v>
      </c>
      <c r="L2891" s="9">
        <v>0</v>
      </c>
      <c r="M2891" s="9">
        <v>0</v>
      </c>
      <c r="N2891" s="9">
        <v>0</v>
      </c>
      <c r="O2891" s="8"/>
      <c r="P2891" s="9">
        <v>177</v>
      </c>
      <c r="Q2891" s="15">
        <v>1</v>
      </c>
      <c r="R2891" s="9">
        <v>100</v>
      </c>
      <c r="S2891" s="8" t="s">
        <v>34</v>
      </c>
      <c r="T2891" s="9">
        <v>77</v>
      </c>
      <c r="U2891" s="18" t="s">
        <v>12835</v>
      </c>
      <c r="V2891" s="40"/>
      <c r="W2891" s="8"/>
    </row>
    <row r="2892" spans="1:23" ht="26.25" thickBot="1">
      <c r="A2892" s="8" t="s">
        <v>190</v>
      </c>
      <c r="B2892" s="8" t="s">
        <v>4212</v>
      </c>
      <c r="C2892" s="8" t="s">
        <v>4213</v>
      </c>
      <c r="D2892" s="8" t="s">
        <v>4214</v>
      </c>
      <c r="E2892" s="8"/>
      <c r="F2892" s="8" t="s">
        <v>36</v>
      </c>
      <c r="G2892" s="8"/>
      <c r="H2892" s="9">
        <v>63</v>
      </c>
      <c r="I2892" s="8" t="s">
        <v>4215</v>
      </c>
      <c r="J2892" s="8" t="s">
        <v>78</v>
      </c>
      <c r="K2892" s="17">
        <v>26</v>
      </c>
      <c r="L2892" s="9">
        <v>0</v>
      </c>
      <c r="M2892" s="9">
        <v>0</v>
      </c>
      <c r="N2892" s="9">
        <v>0</v>
      </c>
      <c r="O2892" s="8"/>
      <c r="P2892" s="9">
        <v>26</v>
      </c>
      <c r="Q2892" s="15">
        <v>0</v>
      </c>
      <c r="R2892" s="9">
        <v>30</v>
      </c>
      <c r="S2892" s="8" t="s">
        <v>34</v>
      </c>
      <c r="T2892" s="9">
        <v>26</v>
      </c>
      <c r="U2892" s="18" t="s">
        <v>9154</v>
      </c>
      <c r="V2892" s="40"/>
      <c r="W2892" s="8"/>
    </row>
    <row r="2893" spans="1:23" ht="13.5" thickBot="1">
      <c r="A2893" s="8" t="s">
        <v>190</v>
      </c>
      <c r="B2893" s="8" t="s">
        <v>197</v>
      </c>
      <c r="C2893" s="8" t="s">
        <v>8940</v>
      </c>
      <c r="D2893" s="8" t="s">
        <v>142</v>
      </c>
      <c r="E2893" s="8"/>
      <c r="F2893" s="8" t="s">
        <v>36</v>
      </c>
      <c r="G2893" s="8"/>
      <c r="H2893" s="9">
        <v>64</v>
      </c>
      <c r="I2893" s="8" t="s">
        <v>4216</v>
      </c>
      <c r="J2893" s="8" t="s">
        <v>78</v>
      </c>
      <c r="K2893" s="17">
        <v>506</v>
      </c>
      <c r="L2893" s="9">
        <v>0</v>
      </c>
      <c r="M2893" s="9">
        <v>0</v>
      </c>
      <c r="N2893" s="9">
        <v>0</v>
      </c>
      <c r="O2893" s="8"/>
      <c r="P2893" s="9">
        <v>506</v>
      </c>
      <c r="Q2893" s="15">
        <v>10</v>
      </c>
      <c r="R2893" s="9">
        <v>50</v>
      </c>
      <c r="S2893" s="8" t="s">
        <v>34</v>
      </c>
      <c r="T2893" s="9">
        <v>6</v>
      </c>
      <c r="U2893" s="18" t="s">
        <v>12836</v>
      </c>
      <c r="V2893" s="40">
        <v>45362</v>
      </c>
      <c r="W2893" s="8">
        <v>45380</v>
      </c>
    </row>
    <row r="2894" spans="1:23" ht="13.5" thickBot="1">
      <c r="A2894" s="8" t="s">
        <v>190</v>
      </c>
      <c r="B2894" s="8" t="s">
        <v>4217</v>
      </c>
      <c r="C2894" s="8" t="s">
        <v>4218</v>
      </c>
      <c r="D2894" s="8" t="s">
        <v>1848</v>
      </c>
      <c r="E2894" s="8"/>
      <c r="F2894" s="8" t="s">
        <v>36</v>
      </c>
      <c r="G2894" s="8"/>
      <c r="H2894" s="9">
        <v>65</v>
      </c>
      <c r="I2894" s="8" t="s">
        <v>3595</v>
      </c>
      <c r="J2894" s="8" t="s">
        <v>78</v>
      </c>
      <c r="K2894" s="17">
        <v>78</v>
      </c>
      <c r="L2894" s="9">
        <v>0</v>
      </c>
      <c r="M2894" s="9">
        <v>0</v>
      </c>
      <c r="N2894" s="9">
        <v>0</v>
      </c>
      <c r="O2894" s="8"/>
      <c r="P2894" s="9">
        <v>78</v>
      </c>
      <c r="Q2894" s="15">
        <v>1</v>
      </c>
      <c r="R2894" s="9">
        <v>40</v>
      </c>
      <c r="S2894" s="8" t="s">
        <v>34</v>
      </c>
      <c r="T2894" s="9">
        <v>38</v>
      </c>
      <c r="U2894" s="18" t="s">
        <v>4142</v>
      </c>
      <c r="V2894" s="40">
        <v>45369</v>
      </c>
      <c r="W2894" s="8"/>
    </row>
    <row r="2895" spans="1:23" ht="13.5" thickBot="1">
      <c r="A2895" s="8" t="s">
        <v>190</v>
      </c>
      <c r="B2895" s="8" t="s">
        <v>4219</v>
      </c>
      <c r="C2895" s="8" t="s">
        <v>4220</v>
      </c>
      <c r="D2895" s="8"/>
      <c r="E2895" s="8"/>
      <c r="F2895" s="8"/>
      <c r="G2895" s="8"/>
      <c r="H2895" s="9">
        <v>66</v>
      </c>
      <c r="I2895" s="8"/>
      <c r="J2895" s="8" t="s">
        <v>78</v>
      </c>
      <c r="K2895" s="17">
        <v>72</v>
      </c>
      <c r="L2895" s="9">
        <v>0</v>
      </c>
      <c r="M2895" s="9">
        <v>0</v>
      </c>
      <c r="N2895" s="9">
        <v>0</v>
      </c>
      <c r="O2895" s="8"/>
      <c r="P2895" s="9">
        <v>72</v>
      </c>
      <c r="Q2895" s="15">
        <v>2</v>
      </c>
      <c r="R2895" s="9">
        <v>36</v>
      </c>
      <c r="S2895" s="8" t="s">
        <v>34</v>
      </c>
      <c r="T2895" s="9">
        <v>0</v>
      </c>
      <c r="U2895" s="18" t="s">
        <v>81</v>
      </c>
      <c r="V2895" s="40"/>
      <c r="W2895" s="8"/>
    </row>
    <row r="2896" spans="1:23" ht="26.25" thickBot="1">
      <c r="A2896" s="8" t="s">
        <v>190</v>
      </c>
      <c r="B2896" s="8" t="s">
        <v>4221</v>
      </c>
      <c r="C2896" s="8" t="s">
        <v>4222</v>
      </c>
      <c r="D2896" s="8" t="s">
        <v>4223</v>
      </c>
      <c r="E2896" s="8" t="s">
        <v>1377</v>
      </c>
      <c r="F2896" s="8" t="s">
        <v>36</v>
      </c>
      <c r="G2896" s="8"/>
      <c r="H2896" s="9">
        <v>67</v>
      </c>
      <c r="I2896" s="8" t="s">
        <v>252</v>
      </c>
      <c r="J2896" s="8" t="s">
        <v>78</v>
      </c>
      <c r="K2896" s="17">
        <v>282</v>
      </c>
      <c r="L2896" s="9">
        <v>0</v>
      </c>
      <c r="M2896" s="9">
        <v>0</v>
      </c>
      <c r="N2896" s="9">
        <v>0</v>
      </c>
      <c r="O2896" s="8"/>
      <c r="P2896" s="9">
        <v>282</v>
      </c>
      <c r="Q2896" s="15">
        <v>9</v>
      </c>
      <c r="R2896" s="9">
        <v>30</v>
      </c>
      <c r="S2896" s="8" t="s">
        <v>34</v>
      </c>
      <c r="T2896" s="9">
        <v>12</v>
      </c>
      <c r="U2896" s="18" t="s">
        <v>4224</v>
      </c>
      <c r="V2896" s="8"/>
      <c r="W2896" s="8">
        <v>45380</v>
      </c>
    </row>
    <row r="2897" spans="1:23" ht="13.5" thickBot="1">
      <c r="A2897" s="8" t="s">
        <v>190</v>
      </c>
      <c r="B2897" s="8" t="s">
        <v>4225</v>
      </c>
      <c r="C2897" s="8" t="s">
        <v>4226</v>
      </c>
      <c r="D2897" s="8"/>
      <c r="E2897" s="8"/>
      <c r="F2897" s="8"/>
      <c r="G2897" s="8"/>
      <c r="H2897" s="9">
        <v>68</v>
      </c>
      <c r="I2897" s="8"/>
      <c r="J2897" s="8" t="s">
        <v>78</v>
      </c>
      <c r="K2897" s="17">
        <v>0</v>
      </c>
      <c r="L2897" s="9">
        <v>0</v>
      </c>
      <c r="M2897" s="9">
        <v>0</v>
      </c>
      <c r="N2897" s="9">
        <v>0</v>
      </c>
      <c r="O2897" s="8"/>
      <c r="P2897" s="9">
        <v>0</v>
      </c>
      <c r="Q2897" s="15">
        <v>0</v>
      </c>
      <c r="R2897" s="9">
        <v>12</v>
      </c>
      <c r="S2897" s="8" t="s">
        <v>34</v>
      </c>
      <c r="T2897" s="9">
        <v>0</v>
      </c>
      <c r="U2897" s="8" t="s">
        <v>45</v>
      </c>
      <c r="V2897" s="21"/>
      <c r="W2897" s="8"/>
    </row>
    <row r="2898" spans="1:23" ht="13.5" thickBot="1">
      <c r="A2898" s="8" t="s">
        <v>190</v>
      </c>
      <c r="B2898" s="8" t="s">
        <v>4227</v>
      </c>
      <c r="C2898" s="8" t="s">
        <v>4228</v>
      </c>
      <c r="D2898" s="8"/>
      <c r="E2898" s="8"/>
      <c r="F2898" s="8"/>
      <c r="G2898" s="8"/>
      <c r="H2898" s="9">
        <v>69</v>
      </c>
      <c r="I2898" s="8"/>
      <c r="J2898" s="8" t="s">
        <v>78</v>
      </c>
      <c r="K2898" s="17">
        <v>0</v>
      </c>
      <c r="L2898" s="9">
        <v>0</v>
      </c>
      <c r="M2898" s="9">
        <v>0</v>
      </c>
      <c r="N2898" s="9">
        <v>0</v>
      </c>
      <c r="O2898" s="8"/>
      <c r="P2898" s="9">
        <v>0</v>
      </c>
      <c r="Q2898" s="15">
        <v>0</v>
      </c>
      <c r="R2898" s="9">
        <v>10</v>
      </c>
      <c r="S2898" s="8" t="s">
        <v>34</v>
      </c>
      <c r="T2898" s="9">
        <v>0</v>
      </c>
      <c r="U2898" s="8" t="s">
        <v>45</v>
      </c>
      <c r="V2898" s="21"/>
      <c r="W2898" s="8"/>
    </row>
    <row r="2899" spans="1:23" ht="13.5" thickBot="1">
      <c r="A2899" s="8" t="s">
        <v>190</v>
      </c>
      <c r="B2899" s="8" t="s">
        <v>4229</v>
      </c>
      <c r="C2899" s="8" t="s">
        <v>4230</v>
      </c>
      <c r="D2899" s="8"/>
      <c r="E2899" s="8"/>
      <c r="F2899" s="8"/>
      <c r="G2899" s="8"/>
      <c r="H2899" s="9">
        <v>70</v>
      </c>
      <c r="I2899" s="8"/>
      <c r="J2899" s="8" t="s">
        <v>78</v>
      </c>
      <c r="K2899" s="17">
        <v>0</v>
      </c>
      <c r="L2899" s="9">
        <v>0</v>
      </c>
      <c r="M2899" s="9">
        <v>0</v>
      </c>
      <c r="N2899" s="9">
        <v>0</v>
      </c>
      <c r="O2899" s="8"/>
      <c r="P2899" s="9">
        <v>0</v>
      </c>
      <c r="Q2899" s="15">
        <v>0</v>
      </c>
      <c r="R2899" s="9">
        <v>10</v>
      </c>
      <c r="S2899" s="8" t="s">
        <v>34</v>
      </c>
      <c r="T2899" s="9">
        <v>0</v>
      </c>
      <c r="U2899" s="8" t="s">
        <v>45</v>
      </c>
      <c r="V2899" s="21"/>
      <c r="W2899" s="8"/>
    </row>
    <row r="2900" spans="1:23" ht="13.5" thickBot="1">
      <c r="A2900" s="8" t="s">
        <v>190</v>
      </c>
      <c r="B2900" s="8" t="s">
        <v>4231</v>
      </c>
      <c r="C2900" s="8" t="s">
        <v>4232</v>
      </c>
      <c r="D2900" s="8"/>
      <c r="E2900" s="8"/>
      <c r="F2900" s="8"/>
      <c r="G2900" s="8"/>
      <c r="H2900" s="9">
        <v>71</v>
      </c>
      <c r="I2900" s="8"/>
      <c r="J2900" s="8" t="s">
        <v>78</v>
      </c>
      <c r="K2900" s="17">
        <v>-15</v>
      </c>
      <c r="L2900" s="9">
        <v>0</v>
      </c>
      <c r="M2900" s="9">
        <v>0</v>
      </c>
      <c r="N2900" s="9">
        <v>0</v>
      </c>
      <c r="O2900" s="8"/>
      <c r="P2900" s="9">
        <v>-15</v>
      </c>
      <c r="Q2900" s="15">
        <v>-1</v>
      </c>
      <c r="R2900" s="9">
        <v>10</v>
      </c>
      <c r="S2900" s="8" t="s">
        <v>34</v>
      </c>
      <c r="T2900" s="9">
        <v>-5</v>
      </c>
      <c r="U2900" s="18" t="s">
        <v>10631</v>
      </c>
      <c r="V2900" s="8"/>
      <c r="W2900" s="8"/>
    </row>
    <row r="2901" spans="1:23" ht="13.5" thickBot="1">
      <c r="A2901" s="8" t="s">
        <v>190</v>
      </c>
      <c r="B2901" s="8" t="s">
        <v>4233</v>
      </c>
      <c r="C2901" s="8" t="s">
        <v>4234</v>
      </c>
      <c r="D2901" s="8"/>
      <c r="E2901" s="8"/>
      <c r="F2901" s="8"/>
      <c r="G2901" s="8"/>
      <c r="H2901" s="9">
        <v>72</v>
      </c>
      <c r="I2901" s="8"/>
      <c r="J2901" s="8" t="s">
        <v>78</v>
      </c>
      <c r="K2901" s="17">
        <v>0</v>
      </c>
      <c r="L2901" s="9">
        <v>0</v>
      </c>
      <c r="M2901" s="9">
        <v>0</v>
      </c>
      <c r="N2901" s="9">
        <v>0</v>
      </c>
      <c r="O2901" s="8"/>
      <c r="P2901" s="9">
        <v>0</v>
      </c>
      <c r="Q2901" s="15">
        <v>0</v>
      </c>
      <c r="R2901" s="9">
        <v>10</v>
      </c>
      <c r="S2901" s="8" t="s">
        <v>34</v>
      </c>
      <c r="T2901" s="9">
        <v>0</v>
      </c>
      <c r="U2901" s="18" t="s">
        <v>45</v>
      </c>
      <c r="V2901" s="8"/>
      <c r="W2901" s="8"/>
    </row>
    <row r="2902" spans="1:23" ht="13.5" thickBot="1">
      <c r="A2902" s="8" t="s">
        <v>190</v>
      </c>
      <c r="B2902" s="8" t="s">
        <v>4235</v>
      </c>
      <c r="C2902" s="8" t="s">
        <v>4236</v>
      </c>
      <c r="D2902" s="8"/>
      <c r="E2902" s="8"/>
      <c r="F2902" s="8"/>
      <c r="G2902" s="8"/>
      <c r="H2902" s="9">
        <v>73</v>
      </c>
      <c r="I2902" s="8"/>
      <c r="J2902" s="8" t="s">
        <v>78</v>
      </c>
      <c r="K2902" s="17">
        <v>0</v>
      </c>
      <c r="L2902" s="9">
        <v>0</v>
      </c>
      <c r="M2902" s="9">
        <v>0</v>
      </c>
      <c r="N2902" s="9">
        <v>0</v>
      </c>
      <c r="O2902" s="8"/>
      <c r="P2902" s="9">
        <v>0</v>
      </c>
      <c r="Q2902" s="15">
        <v>0</v>
      </c>
      <c r="R2902" s="9">
        <v>10</v>
      </c>
      <c r="S2902" s="8" t="s">
        <v>34</v>
      </c>
      <c r="T2902" s="9">
        <v>0</v>
      </c>
      <c r="U2902" s="18" t="s">
        <v>45</v>
      </c>
      <c r="V2902" s="8"/>
      <c r="W2902" s="8"/>
    </row>
    <row r="2903" spans="1:23" ht="13.5" thickBot="1">
      <c r="A2903" s="8" t="s">
        <v>190</v>
      </c>
      <c r="B2903" s="8" t="s">
        <v>4237</v>
      </c>
      <c r="C2903" s="8" t="s">
        <v>4238</v>
      </c>
      <c r="D2903" s="8"/>
      <c r="E2903" s="8"/>
      <c r="F2903" s="8"/>
      <c r="G2903" s="8"/>
      <c r="H2903" s="9">
        <v>74</v>
      </c>
      <c r="I2903" s="8"/>
      <c r="J2903" s="8" t="s">
        <v>78</v>
      </c>
      <c r="K2903" s="17">
        <v>100</v>
      </c>
      <c r="L2903" s="9">
        <v>0</v>
      </c>
      <c r="M2903" s="9">
        <v>0</v>
      </c>
      <c r="N2903" s="9">
        <v>0</v>
      </c>
      <c r="O2903" s="8"/>
      <c r="P2903" s="9">
        <v>100</v>
      </c>
      <c r="Q2903" s="15">
        <v>4</v>
      </c>
      <c r="R2903" s="9">
        <v>25</v>
      </c>
      <c r="S2903" s="8" t="s">
        <v>34</v>
      </c>
      <c r="T2903" s="9">
        <v>0</v>
      </c>
      <c r="U2903" s="18" t="s">
        <v>209</v>
      </c>
      <c r="V2903" s="40"/>
      <c r="W2903" s="8"/>
    </row>
    <row r="2904" spans="1:23" ht="26.25" thickBot="1">
      <c r="A2904" s="8" t="s">
        <v>190</v>
      </c>
      <c r="B2904" s="8" t="s">
        <v>4239</v>
      </c>
      <c r="C2904" s="44" t="s">
        <v>7844</v>
      </c>
      <c r="D2904" s="42" t="s">
        <v>122</v>
      </c>
      <c r="E2904" s="8"/>
      <c r="F2904" s="8" t="s">
        <v>36</v>
      </c>
      <c r="G2904" s="8">
        <v>120</v>
      </c>
      <c r="H2904" s="9">
        <v>75</v>
      </c>
      <c r="I2904" s="8" t="s">
        <v>252</v>
      </c>
      <c r="J2904" s="8" t="s">
        <v>78</v>
      </c>
      <c r="K2904" s="17">
        <v>184</v>
      </c>
      <c r="L2904" s="9">
        <v>0</v>
      </c>
      <c r="M2904" s="9">
        <v>0</v>
      </c>
      <c r="N2904" s="9">
        <v>0</v>
      </c>
      <c r="O2904" s="8"/>
      <c r="P2904" s="9">
        <v>184</v>
      </c>
      <c r="Q2904" s="15">
        <v>4</v>
      </c>
      <c r="R2904" s="9">
        <v>40</v>
      </c>
      <c r="S2904" s="8" t="s">
        <v>34</v>
      </c>
      <c r="T2904" s="9">
        <v>24</v>
      </c>
      <c r="U2904" s="18" t="s">
        <v>9550</v>
      </c>
      <c r="V2904" s="8">
        <v>45360</v>
      </c>
      <c r="W2904" s="8"/>
    </row>
    <row r="2905" spans="1:23" ht="13.5" thickBot="1">
      <c r="A2905" s="8" t="s">
        <v>190</v>
      </c>
      <c r="B2905" s="8" t="s">
        <v>4240</v>
      </c>
      <c r="C2905" s="44" t="s">
        <v>4241</v>
      </c>
      <c r="D2905" s="42" t="s">
        <v>42</v>
      </c>
      <c r="E2905" s="8"/>
      <c r="F2905" s="8" t="s">
        <v>36</v>
      </c>
      <c r="G2905" s="8">
        <v>115</v>
      </c>
      <c r="H2905" s="9">
        <v>76</v>
      </c>
      <c r="I2905" s="8"/>
      <c r="J2905" s="8" t="s">
        <v>78</v>
      </c>
      <c r="K2905" s="17">
        <v>9</v>
      </c>
      <c r="L2905" s="9">
        <v>0</v>
      </c>
      <c r="M2905" s="9">
        <v>0</v>
      </c>
      <c r="N2905" s="9">
        <v>0</v>
      </c>
      <c r="O2905" s="8"/>
      <c r="P2905" s="9">
        <v>9</v>
      </c>
      <c r="Q2905" s="15">
        <v>0</v>
      </c>
      <c r="R2905" s="9">
        <v>50</v>
      </c>
      <c r="S2905" s="8" t="s">
        <v>34</v>
      </c>
      <c r="T2905" s="9">
        <v>9</v>
      </c>
      <c r="U2905" s="18" t="s">
        <v>7199</v>
      </c>
      <c r="V2905" s="8">
        <v>45369</v>
      </c>
      <c r="W2905" s="8"/>
    </row>
    <row r="2906" spans="1:23" ht="26.25" thickBot="1">
      <c r="A2906" s="8" t="s">
        <v>190</v>
      </c>
      <c r="B2906" s="8" t="s">
        <v>4242</v>
      </c>
      <c r="C2906" s="8" t="s">
        <v>4243</v>
      </c>
      <c r="D2906" s="8" t="s">
        <v>142</v>
      </c>
      <c r="E2906" s="8"/>
      <c r="F2906" s="8" t="s">
        <v>36</v>
      </c>
      <c r="G2906" s="8" t="s">
        <v>4244</v>
      </c>
      <c r="H2906" s="9">
        <v>77</v>
      </c>
      <c r="I2906" s="8" t="s">
        <v>252</v>
      </c>
      <c r="J2906" s="8" t="s">
        <v>78</v>
      </c>
      <c r="K2906" s="17">
        <v>59</v>
      </c>
      <c r="L2906" s="9">
        <v>0</v>
      </c>
      <c r="M2906" s="9">
        <v>0</v>
      </c>
      <c r="N2906" s="9">
        <v>0</v>
      </c>
      <c r="O2906" s="8"/>
      <c r="P2906" s="9">
        <v>59</v>
      </c>
      <c r="Q2906" s="15">
        <v>1</v>
      </c>
      <c r="R2906" s="9">
        <v>40</v>
      </c>
      <c r="S2906" s="8" t="s">
        <v>34</v>
      </c>
      <c r="T2906" s="9">
        <v>19</v>
      </c>
      <c r="U2906" s="18" t="s">
        <v>12837</v>
      </c>
      <c r="V2906" s="40">
        <v>45360</v>
      </c>
      <c r="W2906" s="40"/>
    </row>
    <row r="2907" spans="1:23" ht="13.5" thickBot="1">
      <c r="A2907" s="8" t="s">
        <v>190</v>
      </c>
      <c r="B2907" s="8" t="s">
        <v>4245</v>
      </c>
      <c r="C2907" s="44" t="s">
        <v>11023</v>
      </c>
      <c r="D2907" s="42" t="s">
        <v>122</v>
      </c>
      <c r="E2907" s="8"/>
      <c r="F2907" s="8" t="s">
        <v>36</v>
      </c>
      <c r="G2907" s="8"/>
      <c r="H2907" s="9">
        <v>81</v>
      </c>
      <c r="I2907" s="8" t="s">
        <v>699</v>
      </c>
      <c r="J2907" s="8" t="s">
        <v>78</v>
      </c>
      <c r="K2907" s="17">
        <v>-286</v>
      </c>
      <c r="L2907" s="9">
        <v>0</v>
      </c>
      <c r="M2907" s="9">
        <v>0</v>
      </c>
      <c r="N2907" s="9">
        <v>0</v>
      </c>
      <c r="O2907" s="8"/>
      <c r="P2907" s="9">
        <v>-286</v>
      </c>
      <c r="Q2907" s="15">
        <v>-9</v>
      </c>
      <c r="R2907" s="9">
        <v>30</v>
      </c>
      <c r="S2907" s="8" t="s">
        <v>34</v>
      </c>
      <c r="T2907" s="9">
        <v>-16</v>
      </c>
      <c r="U2907" s="18" t="s">
        <v>12838</v>
      </c>
      <c r="V2907" s="40" t="s">
        <v>12839</v>
      </c>
      <c r="W2907" s="8"/>
    </row>
    <row r="2908" spans="1:23" ht="13.5" thickBot="1">
      <c r="A2908" s="8" t="s">
        <v>190</v>
      </c>
      <c r="B2908" s="8" t="s">
        <v>4246</v>
      </c>
      <c r="C2908" s="8" t="s">
        <v>11024</v>
      </c>
      <c r="D2908" s="8" t="s">
        <v>42</v>
      </c>
      <c r="E2908" s="8"/>
      <c r="F2908" s="8" t="s">
        <v>36</v>
      </c>
      <c r="G2908" s="8"/>
      <c r="H2908" s="9">
        <v>82</v>
      </c>
      <c r="I2908" s="8" t="s">
        <v>699</v>
      </c>
      <c r="J2908" s="8" t="s">
        <v>78</v>
      </c>
      <c r="K2908" s="17">
        <v>-65</v>
      </c>
      <c r="L2908" s="9">
        <v>0</v>
      </c>
      <c r="M2908" s="9">
        <v>0</v>
      </c>
      <c r="N2908" s="9">
        <v>0</v>
      </c>
      <c r="O2908" s="8"/>
      <c r="P2908" s="9">
        <v>-65</v>
      </c>
      <c r="Q2908" s="15">
        <v>-1</v>
      </c>
      <c r="R2908" s="9">
        <v>50</v>
      </c>
      <c r="S2908" s="8" t="s">
        <v>34</v>
      </c>
      <c r="T2908" s="9">
        <v>-15</v>
      </c>
      <c r="U2908" s="18" t="s">
        <v>12840</v>
      </c>
      <c r="V2908" s="40" t="s">
        <v>12225</v>
      </c>
      <c r="W2908" s="8"/>
    </row>
    <row r="2909" spans="1:23" ht="26.25" thickBot="1">
      <c r="A2909" s="8" t="s">
        <v>190</v>
      </c>
      <c r="B2909" s="8" t="s">
        <v>4247</v>
      </c>
      <c r="C2909" s="44" t="s">
        <v>11025</v>
      </c>
      <c r="D2909" s="42" t="s">
        <v>142</v>
      </c>
      <c r="E2909" s="8"/>
      <c r="F2909" s="8" t="s">
        <v>36</v>
      </c>
      <c r="G2909" s="8"/>
      <c r="H2909" s="9">
        <v>83</v>
      </c>
      <c r="I2909" s="8" t="s">
        <v>252</v>
      </c>
      <c r="J2909" s="8" t="s">
        <v>78</v>
      </c>
      <c r="K2909" s="17">
        <v>-313</v>
      </c>
      <c r="L2909" s="9">
        <v>0</v>
      </c>
      <c r="M2909" s="9">
        <v>0</v>
      </c>
      <c r="N2909" s="9">
        <v>0</v>
      </c>
      <c r="O2909" s="8"/>
      <c r="P2909" s="9">
        <v>-313</v>
      </c>
      <c r="Q2909" s="15">
        <v>-7</v>
      </c>
      <c r="R2909" s="9">
        <v>40</v>
      </c>
      <c r="S2909" s="8" t="s">
        <v>34</v>
      </c>
      <c r="T2909" s="9">
        <v>-33</v>
      </c>
      <c r="U2909" s="18" t="s">
        <v>12841</v>
      </c>
      <c r="V2909" s="40" t="s">
        <v>12225</v>
      </c>
      <c r="W2909" s="40"/>
    </row>
    <row r="2910" spans="1:23" ht="13.5" thickBot="1">
      <c r="A2910" s="8" t="s">
        <v>190</v>
      </c>
      <c r="B2910" s="8" t="s">
        <v>4248</v>
      </c>
      <c r="C2910" s="44" t="s">
        <v>4249</v>
      </c>
      <c r="D2910" s="42"/>
      <c r="E2910" s="8"/>
      <c r="F2910" s="8" t="s">
        <v>212</v>
      </c>
      <c r="G2910" s="8"/>
      <c r="H2910" s="9">
        <v>84</v>
      </c>
      <c r="I2910" s="8" t="s">
        <v>2499</v>
      </c>
      <c r="J2910" s="8" t="s">
        <v>214</v>
      </c>
      <c r="K2910" s="17">
        <v>720</v>
      </c>
      <c r="L2910" s="9">
        <v>0</v>
      </c>
      <c r="M2910" s="9">
        <v>0</v>
      </c>
      <c r="N2910" s="9">
        <v>0</v>
      </c>
      <c r="O2910" s="8"/>
      <c r="P2910" s="9">
        <v>720</v>
      </c>
      <c r="Q2910" s="15">
        <v>1</v>
      </c>
      <c r="R2910" s="9">
        <v>720</v>
      </c>
      <c r="S2910" s="8" t="s">
        <v>37</v>
      </c>
      <c r="T2910" s="9">
        <v>0</v>
      </c>
      <c r="U2910" s="18" t="s">
        <v>102</v>
      </c>
      <c r="V2910" s="40"/>
      <c r="W2910" s="8"/>
    </row>
    <row r="2911" spans="1:23" ht="13.5" thickBot="1">
      <c r="A2911" s="8" t="s">
        <v>190</v>
      </c>
      <c r="B2911" s="8" t="s">
        <v>4250</v>
      </c>
      <c r="C2911" s="8" t="s">
        <v>4251</v>
      </c>
      <c r="D2911" s="8"/>
      <c r="E2911" s="8"/>
      <c r="F2911" s="8"/>
      <c r="G2911" s="8"/>
      <c r="H2911" s="9">
        <v>85</v>
      </c>
      <c r="I2911" s="8"/>
      <c r="J2911" s="8" t="s">
        <v>78</v>
      </c>
      <c r="K2911" s="17">
        <v>0</v>
      </c>
      <c r="L2911" s="9">
        <v>0</v>
      </c>
      <c r="M2911" s="9">
        <v>0</v>
      </c>
      <c r="N2911" s="9">
        <v>0</v>
      </c>
      <c r="O2911" s="8"/>
      <c r="P2911" s="9">
        <v>0</v>
      </c>
      <c r="Q2911" s="15">
        <v>0</v>
      </c>
      <c r="R2911" s="9">
        <v>480</v>
      </c>
      <c r="S2911" s="8" t="s">
        <v>37</v>
      </c>
      <c r="T2911" s="9">
        <v>0</v>
      </c>
      <c r="U2911" s="18" t="s">
        <v>39</v>
      </c>
      <c r="V2911" s="8"/>
      <c r="W2911" s="8"/>
    </row>
    <row r="2912" spans="1:23" ht="13.5" thickBot="1">
      <c r="A2912" s="8" t="s">
        <v>190</v>
      </c>
      <c r="B2912" s="8" t="s">
        <v>4252</v>
      </c>
      <c r="C2912" s="8" t="s">
        <v>4253</v>
      </c>
      <c r="D2912" s="8"/>
      <c r="E2912" s="8"/>
      <c r="F2912" s="8"/>
      <c r="G2912" s="8"/>
      <c r="H2912" s="9">
        <v>86</v>
      </c>
      <c r="I2912" s="8"/>
      <c r="J2912" s="8" t="s">
        <v>78</v>
      </c>
      <c r="K2912" s="17">
        <v>960</v>
      </c>
      <c r="L2912" s="9">
        <v>0</v>
      </c>
      <c r="M2912" s="9">
        <v>0</v>
      </c>
      <c r="N2912" s="9">
        <v>0</v>
      </c>
      <c r="O2912" s="8"/>
      <c r="P2912" s="9">
        <v>960</v>
      </c>
      <c r="Q2912" s="15">
        <v>2</v>
      </c>
      <c r="R2912" s="9">
        <v>480</v>
      </c>
      <c r="S2912" s="8" t="s">
        <v>37</v>
      </c>
      <c r="T2912" s="9">
        <v>0</v>
      </c>
      <c r="U2912" s="18" t="s">
        <v>152</v>
      </c>
      <c r="V2912" s="8"/>
      <c r="W2912" s="40"/>
    </row>
    <row r="2913" spans="1:23" ht="13.5" thickBot="1">
      <c r="A2913" s="8" t="s">
        <v>190</v>
      </c>
      <c r="B2913" s="8" t="s">
        <v>4254</v>
      </c>
      <c r="C2913" s="8" t="s">
        <v>4255</v>
      </c>
      <c r="D2913" s="8"/>
      <c r="E2913" s="8"/>
      <c r="F2913" s="8"/>
      <c r="G2913" s="8"/>
      <c r="H2913" s="9">
        <v>87</v>
      </c>
      <c r="I2913" s="8"/>
      <c r="J2913" s="8" t="s">
        <v>78</v>
      </c>
      <c r="K2913" s="17">
        <v>40</v>
      </c>
      <c r="L2913" s="9">
        <v>0</v>
      </c>
      <c r="M2913" s="9">
        <v>0</v>
      </c>
      <c r="N2913" s="9">
        <v>0</v>
      </c>
      <c r="O2913" s="8"/>
      <c r="P2913" s="9">
        <v>40</v>
      </c>
      <c r="Q2913" s="15">
        <v>1</v>
      </c>
      <c r="R2913" s="9">
        <v>40</v>
      </c>
      <c r="S2913" s="8" t="s">
        <v>34</v>
      </c>
      <c r="T2913" s="9">
        <v>0</v>
      </c>
      <c r="U2913" s="18" t="s">
        <v>35</v>
      </c>
      <c r="V2913" s="8"/>
      <c r="W2913" s="8"/>
    </row>
    <row r="2914" spans="1:23" ht="13.5" thickBot="1">
      <c r="A2914" s="8" t="s">
        <v>190</v>
      </c>
      <c r="B2914" s="8" t="s">
        <v>4256</v>
      </c>
      <c r="C2914" s="8" t="s">
        <v>4257</v>
      </c>
      <c r="D2914" s="8"/>
      <c r="E2914" s="8"/>
      <c r="F2914" s="8"/>
      <c r="G2914" s="8"/>
      <c r="H2914" s="9">
        <v>88</v>
      </c>
      <c r="I2914" s="8"/>
      <c r="J2914" s="8" t="s">
        <v>78</v>
      </c>
      <c r="K2914" s="17">
        <v>2880</v>
      </c>
      <c r="L2914" s="9">
        <v>0</v>
      </c>
      <c r="M2914" s="9">
        <v>0</v>
      </c>
      <c r="N2914" s="9">
        <v>0</v>
      </c>
      <c r="O2914" s="8"/>
      <c r="P2914" s="9">
        <v>2880</v>
      </c>
      <c r="Q2914" s="15">
        <v>6</v>
      </c>
      <c r="R2914" s="9">
        <v>480</v>
      </c>
      <c r="S2914" s="8" t="s">
        <v>37</v>
      </c>
      <c r="T2914" s="9">
        <v>0</v>
      </c>
      <c r="U2914" s="18" t="s">
        <v>161</v>
      </c>
      <c r="V2914" s="40"/>
      <c r="W2914" s="8"/>
    </row>
    <row r="2915" spans="1:23" ht="13.5" thickBot="1">
      <c r="A2915" s="8" t="s">
        <v>190</v>
      </c>
      <c r="B2915" s="13" t="s">
        <v>4258</v>
      </c>
      <c r="C2915" s="8" t="s">
        <v>4259</v>
      </c>
      <c r="D2915" s="8"/>
      <c r="E2915" s="8"/>
      <c r="F2915" s="8"/>
      <c r="G2915" s="8"/>
      <c r="H2915" s="9">
        <v>89</v>
      </c>
      <c r="I2915" s="8"/>
      <c r="J2915" s="8" t="s">
        <v>78</v>
      </c>
      <c r="K2915" s="17">
        <v>240</v>
      </c>
      <c r="L2915" s="9">
        <v>0</v>
      </c>
      <c r="M2915" s="9">
        <v>0</v>
      </c>
      <c r="N2915" s="9">
        <v>0</v>
      </c>
      <c r="O2915" s="8"/>
      <c r="P2915" s="9">
        <v>240</v>
      </c>
      <c r="Q2915" s="15">
        <v>6</v>
      </c>
      <c r="R2915" s="9">
        <v>40</v>
      </c>
      <c r="S2915" s="8" t="s">
        <v>34</v>
      </c>
      <c r="T2915" s="9">
        <v>0</v>
      </c>
      <c r="U2915" s="8" t="s">
        <v>340</v>
      </c>
      <c r="V2915" s="21"/>
      <c r="W2915" s="8"/>
    </row>
    <row r="2916" spans="1:23" ht="13.5" thickBot="1">
      <c r="A2916" s="8" t="s">
        <v>190</v>
      </c>
      <c r="B2916" s="13" t="s">
        <v>4260</v>
      </c>
      <c r="C2916" s="44" t="s">
        <v>4261</v>
      </c>
      <c r="D2916" s="42"/>
      <c r="E2916" s="8"/>
      <c r="F2916" s="8"/>
      <c r="G2916" s="8"/>
      <c r="H2916" s="9">
        <v>90</v>
      </c>
      <c r="I2916" s="8"/>
      <c r="J2916" s="8" t="s">
        <v>78</v>
      </c>
      <c r="K2916" s="17">
        <v>216</v>
      </c>
      <c r="L2916" s="9">
        <v>0</v>
      </c>
      <c r="M2916" s="9">
        <v>0</v>
      </c>
      <c r="N2916" s="9">
        <v>0</v>
      </c>
      <c r="O2916" s="8"/>
      <c r="P2916" s="9">
        <v>216</v>
      </c>
      <c r="Q2916" s="15">
        <v>2</v>
      </c>
      <c r="R2916" s="9">
        <v>80</v>
      </c>
      <c r="S2916" s="8" t="s">
        <v>37</v>
      </c>
      <c r="T2916" s="9">
        <v>56</v>
      </c>
      <c r="U2916" s="8" t="s">
        <v>11896</v>
      </c>
      <c r="V2916" s="21"/>
      <c r="W2916" s="8"/>
    </row>
    <row r="2917" spans="1:23" ht="13.5" thickBot="1">
      <c r="A2917" s="8" t="s">
        <v>190</v>
      </c>
      <c r="B2917" s="13" t="s">
        <v>4262</v>
      </c>
      <c r="C2917" s="8" t="s">
        <v>4263</v>
      </c>
      <c r="D2917" s="8"/>
      <c r="E2917" s="8"/>
      <c r="F2917" s="8"/>
      <c r="G2917" s="8"/>
      <c r="H2917" s="9">
        <v>91</v>
      </c>
      <c r="I2917" s="8"/>
      <c r="J2917" s="8" t="s">
        <v>78</v>
      </c>
      <c r="K2917" s="17">
        <v>0</v>
      </c>
      <c r="L2917" s="9">
        <v>0</v>
      </c>
      <c r="M2917" s="9">
        <v>0</v>
      </c>
      <c r="N2917" s="9">
        <v>0</v>
      </c>
      <c r="O2917" s="8"/>
      <c r="P2917" s="9">
        <v>0</v>
      </c>
      <c r="Q2917" s="15">
        <v>0</v>
      </c>
      <c r="R2917" s="9">
        <v>1200</v>
      </c>
      <c r="S2917" s="8" t="s">
        <v>37</v>
      </c>
      <c r="T2917" s="9">
        <v>0</v>
      </c>
      <c r="U2917" s="8" t="s">
        <v>39</v>
      </c>
      <c r="V2917" s="21"/>
      <c r="W2917" s="8"/>
    </row>
    <row r="2918" spans="1:23" ht="13.5" thickBot="1">
      <c r="A2918" s="8" t="s">
        <v>190</v>
      </c>
      <c r="B2918" s="13" t="s">
        <v>4264</v>
      </c>
      <c r="C2918" s="8" t="s">
        <v>4265</v>
      </c>
      <c r="D2918" s="8"/>
      <c r="E2918" s="8"/>
      <c r="F2918" s="8"/>
      <c r="G2918" s="8"/>
      <c r="H2918" s="9">
        <v>92</v>
      </c>
      <c r="I2918" s="8"/>
      <c r="J2918" s="8" t="s">
        <v>78</v>
      </c>
      <c r="K2918" s="17">
        <v>1920</v>
      </c>
      <c r="L2918" s="9">
        <v>0</v>
      </c>
      <c r="M2918" s="9">
        <v>0</v>
      </c>
      <c r="N2918" s="9">
        <v>0</v>
      </c>
      <c r="O2918" s="8"/>
      <c r="P2918" s="9">
        <v>1920</v>
      </c>
      <c r="Q2918" s="15">
        <v>2</v>
      </c>
      <c r="R2918" s="9">
        <v>960</v>
      </c>
      <c r="S2918" s="8" t="s">
        <v>37</v>
      </c>
      <c r="T2918" s="9">
        <v>0</v>
      </c>
      <c r="U2918" s="8" t="s">
        <v>152</v>
      </c>
      <c r="V2918" s="21"/>
      <c r="W2918" s="8"/>
    </row>
    <row r="2919" spans="1:23" ht="26.25" thickBot="1">
      <c r="A2919" s="8" t="s">
        <v>190</v>
      </c>
      <c r="B2919" s="13" t="s">
        <v>8744</v>
      </c>
      <c r="C2919" s="44" t="s">
        <v>8745</v>
      </c>
      <c r="D2919" s="42" t="s">
        <v>42</v>
      </c>
      <c r="E2919" s="8"/>
      <c r="F2919" s="8" t="s">
        <v>212</v>
      </c>
      <c r="G2919" s="8"/>
      <c r="H2919" s="9">
        <v>93</v>
      </c>
      <c r="I2919" s="8" t="s">
        <v>8528</v>
      </c>
      <c r="J2919" s="8" t="s">
        <v>214</v>
      </c>
      <c r="K2919" s="17">
        <v>1012.25</v>
      </c>
      <c r="L2919" s="9">
        <v>0</v>
      </c>
      <c r="M2919" s="9">
        <v>0</v>
      </c>
      <c r="N2919" s="9">
        <v>0</v>
      </c>
      <c r="O2919" s="8"/>
      <c r="P2919" s="9">
        <v>1012.25</v>
      </c>
      <c r="Q2919" s="15">
        <v>16</v>
      </c>
      <c r="R2919" s="9">
        <v>60</v>
      </c>
      <c r="S2919" s="8" t="s">
        <v>34</v>
      </c>
      <c r="T2919" s="9">
        <v>52</v>
      </c>
      <c r="U2919" s="8" t="s">
        <v>12842</v>
      </c>
      <c r="V2919" s="21">
        <v>45481</v>
      </c>
      <c r="W2919" s="8"/>
    </row>
    <row r="2920" spans="1:23" ht="26.25" thickBot="1">
      <c r="A2920" s="8" t="s">
        <v>190</v>
      </c>
      <c r="B2920" s="13" t="s">
        <v>8746</v>
      </c>
      <c r="C2920" s="8" t="s">
        <v>8747</v>
      </c>
      <c r="D2920" s="8" t="s">
        <v>142</v>
      </c>
      <c r="E2920" s="8"/>
      <c r="F2920" s="8" t="s">
        <v>212</v>
      </c>
      <c r="G2920" s="8"/>
      <c r="H2920" s="9">
        <v>94</v>
      </c>
      <c r="I2920" s="8" t="s">
        <v>8528</v>
      </c>
      <c r="J2920" s="8" t="s">
        <v>214</v>
      </c>
      <c r="K2920" s="17">
        <v>573.25</v>
      </c>
      <c r="L2920" s="9">
        <v>0</v>
      </c>
      <c r="M2920" s="31">
        <v>0</v>
      </c>
      <c r="N2920" s="9">
        <v>0</v>
      </c>
      <c r="O2920" s="8"/>
      <c r="P2920" s="9">
        <v>573.25</v>
      </c>
      <c r="Q2920" s="15">
        <v>14</v>
      </c>
      <c r="R2920" s="9">
        <v>40</v>
      </c>
      <c r="S2920" s="8" t="s">
        <v>34</v>
      </c>
      <c r="T2920" s="9">
        <v>13</v>
      </c>
      <c r="U2920" s="8" t="s">
        <v>12843</v>
      </c>
      <c r="V2920" s="21">
        <v>45481</v>
      </c>
      <c r="W2920" s="8"/>
    </row>
    <row r="2921" spans="1:23" ht="39" thickBot="1">
      <c r="A2921" s="8" t="s">
        <v>190</v>
      </c>
      <c r="B2921" s="13" t="s">
        <v>8748</v>
      </c>
      <c r="C2921" s="8" t="s">
        <v>8749</v>
      </c>
      <c r="D2921" s="8" t="s">
        <v>122</v>
      </c>
      <c r="E2921" s="8"/>
      <c r="F2921" s="8" t="s">
        <v>212</v>
      </c>
      <c r="G2921" s="8"/>
      <c r="H2921" s="9">
        <v>95</v>
      </c>
      <c r="I2921" s="8" t="s">
        <v>8528</v>
      </c>
      <c r="J2921" s="8" t="s">
        <v>214</v>
      </c>
      <c r="K2921" s="17">
        <v>402.9173333</v>
      </c>
      <c r="L2921" s="9">
        <v>0</v>
      </c>
      <c r="M2921" s="9">
        <v>0</v>
      </c>
      <c r="N2921" s="9">
        <v>0</v>
      </c>
      <c r="O2921" s="8"/>
      <c r="P2921" s="9">
        <v>402.9173333</v>
      </c>
      <c r="Q2921" s="15">
        <v>13</v>
      </c>
      <c r="R2921" s="9">
        <v>30</v>
      </c>
      <c r="S2921" s="8" t="s">
        <v>34</v>
      </c>
      <c r="T2921" s="9">
        <v>13</v>
      </c>
      <c r="U2921" s="8" t="s">
        <v>12844</v>
      </c>
      <c r="V2921" s="21">
        <v>45481</v>
      </c>
      <c r="W2921" s="8"/>
    </row>
    <row r="2922" spans="1:23" ht="13.5" thickBot="1">
      <c r="A2922" s="8" t="s">
        <v>190</v>
      </c>
      <c r="B2922" s="13" t="s">
        <v>4266</v>
      </c>
      <c r="C2922" s="8" t="s">
        <v>4267</v>
      </c>
      <c r="D2922" s="8"/>
      <c r="E2922" s="8"/>
      <c r="F2922" s="8"/>
      <c r="G2922" s="8"/>
      <c r="H2922" s="9">
        <v>97</v>
      </c>
      <c r="I2922" s="8"/>
      <c r="J2922" s="8" t="s">
        <v>78</v>
      </c>
      <c r="K2922" s="17">
        <v>40</v>
      </c>
      <c r="L2922" s="9">
        <v>0</v>
      </c>
      <c r="M2922" s="9">
        <v>0</v>
      </c>
      <c r="N2922" s="9">
        <v>0</v>
      </c>
      <c r="O2922" s="8"/>
      <c r="P2922" s="9">
        <v>40</v>
      </c>
      <c r="Q2922" s="15">
        <v>2</v>
      </c>
      <c r="R2922" s="9">
        <v>20</v>
      </c>
      <c r="S2922" s="8" t="s">
        <v>34</v>
      </c>
      <c r="T2922" s="9">
        <v>0</v>
      </c>
      <c r="U2922" s="8" t="s">
        <v>81</v>
      </c>
      <c r="V2922" s="21"/>
      <c r="W2922" s="8"/>
    </row>
    <row r="2923" spans="1:23" ht="13.5" thickBot="1">
      <c r="A2923" s="8" t="s">
        <v>190</v>
      </c>
      <c r="B2923" s="13" t="s">
        <v>4268</v>
      </c>
      <c r="C2923" s="8" t="s">
        <v>4269</v>
      </c>
      <c r="D2923" s="8"/>
      <c r="E2923" s="8"/>
      <c r="F2923" s="8"/>
      <c r="G2923" s="8"/>
      <c r="H2923" s="9">
        <v>98</v>
      </c>
      <c r="I2923" s="8"/>
      <c r="J2923" s="8" t="s">
        <v>78</v>
      </c>
      <c r="K2923" s="17">
        <v>720</v>
      </c>
      <c r="L2923" s="9">
        <v>0</v>
      </c>
      <c r="M2923" s="9">
        <v>0</v>
      </c>
      <c r="N2923" s="9">
        <v>0</v>
      </c>
      <c r="O2923" s="8"/>
      <c r="P2923" s="9">
        <v>720</v>
      </c>
      <c r="Q2923" s="15">
        <v>3</v>
      </c>
      <c r="R2923" s="9">
        <v>240</v>
      </c>
      <c r="S2923" s="8" t="s">
        <v>37</v>
      </c>
      <c r="T2923" s="9">
        <v>0</v>
      </c>
      <c r="U2923" s="8" t="s">
        <v>103</v>
      </c>
      <c r="V2923" s="21"/>
      <c r="W2923" s="8"/>
    </row>
    <row r="2924" spans="1:23" ht="13.5" thickBot="1">
      <c r="A2924" s="8" t="s">
        <v>190</v>
      </c>
      <c r="B2924" s="13" t="s">
        <v>4270</v>
      </c>
      <c r="C2924" s="8" t="s">
        <v>4271</v>
      </c>
      <c r="D2924" s="8"/>
      <c r="E2924" s="8"/>
      <c r="F2924" s="8"/>
      <c r="G2924" s="8"/>
      <c r="H2924" s="9">
        <v>99</v>
      </c>
      <c r="I2924" s="8"/>
      <c r="J2924" s="8" t="s">
        <v>78</v>
      </c>
      <c r="K2924" s="17">
        <v>0</v>
      </c>
      <c r="L2924" s="9">
        <v>0</v>
      </c>
      <c r="M2924" s="9">
        <v>0</v>
      </c>
      <c r="N2924" s="9">
        <v>0</v>
      </c>
      <c r="O2924" s="8"/>
      <c r="P2924" s="9">
        <v>0</v>
      </c>
      <c r="Q2924" s="15">
        <v>0</v>
      </c>
      <c r="R2924" s="9">
        <v>240</v>
      </c>
      <c r="S2924" s="8" t="s">
        <v>37</v>
      </c>
      <c r="T2924" s="9">
        <v>0</v>
      </c>
      <c r="U2924" s="8" t="s">
        <v>39</v>
      </c>
      <c r="V2924" s="21"/>
      <c r="W2924" s="8"/>
    </row>
    <row r="2925" spans="1:23" ht="13.5" thickBot="1">
      <c r="A2925" s="8" t="s">
        <v>190</v>
      </c>
      <c r="B2925" s="13" t="s">
        <v>4272</v>
      </c>
      <c r="C2925" s="8" t="s">
        <v>4273</v>
      </c>
      <c r="D2925" s="8"/>
      <c r="E2925" s="8"/>
      <c r="F2925" s="8"/>
      <c r="G2925" s="8"/>
      <c r="H2925" s="9">
        <v>100</v>
      </c>
      <c r="I2925" s="8"/>
      <c r="J2925" s="8" t="s">
        <v>78</v>
      </c>
      <c r="K2925" s="17">
        <v>0</v>
      </c>
      <c r="L2925" s="9">
        <v>0</v>
      </c>
      <c r="M2925" s="29">
        <v>0</v>
      </c>
      <c r="N2925" s="9">
        <v>0</v>
      </c>
      <c r="O2925" s="8"/>
      <c r="P2925" s="29">
        <v>0</v>
      </c>
      <c r="Q2925" s="15">
        <v>0</v>
      </c>
      <c r="R2925" s="9">
        <v>40</v>
      </c>
      <c r="S2925" s="8" t="s">
        <v>34</v>
      </c>
      <c r="T2925" s="9">
        <v>0</v>
      </c>
      <c r="U2925" s="8" t="s">
        <v>45</v>
      </c>
      <c r="V2925" s="21"/>
      <c r="W2925" s="8"/>
    </row>
    <row r="2926" spans="1:23" ht="13.5" thickBot="1">
      <c r="A2926" s="8" t="s">
        <v>190</v>
      </c>
      <c r="B2926" s="13" t="s">
        <v>4274</v>
      </c>
      <c r="C2926" s="8" t="s">
        <v>4275</v>
      </c>
      <c r="D2926" s="8"/>
      <c r="E2926" s="8"/>
      <c r="F2926" s="8"/>
      <c r="G2926" s="8"/>
      <c r="H2926" s="9">
        <v>101</v>
      </c>
      <c r="I2926" s="8"/>
      <c r="J2926" s="8" t="s">
        <v>78</v>
      </c>
      <c r="K2926" s="17">
        <v>640</v>
      </c>
      <c r="L2926" s="9">
        <v>0</v>
      </c>
      <c r="M2926" s="9">
        <v>0</v>
      </c>
      <c r="N2926" s="9">
        <v>0</v>
      </c>
      <c r="O2926" s="8"/>
      <c r="P2926" s="9">
        <v>640</v>
      </c>
      <c r="Q2926" s="15">
        <v>16</v>
      </c>
      <c r="R2926" s="9">
        <v>40</v>
      </c>
      <c r="S2926" s="8" t="s">
        <v>34</v>
      </c>
      <c r="T2926" s="9">
        <v>0</v>
      </c>
      <c r="U2926" s="8" t="s">
        <v>1372</v>
      </c>
      <c r="V2926" s="21"/>
      <c r="W2926" s="8"/>
    </row>
    <row r="2927" spans="1:23" ht="13.5" thickBot="1">
      <c r="A2927" s="8" t="s">
        <v>190</v>
      </c>
      <c r="B2927" s="8" t="s">
        <v>4276</v>
      </c>
      <c r="C2927" s="8" t="s">
        <v>4277</v>
      </c>
      <c r="D2927" s="8"/>
      <c r="E2927" s="8"/>
      <c r="F2927" s="8"/>
      <c r="G2927" s="8"/>
      <c r="H2927" s="9">
        <v>102</v>
      </c>
      <c r="I2927" s="8"/>
      <c r="J2927" s="8" t="s">
        <v>78</v>
      </c>
      <c r="K2927" s="17">
        <v>0</v>
      </c>
      <c r="L2927" s="9">
        <v>0</v>
      </c>
      <c r="M2927" s="9">
        <v>0</v>
      </c>
      <c r="N2927" s="9">
        <v>0</v>
      </c>
      <c r="O2927" s="8"/>
      <c r="P2927" s="9">
        <v>0</v>
      </c>
      <c r="Q2927" s="15">
        <v>0</v>
      </c>
      <c r="R2927" s="9">
        <v>60</v>
      </c>
      <c r="S2927" s="8" t="s">
        <v>34</v>
      </c>
      <c r="T2927" s="9">
        <v>0</v>
      </c>
      <c r="U2927" s="18" t="s">
        <v>45</v>
      </c>
      <c r="V2927" s="8"/>
      <c r="W2927" s="8"/>
    </row>
    <row r="2928" spans="1:23" ht="26.25" thickBot="1">
      <c r="A2928" s="8" t="s">
        <v>190</v>
      </c>
      <c r="B2928" s="8" t="s">
        <v>4279</v>
      </c>
      <c r="C2928" s="8" t="s">
        <v>4280</v>
      </c>
      <c r="D2928" s="8" t="s">
        <v>42</v>
      </c>
      <c r="E2928" s="8" t="s">
        <v>4281</v>
      </c>
      <c r="F2928" s="8" t="s">
        <v>212</v>
      </c>
      <c r="G2928" s="8" t="s">
        <v>9457</v>
      </c>
      <c r="H2928" s="9">
        <v>111</v>
      </c>
      <c r="I2928" s="8" t="s">
        <v>4282</v>
      </c>
      <c r="J2928" s="8" t="s">
        <v>214</v>
      </c>
      <c r="K2928" s="17">
        <v>-303.75</v>
      </c>
      <c r="L2928" s="9">
        <v>0</v>
      </c>
      <c r="M2928" s="9">
        <v>0</v>
      </c>
      <c r="N2928" s="9">
        <v>0</v>
      </c>
      <c r="O2928" s="8">
        <v>0</v>
      </c>
      <c r="P2928" s="9">
        <v>-303.75</v>
      </c>
      <c r="Q2928" s="15">
        <v>-5</v>
      </c>
      <c r="R2928" s="9">
        <v>60</v>
      </c>
      <c r="S2928" s="8" t="s">
        <v>34</v>
      </c>
      <c r="T2928" s="9">
        <v>-4</v>
      </c>
      <c r="U2928" s="18" t="s">
        <v>12845</v>
      </c>
      <c r="V2928" s="8" t="s">
        <v>12846</v>
      </c>
      <c r="W2928" s="8"/>
    </row>
    <row r="2929" spans="1:23" ht="26.25" thickBot="1">
      <c r="A2929" s="8" t="s">
        <v>190</v>
      </c>
      <c r="B2929" s="8" t="s">
        <v>4283</v>
      </c>
      <c r="C2929" s="8" t="s">
        <v>4284</v>
      </c>
      <c r="D2929" s="8" t="s">
        <v>142</v>
      </c>
      <c r="E2929" s="8" t="s">
        <v>4281</v>
      </c>
      <c r="F2929" s="8" t="s">
        <v>212</v>
      </c>
      <c r="G2929" s="8" t="s">
        <v>9458</v>
      </c>
      <c r="H2929" s="9">
        <v>112</v>
      </c>
      <c r="I2929" s="8" t="s">
        <v>4285</v>
      </c>
      <c r="J2929" s="8" t="s">
        <v>214</v>
      </c>
      <c r="K2929" s="17">
        <v>-197.5</v>
      </c>
      <c r="L2929" s="9">
        <v>0</v>
      </c>
      <c r="M2929" s="9">
        <v>0</v>
      </c>
      <c r="N2929" s="9">
        <v>0</v>
      </c>
      <c r="O2929" s="8">
        <v>0</v>
      </c>
      <c r="P2929" s="9">
        <v>-197.5</v>
      </c>
      <c r="Q2929" s="15">
        <v>-4</v>
      </c>
      <c r="R2929" s="9">
        <v>40</v>
      </c>
      <c r="S2929" s="8" t="s">
        <v>34</v>
      </c>
      <c r="T2929" s="17">
        <v>-38</v>
      </c>
      <c r="U2929" s="18" t="s">
        <v>12847</v>
      </c>
      <c r="V2929" s="8" t="s">
        <v>12846</v>
      </c>
      <c r="W2929" s="8"/>
    </row>
    <row r="2930" spans="1:23" ht="39" thickBot="1">
      <c r="A2930" s="8" t="s">
        <v>190</v>
      </c>
      <c r="B2930" s="8" t="s">
        <v>4286</v>
      </c>
      <c r="C2930" s="8" t="s">
        <v>4287</v>
      </c>
      <c r="D2930" s="8" t="s">
        <v>122</v>
      </c>
      <c r="E2930" s="8" t="s">
        <v>4281</v>
      </c>
      <c r="F2930" s="8" t="s">
        <v>212</v>
      </c>
      <c r="G2930" s="8" t="s">
        <v>9459</v>
      </c>
      <c r="H2930" s="9">
        <v>113</v>
      </c>
      <c r="I2930" s="8" t="s">
        <v>4288</v>
      </c>
      <c r="J2930" s="8" t="s">
        <v>214</v>
      </c>
      <c r="K2930" s="17">
        <v>-96</v>
      </c>
      <c r="L2930" s="9">
        <v>0</v>
      </c>
      <c r="M2930" s="9">
        <v>0</v>
      </c>
      <c r="N2930" s="9">
        <v>0</v>
      </c>
      <c r="O2930" s="8">
        <v>0</v>
      </c>
      <c r="P2930" s="9">
        <v>-96</v>
      </c>
      <c r="Q2930" s="15">
        <v>-3</v>
      </c>
      <c r="R2930" s="9">
        <v>30</v>
      </c>
      <c r="S2930" s="8" t="s">
        <v>34</v>
      </c>
      <c r="T2930" s="9">
        <v>-6</v>
      </c>
      <c r="U2930" s="18" t="s">
        <v>11727</v>
      </c>
      <c r="V2930" s="8" t="s">
        <v>12846</v>
      </c>
      <c r="W2930" s="8"/>
    </row>
    <row r="2931" spans="1:23" ht="13.5" thickBot="1">
      <c r="A2931" s="8" t="s">
        <v>190</v>
      </c>
      <c r="B2931" s="8" t="s">
        <v>4289</v>
      </c>
      <c r="C2931" s="8" t="s">
        <v>4290</v>
      </c>
      <c r="D2931" s="8" t="s">
        <v>42</v>
      </c>
      <c r="E2931" s="8" t="s">
        <v>4291</v>
      </c>
      <c r="F2931" s="8" t="s">
        <v>212</v>
      </c>
      <c r="G2931" s="8" t="s">
        <v>9457</v>
      </c>
      <c r="H2931" s="9">
        <v>114</v>
      </c>
      <c r="I2931" s="8" t="s">
        <v>8528</v>
      </c>
      <c r="J2931" s="8" t="s">
        <v>214</v>
      </c>
      <c r="K2931" s="17">
        <v>-517.75</v>
      </c>
      <c r="L2931" s="9">
        <v>0</v>
      </c>
      <c r="M2931" s="9">
        <v>0</v>
      </c>
      <c r="N2931" s="9">
        <v>0</v>
      </c>
      <c r="O2931" s="8">
        <v>0</v>
      </c>
      <c r="P2931" s="9">
        <v>-517.75</v>
      </c>
      <c r="Q2931" s="15">
        <v>-8</v>
      </c>
      <c r="R2931" s="9">
        <v>60</v>
      </c>
      <c r="S2931" s="8" t="s">
        <v>34</v>
      </c>
      <c r="T2931" s="9">
        <v>-38</v>
      </c>
      <c r="U2931" s="18" t="s">
        <v>12848</v>
      </c>
      <c r="V2931" s="8" t="s">
        <v>12849</v>
      </c>
      <c r="W2931" s="8"/>
    </row>
    <row r="2932" spans="1:23" ht="13.5" thickBot="1">
      <c r="A2932" s="8" t="s">
        <v>190</v>
      </c>
      <c r="B2932" s="8" t="s">
        <v>4292</v>
      </c>
      <c r="C2932" s="8" t="s">
        <v>4293</v>
      </c>
      <c r="D2932" s="8" t="s">
        <v>142</v>
      </c>
      <c r="E2932" s="8" t="s">
        <v>4291</v>
      </c>
      <c r="F2932" s="8" t="s">
        <v>212</v>
      </c>
      <c r="G2932" s="8" t="s">
        <v>9458</v>
      </c>
      <c r="H2932" s="9">
        <v>115</v>
      </c>
      <c r="I2932" s="8" t="s">
        <v>8528</v>
      </c>
      <c r="J2932" s="8" t="s">
        <v>214</v>
      </c>
      <c r="K2932" s="17">
        <v>-563.16666669999995</v>
      </c>
      <c r="L2932" s="9">
        <v>0</v>
      </c>
      <c r="M2932" s="9">
        <v>0</v>
      </c>
      <c r="N2932" s="9">
        <v>0</v>
      </c>
      <c r="O2932" s="8">
        <v>0</v>
      </c>
      <c r="P2932" s="9">
        <v>-563.16666669999995</v>
      </c>
      <c r="Q2932" s="15">
        <v>-14</v>
      </c>
      <c r="R2932" s="9">
        <v>40</v>
      </c>
      <c r="S2932" s="8" t="s">
        <v>34</v>
      </c>
      <c r="T2932" s="9">
        <v>-3</v>
      </c>
      <c r="U2932" s="18" t="s">
        <v>12850</v>
      </c>
      <c r="V2932" s="8" t="s">
        <v>12849</v>
      </c>
      <c r="W2932" s="8"/>
    </row>
    <row r="2933" spans="1:23" ht="13.5" thickBot="1">
      <c r="A2933" s="8" t="s">
        <v>190</v>
      </c>
      <c r="B2933" s="8" t="s">
        <v>4294</v>
      </c>
      <c r="C2933" s="8" t="s">
        <v>4295</v>
      </c>
      <c r="D2933" s="8" t="s">
        <v>122</v>
      </c>
      <c r="E2933" s="8" t="s">
        <v>4291</v>
      </c>
      <c r="F2933" s="8" t="s">
        <v>212</v>
      </c>
      <c r="G2933" s="8" t="s">
        <v>9459</v>
      </c>
      <c r="H2933" s="9">
        <v>116</v>
      </c>
      <c r="I2933" s="8" t="s">
        <v>8528</v>
      </c>
      <c r="J2933" s="8" t="s">
        <v>214</v>
      </c>
      <c r="K2933" s="17">
        <v>-389.25</v>
      </c>
      <c r="L2933" s="9">
        <v>0</v>
      </c>
      <c r="M2933" s="9">
        <v>0</v>
      </c>
      <c r="N2933" s="9">
        <v>0</v>
      </c>
      <c r="O2933" s="8">
        <v>0</v>
      </c>
      <c r="P2933" s="9">
        <v>-389.25</v>
      </c>
      <c r="Q2933" s="15">
        <v>-12</v>
      </c>
      <c r="R2933" s="9">
        <v>30</v>
      </c>
      <c r="S2933" s="8" t="s">
        <v>34</v>
      </c>
      <c r="T2933" s="9">
        <v>-29</v>
      </c>
      <c r="U2933" s="18" t="s">
        <v>12851</v>
      </c>
      <c r="V2933" s="8" t="s">
        <v>12849</v>
      </c>
      <c r="W2933" s="8"/>
    </row>
    <row r="2934" spans="1:23" ht="13.5" thickBot="1">
      <c r="A2934" s="8" t="s">
        <v>190</v>
      </c>
      <c r="B2934" s="8" t="s">
        <v>4296</v>
      </c>
      <c r="C2934" s="8" t="s">
        <v>4297</v>
      </c>
      <c r="D2934" s="8" t="s">
        <v>42</v>
      </c>
      <c r="E2934" s="8" t="s">
        <v>4298</v>
      </c>
      <c r="F2934" s="8" t="s">
        <v>212</v>
      </c>
      <c r="G2934" s="8" t="s">
        <v>9457</v>
      </c>
      <c r="H2934" s="9">
        <v>117</v>
      </c>
      <c r="I2934" s="8" t="s">
        <v>8528</v>
      </c>
      <c r="J2934" s="8" t="s">
        <v>214</v>
      </c>
      <c r="K2934" s="17">
        <v>-7.75</v>
      </c>
      <c r="L2934" s="9">
        <v>0</v>
      </c>
      <c r="M2934" s="9">
        <v>0</v>
      </c>
      <c r="N2934" s="9">
        <v>0</v>
      </c>
      <c r="O2934" s="8">
        <v>0</v>
      </c>
      <c r="P2934" s="9">
        <v>-7.75</v>
      </c>
      <c r="Q2934" s="15">
        <v>0</v>
      </c>
      <c r="R2934" s="9">
        <v>60</v>
      </c>
      <c r="S2934" s="8" t="s">
        <v>34</v>
      </c>
      <c r="T2934" s="9">
        <v>-8</v>
      </c>
      <c r="U2934" s="18" t="s">
        <v>12852</v>
      </c>
      <c r="V2934" s="8">
        <v>45372</v>
      </c>
      <c r="W2934" s="8"/>
    </row>
    <row r="2935" spans="1:23" ht="13.5" thickBot="1">
      <c r="A2935" s="8" t="s">
        <v>190</v>
      </c>
      <c r="B2935" s="8" t="s">
        <v>4299</v>
      </c>
      <c r="C2935" s="8" t="s">
        <v>4300</v>
      </c>
      <c r="D2935" s="8" t="s">
        <v>142</v>
      </c>
      <c r="E2935" s="8" t="s">
        <v>4298</v>
      </c>
      <c r="F2935" s="8" t="s">
        <v>212</v>
      </c>
      <c r="G2935" s="8" t="s">
        <v>9458</v>
      </c>
      <c r="H2935" s="9">
        <v>118</v>
      </c>
      <c r="I2935" s="8" t="s">
        <v>8528</v>
      </c>
      <c r="J2935" s="8" t="s">
        <v>214</v>
      </c>
      <c r="K2935" s="17">
        <v>-64.5</v>
      </c>
      <c r="L2935" s="9">
        <v>0</v>
      </c>
      <c r="M2935" s="9">
        <v>0</v>
      </c>
      <c r="N2935" s="9">
        <v>0</v>
      </c>
      <c r="O2935" s="8">
        <v>0</v>
      </c>
      <c r="P2935" s="9">
        <v>-64.5</v>
      </c>
      <c r="Q2935" s="15">
        <v>-1</v>
      </c>
      <c r="R2935" s="9">
        <v>40</v>
      </c>
      <c r="S2935" s="8" t="s">
        <v>34</v>
      </c>
      <c r="T2935" s="9">
        <v>-25</v>
      </c>
      <c r="U2935" s="18" t="s">
        <v>12853</v>
      </c>
      <c r="V2935" s="40" t="s">
        <v>12849</v>
      </c>
      <c r="W2935" s="8"/>
    </row>
    <row r="2936" spans="1:23" ht="13.5" thickBot="1">
      <c r="A2936" s="8" t="s">
        <v>190</v>
      </c>
      <c r="B2936" s="8" t="s">
        <v>4301</v>
      </c>
      <c r="C2936" s="8" t="s">
        <v>4302</v>
      </c>
      <c r="D2936" s="8" t="s">
        <v>122</v>
      </c>
      <c r="E2936" s="8" t="s">
        <v>4298</v>
      </c>
      <c r="F2936" s="8" t="s">
        <v>212</v>
      </c>
      <c r="G2936" s="8" t="s">
        <v>9459</v>
      </c>
      <c r="H2936" s="9">
        <v>119</v>
      </c>
      <c r="I2936" s="8" t="s">
        <v>8528</v>
      </c>
      <c r="J2936" s="8" t="s">
        <v>214</v>
      </c>
      <c r="K2936" s="17">
        <v>-65</v>
      </c>
      <c r="L2936" s="9">
        <v>0</v>
      </c>
      <c r="M2936" s="9">
        <v>0</v>
      </c>
      <c r="N2936" s="9">
        <v>0</v>
      </c>
      <c r="O2936" s="8">
        <v>0</v>
      </c>
      <c r="P2936" s="9">
        <v>-65</v>
      </c>
      <c r="Q2936" s="15">
        <v>-2</v>
      </c>
      <c r="R2936" s="9">
        <v>30</v>
      </c>
      <c r="S2936" s="8" t="s">
        <v>34</v>
      </c>
      <c r="T2936" s="9">
        <v>-5</v>
      </c>
      <c r="U2936" s="18" t="s">
        <v>10925</v>
      </c>
      <c r="V2936" s="40" t="s">
        <v>12849</v>
      </c>
      <c r="W2936" s="8"/>
    </row>
    <row r="2937" spans="1:23" ht="13.5" thickBot="1">
      <c r="A2937" s="8" t="s">
        <v>190</v>
      </c>
      <c r="B2937" s="8" t="s">
        <v>4303</v>
      </c>
      <c r="C2937" s="44" t="s">
        <v>4304</v>
      </c>
      <c r="D2937" s="42" t="s">
        <v>42</v>
      </c>
      <c r="E2937" s="8" t="s">
        <v>2012</v>
      </c>
      <c r="F2937" s="8" t="s">
        <v>212</v>
      </c>
      <c r="G2937" s="8" t="s">
        <v>9457</v>
      </c>
      <c r="H2937" s="9">
        <v>120</v>
      </c>
      <c r="I2937" s="8" t="s">
        <v>8528</v>
      </c>
      <c r="J2937" s="8" t="s">
        <v>214</v>
      </c>
      <c r="K2937" s="17">
        <v>-454.75</v>
      </c>
      <c r="L2937" s="9">
        <v>0</v>
      </c>
      <c r="M2937" s="9">
        <v>0</v>
      </c>
      <c r="N2937" s="9">
        <v>0</v>
      </c>
      <c r="O2937" s="8">
        <v>0</v>
      </c>
      <c r="P2937" s="9">
        <v>-454.75</v>
      </c>
      <c r="Q2937" s="15">
        <v>-7</v>
      </c>
      <c r="R2937" s="9">
        <v>60</v>
      </c>
      <c r="S2937" s="8" t="s">
        <v>34</v>
      </c>
      <c r="T2937" s="9">
        <v>-35</v>
      </c>
      <c r="U2937" s="18" t="s">
        <v>12854</v>
      </c>
      <c r="V2937" s="40" t="s">
        <v>12849</v>
      </c>
      <c r="W2937" s="8"/>
    </row>
    <row r="2938" spans="1:23" ht="13.5" thickBot="1">
      <c r="A2938" s="8" t="s">
        <v>190</v>
      </c>
      <c r="B2938" s="8" t="s">
        <v>4305</v>
      </c>
      <c r="C2938" s="8" t="s">
        <v>4306</v>
      </c>
      <c r="D2938" s="8" t="s">
        <v>142</v>
      </c>
      <c r="E2938" s="8" t="s">
        <v>2012</v>
      </c>
      <c r="F2938" s="8" t="s">
        <v>212</v>
      </c>
      <c r="G2938" s="8" t="s">
        <v>9458</v>
      </c>
      <c r="H2938" s="9">
        <v>121</v>
      </c>
      <c r="I2938" s="8" t="s">
        <v>8528</v>
      </c>
      <c r="J2938" s="8" t="s">
        <v>214</v>
      </c>
      <c r="K2938" s="17">
        <v>-400.25</v>
      </c>
      <c r="L2938" s="9">
        <v>0</v>
      </c>
      <c r="M2938" s="9">
        <v>0</v>
      </c>
      <c r="N2938" s="9">
        <v>0</v>
      </c>
      <c r="O2938" s="8">
        <v>0</v>
      </c>
      <c r="P2938" s="9">
        <v>-400.25</v>
      </c>
      <c r="Q2938" s="15">
        <v>-10</v>
      </c>
      <c r="R2938" s="9">
        <v>40</v>
      </c>
      <c r="S2938" s="8" t="s">
        <v>34</v>
      </c>
      <c r="T2938" s="9">
        <v>0</v>
      </c>
      <c r="U2938" s="18" t="s">
        <v>12855</v>
      </c>
      <c r="V2938" s="8" t="s">
        <v>12849</v>
      </c>
      <c r="W2938" s="8"/>
    </row>
    <row r="2939" spans="1:23" ht="13.5" thickBot="1">
      <c r="A2939" s="8" t="s">
        <v>190</v>
      </c>
      <c r="B2939" s="8" t="s">
        <v>4307</v>
      </c>
      <c r="C2939" s="44" t="s">
        <v>4308</v>
      </c>
      <c r="D2939" s="42" t="s">
        <v>122</v>
      </c>
      <c r="E2939" s="8" t="s">
        <v>2012</v>
      </c>
      <c r="F2939" s="8" t="s">
        <v>212</v>
      </c>
      <c r="G2939" s="8" t="s">
        <v>9459</v>
      </c>
      <c r="H2939" s="9">
        <v>122</v>
      </c>
      <c r="I2939" s="8" t="s">
        <v>8528</v>
      </c>
      <c r="J2939" s="8" t="s">
        <v>214</v>
      </c>
      <c r="K2939" s="17">
        <v>-381.66666670000001</v>
      </c>
      <c r="L2939" s="9">
        <v>0</v>
      </c>
      <c r="M2939" s="9">
        <v>0</v>
      </c>
      <c r="N2939" s="9">
        <v>0</v>
      </c>
      <c r="O2939" s="8">
        <v>0</v>
      </c>
      <c r="P2939" s="9">
        <v>-381.66666670000001</v>
      </c>
      <c r="Q2939" s="15">
        <v>-12</v>
      </c>
      <c r="R2939" s="9">
        <v>30</v>
      </c>
      <c r="S2939" s="8" t="s">
        <v>34</v>
      </c>
      <c r="T2939" s="9">
        <v>-22</v>
      </c>
      <c r="U2939" s="18" t="s">
        <v>12856</v>
      </c>
      <c r="V2939" s="8" t="s">
        <v>12849</v>
      </c>
      <c r="W2939" s="8"/>
    </row>
    <row r="2940" spans="1:23" ht="26.25" thickBot="1">
      <c r="A2940" s="8" t="s">
        <v>190</v>
      </c>
      <c r="B2940" s="8" t="s">
        <v>4309</v>
      </c>
      <c r="C2940" s="8" t="s">
        <v>4310</v>
      </c>
      <c r="D2940" s="8"/>
      <c r="E2940" s="8"/>
      <c r="F2940" s="8"/>
      <c r="G2940" s="8"/>
      <c r="H2940" s="9">
        <v>125</v>
      </c>
      <c r="I2940" s="8" t="s">
        <v>463</v>
      </c>
      <c r="J2940" s="8" t="s">
        <v>214</v>
      </c>
      <c r="K2940" s="17">
        <v>-36</v>
      </c>
      <c r="L2940" s="9">
        <v>0</v>
      </c>
      <c r="M2940" s="9">
        <v>0</v>
      </c>
      <c r="N2940" s="9">
        <v>0</v>
      </c>
      <c r="O2940" s="8"/>
      <c r="P2940" s="9">
        <v>-36</v>
      </c>
      <c r="Q2940" s="15">
        <v>0</v>
      </c>
      <c r="R2940" s="9">
        <v>720</v>
      </c>
      <c r="S2940" s="8" t="s">
        <v>37</v>
      </c>
      <c r="T2940" s="9">
        <v>-36</v>
      </c>
      <c r="U2940" s="18" t="s">
        <v>1656</v>
      </c>
      <c r="V2940" s="8"/>
      <c r="W2940" s="8"/>
    </row>
    <row r="2941" spans="1:23" ht="26.25" thickBot="1">
      <c r="A2941" s="8" t="s">
        <v>190</v>
      </c>
      <c r="B2941" s="8" t="s">
        <v>4311</v>
      </c>
      <c r="C2941" s="8" t="s">
        <v>4312</v>
      </c>
      <c r="D2941" s="8"/>
      <c r="E2941" s="8"/>
      <c r="F2941" s="8" t="s">
        <v>212</v>
      </c>
      <c r="G2941" s="8"/>
      <c r="H2941" s="9">
        <v>126</v>
      </c>
      <c r="I2941" s="8" t="s">
        <v>213</v>
      </c>
      <c r="J2941" s="8" t="s">
        <v>214</v>
      </c>
      <c r="K2941" s="17">
        <v>480</v>
      </c>
      <c r="L2941" s="9">
        <v>0</v>
      </c>
      <c r="M2941" s="9">
        <v>0</v>
      </c>
      <c r="N2941" s="9">
        <v>0</v>
      </c>
      <c r="O2941" s="8"/>
      <c r="P2941" s="9">
        <v>480</v>
      </c>
      <c r="Q2941" s="15">
        <v>1</v>
      </c>
      <c r="R2941" s="9">
        <v>480</v>
      </c>
      <c r="S2941" s="8" t="s">
        <v>37</v>
      </c>
      <c r="T2941" s="9">
        <v>0</v>
      </c>
      <c r="U2941" s="18" t="s">
        <v>102</v>
      </c>
      <c r="V2941" s="40"/>
      <c r="W2941" s="8"/>
    </row>
    <row r="2942" spans="1:23" ht="26.25" thickBot="1">
      <c r="A2942" s="8" t="s">
        <v>190</v>
      </c>
      <c r="B2942" s="8" t="s">
        <v>4313</v>
      </c>
      <c r="C2942" s="8" t="s">
        <v>4314</v>
      </c>
      <c r="D2942" s="8"/>
      <c r="E2942" s="8"/>
      <c r="F2942" s="8" t="s">
        <v>212</v>
      </c>
      <c r="G2942" s="8"/>
      <c r="H2942" s="9">
        <v>127</v>
      </c>
      <c r="I2942" s="8" t="s">
        <v>463</v>
      </c>
      <c r="J2942" s="8" t="s">
        <v>214</v>
      </c>
      <c r="K2942" s="17">
        <v>1440</v>
      </c>
      <c r="L2942" s="9">
        <v>0</v>
      </c>
      <c r="M2942" s="9">
        <v>0</v>
      </c>
      <c r="N2942" s="9">
        <v>0</v>
      </c>
      <c r="O2942" s="8"/>
      <c r="P2942" s="9">
        <v>1440</v>
      </c>
      <c r="Q2942" s="15">
        <v>2</v>
      </c>
      <c r="R2942" s="9">
        <v>720</v>
      </c>
      <c r="S2942" s="8" t="s">
        <v>37</v>
      </c>
      <c r="T2942" s="9">
        <v>0</v>
      </c>
      <c r="U2942" s="18" t="s">
        <v>152</v>
      </c>
      <c r="V2942" s="40"/>
      <c r="W2942" s="8"/>
    </row>
    <row r="2943" spans="1:23" ht="13.5" thickBot="1">
      <c r="A2943" s="8" t="s">
        <v>190</v>
      </c>
      <c r="B2943" s="8" t="s">
        <v>4315</v>
      </c>
      <c r="C2943" s="8" t="s">
        <v>4316</v>
      </c>
      <c r="D2943" s="8"/>
      <c r="E2943" s="8"/>
      <c r="F2943" s="8"/>
      <c r="G2943" s="8"/>
      <c r="H2943" s="9">
        <v>128</v>
      </c>
      <c r="I2943" s="8"/>
      <c r="J2943" s="8" t="s">
        <v>78</v>
      </c>
      <c r="K2943" s="17">
        <v>1200</v>
      </c>
      <c r="L2943" s="9">
        <v>0</v>
      </c>
      <c r="M2943" s="9">
        <v>0</v>
      </c>
      <c r="N2943" s="9">
        <v>0</v>
      </c>
      <c r="O2943" s="8"/>
      <c r="P2943" s="9">
        <v>1200</v>
      </c>
      <c r="Q2943" s="15">
        <v>2</v>
      </c>
      <c r="R2943" s="9">
        <v>600</v>
      </c>
      <c r="S2943" s="8" t="s">
        <v>37</v>
      </c>
      <c r="T2943" s="9">
        <v>0</v>
      </c>
      <c r="U2943" s="18" t="s">
        <v>152</v>
      </c>
      <c r="V2943" s="40"/>
      <c r="W2943" s="8"/>
    </row>
    <row r="2944" spans="1:23" ht="13.5" thickBot="1">
      <c r="A2944" s="8" t="s">
        <v>190</v>
      </c>
      <c r="B2944" s="8" t="s">
        <v>4317</v>
      </c>
      <c r="C2944" s="8" t="s">
        <v>4318</v>
      </c>
      <c r="D2944" s="8"/>
      <c r="E2944" s="8"/>
      <c r="F2944" s="8"/>
      <c r="G2944" s="8"/>
      <c r="H2944" s="9">
        <v>129</v>
      </c>
      <c r="I2944" s="8"/>
      <c r="J2944" s="8" t="s">
        <v>78</v>
      </c>
      <c r="K2944" s="17">
        <v>100</v>
      </c>
      <c r="L2944" s="9">
        <v>0</v>
      </c>
      <c r="M2944" s="9">
        <v>0</v>
      </c>
      <c r="N2944" s="9">
        <v>0</v>
      </c>
      <c r="O2944" s="8"/>
      <c r="P2944" s="9">
        <v>100</v>
      </c>
      <c r="Q2944" s="15">
        <v>2</v>
      </c>
      <c r="R2944" s="9">
        <v>50</v>
      </c>
      <c r="S2944" s="8" t="s">
        <v>34</v>
      </c>
      <c r="T2944" s="9">
        <v>0</v>
      </c>
      <c r="U2944" s="18" t="s">
        <v>81</v>
      </c>
      <c r="V2944" s="8"/>
      <c r="W2944" s="8"/>
    </row>
    <row r="2945" spans="1:23" ht="13.5" thickBot="1">
      <c r="A2945" s="8" t="s">
        <v>190</v>
      </c>
      <c r="B2945" s="13" t="s">
        <v>4319</v>
      </c>
      <c r="C2945" s="8" t="s">
        <v>4320</v>
      </c>
      <c r="D2945" s="8"/>
      <c r="E2945" s="8"/>
      <c r="F2945" s="8"/>
      <c r="G2945" s="8"/>
      <c r="H2945" s="20">
        <v>130</v>
      </c>
      <c r="I2945" s="8"/>
      <c r="J2945" s="8" t="s">
        <v>78</v>
      </c>
      <c r="K2945" s="17">
        <v>0</v>
      </c>
      <c r="L2945" s="9">
        <v>0</v>
      </c>
      <c r="M2945" s="9">
        <v>0</v>
      </c>
      <c r="N2945" s="9">
        <v>0</v>
      </c>
      <c r="O2945" s="8"/>
      <c r="P2945" s="9">
        <v>0</v>
      </c>
      <c r="Q2945" s="15">
        <v>0</v>
      </c>
      <c r="R2945" s="9">
        <v>360</v>
      </c>
      <c r="S2945" s="8" t="s">
        <v>37</v>
      </c>
      <c r="T2945" s="9">
        <v>0</v>
      </c>
      <c r="U2945" s="8" t="s">
        <v>39</v>
      </c>
      <c r="V2945" s="21"/>
      <c r="W2945" s="8"/>
    </row>
    <row r="2946" spans="1:23" ht="13.5" thickBot="1">
      <c r="A2946" s="8" t="s">
        <v>190</v>
      </c>
      <c r="B2946" s="13" t="s">
        <v>4321</v>
      </c>
      <c r="C2946" s="8" t="s">
        <v>4322</v>
      </c>
      <c r="D2946" s="8"/>
      <c r="E2946" s="8"/>
      <c r="F2946" s="8"/>
      <c r="G2946" s="8"/>
      <c r="H2946" s="9">
        <v>131</v>
      </c>
      <c r="I2946" s="8"/>
      <c r="J2946" s="8" t="s">
        <v>78</v>
      </c>
      <c r="K2946" s="17">
        <v>720</v>
      </c>
      <c r="L2946" s="9">
        <v>0</v>
      </c>
      <c r="M2946" s="9">
        <v>0</v>
      </c>
      <c r="N2946" s="9">
        <v>0</v>
      </c>
      <c r="O2946" s="8"/>
      <c r="P2946" s="9">
        <v>720</v>
      </c>
      <c r="Q2946" s="15">
        <v>2</v>
      </c>
      <c r="R2946" s="9">
        <v>360</v>
      </c>
      <c r="S2946" s="8" t="s">
        <v>37</v>
      </c>
      <c r="T2946" s="17">
        <v>0</v>
      </c>
      <c r="U2946" s="8" t="s">
        <v>152</v>
      </c>
      <c r="V2946" s="21"/>
      <c r="W2946" s="8"/>
    </row>
    <row r="2947" spans="1:23" ht="13.5" thickBot="1">
      <c r="A2947" s="8" t="s">
        <v>190</v>
      </c>
      <c r="B2947" s="13" t="s">
        <v>4323</v>
      </c>
      <c r="C2947" s="8" t="s">
        <v>4324</v>
      </c>
      <c r="D2947" s="8"/>
      <c r="E2947" s="8"/>
      <c r="F2947" s="8"/>
      <c r="G2947" s="8"/>
      <c r="H2947" s="9">
        <v>132</v>
      </c>
      <c r="I2947" s="8"/>
      <c r="J2947" s="8" t="s">
        <v>78</v>
      </c>
      <c r="K2947" s="17">
        <v>720</v>
      </c>
      <c r="L2947" s="9">
        <v>0</v>
      </c>
      <c r="M2947" s="9">
        <v>0</v>
      </c>
      <c r="N2947" s="9">
        <v>0</v>
      </c>
      <c r="O2947" s="8"/>
      <c r="P2947" s="9">
        <v>720</v>
      </c>
      <c r="Q2947" s="15">
        <v>2</v>
      </c>
      <c r="R2947" s="9">
        <v>360</v>
      </c>
      <c r="S2947" s="8" t="s">
        <v>37</v>
      </c>
      <c r="T2947" s="9">
        <v>0</v>
      </c>
      <c r="U2947" s="8" t="s">
        <v>152</v>
      </c>
      <c r="V2947" s="21"/>
      <c r="W2947" s="8"/>
    </row>
    <row r="2948" spans="1:23" ht="13.5" thickBot="1">
      <c r="A2948" s="8" t="s">
        <v>190</v>
      </c>
      <c r="B2948" s="8" t="s">
        <v>4325</v>
      </c>
      <c r="C2948" s="8" t="s">
        <v>4326</v>
      </c>
      <c r="D2948" s="8"/>
      <c r="E2948" s="8"/>
      <c r="F2948" s="8"/>
      <c r="G2948" s="8"/>
      <c r="H2948" s="9">
        <v>133</v>
      </c>
      <c r="I2948" s="8"/>
      <c r="J2948" s="8" t="s">
        <v>78</v>
      </c>
      <c r="K2948" s="17">
        <v>0</v>
      </c>
      <c r="L2948" s="9">
        <v>0</v>
      </c>
      <c r="M2948" s="9">
        <v>0</v>
      </c>
      <c r="N2948" s="9">
        <v>0</v>
      </c>
      <c r="O2948" s="8"/>
      <c r="P2948" s="9">
        <v>0</v>
      </c>
      <c r="Q2948" s="15">
        <v>0</v>
      </c>
      <c r="R2948" s="9">
        <v>480</v>
      </c>
      <c r="S2948" s="8" t="s">
        <v>37</v>
      </c>
      <c r="T2948" s="9">
        <v>0</v>
      </c>
      <c r="U2948" s="18" t="s">
        <v>39</v>
      </c>
      <c r="V2948" s="40"/>
      <c r="W2948" s="8"/>
    </row>
    <row r="2949" spans="1:23" ht="13.5" thickBot="1">
      <c r="A2949" s="8" t="s">
        <v>190</v>
      </c>
      <c r="B2949" s="8" t="s">
        <v>4327</v>
      </c>
      <c r="C2949" s="8" t="s">
        <v>4328</v>
      </c>
      <c r="D2949" s="8"/>
      <c r="E2949" s="8"/>
      <c r="F2949" s="8"/>
      <c r="G2949" s="8"/>
      <c r="H2949" s="9">
        <v>134</v>
      </c>
      <c r="I2949" s="8"/>
      <c r="J2949" s="8" t="s">
        <v>78</v>
      </c>
      <c r="K2949" s="17">
        <v>4788</v>
      </c>
      <c r="L2949" s="9">
        <v>0</v>
      </c>
      <c r="M2949" s="9">
        <v>0</v>
      </c>
      <c r="N2949" s="9">
        <v>0</v>
      </c>
      <c r="O2949" s="8"/>
      <c r="P2949" s="9">
        <v>4788</v>
      </c>
      <c r="Q2949" s="15">
        <v>9</v>
      </c>
      <c r="R2949" s="9">
        <v>480</v>
      </c>
      <c r="S2949" s="8" t="s">
        <v>37</v>
      </c>
      <c r="T2949" s="9">
        <v>468</v>
      </c>
      <c r="U2949" s="18" t="s">
        <v>7131</v>
      </c>
      <c r="V2949" s="40"/>
      <c r="W2949" s="8"/>
    </row>
    <row r="2950" spans="1:23" ht="13.5" thickBot="1">
      <c r="A2950" s="8" t="s">
        <v>190</v>
      </c>
      <c r="B2950" s="8" t="s">
        <v>4329</v>
      </c>
      <c r="C2950" s="8" t="s">
        <v>4330</v>
      </c>
      <c r="D2950" s="8"/>
      <c r="E2950" s="8"/>
      <c r="F2950" s="8"/>
      <c r="G2950" s="8"/>
      <c r="H2950" s="9">
        <v>135</v>
      </c>
      <c r="I2950" s="8"/>
      <c r="J2950" s="8" t="s">
        <v>78</v>
      </c>
      <c r="K2950" s="17">
        <v>0</v>
      </c>
      <c r="L2950" s="9">
        <v>0</v>
      </c>
      <c r="M2950" s="9">
        <v>0</v>
      </c>
      <c r="N2950" s="9">
        <v>0</v>
      </c>
      <c r="O2950" s="8"/>
      <c r="P2950" s="9">
        <v>0</v>
      </c>
      <c r="Q2950" s="15">
        <v>0</v>
      </c>
      <c r="R2950" s="9">
        <v>480</v>
      </c>
      <c r="S2950" s="8" t="s">
        <v>37</v>
      </c>
      <c r="T2950" s="17">
        <v>0</v>
      </c>
      <c r="U2950" s="18" t="s">
        <v>39</v>
      </c>
      <c r="V2950" s="40"/>
      <c r="W2950" s="8"/>
    </row>
    <row r="2951" spans="1:23" ht="13.5" thickBot="1">
      <c r="A2951" s="8" t="s">
        <v>190</v>
      </c>
      <c r="B2951" s="13" t="s">
        <v>4331</v>
      </c>
      <c r="C2951" s="8" t="s">
        <v>4332</v>
      </c>
      <c r="D2951" s="8"/>
      <c r="E2951" s="8"/>
      <c r="F2951" s="8"/>
      <c r="G2951" s="8"/>
      <c r="H2951" s="9">
        <v>136</v>
      </c>
      <c r="I2951" s="8" t="s">
        <v>4333</v>
      </c>
      <c r="J2951" s="8" t="s">
        <v>78</v>
      </c>
      <c r="K2951" s="17">
        <v>120</v>
      </c>
      <c r="L2951" s="9">
        <v>0</v>
      </c>
      <c r="M2951" s="9">
        <v>0</v>
      </c>
      <c r="N2951" s="9">
        <v>0</v>
      </c>
      <c r="O2951" s="8"/>
      <c r="P2951" s="9">
        <v>120</v>
      </c>
      <c r="Q2951" s="15">
        <v>1</v>
      </c>
      <c r="R2951" s="9">
        <v>120</v>
      </c>
      <c r="S2951" s="8" t="s">
        <v>34</v>
      </c>
      <c r="T2951" s="9">
        <v>0</v>
      </c>
      <c r="U2951" s="8" t="s">
        <v>35</v>
      </c>
      <c r="V2951" s="21"/>
      <c r="W2951" s="8"/>
    </row>
    <row r="2952" spans="1:23" ht="13.5" thickBot="1">
      <c r="A2952" s="8" t="s">
        <v>190</v>
      </c>
      <c r="B2952" s="13" t="s">
        <v>4334</v>
      </c>
      <c r="C2952" s="8" t="s">
        <v>4335</v>
      </c>
      <c r="D2952" s="8"/>
      <c r="E2952" s="8"/>
      <c r="F2952" s="8"/>
      <c r="G2952" s="8"/>
      <c r="H2952" s="9">
        <v>137</v>
      </c>
      <c r="I2952" s="8"/>
      <c r="J2952" s="8" t="s">
        <v>78</v>
      </c>
      <c r="K2952" s="17">
        <v>0</v>
      </c>
      <c r="L2952" s="9">
        <v>0</v>
      </c>
      <c r="M2952" s="9">
        <v>0</v>
      </c>
      <c r="N2952" s="9">
        <v>0</v>
      </c>
      <c r="O2952" s="8"/>
      <c r="P2952" s="9">
        <v>0</v>
      </c>
      <c r="Q2952" s="15">
        <v>0</v>
      </c>
      <c r="R2952" s="9">
        <v>50</v>
      </c>
      <c r="S2952" s="8" t="s">
        <v>34</v>
      </c>
      <c r="T2952" s="9">
        <v>0</v>
      </c>
      <c r="U2952" s="8" t="s">
        <v>45</v>
      </c>
      <c r="V2952" s="21"/>
      <c r="W2952" s="8"/>
    </row>
    <row r="2953" spans="1:23" ht="13.5" thickBot="1">
      <c r="A2953" s="8" t="s">
        <v>190</v>
      </c>
      <c r="B2953" s="13" t="s">
        <v>4336</v>
      </c>
      <c r="C2953" s="8" t="s">
        <v>4337</v>
      </c>
      <c r="D2953" s="8"/>
      <c r="E2953" s="8"/>
      <c r="F2953" s="8"/>
      <c r="G2953" s="8"/>
      <c r="H2953" s="9">
        <v>138</v>
      </c>
      <c r="I2953" s="8"/>
      <c r="J2953" s="8" t="s">
        <v>78</v>
      </c>
      <c r="K2953" s="17">
        <v>0</v>
      </c>
      <c r="L2953" s="9">
        <v>0</v>
      </c>
      <c r="M2953" s="9">
        <v>0</v>
      </c>
      <c r="N2953" s="9">
        <v>0</v>
      </c>
      <c r="O2953" s="8"/>
      <c r="P2953" s="9">
        <v>0</v>
      </c>
      <c r="Q2953" s="15">
        <v>0</v>
      </c>
      <c r="R2953" s="9">
        <v>50</v>
      </c>
      <c r="S2953" s="8" t="s">
        <v>34</v>
      </c>
      <c r="T2953" s="9">
        <v>0</v>
      </c>
      <c r="U2953" s="8" t="s">
        <v>45</v>
      </c>
      <c r="V2953" s="21"/>
      <c r="W2953" s="8"/>
    </row>
    <row r="2954" spans="1:23" ht="13.5" thickBot="1">
      <c r="A2954" s="8" t="s">
        <v>190</v>
      </c>
      <c r="B2954" s="8" t="s">
        <v>4338</v>
      </c>
      <c r="C2954" s="8" t="s">
        <v>4339</v>
      </c>
      <c r="D2954" s="8"/>
      <c r="E2954" s="8"/>
      <c r="F2954" s="8"/>
      <c r="G2954" s="8"/>
      <c r="H2954" s="9">
        <v>139</v>
      </c>
      <c r="I2954" s="8"/>
      <c r="J2954" s="8" t="s">
        <v>78</v>
      </c>
      <c r="K2954" s="17">
        <v>0</v>
      </c>
      <c r="L2954" s="9">
        <v>0</v>
      </c>
      <c r="M2954" s="9">
        <v>0</v>
      </c>
      <c r="N2954" s="9">
        <v>0</v>
      </c>
      <c r="O2954" s="8"/>
      <c r="P2954" s="9">
        <v>0</v>
      </c>
      <c r="Q2954" s="15">
        <v>0</v>
      </c>
      <c r="R2954" s="9">
        <v>40</v>
      </c>
      <c r="S2954" s="8" t="s">
        <v>34</v>
      </c>
      <c r="T2954" s="9">
        <v>0</v>
      </c>
      <c r="U2954" s="18" t="s">
        <v>45</v>
      </c>
      <c r="V2954" s="40"/>
      <c r="W2954" s="8"/>
    </row>
    <row r="2955" spans="1:23" ht="13.5" thickBot="1">
      <c r="A2955" s="8" t="s">
        <v>190</v>
      </c>
      <c r="B2955" s="8" t="s">
        <v>4340</v>
      </c>
      <c r="C2955" s="8" t="s">
        <v>4341</v>
      </c>
      <c r="D2955" s="8"/>
      <c r="E2955" s="8"/>
      <c r="F2955" s="8"/>
      <c r="G2955" s="8"/>
      <c r="H2955" s="9">
        <v>140</v>
      </c>
      <c r="I2955" s="8"/>
      <c r="J2955" s="8" t="s">
        <v>78</v>
      </c>
      <c r="K2955" s="17">
        <v>0</v>
      </c>
      <c r="L2955" s="9">
        <v>0</v>
      </c>
      <c r="M2955" s="9">
        <v>0</v>
      </c>
      <c r="N2955" s="9">
        <v>0</v>
      </c>
      <c r="O2955" s="8"/>
      <c r="P2955" s="9">
        <v>0</v>
      </c>
      <c r="Q2955" s="15">
        <v>0</v>
      </c>
      <c r="R2955" s="9">
        <v>40</v>
      </c>
      <c r="S2955" s="8" t="s">
        <v>34</v>
      </c>
      <c r="T2955" s="9">
        <v>0</v>
      </c>
      <c r="U2955" s="18" t="s">
        <v>45</v>
      </c>
      <c r="V2955" s="8"/>
      <c r="W2955" s="8"/>
    </row>
    <row r="2956" spans="1:23" ht="13.5" thickBot="1">
      <c r="A2956" s="8" t="s">
        <v>190</v>
      </c>
      <c r="B2956" s="8" t="s">
        <v>4342</v>
      </c>
      <c r="C2956" s="8" t="s">
        <v>4343</v>
      </c>
      <c r="D2956" s="8" t="s">
        <v>4344</v>
      </c>
      <c r="E2956" s="8"/>
      <c r="F2956" s="8" t="s">
        <v>36</v>
      </c>
      <c r="G2956" s="8"/>
      <c r="H2956" s="9">
        <v>141</v>
      </c>
      <c r="I2956" s="8" t="s">
        <v>4333</v>
      </c>
      <c r="J2956" s="8" t="s">
        <v>78</v>
      </c>
      <c r="K2956" s="17">
        <v>95</v>
      </c>
      <c r="L2956" s="9">
        <v>0</v>
      </c>
      <c r="M2956" s="9">
        <v>0</v>
      </c>
      <c r="N2956" s="9">
        <v>0</v>
      </c>
      <c r="O2956" s="8"/>
      <c r="P2956" s="9">
        <v>95</v>
      </c>
      <c r="Q2956" s="15">
        <v>0</v>
      </c>
      <c r="R2956" s="9">
        <v>100</v>
      </c>
      <c r="S2956" s="8" t="s">
        <v>34</v>
      </c>
      <c r="T2956" s="9">
        <v>95</v>
      </c>
      <c r="U2956" s="18" t="s">
        <v>4345</v>
      </c>
      <c r="V2956" s="40">
        <v>45355</v>
      </c>
      <c r="W2956" s="8"/>
    </row>
    <row r="2957" spans="1:23" ht="13.5" thickBot="1">
      <c r="A2957" s="8" t="s">
        <v>190</v>
      </c>
      <c r="B2957" s="8" t="s">
        <v>4346</v>
      </c>
      <c r="C2957" s="8" t="s">
        <v>4347</v>
      </c>
      <c r="D2957" s="8" t="s">
        <v>4348</v>
      </c>
      <c r="E2957" s="8" t="s">
        <v>132</v>
      </c>
      <c r="F2957" s="8" t="s">
        <v>36</v>
      </c>
      <c r="G2957" s="8"/>
      <c r="H2957" s="9">
        <v>142</v>
      </c>
      <c r="I2957" s="8"/>
      <c r="J2957" s="8" t="s">
        <v>78</v>
      </c>
      <c r="K2957" s="17">
        <v>-12</v>
      </c>
      <c r="L2957" s="9">
        <v>0</v>
      </c>
      <c r="M2957" s="9">
        <v>0</v>
      </c>
      <c r="N2957" s="9">
        <v>0</v>
      </c>
      <c r="O2957" s="8"/>
      <c r="P2957" s="9">
        <v>-12</v>
      </c>
      <c r="Q2957" s="15">
        <v>0</v>
      </c>
      <c r="R2957" s="9">
        <v>50</v>
      </c>
      <c r="S2957" s="8" t="s">
        <v>34</v>
      </c>
      <c r="T2957" s="9">
        <v>-12</v>
      </c>
      <c r="U2957" s="18" t="s">
        <v>1492</v>
      </c>
      <c r="V2957" s="8">
        <v>45366</v>
      </c>
      <c r="W2957" s="8"/>
    </row>
    <row r="2958" spans="1:23" ht="13.5" thickBot="1">
      <c r="A2958" s="8" t="s">
        <v>190</v>
      </c>
      <c r="B2958" s="8" t="s">
        <v>4349</v>
      </c>
      <c r="C2958" s="44" t="s">
        <v>4350</v>
      </c>
      <c r="D2958" s="45" t="s">
        <v>4348</v>
      </c>
      <c r="E2958" s="42" t="s">
        <v>131</v>
      </c>
      <c r="F2958" s="8" t="s">
        <v>36</v>
      </c>
      <c r="G2958" s="8"/>
      <c r="H2958" s="9">
        <v>143</v>
      </c>
      <c r="I2958" s="8"/>
      <c r="J2958" s="8" t="s">
        <v>78</v>
      </c>
      <c r="K2958" s="17">
        <v>0</v>
      </c>
      <c r="L2958" s="9">
        <v>0</v>
      </c>
      <c r="M2958" s="9">
        <v>0</v>
      </c>
      <c r="N2958" s="9">
        <v>0</v>
      </c>
      <c r="O2958" s="8"/>
      <c r="P2958" s="9">
        <v>0</v>
      </c>
      <c r="Q2958" s="15">
        <v>0</v>
      </c>
      <c r="R2958" s="9">
        <v>50</v>
      </c>
      <c r="S2958" s="8" t="s">
        <v>34</v>
      </c>
      <c r="T2958" s="9">
        <v>0</v>
      </c>
      <c r="U2958" s="18" t="s">
        <v>45</v>
      </c>
      <c r="V2958" s="8">
        <v>45366</v>
      </c>
      <c r="W2958" s="8"/>
    </row>
    <row r="2959" spans="1:23" ht="13.5" thickBot="1">
      <c r="A2959" s="8" t="s">
        <v>190</v>
      </c>
      <c r="B2959" s="8" t="s">
        <v>4351</v>
      </c>
      <c r="C2959" s="8" t="s">
        <v>4352</v>
      </c>
      <c r="D2959" s="8"/>
      <c r="E2959" s="8"/>
      <c r="F2959" s="8"/>
      <c r="G2959" s="8"/>
      <c r="H2959" s="9">
        <v>144</v>
      </c>
      <c r="I2959" s="8"/>
      <c r="J2959" s="8" t="s">
        <v>78</v>
      </c>
      <c r="K2959" s="17">
        <v>0</v>
      </c>
      <c r="L2959" s="9">
        <v>0</v>
      </c>
      <c r="M2959" s="9">
        <v>0</v>
      </c>
      <c r="N2959" s="9">
        <v>0</v>
      </c>
      <c r="O2959" s="8"/>
      <c r="P2959" s="9">
        <v>0</v>
      </c>
      <c r="Q2959" s="15">
        <v>0</v>
      </c>
      <c r="R2959" s="9">
        <v>10</v>
      </c>
      <c r="S2959" s="8" t="s">
        <v>34</v>
      </c>
      <c r="T2959" s="9">
        <v>0</v>
      </c>
      <c r="U2959" s="18" t="s">
        <v>45</v>
      </c>
      <c r="V2959" s="8"/>
      <c r="W2959" s="8"/>
    </row>
    <row r="2960" spans="1:23" ht="13.5" thickBot="1">
      <c r="A2960" s="8" t="s">
        <v>190</v>
      </c>
      <c r="B2960" s="8" t="s">
        <v>4353</v>
      </c>
      <c r="C2960" s="8" t="s">
        <v>4354</v>
      </c>
      <c r="D2960" s="8"/>
      <c r="E2960" s="8"/>
      <c r="F2960" s="8"/>
      <c r="G2960" s="8"/>
      <c r="H2960" s="9">
        <v>145</v>
      </c>
      <c r="I2960" s="8"/>
      <c r="J2960" s="8" t="s">
        <v>78</v>
      </c>
      <c r="K2960" s="17">
        <v>19</v>
      </c>
      <c r="L2960" s="9">
        <v>0</v>
      </c>
      <c r="M2960" s="9">
        <v>0</v>
      </c>
      <c r="N2960" s="9">
        <v>0</v>
      </c>
      <c r="O2960" s="8"/>
      <c r="P2960" s="9">
        <v>19</v>
      </c>
      <c r="Q2960" s="15">
        <v>1</v>
      </c>
      <c r="R2960" s="9">
        <v>10</v>
      </c>
      <c r="S2960" s="8" t="s">
        <v>34</v>
      </c>
      <c r="T2960" s="9">
        <v>9</v>
      </c>
      <c r="U2960" s="18" t="s">
        <v>7604</v>
      </c>
      <c r="V2960" s="8"/>
      <c r="W2960" s="8"/>
    </row>
    <row r="2961" spans="1:23" ht="13.5" thickBot="1">
      <c r="A2961" s="8" t="s">
        <v>190</v>
      </c>
      <c r="B2961" s="8" t="s">
        <v>4355</v>
      </c>
      <c r="C2961" s="8" t="s">
        <v>4356</v>
      </c>
      <c r="D2961" s="8"/>
      <c r="E2961" s="8"/>
      <c r="F2961" s="8"/>
      <c r="G2961" s="8"/>
      <c r="H2961" s="9">
        <v>146</v>
      </c>
      <c r="I2961" s="8"/>
      <c r="J2961" s="8" t="s">
        <v>78</v>
      </c>
      <c r="K2961" s="17">
        <v>-4</v>
      </c>
      <c r="L2961" s="9">
        <v>0</v>
      </c>
      <c r="M2961" s="9">
        <v>0</v>
      </c>
      <c r="N2961" s="9">
        <v>0</v>
      </c>
      <c r="O2961" s="8"/>
      <c r="P2961" s="9">
        <v>-4</v>
      </c>
      <c r="Q2961" s="15">
        <v>0</v>
      </c>
      <c r="R2961" s="9">
        <v>10</v>
      </c>
      <c r="S2961" s="8" t="s">
        <v>34</v>
      </c>
      <c r="T2961" s="9">
        <v>-4</v>
      </c>
      <c r="U2961" s="18" t="s">
        <v>1486</v>
      </c>
      <c r="V2961" s="40"/>
      <c r="W2961" s="8"/>
    </row>
    <row r="2962" spans="1:23" ht="13.5" thickBot="1">
      <c r="A2962" s="8" t="s">
        <v>190</v>
      </c>
      <c r="B2962" s="8" t="s">
        <v>4357</v>
      </c>
      <c r="C2962" s="44" t="s">
        <v>4358</v>
      </c>
      <c r="D2962" s="45" t="s">
        <v>122</v>
      </c>
      <c r="E2962" s="42"/>
      <c r="F2962" s="8" t="s">
        <v>36</v>
      </c>
      <c r="G2962" s="8"/>
      <c r="H2962" s="9">
        <v>147</v>
      </c>
      <c r="I2962" s="8" t="s">
        <v>1894</v>
      </c>
      <c r="J2962" s="8" t="s">
        <v>78</v>
      </c>
      <c r="K2962" s="17">
        <v>379</v>
      </c>
      <c r="L2962" s="9">
        <v>0</v>
      </c>
      <c r="M2962" s="9">
        <v>0</v>
      </c>
      <c r="N2962" s="9">
        <v>0</v>
      </c>
      <c r="O2962" s="8"/>
      <c r="P2962" s="9">
        <v>379</v>
      </c>
      <c r="Q2962" s="15">
        <v>12</v>
      </c>
      <c r="R2962" s="9">
        <v>30</v>
      </c>
      <c r="S2962" s="8" t="s">
        <v>34</v>
      </c>
      <c r="T2962" s="9">
        <v>19</v>
      </c>
      <c r="U2962" s="18" t="s">
        <v>11987</v>
      </c>
      <c r="V2962" s="40">
        <v>45364</v>
      </c>
      <c r="W2962" s="8"/>
    </row>
    <row r="2963" spans="1:23" ht="13.5" thickBot="1">
      <c r="A2963" s="8" t="s">
        <v>190</v>
      </c>
      <c r="B2963" s="8" t="s">
        <v>4359</v>
      </c>
      <c r="C2963" s="44" t="s">
        <v>4360</v>
      </c>
      <c r="D2963" s="45" t="s">
        <v>42</v>
      </c>
      <c r="E2963" s="42"/>
      <c r="F2963" s="8" t="s">
        <v>36</v>
      </c>
      <c r="G2963" s="8"/>
      <c r="H2963" s="9">
        <v>148</v>
      </c>
      <c r="I2963" s="8"/>
      <c r="J2963" s="8" t="s">
        <v>78</v>
      </c>
      <c r="K2963" s="17">
        <v>321</v>
      </c>
      <c r="L2963" s="9">
        <v>0</v>
      </c>
      <c r="M2963" s="9">
        <v>0</v>
      </c>
      <c r="N2963" s="9">
        <v>0</v>
      </c>
      <c r="O2963" s="8"/>
      <c r="P2963" s="9">
        <v>321</v>
      </c>
      <c r="Q2963" s="15">
        <v>7</v>
      </c>
      <c r="R2963" s="9">
        <v>45</v>
      </c>
      <c r="S2963" s="8" t="s">
        <v>34</v>
      </c>
      <c r="T2963" s="9">
        <v>6</v>
      </c>
      <c r="U2963" s="18" t="s">
        <v>10653</v>
      </c>
      <c r="V2963" s="40">
        <v>45364</v>
      </c>
      <c r="W2963" s="40"/>
    </row>
    <row r="2964" spans="1:23" ht="13.5" thickBot="1">
      <c r="A2964" s="8" t="s">
        <v>190</v>
      </c>
      <c r="B2964" s="8" t="s">
        <v>4361</v>
      </c>
      <c r="C2964" s="8" t="s">
        <v>4362</v>
      </c>
      <c r="D2964" s="8" t="s">
        <v>142</v>
      </c>
      <c r="E2964" s="8"/>
      <c r="F2964" s="8" t="s">
        <v>36</v>
      </c>
      <c r="G2964" s="8"/>
      <c r="H2964" s="9">
        <v>149</v>
      </c>
      <c r="I2964" s="8"/>
      <c r="J2964" s="8" t="s">
        <v>78</v>
      </c>
      <c r="K2964" s="17">
        <v>179</v>
      </c>
      <c r="L2964" s="9">
        <v>0</v>
      </c>
      <c r="M2964" s="9">
        <v>0</v>
      </c>
      <c r="N2964" s="9">
        <v>0</v>
      </c>
      <c r="O2964" s="8"/>
      <c r="P2964" s="9">
        <v>179</v>
      </c>
      <c r="Q2964" s="15">
        <v>4</v>
      </c>
      <c r="R2964" s="9">
        <v>40</v>
      </c>
      <c r="S2964" s="8" t="s">
        <v>34</v>
      </c>
      <c r="T2964" s="9">
        <v>19</v>
      </c>
      <c r="U2964" s="18" t="s">
        <v>12857</v>
      </c>
      <c r="V2964" s="40">
        <v>45364</v>
      </c>
      <c r="W2964" s="40"/>
    </row>
    <row r="2965" spans="1:23" ht="13.5" thickBot="1">
      <c r="A2965" s="8" t="s">
        <v>190</v>
      </c>
      <c r="B2965" s="8" t="s">
        <v>4363</v>
      </c>
      <c r="C2965" s="8" t="s">
        <v>4364</v>
      </c>
      <c r="D2965" s="8"/>
      <c r="E2965" s="8"/>
      <c r="F2965" s="8"/>
      <c r="G2965" s="8"/>
      <c r="H2965" s="9">
        <v>150</v>
      </c>
      <c r="I2965" s="8"/>
      <c r="J2965" s="8" t="s">
        <v>78</v>
      </c>
      <c r="K2965" s="17">
        <v>708</v>
      </c>
      <c r="L2965" s="9">
        <v>0</v>
      </c>
      <c r="M2965" s="9">
        <v>0</v>
      </c>
      <c r="N2965" s="9">
        <v>0</v>
      </c>
      <c r="O2965" s="8"/>
      <c r="P2965" s="9">
        <v>708</v>
      </c>
      <c r="Q2965" s="15">
        <v>1</v>
      </c>
      <c r="R2965" s="9">
        <v>360</v>
      </c>
      <c r="S2965" s="8" t="s">
        <v>37</v>
      </c>
      <c r="T2965" s="9">
        <v>348</v>
      </c>
      <c r="U2965" s="18" t="s">
        <v>7134</v>
      </c>
      <c r="V2965" s="40"/>
      <c r="W2965" s="8"/>
    </row>
    <row r="2966" spans="1:23" ht="13.5" thickBot="1">
      <c r="A2966" s="8" t="s">
        <v>190</v>
      </c>
      <c r="B2966" s="8" t="s">
        <v>4365</v>
      </c>
      <c r="C2966" s="8" t="s">
        <v>4366</v>
      </c>
      <c r="D2966" s="8"/>
      <c r="E2966" s="8"/>
      <c r="F2966" s="8"/>
      <c r="G2966" s="8"/>
      <c r="H2966" s="9">
        <v>151</v>
      </c>
      <c r="I2966" s="8"/>
      <c r="J2966" s="8" t="s">
        <v>78</v>
      </c>
      <c r="K2966" s="17">
        <v>540</v>
      </c>
      <c r="L2966" s="9">
        <v>0</v>
      </c>
      <c r="M2966" s="9">
        <v>0</v>
      </c>
      <c r="N2966" s="9">
        <v>0</v>
      </c>
      <c r="O2966" s="8"/>
      <c r="P2966" s="9">
        <v>540</v>
      </c>
      <c r="Q2966" s="15">
        <v>18</v>
      </c>
      <c r="R2966" s="9">
        <v>30</v>
      </c>
      <c r="S2966" s="8" t="s">
        <v>34</v>
      </c>
      <c r="T2966" s="9">
        <v>0</v>
      </c>
      <c r="U2966" s="18" t="s">
        <v>4367</v>
      </c>
      <c r="V2966" s="40"/>
      <c r="W2966" s="40"/>
    </row>
    <row r="2967" spans="1:23" ht="13.5" thickBot="1">
      <c r="A2967" s="8" t="s">
        <v>190</v>
      </c>
      <c r="B2967" s="8" t="s">
        <v>4368</v>
      </c>
      <c r="C2967" s="18" t="s">
        <v>4369</v>
      </c>
      <c r="D2967" s="8"/>
      <c r="E2967" s="8"/>
      <c r="F2967" s="8"/>
      <c r="G2967" s="8"/>
      <c r="H2967" s="9">
        <v>152</v>
      </c>
      <c r="I2967" s="8"/>
      <c r="J2967" s="8" t="s">
        <v>78</v>
      </c>
      <c r="K2967" s="17">
        <v>0</v>
      </c>
      <c r="L2967" s="9">
        <v>0</v>
      </c>
      <c r="M2967" s="9">
        <v>0</v>
      </c>
      <c r="N2967" s="9">
        <v>0</v>
      </c>
      <c r="O2967" s="8"/>
      <c r="P2967" s="9">
        <v>0</v>
      </c>
      <c r="Q2967" s="15">
        <v>0</v>
      </c>
      <c r="R2967" s="9">
        <v>50</v>
      </c>
      <c r="S2967" s="8" t="s">
        <v>34</v>
      </c>
      <c r="T2967" s="9">
        <v>0</v>
      </c>
      <c r="U2967" s="18" t="s">
        <v>45</v>
      </c>
      <c r="V2967" s="40"/>
      <c r="W2967" s="40"/>
    </row>
    <row r="2968" spans="1:23" ht="13.5" thickBot="1">
      <c r="A2968" s="8" t="s">
        <v>190</v>
      </c>
      <c r="B2968" s="8" t="s">
        <v>4370</v>
      </c>
      <c r="C2968" s="8" t="s">
        <v>4371</v>
      </c>
      <c r="D2968" s="8"/>
      <c r="E2968" s="8"/>
      <c r="F2968" s="8"/>
      <c r="G2968" s="8"/>
      <c r="H2968" s="9">
        <v>153</v>
      </c>
      <c r="I2968" s="8"/>
      <c r="J2968" s="8" t="s">
        <v>78</v>
      </c>
      <c r="K2968" s="17">
        <v>0</v>
      </c>
      <c r="L2968" s="9">
        <v>0</v>
      </c>
      <c r="M2968" s="9">
        <v>0</v>
      </c>
      <c r="N2968" s="9">
        <v>0</v>
      </c>
      <c r="O2968" s="8"/>
      <c r="P2968" s="9">
        <v>0</v>
      </c>
      <c r="Q2968" s="15">
        <v>0</v>
      </c>
      <c r="R2968" s="9">
        <v>40</v>
      </c>
      <c r="S2968" s="8" t="s">
        <v>34</v>
      </c>
      <c r="T2968" s="9">
        <v>0</v>
      </c>
      <c r="U2968" s="18" t="s">
        <v>45</v>
      </c>
      <c r="V2968" s="40"/>
      <c r="W2968" s="40"/>
    </row>
    <row r="2969" spans="1:23" ht="13.5" thickBot="1">
      <c r="A2969" s="8" t="s">
        <v>190</v>
      </c>
      <c r="B2969" s="8" t="s">
        <v>4372</v>
      </c>
      <c r="C2969" s="8" t="s">
        <v>4373</v>
      </c>
      <c r="D2969" s="8"/>
      <c r="E2969" s="8"/>
      <c r="F2969" s="8"/>
      <c r="G2969" s="8"/>
      <c r="H2969" s="9">
        <v>159</v>
      </c>
      <c r="I2969" s="8"/>
      <c r="J2969" s="8" t="s">
        <v>78</v>
      </c>
      <c r="K2969" s="17">
        <v>40</v>
      </c>
      <c r="L2969" s="9">
        <v>0</v>
      </c>
      <c r="M2969" s="9">
        <v>0</v>
      </c>
      <c r="N2969" s="9">
        <v>0</v>
      </c>
      <c r="O2969" s="8"/>
      <c r="P2969" s="9">
        <v>40</v>
      </c>
      <c r="Q2969" s="15">
        <v>1</v>
      </c>
      <c r="R2969" s="9">
        <v>40</v>
      </c>
      <c r="S2969" s="8" t="s">
        <v>34</v>
      </c>
      <c r="T2969" s="9">
        <v>0</v>
      </c>
      <c r="U2969" s="43" t="s">
        <v>35</v>
      </c>
      <c r="V2969" s="62"/>
      <c r="W2969" s="40"/>
    </row>
    <row r="2970" spans="1:23" ht="13.5" thickBot="1">
      <c r="A2970" s="8" t="s">
        <v>190</v>
      </c>
      <c r="B2970" s="8" t="s">
        <v>4374</v>
      </c>
      <c r="C2970" s="8" t="s">
        <v>4375</v>
      </c>
      <c r="D2970" s="8"/>
      <c r="E2970" s="8"/>
      <c r="F2970" s="8"/>
      <c r="G2970" s="8"/>
      <c r="H2970" s="9">
        <v>160</v>
      </c>
      <c r="I2970" s="8"/>
      <c r="J2970" s="8" t="s">
        <v>78</v>
      </c>
      <c r="K2970" s="28">
        <v>600</v>
      </c>
      <c r="L2970" s="9">
        <v>0</v>
      </c>
      <c r="M2970" s="9">
        <v>0</v>
      </c>
      <c r="N2970" s="9">
        <v>0</v>
      </c>
      <c r="O2970" s="8"/>
      <c r="P2970" s="29">
        <v>600</v>
      </c>
      <c r="Q2970" s="15">
        <v>2</v>
      </c>
      <c r="R2970" s="9">
        <v>300</v>
      </c>
      <c r="S2970" s="8" t="s">
        <v>37</v>
      </c>
      <c r="T2970" s="9">
        <v>0</v>
      </c>
      <c r="U2970" s="8" t="s">
        <v>152</v>
      </c>
      <c r="V2970" s="21"/>
      <c r="W2970" s="40"/>
    </row>
    <row r="2971" spans="1:23" ht="13.5" thickBot="1">
      <c r="A2971" s="8" t="s">
        <v>190</v>
      </c>
      <c r="B2971" s="13" t="s">
        <v>4376</v>
      </c>
      <c r="C2971" s="8" t="s">
        <v>4377</v>
      </c>
      <c r="D2971" s="8"/>
      <c r="E2971" s="8"/>
      <c r="F2971" s="8"/>
      <c r="G2971" s="8"/>
      <c r="H2971" s="9">
        <v>161</v>
      </c>
      <c r="I2971" s="8"/>
      <c r="J2971" s="8" t="s">
        <v>78</v>
      </c>
      <c r="K2971" s="17">
        <v>500</v>
      </c>
      <c r="L2971" s="9">
        <v>0</v>
      </c>
      <c r="M2971" s="9">
        <v>0</v>
      </c>
      <c r="N2971" s="9">
        <v>0</v>
      </c>
      <c r="O2971" s="8"/>
      <c r="P2971" s="9">
        <v>500</v>
      </c>
      <c r="Q2971" s="15">
        <v>2</v>
      </c>
      <c r="R2971" s="9">
        <v>250</v>
      </c>
      <c r="S2971" s="8" t="s">
        <v>37</v>
      </c>
      <c r="T2971" s="9">
        <v>0</v>
      </c>
      <c r="U2971" s="8" t="s">
        <v>152</v>
      </c>
      <c r="V2971" s="21"/>
      <c r="W2971" s="40"/>
    </row>
    <row r="2972" spans="1:23" ht="13.5" thickBot="1">
      <c r="A2972" s="8" t="s">
        <v>190</v>
      </c>
      <c r="B2972" s="13" t="s">
        <v>4378</v>
      </c>
      <c r="C2972" s="8" t="s">
        <v>4379</v>
      </c>
      <c r="D2972" s="8"/>
      <c r="E2972" s="8"/>
      <c r="F2972" s="8"/>
      <c r="G2972" s="8"/>
      <c r="H2972" s="20">
        <v>162</v>
      </c>
      <c r="I2972" s="8"/>
      <c r="J2972" s="8" t="s">
        <v>78</v>
      </c>
      <c r="K2972" s="17">
        <v>0</v>
      </c>
      <c r="L2972" s="9">
        <v>0</v>
      </c>
      <c r="M2972" s="29">
        <v>0</v>
      </c>
      <c r="N2972" s="9">
        <v>0</v>
      </c>
      <c r="O2972" s="8"/>
      <c r="P2972" s="29">
        <v>0</v>
      </c>
      <c r="Q2972" s="15">
        <v>0</v>
      </c>
      <c r="R2972" s="9">
        <v>180</v>
      </c>
      <c r="S2972" s="8" t="s">
        <v>37</v>
      </c>
      <c r="T2972" s="9">
        <v>0</v>
      </c>
      <c r="U2972" s="8" t="s">
        <v>39</v>
      </c>
      <c r="V2972" s="21"/>
      <c r="W2972" s="21"/>
    </row>
    <row r="2973" spans="1:23" ht="13.5" thickBot="1">
      <c r="A2973" s="8" t="s">
        <v>190</v>
      </c>
      <c r="B2973" s="13" t="s">
        <v>4380</v>
      </c>
      <c r="C2973" s="44" t="s">
        <v>4381</v>
      </c>
      <c r="D2973" s="42"/>
      <c r="E2973" s="8"/>
      <c r="F2973" s="8"/>
      <c r="G2973" s="8"/>
      <c r="H2973" s="20">
        <v>163</v>
      </c>
      <c r="I2973" s="8"/>
      <c r="J2973" s="8" t="s">
        <v>78</v>
      </c>
      <c r="K2973" s="17">
        <v>3456</v>
      </c>
      <c r="L2973" s="9">
        <v>0</v>
      </c>
      <c r="M2973" s="29">
        <v>0</v>
      </c>
      <c r="N2973" s="9">
        <v>0</v>
      </c>
      <c r="O2973" s="8"/>
      <c r="P2973" s="29">
        <v>3456</v>
      </c>
      <c r="Q2973" s="15">
        <v>12</v>
      </c>
      <c r="R2973" s="9">
        <v>288</v>
      </c>
      <c r="S2973" s="8" t="s">
        <v>37</v>
      </c>
      <c r="T2973" s="9">
        <v>0</v>
      </c>
      <c r="U2973" s="44" t="s">
        <v>429</v>
      </c>
      <c r="V2973" s="46"/>
      <c r="W2973" s="21"/>
    </row>
    <row r="2974" spans="1:23" ht="13.5" thickBot="1">
      <c r="A2974" s="8" t="s">
        <v>190</v>
      </c>
      <c r="B2974" s="13" t="s">
        <v>4382</v>
      </c>
      <c r="C2974" s="8" t="s">
        <v>4383</v>
      </c>
      <c r="D2974" s="8"/>
      <c r="E2974" s="8"/>
      <c r="F2974" s="8"/>
      <c r="G2974" s="9"/>
      <c r="H2974" s="9">
        <v>164</v>
      </c>
      <c r="I2974" s="8"/>
      <c r="J2974" s="8" t="s">
        <v>78</v>
      </c>
      <c r="K2974" s="17">
        <v>0</v>
      </c>
      <c r="L2974" s="9">
        <v>0</v>
      </c>
      <c r="M2974" s="9">
        <v>0</v>
      </c>
      <c r="N2974" s="9">
        <v>0</v>
      </c>
      <c r="O2974" s="8"/>
      <c r="P2974" s="9">
        <v>0</v>
      </c>
      <c r="Q2974" s="15">
        <v>0</v>
      </c>
      <c r="R2974" s="9">
        <v>10</v>
      </c>
      <c r="S2974" s="8" t="s">
        <v>34</v>
      </c>
      <c r="T2974" s="9">
        <v>0</v>
      </c>
      <c r="U2974" s="44" t="s">
        <v>45</v>
      </c>
      <c r="V2974" s="46"/>
      <c r="W2974" s="8"/>
    </row>
    <row r="2975" spans="1:23" ht="13.5" thickBot="1">
      <c r="A2975" s="8" t="s">
        <v>190</v>
      </c>
      <c r="B2975" s="13" t="s">
        <v>4384</v>
      </c>
      <c r="C2975" s="8" t="s">
        <v>4385</v>
      </c>
      <c r="D2975" s="8"/>
      <c r="E2975" s="8"/>
      <c r="F2975" s="8"/>
      <c r="G2975" s="9"/>
      <c r="H2975" s="20">
        <v>165</v>
      </c>
      <c r="I2975" s="8"/>
      <c r="J2975" s="8" t="s">
        <v>78</v>
      </c>
      <c r="K2975" s="30">
        <v>0</v>
      </c>
      <c r="L2975" s="9">
        <v>0</v>
      </c>
      <c r="M2975" s="9">
        <v>0</v>
      </c>
      <c r="N2975" s="9">
        <v>0</v>
      </c>
      <c r="O2975" s="8"/>
      <c r="P2975" s="31">
        <v>0</v>
      </c>
      <c r="Q2975" s="15">
        <v>0</v>
      </c>
      <c r="R2975" s="9">
        <v>10</v>
      </c>
      <c r="S2975" s="8" t="s">
        <v>34</v>
      </c>
      <c r="T2975" s="9">
        <v>0</v>
      </c>
      <c r="U2975" s="18" t="s">
        <v>45</v>
      </c>
      <c r="V2975" s="40"/>
      <c r="W2975" s="21"/>
    </row>
    <row r="2976" spans="1:23" ht="39" thickBot="1">
      <c r="A2976" s="8" t="s">
        <v>190</v>
      </c>
      <c r="B2976" s="13" t="s">
        <v>7845</v>
      </c>
      <c r="C2976" s="8" t="s">
        <v>8941</v>
      </c>
      <c r="D2976" s="8" t="s">
        <v>7846</v>
      </c>
      <c r="E2976" s="8"/>
      <c r="F2976" s="8" t="s">
        <v>36</v>
      </c>
      <c r="G2976" s="8"/>
      <c r="H2976" s="20">
        <v>166</v>
      </c>
      <c r="I2976" s="8" t="s">
        <v>699</v>
      </c>
      <c r="J2976" s="8" t="s">
        <v>78</v>
      </c>
      <c r="K2976" s="17">
        <v>41.5</v>
      </c>
      <c r="L2976" s="9">
        <v>0</v>
      </c>
      <c r="M2976" s="29">
        <v>0</v>
      </c>
      <c r="N2976" s="9">
        <v>0</v>
      </c>
      <c r="O2976" s="8"/>
      <c r="P2976" s="29">
        <v>41.5</v>
      </c>
      <c r="Q2976" s="15">
        <v>1</v>
      </c>
      <c r="R2976" s="9">
        <v>30</v>
      </c>
      <c r="S2976" s="8" t="s">
        <v>34</v>
      </c>
      <c r="T2976" s="9">
        <v>12</v>
      </c>
      <c r="U2976" s="8" t="s">
        <v>12858</v>
      </c>
      <c r="V2976" s="21">
        <v>45440</v>
      </c>
      <c r="W2976" s="8"/>
    </row>
    <row r="2977" spans="1:23" ht="26.25" thickBot="1">
      <c r="A2977" s="8" t="s">
        <v>190</v>
      </c>
      <c r="B2977" s="13" t="s">
        <v>4386</v>
      </c>
      <c r="C2977" s="8" t="s">
        <v>8157</v>
      </c>
      <c r="D2977" s="8" t="s">
        <v>4387</v>
      </c>
      <c r="E2977" s="8"/>
      <c r="F2977" s="8" t="s">
        <v>36</v>
      </c>
      <c r="G2977" s="9"/>
      <c r="H2977" s="9">
        <v>167</v>
      </c>
      <c r="I2977" s="8" t="s">
        <v>8942</v>
      </c>
      <c r="J2977" s="8" t="s">
        <v>78</v>
      </c>
      <c r="K2977" s="25">
        <v>141.5</v>
      </c>
      <c r="L2977" s="9">
        <v>0</v>
      </c>
      <c r="M2977" s="9">
        <v>0</v>
      </c>
      <c r="N2977" s="9">
        <v>0</v>
      </c>
      <c r="O2977" s="8"/>
      <c r="P2977" s="9">
        <v>141.5</v>
      </c>
      <c r="Q2977" s="15">
        <v>14</v>
      </c>
      <c r="R2977" s="9">
        <v>10</v>
      </c>
      <c r="S2977" s="8" t="s">
        <v>34</v>
      </c>
      <c r="T2977" s="9">
        <v>2</v>
      </c>
      <c r="U2977" s="8" t="s">
        <v>12859</v>
      </c>
      <c r="V2977" s="21">
        <v>45370</v>
      </c>
      <c r="W2977" s="8"/>
    </row>
    <row r="2978" spans="1:23" ht="13.5" thickBot="1">
      <c r="A2978" s="8" t="s">
        <v>190</v>
      </c>
      <c r="B2978" s="13" t="s">
        <v>4388</v>
      </c>
      <c r="C2978" s="44" t="s">
        <v>10797</v>
      </c>
      <c r="D2978" s="42" t="s">
        <v>4389</v>
      </c>
      <c r="E2978" s="8"/>
      <c r="F2978" s="8" t="s">
        <v>36</v>
      </c>
      <c r="G2978" s="9">
        <v>4550</v>
      </c>
      <c r="H2978" s="9">
        <v>168</v>
      </c>
      <c r="I2978" s="8"/>
      <c r="J2978" s="8" t="s">
        <v>78</v>
      </c>
      <c r="K2978" s="17">
        <v>90.5</v>
      </c>
      <c r="L2978" s="9">
        <v>0</v>
      </c>
      <c r="M2978" s="29">
        <v>0</v>
      </c>
      <c r="N2978" s="9">
        <v>0</v>
      </c>
      <c r="O2978" s="8"/>
      <c r="P2978" s="29">
        <v>90.5</v>
      </c>
      <c r="Q2978" s="15">
        <v>9</v>
      </c>
      <c r="R2978" s="9">
        <v>10</v>
      </c>
      <c r="S2978" s="8" t="s">
        <v>34</v>
      </c>
      <c r="T2978" s="17">
        <v>1</v>
      </c>
      <c r="U2978" s="18" t="s">
        <v>12860</v>
      </c>
      <c r="V2978" s="40">
        <v>45356</v>
      </c>
      <c r="W2978" s="8">
        <v>45380</v>
      </c>
    </row>
    <row r="2979" spans="1:23" ht="13.5" thickBot="1">
      <c r="A2979" s="8" t="s">
        <v>190</v>
      </c>
      <c r="B2979" s="8" t="s">
        <v>4390</v>
      </c>
      <c r="C2979" s="44" t="s">
        <v>10799</v>
      </c>
      <c r="D2979" s="42" t="s">
        <v>4392</v>
      </c>
      <c r="E2979" s="8"/>
      <c r="F2979" s="8" t="s">
        <v>36</v>
      </c>
      <c r="G2979" s="8">
        <v>5055</v>
      </c>
      <c r="H2979" s="9">
        <v>169</v>
      </c>
      <c r="I2979" s="8"/>
      <c r="J2979" s="8" t="s">
        <v>78</v>
      </c>
      <c r="K2979" s="17">
        <v>111.41666669999999</v>
      </c>
      <c r="L2979" s="9">
        <v>0</v>
      </c>
      <c r="M2979" s="9">
        <v>0</v>
      </c>
      <c r="N2979" s="9">
        <v>0</v>
      </c>
      <c r="O2979" s="8"/>
      <c r="P2979" s="9">
        <v>111.41666669999999</v>
      </c>
      <c r="Q2979" s="15">
        <v>11</v>
      </c>
      <c r="R2979" s="9">
        <v>10</v>
      </c>
      <c r="S2979" s="8" t="s">
        <v>34</v>
      </c>
      <c r="T2979" s="9">
        <v>1</v>
      </c>
      <c r="U2979" s="18" t="s">
        <v>12861</v>
      </c>
      <c r="V2979" s="40">
        <v>45356</v>
      </c>
      <c r="W2979" s="8">
        <v>45380</v>
      </c>
    </row>
    <row r="2980" spans="1:23" ht="26.25" thickBot="1">
      <c r="A2980" s="8" t="s">
        <v>190</v>
      </c>
      <c r="B2980" s="8" t="s">
        <v>6915</v>
      </c>
      <c r="C2980" s="8" t="s">
        <v>10800</v>
      </c>
      <c r="D2980" s="8" t="s">
        <v>6916</v>
      </c>
      <c r="E2980" s="8"/>
      <c r="F2980" s="8" t="s">
        <v>36</v>
      </c>
      <c r="G2980" s="8">
        <v>5565</v>
      </c>
      <c r="H2980" s="9">
        <v>170</v>
      </c>
      <c r="I2980" s="8" t="s">
        <v>6810</v>
      </c>
      <c r="J2980" s="8" t="s">
        <v>78</v>
      </c>
      <c r="K2980" s="17">
        <v>347.75</v>
      </c>
      <c r="L2980" s="9">
        <v>0</v>
      </c>
      <c r="M2980" s="9">
        <v>0</v>
      </c>
      <c r="N2980" s="9">
        <v>0</v>
      </c>
      <c r="O2980" s="8"/>
      <c r="P2980" s="9">
        <v>347.75</v>
      </c>
      <c r="Q2980" s="15">
        <v>34</v>
      </c>
      <c r="R2980" s="9">
        <v>10</v>
      </c>
      <c r="S2980" s="8" t="s">
        <v>34</v>
      </c>
      <c r="T2980" s="9">
        <v>8</v>
      </c>
      <c r="U2980" s="18" t="s">
        <v>12862</v>
      </c>
      <c r="V2980" s="40">
        <v>45419</v>
      </c>
      <c r="W2980" s="8"/>
    </row>
    <row r="2981" spans="1:23" ht="13.5" thickBot="1">
      <c r="A2981" s="8" t="s">
        <v>190</v>
      </c>
      <c r="B2981" s="8" t="s">
        <v>4393</v>
      </c>
      <c r="C2981" s="8" t="s">
        <v>10801</v>
      </c>
      <c r="D2981" s="8" t="s">
        <v>8943</v>
      </c>
      <c r="E2981" s="8"/>
      <c r="F2981" s="8" t="s">
        <v>36</v>
      </c>
      <c r="G2981" s="8">
        <v>5035</v>
      </c>
      <c r="H2981" s="9">
        <v>171</v>
      </c>
      <c r="I2981" s="8"/>
      <c r="J2981" s="8" t="s">
        <v>78</v>
      </c>
      <c r="K2981" s="17">
        <v>122</v>
      </c>
      <c r="L2981" s="9">
        <v>0</v>
      </c>
      <c r="M2981" s="9">
        <v>0</v>
      </c>
      <c r="N2981" s="9">
        <v>0</v>
      </c>
      <c r="O2981" s="8"/>
      <c r="P2981" s="9">
        <v>122</v>
      </c>
      <c r="Q2981" s="15">
        <v>12</v>
      </c>
      <c r="R2981" s="9">
        <v>10</v>
      </c>
      <c r="S2981" s="8" t="s">
        <v>34</v>
      </c>
      <c r="T2981" s="9">
        <v>2</v>
      </c>
      <c r="U2981" s="18" t="s">
        <v>12863</v>
      </c>
      <c r="V2981" s="40"/>
      <c r="W2981" s="8">
        <v>45380</v>
      </c>
    </row>
    <row r="2982" spans="1:23" ht="13.5" thickBot="1">
      <c r="A2982" s="8" t="s">
        <v>190</v>
      </c>
      <c r="B2982" s="8" t="s">
        <v>4394</v>
      </c>
      <c r="C2982" s="8" t="s">
        <v>10802</v>
      </c>
      <c r="D2982" s="8" t="s">
        <v>4395</v>
      </c>
      <c r="E2982" s="8"/>
      <c r="F2982" s="8" t="s">
        <v>36</v>
      </c>
      <c r="G2982" s="8">
        <v>7070</v>
      </c>
      <c r="H2982" s="9">
        <v>172</v>
      </c>
      <c r="I2982" s="8"/>
      <c r="J2982" s="8" t="s">
        <v>78</v>
      </c>
      <c r="K2982" s="17">
        <v>27.416666670000001</v>
      </c>
      <c r="L2982" s="9">
        <v>0</v>
      </c>
      <c r="M2982" s="9">
        <v>0</v>
      </c>
      <c r="N2982" s="9">
        <v>0</v>
      </c>
      <c r="O2982" s="8"/>
      <c r="P2982" s="9">
        <v>27.416666670000001</v>
      </c>
      <c r="Q2982" s="15">
        <v>2</v>
      </c>
      <c r="R2982" s="9">
        <v>10</v>
      </c>
      <c r="S2982" s="8" t="s">
        <v>34</v>
      </c>
      <c r="T2982" s="9">
        <v>7</v>
      </c>
      <c r="U2982" s="18" t="s">
        <v>12864</v>
      </c>
      <c r="V2982" s="40">
        <v>45356</v>
      </c>
      <c r="W2982" s="8"/>
    </row>
    <row r="2983" spans="1:23" ht="13.5" thickBot="1">
      <c r="A2983" s="8" t="s">
        <v>190</v>
      </c>
      <c r="B2983" s="8" t="s">
        <v>8944</v>
      </c>
      <c r="C2983" s="8" t="s">
        <v>10803</v>
      </c>
      <c r="D2983" s="8" t="s">
        <v>8945</v>
      </c>
      <c r="E2983" s="8"/>
      <c r="F2983" s="8" t="s">
        <v>36</v>
      </c>
      <c r="G2983" s="8">
        <v>7053</v>
      </c>
      <c r="H2983" s="9">
        <v>173</v>
      </c>
      <c r="I2983" s="8"/>
      <c r="J2983" s="8" t="s">
        <v>78</v>
      </c>
      <c r="K2983" s="17">
        <v>4.5</v>
      </c>
      <c r="L2983" s="9">
        <v>0</v>
      </c>
      <c r="M2983" s="9">
        <v>0</v>
      </c>
      <c r="N2983" s="9">
        <v>0</v>
      </c>
      <c r="O2983" s="8"/>
      <c r="P2983" s="9">
        <v>4.5</v>
      </c>
      <c r="Q2983" s="15">
        <v>0</v>
      </c>
      <c r="R2983" s="9">
        <v>10</v>
      </c>
      <c r="S2983" s="8" t="s">
        <v>34</v>
      </c>
      <c r="T2983" s="9">
        <v>5</v>
      </c>
      <c r="U2983" s="18" t="s">
        <v>12865</v>
      </c>
      <c r="V2983" s="8">
        <v>45492</v>
      </c>
      <c r="W2983" s="8"/>
    </row>
    <row r="2984" spans="1:23" ht="13.5" thickBot="1">
      <c r="A2984" s="8" t="s">
        <v>190</v>
      </c>
      <c r="B2984" s="8" t="s">
        <v>8946</v>
      </c>
      <c r="C2984" s="8" t="s">
        <v>4391</v>
      </c>
      <c r="D2984" s="8" t="s">
        <v>4392</v>
      </c>
      <c r="E2984" s="8"/>
      <c r="F2984" s="8" t="s">
        <v>36</v>
      </c>
      <c r="G2984" s="8">
        <v>5055</v>
      </c>
      <c r="H2984" s="9">
        <v>174</v>
      </c>
      <c r="I2984" s="8"/>
      <c r="J2984" s="8" t="s">
        <v>78</v>
      </c>
      <c r="K2984" s="17">
        <v>-56.083333330000002</v>
      </c>
      <c r="L2984" s="9">
        <v>0</v>
      </c>
      <c r="M2984" s="9">
        <v>0</v>
      </c>
      <c r="N2984" s="9">
        <v>0</v>
      </c>
      <c r="O2984" s="8"/>
      <c r="P2984" s="9">
        <v>-56.083333330000002</v>
      </c>
      <c r="Q2984" s="15">
        <v>-5</v>
      </c>
      <c r="R2984" s="9">
        <v>10</v>
      </c>
      <c r="S2984" s="8" t="s">
        <v>34</v>
      </c>
      <c r="T2984" s="9">
        <v>-6</v>
      </c>
      <c r="U2984" s="18" t="s">
        <v>12866</v>
      </c>
      <c r="V2984" s="8"/>
      <c r="W2984" s="8"/>
    </row>
    <row r="2985" spans="1:23" ht="13.5" thickBot="1">
      <c r="A2985" s="8" t="s">
        <v>190</v>
      </c>
      <c r="B2985" s="8" t="s">
        <v>10804</v>
      </c>
      <c r="C2985" s="44" t="s">
        <v>10805</v>
      </c>
      <c r="D2985" s="42" t="s">
        <v>10806</v>
      </c>
      <c r="E2985" s="8"/>
      <c r="F2985" s="8" t="s">
        <v>212</v>
      </c>
      <c r="G2985" s="8">
        <v>8055</v>
      </c>
      <c r="H2985" s="9">
        <v>175</v>
      </c>
      <c r="I2985" s="8" t="s">
        <v>8905</v>
      </c>
      <c r="J2985" s="8" t="s">
        <v>214</v>
      </c>
      <c r="K2985" s="17">
        <v>97</v>
      </c>
      <c r="L2985" s="9">
        <v>0</v>
      </c>
      <c r="M2985" s="9">
        <v>0</v>
      </c>
      <c r="N2985" s="9">
        <v>0</v>
      </c>
      <c r="O2985" s="8"/>
      <c r="P2985" s="9">
        <v>97</v>
      </c>
      <c r="Q2985" s="15">
        <v>9</v>
      </c>
      <c r="R2985" s="9">
        <v>10</v>
      </c>
      <c r="S2985" s="8" t="s">
        <v>34</v>
      </c>
      <c r="T2985" s="9">
        <v>7</v>
      </c>
      <c r="U2985" s="18" t="s">
        <v>12867</v>
      </c>
      <c r="V2985" s="8">
        <v>45513</v>
      </c>
      <c r="W2985" s="8"/>
    </row>
    <row r="2986" spans="1:23" ht="13.5" thickBot="1">
      <c r="A2986" s="8" t="s">
        <v>190</v>
      </c>
      <c r="B2986" s="8" t="s">
        <v>10807</v>
      </c>
      <c r="C2986" s="8" t="s">
        <v>10808</v>
      </c>
      <c r="D2986" s="8" t="s">
        <v>10809</v>
      </c>
      <c r="E2986" s="8"/>
      <c r="F2986" s="8" t="s">
        <v>212</v>
      </c>
      <c r="G2986" s="8">
        <v>9060</v>
      </c>
      <c r="H2986" s="9">
        <v>176</v>
      </c>
      <c r="I2986" s="8" t="s">
        <v>8905</v>
      </c>
      <c r="J2986" s="8" t="s">
        <v>214</v>
      </c>
      <c r="K2986" s="17">
        <v>97</v>
      </c>
      <c r="L2986" s="9">
        <v>0</v>
      </c>
      <c r="M2986" s="9">
        <v>0</v>
      </c>
      <c r="N2986" s="9">
        <v>0</v>
      </c>
      <c r="O2986" s="8"/>
      <c r="P2986" s="9">
        <v>97</v>
      </c>
      <c r="Q2986" s="15">
        <v>9</v>
      </c>
      <c r="R2986" s="9">
        <v>10</v>
      </c>
      <c r="S2986" s="8" t="s">
        <v>34</v>
      </c>
      <c r="T2986" s="9">
        <v>7</v>
      </c>
      <c r="U2986" s="18" t="s">
        <v>12867</v>
      </c>
      <c r="V2986" s="40">
        <v>45513</v>
      </c>
      <c r="W2986" s="8"/>
    </row>
    <row r="2987" spans="1:23" ht="13.5" thickBot="1">
      <c r="A2987" s="8" t="s">
        <v>190</v>
      </c>
      <c r="B2987" s="8" t="s">
        <v>10810</v>
      </c>
      <c r="C2987" s="8" t="s">
        <v>10811</v>
      </c>
      <c r="D2987" s="8" t="s">
        <v>10812</v>
      </c>
      <c r="E2987" s="8"/>
      <c r="F2987" s="8" t="s">
        <v>212</v>
      </c>
      <c r="G2987" s="8">
        <v>7080</v>
      </c>
      <c r="H2987" s="9">
        <v>177</v>
      </c>
      <c r="I2987" s="8" t="s">
        <v>8905</v>
      </c>
      <c r="J2987" s="8" t="s">
        <v>214</v>
      </c>
      <c r="K2987" s="17">
        <v>94</v>
      </c>
      <c r="L2987" s="9">
        <v>0</v>
      </c>
      <c r="M2987" s="9">
        <v>0</v>
      </c>
      <c r="N2987" s="9">
        <v>0</v>
      </c>
      <c r="O2987" s="8"/>
      <c r="P2987" s="9">
        <v>94</v>
      </c>
      <c r="Q2987" s="15">
        <v>9</v>
      </c>
      <c r="R2987" s="9">
        <v>10</v>
      </c>
      <c r="S2987" s="8" t="s">
        <v>34</v>
      </c>
      <c r="T2987" s="9">
        <v>4</v>
      </c>
      <c r="U2987" s="18" t="s">
        <v>12868</v>
      </c>
      <c r="V2987" s="40">
        <v>45513</v>
      </c>
      <c r="W2987" s="8"/>
    </row>
    <row r="2988" spans="1:23" ht="13.5" thickBot="1">
      <c r="A2988" s="8" t="s">
        <v>190</v>
      </c>
      <c r="B2988" s="8" t="s">
        <v>4401</v>
      </c>
      <c r="C2988" s="8" t="s">
        <v>4402</v>
      </c>
      <c r="D2988" s="8"/>
      <c r="E2988" s="8"/>
      <c r="F2988" s="8"/>
      <c r="G2988" s="8"/>
      <c r="H2988" s="9">
        <v>183</v>
      </c>
      <c r="I2988" s="8"/>
      <c r="J2988" s="8" t="s">
        <v>78</v>
      </c>
      <c r="K2988" s="17">
        <v>297</v>
      </c>
      <c r="L2988" s="9">
        <v>0</v>
      </c>
      <c r="M2988" s="9">
        <v>0</v>
      </c>
      <c r="N2988" s="9">
        <v>0</v>
      </c>
      <c r="O2988" s="8"/>
      <c r="P2988" s="9">
        <v>297</v>
      </c>
      <c r="Q2988" s="15">
        <v>14</v>
      </c>
      <c r="R2988" s="9">
        <v>20</v>
      </c>
      <c r="S2988" s="8" t="s">
        <v>34</v>
      </c>
      <c r="T2988" s="9">
        <v>17</v>
      </c>
      <c r="U2988" s="18" t="s">
        <v>4403</v>
      </c>
      <c r="V2988" s="40"/>
      <c r="W2988" s="8"/>
    </row>
    <row r="2989" spans="1:23" ht="13.5" thickBot="1">
      <c r="A2989" s="8" t="s">
        <v>190</v>
      </c>
      <c r="B2989" s="8" t="s">
        <v>4404</v>
      </c>
      <c r="C2989" s="44" t="s">
        <v>4405</v>
      </c>
      <c r="D2989" s="45"/>
      <c r="E2989" s="42"/>
      <c r="F2989" s="8"/>
      <c r="G2989" s="8"/>
      <c r="H2989" s="9">
        <v>184</v>
      </c>
      <c r="I2989" s="8"/>
      <c r="J2989" s="8" t="s">
        <v>78</v>
      </c>
      <c r="K2989" s="17">
        <v>150</v>
      </c>
      <c r="L2989" s="9">
        <v>0</v>
      </c>
      <c r="M2989" s="9">
        <v>0</v>
      </c>
      <c r="N2989" s="9">
        <v>0</v>
      </c>
      <c r="O2989" s="8"/>
      <c r="P2989" s="9">
        <v>150</v>
      </c>
      <c r="Q2989" s="15">
        <v>3</v>
      </c>
      <c r="R2989" s="9">
        <v>50</v>
      </c>
      <c r="S2989" s="8" t="s">
        <v>34</v>
      </c>
      <c r="T2989" s="9">
        <v>0</v>
      </c>
      <c r="U2989" s="18" t="s">
        <v>318</v>
      </c>
      <c r="V2989" s="8"/>
      <c r="W2989" s="8"/>
    </row>
    <row r="2990" spans="1:23" ht="26.25" thickBot="1">
      <c r="A2990" s="8" t="s">
        <v>190</v>
      </c>
      <c r="B2990" s="8" t="s">
        <v>4406</v>
      </c>
      <c r="C2990" s="44" t="s">
        <v>4407</v>
      </c>
      <c r="D2990" s="42"/>
      <c r="E2990" s="8"/>
      <c r="F2990" s="8" t="s">
        <v>212</v>
      </c>
      <c r="G2990" s="8"/>
      <c r="H2990" s="9">
        <v>185</v>
      </c>
      <c r="I2990" s="8" t="s">
        <v>213</v>
      </c>
      <c r="J2990" s="8" t="s">
        <v>214</v>
      </c>
      <c r="K2990" s="17">
        <v>2508</v>
      </c>
      <c r="L2990" s="9">
        <v>0</v>
      </c>
      <c r="M2990" s="9">
        <v>0</v>
      </c>
      <c r="N2990" s="9">
        <v>0</v>
      </c>
      <c r="O2990" s="8"/>
      <c r="P2990" s="9">
        <v>2508</v>
      </c>
      <c r="Q2990" s="15">
        <v>6</v>
      </c>
      <c r="R2990" s="9">
        <v>360</v>
      </c>
      <c r="S2990" s="8" t="s">
        <v>37</v>
      </c>
      <c r="T2990" s="9">
        <v>348</v>
      </c>
      <c r="U2990" s="18" t="s">
        <v>7133</v>
      </c>
      <c r="V2990" s="8"/>
      <c r="W2990" s="8"/>
    </row>
    <row r="2991" spans="1:23" ht="13.5" thickBot="1">
      <c r="A2991" s="8" t="s">
        <v>190</v>
      </c>
      <c r="B2991" s="8" t="s">
        <v>4408</v>
      </c>
      <c r="C2991" s="44" t="s">
        <v>4409</v>
      </c>
      <c r="D2991" s="42"/>
      <c r="E2991" s="8"/>
      <c r="F2991" s="8"/>
      <c r="G2991" s="8"/>
      <c r="H2991" s="9">
        <v>186</v>
      </c>
      <c r="I2991" s="8"/>
      <c r="J2991" s="8" t="s">
        <v>78</v>
      </c>
      <c r="K2991" s="17">
        <v>0</v>
      </c>
      <c r="L2991" s="9">
        <v>0</v>
      </c>
      <c r="M2991" s="9">
        <v>0</v>
      </c>
      <c r="N2991" s="9">
        <v>0</v>
      </c>
      <c r="O2991" s="8"/>
      <c r="P2991" s="9">
        <v>0</v>
      </c>
      <c r="Q2991" s="15">
        <v>0</v>
      </c>
      <c r="R2991" s="9">
        <v>40</v>
      </c>
      <c r="S2991" s="8" t="s">
        <v>34</v>
      </c>
      <c r="T2991" s="9">
        <v>0</v>
      </c>
      <c r="U2991" s="18" t="s">
        <v>45</v>
      </c>
      <c r="V2991" s="8"/>
      <c r="W2991" s="8"/>
    </row>
    <row r="2992" spans="1:23" ht="26.25" thickBot="1">
      <c r="A2992" s="8" t="s">
        <v>190</v>
      </c>
      <c r="B2992" s="8" t="s">
        <v>4410</v>
      </c>
      <c r="C2992" s="8" t="s">
        <v>4411</v>
      </c>
      <c r="D2992" s="8"/>
      <c r="E2992" s="8"/>
      <c r="F2992" s="8" t="s">
        <v>212</v>
      </c>
      <c r="G2992" s="8"/>
      <c r="H2992" s="9">
        <v>187</v>
      </c>
      <c r="I2992" s="8" t="s">
        <v>213</v>
      </c>
      <c r="J2992" s="8" t="s">
        <v>214</v>
      </c>
      <c r="K2992" s="17">
        <v>18</v>
      </c>
      <c r="L2992" s="9">
        <v>0</v>
      </c>
      <c r="M2992" s="9">
        <v>0</v>
      </c>
      <c r="N2992" s="9">
        <v>0</v>
      </c>
      <c r="O2992" s="8"/>
      <c r="P2992" s="9">
        <v>18</v>
      </c>
      <c r="Q2992" s="15">
        <v>0</v>
      </c>
      <c r="R2992" s="9">
        <v>30</v>
      </c>
      <c r="S2992" s="8" t="s">
        <v>34</v>
      </c>
      <c r="T2992" s="9">
        <v>18</v>
      </c>
      <c r="U2992" s="18" t="s">
        <v>1405</v>
      </c>
      <c r="V2992" s="40"/>
      <c r="W2992" s="8"/>
    </row>
    <row r="2993" spans="1:23" ht="13.5" thickBot="1">
      <c r="A2993" s="8" t="s">
        <v>190</v>
      </c>
      <c r="B2993" s="8" t="s">
        <v>4412</v>
      </c>
      <c r="C2993" s="8" t="s">
        <v>4413</v>
      </c>
      <c r="D2993" s="8"/>
      <c r="E2993" s="8"/>
      <c r="F2993" s="8"/>
      <c r="G2993" s="8"/>
      <c r="H2993" s="9">
        <v>188</v>
      </c>
      <c r="I2993" s="8"/>
      <c r="J2993" s="8" t="s">
        <v>78</v>
      </c>
      <c r="K2993" s="17">
        <v>0</v>
      </c>
      <c r="L2993" s="9">
        <v>0</v>
      </c>
      <c r="M2993" s="9">
        <v>0</v>
      </c>
      <c r="N2993" s="9">
        <v>0</v>
      </c>
      <c r="O2993" s="8"/>
      <c r="P2993" s="9">
        <v>0</v>
      </c>
      <c r="Q2993" s="15">
        <v>0</v>
      </c>
      <c r="R2993" s="9">
        <v>20</v>
      </c>
      <c r="S2993" s="8" t="s">
        <v>34</v>
      </c>
      <c r="T2993" s="9">
        <v>0</v>
      </c>
      <c r="U2993" s="18" t="s">
        <v>45</v>
      </c>
      <c r="V2993" s="40"/>
      <c r="W2993" s="8"/>
    </row>
    <row r="2994" spans="1:23" ht="13.5" thickBot="1">
      <c r="A2994" s="8" t="s">
        <v>190</v>
      </c>
      <c r="B2994" s="8" t="s">
        <v>4414</v>
      </c>
      <c r="C2994" s="8" t="s">
        <v>4415</v>
      </c>
      <c r="D2994" s="8"/>
      <c r="E2994" s="8"/>
      <c r="F2994" s="8"/>
      <c r="G2994" s="8"/>
      <c r="H2994" s="9">
        <v>189</v>
      </c>
      <c r="I2994" s="8"/>
      <c r="J2994" s="8" t="s">
        <v>78</v>
      </c>
      <c r="K2994" s="17">
        <v>0</v>
      </c>
      <c r="L2994" s="9">
        <v>0</v>
      </c>
      <c r="M2994" s="9">
        <v>0</v>
      </c>
      <c r="N2994" s="9">
        <v>0</v>
      </c>
      <c r="O2994" s="8"/>
      <c r="P2994" s="9">
        <v>0</v>
      </c>
      <c r="Q2994" s="15">
        <v>0</v>
      </c>
      <c r="R2994" s="9">
        <v>40</v>
      </c>
      <c r="S2994" s="8" t="s">
        <v>34</v>
      </c>
      <c r="T2994" s="19">
        <v>0</v>
      </c>
      <c r="U2994" s="19" t="s">
        <v>45</v>
      </c>
      <c r="V2994" s="40"/>
      <c r="W2994" s="40"/>
    </row>
    <row r="2995" spans="1:23" ht="26.25" thickBot="1">
      <c r="A2995" s="8" t="s">
        <v>190</v>
      </c>
      <c r="B2995" s="8" t="s">
        <v>4416</v>
      </c>
      <c r="C2995" s="8" t="s">
        <v>4417</v>
      </c>
      <c r="D2995" s="8"/>
      <c r="E2995" s="8"/>
      <c r="F2995" s="8" t="s">
        <v>212</v>
      </c>
      <c r="G2995" s="8"/>
      <c r="H2995" s="9">
        <v>190</v>
      </c>
      <c r="I2995" s="8" t="s">
        <v>213</v>
      </c>
      <c r="J2995" s="8" t="s">
        <v>214</v>
      </c>
      <c r="K2995" s="17">
        <v>2136</v>
      </c>
      <c r="L2995" s="9">
        <v>0</v>
      </c>
      <c r="M2995" s="9">
        <v>0</v>
      </c>
      <c r="N2995" s="9">
        <v>0</v>
      </c>
      <c r="O2995" s="8"/>
      <c r="P2995" s="9">
        <v>2136</v>
      </c>
      <c r="Q2995" s="15">
        <v>5</v>
      </c>
      <c r="R2995" s="9">
        <v>360</v>
      </c>
      <c r="S2995" s="8" t="s">
        <v>37</v>
      </c>
      <c r="T2995" s="9">
        <v>336</v>
      </c>
      <c r="U2995" s="18" t="s">
        <v>4418</v>
      </c>
      <c r="V2995" s="40"/>
      <c r="W2995" s="40"/>
    </row>
    <row r="2996" spans="1:23" ht="13.5" thickBot="1">
      <c r="A2996" s="8" t="s">
        <v>190</v>
      </c>
      <c r="B2996" s="8" t="s">
        <v>4419</v>
      </c>
      <c r="C2996" s="8" t="s">
        <v>4420</v>
      </c>
      <c r="D2996" s="8"/>
      <c r="E2996" s="8"/>
      <c r="F2996" s="8"/>
      <c r="G2996" s="8"/>
      <c r="H2996" s="9">
        <v>191</v>
      </c>
      <c r="I2996" s="8"/>
      <c r="J2996" s="8" t="s">
        <v>78</v>
      </c>
      <c r="K2996" s="17">
        <v>1008</v>
      </c>
      <c r="L2996" s="9">
        <v>0</v>
      </c>
      <c r="M2996" s="9">
        <v>0</v>
      </c>
      <c r="N2996" s="9">
        <v>0</v>
      </c>
      <c r="O2996" s="8"/>
      <c r="P2996" s="9">
        <v>1008</v>
      </c>
      <c r="Q2996" s="15">
        <v>2</v>
      </c>
      <c r="R2996" s="9">
        <v>360</v>
      </c>
      <c r="S2996" s="8" t="s">
        <v>37</v>
      </c>
      <c r="T2996" s="9">
        <v>288</v>
      </c>
      <c r="U2996" s="18" t="s">
        <v>4421</v>
      </c>
      <c r="V2996" s="40"/>
      <c r="W2996" s="8"/>
    </row>
    <row r="2997" spans="1:23" ht="13.5" thickBot="1">
      <c r="A2997" s="8" t="s">
        <v>190</v>
      </c>
      <c r="B2997" s="8" t="s">
        <v>4422</v>
      </c>
      <c r="C2997" s="8" t="s">
        <v>4423</v>
      </c>
      <c r="D2997" s="8"/>
      <c r="E2997" s="8"/>
      <c r="F2997" s="8"/>
      <c r="G2997" s="8"/>
      <c r="H2997" s="9">
        <v>192</v>
      </c>
      <c r="I2997" s="8"/>
      <c r="J2997" s="8" t="s">
        <v>78</v>
      </c>
      <c r="K2997" s="17">
        <v>0</v>
      </c>
      <c r="L2997" s="9">
        <v>0</v>
      </c>
      <c r="M2997" s="9">
        <v>0</v>
      </c>
      <c r="N2997" s="9">
        <v>0</v>
      </c>
      <c r="O2997" s="8"/>
      <c r="P2997" s="9">
        <v>0</v>
      </c>
      <c r="Q2997" s="15">
        <v>0</v>
      </c>
      <c r="R2997" s="9">
        <v>20</v>
      </c>
      <c r="S2997" s="8" t="s">
        <v>34</v>
      </c>
      <c r="T2997" s="9">
        <v>0</v>
      </c>
      <c r="U2997" s="18" t="s">
        <v>45</v>
      </c>
      <c r="V2997" s="8"/>
      <c r="W2997" s="40"/>
    </row>
    <row r="2998" spans="1:23" ht="13.5" thickBot="1">
      <c r="A2998" s="8" t="s">
        <v>190</v>
      </c>
      <c r="B2998" s="8" t="s">
        <v>4424</v>
      </c>
      <c r="C2998" s="8" t="s">
        <v>4425</v>
      </c>
      <c r="D2998" s="8"/>
      <c r="E2998" s="8"/>
      <c r="F2998" s="8"/>
      <c r="G2998" s="8"/>
      <c r="H2998" s="9">
        <v>193</v>
      </c>
      <c r="I2998" s="8"/>
      <c r="J2998" s="8" t="s">
        <v>78</v>
      </c>
      <c r="K2998" s="17">
        <v>0</v>
      </c>
      <c r="L2998" s="9">
        <v>0</v>
      </c>
      <c r="M2998" s="9">
        <v>0</v>
      </c>
      <c r="N2998" s="9">
        <v>0</v>
      </c>
      <c r="O2998" s="8"/>
      <c r="P2998" s="9">
        <v>0</v>
      </c>
      <c r="Q2998" s="15" t="e">
        <v>#DIV/0!</v>
      </c>
      <c r="R2998" s="9">
        <v>0</v>
      </c>
      <c r="S2998" s="8"/>
      <c r="T2998" s="9" t="e">
        <v>#DIV/0!</v>
      </c>
      <c r="U2998" s="18" t="e">
        <v>#DIV/0!</v>
      </c>
      <c r="V2998" s="40"/>
      <c r="W2998" s="8"/>
    </row>
    <row r="2999" spans="1:23" ht="13.5" thickBot="1">
      <c r="A2999" s="8" t="s">
        <v>190</v>
      </c>
      <c r="B2999" s="8" t="s">
        <v>4426</v>
      </c>
      <c r="C2999" s="8" t="s">
        <v>4427</v>
      </c>
      <c r="D2999" s="8"/>
      <c r="E2999" s="8"/>
      <c r="F2999" s="8"/>
      <c r="G2999" s="8"/>
      <c r="H2999" s="9">
        <v>194</v>
      </c>
      <c r="I2999" s="8"/>
      <c r="J2999" s="8" t="s">
        <v>78</v>
      </c>
      <c r="K2999" s="17">
        <v>0</v>
      </c>
      <c r="L2999" s="9">
        <v>0</v>
      </c>
      <c r="M2999" s="9">
        <v>0</v>
      </c>
      <c r="N2999" s="9">
        <v>0</v>
      </c>
      <c r="O2999" s="8"/>
      <c r="P2999" s="9">
        <v>0</v>
      </c>
      <c r="Q2999" s="15">
        <v>0</v>
      </c>
      <c r="R2999" s="9">
        <v>360</v>
      </c>
      <c r="S2999" s="8" t="s">
        <v>37</v>
      </c>
      <c r="T2999" s="9">
        <v>0</v>
      </c>
      <c r="U2999" s="18" t="s">
        <v>39</v>
      </c>
      <c r="V2999" s="40"/>
      <c r="W2999" s="8"/>
    </row>
    <row r="3000" spans="1:23" ht="13.5" thickBot="1">
      <c r="A3000" s="8" t="s">
        <v>190</v>
      </c>
      <c r="B3000" s="8" t="s">
        <v>4428</v>
      </c>
      <c r="C3000" s="8" t="s">
        <v>4429</v>
      </c>
      <c r="D3000" s="8"/>
      <c r="E3000" s="8"/>
      <c r="F3000" s="8"/>
      <c r="G3000" s="8"/>
      <c r="H3000" s="9">
        <v>195</v>
      </c>
      <c r="I3000" s="8"/>
      <c r="J3000" s="8" t="s">
        <v>78</v>
      </c>
      <c r="K3000" s="17">
        <v>0</v>
      </c>
      <c r="L3000" s="9">
        <v>0</v>
      </c>
      <c r="M3000" s="9">
        <v>0</v>
      </c>
      <c r="N3000" s="9">
        <v>0</v>
      </c>
      <c r="O3000" s="8"/>
      <c r="P3000" s="9">
        <v>0</v>
      </c>
      <c r="Q3000" s="15">
        <v>0</v>
      </c>
      <c r="R3000" s="9">
        <v>360</v>
      </c>
      <c r="S3000" s="8" t="s">
        <v>37</v>
      </c>
      <c r="T3000" s="9">
        <v>0</v>
      </c>
      <c r="U3000" s="43" t="s">
        <v>39</v>
      </c>
      <c r="V3000" s="42"/>
      <c r="W3000" s="8"/>
    </row>
    <row r="3001" spans="1:23" ht="13.5" thickBot="1">
      <c r="A3001" s="8" t="s">
        <v>190</v>
      </c>
      <c r="B3001" s="8" t="s">
        <v>4430</v>
      </c>
      <c r="C3001" s="8" t="s">
        <v>4431</v>
      </c>
      <c r="D3001" s="8"/>
      <c r="E3001" s="8"/>
      <c r="F3001" s="8"/>
      <c r="G3001" s="8"/>
      <c r="H3001" s="9">
        <v>196</v>
      </c>
      <c r="I3001" s="8"/>
      <c r="J3001" s="8" t="s">
        <v>78</v>
      </c>
      <c r="K3001" s="17">
        <v>1320</v>
      </c>
      <c r="L3001" s="9">
        <v>0</v>
      </c>
      <c r="M3001" s="9">
        <v>0</v>
      </c>
      <c r="N3001" s="9">
        <v>0</v>
      </c>
      <c r="O3001" s="8"/>
      <c r="P3001" s="9">
        <v>1320</v>
      </c>
      <c r="Q3001" s="15">
        <v>3</v>
      </c>
      <c r="R3001" s="9">
        <v>360</v>
      </c>
      <c r="S3001" s="8" t="s">
        <v>37</v>
      </c>
      <c r="T3001" s="9">
        <v>240</v>
      </c>
      <c r="U3001" s="18" t="s">
        <v>6800</v>
      </c>
      <c r="V3001" s="40"/>
      <c r="W3001" s="8"/>
    </row>
    <row r="3002" spans="1:23" ht="13.5" thickBot="1">
      <c r="A3002" s="8" t="s">
        <v>190</v>
      </c>
      <c r="B3002" s="8" t="s">
        <v>4432</v>
      </c>
      <c r="C3002" s="44" t="s">
        <v>4433</v>
      </c>
      <c r="D3002" s="45"/>
      <c r="E3002" s="42"/>
      <c r="F3002" s="8"/>
      <c r="G3002" s="8"/>
      <c r="H3002" s="9">
        <v>197</v>
      </c>
      <c r="I3002" s="8"/>
      <c r="J3002" s="8" t="s">
        <v>78</v>
      </c>
      <c r="K3002" s="17">
        <v>0</v>
      </c>
      <c r="L3002" s="9">
        <v>0</v>
      </c>
      <c r="M3002" s="9">
        <v>0</v>
      </c>
      <c r="N3002" s="9">
        <v>0</v>
      </c>
      <c r="O3002" s="8"/>
      <c r="P3002" s="9">
        <v>0</v>
      </c>
      <c r="Q3002" s="15">
        <v>0</v>
      </c>
      <c r="R3002" s="9">
        <v>30</v>
      </c>
      <c r="S3002" s="8" t="s">
        <v>34</v>
      </c>
      <c r="T3002" s="9">
        <v>0</v>
      </c>
      <c r="U3002" s="18" t="s">
        <v>45</v>
      </c>
      <c r="V3002" s="40"/>
      <c r="W3002" s="8"/>
    </row>
    <row r="3003" spans="1:23" ht="13.5" thickBot="1">
      <c r="A3003" s="8" t="s">
        <v>190</v>
      </c>
      <c r="B3003" s="8" t="s">
        <v>4434</v>
      </c>
      <c r="C3003" s="8" t="s">
        <v>4435</v>
      </c>
      <c r="D3003" s="8"/>
      <c r="E3003" s="8"/>
      <c r="F3003" s="8"/>
      <c r="G3003" s="8"/>
      <c r="H3003" s="9">
        <v>198</v>
      </c>
      <c r="I3003" s="8"/>
      <c r="J3003" s="8" t="s">
        <v>78</v>
      </c>
      <c r="K3003" s="17">
        <v>-30</v>
      </c>
      <c r="L3003" s="9">
        <v>0</v>
      </c>
      <c r="M3003" s="9">
        <v>0</v>
      </c>
      <c r="N3003" s="9">
        <v>0</v>
      </c>
      <c r="O3003" s="8"/>
      <c r="P3003" s="9">
        <v>-30</v>
      </c>
      <c r="Q3003" s="15">
        <v>-1</v>
      </c>
      <c r="R3003" s="9">
        <v>30</v>
      </c>
      <c r="S3003" s="8" t="s">
        <v>34</v>
      </c>
      <c r="T3003" s="17">
        <v>0</v>
      </c>
      <c r="U3003" s="18" t="s">
        <v>176</v>
      </c>
      <c r="V3003" s="40"/>
      <c r="W3003" s="8"/>
    </row>
    <row r="3004" spans="1:23" ht="13.5" thickBot="1">
      <c r="A3004" s="8" t="s">
        <v>190</v>
      </c>
      <c r="B3004" s="8" t="s">
        <v>4436</v>
      </c>
      <c r="C3004" s="44" t="s">
        <v>4437</v>
      </c>
      <c r="D3004" s="42"/>
      <c r="E3004" s="8"/>
      <c r="F3004" s="8"/>
      <c r="G3004" s="8"/>
      <c r="H3004" s="9">
        <v>199</v>
      </c>
      <c r="I3004" s="8"/>
      <c r="J3004" s="8" t="s">
        <v>78</v>
      </c>
      <c r="K3004" s="17">
        <v>1440</v>
      </c>
      <c r="L3004" s="9">
        <v>0</v>
      </c>
      <c r="M3004" s="9">
        <v>0</v>
      </c>
      <c r="N3004" s="9">
        <v>0</v>
      </c>
      <c r="O3004" s="8"/>
      <c r="P3004" s="9">
        <v>1440</v>
      </c>
      <c r="Q3004" s="15">
        <v>3</v>
      </c>
      <c r="R3004" s="9">
        <v>480</v>
      </c>
      <c r="S3004" s="8" t="s">
        <v>37</v>
      </c>
      <c r="T3004" s="9">
        <v>0</v>
      </c>
      <c r="U3004" s="18" t="s">
        <v>103</v>
      </c>
      <c r="V3004" s="40"/>
      <c r="W3004" s="8"/>
    </row>
    <row r="3005" spans="1:23" ht="26.25" thickBot="1">
      <c r="A3005" s="8" t="s">
        <v>190</v>
      </c>
      <c r="B3005" s="8" t="s">
        <v>4438</v>
      </c>
      <c r="C3005" s="8" t="s">
        <v>4439</v>
      </c>
      <c r="D3005" s="8"/>
      <c r="E3005" s="8"/>
      <c r="F3005" s="8"/>
      <c r="G3005" s="8"/>
      <c r="H3005" s="9">
        <v>200</v>
      </c>
      <c r="I3005" s="8" t="s">
        <v>2357</v>
      </c>
      <c r="J3005" s="8" t="s">
        <v>214</v>
      </c>
      <c r="K3005" s="17">
        <v>0</v>
      </c>
      <c r="L3005" s="9">
        <v>0</v>
      </c>
      <c r="M3005" s="9">
        <v>0</v>
      </c>
      <c r="N3005" s="9">
        <v>0</v>
      </c>
      <c r="O3005" s="8"/>
      <c r="P3005" s="9">
        <v>0</v>
      </c>
      <c r="Q3005" s="15">
        <v>0</v>
      </c>
      <c r="R3005" s="9">
        <v>480</v>
      </c>
      <c r="S3005" s="8" t="s">
        <v>37</v>
      </c>
      <c r="T3005" s="9">
        <v>0</v>
      </c>
      <c r="U3005" s="18" t="s">
        <v>39</v>
      </c>
      <c r="V3005" s="40"/>
      <c r="W3005" s="8"/>
    </row>
    <row r="3006" spans="1:23" ht="13.5" thickBot="1">
      <c r="A3006" s="8" t="s">
        <v>190</v>
      </c>
      <c r="B3006" s="8" t="s">
        <v>4440</v>
      </c>
      <c r="C3006" s="8" t="s">
        <v>4441</v>
      </c>
      <c r="D3006" s="8"/>
      <c r="E3006" s="8"/>
      <c r="F3006" s="8"/>
      <c r="G3006" s="8"/>
      <c r="H3006" s="9">
        <v>201</v>
      </c>
      <c r="I3006" s="8"/>
      <c r="J3006" s="8" t="s">
        <v>78</v>
      </c>
      <c r="K3006" s="17">
        <v>6000</v>
      </c>
      <c r="L3006" s="9">
        <v>0</v>
      </c>
      <c r="M3006" s="9">
        <v>0</v>
      </c>
      <c r="N3006" s="9">
        <v>0</v>
      </c>
      <c r="O3006" s="8"/>
      <c r="P3006" s="9">
        <v>6000</v>
      </c>
      <c r="Q3006" s="15">
        <v>5</v>
      </c>
      <c r="R3006" s="9">
        <v>1200</v>
      </c>
      <c r="S3006" s="8" t="s">
        <v>37</v>
      </c>
      <c r="T3006" s="9">
        <v>0</v>
      </c>
      <c r="U3006" s="18" t="s">
        <v>153</v>
      </c>
      <c r="V3006" s="40"/>
      <c r="W3006" s="8"/>
    </row>
    <row r="3007" spans="1:23" ht="13.5" thickBot="1">
      <c r="A3007" s="8" t="s">
        <v>190</v>
      </c>
      <c r="B3007" s="8" t="s">
        <v>4442</v>
      </c>
      <c r="C3007" s="44" t="s">
        <v>4443</v>
      </c>
      <c r="D3007" s="42"/>
      <c r="E3007" s="8"/>
      <c r="F3007" s="8"/>
      <c r="G3007" s="8"/>
      <c r="H3007" s="9">
        <v>202</v>
      </c>
      <c r="I3007" s="8"/>
      <c r="J3007" s="8" t="s">
        <v>78</v>
      </c>
      <c r="K3007" s="17">
        <v>-24</v>
      </c>
      <c r="L3007" s="9">
        <v>0</v>
      </c>
      <c r="M3007" s="9">
        <v>0</v>
      </c>
      <c r="N3007" s="9">
        <v>0</v>
      </c>
      <c r="O3007" s="8"/>
      <c r="P3007" s="9">
        <v>-24</v>
      </c>
      <c r="Q3007" s="15">
        <v>0</v>
      </c>
      <c r="R3007" s="9">
        <v>120</v>
      </c>
      <c r="S3007" s="8" t="s">
        <v>37</v>
      </c>
      <c r="T3007" s="9">
        <v>-24</v>
      </c>
      <c r="U3007" s="18" t="s">
        <v>356</v>
      </c>
      <c r="V3007" s="40"/>
      <c r="W3007" s="40"/>
    </row>
    <row r="3008" spans="1:23" ht="13.5" thickBot="1">
      <c r="A3008" s="8" t="s">
        <v>190</v>
      </c>
      <c r="B3008" s="8" t="s">
        <v>4444</v>
      </c>
      <c r="C3008" s="8" t="s">
        <v>4445</v>
      </c>
      <c r="D3008" s="8"/>
      <c r="E3008" s="8"/>
      <c r="F3008" s="8"/>
      <c r="G3008" s="8"/>
      <c r="H3008" s="9">
        <v>203</v>
      </c>
      <c r="I3008" s="8"/>
      <c r="J3008" s="8" t="s">
        <v>78</v>
      </c>
      <c r="K3008" s="17">
        <v>360</v>
      </c>
      <c r="L3008" s="9">
        <v>0</v>
      </c>
      <c r="M3008" s="9">
        <v>0</v>
      </c>
      <c r="N3008" s="9">
        <v>0</v>
      </c>
      <c r="O3008" s="8"/>
      <c r="P3008" s="9">
        <v>360</v>
      </c>
      <c r="Q3008" s="15">
        <v>3</v>
      </c>
      <c r="R3008" s="9">
        <v>120</v>
      </c>
      <c r="S3008" s="8" t="s">
        <v>37</v>
      </c>
      <c r="T3008" s="9">
        <v>0</v>
      </c>
      <c r="U3008" s="18" t="s">
        <v>103</v>
      </c>
      <c r="V3008" s="40"/>
      <c r="W3008" s="40"/>
    </row>
    <row r="3009" spans="1:23" ht="13.5" thickBot="1">
      <c r="A3009" s="8" t="s">
        <v>190</v>
      </c>
      <c r="B3009" s="8" t="s">
        <v>4446</v>
      </c>
      <c r="C3009" s="8" t="s">
        <v>4447</v>
      </c>
      <c r="D3009" s="8"/>
      <c r="E3009" s="8"/>
      <c r="F3009" s="8"/>
      <c r="G3009" s="8"/>
      <c r="H3009" s="9">
        <v>204</v>
      </c>
      <c r="I3009" s="8"/>
      <c r="J3009" s="8" t="s">
        <v>78</v>
      </c>
      <c r="K3009" s="17">
        <v>188</v>
      </c>
      <c r="L3009" s="9">
        <v>0</v>
      </c>
      <c r="M3009" s="9">
        <v>0</v>
      </c>
      <c r="N3009" s="9">
        <v>0</v>
      </c>
      <c r="O3009" s="8"/>
      <c r="P3009" s="9">
        <v>188</v>
      </c>
      <c r="Q3009" s="15">
        <v>0</v>
      </c>
      <c r="R3009" s="9">
        <v>200</v>
      </c>
      <c r="S3009" s="8" t="s">
        <v>37</v>
      </c>
      <c r="T3009" s="9">
        <v>188</v>
      </c>
      <c r="U3009" s="8" t="s">
        <v>4448</v>
      </c>
      <c r="V3009" s="21"/>
      <c r="W3009" s="8"/>
    </row>
    <row r="3010" spans="1:23" ht="13.5" thickBot="1">
      <c r="A3010" s="8" t="s">
        <v>190</v>
      </c>
      <c r="B3010" s="13" t="s">
        <v>4449</v>
      </c>
      <c r="C3010" s="8" t="s">
        <v>4450</v>
      </c>
      <c r="D3010" s="8"/>
      <c r="E3010" s="8"/>
      <c r="F3010" s="8"/>
      <c r="G3010" s="8"/>
      <c r="H3010" s="9">
        <v>205</v>
      </c>
      <c r="I3010" s="8"/>
      <c r="J3010" s="8" t="s">
        <v>78</v>
      </c>
      <c r="K3010" s="17">
        <v>1440</v>
      </c>
      <c r="L3010" s="9">
        <v>0</v>
      </c>
      <c r="M3010" s="9">
        <v>0</v>
      </c>
      <c r="N3010" s="9">
        <v>0</v>
      </c>
      <c r="O3010" s="8"/>
      <c r="P3010" s="9">
        <v>1440</v>
      </c>
      <c r="Q3010" s="15">
        <v>4</v>
      </c>
      <c r="R3010" s="9">
        <v>360</v>
      </c>
      <c r="S3010" s="8" t="s">
        <v>37</v>
      </c>
      <c r="T3010" s="9">
        <v>0</v>
      </c>
      <c r="U3010" s="8" t="s">
        <v>216</v>
      </c>
      <c r="V3010" s="21"/>
      <c r="W3010" s="40"/>
    </row>
    <row r="3011" spans="1:23" ht="13.5" thickBot="1">
      <c r="A3011" s="8" t="s">
        <v>190</v>
      </c>
      <c r="B3011" s="8" t="s">
        <v>4451</v>
      </c>
      <c r="C3011" s="8" t="s">
        <v>4452</v>
      </c>
      <c r="D3011" s="8"/>
      <c r="E3011" s="8"/>
      <c r="F3011" s="8"/>
      <c r="G3011" s="8"/>
      <c r="H3011" s="9">
        <v>206</v>
      </c>
      <c r="I3011" s="8"/>
      <c r="J3011" s="8" t="s">
        <v>78</v>
      </c>
      <c r="K3011" s="17">
        <v>3240</v>
      </c>
      <c r="L3011" s="9">
        <v>0</v>
      </c>
      <c r="M3011" s="9">
        <v>0</v>
      </c>
      <c r="N3011" s="9">
        <v>0</v>
      </c>
      <c r="O3011" s="8"/>
      <c r="P3011" s="9">
        <v>3240</v>
      </c>
      <c r="Q3011" s="15">
        <v>9</v>
      </c>
      <c r="R3011" s="9">
        <v>360</v>
      </c>
      <c r="S3011" s="8" t="s">
        <v>37</v>
      </c>
      <c r="T3011" s="9">
        <v>0</v>
      </c>
      <c r="U3011" s="18" t="s">
        <v>162</v>
      </c>
      <c r="V3011" s="40"/>
      <c r="W3011" s="8"/>
    </row>
    <row r="3012" spans="1:23" ht="13.5" thickBot="1">
      <c r="A3012" s="8" t="s">
        <v>190</v>
      </c>
      <c r="B3012" s="8" t="s">
        <v>4453</v>
      </c>
      <c r="C3012" s="44" t="s">
        <v>4454</v>
      </c>
      <c r="D3012" s="42"/>
      <c r="E3012" s="8"/>
      <c r="F3012" s="8"/>
      <c r="G3012" s="8"/>
      <c r="H3012" s="9">
        <v>207</v>
      </c>
      <c r="I3012" s="8"/>
      <c r="J3012" s="8" t="s">
        <v>78</v>
      </c>
      <c r="K3012" s="17">
        <v>1080</v>
      </c>
      <c r="L3012" s="9">
        <v>0</v>
      </c>
      <c r="M3012" s="9">
        <v>0</v>
      </c>
      <c r="N3012" s="9">
        <v>0</v>
      </c>
      <c r="O3012" s="8"/>
      <c r="P3012" s="9">
        <v>1080</v>
      </c>
      <c r="Q3012" s="15">
        <v>3</v>
      </c>
      <c r="R3012" s="9">
        <v>360</v>
      </c>
      <c r="S3012" s="8" t="s">
        <v>37</v>
      </c>
      <c r="T3012" s="9">
        <v>0</v>
      </c>
      <c r="U3012" s="18" t="s">
        <v>103</v>
      </c>
      <c r="V3012" s="40"/>
      <c r="W3012" s="8"/>
    </row>
    <row r="3013" spans="1:23" ht="13.5" thickBot="1">
      <c r="A3013" s="8" t="s">
        <v>190</v>
      </c>
      <c r="B3013" s="8" t="s">
        <v>7847</v>
      </c>
      <c r="C3013" s="44" t="s">
        <v>4455</v>
      </c>
      <c r="D3013" s="42"/>
      <c r="E3013" s="8"/>
      <c r="F3013" s="8" t="s">
        <v>36</v>
      </c>
      <c r="G3013" s="8" t="s">
        <v>7848</v>
      </c>
      <c r="H3013" s="9">
        <v>208</v>
      </c>
      <c r="I3013" s="8"/>
      <c r="J3013" s="8" t="s">
        <v>78</v>
      </c>
      <c r="K3013" s="17">
        <v>1368</v>
      </c>
      <c r="L3013" s="9">
        <v>0</v>
      </c>
      <c r="M3013" s="9">
        <v>0</v>
      </c>
      <c r="N3013" s="9">
        <v>0</v>
      </c>
      <c r="O3013" s="8"/>
      <c r="P3013" s="9">
        <v>1368</v>
      </c>
      <c r="Q3013" s="15">
        <v>3</v>
      </c>
      <c r="R3013" s="9">
        <v>360</v>
      </c>
      <c r="S3013" s="8" t="s">
        <v>37</v>
      </c>
      <c r="T3013" s="9">
        <v>288</v>
      </c>
      <c r="U3013" s="43" t="s">
        <v>12869</v>
      </c>
      <c r="V3013" s="62">
        <v>45440</v>
      </c>
      <c r="W3013" s="8"/>
    </row>
    <row r="3014" spans="1:23" ht="13.5" thickBot="1">
      <c r="A3014" s="8" t="s">
        <v>190</v>
      </c>
      <c r="B3014" s="8" t="s">
        <v>4456</v>
      </c>
      <c r="C3014" s="8" t="s">
        <v>4457</v>
      </c>
      <c r="D3014" s="8"/>
      <c r="E3014" s="8"/>
      <c r="F3014" s="8" t="s">
        <v>36</v>
      </c>
      <c r="G3014" s="8" t="s">
        <v>4458</v>
      </c>
      <c r="H3014" s="9">
        <v>209</v>
      </c>
      <c r="I3014" s="8"/>
      <c r="J3014" s="8" t="s">
        <v>78</v>
      </c>
      <c r="K3014" s="17">
        <v>381</v>
      </c>
      <c r="L3014" s="9">
        <v>0</v>
      </c>
      <c r="M3014" s="9">
        <v>0</v>
      </c>
      <c r="N3014" s="9">
        <v>0</v>
      </c>
      <c r="O3014" s="8"/>
      <c r="P3014" s="9">
        <v>381</v>
      </c>
      <c r="Q3014" s="15">
        <v>12</v>
      </c>
      <c r="R3014" s="9">
        <v>30</v>
      </c>
      <c r="S3014" s="8" t="s">
        <v>34</v>
      </c>
      <c r="T3014" s="9">
        <v>21</v>
      </c>
      <c r="U3014" s="8" t="s">
        <v>10813</v>
      </c>
      <c r="V3014" s="21">
        <v>45370</v>
      </c>
      <c r="W3014" s="8"/>
    </row>
    <row r="3015" spans="1:23" ht="13.5" thickBot="1">
      <c r="A3015" s="8" t="s">
        <v>190</v>
      </c>
      <c r="B3015" s="8" t="s">
        <v>4459</v>
      </c>
      <c r="C3015" s="8" t="s">
        <v>4460</v>
      </c>
      <c r="D3015" s="8"/>
      <c r="E3015" s="8"/>
      <c r="F3015" s="8"/>
      <c r="G3015" s="8"/>
      <c r="H3015" s="9">
        <v>210</v>
      </c>
      <c r="I3015" s="8"/>
      <c r="J3015" s="8" t="s">
        <v>78</v>
      </c>
      <c r="K3015" s="17">
        <v>1044</v>
      </c>
      <c r="L3015" s="9">
        <v>0</v>
      </c>
      <c r="M3015" s="9">
        <v>0</v>
      </c>
      <c r="N3015" s="9">
        <v>0</v>
      </c>
      <c r="O3015" s="8"/>
      <c r="P3015" s="9">
        <v>1044</v>
      </c>
      <c r="Q3015" s="15">
        <v>2</v>
      </c>
      <c r="R3015" s="9">
        <v>360</v>
      </c>
      <c r="S3015" s="8" t="s">
        <v>37</v>
      </c>
      <c r="T3015" s="9">
        <v>324</v>
      </c>
      <c r="U3015" s="8" t="s">
        <v>8750</v>
      </c>
      <c r="V3015" s="21"/>
      <c r="W3015" s="8"/>
    </row>
    <row r="3016" spans="1:23" ht="13.5" thickBot="1">
      <c r="A3016" s="8" t="s">
        <v>190</v>
      </c>
      <c r="B3016" s="8" t="s">
        <v>4461</v>
      </c>
      <c r="C3016" s="44" t="s">
        <v>4462</v>
      </c>
      <c r="D3016" s="42"/>
      <c r="E3016" s="8"/>
      <c r="F3016" s="8"/>
      <c r="G3016" s="8"/>
      <c r="H3016" s="9">
        <v>211</v>
      </c>
      <c r="I3016" s="8"/>
      <c r="J3016" s="8" t="s">
        <v>78</v>
      </c>
      <c r="K3016" s="17">
        <v>0</v>
      </c>
      <c r="L3016" s="9">
        <v>0</v>
      </c>
      <c r="M3016" s="9">
        <v>0</v>
      </c>
      <c r="N3016" s="9">
        <v>0</v>
      </c>
      <c r="O3016" s="8"/>
      <c r="P3016" s="9">
        <v>0</v>
      </c>
      <c r="Q3016" s="15">
        <v>0</v>
      </c>
      <c r="R3016" s="9">
        <v>360</v>
      </c>
      <c r="S3016" s="8" t="s">
        <v>37</v>
      </c>
      <c r="T3016" s="9">
        <v>0</v>
      </c>
      <c r="U3016" s="8" t="s">
        <v>39</v>
      </c>
      <c r="V3016" s="9"/>
      <c r="W3016" s="8"/>
    </row>
    <row r="3017" spans="1:23" ht="13.5" thickBot="1">
      <c r="A3017" s="8" t="s">
        <v>190</v>
      </c>
      <c r="B3017" s="8" t="s">
        <v>4463</v>
      </c>
      <c r="C3017" s="8" t="s">
        <v>4464</v>
      </c>
      <c r="D3017" s="8"/>
      <c r="E3017" s="8"/>
      <c r="F3017" s="8"/>
      <c r="G3017" s="9"/>
      <c r="H3017" s="9">
        <v>212</v>
      </c>
      <c r="I3017" s="8"/>
      <c r="J3017" s="8" t="s">
        <v>78</v>
      </c>
      <c r="K3017" s="17">
        <v>0</v>
      </c>
      <c r="L3017" s="9">
        <v>0</v>
      </c>
      <c r="M3017" s="9">
        <v>0</v>
      </c>
      <c r="N3017" s="9">
        <v>0</v>
      </c>
      <c r="O3017" s="8"/>
      <c r="P3017" s="9">
        <v>0</v>
      </c>
      <c r="Q3017" s="15">
        <v>0</v>
      </c>
      <c r="R3017" s="9">
        <v>360</v>
      </c>
      <c r="S3017" s="8" t="s">
        <v>37</v>
      </c>
      <c r="T3017" s="17">
        <v>0</v>
      </c>
      <c r="U3017" s="8" t="s">
        <v>39</v>
      </c>
      <c r="V3017" s="9"/>
      <c r="W3017" s="8"/>
    </row>
    <row r="3018" spans="1:23" ht="13.5" thickBot="1">
      <c r="A3018" s="8" t="s">
        <v>190</v>
      </c>
      <c r="B3018" s="8" t="s">
        <v>7849</v>
      </c>
      <c r="C3018" s="8" t="s">
        <v>4465</v>
      </c>
      <c r="D3018" s="8"/>
      <c r="E3018" s="8"/>
      <c r="F3018" s="8" t="s">
        <v>36</v>
      </c>
      <c r="G3018" s="8">
        <v>154</v>
      </c>
      <c r="H3018" s="9">
        <v>213</v>
      </c>
      <c r="I3018" s="8"/>
      <c r="J3018" s="8" t="s">
        <v>78</v>
      </c>
      <c r="K3018" s="17">
        <v>2844</v>
      </c>
      <c r="L3018" s="9">
        <v>0</v>
      </c>
      <c r="M3018" s="9">
        <v>0</v>
      </c>
      <c r="N3018" s="9">
        <v>0</v>
      </c>
      <c r="O3018" s="8"/>
      <c r="P3018" s="9">
        <v>2844</v>
      </c>
      <c r="Q3018" s="15">
        <v>5</v>
      </c>
      <c r="R3018" s="9">
        <v>480</v>
      </c>
      <c r="S3018" s="8" t="s">
        <v>37</v>
      </c>
      <c r="T3018" s="9">
        <v>444</v>
      </c>
      <c r="U3018" s="18" t="s">
        <v>7850</v>
      </c>
      <c r="V3018" s="8">
        <v>45440</v>
      </c>
      <c r="W3018" s="8"/>
    </row>
    <row r="3019" spans="1:23" ht="26.25" thickBot="1">
      <c r="A3019" s="8" t="s">
        <v>190</v>
      </c>
      <c r="B3019" s="8" t="s">
        <v>7851</v>
      </c>
      <c r="C3019" s="44" t="s">
        <v>4466</v>
      </c>
      <c r="D3019" s="42"/>
      <c r="E3019" s="8"/>
      <c r="F3019" s="8" t="s">
        <v>36</v>
      </c>
      <c r="G3019" s="8">
        <v>229</v>
      </c>
      <c r="H3019" s="9">
        <v>214</v>
      </c>
      <c r="I3019" s="8"/>
      <c r="J3019" s="8" t="s">
        <v>78</v>
      </c>
      <c r="K3019" s="17">
        <v>16740</v>
      </c>
      <c r="L3019" s="9">
        <v>0</v>
      </c>
      <c r="M3019" s="9">
        <v>0</v>
      </c>
      <c r="N3019" s="9">
        <v>0</v>
      </c>
      <c r="O3019" s="8"/>
      <c r="P3019" s="9">
        <v>16740</v>
      </c>
      <c r="Q3019" s="15">
        <v>34</v>
      </c>
      <c r="R3019" s="9">
        <v>480</v>
      </c>
      <c r="S3019" s="8" t="s">
        <v>37</v>
      </c>
      <c r="T3019" s="9">
        <v>420</v>
      </c>
      <c r="U3019" s="8" t="s">
        <v>10926</v>
      </c>
      <c r="V3019" s="9">
        <v>45440</v>
      </c>
      <c r="W3019" s="8"/>
    </row>
    <row r="3020" spans="1:23" ht="13.5" thickBot="1">
      <c r="A3020" s="8" t="s">
        <v>190</v>
      </c>
      <c r="B3020" s="8" t="s">
        <v>7852</v>
      </c>
      <c r="C3020" s="8" t="s">
        <v>4467</v>
      </c>
      <c r="D3020" s="8"/>
      <c r="E3020" s="8"/>
      <c r="F3020" s="8" t="s">
        <v>36</v>
      </c>
      <c r="G3020" s="8">
        <v>241</v>
      </c>
      <c r="H3020" s="9">
        <v>215</v>
      </c>
      <c r="I3020" s="8"/>
      <c r="J3020" s="8" t="s">
        <v>78</v>
      </c>
      <c r="K3020" s="17">
        <v>864</v>
      </c>
      <c r="L3020" s="9">
        <v>0</v>
      </c>
      <c r="M3020" s="9">
        <v>0</v>
      </c>
      <c r="N3020" s="9">
        <v>0</v>
      </c>
      <c r="O3020" s="8"/>
      <c r="P3020" s="9">
        <v>864</v>
      </c>
      <c r="Q3020" s="15">
        <v>1</v>
      </c>
      <c r="R3020" s="9">
        <v>480</v>
      </c>
      <c r="S3020" s="8" t="s">
        <v>37</v>
      </c>
      <c r="T3020" s="9">
        <v>384</v>
      </c>
      <c r="U3020" s="8" t="s">
        <v>8692</v>
      </c>
      <c r="V3020" s="9">
        <v>45440</v>
      </c>
      <c r="W3020" s="8"/>
    </row>
    <row r="3021" spans="1:23" ht="13.5" thickBot="1">
      <c r="A3021" s="8" t="s">
        <v>190</v>
      </c>
      <c r="B3021" s="8" t="s">
        <v>7853</v>
      </c>
      <c r="C3021" s="8" t="s">
        <v>4468</v>
      </c>
      <c r="D3021" s="8"/>
      <c r="E3021" s="8"/>
      <c r="F3021" s="8" t="s">
        <v>36</v>
      </c>
      <c r="G3021" s="8">
        <v>572</v>
      </c>
      <c r="H3021" s="9">
        <v>216</v>
      </c>
      <c r="I3021" s="8"/>
      <c r="J3021" s="8" t="s">
        <v>78</v>
      </c>
      <c r="K3021" s="17">
        <v>-12</v>
      </c>
      <c r="L3021" s="9">
        <v>0</v>
      </c>
      <c r="M3021" s="9">
        <v>0</v>
      </c>
      <c r="N3021" s="9">
        <v>0</v>
      </c>
      <c r="O3021" s="8"/>
      <c r="P3021" s="9">
        <v>-12</v>
      </c>
      <c r="Q3021" s="15">
        <v>0</v>
      </c>
      <c r="R3021" s="9">
        <v>480</v>
      </c>
      <c r="S3021" s="8" t="s">
        <v>37</v>
      </c>
      <c r="T3021" s="9">
        <v>-12</v>
      </c>
      <c r="U3021" s="18" t="s">
        <v>155</v>
      </c>
      <c r="V3021" s="8">
        <v>45440</v>
      </c>
      <c r="W3021" s="8"/>
    </row>
    <row r="3022" spans="1:23" ht="13.5" thickBot="1">
      <c r="A3022" s="8" t="s">
        <v>190</v>
      </c>
      <c r="B3022" s="8" t="s">
        <v>4469</v>
      </c>
      <c r="C3022" s="8" t="s">
        <v>4470</v>
      </c>
      <c r="D3022" s="8"/>
      <c r="E3022" s="8"/>
      <c r="F3022" s="8"/>
      <c r="G3022" s="8"/>
      <c r="H3022" s="9">
        <v>217</v>
      </c>
      <c r="I3022" s="8"/>
      <c r="J3022" s="8" t="s">
        <v>78</v>
      </c>
      <c r="K3022" s="17">
        <v>60</v>
      </c>
      <c r="L3022" s="9">
        <v>0</v>
      </c>
      <c r="M3022" s="9">
        <v>0</v>
      </c>
      <c r="N3022" s="9">
        <v>0</v>
      </c>
      <c r="O3022" s="8"/>
      <c r="P3022" s="9">
        <v>60</v>
      </c>
      <c r="Q3022" s="15">
        <v>2</v>
      </c>
      <c r="R3022" s="9">
        <v>30</v>
      </c>
      <c r="S3022" s="8" t="s">
        <v>34</v>
      </c>
      <c r="T3022" s="9">
        <v>0</v>
      </c>
      <c r="U3022" s="18" t="s">
        <v>81</v>
      </c>
      <c r="V3022" s="8"/>
      <c r="W3022" s="8"/>
    </row>
    <row r="3023" spans="1:23" ht="13.5" thickBot="1">
      <c r="A3023" s="8" t="s">
        <v>190</v>
      </c>
      <c r="B3023" s="8" t="s">
        <v>7964</v>
      </c>
      <c r="C3023" s="8" t="s">
        <v>7965</v>
      </c>
      <c r="D3023" s="8" t="s">
        <v>42</v>
      </c>
      <c r="E3023" s="8"/>
      <c r="F3023" s="8" t="s">
        <v>36</v>
      </c>
      <c r="G3023" s="8">
        <v>812</v>
      </c>
      <c r="H3023" s="9">
        <v>218</v>
      </c>
      <c r="I3023" s="8"/>
      <c r="J3023" s="8" t="s">
        <v>78</v>
      </c>
      <c r="K3023" s="17">
        <v>45</v>
      </c>
      <c r="L3023" s="9">
        <v>0</v>
      </c>
      <c r="M3023" s="9">
        <v>0</v>
      </c>
      <c r="N3023" s="9">
        <v>0</v>
      </c>
      <c r="O3023" s="8"/>
      <c r="P3023" s="9">
        <v>45</v>
      </c>
      <c r="Q3023" s="15">
        <v>0</v>
      </c>
      <c r="R3023" s="9">
        <v>180</v>
      </c>
      <c r="S3023" s="8" t="s">
        <v>37</v>
      </c>
      <c r="T3023" s="9">
        <v>45</v>
      </c>
      <c r="U3023" s="18" t="s">
        <v>8158</v>
      </c>
      <c r="V3023" s="8">
        <v>45449</v>
      </c>
      <c r="W3023" s="8"/>
    </row>
    <row r="3024" spans="1:23" ht="13.5" thickBot="1">
      <c r="A3024" s="8" t="s">
        <v>190</v>
      </c>
      <c r="B3024" s="8" t="s">
        <v>7967</v>
      </c>
      <c r="C3024" s="8" t="s">
        <v>7968</v>
      </c>
      <c r="D3024" s="8" t="s">
        <v>122</v>
      </c>
      <c r="E3024" s="8"/>
      <c r="F3024" s="8" t="s">
        <v>36</v>
      </c>
      <c r="G3024" s="8" t="s">
        <v>7969</v>
      </c>
      <c r="H3024" s="9">
        <v>219</v>
      </c>
      <c r="I3024" s="8"/>
      <c r="J3024" s="8" t="s">
        <v>78</v>
      </c>
      <c r="K3024" s="17">
        <v>719</v>
      </c>
      <c r="L3024" s="9">
        <v>0</v>
      </c>
      <c r="M3024" s="9">
        <v>0</v>
      </c>
      <c r="N3024" s="9">
        <v>0</v>
      </c>
      <c r="O3024" s="8"/>
      <c r="P3024" s="9">
        <v>719</v>
      </c>
      <c r="Q3024" s="15">
        <v>5</v>
      </c>
      <c r="R3024" s="9">
        <v>120</v>
      </c>
      <c r="S3024" s="8" t="s">
        <v>37</v>
      </c>
      <c r="T3024" s="9">
        <v>119</v>
      </c>
      <c r="U3024" s="18" t="s">
        <v>9552</v>
      </c>
      <c r="V3024" s="8">
        <v>45449</v>
      </c>
      <c r="W3024" s="8"/>
    </row>
    <row r="3025" spans="1:23" ht="13.5" thickBot="1">
      <c r="A3025" s="8" t="s">
        <v>190</v>
      </c>
      <c r="B3025" s="8" t="s">
        <v>4471</v>
      </c>
      <c r="C3025" s="8" t="s">
        <v>4472</v>
      </c>
      <c r="D3025" s="8"/>
      <c r="E3025" s="8"/>
      <c r="F3025" s="8"/>
      <c r="G3025" s="8"/>
      <c r="H3025" s="9">
        <v>220</v>
      </c>
      <c r="I3025" s="8"/>
      <c r="J3025" s="8" t="s">
        <v>78</v>
      </c>
      <c r="K3025" s="17">
        <v>11024</v>
      </c>
      <c r="L3025" s="9">
        <v>0</v>
      </c>
      <c r="M3025" s="9">
        <v>0</v>
      </c>
      <c r="N3025" s="9">
        <v>0</v>
      </c>
      <c r="O3025" s="8"/>
      <c r="P3025" s="9">
        <v>11024</v>
      </c>
      <c r="Q3025" s="15">
        <v>13</v>
      </c>
      <c r="R3025" s="9">
        <v>848</v>
      </c>
      <c r="S3025" s="8" t="s">
        <v>37</v>
      </c>
      <c r="T3025" s="9">
        <v>0</v>
      </c>
      <c r="U3025" s="18" t="s">
        <v>400</v>
      </c>
      <c r="V3025" s="8"/>
      <c r="W3025" s="8"/>
    </row>
    <row r="3026" spans="1:23" ht="13.5" thickBot="1">
      <c r="A3026" s="8" t="s">
        <v>190</v>
      </c>
      <c r="B3026" s="8" t="s">
        <v>4473</v>
      </c>
      <c r="C3026" s="8" t="s">
        <v>4474</v>
      </c>
      <c r="D3026" s="8"/>
      <c r="E3026" s="8"/>
      <c r="F3026" s="8"/>
      <c r="G3026" s="8"/>
      <c r="H3026" s="9">
        <v>221</v>
      </c>
      <c r="I3026" s="8"/>
      <c r="J3026" s="8" t="s">
        <v>78</v>
      </c>
      <c r="K3026" s="17">
        <v>0</v>
      </c>
      <c r="L3026" s="9">
        <v>0</v>
      </c>
      <c r="M3026" s="9">
        <v>0</v>
      </c>
      <c r="N3026" s="9">
        <v>0</v>
      </c>
      <c r="O3026" s="8"/>
      <c r="P3026" s="9">
        <v>0</v>
      </c>
      <c r="Q3026" s="15">
        <v>0</v>
      </c>
      <c r="R3026" s="9">
        <v>336</v>
      </c>
      <c r="S3026" s="8" t="s">
        <v>37</v>
      </c>
      <c r="T3026" s="9">
        <v>0</v>
      </c>
      <c r="U3026" s="18" t="s">
        <v>39</v>
      </c>
      <c r="V3026" s="8"/>
      <c r="W3026" s="8"/>
    </row>
    <row r="3027" spans="1:23" ht="13.5" thickBot="1">
      <c r="A3027" s="8" t="s">
        <v>190</v>
      </c>
      <c r="B3027" s="8" t="s">
        <v>4475</v>
      </c>
      <c r="C3027" s="8" t="s">
        <v>4476</v>
      </c>
      <c r="D3027" s="8"/>
      <c r="E3027" s="8"/>
      <c r="F3027" s="8"/>
      <c r="G3027" s="8"/>
      <c r="H3027" s="9">
        <v>222</v>
      </c>
      <c r="I3027" s="8"/>
      <c r="J3027" s="8" t="s">
        <v>78</v>
      </c>
      <c r="K3027" s="17">
        <v>0</v>
      </c>
      <c r="L3027" s="9">
        <v>0</v>
      </c>
      <c r="M3027" s="9">
        <v>0</v>
      </c>
      <c r="N3027" s="9">
        <v>0</v>
      </c>
      <c r="O3027" s="8"/>
      <c r="P3027" s="9">
        <v>0</v>
      </c>
      <c r="Q3027" s="15">
        <v>0</v>
      </c>
      <c r="R3027" s="9">
        <v>576</v>
      </c>
      <c r="S3027" s="8" t="s">
        <v>37</v>
      </c>
      <c r="T3027" s="9">
        <v>0</v>
      </c>
      <c r="U3027" s="18" t="s">
        <v>39</v>
      </c>
      <c r="V3027" s="8"/>
      <c r="W3027" s="8"/>
    </row>
    <row r="3028" spans="1:23" ht="13.5" thickBot="1">
      <c r="A3028" s="8" t="s">
        <v>190</v>
      </c>
      <c r="B3028" s="8" t="s">
        <v>4477</v>
      </c>
      <c r="C3028" s="8" t="s">
        <v>4478</v>
      </c>
      <c r="D3028" s="8"/>
      <c r="E3028" s="8"/>
      <c r="F3028" s="8"/>
      <c r="G3028" s="8"/>
      <c r="H3028" s="9">
        <v>223</v>
      </c>
      <c r="I3028" s="8"/>
      <c r="J3028" s="8" t="s">
        <v>78</v>
      </c>
      <c r="K3028" s="17">
        <v>1150</v>
      </c>
      <c r="L3028" s="9">
        <v>0</v>
      </c>
      <c r="M3028" s="9">
        <v>0</v>
      </c>
      <c r="N3028" s="9">
        <v>0</v>
      </c>
      <c r="O3028" s="8"/>
      <c r="P3028" s="9">
        <v>1150</v>
      </c>
      <c r="Q3028" s="15">
        <v>23</v>
      </c>
      <c r="R3028" s="9">
        <v>50</v>
      </c>
      <c r="S3028" s="8" t="s">
        <v>34</v>
      </c>
      <c r="T3028" s="9">
        <v>0</v>
      </c>
      <c r="U3028" s="18" t="s">
        <v>4479</v>
      </c>
      <c r="V3028" s="8"/>
      <c r="W3028" s="8"/>
    </row>
    <row r="3029" spans="1:23" ht="13.5" thickBot="1">
      <c r="A3029" s="8" t="s">
        <v>190</v>
      </c>
      <c r="B3029" s="8" t="s">
        <v>4480</v>
      </c>
      <c r="C3029" s="8" t="s">
        <v>4481</v>
      </c>
      <c r="D3029" s="8"/>
      <c r="E3029" s="8"/>
      <c r="F3029" s="8" t="s">
        <v>212</v>
      </c>
      <c r="G3029" s="8"/>
      <c r="H3029" s="9">
        <v>224</v>
      </c>
      <c r="I3029" s="8" t="s">
        <v>2499</v>
      </c>
      <c r="J3029" s="8" t="s">
        <v>214</v>
      </c>
      <c r="K3029" s="17">
        <v>2400</v>
      </c>
      <c r="L3029" s="9">
        <v>0</v>
      </c>
      <c r="M3029" s="9">
        <v>0</v>
      </c>
      <c r="N3029" s="9">
        <v>0</v>
      </c>
      <c r="O3029" s="8"/>
      <c r="P3029" s="9">
        <v>2400</v>
      </c>
      <c r="Q3029" s="15">
        <v>5</v>
      </c>
      <c r="R3029" s="9">
        <v>480</v>
      </c>
      <c r="S3029" s="8" t="s">
        <v>37</v>
      </c>
      <c r="T3029" s="9">
        <v>0</v>
      </c>
      <c r="U3029" s="18" t="s">
        <v>153</v>
      </c>
      <c r="V3029" s="40"/>
      <c r="W3029" s="8"/>
    </row>
    <row r="3030" spans="1:23" ht="26.25" thickBot="1">
      <c r="A3030" s="8" t="s">
        <v>190</v>
      </c>
      <c r="B3030" s="8" t="s">
        <v>4482</v>
      </c>
      <c r="C3030" s="8" t="s">
        <v>4483</v>
      </c>
      <c r="D3030" s="8"/>
      <c r="E3030" s="8"/>
      <c r="F3030" s="8" t="s">
        <v>212</v>
      </c>
      <c r="G3030" s="8"/>
      <c r="H3030" s="9">
        <v>225</v>
      </c>
      <c r="I3030" s="8" t="s">
        <v>463</v>
      </c>
      <c r="J3030" s="8" t="s">
        <v>214</v>
      </c>
      <c r="K3030" s="17">
        <v>1440</v>
      </c>
      <c r="L3030" s="9">
        <v>0</v>
      </c>
      <c r="M3030" s="9">
        <v>0</v>
      </c>
      <c r="N3030" s="9">
        <v>0</v>
      </c>
      <c r="O3030" s="8"/>
      <c r="P3030" s="9">
        <v>1440</v>
      </c>
      <c r="Q3030" s="15">
        <v>2</v>
      </c>
      <c r="R3030" s="9">
        <v>720</v>
      </c>
      <c r="S3030" s="8" t="s">
        <v>37</v>
      </c>
      <c r="T3030" s="9">
        <v>0</v>
      </c>
      <c r="U3030" s="18" t="s">
        <v>152</v>
      </c>
      <c r="V3030" s="40"/>
      <c r="W3030" s="8"/>
    </row>
    <row r="3031" spans="1:23" ht="13.5" thickBot="1">
      <c r="A3031" s="8" t="s">
        <v>190</v>
      </c>
      <c r="B3031" s="8" t="s">
        <v>4484</v>
      </c>
      <c r="C3031" s="44" t="s">
        <v>4485</v>
      </c>
      <c r="D3031" s="42"/>
      <c r="E3031" s="8"/>
      <c r="F3031" s="8" t="s">
        <v>212</v>
      </c>
      <c r="G3031" s="8"/>
      <c r="H3031" s="9">
        <v>226</v>
      </c>
      <c r="I3031" s="8" t="s">
        <v>2499</v>
      </c>
      <c r="J3031" s="8" t="s">
        <v>214</v>
      </c>
      <c r="K3031" s="17">
        <v>4320</v>
      </c>
      <c r="L3031" s="9">
        <v>0</v>
      </c>
      <c r="M3031" s="9">
        <v>0</v>
      </c>
      <c r="N3031" s="9">
        <v>0</v>
      </c>
      <c r="O3031" s="8"/>
      <c r="P3031" s="9">
        <v>4320</v>
      </c>
      <c r="Q3031" s="15">
        <v>6</v>
      </c>
      <c r="R3031" s="9">
        <v>720</v>
      </c>
      <c r="S3031" s="8" t="s">
        <v>37</v>
      </c>
      <c r="T3031" s="9">
        <v>0</v>
      </c>
      <c r="U3031" s="18" t="s">
        <v>161</v>
      </c>
      <c r="V3031" s="8"/>
      <c r="W3031" s="8"/>
    </row>
    <row r="3032" spans="1:23" ht="26.25" thickBot="1">
      <c r="A3032" s="8" t="s">
        <v>190</v>
      </c>
      <c r="B3032" s="8" t="s">
        <v>4486</v>
      </c>
      <c r="C3032" s="8" t="s">
        <v>4487</v>
      </c>
      <c r="D3032" s="8"/>
      <c r="E3032" s="8"/>
      <c r="F3032" s="8" t="s">
        <v>212</v>
      </c>
      <c r="G3032" s="8"/>
      <c r="H3032" s="9">
        <v>227</v>
      </c>
      <c r="I3032" s="8" t="s">
        <v>463</v>
      </c>
      <c r="J3032" s="8" t="s">
        <v>214</v>
      </c>
      <c r="K3032" s="17">
        <v>1272</v>
      </c>
      <c r="L3032" s="9">
        <v>0</v>
      </c>
      <c r="M3032" s="9">
        <v>0</v>
      </c>
      <c r="N3032" s="9">
        <v>0</v>
      </c>
      <c r="O3032" s="8"/>
      <c r="P3032" s="9">
        <v>1272</v>
      </c>
      <c r="Q3032" s="15">
        <v>2</v>
      </c>
      <c r="R3032" s="9">
        <v>480</v>
      </c>
      <c r="S3032" s="8" t="s">
        <v>37</v>
      </c>
      <c r="T3032" s="9">
        <v>312</v>
      </c>
      <c r="U3032" s="18" t="s">
        <v>6801</v>
      </c>
      <c r="V3032" s="8"/>
      <c r="W3032" s="8"/>
    </row>
    <row r="3033" spans="1:23" ht="13.5" thickBot="1">
      <c r="A3033" s="8" t="s">
        <v>190</v>
      </c>
      <c r="B3033" s="8" t="s">
        <v>4488</v>
      </c>
      <c r="C3033" s="8" t="s">
        <v>4489</v>
      </c>
      <c r="D3033" s="8"/>
      <c r="E3033" s="8"/>
      <c r="F3033" s="8" t="s">
        <v>212</v>
      </c>
      <c r="G3033" s="8"/>
      <c r="H3033" s="9">
        <v>228</v>
      </c>
      <c r="I3033" s="8" t="s">
        <v>2499</v>
      </c>
      <c r="J3033" s="8" t="s">
        <v>214</v>
      </c>
      <c r="K3033" s="17">
        <v>2880</v>
      </c>
      <c r="L3033" s="9">
        <v>0</v>
      </c>
      <c r="M3033" s="9">
        <v>0</v>
      </c>
      <c r="N3033" s="9">
        <v>0</v>
      </c>
      <c r="O3033" s="8"/>
      <c r="P3033" s="9">
        <v>2880</v>
      </c>
      <c r="Q3033" s="15">
        <v>6</v>
      </c>
      <c r="R3033" s="9">
        <v>480</v>
      </c>
      <c r="S3033" s="8" t="s">
        <v>37</v>
      </c>
      <c r="T3033" s="9">
        <v>0</v>
      </c>
      <c r="U3033" s="18" t="s">
        <v>161</v>
      </c>
      <c r="V3033" s="8"/>
      <c r="W3033" s="8"/>
    </row>
    <row r="3034" spans="1:23" ht="26.25" thickBot="1">
      <c r="A3034" s="8" t="s">
        <v>190</v>
      </c>
      <c r="B3034" s="8" t="s">
        <v>4490</v>
      </c>
      <c r="C3034" s="8" t="s">
        <v>4491</v>
      </c>
      <c r="D3034" s="8"/>
      <c r="E3034" s="8"/>
      <c r="F3034" s="8" t="s">
        <v>212</v>
      </c>
      <c r="G3034" s="8"/>
      <c r="H3034" s="9">
        <v>229</v>
      </c>
      <c r="I3034" s="8" t="s">
        <v>463</v>
      </c>
      <c r="J3034" s="8" t="s">
        <v>214</v>
      </c>
      <c r="K3034" s="17">
        <v>2076</v>
      </c>
      <c r="L3034" s="9">
        <v>0</v>
      </c>
      <c r="M3034" s="9">
        <v>0</v>
      </c>
      <c r="N3034" s="9">
        <v>0</v>
      </c>
      <c r="O3034" s="8"/>
      <c r="P3034" s="9">
        <v>2076</v>
      </c>
      <c r="Q3034" s="15">
        <v>2</v>
      </c>
      <c r="R3034" s="9">
        <v>720</v>
      </c>
      <c r="S3034" s="8" t="s">
        <v>37</v>
      </c>
      <c r="T3034" s="9">
        <v>636</v>
      </c>
      <c r="U3034" s="18" t="s">
        <v>8693</v>
      </c>
      <c r="V3034" s="40"/>
      <c r="W3034" s="8"/>
    </row>
    <row r="3035" spans="1:23" ht="13.5" thickBot="1">
      <c r="A3035" s="8" t="s">
        <v>190</v>
      </c>
      <c r="B3035" s="8" t="s">
        <v>4492</v>
      </c>
      <c r="C3035" s="8" t="s">
        <v>4493</v>
      </c>
      <c r="D3035" s="8"/>
      <c r="E3035" s="8"/>
      <c r="F3035" s="8" t="s">
        <v>212</v>
      </c>
      <c r="G3035" s="8"/>
      <c r="H3035" s="9">
        <v>230</v>
      </c>
      <c r="I3035" s="8" t="s">
        <v>2499</v>
      </c>
      <c r="J3035" s="8" t="s">
        <v>214</v>
      </c>
      <c r="K3035" s="17">
        <v>5040</v>
      </c>
      <c r="L3035" s="9">
        <v>0</v>
      </c>
      <c r="M3035" s="9">
        <v>0</v>
      </c>
      <c r="N3035" s="9">
        <v>0</v>
      </c>
      <c r="O3035" s="8"/>
      <c r="P3035" s="9">
        <v>5040</v>
      </c>
      <c r="Q3035" s="15">
        <v>7</v>
      </c>
      <c r="R3035" s="9">
        <v>720</v>
      </c>
      <c r="S3035" s="8" t="s">
        <v>37</v>
      </c>
      <c r="T3035" s="9">
        <v>0</v>
      </c>
      <c r="U3035" s="18" t="s">
        <v>410</v>
      </c>
      <c r="V3035" s="40"/>
      <c r="W3035" s="8"/>
    </row>
    <row r="3036" spans="1:23" ht="26.25" thickBot="1">
      <c r="A3036" s="8" t="s">
        <v>190</v>
      </c>
      <c r="B3036" s="8" t="s">
        <v>4494</v>
      </c>
      <c r="C3036" s="8" t="s">
        <v>4495</v>
      </c>
      <c r="D3036" s="8"/>
      <c r="E3036" s="8"/>
      <c r="F3036" s="8" t="s">
        <v>212</v>
      </c>
      <c r="G3036" s="8"/>
      <c r="H3036" s="9">
        <v>231</v>
      </c>
      <c r="I3036" s="8" t="s">
        <v>463</v>
      </c>
      <c r="J3036" s="8" t="s">
        <v>214</v>
      </c>
      <c r="K3036" s="17">
        <v>480</v>
      </c>
      <c r="L3036" s="9">
        <v>0</v>
      </c>
      <c r="M3036" s="9">
        <v>0</v>
      </c>
      <c r="N3036" s="9">
        <v>0</v>
      </c>
      <c r="O3036" s="8"/>
      <c r="P3036" s="9">
        <v>480</v>
      </c>
      <c r="Q3036" s="15">
        <v>1</v>
      </c>
      <c r="R3036" s="9">
        <v>480</v>
      </c>
      <c r="S3036" s="8" t="s">
        <v>37</v>
      </c>
      <c r="T3036" s="9">
        <v>0</v>
      </c>
      <c r="U3036" s="18" t="s">
        <v>102</v>
      </c>
      <c r="V3036" s="40"/>
      <c r="W3036" s="8"/>
    </row>
    <row r="3037" spans="1:23" ht="13.5" thickBot="1">
      <c r="A3037" s="8" t="s">
        <v>190</v>
      </c>
      <c r="B3037" s="8" t="s">
        <v>4496</v>
      </c>
      <c r="C3037" s="8" t="s">
        <v>4497</v>
      </c>
      <c r="D3037" s="8"/>
      <c r="E3037" s="8"/>
      <c r="F3037" s="8" t="s">
        <v>212</v>
      </c>
      <c r="G3037" s="8"/>
      <c r="H3037" s="9">
        <v>232</v>
      </c>
      <c r="I3037" s="8" t="s">
        <v>2499</v>
      </c>
      <c r="J3037" s="8" t="s">
        <v>214</v>
      </c>
      <c r="K3037" s="17">
        <v>960</v>
      </c>
      <c r="L3037" s="9">
        <v>0</v>
      </c>
      <c r="M3037" s="9">
        <v>0</v>
      </c>
      <c r="N3037" s="9">
        <v>0</v>
      </c>
      <c r="O3037" s="8"/>
      <c r="P3037" s="9">
        <v>960</v>
      </c>
      <c r="Q3037" s="15">
        <v>2</v>
      </c>
      <c r="R3037" s="9">
        <v>480</v>
      </c>
      <c r="S3037" s="8" t="s">
        <v>37</v>
      </c>
      <c r="T3037" s="9">
        <v>0</v>
      </c>
      <c r="U3037" s="18" t="s">
        <v>152</v>
      </c>
      <c r="V3037" s="40"/>
      <c r="W3037" s="8"/>
    </row>
    <row r="3038" spans="1:23" ht="26.25" thickBot="1">
      <c r="A3038" s="8" t="s">
        <v>190</v>
      </c>
      <c r="B3038" s="8" t="s">
        <v>4498</v>
      </c>
      <c r="C3038" s="44" t="s">
        <v>4499</v>
      </c>
      <c r="D3038" s="42"/>
      <c r="E3038" s="8"/>
      <c r="F3038" s="8" t="s">
        <v>212</v>
      </c>
      <c r="G3038" s="8"/>
      <c r="H3038" s="9">
        <v>233</v>
      </c>
      <c r="I3038" s="8" t="s">
        <v>463</v>
      </c>
      <c r="J3038" s="8" t="s">
        <v>214</v>
      </c>
      <c r="K3038" s="17">
        <v>696</v>
      </c>
      <c r="L3038" s="9">
        <v>0</v>
      </c>
      <c r="M3038" s="9">
        <v>0</v>
      </c>
      <c r="N3038" s="9">
        <v>0</v>
      </c>
      <c r="O3038" s="8"/>
      <c r="P3038" s="9">
        <v>696</v>
      </c>
      <c r="Q3038" s="15">
        <v>0</v>
      </c>
      <c r="R3038" s="9">
        <v>720</v>
      </c>
      <c r="S3038" s="8" t="s">
        <v>37</v>
      </c>
      <c r="T3038" s="9">
        <v>696</v>
      </c>
      <c r="U3038" s="18" t="s">
        <v>8694</v>
      </c>
      <c r="V3038" s="8"/>
      <c r="W3038" s="8"/>
    </row>
    <row r="3039" spans="1:23" ht="13.5" thickBot="1">
      <c r="A3039" s="8" t="s">
        <v>190</v>
      </c>
      <c r="B3039" s="8" t="s">
        <v>4500</v>
      </c>
      <c r="C3039" s="8" t="s">
        <v>4501</v>
      </c>
      <c r="D3039" s="8"/>
      <c r="E3039" s="8"/>
      <c r="F3039" s="8" t="s">
        <v>212</v>
      </c>
      <c r="G3039" s="8"/>
      <c r="H3039" s="9">
        <v>234</v>
      </c>
      <c r="I3039" s="8" t="s">
        <v>2499</v>
      </c>
      <c r="J3039" s="8" t="s">
        <v>214</v>
      </c>
      <c r="K3039" s="17">
        <v>5028</v>
      </c>
      <c r="L3039" s="9">
        <v>0</v>
      </c>
      <c r="M3039" s="9">
        <v>0</v>
      </c>
      <c r="N3039" s="9">
        <v>0</v>
      </c>
      <c r="O3039" s="8"/>
      <c r="P3039" s="9">
        <v>5028</v>
      </c>
      <c r="Q3039" s="15">
        <v>6</v>
      </c>
      <c r="R3039" s="9">
        <v>720</v>
      </c>
      <c r="S3039" s="8" t="s">
        <v>37</v>
      </c>
      <c r="T3039" s="9">
        <v>708</v>
      </c>
      <c r="U3039" s="18" t="s">
        <v>2873</v>
      </c>
      <c r="V3039" s="40"/>
      <c r="W3039" s="8"/>
    </row>
    <row r="3040" spans="1:23" ht="13.5" thickBot="1">
      <c r="A3040" s="8" t="s">
        <v>190</v>
      </c>
      <c r="B3040" s="8" t="s">
        <v>4502</v>
      </c>
      <c r="C3040" s="8" t="s">
        <v>4503</v>
      </c>
      <c r="D3040" s="8"/>
      <c r="E3040" s="8"/>
      <c r="F3040" s="8"/>
      <c r="G3040" s="8"/>
      <c r="H3040" s="9">
        <v>235</v>
      </c>
      <c r="I3040" s="8" t="s">
        <v>2499</v>
      </c>
      <c r="J3040" s="8" t="s">
        <v>214</v>
      </c>
      <c r="K3040" s="17">
        <v>0</v>
      </c>
      <c r="L3040" s="9">
        <v>0</v>
      </c>
      <c r="M3040" s="9">
        <v>0</v>
      </c>
      <c r="N3040" s="9">
        <v>0</v>
      </c>
      <c r="O3040" s="8"/>
      <c r="P3040" s="9">
        <v>0</v>
      </c>
      <c r="Q3040" s="15">
        <v>0</v>
      </c>
      <c r="R3040" s="9">
        <v>360</v>
      </c>
      <c r="S3040" s="8" t="s">
        <v>37</v>
      </c>
      <c r="T3040" s="9">
        <v>0</v>
      </c>
      <c r="U3040" s="18" t="s">
        <v>39</v>
      </c>
      <c r="V3040" s="40"/>
      <c r="W3040" s="8"/>
    </row>
    <row r="3041" spans="1:23" ht="13.5" thickBot="1">
      <c r="A3041" s="8" t="s">
        <v>190</v>
      </c>
      <c r="B3041" s="8" t="s">
        <v>4504</v>
      </c>
      <c r="C3041" s="8" t="s">
        <v>4505</v>
      </c>
      <c r="D3041" s="8"/>
      <c r="E3041" s="8"/>
      <c r="F3041" s="8" t="s">
        <v>212</v>
      </c>
      <c r="G3041" s="8"/>
      <c r="H3041" s="9">
        <v>236</v>
      </c>
      <c r="I3041" s="8" t="s">
        <v>2499</v>
      </c>
      <c r="J3041" s="8" t="s">
        <v>214</v>
      </c>
      <c r="K3041" s="17">
        <v>1080</v>
      </c>
      <c r="L3041" s="9">
        <v>0</v>
      </c>
      <c r="M3041" s="9">
        <v>0</v>
      </c>
      <c r="N3041" s="9">
        <v>0</v>
      </c>
      <c r="O3041" s="8"/>
      <c r="P3041" s="9">
        <v>1080</v>
      </c>
      <c r="Q3041" s="15">
        <v>3</v>
      </c>
      <c r="R3041" s="9">
        <v>360</v>
      </c>
      <c r="S3041" s="8" t="s">
        <v>37</v>
      </c>
      <c r="T3041" s="9">
        <v>0</v>
      </c>
      <c r="U3041" s="18" t="s">
        <v>103</v>
      </c>
      <c r="V3041" s="8"/>
      <c r="W3041" s="8"/>
    </row>
    <row r="3042" spans="1:23" ht="26.25" thickBot="1">
      <c r="A3042" s="8" t="s">
        <v>190</v>
      </c>
      <c r="B3042" s="8" t="s">
        <v>4506</v>
      </c>
      <c r="C3042" s="8" t="s">
        <v>4507</v>
      </c>
      <c r="D3042" s="8"/>
      <c r="E3042" s="8"/>
      <c r="F3042" s="8" t="s">
        <v>212</v>
      </c>
      <c r="G3042" s="8"/>
      <c r="H3042" s="9">
        <v>237</v>
      </c>
      <c r="I3042" s="8" t="s">
        <v>463</v>
      </c>
      <c r="J3042" s="8" t="s">
        <v>214</v>
      </c>
      <c r="K3042" s="17">
        <v>828</v>
      </c>
      <c r="L3042" s="9">
        <v>0</v>
      </c>
      <c r="M3042" s="9">
        <v>0</v>
      </c>
      <c r="N3042" s="9">
        <v>0</v>
      </c>
      <c r="O3042" s="8"/>
      <c r="P3042" s="9">
        <v>828</v>
      </c>
      <c r="Q3042" s="15">
        <v>1</v>
      </c>
      <c r="R3042" s="9">
        <v>480</v>
      </c>
      <c r="S3042" s="8" t="s">
        <v>37</v>
      </c>
      <c r="T3042" s="9">
        <v>348</v>
      </c>
      <c r="U3042" s="18" t="s">
        <v>7134</v>
      </c>
      <c r="V3042" s="8"/>
      <c r="W3042" s="8"/>
    </row>
    <row r="3043" spans="1:23" ht="13.5" thickBot="1">
      <c r="A3043" s="8" t="s">
        <v>190</v>
      </c>
      <c r="B3043" s="8" t="s">
        <v>4508</v>
      </c>
      <c r="C3043" s="8" t="s">
        <v>4509</v>
      </c>
      <c r="D3043" s="8"/>
      <c r="E3043" s="8"/>
      <c r="F3043" s="8" t="s">
        <v>212</v>
      </c>
      <c r="G3043" s="8"/>
      <c r="H3043" s="9">
        <v>238</v>
      </c>
      <c r="I3043" s="8" t="s">
        <v>2499</v>
      </c>
      <c r="J3043" s="8" t="s">
        <v>214</v>
      </c>
      <c r="K3043" s="17">
        <v>2400</v>
      </c>
      <c r="L3043" s="9">
        <v>0</v>
      </c>
      <c r="M3043" s="9">
        <v>0</v>
      </c>
      <c r="N3043" s="9">
        <v>0</v>
      </c>
      <c r="O3043" s="8"/>
      <c r="P3043" s="9">
        <v>2400</v>
      </c>
      <c r="Q3043" s="15">
        <v>5</v>
      </c>
      <c r="R3043" s="9">
        <v>480</v>
      </c>
      <c r="S3043" s="8" t="s">
        <v>37</v>
      </c>
      <c r="T3043" s="29">
        <v>0</v>
      </c>
      <c r="U3043" s="18" t="s">
        <v>153</v>
      </c>
      <c r="V3043" s="40"/>
      <c r="W3043" s="8"/>
    </row>
    <row r="3044" spans="1:23" ht="26.25" thickBot="1">
      <c r="A3044" s="8" t="s">
        <v>190</v>
      </c>
      <c r="B3044" s="8" t="s">
        <v>4510</v>
      </c>
      <c r="C3044" s="8" t="s">
        <v>4511</v>
      </c>
      <c r="D3044" s="8"/>
      <c r="E3044" s="8"/>
      <c r="F3044" s="8" t="s">
        <v>212</v>
      </c>
      <c r="G3044" s="8"/>
      <c r="H3044" s="9">
        <v>239</v>
      </c>
      <c r="I3044" s="8" t="s">
        <v>463</v>
      </c>
      <c r="J3044" s="8" t="s">
        <v>214</v>
      </c>
      <c r="K3044" s="17">
        <v>2844</v>
      </c>
      <c r="L3044" s="9">
        <v>0</v>
      </c>
      <c r="M3044" s="9">
        <v>0</v>
      </c>
      <c r="N3044" s="9">
        <v>0</v>
      </c>
      <c r="O3044" s="8"/>
      <c r="P3044" s="9">
        <v>2844</v>
      </c>
      <c r="Q3044" s="15">
        <v>3</v>
      </c>
      <c r="R3044" s="9">
        <v>720</v>
      </c>
      <c r="S3044" s="8" t="s">
        <v>37</v>
      </c>
      <c r="T3044" s="9">
        <v>684</v>
      </c>
      <c r="U3044" s="18" t="s">
        <v>8159</v>
      </c>
      <c r="V3044" s="40"/>
      <c r="W3044" s="8"/>
    </row>
    <row r="3045" spans="1:23" ht="13.5" thickBot="1">
      <c r="A3045" s="8" t="s">
        <v>190</v>
      </c>
      <c r="B3045" s="8" t="s">
        <v>4512</v>
      </c>
      <c r="C3045" s="8" t="s">
        <v>4513</v>
      </c>
      <c r="D3045" s="8"/>
      <c r="E3045" s="8"/>
      <c r="F3045" s="8" t="s">
        <v>212</v>
      </c>
      <c r="G3045" s="8"/>
      <c r="H3045" s="9">
        <v>240</v>
      </c>
      <c r="I3045" s="8" t="s">
        <v>2499</v>
      </c>
      <c r="J3045" s="8" t="s">
        <v>214</v>
      </c>
      <c r="K3045" s="17">
        <v>2880</v>
      </c>
      <c r="L3045" s="9">
        <v>0</v>
      </c>
      <c r="M3045" s="9">
        <v>0</v>
      </c>
      <c r="N3045" s="9">
        <v>0</v>
      </c>
      <c r="O3045" s="8"/>
      <c r="P3045" s="9">
        <v>2880</v>
      </c>
      <c r="Q3045" s="15">
        <v>4</v>
      </c>
      <c r="R3045" s="9">
        <v>720</v>
      </c>
      <c r="S3045" s="8" t="s">
        <v>37</v>
      </c>
      <c r="T3045" s="9">
        <v>0</v>
      </c>
      <c r="U3045" s="18" t="s">
        <v>216</v>
      </c>
      <c r="V3045" s="40"/>
      <c r="W3045" s="8"/>
    </row>
    <row r="3046" spans="1:23" ht="26.25" thickBot="1">
      <c r="A3046" s="8" t="s">
        <v>190</v>
      </c>
      <c r="B3046" s="8" t="s">
        <v>4514</v>
      </c>
      <c r="C3046" s="8" t="s">
        <v>4515</v>
      </c>
      <c r="D3046" s="8"/>
      <c r="E3046" s="8"/>
      <c r="F3046" s="8" t="s">
        <v>212</v>
      </c>
      <c r="G3046" s="8"/>
      <c r="H3046" s="9">
        <v>241</v>
      </c>
      <c r="I3046" s="8" t="s">
        <v>463</v>
      </c>
      <c r="J3046" s="8" t="s">
        <v>214</v>
      </c>
      <c r="K3046" s="17">
        <v>1920</v>
      </c>
      <c r="L3046" s="9">
        <v>0</v>
      </c>
      <c r="M3046" s="9">
        <v>0</v>
      </c>
      <c r="N3046" s="9">
        <v>0</v>
      </c>
      <c r="O3046" s="8"/>
      <c r="P3046" s="9">
        <v>1920</v>
      </c>
      <c r="Q3046" s="15">
        <v>4</v>
      </c>
      <c r="R3046" s="9">
        <v>480</v>
      </c>
      <c r="S3046" s="8" t="s">
        <v>37</v>
      </c>
      <c r="T3046" s="9">
        <v>0</v>
      </c>
      <c r="U3046" s="18" t="s">
        <v>216</v>
      </c>
      <c r="V3046" s="8"/>
      <c r="W3046" s="8"/>
    </row>
    <row r="3047" spans="1:23" ht="13.5" thickBot="1">
      <c r="A3047" s="8" t="s">
        <v>190</v>
      </c>
      <c r="B3047" s="8" t="s">
        <v>4516</v>
      </c>
      <c r="C3047" s="8" t="s">
        <v>4517</v>
      </c>
      <c r="D3047" s="8"/>
      <c r="E3047" s="8"/>
      <c r="F3047" s="8" t="s">
        <v>212</v>
      </c>
      <c r="G3047" s="8"/>
      <c r="H3047" s="9">
        <v>242</v>
      </c>
      <c r="I3047" s="8" t="s">
        <v>2499</v>
      </c>
      <c r="J3047" s="8" t="s">
        <v>214</v>
      </c>
      <c r="K3047" s="17">
        <v>4320</v>
      </c>
      <c r="L3047" s="9">
        <v>0</v>
      </c>
      <c r="M3047" s="9">
        <v>0</v>
      </c>
      <c r="N3047" s="9">
        <v>0</v>
      </c>
      <c r="O3047" s="8"/>
      <c r="P3047" s="9">
        <v>4320</v>
      </c>
      <c r="Q3047" s="15">
        <v>9</v>
      </c>
      <c r="R3047" s="9">
        <v>480</v>
      </c>
      <c r="S3047" s="8" t="s">
        <v>37</v>
      </c>
      <c r="T3047" s="9">
        <v>0</v>
      </c>
      <c r="U3047" s="18" t="s">
        <v>162</v>
      </c>
      <c r="V3047" s="8"/>
      <c r="W3047" s="8"/>
    </row>
    <row r="3048" spans="1:23" ht="26.25" thickBot="1">
      <c r="A3048" s="8" t="s">
        <v>190</v>
      </c>
      <c r="B3048" s="8" t="s">
        <v>4518</v>
      </c>
      <c r="C3048" s="8" t="s">
        <v>4519</v>
      </c>
      <c r="D3048" s="8"/>
      <c r="E3048" s="8"/>
      <c r="F3048" s="8" t="s">
        <v>212</v>
      </c>
      <c r="G3048" s="8"/>
      <c r="H3048" s="9">
        <v>243</v>
      </c>
      <c r="I3048" s="8" t="s">
        <v>463</v>
      </c>
      <c r="J3048" s="8" t="s">
        <v>214</v>
      </c>
      <c r="K3048" s="17">
        <v>2880</v>
      </c>
      <c r="L3048" s="9">
        <v>0</v>
      </c>
      <c r="M3048" s="9">
        <v>0</v>
      </c>
      <c r="N3048" s="9">
        <v>0</v>
      </c>
      <c r="O3048" s="8"/>
      <c r="P3048" s="9">
        <v>2880</v>
      </c>
      <c r="Q3048" s="15">
        <v>4</v>
      </c>
      <c r="R3048" s="9">
        <v>720</v>
      </c>
      <c r="S3048" s="8" t="s">
        <v>37</v>
      </c>
      <c r="T3048" s="29">
        <v>0</v>
      </c>
      <c r="U3048" s="18" t="s">
        <v>216</v>
      </c>
      <c r="V3048" s="40"/>
      <c r="W3048" s="8"/>
    </row>
    <row r="3049" spans="1:23" ht="13.5" thickBot="1">
      <c r="A3049" s="8" t="s">
        <v>190</v>
      </c>
      <c r="B3049" s="8" t="s">
        <v>4520</v>
      </c>
      <c r="C3049" s="8" t="s">
        <v>4521</v>
      </c>
      <c r="D3049" s="8"/>
      <c r="E3049" s="8"/>
      <c r="F3049" s="8" t="s">
        <v>212</v>
      </c>
      <c r="G3049" s="8"/>
      <c r="H3049" s="9">
        <v>244</v>
      </c>
      <c r="I3049" s="8" t="s">
        <v>2499</v>
      </c>
      <c r="J3049" s="8" t="s">
        <v>214</v>
      </c>
      <c r="K3049" s="17">
        <v>6480</v>
      </c>
      <c r="L3049" s="9">
        <v>0</v>
      </c>
      <c r="M3049" s="9">
        <v>0</v>
      </c>
      <c r="N3049" s="9">
        <v>0</v>
      </c>
      <c r="O3049" s="8"/>
      <c r="P3049" s="9">
        <v>6480</v>
      </c>
      <c r="Q3049" s="15">
        <v>9</v>
      </c>
      <c r="R3049" s="9">
        <v>720</v>
      </c>
      <c r="S3049" s="8" t="s">
        <v>37</v>
      </c>
      <c r="T3049" s="9">
        <v>0</v>
      </c>
      <c r="U3049" s="18" t="s">
        <v>162</v>
      </c>
      <c r="V3049" s="40"/>
      <c r="W3049" s="8"/>
    </row>
    <row r="3050" spans="1:23" ht="13.5" thickBot="1">
      <c r="A3050" s="8" t="s">
        <v>190</v>
      </c>
      <c r="B3050" s="8" t="s">
        <v>4522</v>
      </c>
      <c r="C3050" s="8" t="s">
        <v>4523</v>
      </c>
      <c r="D3050" s="8"/>
      <c r="E3050" s="8"/>
      <c r="F3050" s="8" t="s">
        <v>212</v>
      </c>
      <c r="G3050" s="8"/>
      <c r="H3050" s="9">
        <v>245</v>
      </c>
      <c r="I3050" s="8" t="s">
        <v>2499</v>
      </c>
      <c r="J3050" s="8" t="s">
        <v>214</v>
      </c>
      <c r="K3050" s="17">
        <v>960</v>
      </c>
      <c r="L3050" s="9">
        <v>0</v>
      </c>
      <c r="M3050" s="9">
        <v>0</v>
      </c>
      <c r="N3050" s="9">
        <v>0</v>
      </c>
      <c r="O3050" s="8"/>
      <c r="P3050" s="9">
        <v>960</v>
      </c>
      <c r="Q3050" s="15">
        <v>2</v>
      </c>
      <c r="R3050" s="9">
        <v>480</v>
      </c>
      <c r="S3050" s="8" t="s">
        <v>37</v>
      </c>
      <c r="T3050" s="9">
        <v>0</v>
      </c>
      <c r="U3050" s="18" t="s">
        <v>152</v>
      </c>
      <c r="V3050" s="40"/>
      <c r="W3050" s="8"/>
    </row>
    <row r="3051" spans="1:23" ht="26.25" thickBot="1">
      <c r="A3051" s="8" t="s">
        <v>190</v>
      </c>
      <c r="B3051" s="8" t="s">
        <v>4524</v>
      </c>
      <c r="C3051" s="8" t="s">
        <v>4525</v>
      </c>
      <c r="D3051" s="8"/>
      <c r="E3051" s="8"/>
      <c r="F3051" s="8"/>
      <c r="G3051" s="8"/>
      <c r="H3051" s="9">
        <v>246</v>
      </c>
      <c r="I3051" s="8" t="s">
        <v>463</v>
      </c>
      <c r="J3051" s="8" t="s">
        <v>214</v>
      </c>
      <c r="K3051" s="17">
        <v>0</v>
      </c>
      <c r="L3051" s="9">
        <v>0</v>
      </c>
      <c r="M3051" s="9">
        <v>0</v>
      </c>
      <c r="N3051" s="9">
        <v>0</v>
      </c>
      <c r="O3051" s="8"/>
      <c r="P3051" s="9">
        <v>0</v>
      </c>
      <c r="Q3051" s="15">
        <v>0</v>
      </c>
      <c r="R3051" s="9">
        <v>720</v>
      </c>
      <c r="S3051" s="8" t="s">
        <v>37</v>
      </c>
      <c r="T3051" s="9">
        <v>0</v>
      </c>
      <c r="U3051" s="18" t="s">
        <v>39</v>
      </c>
      <c r="V3051" s="40"/>
      <c r="W3051" s="8"/>
    </row>
    <row r="3052" spans="1:23" ht="13.5" thickBot="1">
      <c r="A3052" s="8" t="s">
        <v>190</v>
      </c>
      <c r="B3052" s="13" t="s">
        <v>4526</v>
      </c>
      <c r="C3052" s="8" t="s">
        <v>4527</v>
      </c>
      <c r="D3052" s="8"/>
      <c r="E3052" s="8"/>
      <c r="F3052" s="8" t="s">
        <v>212</v>
      </c>
      <c r="G3052" s="8"/>
      <c r="H3052" s="9">
        <v>247</v>
      </c>
      <c r="I3052" s="8" t="s">
        <v>2499</v>
      </c>
      <c r="J3052" s="8" t="s">
        <v>214</v>
      </c>
      <c r="K3052" s="17">
        <v>2160</v>
      </c>
      <c r="L3052" s="9">
        <v>0</v>
      </c>
      <c r="M3052" s="9">
        <v>0</v>
      </c>
      <c r="N3052" s="9">
        <v>0</v>
      </c>
      <c r="O3052" s="8"/>
      <c r="P3052" s="9">
        <v>2160</v>
      </c>
      <c r="Q3052" s="15">
        <v>3</v>
      </c>
      <c r="R3052" s="9">
        <v>720</v>
      </c>
      <c r="S3052" s="8" t="s">
        <v>37</v>
      </c>
      <c r="T3052" s="17">
        <v>0</v>
      </c>
      <c r="U3052" s="8" t="s">
        <v>103</v>
      </c>
      <c r="V3052" s="21"/>
      <c r="W3052" s="8"/>
    </row>
    <row r="3053" spans="1:23" ht="13.5" thickBot="1">
      <c r="A3053" s="8" t="s">
        <v>190</v>
      </c>
      <c r="B3053" s="13" t="s">
        <v>4528</v>
      </c>
      <c r="C3053" s="44" t="s">
        <v>4529</v>
      </c>
      <c r="D3053" s="42"/>
      <c r="E3053" s="8"/>
      <c r="F3053" s="8" t="s">
        <v>212</v>
      </c>
      <c r="G3053" s="8"/>
      <c r="H3053" s="9">
        <v>248</v>
      </c>
      <c r="I3053" s="8" t="s">
        <v>2499</v>
      </c>
      <c r="J3053" s="8" t="s">
        <v>214</v>
      </c>
      <c r="K3053" s="17">
        <v>3840</v>
      </c>
      <c r="L3053" s="9">
        <v>0</v>
      </c>
      <c r="M3053" s="9">
        <v>0</v>
      </c>
      <c r="N3053" s="9">
        <v>0</v>
      </c>
      <c r="O3053" s="8"/>
      <c r="P3053" s="9">
        <v>3840</v>
      </c>
      <c r="Q3053" s="15">
        <v>8</v>
      </c>
      <c r="R3053" s="9">
        <v>480</v>
      </c>
      <c r="S3053" s="8" t="s">
        <v>37</v>
      </c>
      <c r="T3053" s="17">
        <v>0</v>
      </c>
      <c r="U3053" s="8" t="s">
        <v>543</v>
      </c>
      <c r="V3053" s="9"/>
      <c r="W3053" s="8"/>
    </row>
    <row r="3054" spans="1:23" ht="13.5" thickBot="1">
      <c r="A3054" s="8" t="s">
        <v>190</v>
      </c>
      <c r="B3054" s="13" t="s">
        <v>4530</v>
      </c>
      <c r="C3054" s="8" t="s">
        <v>4531</v>
      </c>
      <c r="D3054" s="8"/>
      <c r="E3054" s="8"/>
      <c r="F3054" s="8" t="s">
        <v>212</v>
      </c>
      <c r="G3054" s="8"/>
      <c r="H3054" s="9">
        <v>249</v>
      </c>
      <c r="I3054" s="8" t="s">
        <v>2499</v>
      </c>
      <c r="J3054" s="8" t="s">
        <v>214</v>
      </c>
      <c r="K3054" s="17">
        <v>720</v>
      </c>
      <c r="L3054" s="9">
        <v>0</v>
      </c>
      <c r="M3054" s="9">
        <v>0</v>
      </c>
      <c r="N3054" s="9">
        <v>0</v>
      </c>
      <c r="O3054" s="8"/>
      <c r="P3054" s="9">
        <v>720</v>
      </c>
      <c r="Q3054" s="15">
        <v>2</v>
      </c>
      <c r="R3054" s="9">
        <v>360</v>
      </c>
      <c r="S3054" s="8" t="s">
        <v>37</v>
      </c>
      <c r="T3054" s="17">
        <v>0</v>
      </c>
      <c r="U3054" s="8" t="s">
        <v>152</v>
      </c>
      <c r="V3054" s="21"/>
      <c r="W3054" s="8"/>
    </row>
    <row r="3055" spans="1:23" ht="13.5" thickBot="1">
      <c r="A3055" s="8" t="s">
        <v>190</v>
      </c>
      <c r="B3055" s="13" t="s">
        <v>4532</v>
      </c>
      <c r="C3055" s="8" t="s">
        <v>4533</v>
      </c>
      <c r="D3055" s="8"/>
      <c r="E3055" s="8"/>
      <c r="F3055" s="8"/>
      <c r="G3055" s="8"/>
      <c r="H3055" s="9">
        <v>250</v>
      </c>
      <c r="I3055" s="8" t="s">
        <v>2499</v>
      </c>
      <c r="J3055" s="8" t="s">
        <v>214</v>
      </c>
      <c r="K3055" s="17">
        <v>0</v>
      </c>
      <c r="L3055" s="9">
        <v>0</v>
      </c>
      <c r="M3055" s="9">
        <v>0</v>
      </c>
      <c r="N3055" s="9">
        <v>0</v>
      </c>
      <c r="O3055" s="8"/>
      <c r="P3055" s="9">
        <v>0</v>
      </c>
      <c r="Q3055" s="15">
        <v>0</v>
      </c>
      <c r="R3055" s="9">
        <v>360</v>
      </c>
      <c r="S3055" s="8" t="s">
        <v>37</v>
      </c>
      <c r="T3055" s="9">
        <v>0</v>
      </c>
      <c r="U3055" s="8" t="s">
        <v>39</v>
      </c>
      <c r="V3055" s="21"/>
      <c r="W3055" s="8"/>
    </row>
    <row r="3056" spans="1:23" ht="13.5" thickBot="1">
      <c r="A3056" s="8" t="s">
        <v>190</v>
      </c>
      <c r="B3056" s="8" t="s">
        <v>4534</v>
      </c>
      <c r="C3056" s="8" t="s">
        <v>4535</v>
      </c>
      <c r="D3056" s="8" t="s">
        <v>42</v>
      </c>
      <c r="E3056" s="8"/>
      <c r="F3056" s="8" t="s">
        <v>212</v>
      </c>
      <c r="G3056" s="8" t="s">
        <v>4536</v>
      </c>
      <c r="H3056" s="9">
        <v>251</v>
      </c>
      <c r="I3056" s="8"/>
      <c r="J3056" s="8" t="s">
        <v>214</v>
      </c>
      <c r="K3056" s="17">
        <v>-702.66666669999995</v>
      </c>
      <c r="L3056" s="9">
        <v>0</v>
      </c>
      <c r="M3056" s="9">
        <v>0</v>
      </c>
      <c r="N3056" s="9">
        <v>0</v>
      </c>
      <c r="O3056" s="8"/>
      <c r="P3056" s="9">
        <v>-702.66666669999995</v>
      </c>
      <c r="Q3056" s="15">
        <v>-11</v>
      </c>
      <c r="R3056" s="9">
        <v>60</v>
      </c>
      <c r="S3056" s="8" t="s">
        <v>34</v>
      </c>
      <c r="T3056" s="9">
        <v>-43</v>
      </c>
      <c r="U3056" s="18" t="s">
        <v>12870</v>
      </c>
      <c r="V3056" s="8" t="s">
        <v>12846</v>
      </c>
      <c r="W3056" s="8"/>
    </row>
    <row r="3057" spans="1:23" ht="13.5" thickBot="1">
      <c r="A3057" s="8" t="s">
        <v>190</v>
      </c>
      <c r="B3057" s="8" t="s">
        <v>4537</v>
      </c>
      <c r="C3057" s="8" t="s">
        <v>4538</v>
      </c>
      <c r="D3057" s="8" t="s">
        <v>142</v>
      </c>
      <c r="E3057" s="8"/>
      <c r="F3057" s="8" t="s">
        <v>212</v>
      </c>
      <c r="G3057" s="8" t="s">
        <v>4539</v>
      </c>
      <c r="H3057" s="9">
        <v>252</v>
      </c>
      <c r="I3057" s="8" t="s">
        <v>1464</v>
      </c>
      <c r="J3057" s="8" t="s">
        <v>214</v>
      </c>
      <c r="K3057" s="17">
        <v>-1027.25</v>
      </c>
      <c r="L3057" s="9">
        <v>0</v>
      </c>
      <c r="M3057" s="9">
        <v>0</v>
      </c>
      <c r="N3057" s="9">
        <v>0</v>
      </c>
      <c r="O3057" s="8"/>
      <c r="P3057" s="9">
        <v>-1027.25</v>
      </c>
      <c r="Q3057" s="15">
        <v>-25</v>
      </c>
      <c r="R3057" s="9">
        <v>40</v>
      </c>
      <c r="S3057" s="8" t="s">
        <v>34</v>
      </c>
      <c r="T3057" s="9">
        <v>-27</v>
      </c>
      <c r="U3057" s="18" t="s">
        <v>12871</v>
      </c>
      <c r="V3057" s="8" t="s">
        <v>12846</v>
      </c>
      <c r="W3057" s="8"/>
    </row>
    <row r="3058" spans="1:23" ht="13.5" thickBot="1">
      <c r="A3058" s="8" t="s">
        <v>190</v>
      </c>
      <c r="B3058" s="8" t="s">
        <v>4540</v>
      </c>
      <c r="C3058" s="8" t="s">
        <v>4541</v>
      </c>
      <c r="D3058" s="8" t="s">
        <v>122</v>
      </c>
      <c r="E3058" s="8"/>
      <c r="F3058" s="8" t="s">
        <v>212</v>
      </c>
      <c r="G3058" s="8" t="s">
        <v>4542</v>
      </c>
      <c r="H3058" s="9">
        <v>253</v>
      </c>
      <c r="I3058" s="8"/>
      <c r="J3058" s="8" t="s">
        <v>78</v>
      </c>
      <c r="K3058" s="17">
        <v>-1086.5</v>
      </c>
      <c r="L3058" s="9">
        <v>0</v>
      </c>
      <c r="M3058" s="9">
        <v>0</v>
      </c>
      <c r="N3058" s="9">
        <v>0</v>
      </c>
      <c r="O3058" s="8"/>
      <c r="P3058" s="9">
        <v>-1086.5</v>
      </c>
      <c r="Q3058" s="15">
        <v>0</v>
      </c>
      <c r="R3058" s="9" t="s">
        <v>62</v>
      </c>
      <c r="S3058" s="8" t="s">
        <v>34</v>
      </c>
      <c r="T3058" s="9">
        <v>-1087</v>
      </c>
      <c r="U3058" s="18" t="s">
        <v>12872</v>
      </c>
      <c r="V3058" s="40">
        <v>45366</v>
      </c>
      <c r="W3058" s="8"/>
    </row>
    <row r="3059" spans="1:23" ht="13.5" thickBot="1">
      <c r="A3059" s="8" t="s">
        <v>190</v>
      </c>
      <c r="B3059" s="8" t="s">
        <v>4543</v>
      </c>
      <c r="C3059" s="8" t="s">
        <v>4544</v>
      </c>
      <c r="D3059" s="8" t="s">
        <v>95</v>
      </c>
      <c r="E3059" s="8"/>
      <c r="F3059" s="8" t="s">
        <v>212</v>
      </c>
      <c r="G3059" s="8" t="s">
        <v>4545</v>
      </c>
      <c r="H3059" s="9">
        <v>254</v>
      </c>
      <c r="I3059" s="8"/>
      <c r="J3059" s="8" t="s">
        <v>214</v>
      </c>
      <c r="K3059" s="17">
        <v>-49</v>
      </c>
      <c r="L3059" s="9">
        <v>0</v>
      </c>
      <c r="M3059" s="9">
        <v>0</v>
      </c>
      <c r="N3059" s="9">
        <v>0</v>
      </c>
      <c r="O3059" s="8"/>
      <c r="P3059" s="9">
        <v>-49</v>
      </c>
      <c r="Q3059" s="15">
        <v>-2</v>
      </c>
      <c r="R3059" s="9">
        <v>20</v>
      </c>
      <c r="S3059" s="8" t="s">
        <v>34</v>
      </c>
      <c r="T3059" s="9">
        <v>-9</v>
      </c>
      <c r="U3059" s="18" t="s">
        <v>12873</v>
      </c>
      <c r="V3059" s="8" t="s">
        <v>12846</v>
      </c>
      <c r="W3059" s="8"/>
    </row>
    <row r="3060" spans="1:23" ht="26.25" thickBot="1">
      <c r="A3060" s="8" t="s">
        <v>190</v>
      </c>
      <c r="B3060" s="8" t="s">
        <v>6917</v>
      </c>
      <c r="C3060" s="8" t="s">
        <v>10814</v>
      </c>
      <c r="D3060" s="8" t="s">
        <v>10815</v>
      </c>
      <c r="E3060" s="8"/>
      <c r="F3060" s="8" t="s">
        <v>36</v>
      </c>
      <c r="G3060" s="8">
        <v>6045</v>
      </c>
      <c r="H3060" s="9">
        <v>264</v>
      </c>
      <c r="I3060" s="8" t="s">
        <v>6810</v>
      </c>
      <c r="J3060" s="8" t="s">
        <v>78</v>
      </c>
      <c r="K3060" s="17">
        <v>-10.5</v>
      </c>
      <c r="L3060" s="9">
        <v>0</v>
      </c>
      <c r="M3060" s="9">
        <v>0</v>
      </c>
      <c r="N3060" s="9">
        <v>0</v>
      </c>
      <c r="O3060" s="8"/>
      <c r="P3060" s="9">
        <v>-10.5</v>
      </c>
      <c r="Q3060" s="15">
        <v>0</v>
      </c>
      <c r="R3060" s="9">
        <v>20</v>
      </c>
      <c r="S3060" s="8" t="s">
        <v>34</v>
      </c>
      <c r="T3060" s="9">
        <v>-11</v>
      </c>
      <c r="U3060" s="18" t="s">
        <v>12874</v>
      </c>
      <c r="V3060" s="8">
        <v>45419</v>
      </c>
      <c r="W3060" s="8"/>
    </row>
    <row r="3061" spans="1:23" ht="13.5" thickBot="1">
      <c r="A3061" s="8" t="s">
        <v>190</v>
      </c>
      <c r="B3061" s="8" t="s">
        <v>4546</v>
      </c>
      <c r="C3061" s="8" t="s">
        <v>4547</v>
      </c>
      <c r="D3061" s="8"/>
      <c r="E3061" s="8"/>
      <c r="F3061" s="8"/>
      <c r="G3061" s="8"/>
      <c r="H3061" s="9">
        <v>265</v>
      </c>
      <c r="I3061" s="8"/>
      <c r="J3061" s="8" t="s">
        <v>78</v>
      </c>
      <c r="K3061" s="17">
        <v>610</v>
      </c>
      <c r="L3061" s="9">
        <v>0</v>
      </c>
      <c r="M3061" s="9">
        <v>0</v>
      </c>
      <c r="N3061" s="9">
        <v>0</v>
      </c>
      <c r="O3061" s="8"/>
      <c r="P3061" s="9">
        <v>610</v>
      </c>
      <c r="Q3061" s="15">
        <v>4</v>
      </c>
      <c r="R3061" s="9">
        <v>130</v>
      </c>
      <c r="S3061" s="8" t="s">
        <v>37</v>
      </c>
      <c r="T3061" s="9">
        <v>90</v>
      </c>
      <c r="U3061" s="18" t="s">
        <v>3118</v>
      </c>
      <c r="V3061" s="8"/>
      <c r="W3061" s="8"/>
    </row>
    <row r="3062" spans="1:23" ht="13.5" thickBot="1">
      <c r="A3062" s="8" t="s">
        <v>190</v>
      </c>
      <c r="B3062" s="8" t="s">
        <v>4548</v>
      </c>
      <c r="C3062" s="8" t="s">
        <v>4549</v>
      </c>
      <c r="D3062" s="8"/>
      <c r="E3062" s="8"/>
      <c r="F3062" s="8"/>
      <c r="G3062" s="8"/>
      <c r="H3062" s="9">
        <v>267</v>
      </c>
      <c r="I3062" s="8"/>
      <c r="J3062" s="8" t="s">
        <v>78</v>
      </c>
      <c r="K3062" s="17">
        <v>1328</v>
      </c>
      <c r="L3062" s="9">
        <v>0</v>
      </c>
      <c r="M3062" s="9">
        <v>0</v>
      </c>
      <c r="N3062" s="9">
        <v>0</v>
      </c>
      <c r="O3062" s="8"/>
      <c r="P3062" s="9">
        <v>1328</v>
      </c>
      <c r="Q3062" s="15">
        <v>16</v>
      </c>
      <c r="R3062" s="9">
        <v>83</v>
      </c>
      <c r="S3062" s="8" t="s">
        <v>37</v>
      </c>
      <c r="T3062" s="9">
        <v>0</v>
      </c>
      <c r="U3062" s="18" t="s">
        <v>554</v>
      </c>
      <c r="V3062" s="8"/>
      <c r="W3062" s="8"/>
    </row>
    <row r="3063" spans="1:23" ht="13.5" thickBot="1">
      <c r="A3063" s="8" t="s">
        <v>190</v>
      </c>
      <c r="B3063" s="8" t="s">
        <v>4550</v>
      </c>
      <c r="C3063" s="8" t="s">
        <v>4551</v>
      </c>
      <c r="D3063" s="8"/>
      <c r="E3063" s="8"/>
      <c r="F3063" s="8"/>
      <c r="G3063" s="8"/>
      <c r="H3063" s="9">
        <v>273</v>
      </c>
      <c r="I3063" s="8"/>
      <c r="J3063" s="8" t="s">
        <v>78</v>
      </c>
      <c r="K3063" s="17">
        <v>5899</v>
      </c>
      <c r="L3063" s="9">
        <v>0</v>
      </c>
      <c r="M3063" s="9">
        <v>0</v>
      </c>
      <c r="N3063" s="9">
        <v>0</v>
      </c>
      <c r="O3063" s="8"/>
      <c r="P3063" s="9">
        <v>5899</v>
      </c>
      <c r="Q3063" s="15">
        <v>31</v>
      </c>
      <c r="R3063" s="9">
        <v>186</v>
      </c>
      <c r="S3063" s="8" t="s">
        <v>37</v>
      </c>
      <c r="T3063" s="9">
        <v>133</v>
      </c>
      <c r="U3063" s="18" t="s">
        <v>4552</v>
      </c>
      <c r="V3063" s="40"/>
      <c r="W3063" s="8"/>
    </row>
    <row r="3064" spans="1:23" ht="13.5" thickBot="1">
      <c r="A3064" s="8" t="s">
        <v>190</v>
      </c>
      <c r="B3064" s="8" t="s">
        <v>4553</v>
      </c>
      <c r="C3064" s="8" t="s">
        <v>4554</v>
      </c>
      <c r="D3064" s="8"/>
      <c r="E3064" s="8"/>
      <c r="F3064" s="8"/>
      <c r="G3064" s="8"/>
      <c r="H3064" s="9">
        <v>284</v>
      </c>
      <c r="I3064" s="8"/>
      <c r="J3064" s="8" t="s">
        <v>78</v>
      </c>
      <c r="K3064" s="17">
        <v>5940</v>
      </c>
      <c r="L3064" s="9">
        <v>0</v>
      </c>
      <c r="M3064" s="9">
        <v>0</v>
      </c>
      <c r="N3064" s="9">
        <v>0</v>
      </c>
      <c r="O3064" s="8"/>
      <c r="P3064" s="9">
        <v>5940</v>
      </c>
      <c r="Q3064" s="15">
        <v>99</v>
      </c>
      <c r="R3064" s="9">
        <v>60</v>
      </c>
      <c r="S3064" s="8" t="s">
        <v>37</v>
      </c>
      <c r="T3064" s="9">
        <v>0</v>
      </c>
      <c r="U3064" s="18" t="s">
        <v>4555</v>
      </c>
      <c r="V3064" s="40"/>
      <c r="W3064" s="8"/>
    </row>
    <row r="3065" spans="1:23" ht="13.5" thickBot="1">
      <c r="A3065" s="8" t="s">
        <v>190</v>
      </c>
      <c r="B3065" s="13" t="s">
        <v>4556</v>
      </c>
      <c r="C3065" s="8" t="s">
        <v>4557</v>
      </c>
      <c r="D3065" s="8"/>
      <c r="E3065" s="8"/>
      <c r="F3065" s="8"/>
      <c r="G3065" s="9"/>
      <c r="H3065" s="9">
        <v>289</v>
      </c>
      <c r="I3065" s="8"/>
      <c r="J3065" s="8" t="s">
        <v>78</v>
      </c>
      <c r="K3065" s="17">
        <v>910</v>
      </c>
      <c r="L3065" s="9">
        <v>0</v>
      </c>
      <c r="M3065" s="9">
        <v>0</v>
      </c>
      <c r="N3065" s="9">
        <v>0</v>
      </c>
      <c r="O3065" s="8"/>
      <c r="P3065" s="9">
        <v>910</v>
      </c>
      <c r="Q3065" s="15">
        <v>4</v>
      </c>
      <c r="R3065" s="9">
        <v>200</v>
      </c>
      <c r="S3065" s="8" t="s">
        <v>37</v>
      </c>
      <c r="T3065" s="9">
        <v>110</v>
      </c>
      <c r="U3065" s="8" t="s">
        <v>4558</v>
      </c>
      <c r="V3065" s="9"/>
      <c r="W3065" s="8"/>
    </row>
    <row r="3066" spans="1:23" ht="13.5" thickBot="1">
      <c r="A3066" s="8" t="s">
        <v>190</v>
      </c>
      <c r="B3066" s="8" t="s">
        <v>4559</v>
      </c>
      <c r="C3066" s="8" t="s">
        <v>4560</v>
      </c>
      <c r="D3066" s="8"/>
      <c r="E3066" s="8"/>
      <c r="F3066" s="8"/>
      <c r="G3066" s="8"/>
      <c r="H3066" s="9">
        <v>291</v>
      </c>
      <c r="I3066" s="8"/>
      <c r="J3066" s="8" t="s">
        <v>78</v>
      </c>
      <c r="K3066" s="17">
        <v>0</v>
      </c>
      <c r="L3066" s="9">
        <v>0</v>
      </c>
      <c r="M3066" s="9">
        <v>0</v>
      </c>
      <c r="N3066" s="9">
        <v>0</v>
      </c>
      <c r="O3066" s="8"/>
      <c r="P3066" s="9">
        <v>0</v>
      </c>
      <c r="Q3066" s="15">
        <v>0</v>
      </c>
      <c r="R3066" s="9">
        <v>600</v>
      </c>
      <c r="S3066" s="8" t="s">
        <v>37</v>
      </c>
      <c r="T3066" s="9">
        <v>0</v>
      </c>
      <c r="U3066" s="18" t="s">
        <v>39</v>
      </c>
      <c r="V3066" s="8"/>
      <c r="W3066" s="8"/>
    </row>
    <row r="3067" spans="1:23" ht="13.5" thickBot="1">
      <c r="A3067" s="8" t="s">
        <v>190</v>
      </c>
      <c r="B3067" s="8" t="s">
        <v>4561</v>
      </c>
      <c r="C3067" s="8" t="s">
        <v>4562</v>
      </c>
      <c r="D3067" s="8"/>
      <c r="E3067" s="8"/>
      <c r="F3067" s="8"/>
      <c r="G3067" s="8"/>
      <c r="H3067" s="9">
        <v>292</v>
      </c>
      <c r="I3067" s="8"/>
      <c r="J3067" s="8" t="s">
        <v>78</v>
      </c>
      <c r="K3067" s="17">
        <v>320</v>
      </c>
      <c r="L3067" s="9">
        <v>0</v>
      </c>
      <c r="M3067" s="9">
        <v>0</v>
      </c>
      <c r="N3067" s="9">
        <v>0</v>
      </c>
      <c r="O3067" s="8"/>
      <c r="P3067" s="9">
        <v>320</v>
      </c>
      <c r="Q3067" s="15">
        <v>8</v>
      </c>
      <c r="R3067" s="9">
        <v>40</v>
      </c>
      <c r="S3067" s="8" t="s">
        <v>34</v>
      </c>
      <c r="T3067" s="9">
        <v>0</v>
      </c>
      <c r="U3067" s="18" t="s">
        <v>394</v>
      </c>
      <c r="V3067" s="8"/>
      <c r="W3067" s="8"/>
    </row>
    <row r="3068" spans="1:23" ht="13.5" thickBot="1">
      <c r="A3068" s="8" t="s">
        <v>190</v>
      </c>
      <c r="B3068" s="8" t="s">
        <v>4563</v>
      </c>
      <c r="C3068" s="44" t="s">
        <v>4564</v>
      </c>
      <c r="D3068" s="42"/>
      <c r="E3068" s="8"/>
      <c r="F3068" s="8"/>
      <c r="G3068" s="8"/>
      <c r="H3068" s="9">
        <v>293</v>
      </c>
      <c r="I3068" s="8"/>
      <c r="J3068" s="8" t="s">
        <v>78</v>
      </c>
      <c r="K3068" s="17">
        <v>150</v>
      </c>
      <c r="L3068" s="9">
        <v>0</v>
      </c>
      <c r="M3068" s="9">
        <v>0</v>
      </c>
      <c r="N3068" s="9">
        <v>0</v>
      </c>
      <c r="O3068" s="8"/>
      <c r="P3068" s="9">
        <v>150</v>
      </c>
      <c r="Q3068" s="15">
        <v>5</v>
      </c>
      <c r="R3068" s="9">
        <v>30</v>
      </c>
      <c r="S3068" s="8" t="s">
        <v>34</v>
      </c>
      <c r="T3068" s="9">
        <v>0</v>
      </c>
      <c r="U3068" s="18" t="s">
        <v>57</v>
      </c>
      <c r="V3068" s="8"/>
      <c r="W3068" s="8"/>
    </row>
    <row r="3069" spans="1:23" ht="13.5" thickBot="1">
      <c r="A3069" s="8" t="s">
        <v>190</v>
      </c>
      <c r="B3069" s="8" t="s">
        <v>4565</v>
      </c>
      <c r="C3069" s="8" t="s">
        <v>4566</v>
      </c>
      <c r="D3069" s="8"/>
      <c r="E3069" s="8"/>
      <c r="F3069" s="8"/>
      <c r="G3069" s="8"/>
      <c r="H3069" s="9">
        <v>294</v>
      </c>
      <c r="I3069" s="8"/>
      <c r="J3069" s="8" t="s">
        <v>78</v>
      </c>
      <c r="K3069" s="17">
        <v>5736</v>
      </c>
      <c r="L3069" s="9">
        <v>0</v>
      </c>
      <c r="M3069" s="9">
        <v>0</v>
      </c>
      <c r="N3069" s="9">
        <v>0</v>
      </c>
      <c r="O3069" s="8"/>
      <c r="P3069" s="9">
        <v>5736</v>
      </c>
      <c r="Q3069" s="15">
        <v>11</v>
      </c>
      <c r="R3069" s="9">
        <v>480</v>
      </c>
      <c r="S3069" s="8" t="s">
        <v>37</v>
      </c>
      <c r="T3069" s="9">
        <v>456</v>
      </c>
      <c r="U3069" s="18" t="s">
        <v>7854</v>
      </c>
      <c r="V3069" s="8"/>
      <c r="W3069" s="8"/>
    </row>
    <row r="3070" spans="1:23" ht="13.5" thickBot="1">
      <c r="A3070" s="8" t="s">
        <v>190</v>
      </c>
      <c r="B3070" s="8" t="s">
        <v>4567</v>
      </c>
      <c r="C3070" s="8" t="s">
        <v>4568</v>
      </c>
      <c r="D3070" s="8"/>
      <c r="E3070" s="8"/>
      <c r="F3070" s="8"/>
      <c r="G3070" s="8"/>
      <c r="H3070" s="9">
        <v>295</v>
      </c>
      <c r="I3070" s="8"/>
      <c r="J3070" s="8" t="s">
        <v>78</v>
      </c>
      <c r="K3070" s="17">
        <v>8604</v>
      </c>
      <c r="L3070" s="9">
        <v>0</v>
      </c>
      <c r="M3070" s="9">
        <v>0</v>
      </c>
      <c r="N3070" s="9">
        <v>0</v>
      </c>
      <c r="O3070" s="8"/>
      <c r="P3070" s="9">
        <v>8604</v>
      </c>
      <c r="Q3070" s="15">
        <v>17</v>
      </c>
      <c r="R3070" s="9">
        <v>480</v>
      </c>
      <c r="S3070" s="8" t="s">
        <v>37</v>
      </c>
      <c r="T3070" s="9">
        <v>444</v>
      </c>
      <c r="U3070" s="18" t="s">
        <v>8160</v>
      </c>
      <c r="V3070" s="8"/>
      <c r="W3070" s="8"/>
    </row>
    <row r="3071" spans="1:23" ht="13.5" thickBot="1">
      <c r="A3071" s="8" t="s">
        <v>190</v>
      </c>
      <c r="B3071" s="8" t="s">
        <v>4569</v>
      </c>
      <c r="C3071" s="8" t="s">
        <v>9155</v>
      </c>
      <c r="D3071" s="8"/>
      <c r="E3071" s="8"/>
      <c r="F3071" s="8"/>
      <c r="G3071" s="8"/>
      <c r="H3071" s="9">
        <v>296</v>
      </c>
      <c r="I3071" s="8"/>
      <c r="J3071" s="8" t="s">
        <v>78</v>
      </c>
      <c r="K3071" s="17">
        <v>0</v>
      </c>
      <c r="L3071" s="9">
        <v>0</v>
      </c>
      <c r="M3071" s="9">
        <v>0</v>
      </c>
      <c r="N3071" s="9">
        <v>0</v>
      </c>
      <c r="O3071" s="8"/>
      <c r="P3071" s="9">
        <v>0</v>
      </c>
      <c r="Q3071" s="15">
        <v>0</v>
      </c>
      <c r="R3071" s="9">
        <v>60</v>
      </c>
      <c r="S3071" s="8" t="s">
        <v>34</v>
      </c>
      <c r="T3071" s="9">
        <v>0</v>
      </c>
      <c r="U3071" s="18" t="s">
        <v>45</v>
      </c>
      <c r="V3071" s="8"/>
      <c r="W3071" s="8"/>
    </row>
    <row r="3072" spans="1:23" ht="13.5" thickBot="1">
      <c r="A3072" s="8" t="s">
        <v>190</v>
      </c>
      <c r="B3072" s="8" t="s">
        <v>4570</v>
      </c>
      <c r="C3072" s="8" t="s">
        <v>4571</v>
      </c>
      <c r="D3072" s="8"/>
      <c r="E3072" s="8"/>
      <c r="F3072" s="8"/>
      <c r="G3072" s="8"/>
      <c r="H3072" s="9">
        <v>297</v>
      </c>
      <c r="I3072" s="8"/>
      <c r="J3072" s="8" t="s">
        <v>78</v>
      </c>
      <c r="K3072" s="17">
        <v>0</v>
      </c>
      <c r="L3072" s="9">
        <v>0</v>
      </c>
      <c r="M3072" s="9">
        <v>0</v>
      </c>
      <c r="N3072" s="9">
        <v>0</v>
      </c>
      <c r="O3072" s="8"/>
      <c r="P3072" s="9">
        <v>0</v>
      </c>
      <c r="Q3072" s="15">
        <v>0</v>
      </c>
      <c r="R3072" s="9">
        <v>50</v>
      </c>
      <c r="S3072" s="8" t="s">
        <v>34</v>
      </c>
      <c r="T3072" s="9">
        <v>0</v>
      </c>
      <c r="U3072" s="18" t="s">
        <v>45</v>
      </c>
      <c r="V3072" s="40"/>
      <c r="W3072" s="8"/>
    </row>
    <row r="3073" spans="1:23" ht="13.5" thickBot="1">
      <c r="A3073" s="8" t="s">
        <v>190</v>
      </c>
      <c r="B3073" s="8" t="s">
        <v>4572</v>
      </c>
      <c r="C3073" s="44" t="s">
        <v>4573</v>
      </c>
      <c r="D3073" s="42" t="s">
        <v>42</v>
      </c>
      <c r="E3073" s="8" t="s">
        <v>2902</v>
      </c>
      <c r="F3073" s="8" t="s">
        <v>36</v>
      </c>
      <c r="G3073" s="8" t="s">
        <v>4574</v>
      </c>
      <c r="H3073" s="9">
        <v>298</v>
      </c>
      <c r="I3073" s="8"/>
      <c r="J3073" s="8" t="s">
        <v>78</v>
      </c>
      <c r="K3073" s="17">
        <v>43</v>
      </c>
      <c r="L3073" s="9">
        <v>0</v>
      </c>
      <c r="M3073" s="9">
        <v>0</v>
      </c>
      <c r="N3073" s="9">
        <v>0</v>
      </c>
      <c r="O3073" s="8"/>
      <c r="P3073" s="9">
        <v>43</v>
      </c>
      <c r="Q3073" s="15">
        <v>0</v>
      </c>
      <c r="R3073" s="9">
        <v>50</v>
      </c>
      <c r="S3073" s="8" t="s">
        <v>34</v>
      </c>
      <c r="T3073" s="9">
        <v>43</v>
      </c>
      <c r="U3073" s="18" t="s">
        <v>8806</v>
      </c>
      <c r="V3073" s="8">
        <v>45372</v>
      </c>
      <c r="W3073" s="8"/>
    </row>
    <row r="3074" spans="1:23" ht="13.5" thickBot="1">
      <c r="A3074" s="8" t="s">
        <v>190</v>
      </c>
      <c r="B3074" s="8" t="s">
        <v>4575</v>
      </c>
      <c r="C3074" s="44" t="s">
        <v>4576</v>
      </c>
      <c r="D3074" s="42"/>
      <c r="E3074" s="8"/>
      <c r="F3074" s="8"/>
      <c r="G3074" s="8"/>
      <c r="H3074" s="9">
        <v>299</v>
      </c>
      <c r="I3074" s="8"/>
      <c r="J3074" s="8" t="s">
        <v>78</v>
      </c>
      <c r="K3074" s="17">
        <v>66</v>
      </c>
      <c r="L3074" s="9">
        <v>0</v>
      </c>
      <c r="M3074" s="9">
        <v>0</v>
      </c>
      <c r="N3074" s="9">
        <v>0</v>
      </c>
      <c r="O3074" s="8"/>
      <c r="P3074" s="9">
        <v>66</v>
      </c>
      <c r="Q3074" s="15">
        <v>6</v>
      </c>
      <c r="R3074" s="9">
        <v>10</v>
      </c>
      <c r="S3074" s="8" t="s">
        <v>34</v>
      </c>
      <c r="T3074" s="29">
        <v>6</v>
      </c>
      <c r="U3074" s="18" t="s">
        <v>10496</v>
      </c>
      <c r="V3074" s="40"/>
      <c r="W3074" s="8"/>
    </row>
    <row r="3075" spans="1:23" ht="13.5" thickBot="1">
      <c r="A3075" s="8" t="s">
        <v>190</v>
      </c>
      <c r="B3075" s="8" t="s">
        <v>4577</v>
      </c>
      <c r="C3075" s="8" t="s">
        <v>4578</v>
      </c>
      <c r="D3075" s="8"/>
      <c r="E3075" s="8"/>
      <c r="F3075" s="8"/>
      <c r="G3075" s="8"/>
      <c r="H3075" s="9">
        <v>300</v>
      </c>
      <c r="I3075" s="8"/>
      <c r="J3075" s="8" t="s">
        <v>78</v>
      </c>
      <c r="K3075" s="17">
        <v>144</v>
      </c>
      <c r="L3075" s="9">
        <v>0</v>
      </c>
      <c r="M3075" s="9">
        <v>0</v>
      </c>
      <c r="N3075" s="9">
        <v>0</v>
      </c>
      <c r="O3075" s="8"/>
      <c r="P3075" s="9">
        <v>144</v>
      </c>
      <c r="Q3075" s="15">
        <v>4</v>
      </c>
      <c r="R3075" s="9">
        <v>36</v>
      </c>
      <c r="S3075" s="8" t="s">
        <v>124</v>
      </c>
      <c r="T3075" s="9">
        <v>0</v>
      </c>
      <c r="U3075" s="18" t="s">
        <v>134</v>
      </c>
      <c r="V3075" s="8"/>
      <c r="W3075" s="8"/>
    </row>
    <row r="3076" spans="1:23" ht="13.5" thickBot="1">
      <c r="A3076" s="8" t="s">
        <v>190</v>
      </c>
      <c r="B3076" s="8" t="s">
        <v>4579</v>
      </c>
      <c r="C3076" s="8" t="s">
        <v>4580</v>
      </c>
      <c r="D3076" s="8"/>
      <c r="E3076" s="8"/>
      <c r="F3076" s="8"/>
      <c r="G3076" s="8"/>
      <c r="H3076" s="9">
        <v>301</v>
      </c>
      <c r="I3076" s="8"/>
      <c r="J3076" s="8" t="s">
        <v>78</v>
      </c>
      <c r="K3076" s="17">
        <v>720</v>
      </c>
      <c r="L3076" s="9">
        <v>0</v>
      </c>
      <c r="M3076" s="9">
        <v>0</v>
      </c>
      <c r="N3076" s="9">
        <v>0</v>
      </c>
      <c r="O3076" s="8"/>
      <c r="P3076" s="9">
        <v>720</v>
      </c>
      <c r="Q3076" s="15">
        <v>2</v>
      </c>
      <c r="R3076" s="9">
        <v>360</v>
      </c>
      <c r="S3076" s="8" t="s">
        <v>37</v>
      </c>
      <c r="T3076" s="9">
        <v>0</v>
      </c>
      <c r="U3076" s="18" t="s">
        <v>152</v>
      </c>
      <c r="V3076" s="40"/>
      <c r="W3076" s="8"/>
    </row>
    <row r="3077" spans="1:23" ht="13.5" thickBot="1">
      <c r="A3077" s="8" t="s">
        <v>190</v>
      </c>
      <c r="B3077" s="8" t="s">
        <v>4581</v>
      </c>
      <c r="C3077" s="8" t="s">
        <v>4582</v>
      </c>
      <c r="D3077" s="8"/>
      <c r="E3077" s="8"/>
      <c r="F3077" s="8"/>
      <c r="G3077" s="8"/>
      <c r="H3077" s="9">
        <v>302</v>
      </c>
      <c r="I3077" s="8"/>
      <c r="J3077" s="8" t="s">
        <v>78</v>
      </c>
      <c r="K3077" s="17">
        <v>0</v>
      </c>
      <c r="L3077" s="9">
        <v>0</v>
      </c>
      <c r="M3077" s="9">
        <v>0</v>
      </c>
      <c r="N3077" s="9">
        <v>0</v>
      </c>
      <c r="O3077" s="8"/>
      <c r="P3077" s="9">
        <v>0</v>
      </c>
      <c r="Q3077" s="15">
        <v>0</v>
      </c>
      <c r="R3077" s="9">
        <v>360</v>
      </c>
      <c r="S3077" s="8" t="s">
        <v>37</v>
      </c>
      <c r="T3077" s="9">
        <v>0</v>
      </c>
      <c r="U3077" s="18" t="s">
        <v>39</v>
      </c>
      <c r="V3077" s="40"/>
      <c r="W3077" s="8"/>
    </row>
    <row r="3078" spans="1:23" ht="13.5" thickBot="1">
      <c r="A3078" s="8" t="s">
        <v>190</v>
      </c>
      <c r="B3078" s="13" t="s">
        <v>4583</v>
      </c>
      <c r="C3078" s="8" t="s">
        <v>4584</v>
      </c>
      <c r="D3078" s="8"/>
      <c r="E3078" s="8"/>
      <c r="F3078" s="8"/>
      <c r="G3078" s="8"/>
      <c r="H3078" s="9">
        <v>303</v>
      </c>
      <c r="I3078" s="8"/>
      <c r="J3078" s="8" t="s">
        <v>78</v>
      </c>
      <c r="K3078" s="17">
        <v>0</v>
      </c>
      <c r="L3078" s="9">
        <v>0</v>
      </c>
      <c r="M3078" s="9">
        <v>0</v>
      </c>
      <c r="N3078" s="9">
        <v>0</v>
      </c>
      <c r="O3078" s="8"/>
      <c r="P3078" s="9">
        <v>0</v>
      </c>
      <c r="Q3078" s="15">
        <v>0</v>
      </c>
      <c r="R3078" s="9">
        <v>360</v>
      </c>
      <c r="S3078" s="8" t="s">
        <v>37</v>
      </c>
      <c r="T3078" s="9">
        <v>0</v>
      </c>
      <c r="U3078" s="8" t="s">
        <v>39</v>
      </c>
      <c r="V3078" s="21"/>
      <c r="W3078" s="8"/>
    </row>
    <row r="3079" spans="1:23" ht="13.5" thickBot="1">
      <c r="A3079" s="8" t="s">
        <v>190</v>
      </c>
      <c r="B3079" s="8" t="s">
        <v>4585</v>
      </c>
      <c r="C3079" s="8" t="s">
        <v>4586</v>
      </c>
      <c r="D3079" s="8"/>
      <c r="E3079" s="8"/>
      <c r="F3079" s="8"/>
      <c r="G3079" s="8"/>
      <c r="H3079" s="9">
        <v>304</v>
      </c>
      <c r="I3079" s="8"/>
      <c r="J3079" s="8" t="s">
        <v>78</v>
      </c>
      <c r="K3079" s="17">
        <v>0</v>
      </c>
      <c r="L3079" s="9">
        <v>0</v>
      </c>
      <c r="M3079" s="9">
        <v>0</v>
      </c>
      <c r="N3079" s="9">
        <v>0</v>
      </c>
      <c r="O3079" s="8"/>
      <c r="P3079" s="9">
        <v>0</v>
      </c>
      <c r="Q3079" s="15">
        <v>0</v>
      </c>
      <c r="R3079" s="9">
        <v>360</v>
      </c>
      <c r="S3079" s="8" t="s">
        <v>37</v>
      </c>
      <c r="T3079" s="9">
        <v>0</v>
      </c>
      <c r="U3079" s="18" t="s">
        <v>39</v>
      </c>
      <c r="V3079" s="8"/>
      <c r="W3079" s="8"/>
    </row>
    <row r="3080" spans="1:23" ht="13.5" thickBot="1">
      <c r="A3080" s="8" t="s">
        <v>190</v>
      </c>
      <c r="B3080" s="8" t="s">
        <v>4587</v>
      </c>
      <c r="C3080" s="8" t="s">
        <v>4588</v>
      </c>
      <c r="D3080" s="8"/>
      <c r="E3080" s="8"/>
      <c r="F3080" s="8"/>
      <c r="G3080" s="8"/>
      <c r="H3080" s="9">
        <v>305</v>
      </c>
      <c r="I3080" s="8"/>
      <c r="J3080" s="8" t="s">
        <v>78</v>
      </c>
      <c r="K3080" s="17">
        <v>0</v>
      </c>
      <c r="L3080" s="9">
        <v>0</v>
      </c>
      <c r="M3080" s="9">
        <v>0</v>
      </c>
      <c r="N3080" s="9">
        <v>0</v>
      </c>
      <c r="O3080" s="8"/>
      <c r="P3080" s="9">
        <v>0</v>
      </c>
      <c r="Q3080" s="15">
        <v>0</v>
      </c>
      <c r="R3080" s="9">
        <v>360</v>
      </c>
      <c r="S3080" s="8" t="s">
        <v>37</v>
      </c>
      <c r="T3080" s="9">
        <v>0</v>
      </c>
      <c r="U3080" s="18" t="s">
        <v>39</v>
      </c>
      <c r="V3080" s="8"/>
      <c r="W3080" s="8"/>
    </row>
    <row r="3081" spans="1:23" ht="13.5" thickBot="1">
      <c r="A3081" s="8" t="s">
        <v>190</v>
      </c>
      <c r="B3081" s="8" t="s">
        <v>4589</v>
      </c>
      <c r="C3081" s="8" t="s">
        <v>4590</v>
      </c>
      <c r="D3081" s="8"/>
      <c r="E3081" s="8"/>
      <c r="F3081" s="8"/>
      <c r="G3081" s="8"/>
      <c r="H3081" s="9">
        <v>306</v>
      </c>
      <c r="I3081" s="8"/>
      <c r="J3081" s="8" t="s">
        <v>78</v>
      </c>
      <c r="K3081" s="17">
        <v>0</v>
      </c>
      <c r="L3081" s="9">
        <v>0</v>
      </c>
      <c r="M3081" s="9">
        <v>0</v>
      </c>
      <c r="N3081" s="9">
        <v>0</v>
      </c>
      <c r="O3081" s="8"/>
      <c r="P3081" s="9">
        <v>0</v>
      </c>
      <c r="Q3081" s="15">
        <v>0</v>
      </c>
      <c r="R3081" s="9">
        <v>240</v>
      </c>
      <c r="S3081" s="8" t="s">
        <v>37</v>
      </c>
      <c r="T3081" s="9">
        <v>0</v>
      </c>
      <c r="U3081" s="18" t="s">
        <v>39</v>
      </c>
      <c r="V3081" s="8"/>
      <c r="W3081" s="8"/>
    </row>
    <row r="3082" spans="1:23" ht="13.5" thickBot="1">
      <c r="A3082" s="8" t="s">
        <v>190</v>
      </c>
      <c r="B3082" s="8" t="s">
        <v>4591</v>
      </c>
      <c r="C3082" s="8" t="s">
        <v>4592</v>
      </c>
      <c r="D3082" s="8"/>
      <c r="E3082" s="8"/>
      <c r="F3082" s="8"/>
      <c r="G3082" s="8"/>
      <c r="H3082" s="9">
        <v>307</v>
      </c>
      <c r="I3082" s="8"/>
      <c r="J3082" s="8" t="s">
        <v>78</v>
      </c>
      <c r="K3082" s="17">
        <v>1800</v>
      </c>
      <c r="L3082" s="9">
        <v>0</v>
      </c>
      <c r="M3082" s="9">
        <v>0</v>
      </c>
      <c r="N3082" s="9">
        <v>0</v>
      </c>
      <c r="O3082" s="8"/>
      <c r="P3082" s="9">
        <v>1800</v>
      </c>
      <c r="Q3082" s="15">
        <v>5</v>
      </c>
      <c r="R3082" s="9">
        <v>360</v>
      </c>
      <c r="S3082" s="8" t="s">
        <v>37</v>
      </c>
      <c r="T3082" s="9">
        <v>0</v>
      </c>
      <c r="U3082" s="18" t="s">
        <v>153</v>
      </c>
      <c r="V3082" s="8"/>
      <c r="W3082" s="8"/>
    </row>
    <row r="3083" spans="1:23" ht="13.5" thickBot="1">
      <c r="A3083" s="8" t="s">
        <v>190</v>
      </c>
      <c r="B3083" s="8" t="s">
        <v>4593</v>
      </c>
      <c r="C3083" s="8" t="s">
        <v>4594</v>
      </c>
      <c r="D3083" s="8"/>
      <c r="E3083" s="8"/>
      <c r="F3083" s="8"/>
      <c r="G3083" s="8"/>
      <c r="H3083" s="9">
        <v>308</v>
      </c>
      <c r="I3083" s="8"/>
      <c r="J3083" s="8" t="s">
        <v>78</v>
      </c>
      <c r="K3083" s="17">
        <v>90</v>
      </c>
      <c r="L3083" s="9">
        <v>0</v>
      </c>
      <c r="M3083" s="9">
        <v>0</v>
      </c>
      <c r="N3083" s="9">
        <v>0</v>
      </c>
      <c r="O3083" s="8"/>
      <c r="P3083" s="9">
        <v>90</v>
      </c>
      <c r="Q3083" s="15">
        <v>3</v>
      </c>
      <c r="R3083" s="9">
        <v>30</v>
      </c>
      <c r="S3083" s="8" t="s">
        <v>40</v>
      </c>
      <c r="T3083" s="9">
        <v>0</v>
      </c>
      <c r="U3083" s="18" t="s">
        <v>187</v>
      </c>
      <c r="V3083" s="8"/>
      <c r="W3083" s="8"/>
    </row>
    <row r="3084" spans="1:23" ht="13.5" thickBot="1">
      <c r="A3084" s="8" t="s">
        <v>190</v>
      </c>
      <c r="B3084" s="8" t="s">
        <v>4595</v>
      </c>
      <c r="C3084" s="8" t="s">
        <v>9156</v>
      </c>
      <c r="D3084" s="8"/>
      <c r="E3084" s="8"/>
      <c r="F3084" s="8"/>
      <c r="G3084" s="8"/>
      <c r="H3084" s="9">
        <v>309</v>
      </c>
      <c r="I3084" s="8"/>
      <c r="J3084" s="8" t="s">
        <v>78</v>
      </c>
      <c r="K3084" s="17">
        <v>40</v>
      </c>
      <c r="L3084" s="9">
        <v>0</v>
      </c>
      <c r="M3084" s="9">
        <v>0</v>
      </c>
      <c r="N3084" s="9">
        <v>0</v>
      </c>
      <c r="O3084" s="8"/>
      <c r="P3084" s="9">
        <v>40</v>
      </c>
      <c r="Q3084" s="15">
        <v>2</v>
      </c>
      <c r="R3084" s="9">
        <v>20</v>
      </c>
      <c r="S3084" s="8" t="s">
        <v>40</v>
      </c>
      <c r="T3084" s="9">
        <v>0</v>
      </c>
      <c r="U3084" s="18" t="s">
        <v>41</v>
      </c>
      <c r="V3084" s="8"/>
      <c r="W3084" s="8"/>
    </row>
    <row r="3085" spans="1:23" ht="13.5" thickBot="1">
      <c r="A3085" s="8" t="s">
        <v>190</v>
      </c>
      <c r="B3085" s="8" t="s">
        <v>4596</v>
      </c>
      <c r="C3085" s="44" t="s">
        <v>9157</v>
      </c>
      <c r="D3085" s="42"/>
      <c r="E3085" s="8"/>
      <c r="F3085" s="8"/>
      <c r="G3085" s="8"/>
      <c r="H3085" s="9">
        <v>310</v>
      </c>
      <c r="I3085" s="8"/>
      <c r="J3085" s="8" t="s">
        <v>78</v>
      </c>
      <c r="K3085" s="17">
        <v>360</v>
      </c>
      <c r="L3085" s="9">
        <v>0</v>
      </c>
      <c r="M3085" s="9">
        <v>0</v>
      </c>
      <c r="N3085" s="9">
        <v>0</v>
      </c>
      <c r="O3085" s="8"/>
      <c r="P3085" s="9">
        <v>360</v>
      </c>
      <c r="Q3085" s="15">
        <v>4</v>
      </c>
      <c r="R3085" s="9">
        <v>90</v>
      </c>
      <c r="S3085" s="8" t="s">
        <v>40</v>
      </c>
      <c r="T3085" s="9">
        <v>0</v>
      </c>
      <c r="U3085" s="18" t="s">
        <v>385</v>
      </c>
      <c r="V3085" s="8"/>
      <c r="W3085" s="8"/>
    </row>
    <row r="3086" spans="1:23" ht="13.5" thickBot="1">
      <c r="A3086" s="8" t="s">
        <v>190</v>
      </c>
      <c r="B3086" s="8" t="s">
        <v>4597</v>
      </c>
      <c r="C3086" s="44" t="s">
        <v>4598</v>
      </c>
      <c r="D3086" s="42"/>
      <c r="E3086" s="8"/>
      <c r="F3086" s="8"/>
      <c r="G3086" s="8"/>
      <c r="H3086" s="9">
        <v>311</v>
      </c>
      <c r="I3086" s="8"/>
      <c r="J3086" s="8" t="s">
        <v>78</v>
      </c>
      <c r="K3086" s="17">
        <v>270</v>
      </c>
      <c r="L3086" s="9">
        <v>0</v>
      </c>
      <c r="M3086" s="9">
        <v>0</v>
      </c>
      <c r="N3086" s="9">
        <v>0</v>
      </c>
      <c r="O3086" s="8"/>
      <c r="P3086" s="9">
        <v>270</v>
      </c>
      <c r="Q3086" s="15">
        <v>3</v>
      </c>
      <c r="R3086" s="9">
        <v>90</v>
      </c>
      <c r="S3086" s="8" t="s">
        <v>34</v>
      </c>
      <c r="T3086" s="9">
        <v>0</v>
      </c>
      <c r="U3086" s="18" t="s">
        <v>318</v>
      </c>
      <c r="V3086" s="8"/>
      <c r="W3086" s="8"/>
    </row>
    <row r="3087" spans="1:23" ht="26.25" thickBot="1">
      <c r="A3087" s="8" t="s">
        <v>190</v>
      </c>
      <c r="B3087" s="8" t="s">
        <v>4599</v>
      </c>
      <c r="C3087" s="44" t="s">
        <v>4600</v>
      </c>
      <c r="D3087" s="45" t="s">
        <v>42</v>
      </c>
      <c r="E3087" s="45" t="s">
        <v>2012</v>
      </c>
      <c r="F3087" s="45" t="s">
        <v>212</v>
      </c>
      <c r="G3087" s="42" t="s">
        <v>4601</v>
      </c>
      <c r="H3087" s="9">
        <v>312</v>
      </c>
      <c r="I3087" s="8" t="s">
        <v>463</v>
      </c>
      <c r="J3087" s="8" t="s">
        <v>214</v>
      </c>
      <c r="K3087" s="17">
        <v>116</v>
      </c>
      <c r="L3087" s="9">
        <v>0</v>
      </c>
      <c r="M3087" s="9">
        <v>0</v>
      </c>
      <c r="N3087" s="9">
        <v>0</v>
      </c>
      <c r="O3087" s="8"/>
      <c r="P3087" s="9">
        <v>116</v>
      </c>
      <c r="Q3087" s="15">
        <v>1</v>
      </c>
      <c r="R3087" s="9">
        <v>60</v>
      </c>
      <c r="S3087" s="8" t="s">
        <v>34</v>
      </c>
      <c r="T3087" s="9">
        <v>56</v>
      </c>
      <c r="U3087" s="18" t="s">
        <v>4602</v>
      </c>
      <c r="V3087" s="8">
        <v>45355</v>
      </c>
      <c r="W3087" s="8"/>
    </row>
    <row r="3088" spans="1:23" ht="26.25" thickBot="1">
      <c r="A3088" s="8" t="s">
        <v>190</v>
      </c>
      <c r="B3088" s="8" t="s">
        <v>4603</v>
      </c>
      <c r="C3088" s="18" t="s">
        <v>4604</v>
      </c>
      <c r="D3088" s="8"/>
      <c r="E3088" s="8"/>
      <c r="F3088" s="8" t="s">
        <v>212</v>
      </c>
      <c r="G3088" s="8"/>
      <c r="H3088" s="9">
        <v>313</v>
      </c>
      <c r="I3088" s="8" t="s">
        <v>213</v>
      </c>
      <c r="J3088" s="8" t="s">
        <v>214</v>
      </c>
      <c r="K3088" s="17">
        <v>960</v>
      </c>
      <c r="L3088" s="9">
        <v>0</v>
      </c>
      <c r="M3088" s="9">
        <v>0</v>
      </c>
      <c r="N3088" s="9">
        <v>0</v>
      </c>
      <c r="O3088" s="8"/>
      <c r="P3088" s="9">
        <v>960</v>
      </c>
      <c r="Q3088" s="15">
        <v>2</v>
      </c>
      <c r="R3088" s="9">
        <v>480</v>
      </c>
      <c r="S3088" s="8" t="s">
        <v>37</v>
      </c>
      <c r="T3088" s="9">
        <v>0</v>
      </c>
      <c r="U3088" s="18" t="s">
        <v>152</v>
      </c>
      <c r="V3088" s="8"/>
      <c r="W3088" s="8"/>
    </row>
    <row r="3089" spans="1:23" ht="13.5" thickBot="1">
      <c r="A3089" s="8" t="s">
        <v>190</v>
      </c>
      <c r="B3089" s="8" t="s">
        <v>4605</v>
      </c>
      <c r="C3089" s="44" t="s">
        <v>4606</v>
      </c>
      <c r="D3089" s="42"/>
      <c r="E3089" s="8"/>
      <c r="F3089" s="8"/>
      <c r="G3089" s="8"/>
      <c r="H3089" s="9">
        <v>314</v>
      </c>
      <c r="I3089" s="8"/>
      <c r="J3089" s="8" t="s">
        <v>78</v>
      </c>
      <c r="K3089" s="17">
        <v>400</v>
      </c>
      <c r="L3089" s="9">
        <v>0</v>
      </c>
      <c r="M3089" s="9">
        <v>0</v>
      </c>
      <c r="N3089" s="9">
        <v>0</v>
      </c>
      <c r="O3089" s="8"/>
      <c r="P3089" s="9">
        <v>400</v>
      </c>
      <c r="Q3089" s="15">
        <v>4</v>
      </c>
      <c r="R3089" s="9">
        <v>100</v>
      </c>
      <c r="S3089" s="8" t="s">
        <v>34</v>
      </c>
      <c r="T3089" s="9">
        <v>0</v>
      </c>
      <c r="U3089" s="18" t="s">
        <v>209</v>
      </c>
      <c r="V3089" s="40"/>
      <c r="W3089" s="8"/>
    </row>
    <row r="3090" spans="1:23" ht="13.5" thickBot="1">
      <c r="A3090" s="8" t="s">
        <v>190</v>
      </c>
      <c r="B3090" s="8" t="s">
        <v>4607</v>
      </c>
      <c r="C3090" s="44" t="s">
        <v>4608</v>
      </c>
      <c r="D3090" s="42"/>
      <c r="E3090" s="8"/>
      <c r="F3090" s="8"/>
      <c r="G3090" s="8"/>
      <c r="H3090" s="9">
        <v>315</v>
      </c>
      <c r="I3090" s="8"/>
      <c r="J3090" s="8" t="s">
        <v>78</v>
      </c>
      <c r="K3090" s="17">
        <v>0</v>
      </c>
      <c r="L3090" s="9">
        <v>0</v>
      </c>
      <c r="M3090" s="9">
        <v>0</v>
      </c>
      <c r="N3090" s="9">
        <v>0</v>
      </c>
      <c r="O3090" s="8"/>
      <c r="P3090" s="9">
        <v>0</v>
      </c>
      <c r="Q3090" s="15">
        <v>0</v>
      </c>
      <c r="R3090" s="9">
        <v>35</v>
      </c>
      <c r="S3090" s="8" t="s">
        <v>34</v>
      </c>
      <c r="T3090" s="9">
        <v>0</v>
      </c>
      <c r="U3090" s="18" t="s">
        <v>45</v>
      </c>
      <c r="V3090" s="40"/>
      <c r="W3090" s="8"/>
    </row>
    <row r="3091" spans="1:23" ht="13.5" thickBot="1">
      <c r="A3091" s="8" t="s">
        <v>190</v>
      </c>
      <c r="B3091" s="8" t="s">
        <v>4609</v>
      </c>
      <c r="C3091" s="44" t="s">
        <v>9158</v>
      </c>
      <c r="D3091" s="42"/>
      <c r="E3091" s="8"/>
      <c r="F3091" s="8"/>
      <c r="G3091" s="8"/>
      <c r="H3091" s="9">
        <v>316</v>
      </c>
      <c r="I3091" s="8"/>
      <c r="J3091" s="8" t="s">
        <v>78</v>
      </c>
      <c r="K3091" s="17">
        <v>320</v>
      </c>
      <c r="L3091" s="9">
        <v>0</v>
      </c>
      <c r="M3091" s="9">
        <v>0</v>
      </c>
      <c r="N3091" s="9">
        <v>0</v>
      </c>
      <c r="O3091" s="8"/>
      <c r="P3091" s="9">
        <v>320</v>
      </c>
      <c r="Q3091" s="15">
        <v>4</v>
      </c>
      <c r="R3091" s="9">
        <v>80</v>
      </c>
      <c r="S3091" s="8" t="s">
        <v>34</v>
      </c>
      <c r="T3091" s="9">
        <v>0</v>
      </c>
      <c r="U3091" s="18" t="s">
        <v>209</v>
      </c>
      <c r="V3091" s="8"/>
      <c r="W3091" s="8"/>
    </row>
    <row r="3092" spans="1:23" ht="13.5" thickBot="1">
      <c r="A3092" s="8" t="s">
        <v>190</v>
      </c>
      <c r="B3092" s="13" t="s">
        <v>4610</v>
      </c>
      <c r="C3092" s="44" t="s">
        <v>4611</v>
      </c>
      <c r="D3092" s="45"/>
      <c r="E3092" s="45"/>
      <c r="F3092" s="45"/>
      <c r="G3092" s="42"/>
      <c r="H3092" s="20">
        <v>317</v>
      </c>
      <c r="I3092" s="8"/>
      <c r="J3092" s="8" t="s">
        <v>78</v>
      </c>
      <c r="K3092" s="17">
        <v>34</v>
      </c>
      <c r="L3092" s="9">
        <v>0</v>
      </c>
      <c r="M3092" s="9">
        <v>0</v>
      </c>
      <c r="N3092" s="9">
        <v>0</v>
      </c>
      <c r="O3092" s="8"/>
      <c r="P3092" s="9">
        <v>34</v>
      </c>
      <c r="Q3092" s="15">
        <v>0</v>
      </c>
      <c r="R3092" s="9">
        <v>50</v>
      </c>
      <c r="S3092" s="8" t="s">
        <v>34</v>
      </c>
      <c r="T3092" s="9">
        <v>34</v>
      </c>
      <c r="U3092" s="8" t="s">
        <v>7429</v>
      </c>
      <c r="V3092" s="21"/>
      <c r="W3092" s="8"/>
    </row>
    <row r="3093" spans="1:23" ht="13.5" thickBot="1">
      <c r="A3093" s="8" t="s">
        <v>190</v>
      </c>
      <c r="B3093" s="8" t="s">
        <v>4612</v>
      </c>
      <c r="C3093" s="44" t="s">
        <v>4613</v>
      </c>
      <c r="D3093" s="45"/>
      <c r="E3093" s="45"/>
      <c r="F3093" s="45"/>
      <c r="G3093" s="42"/>
      <c r="H3093" s="9">
        <v>318</v>
      </c>
      <c r="I3093" s="8"/>
      <c r="J3093" s="8" t="s">
        <v>78</v>
      </c>
      <c r="K3093" s="17">
        <v>0</v>
      </c>
      <c r="L3093" s="9">
        <v>0</v>
      </c>
      <c r="M3093" s="9">
        <v>0</v>
      </c>
      <c r="N3093" s="9">
        <v>0</v>
      </c>
      <c r="O3093" s="8"/>
      <c r="P3093" s="9">
        <v>0</v>
      </c>
      <c r="Q3093" s="15">
        <v>0</v>
      </c>
      <c r="R3093" s="9">
        <v>25</v>
      </c>
      <c r="S3093" s="8" t="s">
        <v>34</v>
      </c>
      <c r="T3093" s="9">
        <v>0</v>
      </c>
      <c r="U3093" s="18" t="s">
        <v>45</v>
      </c>
      <c r="V3093" s="8"/>
      <c r="W3093" s="8"/>
    </row>
    <row r="3094" spans="1:23" ht="13.5" thickBot="1">
      <c r="A3094" s="8" t="s">
        <v>190</v>
      </c>
      <c r="B3094" s="8" t="s">
        <v>4614</v>
      </c>
      <c r="C3094" s="44" t="s">
        <v>4615</v>
      </c>
      <c r="D3094" s="42"/>
      <c r="E3094" s="8"/>
      <c r="F3094" s="8"/>
      <c r="G3094" s="8"/>
      <c r="H3094" s="9">
        <v>319</v>
      </c>
      <c r="I3094" s="8"/>
      <c r="J3094" s="8" t="s">
        <v>78</v>
      </c>
      <c r="K3094" s="17">
        <v>110</v>
      </c>
      <c r="L3094" s="9">
        <v>0</v>
      </c>
      <c r="M3094" s="9">
        <v>0</v>
      </c>
      <c r="N3094" s="9">
        <v>0</v>
      </c>
      <c r="O3094" s="8"/>
      <c r="P3094" s="9">
        <v>110</v>
      </c>
      <c r="Q3094" s="15">
        <v>5</v>
      </c>
      <c r="R3094" s="9">
        <v>22</v>
      </c>
      <c r="S3094" s="8" t="s">
        <v>34</v>
      </c>
      <c r="T3094" s="9">
        <v>0</v>
      </c>
      <c r="U3094" s="18" t="s">
        <v>57</v>
      </c>
      <c r="V3094" s="8"/>
      <c r="W3094" s="8"/>
    </row>
    <row r="3095" spans="1:23" ht="13.5" thickBot="1">
      <c r="A3095" s="8" t="s">
        <v>190</v>
      </c>
      <c r="B3095" s="8" t="s">
        <v>4616</v>
      </c>
      <c r="C3095" s="44" t="s">
        <v>4617</v>
      </c>
      <c r="D3095" s="42"/>
      <c r="E3095" s="8"/>
      <c r="F3095" s="8"/>
      <c r="G3095" s="8"/>
      <c r="H3095" s="9">
        <v>320</v>
      </c>
      <c r="I3095" s="8"/>
      <c r="J3095" s="8" t="s">
        <v>78</v>
      </c>
      <c r="K3095" s="17">
        <v>0</v>
      </c>
      <c r="L3095" s="9">
        <v>0</v>
      </c>
      <c r="M3095" s="9">
        <v>0</v>
      </c>
      <c r="N3095" s="9">
        <v>0</v>
      </c>
      <c r="O3095" s="8"/>
      <c r="P3095" s="9">
        <v>0</v>
      </c>
      <c r="Q3095" s="15">
        <v>0</v>
      </c>
      <c r="R3095" s="9">
        <v>85</v>
      </c>
      <c r="S3095" s="8" t="s">
        <v>34</v>
      </c>
      <c r="T3095" s="9">
        <v>0</v>
      </c>
      <c r="U3095" s="18" t="s">
        <v>45</v>
      </c>
      <c r="V3095" s="40"/>
      <c r="W3095" s="8"/>
    </row>
    <row r="3096" spans="1:23" ht="13.5" thickBot="1">
      <c r="A3096" s="8" t="s">
        <v>190</v>
      </c>
      <c r="B3096" s="8" t="s">
        <v>4618</v>
      </c>
      <c r="C3096" s="8" t="s">
        <v>4619</v>
      </c>
      <c r="D3096" s="8"/>
      <c r="E3096" s="8"/>
      <c r="F3096" s="8"/>
      <c r="G3096" s="8"/>
      <c r="H3096" s="9">
        <v>321</v>
      </c>
      <c r="I3096" s="8"/>
      <c r="J3096" s="8" t="s">
        <v>78</v>
      </c>
      <c r="K3096" s="17">
        <v>0</v>
      </c>
      <c r="L3096" s="9">
        <v>0</v>
      </c>
      <c r="M3096" s="9">
        <v>0</v>
      </c>
      <c r="N3096" s="9">
        <v>0</v>
      </c>
      <c r="O3096" s="8"/>
      <c r="P3096" s="9">
        <v>0</v>
      </c>
      <c r="Q3096" s="15">
        <v>0</v>
      </c>
      <c r="R3096" s="9">
        <v>100</v>
      </c>
      <c r="S3096" s="8" t="s">
        <v>34</v>
      </c>
      <c r="T3096" s="9">
        <v>0</v>
      </c>
      <c r="U3096" s="18" t="s">
        <v>45</v>
      </c>
      <c r="V3096" s="40"/>
      <c r="W3096" s="8"/>
    </row>
    <row r="3097" spans="1:23" ht="13.5" thickBot="1">
      <c r="A3097" s="8" t="s">
        <v>190</v>
      </c>
      <c r="B3097" s="8" t="s">
        <v>4620</v>
      </c>
      <c r="C3097" s="8" t="s">
        <v>4621</v>
      </c>
      <c r="D3097" s="8"/>
      <c r="E3097" s="8"/>
      <c r="F3097" s="8"/>
      <c r="G3097" s="8"/>
      <c r="H3097" s="9">
        <v>322</v>
      </c>
      <c r="I3097" s="8"/>
      <c r="J3097" s="8" t="s">
        <v>78</v>
      </c>
      <c r="K3097" s="17">
        <v>-12</v>
      </c>
      <c r="L3097" s="9">
        <v>0</v>
      </c>
      <c r="M3097" s="9">
        <v>0</v>
      </c>
      <c r="N3097" s="9">
        <v>0</v>
      </c>
      <c r="O3097" s="8"/>
      <c r="P3097" s="9">
        <v>-12</v>
      </c>
      <c r="Q3097" s="15">
        <v>0</v>
      </c>
      <c r="R3097" s="9">
        <v>50</v>
      </c>
      <c r="S3097" s="8" t="s">
        <v>34</v>
      </c>
      <c r="T3097" s="9">
        <v>-12</v>
      </c>
      <c r="U3097" s="18" t="s">
        <v>1492</v>
      </c>
      <c r="V3097" s="8"/>
      <c r="W3097" s="8"/>
    </row>
    <row r="3098" spans="1:23" ht="13.5" thickBot="1">
      <c r="A3098" s="8" t="s">
        <v>190</v>
      </c>
      <c r="B3098" s="8" t="s">
        <v>4622</v>
      </c>
      <c r="C3098" s="8" t="s">
        <v>4623</v>
      </c>
      <c r="D3098" s="8"/>
      <c r="E3098" s="8"/>
      <c r="F3098" s="8"/>
      <c r="G3098" s="8"/>
      <c r="H3098" s="9">
        <v>323</v>
      </c>
      <c r="I3098" s="8"/>
      <c r="J3098" s="8" t="s">
        <v>78</v>
      </c>
      <c r="K3098" s="17">
        <v>200</v>
      </c>
      <c r="L3098" s="9">
        <v>0</v>
      </c>
      <c r="M3098" s="9">
        <v>0</v>
      </c>
      <c r="N3098" s="9">
        <v>0</v>
      </c>
      <c r="O3098" s="8"/>
      <c r="P3098" s="9">
        <v>200</v>
      </c>
      <c r="Q3098" s="15">
        <v>4</v>
      </c>
      <c r="R3098" s="9">
        <v>50</v>
      </c>
      <c r="S3098" s="8" t="s">
        <v>34</v>
      </c>
      <c r="T3098" s="9">
        <v>0</v>
      </c>
      <c r="U3098" s="18" t="s">
        <v>209</v>
      </c>
      <c r="V3098" s="8"/>
      <c r="W3098" s="8"/>
    </row>
    <row r="3099" spans="1:23" ht="13.5" thickBot="1">
      <c r="A3099" s="8" t="s">
        <v>190</v>
      </c>
      <c r="B3099" s="8" t="s">
        <v>4624</v>
      </c>
      <c r="C3099" s="44" t="s">
        <v>4625</v>
      </c>
      <c r="D3099" s="42"/>
      <c r="E3099" s="8"/>
      <c r="F3099" s="8"/>
      <c r="G3099" s="8"/>
      <c r="H3099" s="9">
        <v>324</v>
      </c>
      <c r="I3099" s="8"/>
      <c r="J3099" s="8" t="s">
        <v>78</v>
      </c>
      <c r="K3099" s="17">
        <v>960</v>
      </c>
      <c r="L3099" s="9">
        <v>0</v>
      </c>
      <c r="M3099" s="9">
        <v>0</v>
      </c>
      <c r="N3099" s="9">
        <v>0</v>
      </c>
      <c r="O3099" s="8"/>
      <c r="P3099" s="9">
        <v>960</v>
      </c>
      <c r="Q3099" s="15">
        <v>4</v>
      </c>
      <c r="R3099" s="9">
        <v>240</v>
      </c>
      <c r="S3099" s="8" t="s">
        <v>37</v>
      </c>
      <c r="T3099" s="9">
        <v>0</v>
      </c>
      <c r="U3099" s="43" t="s">
        <v>216</v>
      </c>
      <c r="V3099" s="42"/>
      <c r="W3099" s="8"/>
    </row>
    <row r="3100" spans="1:23" ht="13.5" thickBot="1">
      <c r="A3100" s="8" t="s">
        <v>190</v>
      </c>
      <c r="B3100" s="8" t="s">
        <v>4626</v>
      </c>
      <c r="C3100" s="8" t="s">
        <v>4627</v>
      </c>
      <c r="D3100" s="8"/>
      <c r="E3100" s="8"/>
      <c r="F3100" s="8"/>
      <c r="G3100" s="8"/>
      <c r="H3100" s="9">
        <v>325</v>
      </c>
      <c r="I3100" s="8"/>
      <c r="J3100" s="8" t="s">
        <v>78</v>
      </c>
      <c r="K3100" s="17">
        <v>4500</v>
      </c>
      <c r="L3100" s="9">
        <v>0</v>
      </c>
      <c r="M3100" s="9">
        <v>0</v>
      </c>
      <c r="N3100" s="9">
        <v>0</v>
      </c>
      <c r="O3100" s="8"/>
      <c r="P3100" s="9">
        <v>4500</v>
      </c>
      <c r="Q3100" s="15">
        <v>45</v>
      </c>
      <c r="R3100" s="9">
        <v>100</v>
      </c>
      <c r="S3100" s="8" t="s">
        <v>34</v>
      </c>
      <c r="T3100" s="9">
        <v>0</v>
      </c>
      <c r="U3100" s="18" t="s">
        <v>1874</v>
      </c>
      <c r="V3100" s="40"/>
      <c r="W3100" s="8"/>
    </row>
    <row r="3101" spans="1:23" ht="13.5" thickBot="1">
      <c r="A3101" s="8" t="s">
        <v>190</v>
      </c>
      <c r="B3101" s="8" t="s">
        <v>4628</v>
      </c>
      <c r="C3101" s="8" t="s">
        <v>4629</v>
      </c>
      <c r="D3101" s="8"/>
      <c r="E3101" s="8"/>
      <c r="F3101" s="8"/>
      <c r="G3101" s="8"/>
      <c r="H3101" s="9">
        <v>326</v>
      </c>
      <c r="I3101" s="8"/>
      <c r="J3101" s="8" t="s">
        <v>78</v>
      </c>
      <c r="K3101" s="17">
        <v>436</v>
      </c>
      <c r="L3101" s="9">
        <v>0</v>
      </c>
      <c r="M3101" s="9">
        <v>0</v>
      </c>
      <c r="N3101" s="9">
        <v>0</v>
      </c>
      <c r="O3101" s="8"/>
      <c r="P3101" s="9">
        <v>436</v>
      </c>
      <c r="Q3101" s="15">
        <v>2</v>
      </c>
      <c r="R3101" s="9">
        <v>218</v>
      </c>
      <c r="S3101" s="8" t="s">
        <v>124</v>
      </c>
      <c r="T3101" s="9">
        <v>0</v>
      </c>
      <c r="U3101" s="18" t="s">
        <v>4630</v>
      </c>
      <c r="V3101" s="40"/>
      <c r="W3101" s="8"/>
    </row>
    <row r="3102" spans="1:23" ht="13.5" thickBot="1">
      <c r="A3102" s="8" t="s">
        <v>190</v>
      </c>
      <c r="B3102" s="8" t="s">
        <v>4631</v>
      </c>
      <c r="C3102" s="8" t="s">
        <v>4632</v>
      </c>
      <c r="D3102" s="8"/>
      <c r="E3102" s="8"/>
      <c r="F3102" s="8"/>
      <c r="G3102" s="8"/>
      <c r="H3102" s="9">
        <v>327</v>
      </c>
      <c r="I3102" s="8"/>
      <c r="J3102" s="8" t="s">
        <v>78</v>
      </c>
      <c r="K3102" s="17">
        <v>400</v>
      </c>
      <c r="L3102" s="9">
        <v>0</v>
      </c>
      <c r="M3102" s="9">
        <v>0</v>
      </c>
      <c r="N3102" s="9">
        <v>0</v>
      </c>
      <c r="O3102" s="8"/>
      <c r="P3102" s="9">
        <v>400</v>
      </c>
      <c r="Q3102" s="15">
        <v>16</v>
      </c>
      <c r="R3102" s="9">
        <v>25</v>
      </c>
      <c r="S3102" s="8" t="s">
        <v>34</v>
      </c>
      <c r="T3102" s="17">
        <v>0</v>
      </c>
      <c r="U3102" s="18" t="s">
        <v>1372</v>
      </c>
      <c r="V3102" s="8"/>
      <c r="W3102" s="8"/>
    </row>
    <row r="3103" spans="1:23" ht="13.5" thickBot="1">
      <c r="A3103" s="8" t="s">
        <v>190</v>
      </c>
      <c r="B3103" s="8" t="s">
        <v>4633</v>
      </c>
      <c r="C3103" s="8" t="s">
        <v>4634</v>
      </c>
      <c r="D3103" s="8"/>
      <c r="E3103" s="8"/>
      <c r="F3103" s="8"/>
      <c r="G3103" s="8"/>
      <c r="H3103" s="9">
        <v>328</v>
      </c>
      <c r="I3103" s="8"/>
      <c r="J3103" s="8" t="s">
        <v>78</v>
      </c>
      <c r="K3103" s="17">
        <v>60</v>
      </c>
      <c r="L3103" s="9">
        <v>0</v>
      </c>
      <c r="M3103" s="9">
        <v>0</v>
      </c>
      <c r="N3103" s="9">
        <v>0</v>
      </c>
      <c r="O3103" s="8"/>
      <c r="P3103" s="9">
        <v>60</v>
      </c>
      <c r="Q3103" s="15">
        <v>1</v>
      </c>
      <c r="R3103" s="9">
        <v>60</v>
      </c>
      <c r="S3103" s="8" t="s">
        <v>34</v>
      </c>
      <c r="T3103" s="9">
        <v>0</v>
      </c>
      <c r="U3103" s="18" t="s">
        <v>35</v>
      </c>
      <c r="V3103" s="40"/>
      <c r="W3103" s="8"/>
    </row>
    <row r="3104" spans="1:23" ht="13.5" thickBot="1">
      <c r="A3104" s="8" t="s">
        <v>190</v>
      </c>
      <c r="B3104" s="8" t="s">
        <v>4635</v>
      </c>
      <c r="C3104" s="8" t="s">
        <v>9159</v>
      </c>
      <c r="D3104" s="8"/>
      <c r="E3104" s="8"/>
      <c r="F3104" s="8"/>
      <c r="G3104" s="8"/>
      <c r="H3104" s="9">
        <v>329</v>
      </c>
      <c r="I3104" s="8"/>
      <c r="J3104" s="8" t="s">
        <v>78</v>
      </c>
      <c r="K3104" s="17">
        <v>100</v>
      </c>
      <c r="L3104" s="9">
        <v>0</v>
      </c>
      <c r="M3104" s="9">
        <v>0</v>
      </c>
      <c r="N3104" s="9">
        <v>0</v>
      </c>
      <c r="O3104" s="8"/>
      <c r="P3104" s="9">
        <v>100</v>
      </c>
      <c r="Q3104" s="15">
        <v>2</v>
      </c>
      <c r="R3104" s="9">
        <v>50</v>
      </c>
      <c r="S3104" s="8" t="s">
        <v>34</v>
      </c>
      <c r="T3104" s="9">
        <v>0</v>
      </c>
      <c r="U3104" s="43" t="s">
        <v>81</v>
      </c>
      <c r="V3104" s="42"/>
      <c r="W3104" s="8"/>
    </row>
    <row r="3105" spans="1:23" ht="13.5" thickBot="1">
      <c r="A3105" s="8" t="s">
        <v>190</v>
      </c>
      <c r="B3105" s="8" t="s">
        <v>4636</v>
      </c>
      <c r="C3105" s="8" t="s">
        <v>4637</v>
      </c>
      <c r="D3105" s="8"/>
      <c r="E3105" s="8"/>
      <c r="F3105" s="8" t="s">
        <v>36</v>
      </c>
      <c r="G3105" s="8"/>
      <c r="H3105" s="9">
        <v>330</v>
      </c>
      <c r="I3105" s="8"/>
      <c r="J3105" s="8" t="s">
        <v>78</v>
      </c>
      <c r="K3105" s="17">
        <v>173</v>
      </c>
      <c r="L3105" s="9">
        <v>0</v>
      </c>
      <c r="M3105" s="9">
        <v>0</v>
      </c>
      <c r="N3105" s="9">
        <v>0</v>
      </c>
      <c r="O3105" s="8"/>
      <c r="P3105" s="9">
        <v>173</v>
      </c>
      <c r="Q3105" s="15">
        <v>2</v>
      </c>
      <c r="R3105" s="9">
        <v>60</v>
      </c>
      <c r="S3105" s="8" t="s">
        <v>34</v>
      </c>
      <c r="T3105" s="9">
        <v>53</v>
      </c>
      <c r="U3105" s="43" t="s">
        <v>4638</v>
      </c>
      <c r="V3105" s="42">
        <v>45364</v>
      </c>
      <c r="W3105" s="8"/>
    </row>
    <row r="3106" spans="1:23" ht="13.5" thickBot="1">
      <c r="A3106" s="8" t="s">
        <v>190</v>
      </c>
      <c r="B3106" s="8" t="s">
        <v>4639</v>
      </c>
      <c r="C3106" s="18" t="s">
        <v>4640</v>
      </c>
      <c r="D3106" s="8"/>
      <c r="E3106" s="8"/>
      <c r="F3106" s="8"/>
      <c r="G3106" s="8"/>
      <c r="H3106" s="9">
        <v>331</v>
      </c>
      <c r="I3106" s="8"/>
      <c r="J3106" s="8" t="s">
        <v>78</v>
      </c>
      <c r="K3106" s="17">
        <v>447</v>
      </c>
      <c r="L3106" s="9">
        <v>0</v>
      </c>
      <c r="M3106" s="9">
        <v>0</v>
      </c>
      <c r="N3106" s="9">
        <v>0</v>
      </c>
      <c r="O3106" s="8"/>
      <c r="P3106" s="9">
        <v>447</v>
      </c>
      <c r="Q3106" s="15">
        <v>4</v>
      </c>
      <c r="R3106" s="9">
        <v>90</v>
      </c>
      <c r="S3106" s="8" t="s">
        <v>34</v>
      </c>
      <c r="T3106" s="9">
        <v>87</v>
      </c>
      <c r="U3106" s="18" t="s">
        <v>4641</v>
      </c>
      <c r="V3106" s="8"/>
      <c r="W3106" s="8"/>
    </row>
    <row r="3107" spans="1:23" ht="13.5" thickBot="1">
      <c r="A3107" s="8" t="s">
        <v>190</v>
      </c>
      <c r="B3107" s="8" t="s">
        <v>4642</v>
      </c>
      <c r="C3107" s="18" t="s">
        <v>4643</v>
      </c>
      <c r="D3107" s="8"/>
      <c r="E3107" s="8"/>
      <c r="F3107" s="8"/>
      <c r="G3107" s="8"/>
      <c r="H3107" s="9">
        <v>332</v>
      </c>
      <c r="I3107" s="8"/>
      <c r="J3107" s="8" t="s">
        <v>78</v>
      </c>
      <c r="K3107" s="17">
        <v>700</v>
      </c>
      <c r="L3107" s="9">
        <v>0</v>
      </c>
      <c r="M3107" s="9">
        <v>0</v>
      </c>
      <c r="N3107" s="9">
        <v>0</v>
      </c>
      <c r="O3107" s="8"/>
      <c r="P3107" s="9">
        <v>700</v>
      </c>
      <c r="Q3107" s="15">
        <v>7</v>
      </c>
      <c r="R3107" s="9">
        <v>100</v>
      </c>
      <c r="S3107" s="8" t="s">
        <v>34</v>
      </c>
      <c r="T3107" s="9">
        <v>0</v>
      </c>
      <c r="U3107" s="18" t="s">
        <v>56</v>
      </c>
      <c r="V3107" s="8"/>
      <c r="W3107" s="8"/>
    </row>
    <row r="3108" spans="1:23" ht="13.5" thickBot="1">
      <c r="A3108" s="8" t="s">
        <v>190</v>
      </c>
      <c r="B3108" s="8" t="s">
        <v>4644</v>
      </c>
      <c r="C3108" s="8" t="s">
        <v>4645</v>
      </c>
      <c r="D3108" s="8"/>
      <c r="E3108" s="8"/>
      <c r="F3108" s="8"/>
      <c r="G3108" s="8"/>
      <c r="H3108" s="9">
        <v>333</v>
      </c>
      <c r="I3108" s="8"/>
      <c r="J3108" s="8" t="s">
        <v>78</v>
      </c>
      <c r="K3108" s="17">
        <v>1000</v>
      </c>
      <c r="L3108" s="9">
        <v>0</v>
      </c>
      <c r="M3108" s="9">
        <v>0</v>
      </c>
      <c r="N3108" s="9">
        <v>0</v>
      </c>
      <c r="O3108" s="8"/>
      <c r="P3108" s="9">
        <v>1000</v>
      </c>
      <c r="Q3108" s="15">
        <v>1</v>
      </c>
      <c r="R3108" s="9">
        <v>1000</v>
      </c>
      <c r="S3108" s="8" t="s">
        <v>37</v>
      </c>
      <c r="T3108" s="9">
        <v>0</v>
      </c>
      <c r="U3108" s="18" t="s">
        <v>102</v>
      </c>
      <c r="V3108" s="8"/>
      <c r="W3108" s="8"/>
    </row>
    <row r="3109" spans="1:23" ht="13.5" thickBot="1">
      <c r="A3109" s="8" t="s">
        <v>190</v>
      </c>
      <c r="B3109" s="8" t="s">
        <v>4646</v>
      </c>
      <c r="C3109" s="18" t="s">
        <v>4647</v>
      </c>
      <c r="D3109" s="8"/>
      <c r="E3109" s="8"/>
      <c r="F3109" s="8"/>
      <c r="G3109" s="8"/>
      <c r="H3109" s="9">
        <v>334</v>
      </c>
      <c r="I3109" s="8"/>
      <c r="J3109" s="8" t="s">
        <v>78</v>
      </c>
      <c r="K3109" s="17">
        <v>400</v>
      </c>
      <c r="L3109" s="9">
        <v>0</v>
      </c>
      <c r="M3109" s="9">
        <v>0</v>
      </c>
      <c r="N3109" s="9">
        <v>0</v>
      </c>
      <c r="O3109" s="8"/>
      <c r="P3109" s="9">
        <v>400</v>
      </c>
      <c r="Q3109" s="15">
        <v>4</v>
      </c>
      <c r="R3109" s="9">
        <v>100</v>
      </c>
      <c r="S3109" s="8" t="s">
        <v>34</v>
      </c>
      <c r="T3109" s="9">
        <v>0</v>
      </c>
      <c r="U3109" s="18" t="s">
        <v>209</v>
      </c>
      <c r="V3109" s="8"/>
      <c r="W3109" s="8"/>
    </row>
    <row r="3110" spans="1:23" ht="13.5" thickBot="1">
      <c r="A3110" s="8" t="s">
        <v>190</v>
      </c>
      <c r="B3110" s="13" t="s">
        <v>4648</v>
      </c>
      <c r="C3110" s="18" t="s">
        <v>4649</v>
      </c>
      <c r="D3110" s="8"/>
      <c r="E3110" s="8"/>
      <c r="F3110" s="8" t="s">
        <v>4650</v>
      </c>
      <c r="G3110" s="8" t="s">
        <v>4651</v>
      </c>
      <c r="H3110" s="9">
        <v>335</v>
      </c>
      <c r="I3110" s="8"/>
      <c r="J3110" s="8" t="s">
        <v>78</v>
      </c>
      <c r="K3110" s="17">
        <v>1195</v>
      </c>
      <c r="L3110" s="9">
        <v>0</v>
      </c>
      <c r="M3110" s="9">
        <v>0</v>
      </c>
      <c r="N3110" s="9">
        <v>0</v>
      </c>
      <c r="O3110" s="8"/>
      <c r="P3110" s="9">
        <v>1195</v>
      </c>
      <c r="Q3110" s="15">
        <v>11</v>
      </c>
      <c r="R3110" s="9">
        <v>100</v>
      </c>
      <c r="S3110" s="8" t="s">
        <v>34</v>
      </c>
      <c r="T3110" s="9">
        <v>95</v>
      </c>
      <c r="U3110" s="8" t="s">
        <v>4652</v>
      </c>
      <c r="V3110" s="21">
        <v>45355</v>
      </c>
      <c r="W3110" s="8"/>
    </row>
    <row r="3111" spans="1:23" ht="13.5" thickBot="1">
      <c r="A3111" s="8" t="s">
        <v>190</v>
      </c>
      <c r="B3111" s="8" t="s">
        <v>4653</v>
      </c>
      <c r="C3111" s="8" t="s">
        <v>4654</v>
      </c>
      <c r="D3111" s="8"/>
      <c r="E3111" s="8"/>
      <c r="F3111" s="8"/>
      <c r="G3111" s="8"/>
      <c r="H3111" s="9">
        <v>336</v>
      </c>
      <c r="I3111" s="8"/>
      <c r="J3111" s="8" t="s">
        <v>78</v>
      </c>
      <c r="K3111" s="17">
        <v>240</v>
      </c>
      <c r="L3111" s="9">
        <v>0</v>
      </c>
      <c r="M3111" s="9">
        <v>0</v>
      </c>
      <c r="N3111" s="9">
        <v>0</v>
      </c>
      <c r="O3111" s="8"/>
      <c r="P3111" s="9">
        <v>240</v>
      </c>
      <c r="Q3111" s="15">
        <v>4</v>
      </c>
      <c r="R3111" s="9">
        <v>50</v>
      </c>
      <c r="S3111" s="8" t="s">
        <v>34</v>
      </c>
      <c r="T3111" s="9">
        <v>40</v>
      </c>
      <c r="U3111" s="18" t="s">
        <v>4655</v>
      </c>
      <c r="V3111" s="40"/>
      <c r="W3111" s="8"/>
    </row>
    <row r="3112" spans="1:23" ht="13.5" thickBot="1">
      <c r="A3112" s="8" t="s">
        <v>190</v>
      </c>
      <c r="B3112" s="8" t="s">
        <v>4656</v>
      </c>
      <c r="C3112" s="8" t="s">
        <v>4657</v>
      </c>
      <c r="D3112" s="8"/>
      <c r="E3112" s="8"/>
      <c r="F3112" s="8"/>
      <c r="G3112" s="8"/>
      <c r="H3112" s="9">
        <v>338</v>
      </c>
      <c r="I3112" s="8"/>
      <c r="J3112" s="8" t="s">
        <v>78</v>
      </c>
      <c r="K3112" s="17">
        <v>178</v>
      </c>
      <c r="L3112" s="9">
        <v>0</v>
      </c>
      <c r="M3112" s="9">
        <v>0</v>
      </c>
      <c r="N3112" s="9">
        <v>0</v>
      </c>
      <c r="O3112" s="8"/>
      <c r="P3112" s="9">
        <v>178</v>
      </c>
      <c r="Q3112" s="15">
        <v>2</v>
      </c>
      <c r="R3112" s="9">
        <v>60</v>
      </c>
      <c r="S3112" s="8" t="s">
        <v>34</v>
      </c>
      <c r="T3112" s="9">
        <v>58</v>
      </c>
      <c r="U3112" s="18" t="s">
        <v>8947</v>
      </c>
      <c r="V3112" s="8"/>
      <c r="W3112" s="8"/>
    </row>
    <row r="3113" spans="1:23" ht="13.5" thickBot="1">
      <c r="A3113" s="8" t="s">
        <v>190</v>
      </c>
      <c r="B3113" s="8" t="s">
        <v>4658</v>
      </c>
      <c r="C3113" s="8" t="s">
        <v>4659</v>
      </c>
      <c r="D3113" s="8"/>
      <c r="E3113" s="8"/>
      <c r="F3113" s="8"/>
      <c r="G3113" s="8"/>
      <c r="H3113" s="9">
        <v>339</v>
      </c>
      <c r="I3113" s="8"/>
      <c r="J3113" s="8" t="s">
        <v>78</v>
      </c>
      <c r="K3113" s="17">
        <v>150</v>
      </c>
      <c r="L3113" s="9">
        <v>0</v>
      </c>
      <c r="M3113" s="9">
        <v>0</v>
      </c>
      <c r="N3113" s="9">
        <v>0</v>
      </c>
      <c r="O3113" s="8"/>
      <c r="P3113" s="9">
        <v>150</v>
      </c>
      <c r="Q3113" s="15">
        <v>3</v>
      </c>
      <c r="R3113" s="9">
        <v>50</v>
      </c>
      <c r="S3113" s="8" t="s">
        <v>34</v>
      </c>
      <c r="T3113" s="9">
        <v>0</v>
      </c>
      <c r="U3113" s="18" t="s">
        <v>318</v>
      </c>
      <c r="V3113" s="40"/>
      <c r="W3113" s="8"/>
    </row>
    <row r="3114" spans="1:23" ht="13.5" thickBot="1">
      <c r="A3114" s="8" t="s">
        <v>190</v>
      </c>
      <c r="B3114" s="8" t="s">
        <v>4660</v>
      </c>
      <c r="C3114" s="8" t="s">
        <v>4661</v>
      </c>
      <c r="D3114" s="8"/>
      <c r="E3114" s="8"/>
      <c r="F3114" s="8"/>
      <c r="G3114" s="8"/>
      <c r="H3114" s="9">
        <v>340</v>
      </c>
      <c r="I3114" s="8"/>
      <c r="J3114" s="8" t="s">
        <v>78</v>
      </c>
      <c r="K3114" s="17">
        <v>360.66666670000001</v>
      </c>
      <c r="L3114" s="9">
        <v>0</v>
      </c>
      <c r="M3114" s="9">
        <v>0</v>
      </c>
      <c r="N3114" s="9">
        <v>0</v>
      </c>
      <c r="O3114" s="8"/>
      <c r="P3114" s="9">
        <v>360.66666670000001</v>
      </c>
      <c r="Q3114" s="15">
        <v>3</v>
      </c>
      <c r="R3114" s="9">
        <v>120</v>
      </c>
      <c r="S3114" s="8" t="s">
        <v>34</v>
      </c>
      <c r="T3114" s="9">
        <v>1</v>
      </c>
      <c r="U3114" s="18" t="s">
        <v>12875</v>
      </c>
      <c r="V3114" s="8"/>
      <c r="W3114" s="8"/>
    </row>
    <row r="3115" spans="1:23" ht="13.5" thickBot="1">
      <c r="A3115" s="8" t="s">
        <v>190</v>
      </c>
      <c r="B3115" s="13" t="s">
        <v>4662</v>
      </c>
      <c r="C3115" s="8" t="s">
        <v>4663</v>
      </c>
      <c r="D3115" s="8"/>
      <c r="E3115" s="8"/>
      <c r="F3115" s="8"/>
      <c r="G3115" s="8"/>
      <c r="H3115" s="20">
        <v>341</v>
      </c>
      <c r="I3115" s="8"/>
      <c r="J3115" s="8" t="s">
        <v>78</v>
      </c>
      <c r="K3115" s="17">
        <v>140</v>
      </c>
      <c r="L3115" s="9">
        <v>0</v>
      </c>
      <c r="M3115" s="9">
        <v>0</v>
      </c>
      <c r="N3115" s="9">
        <v>0</v>
      </c>
      <c r="O3115" s="8"/>
      <c r="P3115" s="9">
        <v>140</v>
      </c>
      <c r="Q3115" s="15">
        <v>3</v>
      </c>
      <c r="R3115" s="9">
        <v>40</v>
      </c>
      <c r="S3115" s="8" t="s">
        <v>34</v>
      </c>
      <c r="T3115" s="9">
        <v>20</v>
      </c>
      <c r="U3115" s="8" t="s">
        <v>8948</v>
      </c>
      <c r="V3115" s="21"/>
      <c r="W3115" s="8"/>
    </row>
    <row r="3116" spans="1:23" ht="13.5" thickBot="1">
      <c r="A3116" s="8" t="s">
        <v>190</v>
      </c>
      <c r="B3116" s="8" t="s">
        <v>4664</v>
      </c>
      <c r="C3116" s="44" t="s">
        <v>4665</v>
      </c>
      <c r="D3116" s="42"/>
      <c r="E3116" s="8"/>
      <c r="F3116" s="8"/>
      <c r="G3116" s="8"/>
      <c r="H3116" s="9">
        <v>342</v>
      </c>
      <c r="I3116" s="8"/>
      <c r="J3116" s="8" t="s">
        <v>78</v>
      </c>
      <c r="K3116" s="17">
        <v>900</v>
      </c>
      <c r="L3116" s="9">
        <v>0</v>
      </c>
      <c r="M3116" s="9">
        <v>0</v>
      </c>
      <c r="N3116" s="9">
        <v>0</v>
      </c>
      <c r="O3116" s="8"/>
      <c r="P3116" s="9">
        <v>900</v>
      </c>
      <c r="Q3116" s="15">
        <v>3</v>
      </c>
      <c r="R3116" s="9">
        <v>300</v>
      </c>
      <c r="S3116" s="8" t="s">
        <v>37</v>
      </c>
      <c r="T3116" s="9">
        <v>0</v>
      </c>
      <c r="U3116" s="18" t="s">
        <v>103</v>
      </c>
      <c r="V3116" s="40"/>
      <c r="W3116" s="8"/>
    </row>
    <row r="3117" spans="1:23" ht="13.5" thickBot="1">
      <c r="A3117" s="8" t="s">
        <v>190</v>
      </c>
      <c r="B3117" s="8" t="s">
        <v>4666</v>
      </c>
      <c r="C3117" s="44" t="s">
        <v>4667</v>
      </c>
      <c r="D3117" s="42"/>
      <c r="E3117" s="8"/>
      <c r="F3117" s="8"/>
      <c r="G3117" s="8"/>
      <c r="H3117" s="9">
        <v>343</v>
      </c>
      <c r="I3117" s="8"/>
      <c r="J3117" s="8" t="s">
        <v>78</v>
      </c>
      <c r="K3117" s="17">
        <v>1200</v>
      </c>
      <c r="L3117" s="9">
        <v>0</v>
      </c>
      <c r="M3117" s="9">
        <v>0</v>
      </c>
      <c r="N3117" s="9">
        <v>0</v>
      </c>
      <c r="O3117" s="8"/>
      <c r="P3117" s="9">
        <v>1200</v>
      </c>
      <c r="Q3117" s="15">
        <v>2</v>
      </c>
      <c r="R3117" s="9">
        <v>600</v>
      </c>
      <c r="S3117" s="8" t="s">
        <v>37</v>
      </c>
      <c r="T3117" s="9">
        <v>0</v>
      </c>
      <c r="U3117" s="18" t="s">
        <v>152</v>
      </c>
      <c r="V3117" s="40"/>
      <c r="W3117" s="8"/>
    </row>
    <row r="3118" spans="1:23" ht="13.5" thickBot="1">
      <c r="A3118" s="8" t="s">
        <v>190</v>
      </c>
      <c r="B3118" s="8" t="s">
        <v>4668</v>
      </c>
      <c r="C3118" s="44" t="s">
        <v>4669</v>
      </c>
      <c r="D3118" s="45"/>
      <c r="E3118" s="45"/>
      <c r="F3118" s="45"/>
      <c r="G3118" s="42"/>
      <c r="H3118" s="9">
        <v>344</v>
      </c>
      <c r="I3118" s="8"/>
      <c r="J3118" s="8" t="s">
        <v>78</v>
      </c>
      <c r="K3118" s="17">
        <v>38</v>
      </c>
      <c r="L3118" s="9">
        <v>0</v>
      </c>
      <c r="M3118" s="9">
        <v>0</v>
      </c>
      <c r="N3118" s="9">
        <v>0</v>
      </c>
      <c r="O3118" s="8"/>
      <c r="P3118" s="9">
        <v>38</v>
      </c>
      <c r="Q3118" s="15">
        <v>0</v>
      </c>
      <c r="R3118" s="9">
        <v>40</v>
      </c>
      <c r="S3118" s="8" t="s">
        <v>34</v>
      </c>
      <c r="T3118" s="9">
        <v>38</v>
      </c>
      <c r="U3118" s="18" t="s">
        <v>8273</v>
      </c>
      <c r="V3118" s="40"/>
      <c r="W3118" s="8"/>
    </row>
    <row r="3119" spans="1:23" ht="13.5" thickBot="1">
      <c r="A3119" s="8" t="s">
        <v>190</v>
      </c>
      <c r="B3119" s="8" t="s">
        <v>4670</v>
      </c>
      <c r="C3119" s="8" t="s">
        <v>4671</v>
      </c>
      <c r="D3119" s="8"/>
      <c r="E3119" s="8"/>
      <c r="F3119" s="8"/>
      <c r="G3119" s="8"/>
      <c r="H3119" s="9">
        <v>345</v>
      </c>
      <c r="I3119" s="8"/>
      <c r="J3119" s="8" t="s">
        <v>78</v>
      </c>
      <c r="K3119" s="17">
        <v>330</v>
      </c>
      <c r="L3119" s="9">
        <v>0</v>
      </c>
      <c r="M3119" s="9">
        <v>0</v>
      </c>
      <c r="N3119" s="9">
        <v>0</v>
      </c>
      <c r="O3119" s="8"/>
      <c r="P3119" s="9">
        <v>330</v>
      </c>
      <c r="Q3119" s="15">
        <v>4</v>
      </c>
      <c r="R3119" s="9">
        <v>70</v>
      </c>
      <c r="S3119" s="8" t="s">
        <v>34</v>
      </c>
      <c r="T3119" s="9">
        <v>50</v>
      </c>
      <c r="U3119" s="18" t="s">
        <v>4672</v>
      </c>
      <c r="V3119" s="8"/>
      <c r="W3119" s="8"/>
    </row>
    <row r="3120" spans="1:23" ht="13.5" thickBot="1">
      <c r="A3120" s="8" t="s">
        <v>190</v>
      </c>
      <c r="B3120" s="8" t="s">
        <v>4673</v>
      </c>
      <c r="C3120" s="44" t="s">
        <v>4674</v>
      </c>
      <c r="D3120" s="42"/>
      <c r="E3120" s="8"/>
      <c r="F3120" s="8"/>
      <c r="G3120" s="8"/>
      <c r="H3120" s="9">
        <v>347</v>
      </c>
      <c r="I3120" s="8"/>
      <c r="J3120" s="8" t="s">
        <v>78</v>
      </c>
      <c r="K3120" s="17">
        <v>300</v>
      </c>
      <c r="L3120" s="9">
        <v>0</v>
      </c>
      <c r="M3120" s="9">
        <v>0</v>
      </c>
      <c r="N3120" s="9">
        <v>0</v>
      </c>
      <c r="O3120" s="8"/>
      <c r="P3120" s="9">
        <v>300</v>
      </c>
      <c r="Q3120" s="15">
        <v>5</v>
      </c>
      <c r="R3120" s="9">
        <v>60</v>
      </c>
      <c r="S3120" s="8" t="s">
        <v>34</v>
      </c>
      <c r="T3120" s="9">
        <v>0</v>
      </c>
      <c r="U3120" s="18" t="s">
        <v>57</v>
      </c>
      <c r="V3120" s="8"/>
      <c r="W3120" s="8"/>
    </row>
    <row r="3121" spans="1:23" ht="13.5" thickBot="1">
      <c r="A3121" s="8" t="s">
        <v>190</v>
      </c>
      <c r="B3121" s="8" t="s">
        <v>4675</v>
      </c>
      <c r="C3121" s="8" t="s">
        <v>4676</v>
      </c>
      <c r="D3121" s="8"/>
      <c r="E3121" s="8"/>
      <c r="F3121" s="8"/>
      <c r="G3121" s="8"/>
      <c r="H3121" s="9">
        <v>348</v>
      </c>
      <c r="I3121" s="8"/>
      <c r="J3121" s="8" t="s">
        <v>78</v>
      </c>
      <c r="K3121" s="17">
        <v>480</v>
      </c>
      <c r="L3121" s="9">
        <v>0</v>
      </c>
      <c r="M3121" s="9">
        <v>0</v>
      </c>
      <c r="N3121" s="9">
        <v>0</v>
      </c>
      <c r="O3121" s="8"/>
      <c r="P3121" s="9">
        <v>480</v>
      </c>
      <c r="Q3121" s="15">
        <v>8</v>
      </c>
      <c r="R3121" s="9">
        <v>60</v>
      </c>
      <c r="S3121" s="8" t="s">
        <v>34</v>
      </c>
      <c r="T3121" s="9">
        <v>0</v>
      </c>
      <c r="U3121" s="18" t="s">
        <v>394</v>
      </c>
      <c r="V3121" s="40"/>
      <c r="W3121" s="8"/>
    </row>
    <row r="3122" spans="1:23" ht="13.5" thickBot="1">
      <c r="A3122" s="8" t="s">
        <v>190</v>
      </c>
      <c r="B3122" s="8" t="s">
        <v>4677</v>
      </c>
      <c r="C3122" s="8" t="s">
        <v>4678</v>
      </c>
      <c r="D3122" s="8"/>
      <c r="E3122" s="8"/>
      <c r="F3122" s="8"/>
      <c r="G3122" s="8"/>
      <c r="H3122" s="9">
        <v>349</v>
      </c>
      <c r="I3122" s="8"/>
      <c r="J3122" s="8" t="s">
        <v>78</v>
      </c>
      <c r="K3122" s="17">
        <v>1500</v>
      </c>
      <c r="L3122" s="9">
        <v>0</v>
      </c>
      <c r="M3122" s="9">
        <v>0</v>
      </c>
      <c r="N3122" s="9">
        <v>0</v>
      </c>
      <c r="O3122" s="8"/>
      <c r="P3122" s="9">
        <v>1500</v>
      </c>
      <c r="Q3122" s="15">
        <v>3</v>
      </c>
      <c r="R3122" s="9">
        <v>500</v>
      </c>
      <c r="S3122" s="8" t="s">
        <v>124</v>
      </c>
      <c r="T3122" s="9">
        <v>0</v>
      </c>
      <c r="U3122" s="18" t="s">
        <v>4679</v>
      </c>
      <c r="V3122" s="8"/>
      <c r="W3122" s="8"/>
    </row>
    <row r="3123" spans="1:23" ht="26.25" thickBot="1">
      <c r="A3123" s="8" t="s">
        <v>190</v>
      </c>
      <c r="B3123" s="8" t="s">
        <v>4680</v>
      </c>
      <c r="C3123" s="44" t="s">
        <v>4681</v>
      </c>
      <c r="D3123" s="42"/>
      <c r="E3123" s="8"/>
      <c r="F3123" s="8" t="s">
        <v>212</v>
      </c>
      <c r="G3123" s="8"/>
      <c r="H3123" s="9">
        <v>350</v>
      </c>
      <c r="I3123" s="8" t="s">
        <v>2357</v>
      </c>
      <c r="J3123" s="8" t="s">
        <v>214</v>
      </c>
      <c r="K3123" s="17">
        <v>2160</v>
      </c>
      <c r="L3123" s="9">
        <v>0</v>
      </c>
      <c r="M3123" s="9">
        <v>0</v>
      </c>
      <c r="N3123" s="9">
        <v>0</v>
      </c>
      <c r="O3123" s="8"/>
      <c r="P3123" s="9">
        <v>2160</v>
      </c>
      <c r="Q3123" s="15">
        <v>6</v>
      </c>
      <c r="R3123" s="9">
        <v>360</v>
      </c>
      <c r="S3123" s="8" t="s">
        <v>37</v>
      </c>
      <c r="T3123" s="9">
        <v>0</v>
      </c>
      <c r="U3123" s="18" t="s">
        <v>161</v>
      </c>
      <c r="V3123" s="40"/>
      <c r="W3123" s="8"/>
    </row>
    <row r="3124" spans="1:23" ht="26.25" thickBot="1">
      <c r="A3124" s="8" t="s">
        <v>190</v>
      </c>
      <c r="B3124" s="8" t="s">
        <v>4682</v>
      </c>
      <c r="C3124" s="8" t="s">
        <v>4683</v>
      </c>
      <c r="D3124" s="8"/>
      <c r="E3124" s="8"/>
      <c r="F3124" s="8"/>
      <c r="G3124" s="8"/>
      <c r="H3124" s="9">
        <v>351</v>
      </c>
      <c r="I3124" s="8" t="s">
        <v>463</v>
      </c>
      <c r="J3124" s="8" t="s">
        <v>214</v>
      </c>
      <c r="K3124" s="17">
        <v>-36</v>
      </c>
      <c r="L3124" s="9">
        <v>0</v>
      </c>
      <c r="M3124" s="9">
        <v>0</v>
      </c>
      <c r="N3124" s="9">
        <v>0</v>
      </c>
      <c r="O3124" s="8"/>
      <c r="P3124" s="9">
        <v>-36</v>
      </c>
      <c r="Q3124" s="15">
        <v>0</v>
      </c>
      <c r="R3124" s="9">
        <v>480</v>
      </c>
      <c r="S3124" s="8" t="s">
        <v>37</v>
      </c>
      <c r="T3124" s="9">
        <v>-36</v>
      </c>
      <c r="U3124" s="18" t="s">
        <v>1656</v>
      </c>
      <c r="V3124" s="40"/>
      <c r="W3124" s="8"/>
    </row>
    <row r="3125" spans="1:23" ht="26.25" thickBot="1">
      <c r="A3125" s="8" t="s">
        <v>190</v>
      </c>
      <c r="B3125" s="8" t="s">
        <v>4684</v>
      </c>
      <c r="C3125" s="8" t="s">
        <v>4685</v>
      </c>
      <c r="D3125" s="8"/>
      <c r="E3125" s="8"/>
      <c r="F3125" s="8"/>
      <c r="G3125" s="8"/>
      <c r="H3125" s="9">
        <v>352</v>
      </c>
      <c r="I3125" s="8" t="s">
        <v>463</v>
      </c>
      <c r="J3125" s="8" t="s">
        <v>214</v>
      </c>
      <c r="K3125" s="17">
        <v>0</v>
      </c>
      <c r="L3125" s="9">
        <v>0</v>
      </c>
      <c r="M3125" s="9">
        <v>0</v>
      </c>
      <c r="N3125" s="9">
        <v>0</v>
      </c>
      <c r="O3125" s="8"/>
      <c r="P3125" s="9">
        <v>0</v>
      </c>
      <c r="Q3125" s="15">
        <v>0</v>
      </c>
      <c r="R3125" s="9">
        <v>720</v>
      </c>
      <c r="S3125" s="8" t="s">
        <v>37</v>
      </c>
      <c r="T3125" s="9">
        <v>0</v>
      </c>
      <c r="U3125" s="18" t="s">
        <v>39</v>
      </c>
      <c r="V3125" s="8"/>
      <c r="W3125" s="8"/>
    </row>
    <row r="3126" spans="1:23" ht="26.25" thickBot="1">
      <c r="A3126" s="8" t="s">
        <v>190</v>
      </c>
      <c r="B3126" s="8" t="s">
        <v>4686</v>
      </c>
      <c r="C3126" s="8" t="s">
        <v>4687</v>
      </c>
      <c r="D3126" s="8"/>
      <c r="E3126" s="8"/>
      <c r="F3126" s="8" t="s">
        <v>212</v>
      </c>
      <c r="G3126" s="8"/>
      <c r="H3126" s="9">
        <v>353</v>
      </c>
      <c r="I3126" s="8" t="s">
        <v>463</v>
      </c>
      <c r="J3126" s="8" t="s">
        <v>214</v>
      </c>
      <c r="K3126" s="17">
        <v>78</v>
      </c>
      <c r="L3126" s="9">
        <v>0</v>
      </c>
      <c r="M3126" s="9">
        <v>0</v>
      </c>
      <c r="N3126" s="9">
        <v>0</v>
      </c>
      <c r="O3126" s="8"/>
      <c r="P3126" s="9">
        <v>78</v>
      </c>
      <c r="Q3126" s="15">
        <v>1</v>
      </c>
      <c r="R3126" s="9">
        <v>40</v>
      </c>
      <c r="S3126" s="8" t="s">
        <v>34</v>
      </c>
      <c r="T3126" s="9">
        <v>38</v>
      </c>
      <c r="U3126" s="18" t="s">
        <v>4142</v>
      </c>
      <c r="V3126" s="40">
        <v>45372</v>
      </c>
      <c r="W3126" s="8"/>
    </row>
    <row r="3127" spans="1:23" ht="26.25" thickBot="1">
      <c r="A3127" s="8" t="s">
        <v>190</v>
      </c>
      <c r="B3127" s="8" t="s">
        <v>4688</v>
      </c>
      <c r="C3127" s="8" t="s">
        <v>4689</v>
      </c>
      <c r="D3127" s="8"/>
      <c r="E3127" s="8"/>
      <c r="F3127" s="8" t="s">
        <v>212</v>
      </c>
      <c r="G3127" s="8"/>
      <c r="H3127" s="9">
        <v>354</v>
      </c>
      <c r="I3127" s="8" t="s">
        <v>463</v>
      </c>
      <c r="J3127" s="8" t="s">
        <v>214</v>
      </c>
      <c r="K3127" s="17">
        <v>1440</v>
      </c>
      <c r="L3127" s="9">
        <v>0</v>
      </c>
      <c r="M3127" s="9">
        <v>0</v>
      </c>
      <c r="N3127" s="9">
        <v>0</v>
      </c>
      <c r="O3127" s="8"/>
      <c r="P3127" s="9">
        <v>1440</v>
      </c>
      <c r="Q3127" s="15">
        <v>2</v>
      </c>
      <c r="R3127" s="9">
        <v>720</v>
      </c>
      <c r="S3127" s="8" t="s">
        <v>37</v>
      </c>
      <c r="T3127" s="9">
        <v>0</v>
      </c>
      <c r="U3127" s="18" t="s">
        <v>152</v>
      </c>
      <c r="V3127" s="40"/>
      <c r="W3127" s="8"/>
    </row>
    <row r="3128" spans="1:23" ht="26.25" thickBot="1">
      <c r="A3128" s="8" t="s">
        <v>190</v>
      </c>
      <c r="B3128" s="8" t="s">
        <v>4690</v>
      </c>
      <c r="C3128" s="8" t="s">
        <v>4691</v>
      </c>
      <c r="D3128" s="8"/>
      <c r="E3128" s="8"/>
      <c r="F3128" s="8"/>
      <c r="G3128" s="8"/>
      <c r="H3128" s="9">
        <v>355</v>
      </c>
      <c r="I3128" s="8" t="s">
        <v>463</v>
      </c>
      <c r="J3128" s="8" t="s">
        <v>214</v>
      </c>
      <c r="K3128" s="17">
        <v>0</v>
      </c>
      <c r="L3128" s="9">
        <v>0</v>
      </c>
      <c r="M3128" s="9">
        <v>0</v>
      </c>
      <c r="N3128" s="9">
        <v>0</v>
      </c>
      <c r="O3128" s="8"/>
      <c r="P3128" s="9">
        <v>0</v>
      </c>
      <c r="Q3128" s="15">
        <v>0</v>
      </c>
      <c r="R3128" s="9">
        <v>720</v>
      </c>
      <c r="S3128" s="8" t="s">
        <v>37</v>
      </c>
      <c r="T3128" s="9">
        <v>0</v>
      </c>
      <c r="U3128" s="18" t="s">
        <v>39</v>
      </c>
      <c r="V3128" s="8"/>
      <c r="W3128" s="8"/>
    </row>
    <row r="3129" spans="1:23" ht="13.5" thickBot="1">
      <c r="A3129" s="8" t="s">
        <v>190</v>
      </c>
      <c r="B3129" s="8" t="s">
        <v>4692</v>
      </c>
      <c r="C3129" s="8" t="s">
        <v>4693</v>
      </c>
      <c r="D3129" s="8"/>
      <c r="E3129" s="8"/>
      <c r="F3129" s="8"/>
      <c r="G3129" s="8"/>
      <c r="H3129" s="9">
        <v>356</v>
      </c>
      <c r="I3129" s="8"/>
      <c r="J3129" s="8" t="s">
        <v>78</v>
      </c>
      <c r="K3129" s="17">
        <v>80</v>
      </c>
      <c r="L3129" s="9">
        <v>0</v>
      </c>
      <c r="M3129" s="9">
        <v>0</v>
      </c>
      <c r="N3129" s="9">
        <v>0</v>
      </c>
      <c r="O3129" s="8"/>
      <c r="P3129" s="9">
        <v>80</v>
      </c>
      <c r="Q3129" s="15">
        <v>2</v>
      </c>
      <c r="R3129" s="9">
        <v>40</v>
      </c>
      <c r="S3129" s="8" t="s">
        <v>34</v>
      </c>
      <c r="T3129" s="17">
        <v>0</v>
      </c>
      <c r="U3129" s="18" t="s">
        <v>81</v>
      </c>
      <c r="V3129" s="8"/>
      <c r="W3129" s="8"/>
    </row>
    <row r="3130" spans="1:23" ht="13.5" thickBot="1">
      <c r="A3130" s="8" t="s">
        <v>190</v>
      </c>
      <c r="B3130" s="8" t="s">
        <v>4694</v>
      </c>
      <c r="C3130" s="8" t="s">
        <v>4695</v>
      </c>
      <c r="D3130" s="8"/>
      <c r="E3130" s="8"/>
      <c r="F3130" s="8"/>
      <c r="G3130" s="8"/>
      <c r="H3130" s="9">
        <v>357</v>
      </c>
      <c r="I3130" s="8"/>
      <c r="J3130" s="8" t="s">
        <v>78</v>
      </c>
      <c r="K3130" s="17">
        <v>60</v>
      </c>
      <c r="L3130" s="9">
        <v>0</v>
      </c>
      <c r="M3130" s="9">
        <v>0</v>
      </c>
      <c r="N3130" s="9">
        <v>0</v>
      </c>
      <c r="O3130" s="8"/>
      <c r="P3130" s="9">
        <v>60</v>
      </c>
      <c r="Q3130" s="15">
        <v>2</v>
      </c>
      <c r="R3130" s="9">
        <v>30</v>
      </c>
      <c r="S3130" s="8" t="s">
        <v>34</v>
      </c>
      <c r="T3130" s="9">
        <v>0</v>
      </c>
      <c r="U3130" s="43" t="s">
        <v>81</v>
      </c>
      <c r="V3130" s="42"/>
      <c r="W3130" s="8"/>
    </row>
    <row r="3131" spans="1:23" ht="13.5" thickBot="1">
      <c r="A3131" s="8" t="s">
        <v>190</v>
      </c>
      <c r="B3131" s="13" t="s">
        <v>4696</v>
      </c>
      <c r="C3131" s="8" t="s">
        <v>4697</v>
      </c>
      <c r="D3131" s="8"/>
      <c r="E3131" s="8"/>
      <c r="F3131" s="8"/>
      <c r="G3131" s="8"/>
      <c r="H3131" s="9">
        <v>358</v>
      </c>
      <c r="I3131" s="8"/>
      <c r="J3131" s="8" t="s">
        <v>78</v>
      </c>
      <c r="K3131" s="17">
        <v>0</v>
      </c>
      <c r="L3131" s="9">
        <v>0</v>
      </c>
      <c r="M3131" s="9">
        <v>0</v>
      </c>
      <c r="N3131" s="9">
        <v>0</v>
      </c>
      <c r="O3131" s="8"/>
      <c r="P3131" s="9">
        <v>0</v>
      </c>
      <c r="Q3131" s="15" t="e">
        <v>#DIV/0!</v>
      </c>
      <c r="R3131" s="9">
        <v>0</v>
      </c>
      <c r="S3131" s="8"/>
      <c r="T3131" s="9" t="e">
        <v>#DIV/0!</v>
      </c>
      <c r="U3131" s="8" t="e">
        <v>#DIV/0!</v>
      </c>
      <c r="V3131" s="21"/>
      <c r="W3131" s="8"/>
    </row>
    <row r="3132" spans="1:23" ht="26.25" thickBot="1">
      <c r="A3132" s="8" t="s">
        <v>190</v>
      </c>
      <c r="B3132" s="8" t="s">
        <v>4698</v>
      </c>
      <c r="C3132" s="8" t="s">
        <v>4699</v>
      </c>
      <c r="D3132" s="8"/>
      <c r="E3132" s="8"/>
      <c r="F3132" s="8" t="s">
        <v>212</v>
      </c>
      <c r="G3132" s="8"/>
      <c r="H3132" s="9">
        <v>359</v>
      </c>
      <c r="I3132" s="8" t="s">
        <v>463</v>
      </c>
      <c r="J3132" s="8" t="s">
        <v>214</v>
      </c>
      <c r="K3132" s="17">
        <v>1404</v>
      </c>
      <c r="L3132" s="9">
        <v>0</v>
      </c>
      <c r="M3132" s="9">
        <v>0</v>
      </c>
      <c r="N3132" s="9">
        <v>0</v>
      </c>
      <c r="O3132" s="8"/>
      <c r="P3132" s="9">
        <v>1404</v>
      </c>
      <c r="Q3132" s="15">
        <v>2</v>
      </c>
      <c r="R3132" s="9">
        <v>480</v>
      </c>
      <c r="S3132" s="8" t="s">
        <v>37</v>
      </c>
      <c r="T3132" s="9">
        <v>444</v>
      </c>
      <c r="U3132" s="18" t="s">
        <v>4700</v>
      </c>
      <c r="V3132" s="8"/>
      <c r="W3132" s="8"/>
    </row>
    <row r="3133" spans="1:23" ht="26.25" thickBot="1">
      <c r="A3133" s="8" t="s">
        <v>190</v>
      </c>
      <c r="B3133" s="8" t="s">
        <v>4701</v>
      </c>
      <c r="C3133" s="8" t="s">
        <v>4702</v>
      </c>
      <c r="D3133" s="8" t="s">
        <v>42</v>
      </c>
      <c r="E3133" s="8"/>
      <c r="F3133" s="8" t="s">
        <v>212</v>
      </c>
      <c r="G3133" s="8" t="s">
        <v>4703</v>
      </c>
      <c r="H3133" s="9">
        <v>360</v>
      </c>
      <c r="I3133" s="8" t="s">
        <v>463</v>
      </c>
      <c r="J3133" s="8" t="s">
        <v>214</v>
      </c>
      <c r="K3133" s="17">
        <v>108</v>
      </c>
      <c r="L3133" s="9">
        <v>0</v>
      </c>
      <c r="M3133" s="9">
        <v>0</v>
      </c>
      <c r="N3133" s="9">
        <v>0</v>
      </c>
      <c r="O3133" s="8"/>
      <c r="P3133" s="9">
        <v>108</v>
      </c>
      <c r="Q3133" s="15">
        <v>1</v>
      </c>
      <c r="R3133" s="9">
        <v>60</v>
      </c>
      <c r="S3133" s="8" t="s">
        <v>34</v>
      </c>
      <c r="T3133" s="9">
        <v>48</v>
      </c>
      <c r="U3133" s="18" t="s">
        <v>8161</v>
      </c>
      <c r="V3133" s="8">
        <v>45355</v>
      </c>
      <c r="W3133" s="8"/>
    </row>
    <row r="3134" spans="1:23" ht="26.25" thickBot="1">
      <c r="A3134" s="8" t="s">
        <v>190</v>
      </c>
      <c r="B3134" s="8" t="s">
        <v>4704</v>
      </c>
      <c r="C3134" s="8" t="s">
        <v>4705</v>
      </c>
      <c r="D3134" s="8"/>
      <c r="E3134" s="8"/>
      <c r="F3134" s="8" t="s">
        <v>212</v>
      </c>
      <c r="G3134" s="8"/>
      <c r="H3134" s="9">
        <v>361</v>
      </c>
      <c r="I3134" s="8" t="s">
        <v>463</v>
      </c>
      <c r="J3134" s="8" t="s">
        <v>214</v>
      </c>
      <c r="K3134" s="17">
        <v>2160</v>
      </c>
      <c r="L3134" s="9">
        <v>0</v>
      </c>
      <c r="M3134" s="9">
        <v>0</v>
      </c>
      <c r="N3134" s="9">
        <v>0</v>
      </c>
      <c r="O3134" s="8"/>
      <c r="P3134" s="9">
        <v>2160</v>
      </c>
      <c r="Q3134" s="15">
        <v>3</v>
      </c>
      <c r="R3134" s="9">
        <v>720</v>
      </c>
      <c r="S3134" s="8" t="s">
        <v>37</v>
      </c>
      <c r="T3134" s="9">
        <v>0</v>
      </c>
      <c r="U3134" s="18" t="s">
        <v>103</v>
      </c>
      <c r="V3134" s="8"/>
      <c r="W3134" s="8"/>
    </row>
    <row r="3135" spans="1:23" ht="26.25" thickBot="1">
      <c r="A3135" s="8" t="s">
        <v>190</v>
      </c>
      <c r="B3135" s="8" t="s">
        <v>4706</v>
      </c>
      <c r="C3135" s="8" t="s">
        <v>4707</v>
      </c>
      <c r="D3135" s="8"/>
      <c r="E3135" s="8"/>
      <c r="F3135" s="8"/>
      <c r="G3135" s="8"/>
      <c r="H3135" s="9">
        <v>362</v>
      </c>
      <c r="I3135" s="8" t="s">
        <v>227</v>
      </c>
      <c r="J3135" s="8" t="s">
        <v>214</v>
      </c>
      <c r="K3135" s="17">
        <v>0</v>
      </c>
      <c r="L3135" s="9">
        <v>0</v>
      </c>
      <c r="M3135" s="9">
        <v>0</v>
      </c>
      <c r="N3135" s="9">
        <v>0</v>
      </c>
      <c r="O3135" s="8"/>
      <c r="P3135" s="9">
        <v>0</v>
      </c>
      <c r="Q3135" s="15">
        <v>0</v>
      </c>
      <c r="R3135" s="9">
        <v>720</v>
      </c>
      <c r="S3135" s="8" t="s">
        <v>37</v>
      </c>
      <c r="T3135" s="9">
        <v>0</v>
      </c>
      <c r="U3135" s="18" t="s">
        <v>39</v>
      </c>
      <c r="V3135" s="8"/>
      <c r="W3135" s="8"/>
    </row>
    <row r="3136" spans="1:23" ht="26.25" thickBot="1">
      <c r="A3136" s="8" t="s">
        <v>190</v>
      </c>
      <c r="B3136" s="8" t="s">
        <v>4708</v>
      </c>
      <c r="C3136" s="8" t="s">
        <v>4709</v>
      </c>
      <c r="D3136" s="8"/>
      <c r="E3136" s="8"/>
      <c r="F3136" s="8" t="s">
        <v>212</v>
      </c>
      <c r="G3136" s="8"/>
      <c r="H3136" s="9">
        <v>363</v>
      </c>
      <c r="I3136" s="8" t="s">
        <v>227</v>
      </c>
      <c r="J3136" s="8" t="s">
        <v>214</v>
      </c>
      <c r="K3136" s="17">
        <v>1920</v>
      </c>
      <c r="L3136" s="9">
        <v>0</v>
      </c>
      <c r="M3136" s="9">
        <v>0</v>
      </c>
      <c r="N3136" s="9">
        <v>0</v>
      </c>
      <c r="O3136" s="8"/>
      <c r="P3136" s="9">
        <v>1920</v>
      </c>
      <c r="Q3136" s="15">
        <v>4</v>
      </c>
      <c r="R3136" s="9">
        <v>480</v>
      </c>
      <c r="S3136" s="8" t="s">
        <v>37</v>
      </c>
      <c r="T3136" s="19">
        <v>0</v>
      </c>
      <c r="U3136" s="19" t="s">
        <v>216</v>
      </c>
      <c r="V3136" s="8"/>
      <c r="W3136" s="8"/>
    </row>
    <row r="3137" spans="1:23" ht="26.25" thickBot="1">
      <c r="A3137" s="8" t="s">
        <v>190</v>
      </c>
      <c r="B3137" s="8" t="s">
        <v>4710</v>
      </c>
      <c r="C3137" s="8" t="s">
        <v>4711</v>
      </c>
      <c r="D3137" s="8"/>
      <c r="E3137" s="8"/>
      <c r="F3137" s="8" t="s">
        <v>212</v>
      </c>
      <c r="G3137" s="8"/>
      <c r="H3137" s="9">
        <v>364</v>
      </c>
      <c r="I3137" s="8" t="s">
        <v>227</v>
      </c>
      <c r="J3137" s="8" t="s">
        <v>214</v>
      </c>
      <c r="K3137" s="17">
        <v>1440</v>
      </c>
      <c r="L3137" s="9">
        <v>0</v>
      </c>
      <c r="M3137" s="9">
        <v>0</v>
      </c>
      <c r="N3137" s="9">
        <v>0</v>
      </c>
      <c r="O3137" s="8"/>
      <c r="P3137" s="9">
        <v>1440</v>
      </c>
      <c r="Q3137" s="15">
        <v>3</v>
      </c>
      <c r="R3137" s="9">
        <v>480</v>
      </c>
      <c r="S3137" s="8" t="s">
        <v>37</v>
      </c>
      <c r="T3137" s="9">
        <v>0</v>
      </c>
      <c r="U3137" s="18" t="s">
        <v>103</v>
      </c>
      <c r="V3137" s="40"/>
      <c r="W3137" s="8"/>
    </row>
    <row r="3138" spans="1:23" ht="26.25" thickBot="1">
      <c r="A3138" s="8" t="s">
        <v>190</v>
      </c>
      <c r="B3138" s="13" t="s">
        <v>4712</v>
      </c>
      <c r="C3138" s="8" t="s">
        <v>4713</v>
      </c>
      <c r="D3138" s="8"/>
      <c r="E3138" s="8"/>
      <c r="F3138" s="8" t="s">
        <v>212</v>
      </c>
      <c r="G3138" s="8"/>
      <c r="H3138" s="20">
        <v>365</v>
      </c>
      <c r="I3138" s="8" t="s">
        <v>227</v>
      </c>
      <c r="J3138" s="8" t="s">
        <v>214</v>
      </c>
      <c r="K3138" s="17">
        <v>1440</v>
      </c>
      <c r="L3138" s="9">
        <v>0</v>
      </c>
      <c r="M3138" s="9">
        <v>0</v>
      </c>
      <c r="N3138" s="9">
        <v>0</v>
      </c>
      <c r="O3138" s="8"/>
      <c r="P3138" s="9">
        <v>1440</v>
      </c>
      <c r="Q3138" s="15">
        <v>3</v>
      </c>
      <c r="R3138" s="9">
        <v>480</v>
      </c>
      <c r="S3138" s="8" t="s">
        <v>37</v>
      </c>
      <c r="T3138" s="9">
        <v>0</v>
      </c>
      <c r="U3138" s="8" t="s">
        <v>103</v>
      </c>
      <c r="V3138" s="21"/>
      <c r="W3138" s="8"/>
    </row>
    <row r="3139" spans="1:23" ht="13.5" thickBot="1">
      <c r="A3139" s="8" t="s">
        <v>190</v>
      </c>
      <c r="B3139" s="8" t="s">
        <v>4714</v>
      </c>
      <c r="C3139" s="8" t="s">
        <v>4715</v>
      </c>
      <c r="D3139" s="8"/>
      <c r="E3139" s="8"/>
      <c r="F3139" s="8"/>
      <c r="G3139" s="8"/>
      <c r="H3139" s="9">
        <v>366</v>
      </c>
      <c r="I3139" s="8" t="s">
        <v>2499</v>
      </c>
      <c r="J3139" s="8" t="s">
        <v>214</v>
      </c>
      <c r="K3139" s="17">
        <v>0</v>
      </c>
      <c r="L3139" s="9">
        <v>0</v>
      </c>
      <c r="M3139" s="9">
        <v>0</v>
      </c>
      <c r="N3139" s="9">
        <v>0</v>
      </c>
      <c r="O3139" s="8"/>
      <c r="P3139" s="9">
        <v>0</v>
      </c>
      <c r="Q3139" s="15">
        <v>0</v>
      </c>
      <c r="R3139" s="9">
        <v>480</v>
      </c>
      <c r="S3139" s="8" t="s">
        <v>37</v>
      </c>
      <c r="T3139" s="9">
        <v>0</v>
      </c>
      <c r="U3139" s="18" t="s">
        <v>39</v>
      </c>
      <c r="V3139" s="40"/>
      <c r="W3139" s="8"/>
    </row>
    <row r="3140" spans="1:23" ht="26.25" thickBot="1">
      <c r="A3140" s="8" t="s">
        <v>190</v>
      </c>
      <c r="B3140" s="8" t="s">
        <v>4716</v>
      </c>
      <c r="C3140" s="44" t="s">
        <v>4717</v>
      </c>
      <c r="D3140" s="42"/>
      <c r="E3140" s="8"/>
      <c r="F3140" s="8" t="s">
        <v>212</v>
      </c>
      <c r="G3140" s="8"/>
      <c r="H3140" s="9">
        <v>367</v>
      </c>
      <c r="I3140" s="8" t="s">
        <v>227</v>
      </c>
      <c r="J3140" s="8" t="s">
        <v>214</v>
      </c>
      <c r="K3140" s="17">
        <v>1440</v>
      </c>
      <c r="L3140" s="9">
        <v>0</v>
      </c>
      <c r="M3140" s="9">
        <v>0</v>
      </c>
      <c r="N3140" s="9">
        <v>0</v>
      </c>
      <c r="O3140" s="8"/>
      <c r="P3140" s="9">
        <v>1440</v>
      </c>
      <c r="Q3140" s="15">
        <v>3</v>
      </c>
      <c r="R3140" s="9">
        <v>480</v>
      </c>
      <c r="S3140" s="8" t="s">
        <v>37</v>
      </c>
      <c r="T3140" s="29">
        <v>0</v>
      </c>
      <c r="U3140" s="18" t="s">
        <v>103</v>
      </c>
      <c r="V3140" s="40"/>
      <c r="W3140" s="40"/>
    </row>
    <row r="3141" spans="1:23" ht="13.5" thickBot="1">
      <c r="A3141" s="8" t="s">
        <v>190</v>
      </c>
      <c r="B3141" s="8" t="s">
        <v>4718</v>
      </c>
      <c r="C3141" s="44" t="s">
        <v>4719</v>
      </c>
      <c r="D3141" s="42"/>
      <c r="E3141" s="8"/>
      <c r="F3141" s="8"/>
      <c r="G3141" s="8"/>
      <c r="H3141" s="9">
        <v>368</v>
      </c>
      <c r="I3141" s="8" t="s">
        <v>2499</v>
      </c>
      <c r="J3141" s="8" t="s">
        <v>214</v>
      </c>
      <c r="K3141" s="17">
        <v>0</v>
      </c>
      <c r="L3141" s="9">
        <v>0</v>
      </c>
      <c r="M3141" s="9">
        <v>0</v>
      </c>
      <c r="N3141" s="9">
        <v>0</v>
      </c>
      <c r="O3141" s="8"/>
      <c r="P3141" s="9">
        <v>0</v>
      </c>
      <c r="Q3141" s="15">
        <v>0</v>
      </c>
      <c r="R3141" s="9">
        <v>480</v>
      </c>
      <c r="S3141" s="8" t="s">
        <v>37</v>
      </c>
      <c r="T3141" s="9">
        <v>0</v>
      </c>
      <c r="U3141" s="18" t="s">
        <v>39</v>
      </c>
      <c r="V3141" s="40"/>
      <c r="W3141" s="8"/>
    </row>
    <row r="3142" spans="1:23" ht="13.5" thickBot="1">
      <c r="A3142" s="8" t="s">
        <v>190</v>
      </c>
      <c r="B3142" s="8" t="s">
        <v>4720</v>
      </c>
      <c r="C3142" s="44" t="s">
        <v>4721</v>
      </c>
      <c r="D3142" s="45"/>
      <c r="E3142" s="45"/>
      <c r="F3142" s="45"/>
      <c r="G3142" s="42"/>
      <c r="H3142" s="9">
        <v>369</v>
      </c>
      <c r="I3142" s="8" t="s">
        <v>2499</v>
      </c>
      <c r="J3142" s="8" t="s">
        <v>214</v>
      </c>
      <c r="K3142" s="17">
        <v>0</v>
      </c>
      <c r="L3142" s="9">
        <v>0</v>
      </c>
      <c r="M3142" s="9">
        <v>0</v>
      </c>
      <c r="N3142" s="9">
        <v>0</v>
      </c>
      <c r="O3142" s="8"/>
      <c r="P3142" s="9">
        <v>0</v>
      </c>
      <c r="Q3142" s="15">
        <v>0</v>
      </c>
      <c r="R3142" s="9">
        <v>480</v>
      </c>
      <c r="S3142" s="8" t="s">
        <v>37</v>
      </c>
      <c r="T3142" s="9">
        <v>0</v>
      </c>
      <c r="U3142" s="18" t="s">
        <v>39</v>
      </c>
      <c r="V3142" s="40"/>
      <c r="W3142" s="8"/>
    </row>
    <row r="3143" spans="1:23" ht="26.25" thickBot="1">
      <c r="A3143" s="8" t="s">
        <v>190</v>
      </c>
      <c r="B3143" s="8" t="s">
        <v>4722</v>
      </c>
      <c r="C3143" s="8" t="s">
        <v>4723</v>
      </c>
      <c r="D3143" s="8"/>
      <c r="E3143" s="8"/>
      <c r="F3143" s="8" t="s">
        <v>212</v>
      </c>
      <c r="G3143" s="8"/>
      <c r="H3143" s="9">
        <v>370</v>
      </c>
      <c r="I3143" s="8" t="s">
        <v>227</v>
      </c>
      <c r="J3143" s="8" t="s">
        <v>214</v>
      </c>
      <c r="K3143" s="17">
        <v>960</v>
      </c>
      <c r="L3143" s="9">
        <v>0</v>
      </c>
      <c r="M3143" s="9">
        <v>0</v>
      </c>
      <c r="N3143" s="9">
        <v>0</v>
      </c>
      <c r="O3143" s="8"/>
      <c r="P3143" s="9">
        <v>960</v>
      </c>
      <c r="Q3143" s="15">
        <v>2</v>
      </c>
      <c r="R3143" s="9">
        <v>480</v>
      </c>
      <c r="S3143" s="8" t="s">
        <v>37</v>
      </c>
      <c r="T3143" s="29">
        <v>0</v>
      </c>
      <c r="U3143" s="18" t="s">
        <v>152</v>
      </c>
      <c r="V3143" s="40"/>
      <c r="W3143" s="8"/>
    </row>
    <row r="3144" spans="1:23" ht="26.25" thickBot="1">
      <c r="A3144" s="8" t="s">
        <v>190</v>
      </c>
      <c r="B3144" s="8" t="s">
        <v>4724</v>
      </c>
      <c r="C3144" s="44" t="s">
        <v>4725</v>
      </c>
      <c r="D3144" s="42"/>
      <c r="E3144" s="8"/>
      <c r="F3144" s="8" t="s">
        <v>212</v>
      </c>
      <c r="G3144" s="8"/>
      <c r="H3144" s="9">
        <v>371</v>
      </c>
      <c r="I3144" s="8" t="s">
        <v>227</v>
      </c>
      <c r="J3144" s="8" t="s">
        <v>214</v>
      </c>
      <c r="K3144" s="17">
        <v>960</v>
      </c>
      <c r="L3144" s="9">
        <v>0</v>
      </c>
      <c r="M3144" s="9">
        <v>0</v>
      </c>
      <c r="N3144" s="9">
        <v>0</v>
      </c>
      <c r="O3144" s="8"/>
      <c r="P3144" s="9">
        <v>960</v>
      </c>
      <c r="Q3144" s="15">
        <v>2</v>
      </c>
      <c r="R3144" s="9">
        <v>480</v>
      </c>
      <c r="S3144" s="8" t="s">
        <v>37</v>
      </c>
      <c r="T3144" s="9">
        <v>0</v>
      </c>
      <c r="U3144" s="18" t="s">
        <v>152</v>
      </c>
      <c r="V3144" s="40"/>
      <c r="W3144" s="8"/>
    </row>
    <row r="3145" spans="1:23" ht="26.25" thickBot="1">
      <c r="A3145" s="8" t="s">
        <v>190</v>
      </c>
      <c r="B3145" s="8" t="s">
        <v>4726</v>
      </c>
      <c r="C3145" s="8" t="s">
        <v>4727</v>
      </c>
      <c r="D3145" s="8"/>
      <c r="E3145" s="8"/>
      <c r="F3145" s="8"/>
      <c r="G3145" s="8"/>
      <c r="H3145" s="9">
        <v>372</v>
      </c>
      <c r="I3145" s="8" t="s">
        <v>213</v>
      </c>
      <c r="J3145" s="8" t="s">
        <v>214</v>
      </c>
      <c r="K3145" s="17">
        <v>0</v>
      </c>
      <c r="L3145" s="9">
        <v>0</v>
      </c>
      <c r="M3145" s="9">
        <v>0</v>
      </c>
      <c r="N3145" s="9">
        <v>0</v>
      </c>
      <c r="O3145" s="8"/>
      <c r="P3145" s="9">
        <v>0</v>
      </c>
      <c r="Q3145" s="15">
        <v>0</v>
      </c>
      <c r="R3145" s="9">
        <v>480</v>
      </c>
      <c r="S3145" s="8" t="s">
        <v>37</v>
      </c>
      <c r="T3145" s="29">
        <v>0</v>
      </c>
      <c r="U3145" s="18" t="s">
        <v>39</v>
      </c>
      <c r="V3145" s="40"/>
      <c r="W3145" s="40"/>
    </row>
    <row r="3146" spans="1:23" ht="26.25" thickBot="1">
      <c r="A3146" s="8" t="s">
        <v>190</v>
      </c>
      <c r="B3146" s="8" t="s">
        <v>4728</v>
      </c>
      <c r="C3146" s="8" t="s">
        <v>4729</v>
      </c>
      <c r="D3146" s="8"/>
      <c r="E3146" s="8"/>
      <c r="F3146" s="8"/>
      <c r="G3146" s="8"/>
      <c r="H3146" s="9">
        <v>373</v>
      </c>
      <c r="I3146" s="8" t="s">
        <v>213</v>
      </c>
      <c r="J3146" s="8" t="s">
        <v>214</v>
      </c>
      <c r="K3146" s="17">
        <v>0</v>
      </c>
      <c r="L3146" s="9">
        <v>0</v>
      </c>
      <c r="M3146" s="9">
        <v>0</v>
      </c>
      <c r="N3146" s="9">
        <v>0</v>
      </c>
      <c r="O3146" s="8"/>
      <c r="P3146" s="9">
        <v>0</v>
      </c>
      <c r="Q3146" s="15">
        <v>0</v>
      </c>
      <c r="R3146" s="9">
        <v>480</v>
      </c>
      <c r="S3146" s="8" t="s">
        <v>37</v>
      </c>
      <c r="T3146" s="29">
        <v>0</v>
      </c>
      <c r="U3146" s="18" t="s">
        <v>39</v>
      </c>
      <c r="V3146" s="40"/>
      <c r="W3146" s="40"/>
    </row>
    <row r="3147" spans="1:23" ht="26.25" thickBot="1">
      <c r="A3147" s="8" t="s">
        <v>190</v>
      </c>
      <c r="B3147" s="8" t="s">
        <v>4730</v>
      </c>
      <c r="C3147" s="8" t="s">
        <v>4731</v>
      </c>
      <c r="D3147" s="8"/>
      <c r="E3147" s="8"/>
      <c r="F3147" s="8"/>
      <c r="G3147" s="8"/>
      <c r="H3147" s="9">
        <v>374</v>
      </c>
      <c r="I3147" s="8" t="s">
        <v>213</v>
      </c>
      <c r="J3147" s="8" t="s">
        <v>214</v>
      </c>
      <c r="K3147" s="17">
        <v>0</v>
      </c>
      <c r="L3147" s="9">
        <v>0</v>
      </c>
      <c r="M3147" s="9">
        <v>0</v>
      </c>
      <c r="N3147" s="9">
        <v>0</v>
      </c>
      <c r="O3147" s="8"/>
      <c r="P3147" s="9">
        <v>0</v>
      </c>
      <c r="Q3147" s="15">
        <v>0</v>
      </c>
      <c r="R3147" s="9">
        <v>480</v>
      </c>
      <c r="S3147" s="8" t="s">
        <v>37</v>
      </c>
      <c r="T3147" s="9">
        <v>0</v>
      </c>
      <c r="U3147" s="18" t="s">
        <v>39</v>
      </c>
      <c r="V3147" s="40"/>
      <c r="W3147" s="8"/>
    </row>
    <row r="3148" spans="1:23" ht="26.25" thickBot="1">
      <c r="A3148" s="8" t="s">
        <v>190</v>
      </c>
      <c r="B3148" s="8" t="s">
        <v>4732</v>
      </c>
      <c r="C3148" s="8" t="s">
        <v>4733</v>
      </c>
      <c r="D3148" s="8"/>
      <c r="E3148" s="8"/>
      <c r="F3148" s="8"/>
      <c r="G3148" s="8"/>
      <c r="H3148" s="9">
        <v>376</v>
      </c>
      <c r="I3148" s="8" t="s">
        <v>213</v>
      </c>
      <c r="J3148" s="8" t="s">
        <v>214</v>
      </c>
      <c r="K3148" s="17">
        <v>0</v>
      </c>
      <c r="L3148" s="9">
        <v>0</v>
      </c>
      <c r="M3148" s="9">
        <v>0</v>
      </c>
      <c r="N3148" s="9">
        <v>0</v>
      </c>
      <c r="O3148" s="8"/>
      <c r="P3148" s="9">
        <v>0</v>
      </c>
      <c r="Q3148" s="15">
        <v>0</v>
      </c>
      <c r="R3148" s="9">
        <v>720</v>
      </c>
      <c r="S3148" s="8" t="s">
        <v>37</v>
      </c>
      <c r="T3148" s="29">
        <v>0</v>
      </c>
      <c r="U3148" s="18" t="s">
        <v>39</v>
      </c>
      <c r="V3148" s="40"/>
      <c r="W3148" s="8"/>
    </row>
    <row r="3149" spans="1:23" ht="13.5" thickBot="1">
      <c r="A3149" s="8" t="s">
        <v>190</v>
      </c>
      <c r="B3149" s="8" t="s">
        <v>4734</v>
      </c>
      <c r="C3149" s="8" t="s">
        <v>4735</v>
      </c>
      <c r="D3149" s="8"/>
      <c r="E3149" s="8"/>
      <c r="F3149" s="8"/>
      <c r="G3149" s="8"/>
      <c r="H3149" s="9">
        <v>377</v>
      </c>
      <c r="I3149" s="8"/>
      <c r="J3149" s="8" t="s">
        <v>78</v>
      </c>
      <c r="K3149" s="17">
        <v>1200</v>
      </c>
      <c r="L3149" s="9">
        <v>0</v>
      </c>
      <c r="M3149" s="9">
        <v>0</v>
      </c>
      <c r="N3149" s="9">
        <v>0</v>
      </c>
      <c r="O3149" s="8"/>
      <c r="P3149" s="9">
        <v>1200</v>
      </c>
      <c r="Q3149" s="15">
        <v>5</v>
      </c>
      <c r="R3149" s="9">
        <v>240</v>
      </c>
      <c r="S3149" s="8" t="s">
        <v>37</v>
      </c>
      <c r="T3149" s="29">
        <v>0</v>
      </c>
      <c r="U3149" s="18" t="s">
        <v>153</v>
      </c>
      <c r="V3149" s="40"/>
      <c r="W3149" s="8"/>
    </row>
    <row r="3150" spans="1:23" ht="13.5" thickBot="1">
      <c r="A3150" s="8" t="s">
        <v>190</v>
      </c>
      <c r="B3150" s="8" t="s">
        <v>4736</v>
      </c>
      <c r="C3150" s="8" t="s">
        <v>9160</v>
      </c>
      <c r="D3150" s="8"/>
      <c r="E3150" s="8"/>
      <c r="F3150" s="8"/>
      <c r="G3150" s="8"/>
      <c r="H3150" s="9">
        <v>378</v>
      </c>
      <c r="I3150" s="8"/>
      <c r="J3150" s="8" t="s">
        <v>78</v>
      </c>
      <c r="K3150" s="17">
        <v>1440</v>
      </c>
      <c r="L3150" s="9">
        <v>0</v>
      </c>
      <c r="M3150" s="9">
        <v>0</v>
      </c>
      <c r="N3150" s="9">
        <v>0</v>
      </c>
      <c r="O3150" s="8"/>
      <c r="P3150" s="9">
        <v>1440</v>
      </c>
      <c r="Q3150" s="15">
        <v>6</v>
      </c>
      <c r="R3150" s="9">
        <v>240</v>
      </c>
      <c r="S3150" s="8" t="s">
        <v>37</v>
      </c>
      <c r="T3150" s="9">
        <v>0</v>
      </c>
      <c r="U3150" s="18" t="s">
        <v>161</v>
      </c>
      <c r="V3150" s="40"/>
      <c r="W3150" s="8"/>
    </row>
    <row r="3151" spans="1:23" ht="13.5" thickBot="1">
      <c r="A3151" s="8" t="s">
        <v>190</v>
      </c>
      <c r="B3151" s="8" t="s">
        <v>4737</v>
      </c>
      <c r="C3151" s="8" t="s">
        <v>4738</v>
      </c>
      <c r="D3151" s="8"/>
      <c r="E3151" s="8"/>
      <c r="F3151" s="8"/>
      <c r="G3151" s="8"/>
      <c r="H3151" s="9">
        <v>379</v>
      </c>
      <c r="I3151" s="8"/>
      <c r="J3151" s="8" t="s">
        <v>78</v>
      </c>
      <c r="K3151" s="17">
        <v>20</v>
      </c>
      <c r="L3151" s="9">
        <v>0</v>
      </c>
      <c r="M3151" s="9">
        <v>0</v>
      </c>
      <c r="N3151" s="9">
        <v>0</v>
      </c>
      <c r="O3151" s="8"/>
      <c r="P3151" s="9">
        <v>20</v>
      </c>
      <c r="Q3151" s="15">
        <v>1</v>
      </c>
      <c r="R3151" s="9">
        <v>20</v>
      </c>
      <c r="S3151" s="8" t="s">
        <v>34</v>
      </c>
      <c r="T3151" s="9">
        <v>0</v>
      </c>
      <c r="U3151" s="18" t="s">
        <v>35</v>
      </c>
      <c r="V3151" s="40"/>
      <c r="W3151" s="8"/>
    </row>
    <row r="3152" spans="1:23" ht="26.25" thickBot="1">
      <c r="A3152" s="8" t="s">
        <v>190</v>
      </c>
      <c r="B3152" s="8" t="s">
        <v>6918</v>
      </c>
      <c r="C3152" s="8" t="s">
        <v>8949</v>
      </c>
      <c r="D3152" s="8"/>
      <c r="E3152" s="8"/>
      <c r="F3152" s="8" t="s">
        <v>36</v>
      </c>
      <c r="G3152" s="8"/>
      <c r="H3152" s="9">
        <v>380</v>
      </c>
      <c r="I3152" s="8" t="s">
        <v>6810</v>
      </c>
      <c r="J3152" s="8" t="s">
        <v>78</v>
      </c>
      <c r="K3152" s="17">
        <v>120</v>
      </c>
      <c r="L3152" s="9">
        <v>0</v>
      </c>
      <c r="M3152" s="9">
        <v>0</v>
      </c>
      <c r="N3152" s="9">
        <v>0</v>
      </c>
      <c r="O3152" s="8"/>
      <c r="P3152" s="9">
        <v>120</v>
      </c>
      <c r="Q3152" s="15">
        <v>1</v>
      </c>
      <c r="R3152" s="9">
        <v>120</v>
      </c>
      <c r="S3152" s="8" t="s">
        <v>37</v>
      </c>
      <c r="T3152" s="9">
        <v>0</v>
      </c>
      <c r="U3152" s="18" t="s">
        <v>102</v>
      </c>
      <c r="V3152" s="40">
        <v>45419</v>
      </c>
      <c r="W3152" s="8"/>
    </row>
    <row r="3153" spans="1:23" ht="13.5" thickBot="1">
      <c r="A3153" s="8" t="s">
        <v>190</v>
      </c>
      <c r="B3153" s="8" t="s">
        <v>7855</v>
      </c>
      <c r="C3153" s="8" t="s">
        <v>10816</v>
      </c>
      <c r="D3153" s="8" t="s">
        <v>8950</v>
      </c>
      <c r="E3153" s="8"/>
      <c r="F3153" s="8" t="s">
        <v>36</v>
      </c>
      <c r="G3153" s="8">
        <v>6070</v>
      </c>
      <c r="H3153" s="9">
        <v>381</v>
      </c>
      <c r="I3153" s="8" t="s">
        <v>699</v>
      </c>
      <c r="J3153" s="8" t="s">
        <v>78</v>
      </c>
      <c r="K3153" s="17">
        <v>12.5</v>
      </c>
      <c r="L3153" s="9">
        <v>0</v>
      </c>
      <c r="M3153" s="9">
        <v>0</v>
      </c>
      <c r="N3153" s="9">
        <v>0</v>
      </c>
      <c r="O3153" s="8"/>
      <c r="P3153" s="9">
        <v>12.5</v>
      </c>
      <c r="Q3153" s="15">
        <v>1</v>
      </c>
      <c r="R3153" s="9">
        <v>10</v>
      </c>
      <c r="S3153" s="8" t="s">
        <v>34</v>
      </c>
      <c r="T3153" s="9">
        <v>3</v>
      </c>
      <c r="U3153" s="18" t="s">
        <v>12876</v>
      </c>
      <c r="V3153" s="40">
        <v>45440</v>
      </c>
      <c r="W3153" s="8"/>
    </row>
    <row r="3154" spans="1:23" ht="13.5" thickBot="1">
      <c r="A3154" s="8" t="s">
        <v>190</v>
      </c>
      <c r="B3154" s="8" t="s">
        <v>11728</v>
      </c>
      <c r="C3154" s="8" t="s">
        <v>11729</v>
      </c>
      <c r="D3154" s="8"/>
      <c r="E3154" s="8"/>
      <c r="F3154" s="8" t="s">
        <v>212</v>
      </c>
      <c r="G3154" s="8"/>
      <c r="H3154" s="9">
        <v>382</v>
      </c>
      <c r="I3154" s="8" t="s">
        <v>8905</v>
      </c>
      <c r="J3154" s="8" t="s">
        <v>214</v>
      </c>
      <c r="K3154" s="17">
        <v>176</v>
      </c>
      <c r="L3154" s="9">
        <v>0</v>
      </c>
      <c r="M3154" s="9">
        <v>0</v>
      </c>
      <c r="N3154" s="9">
        <v>0</v>
      </c>
      <c r="O3154" s="8"/>
      <c r="P3154" s="9">
        <v>176</v>
      </c>
      <c r="Q3154" s="15">
        <v>2</v>
      </c>
      <c r="R3154" s="9">
        <v>60</v>
      </c>
      <c r="S3154" s="8" t="s">
        <v>34</v>
      </c>
      <c r="T3154" s="9">
        <v>56</v>
      </c>
      <c r="U3154" s="18" t="s">
        <v>12813</v>
      </c>
      <c r="V3154" s="40" t="s">
        <v>12075</v>
      </c>
      <c r="W3154" s="8"/>
    </row>
    <row r="3155" spans="1:23" ht="13.5" thickBot="1">
      <c r="A3155" s="8" t="s">
        <v>190</v>
      </c>
      <c r="B3155" s="8" t="s">
        <v>11730</v>
      </c>
      <c r="C3155" s="8" t="s">
        <v>11731</v>
      </c>
      <c r="D3155" s="8"/>
      <c r="E3155" s="8"/>
      <c r="F3155" s="8" t="s">
        <v>212</v>
      </c>
      <c r="G3155" s="8"/>
      <c r="H3155" s="9">
        <v>383</v>
      </c>
      <c r="I3155" s="8" t="s">
        <v>8905</v>
      </c>
      <c r="J3155" s="8" t="s">
        <v>214</v>
      </c>
      <c r="K3155" s="17">
        <v>180</v>
      </c>
      <c r="L3155" s="9">
        <v>0</v>
      </c>
      <c r="M3155" s="9">
        <v>0</v>
      </c>
      <c r="N3155" s="9">
        <v>0</v>
      </c>
      <c r="O3155" s="8"/>
      <c r="P3155" s="9">
        <v>180</v>
      </c>
      <c r="Q3155" s="15">
        <v>3</v>
      </c>
      <c r="R3155" s="9">
        <v>60</v>
      </c>
      <c r="S3155" s="8" t="s">
        <v>34</v>
      </c>
      <c r="T3155" s="9">
        <v>0</v>
      </c>
      <c r="U3155" s="18" t="s">
        <v>318</v>
      </c>
      <c r="V3155" s="40" t="s">
        <v>12075</v>
      </c>
      <c r="W3155" s="8"/>
    </row>
    <row r="3156" spans="1:23" ht="13.5" thickBot="1">
      <c r="A3156" s="8" t="s">
        <v>190</v>
      </c>
      <c r="B3156" s="8" t="s">
        <v>11732</v>
      </c>
      <c r="C3156" s="8" t="s">
        <v>11733</v>
      </c>
      <c r="D3156" s="8"/>
      <c r="E3156" s="8"/>
      <c r="F3156" s="8" t="s">
        <v>212</v>
      </c>
      <c r="G3156" s="8"/>
      <c r="H3156" s="9">
        <v>384</v>
      </c>
      <c r="I3156" s="8" t="s">
        <v>8905</v>
      </c>
      <c r="J3156" s="8" t="s">
        <v>214</v>
      </c>
      <c r="K3156" s="17">
        <v>172</v>
      </c>
      <c r="L3156" s="9">
        <v>0</v>
      </c>
      <c r="M3156" s="9">
        <v>0</v>
      </c>
      <c r="N3156" s="9">
        <v>0</v>
      </c>
      <c r="O3156" s="8"/>
      <c r="P3156" s="9">
        <v>172</v>
      </c>
      <c r="Q3156" s="15">
        <v>2</v>
      </c>
      <c r="R3156" s="9">
        <v>60</v>
      </c>
      <c r="S3156" s="8" t="s">
        <v>34</v>
      </c>
      <c r="T3156" s="9">
        <v>52</v>
      </c>
      <c r="U3156" s="18" t="s">
        <v>12877</v>
      </c>
      <c r="V3156" s="40" t="s">
        <v>12075</v>
      </c>
      <c r="W3156" s="8"/>
    </row>
    <row r="3157" spans="1:23" ht="13.5" thickBot="1">
      <c r="A3157" s="8" t="s">
        <v>190</v>
      </c>
      <c r="B3157" s="8" t="s">
        <v>11734</v>
      </c>
      <c r="C3157" s="8" t="s">
        <v>11735</v>
      </c>
      <c r="D3157" s="8"/>
      <c r="E3157" s="8"/>
      <c r="F3157" s="8" t="s">
        <v>212</v>
      </c>
      <c r="G3157" s="8"/>
      <c r="H3157" s="9">
        <v>385</v>
      </c>
      <c r="I3157" s="8" t="s">
        <v>8905</v>
      </c>
      <c r="J3157" s="8" t="s">
        <v>214</v>
      </c>
      <c r="K3157" s="17">
        <v>178</v>
      </c>
      <c r="L3157" s="9">
        <v>0</v>
      </c>
      <c r="M3157" s="9">
        <v>0</v>
      </c>
      <c r="N3157" s="9">
        <v>0</v>
      </c>
      <c r="O3157" s="8"/>
      <c r="P3157" s="9">
        <v>178</v>
      </c>
      <c r="Q3157" s="15">
        <v>2</v>
      </c>
      <c r="R3157" s="9">
        <v>60</v>
      </c>
      <c r="S3157" s="8" t="s">
        <v>34</v>
      </c>
      <c r="T3157" s="9">
        <v>58</v>
      </c>
      <c r="U3157" s="8" t="s">
        <v>8947</v>
      </c>
      <c r="V3157" s="21" t="s">
        <v>12075</v>
      </c>
      <c r="W3157" s="8"/>
    </row>
    <row r="3158" spans="1:23" ht="13.5" thickBot="1">
      <c r="A3158" s="8" t="s">
        <v>190</v>
      </c>
      <c r="B3158" s="13" t="s">
        <v>11736</v>
      </c>
      <c r="C3158" s="8" t="s">
        <v>11737</v>
      </c>
      <c r="D3158" s="8"/>
      <c r="E3158" s="8"/>
      <c r="F3158" s="8" t="s">
        <v>212</v>
      </c>
      <c r="G3158" s="8"/>
      <c r="H3158" s="9">
        <v>386</v>
      </c>
      <c r="I3158" s="8" t="s">
        <v>8905</v>
      </c>
      <c r="J3158" s="8" t="s">
        <v>214</v>
      </c>
      <c r="K3158" s="17">
        <v>177</v>
      </c>
      <c r="L3158" s="9">
        <v>0</v>
      </c>
      <c r="M3158" s="29">
        <v>0</v>
      </c>
      <c r="N3158" s="9">
        <v>0</v>
      </c>
      <c r="O3158" s="8"/>
      <c r="P3158" s="29">
        <v>177</v>
      </c>
      <c r="Q3158" s="15">
        <v>2</v>
      </c>
      <c r="R3158" s="9">
        <v>60</v>
      </c>
      <c r="S3158" s="8" t="s">
        <v>34</v>
      </c>
      <c r="T3158" s="9">
        <v>57</v>
      </c>
      <c r="U3158" s="8" t="s">
        <v>12878</v>
      </c>
      <c r="V3158" s="21" t="s">
        <v>12075</v>
      </c>
      <c r="W3158" s="8"/>
    </row>
    <row r="3159" spans="1:23" ht="13.5" thickBot="1">
      <c r="A3159" s="8" t="s">
        <v>190</v>
      </c>
      <c r="B3159" s="13" t="s">
        <v>11738</v>
      </c>
      <c r="C3159" s="8" t="s">
        <v>11739</v>
      </c>
      <c r="D3159" s="8"/>
      <c r="E3159" s="8"/>
      <c r="F3159" s="8" t="s">
        <v>212</v>
      </c>
      <c r="G3159" s="8"/>
      <c r="H3159" s="20">
        <v>387</v>
      </c>
      <c r="I3159" s="8" t="s">
        <v>8905</v>
      </c>
      <c r="J3159" s="8" t="s">
        <v>214</v>
      </c>
      <c r="K3159" s="17">
        <v>179</v>
      </c>
      <c r="L3159" s="9">
        <v>0</v>
      </c>
      <c r="M3159" s="9">
        <v>0</v>
      </c>
      <c r="N3159" s="9">
        <v>0</v>
      </c>
      <c r="O3159" s="8"/>
      <c r="P3159" s="9">
        <v>179</v>
      </c>
      <c r="Q3159" s="15">
        <v>2</v>
      </c>
      <c r="R3159" s="9">
        <v>60</v>
      </c>
      <c r="S3159" s="8" t="s">
        <v>34</v>
      </c>
      <c r="T3159" s="9">
        <v>59</v>
      </c>
      <c r="U3159" s="8" t="s">
        <v>11982</v>
      </c>
      <c r="V3159" s="21" t="s">
        <v>12075</v>
      </c>
      <c r="W3159" s="21"/>
    </row>
    <row r="3160" spans="1:23" ht="13.5" thickBot="1">
      <c r="A3160" s="8" t="s">
        <v>190</v>
      </c>
      <c r="B3160" s="13" t="s">
        <v>11740</v>
      </c>
      <c r="C3160" s="8" t="s">
        <v>11741</v>
      </c>
      <c r="D3160" s="8"/>
      <c r="E3160" s="8"/>
      <c r="F3160" s="8" t="s">
        <v>212</v>
      </c>
      <c r="G3160" s="8"/>
      <c r="H3160" s="20">
        <v>388</v>
      </c>
      <c r="I3160" s="8" t="s">
        <v>8905</v>
      </c>
      <c r="J3160" s="8" t="s">
        <v>214</v>
      </c>
      <c r="K3160" s="17">
        <v>171</v>
      </c>
      <c r="L3160" s="9">
        <v>0</v>
      </c>
      <c r="M3160" s="9">
        <v>0</v>
      </c>
      <c r="N3160" s="9">
        <v>0</v>
      </c>
      <c r="O3160" s="8"/>
      <c r="P3160" s="9">
        <v>171</v>
      </c>
      <c r="Q3160" s="15">
        <v>2</v>
      </c>
      <c r="R3160" s="9">
        <v>60</v>
      </c>
      <c r="S3160" s="8" t="s">
        <v>34</v>
      </c>
      <c r="T3160" s="9">
        <v>51</v>
      </c>
      <c r="U3160" s="8" t="s">
        <v>12879</v>
      </c>
      <c r="V3160" s="21" t="s">
        <v>12075</v>
      </c>
      <c r="W3160" s="8"/>
    </row>
    <row r="3161" spans="1:23" ht="13.5" thickBot="1">
      <c r="A3161" s="8" t="s">
        <v>190</v>
      </c>
      <c r="B3161" s="13" t="s">
        <v>11742</v>
      </c>
      <c r="C3161" s="8" t="s">
        <v>11743</v>
      </c>
      <c r="D3161" s="8"/>
      <c r="E3161" s="8"/>
      <c r="F3161" s="8" t="s">
        <v>212</v>
      </c>
      <c r="G3161" s="8"/>
      <c r="H3161" s="20">
        <v>389</v>
      </c>
      <c r="I3161" s="8" t="s">
        <v>8905</v>
      </c>
      <c r="J3161" s="8" t="s">
        <v>214</v>
      </c>
      <c r="K3161" s="17">
        <v>178</v>
      </c>
      <c r="L3161" s="9">
        <v>0</v>
      </c>
      <c r="M3161" s="9">
        <v>0</v>
      </c>
      <c r="N3161" s="9">
        <v>0</v>
      </c>
      <c r="O3161" s="8"/>
      <c r="P3161" s="9">
        <v>178</v>
      </c>
      <c r="Q3161" s="15">
        <v>2</v>
      </c>
      <c r="R3161" s="9">
        <v>60</v>
      </c>
      <c r="S3161" s="8" t="s">
        <v>34</v>
      </c>
      <c r="T3161" s="9">
        <v>58</v>
      </c>
      <c r="U3161" s="8" t="s">
        <v>8947</v>
      </c>
      <c r="V3161" s="21" t="s">
        <v>12075</v>
      </c>
      <c r="W3161" s="8"/>
    </row>
    <row r="3162" spans="1:23" ht="13.5" thickBot="1">
      <c r="A3162" s="8" t="s">
        <v>190</v>
      </c>
      <c r="B3162" s="13" t="s">
        <v>11744</v>
      </c>
      <c r="C3162" s="8" t="s">
        <v>11745</v>
      </c>
      <c r="D3162" s="8"/>
      <c r="E3162" s="8"/>
      <c r="F3162" s="8" t="s">
        <v>212</v>
      </c>
      <c r="G3162" s="8"/>
      <c r="H3162" s="20">
        <v>390</v>
      </c>
      <c r="I3162" s="8" t="s">
        <v>8905</v>
      </c>
      <c r="J3162" s="8" t="s">
        <v>214</v>
      </c>
      <c r="K3162" s="17">
        <v>176</v>
      </c>
      <c r="L3162" s="9">
        <v>0</v>
      </c>
      <c r="M3162" s="9">
        <v>0</v>
      </c>
      <c r="N3162" s="9">
        <v>0</v>
      </c>
      <c r="O3162" s="8"/>
      <c r="P3162" s="9">
        <v>176</v>
      </c>
      <c r="Q3162" s="15">
        <v>2</v>
      </c>
      <c r="R3162" s="9">
        <v>60</v>
      </c>
      <c r="S3162" s="8" t="s">
        <v>34</v>
      </c>
      <c r="T3162" s="9">
        <v>56</v>
      </c>
      <c r="U3162" s="8" t="s">
        <v>12813</v>
      </c>
      <c r="V3162" s="21" t="s">
        <v>12075</v>
      </c>
      <c r="W3162" s="8"/>
    </row>
    <row r="3163" spans="1:23" ht="13.5" thickBot="1">
      <c r="A3163" s="8" t="s">
        <v>190</v>
      </c>
      <c r="B3163" s="13" t="s">
        <v>11746</v>
      </c>
      <c r="C3163" s="8" t="s">
        <v>11747</v>
      </c>
      <c r="D3163" s="8"/>
      <c r="E3163" s="8"/>
      <c r="F3163" s="8" t="s">
        <v>212</v>
      </c>
      <c r="G3163" s="8"/>
      <c r="H3163" s="20">
        <v>391</v>
      </c>
      <c r="I3163" s="8" t="s">
        <v>8905</v>
      </c>
      <c r="J3163" s="8" t="s">
        <v>214</v>
      </c>
      <c r="K3163" s="17">
        <v>180</v>
      </c>
      <c r="L3163" s="9">
        <v>0</v>
      </c>
      <c r="M3163" s="9">
        <v>0</v>
      </c>
      <c r="N3163" s="9">
        <v>0</v>
      </c>
      <c r="O3163" s="8"/>
      <c r="P3163" s="9">
        <v>180</v>
      </c>
      <c r="Q3163" s="15">
        <v>3</v>
      </c>
      <c r="R3163" s="9">
        <v>60</v>
      </c>
      <c r="S3163" s="8" t="s">
        <v>34</v>
      </c>
      <c r="T3163" s="9">
        <v>0</v>
      </c>
      <c r="U3163" s="8" t="s">
        <v>318</v>
      </c>
      <c r="V3163" s="21" t="s">
        <v>12075</v>
      </c>
      <c r="W3163" s="8"/>
    </row>
    <row r="3164" spans="1:23" ht="13.5" thickBot="1">
      <c r="A3164" s="8" t="s">
        <v>190</v>
      </c>
      <c r="B3164" s="13" t="s">
        <v>11748</v>
      </c>
      <c r="C3164" s="8" t="s">
        <v>11749</v>
      </c>
      <c r="D3164" s="8"/>
      <c r="E3164" s="8"/>
      <c r="F3164" s="8" t="s">
        <v>212</v>
      </c>
      <c r="G3164" s="8"/>
      <c r="H3164" s="20">
        <v>392</v>
      </c>
      <c r="I3164" s="8" t="s">
        <v>8905</v>
      </c>
      <c r="J3164" s="8" t="s">
        <v>214</v>
      </c>
      <c r="K3164" s="17">
        <v>171</v>
      </c>
      <c r="L3164" s="9">
        <v>0</v>
      </c>
      <c r="M3164" s="9">
        <v>0</v>
      </c>
      <c r="N3164" s="9">
        <v>0</v>
      </c>
      <c r="O3164" s="8"/>
      <c r="P3164" s="9">
        <v>171</v>
      </c>
      <c r="Q3164" s="15">
        <v>2</v>
      </c>
      <c r="R3164" s="9">
        <v>60</v>
      </c>
      <c r="S3164" s="8" t="s">
        <v>34</v>
      </c>
      <c r="T3164" s="9">
        <v>51</v>
      </c>
      <c r="U3164" s="8" t="s">
        <v>12879</v>
      </c>
      <c r="V3164" s="21" t="s">
        <v>12075</v>
      </c>
      <c r="W3164" s="8"/>
    </row>
    <row r="3165" spans="1:23" ht="13.5" thickBot="1">
      <c r="A3165" s="8" t="s">
        <v>190</v>
      </c>
      <c r="B3165" s="13" t="s">
        <v>11750</v>
      </c>
      <c r="C3165" s="8" t="s">
        <v>11751</v>
      </c>
      <c r="D3165" s="8"/>
      <c r="E3165" s="8"/>
      <c r="F3165" s="8" t="s">
        <v>212</v>
      </c>
      <c r="G3165" s="8"/>
      <c r="H3165" s="20">
        <v>393</v>
      </c>
      <c r="I3165" s="8" t="s">
        <v>8905</v>
      </c>
      <c r="J3165" s="8" t="s">
        <v>214</v>
      </c>
      <c r="K3165" s="17">
        <v>178</v>
      </c>
      <c r="L3165" s="9">
        <v>0</v>
      </c>
      <c r="M3165" s="9">
        <v>0</v>
      </c>
      <c r="N3165" s="9">
        <v>0</v>
      </c>
      <c r="O3165" s="8"/>
      <c r="P3165" s="9">
        <v>178</v>
      </c>
      <c r="Q3165" s="15">
        <v>2</v>
      </c>
      <c r="R3165" s="9">
        <v>60</v>
      </c>
      <c r="S3165" s="8" t="s">
        <v>34</v>
      </c>
      <c r="T3165" s="9">
        <v>58</v>
      </c>
      <c r="U3165" s="8" t="s">
        <v>8947</v>
      </c>
      <c r="V3165" s="21" t="s">
        <v>12075</v>
      </c>
      <c r="W3165" s="8"/>
    </row>
    <row r="3166" spans="1:23" ht="13.5" thickBot="1">
      <c r="A3166" s="8" t="s">
        <v>190</v>
      </c>
      <c r="B3166" s="13" t="s">
        <v>11752</v>
      </c>
      <c r="C3166" s="8" t="s">
        <v>11753</v>
      </c>
      <c r="D3166" s="8"/>
      <c r="E3166" s="8"/>
      <c r="F3166" s="8" t="s">
        <v>212</v>
      </c>
      <c r="G3166" s="8"/>
      <c r="H3166" s="20">
        <v>394</v>
      </c>
      <c r="I3166" s="8" t="s">
        <v>8905</v>
      </c>
      <c r="J3166" s="8" t="s">
        <v>214</v>
      </c>
      <c r="K3166" s="17">
        <v>179</v>
      </c>
      <c r="L3166" s="9">
        <v>0</v>
      </c>
      <c r="M3166" s="9">
        <v>0</v>
      </c>
      <c r="N3166" s="9">
        <v>0</v>
      </c>
      <c r="O3166" s="8"/>
      <c r="P3166" s="9">
        <v>179</v>
      </c>
      <c r="Q3166" s="15">
        <v>2</v>
      </c>
      <c r="R3166" s="9">
        <v>60</v>
      </c>
      <c r="S3166" s="8" t="s">
        <v>34</v>
      </c>
      <c r="T3166" s="9">
        <v>59</v>
      </c>
      <c r="U3166" s="8" t="s">
        <v>11982</v>
      </c>
      <c r="V3166" s="21" t="s">
        <v>12075</v>
      </c>
      <c r="W3166" s="8"/>
    </row>
    <row r="3167" spans="1:23" ht="13.5" thickBot="1">
      <c r="A3167" s="8" t="s">
        <v>190</v>
      </c>
      <c r="B3167" s="13" t="s">
        <v>11754</v>
      </c>
      <c r="C3167" s="8" t="s">
        <v>11755</v>
      </c>
      <c r="D3167" s="8"/>
      <c r="E3167" s="8"/>
      <c r="F3167" s="8" t="s">
        <v>212</v>
      </c>
      <c r="G3167" s="8"/>
      <c r="H3167" s="9">
        <v>395</v>
      </c>
      <c r="I3167" s="8" t="s">
        <v>8905</v>
      </c>
      <c r="J3167" s="8" t="s">
        <v>214</v>
      </c>
      <c r="K3167" s="17">
        <v>180</v>
      </c>
      <c r="L3167" s="9">
        <v>0</v>
      </c>
      <c r="M3167" s="9">
        <v>0</v>
      </c>
      <c r="N3167" s="9">
        <v>0</v>
      </c>
      <c r="O3167" s="8"/>
      <c r="P3167" s="9">
        <v>180</v>
      </c>
      <c r="Q3167" s="15">
        <v>3</v>
      </c>
      <c r="R3167" s="9">
        <v>60</v>
      </c>
      <c r="S3167" s="8" t="s">
        <v>34</v>
      </c>
      <c r="T3167" s="9">
        <v>0</v>
      </c>
      <c r="U3167" s="8" t="s">
        <v>318</v>
      </c>
      <c r="V3167" s="21" t="s">
        <v>12075</v>
      </c>
      <c r="W3167" s="8"/>
    </row>
    <row r="3168" spans="1:23" ht="13.5" thickBot="1">
      <c r="A3168" s="8" t="s">
        <v>190</v>
      </c>
      <c r="B3168" s="13" t="s">
        <v>11756</v>
      </c>
      <c r="C3168" s="8" t="s">
        <v>11757</v>
      </c>
      <c r="D3168" s="8"/>
      <c r="E3168" s="8"/>
      <c r="F3168" s="8" t="s">
        <v>212</v>
      </c>
      <c r="G3168" s="8"/>
      <c r="H3168" s="9">
        <v>396</v>
      </c>
      <c r="I3168" s="8" t="s">
        <v>8905</v>
      </c>
      <c r="J3168" s="8" t="s">
        <v>214</v>
      </c>
      <c r="K3168" s="17">
        <v>176</v>
      </c>
      <c r="L3168" s="9">
        <v>0</v>
      </c>
      <c r="M3168" s="9">
        <v>0</v>
      </c>
      <c r="N3168" s="9">
        <v>0</v>
      </c>
      <c r="O3168" s="8"/>
      <c r="P3168" s="9">
        <v>176</v>
      </c>
      <c r="Q3168" s="15">
        <v>2</v>
      </c>
      <c r="R3168" s="9">
        <v>60</v>
      </c>
      <c r="S3168" s="8" t="s">
        <v>34</v>
      </c>
      <c r="T3168" s="9">
        <v>56</v>
      </c>
      <c r="U3168" s="8" t="s">
        <v>12813</v>
      </c>
      <c r="V3168" s="21" t="s">
        <v>12075</v>
      </c>
      <c r="W3168" s="8"/>
    </row>
    <row r="3169" spans="1:23" ht="13.5" thickBot="1">
      <c r="A3169" s="8" t="s">
        <v>190</v>
      </c>
      <c r="B3169" s="13" t="s">
        <v>11758</v>
      </c>
      <c r="C3169" s="8" t="s">
        <v>11759</v>
      </c>
      <c r="D3169" s="8"/>
      <c r="E3169" s="8"/>
      <c r="F3169" s="8" t="s">
        <v>212</v>
      </c>
      <c r="G3169" s="8"/>
      <c r="H3169" s="9">
        <v>397</v>
      </c>
      <c r="I3169" s="8" t="s">
        <v>8905</v>
      </c>
      <c r="J3169" s="8" t="s">
        <v>214</v>
      </c>
      <c r="K3169" s="17">
        <v>173</v>
      </c>
      <c r="L3169" s="9">
        <v>0</v>
      </c>
      <c r="M3169" s="9">
        <v>0</v>
      </c>
      <c r="N3169" s="9">
        <v>0</v>
      </c>
      <c r="O3169" s="8"/>
      <c r="P3169" s="9">
        <v>173</v>
      </c>
      <c r="Q3169" s="15">
        <v>2</v>
      </c>
      <c r="R3169" s="9">
        <v>60</v>
      </c>
      <c r="S3169" s="8" t="s">
        <v>34</v>
      </c>
      <c r="T3169" s="9">
        <v>53</v>
      </c>
      <c r="U3169" s="8" t="s">
        <v>4638</v>
      </c>
      <c r="V3169" s="21" t="s">
        <v>12075</v>
      </c>
      <c r="W3169" s="8"/>
    </row>
    <row r="3170" spans="1:23" ht="13.5" thickBot="1">
      <c r="A3170" s="8" t="s">
        <v>190</v>
      </c>
      <c r="B3170" s="13" t="s">
        <v>11760</v>
      </c>
      <c r="C3170" s="8" t="s">
        <v>11761</v>
      </c>
      <c r="D3170" s="8"/>
      <c r="E3170" s="8"/>
      <c r="F3170" s="8" t="s">
        <v>212</v>
      </c>
      <c r="G3170" s="8"/>
      <c r="H3170" s="9">
        <v>398</v>
      </c>
      <c r="I3170" s="8" t="s">
        <v>8905</v>
      </c>
      <c r="J3170" s="8" t="s">
        <v>214</v>
      </c>
      <c r="K3170" s="17">
        <v>173</v>
      </c>
      <c r="L3170" s="9">
        <v>0</v>
      </c>
      <c r="M3170" s="9">
        <v>0</v>
      </c>
      <c r="N3170" s="9">
        <v>0</v>
      </c>
      <c r="O3170" s="8"/>
      <c r="P3170" s="9">
        <v>173</v>
      </c>
      <c r="Q3170" s="15">
        <v>2</v>
      </c>
      <c r="R3170" s="9">
        <v>60</v>
      </c>
      <c r="S3170" s="8" t="s">
        <v>34</v>
      </c>
      <c r="T3170" s="9">
        <v>53</v>
      </c>
      <c r="U3170" s="8" t="s">
        <v>4638</v>
      </c>
      <c r="V3170" s="21" t="s">
        <v>12075</v>
      </c>
      <c r="W3170" s="8"/>
    </row>
    <row r="3171" spans="1:23" ht="13.5" thickBot="1">
      <c r="A3171" s="8" t="s">
        <v>190</v>
      </c>
      <c r="B3171" s="13" t="s">
        <v>11762</v>
      </c>
      <c r="C3171" s="8" t="s">
        <v>11763</v>
      </c>
      <c r="D3171" s="8"/>
      <c r="E3171" s="8"/>
      <c r="F3171" s="8" t="s">
        <v>212</v>
      </c>
      <c r="G3171" s="8"/>
      <c r="H3171" s="9">
        <v>399</v>
      </c>
      <c r="I3171" s="8" t="s">
        <v>8905</v>
      </c>
      <c r="J3171" s="8" t="s">
        <v>214</v>
      </c>
      <c r="K3171" s="17">
        <v>179</v>
      </c>
      <c r="L3171" s="9">
        <v>0</v>
      </c>
      <c r="M3171" s="9">
        <v>0</v>
      </c>
      <c r="N3171" s="9">
        <v>0</v>
      </c>
      <c r="O3171" s="8"/>
      <c r="P3171" s="9">
        <v>179</v>
      </c>
      <c r="Q3171" s="15">
        <v>2</v>
      </c>
      <c r="R3171" s="9">
        <v>60</v>
      </c>
      <c r="S3171" s="8" t="s">
        <v>34</v>
      </c>
      <c r="T3171" s="9">
        <v>59</v>
      </c>
      <c r="U3171" s="8" t="s">
        <v>11982</v>
      </c>
      <c r="V3171" s="21" t="s">
        <v>12075</v>
      </c>
      <c r="W3171" s="8"/>
    </row>
    <row r="3172" spans="1:23" ht="13.5" thickBot="1">
      <c r="A3172" s="8" t="s">
        <v>190</v>
      </c>
      <c r="B3172" s="13" t="s">
        <v>11764</v>
      </c>
      <c r="C3172" s="8" t="s">
        <v>11765</v>
      </c>
      <c r="D3172" s="8"/>
      <c r="E3172" s="8"/>
      <c r="F3172" s="8" t="s">
        <v>212</v>
      </c>
      <c r="G3172" s="8"/>
      <c r="H3172" s="9">
        <v>400</v>
      </c>
      <c r="I3172" s="8" t="s">
        <v>8905</v>
      </c>
      <c r="J3172" s="8" t="s">
        <v>214</v>
      </c>
      <c r="K3172" s="17">
        <v>180</v>
      </c>
      <c r="L3172" s="9">
        <v>0</v>
      </c>
      <c r="M3172" s="9">
        <v>0</v>
      </c>
      <c r="N3172" s="9">
        <v>0</v>
      </c>
      <c r="O3172" s="8"/>
      <c r="P3172" s="9">
        <v>180</v>
      </c>
      <c r="Q3172" s="15">
        <v>3</v>
      </c>
      <c r="R3172" s="9">
        <v>60</v>
      </c>
      <c r="S3172" s="8" t="s">
        <v>34</v>
      </c>
      <c r="T3172" s="9">
        <v>0</v>
      </c>
      <c r="U3172" s="8" t="s">
        <v>318</v>
      </c>
      <c r="V3172" s="21" t="s">
        <v>12075</v>
      </c>
      <c r="W3172" s="8"/>
    </row>
    <row r="3173" spans="1:23" ht="13.5" thickBot="1">
      <c r="A3173" s="8" t="s">
        <v>190</v>
      </c>
      <c r="B3173" s="13" t="s">
        <v>11766</v>
      </c>
      <c r="C3173" s="8" t="s">
        <v>11767</v>
      </c>
      <c r="D3173" s="8"/>
      <c r="E3173" s="8"/>
      <c r="F3173" s="8" t="s">
        <v>212</v>
      </c>
      <c r="G3173" s="9"/>
      <c r="H3173" s="9">
        <v>401</v>
      </c>
      <c r="I3173" s="8" t="s">
        <v>8905</v>
      </c>
      <c r="J3173" s="8" t="s">
        <v>214</v>
      </c>
      <c r="K3173" s="17">
        <v>180</v>
      </c>
      <c r="L3173" s="9">
        <v>0</v>
      </c>
      <c r="M3173" s="9">
        <v>0</v>
      </c>
      <c r="N3173" s="9">
        <v>0</v>
      </c>
      <c r="O3173" s="8"/>
      <c r="P3173" s="9">
        <v>180</v>
      </c>
      <c r="Q3173" s="15">
        <v>3</v>
      </c>
      <c r="R3173" s="9">
        <v>60</v>
      </c>
      <c r="S3173" s="8" t="s">
        <v>34</v>
      </c>
      <c r="T3173" s="17">
        <v>0</v>
      </c>
      <c r="U3173" s="8" t="s">
        <v>318</v>
      </c>
      <c r="V3173" s="21" t="s">
        <v>12075</v>
      </c>
      <c r="W3173" s="8"/>
    </row>
    <row r="3174" spans="1:23" ht="13.5" thickBot="1">
      <c r="A3174" s="8" t="s">
        <v>190</v>
      </c>
      <c r="B3174" s="13" t="s">
        <v>11768</v>
      </c>
      <c r="C3174" s="25" t="s">
        <v>11769</v>
      </c>
      <c r="D3174" s="8"/>
      <c r="E3174" s="8"/>
      <c r="F3174" s="8" t="s">
        <v>212</v>
      </c>
      <c r="G3174" s="8"/>
      <c r="H3174" s="9">
        <v>402</v>
      </c>
      <c r="I3174" s="8" t="s">
        <v>8905</v>
      </c>
      <c r="J3174" s="8" t="s">
        <v>214</v>
      </c>
      <c r="K3174" s="17">
        <v>120</v>
      </c>
      <c r="L3174" s="9">
        <v>0</v>
      </c>
      <c r="M3174" s="9">
        <v>0</v>
      </c>
      <c r="N3174" s="9">
        <v>0</v>
      </c>
      <c r="O3174" s="8"/>
      <c r="P3174" s="9">
        <v>120</v>
      </c>
      <c r="Q3174" s="15">
        <v>3</v>
      </c>
      <c r="R3174" s="9">
        <v>40</v>
      </c>
      <c r="S3174" s="8" t="s">
        <v>34</v>
      </c>
      <c r="T3174" s="9">
        <v>0</v>
      </c>
      <c r="U3174" s="8" t="s">
        <v>318</v>
      </c>
      <c r="V3174" s="21" t="s">
        <v>12075</v>
      </c>
      <c r="W3174" s="8"/>
    </row>
    <row r="3175" spans="1:23" ht="13.5" thickBot="1">
      <c r="A3175" s="8" t="s">
        <v>190</v>
      </c>
      <c r="B3175" s="13" t="s">
        <v>11770</v>
      </c>
      <c r="C3175" s="8" t="s">
        <v>11771</v>
      </c>
      <c r="D3175" s="8"/>
      <c r="E3175" s="8"/>
      <c r="F3175" s="8" t="s">
        <v>212</v>
      </c>
      <c r="G3175" s="8"/>
      <c r="H3175" s="9">
        <v>403</v>
      </c>
      <c r="I3175" s="8" t="s">
        <v>8905</v>
      </c>
      <c r="J3175" s="8" t="s">
        <v>214</v>
      </c>
      <c r="K3175" s="17">
        <v>119</v>
      </c>
      <c r="L3175" s="9">
        <v>0</v>
      </c>
      <c r="M3175" s="9">
        <v>0</v>
      </c>
      <c r="N3175" s="9">
        <v>0</v>
      </c>
      <c r="O3175" s="8"/>
      <c r="P3175" s="9">
        <v>119</v>
      </c>
      <c r="Q3175" s="15">
        <v>2</v>
      </c>
      <c r="R3175" s="9">
        <v>40</v>
      </c>
      <c r="S3175" s="8" t="s">
        <v>34</v>
      </c>
      <c r="T3175" s="9">
        <v>39</v>
      </c>
      <c r="U3175" s="8" t="s">
        <v>11988</v>
      </c>
      <c r="V3175" s="21" t="s">
        <v>12075</v>
      </c>
      <c r="W3175" s="8"/>
    </row>
    <row r="3176" spans="1:23" ht="13.5" thickBot="1">
      <c r="A3176" s="8" t="s">
        <v>190</v>
      </c>
      <c r="B3176" s="13" t="s">
        <v>11772</v>
      </c>
      <c r="C3176" s="25" t="s">
        <v>11773</v>
      </c>
      <c r="D3176" s="8"/>
      <c r="E3176" s="8"/>
      <c r="F3176" s="8" t="s">
        <v>212</v>
      </c>
      <c r="G3176" s="8"/>
      <c r="H3176" s="9">
        <v>404</v>
      </c>
      <c r="I3176" s="8" t="s">
        <v>8905</v>
      </c>
      <c r="J3176" s="8" t="s">
        <v>214</v>
      </c>
      <c r="K3176" s="17">
        <v>115</v>
      </c>
      <c r="L3176" s="9">
        <v>0</v>
      </c>
      <c r="M3176" s="9">
        <v>0</v>
      </c>
      <c r="N3176" s="9">
        <v>0</v>
      </c>
      <c r="O3176" s="8"/>
      <c r="P3176" s="9">
        <v>115</v>
      </c>
      <c r="Q3176" s="15">
        <v>2</v>
      </c>
      <c r="R3176" s="9">
        <v>40</v>
      </c>
      <c r="S3176" s="8" t="s">
        <v>34</v>
      </c>
      <c r="T3176" s="9">
        <v>35</v>
      </c>
      <c r="U3176" s="8" t="s">
        <v>11905</v>
      </c>
      <c r="V3176" s="21" t="s">
        <v>12075</v>
      </c>
      <c r="W3176" s="8"/>
    </row>
    <row r="3177" spans="1:23" ht="13.5" thickBot="1">
      <c r="A3177" s="8" t="s">
        <v>190</v>
      </c>
      <c r="B3177" s="13" t="s">
        <v>11774</v>
      </c>
      <c r="C3177" s="25" t="s">
        <v>11775</v>
      </c>
      <c r="D3177" s="8"/>
      <c r="E3177" s="8"/>
      <c r="F3177" s="8" t="s">
        <v>212</v>
      </c>
      <c r="G3177" s="8"/>
      <c r="H3177" s="9">
        <v>405</v>
      </c>
      <c r="I3177" s="8" t="s">
        <v>8905</v>
      </c>
      <c r="J3177" s="8" t="s">
        <v>214</v>
      </c>
      <c r="K3177" s="17">
        <v>119</v>
      </c>
      <c r="L3177" s="9">
        <v>0</v>
      </c>
      <c r="M3177" s="9">
        <v>0</v>
      </c>
      <c r="N3177" s="9">
        <v>0</v>
      </c>
      <c r="O3177" s="8"/>
      <c r="P3177" s="9">
        <v>119</v>
      </c>
      <c r="Q3177" s="15">
        <v>2</v>
      </c>
      <c r="R3177" s="9">
        <v>40</v>
      </c>
      <c r="S3177" s="8" t="s">
        <v>34</v>
      </c>
      <c r="T3177" s="9">
        <v>39</v>
      </c>
      <c r="U3177" s="8" t="s">
        <v>11988</v>
      </c>
      <c r="V3177" s="21" t="s">
        <v>12075</v>
      </c>
      <c r="W3177" s="8"/>
    </row>
    <row r="3178" spans="1:23" ht="13.5" thickBot="1">
      <c r="A3178" s="8" t="s">
        <v>190</v>
      </c>
      <c r="B3178" s="13" t="s">
        <v>11776</v>
      </c>
      <c r="C3178" s="8" t="s">
        <v>11777</v>
      </c>
      <c r="D3178" s="8"/>
      <c r="E3178" s="8"/>
      <c r="F3178" s="8" t="s">
        <v>212</v>
      </c>
      <c r="G3178" s="8"/>
      <c r="H3178" s="9">
        <v>406</v>
      </c>
      <c r="I3178" s="8" t="s">
        <v>8905</v>
      </c>
      <c r="J3178" s="8" t="s">
        <v>214</v>
      </c>
      <c r="K3178" s="17">
        <v>120</v>
      </c>
      <c r="L3178" s="9">
        <v>0</v>
      </c>
      <c r="M3178" s="9">
        <v>0</v>
      </c>
      <c r="N3178" s="9">
        <v>0</v>
      </c>
      <c r="O3178" s="8"/>
      <c r="P3178" s="9">
        <v>120</v>
      </c>
      <c r="Q3178" s="15">
        <v>3</v>
      </c>
      <c r="R3178" s="9">
        <v>40</v>
      </c>
      <c r="S3178" s="8" t="s">
        <v>34</v>
      </c>
      <c r="T3178" s="9">
        <v>0</v>
      </c>
      <c r="U3178" s="8" t="s">
        <v>318</v>
      </c>
      <c r="V3178" s="21" t="s">
        <v>12075</v>
      </c>
      <c r="W3178" s="8"/>
    </row>
    <row r="3179" spans="1:23" ht="13.5" thickBot="1">
      <c r="A3179" s="8" t="s">
        <v>190</v>
      </c>
      <c r="B3179" s="13" t="s">
        <v>11778</v>
      </c>
      <c r="C3179" s="8" t="s">
        <v>11779</v>
      </c>
      <c r="D3179" s="8"/>
      <c r="E3179" s="8"/>
      <c r="F3179" s="8" t="s">
        <v>212</v>
      </c>
      <c r="G3179" s="8"/>
      <c r="H3179" s="9">
        <v>407</v>
      </c>
      <c r="I3179" s="8" t="s">
        <v>8905</v>
      </c>
      <c r="J3179" s="8" t="s">
        <v>214</v>
      </c>
      <c r="K3179" s="17">
        <v>119</v>
      </c>
      <c r="L3179" s="9">
        <v>0</v>
      </c>
      <c r="M3179" s="9">
        <v>0</v>
      </c>
      <c r="N3179" s="9">
        <v>0</v>
      </c>
      <c r="O3179" s="8"/>
      <c r="P3179" s="9">
        <v>119</v>
      </c>
      <c r="Q3179" s="15">
        <v>2</v>
      </c>
      <c r="R3179" s="9">
        <v>40</v>
      </c>
      <c r="S3179" s="8" t="s">
        <v>34</v>
      </c>
      <c r="T3179" s="9">
        <v>39</v>
      </c>
      <c r="U3179" s="8" t="s">
        <v>11988</v>
      </c>
      <c r="V3179" s="21" t="s">
        <v>12075</v>
      </c>
      <c r="W3179" s="8"/>
    </row>
    <row r="3180" spans="1:23" ht="13.5" thickBot="1">
      <c r="A3180" s="8" t="s">
        <v>190</v>
      </c>
      <c r="B3180" s="13" t="s">
        <v>11780</v>
      </c>
      <c r="C3180" s="8" t="s">
        <v>11781</v>
      </c>
      <c r="D3180" s="8"/>
      <c r="E3180" s="8"/>
      <c r="F3180" s="8" t="s">
        <v>212</v>
      </c>
      <c r="G3180" s="8"/>
      <c r="H3180" s="9">
        <v>408</v>
      </c>
      <c r="I3180" s="8" t="s">
        <v>8905</v>
      </c>
      <c r="J3180" s="8" t="s">
        <v>214</v>
      </c>
      <c r="K3180" s="17">
        <v>109</v>
      </c>
      <c r="L3180" s="9">
        <v>0</v>
      </c>
      <c r="M3180" s="9">
        <v>0</v>
      </c>
      <c r="N3180" s="9">
        <v>0</v>
      </c>
      <c r="O3180" s="8"/>
      <c r="P3180" s="9">
        <v>109</v>
      </c>
      <c r="Q3180" s="15">
        <v>2</v>
      </c>
      <c r="R3180" s="9">
        <v>40</v>
      </c>
      <c r="S3180" s="8" t="s">
        <v>34</v>
      </c>
      <c r="T3180" s="9">
        <v>29</v>
      </c>
      <c r="U3180" s="8" t="s">
        <v>12880</v>
      </c>
      <c r="V3180" s="21" t="s">
        <v>12075</v>
      </c>
      <c r="W3180" s="8"/>
    </row>
    <row r="3181" spans="1:23" ht="13.5" thickBot="1">
      <c r="A3181" s="8" t="s">
        <v>190</v>
      </c>
      <c r="B3181" s="13" t="s">
        <v>11782</v>
      </c>
      <c r="C3181" s="8" t="s">
        <v>11783</v>
      </c>
      <c r="D3181" s="8"/>
      <c r="E3181" s="8"/>
      <c r="F3181" s="8" t="s">
        <v>212</v>
      </c>
      <c r="G3181" s="8"/>
      <c r="H3181" s="9">
        <v>409</v>
      </c>
      <c r="I3181" s="8" t="s">
        <v>8905</v>
      </c>
      <c r="J3181" s="8" t="s">
        <v>214</v>
      </c>
      <c r="K3181" s="17">
        <v>120</v>
      </c>
      <c r="L3181" s="9">
        <v>0</v>
      </c>
      <c r="M3181" s="9">
        <v>0</v>
      </c>
      <c r="N3181" s="9">
        <v>0</v>
      </c>
      <c r="O3181" s="8"/>
      <c r="P3181" s="9">
        <v>120</v>
      </c>
      <c r="Q3181" s="15">
        <v>3</v>
      </c>
      <c r="R3181" s="9">
        <v>40</v>
      </c>
      <c r="S3181" s="8" t="s">
        <v>34</v>
      </c>
      <c r="T3181" s="9">
        <v>0</v>
      </c>
      <c r="U3181" s="8" t="s">
        <v>318</v>
      </c>
      <c r="V3181" s="21" t="s">
        <v>12075</v>
      </c>
      <c r="W3181" s="8"/>
    </row>
    <row r="3182" spans="1:23" ht="13.5" thickBot="1">
      <c r="A3182" s="8" t="s">
        <v>190</v>
      </c>
      <c r="B3182" s="13" t="s">
        <v>11784</v>
      </c>
      <c r="C3182" s="8" t="s">
        <v>11785</v>
      </c>
      <c r="D3182" s="8"/>
      <c r="E3182" s="8"/>
      <c r="F3182" s="8" t="s">
        <v>212</v>
      </c>
      <c r="G3182" s="8"/>
      <c r="H3182" s="9">
        <v>410</v>
      </c>
      <c r="I3182" s="8" t="s">
        <v>8905</v>
      </c>
      <c r="J3182" s="8" t="s">
        <v>214</v>
      </c>
      <c r="K3182" s="17">
        <v>115</v>
      </c>
      <c r="L3182" s="9">
        <v>0</v>
      </c>
      <c r="M3182" s="9">
        <v>0</v>
      </c>
      <c r="N3182" s="9">
        <v>0</v>
      </c>
      <c r="O3182" s="8"/>
      <c r="P3182" s="9">
        <v>115</v>
      </c>
      <c r="Q3182" s="15">
        <v>2</v>
      </c>
      <c r="R3182" s="9">
        <v>40</v>
      </c>
      <c r="S3182" s="8" t="s">
        <v>34</v>
      </c>
      <c r="T3182" s="17">
        <v>35</v>
      </c>
      <c r="U3182" s="8" t="s">
        <v>11905</v>
      </c>
      <c r="V3182" s="21" t="s">
        <v>12075</v>
      </c>
      <c r="W3182" s="8"/>
    </row>
    <row r="3183" spans="1:23" ht="13.5" thickBot="1">
      <c r="A3183" s="8" t="s">
        <v>190</v>
      </c>
      <c r="B3183" s="13" t="s">
        <v>11786</v>
      </c>
      <c r="C3183" s="8" t="s">
        <v>11787</v>
      </c>
      <c r="D3183" s="8"/>
      <c r="E3183" s="8"/>
      <c r="F3183" s="8" t="s">
        <v>212</v>
      </c>
      <c r="G3183" s="8"/>
      <c r="H3183" s="9">
        <v>411</v>
      </c>
      <c r="I3183" s="8" t="s">
        <v>8905</v>
      </c>
      <c r="J3183" s="8" t="s">
        <v>214</v>
      </c>
      <c r="K3183" s="17">
        <v>120</v>
      </c>
      <c r="L3183" s="9">
        <v>0</v>
      </c>
      <c r="M3183" s="9">
        <v>0</v>
      </c>
      <c r="N3183" s="9">
        <v>0</v>
      </c>
      <c r="O3183" s="8"/>
      <c r="P3183" s="9">
        <v>120</v>
      </c>
      <c r="Q3183" s="15">
        <v>3</v>
      </c>
      <c r="R3183" s="9">
        <v>40</v>
      </c>
      <c r="S3183" s="8" t="s">
        <v>34</v>
      </c>
      <c r="T3183" s="9">
        <v>0</v>
      </c>
      <c r="U3183" s="8" t="s">
        <v>318</v>
      </c>
      <c r="V3183" s="21" t="s">
        <v>12075</v>
      </c>
      <c r="W3183" s="8"/>
    </row>
    <row r="3184" spans="1:23" ht="13.5" thickBot="1">
      <c r="A3184" s="8" t="s">
        <v>190</v>
      </c>
      <c r="B3184" s="13" t="s">
        <v>11788</v>
      </c>
      <c r="C3184" s="8" t="s">
        <v>11789</v>
      </c>
      <c r="D3184" s="8"/>
      <c r="E3184" s="8"/>
      <c r="F3184" s="8" t="s">
        <v>212</v>
      </c>
      <c r="G3184" s="8"/>
      <c r="H3184" s="9">
        <v>412</v>
      </c>
      <c r="I3184" s="8" t="s">
        <v>8905</v>
      </c>
      <c r="J3184" s="8" t="s">
        <v>214</v>
      </c>
      <c r="K3184" s="17">
        <v>118</v>
      </c>
      <c r="L3184" s="9">
        <v>0</v>
      </c>
      <c r="M3184" s="9">
        <v>0</v>
      </c>
      <c r="N3184" s="9">
        <v>0</v>
      </c>
      <c r="O3184" s="8"/>
      <c r="P3184" s="9">
        <v>118</v>
      </c>
      <c r="Q3184" s="15">
        <v>2</v>
      </c>
      <c r="R3184" s="9">
        <v>40</v>
      </c>
      <c r="S3184" s="8" t="s">
        <v>34</v>
      </c>
      <c r="T3184" s="9">
        <v>38</v>
      </c>
      <c r="U3184" s="8" t="s">
        <v>12881</v>
      </c>
      <c r="V3184" s="21" t="s">
        <v>12075</v>
      </c>
      <c r="W3184" s="8"/>
    </row>
    <row r="3185" spans="1:23" ht="13.5" thickBot="1">
      <c r="A3185" s="8" t="s">
        <v>190</v>
      </c>
      <c r="B3185" s="13" t="s">
        <v>11790</v>
      </c>
      <c r="C3185" s="8" t="s">
        <v>11791</v>
      </c>
      <c r="D3185" s="8"/>
      <c r="E3185" s="8"/>
      <c r="F3185" s="8" t="s">
        <v>212</v>
      </c>
      <c r="G3185" s="8"/>
      <c r="H3185" s="9">
        <v>413</v>
      </c>
      <c r="I3185" s="8" t="s">
        <v>8905</v>
      </c>
      <c r="J3185" s="8" t="s">
        <v>214</v>
      </c>
      <c r="K3185" s="17">
        <v>77</v>
      </c>
      <c r="L3185" s="9">
        <v>0</v>
      </c>
      <c r="M3185" s="9">
        <v>0</v>
      </c>
      <c r="N3185" s="9">
        <v>0</v>
      </c>
      <c r="O3185" s="8"/>
      <c r="P3185" s="9">
        <v>77</v>
      </c>
      <c r="Q3185" s="15">
        <v>1</v>
      </c>
      <c r="R3185" s="9">
        <v>40</v>
      </c>
      <c r="S3185" s="8" t="s">
        <v>34</v>
      </c>
      <c r="T3185" s="9">
        <v>37</v>
      </c>
      <c r="U3185" s="8" t="s">
        <v>12882</v>
      </c>
      <c r="V3185" s="21" t="s">
        <v>12075</v>
      </c>
      <c r="W3185" s="8"/>
    </row>
    <row r="3186" spans="1:23" ht="13.5" thickBot="1">
      <c r="A3186" s="8" t="s">
        <v>190</v>
      </c>
      <c r="B3186" s="13" t="s">
        <v>11792</v>
      </c>
      <c r="C3186" s="8" t="s">
        <v>11793</v>
      </c>
      <c r="D3186" s="8"/>
      <c r="E3186" s="8"/>
      <c r="F3186" s="8" t="s">
        <v>212</v>
      </c>
      <c r="G3186" s="8"/>
      <c r="H3186" s="9">
        <v>414</v>
      </c>
      <c r="I3186" s="8" t="s">
        <v>8905</v>
      </c>
      <c r="J3186" s="8" t="s">
        <v>214</v>
      </c>
      <c r="K3186" s="17">
        <v>115</v>
      </c>
      <c r="L3186" s="9">
        <v>0</v>
      </c>
      <c r="M3186" s="9">
        <v>0</v>
      </c>
      <c r="N3186" s="9">
        <v>0</v>
      </c>
      <c r="O3186" s="8"/>
      <c r="P3186" s="9">
        <v>115</v>
      </c>
      <c r="Q3186" s="15">
        <v>2</v>
      </c>
      <c r="R3186" s="9">
        <v>40</v>
      </c>
      <c r="S3186" s="8" t="s">
        <v>34</v>
      </c>
      <c r="T3186" s="9">
        <v>35</v>
      </c>
      <c r="U3186" s="8" t="s">
        <v>11905</v>
      </c>
      <c r="V3186" s="21" t="s">
        <v>12075</v>
      </c>
      <c r="W3186" s="8"/>
    </row>
    <row r="3187" spans="1:23" ht="13.5" thickBot="1">
      <c r="A3187" s="8" t="s">
        <v>190</v>
      </c>
      <c r="B3187" s="13" t="s">
        <v>11794</v>
      </c>
      <c r="C3187" s="8" t="s">
        <v>11795</v>
      </c>
      <c r="D3187" s="8"/>
      <c r="E3187" s="8"/>
      <c r="F3187" s="8" t="s">
        <v>212</v>
      </c>
      <c r="G3187" s="8"/>
      <c r="H3187" s="9">
        <v>415</v>
      </c>
      <c r="I3187" s="8" t="s">
        <v>8905</v>
      </c>
      <c r="J3187" s="8" t="s">
        <v>214</v>
      </c>
      <c r="K3187" s="17">
        <v>120</v>
      </c>
      <c r="L3187" s="9">
        <v>0</v>
      </c>
      <c r="M3187" s="9">
        <v>0</v>
      </c>
      <c r="N3187" s="9">
        <v>0</v>
      </c>
      <c r="O3187" s="8"/>
      <c r="P3187" s="9">
        <v>120</v>
      </c>
      <c r="Q3187" s="15">
        <v>3</v>
      </c>
      <c r="R3187" s="9">
        <v>40</v>
      </c>
      <c r="S3187" s="8" t="s">
        <v>34</v>
      </c>
      <c r="T3187" s="9">
        <v>0</v>
      </c>
      <c r="U3187" s="8" t="s">
        <v>318</v>
      </c>
      <c r="V3187" s="21" t="s">
        <v>12075</v>
      </c>
      <c r="W3187" s="8"/>
    </row>
    <row r="3188" spans="1:23" ht="13.5" thickBot="1">
      <c r="A3188" s="8" t="s">
        <v>190</v>
      </c>
      <c r="B3188" s="13" t="s">
        <v>11796</v>
      </c>
      <c r="C3188" s="8" t="s">
        <v>11797</v>
      </c>
      <c r="D3188" s="8"/>
      <c r="E3188" s="8"/>
      <c r="F3188" s="8" t="s">
        <v>212</v>
      </c>
      <c r="G3188" s="8"/>
      <c r="H3188" s="9">
        <v>416</v>
      </c>
      <c r="I3188" s="8" t="s">
        <v>8905</v>
      </c>
      <c r="J3188" s="8" t="s">
        <v>214</v>
      </c>
      <c r="K3188" s="17">
        <v>116</v>
      </c>
      <c r="L3188" s="9">
        <v>0</v>
      </c>
      <c r="M3188" s="9">
        <v>0</v>
      </c>
      <c r="N3188" s="9">
        <v>0</v>
      </c>
      <c r="O3188" s="8"/>
      <c r="P3188" s="9">
        <v>116</v>
      </c>
      <c r="Q3188" s="15">
        <v>2</v>
      </c>
      <c r="R3188" s="9">
        <v>40</v>
      </c>
      <c r="S3188" s="8" t="s">
        <v>34</v>
      </c>
      <c r="T3188" s="9">
        <v>36</v>
      </c>
      <c r="U3188" s="8" t="s">
        <v>8811</v>
      </c>
      <c r="V3188" s="21" t="s">
        <v>12075</v>
      </c>
      <c r="W3188" s="8"/>
    </row>
    <row r="3189" spans="1:23" ht="13.5" thickBot="1">
      <c r="A3189" s="8" t="s">
        <v>190</v>
      </c>
      <c r="B3189" s="13" t="s">
        <v>11798</v>
      </c>
      <c r="C3189" s="8" t="s">
        <v>11799</v>
      </c>
      <c r="D3189" s="8"/>
      <c r="E3189" s="8"/>
      <c r="F3189" s="8" t="s">
        <v>212</v>
      </c>
      <c r="G3189" s="8"/>
      <c r="H3189" s="9">
        <v>417</v>
      </c>
      <c r="I3189" s="8" t="s">
        <v>8905</v>
      </c>
      <c r="J3189" s="8" t="s">
        <v>214</v>
      </c>
      <c r="K3189" s="17">
        <v>118</v>
      </c>
      <c r="L3189" s="9">
        <v>0</v>
      </c>
      <c r="M3189" s="9">
        <v>0</v>
      </c>
      <c r="N3189" s="9">
        <v>0</v>
      </c>
      <c r="O3189" s="8"/>
      <c r="P3189" s="9">
        <v>118</v>
      </c>
      <c r="Q3189" s="15">
        <v>2</v>
      </c>
      <c r="R3189" s="9">
        <v>40</v>
      </c>
      <c r="S3189" s="8" t="s">
        <v>34</v>
      </c>
      <c r="T3189" s="9">
        <v>38</v>
      </c>
      <c r="U3189" s="8" t="s">
        <v>12881</v>
      </c>
      <c r="V3189" s="21" t="s">
        <v>12075</v>
      </c>
      <c r="W3189" s="8"/>
    </row>
    <row r="3190" spans="1:23" ht="13.5" thickBot="1">
      <c r="A3190" s="8" t="s">
        <v>190</v>
      </c>
      <c r="B3190" s="13" t="s">
        <v>11800</v>
      </c>
      <c r="C3190" s="8" t="s">
        <v>11801</v>
      </c>
      <c r="D3190" s="8"/>
      <c r="E3190" s="8"/>
      <c r="F3190" s="8" t="s">
        <v>212</v>
      </c>
      <c r="G3190" s="8"/>
      <c r="H3190" s="9">
        <v>418</v>
      </c>
      <c r="I3190" s="8" t="s">
        <v>8905</v>
      </c>
      <c r="J3190" s="8" t="s">
        <v>214</v>
      </c>
      <c r="K3190" s="17">
        <v>113</v>
      </c>
      <c r="L3190" s="9">
        <v>0</v>
      </c>
      <c r="M3190" s="9">
        <v>0</v>
      </c>
      <c r="N3190" s="9">
        <v>0</v>
      </c>
      <c r="O3190" s="8"/>
      <c r="P3190" s="9">
        <v>113</v>
      </c>
      <c r="Q3190" s="15">
        <v>2</v>
      </c>
      <c r="R3190" s="9">
        <v>40</v>
      </c>
      <c r="S3190" s="8" t="s">
        <v>34</v>
      </c>
      <c r="T3190" s="9">
        <v>33</v>
      </c>
      <c r="U3190" s="8" t="s">
        <v>12883</v>
      </c>
      <c r="V3190" s="21" t="s">
        <v>12075</v>
      </c>
      <c r="W3190" s="8"/>
    </row>
    <row r="3191" spans="1:23" ht="13.5" thickBot="1">
      <c r="A3191" s="8" t="s">
        <v>190</v>
      </c>
      <c r="B3191" s="13" t="s">
        <v>11802</v>
      </c>
      <c r="C3191" s="8" t="s">
        <v>11803</v>
      </c>
      <c r="D3191" s="8"/>
      <c r="E3191" s="8"/>
      <c r="F3191" s="8" t="s">
        <v>212</v>
      </c>
      <c r="G3191" s="8"/>
      <c r="H3191" s="9">
        <v>419</v>
      </c>
      <c r="I3191" s="8" t="s">
        <v>8905</v>
      </c>
      <c r="J3191" s="8" t="s">
        <v>214</v>
      </c>
      <c r="K3191" s="17">
        <v>80</v>
      </c>
      <c r="L3191" s="9">
        <v>0</v>
      </c>
      <c r="M3191" s="9">
        <v>0</v>
      </c>
      <c r="N3191" s="9">
        <v>0</v>
      </c>
      <c r="O3191" s="8"/>
      <c r="P3191" s="9">
        <v>80</v>
      </c>
      <c r="Q3191" s="15">
        <v>2</v>
      </c>
      <c r="R3191" s="9">
        <v>40</v>
      </c>
      <c r="S3191" s="8" t="s">
        <v>34</v>
      </c>
      <c r="T3191" s="9">
        <v>0</v>
      </c>
      <c r="U3191" s="8" t="s">
        <v>81</v>
      </c>
      <c r="V3191" s="21" t="s">
        <v>12075</v>
      </c>
      <c r="W3191" s="8"/>
    </row>
    <row r="3192" spans="1:23" ht="13.5" thickBot="1">
      <c r="A3192" s="8" t="s">
        <v>190</v>
      </c>
      <c r="B3192" s="13" t="s">
        <v>11804</v>
      </c>
      <c r="C3192" s="8" t="s">
        <v>11805</v>
      </c>
      <c r="D3192" s="8"/>
      <c r="E3192" s="8"/>
      <c r="F3192" s="8" t="s">
        <v>212</v>
      </c>
      <c r="G3192" s="8"/>
      <c r="H3192" s="9">
        <v>420</v>
      </c>
      <c r="I3192" s="8" t="s">
        <v>8905</v>
      </c>
      <c r="J3192" s="8" t="s">
        <v>214</v>
      </c>
      <c r="K3192" s="17">
        <v>120</v>
      </c>
      <c r="L3192" s="9">
        <v>0</v>
      </c>
      <c r="M3192" s="9">
        <v>0</v>
      </c>
      <c r="N3192" s="9">
        <v>0</v>
      </c>
      <c r="O3192" s="8"/>
      <c r="P3192" s="9">
        <v>120</v>
      </c>
      <c r="Q3192" s="15">
        <v>3</v>
      </c>
      <c r="R3192" s="9">
        <v>40</v>
      </c>
      <c r="S3192" s="8" t="s">
        <v>34</v>
      </c>
      <c r="T3192" s="9">
        <v>0</v>
      </c>
      <c r="U3192" s="8" t="s">
        <v>318</v>
      </c>
      <c r="V3192" s="21" t="s">
        <v>12075</v>
      </c>
      <c r="W3192" s="8"/>
    </row>
    <row r="3193" spans="1:23" ht="13.5" thickBot="1">
      <c r="A3193" s="8" t="s">
        <v>190</v>
      </c>
      <c r="B3193" s="13" t="s">
        <v>11806</v>
      </c>
      <c r="C3193" s="8" t="s">
        <v>11807</v>
      </c>
      <c r="D3193" s="8"/>
      <c r="E3193" s="8"/>
      <c r="F3193" s="8" t="s">
        <v>212</v>
      </c>
      <c r="G3193" s="8"/>
      <c r="H3193" s="9">
        <v>421</v>
      </c>
      <c r="I3193" s="8" t="s">
        <v>8905</v>
      </c>
      <c r="J3193" s="8" t="s">
        <v>214</v>
      </c>
      <c r="K3193" s="17">
        <v>120</v>
      </c>
      <c r="L3193" s="9">
        <v>0</v>
      </c>
      <c r="M3193" s="9">
        <v>0</v>
      </c>
      <c r="N3193" s="9">
        <v>0</v>
      </c>
      <c r="O3193" s="8"/>
      <c r="P3193" s="9">
        <v>120</v>
      </c>
      <c r="Q3193" s="15">
        <v>3</v>
      </c>
      <c r="R3193" s="9">
        <v>40</v>
      </c>
      <c r="S3193" s="8" t="s">
        <v>34</v>
      </c>
      <c r="T3193" s="9">
        <v>0</v>
      </c>
      <c r="U3193" s="8" t="s">
        <v>318</v>
      </c>
      <c r="V3193" s="21" t="s">
        <v>12075</v>
      </c>
      <c r="W3193" s="8"/>
    </row>
    <row r="3194" spans="1:23" ht="13.5" thickBot="1">
      <c r="A3194" s="8" t="s">
        <v>190</v>
      </c>
      <c r="B3194" s="13" t="s">
        <v>11808</v>
      </c>
      <c r="C3194" s="8" t="s">
        <v>11809</v>
      </c>
      <c r="D3194" s="8"/>
      <c r="E3194" s="8"/>
      <c r="F3194" s="8" t="s">
        <v>212</v>
      </c>
      <c r="G3194" s="8"/>
      <c r="H3194" s="9">
        <v>422</v>
      </c>
      <c r="I3194" s="8" t="s">
        <v>8905</v>
      </c>
      <c r="J3194" s="8" t="s">
        <v>214</v>
      </c>
      <c r="K3194" s="17">
        <v>84</v>
      </c>
      <c r="L3194" s="9">
        <v>0</v>
      </c>
      <c r="M3194" s="9">
        <v>0</v>
      </c>
      <c r="N3194" s="9">
        <v>0</v>
      </c>
      <c r="O3194" s="8"/>
      <c r="P3194" s="9">
        <v>84</v>
      </c>
      <c r="Q3194" s="15">
        <v>2</v>
      </c>
      <c r="R3194" s="9">
        <v>30</v>
      </c>
      <c r="S3194" s="8" t="s">
        <v>34</v>
      </c>
      <c r="T3194" s="29">
        <v>24</v>
      </c>
      <c r="U3194" s="8" t="s">
        <v>11533</v>
      </c>
      <c r="V3194" s="21" t="s">
        <v>12075</v>
      </c>
      <c r="W3194" s="40"/>
    </row>
    <row r="3195" spans="1:23" ht="13.5" thickBot="1">
      <c r="A3195" s="8" t="s">
        <v>190</v>
      </c>
      <c r="B3195" s="13" t="s">
        <v>11810</v>
      </c>
      <c r="C3195" s="8" t="s">
        <v>11811</v>
      </c>
      <c r="D3195" s="8"/>
      <c r="E3195" s="8"/>
      <c r="F3195" s="8" t="s">
        <v>212</v>
      </c>
      <c r="G3195" s="8"/>
      <c r="H3195" s="9">
        <v>423</v>
      </c>
      <c r="I3195" s="8" t="s">
        <v>8905</v>
      </c>
      <c r="J3195" s="8" t="s">
        <v>214</v>
      </c>
      <c r="K3195" s="17">
        <v>84</v>
      </c>
      <c r="L3195" s="9">
        <v>0</v>
      </c>
      <c r="M3195" s="9">
        <v>0</v>
      </c>
      <c r="N3195" s="9">
        <v>0</v>
      </c>
      <c r="O3195" s="8"/>
      <c r="P3195" s="9">
        <v>84</v>
      </c>
      <c r="Q3195" s="15">
        <v>2</v>
      </c>
      <c r="R3195" s="9">
        <v>30</v>
      </c>
      <c r="S3195" s="8" t="s">
        <v>34</v>
      </c>
      <c r="T3195" s="9">
        <v>24</v>
      </c>
      <c r="U3195" s="8" t="s">
        <v>11533</v>
      </c>
      <c r="V3195" s="21" t="s">
        <v>12075</v>
      </c>
      <c r="W3195" s="8"/>
    </row>
    <row r="3196" spans="1:23" ht="13.5" thickBot="1">
      <c r="A3196" s="8" t="s">
        <v>190</v>
      </c>
      <c r="B3196" s="13" t="s">
        <v>11812</v>
      </c>
      <c r="C3196" s="8" t="s">
        <v>11813</v>
      </c>
      <c r="D3196" s="8"/>
      <c r="E3196" s="8"/>
      <c r="F3196" s="8" t="s">
        <v>212</v>
      </c>
      <c r="G3196" s="8"/>
      <c r="H3196" s="9">
        <v>424</v>
      </c>
      <c r="I3196" s="8" t="s">
        <v>8905</v>
      </c>
      <c r="J3196" s="8" t="s">
        <v>214</v>
      </c>
      <c r="K3196" s="17">
        <v>90</v>
      </c>
      <c r="L3196" s="9">
        <v>0</v>
      </c>
      <c r="M3196" s="9">
        <v>0</v>
      </c>
      <c r="N3196" s="9">
        <v>0</v>
      </c>
      <c r="O3196" s="8"/>
      <c r="P3196" s="9">
        <v>90</v>
      </c>
      <c r="Q3196" s="15">
        <v>3</v>
      </c>
      <c r="R3196" s="9">
        <v>30</v>
      </c>
      <c r="S3196" s="8" t="s">
        <v>34</v>
      </c>
      <c r="T3196" s="9">
        <v>0</v>
      </c>
      <c r="U3196" s="8" t="s">
        <v>318</v>
      </c>
      <c r="V3196" s="21" t="s">
        <v>12075</v>
      </c>
      <c r="W3196" s="8"/>
    </row>
    <row r="3197" spans="1:23" ht="13.5" thickBot="1">
      <c r="A3197" s="8" t="s">
        <v>190</v>
      </c>
      <c r="B3197" s="13" t="s">
        <v>11814</v>
      </c>
      <c r="C3197" s="8" t="s">
        <v>11815</v>
      </c>
      <c r="D3197" s="8"/>
      <c r="E3197" s="8"/>
      <c r="F3197" s="8" t="s">
        <v>212</v>
      </c>
      <c r="G3197" s="8"/>
      <c r="H3197" s="9">
        <v>425</v>
      </c>
      <c r="I3197" s="8" t="s">
        <v>8905</v>
      </c>
      <c r="J3197" s="8" t="s">
        <v>214</v>
      </c>
      <c r="K3197" s="17">
        <v>89</v>
      </c>
      <c r="L3197" s="9">
        <v>0</v>
      </c>
      <c r="M3197" s="9">
        <v>0</v>
      </c>
      <c r="N3197" s="9">
        <v>0</v>
      </c>
      <c r="O3197" s="8"/>
      <c r="P3197" s="9">
        <v>89</v>
      </c>
      <c r="Q3197" s="15">
        <v>2</v>
      </c>
      <c r="R3197" s="9">
        <v>30</v>
      </c>
      <c r="S3197" s="8" t="s">
        <v>34</v>
      </c>
      <c r="T3197" s="29">
        <v>29</v>
      </c>
      <c r="U3197" s="8" t="s">
        <v>12880</v>
      </c>
      <c r="V3197" s="21" t="s">
        <v>12075</v>
      </c>
      <c r="W3197" s="8"/>
    </row>
    <row r="3198" spans="1:23" ht="13.5" thickBot="1">
      <c r="A3198" s="8" t="s">
        <v>190</v>
      </c>
      <c r="B3198" s="13" t="s">
        <v>11816</v>
      </c>
      <c r="C3198" s="8" t="s">
        <v>11817</v>
      </c>
      <c r="D3198" s="8"/>
      <c r="E3198" s="8"/>
      <c r="F3198" s="8" t="s">
        <v>212</v>
      </c>
      <c r="G3198" s="8"/>
      <c r="H3198" s="9">
        <v>426</v>
      </c>
      <c r="I3198" s="8" t="s">
        <v>8905</v>
      </c>
      <c r="J3198" s="8" t="s">
        <v>214</v>
      </c>
      <c r="K3198" s="17">
        <v>90</v>
      </c>
      <c r="L3198" s="9">
        <v>0</v>
      </c>
      <c r="M3198" s="9">
        <v>0</v>
      </c>
      <c r="N3198" s="9">
        <v>0</v>
      </c>
      <c r="O3198" s="8"/>
      <c r="P3198" s="9">
        <v>90</v>
      </c>
      <c r="Q3198" s="15">
        <v>3</v>
      </c>
      <c r="R3198" s="9">
        <v>30</v>
      </c>
      <c r="S3198" s="8" t="s">
        <v>34</v>
      </c>
      <c r="T3198" s="17">
        <v>0</v>
      </c>
      <c r="U3198" s="8" t="s">
        <v>318</v>
      </c>
      <c r="V3198" s="21" t="s">
        <v>12075</v>
      </c>
      <c r="W3198" s="8"/>
    </row>
    <row r="3199" spans="1:23" ht="13.5" thickBot="1">
      <c r="A3199" s="8" t="s">
        <v>190</v>
      </c>
      <c r="B3199" s="13" t="s">
        <v>11818</v>
      </c>
      <c r="C3199" s="8" t="s">
        <v>11819</v>
      </c>
      <c r="D3199" s="8"/>
      <c r="E3199" s="8"/>
      <c r="F3199" s="8" t="s">
        <v>212</v>
      </c>
      <c r="G3199" s="8"/>
      <c r="H3199" s="9">
        <v>427</v>
      </c>
      <c r="I3199" s="8" t="s">
        <v>8905</v>
      </c>
      <c r="J3199" s="8" t="s">
        <v>214</v>
      </c>
      <c r="K3199" s="17">
        <v>88</v>
      </c>
      <c r="L3199" s="9">
        <v>0</v>
      </c>
      <c r="M3199" s="9">
        <v>0</v>
      </c>
      <c r="N3199" s="9">
        <v>0</v>
      </c>
      <c r="O3199" s="8"/>
      <c r="P3199" s="9">
        <v>88</v>
      </c>
      <c r="Q3199" s="15">
        <v>2</v>
      </c>
      <c r="R3199" s="9">
        <v>30</v>
      </c>
      <c r="S3199" s="8" t="s">
        <v>34</v>
      </c>
      <c r="T3199" s="17">
        <v>28</v>
      </c>
      <c r="U3199" s="8" t="s">
        <v>11989</v>
      </c>
      <c r="V3199" s="21" t="s">
        <v>12075</v>
      </c>
      <c r="W3199" s="8"/>
    </row>
    <row r="3200" spans="1:23" ht="13.5" thickBot="1">
      <c r="A3200" s="8" t="s">
        <v>190</v>
      </c>
      <c r="B3200" s="13" t="s">
        <v>11820</v>
      </c>
      <c r="C3200" s="8" t="s">
        <v>11821</v>
      </c>
      <c r="D3200" s="8"/>
      <c r="E3200" s="8"/>
      <c r="F3200" s="8" t="s">
        <v>212</v>
      </c>
      <c r="G3200" s="8"/>
      <c r="H3200" s="9">
        <v>428</v>
      </c>
      <c r="I3200" s="8" t="s">
        <v>8905</v>
      </c>
      <c r="J3200" s="8" t="s">
        <v>214</v>
      </c>
      <c r="K3200" s="17">
        <v>89</v>
      </c>
      <c r="L3200" s="9">
        <v>0</v>
      </c>
      <c r="M3200" s="9">
        <v>0</v>
      </c>
      <c r="N3200" s="9">
        <v>0</v>
      </c>
      <c r="O3200" s="8"/>
      <c r="P3200" s="9">
        <v>89</v>
      </c>
      <c r="Q3200" s="15">
        <v>2</v>
      </c>
      <c r="R3200" s="9">
        <v>30</v>
      </c>
      <c r="S3200" s="8" t="s">
        <v>34</v>
      </c>
      <c r="T3200" s="17">
        <v>29</v>
      </c>
      <c r="U3200" s="8" t="s">
        <v>12880</v>
      </c>
      <c r="V3200" s="21" t="s">
        <v>12075</v>
      </c>
      <c r="W3200" s="8"/>
    </row>
    <row r="3201" spans="1:23" ht="13.5" thickBot="1">
      <c r="A3201" s="8" t="s">
        <v>190</v>
      </c>
      <c r="B3201" s="8" t="s">
        <v>11822</v>
      </c>
      <c r="C3201" s="8" t="s">
        <v>11823</v>
      </c>
      <c r="D3201" s="8"/>
      <c r="E3201" s="8"/>
      <c r="F3201" s="8" t="s">
        <v>212</v>
      </c>
      <c r="G3201" s="8"/>
      <c r="H3201" s="9">
        <v>429</v>
      </c>
      <c r="I3201" s="8" t="s">
        <v>8905</v>
      </c>
      <c r="J3201" s="8" t="s">
        <v>214</v>
      </c>
      <c r="K3201" s="28">
        <v>90</v>
      </c>
      <c r="L3201" s="9">
        <v>0</v>
      </c>
      <c r="M3201" s="9">
        <v>0</v>
      </c>
      <c r="N3201" s="9">
        <v>0</v>
      </c>
      <c r="O3201" s="8"/>
      <c r="P3201" s="29">
        <v>90</v>
      </c>
      <c r="Q3201" s="15">
        <v>3</v>
      </c>
      <c r="R3201" s="9">
        <v>30</v>
      </c>
      <c r="S3201" s="8" t="s">
        <v>34</v>
      </c>
      <c r="T3201" s="9">
        <v>0</v>
      </c>
      <c r="U3201" s="8" t="s">
        <v>318</v>
      </c>
      <c r="V3201" s="21" t="s">
        <v>12075</v>
      </c>
      <c r="W3201" s="8"/>
    </row>
    <row r="3202" spans="1:23" ht="13.5" thickBot="1">
      <c r="A3202" s="8" t="s">
        <v>190</v>
      </c>
      <c r="B3202" s="8" t="s">
        <v>11824</v>
      </c>
      <c r="C3202" s="8" t="s">
        <v>11825</v>
      </c>
      <c r="D3202" s="8"/>
      <c r="E3202" s="8"/>
      <c r="F3202" s="8" t="s">
        <v>212</v>
      </c>
      <c r="G3202" s="9"/>
      <c r="H3202" s="9">
        <v>430</v>
      </c>
      <c r="I3202" s="8" t="s">
        <v>8905</v>
      </c>
      <c r="J3202" s="8" t="s">
        <v>214</v>
      </c>
      <c r="K3202" s="17">
        <v>90</v>
      </c>
      <c r="L3202" s="9">
        <v>0</v>
      </c>
      <c r="M3202" s="9">
        <v>0</v>
      </c>
      <c r="N3202" s="9">
        <v>0</v>
      </c>
      <c r="O3202" s="8"/>
      <c r="P3202" s="9">
        <v>90</v>
      </c>
      <c r="Q3202" s="15">
        <v>3</v>
      </c>
      <c r="R3202" s="9">
        <v>30</v>
      </c>
      <c r="S3202" s="8" t="s">
        <v>34</v>
      </c>
      <c r="T3202" s="17">
        <v>0</v>
      </c>
      <c r="U3202" s="8" t="s">
        <v>318</v>
      </c>
      <c r="V3202" s="21" t="s">
        <v>12075</v>
      </c>
      <c r="W3202" s="8"/>
    </row>
    <row r="3203" spans="1:23" ht="13.5" thickBot="1">
      <c r="A3203" s="8" t="s">
        <v>190</v>
      </c>
      <c r="B3203" s="8" t="s">
        <v>11826</v>
      </c>
      <c r="C3203" s="8" t="s">
        <v>11827</v>
      </c>
      <c r="D3203" s="8"/>
      <c r="E3203" s="8"/>
      <c r="F3203" s="8" t="s">
        <v>212</v>
      </c>
      <c r="G3203" s="8"/>
      <c r="H3203" s="9">
        <v>431</v>
      </c>
      <c r="I3203" s="8" t="s">
        <v>8905</v>
      </c>
      <c r="J3203" s="8" t="s">
        <v>214</v>
      </c>
      <c r="K3203" s="17">
        <v>89</v>
      </c>
      <c r="L3203" s="9">
        <v>0</v>
      </c>
      <c r="M3203" s="9">
        <v>0</v>
      </c>
      <c r="N3203" s="9">
        <v>0</v>
      </c>
      <c r="O3203" s="8"/>
      <c r="P3203" s="9">
        <v>89</v>
      </c>
      <c r="Q3203" s="15">
        <v>2</v>
      </c>
      <c r="R3203" s="9">
        <v>30</v>
      </c>
      <c r="S3203" s="8" t="s">
        <v>34</v>
      </c>
      <c r="T3203" s="17">
        <v>29</v>
      </c>
      <c r="U3203" s="8" t="s">
        <v>12880</v>
      </c>
      <c r="V3203" s="21" t="s">
        <v>12075</v>
      </c>
      <c r="W3203" s="8"/>
    </row>
    <row r="3204" spans="1:23" ht="13.5" thickBot="1">
      <c r="A3204" s="8" t="s">
        <v>190</v>
      </c>
      <c r="B3204" s="8" t="s">
        <v>11828</v>
      </c>
      <c r="C3204" s="8" t="s">
        <v>11829</v>
      </c>
      <c r="D3204" s="8"/>
      <c r="E3204" s="8"/>
      <c r="F3204" s="8" t="s">
        <v>212</v>
      </c>
      <c r="G3204" s="8"/>
      <c r="H3204" s="9">
        <v>432</v>
      </c>
      <c r="I3204" s="8" t="s">
        <v>8905</v>
      </c>
      <c r="J3204" s="8" t="s">
        <v>214</v>
      </c>
      <c r="K3204" s="17">
        <v>88</v>
      </c>
      <c r="L3204" s="9">
        <v>0</v>
      </c>
      <c r="M3204" s="9">
        <v>0</v>
      </c>
      <c r="N3204" s="9">
        <v>0</v>
      </c>
      <c r="O3204" s="8"/>
      <c r="P3204" s="9">
        <v>88</v>
      </c>
      <c r="Q3204" s="15">
        <v>2</v>
      </c>
      <c r="R3204" s="9">
        <v>30</v>
      </c>
      <c r="S3204" s="8" t="s">
        <v>34</v>
      </c>
      <c r="T3204" s="17">
        <v>28</v>
      </c>
      <c r="U3204" s="8" t="s">
        <v>11989</v>
      </c>
      <c r="V3204" s="21" t="s">
        <v>12075</v>
      </c>
      <c r="W3204" s="8"/>
    </row>
    <row r="3205" spans="1:23" ht="13.5" thickBot="1">
      <c r="A3205" s="8" t="s">
        <v>190</v>
      </c>
      <c r="B3205" s="8" t="s">
        <v>11830</v>
      </c>
      <c r="C3205" s="8" t="s">
        <v>11831</v>
      </c>
      <c r="D3205" s="8"/>
      <c r="E3205" s="8"/>
      <c r="F3205" s="8" t="s">
        <v>212</v>
      </c>
      <c r="G3205" s="8"/>
      <c r="H3205" s="9">
        <v>433</v>
      </c>
      <c r="I3205" s="8" t="s">
        <v>8905</v>
      </c>
      <c r="J3205" s="8" t="s">
        <v>214</v>
      </c>
      <c r="K3205" s="17">
        <v>88</v>
      </c>
      <c r="L3205" s="9">
        <v>0</v>
      </c>
      <c r="M3205" s="9">
        <v>0</v>
      </c>
      <c r="N3205" s="9">
        <v>0</v>
      </c>
      <c r="O3205" s="8"/>
      <c r="P3205" s="9">
        <v>88</v>
      </c>
      <c r="Q3205" s="15">
        <v>2</v>
      </c>
      <c r="R3205" s="9">
        <v>30</v>
      </c>
      <c r="S3205" s="8" t="s">
        <v>34</v>
      </c>
      <c r="T3205" s="17">
        <v>28</v>
      </c>
      <c r="U3205" s="8" t="s">
        <v>11989</v>
      </c>
      <c r="V3205" s="21" t="s">
        <v>12075</v>
      </c>
      <c r="W3205" s="8"/>
    </row>
    <row r="3206" spans="1:23" ht="13.5" thickBot="1">
      <c r="A3206" s="8" t="s">
        <v>190</v>
      </c>
      <c r="B3206" s="8" t="s">
        <v>11832</v>
      </c>
      <c r="C3206" s="8" t="s">
        <v>11833</v>
      </c>
      <c r="D3206" s="8"/>
      <c r="E3206" s="8"/>
      <c r="F3206" s="8" t="s">
        <v>212</v>
      </c>
      <c r="G3206" s="8"/>
      <c r="H3206" s="9">
        <v>434</v>
      </c>
      <c r="I3206" s="8" t="s">
        <v>8905</v>
      </c>
      <c r="J3206" s="8" t="s">
        <v>214</v>
      </c>
      <c r="K3206" s="17">
        <v>85</v>
      </c>
      <c r="L3206" s="9">
        <v>0</v>
      </c>
      <c r="M3206" s="9">
        <v>0</v>
      </c>
      <c r="N3206" s="9">
        <v>0</v>
      </c>
      <c r="O3206" s="8"/>
      <c r="P3206" s="9">
        <v>85</v>
      </c>
      <c r="Q3206" s="15">
        <v>2</v>
      </c>
      <c r="R3206" s="9">
        <v>30</v>
      </c>
      <c r="S3206" s="8" t="s">
        <v>34</v>
      </c>
      <c r="T3206" s="17">
        <v>25</v>
      </c>
      <c r="U3206" s="8" t="s">
        <v>12884</v>
      </c>
      <c r="V3206" s="21" t="s">
        <v>12075</v>
      </c>
      <c r="W3206" s="8"/>
    </row>
    <row r="3207" spans="1:23" ht="13.5" thickBot="1">
      <c r="A3207" s="8" t="s">
        <v>190</v>
      </c>
      <c r="B3207" s="8" t="s">
        <v>11834</v>
      </c>
      <c r="C3207" s="8" t="s">
        <v>11835</v>
      </c>
      <c r="D3207" s="8"/>
      <c r="E3207" s="8"/>
      <c r="F3207" s="8" t="s">
        <v>212</v>
      </c>
      <c r="G3207" s="8"/>
      <c r="H3207" s="9">
        <v>435</v>
      </c>
      <c r="I3207" s="8" t="s">
        <v>8905</v>
      </c>
      <c r="J3207" s="8" t="s">
        <v>214</v>
      </c>
      <c r="K3207" s="17">
        <v>86</v>
      </c>
      <c r="L3207" s="9">
        <v>0</v>
      </c>
      <c r="M3207" s="9">
        <v>0</v>
      </c>
      <c r="N3207" s="9">
        <v>0</v>
      </c>
      <c r="O3207" s="8"/>
      <c r="P3207" s="9">
        <v>86</v>
      </c>
      <c r="Q3207" s="15">
        <v>2</v>
      </c>
      <c r="R3207" s="9">
        <v>30</v>
      </c>
      <c r="S3207" s="8" t="s">
        <v>34</v>
      </c>
      <c r="T3207" s="17">
        <v>26</v>
      </c>
      <c r="U3207" s="8" t="s">
        <v>12885</v>
      </c>
      <c r="V3207" s="21" t="s">
        <v>12075</v>
      </c>
      <c r="W3207" s="8"/>
    </row>
    <row r="3208" spans="1:23" ht="13.5" thickBot="1">
      <c r="A3208" s="8" t="s">
        <v>190</v>
      </c>
      <c r="B3208" s="8" t="s">
        <v>11836</v>
      </c>
      <c r="C3208" s="8" t="s">
        <v>11837</v>
      </c>
      <c r="D3208" s="8"/>
      <c r="E3208" s="8"/>
      <c r="F3208" s="8" t="s">
        <v>212</v>
      </c>
      <c r="G3208" s="8"/>
      <c r="H3208" s="9">
        <v>436</v>
      </c>
      <c r="I3208" s="8" t="s">
        <v>8905</v>
      </c>
      <c r="J3208" s="8" t="s">
        <v>214</v>
      </c>
      <c r="K3208" s="17">
        <v>90</v>
      </c>
      <c r="L3208" s="9">
        <v>0</v>
      </c>
      <c r="M3208" s="9">
        <v>0</v>
      </c>
      <c r="N3208" s="9">
        <v>0</v>
      </c>
      <c r="O3208" s="8"/>
      <c r="P3208" s="9">
        <v>90</v>
      </c>
      <c r="Q3208" s="15">
        <v>3</v>
      </c>
      <c r="R3208" s="9">
        <v>30</v>
      </c>
      <c r="S3208" s="8" t="s">
        <v>34</v>
      </c>
      <c r="T3208" s="17">
        <v>0</v>
      </c>
      <c r="U3208" s="8" t="s">
        <v>318</v>
      </c>
      <c r="V3208" s="21" t="s">
        <v>12075</v>
      </c>
      <c r="W3208" s="8"/>
    </row>
    <row r="3209" spans="1:23" ht="13.5" thickBot="1">
      <c r="A3209" s="8" t="s">
        <v>190</v>
      </c>
      <c r="B3209" s="8" t="s">
        <v>11838</v>
      </c>
      <c r="C3209" s="8" t="s">
        <v>11839</v>
      </c>
      <c r="D3209" s="8"/>
      <c r="E3209" s="8"/>
      <c r="F3209" s="8" t="s">
        <v>212</v>
      </c>
      <c r="G3209" s="9"/>
      <c r="H3209" s="9">
        <v>437</v>
      </c>
      <c r="I3209" s="8" t="s">
        <v>8905</v>
      </c>
      <c r="J3209" s="8" t="s">
        <v>214</v>
      </c>
      <c r="K3209" s="17">
        <v>54</v>
      </c>
      <c r="L3209" s="9">
        <v>0</v>
      </c>
      <c r="M3209" s="9">
        <v>0</v>
      </c>
      <c r="N3209" s="9">
        <v>0</v>
      </c>
      <c r="O3209" s="8"/>
      <c r="P3209" s="9">
        <v>54</v>
      </c>
      <c r="Q3209" s="15">
        <v>1</v>
      </c>
      <c r="R3209" s="9">
        <v>30</v>
      </c>
      <c r="S3209" s="8" t="s">
        <v>34</v>
      </c>
      <c r="T3209" s="17">
        <v>24</v>
      </c>
      <c r="U3209" s="8" t="s">
        <v>8800</v>
      </c>
      <c r="V3209" s="21" t="s">
        <v>12075</v>
      </c>
      <c r="W3209" s="8"/>
    </row>
    <row r="3210" spans="1:23" ht="13.5" thickBot="1">
      <c r="A3210" s="8" t="s">
        <v>190</v>
      </c>
      <c r="B3210" s="8" t="s">
        <v>11840</v>
      </c>
      <c r="C3210" s="8" t="s">
        <v>11841</v>
      </c>
      <c r="D3210" s="8"/>
      <c r="E3210" s="8"/>
      <c r="F3210" s="8" t="s">
        <v>212</v>
      </c>
      <c r="G3210" s="8"/>
      <c r="H3210" s="9">
        <v>438</v>
      </c>
      <c r="I3210" s="8" t="s">
        <v>8905</v>
      </c>
      <c r="J3210" s="8" t="s">
        <v>214</v>
      </c>
      <c r="K3210" s="17">
        <v>54</v>
      </c>
      <c r="L3210" s="9">
        <v>0</v>
      </c>
      <c r="M3210" s="9">
        <v>0</v>
      </c>
      <c r="N3210" s="9">
        <v>0</v>
      </c>
      <c r="O3210" s="8"/>
      <c r="P3210" s="9">
        <v>54</v>
      </c>
      <c r="Q3210" s="15">
        <v>1</v>
      </c>
      <c r="R3210" s="9">
        <v>30</v>
      </c>
      <c r="S3210" s="8" t="s">
        <v>34</v>
      </c>
      <c r="T3210" s="17">
        <v>24</v>
      </c>
      <c r="U3210" s="8" t="s">
        <v>8800</v>
      </c>
      <c r="V3210" s="21" t="s">
        <v>12075</v>
      </c>
      <c r="W3210" s="8"/>
    </row>
    <row r="3211" spans="1:23" ht="13.5" thickBot="1">
      <c r="A3211" s="8" t="s">
        <v>190</v>
      </c>
      <c r="B3211" s="8" t="s">
        <v>11842</v>
      </c>
      <c r="C3211" s="8" t="s">
        <v>11843</v>
      </c>
      <c r="D3211" s="8"/>
      <c r="E3211" s="8"/>
      <c r="F3211" s="8" t="s">
        <v>212</v>
      </c>
      <c r="G3211" s="8"/>
      <c r="H3211" s="9">
        <v>439</v>
      </c>
      <c r="I3211" s="8" t="s">
        <v>8905</v>
      </c>
      <c r="J3211" s="8" t="s">
        <v>214</v>
      </c>
      <c r="K3211" s="17">
        <v>59</v>
      </c>
      <c r="L3211" s="9">
        <v>0</v>
      </c>
      <c r="M3211" s="9">
        <v>0</v>
      </c>
      <c r="N3211" s="9">
        <v>0</v>
      </c>
      <c r="O3211" s="8"/>
      <c r="P3211" s="9">
        <v>59</v>
      </c>
      <c r="Q3211" s="15">
        <v>1</v>
      </c>
      <c r="R3211" s="9">
        <v>30</v>
      </c>
      <c r="S3211" s="8" t="s">
        <v>34</v>
      </c>
      <c r="T3211" s="17">
        <v>29</v>
      </c>
      <c r="U3211" s="8" t="s">
        <v>11990</v>
      </c>
      <c r="V3211" s="21" t="s">
        <v>12075</v>
      </c>
      <c r="W3211" s="8"/>
    </row>
    <row r="3212" spans="1:23" ht="13.5" thickBot="1">
      <c r="A3212" s="8" t="s">
        <v>190</v>
      </c>
      <c r="B3212" s="8" t="s">
        <v>11844</v>
      </c>
      <c r="C3212" s="8" t="s">
        <v>11845</v>
      </c>
      <c r="D3212" s="8"/>
      <c r="E3212" s="8"/>
      <c r="F3212" s="8" t="s">
        <v>212</v>
      </c>
      <c r="G3212" s="8"/>
      <c r="H3212" s="9">
        <v>440</v>
      </c>
      <c r="I3212" s="8" t="s">
        <v>8905</v>
      </c>
      <c r="J3212" s="8" t="s">
        <v>214</v>
      </c>
      <c r="K3212" s="17">
        <v>90</v>
      </c>
      <c r="L3212" s="9">
        <v>0</v>
      </c>
      <c r="M3212" s="9">
        <v>0</v>
      </c>
      <c r="N3212" s="9">
        <v>0</v>
      </c>
      <c r="O3212" s="8"/>
      <c r="P3212" s="9">
        <v>90</v>
      </c>
      <c r="Q3212" s="15">
        <v>3</v>
      </c>
      <c r="R3212" s="9">
        <v>30</v>
      </c>
      <c r="S3212" s="8" t="s">
        <v>34</v>
      </c>
      <c r="T3212" s="17">
        <v>0</v>
      </c>
      <c r="U3212" s="8" t="s">
        <v>318</v>
      </c>
      <c r="V3212" s="21" t="s">
        <v>12075</v>
      </c>
      <c r="W3212" s="8"/>
    </row>
    <row r="3213" spans="1:23" ht="26.25" thickBot="1">
      <c r="A3213" s="8" t="s">
        <v>190</v>
      </c>
      <c r="B3213" s="8" t="s">
        <v>9448</v>
      </c>
      <c r="C3213" s="8" t="s">
        <v>9449</v>
      </c>
      <c r="D3213" s="8" t="s">
        <v>42</v>
      </c>
      <c r="E3213" s="8"/>
      <c r="F3213" s="8" t="s">
        <v>212</v>
      </c>
      <c r="G3213" s="8" t="s">
        <v>9450</v>
      </c>
      <c r="H3213" s="9" t="s">
        <v>1033</v>
      </c>
      <c r="I3213" s="8" t="s">
        <v>4282</v>
      </c>
      <c r="J3213" s="8" t="s">
        <v>214</v>
      </c>
      <c r="K3213" s="17">
        <v>-15</v>
      </c>
      <c r="L3213" s="9">
        <v>0</v>
      </c>
      <c r="M3213" s="9">
        <v>0</v>
      </c>
      <c r="N3213" s="9">
        <v>0</v>
      </c>
      <c r="O3213" s="8"/>
      <c r="P3213" s="9">
        <v>-15</v>
      </c>
      <c r="Q3213" s="15">
        <v>0</v>
      </c>
      <c r="R3213" s="9">
        <v>60</v>
      </c>
      <c r="S3213" s="8" t="s">
        <v>34</v>
      </c>
      <c r="T3213" s="17">
        <v>-15</v>
      </c>
      <c r="U3213" s="8" t="s">
        <v>9017</v>
      </c>
      <c r="V3213" s="21">
        <v>45497</v>
      </c>
      <c r="W3213" s="8"/>
    </row>
    <row r="3214" spans="1:23" ht="26.25" thickBot="1">
      <c r="A3214" s="8" t="s">
        <v>190</v>
      </c>
      <c r="B3214" s="8" t="s">
        <v>9451</v>
      </c>
      <c r="C3214" s="8" t="s">
        <v>9452</v>
      </c>
      <c r="D3214" s="8" t="s">
        <v>142</v>
      </c>
      <c r="E3214" s="8"/>
      <c r="F3214" s="8" t="s">
        <v>212</v>
      </c>
      <c r="G3214" s="8" t="s">
        <v>9453</v>
      </c>
      <c r="H3214" s="9" t="s">
        <v>6950</v>
      </c>
      <c r="I3214" s="8" t="s">
        <v>4285</v>
      </c>
      <c r="J3214" s="8" t="s">
        <v>214</v>
      </c>
      <c r="K3214" s="25">
        <v>-50</v>
      </c>
      <c r="L3214" s="9">
        <v>0</v>
      </c>
      <c r="M3214" s="9">
        <v>0</v>
      </c>
      <c r="N3214" s="9">
        <v>0</v>
      </c>
      <c r="O3214" s="8"/>
      <c r="P3214" s="9">
        <v>-50</v>
      </c>
      <c r="Q3214" s="15">
        <v>-1</v>
      </c>
      <c r="R3214" s="9">
        <v>40</v>
      </c>
      <c r="S3214" s="8" t="s">
        <v>34</v>
      </c>
      <c r="T3214" s="9">
        <v>-10</v>
      </c>
      <c r="U3214" s="8" t="s">
        <v>10250</v>
      </c>
      <c r="V3214" s="21" t="s">
        <v>12687</v>
      </c>
      <c r="W3214" s="8"/>
    </row>
    <row r="3215" spans="1:23" ht="39" thickBot="1">
      <c r="A3215" s="8" t="s">
        <v>190</v>
      </c>
      <c r="B3215" s="8" t="s">
        <v>9454</v>
      </c>
      <c r="C3215" s="8" t="s">
        <v>9455</v>
      </c>
      <c r="D3215" s="8" t="s">
        <v>122</v>
      </c>
      <c r="E3215" s="8"/>
      <c r="F3215" s="8" t="s">
        <v>212</v>
      </c>
      <c r="G3215" s="8" t="s">
        <v>9456</v>
      </c>
      <c r="H3215" s="9" t="s">
        <v>9371</v>
      </c>
      <c r="I3215" s="8" t="s">
        <v>4288</v>
      </c>
      <c r="J3215" s="8" t="s">
        <v>214</v>
      </c>
      <c r="K3215" s="25">
        <v>-100</v>
      </c>
      <c r="L3215" s="9">
        <v>0</v>
      </c>
      <c r="M3215" s="9">
        <v>0</v>
      </c>
      <c r="N3215" s="9">
        <v>0</v>
      </c>
      <c r="O3215" s="8"/>
      <c r="P3215" s="9">
        <v>-100</v>
      </c>
      <c r="Q3215" s="15">
        <v>-3</v>
      </c>
      <c r="R3215" s="9">
        <v>30</v>
      </c>
      <c r="S3215" s="8" t="s">
        <v>34</v>
      </c>
      <c r="T3215" s="9">
        <v>-10</v>
      </c>
      <c r="U3215" s="8" t="s">
        <v>10924</v>
      </c>
      <c r="V3215" s="21" t="s">
        <v>12687</v>
      </c>
      <c r="W3215" s="8"/>
    </row>
    <row r="3216" spans="1:23" ht="13.5" thickBot="1">
      <c r="A3216" s="8" t="s">
        <v>190</v>
      </c>
      <c r="B3216" s="8"/>
      <c r="C3216" s="8" t="s">
        <v>4158</v>
      </c>
      <c r="D3216" s="8"/>
      <c r="E3216" s="8"/>
      <c r="F3216" s="8"/>
      <c r="G3216" s="8"/>
      <c r="H3216" s="9"/>
      <c r="I3216" s="8"/>
      <c r="J3216" s="8" t="s">
        <v>78</v>
      </c>
      <c r="K3216" s="25">
        <v>0</v>
      </c>
      <c r="L3216" s="9">
        <v>0</v>
      </c>
      <c r="M3216" s="9">
        <v>0</v>
      </c>
      <c r="N3216" s="9">
        <v>0</v>
      </c>
      <c r="O3216" s="8"/>
      <c r="P3216" s="9">
        <v>0</v>
      </c>
      <c r="Q3216" s="15">
        <v>0</v>
      </c>
      <c r="R3216" s="9">
        <v>25</v>
      </c>
      <c r="S3216" s="8" t="s">
        <v>34</v>
      </c>
      <c r="T3216" s="9">
        <v>0</v>
      </c>
      <c r="U3216" s="8" t="s">
        <v>45</v>
      </c>
      <c r="V3216" s="21"/>
      <c r="W3216" s="8"/>
    </row>
    <row r="3217" spans="1:23" ht="26.25" thickBot="1">
      <c r="A3217" s="8" t="s">
        <v>10375</v>
      </c>
      <c r="B3217" s="8" t="s">
        <v>10376</v>
      </c>
      <c r="C3217" s="44" t="s">
        <v>10377</v>
      </c>
      <c r="D3217" s="45"/>
      <c r="E3217" s="42"/>
      <c r="F3217" s="8" t="s">
        <v>36</v>
      </c>
      <c r="G3217" s="8" t="s">
        <v>10378</v>
      </c>
      <c r="H3217" s="9">
        <v>1</v>
      </c>
      <c r="I3217" s="8" t="s">
        <v>6810</v>
      </c>
      <c r="J3217" s="8" t="s">
        <v>78</v>
      </c>
      <c r="K3217" s="25">
        <v>264</v>
      </c>
      <c r="L3217" s="9">
        <v>0</v>
      </c>
      <c r="M3217" s="9">
        <v>0</v>
      </c>
      <c r="N3217" s="9">
        <v>0</v>
      </c>
      <c r="O3217" s="8"/>
      <c r="P3217" s="9">
        <v>264</v>
      </c>
      <c r="Q3217" s="15">
        <v>0</v>
      </c>
      <c r="R3217" s="9">
        <v>360</v>
      </c>
      <c r="S3217" s="8" t="s">
        <v>37</v>
      </c>
      <c r="T3217" s="9">
        <v>264</v>
      </c>
      <c r="U3217" s="8" t="s">
        <v>12886</v>
      </c>
      <c r="V3217" s="21">
        <v>45503</v>
      </c>
      <c r="W3217" s="8"/>
    </row>
    <row r="3218" spans="1:23" ht="26.25" thickBot="1">
      <c r="A3218" s="8" t="s">
        <v>191</v>
      </c>
      <c r="B3218" s="8" t="s">
        <v>4739</v>
      </c>
      <c r="C3218" s="8" t="s">
        <v>4740</v>
      </c>
      <c r="D3218" s="8" t="s">
        <v>4741</v>
      </c>
      <c r="E3218" s="8"/>
      <c r="F3218" s="8" t="s">
        <v>36</v>
      </c>
      <c r="G3218" s="8"/>
      <c r="H3218" s="9">
        <v>1</v>
      </c>
      <c r="I3218" s="8"/>
      <c r="J3218" s="8" t="s">
        <v>78</v>
      </c>
      <c r="K3218" s="25">
        <v>7225</v>
      </c>
      <c r="L3218" s="9">
        <v>0</v>
      </c>
      <c r="M3218" s="9">
        <v>0</v>
      </c>
      <c r="N3218" s="9">
        <v>0</v>
      </c>
      <c r="O3218" s="8"/>
      <c r="P3218" s="9">
        <v>7225</v>
      </c>
      <c r="Q3218" s="15">
        <v>3</v>
      </c>
      <c r="R3218" s="9">
        <v>2000</v>
      </c>
      <c r="S3218" s="8" t="s">
        <v>37</v>
      </c>
      <c r="T3218" s="9">
        <v>1225</v>
      </c>
      <c r="U3218" s="8" t="s">
        <v>11991</v>
      </c>
      <c r="V3218" s="21">
        <v>45356</v>
      </c>
      <c r="W3218" s="8">
        <v>45380</v>
      </c>
    </row>
    <row r="3219" spans="1:23" ht="13.5" thickBot="1">
      <c r="A3219" s="8" t="s">
        <v>193</v>
      </c>
      <c r="B3219" s="8" t="s">
        <v>4810</v>
      </c>
      <c r="C3219" s="8" t="s">
        <v>4811</v>
      </c>
      <c r="D3219" s="8"/>
      <c r="E3219" s="8"/>
      <c r="F3219" s="8" t="s">
        <v>1571</v>
      </c>
      <c r="G3219" s="8">
        <v>737</v>
      </c>
      <c r="H3219" s="9">
        <v>1</v>
      </c>
      <c r="I3219" s="8"/>
      <c r="J3219" s="8" t="s">
        <v>78</v>
      </c>
      <c r="K3219" s="25">
        <v>154</v>
      </c>
      <c r="L3219" s="9">
        <v>0</v>
      </c>
      <c r="M3219" s="9">
        <v>0</v>
      </c>
      <c r="N3219" s="9">
        <v>0</v>
      </c>
      <c r="O3219" s="8"/>
      <c r="P3219" s="9">
        <v>154</v>
      </c>
      <c r="Q3219" s="15">
        <v>3</v>
      </c>
      <c r="R3219" s="9">
        <v>48</v>
      </c>
      <c r="S3219" s="8" t="s">
        <v>34</v>
      </c>
      <c r="T3219" s="9">
        <v>10</v>
      </c>
      <c r="U3219" s="8" t="s">
        <v>12887</v>
      </c>
      <c r="V3219" s="21">
        <v>45355</v>
      </c>
      <c r="W3219" s="8"/>
    </row>
    <row r="3220" spans="1:23" ht="13.5" thickBot="1">
      <c r="A3220" s="8" t="s">
        <v>193</v>
      </c>
      <c r="B3220" s="8" t="s">
        <v>4763</v>
      </c>
      <c r="C3220" s="8" t="s">
        <v>4764</v>
      </c>
      <c r="D3220" s="8"/>
      <c r="E3220" s="8"/>
      <c r="F3220" s="8" t="s">
        <v>212</v>
      </c>
      <c r="G3220" s="8">
        <v>9462</v>
      </c>
      <c r="H3220" s="9">
        <v>2</v>
      </c>
      <c r="I3220" s="8"/>
      <c r="J3220" s="8" t="s">
        <v>214</v>
      </c>
      <c r="K3220" s="25">
        <v>736</v>
      </c>
      <c r="L3220" s="9">
        <v>0</v>
      </c>
      <c r="M3220" s="9">
        <v>0</v>
      </c>
      <c r="N3220" s="9">
        <v>0</v>
      </c>
      <c r="O3220" s="8"/>
      <c r="P3220" s="9">
        <v>736</v>
      </c>
      <c r="Q3220" s="15">
        <v>7</v>
      </c>
      <c r="R3220" s="9">
        <v>96</v>
      </c>
      <c r="S3220" s="8" t="s">
        <v>34</v>
      </c>
      <c r="T3220" s="9">
        <v>64</v>
      </c>
      <c r="U3220" s="8" t="s">
        <v>10928</v>
      </c>
      <c r="V3220" s="21">
        <v>45355</v>
      </c>
      <c r="W3220" s="8"/>
    </row>
    <row r="3221" spans="1:23" ht="26.25" thickBot="1">
      <c r="A3221" s="8" t="s">
        <v>193</v>
      </c>
      <c r="B3221" s="8" t="s">
        <v>4786</v>
      </c>
      <c r="C3221" s="8" t="s">
        <v>4787</v>
      </c>
      <c r="D3221" s="8"/>
      <c r="E3221" s="8" t="s">
        <v>1979</v>
      </c>
      <c r="F3221" s="8" t="s">
        <v>212</v>
      </c>
      <c r="G3221" s="8">
        <v>831</v>
      </c>
      <c r="H3221" s="9">
        <v>3</v>
      </c>
      <c r="I3221" s="8" t="s">
        <v>448</v>
      </c>
      <c r="J3221" s="8" t="s">
        <v>214</v>
      </c>
      <c r="K3221" s="25">
        <v>33699</v>
      </c>
      <c r="L3221" s="9">
        <v>0</v>
      </c>
      <c r="M3221" s="9">
        <v>0</v>
      </c>
      <c r="N3221" s="9">
        <v>0</v>
      </c>
      <c r="O3221" s="8"/>
      <c r="P3221" s="9">
        <v>33699</v>
      </c>
      <c r="Q3221" s="15">
        <v>16</v>
      </c>
      <c r="R3221" s="9">
        <v>2034</v>
      </c>
      <c r="S3221" s="8" t="s">
        <v>37</v>
      </c>
      <c r="T3221" s="9">
        <v>1155</v>
      </c>
      <c r="U3221" s="8" t="s">
        <v>9553</v>
      </c>
      <c r="V3221" s="21">
        <v>45355</v>
      </c>
      <c r="W3221" s="8"/>
    </row>
    <row r="3222" spans="1:23" ht="13.5" thickBot="1">
      <c r="A3222" s="8" t="s">
        <v>193</v>
      </c>
      <c r="B3222" s="8" t="s">
        <v>4799</v>
      </c>
      <c r="C3222" s="8" t="s">
        <v>4800</v>
      </c>
      <c r="D3222" s="8"/>
      <c r="E3222" s="8"/>
      <c r="F3222" s="8" t="s">
        <v>212</v>
      </c>
      <c r="G3222" s="8">
        <v>6080</v>
      </c>
      <c r="H3222" s="9">
        <v>4</v>
      </c>
      <c r="I3222" s="8" t="s">
        <v>3426</v>
      </c>
      <c r="J3222" s="8" t="s">
        <v>214</v>
      </c>
      <c r="K3222" s="25">
        <v>1293</v>
      </c>
      <c r="L3222" s="9">
        <v>0</v>
      </c>
      <c r="M3222" s="9">
        <v>0</v>
      </c>
      <c r="N3222" s="9">
        <v>0</v>
      </c>
      <c r="O3222" s="8"/>
      <c r="P3222" s="9">
        <v>1293</v>
      </c>
      <c r="Q3222" s="15">
        <v>21</v>
      </c>
      <c r="R3222" s="9">
        <v>60</v>
      </c>
      <c r="S3222" s="8" t="s">
        <v>34</v>
      </c>
      <c r="T3222" s="9">
        <v>33</v>
      </c>
      <c r="U3222" s="8" t="s">
        <v>12888</v>
      </c>
      <c r="V3222" s="21">
        <v>45356</v>
      </c>
      <c r="W3222" s="8"/>
    </row>
    <row r="3223" spans="1:23" ht="13.5" thickBot="1">
      <c r="A3223" s="8" t="s">
        <v>193</v>
      </c>
      <c r="B3223" s="8" t="s">
        <v>4801</v>
      </c>
      <c r="C3223" s="8" t="s">
        <v>4802</v>
      </c>
      <c r="D3223" s="8"/>
      <c r="E3223" s="8"/>
      <c r="F3223" s="8" t="s">
        <v>212</v>
      </c>
      <c r="G3223" s="8">
        <v>5026</v>
      </c>
      <c r="H3223" s="9">
        <v>5</v>
      </c>
      <c r="I3223" s="8" t="s">
        <v>448</v>
      </c>
      <c r="J3223" s="8" t="s">
        <v>214</v>
      </c>
      <c r="K3223" s="25">
        <v>1320</v>
      </c>
      <c r="L3223" s="9">
        <v>0</v>
      </c>
      <c r="M3223" s="9">
        <v>0</v>
      </c>
      <c r="N3223" s="9">
        <v>0</v>
      </c>
      <c r="O3223" s="8"/>
      <c r="P3223" s="9">
        <v>1320</v>
      </c>
      <c r="Q3223" s="15">
        <v>22</v>
      </c>
      <c r="R3223" s="9">
        <v>60</v>
      </c>
      <c r="S3223" s="8" t="s">
        <v>34</v>
      </c>
      <c r="T3223" s="9">
        <v>0</v>
      </c>
      <c r="U3223" s="8" t="s">
        <v>931</v>
      </c>
      <c r="V3223" s="21">
        <v>45358</v>
      </c>
      <c r="W3223" s="8"/>
    </row>
    <row r="3224" spans="1:23" ht="13.5" thickBot="1">
      <c r="A3224" s="8" t="s">
        <v>193</v>
      </c>
      <c r="B3224" s="8" t="s">
        <v>4803</v>
      </c>
      <c r="C3224" s="8" t="s">
        <v>4804</v>
      </c>
      <c r="D3224" s="8"/>
      <c r="E3224" s="8"/>
      <c r="F3224" s="8" t="s">
        <v>212</v>
      </c>
      <c r="G3224" s="26">
        <v>5039</v>
      </c>
      <c r="H3224" s="9">
        <v>6</v>
      </c>
      <c r="I3224" s="8" t="s">
        <v>448</v>
      </c>
      <c r="J3224" s="8" t="s">
        <v>214</v>
      </c>
      <c r="K3224" s="25">
        <v>1212</v>
      </c>
      <c r="L3224" s="9">
        <v>0</v>
      </c>
      <c r="M3224" s="9">
        <v>0</v>
      </c>
      <c r="N3224" s="9">
        <v>0</v>
      </c>
      <c r="O3224" s="8"/>
      <c r="P3224" s="9">
        <v>1212</v>
      </c>
      <c r="Q3224" s="15">
        <v>20</v>
      </c>
      <c r="R3224" s="9">
        <v>60</v>
      </c>
      <c r="S3224" s="8" t="s">
        <v>34</v>
      </c>
      <c r="T3224" s="9">
        <v>12</v>
      </c>
      <c r="U3224" s="8" t="s">
        <v>8540</v>
      </c>
      <c r="V3224" s="21">
        <v>45358</v>
      </c>
      <c r="W3224" s="8"/>
    </row>
    <row r="3225" spans="1:23" ht="13.5" thickBot="1">
      <c r="A3225" s="8" t="s">
        <v>193</v>
      </c>
      <c r="B3225" s="8" t="s">
        <v>4805</v>
      </c>
      <c r="C3225" s="8" t="s">
        <v>4806</v>
      </c>
      <c r="D3225" s="8"/>
      <c r="E3225" s="8"/>
      <c r="F3225" s="8" t="s">
        <v>212</v>
      </c>
      <c r="G3225" s="8" t="s">
        <v>4807</v>
      </c>
      <c r="H3225" s="9">
        <v>7</v>
      </c>
      <c r="I3225" s="8" t="s">
        <v>1464</v>
      </c>
      <c r="J3225" s="8" t="s">
        <v>214</v>
      </c>
      <c r="K3225" s="25">
        <v>2820</v>
      </c>
      <c r="L3225" s="9">
        <v>0</v>
      </c>
      <c r="M3225" s="9">
        <v>0</v>
      </c>
      <c r="N3225" s="9">
        <v>0</v>
      </c>
      <c r="O3225" s="8"/>
      <c r="P3225" s="9">
        <v>2820</v>
      </c>
      <c r="Q3225" s="15">
        <v>6</v>
      </c>
      <c r="R3225" s="9">
        <v>432</v>
      </c>
      <c r="S3225" s="8" t="s">
        <v>37</v>
      </c>
      <c r="T3225" s="9">
        <v>228</v>
      </c>
      <c r="U3225" s="8" t="s">
        <v>12889</v>
      </c>
      <c r="V3225" s="21">
        <v>45359</v>
      </c>
      <c r="W3225" s="8"/>
    </row>
    <row r="3226" spans="1:23" ht="26.25" thickBot="1">
      <c r="A3226" s="8" t="s">
        <v>193</v>
      </c>
      <c r="B3226" s="8" t="s">
        <v>4821</v>
      </c>
      <c r="C3226" s="8" t="s">
        <v>4822</v>
      </c>
      <c r="D3226" s="8"/>
      <c r="E3226" s="8"/>
      <c r="F3226" s="8" t="s">
        <v>36</v>
      </c>
      <c r="G3226" s="8">
        <v>821</v>
      </c>
      <c r="H3226" s="9">
        <v>8</v>
      </c>
      <c r="I3226" s="8"/>
      <c r="J3226" s="8" t="s">
        <v>78</v>
      </c>
      <c r="K3226" s="25">
        <v>106.5</v>
      </c>
      <c r="L3226" s="9">
        <v>0</v>
      </c>
      <c r="M3226" s="9">
        <v>0</v>
      </c>
      <c r="N3226" s="9">
        <v>0</v>
      </c>
      <c r="O3226" s="8"/>
      <c r="P3226" s="9">
        <v>106.5</v>
      </c>
      <c r="Q3226" s="15">
        <v>0</v>
      </c>
      <c r="R3226" s="9">
        <v>192</v>
      </c>
      <c r="S3226" s="8" t="s">
        <v>34</v>
      </c>
      <c r="T3226" s="9">
        <v>107</v>
      </c>
      <c r="U3226" s="8" t="s">
        <v>12890</v>
      </c>
      <c r="V3226" s="21">
        <v>45364</v>
      </c>
      <c r="W3226" s="8"/>
    </row>
    <row r="3227" spans="1:23" ht="13.5" thickBot="1">
      <c r="A3227" s="8" t="s">
        <v>193</v>
      </c>
      <c r="B3227" s="8" t="s">
        <v>4808</v>
      </c>
      <c r="C3227" s="8" t="s">
        <v>4809</v>
      </c>
      <c r="D3227" s="8"/>
      <c r="E3227" s="8"/>
      <c r="F3227" s="8" t="s">
        <v>212</v>
      </c>
      <c r="G3227" s="8">
        <v>8538</v>
      </c>
      <c r="H3227" s="9">
        <v>9</v>
      </c>
      <c r="I3227" s="8" t="s">
        <v>448</v>
      </c>
      <c r="J3227" s="8" t="s">
        <v>214</v>
      </c>
      <c r="K3227" s="25">
        <v>130</v>
      </c>
      <c r="L3227" s="9">
        <v>0</v>
      </c>
      <c r="M3227" s="9">
        <v>0</v>
      </c>
      <c r="N3227" s="9">
        <v>0</v>
      </c>
      <c r="O3227" s="8"/>
      <c r="P3227" s="9">
        <v>130</v>
      </c>
      <c r="Q3227" s="15">
        <v>2</v>
      </c>
      <c r="R3227" s="9">
        <v>48</v>
      </c>
      <c r="S3227" s="8" t="s">
        <v>34</v>
      </c>
      <c r="T3227" s="9">
        <v>34</v>
      </c>
      <c r="U3227" s="8" t="s">
        <v>2561</v>
      </c>
      <c r="V3227" s="21">
        <v>45364</v>
      </c>
      <c r="W3227" s="8"/>
    </row>
    <row r="3228" spans="1:23" ht="13.5" thickBot="1">
      <c r="A3228" s="8" t="s">
        <v>193</v>
      </c>
      <c r="B3228" s="8" t="s">
        <v>4742</v>
      </c>
      <c r="C3228" s="8" t="s">
        <v>4743</v>
      </c>
      <c r="D3228" s="8"/>
      <c r="E3228" s="8"/>
      <c r="F3228" s="8" t="s">
        <v>212</v>
      </c>
      <c r="G3228" s="8">
        <v>9458</v>
      </c>
      <c r="H3228" s="9">
        <v>10</v>
      </c>
      <c r="I3228" s="8" t="s">
        <v>448</v>
      </c>
      <c r="J3228" s="8" t="s">
        <v>214</v>
      </c>
      <c r="K3228" s="25">
        <v>831</v>
      </c>
      <c r="L3228" s="9">
        <v>0</v>
      </c>
      <c r="M3228" s="9">
        <v>0</v>
      </c>
      <c r="N3228" s="9">
        <v>0</v>
      </c>
      <c r="O3228" s="8"/>
      <c r="P3228" s="9">
        <v>831</v>
      </c>
      <c r="Q3228" s="15">
        <v>8</v>
      </c>
      <c r="R3228" s="9">
        <v>96</v>
      </c>
      <c r="S3228" s="8" t="s">
        <v>34</v>
      </c>
      <c r="T3228" s="9">
        <v>63</v>
      </c>
      <c r="U3228" s="8" t="s">
        <v>7135</v>
      </c>
      <c r="V3228" s="21">
        <v>45364</v>
      </c>
      <c r="W3228" s="8"/>
    </row>
    <row r="3229" spans="1:23" ht="13.5" thickBot="1">
      <c r="A3229" s="8" t="s">
        <v>193</v>
      </c>
      <c r="B3229" s="8" t="s">
        <v>4744</v>
      </c>
      <c r="C3229" s="8" t="s">
        <v>4745</v>
      </c>
      <c r="D3229" s="8"/>
      <c r="E3229" s="8"/>
      <c r="F3229" s="8" t="s">
        <v>212</v>
      </c>
      <c r="G3229" s="8">
        <v>8522</v>
      </c>
      <c r="H3229" s="9">
        <v>11</v>
      </c>
      <c r="I3229" s="8" t="s">
        <v>1147</v>
      </c>
      <c r="J3229" s="8" t="s">
        <v>214</v>
      </c>
      <c r="K3229" s="17">
        <v>100</v>
      </c>
      <c r="L3229" s="9">
        <v>0</v>
      </c>
      <c r="M3229" s="9">
        <v>0</v>
      </c>
      <c r="N3229" s="9">
        <v>0</v>
      </c>
      <c r="O3229" s="8"/>
      <c r="P3229" s="9">
        <v>100</v>
      </c>
      <c r="Q3229" s="15">
        <v>2</v>
      </c>
      <c r="R3229" s="9">
        <v>48</v>
      </c>
      <c r="S3229" s="8" t="s">
        <v>34</v>
      </c>
      <c r="T3229" s="17">
        <v>4</v>
      </c>
      <c r="U3229" s="18" t="s">
        <v>8168</v>
      </c>
      <c r="V3229" s="40">
        <v>45364</v>
      </c>
      <c r="W3229" s="8"/>
    </row>
    <row r="3230" spans="1:23" ht="13.5" thickBot="1">
      <c r="A3230" s="8" t="s">
        <v>193</v>
      </c>
      <c r="B3230" s="13" t="s">
        <v>4746</v>
      </c>
      <c r="C3230" s="44" t="s">
        <v>4747</v>
      </c>
      <c r="D3230" s="45"/>
      <c r="E3230" s="42"/>
      <c r="F3230" s="8" t="s">
        <v>212</v>
      </c>
      <c r="G3230" s="8">
        <v>8528</v>
      </c>
      <c r="H3230" s="20">
        <v>12</v>
      </c>
      <c r="I3230" s="8" t="s">
        <v>1147</v>
      </c>
      <c r="J3230" s="8" t="s">
        <v>214</v>
      </c>
      <c r="K3230" s="30">
        <v>297</v>
      </c>
      <c r="L3230" s="9">
        <v>0</v>
      </c>
      <c r="M3230" s="9">
        <v>0</v>
      </c>
      <c r="N3230" s="9">
        <v>0</v>
      </c>
      <c r="O3230" s="8"/>
      <c r="P3230" s="31">
        <v>297</v>
      </c>
      <c r="Q3230" s="15">
        <v>6</v>
      </c>
      <c r="R3230" s="9">
        <v>48</v>
      </c>
      <c r="S3230" s="8" t="s">
        <v>34</v>
      </c>
      <c r="T3230" s="9">
        <v>9</v>
      </c>
      <c r="U3230" s="8" t="s">
        <v>7132</v>
      </c>
      <c r="V3230" s="21">
        <v>45364</v>
      </c>
      <c r="W3230" s="8"/>
    </row>
    <row r="3231" spans="1:23" ht="13.5" thickBot="1">
      <c r="A3231" s="8" t="s">
        <v>193</v>
      </c>
      <c r="B3231" s="8" t="s">
        <v>4748</v>
      </c>
      <c r="C3231" s="8" t="s">
        <v>4749</v>
      </c>
      <c r="D3231" s="8"/>
      <c r="E3231" s="8"/>
      <c r="F3231" s="8" t="s">
        <v>212</v>
      </c>
      <c r="G3231" s="8">
        <v>9446</v>
      </c>
      <c r="H3231" s="9">
        <v>13</v>
      </c>
      <c r="I3231" s="8" t="s">
        <v>1147</v>
      </c>
      <c r="J3231" s="8" t="s">
        <v>214</v>
      </c>
      <c r="K3231" s="17">
        <v>-16</v>
      </c>
      <c r="L3231" s="9">
        <v>0</v>
      </c>
      <c r="M3231" s="9">
        <v>0</v>
      </c>
      <c r="N3231" s="9">
        <v>0</v>
      </c>
      <c r="O3231" s="8"/>
      <c r="P3231" s="9">
        <v>-16</v>
      </c>
      <c r="Q3231" s="15">
        <v>0</v>
      </c>
      <c r="R3231" s="9">
        <v>72</v>
      </c>
      <c r="S3231" s="8" t="s">
        <v>34</v>
      </c>
      <c r="T3231" s="9">
        <v>-16</v>
      </c>
      <c r="U3231" s="18" t="s">
        <v>7605</v>
      </c>
      <c r="V3231" s="40">
        <v>45364</v>
      </c>
      <c r="W3231" s="8"/>
    </row>
    <row r="3232" spans="1:23" ht="13.5" thickBot="1">
      <c r="A3232" s="8" t="s">
        <v>193</v>
      </c>
      <c r="B3232" s="8" t="s">
        <v>4812</v>
      </c>
      <c r="C3232" s="8" t="s">
        <v>4813</v>
      </c>
      <c r="D3232" s="8" t="s">
        <v>188</v>
      </c>
      <c r="E3232" s="8"/>
      <c r="F3232" s="8" t="s">
        <v>36</v>
      </c>
      <c r="G3232" s="8">
        <v>7013</v>
      </c>
      <c r="H3232" s="9">
        <v>14</v>
      </c>
      <c r="I3232" s="8"/>
      <c r="J3232" s="8" t="s">
        <v>78</v>
      </c>
      <c r="K3232" s="17">
        <v>-218</v>
      </c>
      <c r="L3232" s="9">
        <v>0</v>
      </c>
      <c r="M3232" s="9">
        <v>0</v>
      </c>
      <c r="N3232" s="9">
        <v>0</v>
      </c>
      <c r="O3232" s="8"/>
      <c r="P3232" s="9">
        <v>-218</v>
      </c>
      <c r="Q3232" s="15">
        <v>-1</v>
      </c>
      <c r="R3232" s="9">
        <v>192</v>
      </c>
      <c r="S3232" s="8" t="s">
        <v>34</v>
      </c>
      <c r="T3232" s="9">
        <v>-26</v>
      </c>
      <c r="U3232" s="18" t="s">
        <v>8396</v>
      </c>
      <c r="V3232" s="40" t="s">
        <v>12839</v>
      </c>
      <c r="W3232" s="8"/>
    </row>
    <row r="3233" spans="1:23" ht="13.5" thickBot="1">
      <c r="A3233" s="8" t="s">
        <v>193</v>
      </c>
      <c r="B3233" s="8" t="s">
        <v>4750</v>
      </c>
      <c r="C3233" s="8" t="s">
        <v>4751</v>
      </c>
      <c r="D3233" s="8"/>
      <c r="E3233" s="8"/>
      <c r="F3233" s="8" t="s">
        <v>212</v>
      </c>
      <c r="G3233" s="8">
        <v>8525</v>
      </c>
      <c r="H3233" s="8">
        <v>15</v>
      </c>
      <c r="I3233" s="8" t="s">
        <v>3426</v>
      </c>
      <c r="J3233" s="8" t="s">
        <v>214</v>
      </c>
      <c r="K3233" s="17">
        <v>893</v>
      </c>
      <c r="L3233" s="9">
        <v>0</v>
      </c>
      <c r="M3233" s="9">
        <v>0</v>
      </c>
      <c r="N3233" s="9">
        <v>0</v>
      </c>
      <c r="O3233" s="8"/>
      <c r="P3233" s="9">
        <v>893</v>
      </c>
      <c r="Q3233" s="15">
        <v>18</v>
      </c>
      <c r="R3233" s="9">
        <v>48</v>
      </c>
      <c r="S3233" s="8" t="s">
        <v>34</v>
      </c>
      <c r="T3233" s="8">
        <v>29</v>
      </c>
      <c r="U3233" s="8" t="s">
        <v>11937</v>
      </c>
      <c r="V3233" s="40">
        <v>45364</v>
      </c>
      <c r="W3233" s="8"/>
    </row>
    <row r="3234" spans="1:23" ht="13.5" thickBot="1">
      <c r="A3234" s="8" t="s">
        <v>193</v>
      </c>
      <c r="B3234" s="8" t="s">
        <v>4752</v>
      </c>
      <c r="C3234" s="8" t="s">
        <v>4753</v>
      </c>
      <c r="D3234" s="8"/>
      <c r="E3234" s="8"/>
      <c r="F3234" s="8" t="s">
        <v>212</v>
      </c>
      <c r="G3234" s="8" t="s">
        <v>4754</v>
      </c>
      <c r="H3234" s="9">
        <v>16</v>
      </c>
      <c r="I3234" s="8" t="s">
        <v>1147</v>
      </c>
      <c r="J3234" s="8" t="s">
        <v>214</v>
      </c>
      <c r="K3234" s="17">
        <v>30</v>
      </c>
      <c r="L3234" s="9">
        <v>0</v>
      </c>
      <c r="M3234" s="9">
        <v>0</v>
      </c>
      <c r="N3234" s="9">
        <v>0</v>
      </c>
      <c r="O3234" s="8"/>
      <c r="P3234" s="9">
        <v>30</v>
      </c>
      <c r="Q3234" s="15">
        <v>0</v>
      </c>
      <c r="R3234" s="9">
        <v>48</v>
      </c>
      <c r="S3234" s="8" t="s">
        <v>34</v>
      </c>
      <c r="T3234" s="29">
        <v>30</v>
      </c>
      <c r="U3234" s="18" t="s">
        <v>195</v>
      </c>
      <c r="V3234" s="40">
        <v>45364</v>
      </c>
      <c r="W3234" s="40"/>
    </row>
    <row r="3235" spans="1:23" ht="26.25" thickBot="1">
      <c r="A3235" s="8" t="s">
        <v>193</v>
      </c>
      <c r="B3235" s="8" t="s">
        <v>4756</v>
      </c>
      <c r="C3235" s="8" t="s">
        <v>4757</v>
      </c>
      <c r="D3235" s="8"/>
      <c r="E3235" s="8"/>
      <c r="F3235" s="8" t="s">
        <v>212</v>
      </c>
      <c r="G3235" s="8">
        <v>8527</v>
      </c>
      <c r="H3235" s="9">
        <v>17</v>
      </c>
      <c r="I3235" s="8" t="s">
        <v>4758</v>
      </c>
      <c r="J3235" s="8" t="s">
        <v>214</v>
      </c>
      <c r="K3235" s="17">
        <v>534</v>
      </c>
      <c r="L3235" s="9">
        <v>0</v>
      </c>
      <c r="M3235" s="9">
        <v>0</v>
      </c>
      <c r="N3235" s="9">
        <v>0</v>
      </c>
      <c r="O3235" s="8"/>
      <c r="P3235" s="9">
        <v>534</v>
      </c>
      <c r="Q3235" s="15">
        <v>11</v>
      </c>
      <c r="R3235" s="9">
        <v>48</v>
      </c>
      <c r="S3235" s="8" t="s">
        <v>34</v>
      </c>
      <c r="T3235" s="9">
        <v>6</v>
      </c>
      <c r="U3235" s="18" t="s">
        <v>12891</v>
      </c>
      <c r="V3235" s="40">
        <v>45364</v>
      </c>
      <c r="W3235" s="8"/>
    </row>
    <row r="3236" spans="1:23" ht="13.5" thickBot="1">
      <c r="A3236" s="8" t="s">
        <v>193</v>
      </c>
      <c r="B3236" s="8" t="s">
        <v>4759</v>
      </c>
      <c r="C3236" s="8" t="s">
        <v>4760</v>
      </c>
      <c r="D3236" s="8"/>
      <c r="E3236" s="8"/>
      <c r="F3236" s="8" t="s">
        <v>212</v>
      </c>
      <c r="G3236" s="8">
        <v>8539</v>
      </c>
      <c r="H3236" s="9">
        <v>18</v>
      </c>
      <c r="I3236" s="8" t="s">
        <v>416</v>
      </c>
      <c r="J3236" s="8" t="s">
        <v>214</v>
      </c>
      <c r="K3236" s="17">
        <v>353</v>
      </c>
      <c r="L3236" s="9">
        <v>0</v>
      </c>
      <c r="M3236" s="9">
        <v>0</v>
      </c>
      <c r="N3236" s="9">
        <v>0</v>
      </c>
      <c r="O3236" s="8"/>
      <c r="P3236" s="9">
        <v>353</v>
      </c>
      <c r="Q3236" s="15">
        <v>7</v>
      </c>
      <c r="R3236" s="9">
        <v>48</v>
      </c>
      <c r="S3236" s="8" t="s">
        <v>34</v>
      </c>
      <c r="T3236" s="9">
        <v>17</v>
      </c>
      <c r="U3236" s="18" t="s">
        <v>11041</v>
      </c>
      <c r="V3236" s="40">
        <v>45364</v>
      </c>
      <c r="W3236" s="8"/>
    </row>
    <row r="3237" spans="1:23" ht="13.5" thickBot="1">
      <c r="A3237" s="8" t="s">
        <v>193</v>
      </c>
      <c r="B3237" s="8" t="s">
        <v>4761</v>
      </c>
      <c r="C3237" s="8" t="s">
        <v>4762</v>
      </c>
      <c r="D3237" s="8"/>
      <c r="E3237" s="8"/>
      <c r="F3237" s="8" t="s">
        <v>212</v>
      </c>
      <c r="G3237" s="26">
        <v>9442</v>
      </c>
      <c r="H3237" s="9">
        <v>19</v>
      </c>
      <c r="I3237" s="8" t="s">
        <v>1147</v>
      </c>
      <c r="J3237" s="8" t="s">
        <v>214</v>
      </c>
      <c r="K3237" s="17">
        <v>438</v>
      </c>
      <c r="L3237" s="9">
        <v>0</v>
      </c>
      <c r="M3237" s="9">
        <v>0</v>
      </c>
      <c r="N3237" s="9">
        <v>0</v>
      </c>
      <c r="O3237" s="8"/>
      <c r="P3237" s="9">
        <v>438</v>
      </c>
      <c r="Q3237" s="15">
        <v>6</v>
      </c>
      <c r="R3237" s="9">
        <v>72</v>
      </c>
      <c r="S3237" s="8" t="s">
        <v>34</v>
      </c>
      <c r="T3237" s="29">
        <v>6</v>
      </c>
      <c r="U3237" s="18" t="s">
        <v>10496</v>
      </c>
      <c r="V3237" s="40">
        <v>45364</v>
      </c>
      <c r="W3237" s="8"/>
    </row>
    <row r="3238" spans="1:23" ht="13.5" thickBot="1">
      <c r="A3238" s="8" t="s">
        <v>193</v>
      </c>
      <c r="B3238" s="8" t="s">
        <v>4765</v>
      </c>
      <c r="C3238" s="8" t="s">
        <v>4766</v>
      </c>
      <c r="D3238" s="8"/>
      <c r="E3238" s="8"/>
      <c r="F3238" s="8" t="s">
        <v>212</v>
      </c>
      <c r="G3238" s="8">
        <v>9459</v>
      </c>
      <c r="H3238" s="9">
        <v>20</v>
      </c>
      <c r="I3238" s="8" t="s">
        <v>1147</v>
      </c>
      <c r="J3238" s="8" t="s">
        <v>214</v>
      </c>
      <c r="K3238" s="17">
        <v>444</v>
      </c>
      <c r="L3238" s="9">
        <v>0</v>
      </c>
      <c r="M3238" s="9">
        <v>0</v>
      </c>
      <c r="N3238" s="9">
        <v>0</v>
      </c>
      <c r="O3238" s="8"/>
      <c r="P3238" s="9">
        <v>444</v>
      </c>
      <c r="Q3238" s="15">
        <v>4</v>
      </c>
      <c r="R3238" s="9">
        <v>96</v>
      </c>
      <c r="S3238" s="8" t="s">
        <v>34</v>
      </c>
      <c r="T3238" s="9">
        <v>60</v>
      </c>
      <c r="U3238" s="18" t="s">
        <v>12892</v>
      </c>
      <c r="V3238" s="40">
        <v>45364</v>
      </c>
      <c r="W3238" s="8"/>
    </row>
    <row r="3239" spans="1:23" ht="13.5" thickBot="1">
      <c r="A3239" s="8" t="s">
        <v>193</v>
      </c>
      <c r="B3239" s="8" t="s">
        <v>4767</v>
      </c>
      <c r="C3239" s="8" t="s">
        <v>4768</v>
      </c>
      <c r="D3239" s="8"/>
      <c r="E3239" s="8"/>
      <c r="F3239" s="8" t="s">
        <v>212</v>
      </c>
      <c r="G3239" s="8" t="s">
        <v>4769</v>
      </c>
      <c r="H3239" s="9">
        <v>21</v>
      </c>
      <c r="I3239" s="8" t="s">
        <v>1464</v>
      </c>
      <c r="J3239" s="8" t="s">
        <v>214</v>
      </c>
      <c r="K3239" s="17">
        <v>720</v>
      </c>
      <c r="L3239" s="9">
        <v>0</v>
      </c>
      <c r="M3239" s="9">
        <v>0</v>
      </c>
      <c r="N3239" s="9">
        <v>0</v>
      </c>
      <c r="O3239" s="8"/>
      <c r="P3239" s="9">
        <v>720</v>
      </c>
      <c r="Q3239" s="15">
        <v>15</v>
      </c>
      <c r="R3239" s="9">
        <v>48</v>
      </c>
      <c r="S3239" s="8" t="s">
        <v>34</v>
      </c>
      <c r="T3239" s="9">
        <v>0</v>
      </c>
      <c r="U3239" s="18" t="s">
        <v>858</v>
      </c>
      <c r="V3239" s="40">
        <v>45366</v>
      </c>
      <c r="W3239" s="8"/>
    </row>
    <row r="3240" spans="1:23" ht="13.5" thickBot="1">
      <c r="A3240" s="8" t="s">
        <v>193</v>
      </c>
      <c r="B3240" s="8" t="s">
        <v>4770</v>
      </c>
      <c r="C3240" s="8" t="s">
        <v>4771</v>
      </c>
      <c r="D3240" s="8"/>
      <c r="E3240" s="8"/>
      <c r="F3240" s="8" t="s">
        <v>212</v>
      </c>
      <c r="G3240" s="8">
        <v>5031</v>
      </c>
      <c r="H3240" s="9">
        <v>22</v>
      </c>
      <c r="I3240" s="8" t="s">
        <v>448</v>
      </c>
      <c r="J3240" s="8" t="s">
        <v>214</v>
      </c>
      <c r="K3240" s="17">
        <v>15725</v>
      </c>
      <c r="L3240" s="9">
        <v>0</v>
      </c>
      <c r="M3240" s="9">
        <v>0</v>
      </c>
      <c r="N3240" s="9">
        <v>0</v>
      </c>
      <c r="O3240" s="8"/>
      <c r="P3240" s="9">
        <v>15725</v>
      </c>
      <c r="Q3240" s="15">
        <v>262</v>
      </c>
      <c r="R3240" s="9">
        <v>60</v>
      </c>
      <c r="S3240" s="8" t="s">
        <v>34</v>
      </c>
      <c r="T3240" s="9">
        <v>5</v>
      </c>
      <c r="U3240" s="18" t="s">
        <v>10929</v>
      </c>
      <c r="V3240" s="40">
        <v>45366</v>
      </c>
      <c r="W3240" s="8"/>
    </row>
    <row r="3241" spans="1:23" ht="13.5" thickBot="1">
      <c r="A3241" s="8" t="s">
        <v>193</v>
      </c>
      <c r="B3241" s="8" t="s">
        <v>4772</v>
      </c>
      <c r="C3241" s="8" t="s">
        <v>9460</v>
      </c>
      <c r="D3241" s="8"/>
      <c r="E3241" s="8"/>
      <c r="F3241" s="8" t="s">
        <v>212</v>
      </c>
      <c r="G3241" s="8" t="s">
        <v>4773</v>
      </c>
      <c r="H3241" s="9">
        <v>23</v>
      </c>
      <c r="I3241" s="8" t="s">
        <v>434</v>
      </c>
      <c r="J3241" s="8" t="s">
        <v>214</v>
      </c>
      <c r="K3241" s="17">
        <v>-69</v>
      </c>
      <c r="L3241" s="9">
        <v>0</v>
      </c>
      <c r="M3241" s="9">
        <v>0</v>
      </c>
      <c r="N3241" s="9">
        <v>0</v>
      </c>
      <c r="O3241" s="8"/>
      <c r="P3241" s="9">
        <v>-69</v>
      </c>
      <c r="Q3241" s="15">
        <v>-1</v>
      </c>
      <c r="R3241" s="9">
        <v>36</v>
      </c>
      <c r="S3241" s="8" t="s">
        <v>34</v>
      </c>
      <c r="T3241" s="9">
        <v>-33</v>
      </c>
      <c r="U3241" s="18" t="s">
        <v>10624</v>
      </c>
      <c r="V3241" s="40" t="s">
        <v>12444</v>
      </c>
      <c r="W3241" s="8"/>
    </row>
    <row r="3242" spans="1:23" ht="13.5" thickBot="1">
      <c r="A3242" s="8" t="s">
        <v>193</v>
      </c>
      <c r="B3242" s="8" t="s">
        <v>4774</v>
      </c>
      <c r="C3242" s="8" t="s">
        <v>4775</v>
      </c>
      <c r="D3242" s="8"/>
      <c r="E3242" s="8"/>
      <c r="F3242" s="8" t="s">
        <v>212</v>
      </c>
      <c r="G3242" s="8">
        <v>8557</v>
      </c>
      <c r="H3242" s="9">
        <v>24</v>
      </c>
      <c r="I3242" s="8" t="s">
        <v>1147</v>
      </c>
      <c r="J3242" s="8" t="s">
        <v>214</v>
      </c>
      <c r="K3242" s="17">
        <v>218</v>
      </c>
      <c r="L3242" s="9">
        <v>0</v>
      </c>
      <c r="M3242" s="9">
        <v>0</v>
      </c>
      <c r="N3242" s="9">
        <v>0</v>
      </c>
      <c r="O3242" s="8"/>
      <c r="P3242" s="9">
        <v>218</v>
      </c>
      <c r="Q3242" s="15">
        <v>4</v>
      </c>
      <c r="R3242" s="9">
        <v>48</v>
      </c>
      <c r="S3242" s="8" t="s">
        <v>34</v>
      </c>
      <c r="T3242" s="9">
        <v>26</v>
      </c>
      <c r="U3242" s="18" t="s">
        <v>8751</v>
      </c>
      <c r="V3242" s="40">
        <v>45367</v>
      </c>
      <c r="W3242" s="8"/>
    </row>
    <row r="3243" spans="1:23" ht="13.5" thickBot="1">
      <c r="A3243" s="8" t="s">
        <v>193</v>
      </c>
      <c r="B3243" s="8" t="s">
        <v>4776</v>
      </c>
      <c r="C3243" s="44" t="s">
        <v>4777</v>
      </c>
      <c r="D3243" s="45"/>
      <c r="E3243" s="42"/>
      <c r="F3243" s="8" t="s">
        <v>212</v>
      </c>
      <c r="G3243" s="8">
        <v>9304</v>
      </c>
      <c r="H3243" s="9">
        <v>25</v>
      </c>
      <c r="I3243" s="8" t="s">
        <v>416</v>
      </c>
      <c r="J3243" s="8" t="s">
        <v>214</v>
      </c>
      <c r="K3243" s="17">
        <v>207</v>
      </c>
      <c r="L3243" s="9">
        <v>0</v>
      </c>
      <c r="M3243" s="9">
        <v>0</v>
      </c>
      <c r="N3243" s="9">
        <v>0</v>
      </c>
      <c r="O3243" s="8"/>
      <c r="P3243" s="9">
        <v>207</v>
      </c>
      <c r="Q3243" s="15">
        <v>2</v>
      </c>
      <c r="R3243" s="9">
        <v>72</v>
      </c>
      <c r="S3243" s="8" t="s">
        <v>34</v>
      </c>
      <c r="T3243" s="9">
        <v>63</v>
      </c>
      <c r="U3243" s="18" t="s">
        <v>12893</v>
      </c>
      <c r="V3243" s="40">
        <v>45367</v>
      </c>
      <c r="W3243" s="8"/>
    </row>
    <row r="3244" spans="1:23" ht="13.5" thickBot="1">
      <c r="A3244" s="8" t="s">
        <v>193</v>
      </c>
      <c r="B3244" s="8" t="s">
        <v>4778</v>
      </c>
      <c r="C3244" s="8" t="s">
        <v>4779</v>
      </c>
      <c r="D3244" s="8"/>
      <c r="E3244" s="8"/>
      <c r="F3244" s="8" t="s">
        <v>212</v>
      </c>
      <c r="G3244" s="26">
        <v>9458</v>
      </c>
      <c r="H3244" s="9">
        <v>26</v>
      </c>
      <c r="I3244" s="8" t="s">
        <v>416</v>
      </c>
      <c r="J3244" s="8" t="s">
        <v>214</v>
      </c>
      <c r="K3244" s="17">
        <v>126</v>
      </c>
      <c r="L3244" s="9">
        <v>0</v>
      </c>
      <c r="M3244" s="9">
        <v>0</v>
      </c>
      <c r="N3244" s="9">
        <v>0</v>
      </c>
      <c r="O3244" s="8"/>
      <c r="P3244" s="9">
        <v>126</v>
      </c>
      <c r="Q3244" s="15">
        <v>1</v>
      </c>
      <c r="R3244" s="9">
        <v>96</v>
      </c>
      <c r="S3244" s="8" t="s">
        <v>34</v>
      </c>
      <c r="T3244" s="9">
        <v>30</v>
      </c>
      <c r="U3244" s="18" t="s">
        <v>4755</v>
      </c>
      <c r="V3244" s="40">
        <v>45367</v>
      </c>
      <c r="W3244" s="8"/>
    </row>
    <row r="3245" spans="1:23" ht="13.5" thickBot="1">
      <c r="A3245" s="8" t="s">
        <v>193</v>
      </c>
      <c r="B3245" s="8" t="s">
        <v>4780</v>
      </c>
      <c r="C3245" s="8" t="s">
        <v>4781</v>
      </c>
      <c r="D3245" s="8"/>
      <c r="E3245" s="8"/>
      <c r="F3245" s="8" t="s">
        <v>212</v>
      </c>
      <c r="G3245" s="8">
        <v>9461</v>
      </c>
      <c r="H3245" s="9">
        <v>27</v>
      </c>
      <c r="I3245" s="8" t="s">
        <v>1147</v>
      </c>
      <c r="J3245" s="8" t="s">
        <v>214</v>
      </c>
      <c r="K3245" s="17">
        <v>557</v>
      </c>
      <c r="L3245" s="9">
        <v>0</v>
      </c>
      <c r="M3245" s="9">
        <v>0</v>
      </c>
      <c r="N3245" s="9">
        <v>0</v>
      </c>
      <c r="O3245" s="8"/>
      <c r="P3245" s="9">
        <v>557</v>
      </c>
      <c r="Q3245" s="15">
        <v>5</v>
      </c>
      <c r="R3245" s="9">
        <v>96</v>
      </c>
      <c r="S3245" s="8" t="s">
        <v>34</v>
      </c>
      <c r="T3245" s="9">
        <v>77</v>
      </c>
      <c r="U3245" s="18" t="s">
        <v>12894</v>
      </c>
      <c r="V3245" s="40">
        <v>45367</v>
      </c>
      <c r="W3245" s="8"/>
    </row>
    <row r="3246" spans="1:23" ht="13.5" thickBot="1">
      <c r="A3246" s="8" t="s">
        <v>193</v>
      </c>
      <c r="B3246" s="8" t="s">
        <v>4782</v>
      </c>
      <c r="C3246" s="8" t="s">
        <v>4783</v>
      </c>
      <c r="D3246" s="8"/>
      <c r="E3246" s="8"/>
      <c r="F3246" s="8" t="s">
        <v>212</v>
      </c>
      <c r="G3246" s="8">
        <v>9480</v>
      </c>
      <c r="H3246" s="9">
        <v>28</v>
      </c>
      <c r="I3246" s="8" t="s">
        <v>1147</v>
      </c>
      <c r="J3246" s="8" t="s">
        <v>214</v>
      </c>
      <c r="K3246" s="17">
        <v>143</v>
      </c>
      <c r="L3246" s="9">
        <v>0</v>
      </c>
      <c r="M3246" s="9">
        <v>0</v>
      </c>
      <c r="N3246" s="9">
        <v>0</v>
      </c>
      <c r="O3246" s="8"/>
      <c r="P3246" s="9">
        <v>143</v>
      </c>
      <c r="Q3246" s="15">
        <v>1</v>
      </c>
      <c r="R3246" s="9">
        <v>72</v>
      </c>
      <c r="S3246" s="8" t="s">
        <v>34</v>
      </c>
      <c r="T3246" s="9">
        <v>71</v>
      </c>
      <c r="U3246" s="18" t="s">
        <v>7443</v>
      </c>
      <c r="V3246" s="40">
        <v>45367</v>
      </c>
      <c r="W3246" s="8"/>
    </row>
    <row r="3247" spans="1:23" ht="13.5" thickBot="1">
      <c r="A3247" s="8" t="s">
        <v>193</v>
      </c>
      <c r="B3247" s="8" t="s">
        <v>4784</v>
      </c>
      <c r="C3247" s="8" t="s">
        <v>4785</v>
      </c>
      <c r="D3247" s="8"/>
      <c r="E3247" s="8"/>
      <c r="F3247" s="8" t="s">
        <v>212</v>
      </c>
      <c r="G3247" s="8">
        <v>9443</v>
      </c>
      <c r="H3247" s="9">
        <v>29</v>
      </c>
      <c r="I3247" s="8" t="s">
        <v>1147</v>
      </c>
      <c r="J3247" s="8" t="s">
        <v>214</v>
      </c>
      <c r="K3247" s="17">
        <v>340</v>
      </c>
      <c r="L3247" s="9">
        <v>0</v>
      </c>
      <c r="M3247" s="9">
        <v>0</v>
      </c>
      <c r="N3247" s="9">
        <v>0</v>
      </c>
      <c r="O3247" s="8"/>
      <c r="P3247" s="9">
        <v>340</v>
      </c>
      <c r="Q3247" s="15">
        <v>4</v>
      </c>
      <c r="R3247" s="9">
        <v>72</v>
      </c>
      <c r="S3247" s="8" t="s">
        <v>34</v>
      </c>
      <c r="T3247" s="9">
        <v>52</v>
      </c>
      <c r="U3247" s="18" t="s">
        <v>12895</v>
      </c>
      <c r="V3247" s="40">
        <v>45367</v>
      </c>
      <c r="W3247" s="8"/>
    </row>
    <row r="3248" spans="1:23" ht="13.5" thickBot="1">
      <c r="A3248" s="8" t="s">
        <v>193</v>
      </c>
      <c r="B3248" s="8" t="s">
        <v>4814</v>
      </c>
      <c r="C3248" s="8" t="s">
        <v>4815</v>
      </c>
      <c r="D3248" s="8"/>
      <c r="E3248" s="8"/>
      <c r="F3248" s="8" t="s">
        <v>36</v>
      </c>
      <c r="G3248" s="8">
        <v>347</v>
      </c>
      <c r="H3248" s="9">
        <v>30</v>
      </c>
      <c r="I3248" s="8"/>
      <c r="J3248" s="8" t="s">
        <v>78</v>
      </c>
      <c r="K3248" s="17">
        <v>286</v>
      </c>
      <c r="L3248" s="9">
        <v>0</v>
      </c>
      <c r="M3248" s="9">
        <v>0</v>
      </c>
      <c r="N3248" s="9">
        <v>0</v>
      </c>
      <c r="O3248" s="8"/>
      <c r="P3248" s="9">
        <v>286</v>
      </c>
      <c r="Q3248" s="15">
        <v>7</v>
      </c>
      <c r="R3248" s="9">
        <v>36</v>
      </c>
      <c r="S3248" s="8" t="s">
        <v>34</v>
      </c>
      <c r="T3248" s="9">
        <v>34</v>
      </c>
      <c r="U3248" s="18" t="s">
        <v>4816</v>
      </c>
      <c r="V3248" s="40">
        <v>45369</v>
      </c>
      <c r="W3248" s="8"/>
    </row>
    <row r="3249" spans="1:23" ht="26.25" thickBot="1">
      <c r="A3249" s="8" t="s">
        <v>193</v>
      </c>
      <c r="B3249" s="8" t="s">
        <v>4788</v>
      </c>
      <c r="C3249" s="8" t="s">
        <v>4789</v>
      </c>
      <c r="D3249" s="8"/>
      <c r="E3249" s="8"/>
      <c r="F3249" s="8" t="s">
        <v>212</v>
      </c>
      <c r="G3249" s="8" t="s">
        <v>4790</v>
      </c>
      <c r="H3249" s="9">
        <v>31</v>
      </c>
      <c r="I3249" s="8" t="s">
        <v>213</v>
      </c>
      <c r="J3249" s="8" t="s">
        <v>214</v>
      </c>
      <c r="K3249" s="17">
        <v>63</v>
      </c>
      <c r="L3249" s="9">
        <v>0</v>
      </c>
      <c r="M3249" s="9">
        <v>0</v>
      </c>
      <c r="N3249" s="9">
        <v>0</v>
      </c>
      <c r="O3249" s="8"/>
      <c r="P3249" s="9">
        <v>63</v>
      </c>
      <c r="Q3249" s="15">
        <v>0</v>
      </c>
      <c r="R3249" s="9">
        <v>72</v>
      </c>
      <c r="S3249" s="8" t="s">
        <v>34</v>
      </c>
      <c r="T3249" s="9">
        <v>63</v>
      </c>
      <c r="U3249" s="18" t="s">
        <v>10497</v>
      </c>
      <c r="V3249" s="40">
        <v>45369</v>
      </c>
      <c r="W3249" s="8"/>
    </row>
    <row r="3250" spans="1:23" ht="13.5" thickBot="1">
      <c r="A3250" s="8" t="s">
        <v>193</v>
      </c>
      <c r="B3250" s="8" t="s">
        <v>4791</v>
      </c>
      <c r="C3250" s="44" t="s">
        <v>4792</v>
      </c>
      <c r="D3250" s="45"/>
      <c r="E3250" s="42"/>
      <c r="F3250" s="8" t="s">
        <v>212</v>
      </c>
      <c r="G3250" s="8">
        <v>9473</v>
      </c>
      <c r="H3250" s="9">
        <v>32</v>
      </c>
      <c r="I3250" s="8" t="s">
        <v>1147</v>
      </c>
      <c r="J3250" s="8" t="s">
        <v>214</v>
      </c>
      <c r="K3250" s="17">
        <v>277</v>
      </c>
      <c r="L3250" s="9">
        <v>0</v>
      </c>
      <c r="M3250" s="9">
        <v>0</v>
      </c>
      <c r="N3250" s="9">
        <v>0</v>
      </c>
      <c r="O3250" s="8"/>
      <c r="P3250" s="9">
        <v>277</v>
      </c>
      <c r="Q3250" s="15">
        <v>3</v>
      </c>
      <c r="R3250" s="9">
        <v>72</v>
      </c>
      <c r="S3250" s="8" t="s">
        <v>34</v>
      </c>
      <c r="T3250" s="9">
        <v>61</v>
      </c>
      <c r="U3250" s="18" t="s">
        <v>12896</v>
      </c>
      <c r="V3250" s="40">
        <v>45369</v>
      </c>
      <c r="W3250" s="8"/>
    </row>
    <row r="3251" spans="1:23" ht="13.5" thickBot="1">
      <c r="A3251" s="8" t="s">
        <v>193</v>
      </c>
      <c r="B3251" s="8" t="s">
        <v>4793</v>
      </c>
      <c r="C3251" s="8" t="s">
        <v>4794</v>
      </c>
      <c r="D3251" s="8"/>
      <c r="E3251" s="8"/>
      <c r="F3251" s="8" t="s">
        <v>212</v>
      </c>
      <c r="G3251" s="8">
        <v>8017</v>
      </c>
      <c r="H3251" s="9">
        <v>33</v>
      </c>
      <c r="I3251" s="8" t="s">
        <v>1147</v>
      </c>
      <c r="J3251" s="8" t="s">
        <v>214</v>
      </c>
      <c r="K3251" s="17">
        <v>24</v>
      </c>
      <c r="L3251" s="9">
        <v>0</v>
      </c>
      <c r="M3251" s="9">
        <v>0</v>
      </c>
      <c r="N3251" s="9">
        <v>0</v>
      </c>
      <c r="O3251" s="8"/>
      <c r="P3251" s="9">
        <v>24</v>
      </c>
      <c r="Q3251" s="15">
        <v>0</v>
      </c>
      <c r="R3251" s="9">
        <v>48</v>
      </c>
      <c r="S3251" s="8" t="s">
        <v>34</v>
      </c>
      <c r="T3251" s="9">
        <v>24</v>
      </c>
      <c r="U3251" s="18" t="s">
        <v>1456</v>
      </c>
      <c r="V3251" s="40">
        <v>45369</v>
      </c>
      <c r="W3251" s="8"/>
    </row>
    <row r="3252" spans="1:23" ht="13.5" thickBot="1">
      <c r="A3252" s="8" t="s">
        <v>193</v>
      </c>
      <c r="B3252" s="8" t="s">
        <v>4817</v>
      </c>
      <c r="C3252" s="8" t="s">
        <v>4818</v>
      </c>
      <c r="D3252" s="8"/>
      <c r="E3252" s="8"/>
      <c r="F3252" s="8" t="s">
        <v>36</v>
      </c>
      <c r="G3252" s="8" t="s">
        <v>4819</v>
      </c>
      <c r="H3252" s="9">
        <v>34</v>
      </c>
      <c r="I3252" s="8"/>
      <c r="J3252" s="8" t="s">
        <v>78</v>
      </c>
      <c r="K3252" s="17">
        <v>2231</v>
      </c>
      <c r="L3252" s="9">
        <v>0</v>
      </c>
      <c r="M3252" s="9">
        <v>0</v>
      </c>
      <c r="N3252" s="9">
        <v>0</v>
      </c>
      <c r="O3252" s="8"/>
      <c r="P3252" s="9">
        <v>2231</v>
      </c>
      <c r="Q3252" s="15">
        <v>30</v>
      </c>
      <c r="R3252" s="9">
        <v>72</v>
      </c>
      <c r="S3252" s="8" t="s">
        <v>34</v>
      </c>
      <c r="T3252" s="9">
        <v>71</v>
      </c>
      <c r="U3252" s="18" t="s">
        <v>4820</v>
      </c>
      <c r="V3252" s="40">
        <v>45369</v>
      </c>
      <c r="W3252" s="8"/>
    </row>
    <row r="3253" spans="1:23" ht="13.5" thickBot="1">
      <c r="A3253" s="8" t="s">
        <v>193</v>
      </c>
      <c r="B3253" s="8" t="s">
        <v>4795</v>
      </c>
      <c r="C3253" s="8" t="s">
        <v>4796</v>
      </c>
      <c r="D3253" s="8"/>
      <c r="E3253" s="8"/>
      <c r="F3253" s="8" t="s">
        <v>212</v>
      </c>
      <c r="G3253" s="8">
        <v>8546</v>
      </c>
      <c r="H3253" s="9">
        <v>35</v>
      </c>
      <c r="I3253" s="8" t="s">
        <v>1147</v>
      </c>
      <c r="J3253" s="8" t="s">
        <v>214</v>
      </c>
      <c r="K3253" s="17">
        <v>331</v>
      </c>
      <c r="L3253" s="9">
        <v>0</v>
      </c>
      <c r="M3253" s="9">
        <v>0</v>
      </c>
      <c r="N3253" s="9">
        <v>0</v>
      </c>
      <c r="O3253" s="8"/>
      <c r="P3253" s="9">
        <v>331</v>
      </c>
      <c r="Q3253" s="15">
        <v>6</v>
      </c>
      <c r="R3253" s="9">
        <v>48</v>
      </c>
      <c r="S3253" s="8" t="s">
        <v>34</v>
      </c>
      <c r="T3253" s="9">
        <v>43</v>
      </c>
      <c r="U3253" s="18" t="s">
        <v>8012</v>
      </c>
      <c r="V3253" s="40">
        <v>45369</v>
      </c>
      <c r="W3253" s="8"/>
    </row>
    <row r="3254" spans="1:23" ht="13.5" thickBot="1">
      <c r="A3254" s="8" t="s">
        <v>193</v>
      </c>
      <c r="B3254" s="8" t="s">
        <v>4797</v>
      </c>
      <c r="C3254" s="8" t="s">
        <v>4798</v>
      </c>
      <c r="D3254" s="8"/>
      <c r="E3254" s="8"/>
      <c r="F3254" s="8" t="s">
        <v>212</v>
      </c>
      <c r="G3254" s="8">
        <v>5037</v>
      </c>
      <c r="H3254" s="9">
        <v>36</v>
      </c>
      <c r="I3254" s="8" t="s">
        <v>3426</v>
      </c>
      <c r="J3254" s="8" t="s">
        <v>214</v>
      </c>
      <c r="K3254" s="17">
        <v>1343</v>
      </c>
      <c r="L3254" s="9">
        <v>0</v>
      </c>
      <c r="M3254" s="9">
        <v>0</v>
      </c>
      <c r="N3254" s="9">
        <v>0</v>
      </c>
      <c r="O3254" s="8"/>
      <c r="P3254" s="9">
        <v>1343</v>
      </c>
      <c r="Q3254" s="15">
        <v>22</v>
      </c>
      <c r="R3254" s="9">
        <v>60</v>
      </c>
      <c r="S3254" s="8" t="s">
        <v>34</v>
      </c>
      <c r="T3254" s="9">
        <v>23</v>
      </c>
      <c r="U3254" s="18" t="s">
        <v>10930</v>
      </c>
      <c r="V3254" s="40">
        <v>45371</v>
      </c>
      <c r="W3254" s="8"/>
    </row>
    <row r="3255" spans="1:23" ht="13.5" thickBot="1">
      <c r="A3255" s="8" t="s">
        <v>193</v>
      </c>
      <c r="B3255" s="8" t="s">
        <v>4823</v>
      </c>
      <c r="C3255" s="8" t="s">
        <v>4824</v>
      </c>
      <c r="D3255" s="8"/>
      <c r="E3255" s="8"/>
      <c r="F3255" s="8" t="s">
        <v>212</v>
      </c>
      <c r="G3255" s="8">
        <v>8243</v>
      </c>
      <c r="H3255" s="9">
        <v>37</v>
      </c>
      <c r="I3255" s="8" t="s">
        <v>448</v>
      </c>
      <c r="J3255" s="8" t="s">
        <v>214</v>
      </c>
      <c r="K3255" s="17">
        <v>535</v>
      </c>
      <c r="L3255" s="9">
        <v>0</v>
      </c>
      <c r="M3255" s="9">
        <v>0</v>
      </c>
      <c r="N3255" s="9">
        <v>0</v>
      </c>
      <c r="O3255" s="8"/>
      <c r="P3255" s="9">
        <v>535</v>
      </c>
      <c r="Q3255" s="15">
        <v>7</v>
      </c>
      <c r="R3255" s="9">
        <v>72</v>
      </c>
      <c r="S3255" s="8" t="s">
        <v>34</v>
      </c>
      <c r="T3255" s="9">
        <v>31</v>
      </c>
      <c r="U3255" s="18" t="s">
        <v>10817</v>
      </c>
      <c r="V3255" s="40">
        <v>45372</v>
      </c>
      <c r="W3255" s="8"/>
    </row>
    <row r="3256" spans="1:23" ht="13.5" thickBot="1">
      <c r="A3256" s="8" t="s">
        <v>193</v>
      </c>
      <c r="B3256" s="8" t="s">
        <v>4825</v>
      </c>
      <c r="C3256" s="8" t="s">
        <v>4826</v>
      </c>
      <c r="D3256" s="8"/>
      <c r="E3256" s="8"/>
      <c r="F3256" s="8" t="s">
        <v>36</v>
      </c>
      <c r="G3256" s="8" t="s">
        <v>4827</v>
      </c>
      <c r="H3256" s="9">
        <v>38</v>
      </c>
      <c r="I3256" s="8"/>
      <c r="J3256" s="8" t="s">
        <v>78</v>
      </c>
      <c r="K3256" s="17">
        <v>426</v>
      </c>
      <c r="L3256" s="9">
        <v>0</v>
      </c>
      <c r="M3256" s="9">
        <v>0</v>
      </c>
      <c r="N3256" s="9">
        <v>0</v>
      </c>
      <c r="O3256" s="8"/>
      <c r="P3256" s="9">
        <v>426</v>
      </c>
      <c r="Q3256" s="15">
        <v>8</v>
      </c>
      <c r="R3256" s="9">
        <v>48</v>
      </c>
      <c r="S3256" s="8" t="s">
        <v>34</v>
      </c>
      <c r="T3256" s="9">
        <v>42</v>
      </c>
      <c r="U3256" s="18" t="s">
        <v>4828</v>
      </c>
      <c r="V3256" s="40">
        <v>45372</v>
      </c>
      <c r="W3256" s="8"/>
    </row>
    <row r="3257" spans="1:23" ht="13.5" thickBot="1">
      <c r="A3257" s="8" t="s">
        <v>193</v>
      </c>
      <c r="B3257" s="8" t="s">
        <v>4829</v>
      </c>
      <c r="C3257" s="8" t="s">
        <v>4830</v>
      </c>
      <c r="D3257" s="8"/>
      <c r="E3257" s="8"/>
      <c r="F3257" s="8" t="s">
        <v>1571</v>
      </c>
      <c r="G3257" s="8" t="s">
        <v>4831</v>
      </c>
      <c r="H3257" s="9">
        <v>39</v>
      </c>
      <c r="I3257" s="8" t="s">
        <v>3001</v>
      </c>
      <c r="J3257" s="8" t="s">
        <v>78</v>
      </c>
      <c r="K3257" s="17">
        <v>-34</v>
      </c>
      <c r="L3257" s="9">
        <v>0</v>
      </c>
      <c r="M3257" s="9">
        <v>0</v>
      </c>
      <c r="N3257" s="9">
        <v>0</v>
      </c>
      <c r="O3257" s="8"/>
      <c r="P3257" s="9">
        <v>-34</v>
      </c>
      <c r="Q3257" s="15">
        <v>-1</v>
      </c>
      <c r="R3257" s="9">
        <v>30</v>
      </c>
      <c r="S3257" s="8" t="s">
        <v>40</v>
      </c>
      <c r="T3257" s="9">
        <v>-4</v>
      </c>
      <c r="U3257" s="18" t="s">
        <v>10498</v>
      </c>
      <c r="V3257" s="40" t="s">
        <v>12897</v>
      </c>
      <c r="W3257" s="8"/>
    </row>
    <row r="3258" spans="1:23" ht="26.25" thickBot="1">
      <c r="A3258" s="8" t="s">
        <v>193</v>
      </c>
      <c r="B3258" s="8" t="s">
        <v>4832</v>
      </c>
      <c r="C3258" s="8" t="s">
        <v>4833</v>
      </c>
      <c r="D3258" s="8"/>
      <c r="E3258" s="8"/>
      <c r="F3258" s="8" t="s">
        <v>212</v>
      </c>
      <c r="G3258" s="8" t="s">
        <v>4834</v>
      </c>
      <c r="H3258" s="9">
        <v>40</v>
      </c>
      <c r="I3258" s="8" t="s">
        <v>4758</v>
      </c>
      <c r="J3258" s="8" t="s">
        <v>214</v>
      </c>
      <c r="K3258" s="17">
        <v>-55</v>
      </c>
      <c r="L3258" s="9">
        <v>0</v>
      </c>
      <c r="M3258" s="9">
        <v>0</v>
      </c>
      <c r="N3258" s="9">
        <v>0</v>
      </c>
      <c r="O3258" s="8"/>
      <c r="P3258" s="9">
        <v>-55</v>
      </c>
      <c r="Q3258" s="15">
        <v>0</v>
      </c>
      <c r="R3258" s="9">
        <v>96</v>
      </c>
      <c r="S3258" s="8" t="s">
        <v>34</v>
      </c>
      <c r="T3258" s="9">
        <v>-55</v>
      </c>
      <c r="U3258" s="18" t="s">
        <v>9462</v>
      </c>
      <c r="V3258" s="40">
        <v>45406</v>
      </c>
      <c r="W3258" s="8"/>
    </row>
    <row r="3259" spans="1:23" ht="26.25" thickBot="1">
      <c r="A3259" s="8" t="s">
        <v>193</v>
      </c>
      <c r="B3259" s="8" t="s">
        <v>4835</v>
      </c>
      <c r="C3259" s="8" t="s">
        <v>4836</v>
      </c>
      <c r="D3259" s="8"/>
      <c r="E3259" s="8"/>
      <c r="F3259" s="8" t="s">
        <v>212</v>
      </c>
      <c r="G3259" s="8" t="s">
        <v>4837</v>
      </c>
      <c r="H3259" s="9">
        <v>41</v>
      </c>
      <c r="I3259" s="8" t="s">
        <v>4758</v>
      </c>
      <c r="J3259" s="8" t="s">
        <v>214</v>
      </c>
      <c r="K3259" s="17">
        <v>-68</v>
      </c>
      <c r="L3259" s="9">
        <v>0</v>
      </c>
      <c r="M3259" s="9">
        <v>0</v>
      </c>
      <c r="N3259" s="9">
        <v>0</v>
      </c>
      <c r="O3259" s="8"/>
      <c r="P3259" s="9">
        <v>-68</v>
      </c>
      <c r="Q3259" s="15">
        <v>0</v>
      </c>
      <c r="R3259" s="9">
        <v>96</v>
      </c>
      <c r="S3259" s="8" t="s">
        <v>34</v>
      </c>
      <c r="T3259" s="9">
        <v>-68</v>
      </c>
      <c r="U3259" s="18" t="s">
        <v>12898</v>
      </c>
      <c r="V3259" s="40">
        <v>45406</v>
      </c>
      <c r="W3259" s="8"/>
    </row>
    <row r="3260" spans="1:23" ht="13.5" thickBot="1">
      <c r="A3260" s="8" t="s">
        <v>193</v>
      </c>
      <c r="B3260" s="8" t="s">
        <v>6919</v>
      </c>
      <c r="C3260" s="8" t="s">
        <v>6920</v>
      </c>
      <c r="D3260" s="8"/>
      <c r="E3260" s="8"/>
      <c r="F3260" s="8" t="s">
        <v>36</v>
      </c>
      <c r="G3260" s="8">
        <v>706</v>
      </c>
      <c r="H3260" s="9">
        <v>42</v>
      </c>
      <c r="I3260" s="8"/>
      <c r="J3260" s="8" t="s">
        <v>78</v>
      </c>
      <c r="K3260" s="17">
        <v>115.9166666</v>
      </c>
      <c r="L3260" s="9">
        <v>0</v>
      </c>
      <c r="M3260" s="9">
        <v>0</v>
      </c>
      <c r="N3260" s="9">
        <v>0</v>
      </c>
      <c r="O3260" s="8"/>
      <c r="P3260" s="9">
        <v>115.9166666</v>
      </c>
      <c r="Q3260" s="15">
        <v>0</v>
      </c>
      <c r="R3260" s="9">
        <v>144</v>
      </c>
      <c r="S3260" s="8" t="s">
        <v>34</v>
      </c>
      <c r="T3260" s="9">
        <v>116</v>
      </c>
      <c r="U3260" s="18" t="s">
        <v>12899</v>
      </c>
      <c r="V3260" s="40">
        <v>45419</v>
      </c>
      <c r="W3260" s="8"/>
    </row>
    <row r="3261" spans="1:23" ht="13.5" thickBot="1">
      <c r="A3261" s="8" t="s">
        <v>193</v>
      </c>
      <c r="B3261" s="8" t="s">
        <v>7606</v>
      </c>
      <c r="C3261" s="8" t="s">
        <v>6565</v>
      </c>
      <c r="D3261" s="8"/>
      <c r="E3261" s="8"/>
      <c r="F3261" s="8" t="s">
        <v>36</v>
      </c>
      <c r="G3261" s="8" t="s">
        <v>12900</v>
      </c>
      <c r="H3261" s="9">
        <v>43</v>
      </c>
      <c r="I3261" s="8"/>
      <c r="J3261" s="8" t="s">
        <v>78</v>
      </c>
      <c r="K3261" s="17">
        <v>-2</v>
      </c>
      <c r="L3261" s="9">
        <v>0</v>
      </c>
      <c r="M3261" s="9">
        <v>0</v>
      </c>
      <c r="N3261" s="9">
        <v>0</v>
      </c>
      <c r="O3261" s="8"/>
      <c r="P3261" s="9">
        <v>-2</v>
      </c>
      <c r="Q3261" s="15">
        <v>0</v>
      </c>
      <c r="R3261" s="9">
        <v>36</v>
      </c>
      <c r="S3261" s="8" t="s">
        <v>34</v>
      </c>
      <c r="T3261" s="9">
        <v>-2</v>
      </c>
      <c r="U3261" s="18" t="s">
        <v>177</v>
      </c>
      <c r="V3261" s="40">
        <v>45436</v>
      </c>
      <c r="W3261" s="8"/>
    </row>
    <row r="3262" spans="1:23" ht="26.25" thickBot="1">
      <c r="A3262" s="8" t="s">
        <v>193</v>
      </c>
      <c r="B3262" s="8" t="s">
        <v>7607</v>
      </c>
      <c r="C3262" s="8" t="s">
        <v>6573</v>
      </c>
      <c r="D3262" s="8"/>
      <c r="E3262" s="8"/>
      <c r="F3262" s="8" t="s">
        <v>212</v>
      </c>
      <c r="G3262" s="8">
        <v>8240</v>
      </c>
      <c r="H3262" s="9">
        <v>44</v>
      </c>
      <c r="I3262" s="8" t="s">
        <v>2357</v>
      </c>
      <c r="J3262" s="8" t="s">
        <v>214</v>
      </c>
      <c r="K3262" s="17">
        <v>-26</v>
      </c>
      <c r="L3262" s="9">
        <v>0</v>
      </c>
      <c r="M3262" s="9">
        <v>0</v>
      </c>
      <c r="N3262" s="9">
        <v>0</v>
      </c>
      <c r="O3262" s="8"/>
      <c r="P3262" s="9">
        <v>-26</v>
      </c>
      <c r="Q3262" s="15">
        <v>0</v>
      </c>
      <c r="R3262" s="9">
        <v>96</v>
      </c>
      <c r="S3262" s="8" t="s">
        <v>34</v>
      </c>
      <c r="T3262" s="9">
        <v>-26</v>
      </c>
      <c r="U3262" s="18" t="s">
        <v>9162</v>
      </c>
      <c r="V3262" s="40">
        <v>45436</v>
      </c>
      <c r="W3262" s="8"/>
    </row>
    <row r="3263" spans="1:23" ht="13.5" thickBot="1">
      <c r="A3263" s="8" t="s">
        <v>193</v>
      </c>
      <c r="B3263" s="8" t="s">
        <v>7608</v>
      </c>
      <c r="C3263" s="8" t="s">
        <v>6583</v>
      </c>
      <c r="D3263" s="8"/>
      <c r="E3263" s="8"/>
      <c r="F3263" s="8" t="s">
        <v>36</v>
      </c>
      <c r="G3263" s="8">
        <v>7001</v>
      </c>
      <c r="H3263" s="9">
        <v>45</v>
      </c>
      <c r="I3263" s="8"/>
      <c r="J3263" s="8" t="s">
        <v>78</v>
      </c>
      <c r="K3263" s="17">
        <v>-28</v>
      </c>
      <c r="L3263" s="9">
        <v>0</v>
      </c>
      <c r="M3263" s="9">
        <v>0</v>
      </c>
      <c r="N3263" s="9">
        <v>0</v>
      </c>
      <c r="O3263" s="8"/>
      <c r="P3263" s="9">
        <v>-28</v>
      </c>
      <c r="Q3263" s="15">
        <v>0</v>
      </c>
      <c r="R3263" s="9">
        <v>48</v>
      </c>
      <c r="S3263" s="8" t="s">
        <v>34</v>
      </c>
      <c r="T3263" s="9">
        <v>-28</v>
      </c>
      <c r="U3263" s="18" t="s">
        <v>10791</v>
      </c>
      <c r="V3263" s="40">
        <v>45436</v>
      </c>
      <c r="W3263" s="8"/>
    </row>
    <row r="3264" spans="1:23" ht="13.5" thickBot="1">
      <c r="A3264" s="8" t="s">
        <v>193</v>
      </c>
      <c r="B3264" s="8" t="s">
        <v>7609</v>
      </c>
      <c r="C3264" s="8" t="s">
        <v>6584</v>
      </c>
      <c r="D3264" s="8"/>
      <c r="E3264" s="8"/>
      <c r="F3264" s="8" t="s">
        <v>36</v>
      </c>
      <c r="G3264" s="8">
        <v>7002</v>
      </c>
      <c r="H3264" s="9">
        <v>46</v>
      </c>
      <c r="I3264" s="8"/>
      <c r="J3264" s="8" t="s">
        <v>78</v>
      </c>
      <c r="K3264" s="17">
        <v>-26</v>
      </c>
      <c r="L3264" s="9">
        <v>0</v>
      </c>
      <c r="M3264" s="9">
        <v>0</v>
      </c>
      <c r="N3264" s="9">
        <v>0</v>
      </c>
      <c r="O3264" s="8"/>
      <c r="P3264" s="9">
        <v>-26</v>
      </c>
      <c r="Q3264" s="15">
        <v>0</v>
      </c>
      <c r="R3264" s="9">
        <v>48</v>
      </c>
      <c r="S3264" s="8" t="s">
        <v>34</v>
      </c>
      <c r="T3264" s="9">
        <v>-26</v>
      </c>
      <c r="U3264" s="18" t="s">
        <v>9162</v>
      </c>
      <c r="V3264" s="40">
        <v>45436</v>
      </c>
      <c r="W3264" s="8"/>
    </row>
    <row r="3265" spans="1:23" ht="26.25" thickBot="1">
      <c r="A3265" s="8" t="s">
        <v>193</v>
      </c>
      <c r="B3265" s="8" t="s">
        <v>7856</v>
      </c>
      <c r="C3265" s="8" t="s">
        <v>6570</v>
      </c>
      <c r="D3265" s="8"/>
      <c r="E3265" s="8"/>
      <c r="F3265" s="8" t="s">
        <v>212</v>
      </c>
      <c r="G3265" s="8" t="s">
        <v>7857</v>
      </c>
      <c r="H3265" s="9">
        <v>47</v>
      </c>
      <c r="I3265" s="8" t="s">
        <v>4758</v>
      </c>
      <c r="J3265" s="8" t="s">
        <v>214</v>
      </c>
      <c r="K3265" s="17">
        <v>-58</v>
      </c>
      <c r="L3265" s="9">
        <v>0</v>
      </c>
      <c r="M3265" s="9">
        <v>0</v>
      </c>
      <c r="N3265" s="9">
        <v>0</v>
      </c>
      <c r="O3265" s="8"/>
      <c r="P3265" s="9">
        <v>-58</v>
      </c>
      <c r="Q3265" s="15">
        <v>0</v>
      </c>
      <c r="R3265" s="9">
        <v>96</v>
      </c>
      <c r="S3265" s="8" t="s">
        <v>34</v>
      </c>
      <c r="T3265" s="9">
        <v>-58</v>
      </c>
      <c r="U3265" s="18" t="s">
        <v>8999</v>
      </c>
      <c r="V3265" s="40">
        <v>45442</v>
      </c>
      <c r="W3265" s="8"/>
    </row>
    <row r="3266" spans="1:23" ht="13.5" thickBot="1">
      <c r="A3266" s="8" t="s">
        <v>193</v>
      </c>
      <c r="B3266" s="8" t="s">
        <v>7858</v>
      </c>
      <c r="C3266" s="8" t="s">
        <v>6574</v>
      </c>
      <c r="D3266" s="8"/>
      <c r="E3266" s="8"/>
      <c r="F3266" s="8" t="s">
        <v>212</v>
      </c>
      <c r="G3266" s="8" t="s">
        <v>7859</v>
      </c>
      <c r="H3266" s="9">
        <v>48</v>
      </c>
      <c r="I3266" s="8" t="s">
        <v>416</v>
      </c>
      <c r="J3266" s="8" t="s">
        <v>214</v>
      </c>
      <c r="K3266" s="17">
        <v>-74</v>
      </c>
      <c r="L3266" s="9">
        <v>0</v>
      </c>
      <c r="M3266" s="9">
        <v>0</v>
      </c>
      <c r="N3266" s="9">
        <v>0</v>
      </c>
      <c r="O3266" s="8"/>
      <c r="P3266" s="9">
        <v>-74</v>
      </c>
      <c r="Q3266" s="15">
        <v>-1</v>
      </c>
      <c r="R3266" s="9">
        <v>72</v>
      </c>
      <c r="S3266" s="8" t="s">
        <v>34</v>
      </c>
      <c r="T3266" s="9">
        <v>-2</v>
      </c>
      <c r="U3266" s="18" t="s">
        <v>8691</v>
      </c>
      <c r="V3266" s="40" t="s">
        <v>12901</v>
      </c>
      <c r="W3266" s="8"/>
    </row>
    <row r="3267" spans="1:23" ht="13.5" thickBot="1">
      <c r="A3267" s="8" t="s">
        <v>193</v>
      </c>
      <c r="B3267" s="8" t="s">
        <v>7860</v>
      </c>
      <c r="C3267" s="8" t="s">
        <v>6577</v>
      </c>
      <c r="D3267" s="8"/>
      <c r="E3267" s="8"/>
      <c r="F3267" s="8" t="s">
        <v>212</v>
      </c>
      <c r="G3267" s="8">
        <v>8018</v>
      </c>
      <c r="H3267" s="9">
        <v>49</v>
      </c>
      <c r="I3267" s="8" t="s">
        <v>1147</v>
      </c>
      <c r="J3267" s="8" t="s">
        <v>214</v>
      </c>
      <c r="K3267" s="17">
        <v>-6</v>
      </c>
      <c r="L3267" s="9">
        <v>0</v>
      </c>
      <c r="M3267" s="9">
        <v>0</v>
      </c>
      <c r="N3267" s="9">
        <v>0</v>
      </c>
      <c r="O3267" s="8"/>
      <c r="P3267" s="9">
        <v>-6</v>
      </c>
      <c r="Q3267" s="15">
        <v>0</v>
      </c>
      <c r="R3267" s="9">
        <v>48</v>
      </c>
      <c r="S3267" s="8" t="s">
        <v>34</v>
      </c>
      <c r="T3267" s="9">
        <v>-6</v>
      </c>
      <c r="U3267" s="18" t="s">
        <v>1467</v>
      </c>
      <c r="V3267" s="40">
        <v>45442</v>
      </c>
      <c r="W3267" s="8"/>
    </row>
    <row r="3268" spans="1:23" ht="13.5" thickBot="1">
      <c r="A3268" s="8" t="s">
        <v>193</v>
      </c>
      <c r="B3268" s="8" t="s">
        <v>8162</v>
      </c>
      <c r="C3268" s="8" t="s">
        <v>6579</v>
      </c>
      <c r="D3268" s="8"/>
      <c r="E3268" s="8"/>
      <c r="F3268" s="8" t="s">
        <v>212</v>
      </c>
      <c r="G3268" s="8">
        <v>9362</v>
      </c>
      <c r="H3268" s="9">
        <v>50</v>
      </c>
      <c r="I3268" s="8" t="s">
        <v>2266</v>
      </c>
      <c r="J3268" s="8" t="s">
        <v>214</v>
      </c>
      <c r="K3268" s="17">
        <v>-1</v>
      </c>
      <c r="L3268" s="9">
        <v>0</v>
      </c>
      <c r="M3268" s="9">
        <v>0</v>
      </c>
      <c r="N3268" s="9">
        <v>0</v>
      </c>
      <c r="O3268" s="8"/>
      <c r="P3268" s="9">
        <v>-1</v>
      </c>
      <c r="Q3268" s="15">
        <v>0</v>
      </c>
      <c r="R3268" s="9">
        <v>2304</v>
      </c>
      <c r="S3268" s="8" t="s">
        <v>37</v>
      </c>
      <c r="T3268" s="9">
        <v>-1</v>
      </c>
      <c r="U3268" s="18" t="s">
        <v>1759</v>
      </c>
      <c r="V3268" s="40">
        <v>45454</v>
      </c>
      <c r="W3268" s="8"/>
    </row>
    <row r="3269" spans="1:23" ht="13.5" thickBot="1">
      <c r="A3269" s="8" t="s">
        <v>193</v>
      </c>
      <c r="B3269" s="8" t="s">
        <v>8397</v>
      </c>
      <c r="C3269" s="8" t="s">
        <v>6560</v>
      </c>
      <c r="D3269" s="8"/>
      <c r="E3269" s="8"/>
      <c r="F3269" s="8" t="s">
        <v>36</v>
      </c>
      <c r="G3269" s="8">
        <v>338</v>
      </c>
      <c r="H3269" s="9">
        <v>51</v>
      </c>
      <c r="I3269" s="8"/>
      <c r="J3269" s="8" t="s">
        <v>78</v>
      </c>
      <c r="K3269" s="17">
        <v>-79</v>
      </c>
      <c r="L3269" s="9">
        <v>0</v>
      </c>
      <c r="M3269" s="9">
        <v>0</v>
      </c>
      <c r="N3269" s="9">
        <v>0</v>
      </c>
      <c r="O3269" s="8"/>
      <c r="P3269" s="9">
        <v>-79</v>
      </c>
      <c r="Q3269" s="15">
        <v>0</v>
      </c>
      <c r="R3269" s="9">
        <v>432</v>
      </c>
      <c r="S3269" s="8" t="s">
        <v>37</v>
      </c>
      <c r="T3269" s="9">
        <v>-79</v>
      </c>
      <c r="U3269" s="18" t="s">
        <v>8696</v>
      </c>
      <c r="V3269" s="40">
        <v>45464</v>
      </c>
      <c r="W3269" s="8"/>
    </row>
    <row r="3270" spans="1:23" ht="26.25" thickBot="1">
      <c r="A3270" s="8" t="s">
        <v>193</v>
      </c>
      <c r="B3270" s="8" t="s">
        <v>8398</v>
      </c>
      <c r="C3270" s="8" t="s">
        <v>6575</v>
      </c>
      <c r="D3270" s="8"/>
      <c r="E3270" s="8"/>
      <c r="F3270" s="8" t="s">
        <v>212</v>
      </c>
      <c r="G3270" s="8" t="s">
        <v>8399</v>
      </c>
      <c r="H3270" s="9">
        <v>52</v>
      </c>
      <c r="I3270" s="8" t="s">
        <v>2357</v>
      </c>
      <c r="J3270" s="8" t="s">
        <v>214</v>
      </c>
      <c r="K3270" s="17">
        <v>-170</v>
      </c>
      <c r="L3270" s="9">
        <v>0</v>
      </c>
      <c r="M3270" s="9">
        <v>0</v>
      </c>
      <c r="N3270" s="9">
        <v>0</v>
      </c>
      <c r="O3270" s="8"/>
      <c r="P3270" s="9">
        <v>-170</v>
      </c>
      <c r="Q3270" s="15">
        <v>0</v>
      </c>
      <c r="R3270" s="9">
        <v>384</v>
      </c>
      <c r="S3270" s="8" t="s">
        <v>37</v>
      </c>
      <c r="T3270" s="9">
        <v>-170</v>
      </c>
      <c r="U3270" s="18" t="s">
        <v>10499</v>
      </c>
      <c r="V3270" s="40">
        <v>45464</v>
      </c>
      <c r="W3270" s="8"/>
    </row>
    <row r="3271" spans="1:23" ht="13.5" thickBot="1">
      <c r="A3271" s="8" t="s">
        <v>193</v>
      </c>
      <c r="B3271" s="8" t="s">
        <v>8400</v>
      </c>
      <c r="C3271" s="8" t="s">
        <v>6576</v>
      </c>
      <c r="D3271" s="8"/>
      <c r="E3271" s="8"/>
      <c r="F3271" s="8" t="s">
        <v>212</v>
      </c>
      <c r="G3271" s="8">
        <v>726</v>
      </c>
      <c r="H3271" s="9">
        <v>53</v>
      </c>
      <c r="I3271" s="8" t="s">
        <v>448</v>
      </c>
      <c r="J3271" s="8" t="s">
        <v>214</v>
      </c>
      <c r="K3271" s="17">
        <v>-136</v>
      </c>
      <c r="L3271" s="9">
        <v>0</v>
      </c>
      <c r="M3271" s="9">
        <v>0</v>
      </c>
      <c r="N3271" s="9">
        <v>0</v>
      </c>
      <c r="O3271" s="8"/>
      <c r="P3271" s="9">
        <v>-136</v>
      </c>
      <c r="Q3271" s="15">
        <v>0</v>
      </c>
      <c r="R3271" s="9">
        <v>720</v>
      </c>
      <c r="S3271" s="8" t="s">
        <v>37</v>
      </c>
      <c r="T3271" s="9">
        <v>-136</v>
      </c>
      <c r="U3271" s="18" t="s">
        <v>12902</v>
      </c>
      <c r="V3271" s="40">
        <v>45464</v>
      </c>
      <c r="W3271" s="8"/>
    </row>
    <row r="3272" spans="1:23" ht="13.5" thickBot="1">
      <c r="A3272" s="8" t="s">
        <v>193</v>
      </c>
      <c r="B3272" s="8" t="s">
        <v>8401</v>
      </c>
      <c r="C3272" s="8" t="s">
        <v>6578</v>
      </c>
      <c r="D3272" s="8"/>
      <c r="E3272" s="8"/>
      <c r="F3272" s="8" t="s">
        <v>212</v>
      </c>
      <c r="G3272" s="8">
        <v>9360</v>
      </c>
      <c r="H3272" s="9">
        <v>54</v>
      </c>
      <c r="I3272" s="8" t="s">
        <v>2266</v>
      </c>
      <c r="J3272" s="8" t="s">
        <v>214</v>
      </c>
      <c r="K3272" s="17">
        <v>-22</v>
      </c>
      <c r="L3272" s="9">
        <v>0</v>
      </c>
      <c r="M3272" s="9">
        <v>0</v>
      </c>
      <c r="N3272" s="9">
        <v>0</v>
      </c>
      <c r="O3272" s="8"/>
      <c r="P3272" s="9">
        <v>-22</v>
      </c>
      <c r="Q3272" s="15">
        <v>0</v>
      </c>
      <c r="R3272" s="9">
        <v>48</v>
      </c>
      <c r="S3272" s="8" t="s">
        <v>34</v>
      </c>
      <c r="T3272" s="9">
        <v>-22</v>
      </c>
      <c r="U3272" s="18" t="s">
        <v>6985</v>
      </c>
      <c r="V3272" s="40">
        <v>45464</v>
      </c>
      <c r="W3272" s="8"/>
    </row>
    <row r="3273" spans="1:23" ht="13.5" thickBot="1">
      <c r="A3273" s="8" t="s">
        <v>193</v>
      </c>
      <c r="B3273" s="8" t="s">
        <v>8952</v>
      </c>
      <c r="C3273" s="8" t="s">
        <v>8752</v>
      </c>
      <c r="D3273" s="8"/>
      <c r="E3273" s="8"/>
      <c r="F3273" s="8" t="s">
        <v>38</v>
      </c>
      <c r="G3273" s="8"/>
      <c r="H3273" s="9">
        <v>55</v>
      </c>
      <c r="I3273" s="8"/>
      <c r="J3273" s="8" t="s">
        <v>78</v>
      </c>
      <c r="K3273" s="17">
        <v>0</v>
      </c>
      <c r="L3273" s="9">
        <v>0</v>
      </c>
      <c r="M3273" s="9">
        <v>0</v>
      </c>
      <c r="N3273" s="9">
        <v>0</v>
      </c>
      <c r="O3273" s="8"/>
      <c r="P3273" s="9">
        <v>0</v>
      </c>
      <c r="Q3273" s="15">
        <v>0</v>
      </c>
      <c r="R3273" s="9">
        <v>36</v>
      </c>
      <c r="S3273" s="8" t="s">
        <v>34</v>
      </c>
      <c r="T3273" s="9">
        <v>0</v>
      </c>
      <c r="U3273" s="18" t="s">
        <v>45</v>
      </c>
      <c r="V3273" s="8">
        <v>45491</v>
      </c>
      <c r="W3273" s="8"/>
    </row>
    <row r="3274" spans="1:23" ht="13.5" thickBot="1">
      <c r="A3274" s="8" t="s">
        <v>193</v>
      </c>
      <c r="B3274" s="8" t="s">
        <v>8953</v>
      </c>
      <c r="C3274" s="8" t="s">
        <v>8954</v>
      </c>
      <c r="D3274" s="8"/>
      <c r="E3274" s="8"/>
      <c r="F3274" s="8" t="s">
        <v>212</v>
      </c>
      <c r="G3274" s="8">
        <v>8542</v>
      </c>
      <c r="H3274" s="9">
        <v>56</v>
      </c>
      <c r="I3274" s="8" t="s">
        <v>8781</v>
      </c>
      <c r="J3274" s="8" t="s">
        <v>214</v>
      </c>
      <c r="K3274" s="17">
        <v>-18</v>
      </c>
      <c r="L3274" s="9">
        <v>0</v>
      </c>
      <c r="M3274" s="9">
        <v>0</v>
      </c>
      <c r="N3274" s="9">
        <v>0</v>
      </c>
      <c r="O3274" s="8"/>
      <c r="P3274" s="9">
        <v>-18</v>
      </c>
      <c r="Q3274" s="15">
        <v>0</v>
      </c>
      <c r="R3274" s="9">
        <v>48</v>
      </c>
      <c r="S3274" s="8" t="s">
        <v>34</v>
      </c>
      <c r="T3274" s="9">
        <v>-18</v>
      </c>
      <c r="U3274" s="18" t="s">
        <v>1499</v>
      </c>
      <c r="V3274" s="40">
        <v>45491</v>
      </c>
      <c r="W3274" s="8"/>
    </row>
    <row r="3275" spans="1:23" ht="13.5" thickBot="1">
      <c r="A3275" s="8" t="s">
        <v>193</v>
      </c>
      <c r="B3275" s="8" t="s">
        <v>8955</v>
      </c>
      <c r="C3275" s="8" t="s">
        <v>8956</v>
      </c>
      <c r="D3275" s="8"/>
      <c r="E3275" s="8"/>
      <c r="F3275" s="8" t="s">
        <v>212</v>
      </c>
      <c r="G3275" s="8">
        <v>8545</v>
      </c>
      <c r="H3275" s="9">
        <v>57</v>
      </c>
      <c r="I3275" s="8" t="s">
        <v>8781</v>
      </c>
      <c r="J3275" s="8" t="s">
        <v>214</v>
      </c>
      <c r="K3275" s="17">
        <v>-23</v>
      </c>
      <c r="L3275" s="9">
        <v>0</v>
      </c>
      <c r="M3275" s="9">
        <v>0</v>
      </c>
      <c r="N3275" s="9">
        <v>0</v>
      </c>
      <c r="O3275" s="8"/>
      <c r="P3275" s="9">
        <v>-23</v>
      </c>
      <c r="Q3275" s="15">
        <v>0</v>
      </c>
      <c r="R3275" s="9">
        <v>48</v>
      </c>
      <c r="S3275" s="8" t="s">
        <v>34</v>
      </c>
      <c r="T3275" s="9">
        <v>-23</v>
      </c>
      <c r="U3275" s="18" t="s">
        <v>10932</v>
      </c>
      <c r="V3275" s="40">
        <v>45491</v>
      </c>
      <c r="W3275" s="8"/>
    </row>
    <row r="3276" spans="1:23" ht="13.5" thickBot="1">
      <c r="A3276" s="8" t="s">
        <v>193</v>
      </c>
      <c r="B3276" s="8" t="s">
        <v>8957</v>
      </c>
      <c r="C3276" s="8" t="s">
        <v>8958</v>
      </c>
      <c r="D3276" s="8"/>
      <c r="E3276" s="8"/>
      <c r="F3276" s="8" t="s">
        <v>212</v>
      </c>
      <c r="G3276" s="8">
        <v>8572</v>
      </c>
      <c r="H3276" s="9">
        <v>58</v>
      </c>
      <c r="I3276" s="8" t="s">
        <v>8781</v>
      </c>
      <c r="J3276" s="8" t="s">
        <v>214</v>
      </c>
      <c r="K3276" s="17">
        <v>-26</v>
      </c>
      <c r="L3276" s="9">
        <v>0</v>
      </c>
      <c r="M3276" s="9">
        <v>0</v>
      </c>
      <c r="N3276" s="9">
        <v>0</v>
      </c>
      <c r="O3276" s="8"/>
      <c r="P3276" s="9">
        <v>-26</v>
      </c>
      <c r="Q3276" s="15">
        <v>0</v>
      </c>
      <c r="R3276" s="9">
        <v>48</v>
      </c>
      <c r="S3276" s="8" t="s">
        <v>34</v>
      </c>
      <c r="T3276" s="9">
        <v>-26</v>
      </c>
      <c r="U3276" s="18" t="s">
        <v>9162</v>
      </c>
      <c r="V3276" s="40">
        <v>45491</v>
      </c>
      <c r="W3276" s="8"/>
    </row>
    <row r="3277" spans="1:23" ht="13.5" thickBot="1">
      <c r="A3277" s="8" t="s">
        <v>193</v>
      </c>
      <c r="B3277" s="8" t="s">
        <v>8959</v>
      </c>
      <c r="C3277" s="8" t="s">
        <v>8960</v>
      </c>
      <c r="D3277" s="8"/>
      <c r="E3277" s="8"/>
      <c r="F3277" s="8" t="s">
        <v>212</v>
      </c>
      <c r="G3277" s="8">
        <v>8575</v>
      </c>
      <c r="H3277" s="9">
        <v>59</v>
      </c>
      <c r="I3277" s="8" t="s">
        <v>8781</v>
      </c>
      <c r="J3277" s="8" t="s">
        <v>214</v>
      </c>
      <c r="K3277" s="17">
        <v>-20</v>
      </c>
      <c r="L3277" s="9">
        <v>0</v>
      </c>
      <c r="M3277" s="9">
        <v>0</v>
      </c>
      <c r="N3277" s="9">
        <v>0</v>
      </c>
      <c r="O3277" s="8"/>
      <c r="P3277" s="9">
        <v>-20</v>
      </c>
      <c r="Q3277" s="15">
        <v>0</v>
      </c>
      <c r="R3277" s="9">
        <v>48</v>
      </c>
      <c r="S3277" s="8" t="s">
        <v>34</v>
      </c>
      <c r="T3277" s="9">
        <v>-20</v>
      </c>
      <c r="U3277" s="18" t="s">
        <v>4106</v>
      </c>
      <c r="V3277" s="40">
        <v>45491</v>
      </c>
      <c r="W3277" s="8"/>
    </row>
    <row r="3278" spans="1:23" ht="13.5" thickBot="1">
      <c r="A3278" s="8" t="s">
        <v>193</v>
      </c>
      <c r="B3278" s="8" t="s">
        <v>8961</v>
      </c>
      <c r="C3278" s="44" t="s">
        <v>8962</v>
      </c>
      <c r="D3278" s="45"/>
      <c r="E3278" s="45"/>
      <c r="F3278" s="42" t="s">
        <v>212</v>
      </c>
      <c r="G3278" s="16">
        <v>8587</v>
      </c>
      <c r="H3278" s="9">
        <v>60</v>
      </c>
      <c r="I3278" s="8" t="s">
        <v>8781</v>
      </c>
      <c r="J3278" s="8" t="s">
        <v>214</v>
      </c>
      <c r="K3278" s="17">
        <v>-28</v>
      </c>
      <c r="L3278" s="9">
        <v>0</v>
      </c>
      <c r="M3278" s="9">
        <v>0</v>
      </c>
      <c r="N3278" s="9">
        <v>0</v>
      </c>
      <c r="O3278" s="8"/>
      <c r="P3278" s="9">
        <v>-28</v>
      </c>
      <c r="Q3278" s="15">
        <v>0</v>
      </c>
      <c r="R3278" s="9">
        <v>48</v>
      </c>
      <c r="S3278" s="8" t="s">
        <v>34</v>
      </c>
      <c r="T3278" s="9">
        <v>-28</v>
      </c>
      <c r="U3278" s="18" t="s">
        <v>10791</v>
      </c>
      <c r="V3278" s="40">
        <v>45491</v>
      </c>
      <c r="W3278" s="8"/>
    </row>
    <row r="3279" spans="1:23" ht="13.5" thickBot="1">
      <c r="A3279" s="8" t="s">
        <v>193</v>
      </c>
      <c r="B3279" s="8" t="s">
        <v>8963</v>
      </c>
      <c r="C3279" s="8" t="s">
        <v>8964</v>
      </c>
      <c r="D3279" s="8"/>
      <c r="E3279" s="8"/>
      <c r="F3279" s="8" t="s">
        <v>212</v>
      </c>
      <c r="G3279" s="8">
        <v>8588</v>
      </c>
      <c r="H3279" s="9">
        <v>61</v>
      </c>
      <c r="I3279" s="8" t="s">
        <v>8781</v>
      </c>
      <c r="J3279" s="8" t="s">
        <v>214</v>
      </c>
      <c r="K3279" s="17">
        <v>-30</v>
      </c>
      <c r="L3279" s="9">
        <v>0</v>
      </c>
      <c r="M3279" s="9">
        <v>0</v>
      </c>
      <c r="N3279" s="9">
        <v>0</v>
      </c>
      <c r="O3279" s="8"/>
      <c r="P3279" s="9">
        <v>-30</v>
      </c>
      <c r="Q3279" s="15">
        <v>0</v>
      </c>
      <c r="R3279" s="9">
        <v>48</v>
      </c>
      <c r="S3279" s="8" t="s">
        <v>34</v>
      </c>
      <c r="T3279" s="9">
        <v>-30</v>
      </c>
      <c r="U3279" s="18" t="s">
        <v>11681</v>
      </c>
      <c r="V3279" s="40">
        <v>45491</v>
      </c>
      <c r="W3279" s="8"/>
    </row>
    <row r="3280" spans="1:23" ht="13.5" thickBot="1">
      <c r="A3280" s="8" t="s">
        <v>193</v>
      </c>
      <c r="B3280" s="8" t="s">
        <v>8965</v>
      </c>
      <c r="C3280" s="8" t="s">
        <v>8966</v>
      </c>
      <c r="D3280" s="8"/>
      <c r="E3280" s="8"/>
      <c r="F3280" s="8" t="s">
        <v>212</v>
      </c>
      <c r="G3280" s="8">
        <v>8589</v>
      </c>
      <c r="H3280" s="9">
        <v>62</v>
      </c>
      <c r="I3280" s="8" t="s">
        <v>8781</v>
      </c>
      <c r="J3280" s="8" t="s">
        <v>214</v>
      </c>
      <c r="K3280" s="17">
        <v>-27</v>
      </c>
      <c r="L3280" s="9">
        <v>0</v>
      </c>
      <c r="M3280" s="9">
        <v>0</v>
      </c>
      <c r="N3280" s="9">
        <v>0</v>
      </c>
      <c r="O3280" s="8"/>
      <c r="P3280" s="9">
        <v>-27</v>
      </c>
      <c r="Q3280" s="15">
        <v>0</v>
      </c>
      <c r="R3280" s="9">
        <v>48</v>
      </c>
      <c r="S3280" s="8" t="s">
        <v>34</v>
      </c>
      <c r="T3280" s="9">
        <v>-27</v>
      </c>
      <c r="U3280" s="18" t="s">
        <v>11682</v>
      </c>
      <c r="V3280" s="40">
        <v>45491</v>
      </c>
      <c r="W3280" s="8"/>
    </row>
    <row r="3281" spans="1:23" ht="13.5" thickBot="1">
      <c r="A3281" s="8" t="s">
        <v>193</v>
      </c>
      <c r="B3281" s="8" t="s">
        <v>8967</v>
      </c>
      <c r="C3281" s="8" t="s">
        <v>8968</v>
      </c>
      <c r="D3281" s="8"/>
      <c r="E3281" s="8"/>
      <c r="F3281" s="8" t="s">
        <v>212</v>
      </c>
      <c r="G3281" s="8">
        <v>9260</v>
      </c>
      <c r="H3281" s="9">
        <v>63</v>
      </c>
      <c r="I3281" s="8" t="s">
        <v>8781</v>
      </c>
      <c r="J3281" s="8" t="s">
        <v>214</v>
      </c>
      <c r="K3281" s="17">
        <v>-31</v>
      </c>
      <c r="L3281" s="9">
        <v>0</v>
      </c>
      <c r="M3281" s="9">
        <v>0</v>
      </c>
      <c r="N3281" s="9">
        <v>0</v>
      </c>
      <c r="O3281" s="8"/>
      <c r="P3281" s="9">
        <v>-31</v>
      </c>
      <c r="Q3281" s="15">
        <v>0</v>
      </c>
      <c r="R3281" s="9">
        <v>192</v>
      </c>
      <c r="S3281" s="8" t="s">
        <v>34</v>
      </c>
      <c r="T3281" s="9">
        <v>-31</v>
      </c>
      <c r="U3281" s="18" t="s">
        <v>12903</v>
      </c>
      <c r="V3281" s="40">
        <v>45491</v>
      </c>
      <c r="W3281" s="8"/>
    </row>
    <row r="3282" spans="1:23" ht="13.5" thickBot="1">
      <c r="A3282" s="8" t="s">
        <v>193</v>
      </c>
      <c r="B3282" s="8" t="s">
        <v>8969</v>
      </c>
      <c r="C3282" s="8" t="s">
        <v>8970</v>
      </c>
      <c r="D3282" s="8"/>
      <c r="E3282" s="8"/>
      <c r="F3282" s="8" t="s">
        <v>212</v>
      </c>
      <c r="G3282" s="8">
        <v>870</v>
      </c>
      <c r="H3282" s="9">
        <v>64</v>
      </c>
      <c r="I3282" s="8" t="s">
        <v>8781</v>
      </c>
      <c r="J3282" s="8" t="s">
        <v>214</v>
      </c>
      <c r="K3282" s="17">
        <v>-39</v>
      </c>
      <c r="L3282" s="9">
        <v>0</v>
      </c>
      <c r="M3282" s="9">
        <v>0</v>
      </c>
      <c r="N3282" s="9">
        <v>0</v>
      </c>
      <c r="O3282" s="8"/>
      <c r="P3282" s="9">
        <v>-39</v>
      </c>
      <c r="Q3282" s="15">
        <v>0</v>
      </c>
      <c r="R3282" s="9">
        <v>192</v>
      </c>
      <c r="S3282" s="8" t="s">
        <v>34</v>
      </c>
      <c r="T3282" s="9">
        <v>-39</v>
      </c>
      <c r="U3282" s="18" t="s">
        <v>12904</v>
      </c>
      <c r="V3282" s="8">
        <v>45491</v>
      </c>
      <c r="W3282" s="8"/>
    </row>
    <row r="3283" spans="1:23" ht="13.5" thickBot="1">
      <c r="A3283" s="8" t="s">
        <v>193</v>
      </c>
      <c r="B3283" s="8" t="s">
        <v>8971</v>
      </c>
      <c r="C3283" s="8" t="s">
        <v>8972</v>
      </c>
      <c r="D3283" s="8"/>
      <c r="E3283" s="8"/>
      <c r="F3283" s="8" t="s">
        <v>212</v>
      </c>
      <c r="G3283" s="8">
        <v>9259</v>
      </c>
      <c r="H3283" s="9">
        <v>65</v>
      </c>
      <c r="I3283" s="8" t="s">
        <v>8781</v>
      </c>
      <c r="J3283" s="8" t="s">
        <v>214</v>
      </c>
      <c r="K3283" s="17">
        <v>-17</v>
      </c>
      <c r="L3283" s="9">
        <v>0</v>
      </c>
      <c r="M3283" s="9">
        <v>0</v>
      </c>
      <c r="N3283" s="9">
        <v>0</v>
      </c>
      <c r="O3283" s="8"/>
      <c r="P3283" s="9">
        <v>-17</v>
      </c>
      <c r="Q3283" s="15">
        <v>0</v>
      </c>
      <c r="R3283" s="9">
        <v>192</v>
      </c>
      <c r="S3283" s="8" t="s">
        <v>34</v>
      </c>
      <c r="T3283" s="9">
        <v>-17</v>
      </c>
      <c r="U3283" s="18" t="s">
        <v>8695</v>
      </c>
      <c r="V3283" s="40">
        <v>45491</v>
      </c>
      <c r="W3283" s="8"/>
    </row>
    <row r="3284" spans="1:23" ht="13.5" thickBot="1">
      <c r="A3284" s="8" t="s">
        <v>193</v>
      </c>
      <c r="B3284" s="8" t="s">
        <v>8973</v>
      </c>
      <c r="C3284" s="8" t="s">
        <v>8974</v>
      </c>
      <c r="D3284" s="8"/>
      <c r="E3284" s="8"/>
      <c r="F3284" s="8" t="s">
        <v>212</v>
      </c>
      <c r="G3284" s="8">
        <v>9425</v>
      </c>
      <c r="H3284" s="9">
        <v>66</v>
      </c>
      <c r="I3284" s="8" t="s">
        <v>8781</v>
      </c>
      <c r="J3284" s="8" t="s">
        <v>214</v>
      </c>
      <c r="K3284" s="17">
        <v>-25</v>
      </c>
      <c r="L3284" s="9">
        <v>0</v>
      </c>
      <c r="M3284" s="9">
        <v>0</v>
      </c>
      <c r="N3284" s="9">
        <v>0</v>
      </c>
      <c r="O3284" s="8"/>
      <c r="P3284" s="9">
        <v>-25</v>
      </c>
      <c r="Q3284" s="15">
        <v>0</v>
      </c>
      <c r="R3284" s="9">
        <v>72</v>
      </c>
      <c r="S3284" s="8" t="s">
        <v>34</v>
      </c>
      <c r="T3284" s="9">
        <v>-25</v>
      </c>
      <c r="U3284" s="18" t="s">
        <v>7603</v>
      </c>
      <c r="V3284" s="40">
        <v>45491</v>
      </c>
      <c r="W3284" s="8"/>
    </row>
    <row r="3285" spans="1:23" ht="13.5" thickBot="1">
      <c r="A3285" s="8" t="s">
        <v>193</v>
      </c>
      <c r="B3285" s="8" t="s">
        <v>8977</v>
      </c>
      <c r="C3285" s="8" t="s">
        <v>8978</v>
      </c>
      <c r="D3285" s="8"/>
      <c r="E3285" s="8"/>
      <c r="F3285" s="8" t="s">
        <v>212</v>
      </c>
      <c r="G3285" s="8">
        <v>9497</v>
      </c>
      <c r="H3285" s="9">
        <v>68</v>
      </c>
      <c r="I3285" s="8" t="s">
        <v>8781</v>
      </c>
      <c r="J3285" s="8" t="s">
        <v>214</v>
      </c>
      <c r="K3285" s="17">
        <v>-14</v>
      </c>
      <c r="L3285" s="9">
        <v>0</v>
      </c>
      <c r="M3285" s="9">
        <v>0</v>
      </c>
      <c r="N3285" s="9">
        <v>0</v>
      </c>
      <c r="O3285" s="8"/>
      <c r="P3285" s="9">
        <v>-14</v>
      </c>
      <c r="Q3285" s="15">
        <v>0</v>
      </c>
      <c r="R3285" s="9">
        <v>72</v>
      </c>
      <c r="S3285" s="8" t="s">
        <v>34</v>
      </c>
      <c r="T3285" s="9">
        <v>-14</v>
      </c>
      <c r="U3285" s="18" t="s">
        <v>2114</v>
      </c>
      <c r="V3285" s="40">
        <v>45491</v>
      </c>
      <c r="W3285" s="8"/>
    </row>
    <row r="3286" spans="1:23" ht="13.5" thickBot="1">
      <c r="A3286" s="8" t="s">
        <v>193</v>
      </c>
      <c r="B3286" s="8" t="s">
        <v>8979</v>
      </c>
      <c r="C3286" s="8" t="s">
        <v>8980</v>
      </c>
      <c r="D3286" s="8"/>
      <c r="E3286" s="8"/>
      <c r="F3286" s="8" t="s">
        <v>212</v>
      </c>
      <c r="G3286" s="8">
        <v>9543</v>
      </c>
      <c r="H3286" s="9">
        <v>69</v>
      </c>
      <c r="I3286" s="8" t="s">
        <v>8781</v>
      </c>
      <c r="J3286" s="8" t="s">
        <v>214</v>
      </c>
      <c r="K3286" s="17">
        <v>-124</v>
      </c>
      <c r="L3286" s="9">
        <v>0</v>
      </c>
      <c r="M3286" s="9">
        <v>0</v>
      </c>
      <c r="N3286" s="9">
        <v>0</v>
      </c>
      <c r="O3286" s="8"/>
      <c r="P3286" s="9">
        <v>-124</v>
      </c>
      <c r="Q3286" s="15">
        <v>-1</v>
      </c>
      <c r="R3286" s="9">
        <v>72</v>
      </c>
      <c r="S3286" s="8" t="s">
        <v>34</v>
      </c>
      <c r="T3286" s="9">
        <v>-52</v>
      </c>
      <c r="U3286" s="18" t="s">
        <v>12905</v>
      </c>
      <c r="V3286" s="40" t="s">
        <v>12906</v>
      </c>
      <c r="W3286" s="8"/>
    </row>
    <row r="3287" spans="1:23" ht="13.5" thickBot="1">
      <c r="A3287" s="8" t="s">
        <v>193</v>
      </c>
      <c r="B3287" s="8" t="s">
        <v>8975</v>
      </c>
      <c r="C3287" s="8" t="s">
        <v>8976</v>
      </c>
      <c r="D3287" s="8"/>
      <c r="E3287" s="8"/>
      <c r="F3287" s="8" t="s">
        <v>212</v>
      </c>
      <c r="G3287" s="8">
        <v>9489</v>
      </c>
      <c r="H3287" s="9">
        <v>67</v>
      </c>
      <c r="I3287" s="8" t="s">
        <v>8781</v>
      </c>
      <c r="J3287" s="8" t="s">
        <v>214</v>
      </c>
      <c r="K3287" s="17">
        <v>-19</v>
      </c>
      <c r="L3287" s="9">
        <v>0</v>
      </c>
      <c r="M3287" s="9">
        <v>0</v>
      </c>
      <c r="N3287" s="9">
        <v>0</v>
      </c>
      <c r="O3287" s="8"/>
      <c r="P3287" s="9">
        <v>-19</v>
      </c>
      <c r="Q3287" s="15">
        <v>0</v>
      </c>
      <c r="R3287" s="9">
        <v>72</v>
      </c>
      <c r="S3287" s="8" t="s">
        <v>34</v>
      </c>
      <c r="T3287" s="17">
        <v>-19</v>
      </c>
      <c r="U3287" s="8" t="s">
        <v>10712</v>
      </c>
      <c r="V3287" s="21">
        <v>45491</v>
      </c>
      <c r="W3287" s="8"/>
    </row>
    <row r="3288" spans="1:23" ht="26.25" thickBot="1">
      <c r="A3288" s="8" t="s">
        <v>4838</v>
      </c>
      <c r="B3288" s="8" t="s">
        <v>4839</v>
      </c>
      <c r="C3288" s="8" t="s">
        <v>9163</v>
      </c>
      <c r="D3288" s="8"/>
      <c r="E3288" s="8"/>
      <c r="F3288" s="8" t="s">
        <v>68</v>
      </c>
      <c r="G3288" s="8" t="s">
        <v>4840</v>
      </c>
      <c r="H3288" s="9">
        <v>2</v>
      </c>
      <c r="I3288" s="8"/>
      <c r="J3288" s="8" t="s">
        <v>78</v>
      </c>
      <c r="K3288" s="17">
        <v>-1</v>
      </c>
      <c r="L3288" s="9">
        <v>0</v>
      </c>
      <c r="M3288" s="9">
        <v>0</v>
      </c>
      <c r="N3288" s="9">
        <v>0</v>
      </c>
      <c r="O3288" s="8"/>
      <c r="P3288" s="9">
        <v>-1</v>
      </c>
      <c r="Q3288" s="15">
        <v>0</v>
      </c>
      <c r="R3288" s="9">
        <v>20</v>
      </c>
      <c r="S3288" s="8" t="s">
        <v>34</v>
      </c>
      <c r="T3288" s="9">
        <v>-1</v>
      </c>
      <c r="U3288" s="18" t="s">
        <v>141</v>
      </c>
      <c r="V3288" s="40"/>
      <c r="W3288" s="8"/>
    </row>
    <row r="3289" spans="1:23" ht="13.5" thickBot="1">
      <c r="A3289" s="8" t="s">
        <v>4838</v>
      </c>
      <c r="B3289" s="8" t="s">
        <v>4841</v>
      </c>
      <c r="C3289" s="44" t="s">
        <v>4842</v>
      </c>
      <c r="D3289" s="45"/>
      <c r="E3289" s="45"/>
      <c r="F3289" s="42" t="s">
        <v>4843</v>
      </c>
      <c r="G3289" s="8" t="s">
        <v>4844</v>
      </c>
      <c r="H3289" s="9">
        <v>1</v>
      </c>
      <c r="I3289" s="8"/>
      <c r="J3289" s="8" t="s">
        <v>78</v>
      </c>
      <c r="K3289" s="17">
        <v>110.58333330000001</v>
      </c>
      <c r="L3289" s="9">
        <v>0</v>
      </c>
      <c r="M3289" s="9">
        <v>0</v>
      </c>
      <c r="N3289" s="9">
        <v>0</v>
      </c>
      <c r="O3289" s="8"/>
      <c r="P3289" s="9">
        <v>110.58333330000001</v>
      </c>
      <c r="Q3289" s="15">
        <v>11</v>
      </c>
      <c r="R3289" s="9">
        <v>10</v>
      </c>
      <c r="S3289" s="8" t="s">
        <v>34</v>
      </c>
      <c r="T3289" s="9">
        <v>1</v>
      </c>
      <c r="U3289" s="18" t="s">
        <v>12907</v>
      </c>
      <c r="V3289" s="40">
        <v>45351</v>
      </c>
      <c r="W3289" s="8"/>
    </row>
    <row r="3290" spans="1:23" ht="13.5" thickBot="1">
      <c r="A3290" s="8"/>
      <c r="B3290" s="8"/>
      <c r="C3290" s="8" t="s">
        <v>984</v>
      </c>
      <c r="D3290" s="8"/>
      <c r="E3290" s="8"/>
      <c r="F3290" s="8"/>
      <c r="G3290" s="8"/>
      <c r="H3290" s="9">
        <v>110</v>
      </c>
      <c r="I3290" s="8"/>
      <c r="J3290" s="8" t="s">
        <v>78</v>
      </c>
      <c r="K3290" s="17">
        <v>72</v>
      </c>
      <c r="L3290" s="9">
        <v>0</v>
      </c>
      <c r="M3290" s="9">
        <v>0</v>
      </c>
      <c r="N3290" s="9">
        <v>0</v>
      </c>
      <c r="O3290" s="8"/>
      <c r="P3290" s="9">
        <v>72</v>
      </c>
      <c r="Q3290" s="15">
        <v>4</v>
      </c>
      <c r="R3290" s="9">
        <v>18</v>
      </c>
      <c r="S3290" s="8" t="s">
        <v>40</v>
      </c>
      <c r="T3290" s="9">
        <v>0</v>
      </c>
      <c r="U3290" s="18" t="s">
        <v>385</v>
      </c>
      <c r="V3290" s="40"/>
      <c r="W3290" s="8"/>
    </row>
    <row r="3291" spans="1:23" ht="13.5" thickBot="1">
      <c r="A3291" s="8"/>
      <c r="B3291" s="8"/>
      <c r="C3291" s="8" t="s">
        <v>985</v>
      </c>
      <c r="D3291" s="8"/>
      <c r="E3291" s="8"/>
      <c r="F3291" s="8"/>
      <c r="G3291" s="8"/>
      <c r="H3291" s="9">
        <v>111</v>
      </c>
      <c r="I3291" s="8"/>
      <c r="J3291" s="8" t="s">
        <v>78</v>
      </c>
      <c r="K3291" s="17">
        <v>200</v>
      </c>
      <c r="L3291" s="9">
        <v>0</v>
      </c>
      <c r="M3291" s="9">
        <v>0</v>
      </c>
      <c r="N3291" s="9">
        <v>0</v>
      </c>
      <c r="O3291" s="8"/>
      <c r="P3291" s="9">
        <v>200</v>
      </c>
      <c r="Q3291" s="15">
        <v>2</v>
      </c>
      <c r="R3291" s="9">
        <v>100</v>
      </c>
      <c r="S3291" s="8" t="s">
        <v>34</v>
      </c>
      <c r="T3291" s="9">
        <v>0</v>
      </c>
      <c r="U3291" s="18" t="s">
        <v>81</v>
      </c>
      <c r="V3291" s="40"/>
      <c r="W3291" s="8"/>
    </row>
    <row r="3292" spans="1:23" ht="13.5" thickBot="1">
      <c r="A3292" s="8"/>
      <c r="B3292" s="8"/>
      <c r="C3292" s="8" t="s">
        <v>4159</v>
      </c>
      <c r="D3292" s="8"/>
      <c r="E3292" s="8"/>
      <c r="F3292" s="8"/>
      <c r="G3292" s="8"/>
      <c r="H3292" s="9">
        <v>35</v>
      </c>
      <c r="I3292" s="8" t="s">
        <v>426</v>
      </c>
      <c r="J3292" s="8" t="s">
        <v>214</v>
      </c>
      <c r="K3292" s="17">
        <v>0</v>
      </c>
      <c r="L3292" s="9">
        <v>0</v>
      </c>
      <c r="M3292" s="9">
        <v>0</v>
      </c>
      <c r="N3292" s="9">
        <v>0</v>
      </c>
      <c r="O3292" s="8"/>
      <c r="P3292" s="9">
        <v>0</v>
      </c>
      <c r="Q3292" s="15">
        <v>0</v>
      </c>
      <c r="R3292" s="9">
        <v>480</v>
      </c>
      <c r="S3292" s="8" t="s">
        <v>37</v>
      </c>
      <c r="T3292" s="9">
        <v>0</v>
      </c>
      <c r="U3292" s="18" t="s">
        <v>39</v>
      </c>
      <c r="V3292" s="40"/>
      <c r="W3292" s="8"/>
    </row>
    <row r="3293" spans="1:23" ht="13.5" thickBot="1">
      <c r="A3293" s="8"/>
      <c r="B3293" s="8"/>
      <c r="C3293" s="8" t="s">
        <v>4160</v>
      </c>
      <c r="D3293" s="8"/>
      <c r="E3293" s="8"/>
      <c r="F3293" s="8"/>
      <c r="G3293" s="8"/>
      <c r="H3293" s="9">
        <v>36</v>
      </c>
      <c r="I3293" s="8" t="s">
        <v>426</v>
      </c>
      <c r="J3293" s="8" t="s">
        <v>214</v>
      </c>
      <c r="K3293" s="17">
        <v>0</v>
      </c>
      <c r="L3293" s="9">
        <v>0</v>
      </c>
      <c r="M3293" s="9">
        <v>0</v>
      </c>
      <c r="N3293" s="9">
        <v>0</v>
      </c>
      <c r="O3293" s="8"/>
      <c r="P3293" s="9">
        <v>0</v>
      </c>
      <c r="Q3293" s="15">
        <v>0</v>
      </c>
      <c r="R3293" s="9">
        <v>360</v>
      </c>
      <c r="S3293" s="8" t="s">
        <v>37</v>
      </c>
      <c r="T3293" s="9">
        <v>0</v>
      </c>
      <c r="U3293" s="18" t="s">
        <v>39</v>
      </c>
      <c r="V3293" s="40"/>
      <c r="W3293" s="8"/>
    </row>
    <row r="3294" spans="1:23" ht="13.5" thickBot="1">
      <c r="A3294" s="8"/>
      <c r="B3294" s="8"/>
      <c r="C3294" s="8" t="s">
        <v>4396</v>
      </c>
      <c r="D3294" s="8"/>
      <c r="E3294" s="8"/>
      <c r="F3294" s="8"/>
      <c r="G3294" s="8"/>
      <c r="H3294" s="9">
        <v>175</v>
      </c>
      <c r="I3294" s="8"/>
      <c r="J3294" s="8" t="s">
        <v>78</v>
      </c>
      <c r="K3294" s="17">
        <v>0</v>
      </c>
      <c r="L3294" s="9">
        <v>0</v>
      </c>
      <c r="M3294" s="9">
        <v>0</v>
      </c>
      <c r="N3294" s="9">
        <v>0</v>
      </c>
      <c r="O3294" s="8"/>
      <c r="P3294" s="9">
        <v>0</v>
      </c>
      <c r="Q3294" s="15">
        <v>0</v>
      </c>
      <c r="R3294" s="9">
        <v>10</v>
      </c>
      <c r="S3294" s="8" t="s">
        <v>34</v>
      </c>
      <c r="T3294" s="9">
        <v>0</v>
      </c>
      <c r="U3294" s="18" t="s">
        <v>45</v>
      </c>
      <c r="V3294" s="40"/>
      <c r="W3294" s="8"/>
    </row>
    <row r="3295" spans="1:23" ht="13.5" thickBot="1">
      <c r="A3295" s="8"/>
      <c r="B3295" s="8"/>
      <c r="C3295" s="8" t="s">
        <v>4397</v>
      </c>
      <c r="D3295" s="8"/>
      <c r="E3295" s="8"/>
      <c r="F3295" s="8"/>
      <c r="G3295" s="8"/>
      <c r="H3295" s="9">
        <v>176</v>
      </c>
      <c r="I3295" s="8"/>
      <c r="J3295" s="8" t="s">
        <v>78</v>
      </c>
      <c r="K3295" s="17">
        <v>0</v>
      </c>
      <c r="L3295" s="9">
        <v>0</v>
      </c>
      <c r="M3295" s="9">
        <v>0</v>
      </c>
      <c r="N3295" s="9">
        <v>0</v>
      </c>
      <c r="O3295" s="8"/>
      <c r="P3295" s="9">
        <v>0</v>
      </c>
      <c r="Q3295" s="15">
        <v>0</v>
      </c>
      <c r="R3295" s="9">
        <v>10</v>
      </c>
      <c r="S3295" s="8" t="s">
        <v>34</v>
      </c>
      <c r="T3295" s="9">
        <v>0</v>
      </c>
      <c r="U3295" s="18" t="s">
        <v>45</v>
      </c>
      <c r="V3295" s="40"/>
      <c r="W3295" s="8"/>
    </row>
    <row r="3296" spans="1:23" ht="13.5" thickBot="1">
      <c r="A3296" s="8"/>
      <c r="B3296" s="8"/>
      <c r="C3296" s="43" t="s">
        <v>4398</v>
      </c>
      <c r="D3296" s="45"/>
      <c r="E3296" s="45"/>
      <c r="F3296" s="42"/>
      <c r="G3296" s="8"/>
      <c r="H3296" s="9">
        <v>177</v>
      </c>
      <c r="I3296" s="8"/>
      <c r="J3296" s="8" t="s">
        <v>78</v>
      </c>
      <c r="K3296" s="17">
        <v>0</v>
      </c>
      <c r="L3296" s="9">
        <v>0</v>
      </c>
      <c r="M3296" s="9">
        <v>0</v>
      </c>
      <c r="N3296" s="9">
        <v>0</v>
      </c>
      <c r="O3296" s="8"/>
      <c r="P3296" s="9">
        <v>0</v>
      </c>
      <c r="Q3296" s="15">
        <v>0</v>
      </c>
      <c r="R3296" s="9">
        <v>10</v>
      </c>
      <c r="S3296" s="8" t="s">
        <v>34</v>
      </c>
      <c r="T3296" s="9">
        <v>0</v>
      </c>
      <c r="U3296" s="18" t="s">
        <v>45</v>
      </c>
      <c r="V3296" s="40"/>
      <c r="W3296" s="8"/>
    </row>
    <row r="3297" spans="1:23" ht="13.5" thickBot="1">
      <c r="A3297" s="8"/>
      <c r="B3297" s="8"/>
      <c r="C3297" s="8" t="s">
        <v>4399</v>
      </c>
      <c r="D3297" s="8"/>
      <c r="E3297" s="8"/>
      <c r="F3297" s="8"/>
      <c r="G3297" s="8"/>
      <c r="H3297" s="9">
        <v>179</v>
      </c>
      <c r="I3297" s="8"/>
      <c r="J3297" s="8" t="s">
        <v>78</v>
      </c>
      <c r="K3297" s="17">
        <v>0</v>
      </c>
      <c r="L3297" s="9">
        <v>0</v>
      </c>
      <c r="M3297" s="9">
        <v>0</v>
      </c>
      <c r="N3297" s="9">
        <v>0</v>
      </c>
      <c r="O3297" s="8"/>
      <c r="P3297" s="9">
        <v>0</v>
      </c>
      <c r="Q3297" s="15">
        <v>0</v>
      </c>
      <c r="R3297" s="9">
        <v>10</v>
      </c>
      <c r="S3297" s="8" t="s">
        <v>34</v>
      </c>
      <c r="T3297" s="9">
        <v>0</v>
      </c>
      <c r="U3297" s="18" t="s">
        <v>45</v>
      </c>
      <c r="V3297" s="40"/>
      <c r="W3297" s="8"/>
    </row>
    <row r="3298" spans="1:23" ht="13.5" thickBot="1">
      <c r="A3298" s="8"/>
      <c r="B3298" s="8"/>
      <c r="C3298" s="8" t="s">
        <v>4400</v>
      </c>
      <c r="D3298" s="8"/>
      <c r="E3298" s="8"/>
      <c r="F3298" s="8"/>
      <c r="G3298" s="8"/>
      <c r="H3298" s="9">
        <v>180</v>
      </c>
      <c r="I3298" s="8"/>
      <c r="J3298" s="8" t="s">
        <v>78</v>
      </c>
      <c r="K3298" s="17">
        <v>0</v>
      </c>
      <c r="L3298" s="9">
        <v>0</v>
      </c>
      <c r="M3298" s="9">
        <v>0</v>
      </c>
      <c r="N3298" s="9">
        <v>0</v>
      </c>
      <c r="O3298" s="8"/>
      <c r="P3298" s="9">
        <v>0</v>
      </c>
      <c r="Q3298" s="15">
        <v>0</v>
      </c>
      <c r="R3298" s="9">
        <v>20</v>
      </c>
      <c r="S3298" s="8" t="s">
        <v>34</v>
      </c>
      <c r="T3298" s="9">
        <v>0</v>
      </c>
      <c r="U3298" s="18" t="s">
        <v>45</v>
      </c>
      <c r="V3298" s="40"/>
      <c r="W3298" s="8"/>
    </row>
    <row r="3299" spans="1:23" ht="13.5" thickBot="1">
      <c r="A3299" s="8"/>
      <c r="B3299" s="8"/>
      <c r="C3299" s="44" t="s">
        <v>3946</v>
      </c>
      <c r="D3299" s="42"/>
      <c r="E3299" s="8"/>
      <c r="F3299" s="8"/>
      <c r="G3299" s="8"/>
      <c r="H3299" s="9"/>
      <c r="I3299" s="8"/>
      <c r="J3299" s="8" t="s">
        <v>78</v>
      </c>
      <c r="K3299" s="17">
        <v>112</v>
      </c>
      <c r="L3299" s="9">
        <v>0</v>
      </c>
      <c r="M3299" s="9">
        <v>0</v>
      </c>
      <c r="N3299" s="9">
        <v>0</v>
      </c>
      <c r="O3299" s="8"/>
      <c r="P3299" s="9">
        <v>112</v>
      </c>
      <c r="Q3299" s="15">
        <v>1</v>
      </c>
      <c r="R3299" s="9">
        <v>112</v>
      </c>
      <c r="S3299" s="8" t="s">
        <v>40</v>
      </c>
      <c r="T3299" s="9">
        <v>0</v>
      </c>
      <c r="U3299" s="18" t="s">
        <v>168</v>
      </c>
      <c r="V3299" s="40"/>
      <c r="W3299" s="8"/>
    </row>
    <row r="3300" spans="1:23" ht="13.5" thickBot="1">
      <c r="A3300" s="8"/>
      <c r="B3300" s="8"/>
      <c r="C3300" s="8" t="s">
        <v>3947</v>
      </c>
      <c r="D3300" s="8"/>
      <c r="E3300" s="8"/>
      <c r="F3300" s="8"/>
      <c r="G3300" s="8"/>
      <c r="H3300" s="9"/>
      <c r="I3300" s="8"/>
      <c r="J3300" s="8" t="s">
        <v>78</v>
      </c>
      <c r="K3300" s="17">
        <v>144</v>
      </c>
      <c r="L3300" s="9">
        <v>0</v>
      </c>
      <c r="M3300" s="9">
        <v>0</v>
      </c>
      <c r="N3300" s="9">
        <v>0</v>
      </c>
      <c r="O3300" s="8"/>
      <c r="P3300" s="9">
        <v>144</v>
      </c>
      <c r="Q3300" s="15">
        <v>1</v>
      </c>
      <c r="R3300" s="9">
        <v>144</v>
      </c>
      <c r="S3300" s="8" t="s">
        <v>34</v>
      </c>
      <c r="T3300" s="9">
        <v>0</v>
      </c>
      <c r="U3300" s="18" t="s">
        <v>35</v>
      </c>
      <c r="V3300" s="40"/>
      <c r="W3300" s="8"/>
    </row>
    <row r="3301" spans="1:23" ht="13.5" thickBot="1">
      <c r="A3301" s="8"/>
      <c r="B3301" s="8"/>
      <c r="C3301" s="8" t="s">
        <v>875</v>
      </c>
      <c r="D3301" s="8"/>
      <c r="E3301" s="8"/>
      <c r="F3301" s="8"/>
      <c r="G3301" s="8">
        <v>2319</v>
      </c>
      <c r="H3301" s="9">
        <v>15</v>
      </c>
      <c r="I3301" s="8"/>
      <c r="J3301" s="8" t="s">
        <v>78</v>
      </c>
      <c r="K3301" s="17">
        <v>576</v>
      </c>
      <c r="L3301" s="9">
        <v>0</v>
      </c>
      <c r="M3301" s="9">
        <v>0</v>
      </c>
      <c r="N3301" s="9">
        <v>0</v>
      </c>
      <c r="O3301" s="8"/>
      <c r="P3301" s="9">
        <v>576</v>
      </c>
      <c r="Q3301" s="15">
        <v>4</v>
      </c>
      <c r="R3301" s="9">
        <v>144</v>
      </c>
      <c r="S3301" s="8" t="s">
        <v>34</v>
      </c>
      <c r="T3301" s="9">
        <v>0</v>
      </c>
      <c r="U3301" s="18" t="s">
        <v>209</v>
      </c>
      <c r="V3301" s="40"/>
      <c r="W3301" s="8"/>
    </row>
    <row r="3302" spans="1:23" ht="13.5" thickBot="1">
      <c r="A3302" s="8"/>
      <c r="B3302" s="8"/>
      <c r="C3302" s="8" t="s">
        <v>2663</v>
      </c>
      <c r="D3302" s="8"/>
      <c r="E3302" s="8"/>
      <c r="F3302" s="8"/>
      <c r="G3302" s="8"/>
      <c r="H3302" s="9">
        <v>6</v>
      </c>
      <c r="I3302" s="8"/>
      <c r="J3302" s="8" t="s">
        <v>78</v>
      </c>
      <c r="K3302" s="17">
        <v>0</v>
      </c>
      <c r="L3302" s="9">
        <v>0</v>
      </c>
      <c r="M3302" s="9">
        <v>0</v>
      </c>
      <c r="N3302" s="9">
        <v>0</v>
      </c>
      <c r="O3302" s="8"/>
      <c r="P3302" s="9">
        <v>0</v>
      </c>
      <c r="Q3302" s="15">
        <v>0</v>
      </c>
      <c r="R3302" s="9">
        <v>288</v>
      </c>
      <c r="S3302" s="8" t="s">
        <v>37</v>
      </c>
      <c r="T3302" s="9">
        <v>0</v>
      </c>
      <c r="U3302" s="18" t="s">
        <v>39</v>
      </c>
      <c r="V3302" s="8"/>
      <c r="W3302" s="8"/>
    </row>
    <row r="3303" spans="1:23" ht="13.5" thickBot="1">
      <c r="A3303" s="8"/>
      <c r="B3303" s="8"/>
      <c r="C3303" s="18" t="s">
        <v>889</v>
      </c>
      <c r="D3303" s="8"/>
      <c r="E3303" s="8"/>
      <c r="F3303" s="8"/>
      <c r="G3303" s="8"/>
      <c r="H3303" s="9">
        <v>29</v>
      </c>
      <c r="I3303" s="8"/>
      <c r="J3303" s="8" t="s">
        <v>78</v>
      </c>
      <c r="K3303" s="17">
        <v>576</v>
      </c>
      <c r="L3303" s="9">
        <v>0</v>
      </c>
      <c r="M3303" s="9">
        <v>0</v>
      </c>
      <c r="N3303" s="9">
        <v>0</v>
      </c>
      <c r="O3303" s="8"/>
      <c r="P3303" s="9">
        <v>576</v>
      </c>
      <c r="Q3303" s="15">
        <v>4</v>
      </c>
      <c r="R3303" s="9">
        <v>144</v>
      </c>
      <c r="S3303" s="8" t="s">
        <v>34</v>
      </c>
      <c r="T3303" s="9">
        <v>0</v>
      </c>
      <c r="U3303" s="18" t="s">
        <v>209</v>
      </c>
      <c r="V3303" s="40"/>
      <c r="W3303" s="8"/>
    </row>
    <row r="3304" spans="1:23" ht="13.5" thickBot="1">
      <c r="A3304" s="8"/>
      <c r="B3304" s="8"/>
      <c r="C3304" s="8" t="s">
        <v>890</v>
      </c>
      <c r="D3304" s="8"/>
      <c r="E3304" s="8"/>
      <c r="F3304" s="8"/>
      <c r="G3304" s="8"/>
      <c r="H3304" s="9">
        <v>30</v>
      </c>
      <c r="I3304" s="8"/>
      <c r="J3304" s="8" t="s">
        <v>78</v>
      </c>
      <c r="K3304" s="17">
        <v>768</v>
      </c>
      <c r="L3304" s="9">
        <v>0</v>
      </c>
      <c r="M3304" s="9">
        <v>0</v>
      </c>
      <c r="N3304" s="9">
        <v>0</v>
      </c>
      <c r="O3304" s="8"/>
      <c r="P3304" s="9">
        <v>768</v>
      </c>
      <c r="Q3304" s="15">
        <v>4</v>
      </c>
      <c r="R3304" s="9">
        <v>192</v>
      </c>
      <c r="S3304" s="8" t="s">
        <v>34</v>
      </c>
      <c r="T3304" s="9">
        <v>0</v>
      </c>
      <c r="U3304" s="18" t="s">
        <v>209</v>
      </c>
      <c r="V3304" s="8"/>
      <c r="W3304" s="8"/>
    </row>
    <row r="3305" spans="1:23" ht="13.5" thickBot="1">
      <c r="A3305" s="8"/>
      <c r="B3305" s="8"/>
      <c r="C3305" s="8" t="s">
        <v>906</v>
      </c>
      <c r="D3305" s="8"/>
      <c r="E3305" s="8"/>
      <c r="F3305" s="8"/>
      <c r="G3305" s="8"/>
      <c r="H3305" s="9">
        <v>46</v>
      </c>
      <c r="I3305" s="8"/>
      <c r="J3305" s="8" t="s">
        <v>78</v>
      </c>
      <c r="K3305" s="17">
        <v>288</v>
      </c>
      <c r="L3305" s="9">
        <v>0</v>
      </c>
      <c r="M3305" s="9">
        <v>0</v>
      </c>
      <c r="N3305" s="9">
        <v>0</v>
      </c>
      <c r="O3305" s="8"/>
      <c r="P3305" s="9">
        <v>288</v>
      </c>
      <c r="Q3305" s="15">
        <v>8</v>
      </c>
      <c r="R3305" s="9">
        <v>36</v>
      </c>
      <c r="S3305" s="8" t="s">
        <v>40</v>
      </c>
      <c r="T3305" s="9">
        <v>0</v>
      </c>
      <c r="U3305" s="18" t="s">
        <v>390</v>
      </c>
      <c r="V3305" s="40"/>
      <c r="W3305" s="8"/>
    </row>
    <row r="3306" spans="1:23" ht="13.5" thickBot="1">
      <c r="A3306" s="8"/>
      <c r="B3306" s="8"/>
      <c r="C3306" s="44" t="s">
        <v>883</v>
      </c>
      <c r="D3306" s="45"/>
      <c r="E3306" s="42"/>
      <c r="F3306" s="8"/>
      <c r="G3306" s="8"/>
      <c r="H3306" s="9">
        <v>22</v>
      </c>
      <c r="I3306" s="8"/>
      <c r="J3306" s="8" t="s">
        <v>78</v>
      </c>
      <c r="K3306" s="17">
        <v>1440</v>
      </c>
      <c r="L3306" s="9">
        <v>0</v>
      </c>
      <c r="M3306" s="9">
        <v>0</v>
      </c>
      <c r="N3306" s="9">
        <v>0</v>
      </c>
      <c r="O3306" s="8"/>
      <c r="P3306" s="9">
        <v>1440</v>
      </c>
      <c r="Q3306" s="15">
        <v>9</v>
      </c>
      <c r="R3306" s="9">
        <v>160</v>
      </c>
      <c r="S3306" s="8" t="s">
        <v>71</v>
      </c>
      <c r="T3306" s="9">
        <v>0</v>
      </c>
      <c r="U3306" s="18" t="s">
        <v>884</v>
      </c>
      <c r="V3306" s="8"/>
      <c r="W3306" s="8"/>
    </row>
    <row r="3307" spans="1:23" ht="13.5" thickBot="1">
      <c r="A3307" s="8"/>
      <c r="B3307" s="8"/>
      <c r="C3307" s="8" t="s">
        <v>2661</v>
      </c>
      <c r="D3307" s="8"/>
      <c r="E3307" s="8"/>
      <c r="F3307" s="8"/>
      <c r="G3307" s="8"/>
      <c r="H3307" s="9">
        <v>3</v>
      </c>
      <c r="I3307" s="8"/>
      <c r="J3307" s="8" t="s">
        <v>78</v>
      </c>
      <c r="K3307" s="17">
        <v>240</v>
      </c>
      <c r="L3307" s="9">
        <v>0</v>
      </c>
      <c r="M3307" s="9">
        <v>0</v>
      </c>
      <c r="N3307" s="9">
        <v>0</v>
      </c>
      <c r="O3307" s="8"/>
      <c r="P3307" s="9">
        <v>240</v>
      </c>
      <c r="Q3307" s="15">
        <v>1</v>
      </c>
      <c r="R3307" s="9">
        <v>240</v>
      </c>
      <c r="S3307" s="8" t="s">
        <v>37</v>
      </c>
      <c r="T3307" s="9">
        <v>0</v>
      </c>
      <c r="U3307" s="18" t="s">
        <v>102</v>
      </c>
      <c r="V3307" s="8"/>
      <c r="W3307" s="8"/>
    </row>
    <row r="3308" spans="1:23" ht="13.5" thickBot="1">
      <c r="A3308" s="8"/>
      <c r="B3308" s="8"/>
      <c r="C3308" s="8" t="s">
        <v>2664</v>
      </c>
      <c r="D3308" s="8"/>
      <c r="E3308" s="8"/>
      <c r="F3308" s="8"/>
      <c r="G3308" s="8"/>
      <c r="H3308" s="9">
        <v>8</v>
      </c>
      <c r="I3308" s="8"/>
      <c r="J3308" s="8" t="s">
        <v>78</v>
      </c>
      <c r="K3308" s="17">
        <v>0</v>
      </c>
      <c r="L3308" s="9">
        <v>0</v>
      </c>
      <c r="M3308" s="9">
        <v>0</v>
      </c>
      <c r="N3308" s="9">
        <v>0</v>
      </c>
      <c r="O3308" s="8"/>
      <c r="P3308" s="9">
        <v>0</v>
      </c>
      <c r="Q3308" s="15">
        <v>0</v>
      </c>
      <c r="R3308" s="9">
        <v>96</v>
      </c>
      <c r="S3308" s="8" t="s">
        <v>34</v>
      </c>
      <c r="T3308" s="9">
        <v>0</v>
      </c>
      <c r="U3308" s="18" t="s">
        <v>45</v>
      </c>
      <c r="V3308" s="8"/>
      <c r="W3308" s="8"/>
    </row>
    <row r="3309" spans="1:23" ht="13.5" thickBot="1">
      <c r="A3309" s="8"/>
      <c r="B3309" s="8"/>
      <c r="C3309" s="8" t="s">
        <v>4846</v>
      </c>
      <c r="D3309" s="8"/>
      <c r="E3309" s="8"/>
      <c r="F3309" s="8"/>
      <c r="G3309" s="8"/>
      <c r="H3309" s="9"/>
      <c r="I3309" s="8"/>
      <c r="J3309" s="8" t="s">
        <v>78</v>
      </c>
      <c r="K3309" s="17">
        <v>2112</v>
      </c>
      <c r="L3309" s="9">
        <v>0</v>
      </c>
      <c r="M3309" s="9">
        <v>0</v>
      </c>
      <c r="N3309" s="9">
        <v>0</v>
      </c>
      <c r="O3309" s="8"/>
      <c r="P3309" s="9">
        <v>2112</v>
      </c>
      <c r="Q3309" s="15">
        <v>11</v>
      </c>
      <c r="R3309" s="9">
        <v>192</v>
      </c>
      <c r="S3309" s="8" t="s">
        <v>34</v>
      </c>
      <c r="T3309" s="9">
        <v>0</v>
      </c>
      <c r="U3309" s="18" t="s">
        <v>64</v>
      </c>
      <c r="V3309" s="8"/>
      <c r="W3309" s="8"/>
    </row>
    <row r="3310" spans="1:23" ht="13.5" thickBot="1">
      <c r="A3310" s="8"/>
      <c r="B3310" s="8"/>
      <c r="C3310" s="8" t="s">
        <v>3934</v>
      </c>
      <c r="D3310" s="8"/>
      <c r="E3310" s="8"/>
      <c r="F3310" s="8"/>
      <c r="G3310" s="8"/>
      <c r="H3310" s="9">
        <v>1</v>
      </c>
      <c r="I3310" s="8"/>
      <c r="J3310" s="8" t="s">
        <v>78</v>
      </c>
      <c r="K3310" s="17">
        <v>0</v>
      </c>
      <c r="L3310" s="9">
        <v>0</v>
      </c>
      <c r="M3310" s="9">
        <v>0</v>
      </c>
      <c r="N3310" s="9">
        <v>0</v>
      </c>
      <c r="O3310" s="8"/>
      <c r="P3310" s="9">
        <v>0</v>
      </c>
      <c r="Q3310" s="15">
        <v>0</v>
      </c>
      <c r="R3310" s="9">
        <v>56</v>
      </c>
      <c r="S3310" s="8" t="s">
        <v>71</v>
      </c>
      <c r="T3310" s="9">
        <v>0</v>
      </c>
      <c r="U3310" s="18" t="s">
        <v>137</v>
      </c>
      <c r="V3310" s="8"/>
      <c r="W3310" s="8"/>
    </row>
    <row r="3311" spans="1:23" ht="13.5" thickBot="1">
      <c r="A3311" s="8"/>
      <c r="B3311" s="8"/>
      <c r="C3311" s="8" t="s">
        <v>958</v>
      </c>
      <c r="D3311" s="8"/>
      <c r="E3311" s="8"/>
      <c r="F3311" s="8"/>
      <c r="G3311" s="8"/>
      <c r="H3311" s="9">
        <v>94</v>
      </c>
      <c r="I3311" s="8"/>
      <c r="J3311" s="8" t="s">
        <v>78</v>
      </c>
      <c r="K3311" s="17">
        <v>120</v>
      </c>
      <c r="L3311" s="9">
        <v>0</v>
      </c>
      <c r="M3311" s="9">
        <v>0</v>
      </c>
      <c r="N3311" s="9">
        <v>0</v>
      </c>
      <c r="O3311" s="8"/>
      <c r="P3311" s="9">
        <v>120</v>
      </c>
      <c r="Q3311" s="15">
        <v>1</v>
      </c>
      <c r="R3311" s="9">
        <v>120</v>
      </c>
      <c r="S3311" s="8" t="s">
        <v>34</v>
      </c>
      <c r="T3311" s="9">
        <v>0</v>
      </c>
      <c r="U3311" s="18" t="s">
        <v>35</v>
      </c>
      <c r="V3311" s="8"/>
      <c r="W3311" s="8"/>
    </row>
    <row r="3312" spans="1:23" ht="13.5" thickBot="1">
      <c r="A3312" s="8"/>
      <c r="B3312" s="8"/>
      <c r="C3312" s="8" t="s">
        <v>959</v>
      </c>
      <c r="D3312" s="8"/>
      <c r="E3312" s="8"/>
      <c r="F3312" s="8"/>
      <c r="G3312" s="8"/>
      <c r="H3312" s="9">
        <v>95</v>
      </c>
      <c r="I3312" s="8"/>
      <c r="J3312" s="8" t="s">
        <v>78</v>
      </c>
      <c r="K3312" s="17">
        <v>288</v>
      </c>
      <c r="L3312" s="9">
        <v>0</v>
      </c>
      <c r="M3312" s="9">
        <v>0</v>
      </c>
      <c r="N3312" s="9">
        <v>0</v>
      </c>
      <c r="O3312" s="8"/>
      <c r="P3312" s="9">
        <v>288</v>
      </c>
      <c r="Q3312" s="15">
        <v>2</v>
      </c>
      <c r="R3312" s="9">
        <v>144</v>
      </c>
      <c r="S3312" s="8" t="s">
        <v>34</v>
      </c>
      <c r="T3312" s="9">
        <v>0</v>
      </c>
      <c r="U3312" s="18" t="s">
        <v>81</v>
      </c>
      <c r="V3312" s="8"/>
      <c r="W3312" s="8"/>
    </row>
    <row r="3313" spans="1:23" ht="13.5" thickBot="1">
      <c r="A3313" s="8"/>
      <c r="B3313" s="8"/>
      <c r="C3313" s="44" t="s">
        <v>907</v>
      </c>
      <c r="D3313" s="42"/>
      <c r="E3313" s="8"/>
      <c r="F3313" s="8"/>
      <c r="G3313" s="8"/>
      <c r="H3313" s="9">
        <v>47</v>
      </c>
      <c r="I3313" s="8"/>
      <c r="J3313" s="8" t="s">
        <v>78</v>
      </c>
      <c r="K3313" s="17">
        <v>144</v>
      </c>
      <c r="L3313" s="9">
        <v>0</v>
      </c>
      <c r="M3313" s="9">
        <v>0</v>
      </c>
      <c r="N3313" s="9">
        <v>0</v>
      </c>
      <c r="O3313" s="8"/>
      <c r="P3313" s="9">
        <v>144</v>
      </c>
      <c r="Q3313" s="15">
        <v>4</v>
      </c>
      <c r="R3313" s="9">
        <v>36</v>
      </c>
      <c r="S3313" s="8" t="s">
        <v>40</v>
      </c>
      <c r="T3313" s="9">
        <v>0</v>
      </c>
      <c r="U3313" s="18" t="s">
        <v>385</v>
      </c>
      <c r="V3313" s="8"/>
      <c r="W3313" s="8"/>
    </row>
    <row r="3314" spans="1:23" ht="13.5" thickBot="1">
      <c r="A3314" s="8"/>
      <c r="B3314" s="8"/>
      <c r="C3314" s="8" t="s">
        <v>1131</v>
      </c>
      <c r="D3314" s="8"/>
      <c r="E3314" s="8"/>
      <c r="F3314" s="8"/>
      <c r="G3314" s="8"/>
      <c r="H3314" s="9">
        <v>213</v>
      </c>
      <c r="I3314" s="8"/>
      <c r="J3314" s="8" t="s">
        <v>78</v>
      </c>
      <c r="K3314" s="17">
        <v>288</v>
      </c>
      <c r="L3314" s="9">
        <v>0</v>
      </c>
      <c r="M3314" s="9">
        <v>0</v>
      </c>
      <c r="N3314" s="9">
        <v>0</v>
      </c>
      <c r="O3314" s="8"/>
      <c r="P3314" s="9">
        <v>288</v>
      </c>
      <c r="Q3314" s="15">
        <v>2</v>
      </c>
      <c r="R3314" s="9">
        <v>144</v>
      </c>
      <c r="S3314" s="8" t="s">
        <v>34</v>
      </c>
      <c r="T3314" s="9">
        <v>0</v>
      </c>
      <c r="U3314" s="18" t="s">
        <v>81</v>
      </c>
      <c r="V3314" s="8"/>
      <c r="W3314" s="8"/>
    </row>
    <row r="3315" spans="1:23" ht="13.5" thickBot="1">
      <c r="A3315" s="8"/>
      <c r="B3315" s="8"/>
      <c r="C3315" s="8" t="s">
        <v>1132</v>
      </c>
      <c r="D3315" s="8"/>
      <c r="E3315" s="8"/>
      <c r="F3315" s="8"/>
      <c r="G3315" s="8"/>
      <c r="H3315" s="9">
        <v>214</v>
      </c>
      <c r="I3315" s="8"/>
      <c r="J3315" s="8" t="s">
        <v>78</v>
      </c>
      <c r="K3315" s="17">
        <v>240</v>
      </c>
      <c r="L3315" s="9">
        <v>0</v>
      </c>
      <c r="M3315" s="9">
        <v>0</v>
      </c>
      <c r="N3315" s="9">
        <v>0</v>
      </c>
      <c r="O3315" s="8"/>
      <c r="P3315" s="9">
        <v>240</v>
      </c>
      <c r="Q3315" s="15">
        <v>2</v>
      </c>
      <c r="R3315" s="9">
        <v>120</v>
      </c>
      <c r="S3315" s="8" t="s">
        <v>34</v>
      </c>
      <c r="T3315" s="9">
        <v>0</v>
      </c>
      <c r="U3315" s="18" t="s">
        <v>81</v>
      </c>
      <c r="V3315" s="8"/>
      <c r="W3315" s="8"/>
    </row>
    <row r="3316" spans="1:23" ht="13.5" thickBot="1">
      <c r="A3316" s="8"/>
      <c r="B3316" s="8"/>
      <c r="C3316" s="8" t="s">
        <v>859</v>
      </c>
      <c r="D3316" s="8"/>
      <c r="E3316" s="8"/>
      <c r="F3316" s="8"/>
      <c r="G3316" s="8"/>
      <c r="H3316" s="9">
        <v>2</v>
      </c>
      <c r="I3316" s="8"/>
      <c r="J3316" s="8" t="s">
        <v>78</v>
      </c>
      <c r="K3316" s="17">
        <v>800</v>
      </c>
      <c r="L3316" s="9">
        <v>0</v>
      </c>
      <c r="M3316" s="9">
        <v>0</v>
      </c>
      <c r="N3316" s="9">
        <v>0</v>
      </c>
      <c r="O3316" s="8"/>
      <c r="P3316" s="9">
        <v>800</v>
      </c>
      <c r="Q3316" s="15">
        <v>5</v>
      </c>
      <c r="R3316" s="9">
        <v>160</v>
      </c>
      <c r="S3316" s="8" t="s">
        <v>37</v>
      </c>
      <c r="T3316" s="9">
        <v>0</v>
      </c>
      <c r="U3316" s="18" t="s">
        <v>153</v>
      </c>
      <c r="V3316" s="8"/>
      <c r="W3316" s="8"/>
    </row>
    <row r="3317" spans="1:23" ht="13.5" thickBot="1">
      <c r="A3317" s="8"/>
      <c r="B3317" s="8"/>
      <c r="C3317" s="8" t="s">
        <v>862</v>
      </c>
      <c r="D3317" s="8"/>
      <c r="E3317" s="8"/>
      <c r="F3317" s="8"/>
      <c r="G3317" s="8"/>
      <c r="H3317" s="9">
        <v>4</v>
      </c>
      <c r="I3317" s="8"/>
      <c r="J3317" s="8" t="s">
        <v>78</v>
      </c>
      <c r="K3317" s="17">
        <v>144</v>
      </c>
      <c r="L3317" s="9">
        <v>0</v>
      </c>
      <c r="M3317" s="9">
        <v>0</v>
      </c>
      <c r="N3317" s="9">
        <v>0</v>
      </c>
      <c r="O3317" s="8"/>
      <c r="P3317" s="9">
        <v>144</v>
      </c>
      <c r="Q3317" s="15">
        <v>1</v>
      </c>
      <c r="R3317" s="9">
        <v>144</v>
      </c>
      <c r="S3317" s="8" t="s">
        <v>34</v>
      </c>
      <c r="T3317" s="17">
        <v>0</v>
      </c>
      <c r="U3317" s="18" t="s">
        <v>35</v>
      </c>
      <c r="V3317" s="8"/>
      <c r="W3317" s="8"/>
    </row>
    <row r="3318" spans="1:23" ht="13.5" thickBot="1">
      <c r="A3318" s="8"/>
      <c r="B3318" s="8"/>
      <c r="C3318" s="8" t="s">
        <v>863</v>
      </c>
      <c r="D3318" s="8"/>
      <c r="E3318" s="8"/>
      <c r="F3318" s="8"/>
      <c r="G3318" s="8"/>
      <c r="H3318" s="9">
        <v>5</v>
      </c>
      <c r="I3318" s="8"/>
      <c r="J3318" s="8" t="s">
        <v>78</v>
      </c>
      <c r="K3318" s="17">
        <v>288</v>
      </c>
      <c r="L3318" s="9">
        <v>0</v>
      </c>
      <c r="M3318" s="9">
        <v>0</v>
      </c>
      <c r="N3318" s="9">
        <v>0</v>
      </c>
      <c r="O3318" s="8"/>
      <c r="P3318" s="9">
        <v>288</v>
      </c>
      <c r="Q3318" s="15">
        <v>2</v>
      </c>
      <c r="R3318" s="9">
        <v>144</v>
      </c>
      <c r="S3318" s="8" t="s">
        <v>34</v>
      </c>
      <c r="T3318" s="9">
        <v>0</v>
      </c>
      <c r="U3318" s="18" t="s">
        <v>81</v>
      </c>
      <c r="V3318" s="8"/>
      <c r="W3318" s="8"/>
    </row>
    <row r="3319" spans="1:23" ht="13.5" thickBot="1">
      <c r="A3319" s="8"/>
      <c r="B3319" s="8"/>
      <c r="C3319" s="18" t="s">
        <v>864</v>
      </c>
      <c r="D3319" s="8"/>
      <c r="E3319" s="8"/>
      <c r="F3319" s="8"/>
      <c r="G3319" s="8"/>
      <c r="H3319" s="9">
        <v>6</v>
      </c>
      <c r="I3319" s="8"/>
      <c r="J3319" s="8" t="s">
        <v>78</v>
      </c>
      <c r="K3319" s="17">
        <v>1296</v>
      </c>
      <c r="L3319" s="9">
        <v>0</v>
      </c>
      <c r="M3319" s="9">
        <v>0</v>
      </c>
      <c r="N3319" s="9">
        <v>0</v>
      </c>
      <c r="O3319" s="8"/>
      <c r="P3319" s="9">
        <v>1296</v>
      </c>
      <c r="Q3319" s="15">
        <v>9</v>
      </c>
      <c r="R3319" s="9">
        <v>144</v>
      </c>
      <c r="S3319" s="8" t="s">
        <v>34</v>
      </c>
      <c r="T3319" s="9">
        <v>0</v>
      </c>
      <c r="U3319" s="18" t="s">
        <v>330</v>
      </c>
      <c r="V3319" s="8"/>
      <c r="W3319" s="8"/>
    </row>
    <row r="3320" spans="1:23" ht="13.5" thickBot="1">
      <c r="A3320" s="8"/>
      <c r="B3320" s="8"/>
      <c r="C3320" s="44" t="s">
        <v>1084</v>
      </c>
      <c r="D3320" s="42"/>
      <c r="E3320" s="8"/>
      <c r="F3320" s="8"/>
      <c r="G3320" s="8"/>
      <c r="H3320" s="9">
        <v>176</v>
      </c>
      <c r="I3320" s="8"/>
      <c r="J3320" s="8" t="s">
        <v>78</v>
      </c>
      <c r="K3320" s="17">
        <v>36</v>
      </c>
      <c r="L3320" s="9">
        <v>0</v>
      </c>
      <c r="M3320" s="9">
        <v>0</v>
      </c>
      <c r="N3320" s="9">
        <v>0</v>
      </c>
      <c r="O3320" s="8"/>
      <c r="P3320" s="9">
        <v>36</v>
      </c>
      <c r="Q3320" s="15">
        <v>1</v>
      </c>
      <c r="R3320" s="9">
        <v>36</v>
      </c>
      <c r="S3320" s="8" t="s">
        <v>40</v>
      </c>
      <c r="T3320" s="9">
        <v>0</v>
      </c>
      <c r="U3320" s="18" t="s">
        <v>168</v>
      </c>
      <c r="V3320" s="8"/>
      <c r="W3320" s="8"/>
    </row>
    <row r="3321" spans="1:23" ht="13.5" thickBot="1">
      <c r="A3321" s="8"/>
      <c r="B3321" s="8"/>
      <c r="C3321" s="18" t="s">
        <v>3948</v>
      </c>
      <c r="D3321" s="8"/>
      <c r="E3321" s="8"/>
      <c r="F3321" s="8"/>
      <c r="G3321" s="8"/>
      <c r="H3321" s="9"/>
      <c r="I3321" s="8"/>
      <c r="J3321" s="8" t="s">
        <v>78</v>
      </c>
      <c r="K3321" s="17">
        <v>0</v>
      </c>
      <c r="L3321" s="9">
        <v>0</v>
      </c>
      <c r="M3321" s="9">
        <v>0</v>
      </c>
      <c r="N3321" s="9">
        <v>0</v>
      </c>
      <c r="O3321" s="8"/>
      <c r="P3321" s="9">
        <v>0</v>
      </c>
      <c r="Q3321" s="15">
        <v>0</v>
      </c>
      <c r="R3321" s="9">
        <v>144</v>
      </c>
      <c r="S3321" s="8" t="s">
        <v>34</v>
      </c>
      <c r="T3321" s="9">
        <v>0</v>
      </c>
      <c r="U3321" s="18" t="s">
        <v>45</v>
      </c>
      <c r="V3321" s="8"/>
      <c r="W3321" s="8"/>
    </row>
    <row r="3322" spans="1:23" ht="13.5" thickBot="1">
      <c r="A3322" s="8"/>
      <c r="B3322" s="8"/>
      <c r="C3322" s="8" t="s">
        <v>899</v>
      </c>
      <c r="D3322" s="8"/>
      <c r="E3322" s="8"/>
      <c r="F3322" s="8"/>
      <c r="G3322" s="16"/>
      <c r="H3322" s="8">
        <v>38</v>
      </c>
      <c r="I3322" s="8"/>
      <c r="J3322" s="8" t="s">
        <v>78</v>
      </c>
      <c r="K3322" s="17">
        <v>768</v>
      </c>
      <c r="L3322" s="9">
        <v>0</v>
      </c>
      <c r="M3322" s="9">
        <v>0</v>
      </c>
      <c r="N3322" s="9">
        <v>0</v>
      </c>
      <c r="O3322" s="8"/>
      <c r="P3322" s="9">
        <v>768</v>
      </c>
      <c r="Q3322" s="15">
        <v>8</v>
      </c>
      <c r="R3322" s="9">
        <v>96</v>
      </c>
      <c r="S3322" s="8" t="s">
        <v>34</v>
      </c>
      <c r="T3322" s="9">
        <v>0</v>
      </c>
      <c r="U3322" s="8" t="s">
        <v>394</v>
      </c>
      <c r="V3322" s="21"/>
      <c r="W3322" s="8"/>
    </row>
    <row r="3323" spans="1:23" ht="13.5" thickBot="1">
      <c r="A3323" s="8"/>
      <c r="B3323" s="8"/>
      <c r="C3323" s="8" t="s">
        <v>882</v>
      </c>
      <c r="D3323" s="8"/>
      <c r="E3323" s="8"/>
      <c r="F3323" s="8"/>
      <c r="G3323" s="8"/>
      <c r="H3323" s="9">
        <v>21</v>
      </c>
      <c r="I3323" s="8"/>
      <c r="J3323" s="8" t="s">
        <v>78</v>
      </c>
      <c r="K3323" s="17">
        <v>15360</v>
      </c>
      <c r="L3323" s="9">
        <v>0</v>
      </c>
      <c r="M3323" s="9">
        <v>0</v>
      </c>
      <c r="N3323" s="9">
        <v>0</v>
      </c>
      <c r="O3323" s="8"/>
      <c r="P3323" s="9">
        <v>15360</v>
      </c>
      <c r="Q3323" s="15">
        <v>8</v>
      </c>
      <c r="R3323" s="9">
        <v>1920</v>
      </c>
      <c r="S3323" s="8" t="s">
        <v>37</v>
      </c>
      <c r="T3323" s="9">
        <v>0</v>
      </c>
      <c r="U3323" s="18" t="s">
        <v>543</v>
      </c>
      <c r="V3323" s="8"/>
      <c r="W3323" s="8"/>
    </row>
    <row r="3324" spans="1:23" ht="13.5" thickBot="1">
      <c r="A3324" s="8"/>
      <c r="B3324" s="8"/>
      <c r="C3324" s="8" t="s">
        <v>874</v>
      </c>
      <c r="D3324" s="8"/>
      <c r="E3324" s="8"/>
      <c r="F3324" s="8"/>
      <c r="G3324" s="8">
        <v>2313</v>
      </c>
      <c r="H3324" s="9">
        <v>14</v>
      </c>
      <c r="I3324" s="8"/>
      <c r="J3324" s="8" t="s">
        <v>78</v>
      </c>
      <c r="K3324" s="17">
        <v>144</v>
      </c>
      <c r="L3324" s="9">
        <v>0</v>
      </c>
      <c r="M3324" s="9">
        <v>0</v>
      </c>
      <c r="N3324" s="9">
        <v>0</v>
      </c>
      <c r="O3324" s="8"/>
      <c r="P3324" s="9">
        <v>144</v>
      </c>
      <c r="Q3324" s="15">
        <v>1</v>
      </c>
      <c r="R3324" s="9">
        <v>144</v>
      </c>
      <c r="S3324" s="8" t="s">
        <v>34</v>
      </c>
      <c r="T3324" s="9">
        <v>0</v>
      </c>
      <c r="U3324" s="18" t="s">
        <v>35</v>
      </c>
      <c r="V3324" s="8"/>
      <c r="W3324" s="8"/>
    </row>
    <row r="3325" spans="1:23" ht="13.5" thickBot="1">
      <c r="A3325" s="8"/>
      <c r="B3325" s="8"/>
      <c r="C3325" s="8" t="s">
        <v>3841</v>
      </c>
      <c r="D3325" s="8"/>
      <c r="E3325" s="8"/>
      <c r="F3325" s="8"/>
      <c r="G3325" s="8"/>
      <c r="H3325" s="9"/>
      <c r="I3325" s="8"/>
      <c r="J3325" s="8" t="s">
        <v>78</v>
      </c>
      <c r="K3325" s="17">
        <v>-2</v>
      </c>
      <c r="L3325" s="9">
        <v>0</v>
      </c>
      <c r="M3325" s="9">
        <v>0</v>
      </c>
      <c r="N3325" s="9">
        <v>0</v>
      </c>
      <c r="O3325" s="8"/>
      <c r="P3325" s="9">
        <v>-2</v>
      </c>
      <c r="Q3325" s="15">
        <v>0</v>
      </c>
      <c r="R3325" s="9">
        <v>160</v>
      </c>
      <c r="S3325" s="8" t="s">
        <v>37</v>
      </c>
      <c r="T3325" s="9">
        <v>-2</v>
      </c>
      <c r="U3325" s="18" t="s">
        <v>1909</v>
      </c>
      <c r="V3325" s="8"/>
      <c r="W3325" s="8"/>
    </row>
    <row r="3326" spans="1:23" ht="13.5" thickBot="1">
      <c r="A3326" s="8"/>
      <c r="B3326" s="8"/>
      <c r="C3326" s="8" t="s">
        <v>5041</v>
      </c>
      <c r="D3326" s="8"/>
      <c r="E3326" s="8"/>
      <c r="F3326" s="8" t="s">
        <v>70</v>
      </c>
      <c r="G3326" s="8">
        <v>630</v>
      </c>
      <c r="H3326" s="9">
        <v>421</v>
      </c>
      <c r="I3326" s="8"/>
      <c r="J3326" s="8" t="s">
        <v>78</v>
      </c>
      <c r="K3326" s="17"/>
      <c r="L3326" s="9"/>
      <c r="M3326" s="9"/>
      <c r="N3326" s="9"/>
      <c r="O3326" s="8"/>
      <c r="P3326" s="9"/>
      <c r="Q3326" s="15">
        <v>0</v>
      </c>
      <c r="R3326" s="9">
        <v>72</v>
      </c>
      <c r="S3326" s="8" t="s">
        <v>34</v>
      </c>
      <c r="T3326" s="9"/>
      <c r="U3326" s="18" t="s">
        <v>9164</v>
      </c>
      <c r="V3326" s="8"/>
      <c r="W3326" s="8"/>
    </row>
    <row r="3327" spans="1:23" ht="13.5" thickBot="1">
      <c r="A3327" s="8"/>
      <c r="B3327" s="8"/>
      <c r="C3327" s="8" t="s">
        <v>865</v>
      </c>
      <c r="D3327" s="8"/>
      <c r="E3327" s="8"/>
      <c r="F3327" s="8"/>
      <c r="G3327" s="8"/>
      <c r="H3327" s="9">
        <v>7</v>
      </c>
      <c r="I3327" s="8"/>
      <c r="J3327" s="8" t="s">
        <v>78</v>
      </c>
      <c r="K3327" s="17">
        <v>40</v>
      </c>
      <c r="L3327" s="9">
        <v>0</v>
      </c>
      <c r="M3327" s="9">
        <v>0</v>
      </c>
      <c r="N3327" s="9">
        <v>0</v>
      </c>
      <c r="O3327" s="8"/>
      <c r="P3327" s="9">
        <v>40</v>
      </c>
      <c r="Q3327" s="15">
        <v>1</v>
      </c>
      <c r="R3327" s="9">
        <v>40</v>
      </c>
      <c r="S3327" s="8" t="s">
        <v>40</v>
      </c>
      <c r="T3327" s="9">
        <v>0</v>
      </c>
      <c r="U3327" s="18" t="s">
        <v>168</v>
      </c>
      <c r="V3327" s="8"/>
      <c r="W3327" s="8"/>
    </row>
    <row r="3328" spans="1:23" ht="13.5" thickBot="1">
      <c r="A3328" s="8"/>
      <c r="B3328" s="8"/>
      <c r="C3328" s="8" t="s">
        <v>930</v>
      </c>
      <c r="D3328" s="8"/>
      <c r="E3328" s="8"/>
      <c r="F3328" s="8"/>
      <c r="G3328" s="8"/>
      <c r="H3328" s="9">
        <v>74</v>
      </c>
      <c r="I3328" s="8"/>
      <c r="J3328" s="8" t="s">
        <v>78</v>
      </c>
      <c r="K3328" s="17">
        <v>432</v>
      </c>
      <c r="L3328" s="9">
        <v>0</v>
      </c>
      <c r="M3328" s="9">
        <v>0</v>
      </c>
      <c r="N3328" s="9">
        <v>0</v>
      </c>
      <c r="O3328" s="8"/>
      <c r="P3328" s="9">
        <v>432</v>
      </c>
      <c r="Q3328" s="15">
        <v>3</v>
      </c>
      <c r="R3328" s="9">
        <v>144</v>
      </c>
      <c r="S3328" s="8" t="s">
        <v>34</v>
      </c>
      <c r="T3328" s="9">
        <v>0</v>
      </c>
      <c r="U3328" s="18" t="s">
        <v>318</v>
      </c>
      <c r="V3328" s="8"/>
      <c r="W3328" s="8"/>
    </row>
    <row r="3329" spans="1:23" ht="13.5" thickBot="1">
      <c r="A3329" s="8"/>
      <c r="B3329" s="8"/>
      <c r="C3329" s="8" t="s">
        <v>5285</v>
      </c>
      <c r="D3329" s="8"/>
      <c r="E3329" s="8"/>
      <c r="F3329" s="8"/>
      <c r="G3329" s="8"/>
      <c r="H3329" s="9"/>
      <c r="I3329" s="8"/>
      <c r="J3329" s="8" t="s">
        <v>78</v>
      </c>
      <c r="K3329" s="17">
        <v>0</v>
      </c>
      <c r="L3329" s="9">
        <v>0</v>
      </c>
      <c r="M3329" s="9">
        <v>0</v>
      </c>
      <c r="N3329" s="9">
        <v>0</v>
      </c>
      <c r="O3329" s="8"/>
      <c r="P3329" s="9">
        <v>0</v>
      </c>
      <c r="Q3329" s="15">
        <v>0</v>
      </c>
      <c r="R3329" s="9">
        <v>80</v>
      </c>
      <c r="S3329" s="8" t="s">
        <v>124</v>
      </c>
      <c r="T3329" s="9"/>
      <c r="U3329" s="18" t="s">
        <v>9165</v>
      </c>
      <c r="V3329" s="8"/>
      <c r="W3329" s="8"/>
    </row>
    <row r="3330" spans="1:23" ht="13.5" thickBot="1">
      <c r="A3330" s="8"/>
      <c r="B3330" s="8"/>
      <c r="C3330" s="8" t="s">
        <v>972</v>
      </c>
      <c r="D3330" s="8"/>
      <c r="E3330" s="8"/>
      <c r="F3330" s="8"/>
      <c r="G3330" s="8"/>
      <c r="H3330" s="9">
        <v>103</v>
      </c>
      <c r="I3330" s="8"/>
      <c r="J3330" s="8" t="s">
        <v>78</v>
      </c>
      <c r="K3330" s="17">
        <v>1008</v>
      </c>
      <c r="L3330" s="9">
        <v>0</v>
      </c>
      <c r="M3330" s="9">
        <v>0</v>
      </c>
      <c r="N3330" s="9">
        <v>0</v>
      </c>
      <c r="O3330" s="8"/>
      <c r="P3330" s="9">
        <v>1008</v>
      </c>
      <c r="Q3330" s="15">
        <v>7</v>
      </c>
      <c r="R3330" s="9">
        <v>144</v>
      </c>
      <c r="S3330" s="8" t="s">
        <v>34</v>
      </c>
      <c r="T3330" s="9">
        <v>0</v>
      </c>
      <c r="U3330" s="18" t="s">
        <v>56</v>
      </c>
      <c r="V3330" s="8"/>
      <c r="W3330" s="8"/>
    </row>
    <row r="3331" spans="1:23" ht="13.5" thickBot="1">
      <c r="A3331" s="8"/>
      <c r="B3331" s="8"/>
      <c r="C3331" s="8" t="s">
        <v>929</v>
      </c>
      <c r="D3331" s="8"/>
      <c r="E3331" s="8"/>
      <c r="F3331" s="8"/>
      <c r="G3331" s="8"/>
      <c r="H3331" s="9">
        <v>73</v>
      </c>
      <c r="I3331" s="8"/>
      <c r="J3331" s="8" t="s">
        <v>78</v>
      </c>
      <c r="K3331" s="17">
        <v>72</v>
      </c>
      <c r="L3331" s="9">
        <v>0</v>
      </c>
      <c r="M3331" s="9">
        <v>0</v>
      </c>
      <c r="N3331" s="9">
        <v>0</v>
      </c>
      <c r="O3331" s="8"/>
      <c r="P3331" s="9">
        <v>72</v>
      </c>
      <c r="Q3331" s="15">
        <v>2</v>
      </c>
      <c r="R3331" s="9">
        <v>36</v>
      </c>
      <c r="S3331" s="8" t="s">
        <v>40</v>
      </c>
      <c r="T3331" s="9">
        <v>0</v>
      </c>
      <c r="U3331" s="18" t="s">
        <v>41</v>
      </c>
      <c r="V3331" s="8"/>
      <c r="W3331" s="8"/>
    </row>
    <row r="3332" spans="1:23" ht="13.5" thickBot="1">
      <c r="A3332" s="8"/>
      <c r="B3332" s="8"/>
      <c r="C3332" s="8" t="s">
        <v>2038</v>
      </c>
      <c r="D3332" s="8"/>
      <c r="E3332" s="8"/>
      <c r="F3332" s="8"/>
      <c r="G3332" s="26"/>
      <c r="H3332" s="9">
        <v>33</v>
      </c>
      <c r="I3332" s="8"/>
      <c r="J3332" s="8" t="s">
        <v>78</v>
      </c>
      <c r="K3332" s="17">
        <v>60</v>
      </c>
      <c r="L3332" s="9">
        <v>0</v>
      </c>
      <c r="M3332" s="9">
        <v>0</v>
      </c>
      <c r="N3332" s="9">
        <v>0</v>
      </c>
      <c r="O3332" s="8"/>
      <c r="P3332" s="9">
        <v>60</v>
      </c>
      <c r="Q3332" s="15">
        <v>2</v>
      </c>
      <c r="R3332" s="9">
        <v>30</v>
      </c>
      <c r="S3332" s="8" t="s">
        <v>34</v>
      </c>
      <c r="T3332" s="9">
        <v>0</v>
      </c>
      <c r="U3332" s="18" t="s">
        <v>81</v>
      </c>
      <c r="V3332" s="8"/>
      <c r="W3332" s="8"/>
    </row>
    <row r="3333" spans="1:23" ht="13.5" thickBot="1">
      <c r="A3333" s="8"/>
      <c r="B3333" s="8"/>
      <c r="C3333" s="44" t="s">
        <v>1133</v>
      </c>
      <c r="D3333" s="45"/>
      <c r="E3333" s="45"/>
      <c r="F3333" s="42"/>
      <c r="G3333" s="8"/>
      <c r="H3333" s="9">
        <v>215</v>
      </c>
      <c r="I3333" s="8"/>
      <c r="J3333" s="8" t="s">
        <v>78</v>
      </c>
      <c r="K3333" s="17">
        <v>720</v>
      </c>
      <c r="L3333" s="9">
        <v>0</v>
      </c>
      <c r="M3333" s="9">
        <v>0</v>
      </c>
      <c r="N3333" s="9">
        <v>0</v>
      </c>
      <c r="O3333" s="8"/>
      <c r="P3333" s="9">
        <v>720</v>
      </c>
      <c r="Q3333" s="15">
        <v>5</v>
      </c>
      <c r="R3333" s="9">
        <v>144</v>
      </c>
      <c r="S3333" s="8" t="s">
        <v>34</v>
      </c>
      <c r="T3333" s="9">
        <v>0</v>
      </c>
      <c r="U3333" s="18" t="s">
        <v>57</v>
      </c>
      <c r="V3333" s="40"/>
      <c r="W3333" s="8"/>
    </row>
    <row r="3334" spans="1:23" ht="13.5" thickBot="1">
      <c r="A3334" s="8"/>
      <c r="B3334" s="8"/>
      <c r="C3334" s="8" t="s">
        <v>1134</v>
      </c>
      <c r="D3334" s="8"/>
      <c r="E3334" s="8"/>
      <c r="F3334" s="8"/>
      <c r="G3334" s="8"/>
      <c r="H3334" s="9">
        <v>216</v>
      </c>
      <c r="I3334" s="8"/>
      <c r="J3334" s="8" t="s">
        <v>78</v>
      </c>
      <c r="K3334" s="17">
        <v>144</v>
      </c>
      <c r="L3334" s="9">
        <v>0</v>
      </c>
      <c r="M3334" s="9">
        <v>0</v>
      </c>
      <c r="N3334" s="9">
        <v>0</v>
      </c>
      <c r="O3334" s="8"/>
      <c r="P3334" s="9">
        <v>144</v>
      </c>
      <c r="Q3334" s="15">
        <v>1</v>
      </c>
      <c r="R3334" s="9">
        <v>144</v>
      </c>
      <c r="S3334" s="8" t="s">
        <v>34</v>
      </c>
      <c r="T3334" s="9">
        <v>0</v>
      </c>
      <c r="U3334" s="18" t="s">
        <v>35</v>
      </c>
      <c r="V3334" s="40"/>
      <c r="W3334" s="8"/>
    </row>
    <row r="3335" spans="1:23" ht="13.5" thickBot="1">
      <c r="A3335" s="8"/>
      <c r="B3335" s="8"/>
      <c r="C3335" s="8" t="s">
        <v>1078</v>
      </c>
      <c r="D3335" s="8"/>
      <c r="E3335" s="8"/>
      <c r="F3335" s="8"/>
      <c r="G3335" s="8"/>
      <c r="H3335" s="9">
        <v>170</v>
      </c>
      <c r="I3335" s="8"/>
      <c r="J3335" s="8" t="s">
        <v>78</v>
      </c>
      <c r="K3335" s="17">
        <v>96</v>
      </c>
      <c r="L3335" s="9">
        <v>0</v>
      </c>
      <c r="M3335" s="9">
        <v>0</v>
      </c>
      <c r="N3335" s="9">
        <v>0</v>
      </c>
      <c r="O3335" s="8"/>
      <c r="P3335" s="9">
        <v>96</v>
      </c>
      <c r="Q3335" s="15">
        <v>2</v>
      </c>
      <c r="R3335" s="9">
        <v>48</v>
      </c>
      <c r="S3335" s="8" t="s">
        <v>40</v>
      </c>
      <c r="T3335" s="9">
        <v>0</v>
      </c>
      <c r="U3335" s="18" t="s">
        <v>41</v>
      </c>
      <c r="V3335" s="8"/>
      <c r="W3335" s="8"/>
    </row>
    <row r="3336" spans="1:23" ht="13.5" thickBot="1">
      <c r="A3336" s="8"/>
      <c r="B3336" s="8"/>
      <c r="C3336" s="8" t="s">
        <v>1079</v>
      </c>
      <c r="D3336" s="8"/>
      <c r="E3336" s="8"/>
      <c r="F3336" s="8"/>
      <c r="G3336" s="8"/>
      <c r="H3336" s="9">
        <v>171</v>
      </c>
      <c r="I3336" s="8"/>
      <c r="J3336" s="8" t="s">
        <v>78</v>
      </c>
      <c r="K3336" s="17">
        <v>2880</v>
      </c>
      <c r="L3336" s="9">
        <v>0</v>
      </c>
      <c r="M3336" s="9">
        <v>0</v>
      </c>
      <c r="N3336" s="9">
        <v>0</v>
      </c>
      <c r="O3336" s="8"/>
      <c r="P3336" s="9">
        <v>2880</v>
      </c>
      <c r="Q3336" s="15">
        <v>20</v>
      </c>
      <c r="R3336" s="9">
        <v>144</v>
      </c>
      <c r="S3336" s="8" t="s">
        <v>34</v>
      </c>
      <c r="T3336" s="9">
        <v>0</v>
      </c>
      <c r="U3336" s="18" t="s">
        <v>178</v>
      </c>
      <c r="V3336" s="8"/>
      <c r="W3336" s="8"/>
    </row>
    <row r="3337" spans="1:23" ht="13.5" thickBot="1">
      <c r="A3337" s="8"/>
      <c r="B3337" s="8"/>
      <c r="C3337" s="8" t="s">
        <v>1080</v>
      </c>
      <c r="D3337" s="8"/>
      <c r="E3337" s="8"/>
      <c r="F3337" s="8"/>
      <c r="G3337" s="8"/>
      <c r="H3337" s="9">
        <v>172</v>
      </c>
      <c r="I3337" s="8"/>
      <c r="J3337" s="8" t="s">
        <v>78</v>
      </c>
      <c r="K3337" s="17">
        <v>2880</v>
      </c>
      <c r="L3337" s="9">
        <v>0</v>
      </c>
      <c r="M3337" s="9">
        <v>0</v>
      </c>
      <c r="N3337" s="9">
        <v>0</v>
      </c>
      <c r="O3337" s="8"/>
      <c r="P3337" s="9">
        <v>2880</v>
      </c>
      <c r="Q3337" s="15">
        <v>20</v>
      </c>
      <c r="R3337" s="9">
        <v>144</v>
      </c>
      <c r="S3337" s="8" t="s">
        <v>34</v>
      </c>
      <c r="T3337" s="9">
        <v>0</v>
      </c>
      <c r="U3337" s="18" t="s">
        <v>178</v>
      </c>
      <c r="V3337" s="8"/>
      <c r="W3337" s="8"/>
    </row>
    <row r="3338" spans="1:23" ht="13.5" thickBot="1">
      <c r="A3338" s="8"/>
      <c r="B3338" s="8"/>
      <c r="C3338" s="44" t="s">
        <v>1081</v>
      </c>
      <c r="D3338" s="45"/>
      <c r="E3338" s="42"/>
      <c r="F3338" s="8"/>
      <c r="G3338" s="8"/>
      <c r="H3338" s="9">
        <v>173</v>
      </c>
      <c r="I3338" s="8"/>
      <c r="J3338" s="8" t="s">
        <v>78</v>
      </c>
      <c r="K3338" s="17">
        <v>2160</v>
      </c>
      <c r="L3338" s="9">
        <v>0</v>
      </c>
      <c r="M3338" s="9">
        <v>0</v>
      </c>
      <c r="N3338" s="9">
        <v>0</v>
      </c>
      <c r="O3338" s="8"/>
      <c r="P3338" s="9">
        <v>2160</v>
      </c>
      <c r="Q3338" s="15">
        <v>15</v>
      </c>
      <c r="R3338" s="9">
        <v>144</v>
      </c>
      <c r="S3338" s="8" t="s">
        <v>34</v>
      </c>
      <c r="T3338" s="9">
        <v>0</v>
      </c>
      <c r="U3338" s="18" t="s">
        <v>858</v>
      </c>
      <c r="V3338" s="8"/>
      <c r="W3338" s="8"/>
    </row>
    <row r="3339" spans="1:23" ht="13.5" thickBot="1">
      <c r="A3339" s="8"/>
      <c r="B3339" s="8"/>
      <c r="C3339" s="8" t="s">
        <v>1082</v>
      </c>
      <c r="D3339" s="8"/>
      <c r="E3339" s="8"/>
      <c r="F3339" s="8"/>
      <c r="G3339" s="8"/>
      <c r="H3339" s="9">
        <v>174</v>
      </c>
      <c r="I3339" s="8"/>
      <c r="J3339" s="8" t="s">
        <v>78</v>
      </c>
      <c r="K3339" s="17">
        <v>144</v>
      </c>
      <c r="L3339" s="9">
        <v>0</v>
      </c>
      <c r="M3339" s="9">
        <v>0</v>
      </c>
      <c r="N3339" s="9">
        <v>0</v>
      </c>
      <c r="O3339" s="8"/>
      <c r="P3339" s="9">
        <v>144</v>
      </c>
      <c r="Q3339" s="15">
        <v>1</v>
      </c>
      <c r="R3339" s="9">
        <v>144</v>
      </c>
      <c r="S3339" s="8" t="s">
        <v>34</v>
      </c>
      <c r="T3339" s="9">
        <v>0</v>
      </c>
      <c r="U3339" s="18" t="s">
        <v>35</v>
      </c>
      <c r="V3339" s="8"/>
      <c r="W3339" s="8"/>
    </row>
    <row r="3340" spans="1:23" ht="13.5" thickBot="1">
      <c r="A3340" s="8"/>
      <c r="B3340" s="8"/>
      <c r="C3340" s="43" t="s">
        <v>1083</v>
      </c>
      <c r="D3340" s="42"/>
      <c r="E3340" s="8"/>
      <c r="F3340" s="8"/>
      <c r="G3340" s="8"/>
      <c r="H3340" s="9">
        <v>175</v>
      </c>
      <c r="I3340" s="8"/>
      <c r="J3340" s="8" t="s">
        <v>78</v>
      </c>
      <c r="K3340" s="17">
        <v>864</v>
      </c>
      <c r="L3340" s="9">
        <v>0</v>
      </c>
      <c r="M3340" s="9">
        <v>0</v>
      </c>
      <c r="N3340" s="9">
        <v>0</v>
      </c>
      <c r="O3340" s="8"/>
      <c r="P3340" s="9">
        <v>864</v>
      </c>
      <c r="Q3340" s="15">
        <v>6</v>
      </c>
      <c r="R3340" s="9">
        <v>144</v>
      </c>
      <c r="S3340" s="8" t="s">
        <v>34</v>
      </c>
      <c r="T3340" s="9">
        <v>0</v>
      </c>
      <c r="U3340" s="18" t="s">
        <v>340</v>
      </c>
      <c r="V3340" s="8"/>
      <c r="W3340" s="8"/>
    </row>
    <row r="3341" spans="1:23" ht="13.5" thickBot="1">
      <c r="A3341" s="8"/>
      <c r="B3341" s="8"/>
      <c r="C3341" s="8" t="s">
        <v>1085</v>
      </c>
      <c r="D3341" s="8"/>
      <c r="E3341" s="8"/>
      <c r="F3341" s="8"/>
      <c r="G3341" s="8"/>
      <c r="H3341" s="9">
        <v>177</v>
      </c>
      <c r="I3341" s="8"/>
      <c r="J3341" s="8" t="s">
        <v>78</v>
      </c>
      <c r="K3341" s="17">
        <v>1008</v>
      </c>
      <c r="L3341" s="9">
        <v>0</v>
      </c>
      <c r="M3341" s="9">
        <v>0</v>
      </c>
      <c r="N3341" s="9">
        <v>0</v>
      </c>
      <c r="O3341" s="8"/>
      <c r="P3341" s="9">
        <v>1008</v>
      </c>
      <c r="Q3341" s="15">
        <v>7</v>
      </c>
      <c r="R3341" s="9">
        <v>144</v>
      </c>
      <c r="S3341" s="8" t="s">
        <v>34</v>
      </c>
      <c r="T3341" s="9">
        <v>0</v>
      </c>
      <c r="U3341" s="18" t="s">
        <v>56</v>
      </c>
      <c r="V3341" s="40"/>
      <c r="W3341" s="8"/>
    </row>
    <row r="3342" spans="1:23" ht="13.5" thickBot="1">
      <c r="A3342" s="8"/>
      <c r="B3342" s="8"/>
      <c r="C3342" s="8" t="s">
        <v>1086</v>
      </c>
      <c r="D3342" s="8"/>
      <c r="E3342" s="8"/>
      <c r="F3342" s="8"/>
      <c r="G3342" s="8"/>
      <c r="H3342" s="8">
        <v>178</v>
      </c>
      <c r="I3342" s="8"/>
      <c r="J3342" s="8" t="s">
        <v>78</v>
      </c>
      <c r="K3342" s="17">
        <v>432</v>
      </c>
      <c r="L3342" s="9">
        <v>0</v>
      </c>
      <c r="M3342" s="9">
        <v>0</v>
      </c>
      <c r="N3342" s="9">
        <v>0</v>
      </c>
      <c r="O3342" s="8"/>
      <c r="P3342" s="9">
        <v>432</v>
      </c>
      <c r="Q3342" s="15">
        <v>3</v>
      </c>
      <c r="R3342" s="9">
        <v>144</v>
      </c>
      <c r="S3342" s="8" t="s">
        <v>34</v>
      </c>
      <c r="T3342" s="9">
        <v>0</v>
      </c>
      <c r="U3342" s="18" t="s">
        <v>318</v>
      </c>
      <c r="V3342" s="8"/>
      <c r="W3342" s="8"/>
    </row>
    <row r="3343" spans="1:23" ht="13.5" thickBot="1">
      <c r="A3343" s="8"/>
      <c r="B3343" s="8"/>
      <c r="C3343" s="8" t="s">
        <v>1087</v>
      </c>
      <c r="D3343" s="8"/>
      <c r="E3343" s="8"/>
      <c r="F3343" s="8"/>
      <c r="G3343" s="8"/>
      <c r="H3343" s="8">
        <v>179</v>
      </c>
      <c r="I3343" s="8"/>
      <c r="J3343" s="8" t="s">
        <v>78</v>
      </c>
      <c r="K3343" s="17">
        <v>288</v>
      </c>
      <c r="L3343" s="9">
        <v>0</v>
      </c>
      <c r="M3343" s="9">
        <v>0</v>
      </c>
      <c r="N3343" s="9">
        <v>0</v>
      </c>
      <c r="O3343" s="8"/>
      <c r="P3343" s="9">
        <v>288</v>
      </c>
      <c r="Q3343" s="15">
        <v>2</v>
      </c>
      <c r="R3343" s="9">
        <v>144</v>
      </c>
      <c r="S3343" s="8" t="s">
        <v>34</v>
      </c>
      <c r="T3343" s="9">
        <v>0</v>
      </c>
      <c r="U3343" s="18" t="s">
        <v>81</v>
      </c>
      <c r="V3343" s="8"/>
      <c r="W3343" s="8"/>
    </row>
    <row r="3344" spans="1:23" ht="13.5" thickBot="1">
      <c r="A3344" s="8"/>
      <c r="B3344" s="8"/>
      <c r="C3344" s="8" t="s">
        <v>1088</v>
      </c>
      <c r="D3344" s="8"/>
      <c r="E3344" s="8"/>
      <c r="F3344" s="8"/>
      <c r="G3344" s="8"/>
      <c r="H3344" s="8">
        <v>180</v>
      </c>
      <c r="I3344" s="8"/>
      <c r="J3344" s="8" t="s">
        <v>78</v>
      </c>
      <c r="K3344" s="17">
        <v>1584</v>
      </c>
      <c r="L3344" s="9">
        <v>0</v>
      </c>
      <c r="M3344" s="9">
        <v>0</v>
      </c>
      <c r="N3344" s="9">
        <v>0</v>
      </c>
      <c r="O3344" s="8"/>
      <c r="P3344" s="9">
        <v>1584</v>
      </c>
      <c r="Q3344" s="15">
        <v>11</v>
      </c>
      <c r="R3344" s="9">
        <v>144</v>
      </c>
      <c r="S3344" s="8" t="s">
        <v>34</v>
      </c>
      <c r="T3344" s="19">
        <v>0</v>
      </c>
      <c r="U3344" s="19" t="s">
        <v>64</v>
      </c>
      <c r="V3344" s="8"/>
      <c r="W3344" s="8"/>
    </row>
    <row r="3345" spans="1:23" ht="13.5" thickBot="1">
      <c r="A3345" s="8"/>
      <c r="B3345" s="8"/>
      <c r="C3345" s="8" t="s">
        <v>1089</v>
      </c>
      <c r="D3345" s="8"/>
      <c r="E3345" s="8"/>
      <c r="F3345" s="8"/>
      <c r="G3345" s="8"/>
      <c r="H3345" s="8">
        <v>181</v>
      </c>
      <c r="I3345" s="8"/>
      <c r="J3345" s="8" t="s">
        <v>78</v>
      </c>
      <c r="K3345" s="17">
        <v>284</v>
      </c>
      <c r="L3345" s="8">
        <v>0</v>
      </c>
      <c r="M3345" s="9">
        <v>0</v>
      </c>
      <c r="N3345" s="9">
        <v>0</v>
      </c>
      <c r="O3345" s="8"/>
      <c r="P3345" s="9">
        <v>284</v>
      </c>
      <c r="Q3345" s="15">
        <v>2</v>
      </c>
      <c r="R3345" s="8">
        <v>142</v>
      </c>
      <c r="S3345" s="8" t="s">
        <v>34</v>
      </c>
      <c r="T3345" s="8">
        <v>0</v>
      </c>
      <c r="U3345" s="19" t="s">
        <v>81</v>
      </c>
      <c r="V3345" s="8"/>
      <c r="W3345" s="8"/>
    </row>
    <row r="3346" spans="1:23" ht="13.5" thickBot="1">
      <c r="A3346" s="8"/>
      <c r="B3346" s="8"/>
      <c r="C3346" s="8" t="s">
        <v>1090</v>
      </c>
      <c r="D3346" s="8"/>
      <c r="E3346" s="8"/>
      <c r="F3346" s="8"/>
      <c r="G3346" s="8"/>
      <c r="H3346" s="8">
        <v>182</v>
      </c>
      <c r="I3346" s="8"/>
      <c r="J3346" s="8" t="s">
        <v>78</v>
      </c>
      <c r="K3346" s="17">
        <v>288</v>
      </c>
      <c r="L3346" s="9">
        <v>0</v>
      </c>
      <c r="M3346" s="9">
        <v>0</v>
      </c>
      <c r="N3346" s="9">
        <v>0</v>
      </c>
      <c r="O3346" s="8"/>
      <c r="P3346" s="9">
        <v>288</v>
      </c>
      <c r="Q3346" s="15">
        <v>2</v>
      </c>
      <c r="R3346" s="9">
        <v>144</v>
      </c>
      <c r="S3346" s="8" t="s">
        <v>34</v>
      </c>
      <c r="T3346" s="9">
        <v>0</v>
      </c>
      <c r="U3346" s="18" t="s">
        <v>81</v>
      </c>
      <c r="V3346" s="8"/>
      <c r="W3346" s="8"/>
    </row>
    <row r="3347" spans="1:23" ht="13.5" thickBot="1">
      <c r="A3347" s="8"/>
      <c r="B3347" s="8"/>
      <c r="C3347" s="8" t="s">
        <v>917</v>
      </c>
      <c r="D3347" s="8"/>
      <c r="E3347" s="8"/>
      <c r="F3347" s="8"/>
      <c r="G3347" s="8"/>
      <c r="H3347" s="8">
        <v>58</v>
      </c>
      <c r="I3347" s="8"/>
      <c r="J3347" s="8" t="s">
        <v>78</v>
      </c>
      <c r="K3347" s="17">
        <v>700</v>
      </c>
      <c r="L3347" s="9">
        <v>0</v>
      </c>
      <c r="M3347" s="9">
        <v>0</v>
      </c>
      <c r="N3347" s="9">
        <v>0</v>
      </c>
      <c r="O3347" s="8"/>
      <c r="P3347" s="9">
        <v>700</v>
      </c>
      <c r="Q3347" s="15">
        <v>2</v>
      </c>
      <c r="R3347" s="9">
        <v>350</v>
      </c>
      <c r="S3347" s="8" t="s">
        <v>34</v>
      </c>
      <c r="T3347" s="9">
        <v>0</v>
      </c>
      <c r="U3347" s="18" t="s">
        <v>81</v>
      </c>
      <c r="V3347" s="8"/>
      <c r="W3347" s="8"/>
    </row>
    <row r="3348" spans="1:23" ht="13.5" thickBot="1">
      <c r="A3348" s="8"/>
      <c r="B3348" s="8"/>
      <c r="C3348" s="8" t="s">
        <v>918</v>
      </c>
      <c r="D3348" s="8"/>
      <c r="E3348" s="8"/>
      <c r="F3348" s="8"/>
      <c r="G3348" s="8"/>
      <c r="H3348" s="8">
        <v>60</v>
      </c>
      <c r="I3348" s="8"/>
      <c r="J3348" s="8" t="s">
        <v>78</v>
      </c>
      <c r="K3348" s="17">
        <v>1200</v>
      </c>
      <c r="L3348" s="9">
        <v>0</v>
      </c>
      <c r="M3348" s="9">
        <v>0</v>
      </c>
      <c r="N3348" s="9">
        <v>0</v>
      </c>
      <c r="O3348" s="8"/>
      <c r="P3348" s="9">
        <v>1200</v>
      </c>
      <c r="Q3348" s="15">
        <v>6</v>
      </c>
      <c r="R3348" s="9">
        <v>200</v>
      </c>
      <c r="S3348" s="8" t="s">
        <v>34</v>
      </c>
      <c r="T3348" s="9">
        <v>0</v>
      </c>
      <c r="U3348" s="18" t="s">
        <v>340</v>
      </c>
      <c r="V3348" s="8"/>
      <c r="W3348" s="8"/>
    </row>
    <row r="3349" spans="1:23" ht="13.5" thickBot="1">
      <c r="A3349" s="8"/>
      <c r="B3349" s="8"/>
      <c r="C3349" s="8" t="s">
        <v>928</v>
      </c>
      <c r="D3349" s="8"/>
      <c r="E3349" s="8"/>
      <c r="F3349" s="8"/>
      <c r="G3349" s="8"/>
      <c r="H3349" s="8">
        <v>72</v>
      </c>
      <c r="I3349" s="8"/>
      <c r="J3349" s="8" t="s">
        <v>78</v>
      </c>
      <c r="K3349" s="17">
        <v>864</v>
      </c>
      <c r="L3349" s="9">
        <v>0</v>
      </c>
      <c r="M3349" s="9">
        <v>0</v>
      </c>
      <c r="N3349" s="9">
        <v>0</v>
      </c>
      <c r="O3349" s="8"/>
      <c r="P3349" s="9">
        <v>864</v>
      </c>
      <c r="Q3349" s="15">
        <v>6</v>
      </c>
      <c r="R3349" s="9">
        <v>144</v>
      </c>
      <c r="S3349" s="8" t="s">
        <v>34</v>
      </c>
      <c r="T3349" s="9">
        <v>0</v>
      </c>
      <c r="U3349" s="18" t="s">
        <v>340</v>
      </c>
      <c r="V3349" s="8"/>
      <c r="W3349" s="8"/>
    </row>
    <row r="3350" spans="1:23" ht="13.5" thickBot="1">
      <c r="A3350" s="8"/>
      <c r="B3350" s="8"/>
      <c r="C3350" s="8" t="s">
        <v>925</v>
      </c>
      <c r="D3350" s="8"/>
      <c r="E3350" s="8"/>
      <c r="F3350" s="8"/>
      <c r="G3350" s="8"/>
      <c r="H3350" s="8">
        <v>69</v>
      </c>
      <c r="I3350" s="8"/>
      <c r="J3350" s="8" t="s">
        <v>78</v>
      </c>
      <c r="K3350" s="17">
        <v>288</v>
      </c>
      <c r="L3350" s="9">
        <v>0</v>
      </c>
      <c r="M3350" s="9">
        <v>0</v>
      </c>
      <c r="N3350" s="9">
        <v>0</v>
      </c>
      <c r="O3350" s="8"/>
      <c r="P3350" s="9">
        <v>288</v>
      </c>
      <c r="Q3350" s="15">
        <v>2</v>
      </c>
      <c r="R3350" s="9">
        <v>144</v>
      </c>
      <c r="S3350" s="8" t="s">
        <v>34</v>
      </c>
      <c r="T3350" s="9">
        <v>0</v>
      </c>
      <c r="U3350" s="18" t="s">
        <v>81</v>
      </c>
      <c r="V3350" s="8"/>
      <c r="W3350" s="8"/>
    </row>
    <row r="3351" spans="1:23" ht="13.5" thickBot="1">
      <c r="A3351" s="8"/>
      <c r="B3351" s="8"/>
      <c r="C3351" s="8" t="s">
        <v>924</v>
      </c>
      <c r="D3351" s="8"/>
      <c r="E3351" s="8"/>
      <c r="F3351" s="8"/>
      <c r="G3351" s="8"/>
      <c r="H3351" s="8">
        <v>67</v>
      </c>
      <c r="I3351" s="8"/>
      <c r="J3351" s="8" t="s">
        <v>78</v>
      </c>
      <c r="K3351" s="17">
        <v>1152</v>
      </c>
      <c r="L3351" s="9">
        <v>0</v>
      </c>
      <c r="M3351" s="9">
        <v>0</v>
      </c>
      <c r="N3351" s="9">
        <v>0</v>
      </c>
      <c r="O3351" s="8"/>
      <c r="P3351" s="9">
        <v>1152</v>
      </c>
      <c r="Q3351" s="15">
        <v>2</v>
      </c>
      <c r="R3351" s="9">
        <v>576</v>
      </c>
      <c r="S3351" s="8" t="s">
        <v>37</v>
      </c>
      <c r="T3351" s="9">
        <v>0</v>
      </c>
      <c r="U3351" s="18" t="s">
        <v>152</v>
      </c>
      <c r="V3351" s="8"/>
      <c r="W3351" s="8"/>
    </row>
    <row r="3352" spans="1:23" ht="13.5" thickBot="1">
      <c r="A3352" s="8"/>
      <c r="B3352" s="8"/>
      <c r="C3352" s="8" t="s">
        <v>1041</v>
      </c>
      <c r="D3352" s="8"/>
      <c r="E3352" s="8"/>
      <c r="F3352" s="8"/>
      <c r="G3352" s="8"/>
      <c r="H3352" s="8">
        <v>140</v>
      </c>
      <c r="I3352" s="8"/>
      <c r="J3352" s="8" t="s">
        <v>78</v>
      </c>
      <c r="K3352" s="17">
        <v>288</v>
      </c>
      <c r="L3352" s="9">
        <v>0</v>
      </c>
      <c r="M3352" s="9">
        <v>0</v>
      </c>
      <c r="N3352" s="9">
        <v>0</v>
      </c>
      <c r="O3352" s="8"/>
      <c r="P3352" s="9">
        <v>288</v>
      </c>
      <c r="Q3352" s="15">
        <v>2</v>
      </c>
      <c r="R3352" s="9">
        <v>144</v>
      </c>
      <c r="S3352" s="8" t="s">
        <v>34</v>
      </c>
      <c r="T3352" s="9">
        <v>0</v>
      </c>
      <c r="U3352" s="18" t="s">
        <v>81</v>
      </c>
      <c r="V3352" s="8"/>
      <c r="W3352" s="8"/>
    </row>
    <row r="3353" spans="1:23" ht="13.5" thickBot="1">
      <c r="A3353" s="8"/>
      <c r="B3353" s="8"/>
      <c r="C3353" s="8" t="s">
        <v>926</v>
      </c>
      <c r="D3353" s="8"/>
      <c r="E3353" s="8"/>
      <c r="F3353" s="8"/>
      <c r="G3353" s="8"/>
      <c r="H3353" s="8">
        <v>70</v>
      </c>
      <c r="I3353" s="8"/>
      <c r="J3353" s="8" t="s">
        <v>78</v>
      </c>
      <c r="K3353" s="17">
        <v>720</v>
      </c>
      <c r="L3353" s="9">
        <v>0</v>
      </c>
      <c r="M3353" s="9">
        <v>0</v>
      </c>
      <c r="N3353" s="9">
        <v>0</v>
      </c>
      <c r="O3353" s="8"/>
      <c r="P3353" s="9">
        <v>720</v>
      </c>
      <c r="Q3353" s="15">
        <v>5</v>
      </c>
      <c r="R3353" s="9">
        <v>144</v>
      </c>
      <c r="S3353" s="8" t="s">
        <v>34</v>
      </c>
      <c r="T3353" s="9">
        <v>0</v>
      </c>
      <c r="U3353" s="18" t="s">
        <v>57</v>
      </c>
      <c r="V3353" s="8"/>
      <c r="W3353" s="8"/>
    </row>
    <row r="3354" spans="1:23" ht="13.5" thickBot="1">
      <c r="A3354" s="8"/>
      <c r="B3354" s="8"/>
      <c r="C3354" s="8" t="s">
        <v>927</v>
      </c>
      <c r="D3354" s="8"/>
      <c r="E3354" s="8"/>
      <c r="F3354" s="8"/>
      <c r="G3354" s="8"/>
      <c r="H3354" s="8">
        <v>71</v>
      </c>
      <c r="I3354" s="8"/>
      <c r="J3354" s="8" t="s">
        <v>78</v>
      </c>
      <c r="K3354" s="17">
        <v>1152</v>
      </c>
      <c r="L3354" s="9">
        <v>0</v>
      </c>
      <c r="M3354" s="9">
        <v>0</v>
      </c>
      <c r="N3354" s="9">
        <v>0</v>
      </c>
      <c r="O3354" s="8"/>
      <c r="P3354" s="9">
        <v>1152</v>
      </c>
      <c r="Q3354" s="15">
        <v>8</v>
      </c>
      <c r="R3354" s="9">
        <v>144</v>
      </c>
      <c r="S3354" s="8" t="s">
        <v>34</v>
      </c>
      <c r="T3354" s="9">
        <v>0</v>
      </c>
      <c r="U3354" s="18" t="s">
        <v>394</v>
      </c>
      <c r="V3354" s="8"/>
      <c r="W3354" s="8"/>
    </row>
    <row r="3355" spans="1:23" ht="13.5" thickBot="1">
      <c r="A3355" s="8"/>
      <c r="B3355" s="8"/>
      <c r="C3355" s="44" t="s">
        <v>916</v>
      </c>
      <c r="D3355" s="45"/>
      <c r="E3355" s="42"/>
      <c r="F3355" s="8"/>
      <c r="G3355" s="8"/>
      <c r="H3355" s="8">
        <v>56</v>
      </c>
      <c r="I3355" s="8"/>
      <c r="J3355" s="8" t="s">
        <v>78</v>
      </c>
      <c r="K3355" s="30">
        <v>360</v>
      </c>
      <c r="L3355" s="9">
        <v>0</v>
      </c>
      <c r="M3355" s="9">
        <v>0</v>
      </c>
      <c r="N3355" s="9">
        <v>0</v>
      </c>
      <c r="O3355" s="8"/>
      <c r="P3355" s="31">
        <v>360</v>
      </c>
      <c r="Q3355" s="15">
        <v>9</v>
      </c>
      <c r="R3355" s="9">
        <v>40</v>
      </c>
      <c r="S3355" s="8" t="s">
        <v>40</v>
      </c>
      <c r="T3355" s="9">
        <v>0</v>
      </c>
      <c r="U3355" s="18" t="s">
        <v>915</v>
      </c>
      <c r="V3355" s="8"/>
      <c r="W3355" s="8"/>
    </row>
    <row r="3356" spans="1:23" ht="13.5" thickBot="1">
      <c r="A3356" s="8"/>
      <c r="B3356" s="8"/>
      <c r="C3356" s="8" t="s">
        <v>914</v>
      </c>
      <c r="D3356" s="8"/>
      <c r="E3356" s="8"/>
      <c r="F3356" s="8"/>
      <c r="G3356" s="8"/>
      <c r="H3356" s="8">
        <v>54</v>
      </c>
      <c r="I3356" s="8"/>
      <c r="J3356" s="8" t="s">
        <v>78</v>
      </c>
      <c r="K3356" s="17">
        <v>180</v>
      </c>
      <c r="L3356" s="9">
        <v>0</v>
      </c>
      <c r="M3356" s="9">
        <v>0</v>
      </c>
      <c r="N3356" s="9">
        <v>0</v>
      </c>
      <c r="O3356" s="8"/>
      <c r="P3356" s="9">
        <v>180</v>
      </c>
      <c r="Q3356" s="15">
        <v>9</v>
      </c>
      <c r="R3356" s="9">
        <v>20</v>
      </c>
      <c r="S3356" s="8" t="s">
        <v>40</v>
      </c>
      <c r="T3356" s="9">
        <v>0</v>
      </c>
      <c r="U3356" s="18" t="s">
        <v>915</v>
      </c>
      <c r="V3356" s="8"/>
      <c r="W3356" s="8"/>
    </row>
    <row r="3357" spans="1:23" ht="13.5" thickBot="1">
      <c r="A3357" s="8"/>
      <c r="B3357" s="8"/>
      <c r="C3357" s="44" t="s">
        <v>919</v>
      </c>
      <c r="D3357" s="42"/>
      <c r="E3357" s="8"/>
      <c r="F3357" s="8"/>
      <c r="G3357" s="8"/>
      <c r="H3357" s="8">
        <v>62</v>
      </c>
      <c r="I3357" s="8"/>
      <c r="J3357" s="8" t="s">
        <v>78</v>
      </c>
      <c r="K3357" s="17">
        <v>46</v>
      </c>
      <c r="L3357" s="9">
        <v>0</v>
      </c>
      <c r="M3357" s="9">
        <v>0</v>
      </c>
      <c r="N3357" s="9">
        <v>0</v>
      </c>
      <c r="O3357" s="8"/>
      <c r="P3357" s="9">
        <v>46</v>
      </c>
      <c r="Q3357" s="15">
        <v>1</v>
      </c>
      <c r="R3357" s="9">
        <v>24</v>
      </c>
      <c r="S3357" s="8" t="s">
        <v>44</v>
      </c>
      <c r="T3357" s="9">
        <v>22</v>
      </c>
      <c r="U3357" s="18" t="s">
        <v>10501</v>
      </c>
      <c r="V3357" s="8"/>
      <c r="W3357" s="8"/>
    </row>
    <row r="3358" spans="1:23" ht="13.5" thickBot="1">
      <c r="A3358" s="8"/>
      <c r="B3358" s="8"/>
      <c r="C3358" s="8" t="s">
        <v>920</v>
      </c>
      <c r="D3358" s="8"/>
      <c r="E3358" s="8"/>
      <c r="F3358" s="8"/>
      <c r="G3358" s="8"/>
      <c r="H3358" s="8">
        <v>63</v>
      </c>
      <c r="I3358" s="8"/>
      <c r="J3358" s="8" t="s">
        <v>78</v>
      </c>
      <c r="K3358" s="17">
        <v>144</v>
      </c>
      <c r="L3358" s="9">
        <v>0</v>
      </c>
      <c r="M3358" s="9">
        <v>0</v>
      </c>
      <c r="N3358" s="9">
        <v>0</v>
      </c>
      <c r="O3358" s="8"/>
      <c r="P3358" s="9">
        <v>144</v>
      </c>
      <c r="Q3358" s="15">
        <v>1</v>
      </c>
      <c r="R3358" s="9">
        <v>144</v>
      </c>
      <c r="S3358" s="8" t="s">
        <v>34</v>
      </c>
      <c r="T3358" s="9">
        <v>0</v>
      </c>
      <c r="U3358" s="18" t="s">
        <v>35</v>
      </c>
      <c r="V3358" s="40"/>
      <c r="W3358" s="8"/>
    </row>
    <row r="3359" spans="1:23" ht="13.5" thickBot="1">
      <c r="A3359" s="8"/>
      <c r="B3359" s="8"/>
      <c r="C3359" s="8" t="s">
        <v>921</v>
      </c>
      <c r="D3359" s="8"/>
      <c r="E3359" s="8"/>
      <c r="F3359" s="8"/>
      <c r="G3359" s="8"/>
      <c r="H3359" s="8">
        <v>64</v>
      </c>
      <c r="I3359" s="8"/>
      <c r="J3359" s="8" t="s">
        <v>78</v>
      </c>
      <c r="K3359" s="17">
        <v>500</v>
      </c>
      <c r="L3359" s="9">
        <v>0</v>
      </c>
      <c r="M3359" s="9">
        <v>0</v>
      </c>
      <c r="N3359" s="9">
        <v>0</v>
      </c>
      <c r="O3359" s="8"/>
      <c r="P3359" s="9">
        <v>500</v>
      </c>
      <c r="Q3359" s="15">
        <v>2</v>
      </c>
      <c r="R3359" s="9">
        <v>250</v>
      </c>
      <c r="S3359" s="8" t="s">
        <v>34</v>
      </c>
      <c r="T3359" s="9">
        <v>0</v>
      </c>
      <c r="U3359" s="18" t="s">
        <v>81</v>
      </c>
      <c r="V3359" s="8"/>
      <c r="W3359" s="8"/>
    </row>
    <row r="3360" spans="1:23" ht="13.5" thickBot="1">
      <c r="A3360" s="8"/>
      <c r="B3360" s="8"/>
      <c r="C3360" s="8" t="s">
        <v>922</v>
      </c>
      <c r="D3360" s="8"/>
      <c r="E3360" s="8"/>
      <c r="F3360" s="8"/>
      <c r="G3360" s="8"/>
      <c r="H3360" s="8">
        <v>65</v>
      </c>
      <c r="I3360" s="8"/>
      <c r="J3360" s="8" t="s">
        <v>78</v>
      </c>
      <c r="K3360" s="17">
        <v>144</v>
      </c>
      <c r="L3360" s="9">
        <v>0</v>
      </c>
      <c r="M3360" s="9">
        <v>0</v>
      </c>
      <c r="N3360" s="9">
        <v>0</v>
      </c>
      <c r="O3360" s="8"/>
      <c r="P3360" s="9">
        <v>144</v>
      </c>
      <c r="Q3360" s="15">
        <v>1</v>
      </c>
      <c r="R3360" s="9">
        <v>144</v>
      </c>
      <c r="S3360" s="8" t="s">
        <v>34</v>
      </c>
      <c r="T3360" s="9">
        <v>0</v>
      </c>
      <c r="U3360" s="18" t="s">
        <v>35</v>
      </c>
      <c r="V3360" s="8"/>
      <c r="W3360" s="8"/>
    </row>
    <row r="3361" spans="1:23" ht="13.5" thickBot="1">
      <c r="A3361" s="8"/>
      <c r="B3361" s="8"/>
      <c r="C3361" s="8" t="s">
        <v>867</v>
      </c>
      <c r="D3361" s="8"/>
      <c r="E3361" s="8"/>
      <c r="F3361" s="8"/>
      <c r="G3361" s="8"/>
      <c r="H3361" s="8">
        <v>9</v>
      </c>
      <c r="I3361" s="8"/>
      <c r="J3361" s="8" t="s">
        <v>78</v>
      </c>
      <c r="K3361" s="17">
        <v>1000</v>
      </c>
      <c r="L3361" s="8">
        <v>0</v>
      </c>
      <c r="M3361" s="9">
        <v>0</v>
      </c>
      <c r="N3361" s="9">
        <v>0</v>
      </c>
      <c r="O3361" s="8"/>
      <c r="P3361" s="9">
        <v>1000</v>
      </c>
      <c r="Q3361" s="15">
        <v>5</v>
      </c>
      <c r="R3361" s="9">
        <v>200</v>
      </c>
      <c r="S3361" s="8" t="s">
        <v>34</v>
      </c>
      <c r="T3361" s="8">
        <v>0</v>
      </c>
      <c r="U3361" s="8" t="s">
        <v>57</v>
      </c>
      <c r="V3361" s="8"/>
      <c r="W3361" s="8"/>
    </row>
    <row r="3362" spans="1:23" ht="13.5" thickBot="1">
      <c r="A3362" s="8"/>
      <c r="B3362" s="8"/>
      <c r="C3362" s="8" t="s">
        <v>892</v>
      </c>
      <c r="D3362" s="8"/>
      <c r="E3362" s="8"/>
      <c r="F3362" s="8"/>
      <c r="G3362" s="8"/>
      <c r="H3362" s="8">
        <v>32</v>
      </c>
      <c r="I3362" s="8"/>
      <c r="J3362" s="8" t="s">
        <v>78</v>
      </c>
      <c r="K3362" s="17">
        <v>2112</v>
      </c>
      <c r="L3362" s="8">
        <v>0</v>
      </c>
      <c r="M3362" s="9">
        <v>0</v>
      </c>
      <c r="N3362" s="9">
        <v>0</v>
      </c>
      <c r="O3362" s="8"/>
      <c r="P3362" s="9">
        <v>2112</v>
      </c>
      <c r="Q3362" s="15">
        <v>11</v>
      </c>
      <c r="R3362" s="9">
        <v>192</v>
      </c>
      <c r="S3362" s="8" t="s">
        <v>34</v>
      </c>
      <c r="T3362" s="8">
        <v>0</v>
      </c>
      <c r="U3362" s="18" t="s">
        <v>64</v>
      </c>
      <c r="V3362" s="8"/>
      <c r="W3362" s="8"/>
    </row>
    <row r="3363" spans="1:23" ht="13.5" thickBot="1">
      <c r="A3363" s="8"/>
      <c r="B3363" s="8"/>
      <c r="C3363" s="8" t="s">
        <v>893</v>
      </c>
      <c r="D3363" s="8"/>
      <c r="E3363" s="8"/>
      <c r="F3363" s="8"/>
      <c r="G3363" s="8"/>
      <c r="H3363" s="8">
        <v>33</v>
      </c>
      <c r="I3363" s="8"/>
      <c r="J3363" s="8" t="s">
        <v>78</v>
      </c>
      <c r="K3363" s="17">
        <v>288</v>
      </c>
      <c r="L3363" s="8">
        <v>0</v>
      </c>
      <c r="M3363" s="9">
        <v>0</v>
      </c>
      <c r="N3363" s="9">
        <v>0</v>
      </c>
      <c r="O3363" s="8"/>
      <c r="P3363" s="9">
        <v>288</v>
      </c>
      <c r="Q3363" s="15">
        <v>2</v>
      </c>
      <c r="R3363" s="9">
        <v>144</v>
      </c>
      <c r="S3363" s="8" t="s">
        <v>34</v>
      </c>
      <c r="T3363" s="8">
        <v>0</v>
      </c>
      <c r="U3363" s="18" t="s">
        <v>81</v>
      </c>
      <c r="V3363" s="8"/>
      <c r="W3363" s="8"/>
    </row>
    <row r="3364" spans="1:23" ht="13.5" thickBot="1">
      <c r="A3364" s="8"/>
      <c r="B3364" s="8"/>
      <c r="C3364" s="8" t="s">
        <v>880</v>
      </c>
      <c r="D3364" s="8"/>
      <c r="E3364" s="8"/>
      <c r="F3364" s="8"/>
      <c r="G3364" s="8"/>
      <c r="H3364" s="8">
        <v>20</v>
      </c>
      <c r="I3364" s="8"/>
      <c r="J3364" s="8" t="s">
        <v>78</v>
      </c>
      <c r="K3364" s="17">
        <v>800</v>
      </c>
      <c r="L3364" s="8">
        <v>0</v>
      </c>
      <c r="M3364" s="9">
        <v>0</v>
      </c>
      <c r="N3364" s="9">
        <v>0</v>
      </c>
      <c r="O3364" s="8"/>
      <c r="P3364" s="9">
        <v>800</v>
      </c>
      <c r="Q3364" s="15">
        <v>5</v>
      </c>
      <c r="R3364" s="9">
        <v>160</v>
      </c>
      <c r="S3364" s="8" t="s">
        <v>71</v>
      </c>
      <c r="T3364" s="8">
        <v>0</v>
      </c>
      <c r="U3364" s="8" t="s">
        <v>881</v>
      </c>
      <c r="V3364" s="21"/>
      <c r="W3364" s="8"/>
    </row>
    <row r="3365" spans="1:23" ht="13.5" thickBot="1">
      <c r="A3365" s="8"/>
      <c r="B3365" s="8"/>
      <c r="C3365" s="8" t="s">
        <v>910</v>
      </c>
      <c r="D3365" s="8"/>
      <c r="E3365" s="8"/>
      <c r="F3365" s="8"/>
      <c r="G3365" s="8"/>
      <c r="H3365" s="8">
        <v>50</v>
      </c>
      <c r="I3365" s="8"/>
      <c r="J3365" s="8" t="s">
        <v>78</v>
      </c>
      <c r="K3365" s="17">
        <v>3744</v>
      </c>
      <c r="L3365" s="8">
        <v>0</v>
      </c>
      <c r="M3365" s="9">
        <v>0</v>
      </c>
      <c r="N3365" s="9">
        <v>0</v>
      </c>
      <c r="O3365" s="8"/>
      <c r="P3365" s="9">
        <v>3744</v>
      </c>
      <c r="Q3365" s="15">
        <v>26</v>
      </c>
      <c r="R3365" s="9">
        <v>144</v>
      </c>
      <c r="S3365" s="8" t="s">
        <v>34</v>
      </c>
      <c r="T3365" s="8">
        <v>0</v>
      </c>
      <c r="U3365" s="8" t="s">
        <v>911</v>
      </c>
      <c r="V3365" s="8"/>
      <c r="W3365" s="8"/>
    </row>
    <row r="3366" spans="1:23" ht="13.5" thickBot="1">
      <c r="A3366" s="8"/>
      <c r="B3366" s="8"/>
      <c r="C3366" s="8" t="s">
        <v>912</v>
      </c>
      <c r="D3366" s="8"/>
      <c r="E3366" s="8"/>
      <c r="F3366" s="8"/>
      <c r="G3366" s="8"/>
      <c r="H3366" s="8">
        <v>51</v>
      </c>
      <c r="I3366" s="8"/>
      <c r="J3366" s="8" t="s">
        <v>78</v>
      </c>
      <c r="K3366" s="17">
        <v>864</v>
      </c>
      <c r="L3366" s="8">
        <v>0</v>
      </c>
      <c r="M3366" s="9">
        <v>0</v>
      </c>
      <c r="N3366" s="9">
        <v>0</v>
      </c>
      <c r="O3366" s="8"/>
      <c r="P3366" s="9">
        <v>864</v>
      </c>
      <c r="Q3366" s="15">
        <v>6</v>
      </c>
      <c r="R3366" s="9">
        <v>144</v>
      </c>
      <c r="S3366" s="8" t="s">
        <v>34</v>
      </c>
      <c r="T3366" s="8">
        <v>0</v>
      </c>
      <c r="U3366" s="8" t="s">
        <v>340</v>
      </c>
      <c r="V3366" s="8"/>
      <c r="W3366" s="8"/>
    </row>
    <row r="3367" spans="1:23" ht="13.5" thickBot="1">
      <c r="A3367" s="8"/>
      <c r="B3367" s="8"/>
      <c r="C3367" s="8" t="s">
        <v>900</v>
      </c>
      <c r="D3367" s="8"/>
      <c r="E3367" s="8"/>
      <c r="F3367" s="8"/>
      <c r="G3367" s="8"/>
      <c r="H3367" s="8">
        <v>39</v>
      </c>
      <c r="I3367" s="8"/>
      <c r="J3367" s="8" t="s">
        <v>78</v>
      </c>
      <c r="K3367" s="17">
        <v>1008</v>
      </c>
      <c r="L3367" s="8">
        <v>0</v>
      </c>
      <c r="M3367" s="9">
        <v>0</v>
      </c>
      <c r="N3367" s="9">
        <v>0</v>
      </c>
      <c r="O3367" s="8"/>
      <c r="P3367" s="9">
        <v>1008</v>
      </c>
      <c r="Q3367" s="15">
        <v>7</v>
      </c>
      <c r="R3367" s="9">
        <v>144</v>
      </c>
      <c r="S3367" s="8" t="s">
        <v>34</v>
      </c>
      <c r="T3367" s="8">
        <v>0</v>
      </c>
      <c r="U3367" s="8" t="s">
        <v>56</v>
      </c>
      <c r="V3367" s="8"/>
      <c r="W3367" s="8"/>
    </row>
    <row r="3368" spans="1:23" ht="13.5" thickBot="1">
      <c r="A3368" s="8"/>
      <c r="B3368" s="8"/>
      <c r="C3368" s="8" t="s">
        <v>901</v>
      </c>
      <c r="D3368" s="8"/>
      <c r="E3368" s="8"/>
      <c r="F3368" s="8"/>
      <c r="G3368" s="8"/>
      <c r="H3368" s="8">
        <v>41</v>
      </c>
      <c r="I3368" s="8"/>
      <c r="J3368" s="8" t="s">
        <v>78</v>
      </c>
      <c r="K3368" s="17">
        <v>120</v>
      </c>
      <c r="L3368" s="9">
        <v>0</v>
      </c>
      <c r="M3368" s="9">
        <v>0</v>
      </c>
      <c r="N3368" s="9">
        <v>0</v>
      </c>
      <c r="O3368" s="8"/>
      <c r="P3368" s="9">
        <v>120</v>
      </c>
      <c r="Q3368" s="15">
        <v>2</v>
      </c>
      <c r="R3368" s="9">
        <v>60</v>
      </c>
      <c r="S3368" s="8" t="s">
        <v>40</v>
      </c>
      <c r="T3368" s="9">
        <v>0</v>
      </c>
      <c r="U3368" s="18" t="s">
        <v>41</v>
      </c>
      <c r="V3368" s="8"/>
      <c r="W3368" s="8"/>
    </row>
    <row r="3369" spans="1:23" ht="13.5" thickBot="1">
      <c r="A3369" s="8"/>
      <c r="B3369" s="8"/>
      <c r="C3369" s="8" t="s">
        <v>902</v>
      </c>
      <c r="D3369" s="8"/>
      <c r="E3369" s="8"/>
      <c r="F3369" s="8"/>
      <c r="G3369" s="8"/>
      <c r="H3369" s="8">
        <v>42</v>
      </c>
      <c r="I3369" s="8"/>
      <c r="J3369" s="8" t="s">
        <v>78</v>
      </c>
      <c r="K3369" s="17">
        <v>144</v>
      </c>
      <c r="L3369" s="9">
        <v>0</v>
      </c>
      <c r="M3369" s="9">
        <v>0</v>
      </c>
      <c r="N3369" s="9">
        <v>0</v>
      </c>
      <c r="O3369" s="8"/>
      <c r="P3369" s="9">
        <v>144</v>
      </c>
      <c r="Q3369" s="15">
        <v>1</v>
      </c>
      <c r="R3369" s="9">
        <v>144</v>
      </c>
      <c r="S3369" s="8" t="s">
        <v>34</v>
      </c>
      <c r="T3369" s="17">
        <v>0</v>
      </c>
      <c r="U3369" s="18" t="s">
        <v>35</v>
      </c>
      <c r="V3369" s="8"/>
      <c r="W3369" s="8"/>
    </row>
    <row r="3370" spans="1:23" ht="13.5" thickBot="1">
      <c r="A3370" s="8"/>
      <c r="B3370" s="8"/>
      <c r="C3370" s="8" t="s">
        <v>903</v>
      </c>
      <c r="D3370" s="8"/>
      <c r="E3370" s="8"/>
      <c r="F3370" s="8"/>
      <c r="G3370" s="8"/>
      <c r="H3370" s="8">
        <v>43</v>
      </c>
      <c r="I3370" s="8"/>
      <c r="J3370" s="8" t="s">
        <v>78</v>
      </c>
      <c r="K3370" s="17">
        <v>144</v>
      </c>
      <c r="L3370" s="9">
        <v>0</v>
      </c>
      <c r="M3370" s="9">
        <v>0</v>
      </c>
      <c r="N3370" s="9">
        <v>0</v>
      </c>
      <c r="O3370" s="8"/>
      <c r="P3370" s="9">
        <v>144</v>
      </c>
      <c r="Q3370" s="15">
        <v>1</v>
      </c>
      <c r="R3370" s="9">
        <v>144</v>
      </c>
      <c r="S3370" s="8" t="s">
        <v>34</v>
      </c>
      <c r="T3370" s="8">
        <v>0</v>
      </c>
      <c r="U3370" s="18" t="s">
        <v>35</v>
      </c>
      <c r="V3370" s="8"/>
      <c r="W3370" s="8"/>
    </row>
    <row r="3371" spans="1:23" ht="13.5" thickBot="1">
      <c r="A3371" s="8"/>
      <c r="B3371" s="8"/>
      <c r="C3371" s="8" t="s">
        <v>905</v>
      </c>
      <c r="D3371" s="8"/>
      <c r="E3371" s="8"/>
      <c r="F3371" s="8"/>
      <c r="G3371" s="8"/>
      <c r="H3371" s="8">
        <v>45</v>
      </c>
      <c r="I3371" s="8"/>
      <c r="J3371" s="8" t="s">
        <v>78</v>
      </c>
      <c r="K3371" s="17">
        <v>400</v>
      </c>
      <c r="L3371" s="9">
        <v>0</v>
      </c>
      <c r="M3371" s="9">
        <v>0</v>
      </c>
      <c r="N3371" s="9">
        <v>0</v>
      </c>
      <c r="O3371" s="8"/>
      <c r="P3371" s="9">
        <v>400</v>
      </c>
      <c r="Q3371" s="15">
        <v>2</v>
      </c>
      <c r="R3371" s="9">
        <v>200</v>
      </c>
      <c r="S3371" s="8" t="s">
        <v>34</v>
      </c>
      <c r="T3371" s="8">
        <v>0</v>
      </c>
      <c r="U3371" s="18" t="s">
        <v>81</v>
      </c>
      <c r="V3371" s="8"/>
      <c r="W3371" s="8"/>
    </row>
    <row r="3372" spans="1:23" ht="13.5" thickBot="1">
      <c r="A3372" s="8"/>
      <c r="B3372" s="8"/>
      <c r="C3372" s="8" t="s">
        <v>885</v>
      </c>
      <c r="D3372" s="8"/>
      <c r="E3372" s="8"/>
      <c r="F3372" s="8"/>
      <c r="G3372" s="8"/>
      <c r="H3372" s="8">
        <v>23</v>
      </c>
      <c r="I3372" s="8"/>
      <c r="J3372" s="8" t="s">
        <v>78</v>
      </c>
      <c r="K3372" s="17">
        <v>720</v>
      </c>
      <c r="L3372" s="9">
        <v>0</v>
      </c>
      <c r="M3372" s="9">
        <v>0</v>
      </c>
      <c r="N3372" s="9">
        <v>0</v>
      </c>
      <c r="O3372" s="8"/>
      <c r="P3372" s="9">
        <v>720</v>
      </c>
      <c r="Q3372" s="15">
        <v>5</v>
      </c>
      <c r="R3372" s="9">
        <v>144</v>
      </c>
      <c r="S3372" s="8" t="s">
        <v>34</v>
      </c>
      <c r="T3372" s="8">
        <v>0</v>
      </c>
      <c r="U3372" s="18" t="s">
        <v>57</v>
      </c>
      <c r="V3372" s="8"/>
      <c r="W3372" s="8"/>
    </row>
    <row r="3373" spans="1:23" ht="13.5" thickBot="1">
      <c r="A3373" s="8"/>
      <c r="B3373" s="8"/>
      <c r="C3373" s="8" t="s">
        <v>886</v>
      </c>
      <c r="D3373" s="8"/>
      <c r="E3373" s="8"/>
      <c r="F3373" s="8"/>
      <c r="G3373" s="8"/>
      <c r="H3373" s="8">
        <v>26</v>
      </c>
      <c r="I3373" s="8"/>
      <c r="J3373" s="8" t="s">
        <v>78</v>
      </c>
      <c r="K3373" s="17">
        <v>180</v>
      </c>
      <c r="L3373" s="9">
        <v>0</v>
      </c>
      <c r="M3373" s="9">
        <v>0</v>
      </c>
      <c r="N3373" s="9">
        <v>0</v>
      </c>
      <c r="O3373" s="8"/>
      <c r="P3373" s="9">
        <v>180</v>
      </c>
      <c r="Q3373" s="15">
        <v>5</v>
      </c>
      <c r="R3373" s="9">
        <v>36</v>
      </c>
      <c r="S3373" s="8" t="s">
        <v>40</v>
      </c>
      <c r="T3373" s="8">
        <v>0</v>
      </c>
      <c r="U3373" s="18" t="s">
        <v>620</v>
      </c>
      <c r="V3373" s="8"/>
      <c r="W3373" s="8"/>
    </row>
    <row r="3374" spans="1:23" ht="13.5" thickBot="1">
      <c r="A3374" s="8"/>
      <c r="B3374" s="8"/>
      <c r="C3374" s="44" t="s">
        <v>2662</v>
      </c>
      <c r="D3374" s="42"/>
      <c r="E3374" s="8"/>
      <c r="F3374" s="8"/>
      <c r="G3374" s="8"/>
      <c r="H3374" s="8">
        <v>4</v>
      </c>
      <c r="I3374" s="8"/>
      <c r="J3374" s="8" t="s">
        <v>78</v>
      </c>
      <c r="K3374" s="17">
        <v>0</v>
      </c>
      <c r="L3374" s="9">
        <v>0</v>
      </c>
      <c r="M3374" s="9">
        <v>0</v>
      </c>
      <c r="N3374" s="9">
        <v>0</v>
      </c>
      <c r="O3374" s="8"/>
      <c r="P3374" s="9">
        <v>0</v>
      </c>
      <c r="Q3374" s="15">
        <v>0</v>
      </c>
      <c r="R3374" s="9">
        <v>100</v>
      </c>
      <c r="S3374" s="8" t="s">
        <v>34</v>
      </c>
      <c r="T3374" s="8">
        <v>0</v>
      </c>
      <c r="U3374" s="18" t="s">
        <v>45</v>
      </c>
      <c r="V3374" s="8"/>
      <c r="W3374" s="8"/>
    </row>
    <row r="3375" spans="1:23" ht="13.5" thickBot="1">
      <c r="A3375" s="8"/>
      <c r="B3375" s="8"/>
      <c r="C3375" s="44" t="s">
        <v>876</v>
      </c>
      <c r="D3375" s="42"/>
      <c r="E3375" s="8"/>
      <c r="F3375" s="8"/>
      <c r="G3375" s="8">
        <v>2325</v>
      </c>
      <c r="H3375" s="8">
        <v>16</v>
      </c>
      <c r="I3375" s="8"/>
      <c r="J3375" s="8" t="s">
        <v>78</v>
      </c>
      <c r="K3375" s="17">
        <v>144</v>
      </c>
      <c r="L3375" s="9">
        <v>0</v>
      </c>
      <c r="M3375" s="9">
        <v>0</v>
      </c>
      <c r="N3375" s="9">
        <v>0</v>
      </c>
      <c r="O3375" s="8"/>
      <c r="P3375" s="9">
        <v>144</v>
      </c>
      <c r="Q3375" s="15">
        <v>1</v>
      </c>
      <c r="R3375" s="9">
        <v>144</v>
      </c>
      <c r="S3375" s="8" t="s">
        <v>34</v>
      </c>
      <c r="T3375" s="8">
        <v>0</v>
      </c>
      <c r="U3375" s="18" t="s">
        <v>35</v>
      </c>
      <c r="V3375" s="8"/>
      <c r="W3375" s="8"/>
    </row>
    <row r="3376" spans="1:23" ht="13.5" thickBot="1">
      <c r="A3376" s="8"/>
      <c r="B3376" s="8"/>
      <c r="C3376" s="44" t="s">
        <v>860</v>
      </c>
      <c r="D3376" s="45"/>
      <c r="E3376" s="42"/>
      <c r="F3376" s="8"/>
      <c r="G3376" s="8"/>
      <c r="H3376" s="8">
        <v>3</v>
      </c>
      <c r="I3376" s="8"/>
      <c r="J3376" s="8" t="s">
        <v>78</v>
      </c>
      <c r="K3376" s="17">
        <v>672</v>
      </c>
      <c r="L3376" s="9">
        <v>0</v>
      </c>
      <c r="M3376" s="9">
        <v>0</v>
      </c>
      <c r="N3376" s="9">
        <v>0</v>
      </c>
      <c r="O3376" s="8"/>
      <c r="P3376" s="9">
        <v>672</v>
      </c>
      <c r="Q3376" s="15">
        <v>7</v>
      </c>
      <c r="R3376" s="9">
        <v>96</v>
      </c>
      <c r="S3376" s="8" t="s">
        <v>40</v>
      </c>
      <c r="T3376" s="8">
        <v>0</v>
      </c>
      <c r="U3376" s="18" t="s">
        <v>861</v>
      </c>
      <c r="V3376" s="8"/>
      <c r="W3376" s="8"/>
    </row>
    <row r="3377" spans="1:23" ht="13.5" thickBot="1">
      <c r="A3377" s="8"/>
      <c r="B3377" s="8"/>
      <c r="C3377" s="8" t="s">
        <v>879</v>
      </c>
      <c r="D3377" s="8"/>
      <c r="E3377" s="8"/>
      <c r="F3377" s="8"/>
      <c r="G3377" s="8">
        <v>2326</v>
      </c>
      <c r="H3377" s="8">
        <v>19</v>
      </c>
      <c r="I3377" s="8"/>
      <c r="J3377" s="8" t="s">
        <v>78</v>
      </c>
      <c r="K3377" s="17">
        <v>720</v>
      </c>
      <c r="L3377" s="9">
        <v>0</v>
      </c>
      <c r="M3377" s="9">
        <v>0</v>
      </c>
      <c r="N3377" s="9">
        <v>0</v>
      </c>
      <c r="O3377" s="8"/>
      <c r="P3377" s="9">
        <v>720</v>
      </c>
      <c r="Q3377" s="15">
        <v>5</v>
      </c>
      <c r="R3377" s="9">
        <v>144</v>
      </c>
      <c r="S3377" s="8" t="s">
        <v>34</v>
      </c>
      <c r="T3377" s="8">
        <v>0</v>
      </c>
      <c r="U3377" s="18" t="s">
        <v>57</v>
      </c>
      <c r="V3377" s="8"/>
      <c r="W3377" s="8"/>
    </row>
    <row r="3378" spans="1:23" ht="13.5" thickBot="1">
      <c r="A3378" s="8"/>
      <c r="B3378" s="8"/>
      <c r="C3378" s="8" t="s">
        <v>1026</v>
      </c>
      <c r="D3378" s="8"/>
      <c r="E3378" s="8"/>
      <c r="F3378" s="8"/>
      <c r="G3378" s="8"/>
      <c r="H3378" s="8">
        <v>133</v>
      </c>
      <c r="I3378" s="8" t="s">
        <v>712</v>
      </c>
      <c r="J3378" s="8" t="s">
        <v>78</v>
      </c>
      <c r="K3378" s="17">
        <v>40</v>
      </c>
      <c r="L3378" s="9">
        <v>0</v>
      </c>
      <c r="M3378" s="9">
        <v>0</v>
      </c>
      <c r="N3378" s="9">
        <v>0</v>
      </c>
      <c r="O3378" s="8"/>
      <c r="P3378" s="9">
        <v>40</v>
      </c>
      <c r="Q3378" s="15">
        <v>2</v>
      </c>
      <c r="R3378" s="9">
        <v>20</v>
      </c>
      <c r="S3378" s="8" t="s">
        <v>34</v>
      </c>
      <c r="T3378" s="8">
        <v>0</v>
      </c>
      <c r="U3378" s="18" t="s">
        <v>81</v>
      </c>
      <c r="V3378" s="8"/>
      <c r="W3378" s="8"/>
    </row>
    <row r="3379" spans="1:23" ht="13.5" thickBot="1">
      <c r="A3379" s="8"/>
      <c r="B3379" s="8"/>
      <c r="C3379" s="8" t="s">
        <v>872</v>
      </c>
      <c r="D3379" s="8"/>
      <c r="E3379" s="8"/>
      <c r="F3379" s="8"/>
      <c r="G3379" s="8">
        <v>1518</v>
      </c>
      <c r="H3379" s="8">
        <v>12</v>
      </c>
      <c r="I3379" s="8"/>
      <c r="J3379" s="8" t="s">
        <v>78</v>
      </c>
      <c r="K3379" s="17">
        <v>192</v>
      </c>
      <c r="L3379" s="9">
        <v>0</v>
      </c>
      <c r="M3379" s="9">
        <v>0</v>
      </c>
      <c r="N3379" s="9">
        <v>0</v>
      </c>
      <c r="O3379" s="8"/>
      <c r="P3379" s="9">
        <v>192</v>
      </c>
      <c r="Q3379" s="15">
        <v>1</v>
      </c>
      <c r="R3379" s="9">
        <v>192</v>
      </c>
      <c r="S3379" s="8" t="s">
        <v>34</v>
      </c>
      <c r="T3379" s="8">
        <v>0</v>
      </c>
      <c r="U3379" s="18" t="s">
        <v>35</v>
      </c>
      <c r="V3379" s="8"/>
      <c r="W3379" s="8"/>
    </row>
    <row r="3380" spans="1:23" ht="13.5" thickBot="1">
      <c r="A3380" s="8"/>
      <c r="B3380" s="8"/>
      <c r="C3380" s="8" t="s">
        <v>873</v>
      </c>
      <c r="D3380" s="8"/>
      <c r="E3380" s="8"/>
      <c r="F3380" s="8"/>
      <c r="G3380" s="8">
        <v>2028</v>
      </c>
      <c r="H3380" s="8">
        <v>13</v>
      </c>
      <c r="I3380" s="8"/>
      <c r="J3380" s="8" t="s">
        <v>78</v>
      </c>
      <c r="K3380" s="17">
        <v>432</v>
      </c>
      <c r="L3380" s="9">
        <v>0</v>
      </c>
      <c r="M3380" s="9">
        <v>0</v>
      </c>
      <c r="N3380" s="9">
        <v>0</v>
      </c>
      <c r="O3380" s="8"/>
      <c r="P3380" s="9">
        <v>432</v>
      </c>
      <c r="Q3380" s="15">
        <v>3</v>
      </c>
      <c r="R3380" s="9">
        <v>144</v>
      </c>
      <c r="S3380" s="8" t="s">
        <v>34</v>
      </c>
      <c r="T3380" s="8">
        <v>0</v>
      </c>
      <c r="U3380" s="18" t="s">
        <v>318</v>
      </c>
      <c r="V3380" s="8"/>
      <c r="W3380" s="8"/>
    </row>
    <row r="3381" spans="1:23" ht="13.5" thickBot="1">
      <c r="A3381" s="8"/>
      <c r="B3381" s="8"/>
      <c r="C3381" s="8" t="s">
        <v>866</v>
      </c>
      <c r="D3381" s="8"/>
      <c r="E3381" s="8"/>
      <c r="F3381" s="8"/>
      <c r="G3381" s="8"/>
      <c r="H3381" s="8">
        <v>8</v>
      </c>
      <c r="I3381" s="8"/>
      <c r="J3381" s="8" t="s">
        <v>78</v>
      </c>
      <c r="K3381" s="17">
        <v>720</v>
      </c>
      <c r="L3381" s="9">
        <v>0</v>
      </c>
      <c r="M3381" s="9">
        <v>0</v>
      </c>
      <c r="N3381" s="9">
        <v>0</v>
      </c>
      <c r="O3381" s="8"/>
      <c r="P3381" s="9">
        <v>720</v>
      </c>
      <c r="Q3381" s="15">
        <v>5</v>
      </c>
      <c r="R3381" s="9">
        <v>144</v>
      </c>
      <c r="S3381" s="8" t="s">
        <v>34</v>
      </c>
      <c r="T3381" s="8">
        <v>0</v>
      </c>
      <c r="U3381" s="18" t="s">
        <v>57</v>
      </c>
      <c r="V3381" s="8"/>
      <c r="W3381" s="8"/>
    </row>
    <row r="3382" spans="1:23" ht="13.5" thickBot="1">
      <c r="A3382" s="8"/>
      <c r="B3382" s="8"/>
      <c r="C3382" s="44" t="s">
        <v>868</v>
      </c>
      <c r="D3382" s="42"/>
      <c r="E3382" s="8"/>
      <c r="F3382" s="8"/>
      <c r="G3382" s="8" t="s">
        <v>869</v>
      </c>
      <c r="H3382" s="8">
        <v>10</v>
      </c>
      <c r="I3382" s="8"/>
      <c r="J3382" s="8" t="s">
        <v>78</v>
      </c>
      <c r="K3382" s="17">
        <v>144</v>
      </c>
      <c r="L3382" s="9">
        <v>0</v>
      </c>
      <c r="M3382" s="9">
        <v>0</v>
      </c>
      <c r="N3382" s="9">
        <v>0</v>
      </c>
      <c r="O3382" s="8"/>
      <c r="P3382" s="9">
        <v>144</v>
      </c>
      <c r="Q3382" s="15">
        <v>1</v>
      </c>
      <c r="R3382" s="9">
        <v>144</v>
      </c>
      <c r="S3382" s="8" t="s">
        <v>34</v>
      </c>
      <c r="T3382" s="8">
        <v>0</v>
      </c>
      <c r="U3382" s="8" t="s">
        <v>35</v>
      </c>
      <c r="V3382" s="8"/>
      <c r="W3382" s="8"/>
    </row>
    <row r="3383" spans="1:23" ht="13.5" thickBot="1">
      <c r="A3383" s="8"/>
      <c r="B3383" s="8"/>
      <c r="C3383" s="8" t="s">
        <v>857</v>
      </c>
      <c r="D3383" s="8"/>
      <c r="E3383" s="8"/>
      <c r="F3383" s="8"/>
      <c r="G3383" s="8">
        <v>1188</v>
      </c>
      <c r="H3383" s="8">
        <v>1</v>
      </c>
      <c r="I3383" s="8"/>
      <c r="J3383" s="8" t="s">
        <v>78</v>
      </c>
      <c r="K3383" s="17">
        <v>2160</v>
      </c>
      <c r="L3383" s="9">
        <v>0</v>
      </c>
      <c r="M3383" s="9">
        <v>0</v>
      </c>
      <c r="N3383" s="9">
        <v>0</v>
      </c>
      <c r="O3383" s="8"/>
      <c r="P3383" s="9">
        <v>2160</v>
      </c>
      <c r="Q3383" s="15">
        <v>15</v>
      </c>
      <c r="R3383" s="9">
        <v>144</v>
      </c>
      <c r="S3383" s="8" t="s">
        <v>34</v>
      </c>
      <c r="T3383" s="8">
        <v>0</v>
      </c>
      <c r="U3383" s="8" t="s">
        <v>858</v>
      </c>
      <c r="V3383" s="8"/>
      <c r="W3383" s="8"/>
    </row>
    <row r="3384" spans="1:23" ht="13.5" thickBot="1">
      <c r="A3384" s="8"/>
      <c r="B3384" s="8"/>
      <c r="C3384" s="44" t="s">
        <v>1563</v>
      </c>
      <c r="D3384" s="45"/>
      <c r="E3384" s="45"/>
      <c r="F3384" s="42"/>
      <c r="G3384" s="8"/>
      <c r="H3384" s="8"/>
      <c r="I3384" s="8"/>
      <c r="J3384" s="8" t="s">
        <v>78</v>
      </c>
      <c r="K3384" s="17">
        <v>18</v>
      </c>
      <c r="L3384" s="9">
        <v>0</v>
      </c>
      <c r="M3384" s="9">
        <v>0</v>
      </c>
      <c r="N3384" s="9">
        <v>0</v>
      </c>
      <c r="O3384" s="8"/>
      <c r="P3384" s="9">
        <v>18</v>
      </c>
      <c r="Q3384" s="15">
        <v>1</v>
      </c>
      <c r="R3384" s="9">
        <v>18</v>
      </c>
      <c r="S3384" s="8" t="s">
        <v>40</v>
      </c>
      <c r="T3384" s="8">
        <v>0</v>
      </c>
      <c r="U3384" s="18" t="s">
        <v>168</v>
      </c>
      <c r="V3384" s="8"/>
      <c r="W3384" s="8"/>
    </row>
    <row r="3385" spans="1:23" ht="13.5" thickBot="1">
      <c r="A3385" s="8"/>
      <c r="B3385" s="8"/>
      <c r="C3385" s="8" t="s">
        <v>1564</v>
      </c>
      <c r="D3385" s="8"/>
      <c r="E3385" s="8"/>
      <c r="F3385" s="8"/>
      <c r="G3385" s="8"/>
      <c r="H3385" s="8"/>
      <c r="I3385" s="8"/>
      <c r="J3385" s="8" t="s">
        <v>78</v>
      </c>
      <c r="K3385" s="17">
        <v>0</v>
      </c>
      <c r="L3385" s="9">
        <v>0</v>
      </c>
      <c r="M3385" s="9">
        <v>0</v>
      </c>
      <c r="N3385" s="9">
        <v>0</v>
      </c>
      <c r="O3385" s="8"/>
      <c r="P3385" s="9">
        <v>0</v>
      </c>
      <c r="Q3385" s="15" t="e">
        <v>#DIV/0!</v>
      </c>
      <c r="R3385" s="9">
        <v>0</v>
      </c>
      <c r="S3385" s="8"/>
      <c r="T3385" s="8" t="e">
        <v>#DIV/0!</v>
      </c>
      <c r="U3385" s="18" t="e">
        <v>#DIV/0!</v>
      </c>
      <c r="V3385" s="8"/>
      <c r="W3385" s="8"/>
    </row>
    <row r="3386" spans="1:23" ht="13.5" thickBot="1">
      <c r="A3386" s="8"/>
      <c r="B3386" s="8"/>
      <c r="C3386" s="8" t="s">
        <v>886</v>
      </c>
      <c r="D3386" s="8"/>
      <c r="E3386" s="8"/>
      <c r="F3386" s="8"/>
      <c r="G3386" s="8"/>
      <c r="H3386" s="8"/>
      <c r="I3386" s="8"/>
      <c r="J3386" s="8" t="s">
        <v>78</v>
      </c>
      <c r="K3386" s="17">
        <v>90</v>
      </c>
      <c r="L3386" s="9">
        <v>0</v>
      </c>
      <c r="M3386" s="9">
        <v>0</v>
      </c>
      <c r="N3386" s="9">
        <v>0</v>
      </c>
      <c r="O3386" s="8"/>
      <c r="P3386" s="9">
        <v>90</v>
      </c>
      <c r="Q3386" s="15">
        <v>5</v>
      </c>
      <c r="R3386" s="9">
        <v>18</v>
      </c>
      <c r="S3386" s="8" t="s">
        <v>40</v>
      </c>
      <c r="T3386" s="8">
        <v>0</v>
      </c>
      <c r="U3386" s="18" t="s">
        <v>620</v>
      </c>
      <c r="V3386" s="8"/>
      <c r="W3386" s="8"/>
    </row>
    <row r="3387" spans="1:23" ht="13.5" thickBot="1">
      <c r="A3387" s="8"/>
      <c r="B3387" s="8" t="s">
        <v>7611</v>
      </c>
      <c r="C3387" s="8" t="s">
        <v>4847</v>
      </c>
      <c r="D3387" s="8" t="s">
        <v>91</v>
      </c>
      <c r="E3387" s="8"/>
      <c r="F3387" s="8" t="s">
        <v>36</v>
      </c>
      <c r="G3387" s="8"/>
      <c r="H3387" s="8"/>
      <c r="I3387" s="8"/>
      <c r="J3387" s="8" t="s">
        <v>78</v>
      </c>
      <c r="K3387" s="17">
        <v>216</v>
      </c>
      <c r="L3387" s="9">
        <v>0</v>
      </c>
      <c r="M3387" s="9">
        <v>0</v>
      </c>
      <c r="N3387" s="9">
        <v>0</v>
      </c>
      <c r="O3387" s="8"/>
      <c r="P3387" s="9">
        <v>216</v>
      </c>
      <c r="Q3387" s="15">
        <v>3</v>
      </c>
      <c r="R3387" s="9">
        <v>72</v>
      </c>
      <c r="S3387" s="8" t="s">
        <v>37</v>
      </c>
      <c r="T3387" s="8">
        <v>0</v>
      </c>
      <c r="U3387" s="18" t="s">
        <v>103</v>
      </c>
      <c r="V3387" s="8"/>
      <c r="W3387" s="8"/>
    </row>
    <row r="3388" spans="1:23" ht="13.5" thickBot="1">
      <c r="A3388" s="8"/>
      <c r="B3388" s="8" t="s">
        <v>7611</v>
      </c>
      <c r="C3388" s="8" t="s">
        <v>4848</v>
      </c>
      <c r="D3388" s="8"/>
      <c r="E3388" s="8" t="s">
        <v>2953</v>
      </c>
      <c r="F3388" s="8" t="s">
        <v>36</v>
      </c>
      <c r="G3388" s="8">
        <v>76</v>
      </c>
      <c r="H3388" s="8"/>
      <c r="I3388" s="8"/>
      <c r="J3388" s="8" t="s">
        <v>78</v>
      </c>
      <c r="K3388" s="17">
        <v>3456</v>
      </c>
      <c r="L3388" s="9">
        <v>0</v>
      </c>
      <c r="M3388" s="9">
        <v>0</v>
      </c>
      <c r="N3388" s="9">
        <v>0</v>
      </c>
      <c r="O3388" s="8"/>
      <c r="P3388" s="9">
        <v>3456</v>
      </c>
      <c r="Q3388" s="15">
        <v>9</v>
      </c>
      <c r="R3388" s="9">
        <v>384</v>
      </c>
      <c r="S3388" s="8" t="s">
        <v>37</v>
      </c>
      <c r="T3388" s="8">
        <v>0</v>
      </c>
      <c r="U3388" s="18" t="s">
        <v>162</v>
      </c>
      <c r="V3388" s="8"/>
      <c r="W3388" s="8"/>
    </row>
    <row r="3389" spans="1:23" ht="13.5" thickBot="1">
      <c r="A3389" s="8"/>
      <c r="B3389" s="8" t="s">
        <v>7612</v>
      </c>
      <c r="C3389" s="8" t="s">
        <v>9166</v>
      </c>
      <c r="D3389" s="8" t="s">
        <v>51</v>
      </c>
      <c r="E3389" s="8"/>
      <c r="F3389" s="8" t="s">
        <v>212</v>
      </c>
      <c r="G3389" s="8"/>
      <c r="H3389" s="8"/>
      <c r="I3389" s="8"/>
      <c r="J3389" s="8" t="s">
        <v>78</v>
      </c>
      <c r="K3389" s="17">
        <v>36</v>
      </c>
      <c r="L3389" s="9">
        <v>0</v>
      </c>
      <c r="M3389" s="9">
        <v>0</v>
      </c>
      <c r="N3389" s="9">
        <v>0</v>
      </c>
      <c r="O3389" s="8"/>
      <c r="P3389" s="9">
        <v>36</v>
      </c>
      <c r="Q3389" s="15">
        <v>1</v>
      </c>
      <c r="R3389" s="9">
        <v>36</v>
      </c>
      <c r="S3389" s="8" t="s">
        <v>34</v>
      </c>
      <c r="T3389" s="8">
        <v>0</v>
      </c>
      <c r="U3389" s="18" t="s">
        <v>35</v>
      </c>
      <c r="V3389" s="8"/>
      <c r="W3389" s="8"/>
    </row>
    <row r="3390" spans="1:23" ht="13.5" thickBot="1">
      <c r="A3390" s="8"/>
      <c r="B3390" s="8" t="s">
        <v>699</v>
      </c>
      <c r="C3390" s="8" t="s">
        <v>4849</v>
      </c>
      <c r="D3390" s="8"/>
      <c r="E3390" s="8"/>
      <c r="F3390" s="8"/>
      <c r="G3390" s="8"/>
      <c r="H3390" s="8"/>
      <c r="I3390" s="8"/>
      <c r="J3390" s="8" t="s">
        <v>78</v>
      </c>
      <c r="K3390" s="17">
        <v>30</v>
      </c>
      <c r="L3390" s="9">
        <v>0</v>
      </c>
      <c r="M3390" s="9">
        <v>0</v>
      </c>
      <c r="N3390" s="9">
        <v>0</v>
      </c>
      <c r="O3390" s="8"/>
      <c r="P3390" s="9">
        <v>30</v>
      </c>
      <c r="Q3390" s="15">
        <v>3</v>
      </c>
      <c r="R3390" s="9">
        <v>10</v>
      </c>
      <c r="S3390" s="8" t="s">
        <v>34</v>
      </c>
      <c r="T3390" s="8">
        <v>0</v>
      </c>
      <c r="U3390" s="18" t="s">
        <v>318</v>
      </c>
      <c r="V3390" s="8"/>
      <c r="W3390" s="8"/>
    </row>
    <row r="3391" spans="1:23" ht="13.5" thickBot="1">
      <c r="A3391" s="8"/>
      <c r="B3391" s="8" t="s">
        <v>699</v>
      </c>
      <c r="C3391" s="8" t="s">
        <v>4850</v>
      </c>
      <c r="D3391" s="8"/>
      <c r="E3391" s="8"/>
      <c r="F3391" s="8"/>
      <c r="G3391" s="8"/>
      <c r="H3391" s="8"/>
      <c r="I3391" s="8"/>
      <c r="J3391" s="8" t="s">
        <v>78</v>
      </c>
      <c r="K3391" s="17">
        <v>432</v>
      </c>
      <c r="L3391" s="9">
        <v>0</v>
      </c>
      <c r="M3391" s="9">
        <v>0</v>
      </c>
      <c r="N3391" s="9">
        <v>0</v>
      </c>
      <c r="O3391" s="8"/>
      <c r="P3391" s="9">
        <v>432</v>
      </c>
      <c r="Q3391" s="15">
        <v>1</v>
      </c>
      <c r="R3391" s="9">
        <v>432</v>
      </c>
      <c r="S3391" s="8" t="s">
        <v>37</v>
      </c>
      <c r="T3391" s="8">
        <v>0</v>
      </c>
      <c r="U3391" s="18" t="s">
        <v>102</v>
      </c>
      <c r="V3391" s="8"/>
      <c r="W3391" s="8"/>
    </row>
    <row r="3392" spans="1:23" ht="13.5" thickBot="1">
      <c r="A3392" s="8"/>
      <c r="B3392" s="8" t="s">
        <v>699</v>
      </c>
      <c r="C3392" s="8" t="s">
        <v>4851</v>
      </c>
      <c r="D3392" s="8"/>
      <c r="E3392" s="8"/>
      <c r="F3392" s="8"/>
      <c r="G3392" s="8"/>
      <c r="H3392" s="8"/>
      <c r="I3392" s="8"/>
      <c r="J3392" s="8" t="s">
        <v>78</v>
      </c>
      <c r="K3392" s="17">
        <v>720</v>
      </c>
      <c r="L3392" s="9">
        <v>0</v>
      </c>
      <c r="M3392" s="9">
        <v>0</v>
      </c>
      <c r="N3392" s="9">
        <v>0</v>
      </c>
      <c r="O3392" s="8"/>
      <c r="P3392" s="9">
        <v>720</v>
      </c>
      <c r="Q3392" s="15">
        <v>3</v>
      </c>
      <c r="R3392" s="9">
        <v>240</v>
      </c>
      <c r="S3392" s="8" t="s">
        <v>37</v>
      </c>
      <c r="T3392" s="8">
        <v>0</v>
      </c>
      <c r="U3392" s="18" t="s">
        <v>103</v>
      </c>
      <c r="V3392" s="8"/>
      <c r="W3392" s="8"/>
    </row>
    <row r="3393" spans="1:23" ht="13.5" thickBot="1">
      <c r="A3393" s="8"/>
      <c r="B3393" s="8" t="s">
        <v>699</v>
      </c>
      <c r="C3393" s="8" t="s">
        <v>4852</v>
      </c>
      <c r="D3393" s="8"/>
      <c r="E3393" s="8"/>
      <c r="F3393" s="8"/>
      <c r="G3393" s="8"/>
      <c r="H3393" s="8"/>
      <c r="I3393" s="8"/>
      <c r="J3393" s="8" t="s">
        <v>78</v>
      </c>
      <c r="K3393" s="17">
        <v>1440</v>
      </c>
      <c r="L3393" s="9">
        <v>0</v>
      </c>
      <c r="M3393" s="9">
        <v>0</v>
      </c>
      <c r="N3393" s="9">
        <v>0</v>
      </c>
      <c r="O3393" s="8"/>
      <c r="P3393" s="9">
        <v>1440</v>
      </c>
      <c r="Q3393" s="15">
        <v>6</v>
      </c>
      <c r="R3393" s="9">
        <v>240</v>
      </c>
      <c r="S3393" s="8" t="s">
        <v>37</v>
      </c>
      <c r="T3393" s="8">
        <v>0</v>
      </c>
      <c r="U3393" s="18" t="s">
        <v>161</v>
      </c>
      <c r="V3393" s="8"/>
      <c r="W3393" s="8"/>
    </row>
    <row r="3394" spans="1:23" ht="26.25" thickBot="1">
      <c r="A3394" s="8"/>
      <c r="B3394" s="8" t="s">
        <v>699</v>
      </c>
      <c r="C3394" s="8" t="s">
        <v>4854</v>
      </c>
      <c r="D3394" s="8"/>
      <c r="E3394" s="8"/>
      <c r="F3394" s="8"/>
      <c r="G3394" s="8"/>
      <c r="H3394" s="8"/>
      <c r="I3394" s="8"/>
      <c r="J3394" s="8" t="s">
        <v>78</v>
      </c>
      <c r="K3394" s="17">
        <v>2559.5</v>
      </c>
      <c r="L3394" s="8">
        <v>0</v>
      </c>
      <c r="M3394" s="8">
        <v>0</v>
      </c>
      <c r="N3394" s="9">
        <v>0</v>
      </c>
      <c r="O3394" s="8"/>
      <c r="P3394" s="9">
        <v>2559.5</v>
      </c>
      <c r="Q3394" s="15">
        <v>7</v>
      </c>
      <c r="R3394" s="9">
        <v>320</v>
      </c>
      <c r="S3394" s="8" t="s">
        <v>37</v>
      </c>
      <c r="T3394" s="8">
        <v>320</v>
      </c>
      <c r="U3394" s="8" t="s">
        <v>12908</v>
      </c>
      <c r="V3394" s="8"/>
      <c r="W3394" s="8"/>
    </row>
    <row r="3395" spans="1:23" ht="13.5" thickBot="1">
      <c r="A3395" s="8"/>
      <c r="B3395" s="8" t="s">
        <v>699</v>
      </c>
      <c r="C3395" s="8" t="s">
        <v>4855</v>
      </c>
      <c r="D3395" s="8"/>
      <c r="E3395" s="8"/>
      <c r="F3395" s="8"/>
      <c r="G3395" s="8"/>
      <c r="H3395" s="8"/>
      <c r="I3395" s="8"/>
      <c r="J3395" s="8" t="s">
        <v>78</v>
      </c>
      <c r="K3395" s="17">
        <v>960</v>
      </c>
      <c r="L3395" s="8">
        <v>0</v>
      </c>
      <c r="M3395" s="8">
        <v>0</v>
      </c>
      <c r="N3395" s="9">
        <v>0</v>
      </c>
      <c r="O3395" s="8"/>
      <c r="P3395" s="9">
        <v>960</v>
      </c>
      <c r="Q3395" s="15">
        <v>3</v>
      </c>
      <c r="R3395" s="9">
        <v>320</v>
      </c>
      <c r="S3395" s="8" t="s">
        <v>37</v>
      </c>
      <c r="T3395" s="8">
        <v>0</v>
      </c>
      <c r="U3395" s="18" t="s">
        <v>103</v>
      </c>
      <c r="V3395" s="8"/>
      <c r="W3395" s="8"/>
    </row>
    <row r="3396" spans="1:23" ht="13.5" thickBot="1">
      <c r="A3396" s="8"/>
      <c r="B3396" s="8" t="s">
        <v>699</v>
      </c>
      <c r="C3396" s="8" t="s">
        <v>4856</v>
      </c>
      <c r="D3396" s="8"/>
      <c r="E3396" s="8"/>
      <c r="F3396" s="8"/>
      <c r="G3396" s="8"/>
      <c r="H3396" s="8"/>
      <c r="I3396" s="8"/>
      <c r="J3396" s="8" t="s">
        <v>78</v>
      </c>
      <c r="K3396" s="17">
        <v>4800</v>
      </c>
      <c r="L3396" s="8">
        <v>0</v>
      </c>
      <c r="M3396" s="8">
        <v>0</v>
      </c>
      <c r="N3396" s="9">
        <v>0</v>
      </c>
      <c r="O3396" s="8"/>
      <c r="P3396" s="9">
        <v>4800</v>
      </c>
      <c r="Q3396" s="15">
        <v>30</v>
      </c>
      <c r="R3396" s="9">
        <v>160</v>
      </c>
      <c r="S3396" s="8" t="s">
        <v>37</v>
      </c>
      <c r="T3396" s="8">
        <v>0</v>
      </c>
      <c r="U3396" s="18" t="s">
        <v>1931</v>
      </c>
      <c r="V3396" s="8"/>
      <c r="W3396" s="8"/>
    </row>
    <row r="3397" spans="1:23" ht="13.5" thickBot="1">
      <c r="A3397" s="8"/>
      <c r="B3397" s="8" t="s">
        <v>699</v>
      </c>
      <c r="C3397" s="8" t="s">
        <v>4857</v>
      </c>
      <c r="D3397" s="8"/>
      <c r="E3397" s="8"/>
      <c r="F3397" s="8"/>
      <c r="G3397" s="8"/>
      <c r="H3397" s="8"/>
      <c r="I3397" s="8"/>
      <c r="J3397" s="8" t="s">
        <v>78</v>
      </c>
      <c r="K3397" s="17">
        <v>1008</v>
      </c>
      <c r="L3397" s="8">
        <v>0</v>
      </c>
      <c r="M3397" s="8">
        <v>0</v>
      </c>
      <c r="N3397" s="9">
        <v>0</v>
      </c>
      <c r="O3397" s="8"/>
      <c r="P3397" s="9">
        <v>1008</v>
      </c>
      <c r="Q3397" s="15">
        <v>6</v>
      </c>
      <c r="R3397" s="9">
        <v>168</v>
      </c>
      <c r="S3397" s="8" t="s">
        <v>37</v>
      </c>
      <c r="T3397" s="8">
        <v>0</v>
      </c>
      <c r="U3397" s="18" t="s">
        <v>161</v>
      </c>
      <c r="V3397" s="40"/>
      <c r="W3397" s="8"/>
    </row>
    <row r="3398" spans="1:23" ht="13.5" thickBot="1">
      <c r="A3398" s="8"/>
      <c r="B3398" s="8" t="s">
        <v>699</v>
      </c>
      <c r="C3398" s="8" t="s">
        <v>4858</v>
      </c>
      <c r="D3398" s="8"/>
      <c r="E3398" s="8"/>
      <c r="F3398" s="8"/>
      <c r="G3398" s="8"/>
      <c r="H3398" s="8"/>
      <c r="I3398" s="8"/>
      <c r="J3398" s="8" t="s">
        <v>78</v>
      </c>
      <c r="K3398" s="17">
        <v>639</v>
      </c>
      <c r="L3398" s="8">
        <v>0</v>
      </c>
      <c r="M3398" s="8">
        <v>0</v>
      </c>
      <c r="N3398" s="9">
        <v>0</v>
      </c>
      <c r="O3398" s="8"/>
      <c r="P3398" s="9">
        <v>639</v>
      </c>
      <c r="Q3398" s="15">
        <v>1</v>
      </c>
      <c r="R3398" s="9">
        <v>320</v>
      </c>
      <c r="S3398" s="8" t="s">
        <v>37</v>
      </c>
      <c r="T3398" s="8">
        <v>319</v>
      </c>
      <c r="U3398" s="19" t="s">
        <v>8402</v>
      </c>
      <c r="V3398" s="8"/>
      <c r="W3398" s="8"/>
    </row>
    <row r="3399" spans="1:23" ht="13.5" thickBot="1">
      <c r="A3399" s="8"/>
      <c r="B3399" s="8"/>
      <c r="C3399" s="8" t="s">
        <v>4845</v>
      </c>
      <c r="D3399" s="8"/>
      <c r="E3399" s="8"/>
      <c r="F3399" s="8"/>
      <c r="G3399" s="8"/>
      <c r="H3399" s="8"/>
      <c r="I3399" s="8"/>
      <c r="J3399" s="8" t="s">
        <v>78</v>
      </c>
      <c r="K3399" s="17">
        <v>0</v>
      </c>
      <c r="L3399" s="8"/>
      <c r="M3399" s="8">
        <v>0</v>
      </c>
      <c r="N3399" s="9">
        <v>0</v>
      </c>
      <c r="O3399" s="8"/>
      <c r="P3399" s="9">
        <v>0</v>
      </c>
      <c r="Q3399" s="15">
        <v>0</v>
      </c>
      <c r="R3399" s="9">
        <v>120</v>
      </c>
      <c r="S3399" s="8" t="s">
        <v>34</v>
      </c>
      <c r="T3399" s="8"/>
      <c r="U3399" s="18" t="s">
        <v>9164</v>
      </c>
      <c r="V3399" s="8"/>
      <c r="W3399" s="8"/>
    </row>
    <row r="3400" spans="1:23" ht="13.5" thickBot="1">
      <c r="A3400" s="8"/>
      <c r="B3400" s="8"/>
      <c r="C3400" s="8" t="s">
        <v>4861</v>
      </c>
      <c r="D3400" s="8"/>
      <c r="E3400" s="8"/>
      <c r="F3400" s="8"/>
      <c r="G3400" s="8"/>
      <c r="H3400" s="8"/>
      <c r="I3400" s="8"/>
      <c r="J3400" s="8"/>
      <c r="K3400" s="17">
        <v>0</v>
      </c>
      <c r="L3400" s="8"/>
      <c r="M3400" s="8">
        <v>0</v>
      </c>
      <c r="N3400" s="9">
        <v>0</v>
      </c>
      <c r="O3400" s="8"/>
      <c r="P3400" s="9">
        <v>0</v>
      </c>
      <c r="Q3400" s="15">
        <v>0</v>
      </c>
      <c r="R3400" s="9">
        <v>480</v>
      </c>
      <c r="S3400" s="8" t="s">
        <v>37</v>
      </c>
      <c r="T3400" s="8"/>
      <c r="U3400" s="18" t="s">
        <v>9109</v>
      </c>
      <c r="V3400" s="8"/>
      <c r="W3400" s="8"/>
    </row>
    <row r="3401" spans="1:23" ht="13.5" thickBot="1">
      <c r="A3401" s="8"/>
      <c r="B3401" s="8"/>
      <c r="C3401" s="44" t="s">
        <v>4862</v>
      </c>
      <c r="D3401" s="42"/>
      <c r="E3401" s="8"/>
      <c r="F3401" s="8"/>
      <c r="G3401" s="8"/>
      <c r="H3401" s="8"/>
      <c r="I3401" s="8"/>
      <c r="J3401" s="8" t="s">
        <v>78</v>
      </c>
      <c r="K3401" s="17">
        <v>0</v>
      </c>
      <c r="L3401" s="8"/>
      <c r="M3401" s="8">
        <v>0</v>
      </c>
      <c r="N3401" s="9">
        <v>0</v>
      </c>
      <c r="O3401" s="8"/>
      <c r="P3401" s="9">
        <v>0</v>
      </c>
      <c r="Q3401" s="15">
        <v>0</v>
      </c>
      <c r="R3401" s="9">
        <v>72</v>
      </c>
      <c r="S3401" s="8" t="s">
        <v>37</v>
      </c>
      <c r="T3401" s="8"/>
      <c r="U3401" s="18" t="s">
        <v>9109</v>
      </c>
      <c r="V3401" s="8">
        <v>45366</v>
      </c>
      <c r="W3401" s="8"/>
    </row>
    <row r="3402" spans="1:23" ht="13.5" thickBot="1">
      <c r="A3402" s="8"/>
      <c r="B3402" s="8"/>
      <c r="C3402" s="8" t="s">
        <v>4863</v>
      </c>
      <c r="D3402" s="8"/>
      <c r="E3402" s="8"/>
      <c r="F3402" s="8"/>
      <c r="G3402" s="8"/>
      <c r="H3402" s="8"/>
      <c r="I3402" s="8"/>
      <c r="J3402" s="8" t="s">
        <v>78</v>
      </c>
      <c r="K3402" s="17">
        <v>0</v>
      </c>
      <c r="L3402" s="8"/>
      <c r="M3402" s="8">
        <v>0</v>
      </c>
      <c r="N3402" s="9">
        <v>0</v>
      </c>
      <c r="O3402" s="8"/>
      <c r="P3402" s="9">
        <v>0</v>
      </c>
      <c r="Q3402" s="15">
        <v>0</v>
      </c>
      <c r="R3402" s="9">
        <v>100</v>
      </c>
      <c r="S3402" s="8" t="s">
        <v>34</v>
      </c>
      <c r="T3402" s="8"/>
      <c r="U3402" s="8" t="s">
        <v>9164</v>
      </c>
      <c r="V3402" s="8"/>
      <c r="W3402" s="8"/>
    </row>
    <row r="3403" spans="1:23" ht="13.5" thickBot="1">
      <c r="A3403" s="8"/>
      <c r="B3403" s="8"/>
      <c r="C3403" s="8" t="s">
        <v>4864</v>
      </c>
      <c r="D3403" s="8"/>
      <c r="E3403" s="8"/>
      <c r="F3403" s="8"/>
      <c r="G3403" s="8"/>
      <c r="H3403" s="8"/>
      <c r="I3403" s="8"/>
      <c r="J3403" s="8" t="s">
        <v>78</v>
      </c>
      <c r="K3403" s="17">
        <v>0</v>
      </c>
      <c r="L3403" s="8"/>
      <c r="M3403" s="8">
        <v>0</v>
      </c>
      <c r="N3403" s="9">
        <v>0</v>
      </c>
      <c r="O3403" s="8"/>
      <c r="P3403" s="9">
        <v>0</v>
      </c>
      <c r="Q3403" s="15">
        <v>0</v>
      </c>
      <c r="R3403" s="9">
        <v>18</v>
      </c>
      <c r="S3403" s="8" t="s">
        <v>40</v>
      </c>
      <c r="T3403" s="8"/>
      <c r="U3403" s="8" t="s">
        <v>9167</v>
      </c>
      <c r="V3403" s="8"/>
      <c r="W3403" s="8"/>
    </row>
    <row r="3404" spans="1:23" ht="13.5" thickBot="1">
      <c r="A3404" s="8"/>
      <c r="B3404" s="8"/>
      <c r="C3404" s="8" t="s">
        <v>4867</v>
      </c>
      <c r="D3404" s="8"/>
      <c r="E3404" s="8"/>
      <c r="F3404" s="8"/>
      <c r="G3404" s="8"/>
      <c r="H3404" s="8"/>
      <c r="I3404" s="8"/>
      <c r="J3404" s="8" t="s">
        <v>78</v>
      </c>
      <c r="K3404" s="17">
        <v>0</v>
      </c>
      <c r="L3404" s="8">
        <v>0</v>
      </c>
      <c r="M3404" s="8">
        <v>0</v>
      </c>
      <c r="N3404" s="9">
        <v>0</v>
      </c>
      <c r="O3404" s="8"/>
      <c r="P3404" s="9">
        <v>0</v>
      </c>
      <c r="Q3404" s="15">
        <v>0</v>
      </c>
      <c r="R3404" s="9">
        <v>12</v>
      </c>
      <c r="S3404" s="8" t="s">
        <v>34</v>
      </c>
      <c r="T3404" s="8">
        <v>0</v>
      </c>
      <c r="U3404" s="8" t="s">
        <v>45</v>
      </c>
      <c r="V3404" s="8"/>
      <c r="W3404" s="8"/>
    </row>
    <row r="3405" spans="1:23" ht="13.5" thickBot="1">
      <c r="A3405" s="8"/>
      <c r="B3405" s="8"/>
      <c r="C3405" s="8" t="s">
        <v>4869</v>
      </c>
      <c r="D3405" s="8"/>
      <c r="E3405" s="8"/>
      <c r="F3405" s="8"/>
      <c r="G3405" s="8"/>
      <c r="H3405" s="8"/>
      <c r="I3405" s="8"/>
      <c r="J3405" s="8" t="s">
        <v>78</v>
      </c>
      <c r="K3405" s="17">
        <v>-12</v>
      </c>
      <c r="L3405" s="8">
        <v>0</v>
      </c>
      <c r="M3405" s="8">
        <v>0</v>
      </c>
      <c r="N3405" s="9">
        <v>0</v>
      </c>
      <c r="O3405" s="8"/>
      <c r="P3405" s="9">
        <v>-12</v>
      </c>
      <c r="Q3405" s="15">
        <v>0</v>
      </c>
      <c r="R3405" s="9">
        <v>40</v>
      </c>
      <c r="S3405" s="8" t="s">
        <v>37</v>
      </c>
      <c r="T3405" s="8">
        <v>-12</v>
      </c>
      <c r="U3405" s="18" t="s">
        <v>155</v>
      </c>
      <c r="V3405" s="8"/>
      <c r="W3405" s="8"/>
    </row>
    <row r="3406" spans="1:23" ht="13.5" thickBot="1">
      <c r="A3406" s="8"/>
      <c r="B3406" s="8"/>
      <c r="C3406" s="8" t="s">
        <v>4871</v>
      </c>
      <c r="D3406" s="8"/>
      <c r="E3406" s="8"/>
      <c r="F3406" s="8"/>
      <c r="G3406" s="8"/>
      <c r="H3406" s="8"/>
      <c r="I3406" s="8"/>
      <c r="J3406" s="8" t="s">
        <v>78</v>
      </c>
      <c r="K3406" s="17">
        <v>0</v>
      </c>
      <c r="L3406" s="8">
        <v>0</v>
      </c>
      <c r="M3406" s="8">
        <v>0</v>
      </c>
      <c r="N3406" s="9">
        <v>0</v>
      </c>
      <c r="O3406" s="8"/>
      <c r="P3406" s="9">
        <v>0</v>
      </c>
      <c r="Q3406" s="15">
        <v>0</v>
      </c>
      <c r="R3406" s="9">
        <v>220</v>
      </c>
      <c r="S3406" s="8" t="s">
        <v>37</v>
      </c>
      <c r="T3406" s="8"/>
      <c r="U3406" s="8" t="s">
        <v>9109</v>
      </c>
      <c r="V3406" s="8"/>
      <c r="W3406" s="8"/>
    </row>
    <row r="3407" spans="1:23" ht="13.5" thickBot="1">
      <c r="A3407" s="8"/>
      <c r="B3407" s="8"/>
      <c r="C3407" s="8" t="s">
        <v>4872</v>
      </c>
      <c r="D3407" s="8"/>
      <c r="E3407" s="8"/>
      <c r="F3407" s="8"/>
      <c r="G3407" s="8"/>
      <c r="H3407" s="8"/>
      <c r="I3407" s="8"/>
      <c r="J3407" s="8" t="s">
        <v>78</v>
      </c>
      <c r="K3407" s="17">
        <v>0</v>
      </c>
      <c r="L3407" s="8">
        <v>0</v>
      </c>
      <c r="M3407" s="8">
        <v>0</v>
      </c>
      <c r="N3407" s="9">
        <v>0</v>
      </c>
      <c r="O3407" s="8"/>
      <c r="P3407" s="9">
        <v>0</v>
      </c>
      <c r="Q3407" s="15">
        <v>0</v>
      </c>
      <c r="R3407" s="9">
        <v>180</v>
      </c>
      <c r="S3407" s="8" t="s">
        <v>37</v>
      </c>
      <c r="T3407" s="8"/>
      <c r="U3407" s="8" t="s">
        <v>9109</v>
      </c>
      <c r="V3407" s="8"/>
      <c r="W3407" s="8"/>
    </row>
    <row r="3408" spans="1:23" ht="13.5" thickBot="1">
      <c r="A3408" s="8"/>
      <c r="B3408" s="8"/>
      <c r="C3408" s="8" t="s">
        <v>4873</v>
      </c>
      <c r="D3408" s="8"/>
      <c r="E3408" s="8"/>
      <c r="F3408" s="8"/>
      <c r="G3408" s="8"/>
      <c r="H3408" s="8"/>
      <c r="I3408" s="8"/>
      <c r="J3408" s="8" t="s">
        <v>78</v>
      </c>
      <c r="K3408" s="17">
        <v>-3</v>
      </c>
      <c r="L3408" s="8">
        <v>0</v>
      </c>
      <c r="M3408" s="8">
        <v>0</v>
      </c>
      <c r="N3408" s="9">
        <v>0</v>
      </c>
      <c r="O3408" s="8"/>
      <c r="P3408" s="9">
        <v>-3</v>
      </c>
      <c r="Q3408" s="15">
        <v>0</v>
      </c>
      <c r="R3408" s="9">
        <v>200</v>
      </c>
      <c r="S3408" s="8" t="s">
        <v>37</v>
      </c>
      <c r="T3408" s="8"/>
      <c r="U3408" s="8" t="s">
        <v>9109</v>
      </c>
      <c r="V3408" s="8"/>
      <c r="W3408" s="8"/>
    </row>
    <row r="3409" spans="1:23" ht="13.5" thickBot="1">
      <c r="A3409" s="8"/>
      <c r="B3409" s="8"/>
      <c r="C3409" s="8" t="s">
        <v>4875</v>
      </c>
      <c r="D3409" s="8"/>
      <c r="E3409" s="8"/>
      <c r="F3409" s="8"/>
      <c r="G3409" s="8"/>
      <c r="H3409" s="8"/>
      <c r="I3409" s="8"/>
      <c r="J3409" s="8" t="s">
        <v>78</v>
      </c>
      <c r="K3409" s="17">
        <v>0</v>
      </c>
      <c r="L3409" s="8">
        <v>0</v>
      </c>
      <c r="M3409" s="8">
        <v>0</v>
      </c>
      <c r="N3409" s="9">
        <v>0</v>
      </c>
      <c r="O3409" s="8"/>
      <c r="P3409" s="9">
        <v>0</v>
      </c>
      <c r="Q3409" s="15">
        <v>0</v>
      </c>
      <c r="R3409" s="9">
        <v>190</v>
      </c>
      <c r="S3409" s="8" t="s">
        <v>37</v>
      </c>
      <c r="T3409" s="8"/>
      <c r="U3409" s="8" t="s">
        <v>9109</v>
      </c>
      <c r="V3409" s="8"/>
      <c r="W3409" s="8"/>
    </row>
    <row r="3410" spans="1:23" ht="13.5" thickBot="1">
      <c r="A3410" s="8"/>
      <c r="B3410" s="8"/>
      <c r="C3410" s="18" t="s">
        <v>4876</v>
      </c>
      <c r="D3410" s="8"/>
      <c r="E3410" s="8"/>
      <c r="F3410" s="8"/>
      <c r="G3410" s="8"/>
      <c r="H3410" s="8"/>
      <c r="I3410" s="8"/>
      <c r="J3410" s="8" t="s">
        <v>78</v>
      </c>
      <c r="K3410" s="17">
        <v>0</v>
      </c>
      <c r="L3410" s="8">
        <v>0</v>
      </c>
      <c r="M3410" s="8">
        <v>0</v>
      </c>
      <c r="N3410" s="9">
        <v>0</v>
      </c>
      <c r="O3410" s="8"/>
      <c r="P3410" s="9">
        <v>0</v>
      </c>
      <c r="Q3410" s="15">
        <v>0</v>
      </c>
      <c r="R3410" s="9">
        <v>100</v>
      </c>
      <c r="S3410" s="8" t="s">
        <v>37</v>
      </c>
      <c r="T3410" s="8"/>
      <c r="U3410" s="8" t="s">
        <v>9109</v>
      </c>
      <c r="V3410" s="8"/>
      <c r="W3410" s="8"/>
    </row>
    <row r="3411" spans="1:23" ht="13.5" thickBot="1">
      <c r="A3411" s="8"/>
      <c r="B3411" s="8"/>
      <c r="C3411" s="8" t="s">
        <v>4879</v>
      </c>
      <c r="D3411" s="8"/>
      <c r="E3411" s="8"/>
      <c r="F3411" s="8"/>
      <c r="G3411" s="8"/>
      <c r="H3411" s="8"/>
      <c r="I3411" s="8"/>
      <c r="J3411" s="8" t="s">
        <v>78</v>
      </c>
      <c r="K3411" s="17">
        <v>0</v>
      </c>
      <c r="L3411" s="8">
        <v>0</v>
      </c>
      <c r="M3411" s="8">
        <v>0</v>
      </c>
      <c r="N3411" s="9">
        <v>0</v>
      </c>
      <c r="O3411" s="8"/>
      <c r="P3411" s="9">
        <v>0</v>
      </c>
      <c r="Q3411" s="15">
        <v>0</v>
      </c>
      <c r="R3411" s="9">
        <v>254</v>
      </c>
      <c r="S3411" s="8" t="s">
        <v>37</v>
      </c>
      <c r="T3411" s="8"/>
      <c r="U3411" s="8" t="s">
        <v>9109</v>
      </c>
      <c r="V3411" s="8"/>
      <c r="W3411" s="8"/>
    </row>
    <row r="3412" spans="1:23" ht="13.5" thickBot="1">
      <c r="A3412" s="8"/>
      <c r="B3412" s="8"/>
      <c r="C3412" s="8" t="s">
        <v>4881</v>
      </c>
      <c r="D3412" s="8"/>
      <c r="E3412" s="8"/>
      <c r="F3412" s="8"/>
      <c r="G3412" s="8"/>
      <c r="H3412" s="8"/>
      <c r="I3412" s="8"/>
      <c r="J3412" s="8" t="s">
        <v>78</v>
      </c>
      <c r="K3412" s="17">
        <v>0</v>
      </c>
      <c r="L3412" s="8">
        <v>0</v>
      </c>
      <c r="M3412" s="8">
        <v>0</v>
      </c>
      <c r="N3412" s="9">
        <v>0</v>
      </c>
      <c r="O3412" s="8"/>
      <c r="P3412" s="9">
        <v>0</v>
      </c>
      <c r="Q3412" s="15">
        <v>0</v>
      </c>
      <c r="R3412" s="9">
        <v>60</v>
      </c>
      <c r="S3412" s="8" t="s">
        <v>37</v>
      </c>
      <c r="T3412" s="8"/>
      <c r="U3412" s="18" t="s">
        <v>9109</v>
      </c>
      <c r="V3412" s="8"/>
      <c r="W3412" s="8"/>
    </row>
    <row r="3413" spans="1:23" ht="13.5" thickBot="1">
      <c r="A3413" s="8"/>
      <c r="B3413" s="8"/>
      <c r="C3413" s="8" t="s">
        <v>913</v>
      </c>
      <c r="D3413" s="8"/>
      <c r="E3413" s="8"/>
      <c r="F3413" s="8"/>
      <c r="G3413" s="8"/>
      <c r="H3413" s="8">
        <v>53</v>
      </c>
      <c r="I3413" s="8"/>
      <c r="J3413" s="8" t="s">
        <v>78</v>
      </c>
      <c r="K3413" s="17">
        <v>80</v>
      </c>
      <c r="L3413" s="8">
        <v>0</v>
      </c>
      <c r="M3413" s="8">
        <v>0</v>
      </c>
      <c r="N3413" s="9">
        <v>0</v>
      </c>
      <c r="O3413" s="8"/>
      <c r="P3413" s="9">
        <v>80</v>
      </c>
      <c r="Q3413" s="15">
        <v>4</v>
      </c>
      <c r="R3413" s="9">
        <v>20</v>
      </c>
      <c r="S3413" s="8" t="s">
        <v>40</v>
      </c>
      <c r="T3413" s="8">
        <v>0</v>
      </c>
      <c r="U3413" s="18" t="s">
        <v>385</v>
      </c>
      <c r="V3413" s="8"/>
      <c r="W3413" s="8"/>
    </row>
    <row r="3414" spans="1:23" ht="13.5" thickBot="1">
      <c r="A3414" s="8"/>
      <c r="B3414" s="8"/>
      <c r="C3414" s="8" t="s">
        <v>909</v>
      </c>
      <c r="D3414" s="8"/>
      <c r="E3414" s="8"/>
      <c r="F3414" s="8"/>
      <c r="G3414" s="8"/>
      <c r="H3414" s="8">
        <v>49</v>
      </c>
      <c r="I3414" s="8"/>
      <c r="J3414" s="8" t="s">
        <v>78</v>
      </c>
      <c r="K3414" s="17">
        <v>600</v>
      </c>
      <c r="L3414" s="8">
        <v>0</v>
      </c>
      <c r="M3414" s="8">
        <v>0</v>
      </c>
      <c r="N3414" s="9">
        <v>0</v>
      </c>
      <c r="O3414" s="8"/>
      <c r="P3414" s="9">
        <v>600</v>
      </c>
      <c r="Q3414" s="15">
        <v>3</v>
      </c>
      <c r="R3414" s="9">
        <v>200</v>
      </c>
      <c r="S3414" s="8" t="s">
        <v>71</v>
      </c>
      <c r="T3414" s="8">
        <v>0</v>
      </c>
      <c r="U3414" s="18" t="s">
        <v>121</v>
      </c>
      <c r="V3414" s="8"/>
      <c r="W3414" s="8"/>
    </row>
    <row r="3415" spans="1:23" ht="13.5" thickBot="1">
      <c r="A3415" s="8"/>
      <c r="B3415" s="8"/>
      <c r="C3415" s="8" t="s">
        <v>908</v>
      </c>
      <c r="D3415" s="8"/>
      <c r="E3415" s="8"/>
      <c r="F3415" s="8"/>
      <c r="G3415" s="8"/>
      <c r="H3415" s="8">
        <v>48</v>
      </c>
      <c r="I3415" s="8"/>
      <c r="J3415" s="8" t="s">
        <v>78</v>
      </c>
      <c r="K3415" s="17">
        <v>360</v>
      </c>
      <c r="L3415" s="8">
        <v>0</v>
      </c>
      <c r="M3415" s="8">
        <v>0</v>
      </c>
      <c r="N3415" s="9">
        <v>0</v>
      </c>
      <c r="O3415" s="8"/>
      <c r="P3415" s="9">
        <v>360</v>
      </c>
      <c r="Q3415" s="15">
        <v>10</v>
      </c>
      <c r="R3415" s="9">
        <v>36</v>
      </c>
      <c r="S3415" s="8" t="s">
        <v>40</v>
      </c>
      <c r="T3415" s="8">
        <v>0</v>
      </c>
      <c r="U3415" s="18" t="s">
        <v>396</v>
      </c>
      <c r="V3415" s="8"/>
      <c r="W3415" s="8"/>
    </row>
    <row r="3416" spans="1:23" ht="13.5" thickBot="1">
      <c r="A3416" s="8"/>
      <c r="B3416" s="8"/>
      <c r="C3416" s="8" t="s">
        <v>4866</v>
      </c>
      <c r="D3416" s="8"/>
      <c r="E3416" s="8"/>
      <c r="F3416" s="8"/>
      <c r="G3416" s="8"/>
      <c r="H3416" s="8"/>
      <c r="I3416" s="8"/>
      <c r="J3416" s="8" t="s">
        <v>78</v>
      </c>
      <c r="K3416" s="17">
        <v>0</v>
      </c>
      <c r="L3416" s="8"/>
      <c r="M3416" s="8"/>
      <c r="N3416" s="9">
        <v>0</v>
      </c>
      <c r="O3416" s="8"/>
      <c r="P3416" s="9">
        <v>0</v>
      </c>
      <c r="Q3416" s="15">
        <v>0</v>
      </c>
      <c r="R3416" s="9">
        <v>48</v>
      </c>
      <c r="S3416" s="8" t="s">
        <v>40</v>
      </c>
      <c r="T3416" s="8"/>
      <c r="U3416" s="18" t="s">
        <v>9167</v>
      </c>
      <c r="V3416" s="8"/>
      <c r="W3416" s="8"/>
    </row>
    <row r="3417" spans="1:23" ht="13.5" thickBot="1">
      <c r="A3417" s="8"/>
      <c r="B3417" s="8"/>
      <c r="C3417" s="8" t="s">
        <v>4877</v>
      </c>
      <c r="D3417" s="8"/>
      <c r="E3417" s="8"/>
      <c r="F3417" s="8"/>
      <c r="G3417" s="8"/>
      <c r="H3417" s="8"/>
      <c r="I3417" s="8"/>
      <c r="J3417" s="8" t="s">
        <v>78</v>
      </c>
      <c r="K3417" s="17">
        <v>0</v>
      </c>
      <c r="L3417" s="8">
        <v>0</v>
      </c>
      <c r="M3417" s="8">
        <v>0</v>
      </c>
      <c r="N3417" s="9">
        <v>0</v>
      </c>
      <c r="O3417" s="8"/>
      <c r="P3417" s="9">
        <v>0</v>
      </c>
      <c r="Q3417" s="15">
        <v>0</v>
      </c>
      <c r="R3417" s="9">
        <v>160</v>
      </c>
      <c r="S3417" s="8" t="s">
        <v>37</v>
      </c>
      <c r="T3417" s="8"/>
      <c r="U3417" s="18" t="s">
        <v>9109</v>
      </c>
      <c r="V3417" s="8"/>
      <c r="W3417" s="8"/>
    </row>
    <row r="3418" spans="1:23" ht="13.5" thickBot="1">
      <c r="A3418" s="8"/>
      <c r="B3418" s="8"/>
      <c r="C3418" s="8" t="s">
        <v>4884</v>
      </c>
      <c r="D3418" s="8"/>
      <c r="E3418" s="8"/>
      <c r="F3418" s="8"/>
      <c r="G3418" s="8"/>
      <c r="H3418" s="8"/>
      <c r="I3418" s="8"/>
      <c r="J3418" s="8" t="s">
        <v>78</v>
      </c>
      <c r="K3418" s="17">
        <v>0</v>
      </c>
      <c r="L3418" s="8">
        <v>0</v>
      </c>
      <c r="M3418" s="8">
        <v>0</v>
      </c>
      <c r="N3418" s="9">
        <v>0</v>
      </c>
      <c r="O3418" s="8"/>
      <c r="P3418" s="9">
        <v>0</v>
      </c>
      <c r="Q3418" s="15">
        <v>0</v>
      </c>
      <c r="R3418" s="9">
        <v>240</v>
      </c>
      <c r="S3418" s="8" t="s">
        <v>37</v>
      </c>
      <c r="T3418" s="8"/>
      <c r="U3418" s="18" t="s">
        <v>9109</v>
      </c>
      <c r="V3418" s="8"/>
      <c r="W3418" s="8"/>
    </row>
    <row r="3419" spans="1:23" ht="13.5" thickBot="1">
      <c r="A3419" s="8"/>
      <c r="B3419" s="8"/>
      <c r="C3419" s="8" t="s">
        <v>4887</v>
      </c>
      <c r="D3419" s="8"/>
      <c r="E3419" s="8"/>
      <c r="F3419" s="8"/>
      <c r="G3419" s="8"/>
      <c r="H3419" s="8"/>
      <c r="I3419" s="8"/>
      <c r="J3419" s="8" t="s">
        <v>78</v>
      </c>
      <c r="K3419" s="17">
        <v>0</v>
      </c>
      <c r="L3419" s="8">
        <v>0</v>
      </c>
      <c r="M3419" s="8">
        <v>0</v>
      </c>
      <c r="N3419" s="9">
        <v>0</v>
      </c>
      <c r="O3419" s="8"/>
      <c r="P3419" s="9">
        <v>0</v>
      </c>
      <c r="Q3419" s="15">
        <v>0</v>
      </c>
      <c r="R3419" s="9">
        <v>1200</v>
      </c>
      <c r="S3419" s="8" t="s">
        <v>37</v>
      </c>
      <c r="T3419" s="8"/>
      <c r="U3419" s="18" t="s">
        <v>9109</v>
      </c>
      <c r="V3419" s="8"/>
      <c r="W3419" s="8"/>
    </row>
    <row r="3420" spans="1:23" ht="13.5" thickBot="1">
      <c r="A3420" s="8"/>
      <c r="B3420" s="8"/>
      <c r="C3420" s="8" t="s">
        <v>4885</v>
      </c>
      <c r="D3420" s="8"/>
      <c r="E3420" s="8"/>
      <c r="F3420" s="8"/>
      <c r="G3420" s="8"/>
      <c r="H3420" s="8"/>
      <c r="I3420" s="8"/>
      <c r="J3420" s="8" t="s">
        <v>78</v>
      </c>
      <c r="K3420" s="17">
        <v>0</v>
      </c>
      <c r="L3420" s="8">
        <v>0</v>
      </c>
      <c r="M3420" s="8">
        <v>0</v>
      </c>
      <c r="N3420" s="9">
        <v>0</v>
      </c>
      <c r="O3420" s="8"/>
      <c r="P3420" s="9">
        <v>0</v>
      </c>
      <c r="Q3420" s="15">
        <v>0</v>
      </c>
      <c r="R3420" s="9">
        <v>360</v>
      </c>
      <c r="S3420" s="8" t="s">
        <v>34</v>
      </c>
      <c r="T3420" s="8"/>
      <c r="U3420" s="18" t="s">
        <v>9164</v>
      </c>
      <c r="V3420" s="8"/>
      <c r="W3420" s="8"/>
    </row>
    <row r="3421" spans="1:23" ht="13.5" thickBot="1">
      <c r="A3421" s="8"/>
      <c r="B3421" s="8"/>
      <c r="C3421" s="8" t="s">
        <v>923</v>
      </c>
      <c r="D3421" s="8"/>
      <c r="E3421" s="8"/>
      <c r="F3421" s="8"/>
      <c r="G3421" s="8"/>
      <c r="H3421" s="8">
        <v>66</v>
      </c>
      <c r="I3421" s="8"/>
      <c r="J3421" s="8" t="s">
        <v>78</v>
      </c>
      <c r="K3421" s="17">
        <v>22000</v>
      </c>
      <c r="L3421" s="8">
        <v>0</v>
      </c>
      <c r="M3421" s="8">
        <v>0</v>
      </c>
      <c r="N3421" s="9">
        <v>0</v>
      </c>
      <c r="O3421" s="8"/>
      <c r="P3421" s="9">
        <v>22000</v>
      </c>
      <c r="Q3421" s="15">
        <v>11</v>
      </c>
      <c r="R3421" s="9">
        <v>2000</v>
      </c>
      <c r="S3421" s="8" t="s">
        <v>37</v>
      </c>
      <c r="T3421" s="8">
        <v>0</v>
      </c>
      <c r="U3421" s="18" t="s">
        <v>261</v>
      </c>
      <c r="V3421" s="8"/>
      <c r="W3421" s="8"/>
    </row>
    <row r="3422" spans="1:23" ht="13.5" thickBot="1">
      <c r="A3422" s="8"/>
      <c r="B3422" s="8"/>
      <c r="C3422" s="8" t="s">
        <v>904</v>
      </c>
      <c r="D3422" s="8"/>
      <c r="E3422" s="8"/>
      <c r="F3422" s="8"/>
      <c r="G3422" s="8"/>
      <c r="H3422" s="8">
        <v>44</v>
      </c>
      <c r="I3422" s="8"/>
      <c r="J3422" s="8" t="s">
        <v>78</v>
      </c>
      <c r="K3422" s="17">
        <v>144</v>
      </c>
      <c r="L3422" s="8">
        <v>0</v>
      </c>
      <c r="M3422" s="8">
        <v>0</v>
      </c>
      <c r="N3422" s="9">
        <v>0</v>
      </c>
      <c r="O3422" s="8"/>
      <c r="P3422" s="9">
        <v>144</v>
      </c>
      <c r="Q3422" s="15">
        <v>4</v>
      </c>
      <c r="R3422" s="9">
        <v>36</v>
      </c>
      <c r="S3422" s="8" t="s">
        <v>40</v>
      </c>
      <c r="T3422" s="8">
        <v>0</v>
      </c>
      <c r="U3422" s="18" t="s">
        <v>385</v>
      </c>
      <c r="V3422" s="8"/>
      <c r="W3422" s="8"/>
    </row>
    <row r="3423" spans="1:23" ht="13.5" thickBot="1">
      <c r="A3423" s="8"/>
      <c r="B3423" s="8"/>
      <c r="C3423" s="8" t="s">
        <v>4891</v>
      </c>
      <c r="D3423" s="8"/>
      <c r="E3423" s="8"/>
      <c r="F3423" s="8"/>
      <c r="G3423" s="8"/>
      <c r="H3423" s="8"/>
      <c r="I3423" s="8"/>
      <c r="J3423" s="8" t="s">
        <v>78</v>
      </c>
      <c r="K3423" s="17">
        <v>0</v>
      </c>
      <c r="L3423" s="8"/>
      <c r="M3423" s="8"/>
      <c r="N3423" s="9">
        <v>0</v>
      </c>
      <c r="O3423" s="8"/>
      <c r="P3423" s="9">
        <v>0</v>
      </c>
      <c r="Q3423" s="15">
        <v>0</v>
      </c>
      <c r="R3423" s="9">
        <v>36</v>
      </c>
      <c r="S3423" s="8" t="s">
        <v>40</v>
      </c>
      <c r="T3423" s="8"/>
      <c r="U3423" s="18" t="s">
        <v>9167</v>
      </c>
      <c r="V3423" s="8"/>
      <c r="W3423" s="8"/>
    </row>
    <row r="3424" spans="1:23" ht="13.5" thickBot="1">
      <c r="A3424" s="8"/>
      <c r="B3424" s="8"/>
      <c r="C3424" s="8" t="s">
        <v>4892</v>
      </c>
      <c r="D3424" s="8"/>
      <c r="E3424" s="8"/>
      <c r="F3424" s="8"/>
      <c r="G3424" s="8"/>
      <c r="H3424" s="8"/>
      <c r="I3424" s="8"/>
      <c r="J3424" s="8" t="s">
        <v>78</v>
      </c>
      <c r="K3424" s="17">
        <v>0</v>
      </c>
      <c r="L3424" s="8"/>
      <c r="M3424" s="8"/>
      <c r="N3424" s="9">
        <v>0</v>
      </c>
      <c r="O3424" s="8"/>
      <c r="P3424" s="9">
        <v>0</v>
      </c>
      <c r="Q3424" s="15">
        <v>0</v>
      </c>
      <c r="R3424" s="9">
        <v>48</v>
      </c>
      <c r="S3424" s="8" t="s">
        <v>40</v>
      </c>
      <c r="T3424" s="8"/>
      <c r="U3424" s="8" t="s">
        <v>9167</v>
      </c>
      <c r="V3424" s="8"/>
      <c r="W3424" s="8"/>
    </row>
    <row r="3425" spans="1:23" ht="13.5" thickBot="1">
      <c r="A3425" s="8"/>
      <c r="B3425" s="8"/>
      <c r="C3425" s="8" t="s">
        <v>4893</v>
      </c>
      <c r="D3425" s="8"/>
      <c r="E3425" s="8"/>
      <c r="F3425" s="8"/>
      <c r="G3425" s="8"/>
      <c r="H3425" s="8"/>
      <c r="I3425" s="8"/>
      <c r="J3425" s="8" t="s">
        <v>78</v>
      </c>
      <c r="K3425" s="17">
        <v>0</v>
      </c>
      <c r="L3425" s="8"/>
      <c r="M3425" s="8"/>
      <c r="N3425" s="9">
        <v>0</v>
      </c>
      <c r="O3425" s="8"/>
      <c r="P3425" s="9">
        <v>0</v>
      </c>
      <c r="Q3425" s="15">
        <v>0</v>
      </c>
      <c r="R3425" s="9">
        <v>40</v>
      </c>
      <c r="S3425" s="8" t="s">
        <v>40</v>
      </c>
      <c r="T3425" s="8"/>
      <c r="U3425" s="18" t="s">
        <v>9167</v>
      </c>
      <c r="V3425" s="8"/>
      <c r="W3425" s="8"/>
    </row>
    <row r="3426" spans="1:23" ht="13.5" thickBot="1">
      <c r="A3426" s="8"/>
      <c r="B3426" s="8"/>
      <c r="C3426" s="8" t="s">
        <v>4894</v>
      </c>
      <c r="D3426" s="8"/>
      <c r="E3426" s="8"/>
      <c r="F3426" s="8"/>
      <c r="G3426" s="8"/>
      <c r="H3426" s="8"/>
      <c r="I3426" s="8"/>
      <c r="J3426" s="8" t="s">
        <v>78</v>
      </c>
      <c r="K3426" s="17">
        <v>0</v>
      </c>
      <c r="L3426" s="8"/>
      <c r="M3426" s="8"/>
      <c r="N3426" s="9">
        <v>0</v>
      </c>
      <c r="O3426" s="8"/>
      <c r="P3426" s="9">
        <v>0</v>
      </c>
      <c r="Q3426" s="15">
        <v>0</v>
      </c>
      <c r="R3426" s="9">
        <v>40</v>
      </c>
      <c r="S3426" s="8" t="s">
        <v>40</v>
      </c>
      <c r="T3426" s="8"/>
      <c r="U3426" s="18" t="s">
        <v>9167</v>
      </c>
      <c r="V3426" s="8"/>
      <c r="W3426" s="8"/>
    </row>
    <row r="3427" spans="1:23" ht="13.5" thickBot="1">
      <c r="A3427" s="8"/>
      <c r="B3427" s="8"/>
      <c r="C3427" s="8" t="s">
        <v>4895</v>
      </c>
      <c r="D3427" s="8"/>
      <c r="E3427" s="8"/>
      <c r="F3427" s="8"/>
      <c r="G3427" s="8"/>
      <c r="H3427" s="8"/>
      <c r="I3427" s="8"/>
      <c r="J3427" s="8" t="s">
        <v>78</v>
      </c>
      <c r="K3427" s="17">
        <v>0</v>
      </c>
      <c r="L3427" s="8"/>
      <c r="M3427" s="8"/>
      <c r="N3427" s="9">
        <v>0</v>
      </c>
      <c r="O3427" s="8"/>
      <c r="P3427" s="9">
        <v>0</v>
      </c>
      <c r="Q3427" s="15">
        <v>0</v>
      </c>
      <c r="R3427" s="9">
        <v>38</v>
      </c>
      <c r="S3427" s="8" t="s">
        <v>40</v>
      </c>
      <c r="T3427" s="8"/>
      <c r="U3427" s="18" t="s">
        <v>9167</v>
      </c>
      <c r="V3427" s="8"/>
      <c r="W3427" s="8"/>
    </row>
    <row r="3428" spans="1:23" ht="13.5" thickBot="1">
      <c r="A3428" s="8"/>
      <c r="B3428" s="8"/>
      <c r="C3428" s="8" t="s">
        <v>4896</v>
      </c>
      <c r="D3428" s="8"/>
      <c r="E3428" s="8"/>
      <c r="F3428" s="8"/>
      <c r="G3428" s="8"/>
      <c r="H3428" s="8"/>
      <c r="I3428" s="8"/>
      <c r="J3428" s="8" t="s">
        <v>78</v>
      </c>
      <c r="K3428" s="17">
        <v>0</v>
      </c>
      <c r="L3428" s="8"/>
      <c r="M3428" s="8"/>
      <c r="N3428" s="9">
        <v>0</v>
      </c>
      <c r="O3428" s="8"/>
      <c r="P3428" s="9">
        <v>0</v>
      </c>
      <c r="Q3428" s="15">
        <v>0</v>
      </c>
      <c r="R3428" s="9">
        <v>50</v>
      </c>
      <c r="S3428" s="8" t="s">
        <v>37</v>
      </c>
      <c r="T3428" s="8"/>
      <c r="U3428" s="18" t="s">
        <v>9109</v>
      </c>
      <c r="V3428" s="40"/>
      <c r="W3428" s="8"/>
    </row>
    <row r="3429" spans="1:23" ht="13.5" thickBot="1">
      <c r="A3429" s="8"/>
      <c r="B3429" s="8"/>
      <c r="C3429" s="8" t="s">
        <v>4897</v>
      </c>
      <c r="D3429" s="8"/>
      <c r="E3429" s="8"/>
      <c r="F3429" s="8"/>
      <c r="G3429" s="8"/>
      <c r="H3429" s="8"/>
      <c r="I3429" s="8"/>
      <c r="J3429" s="8" t="s">
        <v>78</v>
      </c>
      <c r="K3429" s="17">
        <v>0</v>
      </c>
      <c r="L3429" s="8"/>
      <c r="M3429" s="8"/>
      <c r="N3429" s="9">
        <v>0</v>
      </c>
      <c r="O3429" s="8"/>
      <c r="P3429" s="9">
        <v>0</v>
      </c>
      <c r="Q3429" s="15">
        <v>0</v>
      </c>
      <c r="R3429" s="9">
        <v>100</v>
      </c>
      <c r="S3429" s="8" t="s">
        <v>37</v>
      </c>
      <c r="T3429" s="8"/>
      <c r="U3429" s="18" t="s">
        <v>9109</v>
      </c>
      <c r="V3429" s="8"/>
      <c r="W3429" s="8"/>
    </row>
    <row r="3430" spans="1:23" ht="13.5" thickBot="1">
      <c r="A3430" s="8"/>
      <c r="B3430" s="8"/>
      <c r="C3430" s="8" t="s">
        <v>9169</v>
      </c>
      <c r="D3430" s="8"/>
      <c r="E3430" s="8"/>
      <c r="F3430" s="8"/>
      <c r="G3430" s="8"/>
      <c r="H3430" s="8"/>
      <c r="I3430" s="8"/>
      <c r="J3430" s="8" t="s">
        <v>78</v>
      </c>
      <c r="K3430" s="17">
        <v>0</v>
      </c>
      <c r="L3430" s="8"/>
      <c r="M3430" s="8"/>
      <c r="N3430" s="9">
        <v>0</v>
      </c>
      <c r="O3430" s="8"/>
      <c r="P3430" s="9">
        <v>0</v>
      </c>
      <c r="Q3430" s="15">
        <v>0</v>
      </c>
      <c r="R3430" s="9">
        <v>50</v>
      </c>
      <c r="S3430" s="8" t="s">
        <v>37</v>
      </c>
      <c r="T3430" s="8"/>
      <c r="U3430" s="18" t="s">
        <v>9109</v>
      </c>
      <c r="V3430" s="8"/>
      <c r="W3430" s="8"/>
    </row>
    <row r="3431" spans="1:23" ht="13.5" thickBot="1">
      <c r="A3431" s="8"/>
      <c r="B3431" s="8"/>
      <c r="C3431" s="8" t="s">
        <v>9170</v>
      </c>
      <c r="D3431" s="8"/>
      <c r="E3431" s="8"/>
      <c r="F3431" s="8"/>
      <c r="G3431" s="8"/>
      <c r="H3431" s="8"/>
      <c r="I3431" s="8"/>
      <c r="J3431" s="8" t="s">
        <v>78</v>
      </c>
      <c r="K3431" s="17">
        <v>0</v>
      </c>
      <c r="L3431" s="8"/>
      <c r="M3431" s="8"/>
      <c r="N3431" s="9">
        <v>0</v>
      </c>
      <c r="O3431" s="8"/>
      <c r="P3431" s="9">
        <v>0</v>
      </c>
      <c r="Q3431" s="15">
        <v>0</v>
      </c>
      <c r="R3431" s="9">
        <v>100</v>
      </c>
      <c r="S3431" s="8" t="s">
        <v>37</v>
      </c>
      <c r="T3431" s="8"/>
      <c r="U3431" s="18" t="s">
        <v>9109</v>
      </c>
      <c r="V3431" s="8"/>
      <c r="W3431" s="8"/>
    </row>
    <row r="3432" spans="1:23" ht="13.5" thickBot="1">
      <c r="A3432" s="8"/>
      <c r="B3432" s="8"/>
      <c r="C3432" s="8" t="s">
        <v>4898</v>
      </c>
      <c r="D3432" s="8"/>
      <c r="E3432" s="8"/>
      <c r="F3432" s="8"/>
      <c r="G3432" s="8"/>
      <c r="H3432" s="8"/>
      <c r="I3432" s="8"/>
      <c r="J3432" s="8" t="s">
        <v>78</v>
      </c>
      <c r="K3432" s="17">
        <v>0</v>
      </c>
      <c r="L3432" s="8"/>
      <c r="M3432" s="8"/>
      <c r="N3432" s="9">
        <v>0</v>
      </c>
      <c r="O3432" s="8"/>
      <c r="P3432" s="9">
        <v>0</v>
      </c>
      <c r="Q3432" s="15">
        <v>0</v>
      </c>
      <c r="R3432" s="9">
        <v>50</v>
      </c>
      <c r="S3432" s="8" t="s">
        <v>37</v>
      </c>
      <c r="T3432" s="8"/>
      <c r="U3432" s="18" t="s">
        <v>9109</v>
      </c>
      <c r="V3432" s="8"/>
      <c r="W3432" s="8"/>
    </row>
    <row r="3433" spans="1:23" ht="13.5" thickBot="1">
      <c r="A3433" s="8"/>
      <c r="B3433" s="8"/>
      <c r="C3433" s="8" t="s">
        <v>4899</v>
      </c>
      <c r="D3433" s="8"/>
      <c r="E3433" s="8"/>
      <c r="F3433" s="8"/>
      <c r="G3433" s="8"/>
      <c r="H3433" s="8"/>
      <c r="I3433" s="8"/>
      <c r="J3433" s="8" t="s">
        <v>78</v>
      </c>
      <c r="K3433" s="17">
        <v>0</v>
      </c>
      <c r="L3433" s="8"/>
      <c r="M3433" s="8"/>
      <c r="N3433" s="9">
        <v>0</v>
      </c>
      <c r="O3433" s="8"/>
      <c r="P3433" s="9">
        <v>0</v>
      </c>
      <c r="Q3433" s="15">
        <v>0</v>
      </c>
      <c r="R3433" s="9">
        <v>100</v>
      </c>
      <c r="S3433" s="8" t="s">
        <v>37</v>
      </c>
      <c r="T3433" s="8"/>
      <c r="U3433" s="18" t="s">
        <v>9109</v>
      </c>
      <c r="V3433" s="8"/>
      <c r="W3433" s="8"/>
    </row>
    <row r="3434" spans="1:23" ht="13.5" thickBot="1">
      <c r="A3434" s="8"/>
      <c r="B3434" s="8"/>
      <c r="C3434" s="8" t="s">
        <v>4900</v>
      </c>
      <c r="D3434" s="8"/>
      <c r="E3434" s="8"/>
      <c r="F3434" s="8"/>
      <c r="G3434" s="8"/>
      <c r="H3434" s="8"/>
      <c r="I3434" s="8"/>
      <c r="J3434" s="8" t="s">
        <v>78</v>
      </c>
      <c r="K3434" s="17">
        <v>0</v>
      </c>
      <c r="L3434" s="8"/>
      <c r="M3434" s="8"/>
      <c r="N3434" s="9">
        <v>0</v>
      </c>
      <c r="O3434" s="8"/>
      <c r="P3434" s="9">
        <v>0</v>
      </c>
      <c r="Q3434" s="15">
        <v>0</v>
      </c>
      <c r="R3434" s="9">
        <v>144</v>
      </c>
      <c r="S3434" s="8" t="s">
        <v>37</v>
      </c>
      <c r="T3434" s="8"/>
      <c r="U3434" s="18" t="s">
        <v>9109</v>
      </c>
      <c r="V3434" s="8"/>
      <c r="W3434" s="8"/>
    </row>
    <row r="3435" spans="1:23" ht="13.5" thickBot="1">
      <c r="A3435" s="8"/>
      <c r="B3435" s="8"/>
      <c r="C3435" s="8" t="s">
        <v>4901</v>
      </c>
      <c r="D3435" s="8"/>
      <c r="E3435" s="8"/>
      <c r="F3435" s="8"/>
      <c r="G3435" s="8"/>
      <c r="H3435" s="8"/>
      <c r="I3435" s="8"/>
      <c r="J3435" s="8" t="s">
        <v>78</v>
      </c>
      <c r="K3435" s="17">
        <v>0</v>
      </c>
      <c r="L3435" s="8"/>
      <c r="M3435" s="8"/>
      <c r="N3435" s="9">
        <v>0</v>
      </c>
      <c r="O3435" s="8"/>
      <c r="P3435" s="9">
        <v>0</v>
      </c>
      <c r="Q3435" s="15">
        <v>0</v>
      </c>
      <c r="R3435" s="9">
        <v>96</v>
      </c>
      <c r="S3435" s="8" t="s">
        <v>37</v>
      </c>
      <c r="T3435" s="8"/>
      <c r="U3435" s="18" t="s">
        <v>9109</v>
      </c>
      <c r="V3435" s="8"/>
      <c r="W3435" s="8"/>
    </row>
    <row r="3436" spans="1:23" ht="13.5" thickBot="1">
      <c r="A3436" s="8"/>
      <c r="B3436" s="8"/>
      <c r="C3436" s="8" t="s">
        <v>4902</v>
      </c>
      <c r="D3436" s="8"/>
      <c r="E3436" s="8"/>
      <c r="F3436" s="8"/>
      <c r="G3436" s="8"/>
      <c r="H3436" s="8"/>
      <c r="I3436" s="8"/>
      <c r="J3436" s="8" t="s">
        <v>78</v>
      </c>
      <c r="K3436" s="17">
        <v>0</v>
      </c>
      <c r="L3436" s="8"/>
      <c r="M3436" s="8"/>
      <c r="N3436" s="9">
        <v>0</v>
      </c>
      <c r="O3436" s="8"/>
      <c r="P3436" s="9">
        <v>0</v>
      </c>
      <c r="Q3436" s="15">
        <v>0</v>
      </c>
      <c r="R3436" s="9">
        <v>96</v>
      </c>
      <c r="S3436" s="8" t="s">
        <v>37</v>
      </c>
      <c r="T3436" s="8"/>
      <c r="U3436" s="8" t="s">
        <v>9109</v>
      </c>
      <c r="V3436" s="8"/>
      <c r="W3436" s="8"/>
    </row>
    <row r="3437" spans="1:23" ht="13.5" thickBot="1">
      <c r="A3437" s="8"/>
      <c r="B3437" s="8"/>
      <c r="C3437" s="8" t="s">
        <v>4903</v>
      </c>
      <c r="D3437" s="8"/>
      <c r="E3437" s="8"/>
      <c r="F3437" s="8"/>
      <c r="G3437" s="8"/>
      <c r="H3437" s="8"/>
      <c r="I3437" s="8"/>
      <c r="J3437" s="8" t="s">
        <v>78</v>
      </c>
      <c r="K3437" s="17">
        <v>0</v>
      </c>
      <c r="L3437" s="8"/>
      <c r="M3437" s="8"/>
      <c r="N3437" s="9">
        <v>0</v>
      </c>
      <c r="O3437" s="8"/>
      <c r="P3437" s="9">
        <v>0</v>
      </c>
      <c r="Q3437" s="15">
        <v>0</v>
      </c>
      <c r="R3437" s="9">
        <v>96</v>
      </c>
      <c r="S3437" s="8" t="s">
        <v>37</v>
      </c>
      <c r="T3437" s="8"/>
      <c r="U3437" s="8" t="s">
        <v>9109</v>
      </c>
      <c r="V3437" s="8"/>
      <c r="W3437" s="8"/>
    </row>
    <row r="3438" spans="1:23" ht="13.5" thickBot="1">
      <c r="A3438" s="8"/>
      <c r="B3438" s="8"/>
      <c r="C3438" s="8" t="s">
        <v>4904</v>
      </c>
      <c r="D3438" s="8"/>
      <c r="E3438" s="8"/>
      <c r="F3438" s="8"/>
      <c r="G3438" s="8"/>
      <c r="H3438" s="8"/>
      <c r="I3438" s="8"/>
      <c r="J3438" s="8" t="s">
        <v>78</v>
      </c>
      <c r="K3438" s="17">
        <v>0</v>
      </c>
      <c r="L3438" s="8"/>
      <c r="M3438" s="8"/>
      <c r="N3438" s="9">
        <v>0</v>
      </c>
      <c r="O3438" s="8"/>
      <c r="P3438" s="9">
        <v>0</v>
      </c>
      <c r="Q3438" s="15">
        <v>0</v>
      </c>
      <c r="R3438" s="9">
        <v>96</v>
      </c>
      <c r="S3438" s="8" t="s">
        <v>37</v>
      </c>
      <c r="T3438" s="8"/>
      <c r="U3438" s="8" t="s">
        <v>9109</v>
      </c>
      <c r="V3438" s="8"/>
      <c r="W3438" s="8"/>
    </row>
    <row r="3439" spans="1:23" ht="13.5" thickBot="1">
      <c r="A3439" s="8"/>
      <c r="B3439" s="8"/>
      <c r="C3439" s="8" t="s">
        <v>4905</v>
      </c>
      <c r="D3439" s="8"/>
      <c r="E3439" s="8"/>
      <c r="F3439" s="8"/>
      <c r="G3439" s="8"/>
      <c r="H3439" s="8"/>
      <c r="I3439" s="8"/>
      <c r="J3439" s="8" t="s">
        <v>78</v>
      </c>
      <c r="K3439" s="17">
        <v>0</v>
      </c>
      <c r="L3439" s="8"/>
      <c r="M3439" s="8"/>
      <c r="N3439" s="9">
        <v>0</v>
      </c>
      <c r="O3439" s="8"/>
      <c r="P3439" s="9">
        <v>0</v>
      </c>
      <c r="Q3439" s="15">
        <v>0</v>
      </c>
      <c r="R3439" s="9">
        <v>96</v>
      </c>
      <c r="S3439" s="8" t="s">
        <v>37</v>
      </c>
      <c r="T3439" s="8"/>
      <c r="U3439" s="8" t="s">
        <v>9109</v>
      </c>
      <c r="V3439" s="8"/>
      <c r="W3439" s="8"/>
    </row>
    <row r="3440" spans="1:23" ht="13.5" thickBot="1">
      <c r="A3440" s="8"/>
      <c r="B3440" s="8"/>
      <c r="C3440" s="44" t="s">
        <v>4906</v>
      </c>
      <c r="D3440" s="42"/>
      <c r="E3440" s="8"/>
      <c r="F3440" s="8"/>
      <c r="G3440" s="8"/>
      <c r="H3440" s="8"/>
      <c r="I3440" s="8"/>
      <c r="J3440" s="8" t="s">
        <v>78</v>
      </c>
      <c r="K3440" s="17">
        <v>0</v>
      </c>
      <c r="L3440" s="8"/>
      <c r="M3440" s="8"/>
      <c r="N3440" s="9">
        <v>0</v>
      </c>
      <c r="O3440" s="8"/>
      <c r="P3440" s="9">
        <v>0</v>
      </c>
      <c r="Q3440" s="15">
        <v>0</v>
      </c>
      <c r="R3440" s="9">
        <v>96</v>
      </c>
      <c r="S3440" s="8" t="s">
        <v>37</v>
      </c>
      <c r="T3440" s="8"/>
      <c r="U3440" s="8" t="s">
        <v>9109</v>
      </c>
      <c r="V3440" s="8"/>
      <c r="W3440" s="8"/>
    </row>
    <row r="3441" spans="1:23" ht="13.5" thickBot="1">
      <c r="A3441" s="8"/>
      <c r="B3441" s="8"/>
      <c r="C3441" s="8" t="s">
        <v>4907</v>
      </c>
      <c r="D3441" s="8"/>
      <c r="E3441" s="8"/>
      <c r="F3441" s="8"/>
      <c r="G3441" s="8"/>
      <c r="H3441" s="8"/>
      <c r="I3441" s="8"/>
      <c r="J3441" s="8" t="s">
        <v>78</v>
      </c>
      <c r="K3441" s="17">
        <v>0</v>
      </c>
      <c r="L3441" s="8"/>
      <c r="M3441" s="8"/>
      <c r="N3441" s="9">
        <v>0</v>
      </c>
      <c r="O3441" s="8"/>
      <c r="P3441" s="9">
        <v>0</v>
      </c>
      <c r="Q3441" s="15">
        <v>0</v>
      </c>
      <c r="R3441" s="9">
        <v>96</v>
      </c>
      <c r="S3441" s="8" t="s">
        <v>37</v>
      </c>
      <c r="T3441" s="8"/>
      <c r="U3441" s="8" t="s">
        <v>9109</v>
      </c>
      <c r="V3441" s="8"/>
      <c r="W3441" s="8"/>
    </row>
    <row r="3442" spans="1:23" ht="13.5" thickBot="1">
      <c r="A3442" s="8"/>
      <c r="B3442" s="8"/>
      <c r="C3442" s="8" t="s">
        <v>4908</v>
      </c>
      <c r="D3442" s="8"/>
      <c r="E3442" s="8"/>
      <c r="F3442" s="8"/>
      <c r="G3442" s="8"/>
      <c r="H3442" s="8"/>
      <c r="I3442" s="8"/>
      <c r="J3442" s="8" t="s">
        <v>78</v>
      </c>
      <c r="K3442" s="17">
        <v>0</v>
      </c>
      <c r="L3442" s="8"/>
      <c r="M3442" s="8"/>
      <c r="N3442" s="9">
        <v>0</v>
      </c>
      <c r="O3442" s="8"/>
      <c r="P3442" s="9">
        <v>0</v>
      </c>
      <c r="Q3442" s="15">
        <v>0</v>
      </c>
      <c r="R3442" s="9">
        <v>96</v>
      </c>
      <c r="S3442" s="8" t="s">
        <v>37</v>
      </c>
      <c r="T3442" s="8"/>
      <c r="U3442" s="8" t="s">
        <v>9109</v>
      </c>
      <c r="V3442" s="8"/>
      <c r="W3442" s="8"/>
    </row>
    <row r="3443" spans="1:23" ht="13.5" thickBot="1">
      <c r="A3443" s="8"/>
      <c r="B3443" s="8"/>
      <c r="C3443" s="8" t="s">
        <v>88</v>
      </c>
      <c r="D3443" s="8"/>
      <c r="E3443" s="8"/>
      <c r="F3443" s="8"/>
      <c r="G3443" s="8"/>
      <c r="H3443" s="8"/>
      <c r="I3443" s="8"/>
      <c r="J3443" s="8" t="s">
        <v>78</v>
      </c>
      <c r="K3443" s="17">
        <v>0</v>
      </c>
      <c r="L3443" s="8"/>
      <c r="M3443" s="8"/>
      <c r="N3443" s="9">
        <v>0</v>
      </c>
      <c r="O3443" s="8"/>
      <c r="P3443" s="9">
        <v>0</v>
      </c>
      <c r="Q3443" s="15">
        <v>0</v>
      </c>
      <c r="R3443" s="9">
        <v>50</v>
      </c>
      <c r="S3443" s="8" t="s">
        <v>37</v>
      </c>
      <c r="T3443" s="8"/>
      <c r="U3443" s="8" t="s">
        <v>9109</v>
      </c>
      <c r="V3443" s="8"/>
      <c r="W3443" s="8"/>
    </row>
    <row r="3444" spans="1:23" ht="13.5" thickBot="1">
      <c r="A3444" s="8"/>
      <c r="B3444" s="8"/>
      <c r="C3444" s="8" t="s">
        <v>90</v>
      </c>
      <c r="D3444" s="8"/>
      <c r="E3444" s="8"/>
      <c r="F3444" s="8"/>
      <c r="G3444" s="8"/>
      <c r="H3444" s="8"/>
      <c r="I3444" s="8"/>
      <c r="J3444" s="8" t="s">
        <v>78</v>
      </c>
      <c r="K3444" s="17">
        <v>0</v>
      </c>
      <c r="L3444" s="8"/>
      <c r="M3444" s="8"/>
      <c r="N3444" s="9">
        <v>0</v>
      </c>
      <c r="O3444" s="8"/>
      <c r="P3444" s="9">
        <v>0</v>
      </c>
      <c r="Q3444" s="15">
        <v>0</v>
      </c>
      <c r="R3444" s="9">
        <v>100</v>
      </c>
      <c r="S3444" s="8" t="s">
        <v>37</v>
      </c>
      <c r="T3444" s="8"/>
      <c r="U3444" s="8" t="s">
        <v>9109</v>
      </c>
      <c r="V3444" s="8"/>
      <c r="W3444" s="8"/>
    </row>
    <row r="3445" spans="1:23" ht="13.5" thickBot="1">
      <c r="A3445" s="8"/>
      <c r="B3445" s="8"/>
      <c r="C3445" s="8" t="s">
        <v>12909</v>
      </c>
      <c r="D3445" s="8"/>
      <c r="E3445" s="8"/>
      <c r="F3445" s="8"/>
      <c r="G3445" s="8"/>
      <c r="H3445" s="8"/>
      <c r="I3445" s="8"/>
      <c r="J3445" s="8" t="s">
        <v>78</v>
      </c>
      <c r="K3445" s="17">
        <v>0</v>
      </c>
      <c r="L3445" s="8"/>
      <c r="M3445" s="8"/>
      <c r="N3445" s="9">
        <v>0</v>
      </c>
      <c r="O3445" s="8"/>
      <c r="P3445" s="9">
        <v>0</v>
      </c>
      <c r="Q3445" s="15">
        <v>0</v>
      </c>
      <c r="R3445" s="9">
        <v>480</v>
      </c>
      <c r="S3445" s="8" t="s">
        <v>37</v>
      </c>
      <c r="T3445" s="8"/>
      <c r="U3445" s="8" t="s">
        <v>9109</v>
      </c>
      <c r="V3445" s="8"/>
      <c r="W3445" s="8"/>
    </row>
    <row r="3446" spans="1:23" ht="13.5" thickBot="1">
      <c r="A3446" s="8"/>
      <c r="B3446" s="8"/>
      <c r="C3446" s="8" t="s">
        <v>12910</v>
      </c>
      <c r="D3446" s="8"/>
      <c r="E3446" s="8"/>
      <c r="F3446" s="8"/>
      <c r="G3446" s="8"/>
      <c r="H3446" s="8"/>
      <c r="I3446" s="8"/>
      <c r="J3446" s="8" t="s">
        <v>78</v>
      </c>
      <c r="K3446" s="17">
        <v>0</v>
      </c>
      <c r="L3446" s="8"/>
      <c r="M3446" s="8"/>
      <c r="N3446" s="9">
        <v>0</v>
      </c>
      <c r="O3446" s="8"/>
      <c r="P3446" s="9">
        <v>0</v>
      </c>
      <c r="Q3446" s="15">
        <v>0</v>
      </c>
      <c r="R3446" s="9">
        <v>900</v>
      </c>
      <c r="S3446" s="8" t="s">
        <v>37</v>
      </c>
      <c r="T3446" s="8"/>
      <c r="U3446" s="8" t="s">
        <v>9109</v>
      </c>
      <c r="V3446" s="8"/>
      <c r="W3446" s="8"/>
    </row>
    <row r="3447" spans="1:23" ht="13.5" thickBot="1">
      <c r="A3447" s="8"/>
      <c r="B3447" s="8"/>
      <c r="C3447" s="8" t="s">
        <v>12911</v>
      </c>
      <c r="D3447" s="8"/>
      <c r="E3447" s="8"/>
      <c r="F3447" s="8"/>
      <c r="G3447" s="8"/>
      <c r="H3447" s="8"/>
      <c r="I3447" s="8"/>
      <c r="J3447" s="8" t="s">
        <v>78</v>
      </c>
      <c r="K3447" s="17">
        <v>0</v>
      </c>
      <c r="L3447" s="8"/>
      <c r="M3447" s="8"/>
      <c r="N3447" s="9">
        <v>0</v>
      </c>
      <c r="O3447" s="8"/>
      <c r="P3447" s="9">
        <v>0</v>
      </c>
      <c r="Q3447" s="15">
        <v>0</v>
      </c>
      <c r="R3447" s="9">
        <v>600</v>
      </c>
      <c r="S3447" s="8" t="s">
        <v>37</v>
      </c>
      <c r="T3447" s="8"/>
      <c r="U3447" s="8" t="s">
        <v>9109</v>
      </c>
      <c r="V3447" s="8"/>
      <c r="W3447" s="8"/>
    </row>
    <row r="3448" spans="1:23" ht="13.5" thickBot="1">
      <c r="A3448" s="8"/>
      <c r="B3448" s="8"/>
      <c r="C3448" s="8" t="s">
        <v>12912</v>
      </c>
      <c r="D3448" s="8"/>
      <c r="E3448" s="8"/>
      <c r="F3448" s="8"/>
      <c r="G3448" s="8"/>
      <c r="H3448" s="8"/>
      <c r="I3448" s="8"/>
      <c r="J3448" s="8" t="s">
        <v>78</v>
      </c>
      <c r="K3448" s="17">
        <v>0</v>
      </c>
      <c r="L3448" s="8"/>
      <c r="M3448" s="8"/>
      <c r="N3448" s="9">
        <v>0</v>
      </c>
      <c r="O3448" s="8"/>
      <c r="P3448" s="9">
        <v>0</v>
      </c>
      <c r="Q3448" s="15">
        <v>0</v>
      </c>
      <c r="R3448" s="9">
        <v>800</v>
      </c>
      <c r="S3448" s="8" t="s">
        <v>37</v>
      </c>
      <c r="T3448" s="8"/>
      <c r="U3448" s="8" t="s">
        <v>9109</v>
      </c>
      <c r="V3448" s="8"/>
      <c r="W3448" s="8"/>
    </row>
    <row r="3449" spans="1:23" ht="13.5" thickBot="1">
      <c r="A3449" s="8"/>
      <c r="B3449" s="8"/>
      <c r="C3449" s="8" t="s">
        <v>12913</v>
      </c>
      <c r="D3449" s="8"/>
      <c r="E3449" s="8"/>
      <c r="F3449" s="8"/>
      <c r="G3449" s="8"/>
      <c r="H3449" s="8"/>
      <c r="I3449" s="8"/>
      <c r="J3449" s="8" t="s">
        <v>78</v>
      </c>
      <c r="K3449" s="17">
        <v>0</v>
      </c>
      <c r="L3449" s="8"/>
      <c r="M3449" s="8"/>
      <c r="N3449" s="9">
        <v>0</v>
      </c>
      <c r="O3449" s="8"/>
      <c r="P3449" s="9">
        <v>0</v>
      </c>
      <c r="Q3449" s="15">
        <v>0</v>
      </c>
      <c r="R3449" s="9">
        <v>600</v>
      </c>
      <c r="S3449" s="8" t="s">
        <v>37</v>
      </c>
      <c r="T3449" s="8"/>
      <c r="U3449" s="8" t="s">
        <v>9109</v>
      </c>
      <c r="V3449" s="8"/>
      <c r="W3449" s="8"/>
    </row>
    <row r="3450" spans="1:23" ht="13.5" thickBot="1">
      <c r="A3450" s="8"/>
      <c r="B3450" s="8"/>
      <c r="C3450" s="8" t="s">
        <v>12914</v>
      </c>
      <c r="D3450" s="8"/>
      <c r="E3450" s="8"/>
      <c r="F3450" s="8"/>
      <c r="G3450" s="8"/>
      <c r="H3450" s="8"/>
      <c r="I3450" s="8"/>
      <c r="J3450" s="8" t="s">
        <v>78</v>
      </c>
      <c r="K3450" s="17">
        <v>0</v>
      </c>
      <c r="L3450" s="8"/>
      <c r="M3450" s="8"/>
      <c r="N3450" s="9">
        <v>0</v>
      </c>
      <c r="O3450" s="8"/>
      <c r="P3450" s="9">
        <v>0</v>
      </c>
      <c r="Q3450" s="15">
        <v>0</v>
      </c>
      <c r="R3450" s="9">
        <v>600</v>
      </c>
      <c r="S3450" s="8" t="s">
        <v>37</v>
      </c>
      <c r="T3450" s="8"/>
      <c r="U3450" s="8" t="s">
        <v>9109</v>
      </c>
      <c r="V3450" s="8"/>
      <c r="W3450" s="8"/>
    </row>
    <row r="3451" spans="1:23" ht="13.5" thickBot="1">
      <c r="A3451" s="8"/>
      <c r="B3451" s="8"/>
      <c r="C3451" s="8" t="s">
        <v>12915</v>
      </c>
      <c r="D3451" s="8"/>
      <c r="E3451" s="8"/>
      <c r="F3451" s="8"/>
      <c r="G3451" s="8"/>
      <c r="H3451" s="8"/>
      <c r="I3451" s="8"/>
      <c r="J3451" s="8" t="s">
        <v>78</v>
      </c>
      <c r="K3451" s="17">
        <v>0</v>
      </c>
      <c r="L3451" s="8"/>
      <c r="M3451" s="8"/>
      <c r="N3451" s="9">
        <v>0</v>
      </c>
      <c r="O3451" s="8"/>
      <c r="P3451" s="9">
        <v>0</v>
      </c>
      <c r="Q3451" s="15">
        <v>0</v>
      </c>
      <c r="R3451" s="9">
        <v>600</v>
      </c>
      <c r="S3451" s="8" t="s">
        <v>37</v>
      </c>
      <c r="T3451" s="8"/>
      <c r="U3451" s="8" t="s">
        <v>9109</v>
      </c>
      <c r="V3451" s="8"/>
      <c r="W3451" s="8"/>
    </row>
    <row r="3452" spans="1:23" ht="13.5" thickBot="1">
      <c r="A3452" s="8"/>
      <c r="B3452" s="8"/>
      <c r="C3452" s="8" t="s">
        <v>12916</v>
      </c>
      <c r="D3452" s="8"/>
      <c r="E3452" s="8"/>
      <c r="F3452" s="8"/>
      <c r="G3452" s="8"/>
      <c r="H3452" s="8"/>
      <c r="I3452" s="8"/>
      <c r="J3452" s="8" t="s">
        <v>78</v>
      </c>
      <c r="K3452" s="17">
        <v>0</v>
      </c>
      <c r="L3452" s="8"/>
      <c r="M3452" s="8"/>
      <c r="N3452" s="9">
        <v>0</v>
      </c>
      <c r="O3452" s="8"/>
      <c r="P3452" s="9">
        <v>0</v>
      </c>
      <c r="Q3452" s="15">
        <v>0</v>
      </c>
      <c r="R3452" s="9">
        <v>600</v>
      </c>
      <c r="S3452" s="8" t="s">
        <v>37</v>
      </c>
      <c r="T3452" s="8"/>
      <c r="U3452" s="8" t="s">
        <v>9109</v>
      </c>
      <c r="V3452" s="8"/>
      <c r="W3452" s="8"/>
    </row>
    <row r="3453" spans="1:23" ht="13.5" thickBot="1">
      <c r="A3453" s="8"/>
      <c r="B3453" s="8"/>
      <c r="C3453" s="8" t="s">
        <v>12917</v>
      </c>
      <c r="D3453" s="8"/>
      <c r="E3453" s="8"/>
      <c r="F3453" s="8"/>
      <c r="G3453" s="8"/>
      <c r="H3453" s="8"/>
      <c r="I3453" s="8"/>
      <c r="J3453" s="8" t="s">
        <v>78</v>
      </c>
      <c r="K3453" s="17">
        <v>0</v>
      </c>
      <c r="L3453" s="8"/>
      <c r="M3453" s="8"/>
      <c r="N3453" s="9">
        <v>0</v>
      </c>
      <c r="O3453" s="8"/>
      <c r="P3453" s="9">
        <v>0</v>
      </c>
      <c r="Q3453" s="15">
        <v>0</v>
      </c>
      <c r="R3453" s="9">
        <v>600</v>
      </c>
      <c r="S3453" s="8" t="s">
        <v>37</v>
      </c>
      <c r="T3453" s="8"/>
      <c r="U3453" s="8" t="s">
        <v>9109</v>
      </c>
      <c r="V3453" s="8"/>
      <c r="W3453" s="8"/>
    </row>
    <row r="3454" spans="1:23" ht="13.5" thickBot="1">
      <c r="A3454" s="8"/>
      <c r="B3454" s="8"/>
      <c r="C3454" s="8" t="s">
        <v>4909</v>
      </c>
      <c r="D3454" s="8"/>
      <c r="E3454" s="8"/>
      <c r="F3454" s="8"/>
      <c r="G3454" s="8"/>
      <c r="H3454" s="8"/>
      <c r="I3454" s="8"/>
      <c r="J3454" s="8" t="s">
        <v>78</v>
      </c>
      <c r="K3454" s="17">
        <v>0</v>
      </c>
      <c r="L3454" s="8"/>
      <c r="M3454" s="8"/>
      <c r="N3454" s="9">
        <v>0</v>
      </c>
      <c r="O3454" s="8"/>
      <c r="P3454" s="9">
        <v>0</v>
      </c>
      <c r="Q3454" s="15">
        <v>0</v>
      </c>
      <c r="R3454" s="9">
        <v>120</v>
      </c>
      <c r="S3454" s="8" t="s">
        <v>37</v>
      </c>
      <c r="T3454" s="8"/>
      <c r="U3454" s="8" t="s">
        <v>9109</v>
      </c>
      <c r="V3454" s="8"/>
      <c r="W3454" s="8"/>
    </row>
    <row r="3455" spans="1:23" ht="13.5" thickBot="1">
      <c r="A3455" s="8"/>
      <c r="B3455" s="8"/>
      <c r="C3455" s="8" t="s">
        <v>4910</v>
      </c>
      <c r="D3455" s="8"/>
      <c r="E3455" s="8"/>
      <c r="F3455" s="8"/>
      <c r="G3455" s="8"/>
      <c r="H3455" s="8"/>
      <c r="I3455" s="8"/>
      <c r="J3455" s="8" t="s">
        <v>78</v>
      </c>
      <c r="K3455" s="17">
        <v>0</v>
      </c>
      <c r="L3455" s="8"/>
      <c r="M3455" s="8"/>
      <c r="N3455" s="9">
        <v>0</v>
      </c>
      <c r="O3455" s="8"/>
      <c r="P3455" s="9">
        <v>0</v>
      </c>
      <c r="Q3455" s="15">
        <v>0</v>
      </c>
      <c r="R3455" s="9">
        <v>160</v>
      </c>
      <c r="S3455" s="8" t="s">
        <v>37</v>
      </c>
      <c r="T3455" s="8"/>
      <c r="U3455" s="8" t="s">
        <v>9109</v>
      </c>
      <c r="V3455" s="8"/>
      <c r="W3455" s="8"/>
    </row>
    <row r="3456" spans="1:23" ht="13.5" thickBot="1">
      <c r="A3456" s="8"/>
      <c r="B3456" s="8"/>
      <c r="C3456" s="8" t="s">
        <v>4911</v>
      </c>
      <c r="D3456" s="8"/>
      <c r="E3456" s="8"/>
      <c r="F3456" s="8"/>
      <c r="G3456" s="8"/>
      <c r="H3456" s="8"/>
      <c r="I3456" s="8"/>
      <c r="J3456" s="8" t="s">
        <v>78</v>
      </c>
      <c r="K3456" s="17">
        <v>0</v>
      </c>
      <c r="L3456" s="8"/>
      <c r="M3456" s="8"/>
      <c r="N3456" s="9">
        <v>0</v>
      </c>
      <c r="O3456" s="8"/>
      <c r="P3456" s="9">
        <v>0</v>
      </c>
      <c r="Q3456" s="15">
        <v>0</v>
      </c>
      <c r="R3456" s="9">
        <v>40</v>
      </c>
      <c r="S3456" s="8" t="s">
        <v>34</v>
      </c>
      <c r="T3456" s="8"/>
      <c r="U3456" s="8" t="s">
        <v>9164</v>
      </c>
      <c r="V3456" s="8"/>
      <c r="W3456" s="8"/>
    </row>
    <row r="3457" spans="1:23" ht="13.5" thickBot="1">
      <c r="A3457" s="8"/>
      <c r="B3457" s="8"/>
      <c r="C3457" s="8" t="s">
        <v>4912</v>
      </c>
      <c r="D3457" s="8"/>
      <c r="E3457" s="8"/>
      <c r="F3457" s="8"/>
      <c r="G3457" s="8"/>
      <c r="H3457" s="8"/>
      <c r="I3457" s="8"/>
      <c r="J3457" s="8" t="s">
        <v>78</v>
      </c>
      <c r="K3457" s="17">
        <v>0</v>
      </c>
      <c r="L3457" s="8"/>
      <c r="M3457" s="8"/>
      <c r="N3457" s="9">
        <v>0</v>
      </c>
      <c r="O3457" s="8"/>
      <c r="P3457" s="9">
        <v>0</v>
      </c>
      <c r="Q3457" s="15">
        <v>0</v>
      </c>
      <c r="R3457" s="9">
        <v>20</v>
      </c>
      <c r="S3457" s="8" t="s">
        <v>34</v>
      </c>
      <c r="T3457" s="8"/>
      <c r="U3457" s="8" t="s">
        <v>9164</v>
      </c>
      <c r="V3457" s="8"/>
      <c r="W3457" s="8"/>
    </row>
    <row r="3458" spans="1:23" ht="13.5" thickBot="1">
      <c r="A3458" s="8"/>
      <c r="B3458" s="8"/>
      <c r="C3458" s="8" t="s">
        <v>4913</v>
      </c>
      <c r="D3458" s="8"/>
      <c r="E3458" s="8"/>
      <c r="F3458" s="8"/>
      <c r="G3458" s="8"/>
      <c r="H3458" s="8"/>
      <c r="I3458" s="8" t="s">
        <v>1894</v>
      </c>
      <c r="J3458" s="8" t="s">
        <v>78</v>
      </c>
      <c r="K3458" s="17">
        <v>0</v>
      </c>
      <c r="L3458" s="8"/>
      <c r="M3458" s="8"/>
      <c r="N3458" s="9">
        <v>0</v>
      </c>
      <c r="O3458" s="8"/>
      <c r="P3458" s="9">
        <v>0</v>
      </c>
      <c r="Q3458" s="15">
        <v>0</v>
      </c>
      <c r="R3458" s="9">
        <v>40</v>
      </c>
      <c r="S3458" s="8" t="s">
        <v>37</v>
      </c>
      <c r="T3458" s="8"/>
      <c r="U3458" s="8" t="s">
        <v>9109</v>
      </c>
      <c r="V3458" s="8"/>
      <c r="W3458" s="8"/>
    </row>
    <row r="3459" spans="1:23" ht="13.5" thickBot="1">
      <c r="A3459" s="8"/>
      <c r="B3459" s="8"/>
      <c r="C3459" s="8" t="s">
        <v>3171</v>
      </c>
      <c r="D3459" s="8"/>
      <c r="E3459" s="8"/>
      <c r="F3459" s="8"/>
      <c r="G3459" s="8"/>
      <c r="H3459" s="8"/>
      <c r="I3459" s="8"/>
      <c r="J3459" s="8" t="s">
        <v>78</v>
      </c>
      <c r="K3459" s="17">
        <v>0</v>
      </c>
      <c r="L3459" s="8"/>
      <c r="M3459" s="8"/>
      <c r="N3459" s="9">
        <v>0</v>
      </c>
      <c r="O3459" s="8"/>
      <c r="P3459" s="9">
        <v>0</v>
      </c>
      <c r="Q3459" s="15">
        <v>0</v>
      </c>
      <c r="R3459" s="9">
        <v>6</v>
      </c>
      <c r="S3459" s="8" t="s">
        <v>34</v>
      </c>
      <c r="T3459" s="8"/>
      <c r="U3459" s="8" t="s">
        <v>9164</v>
      </c>
      <c r="V3459" s="8"/>
      <c r="W3459" s="8"/>
    </row>
    <row r="3460" spans="1:23" ht="13.5" thickBot="1">
      <c r="A3460" s="8"/>
      <c r="B3460" s="8"/>
      <c r="C3460" s="8" t="s">
        <v>4915</v>
      </c>
      <c r="D3460" s="8"/>
      <c r="E3460" s="8"/>
      <c r="F3460" s="8"/>
      <c r="G3460" s="8"/>
      <c r="H3460" s="8"/>
      <c r="I3460" s="8"/>
      <c r="J3460" s="8" t="s">
        <v>78</v>
      </c>
      <c r="K3460" s="17">
        <v>0</v>
      </c>
      <c r="L3460" s="8"/>
      <c r="M3460" s="8"/>
      <c r="N3460" s="9">
        <v>0</v>
      </c>
      <c r="O3460" s="8"/>
      <c r="P3460" s="9">
        <v>0</v>
      </c>
      <c r="Q3460" s="15">
        <v>0</v>
      </c>
      <c r="R3460" s="9">
        <v>128</v>
      </c>
      <c r="S3460" s="8" t="s">
        <v>37</v>
      </c>
      <c r="T3460" s="8"/>
      <c r="U3460" s="8" t="s">
        <v>9109</v>
      </c>
      <c r="V3460" s="8"/>
      <c r="W3460" s="8"/>
    </row>
    <row r="3461" spans="1:23" ht="13.5" thickBot="1">
      <c r="A3461" s="8"/>
      <c r="B3461" s="8"/>
      <c r="C3461" s="8" t="s">
        <v>4916</v>
      </c>
      <c r="D3461" s="8"/>
      <c r="E3461" s="8"/>
      <c r="F3461" s="8"/>
      <c r="G3461" s="8"/>
      <c r="H3461" s="8"/>
      <c r="I3461" s="8"/>
      <c r="J3461" s="8" t="s">
        <v>78</v>
      </c>
      <c r="K3461" s="17">
        <v>0</v>
      </c>
      <c r="L3461" s="8"/>
      <c r="M3461" s="8"/>
      <c r="N3461" s="9">
        <v>0</v>
      </c>
      <c r="O3461" s="8"/>
      <c r="P3461" s="9">
        <v>0</v>
      </c>
      <c r="Q3461" s="15">
        <v>0</v>
      </c>
      <c r="R3461" s="9">
        <v>128</v>
      </c>
      <c r="S3461" s="8" t="s">
        <v>37</v>
      </c>
      <c r="T3461" s="8"/>
      <c r="U3461" s="8" t="s">
        <v>9109</v>
      </c>
      <c r="V3461" s="8"/>
      <c r="W3461" s="8"/>
    </row>
    <row r="3462" spans="1:23" ht="13.5" thickBot="1">
      <c r="A3462" s="8"/>
      <c r="B3462" s="8"/>
      <c r="C3462" s="8" t="s">
        <v>4917</v>
      </c>
      <c r="D3462" s="8"/>
      <c r="E3462" s="8"/>
      <c r="F3462" s="8"/>
      <c r="G3462" s="8"/>
      <c r="H3462" s="8"/>
      <c r="I3462" s="8"/>
      <c r="J3462" s="8" t="s">
        <v>78</v>
      </c>
      <c r="K3462" s="17">
        <v>0</v>
      </c>
      <c r="L3462" s="8"/>
      <c r="M3462" s="8"/>
      <c r="N3462" s="9">
        <v>0</v>
      </c>
      <c r="O3462" s="8"/>
      <c r="P3462" s="9">
        <v>0</v>
      </c>
      <c r="Q3462" s="15">
        <v>0</v>
      </c>
      <c r="R3462" s="9">
        <v>128</v>
      </c>
      <c r="S3462" s="8" t="s">
        <v>37</v>
      </c>
      <c r="T3462" s="8"/>
      <c r="U3462" s="8" t="s">
        <v>9109</v>
      </c>
      <c r="V3462" s="8"/>
      <c r="W3462" s="8"/>
    </row>
    <row r="3463" spans="1:23" ht="13.5" thickBot="1">
      <c r="A3463" s="8"/>
      <c r="B3463" s="8"/>
      <c r="C3463" s="8" t="s">
        <v>4918</v>
      </c>
      <c r="D3463" s="8"/>
      <c r="E3463" s="8"/>
      <c r="F3463" s="8"/>
      <c r="G3463" s="8"/>
      <c r="H3463" s="8"/>
      <c r="I3463" s="8"/>
      <c r="J3463" s="8" t="s">
        <v>78</v>
      </c>
      <c r="K3463" s="17">
        <v>0</v>
      </c>
      <c r="L3463" s="8"/>
      <c r="M3463" s="8"/>
      <c r="N3463" s="9">
        <v>0</v>
      </c>
      <c r="O3463" s="8"/>
      <c r="P3463" s="9">
        <v>0</v>
      </c>
      <c r="Q3463" s="15">
        <v>0</v>
      </c>
      <c r="R3463" s="9">
        <v>128</v>
      </c>
      <c r="S3463" s="8" t="s">
        <v>37</v>
      </c>
      <c r="T3463" s="8"/>
      <c r="U3463" s="8" t="s">
        <v>9109</v>
      </c>
      <c r="V3463" s="8"/>
      <c r="W3463" s="8"/>
    </row>
    <row r="3464" spans="1:23" ht="13.5" thickBot="1">
      <c r="A3464" s="8"/>
      <c r="B3464" s="8"/>
      <c r="C3464" s="44" t="s">
        <v>4919</v>
      </c>
      <c r="D3464" s="42"/>
      <c r="E3464" s="8"/>
      <c r="F3464" s="8"/>
      <c r="G3464" s="8"/>
      <c r="H3464" s="8"/>
      <c r="I3464" s="8"/>
      <c r="J3464" s="8" t="s">
        <v>78</v>
      </c>
      <c r="K3464" s="17">
        <v>0</v>
      </c>
      <c r="L3464" s="8"/>
      <c r="M3464" s="8"/>
      <c r="N3464" s="9">
        <v>0</v>
      </c>
      <c r="O3464" s="8"/>
      <c r="P3464" s="9">
        <v>0</v>
      </c>
      <c r="Q3464" s="15">
        <v>0</v>
      </c>
      <c r="R3464" s="9">
        <v>128</v>
      </c>
      <c r="S3464" s="8" t="s">
        <v>37</v>
      </c>
      <c r="T3464" s="8"/>
      <c r="U3464" s="8" t="s">
        <v>9109</v>
      </c>
      <c r="V3464" s="8"/>
      <c r="W3464" s="8"/>
    </row>
    <row r="3465" spans="1:23" ht="13.5" thickBot="1">
      <c r="A3465" s="8"/>
      <c r="B3465" s="8"/>
      <c r="C3465" s="8" t="s">
        <v>4920</v>
      </c>
      <c r="D3465" s="8"/>
      <c r="E3465" s="8"/>
      <c r="F3465" s="8"/>
      <c r="G3465" s="8"/>
      <c r="H3465" s="8"/>
      <c r="I3465" s="8"/>
      <c r="J3465" s="8" t="s">
        <v>78</v>
      </c>
      <c r="K3465" s="17">
        <v>0</v>
      </c>
      <c r="L3465" s="8"/>
      <c r="M3465" s="8"/>
      <c r="N3465" s="9">
        <v>0</v>
      </c>
      <c r="O3465" s="8"/>
      <c r="P3465" s="9">
        <v>0</v>
      </c>
      <c r="Q3465" s="15">
        <v>0</v>
      </c>
      <c r="R3465" s="9">
        <v>128</v>
      </c>
      <c r="S3465" s="8" t="s">
        <v>37</v>
      </c>
      <c r="T3465" s="8"/>
      <c r="U3465" s="8" t="s">
        <v>9109</v>
      </c>
      <c r="V3465" s="8"/>
      <c r="W3465" s="8"/>
    </row>
    <row r="3466" spans="1:23" ht="13.5" thickBot="1">
      <c r="A3466" s="8"/>
      <c r="B3466" s="8"/>
      <c r="C3466" s="8" t="s">
        <v>4921</v>
      </c>
      <c r="D3466" s="8"/>
      <c r="E3466" s="8"/>
      <c r="F3466" s="8"/>
      <c r="G3466" s="8"/>
      <c r="H3466" s="8"/>
      <c r="I3466" s="8"/>
      <c r="J3466" s="8" t="s">
        <v>78</v>
      </c>
      <c r="K3466" s="17">
        <v>0</v>
      </c>
      <c r="L3466" s="8"/>
      <c r="M3466" s="8"/>
      <c r="N3466" s="9">
        <v>0</v>
      </c>
      <c r="O3466" s="8"/>
      <c r="P3466" s="9">
        <v>0</v>
      </c>
      <c r="Q3466" s="15">
        <v>0</v>
      </c>
      <c r="R3466" s="9">
        <v>128</v>
      </c>
      <c r="S3466" s="8" t="s">
        <v>37</v>
      </c>
      <c r="T3466" s="8"/>
      <c r="U3466" s="8" t="s">
        <v>9109</v>
      </c>
      <c r="V3466" s="8"/>
      <c r="W3466" s="8"/>
    </row>
    <row r="3467" spans="1:23" ht="13.5" thickBot="1">
      <c r="A3467" s="8"/>
      <c r="B3467" s="8"/>
      <c r="C3467" s="8" t="s">
        <v>4922</v>
      </c>
      <c r="D3467" s="8"/>
      <c r="E3467" s="8"/>
      <c r="F3467" s="8"/>
      <c r="G3467" s="8"/>
      <c r="H3467" s="8"/>
      <c r="I3467" s="8"/>
      <c r="J3467" s="8" t="s">
        <v>78</v>
      </c>
      <c r="K3467" s="17">
        <v>0</v>
      </c>
      <c r="L3467" s="8"/>
      <c r="M3467" s="8"/>
      <c r="N3467" s="9">
        <v>0</v>
      </c>
      <c r="O3467" s="8"/>
      <c r="P3467" s="9">
        <v>0</v>
      </c>
      <c r="Q3467" s="15">
        <v>0</v>
      </c>
      <c r="R3467" s="9">
        <v>96</v>
      </c>
      <c r="S3467" s="8" t="s">
        <v>37</v>
      </c>
      <c r="T3467" s="8"/>
      <c r="U3467" s="8" t="s">
        <v>9109</v>
      </c>
      <c r="V3467" s="8"/>
      <c r="W3467" s="8"/>
    </row>
    <row r="3468" spans="1:23" ht="13.5" thickBot="1">
      <c r="A3468" s="8"/>
      <c r="B3468" s="8"/>
      <c r="C3468" s="8" t="s">
        <v>4923</v>
      </c>
      <c r="D3468" s="8"/>
      <c r="E3468" s="8"/>
      <c r="F3468" s="8"/>
      <c r="G3468" s="8"/>
      <c r="H3468" s="8"/>
      <c r="I3468" s="8"/>
      <c r="J3468" s="8" t="s">
        <v>78</v>
      </c>
      <c r="K3468" s="17">
        <v>0</v>
      </c>
      <c r="L3468" s="8"/>
      <c r="M3468" s="8"/>
      <c r="N3468" s="9">
        <v>0</v>
      </c>
      <c r="O3468" s="8"/>
      <c r="P3468" s="9">
        <v>0</v>
      </c>
      <c r="Q3468" s="15">
        <v>0</v>
      </c>
      <c r="R3468" s="9">
        <v>72</v>
      </c>
      <c r="S3468" s="8" t="s">
        <v>37</v>
      </c>
      <c r="T3468" s="8"/>
      <c r="U3468" s="8" t="s">
        <v>9109</v>
      </c>
      <c r="V3468" s="8"/>
      <c r="W3468" s="8"/>
    </row>
    <row r="3469" spans="1:23" ht="13.5" thickBot="1">
      <c r="A3469" s="8"/>
      <c r="B3469" s="8"/>
      <c r="C3469" s="44" t="s">
        <v>4924</v>
      </c>
      <c r="D3469" s="42"/>
      <c r="E3469" s="8"/>
      <c r="F3469" s="8"/>
      <c r="G3469" s="8"/>
      <c r="H3469" s="8"/>
      <c r="I3469" s="8"/>
      <c r="J3469" s="8" t="s">
        <v>78</v>
      </c>
      <c r="K3469" s="17">
        <v>0</v>
      </c>
      <c r="L3469" s="8"/>
      <c r="M3469" s="8"/>
      <c r="N3469" s="9">
        <v>0</v>
      </c>
      <c r="O3469" s="8"/>
      <c r="P3469" s="9">
        <v>0</v>
      </c>
      <c r="Q3469" s="15">
        <v>0</v>
      </c>
      <c r="R3469" s="9">
        <v>72</v>
      </c>
      <c r="S3469" s="8" t="s">
        <v>37</v>
      </c>
      <c r="T3469" s="8"/>
      <c r="U3469" s="8" t="s">
        <v>9109</v>
      </c>
      <c r="V3469" s="8"/>
      <c r="W3469" s="8"/>
    </row>
    <row r="3470" spans="1:23" ht="13.5" thickBot="1">
      <c r="A3470" s="8"/>
      <c r="B3470" s="8"/>
      <c r="C3470" s="8" t="s">
        <v>4925</v>
      </c>
      <c r="D3470" s="8"/>
      <c r="E3470" s="8"/>
      <c r="F3470" s="8"/>
      <c r="G3470" s="8"/>
      <c r="H3470" s="8"/>
      <c r="I3470" s="8"/>
      <c r="J3470" s="8" t="s">
        <v>78</v>
      </c>
      <c r="K3470" s="17">
        <v>0</v>
      </c>
      <c r="L3470" s="8"/>
      <c r="M3470" s="8"/>
      <c r="N3470" s="9">
        <v>0</v>
      </c>
      <c r="O3470" s="8"/>
      <c r="P3470" s="9">
        <v>0</v>
      </c>
      <c r="Q3470" s="15">
        <v>0</v>
      </c>
      <c r="R3470" s="9">
        <v>96</v>
      </c>
      <c r="S3470" s="8" t="s">
        <v>37</v>
      </c>
      <c r="T3470" s="8"/>
      <c r="U3470" s="8" t="s">
        <v>9109</v>
      </c>
      <c r="V3470" s="8"/>
      <c r="W3470" s="8"/>
    </row>
    <row r="3471" spans="1:23" ht="13.5" thickBot="1">
      <c r="A3471" s="8"/>
      <c r="B3471" s="8"/>
      <c r="C3471" s="44" t="s">
        <v>4926</v>
      </c>
      <c r="D3471" s="42"/>
      <c r="E3471" s="8"/>
      <c r="F3471" s="8"/>
      <c r="G3471" s="8"/>
      <c r="H3471" s="8"/>
      <c r="I3471" s="8"/>
      <c r="J3471" s="8" t="s">
        <v>78</v>
      </c>
      <c r="K3471" s="17">
        <v>0</v>
      </c>
      <c r="L3471" s="8"/>
      <c r="M3471" s="8"/>
      <c r="N3471" s="9">
        <v>0</v>
      </c>
      <c r="O3471" s="8"/>
      <c r="P3471" s="9">
        <v>0</v>
      </c>
      <c r="Q3471" s="15">
        <v>0</v>
      </c>
      <c r="R3471" s="9">
        <v>120</v>
      </c>
      <c r="S3471" s="8" t="s">
        <v>37</v>
      </c>
      <c r="T3471" s="8"/>
      <c r="U3471" s="8" t="s">
        <v>9109</v>
      </c>
      <c r="V3471" s="8"/>
      <c r="W3471" s="8"/>
    </row>
    <row r="3472" spans="1:23" ht="13.5" thickBot="1">
      <c r="A3472" s="8"/>
      <c r="B3472" s="8"/>
      <c r="C3472" s="8" t="s">
        <v>4927</v>
      </c>
      <c r="D3472" s="8"/>
      <c r="E3472" s="8"/>
      <c r="F3472" s="8"/>
      <c r="G3472" s="8"/>
      <c r="H3472" s="8"/>
      <c r="I3472" s="8"/>
      <c r="J3472" s="8" t="s">
        <v>78</v>
      </c>
      <c r="K3472" s="17">
        <v>0</v>
      </c>
      <c r="L3472" s="8"/>
      <c r="M3472" s="8"/>
      <c r="N3472" s="9">
        <v>0</v>
      </c>
      <c r="O3472" s="8"/>
      <c r="P3472" s="9">
        <v>0</v>
      </c>
      <c r="Q3472" s="15">
        <v>0</v>
      </c>
      <c r="R3472" s="9">
        <v>144</v>
      </c>
      <c r="S3472" s="8" t="s">
        <v>37</v>
      </c>
      <c r="T3472" s="8"/>
      <c r="U3472" s="18" t="s">
        <v>9109</v>
      </c>
      <c r="V3472" s="8"/>
      <c r="W3472" s="8"/>
    </row>
    <row r="3473" spans="1:23" ht="13.5" thickBot="1">
      <c r="A3473" s="8"/>
      <c r="B3473" s="8"/>
      <c r="C3473" s="8" t="s">
        <v>4928</v>
      </c>
      <c r="D3473" s="8"/>
      <c r="E3473" s="8"/>
      <c r="F3473" s="8"/>
      <c r="G3473" s="8"/>
      <c r="H3473" s="8"/>
      <c r="I3473" s="8"/>
      <c r="J3473" s="8" t="s">
        <v>78</v>
      </c>
      <c r="K3473" s="17">
        <v>0</v>
      </c>
      <c r="L3473" s="8"/>
      <c r="M3473" s="8"/>
      <c r="N3473" s="9">
        <v>0</v>
      </c>
      <c r="O3473" s="8"/>
      <c r="P3473" s="9">
        <v>0</v>
      </c>
      <c r="Q3473" s="15">
        <v>0</v>
      </c>
      <c r="R3473" s="9">
        <v>100</v>
      </c>
      <c r="S3473" s="8" t="s">
        <v>37</v>
      </c>
      <c r="T3473" s="8"/>
      <c r="U3473" s="8" t="s">
        <v>9109</v>
      </c>
      <c r="V3473" s="8"/>
      <c r="W3473" s="8"/>
    </row>
    <row r="3474" spans="1:23" ht="13.5" thickBot="1">
      <c r="A3474" s="8"/>
      <c r="B3474" s="8"/>
      <c r="C3474" s="8" t="s">
        <v>4929</v>
      </c>
      <c r="D3474" s="8"/>
      <c r="E3474" s="8"/>
      <c r="F3474" s="8"/>
      <c r="G3474" s="8"/>
      <c r="H3474" s="8"/>
      <c r="I3474" s="8"/>
      <c r="J3474" s="8" t="s">
        <v>78</v>
      </c>
      <c r="K3474" s="17">
        <v>0</v>
      </c>
      <c r="L3474" s="8"/>
      <c r="M3474" s="8"/>
      <c r="N3474" s="9">
        <v>0</v>
      </c>
      <c r="O3474" s="8"/>
      <c r="P3474" s="9">
        <v>0</v>
      </c>
      <c r="Q3474" s="15">
        <v>0</v>
      </c>
      <c r="R3474" s="9">
        <v>72</v>
      </c>
      <c r="S3474" s="8" t="s">
        <v>37</v>
      </c>
      <c r="T3474" s="8"/>
      <c r="U3474" s="8" t="s">
        <v>9109</v>
      </c>
      <c r="V3474" s="8"/>
      <c r="W3474" s="8"/>
    </row>
    <row r="3475" spans="1:23" ht="13.5" thickBot="1">
      <c r="A3475" s="8"/>
      <c r="B3475" s="8"/>
      <c r="C3475" s="8" t="s">
        <v>4931</v>
      </c>
      <c r="D3475" s="8"/>
      <c r="E3475" s="8"/>
      <c r="F3475" s="8"/>
      <c r="G3475" s="8"/>
      <c r="H3475" s="8"/>
      <c r="I3475" s="8"/>
      <c r="J3475" s="8" t="s">
        <v>78</v>
      </c>
      <c r="K3475" s="17">
        <v>0</v>
      </c>
      <c r="L3475" s="8"/>
      <c r="M3475" s="8"/>
      <c r="N3475" s="9">
        <v>0</v>
      </c>
      <c r="O3475" s="8"/>
      <c r="P3475" s="9">
        <v>0</v>
      </c>
      <c r="Q3475" s="15">
        <v>0</v>
      </c>
      <c r="R3475" s="9">
        <v>120</v>
      </c>
      <c r="S3475" s="8" t="s">
        <v>37</v>
      </c>
      <c r="T3475" s="8"/>
      <c r="U3475" s="8" t="s">
        <v>9109</v>
      </c>
      <c r="V3475" s="8"/>
      <c r="W3475" s="8"/>
    </row>
    <row r="3476" spans="1:23" ht="13.5" thickBot="1">
      <c r="A3476" s="8"/>
      <c r="B3476" s="8"/>
      <c r="C3476" s="8" t="s">
        <v>4932</v>
      </c>
      <c r="D3476" s="8"/>
      <c r="E3476" s="8"/>
      <c r="F3476" s="8"/>
      <c r="G3476" s="8"/>
      <c r="H3476" s="8"/>
      <c r="I3476" s="8"/>
      <c r="J3476" s="8" t="s">
        <v>78</v>
      </c>
      <c r="K3476" s="17">
        <v>0</v>
      </c>
      <c r="L3476" s="8"/>
      <c r="M3476" s="8"/>
      <c r="N3476" s="9">
        <v>0</v>
      </c>
      <c r="O3476" s="8"/>
      <c r="P3476" s="9">
        <v>0</v>
      </c>
      <c r="Q3476" s="15">
        <v>0</v>
      </c>
      <c r="R3476" s="9">
        <v>60</v>
      </c>
      <c r="S3476" s="8" t="s">
        <v>37</v>
      </c>
      <c r="T3476" s="8"/>
      <c r="U3476" s="8" t="s">
        <v>9109</v>
      </c>
      <c r="V3476" s="8"/>
      <c r="W3476" s="8"/>
    </row>
    <row r="3477" spans="1:23" ht="13.5" thickBot="1">
      <c r="A3477" s="8"/>
      <c r="B3477" s="8"/>
      <c r="C3477" s="8" t="s">
        <v>4933</v>
      </c>
      <c r="D3477" s="8"/>
      <c r="E3477" s="8"/>
      <c r="F3477" s="8"/>
      <c r="G3477" s="8"/>
      <c r="H3477" s="8"/>
      <c r="I3477" s="8"/>
      <c r="J3477" s="8" t="s">
        <v>78</v>
      </c>
      <c r="K3477" s="17">
        <v>0</v>
      </c>
      <c r="L3477" s="8"/>
      <c r="M3477" s="8"/>
      <c r="N3477" s="9">
        <v>0</v>
      </c>
      <c r="O3477" s="8"/>
      <c r="P3477" s="9">
        <v>0</v>
      </c>
      <c r="Q3477" s="15">
        <v>0</v>
      </c>
      <c r="R3477" s="9">
        <v>72</v>
      </c>
      <c r="S3477" s="8" t="s">
        <v>37</v>
      </c>
      <c r="T3477" s="8"/>
      <c r="U3477" s="8" t="s">
        <v>9109</v>
      </c>
      <c r="V3477" s="8"/>
      <c r="W3477" s="8"/>
    </row>
    <row r="3478" spans="1:23" ht="13.5" thickBot="1">
      <c r="A3478" s="8"/>
      <c r="B3478" s="8"/>
      <c r="C3478" s="8" t="s">
        <v>4934</v>
      </c>
      <c r="D3478" s="8"/>
      <c r="E3478" s="8"/>
      <c r="F3478" s="8"/>
      <c r="G3478" s="8"/>
      <c r="H3478" s="8"/>
      <c r="I3478" s="8"/>
      <c r="J3478" s="8" t="s">
        <v>78</v>
      </c>
      <c r="K3478" s="17">
        <v>0</v>
      </c>
      <c r="L3478" s="8"/>
      <c r="M3478" s="8"/>
      <c r="N3478" s="9">
        <v>0</v>
      </c>
      <c r="O3478" s="8"/>
      <c r="P3478" s="9">
        <v>0</v>
      </c>
      <c r="Q3478" s="15">
        <v>0</v>
      </c>
      <c r="R3478" s="9">
        <v>96</v>
      </c>
      <c r="S3478" s="8" t="s">
        <v>37</v>
      </c>
      <c r="T3478" s="8"/>
      <c r="U3478" s="8" t="s">
        <v>9109</v>
      </c>
      <c r="V3478" s="8"/>
      <c r="W3478" s="8"/>
    </row>
    <row r="3479" spans="1:23" ht="13.5" thickBot="1">
      <c r="A3479" s="8"/>
      <c r="B3479" s="8"/>
      <c r="C3479" s="8" t="s">
        <v>4935</v>
      </c>
      <c r="D3479" s="8"/>
      <c r="E3479" s="8"/>
      <c r="F3479" s="8"/>
      <c r="G3479" s="8"/>
      <c r="H3479" s="8"/>
      <c r="I3479" s="8"/>
      <c r="J3479" s="8" t="s">
        <v>78</v>
      </c>
      <c r="K3479" s="17">
        <v>0</v>
      </c>
      <c r="L3479" s="8"/>
      <c r="M3479" s="8"/>
      <c r="N3479" s="9">
        <v>0</v>
      </c>
      <c r="O3479" s="8"/>
      <c r="P3479" s="9">
        <v>0</v>
      </c>
      <c r="Q3479" s="15">
        <v>0</v>
      </c>
      <c r="R3479" s="9">
        <v>72</v>
      </c>
      <c r="S3479" s="8" t="s">
        <v>37</v>
      </c>
      <c r="T3479" s="8"/>
      <c r="U3479" s="8" t="s">
        <v>9109</v>
      </c>
      <c r="V3479" s="8"/>
      <c r="W3479" s="8"/>
    </row>
    <row r="3480" spans="1:23" ht="13.5" thickBot="1">
      <c r="A3480" s="8"/>
      <c r="B3480" s="8"/>
      <c r="C3480" s="8" t="s">
        <v>4936</v>
      </c>
      <c r="D3480" s="8"/>
      <c r="E3480" s="8"/>
      <c r="F3480" s="8"/>
      <c r="G3480" s="8"/>
      <c r="H3480" s="8"/>
      <c r="I3480" s="8"/>
      <c r="J3480" s="8" t="s">
        <v>78</v>
      </c>
      <c r="K3480" s="17">
        <v>0</v>
      </c>
      <c r="L3480" s="8"/>
      <c r="M3480" s="8"/>
      <c r="N3480" s="9">
        <v>0</v>
      </c>
      <c r="O3480" s="8"/>
      <c r="P3480" s="9">
        <v>0</v>
      </c>
      <c r="Q3480" s="15">
        <v>0</v>
      </c>
      <c r="R3480" s="9">
        <v>96</v>
      </c>
      <c r="S3480" s="8" t="s">
        <v>37</v>
      </c>
      <c r="T3480" s="8"/>
      <c r="U3480" s="8" t="s">
        <v>9109</v>
      </c>
      <c r="V3480" s="8"/>
      <c r="W3480" s="8"/>
    </row>
    <row r="3481" spans="1:23" ht="13.5" thickBot="1">
      <c r="A3481" s="8"/>
      <c r="B3481" s="8"/>
      <c r="C3481" s="8" t="s">
        <v>4937</v>
      </c>
      <c r="D3481" s="8"/>
      <c r="E3481" s="8"/>
      <c r="F3481" s="8"/>
      <c r="G3481" s="8"/>
      <c r="H3481" s="8"/>
      <c r="I3481" s="8"/>
      <c r="J3481" s="8" t="s">
        <v>78</v>
      </c>
      <c r="K3481" s="17">
        <v>0</v>
      </c>
      <c r="L3481" s="8"/>
      <c r="M3481" s="8"/>
      <c r="N3481" s="9">
        <v>0</v>
      </c>
      <c r="O3481" s="8"/>
      <c r="P3481" s="9">
        <v>0</v>
      </c>
      <c r="Q3481" s="15">
        <v>0</v>
      </c>
      <c r="R3481" s="9">
        <v>72</v>
      </c>
      <c r="S3481" s="8" t="s">
        <v>37</v>
      </c>
      <c r="T3481" s="8"/>
      <c r="U3481" s="18" t="s">
        <v>9109</v>
      </c>
      <c r="V3481" s="8"/>
      <c r="W3481" s="8"/>
    </row>
    <row r="3482" spans="1:23" ht="13.5" thickBot="1">
      <c r="A3482" s="8"/>
      <c r="B3482" s="8"/>
      <c r="C3482" s="8" t="s">
        <v>4938</v>
      </c>
      <c r="D3482" s="8"/>
      <c r="E3482" s="8"/>
      <c r="F3482" s="8"/>
      <c r="G3482" s="8"/>
      <c r="H3482" s="8"/>
      <c r="I3482" s="8"/>
      <c r="J3482" s="8" t="s">
        <v>78</v>
      </c>
      <c r="K3482" s="17">
        <v>0</v>
      </c>
      <c r="L3482" s="8"/>
      <c r="M3482" s="8"/>
      <c r="N3482" s="9">
        <v>0</v>
      </c>
      <c r="O3482" s="8"/>
      <c r="P3482" s="9">
        <v>0</v>
      </c>
      <c r="Q3482" s="15">
        <v>0</v>
      </c>
      <c r="R3482" s="9">
        <v>96</v>
      </c>
      <c r="S3482" s="8" t="s">
        <v>37</v>
      </c>
      <c r="T3482" s="8"/>
      <c r="U3482" s="18" t="s">
        <v>9109</v>
      </c>
      <c r="V3482" s="8"/>
      <c r="W3482" s="8"/>
    </row>
    <row r="3483" spans="1:23" ht="13.5" thickBot="1">
      <c r="A3483" s="8"/>
      <c r="B3483" s="8"/>
      <c r="C3483" s="8" t="s">
        <v>4939</v>
      </c>
      <c r="D3483" s="8"/>
      <c r="E3483" s="8"/>
      <c r="F3483" s="8"/>
      <c r="G3483" s="8"/>
      <c r="H3483" s="8"/>
      <c r="I3483" s="8"/>
      <c r="J3483" s="8" t="s">
        <v>78</v>
      </c>
      <c r="K3483" s="17">
        <v>0</v>
      </c>
      <c r="L3483" s="8"/>
      <c r="M3483" s="8"/>
      <c r="N3483" s="9">
        <v>0</v>
      </c>
      <c r="O3483" s="8"/>
      <c r="P3483" s="9">
        <v>0</v>
      </c>
      <c r="Q3483" s="15">
        <v>0</v>
      </c>
      <c r="R3483" s="9">
        <v>96</v>
      </c>
      <c r="S3483" s="8" t="s">
        <v>37</v>
      </c>
      <c r="T3483" s="8"/>
      <c r="U3483" s="18" t="s">
        <v>9109</v>
      </c>
      <c r="V3483" s="8"/>
      <c r="W3483" s="8"/>
    </row>
    <row r="3484" spans="1:23" ht="13.5" thickBot="1">
      <c r="A3484" s="8"/>
      <c r="B3484" s="8"/>
      <c r="C3484" s="8" t="s">
        <v>4940</v>
      </c>
      <c r="D3484" s="8"/>
      <c r="E3484" s="8"/>
      <c r="F3484" s="8"/>
      <c r="G3484" s="8"/>
      <c r="H3484" s="8"/>
      <c r="I3484" s="8"/>
      <c r="J3484" s="8" t="s">
        <v>78</v>
      </c>
      <c r="K3484" s="17">
        <v>0</v>
      </c>
      <c r="L3484" s="8"/>
      <c r="M3484" s="8"/>
      <c r="N3484" s="9">
        <v>0</v>
      </c>
      <c r="O3484" s="8"/>
      <c r="P3484" s="9">
        <v>0</v>
      </c>
      <c r="Q3484" s="15">
        <v>0</v>
      </c>
      <c r="R3484" s="9">
        <v>96</v>
      </c>
      <c r="S3484" s="8" t="s">
        <v>37</v>
      </c>
      <c r="T3484" s="8"/>
      <c r="U3484" s="18" t="s">
        <v>9109</v>
      </c>
      <c r="V3484" s="8"/>
      <c r="W3484" s="8"/>
    </row>
    <row r="3485" spans="1:23" ht="13.5" thickBot="1">
      <c r="A3485" s="8"/>
      <c r="B3485" s="8"/>
      <c r="C3485" s="8" t="s">
        <v>4941</v>
      </c>
      <c r="D3485" s="8"/>
      <c r="E3485" s="8"/>
      <c r="F3485" s="8"/>
      <c r="G3485" s="8"/>
      <c r="H3485" s="8"/>
      <c r="I3485" s="8"/>
      <c r="J3485" s="8" t="s">
        <v>78</v>
      </c>
      <c r="K3485" s="17">
        <v>0</v>
      </c>
      <c r="L3485" s="8"/>
      <c r="M3485" s="8"/>
      <c r="N3485" s="9">
        <v>0</v>
      </c>
      <c r="O3485" s="8"/>
      <c r="P3485" s="9">
        <v>0</v>
      </c>
      <c r="Q3485" s="15">
        <v>0</v>
      </c>
      <c r="R3485" s="9">
        <v>96</v>
      </c>
      <c r="S3485" s="8" t="s">
        <v>37</v>
      </c>
      <c r="T3485" s="8"/>
      <c r="U3485" s="18" t="s">
        <v>9109</v>
      </c>
      <c r="V3485" s="8"/>
      <c r="W3485" s="8"/>
    </row>
    <row r="3486" spans="1:23" ht="13.5" thickBot="1">
      <c r="A3486" s="8"/>
      <c r="B3486" s="8"/>
      <c r="C3486" s="8" t="s">
        <v>4942</v>
      </c>
      <c r="D3486" s="8"/>
      <c r="E3486" s="8"/>
      <c r="F3486" s="8"/>
      <c r="G3486" s="8"/>
      <c r="H3486" s="8"/>
      <c r="I3486" s="8"/>
      <c r="J3486" s="8" t="s">
        <v>78</v>
      </c>
      <c r="K3486" s="17">
        <v>0</v>
      </c>
      <c r="L3486" s="8"/>
      <c r="M3486" s="8"/>
      <c r="N3486" s="9">
        <v>0</v>
      </c>
      <c r="O3486" s="8"/>
      <c r="P3486" s="9">
        <v>0</v>
      </c>
      <c r="Q3486" s="15">
        <v>0</v>
      </c>
      <c r="R3486" s="9">
        <v>96</v>
      </c>
      <c r="S3486" s="8" t="s">
        <v>37</v>
      </c>
      <c r="T3486" s="8"/>
      <c r="U3486" s="18" t="s">
        <v>9109</v>
      </c>
      <c r="V3486" s="8"/>
      <c r="W3486" s="8"/>
    </row>
    <row r="3487" spans="1:23" ht="13.5" thickBot="1">
      <c r="A3487" s="8"/>
      <c r="B3487" s="8"/>
      <c r="C3487" s="8" t="s">
        <v>4943</v>
      </c>
      <c r="D3487" s="8"/>
      <c r="E3487" s="8"/>
      <c r="F3487" s="8"/>
      <c r="G3487" s="8"/>
      <c r="H3487" s="8"/>
      <c r="I3487" s="8"/>
      <c r="J3487" s="8" t="s">
        <v>78</v>
      </c>
      <c r="K3487" s="17">
        <v>0</v>
      </c>
      <c r="L3487" s="8"/>
      <c r="M3487" s="8"/>
      <c r="N3487" s="9">
        <v>0</v>
      </c>
      <c r="O3487" s="8"/>
      <c r="P3487" s="9">
        <v>0</v>
      </c>
      <c r="Q3487" s="15">
        <v>0</v>
      </c>
      <c r="R3487" s="9">
        <v>96</v>
      </c>
      <c r="S3487" s="8" t="s">
        <v>37</v>
      </c>
      <c r="T3487" s="8"/>
      <c r="U3487" s="18" t="s">
        <v>9109</v>
      </c>
      <c r="V3487" s="8"/>
      <c r="W3487" s="8"/>
    </row>
    <row r="3488" spans="1:23" ht="13.5" thickBot="1">
      <c r="A3488" s="8"/>
      <c r="B3488" s="8"/>
      <c r="C3488" s="8" t="s">
        <v>4944</v>
      </c>
      <c r="D3488" s="8"/>
      <c r="E3488" s="8"/>
      <c r="F3488" s="8"/>
      <c r="G3488" s="8"/>
      <c r="H3488" s="8"/>
      <c r="I3488" s="8"/>
      <c r="J3488" s="8" t="s">
        <v>78</v>
      </c>
      <c r="K3488" s="17">
        <v>0</v>
      </c>
      <c r="L3488" s="8"/>
      <c r="M3488" s="8"/>
      <c r="N3488" s="9">
        <v>0</v>
      </c>
      <c r="O3488" s="8"/>
      <c r="P3488" s="9">
        <v>0</v>
      </c>
      <c r="Q3488" s="15">
        <v>0</v>
      </c>
      <c r="R3488" s="9">
        <v>96</v>
      </c>
      <c r="S3488" s="8" t="s">
        <v>37</v>
      </c>
      <c r="T3488" s="8"/>
      <c r="U3488" s="18" t="s">
        <v>9109</v>
      </c>
      <c r="V3488" s="8"/>
      <c r="W3488" s="8"/>
    </row>
    <row r="3489" spans="1:23" ht="13.5" thickBot="1">
      <c r="A3489" s="8"/>
      <c r="B3489" s="8"/>
      <c r="C3489" s="8" t="s">
        <v>4945</v>
      </c>
      <c r="D3489" s="8"/>
      <c r="E3489" s="8"/>
      <c r="F3489" s="8"/>
      <c r="G3489" s="8"/>
      <c r="H3489" s="8"/>
      <c r="I3489" s="8"/>
      <c r="J3489" s="8" t="s">
        <v>78</v>
      </c>
      <c r="K3489" s="17">
        <v>0</v>
      </c>
      <c r="L3489" s="8"/>
      <c r="M3489" s="8"/>
      <c r="N3489" s="9">
        <v>0</v>
      </c>
      <c r="O3489" s="8"/>
      <c r="P3489" s="9">
        <v>0</v>
      </c>
      <c r="Q3489" s="15">
        <v>0</v>
      </c>
      <c r="R3489" s="9">
        <v>96</v>
      </c>
      <c r="S3489" s="8" t="s">
        <v>37</v>
      </c>
      <c r="T3489" s="8"/>
      <c r="U3489" s="18" t="s">
        <v>9109</v>
      </c>
      <c r="V3489" s="8"/>
      <c r="W3489" s="8"/>
    </row>
    <row r="3490" spans="1:23" ht="13.5" thickBot="1">
      <c r="A3490" s="8"/>
      <c r="B3490" s="8"/>
      <c r="C3490" s="8" t="s">
        <v>4946</v>
      </c>
      <c r="D3490" s="8"/>
      <c r="E3490" s="8"/>
      <c r="F3490" s="8"/>
      <c r="G3490" s="8"/>
      <c r="H3490" s="8"/>
      <c r="I3490" s="8"/>
      <c r="J3490" s="8" t="s">
        <v>78</v>
      </c>
      <c r="K3490" s="17">
        <v>0</v>
      </c>
      <c r="L3490" s="8"/>
      <c r="M3490" s="8"/>
      <c r="N3490" s="9">
        <v>0</v>
      </c>
      <c r="O3490" s="8"/>
      <c r="P3490" s="9">
        <v>0</v>
      </c>
      <c r="Q3490" s="15">
        <v>0</v>
      </c>
      <c r="R3490" s="9">
        <v>60</v>
      </c>
      <c r="S3490" s="8" t="s">
        <v>37</v>
      </c>
      <c r="T3490" s="8"/>
      <c r="U3490" s="18" t="s">
        <v>9109</v>
      </c>
      <c r="V3490" s="8"/>
      <c r="W3490" s="8"/>
    </row>
    <row r="3491" spans="1:23" ht="13.5" thickBot="1">
      <c r="A3491" s="8"/>
      <c r="B3491" s="8"/>
      <c r="C3491" s="8" t="s">
        <v>4947</v>
      </c>
      <c r="D3491" s="8"/>
      <c r="E3491" s="8"/>
      <c r="F3491" s="8"/>
      <c r="G3491" s="8"/>
      <c r="H3491" s="8"/>
      <c r="I3491" s="8"/>
      <c r="J3491" s="8" t="s">
        <v>78</v>
      </c>
      <c r="K3491" s="17">
        <v>0</v>
      </c>
      <c r="L3491" s="8"/>
      <c r="M3491" s="8"/>
      <c r="N3491" s="9">
        <v>0</v>
      </c>
      <c r="O3491" s="8"/>
      <c r="P3491" s="9">
        <v>0</v>
      </c>
      <c r="Q3491" s="15">
        <v>0</v>
      </c>
      <c r="R3491" s="9">
        <v>72</v>
      </c>
      <c r="S3491" s="8" t="s">
        <v>37</v>
      </c>
      <c r="T3491" s="8"/>
      <c r="U3491" s="18" t="s">
        <v>9109</v>
      </c>
      <c r="V3491" s="8"/>
      <c r="W3491" s="8"/>
    </row>
    <row r="3492" spans="1:23" ht="13.5" thickBot="1">
      <c r="A3492" s="8"/>
      <c r="B3492" s="8"/>
      <c r="C3492" s="8" t="s">
        <v>4948</v>
      </c>
      <c r="D3492" s="8"/>
      <c r="E3492" s="8"/>
      <c r="F3492" s="8"/>
      <c r="G3492" s="8"/>
      <c r="H3492" s="8"/>
      <c r="I3492" s="8"/>
      <c r="J3492" s="8" t="s">
        <v>78</v>
      </c>
      <c r="K3492" s="17">
        <v>0</v>
      </c>
      <c r="L3492" s="8"/>
      <c r="M3492" s="8"/>
      <c r="N3492" s="9">
        <v>0</v>
      </c>
      <c r="O3492" s="8"/>
      <c r="P3492" s="9">
        <v>0</v>
      </c>
      <c r="Q3492" s="15">
        <v>0</v>
      </c>
      <c r="R3492" s="9">
        <v>96</v>
      </c>
      <c r="S3492" s="8" t="s">
        <v>37</v>
      </c>
      <c r="T3492" s="8"/>
      <c r="U3492" s="18" t="s">
        <v>9109</v>
      </c>
      <c r="V3492" s="8"/>
      <c r="W3492" s="8"/>
    </row>
    <row r="3493" spans="1:23" ht="13.5" thickBot="1">
      <c r="A3493" s="8"/>
      <c r="B3493" s="8"/>
      <c r="C3493" s="8" t="s">
        <v>4949</v>
      </c>
      <c r="D3493" s="8"/>
      <c r="E3493" s="8"/>
      <c r="F3493" s="8"/>
      <c r="G3493" s="8"/>
      <c r="H3493" s="8"/>
      <c r="I3493" s="8"/>
      <c r="J3493" s="8" t="s">
        <v>78</v>
      </c>
      <c r="K3493" s="17">
        <v>0</v>
      </c>
      <c r="L3493" s="8"/>
      <c r="M3493" s="8"/>
      <c r="N3493" s="9">
        <v>0</v>
      </c>
      <c r="O3493" s="8"/>
      <c r="P3493" s="9">
        <v>0</v>
      </c>
      <c r="Q3493" s="15">
        <v>0</v>
      </c>
      <c r="R3493" s="9">
        <v>96</v>
      </c>
      <c r="S3493" s="8" t="s">
        <v>37</v>
      </c>
      <c r="T3493" s="8"/>
      <c r="U3493" s="18" t="s">
        <v>9109</v>
      </c>
      <c r="V3493" s="8"/>
      <c r="W3493" s="8"/>
    </row>
    <row r="3494" spans="1:23" ht="13.5" thickBot="1">
      <c r="A3494" s="8"/>
      <c r="B3494" s="8"/>
      <c r="C3494" s="8" t="s">
        <v>4950</v>
      </c>
      <c r="D3494" s="8"/>
      <c r="E3494" s="8"/>
      <c r="F3494" s="8"/>
      <c r="G3494" s="8"/>
      <c r="H3494" s="8"/>
      <c r="I3494" s="8"/>
      <c r="J3494" s="8" t="s">
        <v>78</v>
      </c>
      <c r="K3494" s="17">
        <v>0</v>
      </c>
      <c r="L3494" s="8"/>
      <c r="M3494" s="8"/>
      <c r="N3494" s="9">
        <v>0</v>
      </c>
      <c r="O3494" s="8"/>
      <c r="P3494" s="9">
        <v>0</v>
      </c>
      <c r="Q3494" s="15">
        <v>0</v>
      </c>
      <c r="R3494" s="9">
        <v>48</v>
      </c>
      <c r="S3494" s="8" t="s">
        <v>37</v>
      </c>
      <c r="T3494" s="8"/>
      <c r="U3494" s="18" t="s">
        <v>9109</v>
      </c>
      <c r="V3494" s="8"/>
      <c r="W3494" s="8"/>
    </row>
    <row r="3495" spans="1:23" ht="13.5" thickBot="1">
      <c r="A3495" s="8"/>
      <c r="B3495" s="8"/>
      <c r="C3495" s="8" t="s">
        <v>4951</v>
      </c>
      <c r="D3495" s="8"/>
      <c r="E3495" s="8"/>
      <c r="F3495" s="8"/>
      <c r="G3495" s="8"/>
      <c r="H3495" s="8"/>
      <c r="I3495" s="8"/>
      <c r="J3495" s="8" t="s">
        <v>78</v>
      </c>
      <c r="K3495" s="17">
        <v>0</v>
      </c>
      <c r="L3495" s="8"/>
      <c r="M3495" s="8"/>
      <c r="N3495" s="9">
        <v>0</v>
      </c>
      <c r="O3495" s="8"/>
      <c r="P3495" s="9">
        <v>0</v>
      </c>
      <c r="Q3495" s="15">
        <v>0</v>
      </c>
      <c r="R3495" s="9">
        <v>48</v>
      </c>
      <c r="S3495" s="8" t="s">
        <v>37</v>
      </c>
      <c r="T3495" s="8"/>
      <c r="U3495" s="18" t="s">
        <v>9109</v>
      </c>
      <c r="V3495" s="8"/>
      <c r="W3495" s="8"/>
    </row>
    <row r="3496" spans="1:23" ht="13.5" thickBot="1">
      <c r="A3496" s="8"/>
      <c r="B3496" s="8"/>
      <c r="C3496" s="8" t="s">
        <v>4953</v>
      </c>
      <c r="D3496" s="8"/>
      <c r="E3496" s="8"/>
      <c r="F3496" s="8"/>
      <c r="G3496" s="8"/>
      <c r="H3496" s="8"/>
      <c r="I3496" s="8"/>
      <c r="J3496" s="8" t="s">
        <v>78</v>
      </c>
      <c r="K3496" s="17">
        <v>0</v>
      </c>
      <c r="L3496" s="8"/>
      <c r="M3496" s="8"/>
      <c r="N3496" s="9">
        <v>0</v>
      </c>
      <c r="O3496" s="8"/>
      <c r="P3496" s="9">
        <v>0</v>
      </c>
      <c r="Q3496" s="15">
        <v>0</v>
      </c>
      <c r="R3496" s="9">
        <v>48</v>
      </c>
      <c r="S3496" s="8" t="s">
        <v>37</v>
      </c>
      <c r="T3496" s="8"/>
      <c r="U3496" s="18" t="s">
        <v>9109</v>
      </c>
      <c r="V3496" s="8"/>
      <c r="W3496" s="8"/>
    </row>
    <row r="3497" spans="1:23" ht="13.5" thickBot="1">
      <c r="A3497" s="8"/>
      <c r="B3497" s="8"/>
      <c r="C3497" s="8" t="s">
        <v>4954</v>
      </c>
      <c r="D3497" s="8"/>
      <c r="E3497" s="8"/>
      <c r="F3497" s="8"/>
      <c r="G3497" s="8"/>
      <c r="H3497" s="8"/>
      <c r="I3497" s="8"/>
      <c r="J3497" s="8" t="s">
        <v>78</v>
      </c>
      <c r="K3497" s="17">
        <v>0</v>
      </c>
      <c r="L3497" s="8"/>
      <c r="M3497" s="8"/>
      <c r="N3497" s="9">
        <v>0</v>
      </c>
      <c r="O3497" s="8"/>
      <c r="P3497" s="9">
        <v>0</v>
      </c>
      <c r="Q3497" s="15">
        <v>0</v>
      </c>
      <c r="R3497" s="9">
        <v>48</v>
      </c>
      <c r="S3497" s="8" t="s">
        <v>37</v>
      </c>
      <c r="T3497" s="8"/>
      <c r="U3497" s="18" t="s">
        <v>9109</v>
      </c>
      <c r="V3497" s="8"/>
      <c r="W3497" s="8"/>
    </row>
    <row r="3498" spans="1:23" ht="13.5" thickBot="1">
      <c r="A3498" s="8"/>
      <c r="B3498" s="8"/>
      <c r="C3498" s="8" t="s">
        <v>4955</v>
      </c>
      <c r="D3498" s="8"/>
      <c r="E3498" s="8"/>
      <c r="F3498" s="8"/>
      <c r="G3498" s="8"/>
      <c r="H3498" s="8"/>
      <c r="I3498" s="8"/>
      <c r="J3498" s="8" t="s">
        <v>78</v>
      </c>
      <c r="K3498" s="17">
        <v>0</v>
      </c>
      <c r="L3498" s="8"/>
      <c r="M3498" s="8"/>
      <c r="N3498" s="9">
        <v>0</v>
      </c>
      <c r="O3498" s="8"/>
      <c r="P3498" s="9">
        <v>0</v>
      </c>
      <c r="Q3498" s="15">
        <v>0</v>
      </c>
      <c r="R3498" s="9">
        <v>48</v>
      </c>
      <c r="S3498" s="8" t="s">
        <v>37</v>
      </c>
      <c r="T3498" s="8"/>
      <c r="U3498" s="18" t="s">
        <v>9109</v>
      </c>
      <c r="V3498" s="8"/>
      <c r="W3498" s="8"/>
    </row>
    <row r="3499" spans="1:23" ht="13.5" thickBot="1">
      <c r="A3499" s="8"/>
      <c r="B3499" s="8"/>
      <c r="C3499" s="8" t="s">
        <v>4956</v>
      </c>
      <c r="D3499" s="8"/>
      <c r="E3499" s="8"/>
      <c r="F3499" s="8"/>
      <c r="G3499" s="8"/>
      <c r="H3499" s="8"/>
      <c r="I3499" s="8"/>
      <c r="J3499" s="8" t="s">
        <v>78</v>
      </c>
      <c r="K3499" s="17">
        <v>0</v>
      </c>
      <c r="L3499" s="8"/>
      <c r="M3499" s="8"/>
      <c r="N3499" s="9">
        <v>0</v>
      </c>
      <c r="O3499" s="8"/>
      <c r="P3499" s="9">
        <v>0</v>
      </c>
      <c r="Q3499" s="15">
        <v>0</v>
      </c>
      <c r="R3499" s="9">
        <v>96</v>
      </c>
      <c r="S3499" s="8" t="s">
        <v>37</v>
      </c>
      <c r="T3499" s="8"/>
      <c r="U3499" s="18" t="s">
        <v>9109</v>
      </c>
      <c r="V3499" s="8"/>
      <c r="W3499" s="8"/>
    </row>
    <row r="3500" spans="1:23" ht="13.5" thickBot="1">
      <c r="A3500" s="8"/>
      <c r="B3500" s="8"/>
      <c r="C3500" s="8" t="s">
        <v>4957</v>
      </c>
      <c r="D3500" s="8"/>
      <c r="E3500" s="8"/>
      <c r="F3500" s="8"/>
      <c r="G3500" s="8"/>
      <c r="H3500" s="8"/>
      <c r="I3500" s="8"/>
      <c r="J3500" s="8" t="s">
        <v>78</v>
      </c>
      <c r="K3500" s="17">
        <v>0</v>
      </c>
      <c r="L3500" s="8"/>
      <c r="M3500" s="8"/>
      <c r="N3500" s="9">
        <v>0</v>
      </c>
      <c r="O3500" s="8"/>
      <c r="P3500" s="9">
        <v>0</v>
      </c>
      <c r="Q3500" s="15">
        <v>0</v>
      </c>
      <c r="R3500" s="9">
        <v>96</v>
      </c>
      <c r="S3500" s="8" t="s">
        <v>37</v>
      </c>
      <c r="T3500" s="8"/>
      <c r="U3500" s="18" t="s">
        <v>9109</v>
      </c>
      <c r="V3500" s="8"/>
      <c r="W3500" s="8"/>
    </row>
    <row r="3501" spans="1:23" ht="13.5" thickBot="1">
      <c r="A3501" s="8"/>
      <c r="B3501" s="8"/>
      <c r="C3501" s="8" t="s">
        <v>4958</v>
      </c>
      <c r="D3501" s="8"/>
      <c r="E3501" s="8"/>
      <c r="F3501" s="8"/>
      <c r="G3501" s="8"/>
      <c r="H3501" s="8"/>
      <c r="I3501" s="8"/>
      <c r="J3501" s="8" t="s">
        <v>78</v>
      </c>
      <c r="K3501" s="17">
        <v>1</v>
      </c>
      <c r="L3501" s="8"/>
      <c r="M3501" s="8"/>
      <c r="N3501" s="9">
        <v>0</v>
      </c>
      <c r="O3501" s="8"/>
      <c r="P3501" s="9">
        <v>1</v>
      </c>
      <c r="Q3501" s="15">
        <v>0</v>
      </c>
      <c r="R3501" s="9">
        <v>54</v>
      </c>
      <c r="S3501" s="8" t="s">
        <v>37</v>
      </c>
      <c r="T3501" s="8"/>
      <c r="U3501" s="18" t="s">
        <v>9109</v>
      </c>
      <c r="V3501" s="8"/>
      <c r="W3501" s="8"/>
    </row>
    <row r="3502" spans="1:23" ht="13.5" thickBot="1">
      <c r="A3502" s="8"/>
      <c r="B3502" s="8"/>
      <c r="C3502" s="8" t="s">
        <v>4959</v>
      </c>
      <c r="D3502" s="8"/>
      <c r="E3502" s="8"/>
      <c r="F3502" s="8"/>
      <c r="G3502" s="8"/>
      <c r="H3502" s="8"/>
      <c r="I3502" s="8"/>
      <c r="J3502" s="8" t="s">
        <v>78</v>
      </c>
      <c r="K3502" s="17">
        <v>0</v>
      </c>
      <c r="L3502" s="8"/>
      <c r="M3502" s="8"/>
      <c r="N3502" s="9">
        <v>0</v>
      </c>
      <c r="O3502" s="8"/>
      <c r="P3502" s="9">
        <v>0</v>
      </c>
      <c r="Q3502" s="15">
        <v>0</v>
      </c>
      <c r="R3502" s="9">
        <v>100</v>
      </c>
      <c r="S3502" s="8" t="s">
        <v>37</v>
      </c>
      <c r="T3502" s="8"/>
      <c r="U3502" s="18" t="s">
        <v>9109</v>
      </c>
      <c r="V3502" s="8"/>
      <c r="W3502" s="8"/>
    </row>
    <row r="3503" spans="1:23" ht="13.5" thickBot="1">
      <c r="A3503" s="8"/>
      <c r="B3503" s="8"/>
      <c r="C3503" s="8" t="s">
        <v>4960</v>
      </c>
      <c r="D3503" s="8"/>
      <c r="E3503" s="8"/>
      <c r="F3503" s="8"/>
      <c r="G3503" s="8"/>
      <c r="H3503" s="8"/>
      <c r="I3503" s="8"/>
      <c r="J3503" s="8" t="s">
        <v>78</v>
      </c>
      <c r="K3503" s="17">
        <v>0</v>
      </c>
      <c r="L3503" s="8"/>
      <c r="M3503" s="8"/>
      <c r="N3503" s="9">
        <v>0</v>
      </c>
      <c r="O3503" s="8"/>
      <c r="P3503" s="9">
        <v>0</v>
      </c>
      <c r="Q3503" s="15">
        <v>0</v>
      </c>
      <c r="R3503" s="9">
        <v>72</v>
      </c>
      <c r="S3503" s="8" t="s">
        <v>37</v>
      </c>
      <c r="T3503" s="8"/>
      <c r="U3503" s="18" t="s">
        <v>9109</v>
      </c>
      <c r="V3503" s="8"/>
      <c r="W3503" s="8"/>
    </row>
    <row r="3504" spans="1:23" ht="13.5" thickBot="1">
      <c r="A3504" s="8"/>
      <c r="B3504" s="8"/>
      <c r="C3504" s="8" t="s">
        <v>4961</v>
      </c>
      <c r="D3504" s="8"/>
      <c r="E3504" s="8"/>
      <c r="F3504" s="8"/>
      <c r="G3504" s="8"/>
      <c r="H3504" s="8"/>
      <c r="I3504" s="8"/>
      <c r="J3504" s="8" t="s">
        <v>78</v>
      </c>
      <c r="K3504" s="17">
        <v>0</v>
      </c>
      <c r="L3504" s="8"/>
      <c r="M3504" s="8"/>
      <c r="N3504" s="9">
        <v>0</v>
      </c>
      <c r="O3504" s="8"/>
      <c r="P3504" s="9">
        <v>0</v>
      </c>
      <c r="Q3504" s="15">
        <v>0</v>
      </c>
      <c r="R3504" s="9">
        <v>120</v>
      </c>
      <c r="S3504" s="8" t="s">
        <v>37</v>
      </c>
      <c r="T3504" s="8"/>
      <c r="U3504" s="18" t="s">
        <v>9109</v>
      </c>
      <c r="V3504" s="8"/>
      <c r="W3504" s="8"/>
    </row>
    <row r="3505" spans="1:23" ht="13.5" thickBot="1">
      <c r="A3505" s="8"/>
      <c r="B3505" s="8"/>
      <c r="C3505" s="8" t="s">
        <v>4962</v>
      </c>
      <c r="D3505" s="8"/>
      <c r="E3505" s="8"/>
      <c r="F3505" s="8"/>
      <c r="G3505" s="8"/>
      <c r="H3505" s="8"/>
      <c r="I3505" s="8"/>
      <c r="J3505" s="8" t="s">
        <v>78</v>
      </c>
      <c r="K3505" s="17">
        <v>0</v>
      </c>
      <c r="L3505" s="8"/>
      <c r="M3505" s="8"/>
      <c r="N3505" s="9">
        <v>0</v>
      </c>
      <c r="O3505" s="8"/>
      <c r="P3505" s="9">
        <v>0</v>
      </c>
      <c r="Q3505" s="15">
        <v>0</v>
      </c>
      <c r="R3505" s="9">
        <v>96</v>
      </c>
      <c r="S3505" s="8" t="s">
        <v>37</v>
      </c>
      <c r="T3505" s="8"/>
      <c r="U3505" s="18" t="s">
        <v>9109</v>
      </c>
      <c r="V3505" s="8"/>
      <c r="W3505" s="8"/>
    </row>
    <row r="3506" spans="1:23" ht="13.5" thickBot="1">
      <c r="A3506" s="8"/>
      <c r="B3506" s="8"/>
      <c r="C3506" s="8" t="s">
        <v>4963</v>
      </c>
      <c r="D3506" s="8"/>
      <c r="E3506" s="8"/>
      <c r="F3506" s="8"/>
      <c r="G3506" s="8"/>
      <c r="H3506" s="8"/>
      <c r="I3506" s="8"/>
      <c r="J3506" s="8" t="s">
        <v>78</v>
      </c>
      <c r="K3506" s="17">
        <v>0</v>
      </c>
      <c r="L3506" s="8"/>
      <c r="M3506" s="8"/>
      <c r="N3506" s="9">
        <v>0</v>
      </c>
      <c r="O3506" s="8"/>
      <c r="P3506" s="9">
        <v>0</v>
      </c>
      <c r="Q3506" s="15">
        <v>0</v>
      </c>
      <c r="R3506" s="9">
        <v>120</v>
      </c>
      <c r="S3506" s="8" t="s">
        <v>37</v>
      </c>
      <c r="T3506" s="8"/>
      <c r="U3506" s="18" t="s">
        <v>9109</v>
      </c>
      <c r="V3506" s="8"/>
      <c r="W3506" s="8"/>
    </row>
    <row r="3507" spans="1:23" ht="13.5" thickBot="1">
      <c r="A3507" s="8"/>
      <c r="B3507" s="8"/>
      <c r="C3507" s="8" t="s">
        <v>4964</v>
      </c>
      <c r="D3507" s="8"/>
      <c r="E3507" s="8"/>
      <c r="F3507" s="8"/>
      <c r="G3507" s="8"/>
      <c r="H3507" s="8"/>
      <c r="I3507" s="8"/>
      <c r="J3507" s="8" t="s">
        <v>78</v>
      </c>
      <c r="K3507" s="17">
        <v>0</v>
      </c>
      <c r="L3507" s="8"/>
      <c r="M3507" s="8"/>
      <c r="N3507" s="9">
        <v>0</v>
      </c>
      <c r="O3507" s="8"/>
      <c r="P3507" s="9">
        <v>0</v>
      </c>
      <c r="Q3507" s="15">
        <v>0</v>
      </c>
      <c r="R3507" s="9">
        <v>120</v>
      </c>
      <c r="S3507" s="8" t="s">
        <v>37</v>
      </c>
      <c r="T3507" s="8"/>
      <c r="U3507" s="18" t="s">
        <v>9109</v>
      </c>
      <c r="V3507" s="8"/>
      <c r="W3507" s="8"/>
    </row>
    <row r="3508" spans="1:23" ht="13.5" thickBot="1">
      <c r="A3508" s="8"/>
      <c r="B3508" s="8"/>
      <c r="C3508" s="8" t="s">
        <v>8163</v>
      </c>
      <c r="D3508" s="8"/>
      <c r="E3508" s="8"/>
      <c r="F3508" s="8"/>
      <c r="G3508" s="8"/>
      <c r="H3508" s="8"/>
      <c r="I3508" s="8"/>
      <c r="J3508" s="8" t="s">
        <v>78</v>
      </c>
      <c r="K3508" s="17">
        <v>0</v>
      </c>
      <c r="L3508" s="8"/>
      <c r="M3508" s="8"/>
      <c r="N3508" s="9">
        <v>0</v>
      </c>
      <c r="O3508" s="8"/>
      <c r="P3508" s="9">
        <v>0</v>
      </c>
      <c r="Q3508" s="15">
        <v>0</v>
      </c>
      <c r="R3508" s="9">
        <v>240</v>
      </c>
      <c r="S3508" s="8" t="s">
        <v>37</v>
      </c>
      <c r="T3508" s="8"/>
      <c r="U3508" s="18" t="s">
        <v>9109</v>
      </c>
      <c r="V3508" s="8"/>
      <c r="W3508" s="8"/>
    </row>
    <row r="3509" spans="1:23" ht="13.5" thickBot="1">
      <c r="A3509" s="8"/>
      <c r="B3509" s="8"/>
      <c r="C3509" s="8" t="s">
        <v>4965</v>
      </c>
      <c r="D3509" s="8"/>
      <c r="E3509" s="8"/>
      <c r="F3509" s="8"/>
      <c r="G3509" s="8"/>
      <c r="H3509" s="8"/>
      <c r="I3509" s="8"/>
      <c r="J3509" s="8" t="s">
        <v>78</v>
      </c>
      <c r="K3509" s="17">
        <v>0</v>
      </c>
      <c r="L3509" s="8"/>
      <c r="M3509" s="8"/>
      <c r="N3509" s="9">
        <v>0</v>
      </c>
      <c r="O3509" s="8"/>
      <c r="P3509" s="9">
        <v>0</v>
      </c>
      <c r="Q3509" s="15">
        <v>0</v>
      </c>
      <c r="R3509" s="9">
        <v>240</v>
      </c>
      <c r="S3509" s="8" t="s">
        <v>37</v>
      </c>
      <c r="T3509" s="8"/>
      <c r="U3509" s="8" t="s">
        <v>9109</v>
      </c>
      <c r="V3509" s="8"/>
      <c r="W3509" s="8"/>
    </row>
    <row r="3510" spans="1:23" ht="13.5" thickBot="1">
      <c r="A3510" s="8"/>
      <c r="B3510" s="8"/>
      <c r="C3510" s="8" t="s">
        <v>4966</v>
      </c>
      <c r="D3510" s="8"/>
      <c r="E3510" s="8"/>
      <c r="F3510" s="8"/>
      <c r="G3510" s="8"/>
      <c r="H3510" s="8"/>
      <c r="I3510" s="8"/>
      <c r="J3510" s="8" t="s">
        <v>78</v>
      </c>
      <c r="K3510" s="17">
        <v>0</v>
      </c>
      <c r="L3510" s="8"/>
      <c r="M3510" s="8"/>
      <c r="N3510" s="9">
        <v>0</v>
      </c>
      <c r="O3510" s="8"/>
      <c r="P3510" s="9">
        <v>0</v>
      </c>
      <c r="Q3510" s="15">
        <v>0</v>
      </c>
      <c r="R3510" s="9">
        <v>240</v>
      </c>
      <c r="S3510" s="8" t="s">
        <v>37</v>
      </c>
      <c r="T3510" s="8"/>
      <c r="U3510" s="8" t="s">
        <v>9109</v>
      </c>
      <c r="V3510" s="8"/>
      <c r="W3510" s="8"/>
    </row>
    <row r="3511" spans="1:23" ht="13.5" thickBot="1">
      <c r="A3511" s="8"/>
      <c r="B3511" s="8"/>
      <c r="C3511" s="8" t="s">
        <v>4967</v>
      </c>
      <c r="D3511" s="8"/>
      <c r="E3511" s="8"/>
      <c r="F3511" s="8"/>
      <c r="G3511" s="8"/>
      <c r="H3511" s="8"/>
      <c r="I3511" s="8"/>
      <c r="J3511" s="8" t="s">
        <v>78</v>
      </c>
      <c r="K3511" s="17">
        <v>0</v>
      </c>
      <c r="L3511" s="8"/>
      <c r="M3511" s="8"/>
      <c r="N3511" s="9">
        <v>0</v>
      </c>
      <c r="O3511" s="8"/>
      <c r="P3511" s="9">
        <v>0</v>
      </c>
      <c r="Q3511" s="15">
        <v>0</v>
      </c>
      <c r="R3511" s="9">
        <v>240</v>
      </c>
      <c r="S3511" s="8" t="s">
        <v>37</v>
      </c>
      <c r="T3511" s="8"/>
      <c r="U3511" s="18" t="s">
        <v>9109</v>
      </c>
      <c r="V3511" s="8"/>
      <c r="W3511" s="8"/>
    </row>
    <row r="3512" spans="1:23" ht="13.5" thickBot="1">
      <c r="A3512" s="8"/>
      <c r="B3512" s="8"/>
      <c r="C3512" s="8" t="s">
        <v>4968</v>
      </c>
      <c r="D3512" s="8"/>
      <c r="E3512" s="8"/>
      <c r="F3512" s="8"/>
      <c r="G3512" s="8"/>
      <c r="H3512" s="8"/>
      <c r="I3512" s="8"/>
      <c r="J3512" s="8" t="s">
        <v>78</v>
      </c>
      <c r="K3512" s="17">
        <v>0</v>
      </c>
      <c r="L3512" s="8"/>
      <c r="M3512" s="8"/>
      <c r="N3512" s="9">
        <v>0</v>
      </c>
      <c r="O3512" s="8"/>
      <c r="P3512" s="9">
        <v>0</v>
      </c>
      <c r="Q3512" s="15">
        <v>0</v>
      </c>
      <c r="R3512" s="9">
        <v>240</v>
      </c>
      <c r="S3512" s="8" t="s">
        <v>37</v>
      </c>
      <c r="T3512" s="8"/>
      <c r="U3512" s="8" t="s">
        <v>9109</v>
      </c>
      <c r="V3512" s="8"/>
      <c r="W3512" s="8"/>
    </row>
    <row r="3513" spans="1:23" ht="13.5" thickBot="1">
      <c r="A3513" s="8"/>
      <c r="B3513" s="8"/>
      <c r="C3513" s="8" t="s">
        <v>4969</v>
      </c>
      <c r="D3513" s="8"/>
      <c r="E3513" s="8"/>
      <c r="F3513" s="8"/>
      <c r="G3513" s="8"/>
      <c r="H3513" s="8"/>
      <c r="I3513" s="8"/>
      <c r="J3513" s="8" t="s">
        <v>78</v>
      </c>
      <c r="K3513" s="17">
        <v>0</v>
      </c>
      <c r="L3513" s="8"/>
      <c r="M3513" s="8"/>
      <c r="N3513" s="9">
        <v>0</v>
      </c>
      <c r="O3513" s="8"/>
      <c r="P3513" s="9">
        <v>0</v>
      </c>
      <c r="Q3513" s="15">
        <v>0</v>
      </c>
      <c r="R3513" s="9">
        <v>240</v>
      </c>
      <c r="S3513" s="8" t="s">
        <v>37</v>
      </c>
      <c r="T3513" s="8"/>
      <c r="U3513" s="18" t="s">
        <v>9109</v>
      </c>
      <c r="V3513" s="8"/>
      <c r="W3513" s="8"/>
    </row>
    <row r="3514" spans="1:23" ht="13.5" thickBot="1">
      <c r="A3514" s="8"/>
      <c r="B3514" s="8"/>
      <c r="C3514" s="8" t="s">
        <v>4972</v>
      </c>
      <c r="D3514" s="8"/>
      <c r="E3514" s="8"/>
      <c r="F3514" s="8"/>
      <c r="G3514" s="8"/>
      <c r="H3514" s="8"/>
      <c r="I3514" s="8"/>
      <c r="J3514" s="8" t="s">
        <v>78</v>
      </c>
      <c r="K3514" s="17">
        <v>0</v>
      </c>
      <c r="L3514" s="8"/>
      <c r="M3514" s="8"/>
      <c r="N3514" s="9">
        <v>0</v>
      </c>
      <c r="O3514" s="8"/>
      <c r="P3514" s="9">
        <v>0</v>
      </c>
      <c r="Q3514" s="15">
        <v>0</v>
      </c>
      <c r="R3514" s="9">
        <v>384</v>
      </c>
      <c r="S3514" s="8" t="s">
        <v>37</v>
      </c>
      <c r="T3514" s="8"/>
      <c r="U3514" s="18" t="s">
        <v>9109</v>
      </c>
      <c r="V3514" s="8"/>
      <c r="W3514" s="8"/>
    </row>
    <row r="3515" spans="1:23" ht="13.5" thickBot="1">
      <c r="A3515" s="8"/>
      <c r="B3515" s="8"/>
      <c r="C3515" s="8" t="s">
        <v>4975</v>
      </c>
      <c r="D3515" s="8"/>
      <c r="E3515" s="8"/>
      <c r="F3515" s="8"/>
      <c r="G3515" s="8"/>
      <c r="H3515" s="8"/>
      <c r="I3515" s="8"/>
      <c r="J3515" s="8" t="s">
        <v>78</v>
      </c>
      <c r="K3515" s="17">
        <v>0</v>
      </c>
      <c r="L3515" s="8"/>
      <c r="M3515" s="8"/>
      <c r="N3515" s="9">
        <v>0</v>
      </c>
      <c r="O3515" s="8"/>
      <c r="P3515" s="9">
        <v>0</v>
      </c>
      <c r="Q3515" s="15">
        <v>0</v>
      </c>
      <c r="R3515" s="9">
        <v>96</v>
      </c>
      <c r="S3515" s="8" t="s">
        <v>37</v>
      </c>
      <c r="T3515" s="8"/>
      <c r="U3515" s="18" t="s">
        <v>9109</v>
      </c>
      <c r="V3515" s="8"/>
      <c r="W3515" s="8"/>
    </row>
    <row r="3516" spans="1:23" ht="13.5" thickBot="1">
      <c r="A3516" s="8"/>
      <c r="B3516" s="8"/>
      <c r="C3516" s="8" t="s">
        <v>4976</v>
      </c>
      <c r="D3516" s="8"/>
      <c r="E3516" s="8"/>
      <c r="F3516" s="8"/>
      <c r="G3516" s="8"/>
      <c r="H3516" s="8"/>
      <c r="I3516" s="8"/>
      <c r="J3516" s="8" t="s">
        <v>78</v>
      </c>
      <c r="K3516" s="17">
        <v>0</v>
      </c>
      <c r="L3516" s="8"/>
      <c r="M3516" s="8"/>
      <c r="N3516" s="9">
        <v>0</v>
      </c>
      <c r="O3516" s="8"/>
      <c r="P3516" s="9">
        <v>0</v>
      </c>
      <c r="Q3516" s="15">
        <v>0</v>
      </c>
      <c r="R3516" s="9">
        <v>96</v>
      </c>
      <c r="S3516" s="8" t="s">
        <v>37</v>
      </c>
      <c r="T3516" s="8"/>
      <c r="U3516" s="18" t="s">
        <v>9109</v>
      </c>
      <c r="V3516" s="8"/>
      <c r="W3516" s="8"/>
    </row>
    <row r="3517" spans="1:23" ht="13.5" thickBot="1">
      <c r="A3517" s="8"/>
      <c r="B3517" s="8"/>
      <c r="C3517" s="8" t="s">
        <v>4977</v>
      </c>
      <c r="D3517" s="8"/>
      <c r="E3517" s="8"/>
      <c r="F3517" s="8"/>
      <c r="G3517" s="8"/>
      <c r="H3517" s="8"/>
      <c r="I3517" s="8"/>
      <c r="J3517" s="8" t="s">
        <v>78</v>
      </c>
      <c r="K3517" s="17">
        <v>0</v>
      </c>
      <c r="L3517" s="8"/>
      <c r="M3517" s="8"/>
      <c r="N3517" s="9">
        <v>0</v>
      </c>
      <c r="O3517" s="8"/>
      <c r="P3517" s="9">
        <v>0</v>
      </c>
      <c r="Q3517" s="15">
        <v>0</v>
      </c>
      <c r="R3517" s="9">
        <v>96</v>
      </c>
      <c r="S3517" s="8" t="s">
        <v>37</v>
      </c>
      <c r="T3517" s="8"/>
      <c r="U3517" s="18" t="s">
        <v>9109</v>
      </c>
      <c r="V3517" s="8"/>
      <c r="W3517" s="8"/>
    </row>
    <row r="3518" spans="1:23" ht="13.5" thickBot="1">
      <c r="A3518" s="8"/>
      <c r="B3518" s="8"/>
      <c r="C3518" s="8" t="s">
        <v>4978</v>
      </c>
      <c r="D3518" s="8"/>
      <c r="E3518" s="8"/>
      <c r="F3518" s="8"/>
      <c r="G3518" s="8"/>
      <c r="H3518" s="8"/>
      <c r="I3518" s="8"/>
      <c r="J3518" s="8" t="s">
        <v>78</v>
      </c>
      <c r="K3518" s="17">
        <v>0</v>
      </c>
      <c r="L3518" s="8"/>
      <c r="M3518" s="8"/>
      <c r="N3518" s="9">
        <v>0</v>
      </c>
      <c r="O3518" s="8"/>
      <c r="P3518" s="9">
        <v>0</v>
      </c>
      <c r="Q3518" s="15">
        <v>0</v>
      </c>
      <c r="R3518" s="9">
        <v>96</v>
      </c>
      <c r="S3518" s="8" t="s">
        <v>37</v>
      </c>
      <c r="T3518" s="8"/>
      <c r="U3518" s="18" t="s">
        <v>9109</v>
      </c>
      <c r="V3518" s="8"/>
      <c r="W3518" s="8"/>
    </row>
    <row r="3519" spans="1:23" ht="13.5" thickBot="1">
      <c r="A3519" s="8"/>
      <c r="B3519" s="8"/>
      <c r="C3519" s="8" t="s">
        <v>4979</v>
      </c>
      <c r="D3519" s="8"/>
      <c r="E3519" s="8"/>
      <c r="F3519" s="8"/>
      <c r="G3519" s="8"/>
      <c r="H3519" s="8"/>
      <c r="I3519" s="8"/>
      <c r="J3519" s="8" t="s">
        <v>78</v>
      </c>
      <c r="K3519" s="17">
        <v>0</v>
      </c>
      <c r="L3519" s="8"/>
      <c r="M3519" s="8"/>
      <c r="N3519" s="9">
        <v>0</v>
      </c>
      <c r="O3519" s="8"/>
      <c r="P3519" s="9">
        <v>0</v>
      </c>
      <c r="Q3519" s="15">
        <v>0</v>
      </c>
      <c r="R3519" s="9">
        <v>96</v>
      </c>
      <c r="S3519" s="8" t="s">
        <v>37</v>
      </c>
      <c r="T3519" s="8"/>
      <c r="U3519" s="18" t="s">
        <v>9109</v>
      </c>
      <c r="V3519" s="8"/>
      <c r="W3519" s="8"/>
    </row>
    <row r="3520" spans="1:23" ht="13.5" thickBot="1">
      <c r="A3520" s="8"/>
      <c r="B3520" s="8"/>
      <c r="C3520" s="8" t="s">
        <v>4980</v>
      </c>
      <c r="D3520" s="8"/>
      <c r="E3520" s="8"/>
      <c r="F3520" s="8"/>
      <c r="G3520" s="8"/>
      <c r="H3520" s="8"/>
      <c r="I3520" s="8"/>
      <c r="J3520" s="8" t="s">
        <v>78</v>
      </c>
      <c r="K3520" s="17">
        <v>0</v>
      </c>
      <c r="L3520" s="8"/>
      <c r="M3520" s="8"/>
      <c r="N3520" s="9">
        <v>0</v>
      </c>
      <c r="O3520" s="8"/>
      <c r="P3520" s="9">
        <v>0</v>
      </c>
      <c r="Q3520" s="15">
        <v>0</v>
      </c>
      <c r="R3520" s="9">
        <v>96</v>
      </c>
      <c r="S3520" s="8" t="s">
        <v>37</v>
      </c>
      <c r="T3520" s="8"/>
      <c r="U3520" s="18" t="s">
        <v>9109</v>
      </c>
      <c r="V3520" s="8"/>
      <c r="W3520" s="8"/>
    </row>
    <row r="3521" spans="1:23" ht="13.5" thickBot="1">
      <c r="A3521" s="8"/>
      <c r="B3521" s="8"/>
      <c r="C3521" s="8" t="s">
        <v>4982</v>
      </c>
      <c r="D3521" s="8"/>
      <c r="E3521" s="8"/>
      <c r="F3521" s="8"/>
      <c r="G3521" s="8"/>
      <c r="H3521" s="8"/>
      <c r="I3521" s="8"/>
      <c r="J3521" s="8" t="s">
        <v>78</v>
      </c>
      <c r="K3521" s="17">
        <v>0</v>
      </c>
      <c r="L3521" s="8"/>
      <c r="M3521" s="8"/>
      <c r="N3521" s="9">
        <v>0</v>
      </c>
      <c r="O3521" s="8"/>
      <c r="P3521" s="9">
        <v>0</v>
      </c>
      <c r="Q3521" s="15">
        <v>0</v>
      </c>
      <c r="R3521" s="9">
        <v>20</v>
      </c>
      <c r="S3521" s="8" t="s">
        <v>34</v>
      </c>
      <c r="T3521" s="8"/>
      <c r="U3521" s="18" t="s">
        <v>9164</v>
      </c>
      <c r="V3521" s="8"/>
      <c r="W3521" s="8"/>
    </row>
    <row r="3522" spans="1:23" ht="13.5" thickBot="1">
      <c r="A3522" s="8"/>
      <c r="B3522" s="8"/>
      <c r="C3522" s="8" t="s">
        <v>4983</v>
      </c>
      <c r="D3522" s="8"/>
      <c r="E3522" s="8"/>
      <c r="F3522" s="8"/>
      <c r="G3522" s="8"/>
      <c r="H3522" s="8"/>
      <c r="I3522" s="8"/>
      <c r="J3522" s="8" t="s">
        <v>78</v>
      </c>
      <c r="K3522" s="17">
        <v>0</v>
      </c>
      <c r="L3522" s="8"/>
      <c r="M3522" s="8"/>
      <c r="N3522" s="9">
        <v>0</v>
      </c>
      <c r="O3522" s="8"/>
      <c r="P3522" s="9">
        <v>0</v>
      </c>
      <c r="Q3522" s="15">
        <v>0</v>
      </c>
      <c r="R3522" s="9">
        <v>24</v>
      </c>
      <c r="S3522" s="8" t="s">
        <v>37</v>
      </c>
      <c r="T3522" s="8"/>
      <c r="U3522" s="18" t="s">
        <v>9109</v>
      </c>
      <c r="V3522" s="8"/>
      <c r="W3522" s="8"/>
    </row>
    <row r="3523" spans="1:23" ht="13.5" thickBot="1">
      <c r="A3523" s="8"/>
      <c r="B3523" s="8"/>
      <c r="C3523" s="8" t="s">
        <v>4984</v>
      </c>
      <c r="D3523" s="8"/>
      <c r="E3523" s="8"/>
      <c r="F3523" s="8"/>
      <c r="G3523" s="8"/>
      <c r="H3523" s="8"/>
      <c r="I3523" s="8"/>
      <c r="J3523" s="8" t="s">
        <v>78</v>
      </c>
      <c r="K3523" s="17">
        <v>0</v>
      </c>
      <c r="L3523" s="8"/>
      <c r="M3523" s="8"/>
      <c r="N3523" s="9">
        <v>0</v>
      </c>
      <c r="O3523" s="8"/>
      <c r="P3523" s="9">
        <v>0</v>
      </c>
      <c r="Q3523" s="15">
        <v>0</v>
      </c>
      <c r="R3523" s="9">
        <v>8</v>
      </c>
      <c r="S3523" s="8" t="s">
        <v>34</v>
      </c>
      <c r="T3523" s="8"/>
      <c r="U3523" s="18" t="s">
        <v>9164</v>
      </c>
      <c r="V3523" s="8"/>
      <c r="W3523" s="8"/>
    </row>
    <row r="3524" spans="1:23" ht="13.5" thickBot="1">
      <c r="A3524" s="8"/>
      <c r="B3524" s="8"/>
      <c r="C3524" s="8" t="s">
        <v>4985</v>
      </c>
      <c r="D3524" s="8"/>
      <c r="E3524" s="8"/>
      <c r="F3524" s="8"/>
      <c r="G3524" s="8"/>
      <c r="H3524" s="8"/>
      <c r="I3524" s="8"/>
      <c r="J3524" s="8" t="s">
        <v>78</v>
      </c>
      <c r="K3524" s="17">
        <v>0</v>
      </c>
      <c r="L3524" s="8"/>
      <c r="M3524" s="8"/>
      <c r="N3524" s="9">
        <v>0</v>
      </c>
      <c r="O3524" s="8"/>
      <c r="P3524" s="9">
        <v>0</v>
      </c>
      <c r="Q3524" s="15">
        <v>0</v>
      </c>
      <c r="R3524" s="9">
        <v>60</v>
      </c>
      <c r="S3524" s="8" t="s">
        <v>37</v>
      </c>
      <c r="T3524" s="8"/>
      <c r="U3524" s="18" t="s">
        <v>9109</v>
      </c>
      <c r="V3524" s="8"/>
      <c r="W3524" s="8"/>
    </row>
    <row r="3525" spans="1:23" ht="13.5" thickBot="1">
      <c r="A3525" s="8"/>
      <c r="B3525" s="8"/>
      <c r="C3525" s="8" t="s">
        <v>4986</v>
      </c>
      <c r="D3525" s="8"/>
      <c r="E3525" s="8"/>
      <c r="F3525" s="8"/>
      <c r="G3525" s="8"/>
      <c r="H3525" s="8"/>
      <c r="I3525" s="8"/>
      <c r="J3525" s="8" t="s">
        <v>78</v>
      </c>
      <c r="K3525" s="17">
        <v>0</v>
      </c>
      <c r="L3525" s="8"/>
      <c r="M3525" s="8"/>
      <c r="N3525" s="9">
        <v>0</v>
      </c>
      <c r="O3525" s="8"/>
      <c r="P3525" s="9">
        <v>0</v>
      </c>
      <c r="Q3525" s="15">
        <v>0</v>
      </c>
      <c r="R3525" s="9">
        <v>24</v>
      </c>
      <c r="S3525" s="8" t="s">
        <v>37</v>
      </c>
      <c r="T3525" s="8"/>
      <c r="U3525" s="18" t="s">
        <v>9109</v>
      </c>
      <c r="V3525" s="8"/>
      <c r="W3525" s="8"/>
    </row>
    <row r="3526" spans="1:23" ht="13.5" thickBot="1">
      <c r="A3526" s="8"/>
      <c r="B3526" s="8"/>
      <c r="C3526" s="8" t="s">
        <v>4987</v>
      </c>
      <c r="D3526" s="8"/>
      <c r="E3526" s="8"/>
      <c r="F3526" s="8"/>
      <c r="G3526" s="8"/>
      <c r="H3526" s="8"/>
      <c r="I3526" s="8"/>
      <c r="J3526" s="8" t="s">
        <v>78</v>
      </c>
      <c r="K3526" s="17">
        <v>0</v>
      </c>
      <c r="L3526" s="8"/>
      <c r="M3526" s="8"/>
      <c r="N3526" s="9">
        <v>0</v>
      </c>
      <c r="O3526" s="8"/>
      <c r="P3526" s="9">
        <v>0</v>
      </c>
      <c r="Q3526" s="15">
        <v>0</v>
      </c>
      <c r="R3526" s="9">
        <v>72</v>
      </c>
      <c r="S3526" s="8" t="s">
        <v>37</v>
      </c>
      <c r="T3526" s="8"/>
      <c r="U3526" s="18" t="s">
        <v>9109</v>
      </c>
      <c r="V3526" s="8"/>
      <c r="W3526" s="8"/>
    </row>
    <row r="3527" spans="1:23" ht="13.5" thickBot="1">
      <c r="A3527" s="8"/>
      <c r="B3527" s="8"/>
      <c r="C3527" s="8" t="s">
        <v>4988</v>
      </c>
      <c r="D3527" s="8"/>
      <c r="E3527" s="8"/>
      <c r="F3527" s="8"/>
      <c r="G3527" s="8"/>
      <c r="H3527" s="8"/>
      <c r="I3527" s="8"/>
      <c r="J3527" s="8" t="s">
        <v>78</v>
      </c>
      <c r="K3527" s="17">
        <v>0</v>
      </c>
      <c r="L3527" s="8"/>
      <c r="M3527" s="8"/>
      <c r="N3527" s="9">
        <v>0</v>
      </c>
      <c r="O3527" s="8"/>
      <c r="P3527" s="9">
        <v>0</v>
      </c>
      <c r="Q3527" s="15">
        <v>0</v>
      </c>
      <c r="R3527" s="9">
        <v>144</v>
      </c>
      <c r="S3527" s="8" t="s">
        <v>34</v>
      </c>
      <c r="T3527" s="8"/>
      <c r="U3527" s="18" t="s">
        <v>9164</v>
      </c>
      <c r="V3527" s="8"/>
      <c r="W3527" s="8"/>
    </row>
    <row r="3528" spans="1:23" ht="13.5" thickBot="1">
      <c r="A3528" s="8"/>
      <c r="B3528" s="8"/>
      <c r="C3528" s="8" t="s">
        <v>4989</v>
      </c>
      <c r="D3528" s="8"/>
      <c r="E3528" s="8"/>
      <c r="F3528" s="8"/>
      <c r="G3528" s="8"/>
      <c r="H3528" s="8"/>
      <c r="I3528" s="8"/>
      <c r="J3528" s="8" t="s">
        <v>78</v>
      </c>
      <c r="K3528" s="17">
        <v>0</v>
      </c>
      <c r="L3528" s="8"/>
      <c r="M3528" s="8"/>
      <c r="N3528" s="9">
        <v>0</v>
      </c>
      <c r="O3528" s="8"/>
      <c r="P3528" s="9">
        <v>0</v>
      </c>
      <c r="Q3528" s="15">
        <v>0</v>
      </c>
      <c r="R3528" s="9">
        <v>144</v>
      </c>
      <c r="S3528" s="8" t="s">
        <v>34</v>
      </c>
      <c r="T3528" s="8"/>
      <c r="U3528" s="18" t="s">
        <v>9164</v>
      </c>
      <c r="V3528" s="8"/>
      <c r="W3528" s="8"/>
    </row>
    <row r="3529" spans="1:23" ht="13.5" thickBot="1">
      <c r="A3529" s="8"/>
      <c r="B3529" s="8"/>
      <c r="C3529" s="8" t="s">
        <v>4990</v>
      </c>
      <c r="D3529" s="8"/>
      <c r="E3529" s="8"/>
      <c r="F3529" s="8"/>
      <c r="G3529" s="8"/>
      <c r="H3529" s="8"/>
      <c r="I3529" s="8"/>
      <c r="J3529" s="8" t="s">
        <v>78</v>
      </c>
      <c r="K3529" s="17">
        <v>0</v>
      </c>
      <c r="L3529" s="8"/>
      <c r="M3529" s="8"/>
      <c r="N3529" s="9">
        <v>0</v>
      </c>
      <c r="O3529" s="8"/>
      <c r="P3529" s="9">
        <v>0</v>
      </c>
      <c r="Q3529" s="15">
        <v>0</v>
      </c>
      <c r="R3529" s="9">
        <v>108</v>
      </c>
      <c r="S3529" s="8" t="s">
        <v>34</v>
      </c>
      <c r="T3529" s="8"/>
      <c r="U3529" s="18" t="s">
        <v>9164</v>
      </c>
      <c r="V3529" s="8"/>
      <c r="W3529" s="8"/>
    </row>
    <row r="3530" spans="1:23" ht="13.5" thickBot="1">
      <c r="A3530" s="8"/>
      <c r="B3530" s="8"/>
      <c r="C3530" s="8" t="s">
        <v>4991</v>
      </c>
      <c r="D3530" s="8"/>
      <c r="E3530" s="8"/>
      <c r="F3530" s="8"/>
      <c r="G3530" s="8"/>
      <c r="H3530" s="8"/>
      <c r="I3530" s="8"/>
      <c r="J3530" s="8" t="s">
        <v>78</v>
      </c>
      <c r="K3530" s="17">
        <v>0</v>
      </c>
      <c r="L3530" s="8"/>
      <c r="M3530" s="8"/>
      <c r="N3530" s="9">
        <v>0</v>
      </c>
      <c r="O3530" s="8"/>
      <c r="P3530" s="9">
        <v>0</v>
      </c>
      <c r="Q3530" s="15">
        <v>0</v>
      </c>
      <c r="R3530" s="9">
        <v>144</v>
      </c>
      <c r="S3530" s="8" t="s">
        <v>34</v>
      </c>
      <c r="T3530" s="8"/>
      <c r="U3530" s="18" t="s">
        <v>9164</v>
      </c>
      <c r="V3530" s="8"/>
      <c r="W3530" s="8"/>
    </row>
    <row r="3531" spans="1:23" ht="13.5" thickBot="1">
      <c r="A3531" s="8"/>
      <c r="B3531" s="8"/>
      <c r="C3531" s="8" t="s">
        <v>4992</v>
      </c>
      <c r="D3531" s="8"/>
      <c r="E3531" s="8"/>
      <c r="F3531" s="8"/>
      <c r="G3531" s="8"/>
      <c r="H3531" s="8"/>
      <c r="I3531" s="8"/>
      <c r="J3531" s="8" t="s">
        <v>78</v>
      </c>
      <c r="K3531" s="17">
        <v>0</v>
      </c>
      <c r="L3531" s="8"/>
      <c r="M3531" s="8"/>
      <c r="N3531" s="9">
        <v>0</v>
      </c>
      <c r="O3531" s="8"/>
      <c r="P3531" s="9">
        <v>0</v>
      </c>
      <c r="Q3531" s="15">
        <v>0</v>
      </c>
      <c r="R3531" s="9">
        <v>144</v>
      </c>
      <c r="S3531" s="8" t="s">
        <v>34</v>
      </c>
      <c r="T3531" s="8"/>
      <c r="U3531" s="18" t="s">
        <v>9164</v>
      </c>
      <c r="V3531" s="8"/>
      <c r="W3531" s="8"/>
    </row>
    <row r="3532" spans="1:23" ht="13.5" thickBot="1">
      <c r="A3532" s="8"/>
      <c r="B3532" s="8"/>
      <c r="C3532" s="8" t="s">
        <v>4993</v>
      </c>
      <c r="D3532" s="8"/>
      <c r="E3532" s="8"/>
      <c r="F3532" s="8"/>
      <c r="G3532" s="8"/>
      <c r="H3532" s="8"/>
      <c r="I3532" s="8"/>
      <c r="J3532" s="8" t="s">
        <v>78</v>
      </c>
      <c r="K3532" s="17">
        <v>0</v>
      </c>
      <c r="L3532" s="8"/>
      <c r="M3532" s="8"/>
      <c r="N3532" s="9">
        <v>0</v>
      </c>
      <c r="O3532" s="8"/>
      <c r="P3532" s="9">
        <v>0</v>
      </c>
      <c r="Q3532" s="15">
        <v>0</v>
      </c>
      <c r="R3532" s="9">
        <v>144</v>
      </c>
      <c r="S3532" s="8" t="s">
        <v>34</v>
      </c>
      <c r="T3532" s="8"/>
      <c r="U3532" s="18" t="s">
        <v>9164</v>
      </c>
      <c r="V3532" s="8"/>
      <c r="W3532" s="8"/>
    </row>
    <row r="3533" spans="1:23" ht="13.5" thickBot="1">
      <c r="A3533" s="8"/>
      <c r="B3533" s="8"/>
      <c r="C3533" s="8" t="s">
        <v>4994</v>
      </c>
      <c r="D3533" s="8"/>
      <c r="E3533" s="8"/>
      <c r="F3533" s="8"/>
      <c r="G3533" s="8"/>
      <c r="H3533" s="8"/>
      <c r="I3533" s="8"/>
      <c r="J3533" s="8" t="s">
        <v>78</v>
      </c>
      <c r="K3533" s="17">
        <v>0</v>
      </c>
      <c r="L3533" s="8"/>
      <c r="M3533" s="8"/>
      <c r="N3533" s="9">
        <v>0</v>
      </c>
      <c r="O3533" s="8"/>
      <c r="P3533" s="9">
        <v>0</v>
      </c>
      <c r="Q3533" s="15">
        <v>0</v>
      </c>
      <c r="R3533" s="9">
        <v>144</v>
      </c>
      <c r="S3533" s="8" t="s">
        <v>34</v>
      </c>
      <c r="T3533" s="8"/>
      <c r="U3533" s="18" t="s">
        <v>9164</v>
      </c>
      <c r="V3533" s="8"/>
      <c r="W3533" s="8"/>
    </row>
    <row r="3534" spans="1:23" ht="13.5" thickBot="1">
      <c r="A3534" s="8"/>
      <c r="B3534" s="8"/>
      <c r="C3534" s="44" t="s">
        <v>4995</v>
      </c>
      <c r="D3534" s="42"/>
      <c r="E3534" s="8"/>
      <c r="F3534" s="8"/>
      <c r="G3534" s="8"/>
      <c r="H3534" s="8"/>
      <c r="I3534" s="8"/>
      <c r="J3534" s="8" t="s">
        <v>78</v>
      </c>
      <c r="K3534" s="17">
        <v>0</v>
      </c>
      <c r="L3534" s="8"/>
      <c r="M3534" s="8"/>
      <c r="N3534" s="9">
        <v>0</v>
      </c>
      <c r="O3534" s="8"/>
      <c r="P3534" s="9">
        <v>0</v>
      </c>
      <c r="Q3534" s="15">
        <v>0</v>
      </c>
      <c r="R3534" s="9">
        <v>144</v>
      </c>
      <c r="S3534" s="8" t="s">
        <v>34</v>
      </c>
      <c r="T3534" s="8"/>
      <c r="U3534" s="18" t="s">
        <v>9164</v>
      </c>
      <c r="V3534" s="8"/>
      <c r="W3534" s="8"/>
    </row>
    <row r="3535" spans="1:23" ht="13.5" thickBot="1">
      <c r="A3535" s="8"/>
      <c r="B3535" s="8"/>
      <c r="C3535" s="8" t="s">
        <v>4996</v>
      </c>
      <c r="D3535" s="8"/>
      <c r="E3535" s="8"/>
      <c r="F3535" s="8"/>
      <c r="G3535" s="8"/>
      <c r="H3535" s="8"/>
      <c r="I3535" s="8"/>
      <c r="J3535" s="8" t="s">
        <v>78</v>
      </c>
      <c r="K3535" s="17">
        <v>0</v>
      </c>
      <c r="L3535" s="8"/>
      <c r="M3535" s="8"/>
      <c r="N3535" s="9">
        <v>0</v>
      </c>
      <c r="O3535" s="8"/>
      <c r="P3535" s="9">
        <v>0</v>
      </c>
      <c r="Q3535" s="15">
        <v>0</v>
      </c>
      <c r="R3535" s="9">
        <v>120</v>
      </c>
      <c r="S3535" s="8" t="s">
        <v>34</v>
      </c>
      <c r="T3535" s="8"/>
      <c r="U3535" s="18" t="s">
        <v>9164</v>
      </c>
      <c r="V3535" s="8"/>
      <c r="W3535" s="8"/>
    </row>
    <row r="3536" spans="1:23" ht="13.5" thickBot="1">
      <c r="A3536" s="8"/>
      <c r="B3536" s="8"/>
      <c r="C3536" s="8" t="s">
        <v>1142</v>
      </c>
      <c r="D3536" s="8"/>
      <c r="E3536" s="8"/>
      <c r="F3536" s="8"/>
      <c r="G3536" s="8"/>
      <c r="H3536" s="8"/>
      <c r="I3536" s="8" t="s">
        <v>1147</v>
      </c>
      <c r="J3536" s="8" t="s">
        <v>214</v>
      </c>
      <c r="K3536" s="17">
        <v>0</v>
      </c>
      <c r="L3536" s="8"/>
      <c r="M3536" s="8"/>
      <c r="N3536" s="9">
        <v>0</v>
      </c>
      <c r="O3536" s="8"/>
      <c r="P3536" s="9">
        <v>0</v>
      </c>
      <c r="Q3536" s="15">
        <v>0</v>
      </c>
      <c r="R3536" s="9">
        <v>2304</v>
      </c>
      <c r="S3536" s="8" t="s">
        <v>37</v>
      </c>
      <c r="T3536" s="8"/>
      <c r="U3536" s="18" t="s">
        <v>9109</v>
      </c>
      <c r="V3536" s="8"/>
      <c r="W3536" s="8"/>
    </row>
    <row r="3537" spans="1:23" ht="13.5" thickBot="1">
      <c r="A3537" s="8"/>
      <c r="B3537" s="8"/>
      <c r="C3537" s="8" t="s">
        <v>1144</v>
      </c>
      <c r="D3537" s="8"/>
      <c r="E3537" s="8"/>
      <c r="F3537" s="8"/>
      <c r="G3537" s="8"/>
      <c r="H3537" s="8"/>
      <c r="I3537" s="8" t="s">
        <v>1147</v>
      </c>
      <c r="J3537" s="8" t="s">
        <v>214</v>
      </c>
      <c r="K3537" s="17">
        <v>0</v>
      </c>
      <c r="L3537" s="8"/>
      <c r="M3537" s="8"/>
      <c r="N3537" s="9">
        <v>0</v>
      </c>
      <c r="O3537" s="8"/>
      <c r="P3537" s="9">
        <v>0</v>
      </c>
      <c r="Q3537" s="15">
        <v>0</v>
      </c>
      <c r="R3537" s="9">
        <v>2304</v>
      </c>
      <c r="S3537" s="8" t="s">
        <v>37</v>
      </c>
      <c r="T3537" s="8"/>
      <c r="U3537" s="18" t="s">
        <v>9109</v>
      </c>
      <c r="V3537" s="8"/>
      <c r="W3537" s="8"/>
    </row>
    <row r="3538" spans="1:23" ht="13.5" thickBot="1">
      <c r="A3538" s="8"/>
      <c r="B3538" s="8"/>
      <c r="C3538" s="8" t="s">
        <v>1149</v>
      </c>
      <c r="D3538" s="8"/>
      <c r="E3538" s="8"/>
      <c r="F3538" s="8"/>
      <c r="G3538" s="8"/>
      <c r="H3538" s="8"/>
      <c r="I3538" s="8" t="s">
        <v>1147</v>
      </c>
      <c r="J3538" s="8" t="s">
        <v>214</v>
      </c>
      <c r="K3538" s="17">
        <v>0</v>
      </c>
      <c r="L3538" s="8"/>
      <c r="M3538" s="8"/>
      <c r="N3538" s="9">
        <v>0</v>
      </c>
      <c r="O3538" s="8"/>
      <c r="P3538" s="9">
        <v>0</v>
      </c>
      <c r="Q3538" s="15">
        <v>0</v>
      </c>
      <c r="R3538" s="9">
        <v>2304</v>
      </c>
      <c r="S3538" s="8" t="s">
        <v>37</v>
      </c>
      <c r="T3538" s="8"/>
      <c r="U3538" s="18" t="s">
        <v>9109</v>
      </c>
      <c r="V3538" s="8"/>
      <c r="W3538" s="8"/>
    </row>
    <row r="3539" spans="1:23" ht="13.5" thickBot="1">
      <c r="A3539" s="8"/>
      <c r="B3539" s="8"/>
      <c r="C3539" s="8" t="s">
        <v>1193</v>
      </c>
      <c r="D3539" s="8"/>
      <c r="E3539" s="8"/>
      <c r="F3539" s="8"/>
      <c r="G3539" s="8"/>
      <c r="H3539" s="8"/>
      <c r="I3539" s="8" t="s">
        <v>1147</v>
      </c>
      <c r="J3539" s="8" t="s">
        <v>214</v>
      </c>
      <c r="K3539" s="17">
        <v>0</v>
      </c>
      <c r="L3539" s="8"/>
      <c r="M3539" s="8"/>
      <c r="N3539" s="9">
        <v>0</v>
      </c>
      <c r="O3539" s="8"/>
      <c r="P3539" s="9">
        <v>0</v>
      </c>
      <c r="Q3539" s="15">
        <v>0</v>
      </c>
      <c r="R3539" s="9">
        <v>2304</v>
      </c>
      <c r="S3539" s="8" t="s">
        <v>37</v>
      </c>
      <c r="T3539" s="8"/>
      <c r="U3539" s="18" t="s">
        <v>9109</v>
      </c>
      <c r="V3539" s="8"/>
      <c r="W3539" s="8"/>
    </row>
    <row r="3540" spans="1:23" ht="13.5" thickBot="1">
      <c r="A3540" s="8"/>
      <c r="B3540" s="8"/>
      <c r="C3540" s="44" t="s">
        <v>1227</v>
      </c>
      <c r="D3540" s="42"/>
      <c r="E3540" s="8"/>
      <c r="F3540" s="8"/>
      <c r="G3540" s="8"/>
      <c r="H3540" s="8"/>
      <c r="I3540" s="8" t="s">
        <v>1147</v>
      </c>
      <c r="J3540" s="8" t="s">
        <v>214</v>
      </c>
      <c r="K3540" s="17">
        <v>0</v>
      </c>
      <c r="L3540" s="8"/>
      <c r="M3540" s="8"/>
      <c r="N3540" s="9">
        <v>0</v>
      </c>
      <c r="O3540" s="8"/>
      <c r="P3540" s="9">
        <v>0</v>
      </c>
      <c r="Q3540" s="15">
        <v>0</v>
      </c>
      <c r="R3540" s="9">
        <v>2304</v>
      </c>
      <c r="S3540" s="8" t="s">
        <v>37</v>
      </c>
      <c r="T3540" s="8"/>
      <c r="U3540" s="18" t="s">
        <v>9109</v>
      </c>
      <c r="V3540" s="8"/>
      <c r="W3540" s="8"/>
    </row>
    <row r="3541" spans="1:23" ht="13.5" thickBot="1">
      <c r="A3541" s="8"/>
      <c r="B3541" s="8"/>
      <c r="C3541" s="8" t="s">
        <v>4999</v>
      </c>
      <c r="D3541" s="8"/>
      <c r="E3541" s="8"/>
      <c r="F3541" s="8"/>
      <c r="G3541" s="8"/>
      <c r="H3541" s="8"/>
      <c r="I3541" s="8" t="s">
        <v>1147</v>
      </c>
      <c r="J3541" s="8" t="s">
        <v>214</v>
      </c>
      <c r="K3541" s="17">
        <v>0</v>
      </c>
      <c r="L3541" s="8"/>
      <c r="M3541" s="8"/>
      <c r="N3541" s="9">
        <v>0</v>
      </c>
      <c r="O3541" s="8"/>
      <c r="P3541" s="9">
        <v>0</v>
      </c>
      <c r="Q3541" s="15">
        <v>0</v>
      </c>
      <c r="R3541" s="9">
        <v>2304</v>
      </c>
      <c r="S3541" s="8" t="s">
        <v>37</v>
      </c>
      <c r="T3541" s="8"/>
      <c r="U3541" s="18" t="s">
        <v>9109</v>
      </c>
      <c r="V3541" s="8"/>
      <c r="W3541" s="8"/>
    </row>
    <row r="3542" spans="1:23" ht="13.5" thickBot="1">
      <c r="A3542" s="8"/>
      <c r="B3542" s="8"/>
      <c r="C3542" s="8" t="s">
        <v>5000</v>
      </c>
      <c r="D3542" s="8"/>
      <c r="E3542" s="8"/>
      <c r="F3542" s="8"/>
      <c r="G3542" s="8"/>
      <c r="H3542" s="8"/>
      <c r="I3542" s="8"/>
      <c r="J3542" s="8" t="s">
        <v>78</v>
      </c>
      <c r="K3542" s="17">
        <v>0</v>
      </c>
      <c r="L3542" s="8"/>
      <c r="M3542" s="8"/>
      <c r="N3542" s="9">
        <v>0</v>
      </c>
      <c r="O3542" s="8"/>
      <c r="P3542" s="9">
        <v>0</v>
      </c>
      <c r="Q3542" s="15">
        <v>0</v>
      </c>
      <c r="R3542" s="9">
        <v>144</v>
      </c>
      <c r="S3542" s="8" t="s">
        <v>34</v>
      </c>
      <c r="T3542" s="8"/>
      <c r="U3542" s="18" t="s">
        <v>9164</v>
      </c>
      <c r="V3542" s="8"/>
      <c r="W3542" s="8"/>
    </row>
    <row r="3543" spans="1:23" ht="13.5" thickBot="1">
      <c r="A3543" s="8"/>
      <c r="B3543" s="8"/>
      <c r="C3543" s="8" t="s">
        <v>5001</v>
      </c>
      <c r="D3543" s="8"/>
      <c r="E3543" s="8"/>
      <c r="F3543" s="8"/>
      <c r="G3543" s="8"/>
      <c r="H3543" s="8"/>
      <c r="I3543" s="8"/>
      <c r="J3543" s="8" t="s">
        <v>78</v>
      </c>
      <c r="K3543" s="17">
        <v>0</v>
      </c>
      <c r="L3543" s="8"/>
      <c r="M3543" s="8"/>
      <c r="N3543" s="9">
        <v>0</v>
      </c>
      <c r="O3543" s="8"/>
      <c r="P3543" s="9">
        <v>0</v>
      </c>
      <c r="Q3543" s="15">
        <v>0</v>
      </c>
      <c r="R3543" s="9">
        <v>144</v>
      </c>
      <c r="S3543" s="8" t="s">
        <v>34</v>
      </c>
      <c r="T3543" s="8"/>
      <c r="U3543" s="18" t="s">
        <v>9164</v>
      </c>
      <c r="V3543" s="8"/>
      <c r="W3543" s="8"/>
    </row>
    <row r="3544" spans="1:23" ht="13.5" thickBot="1">
      <c r="A3544" s="8"/>
      <c r="B3544" s="8"/>
      <c r="C3544" s="8" t="s">
        <v>5002</v>
      </c>
      <c r="D3544" s="8"/>
      <c r="E3544" s="8"/>
      <c r="F3544" s="8"/>
      <c r="G3544" s="8"/>
      <c r="H3544" s="8"/>
      <c r="I3544" s="8"/>
      <c r="J3544" s="8" t="s">
        <v>78</v>
      </c>
      <c r="K3544" s="17">
        <v>0</v>
      </c>
      <c r="L3544" s="8"/>
      <c r="M3544" s="8"/>
      <c r="N3544" s="9">
        <v>0</v>
      </c>
      <c r="O3544" s="8"/>
      <c r="P3544" s="9">
        <v>0</v>
      </c>
      <c r="Q3544" s="15">
        <v>0</v>
      </c>
      <c r="R3544" s="9">
        <v>144</v>
      </c>
      <c r="S3544" s="8" t="s">
        <v>34</v>
      </c>
      <c r="T3544" s="8"/>
      <c r="U3544" s="18" t="s">
        <v>9164</v>
      </c>
      <c r="V3544" s="8"/>
      <c r="W3544" s="8"/>
    </row>
    <row r="3545" spans="1:23" ht="13.5" thickBot="1">
      <c r="A3545" s="8"/>
      <c r="B3545" s="8"/>
      <c r="C3545" s="8" t="s">
        <v>5003</v>
      </c>
      <c r="D3545" s="8"/>
      <c r="E3545" s="8"/>
      <c r="F3545" s="8"/>
      <c r="G3545" s="8"/>
      <c r="H3545" s="8"/>
      <c r="I3545" s="8"/>
      <c r="J3545" s="8" t="s">
        <v>78</v>
      </c>
      <c r="K3545" s="17">
        <v>0</v>
      </c>
      <c r="L3545" s="8"/>
      <c r="M3545" s="8"/>
      <c r="N3545" s="9">
        <v>0</v>
      </c>
      <c r="O3545" s="8"/>
      <c r="P3545" s="9">
        <v>0</v>
      </c>
      <c r="Q3545" s="15">
        <v>0</v>
      </c>
      <c r="R3545" s="9">
        <v>144</v>
      </c>
      <c r="S3545" s="8" t="s">
        <v>34</v>
      </c>
      <c r="T3545" s="8"/>
      <c r="U3545" s="18" t="s">
        <v>9164</v>
      </c>
      <c r="V3545" s="8"/>
      <c r="W3545" s="8"/>
    </row>
    <row r="3546" spans="1:23" ht="13.5" thickBot="1">
      <c r="A3546" s="8"/>
      <c r="B3546" s="8"/>
      <c r="C3546" s="8" t="s">
        <v>5004</v>
      </c>
      <c r="D3546" s="8"/>
      <c r="E3546" s="8"/>
      <c r="F3546" s="8"/>
      <c r="G3546" s="8"/>
      <c r="H3546" s="8"/>
      <c r="I3546" s="8" t="s">
        <v>416</v>
      </c>
      <c r="J3546" s="8" t="s">
        <v>214</v>
      </c>
      <c r="K3546" s="17">
        <v>0</v>
      </c>
      <c r="L3546" s="8"/>
      <c r="M3546" s="8"/>
      <c r="N3546" s="9">
        <v>0</v>
      </c>
      <c r="O3546" s="8"/>
      <c r="P3546" s="9">
        <v>0</v>
      </c>
      <c r="Q3546" s="15">
        <v>0</v>
      </c>
      <c r="R3546" s="9">
        <v>2304</v>
      </c>
      <c r="S3546" s="8" t="s">
        <v>37</v>
      </c>
      <c r="T3546" s="8"/>
      <c r="U3546" s="18" t="s">
        <v>9109</v>
      </c>
      <c r="V3546" s="8"/>
      <c r="W3546" s="8"/>
    </row>
    <row r="3547" spans="1:23" ht="13.5" thickBot="1">
      <c r="A3547" s="8"/>
      <c r="B3547" s="8"/>
      <c r="C3547" s="44" t="s">
        <v>5005</v>
      </c>
      <c r="D3547" s="42"/>
      <c r="E3547" s="8"/>
      <c r="F3547" s="8"/>
      <c r="G3547" s="8"/>
      <c r="H3547" s="8"/>
      <c r="I3547" s="8" t="s">
        <v>416</v>
      </c>
      <c r="J3547" s="8" t="s">
        <v>214</v>
      </c>
      <c r="K3547" s="17">
        <v>0</v>
      </c>
      <c r="L3547" s="8"/>
      <c r="M3547" s="8"/>
      <c r="N3547" s="9">
        <v>0</v>
      </c>
      <c r="O3547" s="8"/>
      <c r="P3547" s="9">
        <v>0</v>
      </c>
      <c r="Q3547" s="15">
        <v>0</v>
      </c>
      <c r="R3547" s="9">
        <v>2304</v>
      </c>
      <c r="S3547" s="8" t="s">
        <v>37</v>
      </c>
      <c r="T3547" s="8"/>
      <c r="U3547" s="18" t="s">
        <v>9109</v>
      </c>
      <c r="V3547" s="8"/>
      <c r="W3547" s="8"/>
    </row>
    <row r="3548" spans="1:23" ht="13.5" thickBot="1">
      <c r="A3548" s="8"/>
      <c r="B3548" s="8"/>
      <c r="C3548" s="8" t="s">
        <v>5006</v>
      </c>
      <c r="D3548" s="8"/>
      <c r="E3548" s="8"/>
      <c r="F3548" s="8"/>
      <c r="G3548" s="8"/>
      <c r="H3548" s="8"/>
      <c r="I3548" s="8"/>
      <c r="J3548" s="8" t="s">
        <v>78</v>
      </c>
      <c r="K3548" s="17">
        <v>0</v>
      </c>
      <c r="L3548" s="8"/>
      <c r="M3548" s="8"/>
      <c r="N3548" s="9">
        <v>0</v>
      </c>
      <c r="O3548" s="8"/>
      <c r="P3548" s="9">
        <v>0</v>
      </c>
      <c r="Q3548" s="15">
        <v>0</v>
      </c>
      <c r="R3548" s="9">
        <v>144</v>
      </c>
      <c r="S3548" s="8" t="s">
        <v>34</v>
      </c>
      <c r="T3548" s="8"/>
      <c r="U3548" s="18" t="s">
        <v>9164</v>
      </c>
      <c r="V3548" s="8"/>
      <c r="W3548" s="8"/>
    </row>
    <row r="3549" spans="1:23" ht="13.5" thickBot="1">
      <c r="A3549" s="8"/>
      <c r="B3549" s="8"/>
      <c r="C3549" s="8" t="s">
        <v>5007</v>
      </c>
      <c r="D3549" s="8"/>
      <c r="E3549" s="8"/>
      <c r="F3549" s="8"/>
      <c r="G3549" s="8"/>
      <c r="H3549" s="8"/>
      <c r="I3549" s="8"/>
      <c r="J3549" s="8" t="s">
        <v>78</v>
      </c>
      <c r="K3549" s="17">
        <v>0</v>
      </c>
      <c r="L3549" s="8"/>
      <c r="M3549" s="8"/>
      <c r="N3549" s="9">
        <v>0</v>
      </c>
      <c r="O3549" s="8"/>
      <c r="P3549" s="9">
        <v>0</v>
      </c>
      <c r="Q3549" s="15">
        <v>0</v>
      </c>
      <c r="R3549" s="9">
        <v>144</v>
      </c>
      <c r="S3549" s="8" t="s">
        <v>34</v>
      </c>
      <c r="T3549" s="8"/>
      <c r="U3549" s="18" t="s">
        <v>9164</v>
      </c>
      <c r="V3549" s="8"/>
      <c r="W3549" s="8"/>
    </row>
    <row r="3550" spans="1:23" ht="13.5" thickBot="1">
      <c r="A3550" s="8"/>
      <c r="B3550" s="8"/>
      <c r="C3550" s="8" t="s">
        <v>5008</v>
      </c>
      <c r="D3550" s="8"/>
      <c r="E3550" s="8"/>
      <c r="F3550" s="8"/>
      <c r="G3550" s="8"/>
      <c r="H3550" s="8"/>
      <c r="I3550" s="8"/>
      <c r="J3550" s="8" t="s">
        <v>78</v>
      </c>
      <c r="K3550" s="17">
        <v>0</v>
      </c>
      <c r="L3550" s="8"/>
      <c r="M3550" s="8"/>
      <c r="N3550" s="9">
        <v>0</v>
      </c>
      <c r="O3550" s="8"/>
      <c r="P3550" s="9">
        <v>0</v>
      </c>
      <c r="Q3550" s="15">
        <v>0</v>
      </c>
      <c r="R3550" s="9">
        <v>144</v>
      </c>
      <c r="S3550" s="8" t="s">
        <v>34</v>
      </c>
      <c r="T3550" s="8"/>
      <c r="U3550" s="18" t="s">
        <v>9164</v>
      </c>
      <c r="V3550" s="8"/>
      <c r="W3550" s="8"/>
    </row>
    <row r="3551" spans="1:23" ht="13.5" thickBot="1">
      <c r="A3551" s="8"/>
      <c r="B3551" s="8"/>
      <c r="C3551" s="8" t="s">
        <v>5009</v>
      </c>
      <c r="D3551" s="8"/>
      <c r="E3551" s="8"/>
      <c r="F3551" s="8"/>
      <c r="G3551" s="8"/>
      <c r="H3551" s="8"/>
      <c r="I3551" s="8"/>
      <c r="J3551" s="8" t="s">
        <v>78</v>
      </c>
      <c r="K3551" s="17">
        <v>0</v>
      </c>
      <c r="L3551" s="8"/>
      <c r="M3551" s="8"/>
      <c r="N3551" s="9">
        <v>0</v>
      </c>
      <c r="O3551" s="8"/>
      <c r="P3551" s="9">
        <v>0</v>
      </c>
      <c r="Q3551" s="15">
        <v>0</v>
      </c>
      <c r="R3551" s="9">
        <v>144</v>
      </c>
      <c r="S3551" s="8" t="s">
        <v>34</v>
      </c>
      <c r="T3551" s="8"/>
      <c r="U3551" s="18" t="s">
        <v>9164</v>
      </c>
      <c r="V3551" s="8"/>
      <c r="W3551" s="8"/>
    </row>
    <row r="3552" spans="1:23" ht="13.5" thickBot="1">
      <c r="A3552" s="8"/>
      <c r="B3552" s="8"/>
      <c r="C3552" s="8" t="s">
        <v>5010</v>
      </c>
      <c r="D3552" s="8"/>
      <c r="E3552" s="8"/>
      <c r="F3552" s="8"/>
      <c r="G3552" s="8"/>
      <c r="H3552" s="8"/>
      <c r="I3552" s="8"/>
      <c r="J3552" s="8" t="s">
        <v>78</v>
      </c>
      <c r="K3552" s="17">
        <v>0</v>
      </c>
      <c r="L3552" s="8"/>
      <c r="M3552" s="8"/>
      <c r="N3552" s="9">
        <v>0</v>
      </c>
      <c r="O3552" s="8"/>
      <c r="P3552" s="9">
        <v>0</v>
      </c>
      <c r="Q3552" s="15">
        <v>0</v>
      </c>
      <c r="R3552" s="9">
        <v>144</v>
      </c>
      <c r="S3552" s="8" t="s">
        <v>34</v>
      </c>
      <c r="T3552" s="8"/>
      <c r="U3552" s="18" t="s">
        <v>9164</v>
      </c>
      <c r="V3552" s="8"/>
      <c r="W3552" s="8"/>
    </row>
    <row r="3553" spans="1:23" ht="13.5" thickBot="1">
      <c r="A3553" s="8"/>
      <c r="B3553" s="8"/>
      <c r="C3553" s="8" t="s">
        <v>5011</v>
      </c>
      <c r="D3553" s="8"/>
      <c r="E3553" s="8"/>
      <c r="F3553" s="8"/>
      <c r="G3553" s="8"/>
      <c r="H3553" s="8"/>
      <c r="I3553" s="8"/>
      <c r="J3553" s="8" t="s">
        <v>78</v>
      </c>
      <c r="K3553" s="17">
        <v>0</v>
      </c>
      <c r="L3553" s="8"/>
      <c r="M3553" s="8"/>
      <c r="N3553" s="9">
        <v>0</v>
      </c>
      <c r="O3553" s="8"/>
      <c r="P3553" s="9">
        <v>0</v>
      </c>
      <c r="Q3553" s="15">
        <v>0</v>
      </c>
      <c r="R3553" s="9">
        <v>144</v>
      </c>
      <c r="S3553" s="8" t="s">
        <v>34</v>
      </c>
      <c r="T3553" s="8"/>
      <c r="U3553" s="18" t="s">
        <v>9164</v>
      </c>
      <c r="V3553" s="8"/>
      <c r="W3553" s="8"/>
    </row>
    <row r="3554" spans="1:23" ht="13.5" thickBot="1">
      <c r="A3554" s="8"/>
      <c r="B3554" s="8"/>
      <c r="C3554" s="8" t="s">
        <v>5012</v>
      </c>
      <c r="D3554" s="8"/>
      <c r="E3554" s="8"/>
      <c r="F3554" s="8"/>
      <c r="G3554" s="8"/>
      <c r="H3554" s="8"/>
      <c r="I3554" s="8"/>
      <c r="J3554" s="8" t="s">
        <v>78</v>
      </c>
      <c r="K3554" s="17">
        <v>0</v>
      </c>
      <c r="L3554" s="8"/>
      <c r="M3554" s="8"/>
      <c r="N3554" s="9">
        <v>0</v>
      </c>
      <c r="O3554" s="8"/>
      <c r="P3554" s="9">
        <v>0</v>
      </c>
      <c r="Q3554" s="15">
        <v>0</v>
      </c>
      <c r="R3554" s="9">
        <v>144</v>
      </c>
      <c r="S3554" s="8" t="s">
        <v>34</v>
      </c>
      <c r="T3554" s="8"/>
      <c r="U3554" s="18" t="s">
        <v>9164</v>
      </c>
      <c r="V3554" s="8"/>
      <c r="W3554" s="8"/>
    </row>
    <row r="3555" spans="1:23" ht="13.5" thickBot="1">
      <c r="A3555" s="8"/>
      <c r="B3555" s="8"/>
      <c r="C3555" s="8" t="s">
        <v>5013</v>
      </c>
      <c r="D3555" s="8"/>
      <c r="E3555" s="8"/>
      <c r="F3555" s="8"/>
      <c r="G3555" s="8"/>
      <c r="H3555" s="8"/>
      <c r="I3555" s="8"/>
      <c r="J3555" s="8" t="s">
        <v>78</v>
      </c>
      <c r="K3555" s="17">
        <v>0</v>
      </c>
      <c r="L3555" s="8"/>
      <c r="M3555" s="8"/>
      <c r="N3555" s="9">
        <v>0</v>
      </c>
      <c r="O3555" s="8"/>
      <c r="P3555" s="9">
        <v>0</v>
      </c>
      <c r="Q3555" s="15">
        <v>0</v>
      </c>
      <c r="R3555" s="9">
        <v>144</v>
      </c>
      <c r="S3555" s="8" t="s">
        <v>34</v>
      </c>
      <c r="T3555" s="8"/>
      <c r="U3555" s="18" t="s">
        <v>9164</v>
      </c>
      <c r="V3555" s="8"/>
      <c r="W3555" s="8"/>
    </row>
    <row r="3556" spans="1:23" ht="13.5" thickBot="1">
      <c r="A3556" s="8"/>
      <c r="B3556" s="8"/>
      <c r="C3556" s="8" t="s">
        <v>5014</v>
      </c>
      <c r="D3556" s="8"/>
      <c r="E3556" s="8"/>
      <c r="F3556" s="8"/>
      <c r="G3556" s="8"/>
      <c r="H3556" s="8"/>
      <c r="I3556" s="8"/>
      <c r="J3556" s="8" t="s">
        <v>78</v>
      </c>
      <c r="K3556" s="17">
        <v>0</v>
      </c>
      <c r="L3556" s="8"/>
      <c r="M3556" s="8"/>
      <c r="N3556" s="9">
        <v>0</v>
      </c>
      <c r="O3556" s="8"/>
      <c r="P3556" s="9">
        <v>0</v>
      </c>
      <c r="Q3556" s="15">
        <v>0</v>
      </c>
      <c r="R3556" s="9">
        <v>144</v>
      </c>
      <c r="S3556" s="8" t="s">
        <v>34</v>
      </c>
      <c r="T3556" s="8"/>
      <c r="U3556" s="18" t="s">
        <v>9164</v>
      </c>
      <c r="V3556" s="8"/>
      <c r="W3556" s="8"/>
    </row>
    <row r="3557" spans="1:23" ht="13.5" thickBot="1">
      <c r="A3557" s="8"/>
      <c r="B3557" s="8"/>
      <c r="C3557" s="8" t="s">
        <v>5015</v>
      </c>
      <c r="D3557" s="8"/>
      <c r="E3557" s="8"/>
      <c r="F3557" s="8"/>
      <c r="G3557" s="8"/>
      <c r="H3557" s="8"/>
      <c r="I3557" s="8"/>
      <c r="J3557" s="8" t="s">
        <v>78</v>
      </c>
      <c r="K3557" s="17">
        <v>0</v>
      </c>
      <c r="L3557" s="8"/>
      <c r="M3557" s="8"/>
      <c r="N3557" s="9">
        <v>0</v>
      </c>
      <c r="O3557" s="8"/>
      <c r="P3557" s="9">
        <v>0</v>
      </c>
      <c r="Q3557" s="15">
        <v>0</v>
      </c>
      <c r="R3557" s="9">
        <v>144</v>
      </c>
      <c r="S3557" s="8" t="s">
        <v>34</v>
      </c>
      <c r="T3557" s="8"/>
      <c r="U3557" s="18" t="s">
        <v>9164</v>
      </c>
      <c r="V3557" s="8"/>
      <c r="W3557" s="8"/>
    </row>
    <row r="3558" spans="1:23" ht="13.5" thickBot="1">
      <c r="A3558" s="8"/>
      <c r="B3558" s="8"/>
      <c r="C3558" s="44" t="s">
        <v>5016</v>
      </c>
      <c r="D3558" s="42"/>
      <c r="E3558" s="8"/>
      <c r="F3558" s="8"/>
      <c r="G3558" s="8"/>
      <c r="H3558" s="8"/>
      <c r="I3558" s="8"/>
      <c r="J3558" s="8" t="s">
        <v>78</v>
      </c>
      <c r="K3558" s="17">
        <v>0</v>
      </c>
      <c r="L3558" s="8"/>
      <c r="M3558" s="8"/>
      <c r="N3558" s="9">
        <v>0</v>
      </c>
      <c r="O3558" s="8"/>
      <c r="P3558" s="9">
        <v>0</v>
      </c>
      <c r="Q3558" s="15">
        <v>0</v>
      </c>
      <c r="R3558" s="9">
        <v>144</v>
      </c>
      <c r="S3558" s="8" t="s">
        <v>34</v>
      </c>
      <c r="T3558" s="8"/>
      <c r="U3558" s="18" t="s">
        <v>9164</v>
      </c>
      <c r="V3558" s="8"/>
      <c r="W3558" s="8"/>
    </row>
    <row r="3559" spans="1:23" ht="13.5" thickBot="1">
      <c r="A3559" s="8"/>
      <c r="B3559" s="8"/>
      <c r="C3559" s="8" t="s">
        <v>5017</v>
      </c>
      <c r="D3559" s="8"/>
      <c r="E3559" s="8"/>
      <c r="F3559" s="8"/>
      <c r="G3559" s="8"/>
      <c r="H3559" s="8"/>
      <c r="I3559" s="8"/>
      <c r="J3559" s="8" t="s">
        <v>78</v>
      </c>
      <c r="K3559" s="17">
        <v>0</v>
      </c>
      <c r="L3559" s="8"/>
      <c r="M3559" s="8"/>
      <c r="N3559" s="9">
        <v>0</v>
      </c>
      <c r="O3559" s="8"/>
      <c r="P3559" s="9">
        <v>0</v>
      </c>
      <c r="Q3559" s="15">
        <v>0</v>
      </c>
      <c r="R3559" s="9">
        <v>144</v>
      </c>
      <c r="S3559" s="8" t="s">
        <v>34</v>
      </c>
      <c r="T3559" s="8"/>
      <c r="U3559" s="18" t="s">
        <v>9164</v>
      </c>
      <c r="V3559" s="8"/>
      <c r="W3559" s="8"/>
    </row>
    <row r="3560" spans="1:23" ht="13.5" thickBot="1">
      <c r="A3560" s="8"/>
      <c r="B3560" s="8"/>
      <c r="C3560" s="8" t="s">
        <v>5018</v>
      </c>
      <c r="D3560" s="8"/>
      <c r="E3560" s="8"/>
      <c r="F3560" s="8"/>
      <c r="G3560" s="8"/>
      <c r="H3560" s="8"/>
      <c r="I3560" s="8"/>
      <c r="J3560" s="8" t="s">
        <v>78</v>
      </c>
      <c r="K3560" s="17">
        <v>0</v>
      </c>
      <c r="L3560" s="8"/>
      <c r="M3560" s="8"/>
      <c r="N3560" s="9">
        <v>0</v>
      </c>
      <c r="O3560" s="8"/>
      <c r="P3560" s="9">
        <v>0</v>
      </c>
      <c r="Q3560" s="15">
        <v>0</v>
      </c>
      <c r="R3560" s="9">
        <v>144</v>
      </c>
      <c r="S3560" s="8" t="s">
        <v>34</v>
      </c>
      <c r="T3560" s="8"/>
      <c r="U3560" s="18" t="s">
        <v>9164</v>
      </c>
      <c r="V3560" s="8"/>
      <c r="W3560" s="8"/>
    </row>
    <row r="3561" spans="1:23" ht="13.5" thickBot="1">
      <c r="A3561" s="8"/>
      <c r="B3561" s="8"/>
      <c r="C3561" s="8" t="s">
        <v>5019</v>
      </c>
      <c r="D3561" s="8"/>
      <c r="E3561" s="8"/>
      <c r="F3561" s="8"/>
      <c r="G3561" s="8"/>
      <c r="H3561" s="8"/>
      <c r="I3561" s="8"/>
      <c r="J3561" s="8" t="s">
        <v>78</v>
      </c>
      <c r="K3561" s="17">
        <v>0</v>
      </c>
      <c r="L3561" s="8"/>
      <c r="M3561" s="8"/>
      <c r="N3561" s="9">
        <v>0</v>
      </c>
      <c r="O3561" s="8"/>
      <c r="P3561" s="9">
        <v>0</v>
      </c>
      <c r="Q3561" s="15">
        <v>0</v>
      </c>
      <c r="R3561" s="9">
        <v>144</v>
      </c>
      <c r="S3561" s="8" t="s">
        <v>34</v>
      </c>
      <c r="T3561" s="8"/>
      <c r="U3561" s="18" t="s">
        <v>9164</v>
      </c>
      <c r="V3561" s="8"/>
      <c r="W3561" s="8"/>
    </row>
    <row r="3562" spans="1:23" ht="13.5" thickBot="1">
      <c r="A3562" s="8"/>
      <c r="B3562" s="8"/>
      <c r="C3562" s="8" t="s">
        <v>5020</v>
      </c>
      <c r="D3562" s="8"/>
      <c r="E3562" s="8"/>
      <c r="F3562" s="8"/>
      <c r="G3562" s="8"/>
      <c r="H3562" s="8"/>
      <c r="I3562" s="8"/>
      <c r="J3562" s="8" t="s">
        <v>78</v>
      </c>
      <c r="K3562" s="17">
        <v>0</v>
      </c>
      <c r="L3562" s="8"/>
      <c r="M3562" s="8"/>
      <c r="N3562" s="9">
        <v>0</v>
      </c>
      <c r="O3562" s="8"/>
      <c r="P3562" s="9">
        <v>0</v>
      </c>
      <c r="Q3562" s="15">
        <v>0</v>
      </c>
      <c r="R3562" s="9">
        <v>96</v>
      </c>
      <c r="S3562" s="8" t="s">
        <v>34</v>
      </c>
      <c r="T3562" s="8"/>
      <c r="U3562" s="18" t="s">
        <v>9164</v>
      </c>
      <c r="V3562" s="8"/>
      <c r="W3562" s="8"/>
    </row>
    <row r="3563" spans="1:23" ht="13.5" thickBot="1">
      <c r="A3563" s="8"/>
      <c r="B3563" s="8"/>
      <c r="C3563" s="8" t="s">
        <v>5021</v>
      </c>
      <c r="D3563" s="8"/>
      <c r="E3563" s="8"/>
      <c r="F3563" s="8"/>
      <c r="G3563" s="8"/>
      <c r="H3563" s="8"/>
      <c r="I3563" s="8"/>
      <c r="J3563" s="8" t="s">
        <v>78</v>
      </c>
      <c r="K3563" s="17">
        <v>0</v>
      </c>
      <c r="L3563" s="8"/>
      <c r="M3563" s="8"/>
      <c r="N3563" s="9">
        <v>0</v>
      </c>
      <c r="O3563" s="8"/>
      <c r="P3563" s="9">
        <v>0</v>
      </c>
      <c r="Q3563" s="15">
        <v>0</v>
      </c>
      <c r="R3563" s="9">
        <v>144</v>
      </c>
      <c r="S3563" s="8" t="s">
        <v>34</v>
      </c>
      <c r="T3563" s="8"/>
      <c r="U3563" s="18" t="s">
        <v>9164</v>
      </c>
      <c r="V3563" s="8"/>
      <c r="W3563" s="8"/>
    </row>
    <row r="3564" spans="1:23" ht="26.25" thickBot="1">
      <c r="A3564" s="8"/>
      <c r="B3564" s="8"/>
      <c r="C3564" s="8" t="s">
        <v>5022</v>
      </c>
      <c r="D3564" s="8"/>
      <c r="E3564" s="8"/>
      <c r="F3564" s="8"/>
      <c r="G3564" s="8"/>
      <c r="H3564" s="8"/>
      <c r="I3564" s="8" t="s">
        <v>75</v>
      </c>
      <c r="J3564" s="8" t="s">
        <v>78</v>
      </c>
      <c r="K3564" s="17">
        <v>0</v>
      </c>
      <c r="L3564" s="8"/>
      <c r="M3564" s="8"/>
      <c r="N3564" s="9">
        <v>0</v>
      </c>
      <c r="O3564" s="8"/>
      <c r="P3564" s="9">
        <v>0</v>
      </c>
      <c r="Q3564" s="15">
        <v>0</v>
      </c>
      <c r="R3564" s="9">
        <v>144</v>
      </c>
      <c r="S3564" s="8" t="s">
        <v>34</v>
      </c>
      <c r="T3564" s="8"/>
      <c r="U3564" s="18" t="s">
        <v>9164</v>
      </c>
      <c r="V3564" s="8"/>
      <c r="W3564" s="8"/>
    </row>
    <row r="3565" spans="1:23" ht="26.25" thickBot="1">
      <c r="A3565" s="8"/>
      <c r="B3565" s="8"/>
      <c r="C3565" s="8" t="s">
        <v>5023</v>
      </c>
      <c r="D3565" s="8"/>
      <c r="E3565" s="8"/>
      <c r="F3565" s="8"/>
      <c r="G3565" s="8"/>
      <c r="H3565" s="8"/>
      <c r="I3565" s="8" t="s">
        <v>75</v>
      </c>
      <c r="J3565" s="8" t="s">
        <v>78</v>
      </c>
      <c r="K3565" s="17">
        <v>0</v>
      </c>
      <c r="L3565" s="8"/>
      <c r="M3565" s="8"/>
      <c r="N3565" s="9">
        <v>0</v>
      </c>
      <c r="O3565" s="8"/>
      <c r="P3565" s="9">
        <v>0</v>
      </c>
      <c r="Q3565" s="15">
        <v>0</v>
      </c>
      <c r="R3565" s="9">
        <v>144</v>
      </c>
      <c r="S3565" s="8" t="s">
        <v>34</v>
      </c>
      <c r="T3565" s="8"/>
      <c r="U3565" s="18" t="s">
        <v>9164</v>
      </c>
      <c r="V3565" s="8"/>
      <c r="W3565" s="8"/>
    </row>
    <row r="3566" spans="1:23" ht="13.5" thickBot="1">
      <c r="A3566" s="8"/>
      <c r="B3566" s="8"/>
      <c r="C3566" s="8" t="s">
        <v>5024</v>
      </c>
      <c r="D3566" s="8"/>
      <c r="E3566" s="8"/>
      <c r="F3566" s="8"/>
      <c r="G3566" s="8"/>
      <c r="H3566" s="8"/>
      <c r="I3566" s="8"/>
      <c r="J3566" s="8" t="s">
        <v>78</v>
      </c>
      <c r="K3566" s="17">
        <v>0</v>
      </c>
      <c r="L3566" s="8"/>
      <c r="M3566" s="8"/>
      <c r="N3566" s="9">
        <v>0</v>
      </c>
      <c r="O3566" s="8"/>
      <c r="P3566" s="9">
        <v>0</v>
      </c>
      <c r="Q3566" s="15">
        <v>0</v>
      </c>
      <c r="R3566" s="9">
        <v>144</v>
      </c>
      <c r="S3566" s="8" t="s">
        <v>34</v>
      </c>
      <c r="T3566" s="8"/>
      <c r="U3566" s="18" t="s">
        <v>9164</v>
      </c>
      <c r="V3566" s="8"/>
      <c r="W3566" s="8"/>
    </row>
    <row r="3567" spans="1:23" ht="13.5" thickBot="1">
      <c r="A3567" s="8"/>
      <c r="B3567" s="8"/>
      <c r="C3567" s="8" t="s">
        <v>5025</v>
      </c>
      <c r="D3567" s="8"/>
      <c r="E3567" s="8"/>
      <c r="F3567" s="8"/>
      <c r="G3567" s="8"/>
      <c r="H3567" s="8"/>
      <c r="I3567" s="8"/>
      <c r="J3567" s="8" t="s">
        <v>78</v>
      </c>
      <c r="K3567" s="17">
        <v>0</v>
      </c>
      <c r="L3567" s="8"/>
      <c r="M3567" s="8"/>
      <c r="N3567" s="9">
        <v>0</v>
      </c>
      <c r="O3567" s="8"/>
      <c r="P3567" s="9">
        <v>0</v>
      </c>
      <c r="Q3567" s="15">
        <v>0</v>
      </c>
      <c r="R3567" s="9">
        <v>146</v>
      </c>
      <c r="S3567" s="8" t="s">
        <v>34</v>
      </c>
      <c r="T3567" s="8"/>
      <c r="U3567" s="18" t="s">
        <v>9164</v>
      </c>
      <c r="V3567" s="8"/>
      <c r="W3567" s="8"/>
    </row>
    <row r="3568" spans="1:23" ht="13.5" thickBot="1">
      <c r="A3568" s="8"/>
      <c r="B3568" s="8"/>
      <c r="C3568" s="8" t="s">
        <v>5026</v>
      </c>
      <c r="D3568" s="8"/>
      <c r="E3568" s="8"/>
      <c r="F3568" s="8"/>
      <c r="G3568" s="8"/>
      <c r="H3568" s="8"/>
      <c r="I3568" s="8"/>
      <c r="J3568" s="8" t="s">
        <v>78</v>
      </c>
      <c r="K3568" s="17">
        <v>0</v>
      </c>
      <c r="L3568" s="8"/>
      <c r="M3568" s="8"/>
      <c r="N3568" s="9">
        <v>0</v>
      </c>
      <c r="O3568" s="8"/>
      <c r="P3568" s="9">
        <v>0</v>
      </c>
      <c r="Q3568" s="15">
        <v>0</v>
      </c>
      <c r="R3568" s="9">
        <v>144</v>
      </c>
      <c r="S3568" s="8" t="s">
        <v>34</v>
      </c>
      <c r="T3568" s="8"/>
      <c r="U3568" s="18" t="s">
        <v>9164</v>
      </c>
      <c r="V3568" s="8"/>
      <c r="W3568" s="8"/>
    </row>
    <row r="3569" spans="1:23" ht="13.5" thickBot="1">
      <c r="A3569" s="8"/>
      <c r="B3569" s="8"/>
      <c r="C3569" s="8" t="s">
        <v>5027</v>
      </c>
      <c r="D3569" s="8"/>
      <c r="E3569" s="8"/>
      <c r="F3569" s="8"/>
      <c r="G3569" s="8"/>
      <c r="H3569" s="8"/>
      <c r="I3569" s="8"/>
      <c r="J3569" s="8" t="s">
        <v>78</v>
      </c>
      <c r="K3569" s="17">
        <v>0</v>
      </c>
      <c r="L3569" s="8"/>
      <c r="M3569" s="8"/>
      <c r="N3569" s="9">
        <v>0</v>
      </c>
      <c r="O3569" s="8"/>
      <c r="P3569" s="9">
        <v>0</v>
      </c>
      <c r="Q3569" s="15">
        <v>0</v>
      </c>
      <c r="R3569" s="9">
        <v>144</v>
      </c>
      <c r="S3569" s="8" t="s">
        <v>34</v>
      </c>
      <c r="T3569" s="8"/>
      <c r="U3569" s="18" t="s">
        <v>9164</v>
      </c>
      <c r="V3569" s="8"/>
      <c r="W3569" s="8"/>
    </row>
    <row r="3570" spans="1:23" ht="13.5" thickBot="1">
      <c r="A3570" s="8"/>
      <c r="B3570" s="8"/>
      <c r="C3570" s="8" t="s">
        <v>5028</v>
      </c>
      <c r="D3570" s="8"/>
      <c r="E3570" s="8"/>
      <c r="F3570" s="8"/>
      <c r="G3570" s="8"/>
      <c r="H3570" s="8"/>
      <c r="I3570" s="8"/>
      <c r="J3570" s="8" t="s">
        <v>78</v>
      </c>
      <c r="K3570" s="17">
        <v>0</v>
      </c>
      <c r="L3570" s="8"/>
      <c r="M3570" s="8"/>
      <c r="N3570" s="9">
        <v>0</v>
      </c>
      <c r="O3570" s="8"/>
      <c r="P3570" s="9">
        <v>0</v>
      </c>
      <c r="Q3570" s="15">
        <v>0</v>
      </c>
      <c r="R3570" s="9">
        <v>192</v>
      </c>
      <c r="S3570" s="8" t="s">
        <v>34</v>
      </c>
      <c r="T3570" s="8"/>
      <c r="U3570" s="18" t="s">
        <v>9164</v>
      </c>
      <c r="V3570" s="8"/>
      <c r="W3570" s="8"/>
    </row>
    <row r="3571" spans="1:23" ht="13.5" thickBot="1">
      <c r="A3571" s="8"/>
      <c r="B3571" s="8"/>
      <c r="C3571" s="8" t="s">
        <v>5029</v>
      </c>
      <c r="D3571" s="8"/>
      <c r="E3571" s="8"/>
      <c r="F3571" s="8"/>
      <c r="G3571" s="8"/>
      <c r="H3571" s="8"/>
      <c r="I3571" s="8"/>
      <c r="J3571" s="8" t="s">
        <v>78</v>
      </c>
      <c r="K3571" s="17">
        <v>0</v>
      </c>
      <c r="L3571" s="8"/>
      <c r="M3571" s="8"/>
      <c r="N3571" s="9">
        <v>0</v>
      </c>
      <c r="O3571" s="8"/>
      <c r="P3571" s="9">
        <v>0</v>
      </c>
      <c r="Q3571" s="15">
        <v>0</v>
      </c>
      <c r="R3571" s="9">
        <v>144</v>
      </c>
      <c r="S3571" s="8" t="s">
        <v>34</v>
      </c>
      <c r="T3571" s="8"/>
      <c r="U3571" s="18" t="s">
        <v>9164</v>
      </c>
      <c r="V3571" s="8"/>
      <c r="W3571" s="8"/>
    </row>
    <row r="3572" spans="1:23" ht="13.5" thickBot="1">
      <c r="A3572" s="8"/>
      <c r="B3572" s="8"/>
      <c r="C3572" s="8" t="s">
        <v>5030</v>
      </c>
      <c r="D3572" s="8"/>
      <c r="E3572" s="8"/>
      <c r="F3572" s="8"/>
      <c r="G3572" s="8"/>
      <c r="H3572" s="8"/>
      <c r="I3572" s="8"/>
      <c r="J3572" s="8" t="s">
        <v>78</v>
      </c>
      <c r="K3572" s="17">
        <v>0</v>
      </c>
      <c r="L3572" s="8"/>
      <c r="M3572" s="8"/>
      <c r="N3572" s="9">
        <v>0</v>
      </c>
      <c r="O3572" s="8"/>
      <c r="P3572" s="9">
        <v>0</v>
      </c>
      <c r="Q3572" s="15">
        <v>0</v>
      </c>
      <c r="R3572" s="9">
        <v>144</v>
      </c>
      <c r="S3572" s="8" t="s">
        <v>34</v>
      </c>
      <c r="T3572" s="8"/>
      <c r="U3572" s="18" t="s">
        <v>9164</v>
      </c>
      <c r="V3572" s="8"/>
      <c r="W3572" s="8"/>
    </row>
    <row r="3573" spans="1:23" ht="13.5" thickBot="1">
      <c r="A3573" s="8"/>
      <c r="B3573" s="8"/>
      <c r="C3573" s="8" t="s">
        <v>5031</v>
      </c>
      <c r="D3573" s="8"/>
      <c r="E3573" s="8"/>
      <c r="F3573" s="8"/>
      <c r="G3573" s="8"/>
      <c r="H3573" s="8"/>
      <c r="I3573" s="8"/>
      <c r="J3573" s="8" t="s">
        <v>78</v>
      </c>
      <c r="K3573" s="17">
        <v>0</v>
      </c>
      <c r="L3573" s="8"/>
      <c r="M3573" s="8"/>
      <c r="N3573" s="9">
        <v>0</v>
      </c>
      <c r="O3573" s="8"/>
      <c r="P3573" s="9">
        <v>0</v>
      </c>
      <c r="Q3573" s="15">
        <v>0</v>
      </c>
      <c r="R3573" s="9">
        <v>144</v>
      </c>
      <c r="S3573" s="8" t="s">
        <v>34</v>
      </c>
      <c r="T3573" s="8"/>
      <c r="U3573" s="18" t="s">
        <v>9164</v>
      </c>
      <c r="V3573" s="8"/>
      <c r="W3573" s="8"/>
    </row>
    <row r="3574" spans="1:23" ht="13.5" thickBot="1">
      <c r="A3574" s="8"/>
      <c r="B3574" s="8"/>
      <c r="C3574" s="8" t="s">
        <v>5032</v>
      </c>
      <c r="D3574" s="8"/>
      <c r="E3574" s="8"/>
      <c r="F3574" s="8"/>
      <c r="G3574" s="8"/>
      <c r="H3574" s="8"/>
      <c r="I3574" s="8"/>
      <c r="J3574" s="8" t="s">
        <v>78</v>
      </c>
      <c r="K3574" s="17">
        <v>0</v>
      </c>
      <c r="L3574" s="8"/>
      <c r="M3574" s="8"/>
      <c r="N3574" s="9">
        <v>0</v>
      </c>
      <c r="O3574" s="8"/>
      <c r="P3574" s="9">
        <v>0</v>
      </c>
      <c r="Q3574" s="15">
        <v>0</v>
      </c>
      <c r="R3574" s="9">
        <v>144</v>
      </c>
      <c r="S3574" s="8" t="s">
        <v>34</v>
      </c>
      <c r="T3574" s="8"/>
      <c r="U3574" s="18" t="s">
        <v>9164</v>
      </c>
      <c r="V3574" s="8"/>
      <c r="W3574" s="8"/>
    </row>
    <row r="3575" spans="1:23" ht="13.5" thickBot="1">
      <c r="A3575" s="8"/>
      <c r="B3575" s="8"/>
      <c r="C3575" s="8" t="s">
        <v>5033</v>
      </c>
      <c r="D3575" s="8"/>
      <c r="E3575" s="8"/>
      <c r="F3575" s="8"/>
      <c r="G3575" s="8"/>
      <c r="H3575" s="8"/>
      <c r="I3575" s="8"/>
      <c r="J3575" s="8" t="s">
        <v>78</v>
      </c>
      <c r="K3575" s="17">
        <v>0</v>
      </c>
      <c r="L3575" s="8"/>
      <c r="M3575" s="8"/>
      <c r="N3575" s="9">
        <v>0</v>
      </c>
      <c r="O3575" s="8"/>
      <c r="P3575" s="9">
        <v>0</v>
      </c>
      <c r="Q3575" s="15">
        <v>0</v>
      </c>
      <c r="R3575" s="9">
        <v>144</v>
      </c>
      <c r="S3575" s="8" t="s">
        <v>34</v>
      </c>
      <c r="T3575" s="8"/>
      <c r="U3575" s="18" t="s">
        <v>9164</v>
      </c>
      <c r="V3575" s="8"/>
      <c r="W3575" s="8"/>
    </row>
    <row r="3576" spans="1:23" ht="13.5" thickBot="1">
      <c r="A3576" s="8"/>
      <c r="B3576" s="8"/>
      <c r="C3576" s="8" t="s">
        <v>5034</v>
      </c>
      <c r="D3576" s="8"/>
      <c r="E3576" s="8"/>
      <c r="F3576" s="8"/>
      <c r="G3576" s="8"/>
      <c r="H3576" s="8"/>
      <c r="I3576" s="8"/>
      <c r="J3576" s="8" t="s">
        <v>78</v>
      </c>
      <c r="K3576" s="17">
        <v>0</v>
      </c>
      <c r="L3576" s="8"/>
      <c r="M3576" s="8"/>
      <c r="N3576" s="9">
        <v>0</v>
      </c>
      <c r="O3576" s="8"/>
      <c r="P3576" s="9">
        <v>0</v>
      </c>
      <c r="Q3576" s="15">
        <v>0</v>
      </c>
      <c r="R3576" s="9">
        <v>144</v>
      </c>
      <c r="S3576" s="8" t="s">
        <v>34</v>
      </c>
      <c r="T3576" s="8"/>
      <c r="U3576" s="18" t="s">
        <v>9164</v>
      </c>
      <c r="V3576" s="8"/>
      <c r="W3576" s="8"/>
    </row>
    <row r="3577" spans="1:23" ht="13.5" thickBot="1">
      <c r="A3577" s="8"/>
      <c r="B3577" s="8"/>
      <c r="C3577" s="8" t="s">
        <v>5035</v>
      </c>
      <c r="D3577" s="8"/>
      <c r="E3577" s="8"/>
      <c r="F3577" s="8"/>
      <c r="G3577" s="8"/>
      <c r="H3577" s="8"/>
      <c r="I3577" s="8"/>
      <c r="J3577" s="8" t="s">
        <v>78</v>
      </c>
      <c r="K3577" s="17">
        <v>0</v>
      </c>
      <c r="L3577" s="8"/>
      <c r="M3577" s="8"/>
      <c r="N3577" s="9">
        <v>0</v>
      </c>
      <c r="O3577" s="8"/>
      <c r="P3577" s="9">
        <v>0</v>
      </c>
      <c r="Q3577" s="15">
        <v>0</v>
      </c>
      <c r="R3577" s="9">
        <v>144</v>
      </c>
      <c r="S3577" s="8" t="s">
        <v>34</v>
      </c>
      <c r="T3577" s="8"/>
      <c r="U3577" s="18" t="s">
        <v>9164</v>
      </c>
      <c r="V3577" s="8"/>
      <c r="W3577" s="8"/>
    </row>
    <row r="3578" spans="1:23" ht="13.5" thickBot="1">
      <c r="A3578" s="8"/>
      <c r="B3578" s="8"/>
      <c r="C3578" s="8" t="s">
        <v>5036</v>
      </c>
      <c r="D3578" s="8"/>
      <c r="E3578" s="8"/>
      <c r="F3578" s="8"/>
      <c r="G3578" s="8"/>
      <c r="H3578" s="8"/>
      <c r="I3578" s="8"/>
      <c r="J3578" s="8" t="s">
        <v>78</v>
      </c>
      <c r="K3578" s="17">
        <v>0</v>
      </c>
      <c r="L3578" s="8"/>
      <c r="M3578" s="8"/>
      <c r="N3578" s="9">
        <v>0</v>
      </c>
      <c r="O3578" s="8"/>
      <c r="P3578" s="9">
        <v>0</v>
      </c>
      <c r="Q3578" s="15">
        <v>0</v>
      </c>
      <c r="R3578" s="9">
        <v>144</v>
      </c>
      <c r="S3578" s="8" t="s">
        <v>34</v>
      </c>
      <c r="T3578" s="8"/>
      <c r="U3578" s="18" t="s">
        <v>9164</v>
      </c>
      <c r="V3578" s="8"/>
      <c r="W3578" s="8"/>
    </row>
    <row r="3579" spans="1:23" ht="13.5" thickBot="1">
      <c r="A3579" s="8"/>
      <c r="B3579" s="8"/>
      <c r="C3579" s="8" t="s">
        <v>5037</v>
      </c>
      <c r="D3579" s="8"/>
      <c r="E3579" s="8"/>
      <c r="F3579" s="8"/>
      <c r="G3579" s="8"/>
      <c r="H3579" s="8"/>
      <c r="I3579" s="8"/>
      <c r="J3579" s="8" t="s">
        <v>78</v>
      </c>
      <c r="K3579" s="17">
        <v>0</v>
      </c>
      <c r="L3579" s="8"/>
      <c r="M3579" s="8"/>
      <c r="N3579" s="9">
        <v>0</v>
      </c>
      <c r="O3579" s="8"/>
      <c r="P3579" s="9">
        <v>0</v>
      </c>
      <c r="Q3579" s="15">
        <v>0</v>
      </c>
      <c r="R3579" s="9">
        <v>96</v>
      </c>
      <c r="S3579" s="8" t="s">
        <v>34</v>
      </c>
      <c r="T3579" s="8"/>
      <c r="U3579" s="18" t="s">
        <v>9164</v>
      </c>
      <c r="V3579" s="8"/>
      <c r="W3579" s="8"/>
    </row>
    <row r="3580" spans="1:23" ht="13.5" thickBot="1">
      <c r="A3580" s="8"/>
      <c r="B3580" s="8"/>
      <c r="C3580" s="8" t="s">
        <v>5038</v>
      </c>
      <c r="D3580" s="8"/>
      <c r="E3580" s="8"/>
      <c r="F3580" s="8"/>
      <c r="G3580" s="8"/>
      <c r="H3580" s="8"/>
      <c r="I3580" s="8"/>
      <c r="J3580" s="8" t="s">
        <v>78</v>
      </c>
      <c r="K3580" s="17">
        <v>0</v>
      </c>
      <c r="L3580" s="8"/>
      <c r="M3580" s="8"/>
      <c r="N3580" s="9">
        <v>0</v>
      </c>
      <c r="O3580" s="8"/>
      <c r="P3580" s="9">
        <v>0</v>
      </c>
      <c r="Q3580" s="15">
        <v>0</v>
      </c>
      <c r="R3580" s="9">
        <v>144</v>
      </c>
      <c r="S3580" s="8" t="s">
        <v>34</v>
      </c>
      <c r="T3580" s="8"/>
      <c r="U3580" s="18" t="s">
        <v>9164</v>
      </c>
      <c r="V3580" s="8"/>
      <c r="W3580" s="8"/>
    </row>
    <row r="3581" spans="1:23" ht="13.5" thickBot="1">
      <c r="A3581" s="8"/>
      <c r="B3581" s="8"/>
      <c r="C3581" s="8" t="s">
        <v>5039</v>
      </c>
      <c r="D3581" s="8"/>
      <c r="E3581" s="8"/>
      <c r="F3581" s="8"/>
      <c r="G3581" s="8"/>
      <c r="H3581" s="8"/>
      <c r="I3581" s="8"/>
      <c r="J3581" s="8" t="s">
        <v>78</v>
      </c>
      <c r="K3581" s="17">
        <v>0</v>
      </c>
      <c r="L3581" s="8"/>
      <c r="M3581" s="8"/>
      <c r="N3581" s="9">
        <v>0</v>
      </c>
      <c r="O3581" s="8"/>
      <c r="P3581" s="9">
        <v>0</v>
      </c>
      <c r="Q3581" s="15">
        <v>0</v>
      </c>
      <c r="R3581" s="9">
        <v>96</v>
      </c>
      <c r="S3581" s="8" t="s">
        <v>34</v>
      </c>
      <c r="T3581" s="8"/>
      <c r="U3581" s="8" t="s">
        <v>9164</v>
      </c>
      <c r="V3581" s="8"/>
      <c r="W3581" s="8"/>
    </row>
    <row r="3582" spans="1:23" ht="13.5" thickBot="1">
      <c r="A3582" s="8"/>
      <c r="B3582" s="8"/>
      <c r="C3582" s="8" t="s">
        <v>5040</v>
      </c>
      <c r="D3582" s="8"/>
      <c r="E3582" s="8"/>
      <c r="F3582" s="8"/>
      <c r="G3582" s="8"/>
      <c r="H3582" s="8"/>
      <c r="I3582" s="8"/>
      <c r="J3582" s="8" t="s">
        <v>78</v>
      </c>
      <c r="K3582" s="17">
        <v>0</v>
      </c>
      <c r="L3582" s="8"/>
      <c r="M3582" s="8"/>
      <c r="N3582" s="9">
        <v>0</v>
      </c>
      <c r="O3582" s="8"/>
      <c r="P3582" s="9">
        <v>0</v>
      </c>
      <c r="Q3582" s="15">
        <v>0</v>
      </c>
      <c r="R3582" s="9">
        <v>144</v>
      </c>
      <c r="S3582" s="8" t="s">
        <v>34</v>
      </c>
      <c r="T3582" s="8"/>
      <c r="U3582" s="18" t="s">
        <v>9164</v>
      </c>
      <c r="V3582" s="8"/>
      <c r="W3582" s="8"/>
    </row>
    <row r="3583" spans="1:23" ht="13.5" thickBot="1">
      <c r="A3583" s="8"/>
      <c r="B3583" s="8"/>
      <c r="C3583" s="8" t="s">
        <v>5043</v>
      </c>
      <c r="D3583" s="8"/>
      <c r="E3583" s="8"/>
      <c r="F3583" s="8"/>
      <c r="G3583" s="8"/>
      <c r="H3583" s="8"/>
      <c r="I3583" s="8"/>
      <c r="J3583" s="8" t="s">
        <v>78</v>
      </c>
      <c r="K3583" s="17">
        <v>0</v>
      </c>
      <c r="L3583" s="8"/>
      <c r="M3583" s="8"/>
      <c r="N3583" s="9">
        <v>0</v>
      </c>
      <c r="O3583" s="8"/>
      <c r="P3583" s="9">
        <v>0</v>
      </c>
      <c r="Q3583" s="15">
        <v>0</v>
      </c>
      <c r="R3583" s="9">
        <v>50</v>
      </c>
      <c r="S3583" s="8" t="s">
        <v>34</v>
      </c>
      <c r="T3583" s="8"/>
      <c r="U3583" s="8" t="s">
        <v>9164</v>
      </c>
      <c r="V3583" s="8"/>
      <c r="W3583" s="8"/>
    </row>
    <row r="3584" spans="1:23" ht="13.5" thickBot="1">
      <c r="A3584" s="8"/>
      <c r="B3584" s="8"/>
      <c r="C3584" s="8" t="s">
        <v>5044</v>
      </c>
      <c r="D3584" s="8"/>
      <c r="E3584" s="8"/>
      <c r="F3584" s="8"/>
      <c r="G3584" s="8"/>
      <c r="H3584" s="8"/>
      <c r="I3584" s="8"/>
      <c r="J3584" s="8" t="s">
        <v>78</v>
      </c>
      <c r="K3584" s="17">
        <v>0</v>
      </c>
      <c r="L3584" s="8"/>
      <c r="M3584" s="8"/>
      <c r="N3584" s="9">
        <v>0</v>
      </c>
      <c r="O3584" s="8"/>
      <c r="P3584" s="9">
        <v>0</v>
      </c>
      <c r="Q3584" s="15">
        <v>0</v>
      </c>
      <c r="R3584" s="9">
        <v>144</v>
      </c>
      <c r="S3584" s="8" t="s">
        <v>34</v>
      </c>
      <c r="T3584" s="8"/>
      <c r="U3584" s="18" t="s">
        <v>9164</v>
      </c>
      <c r="V3584" s="8"/>
      <c r="W3584" s="8"/>
    </row>
    <row r="3585" spans="1:23" ht="13.5" thickBot="1">
      <c r="A3585" s="8"/>
      <c r="B3585" s="8"/>
      <c r="C3585" s="8" t="s">
        <v>5046</v>
      </c>
      <c r="D3585" s="8"/>
      <c r="E3585" s="8"/>
      <c r="F3585" s="8"/>
      <c r="G3585" s="8"/>
      <c r="H3585" s="8"/>
      <c r="I3585" s="8"/>
      <c r="J3585" s="8" t="s">
        <v>78</v>
      </c>
      <c r="K3585" s="17">
        <v>0</v>
      </c>
      <c r="L3585" s="8"/>
      <c r="M3585" s="8"/>
      <c r="N3585" s="9">
        <v>0</v>
      </c>
      <c r="O3585" s="8"/>
      <c r="P3585" s="9">
        <v>0</v>
      </c>
      <c r="Q3585" s="15">
        <v>0</v>
      </c>
      <c r="R3585" s="9">
        <v>40</v>
      </c>
      <c r="S3585" s="8" t="s">
        <v>34</v>
      </c>
      <c r="T3585" s="8"/>
      <c r="U3585" s="18" t="s">
        <v>9164</v>
      </c>
      <c r="V3585" s="8"/>
      <c r="W3585" s="8"/>
    </row>
    <row r="3586" spans="1:23" ht="13.5" thickBot="1">
      <c r="A3586" s="8"/>
      <c r="B3586" s="8"/>
      <c r="C3586" s="8" t="s">
        <v>5047</v>
      </c>
      <c r="D3586" s="8"/>
      <c r="E3586" s="8"/>
      <c r="F3586" s="8"/>
      <c r="G3586" s="8"/>
      <c r="H3586" s="8"/>
      <c r="I3586" s="8"/>
      <c r="J3586" s="8" t="s">
        <v>78</v>
      </c>
      <c r="K3586" s="17">
        <v>0</v>
      </c>
      <c r="L3586" s="8"/>
      <c r="M3586" s="8"/>
      <c r="N3586" s="9">
        <v>0</v>
      </c>
      <c r="O3586" s="8"/>
      <c r="P3586" s="9">
        <v>0</v>
      </c>
      <c r="Q3586" s="15">
        <v>0</v>
      </c>
      <c r="R3586" s="9">
        <v>40</v>
      </c>
      <c r="S3586" s="8" t="s">
        <v>34</v>
      </c>
      <c r="T3586" s="8"/>
      <c r="U3586" s="18" t="s">
        <v>9164</v>
      </c>
      <c r="V3586" s="8"/>
      <c r="W3586" s="8"/>
    </row>
    <row r="3587" spans="1:23" ht="13.5" thickBot="1">
      <c r="A3587" s="8"/>
      <c r="B3587" s="8"/>
      <c r="C3587" s="8" t="s">
        <v>9171</v>
      </c>
      <c r="D3587" s="8"/>
      <c r="E3587" s="8"/>
      <c r="F3587" s="8"/>
      <c r="G3587" s="8"/>
      <c r="H3587" s="8"/>
      <c r="I3587" s="8"/>
      <c r="J3587" s="8" t="s">
        <v>78</v>
      </c>
      <c r="K3587" s="17">
        <v>0</v>
      </c>
      <c r="L3587" s="8"/>
      <c r="M3587" s="8"/>
      <c r="N3587" s="9">
        <v>0</v>
      </c>
      <c r="O3587" s="8"/>
      <c r="P3587" s="9">
        <v>0</v>
      </c>
      <c r="Q3587" s="15" t="e">
        <v>#DIV/0!</v>
      </c>
      <c r="R3587" s="9">
        <v>0</v>
      </c>
      <c r="S3587" s="8"/>
      <c r="T3587" s="8"/>
      <c r="U3587" s="8" t="e">
        <v>#DIV/0!</v>
      </c>
      <c r="V3587" s="8"/>
      <c r="W3587" s="8"/>
    </row>
    <row r="3588" spans="1:23" ht="13.5" thickBot="1">
      <c r="A3588" s="8"/>
      <c r="B3588" s="8"/>
      <c r="C3588" s="8" t="s">
        <v>5048</v>
      </c>
      <c r="D3588" s="8"/>
      <c r="E3588" s="8"/>
      <c r="F3588" s="8"/>
      <c r="G3588" s="8"/>
      <c r="H3588" s="8"/>
      <c r="I3588" s="8"/>
      <c r="J3588" s="8" t="s">
        <v>78</v>
      </c>
      <c r="K3588" s="17">
        <v>0</v>
      </c>
      <c r="L3588" s="8"/>
      <c r="M3588" s="8"/>
      <c r="N3588" s="9">
        <v>0</v>
      </c>
      <c r="O3588" s="8"/>
      <c r="P3588" s="9">
        <v>0</v>
      </c>
      <c r="Q3588" s="15">
        <v>0</v>
      </c>
      <c r="R3588" s="9">
        <v>120</v>
      </c>
      <c r="S3588" s="8" t="s">
        <v>34</v>
      </c>
      <c r="T3588" s="8"/>
      <c r="U3588" s="8" t="s">
        <v>9164</v>
      </c>
      <c r="V3588" s="8"/>
      <c r="W3588" s="8"/>
    </row>
    <row r="3589" spans="1:23" ht="13.5" thickBot="1">
      <c r="A3589" s="8"/>
      <c r="B3589" s="8"/>
      <c r="C3589" s="8" t="s">
        <v>5049</v>
      </c>
      <c r="D3589" s="8"/>
      <c r="E3589" s="8"/>
      <c r="F3589" s="8"/>
      <c r="G3589" s="8"/>
      <c r="H3589" s="8"/>
      <c r="I3589" s="8"/>
      <c r="J3589" s="8" t="s">
        <v>78</v>
      </c>
      <c r="K3589" s="17">
        <v>0</v>
      </c>
      <c r="L3589" s="8"/>
      <c r="M3589" s="8"/>
      <c r="N3589" s="9">
        <v>0</v>
      </c>
      <c r="O3589" s="8"/>
      <c r="P3589" s="9">
        <v>0</v>
      </c>
      <c r="Q3589" s="15">
        <v>0</v>
      </c>
      <c r="R3589" s="9">
        <v>120</v>
      </c>
      <c r="S3589" s="8" t="s">
        <v>34</v>
      </c>
      <c r="T3589" s="8"/>
      <c r="U3589" s="8" t="s">
        <v>9164</v>
      </c>
      <c r="V3589" s="8"/>
      <c r="W3589" s="8"/>
    </row>
    <row r="3590" spans="1:23" ht="13.5" thickBot="1">
      <c r="A3590" s="8"/>
      <c r="B3590" s="8"/>
      <c r="C3590" s="8" t="s">
        <v>5050</v>
      </c>
      <c r="D3590" s="8"/>
      <c r="E3590" s="8"/>
      <c r="F3590" s="8"/>
      <c r="G3590" s="8"/>
      <c r="H3590" s="8"/>
      <c r="I3590" s="8"/>
      <c r="J3590" s="8" t="s">
        <v>78</v>
      </c>
      <c r="K3590" s="17">
        <v>0</v>
      </c>
      <c r="L3590" s="8"/>
      <c r="M3590" s="8"/>
      <c r="N3590" s="9">
        <v>0</v>
      </c>
      <c r="O3590" s="8"/>
      <c r="P3590" s="9">
        <v>0</v>
      </c>
      <c r="Q3590" s="15">
        <v>0</v>
      </c>
      <c r="R3590" s="9">
        <v>121</v>
      </c>
      <c r="S3590" s="8" t="s">
        <v>34</v>
      </c>
      <c r="T3590" s="8"/>
      <c r="U3590" s="8" t="s">
        <v>9164</v>
      </c>
      <c r="V3590" s="8"/>
      <c r="W3590" s="8"/>
    </row>
    <row r="3591" spans="1:23" ht="13.5" thickBot="1">
      <c r="A3591" s="8"/>
      <c r="B3591" s="8"/>
      <c r="C3591" s="8" t="s">
        <v>5051</v>
      </c>
      <c r="D3591" s="8"/>
      <c r="E3591" s="8"/>
      <c r="F3591" s="8"/>
      <c r="G3591" s="8"/>
      <c r="H3591" s="8"/>
      <c r="I3591" s="8"/>
      <c r="J3591" s="8" t="s">
        <v>78</v>
      </c>
      <c r="K3591" s="17">
        <v>0</v>
      </c>
      <c r="L3591" s="8"/>
      <c r="M3591" s="8"/>
      <c r="N3591" s="9">
        <v>0</v>
      </c>
      <c r="O3591" s="8"/>
      <c r="P3591" s="9">
        <v>0</v>
      </c>
      <c r="Q3591" s="15">
        <v>0</v>
      </c>
      <c r="R3591" s="9">
        <v>127</v>
      </c>
      <c r="S3591" s="8" t="s">
        <v>34</v>
      </c>
      <c r="T3591" s="8"/>
      <c r="U3591" s="8" t="s">
        <v>9164</v>
      </c>
      <c r="V3591" s="8"/>
      <c r="W3591" s="8"/>
    </row>
    <row r="3592" spans="1:23" ht="13.5" thickBot="1">
      <c r="A3592" s="8"/>
      <c r="B3592" s="8"/>
      <c r="C3592" s="8" t="s">
        <v>5052</v>
      </c>
      <c r="D3592" s="8"/>
      <c r="E3592" s="8"/>
      <c r="F3592" s="8"/>
      <c r="G3592" s="8"/>
      <c r="H3592" s="8"/>
      <c r="I3592" s="8"/>
      <c r="J3592" s="8" t="s">
        <v>78</v>
      </c>
      <c r="K3592" s="17">
        <v>0</v>
      </c>
      <c r="L3592" s="8"/>
      <c r="M3592" s="8"/>
      <c r="N3592" s="9">
        <v>0</v>
      </c>
      <c r="O3592" s="8"/>
      <c r="P3592" s="9">
        <v>0</v>
      </c>
      <c r="Q3592" s="15">
        <v>0</v>
      </c>
      <c r="R3592" s="9">
        <v>122</v>
      </c>
      <c r="S3592" s="8" t="s">
        <v>34</v>
      </c>
      <c r="T3592" s="8"/>
      <c r="U3592" s="8" t="s">
        <v>9164</v>
      </c>
      <c r="V3592" s="8"/>
      <c r="W3592" s="8"/>
    </row>
    <row r="3593" spans="1:23" ht="13.5" thickBot="1">
      <c r="A3593" s="8"/>
      <c r="B3593" s="8"/>
      <c r="C3593" s="8" t="s">
        <v>5053</v>
      </c>
      <c r="D3593" s="8"/>
      <c r="E3593" s="8"/>
      <c r="F3593" s="8"/>
      <c r="G3593" s="8"/>
      <c r="H3593" s="8"/>
      <c r="I3593" s="8"/>
      <c r="J3593" s="8" t="s">
        <v>78</v>
      </c>
      <c r="K3593" s="17">
        <v>0</v>
      </c>
      <c r="L3593" s="8"/>
      <c r="M3593" s="8"/>
      <c r="N3593" s="9">
        <v>0</v>
      </c>
      <c r="O3593" s="8"/>
      <c r="P3593" s="9">
        <v>0</v>
      </c>
      <c r="Q3593" s="15">
        <v>0</v>
      </c>
      <c r="R3593" s="9">
        <v>123</v>
      </c>
      <c r="S3593" s="8" t="s">
        <v>34</v>
      </c>
      <c r="T3593" s="8"/>
      <c r="U3593" s="8" t="s">
        <v>9164</v>
      </c>
      <c r="V3593" s="8"/>
      <c r="W3593" s="8"/>
    </row>
    <row r="3594" spans="1:23" ht="13.5" thickBot="1">
      <c r="A3594" s="8"/>
      <c r="B3594" s="8"/>
      <c r="C3594" s="8" t="s">
        <v>5054</v>
      </c>
      <c r="D3594" s="8"/>
      <c r="E3594" s="8"/>
      <c r="F3594" s="8"/>
      <c r="G3594" s="8"/>
      <c r="H3594" s="8"/>
      <c r="I3594" s="8"/>
      <c r="J3594" s="8" t="s">
        <v>78</v>
      </c>
      <c r="K3594" s="17">
        <v>0</v>
      </c>
      <c r="L3594" s="8"/>
      <c r="M3594" s="8"/>
      <c r="N3594" s="9">
        <v>0</v>
      </c>
      <c r="O3594" s="8"/>
      <c r="P3594" s="9">
        <v>0</v>
      </c>
      <c r="Q3594" s="15">
        <v>0</v>
      </c>
      <c r="R3594" s="9">
        <v>124</v>
      </c>
      <c r="S3594" s="8" t="s">
        <v>34</v>
      </c>
      <c r="T3594" s="8"/>
      <c r="U3594" s="8" t="s">
        <v>9164</v>
      </c>
      <c r="V3594" s="8"/>
      <c r="W3594" s="8"/>
    </row>
    <row r="3595" spans="1:23" ht="13.5" thickBot="1">
      <c r="A3595" s="8"/>
      <c r="B3595" s="8"/>
      <c r="C3595" s="8" t="s">
        <v>5055</v>
      </c>
      <c r="D3595" s="8"/>
      <c r="E3595" s="8"/>
      <c r="F3595" s="8"/>
      <c r="G3595" s="8"/>
      <c r="H3595" s="8"/>
      <c r="I3595" s="8"/>
      <c r="J3595" s="8" t="s">
        <v>78</v>
      </c>
      <c r="K3595" s="17">
        <v>0</v>
      </c>
      <c r="L3595" s="8"/>
      <c r="M3595" s="8"/>
      <c r="N3595" s="9">
        <v>0</v>
      </c>
      <c r="O3595" s="8"/>
      <c r="P3595" s="9">
        <v>0</v>
      </c>
      <c r="Q3595" s="15">
        <v>0</v>
      </c>
      <c r="R3595" s="9">
        <v>125</v>
      </c>
      <c r="S3595" s="8" t="s">
        <v>34</v>
      </c>
      <c r="T3595" s="8"/>
      <c r="U3595" s="8" t="s">
        <v>9164</v>
      </c>
      <c r="V3595" s="8"/>
      <c r="W3595" s="8"/>
    </row>
    <row r="3596" spans="1:23" ht="13.5" thickBot="1">
      <c r="A3596" s="8"/>
      <c r="B3596" s="8"/>
      <c r="C3596" s="8" t="s">
        <v>5056</v>
      </c>
      <c r="D3596" s="8"/>
      <c r="E3596" s="8"/>
      <c r="F3596" s="8"/>
      <c r="G3596" s="8"/>
      <c r="H3596" s="8"/>
      <c r="I3596" s="8"/>
      <c r="J3596" s="8" t="s">
        <v>78</v>
      </c>
      <c r="K3596" s="17">
        <v>0</v>
      </c>
      <c r="L3596" s="8"/>
      <c r="M3596" s="8"/>
      <c r="N3596" s="9">
        <v>0</v>
      </c>
      <c r="O3596" s="8"/>
      <c r="P3596" s="9">
        <v>0</v>
      </c>
      <c r="Q3596" s="15">
        <v>0</v>
      </c>
      <c r="R3596" s="9">
        <v>126</v>
      </c>
      <c r="S3596" s="8" t="s">
        <v>34</v>
      </c>
      <c r="T3596" s="8"/>
      <c r="U3596" s="8" t="s">
        <v>9164</v>
      </c>
      <c r="V3596" s="8"/>
      <c r="W3596" s="8"/>
    </row>
    <row r="3597" spans="1:23" ht="13.5" thickBot="1">
      <c r="A3597" s="8"/>
      <c r="B3597" s="8"/>
      <c r="C3597" s="8" t="s">
        <v>5057</v>
      </c>
      <c r="D3597" s="8"/>
      <c r="E3597" s="8"/>
      <c r="F3597" s="8"/>
      <c r="G3597" s="8"/>
      <c r="H3597" s="8"/>
      <c r="I3597" s="8"/>
      <c r="J3597" s="8" t="s">
        <v>78</v>
      </c>
      <c r="K3597" s="17">
        <v>0</v>
      </c>
      <c r="L3597" s="8"/>
      <c r="M3597" s="8"/>
      <c r="N3597" s="9">
        <v>0</v>
      </c>
      <c r="O3597" s="8"/>
      <c r="P3597" s="9">
        <v>0</v>
      </c>
      <c r="Q3597" s="15">
        <v>0</v>
      </c>
      <c r="R3597" s="9">
        <v>120</v>
      </c>
      <c r="S3597" s="8" t="s">
        <v>34</v>
      </c>
      <c r="T3597" s="8"/>
      <c r="U3597" s="18" t="s">
        <v>9164</v>
      </c>
      <c r="V3597" s="8"/>
      <c r="W3597" s="8"/>
    </row>
    <row r="3598" spans="1:23" ht="13.5" thickBot="1">
      <c r="A3598" s="8"/>
      <c r="B3598" s="8"/>
      <c r="C3598" s="8" t="s">
        <v>5058</v>
      </c>
      <c r="D3598" s="8"/>
      <c r="E3598" s="8"/>
      <c r="F3598" s="8"/>
      <c r="G3598" s="8"/>
      <c r="H3598" s="8"/>
      <c r="I3598" s="8"/>
      <c r="J3598" s="8" t="s">
        <v>78</v>
      </c>
      <c r="K3598" s="17">
        <v>0</v>
      </c>
      <c r="L3598" s="8"/>
      <c r="M3598" s="8"/>
      <c r="N3598" s="9">
        <v>0</v>
      </c>
      <c r="O3598" s="8"/>
      <c r="P3598" s="9">
        <v>0</v>
      </c>
      <c r="Q3598" s="15">
        <v>0</v>
      </c>
      <c r="R3598" s="9">
        <v>120</v>
      </c>
      <c r="S3598" s="8" t="s">
        <v>34</v>
      </c>
      <c r="T3598" s="8"/>
      <c r="U3598" s="18" t="s">
        <v>9164</v>
      </c>
      <c r="V3598" s="8"/>
      <c r="W3598" s="8"/>
    </row>
    <row r="3599" spans="1:23" ht="13.5" thickBot="1">
      <c r="A3599" s="8"/>
      <c r="B3599" s="8"/>
      <c r="C3599" s="8" t="s">
        <v>5059</v>
      </c>
      <c r="D3599" s="8"/>
      <c r="E3599" s="8"/>
      <c r="F3599" s="8"/>
      <c r="G3599" s="8"/>
      <c r="H3599" s="8"/>
      <c r="I3599" s="8"/>
      <c r="J3599" s="8" t="s">
        <v>78</v>
      </c>
      <c r="K3599" s="17">
        <v>0</v>
      </c>
      <c r="L3599" s="8"/>
      <c r="M3599" s="8"/>
      <c r="N3599" s="9">
        <v>0</v>
      </c>
      <c r="O3599" s="8"/>
      <c r="P3599" s="9">
        <v>0</v>
      </c>
      <c r="Q3599" s="15">
        <v>0</v>
      </c>
      <c r="R3599" s="9">
        <v>120</v>
      </c>
      <c r="S3599" s="8" t="s">
        <v>34</v>
      </c>
      <c r="T3599" s="8"/>
      <c r="U3599" s="18" t="s">
        <v>9164</v>
      </c>
      <c r="V3599" s="8"/>
      <c r="W3599" s="8"/>
    </row>
    <row r="3600" spans="1:23" ht="13.5" thickBot="1">
      <c r="A3600" s="8"/>
      <c r="B3600" s="8"/>
      <c r="C3600" s="8" t="s">
        <v>5060</v>
      </c>
      <c r="D3600" s="8"/>
      <c r="E3600" s="8"/>
      <c r="F3600" s="8"/>
      <c r="G3600" s="8"/>
      <c r="H3600" s="8"/>
      <c r="I3600" s="8"/>
      <c r="J3600" s="8" t="s">
        <v>78</v>
      </c>
      <c r="K3600" s="17">
        <v>0</v>
      </c>
      <c r="L3600" s="8"/>
      <c r="M3600" s="8"/>
      <c r="N3600" s="9">
        <v>0</v>
      </c>
      <c r="O3600" s="8"/>
      <c r="P3600" s="9">
        <v>0</v>
      </c>
      <c r="Q3600" s="15">
        <v>0</v>
      </c>
      <c r="R3600" s="9">
        <v>120</v>
      </c>
      <c r="S3600" s="8" t="s">
        <v>34</v>
      </c>
      <c r="T3600" s="8"/>
      <c r="U3600" s="18" t="s">
        <v>9164</v>
      </c>
      <c r="V3600" s="8"/>
      <c r="W3600" s="8"/>
    </row>
    <row r="3601" spans="1:23" ht="13.5" thickBot="1">
      <c r="A3601" s="8"/>
      <c r="B3601" s="8"/>
      <c r="C3601" s="8" t="s">
        <v>5061</v>
      </c>
      <c r="D3601" s="8"/>
      <c r="E3601" s="8"/>
      <c r="F3601" s="8"/>
      <c r="G3601" s="8"/>
      <c r="H3601" s="8"/>
      <c r="I3601" s="8"/>
      <c r="J3601" s="8" t="s">
        <v>78</v>
      </c>
      <c r="K3601" s="17">
        <v>0</v>
      </c>
      <c r="L3601" s="8"/>
      <c r="M3601" s="8"/>
      <c r="N3601" s="9">
        <v>0</v>
      </c>
      <c r="O3601" s="8"/>
      <c r="P3601" s="9">
        <v>0</v>
      </c>
      <c r="Q3601" s="15">
        <v>0</v>
      </c>
      <c r="R3601" s="9">
        <v>120</v>
      </c>
      <c r="S3601" s="8" t="s">
        <v>34</v>
      </c>
      <c r="T3601" s="8"/>
      <c r="U3601" s="18" t="s">
        <v>9164</v>
      </c>
      <c r="V3601" s="8"/>
      <c r="W3601" s="8"/>
    </row>
    <row r="3602" spans="1:23" ht="13.5" thickBot="1">
      <c r="A3602" s="8"/>
      <c r="B3602" s="8"/>
      <c r="C3602" s="8" t="s">
        <v>5062</v>
      </c>
      <c r="D3602" s="8"/>
      <c r="E3602" s="8"/>
      <c r="F3602" s="8"/>
      <c r="G3602" s="8"/>
      <c r="H3602" s="8"/>
      <c r="I3602" s="8"/>
      <c r="J3602" s="8" t="s">
        <v>78</v>
      </c>
      <c r="K3602" s="17">
        <v>0</v>
      </c>
      <c r="L3602" s="8"/>
      <c r="M3602" s="8"/>
      <c r="N3602" s="9">
        <v>0</v>
      </c>
      <c r="O3602" s="8"/>
      <c r="P3602" s="9">
        <v>0</v>
      </c>
      <c r="Q3602" s="15">
        <v>0</v>
      </c>
      <c r="R3602" s="9">
        <v>120</v>
      </c>
      <c r="S3602" s="8" t="s">
        <v>34</v>
      </c>
      <c r="T3602" s="8"/>
      <c r="U3602" s="18" t="s">
        <v>9164</v>
      </c>
      <c r="V3602" s="8"/>
      <c r="W3602" s="8"/>
    </row>
    <row r="3603" spans="1:23" ht="13.5" thickBot="1">
      <c r="A3603" s="8"/>
      <c r="B3603" s="8"/>
      <c r="C3603" s="8" t="s">
        <v>5068</v>
      </c>
      <c r="D3603" s="8"/>
      <c r="E3603" s="8"/>
      <c r="F3603" s="8"/>
      <c r="G3603" s="8"/>
      <c r="H3603" s="8"/>
      <c r="I3603" s="8"/>
      <c r="J3603" s="8" t="s">
        <v>78</v>
      </c>
      <c r="K3603" s="17">
        <v>0</v>
      </c>
      <c r="L3603" s="8"/>
      <c r="M3603" s="8"/>
      <c r="N3603" s="9">
        <v>0</v>
      </c>
      <c r="O3603" s="8"/>
      <c r="P3603" s="9">
        <v>0</v>
      </c>
      <c r="Q3603" s="15">
        <v>0</v>
      </c>
      <c r="R3603" s="9">
        <v>120</v>
      </c>
      <c r="S3603" s="8" t="s">
        <v>34</v>
      </c>
      <c r="T3603" s="8"/>
      <c r="U3603" s="8" t="s">
        <v>9164</v>
      </c>
      <c r="V3603" s="8"/>
      <c r="W3603" s="8"/>
    </row>
    <row r="3604" spans="1:23" ht="13.5" thickBot="1">
      <c r="A3604" s="8"/>
      <c r="B3604" s="8"/>
      <c r="C3604" s="8" t="s">
        <v>7614</v>
      </c>
      <c r="D3604" s="8"/>
      <c r="E3604" s="8"/>
      <c r="F3604" s="8"/>
      <c r="G3604" s="8"/>
      <c r="H3604" s="8"/>
      <c r="I3604" s="8"/>
      <c r="J3604" s="8" t="s">
        <v>78</v>
      </c>
      <c r="K3604" s="17">
        <v>0</v>
      </c>
      <c r="L3604" s="8"/>
      <c r="M3604" s="8"/>
      <c r="N3604" s="9">
        <v>0</v>
      </c>
      <c r="O3604" s="8"/>
      <c r="P3604" s="9">
        <v>0</v>
      </c>
      <c r="Q3604" s="15">
        <v>0</v>
      </c>
      <c r="R3604" s="9">
        <v>120</v>
      </c>
      <c r="S3604" s="8" t="s">
        <v>34</v>
      </c>
      <c r="T3604" s="8"/>
      <c r="U3604" s="8" t="s">
        <v>9164</v>
      </c>
      <c r="V3604" s="8"/>
      <c r="W3604" s="8"/>
    </row>
    <row r="3605" spans="1:23" ht="13.5" thickBot="1">
      <c r="A3605" s="8"/>
      <c r="B3605" s="8"/>
      <c r="C3605" s="8" t="s">
        <v>7613</v>
      </c>
      <c r="D3605" s="8"/>
      <c r="E3605" s="8"/>
      <c r="F3605" s="8"/>
      <c r="G3605" s="8"/>
      <c r="H3605" s="8"/>
      <c r="I3605" s="8"/>
      <c r="J3605" s="8" t="s">
        <v>78</v>
      </c>
      <c r="K3605" s="17">
        <v>0</v>
      </c>
      <c r="L3605" s="8"/>
      <c r="M3605" s="8"/>
      <c r="N3605" s="9">
        <v>0</v>
      </c>
      <c r="O3605" s="8"/>
      <c r="P3605" s="9">
        <v>0</v>
      </c>
      <c r="Q3605" s="15">
        <v>0</v>
      </c>
      <c r="R3605" s="9">
        <v>120</v>
      </c>
      <c r="S3605" s="8" t="s">
        <v>34</v>
      </c>
      <c r="T3605" s="8"/>
      <c r="U3605" s="8" t="s">
        <v>9164</v>
      </c>
      <c r="V3605" s="8"/>
      <c r="W3605" s="8"/>
    </row>
    <row r="3606" spans="1:23" ht="13.5" thickBot="1">
      <c r="A3606" s="8"/>
      <c r="B3606" s="8"/>
      <c r="C3606" s="8" t="s">
        <v>7615</v>
      </c>
      <c r="D3606" s="8"/>
      <c r="E3606" s="8"/>
      <c r="F3606" s="8"/>
      <c r="G3606" s="8"/>
      <c r="H3606" s="8"/>
      <c r="I3606" s="8"/>
      <c r="J3606" s="8" t="s">
        <v>78</v>
      </c>
      <c r="K3606" s="17">
        <v>0</v>
      </c>
      <c r="L3606" s="8"/>
      <c r="M3606" s="8"/>
      <c r="N3606" s="9">
        <v>0</v>
      </c>
      <c r="O3606" s="8"/>
      <c r="P3606" s="9">
        <v>0</v>
      </c>
      <c r="Q3606" s="15">
        <v>0</v>
      </c>
      <c r="R3606" s="9">
        <v>120</v>
      </c>
      <c r="S3606" s="8" t="s">
        <v>34</v>
      </c>
      <c r="T3606" s="8"/>
      <c r="U3606" s="8" t="s">
        <v>9164</v>
      </c>
      <c r="V3606" s="8"/>
      <c r="W3606" s="8"/>
    </row>
    <row r="3607" spans="1:23" ht="13.5" thickBot="1">
      <c r="A3607" s="8"/>
      <c r="B3607" s="8"/>
      <c r="C3607" s="8" t="s">
        <v>5063</v>
      </c>
      <c r="D3607" s="8"/>
      <c r="E3607" s="8"/>
      <c r="F3607" s="8"/>
      <c r="G3607" s="8"/>
      <c r="H3607" s="8"/>
      <c r="I3607" s="8"/>
      <c r="J3607" s="8" t="s">
        <v>78</v>
      </c>
      <c r="K3607" s="17">
        <v>0</v>
      </c>
      <c r="L3607" s="8"/>
      <c r="M3607" s="8"/>
      <c r="N3607" s="9">
        <v>0</v>
      </c>
      <c r="O3607" s="8"/>
      <c r="P3607" s="9">
        <v>0</v>
      </c>
      <c r="Q3607" s="15">
        <v>0</v>
      </c>
      <c r="R3607" s="9">
        <v>120</v>
      </c>
      <c r="S3607" s="8" t="s">
        <v>34</v>
      </c>
      <c r="T3607" s="8"/>
      <c r="U3607" s="18" t="s">
        <v>9164</v>
      </c>
      <c r="V3607" s="8"/>
      <c r="W3607" s="8"/>
    </row>
    <row r="3608" spans="1:23" ht="13.5" thickBot="1">
      <c r="A3608" s="8"/>
      <c r="B3608" s="8"/>
      <c r="C3608" s="8" t="s">
        <v>5064</v>
      </c>
      <c r="D3608" s="8"/>
      <c r="E3608" s="8"/>
      <c r="F3608" s="8"/>
      <c r="G3608" s="8"/>
      <c r="H3608" s="8"/>
      <c r="I3608" s="8"/>
      <c r="J3608" s="8" t="s">
        <v>78</v>
      </c>
      <c r="K3608" s="17">
        <v>0</v>
      </c>
      <c r="L3608" s="8"/>
      <c r="M3608" s="8"/>
      <c r="N3608" s="9">
        <v>0</v>
      </c>
      <c r="O3608" s="8"/>
      <c r="P3608" s="9">
        <v>0</v>
      </c>
      <c r="Q3608" s="15">
        <v>0</v>
      </c>
      <c r="R3608" s="9">
        <v>120</v>
      </c>
      <c r="S3608" s="8" t="s">
        <v>34</v>
      </c>
      <c r="T3608" s="8"/>
      <c r="U3608" s="18" t="s">
        <v>9164</v>
      </c>
      <c r="V3608" s="8"/>
      <c r="W3608" s="8"/>
    </row>
    <row r="3609" spans="1:23" ht="13.5" thickBot="1">
      <c r="A3609" s="8"/>
      <c r="B3609" s="8"/>
      <c r="C3609" s="8" t="s">
        <v>5065</v>
      </c>
      <c r="D3609" s="8"/>
      <c r="E3609" s="8"/>
      <c r="F3609" s="8"/>
      <c r="G3609" s="8"/>
      <c r="H3609" s="8"/>
      <c r="I3609" s="8"/>
      <c r="J3609" s="8" t="s">
        <v>78</v>
      </c>
      <c r="K3609" s="17">
        <v>0</v>
      </c>
      <c r="L3609" s="8"/>
      <c r="M3609" s="8"/>
      <c r="N3609" s="9">
        <v>0</v>
      </c>
      <c r="O3609" s="8"/>
      <c r="P3609" s="9">
        <v>0</v>
      </c>
      <c r="Q3609" s="15">
        <v>0</v>
      </c>
      <c r="R3609" s="9">
        <v>120</v>
      </c>
      <c r="S3609" s="8" t="s">
        <v>34</v>
      </c>
      <c r="T3609" s="8"/>
      <c r="U3609" s="8" t="s">
        <v>9164</v>
      </c>
      <c r="V3609" s="8"/>
      <c r="W3609" s="8"/>
    </row>
    <row r="3610" spans="1:23" ht="13.5" thickBot="1">
      <c r="A3610" s="8"/>
      <c r="B3610" s="8"/>
      <c r="C3610" s="44" t="s">
        <v>5066</v>
      </c>
      <c r="D3610" s="42"/>
      <c r="E3610" s="8"/>
      <c r="F3610" s="8"/>
      <c r="G3610" s="8"/>
      <c r="H3610" s="8"/>
      <c r="I3610" s="8"/>
      <c r="J3610" s="8" t="s">
        <v>78</v>
      </c>
      <c r="K3610" s="17">
        <v>0</v>
      </c>
      <c r="L3610" s="8"/>
      <c r="M3610" s="8"/>
      <c r="N3610" s="9">
        <v>0</v>
      </c>
      <c r="O3610" s="8"/>
      <c r="P3610" s="9">
        <v>0</v>
      </c>
      <c r="Q3610" s="15">
        <v>0</v>
      </c>
      <c r="R3610" s="9">
        <v>120</v>
      </c>
      <c r="S3610" s="8" t="s">
        <v>34</v>
      </c>
      <c r="T3610" s="8"/>
      <c r="U3610" s="8" t="s">
        <v>9164</v>
      </c>
      <c r="V3610" s="8"/>
      <c r="W3610" s="8"/>
    </row>
    <row r="3611" spans="1:23" ht="13.5" thickBot="1">
      <c r="A3611" s="8"/>
      <c r="B3611" s="8"/>
      <c r="C3611" s="8" t="s">
        <v>5067</v>
      </c>
      <c r="D3611" s="8"/>
      <c r="E3611" s="8"/>
      <c r="F3611" s="8"/>
      <c r="G3611" s="8"/>
      <c r="H3611" s="8"/>
      <c r="I3611" s="8"/>
      <c r="J3611" s="8" t="s">
        <v>78</v>
      </c>
      <c r="K3611" s="17">
        <v>0</v>
      </c>
      <c r="L3611" s="8"/>
      <c r="M3611" s="8"/>
      <c r="N3611" s="9">
        <v>0</v>
      </c>
      <c r="O3611" s="8"/>
      <c r="P3611" s="9">
        <v>0</v>
      </c>
      <c r="Q3611" s="15">
        <v>0</v>
      </c>
      <c r="R3611" s="9">
        <v>120</v>
      </c>
      <c r="S3611" s="8" t="s">
        <v>34</v>
      </c>
      <c r="T3611" s="8"/>
      <c r="U3611" s="8" t="s">
        <v>9164</v>
      </c>
      <c r="V3611" s="8"/>
      <c r="W3611" s="8"/>
    </row>
    <row r="3612" spans="1:23" ht="13.5" thickBot="1">
      <c r="A3612" s="8"/>
      <c r="B3612" s="8"/>
      <c r="C3612" s="8" t="s">
        <v>5068</v>
      </c>
      <c r="D3612" s="8"/>
      <c r="E3612" s="8"/>
      <c r="F3612" s="8"/>
      <c r="G3612" s="8"/>
      <c r="H3612" s="8"/>
      <c r="I3612" s="8"/>
      <c r="J3612" s="8" t="s">
        <v>78</v>
      </c>
      <c r="K3612" s="17">
        <v>0</v>
      </c>
      <c r="L3612" s="8"/>
      <c r="M3612" s="8"/>
      <c r="N3612" s="9">
        <v>0</v>
      </c>
      <c r="O3612" s="8"/>
      <c r="P3612" s="9">
        <v>0</v>
      </c>
      <c r="Q3612" s="15">
        <v>0</v>
      </c>
      <c r="R3612" s="9">
        <v>120</v>
      </c>
      <c r="S3612" s="8" t="s">
        <v>34</v>
      </c>
      <c r="T3612" s="8"/>
      <c r="U3612" s="8" t="s">
        <v>9164</v>
      </c>
      <c r="V3612" s="8"/>
      <c r="W3612" s="8"/>
    </row>
    <row r="3613" spans="1:23" ht="13.5" thickBot="1">
      <c r="A3613" s="8"/>
      <c r="B3613" s="8"/>
      <c r="C3613" s="8" t="s">
        <v>5069</v>
      </c>
      <c r="D3613" s="8"/>
      <c r="E3613" s="8"/>
      <c r="F3613" s="8"/>
      <c r="G3613" s="8"/>
      <c r="H3613" s="8"/>
      <c r="I3613" s="8"/>
      <c r="J3613" s="8" t="s">
        <v>78</v>
      </c>
      <c r="K3613" s="17">
        <v>0</v>
      </c>
      <c r="L3613" s="8"/>
      <c r="M3613" s="8"/>
      <c r="N3613" s="9">
        <v>0</v>
      </c>
      <c r="O3613" s="8"/>
      <c r="P3613" s="9">
        <v>0</v>
      </c>
      <c r="Q3613" s="15">
        <v>0</v>
      </c>
      <c r="R3613" s="9">
        <v>120</v>
      </c>
      <c r="S3613" s="8" t="s">
        <v>34</v>
      </c>
      <c r="T3613" s="8"/>
      <c r="U3613" s="8" t="s">
        <v>9164</v>
      </c>
      <c r="V3613" s="8"/>
      <c r="W3613" s="8"/>
    </row>
    <row r="3614" spans="1:23" ht="13.5" thickBot="1">
      <c r="A3614" s="8"/>
      <c r="B3614" s="8"/>
      <c r="C3614" s="8" t="s">
        <v>5070</v>
      </c>
      <c r="D3614" s="8"/>
      <c r="E3614" s="8"/>
      <c r="F3614" s="8"/>
      <c r="G3614" s="8"/>
      <c r="H3614" s="8"/>
      <c r="I3614" s="8"/>
      <c r="J3614" s="8" t="s">
        <v>78</v>
      </c>
      <c r="K3614" s="17">
        <v>0</v>
      </c>
      <c r="L3614" s="8"/>
      <c r="M3614" s="8"/>
      <c r="N3614" s="9">
        <v>0</v>
      </c>
      <c r="O3614" s="8"/>
      <c r="P3614" s="9">
        <v>0</v>
      </c>
      <c r="Q3614" s="15">
        <v>0</v>
      </c>
      <c r="R3614" s="9">
        <v>144</v>
      </c>
      <c r="S3614" s="8" t="s">
        <v>34</v>
      </c>
      <c r="T3614" s="8"/>
      <c r="U3614" s="8" t="s">
        <v>9164</v>
      </c>
      <c r="V3614" s="8"/>
      <c r="W3614" s="8"/>
    </row>
    <row r="3615" spans="1:23" ht="13.5" thickBot="1">
      <c r="A3615" s="8"/>
      <c r="B3615" s="8"/>
      <c r="C3615" s="8" t="s">
        <v>5071</v>
      </c>
      <c r="D3615" s="8"/>
      <c r="E3615" s="8"/>
      <c r="F3615" s="8"/>
      <c r="G3615" s="8"/>
      <c r="H3615" s="8"/>
      <c r="I3615" s="8"/>
      <c r="J3615" s="8" t="s">
        <v>78</v>
      </c>
      <c r="K3615" s="17">
        <v>0</v>
      </c>
      <c r="L3615" s="8"/>
      <c r="M3615" s="8"/>
      <c r="N3615" s="9">
        <v>0</v>
      </c>
      <c r="O3615" s="8"/>
      <c r="P3615" s="9">
        <v>0</v>
      </c>
      <c r="Q3615" s="15">
        <v>0</v>
      </c>
      <c r="R3615" s="9">
        <v>120</v>
      </c>
      <c r="S3615" s="8" t="s">
        <v>34</v>
      </c>
      <c r="T3615" s="8"/>
      <c r="U3615" s="8" t="s">
        <v>9164</v>
      </c>
      <c r="V3615" s="8"/>
      <c r="W3615" s="8"/>
    </row>
    <row r="3616" spans="1:23" ht="13.5" thickBot="1">
      <c r="A3616" s="8"/>
      <c r="B3616" s="8"/>
      <c r="C3616" s="8" t="s">
        <v>5072</v>
      </c>
      <c r="D3616" s="8"/>
      <c r="E3616" s="8"/>
      <c r="F3616" s="8"/>
      <c r="G3616" s="8"/>
      <c r="H3616" s="8"/>
      <c r="I3616" s="8"/>
      <c r="J3616" s="8" t="s">
        <v>78</v>
      </c>
      <c r="K3616" s="17">
        <v>0</v>
      </c>
      <c r="L3616" s="8"/>
      <c r="M3616" s="8"/>
      <c r="N3616" s="9">
        <v>0</v>
      </c>
      <c r="O3616" s="8"/>
      <c r="P3616" s="9">
        <v>0</v>
      </c>
      <c r="Q3616" s="15">
        <v>0</v>
      </c>
      <c r="R3616" s="9">
        <v>120</v>
      </c>
      <c r="S3616" s="8" t="s">
        <v>34</v>
      </c>
      <c r="T3616" s="8"/>
      <c r="U3616" s="8" t="s">
        <v>9164</v>
      </c>
      <c r="V3616" s="8"/>
      <c r="W3616" s="8"/>
    </row>
    <row r="3617" spans="1:23" ht="13.5" thickBot="1">
      <c r="A3617" s="8"/>
      <c r="B3617" s="8"/>
      <c r="C3617" s="8" t="s">
        <v>5073</v>
      </c>
      <c r="D3617" s="8"/>
      <c r="E3617" s="8"/>
      <c r="F3617" s="8"/>
      <c r="G3617" s="8"/>
      <c r="H3617" s="8"/>
      <c r="I3617" s="8"/>
      <c r="J3617" s="8" t="s">
        <v>78</v>
      </c>
      <c r="K3617" s="17">
        <v>0</v>
      </c>
      <c r="L3617" s="8"/>
      <c r="M3617" s="8"/>
      <c r="N3617" s="9">
        <v>0</v>
      </c>
      <c r="O3617" s="8"/>
      <c r="P3617" s="9">
        <v>0</v>
      </c>
      <c r="Q3617" s="15">
        <v>0</v>
      </c>
      <c r="R3617" s="9">
        <v>120</v>
      </c>
      <c r="S3617" s="8" t="s">
        <v>34</v>
      </c>
      <c r="T3617" s="8"/>
      <c r="U3617" s="8" t="s">
        <v>9164</v>
      </c>
      <c r="V3617" s="8"/>
      <c r="W3617" s="8"/>
    </row>
    <row r="3618" spans="1:23" ht="13.5" thickBot="1">
      <c r="A3618" s="8"/>
      <c r="B3618" s="8"/>
      <c r="C3618" s="8" t="s">
        <v>5074</v>
      </c>
      <c r="D3618" s="8"/>
      <c r="E3618" s="8"/>
      <c r="F3618" s="8"/>
      <c r="G3618" s="8"/>
      <c r="H3618" s="8"/>
      <c r="I3618" s="8"/>
      <c r="J3618" s="8" t="s">
        <v>78</v>
      </c>
      <c r="K3618" s="17">
        <v>0</v>
      </c>
      <c r="L3618" s="8"/>
      <c r="M3618" s="8"/>
      <c r="N3618" s="9">
        <v>0</v>
      </c>
      <c r="O3618" s="8"/>
      <c r="P3618" s="9">
        <v>0</v>
      </c>
      <c r="Q3618" s="15">
        <v>0</v>
      </c>
      <c r="R3618" s="9">
        <v>120</v>
      </c>
      <c r="S3618" s="8" t="s">
        <v>34</v>
      </c>
      <c r="T3618" s="8"/>
      <c r="U3618" s="8" t="s">
        <v>9164</v>
      </c>
      <c r="V3618" s="8"/>
      <c r="W3618" s="8"/>
    </row>
    <row r="3619" spans="1:23" ht="13.5" thickBot="1">
      <c r="A3619" s="8"/>
      <c r="B3619" s="8"/>
      <c r="C3619" s="8" t="s">
        <v>5075</v>
      </c>
      <c r="D3619" s="8"/>
      <c r="E3619" s="8"/>
      <c r="F3619" s="8"/>
      <c r="G3619" s="8"/>
      <c r="H3619" s="8"/>
      <c r="I3619" s="8"/>
      <c r="J3619" s="8" t="s">
        <v>78</v>
      </c>
      <c r="K3619" s="17">
        <v>0</v>
      </c>
      <c r="L3619" s="8"/>
      <c r="M3619" s="8"/>
      <c r="N3619" s="9">
        <v>0</v>
      </c>
      <c r="O3619" s="8"/>
      <c r="P3619" s="9">
        <v>0</v>
      </c>
      <c r="Q3619" s="15">
        <v>0</v>
      </c>
      <c r="R3619" s="9">
        <v>120</v>
      </c>
      <c r="S3619" s="8" t="s">
        <v>34</v>
      </c>
      <c r="T3619" s="8"/>
      <c r="U3619" s="8" t="s">
        <v>9164</v>
      </c>
      <c r="V3619" s="8"/>
      <c r="W3619" s="8"/>
    </row>
    <row r="3620" spans="1:23" ht="13.5" thickBot="1">
      <c r="A3620" s="8"/>
      <c r="B3620" s="8"/>
      <c r="C3620" s="8" t="s">
        <v>5076</v>
      </c>
      <c r="D3620" s="8"/>
      <c r="E3620" s="8"/>
      <c r="F3620" s="8"/>
      <c r="G3620" s="8"/>
      <c r="H3620" s="8"/>
      <c r="I3620" s="8"/>
      <c r="J3620" s="8" t="s">
        <v>78</v>
      </c>
      <c r="K3620" s="17">
        <v>0</v>
      </c>
      <c r="L3620" s="8"/>
      <c r="M3620" s="8"/>
      <c r="N3620" s="9">
        <v>0</v>
      </c>
      <c r="O3620" s="8"/>
      <c r="P3620" s="9">
        <v>0</v>
      </c>
      <c r="Q3620" s="15">
        <v>0</v>
      </c>
      <c r="R3620" s="9">
        <v>120</v>
      </c>
      <c r="S3620" s="8" t="s">
        <v>34</v>
      </c>
      <c r="T3620" s="8"/>
      <c r="U3620" s="8" t="s">
        <v>9164</v>
      </c>
      <c r="V3620" s="8"/>
      <c r="W3620" s="8"/>
    </row>
    <row r="3621" spans="1:23" ht="13.5" thickBot="1">
      <c r="A3621" s="8"/>
      <c r="B3621" s="8"/>
      <c r="C3621" s="8" t="s">
        <v>5077</v>
      </c>
      <c r="D3621" s="8"/>
      <c r="E3621" s="8"/>
      <c r="F3621" s="8"/>
      <c r="G3621" s="8"/>
      <c r="H3621" s="8"/>
      <c r="I3621" s="8"/>
      <c r="J3621" s="8" t="s">
        <v>78</v>
      </c>
      <c r="K3621" s="17">
        <v>0</v>
      </c>
      <c r="L3621" s="8"/>
      <c r="M3621" s="8"/>
      <c r="N3621" s="9">
        <v>0</v>
      </c>
      <c r="O3621" s="8"/>
      <c r="P3621" s="9">
        <v>0</v>
      </c>
      <c r="Q3621" s="15">
        <v>0</v>
      </c>
      <c r="R3621" s="9">
        <v>120</v>
      </c>
      <c r="S3621" s="8" t="s">
        <v>37</v>
      </c>
      <c r="T3621" s="8"/>
      <c r="U3621" s="8" t="s">
        <v>9109</v>
      </c>
      <c r="V3621" s="8"/>
      <c r="W3621" s="8"/>
    </row>
    <row r="3622" spans="1:23" ht="13.5" thickBot="1">
      <c r="A3622" s="8"/>
      <c r="B3622" s="8"/>
      <c r="C3622" s="8" t="s">
        <v>5078</v>
      </c>
      <c r="D3622" s="8"/>
      <c r="E3622" s="8"/>
      <c r="F3622" s="8"/>
      <c r="G3622" s="8"/>
      <c r="H3622" s="8"/>
      <c r="I3622" s="8"/>
      <c r="J3622" s="8" t="s">
        <v>78</v>
      </c>
      <c r="K3622" s="17">
        <v>0</v>
      </c>
      <c r="L3622" s="8"/>
      <c r="M3622" s="8"/>
      <c r="N3622" s="9">
        <v>0</v>
      </c>
      <c r="O3622" s="8"/>
      <c r="P3622" s="9">
        <v>0</v>
      </c>
      <c r="Q3622" s="15">
        <v>0</v>
      </c>
      <c r="R3622" s="9">
        <v>120</v>
      </c>
      <c r="S3622" s="8" t="s">
        <v>34</v>
      </c>
      <c r="T3622" s="8"/>
      <c r="U3622" s="8" t="s">
        <v>9164</v>
      </c>
      <c r="V3622" s="8"/>
      <c r="W3622" s="8"/>
    </row>
    <row r="3623" spans="1:23" ht="13.5" thickBot="1">
      <c r="A3623" s="8"/>
      <c r="B3623" s="8"/>
      <c r="C3623" s="8" t="s">
        <v>5079</v>
      </c>
      <c r="D3623" s="8"/>
      <c r="E3623" s="8"/>
      <c r="F3623" s="8"/>
      <c r="G3623" s="8"/>
      <c r="H3623" s="8"/>
      <c r="I3623" s="8"/>
      <c r="J3623" s="8" t="s">
        <v>78</v>
      </c>
      <c r="K3623" s="17">
        <v>0</v>
      </c>
      <c r="L3623" s="8"/>
      <c r="M3623" s="8"/>
      <c r="N3623" s="9">
        <v>0</v>
      </c>
      <c r="O3623" s="8"/>
      <c r="P3623" s="9">
        <v>0</v>
      </c>
      <c r="Q3623" s="15">
        <v>0</v>
      </c>
      <c r="R3623" s="9">
        <v>20</v>
      </c>
      <c r="S3623" s="8" t="s">
        <v>34</v>
      </c>
      <c r="T3623" s="8"/>
      <c r="U3623" s="8" t="s">
        <v>9164</v>
      </c>
      <c r="V3623" s="8"/>
      <c r="W3623" s="8"/>
    </row>
    <row r="3624" spans="1:23" ht="13.5" thickBot="1">
      <c r="A3624" s="8"/>
      <c r="B3624" s="8"/>
      <c r="C3624" s="8" t="s">
        <v>5081</v>
      </c>
      <c r="D3624" s="8"/>
      <c r="E3624" s="8"/>
      <c r="F3624" s="8"/>
      <c r="G3624" s="8"/>
      <c r="H3624" s="8"/>
      <c r="I3624" s="8"/>
      <c r="J3624" s="8" t="s">
        <v>78</v>
      </c>
      <c r="K3624" s="17">
        <v>0</v>
      </c>
      <c r="L3624" s="8"/>
      <c r="M3624" s="8"/>
      <c r="N3624" s="9">
        <v>0</v>
      </c>
      <c r="O3624" s="8"/>
      <c r="P3624" s="9">
        <v>0</v>
      </c>
      <c r="Q3624" s="15">
        <v>0</v>
      </c>
      <c r="R3624" s="9">
        <v>192</v>
      </c>
      <c r="S3624" s="8" t="s">
        <v>37</v>
      </c>
      <c r="T3624" s="8"/>
      <c r="U3624" s="8" t="s">
        <v>9109</v>
      </c>
      <c r="V3624" s="8"/>
      <c r="W3624" s="8"/>
    </row>
    <row r="3625" spans="1:23" ht="13.5" thickBot="1">
      <c r="A3625" s="8"/>
      <c r="B3625" s="8"/>
      <c r="C3625" s="8" t="s">
        <v>5082</v>
      </c>
      <c r="D3625" s="8"/>
      <c r="E3625" s="8"/>
      <c r="F3625" s="8"/>
      <c r="G3625" s="8"/>
      <c r="H3625" s="8"/>
      <c r="I3625" s="8"/>
      <c r="J3625" s="8" t="s">
        <v>78</v>
      </c>
      <c r="K3625" s="17">
        <v>0</v>
      </c>
      <c r="L3625" s="8"/>
      <c r="M3625" s="8"/>
      <c r="N3625" s="9">
        <v>0</v>
      </c>
      <c r="O3625" s="8"/>
      <c r="P3625" s="9">
        <v>0</v>
      </c>
      <c r="Q3625" s="15">
        <v>0</v>
      </c>
      <c r="R3625" s="9">
        <v>192</v>
      </c>
      <c r="S3625" s="8" t="s">
        <v>37</v>
      </c>
      <c r="T3625" s="8"/>
      <c r="U3625" s="8" t="s">
        <v>9109</v>
      </c>
      <c r="V3625" s="8"/>
      <c r="W3625" s="8"/>
    </row>
    <row r="3626" spans="1:23" ht="13.5" thickBot="1">
      <c r="A3626" s="8"/>
      <c r="B3626" s="8"/>
      <c r="C3626" s="8" t="s">
        <v>5083</v>
      </c>
      <c r="D3626" s="8"/>
      <c r="E3626" s="8"/>
      <c r="F3626" s="8"/>
      <c r="G3626" s="8"/>
      <c r="H3626" s="8"/>
      <c r="I3626" s="8"/>
      <c r="J3626" s="8" t="s">
        <v>78</v>
      </c>
      <c r="K3626" s="17">
        <v>0</v>
      </c>
      <c r="L3626" s="8"/>
      <c r="M3626" s="8"/>
      <c r="N3626" s="9">
        <v>0</v>
      </c>
      <c r="O3626" s="8"/>
      <c r="P3626" s="9">
        <v>0</v>
      </c>
      <c r="Q3626" s="15">
        <v>0</v>
      </c>
      <c r="R3626" s="9">
        <v>192</v>
      </c>
      <c r="S3626" s="8" t="s">
        <v>37</v>
      </c>
      <c r="T3626" s="8"/>
      <c r="U3626" s="8" t="s">
        <v>9109</v>
      </c>
      <c r="V3626" s="8"/>
      <c r="W3626" s="8"/>
    </row>
    <row r="3627" spans="1:23" ht="13.5" thickBot="1">
      <c r="A3627" s="8"/>
      <c r="B3627" s="8"/>
      <c r="C3627" s="44" t="s">
        <v>5084</v>
      </c>
      <c r="D3627" s="42"/>
      <c r="E3627" s="8"/>
      <c r="F3627" s="8"/>
      <c r="G3627" s="8"/>
      <c r="H3627" s="8"/>
      <c r="I3627" s="8"/>
      <c r="J3627" s="8" t="s">
        <v>78</v>
      </c>
      <c r="K3627" s="17">
        <v>0</v>
      </c>
      <c r="L3627" s="8"/>
      <c r="M3627" s="8"/>
      <c r="N3627" s="9">
        <v>0</v>
      </c>
      <c r="O3627" s="8"/>
      <c r="P3627" s="9">
        <v>0</v>
      </c>
      <c r="Q3627" s="15">
        <v>0</v>
      </c>
      <c r="R3627" s="9">
        <v>216</v>
      </c>
      <c r="S3627" s="8" t="s">
        <v>37</v>
      </c>
      <c r="T3627" s="8"/>
      <c r="U3627" s="8" t="s">
        <v>9109</v>
      </c>
      <c r="V3627" s="8"/>
      <c r="W3627" s="8"/>
    </row>
    <row r="3628" spans="1:23" ht="13.5" thickBot="1">
      <c r="A3628" s="8"/>
      <c r="B3628" s="8"/>
      <c r="C3628" s="8" t="s">
        <v>5085</v>
      </c>
      <c r="D3628" s="8"/>
      <c r="E3628" s="8"/>
      <c r="F3628" s="8"/>
      <c r="G3628" s="8"/>
      <c r="H3628" s="8"/>
      <c r="I3628" s="8"/>
      <c r="J3628" s="8" t="s">
        <v>78</v>
      </c>
      <c r="K3628" s="17">
        <v>0</v>
      </c>
      <c r="L3628" s="8"/>
      <c r="M3628" s="8"/>
      <c r="N3628" s="9">
        <v>0</v>
      </c>
      <c r="O3628" s="8"/>
      <c r="P3628" s="9">
        <v>0</v>
      </c>
      <c r="Q3628" s="15">
        <v>0</v>
      </c>
      <c r="R3628" s="9">
        <v>252</v>
      </c>
      <c r="S3628" s="8" t="s">
        <v>37</v>
      </c>
      <c r="T3628" s="8"/>
      <c r="U3628" s="8" t="s">
        <v>9109</v>
      </c>
      <c r="V3628" s="8"/>
      <c r="W3628" s="8"/>
    </row>
    <row r="3629" spans="1:23" ht="13.5" thickBot="1">
      <c r="A3629" s="8"/>
      <c r="B3629" s="8"/>
      <c r="C3629" s="8" t="s">
        <v>5086</v>
      </c>
      <c r="D3629" s="8"/>
      <c r="E3629" s="8"/>
      <c r="F3629" s="8"/>
      <c r="G3629" s="8"/>
      <c r="H3629" s="8"/>
      <c r="I3629" s="8"/>
      <c r="J3629" s="8" t="s">
        <v>78</v>
      </c>
      <c r="K3629" s="17">
        <v>0</v>
      </c>
      <c r="L3629" s="8"/>
      <c r="M3629" s="8"/>
      <c r="N3629" s="9">
        <v>0</v>
      </c>
      <c r="O3629" s="8"/>
      <c r="P3629" s="9">
        <v>0</v>
      </c>
      <c r="Q3629" s="15">
        <v>0</v>
      </c>
      <c r="R3629" s="9">
        <v>160</v>
      </c>
      <c r="S3629" s="8" t="s">
        <v>37</v>
      </c>
      <c r="T3629" s="8"/>
      <c r="U3629" s="8" t="s">
        <v>9109</v>
      </c>
      <c r="V3629" s="8"/>
      <c r="W3629" s="8"/>
    </row>
    <row r="3630" spans="1:23" ht="13.5" thickBot="1">
      <c r="A3630" s="8"/>
      <c r="B3630" s="8"/>
      <c r="C3630" s="8" t="s">
        <v>5087</v>
      </c>
      <c r="D3630" s="8"/>
      <c r="E3630" s="8"/>
      <c r="F3630" s="8"/>
      <c r="G3630" s="8"/>
      <c r="H3630" s="8"/>
      <c r="I3630" s="8"/>
      <c r="J3630" s="8" t="s">
        <v>78</v>
      </c>
      <c r="K3630" s="17">
        <v>0</v>
      </c>
      <c r="L3630" s="8"/>
      <c r="M3630" s="8"/>
      <c r="N3630" s="9">
        <v>0</v>
      </c>
      <c r="O3630" s="8"/>
      <c r="P3630" s="9">
        <v>0</v>
      </c>
      <c r="Q3630" s="15">
        <v>0</v>
      </c>
      <c r="R3630" s="9">
        <v>160</v>
      </c>
      <c r="S3630" s="8" t="s">
        <v>37</v>
      </c>
      <c r="T3630" s="8"/>
      <c r="U3630" s="8" t="s">
        <v>9109</v>
      </c>
      <c r="V3630" s="8"/>
      <c r="W3630" s="8"/>
    </row>
    <row r="3631" spans="1:23" ht="13.5" thickBot="1">
      <c r="A3631" s="8"/>
      <c r="B3631" s="8"/>
      <c r="C3631" s="8" t="s">
        <v>5088</v>
      </c>
      <c r="D3631" s="8"/>
      <c r="E3631" s="8"/>
      <c r="F3631" s="8"/>
      <c r="G3631" s="8"/>
      <c r="H3631" s="8"/>
      <c r="I3631" s="8"/>
      <c r="J3631" s="8" t="s">
        <v>78</v>
      </c>
      <c r="K3631" s="17">
        <v>0</v>
      </c>
      <c r="L3631" s="8"/>
      <c r="M3631" s="8"/>
      <c r="N3631" s="9">
        <v>0</v>
      </c>
      <c r="O3631" s="8"/>
      <c r="P3631" s="9">
        <v>0</v>
      </c>
      <c r="Q3631" s="15">
        <v>0</v>
      </c>
      <c r="R3631" s="9">
        <v>160</v>
      </c>
      <c r="S3631" s="8" t="s">
        <v>37</v>
      </c>
      <c r="T3631" s="8"/>
      <c r="U3631" s="8" t="s">
        <v>9109</v>
      </c>
      <c r="V3631" s="8"/>
      <c r="W3631" s="8"/>
    </row>
    <row r="3632" spans="1:23" ht="13.5" thickBot="1">
      <c r="A3632" s="8"/>
      <c r="B3632" s="8"/>
      <c r="C3632" s="8" t="s">
        <v>5089</v>
      </c>
      <c r="D3632" s="8"/>
      <c r="E3632" s="8"/>
      <c r="F3632" s="8"/>
      <c r="G3632" s="8"/>
      <c r="H3632" s="8"/>
      <c r="I3632" s="8"/>
      <c r="J3632" s="8" t="s">
        <v>78</v>
      </c>
      <c r="K3632" s="17">
        <v>0</v>
      </c>
      <c r="L3632" s="8"/>
      <c r="M3632" s="8"/>
      <c r="N3632" s="9">
        <v>0</v>
      </c>
      <c r="O3632" s="8"/>
      <c r="P3632" s="9">
        <v>0</v>
      </c>
      <c r="Q3632" s="15">
        <v>0</v>
      </c>
      <c r="R3632" s="9">
        <v>240</v>
      </c>
      <c r="S3632" s="8" t="s">
        <v>37</v>
      </c>
      <c r="T3632" s="8"/>
      <c r="U3632" s="8" t="s">
        <v>9109</v>
      </c>
      <c r="V3632" s="8"/>
      <c r="W3632" s="8"/>
    </row>
    <row r="3633" spans="1:23" ht="13.5" thickBot="1">
      <c r="A3633" s="8"/>
      <c r="B3633" s="8"/>
      <c r="C3633" s="8" t="s">
        <v>5090</v>
      </c>
      <c r="D3633" s="8"/>
      <c r="E3633" s="8"/>
      <c r="F3633" s="8"/>
      <c r="G3633" s="8"/>
      <c r="H3633" s="8"/>
      <c r="I3633" s="8"/>
      <c r="J3633" s="8" t="s">
        <v>78</v>
      </c>
      <c r="K3633" s="17">
        <v>0</v>
      </c>
      <c r="L3633" s="8"/>
      <c r="M3633" s="8"/>
      <c r="N3633" s="9">
        <v>0</v>
      </c>
      <c r="O3633" s="8"/>
      <c r="P3633" s="9">
        <v>0</v>
      </c>
      <c r="Q3633" s="15">
        <v>0</v>
      </c>
      <c r="R3633" s="9">
        <v>240</v>
      </c>
      <c r="S3633" s="8" t="s">
        <v>37</v>
      </c>
      <c r="T3633" s="8"/>
      <c r="U3633" s="8" t="s">
        <v>9109</v>
      </c>
      <c r="V3633" s="8"/>
      <c r="W3633" s="8"/>
    </row>
    <row r="3634" spans="1:23" ht="13.5" thickBot="1">
      <c r="A3634" s="8"/>
      <c r="B3634" s="8"/>
      <c r="C3634" s="8" t="s">
        <v>5091</v>
      </c>
      <c r="D3634" s="8"/>
      <c r="E3634" s="8"/>
      <c r="F3634" s="8"/>
      <c r="G3634" s="8"/>
      <c r="H3634" s="8"/>
      <c r="I3634" s="8"/>
      <c r="J3634" s="8" t="s">
        <v>78</v>
      </c>
      <c r="K3634" s="17">
        <v>0</v>
      </c>
      <c r="L3634" s="8"/>
      <c r="M3634" s="8"/>
      <c r="N3634" s="9">
        <v>0</v>
      </c>
      <c r="O3634" s="8"/>
      <c r="P3634" s="9">
        <v>0</v>
      </c>
      <c r="Q3634" s="15">
        <v>0</v>
      </c>
      <c r="R3634" s="9">
        <v>240</v>
      </c>
      <c r="S3634" s="8" t="s">
        <v>37</v>
      </c>
      <c r="T3634" s="8"/>
      <c r="U3634" s="8" t="s">
        <v>9109</v>
      </c>
      <c r="V3634" s="8"/>
      <c r="W3634" s="8"/>
    </row>
    <row r="3635" spans="1:23" ht="13.5" thickBot="1">
      <c r="A3635" s="8"/>
      <c r="B3635" s="8"/>
      <c r="C3635" s="8" t="s">
        <v>5092</v>
      </c>
      <c r="D3635" s="8"/>
      <c r="E3635" s="8"/>
      <c r="F3635" s="8"/>
      <c r="G3635" s="8"/>
      <c r="H3635" s="8"/>
      <c r="I3635" s="8"/>
      <c r="J3635" s="8" t="s">
        <v>78</v>
      </c>
      <c r="K3635" s="17">
        <v>0</v>
      </c>
      <c r="L3635" s="8"/>
      <c r="M3635" s="8"/>
      <c r="N3635" s="9">
        <v>0</v>
      </c>
      <c r="O3635" s="8"/>
      <c r="P3635" s="9">
        <v>0</v>
      </c>
      <c r="Q3635" s="15">
        <v>0</v>
      </c>
      <c r="R3635" s="9">
        <v>160</v>
      </c>
      <c r="S3635" s="8" t="s">
        <v>37</v>
      </c>
      <c r="T3635" s="8"/>
      <c r="U3635" s="8" t="s">
        <v>9109</v>
      </c>
      <c r="V3635" s="8"/>
      <c r="W3635" s="8"/>
    </row>
    <row r="3636" spans="1:23" ht="13.5" thickBot="1">
      <c r="A3636" s="8"/>
      <c r="B3636" s="8"/>
      <c r="C3636" s="8" t="s">
        <v>5093</v>
      </c>
      <c r="D3636" s="8"/>
      <c r="E3636" s="8"/>
      <c r="F3636" s="8"/>
      <c r="G3636" s="8"/>
      <c r="H3636" s="8"/>
      <c r="I3636" s="8"/>
      <c r="J3636" s="8" t="s">
        <v>78</v>
      </c>
      <c r="K3636" s="17">
        <v>0</v>
      </c>
      <c r="L3636" s="8"/>
      <c r="M3636" s="8"/>
      <c r="N3636" s="9">
        <v>0</v>
      </c>
      <c r="O3636" s="8"/>
      <c r="P3636" s="9">
        <v>0</v>
      </c>
      <c r="Q3636" s="15">
        <v>0</v>
      </c>
      <c r="R3636" s="9">
        <v>160</v>
      </c>
      <c r="S3636" s="8" t="s">
        <v>37</v>
      </c>
      <c r="T3636" s="8"/>
      <c r="U3636" s="8" t="s">
        <v>9109</v>
      </c>
      <c r="V3636" s="8"/>
      <c r="W3636" s="8"/>
    </row>
    <row r="3637" spans="1:23" ht="13.5" thickBot="1">
      <c r="A3637" s="8"/>
      <c r="B3637" s="8"/>
      <c r="C3637" s="8" t="s">
        <v>5094</v>
      </c>
      <c r="D3637" s="8"/>
      <c r="E3637" s="8"/>
      <c r="F3637" s="8"/>
      <c r="G3637" s="8"/>
      <c r="H3637" s="8"/>
      <c r="I3637" s="8"/>
      <c r="J3637" s="8" t="s">
        <v>78</v>
      </c>
      <c r="K3637" s="17">
        <v>0</v>
      </c>
      <c r="L3637" s="8"/>
      <c r="M3637" s="8"/>
      <c r="N3637" s="9">
        <v>0</v>
      </c>
      <c r="O3637" s="8"/>
      <c r="P3637" s="9">
        <v>0</v>
      </c>
      <c r="Q3637" s="15">
        <v>0</v>
      </c>
      <c r="R3637" s="9">
        <v>160</v>
      </c>
      <c r="S3637" s="8" t="s">
        <v>37</v>
      </c>
      <c r="T3637" s="8"/>
      <c r="U3637" s="8" t="s">
        <v>9109</v>
      </c>
      <c r="V3637" s="8"/>
      <c r="W3637" s="8"/>
    </row>
    <row r="3638" spans="1:23" ht="13.5" thickBot="1">
      <c r="A3638" s="8"/>
      <c r="B3638" s="8"/>
      <c r="C3638" s="8" t="s">
        <v>5095</v>
      </c>
      <c r="D3638" s="8"/>
      <c r="E3638" s="8"/>
      <c r="F3638" s="8"/>
      <c r="G3638" s="8"/>
      <c r="H3638" s="8"/>
      <c r="I3638" s="8"/>
      <c r="J3638" s="8" t="s">
        <v>78</v>
      </c>
      <c r="K3638" s="17">
        <v>0</v>
      </c>
      <c r="L3638" s="8"/>
      <c r="M3638" s="8"/>
      <c r="N3638" s="9">
        <v>0</v>
      </c>
      <c r="O3638" s="8"/>
      <c r="P3638" s="9">
        <v>0</v>
      </c>
      <c r="Q3638" s="15">
        <v>0</v>
      </c>
      <c r="R3638" s="9">
        <v>160</v>
      </c>
      <c r="S3638" s="8" t="s">
        <v>37</v>
      </c>
      <c r="T3638" s="8"/>
      <c r="U3638" s="8" t="s">
        <v>9109</v>
      </c>
      <c r="V3638" s="8"/>
      <c r="W3638" s="8"/>
    </row>
    <row r="3639" spans="1:23" ht="13.5" thickBot="1">
      <c r="A3639" s="8"/>
      <c r="B3639" s="8"/>
      <c r="C3639" s="8" t="s">
        <v>5096</v>
      </c>
      <c r="D3639" s="8"/>
      <c r="E3639" s="8"/>
      <c r="F3639" s="8"/>
      <c r="G3639" s="8"/>
      <c r="H3639" s="8"/>
      <c r="I3639" s="8"/>
      <c r="J3639" s="8" t="s">
        <v>78</v>
      </c>
      <c r="K3639" s="17">
        <v>0</v>
      </c>
      <c r="L3639" s="8"/>
      <c r="M3639" s="8"/>
      <c r="N3639" s="9">
        <v>0</v>
      </c>
      <c r="O3639" s="8"/>
      <c r="P3639" s="9">
        <v>0</v>
      </c>
      <c r="Q3639" s="15">
        <v>0</v>
      </c>
      <c r="R3639" s="9">
        <v>160</v>
      </c>
      <c r="S3639" s="8" t="s">
        <v>37</v>
      </c>
      <c r="T3639" s="8"/>
      <c r="U3639" s="8" t="s">
        <v>9109</v>
      </c>
      <c r="V3639" s="8"/>
      <c r="W3639" s="8"/>
    </row>
    <row r="3640" spans="1:23" ht="13.5" thickBot="1">
      <c r="A3640" s="8"/>
      <c r="B3640" s="8"/>
      <c r="C3640" s="8" t="s">
        <v>5097</v>
      </c>
      <c r="D3640" s="8"/>
      <c r="E3640" s="8"/>
      <c r="F3640" s="8"/>
      <c r="G3640" s="8"/>
      <c r="H3640" s="8"/>
      <c r="I3640" s="8"/>
      <c r="J3640" s="8" t="s">
        <v>78</v>
      </c>
      <c r="K3640" s="17">
        <v>0</v>
      </c>
      <c r="L3640" s="8"/>
      <c r="M3640" s="8"/>
      <c r="N3640" s="9">
        <v>0</v>
      </c>
      <c r="O3640" s="8"/>
      <c r="P3640" s="9">
        <v>0</v>
      </c>
      <c r="Q3640" s="15">
        <v>0</v>
      </c>
      <c r="R3640" s="9">
        <v>160</v>
      </c>
      <c r="S3640" s="8" t="s">
        <v>37</v>
      </c>
      <c r="T3640" s="8"/>
      <c r="U3640" s="8" t="s">
        <v>9109</v>
      </c>
      <c r="V3640" s="8"/>
      <c r="W3640" s="8"/>
    </row>
    <row r="3641" spans="1:23" ht="13.5" thickBot="1">
      <c r="A3641" s="8"/>
      <c r="B3641" s="8"/>
      <c r="C3641" s="8" t="s">
        <v>5098</v>
      </c>
      <c r="D3641" s="8"/>
      <c r="E3641" s="8"/>
      <c r="F3641" s="8"/>
      <c r="G3641" s="8"/>
      <c r="H3641" s="8"/>
      <c r="I3641" s="8"/>
      <c r="J3641" s="8" t="s">
        <v>78</v>
      </c>
      <c r="K3641" s="17">
        <v>0</v>
      </c>
      <c r="L3641" s="8"/>
      <c r="M3641" s="8"/>
      <c r="N3641" s="9">
        <v>0</v>
      </c>
      <c r="O3641" s="8"/>
      <c r="P3641" s="9">
        <v>0</v>
      </c>
      <c r="Q3641" s="15">
        <v>0</v>
      </c>
      <c r="R3641" s="9">
        <v>240</v>
      </c>
      <c r="S3641" s="8" t="s">
        <v>37</v>
      </c>
      <c r="T3641" s="8"/>
      <c r="U3641" s="8" t="s">
        <v>9109</v>
      </c>
      <c r="V3641" s="8"/>
      <c r="W3641" s="8"/>
    </row>
    <row r="3642" spans="1:23" ht="13.5" thickBot="1">
      <c r="A3642" s="8"/>
      <c r="B3642" s="8"/>
      <c r="C3642" s="8" t="s">
        <v>5099</v>
      </c>
      <c r="D3642" s="8"/>
      <c r="E3642" s="8"/>
      <c r="F3642" s="8"/>
      <c r="G3642" s="8"/>
      <c r="H3642" s="8"/>
      <c r="I3642" s="8"/>
      <c r="J3642" s="8" t="s">
        <v>78</v>
      </c>
      <c r="K3642" s="17">
        <v>0</v>
      </c>
      <c r="L3642" s="8"/>
      <c r="M3642" s="8"/>
      <c r="N3642" s="9">
        <v>0</v>
      </c>
      <c r="O3642" s="8"/>
      <c r="P3642" s="9">
        <v>0</v>
      </c>
      <c r="Q3642" s="15">
        <v>0</v>
      </c>
      <c r="R3642" s="9">
        <v>240</v>
      </c>
      <c r="S3642" s="8" t="s">
        <v>37</v>
      </c>
      <c r="T3642" s="8"/>
      <c r="U3642" s="8" t="s">
        <v>9109</v>
      </c>
      <c r="V3642" s="8"/>
      <c r="W3642" s="8"/>
    </row>
    <row r="3643" spans="1:23" ht="13.5" thickBot="1">
      <c r="A3643" s="8"/>
      <c r="B3643" s="8"/>
      <c r="C3643" s="8" t="s">
        <v>5100</v>
      </c>
      <c r="D3643" s="8"/>
      <c r="E3643" s="8"/>
      <c r="F3643" s="8"/>
      <c r="G3643" s="8"/>
      <c r="H3643" s="8"/>
      <c r="I3643" s="8"/>
      <c r="J3643" s="8" t="s">
        <v>78</v>
      </c>
      <c r="K3643" s="17">
        <v>0</v>
      </c>
      <c r="L3643" s="8"/>
      <c r="M3643" s="8"/>
      <c r="N3643" s="9">
        <v>0</v>
      </c>
      <c r="O3643" s="8"/>
      <c r="P3643" s="9">
        <v>0</v>
      </c>
      <c r="Q3643" s="15">
        <v>0</v>
      </c>
      <c r="R3643" s="9">
        <v>240</v>
      </c>
      <c r="S3643" s="8" t="s">
        <v>37</v>
      </c>
      <c r="T3643" s="8"/>
      <c r="U3643" s="8" t="s">
        <v>9109</v>
      </c>
      <c r="V3643" s="8"/>
      <c r="W3643" s="8"/>
    </row>
    <row r="3644" spans="1:23" ht="13.5" thickBot="1">
      <c r="A3644" s="8"/>
      <c r="B3644" s="8"/>
      <c r="C3644" s="8" t="s">
        <v>5101</v>
      </c>
      <c r="D3644" s="8"/>
      <c r="E3644" s="8"/>
      <c r="F3644" s="8"/>
      <c r="G3644" s="8"/>
      <c r="H3644" s="8"/>
      <c r="I3644" s="8"/>
      <c r="J3644" s="8" t="s">
        <v>78</v>
      </c>
      <c r="K3644" s="17">
        <v>0</v>
      </c>
      <c r="L3644" s="8"/>
      <c r="M3644" s="8"/>
      <c r="N3644" s="9">
        <v>0</v>
      </c>
      <c r="O3644" s="8"/>
      <c r="P3644" s="9">
        <v>0</v>
      </c>
      <c r="Q3644" s="15">
        <v>0</v>
      </c>
      <c r="R3644" s="9">
        <v>240</v>
      </c>
      <c r="S3644" s="8" t="s">
        <v>37</v>
      </c>
      <c r="T3644" s="8"/>
      <c r="U3644" s="8" t="s">
        <v>9109</v>
      </c>
      <c r="V3644" s="8"/>
      <c r="W3644" s="8"/>
    </row>
    <row r="3645" spans="1:23" ht="13.5" thickBot="1">
      <c r="A3645" s="8"/>
      <c r="B3645" s="8"/>
      <c r="C3645" s="8" t="s">
        <v>5102</v>
      </c>
      <c r="D3645" s="8"/>
      <c r="E3645" s="8"/>
      <c r="F3645" s="8"/>
      <c r="G3645" s="8"/>
      <c r="H3645" s="8"/>
      <c r="I3645" s="8"/>
      <c r="J3645" s="8" t="s">
        <v>78</v>
      </c>
      <c r="K3645" s="17">
        <v>0</v>
      </c>
      <c r="L3645" s="8"/>
      <c r="M3645" s="8"/>
      <c r="N3645" s="9">
        <v>0</v>
      </c>
      <c r="O3645" s="8"/>
      <c r="P3645" s="9">
        <v>0</v>
      </c>
      <c r="Q3645" s="15">
        <v>0</v>
      </c>
      <c r="R3645" s="9">
        <v>240</v>
      </c>
      <c r="S3645" s="8" t="s">
        <v>37</v>
      </c>
      <c r="T3645" s="8"/>
      <c r="U3645" s="8" t="s">
        <v>9109</v>
      </c>
      <c r="V3645" s="8"/>
      <c r="W3645" s="8"/>
    </row>
    <row r="3646" spans="1:23" ht="13.5" thickBot="1">
      <c r="A3646" s="8"/>
      <c r="B3646" s="8"/>
      <c r="C3646" s="8" t="s">
        <v>5103</v>
      </c>
      <c r="D3646" s="8"/>
      <c r="E3646" s="8"/>
      <c r="F3646" s="8"/>
      <c r="G3646" s="8"/>
      <c r="H3646" s="8"/>
      <c r="I3646" s="8"/>
      <c r="J3646" s="8" t="s">
        <v>78</v>
      </c>
      <c r="K3646" s="17">
        <v>0</v>
      </c>
      <c r="L3646" s="8"/>
      <c r="M3646" s="8"/>
      <c r="N3646" s="9">
        <v>0</v>
      </c>
      <c r="O3646" s="8"/>
      <c r="P3646" s="9">
        <v>0</v>
      </c>
      <c r="Q3646" s="15">
        <v>0</v>
      </c>
      <c r="R3646" s="9">
        <v>240</v>
      </c>
      <c r="S3646" s="8" t="s">
        <v>37</v>
      </c>
      <c r="T3646" s="8"/>
      <c r="U3646" s="8" t="s">
        <v>9109</v>
      </c>
      <c r="V3646" s="8"/>
      <c r="W3646" s="8"/>
    </row>
    <row r="3647" spans="1:23" ht="13.5" thickBot="1">
      <c r="A3647" s="8"/>
      <c r="B3647" s="8"/>
      <c r="C3647" s="8" t="s">
        <v>5104</v>
      </c>
      <c r="D3647" s="8"/>
      <c r="E3647" s="8"/>
      <c r="F3647" s="8"/>
      <c r="G3647" s="8"/>
      <c r="H3647" s="8"/>
      <c r="I3647" s="8"/>
      <c r="J3647" s="8" t="s">
        <v>78</v>
      </c>
      <c r="K3647" s="17">
        <v>0</v>
      </c>
      <c r="L3647" s="8"/>
      <c r="M3647" s="8"/>
      <c r="N3647" s="9">
        <v>0</v>
      </c>
      <c r="O3647" s="8"/>
      <c r="P3647" s="9">
        <v>0</v>
      </c>
      <c r="Q3647" s="15">
        <v>0</v>
      </c>
      <c r="R3647" s="9">
        <v>240</v>
      </c>
      <c r="S3647" s="8" t="s">
        <v>37</v>
      </c>
      <c r="T3647" s="8"/>
      <c r="U3647" s="8" t="s">
        <v>9109</v>
      </c>
      <c r="V3647" s="8"/>
      <c r="W3647" s="8"/>
    </row>
    <row r="3648" spans="1:23" ht="13.5" thickBot="1">
      <c r="A3648" s="8"/>
      <c r="B3648" s="8"/>
      <c r="C3648" s="8" t="s">
        <v>5105</v>
      </c>
      <c r="D3648" s="8"/>
      <c r="E3648" s="8"/>
      <c r="F3648" s="8"/>
      <c r="G3648" s="8"/>
      <c r="H3648" s="8"/>
      <c r="I3648" s="8" t="s">
        <v>434</v>
      </c>
      <c r="J3648" s="8" t="s">
        <v>214</v>
      </c>
      <c r="K3648" s="17">
        <v>0</v>
      </c>
      <c r="L3648" s="8"/>
      <c r="M3648" s="8"/>
      <c r="N3648" s="9">
        <v>0</v>
      </c>
      <c r="O3648" s="8"/>
      <c r="P3648" s="9">
        <v>0</v>
      </c>
      <c r="Q3648" s="15">
        <v>0</v>
      </c>
      <c r="R3648" s="9">
        <v>384</v>
      </c>
      <c r="S3648" s="8" t="s">
        <v>37</v>
      </c>
      <c r="T3648" s="8"/>
      <c r="U3648" s="8" t="s">
        <v>9109</v>
      </c>
      <c r="V3648" s="8"/>
      <c r="W3648" s="8"/>
    </row>
    <row r="3649" spans="1:23" ht="13.5" thickBot="1">
      <c r="A3649" s="8"/>
      <c r="B3649" s="8"/>
      <c r="C3649" s="8" t="s">
        <v>5106</v>
      </c>
      <c r="D3649" s="8"/>
      <c r="E3649" s="8"/>
      <c r="F3649" s="8"/>
      <c r="G3649" s="8"/>
      <c r="H3649" s="8"/>
      <c r="I3649" s="8"/>
      <c r="J3649" s="8" t="s">
        <v>78</v>
      </c>
      <c r="K3649" s="17">
        <v>0</v>
      </c>
      <c r="L3649" s="8"/>
      <c r="M3649" s="8"/>
      <c r="N3649" s="9">
        <v>0</v>
      </c>
      <c r="O3649" s="8"/>
      <c r="P3649" s="9">
        <v>0</v>
      </c>
      <c r="Q3649" s="15">
        <v>0</v>
      </c>
      <c r="R3649" s="9">
        <v>360</v>
      </c>
      <c r="S3649" s="8" t="s">
        <v>37</v>
      </c>
      <c r="T3649" s="8"/>
      <c r="U3649" s="8" t="s">
        <v>9109</v>
      </c>
      <c r="V3649" s="8"/>
      <c r="W3649" s="8"/>
    </row>
    <row r="3650" spans="1:23" ht="13.5" thickBot="1">
      <c r="A3650" s="8"/>
      <c r="B3650" s="8"/>
      <c r="C3650" s="8" t="s">
        <v>5110</v>
      </c>
      <c r="D3650" s="8"/>
      <c r="E3650" s="8"/>
      <c r="F3650" s="8"/>
      <c r="G3650" s="8"/>
      <c r="H3650" s="8"/>
      <c r="I3650" s="8"/>
      <c r="J3650" s="8" t="s">
        <v>78</v>
      </c>
      <c r="K3650" s="17">
        <v>0</v>
      </c>
      <c r="L3650" s="8"/>
      <c r="M3650" s="8"/>
      <c r="N3650" s="9">
        <v>0</v>
      </c>
      <c r="O3650" s="8"/>
      <c r="P3650" s="9">
        <v>0</v>
      </c>
      <c r="Q3650" s="15">
        <v>0</v>
      </c>
      <c r="R3650" s="9">
        <v>1000</v>
      </c>
      <c r="S3650" s="8" t="s">
        <v>37</v>
      </c>
      <c r="T3650" s="8"/>
      <c r="U3650" s="8" t="s">
        <v>9109</v>
      </c>
      <c r="V3650" s="8"/>
      <c r="W3650" s="8"/>
    </row>
    <row r="3651" spans="1:23" ht="13.5" thickBot="1">
      <c r="A3651" s="8"/>
      <c r="B3651" s="8"/>
      <c r="C3651" s="8" t="s">
        <v>5111</v>
      </c>
      <c r="D3651" s="8"/>
      <c r="E3651" s="8"/>
      <c r="F3651" s="8"/>
      <c r="G3651" s="8"/>
      <c r="H3651" s="8"/>
      <c r="I3651" s="8"/>
      <c r="J3651" s="8" t="s">
        <v>78</v>
      </c>
      <c r="K3651" s="17">
        <v>0</v>
      </c>
      <c r="L3651" s="8"/>
      <c r="M3651" s="8"/>
      <c r="N3651" s="9">
        <v>0</v>
      </c>
      <c r="O3651" s="8"/>
      <c r="P3651" s="9">
        <v>0</v>
      </c>
      <c r="Q3651" s="15">
        <v>0</v>
      </c>
      <c r="R3651" s="9">
        <v>1000</v>
      </c>
      <c r="S3651" s="8" t="s">
        <v>37</v>
      </c>
      <c r="T3651" s="8"/>
      <c r="U3651" s="19" t="s">
        <v>9109</v>
      </c>
      <c r="V3651" s="8"/>
      <c r="W3651" s="8"/>
    </row>
    <row r="3652" spans="1:23" ht="13.5" thickBot="1">
      <c r="A3652" s="8"/>
      <c r="B3652" s="8"/>
      <c r="C3652" s="8" t="s">
        <v>5112</v>
      </c>
      <c r="D3652" s="8"/>
      <c r="E3652" s="8"/>
      <c r="F3652" s="8"/>
      <c r="G3652" s="8"/>
      <c r="H3652" s="8"/>
      <c r="I3652" s="8"/>
      <c r="J3652" s="8" t="s">
        <v>78</v>
      </c>
      <c r="K3652" s="17">
        <v>0</v>
      </c>
      <c r="L3652" s="8"/>
      <c r="M3652" s="8"/>
      <c r="N3652" s="9">
        <v>0</v>
      </c>
      <c r="O3652" s="8"/>
      <c r="P3652" s="9">
        <v>0</v>
      </c>
      <c r="Q3652" s="15">
        <v>0</v>
      </c>
      <c r="R3652" s="9">
        <v>2000</v>
      </c>
      <c r="S3652" s="8" t="s">
        <v>37</v>
      </c>
      <c r="T3652" s="8"/>
      <c r="U3652" s="8" t="s">
        <v>9109</v>
      </c>
      <c r="V3652" s="8"/>
      <c r="W3652" s="8"/>
    </row>
    <row r="3653" spans="1:23" ht="13.5" thickBot="1">
      <c r="A3653" s="8"/>
      <c r="B3653" s="8"/>
      <c r="C3653" s="8" t="s">
        <v>5113</v>
      </c>
      <c r="D3653" s="8"/>
      <c r="E3653" s="8"/>
      <c r="F3653" s="8"/>
      <c r="G3653" s="8"/>
      <c r="H3653" s="8"/>
      <c r="I3653" s="8"/>
      <c r="J3653" s="8" t="s">
        <v>78</v>
      </c>
      <c r="K3653" s="17">
        <v>0</v>
      </c>
      <c r="L3653" s="8"/>
      <c r="M3653" s="8"/>
      <c r="N3653" s="9">
        <v>0</v>
      </c>
      <c r="O3653" s="8"/>
      <c r="P3653" s="9">
        <v>0</v>
      </c>
      <c r="Q3653" s="15">
        <v>0</v>
      </c>
      <c r="R3653" s="9">
        <v>30</v>
      </c>
      <c r="S3653" s="8" t="s">
        <v>37</v>
      </c>
      <c r="T3653" s="8"/>
      <c r="U3653" s="8" t="s">
        <v>9109</v>
      </c>
      <c r="V3653" s="8"/>
      <c r="W3653" s="8"/>
    </row>
    <row r="3654" spans="1:23" ht="13.5" thickBot="1">
      <c r="A3654" s="8"/>
      <c r="B3654" s="8"/>
      <c r="C3654" s="8" t="s">
        <v>5114</v>
      </c>
      <c r="D3654" s="8"/>
      <c r="E3654" s="8"/>
      <c r="F3654" s="8"/>
      <c r="G3654" s="8"/>
      <c r="H3654" s="8"/>
      <c r="I3654" s="8"/>
      <c r="J3654" s="8" t="s">
        <v>78</v>
      </c>
      <c r="K3654" s="17">
        <v>0</v>
      </c>
      <c r="L3654" s="8"/>
      <c r="M3654" s="8"/>
      <c r="N3654" s="9">
        <v>0</v>
      </c>
      <c r="O3654" s="8"/>
      <c r="P3654" s="9">
        <v>0</v>
      </c>
      <c r="Q3654" s="15">
        <v>0</v>
      </c>
      <c r="R3654" s="9">
        <v>72</v>
      </c>
      <c r="S3654" s="8" t="s">
        <v>37</v>
      </c>
      <c r="T3654" s="8"/>
      <c r="U3654" s="8" t="s">
        <v>9109</v>
      </c>
      <c r="V3654" s="8"/>
      <c r="W3654" s="8"/>
    </row>
    <row r="3655" spans="1:23" ht="13.5" thickBot="1">
      <c r="A3655" s="8"/>
      <c r="B3655" s="8"/>
      <c r="C3655" s="8" t="s">
        <v>5115</v>
      </c>
      <c r="D3655" s="8"/>
      <c r="E3655" s="8"/>
      <c r="F3655" s="8"/>
      <c r="G3655" s="8"/>
      <c r="H3655" s="8"/>
      <c r="I3655" s="8"/>
      <c r="J3655" s="8" t="s">
        <v>78</v>
      </c>
      <c r="K3655" s="17">
        <v>0</v>
      </c>
      <c r="L3655" s="8"/>
      <c r="M3655" s="8"/>
      <c r="N3655" s="9">
        <v>0</v>
      </c>
      <c r="O3655" s="8"/>
      <c r="P3655" s="9">
        <v>0</v>
      </c>
      <c r="Q3655" s="15">
        <v>0</v>
      </c>
      <c r="R3655" s="9">
        <v>10</v>
      </c>
      <c r="S3655" s="8" t="s">
        <v>34</v>
      </c>
      <c r="T3655" s="8"/>
      <c r="U3655" s="8" t="s">
        <v>9164</v>
      </c>
      <c r="V3655" s="8"/>
      <c r="W3655" s="8"/>
    </row>
    <row r="3656" spans="1:23" ht="13.5" thickBot="1">
      <c r="A3656" s="8"/>
      <c r="B3656" s="8"/>
      <c r="C3656" s="8" t="s">
        <v>5116</v>
      </c>
      <c r="D3656" s="8"/>
      <c r="E3656" s="8"/>
      <c r="F3656" s="8"/>
      <c r="G3656" s="8"/>
      <c r="H3656" s="8"/>
      <c r="I3656" s="8"/>
      <c r="J3656" s="8" t="s">
        <v>78</v>
      </c>
      <c r="K3656" s="17">
        <v>0</v>
      </c>
      <c r="L3656" s="8"/>
      <c r="M3656" s="8"/>
      <c r="N3656" s="9">
        <v>0</v>
      </c>
      <c r="O3656" s="8"/>
      <c r="P3656" s="9">
        <v>0</v>
      </c>
      <c r="Q3656" s="15">
        <v>0</v>
      </c>
      <c r="R3656" s="9">
        <v>16</v>
      </c>
      <c r="S3656" s="8" t="s">
        <v>34</v>
      </c>
      <c r="T3656" s="8"/>
      <c r="U3656" s="8" t="s">
        <v>9164</v>
      </c>
      <c r="V3656" s="8"/>
      <c r="W3656" s="8"/>
    </row>
    <row r="3657" spans="1:23" ht="13.5" thickBot="1">
      <c r="A3657" s="8"/>
      <c r="B3657" s="8"/>
      <c r="C3657" s="8" t="s">
        <v>5117</v>
      </c>
      <c r="D3657" s="8"/>
      <c r="E3657" s="8"/>
      <c r="F3657" s="8"/>
      <c r="G3657" s="8"/>
      <c r="H3657" s="8"/>
      <c r="I3657" s="8"/>
      <c r="J3657" s="8" t="s">
        <v>78</v>
      </c>
      <c r="K3657" s="17">
        <v>0</v>
      </c>
      <c r="L3657" s="8"/>
      <c r="M3657" s="8"/>
      <c r="N3657" s="9">
        <v>0</v>
      </c>
      <c r="O3657" s="8"/>
      <c r="P3657" s="9">
        <v>0</v>
      </c>
      <c r="Q3657" s="15">
        <v>0</v>
      </c>
      <c r="R3657" s="9">
        <v>16</v>
      </c>
      <c r="S3657" s="8" t="s">
        <v>34</v>
      </c>
      <c r="T3657" s="8"/>
      <c r="U3657" s="8" t="s">
        <v>9164</v>
      </c>
      <c r="V3657" s="8"/>
      <c r="W3657" s="8"/>
    </row>
    <row r="3658" spans="1:23" ht="13.5" thickBot="1">
      <c r="A3658" s="8"/>
      <c r="B3658" s="8"/>
      <c r="C3658" s="8" t="s">
        <v>5118</v>
      </c>
      <c r="D3658" s="8"/>
      <c r="E3658" s="8"/>
      <c r="F3658" s="8"/>
      <c r="G3658" s="8"/>
      <c r="H3658" s="8"/>
      <c r="I3658" s="8"/>
      <c r="J3658" s="8" t="s">
        <v>78</v>
      </c>
      <c r="K3658" s="17">
        <v>0</v>
      </c>
      <c r="L3658" s="8"/>
      <c r="M3658" s="8"/>
      <c r="N3658" s="9">
        <v>0</v>
      </c>
      <c r="O3658" s="8"/>
      <c r="P3658" s="9">
        <v>0</v>
      </c>
      <c r="Q3658" s="15">
        <v>0</v>
      </c>
      <c r="R3658" s="9">
        <v>6</v>
      </c>
      <c r="S3658" s="8" t="s">
        <v>34</v>
      </c>
      <c r="T3658" s="8"/>
      <c r="U3658" s="8" t="s">
        <v>9164</v>
      </c>
      <c r="V3658" s="8"/>
      <c r="W3658" s="8"/>
    </row>
    <row r="3659" spans="1:23" ht="13.5" thickBot="1">
      <c r="A3659" s="8"/>
      <c r="B3659" s="8"/>
      <c r="C3659" s="8" t="s">
        <v>5119</v>
      </c>
      <c r="D3659" s="8"/>
      <c r="E3659" s="8"/>
      <c r="F3659" s="8"/>
      <c r="G3659" s="8"/>
      <c r="H3659" s="8"/>
      <c r="I3659" s="8"/>
      <c r="J3659" s="8" t="s">
        <v>78</v>
      </c>
      <c r="K3659" s="17">
        <v>0</v>
      </c>
      <c r="L3659" s="8"/>
      <c r="M3659" s="8"/>
      <c r="N3659" s="9">
        <v>0</v>
      </c>
      <c r="O3659" s="8"/>
      <c r="P3659" s="9">
        <v>0</v>
      </c>
      <c r="Q3659" s="15">
        <v>0</v>
      </c>
      <c r="R3659" s="9">
        <v>12</v>
      </c>
      <c r="S3659" s="8" t="s">
        <v>34</v>
      </c>
      <c r="T3659" s="8"/>
      <c r="U3659" s="8" t="s">
        <v>9164</v>
      </c>
      <c r="V3659" s="8"/>
      <c r="W3659" s="8"/>
    </row>
    <row r="3660" spans="1:23" ht="13.5" thickBot="1">
      <c r="A3660" s="8"/>
      <c r="B3660" s="8"/>
      <c r="C3660" s="8" t="s">
        <v>5123</v>
      </c>
      <c r="D3660" s="8"/>
      <c r="E3660" s="8"/>
      <c r="F3660" s="8"/>
      <c r="G3660" s="8"/>
      <c r="H3660" s="8"/>
      <c r="I3660" s="8" t="s">
        <v>2291</v>
      </c>
      <c r="J3660" s="8" t="s">
        <v>214</v>
      </c>
      <c r="K3660" s="17">
        <v>0</v>
      </c>
      <c r="L3660" s="8"/>
      <c r="M3660" s="8"/>
      <c r="N3660" s="9">
        <v>0</v>
      </c>
      <c r="O3660" s="8"/>
      <c r="P3660" s="9">
        <v>0</v>
      </c>
      <c r="Q3660" s="15">
        <v>0</v>
      </c>
      <c r="R3660" s="9">
        <v>5000</v>
      </c>
      <c r="S3660" s="8" t="s">
        <v>37</v>
      </c>
      <c r="T3660" s="8"/>
      <c r="U3660" s="8" t="s">
        <v>9109</v>
      </c>
      <c r="V3660" s="8"/>
      <c r="W3660" s="8"/>
    </row>
    <row r="3661" spans="1:23" ht="13.5" thickBot="1">
      <c r="A3661" s="8"/>
      <c r="B3661" s="8"/>
      <c r="C3661" s="8" t="s">
        <v>5123</v>
      </c>
      <c r="D3661" s="8"/>
      <c r="E3661" s="8"/>
      <c r="F3661" s="8" t="s">
        <v>212</v>
      </c>
      <c r="G3661" s="8"/>
      <c r="H3661" s="8"/>
      <c r="I3661" s="8" t="s">
        <v>448</v>
      </c>
      <c r="J3661" s="8" t="s">
        <v>214</v>
      </c>
      <c r="K3661" s="17">
        <v>0</v>
      </c>
      <c r="L3661" s="8"/>
      <c r="M3661" s="8"/>
      <c r="N3661" s="9">
        <v>0</v>
      </c>
      <c r="O3661" s="8"/>
      <c r="P3661" s="9">
        <v>0</v>
      </c>
      <c r="Q3661" s="15">
        <v>0</v>
      </c>
      <c r="R3661" s="9">
        <v>5000</v>
      </c>
      <c r="S3661" s="8" t="s">
        <v>37</v>
      </c>
      <c r="T3661" s="8"/>
      <c r="U3661" s="8" t="s">
        <v>9109</v>
      </c>
      <c r="V3661" s="8"/>
      <c r="W3661" s="8"/>
    </row>
    <row r="3662" spans="1:23" ht="13.5" thickBot="1">
      <c r="A3662" s="8"/>
      <c r="B3662" s="8"/>
      <c r="C3662" s="8" t="s">
        <v>5123</v>
      </c>
      <c r="D3662" s="8"/>
      <c r="E3662" s="8"/>
      <c r="F3662" s="8"/>
      <c r="G3662" s="8"/>
      <c r="H3662" s="8"/>
      <c r="I3662" s="8" t="s">
        <v>1147</v>
      </c>
      <c r="J3662" s="8" t="s">
        <v>214</v>
      </c>
      <c r="K3662" s="17">
        <v>0</v>
      </c>
      <c r="L3662" s="8"/>
      <c r="M3662" s="8"/>
      <c r="N3662" s="9">
        <v>0</v>
      </c>
      <c r="O3662" s="8"/>
      <c r="P3662" s="9">
        <v>0</v>
      </c>
      <c r="Q3662" s="15">
        <v>0</v>
      </c>
      <c r="R3662" s="9">
        <v>5000</v>
      </c>
      <c r="S3662" s="8" t="s">
        <v>37</v>
      </c>
      <c r="T3662" s="8"/>
      <c r="U3662" s="8" t="s">
        <v>9109</v>
      </c>
      <c r="V3662" s="8"/>
      <c r="W3662" s="8"/>
    </row>
    <row r="3663" spans="1:23" ht="26.25" thickBot="1">
      <c r="A3663" s="8"/>
      <c r="B3663" s="8"/>
      <c r="C3663" s="8" t="s">
        <v>5124</v>
      </c>
      <c r="D3663" s="8"/>
      <c r="E3663" s="8"/>
      <c r="F3663" s="8" t="s">
        <v>212</v>
      </c>
      <c r="G3663" s="8"/>
      <c r="H3663" s="8"/>
      <c r="I3663" s="8" t="s">
        <v>463</v>
      </c>
      <c r="J3663" s="8" t="s">
        <v>214</v>
      </c>
      <c r="K3663" s="17">
        <v>0</v>
      </c>
      <c r="L3663" s="8"/>
      <c r="M3663" s="8"/>
      <c r="N3663" s="9">
        <v>0</v>
      </c>
      <c r="O3663" s="8"/>
      <c r="P3663" s="9">
        <v>0</v>
      </c>
      <c r="Q3663" s="15">
        <v>0</v>
      </c>
      <c r="R3663" s="9">
        <v>240</v>
      </c>
      <c r="S3663" s="8" t="s">
        <v>37</v>
      </c>
      <c r="T3663" s="8"/>
      <c r="U3663" s="8" t="s">
        <v>9109</v>
      </c>
      <c r="V3663" s="8"/>
      <c r="W3663" s="8"/>
    </row>
    <row r="3664" spans="1:23" ht="13.5" thickBot="1">
      <c r="A3664" s="8"/>
      <c r="B3664" s="8"/>
      <c r="C3664" s="8" t="s">
        <v>5126</v>
      </c>
      <c r="D3664" s="8"/>
      <c r="E3664" s="8"/>
      <c r="F3664" s="8"/>
      <c r="G3664" s="8"/>
      <c r="H3664" s="8"/>
      <c r="I3664" s="8"/>
      <c r="J3664" s="8" t="s">
        <v>78</v>
      </c>
      <c r="K3664" s="17">
        <v>0</v>
      </c>
      <c r="L3664" s="8"/>
      <c r="M3664" s="8"/>
      <c r="N3664" s="9">
        <v>0</v>
      </c>
      <c r="O3664" s="8"/>
      <c r="P3664" s="9">
        <v>0</v>
      </c>
      <c r="Q3664" s="15">
        <v>0</v>
      </c>
      <c r="R3664" s="9">
        <v>24</v>
      </c>
      <c r="S3664" s="8" t="s">
        <v>34</v>
      </c>
      <c r="T3664" s="8"/>
      <c r="U3664" s="8" t="s">
        <v>9164</v>
      </c>
      <c r="V3664" s="8"/>
      <c r="W3664" s="8"/>
    </row>
    <row r="3665" spans="1:23" ht="13.5" thickBot="1">
      <c r="A3665" s="8"/>
      <c r="B3665" s="8"/>
      <c r="C3665" s="8" t="s">
        <v>5127</v>
      </c>
      <c r="D3665" s="8"/>
      <c r="E3665" s="8"/>
      <c r="F3665" s="8"/>
      <c r="G3665" s="8"/>
      <c r="H3665" s="8"/>
      <c r="I3665" s="8"/>
      <c r="J3665" s="8" t="s">
        <v>78</v>
      </c>
      <c r="K3665" s="17">
        <v>0</v>
      </c>
      <c r="L3665" s="8"/>
      <c r="M3665" s="8"/>
      <c r="N3665" s="9">
        <v>0</v>
      </c>
      <c r="O3665" s="8"/>
      <c r="P3665" s="9">
        <v>0</v>
      </c>
      <c r="Q3665" s="15">
        <v>0</v>
      </c>
      <c r="R3665" s="9">
        <v>12</v>
      </c>
      <c r="S3665" s="8" t="s">
        <v>34</v>
      </c>
      <c r="T3665" s="8"/>
      <c r="U3665" s="8" t="s">
        <v>9164</v>
      </c>
      <c r="V3665" s="8"/>
      <c r="W3665" s="8"/>
    </row>
    <row r="3666" spans="1:23" ht="13.5" thickBot="1">
      <c r="A3666" s="8"/>
      <c r="B3666" s="8"/>
      <c r="C3666" s="8" t="s">
        <v>5128</v>
      </c>
      <c r="D3666" s="8"/>
      <c r="E3666" s="8"/>
      <c r="F3666" s="8"/>
      <c r="G3666" s="8"/>
      <c r="H3666" s="8"/>
      <c r="I3666" s="8"/>
      <c r="J3666" s="8" t="s">
        <v>78</v>
      </c>
      <c r="K3666" s="17">
        <v>0</v>
      </c>
      <c r="L3666" s="8"/>
      <c r="M3666" s="8"/>
      <c r="N3666" s="9">
        <v>0</v>
      </c>
      <c r="O3666" s="8"/>
      <c r="P3666" s="9">
        <v>0</v>
      </c>
      <c r="Q3666" s="15">
        <v>0</v>
      </c>
      <c r="R3666" s="9">
        <v>12</v>
      </c>
      <c r="S3666" s="8" t="s">
        <v>34</v>
      </c>
      <c r="T3666" s="8"/>
      <c r="U3666" s="8" t="s">
        <v>9164</v>
      </c>
      <c r="V3666" s="8"/>
      <c r="W3666" s="8"/>
    </row>
    <row r="3667" spans="1:23" ht="13.5" thickBot="1">
      <c r="A3667" s="8"/>
      <c r="B3667" s="8"/>
      <c r="C3667" s="8" t="s">
        <v>7616</v>
      </c>
      <c r="D3667" s="8"/>
      <c r="E3667" s="8"/>
      <c r="F3667" s="8"/>
      <c r="G3667" s="8"/>
      <c r="H3667" s="8"/>
      <c r="I3667" s="8"/>
      <c r="J3667" s="8" t="s">
        <v>78</v>
      </c>
      <c r="K3667" s="17">
        <v>0</v>
      </c>
      <c r="L3667" s="8"/>
      <c r="M3667" s="8"/>
      <c r="N3667" s="9">
        <v>0</v>
      </c>
      <c r="O3667" s="8"/>
      <c r="P3667" s="9">
        <v>0</v>
      </c>
      <c r="Q3667" s="15">
        <v>0</v>
      </c>
      <c r="R3667" s="9">
        <v>12</v>
      </c>
      <c r="S3667" s="8" t="s">
        <v>34</v>
      </c>
      <c r="T3667" s="8"/>
      <c r="U3667" s="8" t="s">
        <v>9164</v>
      </c>
      <c r="V3667" s="8"/>
      <c r="W3667" s="8"/>
    </row>
    <row r="3668" spans="1:23" ht="13.5" thickBot="1">
      <c r="A3668" s="8"/>
      <c r="B3668" s="8"/>
      <c r="C3668" s="8" t="s">
        <v>5129</v>
      </c>
      <c r="D3668" s="8"/>
      <c r="E3668" s="8"/>
      <c r="F3668" s="8"/>
      <c r="G3668" s="8"/>
      <c r="H3668" s="8"/>
      <c r="I3668" s="8"/>
      <c r="J3668" s="8" t="s">
        <v>78</v>
      </c>
      <c r="K3668" s="17">
        <v>0</v>
      </c>
      <c r="L3668" s="8"/>
      <c r="M3668" s="8"/>
      <c r="N3668" s="9">
        <v>0</v>
      </c>
      <c r="O3668" s="8"/>
      <c r="P3668" s="9">
        <v>0</v>
      </c>
      <c r="Q3668" s="15">
        <v>0</v>
      </c>
      <c r="R3668" s="9">
        <v>144</v>
      </c>
      <c r="S3668" s="8" t="s">
        <v>37</v>
      </c>
      <c r="T3668" s="8"/>
      <c r="U3668" s="8" t="s">
        <v>9109</v>
      </c>
      <c r="V3668" s="8"/>
      <c r="W3668" s="8"/>
    </row>
    <row r="3669" spans="1:23" ht="13.5" thickBot="1">
      <c r="A3669" s="8"/>
      <c r="B3669" s="8"/>
      <c r="C3669" s="8" t="s">
        <v>5130</v>
      </c>
      <c r="D3669" s="8"/>
      <c r="E3669" s="8"/>
      <c r="F3669" s="8"/>
      <c r="G3669" s="8"/>
      <c r="H3669" s="8"/>
      <c r="I3669" s="8"/>
      <c r="J3669" s="8" t="s">
        <v>78</v>
      </c>
      <c r="K3669" s="17">
        <v>0</v>
      </c>
      <c r="L3669" s="8"/>
      <c r="M3669" s="8"/>
      <c r="N3669" s="9">
        <v>0</v>
      </c>
      <c r="O3669" s="8"/>
      <c r="P3669" s="9">
        <v>0</v>
      </c>
      <c r="Q3669" s="15">
        <v>0</v>
      </c>
      <c r="R3669" s="9">
        <v>144</v>
      </c>
      <c r="S3669" s="8" t="s">
        <v>37</v>
      </c>
      <c r="T3669" s="8"/>
      <c r="U3669" s="8" t="s">
        <v>9109</v>
      </c>
      <c r="V3669" s="8"/>
      <c r="W3669" s="8"/>
    </row>
    <row r="3670" spans="1:23" ht="13.5" thickBot="1">
      <c r="A3670" s="8"/>
      <c r="B3670" s="8"/>
      <c r="C3670" s="8" t="s">
        <v>5131</v>
      </c>
      <c r="D3670" s="8"/>
      <c r="E3670" s="8"/>
      <c r="F3670" s="8"/>
      <c r="G3670" s="8"/>
      <c r="H3670" s="8"/>
      <c r="I3670" s="8"/>
      <c r="J3670" s="8" t="s">
        <v>78</v>
      </c>
      <c r="K3670" s="17">
        <v>0</v>
      </c>
      <c r="L3670" s="8"/>
      <c r="M3670" s="8"/>
      <c r="N3670" s="9">
        <v>0</v>
      </c>
      <c r="O3670" s="8"/>
      <c r="P3670" s="9">
        <v>0</v>
      </c>
      <c r="Q3670" s="15">
        <v>0</v>
      </c>
      <c r="R3670" s="9">
        <v>144</v>
      </c>
      <c r="S3670" s="8" t="s">
        <v>37</v>
      </c>
      <c r="T3670" s="8"/>
      <c r="U3670" s="8" t="s">
        <v>9109</v>
      </c>
      <c r="V3670" s="8"/>
      <c r="W3670" s="8"/>
    </row>
    <row r="3671" spans="1:23" ht="13.5" thickBot="1">
      <c r="A3671" s="8"/>
      <c r="B3671" s="8"/>
      <c r="C3671" s="8" t="s">
        <v>5132</v>
      </c>
      <c r="D3671" s="8"/>
      <c r="E3671" s="8"/>
      <c r="F3671" s="8"/>
      <c r="G3671" s="8"/>
      <c r="H3671" s="8"/>
      <c r="I3671" s="8"/>
      <c r="J3671" s="8" t="s">
        <v>78</v>
      </c>
      <c r="K3671" s="17">
        <v>0</v>
      </c>
      <c r="L3671" s="8"/>
      <c r="M3671" s="8"/>
      <c r="N3671" s="9">
        <v>0</v>
      </c>
      <c r="O3671" s="8"/>
      <c r="P3671" s="9">
        <v>0</v>
      </c>
      <c r="Q3671" s="15">
        <v>0</v>
      </c>
      <c r="R3671" s="9">
        <v>15</v>
      </c>
      <c r="S3671" s="8" t="s">
        <v>34</v>
      </c>
      <c r="T3671" s="8"/>
      <c r="U3671" s="8" t="s">
        <v>9164</v>
      </c>
      <c r="V3671" s="8"/>
      <c r="W3671" s="8"/>
    </row>
    <row r="3672" spans="1:23" ht="13.5" thickBot="1">
      <c r="A3672" s="8"/>
      <c r="B3672" s="8"/>
      <c r="C3672" s="8" t="s">
        <v>5133</v>
      </c>
      <c r="D3672" s="8"/>
      <c r="E3672" s="8"/>
      <c r="F3672" s="8"/>
      <c r="G3672" s="8"/>
      <c r="H3672" s="8"/>
      <c r="I3672" s="8"/>
      <c r="J3672" s="8" t="s">
        <v>78</v>
      </c>
      <c r="K3672" s="17">
        <v>0</v>
      </c>
      <c r="L3672" s="8"/>
      <c r="M3672" s="8"/>
      <c r="N3672" s="9">
        <v>0</v>
      </c>
      <c r="O3672" s="8"/>
      <c r="P3672" s="9">
        <v>0</v>
      </c>
      <c r="Q3672" s="15">
        <v>0</v>
      </c>
      <c r="R3672" s="9">
        <v>12</v>
      </c>
      <c r="S3672" s="8" t="s">
        <v>34</v>
      </c>
      <c r="T3672" s="8"/>
      <c r="U3672" s="8" t="s">
        <v>9164</v>
      </c>
      <c r="V3672" s="8"/>
      <c r="W3672" s="8"/>
    </row>
    <row r="3673" spans="1:23" ht="13.5" thickBot="1">
      <c r="A3673" s="8"/>
      <c r="B3673" s="8"/>
      <c r="C3673" s="8" t="s">
        <v>5134</v>
      </c>
      <c r="D3673" s="8"/>
      <c r="E3673" s="8"/>
      <c r="F3673" s="8"/>
      <c r="G3673" s="8"/>
      <c r="H3673" s="8"/>
      <c r="I3673" s="8"/>
      <c r="J3673" s="8" t="s">
        <v>78</v>
      </c>
      <c r="K3673" s="17">
        <v>0</v>
      </c>
      <c r="L3673" s="8"/>
      <c r="M3673" s="8"/>
      <c r="N3673" s="9">
        <v>0</v>
      </c>
      <c r="O3673" s="8"/>
      <c r="P3673" s="9">
        <v>0</v>
      </c>
      <c r="Q3673" s="15">
        <v>0</v>
      </c>
      <c r="R3673" s="9">
        <v>12</v>
      </c>
      <c r="S3673" s="8" t="s">
        <v>34</v>
      </c>
      <c r="T3673" s="8"/>
      <c r="U3673" s="8" t="s">
        <v>9164</v>
      </c>
      <c r="V3673" s="8"/>
      <c r="W3673" s="8"/>
    </row>
    <row r="3674" spans="1:23" ht="13.5" thickBot="1">
      <c r="A3674" s="8"/>
      <c r="B3674" s="8"/>
      <c r="C3674" s="8" t="s">
        <v>5135</v>
      </c>
      <c r="D3674" s="8"/>
      <c r="E3674" s="8"/>
      <c r="F3674" s="8"/>
      <c r="G3674" s="8"/>
      <c r="H3674" s="8"/>
      <c r="I3674" s="8"/>
      <c r="J3674" s="8" t="s">
        <v>78</v>
      </c>
      <c r="K3674" s="17">
        <v>0</v>
      </c>
      <c r="L3674" s="8"/>
      <c r="M3674" s="8"/>
      <c r="N3674" s="9">
        <v>0</v>
      </c>
      <c r="O3674" s="8"/>
      <c r="P3674" s="9">
        <v>0</v>
      </c>
      <c r="Q3674" s="15">
        <v>0</v>
      </c>
      <c r="R3674" s="9">
        <v>12</v>
      </c>
      <c r="S3674" s="8" t="s">
        <v>34</v>
      </c>
      <c r="T3674" s="8"/>
      <c r="U3674" s="8" t="s">
        <v>9164</v>
      </c>
      <c r="V3674" s="8"/>
      <c r="W3674" s="8"/>
    </row>
    <row r="3675" spans="1:23" ht="13.5" thickBot="1">
      <c r="A3675" s="8"/>
      <c r="B3675" s="8"/>
      <c r="C3675" s="8" t="s">
        <v>5136</v>
      </c>
      <c r="D3675" s="8"/>
      <c r="E3675" s="8"/>
      <c r="F3675" s="8"/>
      <c r="G3675" s="8"/>
      <c r="H3675" s="8"/>
      <c r="I3675" s="8"/>
      <c r="J3675" s="8" t="s">
        <v>78</v>
      </c>
      <c r="K3675" s="17">
        <v>0</v>
      </c>
      <c r="L3675" s="8"/>
      <c r="M3675" s="8"/>
      <c r="N3675" s="9">
        <v>0</v>
      </c>
      <c r="O3675" s="8"/>
      <c r="P3675" s="9">
        <v>0</v>
      </c>
      <c r="Q3675" s="15">
        <v>0</v>
      </c>
      <c r="R3675" s="9">
        <v>12</v>
      </c>
      <c r="S3675" s="8" t="s">
        <v>34</v>
      </c>
      <c r="T3675" s="8"/>
      <c r="U3675" s="8" t="s">
        <v>9164</v>
      </c>
      <c r="V3675" s="8"/>
      <c r="W3675" s="8"/>
    </row>
    <row r="3676" spans="1:23" ht="13.5" thickBot="1">
      <c r="A3676" s="8"/>
      <c r="B3676" s="8"/>
      <c r="C3676" s="8" t="s">
        <v>9172</v>
      </c>
      <c r="D3676" s="8"/>
      <c r="E3676" s="8"/>
      <c r="F3676" s="8"/>
      <c r="G3676" s="8"/>
      <c r="H3676" s="8"/>
      <c r="I3676" s="8"/>
      <c r="J3676" s="8" t="s">
        <v>78</v>
      </c>
      <c r="K3676" s="17">
        <v>0</v>
      </c>
      <c r="L3676" s="8"/>
      <c r="M3676" s="8"/>
      <c r="N3676" s="9">
        <v>0</v>
      </c>
      <c r="O3676" s="8"/>
      <c r="P3676" s="9">
        <v>0</v>
      </c>
      <c r="Q3676" s="15">
        <v>0</v>
      </c>
      <c r="R3676" s="9">
        <v>12</v>
      </c>
      <c r="S3676" s="8" t="s">
        <v>34</v>
      </c>
      <c r="T3676" s="8"/>
      <c r="U3676" s="8" t="s">
        <v>9164</v>
      </c>
      <c r="V3676" s="8"/>
      <c r="W3676" s="8"/>
    </row>
    <row r="3677" spans="1:23" ht="13.5" thickBot="1">
      <c r="A3677" s="8"/>
      <c r="B3677" s="8"/>
      <c r="C3677" s="8" t="s">
        <v>5137</v>
      </c>
      <c r="D3677" s="8"/>
      <c r="E3677" s="8"/>
      <c r="F3677" s="8"/>
      <c r="G3677" s="8"/>
      <c r="H3677" s="8"/>
      <c r="I3677" s="8"/>
      <c r="J3677" s="8" t="s">
        <v>78</v>
      </c>
      <c r="K3677" s="17">
        <v>0</v>
      </c>
      <c r="L3677" s="8"/>
      <c r="M3677" s="8"/>
      <c r="N3677" s="9">
        <v>0</v>
      </c>
      <c r="O3677" s="8"/>
      <c r="P3677" s="9">
        <v>0</v>
      </c>
      <c r="Q3677" s="15">
        <v>0</v>
      </c>
      <c r="R3677" s="9">
        <v>16</v>
      </c>
      <c r="S3677" s="8" t="s">
        <v>34</v>
      </c>
      <c r="T3677" s="8"/>
      <c r="U3677" s="8" t="s">
        <v>9164</v>
      </c>
      <c r="V3677" s="8"/>
      <c r="W3677" s="8"/>
    </row>
    <row r="3678" spans="1:23" ht="13.5" thickBot="1">
      <c r="A3678" s="8"/>
      <c r="B3678" s="8"/>
      <c r="C3678" s="8" t="s">
        <v>5138</v>
      </c>
      <c r="D3678" s="8"/>
      <c r="E3678" s="8"/>
      <c r="F3678" s="8"/>
      <c r="G3678" s="8"/>
      <c r="H3678" s="8"/>
      <c r="I3678" s="8"/>
      <c r="J3678" s="8" t="s">
        <v>78</v>
      </c>
      <c r="K3678" s="17">
        <v>0</v>
      </c>
      <c r="L3678" s="8"/>
      <c r="M3678" s="8"/>
      <c r="N3678" s="9">
        <v>0</v>
      </c>
      <c r="O3678" s="8"/>
      <c r="P3678" s="9">
        <v>0</v>
      </c>
      <c r="Q3678" s="15">
        <v>0</v>
      </c>
      <c r="R3678" s="9">
        <v>120</v>
      </c>
      <c r="S3678" s="8" t="s">
        <v>37</v>
      </c>
      <c r="T3678" s="8"/>
      <c r="U3678" s="8" t="s">
        <v>9109</v>
      </c>
      <c r="V3678" s="8"/>
      <c r="W3678" s="8"/>
    </row>
    <row r="3679" spans="1:23" ht="13.5" thickBot="1">
      <c r="A3679" s="8"/>
      <c r="B3679" s="8"/>
      <c r="C3679" s="8" t="s">
        <v>5139</v>
      </c>
      <c r="D3679" s="8"/>
      <c r="E3679" s="8"/>
      <c r="F3679" s="8"/>
      <c r="G3679" s="8"/>
      <c r="H3679" s="8"/>
      <c r="I3679" s="8"/>
      <c r="J3679" s="8" t="s">
        <v>78</v>
      </c>
      <c r="K3679" s="17">
        <v>0</v>
      </c>
      <c r="L3679" s="8"/>
      <c r="M3679" s="8"/>
      <c r="N3679" s="9">
        <v>0</v>
      </c>
      <c r="O3679" s="8"/>
      <c r="P3679" s="9">
        <v>0</v>
      </c>
      <c r="Q3679" s="15">
        <v>0</v>
      </c>
      <c r="R3679" s="9">
        <v>144</v>
      </c>
      <c r="S3679" s="8" t="s">
        <v>37</v>
      </c>
      <c r="T3679" s="8"/>
      <c r="U3679" s="8" t="s">
        <v>9109</v>
      </c>
      <c r="V3679" s="8"/>
      <c r="W3679" s="8"/>
    </row>
    <row r="3680" spans="1:23" ht="13.5" thickBot="1">
      <c r="A3680" s="8"/>
      <c r="B3680" s="8"/>
      <c r="C3680" s="8" t="s">
        <v>5140</v>
      </c>
      <c r="D3680" s="8"/>
      <c r="E3680" s="8"/>
      <c r="F3680" s="8"/>
      <c r="G3680" s="8"/>
      <c r="H3680" s="8"/>
      <c r="I3680" s="8"/>
      <c r="J3680" s="8" t="s">
        <v>78</v>
      </c>
      <c r="K3680" s="17">
        <v>0</v>
      </c>
      <c r="L3680" s="8"/>
      <c r="M3680" s="8"/>
      <c r="N3680" s="9">
        <v>0</v>
      </c>
      <c r="O3680" s="8"/>
      <c r="P3680" s="9">
        <v>0</v>
      </c>
      <c r="Q3680" s="15">
        <v>0</v>
      </c>
      <c r="R3680" s="9">
        <v>120</v>
      </c>
      <c r="S3680" s="8" t="s">
        <v>37</v>
      </c>
      <c r="T3680" s="8"/>
      <c r="U3680" s="8" t="s">
        <v>9109</v>
      </c>
      <c r="V3680" s="8"/>
      <c r="W3680" s="8"/>
    </row>
    <row r="3681" spans="1:23" ht="13.5" thickBot="1">
      <c r="A3681" s="8"/>
      <c r="B3681" s="8"/>
      <c r="C3681" s="8" t="s">
        <v>5141</v>
      </c>
      <c r="D3681" s="8"/>
      <c r="E3681" s="8"/>
      <c r="F3681" s="8"/>
      <c r="G3681" s="8"/>
      <c r="H3681" s="8"/>
      <c r="I3681" s="8"/>
      <c r="J3681" s="8" t="s">
        <v>78</v>
      </c>
      <c r="K3681" s="17">
        <v>0</v>
      </c>
      <c r="L3681" s="8"/>
      <c r="M3681" s="8"/>
      <c r="N3681" s="9">
        <v>0</v>
      </c>
      <c r="O3681" s="8"/>
      <c r="P3681" s="9">
        <v>0</v>
      </c>
      <c r="Q3681" s="15">
        <v>0</v>
      </c>
      <c r="R3681" s="9">
        <v>120</v>
      </c>
      <c r="S3681" s="8" t="s">
        <v>37</v>
      </c>
      <c r="T3681" s="8"/>
      <c r="U3681" s="8" t="s">
        <v>9109</v>
      </c>
      <c r="V3681" s="8"/>
      <c r="W3681" s="8"/>
    </row>
    <row r="3682" spans="1:23" ht="13.5" thickBot="1">
      <c r="A3682" s="8"/>
      <c r="B3682" s="8"/>
      <c r="C3682" s="8" t="s">
        <v>5142</v>
      </c>
      <c r="D3682" s="8"/>
      <c r="E3682" s="8"/>
      <c r="F3682" s="8"/>
      <c r="G3682" s="8"/>
      <c r="H3682" s="8"/>
      <c r="I3682" s="8"/>
      <c r="J3682" s="8" t="s">
        <v>78</v>
      </c>
      <c r="K3682" s="17">
        <v>0</v>
      </c>
      <c r="L3682" s="8"/>
      <c r="M3682" s="8"/>
      <c r="N3682" s="9">
        <v>0</v>
      </c>
      <c r="O3682" s="8"/>
      <c r="P3682" s="9">
        <v>0</v>
      </c>
      <c r="Q3682" s="15">
        <v>0</v>
      </c>
      <c r="R3682" s="9">
        <v>16</v>
      </c>
      <c r="S3682" s="8" t="s">
        <v>34</v>
      </c>
      <c r="T3682" s="8"/>
      <c r="U3682" s="8" t="s">
        <v>9164</v>
      </c>
      <c r="V3682" s="8"/>
      <c r="W3682" s="8"/>
    </row>
    <row r="3683" spans="1:23" ht="13.5" thickBot="1">
      <c r="A3683" s="8"/>
      <c r="B3683" s="8"/>
      <c r="C3683" s="8" t="s">
        <v>5143</v>
      </c>
      <c r="D3683" s="8"/>
      <c r="E3683" s="8"/>
      <c r="F3683" s="8"/>
      <c r="G3683" s="8"/>
      <c r="H3683" s="8"/>
      <c r="I3683" s="8"/>
      <c r="J3683" s="8" t="s">
        <v>78</v>
      </c>
      <c r="K3683" s="17">
        <v>0</v>
      </c>
      <c r="L3683" s="8"/>
      <c r="M3683" s="8"/>
      <c r="N3683" s="9">
        <v>0</v>
      </c>
      <c r="O3683" s="8"/>
      <c r="P3683" s="9">
        <v>0</v>
      </c>
      <c r="Q3683" s="15">
        <v>0</v>
      </c>
      <c r="R3683" s="9">
        <v>16</v>
      </c>
      <c r="S3683" s="8" t="s">
        <v>34</v>
      </c>
      <c r="T3683" s="8"/>
      <c r="U3683" s="8" t="s">
        <v>9164</v>
      </c>
      <c r="V3683" s="8"/>
      <c r="W3683" s="8"/>
    </row>
    <row r="3684" spans="1:23" ht="13.5" thickBot="1">
      <c r="A3684" s="8"/>
      <c r="B3684" s="8"/>
      <c r="C3684" s="8" t="s">
        <v>5144</v>
      </c>
      <c r="D3684" s="8"/>
      <c r="E3684" s="8"/>
      <c r="F3684" s="8"/>
      <c r="G3684" s="8"/>
      <c r="H3684" s="8"/>
      <c r="I3684" s="8"/>
      <c r="J3684" s="8" t="s">
        <v>78</v>
      </c>
      <c r="K3684" s="17">
        <v>0</v>
      </c>
      <c r="L3684" s="8"/>
      <c r="M3684" s="8"/>
      <c r="N3684" s="9">
        <v>0</v>
      </c>
      <c r="O3684" s="8"/>
      <c r="P3684" s="9">
        <v>0</v>
      </c>
      <c r="Q3684" s="15">
        <v>0</v>
      </c>
      <c r="R3684" s="9">
        <v>108</v>
      </c>
      <c r="S3684" s="8" t="s">
        <v>34</v>
      </c>
      <c r="T3684" s="8"/>
      <c r="U3684" s="8" t="s">
        <v>9164</v>
      </c>
      <c r="V3684" s="8"/>
      <c r="W3684" s="8"/>
    </row>
    <row r="3685" spans="1:23" ht="13.5" thickBot="1">
      <c r="A3685" s="8"/>
      <c r="B3685" s="8"/>
      <c r="C3685" s="8" t="s">
        <v>5147</v>
      </c>
      <c r="D3685" s="8"/>
      <c r="E3685" s="8"/>
      <c r="F3685" s="8"/>
      <c r="G3685" s="8"/>
      <c r="H3685" s="8"/>
      <c r="I3685" s="8"/>
      <c r="J3685" s="8" t="s">
        <v>78</v>
      </c>
      <c r="K3685" s="17">
        <v>0</v>
      </c>
      <c r="L3685" s="8"/>
      <c r="M3685" s="8"/>
      <c r="N3685" s="9">
        <v>0</v>
      </c>
      <c r="O3685" s="8"/>
      <c r="P3685" s="9">
        <v>0</v>
      </c>
      <c r="Q3685" s="15">
        <v>0</v>
      </c>
      <c r="R3685" s="9">
        <v>216</v>
      </c>
      <c r="S3685" s="8" t="s">
        <v>37</v>
      </c>
      <c r="T3685" s="8"/>
      <c r="U3685" s="8" t="s">
        <v>9109</v>
      </c>
      <c r="V3685" s="8"/>
      <c r="W3685" s="8"/>
    </row>
    <row r="3686" spans="1:23" ht="13.5" thickBot="1">
      <c r="A3686" s="8"/>
      <c r="B3686" s="8"/>
      <c r="C3686" s="8" t="s">
        <v>5148</v>
      </c>
      <c r="D3686" s="8"/>
      <c r="E3686" s="8"/>
      <c r="F3686" s="8"/>
      <c r="G3686" s="8"/>
      <c r="H3686" s="8"/>
      <c r="I3686" s="8"/>
      <c r="J3686" s="8" t="s">
        <v>78</v>
      </c>
      <c r="K3686" s="17">
        <v>0</v>
      </c>
      <c r="L3686" s="8"/>
      <c r="M3686" s="8"/>
      <c r="N3686" s="9">
        <v>0</v>
      </c>
      <c r="O3686" s="8"/>
      <c r="P3686" s="9">
        <v>0</v>
      </c>
      <c r="Q3686" s="15">
        <v>0</v>
      </c>
      <c r="R3686" s="9">
        <v>60</v>
      </c>
      <c r="S3686" s="8" t="s">
        <v>37</v>
      </c>
      <c r="T3686" s="8"/>
      <c r="U3686" s="18" t="s">
        <v>9109</v>
      </c>
      <c r="V3686" s="8"/>
      <c r="W3686" s="8"/>
    </row>
    <row r="3687" spans="1:23" ht="13.5" thickBot="1">
      <c r="A3687" s="8"/>
      <c r="B3687" s="8"/>
      <c r="C3687" s="8" t="s">
        <v>5151</v>
      </c>
      <c r="D3687" s="8"/>
      <c r="E3687" s="8"/>
      <c r="F3687" s="8"/>
      <c r="G3687" s="8"/>
      <c r="H3687" s="8"/>
      <c r="I3687" s="8"/>
      <c r="J3687" s="8" t="s">
        <v>78</v>
      </c>
      <c r="K3687" s="17">
        <v>0</v>
      </c>
      <c r="L3687" s="8"/>
      <c r="M3687" s="8"/>
      <c r="N3687" s="9">
        <v>0</v>
      </c>
      <c r="O3687" s="8"/>
      <c r="P3687" s="9">
        <v>0</v>
      </c>
      <c r="Q3687" s="15">
        <v>0</v>
      </c>
      <c r="R3687" s="9">
        <v>10</v>
      </c>
      <c r="S3687" s="8" t="s">
        <v>34</v>
      </c>
      <c r="T3687" s="8"/>
      <c r="U3687" s="8" t="s">
        <v>9164</v>
      </c>
      <c r="V3687" s="8"/>
      <c r="W3687" s="8"/>
    </row>
    <row r="3688" spans="1:23" ht="13.5" thickBot="1">
      <c r="A3688" s="8"/>
      <c r="B3688" s="8"/>
      <c r="C3688" s="8" t="s">
        <v>5152</v>
      </c>
      <c r="D3688" s="8"/>
      <c r="E3688" s="8"/>
      <c r="F3688" s="8"/>
      <c r="G3688" s="8"/>
      <c r="H3688" s="8"/>
      <c r="I3688" s="8"/>
      <c r="J3688" s="8" t="s">
        <v>78</v>
      </c>
      <c r="K3688" s="17">
        <v>0</v>
      </c>
      <c r="L3688" s="8"/>
      <c r="M3688" s="8"/>
      <c r="N3688" s="9">
        <v>0</v>
      </c>
      <c r="O3688" s="8"/>
      <c r="P3688" s="9">
        <v>0</v>
      </c>
      <c r="Q3688" s="15">
        <v>0</v>
      </c>
      <c r="R3688" s="9">
        <v>15</v>
      </c>
      <c r="S3688" s="8" t="s">
        <v>34</v>
      </c>
      <c r="T3688" s="8"/>
      <c r="U3688" s="8" t="s">
        <v>9164</v>
      </c>
      <c r="V3688" s="8"/>
      <c r="W3688" s="8"/>
    </row>
    <row r="3689" spans="1:23" ht="13.5" thickBot="1">
      <c r="A3689" s="8"/>
      <c r="B3689" s="8"/>
      <c r="C3689" s="8" t="s">
        <v>5152</v>
      </c>
      <c r="D3689" s="8"/>
      <c r="E3689" s="8"/>
      <c r="F3689" s="8"/>
      <c r="G3689" s="8"/>
      <c r="H3689" s="8"/>
      <c r="I3689" s="8"/>
      <c r="J3689" s="8" t="s">
        <v>78</v>
      </c>
      <c r="K3689" s="17">
        <v>0</v>
      </c>
      <c r="L3689" s="8"/>
      <c r="M3689" s="8"/>
      <c r="N3689" s="9">
        <v>0</v>
      </c>
      <c r="O3689" s="8"/>
      <c r="P3689" s="9">
        <v>0</v>
      </c>
      <c r="Q3689" s="15">
        <v>0</v>
      </c>
      <c r="R3689" s="9">
        <v>15</v>
      </c>
      <c r="S3689" s="8" t="s">
        <v>34</v>
      </c>
      <c r="T3689" s="8"/>
      <c r="U3689" s="18" t="s">
        <v>9164</v>
      </c>
      <c r="V3689" s="8"/>
      <c r="W3689" s="8"/>
    </row>
    <row r="3690" spans="1:23" ht="13.5" thickBot="1">
      <c r="A3690" s="8"/>
      <c r="B3690" s="8"/>
      <c r="C3690" s="8" t="s">
        <v>5153</v>
      </c>
      <c r="D3690" s="8"/>
      <c r="E3690" s="8"/>
      <c r="F3690" s="8" t="s">
        <v>212</v>
      </c>
      <c r="G3690" s="8"/>
      <c r="H3690" s="8"/>
      <c r="I3690" s="8" t="s">
        <v>448</v>
      </c>
      <c r="J3690" s="8" t="s">
        <v>214</v>
      </c>
      <c r="K3690" s="17">
        <v>0</v>
      </c>
      <c r="L3690" s="8"/>
      <c r="M3690" s="8"/>
      <c r="N3690" s="9">
        <v>0</v>
      </c>
      <c r="O3690" s="8"/>
      <c r="P3690" s="9">
        <v>0</v>
      </c>
      <c r="Q3690" s="15">
        <v>0</v>
      </c>
      <c r="R3690" s="9">
        <v>1000</v>
      </c>
      <c r="S3690" s="8" t="s">
        <v>37</v>
      </c>
      <c r="T3690" s="8"/>
      <c r="U3690" s="18" t="s">
        <v>9109</v>
      </c>
      <c r="V3690" s="8"/>
      <c r="W3690" s="8"/>
    </row>
    <row r="3691" spans="1:23" ht="13.5" thickBot="1">
      <c r="A3691" s="8"/>
      <c r="B3691" s="8"/>
      <c r="C3691" s="8" t="s">
        <v>5153</v>
      </c>
      <c r="D3691" s="8"/>
      <c r="E3691" s="8"/>
      <c r="F3691" s="8" t="s">
        <v>212</v>
      </c>
      <c r="G3691" s="8"/>
      <c r="H3691" s="8"/>
      <c r="I3691" s="8" t="s">
        <v>2488</v>
      </c>
      <c r="J3691" s="8" t="s">
        <v>214</v>
      </c>
      <c r="K3691" s="17">
        <v>0</v>
      </c>
      <c r="L3691" s="8"/>
      <c r="M3691" s="8"/>
      <c r="N3691" s="9">
        <v>0</v>
      </c>
      <c r="O3691" s="8"/>
      <c r="P3691" s="9">
        <v>0</v>
      </c>
      <c r="Q3691" s="15">
        <v>0</v>
      </c>
      <c r="R3691" s="9">
        <v>1000</v>
      </c>
      <c r="S3691" s="8" t="s">
        <v>37</v>
      </c>
      <c r="T3691" s="8"/>
      <c r="U3691" s="18" t="s">
        <v>9109</v>
      </c>
      <c r="V3691" s="8"/>
      <c r="W3691" s="8"/>
    </row>
    <row r="3692" spans="1:23" ht="13.5" thickBot="1">
      <c r="A3692" s="8"/>
      <c r="B3692" s="8"/>
      <c r="C3692" s="8" t="s">
        <v>5153</v>
      </c>
      <c r="D3692" s="8"/>
      <c r="E3692" s="8"/>
      <c r="F3692" s="8" t="s">
        <v>212</v>
      </c>
      <c r="G3692" s="8"/>
      <c r="H3692" s="8"/>
      <c r="I3692" s="8" t="s">
        <v>3426</v>
      </c>
      <c r="J3692" s="8" t="s">
        <v>214</v>
      </c>
      <c r="K3692" s="17">
        <v>0</v>
      </c>
      <c r="L3692" s="8"/>
      <c r="M3692" s="8"/>
      <c r="N3692" s="9">
        <v>0</v>
      </c>
      <c r="O3692" s="8"/>
      <c r="P3692" s="9">
        <v>0</v>
      </c>
      <c r="Q3692" s="15">
        <v>0</v>
      </c>
      <c r="R3692" s="9">
        <v>1000</v>
      </c>
      <c r="S3692" s="8" t="s">
        <v>37</v>
      </c>
      <c r="T3692" s="8"/>
      <c r="U3692" s="18" t="s">
        <v>9109</v>
      </c>
      <c r="V3692" s="8"/>
      <c r="W3692" s="8"/>
    </row>
    <row r="3693" spans="1:23" ht="13.5" thickBot="1">
      <c r="A3693" s="8"/>
      <c r="B3693" s="8"/>
      <c r="C3693" s="8" t="s">
        <v>5154</v>
      </c>
      <c r="D3693" s="8"/>
      <c r="E3693" s="8"/>
      <c r="F3693" s="8"/>
      <c r="G3693" s="8"/>
      <c r="H3693" s="8"/>
      <c r="I3693" s="8"/>
      <c r="J3693" s="8" t="s">
        <v>78</v>
      </c>
      <c r="K3693" s="17">
        <v>0</v>
      </c>
      <c r="L3693" s="8"/>
      <c r="M3693" s="8"/>
      <c r="N3693" s="9">
        <v>0</v>
      </c>
      <c r="O3693" s="8"/>
      <c r="P3693" s="9">
        <v>0</v>
      </c>
      <c r="Q3693" s="15">
        <v>0</v>
      </c>
      <c r="R3693" s="9">
        <v>2000</v>
      </c>
      <c r="S3693" s="8" t="s">
        <v>37</v>
      </c>
      <c r="T3693" s="8"/>
      <c r="U3693" s="18" t="s">
        <v>9109</v>
      </c>
      <c r="V3693" s="8"/>
      <c r="W3693" s="8"/>
    </row>
    <row r="3694" spans="1:23" ht="13.5" thickBot="1">
      <c r="A3694" s="8"/>
      <c r="B3694" s="8"/>
      <c r="C3694" s="8" t="s">
        <v>5156</v>
      </c>
      <c r="D3694" s="8"/>
      <c r="E3694" s="8"/>
      <c r="F3694" s="8"/>
      <c r="G3694" s="8"/>
      <c r="H3694" s="8"/>
      <c r="I3694" s="8"/>
      <c r="J3694" s="8" t="s">
        <v>78</v>
      </c>
      <c r="K3694" s="17">
        <v>0</v>
      </c>
      <c r="L3694" s="8"/>
      <c r="M3694" s="8"/>
      <c r="N3694" s="9">
        <v>0</v>
      </c>
      <c r="O3694" s="8"/>
      <c r="P3694" s="9">
        <v>0</v>
      </c>
      <c r="Q3694" s="15">
        <v>0</v>
      </c>
      <c r="R3694" s="9">
        <v>72</v>
      </c>
      <c r="S3694" s="8" t="s">
        <v>37</v>
      </c>
      <c r="T3694" s="8"/>
      <c r="U3694" s="18" t="s">
        <v>9109</v>
      </c>
      <c r="V3694" s="8"/>
      <c r="W3694" s="8"/>
    </row>
    <row r="3695" spans="1:23" ht="13.5" thickBot="1">
      <c r="A3695" s="8"/>
      <c r="B3695" s="8"/>
      <c r="C3695" s="44" t="s">
        <v>5157</v>
      </c>
      <c r="D3695" s="42"/>
      <c r="E3695" s="8"/>
      <c r="F3695" s="8"/>
      <c r="G3695" s="8"/>
      <c r="H3695" s="8"/>
      <c r="I3695" s="8"/>
      <c r="J3695" s="8" t="s">
        <v>78</v>
      </c>
      <c r="K3695" s="17">
        <v>0</v>
      </c>
      <c r="L3695" s="8"/>
      <c r="M3695" s="8"/>
      <c r="N3695" s="9">
        <v>0</v>
      </c>
      <c r="O3695" s="8"/>
      <c r="P3695" s="9">
        <v>0</v>
      </c>
      <c r="Q3695" s="15">
        <v>0</v>
      </c>
      <c r="R3695" s="9">
        <v>144</v>
      </c>
      <c r="S3695" s="8" t="s">
        <v>37</v>
      </c>
      <c r="T3695" s="8"/>
      <c r="U3695" s="18" t="s">
        <v>9109</v>
      </c>
      <c r="V3695" s="8"/>
      <c r="W3695" s="8"/>
    </row>
    <row r="3696" spans="1:23" ht="13.5" thickBot="1">
      <c r="A3696" s="8"/>
      <c r="B3696" s="8"/>
      <c r="C3696" s="8" t="s">
        <v>5158</v>
      </c>
      <c r="D3696" s="8"/>
      <c r="E3696" s="8"/>
      <c r="F3696" s="8"/>
      <c r="G3696" s="8"/>
      <c r="H3696" s="8"/>
      <c r="I3696" s="8"/>
      <c r="J3696" s="8" t="s">
        <v>78</v>
      </c>
      <c r="K3696" s="17">
        <v>0</v>
      </c>
      <c r="L3696" s="8"/>
      <c r="M3696" s="8"/>
      <c r="N3696" s="9">
        <v>0</v>
      </c>
      <c r="O3696" s="8"/>
      <c r="P3696" s="9">
        <v>0</v>
      </c>
      <c r="Q3696" s="15">
        <v>0</v>
      </c>
      <c r="R3696" s="9">
        <v>48</v>
      </c>
      <c r="S3696" s="8" t="s">
        <v>37</v>
      </c>
      <c r="T3696" s="8"/>
      <c r="U3696" s="18" t="s">
        <v>9109</v>
      </c>
      <c r="V3696" s="8"/>
      <c r="W3696" s="8"/>
    </row>
    <row r="3697" spans="1:23" ht="13.5" thickBot="1">
      <c r="A3697" s="8"/>
      <c r="B3697" s="8"/>
      <c r="C3697" s="8" t="s">
        <v>5159</v>
      </c>
      <c r="D3697" s="8"/>
      <c r="E3697" s="8"/>
      <c r="F3697" s="8"/>
      <c r="G3697" s="8"/>
      <c r="H3697" s="8"/>
      <c r="I3697" s="8"/>
      <c r="J3697" s="8" t="s">
        <v>78</v>
      </c>
      <c r="K3697" s="17">
        <v>0</v>
      </c>
      <c r="L3697" s="8"/>
      <c r="M3697" s="8"/>
      <c r="N3697" s="9">
        <v>0</v>
      </c>
      <c r="O3697" s="8"/>
      <c r="P3697" s="9">
        <v>0</v>
      </c>
      <c r="Q3697" s="15">
        <v>0</v>
      </c>
      <c r="R3697" s="9">
        <v>240</v>
      </c>
      <c r="S3697" s="8" t="s">
        <v>37</v>
      </c>
      <c r="T3697" s="8"/>
      <c r="U3697" s="18" t="s">
        <v>9109</v>
      </c>
      <c r="V3697" s="8"/>
      <c r="W3697" s="8"/>
    </row>
    <row r="3698" spans="1:23" ht="13.5" thickBot="1">
      <c r="A3698" s="8"/>
      <c r="B3698" s="8"/>
      <c r="C3698" s="8" t="s">
        <v>5160</v>
      </c>
      <c r="D3698" s="8"/>
      <c r="E3698" s="8"/>
      <c r="F3698" s="8"/>
      <c r="G3698" s="8"/>
      <c r="H3698" s="8"/>
      <c r="I3698" s="8"/>
      <c r="J3698" s="8" t="s">
        <v>78</v>
      </c>
      <c r="K3698" s="17">
        <v>0</v>
      </c>
      <c r="L3698" s="8"/>
      <c r="M3698" s="8"/>
      <c r="N3698" s="9">
        <v>0</v>
      </c>
      <c r="O3698" s="8"/>
      <c r="P3698" s="9">
        <v>0</v>
      </c>
      <c r="Q3698" s="15">
        <v>0</v>
      </c>
      <c r="R3698" s="9">
        <v>12</v>
      </c>
      <c r="S3698" s="8" t="s">
        <v>34</v>
      </c>
      <c r="T3698" s="8"/>
      <c r="U3698" s="18" t="s">
        <v>9164</v>
      </c>
      <c r="V3698" s="8"/>
      <c r="W3698" s="8"/>
    </row>
    <row r="3699" spans="1:23" ht="13.5" thickBot="1">
      <c r="A3699" s="8"/>
      <c r="B3699" s="8"/>
      <c r="C3699" s="8" t="s">
        <v>5161</v>
      </c>
      <c r="D3699" s="8"/>
      <c r="E3699" s="8"/>
      <c r="F3699" s="8"/>
      <c r="G3699" s="8"/>
      <c r="H3699" s="8"/>
      <c r="I3699" s="8"/>
      <c r="J3699" s="8" t="s">
        <v>78</v>
      </c>
      <c r="K3699" s="17">
        <v>0</v>
      </c>
      <c r="L3699" s="8"/>
      <c r="M3699" s="8"/>
      <c r="N3699" s="9">
        <v>0</v>
      </c>
      <c r="O3699" s="8"/>
      <c r="P3699" s="9">
        <v>0</v>
      </c>
      <c r="Q3699" s="15">
        <v>0</v>
      </c>
      <c r="R3699" s="9">
        <v>12</v>
      </c>
      <c r="S3699" s="8" t="s">
        <v>34</v>
      </c>
      <c r="T3699" s="8"/>
      <c r="U3699" s="18" t="s">
        <v>9164</v>
      </c>
      <c r="V3699" s="8"/>
      <c r="W3699" s="8"/>
    </row>
    <row r="3700" spans="1:23" ht="13.5" thickBot="1">
      <c r="A3700" s="8"/>
      <c r="B3700" s="8"/>
      <c r="C3700" s="8" t="s">
        <v>5164</v>
      </c>
      <c r="D3700" s="8"/>
      <c r="E3700" s="8"/>
      <c r="F3700" s="8"/>
      <c r="G3700" s="8"/>
      <c r="H3700" s="8"/>
      <c r="I3700" s="8"/>
      <c r="J3700" s="8" t="s">
        <v>78</v>
      </c>
      <c r="K3700" s="17">
        <v>0</v>
      </c>
      <c r="L3700" s="8"/>
      <c r="M3700" s="8"/>
      <c r="N3700" s="9">
        <v>0</v>
      </c>
      <c r="O3700" s="8"/>
      <c r="P3700" s="9">
        <v>0</v>
      </c>
      <c r="Q3700" s="15">
        <v>0</v>
      </c>
      <c r="R3700" s="9">
        <v>144</v>
      </c>
      <c r="S3700" s="8" t="s">
        <v>37</v>
      </c>
      <c r="T3700" s="8"/>
      <c r="U3700" s="18" t="s">
        <v>9109</v>
      </c>
      <c r="V3700" s="8"/>
      <c r="W3700" s="8"/>
    </row>
    <row r="3701" spans="1:23" ht="13.5" thickBot="1">
      <c r="A3701" s="8"/>
      <c r="B3701" s="8"/>
      <c r="C3701" s="44" t="s">
        <v>5165</v>
      </c>
      <c r="D3701" s="45"/>
      <c r="E3701" s="45"/>
      <c r="F3701" s="42"/>
      <c r="G3701" s="8"/>
      <c r="H3701" s="8"/>
      <c r="I3701" s="8"/>
      <c r="J3701" s="8" t="s">
        <v>78</v>
      </c>
      <c r="K3701" s="17">
        <v>0</v>
      </c>
      <c r="L3701" s="8"/>
      <c r="M3701" s="8"/>
      <c r="N3701" s="9">
        <v>0</v>
      </c>
      <c r="O3701" s="8"/>
      <c r="P3701" s="9">
        <v>0</v>
      </c>
      <c r="Q3701" s="15">
        <v>0</v>
      </c>
      <c r="R3701" s="9">
        <v>24</v>
      </c>
      <c r="S3701" s="8" t="s">
        <v>34</v>
      </c>
      <c r="T3701" s="8"/>
      <c r="U3701" s="18" t="s">
        <v>9164</v>
      </c>
      <c r="V3701" s="8"/>
      <c r="W3701" s="8"/>
    </row>
    <row r="3702" spans="1:23" ht="13.5" thickBot="1">
      <c r="A3702" s="8"/>
      <c r="B3702" s="8"/>
      <c r="C3702" s="44" t="s">
        <v>5177</v>
      </c>
      <c r="D3702" s="42"/>
      <c r="E3702" s="8"/>
      <c r="F3702" s="8"/>
      <c r="G3702" s="8"/>
      <c r="H3702" s="8"/>
      <c r="I3702" s="8"/>
      <c r="J3702" s="8" t="s">
        <v>78</v>
      </c>
      <c r="K3702" s="17">
        <v>0</v>
      </c>
      <c r="L3702" s="8"/>
      <c r="M3702" s="8"/>
      <c r="N3702" s="9">
        <v>0</v>
      </c>
      <c r="O3702" s="8"/>
      <c r="P3702" s="9">
        <v>0</v>
      </c>
      <c r="Q3702" s="15">
        <v>0</v>
      </c>
      <c r="R3702" s="9">
        <v>288</v>
      </c>
      <c r="S3702" s="8" t="s">
        <v>37</v>
      </c>
      <c r="T3702" s="8"/>
      <c r="U3702" s="18" t="s">
        <v>9109</v>
      </c>
      <c r="V3702" s="8"/>
      <c r="W3702" s="8"/>
    </row>
    <row r="3703" spans="1:23" ht="13.5" thickBot="1">
      <c r="A3703" s="8"/>
      <c r="B3703" s="8"/>
      <c r="C3703" s="8" t="s">
        <v>5166</v>
      </c>
      <c r="D3703" s="8"/>
      <c r="E3703" s="8"/>
      <c r="F3703" s="8"/>
      <c r="G3703" s="8"/>
      <c r="H3703" s="8"/>
      <c r="I3703" s="8"/>
      <c r="J3703" s="8" t="s">
        <v>78</v>
      </c>
      <c r="K3703" s="17">
        <v>0</v>
      </c>
      <c r="L3703" s="8"/>
      <c r="M3703" s="8"/>
      <c r="N3703" s="9">
        <v>0</v>
      </c>
      <c r="O3703" s="8"/>
      <c r="P3703" s="9">
        <v>0</v>
      </c>
      <c r="Q3703" s="15">
        <v>0</v>
      </c>
      <c r="R3703" s="9">
        <v>192</v>
      </c>
      <c r="S3703" s="8" t="s">
        <v>37</v>
      </c>
      <c r="T3703" s="8"/>
      <c r="U3703" s="18" t="s">
        <v>9109</v>
      </c>
      <c r="V3703" s="8"/>
      <c r="W3703" s="8"/>
    </row>
    <row r="3704" spans="1:23" ht="13.5" thickBot="1">
      <c r="A3704" s="8"/>
      <c r="B3704" s="8"/>
      <c r="C3704" s="8" t="s">
        <v>5167</v>
      </c>
      <c r="D3704" s="8"/>
      <c r="E3704" s="8"/>
      <c r="F3704" s="8"/>
      <c r="G3704" s="8"/>
      <c r="H3704" s="8"/>
      <c r="I3704" s="8"/>
      <c r="J3704" s="8" t="s">
        <v>78</v>
      </c>
      <c r="K3704" s="17">
        <v>0</v>
      </c>
      <c r="L3704" s="8"/>
      <c r="M3704" s="8"/>
      <c r="N3704" s="9">
        <v>0</v>
      </c>
      <c r="O3704" s="8"/>
      <c r="P3704" s="9">
        <v>0</v>
      </c>
      <c r="Q3704" s="15">
        <v>0</v>
      </c>
      <c r="R3704" s="9">
        <v>144</v>
      </c>
      <c r="S3704" s="8" t="s">
        <v>37</v>
      </c>
      <c r="T3704" s="8"/>
      <c r="U3704" s="18" t="s">
        <v>9109</v>
      </c>
      <c r="V3704" s="8"/>
      <c r="W3704" s="8"/>
    </row>
    <row r="3705" spans="1:23" ht="13.5" thickBot="1">
      <c r="A3705" s="8"/>
      <c r="B3705" s="8"/>
      <c r="C3705" s="8" t="s">
        <v>5168</v>
      </c>
      <c r="D3705" s="8"/>
      <c r="E3705" s="8"/>
      <c r="F3705" s="8"/>
      <c r="G3705" s="8"/>
      <c r="H3705" s="8"/>
      <c r="I3705" s="8"/>
      <c r="J3705" s="8" t="s">
        <v>78</v>
      </c>
      <c r="K3705" s="17">
        <v>0</v>
      </c>
      <c r="L3705" s="8"/>
      <c r="M3705" s="8"/>
      <c r="N3705" s="9">
        <v>0</v>
      </c>
      <c r="O3705" s="8"/>
      <c r="P3705" s="9">
        <v>0</v>
      </c>
      <c r="Q3705" s="15">
        <v>0</v>
      </c>
      <c r="R3705" s="9">
        <v>96</v>
      </c>
      <c r="S3705" s="8" t="s">
        <v>37</v>
      </c>
      <c r="T3705" s="8"/>
      <c r="U3705" s="18" t="s">
        <v>9109</v>
      </c>
      <c r="V3705" s="8"/>
      <c r="W3705" s="8"/>
    </row>
    <row r="3706" spans="1:23" ht="13.5" thickBot="1">
      <c r="A3706" s="8"/>
      <c r="B3706" s="8"/>
      <c r="C3706" s="8" t="s">
        <v>5169</v>
      </c>
      <c r="D3706" s="8"/>
      <c r="E3706" s="8"/>
      <c r="F3706" s="8"/>
      <c r="G3706" s="8"/>
      <c r="H3706" s="8"/>
      <c r="I3706" s="8"/>
      <c r="J3706" s="8" t="s">
        <v>78</v>
      </c>
      <c r="K3706" s="17">
        <v>0</v>
      </c>
      <c r="L3706" s="8"/>
      <c r="M3706" s="8"/>
      <c r="N3706" s="9">
        <v>0</v>
      </c>
      <c r="O3706" s="8"/>
      <c r="P3706" s="9">
        <v>0</v>
      </c>
      <c r="Q3706" s="15">
        <v>0</v>
      </c>
      <c r="R3706" s="9">
        <v>48</v>
      </c>
      <c r="S3706" s="8" t="s">
        <v>34</v>
      </c>
      <c r="T3706" s="8"/>
      <c r="U3706" s="18" t="s">
        <v>9164</v>
      </c>
      <c r="V3706" s="8"/>
      <c r="W3706" s="8"/>
    </row>
    <row r="3707" spans="1:23" ht="13.5" thickBot="1">
      <c r="A3707" s="8"/>
      <c r="B3707" s="8"/>
      <c r="C3707" s="8" t="s">
        <v>5170</v>
      </c>
      <c r="D3707" s="8"/>
      <c r="E3707" s="8"/>
      <c r="F3707" s="8"/>
      <c r="G3707" s="8"/>
      <c r="H3707" s="8"/>
      <c r="I3707" s="8"/>
      <c r="J3707" s="8" t="s">
        <v>78</v>
      </c>
      <c r="K3707" s="17">
        <v>0</v>
      </c>
      <c r="L3707" s="8"/>
      <c r="M3707" s="8"/>
      <c r="N3707" s="9">
        <v>0</v>
      </c>
      <c r="O3707" s="8"/>
      <c r="P3707" s="9">
        <v>0</v>
      </c>
      <c r="Q3707" s="15">
        <v>0</v>
      </c>
      <c r="R3707" s="9">
        <v>24</v>
      </c>
      <c r="S3707" s="8" t="s">
        <v>71</v>
      </c>
      <c r="T3707" s="8"/>
      <c r="U3707" s="18" t="s">
        <v>9173</v>
      </c>
      <c r="V3707" s="8"/>
      <c r="W3707" s="8"/>
    </row>
    <row r="3708" spans="1:23" ht="13.5" thickBot="1">
      <c r="A3708" s="8"/>
      <c r="B3708" s="8"/>
      <c r="C3708" s="44" t="s">
        <v>5183</v>
      </c>
      <c r="D3708" s="45"/>
      <c r="E3708" s="45"/>
      <c r="F3708" s="42"/>
      <c r="G3708" s="8"/>
      <c r="H3708" s="8"/>
      <c r="I3708" s="8"/>
      <c r="J3708" s="8" t="s">
        <v>78</v>
      </c>
      <c r="K3708" s="17">
        <v>0</v>
      </c>
      <c r="L3708" s="8"/>
      <c r="M3708" s="8"/>
      <c r="N3708" s="9">
        <v>0</v>
      </c>
      <c r="O3708" s="8"/>
      <c r="P3708" s="9">
        <v>0</v>
      </c>
      <c r="Q3708" s="15">
        <v>0</v>
      </c>
      <c r="R3708" s="9">
        <v>72</v>
      </c>
      <c r="S3708" s="8" t="s">
        <v>37</v>
      </c>
      <c r="T3708" s="8"/>
      <c r="U3708" s="18" t="s">
        <v>9109</v>
      </c>
      <c r="V3708" s="8"/>
      <c r="W3708" s="8"/>
    </row>
    <row r="3709" spans="1:23" ht="13.5" thickBot="1">
      <c r="A3709" s="8"/>
      <c r="B3709" s="8"/>
      <c r="C3709" s="44" t="s">
        <v>5184</v>
      </c>
      <c r="D3709" s="42"/>
      <c r="E3709" s="8"/>
      <c r="F3709" s="8"/>
      <c r="G3709" s="8"/>
      <c r="H3709" s="8"/>
      <c r="I3709" s="8"/>
      <c r="J3709" s="8" t="s">
        <v>78</v>
      </c>
      <c r="K3709" s="17">
        <v>0</v>
      </c>
      <c r="L3709" s="8"/>
      <c r="M3709" s="8"/>
      <c r="N3709" s="9">
        <v>0</v>
      </c>
      <c r="O3709" s="8"/>
      <c r="P3709" s="9">
        <v>0</v>
      </c>
      <c r="Q3709" s="15">
        <v>0</v>
      </c>
      <c r="R3709" s="9">
        <v>48</v>
      </c>
      <c r="S3709" s="8" t="s">
        <v>37</v>
      </c>
      <c r="T3709" s="8"/>
      <c r="U3709" s="18" t="s">
        <v>9109</v>
      </c>
      <c r="V3709" s="8"/>
      <c r="W3709" s="8"/>
    </row>
    <row r="3710" spans="1:23" ht="13.5" thickBot="1">
      <c r="A3710" s="8"/>
      <c r="B3710" s="8"/>
      <c r="C3710" s="8" t="s">
        <v>5171</v>
      </c>
      <c r="D3710" s="8"/>
      <c r="E3710" s="8"/>
      <c r="F3710" s="8"/>
      <c r="G3710" s="8"/>
      <c r="H3710" s="8"/>
      <c r="I3710" s="8"/>
      <c r="J3710" s="8" t="s">
        <v>78</v>
      </c>
      <c r="K3710" s="17">
        <v>0</v>
      </c>
      <c r="L3710" s="8"/>
      <c r="M3710" s="8"/>
      <c r="N3710" s="9">
        <v>0</v>
      </c>
      <c r="O3710" s="8"/>
      <c r="P3710" s="9">
        <v>0</v>
      </c>
      <c r="Q3710" s="15">
        <v>0</v>
      </c>
      <c r="R3710" s="9">
        <v>144</v>
      </c>
      <c r="S3710" s="8" t="s">
        <v>37</v>
      </c>
      <c r="T3710" s="8"/>
      <c r="U3710" s="18" t="s">
        <v>9109</v>
      </c>
      <c r="V3710" s="8"/>
      <c r="W3710" s="8"/>
    </row>
    <row r="3711" spans="1:23" ht="13.5" thickBot="1">
      <c r="A3711" s="8"/>
      <c r="B3711" s="8"/>
      <c r="C3711" s="8" t="s">
        <v>5172</v>
      </c>
      <c r="D3711" s="8"/>
      <c r="E3711" s="8"/>
      <c r="F3711" s="8"/>
      <c r="G3711" s="8"/>
      <c r="H3711" s="8"/>
      <c r="I3711" s="8"/>
      <c r="J3711" s="8" t="s">
        <v>78</v>
      </c>
      <c r="K3711" s="17">
        <v>0</v>
      </c>
      <c r="L3711" s="8"/>
      <c r="M3711" s="8"/>
      <c r="N3711" s="9">
        <v>0</v>
      </c>
      <c r="O3711" s="8"/>
      <c r="P3711" s="9">
        <v>0</v>
      </c>
      <c r="Q3711" s="15">
        <v>0</v>
      </c>
      <c r="R3711" s="9">
        <v>60</v>
      </c>
      <c r="S3711" s="8" t="s">
        <v>37</v>
      </c>
      <c r="T3711" s="8"/>
      <c r="U3711" s="18" t="s">
        <v>9109</v>
      </c>
      <c r="V3711" s="8"/>
      <c r="W3711" s="8"/>
    </row>
    <row r="3712" spans="1:23" ht="13.5" thickBot="1">
      <c r="A3712" s="8"/>
      <c r="B3712" s="8"/>
      <c r="C3712" s="8" t="s">
        <v>5173</v>
      </c>
      <c r="D3712" s="8"/>
      <c r="E3712" s="8"/>
      <c r="F3712" s="8"/>
      <c r="G3712" s="8"/>
      <c r="H3712" s="8"/>
      <c r="I3712" s="8"/>
      <c r="J3712" s="8" t="s">
        <v>78</v>
      </c>
      <c r="K3712" s="17">
        <v>0</v>
      </c>
      <c r="L3712" s="8"/>
      <c r="M3712" s="8"/>
      <c r="N3712" s="9">
        <v>0</v>
      </c>
      <c r="O3712" s="8"/>
      <c r="P3712" s="9">
        <v>0</v>
      </c>
      <c r="Q3712" s="15">
        <v>0</v>
      </c>
      <c r="R3712" s="9">
        <v>72</v>
      </c>
      <c r="S3712" s="8" t="s">
        <v>37</v>
      </c>
      <c r="T3712" s="8"/>
      <c r="U3712" s="18" t="s">
        <v>9109</v>
      </c>
      <c r="V3712" s="8"/>
      <c r="W3712" s="8"/>
    </row>
    <row r="3713" spans="1:23" ht="13.5" thickBot="1">
      <c r="A3713" s="8"/>
      <c r="B3713" s="8"/>
      <c r="C3713" s="8" t="s">
        <v>5174</v>
      </c>
      <c r="D3713" s="8"/>
      <c r="E3713" s="8"/>
      <c r="F3713" s="8"/>
      <c r="G3713" s="8"/>
      <c r="H3713" s="8"/>
      <c r="I3713" s="8"/>
      <c r="J3713" s="8" t="s">
        <v>78</v>
      </c>
      <c r="K3713" s="17">
        <v>0</v>
      </c>
      <c r="L3713" s="8"/>
      <c r="M3713" s="8"/>
      <c r="N3713" s="9">
        <v>0</v>
      </c>
      <c r="O3713" s="8"/>
      <c r="P3713" s="9">
        <v>0</v>
      </c>
      <c r="Q3713" s="15">
        <v>0</v>
      </c>
      <c r="R3713" s="9">
        <v>288</v>
      </c>
      <c r="S3713" s="8" t="s">
        <v>37</v>
      </c>
      <c r="T3713" s="8"/>
      <c r="U3713" s="18" t="s">
        <v>9109</v>
      </c>
      <c r="V3713" s="8"/>
      <c r="W3713" s="8"/>
    </row>
    <row r="3714" spans="1:23" ht="13.5" thickBot="1">
      <c r="A3714" s="8"/>
      <c r="B3714" s="8"/>
      <c r="C3714" s="8" t="s">
        <v>5175</v>
      </c>
      <c r="D3714" s="8"/>
      <c r="E3714" s="8"/>
      <c r="F3714" s="8"/>
      <c r="G3714" s="8"/>
      <c r="H3714" s="8"/>
      <c r="I3714" s="8"/>
      <c r="J3714" s="8" t="s">
        <v>78</v>
      </c>
      <c r="K3714" s="17">
        <v>0</v>
      </c>
      <c r="L3714" s="8"/>
      <c r="M3714" s="8"/>
      <c r="N3714" s="9">
        <v>0</v>
      </c>
      <c r="O3714" s="8"/>
      <c r="P3714" s="9">
        <v>0</v>
      </c>
      <c r="Q3714" s="15">
        <v>0</v>
      </c>
      <c r="R3714" s="9">
        <v>24</v>
      </c>
      <c r="S3714" s="8" t="s">
        <v>34</v>
      </c>
      <c r="T3714" s="8"/>
      <c r="U3714" s="18" t="s">
        <v>9164</v>
      </c>
      <c r="V3714" s="8"/>
      <c r="W3714" s="8"/>
    </row>
    <row r="3715" spans="1:23" ht="13.5" thickBot="1">
      <c r="A3715" s="8"/>
      <c r="B3715" s="8"/>
      <c r="C3715" s="8" t="s">
        <v>5176</v>
      </c>
      <c r="D3715" s="8"/>
      <c r="E3715" s="8"/>
      <c r="F3715" s="8"/>
      <c r="G3715" s="8"/>
      <c r="H3715" s="8"/>
      <c r="I3715" s="8" t="s">
        <v>1053</v>
      </c>
      <c r="J3715" s="8" t="s">
        <v>78</v>
      </c>
      <c r="K3715" s="17">
        <v>0</v>
      </c>
      <c r="L3715" s="8"/>
      <c r="M3715" s="8"/>
      <c r="N3715" s="9">
        <v>0</v>
      </c>
      <c r="O3715" s="8"/>
      <c r="P3715" s="9">
        <v>0</v>
      </c>
      <c r="Q3715" s="15">
        <v>0</v>
      </c>
      <c r="R3715" s="9">
        <v>144</v>
      </c>
      <c r="S3715" s="8" t="s">
        <v>37</v>
      </c>
      <c r="T3715" s="8"/>
      <c r="U3715" s="18" t="s">
        <v>9109</v>
      </c>
      <c r="V3715" s="8"/>
      <c r="W3715" s="8"/>
    </row>
    <row r="3716" spans="1:23" ht="13.5" thickBot="1">
      <c r="A3716" s="8"/>
      <c r="B3716" s="8"/>
      <c r="C3716" s="8" t="s">
        <v>5178</v>
      </c>
      <c r="D3716" s="8"/>
      <c r="E3716" s="8"/>
      <c r="F3716" s="8"/>
      <c r="G3716" s="8"/>
      <c r="H3716" s="8"/>
      <c r="I3716" s="8"/>
      <c r="J3716" s="8" t="s">
        <v>78</v>
      </c>
      <c r="K3716" s="17">
        <v>0</v>
      </c>
      <c r="L3716" s="8"/>
      <c r="M3716" s="8"/>
      <c r="N3716" s="9">
        <v>0</v>
      </c>
      <c r="O3716" s="8"/>
      <c r="P3716" s="9">
        <v>0</v>
      </c>
      <c r="Q3716" s="15">
        <v>0</v>
      </c>
      <c r="R3716" s="9">
        <v>144</v>
      </c>
      <c r="S3716" s="8" t="s">
        <v>37</v>
      </c>
      <c r="T3716" s="8"/>
      <c r="U3716" s="18" t="s">
        <v>9109</v>
      </c>
      <c r="V3716" s="8"/>
      <c r="W3716" s="8"/>
    </row>
    <row r="3717" spans="1:23" ht="13.5" thickBot="1">
      <c r="A3717" s="8"/>
      <c r="B3717" s="8"/>
      <c r="C3717" s="8" t="s">
        <v>5179</v>
      </c>
      <c r="D3717" s="8"/>
      <c r="E3717" s="8"/>
      <c r="F3717" s="8"/>
      <c r="G3717" s="8"/>
      <c r="H3717" s="8"/>
      <c r="I3717" s="8"/>
      <c r="J3717" s="8" t="s">
        <v>78</v>
      </c>
      <c r="K3717" s="17">
        <v>0</v>
      </c>
      <c r="L3717" s="8"/>
      <c r="M3717" s="8"/>
      <c r="N3717" s="9">
        <v>0</v>
      </c>
      <c r="O3717" s="8"/>
      <c r="P3717" s="9">
        <v>0</v>
      </c>
      <c r="Q3717" s="15">
        <v>0</v>
      </c>
      <c r="R3717" s="9">
        <v>144</v>
      </c>
      <c r="S3717" s="8" t="s">
        <v>37</v>
      </c>
      <c r="T3717" s="8"/>
      <c r="U3717" s="8" t="s">
        <v>9109</v>
      </c>
      <c r="V3717" s="8"/>
      <c r="W3717" s="8"/>
    </row>
    <row r="3718" spans="1:23" ht="13.5" thickBot="1">
      <c r="A3718" s="8"/>
      <c r="B3718" s="8"/>
      <c r="C3718" s="8" t="s">
        <v>5180</v>
      </c>
      <c r="D3718" s="8"/>
      <c r="E3718" s="8"/>
      <c r="F3718" s="8"/>
      <c r="G3718" s="8"/>
      <c r="H3718" s="8"/>
      <c r="I3718" s="8"/>
      <c r="J3718" s="8" t="s">
        <v>78</v>
      </c>
      <c r="K3718" s="17">
        <v>0</v>
      </c>
      <c r="L3718" s="8"/>
      <c r="M3718" s="8"/>
      <c r="N3718" s="9">
        <v>0</v>
      </c>
      <c r="O3718" s="8"/>
      <c r="P3718" s="9">
        <v>0</v>
      </c>
      <c r="Q3718" s="15">
        <v>0</v>
      </c>
      <c r="R3718" s="9">
        <v>144</v>
      </c>
      <c r="S3718" s="8" t="s">
        <v>37</v>
      </c>
      <c r="T3718" s="8"/>
      <c r="U3718" s="18" t="s">
        <v>9109</v>
      </c>
      <c r="V3718" s="8"/>
      <c r="W3718" s="8"/>
    </row>
    <row r="3719" spans="1:23" ht="13.5" thickBot="1">
      <c r="A3719" s="8"/>
      <c r="B3719" s="8"/>
      <c r="C3719" s="8" t="s">
        <v>5182</v>
      </c>
      <c r="D3719" s="8"/>
      <c r="E3719" s="8"/>
      <c r="F3719" s="8"/>
      <c r="G3719" s="8"/>
      <c r="H3719" s="8"/>
      <c r="I3719" s="8"/>
      <c r="J3719" s="8" t="s">
        <v>78</v>
      </c>
      <c r="K3719" s="17">
        <v>0</v>
      </c>
      <c r="L3719" s="8"/>
      <c r="M3719" s="8"/>
      <c r="N3719" s="9">
        <v>0</v>
      </c>
      <c r="O3719" s="8"/>
      <c r="P3719" s="9">
        <v>0</v>
      </c>
      <c r="Q3719" s="15">
        <v>0</v>
      </c>
      <c r="R3719" s="9">
        <v>144</v>
      </c>
      <c r="S3719" s="8" t="s">
        <v>37</v>
      </c>
      <c r="T3719" s="8"/>
      <c r="U3719" s="18" t="s">
        <v>9109</v>
      </c>
      <c r="V3719" s="8"/>
      <c r="W3719" s="8"/>
    </row>
    <row r="3720" spans="1:23" ht="13.5" thickBot="1">
      <c r="A3720" s="8"/>
      <c r="B3720" s="8"/>
      <c r="C3720" s="8" t="s">
        <v>5186</v>
      </c>
      <c r="D3720" s="8"/>
      <c r="E3720" s="8"/>
      <c r="F3720" s="8"/>
      <c r="G3720" s="8"/>
      <c r="H3720" s="8"/>
      <c r="I3720" s="8"/>
      <c r="J3720" s="8" t="s">
        <v>78</v>
      </c>
      <c r="K3720" s="17">
        <v>0</v>
      </c>
      <c r="L3720" s="8"/>
      <c r="M3720" s="8"/>
      <c r="N3720" s="9">
        <v>0</v>
      </c>
      <c r="O3720" s="8"/>
      <c r="P3720" s="9">
        <v>0</v>
      </c>
      <c r="Q3720" s="15">
        <v>0</v>
      </c>
      <c r="R3720" s="9">
        <v>60</v>
      </c>
      <c r="S3720" s="8" t="s">
        <v>37</v>
      </c>
      <c r="T3720" s="8"/>
      <c r="U3720" s="18" t="s">
        <v>9109</v>
      </c>
      <c r="V3720" s="8"/>
      <c r="W3720" s="8"/>
    </row>
    <row r="3721" spans="1:23" ht="13.5" thickBot="1">
      <c r="A3721" s="8"/>
      <c r="B3721" s="8"/>
      <c r="C3721" s="8" t="s">
        <v>5188</v>
      </c>
      <c r="D3721" s="8"/>
      <c r="E3721" s="8"/>
      <c r="F3721" s="8"/>
      <c r="G3721" s="8"/>
      <c r="H3721" s="8"/>
      <c r="I3721" s="8"/>
      <c r="J3721" s="8" t="s">
        <v>78</v>
      </c>
      <c r="K3721" s="17">
        <v>0</v>
      </c>
      <c r="L3721" s="8"/>
      <c r="M3721" s="8"/>
      <c r="N3721" s="9">
        <v>0</v>
      </c>
      <c r="O3721" s="8"/>
      <c r="P3721" s="9">
        <v>0</v>
      </c>
      <c r="Q3721" s="15">
        <v>0</v>
      </c>
      <c r="R3721" s="9">
        <v>40</v>
      </c>
      <c r="S3721" s="8" t="s">
        <v>37</v>
      </c>
      <c r="T3721" s="8"/>
      <c r="U3721" s="18" t="s">
        <v>9109</v>
      </c>
      <c r="V3721" s="8"/>
      <c r="W3721" s="8"/>
    </row>
    <row r="3722" spans="1:23" ht="13.5" thickBot="1">
      <c r="A3722" s="8"/>
      <c r="B3722" s="8"/>
      <c r="C3722" s="8" t="s">
        <v>5189</v>
      </c>
      <c r="D3722" s="8"/>
      <c r="E3722" s="8"/>
      <c r="F3722" s="8"/>
      <c r="G3722" s="8"/>
      <c r="H3722" s="8"/>
      <c r="I3722" s="8"/>
      <c r="J3722" s="8" t="s">
        <v>78</v>
      </c>
      <c r="K3722" s="17">
        <v>0</v>
      </c>
      <c r="L3722" s="8"/>
      <c r="M3722" s="8"/>
      <c r="N3722" s="9">
        <v>0</v>
      </c>
      <c r="O3722" s="8"/>
      <c r="P3722" s="9">
        <v>0</v>
      </c>
      <c r="Q3722" s="15">
        <v>0</v>
      </c>
      <c r="R3722" s="9">
        <v>20</v>
      </c>
      <c r="S3722" s="8" t="s">
        <v>34</v>
      </c>
      <c r="T3722" s="8"/>
      <c r="U3722" s="18" t="s">
        <v>9164</v>
      </c>
      <c r="V3722" s="8"/>
      <c r="W3722" s="8"/>
    </row>
    <row r="3723" spans="1:23" ht="13.5" thickBot="1">
      <c r="A3723" s="8"/>
      <c r="B3723" s="8"/>
      <c r="C3723" s="44" t="s">
        <v>5190</v>
      </c>
      <c r="D3723" s="42"/>
      <c r="E3723" s="8"/>
      <c r="F3723" s="8"/>
      <c r="G3723" s="8"/>
      <c r="H3723" s="8"/>
      <c r="I3723" s="8"/>
      <c r="J3723" s="8" t="s">
        <v>78</v>
      </c>
      <c r="K3723" s="17">
        <v>0</v>
      </c>
      <c r="L3723" s="8"/>
      <c r="M3723" s="8"/>
      <c r="N3723" s="9">
        <v>0</v>
      </c>
      <c r="O3723" s="8"/>
      <c r="P3723" s="9">
        <v>0</v>
      </c>
      <c r="Q3723" s="15">
        <v>0</v>
      </c>
      <c r="R3723" s="9">
        <v>40</v>
      </c>
      <c r="S3723" s="8" t="s">
        <v>34</v>
      </c>
      <c r="T3723" s="8"/>
      <c r="U3723" s="18" t="s">
        <v>9164</v>
      </c>
      <c r="V3723" s="8"/>
      <c r="W3723" s="8"/>
    </row>
    <row r="3724" spans="1:23" ht="13.5" thickBot="1">
      <c r="A3724" s="8"/>
      <c r="B3724" s="8"/>
      <c r="C3724" s="44" t="s">
        <v>5191</v>
      </c>
      <c r="D3724" s="42"/>
      <c r="E3724" s="8"/>
      <c r="F3724" s="8"/>
      <c r="G3724" s="8"/>
      <c r="H3724" s="8"/>
      <c r="I3724" s="8"/>
      <c r="J3724" s="8" t="s">
        <v>78</v>
      </c>
      <c r="K3724" s="17">
        <v>0</v>
      </c>
      <c r="L3724" s="8"/>
      <c r="M3724" s="8"/>
      <c r="N3724" s="9">
        <v>0</v>
      </c>
      <c r="O3724" s="8"/>
      <c r="P3724" s="9">
        <v>0</v>
      </c>
      <c r="Q3724" s="15">
        <v>0</v>
      </c>
      <c r="R3724" s="9">
        <v>30</v>
      </c>
      <c r="S3724" s="8" t="s">
        <v>34</v>
      </c>
      <c r="T3724" s="8"/>
      <c r="U3724" s="8" t="s">
        <v>9164</v>
      </c>
      <c r="V3724" s="8"/>
      <c r="W3724" s="8"/>
    </row>
    <row r="3725" spans="1:23" ht="13.5" thickBot="1">
      <c r="A3725" s="8"/>
      <c r="B3725" s="8"/>
      <c r="C3725" s="8" t="s">
        <v>5192</v>
      </c>
      <c r="D3725" s="8"/>
      <c r="E3725" s="8"/>
      <c r="F3725" s="8"/>
      <c r="G3725" s="8"/>
      <c r="H3725" s="8"/>
      <c r="I3725" s="8"/>
      <c r="J3725" s="8" t="s">
        <v>78</v>
      </c>
      <c r="K3725" s="17">
        <v>0</v>
      </c>
      <c r="L3725" s="8"/>
      <c r="M3725" s="8"/>
      <c r="N3725" s="9">
        <v>0</v>
      </c>
      <c r="O3725" s="8"/>
      <c r="P3725" s="9">
        <v>0</v>
      </c>
      <c r="Q3725" s="15">
        <v>0</v>
      </c>
      <c r="R3725" s="9">
        <v>144</v>
      </c>
      <c r="S3725" s="8" t="s">
        <v>37</v>
      </c>
      <c r="T3725" s="8"/>
      <c r="U3725" s="8" t="s">
        <v>9109</v>
      </c>
      <c r="V3725" s="8"/>
      <c r="W3725" s="8"/>
    </row>
    <row r="3726" spans="1:23" ht="13.5" thickBot="1">
      <c r="A3726" s="8"/>
      <c r="B3726" s="8"/>
      <c r="C3726" s="8" t="s">
        <v>5194</v>
      </c>
      <c r="D3726" s="8"/>
      <c r="E3726" s="8"/>
      <c r="F3726" s="8"/>
      <c r="G3726" s="8"/>
      <c r="H3726" s="8"/>
      <c r="I3726" s="8"/>
      <c r="J3726" s="8" t="s">
        <v>78</v>
      </c>
      <c r="K3726" s="17">
        <v>0</v>
      </c>
      <c r="L3726" s="8"/>
      <c r="M3726" s="8"/>
      <c r="N3726" s="9">
        <v>0</v>
      </c>
      <c r="O3726" s="8"/>
      <c r="P3726" s="9">
        <v>0</v>
      </c>
      <c r="Q3726" s="15">
        <v>0</v>
      </c>
      <c r="R3726" s="9">
        <v>12</v>
      </c>
      <c r="S3726" s="8" t="s">
        <v>34</v>
      </c>
      <c r="T3726" s="8"/>
      <c r="U3726" s="8" t="s">
        <v>9164</v>
      </c>
      <c r="V3726" s="8"/>
      <c r="W3726" s="8"/>
    </row>
    <row r="3727" spans="1:23" ht="13.5" thickBot="1">
      <c r="A3727" s="8"/>
      <c r="B3727" s="8"/>
      <c r="C3727" s="8" t="s">
        <v>5195</v>
      </c>
      <c r="D3727" s="8"/>
      <c r="E3727" s="8"/>
      <c r="F3727" s="8"/>
      <c r="G3727" s="8"/>
      <c r="H3727" s="8"/>
      <c r="I3727" s="8"/>
      <c r="J3727" s="8" t="s">
        <v>78</v>
      </c>
      <c r="K3727" s="17">
        <v>0</v>
      </c>
      <c r="L3727" s="8"/>
      <c r="M3727" s="8"/>
      <c r="N3727" s="9">
        <v>0</v>
      </c>
      <c r="O3727" s="8"/>
      <c r="P3727" s="9">
        <v>0</v>
      </c>
      <c r="Q3727" s="15">
        <v>0</v>
      </c>
      <c r="R3727" s="9">
        <v>120</v>
      </c>
      <c r="S3727" s="8" t="s">
        <v>37</v>
      </c>
      <c r="T3727" s="8"/>
      <c r="U3727" s="8" t="s">
        <v>9109</v>
      </c>
      <c r="V3727" s="8"/>
      <c r="W3727" s="8"/>
    </row>
    <row r="3728" spans="1:23" ht="13.5" thickBot="1">
      <c r="A3728" s="8"/>
      <c r="B3728" s="8"/>
      <c r="C3728" s="8" t="s">
        <v>5196</v>
      </c>
      <c r="D3728" s="8"/>
      <c r="E3728" s="8"/>
      <c r="F3728" s="8"/>
      <c r="G3728" s="8"/>
      <c r="H3728" s="8"/>
      <c r="I3728" s="8"/>
      <c r="J3728" s="8" t="s">
        <v>78</v>
      </c>
      <c r="K3728" s="17">
        <v>0</v>
      </c>
      <c r="L3728" s="8"/>
      <c r="M3728" s="8"/>
      <c r="N3728" s="9">
        <v>0</v>
      </c>
      <c r="O3728" s="8"/>
      <c r="P3728" s="9">
        <v>0</v>
      </c>
      <c r="Q3728" s="15">
        <v>0</v>
      </c>
      <c r="R3728" s="9">
        <v>92</v>
      </c>
      <c r="S3728" s="8" t="s">
        <v>34</v>
      </c>
      <c r="T3728" s="8"/>
      <c r="U3728" s="8" t="s">
        <v>9164</v>
      </c>
      <c r="V3728" s="8"/>
      <c r="W3728" s="8"/>
    </row>
    <row r="3729" spans="1:23" ht="13.5" thickBot="1">
      <c r="A3729" s="8"/>
      <c r="B3729" s="8"/>
      <c r="C3729" s="8" t="s">
        <v>5197</v>
      </c>
      <c r="D3729" s="8"/>
      <c r="E3729" s="8"/>
      <c r="F3729" s="8"/>
      <c r="G3729" s="8"/>
      <c r="H3729" s="8"/>
      <c r="I3729" s="8"/>
      <c r="J3729" s="8" t="s">
        <v>78</v>
      </c>
      <c r="K3729" s="17">
        <v>0</v>
      </c>
      <c r="L3729" s="8"/>
      <c r="M3729" s="8"/>
      <c r="N3729" s="9">
        <v>0</v>
      </c>
      <c r="O3729" s="8"/>
      <c r="P3729" s="9">
        <v>0</v>
      </c>
      <c r="Q3729" s="15">
        <v>0</v>
      </c>
      <c r="R3729" s="9">
        <v>135</v>
      </c>
      <c r="S3729" s="8" t="s">
        <v>34</v>
      </c>
      <c r="T3729" s="8"/>
      <c r="U3729" s="18" t="s">
        <v>9164</v>
      </c>
      <c r="V3729" s="8"/>
      <c r="W3729" s="8"/>
    </row>
    <row r="3730" spans="1:23" ht="13.5" thickBot="1">
      <c r="A3730" s="8"/>
      <c r="B3730" s="8"/>
      <c r="C3730" s="44" t="s">
        <v>5198</v>
      </c>
      <c r="D3730" s="42"/>
      <c r="E3730" s="8"/>
      <c r="F3730" s="8"/>
      <c r="G3730" s="8"/>
      <c r="H3730" s="8"/>
      <c r="I3730" s="8"/>
      <c r="J3730" s="8" t="s">
        <v>78</v>
      </c>
      <c r="K3730" s="17">
        <v>0</v>
      </c>
      <c r="L3730" s="8"/>
      <c r="M3730" s="8"/>
      <c r="N3730" s="9">
        <v>0</v>
      </c>
      <c r="O3730" s="8"/>
      <c r="P3730" s="9">
        <v>0</v>
      </c>
      <c r="Q3730" s="15">
        <v>0</v>
      </c>
      <c r="R3730" s="9">
        <v>144</v>
      </c>
      <c r="S3730" s="8" t="s">
        <v>37</v>
      </c>
      <c r="T3730" s="8"/>
      <c r="U3730" s="18" t="s">
        <v>9109</v>
      </c>
      <c r="V3730" s="8"/>
      <c r="W3730" s="8"/>
    </row>
    <row r="3731" spans="1:23" ht="13.5" thickBot="1">
      <c r="A3731" s="8"/>
      <c r="B3731" s="8"/>
      <c r="C3731" s="44" t="s">
        <v>5199</v>
      </c>
      <c r="D3731" s="42"/>
      <c r="E3731" s="8"/>
      <c r="F3731" s="8"/>
      <c r="G3731" s="8"/>
      <c r="H3731" s="8"/>
      <c r="I3731" s="8"/>
      <c r="J3731" s="8" t="s">
        <v>78</v>
      </c>
      <c r="K3731" s="17">
        <v>0</v>
      </c>
      <c r="L3731" s="8"/>
      <c r="M3731" s="8"/>
      <c r="N3731" s="9">
        <v>0</v>
      </c>
      <c r="O3731" s="8"/>
      <c r="P3731" s="9">
        <v>0</v>
      </c>
      <c r="Q3731" s="15">
        <v>0</v>
      </c>
      <c r="R3731" s="9">
        <v>240</v>
      </c>
      <c r="S3731" s="8" t="s">
        <v>37</v>
      </c>
      <c r="T3731" s="8"/>
      <c r="U3731" s="18" t="s">
        <v>9109</v>
      </c>
      <c r="V3731" s="8"/>
      <c r="W3731" s="8"/>
    </row>
    <row r="3732" spans="1:23" ht="13.5" thickBot="1">
      <c r="A3732" s="8"/>
      <c r="B3732" s="8"/>
      <c r="C3732" s="8" t="s">
        <v>5201</v>
      </c>
      <c r="D3732" s="8"/>
      <c r="E3732" s="8"/>
      <c r="F3732" s="8"/>
      <c r="G3732" s="8"/>
      <c r="H3732" s="8"/>
      <c r="I3732" s="8"/>
      <c r="J3732" s="8" t="s">
        <v>78</v>
      </c>
      <c r="K3732" s="17">
        <v>0</v>
      </c>
      <c r="L3732" s="8"/>
      <c r="M3732" s="8"/>
      <c r="N3732" s="9">
        <v>0</v>
      </c>
      <c r="O3732" s="8"/>
      <c r="P3732" s="9">
        <v>0</v>
      </c>
      <c r="Q3732" s="15">
        <v>0</v>
      </c>
      <c r="R3732" s="9">
        <v>240</v>
      </c>
      <c r="S3732" s="8" t="s">
        <v>37</v>
      </c>
      <c r="T3732" s="8"/>
      <c r="U3732" s="18" t="s">
        <v>9109</v>
      </c>
      <c r="V3732" s="8"/>
      <c r="W3732" s="8"/>
    </row>
    <row r="3733" spans="1:23" ht="13.5" thickBot="1">
      <c r="A3733" s="8"/>
      <c r="B3733" s="8"/>
      <c r="C3733" s="18" t="s">
        <v>5203</v>
      </c>
      <c r="D3733" s="8"/>
      <c r="E3733" s="8"/>
      <c r="F3733" s="8"/>
      <c r="G3733" s="8"/>
      <c r="H3733" s="8"/>
      <c r="I3733" s="8"/>
      <c r="J3733" s="8" t="s">
        <v>78</v>
      </c>
      <c r="K3733" s="17">
        <v>0</v>
      </c>
      <c r="L3733" s="8"/>
      <c r="M3733" s="8"/>
      <c r="N3733" s="9">
        <v>0</v>
      </c>
      <c r="O3733" s="8"/>
      <c r="P3733" s="9">
        <v>0</v>
      </c>
      <c r="Q3733" s="15">
        <v>0</v>
      </c>
      <c r="R3733" s="9">
        <v>20</v>
      </c>
      <c r="S3733" s="8" t="s">
        <v>34</v>
      </c>
      <c r="T3733" s="8"/>
      <c r="U3733" s="18" t="s">
        <v>9164</v>
      </c>
      <c r="V3733" s="8"/>
      <c r="W3733" s="8"/>
    </row>
    <row r="3734" spans="1:23" ht="13.5" thickBot="1">
      <c r="A3734" s="8"/>
      <c r="B3734" s="8"/>
      <c r="C3734" s="8" t="s">
        <v>5204</v>
      </c>
      <c r="D3734" s="8"/>
      <c r="E3734" s="8"/>
      <c r="F3734" s="8"/>
      <c r="G3734" s="8"/>
      <c r="H3734" s="8"/>
      <c r="I3734" s="8"/>
      <c r="J3734" s="8" t="s">
        <v>78</v>
      </c>
      <c r="K3734" s="17">
        <v>0</v>
      </c>
      <c r="L3734" s="8"/>
      <c r="M3734" s="8"/>
      <c r="N3734" s="9">
        <v>0</v>
      </c>
      <c r="O3734" s="8"/>
      <c r="P3734" s="9">
        <v>0</v>
      </c>
      <c r="Q3734" s="15">
        <v>0</v>
      </c>
      <c r="R3734" s="9">
        <v>15</v>
      </c>
      <c r="S3734" s="8" t="s">
        <v>34</v>
      </c>
      <c r="T3734" s="8"/>
      <c r="U3734" s="18" t="s">
        <v>9164</v>
      </c>
      <c r="V3734" s="8"/>
      <c r="W3734" s="8"/>
    </row>
    <row r="3735" spans="1:23" ht="13.5" thickBot="1">
      <c r="A3735" s="8"/>
      <c r="B3735" s="8"/>
      <c r="C3735" s="8" t="s">
        <v>5205</v>
      </c>
      <c r="D3735" s="8"/>
      <c r="E3735" s="8"/>
      <c r="F3735" s="8"/>
      <c r="G3735" s="8"/>
      <c r="H3735" s="8"/>
      <c r="I3735" s="8"/>
      <c r="J3735" s="8" t="s">
        <v>78</v>
      </c>
      <c r="K3735" s="17">
        <v>0</v>
      </c>
      <c r="L3735" s="8"/>
      <c r="M3735" s="8"/>
      <c r="N3735" s="9">
        <v>0</v>
      </c>
      <c r="O3735" s="8"/>
      <c r="P3735" s="9">
        <v>0</v>
      </c>
      <c r="Q3735" s="15">
        <v>0</v>
      </c>
      <c r="R3735" s="9">
        <v>35</v>
      </c>
      <c r="S3735" s="8" t="s">
        <v>34</v>
      </c>
      <c r="T3735" s="8"/>
      <c r="U3735" s="18" t="s">
        <v>9164</v>
      </c>
      <c r="V3735" s="8"/>
      <c r="W3735" s="8"/>
    </row>
    <row r="3736" spans="1:23" ht="13.5" thickBot="1">
      <c r="A3736" s="8"/>
      <c r="B3736" s="8"/>
      <c r="C3736" s="44" t="s">
        <v>5206</v>
      </c>
      <c r="D3736" s="42"/>
      <c r="E3736" s="8"/>
      <c r="F3736" s="8"/>
      <c r="G3736" s="8"/>
      <c r="H3736" s="8"/>
      <c r="I3736" s="8"/>
      <c r="J3736" s="8" t="s">
        <v>78</v>
      </c>
      <c r="K3736" s="17">
        <v>0</v>
      </c>
      <c r="L3736" s="8"/>
      <c r="M3736" s="8"/>
      <c r="N3736" s="9">
        <v>0</v>
      </c>
      <c r="O3736" s="8"/>
      <c r="P3736" s="9">
        <v>0</v>
      </c>
      <c r="Q3736" s="15">
        <v>0</v>
      </c>
      <c r="R3736" s="9">
        <v>720</v>
      </c>
      <c r="S3736" s="8" t="s">
        <v>37</v>
      </c>
      <c r="T3736" s="8"/>
      <c r="U3736" s="18" t="s">
        <v>9109</v>
      </c>
      <c r="V3736" s="8"/>
      <c r="W3736" s="8"/>
    </row>
    <row r="3737" spans="1:23" ht="13.5" thickBot="1">
      <c r="A3737" s="8"/>
      <c r="B3737" s="8"/>
      <c r="C3737" s="44" t="s">
        <v>5207</v>
      </c>
      <c r="D3737" s="42"/>
      <c r="E3737" s="8"/>
      <c r="F3737" s="8"/>
      <c r="G3737" s="8"/>
      <c r="H3737" s="8"/>
      <c r="I3737" s="8"/>
      <c r="J3737" s="8" t="s">
        <v>78</v>
      </c>
      <c r="K3737" s="17">
        <v>0</v>
      </c>
      <c r="L3737" s="8"/>
      <c r="M3737" s="8"/>
      <c r="N3737" s="9">
        <v>0</v>
      </c>
      <c r="O3737" s="8"/>
      <c r="P3737" s="9">
        <v>0</v>
      </c>
      <c r="Q3737" s="15">
        <v>0</v>
      </c>
      <c r="R3737" s="9">
        <v>600</v>
      </c>
      <c r="S3737" s="8" t="s">
        <v>37</v>
      </c>
      <c r="T3737" s="8"/>
      <c r="U3737" s="18" t="s">
        <v>9109</v>
      </c>
      <c r="V3737" s="8"/>
      <c r="W3737" s="8"/>
    </row>
    <row r="3738" spans="1:23" ht="13.5" thickBot="1">
      <c r="A3738" s="8"/>
      <c r="B3738" s="8"/>
      <c r="C3738" s="44" t="s">
        <v>5208</v>
      </c>
      <c r="D3738" s="45"/>
      <c r="E3738" s="42"/>
      <c r="F3738" s="8"/>
      <c r="G3738" s="8"/>
      <c r="H3738" s="8"/>
      <c r="I3738" s="8"/>
      <c r="J3738" s="8" t="s">
        <v>78</v>
      </c>
      <c r="K3738" s="17">
        <v>0</v>
      </c>
      <c r="L3738" s="8"/>
      <c r="M3738" s="8"/>
      <c r="N3738" s="9">
        <v>0</v>
      </c>
      <c r="O3738" s="8"/>
      <c r="P3738" s="9">
        <v>0</v>
      </c>
      <c r="Q3738" s="15">
        <v>0</v>
      </c>
      <c r="R3738" s="9">
        <v>30</v>
      </c>
      <c r="S3738" s="8" t="s">
        <v>34</v>
      </c>
      <c r="T3738" s="8"/>
      <c r="U3738" s="18" t="s">
        <v>9164</v>
      </c>
      <c r="V3738" s="8"/>
      <c r="W3738" s="8"/>
    </row>
    <row r="3739" spans="1:23" ht="13.5" thickBot="1">
      <c r="A3739" s="8"/>
      <c r="B3739" s="8"/>
      <c r="C3739" s="44" t="s">
        <v>5211</v>
      </c>
      <c r="D3739" s="42"/>
      <c r="E3739" s="8"/>
      <c r="F3739" s="8"/>
      <c r="G3739" s="8"/>
      <c r="H3739" s="8"/>
      <c r="I3739" s="8"/>
      <c r="J3739" s="8" t="s">
        <v>78</v>
      </c>
      <c r="K3739" s="17">
        <v>0</v>
      </c>
      <c r="L3739" s="8"/>
      <c r="M3739" s="8"/>
      <c r="N3739" s="9">
        <v>0</v>
      </c>
      <c r="O3739" s="8"/>
      <c r="P3739" s="9">
        <v>0</v>
      </c>
      <c r="Q3739" s="15">
        <v>0</v>
      </c>
      <c r="R3739" s="9">
        <v>30</v>
      </c>
      <c r="S3739" s="8" t="s">
        <v>34</v>
      </c>
      <c r="T3739" s="8"/>
      <c r="U3739" s="18" t="s">
        <v>9164</v>
      </c>
      <c r="V3739" s="8"/>
      <c r="W3739" s="8"/>
    </row>
    <row r="3740" spans="1:23" ht="13.5" thickBot="1">
      <c r="A3740" s="8"/>
      <c r="B3740" s="8"/>
      <c r="C3740" s="8" t="s">
        <v>5212</v>
      </c>
      <c r="D3740" s="8"/>
      <c r="E3740" s="8"/>
      <c r="F3740" s="8"/>
      <c r="G3740" s="8"/>
      <c r="H3740" s="8"/>
      <c r="I3740" s="8"/>
      <c r="J3740" s="8" t="s">
        <v>78</v>
      </c>
      <c r="K3740" s="17">
        <v>0</v>
      </c>
      <c r="L3740" s="8"/>
      <c r="M3740" s="8"/>
      <c r="N3740" s="9">
        <v>0</v>
      </c>
      <c r="O3740" s="8"/>
      <c r="P3740" s="9">
        <v>0</v>
      </c>
      <c r="Q3740" s="15">
        <v>0</v>
      </c>
      <c r="R3740" s="9">
        <v>50</v>
      </c>
      <c r="S3740" s="8" t="s">
        <v>40</v>
      </c>
      <c r="T3740" s="8"/>
      <c r="U3740" s="18" t="s">
        <v>9167</v>
      </c>
      <c r="V3740" s="8"/>
      <c r="W3740" s="8"/>
    </row>
    <row r="3741" spans="1:23" ht="13.5" thickBot="1">
      <c r="A3741" s="8"/>
      <c r="B3741" s="8"/>
      <c r="C3741" s="8" t="s">
        <v>5217</v>
      </c>
      <c r="D3741" s="8"/>
      <c r="E3741" s="8"/>
      <c r="F3741" s="8"/>
      <c r="G3741" s="8"/>
      <c r="H3741" s="8"/>
      <c r="I3741" s="8"/>
      <c r="J3741" s="8" t="s">
        <v>78</v>
      </c>
      <c r="K3741" s="17">
        <v>0</v>
      </c>
      <c r="L3741" s="8"/>
      <c r="M3741" s="8"/>
      <c r="N3741" s="9">
        <v>0</v>
      </c>
      <c r="O3741" s="8"/>
      <c r="P3741" s="9">
        <v>0</v>
      </c>
      <c r="Q3741" s="15">
        <v>0</v>
      </c>
      <c r="R3741" s="9">
        <v>400</v>
      </c>
      <c r="S3741" s="8" t="s">
        <v>71</v>
      </c>
      <c r="T3741" s="8"/>
      <c r="U3741" s="18" t="s">
        <v>9173</v>
      </c>
      <c r="V3741" s="8"/>
      <c r="W3741" s="8"/>
    </row>
    <row r="3742" spans="1:23" ht="13.5" thickBot="1">
      <c r="A3742" s="8"/>
      <c r="B3742" s="8"/>
      <c r="C3742" s="8" t="s">
        <v>5218</v>
      </c>
      <c r="D3742" s="8"/>
      <c r="E3742" s="8"/>
      <c r="F3742" s="8"/>
      <c r="G3742" s="8"/>
      <c r="H3742" s="8"/>
      <c r="I3742" s="8"/>
      <c r="J3742" s="8" t="s">
        <v>78</v>
      </c>
      <c r="K3742" s="17">
        <v>0</v>
      </c>
      <c r="L3742" s="8"/>
      <c r="M3742" s="8"/>
      <c r="N3742" s="9">
        <v>0</v>
      </c>
      <c r="O3742" s="8"/>
      <c r="P3742" s="9">
        <v>0</v>
      </c>
      <c r="Q3742" s="15">
        <v>0</v>
      </c>
      <c r="R3742" s="9">
        <v>960</v>
      </c>
      <c r="S3742" s="8" t="s">
        <v>37</v>
      </c>
      <c r="T3742" s="8"/>
      <c r="U3742" s="18" t="s">
        <v>9109</v>
      </c>
      <c r="V3742" s="8"/>
      <c r="W3742" s="8"/>
    </row>
    <row r="3743" spans="1:23" ht="13.5" thickBot="1">
      <c r="A3743" s="8"/>
      <c r="B3743" s="8"/>
      <c r="C3743" s="44" t="s">
        <v>5219</v>
      </c>
      <c r="D3743" s="42"/>
      <c r="E3743" s="8"/>
      <c r="F3743" s="8"/>
      <c r="G3743" s="8"/>
      <c r="H3743" s="8"/>
      <c r="I3743" s="8"/>
      <c r="J3743" s="8" t="s">
        <v>78</v>
      </c>
      <c r="K3743" s="17">
        <v>0</v>
      </c>
      <c r="L3743" s="8"/>
      <c r="M3743" s="8"/>
      <c r="N3743" s="9">
        <v>0</v>
      </c>
      <c r="O3743" s="8"/>
      <c r="P3743" s="9">
        <v>0</v>
      </c>
      <c r="Q3743" s="15">
        <v>0</v>
      </c>
      <c r="R3743" s="9">
        <v>24</v>
      </c>
      <c r="S3743" s="8" t="s">
        <v>37</v>
      </c>
      <c r="T3743" s="8"/>
      <c r="U3743" s="18" t="s">
        <v>9109</v>
      </c>
      <c r="V3743" s="8"/>
      <c r="W3743" s="8"/>
    </row>
    <row r="3744" spans="1:23" ht="13.5" thickBot="1">
      <c r="A3744" s="8"/>
      <c r="B3744" s="8"/>
      <c r="C3744" s="44" t="s">
        <v>5220</v>
      </c>
      <c r="D3744" s="42"/>
      <c r="E3744" s="8"/>
      <c r="F3744" s="8"/>
      <c r="G3744" s="8"/>
      <c r="H3744" s="8"/>
      <c r="I3744" s="8"/>
      <c r="J3744" s="8" t="s">
        <v>78</v>
      </c>
      <c r="K3744" s="17">
        <v>0</v>
      </c>
      <c r="L3744" s="8"/>
      <c r="M3744" s="8"/>
      <c r="N3744" s="9">
        <v>0</v>
      </c>
      <c r="O3744" s="8"/>
      <c r="P3744" s="9">
        <v>0</v>
      </c>
      <c r="Q3744" s="15">
        <v>0</v>
      </c>
      <c r="R3744" s="9">
        <v>24</v>
      </c>
      <c r="S3744" s="8" t="s">
        <v>37</v>
      </c>
      <c r="T3744" s="8"/>
      <c r="U3744" s="18" t="s">
        <v>9109</v>
      </c>
      <c r="V3744" s="8"/>
      <c r="W3744" s="8"/>
    </row>
    <row r="3745" spans="1:23" ht="13.5" thickBot="1">
      <c r="A3745" s="8"/>
      <c r="B3745" s="8"/>
      <c r="C3745" s="44" t="s">
        <v>5221</v>
      </c>
      <c r="D3745" s="45"/>
      <c r="E3745" s="42"/>
      <c r="F3745" s="8"/>
      <c r="G3745" s="8"/>
      <c r="H3745" s="8"/>
      <c r="I3745" s="8"/>
      <c r="J3745" s="8" t="s">
        <v>78</v>
      </c>
      <c r="K3745" s="17">
        <v>0</v>
      </c>
      <c r="L3745" s="8"/>
      <c r="M3745" s="8"/>
      <c r="N3745" s="9">
        <v>0</v>
      </c>
      <c r="O3745" s="8"/>
      <c r="P3745" s="9">
        <v>0</v>
      </c>
      <c r="Q3745" s="15">
        <v>0</v>
      </c>
      <c r="R3745" s="9">
        <v>36</v>
      </c>
      <c r="S3745" s="8" t="s">
        <v>40</v>
      </c>
      <c r="T3745" s="8"/>
      <c r="U3745" s="18" t="s">
        <v>9167</v>
      </c>
      <c r="V3745" s="8"/>
      <c r="W3745" s="8"/>
    </row>
    <row r="3746" spans="1:23" ht="13.5" thickBot="1">
      <c r="A3746" s="8"/>
      <c r="B3746" s="8"/>
      <c r="C3746" s="43" t="s">
        <v>5222</v>
      </c>
      <c r="D3746" s="42"/>
      <c r="E3746" s="8"/>
      <c r="F3746" s="8"/>
      <c r="G3746" s="8"/>
      <c r="H3746" s="8"/>
      <c r="I3746" s="8"/>
      <c r="J3746" s="8" t="s">
        <v>78</v>
      </c>
      <c r="K3746" s="17">
        <v>0</v>
      </c>
      <c r="L3746" s="8"/>
      <c r="M3746" s="8"/>
      <c r="N3746" s="9">
        <v>0</v>
      </c>
      <c r="O3746" s="8"/>
      <c r="P3746" s="9">
        <v>0</v>
      </c>
      <c r="Q3746" s="15">
        <v>0</v>
      </c>
      <c r="R3746" s="9">
        <v>36</v>
      </c>
      <c r="S3746" s="8" t="s">
        <v>40</v>
      </c>
      <c r="T3746" s="8"/>
      <c r="U3746" s="8" t="s">
        <v>9167</v>
      </c>
      <c r="V3746" s="8"/>
      <c r="W3746" s="8"/>
    </row>
    <row r="3747" spans="1:23" ht="13.5" thickBot="1">
      <c r="A3747" s="8"/>
      <c r="B3747" s="8"/>
      <c r="C3747" s="8" t="s">
        <v>5223</v>
      </c>
      <c r="D3747" s="8"/>
      <c r="E3747" s="8"/>
      <c r="F3747" s="8"/>
      <c r="G3747" s="8"/>
      <c r="H3747" s="8"/>
      <c r="I3747" s="8"/>
      <c r="J3747" s="8" t="s">
        <v>78</v>
      </c>
      <c r="K3747" s="17">
        <v>0</v>
      </c>
      <c r="L3747" s="8"/>
      <c r="M3747" s="8"/>
      <c r="N3747" s="9">
        <v>0</v>
      </c>
      <c r="O3747" s="8"/>
      <c r="P3747" s="9">
        <v>0</v>
      </c>
      <c r="Q3747" s="15">
        <v>0</v>
      </c>
      <c r="R3747" s="9">
        <v>8</v>
      </c>
      <c r="S3747" s="8" t="s">
        <v>34</v>
      </c>
      <c r="T3747" s="8"/>
      <c r="U3747" s="18" t="s">
        <v>9164</v>
      </c>
      <c r="V3747" s="8"/>
      <c r="W3747" s="8"/>
    </row>
    <row r="3748" spans="1:23" ht="13.5" thickBot="1">
      <c r="A3748" s="8"/>
      <c r="B3748" s="8"/>
      <c r="C3748" s="8" t="s">
        <v>5225</v>
      </c>
      <c r="D3748" s="8"/>
      <c r="E3748" s="8"/>
      <c r="F3748" s="8"/>
      <c r="G3748" s="8"/>
      <c r="H3748" s="8"/>
      <c r="I3748" s="8"/>
      <c r="J3748" s="8" t="s">
        <v>78</v>
      </c>
      <c r="K3748" s="17">
        <v>0</v>
      </c>
      <c r="L3748" s="8"/>
      <c r="M3748" s="8"/>
      <c r="N3748" s="9">
        <v>0</v>
      </c>
      <c r="O3748" s="8"/>
      <c r="P3748" s="9">
        <v>0</v>
      </c>
      <c r="Q3748" s="15">
        <v>0</v>
      </c>
      <c r="R3748" s="9">
        <v>96</v>
      </c>
      <c r="S3748" s="8" t="s">
        <v>37</v>
      </c>
      <c r="T3748" s="8"/>
      <c r="U3748" s="18" t="s">
        <v>9109</v>
      </c>
      <c r="V3748" s="8"/>
      <c r="W3748" s="8"/>
    </row>
    <row r="3749" spans="1:23" ht="13.5" thickBot="1">
      <c r="A3749" s="8"/>
      <c r="B3749" s="8"/>
      <c r="C3749" s="8" t="s">
        <v>5226</v>
      </c>
      <c r="D3749" s="8"/>
      <c r="E3749" s="8"/>
      <c r="F3749" s="8"/>
      <c r="G3749" s="8"/>
      <c r="H3749" s="8"/>
      <c r="I3749" s="8"/>
      <c r="J3749" s="8" t="s">
        <v>78</v>
      </c>
      <c r="K3749" s="17">
        <v>0</v>
      </c>
      <c r="L3749" s="8"/>
      <c r="M3749" s="8"/>
      <c r="N3749" s="9">
        <v>0</v>
      </c>
      <c r="O3749" s="8"/>
      <c r="P3749" s="9">
        <v>0</v>
      </c>
      <c r="Q3749" s="15">
        <v>0</v>
      </c>
      <c r="R3749" s="9">
        <v>16</v>
      </c>
      <c r="S3749" s="8" t="s">
        <v>34</v>
      </c>
      <c r="T3749" s="8"/>
      <c r="U3749" s="18" t="s">
        <v>9164</v>
      </c>
      <c r="V3749" s="8"/>
      <c r="W3749" s="8"/>
    </row>
    <row r="3750" spans="1:23" ht="13.5" thickBot="1">
      <c r="A3750" s="8"/>
      <c r="B3750" s="8"/>
      <c r="C3750" s="8" t="s">
        <v>5227</v>
      </c>
      <c r="D3750" s="8"/>
      <c r="E3750" s="8"/>
      <c r="F3750" s="8"/>
      <c r="G3750" s="8"/>
      <c r="H3750" s="8"/>
      <c r="I3750" s="8"/>
      <c r="J3750" s="8" t="s">
        <v>78</v>
      </c>
      <c r="K3750" s="17">
        <v>0</v>
      </c>
      <c r="L3750" s="8"/>
      <c r="M3750" s="8"/>
      <c r="N3750" s="9">
        <v>0</v>
      </c>
      <c r="O3750" s="8"/>
      <c r="P3750" s="9">
        <v>0</v>
      </c>
      <c r="Q3750" s="15">
        <v>0</v>
      </c>
      <c r="R3750" s="9">
        <v>10</v>
      </c>
      <c r="S3750" s="8" t="s">
        <v>34</v>
      </c>
      <c r="T3750" s="8"/>
      <c r="U3750" s="18" t="s">
        <v>9164</v>
      </c>
      <c r="V3750" s="8"/>
      <c r="W3750" s="8"/>
    </row>
    <row r="3751" spans="1:23" ht="13.5" thickBot="1">
      <c r="A3751" s="8"/>
      <c r="B3751" s="8"/>
      <c r="C3751" s="8" t="s">
        <v>5229</v>
      </c>
      <c r="D3751" s="8"/>
      <c r="E3751" s="8"/>
      <c r="F3751" s="8"/>
      <c r="G3751" s="8"/>
      <c r="H3751" s="8"/>
      <c r="I3751" s="8"/>
      <c r="J3751" s="8" t="s">
        <v>78</v>
      </c>
      <c r="K3751" s="17">
        <v>0</v>
      </c>
      <c r="L3751" s="8"/>
      <c r="M3751" s="8"/>
      <c r="N3751" s="9">
        <v>0</v>
      </c>
      <c r="O3751" s="8"/>
      <c r="P3751" s="9">
        <v>0</v>
      </c>
      <c r="Q3751" s="15">
        <v>0</v>
      </c>
      <c r="R3751" s="9">
        <v>12</v>
      </c>
      <c r="S3751" s="8" t="s">
        <v>37</v>
      </c>
      <c r="T3751" s="8"/>
      <c r="U3751" s="18" t="s">
        <v>9109</v>
      </c>
      <c r="V3751" s="8"/>
      <c r="W3751" s="8"/>
    </row>
    <row r="3752" spans="1:23" ht="13.5" thickBot="1">
      <c r="A3752" s="8"/>
      <c r="B3752" s="8"/>
      <c r="C3752" s="8" t="s">
        <v>5230</v>
      </c>
      <c r="D3752" s="8"/>
      <c r="E3752" s="8"/>
      <c r="F3752" s="8"/>
      <c r="G3752" s="8"/>
      <c r="H3752" s="8"/>
      <c r="I3752" s="8"/>
      <c r="J3752" s="8" t="s">
        <v>78</v>
      </c>
      <c r="K3752" s="17">
        <v>0</v>
      </c>
      <c r="L3752" s="8"/>
      <c r="M3752" s="8"/>
      <c r="N3752" s="9">
        <v>0</v>
      </c>
      <c r="O3752" s="8"/>
      <c r="P3752" s="9">
        <v>0</v>
      </c>
      <c r="Q3752" s="15">
        <v>0</v>
      </c>
      <c r="R3752" s="9">
        <v>20</v>
      </c>
      <c r="S3752" s="8" t="s">
        <v>37</v>
      </c>
      <c r="T3752" s="8"/>
      <c r="U3752" s="18" t="s">
        <v>9109</v>
      </c>
      <c r="V3752" s="8"/>
      <c r="W3752" s="8"/>
    </row>
    <row r="3753" spans="1:23" ht="13.5" thickBot="1">
      <c r="A3753" s="8"/>
      <c r="B3753" s="8"/>
      <c r="C3753" s="44" t="s">
        <v>5231</v>
      </c>
      <c r="D3753" s="42"/>
      <c r="E3753" s="8"/>
      <c r="F3753" s="8"/>
      <c r="G3753" s="8"/>
      <c r="H3753" s="8"/>
      <c r="I3753" s="8"/>
      <c r="J3753" s="8" t="s">
        <v>78</v>
      </c>
      <c r="K3753" s="17">
        <v>0</v>
      </c>
      <c r="L3753" s="8"/>
      <c r="M3753" s="8"/>
      <c r="N3753" s="9">
        <v>0</v>
      </c>
      <c r="O3753" s="8"/>
      <c r="P3753" s="9">
        <v>0</v>
      </c>
      <c r="Q3753" s="15">
        <v>0</v>
      </c>
      <c r="R3753" s="9">
        <v>300</v>
      </c>
      <c r="S3753" s="8" t="s">
        <v>37</v>
      </c>
      <c r="T3753" s="8"/>
      <c r="U3753" s="8" t="s">
        <v>9109</v>
      </c>
      <c r="V3753" s="8"/>
      <c r="W3753" s="8"/>
    </row>
    <row r="3754" spans="1:23" ht="13.5" thickBot="1">
      <c r="A3754" s="8"/>
      <c r="B3754" s="8"/>
      <c r="C3754" s="8" t="s">
        <v>5232</v>
      </c>
      <c r="D3754" s="8"/>
      <c r="E3754" s="8"/>
      <c r="F3754" s="8"/>
      <c r="G3754" s="8"/>
      <c r="H3754" s="8"/>
      <c r="I3754" s="8"/>
      <c r="J3754" s="8" t="s">
        <v>78</v>
      </c>
      <c r="K3754" s="17">
        <v>0</v>
      </c>
      <c r="L3754" s="8"/>
      <c r="M3754" s="8"/>
      <c r="N3754" s="9">
        <v>0</v>
      </c>
      <c r="O3754" s="8"/>
      <c r="P3754" s="9">
        <v>0</v>
      </c>
      <c r="Q3754" s="15">
        <v>0</v>
      </c>
      <c r="R3754" s="9">
        <v>300</v>
      </c>
      <c r="S3754" s="8" t="s">
        <v>37</v>
      </c>
      <c r="T3754" s="8"/>
      <c r="U3754" s="8" t="s">
        <v>9109</v>
      </c>
      <c r="V3754" s="8"/>
      <c r="W3754" s="8"/>
    </row>
    <row r="3755" spans="1:23" ht="13.5" thickBot="1">
      <c r="A3755" s="8"/>
      <c r="B3755" s="8"/>
      <c r="C3755" s="44" t="s">
        <v>5233</v>
      </c>
      <c r="D3755" s="42"/>
      <c r="E3755" s="8"/>
      <c r="F3755" s="8"/>
      <c r="G3755" s="8"/>
      <c r="H3755" s="8"/>
      <c r="I3755" s="8"/>
      <c r="J3755" s="8" t="s">
        <v>78</v>
      </c>
      <c r="K3755" s="17">
        <v>0</v>
      </c>
      <c r="L3755" s="8"/>
      <c r="M3755" s="8"/>
      <c r="N3755" s="9">
        <v>0</v>
      </c>
      <c r="O3755" s="8"/>
      <c r="P3755" s="9">
        <v>0</v>
      </c>
      <c r="Q3755" s="15">
        <v>0</v>
      </c>
      <c r="R3755" s="9">
        <v>200</v>
      </c>
      <c r="S3755" s="8" t="s">
        <v>37</v>
      </c>
      <c r="T3755" s="8"/>
      <c r="U3755" s="8" t="s">
        <v>9109</v>
      </c>
      <c r="V3755" s="8"/>
      <c r="W3755" s="8"/>
    </row>
    <row r="3756" spans="1:23" ht="13.5" thickBot="1">
      <c r="A3756" s="8"/>
      <c r="B3756" s="8"/>
      <c r="C3756" s="8" t="s">
        <v>5234</v>
      </c>
      <c r="D3756" s="8"/>
      <c r="E3756" s="8"/>
      <c r="F3756" s="8"/>
      <c r="G3756" s="8"/>
      <c r="H3756" s="8"/>
      <c r="I3756" s="8"/>
      <c r="J3756" s="8" t="s">
        <v>78</v>
      </c>
      <c r="K3756" s="17">
        <v>0</v>
      </c>
      <c r="L3756" s="8"/>
      <c r="M3756" s="8"/>
      <c r="N3756" s="9">
        <v>0</v>
      </c>
      <c r="O3756" s="8"/>
      <c r="P3756" s="9">
        <v>0</v>
      </c>
      <c r="Q3756" s="15">
        <v>0</v>
      </c>
      <c r="R3756" s="9">
        <v>720</v>
      </c>
      <c r="S3756" s="8" t="s">
        <v>37</v>
      </c>
      <c r="T3756" s="8"/>
      <c r="U3756" s="8" t="s">
        <v>9109</v>
      </c>
      <c r="V3756" s="8"/>
      <c r="W3756" s="8"/>
    </row>
    <row r="3757" spans="1:23" ht="13.5" thickBot="1">
      <c r="A3757" s="8"/>
      <c r="B3757" s="8"/>
      <c r="C3757" s="8" t="s">
        <v>5235</v>
      </c>
      <c r="D3757" s="8"/>
      <c r="E3757" s="8"/>
      <c r="F3757" s="8"/>
      <c r="G3757" s="8"/>
      <c r="H3757" s="8"/>
      <c r="I3757" s="8"/>
      <c r="J3757" s="8" t="s">
        <v>78</v>
      </c>
      <c r="K3757" s="17">
        <v>0</v>
      </c>
      <c r="L3757" s="8"/>
      <c r="M3757" s="8"/>
      <c r="N3757" s="9">
        <v>0</v>
      </c>
      <c r="O3757" s="8"/>
      <c r="P3757" s="9">
        <v>0</v>
      </c>
      <c r="Q3757" s="15">
        <v>0</v>
      </c>
      <c r="R3757" s="9">
        <v>144</v>
      </c>
      <c r="S3757" s="8" t="s">
        <v>37</v>
      </c>
      <c r="T3757" s="8"/>
      <c r="U3757" s="18" t="s">
        <v>9109</v>
      </c>
      <c r="V3757" s="8"/>
      <c r="W3757" s="8"/>
    </row>
    <row r="3758" spans="1:23" ht="13.5" thickBot="1">
      <c r="A3758" s="8"/>
      <c r="B3758" s="8"/>
      <c r="C3758" s="44" t="s">
        <v>5236</v>
      </c>
      <c r="D3758" s="42"/>
      <c r="E3758" s="8"/>
      <c r="F3758" s="8"/>
      <c r="G3758" s="8"/>
      <c r="H3758" s="8"/>
      <c r="I3758" s="8"/>
      <c r="J3758" s="8" t="s">
        <v>78</v>
      </c>
      <c r="K3758" s="17">
        <v>0</v>
      </c>
      <c r="L3758" s="8"/>
      <c r="M3758" s="8"/>
      <c r="N3758" s="9">
        <v>0</v>
      </c>
      <c r="O3758" s="8"/>
      <c r="P3758" s="9">
        <v>0</v>
      </c>
      <c r="Q3758" s="15">
        <v>0</v>
      </c>
      <c r="R3758" s="9">
        <v>240</v>
      </c>
      <c r="S3758" s="8" t="s">
        <v>37</v>
      </c>
      <c r="T3758" s="8"/>
      <c r="U3758" s="18" t="s">
        <v>9109</v>
      </c>
      <c r="V3758" s="8"/>
      <c r="W3758" s="8"/>
    </row>
    <row r="3759" spans="1:23" ht="13.5" thickBot="1">
      <c r="A3759" s="8"/>
      <c r="B3759" s="8"/>
      <c r="C3759" s="8" t="s">
        <v>5237</v>
      </c>
      <c r="D3759" s="8"/>
      <c r="E3759" s="8"/>
      <c r="F3759" s="8"/>
      <c r="G3759" s="8"/>
      <c r="H3759" s="8"/>
      <c r="I3759" s="8"/>
      <c r="J3759" s="8" t="s">
        <v>78</v>
      </c>
      <c r="K3759" s="17">
        <v>0</v>
      </c>
      <c r="L3759" s="8"/>
      <c r="M3759" s="8"/>
      <c r="N3759" s="9">
        <v>0</v>
      </c>
      <c r="O3759" s="8"/>
      <c r="P3759" s="9">
        <v>0</v>
      </c>
      <c r="Q3759" s="15">
        <v>0</v>
      </c>
      <c r="R3759" s="9">
        <v>240</v>
      </c>
      <c r="S3759" s="8" t="s">
        <v>37</v>
      </c>
      <c r="T3759" s="8"/>
      <c r="U3759" s="18" t="s">
        <v>9109</v>
      </c>
      <c r="V3759" s="8"/>
      <c r="W3759" s="8"/>
    </row>
    <row r="3760" spans="1:23" ht="13.5" thickBot="1">
      <c r="A3760" s="8"/>
      <c r="B3760" s="8"/>
      <c r="C3760" s="44" t="s">
        <v>5238</v>
      </c>
      <c r="D3760" s="42"/>
      <c r="E3760" s="8"/>
      <c r="F3760" s="8"/>
      <c r="G3760" s="8"/>
      <c r="H3760" s="8"/>
      <c r="I3760" s="8"/>
      <c r="J3760" s="8" t="s">
        <v>78</v>
      </c>
      <c r="K3760" s="17">
        <v>0</v>
      </c>
      <c r="L3760" s="8"/>
      <c r="M3760" s="8"/>
      <c r="N3760" s="9">
        <v>0</v>
      </c>
      <c r="O3760" s="8"/>
      <c r="P3760" s="9">
        <v>0</v>
      </c>
      <c r="Q3760" s="15">
        <v>0</v>
      </c>
      <c r="R3760" s="9">
        <v>240</v>
      </c>
      <c r="S3760" s="8" t="s">
        <v>37</v>
      </c>
      <c r="T3760" s="8"/>
      <c r="U3760" s="8" t="s">
        <v>9109</v>
      </c>
      <c r="V3760" s="8"/>
      <c r="W3760" s="8"/>
    </row>
    <row r="3761" spans="1:23" ht="13.5" thickBot="1">
      <c r="A3761" s="8"/>
      <c r="B3761" s="8"/>
      <c r="C3761" s="8" t="s">
        <v>5239</v>
      </c>
      <c r="D3761" s="8"/>
      <c r="E3761" s="8"/>
      <c r="F3761" s="8"/>
      <c r="G3761" s="8"/>
      <c r="H3761" s="8"/>
      <c r="I3761" s="8"/>
      <c r="J3761" s="8" t="s">
        <v>78</v>
      </c>
      <c r="K3761" s="17">
        <v>0</v>
      </c>
      <c r="L3761" s="8"/>
      <c r="M3761" s="8"/>
      <c r="N3761" s="9">
        <v>0</v>
      </c>
      <c r="O3761" s="8"/>
      <c r="P3761" s="9">
        <v>0</v>
      </c>
      <c r="Q3761" s="15">
        <v>0</v>
      </c>
      <c r="R3761" s="9">
        <v>288</v>
      </c>
      <c r="S3761" s="8" t="s">
        <v>37</v>
      </c>
      <c r="T3761" s="8"/>
      <c r="U3761" s="8" t="s">
        <v>9109</v>
      </c>
      <c r="V3761" s="8"/>
      <c r="W3761" s="8"/>
    </row>
    <row r="3762" spans="1:23" ht="13.5" thickBot="1">
      <c r="A3762" s="8"/>
      <c r="B3762" s="8"/>
      <c r="C3762" s="44" t="s">
        <v>5240</v>
      </c>
      <c r="D3762" s="42"/>
      <c r="E3762" s="8"/>
      <c r="F3762" s="8"/>
      <c r="G3762" s="8"/>
      <c r="H3762" s="8"/>
      <c r="I3762" s="8"/>
      <c r="J3762" s="8" t="s">
        <v>78</v>
      </c>
      <c r="K3762" s="17">
        <v>0</v>
      </c>
      <c r="L3762" s="8"/>
      <c r="M3762" s="8"/>
      <c r="N3762" s="9">
        <v>0</v>
      </c>
      <c r="O3762" s="8"/>
      <c r="P3762" s="9">
        <v>0</v>
      </c>
      <c r="Q3762" s="15">
        <v>0</v>
      </c>
      <c r="R3762" s="9">
        <v>384</v>
      </c>
      <c r="S3762" s="8" t="s">
        <v>37</v>
      </c>
      <c r="T3762" s="8"/>
      <c r="U3762" s="8" t="s">
        <v>9109</v>
      </c>
      <c r="V3762" s="8"/>
      <c r="W3762" s="8"/>
    </row>
    <row r="3763" spans="1:23" ht="13.5" thickBot="1">
      <c r="A3763" s="8"/>
      <c r="B3763" s="8"/>
      <c r="C3763" s="8" t="s">
        <v>5241</v>
      </c>
      <c r="D3763" s="8"/>
      <c r="E3763" s="8"/>
      <c r="F3763" s="8"/>
      <c r="G3763" s="8"/>
      <c r="H3763" s="8"/>
      <c r="I3763" s="8"/>
      <c r="J3763" s="8" t="s">
        <v>78</v>
      </c>
      <c r="K3763" s="17">
        <v>0</v>
      </c>
      <c r="L3763" s="8"/>
      <c r="M3763" s="8"/>
      <c r="N3763" s="9">
        <v>0</v>
      </c>
      <c r="O3763" s="8"/>
      <c r="P3763" s="9">
        <v>0</v>
      </c>
      <c r="Q3763" s="15">
        <v>0</v>
      </c>
      <c r="R3763" s="9">
        <v>720</v>
      </c>
      <c r="S3763" s="8" t="s">
        <v>37</v>
      </c>
      <c r="T3763" s="8"/>
      <c r="U3763" s="8" t="s">
        <v>9109</v>
      </c>
      <c r="V3763" s="8"/>
      <c r="W3763" s="8"/>
    </row>
    <row r="3764" spans="1:23" ht="13.5" thickBot="1">
      <c r="A3764" s="8"/>
      <c r="B3764" s="8"/>
      <c r="C3764" s="44" t="s">
        <v>5242</v>
      </c>
      <c r="D3764" s="42"/>
      <c r="E3764" s="8"/>
      <c r="F3764" s="8"/>
      <c r="G3764" s="8"/>
      <c r="H3764" s="8"/>
      <c r="I3764" s="8"/>
      <c r="J3764" s="8" t="s">
        <v>78</v>
      </c>
      <c r="K3764" s="17">
        <v>0</v>
      </c>
      <c r="L3764" s="8"/>
      <c r="M3764" s="8"/>
      <c r="N3764" s="9">
        <v>0</v>
      </c>
      <c r="O3764" s="8"/>
      <c r="P3764" s="9">
        <v>0</v>
      </c>
      <c r="Q3764" s="15">
        <v>0</v>
      </c>
      <c r="R3764" s="9">
        <v>200</v>
      </c>
      <c r="S3764" s="8" t="s">
        <v>34</v>
      </c>
      <c r="T3764" s="8"/>
      <c r="U3764" s="8" t="s">
        <v>9164</v>
      </c>
      <c r="V3764" s="8"/>
      <c r="W3764" s="8"/>
    </row>
    <row r="3765" spans="1:23" ht="13.5" thickBot="1">
      <c r="A3765" s="8"/>
      <c r="B3765" s="8"/>
      <c r="C3765" s="44" t="s">
        <v>5243</v>
      </c>
      <c r="D3765" s="42"/>
      <c r="E3765" s="8"/>
      <c r="F3765" s="8"/>
      <c r="G3765" s="8"/>
      <c r="H3765" s="8"/>
      <c r="I3765" s="8"/>
      <c r="J3765" s="8" t="s">
        <v>78</v>
      </c>
      <c r="K3765" s="17">
        <v>0</v>
      </c>
      <c r="L3765" s="8"/>
      <c r="M3765" s="8"/>
      <c r="N3765" s="9">
        <v>0</v>
      </c>
      <c r="O3765" s="8"/>
      <c r="P3765" s="9">
        <v>0</v>
      </c>
      <c r="Q3765" s="15">
        <v>0</v>
      </c>
      <c r="R3765" s="9">
        <v>120</v>
      </c>
      <c r="S3765" s="8" t="s">
        <v>626</v>
      </c>
      <c r="T3765" s="8"/>
      <c r="U3765" s="8" t="s">
        <v>9174</v>
      </c>
      <c r="V3765" s="8"/>
      <c r="W3765" s="8"/>
    </row>
    <row r="3766" spans="1:23" ht="13.5" thickBot="1">
      <c r="A3766" s="8"/>
      <c r="B3766" s="8"/>
      <c r="C3766" s="8" t="s">
        <v>5244</v>
      </c>
      <c r="D3766" s="8"/>
      <c r="E3766" s="8"/>
      <c r="F3766" s="8"/>
      <c r="G3766" s="8"/>
      <c r="H3766" s="8"/>
      <c r="I3766" s="8"/>
      <c r="J3766" s="8" t="s">
        <v>78</v>
      </c>
      <c r="K3766" s="17">
        <v>0</v>
      </c>
      <c r="L3766" s="8"/>
      <c r="M3766" s="8"/>
      <c r="N3766" s="9">
        <v>0</v>
      </c>
      <c r="O3766" s="8"/>
      <c r="P3766" s="9">
        <v>0</v>
      </c>
      <c r="Q3766" s="15">
        <v>0</v>
      </c>
      <c r="R3766" s="9">
        <v>100</v>
      </c>
      <c r="S3766" s="8" t="s">
        <v>626</v>
      </c>
      <c r="T3766" s="8"/>
      <c r="U3766" s="8" t="s">
        <v>9174</v>
      </c>
      <c r="V3766" s="8"/>
      <c r="W3766" s="8"/>
    </row>
    <row r="3767" spans="1:23" ht="13.5" thickBot="1">
      <c r="A3767" s="8"/>
      <c r="B3767" s="8"/>
      <c r="C3767" s="44" t="s">
        <v>5245</v>
      </c>
      <c r="D3767" s="42"/>
      <c r="E3767" s="8"/>
      <c r="F3767" s="8"/>
      <c r="G3767" s="8"/>
      <c r="H3767" s="8"/>
      <c r="I3767" s="8"/>
      <c r="J3767" s="8" t="s">
        <v>78</v>
      </c>
      <c r="K3767" s="17">
        <v>0</v>
      </c>
      <c r="L3767" s="8"/>
      <c r="M3767" s="8"/>
      <c r="N3767" s="9">
        <v>0</v>
      </c>
      <c r="O3767" s="8"/>
      <c r="P3767" s="9">
        <v>0</v>
      </c>
      <c r="Q3767" s="15">
        <v>0</v>
      </c>
      <c r="R3767" s="9">
        <v>120</v>
      </c>
      <c r="S3767" s="8" t="s">
        <v>34</v>
      </c>
      <c r="T3767" s="8"/>
      <c r="U3767" s="18" t="s">
        <v>9164</v>
      </c>
      <c r="V3767" s="8"/>
      <c r="W3767" s="8"/>
    </row>
    <row r="3768" spans="1:23" ht="13.5" thickBot="1">
      <c r="A3768" s="8"/>
      <c r="B3768" s="8"/>
      <c r="C3768" s="18" t="s">
        <v>5246</v>
      </c>
      <c r="D3768" s="8"/>
      <c r="E3768" s="8"/>
      <c r="F3768" s="8"/>
      <c r="G3768" s="8"/>
      <c r="H3768" s="8"/>
      <c r="I3768" s="8"/>
      <c r="J3768" s="8" t="s">
        <v>78</v>
      </c>
      <c r="K3768" s="17">
        <v>0</v>
      </c>
      <c r="L3768" s="8"/>
      <c r="M3768" s="8"/>
      <c r="N3768" s="9">
        <v>0</v>
      </c>
      <c r="O3768" s="8"/>
      <c r="P3768" s="9">
        <v>0</v>
      </c>
      <c r="Q3768" s="15">
        <v>0</v>
      </c>
      <c r="R3768" s="9">
        <v>288</v>
      </c>
      <c r="S3768" s="8" t="s">
        <v>37</v>
      </c>
      <c r="T3768" s="8"/>
      <c r="U3768" s="18" t="s">
        <v>9109</v>
      </c>
      <c r="V3768" s="8"/>
      <c r="W3768" s="8"/>
    </row>
    <row r="3769" spans="1:23" ht="13.5" thickBot="1">
      <c r="A3769" s="8"/>
      <c r="B3769" s="8"/>
      <c r="C3769" s="44" t="s">
        <v>5247</v>
      </c>
      <c r="D3769" s="45"/>
      <c r="E3769" s="45"/>
      <c r="F3769" s="42"/>
      <c r="G3769" s="8"/>
      <c r="H3769" s="8"/>
      <c r="I3769" s="8"/>
      <c r="J3769" s="8" t="s">
        <v>78</v>
      </c>
      <c r="K3769" s="17">
        <v>0</v>
      </c>
      <c r="L3769" s="8"/>
      <c r="M3769" s="8"/>
      <c r="N3769" s="9">
        <v>0</v>
      </c>
      <c r="O3769" s="8"/>
      <c r="P3769" s="9">
        <v>0</v>
      </c>
      <c r="Q3769" s="15">
        <v>0</v>
      </c>
      <c r="R3769" s="9">
        <v>288</v>
      </c>
      <c r="S3769" s="8" t="s">
        <v>2607</v>
      </c>
      <c r="T3769" s="8"/>
      <c r="U3769" s="18" t="s">
        <v>9175</v>
      </c>
      <c r="V3769" s="8"/>
      <c r="W3769" s="8"/>
    </row>
    <row r="3770" spans="1:23" ht="13.5" thickBot="1">
      <c r="A3770" s="8"/>
      <c r="B3770" s="8"/>
      <c r="C3770" s="8" t="s">
        <v>5248</v>
      </c>
      <c r="D3770" s="8"/>
      <c r="E3770" s="8"/>
      <c r="F3770" s="8"/>
      <c r="G3770" s="8"/>
      <c r="H3770" s="8"/>
      <c r="I3770" s="8"/>
      <c r="J3770" s="8" t="s">
        <v>78</v>
      </c>
      <c r="K3770" s="17">
        <v>0</v>
      </c>
      <c r="L3770" s="8"/>
      <c r="M3770" s="8"/>
      <c r="N3770" s="9">
        <v>0</v>
      </c>
      <c r="O3770" s="8"/>
      <c r="P3770" s="9">
        <v>0</v>
      </c>
      <c r="Q3770" s="15">
        <v>0</v>
      </c>
      <c r="R3770" s="9">
        <v>288</v>
      </c>
      <c r="S3770" s="8" t="s">
        <v>2607</v>
      </c>
      <c r="T3770" s="8"/>
      <c r="U3770" s="18" t="s">
        <v>9175</v>
      </c>
      <c r="V3770" s="8"/>
      <c r="W3770" s="8"/>
    </row>
    <row r="3771" spans="1:23" ht="13.5" thickBot="1">
      <c r="A3771" s="8"/>
      <c r="B3771" s="8"/>
      <c r="C3771" s="44" t="s">
        <v>5249</v>
      </c>
      <c r="D3771" s="42"/>
      <c r="E3771" s="8"/>
      <c r="F3771" s="8"/>
      <c r="G3771" s="8"/>
      <c r="H3771" s="8"/>
      <c r="I3771" s="8"/>
      <c r="J3771" s="8" t="s">
        <v>78</v>
      </c>
      <c r="K3771" s="17">
        <v>0</v>
      </c>
      <c r="L3771" s="8"/>
      <c r="M3771" s="8"/>
      <c r="N3771" s="9">
        <v>0</v>
      </c>
      <c r="O3771" s="8"/>
      <c r="P3771" s="9">
        <v>0</v>
      </c>
      <c r="Q3771" s="15">
        <v>0</v>
      </c>
      <c r="R3771" s="9">
        <v>288</v>
      </c>
      <c r="S3771" s="8" t="s">
        <v>2607</v>
      </c>
      <c r="T3771" s="8"/>
      <c r="U3771" s="8" t="s">
        <v>9175</v>
      </c>
      <c r="V3771" s="8"/>
      <c r="W3771" s="8"/>
    </row>
    <row r="3772" spans="1:23" ht="13.5" thickBot="1">
      <c r="A3772" s="8"/>
      <c r="B3772" s="8"/>
      <c r="C3772" s="8" t="s">
        <v>5250</v>
      </c>
      <c r="D3772" s="8"/>
      <c r="E3772" s="8"/>
      <c r="F3772" s="8"/>
      <c r="G3772" s="8"/>
      <c r="H3772" s="8"/>
      <c r="I3772" s="8"/>
      <c r="J3772" s="8" t="s">
        <v>78</v>
      </c>
      <c r="K3772" s="17">
        <v>0</v>
      </c>
      <c r="L3772" s="8"/>
      <c r="M3772" s="8"/>
      <c r="N3772" s="9">
        <v>0</v>
      </c>
      <c r="O3772" s="8"/>
      <c r="P3772" s="9">
        <v>0</v>
      </c>
      <c r="Q3772" s="15">
        <v>0</v>
      </c>
      <c r="R3772" s="9">
        <v>288</v>
      </c>
      <c r="S3772" s="8" t="s">
        <v>37</v>
      </c>
      <c r="T3772" s="8"/>
      <c r="U3772" s="8" t="s">
        <v>9109</v>
      </c>
      <c r="V3772" s="8"/>
      <c r="W3772" s="8"/>
    </row>
    <row r="3773" spans="1:23" ht="13.5" thickBot="1">
      <c r="A3773" s="8"/>
      <c r="B3773" s="8"/>
      <c r="C3773" s="44" t="s">
        <v>5251</v>
      </c>
      <c r="D3773" s="42"/>
      <c r="E3773" s="8"/>
      <c r="F3773" s="8"/>
      <c r="G3773" s="8"/>
      <c r="H3773" s="8"/>
      <c r="I3773" s="8"/>
      <c r="J3773" s="8" t="s">
        <v>78</v>
      </c>
      <c r="K3773" s="17">
        <v>0</v>
      </c>
      <c r="L3773" s="8"/>
      <c r="M3773" s="8"/>
      <c r="N3773" s="9">
        <v>0</v>
      </c>
      <c r="O3773" s="8"/>
      <c r="P3773" s="9">
        <v>0</v>
      </c>
      <c r="Q3773" s="15">
        <v>0</v>
      </c>
      <c r="R3773" s="9">
        <v>288</v>
      </c>
      <c r="S3773" s="8" t="s">
        <v>37</v>
      </c>
      <c r="T3773" s="8"/>
      <c r="U3773" s="8" t="s">
        <v>9109</v>
      </c>
      <c r="V3773" s="8"/>
      <c r="W3773" s="8"/>
    </row>
    <row r="3774" spans="1:23" ht="13.5" thickBot="1">
      <c r="A3774" s="8"/>
      <c r="B3774" s="8"/>
      <c r="C3774" s="8" t="s">
        <v>5252</v>
      </c>
      <c r="D3774" s="8"/>
      <c r="E3774" s="8"/>
      <c r="F3774" s="8"/>
      <c r="G3774" s="8"/>
      <c r="H3774" s="8"/>
      <c r="I3774" s="8"/>
      <c r="J3774" s="8" t="s">
        <v>78</v>
      </c>
      <c r="K3774" s="17">
        <v>0</v>
      </c>
      <c r="L3774" s="8"/>
      <c r="M3774" s="8"/>
      <c r="N3774" s="9">
        <v>0</v>
      </c>
      <c r="O3774" s="8"/>
      <c r="P3774" s="9">
        <v>0</v>
      </c>
      <c r="Q3774" s="15">
        <v>0</v>
      </c>
      <c r="R3774" s="9">
        <v>288</v>
      </c>
      <c r="S3774" s="8" t="s">
        <v>37</v>
      </c>
      <c r="T3774" s="8"/>
      <c r="U3774" s="18" t="s">
        <v>9109</v>
      </c>
      <c r="V3774" s="8"/>
      <c r="W3774" s="8"/>
    </row>
    <row r="3775" spans="1:23" ht="13.5" thickBot="1">
      <c r="A3775" s="8"/>
      <c r="B3775" s="8"/>
      <c r="C3775" s="8" t="s">
        <v>5253</v>
      </c>
      <c r="D3775" s="8"/>
      <c r="E3775" s="8"/>
      <c r="F3775" s="8"/>
      <c r="G3775" s="8"/>
      <c r="H3775" s="8"/>
      <c r="I3775" s="8"/>
      <c r="J3775" s="8" t="s">
        <v>78</v>
      </c>
      <c r="K3775" s="17">
        <v>0</v>
      </c>
      <c r="L3775" s="8"/>
      <c r="M3775" s="8"/>
      <c r="N3775" s="9">
        <v>0</v>
      </c>
      <c r="O3775" s="8"/>
      <c r="P3775" s="9">
        <v>0</v>
      </c>
      <c r="Q3775" s="15">
        <v>0</v>
      </c>
      <c r="R3775" s="9">
        <v>288</v>
      </c>
      <c r="S3775" s="8" t="s">
        <v>37</v>
      </c>
      <c r="T3775" s="8"/>
      <c r="U3775" s="18" t="s">
        <v>9109</v>
      </c>
      <c r="V3775" s="8"/>
      <c r="W3775" s="8"/>
    </row>
    <row r="3776" spans="1:23" ht="13.5" thickBot="1">
      <c r="A3776" s="8"/>
      <c r="B3776" s="8"/>
      <c r="C3776" s="8" t="s">
        <v>5254</v>
      </c>
      <c r="D3776" s="8"/>
      <c r="E3776" s="8"/>
      <c r="F3776" s="8"/>
      <c r="G3776" s="8"/>
      <c r="H3776" s="8"/>
      <c r="I3776" s="8"/>
      <c r="J3776" s="8" t="s">
        <v>78</v>
      </c>
      <c r="K3776" s="17">
        <v>0</v>
      </c>
      <c r="L3776" s="8"/>
      <c r="M3776" s="8"/>
      <c r="N3776" s="9">
        <v>0</v>
      </c>
      <c r="O3776" s="8"/>
      <c r="P3776" s="9">
        <v>0</v>
      </c>
      <c r="Q3776" s="15">
        <v>0</v>
      </c>
      <c r="R3776" s="9">
        <v>288</v>
      </c>
      <c r="S3776" s="8" t="s">
        <v>2607</v>
      </c>
      <c r="T3776" s="8"/>
      <c r="U3776" s="8" t="s">
        <v>9175</v>
      </c>
      <c r="V3776" s="8"/>
      <c r="W3776" s="8"/>
    </row>
    <row r="3777" spans="1:23" ht="13.5" thickBot="1">
      <c r="A3777" s="8"/>
      <c r="B3777" s="8"/>
      <c r="C3777" s="44" t="s">
        <v>5255</v>
      </c>
      <c r="D3777" s="42"/>
      <c r="E3777" s="8"/>
      <c r="F3777" s="8"/>
      <c r="G3777" s="8"/>
      <c r="H3777" s="8"/>
      <c r="I3777" s="8"/>
      <c r="J3777" s="8" t="s">
        <v>78</v>
      </c>
      <c r="K3777" s="17">
        <v>0</v>
      </c>
      <c r="L3777" s="8"/>
      <c r="M3777" s="8"/>
      <c r="N3777" s="9">
        <v>0</v>
      </c>
      <c r="O3777" s="8"/>
      <c r="P3777" s="9">
        <v>0</v>
      </c>
      <c r="Q3777" s="15">
        <v>0</v>
      </c>
      <c r="R3777" s="9">
        <v>288</v>
      </c>
      <c r="S3777" s="8" t="s">
        <v>2607</v>
      </c>
      <c r="T3777" s="8"/>
      <c r="U3777" s="8" t="s">
        <v>9175</v>
      </c>
      <c r="V3777" s="8"/>
      <c r="W3777" s="8"/>
    </row>
    <row r="3778" spans="1:23" ht="13.5" thickBot="1">
      <c r="A3778" s="8"/>
      <c r="B3778" s="8"/>
      <c r="C3778" s="8" t="s">
        <v>5256</v>
      </c>
      <c r="D3778" s="8"/>
      <c r="E3778" s="8"/>
      <c r="F3778" s="8"/>
      <c r="G3778" s="8"/>
      <c r="H3778" s="8"/>
      <c r="I3778" s="8"/>
      <c r="J3778" s="8" t="s">
        <v>78</v>
      </c>
      <c r="K3778" s="17">
        <v>0</v>
      </c>
      <c r="L3778" s="8"/>
      <c r="M3778" s="8"/>
      <c r="N3778" s="9">
        <v>0</v>
      </c>
      <c r="O3778" s="8"/>
      <c r="P3778" s="9">
        <v>0</v>
      </c>
      <c r="Q3778" s="15">
        <v>0</v>
      </c>
      <c r="R3778" s="9">
        <v>288</v>
      </c>
      <c r="S3778" s="8" t="s">
        <v>37</v>
      </c>
      <c r="T3778" s="8"/>
      <c r="U3778" s="8" t="s">
        <v>9109</v>
      </c>
      <c r="V3778" s="8"/>
      <c r="W3778" s="8"/>
    </row>
    <row r="3779" spans="1:23" ht="13.5" thickBot="1">
      <c r="A3779" s="8"/>
      <c r="B3779" s="8"/>
      <c r="C3779" s="8" t="s">
        <v>5257</v>
      </c>
      <c r="D3779" s="8"/>
      <c r="E3779" s="8"/>
      <c r="F3779" s="8"/>
      <c r="G3779" s="8"/>
      <c r="H3779" s="8"/>
      <c r="I3779" s="8"/>
      <c r="J3779" s="8" t="s">
        <v>78</v>
      </c>
      <c r="K3779" s="17">
        <v>0</v>
      </c>
      <c r="L3779" s="8"/>
      <c r="M3779" s="8"/>
      <c r="N3779" s="9">
        <v>0</v>
      </c>
      <c r="O3779" s="8"/>
      <c r="P3779" s="9">
        <v>0</v>
      </c>
      <c r="Q3779" s="15">
        <v>0</v>
      </c>
      <c r="R3779" s="9">
        <v>288</v>
      </c>
      <c r="S3779" s="8" t="s">
        <v>37</v>
      </c>
      <c r="T3779" s="8"/>
      <c r="U3779" s="18" t="s">
        <v>9109</v>
      </c>
      <c r="V3779" s="8"/>
      <c r="W3779" s="8"/>
    </row>
    <row r="3780" spans="1:23" ht="13.5" thickBot="1">
      <c r="A3780" s="8"/>
      <c r="B3780" s="8"/>
      <c r="C3780" s="44" t="s">
        <v>5259</v>
      </c>
      <c r="D3780" s="42"/>
      <c r="E3780" s="8"/>
      <c r="F3780" s="8" t="s">
        <v>212</v>
      </c>
      <c r="G3780" s="8"/>
      <c r="H3780" s="8"/>
      <c r="I3780" s="8" t="s">
        <v>461</v>
      </c>
      <c r="J3780" s="8" t="s">
        <v>214</v>
      </c>
      <c r="K3780" s="17">
        <v>0</v>
      </c>
      <c r="L3780" s="8"/>
      <c r="M3780" s="8"/>
      <c r="N3780" s="9">
        <v>0</v>
      </c>
      <c r="O3780" s="8"/>
      <c r="P3780" s="9">
        <v>0</v>
      </c>
      <c r="Q3780" s="15">
        <v>0</v>
      </c>
      <c r="R3780" s="9">
        <v>30</v>
      </c>
      <c r="S3780" s="8" t="s">
        <v>37</v>
      </c>
      <c r="T3780" s="8"/>
      <c r="U3780" s="18" t="s">
        <v>9109</v>
      </c>
      <c r="V3780" s="8"/>
      <c r="W3780" s="8"/>
    </row>
    <row r="3781" spans="1:23" ht="13.5" thickBot="1">
      <c r="A3781" s="8"/>
      <c r="B3781" s="8"/>
      <c r="C3781" s="8" t="s">
        <v>5265</v>
      </c>
      <c r="D3781" s="8"/>
      <c r="E3781" s="8"/>
      <c r="F3781" s="8" t="s">
        <v>212</v>
      </c>
      <c r="G3781" s="8"/>
      <c r="H3781" s="8"/>
      <c r="I3781" s="8" t="s">
        <v>461</v>
      </c>
      <c r="J3781" s="8" t="s">
        <v>214</v>
      </c>
      <c r="K3781" s="17">
        <v>0</v>
      </c>
      <c r="L3781" s="8"/>
      <c r="M3781" s="8"/>
      <c r="N3781" s="9">
        <v>0</v>
      </c>
      <c r="O3781" s="8"/>
      <c r="P3781" s="9">
        <v>0</v>
      </c>
      <c r="Q3781" s="15">
        <v>0</v>
      </c>
      <c r="R3781" s="9">
        <v>96</v>
      </c>
      <c r="S3781" s="8" t="s">
        <v>37</v>
      </c>
      <c r="T3781" s="8"/>
      <c r="U3781" s="18" t="s">
        <v>9109</v>
      </c>
      <c r="V3781" s="8"/>
      <c r="W3781" s="8"/>
    </row>
    <row r="3782" spans="1:23" ht="13.5" thickBot="1">
      <c r="A3782" s="8"/>
      <c r="B3782" s="8"/>
      <c r="C3782" s="8" t="s">
        <v>5269</v>
      </c>
      <c r="D3782" s="8"/>
      <c r="E3782" s="8"/>
      <c r="F3782" s="8" t="s">
        <v>212</v>
      </c>
      <c r="G3782" s="8"/>
      <c r="H3782" s="8"/>
      <c r="I3782" s="8" t="s">
        <v>412</v>
      </c>
      <c r="J3782" s="8" t="s">
        <v>214</v>
      </c>
      <c r="K3782" s="17">
        <v>0</v>
      </c>
      <c r="L3782" s="8"/>
      <c r="M3782" s="8"/>
      <c r="N3782" s="9">
        <v>0</v>
      </c>
      <c r="O3782" s="8"/>
      <c r="P3782" s="9">
        <v>0</v>
      </c>
      <c r="Q3782" s="15">
        <v>0</v>
      </c>
      <c r="R3782" s="9">
        <v>1920</v>
      </c>
      <c r="S3782" s="8" t="s">
        <v>37</v>
      </c>
      <c r="T3782" s="8"/>
      <c r="U3782" s="18" t="s">
        <v>9109</v>
      </c>
      <c r="V3782" s="8"/>
      <c r="W3782" s="8"/>
    </row>
    <row r="3783" spans="1:23" ht="13.5" thickBot="1">
      <c r="A3783" s="8"/>
      <c r="B3783" s="8"/>
      <c r="C3783" s="44" t="s">
        <v>5270</v>
      </c>
      <c r="D3783" s="42"/>
      <c r="E3783" s="8"/>
      <c r="F3783" s="8" t="s">
        <v>212</v>
      </c>
      <c r="G3783" s="8"/>
      <c r="H3783" s="8"/>
      <c r="I3783" s="8" t="s">
        <v>412</v>
      </c>
      <c r="J3783" s="8" t="s">
        <v>214</v>
      </c>
      <c r="K3783" s="17">
        <v>0</v>
      </c>
      <c r="L3783" s="8"/>
      <c r="M3783" s="8"/>
      <c r="N3783" s="9">
        <v>0</v>
      </c>
      <c r="O3783" s="8"/>
      <c r="P3783" s="9">
        <v>0</v>
      </c>
      <c r="Q3783" s="15">
        <v>0</v>
      </c>
      <c r="R3783" s="9">
        <v>1920</v>
      </c>
      <c r="S3783" s="8" t="s">
        <v>37</v>
      </c>
      <c r="T3783" s="8"/>
      <c r="U3783" s="18" t="s">
        <v>9109</v>
      </c>
      <c r="V3783" s="8"/>
      <c r="W3783" s="8"/>
    </row>
    <row r="3784" spans="1:23" ht="13.5" thickBot="1">
      <c r="A3784" s="8"/>
      <c r="B3784" s="8"/>
      <c r="C3784" s="8" t="s">
        <v>5275</v>
      </c>
      <c r="D3784" s="8"/>
      <c r="E3784" s="8"/>
      <c r="F3784" s="8"/>
      <c r="G3784" s="8"/>
      <c r="H3784" s="8"/>
      <c r="I3784" s="8"/>
      <c r="J3784" s="8" t="s">
        <v>78</v>
      </c>
      <c r="K3784" s="17">
        <v>0</v>
      </c>
      <c r="L3784" s="8"/>
      <c r="M3784" s="8"/>
      <c r="N3784" s="9">
        <v>0</v>
      </c>
      <c r="O3784" s="8"/>
      <c r="P3784" s="9">
        <v>0</v>
      </c>
      <c r="Q3784" s="15">
        <v>0</v>
      </c>
      <c r="R3784" s="9">
        <v>48</v>
      </c>
      <c r="S3784" s="8" t="s">
        <v>37</v>
      </c>
      <c r="T3784" s="8"/>
      <c r="U3784" s="18" t="s">
        <v>9109</v>
      </c>
      <c r="V3784" s="8"/>
      <c r="W3784" s="8"/>
    </row>
    <row r="3785" spans="1:23" ht="26.25" thickBot="1">
      <c r="A3785" s="8"/>
      <c r="B3785" s="8"/>
      <c r="C3785" s="44" t="s">
        <v>5279</v>
      </c>
      <c r="D3785" s="42"/>
      <c r="E3785" s="8"/>
      <c r="F3785" s="8" t="s">
        <v>212</v>
      </c>
      <c r="G3785" s="8"/>
      <c r="H3785" s="8"/>
      <c r="I3785" s="8" t="s">
        <v>2357</v>
      </c>
      <c r="J3785" s="8" t="s">
        <v>214</v>
      </c>
      <c r="K3785" s="17">
        <v>0</v>
      </c>
      <c r="L3785" s="8"/>
      <c r="M3785" s="8"/>
      <c r="N3785" s="9">
        <v>0</v>
      </c>
      <c r="O3785" s="8"/>
      <c r="P3785" s="9">
        <v>0</v>
      </c>
      <c r="Q3785" s="15">
        <v>0</v>
      </c>
      <c r="R3785" s="9">
        <v>200</v>
      </c>
      <c r="S3785" s="8" t="s">
        <v>37</v>
      </c>
      <c r="T3785" s="8"/>
      <c r="U3785" s="18" t="s">
        <v>9109</v>
      </c>
      <c r="V3785" s="8"/>
      <c r="W3785" s="8"/>
    </row>
    <row r="3786" spans="1:23" ht="26.25" thickBot="1">
      <c r="A3786" s="8"/>
      <c r="B3786" s="8"/>
      <c r="C3786" s="44" t="s">
        <v>5280</v>
      </c>
      <c r="D3786" s="45"/>
      <c r="E3786" s="45"/>
      <c r="F3786" s="42" t="s">
        <v>212</v>
      </c>
      <c r="G3786" s="8"/>
      <c r="H3786" s="8"/>
      <c r="I3786" s="8" t="s">
        <v>213</v>
      </c>
      <c r="J3786" s="8" t="s">
        <v>214</v>
      </c>
      <c r="K3786" s="17">
        <v>0</v>
      </c>
      <c r="L3786" s="8"/>
      <c r="M3786" s="8"/>
      <c r="N3786" s="9">
        <v>0</v>
      </c>
      <c r="O3786" s="8"/>
      <c r="P3786" s="9">
        <v>0</v>
      </c>
      <c r="Q3786" s="15">
        <v>0</v>
      </c>
      <c r="R3786" s="9">
        <v>2880</v>
      </c>
      <c r="S3786" s="8" t="s">
        <v>37</v>
      </c>
      <c r="T3786" s="8"/>
      <c r="U3786" s="18" t="s">
        <v>9109</v>
      </c>
      <c r="V3786" s="8"/>
      <c r="W3786" s="8"/>
    </row>
    <row r="3787" spans="1:23" ht="26.25" thickBot="1">
      <c r="A3787" s="8"/>
      <c r="B3787" s="8"/>
      <c r="C3787" s="44" t="s">
        <v>5281</v>
      </c>
      <c r="D3787" s="42"/>
      <c r="E3787" s="8"/>
      <c r="F3787" s="8" t="s">
        <v>212</v>
      </c>
      <c r="G3787" s="8"/>
      <c r="H3787" s="8"/>
      <c r="I3787" s="8" t="s">
        <v>213</v>
      </c>
      <c r="J3787" s="8" t="s">
        <v>214</v>
      </c>
      <c r="K3787" s="17">
        <v>0</v>
      </c>
      <c r="L3787" s="8"/>
      <c r="M3787" s="8"/>
      <c r="N3787" s="9">
        <v>0</v>
      </c>
      <c r="O3787" s="8"/>
      <c r="P3787" s="9">
        <v>0</v>
      </c>
      <c r="Q3787" s="15">
        <v>0</v>
      </c>
      <c r="R3787" s="9">
        <v>1728</v>
      </c>
      <c r="S3787" s="8" t="s">
        <v>37</v>
      </c>
      <c r="T3787" s="8"/>
      <c r="U3787" s="8" t="s">
        <v>9109</v>
      </c>
      <c r="V3787" s="8"/>
      <c r="W3787" s="8"/>
    </row>
    <row r="3788" spans="1:23" ht="13.5" thickBot="1">
      <c r="A3788" s="8"/>
      <c r="B3788" s="8"/>
      <c r="C3788" s="8" t="s">
        <v>5282</v>
      </c>
      <c r="D3788" s="8"/>
      <c r="E3788" s="8"/>
      <c r="F3788" s="8"/>
      <c r="G3788" s="8"/>
      <c r="H3788" s="8"/>
      <c r="I3788" s="8"/>
      <c r="J3788" s="8" t="s">
        <v>78</v>
      </c>
      <c r="K3788" s="17">
        <v>0</v>
      </c>
      <c r="L3788" s="8"/>
      <c r="M3788" s="8"/>
      <c r="N3788" s="9">
        <v>0</v>
      </c>
      <c r="O3788" s="8"/>
      <c r="P3788" s="9">
        <v>0</v>
      </c>
      <c r="Q3788" s="15">
        <v>0</v>
      </c>
      <c r="R3788" s="9">
        <v>1800</v>
      </c>
      <c r="S3788" s="8" t="s">
        <v>37</v>
      </c>
      <c r="T3788" s="8"/>
      <c r="U3788" s="8" t="s">
        <v>9109</v>
      </c>
      <c r="V3788" s="8"/>
      <c r="W3788" s="8"/>
    </row>
    <row r="3789" spans="1:23" ht="13.5" thickBot="1">
      <c r="A3789" s="8"/>
      <c r="B3789" s="8"/>
      <c r="C3789" s="44" t="s">
        <v>5283</v>
      </c>
      <c r="D3789" s="42"/>
      <c r="E3789" s="8"/>
      <c r="F3789" s="8"/>
      <c r="G3789" s="8"/>
      <c r="H3789" s="8"/>
      <c r="I3789" s="8"/>
      <c r="J3789" s="8" t="s">
        <v>78</v>
      </c>
      <c r="K3789" s="17">
        <v>0</v>
      </c>
      <c r="L3789" s="8"/>
      <c r="M3789" s="8"/>
      <c r="N3789" s="9">
        <v>0</v>
      </c>
      <c r="O3789" s="8"/>
      <c r="P3789" s="9">
        <v>0</v>
      </c>
      <c r="Q3789" s="15">
        <v>0</v>
      </c>
      <c r="R3789" s="9">
        <v>10000</v>
      </c>
      <c r="S3789" s="8" t="s">
        <v>37</v>
      </c>
      <c r="T3789" s="8"/>
      <c r="U3789" s="18" t="s">
        <v>9109</v>
      </c>
      <c r="V3789" s="8"/>
      <c r="W3789" s="8"/>
    </row>
    <row r="3790" spans="1:23" ht="13.5" thickBot="1">
      <c r="A3790" s="8"/>
      <c r="B3790" s="8"/>
      <c r="C3790" s="44" t="s">
        <v>5284</v>
      </c>
      <c r="D3790" s="42"/>
      <c r="E3790" s="8"/>
      <c r="F3790" s="8"/>
      <c r="G3790" s="8"/>
      <c r="H3790" s="8"/>
      <c r="I3790" s="8"/>
      <c r="J3790" s="8" t="s">
        <v>78</v>
      </c>
      <c r="K3790" s="17">
        <v>0</v>
      </c>
      <c r="L3790" s="8"/>
      <c r="M3790" s="8"/>
      <c r="N3790" s="9">
        <v>0</v>
      </c>
      <c r="O3790" s="8"/>
      <c r="P3790" s="9">
        <v>0</v>
      </c>
      <c r="Q3790" s="15">
        <v>0</v>
      </c>
      <c r="R3790" s="9">
        <v>200</v>
      </c>
      <c r="S3790" s="8" t="s">
        <v>34</v>
      </c>
      <c r="T3790" s="8"/>
      <c r="U3790" s="18" t="s">
        <v>9164</v>
      </c>
      <c r="V3790" s="8"/>
      <c r="W3790" s="8"/>
    </row>
    <row r="3791" spans="1:23" ht="13.5" thickBot="1">
      <c r="A3791" s="8"/>
      <c r="B3791" s="8"/>
      <c r="C3791" s="44" t="s">
        <v>5286</v>
      </c>
      <c r="D3791" s="45"/>
      <c r="E3791" s="45"/>
      <c r="F3791" s="42"/>
      <c r="G3791" s="8"/>
      <c r="H3791" s="8"/>
      <c r="I3791" s="8"/>
      <c r="J3791" s="8" t="s">
        <v>78</v>
      </c>
      <c r="K3791" s="17">
        <v>0</v>
      </c>
      <c r="L3791" s="8"/>
      <c r="M3791" s="8"/>
      <c r="N3791" s="9">
        <v>0</v>
      </c>
      <c r="O3791" s="8"/>
      <c r="P3791" s="9">
        <v>0</v>
      </c>
      <c r="Q3791" s="15">
        <v>0</v>
      </c>
      <c r="R3791" s="9">
        <v>240</v>
      </c>
      <c r="S3791" s="8" t="s">
        <v>37</v>
      </c>
      <c r="T3791" s="8"/>
      <c r="U3791" s="8" t="s">
        <v>9109</v>
      </c>
      <c r="V3791" s="8"/>
      <c r="W3791" s="8"/>
    </row>
    <row r="3792" spans="1:23" ht="13.5" thickBot="1">
      <c r="A3792" s="8"/>
      <c r="B3792" s="8"/>
      <c r="C3792" s="44" t="s">
        <v>5287</v>
      </c>
      <c r="D3792" s="42"/>
      <c r="E3792" s="8"/>
      <c r="F3792" s="8"/>
      <c r="G3792" s="8"/>
      <c r="H3792" s="8"/>
      <c r="I3792" s="8"/>
      <c r="J3792" s="8" t="s">
        <v>78</v>
      </c>
      <c r="K3792" s="17">
        <v>0</v>
      </c>
      <c r="L3792" s="8"/>
      <c r="M3792" s="8"/>
      <c r="N3792" s="9">
        <v>0</v>
      </c>
      <c r="O3792" s="8"/>
      <c r="P3792" s="9">
        <v>0</v>
      </c>
      <c r="Q3792" s="15">
        <v>0</v>
      </c>
      <c r="R3792" s="9">
        <v>240</v>
      </c>
      <c r="S3792" s="8" t="s">
        <v>37</v>
      </c>
      <c r="T3792" s="8"/>
      <c r="U3792" s="18" t="s">
        <v>9109</v>
      </c>
      <c r="V3792" s="8"/>
      <c r="W3792" s="8"/>
    </row>
    <row r="3793" spans="1:23" ht="13.5" thickBot="1">
      <c r="A3793" s="8"/>
      <c r="B3793" s="8"/>
      <c r="C3793" s="44" t="s">
        <v>5288</v>
      </c>
      <c r="D3793" s="42"/>
      <c r="E3793" s="8"/>
      <c r="F3793" s="8"/>
      <c r="G3793" s="8"/>
      <c r="H3793" s="8"/>
      <c r="I3793" s="8"/>
      <c r="J3793" s="8" t="s">
        <v>78</v>
      </c>
      <c r="K3793" s="17">
        <v>0</v>
      </c>
      <c r="L3793" s="8"/>
      <c r="M3793" s="8"/>
      <c r="N3793" s="9">
        <v>0</v>
      </c>
      <c r="O3793" s="8"/>
      <c r="P3793" s="9">
        <v>0</v>
      </c>
      <c r="Q3793" s="15">
        <v>0</v>
      </c>
      <c r="R3793" s="9">
        <v>240</v>
      </c>
      <c r="S3793" s="8" t="s">
        <v>37</v>
      </c>
      <c r="T3793" s="8"/>
      <c r="U3793" s="18" t="s">
        <v>9109</v>
      </c>
      <c r="V3793" s="8"/>
      <c r="W3793" s="8"/>
    </row>
    <row r="3794" spans="1:23" ht="13.5" thickBot="1">
      <c r="A3794" s="8"/>
      <c r="B3794" s="8"/>
      <c r="C3794" s="8" t="s">
        <v>5289</v>
      </c>
      <c r="D3794" s="8"/>
      <c r="E3794" s="8"/>
      <c r="F3794" s="8"/>
      <c r="G3794" s="8"/>
      <c r="H3794" s="8"/>
      <c r="I3794" s="8"/>
      <c r="J3794" s="8" t="s">
        <v>78</v>
      </c>
      <c r="K3794" s="17">
        <v>0</v>
      </c>
      <c r="L3794" s="8"/>
      <c r="M3794" s="8"/>
      <c r="N3794" s="9">
        <v>0</v>
      </c>
      <c r="O3794" s="8"/>
      <c r="P3794" s="9">
        <v>0</v>
      </c>
      <c r="Q3794" s="15">
        <v>0</v>
      </c>
      <c r="R3794" s="9">
        <v>240</v>
      </c>
      <c r="S3794" s="8" t="s">
        <v>37</v>
      </c>
      <c r="T3794" s="8"/>
      <c r="U3794" s="18" t="s">
        <v>9109</v>
      </c>
      <c r="V3794" s="8"/>
      <c r="W3794" s="8"/>
    </row>
    <row r="3795" spans="1:23" ht="13.5" thickBot="1">
      <c r="A3795" s="8"/>
      <c r="B3795" s="8"/>
      <c r="C3795" s="44" t="s">
        <v>5290</v>
      </c>
      <c r="D3795" s="42"/>
      <c r="E3795" s="8"/>
      <c r="F3795" s="8"/>
      <c r="G3795" s="8"/>
      <c r="H3795" s="8"/>
      <c r="I3795" s="8"/>
      <c r="J3795" s="8" t="s">
        <v>78</v>
      </c>
      <c r="K3795" s="17">
        <v>0</v>
      </c>
      <c r="L3795" s="8"/>
      <c r="M3795" s="8"/>
      <c r="N3795" s="9">
        <v>0</v>
      </c>
      <c r="O3795" s="8"/>
      <c r="P3795" s="9">
        <v>0</v>
      </c>
      <c r="Q3795" s="15" t="e">
        <v>#DIV/0!</v>
      </c>
      <c r="R3795" s="9">
        <v>0</v>
      </c>
      <c r="S3795" s="8"/>
      <c r="T3795" s="8"/>
      <c r="U3795" s="18" t="e">
        <v>#DIV/0!</v>
      </c>
      <c r="V3795" s="8"/>
      <c r="W3795" s="8"/>
    </row>
    <row r="3796" spans="1:23" ht="13.5" thickBot="1">
      <c r="A3796" s="8"/>
      <c r="B3796" s="8"/>
      <c r="C3796" s="44" t="s">
        <v>5291</v>
      </c>
      <c r="D3796" s="42"/>
      <c r="E3796" s="8"/>
      <c r="F3796" s="8"/>
      <c r="G3796" s="8"/>
      <c r="H3796" s="8"/>
      <c r="I3796" s="8"/>
      <c r="J3796" s="8" t="s">
        <v>78</v>
      </c>
      <c r="K3796" s="17">
        <v>0</v>
      </c>
      <c r="L3796" s="8"/>
      <c r="M3796" s="8"/>
      <c r="N3796" s="9">
        <v>0</v>
      </c>
      <c r="O3796" s="8"/>
      <c r="P3796" s="9">
        <v>0</v>
      </c>
      <c r="Q3796" s="15">
        <v>0</v>
      </c>
      <c r="R3796" s="9">
        <v>240</v>
      </c>
      <c r="S3796" s="8" t="s">
        <v>37</v>
      </c>
      <c r="T3796" s="8"/>
      <c r="U3796" s="8" t="s">
        <v>9109</v>
      </c>
      <c r="V3796" s="8"/>
      <c r="W3796" s="8"/>
    </row>
    <row r="3797" spans="1:23" ht="13.5" thickBot="1">
      <c r="A3797" s="8"/>
      <c r="B3797" s="8"/>
      <c r="C3797" s="8" t="s">
        <v>5292</v>
      </c>
      <c r="D3797" s="8"/>
      <c r="E3797" s="8"/>
      <c r="F3797" s="8"/>
      <c r="G3797" s="8"/>
      <c r="H3797" s="8"/>
      <c r="I3797" s="8"/>
      <c r="J3797" s="8" t="s">
        <v>78</v>
      </c>
      <c r="K3797" s="17">
        <v>0</v>
      </c>
      <c r="L3797" s="8"/>
      <c r="M3797" s="8"/>
      <c r="N3797" s="9">
        <v>0</v>
      </c>
      <c r="O3797" s="8"/>
      <c r="P3797" s="9">
        <v>0</v>
      </c>
      <c r="Q3797" s="15">
        <v>0</v>
      </c>
      <c r="R3797" s="9">
        <v>240</v>
      </c>
      <c r="S3797" s="8" t="s">
        <v>37</v>
      </c>
      <c r="T3797" s="8"/>
      <c r="U3797" s="8" t="s">
        <v>9109</v>
      </c>
      <c r="V3797" s="8"/>
      <c r="W3797" s="8"/>
    </row>
    <row r="3798" spans="1:23" ht="13.5" thickBot="1">
      <c r="A3798" s="8"/>
      <c r="B3798" s="8"/>
      <c r="C3798" s="8" t="s">
        <v>5293</v>
      </c>
      <c r="D3798" s="8"/>
      <c r="E3798" s="8"/>
      <c r="F3798" s="8"/>
      <c r="G3798" s="8"/>
      <c r="H3798" s="8"/>
      <c r="I3798" s="8"/>
      <c r="J3798" s="8" t="s">
        <v>78</v>
      </c>
      <c r="K3798" s="17">
        <v>0</v>
      </c>
      <c r="L3798" s="8"/>
      <c r="M3798" s="8"/>
      <c r="N3798" s="9">
        <v>0</v>
      </c>
      <c r="O3798" s="8"/>
      <c r="P3798" s="9">
        <v>0</v>
      </c>
      <c r="Q3798" s="15">
        <v>0</v>
      </c>
      <c r="R3798" s="9">
        <v>240</v>
      </c>
      <c r="S3798" s="8" t="s">
        <v>940</v>
      </c>
      <c r="T3798" s="8"/>
      <c r="U3798" s="18" t="s">
        <v>9176</v>
      </c>
      <c r="V3798" s="8"/>
      <c r="W3798" s="8"/>
    </row>
    <row r="3799" spans="1:23" ht="13.5" thickBot="1">
      <c r="A3799" s="8"/>
      <c r="B3799" s="8"/>
      <c r="C3799" s="44" t="s">
        <v>5295</v>
      </c>
      <c r="D3799" s="42"/>
      <c r="E3799" s="8"/>
      <c r="F3799" s="8"/>
      <c r="G3799" s="8"/>
      <c r="H3799" s="8"/>
      <c r="I3799" s="8"/>
      <c r="J3799" s="8" t="s">
        <v>78</v>
      </c>
      <c r="K3799" s="17">
        <v>0</v>
      </c>
      <c r="L3799" s="8"/>
      <c r="M3799" s="8"/>
      <c r="N3799" s="9">
        <v>0</v>
      </c>
      <c r="O3799" s="8"/>
      <c r="P3799" s="9">
        <v>0</v>
      </c>
      <c r="Q3799" s="15">
        <v>0</v>
      </c>
      <c r="R3799" s="9">
        <v>80</v>
      </c>
      <c r="S3799" s="8" t="s">
        <v>124</v>
      </c>
      <c r="T3799" s="8"/>
      <c r="U3799" s="18" t="s">
        <v>9165</v>
      </c>
      <c r="V3799" s="8"/>
      <c r="W3799" s="8"/>
    </row>
    <row r="3800" spans="1:23" ht="13.5" thickBot="1">
      <c r="A3800" s="8"/>
      <c r="B3800" s="8"/>
      <c r="C3800" s="8" t="s">
        <v>5296</v>
      </c>
      <c r="D3800" s="8"/>
      <c r="E3800" s="8"/>
      <c r="F3800" s="8"/>
      <c r="G3800" s="8"/>
      <c r="H3800" s="8"/>
      <c r="I3800" s="8"/>
      <c r="J3800" s="8" t="s">
        <v>78</v>
      </c>
      <c r="K3800" s="17">
        <v>0</v>
      </c>
      <c r="L3800" s="8"/>
      <c r="M3800" s="8"/>
      <c r="N3800" s="9">
        <v>0</v>
      </c>
      <c r="O3800" s="8"/>
      <c r="P3800" s="9">
        <v>0</v>
      </c>
      <c r="Q3800" s="15">
        <v>0</v>
      </c>
      <c r="R3800" s="9">
        <v>80</v>
      </c>
      <c r="S3800" s="8" t="s">
        <v>124</v>
      </c>
      <c r="T3800" s="8"/>
      <c r="U3800" s="18" t="s">
        <v>9165</v>
      </c>
      <c r="V3800" s="8"/>
      <c r="W3800" s="8"/>
    </row>
    <row r="3801" spans="1:23" ht="13.5" thickBot="1">
      <c r="A3801" s="8"/>
      <c r="B3801" s="8"/>
      <c r="C3801" s="8" t="s">
        <v>5298</v>
      </c>
      <c r="D3801" s="8"/>
      <c r="E3801" s="8"/>
      <c r="F3801" s="8"/>
      <c r="G3801" s="8"/>
      <c r="H3801" s="8"/>
      <c r="I3801" s="8"/>
      <c r="J3801" s="8" t="s">
        <v>78</v>
      </c>
      <c r="K3801" s="17">
        <v>0</v>
      </c>
      <c r="L3801" s="8"/>
      <c r="M3801" s="8"/>
      <c r="N3801" s="9">
        <v>0</v>
      </c>
      <c r="O3801" s="8"/>
      <c r="P3801" s="9">
        <v>0</v>
      </c>
      <c r="Q3801" s="15">
        <v>0</v>
      </c>
      <c r="R3801" s="9">
        <v>240</v>
      </c>
      <c r="S3801" s="8" t="s">
        <v>37</v>
      </c>
      <c r="T3801" s="8"/>
      <c r="U3801" s="18" t="s">
        <v>9109</v>
      </c>
      <c r="V3801" s="8"/>
      <c r="W3801" s="8"/>
    </row>
    <row r="3802" spans="1:23" ht="13.5" thickBot="1">
      <c r="A3802" s="8"/>
      <c r="B3802" s="8"/>
      <c r="C3802" s="8" t="s">
        <v>5302</v>
      </c>
      <c r="D3802" s="8"/>
      <c r="E3802" s="8"/>
      <c r="F3802" s="8"/>
      <c r="G3802" s="8"/>
      <c r="H3802" s="8"/>
      <c r="I3802" s="8"/>
      <c r="J3802" s="8" t="s">
        <v>78</v>
      </c>
      <c r="K3802" s="17">
        <v>0</v>
      </c>
      <c r="L3802" s="8"/>
      <c r="M3802" s="8"/>
      <c r="N3802" s="9">
        <v>0</v>
      </c>
      <c r="O3802" s="8"/>
      <c r="P3802" s="9">
        <v>0</v>
      </c>
      <c r="Q3802" s="15">
        <v>0</v>
      </c>
      <c r="R3802" s="9">
        <v>216</v>
      </c>
      <c r="S3802" s="8" t="s">
        <v>34</v>
      </c>
      <c r="T3802" s="8"/>
      <c r="U3802" s="18" t="s">
        <v>9164</v>
      </c>
      <c r="V3802" s="8"/>
      <c r="W3802" s="8"/>
    </row>
    <row r="3803" spans="1:23" ht="13.5" thickBot="1">
      <c r="A3803" s="8"/>
      <c r="B3803" s="8"/>
      <c r="C3803" s="8" t="s">
        <v>5304</v>
      </c>
      <c r="D3803" s="8"/>
      <c r="E3803" s="8"/>
      <c r="F3803" s="8"/>
      <c r="G3803" s="8"/>
      <c r="H3803" s="8"/>
      <c r="I3803" s="8"/>
      <c r="J3803" s="8" t="s">
        <v>78</v>
      </c>
      <c r="K3803" s="17">
        <v>0</v>
      </c>
      <c r="L3803" s="8"/>
      <c r="M3803" s="8"/>
      <c r="N3803" s="9">
        <v>0</v>
      </c>
      <c r="O3803" s="8"/>
      <c r="P3803" s="9">
        <v>0</v>
      </c>
      <c r="Q3803" s="15">
        <v>0</v>
      </c>
      <c r="R3803" s="9">
        <v>26</v>
      </c>
      <c r="S3803" s="8" t="s">
        <v>40</v>
      </c>
      <c r="T3803" s="8"/>
      <c r="U3803" s="18" t="s">
        <v>9167</v>
      </c>
      <c r="V3803" s="8"/>
      <c r="W3803" s="8"/>
    </row>
    <row r="3804" spans="1:23" ht="13.5" thickBot="1">
      <c r="A3804" s="8"/>
      <c r="B3804" s="8"/>
      <c r="C3804" s="18" t="s">
        <v>5304</v>
      </c>
      <c r="D3804" s="8"/>
      <c r="E3804" s="8"/>
      <c r="F3804" s="8"/>
      <c r="G3804" s="8"/>
      <c r="H3804" s="8"/>
      <c r="I3804" s="8"/>
      <c r="J3804" s="8" t="s">
        <v>78</v>
      </c>
      <c r="K3804" s="17">
        <v>0</v>
      </c>
      <c r="L3804" s="8"/>
      <c r="M3804" s="8"/>
      <c r="N3804" s="9">
        <v>0</v>
      </c>
      <c r="O3804" s="8"/>
      <c r="P3804" s="9">
        <v>0</v>
      </c>
      <c r="Q3804" s="15">
        <v>0</v>
      </c>
      <c r="R3804" s="9">
        <v>24</v>
      </c>
      <c r="S3804" s="8" t="s">
        <v>40</v>
      </c>
      <c r="T3804" s="8"/>
      <c r="U3804" s="8" t="s">
        <v>9167</v>
      </c>
      <c r="V3804" s="8"/>
      <c r="W3804" s="8"/>
    </row>
    <row r="3805" spans="1:23" ht="13.5" thickBot="1">
      <c r="A3805" s="8"/>
      <c r="B3805" s="8"/>
      <c r="C3805" s="8" t="s">
        <v>5305</v>
      </c>
      <c r="D3805" s="8"/>
      <c r="E3805" s="8"/>
      <c r="F3805" s="8"/>
      <c r="G3805" s="8"/>
      <c r="H3805" s="8"/>
      <c r="I3805" s="8"/>
      <c r="J3805" s="8" t="s">
        <v>78</v>
      </c>
      <c r="K3805" s="17">
        <v>0</v>
      </c>
      <c r="L3805" s="8"/>
      <c r="M3805" s="8"/>
      <c r="N3805" s="9">
        <v>0</v>
      </c>
      <c r="O3805" s="8"/>
      <c r="P3805" s="9">
        <v>0</v>
      </c>
      <c r="Q3805" s="15">
        <v>0</v>
      </c>
      <c r="R3805" s="9">
        <v>30</v>
      </c>
      <c r="S3805" s="8" t="s">
        <v>40</v>
      </c>
      <c r="T3805" s="8"/>
      <c r="U3805" s="18" t="s">
        <v>9167</v>
      </c>
      <c r="V3805" s="8"/>
      <c r="W3805" s="8"/>
    </row>
    <row r="3806" spans="1:23" ht="13.5" thickBot="1">
      <c r="A3806" s="8"/>
      <c r="B3806" s="8"/>
      <c r="C3806" s="18" t="s">
        <v>5306</v>
      </c>
      <c r="D3806" s="8"/>
      <c r="E3806" s="8"/>
      <c r="F3806" s="8"/>
      <c r="G3806" s="8"/>
      <c r="H3806" s="8"/>
      <c r="I3806" s="8"/>
      <c r="J3806" s="8" t="s">
        <v>78</v>
      </c>
      <c r="K3806" s="17">
        <v>0</v>
      </c>
      <c r="L3806" s="8"/>
      <c r="M3806" s="8"/>
      <c r="N3806" s="9">
        <v>0</v>
      </c>
      <c r="O3806" s="8"/>
      <c r="P3806" s="9">
        <v>0</v>
      </c>
      <c r="Q3806" s="15">
        <v>0</v>
      </c>
      <c r="R3806" s="9">
        <v>60</v>
      </c>
      <c r="S3806" s="8" t="s">
        <v>40</v>
      </c>
      <c r="T3806" s="8"/>
      <c r="U3806" s="18" t="s">
        <v>9167</v>
      </c>
      <c r="V3806" s="8"/>
      <c r="W3806" s="8"/>
    </row>
    <row r="3807" spans="1:23" ht="13.5" thickBot="1">
      <c r="A3807" s="8"/>
      <c r="B3807" s="8"/>
      <c r="C3807" s="18" t="s">
        <v>5307</v>
      </c>
      <c r="D3807" s="8"/>
      <c r="E3807" s="8"/>
      <c r="F3807" s="8"/>
      <c r="G3807" s="8"/>
      <c r="H3807" s="8"/>
      <c r="I3807" s="8"/>
      <c r="J3807" s="8" t="s">
        <v>78</v>
      </c>
      <c r="K3807" s="17">
        <v>0</v>
      </c>
      <c r="L3807" s="8"/>
      <c r="M3807" s="8"/>
      <c r="N3807" s="9">
        <v>0</v>
      </c>
      <c r="O3807" s="8"/>
      <c r="P3807" s="9">
        <v>0</v>
      </c>
      <c r="Q3807" s="15">
        <v>0</v>
      </c>
      <c r="R3807" s="9">
        <v>240</v>
      </c>
      <c r="S3807" s="8" t="s">
        <v>34</v>
      </c>
      <c r="T3807" s="8"/>
      <c r="U3807" s="18" t="s">
        <v>9164</v>
      </c>
      <c r="V3807" s="8"/>
      <c r="W3807" s="8"/>
    </row>
    <row r="3808" spans="1:23" ht="13.5" thickBot="1">
      <c r="A3808" s="8"/>
      <c r="B3808" s="8"/>
      <c r="C3808" s="44" t="s">
        <v>5309</v>
      </c>
      <c r="D3808" s="42"/>
      <c r="E3808" s="8"/>
      <c r="F3808" s="8"/>
      <c r="G3808" s="8"/>
      <c r="H3808" s="8"/>
      <c r="I3808" s="8"/>
      <c r="J3808" s="8" t="s">
        <v>78</v>
      </c>
      <c r="K3808" s="17">
        <v>0</v>
      </c>
      <c r="L3808" s="8"/>
      <c r="M3808" s="8"/>
      <c r="N3808" s="9">
        <v>0</v>
      </c>
      <c r="O3808" s="8"/>
      <c r="P3808" s="9">
        <v>0</v>
      </c>
      <c r="Q3808" s="15">
        <v>0</v>
      </c>
      <c r="R3808" s="9">
        <v>240</v>
      </c>
      <c r="S3808" s="8" t="s">
        <v>34</v>
      </c>
      <c r="T3808" s="8"/>
      <c r="U3808" s="18" t="s">
        <v>9164</v>
      </c>
      <c r="V3808" s="8"/>
      <c r="W3808" s="8"/>
    </row>
    <row r="3809" spans="1:23" ht="13.5" thickBot="1">
      <c r="A3809" s="8"/>
      <c r="B3809" s="8"/>
      <c r="C3809" s="44" t="s">
        <v>5310</v>
      </c>
      <c r="D3809" s="42"/>
      <c r="E3809" s="8"/>
      <c r="F3809" s="8"/>
      <c r="G3809" s="8"/>
      <c r="H3809" s="8"/>
      <c r="I3809" s="8"/>
      <c r="J3809" s="8" t="s">
        <v>78</v>
      </c>
      <c r="K3809" s="17">
        <v>0</v>
      </c>
      <c r="L3809" s="8"/>
      <c r="M3809" s="8"/>
      <c r="N3809" s="9">
        <v>0</v>
      </c>
      <c r="O3809" s="8"/>
      <c r="P3809" s="9">
        <v>0</v>
      </c>
      <c r="Q3809" s="15">
        <v>0</v>
      </c>
      <c r="R3809" s="9">
        <v>320</v>
      </c>
      <c r="S3809" s="8" t="s">
        <v>34</v>
      </c>
      <c r="T3809" s="8"/>
      <c r="U3809" s="18" t="s">
        <v>9164</v>
      </c>
      <c r="V3809" s="8"/>
      <c r="W3809" s="8"/>
    </row>
    <row r="3810" spans="1:23" ht="13.5" thickBot="1">
      <c r="A3810" s="8"/>
      <c r="B3810" s="8"/>
      <c r="C3810" s="8" t="s">
        <v>5311</v>
      </c>
      <c r="D3810" s="8"/>
      <c r="E3810" s="8"/>
      <c r="F3810" s="8"/>
      <c r="G3810" s="8"/>
      <c r="H3810" s="8"/>
      <c r="I3810" s="8"/>
      <c r="J3810" s="8" t="s">
        <v>78</v>
      </c>
      <c r="K3810" s="17">
        <v>0</v>
      </c>
      <c r="L3810" s="8"/>
      <c r="M3810" s="8"/>
      <c r="N3810" s="9">
        <v>0</v>
      </c>
      <c r="O3810" s="8"/>
      <c r="P3810" s="9">
        <v>0</v>
      </c>
      <c r="Q3810" s="15">
        <v>0</v>
      </c>
      <c r="R3810" s="9">
        <v>288</v>
      </c>
      <c r="S3810" s="8" t="s">
        <v>34</v>
      </c>
      <c r="T3810" s="8"/>
      <c r="U3810" s="18" t="s">
        <v>9164</v>
      </c>
      <c r="V3810" s="8"/>
      <c r="W3810" s="8"/>
    </row>
    <row r="3811" spans="1:23" ht="13.5" thickBot="1">
      <c r="A3811" s="8"/>
      <c r="B3811" s="8"/>
      <c r="C3811" s="8" t="s">
        <v>5312</v>
      </c>
      <c r="D3811" s="8"/>
      <c r="E3811" s="8"/>
      <c r="F3811" s="8"/>
      <c r="G3811" s="8"/>
      <c r="H3811" s="8"/>
      <c r="I3811" s="8"/>
      <c r="J3811" s="8" t="s">
        <v>78</v>
      </c>
      <c r="K3811" s="17">
        <v>0</v>
      </c>
      <c r="L3811" s="8"/>
      <c r="M3811" s="8"/>
      <c r="N3811" s="9">
        <v>0</v>
      </c>
      <c r="O3811" s="8"/>
      <c r="P3811" s="9">
        <v>0</v>
      </c>
      <c r="Q3811" s="15">
        <v>0</v>
      </c>
      <c r="R3811" s="9">
        <v>280</v>
      </c>
      <c r="S3811" s="8" t="s">
        <v>34</v>
      </c>
      <c r="T3811" s="8"/>
      <c r="U3811" s="18" t="s">
        <v>9164</v>
      </c>
      <c r="V3811" s="8"/>
      <c r="W3811" s="8"/>
    </row>
    <row r="3812" spans="1:23" ht="13.5" thickBot="1">
      <c r="A3812" s="8"/>
      <c r="B3812" s="8"/>
      <c r="C3812" s="8" t="s">
        <v>5313</v>
      </c>
      <c r="D3812" s="8"/>
      <c r="E3812" s="8"/>
      <c r="F3812" s="8"/>
      <c r="G3812" s="8"/>
      <c r="H3812" s="8"/>
      <c r="I3812" s="8"/>
      <c r="J3812" s="8" t="s">
        <v>78</v>
      </c>
      <c r="K3812" s="17">
        <v>0</v>
      </c>
      <c r="L3812" s="8"/>
      <c r="M3812" s="8"/>
      <c r="N3812" s="9">
        <v>0</v>
      </c>
      <c r="O3812" s="8"/>
      <c r="P3812" s="9">
        <v>0</v>
      </c>
      <c r="Q3812" s="15">
        <v>0</v>
      </c>
      <c r="R3812" s="9">
        <v>225</v>
      </c>
      <c r="S3812" s="8" t="s">
        <v>37</v>
      </c>
      <c r="T3812" s="8"/>
      <c r="U3812" s="8" t="s">
        <v>9109</v>
      </c>
      <c r="V3812" s="8"/>
      <c r="W3812" s="8"/>
    </row>
    <row r="3813" spans="1:23" ht="13.5" thickBot="1">
      <c r="A3813" s="8"/>
      <c r="B3813" s="8"/>
      <c r="C3813" s="8" t="s">
        <v>5314</v>
      </c>
      <c r="D3813" s="8"/>
      <c r="E3813" s="8"/>
      <c r="F3813" s="8"/>
      <c r="G3813" s="8"/>
      <c r="H3813" s="8"/>
      <c r="I3813" s="8"/>
      <c r="J3813" s="8" t="s">
        <v>78</v>
      </c>
      <c r="K3813" s="17">
        <v>0</v>
      </c>
      <c r="L3813" s="8"/>
      <c r="M3813" s="8"/>
      <c r="N3813" s="9">
        <v>0</v>
      </c>
      <c r="O3813" s="8"/>
      <c r="P3813" s="9">
        <v>0</v>
      </c>
      <c r="Q3813" s="15">
        <v>0</v>
      </c>
      <c r="R3813" s="9">
        <v>225</v>
      </c>
      <c r="S3813" s="8" t="s">
        <v>34</v>
      </c>
      <c r="T3813" s="8"/>
      <c r="U3813" s="8" t="s">
        <v>9164</v>
      </c>
      <c r="V3813" s="8"/>
      <c r="W3813" s="8"/>
    </row>
    <row r="3814" spans="1:23" ht="13.5" thickBot="1">
      <c r="A3814" s="8"/>
      <c r="B3814" s="8"/>
      <c r="C3814" s="44" t="s">
        <v>5315</v>
      </c>
      <c r="D3814" s="42"/>
      <c r="E3814" s="8"/>
      <c r="F3814" s="8"/>
      <c r="G3814" s="8"/>
      <c r="H3814" s="8"/>
      <c r="I3814" s="8"/>
      <c r="J3814" s="8" t="s">
        <v>78</v>
      </c>
      <c r="K3814" s="17">
        <v>0</v>
      </c>
      <c r="L3814" s="8"/>
      <c r="M3814" s="8"/>
      <c r="N3814" s="9">
        <v>0</v>
      </c>
      <c r="O3814" s="8"/>
      <c r="P3814" s="9">
        <v>0</v>
      </c>
      <c r="Q3814" s="15">
        <v>0</v>
      </c>
      <c r="R3814" s="9">
        <v>225</v>
      </c>
      <c r="S3814" s="8" t="s">
        <v>34</v>
      </c>
      <c r="T3814" s="8"/>
      <c r="U3814" s="8" t="s">
        <v>9164</v>
      </c>
      <c r="V3814" s="8"/>
      <c r="W3814" s="8"/>
    </row>
    <row r="3815" spans="1:23" ht="13.5" thickBot="1">
      <c r="A3815" s="8"/>
      <c r="B3815" s="8"/>
      <c r="C3815" s="44" t="s">
        <v>5316</v>
      </c>
      <c r="D3815" s="42"/>
      <c r="E3815" s="8"/>
      <c r="F3815" s="8"/>
      <c r="G3815" s="8"/>
      <c r="H3815" s="8"/>
      <c r="I3815" s="8"/>
      <c r="J3815" s="8" t="s">
        <v>78</v>
      </c>
      <c r="K3815" s="17">
        <v>0</v>
      </c>
      <c r="L3815" s="8"/>
      <c r="M3815" s="8"/>
      <c r="N3815" s="9">
        <v>0</v>
      </c>
      <c r="O3815" s="8"/>
      <c r="P3815" s="9">
        <v>0</v>
      </c>
      <c r="Q3815" s="15">
        <v>0</v>
      </c>
      <c r="R3815" s="9">
        <v>48</v>
      </c>
      <c r="S3815" s="8" t="s">
        <v>40</v>
      </c>
      <c r="T3815" s="8"/>
      <c r="U3815" s="18" t="s">
        <v>9167</v>
      </c>
      <c r="V3815" s="8"/>
      <c r="W3815" s="8"/>
    </row>
    <row r="3816" spans="1:23" ht="13.5" thickBot="1">
      <c r="A3816" s="8"/>
      <c r="B3816" s="8"/>
      <c r="C3816" s="8" t="s">
        <v>5317</v>
      </c>
      <c r="D3816" s="8"/>
      <c r="E3816" s="8"/>
      <c r="F3816" s="8"/>
      <c r="G3816" s="8"/>
      <c r="H3816" s="8"/>
      <c r="I3816" s="8"/>
      <c r="J3816" s="8" t="s">
        <v>78</v>
      </c>
      <c r="K3816" s="17">
        <v>0</v>
      </c>
      <c r="L3816" s="8"/>
      <c r="M3816" s="8"/>
      <c r="N3816" s="9">
        <v>0</v>
      </c>
      <c r="O3816" s="8"/>
      <c r="P3816" s="9">
        <v>0</v>
      </c>
      <c r="Q3816" s="15">
        <v>0</v>
      </c>
      <c r="R3816" s="9">
        <v>20</v>
      </c>
      <c r="S3816" s="8" t="s">
        <v>44</v>
      </c>
      <c r="T3816" s="8"/>
      <c r="U3816" s="8" t="s">
        <v>9177</v>
      </c>
      <c r="V3816" s="8"/>
      <c r="W3816" s="8"/>
    </row>
    <row r="3817" spans="1:23" ht="13.5" thickBot="1">
      <c r="A3817" s="8"/>
      <c r="B3817" s="8"/>
      <c r="C3817" s="8" t="s">
        <v>5318</v>
      </c>
      <c r="D3817" s="8"/>
      <c r="E3817" s="8"/>
      <c r="F3817" s="8"/>
      <c r="G3817" s="8"/>
      <c r="H3817" s="8"/>
      <c r="I3817" s="8"/>
      <c r="J3817" s="8" t="s">
        <v>78</v>
      </c>
      <c r="K3817" s="17">
        <v>0</v>
      </c>
      <c r="L3817" s="8"/>
      <c r="M3817" s="8"/>
      <c r="N3817" s="9">
        <v>0</v>
      </c>
      <c r="O3817" s="8"/>
      <c r="P3817" s="9">
        <v>0</v>
      </c>
      <c r="Q3817" s="15">
        <v>0</v>
      </c>
      <c r="R3817" s="9">
        <v>24</v>
      </c>
      <c r="S3817" s="8" t="s">
        <v>44</v>
      </c>
      <c r="T3817" s="8"/>
      <c r="U3817" s="18" t="s">
        <v>9177</v>
      </c>
      <c r="V3817" s="8"/>
      <c r="W3817" s="8"/>
    </row>
    <row r="3818" spans="1:23" ht="13.5" thickBot="1">
      <c r="A3818" s="8"/>
      <c r="B3818" s="8"/>
      <c r="C3818" s="8" t="s">
        <v>5322</v>
      </c>
      <c r="D3818" s="8"/>
      <c r="E3818" s="8"/>
      <c r="F3818" s="8"/>
      <c r="G3818" s="8"/>
      <c r="H3818" s="8"/>
      <c r="I3818" s="8"/>
      <c r="J3818" s="8" t="s">
        <v>78</v>
      </c>
      <c r="K3818" s="17">
        <v>0</v>
      </c>
      <c r="L3818" s="8"/>
      <c r="M3818" s="8"/>
      <c r="N3818" s="9">
        <v>0</v>
      </c>
      <c r="O3818" s="8"/>
      <c r="P3818" s="9">
        <v>0</v>
      </c>
      <c r="Q3818" s="15">
        <v>0</v>
      </c>
      <c r="R3818" s="9">
        <v>48</v>
      </c>
      <c r="S3818" s="8" t="s">
        <v>40</v>
      </c>
      <c r="T3818" s="8"/>
      <c r="U3818" s="8" t="s">
        <v>9167</v>
      </c>
      <c r="V3818" s="8"/>
      <c r="W3818" s="8"/>
    </row>
    <row r="3819" spans="1:23" ht="13.5" thickBot="1">
      <c r="A3819" s="8"/>
      <c r="B3819" s="8"/>
      <c r="C3819" s="8" t="s">
        <v>5323</v>
      </c>
      <c r="D3819" s="8"/>
      <c r="E3819" s="8"/>
      <c r="F3819" s="8"/>
      <c r="G3819" s="8"/>
      <c r="H3819" s="8"/>
      <c r="I3819" s="8"/>
      <c r="J3819" s="8" t="s">
        <v>78</v>
      </c>
      <c r="K3819" s="17">
        <v>0</v>
      </c>
      <c r="L3819" s="8"/>
      <c r="M3819" s="8"/>
      <c r="N3819" s="9">
        <v>0</v>
      </c>
      <c r="O3819" s="8"/>
      <c r="P3819" s="9">
        <v>0</v>
      </c>
      <c r="Q3819" s="15">
        <v>0</v>
      </c>
      <c r="R3819" s="9">
        <v>1728</v>
      </c>
      <c r="S3819" s="8" t="s">
        <v>37</v>
      </c>
      <c r="T3819" s="8"/>
      <c r="U3819" s="8" t="s">
        <v>9109</v>
      </c>
      <c r="V3819" s="8"/>
      <c r="W3819" s="8"/>
    </row>
    <row r="3820" spans="1:23" ht="13.5" thickBot="1">
      <c r="A3820" s="8"/>
      <c r="B3820" s="8"/>
      <c r="C3820" s="8" t="s">
        <v>5324</v>
      </c>
      <c r="D3820" s="8"/>
      <c r="E3820" s="8"/>
      <c r="F3820" s="8"/>
      <c r="G3820" s="8"/>
      <c r="H3820" s="8"/>
      <c r="I3820" s="8"/>
      <c r="J3820" s="8" t="s">
        <v>78</v>
      </c>
      <c r="K3820" s="17">
        <v>0</v>
      </c>
      <c r="L3820" s="8"/>
      <c r="M3820" s="8"/>
      <c r="N3820" s="9">
        <v>0</v>
      </c>
      <c r="O3820" s="8"/>
      <c r="P3820" s="9">
        <v>0</v>
      </c>
      <c r="Q3820" s="15">
        <v>0</v>
      </c>
      <c r="R3820" s="9">
        <v>1728</v>
      </c>
      <c r="S3820" s="8" t="s">
        <v>37</v>
      </c>
      <c r="T3820" s="8"/>
      <c r="U3820" s="18" t="s">
        <v>9109</v>
      </c>
      <c r="V3820" s="8"/>
      <c r="W3820" s="8"/>
    </row>
    <row r="3821" spans="1:23" ht="13.5" thickBot="1">
      <c r="A3821" s="8"/>
      <c r="B3821" s="8"/>
      <c r="C3821" s="44" t="s">
        <v>5326</v>
      </c>
      <c r="D3821" s="42"/>
      <c r="E3821" s="8"/>
      <c r="F3821" s="8"/>
      <c r="G3821" s="8"/>
      <c r="H3821" s="8"/>
      <c r="I3821" s="8"/>
      <c r="J3821" s="8" t="s">
        <v>78</v>
      </c>
      <c r="K3821" s="17">
        <v>0</v>
      </c>
      <c r="L3821" s="8"/>
      <c r="M3821" s="8"/>
      <c r="N3821" s="9">
        <v>0</v>
      </c>
      <c r="O3821" s="8"/>
      <c r="P3821" s="9">
        <v>0</v>
      </c>
      <c r="Q3821" s="15">
        <v>0</v>
      </c>
      <c r="R3821" s="9">
        <v>864</v>
      </c>
      <c r="S3821" s="8" t="s">
        <v>37</v>
      </c>
      <c r="T3821" s="8"/>
      <c r="U3821" s="18" t="s">
        <v>9109</v>
      </c>
      <c r="V3821" s="8"/>
      <c r="W3821" s="8"/>
    </row>
    <row r="3822" spans="1:23" ht="13.5" thickBot="1">
      <c r="A3822" s="8"/>
      <c r="B3822" s="8"/>
      <c r="C3822" s="44" t="s">
        <v>5327</v>
      </c>
      <c r="D3822" s="42"/>
      <c r="E3822" s="8"/>
      <c r="F3822" s="8"/>
      <c r="G3822" s="8"/>
      <c r="H3822" s="8"/>
      <c r="I3822" s="8"/>
      <c r="J3822" s="8" t="s">
        <v>78</v>
      </c>
      <c r="K3822" s="17">
        <v>0</v>
      </c>
      <c r="L3822" s="8"/>
      <c r="M3822" s="8"/>
      <c r="N3822" s="9">
        <v>0</v>
      </c>
      <c r="O3822" s="8"/>
      <c r="P3822" s="9">
        <v>0</v>
      </c>
      <c r="Q3822" s="15">
        <v>0</v>
      </c>
      <c r="R3822" s="9">
        <v>200</v>
      </c>
      <c r="S3822" s="8" t="s">
        <v>124</v>
      </c>
      <c r="T3822" s="8"/>
      <c r="U3822" s="18" t="s">
        <v>9165</v>
      </c>
      <c r="V3822" s="8"/>
      <c r="W3822" s="8"/>
    </row>
    <row r="3823" spans="1:23" ht="13.5" thickBot="1">
      <c r="A3823" s="8"/>
      <c r="B3823" s="8"/>
      <c r="C3823" s="44" t="s">
        <v>5328</v>
      </c>
      <c r="D3823" s="45"/>
      <c r="E3823" s="42"/>
      <c r="F3823" s="8"/>
      <c r="G3823" s="8"/>
      <c r="H3823" s="8"/>
      <c r="I3823" s="8"/>
      <c r="J3823" s="8" t="s">
        <v>78</v>
      </c>
      <c r="K3823" s="17">
        <v>0</v>
      </c>
      <c r="L3823" s="8"/>
      <c r="M3823" s="8"/>
      <c r="N3823" s="9">
        <v>0</v>
      </c>
      <c r="O3823" s="8"/>
      <c r="P3823" s="9">
        <v>0</v>
      </c>
      <c r="Q3823" s="15">
        <v>0</v>
      </c>
      <c r="R3823" s="9">
        <v>160</v>
      </c>
      <c r="S3823" s="8" t="s">
        <v>40</v>
      </c>
      <c r="T3823" s="8"/>
      <c r="U3823" s="18" t="s">
        <v>9167</v>
      </c>
      <c r="V3823" s="8"/>
      <c r="W3823" s="8"/>
    </row>
    <row r="3824" spans="1:23" ht="13.5" thickBot="1">
      <c r="A3824" s="8"/>
      <c r="B3824" s="8"/>
      <c r="C3824" s="44" t="s">
        <v>5329</v>
      </c>
      <c r="D3824" s="42"/>
      <c r="E3824" s="8"/>
      <c r="F3824" s="8"/>
      <c r="G3824" s="8"/>
      <c r="H3824" s="8"/>
      <c r="I3824" s="8"/>
      <c r="J3824" s="8" t="s">
        <v>78</v>
      </c>
      <c r="K3824" s="17">
        <v>0</v>
      </c>
      <c r="L3824" s="8"/>
      <c r="M3824" s="8"/>
      <c r="N3824" s="9">
        <v>0</v>
      </c>
      <c r="O3824" s="8"/>
      <c r="P3824" s="9">
        <v>0</v>
      </c>
      <c r="Q3824" s="15">
        <v>0</v>
      </c>
      <c r="R3824" s="9">
        <v>160</v>
      </c>
      <c r="S3824" s="8" t="s">
        <v>40</v>
      </c>
      <c r="T3824" s="8"/>
      <c r="U3824" s="8" t="s">
        <v>9167</v>
      </c>
      <c r="V3824" s="8"/>
      <c r="W3824" s="8"/>
    </row>
    <row r="3825" spans="1:23" ht="13.5" thickBot="1">
      <c r="A3825" s="8"/>
      <c r="B3825" s="8"/>
      <c r="C3825" s="8" t="s">
        <v>5330</v>
      </c>
      <c r="D3825" s="8"/>
      <c r="E3825" s="8"/>
      <c r="F3825" s="8"/>
      <c r="G3825" s="8"/>
      <c r="H3825" s="8"/>
      <c r="I3825" s="8"/>
      <c r="J3825" s="8" t="s">
        <v>78</v>
      </c>
      <c r="K3825" s="17">
        <v>0</v>
      </c>
      <c r="L3825" s="8"/>
      <c r="M3825" s="8"/>
      <c r="N3825" s="9">
        <v>0</v>
      </c>
      <c r="O3825" s="8"/>
      <c r="P3825" s="9">
        <v>0</v>
      </c>
      <c r="Q3825" s="15">
        <v>0</v>
      </c>
      <c r="R3825" s="9">
        <v>500</v>
      </c>
      <c r="S3825" s="8" t="s">
        <v>37</v>
      </c>
      <c r="T3825" s="8"/>
      <c r="U3825" s="8" t="s">
        <v>9109</v>
      </c>
      <c r="V3825" s="8"/>
      <c r="W3825" s="8"/>
    </row>
    <row r="3826" spans="1:23" ht="13.5" thickBot="1">
      <c r="A3826" s="8"/>
      <c r="B3826" s="8"/>
      <c r="C3826" s="8" t="s">
        <v>5331</v>
      </c>
      <c r="D3826" s="8"/>
      <c r="E3826" s="8"/>
      <c r="F3826" s="8"/>
      <c r="G3826" s="8"/>
      <c r="H3826" s="8"/>
      <c r="I3826" s="8"/>
      <c r="J3826" s="8" t="s">
        <v>78</v>
      </c>
      <c r="K3826" s="17">
        <v>0</v>
      </c>
      <c r="L3826" s="8"/>
      <c r="M3826" s="8"/>
      <c r="N3826" s="9">
        <v>0</v>
      </c>
      <c r="O3826" s="8"/>
      <c r="P3826" s="9">
        <v>0</v>
      </c>
      <c r="Q3826" s="15">
        <v>0</v>
      </c>
      <c r="R3826" s="9">
        <v>240</v>
      </c>
      <c r="S3826" s="8" t="s">
        <v>34</v>
      </c>
      <c r="T3826" s="8"/>
      <c r="U3826" s="8" t="s">
        <v>9164</v>
      </c>
      <c r="V3826" s="8"/>
      <c r="W3826" s="8"/>
    </row>
    <row r="3827" spans="1:23" ht="13.5" thickBot="1">
      <c r="A3827" s="8"/>
      <c r="B3827" s="8"/>
      <c r="C3827" s="44" t="s">
        <v>5332</v>
      </c>
      <c r="D3827" s="42"/>
      <c r="E3827" s="8"/>
      <c r="F3827" s="8"/>
      <c r="G3827" s="8"/>
      <c r="H3827" s="8"/>
      <c r="I3827" s="8"/>
      <c r="J3827" s="8" t="s">
        <v>78</v>
      </c>
      <c r="K3827" s="17">
        <v>0</v>
      </c>
      <c r="L3827" s="8"/>
      <c r="M3827" s="8"/>
      <c r="N3827" s="9">
        <v>0</v>
      </c>
      <c r="O3827" s="8"/>
      <c r="P3827" s="9">
        <v>0</v>
      </c>
      <c r="Q3827" s="15">
        <v>0</v>
      </c>
      <c r="R3827" s="9">
        <v>200</v>
      </c>
      <c r="S3827" s="8" t="s">
        <v>37</v>
      </c>
      <c r="T3827" s="8"/>
      <c r="U3827" s="18" t="s">
        <v>9109</v>
      </c>
      <c r="V3827" s="8"/>
      <c r="W3827" s="8"/>
    </row>
    <row r="3828" spans="1:23" ht="13.5" thickBot="1">
      <c r="A3828" s="8"/>
      <c r="B3828" s="8"/>
      <c r="C3828" s="44" t="s">
        <v>5334</v>
      </c>
      <c r="D3828" s="42"/>
      <c r="E3828" s="8"/>
      <c r="F3828" s="8"/>
      <c r="G3828" s="8"/>
      <c r="H3828" s="8"/>
      <c r="I3828" s="8"/>
      <c r="J3828" s="8" t="s">
        <v>78</v>
      </c>
      <c r="K3828" s="17">
        <v>0</v>
      </c>
      <c r="L3828" s="8"/>
      <c r="M3828" s="8"/>
      <c r="N3828" s="9">
        <v>0</v>
      </c>
      <c r="O3828" s="8"/>
      <c r="P3828" s="9">
        <v>0</v>
      </c>
      <c r="Q3828" s="15">
        <v>0</v>
      </c>
      <c r="R3828" s="9">
        <v>480</v>
      </c>
      <c r="S3828" s="8" t="s">
        <v>37</v>
      </c>
      <c r="T3828" s="8"/>
      <c r="U3828" s="18" t="s">
        <v>9109</v>
      </c>
      <c r="V3828" s="8"/>
      <c r="W3828" s="8"/>
    </row>
    <row r="3829" spans="1:23" ht="13.5" thickBot="1">
      <c r="A3829" s="8"/>
      <c r="B3829" s="8"/>
      <c r="C3829" s="44" t="s">
        <v>5335</v>
      </c>
      <c r="D3829" s="45"/>
      <c r="E3829" s="42"/>
      <c r="F3829" s="8"/>
      <c r="G3829" s="8"/>
      <c r="H3829" s="8"/>
      <c r="I3829" s="8"/>
      <c r="J3829" s="8" t="s">
        <v>78</v>
      </c>
      <c r="K3829" s="17">
        <v>0</v>
      </c>
      <c r="L3829" s="8"/>
      <c r="M3829" s="8"/>
      <c r="N3829" s="9">
        <v>0</v>
      </c>
      <c r="O3829" s="8"/>
      <c r="P3829" s="9">
        <v>0</v>
      </c>
      <c r="Q3829" s="15">
        <v>0</v>
      </c>
      <c r="R3829" s="9">
        <v>200</v>
      </c>
      <c r="S3829" s="8" t="s">
        <v>37</v>
      </c>
      <c r="T3829" s="8"/>
      <c r="U3829" s="8" t="s">
        <v>9109</v>
      </c>
      <c r="V3829" s="8"/>
      <c r="W3829" s="8"/>
    </row>
    <row r="3830" spans="1:23" ht="13.5" thickBot="1">
      <c r="A3830" s="8"/>
      <c r="B3830" s="8"/>
      <c r="C3830" s="44" t="s">
        <v>5336</v>
      </c>
      <c r="D3830" s="42"/>
      <c r="E3830" s="8"/>
      <c r="F3830" s="8"/>
      <c r="G3830" s="8"/>
      <c r="H3830" s="8"/>
      <c r="I3830" s="8"/>
      <c r="J3830" s="8" t="s">
        <v>78</v>
      </c>
      <c r="K3830" s="17">
        <v>0</v>
      </c>
      <c r="L3830" s="8"/>
      <c r="M3830" s="8"/>
      <c r="N3830" s="9">
        <v>0</v>
      </c>
      <c r="O3830" s="8"/>
      <c r="P3830" s="9">
        <v>0</v>
      </c>
      <c r="Q3830" s="15">
        <v>0</v>
      </c>
      <c r="R3830" s="9">
        <v>24</v>
      </c>
      <c r="S3830" s="8" t="s">
        <v>34</v>
      </c>
      <c r="T3830" s="8"/>
      <c r="U3830" s="8" t="s">
        <v>9164</v>
      </c>
      <c r="V3830" s="8"/>
      <c r="W3830" s="8"/>
    </row>
    <row r="3831" spans="1:23" ht="13.5" thickBot="1">
      <c r="A3831" s="8"/>
      <c r="B3831" s="8"/>
      <c r="C3831" s="44" t="s">
        <v>5340</v>
      </c>
      <c r="D3831" s="42"/>
      <c r="E3831" s="8"/>
      <c r="F3831" s="8"/>
      <c r="G3831" s="8"/>
      <c r="H3831" s="8"/>
      <c r="I3831" s="8"/>
      <c r="J3831" s="8" t="s">
        <v>78</v>
      </c>
      <c r="K3831" s="17">
        <v>0</v>
      </c>
      <c r="L3831" s="8"/>
      <c r="M3831" s="8"/>
      <c r="N3831" s="9">
        <v>0</v>
      </c>
      <c r="O3831" s="8"/>
      <c r="P3831" s="9">
        <v>0</v>
      </c>
      <c r="Q3831" s="15">
        <v>0</v>
      </c>
      <c r="R3831" s="9">
        <v>24</v>
      </c>
      <c r="S3831" s="8" t="s">
        <v>34</v>
      </c>
      <c r="T3831" s="8"/>
      <c r="U3831" s="8" t="s">
        <v>9164</v>
      </c>
      <c r="V3831" s="8"/>
      <c r="W3831" s="8"/>
    </row>
    <row r="3832" spans="1:23" ht="13.5" thickBot="1">
      <c r="A3832" s="8"/>
      <c r="B3832" s="8"/>
      <c r="C3832" s="8" t="s">
        <v>5341</v>
      </c>
      <c r="D3832" s="8"/>
      <c r="E3832" s="8"/>
      <c r="F3832" s="8"/>
      <c r="G3832" s="8"/>
      <c r="H3832" s="8"/>
      <c r="I3832" s="8"/>
      <c r="J3832" s="8" t="s">
        <v>78</v>
      </c>
      <c r="K3832" s="17">
        <v>0</v>
      </c>
      <c r="L3832" s="8"/>
      <c r="M3832" s="8"/>
      <c r="N3832" s="9">
        <v>0</v>
      </c>
      <c r="O3832" s="8"/>
      <c r="P3832" s="9">
        <v>0</v>
      </c>
      <c r="Q3832" s="15">
        <v>0</v>
      </c>
      <c r="R3832" s="9">
        <v>24</v>
      </c>
      <c r="S3832" s="8" t="s">
        <v>34</v>
      </c>
      <c r="T3832" s="8"/>
      <c r="U3832" s="18" t="s">
        <v>9164</v>
      </c>
      <c r="V3832" s="8"/>
      <c r="W3832" s="8"/>
    </row>
    <row r="3833" spans="1:23" ht="13.5" thickBot="1">
      <c r="A3833" s="8"/>
      <c r="B3833" s="8"/>
      <c r="C3833" s="44" t="s">
        <v>5342</v>
      </c>
      <c r="D3833" s="45"/>
      <c r="E3833" s="45"/>
      <c r="F3833" s="42"/>
      <c r="G3833" s="8"/>
      <c r="H3833" s="8"/>
      <c r="I3833" s="8"/>
      <c r="J3833" s="8" t="s">
        <v>78</v>
      </c>
      <c r="K3833" s="17">
        <v>0</v>
      </c>
      <c r="L3833" s="8"/>
      <c r="M3833" s="8"/>
      <c r="N3833" s="9">
        <v>0</v>
      </c>
      <c r="O3833" s="8"/>
      <c r="P3833" s="9">
        <v>0</v>
      </c>
      <c r="Q3833" s="15">
        <v>0</v>
      </c>
      <c r="R3833" s="9">
        <v>24</v>
      </c>
      <c r="S3833" s="8" t="s">
        <v>34</v>
      </c>
      <c r="T3833" s="8"/>
      <c r="U3833" s="8" t="s">
        <v>9164</v>
      </c>
      <c r="V3833" s="8"/>
      <c r="W3833" s="8"/>
    </row>
    <row r="3834" spans="1:23" ht="13.5" thickBot="1">
      <c r="A3834" s="8"/>
      <c r="B3834" s="8"/>
      <c r="C3834" s="43" t="s">
        <v>5343</v>
      </c>
      <c r="D3834" s="45"/>
      <c r="E3834" s="45"/>
      <c r="F3834" s="42"/>
      <c r="G3834" s="8"/>
      <c r="H3834" s="8"/>
      <c r="I3834" s="8"/>
      <c r="J3834" s="8" t="s">
        <v>78</v>
      </c>
      <c r="K3834" s="17">
        <v>0</v>
      </c>
      <c r="L3834" s="8"/>
      <c r="M3834" s="8"/>
      <c r="N3834" s="9">
        <v>0</v>
      </c>
      <c r="O3834" s="8"/>
      <c r="P3834" s="9">
        <v>0</v>
      </c>
      <c r="Q3834" s="15">
        <v>0</v>
      </c>
      <c r="R3834" s="9">
        <v>50</v>
      </c>
      <c r="S3834" s="8" t="s">
        <v>40</v>
      </c>
      <c r="T3834" s="8"/>
      <c r="U3834" s="18" t="s">
        <v>9167</v>
      </c>
      <c r="V3834" s="8"/>
      <c r="W3834" s="8"/>
    </row>
    <row r="3835" spans="1:23" ht="13.5" thickBot="1">
      <c r="A3835" s="8"/>
      <c r="B3835" s="8"/>
      <c r="C3835" s="44" t="s">
        <v>5344</v>
      </c>
      <c r="D3835" s="45"/>
      <c r="E3835" s="45"/>
      <c r="F3835" s="42"/>
      <c r="G3835" s="8"/>
      <c r="H3835" s="8"/>
      <c r="I3835" s="8"/>
      <c r="J3835" s="8" t="s">
        <v>78</v>
      </c>
      <c r="K3835" s="17">
        <v>0</v>
      </c>
      <c r="L3835" s="8"/>
      <c r="M3835" s="8"/>
      <c r="N3835" s="9">
        <v>0</v>
      </c>
      <c r="O3835" s="8"/>
      <c r="P3835" s="9">
        <v>0</v>
      </c>
      <c r="Q3835" s="15">
        <v>0</v>
      </c>
      <c r="R3835" s="9">
        <v>60</v>
      </c>
      <c r="S3835" s="8" t="s">
        <v>40</v>
      </c>
      <c r="T3835" s="8"/>
      <c r="U3835" s="18" t="s">
        <v>9167</v>
      </c>
      <c r="V3835" s="8"/>
      <c r="W3835" s="8"/>
    </row>
    <row r="3836" spans="1:23" ht="13.5" thickBot="1">
      <c r="A3836" s="8"/>
      <c r="B3836" s="8"/>
      <c r="C3836" s="44" t="s">
        <v>5345</v>
      </c>
      <c r="D3836" s="45"/>
      <c r="E3836" s="45"/>
      <c r="F3836" s="42"/>
      <c r="G3836" s="8"/>
      <c r="H3836" s="8"/>
      <c r="I3836" s="8"/>
      <c r="J3836" s="8" t="s">
        <v>78</v>
      </c>
      <c r="K3836" s="17">
        <v>0</v>
      </c>
      <c r="L3836" s="8"/>
      <c r="M3836" s="8"/>
      <c r="N3836" s="9">
        <v>0</v>
      </c>
      <c r="O3836" s="8"/>
      <c r="P3836" s="9">
        <v>0</v>
      </c>
      <c r="Q3836" s="15">
        <v>0</v>
      </c>
      <c r="R3836" s="9">
        <v>1440</v>
      </c>
      <c r="S3836" s="8" t="s">
        <v>37</v>
      </c>
      <c r="T3836" s="8"/>
      <c r="U3836" s="18" t="s">
        <v>9109</v>
      </c>
      <c r="V3836" s="8"/>
      <c r="W3836" s="8"/>
    </row>
    <row r="3837" spans="1:23" ht="13.5" thickBot="1">
      <c r="A3837" s="8"/>
      <c r="B3837" s="8"/>
      <c r="C3837" s="44" t="s">
        <v>5346</v>
      </c>
      <c r="D3837" s="45"/>
      <c r="E3837" s="45"/>
      <c r="F3837" s="42"/>
      <c r="G3837" s="8"/>
      <c r="H3837" s="8"/>
      <c r="I3837" s="8"/>
      <c r="J3837" s="8" t="s">
        <v>78</v>
      </c>
      <c r="K3837" s="17">
        <v>0</v>
      </c>
      <c r="L3837" s="8"/>
      <c r="M3837" s="8"/>
      <c r="N3837" s="9">
        <v>0</v>
      </c>
      <c r="O3837" s="8"/>
      <c r="P3837" s="9">
        <v>0</v>
      </c>
      <c r="Q3837" s="15">
        <v>0</v>
      </c>
      <c r="R3837" s="9">
        <v>120</v>
      </c>
      <c r="S3837" s="8" t="s">
        <v>34</v>
      </c>
      <c r="T3837" s="8"/>
      <c r="U3837" s="8" t="s">
        <v>9164</v>
      </c>
      <c r="V3837" s="8"/>
      <c r="W3837" s="8"/>
    </row>
    <row r="3838" spans="1:23" ht="13.5" thickBot="1">
      <c r="A3838" s="8"/>
      <c r="B3838" s="8"/>
      <c r="C3838" s="44" t="s">
        <v>5347</v>
      </c>
      <c r="D3838" s="45"/>
      <c r="E3838" s="45"/>
      <c r="F3838" s="42"/>
      <c r="G3838" s="8"/>
      <c r="H3838" s="8"/>
      <c r="I3838" s="8"/>
      <c r="J3838" s="8" t="s">
        <v>78</v>
      </c>
      <c r="K3838" s="17">
        <v>0</v>
      </c>
      <c r="L3838" s="8"/>
      <c r="M3838" s="8"/>
      <c r="N3838" s="9">
        <v>0</v>
      </c>
      <c r="O3838" s="8"/>
      <c r="P3838" s="9">
        <v>0</v>
      </c>
      <c r="Q3838" s="15">
        <v>0</v>
      </c>
      <c r="R3838" s="9">
        <v>1000</v>
      </c>
      <c r="S3838" s="8" t="s">
        <v>37</v>
      </c>
      <c r="T3838" s="8"/>
      <c r="U3838" s="8" t="s">
        <v>9109</v>
      </c>
      <c r="V3838" s="8"/>
      <c r="W3838" s="8"/>
    </row>
    <row r="3839" spans="1:23" ht="13.5" thickBot="1">
      <c r="A3839" s="8"/>
      <c r="B3839" s="8"/>
      <c r="C3839" s="44" t="s">
        <v>5348</v>
      </c>
      <c r="D3839" s="45"/>
      <c r="E3839" s="45"/>
      <c r="F3839" s="42"/>
      <c r="G3839" s="8"/>
      <c r="H3839" s="8"/>
      <c r="I3839" s="8"/>
      <c r="J3839" s="8" t="s">
        <v>78</v>
      </c>
      <c r="K3839" s="17">
        <v>0</v>
      </c>
      <c r="L3839" s="8"/>
      <c r="M3839" s="8"/>
      <c r="N3839" s="9">
        <v>0</v>
      </c>
      <c r="O3839" s="8"/>
      <c r="P3839" s="9">
        <v>0</v>
      </c>
      <c r="Q3839" s="15">
        <v>0</v>
      </c>
      <c r="R3839" s="9">
        <v>42</v>
      </c>
      <c r="S3839" s="8" t="s">
        <v>34</v>
      </c>
      <c r="T3839" s="8"/>
      <c r="U3839" s="18" t="s">
        <v>9164</v>
      </c>
      <c r="V3839" s="8"/>
      <c r="W3839" s="8"/>
    </row>
    <row r="3840" spans="1:23" ht="13.5" thickBot="1">
      <c r="A3840" s="8"/>
      <c r="B3840" s="8"/>
      <c r="C3840" s="44" t="s">
        <v>5349</v>
      </c>
      <c r="D3840" s="45"/>
      <c r="E3840" s="45"/>
      <c r="F3840" s="42"/>
      <c r="G3840" s="8"/>
      <c r="H3840" s="8"/>
      <c r="I3840" s="8"/>
      <c r="J3840" s="8" t="s">
        <v>78</v>
      </c>
      <c r="K3840" s="17">
        <v>0</v>
      </c>
      <c r="L3840" s="8"/>
      <c r="M3840" s="8"/>
      <c r="N3840" s="9">
        <v>0</v>
      </c>
      <c r="O3840" s="8"/>
      <c r="P3840" s="9">
        <v>0</v>
      </c>
      <c r="Q3840" s="15">
        <v>0</v>
      </c>
      <c r="R3840" s="9">
        <v>100</v>
      </c>
      <c r="S3840" s="8" t="s">
        <v>37</v>
      </c>
      <c r="T3840" s="8"/>
      <c r="U3840" s="18" t="s">
        <v>9109</v>
      </c>
      <c r="V3840" s="8"/>
      <c r="W3840" s="8"/>
    </row>
    <row r="3841" spans="1:23" ht="13.5" thickBot="1">
      <c r="A3841" s="8"/>
      <c r="B3841" s="8"/>
      <c r="C3841" s="44" t="s">
        <v>5350</v>
      </c>
      <c r="D3841" s="45"/>
      <c r="E3841" s="45"/>
      <c r="F3841" s="42"/>
      <c r="G3841" s="8"/>
      <c r="H3841" s="8"/>
      <c r="I3841" s="8"/>
      <c r="J3841" s="8" t="s">
        <v>78</v>
      </c>
      <c r="K3841" s="17">
        <v>0</v>
      </c>
      <c r="L3841" s="8"/>
      <c r="M3841" s="8"/>
      <c r="N3841" s="9">
        <v>0</v>
      </c>
      <c r="O3841" s="8"/>
      <c r="P3841" s="9">
        <v>0</v>
      </c>
      <c r="Q3841" s="15">
        <v>0</v>
      </c>
      <c r="R3841" s="9">
        <v>30</v>
      </c>
      <c r="S3841" s="8" t="s">
        <v>34</v>
      </c>
      <c r="T3841" s="8"/>
      <c r="U3841" s="18" t="s">
        <v>9164</v>
      </c>
      <c r="V3841" s="8"/>
      <c r="W3841" s="8"/>
    </row>
    <row r="3842" spans="1:23" ht="13.5" thickBot="1">
      <c r="A3842" s="8"/>
      <c r="B3842" s="8"/>
      <c r="C3842" s="44" t="s">
        <v>5351</v>
      </c>
      <c r="D3842" s="45"/>
      <c r="E3842" s="45"/>
      <c r="F3842" s="42"/>
      <c r="G3842" s="8"/>
      <c r="H3842" s="8"/>
      <c r="I3842" s="8"/>
      <c r="J3842" s="8" t="s">
        <v>78</v>
      </c>
      <c r="K3842" s="17">
        <v>0</v>
      </c>
      <c r="L3842" s="8"/>
      <c r="M3842" s="8"/>
      <c r="N3842" s="9">
        <v>0</v>
      </c>
      <c r="O3842" s="8"/>
      <c r="P3842" s="9">
        <v>0</v>
      </c>
      <c r="Q3842" s="15">
        <v>0</v>
      </c>
      <c r="R3842" s="9">
        <v>42</v>
      </c>
      <c r="S3842" s="8" t="s">
        <v>34</v>
      </c>
      <c r="T3842" s="8"/>
      <c r="U3842" s="8" t="s">
        <v>9164</v>
      </c>
      <c r="V3842" s="8"/>
      <c r="W3842" s="8"/>
    </row>
    <row r="3843" spans="1:23" ht="13.5" thickBot="1">
      <c r="A3843" s="8"/>
      <c r="B3843" s="8"/>
      <c r="C3843" s="8" t="s">
        <v>5352</v>
      </c>
      <c r="D3843" s="8"/>
      <c r="E3843" s="8"/>
      <c r="F3843" s="8"/>
      <c r="G3843" s="8"/>
      <c r="H3843" s="8"/>
      <c r="I3843" s="8"/>
      <c r="J3843" s="8" t="s">
        <v>78</v>
      </c>
      <c r="K3843" s="17">
        <v>0</v>
      </c>
      <c r="L3843" s="8"/>
      <c r="M3843" s="8"/>
      <c r="N3843" s="9">
        <v>0</v>
      </c>
      <c r="O3843" s="8"/>
      <c r="P3843" s="9">
        <v>0</v>
      </c>
      <c r="Q3843" s="15">
        <v>0</v>
      </c>
      <c r="R3843" s="9">
        <v>10000</v>
      </c>
      <c r="S3843" s="8" t="s">
        <v>37</v>
      </c>
      <c r="T3843" s="8"/>
      <c r="U3843" s="18" t="s">
        <v>9109</v>
      </c>
      <c r="V3843" s="8"/>
      <c r="W3843" s="8"/>
    </row>
    <row r="3844" spans="1:23" ht="13.5" thickBot="1">
      <c r="A3844" s="8"/>
      <c r="B3844" s="8"/>
      <c r="C3844" s="44" t="s">
        <v>5353</v>
      </c>
      <c r="D3844" s="42"/>
      <c r="E3844" s="8"/>
      <c r="F3844" s="8"/>
      <c r="G3844" s="8"/>
      <c r="H3844" s="8"/>
      <c r="I3844" s="8"/>
      <c r="J3844" s="8" t="s">
        <v>78</v>
      </c>
      <c r="K3844" s="17">
        <v>0</v>
      </c>
      <c r="L3844" s="8"/>
      <c r="M3844" s="8"/>
      <c r="N3844" s="9">
        <v>0</v>
      </c>
      <c r="O3844" s="8"/>
      <c r="P3844" s="9">
        <v>0</v>
      </c>
      <c r="Q3844" s="15">
        <v>0</v>
      </c>
      <c r="R3844" s="9">
        <v>10</v>
      </c>
      <c r="S3844" s="8" t="s">
        <v>37</v>
      </c>
      <c r="T3844" s="8"/>
      <c r="U3844" s="8" t="s">
        <v>9109</v>
      </c>
      <c r="V3844" s="8"/>
      <c r="W3844" s="8"/>
    </row>
    <row r="3845" spans="1:23" ht="13.5" thickBot="1">
      <c r="A3845" s="8"/>
      <c r="B3845" s="8"/>
      <c r="C3845" s="44" t="s">
        <v>5354</v>
      </c>
      <c r="D3845" s="42"/>
      <c r="E3845" s="8"/>
      <c r="F3845" s="8"/>
      <c r="G3845" s="8"/>
      <c r="H3845" s="8"/>
      <c r="I3845" s="8"/>
      <c r="J3845" s="8" t="s">
        <v>78</v>
      </c>
      <c r="K3845" s="17">
        <v>0</v>
      </c>
      <c r="L3845" s="8"/>
      <c r="M3845" s="8"/>
      <c r="N3845" s="9">
        <v>0</v>
      </c>
      <c r="O3845" s="8"/>
      <c r="P3845" s="9">
        <v>0</v>
      </c>
      <c r="Q3845" s="15">
        <v>0</v>
      </c>
      <c r="R3845" s="9">
        <v>1200</v>
      </c>
      <c r="S3845" s="8" t="s">
        <v>37</v>
      </c>
      <c r="T3845" s="8"/>
      <c r="U3845" s="8" t="s">
        <v>9109</v>
      </c>
      <c r="V3845" s="8"/>
      <c r="W3845" s="8"/>
    </row>
    <row r="3846" spans="1:23" ht="13.5" thickBot="1">
      <c r="A3846" s="8"/>
      <c r="B3846" s="8"/>
      <c r="C3846" s="44" t="s">
        <v>5355</v>
      </c>
      <c r="D3846" s="42"/>
      <c r="E3846" s="8"/>
      <c r="F3846" s="8"/>
      <c r="G3846" s="8"/>
      <c r="H3846" s="8"/>
      <c r="I3846" s="8"/>
      <c r="J3846" s="8" t="s">
        <v>78</v>
      </c>
      <c r="K3846" s="17">
        <v>0</v>
      </c>
      <c r="L3846" s="8"/>
      <c r="M3846" s="8"/>
      <c r="N3846" s="9">
        <v>0</v>
      </c>
      <c r="O3846" s="8"/>
      <c r="P3846" s="9">
        <v>0</v>
      </c>
      <c r="Q3846" s="15">
        <v>0</v>
      </c>
      <c r="R3846" s="9">
        <v>500</v>
      </c>
      <c r="S3846" s="8" t="s">
        <v>37</v>
      </c>
      <c r="T3846" s="8"/>
      <c r="U3846" s="8" t="s">
        <v>9109</v>
      </c>
      <c r="V3846" s="8"/>
      <c r="W3846" s="8"/>
    </row>
    <row r="3847" spans="1:23" ht="13.5" thickBot="1">
      <c r="A3847" s="8"/>
      <c r="B3847" s="8"/>
      <c r="C3847" s="8" t="s">
        <v>5357</v>
      </c>
      <c r="D3847" s="8"/>
      <c r="E3847" s="8"/>
      <c r="F3847" s="8"/>
      <c r="G3847" s="8"/>
      <c r="H3847" s="8"/>
      <c r="I3847" s="8"/>
      <c r="J3847" s="8" t="s">
        <v>78</v>
      </c>
      <c r="K3847" s="17">
        <v>0</v>
      </c>
      <c r="L3847" s="8"/>
      <c r="M3847" s="8"/>
      <c r="N3847" s="9">
        <v>0</v>
      </c>
      <c r="O3847" s="8"/>
      <c r="P3847" s="9">
        <v>0</v>
      </c>
      <c r="Q3847" s="15">
        <v>0</v>
      </c>
      <c r="R3847" s="9">
        <v>160</v>
      </c>
      <c r="S3847" s="8" t="s">
        <v>34</v>
      </c>
      <c r="T3847" s="8"/>
      <c r="U3847" s="8" t="s">
        <v>9164</v>
      </c>
      <c r="V3847" s="8"/>
      <c r="W3847" s="8"/>
    </row>
    <row r="3848" spans="1:23" ht="13.5" thickBot="1">
      <c r="A3848" s="8"/>
      <c r="B3848" s="8"/>
      <c r="C3848" s="44" t="s">
        <v>5358</v>
      </c>
      <c r="D3848" s="42"/>
      <c r="E3848" s="8"/>
      <c r="F3848" s="8"/>
      <c r="G3848" s="8"/>
      <c r="H3848" s="8"/>
      <c r="I3848" s="8"/>
      <c r="J3848" s="8" t="s">
        <v>78</v>
      </c>
      <c r="K3848" s="17">
        <v>0</v>
      </c>
      <c r="L3848" s="8"/>
      <c r="M3848" s="8"/>
      <c r="N3848" s="9">
        <v>0</v>
      </c>
      <c r="O3848" s="8"/>
      <c r="P3848" s="9">
        <v>0</v>
      </c>
      <c r="Q3848" s="15">
        <v>0</v>
      </c>
      <c r="R3848" s="9">
        <v>180</v>
      </c>
      <c r="S3848" s="8" t="s">
        <v>37</v>
      </c>
      <c r="T3848" s="8"/>
      <c r="U3848" s="18" t="s">
        <v>9109</v>
      </c>
      <c r="V3848" s="8"/>
      <c r="W3848" s="8"/>
    </row>
    <row r="3849" spans="1:23" ht="13.5" thickBot="1">
      <c r="A3849" s="8"/>
      <c r="B3849" s="8"/>
      <c r="C3849" s="44" t="s">
        <v>5359</v>
      </c>
      <c r="D3849" s="42"/>
      <c r="E3849" s="8"/>
      <c r="F3849" s="8"/>
      <c r="G3849" s="8"/>
      <c r="H3849" s="8"/>
      <c r="I3849" s="8"/>
      <c r="J3849" s="8" t="s">
        <v>78</v>
      </c>
      <c r="K3849" s="17">
        <v>0</v>
      </c>
      <c r="L3849" s="8"/>
      <c r="M3849" s="8"/>
      <c r="N3849" s="9">
        <v>0</v>
      </c>
      <c r="O3849" s="8"/>
      <c r="P3849" s="9">
        <v>0</v>
      </c>
      <c r="Q3849" s="15">
        <v>0</v>
      </c>
      <c r="R3849" s="9">
        <v>20</v>
      </c>
      <c r="S3849" s="8" t="s">
        <v>34</v>
      </c>
      <c r="T3849" s="8"/>
      <c r="U3849" s="8" t="s">
        <v>9164</v>
      </c>
      <c r="V3849" s="8"/>
      <c r="W3849" s="8"/>
    </row>
    <row r="3850" spans="1:23" ht="13.5" thickBot="1">
      <c r="A3850" s="8"/>
      <c r="B3850" s="8"/>
      <c r="C3850" s="8" t="s">
        <v>5360</v>
      </c>
      <c r="D3850" s="8"/>
      <c r="E3850" s="8"/>
      <c r="F3850" s="8"/>
      <c r="G3850" s="8"/>
      <c r="H3850" s="8"/>
      <c r="I3850" s="8"/>
      <c r="J3850" s="8" t="s">
        <v>78</v>
      </c>
      <c r="K3850" s="17">
        <v>0</v>
      </c>
      <c r="L3850" s="8"/>
      <c r="M3850" s="8"/>
      <c r="N3850" s="9">
        <v>0</v>
      </c>
      <c r="O3850" s="8"/>
      <c r="P3850" s="9">
        <v>0</v>
      </c>
      <c r="Q3850" s="15">
        <v>0</v>
      </c>
      <c r="R3850" s="9">
        <v>20</v>
      </c>
      <c r="S3850" s="8" t="s">
        <v>34</v>
      </c>
      <c r="T3850" s="8"/>
      <c r="U3850" s="8" t="s">
        <v>9164</v>
      </c>
      <c r="V3850" s="8"/>
      <c r="W3850" s="8"/>
    </row>
    <row r="3851" spans="1:23" ht="13.5" thickBot="1">
      <c r="A3851" s="8"/>
      <c r="B3851" s="8"/>
      <c r="C3851" s="44" t="s">
        <v>5361</v>
      </c>
      <c r="D3851" s="42"/>
      <c r="E3851" s="8"/>
      <c r="F3851" s="8"/>
      <c r="G3851" s="8"/>
      <c r="H3851" s="8"/>
      <c r="I3851" s="8"/>
      <c r="J3851" s="8" t="s">
        <v>78</v>
      </c>
      <c r="K3851" s="17">
        <v>0</v>
      </c>
      <c r="L3851" s="8"/>
      <c r="M3851" s="8"/>
      <c r="N3851" s="9">
        <v>0</v>
      </c>
      <c r="O3851" s="8"/>
      <c r="P3851" s="9">
        <v>0</v>
      </c>
      <c r="Q3851" s="15">
        <v>0</v>
      </c>
      <c r="R3851" s="9">
        <v>15</v>
      </c>
      <c r="S3851" s="8" t="s">
        <v>169</v>
      </c>
      <c r="T3851" s="8"/>
      <c r="U3851" s="18" t="s">
        <v>9178</v>
      </c>
      <c r="V3851" s="8"/>
      <c r="W3851" s="8"/>
    </row>
    <row r="3852" spans="1:23" ht="13.5" thickBot="1">
      <c r="A3852" s="8"/>
      <c r="B3852" s="8"/>
      <c r="C3852" s="8" t="s">
        <v>5362</v>
      </c>
      <c r="D3852" s="8"/>
      <c r="E3852" s="8"/>
      <c r="F3852" s="8"/>
      <c r="G3852" s="8"/>
      <c r="H3852" s="8"/>
      <c r="I3852" s="8"/>
      <c r="J3852" s="8" t="s">
        <v>78</v>
      </c>
      <c r="K3852" s="17">
        <v>0</v>
      </c>
      <c r="L3852" s="8"/>
      <c r="M3852" s="8"/>
      <c r="N3852" s="9">
        <v>0</v>
      </c>
      <c r="O3852" s="8"/>
      <c r="P3852" s="9">
        <v>0</v>
      </c>
      <c r="Q3852" s="15">
        <v>0</v>
      </c>
      <c r="R3852" s="9">
        <v>700</v>
      </c>
      <c r="S3852" s="8" t="s">
        <v>124</v>
      </c>
      <c r="T3852" s="8"/>
      <c r="U3852" s="18" t="s">
        <v>9165</v>
      </c>
      <c r="V3852" s="8"/>
      <c r="W3852" s="8"/>
    </row>
    <row r="3853" spans="1:23" ht="13.5" thickBot="1">
      <c r="A3853" s="8"/>
      <c r="B3853" s="8"/>
      <c r="C3853" s="8" t="s">
        <v>5363</v>
      </c>
      <c r="D3853" s="8"/>
      <c r="E3853" s="8"/>
      <c r="F3853" s="8"/>
      <c r="G3853" s="8"/>
      <c r="H3853" s="8"/>
      <c r="I3853" s="8"/>
      <c r="J3853" s="8" t="s">
        <v>78</v>
      </c>
      <c r="K3853" s="17">
        <v>0</v>
      </c>
      <c r="L3853" s="8"/>
      <c r="M3853" s="8"/>
      <c r="N3853" s="9">
        <v>0</v>
      </c>
      <c r="O3853" s="8"/>
      <c r="P3853" s="9">
        <v>0</v>
      </c>
      <c r="Q3853" s="15">
        <v>0</v>
      </c>
      <c r="R3853" s="9">
        <v>700</v>
      </c>
      <c r="S3853" s="8" t="s">
        <v>37</v>
      </c>
      <c r="T3853" s="8"/>
      <c r="U3853" s="18" t="s">
        <v>9109</v>
      </c>
      <c r="V3853" s="8"/>
      <c r="W3853" s="8"/>
    </row>
    <row r="3854" spans="1:23" ht="13.5" thickBot="1">
      <c r="A3854" s="8"/>
      <c r="B3854" s="8"/>
      <c r="C3854" s="8" t="s">
        <v>5364</v>
      </c>
      <c r="D3854" s="8"/>
      <c r="E3854" s="8"/>
      <c r="F3854" s="8"/>
      <c r="G3854" s="8"/>
      <c r="H3854" s="8"/>
      <c r="I3854" s="8"/>
      <c r="J3854" s="8" t="s">
        <v>78</v>
      </c>
      <c r="K3854" s="17">
        <v>0</v>
      </c>
      <c r="L3854" s="8"/>
      <c r="M3854" s="8"/>
      <c r="N3854" s="9">
        <v>0</v>
      </c>
      <c r="O3854" s="8"/>
      <c r="P3854" s="9">
        <v>0</v>
      </c>
      <c r="Q3854" s="15">
        <v>0</v>
      </c>
      <c r="R3854" s="9">
        <v>560</v>
      </c>
      <c r="S3854" s="8" t="s">
        <v>37</v>
      </c>
      <c r="T3854" s="8"/>
      <c r="U3854" s="18" t="s">
        <v>9109</v>
      </c>
      <c r="V3854" s="8"/>
      <c r="W3854" s="8"/>
    </row>
    <row r="3855" spans="1:23" ht="13.5" thickBot="1">
      <c r="A3855" s="8"/>
      <c r="B3855" s="8"/>
      <c r="C3855" s="44" t="s">
        <v>5365</v>
      </c>
      <c r="D3855" s="42"/>
      <c r="E3855" s="8"/>
      <c r="F3855" s="8"/>
      <c r="G3855" s="8"/>
      <c r="H3855" s="8"/>
      <c r="I3855" s="8"/>
      <c r="J3855" s="8" t="s">
        <v>78</v>
      </c>
      <c r="K3855" s="17">
        <v>0</v>
      </c>
      <c r="L3855" s="8"/>
      <c r="M3855" s="8"/>
      <c r="N3855" s="9">
        <v>0</v>
      </c>
      <c r="O3855" s="8"/>
      <c r="P3855" s="9">
        <v>0</v>
      </c>
      <c r="Q3855" s="15">
        <v>0</v>
      </c>
      <c r="R3855" s="9">
        <v>560</v>
      </c>
      <c r="S3855" s="8" t="s">
        <v>37</v>
      </c>
      <c r="T3855" s="8"/>
      <c r="U3855" s="18" t="s">
        <v>9109</v>
      </c>
      <c r="V3855" s="8"/>
      <c r="W3855" s="8"/>
    </row>
    <row r="3856" spans="1:23" ht="13.5" thickBot="1">
      <c r="A3856" s="8"/>
      <c r="B3856" s="8"/>
      <c r="C3856" s="44" t="s">
        <v>5366</v>
      </c>
      <c r="D3856" s="42"/>
      <c r="E3856" s="8"/>
      <c r="F3856" s="8"/>
      <c r="G3856" s="8"/>
      <c r="H3856" s="8"/>
      <c r="I3856" s="8"/>
      <c r="J3856" s="8" t="s">
        <v>78</v>
      </c>
      <c r="K3856" s="17">
        <v>0</v>
      </c>
      <c r="L3856" s="8"/>
      <c r="M3856" s="8"/>
      <c r="N3856" s="9">
        <v>0</v>
      </c>
      <c r="O3856" s="8"/>
      <c r="P3856" s="9">
        <v>0</v>
      </c>
      <c r="Q3856" s="15">
        <v>0</v>
      </c>
      <c r="R3856" s="9">
        <v>400</v>
      </c>
      <c r="S3856" s="8" t="s">
        <v>37</v>
      </c>
      <c r="T3856" s="8"/>
      <c r="U3856" s="18" t="s">
        <v>9109</v>
      </c>
      <c r="V3856" s="8"/>
      <c r="W3856" s="8"/>
    </row>
    <row r="3857" spans="1:23" ht="13.5" thickBot="1">
      <c r="A3857" s="8"/>
      <c r="B3857" s="8"/>
      <c r="C3857" s="8" t="s">
        <v>5367</v>
      </c>
      <c r="D3857" s="8"/>
      <c r="E3857" s="8"/>
      <c r="F3857" s="8"/>
      <c r="G3857" s="8"/>
      <c r="H3857" s="8"/>
      <c r="I3857" s="8"/>
      <c r="J3857" s="8" t="s">
        <v>78</v>
      </c>
      <c r="K3857" s="17">
        <v>0</v>
      </c>
      <c r="L3857" s="8"/>
      <c r="M3857" s="8"/>
      <c r="N3857" s="9">
        <v>0</v>
      </c>
      <c r="O3857" s="8"/>
      <c r="P3857" s="9">
        <v>0</v>
      </c>
      <c r="Q3857" s="15">
        <v>0</v>
      </c>
      <c r="R3857" s="9">
        <v>600</v>
      </c>
      <c r="S3857" s="8" t="s">
        <v>37</v>
      </c>
      <c r="T3857" s="8"/>
      <c r="U3857" s="18" t="s">
        <v>9109</v>
      </c>
      <c r="V3857" s="8"/>
      <c r="W3857" s="8"/>
    </row>
    <row r="3858" spans="1:23" ht="13.5" thickBot="1">
      <c r="A3858" s="8"/>
      <c r="B3858" s="8"/>
      <c r="C3858" s="44" t="s">
        <v>5368</v>
      </c>
      <c r="D3858" s="42"/>
      <c r="E3858" s="8"/>
      <c r="F3858" s="8"/>
      <c r="G3858" s="8"/>
      <c r="H3858" s="8"/>
      <c r="I3858" s="8"/>
      <c r="J3858" s="8" t="s">
        <v>78</v>
      </c>
      <c r="K3858" s="17">
        <v>0</v>
      </c>
      <c r="L3858" s="8"/>
      <c r="M3858" s="8"/>
      <c r="N3858" s="9">
        <v>0</v>
      </c>
      <c r="O3858" s="8"/>
      <c r="P3858" s="9">
        <v>0</v>
      </c>
      <c r="Q3858" s="15">
        <v>0</v>
      </c>
      <c r="R3858" s="9">
        <v>125</v>
      </c>
      <c r="S3858" s="8" t="s">
        <v>124</v>
      </c>
      <c r="T3858" s="8"/>
      <c r="U3858" s="18" t="s">
        <v>9165</v>
      </c>
      <c r="V3858" s="8"/>
      <c r="W3858" s="8"/>
    </row>
    <row r="3859" spans="1:23" ht="13.5" thickBot="1">
      <c r="A3859" s="8"/>
      <c r="B3859" s="8"/>
      <c r="C3859" s="8" t="s">
        <v>5369</v>
      </c>
      <c r="D3859" s="8"/>
      <c r="E3859" s="8"/>
      <c r="F3859" s="8"/>
      <c r="G3859" s="8"/>
      <c r="H3859" s="8"/>
      <c r="I3859" s="8"/>
      <c r="J3859" s="8" t="s">
        <v>78</v>
      </c>
      <c r="K3859" s="17">
        <v>0</v>
      </c>
      <c r="L3859" s="8"/>
      <c r="M3859" s="8"/>
      <c r="N3859" s="9">
        <v>0</v>
      </c>
      <c r="O3859" s="8"/>
      <c r="P3859" s="9">
        <v>0</v>
      </c>
      <c r="Q3859" s="15">
        <v>0</v>
      </c>
      <c r="R3859" s="9">
        <v>500</v>
      </c>
      <c r="S3859" s="8" t="s">
        <v>37</v>
      </c>
      <c r="T3859" s="8"/>
      <c r="U3859" s="18" t="s">
        <v>9109</v>
      </c>
      <c r="V3859" s="8"/>
      <c r="W3859" s="8"/>
    </row>
    <row r="3860" spans="1:23" ht="13.5" thickBot="1">
      <c r="A3860" s="8"/>
      <c r="B3860" s="8"/>
      <c r="C3860" s="8" t="s">
        <v>5370</v>
      </c>
      <c r="D3860" s="8"/>
      <c r="E3860" s="8"/>
      <c r="F3860" s="8"/>
      <c r="G3860" s="8"/>
      <c r="H3860" s="8"/>
      <c r="I3860" s="8"/>
      <c r="J3860" s="8" t="s">
        <v>78</v>
      </c>
      <c r="K3860" s="17">
        <v>0</v>
      </c>
      <c r="L3860" s="8"/>
      <c r="M3860" s="8"/>
      <c r="N3860" s="9">
        <v>0</v>
      </c>
      <c r="O3860" s="8"/>
      <c r="P3860" s="9">
        <v>0</v>
      </c>
      <c r="Q3860" s="15">
        <v>0</v>
      </c>
      <c r="R3860" s="9">
        <v>20</v>
      </c>
      <c r="S3860" s="8" t="s">
        <v>124</v>
      </c>
      <c r="T3860" s="8"/>
      <c r="U3860" s="18" t="s">
        <v>9165</v>
      </c>
      <c r="V3860" s="8"/>
      <c r="W3860" s="8"/>
    </row>
    <row r="3861" spans="1:23" ht="13.5" thickBot="1">
      <c r="A3861" s="8"/>
      <c r="B3861" s="8"/>
      <c r="C3861" s="8" t="s">
        <v>5371</v>
      </c>
      <c r="D3861" s="8"/>
      <c r="E3861" s="8"/>
      <c r="F3861" s="8"/>
      <c r="G3861" s="8"/>
      <c r="H3861" s="8"/>
      <c r="I3861" s="8"/>
      <c r="J3861" s="8" t="s">
        <v>78</v>
      </c>
      <c r="K3861" s="17">
        <v>0</v>
      </c>
      <c r="L3861" s="8"/>
      <c r="M3861" s="8"/>
      <c r="N3861" s="9">
        <v>0</v>
      </c>
      <c r="O3861" s="8"/>
      <c r="P3861" s="9">
        <v>0</v>
      </c>
      <c r="Q3861" s="15">
        <v>0</v>
      </c>
      <c r="R3861" s="9">
        <v>20</v>
      </c>
      <c r="S3861" s="8" t="s">
        <v>124</v>
      </c>
      <c r="T3861" s="8"/>
      <c r="U3861" s="18" t="s">
        <v>9165</v>
      </c>
      <c r="V3861" s="8"/>
      <c r="W3861" s="8"/>
    </row>
    <row r="3862" spans="1:23" ht="13.5" thickBot="1">
      <c r="A3862" s="8"/>
      <c r="B3862" s="8"/>
      <c r="C3862" s="44" t="s">
        <v>5372</v>
      </c>
      <c r="D3862" s="42"/>
      <c r="E3862" s="8"/>
      <c r="F3862" s="8"/>
      <c r="G3862" s="8"/>
      <c r="H3862" s="8"/>
      <c r="I3862" s="8"/>
      <c r="J3862" s="8" t="s">
        <v>78</v>
      </c>
      <c r="K3862" s="17">
        <v>0</v>
      </c>
      <c r="L3862" s="8"/>
      <c r="M3862" s="8"/>
      <c r="N3862" s="9">
        <v>0</v>
      </c>
      <c r="O3862" s="8"/>
      <c r="P3862" s="9">
        <v>0</v>
      </c>
      <c r="Q3862" s="15">
        <v>0</v>
      </c>
      <c r="R3862" s="9">
        <v>125</v>
      </c>
      <c r="S3862" s="8" t="s">
        <v>124</v>
      </c>
      <c r="T3862" s="8"/>
      <c r="U3862" s="18" t="s">
        <v>9165</v>
      </c>
      <c r="V3862" s="8"/>
      <c r="W3862" s="8"/>
    </row>
    <row r="3863" spans="1:23" ht="13.5" thickBot="1">
      <c r="A3863" s="8"/>
      <c r="B3863" s="8"/>
      <c r="C3863" s="8" t="s">
        <v>5373</v>
      </c>
      <c r="D3863" s="8"/>
      <c r="E3863" s="8"/>
      <c r="F3863" s="8"/>
      <c r="G3863" s="8"/>
      <c r="H3863" s="8"/>
      <c r="I3863" s="8"/>
      <c r="J3863" s="8" t="s">
        <v>78</v>
      </c>
      <c r="K3863" s="17">
        <v>0</v>
      </c>
      <c r="L3863" s="8"/>
      <c r="M3863" s="8"/>
      <c r="N3863" s="9">
        <v>0</v>
      </c>
      <c r="O3863" s="8"/>
      <c r="P3863" s="9">
        <v>0</v>
      </c>
      <c r="Q3863" s="15">
        <v>0</v>
      </c>
      <c r="R3863" s="9">
        <v>500</v>
      </c>
      <c r="S3863" s="8" t="s">
        <v>124</v>
      </c>
      <c r="T3863" s="8"/>
      <c r="U3863" s="18" t="s">
        <v>9165</v>
      </c>
      <c r="V3863" s="8"/>
      <c r="W3863" s="8"/>
    </row>
    <row r="3864" spans="1:23" ht="13.5" thickBot="1">
      <c r="A3864" s="8"/>
      <c r="B3864" s="8"/>
      <c r="C3864" s="8" t="s">
        <v>5374</v>
      </c>
      <c r="D3864" s="8"/>
      <c r="E3864" s="8"/>
      <c r="F3864" s="8"/>
      <c r="G3864" s="8"/>
      <c r="H3864" s="8"/>
      <c r="I3864" s="8"/>
      <c r="J3864" s="8" t="s">
        <v>78</v>
      </c>
      <c r="K3864" s="17">
        <v>0</v>
      </c>
      <c r="L3864" s="8"/>
      <c r="M3864" s="8"/>
      <c r="N3864" s="9">
        <v>0</v>
      </c>
      <c r="O3864" s="8"/>
      <c r="P3864" s="9">
        <v>0</v>
      </c>
      <c r="Q3864" s="15">
        <v>0</v>
      </c>
      <c r="R3864" s="9">
        <v>500</v>
      </c>
      <c r="S3864" s="8" t="s">
        <v>37</v>
      </c>
      <c r="T3864" s="8"/>
      <c r="U3864" s="18" t="s">
        <v>9109</v>
      </c>
      <c r="V3864" s="8"/>
      <c r="W3864" s="8"/>
    </row>
    <row r="3865" spans="1:23" ht="13.5" thickBot="1">
      <c r="A3865" s="8"/>
      <c r="B3865" s="8"/>
      <c r="C3865" s="18" t="s">
        <v>5376</v>
      </c>
      <c r="D3865" s="8"/>
      <c r="E3865" s="8"/>
      <c r="F3865" s="8"/>
      <c r="G3865" s="8"/>
      <c r="H3865" s="8"/>
      <c r="I3865" s="8"/>
      <c r="J3865" s="8" t="s">
        <v>78</v>
      </c>
      <c r="K3865" s="17">
        <v>0</v>
      </c>
      <c r="L3865" s="8"/>
      <c r="M3865" s="8"/>
      <c r="N3865" s="9">
        <v>0</v>
      </c>
      <c r="O3865" s="8"/>
      <c r="P3865" s="9">
        <v>0</v>
      </c>
      <c r="Q3865" s="15">
        <v>0</v>
      </c>
      <c r="R3865" s="9">
        <v>125</v>
      </c>
      <c r="S3865" s="8" t="s">
        <v>124</v>
      </c>
      <c r="T3865" s="8"/>
      <c r="U3865" s="18" t="s">
        <v>9165</v>
      </c>
      <c r="V3865" s="8"/>
      <c r="W3865" s="8"/>
    </row>
    <row r="3866" spans="1:23" ht="13.5" thickBot="1">
      <c r="A3866" s="8"/>
      <c r="B3866" s="8"/>
      <c r="C3866" s="8" t="s">
        <v>5377</v>
      </c>
      <c r="D3866" s="8"/>
      <c r="E3866" s="8"/>
      <c r="F3866" s="8"/>
      <c r="G3866" s="8"/>
      <c r="H3866" s="8"/>
      <c r="I3866" s="8"/>
      <c r="J3866" s="8" t="s">
        <v>78</v>
      </c>
      <c r="K3866" s="17">
        <v>0</v>
      </c>
      <c r="L3866" s="8"/>
      <c r="M3866" s="8"/>
      <c r="N3866" s="9">
        <v>0</v>
      </c>
      <c r="O3866" s="8"/>
      <c r="P3866" s="9">
        <v>0</v>
      </c>
      <c r="Q3866" s="15">
        <v>0</v>
      </c>
      <c r="R3866" s="9">
        <v>20</v>
      </c>
      <c r="S3866" s="8" t="s">
        <v>124</v>
      </c>
      <c r="T3866" s="8"/>
      <c r="U3866" s="18" t="s">
        <v>9165</v>
      </c>
      <c r="V3866" s="8"/>
      <c r="W3866" s="8"/>
    </row>
    <row r="3867" spans="1:23" ht="13.5" thickBot="1">
      <c r="A3867" s="8"/>
      <c r="B3867" s="8"/>
      <c r="C3867" s="44" t="s">
        <v>5378</v>
      </c>
      <c r="D3867" s="42"/>
      <c r="E3867" s="8"/>
      <c r="F3867" s="8"/>
      <c r="G3867" s="8"/>
      <c r="H3867" s="8"/>
      <c r="I3867" s="8"/>
      <c r="J3867" s="8" t="s">
        <v>78</v>
      </c>
      <c r="K3867" s="17">
        <v>0</v>
      </c>
      <c r="L3867" s="8"/>
      <c r="M3867" s="8"/>
      <c r="N3867" s="9">
        <v>0</v>
      </c>
      <c r="O3867" s="8"/>
      <c r="P3867" s="9">
        <v>0</v>
      </c>
      <c r="Q3867" s="15">
        <v>0</v>
      </c>
      <c r="R3867" s="9">
        <v>200</v>
      </c>
      <c r="S3867" s="8" t="s">
        <v>37</v>
      </c>
      <c r="T3867" s="8"/>
      <c r="U3867" s="18" t="s">
        <v>9109</v>
      </c>
      <c r="V3867" s="8"/>
      <c r="W3867" s="8"/>
    </row>
    <row r="3868" spans="1:23" ht="13.5" thickBot="1">
      <c r="A3868" s="8"/>
      <c r="B3868" s="8"/>
      <c r="C3868" s="8" t="s">
        <v>5379</v>
      </c>
      <c r="D3868" s="8"/>
      <c r="E3868" s="8"/>
      <c r="F3868" s="8"/>
      <c r="G3868" s="8"/>
      <c r="H3868" s="8"/>
      <c r="I3868" s="8"/>
      <c r="J3868" s="8" t="s">
        <v>78</v>
      </c>
      <c r="K3868" s="17">
        <v>0</v>
      </c>
      <c r="L3868" s="8"/>
      <c r="M3868" s="8"/>
      <c r="N3868" s="9">
        <v>0</v>
      </c>
      <c r="O3868" s="8"/>
      <c r="P3868" s="9">
        <v>0</v>
      </c>
      <c r="Q3868" s="15">
        <v>0</v>
      </c>
      <c r="R3868" s="9">
        <v>500</v>
      </c>
      <c r="S3868" s="8" t="s">
        <v>37</v>
      </c>
      <c r="T3868" s="8"/>
      <c r="U3868" s="18" t="s">
        <v>9109</v>
      </c>
      <c r="V3868" s="8"/>
      <c r="W3868" s="8"/>
    </row>
    <row r="3869" spans="1:23" ht="13.5" thickBot="1">
      <c r="A3869" s="8"/>
      <c r="B3869" s="8"/>
      <c r="C3869" s="44" t="s">
        <v>5380</v>
      </c>
      <c r="D3869" s="42"/>
      <c r="E3869" s="8"/>
      <c r="F3869" s="8"/>
      <c r="G3869" s="8"/>
      <c r="H3869" s="8"/>
      <c r="I3869" s="8"/>
      <c r="J3869" s="8" t="s">
        <v>78</v>
      </c>
      <c r="K3869" s="17">
        <v>0</v>
      </c>
      <c r="L3869" s="8"/>
      <c r="M3869" s="8"/>
      <c r="N3869" s="9">
        <v>0</v>
      </c>
      <c r="O3869" s="8"/>
      <c r="P3869" s="9">
        <v>0</v>
      </c>
      <c r="Q3869" s="15">
        <v>0</v>
      </c>
      <c r="R3869" s="9">
        <v>10</v>
      </c>
      <c r="S3869" s="8" t="s">
        <v>5381</v>
      </c>
      <c r="T3869" s="8"/>
      <c r="U3869" s="18" t="s">
        <v>9179</v>
      </c>
      <c r="V3869" s="8"/>
      <c r="W3869" s="8"/>
    </row>
    <row r="3870" spans="1:23" ht="13.5" thickBot="1">
      <c r="A3870" s="8"/>
      <c r="B3870" s="8"/>
      <c r="C3870" s="44" t="s">
        <v>5382</v>
      </c>
      <c r="D3870" s="42"/>
      <c r="E3870" s="8"/>
      <c r="F3870" s="8"/>
      <c r="G3870" s="8"/>
      <c r="H3870" s="8"/>
      <c r="I3870" s="8"/>
      <c r="J3870" s="8" t="s">
        <v>78</v>
      </c>
      <c r="K3870" s="17">
        <v>0</v>
      </c>
      <c r="L3870" s="8"/>
      <c r="M3870" s="8"/>
      <c r="N3870" s="9">
        <v>0</v>
      </c>
      <c r="O3870" s="8"/>
      <c r="P3870" s="9">
        <v>0</v>
      </c>
      <c r="Q3870" s="15">
        <v>0</v>
      </c>
      <c r="R3870" s="9">
        <v>10</v>
      </c>
      <c r="S3870" s="8" t="s">
        <v>5381</v>
      </c>
      <c r="T3870" s="8"/>
      <c r="U3870" s="18" t="s">
        <v>9179</v>
      </c>
      <c r="V3870" s="8"/>
      <c r="W3870" s="8"/>
    </row>
    <row r="3871" spans="1:23" ht="13.5" thickBot="1">
      <c r="A3871" s="8"/>
      <c r="B3871" s="8"/>
      <c r="C3871" s="8" t="s">
        <v>5383</v>
      </c>
      <c r="D3871" s="8"/>
      <c r="E3871" s="8"/>
      <c r="F3871" s="8"/>
      <c r="G3871" s="8"/>
      <c r="H3871" s="8"/>
      <c r="I3871" s="8"/>
      <c r="J3871" s="8" t="s">
        <v>78</v>
      </c>
      <c r="K3871" s="17">
        <v>0</v>
      </c>
      <c r="L3871" s="8"/>
      <c r="M3871" s="8"/>
      <c r="N3871" s="9">
        <v>0</v>
      </c>
      <c r="O3871" s="8"/>
      <c r="P3871" s="9">
        <v>0</v>
      </c>
      <c r="Q3871" s="15">
        <v>0</v>
      </c>
      <c r="R3871" s="9">
        <v>10</v>
      </c>
      <c r="S3871" s="8" t="s">
        <v>5381</v>
      </c>
      <c r="T3871" s="8"/>
      <c r="U3871" s="18" t="s">
        <v>9179</v>
      </c>
      <c r="V3871" s="8"/>
      <c r="W3871" s="8"/>
    </row>
    <row r="3872" spans="1:23" ht="13.5" thickBot="1">
      <c r="A3872" s="8"/>
      <c r="B3872" s="8"/>
      <c r="C3872" s="44" t="s">
        <v>5384</v>
      </c>
      <c r="D3872" s="42"/>
      <c r="E3872" s="8"/>
      <c r="F3872" s="8"/>
      <c r="G3872" s="8"/>
      <c r="H3872" s="8"/>
      <c r="I3872" s="8"/>
      <c r="J3872" s="8" t="s">
        <v>78</v>
      </c>
      <c r="K3872" s="17">
        <v>0</v>
      </c>
      <c r="L3872" s="8"/>
      <c r="M3872" s="8"/>
      <c r="N3872" s="9">
        <v>0</v>
      </c>
      <c r="O3872" s="8"/>
      <c r="P3872" s="9">
        <v>0</v>
      </c>
      <c r="Q3872" s="15">
        <v>0</v>
      </c>
      <c r="R3872" s="9">
        <v>10</v>
      </c>
      <c r="S3872" s="8" t="s">
        <v>5381</v>
      </c>
      <c r="T3872" s="8"/>
      <c r="U3872" s="18" t="s">
        <v>9179</v>
      </c>
      <c r="V3872" s="8"/>
      <c r="W3872" s="8"/>
    </row>
    <row r="3873" spans="1:23" ht="13.5" thickBot="1">
      <c r="A3873" s="8"/>
      <c r="B3873" s="8"/>
      <c r="C3873" s="44" t="s">
        <v>5385</v>
      </c>
      <c r="D3873" s="42"/>
      <c r="E3873" s="8"/>
      <c r="F3873" s="8"/>
      <c r="G3873" s="8"/>
      <c r="H3873" s="8"/>
      <c r="I3873" s="8"/>
      <c r="J3873" s="8" t="s">
        <v>78</v>
      </c>
      <c r="K3873" s="17">
        <v>0</v>
      </c>
      <c r="L3873" s="8"/>
      <c r="M3873" s="8"/>
      <c r="N3873" s="9">
        <v>0</v>
      </c>
      <c r="O3873" s="8"/>
      <c r="P3873" s="9">
        <v>0</v>
      </c>
      <c r="Q3873" s="15">
        <v>0</v>
      </c>
      <c r="R3873" s="9">
        <v>2</v>
      </c>
      <c r="S3873" s="8" t="s">
        <v>5381</v>
      </c>
      <c r="T3873" s="8"/>
      <c r="U3873" s="18" t="s">
        <v>9179</v>
      </c>
      <c r="V3873" s="8"/>
      <c r="W3873" s="8"/>
    </row>
    <row r="3874" spans="1:23" ht="13.5" thickBot="1">
      <c r="A3874" s="8"/>
      <c r="B3874" s="8"/>
      <c r="C3874" s="8" t="s">
        <v>5386</v>
      </c>
      <c r="D3874" s="8"/>
      <c r="E3874" s="8"/>
      <c r="F3874" s="8"/>
      <c r="G3874" s="8"/>
      <c r="H3874" s="8"/>
      <c r="I3874" s="8"/>
      <c r="J3874" s="8" t="s">
        <v>78</v>
      </c>
      <c r="K3874" s="17">
        <v>0</v>
      </c>
      <c r="L3874" s="8"/>
      <c r="M3874" s="8"/>
      <c r="N3874" s="9">
        <v>0</v>
      </c>
      <c r="O3874" s="8"/>
      <c r="P3874" s="9">
        <v>0</v>
      </c>
      <c r="Q3874" s="15">
        <v>0</v>
      </c>
      <c r="R3874" s="9">
        <v>60</v>
      </c>
      <c r="S3874" s="8" t="s">
        <v>124</v>
      </c>
      <c r="T3874" s="8"/>
      <c r="U3874" s="18" t="s">
        <v>9165</v>
      </c>
      <c r="V3874" s="8"/>
      <c r="W3874" s="8"/>
    </row>
    <row r="3875" spans="1:23" ht="13.5" thickBot="1">
      <c r="A3875" s="8"/>
      <c r="B3875" s="8"/>
      <c r="C3875" s="8" t="s">
        <v>5388</v>
      </c>
      <c r="D3875" s="8"/>
      <c r="E3875" s="8"/>
      <c r="F3875" s="8"/>
      <c r="G3875" s="8"/>
      <c r="H3875" s="8"/>
      <c r="I3875" s="8"/>
      <c r="J3875" s="8" t="s">
        <v>78</v>
      </c>
      <c r="K3875" s="17">
        <v>0</v>
      </c>
      <c r="L3875" s="8"/>
      <c r="M3875" s="8"/>
      <c r="N3875" s="9">
        <v>0</v>
      </c>
      <c r="O3875" s="8"/>
      <c r="P3875" s="9">
        <v>0</v>
      </c>
      <c r="Q3875" s="15">
        <v>0</v>
      </c>
      <c r="R3875" s="9">
        <v>750</v>
      </c>
      <c r="S3875" s="8" t="s">
        <v>37</v>
      </c>
      <c r="T3875" s="8"/>
      <c r="U3875" s="18" t="s">
        <v>9109</v>
      </c>
      <c r="V3875" s="8"/>
      <c r="W3875" s="8"/>
    </row>
    <row r="3876" spans="1:23" ht="13.5" thickBot="1">
      <c r="A3876" s="8"/>
      <c r="B3876" s="8"/>
      <c r="C3876" s="44" t="s">
        <v>5389</v>
      </c>
      <c r="D3876" s="42"/>
      <c r="E3876" s="8"/>
      <c r="F3876" s="8"/>
      <c r="G3876" s="8"/>
      <c r="H3876" s="8"/>
      <c r="I3876" s="8"/>
      <c r="J3876" s="8" t="s">
        <v>78</v>
      </c>
      <c r="K3876" s="17">
        <v>0</v>
      </c>
      <c r="L3876" s="8"/>
      <c r="M3876" s="8"/>
      <c r="N3876" s="9">
        <v>0</v>
      </c>
      <c r="O3876" s="8"/>
      <c r="P3876" s="9">
        <v>0</v>
      </c>
      <c r="Q3876" s="15">
        <v>0</v>
      </c>
      <c r="R3876" s="9">
        <v>580</v>
      </c>
      <c r="S3876" s="8" t="s">
        <v>37</v>
      </c>
      <c r="T3876" s="8"/>
      <c r="U3876" s="8" t="s">
        <v>9109</v>
      </c>
      <c r="V3876" s="8"/>
      <c r="W3876" s="8"/>
    </row>
    <row r="3877" spans="1:23" ht="13.5" thickBot="1">
      <c r="A3877" s="8"/>
      <c r="B3877" s="8"/>
      <c r="C3877" s="8" t="s">
        <v>5390</v>
      </c>
      <c r="D3877" s="8"/>
      <c r="E3877" s="8"/>
      <c r="F3877" s="8"/>
      <c r="G3877" s="8"/>
      <c r="H3877" s="8"/>
      <c r="I3877" s="8"/>
      <c r="J3877" s="8" t="s">
        <v>78</v>
      </c>
      <c r="K3877" s="17">
        <v>0</v>
      </c>
      <c r="L3877" s="8"/>
      <c r="M3877" s="8"/>
      <c r="N3877" s="9">
        <v>0</v>
      </c>
      <c r="O3877" s="8"/>
      <c r="P3877" s="9">
        <v>0</v>
      </c>
      <c r="Q3877" s="15">
        <v>0</v>
      </c>
      <c r="R3877" s="9">
        <v>900</v>
      </c>
      <c r="S3877" s="8" t="s">
        <v>37</v>
      </c>
      <c r="T3877" s="8"/>
      <c r="U3877" s="18" t="s">
        <v>9109</v>
      </c>
      <c r="V3877" s="8"/>
      <c r="W3877" s="8"/>
    </row>
    <row r="3878" spans="1:23" ht="13.5" thickBot="1">
      <c r="A3878" s="8"/>
      <c r="B3878" s="8"/>
      <c r="C3878" s="8" t="s">
        <v>5391</v>
      </c>
      <c r="D3878" s="8"/>
      <c r="E3878" s="8"/>
      <c r="F3878" s="8"/>
      <c r="G3878" s="8"/>
      <c r="H3878" s="8"/>
      <c r="I3878" s="8"/>
      <c r="J3878" s="8" t="s">
        <v>78</v>
      </c>
      <c r="K3878" s="17">
        <v>0</v>
      </c>
      <c r="L3878" s="8"/>
      <c r="M3878" s="8"/>
      <c r="N3878" s="9">
        <v>0</v>
      </c>
      <c r="O3878" s="8"/>
      <c r="P3878" s="9">
        <v>0</v>
      </c>
      <c r="Q3878" s="15">
        <v>0</v>
      </c>
      <c r="R3878" s="9">
        <v>900</v>
      </c>
      <c r="S3878" s="8" t="s">
        <v>37</v>
      </c>
      <c r="T3878" s="8"/>
      <c r="U3878" s="18" t="s">
        <v>9109</v>
      </c>
      <c r="V3878" s="8"/>
      <c r="W3878" s="8"/>
    </row>
    <row r="3879" spans="1:23" ht="13.5" thickBot="1">
      <c r="A3879" s="8"/>
      <c r="B3879" s="8"/>
      <c r="C3879" s="8" t="s">
        <v>5392</v>
      </c>
      <c r="D3879" s="8"/>
      <c r="E3879" s="8"/>
      <c r="F3879" s="8"/>
      <c r="G3879" s="8"/>
      <c r="H3879" s="8"/>
      <c r="I3879" s="8"/>
      <c r="J3879" s="8" t="s">
        <v>78</v>
      </c>
      <c r="K3879" s="17">
        <v>0</v>
      </c>
      <c r="L3879" s="8"/>
      <c r="M3879" s="8"/>
      <c r="N3879" s="9">
        <v>0</v>
      </c>
      <c r="O3879" s="8"/>
      <c r="P3879" s="9">
        <v>0</v>
      </c>
      <c r="Q3879" s="15">
        <v>0</v>
      </c>
      <c r="R3879" s="9">
        <v>750</v>
      </c>
      <c r="S3879" s="8" t="s">
        <v>37</v>
      </c>
      <c r="T3879" s="8"/>
      <c r="U3879" s="8" t="s">
        <v>9109</v>
      </c>
      <c r="V3879" s="8"/>
      <c r="W3879" s="8"/>
    </row>
    <row r="3880" spans="1:23" ht="13.5" thickBot="1">
      <c r="A3880" s="8"/>
      <c r="B3880" s="8"/>
      <c r="C3880" s="8" t="s">
        <v>5394</v>
      </c>
      <c r="D3880" s="8"/>
      <c r="E3880" s="8"/>
      <c r="F3880" s="8"/>
      <c r="G3880" s="8"/>
      <c r="H3880" s="8"/>
      <c r="I3880" s="8"/>
      <c r="J3880" s="8" t="s">
        <v>78</v>
      </c>
      <c r="K3880" s="17">
        <v>0</v>
      </c>
      <c r="L3880" s="8"/>
      <c r="M3880" s="8"/>
      <c r="N3880" s="9">
        <v>0</v>
      </c>
      <c r="O3880" s="8"/>
      <c r="P3880" s="9">
        <v>0</v>
      </c>
      <c r="Q3880" s="15">
        <v>0</v>
      </c>
      <c r="R3880" s="9">
        <v>1200</v>
      </c>
      <c r="S3880" s="8" t="s">
        <v>37</v>
      </c>
      <c r="T3880" s="8"/>
      <c r="U3880" s="18" t="s">
        <v>9109</v>
      </c>
      <c r="V3880" s="8"/>
      <c r="W3880" s="8"/>
    </row>
    <row r="3881" spans="1:23" ht="13.5" thickBot="1">
      <c r="A3881" s="8"/>
      <c r="B3881" s="8"/>
      <c r="C3881" s="8" t="s">
        <v>5395</v>
      </c>
      <c r="D3881" s="8"/>
      <c r="E3881" s="8"/>
      <c r="F3881" s="8"/>
      <c r="G3881" s="8"/>
      <c r="H3881" s="8"/>
      <c r="I3881" s="8"/>
      <c r="J3881" s="8" t="s">
        <v>78</v>
      </c>
      <c r="K3881" s="17">
        <v>0</v>
      </c>
      <c r="L3881" s="8"/>
      <c r="M3881" s="8"/>
      <c r="N3881" s="9">
        <v>0</v>
      </c>
      <c r="O3881" s="8"/>
      <c r="P3881" s="9">
        <v>0</v>
      </c>
      <c r="Q3881" s="15">
        <v>0</v>
      </c>
      <c r="R3881" s="9">
        <v>900</v>
      </c>
      <c r="S3881" s="8" t="s">
        <v>37</v>
      </c>
      <c r="T3881" s="8"/>
      <c r="U3881" s="8" t="s">
        <v>9109</v>
      </c>
      <c r="V3881" s="8"/>
      <c r="W3881" s="8"/>
    </row>
    <row r="3882" spans="1:23" ht="13.5" thickBot="1">
      <c r="A3882" s="8"/>
      <c r="B3882" s="8"/>
      <c r="C3882" s="8" t="s">
        <v>5396</v>
      </c>
      <c r="D3882" s="8"/>
      <c r="E3882" s="8"/>
      <c r="F3882" s="8"/>
      <c r="G3882" s="8"/>
      <c r="H3882" s="8"/>
      <c r="I3882" s="8"/>
      <c r="J3882" s="8" t="s">
        <v>78</v>
      </c>
      <c r="K3882" s="17">
        <v>0</v>
      </c>
      <c r="L3882" s="8"/>
      <c r="M3882" s="8"/>
      <c r="N3882" s="9">
        <v>0</v>
      </c>
      <c r="O3882" s="8"/>
      <c r="P3882" s="9">
        <v>0</v>
      </c>
      <c r="Q3882" s="15">
        <v>0</v>
      </c>
      <c r="R3882" s="9">
        <v>1200</v>
      </c>
      <c r="S3882" s="8" t="s">
        <v>37</v>
      </c>
      <c r="T3882" s="8"/>
      <c r="U3882" s="8" t="s">
        <v>9109</v>
      </c>
      <c r="V3882" s="8"/>
      <c r="W3882" s="8"/>
    </row>
    <row r="3883" spans="1:23" ht="13.5" thickBot="1">
      <c r="A3883" s="8"/>
      <c r="B3883" s="8"/>
      <c r="C3883" s="8" t="s">
        <v>9180</v>
      </c>
      <c r="D3883" s="8"/>
      <c r="E3883" s="8"/>
      <c r="F3883" s="8"/>
      <c r="G3883" s="8"/>
      <c r="H3883" s="8"/>
      <c r="I3883" s="8"/>
      <c r="J3883" s="8" t="s">
        <v>78</v>
      </c>
      <c r="K3883" s="17">
        <v>0</v>
      </c>
      <c r="L3883" s="8"/>
      <c r="M3883" s="8"/>
      <c r="N3883" s="9">
        <v>0</v>
      </c>
      <c r="O3883" s="8"/>
      <c r="P3883" s="9">
        <v>0</v>
      </c>
      <c r="Q3883" s="15">
        <v>0</v>
      </c>
      <c r="R3883" s="9">
        <v>1200</v>
      </c>
      <c r="S3883" s="8" t="s">
        <v>37</v>
      </c>
      <c r="T3883" s="8"/>
      <c r="U3883" s="8" t="s">
        <v>9109</v>
      </c>
      <c r="V3883" s="8"/>
      <c r="W3883" s="8"/>
    </row>
    <row r="3884" spans="1:23" ht="13.5" thickBot="1">
      <c r="A3884" s="8"/>
      <c r="B3884" s="8"/>
      <c r="C3884" s="8" t="s">
        <v>9180</v>
      </c>
      <c r="D3884" s="8"/>
      <c r="E3884" s="8"/>
      <c r="F3884" s="8"/>
      <c r="G3884" s="8"/>
      <c r="H3884" s="8"/>
      <c r="I3884" s="8"/>
      <c r="J3884" s="8" t="s">
        <v>78</v>
      </c>
      <c r="K3884" s="17">
        <v>0</v>
      </c>
      <c r="L3884" s="8"/>
      <c r="M3884" s="8"/>
      <c r="N3884" s="9">
        <v>0</v>
      </c>
      <c r="O3884" s="8"/>
      <c r="P3884" s="9">
        <v>0</v>
      </c>
      <c r="Q3884" s="15">
        <v>0</v>
      </c>
      <c r="R3884" s="9">
        <v>1000</v>
      </c>
      <c r="S3884" s="8" t="s">
        <v>37</v>
      </c>
      <c r="T3884" s="8"/>
      <c r="U3884" s="18" t="s">
        <v>9109</v>
      </c>
      <c r="V3884" s="8"/>
      <c r="W3884" s="8"/>
    </row>
    <row r="3885" spans="1:23" ht="13.5" thickBot="1">
      <c r="A3885" s="8"/>
      <c r="B3885" s="8"/>
      <c r="C3885" s="44" t="s">
        <v>5397</v>
      </c>
      <c r="D3885" s="42"/>
      <c r="E3885" s="8"/>
      <c r="F3885" s="8"/>
      <c r="G3885" s="8"/>
      <c r="H3885" s="8"/>
      <c r="I3885" s="8"/>
      <c r="J3885" s="8" t="s">
        <v>78</v>
      </c>
      <c r="K3885" s="17">
        <v>0</v>
      </c>
      <c r="L3885" s="8"/>
      <c r="M3885" s="8"/>
      <c r="N3885" s="9">
        <v>0</v>
      </c>
      <c r="O3885" s="8"/>
      <c r="P3885" s="9">
        <v>0</v>
      </c>
      <c r="Q3885" s="15">
        <v>0</v>
      </c>
      <c r="R3885" s="9">
        <v>96</v>
      </c>
      <c r="S3885" s="8" t="s">
        <v>40</v>
      </c>
      <c r="T3885" s="8"/>
      <c r="U3885" s="18" t="s">
        <v>9167</v>
      </c>
      <c r="V3885" s="8"/>
      <c r="W3885" s="8"/>
    </row>
    <row r="3886" spans="1:23" ht="13.5" thickBot="1">
      <c r="A3886" s="8"/>
      <c r="B3886" s="8"/>
      <c r="C3886" s="8" t="s">
        <v>5398</v>
      </c>
      <c r="D3886" s="8"/>
      <c r="E3886" s="8"/>
      <c r="F3886" s="8"/>
      <c r="G3886" s="8"/>
      <c r="H3886" s="8"/>
      <c r="I3886" s="8"/>
      <c r="J3886" s="8" t="s">
        <v>78</v>
      </c>
      <c r="K3886" s="17">
        <v>0</v>
      </c>
      <c r="L3886" s="8"/>
      <c r="M3886" s="8"/>
      <c r="N3886" s="9">
        <v>0</v>
      </c>
      <c r="O3886" s="8"/>
      <c r="P3886" s="9">
        <v>0</v>
      </c>
      <c r="Q3886" s="15">
        <v>0</v>
      </c>
      <c r="R3886" s="9">
        <v>144</v>
      </c>
      <c r="S3886" s="8" t="s">
        <v>37</v>
      </c>
      <c r="T3886" s="8"/>
      <c r="U3886" s="18" t="s">
        <v>9109</v>
      </c>
      <c r="V3886" s="8"/>
      <c r="W3886" s="8"/>
    </row>
    <row r="3887" spans="1:23" ht="13.5" thickBot="1">
      <c r="A3887" s="8"/>
      <c r="B3887" s="8"/>
      <c r="C3887" s="44" t="s">
        <v>5399</v>
      </c>
      <c r="D3887" s="42"/>
      <c r="E3887" s="8"/>
      <c r="F3887" s="8"/>
      <c r="G3887" s="8"/>
      <c r="H3887" s="8"/>
      <c r="I3887" s="8"/>
      <c r="J3887" s="8" t="s">
        <v>78</v>
      </c>
      <c r="K3887" s="17">
        <v>0</v>
      </c>
      <c r="L3887" s="8"/>
      <c r="M3887" s="8"/>
      <c r="N3887" s="9">
        <v>0</v>
      </c>
      <c r="O3887" s="8"/>
      <c r="P3887" s="9">
        <v>0</v>
      </c>
      <c r="Q3887" s="15">
        <v>0</v>
      </c>
      <c r="R3887" s="9">
        <v>480</v>
      </c>
      <c r="S3887" s="8" t="s">
        <v>37</v>
      </c>
      <c r="T3887" s="8"/>
      <c r="U3887" s="18" t="s">
        <v>9109</v>
      </c>
      <c r="V3887" s="8"/>
      <c r="W3887" s="8"/>
    </row>
    <row r="3888" spans="1:23" ht="13.5" thickBot="1">
      <c r="A3888" s="8"/>
      <c r="B3888" s="8"/>
      <c r="C3888" s="8" t="s">
        <v>5400</v>
      </c>
      <c r="D3888" s="8"/>
      <c r="E3888" s="8"/>
      <c r="F3888" s="8"/>
      <c r="G3888" s="8"/>
      <c r="H3888" s="8"/>
      <c r="I3888" s="8"/>
      <c r="J3888" s="8" t="s">
        <v>78</v>
      </c>
      <c r="K3888" s="17">
        <v>0</v>
      </c>
      <c r="L3888" s="8"/>
      <c r="M3888" s="8"/>
      <c r="N3888" s="9">
        <v>0</v>
      </c>
      <c r="O3888" s="8"/>
      <c r="P3888" s="9">
        <v>0</v>
      </c>
      <c r="Q3888" s="15">
        <v>0</v>
      </c>
      <c r="R3888" s="9">
        <v>480</v>
      </c>
      <c r="S3888" s="8" t="s">
        <v>37</v>
      </c>
      <c r="T3888" s="8"/>
      <c r="U3888" s="8" t="s">
        <v>9109</v>
      </c>
      <c r="V3888" s="8"/>
      <c r="W3888" s="8"/>
    </row>
    <row r="3889" spans="1:23" ht="13.5" thickBot="1">
      <c r="A3889" s="8"/>
      <c r="B3889" s="8"/>
      <c r="C3889" s="8" t="s">
        <v>5401</v>
      </c>
      <c r="D3889" s="8"/>
      <c r="E3889" s="8"/>
      <c r="F3889" s="8"/>
      <c r="G3889" s="8"/>
      <c r="H3889" s="8"/>
      <c r="I3889" s="8"/>
      <c r="J3889" s="8" t="s">
        <v>78</v>
      </c>
      <c r="K3889" s="17">
        <v>0</v>
      </c>
      <c r="L3889" s="8"/>
      <c r="M3889" s="8"/>
      <c r="N3889" s="9">
        <v>0</v>
      </c>
      <c r="O3889" s="8"/>
      <c r="P3889" s="9">
        <v>0</v>
      </c>
      <c r="Q3889" s="15">
        <v>0</v>
      </c>
      <c r="R3889" s="9">
        <v>72</v>
      </c>
      <c r="S3889" s="8" t="s">
        <v>34</v>
      </c>
      <c r="T3889" s="8"/>
      <c r="U3889" s="8" t="s">
        <v>9164</v>
      </c>
      <c r="V3889" s="8"/>
      <c r="W3889" s="8"/>
    </row>
    <row r="3890" spans="1:23" ht="13.5" thickBot="1">
      <c r="A3890" s="8"/>
      <c r="B3890" s="8"/>
      <c r="C3890" s="8" t="s">
        <v>5402</v>
      </c>
      <c r="D3890" s="8"/>
      <c r="E3890" s="8"/>
      <c r="F3890" s="8"/>
      <c r="G3890" s="8"/>
      <c r="H3890" s="8"/>
      <c r="I3890" s="8"/>
      <c r="J3890" s="8" t="s">
        <v>78</v>
      </c>
      <c r="K3890" s="17">
        <v>0</v>
      </c>
      <c r="L3890" s="8"/>
      <c r="M3890" s="8"/>
      <c r="N3890" s="9">
        <v>0</v>
      </c>
      <c r="O3890" s="8"/>
      <c r="P3890" s="9">
        <v>0</v>
      </c>
      <c r="Q3890" s="15">
        <v>0</v>
      </c>
      <c r="R3890" s="9">
        <v>56</v>
      </c>
      <c r="S3890" s="8" t="s">
        <v>34</v>
      </c>
      <c r="T3890" s="8"/>
      <c r="U3890" s="18" t="s">
        <v>9164</v>
      </c>
      <c r="V3890" s="8"/>
      <c r="W3890" s="8"/>
    </row>
    <row r="3891" spans="1:23" ht="13.5" thickBot="1">
      <c r="A3891" s="8"/>
      <c r="B3891" s="8"/>
      <c r="C3891" s="8" t="s">
        <v>5403</v>
      </c>
      <c r="D3891" s="8"/>
      <c r="E3891" s="8"/>
      <c r="F3891" s="8"/>
      <c r="G3891" s="8"/>
      <c r="H3891" s="8"/>
      <c r="I3891" s="8"/>
      <c r="J3891" s="8" t="s">
        <v>78</v>
      </c>
      <c r="K3891" s="17">
        <v>0</v>
      </c>
      <c r="L3891" s="8"/>
      <c r="M3891" s="8"/>
      <c r="N3891" s="9">
        <v>0</v>
      </c>
      <c r="O3891" s="8"/>
      <c r="P3891" s="9">
        <v>0</v>
      </c>
      <c r="Q3891" s="15">
        <v>0</v>
      </c>
      <c r="R3891" s="9">
        <v>100</v>
      </c>
      <c r="S3891" s="8" t="s">
        <v>34</v>
      </c>
      <c r="T3891" s="8"/>
      <c r="U3891" s="18" t="s">
        <v>9164</v>
      </c>
      <c r="V3891" s="8"/>
      <c r="W3891" s="8"/>
    </row>
    <row r="3892" spans="1:23" ht="13.5" thickBot="1">
      <c r="A3892" s="8"/>
      <c r="B3892" s="8"/>
      <c r="C3892" s="44" t="s">
        <v>5404</v>
      </c>
      <c r="D3892" s="42"/>
      <c r="E3892" s="8"/>
      <c r="F3892" s="8"/>
      <c r="G3892" s="8"/>
      <c r="H3892" s="8"/>
      <c r="I3892" s="8"/>
      <c r="J3892" s="8" t="s">
        <v>78</v>
      </c>
      <c r="K3892" s="17">
        <v>0</v>
      </c>
      <c r="L3892" s="8"/>
      <c r="M3892" s="8"/>
      <c r="N3892" s="9">
        <v>0</v>
      </c>
      <c r="O3892" s="8"/>
      <c r="P3892" s="9">
        <v>0</v>
      </c>
      <c r="Q3892" s="15">
        <v>0</v>
      </c>
      <c r="R3892" s="9">
        <v>120</v>
      </c>
      <c r="S3892" s="8" t="s">
        <v>34</v>
      </c>
      <c r="T3892" s="8"/>
      <c r="U3892" s="18" t="s">
        <v>9164</v>
      </c>
      <c r="V3892" s="8"/>
      <c r="W3892" s="8"/>
    </row>
    <row r="3893" spans="1:23" ht="13.5" thickBot="1">
      <c r="A3893" s="8"/>
      <c r="B3893" s="8"/>
      <c r="C3893" s="8" t="s">
        <v>5405</v>
      </c>
      <c r="D3893" s="8"/>
      <c r="E3893" s="8"/>
      <c r="F3893" s="8"/>
      <c r="G3893" s="8"/>
      <c r="H3893" s="8"/>
      <c r="I3893" s="8"/>
      <c r="J3893" s="8" t="s">
        <v>78</v>
      </c>
      <c r="K3893" s="17">
        <v>0</v>
      </c>
      <c r="L3893" s="8"/>
      <c r="M3893" s="8"/>
      <c r="N3893" s="9">
        <v>0</v>
      </c>
      <c r="O3893" s="8"/>
      <c r="P3893" s="9">
        <v>0</v>
      </c>
      <c r="Q3893" s="15">
        <v>0</v>
      </c>
      <c r="R3893" s="9">
        <v>96</v>
      </c>
      <c r="S3893" s="8" t="s">
        <v>34</v>
      </c>
      <c r="T3893" s="8"/>
      <c r="U3893" s="18" t="s">
        <v>9164</v>
      </c>
      <c r="V3893" s="8"/>
      <c r="W3893" s="8"/>
    </row>
    <row r="3894" spans="1:23" ht="13.5" thickBot="1">
      <c r="A3894" s="8"/>
      <c r="B3894" s="8"/>
      <c r="C3894" s="8" t="s">
        <v>9181</v>
      </c>
      <c r="D3894" s="8"/>
      <c r="E3894" s="8"/>
      <c r="F3894" s="8"/>
      <c r="G3894" s="8"/>
      <c r="H3894" s="8"/>
      <c r="I3894" s="8"/>
      <c r="J3894" s="8" t="s">
        <v>78</v>
      </c>
      <c r="K3894" s="17">
        <v>0</v>
      </c>
      <c r="L3894" s="8"/>
      <c r="M3894" s="8"/>
      <c r="N3894" s="9">
        <v>0</v>
      </c>
      <c r="O3894" s="8"/>
      <c r="P3894" s="9">
        <v>0</v>
      </c>
      <c r="Q3894" s="15">
        <v>0</v>
      </c>
      <c r="R3894" s="9">
        <v>84</v>
      </c>
      <c r="S3894" s="8" t="s">
        <v>34</v>
      </c>
      <c r="T3894" s="8"/>
      <c r="U3894" s="18" t="s">
        <v>9164</v>
      </c>
      <c r="V3894" s="8"/>
      <c r="W3894" s="8"/>
    </row>
    <row r="3895" spans="1:23" ht="13.5" thickBot="1">
      <c r="A3895" s="8"/>
      <c r="B3895" s="8"/>
      <c r="C3895" s="44" t="s">
        <v>5406</v>
      </c>
      <c r="D3895" s="42"/>
      <c r="E3895" s="8"/>
      <c r="F3895" s="8"/>
      <c r="G3895" s="8"/>
      <c r="H3895" s="8"/>
      <c r="I3895" s="8"/>
      <c r="J3895" s="8" t="s">
        <v>78</v>
      </c>
      <c r="K3895" s="17">
        <v>0</v>
      </c>
      <c r="L3895" s="8"/>
      <c r="M3895" s="8"/>
      <c r="N3895" s="9">
        <v>0</v>
      </c>
      <c r="O3895" s="8"/>
      <c r="P3895" s="9">
        <v>0</v>
      </c>
      <c r="Q3895" s="15">
        <v>0</v>
      </c>
      <c r="R3895" s="9">
        <v>60</v>
      </c>
      <c r="S3895" s="8" t="s">
        <v>34</v>
      </c>
      <c r="T3895" s="8"/>
      <c r="U3895" s="18" t="s">
        <v>9164</v>
      </c>
      <c r="V3895" s="8"/>
      <c r="W3895" s="8"/>
    </row>
    <row r="3896" spans="1:23" ht="13.5" thickBot="1">
      <c r="A3896" s="8"/>
      <c r="B3896" s="8"/>
      <c r="C3896" s="8" t="s">
        <v>5407</v>
      </c>
      <c r="D3896" s="8"/>
      <c r="E3896" s="8"/>
      <c r="F3896" s="8"/>
      <c r="G3896" s="8"/>
      <c r="H3896" s="8"/>
      <c r="I3896" s="8"/>
      <c r="J3896" s="8" t="s">
        <v>78</v>
      </c>
      <c r="K3896" s="17">
        <v>0</v>
      </c>
      <c r="L3896" s="8"/>
      <c r="M3896" s="8"/>
      <c r="N3896" s="9">
        <v>0</v>
      </c>
      <c r="O3896" s="8"/>
      <c r="P3896" s="9">
        <v>0</v>
      </c>
      <c r="Q3896" s="15">
        <v>0</v>
      </c>
      <c r="R3896" s="9">
        <v>72</v>
      </c>
      <c r="S3896" s="8" t="s">
        <v>34</v>
      </c>
      <c r="T3896" s="8"/>
      <c r="U3896" s="18" t="s">
        <v>9164</v>
      </c>
      <c r="V3896" s="8"/>
      <c r="W3896" s="8"/>
    </row>
    <row r="3897" spans="1:23" ht="13.5" thickBot="1">
      <c r="A3897" s="8"/>
      <c r="B3897" s="8"/>
      <c r="C3897" s="8" t="s">
        <v>5408</v>
      </c>
      <c r="D3897" s="8"/>
      <c r="E3897" s="8"/>
      <c r="F3897" s="8"/>
      <c r="G3897" s="8"/>
      <c r="H3897" s="8"/>
      <c r="I3897" s="8"/>
      <c r="J3897" s="8" t="s">
        <v>78</v>
      </c>
      <c r="K3897" s="17">
        <v>0</v>
      </c>
      <c r="L3897" s="8"/>
      <c r="M3897" s="8"/>
      <c r="N3897" s="9">
        <v>0</v>
      </c>
      <c r="O3897" s="8"/>
      <c r="P3897" s="9">
        <v>0</v>
      </c>
      <c r="Q3897" s="15">
        <v>0</v>
      </c>
      <c r="R3897" s="9">
        <v>100</v>
      </c>
      <c r="S3897" s="8" t="s">
        <v>34</v>
      </c>
      <c r="T3897" s="8"/>
      <c r="U3897" s="18" t="s">
        <v>9164</v>
      </c>
      <c r="V3897" s="8"/>
      <c r="W3897" s="8"/>
    </row>
    <row r="3898" spans="1:23" ht="13.5" thickBot="1">
      <c r="A3898" s="8"/>
      <c r="B3898" s="8"/>
      <c r="C3898" s="8" t="s">
        <v>5409</v>
      </c>
      <c r="D3898" s="8"/>
      <c r="E3898" s="8"/>
      <c r="F3898" s="8"/>
      <c r="G3898" s="8"/>
      <c r="H3898" s="8"/>
      <c r="I3898" s="8"/>
      <c r="J3898" s="8" t="s">
        <v>78</v>
      </c>
      <c r="K3898" s="17">
        <v>0</v>
      </c>
      <c r="L3898" s="8"/>
      <c r="M3898" s="8"/>
      <c r="N3898" s="9">
        <v>0</v>
      </c>
      <c r="O3898" s="8"/>
      <c r="P3898" s="9">
        <v>0</v>
      </c>
      <c r="Q3898" s="15">
        <v>0</v>
      </c>
      <c r="R3898" s="9">
        <v>80</v>
      </c>
      <c r="S3898" s="8" t="s">
        <v>34</v>
      </c>
      <c r="T3898" s="8"/>
      <c r="U3898" s="18" t="s">
        <v>9164</v>
      </c>
      <c r="V3898" s="8"/>
      <c r="W3898" s="8"/>
    </row>
    <row r="3899" spans="1:23" ht="13.5" thickBot="1">
      <c r="A3899" s="8"/>
      <c r="B3899" s="8"/>
      <c r="C3899" s="8" t="s">
        <v>5409</v>
      </c>
      <c r="D3899" s="8"/>
      <c r="E3899" s="8"/>
      <c r="F3899" s="8"/>
      <c r="G3899" s="8"/>
      <c r="H3899" s="8"/>
      <c r="I3899" s="8"/>
      <c r="J3899" s="8" t="s">
        <v>78</v>
      </c>
      <c r="K3899" s="17">
        <v>0</v>
      </c>
      <c r="L3899" s="8"/>
      <c r="M3899" s="8"/>
      <c r="N3899" s="9">
        <v>0</v>
      </c>
      <c r="O3899" s="8"/>
      <c r="P3899" s="9">
        <v>0</v>
      </c>
      <c r="Q3899" s="15">
        <v>0</v>
      </c>
      <c r="R3899" s="9">
        <v>40</v>
      </c>
      <c r="S3899" s="8" t="s">
        <v>34</v>
      </c>
      <c r="T3899" s="8"/>
      <c r="U3899" s="18" t="s">
        <v>9164</v>
      </c>
      <c r="V3899" s="8"/>
      <c r="W3899" s="8"/>
    </row>
    <row r="3900" spans="1:23" ht="13.5" thickBot="1">
      <c r="A3900" s="8"/>
      <c r="B3900" s="8"/>
      <c r="C3900" s="44" t="s">
        <v>5410</v>
      </c>
      <c r="D3900" s="42"/>
      <c r="E3900" s="8"/>
      <c r="F3900" s="8"/>
      <c r="G3900" s="8"/>
      <c r="H3900" s="8"/>
      <c r="I3900" s="8"/>
      <c r="J3900" s="8" t="s">
        <v>78</v>
      </c>
      <c r="K3900" s="17">
        <v>0</v>
      </c>
      <c r="L3900" s="8"/>
      <c r="M3900" s="8"/>
      <c r="N3900" s="9">
        <v>0</v>
      </c>
      <c r="O3900" s="8"/>
      <c r="P3900" s="9">
        <v>0</v>
      </c>
      <c r="Q3900" s="15">
        <v>0</v>
      </c>
      <c r="R3900" s="9">
        <v>72</v>
      </c>
      <c r="S3900" s="8" t="s">
        <v>34</v>
      </c>
      <c r="T3900" s="8"/>
      <c r="U3900" s="18" t="s">
        <v>9164</v>
      </c>
      <c r="V3900" s="8"/>
      <c r="W3900" s="8"/>
    </row>
    <row r="3901" spans="1:23" ht="13.5" thickBot="1">
      <c r="A3901" s="8"/>
      <c r="B3901" s="8"/>
      <c r="C3901" s="8" t="s">
        <v>5417</v>
      </c>
      <c r="D3901" s="8"/>
      <c r="E3901" s="8"/>
      <c r="F3901" s="8" t="s">
        <v>212</v>
      </c>
      <c r="G3901" s="8"/>
      <c r="H3901" s="8"/>
      <c r="I3901" s="8" t="s">
        <v>426</v>
      </c>
      <c r="J3901" s="8" t="s">
        <v>214</v>
      </c>
      <c r="K3901" s="17">
        <v>0</v>
      </c>
      <c r="L3901" s="8"/>
      <c r="M3901" s="8"/>
      <c r="N3901" s="9">
        <v>0</v>
      </c>
      <c r="O3901" s="8"/>
      <c r="P3901" s="9">
        <v>0</v>
      </c>
      <c r="Q3901" s="15">
        <v>0</v>
      </c>
      <c r="R3901" s="9">
        <v>1800</v>
      </c>
      <c r="S3901" s="8" t="s">
        <v>37</v>
      </c>
      <c r="T3901" s="8"/>
      <c r="U3901" s="18" t="s">
        <v>9109</v>
      </c>
      <c r="V3901" s="8"/>
      <c r="W3901" s="8"/>
    </row>
    <row r="3902" spans="1:23" ht="13.5" thickBot="1">
      <c r="A3902" s="8"/>
      <c r="B3902" s="8"/>
      <c r="C3902" s="44" t="s">
        <v>5418</v>
      </c>
      <c r="D3902" s="42"/>
      <c r="E3902" s="8"/>
      <c r="F3902" s="8" t="s">
        <v>212</v>
      </c>
      <c r="G3902" s="8"/>
      <c r="H3902" s="8"/>
      <c r="I3902" s="8" t="s">
        <v>426</v>
      </c>
      <c r="J3902" s="8" t="s">
        <v>214</v>
      </c>
      <c r="K3902" s="17">
        <v>0</v>
      </c>
      <c r="L3902" s="8"/>
      <c r="M3902" s="8"/>
      <c r="N3902" s="9">
        <v>0</v>
      </c>
      <c r="O3902" s="8"/>
      <c r="P3902" s="9">
        <v>0</v>
      </c>
      <c r="Q3902" s="15">
        <v>0</v>
      </c>
      <c r="R3902" s="9">
        <v>1800</v>
      </c>
      <c r="S3902" s="8" t="s">
        <v>37</v>
      </c>
      <c r="T3902" s="8"/>
      <c r="U3902" s="18" t="s">
        <v>9109</v>
      </c>
      <c r="V3902" s="8"/>
      <c r="W3902" s="8"/>
    </row>
    <row r="3903" spans="1:23" ht="13.5" thickBot="1">
      <c r="A3903" s="8"/>
      <c r="B3903" s="8"/>
      <c r="C3903" s="8" t="s">
        <v>5419</v>
      </c>
      <c r="D3903" s="8"/>
      <c r="E3903" s="8"/>
      <c r="F3903" s="8"/>
      <c r="G3903" s="8"/>
      <c r="H3903" s="8"/>
      <c r="I3903" s="8" t="s">
        <v>426</v>
      </c>
      <c r="J3903" s="8" t="s">
        <v>214</v>
      </c>
      <c r="K3903" s="17">
        <v>0</v>
      </c>
      <c r="L3903" s="8"/>
      <c r="M3903" s="8"/>
      <c r="N3903" s="9">
        <v>0</v>
      </c>
      <c r="O3903" s="8"/>
      <c r="P3903" s="9">
        <v>0</v>
      </c>
      <c r="Q3903" s="15">
        <v>0</v>
      </c>
      <c r="R3903" s="9">
        <v>3600</v>
      </c>
      <c r="S3903" s="8" t="s">
        <v>37</v>
      </c>
      <c r="T3903" s="8"/>
      <c r="U3903" s="18" t="s">
        <v>9109</v>
      </c>
      <c r="V3903" s="8"/>
      <c r="W3903" s="8"/>
    </row>
    <row r="3904" spans="1:23" ht="13.5" thickBot="1">
      <c r="A3904" s="8"/>
      <c r="B3904" s="8"/>
      <c r="C3904" s="44" t="s">
        <v>5420</v>
      </c>
      <c r="D3904" s="42"/>
      <c r="E3904" s="8"/>
      <c r="F3904" s="8"/>
      <c r="G3904" s="8"/>
      <c r="H3904" s="8"/>
      <c r="I3904" s="8" t="s">
        <v>426</v>
      </c>
      <c r="J3904" s="8" t="s">
        <v>214</v>
      </c>
      <c r="K3904" s="17">
        <v>0</v>
      </c>
      <c r="L3904" s="8"/>
      <c r="M3904" s="8"/>
      <c r="N3904" s="9">
        <v>0</v>
      </c>
      <c r="O3904" s="8"/>
      <c r="P3904" s="9">
        <v>0</v>
      </c>
      <c r="Q3904" s="15">
        <v>0</v>
      </c>
      <c r="R3904" s="9">
        <v>3600</v>
      </c>
      <c r="S3904" s="8" t="s">
        <v>37</v>
      </c>
      <c r="T3904" s="8"/>
      <c r="U3904" s="18" t="s">
        <v>9109</v>
      </c>
      <c r="V3904" s="8"/>
      <c r="W3904" s="8"/>
    </row>
    <row r="3905" spans="1:23" ht="26.25" thickBot="1">
      <c r="A3905" s="8"/>
      <c r="B3905" s="8"/>
      <c r="C3905" s="44" t="s">
        <v>5421</v>
      </c>
      <c r="D3905" s="42"/>
      <c r="E3905" s="8"/>
      <c r="F3905" s="8" t="s">
        <v>212</v>
      </c>
      <c r="G3905" s="8"/>
      <c r="H3905" s="8"/>
      <c r="I3905" s="8" t="s">
        <v>213</v>
      </c>
      <c r="J3905" s="8" t="s">
        <v>214</v>
      </c>
      <c r="K3905" s="17">
        <v>0</v>
      </c>
      <c r="L3905" s="8"/>
      <c r="M3905" s="8"/>
      <c r="N3905" s="9">
        <v>0</v>
      </c>
      <c r="O3905" s="8"/>
      <c r="P3905" s="9">
        <v>0</v>
      </c>
      <c r="Q3905" s="15">
        <v>0</v>
      </c>
      <c r="R3905" s="9">
        <v>600</v>
      </c>
      <c r="S3905" s="8" t="s">
        <v>37</v>
      </c>
      <c r="T3905" s="8"/>
      <c r="U3905" s="18" t="s">
        <v>9109</v>
      </c>
      <c r="V3905" s="8"/>
      <c r="W3905" s="8"/>
    </row>
    <row r="3906" spans="1:23" ht="13.5" thickBot="1">
      <c r="A3906" s="8"/>
      <c r="B3906" s="8"/>
      <c r="C3906" s="44" t="s">
        <v>5422</v>
      </c>
      <c r="D3906" s="42"/>
      <c r="E3906" s="8"/>
      <c r="F3906" s="8" t="s">
        <v>212</v>
      </c>
      <c r="G3906" s="8"/>
      <c r="H3906" s="8"/>
      <c r="I3906" s="8" t="s">
        <v>434</v>
      </c>
      <c r="J3906" s="8" t="s">
        <v>214</v>
      </c>
      <c r="K3906" s="17">
        <v>0</v>
      </c>
      <c r="L3906" s="8"/>
      <c r="M3906" s="8"/>
      <c r="N3906" s="9">
        <v>0</v>
      </c>
      <c r="O3906" s="8"/>
      <c r="P3906" s="9">
        <v>0</v>
      </c>
      <c r="Q3906" s="15">
        <v>0</v>
      </c>
      <c r="R3906" s="9">
        <v>600</v>
      </c>
      <c r="S3906" s="8" t="s">
        <v>37</v>
      </c>
      <c r="T3906" s="8"/>
      <c r="U3906" s="8" t="s">
        <v>9109</v>
      </c>
      <c r="V3906" s="8"/>
      <c r="W3906" s="8"/>
    </row>
    <row r="3907" spans="1:23" ht="13.5" thickBot="1">
      <c r="A3907" s="8"/>
      <c r="B3907" s="8"/>
      <c r="C3907" s="8" t="s">
        <v>5425</v>
      </c>
      <c r="D3907" s="8"/>
      <c r="E3907" s="8"/>
      <c r="F3907" s="8" t="s">
        <v>212</v>
      </c>
      <c r="G3907" s="8"/>
      <c r="H3907" s="8"/>
      <c r="I3907" s="8" t="s">
        <v>426</v>
      </c>
      <c r="J3907" s="8" t="s">
        <v>214</v>
      </c>
      <c r="K3907" s="17">
        <v>0</v>
      </c>
      <c r="L3907" s="8"/>
      <c r="M3907" s="8"/>
      <c r="N3907" s="9">
        <v>0</v>
      </c>
      <c r="O3907" s="8"/>
      <c r="P3907" s="9">
        <v>0</v>
      </c>
      <c r="Q3907" s="15">
        <v>0</v>
      </c>
      <c r="R3907" s="9">
        <v>3600</v>
      </c>
      <c r="S3907" s="8" t="s">
        <v>37</v>
      </c>
      <c r="T3907" s="8"/>
      <c r="U3907" s="18" t="s">
        <v>9109</v>
      </c>
      <c r="V3907" s="8"/>
      <c r="W3907" s="8"/>
    </row>
    <row r="3908" spans="1:23" ht="13.5" thickBot="1">
      <c r="A3908" s="8"/>
      <c r="B3908" s="8"/>
      <c r="C3908" s="44" t="s">
        <v>5427</v>
      </c>
      <c r="D3908" s="42"/>
      <c r="E3908" s="8"/>
      <c r="F3908" s="8" t="s">
        <v>212</v>
      </c>
      <c r="G3908" s="8"/>
      <c r="H3908" s="8"/>
      <c r="I3908" s="8" t="s">
        <v>426</v>
      </c>
      <c r="J3908" s="8" t="s">
        <v>214</v>
      </c>
      <c r="K3908" s="17">
        <v>0</v>
      </c>
      <c r="L3908" s="8"/>
      <c r="M3908" s="8"/>
      <c r="N3908" s="9">
        <v>0</v>
      </c>
      <c r="O3908" s="8"/>
      <c r="P3908" s="9">
        <v>0</v>
      </c>
      <c r="Q3908" s="15">
        <v>0</v>
      </c>
      <c r="R3908" s="9">
        <v>3600</v>
      </c>
      <c r="S3908" s="8" t="s">
        <v>37</v>
      </c>
      <c r="T3908" s="8"/>
      <c r="U3908" s="18" t="s">
        <v>9109</v>
      </c>
      <c r="V3908" s="8"/>
      <c r="W3908" s="8"/>
    </row>
    <row r="3909" spans="1:23" ht="13.5" thickBot="1">
      <c r="A3909" s="8"/>
      <c r="B3909" s="8"/>
      <c r="C3909" s="44" t="s">
        <v>5428</v>
      </c>
      <c r="D3909" s="45"/>
      <c r="E3909" s="45"/>
      <c r="F3909" s="45" t="s">
        <v>212</v>
      </c>
      <c r="G3909" s="42"/>
      <c r="H3909" s="8"/>
      <c r="I3909" s="8" t="s">
        <v>426</v>
      </c>
      <c r="J3909" s="8" t="s">
        <v>214</v>
      </c>
      <c r="K3909" s="17">
        <v>0</v>
      </c>
      <c r="L3909" s="8"/>
      <c r="M3909" s="8"/>
      <c r="N3909" s="9">
        <v>0</v>
      </c>
      <c r="O3909" s="8"/>
      <c r="P3909" s="9">
        <v>0</v>
      </c>
      <c r="Q3909" s="15">
        <v>0</v>
      </c>
      <c r="R3909" s="9">
        <v>3600</v>
      </c>
      <c r="S3909" s="8" t="s">
        <v>37</v>
      </c>
      <c r="T3909" s="8"/>
      <c r="U3909" s="18" t="s">
        <v>9109</v>
      </c>
      <c r="V3909" s="8"/>
      <c r="W3909" s="8"/>
    </row>
    <row r="3910" spans="1:23" ht="26.25" thickBot="1">
      <c r="A3910" s="8"/>
      <c r="B3910" s="8"/>
      <c r="C3910" s="44" t="s">
        <v>5429</v>
      </c>
      <c r="D3910" s="45"/>
      <c r="E3910" s="45"/>
      <c r="F3910" s="42" t="s">
        <v>212</v>
      </c>
      <c r="G3910" s="8"/>
      <c r="H3910" s="8"/>
      <c r="I3910" s="8" t="s">
        <v>213</v>
      </c>
      <c r="J3910" s="8" t="s">
        <v>214</v>
      </c>
      <c r="K3910" s="17">
        <v>0</v>
      </c>
      <c r="L3910" s="8"/>
      <c r="M3910" s="8"/>
      <c r="N3910" s="9">
        <v>0</v>
      </c>
      <c r="O3910" s="8"/>
      <c r="P3910" s="9">
        <v>0</v>
      </c>
      <c r="Q3910" s="15">
        <v>0</v>
      </c>
      <c r="R3910" s="9">
        <v>480</v>
      </c>
      <c r="S3910" s="8" t="s">
        <v>37</v>
      </c>
      <c r="T3910" s="8"/>
      <c r="U3910" s="18" t="s">
        <v>9109</v>
      </c>
      <c r="V3910" s="8"/>
      <c r="W3910" s="8"/>
    </row>
    <row r="3911" spans="1:23" ht="26.25" thickBot="1">
      <c r="A3911" s="8"/>
      <c r="B3911" s="8"/>
      <c r="C3911" s="44" t="s">
        <v>5430</v>
      </c>
      <c r="D3911" s="45"/>
      <c r="E3911" s="45"/>
      <c r="F3911" s="45" t="s">
        <v>212</v>
      </c>
      <c r="G3911" s="42"/>
      <c r="H3911" s="8"/>
      <c r="I3911" s="8" t="s">
        <v>213</v>
      </c>
      <c r="J3911" s="8" t="s">
        <v>214</v>
      </c>
      <c r="K3911" s="17">
        <v>0</v>
      </c>
      <c r="L3911" s="8"/>
      <c r="M3911" s="8"/>
      <c r="N3911" s="9">
        <v>0</v>
      </c>
      <c r="O3911" s="8"/>
      <c r="P3911" s="9">
        <v>0</v>
      </c>
      <c r="Q3911" s="15">
        <v>0</v>
      </c>
      <c r="R3911" s="9">
        <v>480</v>
      </c>
      <c r="S3911" s="8" t="s">
        <v>37</v>
      </c>
      <c r="T3911" s="8"/>
      <c r="U3911" s="19" t="s">
        <v>9109</v>
      </c>
      <c r="V3911" s="8"/>
      <c r="W3911" s="8"/>
    </row>
    <row r="3912" spans="1:23" ht="26.25" thickBot="1">
      <c r="A3912" s="8"/>
      <c r="B3912" s="8"/>
      <c r="C3912" s="44" t="s">
        <v>5431</v>
      </c>
      <c r="D3912" s="45"/>
      <c r="E3912" s="45"/>
      <c r="F3912" s="42" t="s">
        <v>212</v>
      </c>
      <c r="G3912" s="8"/>
      <c r="H3912" s="8"/>
      <c r="I3912" s="8" t="s">
        <v>213</v>
      </c>
      <c r="J3912" s="8" t="s">
        <v>214</v>
      </c>
      <c r="K3912" s="17">
        <v>0</v>
      </c>
      <c r="L3912" s="8"/>
      <c r="M3912" s="8"/>
      <c r="N3912" s="9">
        <v>0</v>
      </c>
      <c r="O3912" s="8"/>
      <c r="P3912" s="9">
        <v>0</v>
      </c>
      <c r="Q3912" s="15">
        <v>0</v>
      </c>
      <c r="R3912" s="9">
        <v>480</v>
      </c>
      <c r="S3912" s="8" t="s">
        <v>37</v>
      </c>
      <c r="T3912" s="8"/>
      <c r="U3912" s="18" t="s">
        <v>9109</v>
      </c>
      <c r="V3912" s="8"/>
      <c r="W3912" s="8"/>
    </row>
    <row r="3913" spans="1:23" ht="26.25" thickBot="1">
      <c r="A3913" s="8"/>
      <c r="B3913" s="8"/>
      <c r="C3913" s="44" t="s">
        <v>5432</v>
      </c>
      <c r="D3913" s="45"/>
      <c r="E3913" s="45"/>
      <c r="F3913" s="42" t="s">
        <v>212</v>
      </c>
      <c r="G3913" s="8"/>
      <c r="H3913" s="8"/>
      <c r="I3913" s="8" t="s">
        <v>213</v>
      </c>
      <c r="J3913" s="8" t="s">
        <v>214</v>
      </c>
      <c r="K3913" s="17">
        <v>0</v>
      </c>
      <c r="L3913" s="8"/>
      <c r="M3913" s="8"/>
      <c r="N3913" s="9">
        <v>0</v>
      </c>
      <c r="O3913" s="8"/>
      <c r="P3913" s="9">
        <v>0</v>
      </c>
      <c r="Q3913" s="15">
        <v>0</v>
      </c>
      <c r="R3913" s="9">
        <v>480</v>
      </c>
      <c r="S3913" s="8" t="s">
        <v>37</v>
      </c>
      <c r="T3913" s="8"/>
      <c r="U3913" s="18" t="s">
        <v>9109</v>
      </c>
      <c r="V3913" s="8"/>
      <c r="W3913" s="8"/>
    </row>
    <row r="3914" spans="1:23" ht="26.25" thickBot="1">
      <c r="A3914" s="8"/>
      <c r="B3914" s="8"/>
      <c r="C3914" s="44" t="s">
        <v>5433</v>
      </c>
      <c r="D3914" s="42"/>
      <c r="E3914" s="8"/>
      <c r="F3914" s="8" t="s">
        <v>212</v>
      </c>
      <c r="G3914" s="8"/>
      <c r="H3914" s="8"/>
      <c r="I3914" s="8" t="s">
        <v>213</v>
      </c>
      <c r="J3914" s="8" t="s">
        <v>214</v>
      </c>
      <c r="K3914" s="17">
        <v>0</v>
      </c>
      <c r="L3914" s="8"/>
      <c r="M3914" s="8"/>
      <c r="N3914" s="9">
        <v>0</v>
      </c>
      <c r="O3914" s="8"/>
      <c r="P3914" s="9">
        <v>0</v>
      </c>
      <c r="Q3914" s="15">
        <v>0</v>
      </c>
      <c r="R3914" s="9">
        <v>480</v>
      </c>
      <c r="S3914" s="8" t="s">
        <v>37</v>
      </c>
      <c r="T3914" s="8"/>
      <c r="U3914" s="18" t="s">
        <v>9109</v>
      </c>
      <c r="V3914" s="8"/>
      <c r="W3914" s="8"/>
    </row>
    <row r="3915" spans="1:23" ht="13.5" thickBot="1">
      <c r="A3915" s="8"/>
      <c r="B3915" s="8"/>
      <c r="C3915" s="44" t="s">
        <v>5434</v>
      </c>
      <c r="D3915" s="45"/>
      <c r="E3915" s="45"/>
      <c r="F3915" s="45"/>
      <c r="G3915" s="42"/>
      <c r="H3915" s="8"/>
      <c r="I3915" s="8"/>
      <c r="J3915" s="8" t="s">
        <v>78</v>
      </c>
      <c r="K3915" s="17">
        <v>0</v>
      </c>
      <c r="L3915" s="8"/>
      <c r="M3915" s="8"/>
      <c r="N3915" s="9">
        <v>0</v>
      </c>
      <c r="O3915" s="8"/>
      <c r="P3915" s="9">
        <v>0</v>
      </c>
      <c r="Q3915" s="15">
        <v>0</v>
      </c>
      <c r="R3915" s="9">
        <v>100</v>
      </c>
      <c r="S3915" s="8" t="s">
        <v>34</v>
      </c>
      <c r="T3915" s="8"/>
      <c r="U3915" s="8" t="s">
        <v>9164</v>
      </c>
      <c r="V3915" s="8"/>
      <c r="W3915" s="8"/>
    </row>
    <row r="3916" spans="1:23" ht="13.5" thickBot="1">
      <c r="A3916" s="8"/>
      <c r="B3916" s="8"/>
      <c r="C3916" s="44" t="s">
        <v>5435</v>
      </c>
      <c r="D3916" s="45"/>
      <c r="E3916" s="42"/>
      <c r="F3916" s="8"/>
      <c r="G3916" s="8"/>
      <c r="H3916" s="8"/>
      <c r="I3916" s="8"/>
      <c r="J3916" s="8" t="s">
        <v>78</v>
      </c>
      <c r="K3916" s="17">
        <v>0</v>
      </c>
      <c r="L3916" s="8"/>
      <c r="M3916" s="8"/>
      <c r="N3916" s="9">
        <v>0</v>
      </c>
      <c r="O3916" s="8"/>
      <c r="P3916" s="9">
        <v>0</v>
      </c>
      <c r="Q3916" s="15">
        <v>0</v>
      </c>
      <c r="R3916" s="9">
        <v>100</v>
      </c>
      <c r="S3916" s="8" t="s">
        <v>34</v>
      </c>
      <c r="T3916" s="8"/>
      <c r="U3916" s="8" t="s">
        <v>9164</v>
      </c>
      <c r="V3916" s="8"/>
      <c r="W3916" s="8"/>
    </row>
    <row r="3917" spans="1:23" ht="13.5" thickBot="1">
      <c r="A3917" s="8"/>
      <c r="B3917" s="8"/>
      <c r="C3917" s="44" t="s">
        <v>5436</v>
      </c>
      <c r="D3917" s="45"/>
      <c r="E3917" s="42"/>
      <c r="F3917" s="8"/>
      <c r="G3917" s="8"/>
      <c r="H3917" s="8"/>
      <c r="I3917" s="8"/>
      <c r="J3917" s="8" t="s">
        <v>78</v>
      </c>
      <c r="K3917" s="17">
        <v>0</v>
      </c>
      <c r="L3917" s="8"/>
      <c r="M3917" s="8"/>
      <c r="N3917" s="9">
        <v>0</v>
      </c>
      <c r="O3917" s="8"/>
      <c r="P3917" s="9">
        <v>0</v>
      </c>
      <c r="Q3917" s="15">
        <v>0</v>
      </c>
      <c r="R3917" s="9">
        <v>100</v>
      </c>
      <c r="S3917" s="8" t="s">
        <v>34</v>
      </c>
      <c r="T3917" s="8"/>
      <c r="U3917" s="18" t="s">
        <v>9164</v>
      </c>
      <c r="V3917" s="8"/>
      <c r="W3917" s="8"/>
    </row>
    <row r="3918" spans="1:23" ht="26.25" thickBot="1">
      <c r="A3918" s="8"/>
      <c r="B3918" s="8"/>
      <c r="C3918" s="8" t="s">
        <v>5445</v>
      </c>
      <c r="D3918" s="8"/>
      <c r="E3918" s="8"/>
      <c r="F3918" s="8"/>
      <c r="G3918" s="8"/>
      <c r="H3918" s="8"/>
      <c r="I3918" s="8" t="s">
        <v>213</v>
      </c>
      <c r="J3918" s="8" t="s">
        <v>214</v>
      </c>
      <c r="K3918" s="17">
        <v>0</v>
      </c>
      <c r="L3918" s="8"/>
      <c r="M3918" s="8"/>
      <c r="N3918" s="9">
        <v>0</v>
      </c>
      <c r="O3918" s="8"/>
      <c r="P3918" s="9">
        <v>0</v>
      </c>
      <c r="Q3918" s="15">
        <v>0</v>
      </c>
      <c r="R3918" s="9">
        <v>600</v>
      </c>
      <c r="S3918" s="8" t="s">
        <v>37</v>
      </c>
      <c r="T3918" s="8"/>
      <c r="U3918" s="8" t="s">
        <v>9109</v>
      </c>
      <c r="V3918" s="8"/>
      <c r="W3918" s="8"/>
    </row>
    <row r="3919" spans="1:23" ht="26.25" thickBot="1">
      <c r="A3919" s="8"/>
      <c r="B3919" s="8"/>
      <c r="C3919" s="43" t="s">
        <v>5449</v>
      </c>
      <c r="D3919" s="42"/>
      <c r="E3919" s="8"/>
      <c r="F3919" s="8"/>
      <c r="G3919" s="8"/>
      <c r="H3919" s="8"/>
      <c r="I3919" s="8" t="s">
        <v>463</v>
      </c>
      <c r="J3919" s="8" t="s">
        <v>214</v>
      </c>
      <c r="K3919" s="17">
        <v>0</v>
      </c>
      <c r="L3919" s="8"/>
      <c r="M3919" s="8"/>
      <c r="N3919" s="9">
        <v>0</v>
      </c>
      <c r="O3919" s="8"/>
      <c r="P3919" s="9">
        <v>0</v>
      </c>
      <c r="Q3919" s="15">
        <v>0</v>
      </c>
      <c r="R3919" s="9">
        <v>500</v>
      </c>
      <c r="S3919" s="8" t="s">
        <v>37</v>
      </c>
      <c r="T3919" s="8"/>
      <c r="U3919" s="8" t="s">
        <v>9109</v>
      </c>
      <c r="V3919" s="8"/>
      <c r="W3919" s="8"/>
    </row>
    <row r="3920" spans="1:23" ht="13.5" thickBot="1">
      <c r="A3920" s="8"/>
      <c r="B3920" s="8"/>
      <c r="C3920" s="43" t="s">
        <v>5449</v>
      </c>
      <c r="D3920" s="42"/>
      <c r="E3920" s="8"/>
      <c r="F3920" s="8" t="s">
        <v>212</v>
      </c>
      <c r="G3920" s="8"/>
      <c r="H3920" s="8"/>
      <c r="I3920" s="8" t="s">
        <v>461</v>
      </c>
      <c r="J3920" s="8" t="s">
        <v>214</v>
      </c>
      <c r="K3920" s="17">
        <v>0</v>
      </c>
      <c r="L3920" s="8"/>
      <c r="M3920" s="8"/>
      <c r="N3920" s="9">
        <v>0</v>
      </c>
      <c r="O3920" s="8"/>
      <c r="P3920" s="9">
        <v>0</v>
      </c>
      <c r="Q3920" s="15">
        <v>0</v>
      </c>
      <c r="R3920" s="9">
        <v>500</v>
      </c>
      <c r="S3920" s="8" t="s">
        <v>37</v>
      </c>
      <c r="T3920" s="8"/>
      <c r="U3920" s="8" t="s">
        <v>9109</v>
      </c>
      <c r="V3920" s="8"/>
      <c r="W3920" s="8"/>
    </row>
    <row r="3921" spans="1:23" ht="13.5" thickBot="1">
      <c r="A3921" s="8"/>
      <c r="B3921" s="8"/>
      <c r="C3921" s="18" t="s">
        <v>5449</v>
      </c>
      <c r="D3921" s="8"/>
      <c r="E3921" s="8"/>
      <c r="F3921" s="8" t="s">
        <v>212</v>
      </c>
      <c r="G3921" s="8"/>
      <c r="H3921" s="8"/>
      <c r="I3921" s="8" t="s">
        <v>412</v>
      </c>
      <c r="J3921" s="8" t="s">
        <v>214</v>
      </c>
      <c r="K3921" s="17">
        <v>0</v>
      </c>
      <c r="L3921" s="8"/>
      <c r="M3921" s="8"/>
      <c r="N3921" s="9">
        <v>0</v>
      </c>
      <c r="O3921" s="8"/>
      <c r="P3921" s="9">
        <v>0</v>
      </c>
      <c r="Q3921" s="15">
        <v>0</v>
      </c>
      <c r="R3921" s="9">
        <v>504</v>
      </c>
      <c r="S3921" s="8" t="s">
        <v>37</v>
      </c>
      <c r="T3921" s="8"/>
      <c r="U3921" s="8" t="s">
        <v>9109</v>
      </c>
      <c r="V3921" s="8"/>
      <c r="W3921" s="8"/>
    </row>
    <row r="3922" spans="1:23" ht="13.5" thickBot="1">
      <c r="A3922" s="8"/>
      <c r="B3922" s="8"/>
      <c r="C3922" s="18" t="s">
        <v>5450</v>
      </c>
      <c r="D3922" s="8"/>
      <c r="E3922" s="8"/>
      <c r="F3922" s="8"/>
      <c r="G3922" s="8"/>
      <c r="H3922" s="8"/>
      <c r="I3922" s="8"/>
      <c r="J3922" s="8" t="s">
        <v>78</v>
      </c>
      <c r="K3922" s="17">
        <v>0</v>
      </c>
      <c r="L3922" s="8"/>
      <c r="M3922" s="8"/>
      <c r="N3922" s="9">
        <v>0</v>
      </c>
      <c r="O3922" s="8"/>
      <c r="P3922" s="9">
        <v>0</v>
      </c>
      <c r="Q3922" s="15">
        <v>0</v>
      </c>
      <c r="R3922" s="9">
        <v>480</v>
      </c>
      <c r="S3922" s="8" t="s">
        <v>71</v>
      </c>
      <c r="T3922" s="8"/>
      <c r="U3922" s="8" t="s">
        <v>9173</v>
      </c>
      <c r="V3922" s="8"/>
      <c r="W3922" s="8"/>
    </row>
    <row r="3923" spans="1:23" ht="13.5" thickBot="1">
      <c r="A3923" s="8"/>
      <c r="B3923" s="8"/>
      <c r="C3923" s="8" t="s">
        <v>5451</v>
      </c>
      <c r="D3923" s="8"/>
      <c r="E3923" s="8"/>
      <c r="F3923" s="8"/>
      <c r="G3923" s="8"/>
      <c r="H3923" s="8"/>
      <c r="I3923" s="8"/>
      <c r="J3923" s="8" t="s">
        <v>78</v>
      </c>
      <c r="K3923" s="17">
        <v>0</v>
      </c>
      <c r="L3923" s="8"/>
      <c r="M3923" s="8"/>
      <c r="N3923" s="9">
        <v>0</v>
      </c>
      <c r="O3923" s="8"/>
      <c r="P3923" s="9">
        <v>0</v>
      </c>
      <c r="Q3923" s="15">
        <v>0</v>
      </c>
      <c r="R3923" s="9">
        <v>240</v>
      </c>
      <c r="S3923" s="8" t="s">
        <v>71</v>
      </c>
      <c r="T3923" s="8"/>
      <c r="U3923" s="8" t="s">
        <v>9173</v>
      </c>
      <c r="V3923" s="8"/>
      <c r="W3923" s="8"/>
    </row>
    <row r="3924" spans="1:23" ht="13.5" thickBot="1">
      <c r="A3924" s="8"/>
      <c r="B3924" s="8"/>
      <c r="C3924" s="8" t="s">
        <v>5453</v>
      </c>
      <c r="D3924" s="8"/>
      <c r="E3924" s="8"/>
      <c r="F3924" s="8"/>
      <c r="G3924" s="8"/>
      <c r="H3924" s="8"/>
      <c r="I3924" s="8"/>
      <c r="J3924" s="8" t="s">
        <v>78</v>
      </c>
      <c r="K3924" s="17">
        <v>0</v>
      </c>
      <c r="L3924" s="8"/>
      <c r="M3924" s="8"/>
      <c r="N3924" s="9">
        <v>0</v>
      </c>
      <c r="O3924" s="8"/>
      <c r="P3924" s="9">
        <v>0</v>
      </c>
      <c r="Q3924" s="15">
        <v>0</v>
      </c>
      <c r="R3924" s="9">
        <v>200</v>
      </c>
      <c r="S3924" s="8" t="s">
        <v>34</v>
      </c>
      <c r="T3924" s="8"/>
      <c r="U3924" s="8" t="s">
        <v>9164</v>
      </c>
      <c r="V3924" s="8"/>
      <c r="W3924" s="8"/>
    </row>
    <row r="3925" spans="1:23" ht="13.5" thickBot="1">
      <c r="A3925" s="8"/>
      <c r="B3925" s="8"/>
      <c r="C3925" s="8" t="s">
        <v>5454</v>
      </c>
      <c r="D3925" s="8"/>
      <c r="E3925" s="8"/>
      <c r="F3925" s="8"/>
      <c r="G3925" s="8"/>
      <c r="H3925" s="8"/>
      <c r="I3925" s="8"/>
      <c r="J3925" s="8" t="s">
        <v>78</v>
      </c>
      <c r="K3925" s="17">
        <v>0</v>
      </c>
      <c r="L3925" s="8"/>
      <c r="M3925" s="8"/>
      <c r="N3925" s="9">
        <v>0</v>
      </c>
      <c r="O3925" s="8"/>
      <c r="P3925" s="9">
        <v>0</v>
      </c>
      <c r="Q3925" s="15">
        <v>0</v>
      </c>
      <c r="R3925" s="9">
        <v>200</v>
      </c>
      <c r="S3925" s="8" t="s">
        <v>34</v>
      </c>
      <c r="T3925" s="8"/>
      <c r="U3925" s="8" t="s">
        <v>9164</v>
      </c>
      <c r="V3925" s="8"/>
      <c r="W3925" s="8"/>
    </row>
    <row r="3926" spans="1:23" ht="13.5" thickBot="1">
      <c r="A3926" s="8"/>
      <c r="B3926" s="8"/>
      <c r="C3926" s="8" t="s">
        <v>5455</v>
      </c>
      <c r="D3926" s="8"/>
      <c r="E3926" s="8"/>
      <c r="F3926" s="8"/>
      <c r="G3926" s="8"/>
      <c r="H3926" s="8"/>
      <c r="I3926" s="8"/>
      <c r="J3926" s="8" t="s">
        <v>78</v>
      </c>
      <c r="K3926" s="17">
        <v>0</v>
      </c>
      <c r="L3926" s="8"/>
      <c r="M3926" s="8"/>
      <c r="N3926" s="9">
        <v>0</v>
      </c>
      <c r="O3926" s="8"/>
      <c r="P3926" s="9">
        <v>0</v>
      </c>
      <c r="Q3926" s="15">
        <v>0</v>
      </c>
      <c r="R3926" s="9">
        <v>100</v>
      </c>
      <c r="S3926" s="8" t="s">
        <v>34</v>
      </c>
      <c r="T3926" s="8"/>
      <c r="U3926" s="8" t="s">
        <v>9164</v>
      </c>
      <c r="V3926" s="8"/>
      <c r="W3926" s="8"/>
    </row>
    <row r="3927" spans="1:23" ht="13.5" thickBot="1">
      <c r="A3927" s="8"/>
      <c r="B3927" s="8"/>
      <c r="C3927" s="8" t="s">
        <v>5457</v>
      </c>
      <c r="D3927" s="8"/>
      <c r="E3927" s="8"/>
      <c r="F3927" s="8"/>
      <c r="G3927" s="8"/>
      <c r="H3927" s="8"/>
      <c r="I3927" s="8"/>
      <c r="J3927" s="8" t="s">
        <v>78</v>
      </c>
      <c r="K3927" s="17">
        <v>0</v>
      </c>
      <c r="L3927" s="8"/>
      <c r="M3927" s="8"/>
      <c r="N3927" s="9">
        <v>0</v>
      </c>
      <c r="O3927" s="8"/>
      <c r="P3927" s="9">
        <v>0</v>
      </c>
      <c r="Q3927" s="15">
        <v>0</v>
      </c>
      <c r="R3927" s="9">
        <v>200</v>
      </c>
      <c r="S3927" s="8" t="s">
        <v>34</v>
      </c>
      <c r="T3927" s="8"/>
      <c r="U3927" s="8" t="s">
        <v>9164</v>
      </c>
      <c r="V3927" s="8"/>
      <c r="W3927" s="8"/>
    </row>
    <row r="3928" spans="1:23" ht="13.5" thickBot="1">
      <c r="A3928" s="8"/>
      <c r="B3928" s="8"/>
      <c r="C3928" s="8" t="s">
        <v>5459</v>
      </c>
      <c r="D3928" s="8"/>
      <c r="E3928" s="8"/>
      <c r="F3928" s="8"/>
      <c r="G3928" s="8"/>
      <c r="H3928" s="8"/>
      <c r="I3928" s="8"/>
      <c r="J3928" s="8" t="s">
        <v>78</v>
      </c>
      <c r="K3928" s="17">
        <v>0</v>
      </c>
      <c r="L3928" s="8"/>
      <c r="M3928" s="8"/>
      <c r="N3928" s="9">
        <v>0</v>
      </c>
      <c r="O3928" s="8"/>
      <c r="P3928" s="9">
        <v>0</v>
      </c>
      <c r="Q3928" s="15">
        <v>0</v>
      </c>
      <c r="R3928" s="9">
        <v>2000</v>
      </c>
      <c r="S3928" s="8" t="s">
        <v>37</v>
      </c>
      <c r="T3928" s="8"/>
      <c r="U3928" s="18" t="s">
        <v>9109</v>
      </c>
      <c r="V3928" s="8"/>
      <c r="W3928" s="8"/>
    </row>
    <row r="3929" spans="1:23" ht="13.5" thickBot="1">
      <c r="A3929" s="8"/>
      <c r="B3929" s="8"/>
      <c r="C3929" s="8" t="s">
        <v>5462</v>
      </c>
      <c r="D3929" s="8"/>
      <c r="E3929" s="8"/>
      <c r="F3929" s="8"/>
      <c r="G3929" s="8"/>
      <c r="H3929" s="8"/>
      <c r="I3929" s="8"/>
      <c r="J3929" s="8" t="s">
        <v>78</v>
      </c>
      <c r="K3929" s="17">
        <v>0</v>
      </c>
      <c r="L3929" s="8"/>
      <c r="M3929" s="8"/>
      <c r="N3929" s="9">
        <v>0</v>
      </c>
      <c r="O3929" s="8"/>
      <c r="P3929" s="9">
        <v>0</v>
      </c>
      <c r="Q3929" s="15">
        <v>0</v>
      </c>
      <c r="R3929" s="9">
        <v>100</v>
      </c>
      <c r="S3929" s="8" t="s">
        <v>40</v>
      </c>
      <c r="T3929" s="8"/>
      <c r="U3929" s="8" t="s">
        <v>9167</v>
      </c>
      <c r="V3929" s="8"/>
      <c r="W3929" s="8"/>
    </row>
    <row r="3930" spans="1:23" ht="13.5" thickBot="1">
      <c r="A3930" s="8"/>
      <c r="B3930" s="8"/>
      <c r="C3930" s="8" t="s">
        <v>5463</v>
      </c>
      <c r="D3930" s="8"/>
      <c r="E3930" s="8"/>
      <c r="F3930" s="8"/>
      <c r="G3930" s="8"/>
      <c r="H3930" s="8"/>
      <c r="I3930" s="8"/>
      <c r="J3930" s="8" t="s">
        <v>78</v>
      </c>
      <c r="K3930" s="17">
        <v>0</v>
      </c>
      <c r="L3930" s="8"/>
      <c r="M3930" s="8"/>
      <c r="N3930" s="9">
        <v>0</v>
      </c>
      <c r="O3930" s="8"/>
      <c r="P3930" s="9">
        <v>0</v>
      </c>
      <c r="Q3930" s="15">
        <v>0</v>
      </c>
      <c r="R3930" s="9">
        <v>100</v>
      </c>
      <c r="S3930" s="8" t="s">
        <v>40</v>
      </c>
      <c r="T3930" s="8"/>
      <c r="U3930" s="8" t="s">
        <v>9167</v>
      </c>
      <c r="V3930" s="8"/>
      <c r="W3930" s="8"/>
    </row>
    <row r="3931" spans="1:23" ht="13.5" thickBot="1">
      <c r="A3931" s="8"/>
      <c r="B3931" s="8"/>
      <c r="C3931" s="44" t="s">
        <v>5464</v>
      </c>
      <c r="D3931" s="42"/>
      <c r="E3931" s="8"/>
      <c r="F3931" s="8"/>
      <c r="G3931" s="8"/>
      <c r="H3931" s="8"/>
      <c r="I3931" s="8"/>
      <c r="J3931" s="8" t="s">
        <v>78</v>
      </c>
      <c r="K3931" s="17">
        <v>0</v>
      </c>
      <c r="L3931" s="8"/>
      <c r="M3931" s="8"/>
      <c r="N3931" s="9">
        <v>0</v>
      </c>
      <c r="O3931" s="8"/>
      <c r="P3931" s="9">
        <v>0</v>
      </c>
      <c r="Q3931" s="15">
        <v>0</v>
      </c>
      <c r="R3931" s="9">
        <v>75</v>
      </c>
      <c r="S3931" s="8" t="s">
        <v>40</v>
      </c>
      <c r="T3931" s="8"/>
      <c r="U3931" s="8" t="s">
        <v>9167</v>
      </c>
      <c r="V3931" s="8"/>
      <c r="W3931" s="8"/>
    </row>
    <row r="3932" spans="1:23" ht="13.5" thickBot="1">
      <c r="A3932" s="8"/>
      <c r="B3932" s="8"/>
      <c r="C3932" s="8" t="s">
        <v>5465</v>
      </c>
      <c r="D3932" s="8"/>
      <c r="E3932" s="8"/>
      <c r="F3932" s="8"/>
      <c r="G3932" s="8"/>
      <c r="H3932" s="8"/>
      <c r="I3932" s="8"/>
      <c r="J3932" s="8" t="s">
        <v>78</v>
      </c>
      <c r="K3932" s="17">
        <v>0</v>
      </c>
      <c r="L3932" s="8"/>
      <c r="M3932" s="8"/>
      <c r="N3932" s="9">
        <v>0</v>
      </c>
      <c r="O3932" s="8"/>
      <c r="P3932" s="9">
        <v>0</v>
      </c>
      <c r="Q3932" s="15">
        <v>0</v>
      </c>
      <c r="R3932" s="9">
        <v>75</v>
      </c>
      <c r="S3932" s="8" t="s">
        <v>40</v>
      </c>
      <c r="T3932" s="8"/>
      <c r="U3932" s="18" t="s">
        <v>9167</v>
      </c>
      <c r="V3932" s="8"/>
      <c r="W3932" s="8"/>
    </row>
    <row r="3933" spans="1:23" ht="26.25" thickBot="1">
      <c r="A3933" s="8"/>
      <c r="B3933" s="8"/>
      <c r="C3933" s="44" t="s">
        <v>5466</v>
      </c>
      <c r="D3933" s="42"/>
      <c r="E3933" s="8"/>
      <c r="F3933" s="8" t="s">
        <v>212</v>
      </c>
      <c r="G3933" s="8"/>
      <c r="H3933" s="8"/>
      <c r="I3933" s="8" t="s">
        <v>213</v>
      </c>
      <c r="J3933" s="8" t="s">
        <v>214</v>
      </c>
      <c r="K3933" s="17">
        <v>0</v>
      </c>
      <c r="L3933" s="8"/>
      <c r="M3933" s="8"/>
      <c r="N3933" s="9">
        <v>0</v>
      </c>
      <c r="O3933" s="8"/>
      <c r="P3933" s="9">
        <v>0</v>
      </c>
      <c r="Q3933" s="15">
        <v>0</v>
      </c>
      <c r="R3933" s="9">
        <v>240</v>
      </c>
      <c r="S3933" s="8" t="s">
        <v>37</v>
      </c>
      <c r="T3933" s="8"/>
      <c r="U3933" s="18" t="s">
        <v>9109</v>
      </c>
      <c r="V3933" s="8"/>
      <c r="W3933" s="8"/>
    </row>
    <row r="3934" spans="1:23" ht="13.5" thickBot="1">
      <c r="A3934" s="8"/>
      <c r="B3934" s="8"/>
      <c r="C3934" s="8" t="s">
        <v>5467</v>
      </c>
      <c r="D3934" s="8"/>
      <c r="E3934" s="8"/>
      <c r="F3934" s="8"/>
      <c r="G3934" s="8"/>
      <c r="H3934" s="8"/>
      <c r="I3934" s="8"/>
      <c r="J3934" s="8" t="s">
        <v>78</v>
      </c>
      <c r="K3934" s="17">
        <v>0</v>
      </c>
      <c r="L3934" s="8"/>
      <c r="M3934" s="8"/>
      <c r="N3934" s="9">
        <v>0</v>
      </c>
      <c r="O3934" s="8"/>
      <c r="P3934" s="9">
        <v>0</v>
      </c>
      <c r="Q3934" s="15">
        <v>0</v>
      </c>
      <c r="R3934" s="9">
        <v>25</v>
      </c>
      <c r="S3934" s="8" t="s">
        <v>44</v>
      </c>
      <c r="T3934" s="8"/>
      <c r="U3934" s="8" t="s">
        <v>9177</v>
      </c>
      <c r="V3934" s="8"/>
      <c r="W3934" s="8"/>
    </row>
    <row r="3935" spans="1:23" ht="13.5" thickBot="1">
      <c r="A3935" s="8"/>
      <c r="B3935" s="8"/>
      <c r="C3935" s="8" t="s">
        <v>5468</v>
      </c>
      <c r="D3935" s="8"/>
      <c r="E3935" s="8"/>
      <c r="F3935" s="8"/>
      <c r="G3935" s="8"/>
      <c r="H3935" s="8"/>
      <c r="I3935" s="8"/>
      <c r="J3935" s="8" t="s">
        <v>78</v>
      </c>
      <c r="K3935" s="17">
        <v>0</v>
      </c>
      <c r="L3935" s="8"/>
      <c r="M3935" s="8"/>
      <c r="N3935" s="9">
        <v>0</v>
      </c>
      <c r="O3935" s="8"/>
      <c r="P3935" s="9">
        <v>0</v>
      </c>
      <c r="Q3935" s="15">
        <v>0</v>
      </c>
      <c r="R3935" s="9">
        <v>25</v>
      </c>
      <c r="S3935" s="8" t="s">
        <v>44</v>
      </c>
      <c r="T3935" s="8"/>
      <c r="U3935" s="18" t="s">
        <v>9177</v>
      </c>
      <c r="V3935" s="8"/>
      <c r="W3935" s="8"/>
    </row>
    <row r="3936" spans="1:23" ht="13.5" thickBot="1">
      <c r="A3936" s="8"/>
      <c r="B3936" s="8"/>
      <c r="C3936" s="44" t="s">
        <v>5469</v>
      </c>
      <c r="D3936" s="45"/>
      <c r="E3936" s="45"/>
      <c r="F3936" s="42"/>
      <c r="G3936" s="8"/>
      <c r="H3936" s="8"/>
      <c r="I3936" s="8"/>
      <c r="J3936" s="8" t="s">
        <v>78</v>
      </c>
      <c r="K3936" s="17">
        <v>0</v>
      </c>
      <c r="L3936" s="8"/>
      <c r="M3936" s="8"/>
      <c r="N3936" s="9">
        <v>0</v>
      </c>
      <c r="O3936" s="8"/>
      <c r="P3936" s="9">
        <v>0</v>
      </c>
      <c r="Q3936" s="15">
        <v>0</v>
      </c>
      <c r="R3936" s="9">
        <v>15</v>
      </c>
      <c r="S3936" s="8" t="s">
        <v>44</v>
      </c>
      <c r="T3936" s="8"/>
      <c r="U3936" s="18" t="s">
        <v>9177</v>
      </c>
      <c r="V3936" s="8"/>
      <c r="W3936" s="8"/>
    </row>
    <row r="3937" spans="1:23" ht="13.5" thickBot="1">
      <c r="A3937" s="8"/>
      <c r="B3937" s="8"/>
      <c r="C3937" s="44" t="s">
        <v>5471</v>
      </c>
      <c r="D3937" s="45"/>
      <c r="E3937" s="45"/>
      <c r="F3937" s="42"/>
      <c r="G3937" s="8"/>
      <c r="H3937" s="8"/>
      <c r="I3937" s="8"/>
      <c r="J3937" s="8" t="s">
        <v>78</v>
      </c>
      <c r="K3937" s="17">
        <v>0</v>
      </c>
      <c r="L3937" s="8"/>
      <c r="M3937" s="8"/>
      <c r="N3937" s="9">
        <v>0</v>
      </c>
      <c r="O3937" s="8"/>
      <c r="P3937" s="9">
        <v>0</v>
      </c>
      <c r="Q3937" s="15">
        <v>0</v>
      </c>
      <c r="R3937" s="9">
        <v>20</v>
      </c>
      <c r="S3937" s="8" t="s">
        <v>44</v>
      </c>
      <c r="T3937" s="8"/>
      <c r="U3937" s="18" t="s">
        <v>9177</v>
      </c>
      <c r="V3937" s="8"/>
      <c r="W3937" s="8"/>
    </row>
    <row r="3938" spans="1:23" ht="13.5" thickBot="1">
      <c r="A3938" s="8"/>
      <c r="B3938" s="8"/>
      <c r="C3938" s="44" t="s">
        <v>5472</v>
      </c>
      <c r="D3938" s="45"/>
      <c r="E3938" s="45"/>
      <c r="F3938" s="42"/>
      <c r="G3938" s="8"/>
      <c r="H3938" s="8"/>
      <c r="I3938" s="8"/>
      <c r="J3938" s="8" t="s">
        <v>78</v>
      </c>
      <c r="K3938" s="17">
        <v>0</v>
      </c>
      <c r="L3938" s="8"/>
      <c r="M3938" s="8"/>
      <c r="N3938" s="9">
        <v>0</v>
      </c>
      <c r="O3938" s="8"/>
      <c r="P3938" s="9">
        <v>0</v>
      </c>
      <c r="Q3938" s="15">
        <v>0</v>
      </c>
      <c r="R3938" s="9">
        <v>15</v>
      </c>
      <c r="S3938" s="8" t="s">
        <v>44</v>
      </c>
      <c r="T3938" s="8"/>
      <c r="U3938" s="8" t="s">
        <v>9177</v>
      </c>
      <c r="V3938" s="8"/>
      <c r="W3938" s="8"/>
    </row>
    <row r="3939" spans="1:23" ht="13.5" thickBot="1">
      <c r="A3939" s="8"/>
      <c r="B3939" s="8"/>
      <c r="C3939" s="44" t="s">
        <v>5473</v>
      </c>
      <c r="D3939" s="45"/>
      <c r="E3939" s="45"/>
      <c r="F3939" s="42"/>
      <c r="G3939" s="8"/>
      <c r="H3939" s="8"/>
      <c r="I3939" s="8"/>
      <c r="J3939" s="8" t="s">
        <v>78</v>
      </c>
      <c r="K3939" s="17">
        <v>0</v>
      </c>
      <c r="L3939" s="8"/>
      <c r="M3939" s="8"/>
      <c r="N3939" s="9">
        <v>0</v>
      </c>
      <c r="O3939" s="8"/>
      <c r="P3939" s="9">
        <v>0</v>
      </c>
      <c r="Q3939" s="15">
        <v>0</v>
      </c>
      <c r="R3939" s="9">
        <v>600</v>
      </c>
      <c r="S3939" s="8" t="s">
        <v>37</v>
      </c>
      <c r="T3939" s="8"/>
      <c r="U3939" s="8" t="s">
        <v>9109</v>
      </c>
      <c r="V3939" s="8"/>
      <c r="W3939" s="8"/>
    </row>
    <row r="3940" spans="1:23" ht="13.5" thickBot="1">
      <c r="A3940" s="8"/>
      <c r="B3940" s="8"/>
      <c r="C3940" s="8" t="s">
        <v>5476</v>
      </c>
      <c r="D3940" s="8"/>
      <c r="E3940" s="8"/>
      <c r="F3940" s="8"/>
      <c r="G3940" s="8"/>
      <c r="H3940" s="8"/>
      <c r="I3940" s="8"/>
      <c r="J3940" s="8" t="s">
        <v>78</v>
      </c>
      <c r="K3940" s="17">
        <v>0</v>
      </c>
      <c r="L3940" s="8"/>
      <c r="M3940" s="8"/>
      <c r="N3940" s="9">
        <v>0</v>
      </c>
      <c r="O3940" s="8"/>
      <c r="P3940" s="9">
        <v>0</v>
      </c>
      <c r="Q3940" s="15">
        <v>0</v>
      </c>
      <c r="R3940" s="9">
        <v>230</v>
      </c>
      <c r="S3940" s="8" t="s">
        <v>34</v>
      </c>
      <c r="T3940" s="8"/>
      <c r="U3940" s="8" t="s">
        <v>9164</v>
      </c>
      <c r="V3940" s="8"/>
      <c r="W3940" s="8"/>
    </row>
    <row r="3941" spans="1:23" ht="13.5" thickBot="1">
      <c r="A3941" s="8"/>
      <c r="B3941" s="8"/>
      <c r="C3941" s="8" t="s">
        <v>5477</v>
      </c>
      <c r="D3941" s="8"/>
      <c r="E3941" s="8"/>
      <c r="F3941" s="8"/>
      <c r="G3941" s="8"/>
      <c r="H3941" s="8"/>
      <c r="I3941" s="8"/>
      <c r="J3941" s="8" t="s">
        <v>78</v>
      </c>
      <c r="K3941" s="17">
        <v>0</v>
      </c>
      <c r="L3941" s="8"/>
      <c r="M3941" s="8"/>
      <c r="N3941" s="9">
        <v>0</v>
      </c>
      <c r="O3941" s="8"/>
      <c r="P3941" s="9">
        <v>0</v>
      </c>
      <c r="Q3941" s="15">
        <v>0</v>
      </c>
      <c r="R3941" s="9">
        <v>600</v>
      </c>
      <c r="S3941" s="8" t="s">
        <v>37</v>
      </c>
      <c r="T3941" s="8"/>
      <c r="U3941" s="18" t="s">
        <v>9109</v>
      </c>
      <c r="V3941" s="8"/>
      <c r="W3941" s="8"/>
    </row>
    <row r="3942" spans="1:23" ht="13.5" thickBot="1">
      <c r="A3942" s="8"/>
      <c r="B3942" s="8"/>
      <c r="C3942" s="18" t="s">
        <v>5478</v>
      </c>
      <c r="D3942" s="8"/>
      <c r="E3942" s="8"/>
      <c r="F3942" s="8"/>
      <c r="G3942" s="8"/>
      <c r="H3942" s="8"/>
      <c r="I3942" s="8"/>
      <c r="J3942" s="8" t="s">
        <v>78</v>
      </c>
      <c r="K3942" s="17">
        <v>0</v>
      </c>
      <c r="L3942" s="8"/>
      <c r="M3942" s="8"/>
      <c r="N3942" s="9">
        <v>0</v>
      </c>
      <c r="O3942" s="8"/>
      <c r="P3942" s="9">
        <v>0</v>
      </c>
      <c r="Q3942" s="15">
        <v>0</v>
      </c>
      <c r="R3942" s="9">
        <v>60</v>
      </c>
      <c r="S3942" s="8" t="s">
        <v>37</v>
      </c>
      <c r="T3942" s="8"/>
      <c r="U3942" s="8" t="s">
        <v>9109</v>
      </c>
      <c r="V3942" s="8"/>
      <c r="W3942" s="8"/>
    </row>
    <row r="3943" spans="1:23" ht="13.5" thickBot="1">
      <c r="A3943" s="8"/>
      <c r="B3943" s="8"/>
      <c r="C3943" s="8" t="s">
        <v>5479</v>
      </c>
      <c r="D3943" s="8"/>
      <c r="E3943" s="8"/>
      <c r="F3943" s="8"/>
      <c r="G3943" s="8"/>
      <c r="H3943" s="8"/>
      <c r="I3943" s="8"/>
      <c r="J3943" s="8" t="s">
        <v>78</v>
      </c>
      <c r="K3943" s="17">
        <v>0</v>
      </c>
      <c r="L3943" s="8"/>
      <c r="M3943" s="8"/>
      <c r="N3943" s="9">
        <v>0</v>
      </c>
      <c r="O3943" s="8"/>
      <c r="P3943" s="9">
        <v>0</v>
      </c>
      <c r="Q3943" s="15">
        <v>0</v>
      </c>
      <c r="R3943" s="9">
        <v>160</v>
      </c>
      <c r="S3943" s="8" t="s">
        <v>37</v>
      </c>
      <c r="T3943" s="8"/>
      <c r="U3943" s="18" t="s">
        <v>9109</v>
      </c>
      <c r="V3943" s="8"/>
      <c r="W3943" s="8"/>
    </row>
    <row r="3944" spans="1:23" ht="13.5" thickBot="1">
      <c r="A3944" s="8"/>
      <c r="B3944" s="8"/>
      <c r="C3944" s="8" t="s">
        <v>5480</v>
      </c>
      <c r="D3944" s="8"/>
      <c r="E3944" s="8"/>
      <c r="F3944" s="8"/>
      <c r="G3944" s="8"/>
      <c r="H3944" s="8"/>
      <c r="I3944" s="8"/>
      <c r="J3944" s="8" t="s">
        <v>78</v>
      </c>
      <c r="K3944" s="17">
        <v>0</v>
      </c>
      <c r="L3944" s="8"/>
      <c r="M3944" s="8"/>
      <c r="N3944" s="9">
        <v>0</v>
      </c>
      <c r="O3944" s="8"/>
      <c r="P3944" s="9">
        <v>0</v>
      </c>
      <c r="Q3944" s="15">
        <v>0</v>
      </c>
      <c r="R3944" s="9">
        <v>720</v>
      </c>
      <c r="S3944" s="8" t="s">
        <v>37</v>
      </c>
      <c r="T3944" s="8"/>
      <c r="U3944" s="18" t="s">
        <v>9109</v>
      </c>
      <c r="V3944" s="8"/>
      <c r="W3944" s="8"/>
    </row>
    <row r="3945" spans="1:23" ht="13.5" thickBot="1">
      <c r="A3945" s="8"/>
      <c r="B3945" s="8"/>
      <c r="C3945" s="44" t="s">
        <v>5481</v>
      </c>
      <c r="D3945" s="42"/>
      <c r="E3945" s="8"/>
      <c r="F3945" s="8"/>
      <c r="G3945" s="8"/>
      <c r="H3945" s="8"/>
      <c r="I3945" s="8"/>
      <c r="J3945" s="8" t="s">
        <v>78</v>
      </c>
      <c r="K3945" s="17">
        <v>0</v>
      </c>
      <c r="L3945" s="8"/>
      <c r="M3945" s="8"/>
      <c r="N3945" s="9">
        <v>0</v>
      </c>
      <c r="O3945" s="8"/>
      <c r="P3945" s="9">
        <v>0</v>
      </c>
      <c r="Q3945" s="15">
        <v>0</v>
      </c>
      <c r="R3945" s="9">
        <v>300</v>
      </c>
      <c r="S3945" s="8" t="s">
        <v>37</v>
      </c>
      <c r="T3945" s="8"/>
      <c r="U3945" s="18" t="s">
        <v>9109</v>
      </c>
      <c r="V3945" s="8"/>
      <c r="W3945" s="8"/>
    </row>
    <row r="3946" spans="1:23" ht="13.5" thickBot="1">
      <c r="A3946" s="8"/>
      <c r="B3946" s="8"/>
      <c r="C3946" s="44" t="s">
        <v>5482</v>
      </c>
      <c r="D3946" s="42"/>
      <c r="E3946" s="8"/>
      <c r="F3946" s="8"/>
      <c r="G3946" s="8"/>
      <c r="H3946" s="8"/>
      <c r="I3946" s="8"/>
      <c r="J3946" s="8" t="s">
        <v>78</v>
      </c>
      <c r="K3946" s="17">
        <v>0</v>
      </c>
      <c r="L3946" s="8"/>
      <c r="M3946" s="8"/>
      <c r="N3946" s="9">
        <v>0</v>
      </c>
      <c r="O3946" s="8"/>
      <c r="P3946" s="9">
        <v>0</v>
      </c>
      <c r="Q3946" s="15">
        <v>0</v>
      </c>
      <c r="R3946" s="9">
        <v>200</v>
      </c>
      <c r="S3946" s="8" t="s">
        <v>37</v>
      </c>
      <c r="T3946" s="8"/>
      <c r="U3946" s="8" t="s">
        <v>9109</v>
      </c>
      <c r="V3946" s="8"/>
      <c r="W3946" s="8"/>
    </row>
    <row r="3947" spans="1:23" ht="13.5" thickBot="1">
      <c r="A3947" s="8"/>
      <c r="B3947" s="8"/>
      <c r="C3947" s="8" t="s">
        <v>5483</v>
      </c>
      <c r="D3947" s="8"/>
      <c r="E3947" s="8"/>
      <c r="F3947" s="8"/>
      <c r="G3947" s="8"/>
      <c r="H3947" s="8"/>
      <c r="I3947" s="8"/>
      <c r="J3947" s="8" t="s">
        <v>78</v>
      </c>
      <c r="K3947" s="17">
        <v>0</v>
      </c>
      <c r="L3947" s="8"/>
      <c r="M3947" s="8"/>
      <c r="N3947" s="9">
        <v>0</v>
      </c>
      <c r="O3947" s="8"/>
      <c r="P3947" s="9">
        <v>0</v>
      </c>
      <c r="Q3947" s="15">
        <v>0</v>
      </c>
      <c r="R3947" s="9">
        <v>720</v>
      </c>
      <c r="S3947" s="8" t="s">
        <v>37</v>
      </c>
      <c r="T3947" s="8"/>
      <c r="U3947" s="8" t="s">
        <v>9109</v>
      </c>
      <c r="V3947" s="8"/>
      <c r="W3947" s="8"/>
    </row>
    <row r="3948" spans="1:23" ht="13.5" thickBot="1">
      <c r="A3948" s="8"/>
      <c r="B3948" s="8"/>
      <c r="C3948" s="8" t="s">
        <v>5484</v>
      </c>
      <c r="D3948" s="8"/>
      <c r="E3948" s="8"/>
      <c r="F3948" s="8"/>
      <c r="G3948" s="8"/>
      <c r="H3948" s="8"/>
      <c r="I3948" s="8"/>
      <c r="J3948" s="8" t="s">
        <v>78</v>
      </c>
      <c r="K3948" s="17">
        <v>0</v>
      </c>
      <c r="L3948" s="8"/>
      <c r="M3948" s="8"/>
      <c r="N3948" s="9">
        <v>0</v>
      </c>
      <c r="O3948" s="8"/>
      <c r="P3948" s="9">
        <v>0</v>
      </c>
      <c r="Q3948" s="15">
        <v>0</v>
      </c>
      <c r="R3948" s="9">
        <v>720</v>
      </c>
      <c r="S3948" s="8" t="s">
        <v>37</v>
      </c>
      <c r="T3948" s="8"/>
      <c r="U3948" s="8" t="s">
        <v>9109</v>
      </c>
      <c r="V3948" s="8"/>
      <c r="W3948" s="8"/>
    </row>
    <row r="3949" spans="1:23" ht="13.5" thickBot="1">
      <c r="A3949" s="8"/>
      <c r="B3949" s="8"/>
      <c r="C3949" s="8" t="s">
        <v>5485</v>
      </c>
      <c r="D3949" s="8"/>
      <c r="E3949" s="8"/>
      <c r="F3949" s="8"/>
      <c r="G3949" s="8"/>
      <c r="H3949" s="8"/>
      <c r="I3949" s="8"/>
      <c r="J3949" s="8" t="s">
        <v>78</v>
      </c>
      <c r="K3949" s="17">
        <v>0</v>
      </c>
      <c r="L3949" s="8"/>
      <c r="M3949" s="8"/>
      <c r="N3949" s="9">
        <v>0</v>
      </c>
      <c r="O3949" s="8"/>
      <c r="P3949" s="9">
        <v>0</v>
      </c>
      <c r="Q3949" s="15">
        <v>0</v>
      </c>
      <c r="R3949" s="9">
        <v>720</v>
      </c>
      <c r="S3949" s="8" t="s">
        <v>37</v>
      </c>
      <c r="T3949" s="8"/>
      <c r="U3949" s="8" t="s">
        <v>9109</v>
      </c>
      <c r="V3949" s="8"/>
      <c r="W3949" s="8"/>
    </row>
    <row r="3950" spans="1:23" ht="13.5" thickBot="1">
      <c r="A3950" s="8"/>
      <c r="B3950" s="8"/>
      <c r="C3950" s="8" t="s">
        <v>5486</v>
      </c>
      <c r="D3950" s="8"/>
      <c r="E3950" s="8"/>
      <c r="F3950" s="8"/>
      <c r="G3950" s="8"/>
      <c r="H3950" s="8"/>
      <c r="I3950" s="8"/>
      <c r="J3950" s="8" t="s">
        <v>78</v>
      </c>
      <c r="K3950" s="17">
        <v>0</v>
      </c>
      <c r="L3950" s="8"/>
      <c r="M3950" s="8"/>
      <c r="N3950" s="9">
        <v>0</v>
      </c>
      <c r="O3950" s="8"/>
      <c r="P3950" s="9">
        <v>0</v>
      </c>
      <c r="Q3950" s="15">
        <v>0</v>
      </c>
      <c r="R3950" s="9">
        <v>480</v>
      </c>
      <c r="S3950" s="8" t="s">
        <v>37</v>
      </c>
      <c r="T3950" s="8"/>
      <c r="U3950" s="8" t="s">
        <v>9109</v>
      </c>
      <c r="V3950" s="8"/>
      <c r="W3950" s="8"/>
    </row>
    <row r="3951" spans="1:23" ht="13.5" thickBot="1">
      <c r="A3951" s="8"/>
      <c r="B3951" s="8"/>
      <c r="C3951" s="8" t="s">
        <v>5487</v>
      </c>
      <c r="D3951" s="8"/>
      <c r="E3951" s="8"/>
      <c r="F3951" s="8"/>
      <c r="G3951" s="8"/>
      <c r="H3951" s="8"/>
      <c r="I3951" s="8"/>
      <c r="J3951" s="8" t="s">
        <v>78</v>
      </c>
      <c r="K3951" s="17">
        <v>0</v>
      </c>
      <c r="L3951" s="8"/>
      <c r="M3951" s="8"/>
      <c r="N3951" s="9">
        <v>0</v>
      </c>
      <c r="O3951" s="8"/>
      <c r="P3951" s="9">
        <v>0</v>
      </c>
      <c r="Q3951" s="15">
        <v>0</v>
      </c>
      <c r="R3951" s="9">
        <v>600</v>
      </c>
      <c r="S3951" s="8" t="s">
        <v>37</v>
      </c>
      <c r="T3951" s="8"/>
      <c r="U3951" s="8" t="s">
        <v>9109</v>
      </c>
      <c r="V3951" s="8"/>
      <c r="W3951" s="8"/>
    </row>
    <row r="3952" spans="1:23" ht="13.5" thickBot="1">
      <c r="A3952" s="8"/>
      <c r="B3952" s="8"/>
      <c r="C3952" s="8" t="s">
        <v>5488</v>
      </c>
      <c r="D3952" s="8"/>
      <c r="E3952" s="8"/>
      <c r="F3952" s="8"/>
      <c r="G3952" s="8"/>
      <c r="H3952" s="8"/>
      <c r="I3952" s="8"/>
      <c r="J3952" s="8" t="s">
        <v>78</v>
      </c>
      <c r="K3952" s="17">
        <v>0</v>
      </c>
      <c r="L3952" s="8"/>
      <c r="M3952" s="8"/>
      <c r="N3952" s="9">
        <v>0</v>
      </c>
      <c r="O3952" s="8"/>
      <c r="P3952" s="9">
        <v>0</v>
      </c>
      <c r="Q3952" s="15">
        <v>0</v>
      </c>
      <c r="R3952" s="9">
        <v>720</v>
      </c>
      <c r="S3952" s="8" t="s">
        <v>37</v>
      </c>
      <c r="T3952" s="8"/>
      <c r="U3952" s="8" t="s">
        <v>9109</v>
      </c>
      <c r="V3952" s="8"/>
      <c r="W3952" s="8"/>
    </row>
    <row r="3953" spans="1:23" ht="13.5" thickBot="1">
      <c r="A3953" s="8"/>
      <c r="B3953" s="8"/>
      <c r="C3953" s="8" t="s">
        <v>5489</v>
      </c>
      <c r="D3953" s="8"/>
      <c r="E3953" s="8"/>
      <c r="F3953" s="8"/>
      <c r="G3953" s="8"/>
      <c r="H3953" s="8"/>
      <c r="I3953" s="8"/>
      <c r="J3953" s="8" t="s">
        <v>78</v>
      </c>
      <c r="K3953" s="17">
        <v>0</v>
      </c>
      <c r="L3953" s="8"/>
      <c r="M3953" s="8"/>
      <c r="N3953" s="9">
        <v>0</v>
      </c>
      <c r="O3953" s="8"/>
      <c r="P3953" s="9">
        <v>0</v>
      </c>
      <c r="Q3953" s="15">
        <v>0</v>
      </c>
      <c r="R3953" s="9">
        <v>600</v>
      </c>
      <c r="S3953" s="8" t="s">
        <v>37</v>
      </c>
      <c r="T3953" s="8"/>
      <c r="U3953" s="18" t="s">
        <v>9109</v>
      </c>
      <c r="V3953" s="8"/>
      <c r="W3953" s="8"/>
    </row>
    <row r="3954" spans="1:23" ht="13.5" thickBot="1">
      <c r="A3954" s="8"/>
      <c r="B3954" s="8"/>
      <c r="C3954" s="8" t="s">
        <v>5490</v>
      </c>
      <c r="D3954" s="8"/>
      <c r="E3954" s="8"/>
      <c r="F3954" s="8"/>
      <c r="G3954" s="8"/>
      <c r="H3954" s="8"/>
      <c r="I3954" s="8"/>
      <c r="J3954" s="8" t="s">
        <v>78</v>
      </c>
      <c r="K3954" s="17">
        <v>0</v>
      </c>
      <c r="L3954" s="8"/>
      <c r="M3954" s="8"/>
      <c r="N3954" s="9">
        <v>0</v>
      </c>
      <c r="O3954" s="8"/>
      <c r="P3954" s="9">
        <v>0</v>
      </c>
      <c r="Q3954" s="15">
        <v>0</v>
      </c>
      <c r="R3954" s="9">
        <v>600</v>
      </c>
      <c r="S3954" s="8" t="s">
        <v>37</v>
      </c>
      <c r="T3954" s="8"/>
      <c r="U3954" s="8" t="s">
        <v>9109</v>
      </c>
      <c r="V3954" s="8"/>
      <c r="W3954" s="8"/>
    </row>
    <row r="3955" spans="1:23" ht="13.5" thickBot="1">
      <c r="A3955" s="8"/>
      <c r="B3955" s="8"/>
      <c r="C3955" s="8" t="s">
        <v>5491</v>
      </c>
      <c r="D3955" s="8"/>
      <c r="E3955" s="8"/>
      <c r="F3955" s="8"/>
      <c r="G3955" s="8"/>
      <c r="H3955" s="8"/>
      <c r="I3955" s="8"/>
      <c r="J3955" s="8" t="s">
        <v>78</v>
      </c>
      <c r="K3955" s="17">
        <v>0</v>
      </c>
      <c r="L3955" s="8"/>
      <c r="M3955" s="8"/>
      <c r="N3955" s="9">
        <v>0</v>
      </c>
      <c r="O3955" s="8"/>
      <c r="P3955" s="9">
        <v>0</v>
      </c>
      <c r="Q3955" s="15">
        <v>0</v>
      </c>
      <c r="R3955" s="9">
        <v>600</v>
      </c>
      <c r="S3955" s="8" t="s">
        <v>37</v>
      </c>
      <c r="T3955" s="8"/>
      <c r="U3955" s="18" t="s">
        <v>9109</v>
      </c>
      <c r="V3955" s="8"/>
      <c r="W3955" s="8"/>
    </row>
    <row r="3956" spans="1:23" ht="13.5" thickBot="1">
      <c r="A3956" s="8"/>
      <c r="B3956" s="8"/>
      <c r="C3956" s="8" t="s">
        <v>5492</v>
      </c>
      <c r="D3956" s="8"/>
      <c r="E3956" s="8"/>
      <c r="F3956" s="8"/>
      <c r="G3956" s="8"/>
      <c r="H3956" s="8"/>
      <c r="I3956" s="8"/>
      <c r="J3956" s="8" t="s">
        <v>78</v>
      </c>
      <c r="K3956" s="17">
        <v>0</v>
      </c>
      <c r="L3956" s="8"/>
      <c r="M3956" s="8"/>
      <c r="N3956" s="9">
        <v>0</v>
      </c>
      <c r="O3956" s="8"/>
      <c r="P3956" s="9">
        <v>0</v>
      </c>
      <c r="Q3956" s="15">
        <v>0</v>
      </c>
      <c r="R3956" s="9">
        <v>480</v>
      </c>
      <c r="S3956" s="8" t="s">
        <v>37</v>
      </c>
      <c r="T3956" s="8"/>
      <c r="U3956" s="8" t="s">
        <v>9109</v>
      </c>
      <c r="V3956" s="8"/>
      <c r="W3956" s="8"/>
    </row>
    <row r="3957" spans="1:23" ht="13.5" thickBot="1">
      <c r="A3957" s="8"/>
      <c r="B3957" s="8"/>
      <c r="C3957" s="8" t="s">
        <v>5493</v>
      </c>
      <c r="D3957" s="8"/>
      <c r="E3957" s="8"/>
      <c r="F3957" s="8"/>
      <c r="G3957" s="8"/>
      <c r="H3957" s="8"/>
      <c r="I3957" s="8"/>
      <c r="J3957" s="8" t="s">
        <v>78</v>
      </c>
      <c r="K3957" s="17">
        <v>0</v>
      </c>
      <c r="L3957" s="8"/>
      <c r="M3957" s="8"/>
      <c r="N3957" s="9">
        <v>0</v>
      </c>
      <c r="O3957" s="8"/>
      <c r="P3957" s="9">
        <v>0</v>
      </c>
      <c r="Q3957" s="15">
        <v>0</v>
      </c>
      <c r="R3957" s="9">
        <v>600</v>
      </c>
      <c r="S3957" s="8" t="s">
        <v>37</v>
      </c>
      <c r="T3957" s="8"/>
      <c r="U3957" s="18" t="s">
        <v>9109</v>
      </c>
      <c r="V3957" s="8"/>
      <c r="W3957" s="8"/>
    </row>
    <row r="3958" spans="1:23" ht="13.5" thickBot="1">
      <c r="A3958" s="8"/>
      <c r="B3958" s="8"/>
      <c r="C3958" s="8" t="s">
        <v>5494</v>
      </c>
      <c r="D3958" s="8"/>
      <c r="E3958" s="8"/>
      <c r="F3958" s="8"/>
      <c r="G3958" s="8"/>
      <c r="H3958" s="8"/>
      <c r="I3958" s="8"/>
      <c r="J3958" s="8" t="s">
        <v>78</v>
      </c>
      <c r="K3958" s="17">
        <v>0</v>
      </c>
      <c r="L3958" s="8"/>
      <c r="M3958" s="8"/>
      <c r="N3958" s="9">
        <v>0</v>
      </c>
      <c r="O3958" s="8"/>
      <c r="P3958" s="9">
        <v>0</v>
      </c>
      <c r="Q3958" s="15">
        <v>0</v>
      </c>
      <c r="R3958" s="9">
        <v>480</v>
      </c>
      <c r="S3958" s="8" t="s">
        <v>37</v>
      </c>
      <c r="T3958" s="8"/>
      <c r="U3958" s="8" t="s">
        <v>9109</v>
      </c>
      <c r="V3958" s="8"/>
      <c r="W3958" s="8"/>
    </row>
    <row r="3959" spans="1:23" ht="13.5" thickBot="1">
      <c r="A3959" s="8"/>
      <c r="B3959" s="8"/>
      <c r="C3959" s="44" t="s">
        <v>5495</v>
      </c>
      <c r="D3959" s="42"/>
      <c r="E3959" s="8"/>
      <c r="F3959" s="8"/>
      <c r="G3959" s="8"/>
      <c r="H3959" s="8"/>
      <c r="I3959" s="8"/>
      <c r="J3959" s="8" t="s">
        <v>78</v>
      </c>
      <c r="K3959" s="17">
        <v>0</v>
      </c>
      <c r="L3959" s="8"/>
      <c r="M3959" s="8"/>
      <c r="N3959" s="9">
        <v>0</v>
      </c>
      <c r="O3959" s="8"/>
      <c r="P3959" s="9">
        <v>0</v>
      </c>
      <c r="Q3959" s="15">
        <v>0</v>
      </c>
      <c r="R3959" s="9">
        <v>240</v>
      </c>
      <c r="S3959" s="8" t="s">
        <v>37</v>
      </c>
      <c r="T3959" s="8"/>
      <c r="U3959" s="8" t="s">
        <v>9109</v>
      </c>
      <c r="V3959" s="8"/>
      <c r="W3959" s="8"/>
    </row>
    <row r="3960" spans="1:23" ht="13.5" thickBot="1">
      <c r="A3960" s="8"/>
      <c r="B3960" s="8"/>
      <c r="C3960" s="8" t="s">
        <v>5496</v>
      </c>
      <c r="D3960" s="8"/>
      <c r="E3960" s="8"/>
      <c r="F3960" s="8"/>
      <c r="G3960" s="8"/>
      <c r="H3960" s="8"/>
      <c r="I3960" s="8"/>
      <c r="J3960" s="8" t="s">
        <v>78</v>
      </c>
      <c r="K3960" s="17">
        <v>0</v>
      </c>
      <c r="L3960" s="8"/>
      <c r="M3960" s="8"/>
      <c r="N3960" s="9">
        <v>0</v>
      </c>
      <c r="O3960" s="8"/>
      <c r="P3960" s="9">
        <v>0</v>
      </c>
      <c r="Q3960" s="15">
        <v>0</v>
      </c>
      <c r="R3960" s="9">
        <v>150</v>
      </c>
      <c r="S3960" s="8" t="s">
        <v>124</v>
      </c>
      <c r="T3960" s="8"/>
      <c r="U3960" s="18" t="s">
        <v>9165</v>
      </c>
      <c r="V3960" s="8"/>
      <c r="W3960" s="8"/>
    </row>
    <row r="3961" spans="1:23" ht="13.5" thickBot="1">
      <c r="A3961" s="8"/>
      <c r="B3961" s="8"/>
      <c r="C3961" s="8" t="s">
        <v>5497</v>
      </c>
      <c r="D3961" s="8"/>
      <c r="E3961" s="8"/>
      <c r="F3961" s="8"/>
      <c r="G3961" s="8"/>
      <c r="H3961" s="8"/>
      <c r="I3961" s="8"/>
      <c r="J3961" s="8" t="s">
        <v>78</v>
      </c>
      <c r="K3961" s="17">
        <v>0</v>
      </c>
      <c r="L3961" s="8"/>
      <c r="M3961" s="8"/>
      <c r="N3961" s="9">
        <v>0</v>
      </c>
      <c r="O3961" s="8"/>
      <c r="P3961" s="9">
        <v>0</v>
      </c>
      <c r="Q3961" s="15">
        <v>0</v>
      </c>
      <c r="R3961" s="9">
        <v>150</v>
      </c>
      <c r="S3961" s="8" t="s">
        <v>124</v>
      </c>
      <c r="T3961" s="8"/>
      <c r="U3961" s="18" t="s">
        <v>9165</v>
      </c>
      <c r="V3961" s="8"/>
      <c r="W3961" s="8"/>
    </row>
    <row r="3962" spans="1:23" ht="13.5" thickBot="1">
      <c r="A3962" s="8"/>
      <c r="B3962" s="8"/>
      <c r="C3962" s="8" t="s">
        <v>5499</v>
      </c>
      <c r="D3962" s="8"/>
      <c r="E3962" s="8"/>
      <c r="F3962" s="8"/>
      <c r="G3962" s="8"/>
      <c r="H3962" s="8"/>
      <c r="I3962" s="8"/>
      <c r="J3962" s="8" t="s">
        <v>78</v>
      </c>
      <c r="K3962" s="17">
        <v>0</v>
      </c>
      <c r="L3962" s="8"/>
      <c r="M3962" s="8"/>
      <c r="N3962" s="9">
        <v>0</v>
      </c>
      <c r="O3962" s="8"/>
      <c r="P3962" s="9">
        <v>0</v>
      </c>
      <c r="Q3962" s="15">
        <v>0</v>
      </c>
      <c r="R3962" s="9">
        <v>120</v>
      </c>
      <c r="S3962" s="8" t="s">
        <v>37</v>
      </c>
      <c r="T3962" s="8"/>
      <c r="U3962" s="18" t="s">
        <v>9109</v>
      </c>
      <c r="V3962" s="8"/>
      <c r="W3962" s="8"/>
    </row>
    <row r="3963" spans="1:23" ht="13.5" thickBot="1">
      <c r="A3963" s="8"/>
      <c r="B3963" s="8"/>
      <c r="C3963" s="8" t="s">
        <v>5500</v>
      </c>
      <c r="D3963" s="8"/>
      <c r="E3963" s="8"/>
      <c r="F3963" s="8"/>
      <c r="G3963" s="8"/>
      <c r="H3963" s="8"/>
      <c r="I3963" s="8"/>
      <c r="J3963" s="8" t="s">
        <v>78</v>
      </c>
      <c r="K3963" s="17">
        <v>0</v>
      </c>
      <c r="L3963" s="8"/>
      <c r="M3963" s="8"/>
      <c r="N3963" s="9">
        <v>0</v>
      </c>
      <c r="O3963" s="8"/>
      <c r="P3963" s="9">
        <v>0</v>
      </c>
      <c r="Q3963" s="15">
        <v>0</v>
      </c>
      <c r="R3963" s="9">
        <v>150</v>
      </c>
      <c r="S3963" s="8" t="s">
        <v>124</v>
      </c>
      <c r="T3963" s="8"/>
      <c r="U3963" s="18" t="s">
        <v>9165</v>
      </c>
      <c r="V3963" s="8"/>
      <c r="W3963" s="8"/>
    </row>
    <row r="3964" spans="1:23" ht="13.5" thickBot="1">
      <c r="A3964" s="8"/>
      <c r="B3964" s="8"/>
      <c r="C3964" s="8" t="s">
        <v>5501</v>
      </c>
      <c r="D3964" s="8"/>
      <c r="E3964" s="8"/>
      <c r="F3964" s="8"/>
      <c r="G3964" s="8"/>
      <c r="H3964" s="8"/>
      <c r="I3964" s="8"/>
      <c r="J3964" s="8" t="s">
        <v>78</v>
      </c>
      <c r="K3964" s="17">
        <v>0</v>
      </c>
      <c r="L3964" s="8"/>
      <c r="M3964" s="8"/>
      <c r="N3964" s="9">
        <v>0</v>
      </c>
      <c r="O3964" s="8"/>
      <c r="P3964" s="9">
        <v>0</v>
      </c>
      <c r="Q3964" s="15">
        <v>0</v>
      </c>
      <c r="R3964" s="9">
        <v>300</v>
      </c>
      <c r="S3964" s="8" t="s">
        <v>37</v>
      </c>
      <c r="T3964" s="8"/>
      <c r="U3964" s="18" t="s">
        <v>9109</v>
      </c>
      <c r="V3964" s="8"/>
      <c r="W3964" s="8"/>
    </row>
    <row r="3965" spans="1:23" ht="13.5" thickBot="1">
      <c r="A3965" s="8"/>
      <c r="B3965" s="8"/>
      <c r="C3965" s="8" t="s">
        <v>5502</v>
      </c>
      <c r="D3965" s="8"/>
      <c r="E3965" s="8"/>
      <c r="F3965" s="8"/>
      <c r="G3965" s="8"/>
      <c r="H3965" s="8"/>
      <c r="I3965" s="8"/>
      <c r="J3965" s="8" t="s">
        <v>78</v>
      </c>
      <c r="K3965" s="17">
        <v>0</v>
      </c>
      <c r="L3965" s="8"/>
      <c r="M3965" s="8"/>
      <c r="N3965" s="9">
        <v>0</v>
      </c>
      <c r="O3965" s="8"/>
      <c r="P3965" s="9">
        <v>0</v>
      </c>
      <c r="Q3965" s="15">
        <v>0</v>
      </c>
      <c r="R3965" s="9">
        <v>720</v>
      </c>
      <c r="S3965" s="8" t="s">
        <v>37</v>
      </c>
      <c r="T3965" s="8"/>
      <c r="U3965" s="8" t="s">
        <v>9109</v>
      </c>
      <c r="V3965" s="8"/>
      <c r="W3965" s="8"/>
    </row>
    <row r="3966" spans="1:23" ht="13.5" thickBot="1">
      <c r="A3966" s="8"/>
      <c r="B3966" s="8"/>
      <c r="C3966" s="8" t="s">
        <v>5503</v>
      </c>
      <c r="D3966" s="8"/>
      <c r="E3966" s="8"/>
      <c r="F3966" s="8"/>
      <c r="G3966" s="8"/>
      <c r="H3966" s="8"/>
      <c r="I3966" s="8"/>
      <c r="J3966" s="8" t="s">
        <v>78</v>
      </c>
      <c r="K3966" s="17">
        <v>0</v>
      </c>
      <c r="L3966" s="8"/>
      <c r="M3966" s="8"/>
      <c r="N3966" s="9">
        <v>0</v>
      </c>
      <c r="O3966" s="8"/>
      <c r="P3966" s="9">
        <v>0</v>
      </c>
      <c r="Q3966" s="15">
        <v>0</v>
      </c>
      <c r="R3966" s="9">
        <v>600</v>
      </c>
      <c r="S3966" s="8" t="s">
        <v>37</v>
      </c>
      <c r="T3966" s="8"/>
      <c r="U3966" s="18" t="s">
        <v>9109</v>
      </c>
      <c r="V3966" s="8">
        <v>45364</v>
      </c>
      <c r="W3966" s="8"/>
    </row>
    <row r="3967" spans="1:23" ht="13.5" thickBot="1">
      <c r="A3967" s="8"/>
      <c r="B3967" s="8"/>
      <c r="C3967" s="8" t="s">
        <v>5504</v>
      </c>
      <c r="D3967" s="8"/>
      <c r="E3967" s="8"/>
      <c r="F3967" s="8"/>
      <c r="G3967" s="8"/>
      <c r="H3967" s="8"/>
      <c r="I3967" s="8"/>
      <c r="J3967" s="8" t="s">
        <v>78</v>
      </c>
      <c r="K3967" s="17">
        <v>0</v>
      </c>
      <c r="L3967" s="8"/>
      <c r="M3967" s="8"/>
      <c r="N3967" s="9">
        <v>0</v>
      </c>
      <c r="O3967" s="8"/>
      <c r="P3967" s="9">
        <v>0</v>
      </c>
      <c r="Q3967" s="15">
        <v>0</v>
      </c>
      <c r="R3967" s="9">
        <v>600</v>
      </c>
      <c r="S3967" s="8" t="s">
        <v>37</v>
      </c>
      <c r="T3967" s="8"/>
      <c r="U3967" s="8" t="s">
        <v>9109</v>
      </c>
      <c r="V3967" s="8"/>
      <c r="W3967" s="8"/>
    </row>
    <row r="3968" spans="1:23" ht="13.5" thickBot="1">
      <c r="A3968" s="8"/>
      <c r="B3968" s="8"/>
      <c r="C3968" s="8" t="s">
        <v>5505</v>
      </c>
      <c r="D3968" s="8"/>
      <c r="E3968" s="8"/>
      <c r="F3968" s="8"/>
      <c r="G3968" s="8"/>
      <c r="H3968" s="8"/>
      <c r="I3968" s="8"/>
      <c r="J3968" s="8" t="s">
        <v>78</v>
      </c>
      <c r="K3968" s="17">
        <v>0</v>
      </c>
      <c r="L3968" s="8"/>
      <c r="M3968" s="8"/>
      <c r="N3968" s="9">
        <v>0</v>
      </c>
      <c r="O3968" s="8"/>
      <c r="P3968" s="9">
        <v>0</v>
      </c>
      <c r="Q3968" s="15">
        <v>0</v>
      </c>
      <c r="R3968" s="9">
        <v>480</v>
      </c>
      <c r="S3968" s="8" t="s">
        <v>37</v>
      </c>
      <c r="T3968" s="8"/>
      <c r="U3968" s="8" t="s">
        <v>9109</v>
      </c>
      <c r="V3968" s="8"/>
      <c r="W3968" s="8"/>
    </row>
    <row r="3969" spans="1:23" ht="13.5" thickBot="1">
      <c r="A3969" s="8"/>
      <c r="B3969" s="8"/>
      <c r="C3969" s="8" t="s">
        <v>5506</v>
      </c>
      <c r="D3969" s="8"/>
      <c r="E3969" s="8"/>
      <c r="F3969" s="8"/>
      <c r="G3969" s="8"/>
      <c r="H3969" s="8"/>
      <c r="I3969" s="8"/>
      <c r="J3969" s="8" t="s">
        <v>78</v>
      </c>
      <c r="K3969" s="17">
        <v>0</v>
      </c>
      <c r="L3969" s="8"/>
      <c r="M3969" s="8"/>
      <c r="N3969" s="9">
        <v>0</v>
      </c>
      <c r="O3969" s="8"/>
      <c r="P3969" s="9">
        <v>0</v>
      </c>
      <c r="Q3969" s="15">
        <v>0</v>
      </c>
      <c r="R3969" s="9">
        <v>480</v>
      </c>
      <c r="S3969" s="8" t="s">
        <v>37</v>
      </c>
      <c r="T3969" s="8"/>
      <c r="U3969" s="8" t="s">
        <v>9109</v>
      </c>
      <c r="V3969" s="8"/>
      <c r="W3969" s="8"/>
    </row>
    <row r="3970" spans="1:23" ht="13.5" thickBot="1">
      <c r="A3970" s="8"/>
      <c r="B3970" s="8"/>
      <c r="C3970" s="8" t="s">
        <v>5507</v>
      </c>
      <c r="D3970" s="8"/>
      <c r="E3970" s="8"/>
      <c r="F3970" s="8"/>
      <c r="G3970" s="8"/>
      <c r="H3970" s="8"/>
      <c r="I3970" s="8"/>
      <c r="J3970" s="8" t="s">
        <v>78</v>
      </c>
      <c r="K3970" s="17">
        <v>0</v>
      </c>
      <c r="L3970" s="8"/>
      <c r="M3970" s="8"/>
      <c r="N3970" s="9">
        <v>0</v>
      </c>
      <c r="O3970" s="8"/>
      <c r="P3970" s="9">
        <v>0</v>
      </c>
      <c r="Q3970" s="15">
        <v>0</v>
      </c>
      <c r="R3970" s="9">
        <v>480</v>
      </c>
      <c r="S3970" s="8" t="s">
        <v>37</v>
      </c>
      <c r="T3970" s="8"/>
      <c r="U3970" s="8" t="s">
        <v>9109</v>
      </c>
      <c r="V3970" s="8"/>
      <c r="W3970" s="8"/>
    </row>
    <row r="3971" spans="1:23" ht="13.5" thickBot="1">
      <c r="A3971" s="8"/>
      <c r="B3971" s="8"/>
      <c r="C3971" s="8" t="s">
        <v>5508</v>
      </c>
      <c r="D3971" s="8"/>
      <c r="E3971" s="8"/>
      <c r="F3971" s="8"/>
      <c r="G3971" s="8"/>
      <c r="H3971" s="8"/>
      <c r="I3971" s="8"/>
      <c r="J3971" s="8" t="s">
        <v>78</v>
      </c>
      <c r="K3971" s="17">
        <v>0</v>
      </c>
      <c r="L3971" s="8"/>
      <c r="M3971" s="8"/>
      <c r="N3971" s="9">
        <v>0</v>
      </c>
      <c r="O3971" s="8"/>
      <c r="P3971" s="9">
        <v>0</v>
      </c>
      <c r="Q3971" s="15">
        <v>0</v>
      </c>
      <c r="R3971" s="9">
        <v>180</v>
      </c>
      <c r="S3971" s="8" t="s">
        <v>37</v>
      </c>
      <c r="T3971" s="8"/>
      <c r="U3971" s="18" t="s">
        <v>9109</v>
      </c>
      <c r="V3971" s="8"/>
      <c r="W3971" s="8"/>
    </row>
    <row r="3972" spans="1:23" ht="13.5" thickBot="1">
      <c r="A3972" s="8"/>
      <c r="B3972" s="8"/>
      <c r="C3972" s="8" t="s">
        <v>5509</v>
      </c>
      <c r="D3972" s="8"/>
      <c r="E3972" s="8"/>
      <c r="F3972" s="8"/>
      <c r="G3972" s="8"/>
      <c r="H3972" s="8"/>
      <c r="I3972" s="8"/>
      <c r="J3972" s="8" t="s">
        <v>78</v>
      </c>
      <c r="K3972" s="17">
        <v>0</v>
      </c>
      <c r="L3972" s="8"/>
      <c r="M3972" s="8"/>
      <c r="N3972" s="9">
        <v>0</v>
      </c>
      <c r="O3972" s="8"/>
      <c r="P3972" s="9">
        <v>0</v>
      </c>
      <c r="Q3972" s="15">
        <v>0</v>
      </c>
      <c r="R3972" s="9">
        <v>160</v>
      </c>
      <c r="S3972" s="8" t="s">
        <v>34</v>
      </c>
      <c r="T3972" s="8"/>
      <c r="U3972" s="18" t="s">
        <v>9164</v>
      </c>
      <c r="V3972" s="8"/>
      <c r="W3972" s="8"/>
    </row>
    <row r="3973" spans="1:23" ht="13.5" thickBot="1">
      <c r="A3973" s="8"/>
      <c r="B3973" s="8"/>
      <c r="C3973" s="44" t="s">
        <v>5510</v>
      </c>
      <c r="D3973" s="42"/>
      <c r="E3973" s="8"/>
      <c r="F3973" s="8"/>
      <c r="G3973" s="8"/>
      <c r="H3973" s="8"/>
      <c r="I3973" s="8"/>
      <c r="J3973" s="8" t="s">
        <v>78</v>
      </c>
      <c r="K3973" s="17">
        <v>0</v>
      </c>
      <c r="L3973" s="8"/>
      <c r="M3973" s="8"/>
      <c r="N3973" s="9">
        <v>0</v>
      </c>
      <c r="O3973" s="8"/>
      <c r="P3973" s="9">
        <v>0</v>
      </c>
      <c r="Q3973" s="15">
        <v>0</v>
      </c>
      <c r="R3973" s="9">
        <v>800</v>
      </c>
      <c r="S3973" s="8" t="s">
        <v>37</v>
      </c>
      <c r="T3973" s="8"/>
      <c r="U3973" s="18" t="s">
        <v>9109</v>
      </c>
      <c r="V3973" s="8"/>
      <c r="W3973" s="8"/>
    </row>
    <row r="3974" spans="1:23" ht="13.5" thickBot="1">
      <c r="A3974" s="8"/>
      <c r="B3974" s="8"/>
      <c r="C3974" s="8" t="s">
        <v>5511</v>
      </c>
      <c r="D3974" s="8"/>
      <c r="E3974" s="8"/>
      <c r="F3974" s="8"/>
      <c r="G3974" s="8"/>
      <c r="H3974" s="8"/>
      <c r="I3974" s="8"/>
      <c r="J3974" s="8" t="s">
        <v>78</v>
      </c>
      <c r="K3974" s="17">
        <v>0</v>
      </c>
      <c r="L3974" s="8"/>
      <c r="M3974" s="8"/>
      <c r="N3974" s="9">
        <v>0</v>
      </c>
      <c r="O3974" s="8"/>
      <c r="P3974" s="9">
        <v>0</v>
      </c>
      <c r="Q3974" s="15">
        <v>0</v>
      </c>
      <c r="R3974" s="9">
        <v>480</v>
      </c>
      <c r="S3974" s="8" t="s">
        <v>37</v>
      </c>
      <c r="T3974" s="8"/>
      <c r="U3974" s="18" t="s">
        <v>9109</v>
      </c>
      <c r="V3974" s="8"/>
      <c r="W3974" s="8"/>
    </row>
    <row r="3975" spans="1:23" ht="13.5" thickBot="1">
      <c r="A3975" s="8"/>
      <c r="B3975" s="8"/>
      <c r="C3975" s="44" t="s">
        <v>5512</v>
      </c>
      <c r="D3975" s="42"/>
      <c r="E3975" s="8"/>
      <c r="F3975" s="8"/>
      <c r="G3975" s="8"/>
      <c r="H3975" s="8"/>
      <c r="I3975" s="8"/>
      <c r="J3975" s="8" t="s">
        <v>78</v>
      </c>
      <c r="K3975" s="17">
        <v>0</v>
      </c>
      <c r="L3975" s="8"/>
      <c r="M3975" s="8"/>
      <c r="N3975" s="9">
        <v>0</v>
      </c>
      <c r="O3975" s="8"/>
      <c r="P3975" s="9">
        <v>0</v>
      </c>
      <c r="Q3975" s="15">
        <v>0</v>
      </c>
      <c r="R3975" s="9">
        <v>100</v>
      </c>
      <c r="S3975" s="8" t="s">
        <v>37</v>
      </c>
      <c r="T3975" s="8"/>
      <c r="U3975" s="18" t="s">
        <v>9109</v>
      </c>
      <c r="V3975" s="8"/>
      <c r="W3975" s="8"/>
    </row>
    <row r="3976" spans="1:23" ht="13.5" thickBot="1">
      <c r="A3976" s="8"/>
      <c r="B3976" s="8"/>
      <c r="C3976" s="8" t="s">
        <v>5513</v>
      </c>
      <c r="D3976" s="8"/>
      <c r="E3976" s="8"/>
      <c r="F3976" s="8"/>
      <c r="G3976" s="8"/>
      <c r="H3976" s="8"/>
      <c r="I3976" s="8"/>
      <c r="J3976" s="8" t="s">
        <v>78</v>
      </c>
      <c r="K3976" s="17">
        <v>0</v>
      </c>
      <c r="L3976" s="8"/>
      <c r="M3976" s="8"/>
      <c r="N3976" s="9">
        <v>0</v>
      </c>
      <c r="O3976" s="8"/>
      <c r="P3976" s="9">
        <v>0</v>
      </c>
      <c r="Q3976" s="15">
        <v>0</v>
      </c>
      <c r="R3976" s="9">
        <v>10</v>
      </c>
      <c r="S3976" s="8" t="s">
        <v>124</v>
      </c>
      <c r="T3976" s="8"/>
      <c r="U3976" s="8" t="s">
        <v>9165</v>
      </c>
      <c r="V3976" s="8"/>
      <c r="W3976" s="8"/>
    </row>
    <row r="3977" spans="1:23" ht="13.5" thickBot="1">
      <c r="A3977" s="8"/>
      <c r="B3977" s="8"/>
      <c r="C3977" s="8" t="s">
        <v>5514</v>
      </c>
      <c r="D3977" s="8"/>
      <c r="E3977" s="8"/>
      <c r="F3977" s="8"/>
      <c r="G3977" s="8"/>
      <c r="H3977" s="8"/>
      <c r="I3977" s="8"/>
      <c r="J3977" s="8" t="s">
        <v>78</v>
      </c>
      <c r="K3977" s="17">
        <v>0</v>
      </c>
      <c r="L3977" s="8"/>
      <c r="M3977" s="8"/>
      <c r="N3977" s="9">
        <v>0</v>
      </c>
      <c r="O3977" s="8"/>
      <c r="P3977" s="9">
        <v>0</v>
      </c>
      <c r="Q3977" s="15">
        <v>0</v>
      </c>
      <c r="R3977" s="9">
        <v>100</v>
      </c>
      <c r="S3977" s="8" t="s">
        <v>37</v>
      </c>
      <c r="T3977" s="8"/>
      <c r="U3977" s="18" t="s">
        <v>9109</v>
      </c>
      <c r="V3977" s="8"/>
      <c r="W3977" s="8"/>
    </row>
    <row r="3978" spans="1:23" ht="13.5" thickBot="1">
      <c r="A3978" s="8"/>
      <c r="B3978" s="8"/>
      <c r="C3978" s="8" t="s">
        <v>5515</v>
      </c>
      <c r="D3978" s="8"/>
      <c r="E3978" s="8"/>
      <c r="F3978" s="8"/>
      <c r="G3978" s="8"/>
      <c r="H3978" s="8"/>
      <c r="I3978" s="8"/>
      <c r="J3978" s="8" t="s">
        <v>78</v>
      </c>
      <c r="K3978" s="17">
        <v>0</v>
      </c>
      <c r="L3978" s="8"/>
      <c r="M3978" s="8"/>
      <c r="N3978" s="9">
        <v>0</v>
      </c>
      <c r="O3978" s="8"/>
      <c r="P3978" s="9">
        <v>0</v>
      </c>
      <c r="Q3978" s="15">
        <v>0</v>
      </c>
      <c r="R3978" s="9">
        <v>100</v>
      </c>
      <c r="S3978" s="8" t="s">
        <v>124</v>
      </c>
      <c r="T3978" s="8"/>
      <c r="U3978" s="8" t="s">
        <v>9165</v>
      </c>
      <c r="V3978" s="8"/>
      <c r="W3978" s="8"/>
    </row>
    <row r="3979" spans="1:23" ht="13.5" thickBot="1">
      <c r="A3979" s="8"/>
      <c r="B3979" s="8"/>
      <c r="C3979" s="44" t="s">
        <v>5516</v>
      </c>
      <c r="D3979" s="42"/>
      <c r="E3979" s="8"/>
      <c r="F3979" s="8"/>
      <c r="G3979" s="8"/>
      <c r="H3979" s="8"/>
      <c r="I3979" s="8"/>
      <c r="J3979" s="8" t="s">
        <v>78</v>
      </c>
      <c r="K3979" s="17">
        <v>0</v>
      </c>
      <c r="L3979" s="8"/>
      <c r="M3979" s="8"/>
      <c r="N3979" s="9">
        <v>0</v>
      </c>
      <c r="O3979" s="8"/>
      <c r="P3979" s="9">
        <v>0</v>
      </c>
      <c r="Q3979" s="15">
        <v>0</v>
      </c>
      <c r="R3979" s="9">
        <v>100</v>
      </c>
      <c r="S3979" s="8" t="s">
        <v>37</v>
      </c>
      <c r="T3979" s="8"/>
      <c r="U3979" s="8" t="s">
        <v>9109</v>
      </c>
      <c r="V3979" s="8"/>
      <c r="W3979" s="8"/>
    </row>
    <row r="3980" spans="1:23" ht="13.5" thickBot="1">
      <c r="A3980" s="8"/>
      <c r="B3980" s="8"/>
      <c r="C3980" s="8" t="s">
        <v>5517</v>
      </c>
      <c r="D3980" s="8"/>
      <c r="E3980" s="8"/>
      <c r="F3980" s="8" t="s">
        <v>212</v>
      </c>
      <c r="G3980" s="8"/>
      <c r="H3980" s="8"/>
      <c r="I3980" s="8" t="s">
        <v>2266</v>
      </c>
      <c r="J3980" s="8" t="s">
        <v>214</v>
      </c>
      <c r="K3980" s="17">
        <v>0</v>
      </c>
      <c r="L3980" s="8"/>
      <c r="M3980" s="8"/>
      <c r="N3980" s="9">
        <v>0</v>
      </c>
      <c r="O3980" s="8"/>
      <c r="P3980" s="9">
        <v>0</v>
      </c>
      <c r="Q3980" s="15">
        <v>0</v>
      </c>
      <c r="R3980" s="9">
        <v>144</v>
      </c>
      <c r="S3980" s="8" t="s">
        <v>37</v>
      </c>
      <c r="T3980" s="8"/>
      <c r="U3980" s="8" t="s">
        <v>9109</v>
      </c>
      <c r="V3980" s="8"/>
      <c r="W3980" s="8"/>
    </row>
    <row r="3981" spans="1:23" ht="13.5" thickBot="1">
      <c r="A3981" s="8"/>
      <c r="B3981" s="8"/>
      <c r="C3981" s="44" t="s">
        <v>5518</v>
      </c>
      <c r="D3981" s="42"/>
      <c r="E3981" s="8"/>
      <c r="F3981" s="8"/>
      <c r="G3981" s="8"/>
      <c r="H3981" s="8"/>
      <c r="I3981" s="8"/>
      <c r="J3981" s="8" t="s">
        <v>78</v>
      </c>
      <c r="K3981" s="17">
        <v>0</v>
      </c>
      <c r="L3981" s="8"/>
      <c r="M3981" s="8"/>
      <c r="N3981" s="9">
        <v>0</v>
      </c>
      <c r="O3981" s="8"/>
      <c r="P3981" s="9">
        <v>0</v>
      </c>
      <c r="Q3981" s="15">
        <v>0</v>
      </c>
      <c r="R3981" s="9">
        <v>200</v>
      </c>
      <c r="S3981" s="8" t="s">
        <v>37</v>
      </c>
      <c r="T3981" s="8"/>
      <c r="U3981" s="8" t="s">
        <v>9109</v>
      </c>
      <c r="V3981" s="8"/>
      <c r="W3981" s="8"/>
    </row>
    <row r="3982" spans="1:23" ht="13.5" thickBot="1">
      <c r="A3982" s="8"/>
      <c r="B3982" s="8"/>
      <c r="C3982" s="8" t="s">
        <v>5519</v>
      </c>
      <c r="D3982" s="8"/>
      <c r="E3982" s="8"/>
      <c r="F3982" s="8"/>
      <c r="G3982" s="8"/>
      <c r="H3982" s="8"/>
      <c r="I3982" s="8"/>
      <c r="J3982" s="8" t="s">
        <v>78</v>
      </c>
      <c r="K3982" s="17">
        <v>0</v>
      </c>
      <c r="L3982" s="8"/>
      <c r="M3982" s="8"/>
      <c r="N3982" s="9">
        <v>0</v>
      </c>
      <c r="O3982" s="8"/>
      <c r="P3982" s="9">
        <v>0</v>
      </c>
      <c r="Q3982" s="15">
        <v>0</v>
      </c>
      <c r="R3982" s="9">
        <v>96</v>
      </c>
      <c r="S3982" s="8" t="s">
        <v>37</v>
      </c>
      <c r="T3982" s="8"/>
      <c r="U3982" s="18" t="s">
        <v>9109</v>
      </c>
      <c r="V3982" s="8"/>
      <c r="W3982" s="8"/>
    </row>
    <row r="3983" spans="1:23" ht="13.5" thickBot="1">
      <c r="A3983" s="8"/>
      <c r="B3983" s="8"/>
      <c r="C3983" s="8" t="s">
        <v>5520</v>
      </c>
      <c r="D3983" s="8"/>
      <c r="E3983" s="8"/>
      <c r="F3983" s="8"/>
      <c r="G3983" s="8"/>
      <c r="H3983" s="8"/>
      <c r="I3983" s="8"/>
      <c r="J3983" s="8" t="s">
        <v>78</v>
      </c>
      <c r="K3983" s="17">
        <v>0</v>
      </c>
      <c r="L3983" s="8"/>
      <c r="M3983" s="8"/>
      <c r="N3983" s="9">
        <v>0</v>
      </c>
      <c r="O3983" s="8"/>
      <c r="P3983" s="9">
        <v>0</v>
      </c>
      <c r="Q3983" s="15">
        <v>0</v>
      </c>
      <c r="R3983" s="9">
        <v>96</v>
      </c>
      <c r="S3983" s="8" t="s">
        <v>37</v>
      </c>
      <c r="T3983" s="8"/>
      <c r="U3983" s="8" t="s">
        <v>9109</v>
      </c>
      <c r="V3983" s="8"/>
      <c r="W3983" s="8"/>
    </row>
    <row r="3984" spans="1:23" ht="13.5" thickBot="1">
      <c r="A3984" s="8"/>
      <c r="B3984" s="8"/>
      <c r="C3984" s="44" t="s">
        <v>5521</v>
      </c>
      <c r="D3984" s="45"/>
      <c r="E3984" s="45"/>
      <c r="F3984" s="45"/>
      <c r="G3984" s="42"/>
      <c r="H3984" s="8"/>
      <c r="I3984" s="8"/>
      <c r="J3984" s="8" t="s">
        <v>78</v>
      </c>
      <c r="K3984" s="17">
        <v>0</v>
      </c>
      <c r="L3984" s="8"/>
      <c r="M3984" s="8"/>
      <c r="N3984" s="9">
        <v>0</v>
      </c>
      <c r="O3984" s="8"/>
      <c r="P3984" s="9">
        <v>0</v>
      </c>
      <c r="Q3984" s="15">
        <v>0</v>
      </c>
      <c r="R3984" s="9">
        <v>96</v>
      </c>
      <c r="S3984" s="8" t="s">
        <v>37</v>
      </c>
      <c r="T3984" s="8"/>
      <c r="U3984" s="8" t="s">
        <v>9109</v>
      </c>
      <c r="V3984" s="8"/>
      <c r="W3984" s="8"/>
    </row>
    <row r="3985" spans="1:23" ht="13.5" thickBot="1">
      <c r="A3985" s="8"/>
      <c r="B3985" s="8"/>
      <c r="C3985" s="44" t="s">
        <v>5522</v>
      </c>
      <c r="D3985" s="45"/>
      <c r="E3985" s="42"/>
      <c r="F3985" s="8"/>
      <c r="G3985" s="8"/>
      <c r="H3985" s="8"/>
      <c r="I3985" s="8"/>
      <c r="J3985" s="8" t="s">
        <v>78</v>
      </c>
      <c r="K3985" s="17">
        <v>0</v>
      </c>
      <c r="L3985" s="8"/>
      <c r="M3985" s="8"/>
      <c r="N3985" s="9">
        <v>0</v>
      </c>
      <c r="O3985" s="8"/>
      <c r="P3985" s="9">
        <v>0</v>
      </c>
      <c r="Q3985" s="15">
        <v>0</v>
      </c>
      <c r="R3985" s="9">
        <v>144</v>
      </c>
      <c r="S3985" s="8" t="s">
        <v>37</v>
      </c>
      <c r="T3985" s="8"/>
      <c r="U3985" s="18" t="s">
        <v>9109</v>
      </c>
      <c r="V3985" s="8"/>
      <c r="W3985" s="8"/>
    </row>
    <row r="3986" spans="1:23" ht="13.5" thickBot="1">
      <c r="A3986" s="8"/>
      <c r="B3986" s="8"/>
      <c r="C3986" s="44" t="s">
        <v>5523</v>
      </c>
      <c r="D3986" s="45"/>
      <c r="E3986" s="42"/>
      <c r="F3986" s="8"/>
      <c r="G3986" s="8"/>
      <c r="H3986" s="8"/>
      <c r="I3986" s="8"/>
      <c r="J3986" s="8" t="s">
        <v>78</v>
      </c>
      <c r="K3986" s="17">
        <v>0</v>
      </c>
      <c r="L3986" s="8"/>
      <c r="M3986" s="8"/>
      <c r="N3986" s="9">
        <v>0</v>
      </c>
      <c r="O3986" s="8"/>
      <c r="P3986" s="9">
        <v>0</v>
      </c>
      <c r="Q3986" s="15">
        <v>0</v>
      </c>
      <c r="R3986" s="9">
        <v>72</v>
      </c>
      <c r="S3986" s="8" t="s">
        <v>37</v>
      </c>
      <c r="T3986" s="8"/>
      <c r="U3986" s="18" t="s">
        <v>9109</v>
      </c>
      <c r="V3986" s="8"/>
      <c r="W3986" s="8"/>
    </row>
    <row r="3987" spans="1:23" ht="13.5" thickBot="1">
      <c r="A3987" s="8"/>
      <c r="B3987" s="8"/>
      <c r="C3987" s="8" t="s">
        <v>5524</v>
      </c>
      <c r="D3987" s="8"/>
      <c r="E3987" s="8"/>
      <c r="F3987" s="8"/>
      <c r="G3987" s="8"/>
      <c r="H3987" s="8"/>
      <c r="I3987" s="8"/>
      <c r="J3987" s="8" t="s">
        <v>78</v>
      </c>
      <c r="K3987" s="17">
        <v>0</v>
      </c>
      <c r="L3987" s="8"/>
      <c r="M3987" s="8"/>
      <c r="N3987" s="9">
        <v>0</v>
      </c>
      <c r="O3987" s="8"/>
      <c r="P3987" s="9">
        <v>0</v>
      </c>
      <c r="Q3987" s="15">
        <v>0</v>
      </c>
      <c r="R3987" s="9">
        <v>144</v>
      </c>
      <c r="S3987" s="8" t="s">
        <v>37</v>
      </c>
      <c r="T3987" s="8"/>
      <c r="U3987" s="8" t="s">
        <v>9109</v>
      </c>
      <c r="V3987" s="8"/>
      <c r="W3987" s="8"/>
    </row>
    <row r="3988" spans="1:23" ht="13.5" thickBot="1">
      <c r="A3988" s="8"/>
      <c r="B3988" s="8"/>
      <c r="C3988" s="8" t="s">
        <v>5526</v>
      </c>
      <c r="D3988" s="8"/>
      <c r="E3988" s="8"/>
      <c r="F3988" s="8"/>
      <c r="G3988" s="8"/>
      <c r="H3988" s="8"/>
      <c r="I3988" s="8"/>
      <c r="J3988" s="8" t="s">
        <v>78</v>
      </c>
      <c r="K3988" s="17">
        <v>0</v>
      </c>
      <c r="L3988" s="8"/>
      <c r="M3988" s="8"/>
      <c r="N3988" s="9">
        <v>0</v>
      </c>
      <c r="O3988" s="8"/>
      <c r="P3988" s="9">
        <v>0</v>
      </c>
      <c r="Q3988" s="15">
        <v>0</v>
      </c>
      <c r="R3988" s="9">
        <v>144</v>
      </c>
      <c r="S3988" s="8" t="s">
        <v>37</v>
      </c>
      <c r="T3988" s="8"/>
      <c r="U3988" s="8" t="s">
        <v>9109</v>
      </c>
      <c r="V3988" s="8"/>
      <c r="W3988" s="8"/>
    </row>
    <row r="3989" spans="1:23" ht="13.5" thickBot="1">
      <c r="A3989" s="8"/>
      <c r="B3989" s="8"/>
      <c r="C3989" s="44" t="s">
        <v>5527</v>
      </c>
      <c r="D3989" s="42"/>
      <c r="E3989" s="8"/>
      <c r="F3989" s="8"/>
      <c r="G3989" s="8"/>
      <c r="H3989" s="8"/>
      <c r="I3989" s="8"/>
      <c r="J3989" s="8" t="s">
        <v>78</v>
      </c>
      <c r="K3989" s="17">
        <v>0</v>
      </c>
      <c r="L3989" s="8"/>
      <c r="M3989" s="8"/>
      <c r="N3989" s="9">
        <v>0</v>
      </c>
      <c r="O3989" s="8"/>
      <c r="P3989" s="9">
        <v>0</v>
      </c>
      <c r="Q3989" s="15">
        <v>0</v>
      </c>
      <c r="R3989" s="9">
        <v>72</v>
      </c>
      <c r="S3989" s="8" t="s">
        <v>37</v>
      </c>
      <c r="T3989" s="8"/>
      <c r="U3989" s="8" t="s">
        <v>9109</v>
      </c>
      <c r="V3989" s="8"/>
      <c r="W3989" s="8"/>
    </row>
    <row r="3990" spans="1:23" ht="13.5" thickBot="1">
      <c r="A3990" s="8"/>
      <c r="B3990" s="8"/>
      <c r="C3990" s="8" t="s">
        <v>5528</v>
      </c>
      <c r="D3990" s="8"/>
      <c r="E3990" s="8"/>
      <c r="F3990" s="8"/>
      <c r="G3990" s="8"/>
      <c r="H3990" s="8"/>
      <c r="I3990" s="8"/>
      <c r="J3990" s="8" t="s">
        <v>78</v>
      </c>
      <c r="K3990" s="17">
        <v>0</v>
      </c>
      <c r="L3990" s="8"/>
      <c r="M3990" s="8"/>
      <c r="N3990" s="9">
        <v>0</v>
      </c>
      <c r="O3990" s="8"/>
      <c r="P3990" s="9">
        <v>0</v>
      </c>
      <c r="Q3990" s="15">
        <v>0</v>
      </c>
      <c r="R3990" s="9">
        <v>80</v>
      </c>
      <c r="S3990" s="8" t="s">
        <v>37</v>
      </c>
      <c r="T3990" s="8"/>
      <c r="U3990" s="8" t="s">
        <v>9109</v>
      </c>
      <c r="V3990" s="8"/>
      <c r="W3990" s="8"/>
    </row>
    <row r="3991" spans="1:23" ht="13.5" thickBot="1">
      <c r="A3991" s="8"/>
      <c r="B3991" s="8"/>
      <c r="C3991" s="8" t="s">
        <v>5529</v>
      </c>
      <c r="D3991" s="8"/>
      <c r="E3991" s="8"/>
      <c r="F3991" s="8"/>
      <c r="G3991" s="8"/>
      <c r="H3991" s="8"/>
      <c r="I3991" s="8"/>
      <c r="J3991" s="8" t="s">
        <v>78</v>
      </c>
      <c r="K3991" s="17">
        <v>0</v>
      </c>
      <c r="L3991" s="8"/>
      <c r="M3991" s="8"/>
      <c r="N3991" s="9">
        <v>0</v>
      </c>
      <c r="O3991" s="8"/>
      <c r="P3991" s="9">
        <v>0</v>
      </c>
      <c r="Q3991" s="15">
        <v>0</v>
      </c>
      <c r="R3991" s="9">
        <v>144</v>
      </c>
      <c r="S3991" s="8" t="s">
        <v>37</v>
      </c>
      <c r="T3991" s="8"/>
      <c r="U3991" s="8" t="s">
        <v>9109</v>
      </c>
      <c r="V3991" s="8"/>
      <c r="W3991" s="8"/>
    </row>
    <row r="3992" spans="1:23" ht="13.5" thickBot="1">
      <c r="A3992" s="8"/>
      <c r="B3992" s="8"/>
      <c r="C3992" s="18" t="s">
        <v>5530</v>
      </c>
      <c r="D3992" s="8"/>
      <c r="E3992" s="8"/>
      <c r="F3992" s="8"/>
      <c r="G3992" s="8"/>
      <c r="H3992" s="8"/>
      <c r="I3992" s="8"/>
      <c r="J3992" s="8" t="s">
        <v>78</v>
      </c>
      <c r="K3992" s="17">
        <v>0</v>
      </c>
      <c r="L3992" s="8"/>
      <c r="M3992" s="8"/>
      <c r="N3992" s="9">
        <v>0</v>
      </c>
      <c r="O3992" s="8"/>
      <c r="P3992" s="9">
        <v>0</v>
      </c>
      <c r="Q3992" s="15">
        <v>0</v>
      </c>
      <c r="R3992" s="9">
        <v>96</v>
      </c>
      <c r="S3992" s="8" t="s">
        <v>37</v>
      </c>
      <c r="T3992" s="8"/>
      <c r="U3992" s="8" t="s">
        <v>9109</v>
      </c>
      <c r="V3992" s="8"/>
      <c r="W3992" s="8"/>
    </row>
    <row r="3993" spans="1:23" ht="13.5" thickBot="1">
      <c r="A3993" s="8"/>
      <c r="B3993" s="8"/>
      <c r="C3993" s="8" t="s">
        <v>5531</v>
      </c>
      <c r="D3993" s="8"/>
      <c r="E3993" s="8"/>
      <c r="F3993" s="8"/>
      <c r="G3993" s="8"/>
      <c r="H3993" s="8"/>
      <c r="I3993" s="8"/>
      <c r="J3993" s="8" t="s">
        <v>78</v>
      </c>
      <c r="K3993" s="17">
        <v>0</v>
      </c>
      <c r="L3993" s="8"/>
      <c r="M3993" s="8"/>
      <c r="N3993" s="9">
        <v>0</v>
      </c>
      <c r="O3993" s="8"/>
      <c r="P3993" s="9">
        <v>0</v>
      </c>
      <c r="Q3993" s="15">
        <v>0</v>
      </c>
      <c r="R3993" s="9">
        <v>120</v>
      </c>
      <c r="S3993" s="8" t="s">
        <v>37</v>
      </c>
      <c r="T3993" s="8"/>
      <c r="U3993" s="18" t="s">
        <v>9109</v>
      </c>
      <c r="V3993" s="8"/>
      <c r="W3993" s="8"/>
    </row>
    <row r="3994" spans="1:23" ht="13.5" thickBot="1">
      <c r="A3994" s="8"/>
      <c r="B3994" s="8"/>
      <c r="C3994" s="44" t="s">
        <v>5533</v>
      </c>
      <c r="D3994" s="42"/>
      <c r="E3994" s="8"/>
      <c r="F3994" s="8"/>
      <c r="G3994" s="8"/>
      <c r="H3994" s="8"/>
      <c r="I3994" s="8"/>
      <c r="J3994" s="8" t="s">
        <v>78</v>
      </c>
      <c r="K3994" s="17">
        <v>0</v>
      </c>
      <c r="L3994" s="8"/>
      <c r="M3994" s="8"/>
      <c r="N3994" s="9">
        <v>0</v>
      </c>
      <c r="O3994" s="8"/>
      <c r="P3994" s="9">
        <v>0</v>
      </c>
      <c r="Q3994" s="15">
        <v>0</v>
      </c>
      <c r="R3994" s="9">
        <v>96</v>
      </c>
      <c r="S3994" s="8" t="s">
        <v>37</v>
      </c>
      <c r="T3994" s="8"/>
      <c r="U3994" s="18" t="s">
        <v>9109</v>
      </c>
      <c r="V3994" s="8"/>
      <c r="W3994" s="8"/>
    </row>
    <row r="3995" spans="1:23" ht="13.5" thickBot="1">
      <c r="A3995" s="8"/>
      <c r="B3995" s="8"/>
      <c r="C3995" s="18" t="s">
        <v>5534</v>
      </c>
      <c r="D3995" s="8"/>
      <c r="E3995" s="8"/>
      <c r="F3995" s="8"/>
      <c r="G3995" s="8"/>
      <c r="H3995" s="8"/>
      <c r="I3995" s="8"/>
      <c r="J3995" s="8" t="s">
        <v>78</v>
      </c>
      <c r="K3995" s="17">
        <v>0</v>
      </c>
      <c r="L3995" s="8"/>
      <c r="M3995" s="8"/>
      <c r="N3995" s="9">
        <v>0</v>
      </c>
      <c r="O3995" s="8"/>
      <c r="P3995" s="9">
        <v>0</v>
      </c>
      <c r="Q3995" s="15">
        <v>0</v>
      </c>
      <c r="R3995" s="9">
        <v>96</v>
      </c>
      <c r="S3995" s="8" t="s">
        <v>37</v>
      </c>
      <c r="T3995" s="8"/>
      <c r="U3995" s="18" t="s">
        <v>9109</v>
      </c>
      <c r="V3995" s="8"/>
      <c r="W3995" s="8"/>
    </row>
    <row r="3996" spans="1:23" ht="13.5" thickBot="1">
      <c r="A3996" s="8"/>
      <c r="B3996" s="8"/>
      <c r="C3996" s="43" t="s">
        <v>2801</v>
      </c>
      <c r="D3996" s="42"/>
      <c r="E3996" s="8"/>
      <c r="F3996" s="8" t="s">
        <v>212</v>
      </c>
      <c r="G3996" s="8"/>
      <c r="H3996" s="8"/>
      <c r="I3996" s="8" t="s">
        <v>423</v>
      </c>
      <c r="J3996" s="8" t="s">
        <v>214</v>
      </c>
      <c r="K3996" s="17">
        <v>6</v>
      </c>
      <c r="L3996" s="8"/>
      <c r="M3996" s="8"/>
      <c r="N3996" s="9">
        <v>0</v>
      </c>
      <c r="O3996" s="8"/>
      <c r="P3996" s="9">
        <v>6</v>
      </c>
      <c r="Q3996" s="15">
        <v>0</v>
      </c>
      <c r="R3996" s="9">
        <v>240</v>
      </c>
      <c r="S3996" s="8" t="s">
        <v>37</v>
      </c>
      <c r="T3996" s="8"/>
      <c r="U3996" s="18" t="s">
        <v>9109</v>
      </c>
      <c r="V3996" s="8"/>
      <c r="W3996" s="8"/>
    </row>
    <row r="3997" spans="1:23" ht="13.5" thickBot="1">
      <c r="A3997" s="8"/>
      <c r="B3997" s="8"/>
      <c r="C3997" s="18" t="s">
        <v>2795</v>
      </c>
      <c r="D3997" s="8"/>
      <c r="E3997" s="8"/>
      <c r="F3997" s="8" t="s">
        <v>212</v>
      </c>
      <c r="G3997" s="8"/>
      <c r="H3997" s="8"/>
      <c r="I3997" s="8" t="s">
        <v>423</v>
      </c>
      <c r="J3997" s="8" t="s">
        <v>214</v>
      </c>
      <c r="K3997" s="17">
        <v>0</v>
      </c>
      <c r="L3997" s="8"/>
      <c r="M3997" s="8"/>
      <c r="N3997" s="9">
        <v>0</v>
      </c>
      <c r="O3997" s="8"/>
      <c r="P3997" s="9">
        <v>0</v>
      </c>
      <c r="Q3997" s="15">
        <v>0</v>
      </c>
      <c r="R3997" s="9">
        <v>240</v>
      </c>
      <c r="S3997" s="8" t="s">
        <v>37</v>
      </c>
      <c r="T3997" s="8"/>
      <c r="U3997" s="18" t="s">
        <v>9109</v>
      </c>
      <c r="V3997" s="8"/>
      <c r="W3997" s="8"/>
    </row>
    <row r="3998" spans="1:23" ht="13.5" thickBot="1">
      <c r="A3998" s="8"/>
      <c r="B3998" s="8"/>
      <c r="C3998" s="8" t="s">
        <v>5535</v>
      </c>
      <c r="D3998" s="8"/>
      <c r="E3998" s="8"/>
      <c r="F3998" s="8"/>
      <c r="G3998" s="8"/>
      <c r="H3998" s="8"/>
      <c r="I3998" s="8" t="s">
        <v>423</v>
      </c>
      <c r="J3998" s="8" t="s">
        <v>214</v>
      </c>
      <c r="K3998" s="17">
        <v>0</v>
      </c>
      <c r="L3998" s="8"/>
      <c r="M3998" s="8"/>
      <c r="N3998" s="9">
        <v>0</v>
      </c>
      <c r="O3998" s="8"/>
      <c r="P3998" s="9">
        <v>0</v>
      </c>
      <c r="Q3998" s="15">
        <v>0</v>
      </c>
      <c r="R3998" s="9">
        <v>480</v>
      </c>
      <c r="S3998" s="8" t="s">
        <v>37</v>
      </c>
      <c r="T3998" s="8"/>
      <c r="U3998" s="18" t="s">
        <v>9109</v>
      </c>
      <c r="V3998" s="8"/>
      <c r="W3998" s="8"/>
    </row>
    <row r="3999" spans="1:23" ht="26.25" thickBot="1">
      <c r="A3999" s="8"/>
      <c r="B3999" s="8"/>
      <c r="C3999" s="8" t="s">
        <v>5538</v>
      </c>
      <c r="D3999" s="8"/>
      <c r="E3999" s="8"/>
      <c r="F3999" s="8" t="s">
        <v>212</v>
      </c>
      <c r="G3999" s="8"/>
      <c r="H3999" s="8"/>
      <c r="I3999" s="8" t="s">
        <v>463</v>
      </c>
      <c r="J3999" s="8" t="s">
        <v>214</v>
      </c>
      <c r="K3999" s="17">
        <v>0</v>
      </c>
      <c r="L3999" s="8"/>
      <c r="M3999" s="8"/>
      <c r="N3999" s="9">
        <v>0</v>
      </c>
      <c r="O3999" s="8"/>
      <c r="P3999" s="9">
        <v>0</v>
      </c>
      <c r="Q3999" s="15">
        <v>0</v>
      </c>
      <c r="R3999" s="9">
        <v>400</v>
      </c>
      <c r="S3999" s="8" t="s">
        <v>37</v>
      </c>
      <c r="T3999" s="8"/>
      <c r="U3999" s="18" t="s">
        <v>9109</v>
      </c>
      <c r="V3999" s="8"/>
      <c r="W3999" s="8"/>
    </row>
    <row r="4000" spans="1:23" ht="26.25" thickBot="1">
      <c r="A4000" s="8"/>
      <c r="B4000" s="8"/>
      <c r="C4000" s="44" t="s">
        <v>5539</v>
      </c>
      <c r="D4000" s="42"/>
      <c r="E4000" s="8"/>
      <c r="F4000" s="8" t="s">
        <v>212</v>
      </c>
      <c r="G4000" s="8"/>
      <c r="H4000" s="8"/>
      <c r="I4000" s="8" t="s">
        <v>463</v>
      </c>
      <c r="J4000" s="8" t="s">
        <v>214</v>
      </c>
      <c r="K4000" s="17">
        <v>0</v>
      </c>
      <c r="L4000" s="8"/>
      <c r="M4000" s="8"/>
      <c r="N4000" s="9">
        <v>0</v>
      </c>
      <c r="O4000" s="8"/>
      <c r="P4000" s="9">
        <v>0</v>
      </c>
      <c r="Q4000" s="15">
        <v>0</v>
      </c>
      <c r="R4000" s="9">
        <v>400</v>
      </c>
      <c r="S4000" s="8" t="s">
        <v>37</v>
      </c>
      <c r="T4000" s="8"/>
      <c r="U4000" s="18" t="s">
        <v>9109</v>
      </c>
      <c r="V4000" s="8"/>
      <c r="W4000" s="8"/>
    </row>
    <row r="4001" spans="1:23" ht="13.5" thickBot="1">
      <c r="A4001" s="8"/>
      <c r="B4001" s="8"/>
      <c r="C4001" s="8" t="s">
        <v>5544</v>
      </c>
      <c r="D4001" s="8"/>
      <c r="E4001" s="8"/>
      <c r="F4001" s="8" t="s">
        <v>212</v>
      </c>
      <c r="G4001" s="8"/>
      <c r="H4001" s="8"/>
      <c r="I4001" s="8" t="s">
        <v>412</v>
      </c>
      <c r="J4001" s="8" t="s">
        <v>214</v>
      </c>
      <c r="K4001" s="17">
        <v>0</v>
      </c>
      <c r="L4001" s="8"/>
      <c r="M4001" s="8"/>
      <c r="N4001" s="9">
        <v>0</v>
      </c>
      <c r="O4001" s="8"/>
      <c r="P4001" s="9">
        <v>0</v>
      </c>
      <c r="Q4001" s="15">
        <v>0</v>
      </c>
      <c r="R4001" s="9">
        <v>40</v>
      </c>
      <c r="S4001" s="8" t="s">
        <v>37</v>
      </c>
      <c r="T4001" s="8"/>
      <c r="U4001" s="18" t="s">
        <v>9109</v>
      </c>
      <c r="V4001" s="8"/>
      <c r="W4001" s="8"/>
    </row>
    <row r="4002" spans="1:23" ht="13.5" thickBot="1">
      <c r="A4002" s="8"/>
      <c r="B4002" s="8"/>
      <c r="C4002" s="8" t="s">
        <v>5546</v>
      </c>
      <c r="D4002" s="8"/>
      <c r="E4002" s="8"/>
      <c r="F4002" s="8" t="s">
        <v>212</v>
      </c>
      <c r="G4002" s="8"/>
      <c r="H4002" s="8"/>
      <c r="I4002" s="8" t="s">
        <v>412</v>
      </c>
      <c r="J4002" s="8" t="s">
        <v>214</v>
      </c>
      <c r="K4002" s="17">
        <v>0</v>
      </c>
      <c r="L4002" s="8"/>
      <c r="M4002" s="8"/>
      <c r="N4002" s="9">
        <v>0</v>
      </c>
      <c r="O4002" s="8"/>
      <c r="P4002" s="9">
        <v>0</v>
      </c>
      <c r="Q4002" s="15">
        <v>0</v>
      </c>
      <c r="R4002" s="9">
        <v>360</v>
      </c>
      <c r="S4002" s="8" t="s">
        <v>37</v>
      </c>
      <c r="T4002" s="8"/>
      <c r="U4002" s="18" t="s">
        <v>9109</v>
      </c>
      <c r="V4002" s="8"/>
      <c r="W4002" s="8"/>
    </row>
    <row r="4003" spans="1:23" ht="13.5" thickBot="1">
      <c r="A4003" s="8"/>
      <c r="B4003" s="8"/>
      <c r="C4003" s="44" t="s">
        <v>5547</v>
      </c>
      <c r="D4003" s="45"/>
      <c r="E4003" s="42"/>
      <c r="F4003" s="8" t="s">
        <v>212</v>
      </c>
      <c r="G4003" s="8"/>
      <c r="H4003" s="8"/>
      <c r="I4003" s="8" t="s">
        <v>426</v>
      </c>
      <c r="J4003" s="8" t="s">
        <v>214</v>
      </c>
      <c r="K4003" s="17">
        <v>0</v>
      </c>
      <c r="L4003" s="8"/>
      <c r="M4003" s="8"/>
      <c r="N4003" s="9">
        <v>0</v>
      </c>
      <c r="O4003" s="8"/>
      <c r="P4003" s="9">
        <v>0</v>
      </c>
      <c r="Q4003" s="15">
        <v>0</v>
      </c>
      <c r="R4003" s="9">
        <v>320</v>
      </c>
      <c r="S4003" s="8" t="s">
        <v>37</v>
      </c>
      <c r="T4003" s="8"/>
      <c r="U4003" s="8" t="s">
        <v>9109</v>
      </c>
      <c r="V4003" s="8"/>
      <c r="W4003" s="8"/>
    </row>
    <row r="4004" spans="1:23" ht="13.5" thickBot="1">
      <c r="A4004" s="8"/>
      <c r="B4004" s="8"/>
      <c r="C4004" s="8" t="s">
        <v>5548</v>
      </c>
      <c r="D4004" s="8"/>
      <c r="E4004" s="8"/>
      <c r="F4004" s="8"/>
      <c r="G4004" s="8"/>
      <c r="H4004" s="8"/>
      <c r="I4004" s="8"/>
      <c r="J4004" s="8" t="s">
        <v>78</v>
      </c>
      <c r="K4004" s="17">
        <v>0</v>
      </c>
      <c r="L4004" s="8"/>
      <c r="M4004" s="8"/>
      <c r="N4004" s="9">
        <v>0</v>
      </c>
      <c r="O4004" s="8"/>
      <c r="P4004" s="9">
        <v>0</v>
      </c>
      <c r="Q4004" s="15">
        <v>0</v>
      </c>
      <c r="R4004" s="9">
        <v>320</v>
      </c>
      <c r="S4004" s="8" t="s">
        <v>71</v>
      </c>
      <c r="T4004" s="8"/>
      <c r="U4004" s="18" t="s">
        <v>9173</v>
      </c>
      <c r="V4004" s="8"/>
      <c r="W4004" s="8"/>
    </row>
    <row r="4005" spans="1:23" ht="13.5" thickBot="1">
      <c r="A4005" s="8"/>
      <c r="B4005" s="8"/>
      <c r="C4005" s="44" t="s">
        <v>5556</v>
      </c>
      <c r="D4005" s="45"/>
      <c r="E4005" s="42"/>
      <c r="F4005" s="8"/>
      <c r="G4005" s="8"/>
      <c r="H4005" s="8"/>
      <c r="I4005" s="8"/>
      <c r="J4005" s="8" t="s">
        <v>78</v>
      </c>
      <c r="K4005" s="17">
        <v>0</v>
      </c>
      <c r="L4005" s="8"/>
      <c r="M4005" s="8"/>
      <c r="N4005" s="9">
        <v>0</v>
      </c>
      <c r="O4005" s="8"/>
      <c r="P4005" s="9">
        <v>0</v>
      </c>
      <c r="Q4005" s="15">
        <v>0</v>
      </c>
      <c r="R4005" s="9">
        <v>320</v>
      </c>
      <c r="S4005" s="8" t="s">
        <v>37</v>
      </c>
      <c r="T4005" s="8"/>
      <c r="U4005" s="18" t="s">
        <v>9109</v>
      </c>
      <c r="V4005" s="8"/>
      <c r="W4005" s="8"/>
    </row>
    <row r="4006" spans="1:23" ht="13.5" thickBot="1">
      <c r="A4006" s="8"/>
      <c r="B4006" s="8"/>
      <c r="C4006" s="44" t="s">
        <v>5557</v>
      </c>
      <c r="D4006" s="42"/>
      <c r="E4006" s="8"/>
      <c r="F4006" s="8"/>
      <c r="G4006" s="8"/>
      <c r="H4006" s="8"/>
      <c r="I4006" s="8"/>
      <c r="J4006" s="8" t="s">
        <v>78</v>
      </c>
      <c r="K4006" s="17">
        <v>0</v>
      </c>
      <c r="L4006" s="8"/>
      <c r="M4006" s="8"/>
      <c r="N4006" s="9">
        <v>0</v>
      </c>
      <c r="O4006" s="8"/>
      <c r="P4006" s="9">
        <v>0</v>
      </c>
      <c r="Q4006" s="15">
        <v>0</v>
      </c>
      <c r="R4006" s="9">
        <v>240</v>
      </c>
      <c r="S4006" s="8" t="s">
        <v>71</v>
      </c>
      <c r="T4006" s="8"/>
      <c r="U4006" s="18" t="s">
        <v>9173</v>
      </c>
      <c r="V4006" s="8"/>
      <c r="W4006" s="8"/>
    </row>
    <row r="4007" spans="1:23" ht="13.5" thickBot="1">
      <c r="A4007" s="8"/>
      <c r="B4007" s="8"/>
      <c r="C4007" s="44" t="s">
        <v>5558</v>
      </c>
      <c r="D4007" s="42"/>
      <c r="E4007" s="8"/>
      <c r="F4007" s="8"/>
      <c r="G4007" s="8"/>
      <c r="H4007" s="8"/>
      <c r="I4007" s="8"/>
      <c r="J4007" s="8" t="s">
        <v>78</v>
      </c>
      <c r="K4007" s="17">
        <v>0</v>
      </c>
      <c r="L4007" s="8"/>
      <c r="M4007" s="8"/>
      <c r="N4007" s="9">
        <v>0</v>
      </c>
      <c r="O4007" s="8"/>
      <c r="P4007" s="9">
        <v>0</v>
      </c>
      <c r="Q4007" s="15">
        <v>0</v>
      </c>
      <c r="R4007" s="9">
        <v>216</v>
      </c>
      <c r="S4007" s="8" t="s">
        <v>37</v>
      </c>
      <c r="T4007" s="8"/>
      <c r="U4007" s="8" t="s">
        <v>9109</v>
      </c>
      <c r="V4007" s="8"/>
      <c r="W4007" s="8"/>
    </row>
    <row r="4008" spans="1:23" ht="13.5" thickBot="1">
      <c r="A4008" s="8"/>
      <c r="B4008" s="8"/>
      <c r="C4008" s="44" t="s">
        <v>5559</v>
      </c>
      <c r="D4008" s="42"/>
      <c r="E4008" s="8"/>
      <c r="F4008" s="8"/>
      <c r="G4008" s="8"/>
      <c r="H4008" s="8"/>
      <c r="I4008" s="8"/>
      <c r="J4008" s="8" t="s">
        <v>78</v>
      </c>
      <c r="K4008" s="17">
        <v>0</v>
      </c>
      <c r="L4008" s="8"/>
      <c r="M4008" s="8"/>
      <c r="N4008" s="9">
        <v>0</v>
      </c>
      <c r="O4008" s="8"/>
      <c r="P4008" s="9">
        <v>0</v>
      </c>
      <c r="Q4008" s="15">
        <v>0</v>
      </c>
      <c r="R4008" s="9">
        <v>400</v>
      </c>
      <c r="S4008" s="8" t="s">
        <v>37</v>
      </c>
      <c r="T4008" s="8"/>
      <c r="U4008" s="8" t="s">
        <v>9109</v>
      </c>
      <c r="V4008" s="8"/>
      <c r="W4008" s="8"/>
    </row>
    <row r="4009" spans="1:23" ht="13.5" thickBot="1">
      <c r="A4009" s="8"/>
      <c r="B4009" s="8"/>
      <c r="C4009" s="44" t="s">
        <v>5560</v>
      </c>
      <c r="D4009" s="45"/>
      <c r="E4009" s="42"/>
      <c r="F4009" s="8"/>
      <c r="G4009" s="8"/>
      <c r="H4009" s="8"/>
      <c r="I4009" s="8"/>
      <c r="J4009" s="8" t="s">
        <v>78</v>
      </c>
      <c r="K4009" s="17">
        <v>0</v>
      </c>
      <c r="L4009" s="8"/>
      <c r="M4009" s="8"/>
      <c r="N4009" s="9">
        <v>0</v>
      </c>
      <c r="O4009" s="8"/>
      <c r="P4009" s="9">
        <v>0</v>
      </c>
      <c r="Q4009" s="15">
        <v>0</v>
      </c>
      <c r="R4009" s="9">
        <v>120</v>
      </c>
      <c r="S4009" s="8" t="s">
        <v>71</v>
      </c>
      <c r="T4009" s="8"/>
      <c r="U4009" s="8" t="s">
        <v>9173</v>
      </c>
      <c r="V4009" s="8"/>
      <c r="W4009" s="8"/>
    </row>
    <row r="4010" spans="1:23" ht="13.5" thickBot="1">
      <c r="A4010" s="8"/>
      <c r="B4010" s="8"/>
      <c r="C4010" s="8" t="s">
        <v>5561</v>
      </c>
      <c r="D4010" s="8"/>
      <c r="E4010" s="8"/>
      <c r="F4010" s="8" t="s">
        <v>212</v>
      </c>
      <c r="G4010" s="8"/>
      <c r="H4010" s="8"/>
      <c r="I4010" s="8" t="s">
        <v>461</v>
      </c>
      <c r="J4010" s="8" t="s">
        <v>214</v>
      </c>
      <c r="K4010" s="17">
        <v>0</v>
      </c>
      <c r="L4010" s="8"/>
      <c r="M4010" s="8"/>
      <c r="N4010" s="9">
        <v>0</v>
      </c>
      <c r="O4010" s="8"/>
      <c r="P4010" s="9">
        <v>0</v>
      </c>
      <c r="Q4010" s="15">
        <v>0</v>
      </c>
      <c r="R4010" s="9">
        <v>144</v>
      </c>
      <c r="S4010" s="8" t="s">
        <v>37</v>
      </c>
      <c r="T4010" s="8"/>
      <c r="U4010" s="8" t="s">
        <v>9109</v>
      </c>
      <c r="V4010" s="8"/>
      <c r="W4010" s="8"/>
    </row>
    <row r="4011" spans="1:23" ht="13.5" thickBot="1">
      <c r="A4011" s="8"/>
      <c r="B4011" s="8"/>
      <c r="C4011" s="8" t="s">
        <v>5562</v>
      </c>
      <c r="D4011" s="8"/>
      <c r="E4011" s="8"/>
      <c r="F4011" s="8" t="s">
        <v>212</v>
      </c>
      <c r="G4011" s="8"/>
      <c r="H4011" s="8"/>
      <c r="I4011" s="8" t="s">
        <v>461</v>
      </c>
      <c r="J4011" s="8" t="s">
        <v>214</v>
      </c>
      <c r="K4011" s="17">
        <v>0</v>
      </c>
      <c r="L4011" s="8"/>
      <c r="M4011" s="8"/>
      <c r="N4011" s="9">
        <v>0</v>
      </c>
      <c r="O4011" s="8"/>
      <c r="P4011" s="9">
        <v>0</v>
      </c>
      <c r="Q4011" s="15">
        <v>0</v>
      </c>
      <c r="R4011" s="9">
        <v>72</v>
      </c>
      <c r="S4011" s="8" t="s">
        <v>37</v>
      </c>
      <c r="T4011" s="8"/>
      <c r="U4011" s="8" t="s">
        <v>9109</v>
      </c>
      <c r="V4011" s="8"/>
      <c r="W4011" s="8"/>
    </row>
    <row r="4012" spans="1:23" ht="13.5" thickBot="1">
      <c r="A4012" s="8"/>
      <c r="B4012" s="8"/>
      <c r="C4012" s="44" t="s">
        <v>5563</v>
      </c>
      <c r="D4012" s="45"/>
      <c r="E4012" s="45"/>
      <c r="F4012" s="45"/>
      <c r="G4012" s="42"/>
      <c r="H4012" s="8"/>
      <c r="I4012" s="8"/>
      <c r="J4012" s="8" t="s">
        <v>78</v>
      </c>
      <c r="K4012" s="17">
        <v>0</v>
      </c>
      <c r="L4012" s="8"/>
      <c r="M4012" s="8"/>
      <c r="N4012" s="9">
        <v>0</v>
      </c>
      <c r="O4012" s="8"/>
      <c r="P4012" s="9">
        <v>0</v>
      </c>
      <c r="Q4012" s="15">
        <v>0</v>
      </c>
      <c r="R4012" s="9">
        <v>50</v>
      </c>
      <c r="S4012" s="8" t="s">
        <v>37</v>
      </c>
      <c r="T4012" s="8"/>
      <c r="U4012" s="8" t="s">
        <v>9109</v>
      </c>
      <c r="V4012" s="8"/>
      <c r="W4012" s="8"/>
    </row>
    <row r="4013" spans="1:23" ht="13.5" thickBot="1">
      <c r="A4013" s="8"/>
      <c r="B4013" s="8"/>
      <c r="C4013" s="44" t="s">
        <v>5564</v>
      </c>
      <c r="D4013" s="45"/>
      <c r="E4013" s="42"/>
      <c r="F4013" s="8"/>
      <c r="G4013" s="8"/>
      <c r="H4013" s="8"/>
      <c r="I4013" s="8"/>
      <c r="J4013" s="8" t="s">
        <v>78</v>
      </c>
      <c r="K4013" s="17">
        <v>0</v>
      </c>
      <c r="L4013" s="8"/>
      <c r="M4013" s="8"/>
      <c r="N4013" s="9">
        <v>0</v>
      </c>
      <c r="O4013" s="8"/>
      <c r="P4013" s="9">
        <v>0</v>
      </c>
      <c r="Q4013" s="15">
        <v>0</v>
      </c>
      <c r="R4013" s="9">
        <v>90</v>
      </c>
      <c r="S4013" s="8" t="s">
        <v>940</v>
      </c>
      <c r="T4013" s="8"/>
      <c r="U4013" s="8" t="s">
        <v>9176</v>
      </c>
      <c r="V4013" s="8"/>
      <c r="W4013" s="8"/>
    </row>
    <row r="4014" spans="1:23" ht="13.5" thickBot="1">
      <c r="A4014" s="8"/>
      <c r="B4014" s="8"/>
      <c r="C4014" s="44" t="s">
        <v>5565</v>
      </c>
      <c r="D4014" s="45"/>
      <c r="E4014" s="42"/>
      <c r="F4014" s="8"/>
      <c r="G4014" s="8"/>
      <c r="H4014" s="8"/>
      <c r="I4014" s="8"/>
      <c r="J4014" s="8" t="s">
        <v>78</v>
      </c>
      <c r="K4014" s="17">
        <v>0</v>
      </c>
      <c r="L4014" s="8"/>
      <c r="M4014" s="8"/>
      <c r="N4014" s="9">
        <v>0</v>
      </c>
      <c r="O4014" s="8"/>
      <c r="P4014" s="9">
        <v>0</v>
      </c>
      <c r="Q4014" s="15">
        <v>0</v>
      </c>
      <c r="R4014" s="9">
        <v>50</v>
      </c>
      <c r="S4014" s="8" t="s">
        <v>940</v>
      </c>
      <c r="T4014" s="8"/>
      <c r="U4014" s="8" t="s">
        <v>9176</v>
      </c>
      <c r="V4014" s="8"/>
      <c r="W4014" s="8"/>
    </row>
    <row r="4015" spans="1:23" ht="13.5" thickBot="1">
      <c r="A4015" s="8"/>
      <c r="B4015" s="8"/>
      <c r="C4015" s="8" t="s">
        <v>5566</v>
      </c>
      <c r="D4015" s="8"/>
      <c r="E4015" s="8"/>
      <c r="F4015" s="8"/>
      <c r="G4015" s="8"/>
      <c r="H4015" s="8"/>
      <c r="I4015" s="8"/>
      <c r="J4015" s="8" t="s">
        <v>78</v>
      </c>
      <c r="K4015" s="17">
        <v>0</v>
      </c>
      <c r="L4015" s="8"/>
      <c r="M4015" s="8"/>
      <c r="N4015" s="9">
        <v>0</v>
      </c>
      <c r="O4015" s="8"/>
      <c r="P4015" s="9">
        <v>0</v>
      </c>
      <c r="Q4015" s="15">
        <v>0</v>
      </c>
      <c r="R4015" s="9">
        <v>144</v>
      </c>
      <c r="S4015" s="8" t="s">
        <v>34</v>
      </c>
      <c r="T4015" s="8"/>
      <c r="U4015" s="8" t="s">
        <v>9164</v>
      </c>
      <c r="V4015" s="8"/>
      <c r="W4015" s="8"/>
    </row>
    <row r="4016" spans="1:23" ht="13.5" thickBot="1">
      <c r="A4016" s="8"/>
      <c r="B4016" s="8"/>
      <c r="C4016" s="8" t="s">
        <v>5567</v>
      </c>
      <c r="D4016" s="8"/>
      <c r="E4016" s="8"/>
      <c r="F4016" s="8"/>
      <c r="G4016" s="8"/>
      <c r="H4016" s="8"/>
      <c r="I4016" s="8"/>
      <c r="J4016" s="8" t="s">
        <v>78</v>
      </c>
      <c r="K4016" s="17">
        <v>0</v>
      </c>
      <c r="L4016" s="8"/>
      <c r="M4016" s="8"/>
      <c r="N4016" s="9">
        <v>0</v>
      </c>
      <c r="O4016" s="8"/>
      <c r="P4016" s="9">
        <v>0</v>
      </c>
      <c r="Q4016" s="15">
        <v>0</v>
      </c>
      <c r="R4016" s="9">
        <v>144</v>
      </c>
      <c r="S4016" s="8" t="s">
        <v>34</v>
      </c>
      <c r="T4016" s="8"/>
      <c r="U4016" s="8" t="s">
        <v>9164</v>
      </c>
      <c r="V4016" s="8"/>
      <c r="W4016" s="8"/>
    </row>
    <row r="4017" spans="1:23" ht="13.5" thickBot="1">
      <c r="A4017" s="8"/>
      <c r="B4017" s="8"/>
      <c r="C4017" s="44" t="s">
        <v>5568</v>
      </c>
      <c r="D4017" s="45"/>
      <c r="E4017" s="42"/>
      <c r="F4017" s="8"/>
      <c r="G4017" s="8"/>
      <c r="H4017" s="8"/>
      <c r="I4017" s="8"/>
      <c r="J4017" s="8" t="s">
        <v>78</v>
      </c>
      <c r="K4017" s="17">
        <v>0</v>
      </c>
      <c r="L4017" s="8"/>
      <c r="M4017" s="8"/>
      <c r="N4017" s="9">
        <v>0</v>
      </c>
      <c r="O4017" s="8"/>
      <c r="P4017" s="9">
        <v>0</v>
      </c>
      <c r="Q4017" s="15">
        <v>0</v>
      </c>
      <c r="R4017" s="9">
        <v>144</v>
      </c>
      <c r="S4017" s="8" t="s">
        <v>34</v>
      </c>
      <c r="T4017" s="8"/>
      <c r="U4017" s="8" t="s">
        <v>9164</v>
      </c>
      <c r="V4017" s="8"/>
      <c r="W4017" s="8"/>
    </row>
    <row r="4018" spans="1:23" ht="13.5" thickBot="1">
      <c r="A4018" s="8"/>
      <c r="B4018" s="8"/>
      <c r="C4018" s="44" t="s">
        <v>5569</v>
      </c>
      <c r="D4018" s="42"/>
      <c r="E4018" s="8"/>
      <c r="F4018" s="8"/>
      <c r="G4018" s="8"/>
      <c r="H4018" s="8"/>
      <c r="I4018" s="8"/>
      <c r="J4018" s="8" t="s">
        <v>78</v>
      </c>
      <c r="K4018" s="17">
        <v>0</v>
      </c>
      <c r="L4018" s="8"/>
      <c r="M4018" s="8"/>
      <c r="N4018" s="9">
        <v>0</v>
      </c>
      <c r="O4018" s="8"/>
      <c r="P4018" s="9">
        <v>0</v>
      </c>
      <c r="Q4018" s="15">
        <v>0</v>
      </c>
      <c r="R4018" s="9">
        <v>96</v>
      </c>
      <c r="S4018" s="8" t="s">
        <v>34</v>
      </c>
      <c r="T4018" s="8"/>
      <c r="U4018" s="8" t="s">
        <v>9164</v>
      </c>
      <c r="V4018" s="40"/>
      <c r="W4018" s="8"/>
    </row>
    <row r="4019" spans="1:23" ht="13.5" thickBot="1">
      <c r="A4019" s="8"/>
      <c r="B4019" s="8"/>
      <c r="C4019" s="44" t="s">
        <v>5570</v>
      </c>
      <c r="D4019" s="45"/>
      <c r="E4019" s="42"/>
      <c r="F4019" s="8"/>
      <c r="G4019" s="8"/>
      <c r="H4019" s="8"/>
      <c r="I4019" s="8"/>
      <c r="J4019" s="8" t="s">
        <v>78</v>
      </c>
      <c r="K4019" s="17">
        <v>0</v>
      </c>
      <c r="L4019" s="8"/>
      <c r="M4019" s="8"/>
      <c r="N4019" s="9">
        <v>0</v>
      </c>
      <c r="O4019" s="8"/>
      <c r="P4019" s="9">
        <v>0</v>
      </c>
      <c r="Q4019" s="15">
        <v>0</v>
      </c>
      <c r="R4019" s="9">
        <v>80</v>
      </c>
      <c r="S4019" s="8" t="s">
        <v>124</v>
      </c>
      <c r="T4019" s="8"/>
      <c r="U4019" s="18" t="s">
        <v>9165</v>
      </c>
      <c r="V4019" s="8"/>
      <c r="W4019" s="8"/>
    </row>
    <row r="4020" spans="1:23" ht="13.5" thickBot="1">
      <c r="A4020" s="8"/>
      <c r="B4020" s="8"/>
      <c r="C4020" s="8" t="s">
        <v>5571</v>
      </c>
      <c r="D4020" s="8"/>
      <c r="E4020" s="8"/>
      <c r="F4020" s="8"/>
      <c r="G4020" s="8"/>
      <c r="H4020" s="8"/>
      <c r="I4020" s="8"/>
      <c r="J4020" s="8" t="s">
        <v>78</v>
      </c>
      <c r="K4020" s="17">
        <v>0</v>
      </c>
      <c r="L4020" s="8"/>
      <c r="M4020" s="8"/>
      <c r="N4020" s="9">
        <v>0</v>
      </c>
      <c r="O4020" s="8"/>
      <c r="P4020" s="9">
        <v>0</v>
      </c>
      <c r="Q4020" s="15">
        <v>0</v>
      </c>
      <c r="R4020" s="9">
        <v>144</v>
      </c>
      <c r="S4020" s="8" t="s">
        <v>34</v>
      </c>
      <c r="T4020" s="8"/>
      <c r="U4020" s="18" t="s">
        <v>9164</v>
      </c>
      <c r="V4020" s="40"/>
      <c r="W4020" s="8"/>
    </row>
    <row r="4021" spans="1:23" ht="13.5" thickBot="1">
      <c r="A4021" s="8"/>
      <c r="B4021" s="8"/>
      <c r="C4021" s="44" t="s">
        <v>5572</v>
      </c>
      <c r="D4021" s="42"/>
      <c r="E4021" s="8"/>
      <c r="F4021" s="8"/>
      <c r="G4021" s="8"/>
      <c r="H4021" s="8"/>
      <c r="I4021" s="8"/>
      <c r="J4021" s="8" t="s">
        <v>78</v>
      </c>
      <c r="K4021" s="17">
        <v>0</v>
      </c>
      <c r="L4021" s="8"/>
      <c r="M4021" s="8"/>
      <c r="N4021" s="9">
        <v>0</v>
      </c>
      <c r="O4021" s="8"/>
      <c r="P4021" s="9">
        <v>0</v>
      </c>
      <c r="Q4021" s="15">
        <v>0</v>
      </c>
      <c r="R4021" s="9">
        <v>144</v>
      </c>
      <c r="S4021" s="8" t="s">
        <v>34</v>
      </c>
      <c r="T4021" s="8"/>
      <c r="U4021" s="18" t="s">
        <v>9164</v>
      </c>
      <c r="V4021" s="8"/>
      <c r="W4021" s="8"/>
    </row>
    <row r="4022" spans="1:23" ht="13.5" thickBot="1">
      <c r="A4022" s="8"/>
      <c r="B4022" s="8"/>
      <c r="C4022" s="44" t="s">
        <v>5573</v>
      </c>
      <c r="D4022" s="42"/>
      <c r="E4022" s="8"/>
      <c r="F4022" s="8"/>
      <c r="G4022" s="8"/>
      <c r="H4022" s="8"/>
      <c r="I4022" s="8"/>
      <c r="J4022" s="8" t="s">
        <v>78</v>
      </c>
      <c r="K4022" s="17">
        <v>0</v>
      </c>
      <c r="L4022" s="8"/>
      <c r="M4022" s="8"/>
      <c r="N4022" s="9">
        <v>0</v>
      </c>
      <c r="O4022" s="8"/>
      <c r="P4022" s="9">
        <v>0</v>
      </c>
      <c r="Q4022" s="15">
        <v>0</v>
      </c>
      <c r="R4022" s="9">
        <v>144</v>
      </c>
      <c r="S4022" s="8" t="s">
        <v>34</v>
      </c>
      <c r="T4022" s="8"/>
      <c r="U4022" s="18" t="s">
        <v>9164</v>
      </c>
      <c r="V4022" s="8"/>
      <c r="W4022" s="8"/>
    </row>
    <row r="4023" spans="1:23" ht="13.5" thickBot="1">
      <c r="A4023" s="8"/>
      <c r="B4023" s="8"/>
      <c r="C4023" s="44" t="s">
        <v>5574</v>
      </c>
      <c r="D4023" s="45"/>
      <c r="E4023" s="42"/>
      <c r="F4023" s="8"/>
      <c r="G4023" s="8"/>
      <c r="H4023" s="8"/>
      <c r="I4023" s="8"/>
      <c r="J4023" s="8" t="s">
        <v>78</v>
      </c>
      <c r="K4023" s="17">
        <v>0</v>
      </c>
      <c r="L4023" s="8"/>
      <c r="M4023" s="8"/>
      <c r="N4023" s="9">
        <v>0</v>
      </c>
      <c r="O4023" s="8"/>
      <c r="P4023" s="9">
        <v>0</v>
      </c>
      <c r="Q4023" s="15">
        <v>0</v>
      </c>
      <c r="R4023" s="9">
        <v>144</v>
      </c>
      <c r="S4023" s="8" t="s">
        <v>34</v>
      </c>
      <c r="T4023" s="8"/>
      <c r="U4023" s="18" t="s">
        <v>9164</v>
      </c>
      <c r="V4023" s="8"/>
      <c r="W4023" s="8"/>
    </row>
    <row r="4024" spans="1:23" ht="13.5" thickBot="1">
      <c r="A4024" s="8"/>
      <c r="B4024" s="8"/>
      <c r="C4024" s="44" t="s">
        <v>5575</v>
      </c>
      <c r="D4024" s="42"/>
      <c r="E4024" s="8"/>
      <c r="F4024" s="8"/>
      <c r="G4024" s="8"/>
      <c r="H4024" s="8"/>
      <c r="I4024" s="8"/>
      <c r="J4024" s="8" t="s">
        <v>78</v>
      </c>
      <c r="K4024" s="17">
        <v>0</v>
      </c>
      <c r="L4024" s="8"/>
      <c r="M4024" s="8"/>
      <c r="N4024" s="9">
        <v>0</v>
      </c>
      <c r="O4024" s="8"/>
      <c r="P4024" s="9">
        <v>0</v>
      </c>
      <c r="Q4024" s="15">
        <v>0</v>
      </c>
      <c r="R4024" s="9">
        <v>144</v>
      </c>
      <c r="S4024" s="8" t="s">
        <v>34</v>
      </c>
      <c r="T4024" s="8"/>
      <c r="U4024" s="18" t="s">
        <v>9164</v>
      </c>
      <c r="V4024" s="40"/>
      <c r="W4024" s="8"/>
    </row>
    <row r="4025" spans="1:23" ht="13.5" thickBot="1">
      <c r="A4025" s="8"/>
      <c r="B4025" s="8"/>
      <c r="C4025" s="44" t="s">
        <v>5576</v>
      </c>
      <c r="D4025" s="42"/>
      <c r="E4025" s="8"/>
      <c r="F4025" s="8"/>
      <c r="G4025" s="8"/>
      <c r="H4025" s="8"/>
      <c r="I4025" s="8"/>
      <c r="J4025" s="8" t="s">
        <v>78</v>
      </c>
      <c r="K4025" s="17">
        <v>0</v>
      </c>
      <c r="L4025" s="8"/>
      <c r="M4025" s="8"/>
      <c r="N4025" s="9">
        <v>0</v>
      </c>
      <c r="O4025" s="8"/>
      <c r="P4025" s="9">
        <v>0</v>
      </c>
      <c r="Q4025" s="15">
        <v>0</v>
      </c>
      <c r="R4025" s="9">
        <v>144</v>
      </c>
      <c r="S4025" s="8" t="s">
        <v>34</v>
      </c>
      <c r="T4025" s="8"/>
      <c r="U4025" s="18" t="s">
        <v>9164</v>
      </c>
      <c r="V4025" s="8"/>
      <c r="W4025" s="8"/>
    </row>
    <row r="4026" spans="1:23" ht="13.5" thickBot="1">
      <c r="A4026" s="8"/>
      <c r="B4026" s="8"/>
      <c r="C4026" s="8" t="s">
        <v>5577</v>
      </c>
      <c r="D4026" s="8"/>
      <c r="E4026" s="8"/>
      <c r="F4026" s="8"/>
      <c r="G4026" s="8"/>
      <c r="H4026" s="8"/>
      <c r="I4026" s="8"/>
      <c r="J4026" s="8" t="s">
        <v>78</v>
      </c>
      <c r="K4026" s="17">
        <v>0</v>
      </c>
      <c r="L4026" s="8"/>
      <c r="M4026" s="8"/>
      <c r="N4026" s="9">
        <v>0</v>
      </c>
      <c r="O4026" s="8"/>
      <c r="P4026" s="9">
        <v>0</v>
      </c>
      <c r="Q4026" s="15">
        <v>0</v>
      </c>
      <c r="R4026" s="9">
        <v>108</v>
      </c>
      <c r="S4026" s="8" t="s">
        <v>34</v>
      </c>
      <c r="T4026" s="8"/>
      <c r="U4026" s="18" t="s">
        <v>9164</v>
      </c>
      <c r="V4026" s="8"/>
      <c r="W4026" s="8"/>
    </row>
    <row r="4027" spans="1:23" ht="13.5" thickBot="1">
      <c r="A4027" s="8"/>
      <c r="B4027" s="8"/>
      <c r="C4027" s="44" t="s">
        <v>5578</v>
      </c>
      <c r="D4027" s="42"/>
      <c r="E4027" s="8"/>
      <c r="F4027" s="8"/>
      <c r="G4027" s="8"/>
      <c r="H4027" s="8"/>
      <c r="I4027" s="8"/>
      <c r="J4027" s="8" t="s">
        <v>78</v>
      </c>
      <c r="K4027" s="17">
        <v>0</v>
      </c>
      <c r="L4027" s="8"/>
      <c r="M4027" s="8"/>
      <c r="N4027" s="9">
        <v>0</v>
      </c>
      <c r="O4027" s="8"/>
      <c r="P4027" s="9">
        <v>0</v>
      </c>
      <c r="Q4027" s="15">
        <v>0</v>
      </c>
      <c r="R4027" s="9">
        <v>108</v>
      </c>
      <c r="S4027" s="8" t="s">
        <v>34</v>
      </c>
      <c r="T4027" s="8"/>
      <c r="U4027" s="18" t="s">
        <v>9164</v>
      </c>
      <c r="V4027" s="8"/>
      <c r="W4027" s="8"/>
    </row>
    <row r="4028" spans="1:23" ht="13.5" thickBot="1">
      <c r="A4028" s="8"/>
      <c r="B4028" s="8"/>
      <c r="C4028" s="44" t="s">
        <v>5579</v>
      </c>
      <c r="D4028" s="42"/>
      <c r="E4028" s="8"/>
      <c r="F4028" s="8"/>
      <c r="G4028" s="8"/>
      <c r="H4028" s="8"/>
      <c r="I4028" s="8"/>
      <c r="J4028" s="8" t="s">
        <v>78</v>
      </c>
      <c r="K4028" s="17">
        <v>0</v>
      </c>
      <c r="L4028" s="8"/>
      <c r="M4028" s="8"/>
      <c r="N4028" s="9">
        <v>0</v>
      </c>
      <c r="O4028" s="8"/>
      <c r="P4028" s="9">
        <v>0</v>
      </c>
      <c r="Q4028" s="15">
        <v>0</v>
      </c>
      <c r="R4028" s="9">
        <v>240</v>
      </c>
      <c r="S4028" s="8" t="s">
        <v>34</v>
      </c>
      <c r="T4028" s="8"/>
      <c r="U4028" s="18" t="s">
        <v>9164</v>
      </c>
      <c r="V4028" s="8"/>
      <c r="W4028" s="8"/>
    </row>
    <row r="4029" spans="1:23" ht="13.5" thickBot="1">
      <c r="A4029" s="8"/>
      <c r="B4029" s="8"/>
      <c r="C4029" s="44" t="s">
        <v>5582</v>
      </c>
      <c r="D4029" s="42"/>
      <c r="E4029" s="8"/>
      <c r="F4029" s="8"/>
      <c r="G4029" s="8"/>
      <c r="H4029" s="8"/>
      <c r="I4029" s="8"/>
      <c r="J4029" s="8" t="s">
        <v>78</v>
      </c>
      <c r="K4029" s="17">
        <v>0</v>
      </c>
      <c r="L4029" s="8"/>
      <c r="M4029" s="8"/>
      <c r="N4029" s="9">
        <v>0</v>
      </c>
      <c r="O4029" s="8"/>
      <c r="P4029" s="9">
        <v>0</v>
      </c>
      <c r="Q4029" s="15">
        <v>0</v>
      </c>
      <c r="R4029" s="9">
        <v>144</v>
      </c>
      <c r="S4029" s="8" t="s">
        <v>34</v>
      </c>
      <c r="T4029" s="8"/>
      <c r="U4029" s="18" t="s">
        <v>9164</v>
      </c>
      <c r="V4029" s="8"/>
      <c r="W4029" s="8"/>
    </row>
    <row r="4030" spans="1:23" ht="13.5" thickBot="1">
      <c r="A4030" s="8"/>
      <c r="B4030" s="8"/>
      <c r="C4030" s="8" t="s">
        <v>5583</v>
      </c>
      <c r="D4030" s="8"/>
      <c r="E4030" s="8"/>
      <c r="F4030" s="8"/>
      <c r="G4030" s="8"/>
      <c r="H4030" s="8"/>
      <c r="I4030" s="8"/>
      <c r="J4030" s="8" t="s">
        <v>78</v>
      </c>
      <c r="K4030" s="17">
        <v>0</v>
      </c>
      <c r="L4030" s="8"/>
      <c r="M4030" s="8"/>
      <c r="N4030" s="9">
        <v>0</v>
      </c>
      <c r="O4030" s="8"/>
      <c r="P4030" s="9">
        <v>0</v>
      </c>
      <c r="Q4030" s="15">
        <v>0</v>
      </c>
      <c r="R4030" s="9">
        <v>144</v>
      </c>
      <c r="S4030" s="8" t="s">
        <v>34</v>
      </c>
      <c r="T4030" s="8"/>
      <c r="U4030" s="18" t="s">
        <v>9164</v>
      </c>
      <c r="V4030" s="8"/>
      <c r="W4030" s="8"/>
    </row>
    <row r="4031" spans="1:23" ht="13.5" thickBot="1">
      <c r="A4031" s="8"/>
      <c r="B4031" s="8"/>
      <c r="C4031" s="44" t="s">
        <v>5584</v>
      </c>
      <c r="D4031" s="42"/>
      <c r="E4031" s="8"/>
      <c r="F4031" s="8"/>
      <c r="G4031" s="8"/>
      <c r="H4031" s="8"/>
      <c r="I4031" s="8"/>
      <c r="J4031" s="8" t="s">
        <v>78</v>
      </c>
      <c r="K4031" s="17">
        <v>0</v>
      </c>
      <c r="L4031" s="8"/>
      <c r="M4031" s="8"/>
      <c r="N4031" s="9">
        <v>0</v>
      </c>
      <c r="O4031" s="8"/>
      <c r="P4031" s="9">
        <v>0</v>
      </c>
      <c r="Q4031" s="15">
        <v>0</v>
      </c>
      <c r="R4031" s="9">
        <v>144</v>
      </c>
      <c r="S4031" s="8" t="s">
        <v>34</v>
      </c>
      <c r="T4031" s="8"/>
      <c r="U4031" s="18" t="s">
        <v>9164</v>
      </c>
      <c r="V4031" s="8"/>
      <c r="W4031" s="8"/>
    </row>
    <row r="4032" spans="1:23" ht="13.5" thickBot="1">
      <c r="A4032" s="8"/>
      <c r="B4032" s="8"/>
      <c r="C4032" s="8" t="s">
        <v>5585</v>
      </c>
      <c r="D4032" s="8"/>
      <c r="E4032" s="8"/>
      <c r="F4032" s="8"/>
      <c r="G4032" s="8"/>
      <c r="H4032" s="8"/>
      <c r="I4032" s="8"/>
      <c r="J4032" s="8" t="s">
        <v>78</v>
      </c>
      <c r="K4032" s="17">
        <v>0</v>
      </c>
      <c r="L4032" s="8"/>
      <c r="M4032" s="8"/>
      <c r="N4032" s="9">
        <v>0</v>
      </c>
      <c r="O4032" s="8"/>
      <c r="P4032" s="9">
        <v>0</v>
      </c>
      <c r="Q4032" s="15">
        <v>0</v>
      </c>
      <c r="R4032" s="9">
        <v>144</v>
      </c>
      <c r="S4032" s="8" t="s">
        <v>34</v>
      </c>
      <c r="T4032" s="8"/>
      <c r="U4032" s="18" t="s">
        <v>9164</v>
      </c>
      <c r="V4032" s="8"/>
      <c r="W4032" s="8"/>
    </row>
    <row r="4033" spans="1:23" ht="13.5" thickBot="1">
      <c r="A4033" s="8"/>
      <c r="B4033" s="8"/>
      <c r="C4033" s="8" t="s">
        <v>5586</v>
      </c>
      <c r="D4033" s="8"/>
      <c r="E4033" s="8"/>
      <c r="F4033" s="8"/>
      <c r="G4033" s="8"/>
      <c r="H4033" s="8"/>
      <c r="I4033" s="8"/>
      <c r="J4033" s="8" t="s">
        <v>78</v>
      </c>
      <c r="K4033" s="17">
        <v>0</v>
      </c>
      <c r="L4033" s="8"/>
      <c r="M4033" s="8"/>
      <c r="N4033" s="9">
        <v>0</v>
      </c>
      <c r="O4033" s="8"/>
      <c r="P4033" s="9">
        <v>0</v>
      </c>
      <c r="Q4033" s="15">
        <v>0</v>
      </c>
      <c r="R4033" s="9">
        <v>1440</v>
      </c>
      <c r="S4033" s="8" t="s">
        <v>37</v>
      </c>
      <c r="T4033" s="8"/>
      <c r="U4033" s="18" t="s">
        <v>9109</v>
      </c>
      <c r="V4033" s="8"/>
      <c r="W4033" s="8"/>
    </row>
    <row r="4034" spans="1:23" ht="13.5" thickBot="1">
      <c r="A4034" s="8"/>
      <c r="B4034" s="8"/>
      <c r="C4034" s="8" t="s">
        <v>5587</v>
      </c>
      <c r="D4034" s="8"/>
      <c r="E4034" s="8"/>
      <c r="F4034" s="8"/>
      <c r="G4034" s="8"/>
      <c r="H4034" s="8"/>
      <c r="I4034" s="8"/>
      <c r="J4034" s="8" t="s">
        <v>78</v>
      </c>
      <c r="K4034" s="17">
        <v>0</v>
      </c>
      <c r="L4034" s="8"/>
      <c r="M4034" s="8"/>
      <c r="N4034" s="9">
        <v>0</v>
      </c>
      <c r="O4034" s="8"/>
      <c r="P4034" s="9">
        <v>0</v>
      </c>
      <c r="Q4034" s="15">
        <v>0</v>
      </c>
      <c r="R4034" s="9">
        <v>48</v>
      </c>
      <c r="S4034" s="8" t="s">
        <v>40</v>
      </c>
      <c r="T4034" s="8"/>
      <c r="U4034" s="18" t="s">
        <v>9167</v>
      </c>
      <c r="V4034" s="8"/>
      <c r="W4034" s="8"/>
    </row>
    <row r="4035" spans="1:23" ht="13.5" thickBot="1">
      <c r="A4035" s="8"/>
      <c r="B4035" s="8"/>
      <c r="C4035" s="44" t="s">
        <v>5588</v>
      </c>
      <c r="D4035" s="42"/>
      <c r="E4035" s="8"/>
      <c r="F4035" s="8"/>
      <c r="G4035" s="8"/>
      <c r="H4035" s="8"/>
      <c r="I4035" s="8"/>
      <c r="J4035" s="8" t="s">
        <v>78</v>
      </c>
      <c r="K4035" s="17">
        <v>0</v>
      </c>
      <c r="L4035" s="8"/>
      <c r="M4035" s="8"/>
      <c r="N4035" s="9">
        <v>0</v>
      </c>
      <c r="O4035" s="8"/>
      <c r="P4035" s="9">
        <v>0</v>
      </c>
      <c r="Q4035" s="15">
        <v>0</v>
      </c>
      <c r="R4035" s="9">
        <v>50</v>
      </c>
      <c r="S4035" s="8" t="s">
        <v>40</v>
      </c>
      <c r="T4035" s="8"/>
      <c r="U4035" s="18" t="s">
        <v>9167</v>
      </c>
      <c r="V4035" s="8"/>
      <c r="W4035" s="8"/>
    </row>
    <row r="4036" spans="1:23" ht="13.5" thickBot="1">
      <c r="A4036" s="8"/>
      <c r="B4036" s="8"/>
      <c r="C4036" s="8" t="s">
        <v>5589</v>
      </c>
      <c r="D4036" s="8"/>
      <c r="E4036" s="8"/>
      <c r="F4036" s="8"/>
      <c r="G4036" s="8"/>
      <c r="H4036" s="8"/>
      <c r="I4036" s="8"/>
      <c r="J4036" s="8" t="s">
        <v>78</v>
      </c>
      <c r="K4036" s="17">
        <v>0</v>
      </c>
      <c r="L4036" s="8"/>
      <c r="M4036" s="8"/>
      <c r="N4036" s="9">
        <v>0</v>
      </c>
      <c r="O4036" s="8"/>
      <c r="P4036" s="9">
        <v>0</v>
      </c>
      <c r="Q4036" s="15">
        <v>0</v>
      </c>
      <c r="R4036" s="9">
        <v>60</v>
      </c>
      <c r="S4036" s="8" t="s">
        <v>34</v>
      </c>
      <c r="T4036" s="8"/>
      <c r="U4036" s="18" t="s">
        <v>9164</v>
      </c>
      <c r="V4036" s="8"/>
      <c r="W4036" s="8"/>
    </row>
    <row r="4037" spans="1:23" ht="13.5" thickBot="1">
      <c r="A4037" s="8"/>
      <c r="B4037" s="8"/>
      <c r="C4037" s="8" t="s">
        <v>5591</v>
      </c>
      <c r="D4037" s="8"/>
      <c r="E4037" s="8"/>
      <c r="F4037" s="8"/>
      <c r="G4037" s="8"/>
      <c r="H4037" s="8"/>
      <c r="I4037" s="8"/>
      <c r="J4037" s="8" t="s">
        <v>78</v>
      </c>
      <c r="K4037" s="17">
        <v>0</v>
      </c>
      <c r="L4037" s="8"/>
      <c r="M4037" s="8"/>
      <c r="N4037" s="9">
        <v>0</v>
      </c>
      <c r="O4037" s="8"/>
      <c r="P4037" s="9">
        <v>0</v>
      </c>
      <c r="Q4037" s="15">
        <v>0</v>
      </c>
      <c r="R4037" s="9">
        <v>96</v>
      </c>
      <c r="S4037" s="8" t="s">
        <v>34</v>
      </c>
      <c r="T4037" s="8"/>
      <c r="U4037" s="18" t="s">
        <v>9164</v>
      </c>
      <c r="V4037" s="8"/>
      <c r="W4037" s="8"/>
    </row>
    <row r="4038" spans="1:23" ht="13.5" thickBot="1">
      <c r="A4038" s="8"/>
      <c r="B4038" s="8"/>
      <c r="C4038" s="8" t="s">
        <v>5592</v>
      </c>
      <c r="D4038" s="8"/>
      <c r="E4038" s="8"/>
      <c r="F4038" s="8"/>
      <c r="G4038" s="8"/>
      <c r="H4038" s="8"/>
      <c r="I4038" s="8"/>
      <c r="J4038" s="8" t="s">
        <v>78</v>
      </c>
      <c r="K4038" s="17">
        <v>0</v>
      </c>
      <c r="L4038" s="8"/>
      <c r="M4038" s="8"/>
      <c r="N4038" s="9">
        <v>0</v>
      </c>
      <c r="O4038" s="8"/>
      <c r="P4038" s="9">
        <v>0</v>
      </c>
      <c r="Q4038" s="15">
        <v>0</v>
      </c>
      <c r="R4038" s="9">
        <v>96</v>
      </c>
      <c r="S4038" s="8" t="s">
        <v>34</v>
      </c>
      <c r="T4038" s="8"/>
      <c r="U4038" s="8" t="s">
        <v>9164</v>
      </c>
      <c r="V4038" s="8"/>
      <c r="W4038" s="8"/>
    </row>
    <row r="4039" spans="1:23" ht="13.5" thickBot="1">
      <c r="A4039" s="8"/>
      <c r="B4039" s="8"/>
      <c r="C4039" s="8" t="s">
        <v>5592</v>
      </c>
      <c r="D4039" s="8"/>
      <c r="E4039" s="8"/>
      <c r="F4039" s="8"/>
      <c r="G4039" s="8"/>
      <c r="H4039" s="8"/>
      <c r="I4039" s="8"/>
      <c r="J4039" s="8" t="s">
        <v>78</v>
      </c>
      <c r="K4039" s="17">
        <v>0</v>
      </c>
      <c r="L4039" s="8"/>
      <c r="M4039" s="8"/>
      <c r="N4039" s="9">
        <v>0</v>
      </c>
      <c r="O4039" s="8"/>
      <c r="P4039" s="9">
        <v>0</v>
      </c>
      <c r="Q4039" s="15">
        <v>0</v>
      </c>
      <c r="R4039" s="9">
        <v>96</v>
      </c>
      <c r="S4039" s="8" t="s">
        <v>34</v>
      </c>
      <c r="T4039" s="8"/>
      <c r="U4039" s="8" t="s">
        <v>9164</v>
      </c>
      <c r="V4039" s="8"/>
      <c r="W4039" s="8"/>
    </row>
    <row r="4040" spans="1:23" ht="13.5" thickBot="1">
      <c r="A4040" s="8"/>
      <c r="B4040" s="8"/>
      <c r="C4040" s="8" t="s">
        <v>5593</v>
      </c>
      <c r="D4040" s="8"/>
      <c r="E4040" s="8"/>
      <c r="F4040" s="8"/>
      <c r="G4040" s="8"/>
      <c r="H4040" s="8"/>
      <c r="I4040" s="8"/>
      <c r="J4040" s="8" t="s">
        <v>78</v>
      </c>
      <c r="K4040" s="17">
        <v>0</v>
      </c>
      <c r="L4040" s="8"/>
      <c r="M4040" s="8"/>
      <c r="N4040" s="9">
        <v>0</v>
      </c>
      <c r="O4040" s="8"/>
      <c r="P4040" s="9">
        <v>0</v>
      </c>
      <c r="Q4040" s="15">
        <v>0</v>
      </c>
      <c r="R4040" s="9">
        <v>96</v>
      </c>
      <c r="S4040" s="8" t="s">
        <v>34</v>
      </c>
      <c r="T4040" s="8"/>
      <c r="U4040" s="8" t="s">
        <v>9164</v>
      </c>
      <c r="V4040" s="8"/>
      <c r="W4040" s="8"/>
    </row>
    <row r="4041" spans="1:23" ht="13.5" thickBot="1">
      <c r="A4041" s="8"/>
      <c r="B4041" s="8"/>
      <c r="C4041" s="8" t="s">
        <v>5594</v>
      </c>
      <c r="D4041" s="8"/>
      <c r="E4041" s="8"/>
      <c r="F4041" s="8"/>
      <c r="G4041" s="8"/>
      <c r="H4041" s="8"/>
      <c r="I4041" s="8"/>
      <c r="J4041" s="8" t="s">
        <v>78</v>
      </c>
      <c r="K4041" s="17">
        <v>0</v>
      </c>
      <c r="L4041" s="8"/>
      <c r="M4041" s="8"/>
      <c r="N4041" s="9">
        <v>0</v>
      </c>
      <c r="O4041" s="8"/>
      <c r="P4041" s="9">
        <v>0</v>
      </c>
      <c r="Q4041" s="15">
        <v>0</v>
      </c>
      <c r="R4041" s="9">
        <v>160</v>
      </c>
      <c r="S4041" s="8" t="s">
        <v>71</v>
      </c>
      <c r="T4041" s="8"/>
      <c r="U4041" s="18" t="s">
        <v>9173</v>
      </c>
      <c r="V4041" s="8"/>
      <c r="W4041" s="8"/>
    </row>
    <row r="4042" spans="1:23" ht="13.5" thickBot="1">
      <c r="A4042" s="8"/>
      <c r="B4042" s="8"/>
      <c r="C4042" s="8" t="s">
        <v>5595</v>
      </c>
      <c r="D4042" s="8"/>
      <c r="E4042" s="8"/>
      <c r="F4042" s="8"/>
      <c r="G4042" s="8"/>
      <c r="H4042" s="8"/>
      <c r="I4042" s="8"/>
      <c r="J4042" s="8" t="s">
        <v>78</v>
      </c>
      <c r="K4042" s="17">
        <v>0</v>
      </c>
      <c r="L4042" s="8"/>
      <c r="M4042" s="8"/>
      <c r="N4042" s="9">
        <v>0</v>
      </c>
      <c r="O4042" s="8"/>
      <c r="P4042" s="9">
        <v>0</v>
      </c>
      <c r="Q4042" s="15">
        <v>0</v>
      </c>
      <c r="R4042" s="9">
        <v>96</v>
      </c>
      <c r="S4042" s="8" t="s">
        <v>71</v>
      </c>
      <c r="T4042" s="8"/>
      <c r="U4042" s="18" t="s">
        <v>9173</v>
      </c>
      <c r="V4042" s="8"/>
      <c r="W4042" s="8"/>
    </row>
    <row r="4043" spans="1:23" ht="13.5" thickBot="1">
      <c r="A4043" s="8"/>
      <c r="B4043" s="8"/>
      <c r="C4043" s="8" t="s">
        <v>5600</v>
      </c>
      <c r="D4043" s="8"/>
      <c r="E4043" s="8"/>
      <c r="F4043" s="8"/>
      <c r="G4043" s="8"/>
      <c r="H4043" s="8"/>
      <c r="I4043" s="8"/>
      <c r="J4043" s="8" t="s">
        <v>78</v>
      </c>
      <c r="K4043" s="17">
        <v>0</v>
      </c>
      <c r="L4043" s="8"/>
      <c r="M4043" s="8"/>
      <c r="N4043" s="9">
        <v>0</v>
      </c>
      <c r="O4043" s="8"/>
      <c r="P4043" s="9">
        <v>0</v>
      </c>
      <c r="Q4043" s="15">
        <v>0</v>
      </c>
      <c r="R4043" s="9">
        <v>96</v>
      </c>
      <c r="S4043" s="8" t="s">
        <v>34</v>
      </c>
      <c r="T4043" s="8"/>
      <c r="U4043" s="18" t="s">
        <v>9164</v>
      </c>
      <c r="V4043" s="8"/>
      <c r="W4043" s="8"/>
    </row>
    <row r="4044" spans="1:23" ht="13.5" thickBot="1">
      <c r="A4044" s="8"/>
      <c r="B4044" s="8"/>
      <c r="C4044" s="8" t="s">
        <v>5604</v>
      </c>
      <c r="D4044" s="8"/>
      <c r="E4044" s="8"/>
      <c r="F4044" s="8"/>
      <c r="G4044" s="8"/>
      <c r="H4044" s="8"/>
      <c r="I4044" s="8"/>
      <c r="J4044" s="8" t="s">
        <v>78</v>
      </c>
      <c r="K4044" s="17">
        <v>0</v>
      </c>
      <c r="L4044" s="8"/>
      <c r="M4044" s="8"/>
      <c r="N4044" s="9">
        <v>0</v>
      </c>
      <c r="O4044" s="8"/>
      <c r="P4044" s="9">
        <v>0</v>
      </c>
      <c r="Q4044" s="15">
        <v>0</v>
      </c>
      <c r="R4044" s="9">
        <v>144</v>
      </c>
      <c r="S4044" s="8" t="s">
        <v>34</v>
      </c>
      <c r="T4044" s="8"/>
      <c r="U4044" s="18" t="s">
        <v>9164</v>
      </c>
      <c r="V4044" s="8"/>
      <c r="W4044" s="8"/>
    </row>
    <row r="4045" spans="1:23" ht="13.5" thickBot="1">
      <c r="A4045" s="8"/>
      <c r="B4045" s="8"/>
      <c r="C4045" s="8" t="s">
        <v>5605</v>
      </c>
      <c r="D4045" s="8"/>
      <c r="E4045" s="8"/>
      <c r="F4045" s="8"/>
      <c r="G4045" s="8"/>
      <c r="H4045" s="8"/>
      <c r="I4045" s="8" t="s">
        <v>699</v>
      </c>
      <c r="J4045" s="8" t="s">
        <v>78</v>
      </c>
      <c r="K4045" s="17">
        <v>0</v>
      </c>
      <c r="L4045" s="8"/>
      <c r="M4045" s="8"/>
      <c r="N4045" s="9">
        <v>0</v>
      </c>
      <c r="O4045" s="8"/>
      <c r="P4045" s="9">
        <v>0</v>
      </c>
      <c r="Q4045" s="15">
        <v>0</v>
      </c>
      <c r="R4045" s="9">
        <v>10</v>
      </c>
      <c r="S4045" s="8" t="s">
        <v>37</v>
      </c>
      <c r="T4045" s="8"/>
      <c r="U4045" s="18" t="s">
        <v>9109</v>
      </c>
      <c r="V4045" s="8"/>
      <c r="W4045" s="8"/>
    </row>
    <row r="4046" spans="1:23" ht="13.5" thickBot="1">
      <c r="A4046" s="8"/>
      <c r="B4046" s="8"/>
      <c r="C4046" s="8" t="s">
        <v>5606</v>
      </c>
      <c r="D4046" s="8"/>
      <c r="E4046" s="8"/>
      <c r="F4046" s="8"/>
      <c r="G4046" s="8"/>
      <c r="H4046" s="8"/>
      <c r="I4046" s="8"/>
      <c r="J4046" s="8" t="s">
        <v>78</v>
      </c>
      <c r="K4046" s="17">
        <v>0</v>
      </c>
      <c r="L4046" s="8"/>
      <c r="M4046" s="8"/>
      <c r="N4046" s="9">
        <v>0</v>
      </c>
      <c r="O4046" s="8"/>
      <c r="P4046" s="9">
        <v>0</v>
      </c>
      <c r="Q4046" s="15">
        <v>0</v>
      </c>
      <c r="R4046" s="9">
        <v>25</v>
      </c>
      <c r="S4046" s="8" t="s">
        <v>34</v>
      </c>
      <c r="T4046" s="8"/>
      <c r="U4046" s="18" t="s">
        <v>9164</v>
      </c>
      <c r="V4046" s="8"/>
      <c r="W4046" s="8"/>
    </row>
    <row r="4047" spans="1:23" ht="13.5" thickBot="1">
      <c r="A4047" s="8"/>
      <c r="B4047" s="8"/>
      <c r="C4047" s="8" t="s">
        <v>5607</v>
      </c>
      <c r="D4047" s="8"/>
      <c r="E4047" s="8"/>
      <c r="F4047" s="8"/>
      <c r="G4047" s="8"/>
      <c r="H4047" s="8"/>
      <c r="I4047" s="8"/>
      <c r="J4047" s="8" t="s">
        <v>78</v>
      </c>
      <c r="K4047" s="17">
        <v>0</v>
      </c>
      <c r="L4047" s="8"/>
      <c r="M4047" s="8"/>
      <c r="N4047" s="9">
        <v>0</v>
      </c>
      <c r="O4047" s="8"/>
      <c r="P4047" s="9">
        <v>0</v>
      </c>
      <c r="Q4047" s="15">
        <v>0</v>
      </c>
      <c r="R4047" s="9">
        <v>52</v>
      </c>
      <c r="S4047" s="8" t="s">
        <v>34</v>
      </c>
      <c r="T4047" s="8"/>
      <c r="U4047" s="18" t="s">
        <v>9164</v>
      </c>
      <c r="V4047" s="8"/>
      <c r="W4047" s="8"/>
    </row>
    <row r="4048" spans="1:23" ht="13.5" thickBot="1">
      <c r="A4048" s="8"/>
      <c r="B4048" s="8"/>
      <c r="C4048" s="8" t="s">
        <v>5608</v>
      </c>
      <c r="D4048" s="8"/>
      <c r="E4048" s="8"/>
      <c r="F4048" s="8"/>
      <c r="G4048" s="8"/>
      <c r="H4048" s="8"/>
      <c r="I4048" s="8"/>
      <c r="J4048" s="8" t="s">
        <v>78</v>
      </c>
      <c r="K4048" s="17">
        <v>0</v>
      </c>
      <c r="L4048" s="8"/>
      <c r="M4048" s="8"/>
      <c r="N4048" s="9">
        <v>0</v>
      </c>
      <c r="O4048" s="8"/>
      <c r="P4048" s="9">
        <v>0</v>
      </c>
      <c r="Q4048" s="15">
        <v>0</v>
      </c>
      <c r="R4048" s="9">
        <v>1500</v>
      </c>
      <c r="S4048" s="8" t="s">
        <v>37</v>
      </c>
      <c r="T4048" s="8"/>
      <c r="U4048" s="18" t="s">
        <v>9109</v>
      </c>
      <c r="V4048" s="8"/>
      <c r="W4048" s="8"/>
    </row>
    <row r="4049" spans="1:23" ht="13.5" thickBot="1">
      <c r="A4049" s="8"/>
      <c r="B4049" s="8"/>
      <c r="C4049" s="44" t="s">
        <v>5609</v>
      </c>
      <c r="D4049" s="42"/>
      <c r="E4049" s="8"/>
      <c r="F4049" s="8"/>
      <c r="G4049" s="8"/>
      <c r="H4049" s="8"/>
      <c r="I4049" s="8"/>
      <c r="J4049" s="8" t="s">
        <v>78</v>
      </c>
      <c r="K4049" s="17">
        <v>0</v>
      </c>
      <c r="L4049" s="8"/>
      <c r="M4049" s="8"/>
      <c r="N4049" s="9">
        <v>0</v>
      </c>
      <c r="O4049" s="8"/>
      <c r="P4049" s="9">
        <v>0</v>
      </c>
      <c r="Q4049" s="15">
        <v>0</v>
      </c>
      <c r="R4049" s="9">
        <v>576</v>
      </c>
      <c r="S4049" s="8" t="s">
        <v>37</v>
      </c>
      <c r="T4049" s="8"/>
      <c r="U4049" s="18" t="s">
        <v>9109</v>
      </c>
      <c r="V4049" s="8"/>
      <c r="W4049" s="8"/>
    </row>
    <row r="4050" spans="1:23" ht="13.5" thickBot="1">
      <c r="A4050" s="8"/>
      <c r="B4050" s="8"/>
      <c r="C4050" s="8" t="s">
        <v>5610</v>
      </c>
      <c r="D4050" s="8"/>
      <c r="E4050" s="8"/>
      <c r="F4050" s="8"/>
      <c r="G4050" s="8"/>
      <c r="H4050" s="8"/>
      <c r="I4050" s="8"/>
      <c r="J4050" s="8" t="s">
        <v>78</v>
      </c>
      <c r="K4050" s="17">
        <v>0</v>
      </c>
      <c r="L4050" s="8"/>
      <c r="M4050" s="8"/>
      <c r="N4050" s="9">
        <v>0</v>
      </c>
      <c r="O4050" s="8"/>
      <c r="P4050" s="9">
        <v>0</v>
      </c>
      <c r="Q4050" s="15">
        <v>0</v>
      </c>
      <c r="R4050" s="9">
        <v>576</v>
      </c>
      <c r="S4050" s="8" t="s">
        <v>37</v>
      </c>
      <c r="T4050" s="8"/>
      <c r="U4050" s="18" t="s">
        <v>9109</v>
      </c>
      <c r="V4050" s="8"/>
      <c r="W4050" s="8"/>
    </row>
    <row r="4051" spans="1:23" ht="13.5" thickBot="1">
      <c r="A4051" s="8"/>
      <c r="B4051" s="8"/>
      <c r="C4051" s="8" t="s">
        <v>5611</v>
      </c>
      <c r="D4051" s="8"/>
      <c r="E4051" s="8"/>
      <c r="F4051" s="8"/>
      <c r="G4051" s="8"/>
      <c r="H4051" s="8"/>
      <c r="I4051" s="8"/>
      <c r="J4051" s="8" t="s">
        <v>78</v>
      </c>
      <c r="K4051" s="17">
        <v>0</v>
      </c>
      <c r="L4051" s="8"/>
      <c r="M4051" s="8"/>
      <c r="N4051" s="9">
        <v>0</v>
      </c>
      <c r="O4051" s="8"/>
      <c r="P4051" s="9">
        <v>0</v>
      </c>
      <c r="Q4051" s="15">
        <v>0</v>
      </c>
      <c r="R4051" s="9">
        <v>144</v>
      </c>
      <c r="S4051" s="8" t="s">
        <v>34</v>
      </c>
      <c r="T4051" s="8"/>
      <c r="U4051" s="18" t="s">
        <v>9164</v>
      </c>
      <c r="V4051" s="8"/>
      <c r="W4051" s="8"/>
    </row>
    <row r="4052" spans="1:23" ht="13.5" thickBot="1">
      <c r="A4052" s="8"/>
      <c r="B4052" s="8"/>
      <c r="C4052" s="8" t="s">
        <v>5612</v>
      </c>
      <c r="D4052" s="8"/>
      <c r="E4052" s="8"/>
      <c r="F4052" s="8"/>
      <c r="G4052" s="8"/>
      <c r="H4052" s="8"/>
      <c r="I4052" s="8"/>
      <c r="J4052" s="8" t="s">
        <v>78</v>
      </c>
      <c r="K4052" s="17">
        <v>0</v>
      </c>
      <c r="L4052" s="8"/>
      <c r="M4052" s="8"/>
      <c r="N4052" s="9">
        <v>0</v>
      </c>
      <c r="O4052" s="8"/>
      <c r="P4052" s="9">
        <v>0</v>
      </c>
      <c r="Q4052" s="15">
        <v>0</v>
      </c>
      <c r="R4052" s="9">
        <v>60</v>
      </c>
      <c r="S4052" s="8" t="s">
        <v>34</v>
      </c>
      <c r="T4052" s="8"/>
      <c r="U4052" s="18" t="s">
        <v>9164</v>
      </c>
      <c r="V4052" s="8"/>
      <c r="W4052" s="8"/>
    </row>
    <row r="4053" spans="1:23" ht="13.5" thickBot="1">
      <c r="A4053" s="8"/>
      <c r="B4053" s="8"/>
      <c r="C4053" s="8" t="s">
        <v>5615</v>
      </c>
      <c r="D4053" s="8"/>
      <c r="E4053" s="8"/>
      <c r="F4053" s="8"/>
      <c r="G4053" s="8"/>
      <c r="H4053" s="8"/>
      <c r="I4053" s="8"/>
      <c r="J4053" s="8" t="s">
        <v>78</v>
      </c>
      <c r="K4053" s="17">
        <v>0</v>
      </c>
      <c r="L4053" s="8"/>
      <c r="M4053" s="8"/>
      <c r="N4053" s="9">
        <v>0</v>
      </c>
      <c r="O4053" s="8"/>
      <c r="P4053" s="9">
        <v>0</v>
      </c>
      <c r="Q4053" s="15">
        <v>0</v>
      </c>
      <c r="R4053" s="9">
        <v>98</v>
      </c>
      <c r="S4053" s="8" t="s">
        <v>37</v>
      </c>
      <c r="T4053" s="8"/>
      <c r="U4053" s="18" t="s">
        <v>9109</v>
      </c>
      <c r="V4053" s="8"/>
      <c r="W4053" s="8"/>
    </row>
    <row r="4054" spans="1:23" ht="13.5" thickBot="1">
      <c r="A4054" s="8"/>
      <c r="B4054" s="8"/>
      <c r="C4054" s="8" t="s">
        <v>5615</v>
      </c>
      <c r="D4054" s="8"/>
      <c r="E4054" s="8"/>
      <c r="F4054" s="8"/>
      <c r="G4054" s="8"/>
      <c r="H4054" s="8"/>
      <c r="I4054" s="8"/>
      <c r="J4054" s="8" t="s">
        <v>78</v>
      </c>
      <c r="K4054" s="17">
        <v>0</v>
      </c>
      <c r="L4054" s="8"/>
      <c r="M4054" s="8"/>
      <c r="N4054" s="9">
        <v>0</v>
      </c>
      <c r="O4054" s="8"/>
      <c r="P4054" s="9">
        <v>0</v>
      </c>
      <c r="Q4054" s="15">
        <v>0</v>
      </c>
      <c r="R4054" s="9">
        <v>88</v>
      </c>
      <c r="S4054" s="8" t="s">
        <v>37</v>
      </c>
      <c r="T4054" s="8"/>
      <c r="U4054" s="18" t="s">
        <v>9109</v>
      </c>
      <c r="V4054" s="8"/>
      <c r="W4054" s="8"/>
    </row>
    <row r="4055" spans="1:23" ht="13.5" thickBot="1">
      <c r="A4055" s="8"/>
      <c r="B4055" s="8"/>
      <c r="C4055" s="8" t="s">
        <v>5615</v>
      </c>
      <c r="D4055" s="8"/>
      <c r="E4055" s="8"/>
      <c r="F4055" s="8"/>
      <c r="G4055" s="8"/>
      <c r="H4055" s="8"/>
      <c r="I4055" s="8"/>
      <c r="J4055" s="8" t="s">
        <v>78</v>
      </c>
      <c r="K4055" s="17">
        <v>0</v>
      </c>
      <c r="L4055" s="8"/>
      <c r="M4055" s="8"/>
      <c r="N4055" s="9">
        <v>0</v>
      </c>
      <c r="O4055" s="8"/>
      <c r="P4055" s="9">
        <v>0</v>
      </c>
      <c r="Q4055" s="15">
        <v>0</v>
      </c>
      <c r="R4055" s="9">
        <v>70</v>
      </c>
      <c r="S4055" s="8" t="s">
        <v>37</v>
      </c>
      <c r="T4055" s="8"/>
      <c r="U4055" s="18" t="s">
        <v>9109</v>
      </c>
      <c r="V4055" s="8"/>
      <c r="W4055" s="8"/>
    </row>
    <row r="4056" spans="1:23" ht="13.5" thickBot="1">
      <c r="A4056" s="8"/>
      <c r="B4056" s="8"/>
      <c r="C4056" s="8" t="s">
        <v>5615</v>
      </c>
      <c r="D4056" s="8"/>
      <c r="E4056" s="8"/>
      <c r="F4056" s="8"/>
      <c r="G4056" s="8"/>
      <c r="H4056" s="8"/>
      <c r="I4056" s="8"/>
      <c r="J4056" s="8" t="s">
        <v>78</v>
      </c>
      <c r="K4056" s="17">
        <v>0</v>
      </c>
      <c r="L4056" s="8"/>
      <c r="M4056" s="8"/>
      <c r="N4056" s="9">
        <v>0</v>
      </c>
      <c r="O4056" s="8"/>
      <c r="P4056" s="9">
        <v>0</v>
      </c>
      <c r="Q4056" s="15">
        <v>0</v>
      </c>
      <c r="R4056" s="9">
        <v>64</v>
      </c>
      <c r="S4056" s="8" t="s">
        <v>37</v>
      </c>
      <c r="T4056" s="8"/>
      <c r="U4056" s="18" t="s">
        <v>9109</v>
      </c>
      <c r="V4056" s="8"/>
      <c r="W4056" s="8"/>
    </row>
    <row r="4057" spans="1:23" ht="13.5" thickBot="1">
      <c r="A4057" s="8"/>
      <c r="B4057" s="8"/>
      <c r="C4057" s="8" t="s">
        <v>5615</v>
      </c>
      <c r="D4057" s="8"/>
      <c r="E4057" s="8"/>
      <c r="F4057" s="8"/>
      <c r="G4057" s="8"/>
      <c r="H4057" s="8"/>
      <c r="I4057" s="8"/>
      <c r="J4057" s="8" t="s">
        <v>78</v>
      </c>
      <c r="K4057" s="17">
        <v>0</v>
      </c>
      <c r="L4057" s="8"/>
      <c r="M4057" s="8"/>
      <c r="N4057" s="9">
        <v>0</v>
      </c>
      <c r="O4057" s="8"/>
      <c r="P4057" s="9">
        <v>0</v>
      </c>
      <c r="Q4057" s="15">
        <v>0</v>
      </c>
      <c r="R4057" s="9">
        <v>48</v>
      </c>
      <c r="S4057" s="8" t="s">
        <v>37</v>
      </c>
      <c r="T4057" s="8"/>
      <c r="U4057" s="18" t="s">
        <v>9109</v>
      </c>
      <c r="V4057" s="8"/>
      <c r="W4057" s="8"/>
    </row>
    <row r="4058" spans="1:23" ht="13.5" thickBot="1">
      <c r="A4058" s="8"/>
      <c r="B4058" s="8"/>
      <c r="C4058" s="44" t="s">
        <v>5616</v>
      </c>
      <c r="D4058" s="45"/>
      <c r="E4058" s="42"/>
      <c r="F4058" s="8"/>
      <c r="G4058" s="8"/>
      <c r="H4058" s="8"/>
      <c r="I4058" s="8"/>
      <c r="J4058" s="8" t="s">
        <v>78</v>
      </c>
      <c r="K4058" s="17">
        <v>0</v>
      </c>
      <c r="L4058" s="8"/>
      <c r="M4058" s="8"/>
      <c r="N4058" s="9">
        <v>0</v>
      </c>
      <c r="O4058" s="8"/>
      <c r="P4058" s="9">
        <v>0</v>
      </c>
      <c r="Q4058" s="15">
        <v>0</v>
      </c>
      <c r="R4058" s="9">
        <v>216</v>
      </c>
      <c r="S4058" s="8" t="s">
        <v>34</v>
      </c>
      <c r="T4058" s="8"/>
      <c r="U4058" s="18" t="s">
        <v>9164</v>
      </c>
      <c r="V4058" s="8"/>
      <c r="W4058" s="8"/>
    </row>
    <row r="4059" spans="1:23" ht="13.5" thickBot="1">
      <c r="A4059" s="8"/>
      <c r="B4059" s="8"/>
      <c r="C4059" s="8" t="s">
        <v>5617</v>
      </c>
      <c r="D4059" s="8"/>
      <c r="E4059" s="8"/>
      <c r="F4059" s="8"/>
      <c r="G4059" s="8"/>
      <c r="H4059" s="8"/>
      <c r="I4059" s="8"/>
      <c r="J4059" s="8" t="s">
        <v>78</v>
      </c>
      <c r="K4059" s="17">
        <v>0</v>
      </c>
      <c r="L4059" s="8"/>
      <c r="M4059" s="8"/>
      <c r="N4059" s="9">
        <v>0</v>
      </c>
      <c r="O4059" s="8"/>
      <c r="P4059" s="9">
        <v>0</v>
      </c>
      <c r="Q4059" s="15">
        <v>0</v>
      </c>
      <c r="R4059" s="9">
        <v>400</v>
      </c>
      <c r="S4059" s="8" t="s">
        <v>37</v>
      </c>
      <c r="T4059" s="8"/>
      <c r="U4059" s="18" t="s">
        <v>9109</v>
      </c>
      <c r="V4059" s="8"/>
      <c r="W4059" s="8"/>
    </row>
    <row r="4060" spans="1:23" ht="13.5" thickBot="1">
      <c r="A4060" s="8"/>
      <c r="B4060" s="8"/>
      <c r="C4060" s="8" t="s">
        <v>5618</v>
      </c>
      <c r="D4060" s="8"/>
      <c r="E4060" s="8"/>
      <c r="F4060" s="8"/>
      <c r="G4060" s="8"/>
      <c r="H4060" s="8"/>
      <c r="I4060" s="8"/>
      <c r="J4060" s="8" t="s">
        <v>78</v>
      </c>
      <c r="K4060" s="17">
        <v>0</v>
      </c>
      <c r="L4060" s="8"/>
      <c r="M4060" s="8"/>
      <c r="N4060" s="9">
        <v>0</v>
      </c>
      <c r="O4060" s="8"/>
      <c r="P4060" s="9">
        <v>0</v>
      </c>
      <c r="Q4060" s="15">
        <v>0</v>
      </c>
      <c r="R4060" s="9">
        <v>30</v>
      </c>
      <c r="S4060" s="8" t="s">
        <v>37</v>
      </c>
      <c r="T4060" s="8"/>
      <c r="U4060" s="8" t="s">
        <v>9109</v>
      </c>
      <c r="V4060" s="8"/>
      <c r="W4060" s="8"/>
    </row>
    <row r="4061" spans="1:23" ht="13.5" thickBot="1">
      <c r="A4061" s="8"/>
      <c r="B4061" s="8"/>
      <c r="C4061" s="44" t="s">
        <v>5620</v>
      </c>
      <c r="D4061" s="42"/>
      <c r="E4061" s="8"/>
      <c r="F4061" s="8"/>
      <c r="G4061" s="8"/>
      <c r="H4061" s="8"/>
      <c r="I4061" s="8"/>
      <c r="J4061" s="8" t="s">
        <v>78</v>
      </c>
      <c r="K4061" s="17">
        <v>0</v>
      </c>
      <c r="L4061" s="8"/>
      <c r="M4061" s="8"/>
      <c r="N4061" s="9">
        <v>0</v>
      </c>
      <c r="O4061" s="8"/>
      <c r="P4061" s="9">
        <v>0</v>
      </c>
      <c r="Q4061" s="15">
        <v>0</v>
      </c>
      <c r="R4061" s="9">
        <v>48</v>
      </c>
      <c r="S4061" s="8" t="s">
        <v>37</v>
      </c>
      <c r="T4061" s="8"/>
      <c r="U4061" s="8" t="s">
        <v>9109</v>
      </c>
      <c r="V4061" s="8"/>
      <c r="W4061" s="8"/>
    </row>
    <row r="4062" spans="1:23" ht="13.5" thickBot="1">
      <c r="A4062" s="8"/>
      <c r="B4062" s="8"/>
      <c r="C4062" s="44" t="s">
        <v>5621</v>
      </c>
      <c r="D4062" s="42"/>
      <c r="E4062" s="8"/>
      <c r="F4062" s="8"/>
      <c r="G4062" s="8"/>
      <c r="H4062" s="8"/>
      <c r="I4062" s="8"/>
      <c r="J4062" s="8" t="s">
        <v>78</v>
      </c>
      <c r="K4062" s="17">
        <v>0</v>
      </c>
      <c r="L4062" s="8"/>
      <c r="M4062" s="8"/>
      <c r="N4062" s="9">
        <v>0</v>
      </c>
      <c r="O4062" s="8"/>
      <c r="P4062" s="9">
        <v>0</v>
      </c>
      <c r="Q4062" s="15">
        <v>0</v>
      </c>
      <c r="R4062" s="9">
        <v>48</v>
      </c>
      <c r="S4062" s="8" t="s">
        <v>37</v>
      </c>
      <c r="T4062" s="8"/>
      <c r="U4062" s="8" t="s">
        <v>9109</v>
      </c>
      <c r="V4062" s="8"/>
      <c r="W4062" s="8"/>
    </row>
    <row r="4063" spans="1:23" ht="13.5" thickBot="1">
      <c r="A4063" s="8"/>
      <c r="B4063" s="8"/>
      <c r="C4063" s="8" t="s">
        <v>5622</v>
      </c>
      <c r="D4063" s="8"/>
      <c r="E4063" s="8"/>
      <c r="F4063" s="8"/>
      <c r="G4063" s="8"/>
      <c r="H4063" s="8"/>
      <c r="I4063" s="8"/>
      <c r="J4063" s="8" t="s">
        <v>78</v>
      </c>
      <c r="K4063" s="17">
        <v>0</v>
      </c>
      <c r="L4063" s="8"/>
      <c r="M4063" s="8"/>
      <c r="N4063" s="9">
        <v>0</v>
      </c>
      <c r="O4063" s="8"/>
      <c r="P4063" s="9">
        <v>0</v>
      </c>
      <c r="Q4063" s="15">
        <v>0</v>
      </c>
      <c r="R4063" s="9">
        <v>200</v>
      </c>
      <c r="S4063" s="8" t="s">
        <v>37</v>
      </c>
      <c r="T4063" s="8"/>
      <c r="U4063" s="8" t="s">
        <v>9109</v>
      </c>
      <c r="V4063" s="8"/>
      <c r="W4063" s="8"/>
    </row>
    <row r="4064" spans="1:23" ht="13.5" thickBot="1">
      <c r="A4064" s="8"/>
      <c r="B4064" s="8"/>
      <c r="C4064" s="8" t="s">
        <v>5623</v>
      </c>
      <c r="D4064" s="8"/>
      <c r="E4064" s="8"/>
      <c r="F4064" s="8"/>
      <c r="G4064" s="8"/>
      <c r="H4064" s="8"/>
      <c r="I4064" s="8"/>
      <c r="J4064" s="8" t="s">
        <v>78</v>
      </c>
      <c r="K4064" s="17">
        <v>0</v>
      </c>
      <c r="L4064" s="8"/>
      <c r="M4064" s="8"/>
      <c r="N4064" s="9">
        <v>0</v>
      </c>
      <c r="O4064" s="8"/>
      <c r="P4064" s="9">
        <v>0</v>
      </c>
      <c r="Q4064" s="15">
        <v>0</v>
      </c>
      <c r="R4064" s="9">
        <v>20</v>
      </c>
      <c r="S4064" s="8" t="s">
        <v>34</v>
      </c>
      <c r="T4064" s="8"/>
      <c r="U4064" s="8" t="s">
        <v>9164</v>
      </c>
      <c r="V4064" s="8"/>
      <c r="W4064" s="8"/>
    </row>
    <row r="4065" spans="1:23" ht="13.5" thickBot="1">
      <c r="A4065" s="8"/>
      <c r="B4065" s="8"/>
      <c r="C4065" s="8" t="s">
        <v>5624</v>
      </c>
      <c r="D4065" s="8"/>
      <c r="E4065" s="8"/>
      <c r="F4065" s="8"/>
      <c r="G4065" s="8"/>
      <c r="H4065" s="8"/>
      <c r="I4065" s="8"/>
      <c r="J4065" s="8" t="s">
        <v>78</v>
      </c>
      <c r="K4065" s="17">
        <v>0</v>
      </c>
      <c r="L4065" s="8"/>
      <c r="M4065" s="8"/>
      <c r="N4065" s="9">
        <v>0</v>
      </c>
      <c r="O4065" s="8"/>
      <c r="P4065" s="9">
        <v>0</v>
      </c>
      <c r="Q4065" s="15">
        <v>0</v>
      </c>
      <c r="R4065" s="9">
        <v>1000</v>
      </c>
      <c r="S4065" s="8" t="s">
        <v>37</v>
      </c>
      <c r="T4065" s="8"/>
      <c r="U4065" s="8" t="s">
        <v>9109</v>
      </c>
      <c r="V4065" s="8"/>
      <c r="W4065" s="8"/>
    </row>
    <row r="4066" spans="1:23" ht="13.5" thickBot="1">
      <c r="A4066" s="8"/>
      <c r="B4066" s="8"/>
      <c r="C4066" s="8" t="s">
        <v>5626</v>
      </c>
      <c r="D4066" s="8"/>
      <c r="E4066" s="8"/>
      <c r="F4066" s="8"/>
      <c r="G4066" s="8"/>
      <c r="H4066" s="8"/>
      <c r="I4066" s="8"/>
      <c r="J4066" s="8" t="s">
        <v>78</v>
      </c>
      <c r="K4066" s="17">
        <v>0</v>
      </c>
      <c r="L4066" s="8"/>
      <c r="M4066" s="8"/>
      <c r="N4066" s="9">
        <v>0</v>
      </c>
      <c r="O4066" s="8"/>
      <c r="P4066" s="9">
        <v>0</v>
      </c>
      <c r="Q4066" s="15">
        <v>0</v>
      </c>
      <c r="R4066" s="9">
        <v>60</v>
      </c>
      <c r="S4066" s="8" t="s">
        <v>37</v>
      </c>
      <c r="T4066" s="8"/>
      <c r="U4066" s="8" t="s">
        <v>9109</v>
      </c>
      <c r="V4066" s="8"/>
      <c r="W4066" s="8"/>
    </row>
    <row r="4067" spans="1:23" ht="13.5" thickBot="1">
      <c r="A4067" s="8"/>
      <c r="B4067" s="8"/>
      <c r="C4067" s="44" t="s">
        <v>5627</v>
      </c>
      <c r="D4067" s="42"/>
      <c r="E4067" s="8"/>
      <c r="F4067" s="8"/>
      <c r="G4067" s="8"/>
      <c r="H4067" s="8"/>
      <c r="I4067" s="8"/>
      <c r="J4067" s="8" t="s">
        <v>78</v>
      </c>
      <c r="K4067" s="17">
        <v>0</v>
      </c>
      <c r="L4067" s="8"/>
      <c r="M4067" s="8"/>
      <c r="N4067" s="9">
        <v>0</v>
      </c>
      <c r="O4067" s="8"/>
      <c r="P4067" s="9">
        <v>0</v>
      </c>
      <c r="Q4067" s="15">
        <v>0</v>
      </c>
      <c r="R4067" s="9">
        <v>750</v>
      </c>
      <c r="S4067" s="8" t="s">
        <v>37</v>
      </c>
      <c r="T4067" s="8"/>
      <c r="U4067" s="18" t="s">
        <v>9109</v>
      </c>
      <c r="V4067" s="8"/>
      <c r="W4067" s="8"/>
    </row>
    <row r="4068" spans="1:23" ht="13.5" thickBot="1">
      <c r="A4068" s="8"/>
      <c r="B4068" s="8"/>
      <c r="C4068" s="8" t="s">
        <v>5628</v>
      </c>
      <c r="D4068" s="8"/>
      <c r="E4068" s="8"/>
      <c r="F4068" s="8"/>
      <c r="G4068" s="8"/>
      <c r="H4068" s="8"/>
      <c r="I4068" s="8"/>
      <c r="J4068" s="8" t="s">
        <v>78</v>
      </c>
      <c r="K4068" s="17">
        <v>0</v>
      </c>
      <c r="L4068" s="8"/>
      <c r="M4068" s="8"/>
      <c r="N4068" s="9">
        <v>0</v>
      </c>
      <c r="O4068" s="8"/>
      <c r="P4068" s="9">
        <v>0</v>
      </c>
      <c r="Q4068" s="15">
        <v>0</v>
      </c>
      <c r="R4068" s="9">
        <v>4000</v>
      </c>
      <c r="S4068" s="8" t="s">
        <v>37</v>
      </c>
      <c r="T4068" s="8"/>
      <c r="U4068" s="8" t="s">
        <v>9109</v>
      </c>
      <c r="V4068" s="8"/>
      <c r="W4068" s="8"/>
    </row>
    <row r="4069" spans="1:23" ht="13.5" thickBot="1">
      <c r="A4069" s="8"/>
      <c r="B4069" s="8"/>
      <c r="C4069" s="8" t="s">
        <v>5629</v>
      </c>
      <c r="D4069" s="8"/>
      <c r="E4069" s="8"/>
      <c r="F4069" s="8"/>
      <c r="G4069" s="8"/>
      <c r="H4069" s="8"/>
      <c r="I4069" s="8"/>
      <c r="J4069" s="8" t="s">
        <v>78</v>
      </c>
      <c r="K4069" s="17">
        <v>0</v>
      </c>
      <c r="L4069" s="8"/>
      <c r="M4069" s="8"/>
      <c r="N4069" s="9">
        <v>0</v>
      </c>
      <c r="O4069" s="8"/>
      <c r="P4069" s="9">
        <v>0</v>
      </c>
      <c r="Q4069" s="15">
        <v>0</v>
      </c>
      <c r="R4069" s="9">
        <v>24000</v>
      </c>
      <c r="S4069" s="8" t="s">
        <v>37</v>
      </c>
      <c r="T4069" s="8"/>
      <c r="U4069" s="8" t="s">
        <v>9109</v>
      </c>
      <c r="V4069" s="8"/>
      <c r="W4069" s="8"/>
    </row>
    <row r="4070" spans="1:23" ht="13.5" thickBot="1">
      <c r="A4070" s="8"/>
      <c r="B4070" s="8"/>
      <c r="C4070" s="8" t="s">
        <v>5630</v>
      </c>
      <c r="D4070" s="8"/>
      <c r="E4070" s="8"/>
      <c r="F4070" s="8"/>
      <c r="G4070" s="8"/>
      <c r="H4070" s="8"/>
      <c r="I4070" s="8"/>
      <c r="J4070" s="8" t="s">
        <v>78</v>
      </c>
      <c r="K4070" s="17">
        <v>0</v>
      </c>
      <c r="L4070" s="8"/>
      <c r="M4070" s="8"/>
      <c r="N4070" s="9">
        <v>0</v>
      </c>
      <c r="O4070" s="8"/>
      <c r="P4070" s="9">
        <v>0</v>
      </c>
      <c r="Q4070" s="15">
        <v>0</v>
      </c>
      <c r="R4070" s="9">
        <v>27000</v>
      </c>
      <c r="S4070" s="8" t="s">
        <v>37</v>
      </c>
      <c r="T4070" s="8"/>
      <c r="U4070" s="8" t="s">
        <v>9109</v>
      </c>
      <c r="V4070" s="8"/>
      <c r="W4070" s="8"/>
    </row>
    <row r="4071" spans="1:23" ht="13.5" thickBot="1">
      <c r="A4071" s="8"/>
      <c r="B4071" s="8"/>
      <c r="C4071" s="8" t="s">
        <v>5631</v>
      </c>
      <c r="D4071" s="8"/>
      <c r="E4071" s="8"/>
      <c r="F4071" s="8"/>
      <c r="G4071" s="8"/>
      <c r="H4071" s="8"/>
      <c r="I4071" s="8"/>
      <c r="J4071" s="8" t="s">
        <v>78</v>
      </c>
      <c r="K4071" s="17">
        <v>0</v>
      </c>
      <c r="L4071" s="8"/>
      <c r="M4071" s="8"/>
      <c r="N4071" s="9">
        <v>0</v>
      </c>
      <c r="O4071" s="8"/>
      <c r="P4071" s="9">
        <v>0</v>
      </c>
      <c r="Q4071" s="15">
        <v>0</v>
      </c>
      <c r="R4071" s="9">
        <v>13500</v>
      </c>
      <c r="S4071" s="8" t="s">
        <v>37</v>
      </c>
      <c r="T4071" s="8"/>
      <c r="U4071" s="8" t="s">
        <v>9109</v>
      </c>
      <c r="V4071" s="8"/>
      <c r="W4071" s="8"/>
    </row>
    <row r="4072" spans="1:23" ht="13.5" thickBot="1">
      <c r="A4072" s="8"/>
      <c r="B4072" s="8"/>
      <c r="C4072" s="44" t="s">
        <v>5632</v>
      </c>
      <c r="D4072" s="45"/>
      <c r="E4072" s="42"/>
      <c r="F4072" s="8"/>
      <c r="G4072" s="8"/>
      <c r="H4072" s="8"/>
      <c r="I4072" s="8"/>
      <c r="J4072" s="8" t="s">
        <v>78</v>
      </c>
      <c r="K4072" s="17">
        <v>0</v>
      </c>
      <c r="L4072" s="8"/>
      <c r="M4072" s="8"/>
      <c r="N4072" s="9">
        <v>0</v>
      </c>
      <c r="O4072" s="8"/>
      <c r="P4072" s="9">
        <v>0</v>
      </c>
      <c r="Q4072" s="15">
        <v>0</v>
      </c>
      <c r="R4072" s="9">
        <v>3000</v>
      </c>
      <c r="S4072" s="8" t="s">
        <v>37</v>
      </c>
      <c r="T4072" s="8"/>
      <c r="U4072" s="18" t="s">
        <v>9109</v>
      </c>
      <c r="V4072" s="8"/>
      <c r="W4072" s="8"/>
    </row>
    <row r="4073" spans="1:23" ht="13.5" thickBot="1">
      <c r="A4073" s="8"/>
      <c r="B4073" s="8"/>
      <c r="C4073" s="8" t="s">
        <v>5634</v>
      </c>
      <c r="D4073" s="8"/>
      <c r="E4073" s="8"/>
      <c r="F4073" s="8"/>
      <c r="G4073" s="8"/>
      <c r="H4073" s="8"/>
      <c r="I4073" s="8"/>
      <c r="J4073" s="8" t="s">
        <v>78</v>
      </c>
      <c r="K4073" s="17">
        <v>0</v>
      </c>
      <c r="L4073" s="8"/>
      <c r="M4073" s="8"/>
      <c r="N4073" s="9">
        <v>0</v>
      </c>
      <c r="O4073" s="8"/>
      <c r="P4073" s="9">
        <v>0</v>
      </c>
      <c r="Q4073" s="15">
        <v>0</v>
      </c>
      <c r="R4073" s="9">
        <v>3000</v>
      </c>
      <c r="S4073" s="8" t="s">
        <v>37</v>
      </c>
      <c r="T4073" s="8"/>
      <c r="U4073" s="18" t="s">
        <v>9109</v>
      </c>
      <c r="V4073" s="40"/>
      <c r="W4073" s="8"/>
    </row>
    <row r="4074" spans="1:23" ht="13.5" thickBot="1">
      <c r="A4074" s="8"/>
      <c r="B4074" s="8"/>
      <c r="C4074" s="44" t="s">
        <v>5635</v>
      </c>
      <c r="D4074" s="42"/>
      <c r="E4074" s="8"/>
      <c r="F4074" s="8"/>
      <c r="G4074" s="8"/>
      <c r="H4074" s="8"/>
      <c r="I4074" s="8"/>
      <c r="J4074" s="8" t="s">
        <v>78</v>
      </c>
      <c r="K4074" s="17">
        <v>0</v>
      </c>
      <c r="L4074" s="8"/>
      <c r="M4074" s="8"/>
      <c r="N4074" s="9">
        <v>0</v>
      </c>
      <c r="O4074" s="8"/>
      <c r="P4074" s="9">
        <v>0</v>
      </c>
      <c r="Q4074" s="15">
        <v>0</v>
      </c>
      <c r="R4074" s="9">
        <v>512</v>
      </c>
      <c r="S4074" s="8" t="s">
        <v>37</v>
      </c>
      <c r="T4074" s="8"/>
      <c r="U4074" s="18" t="s">
        <v>9109</v>
      </c>
      <c r="V4074" s="8"/>
      <c r="W4074" s="8"/>
    </row>
    <row r="4075" spans="1:23" ht="13.5" thickBot="1">
      <c r="A4075" s="8"/>
      <c r="B4075" s="8"/>
      <c r="C4075" s="8" t="s">
        <v>5636</v>
      </c>
      <c r="D4075" s="8"/>
      <c r="E4075" s="8"/>
      <c r="F4075" s="8"/>
      <c r="G4075" s="8"/>
      <c r="H4075" s="8"/>
      <c r="I4075" s="8"/>
      <c r="J4075" s="8" t="s">
        <v>78</v>
      </c>
      <c r="K4075" s="17">
        <v>0</v>
      </c>
      <c r="L4075" s="8"/>
      <c r="M4075" s="8"/>
      <c r="N4075" s="9">
        <v>0</v>
      </c>
      <c r="O4075" s="8"/>
      <c r="P4075" s="9">
        <v>0</v>
      </c>
      <c r="Q4075" s="15">
        <v>0</v>
      </c>
      <c r="R4075" s="9">
        <v>160</v>
      </c>
      <c r="S4075" s="8" t="s">
        <v>37</v>
      </c>
      <c r="T4075" s="8"/>
      <c r="U4075" s="18" t="s">
        <v>9109</v>
      </c>
      <c r="V4075" s="8"/>
      <c r="W4075" s="8"/>
    </row>
    <row r="4076" spans="1:23" ht="13.5" thickBot="1">
      <c r="A4076" s="8"/>
      <c r="B4076" s="8"/>
      <c r="C4076" s="8" t="s">
        <v>5637</v>
      </c>
      <c r="D4076" s="8"/>
      <c r="E4076" s="8"/>
      <c r="F4076" s="8"/>
      <c r="G4076" s="8"/>
      <c r="H4076" s="8"/>
      <c r="I4076" s="8"/>
      <c r="J4076" s="8" t="s">
        <v>78</v>
      </c>
      <c r="K4076" s="17">
        <v>0</v>
      </c>
      <c r="L4076" s="8"/>
      <c r="M4076" s="8"/>
      <c r="N4076" s="9">
        <v>0</v>
      </c>
      <c r="O4076" s="8"/>
      <c r="P4076" s="9">
        <v>0</v>
      </c>
      <c r="Q4076" s="15">
        <v>0</v>
      </c>
      <c r="R4076" s="9">
        <v>120</v>
      </c>
      <c r="S4076" s="8" t="s">
        <v>37</v>
      </c>
      <c r="T4076" s="8"/>
      <c r="U4076" s="18" t="s">
        <v>9109</v>
      </c>
      <c r="V4076" s="8"/>
      <c r="W4076" s="8"/>
    </row>
    <row r="4077" spans="1:23" ht="13.5" thickBot="1">
      <c r="A4077" s="8"/>
      <c r="B4077" s="8"/>
      <c r="C4077" s="44" t="s">
        <v>5638</v>
      </c>
      <c r="D4077" s="42"/>
      <c r="E4077" s="8"/>
      <c r="F4077" s="8"/>
      <c r="G4077" s="8"/>
      <c r="H4077" s="8"/>
      <c r="I4077" s="8"/>
      <c r="J4077" s="8" t="s">
        <v>78</v>
      </c>
      <c r="K4077" s="17">
        <v>0</v>
      </c>
      <c r="L4077" s="8"/>
      <c r="M4077" s="8"/>
      <c r="N4077" s="9">
        <v>0</v>
      </c>
      <c r="O4077" s="8"/>
      <c r="P4077" s="9">
        <v>0</v>
      </c>
      <c r="Q4077" s="15">
        <v>0</v>
      </c>
      <c r="R4077" s="9">
        <v>120</v>
      </c>
      <c r="S4077" s="8" t="s">
        <v>37</v>
      </c>
      <c r="T4077" s="8"/>
      <c r="U4077" s="18" t="s">
        <v>9109</v>
      </c>
      <c r="V4077" s="8"/>
      <c r="W4077" s="8"/>
    </row>
    <row r="4078" spans="1:23" ht="13.5" thickBot="1">
      <c r="A4078" s="8"/>
      <c r="B4078" s="8"/>
      <c r="C4078" s="44" t="s">
        <v>5639</v>
      </c>
      <c r="D4078" s="42"/>
      <c r="E4078" s="8"/>
      <c r="F4078" s="8"/>
      <c r="G4078" s="8"/>
      <c r="H4078" s="8"/>
      <c r="I4078" s="8"/>
      <c r="J4078" s="8" t="s">
        <v>78</v>
      </c>
      <c r="K4078" s="17">
        <v>0</v>
      </c>
      <c r="L4078" s="8"/>
      <c r="M4078" s="8"/>
      <c r="N4078" s="9">
        <v>0</v>
      </c>
      <c r="O4078" s="8"/>
      <c r="P4078" s="9">
        <v>0</v>
      </c>
      <c r="Q4078" s="15">
        <v>0</v>
      </c>
      <c r="R4078" s="9">
        <v>120</v>
      </c>
      <c r="S4078" s="8" t="s">
        <v>37</v>
      </c>
      <c r="T4078" s="8"/>
      <c r="U4078" s="18" t="s">
        <v>9109</v>
      </c>
      <c r="V4078" s="8"/>
      <c r="W4078" s="8"/>
    </row>
    <row r="4079" spans="1:23" ht="13.5" thickBot="1">
      <c r="A4079" s="8"/>
      <c r="B4079" s="8"/>
      <c r="C4079" s="44" t="s">
        <v>5640</v>
      </c>
      <c r="D4079" s="42"/>
      <c r="E4079" s="8"/>
      <c r="F4079" s="8"/>
      <c r="G4079" s="8"/>
      <c r="H4079" s="8"/>
      <c r="I4079" s="8"/>
      <c r="J4079" s="8" t="s">
        <v>78</v>
      </c>
      <c r="K4079" s="17">
        <v>0</v>
      </c>
      <c r="L4079" s="8"/>
      <c r="M4079" s="8"/>
      <c r="N4079" s="9">
        <v>0</v>
      </c>
      <c r="O4079" s="8"/>
      <c r="P4079" s="9">
        <v>0</v>
      </c>
      <c r="Q4079" s="15">
        <v>0</v>
      </c>
      <c r="R4079" s="9">
        <v>480</v>
      </c>
      <c r="S4079" s="8" t="s">
        <v>37</v>
      </c>
      <c r="T4079" s="8"/>
      <c r="U4079" s="8" t="s">
        <v>9109</v>
      </c>
      <c r="V4079" s="8"/>
      <c r="W4079" s="8"/>
    </row>
    <row r="4080" spans="1:23" ht="13.5" thickBot="1">
      <c r="A4080" s="8"/>
      <c r="B4080" s="8"/>
      <c r="C4080" s="44" t="s">
        <v>5641</v>
      </c>
      <c r="D4080" s="42"/>
      <c r="E4080" s="8"/>
      <c r="F4080" s="8"/>
      <c r="G4080" s="8"/>
      <c r="H4080" s="8"/>
      <c r="I4080" s="8"/>
      <c r="J4080" s="8" t="s">
        <v>78</v>
      </c>
      <c r="K4080" s="17">
        <v>0</v>
      </c>
      <c r="L4080" s="8"/>
      <c r="M4080" s="8"/>
      <c r="N4080" s="9">
        <v>0</v>
      </c>
      <c r="O4080" s="8"/>
      <c r="P4080" s="9">
        <v>0</v>
      </c>
      <c r="Q4080" s="15">
        <v>0</v>
      </c>
      <c r="R4080" s="9">
        <v>200</v>
      </c>
      <c r="S4080" s="8" t="s">
        <v>37</v>
      </c>
      <c r="T4080" s="8"/>
      <c r="U4080" s="18" t="s">
        <v>9109</v>
      </c>
      <c r="V4080" s="8"/>
      <c r="W4080" s="8"/>
    </row>
    <row r="4081" spans="1:23" ht="13.5" thickBot="1">
      <c r="A4081" s="8"/>
      <c r="B4081" s="8"/>
      <c r="C4081" s="44" t="s">
        <v>5642</v>
      </c>
      <c r="D4081" s="42"/>
      <c r="E4081" s="8"/>
      <c r="F4081" s="8"/>
      <c r="G4081" s="8"/>
      <c r="H4081" s="8"/>
      <c r="I4081" s="8"/>
      <c r="J4081" s="8" t="s">
        <v>78</v>
      </c>
      <c r="K4081" s="17">
        <v>0</v>
      </c>
      <c r="L4081" s="8"/>
      <c r="M4081" s="8"/>
      <c r="N4081" s="9">
        <v>0</v>
      </c>
      <c r="O4081" s="8"/>
      <c r="P4081" s="9">
        <v>0</v>
      </c>
      <c r="Q4081" s="15">
        <v>0</v>
      </c>
      <c r="R4081" s="9">
        <v>96</v>
      </c>
      <c r="S4081" s="8" t="s">
        <v>37</v>
      </c>
      <c r="T4081" s="8"/>
      <c r="U4081" s="18" t="s">
        <v>9109</v>
      </c>
      <c r="V4081" s="8"/>
      <c r="W4081" s="8"/>
    </row>
    <row r="4082" spans="1:23" ht="13.5" thickBot="1">
      <c r="A4082" s="8"/>
      <c r="B4082" s="8"/>
      <c r="C4082" s="8" t="s">
        <v>5643</v>
      </c>
      <c r="D4082" s="8"/>
      <c r="E4082" s="8"/>
      <c r="F4082" s="8"/>
      <c r="G4082" s="8"/>
      <c r="H4082" s="8"/>
      <c r="I4082" s="8"/>
      <c r="J4082" s="8" t="s">
        <v>78</v>
      </c>
      <c r="K4082" s="17">
        <v>0</v>
      </c>
      <c r="L4082" s="8"/>
      <c r="M4082" s="8"/>
      <c r="N4082" s="9">
        <v>0</v>
      </c>
      <c r="O4082" s="8"/>
      <c r="P4082" s="9">
        <v>0</v>
      </c>
      <c r="Q4082" s="15">
        <v>0</v>
      </c>
      <c r="R4082" s="9">
        <v>120</v>
      </c>
      <c r="S4082" s="8" t="s">
        <v>37</v>
      </c>
      <c r="T4082" s="8"/>
      <c r="U4082" s="18" t="s">
        <v>9109</v>
      </c>
      <c r="V4082" s="8"/>
      <c r="W4082" s="8"/>
    </row>
    <row r="4083" spans="1:23" ht="13.5" thickBot="1">
      <c r="A4083" s="8"/>
      <c r="B4083" s="8"/>
      <c r="C4083" s="8" t="s">
        <v>5644</v>
      </c>
      <c r="D4083" s="8"/>
      <c r="E4083" s="8"/>
      <c r="F4083" s="8"/>
      <c r="G4083" s="8"/>
      <c r="H4083" s="8"/>
      <c r="I4083" s="8"/>
      <c r="J4083" s="8" t="s">
        <v>78</v>
      </c>
      <c r="K4083" s="17">
        <v>0</v>
      </c>
      <c r="L4083" s="8"/>
      <c r="M4083" s="8"/>
      <c r="N4083" s="9">
        <v>0</v>
      </c>
      <c r="O4083" s="8"/>
      <c r="P4083" s="9">
        <v>0</v>
      </c>
      <c r="Q4083" s="15">
        <v>0</v>
      </c>
      <c r="R4083" s="9">
        <v>150</v>
      </c>
      <c r="S4083" s="8" t="s">
        <v>37</v>
      </c>
      <c r="T4083" s="8"/>
      <c r="U4083" s="18" t="s">
        <v>9109</v>
      </c>
      <c r="V4083" s="8"/>
      <c r="W4083" s="8"/>
    </row>
    <row r="4084" spans="1:23" ht="13.5" thickBot="1">
      <c r="A4084" s="8"/>
      <c r="B4084" s="8"/>
      <c r="C4084" s="44" t="s">
        <v>5646</v>
      </c>
      <c r="D4084" s="42"/>
      <c r="E4084" s="8"/>
      <c r="F4084" s="8"/>
      <c r="G4084" s="8"/>
      <c r="H4084" s="8"/>
      <c r="I4084" s="8"/>
      <c r="J4084" s="8" t="s">
        <v>78</v>
      </c>
      <c r="K4084" s="17">
        <v>0</v>
      </c>
      <c r="L4084" s="8"/>
      <c r="M4084" s="8"/>
      <c r="N4084" s="9">
        <v>0</v>
      </c>
      <c r="O4084" s="8"/>
      <c r="P4084" s="9">
        <v>0</v>
      </c>
      <c r="Q4084" s="15">
        <v>0</v>
      </c>
      <c r="R4084" s="9">
        <v>120</v>
      </c>
      <c r="S4084" s="8" t="s">
        <v>37</v>
      </c>
      <c r="T4084" s="8"/>
      <c r="U4084" s="18" t="s">
        <v>9109</v>
      </c>
      <c r="V4084" s="8"/>
      <c r="W4084" s="8"/>
    </row>
    <row r="4085" spans="1:23" ht="13.5" thickBot="1">
      <c r="A4085" s="8"/>
      <c r="B4085" s="8"/>
      <c r="C4085" s="44" t="s">
        <v>5647</v>
      </c>
      <c r="D4085" s="42"/>
      <c r="E4085" s="8"/>
      <c r="F4085" s="8"/>
      <c r="G4085" s="8"/>
      <c r="H4085" s="8"/>
      <c r="I4085" s="8"/>
      <c r="J4085" s="8" t="s">
        <v>78</v>
      </c>
      <c r="K4085" s="17">
        <v>0</v>
      </c>
      <c r="L4085" s="8"/>
      <c r="M4085" s="8"/>
      <c r="N4085" s="9">
        <v>0</v>
      </c>
      <c r="O4085" s="8"/>
      <c r="P4085" s="9">
        <v>0</v>
      </c>
      <c r="Q4085" s="15">
        <v>0</v>
      </c>
      <c r="R4085" s="9">
        <v>160</v>
      </c>
      <c r="S4085" s="8" t="s">
        <v>37</v>
      </c>
      <c r="T4085" s="8"/>
      <c r="U4085" s="18" t="s">
        <v>9109</v>
      </c>
      <c r="V4085" s="8"/>
      <c r="W4085" s="8"/>
    </row>
    <row r="4086" spans="1:23" ht="13.5" thickBot="1">
      <c r="A4086" s="8"/>
      <c r="B4086" s="8"/>
      <c r="C4086" s="44" t="s">
        <v>5648</v>
      </c>
      <c r="D4086" s="42"/>
      <c r="E4086" s="8"/>
      <c r="F4086" s="8"/>
      <c r="G4086" s="8"/>
      <c r="H4086" s="8"/>
      <c r="I4086" s="8"/>
      <c r="J4086" s="8" t="s">
        <v>78</v>
      </c>
      <c r="K4086" s="17">
        <v>0</v>
      </c>
      <c r="L4086" s="8"/>
      <c r="M4086" s="8"/>
      <c r="N4086" s="9">
        <v>0</v>
      </c>
      <c r="O4086" s="8"/>
      <c r="P4086" s="9">
        <v>0</v>
      </c>
      <c r="Q4086" s="15">
        <v>0</v>
      </c>
      <c r="R4086" s="9">
        <v>360</v>
      </c>
      <c r="S4086" s="8" t="s">
        <v>37</v>
      </c>
      <c r="T4086" s="8"/>
      <c r="U4086" s="18" t="s">
        <v>9109</v>
      </c>
      <c r="V4086" s="8"/>
      <c r="W4086" s="8"/>
    </row>
    <row r="4087" spans="1:23" ht="13.5" thickBot="1">
      <c r="A4087" s="8"/>
      <c r="B4087" s="8"/>
      <c r="C4087" s="8" t="s">
        <v>5650</v>
      </c>
      <c r="D4087" s="8"/>
      <c r="E4087" s="8"/>
      <c r="F4087" s="8"/>
      <c r="G4087" s="8"/>
      <c r="H4087" s="8"/>
      <c r="I4087" s="8"/>
      <c r="J4087" s="8" t="s">
        <v>78</v>
      </c>
      <c r="K4087" s="17">
        <v>0</v>
      </c>
      <c r="L4087" s="8"/>
      <c r="M4087" s="8"/>
      <c r="N4087" s="9">
        <v>0</v>
      </c>
      <c r="O4087" s="8"/>
      <c r="P4087" s="9">
        <v>0</v>
      </c>
      <c r="Q4087" s="15">
        <v>0</v>
      </c>
      <c r="R4087" s="9">
        <v>96</v>
      </c>
      <c r="S4087" s="8" t="s">
        <v>37</v>
      </c>
      <c r="T4087" s="8"/>
      <c r="U4087" s="18" t="s">
        <v>9109</v>
      </c>
      <c r="V4087" s="8"/>
      <c r="W4087" s="8"/>
    </row>
    <row r="4088" spans="1:23" ht="13.5" thickBot="1">
      <c r="A4088" s="8"/>
      <c r="B4088" s="8"/>
      <c r="C4088" s="44" t="s">
        <v>5651</v>
      </c>
      <c r="D4088" s="42"/>
      <c r="E4088" s="8"/>
      <c r="F4088" s="8"/>
      <c r="G4088" s="8"/>
      <c r="H4088" s="8"/>
      <c r="I4088" s="8"/>
      <c r="J4088" s="8" t="s">
        <v>78</v>
      </c>
      <c r="K4088" s="17">
        <v>0</v>
      </c>
      <c r="L4088" s="8"/>
      <c r="M4088" s="8"/>
      <c r="N4088" s="9">
        <v>0</v>
      </c>
      <c r="O4088" s="8"/>
      <c r="P4088" s="9">
        <v>0</v>
      </c>
      <c r="Q4088" s="15">
        <v>0</v>
      </c>
      <c r="R4088" s="9">
        <v>160</v>
      </c>
      <c r="S4088" s="8" t="s">
        <v>37</v>
      </c>
      <c r="T4088" s="8"/>
      <c r="U4088" s="18" t="s">
        <v>9109</v>
      </c>
      <c r="V4088" s="8"/>
      <c r="W4088" s="8"/>
    </row>
    <row r="4089" spans="1:23" ht="13.5" thickBot="1">
      <c r="A4089" s="8"/>
      <c r="B4089" s="8"/>
      <c r="C4089" s="8" t="s">
        <v>5652</v>
      </c>
      <c r="D4089" s="8"/>
      <c r="E4089" s="8"/>
      <c r="F4089" s="8"/>
      <c r="G4089" s="8"/>
      <c r="H4089" s="8"/>
      <c r="I4089" s="8"/>
      <c r="J4089" s="8" t="s">
        <v>78</v>
      </c>
      <c r="K4089" s="17">
        <v>0</v>
      </c>
      <c r="L4089" s="8"/>
      <c r="M4089" s="8"/>
      <c r="N4089" s="9">
        <v>0</v>
      </c>
      <c r="O4089" s="8"/>
      <c r="P4089" s="9">
        <v>0</v>
      </c>
      <c r="Q4089" s="15">
        <v>0</v>
      </c>
      <c r="R4089" s="9">
        <v>240</v>
      </c>
      <c r="S4089" s="8" t="s">
        <v>37</v>
      </c>
      <c r="T4089" s="8"/>
      <c r="U4089" s="18" t="s">
        <v>9109</v>
      </c>
      <c r="V4089" s="8"/>
      <c r="W4089" s="8"/>
    </row>
    <row r="4090" spans="1:23" ht="13.5" thickBot="1">
      <c r="A4090" s="8"/>
      <c r="B4090" s="8"/>
      <c r="C4090" s="18" t="s">
        <v>5653</v>
      </c>
      <c r="D4090" s="8"/>
      <c r="E4090" s="8"/>
      <c r="F4090" s="8"/>
      <c r="G4090" s="8"/>
      <c r="H4090" s="8"/>
      <c r="I4090" s="8" t="s">
        <v>3117</v>
      </c>
      <c r="J4090" s="8" t="s">
        <v>214</v>
      </c>
      <c r="K4090" s="17">
        <v>0</v>
      </c>
      <c r="L4090" s="8"/>
      <c r="M4090" s="8"/>
      <c r="N4090" s="9">
        <v>0</v>
      </c>
      <c r="O4090" s="8"/>
      <c r="P4090" s="9">
        <v>0</v>
      </c>
      <c r="Q4090" s="15">
        <v>0</v>
      </c>
      <c r="R4090" s="9">
        <v>128</v>
      </c>
      <c r="S4090" s="8" t="s">
        <v>37</v>
      </c>
      <c r="T4090" s="8"/>
      <c r="U4090" s="18" t="s">
        <v>9109</v>
      </c>
      <c r="V4090" s="8"/>
      <c r="W4090" s="8"/>
    </row>
    <row r="4091" spans="1:23" ht="26.25" thickBot="1">
      <c r="A4091" s="8"/>
      <c r="B4091" s="8"/>
      <c r="C4091" s="8" t="s">
        <v>5654</v>
      </c>
      <c r="D4091" s="8"/>
      <c r="E4091" s="8"/>
      <c r="F4091" s="8"/>
      <c r="G4091" s="8"/>
      <c r="H4091" s="8"/>
      <c r="I4091" s="8" t="s">
        <v>463</v>
      </c>
      <c r="J4091" s="8" t="s">
        <v>214</v>
      </c>
      <c r="K4091" s="17">
        <v>0</v>
      </c>
      <c r="L4091" s="8"/>
      <c r="M4091" s="8"/>
      <c r="N4091" s="9">
        <v>0</v>
      </c>
      <c r="O4091" s="8"/>
      <c r="P4091" s="9">
        <v>0</v>
      </c>
      <c r="Q4091" s="15">
        <v>0</v>
      </c>
      <c r="R4091" s="9">
        <v>600</v>
      </c>
      <c r="S4091" s="8" t="s">
        <v>37</v>
      </c>
      <c r="T4091" s="8"/>
      <c r="U4091" s="18" t="s">
        <v>9109</v>
      </c>
      <c r="V4091" s="8"/>
      <c r="W4091" s="8"/>
    </row>
    <row r="4092" spans="1:23" ht="13.5" thickBot="1">
      <c r="A4092" s="8"/>
      <c r="B4092" s="8"/>
      <c r="C4092" s="44" t="s">
        <v>5658</v>
      </c>
      <c r="D4092" s="42"/>
      <c r="E4092" s="8"/>
      <c r="F4092" s="8"/>
      <c r="G4092" s="8"/>
      <c r="H4092" s="8"/>
      <c r="I4092" s="8" t="s">
        <v>448</v>
      </c>
      <c r="J4092" s="8" t="s">
        <v>214</v>
      </c>
      <c r="K4092" s="17">
        <v>0</v>
      </c>
      <c r="L4092" s="8"/>
      <c r="M4092" s="8"/>
      <c r="N4092" s="9">
        <v>0</v>
      </c>
      <c r="O4092" s="8"/>
      <c r="P4092" s="9">
        <v>0</v>
      </c>
      <c r="Q4092" s="15">
        <v>0</v>
      </c>
      <c r="R4092" s="9">
        <v>120</v>
      </c>
      <c r="S4092" s="8" t="s">
        <v>37</v>
      </c>
      <c r="T4092" s="8"/>
      <c r="U4092" s="18" t="s">
        <v>9109</v>
      </c>
      <c r="V4092" s="8"/>
      <c r="W4092" s="8"/>
    </row>
    <row r="4093" spans="1:23" ht="26.25" thickBot="1">
      <c r="A4093" s="8"/>
      <c r="B4093" s="8"/>
      <c r="C4093" s="8" t="s">
        <v>5659</v>
      </c>
      <c r="D4093" s="8"/>
      <c r="E4093" s="8"/>
      <c r="F4093" s="8" t="s">
        <v>212</v>
      </c>
      <c r="G4093" s="8"/>
      <c r="H4093" s="8"/>
      <c r="I4093" s="8" t="s">
        <v>463</v>
      </c>
      <c r="J4093" s="8" t="s">
        <v>214</v>
      </c>
      <c r="K4093" s="17">
        <v>0</v>
      </c>
      <c r="L4093" s="8"/>
      <c r="M4093" s="8"/>
      <c r="N4093" s="9">
        <v>0</v>
      </c>
      <c r="O4093" s="8"/>
      <c r="P4093" s="9">
        <v>0</v>
      </c>
      <c r="Q4093" s="15">
        <v>0</v>
      </c>
      <c r="R4093" s="9">
        <v>80</v>
      </c>
      <c r="S4093" s="8" t="s">
        <v>37</v>
      </c>
      <c r="T4093" s="8"/>
      <c r="U4093" s="18" t="s">
        <v>9109</v>
      </c>
      <c r="V4093" s="8"/>
      <c r="W4093" s="8"/>
    </row>
    <row r="4094" spans="1:23" ht="26.25" thickBot="1">
      <c r="A4094" s="8"/>
      <c r="B4094" s="8"/>
      <c r="C4094" s="18" t="s">
        <v>5661</v>
      </c>
      <c r="D4094" s="8"/>
      <c r="E4094" s="8"/>
      <c r="F4094" s="8"/>
      <c r="G4094" s="8"/>
      <c r="H4094" s="8"/>
      <c r="I4094" s="8" t="s">
        <v>9463</v>
      </c>
      <c r="J4094" s="8" t="s">
        <v>214</v>
      </c>
      <c r="K4094" s="17">
        <v>0</v>
      </c>
      <c r="L4094" s="8"/>
      <c r="M4094" s="8"/>
      <c r="N4094" s="9">
        <v>0</v>
      </c>
      <c r="O4094" s="8"/>
      <c r="P4094" s="9">
        <v>0</v>
      </c>
      <c r="Q4094" s="15">
        <v>0</v>
      </c>
      <c r="R4094" s="9">
        <v>160</v>
      </c>
      <c r="S4094" s="8" t="s">
        <v>37</v>
      </c>
      <c r="T4094" s="8"/>
      <c r="U4094" s="18" t="s">
        <v>9109</v>
      </c>
      <c r="V4094" s="8"/>
      <c r="W4094" s="8"/>
    </row>
    <row r="4095" spans="1:23" ht="13.5" thickBot="1">
      <c r="A4095" s="8"/>
      <c r="B4095" s="8"/>
      <c r="C4095" s="8" t="s">
        <v>5662</v>
      </c>
      <c r="D4095" s="8"/>
      <c r="E4095" s="8"/>
      <c r="F4095" s="8"/>
      <c r="G4095" s="8"/>
      <c r="H4095" s="8"/>
      <c r="I4095" s="8" t="s">
        <v>416</v>
      </c>
      <c r="J4095" s="8" t="s">
        <v>214</v>
      </c>
      <c r="K4095" s="17">
        <v>0</v>
      </c>
      <c r="L4095" s="8"/>
      <c r="M4095" s="8"/>
      <c r="N4095" s="9">
        <v>0</v>
      </c>
      <c r="O4095" s="8"/>
      <c r="P4095" s="9">
        <v>0</v>
      </c>
      <c r="Q4095" s="15">
        <v>0</v>
      </c>
      <c r="R4095" s="9">
        <v>160</v>
      </c>
      <c r="S4095" s="8" t="s">
        <v>37</v>
      </c>
      <c r="T4095" s="8"/>
      <c r="U4095" s="18" t="s">
        <v>9109</v>
      </c>
      <c r="V4095" s="8"/>
      <c r="W4095" s="8"/>
    </row>
    <row r="4096" spans="1:23" ht="13.5" thickBot="1">
      <c r="A4096" s="8"/>
      <c r="B4096" s="8"/>
      <c r="C4096" s="8" t="s">
        <v>5663</v>
      </c>
      <c r="D4096" s="8"/>
      <c r="E4096" s="8"/>
      <c r="F4096" s="8"/>
      <c r="G4096" s="8"/>
      <c r="H4096" s="8"/>
      <c r="I4096" s="8" t="s">
        <v>448</v>
      </c>
      <c r="J4096" s="8" t="s">
        <v>214</v>
      </c>
      <c r="K4096" s="17">
        <v>0</v>
      </c>
      <c r="L4096" s="8"/>
      <c r="M4096" s="8"/>
      <c r="N4096" s="9">
        <v>0</v>
      </c>
      <c r="O4096" s="8"/>
      <c r="P4096" s="9">
        <v>0</v>
      </c>
      <c r="Q4096" s="15">
        <v>0</v>
      </c>
      <c r="R4096" s="9">
        <v>160</v>
      </c>
      <c r="S4096" s="8" t="s">
        <v>37</v>
      </c>
      <c r="T4096" s="8"/>
      <c r="U4096" s="18" t="s">
        <v>9109</v>
      </c>
      <c r="V4096" s="8"/>
      <c r="W4096" s="8"/>
    </row>
    <row r="4097" spans="1:23" ht="13.5" thickBot="1">
      <c r="A4097" s="8"/>
      <c r="B4097" s="8"/>
      <c r="C4097" s="44" t="s">
        <v>5664</v>
      </c>
      <c r="D4097" s="42"/>
      <c r="E4097" s="8"/>
      <c r="F4097" s="8"/>
      <c r="G4097" s="8"/>
      <c r="H4097" s="8"/>
      <c r="I4097" s="8" t="s">
        <v>416</v>
      </c>
      <c r="J4097" s="8" t="s">
        <v>214</v>
      </c>
      <c r="K4097" s="17">
        <v>0</v>
      </c>
      <c r="L4097" s="8"/>
      <c r="M4097" s="8"/>
      <c r="N4097" s="9">
        <v>0</v>
      </c>
      <c r="O4097" s="8"/>
      <c r="P4097" s="9">
        <v>0</v>
      </c>
      <c r="Q4097" s="15">
        <v>0</v>
      </c>
      <c r="R4097" s="9">
        <v>160</v>
      </c>
      <c r="S4097" s="8" t="s">
        <v>37</v>
      </c>
      <c r="T4097" s="8"/>
      <c r="U4097" s="18" t="s">
        <v>9109</v>
      </c>
      <c r="V4097" s="8"/>
      <c r="W4097" s="8"/>
    </row>
    <row r="4098" spans="1:23" ht="13.5" thickBot="1">
      <c r="A4098" s="8"/>
      <c r="B4098" s="8"/>
      <c r="C4098" s="8" t="s">
        <v>5665</v>
      </c>
      <c r="D4098" s="8"/>
      <c r="E4098" s="8"/>
      <c r="F4098" s="8"/>
      <c r="G4098" s="8"/>
      <c r="H4098" s="8"/>
      <c r="I4098" s="8" t="s">
        <v>448</v>
      </c>
      <c r="J4098" s="8" t="s">
        <v>214</v>
      </c>
      <c r="K4098" s="17">
        <v>0</v>
      </c>
      <c r="L4098" s="8"/>
      <c r="M4098" s="8"/>
      <c r="N4098" s="9">
        <v>0</v>
      </c>
      <c r="O4098" s="8"/>
      <c r="P4098" s="9">
        <v>0</v>
      </c>
      <c r="Q4098" s="15">
        <v>0</v>
      </c>
      <c r="R4098" s="9">
        <v>160</v>
      </c>
      <c r="S4098" s="8" t="s">
        <v>37</v>
      </c>
      <c r="T4098" s="8"/>
      <c r="U4098" s="18" t="s">
        <v>9109</v>
      </c>
      <c r="V4098" s="8"/>
      <c r="W4098" s="8"/>
    </row>
    <row r="4099" spans="1:23" ht="13.5" thickBot="1">
      <c r="A4099" s="8"/>
      <c r="B4099" s="8"/>
      <c r="C4099" s="44" t="s">
        <v>5666</v>
      </c>
      <c r="D4099" s="42"/>
      <c r="E4099" s="8"/>
      <c r="F4099" s="8"/>
      <c r="G4099" s="8"/>
      <c r="H4099" s="8"/>
      <c r="I4099" s="8" t="s">
        <v>431</v>
      </c>
      <c r="J4099" s="8" t="s">
        <v>214</v>
      </c>
      <c r="K4099" s="17">
        <v>0</v>
      </c>
      <c r="L4099" s="8"/>
      <c r="M4099" s="8"/>
      <c r="N4099" s="9">
        <v>0</v>
      </c>
      <c r="O4099" s="8"/>
      <c r="P4099" s="9">
        <v>0</v>
      </c>
      <c r="Q4099" s="15">
        <v>0</v>
      </c>
      <c r="R4099" s="9">
        <v>160</v>
      </c>
      <c r="S4099" s="8" t="s">
        <v>37</v>
      </c>
      <c r="T4099" s="8"/>
      <c r="U4099" s="8" t="s">
        <v>9109</v>
      </c>
      <c r="V4099" s="8"/>
      <c r="W4099" s="8"/>
    </row>
    <row r="4100" spans="1:23" ht="26.25" thickBot="1">
      <c r="A4100" s="8"/>
      <c r="B4100" s="8"/>
      <c r="C4100" s="8" t="s">
        <v>5667</v>
      </c>
      <c r="D4100" s="8"/>
      <c r="E4100" s="8"/>
      <c r="F4100" s="8"/>
      <c r="G4100" s="8"/>
      <c r="H4100" s="8"/>
      <c r="I4100" s="8" t="s">
        <v>463</v>
      </c>
      <c r="J4100" s="8" t="s">
        <v>214</v>
      </c>
      <c r="K4100" s="17">
        <v>0</v>
      </c>
      <c r="L4100" s="8"/>
      <c r="M4100" s="8"/>
      <c r="N4100" s="9">
        <v>0</v>
      </c>
      <c r="O4100" s="8"/>
      <c r="P4100" s="9">
        <v>0</v>
      </c>
      <c r="Q4100" s="15">
        <v>0</v>
      </c>
      <c r="R4100" s="9">
        <v>120</v>
      </c>
      <c r="S4100" s="8" t="s">
        <v>37</v>
      </c>
      <c r="T4100" s="8"/>
      <c r="U4100" s="8" t="s">
        <v>9109</v>
      </c>
      <c r="V4100" s="8"/>
      <c r="W4100" s="8"/>
    </row>
    <row r="4101" spans="1:23" ht="13.5" thickBot="1">
      <c r="A4101" s="8"/>
      <c r="B4101" s="8"/>
      <c r="C4101" s="8" t="s">
        <v>5668</v>
      </c>
      <c r="D4101" s="8"/>
      <c r="E4101" s="8"/>
      <c r="F4101" s="8"/>
      <c r="G4101" s="8"/>
      <c r="H4101" s="8"/>
      <c r="I4101" s="8" t="s">
        <v>431</v>
      </c>
      <c r="J4101" s="8" t="s">
        <v>214</v>
      </c>
      <c r="K4101" s="17">
        <v>0</v>
      </c>
      <c r="L4101" s="8"/>
      <c r="M4101" s="8"/>
      <c r="N4101" s="9">
        <v>0</v>
      </c>
      <c r="O4101" s="8"/>
      <c r="P4101" s="9">
        <v>0</v>
      </c>
      <c r="Q4101" s="15">
        <v>0</v>
      </c>
      <c r="R4101" s="9">
        <v>160</v>
      </c>
      <c r="S4101" s="8" t="s">
        <v>37</v>
      </c>
      <c r="T4101" s="8"/>
      <c r="U4101" s="18" t="s">
        <v>9109</v>
      </c>
      <c r="V4101" s="8"/>
      <c r="W4101" s="8"/>
    </row>
    <row r="4102" spans="1:23" ht="13.5" thickBot="1">
      <c r="A4102" s="8"/>
      <c r="B4102" s="8"/>
      <c r="C4102" s="8" t="s">
        <v>5669</v>
      </c>
      <c r="D4102" s="8"/>
      <c r="E4102" s="8"/>
      <c r="F4102" s="8"/>
      <c r="G4102" s="8"/>
      <c r="H4102" s="8"/>
      <c r="I4102" s="8" t="s">
        <v>448</v>
      </c>
      <c r="J4102" s="8" t="s">
        <v>214</v>
      </c>
      <c r="K4102" s="17">
        <v>0</v>
      </c>
      <c r="L4102" s="8"/>
      <c r="M4102" s="8"/>
      <c r="N4102" s="9">
        <v>0</v>
      </c>
      <c r="O4102" s="8"/>
      <c r="P4102" s="9">
        <v>0</v>
      </c>
      <c r="Q4102" s="15">
        <v>0</v>
      </c>
      <c r="R4102" s="9">
        <v>240</v>
      </c>
      <c r="S4102" s="8" t="s">
        <v>37</v>
      </c>
      <c r="T4102" s="8"/>
      <c r="U4102" s="8" t="s">
        <v>9109</v>
      </c>
      <c r="V4102" s="8"/>
      <c r="W4102" s="8"/>
    </row>
    <row r="4103" spans="1:23" ht="26.25" thickBot="1">
      <c r="A4103" s="8"/>
      <c r="B4103" s="8"/>
      <c r="C4103" s="44" t="s">
        <v>5670</v>
      </c>
      <c r="D4103" s="42"/>
      <c r="E4103" s="8"/>
      <c r="F4103" s="8"/>
      <c r="G4103" s="8"/>
      <c r="H4103" s="8"/>
      <c r="I4103" s="8" t="s">
        <v>2357</v>
      </c>
      <c r="J4103" s="8" t="s">
        <v>214</v>
      </c>
      <c r="K4103" s="17">
        <v>0</v>
      </c>
      <c r="L4103" s="8"/>
      <c r="M4103" s="8"/>
      <c r="N4103" s="9">
        <v>0</v>
      </c>
      <c r="O4103" s="8"/>
      <c r="P4103" s="9">
        <v>0</v>
      </c>
      <c r="Q4103" s="15">
        <v>0</v>
      </c>
      <c r="R4103" s="9">
        <v>240</v>
      </c>
      <c r="S4103" s="8" t="s">
        <v>37</v>
      </c>
      <c r="T4103" s="8"/>
      <c r="U4103" s="18" t="s">
        <v>9109</v>
      </c>
      <c r="V4103" s="8"/>
      <c r="W4103" s="8"/>
    </row>
    <row r="4104" spans="1:23" ht="26.25" thickBot="1">
      <c r="A4104" s="8"/>
      <c r="B4104" s="8"/>
      <c r="C4104" s="18" t="s">
        <v>5671</v>
      </c>
      <c r="D4104" s="8"/>
      <c r="E4104" s="8"/>
      <c r="F4104" s="8"/>
      <c r="G4104" s="8"/>
      <c r="H4104" s="8"/>
      <c r="I4104" s="8" t="s">
        <v>2357</v>
      </c>
      <c r="J4104" s="8" t="s">
        <v>214</v>
      </c>
      <c r="K4104" s="17">
        <v>0</v>
      </c>
      <c r="L4104" s="8"/>
      <c r="M4104" s="8"/>
      <c r="N4104" s="9">
        <v>0</v>
      </c>
      <c r="O4104" s="8"/>
      <c r="P4104" s="9">
        <v>0</v>
      </c>
      <c r="Q4104" s="15">
        <v>0</v>
      </c>
      <c r="R4104" s="9">
        <v>240</v>
      </c>
      <c r="S4104" s="8" t="s">
        <v>37</v>
      </c>
      <c r="T4104" s="8"/>
      <c r="U4104" s="18" t="s">
        <v>9109</v>
      </c>
      <c r="V4104" s="8"/>
      <c r="W4104" s="8"/>
    </row>
    <row r="4105" spans="1:23" ht="26.25" thickBot="1">
      <c r="A4105" s="8"/>
      <c r="B4105" s="8"/>
      <c r="C4105" s="8" t="s">
        <v>5672</v>
      </c>
      <c r="D4105" s="8"/>
      <c r="E4105" s="8"/>
      <c r="F4105" s="8"/>
      <c r="G4105" s="8"/>
      <c r="H4105" s="8"/>
      <c r="I4105" s="8" t="s">
        <v>2357</v>
      </c>
      <c r="J4105" s="8" t="s">
        <v>214</v>
      </c>
      <c r="K4105" s="17">
        <v>0</v>
      </c>
      <c r="L4105" s="8"/>
      <c r="M4105" s="8"/>
      <c r="N4105" s="9">
        <v>0</v>
      </c>
      <c r="O4105" s="8"/>
      <c r="P4105" s="9">
        <v>0</v>
      </c>
      <c r="Q4105" s="15">
        <v>0</v>
      </c>
      <c r="R4105" s="9">
        <v>240</v>
      </c>
      <c r="S4105" s="8" t="s">
        <v>37</v>
      </c>
      <c r="T4105" s="8"/>
      <c r="U4105" s="8" t="s">
        <v>9109</v>
      </c>
      <c r="V4105" s="21"/>
      <c r="W4105" s="8"/>
    </row>
    <row r="4106" spans="1:23" ht="26.25" thickBot="1">
      <c r="A4106" s="8"/>
      <c r="B4106" s="8"/>
      <c r="C4106" s="44" t="s">
        <v>5673</v>
      </c>
      <c r="D4106" s="45"/>
      <c r="E4106" s="42"/>
      <c r="F4106" s="8"/>
      <c r="G4106" s="8"/>
      <c r="H4106" s="8"/>
      <c r="I4106" s="8" t="s">
        <v>2357</v>
      </c>
      <c r="J4106" s="8" t="s">
        <v>214</v>
      </c>
      <c r="K4106" s="17">
        <v>0</v>
      </c>
      <c r="L4106" s="8"/>
      <c r="M4106" s="8"/>
      <c r="N4106" s="9">
        <v>0</v>
      </c>
      <c r="O4106" s="8"/>
      <c r="P4106" s="9">
        <v>0</v>
      </c>
      <c r="Q4106" s="15">
        <v>0</v>
      </c>
      <c r="R4106" s="9">
        <v>240</v>
      </c>
      <c r="S4106" s="8" t="s">
        <v>37</v>
      </c>
      <c r="T4106" s="8"/>
      <c r="U4106" s="18" t="s">
        <v>9109</v>
      </c>
      <c r="V4106" s="8"/>
      <c r="W4106" s="8"/>
    </row>
    <row r="4107" spans="1:23" ht="13.5" thickBot="1">
      <c r="A4107" s="8"/>
      <c r="B4107" s="8"/>
      <c r="C4107" s="8" t="s">
        <v>5674</v>
      </c>
      <c r="D4107" s="8"/>
      <c r="E4107" s="8"/>
      <c r="F4107" s="8"/>
      <c r="G4107" s="8"/>
      <c r="H4107" s="8"/>
      <c r="I4107" s="8" t="s">
        <v>448</v>
      </c>
      <c r="J4107" s="8" t="s">
        <v>214</v>
      </c>
      <c r="K4107" s="17">
        <v>0</v>
      </c>
      <c r="L4107" s="8"/>
      <c r="M4107" s="8"/>
      <c r="N4107" s="9">
        <v>0</v>
      </c>
      <c r="O4107" s="8"/>
      <c r="P4107" s="9">
        <v>0</v>
      </c>
      <c r="Q4107" s="15">
        <v>0</v>
      </c>
      <c r="R4107" s="9">
        <v>240</v>
      </c>
      <c r="S4107" s="8" t="s">
        <v>37</v>
      </c>
      <c r="T4107" s="8"/>
      <c r="U4107" s="18" t="s">
        <v>9109</v>
      </c>
      <c r="V4107" s="8"/>
      <c r="W4107" s="8"/>
    </row>
    <row r="4108" spans="1:23" ht="26.25" thickBot="1">
      <c r="A4108" s="8"/>
      <c r="B4108" s="8"/>
      <c r="C4108" s="8" t="s">
        <v>5676</v>
      </c>
      <c r="D4108" s="8"/>
      <c r="E4108" s="8"/>
      <c r="F4108" s="8" t="s">
        <v>212</v>
      </c>
      <c r="G4108" s="8"/>
      <c r="H4108" s="8"/>
      <c r="I4108" s="8" t="s">
        <v>463</v>
      </c>
      <c r="J4108" s="8" t="s">
        <v>214</v>
      </c>
      <c r="K4108" s="17">
        <v>0</v>
      </c>
      <c r="L4108" s="8"/>
      <c r="M4108" s="8"/>
      <c r="N4108" s="9">
        <v>0</v>
      </c>
      <c r="O4108" s="8"/>
      <c r="P4108" s="9">
        <v>0</v>
      </c>
      <c r="Q4108" s="15">
        <v>0</v>
      </c>
      <c r="R4108" s="9">
        <v>768</v>
      </c>
      <c r="S4108" s="8" t="s">
        <v>37</v>
      </c>
      <c r="T4108" s="8"/>
      <c r="U4108" s="18" t="s">
        <v>9109</v>
      </c>
      <c r="V4108" s="8"/>
      <c r="W4108" s="8"/>
    </row>
    <row r="4109" spans="1:23" ht="26.25" thickBot="1">
      <c r="A4109" s="8"/>
      <c r="B4109" s="8"/>
      <c r="C4109" s="43" t="s">
        <v>5677</v>
      </c>
      <c r="D4109" s="42"/>
      <c r="E4109" s="8"/>
      <c r="F4109" s="8"/>
      <c r="G4109" s="8"/>
      <c r="H4109" s="8"/>
      <c r="I4109" s="8" t="s">
        <v>227</v>
      </c>
      <c r="J4109" s="8" t="s">
        <v>214</v>
      </c>
      <c r="K4109" s="17">
        <v>0</v>
      </c>
      <c r="L4109" s="8"/>
      <c r="M4109" s="8"/>
      <c r="N4109" s="9">
        <v>0</v>
      </c>
      <c r="O4109" s="8"/>
      <c r="P4109" s="9">
        <v>0</v>
      </c>
      <c r="Q4109" s="15">
        <v>0</v>
      </c>
      <c r="R4109" s="9">
        <v>192</v>
      </c>
      <c r="S4109" s="8" t="s">
        <v>37</v>
      </c>
      <c r="T4109" s="8"/>
      <c r="U4109" s="18" t="s">
        <v>9109</v>
      </c>
      <c r="V4109" s="8"/>
      <c r="W4109" s="8"/>
    </row>
    <row r="4110" spans="1:23" ht="26.25" thickBot="1">
      <c r="A4110" s="8"/>
      <c r="B4110" s="8"/>
      <c r="C4110" s="44" t="s">
        <v>5678</v>
      </c>
      <c r="D4110" s="42"/>
      <c r="E4110" s="8"/>
      <c r="F4110" s="8"/>
      <c r="G4110" s="8"/>
      <c r="H4110" s="8"/>
      <c r="I4110" s="8" t="s">
        <v>227</v>
      </c>
      <c r="J4110" s="8" t="s">
        <v>214</v>
      </c>
      <c r="K4110" s="17">
        <v>0</v>
      </c>
      <c r="L4110" s="8"/>
      <c r="M4110" s="8"/>
      <c r="N4110" s="9">
        <v>0</v>
      </c>
      <c r="O4110" s="8"/>
      <c r="P4110" s="9">
        <v>0</v>
      </c>
      <c r="Q4110" s="15">
        <v>0</v>
      </c>
      <c r="R4110" s="9">
        <v>512</v>
      </c>
      <c r="S4110" s="8" t="s">
        <v>37</v>
      </c>
      <c r="T4110" s="8"/>
      <c r="U4110" s="18" t="s">
        <v>9109</v>
      </c>
      <c r="V4110" s="8"/>
      <c r="W4110" s="8"/>
    </row>
    <row r="4111" spans="1:23" ht="13.5" thickBot="1">
      <c r="A4111" s="8"/>
      <c r="B4111" s="8"/>
      <c r="C4111" s="8" t="s">
        <v>7617</v>
      </c>
      <c r="D4111" s="8"/>
      <c r="E4111" s="8"/>
      <c r="F4111" s="8"/>
      <c r="G4111" s="8"/>
      <c r="H4111" s="8"/>
      <c r="I4111" s="8" t="s">
        <v>426</v>
      </c>
      <c r="J4111" s="8" t="s">
        <v>214</v>
      </c>
      <c r="K4111" s="17">
        <v>0</v>
      </c>
      <c r="L4111" s="8"/>
      <c r="M4111" s="8"/>
      <c r="N4111" s="9">
        <v>0</v>
      </c>
      <c r="O4111" s="8"/>
      <c r="P4111" s="9">
        <v>0</v>
      </c>
      <c r="Q4111" s="15">
        <v>0</v>
      </c>
      <c r="R4111" s="9">
        <v>96</v>
      </c>
      <c r="S4111" s="8" t="s">
        <v>37</v>
      </c>
      <c r="T4111" s="8"/>
      <c r="U4111" s="8" t="s">
        <v>9109</v>
      </c>
      <c r="V4111" s="8"/>
      <c r="W4111" s="8"/>
    </row>
    <row r="4112" spans="1:23" ht="13.5" thickBot="1">
      <c r="A4112" s="8"/>
      <c r="B4112" s="8"/>
      <c r="C4112" s="8" t="s">
        <v>7618</v>
      </c>
      <c r="D4112" s="8"/>
      <c r="E4112" s="8"/>
      <c r="F4112" s="8"/>
      <c r="G4112" s="8"/>
      <c r="H4112" s="8"/>
      <c r="I4112" s="8" t="s">
        <v>2266</v>
      </c>
      <c r="J4112" s="8" t="s">
        <v>214</v>
      </c>
      <c r="K4112" s="17">
        <v>0</v>
      </c>
      <c r="L4112" s="8"/>
      <c r="M4112" s="8"/>
      <c r="N4112" s="9">
        <v>0</v>
      </c>
      <c r="O4112" s="8"/>
      <c r="P4112" s="9">
        <v>0</v>
      </c>
      <c r="Q4112" s="15">
        <v>0</v>
      </c>
      <c r="R4112" s="9">
        <v>72</v>
      </c>
      <c r="S4112" s="8" t="s">
        <v>37</v>
      </c>
      <c r="T4112" s="8"/>
      <c r="U4112" s="18" t="s">
        <v>9109</v>
      </c>
      <c r="V4112" s="8"/>
      <c r="W4112" s="8"/>
    </row>
    <row r="4113" spans="1:23" ht="13.5" thickBot="1">
      <c r="A4113" s="8"/>
      <c r="B4113" s="8"/>
      <c r="C4113" s="8" t="s">
        <v>7619</v>
      </c>
      <c r="D4113" s="8"/>
      <c r="E4113" s="8"/>
      <c r="F4113" s="8"/>
      <c r="G4113" s="8"/>
      <c r="H4113" s="8"/>
      <c r="I4113" s="8" t="s">
        <v>2266</v>
      </c>
      <c r="J4113" s="8" t="s">
        <v>214</v>
      </c>
      <c r="K4113" s="17">
        <v>0</v>
      </c>
      <c r="L4113" s="8"/>
      <c r="M4113" s="8"/>
      <c r="N4113" s="9">
        <v>0</v>
      </c>
      <c r="O4113" s="8"/>
      <c r="P4113" s="9">
        <v>0</v>
      </c>
      <c r="Q4113" s="15">
        <v>0</v>
      </c>
      <c r="R4113" s="9">
        <v>96</v>
      </c>
      <c r="S4113" s="8" t="s">
        <v>37</v>
      </c>
      <c r="T4113" s="8"/>
      <c r="U4113" s="18" t="s">
        <v>9109</v>
      </c>
      <c r="V4113" s="8"/>
      <c r="W4113" s="8"/>
    </row>
    <row r="4114" spans="1:23" ht="13.5" thickBot="1">
      <c r="A4114" s="8"/>
      <c r="B4114" s="8"/>
      <c r="C4114" s="8" t="s">
        <v>7620</v>
      </c>
      <c r="D4114" s="8"/>
      <c r="E4114" s="8"/>
      <c r="F4114" s="8"/>
      <c r="G4114" s="8"/>
      <c r="H4114" s="8"/>
      <c r="I4114" s="8" t="s">
        <v>426</v>
      </c>
      <c r="J4114" s="8" t="s">
        <v>214</v>
      </c>
      <c r="K4114" s="17">
        <v>0</v>
      </c>
      <c r="L4114" s="8"/>
      <c r="M4114" s="8"/>
      <c r="N4114" s="9">
        <v>0</v>
      </c>
      <c r="O4114" s="8"/>
      <c r="P4114" s="9">
        <v>0</v>
      </c>
      <c r="Q4114" s="15">
        <v>0</v>
      </c>
      <c r="R4114" s="9">
        <v>72</v>
      </c>
      <c r="S4114" s="8" t="s">
        <v>37</v>
      </c>
      <c r="T4114" s="8"/>
      <c r="U4114" s="18" t="s">
        <v>9109</v>
      </c>
      <c r="V4114" s="8"/>
      <c r="W4114" s="8"/>
    </row>
    <row r="4115" spans="1:23" ht="13.5" thickBot="1">
      <c r="A4115" s="8"/>
      <c r="B4115" s="8"/>
      <c r="C4115" s="44" t="s">
        <v>7621</v>
      </c>
      <c r="D4115" s="42"/>
      <c r="E4115" s="8"/>
      <c r="F4115" s="8"/>
      <c r="G4115" s="8"/>
      <c r="H4115" s="8"/>
      <c r="I4115" s="8" t="s">
        <v>2266</v>
      </c>
      <c r="J4115" s="8" t="s">
        <v>214</v>
      </c>
      <c r="K4115" s="17">
        <v>0</v>
      </c>
      <c r="L4115" s="8"/>
      <c r="M4115" s="8"/>
      <c r="N4115" s="9">
        <v>0</v>
      </c>
      <c r="O4115" s="8"/>
      <c r="P4115" s="9">
        <v>0</v>
      </c>
      <c r="Q4115" s="15">
        <v>0</v>
      </c>
      <c r="R4115" s="9">
        <v>72</v>
      </c>
      <c r="S4115" s="8" t="s">
        <v>37</v>
      </c>
      <c r="T4115" s="8"/>
      <c r="U4115" s="8" t="s">
        <v>9109</v>
      </c>
      <c r="V4115" s="8"/>
      <c r="W4115" s="8"/>
    </row>
    <row r="4116" spans="1:23" ht="13.5" thickBot="1">
      <c r="A4116" s="8"/>
      <c r="B4116" s="8"/>
      <c r="C4116" s="8" t="s">
        <v>7622</v>
      </c>
      <c r="D4116" s="8"/>
      <c r="E4116" s="8"/>
      <c r="F4116" s="8"/>
      <c r="G4116" s="8"/>
      <c r="H4116" s="8"/>
      <c r="I4116" s="8" t="s">
        <v>426</v>
      </c>
      <c r="J4116" s="8" t="s">
        <v>214</v>
      </c>
      <c r="K4116" s="17">
        <v>0</v>
      </c>
      <c r="L4116" s="8"/>
      <c r="M4116" s="8"/>
      <c r="N4116" s="9">
        <v>0</v>
      </c>
      <c r="O4116" s="8"/>
      <c r="P4116" s="9">
        <v>0</v>
      </c>
      <c r="Q4116" s="15">
        <v>0</v>
      </c>
      <c r="R4116" s="9">
        <v>72</v>
      </c>
      <c r="S4116" s="8" t="s">
        <v>37</v>
      </c>
      <c r="T4116" s="8"/>
      <c r="U4116" s="18" t="s">
        <v>9109</v>
      </c>
      <c r="V4116" s="8"/>
      <c r="W4116" s="8"/>
    </row>
    <row r="4117" spans="1:23" ht="13.5" thickBot="1">
      <c r="A4117" s="8"/>
      <c r="B4117" s="8"/>
      <c r="C4117" s="8" t="s">
        <v>7623</v>
      </c>
      <c r="D4117" s="8"/>
      <c r="E4117" s="8"/>
      <c r="F4117" s="8"/>
      <c r="G4117" s="8"/>
      <c r="H4117" s="8"/>
      <c r="I4117" s="8" t="s">
        <v>2266</v>
      </c>
      <c r="J4117" s="8" t="s">
        <v>214</v>
      </c>
      <c r="K4117" s="17">
        <v>0</v>
      </c>
      <c r="L4117" s="8"/>
      <c r="M4117" s="8"/>
      <c r="N4117" s="9">
        <v>0</v>
      </c>
      <c r="O4117" s="8"/>
      <c r="P4117" s="9">
        <v>0</v>
      </c>
      <c r="Q4117" s="15">
        <v>0</v>
      </c>
      <c r="R4117" s="9">
        <v>96</v>
      </c>
      <c r="S4117" s="8" t="s">
        <v>37</v>
      </c>
      <c r="T4117" s="8"/>
      <c r="U4117" s="8" t="s">
        <v>9109</v>
      </c>
      <c r="V4117" s="8"/>
      <c r="W4117" s="8"/>
    </row>
    <row r="4118" spans="1:23" ht="13.5" thickBot="1">
      <c r="A4118" s="8"/>
      <c r="B4118" s="8"/>
      <c r="C4118" s="8" t="s">
        <v>7624</v>
      </c>
      <c r="D4118" s="8"/>
      <c r="E4118" s="8"/>
      <c r="F4118" s="8"/>
      <c r="G4118" s="8"/>
      <c r="H4118" s="8"/>
      <c r="I4118" s="8" t="s">
        <v>2266</v>
      </c>
      <c r="J4118" s="8" t="s">
        <v>214</v>
      </c>
      <c r="K4118" s="17">
        <v>0</v>
      </c>
      <c r="L4118" s="8"/>
      <c r="M4118" s="8"/>
      <c r="N4118" s="9">
        <v>0</v>
      </c>
      <c r="O4118" s="8"/>
      <c r="P4118" s="9">
        <v>0</v>
      </c>
      <c r="Q4118" s="15">
        <v>0</v>
      </c>
      <c r="R4118" s="9">
        <v>96</v>
      </c>
      <c r="S4118" s="8" t="s">
        <v>37</v>
      </c>
      <c r="T4118" s="8"/>
      <c r="U4118" s="18" t="s">
        <v>9109</v>
      </c>
      <c r="V4118" s="8"/>
      <c r="W4118" s="8"/>
    </row>
    <row r="4119" spans="1:23" ht="13.5" thickBot="1">
      <c r="A4119" s="8"/>
      <c r="B4119" s="8"/>
      <c r="C4119" s="44" t="s">
        <v>7625</v>
      </c>
      <c r="D4119" s="45"/>
      <c r="E4119" s="42"/>
      <c r="F4119" s="8"/>
      <c r="G4119" s="8"/>
      <c r="H4119" s="8"/>
      <c r="I4119" s="8" t="s">
        <v>434</v>
      </c>
      <c r="J4119" s="8" t="s">
        <v>214</v>
      </c>
      <c r="K4119" s="17">
        <v>0</v>
      </c>
      <c r="L4119" s="8"/>
      <c r="M4119" s="8"/>
      <c r="N4119" s="9">
        <v>0</v>
      </c>
      <c r="O4119" s="8"/>
      <c r="P4119" s="9">
        <v>0</v>
      </c>
      <c r="Q4119" s="15">
        <v>0</v>
      </c>
      <c r="R4119" s="9">
        <v>96</v>
      </c>
      <c r="S4119" s="8" t="s">
        <v>37</v>
      </c>
      <c r="T4119" s="8"/>
      <c r="U4119" s="18" t="s">
        <v>9109</v>
      </c>
      <c r="V4119" s="8"/>
      <c r="W4119" s="8"/>
    </row>
    <row r="4120" spans="1:23" ht="13.5" thickBot="1">
      <c r="A4120" s="8"/>
      <c r="B4120" s="8"/>
      <c r="C4120" s="44" t="s">
        <v>5679</v>
      </c>
      <c r="D4120" s="45"/>
      <c r="E4120" s="42"/>
      <c r="F4120" s="8"/>
      <c r="G4120" s="8"/>
      <c r="H4120" s="8"/>
      <c r="I4120" s="8" t="s">
        <v>434</v>
      </c>
      <c r="J4120" s="8" t="s">
        <v>214</v>
      </c>
      <c r="K4120" s="17">
        <v>0</v>
      </c>
      <c r="L4120" s="8"/>
      <c r="M4120" s="8"/>
      <c r="N4120" s="9">
        <v>0</v>
      </c>
      <c r="O4120" s="8"/>
      <c r="P4120" s="9">
        <v>0</v>
      </c>
      <c r="Q4120" s="15">
        <v>0</v>
      </c>
      <c r="R4120" s="9">
        <v>96</v>
      </c>
      <c r="S4120" s="8" t="s">
        <v>37</v>
      </c>
      <c r="T4120" s="8"/>
      <c r="U4120" s="18" t="s">
        <v>9109</v>
      </c>
      <c r="V4120" s="8"/>
      <c r="W4120" s="8"/>
    </row>
    <row r="4121" spans="1:23" ht="26.25" thickBot="1">
      <c r="A4121" s="8"/>
      <c r="B4121" s="8"/>
      <c r="C4121" s="44" t="s">
        <v>5680</v>
      </c>
      <c r="D4121" s="45"/>
      <c r="E4121" s="42"/>
      <c r="F4121" s="8"/>
      <c r="G4121" s="8"/>
      <c r="H4121" s="8"/>
      <c r="I4121" s="8" t="s">
        <v>213</v>
      </c>
      <c r="J4121" s="8" t="s">
        <v>214</v>
      </c>
      <c r="K4121" s="17">
        <v>0</v>
      </c>
      <c r="L4121" s="8"/>
      <c r="M4121" s="8"/>
      <c r="N4121" s="9">
        <v>0</v>
      </c>
      <c r="O4121" s="8"/>
      <c r="P4121" s="9">
        <v>0</v>
      </c>
      <c r="Q4121" s="15">
        <v>0</v>
      </c>
      <c r="R4121" s="9">
        <v>285</v>
      </c>
      <c r="S4121" s="8" t="s">
        <v>37</v>
      </c>
      <c r="T4121" s="8"/>
      <c r="U4121" s="18" t="s">
        <v>9109</v>
      </c>
      <c r="V4121" s="40"/>
      <c r="W4121" s="8"/>
    </row>
    <row r="4122" spans="1:23" ht="13.5" thickBot="1">
      <c r="A4122" s="8"/>
      <c r="B4122" s="8"/>
      <c r="C4122" s="44" t="s">
        <v>5681</v>
      </c>
      <c r="D4122" s="42"/>
      <c r="E4122" s="8"/>
      <c r="F4122" s="8" t="s">
        <v>212</v>
      </c>
      <c r="G4122" s="8"/>
      <c r="H4122" s="8"/>
      <c r="I4122" s="8" t="s">
        <v>215</v>
      </c>
      <c r="J4122" s="8" t="s">
        <v>214</v>
      </c>
      <c r="K4122" s="17">
        <v>0</v>
      </c>
      <c r="L4122" s="8"/>
      <c r="M4122" s="8"/>
      <c r="N4122" s="9">
        <v>0</v>
      </c>
      <c r="O4122" s="8"/>
      <c r="P4122" s="9">
        <v>0</v>
      </c>
      <c r="Q4122" s="15">
        <v>0</v>
      </c>
      <c r="R4122" s="9">
        <v>600</v>
      </c>
      <c r="S4122" s="8" t="s">
        <v>37</v>
      </c>
      <c r="T4122" s="8"/>
      <c r="U4122" s="18" t="s">
        <v>9109</v>
      </c>
      <c r="V4122" s="8"/>
      <c r="W4122" s="8"/>
    </row>
    <row r="4123" spans="1:23" ht="26.25" thickBot="1">
      <c r="A4123" s="8"/>
      <c r="B4123" s="8"/>
      <c r="C4123" s="8" t="s">
        <v>5682</v>
      </c>
      <c r="D4123" s="8"/>
      <c r="E4123" s="8"/>
      <c r="F4123" s="8" t="s">
        <v>212</v>
      </c>
      <c r="G4123" s="8"/>
      <c r="H4123" s="8"/>
      <c r="I4123" s="8" t="s">
        <v>227</v>
      </c>
      <c r="J4123" s="8" t="s">
        <v>214</v>
      </c>
      <c r="K4123" s="17">
        <v>0</v>
      </c>
      <c r="L4123" s="8"/>
      <c r="M4123" s="8"/>
      <c r="N4123" s="9">
        <v>0</v>
      </c>
      <c r="O4123" s="8"/>
      <c r="P4123" s="9">
        <v>0</v>
      </c>
      <c r="Q4123" s="15">
        <v>0</v>
      </c>
      <c r="R4123" s="9">
        <v>400</v>
      </c>
      <c r="S4123" s="8" t="s">
        <v>37</v>
      </c>
      <c r="T4123" s="8"/>
      <c r="U4123" s="18" t="s">
        <v>9109</v>
      </c>
      <c r="V4123" s="8"/>
      <c r="W4123" s="8"/>
    </row>
    <row r="4124" spans="1:23" ht="13.5" thickBot="1">
      <c r="A4124" s="8"/>
      <c r="B4124" s="8"/>
      <c r="C4124" s="8" t="s">
        <v>5682</v>
      </c>
      <c r="D4124" s="8"/>
      <c r="E4124" s="8"/>
      <c r="F4124" s="8" t="s">
        <v>212</v>
      </c>
      <c r="G4124" s="8"/>
      <c r="H4124" s="8"/>
      <c r="I4124" s="8" t="s">
        <v>215</v>
      </c>
      <c r="J4124" s="8" t="s">
        <v>214</v>
      </c>
      <c r="K4124" s="17">
        <v>0</v>
      </c>
      <c r="L4124" s="8"/>
      <c r="M4124" s="8"/>
      <c r="N4124" s="9">
        <v>0</v>
      </c>
      <c r="O4124" s="8"/>
      <c r="P4124" s="9">
        <v>0</v>
      </c>
      <c r="Q4124" s="15">
        <v>0</v>
      </c>
      <c r="R4124" s="9">
        <v>400</v>
      </c>
      <c r="S4124" s="8" t="s">
        <v>37</v>
      </c>
      <c r="T4124" s="8"/>
      <c r="U4124" s="18" t="s">
        <v>9109</v>
      </c>
      <c r="V4124" s="8"/>
      <c r="W4124" s="8"/>
    </row>
    <row r="4125" spans="1:23" ht="13.5" thickBot="1">
      <c r="A4125" s="8"/>
      <c r="B4125" s="8"/>
      <c r="C4125" s="44" t="s">
        <v>5683</v>
      </c>
      <c r="D4125" s="45"/>
      <c r="E4125" s="42"/>
      <c r="F4125" s="8"/>
      <c r="G4125" s="8"/>
      <c r="H4125" s="8"/>
      <c r="I4125" s="8"/>
      <c r="J4125" s="8" t="s">
        <v>78</v>
      </c>
      <c r="K4125" s="17">
        <v>0</v>
      </c>
      <c r="L4125" s="8"/>
      <c r="M4125" s="8"/>
      <c r="N4125" s="9">
        <v>0</v>
      </c>
      <c r="O4125" s="8"/>
      <c r="P4125" s="9">
        <v>0</v>
      </c>
      <c r="Q4125" s="15">
        <v>0</v>
      </c>
      <c r="R4125" s="9">
        <v>120</v>
      </c>
      <c r="S4125" s="8" t="s">
        <v>37</v>
      </c>
      <c r="T4125" s="8"/>
      <c r="U4125" s="18" t="s">
        <v>9109</v>
      </c>
      <c r="V4125" s="8"/>
      <c r="W4125" s="8"/>
    </row>
    <row r="4126" spans="1:23" ht="13.5" thickBot="1">
      <c r="A4126" s="8"/>
      <c r="B4126" s="8"/>
      <c r="C4126" s="44" t="s">
        <v>5684</v>
      </c>
      <c r="D4126" s="42"/>
      <c r="E4126" s="8"/>
      <c r="F4126" s="8"/>
      <c r="G4126" s="8"/>
      <c r="H4126" s="8"/>
      <c r="I4126" s="8"/>
      <c r="J4126" s="8" t="s">
        <v>78</v>
      </c>
      <c r="K4126" s="17">
        <v>0</v>
      </c>
      <c r="L4126" s="8"/>
      <c r="M4126" s="8"/>
      <c r="N4126" s="9">
        <v>0</v>
      </c>
      <c r="O4126" s="8"/>
      <c r="P4126" s="9">
        <v>0</v>
      </c>
      <c r="Q4126" s="15">
        <v>0</v>
      </c>
      <c r="R4126" s="9">
        <v>3</v>
      </c>
      <c r="S4126" s="8" t="s">
        <v>34</v>
      </c>
      <c r="T4126" s="8"/>
      <c r="U4126" s="18" t="s">
        <v>9164</v>
      </c>
      <c r="V4126" s="8"/>
      <c r="W4126" s="8"/>
    </row>
    <row r="4127" spans="1:23" ht="13.5" thickBot="1">
      <c r="A4127" s="8"/>
      <c r="B4127" s="8"/>
      <c r="C4127" s="8" t="s">
        <v>5685</v>
      </c>
      <c r="D4127" s="8"/>
      <c r="E4127" s="8"/>
      <c r="F4127" s="8"/>
      <c r="G4127" s="8"/>
      <c r="H4127" s="8"/>
      <c r="I4127" s="8"/>
      <c r="J4127" s="8" t="s">
        <v>78</v>
      </c>
      <c r="K4127" s="17">
        <v>0</v>
      </c>
      <c r="L4127" s="8"/>
      <c r="M4127" s="8"/>
      <c r="N4127" s="9">
        <v>0</v>
      </c>
      <c r="O4127" s="8"/>
      <c r="P4127" s="9">
        <v>0</v>
      </c>
      <c r="Q4127" s="15">
        <v>0</v>
      </c>
      <c r="R4127" s="9">
        <v>3</v>
      </c>
      <c r="S4127" s="8" t="s">
        <v>34</v>
      </c>
      <c r="T4127" s="8"/>
      <c r="U4127" s="18" t="s">
        <v>9164</v>
      </c>
      <c r="V4127" s="8"/>
      <c r="W4127" s="8"/>
    </row>
    <row r="4128" spans="1:23" ht="13.5" thickBot="1">
      <c r="A4128" s="8"/>
      <c r="B4128" s="8"/>
      <c r="C4128" s="44" t="s">
        <v>5686</v>
      </c>
      <c r="D4128" s="42"/>
      <c r="E4128" s="8"/>
      <c r="F4128" s="8"/>
      <c r="G4128" s="8"/>
      <c r="H4128" s="8"/>
      <c r="I4128" s="8"/>
      <c r="J4128" s="8" t="s">
        <v>78</v>
      </c>
      <c r="K4128" s="17">
        <v>0</v>
      </c>
      <c r="L4128" s="8"/>
      <c r="M4128" s="8"/>
      <c r="N4128" s="9">
        <v>0</v>
      </c>
      <c r="O4128" s="8"/>
      <c r="P4128" s="9">
        <v>0</v>
      </c>
      <c r="Q4128" s="15">
        <v>0</v>
      </c>
      <c r="R4128" s="9">
        <v>96</v>
      </c>
      <c r="S4128" s="8" t="s">
        <v>37</v>
      </c>
      <c r="T4128" s="8"/>
      <c r="U4128" s="18" t="s">
        <v>9109</v>
      </c>
      <c r="V4128" s="8"/>
      <c r="W4128" s="8"/>
    </row>
    <row r="4129" spans="1:23" ht="13.5" thickBot="1">
      <c r="A4129" s="8"/>
      <c r="B4129" s="8"/>
      <c r="C4129" s="8" t="s">
        <v>5687</v>
      </c>
      <c r="D4129" s="8"/>
      <c r="E4129" s="8"/>
      <c r="F4129" s="8"/>
      <c r="G4129" s="8"/>
      <c r="H4129" s="8"/>
      <c r="I4129" s="8"/>
      <c r="J4129" s="8" t="s">
        <v>78</v>
      </c>
      <c r="K4129" s="17">
        <v>0</v>
      </c>
      <c r="L4129" s="8"/>
      <c r="M4129" s="8"/>
      <c r="N4129" s="9">
        <v>0</v>
      </c>
      <c r="O4129" s="8"/>
      <c r="P4129" s="9">
        <v>0</v>
      </c>
      <c r="Q4129" s="15">
        <v>0</v>
      </c>
      <c r="R4129" s="9">
        <v>36</v>
      </c>
      <c r="S4129" s="8" t="s">
        <v>37</v>
      </c>
      <c r="T4129" s="8"/>
      <c r="U4129" s="18" t="s">
        <v>9109</v>
      </c>
      <c r="V4129" s="8"/>
      <c r="W4129" s="8"/>
    </row>
    <row r="4130" spans="1:23" ht="13.5" thickBot="1">
      <c r="A4130" s="8"/>
      <c r="B4130" s="8"/>
      <c r="C4130" s="8" t="s">
        <v>5688</v>
      </c>
      <c r="D4130" s="8"/>
      <c r="E4130" s="8"/>
      <c r="F4130" s="8"/>
      <c r="G4130" s="8"/>
      <c r="H4130" s="8"/>
      <c r="I4130" s="8"/>
      <c r="J4130" s="8" t="s">
        <v>78</v>
      </c>
      <c r="K4130" s="17">
        <v>0</v>
      </c>
      <c r="L4130" s="8"/>
      <c r="M4130" s="8"/>
      <c r="N4130" s="9">
        <v>0</v>
      </c>
      <c r="O4130" s="8"/>
      <c r="P4130" s="9">
        <v>0</v>
      </c>
      <c r="Q4130" s="15">
        <v>0</v>
      </c>
      <c r="R4130" s="9">
        <v>144</v>
      </c>
      <c r="S4130" s="8" t="s">
        <v>71</v>
      </c>
      <c r="T4130" s="8"/>
      <c r="U4130" s="18" t="s">
        <v>9173</v>
      </c>
      <c r="V4130" s="8"/>
      <c r="W4130" s="8"/>
    </row>
    <row r="4131" spans="1:23" ht="13.5" thickBot="1">
      <c r="A4131" s="8"/>
      <c r="B4131" s="8"/>
      <c r="C4131" s="8" t="s">
        <v>5689</v>
      </c>
      <c r="D4131" s="8"/>
      <c r="E4131" s="8"/>
      <c r="F4131" s="8"/>
      <c r="G4131" s="8"/>
      <c r="H4131" s="8"/>
      <c r="I4131" s="8"/>
      <c r="J4131" s="8" t="s">
        <v>78</v>
      </c>
      <c r="K4131" s="17">
        <v>0</v>
      </c>
      <c r="L4131" s="8"/>
      <c r="M4131" s="8"/>
      <c r="N4131" s="9">
        <v>0</v>
      </c>
      <c r="O4131" s="8"/>
      <c r="P4131" s="9">
        <v>0</v>
      </c>
      <c r="Q4131" s="15">
        <v>0</v>
      </c>
      <c r="R4131" s="9">
        <v>96</v>
      </c>
      <c r="S4131" s="8" t="s">
        <v>71</v>
      </c>
      <c r="T4131" s="8"/>
      <c r="U4131" s="18" t="s">
        <v>9173</v>
      </c>
      <c r="V4131" s="8"/>
      <c r="W4131" s="8"/>
    </row>
    <row r="4132" spans="1:23" ht="13.5" thickBot="1">
      <c r="A4132" s="8"/>
      <c r="B4132" s="8"/>
      <c r="C4132" s="44" t="s">
        <v>5690</v>
      </c>
      <c r="D4132" s="42"/>
      <c r="E4132" s="8"/>
      <c r="F4132" s="8"/>
      <c r="G4132" s="8"/>
      <c r="H4132" s="8"/>
      <c r="I4132" s="8"/>
      <c r="J4132" s="8" t="s">
        <v>78</v>
      </c>
      <c r="K4132" s="17">
        <v>0</v>
      </c>
      <c r="L4132" s="8"/>
      <c r="M4132" s="8"/>
      <c r="N4132" s="9">
        <v>0</v>
      </c>
      <c r="O4132" s="8"/>
      <c r="P4132" s="9">
        <v>0</v>
      </c>
      <c r="Q4132" s="15">
        <v>0</v>
      </c>
      <c r="R4132" s="9">
        <v>72</v>
      </c>
      <c r="S4132" s="8" t="s">
        <v>37</v>
      </c>
      <c r="T4132" s="8"/>
      <c r="U4132" s="18" t="s">
        <v>9109</v>
      </c>
      <c r="V4132" s="8"/>
      <c r="W4132" s="8"/>
    </row>
    <row r="4133" spans="1:23" ht="13.5" thickBot="1">
      <c r="A4133" s="8"/>
      <c r="B4133" s="8"/>
      <c r="C4133" s="8" t="s">
        <v>5691</v>
      </c>
      <c r="D4133" s="8"/>
      <c r="E4133" s="8"/>
      <c r="F4133" s="8"/>
      <c r="G4133" s="8"/>
      <c r="H4133" s="8"/>
      <c r="I4133" s="8"/>
      <c r="J4133" s="8" t="s">
        <v>78</v>
      </c>
      <c r="K4133" s="17">
        <v>0</v>
      </c>
      <c r="L4133" s="8"/>
      <c r="M4133" s="8"/>
      <c r="N4133" s="9">
        <v>0</v>
      </c>
      <c r="O4133" s="8"/>
      <c r="P4133" s="9">
        <v>0</v>
      </c>
      <c r="Q4133" s="15">
        <v>0</v>
      </c>
      <c r="R4133" s="9">
        <v>60</v>
      </c>
      <c r="S4133" s="8" t="s">
        <v>37</v>
      </c>
      <c r="T4133" s="8"/>
      <c r="U4133" s="18" t="s">
        <v>9109</v>
      </c>
      <c r="V4133" s="8"/>
      <c r="W4133" s="8"/>
    </row>
    <row r="4134" spans="1:23" ht="13.5" thickBot="1">
      <c r="A4134" s="8"/>
      <c r="B4134" s="8"/>
      <c r="C4134" s="44" t="s">
        <v>5692</v>
      </c>
      <c r="D4134" s="42"/>
      <c r="E4134" s="8"/>
      <c r="F4134" s="8"/>
      <c r="G4134" s="8"/>
      <c r="H4134" s="8"/>
      <c r="I4134" s="8"/>
      <c r="J4134" s="8" t="s">
        <v>78</v>
      </c>
      <c r="K4134" s="17">
        <v>0</v>
      </c>
      <c r="L4134" s="8"/>
      <c r="M4134" s="8"/>
      <c r="N4134" s="9">
        <v>0</v>
      </c>
      <c r="O4134" s="8"/>
      <c r="P4134" s="9">
        <v>0</v>
      </c>
      <c r="Q4134" s="15">
        <v>0</v>
      </c>
      <c r="R4134" s="9">
        <v>60</v>
      </c>
      <c r="S4134" s="8" t="s">
        <v>71</v>
      </c>
      <c r="T4134" s="8"/>
      <c r="U4134" s="18" t="s">
        <v>9173</v>
      </c>
      <c r="V4134" s="8"/>
      <c r="W4134" s="8"/>
    </row>
    <row r="4135" spans="1:23" ht="13.5" thickBot="1">
      <c r="A4135" s="8"/>
      <c r="B4135" s="8"/>
      <c r="C4135" s="8" t="s">
        <v>5693</v>
      </c>
      <c r="D4135" s="8"/>
      <c r="E4135" s="8"/>
      <c r="F4135" s="8"/>
      <c r="G4135" s="8"/>
      <c r="H4135" s="8"/>
      <c r="I4135" s="8"/>
      <c r="J4135" s="8" t="s">
        <v>78</v>
      </c>
      <c r="K4135" s="17">
        <v>0</v>
      </c>
      <c r="L4135" s="8"/>
      <c r="M4135" s="8"/>
      <c r="N4135" s="9">
        <v>0</v>
      </c>
      <c r="O4135" s="8"/>
      <c r="P4135" s="9">
        <v>0</v>
      </c>
      <c r="Q4135" s="15">
        <v>0</v>
      </c>
      <c r="R4135" s="9">
        <v>12</v>
      </c>
      <c r="S4135" s="8" t="s">
        <v>34</v>
      </c>
      <c r="T4135" s="8"/>
      <c r="U4135" s="18" t="s">
        <v>9164</v>
      </c>
      <c r="V4135" s="8"/>
      <c r="W4135" s="8"/>
    </row>
    <row r="4136" spans="1:23" ht="13.5" thickBot="1">
      <c r="A4136" s="8"/>
      <c r="B4136" s="8"/>
      <c r="C4136" s="8" t="s">
        <v>5694</v>
      </c>
      <c r="D4136" s="8"/>
      <c r="E4136" s="8"/>
      <c r="F4136" s="8"/>
      <c r="G4136" s="8"/>
      <c r="H4136" s="8"/>
      <c r="I4136" s="8"/>
      <c r="J4136" s="8" t="s">
        <v>78</v>
      </c>
      <c r="K4136" s="17">
        <v>0</v>
      </c>
      <c r="L4136" s="8"/>
      <c r="M4136" s="8"/>
      <c r="N4136" s="9">
        <v>0</v>
      </c>
      <c r="O4136" s="8"/>
      <c r="P4136" s="9">
        <v>0</v>
      </c>
      <c r="Q4136" s="15">
        <v>0</v>
      </c>
      <c r="R4136" s="9">
        <v>192</v>
      </c>
      <c r="S4136" s="8" t="s">
        <v>71</v>
      </c>
      <c r="T4136" s="8"/>
      <c r="U4136" s="18" t="s">
        <v>9173</v>
      </c>
      <c r="V4136" s="8"/>
      <c r="W4136" s="8"/>
    </row>
    <row r="4137" spans="1:23" ht="13.5" thickBot="1">
      <c r="A4137" s="8"/>
      <c r="B4137" s="8"/>
      <c r="C4137" s="8" t="s">
        <v>5695</v>
      </c>
      <c r="D4137" s="8"/>
      <c r="E4137" s="8"/>
      <c r="F4137" s="8"/>
      <c r="G4137" s="8"/>
      <c r="H4137" s="8"/>
      <c r="I4137" s="8"/>
      <c r="J4137" s="8" t="s">
        <v>78</v>
      </c>
      <c r="K4137" s="17">
        <v>0</v>
      </c>
      <c r="L4137" s="8"/>
      <c r="M4137" s="8"/>
      <c r="N4137" s="9">
        <v>0</v>
      </c>
      <c r="O4137" s="8"/>
      <c r="P4137" s="9">
        <v>0</v>
      </c>
      <c r="Q4137" s="15">
        <v>0</v>
      </c>
      <c r="R4137" s="9">
        <v>192</v>
      </c>
      <c r="S4137" s="8" t="s">
        <v>37</v>
      </c>
      <c r="T4137" s="8"/>
      <c r="U4137" s="18" t="s">
        <v>9109</v>
      </c>
      <c r="V4137" s="8"/>
      <c r="W4137" s="8"/>
    </row>
    <row r="4138" spans="1:23" ht="13.5" thickBot="1">
      <c r="A4138" s="8"/>
      <c r="B4138" s="8"/>
      <c r="C4138" s="44" t="s">
        <v>5696</v>
      </c>
      <c r="D4138" s="42"/>
      <c r="E4138" s="8"/>
      <c r="F4138" s="8"/>
      <c r="G4138" s="8"/>
      <c r="H4138" s="8"/>
      <c r="I4138" s="8"/>
      <c r="J4138" s="8" t="s">
        <v>78</v>
      </c>
      <c r="K4138" s="17">
        <v>0</v>
      </c>
      <c r="L4138" s="8"/>
      <c r="M4138" s="8"/>
      <c r="N4138" s="9">
        <v>0</v>
      </c>
      <c r="O4138" s="8"/>
      <c r="P4138" s="9">
        <v>0</v>
      </c>
      <c r="Q4138" s="15">
        <v>0</v>
      </c>
      <c r="R4138" s="9">
        <v>288</v>
      </c>
      <c r="S4138" s="8" t="s">
        <v>37</v>
      </c>
      <c r="T4138" s="8"/>
      <c r="U4138" s="18" t="s">
        <v>9109</v>
      </c>
      <c r="V4138" s="8"/>
      <c r="W4138" s="8"/>
    </row>
    <row r="4139" spans="1:23" ht="13.5" thickBot="1">
      <c r="A4139" s="8"/>
      <c r="B4139" s="8"/>
      <c r="C4139" s="8" t="s">
        <v>5697</v>
      </c>
      <c r="D4139" s="8"/>
      <c r="E4139" s="8"/>
      <c r="F4139" s="8"/>
      <c r="G4139" s="8"/>
      <c r="H4139" s="8"/>
      <c r="I4139" s="8"/>
      <c r="J4139" s="8" t="s">
        <v>78</v>
      </c>
      <c r="K4139" s="17">
        <v>0</v>
      </c>
      <c r="L4139" s="8"/>
      <c r="M4139" s="8"/>
      <c r="N4139" s="9">
        <v>0</v>
      </c>
      <c r="O4139" s="8"/>
      <c r="P4139" s="9">
        <v>0</v>
      </c>
      <c r="Q4139" s="15">
        <v>0</v>
      </c>
      <c r="R4139" s="9">
        <v>4</v>
      </c>
      <c r="S4139" s="8" t="s">
        <v>34</v>
      </c>
      <c r="T4139" s="8"/>
      <c r="U4139" s="18" t="s">
        <v>9164</v>
      </c>
      <c r="V4139" s="8"/>
      <c r="W4139" s="8"/>
    </row>
    <row r="4140" spans="1:23" ht="13.5" thickBot="1">
      <c r="A4140" s="8"/>
      <c r="B4140" s="8"/>
      <c r="C4140" s="8" t="s">
        <v>5698</v>
      </c>
      <c r="D4140" s="8"/>
      <c r="E4140" s="8"/>
      <c r="F4140" s="8"/>
      <c r="G4140" s="8"/>
      <c r="H4140" s="8"/>
      <c r="I4140" s="8"/>
      <c r="J4140" s="8" t="s">
        <v>78</v>
      </c>
      <c r="K4140" s="17">
        <v>0</v>
      </c>
      <c r="L4140" s="8"/>
      <c r="M4140" s="8"/>
      <c r="N4140" s="9">
        <v>0</v>
      </c>
      <c r="O4140" s="8"/>
      <c r="P4140" s="9">
        <v>0</v>
      </c>
      <c r="Q4140" s="15">
        <v>0</v>
      </c>
      <c r="R4140" s="9">
        <v>96</v>
      </c>
      <c r="S4140" s="8" t="s">
        <v>37</v>
      </c>
      <c r="T4140" s="8"/>
      <c r="U4140" s="18" t="s">
        <v>9109</v>
      </c>
      <c r="V4140" s="8"/>
      <c r="W4140" s="8"/>
    </row>
    <row r="4141" spans="1:23" ht="13.5" thickBot="1">
      <c r="A4141" s="8"/>
      <c r="B4141" s="8"/>
      <c r="C4141" s="44" t="s">
        <v>5699</v>
      </c>
      <c r="D4141" s="42"/>
      <c r="E4141" s="8"/>
      <c r="F4141" s="8"/>
      <c r="G4141" s="8"/>
      <c r="H4141" s="8"/>
      <c r="I4141" s="8"/>
      <c r="J4141" s="8" t="s">
        <v>78</v>
      </c>
      <c r="K4141" s="17">
        <v>0</v>
      </c>
      <c r="L4141" s="8"/>
      <c r="M4141" s="8"/>
      <c r="N4141" s="9">
        <v>0</v>
      </c>
      <c r="O4141" s="8"/>
      <c r="P4141" s="9">
        <v>0</v>
      </c>
      <c r="Q4141" s="15">
        <v>0</v>
      </c>
      <c r="R4141" s="9">
        <v>96</v>
      </c>
      <c r="S4141" s="8" t="s">
        <v>37</v>
      </c>
      <c r="T4141" s="8"/>
      <c r="U4141" s="18" t="s">
        <v>9109</v>
      </c>
      <c r="V4141" s="8"/>
      <c r="W4141" s="8"/>
    </row>
    <row r="4142" spans="1:23" ht="13.5" thickBot="1">
      <c r="A4142" s="8"/>
      <c r="B4142" s="8"/>
      <c r="C4142" s="8" t="s">
        <v>5700</v>
      </c>
      <c r="D4142" s="8"/>
      <c r="E4142" s="8"/>
      <c r="F4142" s="8"/>
      <c r="G4142" s="8"/>
      <c r="H4142" s="8"/>
      <c r="I4142" s="8"/>
      <c r="J4142" s="8" t="s">
        <v>78</v>
      </c>
      <c r="K4142" s="17">
        <v>0</v>
      </c>
      <c r="L4142" s="8"/>
      <c r="M4142" s="8"/>
      <c r="N4142" s="9">
        <v>0</v>
      </c>
      <c r="O4142" s="8"/>
      <c r="P4142" s="9">
        <v>0</v>
      </c>
      <c r="Q4142" s="15">
        <v>0</v>
      </c>
      <c r="R4142" s="9">
        <v>144</v>
      </c>
      <c r="S4142" s="8" t="s">
        <v>37</v>
      </c>
      <c r="T4142" s="8"/>
      <c r="U4142" s="18" t="s">
        <v>9109</v>
      </c>
      <c r="V4142" s="8"/>
      <c r="W4142" s="8"/>
    </row>
    <row r="4143" spans="1:23" ht="13.5" thickBot="1">
      <c r="A4143" s="8"/>
      <c r="B4143" s="8"/>
      <c r="C4143" s="8" t="s">
        <v>5701</v>
      </c>
      <c r="D4143" s="8"/>
      <c r="E4143" s="8"/>
      <c r="F4143" s="8"/>
      <c r="G4143" s="8"/>
      <c r="H4143" s="8"/>
      <c r="I4143" s="8"/>
      <c r="J4143" s="8" t="s">
        <v>78</v>
      </c>
      <c r="K4143" s="17">
        <v>0</v>
      </c>
      <c r="L4143" s="8"/>
      <c r="M4143" s="8"/>
      <c r="N4143" s="9">
        <v>0</v>
      </c>
      <c r="O4143" s="8"/>
      <c r="P4143" s="9">
        <v>0</v>
      </c>
      <c r="Q4143" s="15">
        <v>0</v>
      </c>
      <c r="R4143" s="9">
        <v>72</v>
      </c>
      <c r="S4143" s="8" t="s">
        <v>37</v>
      </c>
      <c r="T4143" s="8"/>
      <c r="U4143" s="8" t="s">
        <v>9109</v>
      </c>
      <c r="V4143" s="8"/>
      <c r="W4143" s="8"/>
    </row>
    <row r="4144" spans="1:23" ht="13.5" thickBot="1">
      <c r="A4144" s="8"/>
      <c r="B4144" s="8"/>
      <c r="C4144" s="8" t="s">
        <v>5703</v>
      </c>
      <c r="D4144" s="8"/>
      <c r="E4144" s="8"/>
      <c r="F4144" s="8"/>
      <c r="G4144" s="8"/>
      <c r="H4144" s="8"/>
      <c r="I4144" s="8"/>
      <c r="J4144" s="8" t="s">
        <v>78</v>
      </c>
      <c r="K4144" s="17">
        <v>0</v>
      </c>
      <c r="L4144" s="8"/>
      <c r="M4144" s="8"/>
      <c r="N4144" s="9">
        <v>0</v>
      </c>
      <c r="O4144" s="8"/>
      <c r="P4144" s="9">
        <v>0</v>
      </c>
      <c r="Q4144" s="15">
        <v>0</v>
      </c>
      <c r="R4144" s="9">
        <v>72</v>
      </c>
      <c r="S4144" s="8" t="s">
        <v>37</v>
      </c>
      <c r="T4144" s="8"/>
      <c r="U4144" s="18" t="s">
        <v>9109</v>
      </c>
      <c r="V4144" s="8"/>
      <c r="W4144" s="8"/>
    </row>
    <row r="4145" spans="1:23" ht="13.5" thickBot="1">
      <c r="A4145" s="8"/>
      <c r="B4145" s="8"/>
      <c r="C4145" s="8" t="s">
        <v>5704</v>
      </c>
      <c r="D4145" s="8"/>
      <c r="E4145" s="8"/>
      <c r="F4145" s="8"/>
      <c r="G4145" s="8"/>
      <c r="H4145" s="8"/>
      <c r="I4145" s="8"/>
      <c r="J4145" s="8" t="s">
        <v>78</v>
      </c>
      <c r="K4145" s="17">
        <v>0</v>
      </c>
      <c r="L4145" s="8"/>
      <c r="M4145" s="8"/>
      <c r="N4145" s="9">
        <v>0</v>
      </c>
      <c r="O4145" s="8"/>
      <c r="P4145" s="9">
        <v>0</v>
      </c>
      <c r="Q4145" s="15">
        <v>0</v>
      </c>
      <c r="R4145" s="9">
        <v>60</v>
      </c>
      <c r="S4145" s="8" t="s">
        <v>37</v>
      </c>
      <c r="T4145" s="8"/>
      <c r="U4145" s="8" t="s">
        <v>9109</v>
      </c>
      <c r="V4145" s="8"/>
      <c r="W4145" s="8"/>
    </row>
    <row r="4146" spans="1:23" ht="13.5" thickBot="1">
      <c r="A4146" s="8"/>
      <c r="B4146" s="8"/>
      <c r="C4146" s="8" t="s">
        <v>5705</v>
      </c>
      <c r="D4146" s="8"/>
      <c r="E4146" s="8"/>
      <c r="F4146" s="8"/>
      <c r="G4146" s="8"/>
      <c r="H4146" s="8"/>
      <c r="I4146" s="8"/>
      <c r="J4146" s="8" t="s">
        <v>78</v>
      </c>
      <c r="K4146" s="17">
        <v>0</v>
      </c>
      <c r="L4146" s="8"/>
      <c r="M4146" s="8"/>
      <c r="N4146" s="9">
        <v>0</v>
      </c>
      <c r="O4146" s="8"/>
      <c r="P4146" s="9">
        <v>0</v>
      </c>
      <c r="Q4146" s="15">
        <v>0</v>
      </c>
      <c r="R4146" s="9">
        <v>192</v>
      </c>
      <c r="S4146" s="8" t="s">
        <v>37</v>
      </c>
      <c r="T4146" s="8"/>
      <c r="U4146" s="18" t="s">
        <v>9109</v>
      </c>
      <c r="V4146" s="8"/>
      <c r="W4146" s="8"/>
    </row>
    <row r="4147" spans="1:23" ht="13.5" thickBot="1">
      <c r="A4147" s="8"/>
      <c r="B4147" s="8"/>
      <c r="C4147" s="8" t="s">
        <v>5706</v>
      </c>
      <c r="D4147" s="8"/>
      <c r="E4147" s="8"/>
      <c r="F4147" s="8"/>
      <c r="G4147" s="8"/>
      <c r="H4147" s="8"/>
      <c r="I4147" s="8"/>
      <c r="J4147" s="8" t="s">
        <v>78</v>
      </c>
      <c r="K4147" s="17">
        <v>0</v>
      </c>
      <c r="L4147" s="8"/>
      <c r="M4147" s="8"/>
      <c r="N4147" s="9">
        <v>0</v>
      </c>
      <c r="O4147" s="8"/>
      <c r="P4147" s="9">
        <v>0</v>
      </c>
      <c r="Q4147" s="15">
        <v>0</v>
      </c>
      <c r="R4147" s="9">
        <v>600</v>
      </c>
      <c r="S4147" s="8" t="s">
        <v>71</v>
      </c>
      <c r="T4147" s="8"/>
      <c r="U4147" s="18" t="s">
        <v>9173</v>
      </c>
      <c r="V4147" s="8"/>
      <c r="W4147" s="8"/>
    </row>
    <row r="4148" spans="1:23" ht="13.5" thickBot="1">
      <c r="A4148" s="8"/>
      <c r="B4148" s="8"/>
      <c r="C4148" s="8" t="s">
        <v>5708</v>
      </c>
      <c r="D4148" s="8"/>
      <c r="E4148" s="8"/>
      <c r="F4148" s="8"/>
      <c r="G4148" s="8"/>
      <c r="H4148" s="8"/>
      <c r="I4148" s="8"/>
      <c r="J4148" s="8" t="s">
        <v>78</v>
      </c>
      <c r="K4148" s="17">
        <v>0</v>
      </c>
      <c r="L4148" s="8"/>
      <c r="M4148" s="8"/>
      <c r="N4148" s="9">
        <v>0</v>
      </c>
      <c r="O4148" s="8"/>
      <c r="P4148" s="9">
        <v>0</v>
      </c>
      <c r="Q4148" s="15">
        <v>0</v>
      </c>
      <c r="R4148" s="9">
        <v>40</v>
      </c>
      <c r="S4148" s="8" t="s">
        <v>34</v>
      </c>
      <c r="T4148" s="8"/>
      <c r="U4148" s="8" t="s">
        <v>9164</v>
      </c>
      <c r="V4148" s="8"/>
      <c r="W4148" s="8"/>
    </row>
    <row r="4149" spans="1:23" ht="13.5" thickBot="1">
      <c r="A4149" s="8"/>
      <c r="B4149" s="8"/>
      <c r="C4149" s="8" t="s">
        <v>5709</v>
      </c>
      <c r="D4149" s="8"/>
      <c r="E4149" s="8"/>
      <c r="F4149" s="8"/>
      <c r="G4149" s="8"/>
      <c r="H4149" s="8"/>
      <c r="I4149" s="8"/>
      <c r="J4149" s="8" t="s">
        <v>78</v>
      </c>
      <c r="K4149" s="17">
        <v>0</v>
      </c>
      <c r="L4149" s="8"/>
      <c r="M4149" s="8"/>
      <c r="N4149" s="9">
        <v>0</v>
      </c>
      <c r="O4149" s="8"/>
      <c r="P4149" s="9">
        <v>0</v>
      </c>
      <c r="Q4149" s="15">
        <v>0</v>
      </c>
      <c r="R4149" s="9">
        <v>480</v>
      </c>
      <c r="S4149" s="8" t="s">
        <v>37</v>
      </c>
      <c r="T4149" s="8"/>
      <c r="U4149" s="18" t="s">
        <v>9109</v>
      </c>
      <c r="V4149" s="8"/>
      <c r="W4149" s="8"/>
    </row>
    <row r="4150" spans="1:23" ht="13.5" thickBot="1">
      <c r="A4150" s="8"/>
      <c r="B4150" s="8"/>
      <c r="C4150" s="8" t="s">
        <v>5710</v>
      </c>
      <c r="D4150" s="8"/>
      <c r="E4150" s="8"/>
      <c r="F4150" s="8"/>
      <c r="G4150" s="8"/>
      <c r="H4150" s="8"/>
      <c r="I4150" s="8"/>
      <c r="J4150" s="8" t="s">
        <v>78</v>
      </c>
      <c r="K4150" s="17">
        <v>0</v>
      </c>
      <c r="L4150" s="8"/>
      <c r="M4150" s="8"/>
      <c r="N4150" s="9">
        <v>0</v>
      </c>
      <c r="O4150" s="8"/>
      <c r="P4150" s="9">
        <v>0</v>
      </c>
      <c r="Q4150" s="15">
        <v>0</v>
      </c>
      <c r="R4150" s="9">
        <v>576</v>
      </c>
      <c r="S4150" s="8" t="s">
        <v>37</v>
      </c>
      <c r="T4150" s="8"/>
      <c r="U4150" s="18" t="s">
        <v>9109</v>
      </c>
      <c r="V4150" s="8"/>
      <c r="W4150" s="8"/>
    </row>
    <row r="4151" spans="1:23" ht="13.5" thickBot="1">
      <c r="A4151" s="8"/>
      <c r="B4151" s="8"/>
      <c r="C4151" s="8" t="s">
        <v>5711</v>
      </c>
      <c r="D4151" s="8"/>
      <c r="E4151" s="8"/>
      <c r="F4151" s="8"/>
      <c r="G4151" s="8"/>
      <c r="H4151" s="8"/>
      <c r="I4151" s="8"/>
      <c r="J4151" s="8" t="s">
        <v>78</v>
      </c>
      <c r="K4151" s="17">
        <v>0</v>
      </c>
      <c r="L4151" s="8"/>
      <c r="M4151" s="8"/>
      <c r="N4151" s="9">
        <v>0</v>
      </c>
      <c r="O4151" s="8"/>
      <c r="P4151" s="9">
        <v>0</v>
      </c>
      <c r="Q4151" s="15">
        <v>0</v>
      </c>
      <c r="R4151" s="9">
        <v>80</v>
      </c>
      <c r="S4151" s="8" t="s">
        <v>34</v>
      </c>
      <c r="T4151" s="8"/>
      <c r="U4151" s="18" t="s">
        <v>9164</v>
      </c>
      <c r="V4151" s="8"/>
      <c r="W4151" s="8"/>
    </row>
    <row r="4152" spans="1:23" ht="13.5" thickBot="1">
      <c r="A4152" s="8"/>
      <c r="B4152" s="8"/>
      <c r="C4152" s="44" t="s">
        <v>5712</v>
      </c>
      <c r="D4152" s="42"/>
      <c r="E4152" s="8"/>
      <c r="F4152" s="8"/>
      <c r="G4152" s="8"/>
      <c r="H4152" s="8"/>
      <c r="I4152" s="8"/>
      <c r="J4152" s="8" t="s">
        <v>78</v>
      </c>
      <c r="K4152" s="17">
        <v>0</v>
      </c>
      <c r="L4152" s="8"/>
      <c r="M4152" s="8"/>
      <c r="N4152" s="9">
        <v>0</v>
      </c>
      <c r="O4152" s="8"/>
      <c r="P4152" s="9">
        <v>0</v>
      </c>
      <c r="Q4152" s="15">
        <v>0</v>
      </c>
      <c r="R4152" s="9">
        <v>200</v>
      </c>
      <c r="S4152" s="8" t="s">
        <v>37</v>
      </c>
      <c r="T4152" s="8"/>
      <c r="U4152" s="18" t="s">
        <v>9109</v>
      </c>
      <c r="V4152" s="8"/>
      <c r="W4152" s="8"/>
    </row>
    <row r="4153" spans="1:23" ht="13.5" thickBot="1">
      <c r="A4153" s="8"/>
      <c r="B4153" s="8"/>
      <c r="C4153" s="8" t="s">
        <v>5713</v>
      </c>
      <c r="D4153" s="8"/>
      <c r="E4153" s="8"/>
      <c r="F4153" s="8"/>
      <c r="G4153" s="8"/>
      <c r="H4153" s="8"/>
      <c r="I4153" s="8"/>
      <c r="J4153" s="8" t="s">
        <v>78</v>
      </c>
      <c r="K4153" s="17">
        <v>0</v>
      </c>
      <c r="L4153" s="8"/>
      <c r="M4153" s="8"/>
      <c r="N4153" s="9">
        <v>0</v>
      </c>
      <c r="O4153" s="8"/>
      <c r="P4153" s="9">
        <v>0</v>
      </c>
      <c r="Q4153" s="15">
        <v>0</v>
      </c>
      <c r="R4153" s="9">
        <v>25</v>
      </c>
      <c r="S4153" s="8" t="s">
        <v>34</v>
      </c>
      <c r="T4153" s="8"/>
      <c r="U4153" s="18" t="s">
        <v>9164</v>
      </c>
      <c r="V4153" s="8"/>
      <c r="W4153" s="8"/>
    </row>
    <row r="4154" spans="1:23" ht="13.5" thickBot="1">
      <c r="A4154" s="8"/>
      <c r="B4154" s="8"/>
      <c r="C4154" s="8" t="s">
        <v>5714</v>
      </c>
      <c r="D4154" s="8"/>
      <c r="E4154" s="8"/>
      <c r="F4154" s="8"/>
      <c r="G4154" s="8"/>
      <c r="H4154" s="8"/>
      <c r="I4154" s="8"/>
      <c r="J4154" s="8" t="s">
        <v>78</v>
      </c>
      <c r="K4154" s="17">
        <v>0</v>
      </c>
      <c r="L4154" s="8"/>
      <c r="M4154" s="8"/>
      <c r="N4154" s="9">
        <v>0</v>
      </c>
      <c r="O4154" s="8"/>
      <c r="P4154" s="9">
        <v>0</v>
      </c>
      <c r="Q4154" s="15">
        <v>0</v>
      </c>
      <c r="R4154" s="9">
        <v>120</v>
      </c>
      <c r="S4154" s="8" t="s">
        <v>34</v>
      </c>
      <c r="T4154" s="8"/>
      <c r="U4154" s="8" t="s">
        <v>9164</v>
      </c>
      <c r="V4154" s="8"/>
      <c r="W4154" s="8"/>
    </row>
    <row r="4155" spans="1:23" ht="26.25" thickBot="1">
      <c r="A4155" s="8"/>
      <c r="B4155" s="8"/>
      <c r="C4155" s="8" t="s">
        <v>5717</v>
      </c>
      <c r="D4155" s="8"/>
      <c r="E4155" s="8"/>
      <c r="F4155" s="8" t="s">
        <v>212</v>
      </c>
      <c r="G4155" s="8"/>
      <c r="H4155" s="8"/>
      <c r="I4155" s="8" t="s">
        <v>213</v>
      </c>
      <c r="J4155" s="8" t="s">
        <v>214</v>
      </c>
      <c r="K4155" s="17">
        <v>0</v>
      </c>
      <c r="L4155" s="8"/>
      <c r="M4155" s="8"/>
      <c r="N4155" s="9">
        <v>0</v>
      </c>
      <c r="O4155" s="8"/>
      <c r="P4155" s="9">
        <v>0</v>
      </c>
      <c r="Q4155" s="15">
        <v>0</v>
      </c>
      <c r="R4155" s="9">
        <v>120</v>
      </c>
      <c r="S4155" s="8" t="s">
        <v>37</v>
      </c>
      <c r="T4155" s="8"/>
      <c r="U4155" s="8" t="s">
        <v>9109</v>
      </c>
      <c r="V4155" s="8"/>
      <c r="W4155" s="8"/>
    </row>
    <row r="4156" spans="1:23" ht="26.25" thickBot="1">
      <c r="A4156" s="8"/>
      <c r="B4156" s="8"/>
      <c r="C4156" s="8" t="s">
        <v>5718</v>
      </c>
      <c r="D4156" s="8"/>
      <c r="E4156" s="8"/>
      <c r="F4156" s="8" t="s">
        <v>212</v>
      </c>
      <c r="G4156" s="8"/>
      <c r="H4156" s="8"/>
      <c r="I4156" s="8" t="s">
        <v>213</v>
      </c>
      <c r="J4156" s="8" t="s">
        <v>214</v>
      </c>
      <c r="K4156" s="17">
        <v>0</v>
      </c>
      <c r="L4156" s="8"/>
      <c r="M4156" s="8"/>
      <c r="N4156" s="9">
        <v>0</v>
      </c>
      <c r="O4156" s="8"/>
      <c r="P4156" s="9">
        <v>0</v>
      </c>
      <c r="Q4156" s="15">
        <v>0</v>
      </c>
      <c r="R4156" s="9">
        <v>120</v>
      </c>
      <c r="S4156" s="8" t="s">
        <v>37</v>
      </c>
      <c r="T4156" s="8"/>
      <c r="U4156" s="8" t="s">
        <v>9109</v>
      </c>
      <c r="V4156" s="8"/>
      <c r="W4156" s="8"/>
    </row>
    <row r="4157" spans="1:23" ht="26.25" thickBot="1">
      <c r="A4157" s="8"/>
      <c r="B4157" s="8"/>
      <c r="C4157" s="8" t="s">
        <v>5719</v>
      </c>
      <c r="D4157" s="8"/>
      <c r="E4157" s="8"/>
      <c r="F4157" s="8" t="s">
        <v>212</v>
      </c>
      <c r="G4157" s="8"/>
      <c r="H4157" s="8"/>
      <c r="I4157" s="8" t="s">
        <v>213</v>
      </c>
      <c r="J4157" s="8" t="s">
        <v>214</v>
      </c>
      <c r="K4157" s="17">
        <v>0</v>
      </c>
      <c r="L4157" s="8"/>
      <c r="M4157" s="8"/>
      <c r="N4157" s="9">
        <v>0</v>
      </c>
      <c r="O4157" s="8"/>
      <c r="P4157" s="9">
        <v>0</v>
      </c>
      <c r="Q4157" s="15">
        <v>0</v>
      </c>
      <c r="R4157" s="9">
        <v>360</v>
      </c>
      <c r="S4157" s="8" t="s">
        <v>37</v>
      </c>
      <c r="T4157" s="8"/>
      <c r="U4157" s="8" t="s">
        <v>9109</v>
      </c>
      <c r="V4157" s="8"/>
      <c r="W4157" s="8"/>
    </row>
    <row r="4158" spans="1:23" ht="13.5" thickBot="1">
      <c r="A4158" s="8"/>
      <c r="B4158" s="8"/>
      <c r="C4158" s="8" t="s">
        <v>5720</v>
      </c>
      <c r="D4158" s="8"/>
      <c r="E4158" s="8"/>
      <c r="F4158" s="8"/>
      <c r="G4158" s="8"/>
      <c r="H4158" s="8"/>
      <c r="I4158" s="8"/>
      <c r="J4158" s="8" t="s">
        <v>78</v>
      </c>
      <c r="K4158" s="17">
        <v>0</v>
      </c>
      <c r="L4158" s="8"/>
      <c r="M4158" s="8"/>
      <c r="N4158" s="9">
        <v>0</v>
      </c>
      <c r="O4158" s="8"/>
      <c r="P4158" s="9">
        <v>0</v>
      </c>
      <c r="Q4158" s="15">
        <v>0</v>
      </c>
      <c r="R4158" s="9">
        <v>288</v>
      </c>
      <c r="S4158" s="8" t="s">
        <v>37</v>
      </c>
      <c r="T4158" s="8"/>
      <c r="U4158" s="8" t="s">
        <v>9109</v>
      </c>
      <c r="V4158" s="8"/>
      <c r="W4158" s="8"/>
    </row>
    <row r="4159" spans="1:23" ht="13.5" thickBot="1">
      <c r="A4159" s="8"/>
      <c r="B4159" s="8"/>
      <c r="C4159" s="8" t="s">
        <v>5721</v>
      </c>
      <c r="D4159" s="8"/>
      <c r="E4159" s="8"/>
      <c r="F4159" s="8"/>
      <c r="G4159" s="8"/>
      <c r="H4159" s="8"/>
      <c r="I4159" s="8"/>
      <c r="J4159" s="8" t="s">
        <v>78</v>
      </c>
      <c r="K4159" s="17">
        <v>0</v>
      </c>
      <c r="L4159" s="8"/>
      <c r="M4159" s="8"/>
      <c r="N4159" s="9">
        <v>0</v>
      </c>
      <c r="O4159" s="8"/>
      <c r="P4159" s="9">
        <v>0</v>
      </c>
      <c r="Q4159" s="15">
        <v>0</v>
      </c>
      <c r="R4159" s="9">
        <v>1000</v>
      </c>
      <c r="S4159" s="8" t="s">
        <v>37</v>
      </c>
      <c r="T4159" s="8"/>
      <c r="U4159" s="8" t="s">
        <v>9109</v>
      </c>
      <c r="V4159" s="8"/>
      <c r="W4159" s="8"/>
    </row>
    <row r="4160" spans="1:23" ht="13.5" thickBot="1">
      <c r="A4160" s="8"/>
      <c r="B4160" s="8"/>
      <c r="C4160" s="8" t="s">
        <v>5722</v>
      </c>
      <c r="D4160" s="8"/>
      <c r="E4160" s="8"/>
      <c r="F4160" s="8"/>
      <c r="G4160" s="8"/>
      <c r="H4160" s="8"/>
      <c r="I4160" s="8"/>
      <c r="J4160" s="8" t="s">
        <v>78</v>
      </c>
      <c r="K4160" s="17">
        <v>0</v>
      </c>
      <c r="L4160" s="8"/>
      <c r="M4160" s="8"/>
      <c r="N4160" s="9">
        <v>0</v>
      </c>
      <c r="O4160" s="8"/>
      <c r="P4160" s="9">
        <v>0</v>
      </c>
      <c r="Q4160" s="15">
        <v>0</v>
      </c>
      <c r="R4160" s="9">
        <v>288</v>
      </c>
      <c r="S4160" s="8" t="s">
        <v>626</v>
      </c>
      <c r="T4160" s="8"/>
      <c r="U4160" s="8" t="s">
        <v>9174</v>
      </c>
      <c r="V4160" s="8"/>
      <c r="W4160" s="8"/>
    </row>
    <row r="4161" spans="1:23" ht="13.5" thickBot="1">
      <c r="A4161" s="8"/>
      <c r="B4161" s="8"/>
      <c r="C4161" s="8" t="s">
        <v>5723</v>
      </c>
      <c r="D4161" s="8"/>
      <c r="E4161" s="8"/>
      <c r="F4161" s="8"/>
      <c r="G4161" s="8"/>
      <c r="H4161" s="8"/>
      <c r="I4161" s="8"/>
      <c r="J4161" s="8" t="s">
        <v>78</v>
      </c>
      <c r="K4161" s="17">
        <v>0</v>
      </c>
      <c r="L4161" s="8"/>
      <c r="M4161" s="8"/>
      <c r="N4161" s="9">
        <v>0</v>
      </c>
      <c r="O4161" s="8"/>
      <c r="P4161" s="9">
        <v>0</v>
      </c>
      <c r="Q4161" s="15">
        <v>0</v>
      </c>
      <c r="R4161" s="9">
        <v>120</v>
      </c>
      <c r="S4161" s="8" t="s">
        <v>37</v>
      </c>
      <c r="T4161" s="8"/>
      <c r="U4161" s="8" t="s">
        <v>9109</v>
      </c>
      <c r="V4161" s="8"/>
      <c r="W4161" s="8"/>
    </row>
    <row r="4162" spans="1:23" ht="13.5" thickBot="1">
      <c r="A4162" s="8"/>
      <c r="B4162" s="8"/>
      <c r="C4162" s="8" t="s">
        <v>5724</v>
      </c>
      <c r="D4162" s="8"/>
      <c r="E4162" s="8"/>
      <c r="F4162" s="8"/>
      <c r="G4162" s="8"/>
      <c r="H4162" s="8"/>
      <c r="I4162" s="8"/>
      <c r="J4162" s="8" t="s">
        <v>78</v>
      </c>
      <c r="K4162" s="17">
        <v>0</v>
      </c>
      <c r="L4162" s="8"/>
      <c r="M4162" s="8"/>
      <c r="N4162" s="9">
        <v>0</v>
      </c>
      <c r="O4162" s="8"/>
      <c r="P4162" s="9">
        <v>0</v>
      </c>
      <c r="Q4162" s="15">
        <v>0</v>
      </c>
      <c r="R4162" s="9">
        <v>144</v>
      </c>
      <c r="S4162" s="8" t="s">
        <v>37</v>
      </c>
      <c r="T4162" s="8"/>
      <c r="U4162" s="8" t="s">
        <v>9109</v>
      </c>
      <c r="V4162" s="8"/>
      <c r="W4162" s="8"/>
    </row>
    <row r="4163" spans="1:23" ht="13.5" thickBot="1">
      <c r="A4163" s="8"/>
      <c r="B4163" s="8"/>
      <c r="C4163" s="8" t="s">
        <v>5725</v>
      </c>
      <c r="D4163" s="8"/>
      <c r="E4163" s="8"/>
      <c r="F4163" s="8"/>
      <c r="G4163" s="8"/>
      <c r="H4163" s="8"/>
      <c r="I4163" s="8"/>
      <c r="J4163" s="8" t="s">
        <v>78</v>
      </c>
      <c r="K4163" s="17">
        <v>0</v>
      </c>
      <c r="L4163" s="8"/>
      <c r="M4163" s="8"/>
      <c r="N4163" s="9">
        <v>0</v>
      </c>
      <c r="O4163" s="8"/>
      <c r="P4163" s="9">
        <v>0</v>
      </c>
      <c r="Q4163" s="15">
        <v>0</v>
      </c>
      <c r="R4163" s="9">
        <v>96</v>
      </c>
      <c r="S4163" s="8" t="s">
        <v>37</v>
      </c>
      <c r="T4163" s="8"/>
      <c r="U4163" s="8" t="s">
        <v>9109</v>
      </c>
      <c r="V4163" s="8"/>
      <c r="W4163" s="8"/>
    </row>
    <row r="4164" spans="1:23" ht="13.5" thickBot="1">
      <c r="A4164" s="8"/>
      <c r="B4164" s="8"/>
      <c r="C4164" s="8" t="s">
        <v>5726</v>
      </c>
      <c r="D4164" s="8"/>
      <c r="E4164" s="8"/>
      <c r="F4164" s="8"/>
      <c r="G4164" s="8"/>
      <c r="H4164" s="8"/>
      <c r="I4164" s="8"/>
      <c r="J4164" s="8" t="s">
        <v>78</v>
      </c>
      <c r="K4164" s="17">
        <v>0</v>
      </c>
      <c r="L4164" s="8"/>
      <c r="M4164" s="8"/>
      <c r="N4164" s="9">
        <v>0</v>
      </c>
      <c r="O4164" s="8"/>
      <c r="P4164" s="9">
        <v>0</v>
      </c>
      <c r="Q4164" s="15">
        <v>0</v>
      </c>
      <c r="R4164" s="9">
        <v>144</v>
      </c>
      <c r="S4164" s="8" t="s">
        <v>37</v>
      </c>
      <c r="T4164" s="8"/>
      <c r="U4164" s="8" t="s">
        <v>9109</v>
      </c>
      <c r="V4164" s="8"/>
      <c r="W4164" s="8"/>
    </row>
    <row r="4165" spans="1:23" ht="13.5" thickBot="1">
      <c r="A4165" s="8"/>
      <c r="B4165" s="8"/>
      <c r="C4165" s="8" t="s">
        <v>5727</v>
      </c>
      <c r="D4165" s="8"/>
      <c r="E4165" s="8"/>
      <c r="F4165" s="8"/>
      <c r="G4165" s="8"/>
      <c r="H4165" s="8"/>
      <c r="I4165" s="8"/>
      <c r="J4165" s="8" t="s">
        <v>78</v>
      </c>
      <c r="K4165" s="17">
        <v>0</v>
      </c>
      <c r="L4165" s="8"/>
      <c r="M4165" s="8"/>
      <c r="N4165" s="9">
        <v>0</v>
      </c>
      <c r="O4165" s="8"/>
      <c r="P4165" s="9">
        <v>0</v>
      </c>
      <c r="Q4165" s="15">
        <v>0</v>
      </c>
      <c r="R4165" s="9">
        <v>96</v>
      </c>
      <c r="S4165" s="8" t="s">
        <v>37</v>
      </c>
      <c r="T4165" s="8"/>
      <c r="U4165" s="8" t="s">
        <v>9109</v>
      </c>
      <c r="V4165" s="8"/>
      <c r="W4165" s="8"/>
    </row>
    <row r="4166" spans="1:23" ht="13.5" thickBot="1">
      <c r="A4166" s="8"/>
      <c r="B4166" s="8"/>
      <c r="C4166" s="8" t="s">
        <v>5728</v>
      </c>
      <c r="D4166" s="8"/>
      <c r="E4166" s="8"/>
      <c r="F4166" s="8"/>
      <c r="G4166" s="8"/>
      <c r="H4166" s="8"/>
      <c r="I4166" s="8"/>
      <c r="J4166" s="8" t="s">
        <v>78</v>
      </c>
      <c r="K4166" s="17">
        <v>0</v>
      </c>
      <c r="L4166" s="8"/>
      <c r="M4166" s="8"/>
      <c r="N4166" s="9">
        <v>0</v>
      </c>
      <c r="O4166" s="8"/>
      <c r="P4166" s="9">
        <v>0</v>
      </c>
      <c r="Q4166" s="15">
        <v>0</v>
      </c>
      <c r="R4166" s="9">
        <v>60</v>
      </c>
      <c r="S4166" s="8" t="s">
        <v>34</v>
      </c>
      <c r="T4166" s="8"/>
      <c r="U4166" s="8" t="s">
        <v>9164</v>
      </c>
      <c r="V4166" s="8"/>
      <c r="W4166" s="8"/>
    </row>
    <row r="4167" spans="1:23" ht="13.5" thickBot="1">
      <c r="A4167" s="8"/>
      <c r="B4167" s="8"/>
      <c r="C4167" s="8" t="s">
        <v>5729</v>
      </c>
      <c r="D4167" s="8"/>
      <c r="E4167" s="8"/>
      <c r="F4167" s="8"/>
      <c r="G4167" s="8"/>
      <c r="H4167" s="8"/>
      <c r="I4167" s="8"/>
      <c r="J4167" s="8" t="s">
        <v>78</v>
      </c>
      <c r="K4167" s="17">
        <v>0</v>
      </c>
      <c r="L4167" s="8"/>
      <c r="M4167" s="8"/>
      <c r="N4167" s="9">
        <v>0</v>
      </c>
      <c r="O4167" s="8"/>
      <c r="P4167" s="9">
        <v>0</v>
      </c>
      <c r="Q4167" s="15">
        <v>0</v>
      </c>
      <c r="R4167" s="9">
        <v>12</v>
      </c>
      <c r="S4167" s="8" t="s">
        <v>34</v>
      </c>
      <c r="T4167" s="8"/>
      <c r="U4167" s="8" t="s">
        <v>9164</v>
      </c>
      <c r="V4167" s="8"/>
      <c r="W4167" s="8"/>
    </row>
    <row r="4168" spans="1:23" ht="13.5" thickBot="1">
      <c r="A4168" s="8"/>
      <c r="B4168" s="8"/>
      <c r="C4168" s="8" t="s">
        <v>5730</v>
      </c>
      <c r="D4168" s="8"/>
      <c r="E4168" s="8"/>
      <c r="F4168" s="8"/>
      <c r="G4168" s="8"/>
      <c r="H4168" s="8"/>
      <c r="I4168" s="8"/>
      <c r="J4168" s="8" t="s">
        <v>78</v>
      </c>
      <c r="K4168" s="17">
        <v>0</v>
      </c>
      <c r="L4168" s="8"/>
      <c r="M4168" s="8"/>
      <c r="N4168" s="9">
        <v>0</v>
      </c>
      <c r="O4168" s="8"/>
      <c r="P4168" s="9">
        <v>0</v>
      </c>
      <c r="Q4168" s="15">
        <v>0</v>
      </c>
      <c r="R4168" s="9">
        <v>16</v>
      </c>
      <c r="S4168" s="8" t="s">
        <v>34</v>
      </c>
      <c r="T4168" s="8"/>
      <c r="U4168" s="8" t="s">
        <v>9164</v>
      </c>
      <c r="V4168" s="8"/>
      <c r="W4168" s="8"/>
    </row>
    <row r="4169" spans="1:23" ht="13.5" thickBot="1">
      <c r="A4169" s="8"/>
      <c r="B4169" s="8"/>
      <c r="C4169" s="8" t="s">
        <v>5731</v>
      </c>
      <c r="D4169" s="8"/>
      <c r="E4169" s="8"/>
      <c r="F4169" s="8"/>
      <c r="G4169" s="8"/>
      <c r="H4169" s="8"/>
      <c r="I4169" s="8"/>
      <c r="J4169" s="8" t="s">
        <v>78</v>
      </c>
      <c r="K4169" s="17">
        <v>0</v>
      </c>
      <c r="L4169" s="8"/>
      <c r="M4169" s="8"/>
      <c r="N4169" s="9">
        <v>0</v>
      </c>
      <c r="O4169" s="8"/>
      <c r="P4169" s="9">
        <v>0</v>
      </c>
      <c r="Q4169" s="15">
        <v>0</v>
      </c>
      <c r="R4169" s="9">
        <v>144</v>
      </c>
      <c r="S4169" s="8" t="s">
        <v>37</v>
      </c>
      <c r="T4169" s="8"/>
      <c r="U4169" s="8" t="s">
        <v>9109</v>
      </c>
      <c r="V4169" s="8"/>
      <c r="W4169" s="8"/>
    </row>
    <row r="4170" spans="1:23" ht="13.5" thickBot="1">
      <c r="A4170" s="8"/>
      <c r="B4170" s="8"/>
      <c r="C4170" s="8" t="s">
        <v>5732</v>
      </c>
      <c r="D4170" s="8"/>
      <c r="E4170" s="8"/>
      <c r="F4170" s="8"/>
      <c r="G4170" s="8"/>
      <c r="H4170" s="8"/>
      <c r="I4170" s="8"/>
      <c r="J4170" s="8" t="s">
        <v>78</v>
      </c>
      <c r="K4170" s="17">
        <v>0</v>
      </c>
      <c r="L4170" s="8"/>
      <c r="M4170" s="8"/>
      <c r="N4170" s="9">
        <v>0</v>
      </c>
      <c r="O4170" s="8"/>
      <c r="P4170" s="9">
        <v>0</v>
      </c>
      <c r="Q4170" s="15">
        <v>0</v>
      </c>
      <c r="R4170" s="9">
        <v>96</v>
      </c>
      <c r="S4170" s="8" t="s">
        <v>37</v>
      </c>
      <c r="T4170" s="8"/>
      <c r="U4170" s="8" t="s">
        <v>9109</v>
      </c>
      <c r="V4170" s="8"/>
      <c r="W4170" s="8"/>
    </row>
    <row r="4171" spans="1:23" ht="13.5" thickBot="1">
      <c r="A4171" s="8"/>
      <c r="B4171" s="8"/>
      <c r="C4171" s="8" t="s">
        <v>5733</v>
      </c>
      <c r="D4171" s="8"/>
      <c r="E4171" s="8"/>
      <c r="F4171" s="8"/>
      <c r="G4171" s="8"/>
      <c r="H4171" s="8"/>
      <c r="I4171" s="8"/>
      <c r="J4171" s="8" t="s">
        <v>78</v>
      </c>
      <c r="K4171" s="17">
        <v>0</v>
      </c>
      <c r="L4171" s="8"/>
      <c r="M4171" s="8"/>
      <c r="N4171" s="9">
        <v>0</v>
      </c>
      <c r="O4171" s="8"/>
      <c r="P4171" s="9">
        <v>0</v>
      </c>
      <c r="Q4171" s="15">
        <v>0</v>
      </c>
      <c r="R4171" s="9">
        <v>192</v>
      </c>
      <c r="S4171" s="8" t="s">
        <v>37</v>
      </c>
      <c r="T4171" s="8"/>
      <c r="U4171" s="8" t="s">
        <v>9109</v>
      </c>
      <c r="V4171" s="8"/>
      <c r="W4171" s="8"/>
    </row>
    <row r="4172" spans="1:23" ht="13.5" thickBot="1">
      <c r="A4172" s="8"/>
      <c r="B4172" s="8"/>
      <c r="C4172" s="8" t="s">
        <v>5734</v>
      </c>
      <c r="D4172" s="8"/>
      <c r="E4172" s="8"/>
      <c r="F4172" s="8"/>
      <c r="G4172" s="8"/>
      <c r="H4172" s="8"/>
      <c r="I4172" s="8"/>
      <c r="J4172" s="8" t="s">
        <v>78</v>
      </c>
      <c r="K4172" s="17">
        <v>0</v>
      </c>
      <c r="L4172" s="8"/>
      <c r="M4172" s="8"/>
      <c r="N4172" s="9">
        <v>0</v>
      </c>
      <c r="O4172" s="8"/>
      <c r="P4172" s="9">
        <v>0</v>
      </c>
      <c r="Q4172" s="15">
        <v>0</v>
      </c>
      <c r="R4172" s="9">
        <v>160</v>
      </c>
      <c r="S4172" s="8" t="s">
        <v>37</v>
      </c>
      <c r="T4172" s="8"/>
      <c r="U4172" s="18" t="s">
        <v>9109</v>
      </c>
      <c r="V4172" s="8"/>
      <c r="W4172" s="8"/>
    </row>
    <row r="4173" spans="1:23" ht="13.5" thickBot="1">
      <c r="A4173" s="8"/>
      <c r="B4173" s="8"/>
      <c r="C4173" s="8" t="s">
        <v>5737</v>
      </c>
      <c r="D4173" s="8"/>
      <c r="E4173" s="8"/>
      <c r="F4173" s="8"/>
      <c r="G4173" s="8"/>
      <c r="H4173" s="8"/>
      <c r="I4173" s="8"/>
      <c r="J4173" s="8" t="s">
        <v>78</v>
      </c>
      <c r="K4173" s="17">
        <v>0</v>
      </c>
      <c r="L4173" s="8"/>
      <c r="M4173" s="8"/>
      <c r="N4173" s="9">
        <v>0</v>
      </c>
      <c r="O4173" s="8"/>
      <c r="P4173" s="9">
        <v>0</v>
      </c>
      <c r="Q4173" s="15">
        <v>0</v>
      </c>
      <c r="R4173" s="9">
        <v>144</v>
      </c>
      <c r="S4173" s="8" t="s">
        <v>37</v>
      </c>
      <c r="T4173" s="8"/>
      <c r="U4173" s="8" t="s">
        <v>9109</v>
      </c>
      <c r="V4173" s="8"/>
      <c r="W4173" s="8"/>
    </row>
    <row r="4174" spans="1:23" ht="13.5" thickBot="1">
      <c r="A4174" s="8"/>
      <c r="B4174" s="8"/>
      <c r="C4174" s="44" t="s">
        <v>5738</v>
      </c>
      <c r="D4174" s="45"/>
      <c r="E4174" s="42"/>
      <c r="F4174" s="8"/>
      <c r="G4174" s="8"/>
      <c r="H4174" s="8"/>
      <c r="I4174" s="8"/>
      <c r="J4174" s="8" t="s">
        <v>78</v>
      </c>
      <c r="K4174" s="17">
        <v>0</v>
      </c>
      <c r="L4174" s="8"/>
      <c r="M4174" s="8"/>
      <c r="N4174" s="9">
        <v>0</v>
      </c>
      <c r="O4174" s="8"/>
      <c r="P4174" s="9">
        <v>0</v>
      </c>
      <c r="Q4174" s="15">
        <v>0</v>
      </c>
      <c r="R4174" s="9">
        <v>96</v>
      </c>
      <c r="S4174" s="8" t="s">
        <v>37</v>
      </c>
      <c r="T4174" s="8"/>
      <c r="U4174" s="8" t="s">
        <v>9109</v>
      </c>
      <c r="V4174" s="8"/>
      <c r="W4174" s="8"/>
    </row>
    <row r="4175" spans="1:23" ht="13.5" thickBot="1">
      <c r="A4175" s="8"/>
      <c r="B4175" s="8"/>
      <c r="C4175" s="44" t="s">
        <v>5739</v>
      </c>
      <c r="D4175" s="42"/>
      <c r="E4175" s="8"/>
      <c r="F4175" s="8"/>
      <c r="G4175" s="8"/>
      <c r="H4175" s="8"/>
      <c r="I4175" s="8"/>
      <c r="J4175" s="8" t="s">
        <v>78</v>
      </c>
      <c r="K4175" s="17">
        <v>0</v>
      </c>
      <c r="L4175" s="8"/>
      <c r="M4175" s="8"/>
      <c r="N4175" s="9">
        <v>0</v>
      </c>
      <c r="O4175" s="8"/>
      <c r="P4175" s="9">
        <v>0</v>
      </c>
      <c r="Q4175" s="15">
        <v>0</v>
      </c>
      <c r="R4175" s="9">
        <v>10</v>
      </c>
      <c r="S4175" s="8" t="s">
        <v>34</v>
      </c>
      <c r="T4175" s="8"/>
      <c r="U4175" s="8" t="s">
        <v>9164</v>
      </c>
      <c r="V4175" s="8"/>
      <c r="W4175" s="8"/>
    </row>
    <row r="4176" spans="1:23" ht="13.5" thickBot="1">
      <c r="A4176" s="8"/>
      <c r="B4176" s="8"/>
      <c r="C4176" s="8" t="s">
        <v>5740</v>
      </c>
      <c r="D4176" s="8"/>
      <c r="E4176" s="8"/>
      <c r="F4176" s="8"/>
      <c r="G4176" s="8"/>
      <c r="H4176" s="8"/>
      <c r="I4176" s="8"/>
      <c r="J4176" s="8" t="s">
        <v>78</v>
      </c>
      <c r="K4176" s="17">
        <v>0</v>
      </c>
      <c r="L4176" s="8"/>
      <c r="M4176" s="8"/>
      <c r="N4176" s="9">
        <v>0</v>
      </c>
      <c r="O4176" s="8"/>
      <c r="P4176" s="9">
        <v>0</v>
      </c>
      <c r="Q4176" s="15">
        <v>0</v>
      </c>
      <c r="R4176" s="9">
        <v>180</v>
      </c>
      <c r="S4176" s="8" t="s">
        <v>37</v>
      </c>
      <c r="T4176" s="8"/>
      <c r="U4176" s="8" t="s">
        <v>9109</v>
      </c>
      <c r="V4176" s="8"/>
      <c r="W4176" s="8"/>
    </row>
    <row r="4177" spans="1:23" ht="13.5" thickBot="1">
      <c r="A4177" s="8"/>
      <c r="B4177" s="8"/>
      <c r="C4177" s="8" t="s">
        <v>5741</v>
      </c>
      <c r="D4177" s="8"/>
      <c r="E4177" s="8"/>
      <c r="F4177" s="8"/>
      <c r="G4177" s="8"/>
      <c r="H4177" s="8"/>
      <c r="I4177" s="8"/>
      <c r="J4177" s="8" t="s">
        <v>78</v>
      </c>
      <c r="K4177" s="17">
        <v>0</v>
      </c>
      <c r="L4177" s="8"/>
      <c r="M4177" s="8"/>
      <c r="N4177" s="9">
        <v>0</v>
      </c>
      <c r="O4177" s="8"/>
      <c r="P4177" s="9">
        <v>0</v>
      </c>
      <c r="Q4177" s="15">
        <v>0</v>
      </c>
      <c r="R4177" s="9">
        <v>180</v>
      </c>
      <c r="S4177" s="8" t="s">
        <v>37</v>
      </c>
      <c r="T4177" s="8"/>
      <c r="U4177" s="8" t="s">
        <v>9109</v>
      </c>
      <c r="V4177" s="8"/>
      <c r="W4177" s="8"/>
    </row>
    <row r="4178" spans="1:23" ht="13.5" thickBot="1">
      <c r="A4178" s="8"/>
      <c r="B4178" s="8"/>
      <c r="C4178" s="8" t="s">
        <v>5742</v>
      </c>
      <c r="D4178" s="8"/>
      <c r="E4178" s="8"/>
      <c r="F4178" s="8"/>
      <c r="G4178" s="8"/>
      <c r="H4178" s="8"/>
      <c r="I4178" s="8"/>
      <c r="J4178" s="8" t="s">
        <v>78</v>
      </c>
      <c r="K4178" s="17">
        <v>0</v>
      </c>
      <c r="L4178" s="8"/>
      <c r="M4178" s="8"/>
      <c r="N4178" s="9">
        <v>0</v>
      </c>
      <c r="O4178" s="8"/>
      <c r="P4178" s="9">
        <v>0</v>
      </c>
      <c r="Q4178" s="15">
        <v>0</v>
      </c>
      <c r="R4178" s="9">
        <v>180</v>
      </c>
      <c r="S4178" s="8" t="s">
        <v>37</v>
      </c>
      <c r="T4178" s="8"/>
      <c r="U4178" s="8" t="s">
        <v>9109</v>
      </c>
      <c r="V4178" s="8"/>
      <c r="W4178" s="8"/>
    </row>
    <row r="4179" spans="1:23" ht="13.5" thickBot="1">
      <c r="A4179" s="8"/>
      <c r="B4179" s="8"/>
      <c r="C4179" s="8" t="s">
        <v>5743</v>
      </c>
      <c r="D4179" s="8"/>
      <c r="E4179" s="8"/>
      <c r="F4179" s="8"/>
      <c r="G4179" s="8"/>
      <c r="H4179" s="8"/>
      <c r="I4179" s="8"/>
      <c r="J4179" s="8" t="s">
        <v>78</v>
      </c>
      <c r="K4179" s="17">
        <v>0</v>
      </c>
      <c r="L4179" s="8"/>
      <c r="M4179" s="8"/>
      <c r="N4179" s="9">
        <v>0</v>
      </c>
      <c r="O4179" s="8"/>
      <c r="P4179" s="9">
        <v>0</v>
      </c>
      <c r="Q4179" s="15">
        <v>0</v>
      </c>
      <c r="R4179" s="9">
        <v>180</v>
      </c>
      <c r="S4179" s="8" t="s">
        <v>37</v>
      </c>
      <c r="T4179" s="8"/>
      <c r="U4179" s="8" t="s">
        <v>9109</v>
      </c>
      <c r="V4179" s="8"/>
      <c r="W4179" s="8"/>
    </row>
    <row r="4180" spans="1:23" ht="13.5" thickBot="1">
      <c r="A4180" s="8"/>
      <c r="B4180" s="8"/>
      <c r="C4180" s="8" t="s">
        <v>5744</v>
      </c>
      <c r="D4180" s="8"/>
      <c r="E4180" s="8"/>
      <c r="F4180" s="8"/>
      <c r="G4180" s="8"/>
      <c r="H4180" s="8"/>
      <c r="I4180" s="8"/>
      <c r="J4180" s="8" t="s">
        <v>78</v>
      </c>
      <c r="K4180" s="17">
        <v>0</v>
      </c>
      <c r="L4180" s="8"/>
      <c r="M4180" s="8"/>
      <c r="N4180" s="9">
        <v>0</v>
      </c>
      <c r="O4180" s="8"/>
      <c r="P4180" s="9">
        <v>0</v>
      </c>
      <c r="Q4180" s="15">
        <v>0</v>
      </c>
      <c r="R4180" s="9">
        <v>144</v>
      </c>
      <c r="S4180" s="8" t="s">
        <v>37</v>
      </c>
      <c r="T4180" s="8"/>
      <c r="U4180" s="8" t="s">
        <v>9109</v>
      </c>
      <c r="V4180" s="8"/>
      <c r="W4180" s="8"/>
    </row>
    <row r="4181" spans="1:23" ht="13.5" thickBot="1">
      <c r="A4181" s="8"/>
      <c r="B4181" s="8"/>
      <c r="C4181" s="8" t="s">
        <v>5745</v>
      </c>
      <c r="D4181" s="8"/>
      <c r="E4181" s="8"/>
      <c r="F4181" s="8"/>
      <c r="G4181" s="8"/>
      <c r="H4181" s="8"/>
      <c r="I4181" s="8"/>
      <c r="J4181" s="8" t="s">
        <v>78</v>
      </c>
      <c r="K4181" s="17">
        <v>0</v>
      </c>
      <c r="L4181" s="8"/>
      <c r="M4181" s="8"/>
      <c r="N4181" s="9">
        <v>0</v>
      </c>
      <c r="O4181" s="8"/>
      <c r="P4181" s="9">
        <v>0</v>
      </c>
      <c r="Q4181" s="15">
        <v>0</v>
      </c>
      <c r="R4181" s="9">
        <v>288</v>
      </c>
      <c r="S4181" s="8" t="s">
        <v>37</v>
      </c>
      <c r="T4181" s="8"/>
      <c r="U4181" s="8" t="s">
        <v>9109</v>
      </c>
      <c r="V4181" s="8"/>
      <c r="W4181" s="8"/>
    </row>
    <row r="4182" spans="1:23" ht="13.5" thickBot="1">
      <c r="A4182" s="8"/>
      <c r="B4182" s="8"/>
      <c r="C4182" s="44" t="s">
        <v>5746</v>
      </c>
      <c r="D4182" s="42"/>
      <c r="E4182" s="8"/>
      <c r="F4182" s="8"/>
      <c r="G4182" s="8"/>
      <c r="H4182" s="8"/>
      <c r="I4182" s="8"/>
      <c r="J4182" s="8" t="s">
        <v>78</v>
      </c>
      <c r="K4182" s="17">
        <v>0</v>
      </c>
      <c r="L4182" s="8"/>
      <c r="M4182" s="8"/>
      <c r="N4182" s="9">
        <v>0</v>
      </c>
      <c r="O4182" s="8"/>
      <c r="P4182" s="9">
        <v>0</v>
      </c>
      <c r="Q4182" s="15">
        <v>0</v>
      </c>
      <c r="R4182" s="9">
        <v>384</v>
      </c>
      <c r="S4182" s="8" t="s">
        <v>37</v>
      </c>
      <c r="T4182" s="8"/>
      <c r="U4182" s="8" t="s">
        <v>9109</v>
      </c>
      <c r="V4182" s="8"/>
      <c r="W4182" s="8"/>
    </row>
    <row r="4183" spans="1:23" ht="13.5" thickBot="1">
      <c r="A4183" s="8"/>
      <c r="B4183" s="8"/>
      <c r="C4183" s="8" t="s">
        <v>5747</v>
      </c>
      <c r="D4183" s="8"/>
      <c r="E4183" s="8"/>
      <c r="F4183" s="8"/>
      <c r="G4183" s="8"/>
      <c r="H4183" s="8"/>
      <c r="I4183" s="8"/>
      <c r="J4183" s="8" t="s">
        <v>78</v>
      </c>
      <c r="K4183" s="17">
        <v>0</v>
      </c>
      <c r="L4183" s="8"/>
      <c r="M4183" s="8"/>
      <c r="N4183" s="9">
        <v>0</v>
      </c>
      <c r="O4183" s="8"/>
      <c r="P4183" s="9">
        <v>0</v>
      </c>
      <c r="Q4183" s="15">
        <v>0</v>
      </c>
      <c r="R4183" s="9">
        <v>96</v>
      </c>
      <c r="S4183" s="8" t="s">
        <v>37</v>
      </c>
      <c r="T4183" s="8"/>
      <c r="U4183" s="8" t="s">
        <v>9109</v>
      </c>
      <c r="V4183" s="8"/>
      <c r="W4183" s="8"/>
    </row>
    <row r="4184" spans="1:23" ht="13.5" thickBot="1">
      <c r="A4184" s="8"/>
      <c r="B4184" s="8"/>
      <c r="C4184" s="8" t="s">
        <v>5749</v>
      </c>
      <c r="D4184" s="8"/>
      <c r="E4184" s="8"/>
      <c r="F4184" s="8"/>
      <c r="G4184" s="8"/>
      <c r="H4184" s="8"/>
      <c r="I4184" s="8"/>
      <c r="J4184" s="8" t="s">
        <v>78</v>
      </c>
      <c r="K4184" s="17">
        <v>0</v>
      </c>
      <c r="L4184" s="8"/>
      <c r="M4184" s="8"/>
      <c r="N4184" s="9">
        <v>0</v>
      </c>
      <c r="O4184" s="8"/>
      <c r="P4184" s="9">
        <v>0</v>
      </c>
      <c r="Q4184" s="15">
        <v>0</v>
      </c>
      <c r="R4184" s="9">
        <v>192</v>
      </c>
      <c r="S4184" s="8" t="s">
        <v>37</v>
      </c>
      <c r="T4184" s="8"/>
      <c r="U4184" s="8" t="s">
        <v>9109</v>
      </c>
      <c r="V4184" s="8"/>
      <c r="W4184" s="8"/>
    </row>
    <row r="4185" spans="1:23" ht="13.5" thickBot="1">
      <c r="A4185" s="8"/>
      <c r="B4185" s="8"/>
      <c r="C4185" s="8" t="s">
        <v>5750</v>
      </c>
      <c r="D4185" s="8"/>
      <c r="E4185" s="8"/>
      <c r="F4185" s="8"/>
      <c r="G4185" s="8"/>
      <c r="H4185" s="8"/>
      <c r="I4185" s="8"/>
      <c r="J4185" s="8" t="s">
        <v>78</v>
      </c>
      <c r="K4185" s="17">
        <v>0</v>
      </c>
      <c r="L4185" s="8"/>
      <c r="M4185" s="8"/>
      <c r="N4185" s="9">
        <v>0</v>
      </c>
      <c r="O4185" s="8"/>
      <c r="P4185" s="9">
        <v>0</v>
      </c>
      <c r="Q4185" s="15">
        <v>0</v>
      </c>
      <c r="R4185" s="9">
        <v>144</v>
      </c>
      <c r="S4185" s="8" t="s">
        <v>37</v>
      </c>
      <c r="T4185" s="8"/>
      <c r="U4185" s="18" t="s">
        <v>9109</v>
      </c>
      <c r="V4185" s="8"/>
      <c r="W4185" s="8"/>
    </row>
    <row r="4186" spans="1:23" ht="13.5" thickBot="1">
      <c r="A4186" s="8"/>
      <c r="B4186" s="8"/>
      <c r="C4186" s="8" t="s">
        <v>5752</v>
      </c>
      <c r="D4186" s="8"/>
      <c r="E4186" s="8"/>
      <c r="F4186" s="8"/>
      <c r="G4186" s="8"/>
      <c r="H4186" s="8"/>
      <c r="I4186" s="8"/>
      <c r="J4186" s="8" t="s">
        <v>78</v>
      </c>
      <c r="K4186" s="17">
        <v>0</v>
      </c>
      <c r="L4186" s="8"/>
      <c r="M4186" s="8"/>
      <c r="N4186" s="9">
        <v>0</v>
      </c>
      <c r="O4186" s="8"/>
      <c r="P4186" s="9">
        <v>0</v>
      </c>
      <c r="Q4186" s="15">
        <v>0</v>
      </c>
      <c r="R4186" s="9">
        <v>12</v>
      </c>
      <c r="S4186" s="8" t="s">
        <v>34</v>
      </c>
      <c r="T4186" s="8"/>
      <c r="U4186" s="8" t="s">
        <v>9164</v>
      </c>
      <c r="V4186" s="8"/>
      <c r="W4186" s="8"/>
    </row>
    <row r="4187" spans="1:23" ht="13.5" thickBot="1">
      <c r="A4187" s="8"/>
      <c r="B4187" s="8"/>
      <c r="C4187" s="44" t="s">
        <v>5753</v>
      </c>
      <c r="D4187" s="42"/>
      <c r="E4187" s="8"/>
      <c r="F4187" s="8"/>
      <c r="G4187" s="8"/>
      <c r="H4187" s="8"/>
      <c r="I4187" s="8"/>
      <c r="J4187" s="8" t="s">
        <v>78</v>
      </c>
      <c r="K4187" s="17">
        <v>0</v>
      </c>
      <c r="L4187" s="8"/>
      <c r="M4187" s="8"/>
      <c r="N4187" s="9">
        <v>0</v>
      </c>
      <c r="O4187" s="8"/>
      <c r="P4187" s="9">
        <v>0</v>
      </c>
      <c r="Q4187" s="15">
        <v>0</v>
      </c>
      <c r="R4187" s="9">
        <v>1440</v>
      </c>
      <c r="S4187" s="8" t="s">
        <v>37</v>
      </c>
      <c r="T4187" s="8"/>
      <c r="U4187" s="8" t="s">
        <v>9109</v>
      </c>
      <c r="V4187" s="8"/>
      <c r="W4187" s="8"/>
    </row>
    <row r="4188" spans="1:23" ht="13.5" thickBot="1">
      <c r="A4188" s="8"/>
      <c r="B4188" s="8"/>
      <c r="C4188" s="8" t="s">
        <v>5754</v>
      </c>
      <c r="D4188" s="8"/>
      <c r="E4188" s="8"/>
      <c r="F4188" s="8"/>
      <c r="G4188" s="8"/>
      <c r="H4188" s="8"/>
      <c r="I4188" s="8"/>
      <c r="J4188" s="8" t="s">
        <v>78</v>
      </c>
      <c r="K4188" s="17">
        <v>0</v>
      </c>
      <c r="L4188" s="8"/>
      <c r="M4188" s="8"/>
      <c r="N4188" s="9">
        <v>0</v>
      </c>
      <c r="O4188" s="8"/>
      <c r="P4188" s="9">
        <v>0</v>
      </c>
      <c r="Q4188" s="15">
        <v>0</v>
      </c>
      <c r="R4188" s="9">
        <v>144</v>
      </c>
      <c r="S4188" s="8" t="s">
        <v>37</v>
      </c>
      <c r="T4188" s="8"/>
      <c r="U4188" s="18" t="s">
        <v>9109</v>
      </c>
      <c r="V4188" s="8"/>
      <c r="W4188" s="8"/>
    </row>
    <row r="4189" spans="1:23" ht="13.5" thickBot="1">
      <c r="A4189" s="8"/>
      <c r="B4189" s="8"/>
      <c r="C4189" s="44" t="s">
        <v>5755</v>
      </c>
      <c r="D4189" s="42"/>
      <c r="E4189" s="8"/>
      <c r="F4189" s="8"/>
      <c r="G4189" s="8"/>
      <c r="H4189" s="8"/>
      <c r="I4189" s="8"/>
      <c r="J4189" s="8" t="s">
        <v>78</v>
      </c>
      <c r="K4189" s="17">
        <v>0</v>
      </c>
      <c r="L4189" s="8"/>
      <c r="M4189" s="8"/>
      <c r="N4189" s="9">
        <v>0</v>
      </c>
      <c r="O4189" s="8"/>
      <c r="P4189" s="9">
        <v>0</v>
      </c>
      <c r="Q4189" s="15">
        <v>0</v>
      </c>
      <c r="R4189" s="9">
        <v>30</v>
      </c>
      <c r="S4189" s="8" t="s">
        <v>34</v>
      </c>
      <c r="T4189" s="8"/>
      <c r="U4189" s="18" t="s">
        <v>9164</v>
      </c>
      <c r="V4189" s="8"/>
      <c r="W4189" s="8"/>
    </row>
    <row r="4190" spans="1:23" ht="13.5" thickBot="1">
      <c r="A4190" s="8"/>
      <c r="B4190" s="8"/>
      <c r="C4190" s="8" t="s">
        <v>5756</v>
      </c>
      <c r="D4190" s="8"/>
      <c r="E4190" s="8"/>
      <c r="F4190" s="8"/>
      <c r="G4190" s="8"/>
      <c r="H4190" s="8"/>
      <c r="I4190" s="8"/>
      <c r="J4190" s="8" t="s">
        <v>78</v>
      </c>
      <c r="K4190" s="17">
        <v>0</v>
      </c>
      <c r="L4190" s="8"/>
      <c r="M4190" s="8"/>
      <c r="N4190" s="9">
        <v>0</v>
      </c>
      <c r="O4190" s="8"/>
      <c r="P4190" s="9">
        <v>0</v>
      </c>
      <c r="Q4190" s="15">
        <v>0</v>
      </c>
      <c r="R4190" s="9">
        <v>30</v>
      </c>
      <c r="S4190" s="8" t="s">
        <v>34</v>
      </c>
      <c r="T4190" s="8"/>
      <c r="U4190" s="18" t="s">
        <v>9164</v>
      </c>
      <c r="V4190" s="8"/>
      <c r="W4190" s="8"/>
    </row>
    <row r="4191" spans="1:23" ht="13.5" thickBot="1">
      <c r="A4191" s="8"/>
      <c r="B4191" s="8"/>
      <c r="C4191" s="44" t="s">
        <v>5757</v>
      </c>
      <c r="D4191" s="42"/>
      <c r="E4191" s="8"/>
      <c r="F4191" s="8"/>
      <c r="G4191" s="8"/>
      <c r="H4191" s="8"/>
      <c r="I4191" s="8"/>
      <c r="J4191" s="8" t="s">
        <v>78</v>
      </c>
      <c r="K4191" s="17">
        <v>0</v>
      </c>
      <c r="L4191" s="8"/>
      <c r="M4191" s="8"/>
      <c r="N4191" s="9">
        <v>0</v>
      </c>
      <c r="O4191" s="8"/>
      <c r="P4191" s="9">
        <v>0</v>
      </c>
      <c r="Q4191" s="15">
        <v>0</v>
      </c>
      <c r="R4191" s="9">
        <v>30</v>
      </c>
      <c r="S4191" s="8" t="s">
        <v>34</v>
      </c>
      <c r="T4191" s="8"/>
      <c r="U4191" s="8" t="s">
        <v>9164</v>
      </c>
      <c r="V4191" s="8"/>
      <c r="W4191" s="8"/>
    </row>
    <row r="4192" spans="1:23" ht="13.5" thickBot="1">
      <c r="A4192" s="8"/>
      <c r="B4192" s="8"/>
      <c r="C4192" s="8" t="s">
        <v>5758</v>
      </c>
      <c r="D4192" s="8"/>
      <c r="E4192" s="8"/>
      <c r="F4192" s="8"/>
      <c r="G4192" s="8"/>
      <c r="H4192" s="8"/>
      <c r="I4192" s="8"/>
      <c r="J4192" s="8" t="s">
        <v>78</v>
      </c>
      <c r="K4192" s="17">
        <v>0</v>
      </c>
      <c r="L4192" s="8"/>
      <c r="M4192" s="8"/>
      <c r="N4192" s="9">
        <v>0</v>
      </c>
      <c r="O4192" s="8"/>
      <c r="P4192" s="9">
        <v>0</v>
      </c>
      <c r="Q4192" s="15">
        <v>0</v>
      </c>
      <c r="R4192" s="9">
        <v>12</v>
      </c>
      <c r="S4192" s="8" t="s">
        <v>34</v>
      </c>
      <c r="T4192" s="8"/>
      <c r="U4192" s="8" t="s">
        <v>9164</v>
      </c>
      <c r="V4192" s="8"/>
      <c r="W4192" s="8"/>
    </row>
    <row r="4193" spans="1:23" ht="13.5" thickBot="1">
      <c r="A4193" s="8"/>
      <c r="B4193" s="8"/>
      <c r="C4193" s="44" t="s">
        <v>5759</v>
      </c>
      <c r="D4193" s="42"/>
      <c r="E4193" s="8"/>
      <c r="F4193" s="8"/>
      <c r="G4193" s="8"/>
      <c r="H4193" s="8"/>
      <c r="I4193" s="8"/>
      <c r="J4193" s="8" t="s">
        <v>78</v>
      </c>
      <c r="K4193" s="17">
        <v>0</v>
      </c>
      <c r="L4193" s="8"/>
      <c r="M4193" s="8"/>
      <c r="N4193" s="9">
        <v>0</v>
      </c>
      <c r="O4193" s="8"/>
      <c r="P4193" s="9">
        <v>0</v>
      </c>
      <c r="Q4193" s="15">
        <v>0</v>
      </c>
      <c r="R4193" s="9">
        <v>168</v>
      </c>
      <c r="S4193" s="8" t="s">
        <v>37</v>
      </c>
      <c r="T4193" s="8"/>
      <c r="U4193" s="18" t="s">
        <v>9109</v>
      </c>
      <c r="V4193" s="8"/>
      <c r="W4193" s="8"/>
    </row>
    <row r="4194" spans="1:23" ht="13.5" thickBot="1">
      <c r="A4194" s="8"/>
      <c r="B4194" s="8"/>
      <c r="C4194" s="8" t="s">
        <v>5760</v>
      </c>
      <c r="D4194" s="8"/>
      <c r="E4194" s="8"/>
      <c r="F4194" s="8"/>
      <c r="G4194" s="8"/>
      <c r="H4194" s="8"/>
      <c r="I4194" s="8"/>
      <c r="J4194" s="8" t="s">
        <v>78</v>
      </c>
      <c r="K4194" s="17">
        <v>0</v>
      </c>
      <c r="L4194" s="8"/>
      <c r="M4194" s="8"/>
      <c r="N4194" s="9">
        <v>0</v>
      </c>
      <c r="O4194" s="8"/>
      <c r="P4194" s="9">
        <v>0</v>
      </c>
      <c r="Q4194" s="15">
        <v>0</v>
      </c>
      <c r="R4194" s="9">
        <v>50</v>
      </c>
      <c r="S4194" s="8" t="s">
        <v>34</v>
      </c>
      <c r="T4194" s="8"/>
      <c r="U4194" s="18" t="s">
        <v>9164</v>
      </c>
      <c r="V4194" s="8"/>
      <c r="W4194" s="8"/>
    </row>
    <row r="4195" spans="1:23" ht="13.5" thickBot="1">
      <c r="A4195" s="8"/>
      <c r="B4195" s="8"/>
      <c r="C4195" s="44" t="s">
        <v>5761</v>
      </c>
      <c r="D4195" s="42"/>
      <c r="E4195" s="8"/>
      <c r="F4195" s="8"/>
      <c r="G4195" s="8"/>
      <c r="H4195" s="8"/>
      <c r="I4195" s="8"/>
      <c r="J4195" s="8" t="s">
        <v>78</v>
      </c>
      <c r="K4195" s="17">
        <v>0</v>
      </c>
      <c r="L4195" s="8"/>
      <c r="M4195" s="8"/>
      <c r="N4195" s="9">
        <v>0</v>
      </c>
      <c r="O4195" s="8"/>
      <c r="P4195" s="9">
        <v>0</v>
      </c>
      <c r="Q4195" s="15">
        <v>0</v>
      </c>
      <c r="R4195" s="9">
        <v>36</v>
      </c>
      <c r="S4195" s="8" t="s">
        <v>34</v>
      </c>
      <c r="T4195" s="8"/>
      <c r="U4195" s="18" t="s">
        <v>9164</v>
      </c>
      <c r="V4195" s="8"/>
      <c r="W4195" s="8"/>
    </row>
    <row r="4196" spans="1:23" ht="13.5" thickBot="1">
      <c r="A4196" s="8"/>
      <c r="B4196" s="8"/>
      <c r="C4196" s="8" t="s">
        <v>5762</v>
      </c>
      <c r="D4196" s="8"/>
      <c r="E4196" s="8"/>
      <c r="F4196" s="8"/>
      <c r="G4196" s="8"/>
      <c r="H4196" s="8"/>
      <c r="I4196" s="8"/>
      <c r="J4196" s="8" t="s">
        <v>78</v>
      </c>
      <c r="K4196" s="17">
        <v>0</v>
      </c>
      <c r="L4196" s="8"/>
      <c r="M4196" s="8"/>
      <c r="N4196" s="9">
        <v>0</v>
      </c>
      <c r="O4196" s="8"/>
      <c r="P4196" s="9">
        <v>0</v>
      </c>
      <c r="Q4196" s="15">
        <v>0</v>
      </c>
      <c r="R4196" s="9">
        <v>33</v>
      </c>
      <c r="S4196" s="8" t="s">
        <v>34</v>
      </c>
      <c r="T4196" s="8"/>
      <c r="U4196" s="18" t="s">
        <v>9164</v>
      </c>
      <c r="V4196" s="8"/>
      <c r="W4196" s="8"/>
    </row>
    <row r="4197" spans="1:23" ht="13.5" thickBot="1">
      <c r="A4197" s="8"/>
      <c r="B4197" s="8"/>
      <c r="C4197" s="8" t="s">
        <v>5763</v>
      </c>
      <c r="D4197" s="8"/>
      <c r="E4197" s="8"/>
      <c r="F4197" s="8"/>
      <c r="G4197" s="8"/>
      <c r="H4197" s="8"/>
      <c r="I4197" s="8"/>
      <c r="J4197" s="8" t="s">
        <v>78</v>
      </c>
      <c r="K4197" s="17">
        <v>0</v>
      </c>
      <c r="L4197" s="8"/>
      <c r="M4197" s="8"/>
      <c r="N4197" s="9">
        <v>0</v>
      </c>
      <c r="O4197" s="8"/>
      <c r="P4197" s="9">
        <v>0</v>
      </c>
      <c r="Q4197" s="15">
        <v>0</v>
      </c>
      <c r="R4197" s="9">
        <v>240</v>
      </c>
      <c r="S4197" s="8" t="s">
        <v>37</v>
      </c>
      <c r="T4197" s="8"/>
      <c r="U4197" s="18" t="s">
        <v>9109</v>
      </c>
      <c r="V4197" s="8"/>
      <c r="W4197" s="8"/>
    </row>
    <row r="4198" spans="1:23" ht="13.5" thickBot="1">
      <c r="A4198" s="8"/>
      <c r="B4198" s="8"/>
      <c r="C4198" s="44" t="s">
        <v>5764</v>
      </c>
      <c r="D4198" s="42"/>
      <c r="E4198" s="8"/>
      <c r="F4198" s="8"/>
      <c r="G4198" s="8"/>
      <c r="H4198" s="8"/>
      <c r="I4198" s="8"/>
      <c r="J4198" s="8" t="s">
        <v>78</v>
      </c>
      <c r="K4198" s="17">
        <v>0</v>
      </c>
      <c r="L4198" s="8"/>
      <c r="M4198" s="8"/>
      <c r="N4198" s="9">
        <v>0</v>
      </c>
      <c r="O4198" s="8"/>
      <c r="P4198" s="9">
        <v>0</v>
      </c>
      <c r="Q4198" s="15">
        <v>0</v>
      </c>
      <c r="R4198" s="9">
        <v>240</v>
      </c>
      <c r="S4198" s="8" t="s">
        <v>37</v>
      </c>
      <c r="T4198" s="8"/>
      <c r="U4198" s="8" t="s">
        <v>9109</v>
      </c>
      <c r="V4198" s="8"/>
      <c r="W4198" s="8"/>
    </row>
    <row r="4199" spans="1:23" ht="13.5" thickBot="1">
      <c r="A4199" s="8"/>
      <c r="B4199" s="8"/>
      <c r="C4199" s="8" t="s">
        <v>5765</v>
      </c>
      <c r="D4199" s="8"/>
      <c r="E4199" s="8"/>
      <c r="F4199" s="8"/>
      <c r="G4199" s="8"/>
      <c r="H4199" s="8"/>
      <c r="I4199" s="8"/>
      <c r="J4199" s="8" t="s">
        <v>78</v>
      </c>
      <c r="K4199" s="17">
        <v>0</v>
      </c>
      <c r="L4199" s="8"/>
      <c r="M4199" s="8"/>
      <c r="N4199" s="9">
        <v>0</v>
      </c>
      <c r="O4199" s="8"/>
      <c r="P4199" s="9">
        <v>0</v>
      </c>
      <c r="Q4199" s="15">
        <v>0</v>
      </c>
      <c r="R4199" s="9">
        <v>100</v>
      </c>
      <c r="S4199" s="8" t="s">
        <v>37</v>
      </c>
      <c r="T4199" s="8"/>
      <c r="U4199" s="18" t="s">
        <v>9109</v>
      </c>
      <c r="V4199" s="8"/>
      <c r="W4199" s="8"/>
    </row>
    <row r="4200" spans="1:23" ht="13.5" thickBot="1">
      <c r="A4200" s="8"/>
      <c r="B4200" s="8"/>
      <c r="C4200" s="44" t="s">
        <v>5766</v>
      </c>
      <c r="D4200" s="42"/>
      <c r="E4200" s="8"/>
      <c r="F4200" s="8"/>
      <c r="G4200" s="8"/>
      <c r="H4200" s="8"/>
      <c r="I4200" s="8"/>
      <c r="J4200" s="8" t="s">
        <v>78</v>
      </c>
      <c r="K4200" s="17">
        <v>0</v>
      </c>
      <c r="L4200" s="8"/>
      <c r="M4200" s="8"/>
      <c r="N4200" s="9">
        <v>0</v>
      </c>
      <c r="O4200" s="8"/>
      <c r="P4200" s="9">
        <v>0</v>
      </c>
      <c r="Q4200" s="15">
        <v>0</v>
      </c>
      <c r="R4200" s="9">
        <v>240</v>
      </c>
      <c r="S4200" s="8" t="s">
        <v>37</v>
      </c>
      <c r="T4200" s="8"/>
      <c r="U4200" s="18" t="s">
        <v>9109</v>
      </c>
      <c r="V4200" s="8"/>
      <c r="W4200" s="8"/>
    </row>
    <row r="4201" spans="1:23" ht="13.5" thickBot="1">
      <c r="A4201" s="8"/>
      <c r="B4201" s="8"/>
      <c r="C4201" s="8" t="s">
        <v>5769</v>
      </c>
      <c r="D4201" s="8"/>
      <c r="E4201" s="8"/>
      <c r="F4201" s="8"/>
      <c r="G4201" s="8"/>
      <c r="H4201" s="8"/>
      <c r="I4201" s="8"/>
      <c r="J4201" s="8" t="s">
        <v>78</v>
      </c>
      <c r="K4201" s="17">
        <v>0</v>
      </c>
      <c r="L4201" s="8"/>
      <c r="M4201" s="8"/>
      <c r="N4201" s="9">
        <v>0</v>
      </c>
      <c r="O4201" s="8"/>
      <c r="P4201" s="9">
        <v>0</v>
      </c>
      <c r="Q4201" s="15">
        <v>0</v>
      </c>
      <c r="R4201" s="9">
        <v>240</v>
      </c>
      <c r="S4201" s="8" t="s">
        <v>37</v>
      </c>
      <c r="T4201" s="8"/>
      <c r="U4201" s="18" t="s">
        <v>9109</v>
      </c>
      <c r="V4201" s="8"/>
      <c r="W4201" s="8"/>
    </row>
    <row r="4202" spans="1:23" ht="13.5" thickBot="1">
      <c r="A4202" s="8"/>
      <c r="B4202" s="8"/>
      <c r="C4202" s="8" t="s">
        <v>5770</v>
      </c>
      <c r="D4202" s="8"/>
      <c r="E4202" s="8"/>
      <c r="F4202" s="8"/>
      <c r="G4202" s="8"/>
      <c r="H4202" s="8"/>
      <c r="I4202" s="8"/>
      <c r="J4202" s="8" t="s">
        <v>78</v>
      </c>
      <c r="K4202" s="17">
        <v>0</v>
      </c>
      <c r="L4202" s="8"/>
      <c r="M4202" s="8"/>
      <c r="N4202" s="9">
        <v>0</v>
      </c>
      <c r="O4202" s="8"/>
      <c r="P4202" s="9">
        <v>0</v>
      </c>
      <c r="Q4202" s="15">
        <v>0</v>
      </c>
      <c r="R4202" s="9">
        <v>96</v>
      </c>
      <c r="S4202" s="8" t="s">
        <v>37</v>
      </c>
      <c r="T4202" s="8"/>
      <c r="U4202" s="18" t="s">
        <v>9109</v>
      </c>
      <c r="V4202" s="8"/>
      <c r="W4202" s="8"/>
    </row>
    <row r="4203" spans="1:23" ht="13.5" thickBot="1">
      <c r="A4203" s="8"/>
      <c r="B4203" s="8"/>
      <c r="C4203" s="8" t="s">
        <v>5771</v>
      </c>
      <c r="D4203" s="8"/>
      <c r="E4203" s="8"/>
      <c r="F4203" s="8"/>
      <c r="G4203" s="8"/>
      <c r="H4203" s="8"/>
      <c r="I4203" s="8"/>
      <c r="J4203" s="8" t="s">
        <v>78</v>
      </c>
      <c r="K4203" s="17">
        <v>0</v>
      </c>
      <c r="L4203" s="8"/>
      <c r="M4203" s="8"/>
      <c r="N4203" s="9">
        <v>0</v>
      </c>
      <c r="O4203" s="8"/>
      <c r="P4203" s="9">
        <v>0</v>
      </c>
      <c r="Q4203" s="15">
        <v>0</v>
      </c>
      <c r="R4203" s="9">
        <v>12</v>
      </c>
      <c r="S4203" s="8" t="s">
        <v>34</v>
      </c>
      <c r="T4203" s="8"/>
      <c r="U4203" s="18" t="s">
        <v>9164</v>
      </c>
      <c r="V4203" s="8"/>
      <c r="W4203" s="8"/>
    </row>
    <row r="4204" spans="1:23" ht="13.5" thickBot="1">
      <c r="A4204" s="8"/>
      <c r="B4204" s="8"/>
      <c r="C4204" s="44" t="s">
        <v>5773</v>
      </c>
      <c r="D4204" s="42"/>
      <c r="E4204" s="8"/>
      <c r="F4204" s="8"/>
      <c r="G4204" s="8"/>
      <c r="H4204" s="8"/>
      <c r="I4204" s="8"/>
      <c r="J4204" s="8" t="s">
        <v>78</v>
      </c>
      <c r="K4204" s="17">
        <v>0</v>
      </c>
      <c r="L4204" s="8"/>
      <c r="M4204" s="8"/>
      <c r="N4204" s="9">
        <v>0</v>
      </c>
      <c r="O4204" s="8"/>
      <c r="P4204" s="9">
        <v>0</v>
      </c>
      <c r="Q4204" s="15">
        <v>0</v>
      </c>
      <c r="R4204" s="9">
        <v>144</v>
      </c>
      <c r="S4204" s="8" t="s">
        <v>34</v>
      </c>
      <c r="T4204" s="8"/>
      <c r="U4204" s="8" t="s">
        <v>9164</v>
      </c>
      <c r="V4204" s="8"/>
      <c r="W4204" s="8"/>
    </row>
    <row r="4205" spans="1:23" ht="13.5" thickBot="1">
      <c r="A4205" s="8"/>
      <c r="B4205" s="8"/>
      <c r="C4205" s="8" t="s">
        <v>5774</v>
      </c>
      <c r="D4205" s="8"/>
      <c r="E4205" s="8"/>
      <c r="F4205" s="8"/>
      <c r="G4205" s="8"/>
      <c r="H4205" s="8"/>
      <c r="I4205" s="8"/>
      <c r="J4205" s="8" t="s">
        <v>78</v>
      </c>
      <c r="K4205" s="17">
        <v>0</v>
      </c>
      <c r="L4205" s="8"/>
      <c r="M4205" s="8"/>
      <c r="N4205" s="9">
        <v>0</v>
      </c>
      <c r="O4205" s="8"/>
      <c r="P4205" s="9">
        <v>0</v>
      </c>
      <c r="Q4205" s="15">
        <v>0</v>
      </c>
      <c r="R4205" s="9">
        <v>12</v>
      </c>
      <c r="S4205" s="8" t="s">
        <v>34</v>
      </c>
      <c r="T4205" s="8"/>
      <c r="U4205" s="18" t="s">
        <v>9164</v>
      </c>
      <c r="V4205" s="8"/>
      <c r="W4205" s="8"/>
    </row>
    <row r="4206" spans="1:23" ht="13.5" thickBot="1">
      <c r="A4206" s="8"/>
      <c r="B4206" s="8"/>
      <c r="C4206" s="8" t="s">
        <v>5775</v>
      </c>
      <c r="D4206" s="8"/>
      <c r="E4206" s="8"/>
      <c r="F4206" s="8"/>
      <c r="G4206" s="8"/>
      <c r="H4206" s="8"/>
      <c r="I4206" s="8"/>
      <c r="J4206" s="8" t="s">
        <v>78</v>
      </c>
      <c r="K4206" s="17">
        <v>0</v>
      </c>
      <c r="L4206" s="8"/>
      <c r="M4206" s="8"/>
      <c r="N4206" s="9">
        <v>0</v>
      </c>
      <c r="O4206" s="8"/>
      <c r="P4206" s="9">
        <v>0</v>
      </c>
      <c r="Q4206" s="15">
        <v>0</v>
      </c>
      <c r="R4206" s="9">
        <v>144</v>
      </c>
      <c r="S4206" s="8" t="s">
        <v>37</v>
      </c>
      <c r="T4206" s="8"/>
      <c r="U4206" s="18" t="s">
        <v>9109</v>
      </c>
      <c r="V4206" s="8"/>
      <c r="W4206" s="8"/>
    </row>
    <row r="4207" spans="1:23" ht="13.5" thickBot="1">
      <c r="A4207" s="8"/>
      <c r="B4207" s="8"/>
      <c r="C4207" s="18" t="s">
        <v>5776</v>
      </c>
      <c r="D4207" s="8"/>
      <c r="E4207" s="8"/>
      <c r="F4207" s="8"/>
      <c r="G4207" s="8"/>
      <c r="H4207" s="8"/>
      <c r="I4207" s="8"/>
      <c r="J4207" s="8" t="s">
        <v>78</v>
      </c>
      <c r="K4207" s="17">
        <v>0</v>
      </c>
      <c r="L4207" s="8"/>
      <c r="M4207" s="8"/>
      <c r="N4207" s="9">
        <v>0</v>
      </c>
      <c r="O4207" s="8"/>
      <c r="P4207" s="9">
        <v>0</v>
      </c>
      <c r="Q4207" s="15">
        <v>0</v>
      </c>
      <c r="R4207" s="9">
        <v>192</v>
      </c>
      <c r="S4207" s="8" t="s">
        <v>37</v>
      </c>
      <c r="T4207" s="8"/>
      <c r="U4207" s="18" t="s">
        <v>9109</v>
      </c>
      <c r="V4207" s="8"/>
      <c r="W4207" s="8"/>
    </row>
    <row r="4208" spans="1:23" ht="13.5" thickBot="1">
      <c r="A4208" s="8"/>
      <c r="B4208" s="8"/>
      <c r="C4208" s="8" t="s">
        <v>5777</v>
      </c>
      <c r="D4208" s="8"/>
      <c r="E4208" s="8"/>
      <c r="F4208" s="8"/>
      <c r="G4208" s="8"/>
      <c r="H4208" s="8"/>
      <c r="I4208" s="8"/>
      <c r="J4208" s="8" t="s">
        <v>78</v>
      </c>
      <c r="K4208" s="17">
        <v>0</v>
      </c>
      <c r="L4208" s="8"/>
      <c r="M4208" s="8"/>
      <c r="N4208" s="9">
        <v>0</v>
      </c>
      <c r="O4208" s="8"/>
      <c r="P4208" s="9">
        <v>0</v>
      </c>
      <c r="Q4208" s="15">
        <v>0</v>
      </c>
      <c r="R4208" s="9">
        <v>192</v>
      </c>
      <c r="S4208" s="8" t="s">
        <v>37</v>
      </c>
      <c r="T4208" s="8"/>
      <c r="U4208" s="18" t="s">
        <v>9109</v>
      </c>
      <c r="V4208" s="8"/>
      <c r="W4208" s="8"/>
    </row>
    <row r="4209" spans="1:23" ht="13.5" thickBot="1">
      <c r="A4209" s="8"/>
      <c r="B4209" s="8"/>
      <c r="C4209" s="8" t="s">
        <v>5778</v>
      </c>
      <c r="D4209" s="8"/>
      <c r="E4209" s="8"/>
      <c r="F4209" s="8"/>
      <c r="G4209" s="8"/>
      <c r="H4209" s="8"/>
      <c r="I4209" s="8"/>
      <c r="J4209" s="8" t="s">
        <v>78</v>
      </c>
      <c r="K4209" s="17">
        <v>0</v>
      </c>
      <c r="L4209" s="8"/>
      <c r="M4209" s="8"/>
      <c r="N4209" s="9">
        <v>0</v>
      </c>
      <c r="O4209" s="8"/>
      <c r="P4209" s="9">
        <v>0</v>
      </c>
      <c r="Q4209" s="15">
        <v>0</v>
      </c>
      <c r="R4209" s="9">
        <v>192</v>
      </c>
      <c r="S4209" s="8" t="s">
        <v>37</v>
      </c>
      <c r="T4209" s="8"/>
      <c r="U4209" s="18" t="s">
        <v>9109</v>
      </c>
      <c r="V4209" s="8"/>
      <c r="W4209" s="8"/>
    </row>
    <row r="4210" spans="1:23" ht="13.5" thickBot="1">
      <c r="A4210" s="8"/>
      <c r="B4210" s="8"/>
      <c r="C4210" s="8" t="s">
        <v>5779</v>
      </c>
      <c r="D4210" s="8"/>
      <c r="E4210" s="8"/>
      <c r="F4210" s="8"/>
      <c r="G4210" s="8"/>
      <c r="H4210" s="8"/>
      <c r="I4210" s="8"/>
      <c r="J4210" s="8" t="s">
        <v>78</v>
      </c>
      <c r="K4210" s="17">
        <v>0</v>
      </c>
      <c r="L4210" s="8"/>
      <c r="M4210" s="8"/>
      <c r="N4210" s="9">
        <v>0</v>
      </c>
      <c r="O4210" s="8"/>
      <c r="P4210" s="9">
        <v>0</v>
      </c>
      <c r="Q4210" s="15">
        <v>0</v>
      </c>
      <c r="R4210" s="9">
        <v>192</v>
      </c>
      <c r="S4210" s="8" t="s">
        <v>37</v>
      </c>
      <c r="T4210" s="8"/>
      <c r="U4210" s="18" t="s">
        <v>9109</v>
      </c>
      <c r="V4210" s="8"/>
      <c r="W4210" s="8"/>
    </row>
    <row r="4211" spans="1:23" ht="13.5" thickBot="1">
      <c r="A4211" s="8"/>
      <c r="B4211" s="8"/>
      <c r="C4211" s="8" t="s">
        <v>5780</v>
      </c>
      <c r="D4211" s="8"/>
      <c r="E4211" s="8"/>
      <c r="F4211" s="8"/>
      <c r="G4211" s="8"/>
      <c r="H4211" s="8"/>
      <c r="I4211" s="8"/>
      <c r="J4211" s="8" t="s">
        <v>78</v>
      </c>
      <c r="K4211" s="17">
        <v>0</v>
      </c>
      <c r="L4211" s="8"/>
      <c r="M4211" s="8"/>
      <c r="N4211" s="9">
        <v>0</v>
      </c>
      <c r="O4211" s="8"/>
      <c r="P4211" s="9">
        <v>0</v>
      </c>
      <c r="Q4211" s="15">
        <v>0</v>
      </c>
      <c r="R4211" s="9">
        <v>192</v>
      </c>
      <c r="S4211" s="8" t="s">
        <v>37</v>
      </c>
      <c r="T4211" s="8"/>
      <c r="U4211" s="18" t="s">
        <v>9109</v>
      </c>
      <c r="V4211" s="8"/>
      <c r="W4211" s="8"/>
    </row>
    <row r="4212" spans="1:23" ht="13.5" thickBot="1">
      <c r="A4212" s="8"/>
      <c r="B4212" s="8"/>
      <c r="C4212" s="8" t="s">
        <v>5781</v>
      </c>
      <c r="D4212" s="8"/>
      <c r="E4212" s="8"/>
      <c r="F4212" s="8"/>
      <c r="G4212" s="8"/>
      <c r="H4212" s="8"/>
      <c r="I4212" s="8"/>
      <c r="J4212" s="8" t="s">
        <v>78</v>
      </c>
      <c r="K4212" s="17">
        <v>0</v>
      </c>
      <c r="L4212" s="8"/>
      <c r="M4212" s="8"/>
      <c r="N4212" s="9">
        <v>0</v>
      </c>
      <c r="O4212" s="8"/>
      <c r="P4212" s="9">
        <v>0</v>
      </c>
      <c r="Q4212" s="15">
        <v>0</v>
      </c>
      <c r="R4212" s="9">
        <v>192</v>
      </c>
      <c r="S4212" s="8" t="s">
        <v>37</v>
      </c>
      <c r="T4212" s="8"/>
      <c r="U4212" s="18" t="s">
        <v>9109</v>
      </c>
      <c r="V4212" s="8"/>
      <c r="W4212" s="8"/>
    </row>
    <row r="4213" spans="1:23" ht="13.5" thickBot="1">
      <c r="A4213" s="8"/>
      <c r="B4213" s="8"/>
      <c r="C4213" s="8" t="s">
        <v>5784</v>
      </c>
      <c r="D4213" s="8"/>
      <c r="E4213" s="8"/>
      <c r="F4213" s="8"/>
      <c r="G4213" s="8"/>
      <c r="H4213" s="8"/>
      <c r="I4213" s="8"/>
      <c r="J4213" s="8" t="s">
        <v>78</v>
      </c>
      <c r="K4213" s="17">
        <v>0</v>
      </c>
      <c r="L4213" s="8"/>
      <c r="M4213" s="8"/>
      <c r="N4213" s="9">
        <v>0</v>
      </c>
      <c r="O4213" s="8"/>
      <c r="P4213" s="9">
        <v>0</v>
      </c>
      <c r="Q4213" s="15">
        <v>0</v>
      </c>
      <c r="R4213" s="9">
        <v>120</v>
      </c>
      <c r="S4213" s="8" t="s">
        <v>37</v>
      </c>
      <c r="T4213" s="8"/>
      <c r="U4213" s="18" t="s">
        <v>9109</v>
      </c>
      <c r="V4213" s="8"/>
      <c r="W4213" s="8"/>
    </row>
    <row r="4214" spans="1:23" ht="13.5" thickBot="1">
      <c r="A4214" s="8"/>
      <c r="B4214" s="8"/>
      <c r="C4214" s="8" t="s">
        <v>5785</v>
      </c>
      <c r="D4214" s="8"/>
      <c r="E4214" s="8"/>
      <c r="F4214" s="8"/>
      <c r="G4214" s="8"/>
      <c r="H4214" s="8"/>
      <c r="I4214" s="8"/>
      <c r="J4214" s="8" t="s">
        <v>78</v>
      </c>
      <c r="K4214" s="17">
        <v>0</v>
      </c>
      <c r="L4214" s="8"/>
      <c r="M4214" s="8"/>
      <c r="N4214" s="9">
        <v>0</v>
      </c>
      <c r="O4214" s="8"/>
      <c r="P4214" s="9">
        <v>0</v>
      </c>
      <c r="Q4214" s="15">
        <v>0</v>
      </c>
      <c r="R4214" s="9">
        <v>120</v>
      </c>
      <c r="S4214" s="8" t="s">
        <v>37</v>
      </c>
      <c r="T4214" s="8"/>
      <c r="U4214" s="18" t="s">
        <v>9109</v>
      </c>
      <c r="V4214" s="8"/>
      <c r="W4214" s="8"/>
    </row>
    <row r="4215" spans="1:23" ht="13.5" thickBot="1">
      <c r="A4215" s="8"/>
      <c r="B4215" s="8"/>
      <c r="C4215" s="8" t="s">
        <v>5786</v>
      </c>
      <c r="D4215" s="8"/>
      <c r="E4215" s="8"/>
      <c r="F4215" s="8"/>
      <c r="G4215" s="8"/>
      <c r="H4215" s="8"/>
      <c r="I4215" s="8"/>
      <c r="J4215" s="8" t="s">
        <v>78</v>
      </c>
      <c r="K4215" s="17">
        <v>0</v>
      </c>
      <c r="L4215" s="8"/>
      <c r="M4215" s="8"/>
      <c r="N4215" s="9">
        <v>0</v>
      </c>
      <c r="O4215" s="8"/>
      <c r="P4215" s="9">
        <v>0</v>
      </c>
      <c r="Q4215" s="15">
        <v>0</v>
      </c>
      <c r="R4215" s="9">
        <v>60</v>
      </c>
      <c r="S4215" s="8" t="s">
        <v>37</v>
      </c>
      <c r="T4215" s="8"/>
      <c r="U4215" s="18" t="s">
        <v>9109</v>
      </c>
      <c r="V4215" s="8"/>
      <c r="W4215" s="8"/>
    </row>
    <row r="4216" spans="1:23" ht="13.5" thickBot="1">
      <c r="A4216" s="8"/>
      <c r="B4216" s="8"/>
      <c r="C4216" s="8" t="s">
        <v>5788</v>
      </c>
      <c r="D4216" s="8"/>
      <c r="E4216" s="8"/>
      <c r="F4216" s="8"/>
      <c r="G4216" s="8"/>
      <c r="H4216" s="8"/>
      <c r="I4216" s="8"/>
      <c r="J4216" s="8" t="s">
        <v>78</v>
      </c>
      <c r="K4216" s="17">
        <v>0</v>
      </c>
      <c r="L4216" s="8"/>
      <c r="M4216" s="8"/>
      <c r="N4216" s="9">
        <v>0</v>
      </c>
      <c r="O4216" s="8"/>
      <c r="P4216" s="9">
        <v>0</v>
      </c>
      <c r="Q4216" s="15">
        <v>0</v>
      </c>
      <c r="R4216" s="9">
        <v>144</v>
      </c>
      <c r="S4216" s="8" t="s">
        <v>37</v>
      </c>
      <c r="T4216" s="8"/>
      <c r="U4216" s="18" t="s">
        <v>9109</v>
      </c>
      <c r="V4216" s="8"/>
      <c r="W4216" s="8"/>
    </row>
    <row r="4217" spans="1:23" ht="13.5" thickBot="1">
      <c r="A4217" s="8"/>
      <c r="B4217" s="8"/>
      <c r="C4217" s="8" t="s">
        <v>5789</v>
      </c>
      <c r="D4217" s="8"/>
      <c r="E4217" s="8"/>
      <c r="F4217" s="8"/>
      <c r="G4217" s="8"/>
      <c r="H4217" s="8"/>
      <c r="I4217" s="8"/>
      <c r="J4217" s="8" t="s">
        <v>78</v>
      </c>
      <c r="K4217" s="17">
        <v>0</v>
      </c>
      <c r="L4217" s="8"/>
      <c r="M4217" s="8"/>
      <c r="N4217" s="9">
        <v>0</v>
      </c>
      <c r="O4217" s="8"/>
      <c r="P4217" s="9">
        <v>0</v>
      </c>
      <c r="Q4217" s="15">
        <v>0</v>
      </c>
      <c r="R4217" s="9">
        <v>144</v>
      </c>
      <c r="S4217" s="8" t="s">
        <v>37</v>
      </c>
      <c r="T4217" s="8"/>
      <c r="U4217" s="18" t="s">
        <v>9109</v>
      </c>
      <c r="V4217" s="8"/>
      <c r="W4217" s="8"/>
    </row>
    <row r="4218" spans="1:23" ht="13.5" thickBot="1">
      <c r="A4218" s="8"/>
      <c r="B4218" s="8"/>
      <c r="C4218" s="8" t="s">
        <v>5791</v>
      </c>
      <c r="D4218" s="8"/>
      <c r="E4218" s="8"/>
      <c r="F4218" s="8"/>
      <c r="G4218" s="8"/>
      <c r="H4218" s="8"/>
      <c r="I4218" s="8"/>
      <c r="J4218" s="8" t="s">
        <v>78</v>
      </c>
      <c r="K4218" s="17">
        <v>0</v>
      </c>
      <c r="L4218" s="8"/>
      <c r="M4218" s="8"/>
      <c r="N4218" s="9">
        <v>0</v>
      </c>
      <c r="O4218" s="8"/>
      <c r="P4218" s="9">
        <v>0</v>
      </c>
      <c r="Q4218" s="15">
        <v>0</v>
      </c>
      <c r="R4218" s="9">
        <v>12</v>
      </c>
      <c r="S4218" s="8" t="s">
        <v>34</v>
      </c>
      <c r="T4218" s="8"/>
      <c r="U4218" s="18" t="s">
        <v>9164</v>
      </c>
      <c r="V4218" s="8"/>
      <c r="W4218" s="8"/>
    </row>
    <row r="4219" spans="1:23" ht="13.5" thickBot="1">
      <c r="A4219" s="8"/>
      <c r="B4219" s="8"/>
      <c r="C4219" s="8" t="s">
        <v>5792</v>
      </c>
      <c r="D4219" s="8"/>
      <c r="E4219" s="8"/>
      <c r="F4219" s="8"/>
      <c r="G4219" s="8"/>
      <c r="H4219" s="8"/>
      <c r="I4219" s="8"/>
      <c r="J4219" s="8" t="s">
        <v>78</v>
      </c>
      <c r="K4219" s="17">
        <v>0</v>
      </c>
      <c r="L4219" s="8"/>
      <c r="M4219" s="8"/>
      <c r="N4219" s="9">
        <v>0</v>
      </c>
      <c r="O4219" s="8"/>
      <c r="P4219" s="9">
        <v>0</v>
      </c>
      <c r="Q4219" s="15">
        <v>0</v>
      </c>
      <c r="R4219" s="9">
        <v>10</v>
      </c>
      <c r="S4219" s="8" t="s">
        <v>34</v>
      </c>
      <c r="T4219" s="8"/>
      <c r="U4219" s="18" t="s">
        <v>9164</v>
      </c>
      <c r="V4219" s="8"/>
      <c r="W4219" s="8"/>
    </row>
    <row r="4220" spans="1:23" ht="13.5" thickBot="1">
      <c r="A4220" s="8"/>
      <c r="B4220" s="8"/>
      <c r="C4220" s="8" t="s">
        <v>5793</v>
      </c>
      <c r="D4220" s="8"/>
      <c r="E4220" s="8"/>
      <c r="F4220" s="8"/>
      <c r="G4220" s="8"/>
      <c r="H4220" s="8"/>
      <c r="I4220" s="8"/>
      <c r="J4220" s="8" t="s">
        <v>78</v>
      </c>
      <c r="K4220" s="17">
        <v>0</v>
      </c>
      <c r="L4220" s="8"/>
      <c r="M4220" s="8"/>
      <c r="N4220" s="9">
        <v>0</v>
      </c>
      <c r="O4220" s="8"/>
      <c r="P4220" s="9">
        <v>0</v>
      </c>
      <c r="Q4220" s="15">
        <v>0</v>
      </c>
      <c r="R4220" s="9">
        <v>10</v>
      </c>
      <c r="S4220" s="8" t="s">
        <v>34</v>
      </c>
      <c r="T4220" s="8"/>
      <c r="U4220" s="18" t="s">
        <v>9164</v>
      </c>
      <c r="V4220" s="8"/>
      <c r="W4220" s="8"/>
    </row>
    <row r="4221" spans="1:23" ht="13.5" thickBot="1">
      <c r="A4221" s="8"/>
      <c r="B4221" s="8"/>
      <c r="C4221" s="8" t="s">
        <v>5794</v>
      </c>
      <c r="D4221" s="8"/>
      <c r="E4221" s="8"/>
      <c r="F4221" s="8"/>
      <c r="G4221" s="8"/>
      <c r="H4221" s="8"/>
      <c r="I4221" s="8"/>
      <c r="J4221" s="8" t="s">
        <v>78</v>
      </c>
      <c r="K4221" s="17">
        <v>0</v>
      </c>
      <c r="L4221" s="8"/>
      <c r="M4221" s="8"/>
      <c r="N4221" s="9">
        <v>0</v>
      </c>
      <c r="O4221" s="8"/>
      <c r="P4221" s="9">
        <v>0</v>
      </c>
      <c r="Q4221" s="15">
        <v>0</v>
      </c>
      <c r="R4221" s="9">
        <v>12</v>
      </c>
      <c r="S4221" s="8" t="s">
        <v>34</v>
      </c>
      <c r="T4221" s="8"/>
      <c r="U4221" s="18" t="s">
        <v>9164</v>
      </c>
      <c r="V4221" s="8"/>
      <c r="W4221" s="8"/>
    </row>
    <row r="4222" spans="1:23" ht="13.5" thickBot="1">
      <c r="A4222" s="8"/>
      <c r="B4222" s="8"/>
      <c r="C4222" s="44" t="s">
        <v>5795</v>
      </c>
      <c r="D4222" s="45"/>
      <c r="E4222" s="42"/>
      <c r="F4222" s="8"/>
      <c r="G4222" s="8"/>
      <c r="H4222" s="8"/>
      <c r="I4222" s="8"/>
      <c r="J4222" s="8" t="s">
        <v>78</v>
      </c>
      <c r="K4222" s="17">
        <v>0</v>
      </c>
      <c r="L4222" s="8"/>
      <c r="M4222" s="8"/>
      <c r="N4222" s="9">
        <v>0</v>
      </c>
      <c r="O4222" s="8"/>
      <c r="P4222" s="9">
        <v>0</v>
      </c>
      <c r="Q4222" s="15">
        <v>0</v>
      </c>
      <c r="R4222" s="9">
        <v>72</v>
      </c>
      <c r="S4222" s="8" t="s">
        <v>37</v>
      </c>
      <c r="T4222" s="8"/>
      <c r="U4222" s="18" t="s">
        <v>9109</v>
      </c>
      <c r="V4222" s="8"/>
      <c r="W4222" s="8"/>
    </row>
    <row r="4223" spans="1:23" ht="13.5" thickBot="1">
      <c r="A4223" s="8"/>
      <c r="B4223" s="8"/>
      <c r="C4223" s="44" t="s">
        <v>5796</v>
      </c>
      <c r="D4223" s="42"/>
      <c r="E4223" s="8"/>
      <c r="F4223" s="8"/>
      <c r="G4223" s="8"/>
      <c r="H4223" s="8"/>
      <c r="I4223" s="8"/>
      <c r="J4223" s="8" t="s">
        <v>78</v>
      </c>
      <c r="K4223" s="17">
        <v>0</v>
      </c>
      <c r="L4223" s="8"/>
      <c r="M4223" s="8"/>
      <c r="N4223" s="9">
        <v>0</v>
      </c>
      <c r="O4223" s="8"/>
      <c r="P4223" s="9">
        <v>0</v>
      </c>
      <c r="Q4223" s="15">
        <v>0</v>
      </c>
      <c r="R4223" s="9">
        <v>96</v>
      </c>
      <c r="S4223" s="8" t="s">
        <v>37</v>
      </c>
      <c r="T4223" s="8"/>
      <c r="U4223" s="18" t="s">
        <v>9109</v>
      </c>
      <c r="V4223" s="8"/>
      <c r="W4223" s="8"/>
    </row>
    <row r="4224" spans="1:23" ht="13.5" thickBot="1">
      <c r="A4224" s="8"/>
      <c r="B4224" s="8"/>
      <c r="C4224" s="8" t="s">
        <v>5797</v>
      </c>
      <c r="D4224" s="8"/>
      <c r="E4224" s="8"/>
      <c r="F4224" s="8"/>
      <c r="G4224" s="8"/>
      <c r="H4224" s="8"/>
      <c r="I4224" s="8"/>
      <c r="J4224" s="8" t="s">
        <v>78</v>
      </c>
      <c r="K4224" s="17">
        <v>0</v>
      </c>
      <c r="L4224" s="8"/>
      <c r="M4224" s="8"/>
      <c r="N4224" s="9">
        <v>0</v>
      </c>
      <c r="O4224" s="8"/>
      <c r="P4224" s="9">
        <v>0</v>
      </c>
      <c r="Q4224" s="15">
        <v>0</v>
      </c>
      <c r="R4224" s="9">
        <v>12</v>
      </c>
      <c r="S4224" s="8" t="s">
        <v>34</v>
      </c>
      <c r="T4224" s="8"/>
      <c r="U4224" s="18" t="s">
        <v>9164</v>
      </c>
      <c r="V4224" s="8"/>
      <c r="W4224" s="8"/>
    </row>
    <row r="4225" spans="1:23" ht="13.5" thickBot="1">
      <c r="A4225" s="8"/>
      <c r="B4225" s="8"/>
      <c r="C4225" s="8" t="s">
        <v>5798</v>
      </c>
      <c r="D4225" s="8"/>
      <c r="E4225" s="8"/>
      <c r="F4225" s="8"/>
      <c r="G4225" s="8"/>
      <c r="H4225" s="8"/>
      <c r="I4225" s="8"/>
      <c r="J4225" s="8" t="s">
        <v>78</v>
      </c>
      <c r="K4225" s="17">
        <v>0</v>
      </c>
      <c r="L4225" s="8"/>
      <c r="M4225" s="8"/>
      <c r="N4225" s="9">
        <v>0</v>
      </c>
      <c r="O4225" s="8"/>
      <c r="P4225" s="9">
        <v>0</v>
      </c>
      <c r="Q4225" s="15">
        <v>0</v>
      </c>
      <c r="R4225" s="9">
        <v>120</v>
      </c>
      <c r="S4225" s="8" t="s">
        <v>37</v>
      </c>
      <c r="T4225" s="8"/>
      <c r="U4225" s="18" t="s">
        <v>9109</v>
      </c>
      <c r="V4225" s="8"/>
      <c r="W4225" s="8"/>
    </row>
    <row r="4226" spans="1:23" ht="13.5" thickBot="1">
      <c r="A4226" s="8"/>
      <c r="B4226" s="8"/>
      <c r="C4226" s="8" t="s">
        <v>5799</v>
      </c>
      <c r="D4226" s="8"/>
      <c r="E4226" s="8"/>
      <c r="F4226" s="8"/>
      <c r="G4226" s="8"/>
      <c r="H4226" s="8"/>
      <c r="I4226" s="8"/>
      <c r="J4226" s="8" t="s">
        <v>78</v>
      </c>
      <c r="K4226" s="17">
        <v>0</v>
      </c>
      <c r="L4226" s="8"/>
      <c r="M4226" s="8"/>
      <c r="N4226" s="9">
        <v>0</v>
      </c>
      <c r="O4226" s="8"/>
      <c r="P4226" s="9">
        <v>0</v>
      </c>
      <c r="Q4226" s="15">
        <v>0</v>
      </c>
      <c r="R4226" s="9">
        <v>120</v>
      </c>
      <c r="S4226" s="8" t="s">
        <v>37</v>
      </c>
      <c r="T4226" s="8"/>
      <c r="U4226" s="18" t="s">
        <v>9109</v>
      </c>
      <c r="V4226" s="8"/>
      <c r="W4226" s="8"/>
    </row>
    <row r="4227" spans="1:23" ht="13.5" thickBot="1">
      <c r="A4227" s="8"/>
      <c r="B4227" s="8"/>
      <c r="C4227" s="8" t="s">
        <v>5800</v>
      </c>
      <c r="D4227" s="8"/>
      <c r="E4227" s="8"/>
      <c r="F4227" s="8"/>
      <c r="G4227" s="8"/>
      <c r="H4227" s="8"/>
      <c r="I4227" s="8"/>
      <c r="J4227" s="8" t="s">
        <v>78</v>
      </c>
      <c r="K4227" s="17">
        <v>0</v>
      </c>
      <c r="L4227" s="8"/>
      <c r="M4227" s="8"/>
      <c r="N4227" s="9">
        <v>0</v>
      </c>
      <c r="O4227" s="8"/>
      <c r="P4227" s="9">
        <v>0</v>
      </c>
      <c r="Q4227" s="15">
        <v>0</v>
      </c>
      <c r="R4227" s="9">
        <v>180</v>
      </c>
      <c r="S4227" s="8" t="s">
        <v>37</v>
      </c>
      <c r="T4227" s="8"/>
      <c r="U4227" s="18" t="s">
        <v>9109</v>
      </c>
      <c r="V4227" s="8"/>
      <c r="W4227" s="8"/>
    </row>
    <row r="4228" spans="1:23" ht="13.5" thickBot="1">
      <c r="A4228" s="8"/>
      <c r="B4228" s="8"/>
      <c r="C4228" s="8" t="s">
        <v>5801</v>
      </c>
      <c r="D4228" s="8"/>
      <c r="E4228" s="8"/>
      <c r="F4228" s="8"/>
      <c r="G4228" s="8"/>
      <c r="H4228" s="8"/>
      <c r="I4228" s="8"/>
      <c r="J4228" s="8" t="s">
        <v>78</v>
      </c>
      <c r="K4228" s="17">
        <v>0</v>
      </c>
      <c r="L4228" s="8"/>
      <c r="M4228" s="8"/>
      <c r="N4228" s="9">
        <v>0</v>
      </c>
      <c r="O4228" s="8"/>
      <c r="P4228" s="9">
        <v>0</v>
      </c>
      <c r="Q4228" s="15">
        <v>0</v>
      </c>
      <c r="R4228" s="9">
        <v>200</v>
      </c>
      <c r="S4228" s="8" t="s">
        <v>37</v>
      </c>
      <c r="T4228" s="8"/>
      <c r="U4228" s="18" t="s">
        <v>9109</v>
      </c>
      <c r="V4228" s="8"/>
      <c r="W4228" s="8"/>
    </row>
    <row r="4229" spans="1:23" ht="13.5" thickBot="1">
      <c r="A4229" s="8"/>
      <c r="B4229" s="8"/>
      <c r="C4229" s="8" t="s">
        <v>5803</v>
      </c>
      <c r="D4229" s="8"/>
      <c r="E4229" s="8"/>
      <c r="F4229" s="8"/>
      <c r="G4229" s="8"/>
      <c r="H4229" s="8"/>
      <c r="I4229" s="8"/>
      <c r="J4229" s="8" t="s">
        <v>78</v>
      </c>
      <c r="K4229" s="17">
        <v>0</v>
      </c>
      <c r="L4229" s="8"/>
      <c r="M4229" s="8"/>
      <c r="N4229" s="9">
        <v>0</v>
      </c>
      <c r="O4229" s="8"/>
      <c r="P4229" s="9">
        <v>0</v>
      </c>
      <c r="Q4229" s="15">
        <v>0</v>
      </c>
      <c r="R4229" s="9">
        <v>144</v>
      </c>
      <c r="S4229" s="8" t="s">
        <v>37</v>
      </c>
      <c r="T4229" s="8"/>
      <c r="U4229" s="18" t="s">
        <v>9109</v>
      </c>
      <c r="V4229" s="8"/>
      <c r="W4229" s="8"/>
    </row>
    <row r="4230" spans="1:23" ht="13.5" thickBot="1">
      <c r="A4230" s="8"/>
      <c r="B4230" s="8"/>
      <c r="C4230" s="8" t="s">
        <v>5804</v>
      </c>
      <c r="D4230" s="8"/>
      <c r="E4230" s="8"/>
      <c r="F4230" s="8"/>
      <c r="G4230" s="8"/>
      <c r="H4230" s="8"/>
      <c r="I4230" s="8"/>
      <c r="J4230" s="8" t="s">
        <v>78</v>
      </c>
      <c r="K4230" s="17">
        <v>0</v>
      </c>
      <c r="L4230" s="8"/>
      <c r="M4230" s="8"/>
      <c r="N4230" s="9">
        <v>0</v>
      </c>
      <c r="O4230" s="8"/>
      <c r="P4230" s="9">
        <v>0</v>
      </c>
      <c r="Q4230" s="15">
        <v>0</v>
      </c>
      <c r="R4230" s="9">
        <v>160</v>
      </c>
      <c r="S4230" s="8" t="s">
        <v>37</v>
      </c>
      <c r="T4230" s="8"/>
      <c r="U4230" s="18" t="s">
        <v>9109</v>
      </c>
      <c r="V4230" s="8"/>
      <c r="W4230" s="8"/>
    </row>
    <row r="4231" spans="1:23" ht="13.5" thickBot="1">
      <c r="A4231" s="8"/>
      <c r="B4231" s="8"/>
      <c r="C4231" s="8" t="s">
        <v>5805</v>
      </c>
      <c r="D4231" s="8"/>
      <c r="E4231" s="8"/>
      <c r="F4231" s="8"/>
      <c r="G4231" s="8"/>
      <c r="H4231" s="8"/>
      <c r="I4231" s="8"/>
      <c r="J4231" s="8" t="s">
        <v>78</v>
      </c>
      <c r="K4231" s="17">
        <v>0</v>
      </c>
      <c r="L4231" s="8"/>
      <c r="M4231" s="8"/>
      <c r="N4231" s="9">
        <v>0</v>
      </c>
      <c r="O4231" s="8"/>
      <c r="P4231" s="9">
        <v>0</v>
      </c>
      <c r="Q4231" s="15">
        <v>0</v>
      </c>
      <c r="R4231" s="9">
        <v>144</v>
      </c>
      <c r="S4231" s="8" t="s">
        <v>37</v>
      </c>
      <c r="T4231" s="8"/>
      <c r="U4231" s="18" t="s">
        <v>9109</v>
      </c>
      <c r="V4231" s="8"/>
      <c r="W4231" s="8"/>
    </row>
    <row r="4232" spans="1:23" ht="13.5" thickBot="1">
      <c r="A4232" s="8"/>
      <c r="B4232" s="8"/>
      <c r="C4232" s="8" t="s">
        <v>5806</v>
      </c>
      <c r="D4232" s="8"/>
      <c r="E4232" s="8"/>
      <c r="F4232" s="8"/>
      <c r="G4232" s="8"/>
      <c r="H4232" s="8"/>
      <c r="I4232" s="8"/>
      <c r="J4232" s="8" t="s">
        <v>78</v>
      </c>
      <c r="K4232" s="17">
        <v>0</v>
      </c>
      <c r="L4232" s="8"/>
      <c r="M4232" s="8"/>
      <c r="N4232" s="9">
        <v>0</v>
      </c>
      <c r="O4232" s="8"/>
      <c r="P4232" s="9">
        <v>0</v>
      </c>
      <c r="Q4232" s="15">
        <v>0</v>
      </c>
      <c r="R4232" s="9">
        <v>144</v>
      </c>
      <c r="S4232" s="8" t="s">
        <v>37</v>
      </c>
      <c r="T4232" s="8"/>
      <c r="U4232" s="18" t="s">
        <v>9109</v>
      </c>
      <c r="V4232" s="8"/>
      <c r="W4232" s="8"/>
    </row>
    <row r="4233" spans="1:23" ht="13.5" thickBot="1">
      <c r="A4233" s="8"/>
      <c r="B4233" s="8"/>
      <c r="C4233" s="8" t="s">
        <v>5807</v>
      </c>
      <c r="D4233" s="8"/>
      <c r="E4233" s="8"/>
      <c r="F4233" s="8"/>
      <c r="G4233" s="8"/>
      <c r="H4233" s="8"/>
      <c r="I4233" s="8"/>
      <c r="J4233" s="8" t="s">
        <v>78</v>
      </c>
      <c r="K4233" s="17">
        <v>0</v>
      </c>
      <c r="L4233" s="8"/>
      <c r="M4233" s="8"/>
      <c r="N4233" s="9">
        <v>0</v>
      </c>
      <c r="O4233" s="8"/>
      <c r="P4233" s="9">
        <v>0</v>
      </c>
      <c r="Q4233" s="15">
        <v>0</v>
      </c>
      <c r="R4233" s="9">
        <v>120</v>
      </c>
      <c r="S4233" s="8" t="s">
        <v>37</v>
      </c>
      <c r="T4233" s="8"/>
      <c r="U4233" s="18" t="s">
        <v>9109</v>
      </c>
      <c r="V4233" s="8"/>
      <c r="W4233" s="8"/>
    </row>
    <row r="4234" spans="1:23" ht="13.5" thickBot="1">
      <c r="A4234" s="8"/>
      <c r="B4234" s="8"/>
      <c r="C4234" s="8" t="s">
        <v>5808</v>
      </c>
      <c r="D4234" s="8"/>
      <c r="E4234" s="8"/>
      <c r="F4234" s="8"/>
      <c r="G4234" s="8"/>
      <c r="H4234" s="8"/>
      <c r="I4234" s="8"/>
      <c r="J4234" s="8" t="s">
        <v>78</v>
      </c>
      <c r="K4234" s="17">
        <v>0</v>
      </c>
      <c r="L4234" s="8"/>
      <c r="M4234" s="8"/>
      <c r="N4234" s="9">
        <v>0</v>
      </c>
      <c r="O4234" s="8"/>
      <c r="P4234" s="9">
        <v>0</v>
      </c>
      <c r="Q4234" s="15">
        <v>0</v>
      </c>
      <c r="R4234" s="9">
        <v>120</v>
      </c>
      <c r="S4234" s="8" t="s">
        <v>37</v>
      </c>
      <c r="T4234" s="8"/>
      <c r="U4234" s="18" t="s">
        <v>9109</v>
      </c>
      <c r="V4234" s="8"/>
      <c r="W4234" s="8"/>
    </row>
    <row r="4235" spans="1:23" ht="13.5" thickBot="1">
      <c r="A4235" s="8"/>
      <c r="B4235" s="8"/>
      <c r="C4235" s="44" t="s">
        <v>5810</v>
      </c>
      <c r="D4235" s="42"/>
      <c r="E4235" s="8"/>
      <c r="F4235" s="8"/>
      <c r="G4235" s="8"/>
      <c r="H4235" s="8"/>
      <c r="I4235" s="8"/>
      <c r="J4235" s="8" t="s">
        <v>78</v>
      </c>
      <c r="K4235" s="17">
        <v>0</v>
      </c>
      <c r="L4235" s="8"/>
      <c r="M4235" s="8"/>
      <c r="N4235" s="9">
        <v>0</v>
      </c>
      <c r="O4235" s="8"/>
      <c r="P4235" s="9">
        <v>0</v>
      </c>
      <c r="Q4235" s="15">
        <v>0</v>
      </c>
      <c r="R4235" s="9">
        <v>192</v>
      </c>
      <c r="S4235" s="8" t="s">
        <v>37</v>
      </c>
      <c r="T4235" s="8"/>
      <c r="U4235" s="18" t="s">
        <v>9109</v>
      </c>
      <c r="V4235" s="8"/>
      <c r="W4235" s="8"/>
    </row>
    <row r="4236" spans="1:23" ht="13.5" thickBot="1">
      <c r="A4236" s="8"/>
      <c r="B4236" s="8"/>
      <c r="C4236" s="8" t="s">
        <v>5811</v>
      </c>
      <c r="D4236" s="8"/>
      <c r="E4236" s="8"/>
      <c r="F4236" s="8"/>
      <c r="G4236" s="8"/>
      <c r="H4236" s="8"/>
      <c r="I4236" s="8"/>
      <c r="J4236" s="8" t="s">
        <v>78</v>
      </c>
      <c r="K4236" s="17">
        <v>0</v>
      </c>
      <c r="L4236" s="8"/>
      <c r="M4236" s="8"/>
      <c r="N4236" s="9">
        <v>0</v>
      </c>
      <c r="O4236" s="8"/>
      <c r="P4236" s="9">
        <v>0</v>
      </c>
      <c r="Q4236" s="15">
        <v>0</v>
      </c>
      <c r="R4236" s="9">
        <v>192</v>
      </c>
      <c r="S4236" s="8" t="s">
        <v>37</v>
      </c>
      <c r="T4236" s="8"/>
      <c r="U4236" s="18" t="s">
        <v>9109</v>
      </c>
      <c r="V4236" s="8"/>
      <c r="W4236" s="8"/>
    </row>
    <row r="4237" spans="1:23" ht="13.5" thickBot="1">
      <c r="A4237" s="8"/>
      <c r="B4237" s="8"/>
      <c r="C4237" s="8" t="s">
        <v>5813</v>
      </c>
      <c r="D4237" s="8"/>
      <c r="E4237" s="8"/>
      <c r="F4237" s="8"/>
      <c r="G4237" s="8"/>
      <c r="H4237" s="8"/>
      <c r="I4237" s="8"/>
      <c r="J4237" s="8" t="s">
        <v>78</v>
      </c>
      <c r="K4237" s="17">
        <v>0</v>
      </c>
      <c r="L4237" s="8"/>
      <c r="M4237" s="8"/>
      <c r="N4237" s="9">
        <v>0</v>
      </c>
      <c r="O4237" s="8"/>
      <c r="P4237" s="9">
        <v>0</v>
      </c>
      <c r="Q4237" s="15">
        <v>0</v>
      </c>
      <c r="R4237" s="9">
        <v>96</v>
      </c>
      <c r="S4237" s="8" t="s">
        <v>37</v>
      </c>
      <c r="T4237" s="8"/>
      <c r="U4237" s="18" t="s">
        <v>9109</v>
      </c>
      <c r="V4237" s="8"/>
      <c r="W4237" s="8"/>
    </row>
    <row r="4238" spans="1:23" ht="13.5" thickBot="1">
      <c r="A4238" s="8"/>
      <c r="B4238" s="8"/>
      <c r="C4238" s="8" t="s">
        <v>5814</v>
      </c>
      <c r="D4238" s="8"/>
      <c r="E4238" s="8"/>
      <c r="F4238" s="8"/>
      <c r="G4238" s="8"/>
      <c r="H4238" s="8"/>
      <c r="I4238" s="8"/>
      <c r="J4238" s="8" t="s">
        <v>78</v>
      </c>
      <c r="K4238" s="17">
        <v>0</v>
      </c>
      <c r="L4238" s="8"/>
      <c r="M4238" s="8"/>
      <c r="N4238" s="9">
        <v>0</v>
      </c>
      <c r="O4238" s="8"/>
      <c r="P4238" s="9">
        <v>0</v>
      </c>
      <c r="Q4238" s="15">
        <v>0</v>
      </c>
      <c r="R4238" s="9">
        <v>90</v>
      </c>
      <c r="S4238" s="8" t="s">
        <v>37</v>
      </c>
      <c r="T4238" s="8"/>
      <c r="U4238" s="18" t="s">
        <v>9109</v>
      </c>
      <c r="V4238" s="8"/>
      <c r="W4238" s="8"/>
    </row>
    <row r="4239" spans="1:23" ht="13.5" thickBot="1">
      <c r="A4239" s="8"/>
      <c r="B4239" s="8"/>
      <c r="C4239" s="8" t="s">
        <v>5815</v>
      </c>
      <c r="D4239" s="8"/>
      <c r="E4239" s="8"/>
      <c r="F4239" s="8"/>
      <c r="G4239" s="8"/>
      <c r="H4239" s="8"/>
      <c r="I4239" s="8"/>
      <c r="J4239" s="8" t="s">
        <v>78</v>
      </c>
      <c r="K4239" s="17">
        <v>0</v>
      </c>
      <c r="L4239" s="8"/>
      <c r="M4239" s="8"/>
      <c r="N4239" s="9">
        <v>0</v>
      </c>
      <c r="O4239" s="8"/>
      <c r="P4239" s="9">
        <v>0</v>
      </c>
      <c r="Q4239" s="15">
        <v>0</v>
      </c>
      <c r="R4239" s="9">
        <v>192</v>
      </c>
      <c r="S4239" s="8" t="s">
        <v>37</v>
      </c>
      <c r="T4239" s="8"/>
      <c r="U4239" s="18" t="s">
        <v>9109</v>
      </c>
      <c r="V4239" s="8"/>
      <c r="W4239" s="8"/>
    </row>
    <row r="4240" spans="1:23" ht="13.5" thickBot="1">
      <c r="A4240" s="8"/>
      <c r="B4240" s="8"/>
      <c r="C4240" s="8" t="s">
        <v>5816</v>
      </c>
      <c r="D4240" s="8"/>
      <c r="E4240" s="8"/>
      <c r="F4240" s="8"/>
      <c r="G4240" s="8"/>
      <c r="H4240" s="8"/>
      <c r="I4240" s="8"/>
      <c r="J4240" s="8" t="s">
        <v>78</v>
      </c>
      <c r="K4240" s="17">
        <v>0</v>
      </c>
      <c r="L4240" s="8"/>
      <c r="M4240" s="8"/>
      <c r="N4240" s="9">
        <v>0</v>
      </c>
      <c r="O4240" s="8"/>
      <c r="P4240" s="9">
        <v>0</v>
      </c>
      <c r="Q4240" s="15">
        <v>0</v>
      </c>
      <c r="R4240" s="9">
        <v>180</v>
      </c>
      <c r="S4240" s="8" t="s">
        <v>37</v>
      </c>
      <c r="T4240" s="8"/>
      <c r="U4240" s="18" t="s">
        <v>9109</v>
      </c>
      <c r="V4240" s="8"/>
      <c r="W4240" s="8"/>
    </row>
    <row r="4241" spans="1:23" ht="13.5" thickBot="1">
      <c r="A4241" s="8"/>
      <c r="B4241" s="8"/>
      <c r="C4241" s="8" t="s">
        <v>5817</v>
      </c>
      <c r="D4241" s="8"/>
      <c r="E4241" s="8"/>
      <c r="F4241" s="8"/>
      <c r="G4241" s="8"/>
      <c r="H4241" s="8"/>
      <c r="I4241" s="8"/>
      <c r="J4241" s="8" t="s">
        <v>78</v>
      </c>
      <c r="K4241" s="17">
        <v>0</v>
      </c>
      <c r="L4241" s="8"/>
      <c r="M4241" s="8"/>
      <c r="N4241" s="9">
        <v>0</v>
      </c>
      <c r="O4241" s="8"/>
      <c r="P4241" s="9">
        <v>0</v>
      </c>
      <c r="Q4241" s="15">
        <v>0</v>
      </c>
      <c r="R4241" s="9">
        <v>192</v>
      </c>
      <c r="S4241" s="8" t="s">
        <v>37</v>
      </c>
      <c r="T4241" s="8"/>
      <c r="U4241" s="18" t="s">
        <v>9109</v>
      </c>
      <c r="V4241" s="8"/>
      <c r="W4241" s="8"/>
    </row>
    <row r="4242" spans="1:23" ht="13.5" thickBot="1">
      <c r="A4242" s="8"/>
      <c r="B4242" s="8"/>
      <c r="C4242" s="44" t="s">
        <v>5818</v>
      </c>
      <c r="D4242" s="42"/>
      <c r="E4242" s="8"/>
      <c r="F4242" s="8"/>
      <c r="G4242" s="8"/>
      <c r="H4242" s="8"/>
      <c r="I4242" s="8"/>
      <c r="J4242" s="8" t="s">
        <v>78</v>
      </c>
      <c r="K4242" s="17">
        <v>0</v>
      </c>
      <c r="L4242" s="8"/>
      <c r="M4242" s="8"/>
      <c r="N4242" s="9">
        <v>0</v>
      </c>
      <c r="O4242" s="8"/>
      <c r="P4242" s="9">
        <v>0</v>
      </c>
      <c r="Q4242" s="15">
        <v>0</v>
      </c>
      <c r="R4242" s="9">
        <v>20</v>
      </c>
      <c r="S4242" s="8" t="s">
        <v>34</v>
      </c>
      <c r="T4242" s="8"/>
      <c r="U4242" s="18" t="s">
        <v>9164</v>
      </c>
      <c r="V4242" s="8"/>
      <c r="W4242" s="8"/>
    </row>
    <row r="4243" spans="1:23" ht="13.5" thickBot="1">
      <c r="A4243" s="8"/>
      <c r="B4243" s="8"/>
      <c r="C4243" s="8" t="s">
        <v>5820</v>
      </c>
      <c r="D4243" s="8"/>
      <c r="E4243" s="8"/>
      <c r="F4243" s="8"/>
      <c r="G4243" s="8"/>
      <c r="H4243" s="8"/>
      <c r="I4243" s="8"/>
      <c r="J4243" s="8" t="s">
        <v>78</v>
      </c>
      <c r="K4243" s="17">
        <v>0</v>
      </c>
      <c r="L4243" s="8"/>
      <c r="M4243" s="8"/>
      <c r="N4243" s="9">
        <v>0</v>
      </c>
      <c r="O4243" s="8"/>
      <c r="P4243" s="9">
        <v>0</v>
      </c>
      <c r="Q4243" s="15">
        <v>0</v>
      </c>
      <c r="R4243" s="9">
        <v>192</v>
      </c>
      <c r="S4243" s="8" t="s">
        <v>37</v>
      </c>
      <c r="T4243" s="8"/>
      <c r="U4243" s="18" t="s">
        <v>9109</v>
      </c>
      <c r="V4243" s="8"/>
      <c r="W4243" s="8"/>
    </row>
    <row r="4244" spans="1:23" ht="13.5" thickBot="1">
      <c r="A4244" s="8"/>
      <c r="B4244" s="8"/>
      <c r="C4244" s="44" t="s">
        <v>5822</v>
      </c>
      <c r="D4244" s="42"/>
      <c r="E4244" s="8"/>
      <c r="F4244" s="8"/>
      <c r="G4244" s="8"/>
      <c r="H4244" s="8"/>
      <c r="I4244" s="8"/>
      <c r="J4244" s="8" t="s">
        <v>78</v>
      </c>
      <c r="K4244" s="17">
        <v>0</v>
      </c>
      <c r="L4244" s="8"/>
      <c r="M4244" s="8"/>
      <c r="N4244" s="9">
        <v>0</v>
      </c>
      <c r="O4244" s="8"/>
      <c r="P4244" s="9">
        <v>0</v>
      </c>
      <c r="Q4244" s="15">
        <v>0</v>
      </c>
      <c r="R4244" s="9">
        <v>12</v>
      </c>
      <c r="S4244" s="8" t="s">
        <v>34</v>
      </c>
      <c r="T4244" s="8"/>
      <c r="U4244" s="18" t="s">
        <v>9164</v>
      </c>
      <c r="V4244" s="8"/>
      <c r="W4244" s="8"/>
    </row>
    <row r="4245" spans="1:23" ht="13.5" thickBot="1">
      <c r="A4245" s="8"/>
      <c r="B4245" s="8"/>
      <c r="C4245" s="8" t="s">
        <v>5823</v>
      </c>
      <c r="D4245" s="8"/>
      <c r="E4245" s="8"/>
      <c r="F4245" s="8"/>
      <c r="G4245" s="8"/>
      <c r="H4245" s="8"/>
      <c r="I4245" s="8"/>
      <c r="J4245" s="8" t="s">
        <v>78</v>
      </c>
      <c r="K4245" s="17">
        <v>0</v>
      </c>
      <c r="L4245" s="8"/>
      <c r="M4245" s="8"/>
      <c r="N4245" s="9">
        <v>0</v>
      </c>
      <c r="O4245" s="8"/>
      <c r="P4245" s="9">
        <v>0</v>
      </c>
      <c r="Q4245" s="15">
        <v>0</v>
      </c>
      <c r="R4245" s="9">
        <v>12</v>
      </c>
      <c r="S4245" s="8" t="s">
        <v>34</v>
      </c>
      <c r="T4245" s="8"/>
      <c r="U4245" s="18" t="s">
        <v>9164</v>
      </c>
      <c r="V4245" s="8"/>
      <c r="W4245" s="8"/>
    </row>
    <row r="4246" spans="1:23" ht="13.5" thickBot="1">
      <c r="A4246" s="8"/>
      <c r="B4246" s="8"/>
      <c r="C4246" s="8" t="s">
        <v>5824</v>
      </c>
      <c r="D4246" s="8"/>
      <c r="E4246" s="8"/>
      <c r="F4246" s="8"/>
      <c r="G4246" s="8"/>
      <c r="H4246" s="8"/>
      <c r="I4246" s="8"/>
      <c r="J4246" s="8" t="s">
        <v>78</v>
      </c>
      <c r="K4246" s="17">
        <v>0</v>
      </c>
      <c r="L4246" s="8"/>
      <c r="M4246" s="8"/>
      <c r="N4246" s="9">
        <v>0</v>
      </c>
      <c r="O4246" s="8"/>
      <c r="P4246" s="9">
        <v>0</v>
      </c>
      <c r="Q4246" s="15">
        <v>0</v>
      </c>
      <c r="R4246" s="9">
        <v>12</v>
      </c>
      <c r="S4246" s="8" t="s">
        <v>34</v>
      </c>
      <c r="T4246" s="8"/>
      <c r="U4246" s="18" t="s">
        <v>9164</v>
      </c>
      <c r="V4246" s="8"/>
      <c r="W4246" s="8"/>
    </row>
    <row r="4247" spans="1:23" ht="13.5" thickBot="1">
      <c r="A4247" s="8"/>
      <c r="B4247" s="8"/>
      <c r="C4247" s="8" t="s">
        <v>5825</v>
      </c>
      <c r="D4247" s="8"/>
      <c r="E4247" s="8"/>
      <c r="F4247" s="8"/>
      <c r="G4247" s="8"/>
      <c r="H4247" s="8"/>
      <c r="I4247" s="8"/>
      <c r="J4247" s="8" t="s">
        <v>78</v>
      </c>
      <c r="K4247" s="17">
        <v>0</v>
      </c>
      <c r="L4247" s="8"/>
      <c r="M4247" s="8"/>
      <c r="N4247" s="9">
        <v>0</v>
      </c>
      <c r="O4247" s="8"/>
      <c r="P4247" s="9">
        <v>0</v>
      </c>
      <c r="Q4247" s="15">
        <v>0</v>
      </c>
      <c r="R4247" s="9">
        <v>12</v>
      </c>
      <c r="S4247" s="8" t="s">
        <v>34</v>
      </c>
      <c r="T4247" s="8"/>
      <c r="U4247" s="18" t="s">
        <v>9164</v>
      </c>
      <c r="V4247" s="8"/>
      <c r="W4247" s="8"/>
    </row>
    <row r="4248" spans="1:23" ht="13.5" thickBot="1">
      <c r="A4248" s="8"/>
      <c r="B4248" s="8"/>
      <c r="C4248" s="8" t="s">
        <v>5826</v>
      </c>
      <c r="D4248" s="8"/>
      <c r="E4248" s="8"/>
      <c r="F4248" s="8"/>
      <c r="G4248" s="8"/>
      <c r="H4248" s="8"/>
      <c r="I4248" s="8"/>
      <c r="J4248" s="8" t="s">
        <v>78</v>
      </c>
      <c r="K4248" s="17">
        <v>0</v>
      </c>
      <c r="L4248" s="8"/>
      <c r="M4248" s="8"/>
      <c r="N4248" s="9">
        <v>0</v>
      </c>
      <c r="O4248" s="8"/>
      <c r="P4248" s="9">
        <v>0</v>
      </c>
      <c r="Q4248" s="15">
        <v>0</v>
      </c>
      <c r="R4248" s="9">
        <v>16</v>
      </c>
      <c r="S4248" s="8" t="s">
        <v>34</v>
      </c>
      <c r="T4248" s="8"/>
      <c r="U4248" s="18" t="s">
        <v>9164</v>
      </c>
      <c r="V4248" s="8"/>
      <c r="W4248" s="8"/>
    </row>
    <row r="4249" spans="1:23" ht="13.5" thickBot="1">
      <c r="A4249" s="8"/>
      <c r="B4249" s="8"/>
      <c r="C4249" s="8" t="s">
        <v>5827</v>
      </c>
      <c r="D4249" s="8"/>
      <c r="E4249" s="8"/>
      <c r="F4249" s="8"/>
      <c r="G4249" s="8"/>
      <c r="H4249" s="8"/>
      <c r="I4249" s="8"/>
      <c r="J4249" s="8" t="s">
        <v>78</v>
      </c>
      <c r="K4249" s="17">
        <v>0</v>
      </c>
      <c r="L4249" s="8"/>
      <c r="M4249" s="8"/>
      <c r="N4249" s="9">
        <v>0</v>
      </c>
      <c r="O4249" s="8"/>
      <c r="P4249" s="9">
        <v>0</v>
      </c>
      <c r="Q4249" s="15" t="e">
        <v>#DIV/0!</v>
      </c>
      <c r="R4249" s="9">
        <v>0</v>
      </c>
      <c r="S4249" s="8"/>
      <c r="T4249" s="8"/>
      <c r="U4249" s="18" t="e">
        <v>#DIV/0!</v>
      </c>
      <c r="V4249" s="8"/>
      <c r="W4249" s="8"/>
    </row>
    <row r="4250" spans="1:23" ht="13.5" thickBot="1">
      <c r="A4250" s="8"/>
      <c r="B4250" s="8"/>
      <c r="C4250" s="8" t="s">
        <v>5830</v>
      </c>
      <c r="D4250" s="8"/>
      <c r="E4250" s="8"/>
      <c r="F4250" s="8"/>
      <c r="G4250" s="8"/>
      <c r="H4250" s="8"/>
      <c r="I4250" s="8"/>
      <c r="J4250" s="8" t="s">
        <v>78</v>
      </c>
      <c r="K4250" s="17">
        <v>0</v>
      </c>
      <c r="L4250" s="8"/>
      <c r="M4250" s="8"/>
      <c r="N4250" s="9">
        <v>0</v>
      </c>
      <c r="O4250" s="8"/>
      <c r="P4250" s="9">
        <v>0</v>
      </c>
      <c r="Q4250" s="15">
        <v>0</v>
      </c>
      <c r="R4250" s="9">
        <v>168</v>
      </c>
      <c r="S4250" s="8" t="s">
        <v>37</v>
      </c>
      <c r="T4250" s="8"/>
      <c r="U4250" s="18" t="s">
        <v>9109</v>
      </c>
      <c r="V4250" s="8"/>
      <c r="W4250" s="8"/>
    </row>
    <row r="4251" spans="1:23" ht="13.5" thickBot="1">
      <c r="A4251" s="8"/>
      <c r="B4251" s="8"/>
      <c r="C4251" s="8" t="s">
        <v>5831</v>
      </c>
      <c r="D4251" s="8"/>
      <c r="E4251" s="8"/>
      <c r="F4251" s="8"/>
      <c r="G4251" s="8"/>
      <c r="H4251" s="8"/>
      <c r="I4251" s="8"/>
      <c r="J4251" s="8" t="s">
        <v>78</v>
      </c>
      <c r="K4251" s="17">
        <v>0</v>
      </c>
      <c r="L4251" s="8"/>
      <c r="M4251" s="8"/>
      <c r="N4251" s="9">
        <v>0</v>
      </c>
      <c r="O4251" s="8"/>
      <c r="P4251" s="9">
        <v>0</v>
      </c>
      <c r="Q4251" s="15">
        <v>0</v>
      </c>
      <c r="R4251" s="9">
        <v>72</v>
      </c>
      <c r="S4251" s="8" t="s">
        <v>37</v>
      </c>
      <c r="T4251" s="8"/>
      <c r="U4251" s="18" t="s">
        <v>9109</v>
      </c>
      <c r="V4251" s="8"/>
      <c r="W4251" s="8"/>
    </row>
    <row r="4252" spans="1:23" ht="13.5" thickBot="1">
      <c r="A4252" s="8"/>
      <c r="B4252" s="8"/>
      <c r="C4252" s="8" t="s">
        <v>5832</v>
      </c>
      <c r="D4252" s="8"/>
      <c r="E4252" s="8"/>
      <c r="F4252" s="8"/>
      <c r="G4252" s="8"/>
      <c r="H4252" s="8"/>
      <c r="I4252" s="8"/>
      <c r="J4252" s="8" t="s">
        <v>78</v>
      </c>
      <c r="K4252" s="17">
        <v>0</v>
      </c>
      <c r="L4252" s="8"/>
      <c r="M4252" s="8"/>
      <c r="N4252" s="9">
        <v>0</v>
      </c>
      <c r="O4252" s="8"/>
      <c r="P4252" s="9">
        <v>0</v>
      </c>
      <c r="Q4252" s="15">
        <v>0</v>
      </c>
      <c r="R4252" s="9">
        <v>160</v>
      </c>
      <c r="S4252" s="8" t="s">
        <v>37</v>
      </c>
      <c r="T4252" s="8"/>
      <c r="U4252" s="18" t="s">
        <v>9109</v>
      </c>
      <c r="V4252" s="8"/>
      <c r="W4252" s="8"/>
    </row>
    <row r="4253" spans="1:23" ht="13.5" thickBot="1">
      <c r="A4253" s="8"/>
      <c r="B4253" s="8"/>
      <c r="C4253" s="44" t="s">
        <v>5833</v>
      </c>
      <c r="D4253" s="42"/>
      <c r="E4253" s="8"/>
      <c r="F4253" s="8"/>
      <c r="G4253" s="8"/>
      <c r="H4253" s="8"/>
      <c r="I4253" s="8"/>
      <c r="J4253" s="8" t="s">
        <v>78</v>
      </c>
      <c r="K4253" s="17">
        <v>0</v>
      </c>
      <c r="L4253" s="8"/>
      <c r="M4253" s="8"/>
      <c r="N4253" s="9">
        <v>0</v>
      </c>
      <c r="O4253" s="8"/>
      <c r="P4253" s="9">
        <v>0</v>
      </c>
      <c r="Q4253" s="15">
        <v>0</v>
      </c>
      <c r="R4253" s="9">
        <v>432</v>
      </c>
      <c r="S4253" s="8" t="s">
        <v>37</v>
      </c>
      <c r="T4253" s="8"/>
      <c r="U4253" s="18" t="s">
        <v>9109</v>
      </c>
      <c r="V4253" s="8"/>
      <c r="W4253" s="8"/>
    </row>
    <row r="4254" spans="1:23" ht="13.5" thickBot="1">
      <c r="A4254" s="8"/>
      <c r="B4254" s="8"/>
      <c r="C4254" s="8" t="s">
        <v>5834</v>
      </c>
      <c r="D4254" s="8"/>
      <c r="E4254" s="8"/>
      <c r="F4254" s="8"/>
      <c r="G4254" s="8"/>
      <c r="H4254" s="8"/>
      <c r="I4254" s="8"/>
      <c r="J4254" s="8" t="s">
        <v>78</v>
      </c>
      <c r="K4254" s="17">
        <v>0</v>
      </c>
      <c r="L4254" s="8"/>
      <c r="M4254" s="8"/>
      <c r="N4254" s="9">
        <v>0</v>
      </c>
      <c r="O4254" s="8"/>
      <c r="P4254" s="9">
        <v>0</v>
      </c>
      <c r="Q4254" s="15">
        <v>0</v>
      </c>
      <c r="R4254" s="9">
        <v>300</v>
      </c>
      <c r="S4254" s="8" t="s">
        <v>37</v>
      </c>
      <c r="T4254" s="8"/>
      <c r="U4254" s="18" t="s">
        <v>9109</v>
      </c>
      <c r="V4254" s="8"/>
      <c r="W4254" s="8"/>
    </row>
    <row r="4255" spans="1:23" ht="13.5" thickBot="1">
      <c r="A4255" s="8"/>
      <c r="B4255" s="8"/>
      <c r="C4255" s="8" t="s">
        <v>5838</v>
      </c>
      <c r="D4255" s="8"/>
      <c r="E4255" s="8"/>
      <c r="F4255" s="8"/>
      <c r="G4255" s="8"/>
      <c r="H4255" s="8"/>
      <c r="I4255" s="8"/>
      <c r="J4255" s="8" t="s">
        <v>78</v>
      </c>
      <c r="K4255" s="17">
        <v>0</v>
      </c>
      <c r="L4255" s="8"/>
      <c r="M4255" s="8"/>
      <c r="N4255" s="9">
        <v>0</v>
      </c>
      <c r="O4255" s="8"/>
      <c r="P4255" s="9">
        <v>0</v>
      </c>
      <c r="Q4255" s="15">
        <v>0</v>
      </c>
      <c r="R4255" s="9">
        <v>432</v>
      </c>
      <c r="S4255" s="8" t="s">
        <v>37</v>
      </c>
      <c r="T4255" s="8"/>
      <c r="U4255" s="18" t="s">
        <v>9109</v>
      </c>
      <c r="V4255" s="8"/>
      <c r="W4255" s="8"/>
    </row>
    <row r="4256" spans="1:23" ht="13.5" thickBot="1">
      <c r="A4256" s="8"/>
      <c r="B4256" s="8"/>
      <c r="C4256" s="8" t="s">
        <v>5835</v>
      </c>
      <c r="D4256" s="8"/>
      <c r="E4256" s="8"/>
      <c r="F4256" s="8"/>
      <c r="G4256" s="8"/>
      <c r="H4256" s="8"/>
      <c r="I4256" s="8"/>
      <c r="J4256" s="8" t="s">
        <v>78</v>
      </c>
      <c r="K4256" s="17">
        <v>0</v>
      </c>
      <c r="L4256" s="8"/>
      <c r="M4256" s="8"/>
      <c r="N4256" s="9">
        <v>0</v>
      </c>
      <c r="O4256" s="8"/>
      <c r="P4256" s="9">
        <v>0</v>
      </c>
      <c r="Q4256" s="15">
        <v>0</v>
      </c>
      <c r="R4256" s="9">
        <v>180</v>
      </c>
      <c r="S4256" s="8" t="s">
        <v>37</v>
      </c>
      <c r="T4256" s="8"/>
      <c r="U4256" s="18" t="s">
        <v>9109</v>
      </c>
      <c r="V4256" s="8"/>
      <c r="W4256" s="8"/>
    </row>
    <row r="4257" spans="1:23" ht="13.5" thickBot="1">
      <c r="A4257" s="8"/>
      <c r="B4257" s="8"/>
      <c r="C4257" s="8" t="s">
        <v>5836</v>
      </c>
      <c r="D4257" s="8"/>
      <c r="E4257" s="8"/>
      <c r="F4257" s="8"/>
      <c r="G4257" s="8"/>
      <c r="H4257" s="8"/>
      <c r="I4257" s="8"/>
      <c r="J4257" s="8" t="s">
        <v>78</v>
      </c>
      <c r="K4257" s="17">
        <v>0</v>
      </c>
      <c r="L4257" s="8"/>
      <c r="M4257" s="8"/>
      <c r="N4257" s="9">
        <v>0</v>
      </c>
      <c r="O4257" s="8"/>
      <c r="P4257" s="9">
        <v>0</v>
      </c>
      <c r="Q4257" s="15">
        <v>0</v>
      </c>
      <c r="R4257" s="9">
        <v>288</v>
      </c>
      <c r="S4257" s="8" t="s">
        <v>37</v>
      </c>
      <c r="T4257" s="8"/>
      <c r="U4257" s="18" t="s">
        <v>9109</v>
      </c>
      <c r="V4257" s="8"/>
      <c r="W4257" s="8"/>
    </row>
    <row r="4258" spans="1:23" ht="13.5" thickBot="1">
      <c r="A4258" s="8"/>
      <c r="B4258" s="8"/>
      <c r="C4258" s="8" t="s">
        <v>5839</v>
      </c>
      <c r="D4258" s="8"/>
      <c r="E4258" s="8"/>
      <c r="F4258" s="8"/>
      <c r="G4258" s="8"/>
      <c r="H4258" s="8"/>
      <c r="I4258" s="8"/>
      <c r="J4258" s="8" t="s">
        <v>78</v>
      </c>
      <c r="K4258" s="17">
        <v>0</v>
      </c>
      <c r="L4258" s="8"/>
      <c r="M4258" s="8"/>
      <c r="N4258" s="9">
        <v>0</v>
      </c>
      <c r="O4258" s="8"/>
      <c r="P4258" s="9">
        <v>0</v>
      </c>
      <c r="Q4258" s="15">
        <v>0</v>
      </c>
      <c r="R4258" s="9">
        <v>432</v>
      </c>
      <c r="S4258" s="8" t="s">
        <v>37</v>
      </c>
      <c r="T4258" s="8"/>
      <c r="U4258" s="18" t="s">
        <v>9109</v>
      </c>
      <c r="V4258" s="8"/>
      <c r="W4258" s="8"/>
    </row>
    <row r="4259" spans="1:23" ht="13.5" thickBot="1">
      <c r="A4259" s="8"/>
      <c r="B4259" s="8"/>
      <c r="C4259" s="8" t="s">
        <v>5840</v>
      </c>
      <c r="D4259" s="8"/>
      <c r="E4259" s="8"/>
      <c r="F4259" s="8"/>
      <c r="G4259" s="8"/>
      <c r="H4259" s="8"/>
      <c r="I4259" s="8"/>
      <c r="J4259" s="8" t="s">
        <v>78</v>
      </c>
      <c r="K4259" s="17">
        <v>0</v>
      </c>
      <c r="L4259" s="8"/>
      <c r="M4259" s="8"/>
      <c r="N4259" s="9">
        <v>0</v>
      </c>
      <c r="O4259" s="8"/>
      <c r="P4259" s="9">
        <v>0</v>
      </c>
      <c r="Q4259" s="15">
        <v>0</v>
      </c>
      <c r="R4259" s="9">
        <v>432</v>
      </c>
      <c r="S4259" s="8" t="s">
        <v>37</v>
      </c>
      <c r="T4259" s="8"/>
      <c r="U4259" s="18" t="s">
        <v>9109</v>
      </c>
      <c r="V4259" s="8"/>
      <c r="W4259" s="8"/>
    </row>
    <row r="4260" spans="1:23" ht="13.5" thickBot="1">
      <c r="A4260" s="8"/>
      <c r="B4260" s="8"/>
      <c r="C4260" s="8" t="s">
        <v>5840</v>
      </c>
      <c r="D4260" s="8"/>
      <c r="E4260" s="8"/>
      <c r="F4260" s="8"/>
      <c r="G4260" s="8"/>
      <c r="H4260" s="8"/>
      <c r="I4260" s="8"/>
      <c r="J4260" s="8" t="s">
        <v>78</v>
      </c>
      <c r="K4260" s="17">
        <v>0</v>
      </c>
      <c r="L4260" s="8"/>
      <c r="M4260" s="8"/>
      <c r="N4260" s="9">
        <v>0</v>
      </c>
      <c r="O4260" s="8"/>
      <c r="P4260" s="9">
        <v>0</v>
      </c>
      <c r="Q4260" s="15">
        <v>0</v>
      </c>
      <c r="R4260" s="9">
        <v>288</v>
      </c>
      <c r="S4260" s="8" t="s">
        <v>37</v>
      </c>
      <c r="T4260" s="8"/>
      <c r="U4260" s="18" t="s">
        <v>9109</v>
      </c>
      <c r="V4260" s="8"/>
      <c r="W4260" s="8"/>
    </row>
    <row r="4261" spans="1:23" ht="13.5" thickBot="1">
      <c r="A4261" s="8"/>
      <c r="B4261" s="8"/>
      <c r="C4261" s="8" t="s">
        <v>5841</v>
      </c>
      <c r="D4261" s="8"/>
      <c r="E4261" s="8"/>
      <c r="F4261" s="8"/>
      <c r="G4261" s="8"/>
      <c r="H4261" s="8"/>
      <c r="I4261" s="8"/>
      <c r="J4261" s="8" t="s">
        <v>78</v>
      </c>
      <c r="K4261" s="17">
        <v>0</v>
      </c>
      <c r="L4261" s="8"/>
      <c r="M4261" s="8"/>
      <c r="N4261" s="9">
        <v>0</v>
      </c>
      <c r="O4261" s="8"/>
      <c r="P4261" s="9">
        <v>0</v>
      </c>
      <c r="Q4261" s="15">
        <v>0</v>
      </c>
      <c r="R4261" s="9">
        <v>432</v>
      </c>
      <c r="S4261" s="8" t="s">
        <v>37</v>
      </c>
      <c r="T4261" s="8"/>
      <c r="U4261" s="18" t="s">
        <v>9109</v>
      </c>
      <c r="V4261" s="8"/>
      <c r="W4261" s="8"/>
    </row>
    <row r="4262" spans="1:23" ht="13.5" thickBot="1">
      <c r="A4262" s="8"/>
      <c r="B4262" s="8"/>
      <c r="C4262" s="8" t="s">
        <v>5842</v>
      </c>
      <c r="D4262" s="8"/>
      <c r="E4262" s="8"/>
      <c r="F4262" s="8"/>
      <c r="G4262" s="8"/>
      <c r="H4262" s="8"/>
      <c r="I4262" s="8"/>
      <c r="J4262" s="8" t="s">
        <v>78</v>
      </c>
      <c r="K4262" s="17">
        <v>0</v>
      </c>
      <c r="L4262" s="8"/>
      <c r="M4262" s="8"/>
      <c r="N4262" s="9">
        <v>0</v>
      </c>
      <c r="O4262" s="8"/>
      <c r="P4262" s="9">
        <v>0</v>
      </c>
      <c r="Q4262" s="15">
        <v>0</v>
      </c>
      <c r="R4262" s="9">
        <v>432</v>
      </c>
      <c r="S4262" s="8" t="s">
        <v>37</v>
      </c>
      <c r="T4262" s="8"/>
      <c r="U4262" s="18" t="s">
        <v>9109</v>
      </c>
      <c r="V4262" s="8"/>
      <c r="W4262" s="8"/>
    </row>
    <row r="4263" spans="1:23" ht="13.5" thickBot="1">
      <c r="A4263" s="8"/>
      <c r="B4263" s="8"/>
      <c r="C4263" s="8" t="s">
        <v>5844</v>
      </c>
      <c r="D4263" s="8"/>
      <c r="E4263" s="8"/>
      <c r="F4263" s="8"/>
      <c r="G4263" s="8"/>
      <c r="H4263" s="8"/>
      <c r="I4263" s="8"/>
      <c r="J4263" s="8" t="s">
        <v>78</v>
      </c>
      <c r="K4263" s="17">
        <v>0</v>
      </c>
      <c r="L4263" s="8"/>
      <c r="M4263" s="8"/>
      <c r="N4263" s="9">
        <v>0</v>
      </c>
      <c r="O4263" s="8"/>
      <c r="P4263" s="9">
        <v>0</v>
      </c>
      <c r="Q4263" s="15">
        <v>0</v>
      </c>
      <c r="R4263" s="9">
        <v>144</v>
      </c>
      <c r="S4263" s="8" t="s">
        <v>37</v>
      </c>
      <c r="T4263" s="8"/>
      <c r="U4263" s="18" t="s">
        <v>9109</v>
      </c>
      <c r="V4263" s="8"/>
      <c r="W4263" s="8"/>
    </row>
    <row r="4264" spans="1:23" ht="13.5" thickBot="1">
      <c r="A4264" s="8"/>
      <c r="B4264" s="8"/>
      <c r="C4264" s="8" t="s">
        <v>5845</v>
      </c>
      <c r="D4264" s="8"/>
      <c r="E4264" s="8"/>
      <c r="F4264" s="8"/>
      <c r="G4264" s="8"/>
      <c r="H4264" s="8"/>
      <c r="I4264" s="8"/>
      <c r="J4264" s="8" t="s">
        <v>78</v>
      </c>
      <c r="K4264" s="17">
        <v>0</v>
      </c>
      <c r="L4264" s="8"/>
      <c r="M4264" s="8"/>
      <c r="N4264" s="9">
        <v>0</v>
      </c>
      <c r="O4264" s="8"/>
      <c r="P4264" s="9">
        <v>0</v>
      </c>
      <c r="Q4264" s="15">
        <v>0</v>
      </c>
      <c r="R4264" s="9">
        <v>144</v>
      </c>
      <c r="S4264" s="8" t="s">
        <v>37</v>
      </c>
      <c r="T4264" s="8"/>
      <c r="U4264" s="18" t="s">
        <v>9109</v>
      </c>
      <c r="V4264" s="8"/>
      <c r="W4264" s="8"/>
    </row>
    <row r="4265" spans="1:23" ht="13.5" thickBot="1">
      <c r="A4265" s="8"/>
      <c r="B4265" s="8"/>
      <c r="C4265" s="8" t="s">
        <v>5846</v>
      </c>
      <c r="D4265" s="8"/>
      <c r="E4265" s="8"/>
      <c r="F4265" s="8"/>
      <c r="G4265" s="8"/>
      <c r="H4265" s="8"/>
      <c r="I4265" s="8"/>
      <c r="J4265" s="8" t="s">
        <v>78</v>
      </c>
      <c r="K4265" s="17">
        <v>0</v>
      </c>
      <c r="L4265" s="8"/>
      <c r="M4265" s="8"/>
      <c r="N4265" s="9">
        <v>0</v>
      </c>
      <c r="O4265" s="8"/>
      <c r="P4265" s="9">
        <v>0</v>
      </c>
      <c r="Q4265" s="15">
        <v>0</v>
      </c>
      <c r="R4265" s="9">
        <v>144</v>
      </c>
      <c r="S4265" s="8" t="s">
        <v>37</v>
      </c>
      <c r="T4265" s="8"/>
      <c r="U4265" s="18" t="s">
        <v>9109</v>
      </c>
      <c r="V4265" s="8"/>
      <c r="W4265" s="8"/>
    </row>
    <row r="4266" spans="1:23" ht="13.5" thickBot="1">
      <c r="A4266" s="8"/>
      <c r="B4266" s="8"/>
      <c r="C4266" s="8" t="s">
        <v>5847</v>
      </c>
      <c r="D4266" s="8"/>
      <c r="E4266" s="8"/>
      <c r="F4266" s="8"/>
      <c r="G4266" s="8"/>
      <c r="H4266" s="8"/>
      <c r="I4266" s="8"/>
      <c r="J4266" s="8" t="s">
        <v>78</v>
      </c>
      <c r="K4266" s="17">
        <v>0</v>
      </c>
      <c r="L4266" s="8"/>
      <c r="M4266" s="8"/>
      <c r="N4266" s="9">
        <v>0</v>
      </c>
      <c r="O4266" s="8"/>
      <c r="P4266" s="9">
        <v>0</v>
      </c>
      <c r="Q4266" s="15">
        <v>0</v>
      </c>
      <c r="R4266" s="9">
        <v>168</v>
      </c>
      <c r="S4266" s="8" t="s">
        <v>37</v>
      </c>
      <c r="T4266" s="8"/>
      <c r="U4266" s="18" t="s">
        <v>9109</v>
      </c>
      <c r="V4266" s="8"/>
      <c r="W4266" s="8"/>
    </row>
    <row r="4267" spans="1:23" ht="13.5" thickBot="1">
      <c r="A4267" s="8"/>
      <c r="B4267" s="8"/>
      <c r="C4267" s="8" t="s">
        <v>5848</v>
      </c>
      <c r="D4267" s="8"/>
      <c r="E4267" s="8"/>
      <c r="F4267" s="8"/>
      <c r="G4267" s="8"/>
      <c r="H4267" s="8"/>
      <c r="I4267" s="8"/>
      <c r="J4267" s="8" t="s">
        <v>78</v>
      </c>
      <c r="K4267" s="17">
        <v>0</v>
      </c>
      <c r="L4267" s="8"/>
      <c r="M4267" s="8"/>
      <c r="N4267" s="9">
        <v>0</v>
      </c>
      <c r="O4267" s="8"/>
      <c r="P4267" s="9">
        <v>0</v>
      </c>
      <c r="Q4267" s="15">
        <v>0</v>
      </c>
      <c r="R4267" s="9">
        <v>144</v>
      </c>
      <c r="S4267" s="8" t="s">
        <v>37</v>
      </c>
      <c r="T4267" s="8"/>
      <c r="U4267" s="18" t="s">
        <v>9109</v>
      </c>
      <c r="V4267" s="8"/>
      <c r="W4267" s="8"/>
    </row>
    <row r="4268" spans="1:23" ht="13.5" thickBot="1">
      <c r="A4268" s="8"/>
      <c r="B4268" s="8"/>
      <c r="C4268" s="8" t="s">
        <v>5849</v>
      </c>
      <c r="D4268" s="8"/>
      <c r="E4268" s="8"/>
      <c r="F4268" s="8"/>
      <c r="G4268" s="8"/>
      <c r="H4268" s="8"/>
      <c r="I4268" s="8"/>
      <c r="J4268" s="8" t="s">
        <v>78</v>
      </c>
      <c r="K4268" s="17">
        <v>0</v>
      </c>
      <c r="L4268" s="8"/>
      <c r="M4268" s="8"/>
      <c r="N4268" s="9">
        <v>0</v>
      </c>
      <c r="O4268" s="8"/>
      <c r="P4268" s="9">
        <v>0</v>
      </c>
      <c r="Q4268" s="15">
        <v>0</v>
      </c>
      <c r="R4268" s="9">
        <v>144</v>
      </c>
      <c r="S4268" s="8" t="s">
        <v>37</v>
      </c>
      <c r="T4268" s="8"/>
      <c r="U4268" s="18" t="s">
        <v>9109</v>
      </c>
      <c r="V4268" s="8"/>
      <c r="W4268" s="8"/>
    </row>
    <row r="4269" spans="1:23" ht="13.5" thickBot="1">
      <c r="A4269" s="8"/>
      <c r="B4269" s="8"/>
      <c r="C4269" s="8" t="s">
        <v>5850</v>
      </c>
      <c r="D4269" s="8"/>
      <c r="E4269" s="8"/>
      <c r="F4269" s="8"/>
      <c r="G4269" s="8"/>
      <c r="H4269" s="8"/>
      <c r="I4269" s="8"/>
      <c r="J4269" s="8" t="s">
        <v>78</v>
      </c>
      <c r="K4269" s="17">
        <v>0</v>
      </c>
      <c r="L4269" s="8"/>
      <c r="M4269" s="8"/>
      <c r="N4269" s="9">
        <v>0</v>
      </c>
      <c r="O4269" s="8"/>
      <c r="P4269" s="9">
        <v>0</v>
      </c>
      <c r="Q4269" s="15">
        <v>0</v>
      </c>
      <c r="R4269" s="9">
        <v>192</v>
      </c>
      <c r="S4269" s="8" t="s">
        <v>37</v>
      </c>
      <c r="T4269" s="8"/>
      <c r="U4269" s="8" t="s">
        <v>9109</v>
      </c>
      <c r="V4269" s="8"/>
      <c r="W4269" s="8"/>
    </row>
    <row r="4270" spans="1:23" ht="13.5" thickBot="1">
      <c r="A4270" s="8"/>
      <c r="B4270" s="8"/>
      <c r="C4270" s="8" t="s">
        <v>5851</v>
      </c>
      <c r="D4270" s="8"/>
      <c r="E4270" s="8"/>
      <c r="F4270" s="8"/>
      <c r="G4270" s="8"/>
      <c r="H4270" s="8"/>
      <c r="I4270" s="8"/>
      <c r="J4270" s="8" t="s">
        <v>78</v>
      </c>
      <c r="K4270" s="17">
        <v>0</v>
      </c>
      <c r="L4270" s="8"/>
      <c r="M4270" s="8"/>
      <c r="N4270" s="9">
        <v>0</v>
      </c>
      <c r="O4270" s="8"/>
      <c r="P4270" s="9">
        <v>0</v>
      </c>
      <c r="Q4270" s="15">
        <v>0</v>
      </c>
      <c r="R4270" s="9">
        <v>144</v>
      </c>
      <c r="S4270" s="8" t="s">
        <v>37</v>
      </c>
      <c r="T4270" s="8"/>
      <c r="U4270" s="8" t="s">
        <v>9109</v>
      </c>
      <c r="V4270" s="8"/>
      <c r="W4270" s="8"/>
    </row>
    <row r="4271" spans="1:23" ht="13.5" thickBot="1">
      <c r="A4271" s="8"/>
      <c r="B4271" s="8"/>
      <c r="C4271" s="8" t="s">
        <v>5852</v>
      </c>
      <c r="D4271" s="8"/>
      <c r="E4271" s="8"/>
      <c r="F4271" s="8"/>
      <c r="G4271" s="8"/>
      <c r="H4271" s="8"/>
      <c r="I4271" s="8"/>
      <c r="J4271" s="8" t="s">
        <v>78</v>
      </c>
      <c r="K4271" s="17">
        <v>0</v>
      </c>
      <c r="L4271" s="8"/>
      <c r="M4271" s="8"/>
      <c r="N4271" s="9">
        <v>0</v>
      </c>
      <c r="O4271" s="8"/>
      <c r="P4271" s="9">
        <v>0</v>
      </c>
      <c r="Q4271" s="15">
        <v>0</v>
      </c>
      <c r="R4271" s="9">
        <v>144</v>
      </c>
      <c r="S4271" s="8" t="s">
        <v>37</v>
      </c>
      <c r="T4271" s="8"/>
      <c r="U4271" s="18" t="s">
        <v>9109</v>
      </c>
      <c r="V4271" s="8"/>
      <c r="W4271" s="8"/>
    </row>
    <row r="4272" spans="1:23" ht="13.5" thickBot="1">
      <c r="A4272" s="8"/>
      <c r="B4272" s="8"/>
      <c r="C4272" s="8" t="s">
        <v>5853</v>
      </c>
      <c r="D4272" s="8"/>
      <c r="E4272" s="8"/>
      <c r="F4272" s="8"/>
      <c r="G4272" s="8"/>
      <c r="H4272" s="8"/>
      <c r="I4272" s="8"/>
      <c r="J4272" s="8" t="s">
        <v>78</v>
      </c>
      <c r="K4272" s="17">
        <v>0</v>
      </c>
      <c r="L4272" s="8"/>
      <c r="M4272" s="8"/>
      <c r="N4272" s="9">
        <v>0</v>
      </c>
      <c r="O4272" s="8"/>
      <c r="P4272" s="9">
        <v>0</v>
      </c>
      <c r="Q4272" s="15">
        <v>0</v>
      </c>
      <c r="R4272" s="9">
        <v>144</v>
      </c>
      <c r="S4272" s="8" t="s">
        <v>37</v>
      </c>
      <c r="T4272" s="8"/>
      <c r="U4272" s="18" t="s">
        <v>9109</v>
      </c>
      <c r="V4272" s="8"/>
      <c r="W4272" s="8"/>
    </row>
    <row r="4273" spans="1:23" ht="13.5" thickBot="1">
      <c r="A4273" s="8"/>
      <c r="B4273" s="8"/>
      <c r="C4273" s="44" t="s">
        <v>5854</v>
      </c>
      <c r="D4273" s="42"/>
      <c r="E4273" s="8"/>
      <c r="F4273" s="8"/>
      <c r="G4273" s="8"/>
      <c r="H4273" s="8"/>
      <c r="I4273" s="8"/>
      <c r="J4273" s="8" t="s">
        <v>78</v>
      </c>
      <c r="K4273" s="17">
        <v>0</v>
      </c>
      <c r="L4273" s="8"/>
      <c r="M4273" s="8"/>
      <c r="N4273" s="9">
        <v>0</v>
      </c>
      <c r="O4273" s="8"/>
      <c r="P4273" s="9">
        <v>0</v>
      </c>
      <c r="Q4273" s="15">
        <v>0</v>
      </c>
      <c r="R4273" s="9">
        <v>144</v>
      </c>
      <c r="S4273" s="8" t="s">
        <v>37</v>
      </c>
      <c r="T4273" s="8"/>
      <c r="U4273" s="8" t="s">
        <v>9109</v>
      </c>
      <c r="V4273" s="8"/>
      <c r="W4273" s="8"/>
    </row>
    <row r="4274" spans="1:23" ht="13.5" thickBot="1">
      <c r="A4274" s="8"/>
      <c r="B4274" s="8"/>
      <c r="C4274" s="8" t="s">
        <v>5855</v>
      </c>
      <c r="D4274" s="8"/>
      <c r="E4274" s="8"/>
      <c r="F4274" s="8"/>
      <c r="G4274" s="8"/>
      <c r="H4274" s="8"/>
      <c r="I4274" s="8"/>
      <c r="J4274" s="8" t="s">
        <v>78</v>
      </c>
      <c r="K4274" s="17">
        <v>0</v>
      </c>
      <c r="L4274" s="8"/>
      <c r="M4274" s="8"/>
      <c r="N4274" s="9">
        <v>0</v>
      </c>
      <c r="O4274" s="8"/>
      <c r="P4274" s="9">
        <v>0</v>
      </c>
      <c r="Q4274" s="15">
        <v>0</v>
      </c>
      <c r="R4274" s="9">
        <v>120</v>
      </c>
      <c r="S4274" s="8" t="s">
        <v>37</v>
      </c>
      <c r="T4274" s="8"/>
      <c r="U4274" s="8" t="s">
        <v>9109</v>
      </c>
      <c r="V4274" s="8"/>
      <c r="W4274" s="8"/>
    </row>
    <row r="4275" spans="1:23" ht="13.5" thickBot="1">
      <c r="A4275" s="8"/>
      <c r="B4275" s="8"/>
      <c r="C4275" s="44" t="s">
        <v>5856</v>
      </c>
      <c r="D4275" s="42"/>
      <c r="E4275" s="8"/>
      <c r="F4275" s="8"/>
      <c r="G4275" s="8"/>
      <c r="H4275" s="8"/>
      <c r="I4275" s="8"/>
      <c r="J4275" s="8" t="s">
        <v>78</v>
      </c>
      <c r="K4275" s="17">
        <v>0</v>
      </c>
      <c r="L4275" s="8"/>
      <c r="M4275" s="8"/>
      <c r="N4275" s="9">
        <v>0</v>
      </c>
      <c r="O4275" s="8"/>
      <c r="P4275" s="9">
        <v>0</v>
      </c>
      <c r="Q4275" s="15">
        <v>0</v>
      </c>
      <c r="R4275" s="9">
        <v>12</v>
      </c>
      <c r="S4275" s="8" t="s">
        <v>34</v>
      </c>
      <c r="T4275" s="8"/>
      <c r="U4275" s="18" t="s">
        <v>9164</v>
      </c>
      <c r="V4275" s="8"/>
      <c r="W4275" s="8"/>
    </row>
    <row r="4276" spans="1:23" ht="13.5" thickBot="1">
      <c r="A4276" s="8"/>
      <c r="B4276" s="8"/>
      <c r="C4276" s="8" t="s">
        <v>5857</v>
      </c>
      <c r="D4276" s="8"/>
      <c r="E4276" s="8"/>
      <c r="F4276" s="8"/>
      <c r="G4276" s="8"/>
      <c r="H4276" s="8"/>
      <c r="I4276" s="8"/>
      <c r="J4276" s="8" t="s">
        <v>78</v>
      </c>
      <c r="K4276" s="17">
        <v>0</v>
      </c>
      <c r="L4276" s="8"/>
      <c r="M4276" s="8"/>
      <c r="N4276" s="9">
        <v>0</v>
      </c>
      <c r="O4276" s="8"/>
      <c r="P4276" s="9">
        <v>0</v>
      </c>
      <c r="Q4276" s="15">
        <v>0</v>
      </c>
      <c r="R4276" s="9">
        <v>120</v>
      </c>
      <c r="S4276" s="8" t="s">
        <v>37</v>
      </c>
      <c r="T4276" s="8"/>
      <c r="U4276" s="18" t="s">
        <v>9109</v>
      </c>
      <c r="V4276" s="8"/>
      <c r="W4276" s="8"/>
    </row>
    <row r="4277" spans="1:23" ht="13.5" thickBot="1">
      <c r="A4277" s="8"/>
      <c r="B4277" s="8"/>
      <c r="C4277" s="8" t="s">
        <v>5858</v>
      </c>
      <c r="D4277" s="8"/>
      <c r="E4277" s="8"/>
      <c r="F4277" s="8"/>
      <c r="G4277" s="8"/>
      <c r="H4277" s="8"/>
      <c r="I4277" s="8"/>
      <c r="J4277" s="8" t="s">
        <v>78</v>
      </c>
      <c r="K4277" s="17">
        <v>0</v>
      </c>
      <c r="L4277" s="8"/>
      <c r="M4277" s="8"/>
      <c r="N4277" s="9">
        <v>0</v>
      </c>
      <c r="O4277" s="8"/>
      <c r="P4277" s="9">
        <v>0</v>
      </c>
      <c r="Q4277" s="15">
        <v>0</v>
      </c>
      <c r="R4277" s="9">
        <v>144</v>
      </c>
      <c r="S4277" s="8" t="s">
        <v>37</v>
      </c>
      <c r="T4277" s="8"/>
      <c r="U4277" s="8" t="s">
        <v>9109</v>
      </c>
      <c r="V4277" s="8"/>
      <c r="W4277" s="8"/>
    </row>
    <row r="4278" spans="1:23" ht="13.5" thickBot="1">
      <c r="A4278" s="8"/>
      <c r="B4278" s="8"/>
      <c r="C4278" s="8" t="s">
        <v>5859</v>
      </c>
      <c r="D4278" s="8"/>
      <c r="E4278" s="8"/>
      <c r="F4278" s="8"/>
      <c r="G4278" s="8"/>
      <c r="H4278" s="8"/>
      <c r="I4278" s="8"/>
      <c r="J4278" s="8" t="s">
        <v>78</v>
      </c>
      <c r="K4278" s="17">
        <v>0</v>
      </c>
      <c r="L4278" s="8"/>
      <c r="M4278" s="8"/>
      <c r="N4278" s="9">
        <v>0</v>
      </c>
      <c r="O4278" s="8"/>
      <c r="P4278" s="9">
        <v>0</v>
      </c>
      <c r="Q4278" s="15">
        <v>0</v>
      </c>
      <c r="R4278" s="9">
        <v>192</v>
      </c>
      <c r="S4278" s="8" t="s">
        <v>37</v>
      </c>
      <c r="T4278" s="8"/>
      <c r="U4278" s="8" t="s">
        <v>9109</v>
      </c>
      <c r="V4278" s="8"/>
      <c r="W4278" s="8"/>
    </row>
    <row r="4279" spans="1:23" ht="13.5" thickBot="1">
      <c r="A4279" s="8"/>
      <c r="B4279" s="8"/>
      <c r="C4279" s="44" t="s">
        <v>5860</v>
      </c>
      <c r="D4279" s="42"/>
      <c r="E4279" s="8"/>
      <c r="F4279" s="8"/>
      <c r="G4279" s="8"/>
      <c r="H4279" s="8"/>
      <c r="I4279" s="8"/>
      <c r="J4279" s="8" t="s">
        <v>78</v>
      </c>
      <c r="K4279" s="17">
        <v>0</v>
      </c>
      <c r="L4279" s="8"/>
      <c r="M4279" s="8"/>
      <c r="N4279" s="9">
        <v>0</v>
      </c>
      <c r="O4279" s="8"/>
      <c r="P4279" s="9">
        <v>0</v>
      </c>
      <c r="Q4279" s="15">
        <v>0</v>
      </c>
      <c r="R4279" s="9">
        <v>144</v>
      </c>
      <c r="S4279" s="8" t="s">
        <v>37</v>
      </c>
      <c r="T4279" s="8"/>
      <c r="U4279" s="8" t="s">
        <v>9109</v>
      </c>
      <c r="V4279" s="8"/>
      <c r="W4279" s="8"/>
    </row>
    <row r="4280" spans="1:23" ht="13.5" thickBot="1">
      <c r="A4280" s="8"/>
      <c r="B4280" s="8"/>
      <c r="C4280" s="18" t="s">
        <v>5861</v>
      </c>
      <c r="D4280" s="8"/>
      <c r="E4280" s="8"/>
      <c r="F4280" s="8"/>
      <c r="G4280" s="8"/>
      <c r="H4280" s="8"/>
      <c r="I4280" s="8"/>
      <c r="J4280" s="8" t="s">
        <v>78</v>
      </c>
      <c r="K4280" s="17">
        <v>0</v>
      </c>
      <c r="L4280" s="8"/>
      <c r="M4280" s="8"/>
      <c r="N4280" s="9">
        <v>0</v>
      </c>
      <c r="O4280" s="8"/>
      <c r="P4280" s="9">
        <v>0</v>
      </c>
      <c r="Q4280" s="15">
        <v>0</v>
      </c>
      <c r="R4280" s="9">
        <v>96</v>
      </c>
      <c r="S4280" s="8" t="s">
        <v>37</v>
      </c>
      <c r="T4280" s="8"/>
      <c r="U4280" s="18" t="s">
        <v>9109</v>
      </c>
      <c r="V4280" s="8"/>
      <c r="W4280" s="8"/>
    </row>
    <row r="4281" spans="1:23" ht="13.5" thickBot="1">
      <c r="A4281" s="8"/>
      <c r="B4281" s="8"/>
      <c r="C4281" s="8" t="s">
        <v>5864</v>
      </c>
      <c r="D4281" s="8"/>
      <c r="E4281" s="8"/>
      <c r="F4281" s="8"/>
      <c r="G4281" s="8"/>
      <c r="H4281" s="8"/>
      <c r="I4281" s="8"/>
      <c r="J4281" s="8" t="s">
        <v>78</v>
      </c>
      <c r="K4281" s="17">
        <v>0</v>
      </c>
      <c r="L4281" s="8"/>
      <c r="M4281" s="8"/>
      <c r="N4281" s="9">
        <v>0</v>
      </c>
      <c r="O4281" s="8"/>
      <c r="P4281" s="9">
        <v>0</v>
      </c>
      <c r="Q4281" s="15">
        <v>0</v>
      </c>
      <c r="R4281" s="9">
        <v>96</v>
      </c>
      <c r="S4281" s="8" t="s">
        <v>37</v>
      </c>
      <c r="T4281" s="8"/>
      <c r="U4281" s="18" t="s">
        <v>9109</v>
      </c>
      <c r="V4281" s="8"/>
      <c r="W4281" s="8"/>
    </row>
    <row r="4282" spans="1:23" ht="13.5" thickBot="1">
      <c r="A4282" s="8"/>
      <c r="B4282" s="8"/>
      <c r="C4282" s="8" t="s">
        <v>5865</v>
      </c>
      <c r="D4282" s="8"/>
      <c r="E4282" s="8"/>
      <c r="F4282" s="8"/>
      <c r="G4282" s="8"/>
      <c r="H4282" s="8"/>
      <c r="I4282" s="8"/>
      <c r="J4282" s="8" t="s">
        <v>78</v>
      </c>
      <c r="K4282" s="17">
        <v>0</v>
      </c>
      <c r="L4282" s="8"/>
      <c r="M4282" s="8"/>
      <c r="N4282" s="9">
        <v>0</v>
      </c>
      <c r="O4282" s="8"/>
      <c r="P4282" s="9">
        <v>0</v>
      </c>
      <c r="Q4282" s="15">
        <v>0</v>
      </c>
      <c r="R4282" s="9">
        <v>96</v>
      </c>
      <c r="S4282" s="8" t="s">
        <v>37</v>
      </c>
      <c r="T4282" s="8"/>
      <c r="U4282" s="8" t="s">
        <v>9109</v>
      </c>
      <c r="V4282" s="8"/>
      <c r="W4282" s="8"/>
    </row>
    <row r="4283" spans="1:23" ht="13.5" thickBot="1">
      <c r="A4283" s="8"/>
      <c r="B4283" s="8"/>
      <c r="C4283" s="8" t="s">
        <v>5866</v>
      </c>
      <c r="D4283" s="8"/>
      <c r="E4283" s="8"/>
      <c r="F4283" s="8"/>
      <c r="G4283" s="8"/>
      <c r="H4283" s="8"/>
      <c r="I4283" s="8"/>
      <c r="J4283" s="8" t="s">
        <v>78</v>
      </c>
      <c r="K4283" s="17">
        <v>0</v>
      </c>
      <c r="L4283" s="8"/>
      <c r="M4283" s="8"/>
      <c r="N4283" s="9">
        <v>0</v>
      </c>
      <c r="O4283" s="8"/>
      <c r="P4283" s="9">
        <v>0</v>
      </c>
      <c r="Q4283" s="15">
        <v>0</v>
      </c>
      <c r="R4283" s="9">
        <v>120</v>
      </c>
      <c r="S4283" s="8" t="s">
        <v>37</v>
      </c>
      <c r="T4283" s="8"/>
      <c r="U4283" s="18" t="s">
        <v>9109</v>
      </c>
      <c r="V4283" s="8"/>
      <c r="W4283" s="8"/>
    </row>
    <row r="4284" spans="1:23" ht="13.5" thickBot="1">
      <c r="A4284" s="8"/>
      <c r="B4284" s="8"/>
      <c r="C4284" s="8" t="s">
        <v>5867</v>
      </c>
      <c r="D4284" s="8"/>
      <c r="E4284" s="8"/>
      <c r="F4284" s="8"/>
      <c r="G4284" s="8"/>
      <c r="H4284" s="8"/>
      <c r="I4284" s="8"/>
      <c r="J4284" s="8" t="s">
        <v>78</v>
      </c>
      <c r="K4284" s="17">
        <v>0</v>
      </c>
      <c r="L4284" s="8"/>
      <c r="M4284" s="8"/>
      <c r="N4284" s="9">
        <v>0</v>
      </c>
      <c r="O4284" s="8"/>
      <c r="P4284" s="9">
        <v>0</v>
      </c>
      <c r="Q4284" s="15">
        <v>0</v>
      </c>
      <c r="R4284" s="9">
        <v>120</v>
      </c>
      <c r="S4284" s="8" t="s">
        <v>37</v>
      </c>
      <c r="T4284" s="8"/>
      <c r="U4284" s="18" t="s">
        <v>9109</v>
      </c>
      <c r="V4284" s="8"/>
      <c r="W4284" s="8"/>
    </row>
    <row r="4285" spans="1:23" ht="13.5" thickBot="1">
      <c r="A4285" s="8"/>
      <c r="B4285" s="8"/>
      <c r="C4285" s="8" t="s">
        <v>5870</v>
      </c>
      <c r="D4285" s="8"/>
      <c r="E4285" s="8"/>
      <c r="F4285" s="8"/>
      <c r="G4285" s="8"/>
      <c r="H4285" s="8"/>
      <c r="I4285" s="8"/>
      <c r="J4285" s="8" t="s">
        <v>78</v>
      </c>
      <c r="K4285" s="17">
        <v>0</v>
      </c>
      <c r="L4285" s="8"/>
      <c r="M4285" s="8"/>
      <c r="N4285" s="9">
        <v>0</v>
      </c>
      <c r="O4285" s="8"/>
      <c r="P4285" s="9">
        <v>0</v>
      </c>
      <c r="Q4285" s="15">
        <v>0</v>
      </c>
      <c r="R4285" s="9">
        <v>96</v>
      </c>
      <c r="S4285" s="8" t="s">
        <v>37</v>
      </c>
      <c r="T4285" s="8"/>
      <c r="U4285" s="18" t="s">
        <v>9109</v>
      </c>
      <c r="V4285" s="8"/>
      <c r="W4285" s="8"/>
    </row>
    <row r="4286" spans="1:23" ht="13.5" thickBot="1">
      <c r="A4286" s="8"/>
      <c r="B4286" s="8"/>
      <c r="C4286" s="8" t="s">
        <v>5872</v>
      </c>
      <c r="D4286" s="8"/>
      <c r="E4286" s="8"/>
      <c r="F4286" s="8"/>
      <c r="G4286" s="8"/>
      <c r="H4286" s="8"/>
      <c r="I4286" s="8"/>
      <c r="J4286" s="8" t="s">
        <v>78</v>
      </c>
      <c r="K4286" s="17">
        <v>0</v>
      </c>
      <c r="L4286" s="8"/>
      <c r="M4286" s="8"/>
      <c r="N4286" s="9">
        <v>0</v>
      </c>
      <c r="O4286" s="8"/>
      <c r="P4286" s="9">
        <v>0</v>
      </c>
      <c r="Q4286" s="15">
        <v>0</v>
      </c>
      <c r="R4286" s="9">
        <v>96</v>
      </c>
      <c r="S4286" s="8" t="s">
        <v>37</v>
      </c>
      <c r="T4286" s="8"/>
      <c r="U4286" s="18" t="s">
        <v>9109</v>
      </c>
      <c r="V4286" s="8"/>
      <c r="W4286" s="8"/>
    </row>
    <row r="4287" spans="1:23" ht="13.5" thickBot="1">
      <c r="A4287" s="8"/>
      <c r="B4287" s="8"/>
      <c r="C4287" s="8" t="s">
        <v>5876</v>
      </c>
      <c r="D4287" s="8"/>
      <c r="E4287" s="8"/>
      <c r="F4287" s="8"/>
      <c r="G4287" s="8"/>
      <c r="H4287" s="8"/>
      <c r="I4287" s="8"/>
      <c r="J4287" s="8" t="s">
        <v>78</v>
      </c>
      <c r="K4287" s="17">
        <v>0</v>
      </c>
      <c r="L4287" s="8"/>
      <c r="M4287" s="8"/>
      <c r="N4287" s="9">
        <v>0</v>
      </c>
      <c r="O4287" s="8"/>
      <c r="P4287" s="9">
        <v>0</v>
      </c>
      <c r="Q4287" s="15">
        <v>0</v>
      </c>
      <c r="R4287" s="9">
        <v>144</v>
      </c>
      <c r="S4287" s="8" t="s">
        <v>37</v>
      </c>
      <c r="T4287" s="8"/>
      <c r="U4287" s="18" t="s">
        <v>9109</v>
      </c>
      <c r="V4287" s="8"/>
      <c r="W4287" s="8"/>
    </row>
    <row r="4288" spans="1:23" ht="13.5" thickBot="1">
      <c r="A4288" s="8"/>
      <c r="B4288" s="8"/>
      <c r="C4288" s="8" t="s">
        <v>5877</v>
      </c>
      <c r="D4288" s="8"/>
      <c r="E4288" s="8"/>
      <c r="F4288" s="8"/>
      <c r="G4288" s="8"/>
      <c r="H4288" s="8"/>
      <c r="I4288" s="8"/>
      <c r="J4288" s="8" t="s">
        <v>78</v>
      </c>
      <c r="K4288" s="17">
        <v>0</v>
      </c>
      <c r="L4288" s="8"/>
      <c r="M4288" s="8"/>
      <c r="N4288" s="9">
        <v>0</v>
      </c>
      <c r="O4288" s="8"/>
      <c r="P4288" s="9">
        <v>0</v>
      </c>
      <c r="Q4288" s="15">
        <v>0</v>
      </c>
      <c r="R4288" s="9">
        <v>96</v>
      </c>
      <c r="S4288" s="8" t="s">
        <v>37</v>
      </c>
      <c r="T4288" s="8"/>
      <c r="U4288" s="18" t="s">
        <v>9109</v>
      </c>
      <c r="V4288" s="8"/>
      <c r="W4288" s="8"/>
    </row>
    <row r="4289" spans="1:23" ht="13.5" thickBot="1">
      <c r="A4289" s="8"/>
      <c r="B4289" s="8"/>
      <c r="C4289" s="8" t="s">
        <v>5878</v>
      </c>
      <c r="D4289" s="8"/>
      <c r="E4289" s="8"/>
      <c r="F4289" s="8"/>
      <c r="G4289" s="8"/>
      <c r="H4289" s="8"/>
      <c r="I4289" s="8"/>
      <c r="J4289" s="8" t="s">
        <v>78</v>
      </c>
      <c r="K4289" s="17">
        <v>0</v>
      </c>
      <c r="L4289" s="8"/>
      <c r="M4289" s="8"/>
      <c r="N4289" s="9">
        <v>0</v>
      </c>
      <c r="O4289" s="8"/>
      <c r="P4289" s="9">
        <v>0</v>
      </c>
      <c r="Q4289" s="15">
        <v>0</v>
      </c>
      <c r="R4289" s="9">
        <v>96</v>
      </c>
      <c r="S4289" s="8" t="s">
        <v>37</v>
      </c>
      <c r="T4289" s="8"/>
      <c r="U4289" s="18" t="s">
        <v>9109</v>
      </c>
      <c r="V4289" s="8"/>
      <c r="W4289" s="8"/>
    </row>
    <row r="4290" spans="1:23" ht="13.5" thickBot="1">
      <c r="A4290" s="8"/>
      <c r="B4290" s="8"/>
      <c r="C4290" s="44" t="s">
        <v>5879</v>
      </c>
      <c r="D4290" s="42"/>
      <c r="E4290" s="8"/>
      <c r="F4290" s="8"/>
      <c r="G4290" s="8"/>
      <c r="H4290" s="8"/>
      <c r="I4290" s="8"/>
      <c r="J4290" s="8" t="s">
        <v>78</v>
      </c>
      <c r="K4290" s="17">
        <v>0</v>
      </c>
      <c r="L4290" s="8"/>
      <c r="M4290" s="8"/>
      <c r="N4290" s="9">
        <v>0</v>
      </c>
      <c r="O4290" s="8"/>
      <c r="P4290" s="9">
        <v>0</v>
      </c>
      <c r="Q4290" s="15">
        <v>0</v>
      </c>
      <c r="R4290" s="9">
        <v>96</v>
      </c>
      <c r="S4290" s="8" t="s">
        <v>37</v>
      </c>
      <c r="T4290" s="8"/>
      <c r="U4290" s="8" t="s">
        <v>9109</v>
      </c>
      <c r="V4290" s="8"/>
      <c r="W4290" s="8"/>
    </row>
    <row r="4291" spans="1:23" ht="13.5" thickBot="1">
      <c r="A4291" s="8"/>
      <c r="B4291" s="8"/>
      <c r="C4291" s="8" t="s">
        <v>5880</v>
      </c>
      <c r="D4291" s="8"/>
      <c r="E4291" s="8"/>
      <c r="F4291" s="8"/>
      <c r="G4291" s="8"/>
      <c r="H4291" s="8"/>
      <c r="I4291" s="8"/>
      <c r="J4291" s="8" t="s">
        <v>78</v>
      </c>
      <c r="K4291" s="17">
        <v>0</v>
      </c>
      <c r="L4291" s="8"/>
      <c r="M4291" s="8"/>
      <c r="N4291" s="9">
        <v>0</v>
      </c>
      <c r="O4291" s="8"/>
      <c r="P4291" s="9">
        <v>0</v>
      </c>
      <c r="Q4291" s="15">
        <v>0</v>
      </c>
      <c r="R4291" s="9">
        <v>96</v>
      </c>
      <c r="S4291" s="8" t="s">
        <v>37</v>
      </c>
      <c r="T4291" s="8"/>
      <c r="U4291" s="8" t="s">
        <v>9109</v>
      </c>
      <c r="V4291" s="8"/>
      <c r="W4291" s="8"/>
    </row>
    <row r="4292" spans="1:23" ht="13.5" thickBot="1">
      <c r="A4292" s="8"/>
      <c r="B4292" s="8"/>
      <c r="C4292" s="44" t="s">
        <v>5882</v>
      </c>
      <c r="D4292" s="42"/>
      <c r="E4292" s="8"/>
      <c r="F4292" s="8"/>
      <c r="G4292" s="8"/>
      <c r="H4292" s="8"/>
      <c r="I4292" s="8"/>
      <c r="J4292" s="8" t="s">
        <v>78</v>
      </c>
      <c r="K4292" s="17">
        <v>0</v>
      </c>
      <c r="L4292" s="8"/>
      <c r="M4292" s="8"/>
      <c r="N4292" s="9">
        <v>0</v>
      </c>
      <c r="O4292" s="8"/>
      <c r="P4292" s="9">
        <v>0</v>
      </c>
      <c r="Q4292" s="15">
        <v>0</v>
      </c>
      <c r="R4292" s="9">
        <v>144</v>
      </c>
      <c r="S4292" s="8" t="s">
        <v>37</v>
      </c>
      <c r="T4292" s="8"/>
      <c r="U4292" s="8" t="s">
        <v>9109</v>
      </c>
      <c r="V4292" s="8"/>
      <c r="W4292" s="8"/>
    </row>
    <row r="4293" spans="1:23" ht="13.5" thickBot="1">
      <c r="A4293" s="8"/>
      <c r="B4293" s="8"/>
      <c r="C4293" s="8" t="s">
        <v>5883</v>
      </c>
      <c r="D4293" s="8"/>
      <c r="E4293" s="8"/>
      <c r="F4293" s="8"/>
      <c r="G4293" s="8"/>
      <c r="H4293" s="8"/>
      <c r="I4293" s="8"/>
      <c r="J4293" s="8" t="s">
        <v>78</v>
      </c>
      <c r="K4293" s="17">
        <v>0</v>
      </c>
      <c r="L4293" s="8"/>
      <c r="M4293" s="8"/>
      <c r="N4293" s="9">
        <v>0</v>
      </c>
      <c r="O4293" s="8"/>
      <c r="P4293" s="9">
        <v>0</v>
      </c>
      <c r="Q4293" s="15">
        <v>0</v>
      </c>
      <c r="R4293" s="9">
        <v>144</v>
      </c>
      <c r="S4293" s="8" t="s">
        <v>37</v>
      </c>
      <c r="T4293" s="8"/>
      <c r="U4293" s="18" t="s">
        <v>9109</v>
      </c>
      <c r="V4293" s="8"/>
      <c r="W4293" s="8"/>
    </row>
    <row r="4294" spans="1:23" ht="13.5" thickBot="1">
      <c r="A4294" s="8"/>
      <c r="B4294" s="8"/>
      <c r="C4294" s="8" t="s">
        <v>5884</v>
      </c>
      <c r="D4294" s="8"/>
      <c r="E4294" s="8"/>
      <c r="F4294" s="8"/>
      <c r="G4294" s="8"/>
      <c r="H4294" s="8"/>
      <c r="I4294" s="8"/>
      <c r="J4294" s="8" t="s">
        <v>78</v>
      </c>
      <c r="K4294" s="17">
        <v>0</v>
      </c>
      <c r="L4294" s="8"/>
      <c r="M4294" s="8"/>
      <c r="N4294" s="9">
        <v>0</v>
      </c>
      <c r="O4294" s="8"/>
      <c r="P4294" s="9">
        <v>0</v>
      </c>
      <c r="Q4294" s="15">
        <v>0</v>
      </c>
      <c r="R4294" s="9">
        <v>96</v>
      </c>
      <c r="S4294" s="8" t="s">
        <v>37</v>
      </c>
      <c r="T4294" s="8"/>
      <c r="U4294" s="18" t="s">
        <v>9109</v>
      </c>
      <c r="V4294" s="8"/>
      <c r="W4294" s="8"/>
    </row>
    <row r="4295" spans="1:23" ht="13.5" thickBot="1">
      <c r="A4295" s="8"/>
      <c r="B4295" s="8"/>
      <c r="C4295" s="8" t="s">
        <v>5885</v>
      </c>
      <c r="D4295" s="8"/>
      <c r="E4295" s="8"/>
      <c r="F4295" s="8"/>
      <c r="G4295" s="8"/>
      <c r="H4295" s="8"/>
      <c r="I4295" s="8"/>
      <c r="J4295" s="8" t="s">
        <v>78</v>
      </c>
      <c r="K4295" s="17">
        <v>0</v>
      </c>
      <c r="L4295" s="8"/>
      <c r="M4295" s="8"/>
      <c r="N4295" s="9">
        <v>0</v>
      </c>
      <c r="O4295" s="8"/>
      <c r="P4295" s="9">
        <v>0</v>
      </c>
      <c r="Q4295" s="15">
        <v>0</v>
      </c>
      <c r="R4295" s="9">
        <v>96</v>
      </c>
      <c r="S4295" s="8" t="s">
        <v>37</v>
      </c>
      <c r="T4295" s="8"/>
      <c r="U4295" s="8" t="s">
        <v>9109</v>
      </c>
      <c r="V4295" s="8"/>
      <c r="W4295" s="8"/>
    </row>
    <row r="4296" spans="1:23" ht="13.5" thickBot="1">
      <c r="A4296" s="8"/>
      <c r="B4296" s="8"/>
      <c r="C4296" s="8" t="s">
        <v>5886</v>
      </c>
      <c r="D4296" s="8"/>
      <c r="E4296" s="8"/>
      <c r="F4296" s="8"/>
      <c r="G4296" s="8"/>
      <c r="H4296" s="8"/>
      <c r="I4296" s="8"/>
      <c r="J4296" s="8" t="s">
        <v>78</v>
      </c>
      <c r="K4296" s="17">
        <v>0</v>
      </c>
      <c r="L4296" s="8"/>
      <c r="M4296" s="8"/>
      <c r="N4296" s="9">
        <v>0</v>
      </c>
      <c r="O4296" s="8"/>
      <c r="P4296" s="9">
        <v>0</v>
      </c>
      <c r="Q4296" s="15">
        <v>0</v>
      </c>
      <c r="R4296" s="9">
        <v>96</v>
      </c>
      <c r="S4296" s="8" t="s">
        <v>37</v>
      </c>
      <c r="T4296" s="8"/>
      <c r="U4296" s="18" t="s">
        <v>9109</v>
      </c>
      <c r="V4296" s="8"/>
      <c r="W4296" s="8"/>
    </row>
    <row r="4297" spans="1:23" ht="13.5" thickBot="1">
      <c r="A4297" s="8"/>
      <c r="B4297" s="8"/>
      <c r="C4297" s="8" t="s">
        <v>5887</v>
      </c>
      <c r="D4297" s="8"/>
      <c r="E4297" s="8"/>
      <c r="F4297" s="8"/>
      <c r="G4297" s="8"/>
      <c r="H4297" s="8"/>
      <c r="I4297" s="8"/>
      <c r="J4297" s="8" t="s">
        <v>78</v>
      </c>
      <c r="K4297" s="17">
        <v>0</v>
      </c>
      <c r="L4297" s="8"/>
      <c r="M4297" s="8"/>
      <c r="N4297" s="9">
        <v>0</v>
      </c>
      <c r="O4297" s="8"/>
      <c r="P4297" s="9">
        <v>0</v>
      </c>
      <c r="Q4297" s="15">
        <v>0</v>
      </c>
      <c r="R4297" s="9">
        <v>96</v>
      </c>
      <c r="S4297" s="8" t="s">
        <v>37</v>
      </c>
      <c r="T4297" s="8"/>
      <c r="U4297" s="8" t="s">
        <v>9109</v>
      </c>
      <c r="V4297" s="8"/>
      <c r="W4297" s="8"/>
    </row>
    <row r="4298" spans="1:23" ht="13.5" thickBot="1">
      <c r="A4298" s="8"/>
      <c r="B4298" s="8"/>
      <c r="C4298" s="8" t="s">
        <v>5888</v>
      </c>
      <c r="D4298" s="8"/>
      <c r="E4298" s="8"/>
      <c r="F4298" s="8"/>
      <c r="G4298" s="8"/>
      <c r="H4298" s="8"/>
      <c r="I4298" s="8"/>
      <c r="J4298" s="8" t="s">
        <v>78</v>
      </c>
      <c r="K4298" s="17">
        <v>0</v>
      </c>
      <c r="L4298" s="8"/>
      <c r="M4298" s="8"/>
      <c r="N4298" s="9">
        <v>0</v>
      </c>
      <c r="O4298" s="8"/>
      <c r="P4298" s="9">
        <v>0</v>
      </c>
      <c r="Q4298" s="15">
        <v>0</v>
      </c>
      <c r="R4298" s="9">
        <v>96</v>
      </c>
      <c r="S4298" s="8" t="s">
        <v>37</v>
      </c>
      <c r="T4298" s="8"/>
      <c r="U4298" s="8" t="s">
        <v>9109</v>
      </c>
      <c r="V4298" s="8"/>
      <c r="W4298" s="8"/>
    </row>
    <row r="4299" spans="1:23" ht="13.5" thickBot="1">
      <c r="A4299" s="8"/>
      <c r="B4299" s="8"/>
      <c r="C4299" s="8" t="s">
        <v>5889</v>
      </c>
      <c r="D4299" s="8"/>
      <c r="E4299" s="8"/>
      <c r="F4299" s="8"/>
      <c r="G4299" s="8"/>
      <c r="H4299" s="8"/>
      <c r="I4299" s="8"/>
      <c r="J4299" s="8" t="s">
        <v>78</v>
      </c>
      <c r="K4299" s="17">
        <v>0</v>
      </c>
      <c r="L4299" s="8"/>
      <c r="M4299" s="8"/>
      <c r="N4299" s="9">
        <v>0</v>
      </c>
      <c r="O4299" s="8"/>
      <c r="P4299" s="9">
        <v>0</v>
      </c>
      <c r="Q4299" s="15">
        <v>0</v>
      </c>
      <c r="R4299" s="9">
        <v>144</v>
      </c>
      <c r="S4299" s="8" t="s">
        <v>37</v>
      </c>
      <c r="T4299" s="8"/>
      <c r="U4299" s="18" t="s">
        <v>9109</v>
      </c>
      <c r="V4299" s="8"/>
      <c r="W4299" s="8"/>
    </row>
    <row r="4300" spans="1:23" ht="13.5" thickBot="1">
      <c r="A4300" s="8"/>
      <c r="B4300" s="8"/>
      <c r="C4300" s="8" t="s">
        <v>5890</v>
      </c>
      <c r="D4300" s="8"/>
      <c r="E4300" s="8"/>
      <c r="F4300" s="8"/>
      <c r="G4300" s="8"/>
      <c r="H4300" s="8"/>
      <c r="I4300" s="8"/>
      <c r="J4300" s="8" t="s">
        <v>78</v>
      </c>
      <c r="K4300" s="17">
        <v>0</v>
      </c>
      <c r="L4300" s="8"/>
      <c r="M4300" s="8"/>
      <c r="N4300" s="9">
        <v>0</v>
      </c>
      <c r="O4300" s="8"/>
      <c r="P4300" s="9">
        <v>0</v>
      </c>
      <c r="Q4300" s="15">
        <v>0</v>
      </c>
      <c r="R4300" s="9">
        <v>144</v>
      </c>
      <c r="S4300" s="8" t="s">
        <v>37</v>
      </c>
      <c r="T4300" s="8"/>
      <c r="U4300" s="18" t="s">
        <v>9109</v>
      </c>
      <c r="V4300" s="8"/>
      <c r="W4300" s="8"/>
    </row>
    <row r="4301" spans="1:23" ht="13.5" thickBot="1">
      <c r="A4301" s="8"/>
      <c r="B4301" s="8"/>
      <c r="C4301" s="44" t="s">
        <v>5891</v>
      </c>
      <c r="D4301" s="42"/>
      <c r="E4301" s="8"/>
      <c r="F4301" s="8"/>
      <c r="G4301" s="8"/>
      <c r="H4301" s="8"/>
      <c r="I4301" s="8"/>
      <c r="J4301" s="8" t="s">
        <v>78</v>
      </c>
      <c r="K4301" s="17">
        <v>0</v>
      </c>
      <c r="L4301" s="8"/>
      <c r="M4301" s="8"/>
      <c r="N4301" s="9">
        <v>0</v>
      </c>
      <c r="O4301" s="8"/>
      <c r="P4301" s="9">
        <v>0</v>
      </c>
      <c r="Q4301" s="15">
        <v>0</v>
      </c>
      <c r="R4301" s="9">
        <v>300</v>
      </c>
      <c r="S4301" s="8" t="s">
        <v>37</v>
      </c>
      <c r="T4301" s="8"/>
      <c r="U4301" s="18" t="s">
        <v>9109</v>
      </c>
      <c r="V4301" s="8"/>
      <c r="W4301" s="8"/>
    </row>
    <row r="4302" spans="1:23" ht="13.5" thickBot="1">
      <c r="A4302" s="8"/>
      <c r="B4302" s="8"/>
      <c r="C4302" s="8" t="s">
        <v>5892</v>
      </c>
      <c r="D4302" s="8"/>
      <c r="E4302" s="8"/>
      <c r="F4302" s="8"/>
      <c r="G4302" s="8"/>
      <c r="H4302" s="8"/>
      <c r="I4302" s="8"/>
      <c r="J4302" s="8" t="s">
        <v>78</v>
      </c>
      <c r="K4302" s="17">
        <v>0</v>
      </c>
      <c r="L4302" s="8"/>
      <c r="M4302" s="8"/>
      <c r="N4302" s="9">
        <v>0</v>
      </c>
      <c r="O4302" s="8"/>
      <c r="P4302" s="9">
        <v>0</v>
      </c>
      <c r="Q4302" s="15">
        <v>0</v>
      </c>
      <c r="R4302" s="9">
        <v>120</v>
      </c>
      <c r="S4302" s="8" t="s">
        <v>37</v>
      </c>
      <c r="T4302" s="8"/>
      <c r="U4302" s="18" t="s">
        <v>9109</v>
      </c>
      <c r="V4302" s="8"/>
      <c r="W4302" s="8"/>
    </row>
    <row r="4303" spans="1:23" ht="13.5" thickBot="1">
      <c r="A4303" s="8"/>
      <c r="B4303" s="8"/>
      <c r="C4303" s="8" t="s">
        <v>5893</v>
      </c>
      <c r="D4303" s="8"/>
      <c r="E4303" s="8"/>
      <c r="F4303" s="8"/>
      <c r="G4303" s="8"/>
      <c r="H4303" s="8"/>
      <c r="I4303" s="8"/>
      <c r="J4303" s="8" t="s">
        <v>78</v>
      </c>
      <c r="K4303" s="17">
        <v>0</v>
      </c>
      <c r="L4303" s="8"/>
      <c r="M4303" s="8"/>
      <c r="N4303" s="9">
        <v>0</v>
      </c>
      <c r="O4303" s="8"/>
      <c r="P4303" s="9">
        <v>0</v>
      </c>
      <c r="Q4303" s="15">
        <v>0</v>
      </c>
      <c r="R4303" s="9">
        <v>120</v>
      </c>
      <c r="S4303" s="8" t="s">
        <v>37</v>
      </c>
      <c r="T4303" s="8"/>
      <c r="U4303" s="18" t="s">
        <v>9109</v>
      </c>
      <c r="V4303" s="8"/>
      <c r="W4303" s="8"/>
    </row>
    <row r="4304" spans="1:23" ht="13.5" thickBot="1">
      <c r="A4304" s="8"/>
      <c r="B4304" s="8"/>
      <c r="C4304" s="8" t="s">
        <v>5894</v>
      </c>
      <c r="D4304" s="8"/>
      <c r="E4304" s="8"/>
      <c r="F4304" s="8"/>
      <c r="G4304" s="8"/>
      <c r="H4304" s="8"/>
      <c r="I4304" s="8"/>
      <c r="J4304" s="8" t="s">
        <v>78</v>
      </c>
      <c r="K4304" s="17">
        <v>0</v>
      </c>
      <c r="L4304" s="8"/>
      <c r="M4304" s="8"/>
      <c r="N4304" s="9">
        <v>0</v>
      </c>
      <c r="O4304" s="8"/>
      <c r="P4304" s="9">
        <v>0</v>
      </c>
      <c r="Q4304" s="15">
        <v>0</v>
      </c>
      <c r="R4304" s="9">
        <v>120</v>
      </c>
      <c r="S4304" s="8" t="s">
        <v>37</v>
      </c>
      <c r="T4304" s="8"/>
      <c r="U4304" s="18" t="s">
        <v>9109</v>
      </c>
      <c r="V4304" s="8"/>
      <c r="W4304" s="8"/>
    </row>
    <row r="4305" spans="1:23" ht="13.5" thickBot="1">
      <c r="A4305" s="8"/>
      <c r="B4305" s="8"/>
      <c r="C4305" s="8" t="s">
        <v>5895</v>
      </c>
      <c r="D4305" s="8"/>
      <c r="E4305" s="8"/>
      <c r="F4305" s="8"/>
      <c r="G4305" s="8"/>
      <c r="H4305" s="8"/>
      <c r="I4305" s="8"/>
      <c r="J4305" s="8" t="s">
        <v>78</v>
      </c>
      <c r="K4305" s="17">
        <v>0</v>
      </c>
      <c r="L4305" s="8"/>
      <c r="M4305" s="8"/>
      <c r="N4305" s="9">
        <v>0</v>
      </c>
      <c r="O4305" s="8"/>
      <c r="P4305" s="9">
        <v>0</v>
      </c>
      <c r="Q4305" s="15">
        <v>0</v>
      </c>
      <c r="R4305" s="9">
        <v>120</v>
      </c>
      <c r="S4305" s="8" t="s">
        <v>37</v>
      </c>
      <c r="T4305" s="8"/>
      <c r="U4305" s="18" t="s">
        <v>9109</v>
      </c>
      <c r="V4305" s="8"/>
      <c r="W4305" s="8"/>
    </row>
    <row r="4306" spans="1:23" ht="13.5" thickBot="1">
      <c r="A4306" s="8"/>
      <c r="B4306" s="8"/>
      <c r="C4306" s="8" t="s">
        <v>5896</v>
      </c>
      <c r="D4306" s="8"/>
      <c r="E4306" s="8"/>
      <c r="F4306" s="8"/>
      <c r="G4306" s="8"/>
      <c r="H4306" s="8"/>
      <c r="I4306" s="8"/>
      <c r="J4306" s="8" t="s">
        <v>78</v>
      </c>
      <c r="K4306" s="17">
        <v>0</v>
      </c>
      <c r="L4306" s="8"/>
      <c r="M4306" s="8"/>
      <c r="N4306" s="9">
        <v>0</v>
      </c>
      <c r="O4306" s="8"/>
      <c r="P4306" s="9">
        <v>0</v>
      </c>
      <c r="Q4306" s="15">
        <v>0</v>
      </c>
      <c r="R4306" s="9">
        <v>120</v>
      </c>
      <c r="S4306" s="8" t="s">
        <v>37</v>
      </c>
      <c r="T4306" s="8"/>
      <c r="U4306" s="18" t="s">
        <v>9109</v>
      </c>
      <c r="V4306" s="8"/>
      <c r="W4306" s="8"/>
    </row>
    <row r="4307" spans="1:23" ht="13.5" thickBot="1">
      <c r="A4307" s="8"/>
      <c r="B4307" s="8"/>
      <c r="C4307" s="8" t="s">
        <v>5899</v>
      </c>
      <c r="D4307" s="8"/>
      <c r="E4307" s="8"/>
      <c r="F4307" s="8"/>
      <c r="G4307" s="8"/>
      <c r="H4307" s="8"/>
      <c r="I4307" s="8"/>
      <c r="J4307" s="8" t="s">
        <v>78</v>
      </c>
      <c r="K4307" s="17">
        <v>0</v>
      </c>
      <c r="L4307" s="8"/>
      <c r="M4307" s="8"/>
      <c r="N4307" s="9">
        <v>0</v>
      </c>
      <c r="O4307" s="8"/>
      <c r="P4307" s="9">
        <v>0</v>
      </c>
      <c r="Q4307" s="15">
        <v>0</v>
      </c>
      <c r="R4307" s="9">
        <v>168</v>
      </c>
      <c r="S4307" s="8" t="s">
        <v>37</v>
      </c>
      <c r="T4307" s="8"/>
      <c r="U4307" s="18" t="s">
        <v>9109</v>
      </c>
      <c r="V4307" s="8"/>
      <c r="W4307" s="8"/>
    </row>
    <row r="4308" spans="1:23" ht="13.5" thickBot="1">
      <c r="A4308" s="8"/>
      <c r="B4308" s="8"/>
      <c r="C4308" s="8" t="s">
        <v>5900</v>
      </c>
      <c r="D4308" s="8"/>
      <c r="E4308" s="8"/>
      <c r="F4308" s="8"/>
      <c r="G4308" s="8"/>
      <c r="H4308" s="8"/>
      <c r="I4308" s="8"/>
      <c r="J4308" s="8" t="s">
        <v>78</v>
      </c>
      <c r="K4308" s="17">
        <v>0</v>
      </c>
      <c r="L4308" s="8"/>
      <c r="M4308" s="8"/>
      <c r="N4308" s="9">
        <v>0</v>
      </c>
      <c r="O4308" s="8"/>
      <c r="P4308" s="9">
        <v>0</v>
      </c>
      <c r="Q4308" s="15">
        <v>0</v>
      </c>
      <c r="R4308" s="9">
        <v>192</v>
      </c>
      <c r="S4308" s="8" t="s">
        <v>37</v>
      </c>
      <c r="T4308" s="8"/>
      <c r="U4308" s="18" t="s">
        <v>9109</v>
      </c>
      <c r="V4308" s="8"/>
      <c r="W4308" s="8"/>
    </row>
    <row r="4309" spans="1:23" ht="13.5" thickBot="1">
      <c r="A4309" s="8"/>
      <c r="B4309" s="8"/>
      <c r="C4309" s="8" t="s">
        <v>5901</v>
      </c>
      <c r="D4309" s="8"/>
      <c r="E4309" s="8"/>
      <c r="F4309" s="8"/>
      <c r="G4309" s="8"/>
      <c r="H4309" s="8"/>
      <c r="I4309" s="8"/>
      <c r="J4309" s="8" t="s">
        <v>78</v>
      </c>
      <c r="K4309" s="17">
        <v>0</v>
      </c>
      <c r="L4309" s="8"/>
      <c r="M4309" s="8"/>
      <c r="N4309" s="9">
        <v>0</v>
      </c>
      <c r="O4309" s="8"/>
      <c r="P4309" s="9">
        <v>0</v>
      </c>
      <c r="Q4309" s="15">
        <v>0</v>
      </c>
      <c r="R4309" s="9">
        <v>160</v>
      </c>
      <c r="S4309" s="8" t="s">
        <v>37</v>
      </c>
      <c r="T4309" s="8"/>
      <c r="U4309" s="18" t="s">
        <v>9109</v>
      </c>
      <c r="V4309" s="8"/>
      <c r="W4309" s="8"/>
    </row>
    <row r="4310" spans="1:23" ht="13.5" thickBot="1">
      <c r="A4310" s="8"/>
      <c r="B4310" s="8"/>
      <c r="C4310" s="8" t="s">
        <v>5902</v>
      </c>
      <c r="D4310" s="8"/>
      <c r="E4310" s="8"/>
      <c r="F4310" s="8"/>
      <c r="G4310" s="8"/>
      <c r="H4310" s="8"/>
      <c r="I4310" s="8"/>
      <c r="J4310" s="8" t="s">
        <v>78</v>
      </c>
      <c r="K4310" s="17">
        <v>0</v>
      </c>
      <c r="L4310" s="8"/>
      <c r="M4310" s="8"/>
      <c r="N4310" s="9">
        <v>0</v>
      </c>
      <c r="O4310" s="8"/>
      <c r="P4310" s="9">
        <v>0</v>
      </c>
      <c r="Q4310" s="15">
        <v>0</v>
      </c>
      <c r="R4310" s="9">
        <v>160</v>
      </c>
      <c r="S4310" s="8" t="s">
        <v>37</v>
      </c>
      <c r="T4310" s="8"/>
      <c r="U4310" s="8" t="s">
        <v>9109</v>
      </c>
      <c r="V4310" s="8"/>
      <c r="W4310" s="8"/>
    </row>
    <row r="4311" spans="1:23" ht="13.5" thickBot="1">
      <c r="A4311" s="8"/>
      <c r="B4311" s="8"/>
      <c r="C4311" s="8" t="s">
        <v>5904</v>
      </c>
      <c r="D4311" s="8"/>
      <c r="E4311" s="8"/>
      <c r="F4311" s="8"/>
      <c r="G4311" s="8"/>
      <c r="H4311" s="8"/>
      <c r="I4311" s="8"/>
      <c r="J4311" s="8" t="s">
        <v>78</v>
      </c>
      <c r="K4311" s="17">
        <v>0</v>
      </c>
      <c r="L4311" s="8"/>
      <c r="M4311" s="8"/>
      <c r="N4311" s="9">
        <v>0</v>
      </c>
      <c r="O4311" s="8"/>
      <c r="P4311" s="9">
        <v>0</v>
      </c>
      <c r="Q4311" s="15">
        <v>0</v>
      </c>
      <c r="R4311" s="9">
        <v>144</v>
      </c>
      <c r="S4311" s="8" t="s">
        <v>37</v>
      </c>
      <c r="T4311" s="8"/>
      <c r="U4311" s="8" t="s">
        <v>9109</v>
      </c>
      <c r="V4311" s="8"/>
      <c r="W4311" s="8"/>
    </row>
    <row r="4312" spans="1:23" ht="13.5" thickBot="1">
      <c r="A4312" s="8"/>
      <c r="B4312" s="8"/>
      <c r="C4312" s="8" t="s">
        <v>5906</v>
      </c>
      <c r="D4312" s="8"/>
      <c r="E4312" s="8"/>
      <c r="F4312" s="8"/>
      <c r="G4312" s="8"/>
      <c r="H4312" s="8"/>
      <c r="I4312" s="8"/>
      <c r="J4312" s="8" t="s">
        <v>78</v>
      </c>
      <c r="K4312" s="17">
        <v>0</v>
      </c>
      <c r="L4312" s="8"/>
      <c r="M4312" s="8"/>
      <c r="N4312" s="9">
        <v>0</v>
      </c>
      <c r="O4312" s="8"/>
      <c r="P4312" s="9">
        <v>0</v>
      </c>
      <c r="Q4312" s="15">
        <v>0</v>
      </c>
      <c r="R4312" s="9">
        <v>144</v>
      </c>
      <c r="S4312" s="8" t="s">
        <v>37</v>
      </c>
      <c r="T4312" s="8"/>
      <c r="U4312" s="8" t="s">
        <v>9109</v>
      </c>
      <c r="V4312" s="8"/>
      <c r="W4312" s="8"/>
    </row>
    <row r="4313" spans="1:23" ht="13.5" thickBot="1">
      <c r="A4313" s="8"/>
      <c r="B4313" s="8"/>
      <c r="C4313" s="8" t="s">
        <v>5908</v>
      </c>
      <c r="D4313" s="8"/>
      <c r="E4313" s="8"/>
      <c r="F4313" s="8"/>
      <c r="G4313" s="8"/>
      <c r="H4313" s="8"/>
      <c r="I4313" s="8"/>
      <c r="J4313" s="8" t="s">
        <v>78</v>
      </c>
      <c r="K4313" s="17">
        <v>0</v>
      </c>
      <c r="L4313" s="8"/>
      <c r="M4313" s="8"/>
      <c r="N4313" s="9">
        <v>0</v>
      </c>
      <c r="O4313" s="8"/>
      <c r="P4313" s="9">
        <v>0</v>
      </c>
      <c r="Q4313" s="15">
        <v>0</v>
      </c>
      <c r="R4313" s="9">
        <v>96</v>
      </c>
      <c r="S4313" s="8" t="s">
        <v>37</v>
      </c>
      <c r="T4313" s="8"/>
      <c r="U4313" s="18" t="s">
        <v>9109</v>
      </c>
      <c r="V4313" s="8"/>
      <c r="W4313" s="8"/>
    </row>
    <row r="4314" spans="1:23" ht="13.5" thickBot="1">
      <c r="A4314" s="8"/>
      <c r="B4314" s="8"/>
      <c r="C4314" s="8" t="s">
        <v>5909</v>
      </c>
      <c r="D4314" s="8"/>
      <c r="E4314" s="8"/>
      <c r="F4314" s="8"/>
      <c r="G4314" s="8"/>
      <c r="H4314" s="8"/>
      <c r="I4314" s="8"/>
      <c r="J4314" s="8" t="s">
        <v>78</v>
      </c>
      <c r="K4314" s="17">
        <v>0</v>
      </c>
      <c r="L4314" s="8"/>
      <c r="M4314" s="8"/>
      <c r="N4314" s="9">
        <v>0</v>
      </c>
      <c r="O4314" s="8"/>
      <c r="P4314" s="9">
        <v>0</v>
      </c>
      <c r="Q4314" s="15">
        <v>0</v>
      </c>
      <c r="R4314" s="9">
        <v>120</v>
      </c>
      <c r="S4314" s="8" t="s">
        <v>37</v>
      </c>
      <c r="T4314" s="8"/>
      <c r="U4314" s="18" t="s">
        <v>9109</v>
      </c>
      <c r="V4314" s="8"/>
      <c r="W4314" s="8"/>
    </row>
    <row r="4315" spans="1:23" ht="13.5" thickBot="1">
      <c r="A4315" s="8"/>
      <c r="B4315" s="8"/>
      <c r="C4315" s="8" t="s">
        <v>5912</v>
      </c>
      <c r="D4315" s="8"/>
      <c r="E4315" s="8"/>
      <c r="F4315" s="8"/>
      <c r="G4315" s="8"/>
      <c r="H4315" s="8"/>
      <c r="I4315" s="8"/>
      <c r="J4315" s="8" t="s">
        <v>78</v>
      </c>
      <c r="K4315" s="17">
        <v>0</v>
      </c>
      <c r="L4315" s="8"/>
      <c r="M4315" s="8"/>
      <c r="N4315" s="9">
        <v>0</v>
      </c>
      <c r="O4315" s="8"/>
      <c r="P4315" s="9">
        <v>0</v>
      </c>
      <c r="Q4315" s="15">
        <v>0</v>
      </c>
      <c r="R4315" s="9">
        <v>96</v>
      </c>
      <c r="S4315" s="8" t="s">
        <v>37</v>
      </c>
      <c r="T4315" s="8"/>
      <c r="U4315" s="18" t="s">
        <v>9109</v>
      </c>
      <c r="V4315" s="8"/>
      <c r="W4315" s="8"/>
    </row>
    <row r="4316" spans="1:23" ht="13.5" thickBot="1">
      <c r="A4316" s="8"/>
      <c r="B4316" s="8"/>
      <c r="C4316" s="8" t="s">
        <v>5913</v>
      </c>
      <c r="D4316" s="8"/>
      <c r="E4316" s="8"/>
      <c r="F4316" s="8"/>
      <c r="G4316" s="8"/>
      <c r="H4316" s="8"/>
      <c r="I4316" s="8"/>
      <c r="J4316" s="8" t="s">
        <v>78</v>
      </c>
      <c r="K4316" s="17">
        <v>0</v>
      </c>
      <c r="L4316" s="8"/>
      <c r="M4316" s="8"/>
      <c r="N4316" s="9">
        <v>0</v>
      </c>
      <c r="O4316" s="8"/>
      <c r="P4316" s="9">
        <v>0</v>
      </c>
      <c r="Q4316" s="15">
        <v>0</v>
      </c>
      <c r="R4316" s="9">
        <v>160</v>
      </c>
      <c r="S4316" s="8" t="s">
        <v>37</v>
      </c>
      <c r="T4316" s="8"/>
      <c r="U4316" s="18" t="s">
        <v>9109</v>
      </c>
      <c r="V4316" s="8"/>
      <c r="W4316" s="8"/>
    </row>
    <row r="4317" spans="1:23" ht="13.5" thickBot="1">
      <c r="A4317" s="8"/>
      <c r="B4317" s="8"/>
      <c r="C4317" s="8" t="s">
        <v>5914</v>
      </c>
      <c r="D4317" s="8"/>
      <c r="E4317" s="8"/>
      <c r="F4317" s="8"/>
      <c r="G4317" s="8"/>
      <c r="H4317" s="8"/>
      <c r="I4317" s="8"/>
      <c r="J4317" s="8" t="s">
        <v>78</v>
      </c>
      <c r="K4317" s="17">
        <v>0</v>
      </c>
      <c r="L4317" s="8"/>
      <c r="M4317" s="8"/>
      <c r="N4317" s="9">
        <v>0</v>
      </c>
      <c r="O4317" s="8"/>
      <c r="P4317" s="9">
        <v>0</v>
      </c>
      <c r="Q4317" s="15">
        <v>0</v>
      </c>
      <c r="R4317" s="9">
        <v>12</v>
      </c>
      <c r="S4317" s="8" t="s">
        <v>34</v>
      </c>
      <c r="T4317" s="8"/>
      <c r="U4317" s="18" t="s">
        <v>9164</v>
      </c>
      <c r="V4317" s="8"/>
      <c r="W4317" s="8"/>
    </row>
    <row r="4318" spans="1:23" ht="13.5" thickBot="1">
      <c r="A4318" s="8"/>
      <c r="B4318" s="8"/>
      <c r="C4318" s="8" t="s">
        <v>5915</v>
      </c>
      <c r="D4318" s="8"/>
      <c r="E4318" s="8"/>
      <c r="F4318" s="8"/>
      <c r="G4318" s="8"/>
      <c r="H4318" s="8"/>
      <c r="I4318" s="8"/>
      <c r="J4318" s="8" t="s">
        <v>78</v>
      </c>
      <c r="K4318" s="17">
        <v>0</v>
      </c>
      <c r="L4318" s="8"/>
      <c r="M4318" s="8"/>
      <c r="N4318" s="9">
        <v>0</v>
      </c>
      <c r="O4318" s="8"/>
      <c r="P4318" s="9">
        <v>0</v>
      </c>
      <c r="Q4318" s="15">
        <v>0</v>
      </c>
      <c r="R4318" s="9">
        <v>144</v>
      </c>
      <c r="S4318" s="8" t="s">
        <v>37</v>
      </c>
      <c r="T4318" s="8"/>
      <c r="U4318" s="18" t="s">
        <v>9109</v>
      </c>
      <c r="V4318" s="8"/>
      <c r="W4318" s="8"/>
    </row>
    <row r="4319" spans="1:23" ht="13.5" thickBot="1">
      <c r="A4319" s="8"/>
      <c r="B4319" s="8"/>
      <c r="C4319" s="8" t="s">
        <v>5916</v>
      </c>
      <c r="D4319" s="8"/>
      <c r="E4319" s="8"/>
      <c r="F4319" s="8"/>
      <c r="G4319" s="8"/>
      <c r="H4319" s="8"/>
      <c r="I4319" s="8"/>
      <c r="J4319" s="8" t="s">
        <v>78</v>
      </c>
      <c r="K4319" s="17">
        <v>0</v>
      </c>
      <c r="L4319" s="8"/>
      <c r="M4319" s="8"/>
      <c r="N4319" s="9">
        <v>0</v>
      </c>
      <c r="O4319" s="8"/>
      <c r="P4319" s="9">
        <v>0</v>
      </c>
      <c r="Q4319" s="15">
        <v>0</v>
      </c>
      <c r="R4319" s="9">
        <v>96</v>
      </c>
      <c r="S4319" s="8" t="s">
        <v>37</v>
      </c>
      <c r="T4319" s="8"/>
      <c r="U4319" s="8" t="s">
        <v>9109</v>
      </c>
      <c r="V4319" s="8"/>
      <c r="W4319" s="8"/>
    </row>
    <row r="4320" spans="1:23" ht="13.5" thickBot="1">
      <c r="A4320" s="8"/>
      <c r="B4320" s="8"/>
      <c r="C4320" s="8" t="s">
        <v>5918</v>
      </c>
      <c r="D4320" s="8"/>
      <c r="E4320" s="8"/>
      <c r="F4320" s="8"/>
      <c r="G4320" s="8"/>
      <c r="H4320" s="8"/>
      <c r="I4320" s="8"/>
      <c r="J4320" s="8" t="s">
        <v>78</v>
      </c>
      <c r="K4320" s="17">
        <v>0</v>
      </c>
      <c r="L4320" s="8"/>
      <c r="M4320" s="8"/>
      <c r="N4320" s="9">
        <v>0</v>
      </c>
      <c r="O4320" s="8"/>
      <c r="P4320" s="9">
        <v>0</v>
      </c>
      <c r="Q4320" s="15">
        <v>0</v>
      </c>
      <c r="R4320" s="9">
        <v>96</v>
      </c>
      <c r="S4320" s="8" t="s">
        <v>37</v>
      </c>
      <c r="T4320" s="8"/>
      <c r="U4320" s="18" t="s">
        <v>9109</v>
      </c>
      <c r="V4320" s="8"/>
      <c r="W4320" s="8"/>
    </row>
    <row r="4321" spans="1:23" ht="13.5" thickBot="1">
      <c r="A4321" s="8"/>
      <c r="B4321" s="8"/>
      <c r="C4321" s="8" t="s">
        <v>5922</v>
      </c>
      <c r="D4321" s="8"/>
      <c r="E4321" s="8"/>
      <c r="F4321" s="8"/>
      <c r="G4321" s="8"/>
      <c r="H4321" s="8"/>
      <c r="I4321" s="8"/>
      <c r="J4321" s="8" t="s">
        <v>78</v>
      </c>
      <c r="K4321" s="17">
        <v>0</v>
      </c>
      <c r="L4321" s="8"/>
      <c r="M4321" s="8"/>
      <c r="N4321" s="9">
        <v>0</v>
      </c>
      <c r="O4321" s="8"/>
      <c r="P4321" s="9">
        <v>0</v>
      </c>
      <c r="Q4321" s="15">
        <v>0</v>
      </c>
      <c r="R4321" s="9">
        <v>192</v>
      </c>
      <c r="S4321" s="8" t="s">
        <v>37</v>
      </c>
      <c r="T4321" s="8"/>
      <c r="U4321" s="18" t="s">
        <v>9109</v>
      </c>
      <c r="V4321" s="8"/>
      <c r="W4321" s="8"/>
    </row>
    <row r="4322" spans="1:23" ht="13.5" thickBot="1">
      <c r="A4322" s="8"/>
      <c r="B4322" s="8"/>
      <c r="C4322" s="8" t="s">
        <v>5923</v>
      </c>
      <c r="D4322" s="8"/>
      <c r="E4322" s="8"/>
      <c r="F4322" s="8"/>
      <c r="G4322" s="8"/>
      <c r="H4322" s="8"/>
      <c r="I4322" s="8"/>
      <c r="J4322" s="8" t="s">
        <v>78</v>
      </c>
      <c r="K4322" s="17">
        <v>0</v>
      </c>
      <c r="L4322" s="8"/>
      <c r="M4322" s="8"/>
      <c r="N4322" s="9">
        <v>0</v>
      </c>
      <c r="O4322" s="8"/>
      <c r="P4322" s="9">
        <v>0</v>
      </c>
      <c r="Q4322" s="15">
        <v>0</v>
      </c>
      <c r="R4322" s="9">
        <v>144</v>
      </c>
      <c r="S4322" s="8" t="s">
        <v>37</v>
      </c>
      <c r="T4322" s="8"/>
      <c r="U4322" s="18" t="s">
        <v>9109</v>
      </c>
      <c r="V4322" s="8"/>
      <c r="W4322" s="8"/>
    </row>
    <row r="4323" spans="1:23" ht="13.5" thickBot="1">
      <c r="A4323" s="8"/>
      <c r="B4323" s="8"/>
      <c r="C4323" s="8" t="s">
        <v>5924</v>
      </c>
      <c r="D4323" s="8"/>
      <c r="E4323" s="8"/>
      <c r="F4323" s="8"/>
      <c r="G4323" s="8"/>
      <c r="H4323" s="8"/>
      <c r="I4323" s="8"/>
      <c r="J4323" s="8" t="s">
        <v>78</v>
      </c>
      <c r="K4323" s="17">
        <v>0</v>
      </c>
      <c r="L4323" s="8"/>
      <c r="M4323" s="8"/>
      <c r="N4323" s="9">
        <v>0</v>
      </c>
      <c r="O4323" s="8"/>
      <c r="P4323" s="9">
        <v>0</v>
      </c>
      <c r="Q4323" s="15">
        <v>0</v>
      </c>
      <c r="R4323" s="9">
        <v>160</v>
      </c>
      <c r="S4323" s="8" t="s">
        <v>37</v>
      </c>
      <c r="T4323" s="8"/>
      <c r="U4323" s="18" t="s">
        <v>9109</v>
      </c>
      <c r="V4323" s="8"/>
      <c r="W4323" s="8"/>
    </row>
    <row r="4324" spans="1:23" ht="13.5" thickBot="1">
      <c r="A4324" s="8"/>
      <c r="B4324" s="8"/>
      <c r="C4324" s="8" t="s">
        <v>160</v>
      </c>
      <c r="D4324" s="8"/>
      <c r="E4324" s="8"/>
      <c r="F4324" s="8"/>
      <c r="G4324" s="8"/>
      <c r="H4324" s="8"/>
      <c r="I4324" s="8"/>
      <c r="J4324" s="8" t="s">
        <v>78</v>
      </c>
      <c r="K4324" s="17">
        <v>0</v>
      </c>
      <c r="L4324" s="8"/>
      <c r="M4324" s="8"/>
      <c r="N4324" s="9">
        <v>0</v>
      </c>
      <c r="O4324" s="8"/>
      <c r="P4324" s="9">
        <v>0</v>
      </c>
      <c r="Q4324" s="15">
        <v>0</v>
      </c>
      <c r="R4324" s="9">
        <v>144</v>
      </c>
      <c r="S4324" s="8" t="s">
        <v>37</v>
      </c>
      <c r="T4324" s="8"/>
      <c r="U4324" s="18" t="s">
        <v>9109</v>
      </c>
      <c r="V4324" s="8"/>
      <c r="W4324" s="8"/>
    </row>
    <row r="4325" spans="1:23" ht="13.5" thickBot="1">
      <c r="A4325" s="8"/>
      <c r="B4325" s="8"/>
      <c r="C4325" s="8" t="s">
        <v>5925</v>
      </c>
      <c r="D4325" s="8"/>
      <c r="E4325" s="8"/>
      <c r="F4325" s="8"/>
      <c r="G4325" s="8"/>
      <c r="H4325" s="8"/>
      <c r="I4325" s="8"/>
      <c r="J4325" s="8" t="s">
        <v>78</v>
      </c>
      <c r="K4325" s="17">
        <v>0</v>
      </c>
      <c r="L4325" s="8"/>
      <c r="M4325" s="8"/>
      <c r="N4325" s="9">
        <v>0</v>
      </c>
      <c r="O4325" s="8"/>
      <c r="P4325" s="9">
        <v>0</v>
      </c>
      <c r="Q4325" s="15">
        <v>0</v>
      </c>
      <c r="R4325" s="9">
        <v>96</v>
      </c>
      <c r="S4325" s="8" t="s">
        <v>37</v>
      </c>
      <c r="T4325" s="8"/>
      <c r="U4325" s="18" t="s">
        <v>9109</v>
      </c>
      <c r="V4325" s="8"/>
      <c r="W4325" s="8"/>
    </row>
    <row r="4326" spans="1:23" ht="13.5" thickBot="1">
      <c r="A4326" s="8"/>
      <c r="B4326" s="8"/>
      <c r="C4326" s="8" t="s">
        <v>5926</v>
      </c>
      <c r="D4326" s="8"/>
      <c r="E4326" s="8"/>
      <c r="F4326" s="8"/>
      <c r="G4326" s="8"/>
      <c r="H4326" s="8"/>
      <c r="I4326" s="8"/>
      <c r="J4326" s="8" t="s">
        <v>78</v>
      </c>
      <c r="K4326" s="17">
        <v>0</v>
      </c>
      <c r="L4326" s="8"/>
      <c r="M4326" s="8"/>
      <c r="N4326" s="9">
        <v>0</v>
      </c>
      <c r="O4326" s="8"/>
      <c r="P4326" s="9">
        <v>0</v>
      </c>
      <c r="Q4326" s="15">
        <v>0</v>
      </c>
      <c r="R4326" s="9">
        <v>144</v>
      </c>
      <c r="S4326" s="8" t="s">
        <v>37</v>
      </c>
      <c r="T4326" s="8"/>
      <c r="U4326" s="18" t="s">
        <v>9109</v>
      </c>
      <c r="V4326" s="8"/>
      <c r="W4326" s="8"/>
    </row>
    <row r="4327" spans="1:23" ht="13.5" thickBot="1">
      <c r="A4327" s="8"/>
      <c r="B4327" s="8"/>
      <c r="C4327" s="8" t="s">
        <v>5927</v>
      </c>
      <c r="D4327" s="8"/>
      <c r="E4327" s="8"/>
      <c r="F4327" s="8"/>
      <c r="G4327" s="8"/>
      <c r="H4327" s="8"/>
      <c r="I4327" s="8"/>
      <c r="J4327" s="8" t="s">
        <v>78</v>
      </c>
      <c r="K4327" s="17">
        <v>0</v>
      </c>
      <c r="L4327" s="8"/>
      <c r="M4327" s="8"/>
      <c r="N4327" s="9">
        <v>0</v>
      </c>
      <c r="O4327" s="8"/>
      <c r="P4327" s="9">
        <v>0</v>
      </c>
      <c r="Q4327" s="15">
        <v>0</v>
      </c>
      <c r="R4327" s="9">
        <v>144</v>
      </c>
      <c r="S4327" s="8" t="s">
        <v>37</v>
      </c>
      <c r="T4327" s="8"/>
      <c r="U4327" s="18" t="s">
        <v>9109</v>
      </c>
      <c r="V4327" s="8"/>
      <c r="W4327" s="8"/>
    </row>
    <row r="4328" spans="1:23" ht="13.5" thickBot="1">
      <c r="A4328" s="8"/>
      <c r="B4328" s="8"/>
      <c r="C4328" s="44" t="s">
        <v>5930</v>
      </c>
      <c r="D4328" s="42"/>
      <c r="E4328" s="8"/>
      <c r="F4328" s="8"/>
      <c r="G4328" s="8"/>
      <c r="H4328" s="8"/>
      <c r="I4328" s="8"/>
      <c r="J4328" s="8" t="s">
        <v>78</v>
      </c>
      <c r="K4328" s="17">
        <v>0</v>
      </c>
      <c r="L4328" s="8"/>
      <c r="M4328" s="8"/>
      <c r="N4328" s="9">
        <v>0</v>
      </c>
      <c r="O4328" s="8"/>
      <c r="P4328" s="9">
        <v>0</v>
      </c>
      <c r="Q4328" s="15">
        <v>0</v>
      </c>
      <c r="R4328" s="9">
        <v>144</v>
      </c>
      <c r="S4328" s="8" t="s">
        <v>37</v>
      </c>
      <c r="T4328" s="8"/>
      <c r="U4328" s="18" t="s">
        <v>9109</v>
      </c>
      <c r="V4328" s="8"/>
      <c r="W4328" s="8"/>
    </row>
    <row r="4329" spans="1:23" ht="13.5" thickBot="1">
      <c r="A4329" s="8"/>
      <c r="B4329" s="8"/>
      <c r="C4329" s="8" t="s">
        <v>5931</v>
      </c>
      <c r="D4329" s="8"/>
      <c r="E4329" s="8"/>
      <c r="F4329" s="8"/>
      <c r="G4329" s="8"/>
      <c r="H4329" s="8"/>
      <c r="I4329" s="8"/>
      <c r="J4329" s="8" t="s">
        <v>78</v>
      </c>
      <c r="K4329" s="17">
        <v>0</v>
      </c>
      <c r="L4329" s="8"/>
      <c r="M4329" s="8"/>
      <c r="N4329" s="9">
        <v>0</v>
      </c>
      <c r="O4329" s="8"/>
      <c r="P4329" s="9">
        <v>0</v>
      </c>
      <c r="Q4329" s="15">
        <v>0</v>
      </c>
      <c r="R4329" s="9">
        <v>96</v>
      </c>
      <c r="S4329" s="8" t="s">
        <v>37</v>
      </c>
      <c r="T4329" s="8"/>
      <c r="U4329" s="18" t="s">
        <v>9109</v>
      </c>
      <c r="V4329" s="8"/>
      <c r="W4329" s="8"/>
    </row>
    <row r="4330" spans="1:23" ht="13.5" thickBot="1">
      <c r="A4330" s="8"/>
      <c r="B4330" s="8"/>
      <c r="C4330" s="8" t="s">
        <v>5933</v>
      </c>
      <c r="D4330" s="8"/>
      <c r="E4330" s="8"/>
      <c r="F4330" s="8"/>
      <c r="G4330" s="8"/>
      <c r="H4330" s="8"/>
      <c r="I4330" s="8"/>
      <c r="J4330" s="8" t="s">
        <v>78</v>
      </c>
      <c r="K4330" s="17">
        <v>0</v>
      </c>
      <c r="L4330" s="8"/>
      <c r="M4330" s="8"/>
      <c r="N4330" s="9">
        <v>0</v>
      </c>
      <c r="O4330" s="8"/>
      <c r="P4330" s="9">
        <v>0</v>
      </c>
      <c r="Q4330" s="15">
        <v>0</v>
      </c>
      <c r="R4330" s="9">
        <v>160</v>
      </c>
      <c r="S4330" s="8" t="s">
        <v>37</v>
      </c>
      <c r="T4330" s="8"/>
      <c r="U4330" s="8" t="s">
        <v>9109</v>
      </c>
      <c r="V4330" s="8"/>
      <c r="W4330" s="8"/>
    </row>
    <row r="4331" spans="1:23" ht="13.5" thickBot="1">
      <c r="A4331" s="8"/>
      <c r="B4331" s="8"/>
      <c r="C4331" s="8" t="s">
        <v>5935</v>
      </c>
      <c r="D4331" s="8"/>
      <c r="E4331" s="8"/>
      <c r="F4331" s="8"/>
      <c r="G4331" s="8"/>
      <c r="H4331" s="8"/>
      <c r="I4331" s="8"/>
      <c r="J4331" s="8" t="s">
        <v>78</v>
      </c>
      <c r="K4331" s="17">
        <v>0</v>
      </c>
      <c r="L4331" s="8"/>
      <c r="M4331" s="8"/>
      <c r="N4331" s="9">
        <v>0</v>
      </c>
      <c r="O4331" s="8"/>
      <c r="P4331" s="9">
        <v>0</v>
      </c>
      <c r="Q4331" s="15">
        <v>0</v>
      </c>
      <c r="R4331" s="9">
        <v>144</v>
      </c>
      <c r="S4331" s="8" t="s">
        <v>37</v>
      </c>
      <c r="T4331" s="8"/>
      <c r="U4331" s="18" t="s">
        <v>9109</v>
      </c>
      <c r="V4331" s="8"/>
      <c r="W4331" s="8"/>
    </row>
    <row r="4332" spans="1:23" ht="13.5" thickBot="1">
      <c r="A4332" s="8"/>
      <c r="B4332" s="8"/>
      <c r="C4332" s="8" t="s">
        <v>5940</v>
      </c>
      <c r="D4332" s="8"/>
      <c r="E4332" s="8"/>
      <c r="F4332" s="8"/>
      <c r="G4332" s="8"/>
      <c r="H4332" s="8"/>
      <c r="I4332" s="8"/>
      <c r="J4332" s="8" t="s">
        <v>78</v>
      </c>
      <c r="K4332" s="17">
        <v>0</v>
      </c>
      <c r="L4332" s="8"/>
      <c r="M4332" s="8"/>
      <c r="N4332" s="9">
        <v>0</v>
      </c>
      <c r="O4332" s="8"/>
      <c r="P4332" s="9">
        <v>0</v>
      </c>
      <c r="Q4332" s="15">
        <v>0</v>
      </c>
      <c r="R4332" s="9">
        <v>12</v>
      </c>
      <c r="S4332" s="8" t="s">
        <v>34</v>
      </c>
      <c r="T4332" s="8"/>
      <c r="U4332" s="18" t="s">
        <v>9164</v>
      </c>
      <c r="V4332" s="8"/>
      <c r="W4332" s="8"/>
    </row>
    <row r="4333" spans="1:23" ht="13.5" thickBot="1">
      <c r="A4333" s="8"/>
      <c r="B4333" s="8"/>
      <c r="C4333" s="8" t="s">
        <v>5941</v>
      </c>
      <c r="D4333" s="8"/>
      <c r="E4333" s="8"/>
      <c r="F4333" s="8"/>
      <c r="G4333" s="8"/>
      <c r="H4333" s="8"/>
      <c r="I4333" s="8"/>
      <c r="J4333" s="8" t="s">
        <v>78</v>
      </c>
      <c r="K4333" s="17">
        <v>0</v>
      </c>
      <c r="L4333" s="8"/>
      <c r="M4333" s="8"/>
      <c r="N4333" s="9">
        <v>0</v>
      </c>
      <c r="O4333" s="8"/>
      <c r="P4333" s="9">
        <v>0</v>
      </c>
      <c r="Q4333" s="15">
        <v>0</v>
      </c>
      <c r="R4333" s="9">
        <v>120</v>
      </c>
      <c r="S4333" s="8" t="s">
        <v>37</v>
      </c>
      <c r="T4333" s="8"/>
      <c r="U4333" s="18" t="s">
        <v>9109</v>
      </c>
      <c r="V4333" s="8"/>
      <c r="W4333" s="8"/>
    </row>
    <row r="4334" spans="1:23" ht="13.5" thickBot="1">
      <c r="A4334" s="8"/>
      <c r="B4334" s="8"/>
      <c r="C4334" s="44" t="s">
        <v>5942</v>
      </c>
      <c r="D4334" s="42"/>
      <c r="E4334" s="8"/>
      <c r="F4334" s="8"/>
      <c r="G4334" s="8"/>
      <c r="H4334" s="8"/>
      <c r="I4334" s="8"/>
      <c r="J4334" s="8" t="s">
        <v>78</v>
      </c>
      <c r="K4334" s="17">
        <v>0</v>
      </c>
      <c r="L4334" s="8"/>
      <c r="M4334" s="8"/>
      <c r="N4334" s="9">
        <v>0</v>
      </c>
      <c r="O4334" s="8"/>
      <c r="P4334" s="9">
        <v>0</v>
      </c>
      <c r="Q4334" s="15">
        <v>0</v>
      </c>
      <c r="R4334" s="9">
        <v>120</v>
      </c>
      <c r="S4334" s="8" t="s">
        <v>37</v>
      </c>
      <c r="T4334" s="8"/>
      <c r="U4334" s="8" t="s">
        <v>9109</v>
      </c>
      <c r="V4334" s="8"/>
      <c r="W4334" s="8"/>
    </row>
    <row r="4335" spans="1:23" ht="13.5" thickBot="1">
      <c r="A4335" s="8"/>
      <c r="B4335" s="8"/>
      <c r="C4335" s="8" t="s">
        <v>5945</v>
      </c>
      <c r="D4335" s="8"/>
      <c r="E4335" s="8"/>
      <c r="F4335" s="8"/>
      <c r="G4335" s="8"/>
      <c r="H4335" s="8"/>
      <c r="I4335" s="8"/>
      <c r="J4335" s="8" t="s">
        <v>78</v>
      </c>
      <c r="K4335" s="17">
        <v>0</v>
      </c>
      <c r="L4335" s="8"/>
      <c r="M4335" s="8"/>
      <c r="N4335" s="9">
        <v>0</v>
      </c>
      <c r="O4335" s="8"/>
      <c r="P4335" s="9">
        <v>0</v>
      </c>
      <c r="Q4335" s="15">
        <v>0</v>
      </c>
      <c r="R4335" s="9">
        <v>96</v>
      </c>
      <c r="S4335" s="8" t="s">
        <v>37</v>
      </c>
      <c r="T4335" s="8"/>
      <c r="U4335" s="8" t="s">
        <v>9109</v>
      </c>
      <c r="V4335" s="8"/>
      <c r="W4335" s="8"/>
    </row>
    <row r="4336" spans="1:23" ht="13.5" thickBot="1">
      <c r="A4336" s="8"/>
      <c r="B4336" s="8"/>
      <c r="C4336" s="44" t="s">
        <v>5946</v>
      </c>
      <c r="D4336" s="42"/>
      <c r="E4336" s="8"/>
      <c r="F4336" s="8"/>
      <c r="G4336" s="8"/>
      <c r="H4336" s="8"/>
      <c r="I4336" s="8"/>
      <c r="J4336" s="8" t="s">
        <v>78</v>
      </c>
      <c r="K4336" s="17">
        <v>0</v>
      </c>
      <c r="L4336" s="8"/>
      <c r="M4336" s="8"/>
      <c r="N4336" s="9">
        <v>0</v>
      </c>
      <c r="O4336" s="8"/>
      <c r="P4336" s="9">
        <v>0</v>
      </c>
      <c r="Q4336" s="15">
        <v>0</v>
      </c>
      <c r="R4336" s="9">
        <v>96</v>
      </c>
      <c r="S4336" s="8" t="s">
        <v>37</v>
      </c>
      <c r="T4336" s="8"/>
      <c r="U4336" s="8" t="s">
        <v>9109</v>
      </c>
      <c r="V4336" s="8"/>
      <c r="W4336" s="8"/>
    </row>
    <row r="4337" spans="1:23" ht="13.5" thickBot="1">
      <c r="A4337" s="8"/>
      <c r="B4337" s="8"/>
      <c r="C4337" s="8" t="s">
        <v>5947</v>
      </c>
      <c r="D4337" s="8"/>
      <c r="E4337" s="8"/>
      <c r="F4337" s="8"/>
      <c r="G4337" s="8"/>
      <c r="H4337" s="8"/>
      <c r="I4337" s="8"/>
      <c r="J4337" s="8" t="s">
        <v>78</v>
      </c>
      <c r="K4337" s="17">
        <v>0</v>
      </c>
      <c r="L4337" s="8"/>
      <c r="M4337" s="8"/>
      <c r="N4337" s="9">
        <v>0</v>
      </c>
      <c r="O4337" s="8"/>
      <c r="P4337" s="9">
        <v>0</v>
      </c>
      <c r="Q4337" s="15">
        <v>0</v>
      </c>
      <c r="R4337" s="9">
        <v>144</v>
      </c>
      <c r="S4337" s="8" t="s">
        <v>37</v>
      </c>
      <c r="T4337" s="8"/>
      <c r="U4337" s="8" t="s">
        <v>9109</v>
      </c>
      <c r="V4337" s="8"/>
      <c r="W4337" s="8"/>
    </row>
    <row r="4338" spans="1:23" ht="13.5" thickBot="1">
      <c r="A4338" s="8"/>
      <c r="B4338" s="8"/>
      <c r="C4338" s="8" t="s">
        <v>5948</v>
      </c>
      <c r="D4338" s="8"/>
      <c r="E4338" s="8"/>
      <c r="F4338" s="8"/>
      <c r="G4338" s="8"/>
      <c r="H4338" s="8"/>
      <c r="I4338" s="8"/>
      <c r="J4338" s="8" t="s">
        <v>78</v>
      </c>
      <c r="K4338" s="17">
        <v>0</v>
      </c>
      <c r="L4338" s="8"/>
      <c r="M4338" s="8"/>
      <c r="N4338" s="9">
        <v>0</v>
      </c>
      <c r="O4338" s="8"/>
      <c r="P4338" s="9">
        <v>0</v>
      </c>
      <c r="Q4338" s="15">
        <v>0</v>
      </c>
      <c r="R4338" s="9">
        <v>144</v>
      </c>
      <c r="S4338" s="8" t="s">
        <v>37</v>
      </c>
      <c r="T4338" s="8"/>
      <c r="U4338" s="18" t="s">
        <v>9109</v>
      </c>
      <c r="V4338" s="8"/>
      <c r="W4338" s="8"/>
    </row>
    <row r="4339" spans="1:23" ht="13.5" thickBot="1">
      <c r="A4339" s="8"/>
      <c r="B4339" s="8"/>
      <c r="C4339" s="8" t="s">
        <v>5949</v>
      </c>
      <c r="D4339" s="8"/>
      <c r="E4339" s="8"/>
      <c r="F4339" s="8"/>
      <c r="G4339" s="8"/>
      <c r="H4339" s="8"/>
      <c r="I4339" s="8"/>
      <c r="J4339" s="8" t="s">
        <v>78</v>
      </c>
      <c r="K4339" s="17">
        <v>0</v>
      </c>
      <c r="L4339" s="8"/>
      <c r="M4339" s="8"/>
      <c r="N4339" s="9">
        <v>0</v>
      </c>
      <c r="O4339" s="8"/>
      <c r="P4339" s="9">
        <v>0</v>
      </c>
      <c r="Q4339" s="15">
        <v>0</v>
      </c>
      <c r="R4339" s="9">
        <v>144</v>
      </c>
      <c r="S4339" s="8" t="s">
        <v>37</v>
      </c>
      <c r="T4339" s="8"/>
      <c r="U4339" s="8" t="s">
        <v>9109</v>
      </c>
      <c r="V4339" s="8"/>
      <c r="W4339" s="8"/>
    </row>
    <row r="4340" spans="1:23" ht="13.5" thickBot="1">
      <c r="A4340" s="8"/>
      <c r="B4340" s="8"/>
      <c r="C4340" s="44" t="s">
        <v>5950</v>
      </c>
      <c r="D4340" s="42"/>
      <c r="E4340" s="8"/>
      <c r="F4340" s="8"/>
      <c r="G4340" s="8"/>
      <c r="H4340" s="8"/>
      <c r="I4340" s="8"/>
      <c r="J4340" s="8" t="s">
        <v>78</v>
      </c>
      <c r="K4340" s="17">
        <v>0</v>
      </c>
      <c r="L4340" s="8"/>
      <c r="M4340" s="8"/>
      <c r="N4340" s="9">
        <v>0</v>
      </c>
      <c r="O4340" s="8"/>
      <c r="P4340" s="9">
        <v>0</v>
      </c>
      <c r="Q4340" s="15">
        <v>0</v>
      </c>
      <c r="R4340" s="9">
        <v>144</v>
      </c>
      <c r="S4340" s="8" t="s">
        <v>37</v>
      </c>
      <c r="T4340" s="8"/>
      <c r="U4340" s="8" t="s">
        <v>9109</v>
      </c>
      <c r="V4340" s="8"/>
      <c r="W4340" s="8"/>
    </row>
    <row r="4341" spans="1:23" ht="13.5" thickBot="1">
      <c r="A4341" s="8"/>
      <c r="B4341" s="8"/>
      <c r="C4341" s="8" t="s">
        <v>5951</v>
      </c>
      <c r="D4341" s="8"/>
      <c r="E4341" s="8"/>
      <c r="F4341" s="8"/>
      <c r="G4341" s="8"/>
      <c r="H4341" s="8"/>
      <c r="I4341" s="8"/>
      <c r="J4341" s="8" t="s">
        <v>78</v>
      </c>
      <c r="K4341" s="17">
        <v>0</v>
      </c>
      <c r="L4341" s="8"/>
      <c r="M4341" s="8"/>
      <c r="N4341" s="9">
        <v>0</v>
      </c>
      <c r="O4341" s="8"/>
      <c r="P4341" s="9">
        <v>0</v>
      </c>
      <c r="Q4341" s="15">
        <v>0</v>
      </c>
      <c r="R4341" s="9">
        <v>120</v>
      </c>
      <c r="S4341" s="8" t="s">
        <v>37</v>
      </c>
      <c r="T4341" s="8"/>
      <c r="U4341" s="8" t="s">
        <v>9109</v>
      </c>
      <c r="V4341" s="8"/>
      <c r="W4341" s="8"/>
    </row>
    <row r="4342" spans="1:23" ht="13.5" thickBot="1">
      <c r="A4342" s="8"/>
      <c r="B4342" s="8"/>
      <c r="C4342" s="8" t="s">
        <v>5954</v>
      </c>
      <c r="D4342" s="8"/>
      <c r="E4342" s="8"/>
      <c r="F4342" s="8"/>
      <c r="G4342" s="8"/>
      <c r="H4342" s="8"/>
      <c r="I4342" s="8"/>
      <c r="J4342" s="8" t="s">
        <v>78</v>
      </c>
      <c r="K4342" s="17">
        <v>0</v>
      </c>
      <c r="L4342" s="8"/>
      <c r="M4342" s="8"/>
      <c r="N4342" s="9">
        <v>0</v>
      </c>
      <c r="O4342" s="8"/>
      <c r="P4342" s="9">
        <v>0</v>
      </c>
      <c r="Q4342" s="15">
        <v>0</v>
      </c>
      <c r="R4342" s="9">
        <v>144</v>
      </c>
      <c r="S4342" s="8" t="s">
        <v>37</v>
      </c>
      <c r="T4342" s="8"/>
      <c r="U4342" s="18" t="s">
        <v>9109</v>
      </c>
      <c r="V4342" s="8"/>
      <c r="W4342" s="8"/>
    </row>
    <row r="4343" spans="1:23" ht="13.5" thickBot="1">
      <c r="A4343" s="8"/>
      <c r="B4343" s="8"/>
      <c r="C4343" s="8" t="s">
        <v>5955</v>
      </c>
      <c r="D4343" s="8"/>
      <c r="E4343" s="8"/>
      <c r="F4343" s="8"/>
      <c r="G4343" s="8"/>
      <c r="H4343" s="8"/>
      <c r="I4343" s="8"/>
      <c r="J4343" s="8" t="s">
        <v>78</v>
      </c>
      <c r="K4343" s="17">
        <v>0</v>
      </c>
      <c r="L4343" s="8"/>
      <c r="M4343" s="8"/>
      <c r="N4343" s="9">
        <v>0</v>
      </c>
      <c r="O4343" s="8"/>
      <c r="P4343" s="9">
        <v>0</v>
      </c>
      <c r="Q4343" s="15">
        <v>0</v>
      </c>
      <c r="R4343" s="9">
        <v>144</v>
      </c>
      <c r="S4343" s="8" t="s">
        <v>37</v>
      </c>
      <c r="T4343" s="8"/>
      <c r="U4343" s="18" t="s">
        <v>9109</v>
      </c>
      <c r="V4343" s="8"/>
      <c r="W4343" s="8"/>
    </row>
    <row r="4344" spans="1:23" ht="13.5" thickBot="1">
      <c r="A4344" s="8"/>
      <c r="B4344" s="8"/>
      <c r="C4344" s="8" t="s">
        <v>5956</v>
      </c>
      <c r="D4344" s="8"/>
      <c r="E4344" s="8"/>
      <c r="F4344" s="8"/>
      <c r="G4344" s="8"/>
      <c r="H4344" s="8"/>
      <c r="I4344" s="8"/>
      <c r="J4344" s="8" t="s">
        <v>78</v>
      </c>
      <c r="K4344" s="17">
        <v>0</v>
      </c>
      <c r="L4344" s="8"/>
      <c r="M4344" s="8"/>
      <c r="N4344" s="9">
        <v>0</v>
      </c>
      <c r="O4344" s="8"/>
      <c r="P4344" s="9">
        <v>0</v>
      </c>
      <c r="Q4344" s="15">
        <v>0</v>
      </c>
      <c r="R4344" s="9">
        <v>144</v>
      </c>
      <c r="S4344" s="8" t="s">
        <v>37</v>
      </c>
      <c r="T4344" s="8"/>
      <c r="U4344" s="18" t="s">
        <v>9109</v>
      </c>
      <c r="V4344" s="8"/>
      <c r="W4344" s="8"/>
    </row>
    <row r="4345" spans="1:23" ht="13.5" thickBot="1">
      <c r="A4345" s="8"/>
      <c r="B4345" s="8"/>
      <c r="C4345" s="8" t="s">
        <v>5960</v>
      </c>
      <c r="D4345" s="8"/>
      <c r="E4345" s="8"/>
      <c r="F4345" s="8"/>
      <c r="G4345" s="8"/>
      <c r="H4345" s="8"/>
      <c r="I4345" s="8"/>
      <c r="J4345" s="8" t="s">
        <v>78</v>
      </c>
      <c r="K4345" s="17">
        <v>0</v>
      </c>
      <c r="L4345" s="8"/>
      <c r="M4345" s="8"/>
      <c r="N4345" s="9">
        <v>0</v>
      </c>
      <c r="O4345" s="8"/>
      <c r="P4345" s="9">
        <v>0</v>
      </c>
      <c r="Q4345" s="15">
        <v>0</v>
      </c>
      <c r="R4345" s="9">
        <v>144</v>
      </c>
      <c r="S4345" s="8" t="s">
        <v>37</v>
      </c>
      <c r="T4345" s="8"/>
      <c r="U4345" s="18" t="s">
        <v>9109</v>
      </c>
      <c r="V4345" s="8"/>
      <c r="W4345" s="8"/>
    </row>
    <row r="4346" spans="1:23" ht="13.5" thickBot="1">
      <c r="A4346" s="8"/>
      <c r="B4346" s="8"/>
      <c r="C4346" s="8" t="s">
        <v>5961</v>
      </c>
      <c r="D4346" s="8"/>
      <c r="E4346" s="8"/>
      <c r="F4346" s="8"/>
      <c r="G4346" s="8"/>
      <c r="H4346" s="8"/>
      <c r="I4346" s="8"/>
      <c r="J4346" s="8" t="s">
        <v>78</v>
      </c>
      <c r="K4346" s="17">
        <v>0</v>
      </c>
      <c r="L4346" s="8"/>
      <c r="M4346" s="8"/>
      <c r="N4346" s="9">
        <v>0</v>
      </c>
      <c r="O4346" s="8"/>
      <c r="P4346" s="9">
        <v>0</v>
      </c>
      <c r="Q4346" s="15">
        <v>0</v>
      </c>
      <c r="R4346" s="9">
        <v>120</v>
      </c>
      <c r="S4346" s="8" t="s">
        <v>37</v>
      </c>
      <c r="T4346" s="8"/>
      <c r="U4346" s="18" t="s">
        <v>9109</v>
      </c>
      <c r="V4346" s="8"/>
      <c r="W4346" s="8"/>
    </row>
    <row r="4347" spans="1:23" ht="13.5" thickBot="1">
      <c r="A4347" s="8"/>
      <c r="B4347" s="8"/>
      <c r="C4347" s="8" t="s">
        <v>5962</v>
      </c>
      <c r="D4347" s="8"/>
      <c r="E4347" s="8"/>
      <c r="F4347" s="8"/>
      <c r="G4347" s="8"/>
      <c r="H4347" s="8"/>
      <c r="I4347" s="8"/>
      <c r="J4347" s="8" t="s">
        <v>78</v>
      </c>
      <c r="K4347" s="17">
        <v>0</v>
      </c>
      <c r="L4347" s="8"/>
      <c r="M4347" s="8"/>
      <c r="N4347" s="9">
        <v>0</v>
      </c>
      <c r="O4347" s="8"/>
      <c r="P4347" s="9">
        <v>0</v>
      </c>
      <c r="Q4347" s="15">
        <v>0</v>
      </c>
      <c r="R4347" s="9">
        <v>144</v>
      </c>
      <c r="S4347" s="8" t="s">
        <v>37</v>
      </c>
      <c r="T4347" s="8"/>
      <c r="U4347" s="18" t="s">
        <v>9109</v>
      </c>
      <c r="V4347" s="8"/>
      <c r="W4347" s="8"/>
    </row>
    <row r="4348" spans="1:23" ht="13.5" thickBot="1">
      <c r="A4348" s="8"/>
      <c r="B4348" s="8"/>
      <c r="C4348" s="8" t="s">
        <v>5963</v>
      </c>
      <c r="D4348" s="8"/>
      <c r="E4348" s="8"/>
      <c r="F4348" s="8"/>
      <c r="G4348" s="8"/>
      <c r="H4348" s="8"/>
      <c r="I4348" s="8"/>
      <c r="J4348" s="8" t="s">
        <v>78</v>
      </c>
      <c r="K4348" s="17">
        <v>0</v>
      </c>
      <c r="L4348" s="8"/>
      <c r="M4348" s="8"/>
      <c r="N4348" s="9">
        <v>0</v>
      </c>
      <c r="O4348" s="8"/>
      <c r="P4348" s="9">
        <v>0</v>
      </c>
      <c r="Q4348" s="15">
        <v>0</v>
      </c>
      <c r="R4348" s="9">
        <v>120</v>
      </c>
      <c r="S4348" s="8" t="s">
        <v>37</v>
      </c>
      <c r="T4348" s="8"/>
      <c r="U4348" s="8" t="s">
        <v>9109</v>
      </c>
      <c r="V4348" s="8"/>
      <c r="W4348" s="8"/>
    </row>
    <row r="4349" spans="1:23" ht="13.5" thickBot="1">
      <c r="A4349" s="8"/>
      <c r="B4349" s="8"/>
      <c r="C4349" s="8" t="s">
        <v>5964</v>
      </c>
      <c r="D4349" s="8"/>
      <c r="E4349" s="8"/>
      <c r="F4349" s="8"/>
      <c r="G4349" s="8"/>
      <c r="H4349" s="8"/>
      <c r="I4349" s="8"/>
      <c r="J4349" s="8" t="s">
        <v>78</v>
      </c>
      <c r="K4349" s="17">
        <v>0</v>
      </c>
      <c r="L4349" s="8"/>
      <c r="M4349" s="8"/>
      <c r="N4349" s="9">
        <v>0</v>
      </c>
      <c r="O4349" s="8"/>
      <c r="P4349" s="9">
        <v>0</v>
      </c>
      <c r="Q4349" s="15">
        <v>0</v>
      </c>
      <c r="R4349" s="9">
        <v>120</v>
      </c>
      <c r="S4349" s="8" t="s">
        <v>37</v>
      </c>
      <c r="T4349" s="8"/>
      <c r="U4349" s="8" t="s">
        <v>9109</v>
      </c>
      <c r="V4349" s="8"/>
      <c r="W4349" s="8"/>
    </row>
    <row r="4350" spans="1:23" ht="13.5" thickBot="1">
      <c r="A4350" s="8"/>
      <c r="B4350" s="8"/>
      <c r="C4350" s="8" t="s">
        <v>5965</v>
      </c>
      <c r="D4350" s="8"/>
      <c r="E4350" s="8"/>
      <c r="F4350" s="8"/>
      <c r="G4350" s="8"/>
      <c r="H4350" s="8"/>
      <c r="I4350" s="8"/>
      <c r="J4350" s="8" t="s">
        <v>78</v>
      </c>
      <c r="K4350" s="17">
        <v>0</v>
      </c>
      <c r="L4350" s="8"/>
      <c r="M4350" s="8"/>
      <c r="N4350" s="9">
        <v>0</v>
      </c>
      <c r="O4350" s="8"/>
      <c r="P4350" s="9">
        <v>0</v>
      </c>
      <c r="Q4350" s="15">
        <v>0</v>
      </c>
      <c r="R4350" s="9">
        <v>144</v>
      </c>
      <c r="S4350" s="8" t="s">
        <v>37</v>
      </c>
      <c r="T4350" s="8"/>
      <c r="U4350" s="8" t="s">
        <v>9109</v>
      </c>
      <c r="V4350" s="8"/>
      <c r="W4350" s="8"/>
    </row>
    <row r="4351" spans="1:23" ht="13.5" thickBot="1">
      <c r="A4351" s="8"/>
      <c r="B4351" s="8"/>
      <c r="C4351" s="8" t="s">
        <v>5967</v>
      </c>
      <c r="D4351" s="8"/>
      <c r="E4351" s="8"/>
      <c r="F4351" s="8"/>
      <c r="G4351" s="8"/>
      <c r="H4351" s="8"/>
      <c r="I4351" s="8"/>
      <c r="J4351" s="8" t="s">
        <v>78</v>
      </c>
      <c r="K4351" s="17">
        <v>0</v>
      </c>
      <c r="L4351" s="8"/>
      <c r="M4351" s="8"/>
      <c r="N4351" s="9">
        <v>0</v>
      </c>
      <c r="O4351" s="8"/>
      <c r="P4351" s="9">
        <v>0</v>
      </c>
      <c r="Q4351" s="15">
        <v>0</v>
      </c>
      <c r="R4351" s="9">
        <v>96</v>
      </c>
      <c r="S4351" s="8" t="s">
        <v>37</v>
      </c>
      <c r="T4351" s="8"/>
      <c r="U4351" s="18" t="s">
        <v>9109</v>
      </c>
      <c r="V4351" s="8"/>
      <c r="W4351" s="8"/>
    </row>
    <row r="4352" spans="1:23" ht="13.5" thickBot="1">
      <c r="A4352" s="8"/>
      <c r="B4352" s="8"/>
      <c r="C4352" s="8" t="s">
        <v>5968</v>
      </c>
      <c r="D4352" s="8"/>
      <c r="E4352" s="8"/>
      <c r="F4352" s="8"/>
      <c r="G4352" s="8"/>
      <c r="H4352" s="8"/>
      <c r="I4352" s="8"/>
      <c r="J4352" s="8" t="s">
        <v>78</v>
      </c>
      <c r="K4352" s="17">
        <v>0</v>
      </c>
      <c r="L4352" s="8"/>
      <c r="M4352" s="8"/>
      <c r="N4352" s="9">
        <v>0</v>
      </c>
      <c r="O4352" s="8"/>
      <c r="P4352" s="9">
        <v>0</v>
      </c>
      <c r="Q4352" s="15">
        <v>0</v>
      </c>
      <c r="R4352" s="9">
        <v>144</v>
      </c>
      <c r="S4352" s="8" t="s">
        <v>37</v>
      </c>
      <c r="T4352" s="8"/>
      <c r="U4352" s="18" t="s">
        <v>9109</v>
      </c>
      <c r="V4352" s="8"/>
      <c r="W4352" s="8"/>
    </row>
    <row r="4353" spans="1:23" ht="13.5" thickBot="1">
      <c r="A4353" s="8"/>
      <c r="B4353" s="8"/>
      <c r="C4353" s="8" t="s">
        <v>5970</v>
      </c>
      <c r="D4353" s="8"/>
      <c r="E4353" s="8"/>
      <c r="F4353" s="8"/>
      <c r="G4353" s="8"/>
      <c r="H4353" s="8"/>
      <c r="I4353" s="8"/>
      <c r="J4353" s="8" t="s">
        <v>78</v>
      </c>
      <c r="K4353" s="17">
        <v>0</v>
      </c>
      <c r="L4353" s="8"/>
      <c r="M4353" s="8"/>
      <c r="N4353" s="9">
        <v>0</v>
      </c>
      <c r="O4353" s="8"/>
      <c r="P4353" s="9">
        <v>0</v>
      </c>
      <c r="Q4353" s="15">
        <v>0</v>
      </c>
      <c r="R4353" s="9">
        <v>120</v>
      </c>
      <c r="S4353" s="8" t="s">
        <v>37</v>
      </c>
      <c r="T4353" s="8"/>
      <c r="U4353" s="18" t="s">
        <v>9109</v>
      </c>
      <c r="V4353" s="8"/>
      <c r="W4353" s="8"/>
    </row>
    <row r="4354" spans="1:23" ht="13.5" thickBot="1">
      <c r="A4354" s="8"/>
      <c r="B4354" s="8"/>
      <c r="C4354" s="8" t="s">
        <v>5971</v>
      </c>
      <c r="D4354" s="8"/>
      <c r="E4354" s="8"/>
      <c r="F4354" s="8"/>
      <c r="G4354" s="8"/>
      <c r="H4354" s="8"/>
      <c r="I4354" s="8"/>
      <c r="J4354" s="8" t="s">
        <v>78</v>
      </c>
      <c r="K4354" s="17">
        <v>0</v>
      </c>
      <c r="L4354" s="8"/>
      <c r="M4354" s="8"/>
      <c r="N4354" s="9">
        <v>0</v>
      </c>
      <c r="O4354" s="8"/>
      <c r="P4354" s="9">
        <v>0</v>
      </c>
      <c r="Q4354" s="15">
        <v>0</v>
      </c>
      <c r="R4354" s="9">
        <v>120</v>
      </c>
      <c r="S4354" s="8" t="s">
        <v>37</v>
      </c>
      <c r="T4354" s="8"/>
      <c r="U4354" s="18" t="s">
        <v>9109</v>
      </c>
      <c r="V4354" s="8"/>
      <c r="W4354" s="8"/>
    </row>
    <row r="4355" spans="1:23" ht="13.5" thickBot="1">
      <c r="A4355" s="8"/>
      <c r="B4355" s="8"/>
      <c r="C4355" s="8" t="s">
        <v>5972</v>
      </c>
      <c r="D4355" s="8"/>
      <c r="E4355" s="8"/>
      <c r="F4355" s="8"/>
      <c r="G4355" s="8"/>
      <c r="H4355" s="8"/>
      <c r="I4355" s="8"/>
      <c r="J4355" s="8" t="s">
        <v>78</v>
      </c>
      <c r="K4355" s="17">
        <v>0</v>
      </c>
      <c r="L4355" s="8"/>
      <c r="M4355" s="8"/>
      <c r="N4355" s="9">
        <v>0</v>
      </c>
      <c r="O4355" s="8"/>
      <c r="P4355" s="9">
        <v>0</v>
      </c>
      <c r="Q4355" s="15">
        <v>0</v>
      </c>
      <c r="R4355" s="9">
        <v>48</v>
      </c>
      <c r="S4355" s="8" t="s">
        <v>37</v>
      </c>
      <c r="T4355" s="8"/>
      <c r="U4355" s="18" t="s">
        <v>9109</v>
      </c>
      <c r="V4355" s="8"/>
      <c r="W4355" s="8"/>
    </row>
    <row r="4356" spans="1:23" ht="13.5" thickBot="1">
      <c r="A4356" s="8"/>
      <c r="B4356" s="8"/>
      <c r="C4356" s="8" t="s">
        <v>5973</v>
      </c>
      <c r="D4356" s="8"/>
      <c r="E4356" s="8"/>
      <c r="F4356" s="8"/>
      <c r="G4356" s="8"/>
      <c r="H4356" s="8"/>
      <c r="I4356" s="8"/>
      <c r="J4356" s="8" t="s">
        <v>78</v>
      </c>
      <c r="K4356" s="17">
        <v>0</v>
      </c>
      <c r="L4356" s="8"/>
      <c r="M4356" s="8"/>
      <c r="N4356" s="9">
        <v>0</v>
      </c>
      <c r="O4356" s="8"/>
      <c r="P4356" s="9">
        <v>0</v>
      </c>
      <c r="Q4356" s="15">
        <v>0</v>
      </c>
      <c r="R4356" s="9">
        <v>288</v>
      </c>
      <c r="S4356" s="8" t="s">
        <v>37</v>
      </c>
      <c r="T4356" s="8"/>
      <c r="U4356" s="18" t="s">
        <v>9109</v>
      </c>
      <c r="V4356" s="8"/>
      <c r="W4356" s="8"/>
    </row>
    <row r="4357" spans="1:23" ht="13.5" thickBot="1">
      <c r="A4357" s="8"/>
      <c r="B4357" s="8"/>
      <c r="C4357" s="8" t="s">
        <v>5974</v>
      </c>
      <c r="D4357" s="8"/>
      <c r="E4357" s="8"/>
      <c r="F4357" s="8"/>
      <c r="G4357" s="8"/>
      <c r="H4357" s="8"/>
      <c r="I4357" s="8"/>
      <c r="J4357" s="8" t="s">
        <v>78</v>
      </c>
      <c r="K4357" s="17">
        <v>0</v>
      </c>
      <c r="L4357" s="8"/>
      <c r="M4357" s="8"/>
      <c r="N4357" s="9">
        <v>0</v>
      </c>
      <c r="O4357" s="8"/>
      <c r="P4357" s="9">
        <v>0</v>
      </c>
      <c r="Q4357" s="15">
        <v>0</v>
      </c>
      <c r="R4357" s="9">
        <v>10</v>
      </c>
      <c r="S4357" s="8" t="s">
        <v>34</v>
      </c>
      <c r="T4357" s="8"/>
      <c r="U4357" s="18" t="s">
        <v>9164</v>
      </c>
      <c r="V4357" s="8"/>
      <c r="W4357" s="8"/>
    </row>
    <row r="4358" spans="1:23" ht="13.5" thickBot="1">
      <c r="A4358" s="8"/>
      <c r="B4358" s="8"/>
      <c r="C4358" s="8" t="s">
        <v>5976</v>
      </c>
      <c r="D4358" s="8"/>
      <c r="E4358" s="8"/>
      <c r="F4358" s="8"/>
      <c r="G4358" s="8"/>
      <c r="H4358" s="8"/>
      <c r="I4358" s="8"/>
      <c r="J4358" s="8" t="s">
        <v>78</v>
      </c>
      <c r="K4358" s="17">
        <v>0</v>
      </c>
      <c r="L4358" s="8"/>
      <c r="M4358" s="8"/>
      <c r="N4358" s="9">
        <v>0</v>
      </c>
      <c r="O4358" s="8"/>
      <c r="P4358" s="9">
        <v>0</v>
      </c>
      <c r="Q4358" s="15">
        <v>0</v>
      </c>
      <c r="R4358" s="9">
        <v>96</v>
      </c>
      <c r="S4358" s="8" t="s">
        <v>37</v>
      </c>
      <c r="T4358" s="8"/>
      <c r="U4358" s="18" t="s">
        <v>9109</v>
      </c>
      <c r="V4358" s="8"/>
      <c r="W4358" s="8"/>
    </row>
    <row r="4359" spans="1:23" ht="13.5" thickBot="1">
      <c r="A4359" s="8"/>
      <c r="B4359" s="8"/>
      <c r="C4359" s="8" t="s">
        <v>5978</v>
      </c>
      <c r="D4359" s="8"/>
      <c r="E4359" s="8"/>
      <c r="F4359" s="8"/>
      <c r="G4359" s="8"/>
      <c r="H4359" s="8"/>
      <c r="I4359" s="8"/>
      <c r="J4359" s="8" t="s">
        <v>78</v>
      </c>
      <c r="K4359" s="17">
        <v>0</v>
      </c>
      <c r="L4359" s="8"/>
      <c r="M4359" s="8"/>
      <c r="N4359" s="9">
        <v>0</v>
      </c>
      <c r="O4359" s="8"/>
      <c r="P4359" s="9">
        <v>0</v>
      </c>
      <c r="Q4359" s="15">
        <v>0</v>
      </c>
      <c r="R4359" s="9">
        <v>144</v>
      </c>
      <c r="S4359" s="8" t="s">
        <v>37</v>
      </c>
      <c r="T4359" s="8"/>
      <c r="U4359" s="18" t="s">
        <v>9109</v>
      </c>
      <c r="V4359" s="8"/>
      <c r="W4359" s="8"/>
    </row>
    <row r="4360" spans="1:23" ht="13.5" thickBot="1">
      <c r="A4360" s="8"/>
      <c r="B4360" s="8"/>
      <c r="C4360" s="8" t="s">
        <v>5979</v>
      </c>
      <c r="D4360" s="8"/>
      <c r="E4360" s="8"/>
      <c r="F4360" s="8"/>
      <c r="G4360" s="8"/>
      <c r="H4360" s="8"/>
      <c r="I4360" s="8"/>
      <c r="J4360" s="8" t="s">
        <v>78</v>
      </c>
      <c r="K4360" s="17">
        <v>0</v>
      </c>
      <c r="L4360" s="8"/>
      <c r="M4360" s="8"/>
      <c r="N4360" s="9">
        <v>0</v>
      </c>
      <c r="O4360" s="8"/>
      <c r="P4360" s="9">
        <v>0</v>
      </c>
      <c r="Q4360" s="15">
        <v>0</v>
      </c>
      <c r="R4360" s="9">
        <v>192</v>
      </c>
      <c r="S4360" s="8" t="s">
        <v>37</v>
      </c>
      <c r="T4360" s="8"/>
      <c r="U4360" s="18" t="s">
        <v>9109</v>
      </c>
      <c r="V4360" s="8"/>
      <c r="W4360" s="8"/>
    </row>
    <row r="4361" spans="1:23" ht="13.5" thickBot="1">
      <c r="A4361" s="8"/>
      <c r="B4361" s="8"/>
      <c r="C4361" s="8" t="s">
        <v>5980</v>
      </c>
      <c r="D4361" s="8"/>
      <c r="E4361" s="8"/>
      <c r="F4361" s="8"/>
      <c r="G4361" s="8"/>
      <c r="H4361" s="8"/>
      <c r="I4361" s="8"/>
      <c r="J4361" s="8" t="s">
        <v>78</v>
      </c>
      <c r="K4361" s="17">
        <v>0</v>
      </c>
      <c r="L4361" s="8"/>
      <c r="M4361" s="8"/>
      <c r="N4361" s="9">
        <v>0</v>
      </c>
      <c r="O4361" s="8"/>
      <c r="P4361" s="9">
        <v>0</v>
      </c>
      <c r="Q4361" s="15">
        <v>0</v>
      </c>
      <c r="R4361" s="9">
        <v>96</v>
      </c>
      <c r="S4361" s="8" t="s">
        <v>37</v>
      </c>
      <c r="T4361" s="8"/>
      <c r="U4361" s="18" t="s">
        <v>9109</v>
      </c>
      <c r="V4361" s="8"/>
      <c r="W4361" s="8"/>
    </row>
    <row r="4362" spans="1:23" ht="13.5" thickBot="1">
      <c r="A4362" s="8"/>
      <c r="B4362" s="8"/>
      <c r="C4362" s="8" t="s">
        <v>5981</v>
      </c>
      <c r="D4362" s="8"/>
      <c r="E4362" s="8"/>
      <c r="F4362" s="8"/>
      <c r="G4362" s="8"/>
      <c r="H4362" s="8"/>
      <c r="I4362" s="8"/>
      <c r="J4362" s="8" t="s">
        <v>78</v>
      </c>
      <c r="K4362" s="17">
        <v>0</v>
      </c>
      <c r="L4362" s="8"/>
      <c r="M4362" s="8"/>
      <c r="N4362" s="9">
        <v>0</v>
      </c>
      <c r="O4362" s="8"/>
      <c r="P4362" s="9">
        <v>0</v>
      </c>
      <c r="Q4362" s="15">
        <v>0</v>
      </c>
      <c r="R4362" s="9">
        <v>24</v>
      </c>
      <c r="S4362" s="8" t="s">
        <v>34</v>
      </c>
      <c r="T4362" s="8"/>
      <c r="U4362" s="18" t="s">
        <v>9164</v>
      </c>
      <c r="V4362" s="8"/>
      <c r="W4362" s="8"/>
    </row>
    <row r="4363" spans="1:23" ht="13.5" thickBot="1">
      <c r="A4363" s="8"/>
      <c r="B4363" s="8"/>
      <c r="C4363" s="8" t="s">
        <v>5982</v>
      </c>
      <c r="D4363" s="8"/>
      <c r="E4363" s="8"/>
      <c r="F4363" s="8"/>
      <c r="G4363" s="8"/>
      <c r="H4363" s="8"/>
      <c r="I4363" s="8"/>
      <c r="J4363" s="8" t="s">
        <v>78</v>
      </c>
      <c r="K4363" s="17">
        <v>0</v>
      </c>
      <c r="L4363" s="8"/>
      <c r="M4363" s="8"/>
      <c r="N4363" s="9">
        <v>0</v>
      </c>
      <c r="O4363" s="8"/>
      <c r="P4363" s="9">
        <v>0</v>
      </c>
      <c r="Q4363" s="15">
        <v>0</v>
      </c>
      <c r="R4363" s="9">
        <v>192</v>
      </c>
      <c r="S4363" s="8" t="s">
        <v>37</v>
      </c>
      <c r="T4363" s="8"/>
      <c r="U4363" s="8" t="s">
        <v>9109</v>
      </c>
      <c r="V4363" s="8"/>
      <c r="W4363" s="8"/>
    </row>
    <row r="4364" spans="1:23" ht="13.5" thickBot="1">
      <c r="A4364" s="8"/>
      <c r="B4364" s="8"/>
      <c r="C4364" s="8" t="s">
        <v>5983</v>
      </c>
      <c r="D4364" s="8"/>
      <c r="E4364" s="8"/>
      <c r="F4364" s="8"/>
      <c r="G4364" s="8"/>
      <c r="H4364" s="8"/>
      <c r="I4364" s="8"/>
      <c r="J4364" s="8" t="s">
        <v>78</v>
      </c>
      <c r="K4364" s="17">
        <v>0</v>
      </c>
      <c r="L4364" s="8"/>
      <c r="M4364" s="8"/>
      <c r="N4364" s="9">
        <v>0</v>
      </c>
      <c r="O4364" s="8"/>
      <c r="P4364" s="9">
        <v>0</v>
      </c>
      <c r="Q4364" s="15">
        <v>0</v>
      </c>
      <c r="R4364" s="9">
        <v>216</v>
      </c>
      <c r="S4364" s="8" t="s">
        <v>37</v>
      </c>
      <c r="T4364" s="8"/>
      <c r="U4364" s="8" t="s">
        <v>9109</v>
      </c>
      <c r="V4364" s="8"/>
      <c r="W4364" s="8"/>
    </row>
    <row r="4365" spans="1:23" ht="13.5" thickBot="1">
      <c r="A4365" s="8"/>
      <c r="B4365" s="8"/>
      <c r="C4365" s="8" t="s">
        <v>5984</v>
      </c>
      <c r="D4365" s="8"/>
      <c r="E4365" s="8"/>
      <c r="F4365" s="8"/>
      <c r="G4365" s="8"/>
      <c r="H4365" s="8"/>
      <c r="I4365" s="8"/>
      <c r="J4365" s="8" t="s">
        <v>78</v>
      </c>
      <c r="K4365" s="17">
        <v>0</v>
      </c>
      <c r="L4365" s="8"/>
      <c r="M4365" s="8"/>
      <c r="N4365" s="9">
        <v>0</v>
      </c>
      <c r="O4365" s="8"/>
      <c r="P4365" s="9">
        <v>0</v>
      </c>
      <c r="Q4365" s="15">
        <v>0</v>
      </c>
      <c r="R4365" s="9">
        <v>288</v>
      </c>
      <c r="S4365" s="8" t="s">
        <v>37</v>
      </c>
      <c r="T4365" s="8"/>
      <c r="U4365" s="8" t="s">
        <v>9109</v>
      </c>
      <c r="V4365" s="8"/>
      <c r="W4365" s="8"/>
    </row>
    <row r="4366" spans="1:23" ht="13.5" thickBot="1">
      <c r="A4366" s="8"/>
      <c r="B4366" s="8"/>
      <c r="C4366" s="44" t="s">
        <v>5985</v>
      </c>
      <c r="D4366" s="42"/>
      <c r="E4366" s="8"/>
      <c r="F4366" s="8"/>
      <c r="G4366" s="8"/>
      <c r="H4366" s="8"/>
      <c r="I4366" s="8"/>
      <c r="J4366" s="8" t="s">
        <v>78</v>
      </c>
      <c r="K4366" s="17">
        <v>0</v>
      </c>
      <c r="L4366" s="8"/>
      <c r="M4366" s="8"/>
      <c r="N4366" s="9">
        <v>0</v>
      </c>
      <c r="O4366" s="8"/>
      <c r="P4366" s="9">
        <v>0</v>
      </c>
      <c r="Q4366" s="15">
        <v>0</v>
      </c>
      <c r="R4366" s="9">
        <v>144</v>
      </c>
      <c r="S4366" s="8" t="s">
        <v>37</v>
      </c>
      <c r="T4366" s="8"/>
      <c r="U4366" s="8" t="s">
        <v>9109</v>
      </c>
      <c r="V4366" s="8"/>
      <c r="W4366" s="8"/>
    </row>
    <row r="4367" spans="1:23" ht="13.5" thickBot="1">
      <c r="A4367" s="8"/>
      <c r="B4367" s="8"/>
      <c r="C4367" s="8" t="s">
        <v>5988</v>
      </c>
      <c r="D4367" s="8"/>
      <c r="E4367" s="8"/>
      <c r="F4367" s="8"/>
      <c r="G4367" s="8"/>
      <c r="H4367" s="8"/>
      <c r="I4367" s="8"/>
      <c r="J4367" s="8" t="s">
        <v>78</v>
      </c>
      <c r="K4367" s="17">
        <v>0</v>
      </c>
      <c r="L4367" s="8"/>
      <c r="M4367" s="8"/>
      <c r="N4367" s="9">
        <v>0</v>
      </c>
      <c r="O4367" s="8"/>
      <c r="P4367" s="9">
        <v>0</v>
      </c>
      <c r="Q4367" s="15">
        <v>0</v>
      </c>
      <c r="R4367" s="9">
        <v>57</v>
      </c>
      <c r="S4367" s="8" t="s">
        <v>34</v>
      </c>
      <c r="T4367" s="8"/>
      <c r="U4367" s="18" t="s">
        <v>9164</v>
      </c>
      <c r="V4367" s="8"/>
      <c r="W4367" s="8"/>
    </row>
    <row r="4368" spans="1:23" ht="13.5" thickBot="1">
      <c r="A4368" s="8"/>
      <c r="B4368" s="8"/>
      <c r="C4368" s="44" t="s">
        <v>5989</v>
      </c>
      <c r="D4368" s="42"/>
      <c r="E4368" s="8"/>
      <c r="F4368" s="8"/>
      <c r="G4368" s="8"/>
      <c r="H4368" s="8"/>
      <c r="I4368" s="8"/>
      <c r="J4368" s="8" t="s">
        <v>78</v>
      </c>
      <c r="K4368" s="17">
        <v>0</v>
      </c>
      <c r="L4368" s="8"/>
      <c r="M4368" s="8"/>
      <c r="N4368" s="9">
        <v>0</v>
      </c>
      <c r="O4368" s="8"/>
      <c r="P4368" s="9">
        <v>0</v>
      </c>
      <c r="Q4368" s="15">
        <v>0</v>
      </c>
      <c r="R4368" s="9">
        <v>96</v>
      </c>
      <c r="S4368" s="8" t="s">
        <v>37</v>
      </c>
      <c r="T4368" s="8"/>
      <c r="U4368" s="18" t="s">
        <v>9109</v>
      </c>
      <c r="V4368" s="8"/>
      <c r="W4368" s="8"/>
    </row>
    <row r="4369" spans="1:23" ht="13.5" thickBot="1">
      <c r="A4369" s="8"/>
      <c r="B4369" s="8"/>
      <c r="C4369" s="8" t="s">
        <v>5991</v>
      </c>
      <c r="D4369" s="8"/>
      <c r="E4369" s="8"/>
      <c r="F4369" s="8"/>
      <c r="G4369" s="8"/>
      <c r="H4369" s="8"/>
      <c r="I4369" s="8"/>
      <c r="J4369" s="8" t="s">
        <v>78</v>
      </c>
      <c r="K4369" s="17">
        <v>0</v>
      </c>
      <c r="L4369" s="8"/>
      <c r="M4369" s="8"/>
      <c r="N4369" s="9">
        <v>0</v>
      </c>
      <c r="O4369" s="8"/>
      <c r="P4369" s="9">
        <v>0</v>
      </c>
      <c r="Q4369" s="15">
        <v>0</v>
      </c>
      <c r="R4369" s="9">
        <v>20</v>
      </c>
      <c r="S4369" s="8" t="s">
        <v>34</v>
      </c>
      <c r="T4369" s="8"/>
      <c r="U4369" s="8" t="s">
        <v>9164</v>
      </c>
      <c r="V4369" s="8"/>
      <c r="W4369" s="8"/>
    </row>
    <row r="4370" spans="1:23" ht="13.5" thickBot="1">
      <c r="A4370" s="8"/>
      <c r="B4370" s="8"/>
      <c r="C4370" s="8" t="s">
        <v>5992</v>
      </c>
      <c r="D4370" s="8"/>
      <c r="E4370" s="8"/>
      <c r="F4370" s="8"/>
      <c r="G4370" s="8"/>
      <c r="H4370" s="8"/>
      <c r="I4370" s="8"/>
      <c r="J4370" s="8" t="s">
        <v>78</v>
      </c>
      <c r="K4370" s="17">
        <v>0</v>
      </c>
      <c r="L4370" s="8"/>
      <c r="M4370" s="8"/>
      <c r="N4370" s="9">
        <v>0</v>
      </c>
      <c r="O4370" s="8"/>
      <c r="P4370" s="9">
        <v>0</v>
      </c>
      <c r="Q4370" s="15">
        <v>0</v>
      </c>
      <c r="R4370" s="9">
        <v>96</v>
      </c>
      <c r="S4370" s="8" t="s">
        <v>37</v>
      </c>
      <c r="T4370" s="8"/>
      <c r="U4370" s="18" t="s">
        <v>9109</v>
      </c>
      <c r="V4370" s="8"/>
      <c r="W4370" s="8"/>
    </row>
    <row r="4371" spans="1:23" ht="13.5" thickBot="1">
      <c r="A4371" s="8"/>
      <c r="B4371" s="8"/>
      <c r="C4371" s="8" t="s">
        <v>5993</v>
      </c>
      <c r="D4371" s="8"/>
      <c r="E4371" s="8"/>
      <c r="F4371" s="8"/>
      <c r="G4371" s="8"/>
      <c r="H4371" s="8"/>
      <c r="I4371" s="8"/>
      <c r="J4371" s="8" t="s">
        <v>78</v>
      </c>
      <c r="K4371" s="17">
        <v>0</v>
      </c>
      <c r="L4371" s="8"/>
      <c r="M4371" s="8"/>
      <c r="N4371" s="9">
        <v>0</v>
      </c>
      <c r="O4371" s="8"/>
      <c r="P4371" s="9">
        <v>0</v>
      </c>
      <c r="Q4371" s="15">
        <v>0</v>
      </c>
      <c r="R4371" s="9">
        <v>96</v>
      </c>
      <c r="S4371" s="8" t="s">
        <v>37</v>
      </c>
      <c r="T4371" s="8"/>
      <c r="U4371" s="18" t="s">
        <v>9109</v>
      </c>
      <c r="V4371" s="8"/>
      <c r="W4371" s="8"/>
    </row>
    <row r="4372" spans="1:23" ht="13.5" thickBot="1">
      <c r="A4372" s="8"/>
      <c r="B4372" s="8"/>
      <c r="C4372" s="44" t="s">
        <v>5994</v>
      </c>
      <c r="D4372" s="42"/>
      <c r="E4372" s="8"/>
      <c r="F4372" s="8"/>
      <c r="G4372" s="8"/>
      <c r="H4372" s="8"/>
      <c r="I4372" s="8"/>
      <c r="J4372" s="8" t="s">
        <v>78</v>
      </c>
      <c r="K4372" s="17">
        <v>0</v>
      </c>
      <c r="L4372" s="8"/>
      <c r="M4372" s="8"/>
      <c r="N4372" s="9">
        <v>0</v>
      </c>
      <c r="O4372" s="8"/>
      <c r="P4372" s="9">
        <v>0</v>
      </c>
      <c r="Q4372" s="15">
        <v>0</v>
      </c>
      <c r="R4372" s="9">
        <v>96</v>
      </c>
      <c r="S4372" s="8" t="s">
        <v>37</v>
      </c>
      <c r="T4372" s="8"/>
      <c r="U4372" s="18" t="s">
        <v>9109</v>
      </c>
      <c r="V4372" s="8"/>
      <c r="W4372" s="8"/>
    </row>
    <row r="4373" spans="1:23" ht="13.5" thickBot="1">
      <c r="A4373" s="8"/>
      <c r="B4373" s="8"/>
      <c r="C4373" s="8" t="s">
        <v>5996</v>
      </c>
      <c r="D4373" s="8"/>
      <c r="E4373" s="8"/>
      <c r="F4373" s="8"/>
      <c r="G4373" s="8"/>
      <c r="H4373" s="8"/>
      <c r="I4373" s="8"/>
      <c r="J4373" s="8" t="s">
        <v>78</v>
      </c>
      <c r="K4373" s="17">
        <v>0</v>
      </c>
      <c r="L4373" s="8"/>
      <c r="M4373" s="8"/>
      <c r="N4373" s="9">
        <v>0</v>
      </c>
      <c r="O4373" s="8"/>
      <c r="P4373" s="9">
        <v>0</v>
      </c>
      <c r="Q4373" s="15">
        <v>0</v>
      </c>
      <c r="R4373" s="9">
        <v>216</v>
      </c>
      <c r="S4373" s="8" t="s">
        <v>37</v>
      </c>
      <c r="T4373" s="8"/>
      <c r="U4373" s="18" t="s">
        <v>9109</v>
      </c>
      <c r="V4373" s="8"/>
      <c r="W4373" s="8"/>
    </row>
    <row r="4374" spans="1:23" ht="13.5" thickBot="1">
      <c r="A4374" s="8"/>
      <c r="B4374" s="8"/>
      <c r="C4374" s="8" t="s">
        <v>5997</v>
      </c>
      <c r="D4374" s="8"/>
      <c r="E4374" s="8"/>
      <c r="F4374" s="8"/>
      <c r="G4374" s="8"/>
      <c r="H4374" s="8"/>
      <c r="I4374" s="8"/>
      <c r="J4374" s="8" t="s">
        <v>78</v>
      </c>
      <c r="K4374" s="17">
        <v>0</v>
      </c>
      <c r="L4374" s="8"/>
      <c r="M4374" s="8"/>
      <c r="N4374" s="9">
        <v>0</v>
      </c>
      <c r="O4374" s="8"/>
      <c r="P4374" s="9">
        <v>0</v>
      </c>
      <c r="Q4374" s="15">
        <v>0</v>
      </c>
      <c r="R4374" s="9">
        <v>180</v>
      </c>
      <c r="S4374" s="8" t="s">
        <v>37</v>
      </c>
      <c r="T4374" s="8"/>
      <c r="U4374" s="18" t="s">
        <v>9109</v>
      </c>
      <c r="V4374" s="8"/>
      <c r="W4374" s="8"/>
    </row>
    <row r="4375" spans="1:23" ht="13.5" thickBot="1">
      <c r="A4375" s="8"/>
      <c r="B4375" s="8"/>
      <c r="C4375" s="8" t="s">
        <v>5998</v>
      </c>
      <c r="D4375" s="8"/>
      <c r="E4375" s="8"/>
      <c r="F4375" s="8"/>
      <c r="G4375" s="8"/>
      <c r="H4375" s="8"/>
      <c r="I4375" s="8"/>
      <c r="J4375" s="8" t="s">
        <v>78</v>
      </c>
      <c r="K4375" s="17">
        <v>0</v>
      </c>
      <c r="L4375" s="8"/>
      <c r="M4375" s="8"/>
      <c r="N4375" s="9">
        <v>0</v>
      </c>
      <c r="O4375" s="8"/>
      <c r="P4375" s="9">
        <v>0</v>
      </c>
      <c r="Q4375" s="15">
        <v>0</v>
      </c>
      <c r="R4375" s="9">
        <v>180</v>
      </c>
      <c r="S4375" s="8" t="s">
        <v>37</v>
      </c>
      <c r="T4375" s="8"/>
      <c r="U4375" s="18" t="s">
        <v>9109</v>
      </c>
      <c r="V4375" s="8"/>
      <c r="W4375" s="8"/>
    </row>
    <row r="4376" spans="1:23" ht="13.5" thickBot="1">
      <c r="A4376" s="8"/>
      <c r="B4376" s="8"/>
      <c r="C4376" s="8" t="s">
        <v>5999</v>
      </c>
      <c r="D4376" s="8"/>
      <c r="E4376" s="8"/>
      <c r="F4376" s="8"/>
      <c r="G4376" s="8"/>
      <c r="H4376" s="8"/>
      <c r="I4376" s="8"/>
      <c r="J4376" s="8" t="s">
        <v>78</v>
      </c>
      <c r="K4376" s="17">
        <v>0</v>
      </c>
      <c r="L4376" s="8"/>
      <c r="M4376" s="8"/>
      <c r="N4376" s="9">
        <v>0</v>
      </c>
      <c r="O4376" s="8"/>
      <c r="P4376" s="9">
        <v>0</v>
      </c>
      <c r="Q4376" s="15">
        <v>0</v>
      </c>
      <c r="R4376" s="9">
        <v>180</v>
      </c>
      <c r="S4376" s="8" t="s">
        <v>37</v>
      </c>
      <c r="T4376" s="8"/>
      <c r="U4376" s="18" t="s">
        <v>9109</v>
      </c>
      <c r="V4376" s="8"/>
      <c r="W4376" s="8"/>
    </row>
    <row r="4377" spans="1:23" ht="13.5" thickBot="1">
      <c r="A4377" s="8"/>
      <c r="B4377" s="8"/>
      <c r="C4377" s="8" t="s">
        <v>6000</v>
      </c>
      <c r="D4377" s="8"/>
      <c r="E4377" s="8"/>
      <c r="F4377" s="8"/>
      <c r="G4377" s="8"/>
      <c r="H4377" s="8"/>
      <c r="I4377" s="8"/>
      <c r="J4377" s="8" t="s">
        <v>78</v>
      </c>
      <c r="K4377" s="17">
        <v>0</v>
      </c>
      <c r="L4377" s="8"/>
      <c r="M4377" s="8"/>
      <c r="N4377" s="9">
        <v>0</v>
      </c>
      <c r="O4377" s="8"/>
      <c r="P4377" s="9">
        <v>0</v>
      </c>
      <c r="Q4377" s="15">
        <v>0</v>
      </c>
      <c r="R4377" s="9">
        <v>300</v>
      </c>
      <c r="S4377" s="8" t="s">
        <v>37</v>
      </c>
      <c r="T4377" s="8"/>
      <c r="U4377" s="18" t="s">
        <v>9109</v>
      </c>
      <c r="V4377" s="8"/>
      <c r="W4377" s="8"/>
    </row>
    <row r="4378" spans="1:23" ht="13.5" thickBot="1">
      <c r="A4378" s="8"/>
      <c r="B4378" s="8"/>
      <c r="C4378" s="44" t="s">
        <v>6001</v>
      </c>
      <c r="D4378" s="42"/>
      <c r="E4378" s="8"/>
      <c r="F4378" s="8"/>
      <c r="G4378" s="8"/>
      <c r="H4378" s="8"/>
      <c r="I4378" s="8"/>
      <c r="J4378" s="8" t="s">
        <v>78</v>
      </c>
      <c r="K4378" s="17">
        <v>0</v>
      </c>
      <c r="L4378" s="8"/>
      <c r="M4378" s="8"/>
      <c r="N4378" s="9">
        <v>0</v>
      </c>
      <c r="O4378" s="8"/>
      <c r="P4378" s="9">
        <v>0</v>
      </c>
      <c r="Q4378" s="15">
        <v>0</v>
      </c>
      <c r="R4378" s="9">
        <v>300</v>
      </c>
      <c r="S4378" s="8" t="s">
        <v>37</v>
      </c>
      <c r="T4378" s="8"/>
      <c r="U4378" s="18" t="s">
        <v>9109</v>
      </c>
      <c r="V4378" s="8"/>
      <c r="W4378" s="8"/>
    </row>
    <row r="4379" spans="1:23" ht="13.5" thickBot="1">
      <c r="A4379" s="8"/>
      <c r="B4379" s="8"/>
      <c r="C4379" s="8" t="s">
        <v>6002</v>
      </c>
      <c r="D4379" s="8"/>
      <c r="E4379" s="8"/>
      <c r="F4379" s="8"/>
      <c r="G4379" s="8"/>
      <c r="H4379" s="8"/>
      <c r="I4379" s="8"/>
      <c r="J4379" s="8" t="s">
        <v>78</v>
      </c>
      <c r="K4379" s="17">
        <v>0</v>
      </c>
      <c r="L4379" s="8"/>
      <c r="M4379" s="8"/>
      <c r="N4379" s="9">
        <v>0</v>
      </c>
      <c r="O4379" s="8"/>
      <c r="P4379" s="9">
        <v>0</v>
      </c>
      <c r="Q4379" s="15">
        <v>0</v>
      </c>
      <c r="R4379" s="9">
        <v>144</v>
      </c>
      <c r="S4379" s="8" t="s">
        <v>37</v>
      </c>
      <c r="T4379" s="8"/>
      <c r="U4379" s="18" t="s">
        <v>9109</v>
      </c>
      <c r="V4379" s="8"/>
      <c r="W4379" s="8"/>
    </row>
    <row r="4380" spans="1:23" ht="13.5" thickBot="1">
      <c r="A4380" s="8"/>
      <c r="B4380" s="8"/>
      <c r="C4380" s="8" t="s">
        <v>6003</v>
      </c>
      <c r="D4380" s="8"/>
      <c r="E4380" s="8"/>
      <c r="F4380" s="8"/>
      <c r="G4380" s="8"/>
      <c r="H4380" s="8"/>
      <c r="I4380" s="8"/>
      <c r="J4380" s="8" t="s">
        <v>78</v>
      </c>
      <c r="K4380" s="17">
        <v>0</v>
      </c>
      <c r="L4380" s="8"/>
      <c r="M4380" s="8"/>
      <c r="N4380" s="9">
        <v>0</v>
      </c>
      <c r="O4380" s="8"/>
      <c r="P4380" s="9">
        <v>0</v>
      </c>
      <c r="Q4380" s="15">
        <v>0</v>
      </c>
      <c r="R4380" s="9">
        <v>432</v>
      </c>
      <c r="S4380" s="8" t="s">
        <v>37</v>
      </c>
      <c r="T4380" s="8"/>
      <c r="U4380" s="18" t="s">
        <v>9109</v>
      </c>
      <c r="V4380" s="8"/>
      <c r="W4380" s="8"/>
    </row>
    <row r="4381" spans="1:23" ht="13.5" thickBot="1">
      <c r="A4381" s="8"/>
      <c r="B4381" s="8"/>
      <c r="C4381" s="8" t="s">
        <v>6004</v>
      </c>
      <c r="D4381" s="8"/>
      <c r="E4381" s="8"/>
      <c r="F4381" s="8"/>
      <c r="G4381" s="8"/>
      <c r="H4381" s="8"/>
      <c r="I4381" s="8"/>
      <c r="J4381" s="8" t="s">
        <v>78</v>
      </c>
      <c r="K4381" s="17">
        <v>0</v>
      </c>
      <c r="L4381" s="8"/>
      <c r="M4381" s="8"/>
      <c r="N4381" s="9">
        <v>0</v>
      </c>
      <c r="O4381" s="8"/>
      <c r="P4381" s="9">
        <v>0</v>
      </c>
      <c r="Q4381" s="15">
        <v>0</v>
      </c>
      <c r="R4381" s="9">
        <v>240</v>
      </c>
      <c r="S4381" s="8" t="s">
        <v>37</v>
      </c>
      <c r="T4381" s="8"/>
      <c r="U4381" s="18" t="s">
        <v>9109</v>
      </c>
      <c r="V4381" s="8"/>
      <c r="W4381" s="8"/>
    </row>
    <row r="4382" spans="1:23" ht="13.5" thickBot="1">
      <c r="A4382" s="8"/>
      <c r="B4382" s="8"/>
      <c r="C4382" s="8" t="s">
        <v>6005</v>
      </c>
      <c r="D4382" s="8"/>
      <c r="E4382" s="8"/>
      <c r="F4382" s="8"/>
      <c r="G4382" s="8"/>
      <c r="H4382" s="8"/>
      <c r="I4382" s="8"/>
      <c r="J4382" s="8" t="s">
        <v>78</v>
      </c>
      <c r="K4382" s="17">
        <v>0</v>
      </c>
      <c r="L4382" s="8"/>
      <c r="M4382" s="8"/>
      <c r="N4382" s="9">
        <v>0</v>
      </c>
      <c r="O4382" s="8"/>
      <c r="P4382" s="9">
        <v>0</v>
      </c>
      <c r="Q4382" s="15">
        <v>0</v>
      </c>
      <c r="R4382" s="9">
        <v>40</v>
      </c>
      <c r="S4382" s="8" t="s">
        <v>34</v>
      </c>
      <c r="T4382" s="8"/>
      <c r="U4382" s="18" t="s">
        <v>9164</v>
      </c>
      <c r="V4382" s="8"/>
      <c r="W4382" s="8"/>
    </row>
    <row r="4383" spans="1:23" ht="13.5" thickBot="1">
      <c r="A4383" s="8"/>
      <c r="B4383" s="8"/>
      <c r="C4383" s="8" t="s">
        <v>6006</v>
      </c>
      <c r="D4383" s="8"/>
      <c r="E4383" s="8"/>
      <c r="F4383" s="8"/>
      <c r="G4383" s="8"/>
      <c r="H4383" s="8"/>
      <c r="I4383" s="8"/>
      <c r="J4383" s="8" t="s">
        <v>78</v>
      </c>
      <c r="K4383" s="17">
        <v>0</v>
      </c>
      <c r="L4383" s="8"/>
      <c r="M4383" s="8"/>
      <c r="N4383" s="9">
        <v>0</v>
      </c>
      <c r="O4383" s="8"/>
      <c r="P4383" s="9">
        <v>0</v>
      </c>
      <c r="Q4383" s="15">
        <v>0</v>
      </c>
      <c r="R4383" s="9">
        <v>168</v>
      </c>
      <c r="S4383" s="8" t="s">
        <v>37</v>
      </c>
      <c r="T4383" s="8"/>
      <c r="U4383" s="18" t="s">
        <v>9109</v>
      </c>
      <c r="V4383" s="8"/>
      <c r="W4383" s="8"/>
    </row>
    <row r="4384" spans="1:23" ht="13.5" thickBot="1">
      <c r="A4384" s="8"/>
      <c r="B4384" s="8"/>
      <c r="C4384" s="8" t="s">
        <v>6007</v>
      </c>
      <c r="D4384" s="8"/>
      <c r="E4384" s="8"/>
      <c r="F4384" s="8"/>
      <c r="G4384" s="8"/>
      <c r="H4384" s="8"/>
      <c r="I4384" s="8"/>
      <c r="J4384" s="8" t="s">
        <v>78</v>
      </c>
      <c r="K4384" s="17">
        <v>0</v>
      </c>
      <c r="L4384" s="8"/>
      <c r="M4384" s="8"/>
      <c r="N4384" s="9">
        <v>0</v>
      </c>
      <c r="O4384" s="8"/>
      <c r="P4384" s="9">
        <v>0</v>
      </c>
      <c r="Q4384" s="15" t="e">
        <v>#DIV/0!</v>
      </c>
      <c r="R4384" s="9">
        <v>0</v>
      </c>
      <c r="S4384" s="8"/>
      <c r="T4384" s="8"/>
      <c r="U4384" s="18" t="e">
        <v>#DIV/0!</v>
      </c>
      <c r="V4384" s="8"/>
      <c r="W4384" s="8"/>
    </row>
    <row r="4385" spans="1:23" ht="13.5" thickBot="1">
      <c r="A4385" s="8"/>
      <c r="B4385" s="8"/>
      <c r="C4385" s="8" t="s">
        <v>6008</v>
      </c>
      <c r="D4385" s="8"/>
      <c r="E4385" s="8"/>
      <c r="F4385" s="8"/>
      <c r="G4385" s="8"/>
      <c r="H4385" s="8"/>
      <c r="I4385" s="8"/>
      <c r="J4385" s="8" t="s">
        <v>78</v>
      </c>
      <c r="K4385" s="17">
        <v>0</v>
      </c>
      <c r="L4385" s="8"/>
      <c r="M4385" s="8"/>
      <c r="N4385" s="9">
        <v>0</v>
      </c>
      <c r="O4385" s="8"/>
      <c r="P4385" s="9">
        <v>0</v>
      </c>
      <c r="Q4385" s="15" t="e">
        <v>#DIV/0!</v>
      </c>
      <c r="R4385" s="9">
        <v>0</v>
      </c>
      <c r="S4385" s="8"/>
      <c r="T4385" s="8"/>
      <c r="U4385" s="18" t="e">
        <v>#DIV/0!</v>
      </c>
      <c r="V4385" s="8"/>
      <c r="W4385" s="8"/>
    </row>
    <row r="4386" spans="1:23" ht="13.5" thickBot="1">
      <c r="A4386" s="8"/>
      <c r="B4386" s="8"/>
      <c r="C4386" s="8" t="s">
        <v>6009</v>
      </c>
      <c r="D4386" s="8"/>
      <c r="E4386" s="8"/>
      <c r="F4386" s="8"/>
      <c r="G4386" s="8"/>
      <c r="H4386" s="8"/>
      <c r="I4386" s="8"/>
      <c r="J4386" s="8" t="s">
        <v>78</v>
      </c>
      <c r="K4386" s="17">
        <v>0</v>
      </c>
      <c r="L4386" s="8"/>
      <c r="M4386" s="8"/>
      <c r="N4386" s="9">
        <v>0</v>
      </c>
      <c r="O4386" s="8"/>
      <c r="P4386" s="9">
        <v>0</v>
      </c>
      <c r="Q4386" s="15">
        <v>0</v>
      </c>
      <c r="R4386" s="9">
        <v>1200</v>
      </c>
      <c r="S4386" s="8" t="s">
        <v>37</v>
      </c>
      <c r="T4386" s="8"/>
      <c r="U4386" s="18" t="s">
        <v>9109</v>
      </c>
      <c r="V4386" s="8"/>
      <c r="W4386" s="8"/>
    </row>
    <row r="4387" spans="1:23" ht="13.5" thickBot="1">
      <c r="A4387" s="8"/>
      <c r="B4387" s="8"/>
      <c r="C4387" s="8" t="s">
        <v>6010</v>
      </c>
      <c r="D4387" s="8"/>
      <c r="E4387" s="8"/>
      <c r="F4387" s="8"/>
      <c r="G4387" s="8"/>
      <c r="H4387" s="8"/>
      <c r="I4387" s="8"/>
      <c r="J4387" s="8" t="s">
        <v>78</v>
      </c>
      <c r="K4387" s="17">
        <v>0</v>
      </c>
      <c r="L4387" s="8"/>
      <c r="M4387" s="8"/>
      <c r="N4387" s="9">
        <v>0</v>
      </c>
      <c r="O4387" s="8"/>
      <c r="P4387" s="9">
        <v>0</v>
      </c>
      <c r="Q4387" s="15">
        <v>0</v>
      </c>
      <c r="R4387" s="9">
        <v>216</v>
      </c>
      <c r="S4387" s="8" t="s">
        <v>37</v>
      </c>
      <c r="T4387" s="8"/>
      <c r="U4387" s="8" t="s">
        <v>9109</v>
      </c>
      <c r="V4387" s="8"/>
      <c r="W4387" s="8"/>
    </row>
    <row r="4388" spans="1:23" ht="13.5" thickBot="1">
      <c r="A4388" s="8"/>
      <c r="B4388" s="8"/>
      <c r="C4388" s="8" t="s">
        <v>6011</v>
      </c>
      <c r="D4388" s="8"/>
      <c r="E4388" s="8"/>
      <c r="F4388" s="8"/>
      <c r="G4388" s="8"/>
      <c r="H4388" s="8"/>
      <c r="I4388" s="8"/>
      <c r="J4388" s="8" t="s">
        <v>78</v>
      </c>
      <c r="K4388" s="17">
        <v>0</v>
      </c>
      <c r="L4388" s="8"/>
      <c r="M4388" s="8"/>
      <c r="N4388" s="9">
        <v>0</v>
      </c>
      <c r="O4388" s="8"/>
      <c r="P4388" s="9">
        <v>0</v>
      </c>
      <c r="Q4388" s="15">
        <v>0</v>
      </c>
      <c r="R4388" s="9">
        <v>8</v>
      </c>
      <c r="S4388" s="8" t="s">
        <v>34</v>
      </c>
      <c r="T4388" s="8"/>
      <c r="U4388" s="18" t="s">
        <v>9164</v>
      </c>
      <c r="V4388" s="8"/>
      <c r="W4388" s="8"/>
    </row>
    <row r="4389" spans="1:23" ht="13.5" thickBot="1">
      <c r="A4389" s="8"/>
      <c r="B4389" s="8"/>
      <c r="C4389" s="44" t="s">
        <v>6012</v>
      </c>
      <c r="D4389" s="42"/>
      <c r="E4389" s="8"/>
      <c r="F4389" s="8"/>
      <c r="G4389" s="8"/>
      <c r="H4389" s="8"/>
      <c r="I4389" s="8"/>
      <c r="J4389" s="8" t="s">
        <v>78</v>
      </c>
      <c r="K4389" s="17">
        <v>0</v>
      </c>
      <c r="L4389" s="8"/>
      <c r="M4389" s="8"/>
      <c r="N4389" s="9">
        <v>0</v>
      </c>
      <c r="O4389" s="8"/>
      <c r="P4389" s="9">
        <v>0</v>
      </c>
      <c r="Q4389" s="15">
        <v>0</v>
      </c>
      <c r="R4389" s="9">
        <v>10</v>
      </c>
      <c r="S4389" s="8" t="s">
        <v>34</v>
      </c>
      <c r="T4389" s="8"/>
      <c r="U4389" s="8" t="s">
        <v>9164</v>
      </c>
      <c r="V4389" s="8"/>
      <c r="W4389" s="8"/>
    </row>
    <row r="4390" spans="1:23" ht="13.5" thickBot="1">
      <c r="A4390" s="8"/>
      <c r="B4390" s="8"/>
      <c r="C4390" s="8" t="s">
        <v>6013</v>
      </c>
      <c r="D4390" s="8"/>
      <c r="E4390" s="8"/>
      <c r="F4390" s="8"/>
      <c r="G4390" s="8"/>
      <c r="H4390" s="8"/>
      <c r="I4390" s="8"/>
      <c r="J4390" s="8" t="s">
        <v>78</v>
      </c>
      <c r="K4390" s="17">
        <v>0</v>
      </c>
      <c r="L4390" s="8"/>
      <c r="M4390" s="8"/>
      <c r="N4390" s="9">
        <v>0</v>
      </c>
      <c r="O4390" s="8"/>
      <c r="P4390" s="9">
        <v>0</v>
      </c>
      <c r="Q4390" s="15">
        <v>0</v>
      </c>
      <c r="R4390" s="9">
        <v>20</v>
      </c>
      <c r="S4390" s="8" t="s">
        <v>34</v>
      </c>
      <c r="T4390" s="8"/>
      <c r="U4390" s="8" t="s">
        <v>9164</v>
      </c>
      <c r="V4390" s="8"/>
      <c r="W4390" s="8"/>
    </row>
    <row r="4391" spans="1:23" ht="13.5" thickBot="1">
      <c r="A4391" s="8"/>
      <c r="B4391" s="8"/>
      <c r="C4391" s="8" t="s">
        <v>6014</v>
      </c>
      <c r="D4391" s="8"/>
      <c r="E4391" s="8"/>
      <c r="F4391" s="8"/>
      <c r="G4391" s="8"/>
      <c r="H4391" s="8"/>
      <c r="I4391" s="8"/>
      <c r="J4391" s="8" t="s">
        <v>78</v>
      </c>
      <c r="K4391" s="17">
        <v>0</v>
      </c>
      <c r="L4391" s="8"/>
      <c r="M4391" s="8"/>
      <c r="N4391" s="9">
        <v>0</v>
      </c>
      <c r="O4391" s="8"/>
      <c r="P4391" s="9">
        <v>0</v>
      </c>
      <c r="Q4391" s="15">
        <v>0</v>
      </c>
      <c r="R4391" s="9">
        <v>10</v>
      </c>
      <c r="S4391" s="8" t="s">
        <v>34</v>
      </c>
      <c r="T4391" s="8"/>
      <c r="U4391" s="8" t="s">
        <v>9164</v>
      </c>
      <c r="V4391" s="8"/>
      <c r="W4391" s="8"/>
    </row>
    <row r="4392" spans="1:23" ht="13.5" thickBot="1">
      <c r="A4392" s="8"/>
      <c r="B4392" s="8"/>
      <c r="C4392" s="8" t="s">
        <v>6015</v>
      </c>
      <c r="D4392" s="8"/>
      <c r="E4392" s="8"/>
      <c r="F4392" s="8"/>
      <c r="G4392" s="8"/>
      <c r="H4392" s="8"/>
      <c r="I4392" s="8"/>
      <c r="J4392" s="8" t="s">
        <v>78</v>
      </c>
      <c r="K4392" s="17">
        <v>0</v>
      </c>
      <c r="L4392" s="8"/>
      <c r="M4392" s="8"/>
      <c r="N4392" s="9">
        <v>0</v>
      </c>
      <c r="O4392" s="8"/>
      <c r="P4392" s="9">
        <v>0</v>
      </c>
      <c r="Q4392" s="15">
        <v>0</v>
      </c>
      <c r="R4392" s="9">
        <v>18</v>
      </c>
      <c r="S4392" s="8" t="s">
        <v>34</v>
      </c>
      <c r="T4392" s="8"/>
      <c r="U4392" s="8" t="s">
        <v>9164</v>
      </c>
      <c r="V4392" s="8"/>
      <c r="W4392" s="8"/>
    </row>
    <row r="4393" spans="1:23" ht="13.5" thickBot="1">
      <c r="A4393" s="8"/>
      <c r="B4393" s="8"/>
      <c r="C4393" s="8" t="s">
        <v>6016</v>
      </c>
      <c r="D4393" s="8"/>
      <c r="E4393" s="8"/>
      <c r="F4393" s="8"/>
      <c r="G4393" s="8"/>
      <c r="H4393" s="8"/>
      <c r="I4393" s="8"/>
      <c r="J4393" s="8" t="s">
        <v>78</v>
      </c>
      <c r="K4393" s="17">
        <v>0</v>
      </c>
      <c r="L4393" s="8"/>
      <c r="M4393" s="8"/>
      <c r="N4393" s="9">
        <v>0</v>
      </c>
      <c r="O4393" s="8"/>
      <c r="P4393" s="9">
        <v>0</v>
      </c>
      <c r="Q4393" s="15">
        <v>0</v>
      </c>
      <c r="R4393" s="9">
        <v>198</v>
      </c>
      <c r="S4393" s="8" t="s">
        <v>37</v>
      </c>
      <c r="T4393" s="8"/>
      <c r="U4393" s="8" t="s">
        <v>9109</v>
      </c>
      <c r="V4393" s="8"/>
      <c r="W4393" s="8"/>
    </row>
    <row r="4394" spans="1:23" ht="13.5" thickBot="1">
      <c r="A4394" s="8"/>
      <c r="B4394" s="8"/>
      <c r="C4394" s="8" t="s">
        <v>9182</v>
      </c>
      <c r="D4394" s="8"/>
      <c r="E4394" s="8"/>
      <c r="F4394" s="8"/>
      <c r="G4394" s="8"/>
      <c r="H4394" s="8"/>
      <c r="I4394" s="8"/>
      <c r="J4394" s="8" t="s">
        <v>78</v>
      </c>
      <c r="K4394" s="17">
        <v>0</v>
      </c>
      <c r="L4394" s="8"/>
      <c r="M4394" s="8"/>
      <c r="N4394" s="9">
        <v>0</v>
      </c>
      <c r="O4394" s="8"/>
      <c r="P4394" s="9">
        <v>0</v>
      </c>
      <c r="Q4394" s="15">
        <v>0</v>
      </c>
      <c r="R4394" s="9">
        <v>18</v>
      </c>
      <c r="S4394" s="8" t="s">
        <v>34</v>
      </c>
      <c r="T4394" s="8"/>
      <c r="U4394" s="19" t="s">
        <v>9164</v>
      </c>
      <c r="V4394" s="8"/>
      <c r="W4394" s="8"/>
    </row>
    <row r="4395" spans="1:23" ht="13.5" thickBot="1">
      <c r="A4395" s="8"/>
      <c r="B4395" s="8"/>
      <c r="C4395" s="8" t="s">
        <v>6017</v>
      </c>
      <c r="D4395" s="8"/>
      <c r="E4395" s="8"/>
      <c r="F4395" s="8"/>
      <c r="G4395" s="8"/>
      <c r="H4395" s="8"/>
      <c r="I4395" s="8"/>
      <c r="J4395" s="8" t="s">
        <v>78</v>
      </c>
      <c r="K4395" s="17">
        <v>0</v>
      </c>
      <c r="L4395" s="8"/>
      <c r="M4395" s="8"/>
      <c r="N4395" s="9">
        <v>0</v>
      </c>
      <c r="O4395" s="8"/>
      <c r="P4395" s="9">
        <v>0</v>
      </c>
      <c r="Q4395" s="15">
        <v>0</v>
      </c>
      <c r="R4395" s="9">
        <v>18</v>
      </c>
      <c r="S4395" s="8" t="s">
        <v>34</v>
      </c>
      <c r="T4395" s="8"/>
      <c r="U4395" s="18" t="s">
        <v>9164</v>
      </c>
      <c r="V4395" s="8"/>
      <c r="W4395" s="8"/>
    </row>
    <row r="4396" spans="1:23" ht="13.5" thickBot="1">
      <c r="A4396" s="8"/>
      <c r="B4396" s="8"/>
      <c r="C4396" s="8" t="s">
        <v>6018</v>
      </c>
      <c r="D4396" s="8"/>
      <c r="E4396" s="8"/>
      <c r="F4396" s="8"/>
      <c r="G4396" s="8"/>
      <c r="H4396" s="8"/>
      <c r="I4396" s="8"/>
      <c r="J4396" s="8" t="s">
        <v>78</v>
      </c>
      <c r="K4396" s="17">
        <v>0</v>
      </c>
      <c r="L4396" s="8"/>
      <c r="M4396" s="8"/>
      <c r="N4396" s="9">
        <v>0</v>
      </c>
      <c r="O4396" s="8"/>
      <c r="P4396" s="9">
        <v>0</v>
      </c>
      <c r="Q4396" s="15" t="e">
        <v>#DIV/0!</v>
      </c>
      <c r="R4396" s="9">
        <v>0</v>
      </c>
      <c r="S4396" s="8"/>
      <c r="T4396" s="8"/>
      <c r="U4396" s="18" t="e">
        <v>#DIV/0!</v>
      </c>
      <c r="V4396" s="8"/>
      <c r="W4396" s="8"/>
    </row>
    <row r="4397" spans="1:23" ht="13.5" thickBot="1">
      <c r="A4397" s="8"/>
      <c r="B4397" s="8"/>
      <c r="C4397" s="8" t="s">
        <v>6019</v>
      </c>
      <c r="D4397" s="8"/>
      <c r="E4397" s="8"/>
      <c r="F4397" s="8"/>
      <c r="G4397" s="8"/>
      <c r="H4397" s="8"/>
      <c r="I4397" s="8"/>
      <c r="J4397" s="8" t="s">
        <v>78</v>
      </c>
      <c r="K4397" s="17">
        <v>0</v>
      </c>
      <c r="L4397" s="8"/>
      <c r="M4397" s="8"/>
      <c r="N4397" s="9">
        <v>0</v>
      </c>
      <c r="O4397" s="8"/>
      <c r="P4397" s="9">
        <v>0</v>
      </c>
      <c r="Q4397" s="15" t="e">
        <v>#DIV/0!</v>
      </c>
      <c r="R4397" s="9">
        <v>0</v>
      </c>
      <c r="S4397" s="8"/>
      <c r="T4397" s="8"/>
      <c r="U4397" s="18" t="e">
        <v>#DIV/0!</v>
      </c>
      <c r="V4397" s="8"/>
      <c r="W4397" s="8"/>
    </row>
    <row r="4398" spans="1:23" ht="13.5" thickBot="1">
      <c r="A4398" s="8"/>
      <c r="B4398" s="8"/>
      <c r="C4398" s="8" t="s">
        <v>6020</v>
      </c>
      <c r="D4398" s="8"/>
      <c r="E4398" s="8"/>
      <c r="F4398" s="8"/>
      <c r="G4398" s="8"/>
      <c r="H4398" s="8"/>
      <c r="I4398" s="8"/>
      <c r="J4398" s="8" t="s">
        <v>78</v>
      </c>
      <c r="K4398" s="17">
        <v>0</v>
      </c>
      <c r="L4398" s="8"/>
      <c r="M4398" s="8"/>
      <c r="N4398" s="9">
        <v>0</v>
      </c>
      <c r="O4398" s="8"/>
      <c r="P4398" s="9">
        <v>0</v>
      </c>
      <c r="Q4398" s="15">
        <v>0</v>
      </c>
      <c r="R4398" s="9">
        <v>216</v>
      </c>
      <c r="S4398" s="8" t="s">
        <v>37</v>
      </c>
      <c r="T4398" s="8"/>
      <c r="U4398" s="18" t="s">
        <v>9109</v>
      </c>
      <c r="V4398" s="8"/>
      <c r="W4398" s="8"/>
    </row>
    <row r="4399" spans="1:23" ht="13.5" thickBot="1">
      <c r="A4399" s="8"/>
      <c r="B4399" s="8"/>
      <c r="C4399" s="8" t="s">
        <v>6024</v>
      </c>
      <c r="D4399" s="8"/>
      <c r="E4399" s="8"/>
      <c r="F4399" s="8"/>
      <c r="G4399" s="8"/>
      <c r="H4399" s="8"/>
      <c r="I4399" s="8"/>
      <c r="J4399" s="8" t="s">
        <v>78</v>
      </c>
      <c r="K4399" s="17">
        <v>0</v>
      </c>
      <c r="L4399" s="8"/>
      <c r="M4399" s="8"/>
      <c r="N4399" s="9">
        <v>0</v>
      </c>
      <c r="O4399" s="8"/>
      <c r="P4399" s="9">
        <v>0</v>
      </c>
      <c r="Q4399" s="15">
        <v>0</v>
      </c>
      <c r="R4399" s="9">
        <v>15</v>
      </c>
      <c r="S4399" s="8" t="s">
        <v>34</v>
      </c>
      <c r="T4399" s="8"/>
      <c r="U4399" s="18" t="s">
        <v>9164</v>
      </c>
      <c r="V4399" s="8"/>
      <c r="W4399" s="8"/>
    </row>
    <row r="4400" spans="1:23" ht="13.5" thickBot="1">
      <c r="A4400" s="8"/>
      <c r="B4400" s="8"/>
      <c r="C4400" s="8" t="s">
        <v>6025</v>
      </c>
      <c r="D4400" s="8"/>
      <c r="E4400" s="8"/>
      <c r="F4400" s="8"/>
      <c r="G4400" s="8"/>
      <c r="H4400" s="8"/>
      <c r="I4400" s="8"/>
      <c r="J4400" s="8" t="s">
        <v>78</v>
      </c>
      <c r="K4400" s="17">
        <v>0</v>
      </c>
      <c r="L4400" s="8"/>
      <c r="M4400" s="8"/>
      <c r="N4400" s="9">
        <v>0</v>
      </c>
      <c r="O4400" s="8"/>
      <c r="P4400" s="9">
        <v>0</v>
      </c>
      <c r="Q4400" s="15">
        <v>0</v>
      </c>
      <c r="R4400" s="9">
        <v>180</v>
      </c>
      <c r="S4400" s="8" t="s">
        <v>37</v>
      </c>
      <c r="T4400" s="8"/>
      <c r="U4400" s="18" t="s">
        <v>9109</v>
      </c>
      <c r="V4400" s="8"/>
      <c r="W4400" s="8"/>
    </row>
    <row r="4401" spans="1:23" ht="13.5" thickBot="1">
      <c r="A4401" s="8"/>
      <c r="B4401" s="8"/>
      <c r="C4401" s="44" t="s">
        <v>6026</v>
      </c>
      <c r="D4401" s="42"/>
      <c r="E4401" s="8"/>
      <c r="F4401" s="8"/>
      <c r="G4401" s="8"/>
      <c r="H4401" s="8"/>
      <c r="I4401" s="8"/>
      <c r="J4401" s="8" t="s">
        <v>78</v>
      </c>
      <c r="K4401" s="17">
        <v>0</v>
      </c>
      <c r="L4401" s="8"/>
      <c r="M4401" s="8"/>
      <c r="N4401" s="9">
        <v>0</v>
      </c>
      <c r="O4401" s="8"/>
      <c r="P4401" s="9">
        <v>0</v>
      </c>
      <c r="Q4401" s="15">
        <v>0</v>
      </c>
      <c r="R4401" s="9">
        <v>180</v>
      </c>
      <c r="S4401" s="8" t="s">
        <v>37</v>
      </c>
      <c r="T4401" s="8"/>
      <c r="U4401" s="18" t="s">
        <v>9109</v>
      </c>
      <c r="V4401" s="8"/>
      <c r="W4401" s="8"/>
    </row>
    <row r="4402" spans="1:23" ht="13.5" thickBot="1">
      <c r="A4402" s="8"/>
      <c r="B4402" s="8"/>
      <c r="C4402" s="8" t="s">
        <v>6027</v>
      </c>
      <c r="D4402" s="8"/>
      <c r="E4402" s="8"/>
      <c r="F4402" s="8"/>
      <c r="G4402" s="8"/>
      <c r="H4402" s="8"/>
      <c r="I4402" s="8"/>
      <c r="J4402" s="8" t="s">
        <v>78</v>
      </c>
      <c r="K4402" s="17">
        <v>0</v>
      </c>
      <c r="L4402" s="8"/>
      <c r="M4402" s="8"/>
      <c r="N4402" s="9">
        <v>0</v>
      </c>
      <c r="O4402" s="8"/>
      <c r="P4402" s="9">
        <v>0</v>
      </c>
      <c r="Q4402" s="15">
        <v>0</v>
      </c>
      <c r="R4402" s="9">
        <v>180</v>
      </c>
      <c r="S4402" s="8" t="s">
        <v>37</v>
      </c>
      <c r="T4402" s="8"/>
      <c r="U4402" s="18" t="s">
        <v>9109</v>
      </c>
      <c r="V4402" s="8"/>
      <c r="W4402" s="8"/>
    </row>
    <row r="4403" spans="1:23" ht="13.5" thickBot="1">
      <c r="A4403" s="8"/>
      <c r="B4403" s="8"/>
      <c r="C4403" s="44" t="s">
        <v>6028</v>
      </c>
      <c r="D4403" s="42"/>
      <c r="E4403" s="8"/>
      <c r="F4403" s="8"/>
      <c r="G4403" s="8"/>
      <c r="H4403" s="8"/>
      <c r="I4403" s="8"/>
      <c r="J4403" s="8" t="s">
        <v>78</v>
      </c>
      <c r="K4403" s="17">
        <v>0</v>
      </c>
      <c r="L4403" s="8"/>
      <c r="M4403" s="8"/>
      <c r="N4403" s="9">
        <v>0</v>
      </c>
      <c r="O4403" s="8"/>
      <c r="P4403" s="9">
        <v>0</v>
      </c>
      <c r="Q4403" s="15">
        <v>0</v>
      </c>
      <c r="R4403" s="9">
        <v>180</v>
      </c>
      <c r="S4403" s="8" t="s">
        <v>37</v>
      </c>
      <c r="T4403" s="8"/>
      <c r="U4403" s="18" t="s">
        <v>9109</v>
      </c>
      <c r="V4403" s="8"/>
      <c r="W4403" s="8"/>
    </row>
    <row r="4404" spans="1:23" ht="13.5" thickBot="1">
      <c r="A4404" s="8"/>
      <c r="B4404" s="8"/>
      <c r="C4404" s="8" t="s">
        <v>6029</v>
      </c>
      <c r="D4404" s="8"/>
      <c r="E4404" s="8"/>
      <c r="F4404" s="8"/>
      <c r="G4404" s="8"/>
      <c r="H4404" s="8"/>
      <c r="I4404" s="8"/>
      <c r="J4404" s="8" t="s">
        <v>78</v>
      </c>
      <c r="K4404" s="17">
        <v>0</v>
      </c>
      <c r="L4404" s="8"/>
      <c r="M4404" s="8"/>
      <c r="N4404" s="9">
        <v>0</v>
      </c>
      <c r="O4404" s="8"/>
      <c r="P4404" s="9">
        <v>0</v>
      </c>
      <c r="Q4404" s="15">
        <v>0</v>
      </c>
      <c r="R4404" s="9">
        <v>180</v>
      </c>
      <c r="S4404" s="8" t="s">
        <v>37</v>
      </c>
      <c r="T4404" s="8"/>
      <c r="U4404" s="18" t="s">
        <v>9109</v>
      </c>
      <c r="V4404" s="8"/>
      <c r="W4404" s="8"/>
    </row>
    <row r="4405" spans="1:23" ht="13.5" thickBot="1">
      <c r="A4405" s="8"/>
      <c r="B4405" s="8"/>
      <c r="C4405" s="8" t="s">
        <v>6030</v>
      </c>
      <c r="D4405" s="8"/>
      <c r="E4405" s="8"/>
      <c r="F4405" s="8"/>
      <c r="G4405" s="8"/>
      <c r="H4405" s="8"/>
      <c r="I4405" s="8"/>
      <c r="J4405" s="8" t="s">
        <v>78</v>
      </c>
      <c r="K4405" s="17">
        <v>0</v>
      </c>
      <c r="L4405" s="8"/>
      <c r="M4405" s="8"/>
      <c r="N4405" s="9">
        <v>0</v>
      </c>
      <c r="O4405" s="8"/>
      <c r="P4405" s="9">
        <v>0</v>
      </c>
      <c r="Q4405" s="15">
        <v>0</v>
      </c>
      <c r="R4405" s="9">
        <v>180</v>
      </c>
      <c r="S4405" s="8" t="s">
        <v>37</v>
      </c>
      <c r="T4405" s="8"/>
      <c r="U4405" s="18" t="s">
        <v>9109</v>
      </c>
      <c r="V4405" s="8"/>
      <c r="W4405" s="8"/>
    </row>
    <row r="4406" spans="1:23" ht="13.5" thickBot="1">
      <c r="A4406" s="8"/>
      <c r="B4406" s="8"/>
      <c r="C4406" s="8" t="s">
        <v>6031</v>
      </c>
      <c r="D4406" s="8"/>
      <c r="E4406" s="8"/>
      <c r="F4406" s="8"/>
      <c r="G4406" s="8"/>
      <c r="H4406" s="8"/>
      <c r="I4406" s="8"/>
      <c r="J4406" s="8" t="s">
        <v>78</v>
      </c>
      <c r="K4406" s="17">
        <v>0</v>
      </c>
      <c r="L4406" s="8"/>
      <c r="M4406" s="8"/>
      <c r="N4406" s="9">
        <v>0</v>
      </c>
      <c r="O4406" s="8"/>
      <c r="P4406" s="9">
        <v>0</v>
      </c>
      <c r="Q4406" s="15">
        <v>0</v>
      </c>
      <c r="R4406" s="9">
        <v>180</v>
      </c>
      <c r="S4406" s="8" t="s">
        <v>37</v>
      </c>
      <c r="T4406" s="8"/>
      <c r="U4406" s="18" t="s">
        <v>9109</v>
      </c>
      <c r="V4406" s="8"/>
      <c r="W4406" s="8"/>
    </row>
    <row r="4407" spans="1:23" ht="13.5" thickBot="1">
      <c r="A4407" s="8"/>
      <c r="B4407" s="8"/>
      <c r="C4407" s="44" t="s">
        <v>6031</v>
      </c>
      <c r="D4407" s="42"/>
      <c r="E4407" s="8"/>
      <c r="F4407" s="8"/>
      <c r="G4407" s="8"/>
      <c r="H4407" s="8"/>
      <c r="I4407" s="8"/>
      <c r="J4407" s="8" t="s">
        <v>78</v>
      </c>
      <c r="K4407" s="17">
        <v>0</v>
      </c>
      <c r="L4407" s="8"/>
      <c r="M4407" s="8"/>
      <c r="N4407" s="9">
        <v>0</v>
      </c>
      <c r="O4407" s="8"/>
      <c r="P4407" s="9">
        <v>0</v>
      </c>
      <c r="Q4407" s="15">
        <v>0</v>
      </c>
      <c r="R4407" s="9">
        <v>180</v>
      </c>
      <c r="S4407" s="8" t="s">
        <v>37</v>
      </c>
      <c r="T4407" s="8"/>
      <c r="U4407" s="18" t="s">
        <v>9109</v>
      </c>
      <c r="V4407" s="8"/>
      <c r="W4407" s="8"/>
    </row>
    <row r="4408" spans="1:23" ht="13.5" thickBot="1">
      <c r="A4408" s="8"/>
      <c r="B4408" s="8"/>
      <c r="C4408" s="8" t="s">
        <v>6032</v>
      </c>
      <c r="D4408" s="8"/>
      <c r="E4408" s="8"/>
      <c r="F4408" s="8"/>
      <c r="G4408" s="8"/>
      <c r="H4408" s="8"/>
      <c r="I4408" s="8"/>
      <c r="J4408" s="8" t="s">
        <v>78</v>
      </c>
      <c r="K4408" s="17">
        <v>0</v>
      </c>
      <c r="L4408" s="8"/>
      <c r="M4408" s="8"/>
      <c r="N4408" s="9">
        <v>0</v>
      </c>
      <c r="O4408" s="8"/>
      <c r="P4408" s="9">
        <v>0</v>
      </c>
      <c r="Q4408" s="15">
        <v>0</v>
      </c>
      <c r="R4408" s="9">
        <v>180</v>
      </c>
      <c r="S4408" s="8" t="s">
        <v>37</v>
      </c>
      <c r="T4408" s="8"/>
      <c r="U4408" s="18" t="s">
        <v>9109</v>
      </c>
      <c r="V4408" s="8"/>
      <c r="W4408" s="8"/>
    </row>
    <row r="4409" spans="1:23" ht="13.5" thickBot="1">
      <c r="A4409" s="8"/>
      <c r="B4409" s="8"/>
      <c r="C4409" s="8" t="s">
        <v>6033</v>
      </c>
      <c r="D4409" s="8"/>
      <c r="E4409" s="8"/>
      <c r="F4409" s="8"/>
      <c r="G4409" s="8"/>
      <c r="H4409" s="8"/>
      <c r="I4409" s="8"/>
      <c r="J4409" s="8" t="s">
        <v>78</v>
      </c>
      <c r="K4409" s="17">
        <v>0</v>
      </c>
      <c r="L4409" s="8"/>
      <c r="M4409" s="8"/>
      <c r="N4409" s="9">
        <v>0</v>
      </c>
      <c r="O4409" s="8"/>
      <c r="P4409" s="9">
        <v>0</v>
      </c>
      <c r="Q4409" s="15">
        <v>0</v>
      </c>
      <c r="R4409" s="9">
        <v>144</v>
      </c>
      <c r="S4409" s="8" t="s">
        <v>37</v>
      </c>
      <c r="T4409" s="8"/>
      <c r="U4409" s="18" t="s">
        <v>9109</v>
      </c>
      <c r="V4409" s="8"/>
      <c r="W4409" s="8"/>
    </row>
    <row r="4410" spans="1:23" ht="13.5" thickBot="1">
      <c r="A4410" s="8"/>
      <c r="B4410" s="8"/>
      <c r="C4410" s="8" t="s">
        <v>6034</v>
      </c>
      <c r="D4410" s="8"/>
      <c r="E4410" s="8"/>
      <c r="F4410" s="8"/>
      <c r="G4410" s="8"/>
      <c r="H4410" s="8"/>
      <c r="I4410" s="8"/>
      <c r="J4410" s="8" t="s">
        <v>78</v>
      </c>
      <c r="K4410" s="17">
        <v>0</v>
      </c>
      <c r="L4410" s="8"/>
      <c r="M4410" s="8"/>
      <c r="N4410" s="9">
        <v>0</v>
      </c>
      <c r="O4410" s="8"/>
      <c r="P4410" s="9">
        <v>0</v>
      </c>
      <c r="Q4410" s="15">
        <v>0</v>
      </c>
      <c r="R4410" s="9">
        <v>144</v>
      </c>
      <c r="S4410" s="8" t="s">
        <v>37</v>
      </c>
      <c r="T4410" s="8"/>
      <c r="U4410" s="18" t="s">
        <v>9109</v>
      </c>
      <c r="V4410" s="8"/>
      <c r="W4410" s="8"/>
    </row>
    <row r="4411" spans="1:23" ht="13.5" thickBot="1">
      <c r="A4411" s="8"/>
      <c r="B4411" s="8"/>
      <c r="C4411" s="8" t="s">
        <v>6035</v>
      </c>
      <c r="D4411" s="8"/>
      <c r="E4411" s="8"/>
      <c r="F4411" s="8"/>
      <c r="G4411" s="8"/>
      <c r="H4411" s="8"/>
      <c r="I4411" s="8"/>
      <c r="J4411" s="8" t="s">
        <v>78</v>
      </c>
      <c r="K4411" s="17">
        <v>0</v>
      </c>
      <c r="L4411" s="8"/>
      <c r="M4411" s="8"/>
      <c r="N4411" s="9">
        <v>0</v>
      </c>
      <c r="O4411" s="8"/>
      <c r="P4411" s="9">
        <v>0</v>
      </c>
      <c r="Q4411" s="15">
        <v>0</v>
      </c>
      <c r="R4411" s="9">
        <v>180</v>
      </c>
      <c r="S4411" s="8" t="s">
        <v>37</v>
      </c>
      <c r="T4411" s="8"/>
      <c r="U4411" s="18" t="s">
        <v>9109</v>
      </c>
      <c r="V4411" s="8"/>
      <c r="W4411" s="8"/>
    </row>
    <row r="4412" spans="1:23" ht="13.5" thickBot="1">
      <c r="A4412" s="8"/>
      <c r="B4412" s="8"/>
      <c r="C4412" s="8" t="s">
        <v>6036</v>
      </c>
      <c r="D4412" s="8"/>
      <c r="E4412" s="8"/>
      <c r="F4412" s="8"/>
      <c r="G4412" s="8"/>
      <c r="H4412" s="8"/>
      <c r="I4412" s="8"/>
      <c r="J4412" s="8" t="s">
        <v>78</v>
      </c>
      <c r="K4412" s="17">
        <v>0</v>
      </c>
      <c r="L4412" s="8"/>
      <c r="M4412" s="8"/>
      <c r="N4412" s="9">
        <v>0</v>
      </c>
      <c r="O4412" s="8"/>
      <c r="P4412" s="9">
        <v>0</v>
      </c>
      <c r="Q4412" s="15">
        <v>0</v>
      </c>
      <c r="R4412" s="9">
        <v>180</v>
      </c>
      <c r="S4412" s="8" t="s">
        <v>37</v>
      </c>
      <c r="T4412" s="8"/>
      <c r="U4412" s="18" t="s">
        <v>9109</v>
      </c>
      <c r="V4412" s="8"/>
      <c r="W4412" s="8"/>
    </row>
    <row r="4413" spans="1:23" ht="13.5" thickBot="1">
      <c r="A4413" s="8"/>
      <c r="B4413" s="8"/>
      <c r="C4413" s="8" t="s">
        <v>6037</v>
      </c>
      <c r="D4413" s="8"/>
      <c r="E4413" s="8"/>
      <c r="F4413" s="8"/>
      <c r="G4413" s="8"/>
      <c r="H4413" s="8"/>
      <c r="I4413" s="8"/>
      <c r="J4413" s="8" t="s">
        <v>78</v>
      </c>
      <c r="K4413" s="17">
        <v>0</v>
      </c>
      <c r="L4413" s="8"/>
      <c r="M4413" s="8"/>
      <c r="N4413" s="9">
        <v>0</v>
      </c>
      <c r="O4413" s="8"/>
      <c r="P4413" s="9">
        <v>0</v>
      </c>
      <c r="Q4413" s="15">
        <v>0</v>
      </c>
      <c r="R4413" s="9">
        <v>180</v>
      </c>
      <c r="S4413" s="8" t="s">
        <v>37</v>
      </c>
      <c r="T4413" s="8"/>
      <c r="U4413" s="18" t="s">
        <v>9109</v>
      </c>
      <c r="V4413" s="8"/>
      <c r="W4413" s="8"/>
    </row>
    <row r="4414" spans="1:23" ht="13.5" thickBot="1">
      <c r="A4414" s="8"/>
      <c r="B4414" s="8"/>
      <c r="C4414" s="8" t="s">
        <v>6040</v>
      </c>
      <c r="D4414" s="8"/>
      <c r="E4414" s="8"/>
      <c r="F4414" s="8"/>
      <c r="G4414" s="8"/>
      <c r="H4414" s="8"/>
      <c r="I4414" s="8"/>
      <c r="J4414" s="8" t="s">
        <v>78</v>
      </c>
      <c r="K4414" s="17">
        <v>0</v>
      </c>
      <c r="L4414" s="8"/>
      <c r="M4414" s="8"/>
      <c r="N4414" s="9">
        <v>0</v>
      </c>
      <c r="O4414" s="8"/>
      <c r="P4414" s="9">
        <v>0</v>
      </c>
      <c r="Q4414" s="15">
        <v>0</v>
      </c>
      <c r="R4414" s="9">
        <v>198</v>
      </c>
      <c r="S4414" s="8" t="s">
        <v>37</v>
      </c>
      <c r="T4414" s="8"/>
      <c r="U4414" s="18" t="s">
        <v>9109</v>
      </c>
      <c r="V4414" s="8"/>
      <c r="W4414" s="8"/>
    </row>
    <row r="4415" spans="1:23" ht="13.5" thickBot="1">
      <c r="A4415" s="8"/>
      <c r="B4415" s="8"/>
      <c r="C4415" s="44" t="s">
        <v>6041</v>
      </c>
      <c r="D4415" s="42"/>
      <c r="E4415" s="8"/>
      <c r="F4415" s="8"/>
      <c r="G4415" s="8"/>
      <c r="H4415" s="8"/>
      <c r="I4415" s="8"/>
      <c r="J4415" s="8" t="s">
        <v>78</v>
      </c>
      <c r="K4415" s="17">
        <v>0</v>
      </c>
      <c r="L4415" s="8"/>
      <c r="M4415" s="8"/>
      <c r="N4415" s="9">
        <v>0</v>
      </c>
      <c r="O4415" s="8"/>
      <c r="P4415" s="9">
        <v>0</v>
      </c>
      <c r="Q4415" s="15">
        <v>0</v>
      </c>
      <c r="R4415" s="9">
        <v>180</v>
      </c>
      <c r="S4415" s="8" t="s">
        <v>37</v>
      </c>
      <c r="T4415" s="8"/>
      <c r="U4415" s="18" t="s">
        <v>9109</v>
      </c>
      <c r="V4415" s="8"/>
      <c r="W4415" s="8"/>
    </row>
    <row r="4416" spans="1:23" ht="13.5" thickBot="1">
      <c r="A4416" s="8"/>
      <c r="B4416" s="8"/>
      <c r="C4416" s="8" t="s">
        <v>6043</v>
      </c>
      <c r="D4416" s="8"/>
      <c r="E4416" s="8"/>
      <c r="F4416" s="8"/>
      <c r="G4416" s="8"/>
      <c r="H4416" s="8"/>
      <c r="I4416" s="8"/>
      <c r="J4416" s="8" t="s">
        <v>78</v>
      </c>
      <c r="K4416" s="17">
        <v>0</v>
      </c>
      <c r="L4416" s="8"/>
      <c r="M4416" s="8"/>
      <c r="N4416" s="9">
        <v>0</v>
      </c>
      <c r="O4416" s="8"/>
      <c r="P4416" s="9">
        <v>0</v>
      </c>
      <c r="Q4416" s="15" t="e">
        <v>#DIV/0!</v>
      </c>
      <c r="R4416" s="9">
        <v>0</v>
      </c>
      <c r="S4416" s="8"/>
      <c r="T4416" s="8"/>
      <c r="U4416" s="18" t="e">
        <v>#DIV/0!</v>
      </c>
      <c r="V4416" s="8"/>
      <c r="W4416" s="8"/>
    </row>
    <row r="4417" spans="1:23" ht="13.5" thickBot="1">
      <c r="A4417" s="8"/>
      <c r="B4417" s="8"/>
      <c r="C4417" s="44" t="s">
        <v>6044</v>
      </c>
      <c r="D4417" s="42"/>
      <c r="E4417" s="8"/>
      <c r="F4417" s="8"/>
      <c r="G4417" s="8"/>
      <c r="H4417" s="8"/>
      <c r="I4417" s="8"/>
      <c r="J4417" s="8" t="s">
        <v>78</v>
      </c>
      <c r="K4417" s="17">
        <v>0</v>
      </c>
      <c r="L4417" s="8"/>
      <c r="M4417" s="8"/>
      <c r="N4417" s="9">
        <v>0</v>
      </c>
      <c r="O4417" s="8"/>
      <c r="P4417" s="9">
        <v>0</v>
      </c>
      <c r="Q4417" s="15">
        <v>0</v>
      </c>
      <c r="R4417" s="9">
        <v>60</v>
      </c>
      <c r="S4417" s="8" t="s">
        <v>34</v>
      </c>
      <c r="T4417" s="8"/>
      <c r="U4417" s="18" t="s">
        <v>9164</v>
      </c>
      <c r="V4417" s="8"/>
      <c r="W4417" s="8"/>
    </row>
    <row r="4418" spans="1:23" ht="13.5" thickBot="1">
      <c r="A4418" s="8"/>
      <c r="B4418" s="8"/>
      <c r="C4418" s="8" t="s">
        <v>6046</v>
      </c>
      <c r="D4418" s="8"/>
      <c r="E4418" s="8"/>
      <c r="F4418" s="8"/>
      <c r="G4418" s="8"/>
      <c r="H4418" s="8"/>
      <c r="I4418" s="8"/>
      <c r="J4418" s="8" t="s">
        <v>78</v>
      </c>
      <c r="K4418" s="17">
        <v>0</v>
      </c>
      <c r="L4418" s="8"/>
      <c r="M4418" s="8"/>
      <c r="N4418" s="9">
        <v>0</v>
      </c>
      <c r="O4418" s="8"/>
      <c r="P4418" s="9">
        <v>0</v>
      </c>
      <c r="Q4418" s="15">
        <v>0</v>
      </c>
      <c r="R4418" s="9">
        <v>144</v>
      </c>
      <c r="S4418" s="8" t="s">
        <v>37</v>
      </c>
      <c r="T4418" s="8"/>
      <c r="U4418" s="18" t="s">
        <v>9109</v>
      </c>
      <c r="V4418" s="8"/>
      <c r="W4418" s="8"/>
    </row>
    <row r="4419" spans="1:23" ht="13.5" thickBot="1">
      <c r="A4419" s="8"/>
      <c r="B4419" s="8"/>
      <c r="C4419" s="44" t="s">
        <v>6047</v>
      </c>
      <c r="D4419" s="42"/>
      <c r="E4419" s="8"/>
      <c r="F4419" s="8"/>
      <c r="G4419" s="8"/>
      <c r="H4419" s="8"/>
      <c r="I4419" s="8"/>
      <c r="J4419" s="8" t="s">
        <v>78</v>
      </c>
      <c r="K4419" s="17">
        <v>0</v>
      </c>
      <c r="L4419" s="8"/>
      <c r="M4419" s="8"/>
      <c r="N4419" s="9">
        <v>0</v>
      </c>
      <c r="O4419" s="8"/>
      <c r="P4419" s="9">
        <v>0</v>
      </c>
      <c r="Q4419" s="15">
        <v>0</v>
      </c>
      <c r="R4419" s="9">
        <v>160</v>
      </c>
      <c r="S4419" s="8" t="s">
        <v>37</v>
      </c>
      <c r="T4419" s="8"/>
      <c r="U4419" s="18" t="s">
        <v>9109</v>
      </c>
      <c r="V4419" s="8"/>
      <c r="W4419" s="8"/>
    </row>
    <row r="4420" spans="1:23" ht="13.5" thickBot="1">
      <c r="A4420" s="8"/>
      <c r="B4420" s="8"/>
      <c r="C4420" s="8" t="s">
        <v>6050</v>
      </c>
      <c r="D4420" s="8"/>
      <c r="E4420" s="8"/>
      <c r="F4420" s="8"/>
      <c r="G4420" s="8"/>
      <c r="H4420" s="8"/>
      <c r="I4420" s="8"/>
      <c r="J4420" s="8" t="s">
        <v>78</v>
      </c>
      <c r="K4420" s="17">
        <v>1</v>
      </c>
      <c r="L4420" s="8"/>
      <c r="M4420" s="8"/>
      <c r="N4420" s="9">
        <v>0</v>
      </c>
      <c r="O4420" s="8"/>
      <c r="P4420" s="9">
        <v>1</v>
      </c>
      <c r="Q4420" s="15">
        <v>0</v>
      </c>
      <c r="R4420" s="9">
        <v>144</v>
      </c>
      <c r="S4420" s="8" t="s">
        <v>37</v>
      </c>
      <c r="T4420" s="8"/>
      <c r="U4420" s="8" t="s">
        <v>9109</v>
      </c>
      <c r="V4420" s="8"/>
      <c r="W4420" s="8"/>
    </row>
    <row r="4421" spans="1:23" ht="13.5" thickBot="1">
      <c r="A4421" s="8"/>
      <c r="B4421" s="8"/>
      <c r="C4421" s="44" t="s">
        <v>6053</v>
      </c>
      <c r="D4421" s="42"/>
      <c r="E4421" s="8"/>
      <c r="F4421" s="8"/>
      <c r="G4421" s="8"/>
      <c r="H4421" s="8"/>
      <c r="I4421" s="8"/>
      <c r="J4421" s="8" t="s">
        <v>78</v>
      </c>
      <c r="K4421" s="17">
        <v>0</v>
      </c>
      <c r="L4421" s="8"/>
      <c r="M4421" s="8"/>
      <c r="N4421" s="9">
        <v>0</v>
      </c>
      <c r="O4421" s="8"/>
      <c r="P4421" s="9">
        <v>0</v>
      </c>
      <c r="Q4421" s="15">
        <v>0</v>
      </c>
      <c r="R4421" s="9">
        <v>144</v>
      </c>
      <c r="S4421" s="8" t="s">
        <v>37</v>
      </c>
      <c r="T4421" s="8"/>
      <c r="U4421" s="18" t="s">
        <v>9109</v>
      </c>
      <c r="V4421" s="8"/>
      <c r="W4421" s="8"/>
    </row>
    <row r="4422" spans="1:23" ht="13.5" thickBot="1">
      <c r="A4422" s="8"/>
      <c r="B4422" s="8"/>
      <c r="C4422" s="8" t="s">
        <v>6057</v>
      </c>
      <c r="D4422" s="8"/>
      <c r="E4422" s="8"/>
      <c r="F4422" s="8"/>
      <c r="G4422" s="8"/>
      <c r="H4422" s="8"/>
      <c r="I4422" s="8"/>
      <c r="J4422" s="8" t="s">
        <v>78</v>
      </c>
      <c r="K4422" s="17">
        <v>1</v>
      </c>
      <c r="L4422" s="8"/>
      <c r="M4422" s="8"/>
      <c r="N4422" s="9">
        <v>0</v>
      </c>
      <c r="O4422" s="8"/>
      <c r="P4422" s="9">
        <v>1</v>
      </c>
      <c r="Q4422" s="15">
        <v>0</v>
      </c>
      <c r="R4422" s="9">
        <v>144</v>
      </c>
      <c r="S4422" s="8" t="s">
        <v>37</v>
      </c>
      <c r="T4422" s="8"/>
      <c r="U4422" s="18" t="s">
        <v>9109</v>
      </c>
      <c r="V4422" s="8"/>
      <c r="W4422" s="8"/>
    </row>
    <row r="4423" spans="1:23" ht="13.5" thickBot="1">
      <c r="A4423" s="8"/>
      <c r="B4423" s="8"/>
      <c r="C4423" s="8" t="s">
        <v>6058</v>
      </c>
      <c r="D4423" s="8"/>
      <c r="E4423" s="8"/>
      <c r="F4423" s="8"/>
      <c r="G4423" s="8"/>
      <c r="H4423" s="8"/>
      <c r="I4423" s="8"/>
      <c r="J4423" s="8" t="s">
        <v>78</v>
      </c>
      <c r="K4423" s="17">
        <v>0</v>
      </c>
      <c r="L4423" s="8"/>
      <c r="M4423" s="8"/>
      <c r="N4423" s="9">
        <v>0</v>
      </c>
      <c r="O4423" s="8"/>
      <c r="P4423" s="9">
        <v>0</v>
      </c>
      <c r="Q4423" s="15">
        <v>0</v>
      </c>
      <c r="R4423" s="9">
        <v>144</v>
      </c>
      <c r="S4423" s="8" t="s">
        <v>37</v>
      </c>
      <c r="T4423" s="8"/>
      <c r="U4423" s="18" t="s">
        <v>9109</v>
      </c>
      <c r="V4423" s="8"/>
      <c r="W4423" s="8"/>
    </row>
    <row r="4424" spans="1:23" ht="13.5" thickBot="1">
      <c r="A4424" s="8"/>
      <c r="B4424" s="8"/>
      <c r="C4424" s="8" t="s">
        <v>6059</v>
      </c>
      <c r="D4424" s="8"/>
      <c r="E4424" s="8"/>
      <c r="F4424" s="8"/>
      <c r="G4424" s="8"/>
      <c r="H4424" s="8"/>
      <c r="I4424" s="8"/>
      <c r="J4424" s="8" t="s">
        <v>78</v>
      </c>
      <c r="K4424" s="17">
        <v>0</v>
      </c>
      <c r="L4424" s="8"/>
      <c r="M4424" s="8"/>
      <c r="N4424" s="9">
        <v>0</v>
      </c>
      <c r="O4424" s="8"/>
      <c r="P4424" s="9">
        <v>0</v>
      </c>
      <c r="Q4424" s="15">
        <v>0</v>
      </c>
      <c r="R4424" s="9">
        <v>144</v>
      </c>
      <c r="S4424" s="8" t="s">
        <v>37</v>
      </c>
      <c r="T4424" s="8"/>
      <c r="U4424" s="18" t="s">
        <v>9109</v>
      </c>
      <c r="V4424" s="8"/>
      <c r="W4424" s="8"/>
    </row>
    <row r="4425" spans="1:23" ht="13.5" thickBot="1">
      <c r="A4425" s="8"/>
      <c r="B4425" s="8"/>
      <c r="C4425" s="44" t="s">
        <v>6060</v>
      </c>
      <c r="D4425" s="42"/>
      <c r="E4425" s="8"/>
      <c r="F4425" s="8"/>
      <c r="G4425" s="8"/>
      <c r="H4425" s="8"/>
      <c r="I4425" s="8"/>
      <c r="J4425" s="8" t="s">
        <v>78</v>
      </c>
      <c r="K4425" s="17">
        <v>0</v>
      </c>
      <c r="L4425" s="8"/>
      <c r="M4425" s="8"/>
      <c r="N4425" s="9">
        <v>0</v>
      </c>
      <c r="O4425" s="8"/>
      <c r="P4425" s="9">
        <v>0</v>
      </c>
      <c r="Q4425" s="15">
        <v>0</v>
      </c>
      <c r="R4425" s="9">
        <v>40</v>
      </c>
      <c r="S4425" s="8" t="s">
        <v>34</v>
      </c>
      <c r="T4425" s="8"/>
      <c r="U4425" s="18" t="s">
        <v>9164</v>
      </c>
      <c r="V4425" s="8"/>
      <c r="W4425" s="8"/>
    </row>
    <row r="4426" spans="1:23" ht="13.5" thickBot="1">
      <c r="A4426" s="8"/>
      <c r="B4426" s="8"/>
      <c r="C4426" s="8" t="s">
        <v>6061</v>
      </c>
      <c r="D4426" s="8"/>
      <c r="E4426" s="8"/>
      <c r="F4426" s="8"/>
      <c r="G4426" s="8"/>
      <c r="H4426" s="8"/>
      <c r="I4426" s="8"/>
      <c r="J4426" s="8" t="s">
        <v>78</v>
      </c>
      <c r="K4426" s="17">
        <v>0</v>
      </c>
      <c r="L4426" s="8"/>
      <c r="M4426" s="8"/>
      <c r="N4426" s="9">
        <v>0</v>
      </c>
      <c r="O4426" s="8"/>
      <c r="P4426" s="9">
        <v>0</v>
      </c>
      <c r="Q4426" s="15">
        <v>0</v>
      </c>
      <c r="R4426" s="9">
        <v>270</v>
      </c>
      <c r="S4426" s="8" t="s">
        <v>37</v>
      </c>
      <c r="T4426" s="8"/>
      <c r="U4426" s="18" t="s">
        <v>9109</v>
      </c>
      <c r="V4426" s="8"/>
      <c r="W4426" s="8"/>
    </row>
    <row r="4427" spans="1:23" ht="13.5" thickBot="1">
      <c r="A4427" s="8"/>
      <c r="B4427" s="8"/>
      <c r="C4427" s="8" t="s">
        <v>6062</v>
      </c>
      <c r="D4427" s="8"/>
      <c r="E4427" s="8"/>
      <c r="F4427" s="8"/>
      <c r="G4427" s="8"/>
      <c r="H4427" s="8"/>
      <c r="I4427" s="8"/>
      <c r="J4427" s="8" t="s">
        <v>78</v>
      </c>
      <c r="K4427" s="17">
        <v>0</v>
      </c>
      <c r="L4427" s="8"/>
      <c r="M4427" s="8"/>
      <c r="N4427" s="9">
        <v>0</v>
      </c>
      <c r="O4427" s="8"/>
      <c r="P4427" s="9">
        <v>0</v>
      </c>
      <c r="Q4427" s="15">
        <v>0</v>
      </c>
      <c r="R4427" s="9">
        <v>100</v>
      </c>
      <c r="S4427" s="8" t="s">
        <v>34</v>
      </c>
      <c r="T4427" s="8"/>
      <c r="U4427" s="18" t="s">
        <v>9164</v>
      </c>
      <c r="V4427" s="8"/>
      <c r="W4427" s="8"/>
    </row>
    <row r="4428" spans="1:23" ht="13.5" thickBot="1">
      <c r="A4428" s="8"/>
      <c r="B4428" s="8"/>
      <c r="C4428" s="8" t="s">
        <v>6063</v>
      </c>
      <c r="D4428" s="8"/>
      <c r="E4428" s="8"/>
      <c r="F4428" s="8"/>
      <c r="G4428" s="8"/>
      <c r="H4428" s="8"/>
      <c r="I4428" s="8"/>
      <c r="J4428" s="8" t="s">
        <v>78</v>
      </c>
      <c r="K4428" s="17">
        <v>0</v>
      </c>
      <c r="L4428" s="8"/>
      <c r="M4428" s="8"/>
      <c r="N4428" s="9">
        <v>0</v>
      </c>
      <c r="O4428" s="8"/>
      <c r="P4428" s="9">
        <v>0</v>
      </c>
      <c r="Q4428" s="15">
        <v>0</v>
      </c>
      <c r="R4428" s="9">
        <v>50</v>
      </c>
      <c r="S4428" s="8" t="s">
        <v>34</v>
      </c>
      <c r="T4428" s="8"/>
      <c r="U4428" s="18" t="s">
        <v>9164</v>
      </c>
      <c r="V4428" s="8"/>
      <c r="W4428" s="8"/>
    </row>
    <row r="4429" spans="1:23" ht="13.5" thickBot="1">
      <c r="A4429" s="8"/>
      <c r="B4429" s="8"/>
      <c r="C4429" s="8" t="s">
        <v>6064</v>
      </c>
      <c r="D4429" s="8"/>
      <c r="E4429" s="8"/>
      <c r="F4429" s="8"/>
      <c r="G4429" s="8"/>
      <c r="H4429" s="8"/>
      <c r="I4429" s="8"/>
      <c r="J4429" s="8" t="s">
        <v>78</v>
      </c>
      <c r="K4429" s="17">
        <v>0</v>
      </c>
      <c r="L4429" s="8"/>
      <c r="M4429" s="8"/>
      <c r="N4429" s="9">
        <v>0</v>
      </c>
      <c r="O4429" s="8"/>
      <c r="P4429" s="9">
        <v>0</v>
      </c>
      <c r="Q4429" s="15">
        <v>0</v>
      </c>
      <c r="R4429" s="9">
        <v>33</v>
      </c>
      <c r="S4429" s="8" t="s">
        <v>34</v>
      </c>
      <c r="T4429" s="8"/>
      <c r="U4429" s="18" t="s">
        <v>9164</v>
      </c>
      <c r="V4429" s="8"/>
      <c r="W4429" s="8"/>
    </row>
    <row r="4430" spans="1:23" ht="13.5" thickBot="1">
      <c r="A4430" s="8"/>
      <c r="B4430" s="8"/>
      <c r="C4430" s="8" t="s">
        <v>6065</v>
      </c>
      <c r="D4430" s="8"/>
      <c r="E4430" s="8"/>
      <c r="F4430" s="8"/>
      <c r="G4430" s="8"/>
      <c r="H4430" s="8"/>
      <c r="I4430" s="8"/>
      <c r="J4430" s="8" t="s">
        <v>78</v>
      </c>
      <c r="K4430" s="17">
        <v>0</v>
      </c>
      <c r="L4430" s="8"/>
      <c r="M4430" s="8"/>
      <c r="N4430" s="9">
        <v>0</v>
      </c>
      <c r="O4430" s="8"/>
      <c r="P4430" s="9">
        <v>0</v>
      </c>
      <c r="Q4430" s="15">
        <v>0</v>
      </c>
      <c r="R4430" s="9">
        <v>432</v>
      </c>
      <c r="S4430" s="8" t="s">
        <v>37</v>
      </c>
      <c r="T4430" s="8"/>
      <c r="U4430" s="18" t="s">
        <v>9109</v>
      </c>
      <c r="V4430" s="8"/>
      <c r="W4430" s="8"/>
    </row>
    <row r="4431" spans="1:23" ht="13.5" thickBot="1">
      <c r="A4431" s="8"/>
      <c r="B4431" s="8"/>
      <c r="C4431" s="8" t="s">
        <v>6068</v>
      </c>
      <c r="D4431" s="8"/>
      <c r="E4431" s="8"/>
      <c r="F4431" s="8"/>
      <c r="G4431" s="8"/>
      <c r="H4431" s="8"/>
      <c r="I4431" s="8"/>
      <c r="J4431" s="8" t="s">
        <v>78</v>
      </c>
      <c r="K4431" s="17">
        <v>0</v>
      </c>
      <c r="L4431" s="8"/>
      <c r="M4431" s="8"/>
      <c r="N4431" s="9">
        <v>0</v>
      </c>
      <c r="O4431" s="8"/>
      <c r="P4431" s="9">
        <v>0</v>
      </c>
      <c r="Q4431" s="15">
        <v>0</v>
      </c>
      <c r="R4431" s="9">
        <v>216</v>
      </c>
      <c r="S4431" s="8" t="s">
        <v>37</v>
      </c>
      <c r="T4431" s="8"/>
      <c r="U4431" s="18" t="s">
        <v>9109</v>
      </c>
      <c r="V4431" s="8"/>
      <c r="W4431" s="8"/>
    </row>
    <row r="4432" spans="1:23" ht="13.5" thickBot="1">
      <c r="A4432" s="8"/>
      <c r="B4432" s="8"/>
      <c r="C4432" s="8" t="s">
        <v>6069</v>
      </c>
      <c r="D4432" s="8"/>
      <c r="E4432" s="8"/>
      <c r="F4432" s="8"/>
      <c r="G4432" s="8"/>
      <c r="H4432" s="8"/>
      <c r="I4432" s="8"/>
      <c r="J4432" s="8" t="s">
        <v>78</v>
      </c>
      <c r="K4432" s="17">
        <v>0</v>
      </c>
      <c r="L4432" s="8"/>
      <c r="M4432" s="8"/>
      <c r="N4432" s="9">
        <v>0</v>
      </c>
      <c r="O4432" s="8"/>
      <c r="P4432" s="9">
        <v>0</v>
      </c>
      <c r="Q4432" s="15">
        <v>0</v>
      </c>
      <c r="R4432" s="9">
        <v>144</v>
      </c>
      <c r="S4432" s="8" t="s">
        <v>37</v>
      </c>
      <c r="T4432" s="8"/>
      <c r="U4432" s="18" t="s">
        <v>9109</v>
      </c>
      <c r="V4432" s="8"/>
      <c r="W4432" s="8"/>
    </row>
    <row r="4433" spans="1:23" ht="13.5" thickBot="1">
      <c r="A4433" s="8"/>
      <c r="B4433" s="8"/>
      <c r="C4433" s="8" t="s">
        <v>6070</v>
      </c>
      <c r="D4433" s="8"/>
      <c r="E4433" s="8"/>
      <c r="F4433" s="8"/>
      <c r="G4433" s="8"/>
      <c r="H4433" s="8"/>
      <c r="I4433" s="8"/>
      <c r="J4433" s="8" t="s">
        <v>78</v>
      </c>
      <c r="K4433" s="17">
        <v>0</v>
      </c>
      <c r="L4433" s="8"/>
      <c r="M4433" s="8"/>
      <c r="N4433" s="9">
        <v>0</v>
      </c>
      <c r="O4433" s="8"/>
      <c r="P4433" s="9">
        <v>0</v>
      </c>
      <c r="Q4433" s="15">
        <v>0</v>
      </c>
      <c r="R4433" s="9">
        <v>360</v>
      </c>
      <c r="S4433" s="8" t="s">
        <v>37</v>
      </c>
      <c r="T4433" s="8"/>
      <c r="U4433" s="18" t="s">
        <v>9109</v>
      </c>
      <c r="V4433" s="8"/>
      <c r="W4433" s="8"/>
    </row>
    <row r="4434" spans="1:23" ht="13.5" thickBot="1">
      <c r="A4434" s="8"/>
      <c r="B4434" s="8"/>
      <c r="C4434" s="8" t="s">
        <v>6071</v>
      </c>
      <c r="D4434" s="8"/>
      <c r="E4434" s="8"/>
      <c r="F4434" s="8"/>
      <c r="G4434" s="8"/>
      <c r="H4434" s="8"/>
      <c r="I4434" s="8"/>
      <c r="J4434" s="8" t="s">
        <v>78</v>
      </c>
      <c r="K4434" s="17">
        <v>0</v>
      </c>
      <c r="L4434" s="8"/>
      <c r="M4434" s="8"/>
      <c r="N4434" s="9">
        <v>0</v>
      </c>
      <c r="O4434" s="8"/>
      <c r="P4434" s="9">
        <v>0</v>
      </c>
      <c r="Q4434" s="15">
        <v>0</v>
      </c>
      <c r="R4434" s="9">
        <v>24</v>
      </c>
      <c r="S4434" s="8" t="s">
        <v>34</v>
      </c>
      <c r="T4434" s="8"/>
      <c r="U4434" s="18" t="s">
        <v>9164</v>
      </c>
      <c r="V4434" s="8"/>
      <c r="W4434" s="8"/>
    </row>
    <row r="4435" spans="1:23" ht="13.5" thickBot="1">
      <c r="A4435" s="8"/>
      <c r="B4435" s="8"/>
      <c r="C4435" s="8" t="s">
        <v>6072</v>
      </c>
      <c r="D4435" s="8"/>
      <c r="E4435" s="8"/>
      <c r="F4435" s="8"/>
      <c r="G4435" s="8"/>
      <c r="H4435" s="8"/>
      <c r="I4435" s="8"/>
      <c r="J4435" s="8" t="s">
        <v>78</v>
      </c>
      <c r="K4435" s="17">
        <v>0</v>
      </c>
      <c r="L4435" s="8"/>
      <c r="M4435" s="8"/>
      <c r="N4435" s="9">
        <v>0</v>
      </c>
      <c r="O4435" s="8"/>
      <c r="P4435" s="9">
        <v>0</v>
      </c>
      <c r="Q4435" s="15">
        <v>0</v>
      </c>
      <c r="R4435" s="9">
        <v>24</v>
      </c>
      <c r="S4435" s="8" t="s">
        <v>34</v>
      </c>
      <c r="T4435" s="8"/>
      <c r="U4435" s="18" t="s">
        <v>9164</v>
      </c>
      <c r="V4435" s="8"/>
      <c r="W4435" s="8"/>
    </row>
    <row r="4436" spans="1:23" ht="13.5" thickBot="1">
      <c r="A4436" s="8"/>
      <c r="B4436" s="8"/>
      <c r="C4436" s="8" t="s">
        <v>6073</v>
      </c>
      <c r="D4436" s="8"/>
      <c r="E4436" s="8"/>
      <c r="F4436" s="8"/>
      <c r="G4436" s="8"/>
      <c r="H4436" s="8"/>
      <c r="I4436" s="8"/>
      <c r="J4436" s="8" t="s">
        <v>78</v>
      </c>
      <c r="K4436" s="17">
        <v>0</v>
      </c>
      <c r="L4436" s="8"/>
      <c r="M4436" s="8"/>
      <c r="N4436" s="9">
        <v>0</v>
      </c>
      <c r="O4436" s="8"/>
      <c r="P4436" s="9">
        <v>0</v>
      </c>
      <c r="Q4436" s="15">
        <v>0</v>
      </c>
      <c r="R4436" s="9">
        <v>20</v>
      </c>
      <c r="S4436" s="8" t="s">
        <v>34</v>
      </c>
      <c r="T4436" s="8"/>
      <c r="U4436" s="18" t="s">
        <v>9164</v>
      </c>
      <c r="V4436" s="8"/>
      <c r="W4436" s="8"/>
    </row>
    <row r="4437" spans="1:23" ht="13.5" thickBot="1">
      <c r="A4437" s="8"/>
      <c r="B4437" s="8"/>
      <c r="C4437" s="8" t="s">
        <v>6074</v>
      </c>
      <c r="D4437" s="8"/>
      <c r="E4437" s="8"/>
      <c r="F4437" s="8"/>
      <c r="G4437" s="8"/>
      <c r="H4437" s="8"/>
      <c r="I4437" s="8"/>
      <c r="J4437" s="8" t="s">
        <v>78</v>
      </c>
      <c r="K4437" s="17">
        <v>0</v>
      </c>
      <c r="L4437" s="8"/>
      <c r="M4437" s="8"/>
      <c r="N4437" s="9">
        <v>0</v>
      </c>
      <c r="O4437" s="8"/>
      <c r="P4437" s="9">
        <v>0</v>
      </c>
      <c r="Q4437" s="15">
        <v>0</v>
      </c>
      <c r="R4437" s="9">
        <v>16</v>
      </c>
      <c r="S4437" s="8" t="s">
        <v>34</v>
      </c>
      <c r="T4437" s="8"/>
      <c r="U4437" s="18" t="s">
        <v>9164</v>
      </c>
      <c r="V4437" s="8"/>
      <c r="W4437" s="8"/>
    </row>
    <row r="4438" spans="1:23" ht="13.5" thickBot="1">
      <c r="A4438" s="8"/>
      <c r="B4438" s="8"/>
      <c r="C4438" s="8" t="s">
        <v>6076</v>
      </c>
      <c r="D4438" s="8"/>
      <c r="E4438" s="8"/>
      <c r="F4438" s="8"/>
      <c r="G4438" s="8"/>
      <c r="H4438" s="8"/>
      <c r="I4438" s="8"/>
      <c r="J4438" s="8" t="s">
        <v>78</v>
      </c>
      <c r="K4438" s="17">
        <v>0</v>
      </c>
      <c r="L4438" s="8"/>
      <c r="M4438" s="8"/>
      <c r="N4438" s="9">
        <v>0</v>
      </c>
      <c r="O4438" s="8"/>
      <c r="P4438" s="9">
        <v>0</v>
      </c>
      <c r="Q4438" s="15">
        <v>0</v>
      </c>
      <c r="R4438" s="9">
        <v>216</v>
      </c>
      <c r="S4438" s="8" t="s">
        <v>37</v>
      </c>
      <c r="T4438" s="8"/>
      <c r="U4438" s="18" t="s">
        <v>9109</v>
      </c>
      <c r="V4438" s="8"/>
      <c r="W4438" s="8"/>
    </row>
    <row r="4439" spans="1:23" ht="13.5" thickBot="1">
      <c r="A4439" s="8"/>
      <c r="B4439" s="8"/>
      <c r="C4439" s="44" t="s">
        <v>6078</v>
      </c>
      <c r="D4439" s="42"/>
      <c r="E4439" s="8"/>
      <c r="F4439" s="8"/>
      <c r="G4439" s="8"/>
      <c r="H4439" s="8"/>
      <c r="I4439" s="8"/>
      <c r="J4439" s="8" t="s">
        <v>78</v>
      </c>
      <c r="K4439" s="17">
        <v>0</v>
      </c>
      <c r="L4439" s="8"/>
      <c r="M4439" s="8"/>
      <c r="N4439" s="9">
        <v>0</v>
      </c>
      <c r="O4439" s="8"/>
      <c r="P4439" s="9">
        <v>0</v>
      </c>
      <c r="Q4439" s="15">
        <v>0</v>
      </c>
      <c r="R4439" s="9">
        <v>240</v>
      </c>
      <c r="S4439" s="8" t="s">
        <v>34</v>
      </c>
      <c r="T4439" s="8"/>
      <c r="U4439" s="18" t="s">
        <v>9164</v>
      </c>
      <c r="V4439" s="8"/>
      <c r="W4439" s="8"/>
    </row>
    <row r="4440" spans="1:23" ht="13.5" thickBot="1">
      <c r="A4440" s="8"/>
      <c r="B4440" s="8"/>
      <c r="C4440" s="8" t="s">
        <v>9183</v>
      </c>
      <c r="D4440" s="8"/>
      <c r="E4440" s="8"/>
      <c r="F4440" s="8"/>
      <c r="G4440" s="8"/>
      <c r="H4440" s="8"/>
      <c r="I4440" s="8"/>
      <c r="J4440" s="8" t="s">
        <v>78</v>
      </c>
      <c r="K4440" s="17">
        <v>0</v>
      </c>
      <c r="L4440" s="8"/>
      <c r="M4440" s="8"/>
      <c r="N4440" s="9">
        <v>0</v>
      </c>
      <c r="O4440" s="8"/>
      <c r="P4440" s="9">
        <v>0</v>
      </c>
      <c r="Q4440" s="15">
        <v>0</v>
      </c>
      <c r="R4440" s="9">
        <v>24</v>
      </c>
      <c r="S4440" s="8" t="s">
        <v>34</v>
      </c>
      <c r="T4440" s="8"/>
      <c r="U4440" s="18" t="s">
        <v>9164</v>
      </c>
      <c r="V4440" s="8"/>
      <c r="W4440" s="8"/>
    </row>
    <row r="4441" spans="1:23" ht="13.5" thickBot="1">
      <c r="A4441" s="8"/>
      <c r="B4441" s="8"/>
      <c r="C4441" s="8" t="s">
        <v>6080</v>
      </c>
      <c r="D4441" s="8"/>
      <c r="E4441" s="8"/>
      <c r="F4441" s="8"/>
      <c r="G4441" s="8"/>
      <c r="H4441" s="8"/>
      <c r="I4441" s="8"/>
      <c r="J4441" s="8" t="s">
        <v>78</v>
      </c>
      <c r="K4441" s="17">
        <v>0</v>
      </c>
      <c r="L4441" s="8"/>
      <c r="M4441" s="8"/>
      <c r="N4441" s="9">
        <v>0</v>
      </c>
      <c r="O4441" s="8"/>
      <c r="P4441" s="9">
        <v>0</v>
      </c>
      <c r="Q4441" s="15">
        <v>0</v>
      </c>
      <c r="R4441" s="9">
        <v>24</v>
      </c>
      <c r="S4441" s="8" t="s">
        <v>34</v>
      </c>
      <c r="T4441" s="8"/>
      <c r="U4441" s="18" t="s">
        <v>9164</v>
      </c>
      <c r="V4441" s="8"/>
      <c r="W4441" s="8"/>
    </row>
    <row r="4442" spans="1:23" ht="13.5" thickBot="1">
      <c r="A4442" s="8"/>
      <c r="B4442" s="8"/>
      <c r="C4442" s="8" t="s">
        <v>6081</v>
      </c>
      <c r="D4442" s="8"/>
      <c r="E4442" s="8"/>
      <c r="F4442" s="8"/>
      <c r="G4442" s="8"/>
      <c r="H4442" s="8"/>
      <c r="I4442" s="8"/>
      <c r="J4442" s="8" t="s">
        <v>78</v>
      </c>
      <c r="K4442" s="17">
        <v>0</v>
      </c>
      <c r="L4442" s="8"/>
      <c r="M4442" s="8"/>
      <c r="N4442" s="9">
        <v>0</v>
      </c>
      <c r="O4442" s="8"/>
      <c r="P4442" s="9">
        <v>0</v>
      </c>
      <c r="Q4442" s="15">
        <v>0</v>
      </c>
      <c r="R4442" s="9">
        <v>24</v>
      </c>
      <c r="S4442" s="8" t="s">
        <v>34</v>
      </c>
      <c r="T4442" s="8"/>
      <c r="U4442" s="18" t="s">
        <v>9164</v>
      </c>
      <c r="V4442" s="8"/>
      <c r="W4442" s="8"/>
    </row>
    <row r="4443" spans="1:23" ht="13.5" thickBot="1">
      <c r="A4443" s="8"/>
      <c r="B4443" s="8"/>
      <c r="C4443" s="8" t="s">
        <v>6082</v>
      </c>
      <c r="D4443" s="8"/>
      <c r="E4443" s="8"/>
      <c r="F4443" s="8"/>
      <c r="G4443" s="8"/>
      <c r="H4443" s="8"/>
      <c r="I4443" s="8"/>
      <c r="J4443" s="8" t="s">
        <v>78</v>
      </c>
      <c r="K4443" s="17">
        <v>0</v>
      </c>
      <c r="L4443" s="8"/>
      <c r="M4443" s="8"/>
      <c r="N4443" s="9">
        <v>0</v>
      </c>
      <c r="O4443" s="8"/>
      <c r="P4443" s="9">
        <v>0</v>
      </c>
      <c r="Q4443" s="15">
        <v>0</v>
      </c>
      <c r="R4443" s="9">
        <v>192</v>
      </c>
      <c r="S4443" s="8" t="s">
        <v>37</v>
      </c>
      <c r="T4443" s="8"/>
      <c r="U4443" s="18" t="s">
        <v>9109</v>
      </c>
      <c r="V4443" s="8"/>
      <c r="W4443" s="8"/>
    </row>
    <row r="4444" spans="1:23" ht="13.5" thickBot="1">
      <c r="A4444" s="8"/>
      <c r="B4444" s="8"/>
      <c r="C4444" s="8" t="s">
        <v>6083</v>
      </c>
      <c r="D4444" s="8"/>
      <c r="E4444" s="8"/>
      <c r="F4444" s="8"/>
      <c r="G4444" s="8"/>
      <c r="H4444" s="8"/>
      <c r="I4444" s="8"/>
      <c r="J4444" s="8" t="s">
        <v>78</v>
      </c>
      <c r="K4444" s="17">
        <v>0</v>
      </c>
      <c r="L4444" s="8"/>
      <c r="M4444" s="8"/>
      <c r="N4444" s="9">
        <v>0</v>
      </c>
      <c r="O4444" s="8"/>
      <c r="P4444" s="9">
        <v>0</v>
      </c>
      <c r="Q4444" s="15">
        <v>0</v>
      </c>
      <c r="R4444" s="9">
        <v>480</v>
      </c>
      <c r="S4444" s="8" t="s">
        <v>37</v>
      </c>
      <c r="T4444" s="8"/>
      <c r="U4444" s="18" t="s">
        <v>9109</v>
      </c>
      <c r="V4444" s="8"/>
      <c r="W4444" s="8"/>
    </row>
    <row r="4445" spans="1:23" ht="13.5" thickBot="1">
      <c r="A4445" s="8"/>
      <c r="B4445" s="8"/>
      <c r="C4445" s="8" t="s">
        <v>6084</v>
      </c>
      <c r="D4445" s="8"/>
      <c r="E4445" s="8"/>
      <c r="F4445" s="8"/>
      <c r="G4445" s="8"/>
      <c r="H4445" s="8"/>
      <c r="I4445" s="8"/>
      <c r="J4445" s="8" t="s">
        <v>78</v>
      </c>
      <c r="K4445" s="17">
        <v>0</v>
      </c>
      <c r="L4445" s="8"/>
      <c r="M4445" s="8"/>
      <c r="N4445" s="9">
        <v>0</v>
      </c>
      <c r="O4445" s="8"/>
      <c r="P4445" s="9">
        <v>0</v>
      </c>
      <c r="Q4445" s="15">
        <v>0</v>
      </c>
      <c r="R4445" s="9">
        <v>600</v>
      </c>
      <c r="S4445" s="8" t="s">
        <v>37</v>
      </c>
      <c r="T4445" s="8"/>
      <c r="U4445" s="18" t="s">
        <v>9109</v>
      </c>
      <c r="V4445" s="8"/>
      <c r="W4445" s="8"/>
    </row>
    <row r="4446" spans="1:23" ht="13.5" thickBot="1">
      <c r="A4446" s="8"/>
      <c r="B4446" s="8"/>
      <c r="C4446" s="8" t="s">
        <v>6086</v>
      </c>
      <c r="D4446" s="8"/>
      <c r="E4446" s="8"/>
      <c r="F4446" s="8"/>
      <c r="G4446" s="8"/>
      <c r="H4446" s="8"/>
      <c r="I4446" s="8"/>
      <c r="J4446" s="8" t="s">
        <v>78</v>
      </c>
      <c r="K4446" s="17">
        <v>0</v>
      </c>
      <c r="L4446" s="8"/>
      <c r="M4446" s="8"/>
      <c r="N4446" s="9">
        <v>0</v>
      </c>
      <c r="O4446" s="8"/>
      <c r="P4446" s="9">
        <v>0</v>
      </c>
      <c r="Q4446" s="15">
        <v>0</v>
      </c>
      <c r="R4446" s="9">
        <v>480</v>
      </c>
      <c r="S4446" s="8" t="s">
        <v>37</v>
      </c>
      <c r="T4446" s="8"/>
      <c r="U4446" s="18" t="s">
        <v>9109</v>
      </c>
      <c r="V4446" s="8"/>
      <c r="W4446" s="8"/>
    </row>
    <row r="4447" spans="1:23" ht="13.5" thickBot="1">
      <c r="A4447" s="8"/>
      <c r="B4447" s="8"/>
      <c r="C4447" s="8" t="s">
        <v>6087</v>
      </c>
      <c r="D4447" s="8"/>
      <c r="E4447" s="8"/>
      <c r="F4447" s="8"/>
      <c r="G4447" s="8"/>
      <c r="H4447" s="8"/>
      <c r="I4447" s="8"/>
      <c r="J4447" s="8" t="s">
        <v>78</v>
      </c>
      <c r="K4447" s="17">
        <v>0</v>
      </c>
      <c r="L4447" s="8"/>
      <c r="M4447" s="8"/>
      <c r="N4447" s="9">
        <v>0</v>
      </c>
      <c r="O4447" s="8"/>
      <c r="P4447" s="9">
        <v>0</v>
      </c>
      <c r="Q4447" s="15">
        <v>0</v>
      </c>
      <c r="R4447" s="9">
        <v>144</v>
      </c>
      <c r="S4447" s="8" t="s">
        <v>37</v>
      </c>
      <c r="T4447" s="8"/>
      <c r="U4447" s="18" t="s">
        <v>9109</v>
      </c>
      <c r="V4447" s="8"/>
      <c r="W4447" s="8"/>
    </row>
    <row r="4448" spans="1:23" ht="13.5" thickBot="1">
      <c r="A4448" s="8"/>
      <c r="B4448" s="8"/>
      <c r="C4448" s="8" t="s">
        <v>6088</v>
      </c>
      <c r="D4448" s="8"/>
      <c r="E4448" s="8"/>
      <c r="F4448" s="8"/>
      <c r="G4448" s="8"/>
      <c r="H4448" s="8"/>
      <c r="I4448" s="8"/>
      <c r="J4448" s="8" t="s">
        <v>78</v>
      </c>
      <c r="K4448" s="17">
        <v>0</v>
      </c>
      <c r="L4448" s="8"/>
      <c r="M4448" s="8"/>
      <c r="N4448" s="9">
        <v>0</v>
      </c>
      <c r="O4448" s="8"/>
      <c r="P4448" s="9">
        <v>0</v>
      </c>
      <c r="Q4448" s="15">
        <v>0</v>
      </c>
      <c r="R4448" s="9">
        <v>48</v>
      </c>
      <c r="S4448" s="8" t="s">
        <v>34</v>
      </c>
      <c r="T4448" s="8"/>
      <c r="U4448" s="18" t="s">
        <v>9164</v>
      </c>
      <c r="V4448" s="8"/>
      <c r="W4448" s="8"/>
    </row>
    <row r="4449" spans="1:23" ht="13.5" thickBot="1">
      <c r="A4449" s="8"/>
      <c r="B4449" s="8"/>
      <c r="C4449" s="8" t="s">
        <v>6089</v>
      </c>
      <c r="D4449" s="8"/>
      <c r="E4449" s="8"/>
      <c r="F4449" s="8"/>
      <c r="G4449" s="8"/>
      <c r="H4449" s="8"/>
      <c r="I4449" s="8"/>
      <c r="J4449" s="8" t="s">
        <v>78</v>
      </c>
      <c r="K4449" s="17">
        <v>0</v>
      </c>
      <c r="L4449" s="8"/>
      <c r="M4449" s="8"/>
      <c r="N4449" s="9">
        <v>0</v>
      </c>
      <c r="O4449" s="8"/>
      <c r="P4449" s="9">
        <v>0</v>
      </c>
      <c r="Q4449" s="15">
        <v>0</v>
      </c>
      <c r="R4449" s="9">
        <v>240</v>
      </c>
      <c r="S4449" s="8" t="s">
        <v>37</v>
      </c>
      <c r="T4449" s="8"/>
      <c r="U4449" s="18" t="s">
        <v>9109</v>
      </c>
      <c r="V4449" s="8"/>
      <c r="W4449" s="8"/>
    </row>
    <row r="4450" spans="1:23" ht="13.5" thickBot="1">
      <c r="A4450" s="8"/>
      <c r="B4450" s="8"/>
      <c r="C4450" s="8" t="s">
        <v>6090</v>
      </c>
      <c r="D4450" s="8"/>
      <c r="E4450" s="8"/>
      <c r="F4450" s="8"/>
      <c r="G4450" s="8"/>
      <c r="H4450" s="8"/>
      <c r="I4450" s="8"/>
      <c r="J4450" s="8" t="s">
        <v>78</v>
      </c>
      <c r="K4450" s="17">
        <v>0</v>
      </c>
      <c r="L4450" s="8"/>
      <c r="M4450" s="8"/>
      <c r="N4450" s="9">
        <v>0</v>
      </c>
      <c r="O4450" s="8"/>
      <c r="P4450" s="9">
        <v>0</v>
      </c>
      <c r="Q4450" s="15">
        <v>0</v>
      </c>
      <c r="R4450" s="9">
        <v>3600</v>
      </c>
      <c r="S4450" s="8" t="s">
        <v>37</v>
      </c>
      <c r="T4450" s="8"/>
      <c r="U4450" s="18" t="s">
        <v>9109</v>
      </c>
      <c r="V4450" s="8"/>
      <c r="W4450" s="8"/>
    </row>
    <row r="4451" spans="1:23" ht="13.5" thickBot="1">
      <c r="A4451" s="8"/>
      <c r="B4451" s="8"/>
      <c r="C4451" s="8" t="s">
        <v>6091</v>
      </c>
      <c r="D4451" s="8"/>
      <c r="E4451" s="8"/>
      <c r="F4451" s="8"/>
      <c r="G4451" s="8"/>
      <c r="H4451" s="8"/>
      <c r="I4451" s="8"/>
      <c r="J4451" s="8" t="s">
        <v>78</v>
      </c>
      <c r="K4451" s="17">
        <v>0</v>
      </c>
      <c r="L4451" s="8"/>
      <c r="M4451" s="8"/>
      <c r="N4451" s="9">
        <v>0</v>
      </c>
      <c r="O4451" s="8"/>
      <c r="P4451" s="9">
        <v>0</v>
      </c>
      <c r="Q4451" s="15">
        <v>0</v>
      </c>
      <c r="R4451" s="9">
        <v>7</v>
      </c>
      <c r="S4451" s="8" t="s">
        <v>44</v>
      </c>
      <c r="T4451" s="8"/>
      <c r="U4451" s="18" t="s">
        <v>9177</v>
      </c>
      <c r="V4451" s="8"/>
      <c r="W4451" s="8"/>
    </row>
    <row r="4452" spans="1:23" ht="13.5" thickBot="1">
      <c r="A4452" s="8"/>
      <c r="B4452" s="8"/>
      <c r="C4452" s="8" t="s">
        <v>6092</v>
      </c>
      <c r="D4452" s="8"/>
      <c r="E4452" s="8"/>
      <c r="F4452" s="8"/>
      <c r="G4452" s="8"/>
      <c r="H4452" s="8"/>
      <c r="I4452" s="8"/>
      <c r="J4452" s="8" t="s">
        <v>78</v>
      </c>
      <c r="K4452" s="17">
        <v>0</v>
      </c>
      <c r="L4452" s="8"/>
      <c r="M4452" s="8"/>
      <c r="N4452" s="9">
        <v>0</v>
      </c>
      <c r="O4452" s="8"/>
      <c r="P4452" s="9">
        <v>0</v>
      </c>
      <c r="Q4452" s="15">
        <v>0</v>
      </c>
      <c r="R4452" s="9">
        <v>24</v>
      </c>
      <c r="S4452" s="8" t="s">
        <v>40</v>
      </c>
      <c r="T4452" s="8"/>
      <c r="U4452" s="18" t="s">
        <v>9167</v>
      </c>
      <c r="V4452" s="8"/>
      <c r="W4452" s="8"/>
    </row>
    <row r="4453" spans="1:23" ht="13.5" thickBot="1">
      <c r="A4453" s="8"/>
      <c r="B4453" s="8"/>
      <c r="C4453" s="8" t="s">
        <v>6093</v>
      </c>
      <c r="D4453" s="8"/>
      <c r="E4453" s="8"/>
      <c r="F4453" s="8"/>
      <c r="G4453" s="8"/>
      <c r="H4453" s="8"/>
      <c r="I4453" s="8"/>
      <c r="J4453" s="8" t="s">
        <v>78</v>
      </c>
      <c r="K4453" s="17">
        <v>0</v>
      </c>
      <c r="L4453" s="8"/>
      <c r="M4453" s="8"/>
      <c r="N4453" s="9">
        <v>0</v>
      </c>
      <c r="O4453" s="8"/>
      <c r="P4453" s="9">
        <v>0</v>
      </c>
      <c r="Q4453" s="15">
        <v>0</v>
      </c>
      <c r="R4453" s="9">
        <v>23</v>
      </c>
      <c r="S4453" s="8" t="s">
        <v>40</v>
      </c>
      <c r="T4453" s="8"/>
      <c r="U4453" s="18" t="s">
        <v>9167</v>
      </c>
      <c r="V4453" s="8"/>
      <c r="W4453" s="8"/>
    </row>
    <row r="4454" spans="1:23" ht="13.5" thickBot="1">
      <c r="A4454" s="8"/>
      <c r="B4454" s="8"/>
      <c r="C4454" s="8" t="s">
        <v>6093</v>
      </c>
      <c r="D4454" s="8"/>
      <c r="E4454" s="8"/>
      <c r="F4454" s="8"/>
      <c r="G4454" s="8"/>
      <c r="H4454" s="8"/>
      <c r="I4454" s="8"/>
      <c r="J4454" s="8" t="s">
        <v>78</v>
      </c>
      <c r="K4454" s="17">
        <v>0</v>
      </c>
      <c r="L4454" s="8"/>
      <c r="M4454" s="8"/>
      <c r="N4454" s="9">
        <v>0</v>
      </c>
      <c r="O4454" s="8"/>
      <c r="P4454" s="9">
        <v>0</v>
      </c>
      <c r="Q4454" s="15">
        <v>0</v>
      </c>
      <c r="R4454" s="9">
        <v>20</v>
      </c>
      <c r="S4454" s="8" t="s">
        <v>40</v>
      </c>
      <c r="T4454" s="8"/>
      <c r="U4454" s="18" t="s">
        <v>9167</v>
      </c>
      <c r="V4454" s="8"/>
      <c r="W4454" s="8"/>
    </row>
    <row r="4455" spans="1:23" ht="13.5" thickBot="1">
      <c r="A4455" s="8"/>
      <c r="B4455" s="8"/>
      <c r="C4455" s="8" t="s">
        <v>6094</v>
      </c>
      <c r="D4455" s="8"/>
      <c r="E4455" s="8"/>
      <c r="F4455" s="8"/>
      <c r="G4455" s="8"/>
      <c r="H4455" s="8"/>
      <c r="I4455" s="8"/>
      <c r="J4455" s="8" t="s">
        <v>78</v>
      </c>
      <c r="K4455" s="17">
        <v>0</v>
      </c>
      <c r="L4455" s="8"/>
      <c r="M4455" s="8"/>
      <c r="N4455" s="9">
        <v>0</v>
      </c>
      <c r="O4455" s="8"/>
      <c r="P4455" s="9">
        <v>0</v>
      </c>
      <c r="Q4455" s="15">
        <v>0</v>
      </c>
      <c r="R4455" s="9">
        <v>27</v>
      </c>
      <c r="S4455" s="8" t="s">
        <v>40</v>
      </c>
      <c r="T4455" s="8"/>
      <c r="U4455" s="18" t="s">
        <v>9167</v>
      </c>
      <c r="V4455" s="8"/>
      <c r="W4455" s="8"/>
    </row>
    <row r="4456" spans="1:23" ht="13.5" thickBot="1">
      <c r="A4456" s="8"/>
      <c r="B4456" s="8"/>
      <c r="C4456" s="44" t="s">
        <v>6095</v>
      </c>
      <c r="D4456" s="42"/>
      <c r="E4456" s="8"/>
      <c r="F4456" s="8"/>
      <c r="G4456" s="8"/>
      <c r="H4456" s="8"/>
      <c r="I4456" s="8"/>
      <c r="J4456" s="8" t="s">
        <v>78</v>
      </c>
      <c r="K4456" s="17">
        <v>0</v>
      </c>
      <c r="L4456" s="8"/>
      <c r="M4456" s="8"/>
      <c r="N4456" s="9">
        <v>0</v>
      </c>
      <c r="O4456" s="8"/>
      <c r="P4456" s="9">
        <v>0</v>
      </c>
      <c r="Q4456" s="15">
        <v>0</v>
      </c>
      <c r="R4456" s="9">
        <v>96</v>
      </c>
      <c r="S4456" s="8" t="s">
        <v>739</v>
      </c>
      <c r="T4456" s="8"/>
      <c r="U4456" s="18" t="s">
        <v>9168</v>
      </c>
      <c r="V4456" s="8"/>
      <c r="W4456" s="8"/>
    </row>
    <row r="4457" spans="1:23" ht="13.5" thickBot="1">
      <c r="A4457" s="8"/>
      <c r="B4457" s="8"/>
      <c r="C4457" s="8" t="s">
        <v>6096</v>
      </c>
      <c r="D4457" s="8"/>
      <c r="E4457" s="8"/>
      <c r="F4457" s="8"/>
      <c r="G4457" s="8"/>
      <c r="H4457" s="8"/>
      <c r="I4457" s="8"/>
      <c r="J4457" s="8" t="s">
        <v>78</v>
      </c>
      <c r="K4457" s="17">
        <v>0</v>
      </c>
      <c r="L4457" s="8"/>
      <c r="M4457" s="8"/>
      <c r="N4457" s="9">
        <v>0</v>
      </c>
      <c r="O4457" s="8"/>
      <c r="P4457" s="9">
        <v>0</v>
      </c>
      <c r="Q4457" s="15">
        <v>0</v>
      </c>
      <c r="R4457" s="9">
        <v>96</v>
      </c>
      <c r="S4457" s="8" t="s">
        <v>739</v>
      </c>
      <c r="T4457" s="8"/>
      <c r="U4457" s="18" t="s">
        <v>9168</v>
      </c>
      <c r="V4457" s="8"/>
      <c r="W4457" s="8"/>
    </row>
    <row r="4458" spans="1:23" ht="13.5" thickBot="1">
      <c r="A4458" s="8"/>
      <c r="B4458" s="8"/>
      <c r="C4458" s="8" t="s">
        <v>6097</v>
      </c>
      <c r="D4458" s="8"/>
      <c r="E4458" s="8"/>
      <c r="F4458" s="8"/>
      <c r="G4458" s="8"/>
      <c r="H4458" s="8"/>
      <c r="I4458" s="8"/>
      <c r="J4458" s="8" t="s">
        <v>78</v>
      </c>
      <c r="K4458" s="17">
        <v>0</v>
      </c>
      <c r="L4458" s="8"/>
      <c r="M4458" s="8"/>
      <c r="N4458" s="9">
        <v>0</v>
      </c>
      <c r="O4458" s="8"/>
      <c r="P4458" s="9">
        <v>0</v>
      </c>
      <c r="Q4458" s="15">
        <v>0</v>
      </c>
      <c r="R4458" s="9">
        <v>19</v>
      </c>
      <c r="S4458" s="8" t="s">
        <v>40</v>
      </c>
      <c r="T4458" s="8"/>
      <c r="U4458" s="18" t="s">
        <v>9167</v>
      </c>
      <c r="V4458" s="8"/>
      <c r="W4458" s="8"/>
    </row>
    <row r="4459" spans="1:23" ht="13.5" thickBot="1">
      <c r="A4459" s="8"/>
      <c r="B4459" s="8"/>
      <c r="C4459" s="8" t="s">
        <v>6098</v>
      </c>
      <c r="D4459" s="8"/>
      <c r="E4459" s="8"/>
      <c r="F4459" s="8"/>
      <c r="G4459" s="8"/>
      <c r="H4459" s="8"/>
      <c r="I4459" s="8"/>
      <c r="J4459" s="8" t="s">
        <v>78</v>
      </c>
      <c r="K4459" s="17">
        <v>0</v>
      </c>
      <c r="L4459" s="8"/>
      <c r="M4459" s="8"/>
      <c r="N4459" s="9">
        <v>0</v>
      </c>
      <c r="O4459" s="8"/>
      <c r="P4459" s="9">
        <v>0</v>
      </c>
      <c r="Q4459" s="15">
        <v>0</v>
      </c>
      <c r="R4459" s="9">
        <v>80</v>
      </c>
      <c r="S4459" s="8" t="s">
        <v>124</v>
      </c>
      <c r="T4459" s="8"/>
      <c r="U4459" s="18" t="s">
        <v>9165</v>
      </c>
      <c r="V4459" s="8"/>
      <c r="W4459" s="8"/>
    </row>
    <row r="4460" spans="1:23" ht="13.5" thickBot="1">
      <c r="A4460" s="8"/>
      <c r="B4460" s="8"/>
      <c r="C4460" s="8" t="s">
        <v>6099</v>
      </c>
      <c r="D4460" s="8"/>
      <c r="E4460" s="8"/>
      <c r="F4460" s="8"/>
      <c r="G4460" s="8"/>
      <c r="H4460" s="8"/>
      <c r="I4460" s="8"/>
      <c r="J4460" s="8" t="s">
        <v>78</v>
      </c>
      <c r="K4460" s="17">
        <v>0</v>
      </c>
      <c r="L4460" s="8"/>
      <c r="M4460" s="8"/>
      <c r="N4460" s="9">
        <v>0</v>
      </c>
      <c r="O4460" s="8"/>
      <c r="P4460" s="9">
        <v>0</v>
      </c>
      <c r="Q4460" s="15">
        <v>0</v>
      </c>
      <c r="R4460" s="9">
        <v>60</v>
      </c>
      <c r="S4460" s="8" t="s">
        <v>391</v>
      </c>
      <c r="T4460" s="8"/>
      <c r="U4460" s="18" t="s">
        <v>9184</v>
      </c>
      <c r="V4460" s="8"/>
      <c r="W4460" s="8"/>
    </row>
    <row r="4461" spans="1:23" ht="13.5" thickBot="1">
      <c r="A4461" s="8"/>
      <c r="B4461" s="8"/>
      <c r="C4461" s="8" t="s">
        <v>6100</v>
      </c>
      <c r="D4461" s="8"/>
      <c r="E4461" s="8"/>
      <c r="F4461" s="8"/>
      <c r="G4461" s="8"/>
      <c r="H4461" s="8"/>
      <c r="I4461" s="8"/>
      <c r="J4461" s="8" t="s">
        <v>78</v>
      </c>
      <c r="K4461" s="17">
        <v>0</v>
      </c>
      <c r="L4461" s="8"/>
      <c r="M4461" s="8"/>
      <c r="N4461" s="9">
        <v>0</v>
      </c>
      <c r="O4461" s="8"/>
      <c r="P4461" s="9">
        <v>0</v>
      </c>
      <c r="Q4461" s="15">
        <v>0</v>
      </c>
      <c r="R4461" s="9">
        <v>48</v>
      </c>
      <c r="S4461" s="8" t="s">
        <v>40</v>
      </c>
      <c r="T4461" s="8"/>
      <c r="U4461" s="18" t="s">
        <v>9167</v>
      </c>
      <c r="V4461" s="8"/>
      <c r="W4461" s="8"/>
    </row>
    <row r="4462" spans="1:23" ht="13.5" thickBot="1">
      <c r="A4462" s="8"/>
      <c r="B4462" s="8"/>
      <c r="C4462" s="8" t="s">
        <v>6102</v>
      </c>
      <c r="D4462" s="8"/>
      <c r="E4462" s="8"/>
      <c r="F4462" s="8"/>
      <c r="G4462" s="8"/>
      <c r="H4462" s="8"/>
      <c r="I4462" s="8"/>
      <c r="J4462" s="8" t="s">
        <v>78</v>
      </c>
      <c r="K4462" s="17">
        <v>0</v>
      </c>
      <c r="L4462" s="8"/>
      <c r="M4462" s="8"/>
      <c r="N4462" s="9">
        <v>0</v>
      </c>
      <c r="O4462" s="8"/>
      <c r="P4462" s="9">
        <v>0</v>
      </c>
      <c r="Q4462" s="15">
        <v>0</v>
      </c>
      <c r="R4462" s="9">
        <v>30</v>
      </c>
      <c r="S4462" s="8" t="s">
        <v>44</v>
      </c>
      <c r="T4462" s="8"/>
      <c r="U4462" s="18" t="s">
        <v>9177</v>
      </c>
      <c r="V4462" s="8"/>
      <c r="W4462" s="8"/>
    </row>
    <row r="4463" spans="1:23" ht="13.5" thickBot="1">
      <c r="A4463" s="8"/>
      <c r="B4463" s="8"/>
      <c r="C4463" s="8" t="s">
        <v>6103</v>
      </c>
      <c r="D4463" s="8"/>
      <c r="E4463" s="8"/>
      <c r="F4463" s="8"/>
      <c r="G4463" s="8"/>
      <c r="H4463" s="8"/>
      <c r="I4463" s="8"/>
      <c r="J4463" s="8" t="s">
        <v>78</v>
      </c>
      <c r="K4463" s="17">
        <v>0</v>
      </c>
      <c r="L4463" s="8"/>
      <c r="M4463" s="8"/>
      <c r="N4463" s="9">
        <v>0</v>
      </c>
      <c r="O4463" s="8"/>
      <c r="P4463" s="9">
        <v>0</v>
      </c>
      <c r="Q4463" s="15">
        <v>0</v>
      </c>
      <c r="R4463" s="9">
        <v>40</v>
      </c>
      <c r="S4463" s="8" t="s">
        <v>40</v>
      </c>
      <c r="T4463" s="8"/>
      <c r="U4463" s="8" t="s">
        <v>9167</v>
      </c>
      <c r="V4463" s="8"/>
      <c r="W4463" s="8"/>
    </row>
    <row r="4464" spans="1:23" ht="13.5" thickBot="1">
      <c r="A4464" s="8"/>
      <c r="B4464" s="8"/>
      <c r="C4464" s="8" t="s">
        <v>6104</v>
      </c>
      <c r="D4464" s="8"/>
      <c r="E4464" s="8"/>
      <c r="F4464" s="8"/>
      <c r="G4464" s="8"/>
      <c r="H4464" s="8"/>
      <c r="I4464" s="8"/>
      <c r="J4464" s="8" t="s">
        <v>78</v>
      </c>
      <c r="K4464" s="17">
        <v>0</v>
      </c>
      <c r="L4464" s="8"/>
      <c r="M4464" s="8"/>
      <c r="N4464" s="9">
        <v>0</v>
      </c>
      <c r="O4464" s="8"/>
      <c r="P4464" s="9">
        <v>0</v>
      </c>
      <c r="Q4464" s="15">
        <v>0</v>
      </c>
      <c r="R4464" s="9">
        <v>40</v>
      </c>
      <c r="S4464" s="8" t="s">
        <v>40</v>
      </c>
      <c r="T4464" s="8"/>
      <c r="U4464" s="18" t="s">
        <v>9167</v>
      </c>
      <c r="V4464" s="8"/>
      <c r="W4464" s="8"/>
    </row>
    <row r="4465" spans="1:23" ht="26.25" thickBot="1">
      <c r="A4465" s="8"/>
      <c r="B4465" s="8"/>
      <c r="C4465" s="8" t="s">
        <v>6109</v>
      </c>
      <c r="D4465" s="8"/>
      <c r="E4465" s="8"/>
      <c r="F4465" s="8"/>
      <c r="G4465" s="8"/>
      <c r="H4465" s="8"/>
      <c r="I4465" s="8" t="s">
        <v>2357</v>
      </c>
      <c r="J4465" s="8" t="s">
        <v>214</v>
      </c>
      <c r="K4465" s="17">
        <v>0</v>
      </c>
      <c r="L4465" s="8"/>
      <c r="M4465" s="8"/>
      <c r="N4465" s="9">
        <v>0</v>
      </c>
      <c r="O4465" s="8"/>
      <c r="P4465" s="9">
        <v>0</v>
      </c>
      <c r="Q4465" s="15">
        <v>0</v>
      </c>
      <c r="R4465" s="9">
        <v>1152</v>
      </c>
      <c r="S4465" s="8" t="s">
        <v>37</v>
      </c>
      <c r="T4465" s="8"/>
      <c r="U4465" s="18" t="s">
        <v>9109</v>
      </c>
      <c r="V4465" s="8"/>
      <c r="W4465" s="8"/>
    </row>
    <row r="4466" spans="1:23" ht="13.5" thickBot="1">
      <c r="A4466" s="8"/>
      <c r="B4466" s="8"/>
      <c r="C4466" s="8" t="s">
        <v>6114</v>
      </c>
      <c r="D4466" s="8"/>
      <c r="E4466" s="8"/>
      <c r="F4466" s="8" t="s">
        <v>212</v>
      </c>
      <c r="G4466" s="8"/>
      <c r="H4466" s="8"/>
      <c r="I4466" s="8" t="s">
        <v>3426</v>
      </c>
      <c r="J4466" s="8" t="s">
        <v>214</v>
      </c>
      <c r="K4466" s="17">
        <v>0</v>
      </c>
      <c r="L4466" s="8"/>
      <c r="M4466" s="8"/>
      <c r="N4466" s="9">
        <v>0</v>
      </c>
      <c r="O4466" s="8"/>
      <c r="P4466" s="9">
        <v>0</v>
      </c>
      <c r="Q4466" s="15">
        <v>0</v>
      </c>
      <c r="R4466" s="9">
        <v>1152</v>
      </c>
      <c r="S4466" s="8" t="s">
        <v>37</v>
      </c>
      <c r="T4466" s="8"/>
      <c r="U4466" s="18" t="s">
        <v>9109</v>
      </c>
      <c r="V4466" s="8"/>
      <c r="W4466" s="8"/>
    </row>
    <row r="4467" spans="1:23" ht="13.5" thickBot="1">
      <c r="A4467" s="8"/>
      <c r="B4467" s="8"/>
      <c r="C4467" s="8" t="s">
        <v>6125</v>
      </c>
      <c r="D4467" s="8"/>
      <c r="E4467" s="8"/>
      <c r="F4467" s="8"/>
      <c r="G4467" s="8"/>
      <c r="H4467" s="8"/>
      <c r="I4467" s="8"/>
      <c r="J4467" s="8" t="s">
        <v>78</v>
      </c>
      <c r="K4467" s="17">
        <v>0</v>
      </c>
      <c r="L4467" s="8"/>
      <c r="M4467" s="8"/>
      <c r="N4467" s="9">
        <v>0</v>
      </c>
      <c r="O4467" s="8"/>
      <c r="P4467" s="9">
        <v>0</v>
      </c>
      <c r="Q4467" s="15">
        <v>0</v>
      </c>
      <c r="R4467" s="9">
        <v>30</v>
      </c>
      <c r="S4467" s="8" t="s">
        <v>44</v>
      </c>
      <c r="T4467" s="8"/>
      <c r="U4467" s="18" t="s">
        <v>9177</v>
      </c>
      <c r="V4467" s="8"/>
      <c r="W4467" s="8"/>
    </row>
    <row r="4468" spans="1:23" ht="13.5" thickBot="1">
      <c r="A4468" s="8"/>
      <c r="B4468" s="8"/>
      <c r="C4468" s="8" t="s">
        <v>6127</v>
      </c>
      <c r="D4468" s="8"/>
      <c r="E4468" s="8"/>
      <c r="F4468" s="8"/>
      <c r="G4468" s="8"/>
      <c r="H4468" s="8"/>
      <c r="I4468" s="8"/>
      <c r="J4468" s="8" t="s">
        <v>78</v>
      </c>
      <c r="K4468" s="17">
        <v>0</v>
      </c>
      <c r="L4468" s="8"/>
      <c r="M4468" s="8"/>
      <c r="N4468" s="9">
        <v>0</v>
      </c>
      <c r="O4468" s="8"/>
      <c r="P4468" s="9">
        <v>0</v>
      </c>
      <c r="Q4468" s="15">
        <v>0</v>
      </c>
      <c r="R4468" s="9">
        <v>30</v>
      </c>
      <c r="S4468" s="8" t="s">
        <v>44</v>
      </c>
      <c r="T4468" s="8"/>
      <c r="U4468" s="18" t="s">
        <v>9177</v>
      </c>
      <c r="V4468" s="8"/>
      <c r="W4468" s="8"/>
    </row>
    <row r="4469" spans="1:23" ht="13.5" thickBot="1">
      <c r="A4469" s="8"/>
      <c r="B4469" s="8"/>
      <c r="C4469" s="44" t="s">
        <v>6132</v>
      </c>
      <c r="D4469" s="45"/>
      <c r="E4469" s="45"/>
      <c r="F4469" s="45"/>
      <c r="G4469" s="42"/>
      <c r="H4469" s="8"/>
      <c r="I4469" s="8"/>
      <c r="J4469" s="8" t="s">
        <v>78</v>
      </c>
      <c r="K4469" s="17">
        <v>0</v>
      </c>
      <c r="L4469" s="8"/>
      <c r="M4469" s="8"/>
      <c r="N4469" s="9">
        <v>0</v>
      </c>
      <c r="O4469" s="8"/>
      <c r="P4469" s="9">
        <v>0</v>
      </c>
      <c r="Q4469" s="15">
        <v>0</v>
      </c>
      <c r="R4469" s="9">
        <v>40</v>
      </c>
      <c r="S4469" s="8" t="s">
        <v>44</v>
      </c>
      <c r="T4469" s="8"/>
      <c r="U4469" s="18" t="s">
        <v>9177</v>
      </c>
      <c r="V4469" s="8"/>
      <c r="W4469" s="8"/>
    </row>
    <row r="4470" spans="1:23" ht="13.5" thickBot="1">
      <c r="A4470" s="8"/>
      <c r="B4470" s="8"/>
      <c r="C4470" s="44" t="s">
        <v>6133</v>
      </c>
      <c r="D4470" s="42"/>
      <c r="E4470" s="8"/>
      <c r="F4470" s="8"/>
      <c r="G4470" s="8"/>
      <c r="H4470" s="8"/>
      <c r="I4470" s="8"/>
      <c r="J4470" s="8" t="s">
        <v>78</v>
      </c>
      <c r="K4470" s="17">
        <v>0</v>
      </c>
      <c r="L4470" s="8"/>
      <c r="M4470" s="8"/>
      <c r="N4470" s="9">
        <v>0</v>
      </c>
      <c r="O4470" s="8"/>
      <c r="P4470" s="9">
        <v>0</v>
      </c>
      <c r="Q4470" s="15">
        <v>0</v>
      </c>
      <c r="R4470" s="9">
        <v>288</v>
      </c>
      <c r="S4470" s="8" t="s">
        <v>71</v>
      </c>
      <c r="T4470" s="8"/>
      <c r="U4470" s="18" t="s">
        <v>9173</v>
      </c>
      <c r="V4470" s="8"/>
      <c r="W4470" s="8"/>
    </row>
    <row r="4471" spans="1:23" ht="13.5" thickBot="1">
      <c r="A4471" s="8"/>
      <c r="B4471" s="8"/>
      <c r="C4471" s="44" t="s">
        <v>6134</v>
      </c>
      <c r="D4471" s="45"/>
      <c r="E4471" s="45"/>
      <c r="F4471" s="45"/>
      <c r="G4471" s="42"/>
      <c r="H4471" s="8"/>
      <c r="I4471" s="8"/>
      <c r="J4471" s="8" t="s">
        <v>78</v>
      </c>
      <c r="K4471" s="17">
        <v>0</v>
      </c>
      <c r="L4471" s="8"/>
      <c r="M4471" s="8"/>
      <c r="N4471" s="9">
        <v>0</v>
      </c>
      <c r="O4471" s="8"/>
      <c r="P4471" s="9">
        <v>0</v>
      </c>
      <c r="Q4471" s="15">
        <v>0</v>
      </c>
      <c r="R4471" s="9">
        <v>40</v>
      </c>
      <c r="S4471" s="8" t="s">
        <v>940</v>
      </c>
      <c r="T4471" s="8"/>
      <c r="U4471" s="18" t="s">
        <v>9176</v>
      </c>
      <c r="V4471" s="8"/>
      <c r="W4471" s="8"/>
    </row>
    <row r="4472" spans="1:23" ht="13.5" thickBot="1">
      <c r="A4472" s="8"/>
      <c r="B4472" s="8"/>
      <c r="C4472" s="44" t="s">
        <v>6136</v>
      </c>
      <c r="D4472" s="42"/>
      <c r="E4472" s="8"/>
      <c r="F4472" s="8"/>
      <c r="G4472" s="8"/>
      <c r="H4472" s="8"/>
      <c r="I4472" s="8"/>
      <c r="J4472" s="8" t="s">
        <v>78</v>
      </c>
      <c r="K4472" s="17">
        <v>0</v>
      </c>
      <c r="L4472" s="8"/>
      <c r="M4472" s="8"/>
      <c r="N4472" s="9">
        <v>0</v>
      </c>
      <c r="O4472" s="8"/>
      <c r="P4472" s="9">
        <v>0</v>
      </c>
      <c r="Q4472" s="15">
        <v>0</v>
      </c>
      <c r="R4472" s="9">
        <v>100</v>
      </c>
      <c r="S4472" s="8" t="s">
        <v>34</v>
      </c>
      <c r="T4472" s="8"/>
      <c r="U4472" s="18" t="s">
        <v>9164</v>
      </c>
      <c r="V4472" s="8"/>
      <c r="W4472" s="8"/>
    </row>
    <row r="4473" spans="1:23" ht="13.5" thickBot="1">
      <c r="A4473" s="8"/>
      <c r="B4473" s="8"/>
      <c r="C4473" s="8" t="s">
        <v>6137</v>
      </c>
      <c r="D4473" s="8"/>
      <c r="E4473" s="8"/>
      <c r="F4473" s="8"/>
      <c r="G4473" s="8"/>
      <c r="H4473" s="8"/>
      <c r="I4473" s="8"/>
      <c r="J4473" s="8" t="s">
        <v>78</v>
      </c>
      <c r="K4473" s="17">
        <v>0</v>
      </c>
      <c r="L4473" s="8"/>
      <c r="M4473" s="8"/>
      <c r="N4473" s="9">
        <v>0</v>
      </c>
      <c r="O4473" s="8"/>
      <c r="P4473" s="9">
        <v>0</v>
      </c>
      <c r="Q4473" s="15">
        <v>0</v>
      </c>
      <c r="R4473" s="9">
        <v>30</v>
      </c>
      <c r="S4473" s="8" t="s">
        <v>44</v>
      </c>
      <c r="T4473" s="8"/>
      <c r="U4473" s="18" t="s">
        <v>9177</v>
      </c>
      <c r="V4473" s="8"/>
      <c r="W4473" s="8"/>
    </row>
    <row r="4474" spans="1:23" ht="13.5" thickBot="1">
      <c r="A4474" s="8"/>
      <c r="B4474" s="8"/>
      <c r="C4474" s="44" t="s">
        <v>6138</v>
      </c>
      <c r="D4474" s="42"/>
      <c r="E4474" s="8"/>
      <c r="F4474" s="8"/>
      <c r="G4474" s="8"/>
      <c r="H4474" s="8"/>
      <c r="I4474" s="8"/>
      <c r="J4474" s="8" t="s">
        <v>78</v>
      </c>
      <c r="K4474" s="17">
        <v>0</v>
      </c>
      <c r="L4474" s="8"/>
      <c r="M4474" s="8"/>
      <c r="N4474" s="9">
        <v>0</v>
      </c>
      <c r="O4474" s="8"/>
      <c r="P4474" s="9">
        <v>0</v>
      </c>
      <c r="Q4474" s="15">
        <v>0</v>
      </c>
      <c r="R4474" s="9">
        <v>30</v>
      </c>
      <c r="S4474" s="8" t="s">
        <v>44</v>
      </c>
      <c r="T4474" s="8"/>
      <c r="U4474" s="18" t="s">
        <v>9177</v>
      </c>
      <c r="V4474" s="8"/>
      <c r="W4474" s="8"/>
    </row>
    <row r="4475" spans="1:23" ht="13.5" thickBot="1">
      <c r="A4475" s="8"/>
      <c r="B4475" s="8"/>
      <c r="C4475" s="44" t="s">
        <v>6139</v>
      </c>
      <c r="D4475" s="45"/>
      <c r="E4475" s="45"/>
      <c r="F4475" s="45"/>
      <c r="G4475" s="42"/>
      <c r="H4475" s="8"/>
      <c r="I4475" s="8"/>
      <c r="J4475" s="8" t="s">
        <v>78</v>
      </c>
      <c r="K4475" s="17">
        <v>0</v>
      </c>
      <c r="L4475" s="8"/>
      <c r="M4475" s="8"/>
      <c r="N4475" s="9">
        <v>0</v>
      </c>
      <c r="O4475" s="8"/>
      <c r="P4475" s="9">
        <v>0</v>
      </c>
      <c r="Q4475" s="15">
        <v>0</v>
      </c>
      <c r="R4475" s="9">
        <v>30</v>
      </c>
      <c r="S4475" s="8" t="s">
        <v>44</v>
      </c>
      <c r="T4475" s="8"/>
      <c r="U4475" s="18" t="s">
        <v>9177</v>
      </c>
      <c r="V4475" s="8"/>
      <c r="W4475" s="8"/>
    </row>
    <row r="4476" spans="1:23" ht="13.5" thickBot="1">
      <c r="A4476" s="8"/>
      <c r="B4476" s="8"/>
      <c r="C4476" s="8" t="s">
        <v>6140</v>
      </c>
      <c r="D4476" s="8"/>
      <c r="E4476" s="8"/>
      <c r="F4476" s="8"/>
      <c r="G4476" s="8"/>
      <c r="H4476" s="8"/>
      <c r="I4476" s="8"/>
      <c r="J4476" s="8" t="s">
        <v>78</v>
      </c>
      <c r="K4476" s="17">
        <v>0</v>
      </c>
      <c r="L4476" s="8"/>
      <c r="M4476" s="8"/>
      <c r="N4476" s="9">
        <v>0</v>
      </c>
      <c r="O4476" s="8"/>
      <c r="P4476" s="9">
        <v>0</v>
      </c>
      <c r="Q4476" s="15">
        <v>0</v>
      </c>
      <c r="R4476" s="9">
        <v>30</v>
      </c>
      <c r="S4476" s="8" t="s">
        <v>44</v>
      </c>
      <c r="T4476" s="8"/>
      <c r="U4476" s="18" t="s">
        <v>9177</v>
      </c>
      <c r="V4476" s="8"/>
      <c r="W4476" s="8"/>
    </row>
    <row r="4477" spans="1:23" ht="13.5" thickBot="1">
      <c r="A4477" s="8"/>
      <c r="B4477" s="8"/>
      <c r="C4477" s="8" t="s">
        <v>6141</v>
      </c>
      <c r="D4477" s="8"/>
      <c r="E4477" s="8"/>
      <c r="F4477" s="8"/>
      <c r="G4477" s="8"/>
      <c r="H4477" s="8"/>
      <c r="I4477" s="8"/>
      <c r="J4477" s="8" t="s">
        <v>78</v>
      </c>
      <c r="K4477" s="17">
        <v>0</v>
      </c>
      <c r="L4477" s="8"/>
      <c r="M4477" s="8"/>
      <c r="N4477" s="9">
        <v>0</v>
      </c>
      <c r="O4477" s="8"/>
      <c r="P4477" s="9">
        <v>0</v>
      </c>
      <c r="Q4477" s="15">
        <v>0</v>
      </c>
      <c r="R4477" s="9">
        <v>30</v>
      </c>
      <c r="S4477" s="8" t="s">
        <v>44</v>
      </c>
      <c r="T4477" s="8"/>
      <c r="U4477" s="18" t="s">
        <v>9177</v>
      </c>
      <c r="V4477" s="8"/>
      <c r="W4477" s="8"/>
    </row>
    <row r="4478" spans="1:23" ht="13.5" thickBot="1">
      <c r="A4478" s="8"/>
      <c r="B4478" s="8"/>
      <c r="C4478" s="8" t="s">
        <v>6142</v>
      </c>
      <c r="D4478" s="8"/>
      <c r="E4478" s="8"/>
      <c r="F4478" s="8"/>
      <c r="G4478" s="8"/>
      <c r="H4478" s="8"/>
      <c r="I4478" s="8"/>
      <c r="J4478" s="8" t="s">
        <v>78</v>
      </c>
      <c r="K4478" s="17">
        <v>0</v>
      </c>
      <c r="L4478" s="8"/>
      <c r="M4478" s="8"/>
      <c r="N4478" s="9">
        <v>0</v>
      </c>
      <c r="O4478" s="8"/>
      <c r="P4478" s="9">
        <v>0</v>
      </c>
      <c r="Q4478" s="15">
        <v>0</v>
      </c>
      <c r="R4478" s="9">
        <v>30</v>
      </c>
      <c r="S4478" s="8" t="s">
        <v>44</v>
      </c>
      <c r="T4478" s="8"/>
      <c r="U4478" s="8" t="s">
        <v>9177</v>
      </c>
      <c r="V4478" s="8"/>
      <c r="W4478" s="8"/>
    </row>
    <row r="4479" spans="1:23" ht="13.5" thickBot="1">
      <c r="A4479" s="8"/>
      <c r="B4479" s="8"/>
      <c r="C4479" s="8" t="s">
        <v>6143</v>
      </c>
      <c r="D4479" s="8"/>
      <c r="E4479" s="8"/>
      <c r="F4479" s="8"/>
      <c r="G4479" s="8"/>
      <c r="H4479" s="8"/>
      <c r="I4479" s="8"/>
      <c r="J4479" s="8" t="s">
        <v>78</v>
      </c>
      <c r="K4479" s="17">
        <v>0</v>
      </c>
      <c r="L4479" s="8"/>
      <c r="M4479" s="8"/>
      <c r="N4479" s="9">
        <v>0</v>
      </c>
      <c r="O4479" s="8"/>
      <c r="P4479" s="9">
        <v>0</v>
      </c>
      <c r="Q4479" s="15">
        <v>0</v>
      </c>
      <c r="R4479" s="9">
        <v>30</v>
      </c>
      <c r="S4479" s="8" t="s">
        <v>44</v>
      </c>
      <c r="T4479" s="8"/>
      <c r="U4479" s="18" t="s">
        <v>9177</v>
      </c>
      <c r="V4479" s="8"/>
      <c r="W4479" s="8"/>
    </row>
    <row r="4480" spans="1:23" ht="13.5" thickBot="1">
      <c r="A4480" s="8"/>
      <c r="B4480" s="8"/>
      <c r="C4480" s="8" t="s">
        <v>6144</v>
      </c>
      <c r="D4480" s="8"/>
      <c r="E4480" s="8"/>
      <c r="F4480" s="8"/>
      <c r="G4480" s="8"/>
      <c r="H4480" s="8"/>
      <c r="I4480" s="8"/>
      <c r="J4480" s="8" t="s">
        <v>78</v>
      </c>
      <c r="K4480" s="17">
        <v>0</v>
      </c>
      <c r="L4480" s="8"/>
      <c r="M4480" s="8"/>
      <c r="N4480" s="9">
        <v>0</v>
      </c>
      <c r="O4480" s="8"/>
      <c r="P4480" s="9">
        <v>0</v>
      </c>
      <c r="Q4480" s="15">
        <v>0</v>
      </c>
      <c r="R4480" s="9">
        <v>40</v>
      </c>
      <c r="S4480" s="8" t="s">
        <v>40</v>
      </c>
      <c r="T4480" s="8"/>
      <c r="U4480" s="18" t="s">
        <v>9167</v>
      </c>
      <c r="V4480" s="8"/>
      <c r="W4480" s="8"/>
    </row>
    <row r="4481" spans="1:23" ht="13.5" thickBot="1">
      <c r="A4481" s="8"/>
      <c r="B4481" s="8"/>
      <c r="C4481" s="8" t="s">
        <v>6145</v>
      </c>
      <c r="D4481" s="8"/>
      <c r="E4481" s="8"/>
      <c r="F4481" s="8"/>
      <c r="G4481" s="8"/>
      <c r="H4481" s="8"/>
      <c r="I4481" s="8"/>
      <c r="J4481" s="8" t="s">
        <v>78</v>
      </c>
      <c r="K4481" s="17">
        <v>0</v>
      </c>
      <c r="L4481" s="8"/>
      <c r="M4481" s="8"/>
      <c r="N4481" s="9">
        <v>0</v>
      </c>
      <c r="O4481" s="8"/>
      <c r="P4481" s="9">
        <v>0</v>
      </c>
      <c r="Q4481" s="15">
        <v>0</v>
      </c>
      <c r="R4481" s="9">
        <v>40</v>
      </c>
      <c r="S4481" s="8" t="s">
        <v>40</v>
      </c>
      <c r="T4481" s="8"/>
      <c r="U4481" s="18" t="s">
        <v>9167</v>
      </c>
      <c r="V4481" s="8"/>
      <c r="W4481" s="8"/>
    </row>
    <row r="4482" spans="1:23" ht="13.5" thickBot="1">
      <c r="A4482" s="8"/>
      <c r="B4482" s="8"/>
      <c r="C4482" s="8" t="s">
        <v>6146</v>
      </c>
      <c r="D4482" s="8"/>
      <c r="E4482" s="8"/>
      <c r="F4482" s="8"/>
      <c r="G4482" s="8"/>
      <c r="H4482" s="8"/>
      <c r="I4482" s="8"/>
      <c r="J4482" s="8" t="s">
        <v>78</v>
      </c>
      <c r="K4482" s="17">
        <v>0</v>
      </c>
      <c r="L4482" s="8"/>
      <c r="M4482" s="8"/>
      <c r="N4482" s="9">
        <v>0</v>
      </c>
      <c r="O4482" s="8"/>
      <c r="P4482" s="9">
        <v>0</v>
      </c>
      <c r="Q4482" s="15">
        <v>0</v>
      </c>
      <c r="R4482" s="9">
        <v>240</v>
      </c>
      <c r="S4482" s="8" t="s">
        <v>34</v>
      </c>
      <c r="T4482" s="8"/>
      <c r="U4482" s="18" t="s">
        <v>9164</v>
      </c>
      <c r="V4482" s="8"/>
      <c r="W4482" s="8"/>
    </row>
    <row r="4483" spans="1:23" ht="13.5" thickBot="1">
      <c r="A4483" s="8"/>
      <c r="B4483" s="8"/>
      <c r="C4483" s="8" t="s">
        <v>6147</v>
      </c>
      <c r="D4483" s="8"/>
      <c r="E4483" s="8"/>
      <c r="F4483" s="8"/>
      <c r="G4483" s="8"/>
      <c r="H4483" s="8"/>
      <c r="I4483" s="8"/>
      <c r="J4483" s="8" t="s">
        <v>78</v>
      </c>
      <c r="K4483" s="17">
        <v>0</v>
      </c>
      <c r="L4483" s="8"/>
      <c r="M4483" s="8"/>
      <c r="N4483" s="9">
        <v>0</v>
      </c>
      <c r="O4483" s="8"/>
      <c r="P4483" s="9">
        <v>0</v>
      </c>
      <c r="Q4483" s="15">
        <v>0</v>
      </c>
      <c r="R4483" s="9">
        <v>30</v>
      </c>
      <c r="S4483" s="8" t="s">
        <v>44</v>
      </c>
      <c r="T4483" s="8"/>
      <c r="U4483" s="18" t="s">
        <v>9177</v>
      </c>
      <c r="V4483" s="8"/>
      <c r="W4483" s="8"/>
    </row>
    <row r="4484" spans="1:23" ht="13.5" thickBot="1">
      <c r="A4484" s="8"/>
      <c r="B4484" s="8"/>
      <c r="C4484" s="8" t="s">
        <v>6150</v>
      </c>
      <c r="D4484" s="8"/>
      <c r="E4484" s="8"/>
      <c r="F4484" s="8"/>
      <c r="G4484" s="8"/>
      <c r="H4484" s="8"/>
      <c r="I4484" s="8"/>
      <c r="J4484" s="8" t="s">
        <v>78</v>
      </c>
      <c r="K4484" s="17">
        <v>0</v>
      </c>
      <c r="L4484" s="8"/>
      <c r="M4484" s="8"/>
      <c r="N4484" s="9">
        <v>0</v>
      </c>
      <c r="O4484" s="8"/>
      <c r="P4484" s="9">
        <v>0</v>
      </c>
      <c r="Q4484" s="15">
        <v>0</v>
      </c>
      <c r="R4484" s="9">
        <v>20</v>
      </c>
      <c r="S4484" s="8" t="s">
        <v>44</v>
      </c>
      <c r="T4484" s="8"/>
      <c r="U4484" s="18" t="s">
        <v>9177</v>
      </c>
      <c r="V4484" s="8"/>
      <c r="W4484" s="8"/>
    </row>
    <row r="4485" spans="1:23" ht="13.5" thickBot="1">
      <c r="A4485" s="8"/>
      <c r="B4485" s="8"/>
      <c r="C4485" s="8" t="s">
        <v>6151</v>
      </c>
      <c r="D4485" s="8"/>
      <c r="E4485" s="8"/>
      <c r="F4485" s="8"/>
      <c r="G4485" s="8"/>
      <c r="H4485" s="8"/>
      <c r="I4485" s="8"/>
      <c r="J4485" s="8" t="s">
        <v>78</v>
      </c>
      <c r="K4485" s="17">
        <v>0</v>
      </c>
      <c r="L4485" s="8"/>
      <c r="M4485" s="8"/>
      <c r="N4485" s="9">
        <v>0</v>
      </c>
      <c r="O4485" s="8"/>
      <c r="P4485" s="9">
        <v>0</v>
      </c>
      <c r="Q4485" s="15">
        <v>0</v>
      </c>
      <c r="R4485" s="9">
        <v>20</v>
      </c>
      <c r="S4485" s="8" t="s">
        <v>44</v>
      </c>
      <c r="T4485" s="8"/>
      <c r="U4485" s="18" t="s">
        <v>9177</v>
      </c>
      <c r="V4485" s="8"/>
      <c r="W4485" s="8"/>
    </row>
    <row r="4486" spans="1:23" ht="13.5" thickBot="1">
      <c r="A4486" s="8"/>
      <c r="B4486" s="8"/>
      <c r="C4486" s="8" t="s">
        <v>6154</v>
      </c>
      <c r="D4486" s="8"/>
      <c r="E4486" s="8"/>
      <c r="F4486" s="8"/>
      <c r="G4486" s="8"/>
      <c r="H4486" s="8"/>
      <c r="I4486" s="8"/>
      <c r="J4486" s="8" t="s">
        <v>78</v>
      </c>
      <c r="K4486" s="17">
        <v>0</v>
      </c>
      <c r="L4486" s="8"/>
      <c r="M4486" s="8"/>
      <c r="N4486" s="9">
        <v>0</v>
      </c>
      <c r="O4486" s="8"/>
      <c r="P4486" s="9">
        <v>0</v>
      </c>
      <c r="Q4486" s="15">
        <v>0</v>
      </c>
      <c r="R4486" s="9">
        <v>20</v>
      </c>
      <c r="S4486" s="8" t="s">
        <v>44</v>
      </c>
      <c r="T4486" s="8"/>
      <c r="U4486" s="18" t="s">
        <v>9177</v>
      </c>
      <c r="V4486" s="8"/>
      <c r="W4486" s="8"/>
    </row>
    <row r="4487" spans="1:23" ht="13.5" thickBot="1">
      <c r="A4487" s="8"/>
      <c r="B4487" s="8"/>
      <c r="C4487" s="8" t="s">
        <v>6156</v>
      </c>
      <c r="D4487" s="8"/>
      <c r="E4487" s="8"/>
      <c r="F4487" s="8"/>
      <c r="G4487" s="8"/>
      <c r="H4487" s="8"/>
      <c r="I4487" s="8"/>
      <c r="J4487" s="8" t="s">
        <v>78</v>
      </c>
      <c r="K4487" s="17">
        <v>0</v>
      </c>
      <c r="L4487" s="8"/>
      <c r="M4487" s="8"/>
      <c r="N4487" s="9">
        <v>0</v>
      </c>
      <c r="O4487" s="8"/>
      <c r="P4487" s="9">
        <v>0</v>
      </c>
      <c r="Q4487" s="15">
        <v>0</v>
      </c>
      <c r="R4487" s="9">
        <v>20</v>
      </c>
      <c r="S4487" s="8" t="s">
        <v>44</v>
      </c>
      <c r="T4487" s="8"/>
      <c r="U4487" s="18" t="s">
        <v>9177</v>
      </c>
      <c r="V4487" s="8"/>
      <c r="W4487" s="8"/>
    </row>
    <row r="4488" spans="1:23" ht="13.5" thickBot="1">
      <c r="A4488" s="8"/>
      <c r="B4488" s="8"/>
      <c r="C4488" s="8" t="s">
        <v>6157</v>
      </c>
      <c r="D4488" s="8"/>
      <c r="E4488" s="8"/>
      <c r="F4488" s="8"/>
      <c r="G4488" s="8"/>
      <c r="H4488" s="8"/>
      <c r="I4488" s="8"/>
      <c r="J4488" s="8" t="s">
        <v>78</v>
      </c>
      <c r="K4488" s="17">
        <v>0</v>
      </c>
      <c r="L4488" s="8"/>
      <c r="M4488" s="8"/>
      <c r="N4488" s="9">
        <v>0</v>
      </c>
      <c r="O4488" s="8"/>
      <c r="P4488" s="9">
        <v>0</v>
      </c>
      <c r="Q4488" s="15">
        <v>0</v>
      </c>
      <c r="R4488" s="9">
        <v>60</v>
      </c>
      <c r="S4488" s="8" t="s">
        <v>40</v>
      </c>
      <c r="T4488" s="8"/>
      <c r="U4488" s="18" t="s">
        <v>9167</v>
      </c>
      <c r="V4488" s="8"/>
      <c r="W4488" s="8"/>
    </row>
    <row r="4489" spans="1:23" ht="13.5" thickBot="1">
      <c r="A4489" s="8"/>
      <c r="B4489" s="8"/>
      <c r="C4489" s="8" t="s">
        <v>6158</v>
      </c>
      <c r="D4489" s="8"/>
      <c r="E4489" s="8"/>
      <c r="F4489" s="8"/>
      <c r="G4489" s="8"/>
      <c r="H4489" s="8"/>
      <c r="I4489" s="8"/>
      <c r="J4489" s="8" t="s">
        <v>78</v>
      </c>
      <c r="K4489" s="17">
        <v>0</v>
      </c>
      <c r="L4489" s="8"/>
      <c r="M4489" s="8"/>
      <c r="N4489" s="9">
        <v>0</v>
      </c>
      <c r="O4489" s="8"/>
      <c r="P4489" s="9">
        <v>0</v>
      </c>
      <c r="Q4489" s="15">
        <v>0</v>
      </c>
      <c r="R4489" s="9">
        <v>32</v>
      </c>
      <c r="S4489" s="8" t="s">
        <v>40</v>
      </c>
      <c r="T4489" s="8"/>
      <c r="U4489" s="18" t="s">
        <v>9167</v>
      </c>
      <c r="V4489" s="8"/>
      <c r="W4489" s="8"/>
    </row>
    <row r="4490" spans="1:23" ht="13.5" thickBot="1">
      <c r="A4490" s="8"/>
      <c r="B4490" s="8"/>
      <c r="C4490" s="8" t="s">
        <v>6159</v>
      </c>
      <c r="D4490" s="8"/>
      <c r="E4490" s="8"/>
      <c r="F4490" s="8"/>
      <c r="G4490" s="8"/>
      <c r="H4490" s="8"/>
      <c r="I4490" s="8"/>
      <c r="J4490" s="8" t="s">
        <v>78</v>
      </c>
      <c r="K4490" s="17">
        <v>0</v>
      </c>
      <c r="L4490" s="8"/>
      <c r="M4490" s="8"/>
      <c r="N4490" s="9">
        <v>0</v>
      </c>
      <c r="O4490" s="8"/>
      <c r="P4490" s="9">
        <v>0</v>
      </c>
      <c r="Q4490" s="15">
        <v>0</v>
      </c>
      <c r="R4490" s="9">
        <v>144</v>
      </c>
      <c r="S4490" s="8" t="s">
        <v>34</v>
      </c>
      <c r="T4490" s="8"/>
      <c r="U4490" s="18" t="s">
        <v>9164</v>
      </c>
      <c r="V4490" s="8"/>
      <c r="W4490" s="8"/>
    </row>
    <row r="4491" spans="1:23" ht="13.5" thickBot="1">
      <c r="A4491" s="8"/>
      <c r="B4491" s="8"/>
      <c r="C4491" s="8" t="s">
        <v>6160</v>
      </c>
      <c r="D4491" s="8"/>
      <c r="E4491" s="8"/>
      <c r="F4491" s="8"/>
      <c r="G4491" s="8"/>
      <c r="H4491" s="8"/>
      <c r="I4491" s="8"/>
      <c r="J4491" s="8" t="s">
        <v>78</v>
      </c>
      <c r="K4491" s="17">
        <v>0</v>
      </c>
      <c r="L4491" s="8"/>
      <c r="M4491" s="8"/>
      <c r="N4491" s="9">
        <v>0</v>
      </c>
      <c r="O4491" s="8"/>
      <c r="P4491" s="9">
        <v>0</v>
      </c>
      <c r="Q4491" s="15">
        <v>0</v>
      </c>
      <c r="R4491" s="9">
        <v>40</v>
      </c>
      <c r="S4491" s="8" t="s">
        <v>40</v>
      </c>
      <c r="T4491" s="8"/>
      <c r="U4491" s="18" t="s">
        <v>9167</v>
      </c>
      <c r="V4491" s="8"/>
      <c r="W4491" s="8"/>
    </row>
    <row r="4492" spans="1:23" ht="13.5" thickBot="1">
      <c r="A4492" s="8"/>
      <c r="B4492" s="8"/>
      <c r="C4492" s="8" t="s">
        <v>6161</v>
      </c>
      <c r="D4492" s="8"/>
      <c r="E4492" s="8"/>
      <c r="F4492" s="8"/>
      <c r="G4492" s="8"/>
      <c r="H4492" s="8"/>
      <c r="I4492" s="8"/>
      <c r="J4492" s="8" t="s">
        <v>78</v>
      </c>
      <c r="K4492" s="17">
        <v>0</v>
      </c>
      <c r="L4492" s="8"/>
      <c r="M4492" s="8"/>
      <c r="N4492" s="9">
        <v>0</v>
      </c>
      <c r="O4492" s="8"/>
      <c r="P4492" s="9">
        <v>0</v>
      </c>
      <c r="Q4492" s="15">
        <v>0</v>
      </c>
      <c r="R4492" s="9">
        <v>12</v>
      </c>
      <c r="S4492" s="8" t="s">
        <v>37</v>
      </c>
      <c r="T4492" s="8"/>
      <c r="U4492" s="18" t="s">
        <v>9109</v>
      </c>
      <c r="V4492" s="8"/>
      <c r="W4492" s="8"/>
    </row>
    <row r="4493" spans="1:23" ht="13.5" thickBot="1">
      <c r="A4493" s="8"/>
      <c r="B4493" s="8"/>
      <c r="C4493" s="8" t="s">
        <v>6162</v>
      </c>
      <c r="D4493" s="8"/>
      <c r="E4493" s="8"/>
      <c r="F4493" s="8"/>
      <c r="G4493" s="8"/>
      <c r="H4493" s="8"/>
      <c r="I4493" s="8"/>
      <c r="J4493" s="8" t="s">
        <v>78</v>
      </c>
      <c r="K4493" s="17">
        <v>0</v>
      </c>
      <c r="L4493" s="8"/>
      <c r="M4493" s="8"/>
      <c r="N4493" s="9">
        <v>0</v>
      </c>
      <c r="O4493" s="8"/>
      <c r="P4493" s="9">
        <v>0</v>
      </c>
      <c r="Q4493" s="15">
        <v>0</v>
      </c>
      <c r="R4493" s="9">
        <v>12</v>
      </c>
      <c r="S4493" s="8" t="s">
        <v>37</v>
      </c>
      <c r="T4493" s="8"/>
      <c r="U4493" s="18" t="s">
        <v>9109</v>
      </c>
      <c r="V4493" s="8"/>
      <c r="W4493" s="8"/>
    </row>
    <row r="4494" spans="1:23" ht="13.5" thickBot="1">
      <c r="A4494" s="8"/>
      <c r="B4494" s="8"/>
      <c r="C4494" s="8" t="s">
        <v>6163</v>
      </c>
      <c r="D4494" s="8"/>
      <c r="E4494" s="8"/>
      <c r="F4494" s="8"/>
      <c r="G4494" s="8"/>
      <c r="H4494" s="8"/>
      <c r="I4494" s="8"/>
      <c r="J4494" s="8" t="s">
        <v>78</v>
      </c>
      <c r="K4494" s="17">
        <v>0</v>
      </c>
      <c r="L4494" s="8"/>
      <c r="M4494" s="8"/>
      <c r="N4494" s="9">
        <v>0</v>
      </c>
      <c r="O4494" s="8"/>
      <c r="P4494" s="9">
        <v>0</v>
      </c>
      <c r="Q4494" s="15">
        <v>0</v>
      </c>
      <c r="R4494" s="9">
        <v>10</v>
      </c>
      <c r="S4494" s="8" t="s">
        <v>37</v>
      </c>
      <c r="T4494" s="8"/>
      <c r="U4494" s="18" t="s">
        <v>9109</v>
      </c>
      <c r="V4494" s="8"/>
      <c r="W4494" s="8"/>
    </row>
    <row r="4495" spans="1:23" ht="13.5" thickBot="1">
      <c r="A4495" s="8"/>
      <c r="B4495" s="8"/>
      <c r="C4495" s="18" t="s">
        <v>6164</v>
      </c>
      <c r="D4495" s="8"/>
      <c r="E4495" s="8"/>
      <c r="F4495" s="8"/>
      <c r="G4495" s="8"/>
      <c r="H4495" s="8"/>
      <c r="I4495" s="8"/>
      <c r="J4495" s="8" t="s">
        <v>78</v>
      </c>
      <c r="K4495" s="17">
        <v>0</v>
      </c>
      <c r="L4495" s="8"/>
      <c r="M4495" s="8"/>
      <c r="N4495" s="9">
        <v>0</v>
      </c>
      <c r="O4495" s="8"/>
      <c r="P4495" s="9">
        <v>0</v>
      </c>
      <c r="Q4495" s="15">
        <v>0</v>
      </c>
      <c r="R4495" s="9">
        <v>12</v>
      </c>
      <c r="S4495" s="8" t="s">
        <v>37</v>
      </c>
      <c r="T4495" s="8"/>
      <c r="U4495" s="18" t="s">
        <v>9109</v>
      </c>
      <c r="V4495" s="8"/>
      <c r="W4495" s="8"/>
    </row>
    <row r="4496" spans="1:23" ht="13.5" thickBot="1">
      <c r="A4496" s="8"/>
      <c r="B4496" s="8"/>
      <c r="C4496" s="8" t="s">
        <v>6165</v>
      </c>
      <c r="D4496" s="8"/>
      <c r="E4496" s="8"/>
      <c r="F4496" s="8"/>
      <c r="G4496" s="8"/>
      <c r="H4496" s="8"/>
      <c r="I4496" s="8"/>
      <c r="J4496" s="8" t="s">
        <v>78</v>
      </c>
      <c r="K4496" s="17">
        <v>0</v>
      </c>
      <c r="L4496" s="8"/>
      <c r="M4496" s="8"/>
      <c r="N4496" s="9">
        <v>0</v>
      </c>
      <c r="O4496" s="8"/>
      <c r="P4496" s="9">
        <v>0</v>
      </c>
      <c r="Q4496" s="15">
        <v>0</v>
      </c>
      <c r="R4496" s="9">
        <v>24</v>
      </c>
      <c r="S4496" s="8" t="s">
        <v>37</v>
      </c>
      <c r="T4496" s="8"/>
      <c r="U4496" s="18" t="s">
        <v>9109</v>
      </c>
      <c r="V4496" s="8"/>
      <c r="W4496" s="8"/>
    </row>
    <row r="4497" spans="1:23" ht="13.5" thickBot="1">
      <c r="A4497" s="8"/>
      <c r="B4497" s="8"/>
      <c r="C4497" s="44" t="s">
        <v>6166</v>
      </c>
      <c r="D4497" s="42"/>
      <c r="E4497" s="8"/>
      <c r="F4497" s="8"/>
      <c r="G4497" s="8"/>
      <c r="H4497" s="8"/>
      <c r="I4497" s="8"/>
      <c r="J4497" s="8" t="s">
        <v>78</v>
      </c>
      <c r="K4497" s="17">
        <v>0</v>
      </c>
      <c r="L4497" s="8"/>
      <c r="M4497" s="8"/>
      <c r="N4497" s="9">
        <v>0</v>
      </c>
      <c r="O4497" s="8"/>
      <c r="P4497" s="9">
        <v>0</v>
      </c>
      <c r="Q4497" s="15">
        <v>0</v>
      </c>
      <c r="R4497" s="9">
        <v>12</v>
      </c>
      <c r="S4497" s="8" t="s">
        <v>37</v>
      </c>
      <c r="T4497" s="8"/>
      <c r="U4497" s="18" t="s">
        <v>9109</v>
      </c>
      <c r="V4497" s="8"/>
      <c r="W4497" s="8"/>
    </row>
    <row r="4498" spans="1:23" ht="13.5" thickBot="1">
      <c r="A4498" s="8"/>
      <c r="B4498" s="8"/>
      <c r="C4498" s="8" t="s">
        <v>6167</v>
      </c>
      <c r="D4498" s="8"/>
      <c r="E4498" s="8"/>
      <c r="F4498" s="8"/>
      <c r="G4498" s="8"/>
      <c r="H4498" s="8"/>
      <c r="I4498" s="8"/>
      <c r="J4498" s="8" t="s">
        <v>78</v>
      </c>
      <c r="K4498" s="17">
        <v>0</v>
      </c>
      <c r="L4498" s="8"/>
      <c r="M4498" s="8"/>
      <c r="N4498" s="9">
        <v>0</v>
      </c>
      <c r="O4498" s="8"/>
      <c r="P4498" s="9">
        <v>0</v>
      </c>
      <c r="Q4498" s="15">
        <v>0</v>
      </c>
      <c r="R4498" s="9">
        <v>10</v>
      </c>
      <c r="S4498" s="8" t="s">
        <v>37</v>
      </c>
      <c r="T4498" s="8"/>
      <c r="U4498" s="18" t="s">
        <v>9109</v>
      </c>
      <c r="V4498" s="8"/>
      <c r="W4498" s="8"/>
    </row>
    <row r="4499" spans="1:23" ht="13.5" thickBot="1">
      <c r="A4499" s="8"/>
      <c r="B4499" s="8"/>
      <c r="C4499" s="44" t="s">
        <v>6168</v>
      </c>
      <c r="D4499" s="42"/>
      <c r="E4499" s="8"/>
      <c r="F4499" s="8"/>
      <c r="G4499" s="8"/>
      <c r="H4499" s="8"/>
      <c r="I4499" s="8"/>
      <c r="J4499" s="8" t="s">
        <v>78</v>
      </c>
      <c r="K4499" s="17">
        <v>0</v>
      </c>
      <c r="L4499" s="8"/>
      <c r="M4499" s="8"/>
      <c r="N4499" s="9">
        <v>0</v>
      </c>
      <c r="O4499" s="8"/>
      <c r="P4499" s="9">
        <v>0</v>
      </c>
      <c r="Q4499" s="15">
        <v>0</v>
      </c>
      <c r="R4499" s="9">
        <v>12</v>
      </c>
      <c r="S4499" s="8" t="s">
        <v>37</v>
      </c>
      <c r="T4499" s="8"/>
      <c r="U4499" s="18" t="s">
        <v>9109</v>
      </c>
      <c r="V4499" s="8"/>
      <c r="W4499" s="8"/>
    </row>
    <row r="4500" spans="1:23" ht="13.5" thickBot="1">
      <c r="A4500" s="8"/>
      <c r="B4500" s="8"/>
      <c r="C4500" s="8" t="s">
        <v>6170</v>
      </c>
      <c r="D4500" s="8"/>
      <c r="E4500" s="8"/>
      <c r="F4500" s="8"/>
      <c r="G4500" s="8"/>
      <c r="H4500" s="8"/>
      <c r="I4500" s="8"/>
      <c r="J4500" s="8" t="s">
        <v>78</v>
      </c>
      <c r="K4500" s="17">
        <v>0</v>
      </c>
      <c r="L4500" s="8"/>
      <c r="M4500" s="8"/>
      <c r="N4500" s="9">
        <v>0</v>
      </c>
      <c r="O4500" s="8"/>
      <c r="P4500" s="9">
        <v>0</v>
      </c>
      <c r="Q4500" s="15">
        <v>0</v>
      </c>
      <c r="R4500" s="9">
        <v>12</v>
      </c>
      <c r="S4500" s="8" t="s">
        <v>37</v>
      </c>
      <c r="T4500" s="8"/>
      <c r="U4500" s="18" t="s">
        <v>9109</v>
      </c>
      <c r="V4500" s="8"/>
      <c r="W4500" s="8"/>
    </row>
    <row r="4501" spans="1:23" ht="13.5" thickBot="1">
      <c r="A4501" s="8"/>
      <c r="B4501" s="8"/>
      <c r="C4501" s="8" t="s">
        <v>6171</v>
      </c>
      <c r="D4501" s="8"/>
      <c r="E4501" s="8"/>
      <c r="F4501" s="8"/>
      <c r="G4501" s="8"/>
      <c r="H4501" s="8"/>
      <c r="I4501" s="8"/>
      <c r="J4501" s="8" t="s">
        <v>78</v>
      </c>
      <c r="K4501" s="17">
        <v>0</v>
      </c>
      <c r="L4501" s="8"/>
      <c r="M4501" s="8"/>
      <c r="N4501" s="9">
        <v>0</v>
      </c>
      <c r="O4501" s="8"/>
      <c r="P4501" s="9">
        <v>0</v>
      </c>
      <c r="Q4501" s="15">
        <v>0</v>
      </c>
      <c r="R4501" s="9">
        <v>12</v>
      </c>
      <c r="S4501" s="8" t="s">
        <v>37</v>
      </c>
      <c r="T4501" s="8"/>
      <c r="U4501" s="18" t="s">
        <v>9109</v>
      </c>
      <c r="V4501" s="8"/>
      <c r="W4501" s="8"/>
    </row>
    <row r="4502" spans="1:23" ht="13.5" thickBot="1">
      <c r="A4502" s="8"/>
      <c r="B4502" s="8"/>
      <c r="C4502" s="8" t="s">
        <v>6172</v>
      </c>
      <c r="D4502" s="8"/>
      <c r="E4502" s="8"/>
      <c r="F4502" s="8"/>
      <c r="G4502" s="8"/>
      <c r="H4502" s="8"/>
      <c r="I4502" s="8"/>
      <c r="J4502" s="8" t="s">
        <v>78</v>
      </c>
      <c r="K4502" s="17">
        <v>0</v>
      </c>
      <c r="L4502" s="8"/>
      <c r="M4502" s="8"/>
      <c r="N4502" s="9">
        <v>0</v>
      </c>
      <c r="O4502" s="8"/>
      <c r="P4502" s="9">
        <v>0</v>
      </c>
      <c r="Q4502" s="15">
        <v>0</v>
      </c>
      <c r="R4502" s="9">
        <v>12</v>
      </c>
      <c r="S4502" s="8" t="s">
        <v>37</v>
      </c>
      <c r="T4502" s="8"/>
      <c r="U4502" s="18" t="s">
        <v>9109</v>
      </c>
      <c r="V4502" s="8"/>
      <c r="W4502" s="8"/>
    </row>
    <row r="4503" spans="1:23" ht="13.5" thickBot="1">
      <c r="A4503" s="8"/>
      <c r="B4503" s="8"/>
      <c r="C4503" s="44" t="s">
        <v>6173</v>
      </c>
      <c r="D4503" s="42"/>
      <c r="E4503" s="8"/>
      <c r="F4503" s="8"/>
      <c r="G4503" s="8"/>
      <c r="H4503" s="8"/>
      <c r="I4503" s="8"/>
      <c r="J4503" s="8" t="s">
        <v>78</v>
      </c>
      <c r="K4503" s="17">
        <v>0</v>
      </c>
      <c r="L4503" s="8"/>
      <c r="M4503" s="8"/>
      <c r="N4503" s="9">
        <v>0</v>
      </c>
      <c r="O4503" s="8"/>
      <c r="P4503" s="9">
        <v>0</v>
      </c>
      <c r="Q4503" s="15">
        <v>0</v>
      </c>
      <c r="R4503" s="9">
        <v>48</v>
      </c>
      <c r="S4503" s="8" t="s">
        <v>34</v>
      </c>
      <c r="T4503" s="8"/>
      <c r="U4503" s="8" t="s">
        <v>9164</v>
      </c>
      <c r="V4503" s="8"/>
      <c r="W4503" s="8"/>
    </row>
    <row r="4504" spans="1:23" ht="13.5" thickBot="1">
      <c r="A4504" s="8"/>
      <c r="B4504" s="8"/>
      <c r="C4504" s="8" t="s">
        <v>6174</v>
      </c>
      <c r="D4504" s="8"/>
      <c r="E4504" s="8"/>
      <c r="F4504" s="8"/>
      <c r="G4504" s="8"/>
      <c r="H4504" s="8"/>
      <c r="I4504" s="8"/>
      <c r="J4504" s="8" t="s">
        <v>78</v>
      </c>
      <c r="K4504" s="17">
        <v>0</v>
      </c>
      <c r="L4504" s="8"/>
      <c r="M4504" s="8"/>
      <c r="N4504" s="9">
        <v>0</v>
      </c>
      <c r="O4504" s="8"/>
      <c r="P4504" s="9">
        <v>0</v>
      </c>
      <c r="Q4504" s="15">
        <v>0</v>
      </c>
      <c r="R4504" s="9">
        <v>48</v>
      </c>
      <c r="S4504" s="8" t="s">
        <v>34</v>
      </c>
      <c r="T4504" s="8"/>
      <c r="U4504" s="18" t="s">
        <v>9164</v>
      </c>
      <c r="V4504" s="8"/>
      <c r="W4504" s="8"/>
    </row>
    <row r="4505" spans="1:23" ht="13.5" thickBot="1">
      <c r="A4505" s="8"/>
      <c r="B4505" s="8"/>
      <c r="C4505" s="8" t="s">
        <v>6175</v>
      </c>
      <c r="D4505" s="8"/>
      <c r="E4505" s="8"/>
      <c r="F4505" s="8"/>
      <c r="G4505" s="8"/>
      <c r="H4505" s="8"/>
      <c r="I4505" s="8"/>
      <c r="J4505" s="8" t="s">
        <v>78</v>
      </c>
      <c r="K4505" s="17">
        <v>0</v>
      </c>
      <c r="L4505" s="8"/>
      <c r="M4505" s="8"/>
      <c r="N4505" s="9">
        <v>0</v>
      </c>
      <c r="O4505" s="8"/>
      <c r="P4505" s="9">
        <v>0</v>
      </c>
      <c r="Q4505" s="15">
        <v>0</v>
      </c>
      <c r="R4505" s="9">
        <v>48</v>
      </c>
      <c r="S4505" s="8" t="s">
        <v>34</v>
      </c>
      <c r="T4505" s="8"/>
      <c r="U4505" s="18" t="s">
        <v>9164</v>
      </c>
      <c r="V4505" s="8"/>
      <c r="W4505" s="8"/>
    </row>
    <row r="4506" spans="1:23" ht="13.5" thickBot="1">
      <c r="A4506" s="8"/>
      <c r="B4506" s="8"/>
      <c r="C4506" s="8" t="s">
        <v>6176</v>
      </c>
      <c r="D4506" s="8"/>
      <c r="E4506" s="8"/>
      <c r="F4506" s="8"/>
      <c r="G4506" s="8"/>
      <c r="H4506" s="8"/>
      <c r="I4506" s="8"/>
      <c r="J4506" s="8" t="s">
        <v>78</v>
      </c>
      <c r="K4506" s="17">
        <v>0</v>
      </c>
      <c r="L4506" s="8"/>
      <c r="M4506" s="8"/>
      <c r="N4506" s="9">
        <v>0</v>
      </c>
      <c r="O4506" s="8"/>
      <c r="P4506" s="9">
        <v>0</v>
      </c>
      <c r="Q4506" s="15">
        <v>0</v>
      </c>
      <c r="R4506" s="9">
        <v>60</v>
      </c>
      <c r="S4506" s="8" t="s">
        <v>34</v>
      </c>
      <c r="T4506" s="8"/>
      <c r="U4506" s="18" t="s">
        <v>9164</v>
      </c>
      <c r="V4506" s="8"/>
      <c r="W4506" s="8"/>
    </row>
    <row r="4507" spans="1:23" ht="26.25" thickBot="1">
      <c r="A4507" s="8"/>
      <c r="B4507" s="8"/>
      <c r="C4507" s="44" t="s">
        <v>6178</v>
      </c>
      <c r="D4507" s="42"/>
      <c r="E4507" s="8"/>
      <c r="F4507" s="8" t="s">
        <v>212</v>
      </c>
      <c r="G4507" s="8"/>
      <c r="H4507" s="8"/>
      <c r="I4507" s="8" t="s">
        <v>227</v>
      </c>
      <c r="J4507" s="8" t="s">
        <v>214</v>
      </c>
      <c r="K4507" s="17">
        <v>0</v>
      </c>
      <c r="L4507" s="8"/>
      <c r="M4507" s="8"/>
      <c r="N4507" s="9">
        <v>0</v>
      </c>
      <c r="O4507" s="8"/>
      <c r="P4507" s="9">
        <v>0</v>
      </c>
      <c r="Q4507" s="15">
        <v>0</v>
      </c>
      <c r="R4507" s="9">
        <v>400</v>
      </c>
      <c r="S4507" s="8" t="s">
        <v>37</v>
      </c>
      <c r="T4507" s="8"/>
      <c r="U4507" s="18" t="s">
        <v>9109</v>
      </c>
      <c r="V4507" s="8"/>
      <c r="W4507" s="8"/>
    </row>
    <row r="4508" spans="1:23" ht="13.5" thickBot="1">
      <c r="A4508" s="8"/>
      <c r="B4508" s="8"/>
      <c r="C4508" s="8" t="s">
        <v>6180</v>
      </c>
      <c r="D4508" s="8"/>
      <c r="E4508" s="8"/>
      <c r="F4508" s="8"/>
      <c r="G4508" s="8"/>
      <c r="H4508" s="8"/>
      <c r="I4508" s="8"/>
      <c r="J4508" s="8" t="s">
        <v>78</v>
      </c>
      <c r="K4508" s="17">
        <v>0</v>
      </c>
      <c r="L4508" s="8"/>
      <c r="M4508" s="8"/>
      <c r="N4508" s="9">
        <v>0</v>
      </c>
      <c r="O4508" s="8"/>
      <c r="P4508" s="9">
        <v>0</v>
      </c>
      <c r="Q4508" s="15">
        <v>0</v>
      </c>
      <c r="R4508" s="9">
        <v>20</v>
      </c>
      <c r="S4508" s="8" t="s">
        <v>37</v>
      </c>
      <c r="T4508" s="8"/>
      <c r="U4508" s="8" t="s">
        <v>9109</v>
      </c>
      <c r="V4508" s="8"/>
      <c r="W4508" s="8"/>
    </row>
    <row r="4509" spans="1:23" ht="13.5" thickBot="1">
      <c r="A4509" s="8"/>
      <c r="B4509" s="8"/>
      <c r="C4509" s="8" t="s">
        <v>6182</v>
      </c>
      <c r="D4509" s="8"/>
      <c r="E4509" s="8"/>
      <c r="F4509" s="8"/>
      <c r="G4509" s="8"/>
      <c r="H4509" s="8"/>
      <c r="I4509" s="8"/>
      <c r="J4509" s="8" t="s">
        <v>78</v>
      </c>
      <c r="K4509" s="17">
        <v>0</v>
      </c>
      <c r="L4509" s="8"/>
      <c r="M4509" s="8"/>
      <c r="N4509" s="9">
        <v>0</v>
      </c>
      <c r="O4509" s="8"/>
      <c r="P4509" s="9">
        <v>0</v>
      </c>
      <c r="Q4509" s="15">
        <v>0</v>
      </c>
      <c r="R4509" s="9">
        <v>100</v>
      </c>
      <c r="S4509" s="8" t="s">
        <v>37</v>
      </c>
      <c r="T4509" s="8"/>
      <c r="U4509" s="18" t="s">
        <v>9109</v>
      </c>
      <c r="V4509" s="8"/>
      <c r="W4509" s="8"/>
    </row>
    <row r="4510" spans="1:23" ht="13.5" thickBot="1">
      <c r="A4510" s="8"/>
      <c r="B4510" s="8"/>
      <c r="C4510" s="8" t="s">
        <v>6183</v>
      </c>
      <c r="D4510" s="8"/>
      <c r="E4510" s="8"/>
      <c r="F4510" s="8"/>
      <c r="G4510" s="8"/>
      <c r="H4510" s="8"/>
      <c r="I4510" s="8"/>
      <c r="J4510" s="8" t="s">
        <v>78</v>
      </c>
      <c r="K4510" s="17">
        <v>0</v>
      </c>
      <c r="L4510" s="8"/>
      <c r="M4510" s="8"/>
      <c r="N4510" s="9">
        <v>0</v>
      </c>
      <c r="O4510" s="8"/>
      <c r="P4510" s="9">
        <v>0</v>
      </c>
      <c r="Q4510" s="15">
        <v>0</v>
      </c>
      <c r="R4510" s="9">
        <v>1200</v>
      </c>
      <c r="S4510" s="8" t="s">
        <v>37</v>
      </c>
      <c r="T4510" s="8"/>
      <c r="U4510" s="18" t="s">
        <v>9109</v>
      </c>
      <c r="V4510" s="8"/>
      <c r="W4510" s="8"/>
    </row>
    <row r="4511" spans="1:23" ht="13.5" thickBot="1">
      <c r="A4511" s="8"/>
      <c r="B4511" s="8"/>
      <c r="C4511" s="8" t="s">
        <v>6184</v>
      </c>
      <c r="D4511" s="8"/>
      <c r="E4511" s="8"/>
      <c r="F4511" s="8"/>
      <c r="G4511" s="8"/>
      <c r="H4511" s="8"/>
      <c r="I4511" s="8"/>
      <c r="J4511" s="8" t="s">
        <v>78</v>
      </c>
      <c r="K4511" s="17">
        <v>0</v>
      </c>
      <c r="L4511" s="8"/>
      <c r="M4511" s="8"/>
      <c r="N4511" s="9">
        <v>0</v>
      </c>
      <c r="O4511" s="8"/>
      <c r="P4511" s="9">
        <v>0</v>
      </c>
      <c r="Q4511" s="15">
        <v>0</v>
      </c>
      <c r="R4511" s="9">
        <v>1200</v>
      </c>
      <c r="S4511" s="8" t="s">
        <v>37</v>
      </c>
      <c r="T4511" s="8"/>
      <c r="U4511" s="18" t="s">
        <v>9109</v>
      </c>
      <c r="V4511" s="8"/>
      <c r="W4511" s="8"/>
    </row>
    <row r="4512" spans="1:23" ht="13.5" thickBot="1">
      <c r="A4512" s="8"/>
      <c r="B4512" s="8"/>
      <c r="C4512" s="8" t="s">
        <v>6185</v>
      </c>
      <c r="D4512" s="8"/>
      <c r="E4512" s="8"/>
      <c r="F4512" s="8"/>
      <c r="G4512" s="8"/>
      <c r="H4512" s="8"/>
      <c r="I4512" s="8"/>
      <c r="J4512" s="8" t="s">
        <v>78</v>
      </c>
      <c r="K4512" s="17">
        <v>0</v>
      </c>
      <c r="L4512" s="8"/>
      <c r="M4512" s="8"/>
      <c r="N4512" s="9">
        <v>0</v>
      </c>
      <c r="O4512" s="8"/>
      <c r="P4512" s="9">
        <v>0</v>
      </c>
      <c r="Q4512" s="15">
        <v>0</v>
      </c>
      <c r="R4512" s="9">
        <v>1200</v>
      </c>
      <c r="S4512" s="8" t="s">
        <v>37</v>
      </c>
      <c r="T4512" s="8"/>
      <c r="U4512" s="18" t="s">
        <v>9109</v>
      </c>
      <c r="V4512" s="8"/>
      <c r="W4512" s="8"/>
    </row>
    <row r="4513" spans="1:23" ht="13.5" thickBot="1">
      <c r="A4513" s="8"/>
      <c r="B4513" s="8"/>
      <c r="C4513" s="8" t="s">
        <v>6186</v>
      </c>
      <c r="D4513" s="8"/>
      <c r="E4513" s="8"/>
      <c r="F4513" s="8"/>
      <c r="G4513" s="8"/>
      <c r="H4513" s="8"/>
      <c r="I4513" s="8"/>
      <c r="J4513" s="8" t="s">
        <v>78</v>
      </c>
      <c r="K4513" s="17">
        <v>0</v>
      </c>
      <c r="L4513" s="8"/>
      <c r="M4513" s="8"/>
      <c r="N4513" s="9">
        <v>0</v>
      </c>
      <c r="O4513" s="8"/>
      <c r="P4513" s="9">
        <v>0</v>
      </c>
      <c r="Q4513" s="15">
        <v>0</v>
      </c>
      <c r="R4513" s="9">
        <v>1200</v>
      </c>
      <c r="S4513" s="8" t="s">
        <v>37</v>
      </c>
      <c r="T4513" s="8"/>
      <c r="U4513" s="8" t="s">
        <v>9109</v>
      </c>
      <c r="V4513" s="8"/>
      <c r="W4513" s="8"/>
    </row>
    <row r="4514" spans="1:23" ht="13.5" thickBot="1">
      <c r="A4514" s="8"/>
      <c r="B4514" s="8"/>
      <c r="C4514" s="8" t="s">
        <v>6187</v>
      </c>
      <c r="D4514" s="8"/>
      <c r="E4514" s="8"/>
      <c r="F4514" s="8"/>
      <c r="G4514" s="8"/>
      <c r="H4514" s="8"/>
      <c r="I4514" s="8"/>
      <c r="J4514" s="8" t="s">
        <v>78</v>
      </c>
      <c r="K4514" s="17">
        <v>0</v>
      </c>
      <c r="L4514" s="8"/>
      <c r="M4514" s="8"/>
      <c r="N4514" s="9">
        <v>0</v>
      </c>
      <c r="O4514" s="8"/>
      <c r="P4514" s="9">
        <v>0</v>
      </c>
      <c r="Q4514" s="15">
        <v>0</v>
      </c>
      <c r="R4514" s="9">
        <v>1200</v>
      </c>
      <c r="S4514" s="8" t="s">
        <v>37</v>
      </c>
      <c r="T4514" s="8"/>
      <c r="U4514" s="18" t="s">
        <v>9109</v>
      </c>
      <c r="V4514" s="8"/>
      <c r="W4514" s="8"/>
    </row>
    <row r="4515" spans="1:23" ht="13.5" thickBot="1">
      <c r="A4515" s="8"/>
      <c r="B4515" s="8"/>
      <c r="C4515" s="8" t="s">
        <v>6188</v>
      </c>
      <c r="D4515" s="8"/>
      <c r="E4515" s="8"/>
      <c r="F4515" s="8"/>
      <c r="G4515" s="8"/>
      <c r="H4515" s="8"/>
      <c r="I4515" s="8"/>
      <c r="J4515" s="8" t="s">
        <v>78</v>
      </c>
      <c r="K4515" s="17">
        <v>0</v>
      </c>
      <c r="L4515" s="8"/>
      <c r="M4515" s="8"/>
      <c r="N4515" s="9">
        <v>0</v>
      </c>
      <c r="O4515" s="8"/>
      <c r="P4515" s="9">
        <v>0</v>
      </c>
      <c r="Q4515" s="15">
        <v>0</v>
      </c>
      <c r="R4515" s="9">
        <v>1152</v>
      </c>
      <c r="S4515" s="8" t="s">
        <v>37</v>
      </c>
      <c r="T4515" s="8"/>
      <c r="U4515" s="8" t="s">
        <v>9109</v>
      </c>
      <c r="V4515" s="8"/>
      <c r="W4515" s="8"/>
    </row>
    <row r="4516" spans="1:23" ht="13.5" thickBot="1">
      <c r="A4516" s="8"/>
      <c r="B4516" s="8"/>
      <c r="C4516" s="8" t="s">
        <v>6189</v>
      </c>
      <c r="D4516" s="8"/>
      <c r="E4516" s="8"/>
      <c r="F4516" s="8"/>
      <c r="G4516" s="8"/>
      <c r="H4516" s="8"/>
      <c r="I4516" s="8"/>
      <c r="J4516" s="8" t="s">
        <v>78</v>
      </c>
      <c r="K4516" s="17">
        <v>0</v>
      </c>
      <c r="L4516" s="8"/>
      <c r="M4516" s="8"/>
      <c r="N4516" s="9">
        <v>0</v>
      </c>
      <c r="O4516" s="8"/>
      <c r="P4516" s="9">
        <v>0</v>
      </c>
      <c r="Q4516" s="15">
        <v>0</v>
      </c>
      <c r="R4516" s="9">
        <v>1152</v>
      </c>
      <c r="S4516" s="8" t="s">
        <v>37</v>
      </c>
      <c r="T4516" s="8"/>
      <c r="U4516" s="18" t="s">
        <v>9109</v>
      </c>
      <c r="V4516" s="8"/>
      <c r="W4516" s="8"/>
    </row>
    <row r="4517" spans="1:23" ht="13.5" thickBot="1">
      <c r="A4517" s="8"/>
      <c r="B4517" s="8"/>
      <c r="C4517" s="8" t="s">
        <v>6191</v>
      </c>
      <c r="D4517" s="8"/>
      <c r="E4517" s="8"/>
      <c r="F4517" s="8"/>
      <c r="G4517" s="8"/>
      <c r="H4517" s="8"/>
      <c r="I4517" s="8"/>
      <c r="J4517" s="8" t="s">
        <v>78</v>
      </c>
      <c r="K4517" s="17">
        <v>0</v>
      </c>
      <c r="L4517" s="8"/>
      <c r="M4517" s="8"/>
      <c r="N4517" s="9">
        <v>0</v>
      </c>
      <c r="O4517" s="8"/>
      <c r="P4517" s="9">
        <v>0</v>
      </c>
      <c r="Q4517" s="15">
        <v>0</v>
      </c>
      <c r="R4517" s="9">
        <v>1152</v>
      </c>
      <c r="S4517" s="8" t="s">
        <v>37</v>
      </c>
      <c r="T4517" s="8"/>
      <c r="U4517" s="18" t="s">
        <v>9109</v>
      </c>
      <c r="V4517" s="8"/>
      <c r="W4517" s="8"/>
    </row>
    <row r="4518" spans="1:23" ht="13.5" thickBot="1">
      <c r="A4518" s="8"/>
      <c r="B4518" s="8"/>
      <c r="C4518" s="8" t="s">
        <v>6192</v>
      </c>
      <c r="D4518" s="8"/>
      <c r="E4518" s="8"/>
      <c r="F4518" s="8"/>
      <c r="G4518" s="8"/>
      <c r="H4518" s="8"/>
      <c r="I4518" s="8"/>
      <c r="J4518" s="8" t="s">
        <v>78</v>
      </c>
      <c r="K4518" s="17">
        <v>0</v>
      </c>
      <c r="L4518" s="8"/>
      <c r="M4518" s="8"/>
      <c r="N4518" s="9">
        <v>0</v>
      </c>
      <c r="O4518" s="8"/>
      <c r="P4518" s="9">
        <v>0</v>
      </c>
      <c r="Q4518" s="15">
        <v>0</v>
      </c>
      <c r="R4518" s="9">
        <v>1152</v>
      </c>
      <c r="S4518" s="8" t="s">
        <v>37</v>
      </c>
      <c r="T4518" s="8"/>
      <c r="U4518" s="18" t="s">
        <v>9109</v>
      </c>
      <c r="V4518" s="8"/>
      <c r="W4518" s="8"/>
    </row>
    <row r="4519" spans="1:23" ht="13.5" thickBot="1">
      <c r="A4519" s="8"/>
      <c r="B4519" s="8"/>
      <c r="C4519" s="8" t="s">
        <v>6193</v>
      </c>
      <c r="D4519" s="8"/>
      <c r="E4519" s="8"/>
      <c r="F4519" s="8"/>
      <c r="G4519" s="8"/>
      <c r="H4519" s="8"/>
      <c r="I4519" s="8"/>
      <c r="J4519" s="8" t="s">
        <v>78</v>
      </c>
      <c r="K4519" s="17">
        <v>0</v>
      </c>
      <c r="L4519" s="8"/>
      <c r="M4519" s="8"/>
      <c r="N4519" s="9">
        <v>0</v>
      </c>
      <c r="O4519" s="8"/>
      <c r="P4519" s="9">
        <v>0</v>
      </c>
      <c r="Q4519" s="15">
        <v>0</v>
      </c>
      <c r="R4519" s="9">
        <v>1152</v>
      </c>
      <c r="S4519" s="8" t="s">
        <v>37</v>
      </c>
      <c r="T4519" s="8"/>
      <c r="U4519" s="18" t="s">
        <v>9109</v>
      </c>
      <c r="V4519" s="8"/>
      <c r="W4519" s="8"/>
    </row>
    <row r="4520" spans="1:23" ht="13.5" thickBot="1">
      <c r="A4520" s="8"/>
      <c r="B4520" s="8"/>
      <c r="C4520" s="8" t="s">
        <v>6194</v>
      </c>
      <c r="D4520" s="8"/>
      <c r="E4520" s="8"/>
      <c r="F4520" s="8"/>
      <c r="G4520" s="8"/>
      <c r="H4520" s="8"/>
      <c r="I4520" s="8"/>
      <c r="J4520" s="8" t="s">
        <v>78</v>
      </c>
      <c r="K4520" s="17">
        <v>0</v>
      </c>
      <c r="L4520" s="8"/>
      <c r="M4520" s="8"/>
      <c r="N4520" s="9">
        <v>0</v>
      </c>
      <c r="O4520" s="8"/>
      <c r="P4520" s="9">
        <v>0</v>
      </c>
      <c r="Q4520" s="15">
        <v>0</v>
      </c>
      <c r="R4520" s="9">
        <v>1152</v>
      </c>
      <c r="S4520" s="8" t="s">
        <v>37</v>
      </c>
      <c r="T4520" s="8"/>
      <c r="U4520" s="18" t="s">
        <v>9109</v>
      </c>
      <c r="V4520" s="8"/>
      <c r="W4520" s="8"/>
    </row>
    <row r="4521" spans="1:23" ht="39" thickBot="1">
      <c r="A4521" s="8"/>
      <c r="B4521" s="8"/>
      <c r="C4521" s="44" t="s">
        <v>6195</v>
      </c>
      <c r="D4521" s="42"/>
      <c r="E4521" s="8"/>
      <c r="F4521" s="8" t="s">
        <v>212</v>
      </c>
      <c r="G4521" s="8"/>
      <c r="H4521" s="8"/>
      <c r="I4521" s="8" t="s">
        <v>3638</v>
      </c>
      <c r="J4521" s="8" t="s">
        <v>214</v>
      </c>
      <c r="K4521" s="17">
        <v>0</v>
      </c>
      <c r="L4521" s="8"/>
      <c r="M4521" s="8"/>
      <c r="N4521" s="9">
        <v>0</v>
      </c>
      <c r="O4521" s="8"/>
      <c r="P4521" s="9">
        <v>0</v>
      </c>
      <c r="Q4521" s="15">
        <v>0</v>
      </c>
      <c r="R4521" s="9">
        <v>1800</v>
      </c>
      <c r="S4521" s="8" t="s">
        <v>37</v>
      </c>
      <c r="T4521" s="8"/>
      <c r="U4521" s="18" t="s">
        <v>9109</v>
      </c>
      <c r="V4521" s="8"/>
      <c r="W4521" s="8"/>
    </row>
    <row r="4522" spans="1:23" ht="13.5" thickBot="1">
      <c r="A4522" s="8"/>
      <c r="B4522" s="8"/>
      <c r="C4522" s="8" t="s">
        <v>6196</v>
      </c>
      <c r="D4522" s="8"/>
      <c r="E4522" s="8"/>
      <c r="F4522" s="8"/>
      <c r="G4522" s="8"/>
      <c r="H4522" s="8"/>
      <c r="I4522" s="8"/>
      <c r="J4522" s="8" t="s">
        <v>78</v>
      </c>
      <c r="K4522" s="17">
        <v>0</v>
      </c>
      <c r="L4522" s="8"/>
      <c r="M4522" s="8"/>
      <c r="N4522" s="9">
        <v>0</v>
      </c>
      <c r="O4522" s="8"/>
      <c r="P4522" s="9">
        <v>0</v>
      </c>
      <c r="Q4522" s="15">
        <v>0</v>
      </c>
      <c r="R4522" s="9">
        <v>1200</v>
      </c>
      <c r="S4522" s="8" t="s">
        <v>37</v>
      </c>
      <c r="T4522" s="8"/>
      <c r="U4522" s="18" t="s">
        <v>9109</v>
      </c>
      <c r="V4522" s="8"/>
      <c r="W4522" s="8"/>
    </row>
    <row r="4523" spans="1:23" ht="39" thickBot="1">
      <c r="A4523" s="8"/>
      <c r="B4523" s="8"/>
      <c r="C4523" s="8" t="s">
        <v>6197</v>
      </c>
      <c r="D4523" s="8"/>
      <c r="E4523" s="8"/>
      <c r="F4523" s="8" t="s">
        <v>212</v>
      </c>
      <c r="G4523" s="8"/>
      <c r="H4523" s="8"/>
      <c r="I4523" s="8" t="s">
        <v>3638</v>
      </c>
      <c r="J4523" s="8" t="s">
        <v>214</v>
      </c>
      <c r="K4523" s="17">
        <v>0</v>
      </c>
      <c r="L4523" s="8"/>
      <c r="M4523" s="8"/>
      <c r="N4523" s="9">
        <v>0</v>
      </c>
      <c r="O4523" s="8"/>
      <c r="P4523" s="9">
        <v>0</v>
      </c>
      <c r="Q4523" s="15">
        <v>0</v>
      </c>
      <c r="R4523" s="9">
        <v>1200</v>
      </c>
      <c r="S4523" s="8" t="s">
        <v>37</v>
      </c>
      <c r="T4523" s="8"/>
      <c r="U4523" s="18" t="s">
        <v>9109</v>
      </c>
      <c r="V4523" s="8"/>
      <c r="W4523" s="8"/>
    </row>
    <row r="4524" spans="1:23" ht="39" thickBot="1">
      <c r="A4524" s="8"/>
      <c r="B4524" s="8"/>
      <c r="C4524" s="44" t="s">
        <v>6199</v>
      </c>
      <c r="D4524" s="45"/>
      <c r="E4524" s="45"/>
      <c r="F4524" s="45" t="s">
        <v>212</v>
      </c>
      <c r="G4524" s="42"/>
      <c r="H4524" s="8"/>
      <c r="I4524" s="8" t="s">
        <v>3638</v>
      </c>
      <c r="J4524" s="8" t="s">
        <v>214</v>
      </c>
      <c r="K4524" s="17">
        <v>0</v>
      </c>
      <c r="L4524" s="8"/>
      <c r="M4524" s="8"/>
      <c r="N4524" s="9">
        <v>0</v>
      </c>
      <c r="O4524" s="8"/>
      <c r="P4524" s="9">
        <v>0</v>
      </c>
      <c r="Q4524" s="15">
        <v>0</v>
      </c>
      <c r="R4524" s="9">
        <v>1200</v>
      </c>
      <c r="S4524" s="8" t="s">
        <v>37</v>
      </c>
      <c r="T4524" s="8"/>
      <c r="U4524" s="18" t="s">
        <v>9109</v>
      </c>
      <c r="V4524" s="8"/>
      <c r="W4524" s="8"/>
    </row>
    <row r="4525" spans="1:23" ht="39" thickBot="1">
      <c r="A4525" s="8"/>
      <c r="B4525" s="8"/>
      <c r="C4525" s="44" t="s">
        <v>6199</v>
      </c>
      <c r="D4525" s="42"/>
      <c r="E4525" s="8"/>
      <c r="F4525" s="8" t="s">
        <v>212</v>
      </c>
      <c r="G4525" s="8"/>
      <c r="H4525" s="8"/>
      <c r="I4525" s="8" t="s">
        <v>3638</v>
      </c>
      <c r="J4525" s="8" t="s">
        <v>214</v>
      </c>
      <c r="K4525" s="17">
        <v>0</v>
      </c>
      <c r="L4525" s="8"/>
      <c r="M4525" s="8"/>
      <c r="N4525" s="9">
        <v>0</v>
      </c>
      <c r="O4525" s="8"/>
      <c r="P4525" s="9">
        <v>0</v>
      </c>
      <c r="Q4525" s="15">
        <v>0</v>
      </c>
      <c r="R4525" s="9">
        <v>1200</v>
      </c>
      <c r="S4525" s="8" t="s">
        <v>37</v>
      </c>
      <c r="T4525" s="8"/>
      <c r="U4525" s="18" t="s">
        <v>9109</v>
      </c>
      <c r="V4525" s="8"/>
      <c r="W4525" s="8"/>
    </row>
    <row r="4526" spans="1:23" ht="39" thickBot="1">
      <c r="A4526" s="8"/>
      <c r="B4526" s="8"/>
      <c r="C4526" s="8" t="s">
        <v>6201</v>
      </c>
      <c r="D4526" s="8"/>
      <c r="E4526" s="8"/>
      <c r="F4526" s="8" t="s">
        <v>212</v>
      </c>
      <c r="G4526" s="8"/>
      <c r="H4526" s="8"/>
      <c r="I4526" s="8" t="s">
        <v>3638</v>
      </c>
      <c r="J4526" s="8" t="s">
        <v>214</v>
      </c>
      <c r="K4526" s="17">
        <v>0</v>
      </c>
      <c r="L4526" s="8"/>
      <c r="M4526" s="8"/>
      <c r="N4526" s="9">
        <v>0</v>
      </c>
      <c r="O4526" s="8"/>
      <c r="P4526" s="9">
        <v>0</v>
      </c>
      <c r="Q4526" s="15">
        <v>0</v>
      </c>
      <c r="R4526" s="9">
        <v>1200</v>
      </c>
      <c r="S4526" s="8" t="s">
        <v>37</v>
      </c>
      <c r="T4526" s="8"/>
      <c r="U4526" s="18" t="s">
        <v>9109</v>
      </c>
      <c r="V4526" s="8"/>
      <c r="W4526" s="8"/>
    </row>
    <row r="4527" spans="1:23" ht="39" thickBot="1">
      <c r="A4527" s="8"/>
      <c r="B4527" s="8"/>
      <c r="C4527" s="8" t="s">
        <v>6203</v>
      </c>
      <c r="D4527" s="8"/>
      <c r="E4527" s="8"/>
      <c r="F4527" s="8" t="s">
        <v>212</v>
      </c>
      <c r="G4527" s="8"/>
      <c r="H4527" s="8"/>
      <c r="I4527" s="8" t="s">
        <v>3638</v>
      </c>
      <c r="J4527" s="8" t="s">
        <v>214</v>
      </c>
      <c r="K4527" s="17">
        <v>0</v>
      </c>
      <c r="L4527" s="8"/>
      <c r="M4527" s="8"/>
      <c r="N4527" s="9">
        <v>0</v>
      </c>
      <c r="O4527" s="8"/>
      <c r="P4527" s="9">
        <v>0</v>
      </c>
      <c r="Q4527" s="15">
        <v>0</v>
      </c>
      <c r="R4527" s="9">
        <v>1200</v>
      </c>
      <c r="S4527" s="8" t="s">
        <v>37</v>
      </c>
      <c r="T4527" s="8"/>
      <c r="U4527" s="18" t="s">
        <v>9109</v>
      </c>
      <c r="V4527" s="8"/>
      <c r="W4527" s="8"/>
    </row>
    <row r="4528" spans="1:23" ht="39" thickBot="1">
      <c r="A4528" s="8"/>
      <c r="B4528" s="8"/>
      <c r="C4528" s="8" t="s">
        <v>6205</v>
      </c>
      <c r="D4528" s="8"/>
      <c r="E4528" s="8"/>
      <c r="F4528" s="8" t="s">
        <v>212</v>
      </c>
      <c r="G4528" s="8"/>
      <c r="H4528" s="8"/>
      <c r="I4528" s="8" t="s">
        <v>3638</v>
      </c>
      <c r="J4528" s="8" t="s">
        <v>214</v>
      </c>
      <c r="K4528" s="17">
        <v>0</v>
      </c>
      <c r="L4528" s="8"/>
      <c r="M4528" s="8"/>
      <c r="N4528" s="9">
        <v>0</v>
      </c>
      <c r="O4528" s="8"/>
      <c r="P4528" s="9">
        <v>0</v>
      </c>
      <c r="Q4528" s="15">
        <v>0</v>
      </c>
      <c r="R4528" s="9">
        <v>1200</v>
      </c>
      <c r="S4528" s="8" t="s">
        <v>37</v>
      </c>
      <c r="T4528" s="8"/>
      <c r="U4528" s="8" t="s">
        <v>9109</v>
      </c>
      <c r="V4528" s="8"/>
      <c r="W4528" s="8"/>
    </row>
    <row r="4529" spans="1:23" ht="39" thickBot="1">
      <c r="A4529" s="8"/>
      <c r="B4529" s="8"/>
      <c r="C4529" s="8" t="s">
        <v>6207</v>
      </c>
      <c r="D4529" s="8"/>
      <c r="E4529" s="8"/>
      <c r="F4529" s="8" t="s">
        <v>212</v>
      </c>
      <c r="G4529" s="8"/>
      <c r="H4529" s="8"/>
      <c r="I4529" s="8" t="s">
        <v>3638</v>
      </c>
      <c r="J4529" s="8" t="s">
        <v>214</v>
      </c>
      <c r="K4529" s="17">
        <v>0</v>
      </c>
      <c r="L4529" s="8"/>
      <c r="M4529" s="8"/>
      <c r="N4529" s="9">
        <v>0</v>
      </c>
      <c r="O4529" s="8"/>
      <c r="P4529" s="9">
        <v>0</v>
      </c>
      <c r="Q4529" s="15">
        <v>0</v>
      </c>
      <c r="R4529" s="9">
        <v>1200</v>
      </c>
      <c r="S4529" s="8" t="s">
        <v>37</v>
      </c>
      <c r="T4529" s="8"/>
      <c r="U4529" s="18" t="s">
        <v>9109</v>
      </c>
      <c r="V4529" s="8"/>
      <c r="W4529" s="8"/>
    </row>
    <row r="4530" spans="1:23" ht="39" thickBot="1">
      <c r="A4530" s="8"/>
      <c r="B4530" s="8"/>
      <c r="C4530" s="8" t="s">
        <v>6208</v>
      </c>
      <c r="D4530" s="8"/>
      <c r="E4530" s="8"/>
      <c r="F4530" s="8" t="s">
        <v>212</v>
      </c>
      <c r="G4530" s="8"/>
      <c r="H4530" s="8"/>
      <c r="I4530" s="8" t="s">
        <v>3638</v>
      </c>
      <c r="J4530" s="8" t="s">
        <v>214</v>
      </c>
      <c r="K4530" s="17">
        <v>0</v>
      </c>
      <c r="L4530" s="8"/>
      <c r="M4530" s="8"/>
      <c r="N4530" s="9">
        <v>0</v>
      </c>
      <c r="O4530" s="8"/>
      <c r="P4530" s="9">
        <v>0</v>
      </c>
      <c r="Q4530" s="15">
        <v>0</v>
      </c>
      <c r="R4530" s="9">
        <v>1200</v>
      </c>
      <c r="S4530" s="8" t="s">
        <v>37</v>
      </c>
      <c r="T4530" s="8"/>
      <c r="U4530" s="19" t="s">
        <v>9109</v>
      </c>
      <c r="V4530" s="8"/>
      <c r="W4530" s="8"/>
    </row>
    <row r="4531" spans="1:23" ht="39" thickBot="1">
      <c r="A4531" s="8"/>
      <c r="B4531" s="8"/>
      <c r="C4531" s="8" t="s">
        <v>6209</v>
      </c>
      <c r="D4531" s="8"/>
      <c r="E4531" s="8"/>
      <c r="F4531" s="8" t="s">
        <v>212</v>
      </c>
      <c r="G4531" s="8"/>
      <c r="H4531" s="8"/>
      <c r="I4531" s="8" t="s">
        <v>3638</v>
      </c>
      <c r="J4531" s="8" t="s">
        <v>214</v>
      </c>
      <c r="K4531" s="17">
        <v>0</v>
      </c>
      <c r="L4531" s="8"/>
      <c r="M4531" s="8"/>
      <c r="N4531" s="9">
        <v>0</v>
      </c>
      <c r="O4531" s="8"/>
      <c r="P4531" s="9">
        <v>0</v>
      </c>
      <c r="Q4531" s="15">
        <v>0</v>
      </c>
      <c r="R4531" s="9">
        <v>1200</v>
      </c>
      <c r="S4531" s="8" t="s">
        <v>37</v>
      </c>
      <c r="T4531" s="8"/>
      <c r="U4531" s="19" t="s">
        <v>9109</v>
      </c>
      <c r="V4531" s="8"/>
      <c r="W4531" s="8"/>
    </row>
    <row r="4532" spans="1:23" ht="39" thickBot="1">
      <c r="A4532" s="8"/>
      <c r="B4532" s="8"/>
      <c r="C4532" s="8" t="s">
        <v>6210</v>
      </c>
      <c r="D4532" s="8"/>
      <c r="E4532" s="8"/>
      <c r="F4532" s="8" t="s">
        <v>212</v>
      </c>
      <c r="G4532" s="8"/>
      <c r="H4532" s="8"/>
      <c r="I4532" s="8" t="s">
        <v>3638</v>
      </c>
      <c r="J4532" s="8" t="s">
        <v>214</v>
      </c>
      <c r="K4532" s="17">
        <v>0</v>
      </c>
      <c r="L4532" s="8"/>
      <c r="M4532" s="8"/>
      <c r="N4532" s="9">
        <v>0</v>
      </c>
      <c r="O4532" s="8"/>
      <c r="P4532" s="9">
        <v>0</v>
      </c>
      <c r="Q4532" s="15">
        <v>0</v>
      </c>
      <c r="R4532" s="9">
        <v>1200</v>
      </c>
      <c r="S4532" s="8" t="s">
        <v>37</v>
      </c>
      <c r="T4532" s="8"/>
      <c r="U4532" s="18" t="s">
        <v>9109</v>
      </c>
      <c r="V4532" s="8"/>
      <c r="W4532" s="8"/>
    </row>
    <row r="4533" spans="1:23" ht="39" thickBot="1">
      <c r="A4533" s="8"/>
      <c r="B4533" s="8"/>
      <c r="C4533" s="8" t="s">
        <v>6212</v>
      </c>
      <c r="D4533" s="8"/>
      <c r="E4533" s="8"/>
      <c r="F4533" s="8" t="s">
        <v>212</v>
      </c>
      <c r="G4533" s="8"/>
      <c r="H4533" s="8"/>
      <c r="I4533" s="8" t="s">
        <v>3638</v>
      </c>
      <c r="J4533" s="8" t="s">
        <v>214</v>
      </c>
      <c r="K4533" s="17">
        <v>0</v>
      </c>
      <c r="L4533" s="8"/>
      <c r="M4533" s="8"/>
      <c r="N4533" s="9">
        <v>0</v>
      </c>
      <c r="O4533" s="8"/>
      <c r="P4533" s="9">
        <v>0</v>
      </c>
      <c r="Q4533" s="15">
        <v>0</v>
      </c>
      <c r="R4533" s="9">
        <v>1200</v>
      </c>
      <c r="S4533" s="8" t="s">
        <v>37</v>
      </c>
      <c r="T4533" s="8"/>
      <c r="U4533" s="18" t="s">
        <v>9109</v>
      </c>
      <c r="V4533" s="8"/>
      <c r="W4533" s="8"/>
    </row>
    <row r="4534" spans="1:23" ht="26.25" thickBot="1">
      <c r="A4534" s="8"/>
      <c r="B4534" s="8"/>
      <c r="C4534" s="8" t="s">
        <v>6214</v>
      </c>
      <c r="D4534" s="8"/>
      <c r="E4534" s="8"/>
      <c r="F4534" s="8" t="s">
        <v>212</v>
      </c>
      <c r="G4534" s="8"/>
      <c r="H4534" s="8"/>
      <c r="I4534" s="8" t="s">
        <v>213</v>
      </c>
      <c r="J4534" s="8" t="s">
        <v>214</v>
      </c>
      <c r="K4534" s="17">
        <v>0</v>
      </c>
      <c r="L4534" s="8"/>
      <c r="M4534" s="8"/>
      <c r="N4534" s="9">
        <v>0</v>
      </c>
      <c r="O4534" s="8"/>
      <c r="P4534" s="9">
        <v>0</v>
      </c>
      <c r="Q4534" s="15">
        <v>0</v>
      </c>
      <c r="R4534" s="9">
        <v>6000</v>
      </c>
      <c r="S4534" s="8" t="s">
        <v>37</v>
      </c>
      <c r="T4534" s="8"/>
      <c r="U4534" s="8" t="s">
        <v>9109</v>
      </c>
      <c r="V4534" s="8"/>
      <c r="W4534" s="8"/>
    </row>
    <row r="4535" spans="1:23" ht="26.25" thickBot="1">
      <c r="A4535" s="8"/>
      <c r="B4535" s="8"/>
      <c r="C4535" s="8" t="s">
        <v>6215</v>
      </c>
      <c r="D4535" s="8"/>
      <c r="E4535" s="8"/>
      <c r="F4535" s="8" t="s">
        <v>212</v>
      </c>
      <c r="G4535" s="8"/>
      <c r="H4535" s="8"/>
      <c r="I4535" s="8" t="s">
        <v>213</v>
      </c>
      <c r="J4535" s="8" t="s">
        <v>214</v>
      </c>
      <c r="K4535" s="17">
        <v>0</v>
      </c>
      <c r="L4535" s="8"/>
      <c r="M4535" s="8"/>
      <c r="N4535" s="9">
        <v>0</v>
      </c>
      <c r="O4535" s="8"/>
      <c r="P4535" s="9">
        <v>0</v>
      </c>
      <c r="Q4535" s="15">
        <v>0</v>
      </c>
      <c r="R4535" s="9">
        <v>3000</v>
      </c>
      <c r="S4535" s="8" t="s">
        <v>37</v>
      </c>
      <c r="T4535" s="8"/>
      <c r="U4535" s="8" t="s">
        <v>9109</v>
      </c>
      <c r="V4535" s="8"/>
      <c r="W4535" s="8"/>
    </row>
    <row r="4536" spans="1:23" ht="26.25" thickBot="1">
      <c r="A4536" s="8"/>
      <c r="B4536" s="8"/>
      <c r="C4536" s="8" t="s">
        <v>6216</v>
      </c>
      <c r="D4536" s="8"/>
      <c r="E4536" s="8"/>
      <c r="F4536" s="8" t="s">
        <v>212</v>
      </c>
      <c r="G4536" s="8"/>
      <c r="H4536" s="8"/>
      <c r="I4536" s="8" t="s">
        <v>213</v>
      </c>
      <c r="J4536" s="8" t="s">
        <v>214</v>
      </c>
      <c r="K4536" s="17">
        <v>0</v>
      </c>
      <c r="L4536" s="8"/>
      <c r="M4536" s="8"/>
      <c r="N4536" s="9">
        <v>0</v>
      </c>
      <c r="O4536" s="8"/>
      <c r="P4536" s="9">
        <v>0</v>
      </c>
      <c r="Q4536" s="15">
        <v>0</v>
      </c>
      <c r="R4536" s="9">
        <v>3000</v>
      </c>
      <c r="S4536" s="8" t="s">
        <v>37</v>
      </c>
      <c r="T4536" s="8"/>
      <c r="U4536" s="8" t="s">
        <v>9109</v>
      </c>
      <c r="V4536" s="8"/>
      <c r="W4536" s="8"/>
    </row>
    <row r="4537" spans="1:23" ht="13.5" thickBot="1">
      <c r="A4537" s="8"/>
      <c r="B4537" s="8"/>
      <c r="C4537" s="8" t="s">
        <v>5356</v>
      </c>
      <c r="D4537" s="8"/>
      <c r="E4537" s="8"/>
      <c r="F4537" s="8"/>
      <c r="G4537" s="8"/>
      <c r="H4537" s="8"/>
      <c r="I4537" s="8"/>
      <c r="J4537" s="8" t="s">
        <v>78</v>
      </c>
      <c r="K4537" s="17">
        <v>0</v>
      </c>
      <c r="L4537" s="8"/>
      <c r="M4537" s="8"/>
      <c r="N4537" s="9">
        <v>0</v>
      </c>
      <c r="O4537" s="8"/>
      <c r="P4537" s="9">
        <v>0</v>
      </c>
      <c r="Q4537" s="15">
        <v>0</v>
      </c>
      <c r="R4537" s="9">
        <v>1728</v>
      </c>
      <c r="S4537" s="8" t="s">
        <v>37</v>
      </c>
      <c r="T4537" s="8"/>
      <c r="U4537" s="8" t="s">
        <v>9109</v>
      </c>
      <c r="V4537" s="8"/>
      <c r="W4537" s="8"/>
    </row>
    <row r="4538" spans="1:23" ht="13.5" thickBot="1">
      <c r="A4538" s="8"/>
      <c r="B4538" s="8"/>
      <c r="C4538" s="8" t="s">
        <v>6218</v>
      </c>
      <c r="D4538" s="8"/>
      <c r="E4538" s="8"/>
      <c r="F4538" s="8"/>
      <c r="G4538" s="8"/>
      <c r="H4538" s="8"/>
      <c r="I4538" s="8"/>
      <c r="J4538" s="8" t="s">
        <v>78</v>
      </c>
      <c r="K4538" s="17">
        <v>0</v>
      </c>
      <c r="L4538" s="8"/>
      <c r="M4538" s="8"/>
      <c r="N4538" s="9">
        <v>0</v>
      </c>
      <c r="O4538" s="8"/>
      <c r="P4538" s="9">
        <v>0</v>
      </c>
      <c r="Q4538" s="15">
        <v>0</v>
      </c>
      <c r="R4538" s="9">
        <v>5</v>
      </c>
      <c r="S4538" s="8" t="s">
        <v>34</v>
      </c>
      <c r="T4538" s="8"/>
      <c r="U4538" s="8" t="s">
        <v>9164</v>
      </c>
      <c r="V4538" s="8"/>
      <c r="W4538" s="8"/>
    </row>
    <row r="4539" spans="1:23" ht="13.5" thickBot="1">
      <c r="A4539" s="8"/>
      <c r="B4539" s="8"/>
      <c r="C4539" s="8" t="s">
        <v>6219</v>
      </c>
      <c r="D4539" s="8"/>
      <c r="E4539" s="8"/>
      <c r="F4539" s="8"/>
      <c r="G4539" s="8"/>
      <c r="H4539" s="8"/>
      <c r="I4539" s="8"/>
      <c r="J4539" s="8" t="s">
        <v>78</v>
      </c>
      <c r="K4539" s="17">
        <v>0</v>
      </c>
      <c r="L4539" s="8"/>
      <c r="M4539" s="8"/>
      <c r="N4539" s="9">
        <v>0</v>
      </c>
      <c r="O4539" s="8"/>
      <c r="P4539" s="9">
        <v>0</v>
      </c>
      <c r="Q4539" s="15">
        <v>0</v>
      </c>
      <c r="R4539" s="9">
        <v>10</v>
      </c>
      <c r="S4539" s="8" t="s">
        <v>34</v>
      </c>
      <c r="T4539" s="8"/>
      <c r="U4539" s="18" t="s">
        <v>9164</v>
      </c>
      <c r="V4539" s="8"/>
      <c r="W4539" s="8"/>
    </row>
    <row r="4540" spans="1:23" ht="13.5" thickBot="1">
      <c r="A4540" s="8"/>
      <c r="B4540" s="8"/>
      <c r="C4540" s="8" t="s">
        <v>6220</v>
      </c>
      <c r="D4540" s="8"/>
      <c r="E4540" s="8"/>
      <c r="F4540" s="8"/>
      <c r="G4540" s="8"/>
      <c r="H4540" s="8"/>
      <c r="I4540" s="8"/>
      <c r="J4540" s="8" t="s">
        <v>78</v>
      </c>
      <c r="K4540" s="17">
        <v>0</v>
      </c>
      <c r="L4540" s="8"/>
      <c r="M4540" s="8"/>
      <c r="N4540" s="9">
        <v>0</v>
      </c>
      <c r="O4540" s="8"/>
      <c r="P4540" s="9">
        <v>0</v>
      </c>
      <c r="Q4540" s="15">
        <v>0</v>
      </c>
      <c r="R4540" s="9">
        <v>720</v>
      </c>
      <c r="S4540" s="8" t="s">
        <v>124</v>
      </c>
      <c r="T4540" s="8"/>
      <c r="U4540" s="8" t="s">
        <v>9165</v>
      </c>
      <c r="V4540" s="8"/>
      <c r="W4540" s="8"/>
    </row>
    <row r="4541" spans="1:23" ht="13.5" thickBot="1">
      <c r="A4541" s="8"/>
      <c r="B4541" s="8"/>
      <c r="C4541" s="8" t="s">
        <v>6223</v>
      </c>
      <c r="D4541" s="8"/>
      <c r="E4541" s="8"/>
      <c r="F4541" s="8"/>
      <c r="G4541" s="8"/>
      <c r="H4541" s="8"/>
      <c r="I4541" s="8"/>
      <c r="J4541" s="8" t="s">
        <v>78</v>
      </c>
      <c r="K4541" s="17">
        <v>0</v>
      </c>
      <c r="L4541" s="8"/>
      <c r="M4541" s="8"/>
      <c r="N4541" s="9">
        <v>0</v>
      </c>
      <c r="O4541" s="8"/>
      <c r="P4541" s="9">
        <v>0</v>
      </c>
      <c r="Q4541" s="15">
        <v>0</v>
      </c>
      <c r="R4541" s="9">
        <v>260</v>
      </c>
      <c r="S4541" s="8" t="s">
        <v>37</v>
      </c>
      <c r="T4541" s="8"/>
      <c r="U4541" s="8" t="s">
        <v>9109</v>
      </c>
      <c r="V4541" s="8"/>
      <c r="W4541" s="8"/>
    </row>
    <row r="4542" spans="1:23" ht="13.5" thickBot="1">
      <c r="A4542" s="8"/>
      <c r="B4542" s="8"/>
      <c r="C4542" s="8" t="s">
        <v>6224</v>
      </c>
      <c r="D4542" s="8"/>
      <c r="E4542" s="8"/>
      <c r="F4542" s="8"/>
      <c r="G4542" s="8"/>
      <c r="H4542" s="8"/>
      <c r="I4542" s="8"/>
      <c r="J4542" s="8" t="s">
        <v>78</v>
      </c>
      <c r="K4542" s="17">
        <v>0</v>
      </c>
      <c r="L4542" s="8"/>
      <c r="M4542" s="8"/>
      <c r="N4542" s="9">
        <v>0</v>
      </c>
      <c r="O4542" s="8"/>
      <c r="P4542" s="9">
        <v>0</v>
      </c>
      <c r="Q4542" s="15">
        <v>0</v>
      </c>
      <c r="R4542" s="9">
        <v>3000</v>
      </c>
      <c r="S4542" s="8" t="s">
        <v>37</v>
      </c>
      <c r="T4542" s="8"/>
      <c r="U4542" s="19" t="s">
        <v>9109</v>
      </c>
      <c r="V4542" s="8"/>
      <c r="W4542" s="8"/>
    </row>
    <row r="4543" spans="1:23" ht="13.5" thickBot="1">
      <c r="A4543" s="8"/>
      <c r="B4543" s="8"/>
      <c r="C4543" s="8" t="s">
        <v>6224</v>
      </c>
      <c r="D4543" s="8"/>
      <c r="E4543" s="8"/>
      <c r="F4543" s="8"/>
      <c r="G4543" s="8"/>
      <c r="H4543" s="8"/>
      <c r="I4543" s="8"/>
      <c r="J4543" s="8" t="s">
        <v>78</v>
      </c>
      <c r="K4543" s="17">
        <v>0</v>
      </c>
      <c r="L4543" s="8"/>
      <c r="M4543" s="8"/>
      <c r="N4543" s="9">
        <v>0</v>
      </c>
      <c r="O4543" s="8"/>
      <c r="P4543" s="9">
        <v>0</v>
      </c>
      <c r="Q4543" s="15">
        <v>0</v>
      </c>
      <c r="R4543" s="9">
        <v>2500</v>
      </c>
      <c r="S4543" s="8" t="s">
        <v>37</v>
      </c>
      <c r="T4543" s="8"/>
      <c r="U4543" s="19" t="s">
        <v>9109</v>
      </c>
      <c r="V4543" s="8"/>
      <c r="W4543" s="8"/>
    </row>
    <row r="4544" spans="1:23" ht="13.5" thickBot="1">
      <c r="A4544" s="8"/>
      <c r="B4544" s="8"/>
      <c r="C4544" s="8" t="s">
        <v>6224</v>
      </c>
      <c r="D4544" s="8"/>
      <c r="E4544" s="8"/>
      <c r="F4544" s="8"/>
      <c r="G4544" s="8"/>
      <c r="H4544" s="8"/>
      <c r="I4544" s="8"/>
      <c r="J4544" s="8" t="s">
        <v>78</v>
      </c>
      <c r="K4544" s="17">
        <v>0</v>
      </c>
      <c r="L4544" s="8"/>
      <c r="M4544" s="8"/>
      <c r="N4544" s="9">
        <v>0</v>
      </c>
      <c r="O4544" s="8"/>
      <c r="P4544" s="9">
        <v>0</v>
      </c>
      <c r="Q4544" s="15">
        <v>0</v>
      </c>
      <c r="R4544" s="9">
        <v>2000</v>
      </c>
      <c r="S4544" s="8" t="s">
        <v>37</v>
      </c>
      <c r="T4544" s="8"/>
      <c r="U4544" s="18" t="s">
        <v>9109</v>
      </c>
      <c r="V4544" s="8"/>
      <c r="W4544" s="8"/>
    </row>
    <row r="4545" spans="1:23" ht="13.5" thickBot="1">
      <c r="A4545" s="8"/>
      <c r="B4545" s="8"/>
      <c r="C4545" s="8" t="s">
        <v>6225</v>
      </c>
      <c r="D4545" s="8"/>
      <c r="E4545" s="8"/>
      <c r="F4545" s="8"/>
      <c r="G4545" s="8"/>
      <c r="H4545" s="8"/>
      <c r="I4545" s="8"/>
      <c r="J4545" s="8" t="s">
        <v>78</v>
      </c>
      <c r="K4545" s="17">
        <v>0</v>
      </c>
      <c r="L4545" s="8"/>
      <c r="M4545" s="8"/>
      <c r="N4545" s="9">
        <v>0</v>
      </c>
      <c r="O4545" s="8"/>
      <c r="P4545" s="9">
        <v>0</v>
      </c>
      <c r="Q4545" s="15">
        <v>0</v>
      </c>
      <c r="R4545" s="9">
        <v>1000</v>
      </c>
      <c r="S4545" s="8" t="s">
        <v>34</v>
      </c>
      <c r="T4545" s="8"/>
      <c r="U4545" s="8" t="s">
        <v>9164</v>
      </c>
      <c r="V4545" s="8"/>
      <c r="W4545" s="8"/>
    </row>
    <row r="4546" spans="1:23" ht="13.5" thickBot="1">
      <c r="A4546" s="8"/>
      <c r="B4546" s="8"/>
      <c r="C4546" s="8" t="s">
        <v>6227</v>
      </c>
      <c r="D4546" s="8"/>
      <c r="E4546" s="8"/>
      <c r="F4546" s="8" t="s">
        <v>212</v>
      </c>
      <c r="G4546" s="8"/>
      <c r="H4546" s="8"/>
      <c r="I4546" s="8" t="s">
        <v>1137</v>
      </c>
      <c r="J4546" s="8" t="s">
        <v>214</v>
      </c>
      <c r="K4546" s="17">
        <v>0</v>
      </c>
      <c r="L4546" s="8"/>
      <c r="M4546" s="8"/>
      <c r="N4546" s="9">
        <v>0</v>
      </c>
      <c r="O4546" s="8"/>
      <c r="P4546" s="9">
        <v>0</v>
      </c>
      <c r="Q4546" s="15">
        <v>0</v>
      </c>
      <c r="R4546" s="9">
        <v>576</v>
      </c>
      <c r="S4546" s="8" t="s">
        <v>37</v>
      </c>
      <c r="T4546" s="8"/>
      <c r="U4546" s="18" t="s">
        <v>9109</v>
      </c>
      <c r="V4546" s="8"/>
      <c r="W4546" s="8"/>
    </row>
    <row r="4547" spans="1:23" ht="13.5" thickBot="1">
      <c r="A4547" s="8"/>
      <c r="B4547" s="8"/>
      <c r="C4547" s="8" t="s">
        <v>6228</v>
      </c>
      <c r="D4547" s="8"/>
      <c r="E4547" s="8"/>
      <c r="F4547" s="8" t="s">
        <v>212</v>
      </c>
      <c r="G4547" s="8"/>
      <c r="H4547" s="8"/>
      <c r="I4547" s="8" t="s">
        <v>1137</v>
      </c>
      <c r="J4547" s="8" t="s">
        <v>214</v>
      </c>
      <c r="K4547" s="17">
        <v>0</v>
      </c>
      <c r="L4547" s="8"/>
      <c r="M4547" s="8"/>
      <c r="N4547" s="9">
        <v>0</v>
      </c>
      <c r="O4547" s="8"/>
      <c r="P4547" s="9">
        <v>0</v>
      </c>
      <c r="Q4547" s="15">
        <v>0</v>
      </c>
      <c r="R4547" s="9">
        <v>576</v>
      </c>
      <c r="S4547" s="8" t="s">
        <v>37</v>
      </c>
      <c r="T4547" s="8"/>
      <c r="U4547" s="18" t="s">
        <v>9109</v>
      </c>
      <c r="V4547" s="8"/>
      <c r="W4547" s="8"/>
    </row>
    <row r="4548" spans="1:23" ht="26.25" thickBot="1">
      <c r="A4548" s="8"/>
      <c r="B4548" s="8"/>
      <c r="C4548" s="8" t="s">
        <v>6229</v>
      </c>
      <c r="D4548" s="8"/>
      <c r="E4548" s="8"/>
      <c r="F4548" s="8" t="s">
        <v>212</v>
      </c>
      <c r="G4548" s="8"/>
      <c r="H4548" s="8"/>
      <c r="I4548" s="8" t="s">
        <v>227</v>
      </c>
      <c r="J4548" s="8" t="s">
        <v>214</v>
      </c>
      <c r="K4548" s="17">
        <v>0</v>
      </c>
      <c r="L4548" s="8"/>
      <c r="M4548" s="8"/>
      <c r="N4548" s="9">
        <v>0</v>
      </c>
      <c r="O4548" s="8"/>
      <c r="P4548" s="9">
        <v>0</v>
      </c>
      <c r="Q4548" s="15">
        <v>0</v>
      </c>
      <c r="R4548" s="9">
        <v>2000</v>
      </c>
      <c r="S4548" s="8" t="s">
        <v>37</v>
      </c>
      <c r="T4548" s="8"/>
      <c r="U4548" s="18" t="s">
        <v>9109</v>
      </c>
      <c r="V4548" s="8"/>
      <c r="W4548" s="8"/>
    </row>
    <row r="4549" spans="1:23" ht="13.5" thickBot="1">
      <c r="A4549" s="8"/>
      <c r="B4549" s="8"/>
      <c r="C4549" s="8" t="s">
        <v>6231</v>
      </c>
      <c r="D4549" s="8"/>
      <c r="E4549" s="8"/>
      <c r="F4549" s="8"/>
      <c r="G4549" s="8"/>
      <c r="H4549" s="8"/>
      <c r="I4549" s="8"/>
      <c r="J4549" s="8" t="s">
        <v>78</v>
      </c>
      <c r="K4549" s="17">
        <v>0</v>
      </c>
      <c r="L4549" s="8"/>
      <c r="M4549" s="8"/>
      <c r="N4549" s="9">
        <v>0</v>
      </c>
      <c r="O4549" s="8"/>
      <c r="P4549" s="9">
        <v>0</v>
      </c>
      <c r="Q4549" s="15">
        <v>0</v>
      </c>
      <c r="R4549" s="9">
        <v>20</v>
      </c>
      <c r="S4549" s="8" t="s">
        <v>44</v>
      </c>
      <c r="T4549" s="8"/>
      <c r="U4549" s="18" t="s">
        <v>9177</v>
      </c>
      <c r="V4549" s="8"/>
      <c r="W4549" s="8"/>
    </row>
    <row r="4550" spans="1:23" ht="13.5" thickBot="1">
      <c r="A4550" s="8"/>
      <c r="B4550" s="8"/>
      <c r="C4550" s="8" t="s">
        <v>6232</v>
      </c>
      <c r="D4550" s="8"/>
      <c r="E4550" s="8"/>
      <c r="F4550" s="8"/>
      <c r="G4550" s="8"/>
      <c r="H4550" s="8"/>
      <c r="I4550" s="8"/>
      <c r="J4550" s="8" t="s">
        <v>78</v>
      </c>
      <c r="K4550" s="17">
        <v>0</v>
      </c>
      <c r="L4550" s="8"/>
      <c r="M4550" s="8"/>
      <c r="N4550" s="9">
        <v>0</v>
      </c>
      <c r="O4550" s="8"/>
      <c r="P4550" s="9">
        <v>0</v>
      </c>
      <c r="Q4550" s="15">
        <v>0</v>
      </c>
      <c r="R4550" s="9">
        <v>240</v>
      </c>
      <c r="S4550" s="8" t="s">
        <v>34</v>
      </c>
      <c r="T4550" s="8"/>
      <c r="U4550" s="18" t="s">
        <v>9164</v>
      </c>
      <c r="V4550" s="8"/>
      <c r="W4550" s="8"/>
    </row>
    <row r="4551" spans="1:23" ht="13.5" thickBot="1">
      <c r="A4551" s="8"/>
      <c r="B4551" s="8"/>
      <c r="C4551" s="8" t="s">
        <v>6233</v>
      </c>
      <c r="D4551" s="8"/>
      <c r="E4551" s="8"/>
      <c r="F4551" s="8"/>
      <c r="G4551" s="8"/>
      <c r="H4551" s="8"/>
      <c r="I4551" s="8"/>
      <c r="J4551" s="8" t="s">
        <v>78</v>
      </c>
      <c r="K4551" s="17">
        <v>0</v>
      </c>
      <c r="L4551" s="8"/>
      <c r="M4551" s="8"/>
      <c r="N4551" s="9">
        <v>0</v>
      </c>
      <c r="O4551" s="8"/>
      <c r="P4551" s="9">
        <v>0</v>
      </c>
      <c r="Q4551" s="15">
        <v>0</v>
      </c>
      <c r="R4551" s="9">
        <v>324</v>
      </c>
      <c r="S4551" s="8" t="s">
        <v>37</v>
      </c>
      <c r="T4551" s="8"/>
      <c r="U4551" s="18" t="s">
        <v>9109</v>
      </c>
      <c r="V4551" s="8"/>
      <c r="W4551" s="8"/>
    </row>
    <row r="4552" spans="1:23" ht="13.5" thickBot="1">
      <c r="A4552" s="8"/>
      <c r="B4552" s="8"/>
      <c r="C4552" s="44" t="s">
        <v>6233</v>
      </c>
      <c r="D4552" s="42"/>
      <c r="E4552" s="8"/>
      <c r="F4552" s="8"/>
      <c r="G4552" s="8"/>
      <c r="H4552" s="8"/>
      <c r="I4552" s="8"/>
      <c r="J4552" s="8" t="s">
        <v>78</v>
      </c>
      <c r="K4552" s="17">
        <v>0</v>
      </c>
      <c r="L4552" s="8"/>
      <c r="M4552" s="8"/>
      <c r="N4552" s="9">
        <v>0</v>
      </c>
      <c r="O4552" s="8"/>
      <c r="P4552" s="9">
        <v>0</v>
      </c>
      <c r="Q4552" s="15">
        <v>0</v>
      </c>
      <c r="R4552" s="9">
        <v>360</v>
      </c>
      <c r="S4552" s="8" t="s">
        <v>37</v>
      </c>
      <c r="T4552" s="8"/>
      <c r="U4552" s="18" t="s">
        <v>9109</v>
      </c>
      <c r="V4552" s="8"/>
      <c r="W4552" s="8"/>
    </row>
    <row r="4553" spans="1:23" ht="13.5" thickBot="1">
      <c r="A4553" s="8"/>
      <c r="B4553" s="8"/>
      <c r="C4553" s="8" t="s">
        <v>6234</v>
      </c>
      <c r="D4553" s="8"/>
      <c r="E4553" s="8"/>
      <c r="F4553" s="8"/>
      <c r="G4553" s="8"/>
      <c r="H4553" s="8"/>
      <c r="I4553" s="8"/>
      <c r="J4553" s="8" t="s">
        <v>78</v>
      </c>
      <c r="K4553" s="17">
        <v>0</v>
      </c>
      <c r="L4553" s="8"/>
      <c r="M4553" s="8"/>
      <c r="N4553" s="9">
        <v>0</v>
      </c>
      <c r="O4553" s="8"/>
      <c r="P4553" s="9">
        <v>0</v>
      </c>
      <c r="Q4553" s="15">
        <v>0</v>
      </c>
      <c r="R4553" s="9">
        <v>60</v>
      </c>
      <c r="S4553" s="8" t="s">
        <v>37</v>
      </c>
      <c r="T4553" s="8"/>
      <c r="U4553" s="18" t="s">
        <v>9109</v>
      </c>
      <c r="V4553" s="8"/>
      <c r="W4553" s="8"/>
    </row>
    <row r="4554" spans="1:23" ht="13.5" thickBot="1">
      <c r="A4554" s="8"/>
      <c r="B4554" s="8"/>
      <c r="C4554" s="8" t="s">
        <v>6235</v>
      </c>
      <c r="D4554" s="8"/>
      <c r="E4554" s="8"/>
      <c r="F4554" s="8"/>
      <c r="G4554" s="8"/>
      <c r="H4554" s="8"/>
      <c r="I4554" s="8"/>
      <c r="J4554" s="8" t="s">
        <v>78</v>
      </c>
      <c r="K4554" s="17">
        <v>0</v>
      </c>
      <c r="L4554" s="8"/>
      <c r="M4554" s="8"/>
      <c r="N4554" s="9">
        <v>0</v>
      </c>
      <c r="O4554" s="8"/>
      <c r="P4554" s="9">
        <v>0</v>
      </c>
      <c r="Q4554" s="15">
        <v>0</v>
      </c>
      <c r="R4554" s="9">
        <v>192</v>
      </c>
      <c r="S4554" s="8" t="s">
        <v>37</v>
      </c>
      <c r="T4554" s="8"/>
      <c r="U4554" s="18" t="s">
        <v>9109</v>
      </c>
      <c r="V4554" s="8"/>
      <c r="W4554" s="8"/>
    </row>
    <row r="4555" spans="1:23" ht="13.5" thickBot="1">
      <c r="A4555" s="8"/>
      <c r="B4555" s="8"/>
      <c r="C4555" s="8" t="s">
        <v>6239</v>
      </c>
      <c r="D4555" s="8"/>
      <c r="E4555" s="8"/>
      <c r="F4555" s="8"/>
      <c r="G4555" s="8"/>
      <c r="H4555" s="8"/>
      <c r="I4555" s="8"/>
      <c r="J4555" s="8" t="s">
        <v>78</v>
      </c>
      <c r="K4555" s="17">
        <v>0</v>
      </c>
      <c r="L4555" s="8"/>
      <c r="M4555" s="8"/>
      <c r="N4555" s="9">
        <v>0</v>
      </c>
      <c r="O4555" s="8"/>
      <c r="P4555" s="9">
        <v>0</v>
      </c>
      <c r="Q4555" s="15">
        <v>0</v>
      </c>
      <c r="R4555" s="9">
        <v>30</v>
      </c>
      <c r="S4555" s="8" t="s">
        <v>34</v>
      </c>
      <c r="T4555" s="8"/>
      <c r="U4555" s="18" t="s">
        <v>9164</v>
      </c>
      <c r="V4555" s="8"/>
      <c r="W4555" s="8"/>
    </row>
    <row r="4556" spans="1:23" ht="13.5" thickBot="1">
      <c r="A4556" s="8"/>
      <c r="B4556" s="8"/>
      <c r="C4556" s="8" t="s">
        <v>6240</v>
      </c>
      <c r="D4556" s="8"/>
      <c r="E4556" s="8"/>
      <c r="F4556" s="8"/>
      <c r="G4556" s="8"/>
      <c r="H4556" s="8"/>
      <c r="I4556" s="8"/>
      <c r="J4556" s="8" t="s">
        <v>78</v>
      </c>
      <c r="K4556" s="17">
        <v>0</v>
      </c>
      <c r="L4556" s="8"/>
      <c r="M4556" s="8"/>
      <c r="N4556" s="9">
        <v>0</v>
      </c>
      <c r="O4556" s="8"/>
      <c r="P4556" s="9">
        <v>0</v>
      </c>
      <c r="Q4556" s="15">
        <v>0</v>
      </c>
      <c r="R4556" s="9">
        <v>300</v>
      </c>
      <c r="S4556" s="8" t="s">
        <v>37</v>
      </c>
      <c r="T4556" s="8"/>
      <c r="U4556" s="18" t="s">
        <v>9109</v>
      </c>
      <c r="V4556" s="8"/>
      <c r="W4556" s="8"/>
    </row>
    <row r="4557" spans="1:23" ht="13.5" thickBot="1">
      <c r="A4557" s="8"/>
      <c r="B4557" s="8"/>
      <c r="C4557" s="8" t="s">
        <v>6242</v>
      </c>
      <c r="D4557" s="8"/>
      <c r="E4557" s="8"/>
      <c r="F4557" s="8"/>
      <c r="G4557" s="8"/>
      <c r="H4557" s="8"/>
      <c r="I4557" s="8"/>
      <c r="J4557" s="8" t="s">
        <v>78</v>
      </c>
      <c r="K4557" s="17">
        <v>0</v>
      </c>
      <c r="L4557" s="8"/>
      <c r="M4557" s="8"/>
      <c r="N4557" s="9">
        <v>0</v>
      </c>
      <c r="O4557" s="8"/>
      <c r="P4557" s="9">
        <v>0</v>
      </c>
      <c r="Q4557" s="15">
        <v>0</v>
      </c>
      <c r="R4557" s="9">
        <v>1</v>
      </c>
      <c r="S4557" s="8" t="s">
        <v>44</v>
      </c>
      <c r="T4557" s="8"/>
      <c r="U4557" s="18" t="s">
        <v>9177</v>
      </c>
      <c r="V4557" s="8"/>
      <c r="W4557" s="8"/>
    </row>
    <row r="4558" spans="1:23" ht="13.5" thickBot="1">
      <c r="A4558" s="8"/>
      <c r="B4558" s="8"/>
      <c r="C4558" s="8" t="s">
        <v>6244</v>
      </c>
      <c r="D4558" s="8"/>
      <c r="E4558" s="8"/>
      <c r="F4558" s="8"/>
      <c r="G4558" s="8"/>
      <c r="H4558" s="8"/>
      <c r="I4558" s="8"/>
      <c r="J4558" s="8" t="s">
        <v>78</v>
      </c>
      <c r="K4558" s="17">
        <v>0</v>
      </c>
      <c r="L4558" s="8"/>
      <c r="M4558" s="8"/>
      <c r="N4558" s="9">
        <v>0</v>
      </c>
      <c r="O4558" s="8"/>
      <c r="P4558" s="9">
        <v>0</v>
      </c>
      <c r="Q4558" s="15">
        <v>0</v>
      </c>
      <c r="R4558" s="9">
        <v>300</v>
      </c>
      <c r="S4558" s="8" t="s">
        <v>37</v>
      </c>
      <c r="T4558" s="8"/>
      <c r="U4558" s="18" t="s">
        <v>9109</v>
      </c>
      <c r="V4558" s="8"/>
      <c r="W4558" s="8"/>
    </row>
    <row r="4559" spans="1:23" ht="13.5" thickBot="1">
      <c r="A4559" s="8"/>
      <c r="B4559" s="8"/>
      <c r="C4559" s="8" t="s">
        <v>6247</v>
      </c>
      <c r="D4559" s="8"/>
      <c r="E4559" s="8"/>
      <c r="F4559" s="8"/>
      <c r="G4559" s="8"/>
      <c r="H4559" s="8"/>
      <c r="I4559" s="8"/>
      <c r="J4559" s="8" t="s">
        <v>78</v>
      </c>
      <c r="K4559" s="17">
        <v>0</v>
      </c>
      <c r="L4559" s="8"/>
      <c r="M4559" s="8"/>
      <c r="N4559" s="9">
        <v>0</v>
      </c>
      <c r="O4559" s="8"/>
      <c r="P4559" s="9">
        <v>0</v>
      </c>
      <c r="Q4559" s="15">
        <v>0</v>
      </c>
      <c r="R4559" s="9">
        <v>60</v>
      </c>
      <c r="S4559" s="8" t="s">
        <v>34</v>
      </c>
      <c r="T4559" s="8"/>
      <c r="U4559" s="18" t="s">
        <v>9164</v>
      </c>
      <c r="V4559" s="8"/>
      <c r="W4559" s="8"/>
    </row>
    <row r="4560" spans="1:23" ht="13.5" thickBot="1">
      <c r="A4560" s="8"/>
      <c r="B4560" s="8"/>
      <c r="C4560" s="8" t="s">
        <v>6248</v>
      </c>
      <c r="D4560" s="8"/>
      <c r="E4560" s="8"/>
      <c r="F4560" s="8"/>
      <c r="G4560" s="8"/>
      <c r="H4560" s="8"/>
      <c r="I4560" s="8"/>
      <c r="J4560" s="8" t="s">
        <v>78</v>
      </c>
      <c r="K4560" s="17">
        <v>0</v>
      </c>
      <c r="L4560" s="8"/>
      <c r="M4560" s="8"/>
      <c r="N4560" s="9">
        <v>0</v>
      </c>
      <c r="O4560" s="8"/>
      <c r="P4560" s="9">
        <v>0</v>
      </c>
      <c r="Q4560" s="15" t="e">
        <v>#DIV/0!</v>
      </c>
      <c r="R4560" s="9">
        <v>0</v>
      </c>
      <c r="S4560" s="8"/>
      <c r="T4560" s="8"/>
      <c r="U4560" s="18" t="e">
        <v>#DIV/0!</v>
      </c>
      <c r="V4560" s="8"/>
      <c r="W4560" s="8"/>
    </row>
    <row r="4561" spans="1:23" ht="13.5" thickBot="1">
      <c r="A4561" s="8"/>
      <c r="B4561" s="8"/>
      <c r="C4561" s="8" t="s">
        <v>6249</v>
      </c>
      <c r="D4561" s="8"/>
      <c r="E4561" s="8"/>
      <c r="F4561" s="8"/>
      <c r="G4561" s="8"/>
      <c r="H4561" s="8"/>
      <c r="I4561" s="8"/>
      <c r="J4561" s="8" t="s">
        <v>78</v>
      </c>
      <c r="K4561" s="17">
        <v>0</v>
      </c>
      <c r="L4561" s="8"/>
      <c r="M4561" s="8"/>
      <c r="N4561" s="9">
        <v>0</v>
      </c>
      <c r="O4561" s="8"/>
      <c r="P4561" s="9">
        <v>0</v>
      </c>
      <c r="Q4561" s="15">
        <v>0</v>
      </c>
      <c r="R4561" s="9">
        <v>60</v>
      </c>
      <c r="S4561" s="8" t="s">
        <v>34</v>
      </c>
      <c r="T4561" s="8"/>
      <c r="U4561" s="18" t="s">
        <v>9164</v>
      </c>
      <c r="V4561" s="8"/>
      <c r="W4561" s="8"/>
    </row>
    <row r="4562" spans="1:23" ht="13.5" thickBot="1">
      <c r="A4562" s="8"/>
      <c r="B4562" s="8"/>
      <c r="C4562" s="8" t="s">
        <v>6250</v>
      </c>
      <c r="D4562" s="8"/>
      <c r="E4562" s="8"/>
      <c r="F4562" s="8"/>
      <c r="G4562" s="8"/>
      <c r="H4562" s="8"/>
      <c r="I4562" s="8"/>
      <c r="J4562" s="8" t="s">
        <v>78</v>
      </c>
      <c r="K4562" s="17">
        <v>0</v>
      </c>
      <c r="L4562" s="8"/>
      <c r="M4562" s="8"/>
      <c r="N4562" s="9">
        <v>0</v>
      </c>
      <c r="O4562" s="8"/>
      <c r="P4562" s="9">
        <v>0</v>
      </c>
      <c r="Q4562" s="15">
        <v>0</v>
      </c>
      <c r="R4562" s="9">
        <v>12</v>
      </c>
      <c r="S4562" s="8" t="s">
        <v>34</v>
      </c>
      <c r="T4562" s="8"/>
      <c r="U4562" s="19" t="s">
        <v>9164</v>
      </c>
      <c r="V4562" s="8"/>
      <c r="W4562" s="8"/>
    </row>
    <row r="4563" spans="1:23" ht="13.5" thickBot="1">
      <c r="A4563" s="8"/>
      <c r="B4563" s="8"/>
      <c r="C4563" s="18" t="s">
        <v>6251</v>
      </c>
      <c r="D4563" s="8"/>
      <c r="E4563" s="8"/>
      <c r="F4563" s="8"/>
      <c r="G4563" s="8"/>
      <c r="H4563" s="8"/>
      <c r="I4563" s="8"/>
      <c r="J4563" s="8" t="s">
        <v>78</v>
      </c>
      <c r="K4563" s="17">
        <v>0</v>
      </c>
      <c r="L4563" s="8"/>
      <c r="M4563" s="8"/>
      <c r="N4563" s="9">
        <v>0</v>
      </c>
      <c r="O4563" s="8"/>
      <c r="P4563" s="9">
        <v>0</v>
      </c>
      <c r="Q4563" s="15">
        <v>0</v>
      </c>
      <c r="R4563" s="9">
        <v>20</v>
      </c>
      <c r="S4563" s="8" t="s">
        <v>34</v>
      </c>
      <c r="T4563" s="8"/>
      <c r="U4563" s="8" t="s">
        <v>9164</v>
      </c>
      <c r="V4563" s="8"/>
      <c r="W4563" s="8"/>
    </row>
    <row r="4564" spans="1:23" ht="13.5" thickBot="1">
      <c r="A4564" s="8"/>
      <c r="B4564" s="8"/>
      <c r="C4564" s="8" t="s">
        <v>6252</v>
      </c>
      <c r="D4564" s="8"/>
      <c r="E4564" s="8"/>
      <c r="F4564" s="8"/>
      <c r="G4564" s="8"/>
      <c r="H4564" s="8"/>
      <c r="I4564" s="8"/>
      <c r="J4564" s="8" t="s">
        <v>78</v>
      </c>
      <c r="K4564" s="17">
        <v>0</v>
      </c>
      <c r="L4564" s="8"/>
      <c r="M4564" s="8"/>
      <c r="N4564" s="9">
        <v>0</v>
      </c>
      <c r="O4564" s="8"/>
      <c r="P4564" s="9">
        <v>0</v>
      </c>
      <c r="Q4564" s="15">
        <v>0</v>
      </c>
      <c r="R4564" s="9">
        <v>12</v>
      </c>
      <c r="S4564" s="8" t="s">
        <v>34</v>
      </c>
      <c r="T4564" s="8"/>
      <c r="U4564" s="18" t="s">
        <v>9164</v>
      </c>
      <c r="V4564" s="8"/>
      <c r="W4564" s="8"/>
    </row>
    <row r="4565" spans="1:23" ht="13.5" thickBot="1">
      <c r="A4565" s="8"/>
      <c r="B4565" s="8"/>
      <c r="C4565" s="8" t="s">
        <v>6253</v>
      </c>
      <c r="D4565" s="8"/>
      <c r="E4565" s="8"/>
      <c r="F4565" s="8"/>
      <c r="G4565" s="8"/>
      <c r="H4565" s="8"/>
      <c r="I4565" s="8"/>
      <c r="J4565" s="8" t="s">
        <v>78</v>
      </c>
      <c r="K4565" s="17">
        <v>0</v>
      </c>
      <c r="L4565" s="8"/>
      <c r="M4565" s="8"/>
      <c r="N4565" s="9">
        <v>0</v>
      </c>
      <c r="O4565" s="8"/>
      <c r="P4565" s="9">
        <v>0</v>
      </c>
      <c r="Q4565" s="15">
        <v>0</v>
      </c>
      <c r="R4565" s="9">
        <v>256</v>
      </c>
      <c r="S4565" s="8" t="s">
        <v>71</v>
      </c>
      <c r="T4565" s="8"/>
      <c r="U4565" s="18" t="s">
        <v>9173</v>
      </c>
      <c r="V4565" s="8"/>
      <c r="W4565" s="8"/>
    </row>
    <row r="4566" spans="1:23" ht="13.5" thickBot="1">
      <c r="A4566" s="8"/>
      <c r="B4566" s="8"/>
      <c r="C4566" s="8" t="s">
        <v>6257</v>
      </c>
      <c r="D4566" s="8"/>
      <c r="E4566" s="8"/>
      <c r="F4566" s="8"/>
      <c r="G4566" s="8"/>
      <c r="H4566" s="8"/>
      <c r="I4566" s="8"/>
      <c r="J4566" s="8" t="s">
        <v>78</v>
      </c>
      <c r="K4566" s="17">
        <v>0</v>
      </c>
      <c r="L4566" s="8"/>
      <c r="M4566" s="8"/>
      <c r="N4566" s="9">
        <v>0</v>
      </c>
      <c r="O4566" s="8"/>
      <c r="P4566" s="9">
        <v>0</v>
      </c>
      <c r="Q4566" s="15">
        <v>0</v>
      </c>
      <c r="R4566" s="9">
        <v>48</v>
      </c>
      <c r="S4566" s="8" t="s">
        <v>34</v>
      </c>
      <c r="T4566" s="8"/>
      <c r="U4566" s="18" t="s">
        <v>9164</v>
      </c>
      <c r="V4566" s="8"/>
      <c r="W4566" s="8"/>
    </row>
    <row r="4567" spans="1:23" ht="13.5" thickBot="1">
      <c r="A4567" s="8"/>
      <c r="B4567" s="8"/>
      <c r="C4567" s="8" t="s">
        <v>6258</v>
      </c>
      <c r="D4567" s="8"/>
      <c r="E4567" s="8"/>
      <c r="F4567" s="8"/>
      <c r="G4567" s="8"/>
      <c r="H4567" s="8"/>
      <c r="I4567" s="8"/>
      <c r="J4567" s="8" t="s">
        <v>78</v>
      </c>
      <c r="K4567" s="17">
        <v>0</v>
      </c>
      <c r="L4567" s="8"/>
      <c r="M4567" s="8"/>
      <c r="N4567" s="9">
        <v>0</v>
      </c>
      <c r="O4567" s="8"/>
      <c r="P4567" s="9">
        <v>0</v>
      </c>
      <c r="Q4567" s="15">
        <v>0</v>
      </c>
      <c r="R4567" s="9">
        <v>25</v>
      </c>
      <c r="S4567" s="8" t="s">
        <v>34</v>
      </c>
      <c r="T4567" s="8"/>
      <c r="U4567" s="18" t="s">
        <v>9164</v>
      </c>
      <c r="V4567" s="8"/>
      <c r="W4567" s="8"/>
    </row>
    <row r="4568" spans="1:23" ht="13.5" thickBot="1">
      <c r="A4568" s="8"/>
      <c r="B4568" s="8"/>
      <c r="C4568" s="8" t="s">
        <v>6259</v>
      </c>
      <c r="D4568" s="8"/>
      <c r="E4568" s="8"/>
      <c r="F4568" s="8"/>
      <c r="G4568" s="8"/>
      <c r="H4568" s="8"/>
      <c r="I4568" s="8"/>
      <c r="J4568" s="8" t="s">
        <v>78</v>
      </c>
      <c r="K4568" s="17">
        <v>0</v>
      </c>
      <c r="L4568" s="8"/>
      <c r="M4568" s="8"/>
      <c r="N4568" s="9">
        <v>0</v>
      </c>
      <c r="O4568" s="8"/>
      <c r="P4568" s="9">
        <v>0</v>
      </c>
      <c r="Q4568" s="15">
        <v>0</v>
      </c>
      <c r="R4568" s="9">
        <v>20</v>
      </c>
      <c r="S4568" s="8" t="s">
        <v>37</v>
      </c>
      <c r="T4568" s="8"/>
      <c r="U4568" s="18" t="s">
        <v>9109</v>
      </c>
      <c r="V4568" s="8"/>
      <c r="W4568" s="8"/>
    </row>
    <row r="4569" spans="1:23" ht="13.5" thickBot="1">
      <c r="A4569" s="8"/>
      <c r="B4569" s="8"/>
      <c r="C4569" s="8" t="s">
        <v>6260</v>
      </c>
      <c r="D4569" s="8"/>
      <c r="E4569" s="8"/>
      <c r="F4569" s="8"/>
      <c r="G4569" s="8"/>
      <c r="H4569" s="8"/>
      <c r="I4569" s="8"/>
      <c r="J4569" s="8" t="s">
        <v>78</v>
      </c>
      <c r="K4569" s="17">
        <v>0</v>
      </c>
      <c r="L4569" s="8"/>
      <c r="M4569" s="8"/>
      <c r="N4569" s="9">
        <v>0</v>
      </c>
      <c r="O4569" s="8"/>
      <c r="P4569" s="9">
        <v>0</v>
      </c>
      <c r="Q4569" s="15">
        <v>0</v>
      </c>
      <c r="R4569" s="9">
        <v>30</v>
      </c>
      <c r="S4569" s="8" t="s">
        <v>34</v>
      </c>
      <c r="T4569" s="8"/>
      <c r="U4569" s="18" t="s">
        <v>9164</v>
      </c>
      <c r="V4569" s="8"/>
      <c r="W4569" s="8"/>
    </row>
    <row r="4570" spans="1:23" ht="13.5" thickBot="1">
      <c r="A4570" s="8"/>
      <c r="B4570" s="8"/>
      <c r="C4570" s="8" t="s">
        <v>6261</v>
      </c>
      <c r="D4570" s="8"/>
      <c r="E4570" s="8"/>
      <c r="F4570" s="8"/>
      <c r="G4570" s="8"/>
      <c r="H4570" s="8"/>
      <c r="I4570" s="8"/>
      <c r="J4570" s="8" t="s">
        <v>78</v>
      </c>
      <c r="K4570" s="17">
        <v>0</v>
      </c>
      <c r="L4570" s="8"/>
      <c r="M4570" s="8"/>
      <c r="N4570" s="9">
        <v>0</v>
      </c>
      <c r="O4570" s="8"/>
      <c r="P4570" s="9">
        <v>0</v>
      </c>
      <c r="Q4570" s="15">
        <v>0</v>
      </c>
      <c r="R4570" s="9">
        <v>360</v>
      </c>
      <c r="S4570" s="8" t="s">
        <v>37</v>
      </c>
      <c r="T4570" s="8"/>
      <c r="U4570" s="18" t="s">
        <v>9109</v>
      </c>
      <c r="V4570" s="8"/>
      <c r="W4570" s="8"/>
    </row>
    <row r="4571" spans="1:23" ht="13.5" thickBot="1">
      <c r="A4571" s="8"/>
      <c r="B4571" s="8"/>
      <c r="C4571" s="8" t="s">
        <v>6268</v>
      </c>
      <c r="D4571" s="8"/>
      <c r="E4571" s="8"/>
      <c r="F4571" s="8"/>
      <c r="G4571" s="8"/>
      <c r="H4571" s="8"/>
      <c r="I4571" s="8" t="s">
        <v>2488</v>
      </c>
      <c r="J4571" s="8" t="s">
        <v>214</v>
      </c>
      <c r="K4571" s="17">
        <v>0</v>
      </c>
      <c r="L4571" s="8"/>
      <c r="M4571" s="8"/>
      <c r="N4571" s="9">
        <v>0</v>
      </c>
      <c r="O4571" s="8"/>
      <c r="P4571" s="9">
        <v>0</v>
      </c>
      <c r="Q4571" s="15">
        <v>0</v>
      </c>
      <c r="R4571" s="9">
        <v>50</v>
      </c>
      <c r="S4571" s="8" t="s">
        <v>37</v>
      </c>
      <c r="T4571" s="8"/>
      <c r="U4571" s="8" t="s">
        <v>9109</v>
      </c>
      <c r="V4571" s="8"/>
      <c r="W4571" s="8"/>
    </row>
    <row r="4572" spans="1:23" ht="13.5" thickBot="1">
      <c r="A4572" s="8"/>
      <c r="B4572" s="8"/>
      <c r="C4572" s="8" t="s">
        <v>6268</v>
      </c>
      <c r="D4572" s="8"/>
      <c r="E4572" s="8"/>
      <c r="F4572" s="8" t="s">
        <v>212</v>
      </c>
      <c r="G4572" s="8"/>
      <c r="H4572" s="8"/>
      <c r="I4572" s="8" t="s">
        <v>2291</v>
      </c>
      <c r="J4572" s="8" t="s">
        <v>214</v>
      </c>
      <c r="K4572" s="17">
        <v>0</v>
      </c>
      <c r="L4572" s="8"/>
      <c r="M4572" s="8"/>
      <c r="N4572" s="9">
        <v>0</v>
      </c>
      <c r="O4572" s="8"/>
      <c r="P4572" s="9">
        <v>0</v>
      </c>
      <c r="Q4572" s="15">
        <v>0</v>
      </c>
      <c r="R4572" s="9">
        <v>50</v>
      </c>
      <c r="S4572" s="8" t="s">
        <v>37</v>
      </c>
      <c r="T4572" s="8"/>
      <c r="U4572" s="18" t="s">
        <v>9109</v>
      </c>
      <c r="V4572" s="8"/>
      <c r="W4572" s="8"/>
    </row>
    <row r="4573" spans="1:23" ht="13.5" thickBot="1">
      <c r="A4573" s="8"/>
      <c r="B4573" s="8"/>
      <c r="C4573" s="8" t="s">
        <v>6269</v>
      </c>
      <c r="D4573" s="8"/>
      <c r="E4573" s="8"/>
      <c r="F4573" s="8"/>
      <c r="G4573" s="8"/>
      <c r="H4573" s="8"/>
      <c r="I4573" s="8"/>
      <c r="J4573" s="8" t="s">
        <v>78</v>
      </c>
      <c r="K4573" s="17">
        <v>0</v>
      </c>
      <c r="L4573" s="8"/>
      <c r="M4573" s="8"/>
      <c r="N4573" s="9">
        <v>0</v>
      </c>
      <c r="O4573" s="8"/>
      <c r="P4573" s="9">
        <v>0</v>
      </c>
      <c r="Q4573" s="15">
        <v>0</v>
      </c>
      <c r="R4573" s="9">
        <v>16</v>
      </c>
      <c r="S4573" s="8" t="s">
        <v>34</v>
      </c>
      <c r="T4573" s="8"/>
      <c r="U4573" s="8" t="s">
        <v>9164</v>
      </c>
      <c r="V4573" s="8"/>
      <c r="W4573" s="8"/>
    </row>
    <row r="4574" spans="1:23" ht="39" thickBot="1">
      <c r="A4574" s="8"/>
      <c r="B4574" s="8"/>
      <c r="C4574" s="8" t="s">
        <v>6274</v>
      </c>
      <c r="D4574" s="8"/>
      <c r="E4574" s="8"/>
      <c r="F4574" s="8" t="s">
        <v>212</v>
      </c>
      <c r="G4574" s="8"/>
      <c r="H4574" s="8"/>
      <c r="I4574" s="8" t="s">
        <v>3638</v>
      </c>
      <c r="J4574" s="8" t="s">
        <v>214</v>
      </c>
      <c r="K4574" s="17">
        <v>0</v>
      </c>
      <c r="L4574" s="8"/>
      <c r="M4574" s="8"/>
      <c r="N4574" s="9">
        <v>0</v>
      </c>
      <c r="O4574" s="8"/>
      <c r="P4574" s="9">
        <v>0</v>
      </c>
      <c r="Q4574" s="15">
        <v>0</v>
      </c>
      <c r="R4574" s="9">
        <v>1152</v>
      </c>
      <c r="S4574" s="8" t="s">
        <v>37</v>
      </c>
      <c r="T4574" s="8"/>
      <c r="U4574" s="8" t="s">
        <v>9109</v>
      </c>
      <c r="V4574" s="8"/>
      <c r="W4574" s="8"/>
    </row>
    <row r="4575" spans="1:23" ht="39" thickBot="1">
      <c r="A4575" s="8"/>
      <c r="B4575" s="8"/>
      <c r="C4575" s="44" t="s">
        <v>6275</v>
      </c>
      <c r="D4575" s="45"/>
      <c r="E4575" s="45"/>
      <c r="F4575" s="45" t="s">
        <v>212</v>
      </c>
      <c r="G4575" s="42"/>
      <c r="H4575" s="8"/>
      <c r="I4575" s="8" t="s">
        <v>3638</v>
      </c>
      <c r="J4575" s="8" t="s">
        <v>214</v>
      </c>
      <c r="K4575" s="17">
        <v>0</v>
      </c>
      <c r="L4575" s="8"/>
      <c r="M4575" s="8"/>
      <c r="N4575" s="9">
        <v>0</v>
      </c>
      <c r="O4575" s="8"/>
      <c r="P4575" s="9">
        <v>0</v>
      </c>
      <c r="Q4575" s="15">
        <v>0</v>
      </c>
      <c r="R4575" s="9">
        <v>1152</v>
      </c>
      <c r="S4575" s="8" t="s">
        <v>37</v>
      </c>
      <c r="T4575" s="8"/>
      <c r="U4575" s="8" t="s">
        <v>9109</v>
      </c>
      <c r="V4575" s="8"/>
      <c r="W4575" s="8"/>
    </row>
    <row r="4576" spans="1:23" ht="39" thickBot="1">
      <c r="A4576" s="8"/>
      <c r="B4576" s="8"/>
      <c r="C4576" s="8" t="s">
        <v>6276</v>
      </c>
      <c r="D4576" s="8"/>
      <c r="E4576" s="8"/>
      <c r="F4576" s="8" t="s">
        <v>212</v>
      </c>
      <c r="G4576" s="8"/>
      <c r="H4576" s="8"/>
      <c r="I4576" s="8" t="s">
        <v>3638</v>
      </c>
      <c r="J4576" s="8" t="s">
        <v>214</v>
      </c>
      <c r="K4576" s="17">
        <v>0</v>
      </c>
      <c r="L4576" s="8"/>
      <c r="M4576" s="8"/>
      <c r="N4576" s="9">
        <v>0</v>
      </c>
      <c r="O4576" s="8"/>
      <c r="P4576" s="9">
        <v>0</v>
      </c>
      <c r="Q4576" s="15">
        <v>0</v>
      </c>
      <c r="R4576" s="9">
        <v>1152</v>
      </c>
      <c r="S4576" s="8" t="s">
        <v>37</v>
      </c>
      <c r="T4576" s="8"/>
      <c r="U4576" s="18" t="s">
        <v>9109</v>
      </c>
      <c r="V4576" s="8"/>
      <c r="W4576" s="8"/>
    </row>
    <row r="4577" spans="1:23" ht="39" thickBot="1">
      <c r="A4577" s="8"/>
      <c r="B4577" s="8"/>
      <c r="C4577" s="8" t="s">
        <v>6277</v>
      </c>
      <c r="D4577" s="8"/>
      <c r="E4577" s="8"/>
      <c r="F4577" s="8" t="s">
        <v>212</v>
      </c>
      <c r="G4577" s="8"/>
      <c r="H4577" s="8"/>
      <c r="I4577" s="8" t="s">
        <v>3638</v>
      </c>
      <c r="J4577" s="8" t="s">
        <v>214</v>
      </c>
      <c r="K4577" s="17">
        <v>0</v>
      </c>
      <c r="L4577" s="8"/>
      <c r="M4577" s="8"/>
      <c r="N4577" s="9">
        <v>0</v>
      </c>
      <c r="O4577" s="8"/>
      <c r="P4577" s="9">
        <v>0</v>
      </c>
      <c r="Q4577" s="15">
        <v>0</v>
      </c>
      <c r="R4577" s="9">
        <v>1152</v>
      </c>
      <c r="S4577" s="8" t="s">
        <v>37</v>
      </c>
      <c r="T4577" s="8"/>
      <c r="U4577" s="18" t="s">
        <v>9109</v>
      </c>
      <c r="V4577" s="8"/>
      <c r="W4577" s="8"/>
    </row>
    <row r="4578" spans="1:23" ht="39" thickBot="1">
      <c r="A4578" s="8"/>
      <c r="B4578" s="8"/>
      <c r="C4578" s="8" t="s">
        <v>6278</v>
      </c>
      <c r="D4578" s="8"/>
      <c r="E4578" s="8"/>
      <c r="F4578" s="8" t="s">
        <v>212</v>
      </c>
      <c r="G4578" s="8"/>
      <c r="H4578" s="8"/>
      <c r="I4578" s="8" t="s">
        <v>3638</v>
      </c>
      <c r="J4578" s="8" t="s">
        <v>214</v>
      </c>
      <c r="K4578" s="17">
        <v>0</v>
      </c>
      <c r="L4578" s="8"/>
      <c r="M4578" s="8"/>
      <c r="N4578" s="9">
        <v>0</v>
      </c>
      <c r="O4578" s="8"/>
      <c r="P4578" s="9">
        <v>0</v>
      </c>
      <c r="Q4578" s="15">
        <v>0</v>
      </c>
      <c r="R4578" s="9">
        <v>1152</v>
      </c>
      <c r="S4578" s="8" t="s">
        <v>37</v>
      </c>
      <c r="T4578" s="8"/>
      <c r="U4578" s="18" t="s">
        <v>9109</v>
      </c>
      <c r="V4578" s="8"/>
      <c r="W4578" s="8"/>
    </row>
    <row r="4579" spans="1:23" ht="39" thickBot="1">
      <c r="A4579" s="8"/>
      <c r="B4579" s="8"/>
      <c r="C4579" s="8" t="s">
        <v>6279</v>
      </c>
      <c r="D4579" s="8"/>
      <c r="E4579" s="8"/>
      <c r="F4579" s="8" t="s">
        <v>212</v>
      </c>
      <c r="G4579" s="8"/>
      <c r="H4579" s="8"/>
      <c r="I4579" s="8" t="s">
        <v>3638</v>
      </c>
      <c r="J4579" s="8" t="s">
        <v>214</v>
      </c>
      <c r="K4579" s="17">
        <v>0</v>
      </c>
      <c r="L4579" s="8"/>
      <c r="M4579" s="8"/>
      <c r="N4579" s="9">
        <v>0</v>
      </c>
      <c r="O4579" s="8"/>
      <c r="P4579" s="9">
        <v>0</v>
      </c>
      <c r="Q4579" s="15">
        <v>0</v>
      </c>
      <c r="R4579" s="9">
        <v>1152</v>
      </c>
      <c r="S4579" s="8" t="s">
        <v>37</v>
      </c>
      <c r="T4579" s="8"/>
      <c r="U4579" s="18" t="s">
        <v>9109</v>
      </c>
      <c r="V4579" s="8"/>
      <c r="W4579" s="8"/>
    </row>
    <row r="4580" spans="1:23" ht="39" thickBot="1">
      <c r="A4580" s="8"/>
      <c r="B4580" s="8"/>
      <c r="C4580" s="8" t="s">
        <v>6280</v>
      </c>
      <c r="D4580" s="8"/>
      <c r="E4580" s="8"/>
      <c r="F4580" s="8" t="s">
        <v>212</v>
      </c>
      <c r="G4580" s="8"/>
      <c r="H4580" s="8"/>
      <c r="I4580" s="8" t="s">
        <v>3638</v>
      </c>
      <c r="J4580" s="8" t="s">
        <v>214</v>
      </c>
      <c r="K4580" s="17">
        <v>0</v>
      </c>
      <c r="L4580" s="8"/>
      <c r="M4580" s="8"/>
      <c r="N4580" s="9">
        <v>0</v>
      </c>
      <c r="O4580" s="8"/>
      <c r="P4580" s="9">
        <v>0</v>
      </c>
      <c r="Q4580" s="15">
        <v>0</v>
      </c>
      <c r="R4580" s="9">
        <v>1152</v>
      </c>
      <c r="S4580" s="8" t="s">
        <v>37</v>
      </c>
      <c r="T4580" s="8"/>
      <c r="U4580" s="8" t="s">
        <v>9109</v>
      </c>
      <c r="V4580" s="8"/>
      <c r="W4580" s="8"/>
    </row>
    <row r="4581" spans="1:23" ht="39" thickBot="1">
      <c r="A4581" s="8"/>
      <c r="B4581" s="8"/>
      <c r="C4581" s="8" t="s">
        <v>6281</v>
      </c>
      <c r="D4581" s="8"/>
      <c r="E4581" s="8"/>
      <c r="F4581" s="8" t="s">
        <v>212</v>
      </c>
      <c r="G4581" s="8"/>
      <c r="H4581" s="8"/>
      <c r="I4581" s="8" t="s">
        <v>3638</v>
      </c>
      <c r="J4581" s="8" t="s">
        <v>214</v>
      </c>
      <c r="K4581" s="17">
        <v>0</v>
      </c>
      <c r="L4581" s="8"/>
      <c r="M4581" s="8"/>
      <c r="N4581" s="9">
        <v>0</v>
      </c>
      <c r="O4581" s="8"/>
      <c r="P4581" s="9">
        <v>0</v>
      </c>
      <c r="Q4581" s="15">
        <v>0</v>
      </c>
      <c r="R4581" s="9">
        <v>1152</v>
      </c>
      <c r="S4581" s="8" t="s">
        <v>37</v>
      </c>
      <c r="T4581" s="8"/>
      <c r="U4581" s="8" t="s">
        <v>9109</v>
      </c>
      <c r="V4581" s="8"/>
      <c r="W4581" s="8"/>
    </row>
    <row r="4582" spans="1:23" ht="39" thickBot="1">
      <c r="A4582" s="8"/>
      <c r="B4582" s="8"/>
      <c r="C4582" s="8" t="s">
        <v>6282</v>
      </c>
      <c r="D4582" s="8"/>
      <c r="E4582" s="8"/>
      <c r="F4582" s="8" t="s">
        <v>212</v>
      </c>
      <c r="G4582" s="8"/>
      <c r="H4582" s="8"/>
      <c r="I4582" s="8" t="s">
        <v>3638</v>
      </c>
      <c r="J4582" s="8" t="s">
        <v>214</v>
      </c>
      <c r="K4582" s="17">
        <v>0</v>
      </c>
      <c r="L4582" s="8"/>
      <c r="M4582" s="8"/>
      <c r="N4582" s="9">
        <v>0</v>
      </c>
      <c r="O4582" s="8"/>
      <c r="P4582" s="9">
        <v>0</v>
      </c>
      <c r="Q4582" s="15">
        <v>0</v>
      </c>
      <c r="R4582" s="9">
        <v>1152</v>
      </c>
      <c r="S4582" s="8" t="s">
        <v>37</v>
      </c>
      <c r="T4582" s="8"/>
      <c r="U4582" s="8" t="s">
        <v>9109</v>
      </c>
      <c r="V4582" s="8"/>
      <c r="W4582" s="8"/>
    </row>
    <row r="4583" spans="1:23" ht="39" thickBot="1">
      <c r="A4583" s="8"/>
      <c r="B4583" s="8"/>
      <c r="C4583" s="8" t="s">
        <v>6283</v>
      </c>
      <c r="D4583" s="8"/>
      <c r="E4583" s="8"/>
      <c r="F4583" s="8" t="s">
        <v>212</v>
      </c>
      <c r="G4583" s="8"/>
      <c r="H4583" s="8"/>
      <c r="I4583" s="8" t="s">
        <v>3638</v>
      </c>
      <c r="J4583" s="8" t="s">
        <v>214</v>
      </c>
      <c r="K4583" s="17">
        <v>0</v>
      </c>
      <c r="L4583" s="8"/>
      <c r="M4583" s="8"/>
      <c r="N4583" s="9">
        <v>0</v>
      </c>
      <c r="O4583" s="8"/>
      <c r="P4583" s="9">
        <v>0</v>
      </c>
      <c r="Q4583" s="15">
        <v>0</v>
      </c>
      <c r="R4583" s="9">
        <v>1152</v>
      </c>
      <c r="S4583" s="8" t="s">
        <v>37</v>
      </c>
      <c r="T4583" s="8"/>
      <c r="U4583" s="8" t="s">
        <v>9109</v>
      </c>
      <c r="V4583" s="8"/>
      <c r="W4583" s="8"/>
    </row>
    <row r="4584" spans="1:23" ht="39" thickBot="1">
      <c r="A4584" s="8"/>
      <c r="B4584" s="8"/>
      <c r="C4584" s="8" t="s">
        <v>6284</v>
      </c>
      <c r="D4584" s="8"/>
      <c r="E4584" s="8"/>
      <c r="F4584" s="8" t="s">
        <v>212</v>
      </c>
      <c r="G4584" s="8"/>
      <c r="H4584" s="8"/>
      <c r="I4584" s="8" t="s">
        <v>3638</v>
      </c>
      <c r="J4584" s="8" t="s">
        <v>214</v>
      </c>
      <c r="K4584" s="17">
        <v>0</v>
      </c>
      <c r="L4584" s="8"/>
      <c r="M4584" s="8"/>
      <c r="N4584" s="9">
        <v>0</v>
      </c>
      <c r="O4584" s="8"/>
      <c r="P4584" s="9">
        <v>0</v>
      </c>
      <c r="Q4584" s="15">
        <v>0</v>
      </c>
      <c r="R4584" s="9">
        <v>1152</v>
      </c>
      <c r="S4584" s="8" t="s">
        <v>37</v>
      </c>
      <c r="T4584" s="8"/>
      <c r="U4584" s="18" t="s">
        <v>9109</v>
      </c>
      <c r="V4584" s="8"/>
      <c r="W4584" s="8"/>
    </row>
    <row r="4585" spans="1:23" ht="13.5" thickBot="1">
      <c r="A4585" s="8"/>
      <c r="B4585" s="8"/>
      <c r="C4585" s="8" t="s">
        <v>6285</v>
      </c>
      <c r="D4585" s="8"/>
      <c r="E4585" s="8"/>
      <c r="F4585" s="8"/>
      <c r="G4585" s="8"/>
      <c r="H4585" s="8"/>
      <c r="I4585" s="8"/>
      <c r="J4585" s="8" t="s">
        <v>78</v>
      </c>
      <c r="K4585" s="17">
        <v>0</v>
      </c>
      <c r="L4585" s="8"/>
      <c r="M4585" s="8"/>
      <c r="N4585" s="9">
        <v>0</v>
      </c>
      <c r="O4585" s="8"/>
      <c r="P4585" s="9">
        <v>0</v>
      </c>
      <c r="Q4585" s="15">
        <v>0</v>
      </c>
      <c r="R4585" s="9">
        <v>384</v>
      </c>
      <c r="S4585" s="8" t="s">
        <v>37</v>
      </c>
      <c r="T4585" s="8"/>
      <c r="U4585" s="8" t="s">
        <v>9109</v>
      </c>
      <c r="V4585" s="8"/>
      <c r="W4585" s="8"/>
    </row>
    <row r="4586" spans="1:23" ht="13.5" thickBot="1">
      <c r="A4586" s="8"/>
      <c r="B4586" s="8"/>
      <c r="C4586" s="8" t="s">
        <v>6286</v>
      </c>
      <c r="D4586" s="8"/>
      <c r="E4586" s="8"/>
      <c r="F4586" s="8"/>
      <c r="G4586" s="8"/>
      <c r="H4586" s="8"/>
      <c r="I4586" s="8"/>
      <c r="J4586" s="8" t="s">
        <v>78</v>
      </c>
      <c r="K4586" s="17">
        <v>0</v>
      </c>
      <c r="L4586" s="8"/>
      <c r="M4586" s="8"/>
      <c r="N4586" s="9">
        <v>0</v>
      </c>
      <c r="O4586" s="8"/>
      <c r="P4586" s="9">
        <v>0</v>
      </c>
      <c r="Q4586" s="15">
        <v>0</v>
      </c>
      <c r="R4586" s="9">
        <v>1800</v>
      </c>
      <c r="S4586" s="8" t="s">
        <v>37</v>
      </c>
      <c r="T4586" s="8"/>
      <c r="U4586" s="8" t="s">
        <v>9109</v>
      </c>
      <c r="V4586" s="8"/>
      <c r="W4586" s="8"/>
    </row>
    <row r="4587" spans="1:23" ht="13.5" thickBot="1">
      <c r="A4587" s="8"/>
      <c r="B4587" s="8"/>
      <c r="C4587" s="8" t="s">
        <v>6287</v>
      </c>
      <c r="D4587" s="8"/>
      <c r="E4587" s="8"/>
      <c r="F4587" s="8"/>
      <c r="G4587" s="8"/>
      <c r="H4587" s="8"/>
      <c r="I4587" s="8"/>
      <c r="J4587" s="8" t="s">
        <v>78</v>
      </c>
      <c r="K4587" s="17">
        <v>0</v>
      </c>
      <c r="L4587" s="8"/>
      <c r="M4587" s="8"/>
      <c r="N4587" s="9">
        <v>0</v>
      </c>
      <c r="O4587" s="8"/>
      <c r="P4587" s="9">
        <v>0</v>
      </c>
      <c r="Q4587" s="15">
        <v>0</v>
      </c>
      <c r="R4587" s="9">
        <v>1600</v>
      </c>
      <c r="S4587" s="8" t="s">
        <v>37</v>
      </c>
      <c r="T4587" s="8"/>
      <c r="U4587" s="8" t="s">
        <v>9109</v>
      </c>
      <c r="V4587" s="8"/>
      <c r="W4587" s="8"/>
    </row>
    <row r="4588" spans="1:23" ht="13.5" thickBot="1">
      <c r="A4588" s="8"/>
      <c r="B4588" s="8"/>
      <c r="C4588" s="8" t="s">
        <v>6288</v>
      </c>
      <c r="D4588" s="8"/>
      <c r="E4588" s="8"/>
      <c r="F4588" s="8"/>
      <c r="G4588" s="8"/>
      <c r="H4588" s="8"/>
      <c r="I4588" s="8"/>
      <c r="J4588" s="8" t="s">
        <v>78</v>
      </c>
      <c r="K4588" s="17">
        <v>0</v>
      </c>
      <c r="L4588" s="8"/>
      <c r="M4588" s="8"/>
      <c r="N4588" s="9">
        <v>0</v>
      </c>
      <c r="O4588" s="8"/>
      <c r="P4588" s="9">
        <v>0</v>
      </c>
      <c r="Q4588" s="15">
        <v>0</v>
      </c>
      <c r="R4588" s="9">
        <v>1440</v>
      </c>
      <c r="S4588" s="8" t="s">
        <v>37</v>
      </c>
      <c r="T4588" s="8"/>
      <c r="U4588" s="8" t="s">
        <v>9109</v>
      </c>
      <c r="V4588" s="8"/>
      <c r="W4588" s="8"/>
    </row>
    <row r="4589" spans="1:23" ht="13.5" thickBot="1">
      <c r="A4589" s="8"/>
      <c r="B4589" s="8"/>
      <c r="C4589" s="8" t="s">
        <v>6291</v>
      </c>
      <c r="D4589" s="8"/>
      <c r="E4589" s="8"/>
      <c r="F4589" s="8"/>
      <c r="G4589" s="8"/>
      <c r="H4589" s="8"/>
      <c r="I4589" s="8"/>
      <c r="J4589" s="8" t="s">
        <v>78</v>
      </c>
      <c r="K4589" s="17">
        <v>0</v>
      </c>
      <c r="L4589" s="8"/>
      <c r="M4589" s="8"/>
      <c r="N4589" s="9">
        <v>0</v>
      </c>
      <c r="O4589" s="8"/>
      <c r="P4589" s="9">
        <v>0</v>
      </c>
      <c r="Q4589" s="15">
        <v>0</v>
      </c>
      <c r="R4589" s="9">
        <v>100</v>
      </c>
      <c r="S4589" s="8" t="s">
        <v>37</v>
      </c>
      <c r="T4589" s="8"/>
      <c r="U4589" s="18" t="s">
        <v>9109</v>
      </c>
      <c r="V4589" s="8"/>
      <c r="W4589" s="8"/>
    </row>
    <row r="4590" spans="1:23" ht="13.5" thickBot="1">
      <c r="A4590" s="8"/>
      <c r="B4590" s="8"/>
      <c r="C4590" s="8" t="s">
        <v>6292</v>
      </c>
      <c r="D4590" s="8"/>
      <c r="E4590" s="8"/>
      <c r="F4590" s="8"/>
      <c r="G4590" s="8"/>
      <c r="H4590" s="8"/>
      <c r="I4590" s="8"/>
      <c r="J4590" s="8" t="s">
        <v>78</v>
      </c>
      <c r="K4590" s="17">
        <v>0</v>
      </c>
      <c r="L4590" s="8"/>
      <c r="M4590" s="8"/>
      <c r="N4590" s="9">
        <v>0</v>
      </c>
      <c r="O4590" s="8"/>
      <c r="P4590" s="9">
        <v>0</v>
      </c>
      <c r="Q4590" s="15">
        <v>0</v>
      </c>
      <c r="R4590" s="9">
        <v>500</v>
      </c>
      <c r="S4590" s="8" t="s">
        <v>37</v>
      </c>
      <c r="T4590" s="8"/>
      <c r="U4590" s="18" t="s">
        <v>9109</v>
      </c>
      <c r="V4590" s="8"/>
      <c r="W4590" s="8"/>
    </row>
    <row r="4591" spans="1:23" ht="13.5" thickBot="1">
      <c r="A4591" s="8"/>
      <c r="B4591" s="8"/>
      <c r="C4591" s="8" t="s">
        <v>6293</v>
      </c>
      <c r="D4591" s="8"/>
      <c r="E4591" s="8"/>
      <c r="F4591" s="8"/>
      <c r="G4591" s="8"/>
      <c r="H4591" s="8"/>
      <c r="I4591" s="8"/>
      <c r="J4591" s="8" t="s">
        <v>78</v>
      </c>
      <c r="K4591" s="17">
        <v>0</v>
      </c>
      <c r="L4591" s="8"/>
      <c r="M4591" s="8"/>
      <c r="N4591" s="9">
        <v>0</v>
      </c>
      <c r="O4591" s="8"/>
      <c r="P4591" s="9">
        <v>0</v>
      </c>
      <c r="Q4591" s="15">
        <v>0</v>
      </c>
      <c r="R4591" s="9">
        <v>20</v>
      </c>
      <c r="S4591" s="8" t="s">
        <v>6294</v>
      </c>
      <c r="T4591" s="8"/>
      <c r="U4591" s="18" t="s">
        <v>9185</v>
      </c>
      <c r="V4591" s="8"/>
      <c r="W4591" s="8"/>
    </row>
    <row r="4592" spans="1:23" ht="13.5" thickBot="1">
      <c r="A4592" s="8"/>
      <c r="B4592" s="8"/>
      <c r="C4592" s="8" t="s">
        <v>6295</v>
      </c>
      <c r="D4592" s="8"/>
      <c r="E4592" s="8"/>
      <c r="F4592" s="8"/>
      <c r="G4592" s="8"/>
      <c r="H4592" s="8"/>
      <c r="I4592" s="8"/>
      <c r="J4592" s="8" t="s">
        <v>78</v>
      </c>
      <c r="K4592" s="17">
        <v>0</v>
      </c>
      <c r="L4592" s="8"/>
      <c r="M4592" s="8"/>
      <c r="N4592" s="9">
        <v>0</v>
      </c>
      <c r="O4592" s="8"/>
      <c r="P4592" s="9">
        <v>0</v>
      </c>
      <c r="Q4592" s="15">
        <v>0</v>
      </c>
      <c r="R4592" s="9">
        <v>2000</v>
      </c>
      <c r="S4592" s="8" t="s">
        <v>37</v>
      </c>
      <c r="T4592" s="8"/>
      <c r="U4592" s="18" t="s">
        <v>9109</v>
      </c>
      <c r="V4592" s="8"/>
      <c r="W4592" s="8"/>
    </row>
    <row r="4593" spans="1:23" ht="13.5" thickBot="1">
      <c r="A4593" s="8"/>
      <c r="B4593" s="8"/>
      <c r="C4593" s="8" t="s">
        <v>6296</v>
      </c>
      <c r="D4593" s="8"/>
      <c r="E4593" s="8"/>
      <c r="F4593" s="8"/>
      <c r="G4593" s="8"/>
      <c r="H4593" s="8"/>
      <c r="I4593" s="8"/>
      <c r="J4593" s="8" t="s">
        <v>78</v>
      </c>
      <c r="K4593" s="17">
        <v>0</v>
      </c>
      <c r="L4593" s="8"/>
      <c r="M4593" s="8"/>
      <c r="N4593" s="9">
        <v>0</v>
      </c>
      <c r="O4593" s="8"/>
      <c r="P4593" s="9">
        <v>0</v>
      </c>
      <c r="Q4593" s="15">
        <v>0</v>
      </c>
      <c r="R4593" s="9">
        <v>800</v>
      </c>
      <c r="S4593" s="8" t="s">
        <v>37</v>
      </c>
      <c r="T4593" s="8"/>
      <c r="U4593" s="18" t="s">
        <v>9109</v>
      </c>
      <c r="V4593" s="8"/>
      <c r="W4593" s="8"/>
    </row>
    <row r="4594" spans="1:23" ht="13.5" thickBot="1">
      <c r="A4594" s="8"/>
      <c r="B4594" s="8"/>
      <c r="C4594" s="8" t="s">
        <v>6297</v>
      </c>
      <c r="D4594" s="8"/>
      <c r="E4594" s="8"/>
      <c r="F4594" s="8" t="s">
        <v>212</v>
      </c>
      <c r="G4594" s="8"/>
      <c r="H4594" s="8"/>
      <c r="I4594" s="8" t="s">
        <v>2499</v>
      </c>
      <c r="J4594" s="8" t="s">
        <v>214</v>
      </c>
      <c r="K4594" s="17">
        <v>0</v>
      </c>
      <c r="L4594" s="8"/>
      <c r="M4594" s="8"/>
      <c r="N4594" s="9">
        <v>0</v>
      </c>
      <c r="O4594" s="8"/>
      <c r="P4594" s="9">
        <v>0</v>
      </c>
      <c r="Q4594" s="15">
        <v>0</v>
      </c>
      <c r="R4594" s="9">
        <v>1800</v>
      </c>
      <c r="S4594" s="8" t="s">
        <v>37</v>
      </c>
      <c r="T4594" s="8"/>
      <c r="U4594" s="8" t="s">
        <v>9109</v>
      </c>
      <c r="V4594" s="8"/>
      <c r="W4594" s="8"/>
    </row>
    <row r="4595" spans="1:23" ht="13.5" thickBot="1">
      <c r="A4595" s="8"/>
      <c r="B4595" s="8"/>
      <c r="C4595" s="8" t="s">
        <v>6298</v>
      </c>
      <c r="D4595" s="8"/>
      <c r="E4595" s="8"/>
      <c r="F4595" s="8" t="s">
        <v>212</v>
      </c>
      <c r="G4595" s="8"/>
      <c r="H4595" s="8"/>
      <c r="I4595" s="8" t="s">
        <v>2499</v>
      </c>
      <c r="J4595" s="8" t="s">
        <v>214</v>
      </c>
      <c r="K4595" s="17">
        <v>0</v>
      </c>
      <c r="L4595" s="8"/>
      <c r="M4595" s="8"/>
      <c r="N4595" s="9">
        <v>0</v>
      </c>
      <c r="O4595" s="8"/>
      <c r="P4595" s="9">
        <v>0</v>
      </c>
      <c r="Q4595" s="15">
        <v>0</v>
      </c>
      <c r="R4595" s="9">
        <v>1800</v>
      </c>
      <c r="S4595" s="8" t="s">
        <v>37</v>
      </c>
      <c r="T4595" s="8"/>
      <c r="U4595" s="18" t="s">
        <v>9109</v>
      </c>
      <c r="V4595" s="8"/>
      <c r="W4595" s="8"/>
    </row>
    <row r="4596" spans="1:23" ht="13.5" thickBot="1">
      <c r="A4596" s="8"/>
      <c r="B4596" s="8"/>
      <c r="C4596" s="8" t="s">
        <v>6299</v>
      </c>
      <c r="D4596" s="8"/>
      <c r="E4596" s="8"/>
      <c r="F4596" s="8" t="s">
        <v>212</v>
      </c>
      <c r="G4596" s="8"/>
      <c r="H4596" s="8"/>
      <c r="I4596" s="8" t="s">
        <v>2499</v>
      </c>
      <c r="J4596" s="8" t="s">
        <v>214</v>
      </c>
      <c r="K4596" s="17">
        <v>0</v>
      </c>
      <c r="L4596" s="8"/>
      <c r="M4596" s="8"/>
      <c r="N4596" s="9">
        <v>0</v>
      </c>
      <c r="O4596" s="8"/>
      <c r="P4596" s="9">
        <v>0</v>
      </c>
      <c r="Q4596" s="15">
        <v>0</v>
      </c>
      <c r="R4596" s="9">
        <v>1800</v>
      </c>
      <c r="S4596" s="8" t="s">
        <v>37</v>
      </c>
      <c r="T4596" s="8"/>
      <c r="U4596" s="18" t="s">
        <v>9109</v>
      </c>
      <c r="V4596" s="8"/>
      <c r="W4596" s="8"/>
    </row>
    <row r="4597" spans="1:23" ht="13.5" thickBot="1">
      <c r="A4597" s="8"/>
      <c r="B4597" s="8"/>
      <c r="C4597" s="8" t="s">
        <v>6300</v>
      </c>
      <c r="D4597" s="8"/>
      <c r="E4597" s="8"/>
      <c r="F4597" s="8" t="s">
        <v>212</v>
      </c>
      <c r="G4597" s="8"/>
      <c r="H4597" s="8"/>
      <c r="I4597" s="8" t="s">
        <v>2499</v>
      </c>
      <c r="J4597" s="8" t="s">
        <v>214</v>
      </c>
      <c r="K4597" s="17">
        <v>0</v>
      </c>
      <c r="L4597" s="8"/>
      <c r="M4597" s="8"/>
      <c r="N4597" s="9">
        <v>0</v>
      </c>
      <c r="O4597" s="8"/>
      <c r="P4597" s="9">
        <v>0</v>
      </c>
      <c r="Q4597" s="15">
        <v>0</v>
      </c>
      <c r="R4597" s="9">
        <v>1800</v>
      </c>
      <c r="S4597" s="8" t="s">
        <v>37</v>
      </c>
      <c r="T4597" s="8"/>
      <c r="U4597" s="18" t="s">
        <v>9109</v>
      </c>
      <c r="V4597" s="8"/>
      <c r="W4597" s="8"/>
    </row>
    <row r="4598" spans="1:23" ht="13.5" thickBot="1">
      <c r="A4598" s="8"/>
      <c r="B4598" s="8"/>
      <c r="C4598" s="8" t="s">
        <v>6301</v>
      </c>
      <c r="D4598" s="8"/>
      <c r="E4598" s="8"/>
      <c r="F4598" s="8" t="s">
        <v>212</v>
      </c>
      <c r="G4598" s="8"/>
      <c r="H4598" s="8"/>
      <c r="I4598" s="8" t="s">
        <v>2499</v>
      </c>
      <c r="J4598" s="8" t="s">
        <v>214</v>
      </c>
      <c r="K4598" s="17">
        <v>0</v>
      </c>
      <c r="L4598" s="8"/>
      <c r="M4598" s="8"/>
      <c r="N4598" s="9">
        <v>0</v>
      </c>
      <c r="O4598" s="8"/>
      <c r="P4598" s="9">
        <v>0</v>
      </c>
      <c r="Q4598" s="15">
        <v>0</v>
      </c>
      <c r="R4598" s="9">
        <v>1800</v>
      </c>
      <c r="S4598" s="8" t="s">
        <v>37</v>
      </c>
      <c r="T4598" s="8"/>
      <c r="U4598" s="8" t="s">
        <v>9109</v>
      </c>
      <c r="V4598" s="8"/>
      <c r="W4598" s="8"/>
    </row>
    <row r="4599" spans="1:23" ht="13.5" thickBot="1">
      <c r="A4599" s="8"/>
      <c r="B4599" s="8"/>
      <c r="C4599" s="8" t="s">
        <v>6302</v>
      </c>
      <c r="D4599" s="8"/>
      <c r="E4599" s="8"/>
      <c r="F4599" s="8" t="s">
        <v>212</v>
      </c>
      <c r="G4599" s="8"/>
      <c r="H4599" s="8"/>
      <c r="I4599" s="8" t="s">
        <v>2499</v>
      </c>
      <c r="J4599" s="8" t="s">
        <v>214</v>
      </c>
      <c r="K4599" s="17">
        <v>0</v>
      </c>
      <c r="L4599" s="8"/>
      <c r="M4599" s="8"/>
      <c r="N4599" s="9">
        <v>0</v>
      </c>
      <c r="O4599" s="8"/>
      <c r="P4599" s="9">
        <v>0</v>
      </c>
      <c r="Q4599" s="15">
        <v>0</v>
      </c>
      <c r="R4599" s="9">
        <v>1800</v>
      </c>
      <c r="S4599" s="8" t="s">
        <v>37</v>
      </c>
      <c r="T4599" s="8"/>
      <c r="U4599" s="8" t="s">
        <v>9109</v>
      </c>
      <c r="V4599" s="8"/>
      <c r="W4599" s="8"/>
    </row>
    <row r="4600" spans="1:23" ht="13.5" thickBot="1">
      <c r="A4600" s="8"/>
      <c r="B4600" s="8"/>
      <c r="C4600" s="8" t="s">
        <v>6302</v>
      </c>
      <c r="D4600" s="8"/>
      <c r="E4600" s="8"/>
      <c r="F4600" s="8" t="s">
        <v>212</v>
      </c>
      <c r="G4600" s="8"/>
      <c r="H4600" s="8"/>
      <c r="I4600" s="8" t="s">
        <v>2499</v>
      </c>
      <c r="J4600" s="8" t="s">
        <v>214</v>
      </c>
      <c r="K4600" s="17">
        <v>0</v>
      </c>
      <c r="L4600" s="8"/>
      <c r="M4600" s="8"/>
      <c r="N4600" s="9">
        <v>0</v>
      </c>
      <c r="O4600" s="8"/>
      <c r="P4600" s="9">
        <v>0</v>
      </c>
      <c r="Q4600" s="15">
        <v>0</v>
      </c>
      <c r="R4600" s="9">
        <v>1800</v>
      </c>
      <c r="S4600" s="8" t="s">
        <v>37</v>
      </c>
      <c r="T4600" s="8"/>
      <c r="U4600" s="8" t="s">
        <v>9109</v>
      </c>
      <c r="V4600" s="8"/>
      <c r="W4600" s="8"/>
    </row>
    <row r="4601" spans="1:23" ht="13.5" thickBot="1">
      <c r="A4601" s="8"/>
      <c r="B4601" s="8"/>
      <c r="C4601" s="8" t="s">
        <v>6303</v>
      </c>
      <c r="D4601" s="8"/>
      <c r="E4601" s="8"/>
      <c r="F4601" s="8" t="s">
        <v>212</v>
      </c>
      <c r="G4601" s="8"/>
      <c r="H4601" s="8"/>
      <c r="I4601" s="8" t="s">
        <v>2499</v>
      </c>
      <c r="J4601" s="8" t="s">
        <v>214</v>
      </c>
      <c r="K4601" s="17">
        <v>0</v>
      </c>
      <c r="L4601" s="8"/>
      <c r="M4601" s="8"/>
      <c r="N4601" s="9">
        <v>0</v>
      </c>
      <c r="O4601" s="8"/>
      <c r="P4601" s="9">
        <v>0</v>
      </c>
      <c r="Q4601" s="15">
        <v>0</v>
      </c>
      <c r="R4601" s="9">
        <v>1800</v>
      </c>
      <c r="S4601" s="8" t="s">
        <v>37</v>
      </c>
      <c r="T4601" s="8"/>
      <c r="U4601" s="8" t="s">
        <v>9109</v>
      </c>
      <c r="V4601" s="8"/>
      <c r="W4601" s="8"/>
    </row>
    <row r="4602" spans="1:23" ht="13.5" thickBot="1">
      <c r="A4602" s="8"/>
      <c r="B4602" s="8"/>
      <c r="C4602" s="8" t="s">
        <v>6304</v>
      </c>
      <c r="D4602" s="8"/>
      <c r="E4602" s="8"/>
      <c r="F4602" s="8" t="s">
        <v>212</v>
      </c>
      <c r="G4602" s="8"/>
      <c r="H4602" s="8"/>
      <c r="I4602" s="8" t="s">
        <v>2499</v>
      </c>
      <c r="J4602" s="8" t="s">
        <v>214</v>
      </c>
      <c r="K4602" s="17">
        <v>0</v>
      </c>
      <c r="L4602" s="8"/>
      <c r="M4602" s="8"/>
      <c r="N4602" s="9">
        <v>0</v>
      </c>
      <c r="O4602" s="8"/>
      <c r="P4602" s="9">
        <v>0</v>
      </c>
      <c r="Q4602" s="15">
        <v>0</v>
      </c>
      <c r="R4602" s="9">
        <v>1800</v>
      </c>
      <c r="S4602" s="8" t="s">
        <v>37</v>
      </c>
      <c r="T4602" s="8"/>
      <c r="U4602" s="8" t="s">
        <v>9109</v>
      </c>
      <c r="V4602" s="8"/>
      <c r="W4602" s="8"/>
    </row>
    <row r="4603" spans="1:23" ht="13.5" thickBot="1">
      <c r="A4603" s="8"/>
      <c r="B4603" s="8"/>
      <c r="C4603" s="44" t="s">
        <v>6305</v>
      </c>
      <c r="D4603" s="42"/>
      <c r="E4603" s="8"/>
      <c r="F4603" s="8" t="s">
        <v>212</v>
      </c>
      <c r="G4603" s="8"/>
      <c r="H4603" s="8"/>
      <c r="I4603" s="8" t="s">
        <v>2499</v>
      </c>
      <c r="J4603" s="8" t="s">
        <v>214</v>
      </c>
      <c r="K4603" s="17">
        <v>0</v>
      </c>
      <c r="L4603" s="8"/>
      <c r="M4603" s="8"/>
      <c r="N4603" s="9">
        <v>0</v>
      </c>
      <c r="O4603" s="8"/>
      <c r="P4603" s="9">
        <v>0</v>
      </c>
      <c r="Q4603" s="15">
        <v>0</v>
      </c>
      <c r="R4603" s="9">
        <v>1800</v>
      </c>
      <c r="S4603" s="8" t="s">
        <v>37</v>
      </c>
      <c r="T4603" s="8"/>
      <c r="U4603" s="8" t="s">
        <v>9109</v>
      </c>
      <c r="V4603" s="8"/>
      <c r="W4603" s="8"/>
    </row>
    <row r="4604" spans="1:23" ht="13.5" thickBot="1">
      <c r="A4604" s="8"/>
      <c r="B4604" s="8"/>
      <c r="C4604" s="8" t="s">
        <v>6306</v>
      </c>
      <c r="D4604" s="8"/>
      <c r="E4604" s="8"/>
      <c r="F4604" s="8" t="s">
        <v>212</v>
      </c>
      <c r="G4604" s="8"/>
      <c r="H4604" s="8"/>
      <c r="I4604" s="8" t="s">
        <v>2499</v>
      </c>
      <c r="J4604" s="8" t="s">
        <v>214</v>
      </c>
      <c r="K4604" s="17">
        <v>0</v>
      </c>
      <c r="L4604" s="8"/>
      <c r="M4604" s="8"/>
      <c r="N4604" s="9">
        <v>0</v>
      </c>
      <c r="O4604" s="8"/>
      <c r="P4604" s="9">
        <v>0</v>
      </c>
      <c r="Q4604" s="15">
        <v>0</v>
      </c>
      <c r="R4604" s="9">
        <v>1800</v>
      </c>
      <c r="S4604" s="8" t="s">
        <v>37</v>
      </c>
      <c r="T4604" s="8"/>
      <c r="U4604" s="8" t="s">
        <v>9109</v>
      </c>
      <c r="V4604" s="8"/>
      <c r="W4604" s="8"/>
    </row>
    <row r="4605" spans="1:23" ht="13.5" thickBot="1">
      <c r="A4605" s="8"/>
      <c r="B4605" s="8"/>
      <c r="C4605" s="8" t="s">
        <v>6306</v>
      </c>
      <c r="D4605" s="8"/>
      <c r="E4605" s="8"/>
      <c r="F4605" s="8" t="s">
        <v>212</v>
      </c>
      <c r="G4605" s="8"/>
      <c r="H4605" s="8"/>
      <c r="I4605" s="8" t="s">
        <v>2499</v>
      </c>
      <c r="J4605" s="8" t="s">
        <v>214</v>
      </c>
      <c r="K4605" s="17">
        <v>0</v>
      </c>
      <c r="L4605" s="8"/>
      <c r="M4605" s="8"/>
      <c r="N4605" s="9">
        <v>0</v>
      </c>
      <c r="O4605" s="8"/>
      <c r="P4605" s="9">
        <v>0</v>
      </c>
      <c r="Q4605" s="15">
        <v>0</v>
      </c>
      <c r="R4605" s="9">
        <v>1800</v>
      </c>
      <c r="S4605" s="8" t="s">
        <v>37</v>
      </c>
      <c r="T4605" s="8"/>
      <c r="U4605" s="8" t="s">
        <v>9109</v>
      </c>
      <c r="V4605" s="8"/>
      <c r="W4605" s="8"/>
    </row>
    <row r="4606" spans="1:23" ht="13.5" thickBot="1">
      <c r="A4606" s="8"/>
      <c r="B4606" s="8"/>
      <c r="C4606" s="8" t="s">
        <v>6307</v>
      </c>
      <c r="D4606" s="8"/>
      <c r="E4606" s="8"/>
      <c r="F4606" s="8" t="s">
        <v>212</v>
      </c>
      <c r="G4606" s="8"/>
      <c r="H4606" s="8"/>
      <c r="I4606" s="8" t="s">
        <v>2499</v>
      </c>
      <c r="J4606" s="8" t="s">
        <v>214</v>
      </c>
      <c r="K4606" s="17">
        <v>0</v>
      </c>
      <c r="L4606" s="8"/>
      <c r="M4606" s="8"/>
      <c r="N4606" s="9">
        <v>0</v>
      </c>
      <c r="O4606" s="8"/>
      <c r="P4606" s="9">
        <v>0</v>
      </c>
      <c r="Q4606" s="15">
        <v>0</v>
      </c>
      <c r="R4606" s="9">
        <v>1800</v>
      </c>
      <c r="S4606" s="8" t="s">
        <v>37</v>
      </c>
      <c r="T4606" s="8"/>
      <c r="U4606" s="8" t="s">
        <v>9109</v>
      </c>
      <c r="V4606" s="8"/>
      <c r="W4606" s="8"/>
    </row>
    <row r="4607" spans="1:23" ht="13.5" thickBot="1">
      <c r="A4607" s="8"/>
      <c r="B4607" s="8"/>
      <c r="C4607" s="8" t="s">
        <v>6307</v>
      </c>
      <c r="D4607" s="8"/>
      <c r="E4607" s="8"/>
      <c r="F4607" s="8" t="s">
        <v>212</v>
      </c>
      <c r="G4607" s="8"/>
      <c r="H4607" s="8"/>
      <c r="I4607" s="8" t="s">
        <v>2499</v>
      </c>
      <c r="J4607" s="8" t="s">
        <v>214</v>
      </c>
      <c r="K4607" s="17">
        <v>0</v>
      </c>
      <c r="L4607" s="8"/>
      <c r="M4607" s="8"/>
      <c r="N4607" s="9">
        <v>0</v>
      </c>
      <c r="O4607" s="8"/>
      <c r="P4607" s="9">
        <v>0</v>
      </c>
      <c r="Q4607" s="15">
        <v>0</v>
      </c>
      <c r="R4607" s="9">
        <v>1800</v>
      </c>
      <c r="S4607" s="8" t="s">
        <v>37</v>
      </c>
      <c r="T4607" s="8"/>
      <c r="U4607" s="8" t="s">
        <v>9109</v>
      </c>
      <c r="V4607" s="8"/>
      <c r="W4607" s="8"/>
    </row>
    <row r="4608" spans="1:23" ht="13.5" thickBot="1">
      <c r="A4608" s="8"/>
      <c r="B4608" s="8"/>
      <c r="C4608" s="8" t="s">
        <v>6308</v>
      </c>
      <c r="D4608" s="8"/>
      <c r="E4608" s="8"/>
      <c r="F4608" s="8" t="s">
        <v>212</v>
      </c>
      <c r="G4608" s="8"/>
      <c r="H4608" s="8"/>
      <c r="I4608" s="8" t="s">
        <v>2499</v>
      </c>
      <c r="J4608" s="8" t="s">
        <v>214</v>
      </c>
      <c r="K4608" s="17">
        <v>0</v>
      </c>
      <c r="L4608" s="8"/>
      <c r="M4608" s="8"/>
      <c r="N4608" s="9">
        <v>0</v>
      </c>
      <c r="O4608" s="8"/>
      <c r="P4608" s="9">
        <v>0</v>
      </c>
      <c r="Q4608" s="15">
        <v>0</v>
      </c>
      <c r="R4608" s="9">
        <v>1800</v>
      </c>
      <c r="S4608" s="8" t="s">
        <v>37</v>
      </c>
      <c r="T4608" s="8"/>
      <c r="U4608" s="18" t="s">
        <v>9109</v>
      </c>
      <c r="V4608" s="8"/>
      <c r="W4608" s="8"/>
    </row>
    <row r="4609" spans="1:23" ht="13.5" thickBot="1">
      <c r="A4609" s="8"/>
      <c r="B4609" s="8"/>
      <c r="C4609" s="8" t="s">
        <v>6309</v>
      </c>
      <c r="D4609" s="8"/>
      <c r="E4609" s="8"/>
      <c r="F4609" s="8" t="s">
        <v>212</v>
      </c>
      <c r="G4609" s="8"/>
      <c r="H4609" s="8"/>
      <c r="I4609" s="8" t="s">
        <v>2499</v>
      </c>
      <c r="J4609" s="8" t="s">
        <v>214</v>
      </c>
      <c r="K4609" s="17">
        <v>0</v>
      </c>
      <c r="L4609" s="8"/>
      <c r="M4609" s="8"/>
      <c r="N4609" s="9">
        <v>0</v>
      </c>
      <c r="O4609" s="8"/>
      <c r="P4609" s="9">
        <v>0</v>
      </c>
      <c r="Q4609" s="15">
        <v>0</v>
      </c>
      <c r="R4609" s="9">
        <v>1800</v>
      </c>
      <c r="S4609" s="8" t="s">
        <v>37</v>
      </c>
      <c r="T4609" s="8"/>
      <c r="U4609" s="8" t="s">
        <v>9109</v>
      </c>
      <c r="V4609" s="8"/>
      <c r="W4609" s="8"/>
    </row>
    <row r="4610" spans="1:23" ht="13.5" thickBot="1">
      <c r="A4610" s="8"/>
      <c r="B4610" s="8"/>
      <c r="C4610" s="8" t="s">
        <v>6309</v>
      </c>
      <c r="D4610" s="8"/>
      <c r="E4610" s="8"/>
      <c r="F4610" s="8" t="s">
        <v>212</v>
      </c>
      <c r="G4610" s="8"/>
      <c r="H4610" s="8"/>
      <c r="I4610" s="8" t="s">
        <v>2499</v>
      </c>
      <c r="J4610" s="8" t="s">
        <v>214</v>
      </c>
      <c r="K4610" s="17">
        <v>0</v>
      </c>
      <c r="L4610" s="8"/>
      <c r="M4610" s="8"/>
      <c r="N4610" s="9">
        <v>0</v>
      </c>
      <c r="O4610" s="8"/>
      <c r="P4610" s="9">
        <v>0</v>
      </c>
      <c r="Q4610" s="15">
        <v>0</v>
      </c>
      <c r="R4610" s="9">
        <v>1800</v>
      </c>
      <c r="S4610" s="8" t="s">
        <v>37</v>
      </c>
      <c r="T4610" s="8"/>
      <c r="U4610" s="8" t="s">
        <v>9109</v>
      </c>
      <c r="V4610" s="8"/>
      <c r="W4610" s="8"/>
    </row>
    <row r="4611" spans="1:23" ht="26.25" thickBot="1">
      <c r="A4611" s="8"/>
      <c r="B4611" s="8"/>
      <c r="C4611" s="8" t="s">
        <v>6310</v>
      </c>
      <c r="D4611" s="8"/>
      <c r="E4611" s="8"/>
      <c r="F4611" s="8" t="s">
        <v>212</v>
      </c>
      <c r="G4611" s="8"/>
      <c r="H4611" s="8"/>
      <c r="I4611" s="8" t="s">
        <v>463</v>
      </c>
      <c r="J4611" s="8" t="s">
        <v>214</v>
      </c>
      <c r="K4611" s="17">
        <v>0</v>
      </c>
      <c r="L4611" s="8"/>
      <c r="M4611" s="8"/>
      <c r="N4611" s="9">
        <v>0</v>
      </c>
      <c r="O4611" s="8"/>
      <c r="P4611" s="9">
        <v>0</v>
      </c>
      <c r="Q4611" s="15">
        <v>0</v>
      </c>
      <c r="R4611" s="9">
        <v>1800</v>
      </c>
      <c r="S4611" s="8" t="s">
        <v>37</v>
      </c>
      <c r="T4611" s="8"/>
      <c r="U4611" s="18" t="s">
        <v>9109</v>
      </c>
      <c r="V4611" s="8"/>
      <c r="W4611" s="8"/>
    </row>
    <row r="4612" spans="1:23" ht="26.25" thickBot="1">
      <c r="A4612" s="8"/>
      <c r="B4612" s="8"/>
      <c r="C4612" s="8" t="s">
        <v>6311</v>
      </c>
      <c r="D4612" s="8"/>
      <c r="E4612" s="8"/>
      <c r="F4612" s="8" t="s">
        <v>212</v>
      </c>
      <c r="G4612" s="8"/>
      <c r="H4612" s="8"/>
      <c r="I4612" s="8" t="s">
        <v>463</v>
      </c>
      <c r="J4612" s="8" t="s">
        <v>214</v>
      </c>
      <c r="K4612" s="17">
        <v>0</v>
      </c>
      <c r="L4612" s="8"/>
      <c r="M4612" s="8"/>
      <c r="N4612" s="9">
        <v>0</v>
      </c>
      <c r="O4612" s="8"/>
      <c r="P4612" s="9">
        <v>0</v>
      </c>
      <c r="Q4612" s="15">
        <v>0</v>
      </c>
      <c r="R4612" s="9">
        <v>1800</v>
      </c>
      <c r="S4612" s="8" t="s">
        <v>37</v>
      </c>
      <c r="T4612" s="8"/>
      <c r="U4612" s="18" t="s">
        <v>9109</v>
      </c>
      <c r="V4612" s="8"/>
      <c r="W4612" s="8"/>
    </row>
    <row r="4613" spans="1:23" ht="26.25" thickBot="1">
      <c r="A4613" s="8"/>
      <c r="B4613" s="8"/>
      <c r="C4613" s="8" t="s">
        <v>6312</v>
      </c>
      <c r="D4613" s="8"/>
      <c r="E4613" s="8"/>
      <c r="F4613" s="8" t="s">
        <v>212</v>
      </c>
      <c r="G4613" s="8"/>
      <c r="H4613" s="8"/>
      <c r="I4613" s="8" t="s">
        <v>463</v>
      </c>
      <c r="J4613" s="8" t="s">
        <v>214</v>
      </c>
      <c r="K4613" s="17">
        <v>0</v>
      </c>
      <c r="L4613" s="8"/>
      <c r="M4613" s="8"/>
      <c r="N4613" s="9">
        <v>0</v>
      </c>
      <c r="O4613" s="8"/>
      <c r="P4613" s="9">
        <v>0</v>
      </c>
      <c r="Q4613" s="15">
        <v>0</v>
      </c>
      <c r="R4613" s="9">
        <v>1800</v>
      </c>
      <c r="S4613" s="8" t="s">
        <v>37</v>
      </c>
      <c r="T4613" s="8"/>
      <c r="U4613" s="18" t="s">
        <v>9109</v>
      </c>
      <c r="V4613" s="8"/>
      <c r="W4613" s="8"/>
    </row>
    <row r="4614" spans="1:23" ht="26.25" thickBot="1">
      <c r="A4614" s="8"/>
      <c r="B4614" s="8"/>
      <c r="C4614" s="8" t="s">
        <v>6313</v>
      </c>
      <c r="D4614" s="8"/>
      <c r="E4614" s="8"/>
      <c r="F4614" s="8" t="s">
        <v>212</v>
      </c>
      <c r="G4614" s="8"/>
      <c r="H4614" s="8"/>
      <c r="I4614" s="8" t="s">
        <v>463</v>
      </c>
      <c r="J4614" s="8" t="s">
        <v>214</v>
      </c>
      <c r="K4614" s="17">
        <v>0</v>
      </c>
      <c r="L4614" s="8"/>
      <c r="M4614" s="8"/>
      <c r="N4614" s="9">
        <v>0</v>
      </c>
      <c r="O4614" s="8"/>
      <c r="P4614" s="9">
        <v>0</v>
      </c>
      <c r="Q4614" s="15">
        <v>0</v>
      </c>
      <c r="R4614" s="9">
        <v>1800</v>
      </c>
      <c r="S4614" s="8" t="s">
        <v>37</v>
      </c>
      <c r="T4614" s="8"/>
      <c r="U4614" s="18" t="s">
        <v>9109</v>
      </c>
      <c r="V4614" s="8"/>
      <c r="W4614" s="8"/>
    </row>
    <row r="4615" spans="1:23" ht="26.25" thickBot="1">
      <c r="A4615" s="8"/>
      <c r="B4615" s="8"/>
      <c r="C4615" s="8" t="s">
        <v>6314</v>
      </c>
      <c r="D4615" s="8"/>
      <c r="E4615" s="8"/>
      <c r="F4615" s="8" t="s">
        <v>212</v>
      </c>
      <c r="G4615" s="8"/>
      <c r="H4615" s="8"/>
      <c r="I4615" s="8" t="s">
        <v>463</v>
      </c>
      <c r="J4615" s="8" t="s">
        <v>214</v>
      </c>
      <c r="K4615" s="17">
        <v>0</v>
      </c>
      <c r="L4615" s="8"/>
      <c r="M4615" s="8"/>
      <c r="N4615" s="9">
        <v>0</v>
      </c>
      <c r="O4615" s="8"/>
      <c r="P4615" s="9">
        <v>0</v>
      </c>
      <c r="Q4615" s="15">
        <v>0</v>
      </c>
      <c r="R4615" s="9">
        <v>1800</v>
      </c>
      <c r="S4615" s="8" t="s">
        <v>37</v>
      </c>
      <c r="T4615" s="8"/>
      <c r="U4615" s="18" t="s">
        <v>9109</v>
      </c>
      <c r="V4615" s="8"/>
      <c r="W4615" s="8"/>
    </row>
    <row r="4616" spans="1:23" ht="26.25" thickBot="1">
      <c r="A4616" s="8"/>
      <c r="B4616" s="8"/>
      <c r="C4616" s="8" t="s">
        <v>6315</v>
      </c>
      <c r="D4616" s="8"/>
      <c r="E4616" s="8"/>
      <c r="F4616" s="8" t="s">
        <v>212</v>
      </c>
      <c r="G4616" s="8"/>
      <c r="H4616" s="8"/>
      <c r="I4616" s="8" t="s">
        <v>463</v>
      </c>
      <c r="J4616" s="8" t="s">
        <v>214</v>
      </c>
      <c r="K4616" s="17">
        <v>0</v>
      </c>
      <c r="L4616" s="8"/>
      <c r="M4616" s="8"/>
      <c r="N4616" s="9">
        <v>0</v>
      </c>
      <c r="O4616" s="8"/>
      <c r="P4616" s="9">
        <v>0</v>
      </c>
      <c r="Q4616" s="15">
        <v>0</v>
      </c>
      <c r="R4616" s="9">
        <v>1800</v>
      </c>
      <c r="S4616" s="8" t="s">
        <v>37</v>
      </c>
      <c r="T4616" s="8"/>
      <c r="U4616" s="8" t="s">
        <v>9109</v>
      </c>
      <c r="V4616" s="8"/>
      <c r="W4616" s="8"/>
    </row>
    <row r="4617" spans="1:23" ht="26.25" thickBot="1">
      <c r="A4617" s="8"/>
      <c r="B4617" s="8"/>
      <c r="C4617" s="8" t="s">
        <v>6316</v>
      </c>
      <c r="D4617" s="8"/>
      <c r="E4617" s="8"/>
      <c r="F4617" s="8" t="s">
        <v>212</v>
      </c>
      <c r="G4617" s="8"/>
      <c r="H4617" s="8"/>
      <c r="I4617" s="8" t="s">
        <v>463</v>
      </c>
      <c r="J4617" s="8" t="s">
        <v>214</v>
      </c>
      <c r="K4617" s="17">
        <v>0</v>
      </c>
      <c r="L4617" s="8"/>
      <c r="M4617" s="8"/>
      <c r="N4617" s="9">
        <v>0</v>
      </c>
      <c r="O4617" s="8"/>
      <c r="P4617" s="9">
        <v>0</v>
      </c>
      <c r="Q4617" s="15">
        <v>0</v>
      </c>
      <c r="R4617" s="9">
        <v>1800</v>
      </c>
      <c r="S4617" s="8" t="s">
        <v>37</v>
      </c>
      <c r="T4617" s="8"/>
      <c r="U4617" s="18" t="s">
        <v>9109</v>
      </c>
      <c r="V4617" s="8"/>
      <c r="W4617" s="8"/>
    </row>
    <row r="4618" spans="1:23" ht="26.25" thickBot="1">
      <c r="A4618" s="8"/>
      <c r="B4618" s="8"/>
      <c r="C4618" s="8" t="s">
        <v>6317</v>
      </c>
      <c r="D4618" s="8"/>
      <c r="E4618" s="8"/>
      <c r="F4618" s="8" t="s">
        <v>212</v>
      </c>
      <c r="G4618" s="8"/>
      <c r="H4618" s="8"/>
      <c r="I4618" s="8" t="s">
        <v>463</v>
      </c>
      <c r="J4618" s="8" t="s">
        <v>214</v>
      </c>
      <c r="K4618" s="17">
        <v>0</v>
      </c>
      <c r="L4618" s="8"/>
      <c r="M4618" s="8"/>
      <c r="N4618" s="9">
        <v>0</v>
      </c>
      <c r="O4618" s="8"/>
      <c r="P4618" s="9">
        <v>0</v>
      </c>
      <c r="Q4618" s="15">
        <v>0</v>
      </c>
      <c r="R4618" s="9">
        <v>1800</v>
      </c>
      <c r="S4618" s="8" t="s">
        <v>37</v>
      </c>
      <c r="T4618" s="8"/>
      <c r="U4618" s="8" t="s">
        <v>9109</v>
      </c>
      <c r="V4618" s="8"/>
      <c r="W4618" s="8"/>
    </row>
    <row r="4619" spans="1:23" ht="26.25" thickBot="1">
      <c r="A4619" s="8"/>
      <c r="B4619" s="8"/>
      <c r="C4619" s="8" t="s">
        <v>6318</v>
      </c>
      <c r="D4619" s="8"/>
      <c r="E4619" s="8"/>
      <c r="F4619" s="8" t="s">
        <v>212</v>
      </c>
      <c r="G4619" s="8"/>
      <c r="H4619" s="8"/>
      <c r="I4619" s="8" t="s">
        <v>463</v>
      </c>
      <c r="J4619" s="8" t="s">
        <v>214</v>
      </c>
      <c r="K4619" s="17">
        <v>0</v>
      </c>
      <c r="L4619" s="8"/>
      <c r="M4619" s="8"/>
      <c r="N4619" s="9">
        <v>0</v>
      </c>
      <c r="O4619" s="8"/>
      <c r="P4619" s="9">
        <v>0</v>
      </c>
      <c r="Q4619" s="15">
        <v>0</v>
      </c>
      <c r="R4619" s="9">
        <v>1800</v>
      </c>
      <c r="S4619" s="8" t="s">
        <v>37</v>
      </c>
      <c r="T4619" s="8"/>
      <c r="U4619" s="18" t="s">
        <v>9109</v>
      </c>
      <c r="V4619" s="8"/>
      <c r="W4619" s="8"/>
    </row>
    <row r="4620" spans="1:23" ht="26.25" thickBot="1">
      <c r="A4620" s="8"/>
      <c r="B4620" s="8"/>
      <c r="C4620" s="8" t="s">
        <v>6319</v>
      </c>
      <c r="D4620" s="8"/>
      <c r="E4620" s="8"/>
      <c r="F4620" s="8" t="s">
        <v>212</v>
      </c>
      <c r="G4620" s="8"/>
      <c r="H4620" s="8"/>
      <c r="I4620" s="8" t="s">
        <v>463</v>
      </c>
      <c r="J4620" s="8" t="s">
        <v>214</v>
      </c>
      <c r="K4620" s="17">
        <v>0</v>
      </c>
      <c r="L4620" s="8"/>
      <c r="M4620" s="8"/>
      <c r="N4620" s="9">
        <v>0</v>
      </c>
      <c r="O4620" s="8"/>
      <c r="P4620" s="9">
        <v>0</v>
      </c>
      <c r="Q4620" s="15">
        <v>0</v>
      </c>
      <c r="R4620" s="9">
        <v>1800</v>
      </c>
      <c r="S4620" s="8" t="s">
        <v>37</v>
      </c>
      <c r="T4620" s="8"/>
      <c r="U4620" s="18" t="s">
        <v>9109</v>
      </c>
      <c r="V4620" s="8"/>
      <c r="W4620" s="8"/>
    </row>
    <row r="4621" spans="1:23" ht="26.25" thickBot="1">
      <c r="A4621" s="8"/>
      <c r="B4621" s="8"/>
      <c r="C4621" s="8" t="s">
        <v>6320</v>
      </c>
      <c r="D4621" s="8"/>
      <c r="E4621" s="8"/>
      <c r="F4621" s="8" t="s">
        <v>212</v>
      </c>
      <c r="G4621" s="8"/>
      <c r="H4621" s="8"/>
      <c r="I4621" s="8" t="s">
        <v>463</v>
      </c>
      <c r="J4621" s="8" t="s">
        <v>214</v>
      </c>
      <c r="K4621" s="17">
        <v>0</v>
      </c>
      <c r="L4621" s="8"/>
      <c r="M4621" s="8"/>
      <c r="N4621" s="9">
        <v>0</v>
      </c>
      <c r="O4621" s="8"/>
      <c r="P4621" s="9">
        <v>0</v>
      </c>
      <c r="Q4621" s="15">
        <v>0</v>
      </c>
      <c r="R4621" s="9">
        <v>1800</v>
      </c>
      <c r="S4621" s="8" t="s">
        <v>37</v>
      </c>
      <c r="T4621" s="8"/>
      <c r="U4621" s="18" t="s">
        <v>9109</v>
      </c>
      <c r="V4621" s="8"/>
      <c r="W4621" s="8"/>
    </row>
    <row r="4622" spans="1:23" ht="26.25" thickBot="1">
      <c r="A4622" s="8"/>
      <c r="B4622" s="8"/>
      <c r="C4622" s="8" t="s">
        <v>6321</v>
      </c>
      <c r="D4622" s="8"/>
      <c r="E4622" s="8"/>
      <c r="F4622" s="8" t="s">
        <v>212</v>
      </c>
      <c r="G4622" s="8"/>
      <c r="H4622" s="8"/>
      <c r="I4622" s="8" t="s">
        <v>463</v>
      </c>
      <c r="J4622" s="8" t="s">
        <v>214</v>
      </c>
      <c r="K4622" s="17">
        <v>0</v>
      </c>
      <c r="L4622" s="8"/>
      <c r="M4622" s="8"/>
      <c r="N4622" s="9">
        <v>0</v>
      </c>
      <c r="O4622" s="8"/>
      <c r="P4622" s="9">
        <v>0</v>
      </c>
      <c r="Q4622" s="15">
        <v>0</v>
      </c>
      <c r="R4622" s="9">
        <v>1800</v>
      </c>
      <c r="S4622" s="8" t="s">
        <v>37</v>
      </c>
      <c r="T4622" s="8"/>
      <c r="U4622" s="18" t="s">
        <v>9109</v>
      </c>
      <c r="V4622" s="8"/>
      <c r="W4622" s="8"/>
    </row>
    <row r="4623" spans="1:23" ht="26.25" thickBot="1">
      <c r="A4623" s="8"/>
      <c r="B4623" s="8"/>
      <c r="C4623" s="8" t="s">
        <v>6322</v>
      </c>
      <c r="D4623" s="8"/>
      <c r="E4623" s="8"/>
      <c r="F4623" s="8" t="s">
        <v>212</v>
      </c>
      <c r="G4623" s="8"/>
      <c r="H4623" s="8"/>
      <c r="I4623" s="8" t="s">
        <v>463</v>
      </c>
      <c r="J4623" s="8" t="s">
        <v>214</v>
      </c>
      <c r="K4623" s="17">
        <v>0</v>
      </c>
      <c r="L4623" s="8"/>
      <c r="M4623" s="8"/>
      <c r="N4623" s="9">
        <v>0</v>
      </c>
      <c r="O4623" s="8"/>
      <c r="P4623" s="9">
        <v>0</v>
      </c>
      <c r="Q4623" s="15">
        <v>0</v>
      </c>
      <c r="R4623" s="9">
        <v>1800</v>
      </c>
      <c r="S4623" s="8" t="s">
        <v>37</v>
      </c>
      <c r="T4623" s="8"/>
      <c r="U4623" s="18" t="s">
        <v>9109</v>
      </c>
      <c r="V4623" s="8"/>
      <c r="W4623" s="8"/>
    </row>
    <row r="4624" spans="1:23" ht="26.25" thickBot="1">
      <c r="A4624" s="8"/>
      <c r="B4624" s="8"/>
      <c r="C4624" s="8" t="s">
        <v>6323</v>
      </c>
      <c r="D4624" s="8"/>
      <c r="E4624" s="8"/>
      <c r="F4624" s="8" t="s">
        <v>212</v>
      </c>
      <c r="G4624" s="8"/>
      <c r="H4624" s="8"/>
      <c r="I4624" s="8" t="s">
        <v>463</v>
      </c>
      <c r="J4624" s="8" t="s">
        <v>214</v>
      </c>
      <c r="K4624" s="17">
        <v>0</v>
      </c>
      <c r="L4624" s="8"/>
      <c r="M4624" s="8"/>
      <c r="N4624" s="9">
        <v>0</v>
      </c>
      <c r="O4624" s="8"/>
      <c r="P4624" s="9">
        <v>0</v>
      </c>
      <c r="Q4624" s="15">
        <v>0</v>
      </c>
      <c r="R4624" s="9">
        <v>1800</v>
      </c>
      <c r="S4624" s="8" t="s">
        <v>37</v>
      </c>
      <c r="T4624" s="8"/>
      <c r="U4624" s="18" t="s">
        <v>9109</v>
      </c>
      <c r="V4624" s="8"/>
      <c r="W4624" s="8"/>
    </row>
    <row r="4625" spans="1:23" ht="26.25" thickBot="1">
      <c r="A4625" s="8"/>
      <c r="B4625" s="8"/>
      <c r="C4625" s="8" t="s">
        <v>6324</v>
      </c>
      <c r="D4625" s="8"/>
      <c r="E4625" s="8"/>
      <c r="F4625" s="8" t="s">
        <v>212</v>
      </c>
      <c r="G4625" s="8"/>
      <c r="H4625" s="8"/>
      <c r="I4625" s="8" t="s">
        <v>463</v>
      </c>
      <c r="J4625" s="8" t="s">
        <v>214</v>
      </c>
      <c r="K4625" s="17">
        <v>0</v>
      </c>
      <c r="L4625" s="8"/>
      <c r="M4625" s="8"/>
      <c r="N4625" s="9">
        <v>0</v>
      </c>
      <c r="O4625" s="8"/>
      <c r="P4625" s="9">
        <v>0</v>
      </c>
      <c r="Q4625" s="15">
        <v>0</v>
      </c>
      <c r="R4625" s="9">
        <v>1800</v>
      </c>
      <c r="S4625" s="8" t="s">
        <v>37</v>
      </c>
      <c r="T4625" s="8"/>
      <c r="U4625" s="18" t="s">
        <v>9109</v>
      </c>
      <c r="V4625" s="8"/>
      <c r="W4625" s="8"/>
    </row>
    <row r="4626" spans="1:23" ht="26.25" thickBot="1">
      <c r="A4626" s="8"/>
      <c r="B4626" s="8"/>
      <c r="C4626" s="8" t="s">
        <v>6325</v>
      </c>
      <c r="D4626" s="8"/>
      <c r="E4626" s="8"/>
      <c r="F4626" s="8" t="s">
        <v>212</v>
      </c>
      <c r="G4626" s="8"/>
      <c r="H4626" s="8"/>
      <c r="I4626" s="8" t="s">
        <v>463</v>
      </c>
      <c r="J4626" s="8" t="s">
        <v>214</v>
      </c>
      <c r="K4626" s="17">
        <v>0</v>
      </c>
      <c r="L4626" s="8"/>
      <c r="M4626" s="8"/>
      <c r="N4626" s="9">
        <v>0</v>
      </c>
      <c r="O4626" s="8"/>
      <c r="P4626" s="9">
        <v>0</v>
      </c>
      <c r="Q4626" s="15">
        <v>0</v>
      </c>
      <c r="R4626" s="9">
        <v>1800</v>
      </c>
      <c r="S4626" s="8" t="s">
        <v>37</v>
      </c>
      <c r="T4626" s="8"/>
      <c r="U4626" s="8" t="s">
        <v>9109</v>
      </c>
      <c r="V4626" s="8"/>
      <c r="W4626" s="8"/>
    </row>
    <row r="4627" spans="1:23" ht="13.5" thickBot="1">
      <c r="A4627" s="8"/>
      <c r="B4627" s="8"/>
      <c r="C4627" s="8" t="s">
        <v>4025</v>
      </c>
      <c r="D4627" s="8"/>
      <c r="E4627" s="8"/>
      <c r="F4627" s="8"/>
      <c r="G4627" s="8"/>
      <c r="H4627" s="8"/>
      <c r="I4627" s="8" t="s">
        <v>2488</v>
      </c>
      <c r="J4627" s="8" t="s">
        <v>214</v>
      </c>
      <c r="K4627" s="17">
        <v>0</v>
      </c>
      <c r="L4627" s="8"/>
      <c r="M4627" s="8"/>
      <c r="N4627" s="9">
        <v>0</v>
      </c>
      <c r="O4627" s="8"/>
      <c r="P4627" s="9">
        <v>0</v>
      </c>
      <c r="Q4627" s="15">
        <v>0</v>
      </c>
      <c r="R4627" s="9">
        <v>384</v>
      </c>
      <c r="S4627" s="8" t="s">
        <v>37</v>
      </c>
      <c r="T4627" s="8"/>
      <c r="U4627" s="8" t="s">
        <v>9109</v>
      </c>
      <c r="V4627" s="8"/>
      <c r="W4627" s="8"/>
    </row>
    <row r="4628" spans="1:23" ht="13.5" thickBot="1">
      <c r="A4628" s="8"/>
      <c r="B4628" s="8"/>
      <c r="C4628" s="8" t="s">
        <v>6326</v>
      </c>
      <c r="D4628" s="8"/>
      <c r="E4628" s="8"/>
      <c r="F4628" s="8" t="s">
        <v>212</v>
      </c>
      <c r="G4628" s="8"/>
      <c r="H4628" s="8"/>
      <c r="I4628" s="8" t="s">
        <v>2499</v>
      </c>
      <c r="J4628" s="8" t="s">
        <v>214</v>
      </c>
      <c r="K4628" s="17">
        <v>0</v>
      </c>
      <c r="L4628" s="8"/>
      <c r="M4628" s="8"/>
      <c r="N4628" s="9">
        <v>0</v>
      </c>
      <c r="O4628" s="8"/>
      <c r="P4628" s="9">
        <v>0</v>
      </c>
      <c r="Q4628" s="15">
        <v>0</v>
      </c>
      <c r="R4628" s="9">
        <v>1800</v>
      </c>
      <c r="S4628" s="8" t="s">
        <v>37</v>
      </c>
      <c r="T4628" s="8"/>
      <c r="U4628" s="8" t="s">
        <v>9109</v>
      </c>
      <c r="V4628" s="8"/>
      <c r="W4628" s="8"/>
    </row>
    <row r="4629" spans="1:23" ht="13.5" thickBot="1">
      <c r="A4629" s="8"/>
      <c r="B4629" s="8"/>
      <c r="C4629" s="8" t="s">
        <v>6327</v>
      </c>
      <c r="D4629" s="8"/>
      <c r="E4629" s="8"/>
      <c r="F4629" s="8" t="s">
        <v>212</v>
      </c>
      <c r="G4629" s="8"/>
      <c r="H4629" s="8"/>
      <c r="I4629" s="8" t="s">
        <v>2499</v>
      </c>
      <c r="J4629" s="8" t="s">
        <v>214</v>
      </c>
      <c r="K4629" s="17">
        <v>0</v>
      </c>
      <c r="L4629" s="8"/>
      <c r="M4629" s="8"/>
      <c r="N4629" s="9">
        <v>0</v>
      </c>
      <c r="O4629" s="8"/>
      <c r="P4629" s="9">
        <v>0</v>
      </c>
      <c r="Q4629" s="15">
        <v>0</v>
      </c>
      <c r="R4629" s="9">
        <v>1800</v>
      </c>
      <c r="S4629" s="8" t="s">
        <v>37</v>
      </c>
      <c r="T4629" s="8"/>
      <c r="U4629" s="18" t="s">
        <v>9109</v>
      </c>
      <c r="V4629" s="8"/>
      <c r="W4629" s="8"/>
    </row>
    <row r="4630" spans="1:23" ht="13.5" thickBot="1">
      <c r="A4630" s="8"/>
      <c r="B4630" s="8"/>
      <c r="C4630" s="8" t="s">
        <v>6328</v>
      </c>
      <c r="D4630" s="8"/>
      <c r="E4630" s="8"/>
      <c r="F4630" s="8" t="s">
        <v>212</v>
      </c>
      <c r="G4630" s="8"/>
      <c r="H4630" s="8"/>
      <c r="I4630" s="8" t="s">
        <v>2499</v>
      </c>
      <c r="J4630" s="8" t="s">
        <v>214</v>
      </c>
      <c r="K4630" s="17">
        <v>0</v>
      </c>
      <c r="L4630" s="8"/>
      <c r="M4630" s="8"/>
      <c r="N4630" s="9">
        <v>0</v>
      </c>
      <c r="O4630" s="8"/>
      <c r="P4630" s="9">
        <v>0</v>
      </c>
      <c r="Q4630" s="15">
        <v>0</v>
      </c>
      <c r="R4630" s="9">
        <v>1800</v>
      </c>
      <c r="S4630" s="8" t="s">
        <v>37</v>
      </c>
      <c r="T4630" s="8"/>
      <c r="U4630" s="18" t="s">
        <v>9109</v>
      </c>
      <c r="V4630" s="8"/>
      <c r="W4630" s="8"/>
    </row>
    <row r="4631" spans="1:23" ht="13.5" thickBot="1">
      <c r="A4631" s="8"/>
      <c r="B4631" s="8"/>
      <c r="C4631" s="8" t="s">
        <v>6329</v>
      </c>
      <c r="D4631" s="8"/>
      <c r="E4631" s="8"/>
      <c r="F4631" s="8" t="s">
        <v>212</v>
      </c>
      <c r="G4631" s="8"/>
      <c r="H4631" s="8"/>
      <c r="I4631" s="8" t="s">
        <v>2499</v>
      </c>
      <c r="J4631" s="8" t="s">
        <v>214</v>
      </c>
      <c r="K4631" s="17">
        <v>0</v>
      </c>
      <c r="L4631" s="8"/>
      <c r="M4631" s="8"/>
      <c r="N4631" s="9">
        <v>0</v>
      </c>
      <c r="O4631" s="8"/>
      <c r="P4631" s="9">
        <v>0</v>
      </c>
      <c r="Q4631" s="15">
        <v>0</v>
      </c>
      <c r="R4631" s="9">
        <v>1800</v>
      </c>
      <c r="S4631" s="8" t="s">
        <v>37</v>
      </c>
      <c r="T4631" s="8"/>
      <c r="U4631" s="18" t="s">
        <v>9109</v>
      </c>
      <c r="V4631" s="8"/>
      <c r="W4631" s="8"/>
    </row>
    <row r="4632" spans="1:23" ht="13.5" thickBot="1">
      <c r="A4632" s="8"/>
      <c r="B4632" s="8"/>
      <c r="C4632" s="8" t="s">
        <v>6330</v>
      </c>
      <c r="D4632" s="8"/>
      <c r="E4632" s="8"/>
      <c r="F4632" s="8" t="s">
        <v>212</v>
      </c>
      <c r="G4632" s="8"/>
      <c r="H4632" s="8"/>
      <c r="I4632" s="8" t="s">
        <v>2499</v>
      </c>
      <c r="J4632" s="8" t="s">
        <v>214</v>
      </c>
      <c r="K4632" s="17">
        <v>0</v>
      </c>
      <c r="L4632" s="8"/>
      <c r="M4632" s="8"/>
      <c r="N4632" s="9">
        <v>0</v>
      </c>
      <c r="O4632" s="8"/>
      <c r="P4632" s="9">
        <v>0</v>
      </c>
      <c r="Q4632" s="15">
        <v>0</v>
      </c>
      <c r="R4632" s="9">
        <v>1800</v>
      </c>
      <c r="S4632" s="8" t="s">
        <v>37</v>
      </c>
      <c r="T4632" s="8"/>
      <c r="U4632" s="18" t="s">
        <v>9109</v>
      </c>
      <c r="V4632" s="8"/>
      <c r="W4632" s="8"/>
    </row>
    <row r="4633" spans="1:23" ht="13.5" thickBot="1">
      <c r="A4633" s="8"/>
      <c r="B4633" s="8"/>
      <c r="C4633" s="8" t="s">
        <v>6331</v>
      </c>
      <c r="D4633" s="8"/>
      <c r="E4633" s="8"/>
      <c r="F4633" s="8" t="s">
        <v>212</v>
      </c>
      <c r="G4633" s="8"/>
      <c r="H4633" s="8"/>
      <c r="I4633" s="8" t="s">
        <v>2499</v>
      </c>
      <c r="J4633" s="8" t="s">
        <v>214</v>
      </c>
      <c r="K4633" s="17">
        <v>0</v>
      </c>
      <c r="L4633" s="8"/>
      <c r="M4633" s="8"/>
      <c r="N4633" s="9">
        <v>0</v>
      </c>
      <c r="O4633" s="8"/>
      <c r="P4633" s="9">
        <v>0</v>
      </c>
      <c r="Q4633" s="15">
        <v>0</v>
      </c>
      <c r="R4633" s="9">
        <v>1800</v>
      </c>
      <c r="S4633" s="8" t="s">
        <v>37</v>
      </c>
      <c r="T4633" s="8"/>
      <c r="U4633" s="18" t="s">
        <v>9109</v>
      </c>
      <c r="V4633" s="8"/>
      <c r="W4633" s="8"/>
    </row>
    <row r="4634" spans="1:23" ht="13.5" thickBot="1">
      <c r="A4634" s="8"/>
      <c r="B4634" s="8"/>
      <c r="C4634" s="8" t="s">
        <v>6332</v>
      </c>
      <c r="D4634" s="8"/>
      <c r="E4634" s="8"/>
      <c r="F4634" s="8"/>
      <c r="G4634" s="8"/>
      <c r="H4634" s="8"/>
      <c r="I4634" s="8"/>
      <c r="J4634" s="8" t="s">
        <v>78</v>
      </c>
      <c r="K4634" s="17">
        <v>0</v>
      </c>
      <c r="L4634" s="8"/>
      <c r="M4634" s="8"/>
      <c r="N4634" s="9">
        <v>0</v>
      </c>
      <c r="O4634" s="8"/>
      <c r="P4634" s="9">
        <v>0</v>
      </c>
      <c r="Q4634" s="15">
        <v>0</v>
      </c>
      <c r="R4634" s="9">
        <v>480</v>
      </c>
      <c r="S4634" s="8" t="s">
        <v>37</v>
      </c>
      <c r="T4634" s="8"/>
      <c r="U4634" s="8" t="s">
        <v>9109</v>
      </c>
      <c r="V4634" s="8"/>
      <c r="W4634" s="8"/>
    </row>
    <row r="4635" spans="1:23" ht="13.5" thickBot="1">
      <c r="A4635" s="8"/>
      <c r="B4635" s="8"/>
      <c r="C4635" s="8" t="s">
        <v>6333</v>
      </c>
      <c r="D4635" s="8"/>
      <c r="E4635" s="8"/>
      <c r="F4635" s="8" t="s">
        <v>212</v>
      </c>
      <c r="G4635" s="8"/>
      <c r="H4635" s="8"/>
      <c r="I4635" s="8" t="s">
        <v>2499</v>
      </c>
      <c r="J4635" s="8" t="s">
        <v>214</v>
      </c>
      <c r="K4635" s="17">
        <v>0</v>
      </c>
      <c r="L4635" s="8"/>
      <c r="M4635" s="8"/>
      <c r="N4635" s="9">
        <v>0</v>
      </c>
      <c r="O4635" s="8"/>
      <c r="P4635" s="9">
        <v>0</v>
      </c>
      <c r="Q4635" s="15">
        <v>0</v>
      </c>
      <c r="R4635" s="9">
        <v>1800</v>
      </c>
      <c r="S4635" s="8" t="s">
        <v>37</v>
      </c>
      <c r="T4635" s="8"/>
      <c r="U4635" s="8" t="s">
        <v>9109</v>
      </c>
      <c r="V4635" s="8"/>
      <c r="W4635" s="8"/>
    </row>
    <row r="4636" spans="1:23" ht="13.5" thickBot="1">
      <c r="A4636" s="8"/>
      <c r="B4636" s="8"/>
      <c r="C4636" s="8" t="s">
        <v>6334</v>
      </c>
      <c r="D4636" s="8"/>
      <c r="E4636" s="8"/>
      <c r="F4636" s="8" t="s">
        <v>212</v>
      </c>
      <c r="G4636" s="8"/>
      <c r="H4636" s="8"/>
      <c r="I4636" s="8" t="s">
        <v>2499</v>
      </c>
      <c r="J4636" s="8" t="s">
        <v>214</v>
      </c>
      <c r="K4636" s="17">
        <v>0</v>
      </c>
      <c r="L4636" s="8"/>
      <c r="M4636" s="8"/>
      <c r="N4636" s="9">
        <v>0</v>
      </c>
      <c r="O4636" s="8"/>
      <c r="P4636" s="9">
        <v>0</v>
      </c>
      <c r="Q4636" s="15">
        <v>0</v>
      </c>
      <c r="R4636" s="9">
        <v>1800</v>
      </c>
      <c r="S4636" s="8" t="s">
        <v>37</v>
      </c>
      <c r="T4636" s="8"/>
      <c r="U4636" s="8" t="s">
        <v>9109</v>
      </c>
      <c r="V4636" s="8"/>
      <c r="W4636" s="8"/>
    </row>
    <row r="4637" spans="1:23" ht="26.25" thickBot="1">
      <c r="A4637" s="8"/>
      <c r="B4637" s="8"/>
      <c r="C4637" s="8" t="s">
        <v>6335</v>
      </c>
      <c r="D4637" s="8"/>
      <c r="E4637" s="8"/>
      <c r="F4637" s="8" t="s">
        <v>212</v>
      </c>
      <c r="G4637" s="8"/>
      <c r="H4637" s="8"/>
      <c r="I4637" s="8" t="s">
        <v>463</v>
      </c>
      <c r="J4637" s="8" t="s">
        <v>214</v>
      </c>
      <c r="K4637" s="17">
        <v>0</v>
      </c>
      <c r="L4637" s="8"/>
      <c r="M4637" s="8"/>
      <c r="N4637" s="9">
        <v>0</v>
      </c>
      <c r="O4637" s="8"/>
      <c r="P4637" s="9">
        <v>0</v>
      </c>
      <c r="Q4637" s="15">
        <v>0</v>
      </c>
      <c r="R4637" s="9">
        <v>1800</v>
      </c>
      <c r="S4637" s="8" t="s">
        <v>37</v>
      </c>
      <c r="T4637" s="8"/>
      <c r="U4637" s="8" t="s">
        <v>9109</v>
      </c>
      <c r="V4637" s="8"/>
      <c r="W4637" s="8"/>
    </row>
    <row r="4638" spans="1:23" ht="26.25" thickBot="1">
      <c r="A4638" s="8"/>
      <c r="B4638" s="8"/>
      <c r="C4638" s="8" t="s">
        <v>6336</v>
      </c>
      <c r="D4638" s="8"/>
      <c r="E4638" s="8"/>
      <c r="F4638" s="8" t="s">
        <v>212</v>
      </c>
      <c r="G4638" s="8"/>
      <c r="H4638" s="8"/>
      <c r="I4638" s="8" t="s">
        <v>463</v>
      </c>
      <c r="J4638" s="8" t="s">
        <v>214</v>
      </c>
      <c r="K4638" s="17">
        <v>0</v>
      </c>
      <c r="L4638" s="8"/>
      <c r="M4638" s="8"/>
      <c r="N4638" s="9">
        <v>0</v>
      </c>
      <c r="O4638" s="8"/>
      <c r="P4638" s="9">
        <v>0</v>
      </c>
      <c r="Q4638" s="15">
        <v>0</v>
      </c>
      <c r="R4638" s="9">
        <v>1800</v>
      </c>
      <c r="S4638" s="8" t="s">
        <v>37</v>
      </c>
      <c r="T4638" s="8"/>
      <c r="U4638" s="18" t="s">
        <v>9109</v>
      </c>
      <c r="V4638" s="8"/>
      <c r="W4638" s="8"/>
    </row>
    <row r="4639" spans="1:23" ht="26.25" thickBot="1">
      <c r="A4639" s="8"/>
      <c r="B4639" s="8"/>
      <c r="C4639" s="8" t="s">
        <v>6337</v>
      </c>
      <c r="D4639" s="8"/>
      <c r="E4639" s="8"/>
      <c r="F4639" s="8" t="s">
        <v>212</v>
      </c>
      <c r="G4639" s="8"/>
      <c r="H4639" s="8"/>
      <c r="I4639" s="8" t="s">
        <v>463</v>
      </c>
      <c r="J4639" s="8" t="s">
        <v>214</v>
      </c>
      <c r="K4639" s="17">
        <v>0</v>
      </c>
      <c r="L4639" s="8"/>
      <c r="M4639" s="8"/>
      <c r="N4639" s="9">
        <v>0</v>
      </c>
      <c r="O4639" s="8"/>
      <c r="P4639" s="9">
        <v>0</v>
      </c>
      <c r="Q4639" s="15">
        <v>0</v>
      </c>
      <c r="R4639" s="9">
        <v>1800</v>
      </c>
      <c r="S4639" s="8" t="s">
        <v>37</v>
      </c>
      <c r="T4639" s="8"/>
      <c r="U4639" s="18" t="s">
        <v>9109</v>
      </c>
      <c r="V4639" s="8"/>
      <c r="W4639" s="8"/>
    </row>
    <row r="4640" spans="1:23" ht="26.25" thickBot="1">
      <c r="A4640" s="8"/>
      <c r="B4640" s="8"/>
      <c r="C4640" s="8" t="s">
        <v>6338</v>
      </c>
      <c r="D4640" s="8"/>
      <c r="E4640" s="8"/>
      <c r="F4640" s="8" t="s">
        <v>212</v>
      </c>
      <c r="G4640" s="8"/>
      <c r="H4640" s="8"/>
      <c r="I4640" s="8" t="s">
        <v>463</v>
      </c>
      <c r="J4640" s="8" t="s">
        <v>214</v>
      </c>
      <c r="K4640" s="17">
        <v>0</v>
      </c>
      <c r="L4640" s="8"/>
      <c r="M4640" s="8"/>
      <c r="N4640" s="9">
        <v>0</v>
      </c>
      <c r="O4640" s="8"/>
      <c r="P4640" s="9">
        <v>0</v>
      </c>
      <c r="Q4640" s="15">
        <v>0</v>
      </c>
      <c r="R4640" s="9">
        <v>1800</v>
      </c>
      <c r="S4640" s="8" t="s">
        <v>37</v>
      </c>
      <c r="T4640" s="8"/>
      <c r="U4640" s="18" t="s">
        <v>9109</v>
      </c>
      <c r="V4640" s="8"/>
      <c r="W4640" s="8"/>
    </row>
    <row r="4641" spans="1:23" ht="26.25" thickBot="1">
      <c r="A4641" s="8"/>
      <c r="B4641" s="8"/>
      <c r="C4641" s="44" t="s">
        <v>6339</v>
      </c>
      <c r="D4641" s="42"/>
      <c r="E4641" s="8"/>
      <c r="F4641" s="8" t="s">
        <v>212</v>
      </c>
      <c r="G4641" s="8"/>
      <c r="H4641" s="8"/>
      <c r="I4641" s="8" t="s">
        <v>463</v>
      </c>
      <c r="J4641" s="8" t="s">
        <v>214</v>
      </c>
      <c r="K4641" s="17">
        <v>0</v>
      </c>
      <c r="L4641" s="8"/>
      <c r="M4641" s="8"/>
      <c r="N4641" s="9">
        <v>0</v>
      </c>
      <c r="O4641" s="8"/>
      <c r="P4641" s="9">
        <v>0</v>
      </c>
      <c r="Q4641" s="15">
        <v>0</v>
      </c>
      <c r="R4641" s="9">
        <v>1800</v>
      </c>
      <c r="S4641" s="8" t="s">
        <v>37</v>
      </c>
      <c r="T4641" s="8"/>
      <c r="U4641" s="18" t="s">
        <v>9109</v>
      </c>
      <c r="V4641" s="8"/>
      <c r="W4641" s="8"/>
    </row>
    <row r="4642" spans="1:23" ht="26.25" thickBot="1">
      <c r="A4642" s="8"/>
      <c r="B4642" s="8"/>
      <c r="C4642" s="8" t="s">
        <v>6340</v>
      </c>
      <c r="D4642" s="8"/>
      <c r="E4642" s="8"/>
      <c r="F4642" s="8" t="s">
        <v>212</v>
      </c>
      <c r="G4642" s="8"/>
      <c r="H4642" s="8"/>
      <c r="I4642" s="8" t="s">
        <v>463</v>
      </c>
      <c r="J4642" s="8" t="s">
        <v>214</v>
      </c>
      <c r="K4642" s="17">
        <v>0</v>
      </c>
      <c r="L4642" s="8"/>
      <c r="M4642" s="8"/>
      <c r="N4642" s="9">
        <v>0</v>
      </c>
      <c r="O4642" s="8"/>
      <c r="P4642" s="9">
        <v>0</v>
      </c>
      <c r="Q4642" s="15">
        <v>0</v>
      </c>
      <c r="R4642" s="9">
        <v>1800</v>
      </c>
      <c r="S4642" s="8" t="s">
        <v>37</v>
      </c>
      <c r="T4642" s="8"/>
      <c r="U4642" s="18" t="s">
        <v>9109</v>
      </c>
      <c r="V4642" s="8"/>
      <c r="W4642" s="8"/>
    </row>
    <row r="4643" spans="1:23" ht="26.25" thickBot="1">
      <c r="A4643" s="8"/>
      <c r="B4643" s="8"/>
      <c r="C4643" s="44" t="s">
        <v>6341</v>
      </c>
      <c r="D4643" s="42"/>
      <c r="E4643" s="8"/>
      <c r="F4643" s="8" t="s">
        <v>212</v>
      </c>
      <c r="G4643" s="8"/>
      <c r="H4643" s="8"/>
      <c r="I4643" s="8" t="s">
        <v>463</v>
      </c>
      <c r="J4643" s="8" t="s">
        <v>214</v>
      </c>
      <c r="K4643" s="17">
        <v>0</v>
      </c>
      <c r="L4643" s="8"/>
      <c r="M4643" s="8"/>
      <c r="N4643" s="9">
        <v>0</v>
      </c>
      <c r="O4643" s="8"/>
      <c r="P4643" s="9">
        <v>0</v>
      </c>
      <c r="Q4643" s="15">
        <v>0</v>
      </c>
      <c r="R4643" s="9">
        <v>1800</v>
      </c>
      <c r="S4643" s="8" t="s">
        <v>37</v>
      </c>
      <c r="T4643" s="8"/>
      <c r="U4643" s="18" t="s">
        <v>9109</v>
      </c>
      <c r="V4643" s="8"/>
      <c r="W4643" s="8"/>
    </row>
    <row r="4644" spans="1:23" ht="26.25" thickBot="1">
      <c r="A4644" s="8"/>
      <c r="B4644" s="8"/>
      <c r="C4644" s="8" t="s">
        <v>6342</v>
      </c>
      <c r="D4644" s="8"/>
      <c r="E4644" s="8"/>
      <c r="F4644" s="8" t="s">
        <v>212</v>
      </c>
      <c r="G4644" s="8"/>
      <c r="H4644" s="8"/>
      <c r="I4644" s="8" t="s">
        <v>463</v>
      </c>
      <c r="J4644" s="8" t="s">
        <v>214</v>
      </c>
      <c r="K4644" s="17">
        <v>0</v>
      </c>
      <c r="L4644" s="8"/>
      <c r="M4644" s="8"/>
      <c r="N4644" s="9">
        <v>0</v>
      </c>
      <c r="O4644" s="8"/>
      <c r="P4644" s="9">
        <v>0</v>
      </c>
      <c r="Q4644" s="15">
        <v>0</v>
      </c>
      <c r="R4644" s="9">
        <v>1800</v>
      </c>
      <c r="S4644" s="8" t="s">
        <v>37</v>
      </c>
      <c r="T4644" s="8"/>
      <c r="U4644" s="18" t="s">
        <v>9109</v>
      </c>
      <c r="V4644" s="8"/>
      <c r="W4644" s="8"/>
    </row>
    <row r="4645" spans="1:23" ht="26.25" thickBot="1">
      <c r="A4645" s="8"/>
      <c r="B4645" s="8"/>
      <c r="C4645" s="44" t="s">
        <v>6343</v>
      </c>
      <c r="D4645" s="42"/>
      <c r="E4645" s="8"/>
      <c r="F4645" s="8" t="s">
        <v>212</v>
      </c>
      <c r="G4645" s="8"/>
      <c r="H4645" s="8"/>
      <c r="I4645" s="8" t="s">
        <v>463</v>
      </c>
      <c r="J4645" s="8" t="s">
        <v>214</v>
      </c>
      <c r="K4645" s="17">
        <v>0</v>
      </c>
      <c r="L4645" s="8"/>
      <c r="M4645" s="8"/>
      <c r="N4645" s="9">
        <v>0</v>
      </c>
      <c r="O4645" s="8"/>
      <c r="P4645" s="9">
        <v>0</v>
      </c>
      <c r="Q4645" s="15">
        <v>0</v>
      </c>
      <c r="R4645" s="9">
        <v>1800</v>
      </c>
      <c r="S4645" s="8" t="s">
        <v>37</v>
      </c>
      <c r="T4645" s="8"/>
      <c r="U4645" s="18" t="s">
        <v>9109</v>
      </c>
      <c r="V4645" s="8"/>
      <c r="W4645" s="8"/>
    </row>
    <row r="4646" spans="1:23" ht="26.25" thickBot="1">
      <c r="A4646" s="8"/>
      <c r="B4646" s="8"/>
      <c r="C4646" s="8" t="s">
        <v>6344</v>
      </c>
      <c r="D4646" s="8"/>
      <c r="E4646" s="8"/>
      <c r="F4646" s="8" t="s">
        <v>212</v>
      </c>
      <c r="G4646" s="8"/>
      <c r="H4646" s="8"/>
      <c r="I4646" s="8" t="s">
        <v>463</v>
      </c>
      <c r="J4646" s="8" t="s">
        <v>214</v>
      </c>
      <c r="K4646" s="17">
        <v>0</v>
      </c>
      <c r="L4646" s="8"/>
      <c r="M4646" s="8"/>
      <c r="N4646" s="9">
        <v>0</v>
      </c>
      <c r="O4646" s="8"/>
      <c r="P4646" s="9">
        <v>0</v>
      </c>
      <c r="Q4646" s="15">
        <v>0</v>
      </c>
      <c r="R4646" s="9">
        <v>1800</v>
      </c>
      <c r="S4646" s="8" t="s">
        <v>37</v>
      </c>
      <c r="T4646" s="8"/>
      <c r="U4646" s="18" t="s">
        <v>9109</v>
      </c>
      <c r="V4646" s="8"/>
      <c r="W4646" s="8"/>
    </row>
    <row r="4647" spans="1:23" ht="26.25" thickBot="1">
      <c r="A4647" s="8"/>
      <c r="B4647" s="8"/>
      <c r="C4647" s="44" t="s">
        <v>6345</v>
      </c>
      <c r="D4647" s="42"/>
      <c r="E4647" s="8"/>
      <c r="F4647" s="8" t="s">
        <v>212</v>
      </c>
      <c r="G4647" s="8"/>
      <c r="H4647" s="8"/>
      <c r="I4647" s="8" t="s">
        <v>463</v>
      </c>
      <c r="J4647" s="8" t="s">
        <v>214</v>
      </c>
      <c r="K4647" s="17">
        <v>0</v>
      </c>
      <c r="L4647" s="8"/>
      <c r="M4647" s="8"/>
      <c r="N4647" s="9">
        <v>0</v>
      </c>
      <c r="O4647" s="8"/>
      <c r="P4647" s="9">
        <v>0</v>
      </c>
      <c r="Q4647" s="15">
        <v>0</v>
      </c>
      <c r="R4647" s="9">
        <v>1800</v>
      </c>
      <c r="S4647" s="8" t="s">
        <v>37</v>
      </c>
      <c r="T4647" s="8"/>
      <c r="U4647" s="18" t="s">
        <v>9109</v>
      </c>
      <c r="V4647" s="8"/>
      <c r="W4647" s="8"/>
    </row>
    <row r="4648" spans="1:23" ht="26.25" thickBot="1">
      <c r="A4648" s="8"/>
      <c r="B4648" s="8"/>
      <c r="C4648" s="8" t="s">
        <v>6346</v>
      </c>
      <c r="D4648" s="8"/>
      <c r="E4648" s="8"/>
      <c r="F4648" s="8" t="s">
        <v>212</v>
      </c>
      <c r="G4648" s="8"/>
      <c r="H4648" s="8"/>
      <c r="I4648" s="8" t="s">
        <v>463</v>
      </c>
      <c r="J4648" s="8" t="s">
        <v>214</v>
      </c>
      <c r="K4648" s="17">
        <v>0</v>
      </c>
      <c r="L4648" s="8"/>
      <c r="M4648" s="8"/>
      <c r="N4648" s="9">
        <v>0</v>
      </c>
      <c r="O4648" s="8"/>
      <c r="P4648" s="9">
        <v>0</v>
      </c>
      <c r="Q4648" s="15">
        <v>0</v>
      </c>
      <c r="R4648" s="9">
        <v>1800</v>
      </c>
      <c r="S4648" s="8" t="s">
        <v>37</v>
      </c>
      <c r="T4648" s="8"/>
      <c r="U4648" s="18" t="s">
        <v>9109</v>
      </c>
      <c r="V4648" s="8"/>
      <c r="W4648" s="8"/>
    </row>
    <row r="4649" spans="1:23" ht="26.25" thickBot="1">
      <c r="A4649" s="8"/>
      <c r="B4649" s="8"/>
      <c r="C4649" s="8" t="s">
        <v>6347</v>
      </c>
      <c r="D4649" s="8"/>
      <c r="E4649" s="8"/>
      <c r="F4649" s="8" t="s">
        <v>212</v>
      </c>
      <c r="G4649" s="8"/>
      <c r="H4649" s="8"/>
      <c r="I4649" s="8" t="s">
        <v>463</v>
      </c>
      <c r="J4649" s="8" t="s">
        <v>214</v>
      </c>
      <c r="K4649" s="17">
        <v>0</v>
      </c>
      <c r="L4649" s="8"/>
      <c r="M4649" s="8"/>
      <c r="N4649" s="9">
        <v>0</v>
      </c>
      <c r="O4649" s="8"/>
      <c r="P4649" s="9">
        <v>0</v>
      </c>
      <c r="Q4649" s="15">
        <v>0</v>
      </c>
      <c r="R4649" s="9">
        <v>1800</v>
      </c>
      <c r="S4649" s="8" t="s">
        <v>37</v>
      </c>
      <c r="T4649" s="8"/>
      <c r="U4649" s="8" t="s">
        <v>9109</v>
      </c>
      <c r="V4649" s="8"/>
      <c r="W4649" s="8"/>
    </row>
    <row r="4650" spans="1:23" ht="26.25" thickBot="1">
      <c r="A4650" s="8"/>
      <c r="B4650" s="8"/>
      <c r="C4650" s="8" t="s">
        <v>6348</v>
      </c>
      <c r="D4650" s="8"/>
      <c r="E4650" s="8"/>
      <c r="F4650" s="8" t="s">
        <v>212</v>
      </c>
      <c r="G4650" s="8"/>
      <c r="H4650" s="8"/>
      <c r="I4650" s="8" t="s">
        <v>463</v>
      </c>
      <c r="J4650" s="8" t="s">
        <v>214</v>
      </c>
      <c r="K4650" s="17">
        <v>0</v>
      </c>
      <c r="L4650" s="8"/>
      <c r="M4650" s="8"/>
      <c r="N4650" s="9">
        <v>0</v>
      </c>
      <c r="O4650" s="8"/>
      <c r="P4650" s="9">
        <v>0</v>
      </c>
      <c r="Q4650" s="15">
        <v>0</v>
      </c>
      <c r="R4650" s="9">
        <v>1800</v>
      </c>
      <c r="S4650" s="8" t="s">
        <v>37</v>
      </c>
      <c r="T4650" s="8"/>
      <c r="U4650" s="8" t="s">
        <v>9109</v>
      </c>
      <c r="V4650" s="8"/>
      <c r="W4650" s="8"/>
    </row>
    <row r="4651" spans="1:23" ht="26.25" thickBot="1">
      <c r="A4651" s="8"/>
      <c r="B4651" s="8"/>
      <c r="C4651" s="44" t="s">
        <v>6349</v>
      </c>
      <c r="D4651" s="42"/>
      <c r="E4651" s="8"/>
      <c r="F4651" s="8" t="s">
        <v>212</v>
      </c>
      <c r="G4651" s="8"/>
      <c r="H4651" s="8"/>
      <c r="I4651" s="8" t="s">
        <v>463</v>
      </c>
      <c r="J4651" s="8" t="s">
        <v>214</v>
      </c>
      <c r="K4651" s="17">
        <v>0</v>
      </c>
      <c r="L4651" s="8"/>
      <c r="M4651" s="8"/>
      <c r="N4651" s="9">
        <v>0</v>
      </c>
      <c r="O4651" s="8"/>
      <c r="P4651" s="9">
        <v>0</v>
      </c>
      <c r="Q4651" s="15">
        <v>0</v>
      </c>
      <c r="R4651" s="9">
        <v>1800</v>
      </c>
      <c r="S4651" s="8" t="s">
        <v>37</v>
      </c>
      <c r="T4651" s="8"/>
      <c r="U4651" s="8" t="s">
        <v>9109</v>
      </c>
      <c r="V4651" s="8"/>
      <c r="W4651" s="8"/>
    </row>
    <row r="4652" spans="1:23" ht="26.25" thickBot="1">
      <c r="A4652" s="8"/>
      <c r="B4652" s="8"/>
      <c r="C4652" s="8" t="s">
        <v>6350</v>
      </c>
      <c r="D4652" s="8"/>
      <c r="E4652" s="8"/>
      <c r="F4652" s="8" t="s">
        <v>212</v>
      </c>
      <c r="G4652" s="8"/>
      <c r="H4652" s="8"/>
      <c r="I4652" s="8" t="s">
        <v>463</v>
      </c>
      <c r="J4652" s="8" t="s">
        <v>214</v>
      </c>
      <c r="K4652" s="17">
        <v>0</v>
      </c>
      <c r="L4652" s="8"/>
      <c r="M4652" s="8"/>
      <c r="N4652" s="9">
        <v>0</v>
      </c>
      <c r="O4652" s="8"/>
      <c r="P4652" s="9">
        <v>0</v>
      </c>
      <c r="Q4652" s="15">
        <v>0</v>
      </c>
      <c r="R4652" s="9">
        <v>1800</v>
      </c>
      <c r="S4652" s="8" t="s">
        <v>37</v>
      </c>
      <c r="T4652" s="8"/>
      <c r="U4652" s="8" t="s">
        <v>9109</v>
      </c>
      <c r="V4652" s="8"/>
      <c r="W4652" s="8"/>
    </row>
    <row r="4653" spans="1:23" ht="13.5" thickBot="1">
      <c r="A4653" s="8"/>
      <c r="B4653" s="8"/>
      <c r="C4653" s="8" t="s">
        <v>6351</v>
      </c>
      <c r="D4653" s="8"/>
      <c r="E4653" s="8"/>
      <c r="F4653" s="8"/>
      <c r="G4653" s="8"/>
      <c r="H4653" s="8"/>
      <c r="I4653" s="8"/>
      <c r="J4653" s="8" t="s">
        <v>78</v>
      </c>
      <c r="K4653" s="17">
        <v>0</v>
      </c>
      <c r="L4653" s="8"/>
      <c r="M4653" s="8"/>
      <c r="N4653" s="9">
        <v>0</v>
      </c>
      <c r="O4653" s="8"/>
      <c r="P4653" s="9">
        <v>0</v>
      </c>
      <c r="Q4653" s="15">
        <v>0</v>
      </c>
      <c r="R4653" s="9">
        <v>2520</v>
      </c>
      <c r="S4653" s="8" t="s">
        <v>37</v>
      </c>
      <c r="T4653" s="8"/>
      <c r="U4653" s="18" t="s">
        <v>9109</v>
      </c>
      <c r="V4653" s="8"/>
      <c r="W4653" s="8"/>
    </row>
    <row r="4654" spans="1:23" ht="13.5" thickBot="1">
      <c r="A4654" s="8"/>
      <c r="B4654" s="8"/>
      <c r="C4654" s="8" t="s">
        <v>6352</v>
      </c>
      <c r="D4654" s="8"/>
      <c r="E4654" s="8"/>
      <c r="F4654" s="8"/>
      <c r="G4654" s="8"/>
      <c r="H4654" s="8"/>
      <c r="I4654" s="8"/>
      <c r="J4654" s="8" t="s">
        <v>78</v>
      </c>
      <c r="K4654" s="17">
        <v>0</v>
      </c>
      <c r="L4654" s="8"/>
      <c r="M4654" s="8"/>
      <c r="N4654" s="9">
        <v>0</v>
      </c>
      <c r="O4654" s="8"/>
      <c r="P4654" s="9">
        <v>0</v>
      </c>
      <c r="Q4654" s="15">
        <v>0</v>
      </c>
      <c r="R4654" s="9">
        <v>2400</v>
      </c>
      <c r="S4654" s="8" t="s">
        <v>37</v>
      </c>
      <c r="T4654" s="8"/>
      <c r="U4654" s="18" t="s">
        <v>9109</v>
      </c>
      <c r="V4654" s="8"/>
      <c r="W4654" s="8"/>
    </row>
    <row r="4655" spans="1:23" ht="13.5" thickBot="1">
      <c r="A4655" s="8"/>
      <c r="B4655" s="8"/>
      <c r="C4655" s="8" t="s">
        <v>6353</v>
      </c>
      <c r="D4655" s="8"/>
      <c r="E4655" s="8"/>
      <c r="F4655" s="8"/>
      <c r="G4655" s="8"/>
      <c r="H4655" s="8"/>
      <c r="I4655" s="8"/>
      <c r="J4655" s="8" t="s">
        <v>78</v>
      </c>
      <c r="K4655" s="17">
        <v>0</v>
      </c>
      <c r="L4655" s="8"/>
      <c r="M4655" s="8"/>
      <c r="N4655" s="9">
        <v>0</v>
      </c>
      <c r="O4655" s="8"/>
      <c r="P4655" s="9">
        <v>0</v>
      </c>
      <c r="Q4655" s="15">
        <v>0</v>
      </c>
      <c r="R4655" s="9">
        <v>500</v>
      </c>
      <c r="S4655" s="8" t="s">
        <v>37</v>
      </c>
      <c r="T4655" s="8"/>
      <c r="U4655" s="18" t="s">
        <v>9109</v>
      </c>
      <c r="V4655" s="8"/>
      <c r="W4655" s="8"/>
    </row>
    <row r="4656" spans="1:23" ht="13.5" thickBot="1">
      <c r="A4656" s="8"/>
      <c r="B4656" s="8"/>
      <c r="C4656" s="8" t="s">
        <v>6354</v>
      </c>
      <c r="D4656" s="8"/>
      <c r="E4656" s="8"/>
      <c r="F4656" s="8"/>
      <c r="G4656" s="8"/>
      <c r="H4656" s="8"/>
      <c r="I4656" s="8"/>
      <c r="J4656" s="8" t="s">
        <v>78</v>
      </c>
      <c r="K4656" s="17">
        <v>0</v>
      </c>
      <c r="L4656" s="8"/>
      <c r="M4656" s="8"/>
      <c r="N4656" s="9">
        <v>0</v>
      </c>
      <c r="O4656" s="8"/>
      <c r="P4656" s="9">
        <v>0</v>
      </c>
      <c r="Q4656" s="15">
        <v>0</v>
      </c>
      <c r="R4656" s="9">
        <v>800</v>
      </c>
      <c r="S4656" s="8" t="s">
        <v>37</v>
      </c>
      <c r="T4656" s="8"/>
      <c r="U4656" s="18" t="s">
        <v>9109</v>
      </c>
      <c r="V4656" s="8"/>
      <c r="W4656" s="8"/>
    </row>
    <row r="4657" spans="1:23" ht="13.5" thickBot="1">
      <c r="A4657" s="8"/>
      <c r="B4657" s="8"/>
      <c r="C4657" s="8" t="s">
        <v>6355</v>
      </c>
      <c r="D4657" s="8"/>
      <c r="E4657" s="8"/>
      <c r="F4657" s="8"/>
      <c r="G4657" s="8"/>
      <c r="H4657" s="8"/>
      <c r="I4657" s="8"/>
      <c r="J4657" s="8" t="s">
        <v>78</v>
      </c>
      <c r="K4657" s="17">
        <v>0</v>
      </c>
      <c r="L4657" s="8"/>
      <c r="M4657" s="8"/>
      <c r="N4657" s="9">
        <v>0</v>
      </c>
      <c r="O4657" s="8"/>
      <c r="P4657" s="9">
        <v>0</v>
      </c>
      <c r="Q4657" s="15">
        <v>0</v>
      </c>
      <c r="R4657" s="9">
        <v>800</v>
      </c>
      <c r="S4657" s="8" t="s">
        <v>37</v>
      </c>
      <c r="T4657" s="8"/>
      <c r="U4657" s="18" t="s">
        <v>9109</v>
      </c>
      <c r="V4657" s="8"/>
      <c r="W4657" s="8"/>
    </row>
    <row r="4658" spans="1:23" ht="13.5" thickBot="1">
      <c r="A4658" s="8"/>
      <c r="B4658" s="8"/>
      <c r="C4658" s="8" t="s">
        <v>6356</v>
      </c>
      <c r="D4658" s="8"/>
      <c r="E4658" s="8"/>
      <c r="F4658" s="8"/>
      <c r="G4658" s="8"/>
      <c r="H4658" s="8"/>
      <c r="I4658" s="8" t="s">
        <v>2291</v>
      </c>
      <c r="J4658" s="8" t="s">
        <v>214</v>
      </c>
      <c r="K4658" s="17">
        <v>0</v>
      </c>
      <c r="L4658" s="8"/>
      <c r="M4658" s="8"/>
      <c r="N4658" s="9">
        <v>0</v>
      </c>
      <c r="O4658" s="8"/>
      <c r="P4658" s="9">
        <v>0</v>
      </c>
      <c r="Q4658" s="15">
        <v>0</v>
      </c>
      <c r="R4658" s="9">
        <v>5</v>
      </c>
      <c r="S4658" s="8" t="s">
        <v>37</v>
      </c>
      <c r="T4658" s="8"/>
      <c r="U4658" s="18" t="s">
        <v>9109</v>
      </c>
      <c r="V4658" s="8"/>
      <c r="W4658" s="8"/>
    </row>
    <row r="4659" spans="1:23" ht="13.5" thickBot="1">
      <c r="A4659" s="8"/>
      <c r="B4659" s="8"/>
      <c r="C4659" s="8" t="s">
        <v>6357</v>
      </c>
      <c r="D4659" s="8"/>
      <c r="E4659" s="8"/>
      <c r="F4659" s="8"/>
      <c r="G4659" s="8"/>
      <c r="H4659" s="8"/>
      <c r="I4659" s="8" t="s">
        <v>416</v>
      </c>
      <c r="J4659" s="8" t="s">
        <v>214</v>
      </c>
      <c r="K4659" s="17">
        <v>0</v>
      </c>
      <c r="L4659" s="8"/>
      <c r="M4659" s="8"/>
      <c r="N4659" s="9">
        <v>0</v>
      </c>
      <c r="O4659" s="8"/>
      <c r="P4659" s="9">
        <v>0</v>
      </c>
      <c r="Q4659" s="15">
        <v>0</v>
      </c>
      <c r="R4659" s="9">
        <v>1056</v>
      </c>
      <c r="S4659" s="8" t="s">
        <v>37</v>
      </c>
      <c r="T4659" s="8"/>
      <c r="U4659" s="18" t="s">
        <v>9109</v>
      </c>
      <c r="V4659" s="8"/>
      <c r="W4659" s="8"/>
    </row>
    <row r="4660" spans="1:23" ht="13.5" thickBot="1">
      <c r="A4660" s="8"/>
      <c r="B4660" s="8"/>
      <c r="C4660" s="8" t="s">
        <v>6358</v>
      </c>
      <c r="D4660" s="8"/>
      <c r="E4660" s="8"/>
      <c r="F4660" s="8"/>
      <c r="G4660" s="8"/>
      <c r="H4660" s="8"/>
      <c r="I4660" s="8"/>
      <c r="J4660" s="8" t="s">
        <v>78</v>
      </c>
      <c r="K4660" s="17">
        <v>0</v>
      </c>
      <c r="L4660" s="8"/>
      <c r="M4660" s="8"/>
      <c r="N4660" s="9">
        <v>0</v>
      </c>
      <c r="O4660" s="8"/>
      <c r="P4660" s="9">
        <v>0</v>
      </c>
      <c r="Q4660" s="15">
        <v>0</v>
      </c>
      <c r="R4660" s="9">
        <v>100</v>
      </c>
      <c r="S4660" s="8" t="s">
        <v>6294</v>
      </c>
      <c r="T4660" s="8"/>
      <c r="U4660" s="18" t="s">
        <v>9185</v>
      </c>
      <c r="V4660" s="8"/>
      <c r="W4660" s="8"/>
    </row>
    <row r="4661" spans="1:23" ht="13.5" thickBot="1">
      <c r="A4661" s="8"/>
      <c r="B4661" s="8"/>
      <c r="C4661" s="8" t="s">
        <v>6359</v>
      </c>
      <c r="D4661" s="8"/>
      <c r="E4661" s="8"/>
      <c r="F4661" s="8"/>
      <c r="G4661" s="8"/>
      <c r="H4661" s="8"/>
      <c r="I4661" s="8"/>
      <c r="J4661" s="8" t="s">
        <v>78</v>
      </c>
      <c r="K4661" s="17">
        <v>0</v>
      </c>
      <c r="L4661" s="8"/>
      <c r="M4661" s="8"/>
      <c r="N4661" s="9">
        <v>0</v>
      </c>
      <c r="O4661" s="8"/>
      <c r="P4661" s="9">
        <v>0</v>
      </c>
      <c r="Q4661" s="15">
        <v>0</v>
      </c>
      <c r="R4661" s="9">
        <v>40</v>
      </c>
      <c r="S4661" s="8" t="s">
        <v>40</v>
      </c>
      <c r="T4661" s="8"/>
      <c r="U4661" s="18" t="s">
        <v>9167</v>
      </c>
      <c r="V4661" s="8"/>
      <c r="W4661" s="8"/>
    </row>
    <row r="4662" spans="1:23" ht="13.5" thickBot="1">
      <c r="A4662" s="8"/>
      <c r="B4662" s="8"/>
      <c r="C4662" s="8" t="s">
        <v>6360</v>
      </c>
      <c r="D4662" s="8"/>
      <c r="E4662" s="8"/>
      <c r="F4662" s="8"/>
      <c r="G4662" s="8"/>
      <c r="H4662" s="8"/>
      <c r="I4662" s="8"/>
      <c r="J4662" s="8" t="s">
        <v>78</v>
      </c>
      <c r="K4662" s="17">
        <v>0</v>
      </c>
      <c r="L4662" s="8"/>
      <c r="M4662" s="8"/>
      <c r="N4662" s="9">
        <v>0</v>
      </c>
      <c r="O4662" s="8"/>
      <c r="P4662" s="9">
        <v>0</v>
      </c>
      <c r="Q4662" s="15">
        <v>0</v>
      </c>
      <c r="R4662" s="9">
        <v>30</v>
      </c>
      <c r="S4662" s="8" t="s">
        <v>34</v>
      </c>
      <c r="T4662" s="8"/>
      <c r="U4662" s="18" t="s">
        <v>9164</v>
      </c>
      <c r="V4662" s="8"/>
      <c r="W4662" s="8"/>
    </row>
    <row r="4663" spans="1:23" ht="13.5" thickBot="1">
      <c r="A4663" s="8"/>
      <c r="B4663" s="8"/>
      <c r="C4663" s="8" t="s">
        <v>6361</v>
      </c>
      <c r="D4663" s="8"/>
      <c r="E4663" s="8"/>
      <c r="F4663" s="8"/>
      <c r="G4663" s="8"/>
      <c r="H4663" s="8"/>
      <c r="I4663" s="8"/>
      <c r="J4663" s="8" t="s">
        <v>78</v>
      </c>
      <c r="K4663" s="17">
        <v>0</v>
      </c>
      <c r="L4663" s="8"/>
      <c r="M4663" s="8"/>
      <c r="N4663" s="9">
        <v>0</v>
      </c>
      <c r="O4663" s="8"/>
      <c r="P4663" s="9">
        <v>0</v>
      </c>
      <c r="Q4663" s="15">
        <v>0</v>
      </c>
      <c r="R4663" s="9">
        <v>20</v>
      </c>
      <c r="S4663" s="8" t="s">
        <v>40</v>
      </c>
      <c r="T4663" s="8"/>
      <c r="U4663" s="18" t="s">
        <v>9167</v>
      </c>
      <c r="V4663" s="8"/>
      <c r="W4663" s="8"/>
    </row>
    <row r="4664" spans="1:23" ht="13.5" thickBot="1">
      <c r="A4664" s="8"/>
      <c r="B4664" s="8"/>
      <c r="C4664" s="8" t="s">
        <v>6362</v>
      </c>
      <c r="D4664" s="8"/>
      <c r="E4664" s="8"/>
      <c r="F4664" s="8"/>
      <c r="G4664" s="8"/>
      <c r="H4664" s="8"/>
      <c r="I4664" s="8"/>
      <c r="J4664" s="8" t="s">
        <v>78</v>
      </c>
      <c r="K4664" s="17">
        <v>0</v>
      </c>
      <c r="L4664" s="8"/>
      <c r="M4664" s="8"/>
      <c r="N4664" s="9">
        <v>0</v>
      </c>
      <c r="O4664" s="8"/>
      <c r="P4664" s="9">
        <v>0</v>
      </c>
      <c r="Q4664" s="15">
        <v>0</v>
      </c>
      <c r="R4664" s="9">
        <v>40</v>
      </c>
      <c r="S4664" s="8" t="s">
        <v>40</v>
      </c>
      <c r="T4664" s="8"/>
      <c r="U4664" s="18" t="s">
        <v>9167</v>
      </c>
      <c r="V4664" s="8"/>
      <c r="W4664" s="8"/>
    </row>
    <row r="4665" spans="1:23" ht="13.5" thickBot="1">
      <c r="A4665" s="8"/>
      <c r="B4665" s="8"/>
      <c r="C4665" s="8" t="s">
        <v>6363</v>
      </c>
      <c r="D4665" s="8"/>
      <c r="E4665" s="8"/>
      <c r="F4665" s="8"/>
      <c r="G4665" s="8"/>
      <c r="H4665" s="8"/>
      <c r="I4665" s="8"/>
      <c r="J4665" s="8" t="s">
        <v>78</v>
      </c>
      <c r="K4665" s="17">
        <v>0</v>
      </c>
      <c r="L4665" s="8"/>
      <c r="M4665" s="8"/>
      <c r="N4665" s="9">
        <v>0</v>
      </c>
      <c r="O4665" s="8"/>
      <c r="P4665" s="9">
        <v>0</v>
      </c>
      <c r="Q4665" s="15">
        <v>0</v>
      </c>
      <c r="R4665" s="9">
        <v>30</v>
      </c>
      <c r="S4665" s="8" t="s">
        <v>40</v>
      </c>
      <c r="T4665" s="8"/>
      <c r="U4665" s="18" t="s">
        <v>9167</v>
      </c>
      <c r="V4665" s="8"/>
      <c r="W4665" s="8"/>
    </row>
    <row r="4666" spans="1:23" ht="13.5" thickBot="1">
      <c r="A4666" s="8"/>
      <c r="B4666" s="8"/>
      <c r="C4666" s="8" t="s">
        <v>6364</v>
      </c>
      <c r="D4666" s="8"/>
      <c r="E4666" s="8"/>
      <c r="F4666" s="8"/>
      <c r="G4666" s="8"/>
      <c r="H4666" s="8"/>
      <c r="I4666" s="8"/>
      <c r="J4666" s="8" t="s">
        <v>78</v>
      </c>
      <c r="K4666" s="17">
        <v>0</v>
      </c>
      <c r="L4666" s="8"/>
      <c r="M4666" s="8"/>
      <c r="N4666" s="9">
        <v>0</v>
      </c>
      <c r="O4666" s="8"/>
      <c r="P4666" s="9">
        <v>0</v>
      </c>
      <c r="Q4666" s="15">
        <v>0</v>
      </c>
      <c r="R4666" s="9">
        <v>20</v>
      </c>
      <c r="S4666" s="8" t="s">
        <v>940</v>
      </c>
      <c r="T4666" s="8"/>
      <c r="U4666" s="18" t="s">
        <v>9176</v>
      </c>
      <c r="V4666" s="8"/>
      <c r="W4666" s="8"/>
    </row>
    <row r="4667" spans="1:23" ht="13.5" thickBot="1">
      <c r="A4667" s="8"/>
      <c r="B4667" s="8"/>
      <c r="C4667" s="18" t="s">
        <v>6365</v>
      </c>
      <c r="D4667" s="8"/>
      <c r="E4667" s="8"/>
      <c r="F4667" s="8"/>
      <c r="G4667" s="8"/>
      <c r="H4667" s="8"/>
      <c r="I4667" s="8"/>
      <c r="J4667" s="8" t="s">
        <v>78</v>
      </c>
      <c r="K4667" s="17">
        <v>0</v>
      </c>
      <c r="L4667" s="8"/>
      <c r="M4667" s="8"/>
      <c r="N4667" s="9">
        <v>0</v>
      </c>
      <c r="O4667" s="8"/>
      <c r="P4667" s="9">
        <v>0</v>
      </c>
      <c r="Q4667" s="15">
        <v>0</v>
      </c>
      <c r="R4667" s="9">
        <v>20</v>
      </c>
      <c r="S4667" s="8" t="s">
        <v>940</v>
      </c>
      <c r="T4667" s="8"/>
      <c r="U4667" s="18" t="s">
        <v>9176</v>
      </c>
      <c r="V4667" s="8"/>
      <c r="W4667" s="8"/>
    </row>
    <row r="4668" spans="1:23" ht="13.5" thickBot="1">
      <c r="A4668" s="8"/>
      <c r="B4668" s="8"/>
      <c r="C4668" s="8" t="s">
        <v>6366</v>
      </c>
      <c r="D4668" s="8"/>
      <c r="E4668" s="8"/>
      <c r="F4668" s="8"/>
      <c r="G4668" s="8"/>
      <c r="H4668" s="8"/>
      <c r="I4668" s="8"/>
      <c r="J4668" s="8" t="s">
        <v>78</v>
      </c>
      <c r="K4668" s="17">
        <v>0</v>
      </c>
      <c r="L4668" s="8"/>
      <c r="M4668" s="8"/>
      <c r="N4668" s="9">
        <v>0</v>
      </c>
      <c r="O4668" s="8"/>
      <c r="P4668" s="9">
        <v>0</v>
      </c>
      <c r="Q4668" s="15">
        <v>0</v>
      </c>
      <c r="R4668" s="9">
        <v>20</v>
      </c>
      <c r="S4668" s="8" t="s">
        <v>940</v>
      </c>
      <c r="T4668" s="8"/>
      <c r="U4668" s="18" t="s">
        <v>9176</v>
      </c>
      <c r="V4668" s="8"/>
      <c r="W4668" s="8"/>
    </row>
    <row r="4669" spans="1:23" ht="13.5" thickBot="1">
      <c r="A4669" s="8"/>
      <c r="B4669" s="8"/>
      <c r="C4669" s="8" t="s">
        <v>6367</v>
      </c>
      <c r="D4669" s="8"/>
      <c r="E4669" s="8"/>
      <c r="F4669" s="8"/>
      <c r="G4669" s="8"/>
      <c r="H4669" s="8"/>
      <c r="I4669" s="8"/>
      <c r="J4669" s="8" t="s">
        <v>78</v>
      </c>
      <c r="K4669" s="17">
        <v>0</v>
      </c>
      <c r="L4669" s="8"/>
      <c r="M4669" s="8"/>
      <c r="N4669" s="9">
        <v>0</v>
      </c>
      <c r="O4669" s="8"/>
      <c r="P4669" s="9">
        <v>0</v>
      </c>
      <c r="Q4669" s="15">
        <v>0</v>
      </c>
      <c r="R4669" s="9">
        <v>16</v>
      </c>
      <c r="S4669" s="8" t="s">
        <v>40</v>
      </c>
      <c r="T4669" s="8"/>
      <c r="U4669" s="18" t="s">
        <v>9167</v>
      </c>
      <c r="V4669" s="8"/>
      <c r="W4669" s="8"/>
    </row>
    <row r="4670" spans="1:23" ht="13.5" thickBot="1">
      <c r="A4670" s="8"/>
      <c r="B4670" s="8"/>
      <c r="C4670" s="8" t="s">
        <v>6368</v>
      </c>
      <c r="D4670" s="8"/>
      <c r="E4670" s="8"/>
      <c r="F4670" s="8"/>
      <c r="G4670" s="8"/>
      <c r="H4670" s="8"/>
      <c r="I4670" s="8"/>
      <c r="J4670" s="8" t="s">
        <v>78</v>
      </c>
      <c r="K4670" s="17">
        <v>0</v>
      </c>
      <c r="L4670" s="8"/>
      <c r="M4670" s="8"/>
      <c r="N4670" s="9">
        <v>0</v>
      </c>
      <c r="O4670" s="8"/>
      <c r="P4670" s="9">
        <v>0</v>
      </c>
      <c r="Q4670" s="15">
        <v>0</v>
      </c>
      <c r="R4670" s="9">
        <v>16</v>
      </c>
      <c r="S4670" s="8" t="s">
        <v>40</v>
      </c>
      <c r="T4670" s="8"/>
      <c r="U4670" s="18" t="s">
        <v>9167</v>
      </c>
      <c r="V4670" s="8"/>
      <c r="W4670" s="8"/>
    </row>
    <row r="4671" spans="1:23" ht="13.5" thickBot="1">
      <c r="A4671" s="8"/>
      <c r="B4671" s="8"/>
      <c r="C4671" s="8" t="s">
        <v>6369</v>
      </c>
      <c r="D4671" s="8"/>
      <c r="E4671" s="8"/>
      <c r="F4671" s="8"/>
      <c r="G4671" s="8"/>
      <c r="H4671" s="8"/>
      <c r="I4671" s="8"/>
      <c r="J4671" s="8" t="s">
        <v>78</v>
      </c>
      <c r="K4671" s="17">
        <v>0</v>
      </c>
      <c r="L4671" s="8"/>
      <c r="M4671" s="8"/>
      <c r="N4671" s="9">
        <v>0</v>
      </c>
      <c r="O4671" s="8"/>
      <c r="P4671" s="9">
        <v>0</v>
      </c>
      <c r="Q4671" s="15">
        <v>0</v>
      </c>
      <c r="R4671" s="9">
        <v>20</v>
      </c>
      <c r="S4671" s="8" t="s">
        <v>40</v>
      </c>
      <c r="T4671" s="8"/>
      <c r="U4671" s="18" t="s">
        <v>9167</v>
      </c>
      <c r="V4671" s="8"/>
      <c r="W4671" s="8"/>
    </row>
    <row r="4672" spans="1:23" ht="13.5" thickBot="1">
      <c r="A4672" s="8"/>
      <c r="B4672" s="8"/>
      <c r="C4672" s="8" t="s">
        <v>6370</v>
      </c>
      <c r="D4672" s="8"/>
      <c r="E4672" s="8"/>
      <c r="F4672" s="8"/>
      <c r="G4672" s="8"/>
      <c r="H4672" s="8"/>
      <c r="I4672" s="8"/>
      <c r="J4672" s="8" t="s">
        <v>78</v>
      </c>
      <c r="K4672" s="17">
        <v>0</v>
      </c>
      <c r="L4672" s="8"/>
      <c r="M4672" s="8"/>
      <c r="N4672" s="9">
        <v>0</v>
      </c>
      <c r="O4672" s="8"/>
      <c r="P4672" s="9">
        <v>0</v>
      </c>
      <c r="Q4672" s="15">
        <v>0</v>
      </c>
      <c r="R4672" s="9">
        <v>16</v>
      </c>
      <c r="S4672" s="8" t="s">
        <v>40</v>
      </c>
      <c r="T4672" s="8"/>
      <c r="U4672" s="18" t="s">
        <v>9167</v>
      </c>
      <c r="V4672" s="8"/>
      <c r="W4672" s="8"/>
    </row>
    <row r="4673" spans="1:23" ht="13.5" thickBot="1">
      <c r="A4673" s="8"/>
      <c r="B4673" s="8"/>
      <c r="C4673" s="8" t="s">
        <v>6371</v>
      </c>
      <c r="D4673" s="8"/>
      <c r="E4673" s="8"/>
      <c r="F4673" s="8"/>
      <c r="G4673" s="8"/>
      <c r="H4673" s="8"/>
      <c r="I4673" s="8"/>
      <c r="J4673" s="8" t="s">
        <v>78</v>
      </c>
      <c r="K4673" s="17">
        <v>0</v>
      </c>
      <c r="L4673" s="8"/>
      <c r="M4673" s="8"/>
      <c r="N4673" s="9">
        <v>0</v>
      </c>
      <c r="O4673" s="8"/>
      <c r="P4673" s="9">
        <v>0</v>
      </c>
      <c r="Q4673" s="15">
        <v>0</v>
      </c>
      <c r="R4673" s="9">
        <v>20</v>
      </c>
      <c r="S4673" s="8" t="s">
        <v>40</v>
      </c>
      <c r="T4673" s="8"/>
      <c r="U4673" s="18" t="s">
        <v>9167</v>
      </c>
      <c r="V4673" s="8"/>
      <c r="W4673" s="8"/>
    </row>
    <row r="4674" spans="1:23" ht="13.5" thickBot="1">
      <c r="A4674" s="8"/>
      <c r="B4674" s="8"/>
      <c r="C4674" s="8" t="s">
        <v>6372</v>
      </c>
      <c r="D4674" s="8"/>
      <c r="E4674" s="8"/>
      <c r="F4674" s="8"/>
      <c r="G4674" s="8"/>
      <c r="H4674" s="8"/>
      <c r="I4674" s="8"/>
      <c r="J4674" s="8" t="s">
        <v>78</v>
      </c>
      <c r="K4674" s="17">
        <v>0</v>
      </c>
      <c r="L4674" s="8"/>
      <c r="M4674" s="8"/>
      <c r="N4674" s="9">
        <v>0</v>
      </c>
      <c r="O4674" s="8"/>
      <c r="P4674" s="9">
        <v>0</v>
      </c>
      <c r="Q4674" s="15">
        <v>0</v>
      </c>
      <c r="R4674" s="9">
        <v>24</v>
      </c>
      <c r="S4674" s="8" t="s">
        <v>40</v>
      </c>
      <c r="T4674" s="8"/>
      <c r="U4674" s="18" t="s">
        <v>9167</v>
      </c>
      <c r="V4674" s="8"/>
      <c r="W4674" s="8"/>
    </row>
    <row r="4675" spans="1:23" ht="13.5" thickBot="1">
      <c r="A4675" s="8"/>
      <c r="B4675" s="8"/>
      <c r="C4675" s="8" t="s">
        <v>6373</v>
      </c>
      <c r="D4675" s="8"/>
      <c r="E4675" s="8"/>
      <c r="F4675" s="8"/>
      <c r="G4675" s="8"/>
      <c r="H4675" s="8"/>
      <c r="I4675" s="8"/>
      <c r="J4675" s="8" t="s">
        <v>78</v>
      </c>
      <c r="K4675" s="17">
        <v>0</v>
      </c>
      <c r="L4675" s="8"/>
      <c r="M4675" s="8"/>
      <c r="N4675" s="9">
        <v>0</v>
      </c>
      <c r="O4675" s="8"/>
      <c r="P4675" s="9">
        <v>0</v>
      </c>
      <c r="Q4675" s="15">
        <v>0</v>
      </c>
      <c r="R4675" s="9">
        <v>30</v>
      </c>
      <c r="S4675" s="8" t="s">
        <v>40</v>
      </c>
      <c r="T4675" s="8"/>
      <c r="U4675" s="18" t="s">
        <v>9167</v>
      </c>
      <c r="V4675" s="8"/>
      <c r="W4675" s="8"/>
    </row>
    <row r="4676" spans="1:23" ht="13.5" thickBot="1">
      <c r="A4676" s="8"/>
      <c r="B4676" s="8"/>
      <c r="C4676" s="8" t="s">
        <v>6374</v>
      </c>
      <c r="D4676" s="8"/>
      <c r="E4676" s="8"/>
      <c r="F4676" s="8"/>
      <c r="G4676" s="8"/>
      <c r="H4676" s="8"/>
      <c r="I4676" s="8"/>
      <c r="J4676" s="8" t="s">
        <v>78</v>
      </c>
      <c r="K4676" s="17">
        <v>0</v>
      </c>
      <c r="L4676" s="8"/>
      <c r="M4676" s="8"/>
      <c r="N4676" s="9">
        <v>0</v>
      </c>
      <c r="O4676" s="8"/>
      <c r="P4676" s="9">
        <v>0</v>
      </c>
      <c r="Q4676" s="15">
        <v>0</v>
      </c>
      <c r="R4676" s="9">
        <v>30</v>
      </c>
      <c r="S4676" s="8" t="s">
        <v>40</v>
      </c>
      <c r="T4676" s="8"/>
      <c r="U4676" s="18" t="s">
        <v>9167</v>
      </c>
      <c r="V4676" s="8"/>
      <c r="W4676" s="8"/>
    </row>
    <row r="4677" spans="1:23" ht="13.5" thickBot="1">
      <c r="A4677" s="8"/>
      <c r="B4677" s="8"/>
      <c r="C4677" s="8" t="s">
        <v>6375</v>
      </c>
      <c r="D4677" s="8"/>
      <c r="E4677" s="8"/>
      <c r="F4677" s="8"/>
      <c r="G4677" s="8"/>
      <c r="H4677" s="8"/>
      <c r="I4677" s="8"/>
      <c r="J4677" s="8" t="s">
        <v>78</v>
      </c>
      <c r="K4677" s="17">
        <v>0</v>
      </c>
      <c r="L4677" s="8"/>
      <c r="M4677" s="8"/>
      <c r="N4677" s="9">
        <v>0</v>
      </c>
      <c r="O4677" s="8"/>
      <c r="P4677" s="9">
        <v>0</v>
      </c>
      <c r="Q4677" s="15">
        <v>0</v>
      </c>
      <c r="R4677" s="9">
        <v>40</v>
      </c>
      <c r="S4677" s="8" t="s">
        <v>40</v>
      </c>
      <c r="T4677" s="8"/>
      <c r="U4677" s="18" t="s">
        <v>9167</v>
      </c>
      <c r="V4677" s="8"/>
      <c r="W4677" s="8"/>
    </row>
    <row r="4678" spans="1:23" ht="13.5" thickBot="1">
      <c r="A4678" s="8"/>
      <c r="B4678" s="8"/>
      <c r="C4678" s="8" t="s">
        <v>6376</v>
      </c>
      <c r="D4678" s="8"/>
      <c r="E4678" s="8"/>
      <c r="F4678" s="8"/>
      <c r="G4678" s="8"/>
      <c r="H4678" s="8"/>
      <c r="I4678" s="8"/>
      <c r="J4678" s="8" t="s">
        <v>78</v>
      </c>
      <c r="K4678" s="17">
        <v>0</v>
      </c>
      <c r="L4678" s="8"/>
      <c r="M4678" s="8"/>
      <c r="N4678" s="9">
        <v>0</v>
      </c>
      <c r="O4678" s="8"/>
      <c r="P4678" s="9">
        <v>0</v>
      </c>
      <c r="Q4678" s="15">
        <v>0</v>
      </c>
      <c r="R4678" s="9">
        <v>40</v>
      </c>
      <c r="S4678" s="8" t="s">
        <v>40</v>
      </c>
      <c r="T4678" s="8"/>
      <c r="U4678" s="18" t="s">
        <v>9167</v>
      </c>
      <c r="V4678" s="8"/>
      <c r="W4678" s="8"/>
    </row>
    <row r="4679" spans="1:23" ht="13.5" thickBot="1">
      <c r="A4679" s="8"/>
      <c r="B4679" s="8"/>
      <c r="C4679" s="8" t="s">
        <v>6377</v>
      </c>
      <c r="D4679" s="8"/>
      <c r="E4679" s="8"/>
      <c r="F4679" s="8"/>
      <c r="G4679" s="8"/>
      <c r="H4679" s="8"/>
      <c r="I4679" s="8"/>
      <c r="J4679" s="8" t="s">
        <v>78</v>
      </c>
      <c r="K4679" s="17">
        <v>0</v>
      </c>
      <c r="L4679" s="8"/>
      <c r="M4679" s="8"/>
      <c r="N4679" s="9">
        <v>0</v>
      </c>
      <c r="O4679" s="8"/>
      <c r="P4679" s="9">
        <v>0</v>
      </c>
      <c r="Q4679" s="15">
        <v>0</v>
      </c>
      <c r="R4679" s="9">
        <v>48</v>
      </c>
      <c r="S4679" s="8" t="s">
        <v>40</v>
      </c>
      <c r="T4679" s="8"/>
      <c r="U4679" s="18" t="s">
        <v>9167</v>
      </c>
      <c r="V4679" s="8"/>
      <c r="W4679" s="8"/>
    </row>
    <row r="4680" spans="1:23" ht="13.5" thickBot="1">
      <c r="A4680" s="8"/>
      <c r="B4680" s="8"/>
      <c r="C4680" s="8" t="s">
        <v>6378</v>
      </c>
      <c r="D4680" s="8"/>
      <c r="E4680" s="8"/>
      <c r="F4680" s="8"/>
      <c r="G4680" s="8"/>
      <c r="H4680" s="8"/>
      <c r="I4680" s="8"/>
      <c r="J4680" s="8" t="s">
        <v>78</v>
      </c>
      <c r="K4680" s="17">
        <v>0</v>
      </c>
      <c r="L4680" s="8"/>
      <c r="M4680" s="8"/>
      <c r="N4680" s="9">
        <v>0</v>
      </c>
      <c r="O4680" s="8"/>
      <c r="P4680" s="9">
        <v>0</v>
      </c>
      <c r="Q4680" s="15">
        <v>0</v>
      </c>
      <c r="R4680" s="9">
        <v>40</v>
      </c>
      <c r="S4680" s="8" t="s">
        <v>190</v>
      </c>
      <c r="T4680" s="8"/>
      <c r="U4680" s="18" t="s">
        <v>9186</v>
      </c>
      <c r="V4680" s="8"/>
      <c r="W4680" s="8"/>
    </row>
    <row r="4681" spans="1:23" ht="13.5" thickBot="1">
      <c r="A4681" s="8"/>
      <c r="B4681" s="8"/>
      <c r="C4681" s="8" t="s">
        <v>6379</v>
      </c>
      <c r="D4681" s="8"/>
      <c r="E4681" s="8"/>
      <c r="F4681" s="8"/>
      <c r="G4681" s="8"/>
      <c r="H4681" s="8"/>
      <c r="I4681" s="8"/>
      <c r="J4681" s="8" t="s">
        <v>78</v>
      </c>
      <c r="K4681" s="17">
        <v>0</v>
      </c>
      <c r="L4681" s="8"/>
      <c r="M4681" s="8"/>
      <c r="N4681" s="9">
        <v>0</v>
      </c>
      <c r="O4681" s="8"/>
      <c r="P4681" s="9">
        <v>0</v>
      </c>
      <c r="Q4681" s="15">
        <v>0</v>
      </c>
      <c r="R4681" s="9">
        <v>45</v>
      </c>
      <c r="S4681" s="8" t="s">
        <v>190</v>
      </c>
      <c r="T4681" s="8"/>
      <c r="U4681" s="18" t="s">
        <v>9186</v>
      </c>
      <c r="V4681" s="8"/>
      <c r="W4681" s="8"/>
    </row>
    <row r="4682" spans="1:23" ht="13.5" thickBot="1">
      <c r="A4682" s="8"/>
      <c r="B4682" s="8"/>
      <c r="C4682" s="8" t="s">
        <v>6380</v>
      </c>
      <c r="D4682" s="8"/>
      <c r="E4682" s="8"/>
      <c r="F4682" s="8"/>
      <c r="G4682" s="8"/>
      <c r="H4682" s="8"/>
      <c r="I4682" s="8"/>
      <c r="J4682" s="8" t="s">
        <v>78</v>
      </c>
      <c r="K4682" s="17">
        <v>0</v>
      </c>
      <c r="L4682" s="8"/>
      <c r="M4682" s="8"/>
      <c r="N4682" s="9">
        <v>0</v>
      </c>
      <c r="O4682" s="8"/>
      <c r="P4682" s="9">
        <v>0</v>
      </c>
      <c r="Q4682" s="15">
        <v>0</v>
      </c>
      <c r="R4682" s="9">
        <v>40</v>
      </c>
      <c r="S4682" s="8" t="s">
        <v>190</v>
      </c>
      <c r="T4682" s="8"/>
      <c r="U4682" s="18" t="s">
        <v>9186</v>
      </c>
      <c r="V4682" s="8"/>
      <c r="W4682" s="8"/>
    </row>
    <row r="4683" spans="1:23" ht="13.5" thickBot="1">
      <c r="A4683" s="8"/>
      <c r="B4683" s="8"/>
      <c r="C4683" s="8" t="s">
        <v>6381</v>
      </c>
      <c r="D4683" s="8"/>
      <c r="E4683" s="8"/>
      <c r="F4683" s="8"/>
      <c r="G4683" s="8"/>
      <c r="H4683" s="8"/>
      <c r="I4683" s="8"/>
      <c r="J4683" s="8" t="s">
        <v>78</v>
      </c>
      <c r="K4683" s="17">
        <v>0</v>
      </c>
      <c r="L4683" s="8"/>
      <c r="M4683" s="8"/>
      <c r="N4683" s="9">
        <v>0</v>
      </c>
      <c r="O4683" s="8"/>
      <c r="P4683" s="9">
        <v>0</v>
      </c>
      <c r="Q4683" s="15">
        <v>0</v>
      </c>
      <c r="R4683" s="9">
        <v>48</v>
      </c>
      <c r="S4683" s="8" t="s">
        <v>40</v>
      </c>
      <c r="T4683" s="8"/>
      <c r="U4683" s="18" t="s">
        <v>9167</v>
      </c>
      <c r="V4683" s="8"/>
      <c r="W4683" s="8"/>
    </row>
    <row r="4684" spans="1:23" ht="13.5" thickBot="1">
      <c r="A4684" s="8"/>
      <c r="B4684" s="8"/>
      <c r="C4684" s="8" t="s">
        <v>6382</v>
      </c>
      <c r="D4684" s="8"/>
      <c r="E4684" s="8"/>
      <c r="F4684" s="8"/>
      <c r="G4684" s="8"/>
      <c r="H4684" s="8"/>
      <c r="I4684" s="8"/>
      <c r="J4684" s="8" t="s">
        <v>78</v>
      </c>
      <c r="K4684" s="17">
        <v>0</v>
      </c>
      <c r="L4684" s="8"/>
      <c r="M4684" s="8"/>
      <c r="N4684" s="9">
        <v>0</v>
      </c>
      <c r="O4684" s="8"/>
      <c r="P4684" s="9">
        <v>0</v>
      </c>
      <c r="Q4684" s="15">
        <v>0</v>
      </c>
      <c r="R4684" s="9">
        <v>30</v>
      </c>
      <c r="S4684" s="8" t="s">
        <v>40</v>
      </c>
      <c r="T4684" s="8"/>
      <c r="U4684" s="8" t="s">
        <v>9167</v>
      </c>
      <c r="V4684" s="8"/>
      <c r="W4684" s="8"/>
    </row>
    <row r="4685" spans="1:23" ht="13.5" thickBot="1">
      <c r="A4685" s="8"/>
      <c r="B4685" s="8"/>
      <c r="C4685" s="8" t="s">
        <v>6383</v>
      </c>
      <c r="D4685" s="8"/>
      <c r="E4685" s="8"/>
      <c r="F4685" s="8"/>
      <c r="G4685" s="8"/>
      <c r="H4685" s="8"/>
      <c r="I4685" s="8"/>
      <c r="J4685" s="8" t="s">
        <v>78</v>
      </c>
      <c r="K4685" s="17">
        <v>0</v>
      </c>
      <c r="L4685" s="8"/>
      <c r="M4685" s="8"/>
      <c r="N4685" s="9">
        <v>0</v>
      </c>
      <c r="O4685" s="8"/>
      <c r="P4685" s="9">
        <v>0</v>
      </c>
      <c r="Q4685" s="15">
        <v>0</v>
      </c>
      <c r="R4685" s="9">
        <v>20</v>
      </c>
      <c r="S4685" s="8" t="s">
        <v>40</v>
      </c>
      <c r="T4685" s="8"/>
      <c r="U4685" s="8" t="s">
        <v>9167</v>
      </c>
      <c r="V4685" s="8"/>
      <c r="W4685" s="8"/>
    </row>
    <row r="4686" spans="1:23" ht="13.5" thickBot="1">
      <c r="A4686" s="8"/>
      <c r="B4686" s="8"/>
      <c r="C4686" s="8" t="s">
        <v>6384</v>
      </c>
      <c r="D4686" s="8"/>
      <c r="E4686" s="8"/>
      <c r="F4686" s="8"/>
      <c r="G4686" s="8"/>
      <c r="H4686" s="8"/>
      <c r="I4686" s="8"/>
      <c r="J4686" s="8" t="s">
        <v>78</v>
      </c>
      <c r="K4686" s="17">
        <v>0</v>
      </c>
      <c r="L4686" s="8"/>
      <c r="M4686" s="8"/>
      <c r="N4686" s="9">
        <v>0</v>
      </c>
      <c r="O4686" s="8"/>
      <c r="P4686" s="9">
        <v>0</v>
      </c>
      <c r="Q4686" s="15">
        <v>0</v>
      </c>
      <c r="R4686" s="9">
        <v>80</v>
      </c>
      <c r="S4686" s="8" t="s">
        <v>40</v>
      </c>
      <c r="T4686" s="8"/>
      <c r="U4686" s="8" t="s">
        <v>9167</v>
      </c>
      <c r="V4686" s="8"/>
      <c r="W4686" s="8"/>
    </row>
    <row r="4687" spans="1:23" ht="13.5" thickBot="1">
      <c r="A4687" s="8"/>
      <c r="B4687" s="8"/>
      <c r="C4687" s="8" t="s">
        <v>6385</v>
      </c>
      <c r="D4687" s="8"/>
      <c r="E4687" s="8"/>
      <c r="F4687" s="8"/>
      <c r="G4687" s="8"/>
      <c r="H4687" s="8"/>
      <c r="I4687" s="8"/>
      <c r="J4687" s="8" t="s">
        <v>78</v>
      </c>
      <c r="K4687" s="17">
        <v>0</v>
      </c>
      <c r="L4687" s="8"/>
      <c r="M4687" s="8"/>
      <c r="N4687" s="9">
        <v>0</v>
      </c>
      <c r="O4687" s="8"/>
      <c r="P4687" s="9">
        <v>0</v>
      </c>
      <c r="Q4687" s="15">
        <v>0</v>
      </c>
      <c r="R4687" s="9">
        <v>240</v>
      </c>
      <c r="S4687" s="8" t="s">
        <v>34</v>
      </c>
      <c r="T4687" s="8"/>
      <c r="U4687" s="18" t="s">
        <v>9164</v>
      </c>
      <c r="V4687" s="8"/>
      <c r="W4687" s="8"/>
    </row>
    <row r="4688" spans="1:23" ht="13.5" thickBot="1">
      <c r="A4688" s="8"/>
      <c r="B4688" s="8"/>
      <c r="C4688" s="8" t="s">
        <v>6386</v>
      </c>
      <c r="D4688" s="8"/>
      <c r="E4688" s="8"/>
      <c r="F4688" s="8"/>
      <c r="G4688" s="8"/>
      <c r="H4688" s="8"/>
      <c r="I4688" s="8"/>
      <c r="J4688" s="8" t="s">
        <v>78</v>
      </c>
      <c r="K4688" s="17">
        <v>0</v>
      </c>
      <c r="L4688" s="8"/>
      <c r="M4688" s="8"/>
      <c r="N4688" s="9">
        <v>0</v>
      </c>
      <c r="O4688" s="8"/>
      <c r="P4688" s="9">
        <v>0</v>
      </c>
      <c r="Q4688" s="15">
        <v>0</v>
      </c>
      <c r="R4688" s="9">
        <v>3200</v>
      </c>
      <c r="S4688" s="8" t="s">
        <v>37</v>
      </c>
      <c r="T4688" s="8"/>
      <c r="U4688" s="18" t="s">
        <v>9109</v>
      </c>
      <c r="V4688" s="8"/>
      <c r="W4688" s="8"/>
    </row>
    <row r="4689" spans="1:23" ht="13.5" thickBot="1">
      <c r="A4689" s="8"/>
      <c r="B4689" s="8"/>
      <c r="C4689" s="8" t="s">
        <v>6387</v>
      </c>
      <c r="D4689" s="8"/>
      <c r="E4689" s="8"/>
      <c r="F4689" s="8"/>
      <c r="G4689" s="8"/>
      <c r="H4689" s="8"/>
      <c r="I4689" s="8"/>
      <c r="J4689" s="8" t="s">
        <v>78</v>
      </c>
      <c r="K4689" s="17">
        <v>0</v>
      </c>
      <c r="L4689" s="8"/>
      <c r="M4689" s="8"/>
      <c r="N4689" s="9">
        <v>0</v>
      </c>
      <c r="O4689" s="8"/>
      <c r="P4689" s="9">
        <v>0</v>
      </c>
      <c r="Q4689" s="15">
        <v>0</v>
      </c>
      <c r="R4689" s="9">
        <v>20</v>
      </c>
      <c r="S4689" s="8" t="s">
        <v>40</v>
      </c>
      <c r="T4689" s="8"/>
      <c r="U4689" s="18" t="s">
        <v>9167</v>
      </c>
      <c r="V4689" s="8"/>
      <c r="W4689" s="8"/>
    </row>
    <row r="4690" spans="1:23" ht="13.5" thickBot="1">
      <c r="A4690" s="8"/>
      <c r="B4690" s="8"/>
      <c r="C4690" s="8" t="s">
        <v>6388</v>
      </c>
      <c r="D4690" s="8"/>
      <c r="E4690" s="8"/>
      <c r="F4690" s="8"/>
      <c r="G4690" s="8"/>
      <c r="H4690" s="8"/>
      <c r="I4690" s="8"/>
      <c r="J4690" s="8" t="s">
        <v>78</v>
      </c>
      <c r="K4690" s="17">
        <v>0</v>
      </c>
      <c r="L4690" s="8"/>
      <c r="M4690" s="8"/>
      <c r="N4690" s="9">
        <v>0</v>
      </c>
      <c r="O4690" s="8"/>
      <c r="P4690" s="9">
        <v>0</v>
      </c>
      <c r="Q4690" s="15">
        <v>0</v>
      </c>
      <c r="R4690" s="9">
        <v>96</v>
      </c>
      <c r="S4690" s="8" t="s">
        <v>34</v>
      </c>
      <c r="T4690" s="8"/>
      <c r="U4690" s="18" t="s">
        <v>9164</v>
      </c>
      <c r="V4690" s="8"/>
      <c r="W4690" s="8"/>
    </row>
    <row r="4691" spans="1:23" ht="13.5" thickBot="1">
      <c r="A4691" s="8"/>
      <c r="B4691" s="8"/>
      <c r="C4691" s="8" t="s">
        <v>6389</v>
      </c>
      <c r="D4691" s="8"/>
      <c r="E4691" s="8"/>
      <c r="F4691" s="8"/>
      <c r="G4691" s="8"/>
      <c r="H4691" s="8"/>
      <c r="I4691" s="8"/>
      <c r="J4691" s="8" t="s">
        <v>78</v>
      </c>
      <c r="K4691" s="17">
        <v>0</v>
      </c>
      <c r="L4691" s="8"/>
      <c r="M4691" s="8"/>
      <c r="N4691" s="9">
        <v>0</v>
      </c>
      <c r="O4691" s="8"/>
      <c r="P4691" s="9">
        <v>0</v>
      </c>
      <c r="Q4691" s="15">
        <v>0</v>
      </c>
      <c r="R4691" s="9">
        <v>48</v>
      </c>
      <c r="S4691" s="8" t="s">
        <v>40</v>
      </c>
      <c r="T4691" s="8"/>
      <c r="U4691" s="8" t="s">
        <v>9167</v>
      </c>
      <c r="V4691" s="8"/>
      <c r="W4691" s="8"/>
    </row>
    <row r="4692" spans="1:23" ht="13.5" thickBot="1">
      <c r="A4692" s="8"/>
      <c r="B4692" s="8"/>
      <c r="C4692" s="8" t="s">
        <v>6390</v>
      </c>
      <c r="D4692" s="8"/>
      <c r="E4692" s="8"/>
      <c r="F4692" s="8"/>
      <c r="G4692" s="8"/>
      <c r="H4692" s="8"/>
      <c r="I4692" s="8"/>
      <c r="J4692" s="8" t="s">
        <v>78</v>
      </c>
      <c r="K4692" s="17">
        <v>0</v>
      </c>
      <c r="L4692" s="8"/>
      <c r="M4692" s="8"/>
      <c r="N4692" s="9">
        <v>0</v>
      </c>
      <c r="O4692" s="8"/>
      <c r="P4692" s="9">
        <v>0</v>
      </c>
      <c r="Q4692" s="15">
        <v>0</v>
      </c>
      <c r="R4692" s="9">
        <v>2000</v>
      </c>
      <c r="S4692" s="8" t="s">
        <v>37</v>
      </c>
      <c r="T4692" s="8"/>
      <c r="U4692" s="18" t="s">
        <v>9109</v>
      </c>
      <c r="V4692" s="8"/>
      <c r="W4692" s="8"/>
    </row>
    <row r="4693" spans="1:23" ht="13.5" thickBot="1">
      <c r="A4693" s="8"/>
      <c r="B4693" s="8"/>
      <c r="C4693" s="8" t="s">
        <v>6391</v>
      </c>
      <c r="D4693" s="8"/>
      <c r="E4693" s="8"/>
      <c r="F4693" s="8"/>
      <c r="G4693" s="8"/>
      <c r="H4693" s="8"/>
      <c r="I4693" s="8"/>
      <c r="J4693" s="8" t="s">
        <v>78</v>
      </c>
      <c r="K4693" s="17">
        <v>0</v>
      </c>
      <c r="L4693" s="8"/>
      <c r="M4693" s="8"/>
      <c r="N4693" s="9">
        <v>0</v>
      </c>
      <c r="O4693" s="8"/>
      <c r="P4693" s="9">
        <v>0</v>
      </c>
      <c r="Q4693" s="15">
        <v>0</v>
      </c>
      <c r="R4693" s="9">
        <v>50</v>
      </c>
      <c r="S4693" s="8" t="s">
        <v>37</v>
      </c>
      <c r="T4693" s="8"/>
      <c r="U4693" s="18" t="s">
        <v>9109</v>
      </c>
      <c r="V4693" s="8"/>
      <c r="W4693" s="8"/>
    </row>
    <row r="4694" spans="1:23" ht="13.5" thickBot="1">
      <c r="A4694" s="8"/>
      <c r="B4694" s="8"/>
      <c r="C4694" s="8" t="s">
        <v>6392</v>
      </c>
      <c r="D4694" s="8"/>
      <c r="E4694" s="8"/>
      <c r="F4694" s="8"/>
      <c r="G4694" s="8"/>
      <c r="H4694" s="8"/>
      <c r="I4694" s="8"/>
      <c r="J4694" s="8" t="s">
        <v>78</v>
      </c>
      <c r="K4694" s="17">
        <v>0</v>
      </c>
      <c r="L4694" s="8"/>
      <c r="M4694" s="8"/>
      <c r="N4694" s="9">
        <v>0</v>
      </c>
      <c r="O4694" s="8"/>
      <c r="P4694" s="9">
        <v>0</v>
      </c>
      <c r="Q4694" s="15">
        <v>0</v>
      </c>
      <c r="R4694" s="9">
        <v>50</v>
      </c>
      <c r="S4694" s="8" t="s">
        <v>40</v>
      </c>
      <c r="T4694" s="8"/>
      <c r="U4694" s="18" t="s">
        <v>9167</v>
      </c>
      <c r="V4694" s="8"/>
      <c r="W4694" s="8"/>
    </row>
    <row r="4695" spans="1:23" ht="13.5" thickBot="1">
      <c r="A4695" s="8"/>
      <c r="B4695" s="8"/>
      <c r="C4695" s="8" t="s">
        <v>6394</v>
      </c>
      <c r="D4695" s="8"/>
      <c r="E4695" s="8"/>
      <c r="F4695" s="8"/>
      <c r="G4695" s="8"/>
      <c r="H4695" s="8"/>
      <c r="I4695" s="8"/>
      <c r="J4695" s="8" t="s">
        <v>78</v>
      </c>
      <c r="K4695" s="17">
        <v>0</v>
      </c>
      <c r="L4695" s="8"/>
      <c r="M4695" s="8"/>
      <c r="N4695" s="9">
        <v>0</v>
      </c>
      <c r="O4695" s="8"/>
      <c r="P4695" s="9">
        <v>0</v>
      </c>
      <c r="Q4695" s="15">
        <v>0</v>
      </c>
      <c r="R4695" s="9">
        <v>40</v>
      </c>
      <c r="S4695" s="8" t="s">
        <v>40</v>
      </c>
      <c r="T4695" s="8"/>
      <c r="U4695" s="18" t="s">
        <v>9167</v>
      </c>
      <c r="V4695" s="8"/>
      <c r="W4695" s="8"/>
    </row>
    <row r="4696" spans="1:23" ht="13.5" thickBot="1">
      <c r="A4696" s="8"/>
      <c r="B4696" s="8"/>
      <c r="C4696" s="44" t="s">
        <v>6395</v>
      </c>
      <c r="D4696" s="42"/>
      <c r="E4696" s="8"/>
      <c r="F4696" s="8"/>
      <c r="G4696" s="8"/>
      <c r="H4696" s="8"/>
      <c r="I4696" s="8"/>
      <c r="J4696" s="8" t="s">
        <v>78</v>
      </c>
      <c r="K4696" s="17">
        <v>0</v>
      </c>
      <c r="L4696" s="8"/>
      <c r="M4696" s="8"/>
      <c r="N4696" s="9">
        <v>0</v>
      </c>
      <c r="O4696" s="8"/>
      <c r="P4696" s="9">
        <v>0</v>
      </c>
      <c r="Q4696" s="15">
        <v>0</v>
      </c>
      <c r="R4696" s="9">
        <v>40</v>
      </c>
      <c r="S4696" s="8" t="s">
        <v>124</v>
      </c>
      <c r="T4696" s="8"/>
      <c r="U4696" s="8" t="s">
        <v>9165</v>
      </c>
      <c r="V4696" s="8"/>
      <c r="W4696" s="8"/>
    </row>
    <row r="4697" spans="1:23" ht="13.5" thickBot="1">
      <c r="A4697" s="8"/>
      <c r="B4697" s="8"/>
      <c r="C4697" s="8" t="s">
        <v>6396</v>
      </c>
      <c r="D4697" s="8"/>
      <c r="E4697" s="8"/>
      <c r="F4697" s="8"/>
      <c r="G4697" s="8"/>
      <c r="H4697" s="8"/>
      <c r="I4697" s="8"/>
      <c r="J4697" s="8" t="s">
        <v>78</v>
      </c>
      <c r="K4697" s="17">
        <v>0</v>
      </c>
      <c r="L4697" s="8"/>
      <c r="M4697" s="8"/>
      <c r="N4697" s="9">
        <v>0</v>
      </c>
      <c r="O4697" s="8"/>
      <c r="P4697" s="9">
        <v>0</v>
      </c>
      <c r="Q4697" s="15">
        <v>0</v>
      </c>
      <c r="R4697" s="9">
        <v>40</v>
      </c>
      <c r="S4697" s="8" t="s">
        <v>40</v>
      </c>
      <c r="T4697" s="8"/>
      <c r="U4697" s="18" t="s">
        <v>9167</v>
      </c>
      <c r="V4697" s="8"/>
      <c r="W4697" s="8"/>
    </row>
    <row r="4698" spans="1:23" ht="13.5" thickBot="1">
      <c r="A4698" s="8"/>
      <c r="B4698" s="8"/>
      <c r="C4698" s="8" t="s">
        <v>6397</v>
      </c>
      <c r="D4698" s="8"/>
      <c r="E4698" s="8"/>
      <c r="F4698" s="8"/>
      <c r="G4698" s="8"/>
      <c r="H4698" s="8"/>
      <c r="I4698" s="8"/>
      <c r="J4698" s="8" t="s">
        <v>78</v>
      </c>
      <c r="K4698" s="17">
        <v>0</v>
      </c>
      <c r="L4698" s="8"/>
      <c r="M4698" s="8"/>
      <c r="N4698" s="9">
        <v>0</v>
      </c>
      <c r="O4698" s="8"/>
      <c r="P4698" s="9">
        <v>0</v>
      </c>
      <c r="Q4698" s="15">
        <v>0</v>
      </c>
      <c r="R4698" s="9">
        <v>80</v>
      </c>
      <c r="S4698" s="8" t="s">
        <v>40</v>
      </c>
      <c r="T4698" s="8"/>
      <c r="U4698" s="18" t="s">
        <v>9167</v>
      </c>
      <c r="V4698" s="8"/>
      <c r="W4698" s="8"/>
    </row>
    <row r="4699" spans="1:23" ht="13.5" thickBot="1">
      <c r="A4699" s="8"/>
      <c r="B4699" s="8"/>
      <c r="C4699" s="8" t="s">
        <v>6398</v>
      </c>
      <c r="D4699" s="8"/>
      <c r="E4699" s="8"/>
      <c r="F4699" s="8"/>
      <c r="G4699" s="8"/>
      <c r="H4699" s="8"/>
      <c r="I4699" s="8"/>
      <c r="J4699" s="8" t="s">
        <v>78</v>
      </c>
      <c r="K4699" s="17">
        <v>0</v>
      </c>
      <c r="L4699" s="8"/>
      <c r="M4699" s="8"/>
      <c r="N4699" s="9">
        <v>0</v>
      </c>
      <c r="O4699" s="8"/>
      <c r="P4699" s="9">
        <v>0</v>
      </c>
      <c r="Q4699" s="15">
        <v>0</v>
      </c>
      <c r="R4699" s="9">
        <v>24</v>
      </c>
      <c r="S4699" s="8" t="s">
        <v>40</v>
      </c>
      <c r="T4699" s="8"/>
      <c r="U4699" s="18" t="s">
        <v>9167</v>
      </c>
      <c r="V4699" s="8"/>
      <c r="W4699" s="8"/>
    </row>
    <row r="4700" spans="1:23" ht="13.5" thickBot="1">
      <c r="A4700" s="8"/>
      <c r="B4700" s="8"/>
      <c r="C4700" s="44" t="s">
        <v>6399</v>
      </c>
      <c r="D4700" s="42"/>
      <c r="E4700" s="8"/>
      <c r="F4700" s="8"/>
      <c r="G4700" s="8"/>
      <c r="H4700" s="8"/>
      <c r="I4700" s="8"/>
      <c r="J4700" s="8" t="s">
        <v>78</v>
      </c>
      <c r="K4700" s="17">
        <v>0</v>
      </c>
      <c r="L4700" s="8"/>
      <c r="M4700" s="8"/>
      <c r="N4700" s="9">
        <v>0</v>
      </c>
      <c r="O4700" s="8"/>
      <c r="P4700" s="9">
        <v>0</v>
      </c>
      <c r="Q4700" s="15">
        <v>0</v>
      </c>
      <c r="R4700" s="9">
        <v>120</v>
      </c>
      <c r="S4700" s="8" t="s">
        <v>34</v>
      </c>
      <c r="T4700" s="8"/>
      <c r="U4700" s="18" t="s">
        <v>9164</v>
      </c>
      <c r="V4700" s="8"/>
      <c r="W4700" s="8"/>
    </row>
    <row r="4701" spans="1:23" ht="13.5" thickBot="1">
      <c r="A4701" s="8"/>
      <c r="B4701" s="8"/>
      <c r="C4701" s="8" t="s">
        <v>6400</v>
      </c>
      <c r="D4701" s="8"/>
      <c r="E4701" s="8"/>
      <c r="F4701" s="8"/>
      <c r="G4701" s="8"/>
      <c r="H4701" s="8"/>
      <c r="I4701" s="8"/>
      <c r="J4701" s="8" t="s">
        <v>78</v>
      </c>
      <c r="K4701" s="17">
        <v>0</v>
      </c>
      <c r="L4701" s="8"/>
      <c r="M4701" s="8"/>
      <c r="N4701" s="9">
        <v>0</v>
      </c>
      <c r="O4701" s="8"/>
      <c r="P4701" s="9">
        <v>0</v>
      </c>
      <c r="Q4701" s="15">
        <v>0</v>
      </c>
      <c r="R4701" s="9">
        <v>240</v>
      </c>
      <c r="S4701" s="8" t="s">
        <v>34</v>
      </c>
      <c r="T4701" s="8"/>
      <c r="U4701" s="8" t="s">
        <v>9164</v>
      </c>
      <c r="V4701" s="8"/>
      <c r="W4701" s="8"/>
    </row>
    <row r="4702" spans="1:23" ht="13.5" thickBot="1">
      <c r="A4702" s="8"/>
      <c r="B4702" s="8"/>
      <c r="C4702" s="8" t="s">
        <v>6401</v>
      </c>
      <c r="D4702" s="8"/>
      <c r="E4702" s="8"/>
      <c r="F4702" s="8"/>
      <c r="G4702" s="8"/>
      <c r="H4702" s="8"/>
      <c r="I4702" s="8"/>
      <c r="J4702" s="8" t="s">
        <v>78</v>
      </c>
      <c r="K4702" s="17">
        <v>0</v>
      </c>
      <c r="L4702" s="8"/>
      <c r="M4702" s="8"/>
      <c r="N4702" s="9">
        <v>0</v>
      </c>
      <c r="O4702" s="8"/>
      <c r="P4702" s="9">
        <v>0</v>
      </c>
      <c r="Q4702" s="15">
        <v>0</v>
      </c>
      <c r="R4702" s="9">
        <v>60</v>
      </c>
      <c r="S4702" s="8" t="s">
        <v>124</v>
      </c>
      <c r="T4702" s="8"/>
      <c r="U4702" s="18" t="s">
        <v>9165</v>
      </c>
      <c r="V4702" s="8"/>
      <c r="W4702" s="8"/>
    </row>
    <row r="4703" spans="1:23" ht="13.5" thickBot="1">
      <c r="A4703" s="8"/>
      <c r="B4703" s="8"/>
      <c r="C4703" s="8" t="s">
        <v>6402</v>
      </c>
      <c r="D4703" s="8"/>
      <c r="E4703" s="8"/>
      <c r="F4703" s="8"/>
      <c r="G4703" s="8"/>
      <c r="H4703" s="8"/>
      <c r="I4703" s="8"/>
      <c r="J4703" s="8" t="s">
        <v>78</v>
      </c>
      <c r="K4703" s="17">
        <v>0</v>
      </c>
      <c r="L4703" s="8"/>
      <c r="M4703" s="8"/>
      <c r="N4703" s="9">
        <v>0</v>
      </c>
      <c r="O4703" s="8"/>
      <c r="P4703" s="9">
        <v>0</v>
      </c>
      <c r="Q4703" s="15">
        <v>0</v>
      </c>
      <c r="R4703" s="9">
        <v>30</v>
      </c>
      <c r="S4703" s="8" t="s">
        <v>40</v>
      </c>
      <c r="T4703" s="8"/>
      <c r="U4703" s="18" t="s">
        <v>9167</v>
      </c>
      <c r="V4703" s="8"/>
      <c r="W4703" s="8"/>
    </row>
    <row r="4704" spans="1:23" ht="13.5" thickBot="1">
      <c r="A4704" s="8"/>
      <c r="B4704" s="8"/>
      <c r="C4704" s="8" t="s">
        <v>6403</v>
      </c>
      <c r="D4704" s="8"/>
      <c r="E4704" s="8"/>
      <c r="F4704" s="8"/>
      <c r="G4704" s="8"/>
      <c r="H4704" s="8"/>
      <c r="I4704" s="8"/>
      <c r="J4704" s="8" t="s">
        <v>78</v>
      </c>
      <c r="K4704" s="17">
        <v>0</v>
      </c>
      <c r="L4704" s="8"/>
      <c r="M4704" s="8"/>
      <c r="N4704" s="9">
        <v>0</v>
      </c>
      <c r="O4704" s="8"/>
      <c r="P4704" s="9">
        <v>0</v>
      </c>
      <c r="Q4704" s="15">
        <v>0</v>
      </c>
      <c r="R4704" s="9">
        <v>40</v>
      </c>
      <c r="S4704" s="8" t="s">
        <v>40</v>
      </c>
      <c r="T4704" s="8"/>
      <c r="U4704" s="18" t="s">
        <v>9167</v>
      </c>
      <c r="V4704" s="8"/>
      <c r="W4704" s="8"/>
    </row>
    <row r="4705" spans="1:23" ht="13.5" thickBot="1">
      <c r="A4705" s="8"/>
      <c r="B4705" s="8"/>
      <c r="C4705" s="44" t="s">
        <v>6404</v>
      </c>
      <c r="D4705" s="42"/>
      <c r="E4705" s="8"/>
      <c r="F4705" s="8"/>
      <c r="G4705" s="8"/>
      <c r="H4705" s="8"/>
      <c r="I4705" s="8"/>
      <c r="J4705" s="8" t="s">
        <v>78</v>
      </c>
      <c r="K4705" s="17">
        <v>0</v>
      </c>
      <c r="L4705" s="8"/>
      <c r="M4705" s="8"/>
      <c r="N4705" s="9">
        <v>0</v>
      </c>
      <c r="O4705" s="8"/>
      <c r="P4705" s="9">
        <v>0</v>
      </c>
      <c r="Q4705" s="15">
        <v>0</v>
      </c>
      <c r="R4705" s="9">
        <v>20</v>
      </c>
      <c r="S4705" s="8" t="s">
        <v>40</v>
      </c>
      <c r="T4705" s="8"/>
      <c r="U4705" s="8" t="s">
        <v>9167</v>
      </c>
      <c r="V4705" s="8"/>
      <c r="W4705" s="8"/>
    </row>
    <row r="4706" spans="1:23" ht="13.5" thickBot="1">
      <c r="A4706" s="8"/>
      <c r="B4706" s="8"/>
      <c r="C4706" s="8" t="s">
        <v>6405</v>
      </c>
      <c r="D4706" s="8"/>
      <c r="E4706" s="8"/>
      <c r="F4706" s="8"/>
      <c r="G4706" s="8"/>
      <c r="H4706" s="8"/>
      <c r="I4706" s="8"/>
      <c r="J4706" s="8" t="s">
        <v>78</v>
      </c>
      <c r="K4706" s="17">
        <v>0</v>
      </c>
      <c r="L4706" s="8"/>
      <c r="M4706" s="8"/>
      <c r="N4706" s="9">
        <v>0</v>
      </c>
      <c r="O4706" s="8"/>
      <c r="P4706" s="9">
        <v>0</v>
      </c>
      <c r="Q4706" s="15">
        <v>0</v>
      </c>
      <c r="R4706" s="9">
        <v>36</v>
      </c>
      <c r="S4706" s="8" t="s">
        <v>40</v>
      </c>
      <c r="T4706" s="8"/>
      <c r="U4706" s="19" t="s">
        <v>9167</v>
      </c>
      <c r="V4706" s="8"/>
      <c r="W4706" s="8"/>
    </row>
    <row r="4707" spans="1:23" ht="13.5" thickBot="1">
      <c r="A4707" s="8"/>
      <c r="B4707" s="8"/>
      <c r="C4707" s="44" t="s">
        <v>6406</v>
      </c>
      <c r="D4707" s="42"/>
      <c r="E4707" s="8"/>
      <c r="F4707" s="8"/>
      <c r="G4707" s="8"/>
      <c r="H4707" s="8"/>
      <c r="I4707" s="8"/>
      <c r="J4707" s="8" t="s">
        <v>78</v>
      </c>
      <c r="K4707" s="17">
        <v>0</v>
      </c>
      <c r="L4707" s="8"/>
      <c r="M4707" s="8"/>
      <c r="N4707" s="9">
        <v>0</v>
      </c>
      <c r="O4707" s="8"/>
      <c r="P4707" s="9">
        <v>0</v>
      </c>
      <c r="Q4707" s="15">
        <v>0</v>
      </c>
      <c r="R4707" s="9">
        <v>16</v>
      </c>
      <c r="S4707" s="8" t="s">
        <v>40</v>
      </c>
      <c r="T4707" s="8"/>
      <c r="U4707" s="8" t="s">
        <v>9167</v>
      </c>
      <c r="V4707" s="8"/>
      <c r="W4707" s="8"/>
    </row>
    <row r="4708" spans="1:23" ht="13.5" thickBot="1">
      <c r="A4708" s="8"/>
      <c r="B4708" s="8"/>
      <c r="C4708" s="8" t="s">
        <v>6407</v>
      </c>
      <c r="D4708" s="8"/>
      <c r="E4708" s="8"/>
      <c r="F4708" s="8"/>
      <c r="G4708" s="8"/>
      <c r="H4708" s="8"/>
      <c r="I4708" s="8"/>
      <c r="J4708" s="8" t="s">
        <v>78</v>
      </c>
      <c r="K4708" s="17">
        <v>0</v>
      </c>
      <c r="L4708" s="8"/>
      <c r="M4708" s="8"/>
      <c r="N4708" s="9">
        <v>0</v>
      </c>
      <c r="O4708" s="8"/>
      <c r="P4708" s="9">
        <v>0</v>
      </c>
      <c r="Q4708" s="15">
        <v>0</v>
      </c>
      <c r="R4708" s="9">
        <v>100</v>
      </c>
      <c r="S4708" s="8" t="s">
        <v>626</v>
      </c>
      <c r="T4708" s="8"/>
      <c r="U4708" s="8" t="s">
        <v>9174</v>
      </c>
      <c r="V4708" s="8"/>
      <c r="W4708" s="8"/>
    </row>
    <row r="4709" spans="1:23" ht="13.5" thickBot="1">
      <c r="A4709" s="8"/>
      <c r="B4709" s="8"/>
      <c r="C4709" s="8" t="s">
        <v>6408</v>
      </c>
      <c r="D4709" s="8"/>
      <c r="E4709" s="8"/>
      <c r="F4709" s="8"/>
      <c r="G4709" s="8"/>
      <c r="H4709" s="8"/>
      <c r="I4709" s="8"/>
      <c r="J4709" s="8" t="s">
        <v>78</v>
      </c>
      <c r="K4709" s="17">
        <v>0</v>
      </c>
      <c r="L4709" s="8"/>
      <c r="M4709" s="8"/>
      <c r="N4709" s="9">
        <v>0</v>
      </c>
      <c r="O4709" s="8"/>
      <c r="P4709" s="9">
        <v>0</v>
      </c>
      <c r="Q4709" s="15">
        <v>0</v>
      </c>
      <c r="R4709" s="9">
        <v>40</v>
      </c>
      <c r="S4709" s="8" t="s">
        <v>40</v>
      </c>
      <c r="T4709" s="8"/>
      <c r="U4709" s="8" t="s">
        <v>9167</v>
      </c>
      <c r="V4709" s="8"/>
      <c r="W4709" s="8"/>
    </row>
    <row r="4710" spans="1:23" ht="13.5" thickBot="1">
      <c r="A4710" s="8"/>
      <c r="B4710" s="8"/>
      <c r="C4710" s="8" t="s">
        <v>6410</v>
      </c>
      <c r="D4710" s="8"/>
      <c r="E4710" s="8"/>
      <c r="F4710" s="8"/>
      <c r="G4710" s="8"/>
      <c r="H4710" s="8"/>
      <c r="I4710" s="8"/>
      <c r="J4710" s="8" t="s">
        <v>78</v>
      </c>
      <c r="K4710" s="17">
        <v>0</v>
      </c>
      <c r="L4710" s="8"/>
      <c r="M4710" s="8"/>
      <c r="N4710" s="9">
        <v>0</v>
      </c>
      <c r="O4710" s="8"/>
      <c r="P4710" s="9">
        <v>0</v>
      </c>
      <c r="Q4710" s="15">
        <v>0</v>
      </c>
      <c r="R4710" s="9">
        <v>240</v>
      </c>
      <c r="S4710" s="8" t="s">
        <v>34</v>
      </c>
      <c r="T4710" s="8"/>
      <c r="U4710" s="8" t="s">
        <v>9164</v>
      </c>
      <c r="V4710" s="8"/>
      <c r="W4710" s="8"/>
    </row>
    <row r="4711" spans="1:23" ht="13.5" thickBot="1">
      <c r="A4711" s="8"/>
      <c r="B4711" s="8"/>
      <c r="C4711" s="44" t="s">
        <v>6411</v>
      </c>
      <c r="D4711" s="42"/>
      <c r="E4711" s="8"/>
      <c r="F4711" s="8"/>
      <c r="G4711" s="8"/>
      <c r="H4711" s="8"/>
      <c r="I4711" s="8"/>
      <c r="J4711" s="8" t="s">
        <v>78</v>
      </c>
      <c r="K4711" s="17">
        <v>0</v>
      </c>
      <c r="L4711" s="8"/>
      <c r="M4711" s="8"/>
      <c r="N4711" s="9">
        <v>0</v>
      </c>
      <c r="O4711" s="8"/>
      <c r="P4711" s="9">
        <v>0</v>
      </c>
      <c r="Q4711" s="15">
        <v>0</v>
      </c>
      <c r="R4711" s="9">
        <v>120</v>
      </c>
      <c r="S4711" s="8" t="s">
        <v>34</v>
      </c>
      <c r="T4711" s="8"/>
      <c r="U4711" s="8" t="s">
        <v>9164</v>
      </c>
      <c r="V4711" s="8"/>
      <c r="W4711" s="8"/>
    </row>
    <row r="4712" spans="1:23" ht="13.5" thickBot="1">
      <c r="A4712" s="8"/>
      <c r="B4712" s="8"/>
      <c r="C4712" s="8" t="s">
        <v>6412</v>
      </c>
      <c r="D4712" s="8"/>
      <c r="E4712" s="8"/>
      <c r="F4712" s="8"/>
      <c r="G4712" s="8"/>
      <c r="H4712" s="8"/>
      <c r="I4712" s="8"/>
      <c r="J4712" s="8" t="s">
        <v>78</v>
      </c>
      <c r="K4712" s="17">
        <v>0</v>
      </c>
      <c r="L4712" s="8"/>
      <c r="M4712" s="8"/>
      <c r="N4712" s="9">
        <v>0</v>
      </c>
      <c r="O4712" s="8"/>
      <c r="P4712" s="9">
        <v>0</v>
      </c>
      <c r="Q4712" s="15">
        <v>0</v>
      </c>
      <c r="R4712" s="9">
        <v>20</v>
      </c>
      <c r="S4712" s="8" t="s">
        <v>40</v>
      </c>
      <c r="T4712" s="8"/>
      <c r="U4712" s="8" t="s">
        <v>9167</v>
      </c>
      <c r="V4712" s="8"/>
      <c r="W4712" s="8"/>
    </row>
    <row r="4713" spans="1:23" ht="13.5" thickBot="1">
      <c r="A4713" s="8"/>
      <c r="B4713" s="8"/>
      <c r="C4713" s="8" t="s">
        <v>6413</v>
      </c>
      <c r="D4713" s="8"/>
      <c r="E4713" s="8"/>
      <c r="F4713" s="8"/>
      <c r="G4713" s="8"/>
      <c r="H4713" s="8"/>
      <c r="I4713" s="8"/>
      <c r="J4713" s="8" t="s">
        <v>78</v>
      </c>
      <c r="K4713" s="17">
        <v>0</v>
      </c>
      <c r="L4713" s="8"/>
      <c r="M4713" s="8"/>
      <c r="N4713" s="9">
        <v>0</v>
      </c>
      <c r="O4713" s="8"/>
      <c r="P4713" s="9">
        <v>0</v>
      </c>
      <c r="Q4713" s="15">
        <v>0</v>
      </c>
      <c r="R4713" s="9">
        <v>80</v>
      </c>
      <c r="S4713" s="8" t="s">
        <v>40</v>
      </c>
      <c r="T4713" s="8"/>
      <c r="U4713" s="8" t="s">
        <v>9167</v>
      </c>
      <c r="V4713" s="8"/>
      <c r="W4713" s="8"/>
    </row>
    <row r="4714" spans="1:23" ht="13.5" thickBot="1">
      <c r="A4714" s="8"/>
      <c r="B4714" s="8"/>
      <c r="C4714" s="8" t="s">
        <v>6414</v>
      </c>
      <c r="D4714" s="8"/>
      <c r="E4714" s="8"/>
      <c r="F4714" s="8"/>
      <c r="G4714" s="8"/>
      <c r="H4714" s="8"/>
      <c r="I4714" s="8"/>
      <c r="J4714" s="8" t="s">
        <v>78</v>
      </c>
      <c r="K4714" s="17">
        <v>0</v>
      </c>
      <c r="L4714" s="8"/>
      <c r="M4714" s="8"/>
      <c r="N4714" s="9">
        <v>0</v>
      </c>
      <c r="O4714" s="8"/>
      <c r="P4714" s="9">
        <v>0</v>
      </c>
      <c r="Q4714" s="15">
        <v>0</v>
      </c>
      <c r="R4714" s="9">
        <v>80</v>
      </c>
      <c r="S4714" s="8" t="s">
        <v>40</v>
      </c>
      <c r="T4714" s="8"/>
      <c r="U4714" s="18" t="s">
        <v>9167</v>
      </c>
      <c r="V4714" s="8"/>
      <c r="W4714" s="8"/>
    </row>
    <row r="4715" spans="1:23" ht="13.5" thickBot="1">
      <c r="A4715" s="8"/>
      <c r="B4715" s="8"/>
      <c r="C4715" s="44" t="s">
        <v>6415</v>
      </c>
      <c r="D4715" s="42"/>
      <c r="E4715" s="8"/>
      <c r="F4715" s="8"/>
      <c r="G4715" s="8"/>
      <c r="H4715" s="8"/>
      <c r="I4715" s="8"/>
      <c r="J4715" s="8" t="s">
        <v>78</v>
      </c>
      <c r="K4715" s="17">
        <v>0</v>
      </c>
      <c r="L4715" s="8"/>
      <c r="M4715" s="8"/>
      <c r="N4715" s="9">
        <v>0</v>
      </c>
      <c r="O4715" s="8"/>
      <c r="P4715" s="9">
        <v>0</v>
      </c>
      <c r="Q4715" s="15">
        <v>0</v>
      </c>
      <c r="R4715" s="9">
        <v>21</v>
      </c>
      <c r="S4715" s="8" t="s">
        <v>40</v>
      </c>
      <c r="T4715" s="8"/>
      <c r="U4715" s="8" t="s">
        <v>9167</v>
      </c>
      <c r="V4715" s="8"/>
      <c r="W4715" s="8"/>
    </row>
    <row r="4716" spans="1:23" ht="13.5" thickBot="1">
      <c r="A4716" s="8"/>
      <c r="B4716" s="8"/>
      <c r="C4716" s="8" t="s">
        <v>6416</v>
      </c>
      <c r="D4716" s="8"/>
      <c r="E4716" s="8"/>
      <c r="F4716" s="8"/>
      <c r="G4716" s="8"/>
      <c r="H4716" s="8"/>
      <c r="I4716" s="8"/>
      <c r="J4716" s="8" t="s">
        <v>78</v>
      </c>
      <c r="K4716" s="17">
        <v>0</v>
      </c>
      <c r="L4716" s="8"/>
      <c r="M4716" s="8"/>
      <c r="N4716" s="9">
        <v>0</v>
      </c>
      <c r="O4716" s="8"/>
      <c r="P4716" s="9">
        <v>0</v>
      </c>
      <c r="Q4716" s="15">
        <v>0</v>
      </c>
      <c r="R4716" s="9">
        <v>48</v>
      </c>
      <c r="S4716" s="8" t="s">
        <v>40</v>
      </c>
      <c r="T4716" s="8"/>
      <c r="U4716" s="18" t="s">
        <v>9167</v>
      </c>
      <c r="V4716" s="8"/>
      <c r="W4716" s="8"/>
    </row>
    <row r="4717" spans="1:23" ht="13.5" thickBot="1">
      <c r="A4717" s="8"/>
      <c r="B4717" s="8"/>
      <c r="C4717" s="44" t="s">
        <v>6417</v>
      </c>
      <c r="D4717" s="42"/>
      <c r="E4717" s="8"/>
      <c r="F4717" s="8"/>
      <c r="G4717" s="8"/>
      <c r="H4717" s="8"/>
      <c r="I4717" s="8"/>
      <c r="J4717" s="8" t="s">
        <v>78</v>
      </c>
      <c r="K4717" s="17">
        <v>0</v>
      </c>
      <c r="L4717" s="8"/>
      <c r="M4717" s="8"/>
      <c r="N4717" s="9">
        <v>0</v>
      </c>
      <c r="O4717" s="8"/>
      <c r="P4717" s="9">
        <v>0</v>
      </c>
      <c r="Q4717" s="15">
        <v>0</v>
      </c>
      <c r="R4717" s="9">
        <v>48</v>
      </c>
      <c r="S4717" s="8" t="s">
        <v>40</v>
      </c>
      <c r="T4717" s="8"/>
      <c r="U4717" s="18" t="s">
        <v>9167</v>
      </c>
      <c r="V4717" s="8"/>
      <c r="W4717" s="8"/>
    </row>
    <row r="4718" spans="1:23" ht="13.5" thickBot="1">
      <c r="A4718" s="8"/>
      <c r="B4718" s="8"/>
      <c r="C4718" s="8" t="s">
        <v>6418</v>
      </c>
      <c r="D4718" s="8"/>
      <c r="E4718" s="8"/>
      <c r="F4718" s="8"/>
      <c r="G4718" s="8"/>
      <c r="H4718" s="8"/>
      <c r="I4718" s="8"/>
      <c r="J4718" s="8" t="s">
        <v>78</v>
      </c>
      <c r="K4718" s="17">
        <v>0</v>
      </c>
      <c r="L4718" s="8"/>
      <c r="M4718" s="8"/>
      <c r="N4718" s="9">
        <v>0</v>
      </c>
      <c r="O4718" s="8"/>
      <c r="P4718" s="9">
        <v>0</v>
      </c>
      <c r="Q4718" s="15">
        <v>0</v>
      </c>
      <c r="R4718" s="9">
        <v>48</v>
      </c>
      <c r="S4718" s="8" t="s">
        <v>40</v>
      </c>
      <c r="T4718" s="8"/>
      <c r="U4718" s="18" t="s">
        <v>9167</v>
      </c>
      <c r="V4718" s="8"/>
      <c r="W4718" s="8"/>
    </row>
    <row r="4719" spans="1:23" ht="13.5" thickBot="1">
      <c r="A4719" s="8"/>
      <c r="B4719" s="8"/>
      <c r="C4719" s="8" t="s">
        <v>6419</v>
      </c>
      <c r="D4719" s="8"/>
      <c r="E4719" s="8"/>
      <c r="F4719" s="8"/>
      <c r="G4719" s="8"/>
      <c r="H4719" s="8"/>
      <c r="I4719" s="8"/>
      <c r="J4719" s="8" t="s">
        <v>78</v>
      </c>
      <c r="K4719" s="17">
        <v>0</v>
      </c>
      <c r="L4719" s="8"/>
      <c r="M4719" s="8"/>
      <c r="N4719" s="9">
        <v>0</v>
      </c>
      <c r="O4719" s="8"/>
      <c r="P4719" s="9">
        <v>0</v>
      </c>
      <c r="Q4719" s="15">
        <v>0</v>
      </c>
      <c r="R4719" s="9">
        <v>48</v>
      </c>
      <c r="S4719" s="8" t="s">
        <v>40</v>
      </c>
      <c r="T4719" s="8"/>
      <c r="U4719" s="18" t="s">
        <v>9167</v>
      </c>
      <c r="V4719" s="8"/>
      <c r="W4719" s="8"/>
    </row>
    <row r="4720" spans="1:23" ht="13.5" thickBot="1">
      <c r="A4720" s="8"/>
      <c r="B4720" s="8"/>
      <c r="C4720" s="8" t="s">
        <v>6420</v>
      </c>
      <c r="D4720" s="8"/>
      <c r="E4720" s="8"/>
      <c r="F4720" s="8"/>
      <c r="G4720" s="8"/>
      <c r="H4720" s="8"/>
      <c r="I4720" s="8"/>
      <c r="J4720" s="8" t="s">
        <v>78</v>
      </c>
      <c r="K4720" s="17">
        <v>0</v>
      </c>
      <c r="L4720" s="8"/>
      <c r="M4720" s="8"/>
      <c r="N4720" s="9">
        <v>0</v>
      </c>
      <c r="O4720" s="8"/>
      <c r="P4720" s="9">
        <v>0</v>
      </c>
      <c r="Q4720" s="15">
        <v>0</v>
      </c>
      <c r="R4720" s="9">
        <v>50</v>
      </c>
      <c r="S4720" s="8" t="s">
        <v>124</v>
      </c>
      <c r="T4720" s="8"/>
      <c r="U4720" s="8" t="s">
        <v>9165</v>
      </c>
      <c r="V4720" s="8"/>
      <c r="W4720" s="8"/>
    </row>
    <row r="4721" spans="1:23" ht="26.25" thickBot="1">
      <c r="A4721" s="8"/>
      <c r="B4721" s="8"/>
      <c r="C4721" s="44" t="s">
        <v>6421</v>
      </c>
      <c r="D4721" s="42"/>
      <c r="E4721" s="8"/>
      <c r="F4721" s="8" t="s">
        <v>212</v>
      </c>
      <c r="G4721" s="8"/>
      <c r="H4721" s="8"/>
      <c r="I4721" s="8" t="s">
        <v>213</v>
      </c>
      <c r="J4721" s="8" t="s">
        <v>214</v>
      </c>
      <c r="K4721" s="17">
        <v>0</v>
      </c>
      <c r="L4721" s="8"/>
      <c r="M4721" s="8"/>
      <c r="N4721" s="9">
        <v>0</v>
      </c>
      <c r="O4721" s="8"/>
      <c r="P4721" s="9">
        <v>0</v>
      </c>
      <c r="Q4721" s="15">
        <v>0</v>
      </c>
      <c r="R4721" s="9">
        <v>360</v>
      </c>
      <c r="S4721" s="8" t="s">
        <v>37</v>
      </c>
      <c r="T4721" s="8"/>
      <c r="U4721" s="18" t="s">
        <v>9109</v>
      </c>
      <c r="V4721" s="8"/>
      <c r="W4721" s="8"/>
    </row>
    <row r="4722" spans="1:23" ht="13.5" thickBot="1">
      <c r="A4722" s="8"/>
      <c r="B4722" s="8"/>
      <c r="C4722" s="8" t="s">
        <v>6422</v>
      </c>
      <c r="D4722" s="8"/>
      <c r="E4722" s="8"/>
      <c r="F4722" s="8"/>
      <c r="G4722" s="8"/>
      <c r="H4722" s="8"/>
      <c r="I4722" s="8"/>
      <c r="J4722" s="8" t="s">
        <v>78</v>
      </c>
      <c r="K4722" s="17">
        <v>0</v>
      </c>
      <c r="L4722" s="8"/>
      <c r="M4722" s="8"/>
      <c r="N4722" s="9">
        <v>0</v>
      </c>
      <c r="O4722" s="8"/>
      <c r="P4722" s="9">
        <v>0</v>
      </c>
      <c r="Q4722" s="15">
        <v>0</v>
      </c>
      <c r="R4722" s="9">
        <v>75</v>
      </c>
      <c r="S4722" s="8" t="s">
        <v>34</v>
      </c>
      <c r="T4722" s="8"/>
      <c r="U4722" s="18" t="s">
        <v>9164</v>
      </c>
      <c r="V4722" s="8"/>
      <c r="W4722" s="8"/>
    </row>
    <row r="4723" spans="1:23" ht="13.5" thickBot="1">
      <c r="A4723" s="8"/>
      <c r="B4723" s="8"/>
      <c r="C4723" s="8" t="s">
        <v>6423</v>
      </c>
      <c r="D4723" s="8"/>
      <c r="E4723" s="8"/>
      <c r="F4723" s="8"/>
      <c r="G4723" s="8"/>
      <c r="H4723" s="8"/>
      <c r="I4723" s="8"/>
      <c r="J4723" s="8" t="s">
        <v>78</v>
      </c>
      <c r="K4723" s="17">
        <v>0</v>
      </c>
      <c r="L4723" s="8"/>
      <c r="M4723" s="8"/>
      <c r="N4723" s="9">
        <v>0</v>
      </c>
      <c r="O4723" s="8"/>
      <c r="P4723" s="9">
        <v>0</v>
      </c>
      <c r="Q4723" s="15">
        <v>0</v>
      </c>
      <c r="R4723" s="9">
        <v>1080</v>
      </c>
      <c r="S4723" s="8" t="s">
        <v>37</v>
      </c>
      <c r="T4723" s="8"/>
      <c r="U4723" s="18" t="s">
        <v>9109</v>
      </c>
      <c r="V4723" s="8"/>
      <c r="W4723" s="8"/>
    </row>
    <row r="4724" spans="1:23" ht="13.5" thickBot="1">
      <c r="A4724" s="8"/>
      <c r="B4724" s="8"/>
      <c r="C4724" s="8" t="s">
        <v>6424</v>
      </c>
      <c r="D4724" s="8"/>
      <c r="E4724" s="8"/>
      <c r="F4724" s="8"/>
      <c r="G4724" s="8"/>
      <c r="H4724" s="8"/>
      <c r="I4724" s="8"/>
      <c r="J4724" s="8" t="s">
        <v>78</v>
      </c>
      <c r="K4724" s="17">
        <v>0</v>
      </c>
      <c r="L4724" s="8"/>
      <c r="M4724" s="8"/>
      <c r="N4724" s="9">
        <v>0</v>
      </c>
      <c r="O4724" s="8"/>
      <c r="P4724" s="9">
        <v>0</v>
      </c>
      <c r="Q4724" s="15">
        <v>0</v>
      </c>
      <c r="R4724" s="9">
        <v>30</v>
      </c>
      <c r="S4724" s="8" t="s">
        <v>40</v>
      </c>
      <c r="T4724" s="8"/>
      <c r="U4724" s="18" t="s">
        <v>9167</v>
      </c>
      <c r="V4724" s="8"/>
      <c r="W4724" s="8"/>
    </row>
    <row r="4725" spans="1:23" ht="13.5" thickBot="1">
      <c r="A4725" s="8"/>
      <c r="B4725" s="8"/>
      <c r="C4725" s="8" t="s">
        <v>6425</v>
      </c>
      <c r="D4725" s="8"/>
      <c r="E4725" s="8"/>
      <c r="F4725" s="8"/>
      <c r="G4725" s="8"/>
      <c r="H4725" s="8"/>
      <c r="I4725" s="8"/>
      <c r="J4725" s="8" t="s">
        <v>78</v>
      </c>
      <c r="K4725" s="17">
        <v>0</v>
      </c>
      <c r="L4725" s="8"/>
      <c r="M4725" s="8"/>
      <c r="N4725" s="9">
        <v>0</v>
      </c>
      <c r="O4725" s="8"/>
      <c r="P4725" s="9">
        <v>0</v>
      </c>
      <c r="Q4725" s="15">
        <v>0</v>
      </c>
      <c r="R4725" s="9">
        <v>30</v>
      </c>
      <c r="S4725" s="8" t="s">
        <v>40</v>
      </c>
      <c r="T4725" s="8"/>
      <c r="U4725" s="18" t="s">
        <v>9167</v>
      </c>
      <c r="V4725" s="8"/>
      <c r="W4725" s="8"/>
    </row>
    <row r="4726" spans="1:23" ht="13.5" thickBot="1">
      <c r="A4726" s="8"/>
      <c r="B4726" s="8"/>
      <c r="C4726" s="8" t="s">
        <v>6426</v>
      </c>
      <c r="D4726" s="8"/>
      <c r="E4726" s="8"/>
      <c r="F4726" s="8"/>
      <c r="G4726" s="8"/>
      <c r="H4726" s="8"/>
      <c r="I4726" s="8"/>
      <c r="J4726" s="8" t="s">
        <v>78</v>
      </c>
      <c r="K4726" s="17">
        <v>0</v>
      </c>
      <c r="L4726" s="8"/>
      <c r="M4726" s="8"/>
      <c r="N4726" s="9">
        <v>0</v>
      </c>
      <c r="O4726" s="8"/>
      <c r="P4726" s="9">
        <v>0</v>
      </c>
      <c r="Q4726" s="15">
        <v>0</v>
      </c>
      <c r="R4726" s="9">
        <v>30</v>
      </c>
      <c r="S4726" s="8" t="s">
        <v>40</v>
      </c>
      <c r="T4726" s="8"/>
      <c r="U4726" s="18" t="s">
        <v>9167</v>
      </c>
      <c r="V4726" s="8"/>
      <c r="W4726" s="8"/>
    </row>
    <row r="4727" spans="1:23" ht="13.5" thickBot="1">
      <c r="A4727" s="8"/>
      <c r="B4727" s="8"/>
      <c r="C4727" s="8" t="s">
        <v>6427</v>
      </c>
      <c r="D4727" s="8"/>
      <c r="E4727" s="8"/>
      <c r="F4727" s="8"/>
      <c r="G4727" s="8"/>
      <c r="H4727" s="8"/>
      <c r="I4727" s="8"/>
      <c r="J4727" s="8" t="s">
        <v>78</v>
      </c>
      <c r="K4727" s="17">
        <v>0</v>
      </c>
      <c r="L4727" s="8"/>
      <c r="M4727" s="8"/>
      <c r="N4727" s="9">
        <v>0</v>
      </c>
      <c r="O4727" s="8"/>
      <c r="P4727" s="9">
        <v>0</v>
      </c>
      <c r="Q4727" s="15">
        <v>0</v>
      </c>
      <c r="R4727" s="9">
        <v>60</v>
      </c>
      <c r="S4727" s="8" t="s">
        <v>34</v>
      </c>
      <c r="T4727" s="8"/>
      <c r="U4727" s="18" t="s">
        <v>9164</v>
      </c>
      <c r="V4727" s="8"/>
      <c r="W4727" s="8"/>
    </row>
    <row r="4728" spans="1:23" ht="13.5" thickBot="1">
      <c r="A4728" s="8"/>
      <c r="B4728" s="8"/>
      <c r="C4728" s="8" t="s">
        <v>6428</v>
      </c>
      <c r="D4728" s="8"/>
      <c r="E4728" s="8"/>
      <c r="F4728" s="8"/>
      <c r="G4728" s="8"/>
      <c r="H4728" s="8"/>
      <c r="I4728" s="8"/>
      <c r="J4728" s="8" t="s">
        <v>78</v>
      </c>
      <c r="K4728" s="17">
        <v>0</v>
      </c>
      <c r="L4728" s="8"/>
      <c r="M4728" s="8"/>
      <c r="N4728" s="9">
        <v>0</v>
      </c>
      <c r="O4728" s="8"/>
      <c r="P4728" s="9">
        <v>0</v>
      </c>
      <c r="Q4728" s="15">
        <v>0</v>
      </c>
      <c r="R4728" s="9">
        <v>60</v>
      </c>
      <c r="S4728" s="8" t="s">
        <v>34</v>
      </c>
      <c r="T4728" s="8"/>
      <c r="U4728" s="18" t="s">
        <v>9164</v>
      </c>
      <c r="V4728" s="8"/>
      <c r="W4728" s="8"/>
    </row>
    <row r="4729" spans="1:23" ht="13.5" thickBot="1">
      <c r="A4729" s="8"/>
      <c r="B4729" s="8"/>
      <c r="C4729" s="8" t="s">
        <v>6429</v>
      </c>
      <c r="D4729" s="8"/>
      <c r="E4729" s="8"/>
      <c r="F4729" s="8"/>
      <c r="G4729" s="8"/>
      <c r="H4729" s="8"/>
      <c r="I4729" s="8"/>
      <c r="J4729" s="8" t="s">
        <v>78</v>
      </c>
      <c r="K4729" s="17">
        <v>0</v>
      </c>
      <c r="L4729" s="8"/>
      <c r="M4729" s="8"/>
      <c r="N4729" s="9">
        <v>0</v>
      </c>
      <c r="O4729" s="8"/>
      <c r="P4729" s="9">
        <v>0</v>
      </c>
      <c r="Q4729" s="15">
        <v>0</v>
      </c>
      <c r="R4729" s="9">
        <v>120</v>
      </c>
      <c r="S4729" s="8" t="s">
        <v>34</v>
      </c>
      <c r="T4729" s="8"/>
      <c r="U4729" s="18" t="s">
        <v>9164</v>
      </c>
      <c r="V4729" s="8"/>
      <c r="W4729" s="8"/>
    </row>
    <row r="4730" spans="1:23" ht="13.5" thickBot="1">
      <c r="A4730" s="8"/>
      <c r="B4730" s="8"/>
      <c r="C4730" s="8" t="s">
        <v>6430</v>
      </c>
      <c r="D4730" s="8"/>
      <c r="E4730" s="8"/>
      <c r="F4730" s="8"/>
      <c r="G4730" s="8"/>
      <c r="H4730" s="8"/>
      <c r="I4730" s="8"/>
      <c r="J4730" s="8" t="s">
        <v>78</v>
      </c>
      <c r="K4730" s="17">
        <v>0</v>
      </c>
      <c r="L4730" s="8"/>
      <c r="M4730" s="8"/>
      <c r="N4730" s="9">
        <v>0</v>
      </c>
      <c r="O4730" s="8"/>
      <c r="P4730" s="9">
        <v>0</v>
      </c>
      <c r="Q4730" s="15">
        <v>0</v>
      </c>
      <c r="R4730" s="9">
        <v>12</v>
      </c>
      <c r="S4730" s="8" t="s">
        <v>40</v>
      </c>
      <c r="T4730" s="8"/>
      <c r="U4730" s="18" t="s">
        <v>9167</v>
      </c>
      <c r="V4730" s="8"/>
      <c r="W4730" s="8"/>
    </row>
    <row r="4731" spans="1:23" ht="13.5" thickBot="1">
      <c r="A4731" s="8"/>
      <c r="B4731" s="8"/>
      <c r="C4731" s="8" t="s">
        <v>6431</v>
      </c>
      <c r="D4731" s="8"/>
      <c r="E4731" s="8"/>
      <c r="F4731" s="8"/>
      <c r="G4731" s="8"/>
      <c r="H4731" s="8"/>
      <c r="I4731" s="8"/>
      <c r="J4731" s="8" t="s">
        <v>78</v>
      </c>
      <c r="K4731" s="17">
        <v>0</v>
      </c>
      <c r="L4731" s="8"/>
      <c r="M4731" s="8"/>
      <c r="N4731" s="9">
        <v>0</v>
      </c>
      <c r="O4731" s="8"/>
      <c r="P4731" s="9">
        <v>0</v>
      </c>
      <c r="Q4731" s="15">
        <v>0</v>
      </c>
      <c r="R4731" s="9">
        <v>50</v>
      </c>
      <c r="S4731" s="8" t="s">
        <v>40</v>
      </c>
      <c r="T4731" s="8"/>
      <c r="U4731" s="18" t="s">
        <v>9167</v>
      </c>
      <c r="V4731" s="8"/>
      <c r="W4731" s="8"/>
    </row>
    <row r="4732" spans="1:23" ht="13.5" thickBot="1">
      <c r="A4732" s="8"/>
      <c r="B4732" s="8"/>
      <c r="C4732" s="8" t="s">
        <v>6432</v>
      </c>
      <c r="D4732" s="8"/>
      <c r="E4732" s="8"/>
      <c r="F4732" s="8"/>
      <c r="G4732" s="8"/>
      <c r="H4732" s="8"/>
      <c r="I4732" s="8"/>
      <c r="J4732" s="8" t="s">
        <v>78</v>
      </c>
      <c r="K4732" s="17">
        <v>0</v>
      </c>
      <c r="L4732" s="8"/>
      <c r="M4732" s="8"/>
      <c r="N4732" s="9">
        <v>0</v>
      </c>
      <c r="O4732" s="8"/>
      <c r="P4732" s="9">
        <v>0</v>
      </c>
      <c r="Q4732" s="15">
        <v>0</v>
      </c>
      <c r="R4732" s="9">
        <v>24</v>
      </c>
      <c r="S4732" s="8" t="s">
        <v>40</v>
      </c>
      <c r="T4732" s="8"/>
      <c r="U4732" s="18" t="s">
        <v>9167</v>
      </c>
      <c r="V4732" s="8"/>
      <c r="W4732" s="8"/>
    </row>
    <row r="4733" spans="1:23" ht="13.5" thickBot="1">
      <c r="A4733" s="8"/>
      <c r="B4733" s="8"/>
      <c r="C4733" s="8" t="s">
        <v>6433</v>
      </c>
      <c r="D4733" s="8"/>
      <c r="E4733" s="8"/>
      <c r="F4733" s="8" t="s">
        <v>212</v>
      </c>
      <c r="G4733" s="8"/>
      <c r="H4733" s="8"/>
      <c r="I4733" s="8" t="s">
        <v>2499</v>
      </c>
      <c r="J4733" s="8" t="s">
        <v>214</v>
      </c>
      <c r="K4733" s="17">
        <v>0</v>
      </c>
      <c r="L4733" s="8"/>
      <c r="M4733" s="8"/>
      <c r="N4733" s="9">
        <v>0</v>
      </c>
      <c r="O4733" s="8"/>
      <c r="P4733" s="9">
        <v>0</v>
      </c>
      <c r="Q4733" s="15">
        <v>0</v>
      </c>
      <c r="R4733" s="9">
        <v>288</v>
      </c>
      <c r="S4733" s="8" t="s">
        <v>37</v>
      </c>
      <c r="T4733" s="8"/>
      <c r="U4733" s="18" t="s">
        <v>9109</v>
      </c>
      <c r="V4733" s="8"/>
      <c r="W4733" s="8"/>
    </row>
    <row r="4734" spans="1:23" ht="13.5" thickBot="1">
      <c r="A4734" s="8"/>
      <c r="B4734" s="8"/>
      <c r="C4734" s="8" t="s">
        <v>6434</v>
      </c>
      <c r="D4734" s="8"/>
      <c r="E4734" s="8"/>
      <c r="F4734" s="8" t="s">
        <v>212</v>
      </c>
      <c r="G4734" s="8"/>
      <c r="H4734" s="8"/>
      <c r="I4734" s="8" t="s">
        <v>2499</v>
      </c>
      <c r="J4734" s="8" t="s">
        <v>214</v>
      </c>
      <c r="K4734" s="17">
        <v>0</v>
      </c>
      <c r="L4734" s="8"/>
      <c r="M4734" s="8"/>
      <c r="N4734" s="9">
        <v>0</v>
      </c>
      <c r="O4734" s="8"/>
      <c r="P4734" s="9">
        <v>0</v>
      </c>
      <c r="Q4734" s="15">
        <v>0</v>
      </c>
      <c r="R4734" s="9">
        <v>288</v>
      </c>
      <c r="S4734" s="8" t="s">
        <v>37</v>
      </c>
      <c r="T4734" s="8"/>
      <c r="U4734" s="18" t="s">
        <v>9109</v>
      </c>
      <c r="V4734" s="8"/>
      <c r="W4734" s="8"/>
    </row>
    <row r="4735" spans="1:23" ht="13.5" thickBot="1">
      <c r="A4735" s="8"/>
      <c r="B4735" s="8"/>
      <c r="C4735" s="8" t="s">
        <v>6435</v>
      </c>
      <c r="D4735" s="8"/>
      <c r="E4735" s="8"/>
      <c r="F4735" s="8" t="s">
        <v>212</v>
      </c>
      <c r="G4735" s="8"/>
      <c r="H4735" s="8"/>
      <c r="I4735" s="8" t="s">
        <v>2499</v>
      </c>
      <c r="J4735" s="8" t="s">
        <v>214</v>
      </c>
      <c r="K4735" s="17">
        <v>0</v>
      </c>
      <c r="L4735" s="8"/>
      <c r="M4735" s="8"/>
      <c r="N4735" s="9">
        <v>0</v>
      </c>
      <c r="O4735" s="8"/>
      <c r="P4735" s="9">
        <v>0</v>
      </c>
      <c r="Q4735" s="15">
        <v>0</v>
      </c>
      <c r="R4735" s="9">
        <v>288</v>
      </c>
      <c r="S4735" s="8" t="s">
        <v>37</v>
      </c>
      <c r="T4735" s="8"/>
      <c r="U4735" s="18" t="s">
        <v>9109</v>
      </c>
      <c r="V4735" s="8"/>
      <c r="W4735" s="8"/>
    </row>
    <row r="4736" spans="1:23" ht="13.5" thickBot="1">
      <c r="A4736" s="8"/>
      <c r="B4736" s="8"/>
      <c r="C4736" s="18" t="s">
        <v>6438</v>
      </c>
      <c r="D4736" s="8"/>
      <c r="E4736" s="8"/>
      <c r="F4736" s="8" t="s">
        <v>212</v>
      </c>
      <c r="G4736" s="8"/>
      <c r="H4736" s="8"/>
      <c r="I4736" s="8" t="s">
        <v>2291</v>
      </c>
      <c r="J4736" s="8" t="s">
        <v>214</v>
      </c>
      <c r="K4736" s="17">
        <v>0</v>
      </c>
      <c r="L4736" s="8"/>
      <c r="M4736" s="8"/>
      <c r="N4736" s="9">
        <v>0</v>
      </c>
      <c r="O4736" s="8"/>
      <c r="P4736" s="9">
        <v>0</v>
      </c>
      <c r="Q4736" s="15">
        <v>0</v>
      </c>
      <c r="R4736" s="9">
        <v>144</v>
      </c>
      <c r="S4736" s="8" t="s">
        <v>37</v>
      </c>
      <c r="T4736" s="8"/>
      <c r="U4736" s="18" t="s">
        <v>9109</v>
      </c>
      <c r="V4736" s="8"/>
      <c r="W4736" s="8"/>
    </row>
    <row r="4737" spans="1:23" ht="13.5" thickBot="1">
      <c r="A4737" s="8"/>
      <c r="B4737" s="8"/>
      <c r="C4737" s="8" t="s">
        <v>6439</v>
      </c>
      <c r="D4737" s="8"/>
      <c r="E4737" s="8"/>
      <c r="F4737" s="8"/>
      <c r="G4737" s="8"/>
      <c r="H4737" s="8"/>
      <c r="I4737" s="8" t="s">
        <v>434</v>
      </c>
      <c r="J4737" s="8" t="s">
        <v>214</v>
      </c>
      <c r="K4737" s="17">
        <v>0</v>
      </c>
      <c r="L4737" s="8"/>
      <c r="M4737" s="8"/>
      <c r="N4737" s="9">
        <v>0</v>
      </c>
      <c r="O4737" s="8"/>
      <c r="P4737" s="9">
        <v>0</v>
      </c>
      <c r="Q4737" s="15">
        <v>0</v>
      </c>
      <c r="R4737" s="9">
        <v>360</v>
      </c>
      <c r="S4737" s="8" t="s">
        <v>37</v>
      </c>
      <c r="T4737" s="8"/>
      <c r="U4737" s="18" t="s">
        <v>9109</v>
      </c>
      <c r="V4737" s="8"/>
      <c r="W4737" s="8"/>
    </row>
    <row r="4738" spans="1:23" ht="13.5" thickBot="1">
      <c r="A4738" s="8"/>
      <c r="B4738" s="8"/>
      <c r="C4738" s="8" t="s">
        <v>6439</v>
      </c>
      <c r="D4738" s="8"/>
      <c r="E4738" s="8"/>
      <c r="F4738" s="8" t="s">
        <v>212</v>
      </c>
      <c r="G4738" s="8"/>
      <c r="H4738" s="8"/>
      <c r="I4738" s="8" t="s">
        <v>2291</v>
      </c>
      <c r="J4738" s="8" t="s">
        <v>214</v>
      </c>
      <c r="K4738" s="17">
        <v>0</v>
      </c>
      <c r="L4738" s="8"/>
      <c r="M4738" s="8"/>
      <c r="N4738" s="9">
        <v>0</v>
      </c>
      <c r="O4738" s="8"/>
      <c r="P4738" s="9">
        <v>0</v>
      </c>
      <c r="Q4738" s="15">
        <v>0</v>
      </c>
      <c r="R4738" s="9">
        <v>360</v>
      </c>
      <c r="S4738" s="8" t="s">
        <v>37</v>
      </c>
      <c r="T4738" s="8"/>
      <c r="U4738" s="18" t="s">
        <v>9109</v>
      </c>
      <c r="V4738" s="8"/>
      <c r="W4738" s="8"/>
    </row>
    <row r="4739" spans="1:23" ht="26.25" thickBot="1">
      <c r="A4739" s="8"/>
      <c r="B4739" s="8"/>
      <c r="C4739" s="44" t="s">
        <v>6442</v>
      </c>
      <c r="D4739" s="42"/>
      <c r="E4739" s="8"/>
      <c r="F4739" s="8" t="s">
        <v>212</v>
      </c>
      <c r="G4739" s="8"/>
      <c r="H4739" s="8"/>
      <c r="I4739" s="8" t="s">
        <v>227</v>
      </c>
      <c r="J4739" s="8" t="s">
        <v>214</v>
      </c>
      <c r="K4739" s="17">
        <v>0</v>
      </c>
      <c r="L4739" s="8"/>
      <c r="M4739" s="8"/>
      <c r="N4739" s="9">
        <v>0</v>
      </c>
      <c r="O4739" s="8"/>
      <c r="P4739" s="9">
        <v>0</v>
      </c>
      <c r="Q4739" s="15">
        <v>0</v>
      </c>
      <c r="R4739" s="9">
        <v>792</v>
      </c>
      <c r="S4739" s="8" t="s">
        <v>37</v>
      </c>
      <c r="T4739" s="8"/>
      <c r="U4739" s="18" t="s">
        <v>9109</v>
      </c>
      <c r="V4739" s="8"/>
      <c r="W4739" s="8"/>
    </row>
    <row r="4740" spans="1:23" ht="13.5" thickBot="1">
      <c r="A4740" s="8"/>
      <c r="B4740" s="8"/>
      <c r="C4740" s="18" t="s">
        <v>6444</v>
      </c>
      <c r="D4740" s="8"/>
      <c r="E4740" s="8"/>
      <c r="F4740" s="8"/>
      <c r="G4740" s="8"/>
      <c r="H4740" s="8"/>
      <c r="I4740" s="8" t="s">
        <v>215</v>
      </c>
      <c r="J4740" s="8" t="s">
        <v>214</v>
      </c>
      <c r="K4740" s="17">
        <v>0</v>
      </c>
      <c r="L4740" s="8"/>
      <c r="M4740" s="8"/>
      <c r="N4740" s="9">
        <v>0</v>
      </c>
      <c r="O4740" s="8"/>
      <c r="P4740" s="9">
        <v>0</v>
      </c>
      <c r="Q4740" s="15">
        <v>0</v>
      </c>
      <c r="R4740" s="9">
        <v>360</v>
      </c>
      <c r="S4740" s="8" t="s">
        <v>37</v>
      </c>
      <c r="T4740" s="8"/>
      <c r="U4740" s="18" t="s">
        <v>9109</v>
      </c>
      <c r="V4740" s="8"/>
      <c r="W4740" s="8"/>
    </row>
    <row r="4741" spans="1:23" ht="13.5" thickBot="1">
      <c r="A4741" s="8"/>
      <c r="B4741" s="8"/>
      <c r="C4741" s="44" t="s">
        <v>6448</v>
      </c>
      <c r="D4741" s="42"/>
      <c r="E4741" s="8"/>
      <c r="F4741" s="8" t="s">
        <v>212</v>
      </c>
      <c r="G4741" s="8"/>
      <c r="H4741" s="8"/>
      <c r="I4741" s="8" t="s">
        <v>412</v>
      </c>
      <c r="J4741" s="8" t="s">
        <v>214</v>
      </c>
      <c r="K4741" s="17">
        <v>0</v>
      </c>
      <c r="L4741" s="8"/>
      <c r="M4741" s="8"/>
      <c r="N4741" s="9">
        <v>0</v>
      </c>
      <c r="O4741" s="8"/>
      <c r="P4741" s="9">
        <v>0</v>
      </c>
      <c r="Q4741" s="15">
        <v>0</v>
      </c>
      <c r="R4741" s="9">
        <v>96</v>
      </c>
      <c r="S4741" s="8" t="s">
        <v>37</v>
      </c>
      <c r="T4741" s="8"/>
      <c r="U4741" s="18" t="s">
        <v>9109</v>
      </c>
      <c r="V4741" s="8"/>
      <c r="W4741" s="8"/>
    </row>
    <row r="4742" spans="1:23" ht="13.5" thickBot="1">
      <c r="A4742" s="8"/>
      <c r="B4742" s="8"/>
      <c r="C4742" s="8" t="s">
        <v>6450</v>
      </c>
      <c r="D4742" s="8"/>
      <c r="E4742" s="8"/>
      <c r="F4742" s="8"/>
      <c r="G4742" s="8"/>
      <c r="H4742" s="8"/>
      <c r="I4742" s="8" t="s">
        <v>412</v>
      </c>
      <c r="J4742" s="8" t="s">
        <v>214</v>
      </c>
      <c r="K4742" s="17">
        <v>0</v>
      </c>
      <c r="L4742" s="8"/>
      <c r="M4742" s="8"/>
      <c r="N4742" s="9">
        <v>0</v>
      </c>
      <c r="O4742" s="8"/>
      <c r="P4742" s="9">
        <v>0</v>
      </c>
      <c r="Q4742" s="15">
        <v>0</v>
      </c>
      <c r="R4742" s="9">
        <v>96</v>
      </c>
      <c r="S4742" s="8" t="s">
        <v>37</v>
      </c>
      <c r="T4742" s="8"/>
      <c r="U4742" s="18" t="s">
        <v>9109</v>
      </c>
      <c r="V4742" s="8"/>
      <c r="W4742" s="8"/>
    </row>
    <row r="4743" spans="1:23" ht="26.25" thickBot="1">
      <c r="A4743" s="8"/>
      <c r="B4743" s="8"/>
      <c r="C4743" s="8" t="s">
        <v>6451</v>
      </c>
      <c r="D4743" s="8"/>
      <c r="E4743" s="8"/>
      <c r="F4743" s="8" t="s">
        <v>212</v>
      </c>
      <c r="G4743" s="8"/>
      <c r="H4743" s="8"/>
      <c r="I4743" s="8" t="s">
        <v>2357</v>
      </c>
      <c r="J4743" s="8" t="s">
        <v>214</v>
      </c>
      <c r="K4743" s="17">
        <v>0</v>
      </c>
      <c r="L4743" s="8"/>
      <c r="M4743" s="8"/>
      <c r="N4743" s="9">
        <v>0</v>
      </c>
      <c r="O4743" s="8"/>
      <c r="P4743" s="9">
        <v>0</v>
      </c>
      <c r="Q4743" s="15">
        <v>0</v>
      </c>
      <c r="R4743" s="9">
        <v>200</v>
      </c>
      <c r="S4743" s="8" t="s">
        <v>37</v>
      </c>
      <c r="T4743" s="8"/>
      <c r="U4743" s="18" t="s">
        <v>9109</v>
      </c>
      <c r="V4743" s="8"/>
      <c r="W4743" s="8"/>
    </row>
    <row r="4744" spans="1:23" ht="26.25" thickBot="1">
      <c r="A4744" s="8"/>
      <c r="B4744" s="8"/>
      <c r="C4744" s="8" t="s">
        <v>6452</v>
      </c>
      <c r="D4744" s="8"/>
      <c r="E4744" s="8"/>
      <c r="F4744" s="8" t="s">
        <v>212</v>
      </c>
      <c r="G4744" s="8"/>
      <c r="H4744" s="8"/>
      <c r="I4744" s="8" t="s">
        <v>2357</v>
      </c>
      <c r="J4744" s="8" t="s">
        <v>214</v>
      </c>
      <c r="K4744" s="17">
        <v>0</v>
      </c>
      <c r="L4744" s="8"/>
      <c r="M4744" s="8"/>
      <c r="N4744" s="9">
        <v>0</v>
      </c>
      <c r="O4744" s="8"/>
      <c r="P4744" s="9">
        <v>0</v>
      </c>
      <c r="Q4744" s="15">
        <v>0</v>
      </c>
      <c r="R4744" s="9">
        <v>300</v>
      </c>
      <c r="S4744" s="8" t="s">
        <v>37</v>
      </c>
      <c r="T4744" s="8"/>
      <c r="U4744" s="18" t="s">
        <v>9109</v>
      </c>
      <c r="V4744" s="8"/>
      <c r="W4744" s="8"/>
    </row>
    <row r="4745" spans="1:23" ht="26.25" thickBot="1">
      <c r="A4745" s="8"/>
      <c r="B4745" s="8"/>
      <c r="C4745" s="44" t="s">
        <v>6453</v>
      </c>
      <c r="D4745" s="42"/>
      <c r="E4745" s="8"/>
      <c r="F4745" s="8"/>
      <c r="G4745" s="8"/>
      <c r="H4745" s="8"/>
      <c r="I4745" s="8" t="s">
        <v>463</v>
      </c>
      <c r="J4745" s="8" t="s">
        <v>214</v>
      </c>
      <c r="K4745" s="17">
        <v>0</v>
      </c>
      <c r="L4745" s="8"/>
      <c r="M4745" s="8"/>
      <c r="N4745" s="9">
        <v>0</v>
      </c>
      <c r="O4745" s="8"/>
      <c r="P4745" s="9">
        <v>0</v>
      </c>
      <c r="Q4745" s="15">
        <v>0</v>
      </c>
      <c r="R4745" s="9">
        <v>300</v>
      </c>
      <c r="S4745" s="8" t="s">
        <v>37</v>
      </c>
      <c r="T4745" s="8"/>
      <c r="U4745" s="18" t="s">
        <v>9109</v>
      </c>
      <c r="V4745" s="8"/>
      <c r="W4745" s="8"/>
    </row>
    <row r="4746" spans="1:23" ht="26.25" thickBot="1">
      <c r="A4746" s="8"/>
      <c r="B4746" s="8"/>
      <c r="C4746" s="8" t="s">
        <v>6454</v>
      </c>
      <c r="D4746" s="8"/>
      <c r="E4746" s="8"/>
      <c r="F4746" s="8" t="s">
        <v>212</v>
      </c>
      <c r="G4746" s="8"/>
      <c r="H4746" s="8"/>
      <c r="I4746" s="8" t="s">
        <v>463</v>
      </c>
      <c r="J4746" s="8" t="s">
        <v>214</v>
      </c>
      <c r="K4746" s="17">
        <v>0</v>
      </c>
      <c r="L4746" s="8"/>
      <c r="M4746" s="8"/>
      <c r="N4746" s="9">
        <v>0</v>
      </c>
      <c r="O4746" s="8"/>
      <c r="P4746" s="9">
        <v>0</v>
      </c>
      <c r="Q4746" s="15">
        <v>0</v>
      </c>
      <c r="R4746" s="9">
        <v>600</v>
      </c>
      <c r="S4746" s="8" t="s">
        <v>37</v>
      </c>
      <c r="T4746" s="8"/>
      <c r="U4746" s="18" t="s">
        <v>9109</v>
      </c>
      <c r="V4746" s="8"/>
      <c r="W4746" s="8"/>
    </row>
    <row r="4747" spans="1:23" ht="13.5" thickBot="1">
      <c r="A4747" s="8"/>
      <c r="B4747" s="8"/>
      <c r="C4747" s="8" t="s">
        <v>6456</v>
      </c>
      <c r="D4747" s="8"/>
      <c r="E4747" s="8"/>
      <c r="F4747" s="8"/>
      <c r="G4747" s="8"/>
      <c r="H4747" s="8"/>
      <c r="I4747" s="8"/>
      <c r="J4747" s="8" t="s">
        <v>78</v>
      </c>
      <c r="K4747" s="17">
        <v>0</v>
      </c>
      <c r="L4747" s="8"/>
      <c r="M4747" s="8"/>
      <c r="N4747" s="9">
        <v>0</v>
      </c>
      <c r="O4747" s="8"/>
      <c r="P4747" s="9">
        <v>0</v>
      </c>
      <c r="Q4747" s="15">
        <v>0</v>
      </c>
      <c r="R4747" s="9">
        <v>24</v>
      </c>
      <c r="S4747" s="8" t="s">
        <v>37</v>
      </c>
      <c r="T4747" s="8"/>
      <c r="U4747" s="18" t="s">
        <v>9109</v>
      </c>
      <c r="V4747" s="8"/>
      <c r="W4747" s="8"/>
    </row>
    <row r="4748" spans="1:23" ht="13.5" thickBot="1">
      <c r="A4748" s="8"/>
      <c r="B4748" s="8"/>
      <c r="C4748" s="44" t="s">
        <v>6457</v>
      </c>
      <c r="D4748" s="42"/>
      <c r="E4748" s="8"/>
      <c r="F4748" s="8"/>
      <c r="G4748" s="8"/>
      <c r="H4748" s="8"/>
      <c r="I4748" s="8"/>
      <c r="J4748" s="8" t="s">
        <v>78</v>
      </c>
      <c r="K4748" s="17">
        <v>0</v>
      </c>
      <c r="L4748" s="8"/>
      <c r="M4748" s="8"/>
      <c r="N4748" s="9">
        <v>0</v>
      </c>
      <c r="O4748" s="8"/>
      <c r="P4748" s="9">
        <v>0</v>
      </c>
      <c r="Q4748" s="15">
        <v>0</v>
      </c>
      <c r="R4748" s="9">
        <v>50</v>
      </c>
      <c r="S4748" s="8" t="s">
        <v>34</v>
      </c>
      <c r="T4748" s="8"/>
      <c r="U4748" s="18" t="s">
        <v>9164</v>
      </c>
      <c r="V4748" s="8"/>
      <c r="W4748" s="8"/>
    </row>
    <row r="4749" spans="1:23" ht="13.5" thickBot="1">
      <c r="A4749" s="8"/>
      <c r="B4749" s="8"/>
      <c r="C4749" s="8" t="s">
        <v>6458</v>
      </c>
      <c r="D4749" s="8"/>
      <c r="E4749" s="8"/>
      <c r="F4749" s="8"/>
      <c r="G4749" s="8"/>
      <c r="H4749" s="8"/>
      <c r="I4749" s="8"/>
      <c r="J4749" s="8" t="s">
        <v>78</v>
      </c>
      <c r="K4749" s="17">
        <v>0</v>
      </c>
      <c r="L4749" s="8"/>
      <c r="M4749" s="8"/>
      <c r="N4749" s="9">
        <v>0</v>
      </c>
      <c r="O4749" s="8"/>
      <c r="P4749" s="9">
        <v>0</v>
      </c>
      <c r="Q4749" s="15">
        <v>0</v>
      </c>
      <c r="R4749" s="9">
        <v>50</v>
      </c>
      <c r="S4749" s="8" t="s">
        <v>34</v>
      </c>
      <c r="T4749" s="8"/>
      <c r="U4749" s="18" t="s">
        <v>9164</v>
      </c>
      <c r="V4749" s="8"/>
      <c r="W4749" s="8"/>
    </row>
    <row r="4750" spans="1:23" ht="13.5" thickBot="1">
      <c r="A4750" s="8"/>
      <c r="B4750" s="8"/>
      <c r="C4750" s="8" t="s">
        <v>6459</v>
      </c>
      <c r="D4750" s="8"/>
      <c r="E4750" s="8"/>
      <c r="F4750" s="8"/>
      <c r="G4750" s="8"/>
      <c r="H4750" s="8"/>
      <c r="I4750" s="8"/>
      <c r="J4750" s="8" t="s">
        <v>78</v>
      </c>
      <c r="K4750" s="17">
        <v>0</v>
      </c>
      <c r="L4750" s="8"/>
      <c r="M4750" s="8"/>
      <c r="N4750" s="9">
        <v>0</v>
      </c>
      <c r="O4750" s="8"/>
      <c r="P4750" s="9">
        <v>0</v>
      </c>
      <c r="Q4750" s="15">
        <v>0</v>
      </c>
      <c r="R4750" s="9">
        <v>5000</v>
      </c>
      <c r="S4750" s="8" t="s">
        <v>37</v>
      </c>
      <c r="T4750" s="8"/>
      <c r="U4750" s="18" t="s">
        <v>9109</v>
      </c>
      <c r="V4750" s="8"/>
      <c r="W4750" s="8"/>
    </row>
    <row r="4751" spans="1:23" ht="13.5" thickBot="1">
      <c r="A4751" s="8"/>
      <c r="B4751" s="8"/>
      <c r="C4751" s="8" t="s">
        <v>6460</v>
      </c>
      <c r="D4751" s="8"/>
      <c r="E4751" s="8"/>
      <c r="F4751" s="8"/>
      <c r="G4751" s="8"/>
      <c r="H4751" s="8"/>
      <c r="I4751" s="8"/>
      <c r="J4751" s="8" t="s">
        <v>78</v>
      </c>
      <c r="K4751" s="17">
        <v>0</v>
      </c>
      <c r="L4751" s="8"/>
      <c r="M4751" s="8"/>
      <c r="N4751" s="9">
        <v>0</v>
      </c>
      <c r="O4751" s="8"/>
      <c r="P4751" s="9">
        <v>0</v>
      </c>
      <c r="Q4751" s="15">
        <v>0</v>
      </c>
      <c r="R4751" s="9">
        <v>5000</v>
      </c>
      <c r="S4751" s="8" t="s">
        <v>37</v>
      </c>
      <c r="T4751" s="8"/>
      <c r="U4751" s="18" t="s">
        <v>9109</v>
      </c>
      <c r="V4751" s="8"/>
      <c r="W4751" s="8"/>
    </row>
    <row r="4752" spans="1:23" ht="13.5" thickBot="1">
      <c r="A4752" s="8"/>
      <c r="B4752" s="8"/>
      <c r="C4752" s="44" t="s">
        <v>6461</v>
      </c>
      <c r="D4752" s="42"/>
      <c r="E4752" s="8"/>
      <c r="F4752" s="8"/>
      <c r="G4752" s="8"/>
      <c r="H4752" s="8"/>
      <c r="I4752" s="8"/>
      <c r="J4752" s="8" t="s">
        <v>78</v>
      </c>
      <c r="K4752" s="17">
        <v>0</v>
      </c>
      <c r="L4752" s="8"/>
      <c r="M4752" s="8"/>
      <c r="N4752" s="9">
        <v>0</v>
      </c>
      <c r="O4752" s="8"/>
      <c r="P4752" s="9">
        <v>0</v>
      </c>
      <c r="Q4752" s="15">
        <v>0</v>
      </c>
      <c r="R4752" s="9">
        <v>5000</v>
      </c>
      <c r="S4752" s="8" t="s">
        <v>37</v>
      </c>
      <c r="T4752" s="8"/>
      <c r="U4752" s="18" t="s">
        <v>9109</v>
      </c>
      <c r="V4752" s="8"/>
      <c r="W4752" s="8"/>
    </row>
    <row r="4753" spans="1:23" ht="13.5" thickBot="1">
      <c r="A4753" s="8"/>
      <c r="B4753" s="8"/>
      <c r="C4753" s="8" t="s">
        <v>6462</v>
      </c>
      <c r="D4753" s="8"/>
      <c r="E4753" s="8"/>
      <c r="F4753" s="8"/>
      <c r="G4753" s="8"/>
      <c r="H4753" s="8"/>
      <c r="I4753" s="8"/>
      <c r="J4753" s="8" t="s">
        <v>78</v>
      </c>
      <c r="K4753" s="17">
        <v>0</v>
      </c>
      <c r="L4753" s="8"/>
      <c r="M4753" s="8"/>
      <c r="N4753" s="9">
        <v>0</v>
      </c>
      <c r="O4753" s="8"/>
      <c r="P4753" s="9">
        <v>0</v>
      </c>
      <c r="Q4753" s="15">
        <v>0</v>
      </c>
      <c r="R4753" s="9">
        <v>5000</v>
      </c>
      <c r="S4753" s="8" t="s">
        <v>37</v>
      </c>
      <c r="T4753" s="8"/>
      <c r="U4753" s="18" t="s">
        <v>9109</v>
      </c>
      <c r="V4753" s="8"/>
      <c r="W4753" s="8"/>
    </row>
    <row r="4754" spans="1:23" ht="13.5" thickBot="1">
      <c r="A4754" s="8"/>
      <c r="B4754" s="8"/>
      <c r="C4754" s="8" t="s">
        <v>6463</v>
      </c>
      <c r="D4754" s="8"/>
      <c r="E4754" s="8"/>
      <c r="F4754" s="8"/>
      <c r="G4754" s="8"/>
      <c r="H4754" s="8"/>
      <c r="I4754" s="8"/>
      <c r="J4754" s="8" t="s">
        <v>78</v>
      </c>
      <c r="K4754" s="17">
        <v>0</v>
      </c>
      <c r="L4754" s="8"/>
      <c r="M4754" s="8"/>
      <c r="N4754" s="9">
        <v>0</v>
      </c>
      <c r="O4754" s="8"/>
      <c r="P4754" s="9">
        <v>0</v>
      </c>
      <c r="Q4754" s="15">
        <v>0</v>
      </c>
      <c r="R4754" s="9">
        <v>5000</v>
      </c>
      <c r="S4754" s="8" t="s">
        <v>37</v>
      </c>
      <c r="T4754" s="8"/>
      <c r="U4754" s="18" t="s">
        <v>9109</v>
      </c>
      <c r="V4754" s="8"/>
      <c r="W4754" s="8"/>
    </row>
    <row r="4755" spans="1:23" ht="13.5" thickBot="1">
      <c r="A4755" s="8"/>
      <c r="B4755" s="8"/>
      <c r="C4755" s="8" t="s">
        <v>6464</v>
      </c>
      <c r="D4755" s="8"/>
      <c r="E4755" s="8"/>
      <c r="F4755" s="8"/>
      <c r="G4755" s="8"/>
      <c r="H4755" s="8"/>
      <c r="I4755" s="8"/>
      <c r="J4755" s="8" t="s">
        <v>78</v>
      </c>
      <c r="K4755" s="17">
        <v>0</v>
      </c>
      <c r="L4755" s="8"/>
      <c r="M4755" s="8"/>
      <c r="N4755" s="9">
        <v>0</v>
      </c>
      <c r="O4755" s="8"/>
      <c r="P4755" s="9">
        <v>0</v>
      </c>
      <c r="Q4755" s="15">
        <v>0</v>
      </c>
      <c r="R4755" s="9">
        <v>5000</v>
      </c>
      <c r="S4755" s="8" t="s">
        <v>37</v>
      </c>
      <c r="T4755" s="8"/>
      <c r="U4755" s="18" t="s">
        <v>9109</v>
      </c>
      <c r="V4755" s="8"/>
      <c r="W4755" s="8"/>
    </row>
    <row r="4756" spans="1:23" ht="13.5" thickBot="1">
      <c r="A4756" s="8"/>
      <c r="B4756" s="8"/>
      <c r="C4756" s="8" t="s">
        <v>6465</v>
      </c>
      <c r="D4756" s="8"/>
      <c r="E4756" s="8"/>
      <c r="F4756" s="8"/>
      <c r="G4756" s="8"/>
      <c r="H4756" s="8"/>
      <c r="I4756" s="8"/>
      <c r="J4756" s="8" t="s">
        <v>78</v>
      </c>
      <c r="K4756" s="17">
        <v>0</v>
      </c>
      <c r="L4756" s="8"/>
      <c r="M4756" s="8"/>
      <c r="N4756" s="9">
        <v>0</v>
      </c>
      <c r="O4756" s="8"/>
      <c r="P4756" s="9">
        <v>0</v>
      </c>
      <c r="Q4756" s="15">
        <v>0</v>
      </c>
      <c r="R4756" s="9">
        <v>300</v>
      </c>
      <c r="S4756" s="8" t="s">
        <v>37</v>
      </c>
      <c r="T4756" s="8"/>
      <c r="U4756" s="18" t="s">
        <v>9109</v>
      </c>
      <c r="V4756" s="8"/>
      <c r="W4756" s="8"/>
    </row>
    <row r="4757" spans="1:23" ht="13.5" thickBot="1">
      <c r="A4757" s="8"/>
      <c r="B4757" s="8"/>
      <c r="C4757" s="44" t="s">
        <v>6466</v>
      </c>
      <c r="D4757" s="45"/>
      <c r="E4757" s="42"/>
      <c r="F4757" s="8"/>
      <c r="G4757" s="8"/>
      <c r="H4757" s="8"/>
      <c r="I4757" s="8"/>
      <c r="J4757" s="8" t="s">
        <v>78</v>
      </c>
      <c r="K4757" s="17">
        <v>0</v>
      </c>
      <c r="L4757" s="8"/>
      <c r="M4757" s="8"/>
      <c r="N4757" s="9">
        <v>0</v>
      </c>
      <c r="O4757" s="8"/>
      <c r="P4757" s="9">
        <v>0</v>
      </c>
      <c r="Q4757" s="15">
        <v>0</v>
      </c>
      <c r="R4757" s="9">
        <v>5000</v>
      </c>
      <c r="S4757" s="8" t="s">
        <v>37</v>
      </c>
      <c r="T4757" s="8"/>
      <c r="U4757" s="18" t="s">
        <v>9109</v>
      </c>
      <c r="V4757" s="8"/>
      <c r="W4757" s="8"/>
    </row>
    <row r="4758" spans="1:23" ht="13.5" thickBot="1">
      <c r="A4758" s="8"/>
      <c r="B4758" s="8"/>
      <c r="C4758" s="8" t="s">
        <v>6467</v>
      </c>
      <c r="D4758" s="8"/>
      <c r="E4758" s="8"/>
      <c r="F4758" s="8"/>
      <c r="G4758" s="8"/>
      <c r="H4758" s="8"/>
      <c r="I4758" s="8"/>
      <c r="J4758" s="8" t="s">
        <v>78</v>
      </c>
      <c r="K4758" s="17">
        <v>0</v>
      </c>
      <c r="L4758" s="8"/>
      <c r="M4758" s="8"/>
      <c r="N4758" s="9">
        <v>0</v>
      </c>
      <c r="O4758" s="8"/>
      <c r="P4758" s="9">
        <v>0</v>
      </c>
      <c r="Q4758" s="15">
        <v>0</v>
      </c>
      <c r="R4758" s="9">
        <v>6000</v>
      </c>
      <c r="S4758" s="8" t="s">
        <v>37</v>
      </c>
      <c r="T4758" s="8"/>
      <c r="U4758" s="18" t="s">
        <v>9109</v>
      </c>
      <c r="V4758" s="8"/>
      <c r="W4758" s="8"/>
    </row>
    <row r="4759" spans="1:23" ht="13.5" thickBot="1">
      <c r="A4759" s="8"/>
      <c r="B4759" s="8"/>
      <c r="C4759" s="44" t="s">
        <v>6468</v>
      </c>
      <c r="D4759" s="45"/>
      <c r="E4759" s="42"/>
      <c r="F4759" s="8"/>
      <c r="G4759" s="8"/>
      <c r="H4759" s="8"/>
      <c r="I4759" s="8"/>
      <c r="J4759" s="8" t="s">
        <v>78</v>
      </c>
      <c r="K4759" s="17">
        <v>0</v>
      </c>
      <c r="L4759" s="8"/>
      <c r="M4759" s="8"/>
      <c r="N4759" s="9">
        <v>0</v>
      </c>
      <c r="O4759" s="8"/>
      <c r="P4759" s="9">
        <v>0</v>
      </c>
      <c r="Q4759" s="15">
        <v>0</v>
      </c>
      <c r="R4759" s="9">
        <v>6000</v>
      </c>
      <c r="S4759" s="8" t="s">
        <v>37</v>
      </c>
      <c r="T4759" s="8"/>
      <c r="U4759" s="18" t="s">
        <v>9109</v>
      </c>
      <c r="V4759" s="8"/>
      <c r="W4759" s="8"/>
    </row>
    <row r="4760" spans="1:23" ht="13.5" thickBot="1">
      <c r="A4760" s="8"/>
      <c r="B4760" s="8"/>
      <c r="C4760" s="44" t="s">
        <v>6469</v>
      </c>
      <c r="D4760" s="42"/>
      <c r="E4760" s="8"/>
      <c r="F4760" s="8"/>
      <c r="G4760" s="8"/>
      <c r="H4760" s="8"/>
      <c r="I4760" s="8"/>
      <c r="J4760" s="8" t="s">
        <v>78</v>
      </c>
      <c r="K4760" s="17">
        <v>0</v>
      </c>
      <c r="L4760" s="8"/>
      <c r="M4760" s="8"/>
      <c r="N4760" s="9">
        <v>0</v>
      </c>
      <c r="O4760" s="8"/>
      <c r="P4760" s="9">
        <v>0</v>
      </c>
      <c r="Q4760" s="15">
        <v>0</v>
      </c>
      <c r="R4760" s="9">
        <v>6000</v>
      </c>
      <c r="S4760" s="8" t="s">
        <v>37</v>
      </c>
      <c r="T4760" s="8"/>
      <c r="U4760" s="18" t="s">
        <v>9109</v>
      </c>
      <c r="V4760" s="8"/>
      <c r="W4760" s="8"/>
    </row>
    <row r="4761" spans="1:23" ht="13.5" thickBot="1">
      <c r="A4761" s="8"/>
      <c r="B4761" s="8"/>
      <c r="C4761" s="8" t="s">
        <v>6470</v>
      </c>
      <c r="D4761" s="8"/>
      <c r="E4761" s="8"/>
      <c r="F4761" s="8"/>
      <c r="G4761" s="8"/>
      <c r="H4761" s="8"/>
      <c r="I4761" s="8"/>
      <c r="J4761" s="8" t="s">
        <v>78</v>
      </c>
      <c r="K4761" s="17">
        <v>0</v>
      </c>
      <c r="L4761" s="8"/>
      <c r="M4761" s="8"/>
      <c r="N4761" s="9">
        <v>0</v>
      </c>
      <c r="O4761" s="8"/>
      <c r="P4761" s="9">
        <v>0</v>
      </c>
      <c r="Q4761" s="15">
        <v>0</v>
      </c>
      <c r="R4761" s="9">
        <v>2000</v>
      </c>
      <c r="S4761" s="8" t="s">
        <v>37</v>
      </c>
      <c r="T4761" s="8"/>
      <c r="U4761" s="18" t="s">
        <v>9109</v>
      </c>
      <c r="V4761" s="8"/>
      <c r="W4761" s="8"/>
    </row>
    <row r="4762" spans="1:23" ht="13.5" thickBot="1">
      <c r="A4762" s="8"/>
      <c r="B4762" s="8"/>
      <c r="C4762" s="8" t="s">
        <v>6471</v>
      </c>
      <c r="D4762" s="8"/>
      <c r="E4762" s="8"/>
      <c r="F4762" s="8"/>
      <c r="G4762" s="8"/>
      <c r="H4762" s="8"/>
      <c r="I4762" s="8"/>
      <c r="J4762" s="8" t="s">
        <v>78</v>
      </c>
      <c r="K4762" s="17">
        <v>0</v>
      </c>
      <c r="L4762" s="8"/>
      <c r="M4762" s="8"/>
      <c r="N4762" s="9">
        <v>0</v>
      </c>
      <c r="O4762" s="8"/>
      <c r="P4762" s="9">
        <v>0</v>
      </c>
      <c r="Q4762" s="15">
        <v>0</v>
      </c>
      <c r="R4762" s="9">
        <v>500</v>
      </c>
      <c r="S4762" s="8" t="s">
        <v>37</v>
      </c>
      <c r="T4762" s="8"/>
      <c r="U4762" s="18" t="s">
        <v>9109</v>
      </c>
      <c r="V4762" s="8"/>
      <c r="W4762" s="8"/>
    </row>
    <row r="4763" spans="1:23" ht="13.5" thickBot="1">
      <c r="A4763" s="8"/>
      <c r="B4763" s="8"/>
      <c r="C4763" s="44" t="s">
        <v>6472</v>
      </c>
      <c r="D4763" s="45"/>
      <c r="E4763" s="42"/>
      <c r="F4763" s="8"/>
      <c r="G4763" s="8"/>
      <c r="H4763" s="8"/>
      <c r="I4763" s="8"/>
      <c r="J4763" s="8" t="s">
        <v>78</v>
      </c>
      <c r="K4763" s="17">
        <v>0</v>
      </c>
      <c r="L4763" s="8"/>
      <c r="M4763" s="8"/>
      <c r="N4763" s="9">
        <v>0</v>
      </c>
      <c r="O4763" s="8"/>
      <c r="P4763" s="9">
        <v>0</v>
      </c>
      <c r="Q4763" s="15">
        <v>0</v>
      </c>
      <c r="R4763" s="9">
        <v>300</v>
      </c>
      <c r="S4763" s="8" t="s">
        <v>37</v>
      </c>
      <c r="T4763" s="8"/>
      <c r="U4763" s="18" t="s">
        <v>9109</v>
      </c>
      <c r="V4763" s="8"/>
      <c r="W4763" s="8"/>
    </row>
    <row r="4764" spans="1:23" ht="13.5" thickBot="1">
      <c r="A4764" s="8"/>
      <c r="B4764" s="8"/>
      <c r="C4764" s="8" t="s">
        <v>6473</v>
      </c>
      <c r="D4764" s="8"/>
      <c r="E4764" s="8"/>
      <c r="F4764" s="8"/>
      <c r="G4764" s="8"/>
      <c r="H4764" s="8"/>
      <c r="I4764" s="8"/>
      <c r="J4764" s="8" t="s">
        <v>78</v>
      </c>
      <c r="K4764" s="17">
        <v>0</v>
      </c>
      <c r="L4764" s="8"/>
      <c r="M4764" s="8"/>
      <c r="N4764" s="9">
        <v>0</v>
      </c>
      <c r="O4764" s="8"/>
      <c r="P4764" s="9">
        <v>0</v>
      </c>
      <c r="Q4764" s="15">
        <v>0</v>
      </c>
      <c r="R4764" s="9">
        <v>3000</v>
      </c>
      <c r="S4764" s="8" t="s">
        <v>37</v>
      </c>
      <c r="T4764" s="8"/>
      <c r="U4764" s="18" t="s">
        <v>9109</v>
      </c>
      <c r="V4764" s="8"/>
      <c r="W4764" s="8"/>
    </row>
    <row r="4765" spans="1:23" ht="13.5" thickBot="1">
      <c r="A4765" s="8"/>
      <c r="B4765" s="8"/>
      <c r="C4765" s="44" t="s">
        <v>6474</v>
      </c>
      <c r="D4765" s="42"/>
      <c r="E4765" s="8"/>
      <c r="F4765" s="8"/>
      <c r="G4765" s="8"/>
      <c r="H4765" s="8"/>
      <c r="I4765" s="8"/>
      <c r="J4765" s="8" t="s">
        <v>78</v>
      </c>
      <c r="K4765" s="17">
        <v>0</v>
      </c>
      <c r="L4765" s="8"/>
      <c r="M4765" s="8"/>
      <c r="N4765" s="9">
        <v>0</v>
      </c>
      <c r="O4765" s="8"/>
      <c r="P4765" s="9">
        <v>0</v>
      </c>
      <c r="Q4765" s="15">
        <v>0</v>
      </c>
      <c r="R4765" s="9">
        <v>30</v>
      </c>
      <c r="S4765" s="8" t="s">
        <v>34</v>
      </c>
      <c r="T4765" s="8"/>
      <c r="U4765" s="18" t="s">
        <v>9164</v>
      </c>
      <c r="V4765" s="8"/>
      <c r="W4765" s="8"/>
    </row>
    <row r="4766" spans="1:23" ht="13.5" thickBot="1">
      <c r="A4766" s="8"/>
      <c r="B4766" s="8"/>
      <c r="C4766" s="44" t="s">
        <v>6475</v>
      </c>
      <c r="D4766" s="42"/>
      <c r="E4766" s="8"/>
      <c r="F4766" s="8"/>
      <c r="G4766" s="8"/>
      <c r="H4766" s="8"/>
      <c r="I4766" s="8"/>
      <c r="J4766" s="8" t="s">
        <v>78</v>
      </c>
      <c r="K4766" s="17">
        <v>0</v>
      </c>
      <c r="L4766" s="8"/>
      <c r="M4766" s="8"/>
      <c r="N4766" s="9">
        <v>0</v>
      </c>
      <c r="O4766" s="8"/>
      <c r="P4766" s="9">
        <v>0</v>
      </c>
      <c r="Q4766" s="15">
        <v>0</v>
      </c>
      <c r="R4766" s="9">
        <v>2000</v>
      </c>
      <c r="S4766" s="8" t="s">
        <v>37</v>
      </c>
      <c r="T4766" s="8"/>
      <c r="U4766" s="18" t="s">
        <v>9109</v>
      </c>
      <c r="V4766" s="8"/>
      <c r="W4766" s="8"/>
    </row>
    <row r="4767" spans="1:23" ht="13.5" thickBot="1">
      <c r="A4767" s="8"/>
      <c r="B4767" s="8"/>
      <c r="C4767" s="44" t="s">
        <v>6476</v>
      </c>
      <c r="D4767" s="42"/>
      <c r="E4767" s="8"/>
      <c r="F4767" s="8"/>
      <c r="G4767" s="8"/>
      <c r="H4767" s="8"/>
      <c r="I4767" s="8"/>
      <c r="J4767" s="8" t="s">
        <v>78</v>
      </c>
      <c r="K4767" s="17">
        <v>0</v>
      </c>
      <c r="L4767" s="8"/>
      <c r="M4767" s="8"/>
      <c r="N4767" s="9">
        <v>0</v>
      </c>
      <c r="O4767" s="8"/>
      <c r="P4767" s="9">
        <v>0</v>
      </c>
      <c r="Q4767" s="15">
        <v>0</v>
      </c>
      <c r="R4767" s="9">
        <v>2000</v>
      </c>
      <c r="S4767" s="8" t="s">
        <v>37</v>
      </c>
      <c r="T4767" s="8"/>
      <c r="U4767" s="18" t="s">
        <v>9109</v>
      </c>
      <c r="V4767" s="8"/>
      <c r="W4767" s="8"/>
    </row>
    <row r="4768" spans="1:23" ht="13.5" thickBot="1">
      <c r="A4768" s="8"/>
      <c r="B4768" s="8"/>
      <c r="C4768" s="44" t="s">
        <v>6477</v>
      </c>
      <c r="D4768" s="42"/>
      <c r="E4768" s="8"/>
      <c r="F4768" s="8"/>
      <c r="G4768" s="8"/>
      <c r="H4768" s="8"/>
      <c r="I4768" s="8"/>
      <c r="J4768" s="8" t="s">
        <v>78</v>
      </c>
      <c r="K4768" s="17">
        <v>0</v>
      </c>
      <c r="L4768" s="8"/>
      <c r="M4768" s="8"/>
      <c r="N4768" s="9">
        <v>0</v>
      </c>
      <c r="O4768" s="8"/>
      <c r="P4768" s="9">
        <v>0</v>
      </c>
      <c r="Q4768" s="15">
        <v>0</v>
      </c>
      <c r="R4768" s="9">
        <v>2000</v>
      </c>
      <c r="S4768" s="8" t="s">
        <v>37</v>
      </c>
      <c r="T4768" s="8"/>
      <c r="U4768" s="18" t="s">
        <v>9109</v>
      </c>
      <c r="V4768" s="8"/>
      <c r="W4768" s="8"/>
    </row>
    <row r="4769" spans="1:23" ht="13.5" thickBot="1">
      <c r="A4769" s="8"/>
      <c r="B4769" s="8"/>
      <c r="C4769" s="8" t="s">
        <v>6478</v>
      </c>
      <c r="D4769" s="8"/>
      <c r="E4769" s="8"/>
      <c r="F4769" s="8"/>
      <c r="G4769" s="8"/>
      <c r="H4769" s="8"/>
      <c r="I4769" s="8"/>
      <c r="J4769" s="8" t="s">
        <v>78</v>
      </c>
      <c r="K4769" s="17">
        <v>0</v>
      </c>
      <c r="L4769" s="8"/>
      <c r="M4769" s="8"/>
      <c r="N4769" s="9">
        <v>0</v>
      </c>
      <c r="O4769" s="8"/>
      <c r="P4769" s="9">
        <v>0</v>
      </c>
      <c r="Q4769" s="15">
        <v>0</v>
      </c>
      <c r="R4769" s="9">
        <v>2000</v>
      </c>
      <c r="S4769" s="8" t="s">
        <v>37</v>
      </c>
      <c r="T4769" s="8"/>
      <c r="U4769" s="18" t="s">
        <v>9109</v>
      </c>
      <c r="V4769" s="8"/>
      <c r="W4769" s="8"/>
    </row>
    <row r="4770" spans="1:23" ht="13.5" thickBot="1">
      <c r="A4770" s="8"/>
      <c r="B4770" s="8"/>
      <c r="C4770" s="44" t="s">
        <v>6480</v>
      </c>
      <c r="D4770" s="42"/>
      <c r="E4770" s="8"/>
      <c r="F4770" s="8"/>
      <c r="G4770" s="8"/>
      <c r="H4770" s="8"/>
      <c r="I4770" s="8"/>
      <c r="J4770" s="8" t="s">
        <v>78</v>
      </c>
      <c r="K4770" s="17">
        <v>0</v>
      </c>
      <c r="L4770" s="8"/>
      <c r="M4770" s="8"/>
      <c r="N4770" s="9">
        <v>0</v>
      </c>
      <c r="O4770" s="8"/>
      <c r="P4770" s="9">
        <v>0</v>
      </c>
      <c r="Q4770" s="15">
        <v>0</v>
      </c>
      <c r="R4770" s="9">
        <v>2000</v>
      </c>
      <c r="S4770" s="8" t="s">
        <v>37</v>
      </c>
      <c r="T4770" s="8"/>
      <c r="U4770" s="18" t="s">
        <v>9109</v>
      </c>
      <c r="V4770" s="8"/>
      <c r="W4770" s="8"/>
    </row>
    <row r="4771" spans="1:23" ht="26.25" thickBot="1">
      <c r="A4771" s="8"/>
      <c r="B4771" s="8"/>
      <c r="C4771" s="44" t="s">
        <v>6483</v>
      </c>
      <c r="D4771" s="42"/>
      <c r="E4771" s="8"/>
      <c r="F4771" s="8" t="s">
        <v>212</v>
      </c>
      <c r="G4771" s="8"/>
      <c r="H4771" s="8"/>
      <c r="I4771" s="8" t="s">
        <v>213</v>
      </c>
      <c r="J4771" s="8" t="s">
        <v>214</v>
      </c>
      <c r="K4771" s="17">
        <v>0</v>
      </c>
      <c r="L4771" s="8"/>
      <c r="M4771" s="8"/>
      <c r="N4771" s="9">
        <v>0</v>
      </c>
      <c r="O4771" s="8"/>
      <c r="P4771" s="9">
        <v>0</v>
      </c>
      <c r="Q4771" s="15">
        <v>0</v>
      </c>
      <c r="R4771" s="9">
        <v>480</v>
      </c>
      <c r="S4771" s="8" t="s">
        <v>37</v>
      </c>
      <c r="T4771" s="8"/>
      <c r="U4771" s="18" t="s">
        <v>9109</v>
      </c>
      <c r="V4771" s="8"/>
      <c r="W4771" s="8"/>
    </row>
    <row r="4772" spans="1:23" ht="13.5" thickBot="1">
      <c r="A4772" s="8"/>
      <c r="B4772" s="8"/>
      <c r="C4772" s="44" t="s">
        <v>6485</v>
      </c>
      <c r="D4772" s="42"/>
      <c r="E4772" s="8"/>
      <c r="F4772" s="8" t="s">
        <v>212</v>
      </c>
      <c r="G4772" s="8"/>
      <c r="H4772" s="8"/>
      <c r="I4772" s="8" t="s">
        <v>426</v>
      </c>
      <c r="J4772" s="8" t="s">
        <v>214</v>
      </c>
      <c r="K4772" s="17">
        <v>0</v>
      </c>
      <c r="L4772" s="8"/>
      <c r="M4772" s="8"/>
      <c r="N4772" s="9">
        <v>0</v>
      </c>
      <c r="O4772" s="8"/>
      <c r="P4772" s="9">
        <v>0</v>
      </c>
      <c r="Q4772" s="15">
        <v>0</v>
      </c>
      <c r="R4772" s="9">
        <v>20</v>
      </c>
      <c r="S4772" s="8" t="s">
        <v>37</v>
      </c>
      <c r="T4772" s="8"/>
      <c r="U4772" s="18" t="s">
        <v>9109</v>
      </c>
      <c r="V4772" s="8"/>
      <c r="W4772" s="8"/>
    </row>
    <row r="4773" spans="1:23" ht="13.5" thickBot="1">
      <c r="A4773" s="8"/>
      <c r="B4773" s="8"/>
      <c r="C4773" s="8" t="s">
        <v>6486</v>
      </c>
      <c r="D4773" s="8"/>
      <c r="E4773" s="8"/>
      <c r="F4773" s="8"/>
      <c r="G4773" s="8"/>
      <c r="H4773" s="8"/>
      <c r="I4773" s="8"/>
      <c r="J4773" s="8" t="s">
        <v>78</v>
      </c>
      <c r="K4773" s="17">
        <v>0</v>
      </c>
      <c r="L4773" s="8"/>
      <c r="M4773" s="8"/>
      <c r="N4773" s="9">
        <v>0</v>
      </c>
      <c r="O4773" s="8"/>
      <c r="P4773" s="9">
        <v>0</v>
      </c>
      <c r="Q4773" s="15">
        <v>0</v>
      </c>
      <c r="R4773" s="9">
        <v>20</v>
      </c>
      <c r="S4773" s="8" t="s">
        <v>37</v>
      </c>
      <c r="T4773" s="8"/>
      <c r="U4773" s="18" t="s">
        <v>9109</v>
      </c>
      <c r="V4773" s="8"/>
      <c r="W4773" s="8"/>
    </row>
    <row r="4774" spans="1:23" ht="13.5" thickBot="1">
      <c r="A4774" s="8"/>
      <c r="B4774" s="8"/>
      <c r="C4774" s="8" t="s">
        <v>6487</v>
      </c>
      <c r="D4774" s="8"/>
      <c r="E4774" s="8"/>
      <c r="F4774" s="8"/>
      <c r="G4774" s="8"/>
      <c r="H4774" s="8"/>
      <c r="I4774" s="8"/>
      <c r="J4774" s="8" t="s">
        <v>78</v>
      </c>
      <c r="K4774" s="17">
        <v>0</v>
      </c>
      <c r="L4774" s="8"/>
      <c r="M4774" s="8"/>
      <c r="N4774" s="9">
        <v>0</v>
      </c>
      <c r="O4774" s="8"/>
      <c r="P4774" s="9">
        <v>0</v>
      </c>
      <c r="Q4774" s="15">
        <v>0</v>
      </c>
      <c r="R4774" s="9">
        <v>70</v>
      </c>
      <c r="S4774" s="8" t="s">
        <v>37</v>
      </c>
      <c r="T4774" s="8"/>
      <c r="U4774" s="18" t="s">
        <v>9109</v>
      </c>
      <c r="V4774" s="8"/>
      <c r="W4774" s="8"/>
    </row>
    <row r="4775" spans="1:23" ht="13.5" thickBot="1">
      <c r="A4775" s="8"/>
      <c r="B4775" s="8"/>
      <c r="C4775" s="8" t="s">
        <v>6487</v>
      </c>
      <c r="D4775" s="8"/>
      <c r="E4775" s="8"/>
      <c r="F4775" s="8"/>
      <c r="G4775" s="8"/>
      <c r="H4775" s="8"/>
      <c r="I4775" s="8"/>
      <c r="J4775" s="8" t="s">
        <v>78</v>
      </c>
      <c r="K4775" s="17">
        <v>0</v>
      </c>
      <c r="L4775" s="8"/>
      <c r="M4775" s="8"/>
      <c r="N4775" s="9">
        <v>0</v>
      </c>
      <c r="O4775" s="8"/>
      <c r="P4775" s="9">
        <v>0</v>
      </c>
      <c r="Q4775" s="15">
        <v>0</v>
      </c>
      <c r="R4775" s="9">
        <v>15</v>
      </c>
      <c r="S4775" s="8" t="s">
        <v>37</v>
      </c>
      <c r="T4775" s="8"/>
      <c r="U4775" s="18" t="s">
        <v>9109</v>
      </c>
      <c r="V4775" s="8"/>
      <c r="W4775" s="8"/>
    </row>
    <row r="4776" spans="1:23" ht="13.5" thickBot="1">
      <c r="A4776" s="8"/>
      <c r="B4776" s="8"/>
      <c r="C4776" s="8" t="s">
        <v>6490</v>
      </c>
      <c r="D4776" s="8"/>
      <c r="E4776" s="8"/>
      <c r="F4776" s="8"/>
      <c r="G4776" s="8"/>
      <c r="H4776" s="8"/>
      <c r="I4776" s="8"/>
      <c r="J4776" s="8" t="s">
        <v>78</v>
      </c>
      <c r="K4776" s="17">
        <v>0</v>
      </c>
      <c r="L4776" s="8"/>
      <c r="M4776" s="8"/>
      <c r="N4776" s="9">
        <v>0</v>
      </c>
      <c r="O4776" s="8"/>
      <c r="P4776" s="9">
        <v>0</v>
      </c>
      <c r="Q4776" s="15">
        <v>0</v>
      </c>
      <c r="R4776" s="9">
        <v>12</v>
      </c>
      <c r="S4776" s="8" t="s">
        <v>34</v>
      </c>
      <c r="T4776" s="8"/>
      <c r="U4776" s="18" t="s">
        <v>9164</v>
      </c>
      <c r="V4776" s="8"/>
      <c r="W4776" s="8"/>
    </row>
    <row r="4777" spans="1:23" ht="13.5" thickBot="1">
      <c r="A4777" s="8"/>
      <c r="B4777" s="8"/>
      <c r="C4777" s="8" t="s">
        <v>6491</v>
      </c>
      <c r="D4777" s="8"/>
      <c r="E4777" s="8"/>
      <c r="F4777" s="8"/>
      <c r="G4777" s="8"/>
      <c r="H4777" s="8"/>
      <c r="I4777" s="8"/>
      <c r="J4777" s="8" t="s">
        <v>78</v>
      </c>
      <c r="K4777" s="17">
        <v>0</v>
      </c>
      <c r="L4777" s="8"/>
      <c r="M4777" s="8"/>
      <c r="N4777" s="9">
        <v>0</v>
      </c>
      <c r="O4777" s="8"/>
      <c r="P4777" s="9">
        <v>0</v>
      </c>
      <c r="Q4777" s="15">
        <v>0</v>
      </c>
      <c r="R4777" s="9">
        <v>12</v>
      </c>
      <c r="S4777" s="8" t="s">
        <v>34</v>
      </c>
      <c r="T4777" s="8"/>
      <c r="U4777" s="18" t="s">
        <v>9164</v>
      </c>
      <c r="V4777" s="8"/>
      <c r="W4777" s="8"/>
    </row>
    <row r="4778" spans="1:23" ht="13.5" thickBot="1">
      <c r="A4778" s="8"/>
      <c r="B4778" s="8"/>
      <c r="C4778" s="8" t="s">
        <v>6492</v>
      </c>
      <c r="D4778" s="8"/>
      <c r="E4778" s="8"/>
      <c r="F4778" s="8"/>
      <c r="G4778" s="8"/>
      <c r="H4778" s="8"/>
      <c r="I4778" s="8"/>
      <c r="J4778" s="8" t="s">
        <v>78</v>
      </c>
      <c r="K4778" s="17">
        <v>0</v>
      </c>
      <c r="L4778" s="8"/>
      <c r="M4778" s="8"/>
      <c r="N4778" s="9">
        <v>0</v>
      </c>
      <c r="O4778" s="8"/>
      <c r="P4778" s="9">
        <v>0</v>
      </c>
      <c r="Q4778" s="15">
        <v>0</v>
      </c>
      <c r="R4778" s="9">
        <v>12</v>
      </c>
      <c r="S4778" s="8" t="s">
        <v>34</v>
      </c>
      <c r="T4778" s="8"/>
      <c r="U4778" s="18" t="s">
        <v>9164</v>
      </c>
      <c r="V4778" s="8"/>
      <c r="W4778" s="8"/>
    </row>
    <row r="4779" spans="1:23" ht="13.5" thickBot="1">
      <c r="A4779" s="8"/>
      <c r="B4779" s="8"/>
      <c r="C4779" s="8" t="s">
        <v>6493</v>
      </c>
      <c r="D4779" s="8"/>
      <c r="E4779" s="8"/>
      <c r="F4779" s="8"/>
      <c r="G4779" s="8"/>
      <c r="H4779" s="8"/>
      <c r="I4779" s="8"/>
      <c r="J4779" s="8" t="s">
        <v>78</v>
      </c>
      <c r="K4779" s="17">
        <v>0</v>
      </c>
      <c r="L4779" s="8"/>
      <c r="M4779" s="8"/>
      <c r="N4779" s="9">
        <v>0</v>
      </c>
      <c r="O4779" s="8"/>
      <c r="P4779" s="9">
        <v>0</v>
      </c>
      <c r="Q4779" s="15">
        <v>0</v>
      </c>
      <c r="R4779" s="9">
        <v>12</v>
      </c>
      <c r="S4779" s="8" t="s">
        <v>34</v>
      </c>
      <c r="T4779" s="8"/>
      <c r="U4779" s="18" t="s">
        <v>9164</v>
      </c>
      <c r="V4779" s="8"/>
      <c r="W4779" s="8"/>
    </row>
    <row r="4780" spans="1:23" ht="13.5" thickBot="1">
      <c r="A4780" s="8"/>
      <c r="B4780" s="8"/>
      <c r="C4780" s="8" t="s">
        <v>6494</v>
      </c>
      <c r="D4780" s="8"/>
      <c r="E4780" s="8"/>
      <c r="F4780" s="8"/>
      <c r="G4780" s="8"/>
      <c r="H4780" s="8"/>
      <c r="I4780" s="8"/>
      <c r="J4780" s="8" t="s">
        <v>78</v>
      </c>
      <c r="K4780" s="17">
        <v>0</v>
      </c>
      <c r="L4780" s="8"/>
      <c r="M4780" s="8"/>
      <c r="N4780" s="9">
        <v>0</v>
      </c>
      <c r="O4780" s="8"/>
      <c r="P4780" s="9">
        <v>0</v>
      </c>
      <c r="Q4780" s="15">
        <v>0</v>
      </c>
      <c r="R4780" s="9">
        <v>2000</v>
      </c>
      <c r="S4780" s="8" t="s">
        <v>37</v>
      </c>
      <c r="T4780" s="8"/>
      <c r="U4780" s="18" t="s">
        <v>9109</v>
      </c>
      <c r="V4780" s="8"/>
      <c r="W4780" s="8"/>
    </row>
    <row r="4781" spans="1:23" ht="13.5" thickBot="1">
      <c r="A4781" s="8"/>
      <c r="B4781" s="8"/>
      <c r="C4781" s="8" t="s">
        <v>6495</v>
      </c>
      <c r="D4781" s="8"/>
      <c r="E4781" s="8"/>
      <c r="F4781" s="8"/>
      <c r="G4781" s="8"/>
      <c r="H4781" s="8"/>
      <c r="I4781" s="8"/>
      <c r="J4781" s="8" t="s">
        <v>78</v>
      </c>
      <c r="K4781" s="17">
        <v>0</v>
      </c>
      <c r="L4781" s="8"/>
      <c r="M4781" s="8"/>
      <c r="N4781" s="9">
        <v>0</v>
      </c>
      <c r="O4781" s="8"/>
      <c r="P4781" s="9">
        <v>0</v>
      </c>
      <c r="Q4781" s="15">
        <v>0</v>
      </c>
      <c r="R4781" s="9">
        <v>48</v>
      </c>
      <c r="S4781" s="8" t="s">
        <v>34</v>
      </c>
      <c r="T4781" s="8"/>
      <c r="U4781" s="18" t="s">
        <v>9164</v>
      </c>
      <c r="V4781" s="8"/>
      <c r="W4781" s="8"/>
    </row>
    <row r="4782" spans="1:23" ht="13.5" thickBot="1">
      <c r="A4782" s="8"/>
      <c r="B4782" s="8"/>
      <c r="C4782" s="8" t="s">
        <v>6496</v>
      </c>
      <c r="D4782" s="8"/>
      <c r="E4782" s="8"/>
      <c r="F4782" s="8"/>
      <c r="G4782" s="8"/>
      <c r="H4782" s="8"/>
      <c r="I4782" s="8"/>
      <c r="J4782" s="8" t="s">
        <v>78</v>
      </c>
      <c r="K4782" s="17">
        <v>0</v>
      </c>
      <c r="L4782" s="8"/>
      <c r="M4782" s="8"/>
      <c r="N4782" s="9">
        <v>0</v>
      </c>
      <c r="O4782" s="8"/>
      <c r="P4782" s="9">
        <v>0</v>
      </c>
      <c r="Q4782" s="15">
        <v>0</v>
      </c>
      <c r="R4782" s="9">
        <v>192</v>
      </c>
      <c r="S4782" s="8" t="s">
        <v>34</v>
      </c>
      <c r="T4782" s="8"/>
      <c r="U4782" s="18" t="s">
        <v>9164</v>
      </c>
      <c r="V4782" s="8"/>
      <c r="W4782" s="8"/>
    </row>
    <row r="4783" spans="1:23" ht="13.5" thickBot="1">
      <c r="A4783" s="8"/>
      <c r="B4783" s="8"/>
      <c r="C4783" s="8" t="s">
        <v>6497</v>
      </c>
      <c r="D4783" s="8"/>
      <c r="E4783" s="8"/>
      <c r="F4783" s="8"/>
      <c r="G4783" s="8"/>
      <c r="H4783" s="8"/>
      <c r="I4783" s="8"/>
      <c r="J4783" s="8" t="s">
        <v>78</v>
      </c>
      <c r="K4783" s="17">
        <v>0</v>
      </c>
      <c r="L4783" s="8"/>
      <c r="M4783" s="8"/>
      <c r="N4783" s="9">
        <v>0</v>
      </c>
      <c r="O4783" s="8"/>
      <c r="P4783" s="9">
        <v>0</v>
      </c>
      <c r="Q4783" s="15">
        <v>0</v>
      </c>
      <c r="R4783" s="9">
        <v>192</v>
      </c>
      <c r="S4783" s="8" t="s">
        <v>34</v>
      </c>
      <c r="T4783" s="8"/>
      <c r="U4783" s="18" t="s">
        <v>9164</v>
      </c>
      <c r="V4783" s="8"/>
      <c r="W4783" s="8"/>
    </row>
    <row r="4784" spans="1:23" ht="13.5" thickBot="1">
      <c r="A4784" s="8"/>
      <c r="B4784" s="8"/>
      <c r="C4784" s="8" t="s">
        <v>6498</v>
      </c>
      <c r="D4784" s="8"/>
      <c r="E4784" s="8"/>
      <c r="F4784" s="8"/>
      <c r="G4784" s="8"/>
      <c r="H4784" s="8"/>
      <c r="I4784" s="8"/>
      <c r="J4784" s="8" t="s">
        <v>78</v>
      </c>
      <c r="K4784" s="17">
        <v>0</v>
      </c>
      <c r="L4784" s="8"/>
      <c r="M4784" s="8"/>
      <c r="N4784" s="9">
        <v>0</v>
      </c>
      <c r="O4784" s="8"/>
      <c r="P4784" s="9">
        <v>0</v>
      </c>
      <c r="Q4784" s="15">
        <v>0</v>
      </c>
      <c r="R4784" s="9">
        <v>576</v>
      </c>
      <c r="S4784" s="8" t="s">
        <v>37</v>
      </c>
      <c r="T4784" s="8"/>
      <c r="U4784" s="18" t="s">
        <v>9109</v>
      </c>
      <c r="V4784" s="8"/>
      <c r="W4784" s="8"/>
    </row>
    <row r="4785" spans="1:23" ht="13.5" thickBot="1">
      <c r="A4785" s="8"/>
      <c r="B4785" s="8"/>
      <c r="C4785" s="8" t="s">
        <v>6499</v>
      </c>
      <c r="D4785" s="8"/>
      <c r="E4785" s="8"/>
      <c r="F4785" s="8"/>
      <c r="G4785" s="8"/>
      <c r="H4785" s="8"/>
      <c r="I4785" s="8"/>
      <c r="J4785" s="8" t="s">
        <v>78</v>
      </c>
      <c r="K4785" s="17">
        <v>0</v>
      </c>
      <c r="L4785" s="8"/>
      <c r="M4785" s="8"/>
      <c r="N4785" s="9">
        <v>0</v>
      </c>
      <c r="O4785" s="8"/>
      <c r="P4785" s="9">
        <v>0</v>
      </c>
      <c r="Q4785" s="15">
        <v>0</v>
      </c>
      <c r="R4785" s="9">
        <v>576</v>
      </c>
      <c r="S4785" s="8" t="s">
        <v>37</v>
      </c>
      <c r="T4785" s="8"/>
      <c r="U4785" s="18" t="s">
        <v>9109</v>
      </c>
      <c r="V4785" s="8"/>
      <c r="W4785" s="8"/>
    </row>
    <row r="4786" spans="1:23" ht="13.5" thickBot="1">
      <c r="A4786" s="8"/>
      <c r="B4786" s="8"/>
      <c r="C4786" s="8" t="s">
        <v>6500</v>
      </c>
      <c r="D4786" s="8"/>
      <c r="E4786" s="8"/>
      <c r="F4786" s="8"/>
      <c r="G4786" s="8"/>
      <c r="H4786" s="8"/>
      <c r="I4786" s="8"/>
      <c r="J4786" s="8" t="s">
        <v>78</v>
      </c>
      <c r="K4786" s="17">
        <v>0</v>
      </c>
      <c r="L4786" s="8"/>
      <c r="M4786" s="8"/>
      <c r="N4786" s="9">
        <v>0</v>
      </c>
      <c r="O4786" s="8"/>
      <c r="P4786" s="9">
        <v>0</v>
      </c>
      <c r="Q4786" s="15">
        <v>0</v>
      </c>
      <c r="R4786" s="9">
        <v>576</v>
      </c>
      <c r="S4786" s="8" t="s">
        <v>37</v>
      </c>
      <c r="T4786" s="8"/>
      <c r="U4786" s="18" t="s">
        <v>9109</v>
      </c>
      <c r="V4786" s="8"/>
      <c r="W4786" s="8"/>
    </row>
    <row r="4787" spans="1:23" ht="13.5" thickBot="1">
      <c r="A4787" s="8"/>
      <c r="B4787" s="8"/>
      <c r="C4787" s="8" t="s">
        <v>6501</v>
      </c>
      <c r="D4787" s="8"/>
      <c r="E4787" s="8"/>
      <c r="F4787" s="8"/>
      <c r="G4787" s="8"/>
      <c r="H4787" s="8"/>
      <c r="I4787" s="8"/>
      <c r="J4787" s="8" t="s">
        <v>78</v>
      </c>
      <c r="K4787" s="17">
        <v>0</v>
      </c>
      <c r="L4787" s="8"/>
      <c r="M4787" s="8"/>
      <c r="N4787" s="9">
        <v>0</v>
      </c>
      <c r="O4787" s="8"/>
      <c r="P4787" s="9">
        <v>0</v>
      </c>
      <c r="Q4787" s="15">
        <v>0</v>
      </c>
      <c r="R4787" s="9">
        <v>576</v>
      </c>
      <c r="S4787" s="8" t="s">
        <v>37</v>
      </c>
      <c r="T4787" s="8"/>
      <c r="U4787" s="18" t="s">
        <v>9109</v>
      </c>
      <c r="V4787" s="8"/>
      <c r="W4787" s="8"/>
    </row>
    <row r="4788" spans="1:23" ht="13.5" thickBot="1">
      <c r="A4788" s="8"/>
      <c r="B4788" s="8"/>
      <c r="C4788" s="8" t="s">
        <v>6502</v>
      </c>
      <c r="D4788" s="8"/>
      <c r="E4788" s="8"/>
      <c r="F4788" s="8"/>
      <c r="G4788" s="8"/>
      <c r="H4788" s="8"/>
      <c r="I4788" s="8"/>
      <c r="J4788" s="8" t="s">
        <v>78</v>
      </c>
      <c r="K4788" s="17">
        <v>0</v>
      </c>
      <c r="L4788" s="8"/>
      <c r="M4788" s="8"/>
      <c r="N4788" s="9">
        <v>0</v>
      </c>
      <c r="O4788" s="8"/>
      <c r="P4788" s="9">
        <v>0</v>
      </c>
      <c r="Q4788" s="15">
        <v>0</v>
      </c>
      <c r="R4788" s="9">
        <v>60</v>
      </c>
      <c r="S4788" s="8" t="s">
        <v>34</v>
      </c>
      <c r="T4788" s="8"/>
      <c r="U4788" s="18" t="s">
        <v>9164</v>
      </c>
      <c r="V4788" s="8"/>
      <c r="W4788" s="8"/>
    </row>
    <row r="4789" spans="1:23" ht="13.5" thickBot="1">
      <c r="A4789" s="8"/>
      <c r="B4789" s="8"/>
      <c r="C4789" s="8" t="s">
        <v>6503</v>
      </c>
      <c r="D4789" s="8"/>
      <c r="E4789" s="8"/>
      <c r="F4789" s="8"/>
      <c r="G4789" s="8"/>
      <c r="H4789" s="8"/>
      <c r="I4789" s="8"/>
      <c r="J4789" s="8" t="s">
        <v>78</v>
      </c>
      <c r="K4789" s="17">
        <v>0</v>
      </c>
      <c r="L4789" s="8"/>
      <c r="M4789" s="8"/>
      <c r="N4789" s="9">
        <v>0</v>
      </c>
      <c r="O4789" s="8"/>
      <c r="P4789" s="9">
        <v>0</v>
      </c>
      <c r="Q4789" s="15">
        <v>0</v>
      </c>
      <c r="R4789" s="9">
        <v>576</v>
      </c>
      <c r="S4789" s="8" t="s">
        <v>37</v>
      </c>
      <c r="T4789" s="8"/>
      <c r="U4789" s="18" t="s">
        <v>9109</v>
      </c>
      <c r="V4789" s="8"/>
      <c r="W4789" s="8"/>
    </row>
    <row r="4790" spans="1:23" ht="13.5" thickBot="1">
      <c r="A4790" s="8"/>
      <c r="B4790" s="8"/>
      <c r="C4790" s="8" t="s">
        <v>6504</v>
      </c>
      <c r="D4790" s="8"/>
      <c r="E4790" s="8"/>
      <c r="F4790" s="8"/>
      <c r="G4790" s="8"/>
      <c r="H4790" s="8"/>
      <c r="I4790" s="8"/>
      <c r="J4790" s="8" t="s">
        <v>78</v>
      </c>
      <c r="K4790" s="17">
        <v>0</v>
      </c>
      <c r="L4790" s="8"/>
      <c r="M4790" s="8"/>
      <c r="N4790" s="9">
        <v>0</v>
      </c>
      <c r="O4790" s="8"/>
      <c r="P4790" s="9">
        <v>0</v>
      </c>
      <c r="Q4790" s="15">
        <v>0</v>
      </c>
      <c r="R4790" s="9">
        <v>20</v>
      </c>
      <c r="S4790" s="8" t="s">
        <v>34</v>
      </c>
      <c r="T4790" s="8"/>
      <c r="U4790" s="18" t="s">
        <v>9164</v>
      </c>
      <c r="V4790" s="8"/>
      <c r="W4790" s="8"/>
    </row>
    <row r="4791" spans="1:23" ht="13.5" thickBot="1">
      <c r="A4791" s="8"/>
      <c r="B4791" s="8"/>
      <c r="C4791" s="8" t="s">
        <v>6505</v>
      </c>
      <c r="D4791" s="8"/>
      <c r="E4791" s="8"/>
      <c r="F4791" s="8"/>
      <c r="G4791" s="8"/>
      <c r="H4791" s="8"/>
      <c r="I4791" s="8"/>
      <c r="J4791" s="8" t="s">
        <v>78</v>
      </c>
      <c r="K4791" s="17">
        <v>0</v>
      </c>
      <c r="L4791" s="8"/>
      <c r="M4791" s="8"/>
      <c r="N4791" s="9">
        <v>0</v>
      </c>
      <c r="O4791" s="8"/>
      <c r="P4791" s="9">
        <v>0</v>
      </c>
      <c r="Q4791" s="15">
        <v>0</v>
      </c>
      <c r="R4791" s="9">
        <v>576</v>
      </c>
      <c r="S4791" s="8" t="s">
        <v>37</v>
      </c>
      <c r="T4791" s="8"/>
      <c r="U4791" s="18" t="s">
        <v>9109</v>
      </c>
      <c r="V4791" s="8"/>
      <c r="W4791" s="8"/>
    </row>
    <row r="4792" spans="1:23" ht="13.5" thickBot="1">
      <c r="A4792" s="8"/>
      <c r="B4792" s="8"/>
      <c r="C4792" s="8" t="s">
        <v>6506</v>
      </c>
      <c r="D4792" s="8"/>
      <c r="E4792" s="8"/>
      <c r="F4792" s="8"/>
      <c r="G4792" s="8"/>
      <c r="H4792" s="8"/>
      <c r="I4792" s="8"/>
      <c r="J4792" s="8" t="s">
        <v>78</v>
      </c>
      <c r="K4792" s="17">
        <v>0</v>
      </c>
      <c r="L4792" s="8"/>
      <c r="M4792" s="8"/>
      <c r="N4792" s="9">
        <v>0</v>
      </c>
      <c r="O4792" s="8"/>
      <c r="P4792" s="9">
        <v>0</v>
      </c>
      <c r="Q4792" s="15">
        <v>0</v>
      </c>
      <c r="R4792" s="9">
        <v>576</v>
      </c>
      <c r="S4792" s="8" t="s">
        <v>37</v>
      </c>
      <c r="T4792" s="8"/>
      <c r="U4792" s="18" t="s">
        <v>9109</v>
      </c>
      <c r="V4792" s="8"/>
      <c r="W4792" s="8"/>
    </row>
    <row r="4793" spans="1:23" ht="13.5" thickBot="1">
      <c r="A4793" s="8"/>
      <c r="B4793" s="8"/>
      <c r="C4793" s="8" t="s">
        <v>6507</v>
      </c>
      <c r="D4793" s="8"/>
      <c r="E4793" s="8"/>
      <c r="F4793" s="8"/>
      <c r="G4793" s="8"/>
      <c r="H4793" s="8"/>
      <c r="I4793" s="8"/>
      <c r="J4793" s="8" t="s">
        <v>78</v>
      </c>
      <c r="K4793" s="17">
        <v>0</v>
      </c>
      <c r="L4793" s="8"/>
      <c r="M4793" s="8"/>
      <c r="N4793" s="9">
        <v>0</v>
      </c>
      <c r="O4793" s="8"/>
      <c r="P4793" s="9">
        <v>0</v>
      </c>
      <c r="Q4793" s="15">
        <v>0</v>
      </c>
      <c r="R4793" s="9">
        <v>64</v>
      </c>
      <c r="S4793" s="8" t="s">
        <v>34</v>
      </c>
      <c r="T4793" s="8"/>
      <c r="U4793" s="18" t="s">
        <v>9164</v>
      </c>
      <c r="V4793" s="8"/>
      <c r="W4793" s="8"/>
    </row>
    <row r="4794" spans="1:23" ht="13.5" thickBot="1">
      <c r="A4794" s="8"/>
      <c r="B4794" s="8"/>
      <c r="C4794" s="44" t="s">
        <v>6508</v>
      </c>
      <c r="D4794" s="42"/>
      <c r="E4794" s="8"/>
      <c r="F4794" s="8"/>
      <c r="G4794" s="8"/>
      <c r="H4794" s="8"/>
      <c r="I4794" s="8"/>
      <c r="J4794" s="8" t="s">
        <v>78</v>
      </c>
      <c r="K4794" s="17">
        <v>0</v>
      </c>
      <c r="L4794" s="8"/>
      <c r="M4794" s="8"/>
      <c r="N4794" s="9">
        <v>0</v>
      </c>
      <c r="O4794" s="8"/>
      <c r="P4794" s="9">
        <v>0</v>
      </c>
      <c r="Q4794" s="15">
        <v>0</v>
      </c>
      <c r="R4794" s="9">
        <v>96</v>
      </c>
      <c r="S4794" s="8" t="s">
        <v>34</v>
      </c>
      <c r="T4794" s="8"/>
      <c r="U4794" s="18" t="s">
        <v>9164</v>
      </c>
      <c r="V4794" s="8"/>
      <c r="W4794" s="8"/>
    </row>
    <row r="4795" spans="1:23" ht="13.5" thickBot="1">
      <c r="A4795" s="8"/>
      <c r="B4795" s="8"/>
      <c r="C4795" s="8" t="s">
        <v>6509</v>
      </c>
      <c r="D4795" s="8"/>
      <c r="E4795" s="8"/>
      <c r="F4795" s="8"/>
      <c r="G4795" s="8"/>
      <c r="H4795" s="8"/>
      <c r="I4795" s="8"/>
      <c r="J4795" s="8" t="s">
        <v>78</v>
      </c>
      <c r="K4795" s="17">
        <v>0</v>
      </c>
      <c r="L4795" s="8"/>
      <c r="M4795" s="8"/>
      <c r="N4795" s="9">
        <v>0</v>
      </c>
      <c r="O4795" s="8"/>
      <c r="P4795" s="9">
        <v>0</v>
      </c>
      <c r="Q4795" s="15">
        <v>0</v>
      </c>
      <c r="R4795" s="9">
        <v>48</v>
      </c>
      <c r="S4795" s="8" t="s">
        <v>34</v>
      </c>
      <c r="T4795" s="8"/>
      <c r="U4795" s="18" t="s">
        <v>9164</v>
      </c>
      <c r="V4795" s="8"/>
      <c r="W4795" s="8"/>
    </row>
    <row r="4796" spans="1:23" ht="13.5" thickBot="1">
      <c r="A4796" s="8"/>
      <c r="B4796" s="8"/>
      <c r="C4796" s="8" t="s">
        <v>6510</v>
      </c>
      <c r="D4796" s="8"/>
      <c r="E4796" s="8"/>
      <c r="F4796" s="8"/>
      <c r="G4796" s="8"/>
      <c r="H4796" s="8"/>
      <c r="I4796" s="8"/>
      <c r="J4796" s="8" t="s">
        <v>78</v>
      </c>
      <c r="K4796" s="17">
        <v>0</v>
      </c>
      <c r="L4796" s="8"/>
      <c r="M4796" s="8"/>
      <c r="N4796" s="9">
        <v>0</v>
      </c>
      <c r="O4796" s="8"/>
      <c r="P4796" s="9">
        <v>0</v>
      </c>
      <c r="Q4796" s="15">
        <v>0</v>
      </c>
      <c r="R4796" s="9">
        <v>96</v>
      </c>
      <c r="S4796" s="8" t="s">
        <v>34</v>
      </c>
      <c r="T4796" s="8"/>
      <c r="U4796" s="18" t="s">
        <v>9164</v>
      </c>
      <c r="V4796" s="8"/>
      <c r="W4796" s="8"/>
    </row>
    <row r="4797" spans="1:23" ht="13.5" thickBot="1">
      <c r="A4797" s="8"/>
      <c r="B4797" s="8"/>
      <c r="C4797" s="8" t="s">
        <v>6511</v>
      </c>
      <c r="D4797" s="8"/>
      <c r="E4797" s="8"/>
      <c r="F4797" s="8"/>
      <c r="G4797" s="8"/>
      <c r="H4797" s="8"/>
      <c r="I4797" s="8"/>
      <c r="J4797" s="8" t="s">
        <v>78</v>
      </c>
      <c r="K4797" s="17">
        <v>0</v>
      </c>
      <c r="L4797" s="8"/>
      <c r="M4797" s="8"/>
      <c r="N4797" s="9">
        <v>0</v>
      </c>
      <c r="O4797" s="8"/>
      <c r="P4797" s="9">
        <v>0</v>
      </c>
      <c r="Q4797" s="15">
        <v>0</v>
      </c>
      <c r="R4797" s="9">
        <v>48</v>
      </c>
      <c r="S4797" s="8" t="s">
        <v>34</v>
      </c>
      <c r="T4797" s="8"/>
      <c r="U4797" s="18" t="s">
        <v>9164</v>
      </c>
      <c r="V4797" s="8"/>
      <c r="W4797" s="8"/>
    </row>
    <row r="4798" spans="1:23" ht="13.5" thickBot="1">
      <c r="A4798" s="8"/>
      <c r="B4798" s="8"/>
      <c r="C4798" s="8" t="s">
        <v>6512</v>
      </c>
      <c r="D4798" s="8"/>
      <c r="E4798" s="8"/>
      <c r="F4798" s="8"/>
      <c r="G4798" s="8"/>
      <c r="H4798" s="8"/>
      <c r="I4798" s="8"/>
      <c r="J4798" s="8" t="s">
        <v>78</v>
      </c>
      <c r="K4798" s="17">
        <v>0</v>
      </c>
      <c r="L4798" s="8"/>
      <c r="M4798" s="8"/>
      <c r="N4798" s="9">
        <v>0</v>
      </c>
      <c r="O4798" s="8"/>
      <c r="P4798" s="9">
        <v>0</v>
      </c>
      <c r="Q4798" s="15">
        <v>0</v>
      </c>
      <c r="R4798" s="9">
        <v>48</v>
      </c>
      <c r="S4798" s="8" t="s">
        <v>34</v>
      </c>
      <c r="T4798" s="8"/>
      <c r="U4798" s="18" t="s">
        <v>9164</v>
      </c>
      <c r="V4798" s="8"/>
      <c r="W4798" s="8"/>
    </row>
    <row r="4799" spans="1:23" ht="13.5" thickBot="1">
      <c r="A4799" s="8"/>
      <c r="B4799" s="8"/>
      <c r="C4799" s="8" t="s">
        <v>6513</v>
      </c>
      <c r="D4799" s="8"/>
      <c r="E4799" s="8"/>
      <c r="F4799" s="8"/>
      <c r="G4799" s="8"/>
      <c r="H4799" s="8"/>
      <c r="I4799" s="8"/>
      <c r="J4799" s="8" t="s">
        <v>78</v>
      </c>
      <c r="K4799" s="17">
        <v>0</v>
      </c>
      <c r="L4799" s="8"/>
      <c r="M4799" s="8"/>
      <c r="N4799" s="9">
        <v>0</v>
      </c>
      <c r="O4799" s="8"/>
      <c r="P4799" s="9">
        <v>0</v>
      </c>
      <c r="Q4799" s="15">
        <v>0</v>
      </c>
      <c r="R4799" s="9">
        <v>144</v>
      </c>
      <c r="S4799" s="8" t="s">
        <v>37</v>
      </c>
      <c r="T4799" s="8"/>
      <c r="U4799" s="18" t="s">
        <v>9109</v>
      </c>
      <c r="V4799" s="8"/>
      <c r="W4799" s="8"/>
    </row>
    <row r="4800" spans="1:23" ht="13.5" thickBot="1">
      <c r="A4800" s="8"/>
      <c r="B4800" s="8"/>
      <c r="C4800" s="8" t="s">
        <v>8403</v>
      </c>
      <c r="D4800" s="8"/>
      <c r="E4800" s="8"/>
      <c r="F4800" s="8"/>
      <c r="G4800" s="8"/>
      <c r="H4800" s="8"/>
      <c r="I4800" s="8"/>
      <c r="J4800" s="8" t="s">
        <v>78</v>
      </c>
      <c r="K4800" s="17">
        <v>0</v>
      </c>
      <c r="L4800" s="8"/>
      <c r="M4800" s="8"/>
      <c r="N4800" s="9">
        <v>0</v>
      </c>
      <c r="O4800" s="8"/>
      <c r="P4800" s="9">
        <v>0</v>
      </c>
      <c r="Q4800" s="15">
        <v>0</v>
      </c>
      <c r="R4800" s="9">
        <v>576</v>
      </c>
      <c r="S4800" s="8" t="s">
        <v>37</v>
      </c>
      <c r="T4800" s="8"/>
      <c r="U4800" s="18" t="s">
        <v>9109</v>
      </c>
      <c r="V4800" s="8"/>
      <c r="W4800" s="8"/>
    </row>
    <row r="4801" spans="1:23" ht="13.5" thickBot="1">
      <c r="A4801" s="8"/>
      <c r="B4801" s="8"/>
      <c r="C4801" s="8" t="s">
        <v>6514</v>
      </c>
      <c r="D4801" s="8"/>
      <c r="E4801" s="8"/>
      <c r="F4801" s="8"/>
      <c r="G4801" s="8"/>
      <c r="H4801" s="8"/>
      <c r="I4801" s="8"/>
      <c r="J4801" s="8" t="s">
        <v>78</v>
      </c>
      <c r="K4801" s="17">
        <v>0</v>
      </c>
      <c r="L4801" s="8"/>
      <c r="M4801" s="8"/>
      <c r="N4801" s="9">
        <v>0</v>
      </c>
      <c r="O4801" s="8"/>
      <c r="P4801" s="9">
        <v>0</v>
      </c>
      <c r="Q4801" s="15">
        <v>0</v>
      </c>
      <c r="R4801" s="9">
        <v>432</v>
      </c>
      <c r="S4801" s="8" t="s">
        <v>37</v>
      </c>
      <c r="T4801" s="8"/>
      <c r="U4801" s="18" t="s">
        <v>9109</v>
      </c>
      <c r="V4801" s="8"/>
      <c r="W4801" s="8"/>
    </row>
    <row r="4802" spans="1:23" ht="13.5" thickBot="1">
      <c r="A4802" s="8"/>
      <c r="B4802" s="8"/>
      <c r="C4802" s="8" t="s">
        <v>6515</v>
      </c>
      <c r="D4802" s="8"/>
      <c r="E4802" s="8"/>
      <c r="F4802" s="8"/>
      <c r="G4802" s="8"/>
      <c r="H4802" s="8"/>
      <c r="I4802" s="8"/>
      <c r="J4802" s="8" t="s">
        <v>78</v>
      </c>
      <c r="K4802" s="17">
        <v>0</v>
      </c>
      <c r="L4802" s="8"/>
      <c r="M4802" s="8"/>
      <c r="N4802" s="9">
        <v>0</v>
      </c>
      <c r="O4802" s="8"/>
      <c r="P4802" s="9">
        <v>0</v>
      </c>
      <c r="Q4802" s="15">
        <v>0</v>
      </c>
      <c r="R4802" s="9">
        <v>48</v>
      </c>
      <c r="S4802" s="8" t="s">
        <v>34</v>
      </c>
      <c r="T4802" s="8"/>
      <c r="U4802" s="18" t="s">
        <v>9164</v>
      </c>
      <c r="V4802" s="8"/>
      <c r="W4802" s="8"/>
    </row>
    <row r="4803" spans="1:23" ht="13.5" thickBot="1">
      <c r="A4803" s="8"/>
      <c r="B4803" s="8"/>
      <c r="C4803" s="8" t="s">
        <v>6516</v>
      </c>
      <c r="D4803" s="8"/>
      <c r="E4803" s="8"/>
      <c r="F4803" s="8"/>
      <c r="G4803" s="8"/>
      <c r="H4803" s="8"/>
      <c r="I4803" s="8"/>
      <c r="J4803" s="8" t="s">
        <v>78</v>
      </c>
      <c r="K4803" s="17">
        <v>0</v>
      </c>
      <c r="L4803" s="8"/>
      <c r="M4803" s="8"/>
      <c r="N4803" s="9">
        <v>0</v>
      </c>
      <c r="O4803" s="8"/>
      <c r="P4803" s="9">
        <v>0</v>
      </c>
      <c r="Q4803" s="15">
        <v>0</v>
      </c>
      <c r="R4803" s="9">
        <v>48</v>
      </c>
      <c r="S4803" s="8" t="s">
        <v>34</v>
      </c>
      <c r="T4803" s="8"/>
      <c r="U4803" s="18" t="s">
        <v>9164</v>
      </c>
      <c r="V4803" s="8"/>
      <c r="W4803" s="8"/>
    </row>
    <row r="4804" spans="1:23" ht="13.5" thickBot="1">
      <c r="A4804" s="8"/>
      <c r="B4804" s="8"/>
      <c r="C4804" s="8" t="s">
        <v>6517</v>
      </c>
      <c r="D4804" s="8"/>
      <c r="E4804" s="8"/>
      <c r="F4804" s="8"/>
      <c r="G4804" s="8"/>
      <c r="H4804" s="8"/>
      <c r="I4804" s="8"/>
      <c r="J4804" s="8" t="s">
        <v>78</v>
      </c>
      <c r="K4804" s="17">
        <v>0</v>
      </c>
      <c r="L4804" s="8"/>
      <c r="M4804" s="8"/>
      <c r="N4804" s="9">
        <v>0</v>
      </c>
      <c r="O4804" s="8"/>
      <c r="P4804" s="9">
        <v>0</v>
      </c>
      <c r="Q4804" s="15" t="e">
        <v>#DIV/0!</v>
      </c>
      <c r="R4804" s="9">
        <v>0</v>
      </c>
      <c r="S4804" s="8"/>
      <c r="T4804" s="8"/>
      <c r="U4804" s="18" t="e">
        <v>#DIV/0!</v>
      </c>
      <c r="V4804" s="8"/>
      <c r="W4804" s="8"/>
    </row>
    <row r="4805" spans="1:23" ht="13.5" thickBot="1">
      <c r="A4805" s="8"/>
      <c r="B4805" s="8"/>
      <c r="C4805" s="8" t="s">
        <v>6518</v>
      </c>
      <c r="D4805" s="8"/>
      <c r="E4805" s="8"/>
      <c r="F4805" s="8"/>
      <c r="G4805" s="8"/>
      <c r="H4805" s="8"/>
      <c r="I4805" s="8"/>
      <c r="J4805" s="8" t="s">
        <v>78</v>
      </c>
      <c r="K4805" s="17">
        <v>0</v>
      </c>
      <c r="L4805" s="8"/>
      <c r="M4805" s="8"/>
      <c r="N4805" s="9">
        <v>0</v>
      </c>
      <c r="O4805" s="8"/>
      <c r="P4805" s="9">
        <v>0</v>
      </c>
      <c r="Q4805" s="15">
        <v>0</v>
      </c>
      <c r="R4805" s="9">
        <v>48</v>
      </c>
      <c r="S4805" s="8" t="s">
        <v>34</v>
      </c>
      <c r="T4805" s="8"/>
      <c r="U4805" s="18" t="s">
        <v>9164</v>
      </c>
      <c r="V4805" s="8"/>
      <c r="W4805" s="8"/>
    </row>
    <row r="4806" spans="1:23" ht="13.5" thickBot="1">
      <c r="A4806" s="8"/>
      <c r="B4806" s="8"/>
      <c r="C4806" s="8" t="s">
        <v>6519</v>
      </c>
      <c r="D4806" s="8"/>
      <c r="E4806" s="8"/>
      <c r="F4806" s="8"/>
      <c r="G4806" s="8"/>
      <c r="H4806" s="8"/>
      <c r="I4806" s="8"/>
      <c r="J4806" s="8" t="s">
        <v>78</v>
      </c>
      <c r="K4806" s="17">
        <v>0</v>
      </c>
      <c r="L4806" s="8"/>
      <c r="M4806" s="8"/>
      <c r="N4806" s="9">
        <v>0</v>
      </c>
      <c r="O4806" s="8"/>
      <c r="P4806" s="9">
        <v>0</v>
      </c>
      <c r="Q4806" s="15">
        <v>0</v>
      </c>
      <c r="R4806" s="9">
        <v>48</v>
      </c>
      <c r="S4806" s="8" t="s">
        <v>34</v>
      </c>
      <c r="T4806" s="8"/>
      <c r="U4806" s="18" t="s">
        <v>9164</v>
      </c>
      <c r="V4806" s="8"/>
      <c r="W4806" s="8"/>
    </row>
    <row r="4807" spans="1:23" ht="13.5" thickBot="1">
      <c r="A4807" s="8"/>
      <c r="B4807" s="8"/>
      <c r="C4807" s="44" t="s">
        <v>6520</v>
      </c>
      <c r="D4807" s="42"/>
      <c r="E4807" s="8"/>
      <c r="F4807" s="8"/>
      <c r="G4807" s="8"/>
      <c r="H4807" s="8"/>
      <c r="I4807" s="8"/>
      <c r="J4807" s="8" t="s">
        <v>78</v>
      </c>
      <c r="K4807" s="17">
        <v>0</v>
      </c>
      <c r="L4807" s="8"/>
      <c r="M4807" s="8"/>
      <c r="N4807" s="9">
        <v>0</v>
      </c>
      <c r="O4807" s="8"/>
      <c r="P4807" s="9">
        <v>0</v>
      </c>
      <c r="Q4807" s="15">
        <v>0</v>
      </c>
      <c r="R4807" s="9">
        <v>60</v>
      </c>
      <c r="S4807" s="8" t="s">
        <v>34</v>
      </c>
      <c r="T4807" s="8"/>
      <c r="U4807" s="18" t="s">
        <v>9164</v>
      </c>
      <c r="V4807" s="8"/>
      <c r="W4807" s="8"/>
    </row>
    <row r="4808" spans="1:23" ht="13.5" thickBot="1">
      <c r="A4808" s="8"/>
      <c r="B4808" s="8"/>
      <c r="C4808" s="8" t="s">
        <v>6521</v>
      </c>
      <c r="D4808" s="8"/>
      <c r="E4808" s="8"/>
      <c r="F4808" s="8"/>
      <c r="G4808" s="8"/>
      <c r="H4808" s="8"/>
      <c r="I4808" s="8"/>
      <c r="J4808" s="8" t="s">
        <v>78</v>
      </c>
      <c r="K4808" s="17">
        <v>0</v>
      </c>
      <c r="L4808" s="8"/>
      <c r="M4808" s="8"/>
      <c r="N4808" s="9">
        <v>0</v>
      </c>
      <c r="O4808" s="8"/>
      <c r="P4808" s="9">
        <v>0</v>
      </c>
      <c r="Q4808" s="15">
        <v>0</v>
      </c>
      <c r="R4808" s="9">
        <v>48</v>
      </c>
      <c r="S4808" s="8" t="s">
        <v>34</v>
      </c>
      <c r="T4808" s="8"/>
      <c r="U4808" s="8" t="s">
        <v>9164</v>
      </c>
      <c r="V4808" s="8"/>
      <c r="W4808" s="8"/>
    </row>
    <row r="4809" spans="1:23" ht="13.5" thickBot="1">
      <c r="A4809" s="8"/>
      <c r="B4809" s="8"/>
      <c r="C4809" s="44" t="s">
        <v>6522</v>
      </c>
      <c r="D4809" s="42"/>
      <c r="E4809" s="8"/>
      <c r="F4809" s="8"/>
      <c r="G4809" s="8"/>
      <c r="H4809" s="8"/>
      <c r="I4809" s="8"/>
      <c r="J4809" s="8" t="s">
        <v>78</v>
      </c>
      <c r="K4809" s="17">
        <v>0</v>
      </c>
      <c r="L4809" s="8"/>
      <c r="M4809" s="8"/>
      <c r="N4809" s="9">
        <v>0</v>
      </c>
      <c r="O4809" s="8"/>
      <c r="P4809" s="9">
        <v>0</v>
      </c>
      <c r="Q4809" s="15">
        <v>0</v>
      </c>
      <c r="R4809" s="9">
        <v>48</v>
      </c>
      <c r="S4809" s="8" t="s">
        <v>34</v>
      </c>
      <c r="T4809" s="8"/>
      <c r="U4809" s="8" t="s">
        <v>9164</v>
      </c>
      <c r="V4809" s="8"/>
      <c r="W4809" s="8"/>
    </row>
    <row r="4810" spans="1:23" ht="13.5" thickBot="1">
      <c r="A4810" s="8"/>
      <c r="B4810" s="8"/>
      <c r="C4810" s="18" t="s">
        <v>6523</v>
      </c>
      <c r="D4810" s="8"/>
      <c r="E4810" s="8"/>
      <c r="F4810" s="8"/>
      <c r="G4810" s="8"/>
      <c r="H4810" s="8"/>
      <c r="I4810" s="8"/>
      <c r="J4810" s="8" t="s">
        <v>78</v>
      </c>
      <c r="K4810" s="17">
        <v>0</v>
      </c>
      <c r="L4810" s="8"/>
      <c r="M4810" s="8"/>
      <c r="N4810" s="9">
        <v>0</v>
      </c>
      <c r="O4810" s="8"/>
      <c r="P4810" s="9">
        <v>0</v>
      </c>
      <c r="Q4810" s="15">
        <v>0</v>
      </c>
      <c r="R4810" s="9">
        <v>48</v>
      </c>
      <c r="S4810" s="8" t="s">
        <v>34</v>
      </c>
      <c r="T4810" s="8"/>
      <c r="U4810" s="8" t="s">
        <v>9164</v>
      </c>
      <c r="V4810" s="8"/>
      <c r="W4810" s="8"/>
    </row>
    <row r="4811" spans="1:23" ht="13.5" thickBot="1">
      <c r="A4811" s="8"/>
      <c r="B4811" s="8"/>
      <c r="C4811" s="8" t="s">
        <v>6524</v>
      </c>
      <c r="D4811" s="8"/>
      <c r="E4811" s="8"/>
      <c r="F4811" s="8"/>
      <c r="G4811" s="8"/>
      <c r="H4811" s="8"/>
      <c r="I4811" s="8"/>
      <c r="J4811" s="8" t="s">
        <v>78</v>
      </c>
      <c r="K4811" s="17">
        <v>0</v>
      </c>
      <c r="L4811" s="8"/>
      <c r="M4811" s="8"/>
      <c r="N4811" s="9">
        <v>0</v>
      </c>
      <c r="O4811" s="8"/>
      <c r="P4811" s="9">
        <v>0</v>
      </c>
      <c r="Q4811" s="15">
        <v>0</v>
      </c>
      <c r="R4811" s="9">
        <v>120</v>
      </c>
      <c r="S4811" s="8" t="s">
        <v>34</v>
      </c>
      <c r="T4811" s="8"/>
      <c r="U4811" s="8" t="s">
        <v>9164</v>
      </c>
      <c r="V4811" s="8"/>
      <c r="W4811" s="8"/>
    </row>
    <row r="4812" spans="1:23" ht="13.5" thickBot="1">
      <c r="A4812" s="8"/>
      <c r="B4812" s="8"/>
      <c r="C4812" s="44" t="s">
        <v>6525</v>
      </c>
      <c r="D4812" s="45"/>
      <c r="E4812" s="42"/>
      <c r="F4812" s="8"/>
      <c r="G4812" s="8"/>
      <c r="H4812" s="8"/>
      <c r="I4812" s="8"/>
      <c r="J4812" s="8" t="s">
        <v>78</v>
      </c>
      <c r="K4812" s="17">
        <v>0</v>
      </c>
      <c r="L4812" s="8"/>
      <c r="M4812" s="8"/>
      <c r="N4812" s="9">
        <v>0</v>
      </c>
      <c r="O4812" s="8"/>
      <c r="P4812" s="9">
        <v>0</v>
      </c>
      <c r="Q4812" s="15">
        <v>0</v>
      </c>
      <c r="R4812" s="9">
        <v>120</v>
      </c>
      <c r="S4812" s="8" t="s">
        <v>34</v>
      </c>
      <c r="T4812" s="8"/>
      <c r="U4812" s="8" t="s">
        <v>9164</v>
      </c>
      <c r="V4812" s="8"/>
      <c r="W4812" s="8"/>
    </row>
    <row r="4813" spans="1:23" ht="13.5" thickBot="1">
      <c r="A4813" s="8"/>
      <c r="B4813" s="8"/>
      <c r="C4813" s="44" t="s">
        <v>6526</v>
      </c>
      <c r="D4813" s="42"/>
      <c r="E4813" s="8"/>
      <c r="F4813" s="8"/>
      <c r="G4813" s="8"/>
      <c r="H4813" s="8"/>
      <c r="I4813" s="8"/>
      <c r="J4813" s="8" t="s">
        <v>78</v>
      </c>
      <c r="K4813" s="17">
        <v>0</v>
      </c>
      <c r="L4813" s="8"/>
      <c r="M4813" s="8"/>
      <c r="N4813" s="9">
        <v>0</v>
      </c>
      <c r="O4813" s="8"/>
      <c r="P4813" s="9">
        <v>0</v>
      </c>
      <c r="Q4813" s="15">
        <v>0</v>
      </c>
      <c r="R4813" s="9">
        <v>120</v>
      </c>
      <c r="S4813" s="8" t="s">
        <v>34</v>
      </c>
      <c r="T4813" s="8"/>
      <c r="U4813" s="18" t="s">
        <v>9164</v>
      </c>
      <c r="V4813" s="8"/>
      <c r="W4813" s="8"/>
    </row>
    <row r="4814" spans="1:23" ht="13.5" thickBot="1">
      <c r="A4814" s="8"/>
      <c r="B4814" s="8"/>
      <c r="C4814" s="44" t="s">
        <v>6527</v>
      </c>
      <c r="D4814" s="42"/>
      <c r="E4814" s="8"/>
      <c r="F4814" s="8"/>
      <c r="G4814" s="8"/>
      <c r="H4814" s="8"/>
      <c r="I4814" s="8"/>
      <c r="J4814" s="8" t="s">
        <v>78</v>
      </c>
      <c r="K4814" s="17">
        <v>0</v>
      </c>
      <c r="L4814" s="8"/>
      <c r="M4814" s="8"/>
      <c r="N4814" s="9">
        <v>0</v>
      </c>
      <c r="O4814" s="8"/>
      <c r="P4814" s="9">
        <v>0</v>
      </c>
      <c r="Q4814" s="15">
        <v>0</v>
      </c>
      <c r="R4814" s="9">
        <v>23</v>
      </c>
      <c r="S4814" s="8" t="s">
        <v>40</v>
      </c>
      <c r="T4814" s="8"/>
      <c r="U4814" s="18" t="s">
        <v>9167</v>
      </c>
      <c r="V4814" s="8"/>
      <c r="W4814" s="8"/>
    </row>
    <row r="4815" spans="1:23" ht="13.5" thickBot="1">
      <c r="A4815" s="8"/>
      <c r="B4815" s="8"/>
      <c r="C4815" s="44" t="s">
        <v>6528</v>
      </c>
      <c r="D4815" s="42"/>
      <c r="E4815" s="8"/>
      <c r="F4815" s="8"/>
      <c r="G4815" s="8"/>
      <c r="H4815" s="8"/>
      <c r="I4815" s="8"/>
      <c r="J4815" s="8" t="s">
        <v>78</v>
      </c>
      <c r="K4815" s="17">
        <v>0</v>
      </c>
      <c r="L4815" s="8"/>
      <c r="M4815" s="8"/>
      <c r="N4815" s="9">
        <v>0</v>
      </c>
      <c r="O4815" s="8"/>
      <c r="P4815" s="9">
        <v>0</v>
      </c>
      <c r="Q4815" s="15">
        <v>0</v>
      </c>
      <c r="R4815" s="9">
        <v>576</v>
      </c>
      <c r="S4815" s="8" t="s">
        <v>37</v>
      </c>
      <c r="T4815" s="8"/>
      <c r="U4815" s="18" t="s">
        <v>9109</v>
      </c>
      <c r="V4815" s="8"/>
      <c r="W4815" s="8"/>
    </row>
    <row r="4816" spans="1:23" ht="13.5" thickBot="1">
      <c r="A4816" s="8"/>
      <c r="B4816" s="8"/>
      <c r="C4816" s="44" t="s">
        <v>6529</v>
      </c>
      <c r="D4816" s="42"/>
      <c r="E4816" s="8"/>
      <c r="F4816" s="8"/>
      <c r="G4816" s="8"/>
      <c r="H4816" s="8"/>
      <c r="I4816" s="8"/>
      <c r="J4816" s="8" t="s">
        <v>78</v>
      </c>
      <c r="K4816" s="17">
        <v>0</v>
      </c>
      <c r="L4816" s="8"/>
      <c r="M4816" s="8"/>
      <c r="N4816" s="9">
        <v>0</v>
      </c>
      <c r="O4816" s="8"/>
      <c r="P4816" s="9">
        <v>0</v>
      </c>
      <c r="Q4816" s="15">
        <v>0</v>
      </c>
      <c r="R4816" s="9">
        <v>48</v>
      </c>
      <c r="S4816" s="8" t="s">
        <v>34</v>
      </c>
      <c r="T4816" s="8"/>
      <c r="U4816" s="8" t="s">
        <v>9164</v>
      </c>
      <c r="V4816" s="8"/>
      <c r="W4816" s="8"/>
    </row>
    <row r="4817" spans="1:23" ht="13.5" thickBot="1">
      <c r="A4817" s="8"/>
      <c r="B4817" s="8"/>
      <c r="C4817" s="8" t="s">
        <v>6530</v>
      </c>
      <c r="D4817" s="8"/>
      <c r="E4817" s="8"/>
      <c r="F4817" s="8"/>
      <c r="G4817" s="8"/>
      <c r="H4817" s="8"/>
      <c r="I4817" s="8"/>
      <c r="J4817" s="8" t="s">
        <v>78</v>
      </c>
      <c r="K4817" s="17">
        <v>0</v>
      </c>
      <c r="L4817" s="8"/>
      <c r="M4817" s="8"/>
      <c r="N4817" s="9">
        <v>0</v>
      </c>
      <c r="O4817" s="8"/>
      <c r="P4817" s="9">
        <v>0</v>
      </c>
      <c r="Q4817" s="15">
        <v>0</v>
      </c>
      <c r="R4817" s="9">
        <v>18</v>
      </c>
      <c r="S4817" s="8" t="s">
        <v>40</v>
      </c>
      <c r="T4817" s="8"/>
      <c r="U4817" s="8" t="s">
        <v>9167</v>
      </c>
      <c r="V4817" s="8"/>
      <c r="W4817" s="8"/>
    </row>
    <row r="4818" spans="1:23" ht="13.5" thickBot="1">
      <c r="A4818" s="8"/>
      <c r="B4818" s="8"/>
      <c r="C4818" s="44" t="s">
        <v>6531</v>
      </c>
      <c r="D4818" s="42"/>
      <c r="E4818" s="8"/>
      <c r="F4818" s="8"/>
      <c r="G4818" s="8"/>
      <c r="H4818" s="8"/>
      <c r="I4818" s="8"/>
      <c r="J4818" s="8" t="s">
        <v>78</v>
      </c>
      <c r="K4818" s="17">
        <v>0</v>
      </c>
      <c r="L4818" s="8"/>
      <c r="M4818" s="8"/>
      <c r="N4818" s="9">
        <v>0</v>
      </c>
      <c r="O4818" s="8"/>
      <c r="P4818" s="9">
        <v>0</v>
      </c>
      <c r="Q4818" s="15">
        <v>0</v>
      </c>
      <c r="R4818" s="9">
        <v>48</v>
      </c>
      <c r="S4818" s="8" t="s">
        <v>34</v>
      </c>
      <c r="T4818" s="8"/>
      <c r="U4818" s="8" t="s">
        <v>9164</v>
      </c>
      <c r="V4818" s="8"/>
      <c r="W4818" s="8"/>
    </row>
    <row r="4819" spans="1:23" ht="13.5" thickBot="1">
      <c r="A4819" s="8"/>
      <c r="B4819" s="8"/>
      <c r="C4819" s="44" t="s">
        <v>6532</v>
      </c>
      <c r="D4819" s="42"/>
      <c r="E4819" s="8"/>
      <c r="F4819" s="8"/>
      <c r="G4819" s="8"/>
      <c r="H4819" s="8"/>
      <c r="I4819" s="8"/>
      <c r="J4819" s="8" t="s">
        <v>78</v>
      </c>
      <c r="K4819" s="17">
        <v>0</v>
      </c>
      <c r="L4819" s="8"/>
      <c r="M4819" s="8"/>
      <c r="N4819" s="9">
        <v>0</v>
      </c>
      <c r="O4819" s="8"/>
      <c r="P4819" s="9">
        <v>0</v>
      </c>
      <c r="Q4819" s="15">
        <v>0</v>
      </c>
      <c r="R4819" s="9">
        <v>48</v>
      </c>
      <c r="S4819" s="8" t="s">
        <v>34</v>
      </c>
      <c r="T4819" s="8"/>
      <c r="U4819" s="8" t="s">
        <v>9164</v>
      </c>
      <c r="V4819" s="8"/>
      <c r="W4819" s="8"/>
    </row>
    <row r="4820" spans="1:23" ht="13.5" thickBot="1">
      <c r="A4820" s="8"/>
      <c r="B4820" s="8"/>
      <c r="C4820" s="44" t="s">
        <v>6533</v>
      </c>
      <c r="D4820" s="42"/>
      <c r="E4820" s="8"/>
      <c r="F4820" s="8"/>
      <c r="G4820" s="8"/>
      <c r="H4820" s="8"/>
      <c r="I4820" s="8"/>
      <c r="J4820" s="8" t="s">
        <v>78</v>
      </c>
      <c r="K4820" s="17">
        <v>0</v>
      </c>
      <c r="L4820" s="8"/>
      <c r="M4820" s="8"/>
      <c r="N4820" s="9">
        <v>0</v>
      </c>
      <c r="O4820" s="8"/>
      <c r="P4820" s="9">
        <v>0</v>
      </c>
      <c r="Q4820" s="15">
        <v>0</v>
      </c>
      <c r="R4820" s="9">
        <v>48</v>
      </c>
      <c r="S4820" s="8" t="s">
        <v>34</v>
      </c>
      <c r="T4820" s="8"/>
      <c r="U4820" s="8" t="s">
        <v>9164</v>
      </c>
      <c r="V4820" s="8"/>
      <c r="W4820" s="8"/>
    </row>
    <row r="4821" spans="1:23" ht="13.5" thickBot="1">
      <c r="A4821" s="8"/>
      <c r="B4821" s="8"/>
      <c r="C4821" s="44" t="s">
        <v>6534</v>
      </c>
      <c r="D4821" s="42"/>
      <c r="E4821" s="8"/>
      <c r="F4821" s="8"/>
      <c r="G4821" s="8"/>
      <c r="H4821" s="8"/>
      <c r="I4821" s="8"/>
      <c r="J4821" s="8" t="s">
        <v>78</v>
      </c>
      <c r="K4821" s="17">
        <v>0</v>
      </c>
      <c r="L4821" s="8"/>
      <c r="M4821" s="8"/>
      <c r="N4821" s="9">
        <v>0</v>
      </c>
      <c r="O4821" s="8"/>
      <c r="P4821" s="9">
        <v>0</v>
      </c>
      <c r="Q4821" s="15">
        <v>0</v>
      </c>
      <c r="R4821" s="9">
        <v>24</v>
      </c>
      <c r="S4821" s="8" t="s">
        <v>40</v>
      </c>
      <c r="T4821" s="8"/>
      <c r="U4821" s="8" t="s">
        <v>9167</v>
      </c>
      <c r="V4821" s="8"/>
      <c r="W4821" s="8"/>
    </row>
    <row r="4822" spans="1:23" ht="13.5" thickBot="1">
      <c r="A4822" s="8"/>
      <c r="B4822" s="8"/>
      <c r="C4822" s="44" t="s">
        <v>6535</v>
      </c>
      <c r="D4822" s="42"/>
      <c r="E4822" s="8"/>
      <c r="F4822" s="8"/>
      <c r="G4822" s="8"/>
      <c r="H4822" s="8"/>
      <c r="I4822" s="8"/>
      <c r="J4822" s="8" t="s">
        <v>78</v>
      </c>
      <c r="K4822" s="17">
        <v>0</v>
      </c>
      <c r="L4822" s="8"/>
      <c r="M4822" s="8"/>
      <c r="N4822" s="9">
        <v>0</v>
      </c>
      <c r="O4822" s="8"/>
      <c r="P4822" s="9">
        <v>0</v>
      </c>
      <c r="Q4822" s="15">
        <v>0</v>
      </c>
      <c r="R4822" s="9">
        <v>2304</v>
      </c>
      <c r="S4822" s="8" t="s">
        <v>37</v>
      </c>
      <c r="T4822" s="8"/>
      <c r="U4822" s="8" t="s">
        <v>9109</v>
      </c>
      <c r="V4822" s="8"/>
      <c r="W4822" s="8"/>
    </row>
    <row r="4823" spans="1:23" ht="13.5" thickBot="1">
      <c r="A4823" s="8"/>
      <c r="B4823" s="8"/>
      <c r="C4823" s="8" t="s">
        <v>6536</v>
      </c>
      <c r="D4823" s="8"/>
      <c r="E4823" s="8"/>
      <c r="F4823" s="8"/>
      <c r="G4823" s="8"/>
      <c r="H4823" s="8"/>
      <c r="I4823" s="8"/>
      <c r="J4823" s="8" t="s">
        <v>78</v>
      </c>
      <c r="K4823" s="17">
        <v>0</v>
      </c>
      <c r="L4823" s="8"/>
      <c r="M4823" s="8"/>
      <c r="N4823" s="9">
        <v>0</v>
      </c>
      <c r="O4823" s="8"/>
      <c r="P4823" s="9">
        <v>0</v>
      </c>
      <c r="Q4823" s="15">
        <v>0</v>
      </c>
      <c r="R4823" s="9">
        <v>48</v>
      </c>
      <c r="S4823" s="8" t="s">
        <v>34</v>
      </c>
      <c r="T4823" s="8"/>
      <c r="U4823" s="8" t="s">
        <v>9164</v>
      </c>
      <c r="V4823" s="8"/>
      <c r="W4823" s="8"/>
    </row>
    <row r="4824" spans="1:23" ht="13.5" thickBot="1">
      <c r="A4824" s="8"/>
      <c r="B4824" s="8"/>
      <c r="C4824" s="44" t="s">
        <v>6537</v>
      </c>
      <c r="D4824" s="42"/>
      <c r="E4824" s="8"/>
      <c r="F4824" s="8"/>
      <c r="G4824" s="8"/>
      <c r="H4824" s="8"/>
      <c r="I4824" s="8"/>
      <c r="J4824" s="8" t="s">
        <v>78</v>
      </c>
      <c r="K4824" s="17">
        <v>0</v>
      </c>
      <c r="L4824" s="8"/>
      <c r="M4824" s="8"/>
      <c r="N4824" s="9">
        <v>0</v>
      </c>
      <c r="O4824" s="8"/>
      <c r="P4824" s="9">
        <v>0</v>
      </c>
      <c r="Q4824" s="15">
        <v>0</v>
      </c>
      <c r="R4824" s="9">
        <v>48</v>
      </c>
      <c r="S4824" s="8" t="s">
        <v>34</v>
      </c>
      <c r="T4824" s="8"/>
      <c r="U4824" s="8" t="s">
        <v>9164</v>
      </c>
      <c r="V4824" s="8"/>
      <c r="W4824" s="8"/>
    </row>
    <row r="4825" spans="1:23" ht="13.5" thickBot="1">
      <c r="A4825" s="8"/>
      <c r="B4825" s="8"/>
      <c r="C4825" s="44" t="s">
        <v>6538</v>
      </c>
      <c r="D4825" s="42"/>
      <c r="E4825" s="8"/>
      <c r="F4825" s="8"/>
      <c r="G4825" s="8"/>
      <c r="H4825" s="8"/>
      <c r="I4825" s="8"/>
      <c r="J4825" s="8" t="s">
        <v>78</v>
      </c>
      <c r="K4825" s="17">
        <v>0</v>
      </c>
      <c r="L4825" s="8"/>
      <c r="M4825" s="8"/>
      <c r="N4825" s="9">
        <v>0</v>
      </c>
      <c r="O4825" s="8"/>
      <c r="P4825" s="9">
        <v>0</v>
      </c>
      <c r="Q4825" s="15">
        <v>0</v>
      </c>
      <c r="R4825" s="9">
        <v>96</v>
      </c>
      <c r="S4825" s="8" t="s">
        <v>34</v>
      </c>
      <c r="T4825" s="8"/>
      <c r="U4825" s="8" t="s">
        <v>9164</v>
      </c>
      <c r="V4825" s="8"/>
      <c r="W4825" s="8"/>
    </row>
    <row r="4826" spans="1:23" ht="13.5" thickBot="1">
      <c r="A4826" s="8"/>
      <c r="B4826" s="8"/>
      <c r="C4826" s="44" t="s">
        <v>6539</v>
      </c>
      <c r="D4826" s="42"/>
      <c r="E4826" s="8"/>
      <c r="F4826" s="8"/>
      <c r="G4826" s="8"/>
      <c r="H4826" s="8"/>
      <c r="I4826" s="8"/>
      <c r="J4826" s="8" t="s">
        <v>78</v>
      </c>
      <c r="K4826" s="17">
        <v>0</v>
      </c>
      <c r="L4826" s="8"/>
      <c r="M4826" s="8"/>
      <c r="N4826" s="9">
        <v>0</v>
      </c>
      <c r="O4826" s="8"/>
      <c r="P4826" s="9">
        <v>0</v>
      </c>
      <c r="Q4826" s="15">
        <v>0</v>
      </c>
      <c r="R4826" s="9">
        <v>72</v>
      </c>
      <c r="S4826" s="8" t="s">
        <v>34</v>
      </c>
      <c r="T4826" s="8"/>
      <c r="U4826" s="8" t="s">
        <v>9164</v>
      </c>
      <c r="V4826" s="8"/>
      <c r="W4826" s="8"/>
    </row>
    <row r="4827" spans="1:23" ht="13.5" thickBot="1">
      <c r="A4827" s="8"/>
      <c r="B4827" s="8"/>
      <c r="C4827" s="44" t="s">
        <v>6540</v>
      </c>
      <c r="D4827" s="42"/>
      <c r="E4827" s="8"/>
      <c r="F4827" s="8"/>
      <c r="G4827" s="8"/>
      <c r="H4827" s="8"/>
      <c r="I4827" s="8"/>
      <c r="J4827" s="8" t="s">
        <v>78</v>
      </c>
      <c r="K4827" s="17">
        <v>0</v>
      </c>
      <c r="L4827" s="8"/>
      <c r="M4827" s="8"/>
      <c r="N4827" s="9">
        <v>0</v>
      </c>
      <c r="O4827" s="8"/>
      <c r="P4827" s="9">
        <v>0</v>
      </c>
      <c r="Q4827" s="15">
        <v>0</v>
      </c>
      <c r="R4827" s="9">
        <v>144</v>
      </c>
      <c r="S4827" s="8" t="s">
        <v>34</v>
      </c>
      <c r="T4827" s="8"/>
      <c r="U4827" s="8" t="s">
        <v>9164</v>
      </c>
      <c r="V4827" s="8"/>
      <c r="W4827" s="8"/>
    </row>
    <row r="4828" spans="1:23" ht="13.5" thickBot="1">
      <c r="A4828" s="8"/>
      <c r="B4828" s="8"/>
      <c r="C4828" s="44" t="s">
        <v>6541</v>
      </c>
      <c r="D4828" s="42"/>
      <c r="E4828" s="8"/>
      <c r="F4828" s="8"/>
      <c r="G4828" s="8"/>
      <c r="H4828" s="8"/>
      <c r="I4828" s="8"/>
      <c r="J4828" s="8" t="s">
        <v>78</v>
      </c>
      <c r="K4828" s="17">
        <v>0</v>
      </c>
      <c r="L4828" s="8"/>
      <c r="M4828" s="8"/>
      <c r="N4828" s="9">
        <v>0</v>
      </c>
      <c r="O4828" s="8"/>
      <c r="P4828" s="9">
        <v>0</v>
      </c>
      <c r="Q4828" s="15">
        <v>0</v>
      </c>
      <c r="R4828" s="9">
        <v>60</v>
      </c>
      <c r="S4828" s="8" t="s">
        <v>34</v>
      </c>
      <c r="T4828" s="8"/>
      <c r="U4828" s="8" t="s">
        <v>9164</v>
      </c>
      <c r="V4828" s="8"/>
      <c r="W4828" s="8"/>
    </row>
    <row r="4829" spans="1:23" ht="13.5" thickBot="1">
      <c r="A4829" s="8"/>
      <c r="B4829" s="8"/>
      <c r="C4829" s="44" t="s">
        <v>6542</v>
      </c>
      <c r="D4829" s="42"/>
      <c r="E4829" s="8"/>
      <c r="F4829" s="8"/>
      <c r="G4829" s="8"/>
      <c r="H4829" s="8"/>
      <c r="I4829" s="8"/>
      <c r="J4829" s="8" t="s">
        <v>78</v>
      </c>
      <c r="K4829" s="17">
        <v>0</v>
      </c>
      <c r="L4829" s="8"/>
      <c r="M4829" s="8"/>
      <c r="N4829" s="9">
        <v>0</v>
      </c>
      <c r="O4829" s="8"/>
      <c r="P4829" s="9">
        <v>0</v>
      </c>
      <c r="Q4829" s="15">
        <v>0</v>
      </c>
      <c r="R4829" s="9">
        <v>24</v>
      </c>
      <c r="S4829" s="8" t="s">
        <v>34</v>
      </c>
      <c r="T4829" s="8"/>
      <c r="U4829" s="8" t="s">
        <v>9164</v>
      </c>
      <c r="V4829" s="8"/>
      <c r="W4829" s="8"/>
    </row>
    <row r="4830" spans="1:23" ht="13.5" thickBot="1">
      <c r="A4830" s="8"/>
      <c r="B4830" s="8"/>
      <c r="C4830" s="8" t="s">
        <v>6543</v>
      </c>
      <c r="D4830" s="8"/>
      <c r="E4830" s="8"/>
      <c r="F4830" s="8"/>
      <c r="G4830" s="8"/>
      <c r="H4830" s="8"/>
      <c r="I4830" s="8"/>
      <c r="J4830" s="8" t="s">
        <v>78</v>
      </c>
      <c r="K4830" s="17">
        <v>0</v>
      </c>
      <c r="L4830" s="8"/>
      <c r="M4830" s="8"/>
      <c r="N4830" s="9">
        <v>0</v>
      </c>
      <c r="O4830" s="8"/>
      <c r="P4830" s="9">
        <v>0</v>
      </c>
      <c r="Q4830" s="15">
        <v>0</v>
      </c>
      <c r="R4830" s="9">
        <v>36</v>
      </c>
      <c r="S4830" s="8" t="s">
        <v>34</v>
      </c>
      <c r="T4830" s="8"/>
      <c r="U4830" s="8" t="s">
        <v>9164</v>
      </c>
      <c r="V4830" s="8"/>
      <c r="W4830" s="8"/>
    </row>
    <row r="4831" spans="1:23" ht="13.5" thickBot="1">
      <c r="A4831" s="8"/>
      <c r="B4831" s="8"/>
      <c r="C4831" s="8" t="s">
        <v>6544</v>
      </c>
      <c r="D4831" s="8"/>
      <c r="E4831" s="8"/>
      <c r="F4831" s="8"/>
      <c r="G4831" s="8"/>
      <c r="H4831" s="8"/>
      <c r="I4831" s="8"/>
      <c r="J4831" s="8" t="s">
        <v>78</v>
      </c>
      <c r="K4831" s="17">
        <v>0</v>
      </c>
      <c r="L4831" s="8"/>
      <c r="M4831" s="8"/>
      <c r="N4831" s="9">
        <v>0</v>
      </c>
      <c r="O4831" s="8"/>
      <c r="P4831" s="9">
        <v>0</v>
      </c>
      <c r="Q4831" s="15">
        <v>0</v>
      </c>
      <c r="R4831" s="9">
        <v>48</v>
      </c>
      <c r="S4831" s="8" t="s">
        <v>34</v>
      </c>
      <c r="T4831" s="8"/>
      <c r="U4831" s="8" t="s">
        <v>9164</v>
      </c>
      <c r="V4831" s="8"/>
      <c r="W4831" s="8"/>
    </row>
    <row r="4832" spans="1:23" ht="13.5" thickBot="1">
      <c r="A4832" s="8"/>
      <c r="B4832" s="8"/>
      <c r="C4832" s="44" t="s">
        <v>6545</v>
      </c>
      <c r="D4832" s="42"/>
      <c r="E4832" s="8"/>
      <c r="F4832" s="8"/>
      <c r="G4832" s="8"/>
      <c r="H4832" s="8"/>
      <c r="I4832" s="8"/>
      <c r="J4832" s="8" t="s">
        <v>78</v>
      </c>
      <c r="K4832" s="17">
        <v>0</v>
      </c>
      <c r="L4832" s="8"/>
      <c r="M4832" s="8"/>
      <c r="N4832" s="9">
        <v>0</v>
      </c>
      <c r="O4832" s="8"/>
      <c r="P4832" s="9">
        <v>0</v>
      </c>
      <c r="Q4832" s="15">
        <v>0</v>
      </c>
      <c r="R4832" s="9">
        <v>144</v>
      </c>
      <c r="S4832" s="8" t="s">
        <v>34</v>
      </c>
      <c r="T4832" s="8"/>
      <c r="U4832" s="8" t="s">
        <v>9164</v>
      </c>
      <c r="V4832" s="8"/>
      <c r="W4832" s="8"/>
    </row>
    <row r="4833" spans="1:23" ht="13.5" thickBot="1">
      <c r="A4833" s="8"/>
      <c r="B4833" s="8"/>
      <c r="C4833" s="44" t="s">
        <v>6546</v>
      </c>
      <c r="D4833" s="42"/>
      <c r="E4833" s="8"/>
      <c r="F4833" s="8"/>
      <c r="G4833" s="8"/>
      <c r="H4833" s="8"/>
      <c r="I4833" s="8"/>
      <c r="J4833" s="8" t="s">
        <v>78</v>
      </c>
      <c r="K4833" s="17">
        <v>0</v>
      </c>
      <c r="L4833" s="8"/>
      <c r="M4833" s="8"/>
      <c r="N4833" s="9">
        <v>0</v>
      </c>
      <c r="O4833" s="8"/>
      <c r="P4833" s="9">
        <v>0</v>
      </c>
      <c r="Q4833" s="15">
        <v>0</v>
      </c>
      <c r="R4833" s="9">
        <v>60</v>
      </c>
      <c r="S4833" s="8" t="s">
        <v>40</v>
      </c>
      <c r="T4833" s="8"/>
      <c r="U4833" s="8" t="s">
        <v>9167</v>
      </c>
      <c r="V4833" s="8"/>
      <c r="W4833" s="8"/>
    </row>
    <row r="4834" spans="1:23" ht="13.5" thickBot="1">
      <c r="A4834" s="8"/>
      <c r="B4834" s="8"/>
      <c r="C4834" s="8" t="s">
        <v>6547</v>
      </c>
      <c r="D4834" s="8"/>
      <c r="E4834" s="8"/>
      <c r="F4834" s="8"/>
      <c r="G4834" s="8"/>
      <c r="H4834" s="8"/>
      <c r="I4834" s="8"/>
      <c r="J4834" s="8" t="s">
        <v>78</v>
      </c>
      <c r="K4834" s="17">
        <v>0</v>
      </c>
      <c r="L4834" s="8"/>
      <c r="M4834" s="8"/>
      <c r="N4834" s="9">
        <v>0</v>
      </c>
      <c r="O4834" s="8"/>
      <c r="P4834" s="9">
        <v>0</v>
      </c>
      <c r="Q4834" s="15">
        <v>0</v>
      </c>
      <c r="R4834" s="9">
        <v>1440</v>
      </c>
      <c r="S4834" s="8" t="s">
        <v>37</v>
      </c>
      <c r="T4834" s="8"/>
      <c r="U4834" s="8" t="s">
        <v>9109</v>
      </c>
      <c r="V4834" s="8"/>
      <c r="W4834" s="8"/>
    </row>
    <row r="4835" spans="1:23" ht="13.5" thickBot="1">
      <c r="A4835" s="8"/>
      <c r="B4835" s="8"/>
      <c r="C4835" s="8" t="s">
        <v>6548</v>
      </c>
      <c r="D4835" s="8"/>
      <c r="E4835" s="8"/>
      <c r="F4835" s="8"/>
      <c r="G4835" s="8"/>
      <c r="H4835" s="8"/>
      <c r="I4835" s="8"/>
      <c r="J4835" s="8" t="s">
        <v>78</v>
      </c>
      <c r="K4835" s="17">
        <v>0</v>
      </c>
      <c r="L4835" s="8"/>
      <c r="M4835" s="8"/>
      <c r="N4835" s="9">
        <v>0</v>
      </c>
      <c r="O4835" s="8"/>
      <c r="P4835" s="9">
        <v>0</v>
      </c>
      <c r="Q4835" s="15">
        <v>0</v>
      </c>
      <c r="R4835" s="9">
        <v>36</v>
      </c>
      <c r="S4835" s="8" t="s">
        <v>34</v>
      </c>
      <c r="T4835" s="8"/>
      <c r="U4835" s="18" t="s">
        <v>9164</v>
      </c>
      <c r="V4835" s="8"/>
      <c r="W4835" s="8"/>
    </row>
    <row r="4836" spans="1:23" ht="13.5" thickBot="1">
      <c r="A4836" s="8"/>
      <c r="B4836" s="8"/>
      <c r="C4836" s="8" t="s">
        <v>6549</v>
      </c>
      <c r="D4836" s="8"/>
      <c r="E4836" s="8"/>
      <c r="F4836" s="8"/>
      <c r="G4836" s="8"/>
      <c r="H4836" s="8"/>
      <c r="I4836" s="8"/>
      <c r="J4836" s="8" t="s">
        <v>78</v>
      </c>
      <c r="K4836" s="17">
        <v>0</v>
      </c>
      <c r="L4836" s="8"/>
      <c r="M4836" s="8"/>
      <c r="N4836" s="9">
        <v>0</v>
      </c>
      <c r="O4836" s="8"/>
      <c r="P4836" s="9">
        <v>0</v>
      </c>
      <c r="Q4836" s="15">
        <v>0</v>
      </c>
      <c r="R4836" s="9">
        <v>36</v>
      </c>
      <c r="S4836" s="8" t="s">
        <v>34</v>
      </c>
      <c r="T4836" s="8"/>
      <c r="U4836" s="8" t="s">
        <v>9164</v>
      </c>
      <c r="V4836" s="8"/>
      <c r="W4836" s="8"/>
    </row>
    <row r="4837" spans="1:23" ht="13.5" thickBot="1">
      <c r="A4837" s="8"/>
      <c r="B4837" s="8"/>
      <c r="C4837" s="8" t="s">
        <v>6550</v>
      </c>
      <c r="D4837" s="8"/>
      <c r="E4837" s="8"/>
      <c r="F4837" s="8"/>
      <c r="G4837" s="8"/>
      <c r="H4837" s="8"/>
      <c r="I4837" s="8"/>
      <c r="J4837" s="8" t="s">
        <v>78</v>
      </c>
      <c r="K4837" s="17">
        <v>0</v>
      </c>
      <c r="L4837" s="8"/>
      <c r="M4837" s="8"/>
      <c r="N4837" s="9">
        <v>0</v>
      </c>
      <c r="O4837" s="8"/>
      <c r="P4837" s="9">
        <v>0</v>
      </c>
      <c r="Q4837" s="15">
        <v>0</v>
      </c>
      <c r="R4837" s="9">
        <v>16</v>
      </c>
      <c r="S4837" s="8" t="s">
        <v>40</v>
      </c>
      <c r="T4837" s="8"/>
      <c r="U4837" s="8" t="s">
        <v>9167</v>
      </c>
      <c r="V4837" s="8"/>
      <c r="W4837" s="8"/>
    </row>
    <row r="4838" spans="1:23" ht="13.5" thickBot="1">
      <c r="A4838" s="8"/>
      <c r="B4838" s="8"/>
      <c r="C4838" s="8" t="s">
        <v>6551</v>
      </c>
      <c r="D4838" s="8"/>
      <c r="E4838" s="8"/>
      <c r="F4838" s="8"/>
      <c r="G4838" s="8"/>
      <c r="H4838" s="8"/>
      <c r="I4838" s="8"/>
      <c r="J4838" s="8" t="s">
        <v>78</v>
      </c>
      <c r="K4838" s="17">
        <v>0</v>
      </c>
      <c r="L4838" s="8"/>
      <c r="M4838" s="8"/>
      <c r="N4838" s="9">
        <v>0</v>
      </c>
      <c r="O4838" s="8"/>
      <c r="P4838" s="9">
        <v>0</v>
      </c>
      <c r="Q4838" s="15">
        <v>0</v>
      </c>
      <c r="R4838" s="9">
        <v>12</v>
      </c>
      <c r="S4838" s="8" t="s">
        <v>40</v>
      </c>
      <c r="T4838" s="8"/>
      <c r="U4838" s="8" t="s">
        <v>9167</v>
      </c>
      <c r="V4838" s="8"/>
      <c r="W4838" s="8"/>
    </row>
    <row r="4839" spans="1:23" ht="13.5" thickBot="1">
      <c r="A4839" s="8"/>
      <c r="B4839" s="8"/>
      <c r="C4839" s="8" t="s">
        <v>6552</v>
      </c>
      <c r="D4839" s="8"/>
      <c r="E4839" s="8"/>
      <c r="F4839" s="8"/>
      <c r="G4839" s="8"/>
      <c r="H4839" s="8"/>
      <c r="I4839" s="8"/>
      <c r="J4839" s="8" t="s">
        <v>78</v>
      </c>
      <c r="K4839" s="17">
        <v>0</v>
      </c>
      <c r="L4839" s="8"/>
      <c r="M4839" s="8"/>
      <c r="N4839" s="9">
        <v>0</v>
      </c>
      <c r="O4839" s="8"/>
      <c r="P4839" s="9">
        <v>0</v>
      </c>
      <c r="Q4839" s="15">
        <v>0</v>
      </c>
      <c r="R4839" s="9">
        <v>48</v>
      </c>
      <c r="S4839" s="8" t="s">
        <v>34</v>
      </c>
      <c r="T4839" s="8"/>
      <c r="U4839" s="18" t="s">
        <v>9164</v>
      </c>
      <c r="V4839" s="8"/>
      <c r="W4839" s="8"/>
    </row>
    <row r="4840" spans="1:23" ht="13.5" thickBot="1">
      <c r="A4840" s="8"/>
      <c r="B4840" s="8"/>
      <c r="C4840" s="8" t="s">
        <v>6553</v>
      </c>
      <c r="D4840" s="8"/>
      <c r="E4840" s="8"/>
      <c r="F4840" s="8"/>
      <c r="G4840" s="8"/>
      <c r="H4840" s="8"/>
      <c r="I4840" s="8"/>
      <c r="J4840" s="8" t="s">
        <v>78</v>
      </c>
      <c r="K4840" s="17">
        <v>0</v>
      </c>
      <c r="L4840" s="8"/>
      <c r="M4840" s="8"/>
      <c r="N4840" s="9">
        <v>0</v>
      </c>
      <c r="O4840" s="8"/>
      <c r="P4840" s="9">
        <v>0</v>
      </c>
      <c r="Q4840" s="15">
        <v>0</v>
      </c>
      <c r="R4840" s="9">
        <v>48</v>
      </c>
      <c r="S4840" s="8" t="s">
        <v>34</v>
      </c>
      <c r="T4840" s="8"/>
      <c r="U4840" s="18" t="s">
        <v>9164</v>
      </c>
      <c r="V4840" s="8"/>
      <c r="W4840" s="8"/>
    </row>
    <row r="4841" spans="1:23" ht="13.5" thickBot="1">
      <c r="A4841" s="8"/>
      <c r="B4841" s="8"/>
      <c r="C4841" s="8" t="s">
        <v>6554</v>
      </c>
      <c r="D4841" s="8"/>
      <c r="E4841" s="8"/>
      <c r="F4841" s="8"/>
      <c r="G4841" s="8"/>
      <c r="H4841" s="8"/>
      <c r="I4841" s="8"/>
      <c r="J4841" s="8" t="s">
        <v>78</v>
      </c>
      <c r="K4841" s="17">
        <v>0</v>
      </c>
      <c r="L4841" s="8"/>
      <c r="M4841" s="8"/>
      <c r="N4841" s="9">
        <v>0</v>
      </c>
      <c r="O4841" s="8"/>
      <c r="P4841" s="9">
        <v>0</v>
      </c>
      <c r="Q4841" s="15">
        <v>0</v>
      </c>
      <c r="R4841" s="9">
        <v>96</v>
      </c>
      <c r="S4841" s="8" t="s">
        <v>34</v>
      </c>
      <c r="T4841" s="8"/>
      <c r="U4841" s="8" t="s">
        <v>9164</v>
      </c>
      <c r="V4841" s="8"/>
      <c r="W4841" s="8"/>
    </row>
    <row r="4842" spans="1:23" ht="13.5" thickBot="1">
      <c r="A4842" s="8"/>
      <c r="B4842" s="8"/>
      <c r="C4842" s="8" t="s">
        <v>6555</v>
      </c>
      <c r="D4842" s="8"/>
      <c r="E4842" s="8"/>
      <c r="F4842" s="8"/>
      <c r="G4842" s="8"/>
      <c r="H4842" s="8"/>
      <c r="I4842" s="8"/>
      <c r="J4842" s="8" t="s">
        <v>78</v>
      </c>
      <c r="K4842" s="17">
        <v>0</v>
      </c>
      <c r="L4842" s="8"/>
      <c r="M4842" s="8"/>
      <c r="N4842" s="9">
        <v>0</v>
      </c>
      <c r="O4842" s="8"/>
      <c r="P4842" s="9">
        <v>0</v>
      </c>
      <c r="Q4842" s="15">
        <v>0</v>
      </c>
      <c r="R4842" s="9">
        <v>36</v>
      </c>
      <c r="S4842" s="8" t="s">
        <v>34</v>
      </c>
      <c r="T4842" s="8"/>
      <c r="U4842" s="8" t="s">
        <v>9164</v>
      </c>
      <c r="V4842" s="8"/>
      <c r="W4842" s="8"/>
    </row>
    <row r="4843" spans="1:23" ht="13.5" thickBot="1">
      <c r="A4843" s="8"/>
      <c r="B4843" s="8"/>
      <c r="C4843" s="8" t="s">
        <v>6556</v>
      </c>
      <c r="D4843" s="8"/>
      <c r="E4843" s="8"/>
      <c r="F4843" s="8"/>
      <c r="G4843" s="8"/>
      <c r="H4843" s="8"/>
      <c r="I4843" s="8"/>
      <c r="J4843" s="8" t="s">
        <v>78</v>
      </c>
      <c r="K4843" s="17">
        <v>0</v>
      </c>
      <c r="L4843" s="8"/>
      <c r="M4843" s="8"/>
      <c r="N4843" s="9">
        <v>0</v>
      </c>
      <c r="O4843" s="8"/>
      <c r="P4843" s="9">
        <v>0</v>
      </c>
      <c r="Q4843" s="15">
        <v>0</v>
      </c>
      <c r="R4843" s="9">
        <v>48</v>
      </c>
      <c r="S4843" s="8" t="s">
        <v>34</v>
      </c>
      <c r="T4843" s="8"/>
      <c r="U4843" s="8" t="s">
        <v>9164</v>
      </c>
      <c r="V4843" s="8"/>
      <c r="W4843" s="8"/>
    </row>
    <row r="4844" spans="1:23" ht="13.5" thickBot="1">
      <c r="A4844" s="8"/>
      <c r="B4844" s="8"/>
      <c r="C4844" s="8" t="s">
        <v>6557</v>
      </c>
      <c r="D4844" s="8"/>
      <c r="E4844" s="8"/>
      <c r="F4844" s="8"/>
      <c r="G4844" s="8"/>
      <c r="H4844" s="8"/>
      <c r="I4844" s="8"/>
      <c r="J4844" s="8" t="s">
        <v>78</v>
      </c>
      <c r="K4844" s="17">
        <v>0</v>
      </c>
      <c r="L4844" s="8"/>
      <c r="M4844" s="8"/>
      <c r="N4844" s="9">
        <v>0</v>
      </c>
      <c r="O4844" s="8"/>
      <c r="P4844" s="9">
        <v>0</v>
      </c>
      <c r="Q4844" s="15">
        <v>0</v>
      </c>
      <c r="R4844" s="9">
        <v>18</v>
      </c>
      <c r="S4844" s="8" t="s">
        <v>40</v>
      </c>
      <c r="T4844" s="8"/>
      <c r="U4844" s="8" t="s">
        <v>9167</v>
      </c>
      <c r="V4844" s="8"/>
      <c r="W4844" s="8"/>
    </row>
    <row r="4845" spans="1:23" ht="13.5" thickBot="1">
      <c r="A4845" s="8"/>
      <c r="B4845" s="8"/>
      <c r="C4845" s="8" t="s">
        <v>6558</v>
      </c>
      <c r="D4845" s="8"/>
      <c r="E4845" s="8"/>
      <c r="F4845" s="8"/>
      <c r="G4845" s="8"/>
      <c r="H4845" s="8"/>
      <c r="I4845" s="8"/>
      <c r="J4845" s="8" t="s">
        <v>78</v>
      </c>
      <c r="K4845" s="17">
        <v>0</v>
      </c>
      <c r="L4845" s="8"/>
      <c r="M4845" s="8"/>
      <c r="N4845" s="9">
        <v>0</v>
      </c>
      <c r="O4845" s="8"/>
      <c r="P4845" s="9">
        <v>0</v>
      </c>
      <c r="Q4845" s="15">
        <v>0</v>
      </c>
      <c r="R4845" s="9">
        <v>864</v>
      </c>
      <c r="S4845" s="8" t="s">
        <v>37</v>
      </c>
      <c r="T4845" s="8"/>
      <c r="U4845" s="8" t="s">
        <v>9109</v>
      </c>
      <c r="V4845" s="8"/>
      <c r="W4845" s="8"/>
    </row>
    <row r="4846" spans="1:23" ht="13.5" thickBot="1">
      <c r="A4846" s="8"/>
      <c r="B4846" s="8"/>
      <c r="C4846" s="44" t="s">
        <v>6559</v>
      </c>
      <c r="D4846" s="42"/>
      <c r="E4846" s="8"/>
      <c r="F4846" s="8"/>
      <c r="G4846" s="8"/>
      <c r="H4846" s="8"/>
      <c r="I4846" s="8"/>
      <c r="J4846" s="8" t="s">
        <v>78</v>
      </c>
      <c r="K4846" s="17">
        <v>0</v>
      </c>
      <c r="L4846" s="8"/>
      <c r="M4846" s="8"/>
      <c r="N4846" s="9">
        <v>0</v>
      </c>
      <c r="O4846" s="8"/>
      <c r="P4846" s="9">
        <v>0</v>
      </c>
      <c r="Q4846" s="15">
        <v>0</v>
      </c>
      <c r="R4846" s="9">
        <v>432</v>
      </c>
      <c r="S4846" s="8" t="s">
        <v>37</v>
      </c>
      <c r="T4846" s="8"/>
      <c r="U4846" s="8" t="s">
        <v>9109</v>
      </c>
      <c r="V4846" s="8"/>
      <c r="W4846" s="8"/>
    </row>
    <row r="4847" spans="1:23" ht="13.5" thickBot="1">
      <c r="A4847" s="8"/>
      <c r="B4847" s="8"/>
      <c r="C4847" s="8" t="s">
        <v>6561</v>
      </c>
      <c r="D4847" s="8"/>
      <c r="E4847" s="8"/>
      <c r="F4847" s="8"/>
      <c r="G4847" s="8"/>
      <c r="H4847" s="8"/>
      <c r="I4847" s="8"/>
      <c r="J4847" s="8" t="s">
        <v>78</v>
      </c>
      <c r="K4847" s="17">
        <v>0</v>
      </c>
      <c r="L4847" s="8"/>
      <c r="M4847" s="8"/>
      <c r="N4847" s="9">
        <v>0</v>
      </c>
      <c r="O4847" s="8"/>
      <c r="P4847" s="9">
        <v>0</v>
      </c>
      <c r="Q4847" s="15">
        <v>0</v>
      </c>
      <c r="R4847" s="9">
        <v>432</v>
      </c>
      <c r="S4847" s="8" t="s">
        <v>37</v>
      </c>
      <c r="T4847" s="8"/>
      <c r="U4847" s="8" t="s">
        <v>9109</v>
      </c>
      <c r="V4847" s="8"/>
      <c r="W4847" s="8"/>
    </row>
    <row r="4848" spans="1:23" ht="13.5" thickBot="1">
      <c r="A4848" s="8"/>
      <c r="B4848" s="8"/>
      <c r="C4848" s="8" t="s">
        <v>6562</v>
      </c>
      <c r="D4848" s="8"/>
      <c r="E4848" s="8"/>
      <c r="F4848" s="8"/>
      <c r="G4848" s="8"/>
      <c r="H4848" s="8"/>
      <c r="I4848" s="8"/>
      <c r="J4848" s="8" t="s">
        <v>78</v>
      </c>
      <c r="K4848" s="17">
        <v>0</v>
      </c>
      <c r="L4848" s="8"/>
      <c r="M4848" s="8"/>
      <c r="N4848" s="9">
        <v>0</v>
      </c>
      <c r="O4848" s="8"/>
      <c r="P4848" s="9">
        <v>0</v>
      </c>
      <c r="Q4848" s="15">
        <v>0</v>
      </c>
      <c r="R4848" s="9">
        <v>48</v>
      </c>
      <c r="S4848" s="8" t="s">
        <v>34</v>
      </c>
      <c r="T4848" s="8"/>
      <c r="U4848" s="8" t="s">
        <v>9164</v>
      </c>
      <c r="V4848" s="8"/>
      <c r="W4848" s="8"/>
    </row>
    <row r="4849" spans="1:23" ht="13.5" thickBot="1">
      <c r="A4849" s="8"/>
      <c r="B4849" s="8"/>
      <c r="C4849" s="8" t="s">
        <v>6563</v>
      </c>
      <c r="D4849" s="8"/>
      <c r="E4849" s="8"/>
      <c r="F4849" s="8"/>
      <c r="G4849" s="8"/>
      <c r="H4849" s="8"/>
      <c r="I4849" s="8"/>
      <c r="J4849" s="8" t="s">
        <v>78</v>
      </c>
      <c r="K4849" s="17">
        <v>0</v>
      </c>
      <c r="L4849" s="8"/>
      <c r="M4849" s="8"/>
      <c r="N4849" s="9">
        <v>0</v>
      </c>
      <c r="O4849" s="8"/>
      <c r="P4849" s="9">
        <v>0</v>
      </c>
      <c r="Q4849" s="15">
        <v>0</v>
      </c>
      <c r="R4849" s="9">
        <v>576</v>
      </c>
      <c r="S4849" s="8" t="s">
        <v>37</v>
      </c>
      <c r="T4849" s="8"/>
      <c r="U4849" s="8" t="s">
        <v>9109</v>
      </c>
      <c r="V4849" s="8"/>
      <c r="W4849" s="8"/>
    </row>
    <row r="4850" spans="1:23" ht="13.5" thickBot="1">
      <c r="A4850" s="8"/>
      <c r="B4850" s="8"/>
      <c r="C4850" s="8" t="s">
        <v>6564</v>
      </c>
      <c r="D4850" s="8"/>
      <c r="E4850" s="8"/>
      <c r="F4850" s="8"/>
      <c r="G4850" s="8"/>
      <c r="H4850" s="8"/>
      <c r="I4850" s="8"/>
      <c r="J4850" s="8" t="s">
        <v>78</v>
      </c>
      <c r="K4850" s="17">
        <v>0</v>
      </c>
      <c r="L4850" s="8"/>
      <c r="M4850" s="8"/>
      <c r="N4850" s="9">
        <v>0</v>
      </c>
      <c r="O4850" s="8"/>
      <c r="P4850" s="9">
        <v>0</v>
      </c>
      <c r="Q4850" s="15">
        <v>0</v>
      </c>
      <c r="R4850" s="9">
        <v>576</v>
      </c>
      <c r="S4850" s="8" t="s">
        <v>37</v>
      </c>
      <c r="T4850" s="8"/>
      <c r="U4850" s="8" t="s">
        <v>9109</v>
      </c>
      <c r="V4850" s="8"/>
      <c r="W4850" s="8"/>
    </row>
    <row r="4851" spans="1:23" ht="13.5" thickBot="1">
      <c r="A4851" s="8"/>
      <c r="B4851" s="8"/>
      <c r="C4851" s="8" t="s">
        <v>6566</v>
      </c>
      <c r="D4851" s="8"/>
      <c r="E4851" s="8"/>
      <c r="F4851" s="8"/>
      <c r="G4851" s="8"/>
      <c r="H4851" s="8"/>
      <c r="I4851" s="8"/>
      <c r="J4851" s="8" t="s">
        <v>78</v>
      </c>
      <c r="K4851" s="17">
        <v>0</v>
      </c>
      <c r="L4851" s="8"/>
      <c r="M4851" s="8"/>
      <c r="N4851" s="9">
        <v>0</v>
      </c>
      <c r="O4851" s="8"/>
      <c r="P4851" s="9">
        <v>0</v>
      </c>
      <c r="Q4851" s="15">
        <v>0</v>
      </c>
      <c r="R4851" s="9">
        <v>40</v>
      </c>
      <c r="S4851" s="8" t="s">
        <v>34</v>
      </c>
      <c r="T4851" s="8"/>
      <c r="U4851" s="8" t="s">
        <v>9164</v>
      </c>
      <c r="V4851" s="8"/>
      <c r="W4851" s="8"/>
    </row>
    <row r="4852" spans="1:23" ht="13.5" thickBot="1">
      <c r="A4852" s="8"/>
      <c r="B4852" s="8"/>
      <c r="C4852" s="18" t="s">
        <v>6567</v>
      </c>
      <c r="D4852" s="8"/>
      <c r="E4852" s="8"/>
      <c r="F4852" s="8"/>
      <c r="G4852" s="8"/>
      <c r="H4852" s="8"/>
      <c r="I4852" s="8"/>
      <c r="J4852" s="8" t="s">
        <v>78</v>
      </c>
      <c r="K4852" s="17">
        <v>0</v>
      </c>
      <c r="L4852" s="8"/>
      <c r="M4852" s="8"/>
      <c r="N4852" s="9">
        <v>0</v>
      </c>
      <c r="O4852" s="8"/>
      <c r="P4852" s="9">
        <v>0</v>
      </c>
      <c r="Q4852" s="15">
        <v>0</v>
      </c>
      <c r="R4852" s="9">
        <v>36</v>
      </c>
      <c r="S4852" s="8" t="s">
        <v>34</v>
      </c>
      <c r="T4852" s="8"/>
      <c r="U4852" s="8" t="s">
        <v>9164</v>
      </c>
      <c r="V4852" s="8"/>
      <c r="W4852" s="8"/>
    </row>
    <row r="4853" spans="1:23" ht="13.5" thickBot="1">
      <c r="A4853" s="8"/>
      <c r="B4853" s="8"/>
      <c r="C4853" s="8" t="s">
        <v>6568</v>
      </c>
      <c r="D4853" s="8"/>
      <c r="E4853" s="8"/>
      <c r="F4853" s="8"/>
      <c r="G4853" s="8"/>
      <c r="H4853" s="8"/>
      <c r="I4853" s="8"/>
      <c r="J4853" s="8" t="s">
        <v>78</v>
      </c>
      <c r="K4853" s="17">
        <v>0</v>
      </c>
      <c r="L4853" s="8"/>
      <c r="M4853" s="8"/>
      <c r="N4853" s="9">
        <v>0</v>
      </c>
      <c r="O4853" s="8"/>
      <c r="P4853" s="9">
        <v>0</v>
      </c>
      <c r="Q4853" s="15">
        <v>0</v>
      </c>
      <c r="R4853" s="9">
        <v>1440</v>
      </c>
      <c r="S4853" s="8" t="s">
        <v>37</v>
      </c>
      <c r="T4853" s="8"/>
      <c r="U4853" s="8" t="s">
        <v>9109</v>
      </c>
      <c r="V4853" s="8"/>
      <c r="W4853" s="8"/>
    </row>
    <row r="4854" spans="1:23" ht="13.5" thickBot="1">
      <c r="A4854" s="8"/>
      <c r="B4854" s="8"/>
      <c r="C4854" s="8" t="s">
        <v>6569</v>
      </c>
      <c r="D4854" s="8"/>
      <c r="E4854" s="8"/>
      <c r="F4854" s="8"/>
      <c r="G4854" s="8"/>
      <c r="H4854" s="8"/>
      <c r="I4854" s="8"/>
      <c r="J4854" s="8" t="s">
        <v>78</v>
      </c>
      <c r="K4854" s="17">
        <v>0</v>
      </c>
      <c r="L4854" s="8"/>
      <c r="M4854" s="8"/>
      <c r="N4854" s="9">
        <v>0</v>
      </c>
      <c r="O4854" s="8"/>
      <c r="P4854" s="9">
        <v>0</v>
      </c>
      <c r="Q4854" s="15">
        <v>0</v>
      </c>
      <c r="R4854" s="9">
        <v>40</v>
      </c>
      <c r="S4854" s="8" t="s">
        <v>40</v>
      </c>
      <c r="T4854" s="8"/>
      <c r="U4854" s="8" t="s">
        <v>9167</v>
      </c>
      <c r="V4854" s="8"/>
      <c r="W4854" s="8"/>
    </row>
    <row r="4855" spans="1:23" ht="13.5" thickBot="1">
      <c r="A4855" s="8"/>
      <c r="B4855" s="8"/>
      <c r="C4855" s="8" t="s">
        <v>6571</v>
      </c>
      <c r="D4855" s="8"/>
      <c r="E4855" s="8"/>
      <c r="F4855" s="8"/>
      <c r="G4855" s="8"/>
      <c r="H4855" s="8"/>
      <c r="I4855" s="8"/>
      <c r="J4855" s="8" t="s">
        <v>78</v>
      </c>
      <c r="K4855" s="17">
        <v>0</v>
      </c>
      <c r="L4855" s="8"/>
      <c r="M4855" s="8"/>
      <c r="N4855" s="9">
        <v>0</v>
      </c>
      <c r="O4855" s="8"/>
      <c r="P4855" s="9">
        <v>0</v>
      </c>
      <c r="Q4855" s="15">
        <v>0</v>
      </c>
      <c r="R4855" s="9">
        <v>36</v>
      </c>
      <c r="S4855" s="8" t="s">
        <v>34</v>
      </c>
      <c r="T4855" s="8"/>
      <c r="U4855" s="18" t="s">
        <v>9164</v>
      </c>
      <c r="V4855" s="8"/>
      <c r="W4855" s="8"/>
    </row>
    <row r="4856" spans="1:23" ht="13.5" thickBot="1">
      <c r="A4856" s="8"/>
      <c r="B4856" s="8"/>
      <c r="C4856" s="8" t="s">
        <v>6572</v>
      </c>
      <c r="D4856" s="8"/>
      <c r="E4856" s="8"/>
      <c r="F4856" s="8"/>
      <c r="G4856" s="8"/>
      <c r="H4856" s="8"/>
      <c r="I4856" s="8"/>
      <c r="J4856" s="8" t="s">
        <v>78</v>
      </c>
      <c r="K4856" s="17">
        <v>0</v>
      </c>
      <c r="L4856" s="8"/>
      <c r="M4856" s="8"/>
      <c r="N4856" s="9">
        <v>0</v>
      </c>
      <c r="O4856" s="8"/>
      <c r="P4856" s="9">
        <v>0</v>
      </c>
      <c r="Q4856" s="15">
        <v>0</v>
      </c>
      <c r="R4856" s="9">
        <v>1440</v>
      </c>
      <c r="S4856" s="8" t="s">
        <v>37</v>
      </c>
      <c r="T4856" s="8"/>
      <c r="U4856" s="8" t="s">
        <v>9109</v>
      </c>
      <c r="V4856" s="8"/>
      <c r="W4856" s="8"/>
    </row>
    <row r="4857" spans="1:23" ht="13.5" thickBot="1">
      <c r="A4857" s="8"/>
      <c r="B4857" s="8"/>
      <c r="C4857" s="8" t="s">
        <v>4745</v>
      </c>
      <c r="D4857" s="8"/>
      <c r="E4857" s="8"/>
      <c r="F4857" s="8"/>
      <c r="G4857" s="8"/>
      <c r="H4857" s="8"/>
      <c r="I4857" s="8" t="s">
        <v>416</v>
      </c>
      <c r="J4857" s="8" t="s">
        <v>214</v>
      </c>
      <c r="K4857" s="17">
        <v>0</v>
      </c>
      <c r="L4857" s="8"/>
      <c r="M4857" s="8"/>
      <c r="N4857" s="9">
        <v>0</v>
      </c>
      <c r="O4857" s="8"/>
      <c r="P4857" s="9">
        <v>0</v>
      </c>
      <c r="Q4857" s="15">
        <v>0</v>
      </c>
      <c r="R4857" s="9">
        <v>576</v>
      </c>
      <c r="S4857" s="8" t="s">
        <v>37</v>
      </c>
      <c r="T4857" s="8"/>
      <c r="U4857" s="8" t="s">
        <v>9109</v>
      </c>
      <c r="V4857" s="8"/>
      <c r="W4857" s="8"/>
    </row>
    <row r="4858" spans="1:23" ht="13.5" thickBot="1">
      <c r="A4858" s="8"/>
      <c r="B4858" s="8"/>
      <c r="C4858" s="8" t="s">
        <v>4747</v>
      </c>
      <c r="D4858" s="8"/>
      <c r="E4858" s="8"/>
      <c r="F4858" s="8"/>
      <c r="G4858" s="8"/>
      <c r="H4858" s="8"/>
      <c r="I4858" s="8" t="s">
        <v>416</v>
      </c>
      <c r="J4858" s="8" t="s">
        <v>214</v>
      </c>
      <c r="K4858" s="17">
        <v>0</v>
      </c>
      <c r="L4858" s="8"/>
      <c r="M4858" s="8"/>
      <c r="N4858" s="9">
        <v>0</v>
      </c>
      <c r="O4858" s="8"/>
      <c r="P4858" s="9">
        <v>0</v>
      </c>
      <c r="Q4858" s="15">
        <v>0</v>
      </c>
      <c r="R4858" s="9">
        <v>576</v>
      </c>
      <c r="S4858" s="8" t="s">
        <v>37</v>
      </c>
      <c r="T4858" s="8"/>
      <c r="U4858" s="8" t="s">
        <v>9109</v>
      </c>
      <c r="V4858" s="8"/>
      <c r="W4858" s="8"/>
    </row>
    <row r="4859" spans="1:23" ht="13.5" thickBot="1">
      <c r="A4859" s="8"/>
      <c r="B4859" s="8"/>
      <c r="C4859" s="8" t="s">
        <v>4749</v>
      </c>
      <c r="D4859" s="8"/>
      <c r="E4859" s="8"/>
      <c r="F4859" s="8"/>
      <c r="G4859" s="8"/>
      <c r="H4859" s="8"/>
      <c r="I4859" s="8" t="s">
        <v>416</v>
      </c>
      <c r="J4859" s="8" t="s">
        <v>214</v>
      </c>
      <c r="K4859" s="17">
        <v>0</v>
      </c>
      <c r="L4859" s="8"/>
      <c r="M4859" s="8"/>
      <c r="N4859" s="9">
        <v>0</v>
      </c>
      <c r="O4859" s="8"/>
      <c r="P4859" s="9">
        <v>0</v>
      </c>
      <c r="Q4859" s="15">
        <v>0</v>
      </c>
      <c r="R4859" s="9">
        <v>864</v>
      </c>
      <c r="S4859" s="8" t="s">
        <v>37</v>
      </c>
      <c r="T4859" s="8"/>
      <c r="U4859" s="8" t="s">
        <v>9109</v>
      </c>
      <c r="V4859" s="8"/>
      <c r="W4859" s="8"/>
    </row>
    <row r="4860" spans="1:23" ht="13.5" thickBot="1">
      <c r="A4860" s="8"/>
      <c r="B4860" s="8"/>
      <c r="C4860" s="8" t="s">
        <v>6580</v>
      </c>
      <c r="D4860" s="8"/>
      <c r="E4860" s="8"/>
      <c r="F4860" s="8"/>
      <c r="G4860" s="8"/>
      <c r="H4860" s="8"/>
      <c r="I4860" s="8"/>
      <c r="J4860" s="8" t="s">
        <v>78</v>
      </c>
      <c r="K4860" s="17">
        <v>0</v>
      </c>
      <c r="L4860" s="8"/>
      <c r="M4860" s="8"/>
      <c r="N4860" s="9">
        <v>0</v>
      </c>
      <c r="O4860" s="8"/>
      <c r="P4860" s="9">
        <v>0</v>
      </c>
      <c r="Q4860" s="15">
        <v>0</v>
      </c>
      <c r="R4860" s="9">
        <v>36</v>
      </c>
      <c r="S4860" s="8" t="s">
        <v>34</v>
      </c>
      <c r="T4860" s="8"/>
      <c r="U4860" s="8" t="s">
        <v>9164</v>
      </c>
      <c r="V4860" s="8"/>
      <c r="W4860" s="8"/>
    </row>
    <row r="4861" spans="1:23" ht="13.5" thickBot="1">
      <c r="A4861" s="8"/>
      <c r="B4861" s="8"/>
      <c r="C4861" s="18" t="s">
        <v>6581</v>
      </c>
      <c r="D4861" s="8"/>
      <c r="E4861" s="8"/>
      <c r="F4861" s="8"/>
      <c r="G4861" s="8"/>
      <c r="H4861" s="8"/>
      <c r="I4861" s="8"/>
      <c r="J4861" s="8" t="s">
        <v>78</v>
      </c>
      <c r="K4861" s="17">
        <v>0</v>
      </c>
      <c r="L4861" s="8"/>
      <c r="M4861" s="8"/>
      <c r="N4861" s="9">
        <v>0</v>
      </c>
      <c r="O4861" s="8"/>
      <c r="P4861" s="9">
        <v>0</v>
      </c>
      <c r="Q4861" s="15">
        <v>0</v>
      </c>
      <c r="R4861" s="9">
        <v>576</v>
      </c>
      <c r="S4861" s="8" t="s">
        <v>37</v>
      </c>
      <c r="T4861" s="8"/>
      <c r="U4861" s="8" t="s">
        <v>9109</v>
      </c>
      <c r="V4861" s="8"/>
      <c r="W4861" s="8"/>
    </row>
    <row r="4862" spans="1:23" ht="13.5" thickBot="1">
      <c r="A4862" s="8"/>
      <c r="B4862" s="8"/>
      <c r="C4862" s="44" t="s">
        <v>6582</v>
      </c>
      <c r="D4862" s="42"/>
      <c r="E4862" s="8"/>
      <c r="F4862" s="8"/>
      <c r="G4862" s="8"/>
      <c r="H4862" s="8"/>
      <c r="I4862" s="8"/>
      <c r="J4862" s="8" t="s">
        <v>78</v>
      </c>
      <c r="K4862" s="17">
        <v>0</v>
      </c>
      <c r="L4862" s="8"/>
      <c r="M4862" s="8"/>
      <c r="N4862" s="9">
        <v>0</v>
      </c>
      <c r="O4862" s="8"/>
      <c r="P4862" s="9">
        <v>0</v>
      </c>
      <c r="Q4862" s="15">
        <v>0</v>
      </c>
      <c r="R4862" s="9">
        <v>864</v>
      </c>
      <c r="S4862" s="8" t="s">
        <v>37</v>
      </c>
      <c r="T4862" s="8"/>
      <c r="U4862" s="8" t="s">
        <v>9109</v>
      </c>
      <c r="V4862" s="8"/>
      <c r="W4862" s="8"/>
    </row>
    <row r="4863" spans="1:23" ht="13.5" thickBot="1">
      <c r="A4863" s="8"/>
      <c r="B4863" s="8"/>
      <c r="C4863" s="8" t="s">
        <v>6585</v>
      </c>
      <c r="D4863" s="8"/>
      <c r="E4863" s="8"/>
      <c r="F4863" s="8"/>
      <c r="G4863" s="8"/>
      <c r="H4863" s="8"/>
      <c r="I4863" s="8"/>
      <c r="J4863" s="8" t="s">
        <v>78</v>
      </c>
      <c r="K4863" s="17">
        <v>0</v>
      </c>
      <c r="L4863" s="8"/>
      <c r="M4863" s="8"/>
      <c r="N4863" s="9">
        <v>0</v>
      </c>
      <c r="O4863" s="8"/>
      <c r="P4863" s="9">
        <v>0</v>
      </c>
      <c r="Q4863" s="15">
        <v>0</v>
      </c>
      <c r="R4863" s="9">
        <v>48</v>
      </c>
      <c r="S4863" s="8" t="s">
        <v>34</v>
      </c>
      <c r="T4863" s="8"/>
      <c r="U4863" s="8" t="s">
        <v>9164</v>
      </c>
      <c r="V4863" s="8"/>
      <c r="W4863" s="8"/>
    </row>
    <row r="4864" spans="1:23" ht="13.5" thickBot="1">
      <c r="A4864" s="8"/>
      <c r="B4864" s="8"/>
      <c r="C4864" s="44" t="s">
        <v>6586</v>
      </c>
      <c r="D4864" s="45"/>
      <c r="E4864" s="42"/>
      <c r="F4864" s="8"/>
      <c r="G4864" s="8"/>
      <c r="H4864" s="8"/>
      <c r="I4864" s="8"/>
      <c r="J4864" s="8" t="s">
        <v>78</v>
      </c>
      <c r="K4864" s="17">
        <v>0</v>
      </c>
      <c r="L4864" s="8"/>
      <c r="M4864" s="8"/>
      <c r="N4864" s="9">
        <v>0</v>
      </c>
      <c r="O4864" s="8"/>
      <c r="P4864" s="9">
        <v>0</v>
      </c>
      <c r="Q4864" s="15">
        <v>0</v>
      </c>
      <c r="R4864" s="9">
        <v>48</v>
      </c>
      <c r="S4864" s="8" t="s">
        <v>34</v>
      </c>
      <c r="T4864" s="8"/>
      <c r="U4864" s="8" t="s">
        <v>9164</v>
      </c>
      <c r="V4864" s="8"/>
      <c r="W4864" s="8"/>
    </row>
    <row r="4865" spans="1:23" ht="13.5" thickBot="1">
      <c r="A4865" s="8"/>
      <c r="B4865" s="8"/>
      <c r="C4865" s="8" t="s">
        <v>6587</v>
      </c>
      <c r="D4865" s="8"/>
      <c r="E4865" s="8"/>
      <c r="F4865" s="8"/>
      <c r="G4865" s="8"/>
      <c r="H4865" s="8"/>
      <c r="I4865" s="8"/>
      <c r="J4865" s="8" t="s">
        <v>78</v>
      </c>
      <c r="K4865" s="17">
        <v>0</v>
      </c>
      <c r="L4865" s="8"/>
      <c r="M4865" s="8"/>
      <c r="N4865" s="9">
        <v>0</v>
      </c>
      <c r="O4865" s="8"/>
      <c r="P4865" s="9">
        <v>0</v>
      </c>
      <c r="Q4865" s="15">
        <v>0</v>
      </c>
      <c r="R4865" s="9">
        <v>576</v>
      </c>
      <c r="S4865" s="8" t="s">
        <v>37</v>
      </c>
      <c r="T4865" s="8"/>
      <c r="U4865" s="8" t="s">
        <v>9109</v>
      </c>
      <c r="V4865" s="8"/>
      <c r="W4865" s="8"/>
    </row>
    <row r="4866" spans="1:23" ht="13.5" thickBot="1">
      <c r="A4866" s="8"/>
      <c r="B4866" s="8"/>
      <c r="C4866" s="8" t="s">
        <v>6588</v>
      </c>
      <c r="D4866" s="8"/>
      <c r="E4866" s="8"/>
      <c r="F4866" s="8"/>
      <c r="G4866" s="8"/>
      <c r="H4866" s="8"/>
      <c r="I4866" s="8"/>
      <c r="J4866" s="8" t="s">
        <v>78</v>
      </c>
      <c r="K4866" s="17">
        <v>0</v>
      </c>
      <c r="L4866" s="8"/>
      <c r="M4866" s="8"/>
      <c r="N4866" s="9">
        <v>0</v>
      </c>
      <c r="O4866" s="8"/>
      <c r="P4866" s="9">
        <v>0</v>
      </c>
      <c r="Q4866" s="15">
        <v>0</v>
      </c>
      <c r="R4866" s="9">
        <v>576</v>
      </c>
      <c r="S4866" s="8" t="s">
        <v>37</v>
      </c>
      <c r="T4866" s="8"/>
      <c r="U4866" s="8" t="s">
        <v>9109</v>
      </c>
      <c r="V4866" s="8"/>
      <c r="W4866" s="8"/>
    </row>
    <row r="4867" spans="1:23" ht="13.5" thickBot="1">
      <c r="A4867" s="8"/>
      <c r="B4867" s="8"/>
      <c r="C4867" s="8" t="s">
        <v>6589</v>
      </c>
      <c r="D4867" s="8"/>
      <c r="E4867" s="8"/>
      <c r="F4867" s="8"/>
      <c r="G4867" s="8"/>
      <c r="H4867" s="8"/>
      <c r="I4867" s="8"/>
      <c r="J4867" s="8" t="s">
        <v>78</v>
      </c>
      <c r="K4867" s="17">
        <v>0</v>
      </c>
      <c r="L4867" s="8"/>
      <c r="M4867" s="8"/>
      <c r="N4867" s="9">
        <v>0</v>
      </c>
      <c r="O4867" s="8"/>
      <c r="P4867" s="9">
        <v>0</v>
      </c>
      <c r="Q4867" s="15">
        <v>0</v>
      </c>
      <c r="R4867" s="9">
        <v>60</v>
      </c>
      <c r="S4867" s="8" t="s">
        <v>34</v>
      </c>
      <c r="T4867" s="8"/>
      <c r="U4867" s="8" t="s">
        <v>9164</v>
      </c>
      <c r="V4867" s="8"/>
      <c r="W4867" s="8"/>
    </row>
    <row r="4868" spans="1:23" ht="13.5" thickBot="1">
      <c r="A4868" s="8"/>
      <c r="B4868" s="8"/>
      <c r="C4868" s="44" t="s">
        <v>6590</v>
      </c>
      <c r="D4868" s="42"/>
      <c r="E4868" s="8"/>
      <c r="F4868" s="8"/>
      <c r="G4868" s="8"/>
      <c r="H4868" s="8"/>
      <c r="I4868" s="8"/>
      <c r="J4868" s="8" t="s">
        <v>78</v>
      </c>
      <c r="K4868" s="17">
        <v>0</v>
      </c>
      <c r="L4868" s="8"/>
      <c r="M4868" s="8"/>
      <c r="N4868" s="9">
        <v>0</v>
      </c>
      <c r="O4868" s="8"/>
      <c r="P4868" s="9">
        <v>0</v>
      </c>
      <c r="Q4868" s="15">
        <v>0</v>
      </c>
      <c r="R4868" s="9">
        <v>60</v>
      </c>
      <c r="S4868" s="8" t="s">
        <v>34</v>
      </c>
      <c r="T4868" s="8"/>
      <c r="U4868" s="18" t="s">
        <v>9164</v>
      </c>
      <c r="V4868" s="8"/>
      <c r="W4868" s="8"/>
    </row>
    <row r="4869" spans="1:23" ht="13.5" thickBot="1">
      <c r="A4869" s="8"/>
      <c r="B4869" s="8"/>
      <c r="C4869" s="44" t="s">
        <v>6591</v>
      </c>
      <c r="D4869" s="42"/>
      <c r="E4869" s="8"/>
      <c r="F4869" s="8"/>
      <c r="G4869" s="8"/>
      <c r="H4869" s="8"/>
      <c r="I4869" s="8"/>
      <c r="J4869" s="8" t="s">
        <v>78</v>
      </c>
      <c r="K4869" s="17">
        <v>0</v>
      </c>
      <c r="L4869" s="8"/>
      <c r="M4869" s="8"/>
      <c r="N4869" s="9">
        <v>0</v>
      </c>
      <c r="O4869" s="8"/>
      <c r="P4869" s="9">
        <v>0</v>
      </c>
      <c r="Q4869" s="15">
        <v>0</v>
      </c>
      <c r="R4869" s="9">
        <v>60</v>
      </c>
      <c r="S4869" s="8" t="s">
        <v>34</v>
      </c>
      <c r="T4869" s="8"/>
      <c r="U4869" s="8" t="s">
        <v>9164</v>
      </c>
      <c r="V4869" s="8"/>
      <c r="W4869" s="8"/>
    </row>
    <row r="4870" spans="1:23" ht="13.5" thickBot="1">
      <c r="A4870" s="8"/>
      <c r="B4870" s="8"/>
      <c r="C4870" s="8" t="s">
        <v>6592</v>
      </c>
      <c r="D4870" s="8"/>
      <c r="E4870" s="8"/>
      <c r="F4870" s="8"/>
      <c r="G4870" s="8"/>
      <c r="H4870" s="8"/>
      <c r="I4870" s="8"/>
      <c r="J4870" s="8" t="s">
        <v>78</v>
      </c>
      <c r="K4870" s="17">
        <v>0</v>
      </c>
      <c r="L4870" s="8"/>
      <c r="M4870" s="8"/>
      <c r="N4870" s="9">
        <v>0</v>
      </c>
      <c r="O4870" s="8"/>
      <c r="P4870" s="9">
        <v>0</v>
      </c>
      <c r="Q4870" s="15">
        <v>0</v>
      </c>
      <c r="R4870" s="9">
        <v>76</v>
      </c>
      <c r="S4870" s="8" t="s">
        <v>37</v>
      </c>
      <c r="T4870" s="8"/>
      <c r="U4870" s="18" t="s">
        <v>9109</v>
      </c>
      <c r="V4870" s="8"/>
      <c r="W4870" s="8"/>
    </row>
    <row r="4871" spans="1:23" ht="13.5" thickBot="1">
      <c r="A4871" s="8"/>
      <c r="B4871" s="8"/>
      <c r="C4871" s="8" t="s">
        <v>6593</v>
      </c>
      <c r="D4871" s="8"/>
      <c r="E4871" s="8"/>
      <c r="F4871" s="8"/>
      <c r="G4871" s="8"/>
      <c r="H4871" s="8"/>
      <c r="I4871" s="8"/>
      <c r="J4871" s="8" t="s">
        <v>78</v>
      </c>
      <c r="K4871" s="17">
        <v>0</v>
      </c>
      <c r="L4871" s="8"/>
      <c r="M4871" s="8"/>
      <c r="N4871" s="9">
        <v>0</v>
      </c>
      <c r="O4871" s="8"/>
      <c r="P4871" s="9">
        <v>0</v>
      </c>
      <c r="Q4871" s="15">
        <v>0</v>
      </c>
      <c r="R4871" s="9">
        <v>16</v>
      </c>
      <c r="S4871" s="8" t="s">
        <v>40</v>
      </c>
      <c r="T4871" s="8"/>
      <c r="U4871" s="8" t="s">
        <v>9167</v>
      </c>
      <c r="V4871" s="8"/>
      <c r="W4871" s="8"/>
    </row>
    <row r="4872" spans="1:23" ht="13.5" thickBot="1">
      <c r="A4872" s="8"/>
      <c r="B4872" s="8"/>
      <c r="C4872" s="44" t="s">
        <v>6594</v>
      </c>
      <c r="D4872" s="42"/>
      <c r="E4872" s="8"/>
      <c r="F4872" s="8"/>
      <c r="G4872" s="8"/>
      <c r="H4872" s="8"/>
      <c r="I4872" s="8"/>
      <c r="J4872" s="8" t="s">
        <v>78</v>
      </c>
      <c r="K4872" s="17">
        <v>0</v>
      </c>
      <c r="L4872" s="8"/>
      <c r="M4872" s="8"/>
      <c r="N4872" s="9">
        <v>0</v>
      </c>
      <c r="O4872" s="8"/>
      <c r="P4872" s="9">
        <v>0</v>
      </c>
      <c r="Q4872" s="15">
        <v>0</v>
      </c>
      <c r="R4872" s="9">
        <v>576</v>
      </c>
      <c r="S4872" s="8" t="s">
        <v>37</v>
      </c>
      <c r="T4872" s="8"/>
      <c r="U4872" s="8" t="s">
        <v>9109</v>
      </c>
      <c r="V4872" s="8"/>
      <c r="W4872" s="8"/>
    </row>
    <row r="4873" spans="1:23" ht="13.5" thickBot="1">
      <c r="A4873" s="8"/>
      <c r="B4873" s="8"/>
      <c r="C4873" s="44" t="s">
        <v>6595</v>
      </c>
      <c r="D4873" s="42"/>
      <c r="E4873" s="8"/>
      <c r="F4873" s="8"/>
      <c r="G4873" s="8"/>
      <c r="H4873" s="8"/>
      <c r="I4873" s="8"/>
      <c r="J4873" s="8" t="s">
        <v>78</v>
      </c>
      <c r="K4873" s="17">
        <v>0</v>
      </c>
      <c r="L4873" s="8"/>
      <c r="M4873" s="8"/>
      <c r="N4873" s="9">
        <v>0</v>
      </c>
      <c r="O4873" s="8"/>
      <c r="P4873" s="9">
        <v>0</v>
      </c>
      <c r="Q4873" s="15">
        <v>0</v>
      </c>
      <c r="R4873" s="9">
        <v>250</v>
      </c>
      <c r="S4873" s="8" t="s">
        <v>124</v>
      </c>
      <c r="T4873" s="8"/>
      <c r="U4873" s="8" t="s">
        <v>9165</v>
      </c>
      <c r="V4873" s="8"/>
      <c r="W4873" s="8"/>
    </row>
    <row r="4874" spans="1:23" ht="13.5" thickBot="1">
      <c r="A4874" s="8"/>
      <c r="B4874" s="8"/>
      <c r="C4874" s="44" t="s">
        <v>6596</v>
      </c>
      <c r="D4874" s="42"/>
      <c r="E4874" s="8"/>
      <c r="F4874" s="8"/>
      <c r="G4874" s="8"/>
      <c r="H4874" s="8"/>
      <c r="I4874" s="8"/>
      <c r="J4874" s="8" t="s">
        <v>78</v>
      </c>
      <c r="K4874" s="17">
        <v>0</v>
      </c>
      <c r="L4874" s="8"/>
      <c r="M4874" s="8"/>
      <c r="N4874" s="9">
        <v>0</v>
      </c>
      <c r="O4874" s="8"/>
      <c r="P4874" s="9">
        <v>0</v>
      </c>
      <c r="Q4874" s="15">
        <v>0</v>
      </c>
      <c r="R4874" s="9">
        <v>600</v>
      </c>
      <c r="S4874" s="8" t="s">
        <v>37</v>
      </c>
      <c r="T4874" s="8"/>
      <c r="U4874" s="8" t="s">
        <v>9109</v>
      </c>
      <c r="V4874" s="8"/>
      <c r="W4874" s="8"/>
    </row>
    <row r="4875" spans="1:23" ht="13.5" thickBot="1">
      <c r="A4875" s="8"/>
      <c r="B4875" s="8"/>
      <c r="C4875" s="8" t="s">
        <v>6597</v>
      </c>
      <c r="D4875" s="8"/>
      <c r="E4875" s="8"/>
      <c r="F4875" s="8"/>
      <c r="G4875" s="8"/>
      <c r="H4875" s="8"/>
      <c r="I4875" s="8"/>
      <c r="J4875" s="8" t="s">
        <v>78</v>
      </c>
      <c r="K4875" s="17">
        <v>0</v>
      </c>
      <c r="L4875" s="8"/>
      <c r="M4875" s="8"/>
      <c r="N4875" s="9">
        <v>0</v>
      </c>
      <c r="O4875" s="8"/>
      <c r="P4875" s="9">
        <v>0</v>
      </c>
      <c r="Q4875" s="15">
        <v>0</v>
      </c>
      <c r="R4875" s="9">
        <v>300</v>
      </c>
      <c r="S4875" s="8" t="s">
        <v>124</v>
      </c>
      <c r="T4875" s="8"/>
      <c r="U4875" s="8" t="s">
        <v>9165</v>
      </c>
      <c r="V4875" s="8"/>
      <c r="W4875" s="8"/>
    </row>
    <row r="4876" spans="1:23" ht="13.5" thickBot="1">
      <c r="A4876" s="8"/>
      <c r="B4876" s="8"/>
      <c r="C4876" s="8" t="s">
        <v>6598</v>
      </c>
      <c r="D4876" s="8"/>
      <c r="E4876" s="8"/>
      <c r="F4876" s="8"/>
      <c r="G4876" s="8"/>
      <c r="H4876" s="8"/>
      <c r="I4876" s="8"/>
      <c r="J4876" s="8" t="s">
        <v>78</v>
      </c>
      <c r="K4876" s="17">
        <v>0</v>
      </c>
      <c r="L4876" s="8"/>
      <c r="M4876" s="8"/>
      <c r="N4876" s="9">
        <v>0</v>
      </c>
      <c r="O4876" s="8"/>
      <c r="P4876" s="9">
        <v>0</v>
      </c>
      <c r="Q4876" s="15">
        <v>0</v>
      </c>
      <c r="R4876" s="9">
        <v>600</v>
      </c>
      <c r="S4876" s="8" t="s">
        <v>37</v>
      </c>
      <c r="T4876" s="8"/>
      <c r="U4876" s="8" t="s">
        <v>9109</v>
      </c>
      <c r="V4876" s="8"/>
      <c r="W4876" s="8"/>
    </row>
    <row r="4877" spans="1:23" ht="13.5" thickBot="1">
      <c r="A4877" s="8"/>
      <c r="B4877" s="8"/>
      <c r="C4877" s="8" t="s">
        <v>6599</v>
      </c>
      <c r="D4877" s="8"/>
      <c r="E4877" s="8"/>
      <c r="F4877" s="8"/>
      <c r="G4877" s="8"/>
      <c r="H4877" s="8"/>
      <c r="I4877" s="8"/>
      <c r="J4877" s="8" t="s">
        <v>78</v>
      </c>
      <c r="K4877" s="17">
        <v>0</v>
      </c>
      <c r="L4877" s="8"/>
      <c r="M4877" s="8"/>
      <c r="N4877" s="9">
        <v>0</v>
      </c>
      <c r="O4877" s="8"/>
      <c r="P4877" s="9">
        <v>0</v>
      </c>
      <c r="Q4877" s="15">
        <v>0</v>
      </c>
      <c r="R4877" s="9">
        <v>288</v>
      </c>
      <c r="S4877" s="8" t="s">
        <v>37</v>
      </c>
      <c r="T4877" s="8"/>
      <c r="U4877" s="8" t="s">
        <v>9109</v>
      </c>
      <c r="V4877" s="8"/>
      <c r="W4877" s="8"/>
    </row>
    <row r="4878" spans="1:23" ht="13.5" thickBot="1">
      <c r="A4878" s="8"/>
      <c r="B4878" s="8"/>
      <c r="C4878" s="8" t="s">
        <v>6600</v>
      </c>
      <c r="D4878" s="8"/>
      <c r="E4878" s="8"/>
      <c r="F4878" s="8"/>
      <c r="G4878" s="8"/>
      <c r="H4878" s="8"/>
      <c r="I4878" s="8"/>
      <c r="J4878" s="8" t="s">
        <v>78</v>
      </c>
      <c r="K4878" s="17">
        <v>0</v>
      </c>
      <c r="L4878" s="8"/>
      <c r="M4878" s="8"/>
      <c r="N4878" s="9">
        <v>0</v>
      </c>
      <c r="O4878" s="8"/>
      <c r="P4878" s="9">
        <v>0</v>
      </c>
      <c r="Q4878" s="15">
        <v>0</v>
      </c>
      <c r="R4878" s="9">
        <v>250</v>
      </c>
      <c r="S4878" s="8" t="s">
        <v>124</v>
      </c>
      <c r="T4878" s="8"/>
      <c r="U4878" s="8" t="s">
        <v>9165</v>
      </c>
      <c r="V4878" s="8"/>
      <c r="W4878" s="8"/>
    </row>
    <row r="4879" spans="1:23" ht="13.5" thickBot="1">
      <c r="A4879" s="8"/>
      <c r="B4879" s="8"/>
      <c r="C4879" s="8" t="s">
        <v>6601</v>
      </c>
      <c r="D4879" s="8"/>
      <c r="E4879" s="8"/>
      <c r="F4879" s="8"/>
      <c r="G4879" s="8"/>
      <c r="H4879" s="8"/>
      <c r="I4879" s="8"/>
      <c r="J4879" s="8" t="s">
        <v>78</v>
      </c>
      <c r="K4879" s="17">
        <v>0</v>
      </c>
      <c r="L4879" s="8"/>
      <c r="M4879" s="8"/>
      <c r="N4879" s="9">
        <v>0</v>
      </c>
      <c r="O4879" s="8"/>
      <c r="P4879" s="9">
        <v>0</v>
      </c>
      <c r="Q4879" s="15">
        <v>0</v>
      </c>
      <c r="R4879" s="9">
        <v>600</v>
      </c>
      <c r="S4879" s="8" t="s">
        <v>37</v>
      </c>
      <c r="T4879" s="8"/>
      <c r="U4879" s="8" t="s">
        <v>9109</v>
      </c>
      <c r="V4879" s="8"/>
      <c r="W4879" s="8"/>
    </row>
    <row r="4880" spans="1:23" ht="13.5" thickBot="1">
      <c r="A4880" s="8"/>
      <c r="B4880" s="8"/>
      <c r="C4880" s="8" t="s">
        <v>6602</v>
      </c>
      <c r="D4880" s="8"/>
      <c r="E4880" s="8"/>
      <c r="F4880" s="8"/>
      <c r="G4880" s="8"/>
      <c r="H4880" s="8"/>
      <c r="I4880" s="8"/>
      <c r="J4880" s="8" t="s">
        <v>78</v>
      </c>
      <c r="K4880" s="17">
        <v>0</v>
      </c>
      <c r="L4880" s="8"/>
      <c r="M4880" s="8"/>
      <c r="N4880" s="9">
        <v>0</v>
      </c>
      <c r="O4880" s="8"/>
      <c r="P4880" s="9">
        <v>0</v>
      </c>
      <c r="Q4880" s="15">
        <v>0</v>
      </c>
      <c r="R4880" s="9">
        <v>300</v>
      </c>
      <c r="S4880" s="8" t="s">
        <v>37</v>
      </c>
      <c r="T4880" s="8"/>
      <c r="U4880" s="18" t="s">
        <v>9109</v>
      </c>
      <c r="V4880" s="8"/>
      <c r="W4880" s="8"/>
    </row>
    <row r="4881" spans="1:23" ht="13.5" thickBot="1">
      <c r="A4881" s="8"/>
      <c r="B4881" s="8"/>
      <c r="C4881" s="44" t="s">
        <v>6603</v>
      </c>
      <c r="D4881" s="42"/>
      <c r="E4881" s="8"/>
      <c r="F4881" s="8"/>
      <c r="G4881" s="8"/>
      <c r="H4881" s="8"/>
      <c r="I4881" s="8"/>
      <c r="J4881" s="8" t="s">
        <v>78</v>
      </c>
      <c r="K4881" s="17">
        <v>0</v>
      </c>
      <c r="L4881" s="8"/>
      <c r="M4881" s="8"/>
      <c r="N4881" s="9">
        <v>0</v>
      </c>
      <c r="O4881" s="8"/>
      <c r="P4881" s="9">
        <v>0</v>
      </c>
      <c r="Q4881" s="15">
        <v>0</v>
      </c>
      <c r="R4881" s="9">
        <v>600</v>
      </c>
      <c r="S4881" s="8" t="s">
        <v>37</v>
      </c>
      <c r="T4881" s="8"/>
      <c r="U4881" s="18" t="s">
        <v>9109</v>
      </c>
      <c r="V4881" s="8"/>
      <c r="W4881" s="8"/>
    </row>
    <row r="4882" spans="1:23" ht="13.5" thickBot="1">
      <c r="A4882" s="8"/>
      <c r="B4882" s="8"/>
      <c r="C4882" s="44" t="s">
        <v>6604</v>
      </c>
      <c r="D4882" s="42"/>
      <c r="E4882" s="8"/>
      <c r="F4882" s="8"/>
      <c r="G4882" s="8"/>
      <c r="H4882" s="8"/>
      <c r="I4882" s="8" t="s">
        <v>426</v>
      </c>
      <c r="J4882" s="8" t="s">
        <v>214</v>
      </c>
      <c r="K4882" s="17">
        <v>0</v>
      </c>
      <c r="L4882" s="8"/>
      <c r="M4882" s="8"/>
      <c r="N4882" s="9">
        <v>0</v>
      </c>
      <c r="O4882" s="8"/>
      <c r="P4882" s="9">
        <v>0</v>
      </c>
      <c r="Q4882" s="15">
        <v>0</v>
      </c>
      <c r="R4882" s="9">
        <v>250</v>
      </c>
      <c r="S4882" s="8" t="s">
        <v>37</v>
      </c>
      <c r="T4882" s="8"/>
      <c r="U4882" s="18" t="s">
        <v>9109</v>
      </c>
      <c r="V4882" s="8"/>
      <c r="W4882" s="8"/>
    </row>
    <row r="4883" spans="1:23" ht="13.5" thickBot="1">
      <c r="A4883" s="8"/>
      <c r="B4883" s="8"/>
      <c r="C4883" s="8" t="s">
        <v>6605</v>
      </c>
      <c r="D4883" s="8"/>
      <c r="E4883" s="8"/>
      <c r="F4883" s="8"/>
      <c r="G4883" s="8"/>
      <c r="H4883" s="8"/>
      <c r="I4883" s="8"/>
      <c r="J4883" s="8" t="s">
        <v>78</v>
      </c>
      <c r="K4883" s="17">
        <v>0</v>
      </c>
      <c r="L4883" s="8"/>
      <c r="M4883" s="8"/>
      <c r="N4883" s="9">
        <v>0</v>
      </c>
      <c r="O4883" s="8"/>
      <c r="P4883" s="9">
        <v>0</v>
      </c>
      <c r="Q4883" s="15">
        <v>0</v>
      </c>
      <c r="R4883" s="9">
        <v>120</v>
      </c>
      <c r="S4883" s="8" t="s">
        <v>37</v>
      </c>
      <c r="T4883" s="8"/>
      <c r="U4883" s="18" t="s">
        <v>9109</v>
      </c>
      <c r="V4883" s="8"/>
      <c r="W4883" s="8"/>
    </row>
    <row r="4884" spans="1:23" ht="13.5" thickBot="1">
      <c r="A4884" s="8"/>
      <c r="B4884" s="8"/>
      <c r="C4884" s="8" t="s">
        <v>6606</v>
      </c>
      <c r="D4884" s="8"/>
      <c r="E4884" s="8"/>
      <c r="F4884" s="8"/>
      <c r="G4884" s="8"/>
      <c r="H4884" s="8"/>
      <c r="I4884" s="8"/>
      <c r="J4884" s="8" t="s">
        <v>78</v>
      </c>
      <c r="K4884" s="17">
        <v>0</v>
      </c>
      <c r="L4884" s="8"/>
      <c r="M4884" s="8"/>
      <c r="N4884" s="9">
        <v>0</v>
      </c>
      <c r="O4884" s="8"/>
      <c r="P4884" s="9">
        <v>0</v>
      </c>
      <c r="Q4884" s="15">
        <v>0</v>
      </c>
      <c r="R4884" s="9">
        <v>3</v>
      </c>
      <c r="S4884" s="8" t="s">
        <v>34</v>
      </c>
      <c r="T4884" s="8"/>
      <c r="U4884" s="18" t="s">
        <v>9164</v>
      </c>
      <c r="V4884" s="8"/>
      <c r="W4884" s="8"/>
    </row>
    <row r="4885" spans="1:23" ht="13.5" thickBot="1">
      <c r="A4885" s="8"/>
      <c r="B4885" s="8"/>
      <c r="C4885" s="8" t="s">
        <v>6607</v>
      </c>
      <c r="D4885" s="8"/>
      <c r="E4885" s="8"/>
      <c r="F4885" s="8" t="s">
        <v>212</v>
      </c>
      <c r="G4885" s="8"/>
      <c r="H4885" s="8"/>
      <c r="I4885" s="8" t="s">
        <v>2266</v>
      </c>
      <c r="J4885" s="8" t="s">
        <v>214</v>
      </c>
      <c r="K4885" s="17">
        <v>0</v>
      </c>
      <c r="L4885" s="8"/>
      <c r="M4885" s="8"/>
      <c r="N4885" s="9">
        <v>0</v>
      </c>
      <c r="O4885" s="8"/>
      <c r="P4885" s="9">
        <v>0</v>
      </c>
      <c r="Q4885" s="15">
        <v>0</v>
      </c>
      <c r="R4885" s="9">
        <v>1000</v>
      </c>
      <c r="S4885" s="8" t="s">
        <v>37</v>
      </c>
      <c r="T4885" s="8"/>
      <c r="U4885" s="18" t="s">
        <v>9109</v>
      </c>
      <c r="V4885" s="8"/>
      <c r="W4885" s="8"/>
    </row>
    <row r="4886" spans="1:23" ht="13.5" thickBot="1">
      <c r="A4886" s="8"/>
      <c r="B4886" s="8"/>
      <c r="C4886" s="8" t="s">
        <v>6608</v>
      </c>
      <c r="D4886" s="8"/>
      <c r="E4886" s="8"/>
      <c r="F4886" s="8"/>
      <c r="G4886" s="8"/>
      <c r="H4886" s="8"/>
      <c r="I4886" s="8" t="s">
        <v>2499</v>
      </c>
      <c r="J4886" s="8" t="s">
        <v>214</v>
      </c>
      <c r="K4886" s="17">
        <v>0</v>
      </c>
      <c r="L4886" s="8"/>
      <c r="M4886" s="8"/>
      <c r="N4886" s="9">
        <v>0</v>
      </c>
      <c r="O4886" s="8"/>
      <c r="P4886" s="9">
        <v>0</v>
      </c>
      <c r="Q4886" s="15">
        <v>0</v>
      </c>
      <c r="R4886" s="9">
        <v>1000</v>
      </c>
      <c r="S4886" s="8" t="s">
        <v>37</v>
      </c>
      <c r="T4886" s="8"/>
      <c r="U4886" s="18" t="s">
        <v>9109</v>
      </c>
      <c r="V4886" s="8"/>
      <c r="W4886" s="8"/>
    </row>
    <row r="4887" spans="1:23" ht="26.25" thickBot="1">
      <c r="A4887" s="8"/>
      <c r="B4887" s="8"/>
      <c r="C4887" s="8" t="s">
        <v>6609</v>
      </c>
      <c r="D4887" s="8"/>
      <c r="E4887" s="8"/>
      <c r="F4887" s="8" t="s">
        <v>212</v>
      </c>
      <c r="G4887" s="8"/>
      <c r="H4887" s="8"/>
      <c r="I4887" s="8" t="s">
        <v>2357</v>
      </c>
      <c r="J4887" s="8" t="s">
        <v>214</v>
      </c>
      <c r="K4887" s="17">
        <v>0</v>
      </c>
      <c r="L4887" s="8"/>
      <c r="M4887" s="8"/>
      <c r="N4887" s="9">
        <v>0</v>
      </c>
      <c r="O4887" s="8"/>
      <c r="P4887" s="9">
        <v>0</v>
      </c>
      <c r="Q4887" s="15">
        <v>0</v>
      </c>
      <c r="R4887" s="9">
        <v>1000</v>
      </c>
      <c r="S4887" s="8" t="s">
        <v>37</v>
      </c>
      <c r="T4887" s="8"/>
      <c r="U4887" s="18" t="s">
        <v>9109</v>
      </c>
      <c r="V4887" s="8"/>
      <c r="W4887" s="8"/>
    </row>
    <row r="4888" spans="1:23" ht="13.5" thickBot="1">
      <c r="A4888" s="8"/>
      <c r="B4888" s="8"/>
      <c r="C4888" s="8" t="s">
        <v>6610</v>
      </c>
      <c r="D4888" s="8"/>
      <c r="E4888" s="8"/>
      <c r="F4888" s="8" t="s">
        <v>212</v>
      </c>
      <c r="G4888" s="8"/>
      <c r="H4888" s="8"/>
      <c r="I4888" s="8" t="s">
        <v>2266</v>
      </c>
      <c r="J4888" s="8" t="s">
        <v>214</v>
      </c>
      <c r="K4888" s="17">
        <v>0</v>
      </c>
      <c r="L4888" s="8"/>
      <c r="M4888" s="8"/>
      <c r="N4888" s="9">
        <v>0</v>
      </c>
      <c r="O4888" s="8"/>
      <c r="P4888" s="9">
        <v>0</v>
      </c>
      <c r="Q4888" s="15">
        <v>0</v>
      </c>
      <c r="R4888" s="9">
        <v>1000</v>
      </c>
      <c r="S4888" s="8" t="s">
        <v>37</v>
      </c>
      <c r="T4888" s="8"/>
      <c r="U4888" s="18" t="s">
        <v>9109</v>
      </c>
      <c r="V4888" s="8"/>
      <c r="W4888" s="8"/>
    </row>
    <row r="4889" spans="1:23" ht="26.25" thickBot="1">
      <c r="A4889" s="8"/>
      <c r="B4889" s="8"/>
      <c r="C4889" s="8" t="s">
        <v>6611</v>
      </c>
      <c r="D4889" s="8"/>
      <c r="E4889" s="8"/>
      <c r="F4889" s="8" t="s">
        <v>212</v>
      </c>
      <c r="G4889" s="8"/>
      <c r="H4889" s="8"/>
      <c r="I4889" s="8" t="s">
        <v>227</v>
      </c>
      <c r="J4889" s="8" t="s">
        <v>214</v>
      </c>
      <c r="K4889" s="17">
        <v>0</v>
      </c>
      <c r="L4889" s="8"/>
      <c r="M4889" s="8"/>
      <c r="N4889" s="9">
        <v>0</v>
      </c>
      <c r="O4889" s="8"/>
      <c r="P4889" s="9">
        <v>0</v>
      </c>
      <c r="Q4889" s="15">
        <v>0</v>
      </c>
      <c r="R4889" s="9">
        <v>2500</v>
      </c>
      <c r="S4889" s="8" t="s">
        <v>37</v>
      </c>
      <c r="T4889" s="8"/>
      <c r="U4889" s="18" t="s">
        <v>9109</v>
      </c>
      <c r="V4889" s="8"/>
      <c r="W4889" s="8"/>
    </row>
    <row r="4890" spans="1:23" ht="13.5" thickBot="1">
      <c r="A4890" s="8"/>
      <c r="B4890" s="8"/>
      <c r="C4890" s="8" t="s">
        <v>6612</v>
      </c>
      <c r="D4890" s="8"/>
      <c r="E4890" s="8"/>
      <c r="F4890" s="8" t="s">
        <v>212</v>
      </c>
      <c r="G4890" s="8"/>
      <c r="H4890" s="8"/>
      <c r="I4890" s="8" t="s">
        <v>423</v>
      </c>
      <c r="J4890" s="8" t="s">
        <v>214</v>
      </c>
      <c r="K4890" s="17">
        <v>0</v>
      </c>
      <c r="L4890" s="8"/>
      <c r="M4890" s="8"/>
      <c r="N4890" s="9">
        <v>0</v>
      </c>
      <c r="O4890" s="8"/>
      <c r="P4890" s="9">
        <v>0</v>
      </c>
      <c r="Q4890" s="15">
        <v>0</v>
      </c>
      <c r="R4890" s="9">
        <v>240</v>
      </c>
      <c r="S4890" s="8" t="s">
        <v>37</v>
      </c>
      <c r="T4890" s="8"/>
      <c r="U4890" s="18" t="s">
        <v>9109</v>
      </c>
      <c r="V4890" s="8"/>
      <c r="W4890" s="8"/>
    </row>
    <row r="4891" spans="1:23" ht="13.5" thickBot="1">
      <c r="A4891" s="8"/>
      <c r="B4891" s="8"/>
      <c r="C4891" s="8" t="s">
        <v>6614</v>
      </c>
      <c r="D4891" s="8"/>
      <c r="E4891" s="8"/>
      <c r="F4891" s="8"/>
      <c r="G4891" s="8"/>
      <c r="H4891" s="8"/>
      <c r="I4891" s="8"/>
      <c r="J4891" s="8" t="s">
        <v>78</v>
      </c>
      <c r="K4891" s="17">
        <v>0</v>
      </c>
      <c r="L4891" s="8"/>
      <c r="M4891" s="8"/>
      <c r="N4891" s="9">
        <v>0</v>
      </c>
      <c r="O4891" s="8"/>
      <c r="P4891" s="9">
        <v>0</v>
      </c>
      <c r="Q4891" s="15">
        <v>0</v>
      </c>
      <c r="R4891" s="9">
        <v>48</v>
      </c>
      <c r="S4891" s="8" t="s">
        <v>34</v>
      </c>
      <c r="T4891" s="8"/>
      <c r="U4891" s="18" t="s">
        <v>9164</v>
      </c>
      <c r="V4891" s="8"/>
      <c r="W4891" s="8"/>
    </row>
    <row r="4892" spans="1:23" ht="13.5" thickBot="1">
      <c r="A4892" s="8"/>
      <c r="B4892" s="8"/>
      <c r="C4892" s="8" t="s">
        <v>6615</v>
      </c>
      <c r="D4892" s="8"/>
      <c r="E4892" s="8"/>
      <c r="F4892" s="8"/>
      <c r="G4892" s="8"/>
      <c r="H4892" s="8"/>
      <c r="I4892" s="8" t="s">
        <v>699</v>
      </c>
      <c r="J4892" s="8" t="s">
        <v>78</v>
      </c>
      <c r="K4892" s="17">
        <v>0</v>
      </c>
      <c r="L4892" s="8"/>
      <c r="M4892" s="8"/>
      <c r="N4892" s="9">
        <v>0</v>
      </c>
      <c r="O4892" s="8"/>
      <c r="P4892" s="9">
        <v>0</v>
      </c>
      <c r="Q4892" s="15">
        <v>0</v>
      </c>
      <c r="R4892" s="9">
        <v>30</v>
      </c>
      <c r="S4892" s="8" t="s">
        <v>940</v>
      </c>
      <c r="T4892" s="8"/>
      <c r="U4892" s="18" t="s">
        <v>9176</v>
      </c>
      <c r="V4892" s="8"/>
      <c r="W4892" s="8"/>
    </row>
    <row r="4893" spans="1:23" ht="13.5" thickBot="1">
      <c r="A4893" s="8"/>
      <c r="B4893" s="8"/>
      <c r="C4893" s="8" t="s">
        <v>6616</v>
      </c>
      <c r="D4893" s="8"/>
      <c r="E4893" s="8"/>
      <c r="F4893" s="8"/>
      <c r="G4893" s="8"/>
      <c r="H4893" s="8"/>
      <c r="I4893" s="8" t="s">
        <v>699</v>
      </c>
      <c r="J4893" s="8" t="s">
        <v>78</v>
      </c>
      <c r="K4893" s="17">
        <v>0</v>
      </c>
      <c r="L4893" s="8"/>
      <c r="M4893" s="8"/>
      <c r="N4893" s="9">
        <v>0</v>
      </c>
      <c r="O4893" s="8"/>
      <c r="P4893" s="9">
        <v>0</v>
      </c>
      <c r="Q4893" s="15">
        <v>0</v>
      </c>
      <c r="R4893" s="9">
        <v>30</v>
      </c>
      <c r="S4893" s="8" t="s">
        <v>940</v>
      </c>
      <c r="T4893" s="8"/>
      <c r="U4893" s="18" t="s">
        <v>9176</v>
      </c>
      <c r="V4893" s="8"/>
      <c r="W4893" s="8"/>
    </row>
    <row r="4894" spans="1:23" ht="13.5" thickBot="1">
      <c r="A4894" s="8"/>
      <c r="B4894" s="8"/>
      <c r="C4894" s="8" t="s">
        <v>6617</v>
      </c>
      <c r="D4894" s="8"/>
      <c r="E4894" s="8"/>
      <c r="F4894" s="8"/>
      <c r="G4894" s="8"/>
      <c r="H4894" s="8"/>
      <c r="I4894" s="8" t="s">
        <v>699</v>
      </c>
      <c r="J4894" s="8" t="s">
        <v>78</v>
      </c>
      <c r="K4894" s="17">
        <v>0</v>
      </c>
      <c r="L4894" s="8"/>
      <c r="M4894" s="8"/>
      <c r="N4894" s="9">
        <v>0</v>
      </c>
      <c r="O4894" s="8"/>
      <c r="P4894" s="9">
        <v>0</v>
      </c>
      <c r="Q4894" s="15">
        <v>0</v>
      </c>
      <c r="R4894" s="9">
        <v>30</v>
      </c>
      <c r="S4894" s="8" t="s">
        <v>940</v>
      </c>
      <c r="T4894" s="8"/>
      <c r="U4894" s="18" t="s">
        <v>9176</v>
      </c>
      <c r="V4894" s="8"/>
      <c r="W4894" s="8"/>
    </row>
    <row r="4895" spans="1:23" ht="13.5" thickBot="1">
      <c r="A4895" s="8"/>
      <c r="B4895" s="8"/>
      <c r="C4895" s="8" t="s">
        <v>6618</v>
      </c>
      <c r="D4895" s="8"/>
      <c r="E4895" s="8"/>
      <c r="F4895" s="8"/>
      <c r="G4895" s="8"/>
      <c r="H4895" s="8"/>
      <c r="I4895" s="8" t="s">
        <v>699</v>
      </c>
      <c r="J4895" s="8" t="s">
        <v>78</v>
      </c>
      <c r="K4895" s="17">
        <v>0</v>
      </c>
      <c r="L4895" s="8"/>
      <c r="M4895" s="8"/>
      <c r="N4895" s="9">
        <v>0</v>
      </c>
      <c r="O4895" s="8"/>
      <c r="P4895" s="9">
        <v>0</v>
      </c>
      <c r="Q4895" s="15">
        <v>0</v>
      </c>
      <c r="R4895" s="9">
        <v>30</v>
      </c>
      <c r="S4895" s="8" t="s">
        <v>940</v>
      </c>
      <c r="T4895" s="8"/>
      <c r="U4895" s="18" t="s">
        <v>9176</v>
      </c>
      <c r="V4895" s="8"/>
      <c r="W4895" s="8"/>
    </row>
    <row r="4896" spans="1:23" ht="13.5" thickBot="1">
      <c r="A4896" s="8"/>
      <c r="B4896" s="8"/>
      <c r="C4896" s="8" t="s">
        <v>6268</v>
      </c>
      <c r="D4896" s="8"/>
      <c r="E4896" s="8"/>
      <c r="F4896" s="8" t="s">
        <v>212</v>
      </c>
      <c r="G4896" s="8"/>
      <c r="H4896" s="8"/>
      <c r="I4896" s="8" t="s">
        <v>1464</v>
      </c>
      <c r="J4896" s="8" t="s">
        <v>214</v>
      </c>
      <c r="K4896" s="17">
        <v>0</v>
      </c>
      <c r="L4896" s="8"/>
      <c r="M4896" s="8"/>
      <c r="N4896" s="9">
        <v>0</v>
      </c>
      <c r="O4896" s="8"/>
      <c r="P4896" s="9">
        <v>0</v>
      </c>
      <c r="Q4896" s="15">
        <v>0</v>
      </c>
      <c r="R4896" s="9">
        <v>50</v>
      </c>
      <c r="S4896" s="8" t="s">
        <v>37</v>
      </c>
      <c r="T4896" s="8"/>
      <c r="U4896" s="8" t="s">
        <v>9109</v>
      </c>
      <c r="V4896" s="8"/>
      <c r="W4896" s="8"/>
    </row>
    <row r="4897" spans="1:23" ht="13.5" thickBot="1">
      <c r="A4897" s="8"/>
      <c r="B4897" s="8"/>
      <c r="C4897" s="8" t="s">
        <v>6619</v>
      </c>
      <c r="D4897" s="8"/>
      <c r="E4897" s="8"/>
      <c r="F4897" s="8" t="s">
        <v>212</v>
      </c>
      <c r="G4897" s="8"/>
      <c r="H4897" s="8"/>
      <c r="I4897" s="8" t="s">
        <v>1464</v>
      </c>
      <c r="J4897" s="8" t="s">
        <v>214</v>
      </c>
      <c r="K4897" s="17">
        <v>0</v>
      </c>
      <c r="L4897" s="8"/>
      <c r="M4897" s="8"/>
      <c r="N4897" s="9">
        <v>0</v>
      </c>
      <c r="O4897" s="8"/>
      <c r="P4897" s="9">
        <v>0</v>
      </c>
      <c r="Q4897" s="15">
        <v>0</v>
      </c>
      <c r="R4897" s="9">
        <v>320</v>
      </c>
      <c r="S4897" s="8" t="s">
        <v>37</v>
      </c>
      <c r="T4897" s="8"/>
      <c r="U4897" s="8" t="s">
        <v>9109</v>
      </c>
      <c r="V4897" s="8"/>
      <c r="W4897" s="8"/>
    </row>
    <row r="4898" spans="1:23" ht="13.5" thickBot="1">
      <c r="A4898" s="8"/>
      <c r="B4898" s="8"/>
      <c r="C4898" s="8" t="s">
        <v>6620</v>
      </c>
      <c r="D4898" s="8"/>
      <c r="E4898" s="8"/>
      <c r="F4898" s="8" t="s">
        <v>212</v>
      </c>
      <c r="G4898" s="8"/>
      <c r="H4898" s="8"/>
      <c r="I4898" s="8" t="s">
        <v>1464</v>
      </c>
      <c r="J4898" s="8" t="s">
        <v>214</v>
      </c>
      <c r="K4898" s="17">
        <v>0</v>
      </c>
      <c r="L4898" s="8"/>
      <c r="M4898" s="8"/>
      <c r="N4898" s="9">
        <v>0</v>
      </c>
      <c r="O4898" s="8"/>
      <c r="P4898" s="9">
        <v>0</v>
      </c>
      <c r="Q4898" s="15">
        <v>0</v>
      </c>
      <c r="R4898" s="9">
        <v>5000</v>
      </c>
      <c r="S4898" s="8" t="s">
        <v>37</v>
      </c>
      <c r="T4898" s="8"/>
      <c r="U4898" s="18" t="s">
        <v>9109</v>
      </c>
      <c r="V4898" s="8"/>
      <c r="W4898" s="8"/>
    </row>
    <row r="4899" spans="1:23" ht="13.5" thickBot="1">
      <c r="A4899" s="8"/>
      <c r="B4899" s="8"/>
      <c r="C4899" s="8" t="s">
        <v>2277</v>
      </c>
      <c r="D4899" s="8"/>
      <c r="E4899" s="8"/>
      <c r="F4899" s="8" t="s">
        <v>212</v>
      </c>
      <c r="G4899" s="8"/>
      <c r="H4899" s="8"/>
      <c r="I4899" s="8" t="s">
        <v>1464</v>
      </c>
      <c r="J4899" s="8" t="s">
        <v>214</v>
      </c>
      <c r="K4899" s="17">
        <v>0</v>
      </c>
      <c r="L4899" s="8"/>
      <c r="M4899" s="8"/>
      <c r="N4899" s="9">
        <v>0</v>
      </c>
      <c r="O4899" s="8"/>
      <c r="P4899" s="9">
        <v>0</v>
      </c>
      <c r="Q4899" s="15">
        <v>0</v>
      </c>
      <c r="R4899" s="9">
        <v>6000</v>
      </c>
      <c r="S4899" s="8" t="s">
        <v>37</v>
      </c>
      <c r="T4899" s="8"/>
      <c r="U4899" s="18" t="s">
        <v>9109</v>
      </c>
      <c r="V4899" s="8"/>
      <c r="W4899" s="8"/>
    </row>
    <row r="4900" spans="1:23" ht="13.5" thickBot="1">
      <c r="A4900" s="8"/>
      <c r="B4900" s="8"/>
      <c r="C4900" s="8" t="s">
        <v>2281</v>
      </c>
      <c r="D4900" s="8"/>
      <c r="E4900" s="8"/>
      <c r="F4900" s="8" t="s">
        <v>212</v>
      </c>
      <c r="G4900" s="8"/>
      <c r="H4900" s="8"/>
      <c r="I4900" s="8" t="s">
        <v>1464</v>
      </c>
      <c r="J4900" s="8" t="s">
        <v>214</v>
      </c>
      <c r="K4900" s="17">
        <v>0</v>
      </c>
      <c r="L4900" s="8"/>
      <c r="M4900" s="8"/>
      <c r="N4900" s="9">
        <v>0</v>
      </c>
      <c r="O4900" s="8"/>
      <c r="P4900" s="9">
        <v>0</v>
      </c>
      <c r="Q4900" s="15">
        <v>0</v>
      </c>
      <c r="R4900" s="9">
        <v>4000</v>
      </c>
      <c r="S4900" s="8" t="s">
        <v>37</v>
      </c>
      <c r="T4900" s="8"/>
      <c r="U4900" s="18" t="s">
        <v>9109</v>
      </c>
      <c r="V4900" s="8"/>
      <c r="W4900" s="8"/>
    </row>
    <row r="4901" spans="1:23" ht="13.5" thickBot="1">
      <c r="A4901" s="8"/>
      <c r="B4901" s="8"/>
      <c r="C4901" s="8" t="s">
        <v>2285</v>
      </c>
      <c r="D4901" s="8"/>
      <c r="E4901" s="8"/>
      <c r="F4901" s="8" t="s">
        <v>212</v>
      </c>
      <c r="G4901" s="8"/>
      <c r="H4901" s="8"/>
      <c r="I4901" s="8" t="s">
        <v>1464</v>
      </c>
      <c r="J4901" s="8" t="s">
        <v>214</v>
      </c>
      <c r="K4901" s="17">
        <v>0</v>
      </c>
      <c r="L4901" s="8"/>
      <c r="M4901" s="8"/>
      <c r="N4901" s="9">
        <v>0</v>
      </c>
      <c r="O4901" s="8"/>
      <c r="P4901" s="9">
        <v>0</v>
      </c>
      <c r="Q4901" s="15">
        <v>0</v>
      </c>
      <c r="R4901" s="9">
        <v>4000</v>
      </c>
      <c r="S4901" s="8" t="s">
        <v>37</v>
      </c>
      <c r="T4901" s="8"/>
      <c r="U4901" s="18" t="s">
        <v>9109</v>
      </c>
      <c r="V4901" s="8"/>
      <c r="W4901" s="8"/>
    </row>
    <row r="4902" spans="1:23" ht="13.5" thickBot="1">
      <c r="A4902" s="8"/>
      <c r="B4902" s="8"/>
      <c r="C4902" s="8" t="s">
        <v>6621</v>
      </c>
      <c r="D4902" s="8"/>
      <c r="E4902" s="8"/>
      <c r="F4902" s="8" t="s">
        <v>212</v>
      </c>
      <c r="G4902" s="8"/>
      <c r="H4902" s="8"/>
      <c r="I4902" s="8" t="s">
        <v>1464</v>
      </c>
      <c r="J4902" s="8" t="s">
        <v>214</v>
      </c>
      <c r="K4902" s="17">
        <v>0</v>
      </c>
      <c r="L4902" s="8"/>
      <c r="M4902" s="8"/>
      <c r="N4902" s="9">
        <v>0</v>
      </c>
      <c r="O4902" s="8"/>
      <c r="P4902" s="9">
        <v>0</v>
      </c>
      <c r="Q4902" s="15">
        <v>0</v>
      </c>
      <c r="R4902" s="9">
        <v>240</v>
      </c>
      <c r="S4902" s="8" t="s">
        <v>37</v>
      </c>
      <c r="T4902" s="8"/>
      <c r="U4902" s="18" t="s">
        <v>9109</v>
      </c>
      <c r="V4902" s="8"/>
      <c r="W4902" s="8"/>
    </row>
    <row r="4903" spans="1:23" ht="13.5" thickBot="1">
      <c r="A4903" s="8"/>
      <c r="B4903" s="8"/>
      <c r="C4903" s="18" t="s">
        <v>6622</v>
      </c>
      <c r="D4903" s="8"/>
      <c r="E4903" s="8"/>
      <c r="F4903" s="8"/>
      <c r="G4903" s="8"/>
      <c r="H4903" s="8"/>
      <c r="I4903" s="8" t="s">
        <v>699</v>
      </c>
      <c r="J4903" s="8" t="s">
        <v>78</v>
      </c>
      <c r="K4903" s="17">
        <v>0</v>
      </c>
      <c r="L4903" s="8"/>
      <c r="M4903" s="8"/>
      <c r="N4903" s="9">
        <v>0</v>
      </c>
      <c r="O4903" s="8"/>
      <c r="P4903" s="9">
        <v>0</v>
      </c>
      <c r="Q4903" s="15">
        <v>0</v>
      </c>
      <c r="R4903" s="9">
        <v>432</v>
      </c>
      <c r="S4903" s="8" t="s">
        <v>37</v>
      </c>
      <c r="T4903" s="8"/>
      <c r="U4903" s="18" t="s">
        <v>9109</v>
      </c>
      <c r="V4903" s="8"/>
      <c r="W4903" s="8"/>
    </row>
    <row r="4904" spans="1:23" ht="13.5" thickBot="1">
      <c r="A4904" s="8"/>
      <c r="B4904" s="8"/>
      <c r="C4904" s="8" t="s">
        <v>5499</v>
      </c>
      <c r="D4904" s="8"/>
      <c r="E4904" s="8"/>
      <c r="F4904" s="8"/>
      <c r="G4904" s="8"/>
      <c r="H4904" s="8"/>
      <c r="I4904" s="8" t="s">
        <v>699</v>
      </c>
      <c r="J4904" s="8" t="s">
        <v>78</v>
      </c>
      <c r="K4904" s="17">
        <v>0</v>
      </c>
      <c r="L4904" s="8"/>
      <c r="M4904" s="8"/>
      <c r="N4904" s="9">
        <v>0</v>
      </c>
      <c r="O4904" s="8"/>
      <c r="P4904" s="9">
        <v>0</v>
      </c>
      <c r="Q4904" s="15">
        <v>0</v>
      </c>
      <c r="R4904" s="9">
        <v>120</v>
      </c>
      <c r="S4904" s="8" t="s">
        <v>37</v>
      </c>
      <c r="T4904" s="8"/>
      <c r="U4904" s="18" t="s">
        <v>9109</v>
      </c>
      <c r="V4904" s="8"/>
      <c r="W4904" s="8"/>
    </row>
    <row r="4905" spans="1:23" ht="13.5" thickBot="1">
      <c r="A4905" s="8"/>
      <c r="B4905" s="8"/>
      <c r="C4905" s="8" t="s">
        <v>9187</v>
      </c>
      <c r="D4905" s="8"/>
      <c r="E4905" s="8"/>
      <c r="F4905" s="8"/>
      <c r="G4905" s="8"/>
      <c r="H4905" s="8"/>
      <c r="I4905" s="8" t="s">
        <v>126</v>
      </c>
      <c r="J4905" s="8" t="s">
        <v>78</v>
      </c>
      <c r="K4905" s="17">
        <v>0</v>
      </c>
      <c r="L4905" s="8"/>
      <c r="M4905" s="8"/>
      <c r="N4905" s="9">
        <v>0</v>
      </c>
      <c r="O4905" s="8"/>
      <c r="P4905" s="9">
        <v>0</v>
      </c>
      <c r="Q4905" s="15">
        <v>0</v>
      </c>
      <c r="R4905" s="9">
        <v>200</v>
      </c>
      <c r="S4905" s="8" t="s">
        <v>124</v>
      </c>
      <c r="T4905" s="8"/>
      <c r="U4905" s="18" t="s">
        <v>9165</v>
      </c>
      <c r="V4905" s="8"/>
      <c r="W4905" s="8"/>
    </row>
    <row r="4906" spans="1:23" ht="13.5" thickBot="1">
      <c r="A4906" s="8"/>
      <c r="B4906" s="8"/>
      <c r="C4906" s="8" t="s">
        <v>9188</v>
      </c>
      <c r="D4906" s="8"/>
      <c r="E4906" s="8"/>
      <c r="F4906" s="8"/>
      <c r="G4906" s="8"/>
      <c r="H4906" s="8"/>
      <c r="I4906" s="8" t="s">
        <v>126</v>
      </c>
      <c r="J4906" s="8" t="s">
        <v>78</v>
      </c>
      <c r="K4906" s="17">
        <v>0</v>
      </c>
      <c r="L4906" s="8"/>
      <c r="M4906" s="8"/>
      <c r="N4906" s="9">
        <v>0</v>
      </c>
      <c r="O4906" s="8"/>
      <c r="P4906" s="9">
        <v>0</v>
      </c>
      <c r="Q4906" s="15">
        <v>0</v>
      </c>
      <c r="R4906" s="9">
        <v>500</v>
      </c>
      <c r="S4906" s="8" t="s">
        <v>124</v>
      </c>
      <c r="T4906" s="8"/>
      <c r="U4906" s="18" t="s">
        <v>9165</v>
      </c>
      <c r="V4906" s="8"/>
      <c r="W4906" s="8"/>
    </row>
    <row r="4907" spans="1:23" ht="13.5" thickBot="1">
      <c r="A4907" s="8"/>
      <c r="B4907" s="8"/>
      <c r="C4907" s="8" t="s">
        <v>10379</v>
      </c>
      <c r="D4907" s="8"/>
      <c r="E4907" s="8"/>
      <c r="F4907" s="8" t="s">
        <v>36</v>
      </c>
      <c r="G4907" s="8"/>
      <c r="H4907" s="8">
        <v>7</v>
      </c>
      <c r="I4907" s="8">
        <v>99</v>
      </c>
      <c r="J4907" s="8" t="s">
        <v>78</v>
      </c>
      <c r="K4907" s="17">
        <v>180</v>
      </c>
      <c r="L4907" s="8">
        <v>0</v>
      </c>
      <c r="M4907" s="8">
        <v>0</v>
      </c>
      <c r="N4907" s="9">
        <v>0</v>
      </c>
      <c r="O4907" s="8"/>
      <c r="P4907" s="9">
        <v>180</v>
      </c>
      <c r="Q4907" s="15">
        <v>1</v>
      </c>
      <c r="R4907" s="9">
        <v>96</v>
      </c>
      <c r="S4907" s="8" t="s">
        <v>37</v>
      </c>
      <c r="T4907" s="8">
        <v>84</v>
      </c>
      <c r="U4907" s="18" t="s">
        <v>10380</v>
      </c>
      <c r="V4907" s="8"/>
      <c r="W4907" s="8"/>
    </row>
    <row r="4908" spans="1:23" ht="13.5" thickBot="1">
      <c r="A4908" s="8"/>
      <c r="B4908" s="8"/>
      <c r="C4908" s="8" t="s">
        <v>10381</v>
      </c>
      <c r="D4908" s="8"/>
      <c r="E4908" s="8"/>
      <c r="F4908" s="8" t="s">
        <v>36</v>
      </c>
      <c r="G4908" s="8"/>
      <c r="H4908" s="8">
        <v>8</v>
      </c>
      <c r="I4908" s="8">
        <v>99</v>
      </c>
      <c r="J4908" s="8" t="s">
        <v>78</v>
      </c>
      <c r="K4908" s="17">
        <v>480</v>
      </c>
      <c r="L4908" s="8">
        <v>0</v>
      </c>
      <c r="M4908" s="8">
        <v>0</v>
      </c>
      <c r="N4908" s="9">
        <v>0</v>
      </c>
      <c r="O4908" s="8"/>
      <c r="P4908" s="9">
        <v>480</v>
      </c>
      <c r="Q4908" s="15">
        <v>5</v>
      </c>
      <c r="R4908" s="9">
        <v>96</v>
      </c>
      <c r="S4908" s="8" t="s">
        <v>37</v>
      </c>
      <c r="T4908" s="8">
        <v>0</v>
      </c>
      <c r="U4908" s="18" t="s">
        <v>153</v>
      </c>
      <c r="V4908" s="8"/>
      <c r="W4908" s="8"/>
    </row>
    <row r="4909" spans="1:23" ht="13.5" thickBot="1">
      <c r="A4909" s="8"/>
      <c r="B4909" s="8"/>
      <c r="C4909" s="18" t="s">
        <v>10382</v>
      </c>
      <c r="D4909" s="8"/>
      <c r="E4909" s="8" t="s">
        <v>58</v>
      </c>
      <c r="F4909" s="8" t="s">
        <v>38</v>
      </c>
      <c r="G4909" s="8"/>
      <c r="H4909" s="8">
        <v>29</v>
      </c>
      <c r="I4909" s="8" t="s">
        <v>7687</v>
      </c>
      <c r="J4909" s="8" t="s">
        <v>78</v>
      </c>
      <c r="K4909" s="17">
        <v>5323</v>
      </c>
      <c r="L4909" s="8">
        <v>0</v>
      </c>
      <c r="M4909" s="8">
        <v>0</v>
      </c>
      <c r="N4909" s="9">
        <v>0</v>
      </c>
      <c r="O4909" s="8"/>
      <c r="P4909" s="9">
        <v>5323</v>
      </c>
      <c r="Q4909" s="15">
        <v>36</v>
      </c>
      <c r="R4909" s="9">
        <v>144</v>
      </c>
      <c r="S4909" s="8" t="s">
        <v>34</v>
      </c>
      <c r="T4909" s="8">
        <v>139</v>
      </c>
      <c r="U4909" s="18" t="s">
        <v>10383</v>
      </c>
      <c r="V4909" s="8">
        <v>45355</v>
      </c>
      <c r="W4909" s="8"/>
    </row>
    <row r="4910" spans="1:23" ht="13.5" thickBot="1">
      <c r="A4910" s="8"/>
      <c r="B4910" s="8"/>
      <c r="C4910" s="8" t="s">
        <v>10384</v>
      </c>
      <c r="D4910" s="8"/>
      <c r="E4910" s="8" t="s">
        <v>58</v>
      </c>
      <c r="F4910" s="8" t="s">
        <v>38</v>
      </c>
      <c r="G4910" s="8"/>
      <c r="H4910" s="8">
        <v>31</v>
      </c>
      <c r="I4910" s="8" t="s">
        <v>7687</v>
      </c>
      <c r="J4910" s="8" t="s">
        <v>78</v>
      </c>
      <c r="K4910" s="17">
        <v>2460</v>
      </c>
      <c r="L4910" s="8">
        <v>0</v>
      </c>
      <c r="M4910" s="8">
        <v>0</v>
      </c>
      <c r="N4910" s="9">
        <v>0</v>
      </c>
      <c r="O4910" s="8"/>
      <c r="P4910" s="9">
        <v>2460</v>
      </c>
      <c r="Q4910" s="15">
        <v>17</v>
      </c>
      <c r="R4910" s="9">
        <v>144</v>
      </c>
      <c r="S4910" s="8" t="s">
        <v>34</v>
      </c>
      <c r="T4910" s="8">
        <v>12</v>
      </c>
      <c r="U4910" s="18" t="s">
        <v>10385</v>
      </c>
      <c r="V4910" s="8">
        <v>45355</v>
      </c>
      <c r="W4910" s="8"/>
    </row>
    <row r="4911" spans="1:23" ht="13.5" thickBot="1">
      <c r="A4911" s="8"/>
      <c r="B4911" s="8"/>
      <c r="C4911" s="8" t="s">
        <v>10386</v>
      </c>
      <c r="D4911" s="8"/>
      <c r="E4911" s="8"/>
      <c r="F4911" s="8" t="s">
        <v>38</v>
      </c>
      <c r="G4911" s="8"/>
      <c r="H4911" s="8">
        <v>32</v>
      </c>
      <c r="I4911" s="8" t="s">
        <v>7687</v>
      </c>
      <c r="J4911" s="8" t="s">
        <v>78</v>
      </c>
      <c r="K4911" s="17">
        <v>1812</v>
      </c>
      <c r="L4911" s="8">
        <v>0</v>
      </c>
      <c r="M4911" s="8">
        <v>0</v>
      </c>
      <c r="N4911" s="9">
        <v>0</v>
      </c>
      <c r="O4911" s="8"/>
      <c r="P4911" s="9">
        <v>1812</v>
      </c>
      <c r="Q4911" s="15">
        <v>12</v>
      </c>
      <c r="R4911" s="9">
        <v>144</v>
      </c>
      <c r="S4911" s="8" t="s">
        <v>34</v>
      </c>
      <c r="T4911" s="8">
        <v>84</v>
      </c>
      <c r="U4911" s="18" t="s">
        <v>10387</v>
      </c>
      <c r="V4911" s="8">
        <v>45355</v>
      </c>
      <c r="W4911" s="8"/>
    </row>
    <row r="4912" spans="1:23" ht="13.5" thickBot="1">
      <c r="A4912" s="8"/>
      <c r="B4912" s="8"/>
      <c r="C4912" s="8" t="s">
        <v>10388</v>
      </c>
      <c r="D4912" s="8"/>
      <c r="E4912" s="8"/>
      <c r="F4912" s="8" t="s">
        <v>38</v>
      </c>
      <c r="G4912" s="8"/>
      <c r="H4912" s="8">
        <v>33</v>
      </c>
      <c r="I4912" s="8" t="s">
        <v>7687</v>
      </c>
      <c r="J4912" s="8" t="s">
        <v>78</v>
      </c>
      <c r="K4912" s="17">
        <v>3804</v>
      </c>
      <c r="L4912" s="8">
        <v>0</v>
      </c>
      <c r="M4912" s="8">
        <v>0</v>
      </c>
      <c r="N4912" s="9">
        <v>0</v>
      </c>
      <c r="O4912" s="8"/>
      <c r="P4912" s="9">
        <v>3804</v>
      </c>
      <c r="Q4912" s="15">
        <v>26</v>
      </c>
      <c r="R4912" s="9">
        <v>144</v>
      </c>
      <c r="S4912" s="8" t="s">
        <v>34</v>
      </c>
      <c r="T4912" s="8">
        <v>60</v>
      </c>
      <c r="U4912" s="18" t="s">
        <v>10389</v>
      </c>
      <c r="V4912" s="8">
        <v>45355</v>
      </c>
      <c r="W4912" s="8"/>
    </row>
    <row r="4913" spans="1:23" ht="13.5" thickBot="1">
      <c r="A4913" s="8"/>
      <c r="B4913" s="8"/>
      <c r="C4913" s="8" t="s">
        <v>8820</v>
      </c>
      <c r="D4913" s="8"/>
      <c r="E4913" s="8" t="s">
        <v>98</v>
      </c>
      <c r="F4913" s="8" t="s">
        <v>38</v>
      </c>
      <c r="G4913" s="8"/>
      <c r="H4913" s="8">
        <v>1</v>
      </c>
      <c r="I4913" s="8" t="s">
        <v>7687</v>
      </c>
      <c r="J4913" s="8" t="s">
        <v>78</v>
      </c>
      <c r="K4913" s="17">
        <v>168</v>
      </c>
      <c r="L4913" s="8">
        <v>0</v>
      </c>
      <c r="M4913" s="8">
        <v>0</v>
      </c>
      <c r="N4913" s="9">
        <v>0</v>
      </c>
      <c r="O4913" s="8"/>
      <c r="P4913" s="9">
        <v>168</v>
      </c>
      <c r="Q4913" s="15">
        <v>2</v>
      </c>
      <c r="R4913" s="9">
        <v>72</v>
      </c>
      <c r="S4913" s="8" t="s">
        <v>37</v>
      </c>
      <c r="T4913" s="8">
        <v>24</v>
      </c>
      <c r="U4913" s="8" t="s">
        <v>7057</v>
      </c>
      <c r="V4913" s="8">
        <v>45355</v>
      </c>
      <c r="W4913" s="8"/>
    </row>
    <row r="4914" spans="1:23" ht="13.5" thickBot="1">
      <c r="A4914" s="8"/>
      <c r="B4914" s="8"/>
      <c r="C4914" s="43" t="s">
        <v>8817</v>
      </c>
      <c r="D4914" s="42"/>
      <c r="E4914" s="8" t="s">
        <v>98</v>
      </c>
      <c r="F4914" s="8" t="s">
        <v>38</v>
      </c>
      <c r="G4914" s="8"/>
      <c r="H4914" s="8">
        <v>2</v>
      </c>
      <c r="I4914" s="8" t="s">
        <v>7687</v>
      </c>
      <c r="J4914" s="8" t="s">
        <v>78</v>
      </c>
      <c r="K4914" s="17">
        <v>1440</v>
      </c>
      <c r="L4914" s="8">
        <v>0</v>
      </c>
      <c r="M4914" s="8">
        <v>0</v>
      </c>
      <c r="N4914" s="9">
        <v>0</v>
      </c>
      <c r="O4914" s="8"/>
      <c r="P4914" s="9">
        <v>1440</v>
      </c>
      <c r="Q4914" s="15">
        <v>20</v>
      </c>
      <c r="R4914" s="9">
        <v>72</v>
      </c>
      <c r="S4914" s="8" t="s">
        <v>37</v>
      </c>
      <c r="T4914" s="8">
        <v>0</v>
      </c>
      <c r="U4914" s="18" t="s">
        <v>8818</v>
      </c>
      <c r="V4914" s="8">
        <v>45355</v>
      </c>
      <c r="W4914" s="8"/>
    </row>
    <row r="4915" spans="1:23" ht="13.5" thickBot="1">
      <c r="A4915" s="8"/>
      <c r="B4915" s="8"/>
      <c r="C4915" s="18" t="s">
        <v>10390</v>
      </c>
      <c r="D4915" s="8"/>
      <c r="E4915" s="8"/>
      <c r="F4915" s="8" t="s">
        <v>38</v>
      </c>
      <c r="G4915" s="8" t="s">
        <v>10391</v>
      </c>
      <c r="H4915" s="8">
        <v>3</v>
      </c>
      <c r="I4915" s="8" t="s">
        <v>7687</v>
      </c>
      <c r="J4915" s="8" t="s">
        <v>78</v>
      </c>
      <c r="K4915" s="17">
        <v>55</v>
      </c>
      <c r="L4915" s="8">
        <v>0</v>
      </c>
      <c r="M4915" s="8">
        <v>0</v>
      </c>
      <c r="N4915" s="9">
        <v>0</v>
      </c>
      <c r="O4915" s="8"/>
      <c r="P4915" s="9">
        <v>55</v>
      </c>
      <c r="Q4915" s="15">
        <v>2</v>
      </c>
      <c r="R4915" s="9">
        <v>20</v>
      </c>
      <c r="S4915" s="8" t="s">
        <v>34</v>
      </c>
      <c r="T4915" s="8">
        <v>15</v>
      </c>
      <c r="U4915" s="18" t="s">
        <v>10392</v>
      </c>
      <c r="V4915" s="8">
        <v>45355</v>
      </c>
      <c r="W4915" s="8"/>
    </row>
    <row r="4916" spans="1:23" ht="13.5" thickBot="1">
      <c r="A4916" s="8"/>
      <c r="B4916" s="8"/>
      <c r="C4916" s="8" t="s">
        <v>10393</v>
      </c>
      <c r="D4916" s="8"/>
      <c r="E4916" s="8"/>
      <c r="F4916" s="8" t="s">
        <v>127</v>
      </c>
      <c r="G4916" s="8"/>
      <c r="H4916" s="8">
        <v>5</v>
      </c>
      <c r="I4916" s="8" t="s">
        <v>10394</v>
      </c>
      <c r="J4916" s="8" t="s">
        <v>78</v>
      </c>
      <c r="K4916" s="17">
        <v>1000</v>
      </c>
      <c r="L4916" s="8">
        <v>0</v>
      </c>
      <c r="M4916" s="8">
        <v>0</v>
      </c>
      <c r="N4916" s="9">
        <v>0</v>
      </c>
      <c r="O4916" s="8"/>
      <c r="P4916" s="9">
        <v>1000</v>
      </c>
      <c r="Q4916" s="15">
        <v>10</v>
      </c>
      <c r="R4916" s="9">
        <v>100</v>
      </c>
      <c r="S4916" s="8" t="s">
        <v>124</v>
      </c>
      <c r="T4916" s="8">
        <v>0</v>
      </c>
      <c r="U4916" s="18" t="s">
        <v>10162</v>
      </c>
      <c r="V4916" s="8"/>
      <c r="W4916" s="8"/>
    </row>
    <row r="4917" spans="1:23" ht="13.5" thickBot="1">
      <c r="A4917" s="8"/>
      <c r="B4917" s="8"/>
      <c r="C4917" s="8" t="s">
        <v>10395</v>
      </c>
      <c r="D4917" s="8"/>
      <c r="E4917" s="8"/>
      <c r="F4917" s="8" t="s">
        <v>36</v>
      </c>
      <c r="G4917" s="8"/>
      <c r="H4917" s="8">
        <v>1</v>
      </c>
      <c r="I4917" s="8"/>
      <c r="J4917" s="8" t="s">
        <v>78</v>
      </c>
      <c r="K4917" s="17">
        <v>0</v>
      </c>
      <c r="L4917" s="8">
        <v>0</v>
      </c>
      <c r="M4917" s="8">
        <v>0</v>
      </c>
      <c r="N4917" s="9">
        <v>0</v>
      </c>
      <c r="O4917" s="8"/>
      <c r="P4917" s="9">
        <v>0</v>
      </c>
      <c r="Q4917" s="15">
        <v>0</v>
      </c>
      <c r="R4917" s="9">
        <v>10</v>
      </c>
      <c r="S4917" s="8" t="s">
        <v>37</v>
      </c>
      <c r="T4917" s="8">
        <v>0</v>
      </c>
      <c r="U4917" s="18" t="s">
        <v>39</v>
      </c>
      <c r="V4917" s="8"/>
      <c r="W4917" s="8"/>
    </row>
    <row r="4918" spans="1:23" ht="13.5" thickBot="1">
      <c r="A4918" s="8"/>
      <c r="B4918" s="8"/>
      <c r="C4918" s="8" t="s">
        <v>10396</v>
      </c>
      <c r="D4918" s="8"/>
      <c r="E4918" s="8"/>
      <c r="F4918" s="8" t="s">
        <v>38</v>
      </c>
      <c r="G4918" s="8" t="s">
        <v>10397</v>
      </c>
      <c r="H4918" s="8">
        <v>1</v>
      </c>
      <c r="I4918" s="8" t="s">
        <v>7687</v>
      </c>
      <c r="J4918" s="8" t="s">
        <v>78</v>
      </c>
      <c r="K4918" s="17">
        <v>86</v>
      </c>
      <c r="L4918" s="8">
        <v>0</v>
      </c>
      <c r="M4918" s="8">
        <v>0</v>
      </c>
      <c r="N4918" s="9">
        <v>0</v>
      </c>
      <c r="O4918" s="8"/>
      <c r="P4918" s="9">
        <v>86</v>
      </c>
      <c r="Q4918" s="15">
        <v>8</v>
      </c>
      <c r="R4918" s="9">
        <v>10</v>
      </c>
      <c r="S4918" s="8" t="s">
        <v>34</v>
      </c>
      <c r="T4918" s="8">
        <v>6</v>
      </c>
      <c r="U4918" s="18" t="s">
        <v>10398</v>
      </c>
      <c r="V4918" s="8">
        <v>45355</v>
      </c>
      <c r="W4918" s="8"/>
    </row>
    <row r="4919" spans="1:23" ht="13.5" thickBot="1">
      <c r="A4919" s="8"/>
      <c r="B4919" s="8"/>
      <c r="C4919" s="8" t="s">
        <v>10399</v>
      </c>
      <c r="D4919" s="8"/>
      <c r="E4919" s="8"/>
      <c r="F4919" s="8" t="s">
        <v>38</v>
      </c>
      <c r="G4919" s="8">
        <v>2180</v>
      </c>
      <c r="H4919" s="8">
        <v>2</v>
      </c>
      <c r="I4919" s="8" t="s">
        <v>7687</v>
      </c>
      <c r="J4919" s="8" t="s">
        <v>78</v>
      </c>
      <c r="K4919" s="17">
        <v>118</v>
      </c>
      <c r="L4919" s="8">
        <v>0</v>
      </c>
      <c r="M4919" s="8">
        <v>0</v>
      </c>
      <c r="N4919" s="9">
        <v>0</v>
      </c>
      <c r="O4919" s="8"/>
      <c r="P4919" s="9">
        <v>118</v>
      </c>
      <c r="Q4919" s="15">
        <v>11</v>
      </c>
      <c r="R4919" s="9">
        <v>10</v>
      </c>
      <c r="S4919" s="8" t="s">
        <v>34</v>
      </c>
      <c r="T4919" s="8">
        <v>8</v>
      </c>
      <c r="U4919" s="18" t="s">
        <v>8328</v>
      </c>
      <c r="V4919" s="8">
        <v>45355</v>
      </c>
      <c r="W4919" s="8"/>
    </row>
  </sheetData>
  <phoneticPr fontId="4" type="noConversion"/>
  <pageMargins left="0.7" right="0.7" top="0.75" bottom="0.75" header="0.3" footer="0.3"/>
  <pageSetup paperSize="14" orientation="portrait" horizontalDpi="0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298"/>
  <sheetViews>
    <sheetView topLeftCell="I227" zoomScale="85" zoomScaleNormal="85" workbookViewId="0">
      <selection activeCell="M227" sqref="M227"/>
    </sheetView>
  </sheetViews>
  <sheetFormatPr defaultRowHeight="12.75"/>
  <cols>
    <col min="1" max="4" width="11.140625" customWidth="1"/>
    <col min="8" max="8" width="50.85546875" style="52" customWidth="1"/>
    <col min="9" max="11" width="17.85546875" customWidth="1"/>
    <col min="12" max="14" width="11.42578125" customWidth="1"/>
    <col min="16" max="17" width="11.42578125" customWidth="1"/>
  </cols>
  <sheetData>
    <row r="1" spans="1:18">
      <c r="A1" t="s">
        <v>6643</v>
      </c>
      <c r="B1" t="s">
        <v>6644</v>
      </c>
      <c r="C1" t="s">
        <v>6645</v>
      </c>
      <c r="D1" t="s">
        <v>6646</v>
      </c>
      <c r="E1" t="s">
        <v>6670</v>
      </c>
      <c r="H1" s="52" t="s">
        <v>6643</v>
      </c>
      <c r="I1" t="s">
        <v>6644</v>
      </c>
      <c r="J1" t="s">
        <v>6645</v>
      </c>
      <c r="K1" t="s">
        <v>9565</v>
      </c>
      <c r="L1" t="s">
        <v>9833</v>
      </c>
      <c r="M1" t="s">
        <v>9834</v>
      </c>
      <c r="P1" t="s">
        <v>6643</v>
      </c>
      <c r="Q1" t="s">
        <v>6644</v>
      </c>
    </row>
    <row r="2" spans="1:18">
      <c r="A2" t="s">
        <v>37</v>
      </c>
      <c r="B2" t="s">
        <v>34</v>
      </c>
      <c r="C2">
        <v>12</v>
      </c>
      <c r="D2" t="str">
        <f>CONCATENATE(CONV[[#This Row],[1]],CONV[[#This Row],[2]])</f>
        <v>PCSLSN</v>
      </c>
      <c r="H2" s="53">
        <v>24</v>
      </c>
      <c r="I2" t="s">
        <v>9488</v>
      </c>
      <c r="J2" t="s">
        <v>196</v>
      </c>
      <c r="K2" t="str">
        <f>SUBSTITUTE(Table6[[#This Row],[1]]," ","")</f>
        <v>24</v>
      </c>
      <c r="L2" t="s">
        <v>9835</v>
      </c>
      <c r="P2" t="s">
        <v>196</v>
      </c>
      <c r="Q2" t="s">
        <v>8476</v>
      </c>
    </row>
    <row r="3" spans="1:18">
      <c r="A3" t="s">
        <v>34</v>
      </c>
      <c r="B3" t="s">
        <v>37</v>
      </c>
      <c r="C3">
        <f>1/12</f>
        <v>8.3333333333333329E-2</v>
      </c>
      <c r="D3" t="str">
        <f>CONCATENATE(CONV[[#This Row],[1]],CONV[[#This Row],[2]])</f>
        <v>LSNPCS</v>
      </c>
      <c r="H3" s="53">
        <v>81</v>
      </c>
      <c r="I3" t="s">
        <v>9640</v>
      </c>
      <c r="J3" t="s">
        <v>3762</v>
      </c>
      <c r="K3" t="str">
        <f>SUBSTITUTE(Table6[[#This Row],[1]]," ","")</f>
        <v>81</v>
      </c>
      <c r="L3" t="s">
        <v>9836</v>
      </c>
      <c r="P3" t="s">
        <v>3762</v>
      </c>
      <c r="Q3" t="s">
        <v>3762</v>
      </c>
    </row>
    <row r="4" spans="1:18">
      <c r="A4" t="s">
        <v>37</v>
      </c>
      <c r="B4" t="s">
        <v>44</v>
      </c>
      <c r="C4">
        <v>144</v>
      </c>
      <c r="D4" t="str">
        <f>CONCATENATE(CONV[[#This Row],[1]],CONV[[#This Row],[2]])</f>
        <v>PCSGRS</v>
      </c>
      <c r="H4" s="54">
        <v>99</v>
      </c>
      <c r="I4" t="s">
        <v>9717</v>
      </c>
      <c r="J4" t="s">
        <v>6664</v>
      </c>
      <c r="K4" t="str">
        <f>SUBSTITUTE(Table6[[#This Row],[1]]," ","")</f>
        <v>99</v>
      </c>
      <c r="L4" t="s">
        <v>9837</v>
      </c>
      <c r="P4" t="s">
        <v>6664</v>
      </c>
      <c r="Q4" t="s">
        <v>6664</v>
      </c>
    </row>
    <row r="5" spans="1:18">
      <c r="A5" t="s">
        <v>71</v>
      </c>
      <c r="B5" t="s">
        <v>34</v>
      </c>
      <c r="C5">
        <v>12</v>
      </c>
      <c r="D5" t="str">
        <f>CONCATENATE(CONV[[#This Row],[1]],CONV[[#This Row],[2]])</f>
        <v>SETLSN</v>
      </c>
      <c r="H5" s="53">
        <v>107</v>
      </c>
      <c r="I5" t="s">
        <v>9488</v>
      </c>
      <c r="J5" t="s">
        <v>196</v>
      </c>
      <c r="K5" t="str">
        <f>SUBSTITUTE(Table6[[#This Row],[1]]," ","")</f>
        <v>107</v>
      </c>
      <c r="L5" t="s">
        <v>9838</v>
      </c>
      <c r="P5" t="s">
        <v>122</v>
      </c>
      <c r="Q5" t="s">
        <v>122</v>
      </c>
    </row>
    <row r="6" spans="1:18">
      <c r="A6" t="s">
        <v>34</v>
      </c>
      <c r="B6" t="s">
        <v>71</v>
      </c>
      <c r="C6">
        <f>1/12</f>
        <v>8.3333333333333329E-2</v>
      </c>
      <c r="D6" t="str">
        <f>CONCATENATE(CONV[[#This Row],[1]],CONV[[#This Row],[2]])</f>
        <v>LSNSET</v>
      </c>
      <c r="H6" s="53" t="s">
        <v>9566</v>
      </c>
      <c r="I6" t="s">
        <v>9641</v>
      </c>
      <c r="J6" t="s">
        <v>3762</v>
      </c>
      <c r="K6" t="str">
        <f>SUBSTITUTE(Table6[[#This Row],[1]]," ","")</f>
        <v>ABC</v>
      </c>
      <c r="L6" t="s">
        <v>9839</v>
      </c>
      <c r="P6" t="s">
        <v>11404</v>
      </c>
      <c r="Q6" t="s">
        <v>13179</v>
      </c>
    </row>
    <row r="7" spans="1:18">
      <c r="A7" t="s">
        <v>44</v>
      </c>
      <c r="B7" t="s">
        <v>34</v>
      </c>
      <c r="C7">
        <v>8.3333333329999995E-2</v>
      </c>
      <c r="D7" t="str">
        <f>CONCATENATE(CONV[[#This Row],[1]],CONV[[#This Row],[2]])</f>
        <v>GRSLSN</v>
      </c>
      <c r="H7" s="53" t="s">
        <v>9566</v>
      </c>
      <c r="I7" t="s">
        <v>9642</v>
      </c>
      <c r="J7" t="s">
        <v>3762</v>
      </c>
      <c r="K7" t="str">
        <f>SUBSTITUTE(Table6[[#This Row],[1]]," ","")</f>
        <v>ABC</v>
      </c>
      <c r="L7" t="s">
        <v>9840</v>
      </c>
    </row>
    <row r="8" spans="1:18">
      <c r="A8" t="s">
        <v>44</v>
      </c>
      <c r="B8" t="s">
        <v>37</v>
      </c>
      <c r="C8">
        <f>1/(12*12)</f>
        <v>6.9444444444444441E-3</v>
      </c>
      <c r="D8" t="str">
        <f>CONCATENATE(CONV[[#This Row],[1]],CONV[[#This Row],[2]])</f>
        <v>GRSPCS</v>
      </c>
      <c r="H8" s="53" t="s">
        <v>9566</v>
      </c>
      <c r="I8" t="s">
        <v>9488</v>
      </c>
      <c r="J8" t="s">
        <v>196</v>
      </c>
      <c r="K8" t="str">
        <f>SUBSTITUTE(Table6[[#This Row],[1]]," ","")</f>
        <v>ABC</v>
      </c>
      <c r="L8" t="s">
        <v>9841</v>
      </c>
      <c r="P8" t="s">
        <v>6643</v>
      </c>
      <c r="Q8" t="s">
        <v>8716</v>
      </c>
      <c r="R8" t="s">
        <v>8767</v>
      </c>
    </row>
    <row r="9" spans="1:18">
      <c r="A9" t="s">
        <v>37</v>
      </c>
      <c r="B9" t="s">
        <v>6625</v>
      </c>
      <c r="C9">
        <v>40</v>
      </c>
      <c r="D9" t="str">
        <f>CONCATENATE(CONV[[#This Row],[1]],CONV[[#This Row],[2]])</f>
        <v>PCSBOX (40)</v>
      </c>
      <c r="H9" s="53" t="s">
        <v>9718</v>
      </c>
      <c r="I9" t="s">
        <v>9491</v>
      </c>
      <c r="J9" t="s">
        <v>6664</v>
      </c>
      <c r="K9" t="str">
        <f>SUBSTITUTE(Table6[[#This Row],[1]]," ","")</f>
        <v>ADIJAYA</v>
      </c>
      <c r="L9" t="s">
        <v>9842</v>
      </c>
      <c r="P9" t="s">
        <v>8761</v>
      </c>
    </row>
    <row r="10" spans="1:18">
      <c r="A10" t="s">
        <v>37</v>
      </c>
      <c r="B10" t="s">
        <v>6626</v>
      </c>
      <c r="C10">
        <v>40</v>
      </c>
      <c r="D10" t="str">
        <f>CONCATENATE(CONV[[#This Row],[1]],CONV[[#This Row],[2]])</f>
        <v>PCSPAK (40)</v>
      </c>
      <c r="H10" s="53" t="s">
        <v>9477</v>
      </c>
      <c r="I10" t="s">
        <v>9478</v>
      </c>
      <c r="J10" t="s">
        <v>6664</v>
      </c>
      <c r="K10" t="str">
        <f>SUBSTITUTE(Table6[[#This Row],[1]]," ","")</f>
        <v>AFTOYS</v>
      </c>
      <c r="L10" t="s">
        <v>9843</v>
      </c>
      <c r="P10" t="s">
        <v>8761</v>
      </c>
    </row>
    <row r="11" spans="1:18">
      <c r="A11" t="s">
        <v>37</v>
      </c>
      <c r="B11" t="s">
        <v>6627</v>
      </c>
      <c r="C11">
        <v>30</v>
      </c>
      <c r="D11" t="str">
        <f>CONCATENATE(CONV[[#This Row],[1]],CONV[[#This Row],[2]])</f>
        <v>PCSPAK (30)</v>
      </c>
      <c r="H11" s="55" t="s">
        <v>9816</v>
      </c>
      <c r="I11" t="s">
        <v>9469</v>
      </c>
      <c r="J11" t="s">
        <v>122</v>
      </c>
      <c r="K11" t="str">
        <f>SUBSTITUTE(Table6[[#This Row],[1]]," ","")</f>
        <v>AGUNG</v>
      </c>
      <c r="L11" t="s">
        <v>10060</v>
      </c>
      <c r="P11" t="s">
        <v>8761</v>
      </c>
    </row>
    <row r="12" spans="1:18">
      <c r="A12" t="s">
        <v>37</v>
      </c>
      <c r="B12" t="s">
        <v>6628</v>
      </c>
      <c r="C12">
        <v>100</v>
      </c>
      <c r="D12" t="str">
        <f>CONCATENATE(CONV[[#This Row],[1]],CONV[[#This Row],[2]])</f>
        <v>PCSBOX (100)</v>
      </c>
      <c r="H12" s="53" t="s">
        <v>9719</v>
      </c>
      <c r="I12" t="s">
        <v>9720</v>
      </c>
      <c r="J12" t="s">
        <v>6664</v>
      </c>
      <c r="K12" t="str">
        <f>SUBSTITUTE(Table6[[#This Row],[1]]," ","")</f>
        <v>AGUNGJAYA</v>
      </c>
      <c r="L12" t="s">
        <v>9844</v>
      </c>
      <c r="P12" t="s">
        <v>8762</v>
      </c>
    </row>
    <row r="13" spans="1:18">
      <c r="A13" t="s">
        <v>37</v>
      </c>
      <c r="B13" t="s">
        <v>6629</v>
      </c>
      <c r="C13">
        <v>48</v>
      </c>
      <c r="D13" t="str">
        <f>CONCATENATE(CONV[[#This Row],[1]],CONV[[#This Row],[2]])</f>
        <v>PCSPAK (48)</v>
      </c>
      <c r="H13" s="53" t="s">
        <v>9567</v>
      </c>
      <c r="I13" t="s">
        <v>9469</v>
      </c>
      <c r="J13" t="s">
        <v>196</v>
      </c>
      <c r="K13" t="str">
        <f>SUBSTITUTE(Table6[[#This Row],[1]]," ","")</f>
        <v>AGUSTINE</v>
      </c>
      <c r="L13" t="s">
        <v>9845</v>
      </c>
      <c r="P13" t="s">
        <v>8763</v>
      </c>
    </row>
    <row r="14" spans="1:18">
      <c r="A14" t="s">
        <v>37</v>
      </c>
      <c r="B14" t="s">
        <v>6630</v>
      </c>
      <c r="C14">
        <v>50</v>
      </c>
      <c r="D14" t="str">
        <f>CONCATENATE(CONV[[#This Row],[1]],CONV[[#This Row],[2]])</f>
        <v>PCSPAK (50)</v>
      </c>
      <c r="H14" s="52" t="s">
        <v>9817</v>
      </c>
      <c r="I14" t="s">
        <v>9818</v>
      </c>
      <c r="J14" t="s">
        <v>122</v>
      </c>
      <c r="K14" t="str">
        <f>SUBSTITUTE(Table6[[#This Row],[1]]," ","")</f>
        <v>AJM</v>
      </c>
      <c r="L14" t="s">
        <v>10061</v>
      </c>
      <c r="P14" t="s">
        <v>8764</v>
      </c>
    </row>
    <row r="15" spans="1:18">
      <c r="A15" t="s">
        <v>37</v>
      </c>
      <c r="B15" t="s">
        <v>6631</v>
      </c>
      <c r="C15">
        <v>120</v>
      </c>
      <c r="D15" t="str">
        <f>CONCATENATE(CONV[[#This Row],[1]],CONV[[#This Row],[2]])</f>
        <v>PCSPAK (120)</v>
      </c>
      <c r="H15" s="52" t="s">
        <v>9817</v>
      </c>
      <c r="I15" t="s">
        <v>9819</v>
      </c>
      <c r="J15" t="s">
        <v>122</v>
      </c>
      <c r="K15" t="str">
        <f>SUBSTITUTE(Table6[[#This Row],[1]]," ","")</f>
        <v>AJM</v>
      </c>
      <c r="L15" t="s">
        <v>10062</v>
      </c>
      <c r="P15" t="s">
        <v>8764</v>
      </c>
    </row>
    <row r="16" spans="1:18">
      <c r="A16" t="s">
        <v>37</v>
      </c>
      <c r="B16" t="s">
        <v>6632</v>
      </c>
      <c r="C16">
        <v>24</v>
      </c>
      <c r="D16" t="str">
        <f>CONCATENATE(CONV[[#This Row],[1]],CONV[[#This Row],[2]])</f>
        <v>PCSPAK (24)</v>
      </c>
      <c r="H16" s="52" t="s">
        <v>9817</v>
      </c>
      <c r="I16" t="s">
        <v>9820</v>
      </c>
      <c r="J16" t="s">
        <v>122</v>
      </c>
      <c r="K16" t="str">
        <f>SUBSTITUTE(Table6[[#This Row],[1]]," ","")</f>
        <v>AJM</v>
      </c>
      <c r="L16" t="s">
        <v>10063</v>
      </c>
      <c r="P16" t="s">
        <v>8764</v>
      </c>
    </row>
    <row r="17" spans="1:16">
      <c r="A17" t="s">
        <v>37</v>
      </c>
      <c r="B17" t="s">
        <v>6633</v>
      </c>
      <c r="C17">
        <v>36</v>
      </c>
      <c r="D17" t="str">
        <f>CONCATENATE(CONV[[#This Row],[1]],CONV[[#This Row],[2]])</f>
        <v>PCSPAK (36)</v>
      </c>
      <c r="H17" s="53" t="s">
        <v>9643</v>
      </c>
      <c r="I17" t="s">
        <v>9644</v>
      </c>
      <c r="J17" t="s">
        <v>3762</v>
      </c>
      <c r="K17" t="str">
        <f>SUBSTITUTE(Table6[[#This Row],[1]]," ","")</f>
        <v>ALAMIN</v>
      </c>
      <c r="L17" t="s">
        <v>9846</v>
      </c>
      <c r="P17" t="s">
        <v>8764</v>
      </c>
    </row>
    <row r="18" spans="1:16">
      <c r="A18" t="s">
        <v>37</v>
      </c>
      <c r="B18" t="s">
        <v>6634</v>
      </c>
      <c r="C18">
        <v>72</v>
      </c>
      <c r="D18" t="str">
        <f>CONCATENATE(CONV[[#This Row],[1]],CONV[[#This Row],[2]])</f>
        <v>PCSBOX (72)</v>
      </c>
      <c r="H18" s="53" t="s">
        <v>9721</v>
      </c>
      <c r="I18" t="s">
        <v>9494</v>
      </c>
      <c r="J18" t="s">
        <v>6664</v>
      </c>
      <c r="K18" t="str">
        <f>SUBSTITUTE(Table6[[#This Row],[1]]," ","")</f>
        <v>ALFAIZ</v>
      </c>
      <c r="L18" t="s">
        <v>9847</v>
      </c>
      <c r="P18" t="s">
        <v>8764</v>
      </c>
    </row>
    <row r="19" spans="1:16">
      <c r="A19" t="s">
        <v>37</v>
      </c>
      <c r="B19" t="s">
        <v>6635</v>
      </c>
      <c r="C19">
        <v>56</v>
      </c>
      <c r="D19" t="str">
        <f>CONCATENATE(CONV[[#This Row],[1]],CONV[[#This Row],[2]])</f>
        <v>PCSBOX (56)</v>
      </c>
      <c r="H19" s="53" t="s">
        <v>9645</v>
      </c>
      <c r="I19" t="s">
        <v>9491</v>
      </c>
      <c r="J19" t="s">
        <v>3762</v>
      </c>
      <c r="K19" t="str">
        <f>SUBSTITUTE(Table6[[#This Row],[1]]," ","")</f>
        <v>ALHAMIDI</v>
      </c>
      <c r="L19" t="s">
        <v>9848</v>
      </c>
      <c r="P19" t="s">
        <v>8764</v>
      </c>
    </row>
    <row r="20" spans="1:16">
      <c r="A20" t="s">
        <v>37</v>
      </c>
      <c r="B20" t="s">
        <v>6636</v>
      </c>
      <c r="C20">
        <v>42</v>
      </c>
      <c r="D20" t="str">
        <f>CONCATENATE(CONV[[#This Row],[1]],CONV[[#This Row],[2]])</f>
        <v>PCSBOX (42)</v>
      </c>
      <c r="H20" s="53" t="s">
        <v>9646</v>
      </c>
      <c r="I20" t="s">
        <v>9482</v>
      </c>
      <c r="J20" t="s">
        <v>3762</v>
      </c>
      <c r="K20" t="str">
        <f>SUBSTITUTE(Table6[[#This Row],[1]]," ","")</f>
        <v>ALIKHLAS</v>
      </c>
      <c r="L20" t="s">
        <v>9849</v>
      </c>
      <c r="P20" t="s">
        <v>8764</v>
      </c>
    </row>
    <row r="21" spans="1:16">
      <c r="A21" t="s">
        <v>37</v>
      </c>
      <c r="B21" t="s">
        <v>6637</v>
      </c>
      <c r="C21">
        <v>80</v>
      </c>
      <c r="D21" t="str">
        <f>CONCATENATE(CONV[[#This Row],[1]],CONV[[#This Row],[2]])</f>
        <v>PCSBOX (80)</v>
      </c>
      <c r="H21" s="53" t="s">
        <v>9722</v>
      </c>
      <c r="I21" t="s">
        <v>9723</v>
      </c>
      <c r="J21" t="s">
        <v>6664</v>
      </c>
      <c r="K21" t="str">
        <f>SUBSTITUTE(Table6[[#This Row],[1]]," ","")</f>
        <v>ALULYA</v>
      </c>
      <c r="L21" t="s">
        <v>9850</v>
      </c>
      <c r="P21" t="s">
        <v>8764</v>
      </c>
    </row>
    <row r="22" spans="1:16">
      <c r="A22" t="s">
        <v>37</v>
      </c>
      <c r="B22" t="s">
        <v>6638</v>
      </c>
      <c r="C22">
        <v>26</v>
      </c>
      <c r="D22" t="str">
        <f>CONCATENATE(CONV[[#This Row],[1]],CONV[[#This Row],[2]])</f>
        <v>PCSBOX (26)</v>
      </c>
      <c r="H22" s="53" t="s">
        <v>9724</v>
      </c>
      <c r="I22" t="s">
        <v>9725</v>
      </c>
      <c r="J22" t="s">
        <v>6664</v>
      </c>
      <c r="K22" t="str">
        <f>SUBSTITUTE(Table6[[#This Row],[1]]," ","")</f>
        <v>ALIEF</v>
      </c>
      <c r="L22" t="s">
        <v>9851</v>
      </c>
      <c r="P22" t="s">
        <v>8765</v>
      </c>
    </row>
    <row r="23" spans="1:16">
      <c r="A23" t="s">
        <v>37</v>
      </c>
      <c r="B23" t="s">
        <v>6639</v>
      </c>
      <c r="C23">
        <v>12</v>
      </c>
      <c r="D23" t="str">
        <f>CONCATENATE(CONV[[#This Row],[1]],CONV[[#This Row],[2]])</f>
        <v>PCSBOX (12)</v>
      </c>
      <c r="H23" s="53" t="s">
        <v>9647</v>
      </c>
      <c r="I23" t="s">
        <v>9648</v>
      </c>
      <c r="J23" t="s">
        <v>3762</v>
      </c>
      <c r="K23" t="str">
        <f>SUBSTITUTE(Table6[[#This Row],[1]]," ","")</f>
        <v>AMIN</v>
      </c>
      <c r="L23" t="s">
        <v>9852</v>
      </c>
      <c r="P23" t="s">
        <v>8766</v>
      </c>
    </row>
    <row r="24" spans="1:16">
      <c r="A24" t="s">
        <v>37</v>
      </c>
      <c r="B24" t="s">
        <v>6640</v>
      </c>
      <c r="C24">
        <v>32</v>
      </c>
      <c r="D24" t="str">
        <f>CONCATENATE(CONV[[#This Row],[1]],CONV[[#This Row],[2]])</f>
        <v>PCSBOX (32)</v>
      </c>
      <c r="H24" s="53" t="s">
        <v>9726</v>
      </c>
      <c r="I24" t="s">
        <v>9632</v>
      </c>
      <c r="J24" t="s">
        <v>6664</v>
      </c>
      <c r="K24" t="str">
        <f>SUBSTITUTE(Table6[[#This Row],[1]]," ","")</f>
        <v>ANDISTAR</v>
      </c>
      <c r="L24" t="s">
        <v>9853</v>
      </c>
      <c r="P24" t="s">
        <v>8762</v>
      </c>
    </row>
    <row r="25" spans="1:16">
      <c r="A25" t="s">
        <v>34</v>
      </c>
      <c r="B25" t="s">
        <v>6632</v>
      </c>
      <c r="C25">
        <v>2</v>
      </c>
      <c r="D25" t="str">
        <f>CONCATENATE(CONV[[#This Row],[1]],CONV[[#This Row],[2]])</f>
        <v>LSNPAK (24)</v>
      </c>
      <c r="H25" s="53" t="s">
        <v>9726</v>
      </c>
      <c r="I25" t="s">
        <v>9564</v>
      </c>
      <c r="J25" t="s">
        <v>6664</v>
      </c>
      <c r="K25" t="str">
        <f>SUBSTITUTE(Table6[[#This Row],[1]]," ","")</f>
        <v>ANDISTAR</v>
      </c>
      <c r="L25" t="s">
        <v>9854</v>
      </c>
    </row>
    <row r="26" spans="1:16">
      <c r="A26" t="s">
        <v>34</v>
      </c>
      <c r="B26" t="s">
        <v>6629</v>
      </c>
      <c r="C26">
        <v>4</v>
      </c>
      <c r="D26" t="str">
        <f>CONCATENATE(CONV[[#This Row],[1]],CONV[[#This Row],[2]])</f>
        <v>LSNPAK (48)</v>
      </c>
      <c r="H26" s="53" t="s">
        <v>9570</v>
      </c>
      <c r="I26" t="s">
        <v>9491</v>
      </c>
      <c r="J26" t="s">
        <v>3762</v>
      </c>
      <c r="K26" t="str">
        <f>SUBSTITUTE(Table6[[#This Row],[1]]," ","")</f>
        <v>ANEKA</v>
      </c>
      <c r="L26" t="s">
        <v>9855</v>
      </c>
    </row>
    <row r="27" spans="1:16">
      <c r="A27" t="s">
        <v>37</v>
      </c>
      <c r="B27" t="s">
        <v>6641</v>
      </c>
      <c r="C27">
        <v>36</v>
      </c>
      <c r="D27" t="str">
        <f>CONCATENATE(CONV[[#This Row],[1]],CONV[[#This Row],[2]])</f>
        <v>PCSBOX (36)</v>
      </c>
      <c r="H27" s="53" t="s">
        <v>9570</v>
      </c>
      <c r="I27" t="s">
        <v>9488</v>
      </c>
      <c r="J27" t="s">
        <v>196</v>
      </c>
      <c r="K27" t="str">
        <f>SUBSTITUTE(Table6[[#This Row],[1]]," ","")</f>
        <v>ANEKA</v>
      </c>
      <c r="L27" t="s">
        <v>9856</v>
      </c>
    </row>
    <row r="28" spans="1:16">
      <c r="A28" t="s">
        <v>37</v>
      </c>
      <c r="B28" t="s">
        <v>6642</v>
      </c>
      <c r="C28">
        <v>24</v>
      </c>
      <c r="D28" t="str">
        <f>CONCATENATE(CONV[[#This Row],[1]],CONV[[#This Row],[2]])</f>
        <v>PCSBOX (24)</v>
      </c>
      <c r="H28" s="52" t="s">
        <v>9821</v>
      </c>
      <c r="I28" t="s">
        <v>9822</v>
      </c>
      <c r="J28" t="s">
        <v>122</v>
      </c>
      <c r="K28" t="str">
        <f>SUBSTITUTE(Table6[[#This Row],[1]]," ","")</f>
        <v>ANEKAJAYA</v>
      </c>
      <c r="L28" t="s">
        <v>10064</v>
      </c>
    </row>
    <row r="29" spans="1:16">
      <c r="A29" t="s">
        <v>71</v>
      </c>
      <c r="B29" t="s">
        <v>37</v>
      </c>
      <c r="C29">
        <v>1</v>
      </c>
      <c r="D29" t="str">
        <f>CONCATENATE(CONV[[#This Row],[1]],CONV[[#This Row],[2]])</f>
        <v>SETPCS</v>
      </c>
      <c r="H29" s="53" t="s">
        <v>9727</v>
      </c>
      <c r="I29" t="s">
        <v>9717</v>
      </c>
      <c r="J29" t="s">
        <v>6664</v>
      </c>
      <c r="K29" t="str">
        <f>SUBSTITUTE(Table6[[#This Row],[1]]," ","")</f>
        <v>ANEKASERAGAM</v>
      </c>
      <c r="L29" t="s">
        <v>9857</v>
      </c>
    </row>
    <row r="30" spans="1:16">
      <c r="A30" t="s">
        <v>37</v>
      </c>
      <c r="B30" t="s">
        <v>6666</v>
      </c>
      <c r="C30">
        <v>50</v>
      </c>
      <c r="D30" t="str">
        <f>CONCATENATE(CONV[[#This Row],[1]],CONV[[#This Row],[2]])</f>
        <v>PCSBOX (50)</v>
      </c>
      <c r="H30" s="53" t="s">
        <v>9728</v>
      </c>
      <c r="I30" t="s">
        <v>9573</v>
      </c>
      <c r="J30" t="s">
        <v>6664</v>
      </c>
      <c r="K30" t="str">
        <f>SUBSTITUTE(Table6[[#This Row],[1]]," ","")</f>
        <v>ANEKASISWABARU</v>
      </c>
      <c r="L30" t="s">
        <v>9858</v>
      </c>
    </row>
    <row r="31" spans="1:16">
      <c r="A31" t="s">
        <v>37</v>
      </c>
      <c r="B31" t="s">
        <v>6667</v>
      </c>
      <c r="C31">
        <v>48</v>
      </c>
      <c r="D31" t="str">
        <f>CONCATENATE(CONV[[#This Row],[1]],CONV[[#This Row],[2]])</f>
        <v>PCSBOX (48)</v>
      </c>
      <c r="H31" s="53" t="s">
        <v>9568</v>
      </c>
      <c r="I31" t="s">
        <v>9569</v>
      </c>
      <c r="J31" t="s">
        <v>196</v>
      </c>
      <c r="K31" t="str">
        <f>SUBSTITUTE(Table6[[#This Row],[1]]," ","")</f>
        <v>ANEKASWALAYAN</v>
      </c>
      <c r="L31" t="s">
        <v>9859</v>
      </c>
    </row>
    <row r="32" spans="1:16">
      <c r="A32" t="s">
        <v>37</v>
      </c>
      <c r="B32" t="s">
        <v>6668</v>
      </c>
      <c r="C32">
        <v>10</v>
      </c>
      <c r="D32" t="str">
        <f>CONCATENATE(CONV[[#This Row],[1]],CONV[[#This Row],[2]])</f>
        <v>PCSPAK (10)</v>
      </c>
      <c r="H32" s="53" t="s">
        <v>9729</v>
      </c>
      <c r="I32" t="s">
        <v>9569</v>
      </c>
      <c r="J32" t="s">
        <v>6664</v>
      </c>
      <c r="K32" t="str">
        <f>SUBSTITUTE(Table6[[#This Row],[1]]," ","")</f>
        <v>ANGKASAJAYA</v>
      </c>
      <c r="L32" t="s">
        <v>9860</v>
      </c>
    </row>
    <row r="33" spans="1:12">
      <c r="A33" t="s">
        <v>37</v>
      </c>
      <c r="B33" t="s">
        <v>6669</v>
      </c>
      <c r="C33">
        <v>60</v>
      </c>
      <c r="D33" t="str">
        <f>CONCATENATE(CONV[[#This Row],[1]],CONV[[#This Row],[2]])</f>
        <v>PCSBOX (60)</v>
      </c>
      <c r="H33" s="53" t="s">
        <v>9730</v>
      </c>
      <c r="I33" t="s">
        <v>9491</v>
      </c>
      <c r="J33" t="s">
        <v>6664</v>
      </c>
      <c r="K33" t="str">
        <f>SUBSTITUTE(Table6[[#This Row],[1]]," ","")</f>
        <v>ANUGERAHBARU</v>
      </c>
      <c r="L33" t="s">
        <v>9861</v>
      </c>
    </row>
    <row r="34" spans="1:12">
      <c r="A34" t="s">
        <v>37</v>
      </c>
      <c r="B34" t="s">
        <v>71</v>
      </c>
      <c r="C34">
        <v>1</v>
      </c>
      <c r="D34" t="str">
        <f>CONCATENATE(CONV[[#This Row],[1]],CONV[[#This Row],[2]])</f>
        <v>PCSSET</v>
      </c>
      <c r="H34" s="53" t="s">
        <v>9485</v>
      </c>
      <c r="I34" t="s">
        <v>9486</v>
      </c>
      <c r="J34" t="s">
        <v>196</v>
      </c>
      <c r="K34" t="str">
        <f>SUBSTITUTE(Table6[[#This Row],[1]]," ","")</f>
        <v>ANUGRAHSEJAHTERA</v>
      </c>
      <c r="L34" t="s">
        <v>9862</v>
      </c>
    </row>
    <row r="35" spans="1:12">
      <c r="A35" t="s">
        <v>124</v>
      </c>
      <c r="B35" t="s">
        <v>40</v>
      </c>
      <c r="C35">
        <v>1</v>
      </c>
      <c r="D35" t="str">
        <f>CONCATENATE(CONV[[#This Row],[1]],CONV[[#This Row],[2]])</f>
        <v>PAKBOX</v>
      </c>
      <c r="H35" s="53" t="s">
        <v>9731</v>
      </c>
      <c r="I35" t="s">
        <v>9683</v>
      </c>
      <c r="J35" t="s">
        <v>6664</v>
      </c>
      <c r="K35" t="str">
        <f>SUBSTITUTE(Table6[[#This Row],[1]]," ","")</f>
        <v>AR</v>
      </c>
      <c r="L35" t="s">
        <v>9863</v>
      </c>
    </row>
    <row r="36" spans="1:12">
      <c r="A36" t="s">
        <v>40</v>
      </c>
      <c r="B36" t="s">
        <v>124</v>
      </c>
      <c r="C36">
        <v>1</v>
      </c>
      <c r="D36" t="str">
        <f>CONCATENATE(CONV[[#This Row],[1]],CONV[[#This Row],[2]])</f>
        <v>BOXPAK</v>
      </c>
      <c r="H36" s="53" t="s">
        <v>9732</v>
      </c>
      <c r="I36" t="s">
        <v>9484</v>
      </c>
      <c r="J36" t="s">
        <v>6664</v>
      </c>
      <c r="K36" t="str">
        <f>SUBSTITUTE(Table6[[#This Row],[1]]," ","")</f>
        <v>ARDENPRATAMA</v>
      </c>
      <c r="L36" t="s">
        <v>9864</v>
      </c>
    </row>
    <row r="37" spans="1:12">
      <c r="A37" t="s">
        <v>34</v>
      </c>
      <c r="B37" t="s">
        <v>6667</v>
      </c>
      <c r="C37">
        <f>48/12</f>
        <v>4</v>
      </c>
      <c r="D37" t="str">
        <f>CONCATENATE(CONV[[#This Row],[1]],CONV[[#This Row],[2]])</f>
        <v>LSNBOX (48)</v>
      </c>
      <c r="H37" s="53" t="s">
        <v>9733</v>
      </c>
      <c r="I37" t="s">
        <v>9734</v>
      </c>
      <c r="J37" t="s">
        <v>6664</v>
      </c>
      <c r="K37" t="str">
        <f>SUBSTITUTE(Table6[[#This Row],[1]]," ","")</f>
        <v>ARIA</v>
      </c>
      <c r="L37" t="s">
        <v>9865</v>
      </c>
    </row>
    <row r="38" spans="1:12">
      <c r="A38" t="s">
        <v>34</v>
      </c>
      <c r="B38" t="s">
        <v>6625</v>
      </c>
      <c r="C38">
        <f>40/12</f>
        <v>3.3333333333333335</v>
      </c>
      <c r="D38" t="str">
        <f>CONCATENATE(CONV[[#This Row],[1]],CONV[[#This Row],[2]])</f>
        <v>LSNBOX (40)</v>
      </c>
      <c r="H38" s="53" t="s">
        <v>9735</v>
      </c>
      <c r="I38" t="s">
        <v>9469</v>
      </c>
      <c r="J38" t="s">
        <v>6664</v>
      </c>
      <c r="K38" t="str">
        <f>SUBSTITUTE(Table6[[#This Row],[1]]," ","")</f>
        <v>ARJUNA</v>
      </c>
      <c r="L38" t="s">
        <v>9866</v>
      </c>
    </row>
    <row r="39" spans="1:12">
      <c r="A39" t="s">
        <v>34</v>
      </c>
      <c r="B39" t="s">
        <v>6636</v>
      </c>
      <c r="C39">
        <f>42/12</f>
        <v>3.5</v>
      </c>
      <c r="D39" t="str">
        <f>CONCATENATE(CONV[[#This Row],[1]],CONV[[#This Row],[2]])</f>
        <v>LSNBOX (42)</v>
      </c>
      <c r="H39" s="53" t="s">
        <v>9571</v>
      </c>
      <c r="I39" t="s">
        <v>9486</v>
      </c>
      <c r="J39" t="s">
        <v>196</v>
      </c>
      <c r="K39" t="str">
        <f>SUBSTITUTE(Table6[[#This Row],[1]]," ","")</f>
        <v>ARMADA</v>
      </c>
      <c r="L39" t="s">
        <v>9867</v>
      </c>
    </row>
    <row r="40" spans="1:12">
      <c r="A40" t="s">
        <v>34</v>
      </c>
      <c r="B40" t="s">
        <v>6642</v>
      </c>
      <c r="C40">
        <f>24/12</f>
        <v>2</v>
      </c>
      <c r="D40" t="str">
        <f>CONCATENATE(CONV[[#This Row],[1]],CONV[[#This Row],[2]])</f>
        <v>LSNBOX (24)</v>
      </c>
      <c r="H40" s="53" t="s">
        <v>9649</v>
      </c>
      <c r="I40" t="s">
        <v>9650</v>
      </c>
      <c r="J40" t="s">
        <v>3762</v>
      </c>
      <c r="K40" t="str">
        <f>SUBSTITUTE(Table6[[#This Row],[1]]," ","")</f>
        <v>ARTHAJAYA</v>
      </c>
      <c r="L40" t="s">
        <v>9868</v>
      </c>
    </row>
    <row r="41" spans="1:12">
      <c r="A41" t="s">
        <v>34</v>
      </c>
      <c r="B41" t="s">
        <v>6922</v>
      </c>
      <c r="C41">
        <v>1</v>
      </c>
      <c r="D41" t="str">
        <f>CONCATENATE(CONV[[#This Row],[1]],CONV[[#This Row],[2]])</f>
        <v>LSNPAK (12)</v>
      </c>
      <c r="H41" s="53" t="s">
        <v>9651</v>
      </c>
      <c r="I41" t="s">
        <v>9620</v>
      </c>
      <c r="J41" t="s">
        <v>3762</v>
      </c>
      <c r="K41" t="str">
        <f>SUBSTITUTE(Table6[[#This Row],[1]]," ","")</f>
        <v>ATKPASTIBISA</v>
      </c>
      <c r="L41" t="s">
        <v>9869</v>
      </c>
    </row>
    <row r="42" spans="1:12">
      <c r="A42" t="s">
        <v>34</v>
      </c>
      <c r="B42" t="s">
        <v>6927</v>
      </c>
      <c r="C42">
        <v>10</v>
      </c>
      <c r="D42" t="str">
        <f>CONCATENATE(CONV[[#This Row],[1]],CONV[[#This Row],[2]])</f>
        <v>LSNBOX (10 LSN)</v>
      </c>
      <c r="H42" s="53" t="s">
        <v>9736</v>
      </c>
      <c r="I42" t="s">
        <v>9734</v>
      </c>
      <c r="J42" t="s">
        <v>6664</v>
      </c>
      <c r="K42" t="str">
        <f>SUBSTITUTE(Table6[[#This Row],[1]]," ","")</f>
        <v>ATLANTIK</v>
      </c>
      <c r="L42" t="s">
        <v>9870</v>
      </c>
    </row>
    <row r="43" spans="1:12">
      <c r="A43" t="s">
        <v>37</v>
      </c>
      <c r="B43" t="s">
        <v>6922</v>
      </c>
      <c r="C43">
        <v>12</v>
      </c>
      <c r="D43" t="str">
        <f>CONCATENATE(CONV[[#This Row],[1]],CONV[[#This Row],[2]])</f>
        <v>PCSPAK (12)</v>
      </c>
      <c r="H43" s="53" t="s">
        <v>9737</v>
      </c>
      <c r="I43" t="s">
        <v>9738</v>
      </c>
      <c r="J43" t="s">
        <v>6664</v>
      </c>
      <c r="K43" t="str">
        <f>SUBSTITUTE(Table6[[#This Row],[1]]," ","")</f>
        <v>AULIA</v>
      </c>
      <c r="L43" t="s">
        <v>9871</v>
      </c>
    </row>
    <row r="44" spans="1:12">
      <c r="A44" t="s">
        <v>37</v>
      </c>
      <c r="B44" t="s">
        <v>7136</v>
      </c>
      <c r="C44">
        <v>58</v>
      </c>
      <c r="D44" t="str">
        <f>CONCATENATE(CONV[[#This Row],[1]],CONV[[#This Row],[2]])</f>
        <v>PCSBOX (58)</v>
      </c>
      <c r="H44" s="53" t="s">
        <v>9652</v>
      </c>
      <c r="I44" t="s">
        <v>9482</v>
      </c>
      <c r="J44" t="s">
        <v>3762</v>
      </c>
      <c r="K44" t="str">
        <f>SUBSTITUTE(Table6[[#This Row],[1]]," ","")</f>
        <v>AYP</v>
      </c>
      <c r="L44" t="s">
        <v>9872</v>
      </c>
    </row>
    <row r="45" spans="1:12">
      <c r="A45" t="s">
        <v>37</v>
      </c>
      <c r="B45" t="s">
        <v>7137</v>
      </c>
      <c r="C45">
        <v>10</v>
      </c>
      <c r="D45" t="str">
        <f>CONCATENATE(CONV[[#This Row],[1]],CONV[[#This Row],[2]])</f>
        <v>PCSBOX (10)</v>
      </c>
      <c r="H45" s="53" t="s">
        <v>9739</v>
      </c>
      <c r="I45" t="s">
        <v>9740</v>
      </c>
      <c r="J45" t="s">
        <v>6664</v>
      </c>
      <c r="K45" t="str">
        <f>SUBSTITUTE(Table6[[#This Row],[1]]," ","")</f>
        <v>AZIZ</v>
      </c>
      <c r="L45" t="s">
        <v>9873</v>
      </c>
    </row>
    <row r="46" spans="1:12">
      <c r="A46" t="s">
        <v>34</v>
      </c>
      <c r="B46" t="s">
        <v>7139</v>
      </c>
      <c r="C46">
        <f>42/12</f>
        <v>3.5</v>
      </c>
      <c r="D46" t="str">
        <f>CONCATENATE(CONV[[#This Row],[1]],CONV[[#This Row],[2]])</f>
        <v>LSNPAK (42)</v>
      </c>
      <c r="H46" s="53" t="s">
        <v>9741</v>
      </c>
      <c r="I46" t="s">
        <v>9564</v>
      </c>
      <c r="J46" t="s">
        <v>6664</v>
      </c>
      <c r="K46" t="str">
        <f>SUBSTITUTE(Table6[[#This Row],[1]]," ","")</f>
        <v>BAHTERA</v>
      </c>
      <c r="L46" t="s">
        <v>9874</v>
      </c>
    </row>
    <row r="47" spans="1:12">
      <c r="A47" t="s">
        <v>37</v>
      </c>
      <c r="B47" t="s">
        <v>7138</v>
      </c>
      <c r="C47">
        <v>30</v>
      </c>
      <c r="D47" t="str">
        <f>CONCATENATE(CONV[[#This Row],[1]],CONV[[#This Row],[2]])</f>
        <v>PCSBOX (30)</v>
      </c>
      <c r="H47" s="53" t="s">
        <v>9572</v>
      </c>
      <c r="I47" t="s">
        <v>9573</v>
      </c>
      <c r="J47" t="s">
        <v>196</v>
      </c>
      <c r="K47" t="str">
        <f>SUBSTITUTE(Table6[[#This Row],[1]]," ","")</f>
        <v>BANJARANPERMAI</v>
      </c>
      <c r="L47" t="s">
        <v>9875</v>
      </c>
    </row>
    <row r="48" spans="1:12">
      <c r="A48" t="s">
        <v>37</v>
      </c>
      <c r="B48" t="s">
        <v>7145</v>
      </c>
      <c r="C48">
        <v>120</v>
      </c>
      <c r="D48" t="str">
        <f>CONCATENATE(CONV[[#This Row],[1]],CONV[[#This Row],[2]])</f>
        <v>PCSBOX (120)</v>
      </c>
      <c r="H48" s="52" t="s">
        <v>12921</v>
      </c>
      <c r="I48" t="s">
        <v>9469</v>
      </c>
      <c r="J48" t="s">
        <v>122</v>
      </c>
      <c r="K48" t="str">
        <f>SUBSTITUTE(Table6[[#This Row],[1]]," ","")</f>
        <v>CVBAROKAH</v>
      </c>
      <c r="L48" t="s">
        <v>10065</v>
      </c>
    </row>
    <row r="49" spans="1:12">
      <c r="A49" t="s">
        <v>34</v>
      </c>
      <c r="B49" t="s">
        <v>6667</v>
      </c>
      <c r="C49">
        <v>4</v>
      </c>
      <c r="D49" t="str">
        <f>CONCATENATE(CONV[[#This Row],[1]],CONV[[#This Row],[2]])</f>
        <v>LSNBOX (48)</v>
      </c>
      <c r="H49" s="53" t="s">
        <v>9577</v>
      </c>
      <c r="I49" t="s">
        <v>9575</v>
      </c>
      <c r="J49" t="s">
        <v>196</v>
      </c>
      <c r="K49" t="str">
        <f>SUBSTITUTE(Table6[[#This Row],[1]]," ","")</f>
        <v>BARU</v>
      </c>
    </row>
    <row r="50" spans="1:12">
      <c r="A50" t="s">
        <v>34</v>
      </c>
      <c r="B50" t="s">
        <v>7145</v>
      </c>
      <c r="C50">
        <f>120/12</f>
        <v>10</v>
      </c>
      <c r="D50" t="str">
        <f>CONCATENATE(CONV[[#This Row],[1]],CONV[[#This Row],[2]])</f>
        <v>LSNBOX (120)</v>
      </c>
      <c r="H50" s="53" t="s">
        <v>9574</v>
      </c>
      <c r="I50" t="s">
        <v>9575</v>
      </c>
      <c r="J50" t="s">
        <v>196</v>
      </c>
      <c r="K50" t="str">
        <f>SUBSTITUTE(Table6[[#This Row],[1]]," ","")</f>
        <v>BARUCUTE</v>
      </c>
      <c r="L50" t="s">
        <v>11992</v>
      </c>
    </row>
    <row r="51" spans="1:12">
      <c r="A51" t="s">
        <v>34</v>
      </c>
      <c r="B51" t="s">
        <v>6639</v>
      </c>
      <c r="C51">
        <v>1</v>
      </c>
      <c r="D51" t="str">
        <f>CONCATENATE(CONV[[#This Row],[1]],CONV[[#This Row],[2]])</f>
        <v>LSNBOX (12)</v>
      </c>
      <c r="H51" s="53" t="s">
        <v>9576</v>
      </c>
      <c r="I51" t="s">
        <v>9575</v>
      </c>
      <c r="J51" t="s">
        <v>196</v>
      </c>
      <c r="K51" t="str">
        <f>SUBSTITUTE(Table6[[#This Row],[1]]," ","")</f>
        <v>BARUSWALAYAN</v>
      </c>
      <c r="L51" t="s">
        <v>11993</v>
      </c>
    </row>
    <row r="52" spans="1:12">
      <c r="A52" t="s">
        <v>34</v>
      </c>
      <c r="B52" t="s">
        <v>44</v>
      </c>
      <c r="C52">
        <v>12</v>
      </c>
      <c r="D52" t="str">
        <f>CONCATENATE(CONV[[#This Row],[1]],CONV[[#This Row],[2]])</f>
        <v>LSNGRS</v>
      </c>
      <c r="H52" s="53" t="s">
        <v>9578</v>
      </c>
      <c r="I52" t="s">
        <v>9579</v>
      </c>
      <c r="J52" t="s">
        <v>196</v>
      </c>
      <c r="K52" t="str">
        <f>SUBSTITUTE(Table6[[#This Row],[1]]," ","")</f>
        <v>BASA</v>
      </c>
      <c r="L52" t="s">
        <v>9876</v>
      </c>
    </row>
    <row r="53" spans="1:12">
      <c r="A53" t="s">
        <v>37</v>
      </c>
      <c r="B53" t="s">
        <v>7626</v>
      </c>
      <c r="C53">
        <v>20</v>
      </c>
      <c r="D53" t="str">
        <f>CONCATENATE(CONV[[#This Row],[1]],CONV[[#This Row],[2]])</f>
        <v>PCSBOX (20)</v>
      </c>
      <c r="H53" s="53" t="s">
        <v>9578</v>
      </c>
      <c r="I53" t="s">
        <v>9573</v>
      </c>
      <c r="J53" t="s">
        <v>196</v>
      </c>
      <c r="K53" t="str">
        <f>SUBSTITUTE(Table6[[#This Row],[1]]," ","")</f>
        <v>BASA</v>
      </c>
      <c r="L53" t="s">
        <v>9877</v>
      </c>
    </row>
    <row r="54" spans="1:12">
      <c r="A54" t="s">
        <v>71</v>
      </c>
      <c r="B54" t="s">
        <v>6642</v>
      </c>
      <c r="C54">
        <v>24</v>
      </c>
      <c r="D54" t="str">
        <f>CONCATENATE(CONV[[#This Row],[1]],CONV[[#This Row],[2]])</f>
        <v>SETBOX (24)</v>
      </c>
      <c r="H54" s="53" t="s">
        <v>9580</v>
      </c>
      <c r="I54" t="s">
        <v>9581</v>
      </c>
      <c r="J54" t="s">
        <v>196</v>
      </c>
      <c r="K54" t="str">
        <f>SUBSTITUTE(Table6[[#This Row],[1]]," ","")</f>
        <v>BENDAN</v>
      </c>
      <c r="L54" t="s">
        <v>9878</v>
      </c>
    </row>
    <row r="55" spans="1:12">
      <c r="A55" t="s">
        <v>34</v>
      </c>
      <c r="B55" t="s">
        <v>8003</v>
      </c>
      <c r="C55">
        <v>72</v>
      </c>
      <c r="D55" t="str">
        <f>CONCATENATE(CONV[[#This Row],[1]],CONV[[#This Row],[2]])</f>
        <v>LSNPAK (72)</v>
      </c>
      <c r="H55" s="53" t="s">
        <v>9653</v>
      </c>
      <c r="I55" t="s">
        <v>9654</v>
      </c>
      <c r="J55" t="s">
        <v>3762</v>
      </c>
      <c r="K55" t="str">
        <f>SUBSTITUTE(Table6[[#This Row],[1]]," ","")</f>
        <v>BENGAWANMULTITRENDING</v>
      </c>
      <c r="L55" t="s">
        <v>9879</v>
      </c>
    </row>
    <row r="56" spans="1:12">
      <c r="A56" t="s">
        <v>37</v>
      </c>
      <c r="B56" t="s">
        <v>8164</v>
      </c>
      <c r="C56">
        <v>32</v>
      </c>
      <c r="D56" t="str">
        <f>CONCATENATE(CONV[[#This Row],[1]],CONV[[#This Row],[2]])</f>
        <v>PCSPAK (32)</v>
      </c>
      <c r="H56" s="53" t="s">
        <v>9655</v>
      </c>
      <c r="I56" t="s">
        <v>9620</v>
      </c>
      <c r="J56" t="s">
        <v>3762</v>
      </c>
      <c r="K56" t="str">
        <f>SUBSTITUTE(Table6[[#This Row],[1]]," ","")</f>
        <v>BENGAWANRETAILMANDIRI</v>
      </c>
      <c r="L56" t="s">
        <v>9880</v>
      </c>
    </row>
    <row r="57" spans="1:12">
      <c r="A57" t="s">
        <v>34</v>
      </c>
      <c r="B57" t="s">
        <v>6631</v>
      </c>
      <c r="C57">
        <f>120/12</f>
        <v>10</v>
      </c>
      <c r="D57" t="str">
        <f>CONCATENATE(CONV[[#This Row],[1]],CONV[[#This Row],[2]])</f>
        <v>LSNPAK (120)</v>
      </c>
      <c r="H57" s="53" t="s">
        <v>9656</v>
      </c>
      <c r="I57" t="s">
        <v>9469</v>
      </c>
      <c r="J57" t="s">
        <v>3762</v>
      </c>
      <c r="K57" t="str">
        <f>SUBSTITUTE(Table6[[#This Row],[1]]," ","")</f>
        <v>BERKAH</v>
      </c>
      <c r="L57" t="s">
        <v>9881</v>
      </c>
    </row>
    <row r="58" spans="1:12">
      <c r="A58" t="s">
        <v>34</v>
      </c>
      <c r="B58" t="s">
        <v>8202</v>
      </c>
      <c r="C58">
        <v>1</v>
      </c>
      <c r="D58" t="str">
        <f>CONCATENATE(CONV[[#This Row],[1]],CONV[[#This Row],[2]])</f>
        <v>LSNDISP (12)</v>
      </c>
      <c r="H58" s="53" t="s">
        <v>9742</v>
      </c>
      <c r="I58" t="s">
        <v>9743</v>
      </c>
      <c r="J58" t="s">
        <v>6664</v>
      </c>
      <c r="K58" t="str">
        <f>SUBSTITUTE(Table6[[#This Row],[1]]," ","")</f>
        <v>BESTOP</v>
      </c>
      <c r="L58" t="s">
        <v>9882</v>
      </c>
    </row>
    <row r="59" spans="1:12">
      <c r="A59" t="s">
        <v>71</v>
      </c>
      <c r="B59" t="s">
        <v>6668</v>
      </c>
      <c r="C59">
        <v>10</v>
      </c>
      <c r="D59" t="str">
        <f>CONCATENATE(CONV[[#This Row],[1]],CONV[[#This Row],[2]])</f>
        <v>SETPAK (10)</v>
      </c>
      <c r="H59" s="53" t="s">
        <v>9582</v>
      </c>
      <c r="I59" t="s">
        <v>9583</v>
      </c>
      <c r="J59" t="s">
        <v>196</v>
      </c>
      <c r="K59" t="str">
        <f>SUBSTITUTE(Table6[[#This Row],[1]]," ","")</f>
        <v>BINAILMU</v>
      </c>
      <c r="L59" t="s">
        <v>9883</v>
      </c>
    </row>
    <row r="60" spans="1:12">
      <c r="A60" t="s">
        <v>37</v>
      </c>
      <c r="B60" t="s">
        <v>8205</v>
      </c>
      <c r="C60">
        <v>100</v>
      </c>
      <c r="D60" t="str">
        <f>CONCATENATE(CONV[[#This Row],[1]],CONV[[#This Row],[2]])</f>
        <v>PCSPAK (100)</v>
      </c>
      <c r="H60" s="53" t="s">
        <v>9582</v>
      </c>
      <c r="I60" t="s">
        <v>9584</v>
      </c>
      <c r="J60" t="s">
        <v>196</v>
      </c>
      <c r="K60" t="str">
        <f>SUBSTITUTE(Table6[[#This Row],[1]]," ","")</f>
        <v>BINAILMU</v>
      </c>
      <c r="L60" t="s">
        <v>9884</v>
      </c>
    </row>
    <row r="61" spans="1:12">
      <c r="A61" t="s">
        <v>34</v>
      </c>
      <c r="B61" t="s">
        <v>6641</v>
      </c>
      <c r="C61">
        <v>3</v>
      </c>
      <c r="D61" t="str">
        <f>CONCATENATE(CONV[[#This Row],[1]],CONV[[#This Row],[2]])</f>
        <v>LSNBOX (36)</v>
      </c>
      <c r="H61" s="53" t="s">
        <v>9744</v>
      </c>
      <c r="I61" t="s">
        <v>9491</v>
      </c>
      <c r="J61" t="s">
        <v>6664</v>
      </c>
      <c r="K61" t="str">
        <f>SUBSTITUTE(Table6[[#This Row],[1]]," ","")</f>
        <v>BINTANGTOYS</v>
      </c>
      <c r="L61" t="s">
        <v>9885</v>
      </c>
    </row>
    <row r="62" spans="1:12">
      <c r="A62" t="s">
        <v>34</v>
      </c>
      <c r="B62" t="s">
        <v>6633</v>
      </c>
      <c r="C62">
        <f>36/12</f>
        <v>3</v>
      </c>
      <c r="D62" t="str">
        <f>CONCATENATE(CONV[[#This Row],[1]],CONV[[#This Row],[2]])</f>
        <v>LSNPAK (36)</v>
      </c>
      <c r="H62" s="53" t="s">
        <v>9745</v>
      </c>
      <c r="I62" t="s">
        <v>9496</v>
      </c>
      <c r="J62" t="s">
        <v>6664</v>
      </c>
      <c r="K62" t="str">
        <f>SUBSTITUTE(Table6[[#This Row],[1]]," ","")</f>
        <v>BOBO</v>
      </c>
      <c r="L62" t="s">
        <v>9886</v>
      </c>
    </row>
    <row r="63" spans="1:12">
      <c r="A63" t="s">
        <v>34</v>
      </c>
      <c r="B63" t="s">
        <v>6669</v>
      </c>
      <c r="C63">
        <f>60/12</f>
        <v>5</v>
      </c>
      <c r="D63" t="str">
        <f>CONCATENATE(CONV[[#This Row],[1]],CONV[[#This Row],[2]])</f>
        <v>LSNBOX (60)</v>
      </c>
      <c r="H63" s="53" t="s">
        <v>9657</v>
      </c>
      <c r="I63" t="s">
        <v>9592</v>
      </c>
      <c r="J63" t="s">
        <v>3762</v>
      </c>
      <c r="K63" t="str">
        <f>SUBSTITUTE(Table6[[#This Row],[1]]," ","")</f>
        <v>BRUKMENCENG</v>
      </c>
      <c r="L63" t="s">
        <v>9887</v>
      </c>
    </row>
    <row r="64" spans="1:12">
      <c r="A64" t="s">
        <v>513</v>
      </c>
      <c r="B64" t="s">
        <v>40</v>
      </c>
      <c r="C64">
        <v>1</v>
      </c>
      <c r="D64" t="str">
        <f>CONCATENATE(CONV[[#This Row],[1]],CONV[[#This Row],[2]])</f>
        <v>TOPBOX</v>
      </c>
      <c r="H64" s="52" t="s">
        <v>9823</v>
      </c>
      <c r="I64" t="s">
        <v>9469</v>
      </c>
      <c r="J64" t="s">
        <v>122</v>
      </c>
      <c r="K64" t="str">
        <f>SUBSTITUTE(Table6[[#This Row],[1]]," ","")</f>
        <v>BUDIPLASTIK</v>
      </c>
      <c r="L64" t="s">
        <v>10066</v>
      </c>
    </row>
    <row r="65" spans="1:12">
      <c r="A65" t="s">
        <v>626</v>
      </c>
      <c r="B65" t="s">
        <v>124</v>
      </c>
      <c r="C65">
        <v>1</v>
      </c>
      <c r="D65" t="str">
        <f>CONCATENATE(CONV[[#This Row],[1]],CONV[[#This Row],[2]])</f>
        <v>DISPPAK</v>
      </c>
      <c r="H65" s="52" t="s">
        <v>9831</v>
      </c>
      <c r="I65" t="s">
        <v>9469</v>
      </c>
      <c r="J65" t="s">
        <v>122</v>
      </c>
      <c r="K65" t="str">
        <f>SUBSTITUTE(Table6[[#This Row],[1]]," ","")</f>
        <v>BUDIPLASTIK(SUMBERREJO)</v>
      </c>
      <c r="L65" t="s">
        <v>11685</v>
      </c>
    </row>
    <row r="66" spans="1:12">
      <c r="A66" t="s">
        <v>2607</v>
      </c>
      <c r="B66" t="s">
        <v>124</v>
      </c>
      <c r="C66">
        <v>1</v>
      </c>
      <c r="D66" t="str">
        <f>CONCATENATE(CONV[[#This Row],[1]],CONV[[#This Row],[2]])</f>
        <v>RTGPAK</v>
      </c>
      <c r="H66" s="53" t="s">
        <v>9658</v>
      </c>
      <c r="I66" t="s">
        <v>9659</v>
      </c>
      <c r="J66" t="s">
        <v>3762</v>
      </c>
      <c r="K66" t="str">
        <f>SUBSTITUTE(Table6[[#This Row],[1]]," ","")</f>
        <v>CAHAYA</v>
      </c>
      <c r="L66" t="s">
        <v>9888</v>
      </c>
    </row>
    <row r="67" spans="1:12">
      <c r="A67" t="s">
        <v>40</v>
      </c>
      <c r="B67" t="s">
        <v>513</v>
      </c>
      <c r="C67">
        <v>1</v>
      </c>
      <c r="D67" t="str">
        <f>CONCATENATE(CONV[[#This Row],[1]],CONV[[#This Row],[2]])</f>
        <v>BOXTOP</v>
      </c>
      <c r="H67" s="53" t="s">
        <v>9746</v>
      </c>
      <c r="I67" t="s">
        <v>9743</v>
      </c>
      <c r="J67" t="s">
        <v>6664</v>
      </c>
      <c r="K67" t="str">
        <f>SUBSTITUTE(Table6[[#This Row],[1]]," ","")</f>
        <v>CAHAYABUSUR</v>
      </c>
      <c r="L67" t="s">
        <v>9889</v>
      </c>
    </row>
    <row r="68" spans="1:12">
      <c r="A68" t="s">
        <v>37</v>
      </c>
      <c r="B68" t="s">
        <v>9189</v>
      </c>
      <c r="C68">
        <v>16</v>
      </c>
      <c r="D68" t="str">
        <f>CONCATENATE(CONV[[#This Row],[1]],CONV[[#This Row],[2]])</f>
        <v>PCSBOX (16)</v>
      </c>
      <c r="H68" s="53" t="s">
        <v>9660</v>
      </c>
      <c r="I68" t="s">
        <v>9648</v>
      </c>
      <c r="J68" t="s">
        <v>3762</v>
      </c>
      <c r="K68" t="str">
        <f>SUBSTITUTE(Table6[[#This Row],[1]]," ","")</f>
        <v>CENDRAWASIH</v>
      </c>
      <c r="L68" t="s">
        <v>9890</v>
      </c>
    </row>
    <row r="69" spans="1:12">
      <c r="A69" t="s">
        <v>37</v>
      </c>
      <c r="B69" t="s">
        <v>9193</v>
      </c>
      <c r="C69">
        <v>20</v>
      </c>
      <c r="D69" t="str">
        <f>CONCATENATE(CONV[[#This Row],[1]],CONV[[#This Row],[2]])</f>
        <v>PCSPAK (20)</v>
      </c>
      <c r="H69" s="53" t="s">
        <v>9585</v>
      </c>
      <c r="I69" t="s">
        <v>9486</v>
      </c>
      <c r="J69" t="s">
        <v>196</v>
      </c>
      <c r="K69" t="str">
        <f>SUBSTITUTE(Table6[[#This Row],[1]]," ","")</f>
        <v>CENTRAL</v>
      </c>
      <c r="L69" t="s">
        <v>9891</v>
      </c>
    </row>
    <row r="70" spans="1:12">
      <c r="A70" t="s">
        <v>34</v>
      </c>
      <c r="B70" t="s">
        <v>10415</v>
      </c>
      <c r="C70">
        <v>0.5</v>
      </c>
      <c r="D70" t="str">
        <f>CONCATENATE(CONV[[#This Row],[1]],CONV[[#This Row],[2]])</f>
        <v>LSNBOX (6)</v>
      </c>
      <c r="H70" s="53" t="s">
        <v>9747</v>
      </c>
      <c r="I70" t="s">
        <v>9564</v>
      </c>
      <c r="J70" t="s">
        <v>6664</v>
      </c>
      <c r="K70" t="str">
        <f>SUBSTITUTE(Table6[[#This Row],[1]]," ","")</f>
        <v>CHAMPION</v>
      </c>
      <c r="L70" t="s">
        <v>9892</v>
      </c>
    </row>
    <row r="71" spans="1:12">
      <c r="A71" t="s">
        <v>71</v>
      </c>
      <c r="B71" t="s">
        <v>37</v>
      </c>
      <c r="C71">
        <v>1</v>
      </c>
      <c r="D71" t="str">
        <f>CONCATENATE(CONV[[#This Row],[1]],CONV[[#This Row],[2]])</f>
        <v>SETPCS</v>
      </c>
      <c r="H71" s="53" t="s">
        <v>9748</v>
      </c>
      <c r="I71" t="s">
        <v>9749</v>
      </c>
      <c r="J71" t="s">
        <v>6664</v>
      </c>
      <c r="K71" t="str">
        <f>SUBSTITUTE(Table6[[#This Row],[1]]," ","")</f>
        <v>CITRA</v>
      </c>
      <c r="L71" t="s">
        <v>9893</v>
      </c>
    </row>
    <row r="72" spans="1:12">
      <c r="A72" t="s">
        <v>37</v>
      </c>
      <c r="B72" t="s">
        <v>10521</v>
      </c>
      <c r="C72">
        <v>52</v>
      </c>
      <c r="D72" t="str">
        <f>CONCATENATE(CONV[[#This Row],[1]],CONV[[#This Row],[2]])</f>
        <v>PCSBOX (52)</v>
      </c>
      <c r="H72" s="53" t="s">
        <v>9748</v>
      </c>
      <c r="I72" t="s">
        <v>9564</v>
      </c>
      <c r="J72" t="s">
        <v>6664</v>
      </c>
      <c r="K72" t="str">
        <f>SUBSTITUTE(Table6[[#This Row],[1]]," ","")</f>
        <v>CITRA</v>
      </c>
      <c r="L72" t="s">
        <v>9894</v>
      </c>
    </row>
    <row r="73" spans="1:12">
      <c r="A73" t="s">
        <v>10347</v>
      </c>
      <c r="B73" t="s">
        <v>124</v>
      </c>
      <c r="C73">
        <v>1</v>
      </c>
      <c r="D73" t="str">
        <f>CONCATENATE(CONV[[#This Row],[1]],CONV[[#This Row],[2]])</f>
        <v>PAK/BOXPAK</v>
      </c>
      <c r="H73" s="53" t="s">
        <v>9750</v>
      </c>
      <c r="I73" t="s">
        <v>9564</v>
      </c>
      <c r="J73" t="s">
        <v>6664</v>
      </c>
      <c r="K73" t="str">
        <f>SUBSTITUTE(Table6[[#This Row],[1]]," ","")</f>
        <v>DENNY</v>
      </c>
      <c r="L73" t="s">
        <v>9895</v>
      </c>
    </row>
    <row r="74" spans="1:12">
      <c r="A74" t="s">
        <v>10347</v>
      </c>
      <c r="B74" t="s">
        <v>40</v>
      </c>
      <c r="C74">
        <v>1</v>
      </c>
      <c r="D74" t="str">
        <f>CONCATENATE(CONV[[#This Row],[1]],CONV[[#This Row],[2]])</f>
        <v>PAK/BOXBOX</v>
      </c>
      <c r="H74" s="53" t="s">
        <v>9661</v>
      </c>
      <c r="I74" t="s">
        <v>9650</v>
      </c>
      <c r="J74" t="s">
        <v>3762</v>
      </c>
      <c r="K74" t="str">
        <f>SUBSTITUTE(Table6[[#This Row],[1]]," ","")</f>
        <v>DHIAN</v>
      </c>
      <c r="L74" t="s">
        <v>9896</v>
      </c>
    </row>
    <row r="75" spans="1:12">
      <c r="A75" t="s">
        <v>124</v>
      </c>
      <c r="B75" t="s">
        <v>10822</v>
      </c>
      <c r="C75">
        <v>40</v>
      </c>
      <c r="D75" t="str">
        <f>CONCATENATE(CONV[[#This Row],[1]],CONV[[#This Row],[2]])</f>
        <v>PAKBOX (40 PAK)</v>
      </c>
      <c r="H75" s="53" t="s">
        <v>9586</v>
      </c>
      <c r="I75" t="s">
        <v>9488</v>
      </c>
      <c r="J75" t="s">
        <v>196</v>
      </c>
      <c r="K75" t="str">
        <f>SUBSTITUTE(Table6[[#This Row],[1]]," ","")</f>
        <v>DIANILMU</v>
      </c>
      <c r="L75" t="s">
        <v>9897</v>
      </c>
    </row>
    <row r="76" spans="1:12">
      <c r="H76" s="53" t="s">
        <v>9662</v>
      </c>
      <c r="I76" t="s">
        <v>9594</v>
      </c>
      <c r="J76" t="s">
        <v>3762</v>
      </c>
      <c r="K76" t="str">
        <f>SUBSTITUTE(Table6[[#This Row],[1]]," ","")</f>
        <v>DOREMI</v>
      </c>
      <c r="L76" t="s">
        <v>9898</v>
      </c>
    </row>
    <row r="77" spans="1:12">
      <c r="A77" t="s">
        <v>34</v>
      </c>
      <c r="B77" t="s">
        <v>12923</v>
      </c>
      <c r="C77">
        <v>3</v>
      </c>
      <c r="D77" t="str">
        <f>CONCATENATE(CONV[[#This Row],[1]],CONV[[#This Row],[2]])</f>
        <v>LSNBOX (3 LSN)</v>
      </c>
      <c r="H77" s="53" t="s">
        <v>208</v>
      </c>
      <c r="I77" t="s">
        <v>9654</v>
      </c>
      <c r="J77" t="s">
        <v>3762</v>
      </c>
      <c r="K77" t="str">
        <f>SUBSTITUTE(Table6[[#This Row],[1]]," ","")</f>
        <v>DR</v>
      </c>
      <c r="L77" t="s">
        <v>9899</v>
      </c>
    </row>
    <row r="78" spans="1:12">
      <c r="H78" s="53" t="s">
        <v>9751</v>
      </c>
      <c r="I78" t="s">
        <v>9469</v>
      </c>
      <c r="J78" t="s">
        <v>6664</v>
      </c>
      <c r="K78" t="str">
        <f>SUBSTITUTE(Table6[[#This Row],[1]]," ","")</f>
        <v>DRUPADI</v>
      </c>
      <c r="L78" t="s">
        <v>9900</v>
      </c>
    </row>
    <row r="79" spans="1:12">
      <c r="H79" s="53" t="s">
        <v>9663</v>
      </c>
      <c r="I79" t="s">
        <v>9664</v>
      </c>
      <c r="J79" t="s">
        <v>3762</v>
      </c>
      <c r="K79" t="str">
        <f>SUBSTITUTE(Table6[[#This Row],[1]]," ","")</f>
        <v>DUTAILAHI</v>
      </c>
      <c r="L79" t="s">
        <v>9901</v>
      </c>
    </row>
    <row r="80" spans="1:12">
      <c r="H80" s="53" t="s">
        <v>9587</v>
      </c>
      <c r="I80" t="s">
        <v>9564</v>
      </c>
      <c r="J80" t="s">
        <v>196</v>
      </c>
      <c r="K80" t="str">
        <f>SUBSTITUTE(Table6[[#This Row],[1]]," ","")</f>
        <v>DWIJAYA</v>
      </c>
      <c r="L80" t="s">
        <v>9902</v>
      </c>
    </row>
    <row r="81" spans="8:12">
      <c r="H81" s="53" t="s">
        <v>9588</v>
      </c>
      <c r="I81" t="s">
        <v>9486</v>
      </c>
      <c r="J81" t="s">
        <v>196</v>
      </c>
      <c r="K81" t="str">
        <f>SUBSTITUTE(Table6[[#This Row],[1]]," ","")</f>
        <v>EKARIA</v>
      </c>
      <c r="L81" t="s">
        <v>9903</v>
      </c>
    </row>
    <row r="82" spans="8:12">
      <c r="H82" s="53" t="s">
        <v>9589</v>
      </c>
      <c r="I82" t="s">
        <v>9484</v>
      </c>
      <c r="J82" t="s">
        <v>196</v>
      </c>
      <c r="K82" t="str">
        <f>SUBSTITUTE(Table6[[#This Row],[1]]," ","")</f>
        <v>ENAM</v>
      </c>
      <c r="L82" t="s">
        <v>9904</v>
      </c>
    </row>
    <row r="83" spans="8:12">
      <c r="H83" s="53" t="s">
        <v>9752</v>
      </c>
      <c r="I83" t="s">
        <v>9564</v>
      </c>
      <c r="J83" t="s">
        <v>6664</v>
      </c>
      <c r="K83" t="str">
        <f>SUBSTITUTE(Table6[[#This Row],[1]]," ","")</f>
        <v>ERLANGGA</v>
      </c>
      <c r="L83" t="s">
        <v>9905</v>
      </c>
    </row>
    <row r="84" spans="8:12">
      <c r="H84" s="53" t="s">
        <v>9665</v>
      </c>
      <c r="I84" t="s">
        <v>9666</v>
      </c>
      <c r="J84" t="s">
        <v>3762</v>
      </c>
      <c r="K84" t="str">
        <f>SUBSTITUTE(Table6[[#This Row],[1]]," ","")</f>
        <v>EVERLYN</v>
      </c>
      <c r="L84" t="s">
        <v>9906</v>
      </c>
    </row>
    <row r="85" spans="8:12">
      <c r="H85" s="53" t="s">
        <v>9667</v>
      </c>
      <c r="I85" t="s">
        <v>9641</v>
      </c>
      <c r="J85" t="s">
        <v>3762</v>
      </c>
      <c r="K85" t="str">
        <f>SUBSTITUTE(Table6[[#This Row],[1]]," ","")</f>
        <v>FAMILY</v>
      </c>
      <c r="L85" t="s">
        <v>9907</v>
      </c>
    </row>
    <row r="86" spans="8:12">
      <c r="H86" s="53" t="s">
        <v>9590</v>
      </c>
      <c r="I86" t="s">
        <v>9493</v>
      </c>
      <c r="J86" t="s">
        <v>196</v>
      </c>
      <c r="K86" t="str">
        <f>SUBSTITUTE(Table6[[#This Row],[1]]," ","")</f>
        <v>GANESHA</v>
      </c>
      <c r="L86" t="s">
        <v>9908</v>
      </c>
    </row>
    <row r="87" spans="8:12">
      <c r="H87" s="53" t="s">
        <v>9668</v>
      </c>
      <c r="I87" t="s">
        <v>9493</v>
      </c>
      <c r="J87" t="s">
        <v>3762</v>
      </c>
      <c r="K87" t="str">
        <f>SUBSTITUTE(Table6[[#This Row],[1]]," ","")</f>
        <v>GANGGA</v>
      </c>
      <c r="L87" t="s">
        <v>9909</v>
      </c>
    </row>
    <row r="88" spans="8:12">
      <c r="H88" s="53" t="s">
        <v>9669</v>
      </c>
      <c r="I88" t="s">
        <v>9592</v>
      </c>
      <c r="J88" t="s">
        <v>3762</v>
      </c>
      <c r="K88" t="str">
        <f>SUBSTITUTE(Table6[[#This Row],[1]]," ","")</f>
        <v>GARUDA</v>
      </c>
      <c r="L88" t="s">
        <v>9910</v>
      </c>
    </row>
    <row r="89" spans="8:12">
      <c r="H89" s="53" t="s">
        <v>9490</v>
      </c>
      <c r="I89" t="s">
        <v>9491</v>
      </c>
      <c r="J89" t="s">
        <v>6664</v>
      </c>
      <c r="K89" t="str">
        <f>SUBSTITUTE(Table6[[#This Row],[1]]," ","")</f>
        <v>GRAFIKA</v>
      </c>
      <c r="L89" t="s">
        <v>9911</v>
      </c>
    </row>
    <row r="90" spans="8:12">
      <c r="H90" s="53" t="s">
        <v>9753</v>
      </c>
      <c r="I90" t="s">
        <v>9573</v>
      </c>
      <c r="J90" t="s">
        <v>6664</v>
      </c>
      <c r="K90" t="str">
        <f>SUBSTITUTE(Table6[[#This Row],[1]]," ","")</f>
        <v>GRANDMEDIA</v>
      </c>
      <c r="L90" t="s">
        <v>9912</v>
      </c>
    </row>
    <row r="91" spans="8:12">
      <c r="H91" s="53" t="s">
        <v>9483</v>
      </c>
      <c r="I91" t="s">
        <v>9484</v>
      </c>
      <c r="J91" t="s">
        <v>3762</v>
      </c>
      <c r="K91" t="str">
        <f>SUBSTITUTE(Table6[[#This Row],[1]]," ","")</f>
        <v>GUNUNGJATI</v>
      </c>
      <c r="L91" t="s">
        <v>9913</v>
      </c>
    </row>
    <row r="92" spans="8:12">
      <c r="H92" s="52" t="s">
        <v>9824</v>
      </c>
      <c r="I92" t="s">
        <v>9469</v>
      </c>
      <c r="J92" t="s">
        <v>122</v>
      </c>
      <c r="K92" t="str">
        <f>SUBSTITUTE(Table6[[#This Row],[1]]," ","")</f>
        <v>GURATJINGGA</v>
      </c>
      <c r="L92" t="s">
        <v>10067</v>
      </c>
    </row>
    <row r="93" spans="8:12">
      <c r="H93" s="53" t="s">
        <v>9670</v>
      </c>
      <c r="I93" t="s">
        <v>9671</v>
      </c>
      <c r="J93" t="s">
        <v>3762</v>
      </c>
      <c r="K93" t="str">
        <f>SUBSTITUTE(Table6[[#This Row],[1]]," ","")</f>
        <v>HAPPY</v>
      </c>
      <c r="L93" t="s">
        <v>9914</v>
      </c>
    </row>
    <row r="94" spans="8:12">
      <c r="H94" s="52" t="s">
        <v>9825</v>
      </c>
      <c r="I94" t="s">
        <v>9469</v>
      </c>
      <c r="J94" t="s">
        <v>122</v>
      </c>
      <c r="K94" t="str">
        <f>SUBSTITUTE(Table6[[#This Row],[1]]," ","")</f>
        <v>HARAPANBARU</v>
      </c>
      <c r="L94" t="s">
        <v>10068</v>
      </c>
    </row>
    <row r="95" spans="8:12">
      <c r="H95" s="53" t="s">
        <v>9754</v>
      </c>
      <c r="I95" t="s">
        <v>9755</v>
      </c>
      <c r="J95" t="s">
        <v>6664</v>
      </c>
      <c r="K95" t="str">
        <f>SUBSTITUTE(Table6[[#This Row],[1]]," ","")</f>
        <v>HARKAT</v>
      </c>
      <c r="L95" t="s">
        <v>9915</v>
      </c>
    </row>
    <row r="96" spans="8:12">
      <c r="H96" s="53" t="s">
        <v>9756</v>
      </c>
      <c r="I96" t="s">
        <v>9723</v>
      </c>
      <c r="J96" t="s">
        <v>6664</v>
      </c>
      <c r="K96" t="str">
        <f>SUBSTITUTE(Table6[[#This Row],[1]]," ","")</f>
        <v>HIDUPBARU</v>
      </c>
      <c r="L96" t="s">
        <v>9916</v>
      </c>
    </row>
    <row r="97" spans="8:12">
      <c r="H97" s="53" t="s">
        <v>9757</v>
      </c>
      <c r="I97" t="s">
        <v>9758</v>
      </c>
      <c r="J97" t="s">
        <v>6664</v>
      </c>
      <c r="K97" t="str">
        <f>SUBSTITUTE(Table6[[#This Row],[1]]," ","")</f>
        <v>HIPPO</v>
      </c>
      <c r="L97" t="s">
        <v>9917</v>
      </c>
    </row>
    <row r="98" spans="8:12">
      <c r="H98" s="53" t="s">
        <v>9672</v>
      </c>
      <c r="I98" t="s">
        <v>9640</v>
      </c>
      <c r="J98" t="s">
        <v>3762</v>
      </c>
      <c r="K98" t="str">
        <f>SUBSTITUTE(Table6[[#This Row],[1]]," ","")</f>
        <v>HOKY</v>
      </c>
      <c r="L98" t="s">
        <v>9918</v>
      </c>
    </row>
    <row r="99" spans="8:12">
      <c r="H99" s="53" t="s">
        <v>9759</v>
      </c>
      <c r="I99" t="s">
        <v>9755</v>
      </c>
      <c r="J99" t="s">
        <v>6664</v>
      </c>
      <c r="K99" t="str">
        <f>SUBSTITUTE(Table6[[#This Row],[1]]," ","")</f>
        <v>HTJAYA</v>
      </c>
      <c r="L99" t="s">
        <v>9919</v>
      </c>
    </row>
    <row r="100" spans="8:12">
      <c r="H100" s="53" t="s">
        <v>9673</v>
      </c>
      <c r="I100" t="s">
        <v>9482</v>
      </c>
      <c r="J100" t="s">
        <v>3762</v>
      </c>
      <c r="K100" t="str">
        <f>SUBSTITUTE(Table6[[#This Row],[1]]," ","")</f>
        <v>IHSAN</v>
      </c>
      <c r="L100" t="s">
        <v>9920</v>
      </c>
    </row>
    <row r="101" spans="8:12">
      <c r="H101" s="53" t="s">
        <v>9591</v>
      </c>
      <c r="I101" t="s">
        <v>9592</v>
      </c>
      <c r="J101" t="s">
        <v>196</v>
      </c>
      <c r="K101" t="str">
        <f>SUBSTITUTE(Table6[[#This Row],[1]]," ","")</f>
        <v>IKA</v>
      </c>
      <c r="L101" t="s">
        <v>9921</v>
      </c>
    </row>
    <row r="102" spans="8:12">
      <c r="H102" s="53" t="s">
        <v>9760</v>
      </c>
      <c r="I102" t="s">
        <v>9761</v>
      </c>
      <c r="J102" t="s">
        <v>6664</v>
      </c>
      <c r="K102" t="str">
        <f>SUBSTITUTE(Table6[[#This Row],[1]]," ","")</f>
        <v>IKHLAS</v>
      </c>
      <c r="L102" t="s">
        <v>9922</v>
      </c>
    </row>
    <row r="103" spans="8:12">
      <c r="H103" s="53" t="s">
        <v>9674</v>
      </c>
      <c r="I103" t="s">
        <v>9594</v>
      </c>
      <c r="J103" t="s">
        <v>3762</v>
      </c>
      <c r="K103" t="str">
        <f>SUBSTITUTE(Table6[[#This Row],[1]]," ","")</f>
        <v>IMANUEL</v>
      </c>
      <c r="L103" t="s">
        <v>9923</v>
      </c>
    </row>
    <row r="104" spans="8:12">
      <c r="H104" s="53" t="s">
        <v>9593</v>
      </c>
      <c r="I104" t="s">
        <v>9594</v>
      </c>
      <c r="J104" t="s">
        <v>196</v>
      </c>
      <c r="K104" t="str">
        <f>SUBSTITUTE(Table6[[#This Row],[1]]," ","")</f>
        <v>INDOBARU</v>
      </c>
      <c r="L104" t="s">
        <v>9924</v>
      </c>
    </row>
    <row r="105" spans="8:12">
      <c r="H105" s="53" t="s">
        <v>9479</v>
      </c>
      <c r="I105" t="s">
        <v>9480</v>
      </c>
      <c r="J105" t="s">
        <v>196</v>
      </c>
      <c r="K105" t="str">
        <f>SUBSTITUTE(Table6[[#This Row],[1]]," ","")</f>
        <v>INDOFOTOCOPY</v>
      </c>
      <c r="L105" t="s">
        <v>9925</v>
      </c>
    </row>
    <row r="106" spans="8:12">
      <c r="H106" s="53" t="s">
        <v>9675</v>
      </c>
      <c r="I106" t="s">
        <v>9654</v>
      </c>
      <c r="J106" t="s">
        <v>3762</v>
      </c>
      <c r="K106" t="str">
        <f>SUBSTITUTE(Table6[[#This Row],[1]]," ","")</f>
        <v>INDOGLOBAL</v>
      </c>
      <c r="L106" t="s">
        <v>9926</v>
      </c>
    </row>
    <row r="107" spans="8:12">
      <c r="H107" s="53" t="s">
        <v>9762</v>
      </c>
      <c r="I107" t="s">
        <v>9763</v>
      </c>
      <c r="J107" t="s">
        <v>6664</v>
      </c>
      <c r="K107" t="str">
        <f>SUBSTITUTE(Table6[[#This Row],[1]]," ","")</f>
        <v>INDRASARI</v>
      </c>
      <c r="L107" t="s">
        <v>9927</v>
      </c>
    </row>
    <row r="108" spans="8:12">
      <c r="H108" s="53" t="s">
        <v>9676</v>
      </c>
      <c r="I108" t="s">
        <v>9486</v>
      </c>
      <c r="J108" t="s">
        <v>3762</v>
      </c>
      <c r="K108" t="str">
        <f>SUBSTITUTE(Table6[[#This Row],[1]]," ","")</f>
        <v>IRAWAN</v>
      </c>
      <c r="L108" t="s">
        <v>9928</v>
      </c>
    </row>
    <row r="109" spans="8:12">
      <c r="H109" s="53" t="s">
        <v>9677</v>
      </c>
      <c r="I109" t="s">
        <v>9575</v>
      </c>
      <c r="J109" t="s">
        <v>3762</v>
      </c>
      <c r="K109" t="str">
        <f>SUBSTITUTE(Table6[[#This Row],[1]]," ","")</f>
        <v>IVONE</v>
      </c>
      <c r="L109" t="s">
        <v>9929</v>
      </c>
    </row>
    <row r="110" spans="8:12">
      <c r="H110" s="53" t="s">
        <v>9464</v>
      </c>
      <c r="I110" t="s">
        <v>9465</v>
      </c>
      <c r="J110" t="s">
        <v>196</v>
      </c>
      <c r="K110" t="str">
        <f>SUBSTITUTE(Table6[[#This Row],[1]]," ","")</f>
        <v>KADARBUDHI</v>
      </c>
      <c r="L110" t="s">
        <v>9930</v>
      </c>
    </row>
    <row r="111" spans="8:12">
      <c r="H111" s="52" t="s">
        <v>9826</v>
      </c>
      <c r="I111" t="s">
        <v>9469</v>
      </c>
      <c r="J111" t="s">
        <v>122</v>
      </c>
      <c r="K111" t="str">
        <f>SUBSTITUTE(Table6[[#This Row],[1]]," ","")</f>
        <v>KANA</v>
      </c>
      <c r="L111" t="s">
        <v>10069</v>
      </c>
    </row>
    <row r="112" spans="8:12">
      <c r="H112" s="52" t="s">
        <v>9827</v>
      </c>
      <c r="I112" t="s">
        <v>9469</v>
      </c>
      <c r="J112" t="s">
        <v>122</v>
      </c>
      <c r="K112" t="str">
        <f>SUBSTITUTE(Table6[[#This Row],[1]]," ","")</f>
        <v>KENKEN</v>
      </c>
      <c r="L112" t="s">
        <v>10070</v>
      </c>
    </row>
    <row r="113" spans="8:12">
      <c r="H113" s="53" t="s">
        <v>9678</v>
      </c>
      <c r="I113" t="s">
        <v>9484</v>
      </c>
      <c r="J113" t="s">
        <v>3762</v>
      </c>
      <c r="K113" t="str">
        <f>SUBSTITUTE(Table6[[#This Row],[1]]," ","")</f>
        <v>KOJA</v>
      </c>
      <c r="L113" t="s">
        <v>9931</v>
      </c>
    </row>
    <row r="114" spans="8:12">
      <c r="H114" s="53" t="s">
        <v>9595</v>
      </c>
      <c r="I114" t="s">
        <v>9594</v>
      </c>
      <c r="J114" t="s">
        <v>196</v>
      </c>
      <c r="K114" t="str">
        <f>SUBSTITUTE(Table6[[#This Row],[1]]," ","")</f>
        <v>KONDANG</v>
      </c>
      <c r="L114" t="s">
        <v>9932</v>
      </c>
    </row>
    <row r="115" spans="8:12">
      <c r="H115" s="53" t="s">
        <v>9596</v>
      </c>
      <c r="I115" t="s">
        <v>9597</v>
      </c>
      <c r="J115" t="s">
        <v>196</v>
      </c>
      <c r="K115" t="str">
        <f>SUBSTITUTE(Table6[[#This Row],[1]]," ","")</f>
        <v>KURNIA</v>
      </c>
      <c r="L115" t="s">
        <v>9933</v>
      </c>
    </row>
    <row r="116" spans="8:12">
      <c r="H116" s="53" t="s">
        <v>9679</v>
      </c>
      <c r="I116" t="s">
        <v>9680</v>
      </c>
      <c r="J116" t="s">
        <v>3762</v>
      </c>
      <c r="K116" t="str">
        <f>SUBSTITUTE(Table6[[#This Row],[1]]," ","")</f>
        <v>KURNIAJATILAWANG</v>
      </c>
      <c r="L116" t="s">
        <v>9934</v>
      </c>
    </row>
    <row r="117" spans="8:12">
      <c r="H117" s="53" t="s">
        <v>9598</v>
      </c>
      <c r="I117" t="s">
        <v>9488</v>
      </c>
      <c r="J117" t="s">
        <v>196</v>
      </c>
      <c r="K117" t="str">
        <f>SUBSTITUTE(Table6[[#This Row],[1]]," ","")</f>
        <v>LANCAR</v>
      </c>
      <c r="L117" t="s">
        <v>9935</v>
      </c>
    </row>
    <row r="118" spans="8:12">
      <c r="H118" s="53" t="s">
        <v>9764</v>
      </c>
      <c r="I118" t="s">
        <v>9723</v>
      </c>
      <c r="J118" t="s">
        <v>6664</v>
      </c>
      <c r="K118" t="str">
        <f>SUBSTITUTE(Table6[[#This Row],[1]]," ","")</f>
        <v>LANTIKYA</v>
      </c>
      <c r="L118" t="s">
        <v>9936</v>
      </c>
    </row>
    <row r="119" spans="8:12">
      <c r="H119" s="53" t="s">
        <v>9471</v>
      </c>
      <c r="I119" t="s">
        <v>9472</v>
      </c>
      <c r="J119" t="s">
        <v>6664</v>
      </c>
      <c r="K119" t="str">
        <f>SUBSTITUTE(Table6[[#This Row],[1]]," ","")</f>
        <v>LARISBARU</v>
      </c>
      <c r="L119" t="s">
        <v>9937</v>
      </c>
    </row>
    <row r="120" spans="8:12">
      <c r="H120" s="53" t="s">
        <v>9599</v>
      </c>
      <c r="I120" t="s">
        <v>9472</v>
      </c>
      <c r="J120" t="s">
        <v>196</v>
      </c>
      <c r="K120" t="str">
        <f>SUBSTITUTE(Table6[[#This Row],[1]]," ","")</f>
        <v>LESTARIADHI</v>
      </c>
      <c r="L120" t="s">
        <v>9938</v>
      </c>
    </row>
    <row r="121" spans="8:12">
      <c r="H121" s="53" t="s">
        <v>9765</v>
      </c>
      <c r="I121" t="s">
        <v>9642</v>
      </c>
      <c r="J121" t="s">
        <v>6664</v>
      </c>
      <c r="K121" t="str">
        <f>SUBSTITUTE(Table6[[#This Row],[1]]," ","")</f>
        <v>LIES</v>
      </c>
      <c r="L121" t="s">
        <v>9939</v>
      </c>
    </row>
    <row r="122" spans="8:12">
      <c r="H122" s="53" t="s">
        <v>9681</v>
      </c>
      <c r="I122" t="s">
        <v>9594</v>
      </c>
      <c r="J122" t="s">
        <v>3762</v>
      </c>
      <c r="K122" t="str">
        <f>SUBSTITUTE(Table6[[#This Row],[1]]," ","")</f>
        <v>MAHKOTA</v>
      </c>
      <c r="L122" t="s">
        <v>9940</v>
      </c>
    </row>
    <row r="123" spans="8:12">
      <c r="H123" s="54" t="s">
        <v>9600</v>
      </c>
      <c r="I123" t="s">
        <v>9476</v>
      </c>
      <c r="J123" t="s">
        <v>196</v>
      </c>
      <c r="K123" t="str">
        <f>SUBSTITUTE(Table6[[#This Row],[1]]," ","")</f>
        <v>MAJUJAYA</v>
      </c>
      <c r="L123" t="s">
        <v>9941</v>
      </c>
    </row>
    <row r="124" spans="8:12">
      <c r="H124" s="53" t="s">
        <v>9601</v>
      </c>
      <c r="I124" t="s">
        <v>9573</v>
      </c>
      <c r="J124" t="s">
        <v>196</v>
      </c>
      <c r="K124" t="str">
        <f>SUBSTITUTE(Table6[[#This Row],[1]]," ","")</f>
        <v>MAKMUR</v>
      </c>
      <c r="L124" t="s">
        <v>9942</v>
      </c>
    </row>
    <row r="125" spans="8:12">
      <c r="H125" s="53" t="s">
        <v>9766</v>
      </c>
      <c r="I125" t="s">
        <v>9620</v>
      </c>
      <c r="J125" t="s">
        <v>6664</v>
      </c>
      <c r="K125" t="str">
        <f>SUBSTITUTE(Table6[[#This Row],[1]]," ","")</f>
        <v>MAKMURJAYA</v>
      </c>
      <c r="L125" t="s">
        <v>9943</v>
      </c>
    </row>
    <row r="126" spans="8:12">
      <c r="H126" s="52" t="s">
        <v>9828</v>
      </c>
      <c r="I126" t="s">
        <v>9469</v>
      </c>
      <c r="J126" t="s">
        <v>122</v>
      </c>
      <c r="K126" t="str">
        <f>SUBSTITUTE(Table6[[#This Row],[1]]," ","")</f>
        <v>MANDIRI</v>
      </c>
      <c r="L126" t="s">
        <v>10071</v>
      </c>
    </row>
    <row r="127" spans="8:12">
      <c r="H127" s="53" t="s">
        <v>9602</v>
      </c>
      <c r="I127" t="s">
        <v>9488</v>
      </c>
      <c r="J127" t="s">
        <v>196</v>
      </c>
      <c r="K127" t="str">
        <f>SUBSTITUTE(Table6[[#This Row],[1]]," ","")</f>
        <v>MANGGALASAKTI</v>
      </c>
      <c r="L127" t="s">
        <v>9944</v>
      </c>
    </row>
    <row r="128" spans="8:12">
      <c r="H128" s="53" t="s">
        <v>9767</v>
      </c>
      <c r="I128" t="s">
        <v>9695</v>
      </c>
      <c r="J128" t="s">
        <v>6664</v>
      </c>
      <c r="K128" t="str">
        <f>SUBSTITUTE(Table6[[#This Row],[1]]," ","")</f>
        <v>MANGGALAM</v>
      </c>
      <c r="L128" t="s">
        <v>9945</v>
      </c>
    </row>
    <row r="129" spans="8:12">
      <c r="H129" s="53" t="s">
        <v>9682</v>
      </c>
      <c r="I129" t="s">
        <v>9683</v>
      </c>
      <c r="J129" t="s">
        <v>3762</v>
      </c>
      <c r="K129" t="str">
        <f>SUBSTITUTE(Table6[[#This Row],[1]]," ","")</f>
        <v>MASFAJRUL(UDMEDIA)</v>
      </c>
      <c r="L129" t="s">
        <v>9946</v>
      </c>
    </row>
    <row r="130" spans="8:12">
      <c r="H130" s="53" t="s">
        <v>9603</v>
      </c>
      <c r="I130" t="s">
        <v>9476</v>
      </c>
      <c r="J130" t="s">
        <v>196</v>
      </c>
      <c r="K130" t="str">
        <f>SUBSTITUTE(Table6[[#This Row],[1]]," ","")</f>
        <v>MEDIA</v>
      </c>
      <c r="L130" t="s">
        <v>9947</v>
      </c>
    </row>
    <row r="131" spans="8:12">
      <c r="H131" s="53" t="s">
        <v>9684</v>
      </c>
      <c r="I131" t="s">
        <v>9486</v>
      </c>
      <c r="J131" t="s">
        <v>3762</v>
      </c>
      <c r="K131" t="str">
        <f>SUBSTITUTE(Table6[[#This Row],[1]]," ","")</f>
        <v>MEGARIA</v>
      </c>
      <c r="L131" t="s">
        <v>9948</v>
      </c>
    </row>
    <row r="132" spans="8:12">
      <c r="H132" s="53" t="s">
        <v>9685</v>
      </c>
      <c r="I132" t="s">
        <v>9493</v>
      </c>
      <c r="J132" t="s">
        <v>3762</v>
      </c>
      <c r="K132" t="str">
        <f>SUBSTITUTE(Table6[[#This Row],[1]]," ","")</f>
        <v>MELATI</v>
      </c>
      <c r="L132" t="s">
        <v>9949</v>
      </c>
    </row>
    <row r="133" spans="8:12">
      <c r="H133" s="53" t="s">
        <v>9604</v>
      </c>
      <c r="I133" t="s">
        <v>9605</v>
      </c>
      <c r="J133" t="s">
        <v>196</v>
      </c>
      <c r="K133" t="str">
        <f>SUBSTITUTE(Table6[[#This Row],[1]]," ","")</f>
        <v>MEMORY</v>
      </c>
      <c r="L133" t="s">
        <v>9950</v>
      </c>
    </row>
    <row r="134" spans="8:12">
      <c r="H134" s="53" t="s">
        <v>9604</v>
      </c>
      <c r="I134" t="s">
        <v>9488</v>
      </c>
      <c r="J134" t="s">
        <v>196</v>
      </c>
      <c r="K134" t="str">
        <f>SUBSTITUTE(Table6[[#This Row],[1]]," ","")</f>
        <v>MEMORY</v>
      </c>
      <c r="L134" t="s">
        <v>9951</v>
      </c>
    </row>
    <row r="135" spans="8:12">
      <c r="H135" s="53" t="s">
        <v>9768</v>
      </c>
      <c r="I135" t="s">
        <v>9769</v>
      </c>
      <c r="J135" t="s">
        <v>6664</v>
      </c>
      <c r="K135" t="str">
        <f>SUBSTITUTE(Table6[[#This Row],[1]]," ","")</f>
        <v>MENARA</v>
      </c>
      <c r="L135" t="s">
        <v>9952</v>
      </c>
    </row>
    <row r="136" spans="8:12">
      <c r="H136" s="53" t="s">
        <v>9770</v>
      </c>
      <c r="I136" t="s">
        <v>9564</v>
      </c>
      <c r="J136" t="s">
        <v>6664</v>
      </c>
      <c r="K136" t="str">
        <f>SUBSTITUTE(Table6[[#This Row],[1]]," ","")</f>
        <v>MERAH2</v>
      </c>
      <c r="L136" t="s">
        <v>9953</v>
      </c>
    </row>
    <row r="137" spans="8:12">
      <c r="H137" s="53" t="s">
        <v>9606</v>
      </c>
      <c r="I137" t="s">
        <v>9686</v>
      </c>
      <c r="J137" t="s">
        <v>3762</v>
      </c>
      <c r="K137" t="str">
        <f>SUBSTITUTE(Table6[[#This Row],[1]]," ","")</f>
        <v>MERDEKA</v>
      </c>
      <c r="L137" t="s">
        <v>9954</v>
      </c>
    </row>
    <row r="138" spans="8:12">
      <c r="H138" s="53" t="s">
        <v>9606</v>
      </c>
      <c r="I138" t="s">
        <v>9564</v>
      </c>
      <c r="J138" t="s">
        <v>196</v>
      </c>
      <c r="K138" t="str">
        <f>SUBSTITUTE(Table6[[#This Row],[1]]," ","")</f>
        <v>MERDEKA</v>
      </c>
      <c r="L138" t="s">
        <v>9955</v>
      </c>
    </row>
    <row r="139" spans="8:12">
      <c r="H139" s="53" t="s">
        <v>9487</v>
      </c>
      <c r="I139" t="s">
        <v>9488</v>
      </c>
      <c r="J139" t="s">
        <v>196</v>
      </c>
      <c r="K139" t="str">
        <f>SUBSTITUTE(Table6[[#This Row],[1]]," ","")</f>
        <v>MERPATI</v>
      </c>
      <c r="L139" t="s">
        <v>9956</v>
      </c>
    </row>
    <row r="140" spans="8:12">
      <c r="H140" s="53" t="s">
        <v>9497</v>
      </c>
      <c r="I140" t="s">
        <v>9486</v>
      </c>
      <c r="J140" t="s">
        <v>196</v>
      </c>
      <c r="K140" t="str">
        <f>SUBSTITUTE(Table6[[#This Row],[1]]," ","")</f>
        <v>METRO</v>
      </c>
      <c r="L140" t="s">
        <v>9957</v>
      </c>
    </row>
    <row r="141" spans="8:12">
      <c r="H141" s="53" t="s">
        <v>9489</v>
      </c>
      <c r="I141" t="s">
        <v>9465</v>
      </c>
      <c r="J141" t="s">
        <v>196</v>
      </c>
      <c r="K141" t="str">
        <f>SUBSTITUTE(Table6[[#This Row],[1]]," ","")</f>
        <v>METROJAYA</v>
      </c>
      <c r="L141" t="s">
        <v>9958</v>
      </c>
    </row>
    <row r="142" spans="8:12">
      <c r="H142" s="53" t="s">
        <v>9687</v>
      </c>
      <c r="I142" t="s">
        <v>9650</v>
      </c>
      <c r="J142" t="s">
        <v>3762</v>
      </c>
      <c r="K142" t="str">
        <f>SUBSTITUTE(Table6[[#This Row],[1]]," ","")</f>
        <v>MIDANGAN</v>
      </c>
      <c r="L142" t="s">
        <v>9959</v>
      </c>
    </row>
    <row r="143" spans="8:12">
      <c r="H143" s="53" t="s">
        <v>9771</v>
      </c>
      <c r="I143" t="s">
        <v>9569</v>
      </c>
      <c r="J143" t="s">
        <v>6664</v>
      </c>
      <c r="K143" t="str">
        <f>SUBSTITUTE(Table6[[#This Row],[1]]," ","")</f>
        <v>MINI</v>
      </c>
      <c r="L143" t="s">
        <v>9960</v>
      </c>
    </row>
    <row r="144" spans="8:12">
      <c r="H144" s="53" t="s">
        <v>2453</v>
      </c>
      <c r="I144" t="s">
        <v>9772</v>
      </c>
      <c r="J144" t="s">
        <v>6664</v>
      </c>
      <c r="K144" t="str">
        <f>SUBSTITUTE(Table6[[#This Row],[1]]," ","")</f>
        <v>MIRACLEABADI</v>
      </c>
      <c r="L144" t="s">
        <v>9961</v>
      </c>
    </row>
    <row r="145" spans="8:12">
      <c r="H145" s="53" t="s">
        <v>9607</v>
      </c>
      <c r="I145" t="s">
        <v>9564</v>
      </c>
      <c r="J145" t="s">
        <v>196</v>
      </c>
      <c r="K145" t="str">
        <f>SUBSTITUTE(Table6[[#This Row],[1]]," ","")</f>
        <v>MITRA</v>
      </c>
      <c r="L145" t="s">
        <v>9962</v>
      </c>
    </row>
    <row r="146" spans="8:12">
      <c r="H146" s="53" t="s">
        <v>9773</v>
      </c>
      <c r="I146" t="s">
        <v>9683</v>
      </c>
      <c r="J146" t="s">
        <v>6664</v>
      </c>
      <c r="K146" t="str">
        <f>SUBSTITUTE(Table6[[#This Row],[1]]," ","")</f>
        <v>MITRAKAMPUS</v>
      </c>
      <c r="L146" t="s">
        <v>9963</v>
      </c>
    </row>
    <row r="147" spans="8:12">
      <c r="H147" s="53" t="s">
        <v>9774</v>
      </c>
      <c r="I147" t="s">
        <v>9763</v>
      </c>
      <c r="J147" t="s">
        <v>6664</v>
      </c>
      <c r="K147" t="str">
        <f>SUBSTITUTE(Table6[[#This Row],[1]]," ","")</f>
        <v>MUBAROK</v>
      </c>
      <c r="L147" t="s">
        <v>9964</v>
      </c>
    </row>
    <row r="148" spans="8:12">
      <c r="H148" s="53" t="s">
        <v>9608</v>
      </c>
      <c r="I148" t="s">
        <v>9609</v>
      </c>
      <c r="J148" t="s">
        <v>196</v>
      </c>
      <c r="K148" t="str">
        <f>SUBSTITUTE(Table6[[#This Row],[1]]," ","")</f>
        <v>MUDAJAYA</v>
      </c>
      <c r="L148" t="s">
        <v>9965</v>
      </c>
    </row>
    <row r="149" spans="8:12">
      <c r="H149" s="53" t="s">
        <v>9610</v>
      </c>
      <c r="I149" t="s">
        <v>9476</v>
      </c>
      <c r="J149" t="s">
        <v>196</v>
      </c>
      <c r="K149" t="str">
        <f>SUBSTITUTE(Table6[[#This Row],[1]]," ","")</f>
        <v>MURNISPORT</v>
      </c>
      <c r="L149" t="s">
        <v>9966</v>
      </c>
    </row>
    <row r="150" spans="8:12">
      <c r="H150" s="53" t="s">
        <v>9775</v>
      </c>
      <c r="I150" t="s">
        <v>9720</v>
      </c>
      <c r="J150" t="s">
        <v>6664</v>
      </c>
      <c r="K150" t="str">
        <f>SUBSTITUTE(Table6[[#This Row],[1]]," ","")</f>
        <v>NABILA</v>
      </c>
      <c r="L150" t="s">
        <v>9967</v>
      </c>
    </row>
    <row r="151" spans="8:12">
      <c r="H151" s="53" t="s">
        <v>9776</v>
      </c>
      <c r="I151" t="s">
        <v>9569</v>
      </c>
      <c r="J151" t="s">
        <v>6664</v>
      </c>
      <c r="K151" t="str">
        <f>SUBSTITUTE(Table6[[#This Row],[1]]," ","")</f>
        <v>NAHDIANA(KERSANA)</v>
      </c>
      <c r="L151" t="s">
        <v>10403</v>
      </c>
    </row>
    <row r="152" spans="8:12">
      <c r="H152" s="53" t="s">
        <v>9777</v>
      </c>
      <c r="I152" t="s">
        <v>9569</v>
      </c>
      <c r="J152" t="s">
        <v>6664</v>
      </c>
      <c r="K152" t="str">
        <f>SUBSTITUTE(Table6[[#This Row],[1]]," ","")</f>
        <v>NAHDIANA(KETANGGUNGAN)</v>
      </c>
      <c r="L152" t="s">
        <v>10404</v>
      </c>
    </row>
    <row r="153" spans="8:12">
      <c r="H153" s="53" t="s">
        <v>9688</v>
      </c>
      <c r="I153" t="s">
        <v>9491</v>
      </c>
      <c r="J153" t="s">
        <v>3762</v>
      </c>
      <c r="K153" t="str">
        <f>SUBSTITUTE(Table6[[#This Row],[1]]," ","")</f>
        <v>NAJIH</v>
      </c>
      <c r="L153" t="s">
        <v>9968</v>
      </c>
    </row>
    <row r="154" spans="8:12">
      <c r="H154" s="53" t="s">
        <v>9778</v>
      </c>
      <c r="I154" t="s">
        <v>9779</v>
      </c>
      <c r="J154" t="s">
        <v>6664</v>
      </c>
      <c r="K154" t="str">
        <f>SUBSTITUTE(Table6[[#This Row],[1]]," ","")</f>
        <v>NIKISAE</v>
      </c>
      <c r="L154" t="s">
        <v>9969</v>
      </c>
    </row>
    <row r="155" spans="8:12">
      <c r="H155" s="52" t="s">
        <v>9829</v>
      </c>
      <c r="I155" t="s">
        <v>9469</v>
      </c>
      <c r="J155" t="s">
        <v>122</v>
      </c>
      <c r="K155" t="str">
        <f>SUBSTITUTE(Table6[[#This Row],[1]]," ","")</f>
        <v>PANCAWAHANA</v>
      </c>
      <c r="L155" t="s">
        <v>10072</v>
      </c>
    </row>
    <row r="156" spans="8:12">
      <c r="H156" s="53" t="s">
        <v>9689</v>
      </c>
      <c r="I156" t="s">
        <v>9594</v>
      </c>
      <c r="J156" t="s">
        <v>3762</v>
      </c>
      <c r="K156" t="str">
        <f>SUBSTITUTE(Table6[[#This Row],[1]]," ","")</f>
        <v>PANDA</v>
      </c>
      <c r="L156" t="s">
        <v>9970</v>
      </c>
    </row>
    <row r="157" spans="8:12">
      <c r="H157" s="53" t="s">
        <v>9611</v>
      </c>
      <c r="I157" t="s">
        <v>9486</v>
      </c>
      <c r="J157" t="s">
        <v>196</v>
      </c>
      <c r="K157" t="str">
        <f>SUBSTITUTE(Table6[[#This Row],[1]]," ","")</f>
        <v>PANGLIMABESAR</v>
      </c>
      <c r="L157" t="s">
        <v>11847</v>
      </c>
    </row>
    <row r="158" spans="8:12">
      <c r="H158" s="53" t="s">
        <v>9612</v>
      </c>
      <c r="I158" t="s">
        <v>9597</v>
      </c>
      <c r="J158" t="s">
        <v>196</v>
      </c>
      <c r="K158" t="str">
        <f>SUBSTITUTE(Table6[[#This Row],[1]]," ","")</f>
        <v>PANTES</v>
      </c>
      <c r="L158" t="s">
        <v>9971</v>
      </c>
    </row>
    <row r="159" spans="8:12">
      <c r="H159" s="53" t="s">
        <v>9612</v>
      </c>
      <c r="I159" t="s">
        <v>9609</v>
      </c>
      <c r="J159" t="s">
        <v>196</v>
      </c>
      <c r="K159" t="str">
        <f>SUBSTITUTE(Table6[[#This Row],[1]]," ","")</f>
        <v>PANTES</v>
      </c>
      <c r="L159" t="s">
        <v>11848</v>
      </c>
    </row>
    <row r="160" spans="8:12">
      <c r="H160" s="53" t="s">
        <v>9613</v>
      </c>
      <c r="I160" t="s">
        <v>9573</v>
      </c>
      <c r="J160" t="s">
        <v>196</v>
      </c>
      <c r="K160" t="str">
        <f>SUBSTITUTE(Table6[[#This Row],[1]]," ","")</f>
        <v>PELAJAR</v>
      </c>
      <c r="L160" t="s">
        <v>9972</v>
      </c>
    </row>
    <row r="161" spans="8:12">
      <c r="H161" s="53" t="s">
        <v>9690</v>
      </c>
      <c r="I161" t="s">
        <v>9573</v>
      </c>
      <c r="J161" t="s">
        <v>3762</v>
      </c>
      <c r="K161" t="str">
        <f>SUBSTITUTE(Table6[[#This Row],[1]]," ","")</f>
        <v>PENAMAS</v>
      </c>
      <c r="L161" t="s">
        <v>9973</v>
      </c>
    </row>
    <row r="162" spans="8:12">
      <c r="H162" s="53" t="s">
        <v>9614</v>
      </c>
      <c r="I162" t="s">
        <v>9569</v>
      </c>
      <c r="J162" t="s">
        <v>196</v>
      </c>
      <c r="K162" t="str">
        <f>SUBSTITUTE(Table6[[#This Row],[1]]," ","")</f>
        <v>PERDANA</v>
      </c>
      <c r="L162" t="s">
        <v>9974</v>
      </c>
    </row>
    <row r="163" spans="8:12">
      <c r="H163" s="53" t="s">
        <v>9614</v>
      </c>
      <c r="I163" t="s">
        <v>9484</v>
      </c>
      <c r="J163" t="s">
        <v>196</v>
      </c>
      <c r="K163" t="str">
        <f>SUBSTITUTE(Table6[[#This Row],[1]]," ","")</f>
        <v>PERDANA</v>
      </c>
      <c r="L163" t="s">
        <v>9975</v>
      </c>
    </row>
    <row r="164" spans="8:12">
      <c r="H164" s="53" t="s">
        <v>9780</v>
      </c>
      <c r="I164" t="s">
        <v>9564</v>
      </c>
      <c r="J164" t="s">
        <v>6664</v>
      </c>
      <c r="K164" t="str">
        <f>SUBSTITUTE(Table6[[#This Row],[1]]," ","")</f>
        <v>PETRACO</v>
      </c>
      <c r="L164" t="s">
        <v>9976</v>
      </c>
    </row>
    <row r="165" spans="8:12">
      <c r="H165" s="53" t="s">
        <v>9691</v>
      </c>
      <c r="I165" t="s">
        <v>9632</v>
      </c>
      <c r="J165" t="s">
        <v>3762</v>
      </c>
      <c r="K165" t="str">
        <f>SUBSTITUTE(Table6[[#This Row],[1]]," ","")</f>
        <v>POJOKBLAURAN</v>
      </c>
      <c r="L165" t="s">
        <v>9977</v>
      </c>
    </row>
    <row r="166" spans="8:12">
      <c r="H166" s="53" t="s">
        <v>9781</v>
      </c>
      <c r="I166" t="s">
        <v>9782</v>
      </c>
      <c r="J166" t="s">
        <v>6664</v>
      </c>
      <c r="K166" t="str">
        <f>SUBSTITUTE(Table6[[#This Row],[1]]," ","")</f>
        <v>PONDOKMODERNGONTOR</v>
      </c>
      <c r="L166" t="s">
        <v>9978</v>
      </c>
    </row>
    <row r="167" spans="8:12">
      <c r="H167" s="53" t="s">
        <v>9692</v>
      </c>
      <c r="I167" t="s">
        <v>9693</v>
      </c>
      <c r="J167" t="s">
        <v>3762</v>
      </c>
      <c r="K167" t="str">
        <f>SUBSTITUTE(Table6[[#This Row],[1]]," ","")</f>
        <v>PRESTASI</v>
      </c>
      <c r="L167" t="s">
        <v>9979</v>
      </c>
    </row>
    <row r="168" spans="8:12">
      <c r="H168" s="53" t="s">
        <v>9562</v>
      </c>
      <c r="I168" t="s">
        <v>9664</v>
      </c>
      <c r="J168" t="s">
        <v>3762</v>
      </c>
      <c r="K168" t="str">
        <f>SUBSTITUTE(Table6[[#This Row],[1]]," ","")</f>
        <v>PRIMA</v>
      </c>
      <c r="L168" t="s">
        <v>9980</v>
      </c>
    </row>
    <row r="169" spans="8:12">
      <c r="H169" s="53" t="s">
        <v>9562</v>
      </c>
      <c r="I169" t="s">
        <v>9494</v>
      </c>
      <c r="J169" t="s">
        <v>6664</v>
      </c>
      <c r="K169" t="str">
        <f>SUBSTITUTE(Table6[[#This Row],[1]]," ","")</f>
        <v>PRIMA</v>
      </c>
      <c r="L169" t="s">
        <v>9981</v>
      </c>
    </row>
    <row r="170" spans="8:12">
      <c r="H170" s="53" t="s">
        <v>9783</v>
      </c>
      <c r="I170" t="s">
        <v>9699</v>
      </c>
      <c r="J170" t="s">
        <v>6664</v>
      </c>
      <c r="K170" t="str">
        <f>SUBSTITUTE(Table6[[#This Row],[1]]," ","")</f>
        <v>PRIMAJAYA</v>
      </c>
      <c r="L170" t="s">
        <v>9982</v>
      </c>
    </row>
    <row r="171" spans="8:12">
      <c r="H171" s="53" t="s">
        <v>9784</v>
      </c>
      <c r="I171" t="s">
        <v>9564</v>
      </c>
      <c r="J171" t="s">
        <v>6664</v>
      </c>
      <c r="K171" t="str">
        <f>SUBSTITUTE(Table6[[#This Row],[1]]," ","")</f>
        <v>PRISMA</v>
      </c>
      <c r="L171" t="s">
        <v>9983</v>
      </c>
    </row>
    <row r="172" spans="8:12">
      <c r="H172" s="53" t="s">
        <v>9615</v>
      </c>
      <c r="I172" t="s">
        <v>9564</v>
      </c>
      <c r="J172" t="s">
        <v>196</v>
      </c>
      <c r="K172" t="str">
        <f>SUBSTITUTE(Table6[[#This Row],[1]]," ","")</f>
        <v>PROGO</v>
      </c>
      <c r="L172" t="s">
        <v>9984</v>
      </c>
    </row>
    <row r="173" spans="8:12">
      <c r="H173" s="53" t="s">
        <v>9785</v>
      </c>
      <c r="I173" t="s">
        <v>9654</v>
      </c>
      <c r="J173" t="s">
        <v>6664</v>
      </c>
      <c r="K173" t="str">
        <f>SUBSTITUTE(Table6[[#This Row],[1]]," ","")</f>
        <v>PUAS</v>
      </c>
      <c r="L173" t="s">
        <v>9985</v>
      </c>
    </row>
    <row r="174" spans="8:12">
      <c r="H174" s="53" t="s">
        <v>9786</v>
      </c>
      <c r="I174" t="s">
        <v>9787</v>
      </c>
      <c r="J174" t="s">
        <v>6664</v>
      </c>
      <c r="K174" t="str">
        <f>SUBSTITUTE(Table6[[#This Row],[1]]," ","")</f>
        <v>PUKATMAS</v>
      </c>
      <c r="L174" t="s">
        <v>9986</v>
      </c>
    </row>
    <row r="175" spans="8:12">
      <c r="H175" s="53" t="s">
        <v>9694</v>
      </c>
      <c r="I175" t="s">
        <v>9695</v>
      </c>
      <c r="J175" t="s">
        <v>3762</v>
      </c>
      <c r="K175" t="str">
        <f>SUBSTITUTE(Table6[[#This Row],[1]]," ","")</f>
        <v>PURWAKENCANA</v>
      </c>
      <c r="L175" t="s">
        <v>9987</v>
      </c>
    </row>
    <row r="176" spans="8:12">
      <c r="H176" s="53" t="s">
        <v>9788</v>
      </c>
      <c r="I176" t="s">
        <v>9789</v>
      </c>
      <c r="J176" t="s">
        <v>6664</v>
      </c>
      <c r="K176" t="str">
        <f>SUBSTITUTE(Table6[[#This Row],[1]]," ","")</f>
        <v>PUSPITA</v>
      </c>
      <c r="L176" t="s">
        <v>9988</v>
      </c>
    </row>
    <row r="177" spans="8:12">
      <c r="H177" s="53" t="s">
        <v>9790</v>
      </c>
      <c r="I177" t="s">
        <v>9720</v>
      </c>
      <c r="J177" t="s">
        <v>6664</v>
      </c>
      <c r="K177" t="str">
        <f>SUBSTITUTE(Table6[[#This Row],[1]]," ","")</f>
        <v>PUSTAKA</v>
      </c>
      <c r="L177" t="s">
        <v>9989</v>
      </c>
    </row>
    <row r="178" spans="8:12">
      <c r="H178" s="53" t="s">
        <v>9791</v>
      </c>
      <c r="I178" t="s">
        <v>9787</v>
      </c>
      <c r="J178" t="s">
        <v>6664</v>
      </c>
      <c r="K178" t="str">
        <f>SUBSTITUTE(Table6[[#This Row],[1]]," ","")</f>
        <v>PUTRAMALIAJAYA</v>
      </c>
      <c r="L178" t="s">
        <v>9990</v>
      </c>
    </row>
    <row r="179" spans="8:12">
      <c r="H179" s="53" t="s">
        <v>9696</v>
      </c>
      <c r="I179" t="s">
        <v>9654</v>
      </c>
      <c r="J179" t="s">
        <v>3762</v>
      </c>
      <c r="K179" t="str">
        <f>SUBSTITUTE(Table6[[#This Row],[1]]," ","")</f>
        <v>PUTRAMURIA</v>
      </c>
      <c r="L179" t="s">
        <v>9991</v>
      </c>
    </row>
    <row r="180" spans="8:12">
      <c r="H180" s="53" t="s">
        <v>9697</v>
      </c>
      <c r="I180" t="s">
        <v>9642</v>
      </c>
      <c r="J180" t="s">
        <v>3762</v>
      </c>
      <c r="K180" t="str">
        <f>SUBSTITUTE(Table6[[#This Row],[1]]," ","")</f>
        <v>RAHARJO</v>
      </c>
      <c r="L180" t="s">
        <v>9992</v>
      </c>
    </row>
    <row r="181" spans="8:12">
      <c r="H181" s="53" t="s">
        <v>9616</v>
      </c>
      <c r="I181" t="s">
        <v>9617</v>
      </c>
      <c r="J181" t="s">
        <v>196</v>
      </c>
      <c r="K181" t="str">
        <f>SUBSTITUTE(Table6[[#This Row],[1]]," ","")</f>
        <v>RAINBOWNUSANTARA</v>
      </c>
      <c r="L181" t="s">
        <v>9993</v>
      </c>
    </row>
    <row r="182" spans="8:12">
      <c r="H182" s="53" t="s">
        <v>9618</v>
      </c>
      <c r="I182" t="s">
        <v>9581</v>
      </c>
      <c r="J182" t="s">
        <v>196</v>
      </c>
      <c r="K182" t="str">
        <f>SUBSTITUTE(Table6[[#This Row],[1]]," ","")</f>
        <v>RAJAMURAH</v>
      </c>
      <c r="L182" t="s">
        <v>9994</v>
      </c>
    </row>
    <row r="183" spans="8:12">
      <c r="H183" s="52" t="s">
        <v>9830</v>
      </c>
      <c r="I183" t="s">
        <v>9469</v>
      </c>
      <c r="J183" t="s">
        <v>122</v>
      </c>
      <c r="K183" t="str">
        <f>SUBSTITUTE(Table6[[#This Row],[1]]," ","")</f>
        <v>RAJAWALI</v>
      </c>
      <c r="L183" t="s">
        <v>10073</v>
      </c>
    </row>
    <row r="184" spans="8:12">
      <c r="H184" s="53" t="s">
        <v>9698</v>
      </c>
      <c r="I184" t="s">
        <v>9699</v>
      </c>
      <c r="J184" t="s">
        <v>3762</v>
      </c>
      <c r="K184" t="str">
        <f>SUBSTITUTE(Table6[[#This Row],[1]]," ","")</f>
        <v>RAMAI</v>
      </c>
      <c r="L184" t="s">
        <v>9995</v>
      </c>
    </row>
    <row r="185" spans="8:12">
      <c r="H185" s="53" t="s">
        <v>9701</v>
      </c>
      <c r="I185" t="s">
        <v>9493</v>
      </c>
      <c r="J185" t="s">
        <v>3762</v>
      </c>
      <c r="K185" t="str">
        <f>SUBSTITUTE(Table6[[#This Row],[1]]," ","")</f>
        <v>RATNA</v>
      </c>
      <c r="L185" t="s">
        <v>9996</v>
      </c>
    </row>
    <row r="186" spans="8:12">
      <c r="H186" s="53" t="s">
        <v>9700</v>
      </c>
      <c r="I186" t="s">
        <v>9493</v>
      </c>
      <c r="J186" t="s">
        <v>3762</v>
      </c>
      <c r="K186" t="str">
        <f>SUBSTITUTE(Table6[[#This Row],[1]]," ","")</f>
        <v>RATNAKERTAS</v>
      </c>
      <c r="L186" t="s">
        <v>10056</v>
      </c>
    </row>
    <row r="187" spans="8:12">
      <c r="H187" s="53" t="s">
        <v>9792</v>
      </c>
      <c r="I187" t="s">
        <v>9564</v>
      </c>
      <c r="J187" t="s">
        <v>6664</v>
      </c>
      <c r="K187" t="str">
        <f>SUBSTITUTE(Table6[[#This Row],[1]]," ","")</f>
        <v>REJEKI(KYAIMOJO)</v>
      </c>
      <c r="L187" t="s">
        <v>11994</v>
      </c>
    </row>
    <row r="188" spans="8:12">
      <c r="H188" s="53" t="s">
        <v>9793</v>
      </c>
      <c r="I188" t="s">
        <v>9564</v>
      </c>
      <c r="J188" t="s">
        <v>6664</v>
      </c>
      <c r="K188" t="str">
        <f>SUBSTITUTE(Table6[[#This Row],[1]]," ","")</f>
        <v>REJEKI(WINDA)</v>
      </c>
      <c r="L188" t="s">
        <v>10057</v>
      </c>
    </row>
    <row r="189" spans="8:12">
      <c r="H189" s="53" t="s">
        <v>9794</v>
      </c>
      <c r="I189" t="s">
        <v>9723</v>
      </c>
      <c r="J189" t="s">
        <v>6664</v>
      </c>
      <c r="K189" t="str">
        <f>SUBSTITUTE(Table6[[#This Row],[1]]," ","")</f>
        <v>REJOAGUNG</v>
      </c>
      <c r="L189" t="s">
        <v>9997</v>
      </c>
    </row>
    <row r="190" spans="8:12">
      <c r="H190" s="53" t="s">
        <v>9702</v>
      </c>
      <c r="I190" t="s">
        <v>9703</v>
      </c>
      <c r="J190" t="s">
        <v>3762</v>
      </c>
      <c r="K190" t="str">
        <f>SUBSTITUTE(Table6[[#This Row],[1]]," ","")</f>
        <v>RENI</v>
      </c>
      <c r="L190" t="s">
        <v>13186</v>
      </c>
    </row>
    <row r="191" spans="8:12">
      <c r="H191" s="53" t="s">
        <v>9704</v>
      </c>
      <c r="I191" t="s">
        <v>9650</v>
      </c>
      <c r="J191" t="s">
        <v>3762</v>
      </c>
      <c r="K191" t="str">
        <f>SUBSTITUTE(Table6[[#This Row],[1]]," ","")</f>
        <v>RIA</v>
      </c>
      <c r="L191" t="s">
        <v>9998</v>
      </c>
    </row>
    <row r="192" spans="8:12">
      <c r="H192" s="53" t="s">
        <v>9795</v>
      </c>
      <c r="I192" t="s">
        <v>9779</v>
      </c>
      <c r="J192" t="s">
        <v>6664</v>
      </c>
      <c r="K192" t="str">
        <f>SUBSTITUTE(Table6[[#This Row],[1]]," ","")</f>
        <v>RINGAN</v>
      </c>
      <c r="L192" t="s">
        <v>9999</v>
      </c>
    </row>
    <row r="193" spans="8:12">
      <c r="H193" s="53" t="s">
        <v>9619</v>
      </c>
      <c r="I193" t="s">
        <v>9476</v>
      </c>
      <c r="J193" t="s">
        <v>196</v>
      </c>
      <c r="K193" t="str">
        <f>SUBSTITUTE(Table6[[#This Row],[1]]," ","")</f>
        <v>RITA</v>
      </c>
      <c r="L193" t="s">
        <v>10000</v>
      </c>
    </row>
    <row r="194" spans="8:12">
      <c r="H194" s="53" t="s">
        <v>9619</v>
      </c>
      <c r="I194" t="s">
        <v>9486</v>
      </c>
      <c r="J194" t="s">
        <v>196</v>
      </c>
      <c r="K194" t="str">
        <f>SUBSTITUTE(Table6[[#This Row],[1]]," ","")</f>
        <v>RITA</v>
      </c>
      <c r="L194" t="s">
        <v>10001</v>
      </c>
    </row>
    <row r="195" spans="8:12">
      <c r="H195" s="53" t="s">
        <v>9619</v>
      </c>
      <c r="I195" t="s">
        <v>9493</v>
      </c>
      <c r="J195" t="s">
        <v>196</v>
      </c>
      <c r="K195" t="str">
        <f>SUBSTITUTE(Table6[[#This Row],[1]]," ","")</f>
        <v>RITA</v>
      </c>
      <c r="L195" t="s">
        <v>10002</v>
      </c>
    </row>
    <row r="196" spans="8:12">
      <c r="H196" s="53" t="s">
        <v>9621</v>
      </c>
      <c r="I196" t="s">
        <v>9480</v>
      </c>
      <c r="J196" t="s">
        <v>196</v>
      </c>
      <c r="K196" t="str">
        <f>SUBSTITUTE(Table6[[#This Row],[1]]," ","")</f>
        <v>SAHABATBARU</v>
      </c>
      <c r="L196" t="s">
        <v>10003</v>
      </c>
    </row>
    <row r="197" spans="8:12">
      <c r="H197" s="53" t="s">
        <v>9705</v>
      </c>
      <c r="I197" t="s">
        <v>9482</v>
      </c>
      <c r="J197" t="s">
        <v>3762</v>
      </c>
      <c r="K197" t="str">
        <f>SUBSTITUTE(Table6[[#This Row],[1]]," ","")</f>
        <v>SAHABATJAYA</v>
      </c>
      <c r="L197" t="s">
        <v>10004</v>
      </c>
    </row>
    <row r="198" spans="8:12">
      <c r="H198" s="53" t="s">
        <v>9796</v>
      </c>
      <c r="I198" t="s">
        <v>9683</v>
      </c>
      <c r="J198" t="s">
        <v>6664</v>
      </c>
      <c r="K198" t="str">
        <f>SUBSTITUTE(Table6[[#This Row],[1]]," ","")</f>
        <v>SAHID</v>
      </c>
      <c r="L198" t="s">
        <v>10005</v>
      </c>
    </row>
    <row r="199" spans="8:12">
      <c r="H199" s="53" t="s">
        <v>9622</v>
      </c>
      <c r="I199" t="s">
        <v>9605</v>
      </c>
      <c r="J199" t="s">
        <v>196</v>
      </c>
      <c r="K199" t="str">
        <f>SUBSTITUTE(Table6[[#This Row],[1]]," ","")</f>
        <v>SALIKAH</v>
      </c>
      <c r="L199" t="s">
        <v>10006</v>
      </c>
    </row>
    <row r="200" spans="8:12">
      <c r="H200" s="53" t="s">
        <v>9556</v>
      </c>
      <c r="I200" t="s">
        <v>9496</v>
      </c>
      <c r="J200" t="s">
        <v>6664</v>
      </c>
      <c r="K200" t="str">
        <f>SUBSTITUTE(Table6[[#This Row],[1]]," ","")</f>
        <v>SAMILARIS</v>
      </c>
      <c r="L200" t="s">
        <v>10007</v>
      </c>
    </row>
    <row r="201" spans="8:12">
      <c r="H201" s="53" t="s">
        <v>9706</v>
      </c>
      <c r="I201" t="s">
        <v>9484</v>
      </c>
      <c r="J201" t="s">
        <v>3762</v>
      </c>
      <c r="K201" t="str">
        <f>SUBSTITUTE(Table6[[#This Row],[1]]," ","")</f>
        <v>SANDI</v>
      </c>
      <c r="L201" t="s">
        <v>10008</v>
      </c>
    </row>
    <row r="202" spans="8:12">
      <c r="H202" s="53" t="s">
        <v>9797</v>
      </c>
      <c r="I202" t="s">
        <v>9723</v>
      </c>
      <c r="J202" t="s">
        <v>6664</v>
      </c>
      <c r="K202" t="str">
        <f>SUBSTITUTE(Table6[[#This Row],[1]]," ","")</f>
        <v>SARJANA</v>
      </c>
      <c r="L202" t="s">
        <v>10009</v>
      </c>
    </row>
    <row r="203" spans="8:12">
      <c r="H203" s="53" t="s">
        <v>9798</v>
      </c>
      <c r="I203" t="s">
        <v>9620</v>
      </c>
      <c r="J203" t="s">
        <v>6664</v>
      </c>
      <c r="K203" t="str">
        <f>SUBSTITUTE(Table6[[#This Row],[1]]," ","")</f>
        <v>SARJI</v>
      </c>
      <c r="L203" t="s">
        <v>10010</v>
      </c>
    </row>
    <row r="204" spans="8:12">
      <c r="H204" s="53" t="s">
        <v>9799</v>
      </c>
      <c r="I204" t="s">
        <v>9743</v>
      </c>
      <c r="J204" t="s">
        <v>6664</v>
      </c>
      <c r="K204" t="str">
        <f>SUBSTITUTE(Table6[[#This Row],[1]]," ","")</f>
        <v>SASA</v>
      </c>
      <c r="L204" t="s">
        <v>10011</v>
      </c>
    </row>
    <row r="205" spans="8:12">
      <c r="H205" s="53" t="s">
        <v>9623</v>
      </c>
      <c r="I205" t="s">
        <v>9488</v>
      </c>
      <c r="J205" t="s">
        <v>196</v>
      </c>
      <c r="K205" t="str">
        <f>SUBSTITUTE(Table6[[#This Row],[1]]," ","")</f>
        <v>SCORPIO</v>
      </c>
      <c r="L205" t="s">
        <v>10012</v>
      </c>
    </row>
    <row r="206" spans="8:12">
      <c r="H206" s="53" t="s">
        <v>9624</v>
      </c>
      <c r="I206" t="s">
        <v>9488</v>
      </c>
      <c r="J206" t="s">
        <v>196</v>
      </c>
      <c r="K206" t="str">
        <f>SUBSTITUTE(Table6[[#This Row],[1]]," ","")</f>
        <v>SIANA(PECINAN)</v>
      </c>
      <c r="L206" t="s">
        <v>10013</v>
      </c>
    </row>
    <row r="207" spans="8:12">
      <c r="H207" s="53" t="s">
        <v>9707</v>
      </c>
      <c r="I207" t="s">
        <v>9632</v>
      </c>
      <c r="J207" t="s">
        <v>3762</v>
      </c>
      <c r="K207" t="str">
        <f>SUBSTITUTE(Table6[[#This Row],[1]]," ","")</f>
        <v>SIDU</v>
      </c>
      <c r="L207" t="s">
        <v>10014</v>
      </c>
    </row>
    <row r="208" spans="8:12">
      <c r="H208" s="53" t="s">
        <v>9801</v>
      </c>
      <c r="I208" t="s">
        <v>9802</v>
      </c>
      <c r="J208" t="s">
        <v>6664</v>
      </c>
      <c r="K208" t="str">
        <f>SUBSTITUTE(Table6[[#This Row],[1]]," ","")</f>
        <v>SINAR</v>
      </c>
      <c r="L208" t="s">
        <v>10015</v>
      </c>
    </row>
    <row r="209" spans="8:12">
      <c r="H209" s="53" t="s">
        <v>9800</v>
      </c>
      <c r="I209" t="s">
        <v>9564</v>
      </c>
      <c r="J209" t="s">
        <v>6664</v>
      </c>
      <c r="K209" t="str">
        <f>SUBSTITUTE(Table6[[#This Row],[1]]," ","")</f>
        <v>SINARBHAKTI</v>
      </c>
      <c r="L209" t="s">
        <v>10016</v>
      </c>
    </row>
    <row r="210" spans="8:12">
      <c r="H210" s="53" t="s">
        <v>9625</v>
      </c>
      <c r="I210" t="s">
        <v>9569</v>
      </c>
      <c r="J210" t="s">
        <v>196</v>
      </c>
      <c r="K210" t="str">
        <f>SUBSTITUTE(Table6[[#This Row],[1]]," ","")</f>
        <v>SINARCAHAYANIRMALA</v>
      </c>
      <c r="L210" t="s">
        <v>10017</v>
      </c>
    </row>
    <row r="211" spans="8:12">
      <c r="H211" s="53" t="s">
        <v>9626</v>
      </c>
      <c r="I211" t="s">
        <v>9609</v>
      </c>
      <c r="J211" t="s">
        <v>196</v>
      </c>
      <c r="K211" t="str">
        <f>SUBSTITUTE(Table6[[#This Row],[1]]," ","")</f>
        <v>SINARKONDANG</v>
      </c>
      <c r="L211" t="s">
        <v>13595</v>
      </c>
    </row>
    <row r="212" spans="8:12">
      <c r="H212" s="53" t="s">
        <v>9708</v>
      </c>
      <c r="I212" t="s">
        <v>9569</v>
      </c>
      <c r="J212" t="s">
        <v>3762</v>
      </c>
      <c r="K212" t="str">
        <f>SUBSTITUTE(Table6[[#This Row],[1]]," ","")</f>
        <v>SINARTULIS</v>
      </c>
      <c r="L212" t="s">
        <v>10018</v>
      </c>
    </row>
    <row r="213" spans="8:12">
      <c r="H213" s="53" t="s">
        <v>9627</v>
      </c>
      <c r="I213" t="s">
        <v>9609</v>
      </c>
      <c r="J213" t="s">
        <v>196</v>
      </c>
      <c r="K213" t="str">
        <f>SUBSTITUTE(Table6[[#This Row],[1]]," ","")</f>
        <v>SINKONG</v>
      </c>
      <c r="L213" t="s">
        <v>13594</v>
      </c>
    </row>
    <row r="214" spans="8:12">
      <c r="H214" s="53" t="s">
        <v>9474</v>
      </c>
      <c r="I214" t="s">
        <v>9769</v>
      </c>
      <c r="J214" t="s">
        <v>6664</v>
      </c>
      <c r="K214" t="str">
        <f>SUBSTITUTE(Table6[[#This Row],[1]]," ","")</f>
        <v>SISWA</v>
      </c>
      <c r="L214" t="s">
        <v>10019</v>
      </c>
    </row>
    <row r="215" spans="8:12">
      <c r="H215" s="53" t="s">
        <v>9474</v>
      </c>
      <c r="I215" t="s">
        <v>9628</v>
      </c>
      <c r="J215" t="s">
        <v>196</v>
      </c>
      <c r="K215" t="str">
        <f>SUBSTITUTE(Table6[[#This Row],[1]]," ","")</f>
        <v>SISWA</v>
      </c>
      <c r="L215" t="s">
        <v>10020</v>
      </c>
    </row>
    <row r="216" spans="8:12">
      <c r="H216" s="53" t="s">
        <v>9474</v>
      </c>
      <c r="I216" t="s">
        <v>9472</v>
      </c>
      <c r="J216" t="s">
        <v>196</v>
      </c>
      <c r="K216" t="str">
        <f>SUBSTITUTE(Table6[[#This Row],[1]]," ","")</f>
        <v>SISWA</v>
      </c>
      <c r="L216" t="s">
        <v>10021</v>
      </c>
    </row>
    <row r="217" spans="8:12">
      <c r="H217" s="53" t="s">
        <v>9474</v>
      </c>
      <c r="I217" t="s">
        <v>9581</v>
      </c>
      <c r="J217" t="s">
        <v>196</v>
      </c>
      <c r="K217" t="str">
        <f>SUBSTITUTE(Table6[[#This Row],[1]]," ","")</f>
        <v>SISWA</v>
      </c>
      <c r="L217" t="s">
        <v>10022</v>
      </c>
    </row>
    <row r="218" spans="8:12">
      <c r="H218" s="53" t="s">
        <v>9474</v>
      </c>
      <c r="I218" t="s">
        <v>9592</v>
      </c>
      <c r="J218" t="s">
        <v>196</v>
      </c>
      <c r="K218" t="str">
        <f>SUBSTITUTE(Table6[[#This Row],[1]]," ","")</f>
        <v>SISWA</v>
      </c>
      <c r="L218" t="s">
        <v>10023</v>
      </c>
    </row>
    <row r="219" spans="8:12">
      <c r="H219" s="53" t="s">
        <v>9474</v>
      </c>
      <c r="I219" t="s">
        <v>9469</v>
      </c>
      <c r="J219" t="s">
        <v>196</v>
      </c>
      <c r="K219" t="str">
        <f>SUBSTITUTE(Table6[[#This Row],[1]]," ","")</f>
        <v>SISWA</v>
      </c>
      <c r="L219" t="s">
        <v>10024</v>
      </c>
    </row>
    <row r="220" spans="8:12">
      <c r="H220" s="53" t="s">
        <v>9474</v>
      </c>
      <c r="I220" t="s">
        <v>9493</v>
      </c>
      <c r="J220" t="s">
        <v>196</v>
      </c>
      <c r="K220" t="str">
        <f>SUBSTITUTE(Table6[[#This Row],[1]]," ","")</f>
        <v>SISWA</v>
      </c>
      <c r="L220" t="s">
        <v>10025</v>
      </c>
    </row>
    <row r="221" spans="8:12">
      <c r="H221" s="53" t="s">
        <v>9803</v>
      </c>
      <c r="I221" t="s">
        <v>9494</v>
      </c>
      <c r="J221" t="s">
        <v>6664</v>
      </c>
      <c r="K221" t="str">
        <f>SUBSTITUTE(Table6[[#This Row],[1]]," ","")</f>
        <v>SISWA2</v>
      </c>
      <c r="L221" t="s">
        <v>10026</v>
      </c>
    </row>
    <row r="222" spans="8:12">
      <c r="H222" s="53" t="s">
        <v>9804</v>
      </c>
      <c r="I222" t="s">
        <v>9496</v>
      </c>
      <c r="J222" t="s">
        <v>6664</v>
      </c>
      <c r="K222" t="str">
        <f>SUBSTITUTE(Table6[[#This Row],[1]]," ","")</f>
        <v>SISWACEMERLANG</v>
      </c>
      <c r="L222" t="s">
        <v>10027</v>
      </c>
    </row>
    <row r="223" spans="8:12">
      <c r="H223" s="53" t="s">
        <v>9631</v>
      </c>
      <c r="I223" t="s">
        <v>9632</v>
      </c>
      <c r="J223" t="s">
        <v>196</v>
      </c>
      <c r="K223" t="str">
        <f>SUBSTITUTE(Table6[[#This Row],[1]]," ","")</f>
        <v>SUKSES</v>
      </c>
      <c r="L223" t="s">
        <v>10028</v>
      </c>
    </row>
    <row r="224" spans="8:12">
      <c r="H224" s="53" t="s">
        <v>10502</v>
      </c>
      <c r="I224" t="s">
        <v>9630</v>
      </c>
      <c r="J224" t="s">
        <v>196</v>
      </c>
      <c r="K224" t="str">
        <f>SUBSTITUTE(Table6[[#This Row],[1]]," ","")</f>
        <v>SUKSESMAKMUR(INTAN)</v>
      </c>
      <c r="L224" t="s">
        <v>12919</v>
      </c>
    </row>
    <row r="225" spans="8:12">
      <c r="H225" s="52" t="s">
        <v>9629</v>
      </c>
      <c r="I225" t="s">
        <v>9630</v>
      </c>
      <c r="J225" t="s">
        <v>196</v>
      </c>
      <c r="K225" t="str">
        <f>SUBSTITUTE(Table6[[#This Row],[1]]," ","")</f>
        <v>SUKSESMAKMUR(GROSIR)</v>
      </c>
      <c r="L225" t="s">
        <v>12920</v>
      </c>
    </row>
    <row r="226" spans="8:12">
      <c r="H226" s="53" t="s">
        <v>9629</v>
      </c>
      <c r="I226" t="s">
        <v>9573</v>
      </c>
      <c r="J226" t="s">
        <v>196</v>
      </c>
      <c r="K226" t="str">
        <f>SUBSTITUTE(Table6[[#This Row],[1]]," ","")</f>
        <v>SUKSESMAKMUR(GROSIR)</v>
      </c>
      <c r="L226" t="s">
        <v>10029</v>
      </c>
    </row>
    <row r="227" spans="8:12">
      <c r="H227" s="52" t="s">
        <v>9473</v>
      </c>
      <c r="I227" t="s">
        <v>9469</v>
      </c>
      <c r="J227" t="s">
        <v>3762</v>
      </c>
      <c r="K227" t="str">
        <f>SUBSTITUTE(Table6[[#This Row],[1]]," ","")</f>
        <v>SULUNG</v>
      </c>
      <c r="L227" t="s">
        <v>13605</v>
      </c>
    </row>
    <row r="228" spans="8:12">
      <c r="H228" s="53" t="s">
        <v>9633</v>
      </c>
      <c r="I228" t="s">
        <v>9632</v>
      </c>
      <c r="J228" t="s">
        <v>196</v>
      </c>
      <c r="K228" t="str">
        <f>SUBSTITUTE(Table6[[#This Row],[1]]," ","")</f>
        <v>SUMBERBUKIT</v>
      </c>
      <c r="L228" t="s">
        <v>10030</v>
      </c>
    </row>
    <row r="229" spans="8:12">
      <c r="H229" s="53" t="s">
        <v>9805</v>
      </c>
      <c r="I229" t="s">
        <v>9642</v>
      </c>
      <c r="J229" t="s">
        <v>6664</v>
      </c>
      <c r="K229" t="str">
        <f>SUBSTITUTE(Table6[[#This Row],[1]]," ","")</f>
        <v>SUMBERREJO</v>
      </c>
      <c r="L229" t="s">
        <v>10031</v>
      </c>
    </row>
    <row r="230" spans="8:12">
      <c r="H230" s="53" t="s">
        <v>9709</v>
      </c>
      <c r="I230" t="s">
        <v>9469</v>
      </c>
      <c r="J230" t="s">
        <v>3762</v>
      </c>
      <c r="K230" t="str">
        <f>SUBSTITUTE(Table6[[#This Row],[1]]," ","")</f>
        <v>SUMURBOTO</v>
      </c>
      <c r="L230" t="s">
        <v>10032</v>
      </c>
    </row>
    <row r="231" spans="8:12">
      <c r="H231" s="53" t="s">
        <v>9806</v>
      </c>
      <c r="I231" t="s">
        <v>9683</v>
      </c>
      <c r="J231" t="s">
        <v>6664</v>
      </c>
      <c r="K231" t="str">
        <f>SUBSTITUTE(Table6[[#This Row],[1]]," ","")</f>
        <v>SURYA</v>
      </c>
      <c r="L231" t="s">
        <v>10033</v>
      </c>
    </row>
    <row r="232" spans="8:12">
      <c r="H232" s="53" t="s">
        <v>9807</v>
      </c>
      <c r="I232" t="s">
        <v>9699</v>
      </c>
      <c r="J232" t="s">
        <v>6664</v>
      </c>
      <c r="K232" t="str">
        <f>SUBSTITUTE(Table6[[#This Row],[1]]," ","")</f>
        <v>TALENTA</v>
      </c>
      <c r="L232" t="s">
        <v>10034</v>
      </c>
    </row>
    <row r="233" spans="8:12">
      <c r="H233" s="53" t="s">
        <v>9808</v>
      </c>
      <c r="I233" t="s">
        <v>9683</v>
      </c>
      <c r="J233" t="s">
        <v>6664</v>
      </c>
      <c r="K233" t="str">
        <f>SUBSTITUTE(Table6[[#This Row],[1]]," ","")</f>
        <v>TAMBAHILMU</v>
      </c>
      <c r="L233" t="s">
        <v>10035</v>
      </c>
    </row>
    <row r="234" spans="8:12">
      <c r="H234" s="53" t="s">
        <v>9809</v>
      </c>
      <c r="I234" t="s">
        <v>9743</v>
      </c>
      <c r="J234" t="s">
        <v>6664</v>
      </c>
      <c r="K234" t="str">
        <f>SUBSTITUTE(Table6[[#This Row],[1]]," ","")</f>
        <v>TBG</v>
      </c>
      <c r="L234" t="s">
        <v>10036</v>
      </c>
    </row>
    <row r="235" spans="8:12">
      <c r="H235" s="53" t="s">
        <v>9810</v>
      </c>
      <c r="I235" t="s">
        <v>9564</v>
      </c>
      <c r="J235" t="s">
        <v>6664</v>
      </c>
      <c r="K235" t="str">
        <f>SUBSTITUTE(Table6[[#This Row],[1]]," ","")</f>
        <v>TEJOMULYO</v>
      </c>
      <c r="L235" t="s">
        <v>10037</v>
      </c>
    </row>
    <row r="236" spans="8:12">
      <c r="H236" s="53" t="s">
        <v>9634</v>
      </c>
      <c r="I236" t="s">
        <v>9573</v>
      </c>
      <c r="J236" t="s">
        <v>196</v>
      </c>
      <c r="K236" t="str">
        <f>SUBSTITUTE(Table6[[#This Row],[1]]," ","")</f>
        <v>TELADAN</v>
      </c>
      <c r="L236" t="s">
        <v>10038</v>
      </c>
    </row>
    <row r="237" spans="8:12">
      <c r="H237" s="53" t="s">
        <v>9811</v>
      </c>
      <c r="I237" t="s">
        <v>9755</v>
      </c>
      <c r="J237" t="s">
        <v>6664</v>
      </c>
      <c r="K237" t="str">
        <f>SUBSTITUTE(Table6[[#This Row],[1]]," ","")</f>
        <v>TEMMY</v>
      </c>
      <c r="L237" t="s">
        <v>10039</v>
      </c>
    </row>
    <row r="238" spans="8:12">
      <c r="H238" s="53" t="s">
        <v>9635</v>
      </c>
      <c r="I238" t="s">
        <v>9484</v>
      </c>
      <c r="J238" t="s">
        <v>196</v>
      </c>
      <c r="K238" t="str">
        <f>SUBSTITUTE(Table6[[#This Row],[1]]," ","")</f>
        <v>TERMINAL2</v>
      </c>
      <c r="L238" t="s">
        <v>10040</v>
      </c>
    </row>
    <row r="239" spans="8:12">
      <c r="H239" s="53" t="s">
        <v>9710</v>
      </c>
      <c r="I239" t="s">
        <v>9482</v>
      </c>
      <c r="J239" t="s">
        <v>3762</v>
      </c>
      <c r="K239" t="str">
        <f>SUBSTITUTE(Table6[[#This Row],[1]]," ","")</f>
        <v>TIARA</v>
      </c>
      <c r="L239" t="s">
        <v>10041</v>
      </c>
    </row>
    <row r="240" spans="8:12">
      <c r="H240" s="53" t="s">
        <v>9812</v>
      </c>
      <c r="I240" t="s">
        <v>9579</v>
      </c>
      <c r="J240" t="s">
        <v>6664</v>
      </c>
      <c r="K240" t="str">
        <f>SUBSTITUTE(Table6[[#This Row],[1]]," ","")</f>
        <v>TIPTOP</v>
      </c>
      <c r="L240" t="s">
        <v>10042</v>
      </c>
    </row>
    <row r="241" spans="8:12">
      <c r="H241" s="53" t="s">
        <v>9711</v>
      </c>
      <c r="I241" t="s">
        <v>9712</v>
      </c>
      <c r="J241" t="s">
        <v>3762</v>
      </c>
      <c r="K241" t="str">
        <f>SUBSTITUTE(Table6[[#This Row],[1]]," ","")</f>
        <v>TOTEM</v>
      </c>
      <c r="L241" t="s">
        <v>10043</v>
      </c>
    </row>
    <row r="242" spans="8:12">
      <c r="H242" s="52" t="s">
        <v>9832</v>
      </c>
      <c r="I242" t="s">
        <v>9469</v>
      </c>
      <c r="J242" t="s">
        <v>122</v>
      </c>
      <c r="K242" t="str">
        <f>SUBSTITUTE(Table6[[#This Row],[1]]," ","")</f>
        <v>TRIDAYA</v>
      </c>
      <c r="L242" t="s">
        <v>10075</v>
      </c>
    </row>
    <row r="243" spans="8:12">
      <c r="H243" s="53" t="s">
        <v>9813</v>
      </c>
      <c r="I243" t="s">
        <v>9642</v>
      </c>
      <c r="J243" t="s">
        <v>6664</v>
      </c>
      <c r="K243" t="str">
        <f>SUBSTITUTE(Table6[[#This Row],[1]]," ","")</f>
        <v>TRIOPLAZA</v>
      </c>
      <c r="L243" t="s">
        <v>10044</v>
      </c>
    </row>
    <row r="244" spans="8:12">
      <c r="H244" s="53" t="s">
        <v>9814</v>
      </c>
      <c r="I244" t="s">
        <v>9620</v>
      </c>
      <c r="J244" t="s">
        <v>6664</v>
      </c>
      <c r="K244" t="str">
        <f>SUBSTITUTE(Table6[[#This Row],[1]]," ","")</f>
        <v>TRISNO</v>
      </c>
      <c r="L244" t="s">
        <v>10045</v>
      </c>
    </row>
    <row r="245" spans="8:12">
      <c r="H245" s="53" t="s">
        <v>9636</v>
      </c>
      <c r="I245" t="s">
        <v>9573</v>
      </c>
      <c r="J245" t="s">
        <v>196</v>
      </c>
      <c r="K245" t="str">
        <f>SUBSTITUTE(Table6[[#This Row],[1]]," ","")</f>
        <v>UTAMA</v>
      </c>
      <c r="L245" t="s">
        <v>10046</v>
      </c>
    </row>
    <row r="246" spans="8:12">
      <c r="H246" s="53" t="s">
        <v>9636</v>
      </c>
      <c r="I246" t="s">
        <v>9779</v>
      </c>
      <c r="J246" t="s">
        <v>6664</v>
      </c>
      <c r="K246" t="str">
        <f>SUBSTITUTE(Table6[[#This Row],[1]]," ","")</f>
        <v>UTAMA</v>
      </c>
      <c r="L246" t="s">
        <v>10047</v>
      </c>
    </row>
    <row r="247" spans="8:12">
      <c r="H247" s="53" t="s">
        <v>7303</v>
      </c>
      <c r="I247" t="s">
        <v>9642</v>
      </c>
      <c r="J247" t="s">
        <v>3762</v>
      </c>
      <c r="K247" t="str">
        <f>SUBSTITUTE(Table6[[#This Row],[1]]," ","")</f>
        <v>WARNA</v>
      </c>
      <c r="L247" t="s">
        <v>10048</v>
      </c>
    </row>
    <row r="248" spans="8:12">
      <c r="H248" s="53" t="s">
        <v>9637</v>
      </c>
      <c r="I248" t="s">
        <v>9638</v>
      </c>
      <c r="J248" t="s">
        <v>196</v>
      </c>
      <c r="K248" t="str">
        <f>SUBSTITUTE(Table6[[#This Row],[1]]," ","")</f>
        <v>WIJAYAKUSUMA</v>
      </c>
      <c r="L248" t="s">
        <v>10049</v>
      </c>
    </row>
    <row r="249" spans="8:12">
      <c r="H249" s="53" t="s">
        <v>9815</v>
      </c>
      <c r="I249" t="s">
        <v>9720</v>
      </c>
      <c r="J249" t="s">
        <v>6664</v>
      </c>
      <c r="K249" t="str">
        <f>SUBSTITUTE(Table6[[#This Row],[1]]," ","")</f>
        <v>WINARTI</v>
      </c>
      <c r="L249" t="s">
        <v>10050</v>
      </c>
    </row>
    <row r="250" spans="8:12">
      <c r="H250" s="53" t="s">
        <v>9639</v>
      </c>
      <c r="I250" t="s">
        <v>9486</v>
      </c>
      <c r="J250" t="s">
        <v>196</v>
      </c>
      <c r="K250" t="str">
        <f>SUBSTITUTE(Table6[[#This Row],[1]]," ","")</f>
        <v>WISUDA</v>
      </c>
      <c r="L250" t="s">
        <v>10051</v>
      </c>
    </row>
    <row r="251" spans="8:12">
      <c r="H251" s="53" t="s">
        <v>9713</v>
      </c>
      <c r="I251" t="s">
        <v>9654</v>
      </c>
      <c r="J251" t="s">
        <v>3762</v>
      </c>
      <c r="K251" t="str">
        <f>SUBSTITUTE(Table6[[#This Row],[1]]," ","")</f>
        <v>WITAUTAMA</v>
      </c>
      <c r="L251" t="s">
        <v>10052</v>
      </c>
    </row>
    <row r="252" spans="8:12">
      <c r="H252" s="53" t="s">
        <v>9714</v>
      </c>
      <c r="I252" t="s">
        <v>9594</v>
      </c>
      <c r="J252" t="s">
        <v>3762</v>
      </c>
      <c r="K252" t="str">
        <f>SUBSTITUTE(Table6[[#This Row],[1]]," ","")</f>
        <v>YDW</v>
      </c>
      <c r="L252" t="s">
        <v>10053</v>
      </c>
    </row>
    <row r="253" spans="8:12">
      <c r="H253" s="53" t="s">
        <v>9715</v>
      </c>
      <c r="I253" t="s">
        <v>9632</v>
      </c>
      <c r="J253" t="s">
        <v>3762</v>
      </c>
      <c r="K253" t="str">
        <f>SUBSTITUTE(Table6[[#This Row],[1]]," ","")</f>
        <v>ZAZAPRIMA</v>
      </c>
      <c r="L253" t="s">
        <v>10054</v>
      </c>
    </row>
    <row r="254" spans="8:12">
      <c r="H254" s="53" t="s">
        <v>9716</v>
      </c>
      <c r="I254" t="s">
        <v>9558</v>
      </c>
      <c r="J254" t="s">
        <v>3762</v>
      </c>
      <c r="K254" t="str">
        <f>SUBSTITUTE(Table6[[#This Row],[1]]," ","")</f>
        <v>ZIDANE</v>
      </c>
      <c r="L254" t="s">
        <v>10055</v>
      </c>
    </row>
    <row r="255" spans="8:12">
      <c r="H255" s="52" t="s">
        <v>9468</v>
      </c>
      <c r="I255" t="s">
        <v>9469</v>
      </c>
      <c r="K255" t="str">
        <f>SUBSTITUTE(Table6[[#This Row],[1]]," ","")</f>
        <v>SBM</v>
      </c>
      <c r="L255" t="s">
        <v>9468</v>
      </c>
    </row>
    <row r="256" spans="8:12">
      <c r="H256" s="56" t="s">
        <v>9475</v>
      </c>
      <c r="I256" t="s">
        <v>9476</v>
      </c>
      <c r="J256" t="s">
        <v>196</v>
      </c>
      <c r="K256" t="str">
        <f>SUBSTITUTE(Table6[[#This Row],[1]]," ","")</f>
        <v>BIMA</v>
      </c>
      <c r="L256" s="1" t="s">
        <v>10080</v>
      </c>
    </row>
    <row r="257" spans="8:12">
      <c r="H257" s="56" t="s">
        <v>9481</v>
      </c>
      <c r="I257" t="s">
        <v>9482</v>
      </c>
      <c r="J257" t="s">
        <v>6664</v>
      </c>
      <c r="K257" t="str">
        <f>SUBSTITUTE(Table6[[#This Row],[1]]," ","")</f>
        <v>ROYYAN</v>
      </c>
      <c r="L257" t="s">
        <v>10076</v>
      </c>
    </row>
    <row r="258" spans="8:12">
      <c r="H258" s="56" t="s">
        <v>10081</v>
      </c>
      <c r="I258" t="s">
        <v>9469</v>
      </c>
      <c r="K258" t="str">
        <f>SUBSTITUTE(Table6[[#This Row],[1]]," ","")</f>
        <v>CASH</v>
      </c>
      <c r="L258" t="s">
        <v>10081</v>
      </c>
    </row>
    <row r="259" spans="8:12">
      <c r="H259" s="56" t="s">
        <v>9495</v>
      </c>
      <c r="I259" t="s">
        <v>9496</v>
      </c>
      <c r="J259" t="s">
        <v>6664</v>
      </c>
      <c r="K259" t="str">
        <f>SUBSTITUTE(Table6[[#This Row],[1]]," ","")</f>
        <v>DEWI</v>
      </c>
      <c r="L259" t="s">
        <v>10077</v>
      </c>
    </row>
    <row r="260" spans="8:12">
      <c r="H260" s="56" t="s">
        <v>9557</v>
      </c>
      <c r="I260" t="s">
        <v>9558</v>
      </c>
      <c r="J260" t="s">
        <v>6664</v>
      </c>
      <c r="K260" t="str">
        <f>SUBSTITUTE(Table6[[#This Row],[1]]," ","")</f>
        <v>AMANAHBARU</v>
      </c>
      <c r="L260" t="s">
        <v>10078</v>
      </c>
    </row>
    <row r="261" spans="8:12">
      <c r="H261" s="56" t="s">
        <v>9563</v>
      </c>
      <c r="I261" t="s">
        <v>9564</v>
      </c>
      <c r="J261" t="s">
        <v>6664</v>
      </c>
      <c r="K261" t="str">
        <f>SUBSTITUTE(Table6[[#This Row],[1]]," ","")</f>
        <v>SEMANGATBARU</v>
      </c>
      <c r="L261" t="s">
        <v>10079</v>
      </c>
    </row>
    <row r="262" spans="8:12">
      <c r="H262" s="52" t="s">
        <v>10401</v>
      </c>
      <c r="I262" t="s">
        <v>9496</v>
      </c>
      <c r="J262" t="s">
        <v>6664</v>
      </c>
      <c r="K262" t="str">
        <f>SUBSTITUTE(Table6[[#This Row],[1]]," ","")</f>
        <v>JENDELA</v>
      </c>
      <c r="L262" t="s">
        <v>10402</v>
      </c>
    </row>
    <row r="263" spans="8:12">
      <c r="H263" s="52" t="s">
        <v>10405</v>
      </c>
      <c r="I263" t="s">
        <v>9695</v>
      </c>
      <c r="J263" t="s">
        <v>6664</v>
      </c>
      <c r="K263" t="str">
        <f>SUBSTITUTE(Table6[[#This Row],[1]]," ","")</f>
        <v>WIJAYASIDOLUHUR</v>
      </c>
      <c r="L263" t="s">
        <v>13601</v>
      </c>
    </row>
    <row r="264" spans="8:12">
      <c r="H264" s="52" t="s">
        <v>10407</v>
      </c>
      <c r="I264" t="s">
        <v>10408</v>
      </c>
      <c r="J264" t="s">
        <v>6664</v>
      </c>
      <c r="K264" t="str">
        <f>SUBSTITUTE(Table6[[#This Row],[1]]," ","")</f>
        <v>JUNIOR</v>
      </c>
      <c r="L264" t="s">
        <v>10406</v>
      </c>
    </row>
    <row r="265" spans="8:12">
      <c r="H265" s="52" t="s">
        <v>10410</v>
      </c>
      <c r="I265" t="s">
        <v>9695</v>
      </c>
      <c r="J265" t="s">
        <v>6664</v>
      </c>
      <c r="K265" t="str">
        <f>SUBSTITUTE(Table6[[#This Row],[1]]," ","")</f>
        <v>REALITA</v>
      </c>
      <c r="L265" t="s">
        <v>10409</v>
      </c>
    </row>
    <row r="266" spans="8:12">
      <c r="H266" s="52" t="s">
        <v>10410</v>
      </c>
      <c r="I266" t="s">
        <v>9558</v>
      </c>
      <c r="J266" t="s">
        <v>6664</v>
      </c>
      <c r="K266" t="str">
        <f>SUBSTITUTE(Table6[[#This Row],[1]]," ","")</f>
        <v>REALITA</v>
      </c>
      <c r="L266" t="s">
        <v>10411</v>
      </c>
    </row>
    <row r="267" spans="8:12">
      <c r="H267" s="52" t="s">
        <v>10414</v>
      </c>
      <c r="I267" t="s">
        <v>9496</v>
      </c>
      <c r="J267" t="s">
        <v>6664</v>
      </c>
      <c r="K267" t="str">
        <f>SUBSTITUTE(Table6[[#This Row],[1]]," ","")</f>
        <v>LENTERA</v>
      </c>
      <c r="L267" t="s">
        <v>10413</v>
      </c>
    </row>
    <row r="268" spans="8:12">
      <c r="H268" s="52" t="s">
        <v>10504</v>
      </c>
      <c r="I268" t="s">
        <v>9717</v>
      </c>
      <c r="J268" t="s">
        <v>6664</v>
      </c>
      <c r="K268" t="str">
        <f>SUBSTITUTE(Table6[[#This Row],[1]]," ","")</f>
        <v>GLORIA</v>
      </c>
      <c r="L268" t="s">
        <v>10503</v>
      </c>
    </row>
    <row r="269" spans="8:12">
      <c r="H269" s="52" t="s">
        <v>10506</v>
      </c>
      <c r="I269" t="s">
        <v>9469</v>
      </c>
      <c r="J269" t="s">
        <v>122</v>
      </c>
      <c r="K269" t="str">
        <f>SUBSTITUTE(Table6[[#This Row],[1]]," ","")</f>
        <v>NUSANTARA</v>
      </c>
      <c r="L269" t="s">
        <v>10505</v>
      </c>
    </row>
    <row r="270" spans="8:12">
      <c r="H270" s="52" t="s">
        <v>10508</v>
      </c>
      <c r="I270" t="s">
        <v>9717</v>
      </c>
      <c r="J270" t="s">
        <v>6664</v>
      </c>
      <c r="K270" t="str">
        <f>SUBSTITUTE(Table6[[#This Row],[1]]," ","")</f>
        <v>PERMATA</v>
      </c>
      <c r="L270" t="s">
        <v>10507</v>
      </c>
    </row>
    <row r="271" spans="8:12">
      <c r="H271" s="52" t="s">
        <v>9612</v>
      </c>
      <c r="I271" t="s">
        <v>10510</v>
      </c>
      <c r="J271" t="s">
        <v>196</v>
      </c>
      <c r="K271" t="str">
        <f>SUBSTITUTE(Table6[[#This Row],[1]]," ","")</f>
        <v>PANTES</v>
      </c>
      <c r="L271" t="s">
        <v>10509</v>
      </c>
    </row>
    <row r="272" spans="8:12">
      <c r="H272" s="52" t="s">
        <v>10511</v>
      </c>
      <c r="I272" t="s">
        <v>9469</v>
      </c>
      <c r="J272" t="s">
        <v>122</v>
      </c>
      <c r="K272" t="str">
        <f>SUBSTITUTE(Table6[[#This Row],[1]]," ","")</f>
        <v>TWINS</v>
      </c>
      <c r="L272" t="s">
        <v>10512</v>
      </c>
    </row>
    <row r="273" spans="8:12">
      <c r="H273" s="52" t="s">
        <v>2821</v>
      </c>
      <c r="I273" t="s">
        <v>9469</v>
      </c>
      <c r="K273" t="str">
        <f>SUBSTITUTE(Table6[[#This Row],[1]]," ","")</f>
        <v>HANSA</v>
      </c>
      <c r="L273" t="s">
        <v>2821</v>
      </c>
    </row>
    <row r="274" spans="8:12">
      <c r="H274" s="52" t="s">
        <v>10518</v>
      </c>
      <c r="I274" t="s">
        <v>9659</v>
      </c>
      <c r="J274" t="s">
        <v>196</v>
      </c>
      <c r="K274" t="str">
        <f>SUBSTITUTE(Table6[[#This Row],[1]]," ","")</f>
        <v>MAKRO</v>
      </c>
      <c r="L274" t="s">
        <v>10517</v>
      </c>
    </row>
    <row r="275" spans="8:12">
      <c r="H275" s="52" t="s">
        <v>10520</v>
      </c>
      <c r="I275" t="s">
        <v>9469</v>
      </c>
      <c r="J275" t="s">
        <v>122</v>
      </c>
      <c r="K275" t="str">
        <f>SUBSTITUTE(Table6[[#This Row],[1]]," ","")</f>
        <v>ATK</v>
      </c>
      <c r="L275" t="s">
        <v>10519</v>
      </c>
    </row>
    <row r="276" spans="8:12">
      <c r="H276" s="52" t="s">
        <v>10818</v>
      </c>
      <c r="I276" t="s">
        <v>9772</v>
      </c>
      <c r="J276" t="s">
        <v>196</v>
      </c>
      <c r="K276" t="str">
        <f>SUBSTITUTE(Table6[[#This Row],[1]]," ","")</f>
        <v>PELANGISTATIONERYNUSANTARA</v>
      </c>
      <c r="L276" t="s">
        <v>10819</v>
      </c>
    </row>
    <row r="277" spans="8:12">
      <c r="H277" s="52" t="s">
        <v>9756</v>
      </c>
      <c r="I277" t="s">
        <v>9469</v>
      </c>
      <c r="J277" t="s">
        <v>122</v>
      </c>
      <c r="K277" t="str">
        <f>SUBSTITUTE(Table6[[#This Row],[1]]," ","")</f>
        <v>HIDUPBARU</v>
      </c>
      <c r="L277" t="s">
        <v>11401</v>
      </c>
    </row>
    <row r="278" spans="8:12">
      <c r="H278" s="52" t="s">
        <v>11403</v>
      </c>
      <c r="I278" t="s">
        <v>9763</v>
      </c>
      <c r="J278" t="s">
        <v>11404</v>
      </c>
      <c r="K278" t="str">
        <f>SUBSTITUTE(Table6[[#This Row],[1]]," ","")</f>
        <v>JAYAMUBAROK</v>
      </c>
      <c r="L278" t="s">
        <v>11405</v>
      </c>
    </row>
    <row r="279" spans="8:12">
      <c r="H279" s="52" t="s">
        <v>9768</v>
      </c>
      <c r="I279" t="s">
        <v>9769</v>
      </c>
      <c r="J279" t="s">
        <v>11404</v>
      </c>
      <c r="K279" t="str">
        <f>SUBSTITUTE(Table6[[#This Row],[1]]," ","")</f>
        <v>MENARA</v>
      </c>
      <c r="L279" t="s">
        <v>11410</v>
      </c>
    </row>
    <row r="280" spans="8:12">
      <c r="H280" s="52" t="s">
        <v>9762</v>
      </c>
      <c r="I280" t="s">
        <v>9763</v>
      </c>
      <c r="J280" t="s">
        <v>11404</v>
      </c>
      <c r="K280" t="str">
        <f>SUBSTITUTE(Table6[[#This Row],[1]]," ","")</f>
        <v>INDRASARI</v>
      </c>
      <c r="L280" t="s">
        <v>11411</v>
      </c>
    </row>
    <row r="281" spans="8:12">
      <c r="H281" s="52" t="s">
        <v>9783</v>
      </c>
      <c r="I281" t="s">
        <v>9699</v>
      </c>
      <c r="J281" t="s">
        <v>11404</v>
      </c>
      <c r="K281" t="str">
        <f>SUBSTITUTE(Table6[[#This Row],[1]]," ","")</f>
        <v>PRIMAJAYA</v>
      </c>
      <c r="L281" t="s">
        <v>11412</v>
      </c>
    </row>
    <row r="282" spans="8:12">
      <c r="H282" s="52" t="s">
        <v>9806</v>
      </c>
      <c r="I282" t="s">
        <v>9683</v>
      </c>
      <c r="J282" t="s">
        <v>11404</v>
      </c>
      <c r="K282" t="str">
        <f>SUBSTITUTE(Table6[[#This Row],[1]]," ","")</f>
        <v>SURYA</v>
      </c>
      <c r="L282" t="s">
        <v>11413</v>
      </c>
    </row>
    <row r="283" spans="8:12">
      <c r="H283" s="52" t="s">
        <v>9735</v>
      </c>
      <c r="I283" t="s">
        <v>9469</v>
      </c>
      <c r="J283" t="s">
        <v>11404</v>
      </c>
      <c r="K283" t="str">
        <f>SUBSTITUTE(Table6[[#This Row],[1]]," ","")</f>
        <v>ARJUNA</v>
      </c>
      <c r="L283" t="s">
        <v>11414</v>
      </c>
    </row>
    <row r="284" spans="8:12">
      <c r="H284" s="52" t="s">
        <v>11416</v>
      </c>
      <c r="I284" t="s">
        <v>9469</v>
      </c>
      <c r="J284" t="s">
        <v>122</v>
      </c>
      <c r="K284" t="str">
        <f>SUBSTITUTE(Table6[[#This Row],[1]]," ","")</f>
        <v>SANGKURIANG</v>
      </c>
      <c r="L284" t="s">
        <v>11415</v>
      </c>
    </row>
    <row r="285" spans="8:12">
      <c r="H285" s="52" t="s">
        <v>11420</v>
      </c>
      <c r="I285" t="s">
        <v>11421</v>
      </c>
      <c r="J285" t="s">
        <v>3762</v>
      </c>
      <c r="K285" t="str">
        <f>SUBSTITUTE(Table6[[#This Row],[1]]," ","")</f>
        <v>RAYA</v>
      </c>
      <c r="L285" t="s">
        <v>11419</v>
      </c>
    </row>
    <row r="286" spans="8:12">
      <c r="H286" s="52" t="s">
        <v>11684</v>
      </c>
      <c r="I286" t="s">
        <v>9469</v>
      </c>
      <c r="J286" t="s">
        <v>122</v>
      </c>
      <c r="K286" t="str">
        <f>SUBSTITUTE(Table6[[#This Row],[1]]," ","")</f>
        <v>AMAZON</v>
      </c>
      <c r="L286" t="s">
        <v>11683</v>
      </c>
    </row>
    <row r="287" spans="8:12">
      <c r="H287" s="52" t="s">
        <v>9692</v>
      </c>
      <c r="I287" t="s">
        <v>9642</v>
      </c>
      <c r="J287" t="s">
        <v>6664</v>
      </c>
      <c r="K287" t="str">
        <f>SUBSTITUTE(Table6[[#This Row],[1]]," ","")</f>
        <v>PRESTASI</v>
      </c>
      <c r="L287" t="s">
        <v>11849</v>
      </c>
    </row>
    <row r="288" spans="8:12">
      <c r="H288" s="52" t="s">
        <v>11851</v>
      </c>
      <c r="I288" t="s">
        <v>9632</v>
      </c>
      <c r="J288" t="s">
        <v>3762</v>
      </c>
      <c r="K288" t="str">
        <f>SUBSTITUTE(Table6[[#This Row],[1]]," ","")</f>
        <v>HOSANA</v>
      </c>
      <c r="L288" t="s">
        <v>11850</v>
      </c>
    </row>
    <row r="289" spans="8:12">
      <c r="H289" s="52" t="s">
        <v>9781</v>
      </c>
      <c r="I289" t="s">
        <v>9782</v>
      </c>
      <c r="J289" t="s">
        <v>11404</v>
      </c>
      <c r="K289" t="str">
        <f>SUBSTITUTE(Table6[[#This Row],[1]]," ","")</f>
        <v>PONDOKMODERNGONTOR</v>
      </c>
      <c r="L289" t="s">
        <v>11852</v>
      </c>
    </row>
    <row r="290" spans="8:12">
      <c r="H290" s="52" t="s">
        <v>9757</v>
      </c>
      <c r="I290" t="s">
        <v>9758</v>
      </c>
      <c r="J290" t="s">
        <v>11404</v>
      </c>
      <c r="K290" t="str">
        <f>SUBSTITUTE(Table6[[#This Row],[1]]," ","")</f>
        <v>HIPPO</v>
      </c>
      <c r="L290" t="s">
        <v>11853</v>
      </c>
    </row>
    <row r="291" spans="8:12">
      <c r="H291" s="52" t="s">
        <v>9474</v>
      </c>
      <c r="I291" t="s">
        <v>9494</v>
      </c>
      <c r="J291" t="s">
        <v>11404</v>
      </c>
      <c r="K291" t="str">
        <f>SUBSTITUTE(Table6[[#This Row],[1]]," ","")</f>
        <v>SISWA</v>
      </c>
      <c r="L291" t="s">
        <v>11995</v>
      </c>
    </row>
    <row r="292" spans="8:12">
      <c r="H292" s="52" t="s">
        <v>9733</v>
      </c>
      <c r="I292" t="s">
        <v>9734</v>
      </c>
      <c r="J292" t="s">
        <v>11404</v>
      </c>
      <c r="K292" t="str">
        <f>SUBSTITUTE(Table6[[#This Row],[1]]," ","")</f>
        <v>ARIA</v>
      </c>
      <c r="L292" t="s">
        <v>13178</v>
      </c>
    </row>
    <row r="293" spans="8:12">
      <c r="H293" s="52" t="s">
        <v>9481</v>
      </c>
      <c r="I293" t="s">
        <v>9482</v>
      </c>
      <c r="J293" t="s">
        <v>11404</v>
      </c>
      <c r="K293" t="str">
        <f>SUBSTITUTE(Table6[[#This Row],[1]]," ","")</f>
        <v>ROYYAN</v>
      </c>
      <c r="L293" t="s">
        <v>13185</v>
      </c>
    </row>
    <row r="294" spans="8:12">
      <c r="H294" s="70" t="s">
        <v>10504</v>
      </c>
      <c r="I294" t="s">
        <v>9717</v>
      </c>
      <c r="J294" s="71" t="s">
        <v>11404</v>
      </c>
      <c r="K294" s="71" t="str">
        <f>SUBSTITUTE(Table6[[#This Row],[1]]," ","")</f>
        <v>GLORIA</v>
      </c>
      <c r="L294" s="71" t="s">
        <v>13586</v>
      </c>
    </row>
    <row r="295" spans="8:12">
      <c r="H295" s="70" t="s">
        <v>9727</v>
      </c>
      <c r="I295" t="s">
        <v>9717</v>
      </c>
      <c r="J295" s="71" t="s">
        <v>11404</v>
      </c>
      <c r="K295" s="71" t="str">
        <f>SUBSTITUTE(Table6[[#This Row],[1]]," ","")</f>
        <v>ANEKASERAGAM</v>
      </c>
      <c r="L295" s="71" t="s">
        <v>13587</v>
      </c>
    </row>
    <row r="296" spans="8:12">
      <c r="H296" s="70" t="s">
        <v>9719</v>
      </c>
      <c r="I296" t="s">
        <v>9720</v>
      </c>
      <c r="J296" s="71" t="s">
        <v>11404</v>
      </c>
      <c r="K296" s="71" t="str">
        <f>SUBSTITUTE(Table6[[#This Row],[1]]," ","")</f>
        <v>AGUNGJAYA</v>
      </c>
      <c r="L296" s="71" t="s">
        <v>13596</v>
      </c>
    </row>
    <row r="297" spans="8:12">
      <c r="H297" s="70" t="s">
        <v>13599</v>
      </c>
      <c r="I297" t="s">
        <v>9695</v>
      </c>
      <c r="J297" s="71" t="s">
        <v>6664</v>
      </c>
      <c r="K297" s="71" t="str">
        <f>SUBSTITUTE(Table6[[#This Row],[1]]," ","")</f>
        <v>WIJAYASIDOMUKTI</v>
      </c>
      <c r="L297" s="71" t="s">
        <v>13600</v>
      </c>
    </row>
    <row r="298" spans="8:12">
      <c r="H298" s="70" t="s">
        <v>9473</v>
      </c>
      <c r="I298" t="s">
        <v>9469</v>
      </c>
      <c r="J298" s="71" t="s">
        <v>122</v>
      </c>
      <c r="K298" s="71" t="str">
        <f>SUBSTITUTE(Table6[[#This Row],[1]]," ","")</f>
        <v>SULUNG</v>
      </c>
      <c r="L298" s="71" t="s">
        <v>10074</v>
      </c>
    </row>
  </sheetData>
  <phoneticPr fontId="4" type="noConversion"/>
  <conditionalFormatting sqref="H2:H292">
    <cfRule type="duplicateValues" dxfId="809" priority="32579"/>
  </conditionalFormatting>
  <conditionalFormatting sqref="L1:L1048576">
    <cfRule type="duplicateValues" dxfId="808" priority="2"/>
    <cfRule type="duplicateValues" dxfId="807" priority="3"/>
    <cfRule type="duplicateValues" dxfId="806" priority="5"/>
    <cfRule type="duplicateValues" dxfId="805" priority="7"/>
  </conditionalFormatting>
  <conditionalFormatting sqref="L2:L255">
    <cfRule type="duplicateValues" dxfId="804" priority="10"/>
  </conditionalFormatting>
  <conditionalFormatting sqref="L2:L298">
    <cfRule type="duplicateValues" dxfId="799" priority="4"/>
    <cfRule type="duplicateValues" dxfId="800" priority="6"/>
    <cfRule type="duplicateValues" dxfId="801" priority="8"/>
    <cfRule type="duplicateValues" dxfId="802" priority="9"/>
    <cfRule type="duplicateValues" dxfId="803" priority="1"/>
  </conditionalFormatting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N5585"/>
  <sheetViews>
    <sheetView topLeftCell="A368" zoomScale="89" zoomScaleNormal="89" workbookViewId="0">
      <selection activeCell="A368" sqref="A368"/>
    </sheetView>
  </sheetViews>
  <sheetFormatPr defaultRowHeight="12.75"/>
  <cols>
    <col min="1" max="1" width="14.28515625" bestFit="1" customWidth="1"/>
    <col min="3" max="3" width="5.5703125" customWidth="1"/>
    <col min="4" max="4" width="6.42578125" customWidth="1"/>
    <col min="5" max="5" width="6" customWidth="1"/>
    <col min="6" max="6" width="7.42578125" customWidth="1"/>
    <col min="7" max="7" width="4.5703125" customWidth="1"/>
    <col min="8" max="8" width="3.140625" customWidth="1"/>
    <col min="9" max="10" width="9.28515625" customWidth="1"/>
    <col min="11" max="11" width="6.85546875" style="7" customWidth="1"/>
    <col min="12" max="12" width="7.7109375" style="11" customWidth="1"/>
    <col min="13" max="13" width="6.140625" customWidth="1"/>
    <col min="14" max="14" width="25" customWidth="1"/>
    <col min="15" max="15" width="11.5703125" bestFit="1" customWidth="1"/>
    <col min="16" max="16" width="51.42578125" customWidth="1"/>
    <col min="17" max="17" width="10.7109375" customWidth="1"/>
    <col min="18" max="18" width="6.7109375" customWidth="1"/>
    <col min="20" max="20" width="13.28515625" customWidth="1"/>
    <col min="21" max="22" width="9.140625" style="2"/>
    <col min="23" max="23" width="22" style="2" customWidth="1"/>
    <col min="24" max="25" width="14.5703125" style="2" customWidth="1"/>
    <col min="26" max="26" width="11.85546875" style="3" bestFit="1" customWidth="1"/>
    <col min="27" max="27" width="11.85546875" style="3" customWidth="1"/>
    <col min="28" max="28" width="11.28515625" style="3" customWidth="1"/>
    <col min="29" max="29" width="33" style="3" customWidth="1"/>
    <col min="30" max="30" width="11.85546875" bestFit="1" customWidth="1"/>
    <col min="31" max="31" width="11.85546875" customWidth="1"/>
    <col min="32" max="32" width="11.7109375" style="3" customWidth="1"/>
    <col min="33" max="33" width="49.5703125" customWidth="1"/>
    <col min="34" max="34" width="77.140625" customWidth="1"/>
    <col min="35" max="35" width="30.7109375" customWidth="1"/>
    <col min="36" max="36" width="7.7109375" bestFit="1" customWidth="1"/>
    <col min="37" max="37" width="11.42578125" customWidth="1"/>
    <col min="38" max="38" width="58.28515625" customWidth="1"/>
    <col min="39" max="39" width="11.42578125" customWidth="1"/>
    <col min="41" max="41" width="41.85546875" customWidth="1"/>
  </cols>
  <sheetData>
    <row r="1" spans="1:40" ht="13.5" thickBot="1">
      <c r="A1" s="72" t="s">
        <v>6652</v>
      </c>
      <c r="C1" t="s">
        <v>10538</v>
      </c>
      <c r="D1" t="s">
        <v>204</v>
      </c>
      <c r="E1" t="s">
        <v>203</v>
      </c>
      <c r="F1" t="s">
        <v>10</v>
      </c>
      <c r="G1" t="s">
        <v>2</v>
      </c>
      <c r="H1" t="s">
        <v>8477</v>
      </c>
      <c r="I1" s="2" t="s">
        <v>11</v>
      </c>
      <c r="J1" s="2" t="s">
        <v>11996</v>
      </c>
      <c r="K1" s="7" t="s">
        <v>8</v>
      </c>
      <c r="L1" s="11" t="s">
        <v>3</v>
      </c>
      <c r="M1" t="s">
        <v>8478</v>
      </c>
      <c r="N1" t="s">
        <v>6655</v>
      </c>
      <c r="O1" t="s">
        <v>4</v>
      </c>
      <c r="P1" t="s">
        <v>5</v>
      </c>
      <c r="Q1" t="s">
        <v>7</v>
      </c>
      <c r="R1" t="s">
        <v>8408</v>
      </c>
      <c r="S1" t="s">
        <v>9</v>
      </c>
      <c r="T1" s="2" t="s">
        <v>8407</v>
      </c>
      <c r="U1" s="2" t="s">
        <v>8479</v>
      </c>
      <c r="V1" s="2" t="s">
        <v>11997</v>
      </c>
      <c r="W1" s="3" t="s">
        <v>0</v>
      </c>
      <c r="X1" t="s">
        <v>14</v>
      </c>
      <c r="Y1" s="3" t="s">
        <v>6656</v>
      </c>
      <c r="Z1" t="s">
        <v>15</v>
      </c>
      <c r="AA1" t="s">
        <v>11846</v>
      </c>
      <c r="AB1" t="s">
        <v>10524</v>
      </c>
      <c r="AC1" t="s">
        <v>12</v>
      </c>
      <c r="AD1" t="s">
        <v>6923</v>
      </c>
      <c r="AE1" t="s">
        <v>10522</v>
      </c>
      <c r="AF1" t="s">
        <v>6670</v>
      </c>
      <c r="AG1" t="s">
        <v>10526</v>
      </c>
      <c r="AH1" t="s">
        <v>10527</v>
      </c>
      <c r="AI1" t="s">
        <v>10536</v>
      </c>
      <c r="AK1" t="s">
        <v>3</v>
      </c>
      <c r="AL1" t="s">
        <v>2</v>
      </c>
      <c r="AM1" t="s">
        <v>6924</v>
      </c>
      <c r="AN1" t="s">
        <v>11422</v>
      </c>
    </row>
    <row r="2" spans="1:40" ht="13.5" thickBot="1">
      <c r="A2" s="73">
        <v>1</v>
      </c>
      <c r="C2">
        <f>ROW()</f>
        <v>2</v>
      </c>
      <c r="D2">
        <f>INDEX(Table1[ROWID],A:A)</f>
        <v>1</v>
      </c>
      <c r="E2">
        <f>INDEX(Table1[//DBS],A:A)</f>
        <v>997</v>
      </c>
      <c r="F2">
        <f>INDEX(Table1[HARGA_CONV],A:A)</f>
        <v>26780</v>
      </c>
      <c r="G2" t="str">
        <f>IF(INDEX(Table1[SALES_H],Table4[[#This Row],[ROWID]])=0,"",INDEX(Table1[SALES_H],Table4[[#This Row],[ROWID]]))</f>
        <v>KO</v>
      </c>
      <c r="H2" t="str">
        <f>IF(Table4[[#This Row],[SALES]]="","",INDEX(SALES_DICT[2],MATCH(Table4[[#This Row],[SALES]],SALES_DICT[1],0)))</f>
        <v>H</v>
      </c>
      <c r="I2" s="2">
        <f>IF(INDEX(Table1[DISKON],A:A)=0,"",INDEX(Table1[DISKON],A:A))</f>
        <v>0.17499999999999999</v>
      </c>
      <c r="J2" s="2" t="str">
        <f>IF(INDEX(Table1[DISKON NOTA],A:A)=0,"",INDEX(Table1[DISKON NOTA],A:A))</f>
        <v/>
      </c>
      <c r="K2">
        <f>INDEX(Table1[ISI_CONV],A:A)</f>
        <v>300</v>
      </c>
      <c r="L2" s="11">
        <f>INDEX(Table1[NOTA TOKO],Table4[[#This Row],[ROWID]])</f>
        <v>4118</v>
      </c>
      <c r="M2" t="str">
        <f>Table4[[#This Row],[SALES DICT]]</f>
        <v>H</v>
      </c>
      <c r="N2" t="str">
        <f>INDEX(Table1[TOKO-KOTA_H],A:A)</f>
        <v>MANGGALA SAKTI-MALANG</v>
      </c>
      <c r="O2" t="str">
        <f>IF(INDEX(Table1[KODE BARANG],A:A)=0,"",INDEX(Table1[KODE BARANG],A:A))</f>
        <v>GAR-BT25</v>
      </c>
      <c r="P2" t="str">
        <f>INDEX(Table1[NAMA BARANG],A:A)</f>
        <v>GARISAN BUTTERFLY BT 30CM</v>
      </c>
      <c r="Q2" t="str">
        <f>INDEX(Table1[ADA DI DAFTAR STOCK?],A:A)</f>
        <v>ADA</v>
      </c>
      <c r="R2" t="str">
        <f>SUBSTITUTE(_xlfn.NUMBERVALUE(Table4[[#This Row],[JUMLAH]],",","."),",",".")</f>
        <v>300</v>
      </c>
      <c r="S2" t="str">
        <f>INDEX(Table1[SATUAN_CONV],A:A)</f>
        <v>LSN</v>
      </c>
      <c r="T2" s="10" t="str">
        <f>SUBSTITUTE(_xlfn.NUMBERVALUE(Table4[[#This Row],[HARGA]],",","."),",",".")</f>
        <v>26780</v>
      </c>
      <c r="U2" s="12" t="str">
        <f>SUBSTITUTE(Table4[[#This Row],[DISKON]],",",".")</f>
        <v>0.175</v>
      </c>
      <c r="V2" s="12" t="str">
        <f>SUBSTITUTE(Table4[[#This Row],[DISKON NOTA]],",",".")</f>
        <v/>
      </c>
      <c r="W2" s="3">
        <f>INDEX(Table1[TANGGAL NOTA_H],A:A)</f>
        <v>45530</v>
      </c>
      <c r="X2" s="3" t="str">
        <f>IF(INDEX(Table1[TANGGAL GUDANG_H],A:A)="","",INDEX(Table1[TANGGAL GUDANG_H],A:A))</f>
        <v/>
      </c>
      <c r="Y2" s="3">
        <f>INDEX(Table1[TANGGAL UPDATE_H],A:A)</f>
        <v>45534</v>
      </c>
      <c r="Z2" t="str">
        <f>INDEX(Table1[KOMENTAR_H],A:A)</f>
        <v/>
      </c>
      <c r="AA2"/>
      <c r="AB2">
        <f>IF(Table4[[#This Row],[DISKON]]="",Table4[[#This Row],[HARGA]],Table4[[#This Row],[HARGA]]*Table4[[#This Row],[DISKON]])</f>
        <v>4686.5</v>
      </c>
      <c r="AC2">
        <f>Table4[[#This Row],[TATAL DISKON]]*Table4[[#This Row],[JUMLAH]]</f>
        <v>1405950</v>
      </c>
      <c r="AD2" t="str">
        <f>CONCATENATE(Table4[[#This Row],[SALES_C]],Table4[[#This Row],[NOTA TOKO]])</f>
        <v>H4118</v>
      </c>
      <c r="AE2">
        <f>INDEX(Table1[I],'4'!A:A)</f>
        <v>0</v>
      </c>
      <c r="AF2" t="e">
        <f>IF(Table4[[#This Row],[Column2]]="","",MATCH(Table4[[#This Row],[Column2]],AM:AM,0))</f>
        <v>#N/A</v>
      </c>
      <c r="AG2" t="str">
        <f>CONCATENATE(Table4[[#This Row],[TOKO-KOTA]],"_",Table4[[#This Row],[NAMA BARANG]])</f>
        <v>MANGGALA SAKTI-MALANG_GARISAN BUTTERFLY BT 30CM</v>
      </c>
      <c r="AH2" t="str">
        <f>CONCATENATE(Table4[[#This Row],[CONCAT_TOKO KOTA + NAMA BARANG]],"_",Table4[[#This Row],[HARGA_C]])</f>
        <v>MANGGALA SAKTI-MALANG_GARISAN BUTTERFLY BT 30CM_26780</v>
      </c>
      <c r="AK2" s="64">
        <v>2874</v>
      </c>
      <c r="AL2" s="8" t="s">
        <v>8476</v>
      </c>
      <c r="AM2" t="str">
        <f>CONCATENATE(AL2,AK2)</f>
        <v>H2874</v>
      </c>
      <c r="AN2" t="e">
        <f>IF(Table10[[#This Row],[Column3]]="","",MATCH(Table10[[#This Row],[Column3]],AD:AD,0))</f>
        <v>#N/A</v>
      </c>
    </row>
    <row r="3" spans="1:40" ht="13.5" thickBot="1">
      <c r="A3" s="73">
        <v>3</v>
      </c>
      <c r="C3">
        <f>ROW()</f>
        <v>3</v>
      </c>
      <c r="D3">
        <f>INDEX(Table1[ROWID],A:A)</f>
        <v>3</v>
      </c>
      <c r="E3">
        <f>INDEX(Table1[//DBS],A:A)</f>
        <v>994</v>
      </c>
      <c r="F3">
        <f>INDEX(Table1[HARGA_CONV],A:A)</f>
        <v>21380</v>
      </c>
      <c r="G3" t="str">
        <f>IF(INDEX(Table1[SALES_H],Table4[[#This Row],[ROWID]])=0,"",INDEX(Table1[SALES_H],Table4[[#This Row],[ROWID]]))</f>
        <v>KO</v>
      </c>
      <c r="H3" t="str">
        <f>IF(Table4[[#This Row],[SALES]]="","",INDEX(SALES_DICT[2],MATCH(Table4[[#This Row],[SALES]],SALES_DICT[1],0)))</f>
        <v>H</v>
      </c>
      <c r="I3" s="2">
        <f>IF(INDEX(Table1[DISKON],A:A)=0,"",INDEX(Table1[DISKON],A:A))</f>
        <v>0.17499999999999999</v>
      </c>
      <c r="J3" s="2" t="str">
        <f>IF(INDEX(Table1[DISKON NOTA],A:A)=0,"",INDEX(Table1[DISKON NOTA],A:A))</f>
        <v/>
      </c>
      <c r="K3">
        <f>INDEX(Table1[ISI_CONV],A:A)</f>
        <v>100</v>
      </c>
      <c r="L3" s="11">
        <f>INDEX(Table1[NOTA TOKO],Table4[[#This Row],[ROWID]])</f>
        <v>4116</v>
      </c>
      <c r="M3" t="str">
        <f>Table4[[#This Row],[SALES DICT]]</f>
        <v>H</v>
      </c>
      <c r="N3" t="str">
        <f>INDEX(Table1[TOKO-KOTA_H],A:A)</f>
        <v>SIANA (PECINAN)-MALANG</v>
      </c>
      <c r="O3" t="str">
        <f>IF(INDEX(Table1[KODE BARANG],A:A)=0,"",INDEX(Table1[KODE BARANG],A:A))</f>
        <v>GAR-BT22</v>
      </c>
      <c r="P3" t="str">
        <f>INDEX(Table1[NAMA BARANG],A:A)</f>
        <v>GARISAN BUTTERFLY BT 20CM</v>
      </c>
      <c r="Q3" t="str">
        <f>INDEX(Table1[ADA DI DAFTAR STOCK?],A:A)</f>
        <v>ADA</v>
      </c>
      <c r="R3" t="str">
        <f>SUBSTITUTE(_xlfn.NUMBERVALUE(Table4[[#This Row],[JUMLAH]],",","."),",",".")</f>
        <v>100</v>
      </c>
      <c r="S3" t="str">
        <f>INDEX(Table1[SATUAN_CONV],A:A)</f>
        <v>LSN</v>
      </c>
      <c r="T3" s="10" t="str">
        <f>SUBSTITUTE(_xlfn.NUMBERVALUE(Table4[[#This Row],[HARGA]],",","."),",",".")</f>
        <v>21380</v>
      </c>
      <c r="U3" s="12" t="str">
        <f>SUBSTITUTE(Table4[[#This Row],[DISKON]],",",".")</f>
        <v>0.175</v>
      </c>
      <c r="V3" s="12" t="str">
        <f>SUBSTITUTE(Table4[[#This Row],[DISKON NOTA]],",",".")</f>
        <v/>
      </c>
      <c r="W3" s="3">
        <f>INDEX(Table1[TANGGAL NOTA_H],A:A)</f>
        <v>45530</v>
      </c>
      <c r="X3" s="3" t="str">
        <f>IF(INDEX(Table1[TANGGAL GUDANG_H],A:A)="","",INDEX(Table1[TANGGAL GUDANG_H],A:A))</f>
        <v/>
      </c>
      <c r="Y3" s="3">
        <f>INDEX(Table1[TANGGAL UPDATE_H],A:A)</f>
        <v>45534</v>
      </c>
      <c r="Z3" t="str">
        <f>INDEX(Table1[KOMENTAR_H],A:A)</f>
        <v/>
      </c>
      <c r="AA3"/>
      <c r="AB3">
        <f>IF(Table4[[#This Row],[DISKON]]="",Table4[[#This Row],[HARGA]],Table4[[#This Row],[HARGA]]*Table4[[#This Row],[DISKON]])</f>
        <v>3741.4999999999995</v>
      </c>
      <c r="AC3">
        <f>Table4[[#This Row],[TATAL DISKON]]*Table4[[#This Row],[JUMLAH]]</f>
        <v>374149.99999999994</v>
      </c>
      <c r="AD3" t="str">
        <f>CONCATENATE(Table4[[#This Row],[SALES_C]],Table4[[#This Row],[NOTA TOKO]])</f>
        <v>H4116</v>
      </c>
      <c r="AE3">
        <f>INDEX(Table1[I],'4'!A:A)</f>
        <v>0</v>
      </c>
      <c r="AF3" t="e">
        <f>IF(Table4[[#This Row],[Column2]]="","",MATCH(Table4[[#This Row],[Column2]],AM:AM,0))</f>
        <v>#N/A</v>
      </c>
      <c r="AG3" t="str">
        <f>CONCATENATE(Table4[[#This Row],[TOKO-KOTA]],"_",Table4[[#This Row],[NAMA BARANG]])</f>
        <v>SIANA (PECINAN)-MALANG_GARISAN BUTTERFLY BT 20CM</v>
      </c>
      <c r="AH3" t="str">
        <f>CONCATENATE(Table4[[#This Row],[CONCAT_TOKO KOTA + NAMA BARANG]],"_",Table4[[#This Row],[HARGA_C]])</f>
        <v>SIANA (PECINAN)-MALANG_GARISAN BUTTERFLY BT 20CM_21380</v>
      </c>
      <c r="AK3" s="64">
        <v>2874</v>
      </c>
      <c r="AL3" s="8" t="s">
        <v>8476</v>
      </c>
      <c r="AM3" t="str">
        <f t="shared" ref="AM3:AM65" si="0">CONCATENATE(AL3,AK3)</f>
        <v>H2874</v>
      </c>
      <c r="AN3" t="e">
        <f>IF(Table10[[#This Row],[Column3]]="","",MATCH(Table10[[#This Row],[Column3]],AD:AD,0))</f>
        <v>#N/A</v>
      </c>
    </row>
    <row r="4" spans="1:40" ht="13.5" thickBot="1">
      <c r="A4" s="73">
        <v>5</v>
      </c>
      <c r="C4">
        <f>ROW()</f>
        <v>4</v>
      </c>
      <c r="D4">
        <f>INDEX(Table1[ROWID],A:A)</f>
        <v>5</v>
      </c>
      <c r="E4">
        <f>INDEX(Table1[//DBS],A:A)</f>
        <v>1399</v>
      </c>
      <c r="F4">
        <f>INDEX(Table1[HARGA_CONV],A:A)</f>
        <v>18500</v>
      </c>
      <c r="G4" t="str">
        <f>IF(INDEX(Table1[SALES_H],Table4[[#This Row],[ROWID]])=0,"",INDEX(Table1[SALES_H],Table4[[#This Row],[ROWID]]))</f>
        <v>A</v>
      </c>
      <c r="H4" t="str">
        <f>IF(Table4[[#This Row],[SALES]]="","",INDEX(SALES_DICT[2],MATCH(Table4[[#This Row],[SALES]],SALES_DICT[1],0)))</f>
        <v>A</v>
      </c>
      <c r="I4" s="2" t="str">
        <f>IF(INDEX(Table1[DISKON],A:A)=0,"",INDEX(Table1[DISKON],A:A))</f>
        <v/>
      </c>
      <c r="J4" s="2" t="str">
        <f>IF(INDEX(Table1[DISKON NOTA],A:A)=0,"",INDEX(Table1[DISKON NOTA],A:A))</f>
        <v/>
      </c>
      <c r="K4">
        <f>INDEX(Table1[ISI_CONV],A:A)</f>
        <v>100</v>
      </c>
      <c r="L4" s="11">
        <f>INDEX(Table1[NOTA TOKO],Table4[[#This Row],[ROWID]])</f>
        <v>3281</v>
      </c>
      <c r="M4" t="str">
        <f>Table4[[#This Row],[SALES DICT]]</f>
        <v>A</v>
      </c>
      <c r="N4" t="str">
        <f>INDEX(Table1[TOKO-KOTA_H],A:A)</f>
        <v>BRUK MENCENG-PURBALINGGA</v>
      </c>
      <c r="O4" t="str">
        <f>IF(INDEX(Table1[KODE BARANG],A:A)=0,"",INDEX(Table1[KODE BARANG],A:A))</f>
        <v>IST-IM1</v>
      </c>
      <c r="P4" t="str">
        <f>INDEX(Table1[NAMA BARANG],A:A)</f>
        <v>ISI STAPLER 13/8 JOSS</v>
      </c>
      <c r="Q4" t="str">
        <f>INDEX(Table1[ADA DI DAFTAR STOCK?],A:A)</f>
        <v>ADA</v>
      </c>
      <c r="R4" t="str">
        <f>SUBSTITUTE(_xlfn.NUMBERVALUE(Table4[[#This Row],[JUMLAH]],",","."),",",".")</f>
        <v>100</v>
      </c>
      <c r="S4" t="str">
        <f>INDEX(Table1[SATUAN_CONV],A:A)</f>
        <v>PAK</v>
      </c>
      <c r="T4" s="10" t="str">
        <f>SUBSTITUTE(_xlfn.NUMBERVALUE(Table4[[#This Row],[HARGA]],",","."),",",".")</f>
        <v>18500</v>
      </c>
      <c r="U4" s="12" t="str">
        <f>SUBSTITUTE(Table4[[#This Row],[DISKON]],",",".")</f>
        <v/>
      </c>
      <c r="V4" s="12" t="str">
        <f>SUBSTITUTE(Table4[[#This Row],[DISKON NOTA]],",",".")</f>
        <v/>
      </c>
      <c r="W4" s="3">
        <f>INDEX(Table1[TANGGAL NOTA_H],A:A)</f>
        <v>45530</v>
      </c>
      <c r="X4" s="3" t="str">
        <f>IF(INDEX(Table1[TANGGAL GUDANG_H],A:A)="","",INDEX(Table1[TANGGAL GUDANG_H],A:A))</f>
        <v/>
      </c>
      <c r="Y4" s="3">
        <f>INDEX(Table1[TANGGAL UPDATE_H],A:A)</f>
        <v>45534</v>
      </c>
      <c r="Z4" t="str">
        <f>INDEX(Table1[KOMENTAR_H],A:A)</f>
        <v/>
      </c>
      <c r="AA4"/>
      <c r="AB4">
        <f>IF(Table4[[#This Row],[DISKON]]="",Table4[[#This Row],[HARGA]],Table4[[#This Row],[HARGA]]*Table4[[#This Row],[DISKON]])</f>
        <v>18500</v>
      </c>
      <c r="AC4">
        <f>Table4[[#This Row],[TATAL DISKON]]*Table4[[#This Row],[JUMLAH]]</f>
        <v>1850000</v>
      </c>
      <c r="AD4" t="str">
        <f>CONCATENATE(Table4[[#This Row],[SALES_C]],Table4[[#This Row],[NOTA TOKO]])</f>
        <v>A3281</v>
      </c>
      <c r="AE4">
        <f>INDEX(Table1[I],'4'!A:A)</f>
        <v>0</v>
      </c>
      <c r="AF4" t="e">
        <f>IF(Table4[[#This Row],[Column2]]="","",MATCH(Table4[[#This Row],[Column2]],AM:AM,0))</f>
        <v>#N/A</v>
      </c>
      <c r="AG4" t="str">
        <f>CONCATENATE(Table4[[#This Row],[TOKO-KOTA]],"_",Table4[[#This Row],[NAMA BARANG]])</f>
        <v>BRUK MENCENG-PURBALINGGA_ISI STAPLER 13/8 JOSS</v>
      </c>
      <c r="AH4" t="str">
        <f>CONCATENATE(Table4[[#This Row],[CONCAT_TOKO KOTA + NAMA BARANG]],"_",Table4[[#This Row],[HARGA_C]])</f>
        <v>BRUK MENCENG-PURBALINGGA_ISI STAPLER 13/8 JOSS_18500</v>
      </c>
      <c r="AK4" s="64">
        <v>2874</v>
      </c>
      <c r="AL4" s="8" t="s">
        <v>8476</v>
      </c>
      <c r="AM4" t="str">
        <f t="shared" si="0"/>
        <v>H2874</v>
      </c>
      <c r="AN4" t="e">
        <f>IF(Table10[[#This Row],[Column3]]="","",MATCH(Table10[[#This Row],[Column3]],AD:AD,0))</f>
        <v>#N/A</v>
      </c>
    </row>
    <row r="5" spans="1:40" ht="13.5" thickBot="1">
      <c r="A5" s="73">
        <v>7</v>
      </c>
      <c r="C5">
        <f>ROW()</f>
        <v>5</v>
      </c>
      <c r="D5">
        <f>INDEX(Table1[ROWID],A:A)</f>
        <v>7</v>
      </c>
      <c r="E5">
        <f>INDEX(Table1[//DBS],A:A)</f>
        <v>2565</v>
      </c>
      <c r="F5">
        <f>INDEX(Table1[HARGA_CONV],A:A)</f>
        <v>90000</v>
      </c>
      <c r="G5" t="str">
        <f>IF(INDEX(Table1[SALES_H],Table4[[#This Row],[ROWID]])=0,"",INDEX(Table1[SALES_H],Table4[[#This Row],[ROWID]]))</f>
        <v>G</v>
      </c>
      <c r="H5" t="str">
        <f>IF(Table4[[#This Row],[SALES]]="","",INDEX(SALES_DICT[2],MATCH(Table4[[#This Row],[SALES]],SALES_DICT[1],0)))</f>
        <v>G</v>
      </c>
      <c r="I5" s="2" t="str">
        <f>IF(INDEX(Table1[DISKON],A:A)=0,"",INDEX(Table1[DISKON],A:A))</f>
        <v/>
      </c>
      <c r="J5" s="2" t="str">
        <f>IF(INDEX(Table1[DISKON NOTA],A:A)=0,"",INDEX(Table1[DISKON NOTA],A:A))</f>
        <v/>
      </c>
      <c r="K5">
        <f>INDEX(Table1[ISI_CONV],A:A)</f>
        <v>12</v>
      </c>
      <c r="L5" s="11">
        <f>INDEX(Table1[NOTA TOKO],Table4[[#This Row],[ROWID]])</f>
        <v>3566</v>
      </c>
      <c r="M5" t="str">
        <f>Table4[[#This Row],[SALES DICT]]</f>
        <v>G</v>
      </c>
      <c r="N5" t="str">
        <f>INDEX(Table1[TOKO-KOTA_H],A:A)</f>
        <v>SINAR BHAKTI-YOGYA</v>
      </c>
      <c r="O5" t="str">
        <f>IF(INDEX(Table1[KODE BARANG],A:A)=0,"",INDEX(Table1[KODE BARANG],A:A))</f>
        <v>PIA-NB1</v>
      </c>
      <c r="P5" t="str">
        <f>INDEX(Table1[NAMA BARANG],A:A)</f>
        <v>PIANIKA LOVELY BIRU</v>
      </c>
      <c r="Q5" t="str">
        <f>INDEX(Table1[ADA DI DAFTAR STOCK?],A:A)</f>
        <v>ADA</v>
      </c>
      <c r="R5" t="str">
        <f>SUBSTITUTE(_xlfn.NUMBERVALUE(Table4[[#This Row],[JUMLAH]],",","."),",",".")</f>
        <v>12</v>
      </c>
      <c r="S5" t="str">
        <f>INDEX(Table1[SATUAN_CONV],A:A)</f>
        <v>PCS</v>
      </c>
      <c r="T5" s="10" t="str">
        <f>SUBSTITUTE(_xlfn.NUMBERVALUE(Table4[[#This Row],[HARGA]],",","."),",",".")</f>
        <v>90000</v>
      </c>
      <c r="U5" s="12" t="str">
        <f>SUBSTITUTE(Table4[[#This Row],[DISKON]],",",".")</f>
        <v/>
      </c>
      <c r="V5" s="12" t="str">
        <f>SUBSTITUTE(Table4[[#This Row],[DISKON NOTA]],",",".")</f>
        <v/>
      </c>
      <c r="W5" s="3">
        <f>INDEX(Table1[TANGGAL NOTA_H],A:A)</f>
        <v>45530</v>
      </c>
      <c r="X5" s="3" t="str">
        <f>IF(INDEX(Table1[TANGGAL GUDANG_H],A:A)="","",INDEX(Table1[TANGGAL GUDANG_H],A:A))</f>
        <v/>
      </c>
      <c r="Y5" s="3">
        <f>INDEX(Table1[TANGGAL UPDATE_H],A:A)</f>
        <v>45534</v>
      </c>
      <c r="Z5" t="str">
        <f>INDEX(Table1[KOMENTAR_H],A:A)</f>
        <v/>
      </c>
      <c r="AA5"/>
      <c r="AB5">
        <f>IF(Table4[[#This Row],[DISKON]]="",Table4[[#This Row],[HARGA]],Table4[[#This Row],[HARGA]]*Table4[[#This Row],[DISKON]])</f>
        <v>90000</v>
      </c>
      <c r="AC5">
        <f>Table4[[#This Row],[TATAL DISKON]]*Table4[[#This Row],[JUMLAH]]</f>
        <v>1080000</v>
      </c>
      <c r="AD5" t="str">
        <f>CONCATENATE(Table4[[#This Row],[SALES_C]],Table4[[#This Row],[NOTA TOKO]])</f>
        <v>G3566</v>
      </c>
      <c r="AE5">
        <f>INDEX(Table1[I],'4'!A:A)</f>
        <v>0</v>
      </c>
      <c r="AF5" t="e">
        <f>IF(Table4[[#This Row],[Column2]]="","",MATCH(Table4[[#This Row],[Column2]],AM:AM,0))</f>
        <v>#N/A</v>
      </c>
      <c r="AG5" t="str">
        <f>CONCATENATE(Table4[[#This Row],[TOKO-KOTA]],"_",Table4[[#This Row],[NAMA BARANG]])</f>
        <v>SINAR BHAKTI-YOGYA_PIANIKA LOVELY BIRU</v>
      </c>
      <c r="AH5" t="str">
        <f>CONCATENATE(Table4[[#This Row],[CONCAT_TOKO KOTA + NAMA BARANG]],"_",Table4[[#This Row],[HARGA_C]])</f>
        <v>SINAR BHAKTI-YOGYA_PIANIKA LOVELY BIRU_90000</v>
      </c>
      <c r="AK5" s="64">
        <v>2874</v>
      </c>
      <c r="AL5" s="8" t="s">
        <v>8476</v>
      </c>
      <c r="AM5" t="str">
        <f t="shared" si="0"/>
        <v>H2874</v>
      </c>
      <c r="AN5" t="e">
        <f>IF(Table10[[#This Row],[Column3]]="","",MATCH(Table10[[#This Row],[Column3]],AD:AD,0))</f>
        <v>#N/A</v>
      </c>
    </row>
    <row r="6" spans="1:40" ht="13.5" thickBot="1">
      <c r="A6" s="73">
        <v>9</v>
      </c>
      <c r="C6">
        <f>ROW()</f>
        <v>6</v>
      </c>
      <c r="D6">
        <f>INDEX(Table1[ROWID],A:A)</f>
        <v>9</v>
      </c>
      <c r="E6">
        <f>INDEX(Table1[//DBS],A:A)</f>
        <v>687</v>
      </c>
      <c r="F6">
        <f>INDEX(Table1[HARGA_CONV],A:A)</f>
        <v>28500</v>
      </c>
      <c r="G6" t="str">
        <f>IF(INDEX(Table1[SALES_H],Table4[[#This Row],[ROWID]])=0,"",INDEX(Table1[SALES_H],Table4[[#This Row],[ROWID]]))</f>
        <v>G</v>
      </c>
      <c r="H6" t="str">
        <f>IF(Table4[[#This Row],[SALES]]="","",INDEX(SALES_DICT[2],MATCH(Table4[[#This Row],[SALES]],SALES_DICT[1],0)))</f>
        <v>G</v>
      </c>
      <c r="I6" s="2" t="str">
        <f>IF(INDEX(Table1[DISKON],A:A)=0,"",INDEX(Table1[DISKON],A:A))</f>
        <v/>
      </c>
      <c r="J6" s="2" t="str">
        <f>IF(INDEX(Table1[DISKON NOTA],A:A)=0,"",INDEX(Table1[DISKON NOTA],A:A))</f>
        <v/>
      </c>
      <c r="K6">
        <f>INDEX(Table1[ISI_CONV],A:A)</f>
        <v>144</v>
      </c>
      <c r="L6" s="11">
        <f>INDEX(Table1[NOTA TOKO],Table4[[#This Row],[ROWID]])</f>
        <v>3511</v>
      </c>
      <c r="M6" t="str">
        <f>Table4[[#This Row],[SALES DICT]]</f>
        <v>G</v>
      </c>
      <c r="N6" t="str">
        <f>INDEX(Table1[TOKO-KOTA_H],A:A)</f>
        <v>REJO AGUNG-JOMBANG</v>
      </c>
      <c r="O6" t="str">
        <f>IF(INDEX(Table1[KODE BARANG],A:A)=0,"",INDEX(Table1[KODE BARANG],A:A))</f>
        <v>BOL-TF337</v>
      </c>
      <c r="P6" t="str">
        <f>INDEX(Table1[NAMA BARANG],A:A)</f>
        <v>BP GEL TF-1190 0.3MM HIGHTECH (B)</v>
      </c>
      <c r="Q6" t="str">
        <f>INDEX(Table1[ADA DI DAFTAR STOCK?],A:A)</f>
        <v>ADA</v>
      </c>
      <c r="R6" t="str">
        <f>SUBSTITUTE(_xlfn.NUMBERVALUE(Table4[[#This Row],[JUMLAH]],",","."),",",".")</f>
        <v>144</v>
      </c>
      <c r="S6" t="str">
        <f>INDEX(Table1[SATUAN_CONV],A:A)</f>
        <v>LSN</v>
      </c>
      <c r="T6" s="10" t="str">
        <f>SUBSTITUTE(_xlfn.NUMBERVALUE(Table4[[#This Row],[HARGA]],",","."),",",".")</f>
        <v>28500</v>
      </c>
      <c r="U6" s="12" t="str">
        <f>SUBSTITUTE(Table4[[#This Row],[DISKON]],",",".")</f>
        <v/>
      </c>
      <c r="V6" s="12" t="str">
        <f>SUBSTITUTE(Table4[[#This Row],[DISKON NOTA]],",",".")</f>
        <v/>
      </c>
      <c r="W6" s="3">
        <f>INDEX(Table1[TANGGAL NOTA_H],A:A)</f>
        <v>45530</v>
      </c>
      <c r="X6" s="3" t="str">
        <f>IF(INDEX(Table1[TANGGAL GUDANG_H],A:A)="","",INDEX(Table1[TANGGAL GUDANG_H],A:A))</f>
        <v/>
      </c>
      <c r="Y6" s="3">
        <f>INDEX(Table1[TANGGAL UPDATE_H],A:A)</f>
        <v>45534</v>
      </c>
      <c r="Z6" t="str">
        <f>INDEX(Table1[KOMENTAR_H],A:A)</f>
        <v/>
      </c>
      <c r="AA6"/>
      <c r="AB6">
        <f>IF(Table4[[#This Row],[DISKON]]="",Table4[[#This Row],[HARGA]],Table4[[#This Row],[HARGA]]*Table4[[#This Row],[DISKON]])</f>
        <v>28500</v>
      </c>
      <c r="AC6">
        <f>Table4[[#This Row],[TATAL DISKON]]*Table4[[#This Row],[JUMLAH]]</f>
        <v>4104000</v>
      </c>
      <c r="AD6" t="str">
        <f>CONCATENATE(Table4[[#This Row],[SALES_C]],Table4[[#This Row],[NOTA TOKO]])</f>
        <v>G3511</v>
      </c>
      <c r="AE6">
        <f>INDEX(Table1[I],'4'!A:A)</f>
        <v>0</v>
      </c>
      <c r="AF6" t="e">
        <f>IF(Table4[[#This Row],[Column2]]="","",MATCH(Table4[[#This Row],[Column2]],AM:AM,0))</f>
        <v>#N/A</v>
      </c>
      <c r="AG6" t="str">
        <f>CONCATENATE(Table4[[#This Row],[TOKO-KOTA]],"_",Table4[[#This Row],[NAMA BARANG]])</f>
        <v>REJO AGUNG-JOMBANG_BP GEL TF-1190 0.3MM HIGHTECH (B)</v>
      </c>
      <c r="AH6" t="str">
        <f>CONCATENATE(Table4[[#This Row],[CONCAT_TOKO KOTA + NAMA BARANG]],"_",Table4[[#This Row],[HARGA_C]])</f>
        <v>REJO AGUNG-JOMBANG_BP GEL TF-1190 0.3MM HIGHTECH (B)_28500</v>
      </c>
      <c r="AK6" s="64">
        <v>2874</v>
      </c>
      <c r="AL6" s="8" t="s">
        <v>8476</v>
      </c>
      <c r="AM6" t="str">
        <f t="shared" si="0"/>
        <v>H2874</v>
      </c>
      <c r="AN6" t="e">
        <f>IF(Table10[[#This Row],[Column3]]="","",MATCH(Table10[[#This Row],[Column3]],AD:AD,0))</f>
        <v>#N/A</v>
      </c>
    </row>
    <row r="7" spans="1:40" ht="13.5" thickBot="1">
      <c r="A7" s="73">
        <v>11</v>
      </c>
      <c r="C7">
        <f>ROW()</f>
        <v>7</v>
      </c>
      <c r="D7">
        <f>INDEX(Table1[ROWID],A:A)</f>
        <v>11</v>
      </c>
      <c r="E7" t="str">
        <f>INDEX(Table1[//DBS],A:A)</f>
        <v/>
      </c>
      <c r="F7">
        <f>INDEX(Table1[HARGA_CONV],A:A)</f>
        <v>1250</v>
      </c>
      <c r="G7" t="str">
        <f>IF(INDEX(Table1[SALES_H],Table4[[#This Row],[ROWID]])=0,"",INDEX(Table1[SALES_H],Table4[[#This Row],[ROWID]]))</f>
        <v/>
      </c>
      <c r="H7" t="str">
        <f>IF(Table4[[#This Row],[SALES]]="","",INDEX(SALES_DICT[2],MATCH(Table4[[#This Row],[SALES]],SALES_DICT[1],0)))</f>
        <v/>
      </c>
      <c r="I7" s="2" t="str">
        <f>IF(INDEX(Table1[DISKON],A:A)=0,"",INDEX(Table1[DISKON],A:A))</f>
        <v/>
      </c>
      <c r="J7" s="2" t="str">
        <f>IF(INDEX(Table1[DISKON NOTA],A:A)=0,"",INDEX(Table1[DISKON NOTA],A:A))</f>
        <v/>
      </c>
      <c r="K7">
        <f>INDEX(Table1[ISI_CONV],A:A)</f>
        <v>410</v>
      </c>
      <c r="L7" s="11">
        <f>INDEX(Table1[NOTA TOKO],Table4[[#This Row],[ROWID]])</f>
        <v>452</v>
      </c>
      <c r="M7" t="str">
        <f>Table4[[#This Row],[SALES DICT]]</f>
        <v/>
      </c>
      <c r="N7" t="str">
        <f>INDEX(Table1[TOKO-KOTA_H],A:A)</f>
        <v>SBM-SEMARANG</v>
      </c>
      <c r="O7" t="str">
        <f>IF(INDEX(Table1[KODE BARANG],A:A)=0,"",INDEX(Table1[KODE BARANG],A:A))</f>
        <v/>
      </c>
      <c r="P7" t="str">
        <f>INDEX(Table1[NAMA BARANG],A:A)</f>
        <v>SLIDE BINDER 7MM K KUNING</v>
      </c>
      <c r="Q7" t="str">
        <f>INDEX(Table1[ADA DI DAFTAR STOCK?],A:A)</f>
        <v>TIDAK ADA</v>
      </c>
      <c r="R7" t="str">
        <f>SUBSTITUTE(_xlfn.NUMBERVALUE(Table4[[#This Row],[JUMLAH]],",","."),",",".")</f>
        <v>410</v>
      </c>
      <c r="S7" t="str">
        <f>INDEX(Table1[SATUAN_CONV],A:A)</f>
        <v>PCS</v>
      </c>
      <c r="T7" s="10" t="str">
        <f>SUBSTITUTE(_xlfn.NUMBERVALUE(Table4[[#This Row],[HARGA]],",","."),",",".")</f>
        <v>1250</v>
      </c>
      <c r="U7" s="12" t="str">
        <f>SUBSTITUTE(Table4[[#This Row],[DISKON]],",",".")</f>
        <v/>
      </c>
      <c r="V7" s="12" t="str">
        <f>SUBSTITUTE(Table4[[#This Row],[DISKON NOTA]],",",".")</f>
        <v/>
      </c>
      <c r="W7" s="3">
        <f>INDEX(Table1[TANGGAL NOTA_H],A:A)</f>
        <v>45530</v>
      </c>
      <c r="X7" s="3" t="str">
        <f>IF(INDEX(Table1[TANGGAL GUDANG_H],A:A)="","",INDEX(Table1[TANGGAL GUDANG_H],A:A))</f>
        <v/>
      </c>
      <c r="Y7" s="3">
        <f>INDEX(Table1[TANGGAL UPDATE_H],A:A)</f>
        <v>45534</v>
      </c>
      <c r="Z7" t="str">
        <f>INDEX(Table1[KOMENTAR_H],A:A)</f>
        <v/>
      </c>
      <c r="AA7"/>
      <c r="AB7">
        <f>IF(Table4[[#This Row],[DISKON]]="",Table4[[#This Row],[HARGA]],Table4[[#This Row],[HARGA]]*Table4[[#This Row],[DISKON]])</f>
        <v>1250</v>
      </c>
      <c r="AC7">
        <f>Table4[[#This Row],[TATAL DISKON]]*Table4[[#This Row],[JUMLAH]]</f>
        <v>512500</v>
      </c>
      <c r="AD7" t="str">
        <f>CONCATENATE(Table4[[#This Row],[SALES_C]],Table4[[#This Row],[NOTA TOKO]])</f>
        <v>452</v>
      </c>
      <c r="AE7">
        <f>INDEX(Table1[I],'4'!A:A)</f>
        <v>0</v>
      </c>
      <c r="AF7" t="e">
        <f>IF(Table4[[#This Row],[Column2]]="","",MATCH(Table4[[#This Row],[Column2]],AM:AM,0))</f>
        <v>#N/A</v>
      </c>
      <c r="AG7" t="str">
        <f>CONCATENATE(Table4[[#This Row],[TOKO-KOTA]],"_",Table4[[#This Row],[NAMA BARANG]])</f>
        <v>SBM-SEMARANG_SLIDE BINDER 7MM K KUNING</v>
      </c>
      <c r="AH7" t="str">
        <f>CONCATENATE(Table4[[#This Row],[CONCAT_TOKO KOTA + NAMA BARANG]],"_",Table4[[#This Row],[HARGA_C]])</f>
        <v>SBM-SEMARANG_SLIDE BINDER 7MM K KUNING_1250</v>
      </c>
      <c r="AK7" s="64">
        <v>2874</v>
      </c>
      <c r="AL7" s="8" t="s">
        <v>8476</v>
      </c>
      <c r="AM7" t="str">
        <f t="shared" si="0"/>
        <v>H2874</v>
      </c>
      <c r="AN7" t="e">
        <f>IF(Table10[[#This Row],[Column3]]="","",MATCH(Table10[[#This Row],[Column3]],AD:AD,0))</f>
        <v>#N/A</v>
      </c>
    </row>
    <row r="8" spans="1:40" ht="13.5" thickBot="1">
      <c r="A8" s="73">
        <v>12</v>
      </c>
      <c r="C8">
        <f>ROW()</f>
        <v>8</v>
      </c>
      <c r="D8">
        <f>INDEX(Table1[ROWID],A:A)</f>
        <v>11</v>
      </c>
      <c r="E8">
        <f>INDEX(Table1[//DBS],A:A)</f>
        <v>308</v>
      </c>
      <c r="F8">
        <f>INDEX(Table1[HARGA_CONV],A:A)</f>
        <v>1250</v>
      </c>
      <c r="G8" t="str">
        <f>IF(INDEX(Table1[SALES_H],Table4[[#This Row],[ROWID]])=0,"",INDEX(Table1[SALES_H],Table4[[#This Row],[ROWID]]))</f>
        <v/>
      </c>
      <c r="H8" t="str">
        <f>IF(Table4[[#This Row],[SALES]]="","",INDEX(SALES_DICT[2],MATCH(Table4[[#This Row],[SALES]],SALES_DICT[1],0)))</f>
        <v/>
      </c>
      <c r="I8" s="2" t="str">
        <f>IF(INDEX(Table1[DISKON],A:A)=0,"",INDEX(Table1[DISKON],A:A))</f>
        <v/>
      </c>
      <c r="J8" s="2" t="str">
        <f>IF(INDEX(Table1[DISKON NOTA],A:A)=0,"",INDEX(Table1[DISKON NOTA],A:A))</f>
        <v/>
      </c>
      <c r="K8">
        <f>INDEX(Table1[ISI_CONV],A:A)</f>
        <v>1080</v>
      </c>
      <c r="L8" s="11">
        <f>INDEX(Table1[NOTA TOKO],Table4[[#This Row],[ROWID]])</f>
        <v>452</v>
      </c>
      <c r="M8" t="str">
        <f>Table4[[#This Row],[SALES DICT]]</f>
        <v/>
      </c>
      <c r="N8" t="str">
        <f>INDEX(Table1[TOKO-KOTA_H],A:A)</f>
        <v>SBM-SEMARANG</v>
      </c>
      <c r="O8" t="str">
        <f>IF(INDEX(Table1[KODE BARANG],A:A)=0,"",INDEX(Table1[KODE BARANG],A:A))</f>
        <v>BIN-NB5</v>
      </c>
      <c r="P8" t="str">
        <f>INDEX(Table1[NAMA BARANG],A:A)</f>
        <v>SLIDE BINDER 7MM K PUTIH</v>
      </c>
      <c r="Q8" t="str">
        <f>INDEX(Table1[ADA DI DAFTAR STOCK?],A:A)</f>
        <v>ADA</v>
      </c>
      <c r="R8" t="str">
        <f>SUBSTITUTE(_xlfn.NUMBERVALUE(Table4[[#This Row],[JUMLAH]],",","."),",",".")</f>
        <v>1080</v>
      </c>
      <c r="S8" t="str">
        <f>INDEX(Table1[SATUAN_CONV],A:A)</f>
        <v>PCS</v>
      </c>
      <c r="T8" s="10" t="str">
        <f>SUBSTITUTE(_xlfn.NUMBERVALUE(Table4[[#This Row],[HARGA]],",","."),",",".")</f>
        <v>1250</v>
      </c>
      <c r="U8" s="12" t="str">
        <f>SUBSTITUTE(Table4[[#This Row],[DISKON]],",",".")</f>
        <v/>
      </c>
      <c r="V8" s="12" t="str">
        <f>SUBSTITUTE(Table4[[#This Row],[DISKON NOTA]],",",".")</f>
        <v/>
      </c>
      <c r="W8" s="3">
        <f>INDEX(Table1[TANGGAL NOTA_H],A:A)</f>
        <v>45530</v>
      </c>
      <c r="X8" s="3" t="str">
        <f>IF(INDEX(Table1[TANGGAL GUDANG_H],A:A)="","",INDEX(Table1[TANGGAL GUDANG_H],A:A))</f>
        <v/>
      </c>
      <c r="Y8" s="3">
        <f>INDEX(Table1[TANGGAL UPDATE_H],A:A)</f>
        <v>45534</v>
      </c>
      <c r="Z8" t="str">
        <f>INDEX(Table1[KOMENTAR_H],A:A)</f>
        <v/>
      </c>
      <c r="AA8"/>
      <c r="AB8">
        <f>IF(Table4[[#This Row],[DISKON]]="",Table4[[#This Row],[HARGA]],Table4[[#This Row],[HARGA]]*Table4[[#This Row],[DISKON]])</f>
        <v>1250</v>
      </c>
      <c r="AC8">
        <f>Table4[[#This Row],[TATAL DISKON]]*Table4[[#This Row],[JUMLAH]]</f>
        <v>1350000</v>
      </c>
      <c r="AD8" t="str">
        <f>CONCATENATE(Table4[[#This Row],[SALES_C]],Table4[[#This Row],[NOTA TOKO]])</f>
        <v>452</v>
      </c>
      <c r="AE8">
        <f>INDEX(Table1[I],'4'!A:A)</f>
        <v>0</v>
      </c>
      <c r="AF8" t="e">
        <f>IF(Table4[[#This Row],[Column2]]="","",MATCH(Table4[[#This Row],[Column2]],AM:AM,0))</f>
        <v>#N/A</v>
      </c>
      <c r="AG8" t="str">
        <f>CONCATENATE(Table4[[#This Row],[TOKO-KOTA]],"_",Table4[[#This Row],[NAMA BARANG]])</f>
        <v>SBM-SEMARANG_SLIDE BINDER 7MM K PUTIH</v>
      </c>
      <c r="AH8" t="str">
        <f>CONCATENATE(Table4[[#This Row],[CONCAT_TOKO KOTA + NAMA BARANG]],"_",Table4[[#This Row],[HARGA_C]])</f>
        <v>SBM-SEMARANG_SLIDE BINDER 7MM K PUTIH_1250</v>
      </c>
      <c r="AK8" s="64">
        <v>2874</v>
      </c>
      <c r="AL8" s="8" t="s">
        <v>8476</v>
      </c>
      <c r="AM8" t="str">
        <f t="shared" si="0"/>
        <v>H2874</v>
      </c>
      <c r="AN8" t="e">
        <f>IF(Table10[[#This Row],[Column3]]="","",MATCH(Table10[[#This Row],[Column3]],AD:AD,0))</f>
        <v>#N/A</v>
      </c>
    </row>
    <row r="9" spans="1:40" ht="13.5" thickBot="1">
      <c r="A9" s="73">
        <v>13</v>
      </c>
      <c r="C9">
        <f>ROW()</f>
        <v>9</v>
      </c>
      <c r="D9">
        <f>INDEX(Table1[ROWID],A:A)</f>
        <v>11</v>
      </c>
      <c r="E9" t="str">
        <f>INDEX(Table1[//DBS],A:A)</f>
        <v/>
      </c>
      <c r="F9">
        <f>INDEX(Table1[HARGA_CONV],A:A)</f>
        <v>1250</v>
      </c>
      <c r="G9" t="str">
        <f>IF(INDEX(Table1[SALES_H],Table4[[#This Row],[ROWID]])=0,"",INDEX(Table1[SALES_H],Table4[[#This Row],[ROWID]]))</f>
        <v/>
      </c>
      <c r="H9" t="str">
        <f>IF(Table4[[#This Row],[SALES]]="","",INDEX(SALES_DICT[2],MATCH(Table4[[#This Row],[SALES]],SALES_DICT[1],0)))</f>
        <v/>
      </c>
      <c r="I9" s="2" t="str">
        <f>IF(INDEX(Table1[DISKON],A:A)=0,"",INDEX(Table1[DISKON],A:A))</f>
        <v/>
      </c>
      <c r="J9" s="2" t="str">
        <f>IF(INDEX(Table1[DISKON NOTA],A:A)=0,"",INDEX(Table1[DISKON NOTA],A:A))</f>
        <v/>
      </c>
      <c r="K9">
        <f>INDEX(Table1[ISI_CONV],A:A)</f>
        <v>110</v>
      </c>
      <c r="L9" s="11">
        <f>INDEX(Table1[NOTA TOKO],Table4[[#This Row],[ROWID]])</f>
        <v>452</v>
      </c>
      <c r="M9" t="str">
        <f>Table4[[#This Row],[SALES DICT]]</f>
        <v/>
      </c>
      <c r="N9" t="str">
        <f>INDEX(Table1[TOKO-KOTA_H],A:A)</f>
        <v>SBM-SEMARANG</v>
      </c>
      <c r="O9" t="str">
        <f>IF(INDEX(Table1[KODE BARANG],A:A)=0,"",INDEX(Table1[KODE BARANG],A:A))</f>
        <v/>
      </c>
      <c r="P9" t="str">
        <f>INDEX(Table1[NAMA BARANG],A:A)</f>
        <v>SLIDE BINDER 7MM K BIRU</v>
      </c>
      <c r="Q9" t="str">
        <f>INDEX(Table1[ADA DI DAFTAR STOCK?],A:A)</f>
        <v>TIDAK ADA</v>
      </c>
      <c r="R9" t="str">
        <f>SUBSTITUTE(_xlfn.NUMBERVALUE(Table4[[#This Row],[JUMLAH]],",","."),",",".")</f>
        <v>110</v>
      </c>
      <c r="S9" t="str">
        <f>INDEX(Table1[SATUAN_CONV],A:A)</f>
        <v>PCS</v>
      </c>
      <c r="T9" s="10" t="str">
        <f>SUBSTITUTE(_xlfn.NUMBERVALUE(Table4[[#This Row],[HARGA]],",","."),",",".")</f>
        <v>1250</v>
      </c>
      <c r="U9" s="12" t="str">
        <f>SUBSTITUTE(Table4[[#This Row],[DISKON]],",",".")</f>
        <v/>
      </c>
      <c r="V9" s="12" t="str">
        <f>SUBSTITUTE(Table4[[#This Row],[DISKON NOTA]],",",".")</f>
        <v/>
      </c>
      <c r="W9" s="3">
        <f>INDEX(Table1[TANGGAL NOTA_H],A:A)</f>
        <v>45530</v>
      </c>
      <c r="X9" s="3" t="str">
        <f>IF(INDEX(Table1[TANGGAL GUDANG_H],A:A)="","",INDEX(Table1[TANGGAL GUDANG_H],A:A))</f>
        <v/>
      </c>
      <c r="Y9" s="3">
        <f>INDEX(Table1[TANGGAL UPDATE_H],A:A)</f>
        <v>45534</v>
      </c>
      <c r="Z9" t="str">
        <f>INDEX(Table1[KOMENTAR_H],A:A)</f>
        <v/>
      </c>
      <c r="AA9"/>
      <c r="AB9">
        <f>IF(Table4[[#This Row],[DISKON]]="",Table4[[#This Row],[HARGA]],Table4[[#This Row],[HARGA]]*Table4[[#This Row],[DISKON]])</f>
        <v>1250</v>
      </c>
      <c r="AC9">
        <f>Table4[[#This Row],[TATAL DISKON]]*Table4[[#This Row],[JUMLAH]]</f>
        <v>137500</v>
      </c>
      <c r="AD9" t="str">
        <f>CONCATENATE(Table4[[#This Row],[SALES_C]],Table4[[#This Row],[NOTA TOKO]])</f>
        <v>452</v>
      </c>
      <c r="AE9">
        <f>INDEX(Table1[I],'4'!A:A)</f>
        <v>0</v>
      </c>
      <c r="AF9" t="e">
        <f>IF(Table4[[#This Row],[Column2]]="","",MATCH(Table4[[#This Row],[Column2]],AM:AM,0))</f>
        <v>#N/A</v>
      </c>
      <c r="AG9" t="str">
        <f>CONCATENATE(Table4[[#This Row],[TOKO-KOTA]],"_",Table4[[#This Row],[NAMA BARANG]])</f>
        <v>SBM-SEMARANG_SLIDE BINDER 7MM K BIRU</v>
      </c>
      <c r="AH9" t="str">
        <f>CONCATENATE(Table4[[#This Row],[CONCAT_TOKO KOTA + NAMA BARANG]],"_",Table4[[#This Row],[HARGA_C]])</f>
        <v>SBM-SEMARANG_SLIDE BINDER 7MM K BIRU_1250</v>
      </c>
      <c r="AK9" s="64">
        <v>2874</v>
      </c>
      <c r="AL9" s="8" t="s">
        <v>8476</v>
      </c>
      <c r="AM9" t="str">
        <f t="shared" si="0"/>
        <v>H2874</v>
      </c>
      <c r="AN9" t="e">
        <f>IF(Table10[[#This Row],[Column3]]="","",MATCH(Table10[[#This Row],[Column3]],AD:AD,0))</f>
        <v>#N/A</v>
      </c>
    </row>
    <row r="10" spans="1:40" ht="13.5" thickBot="1">
      <c r="A10" s="73">
        <v>15</v>
      </c>
      <c r="C10">
        <f>ROW()</f>
        <v>10</v>
      </c>
      <c r="D10">
        <f>INDEX(Table1[ROWID],A:A)</f>
        <v>15</v>
      </c>
      <c r="E10">
        <f>INDEX(Table1[//DBS],A:A)</f>
        <v>2696</v>
      </c>
      <c r="F10">
        <f>INDEX(Table1[HARGA_CONV],A:A)</f>
        <v>125000</v>
      </c>
      <c r="G10" t="str">
        <f>IF(INDEX(Table1[SALES_H],Table4[[#This Row],[ROWID]])=0,"",INDEX(Table1[SALES_H],Table4[[#This Row],[ROWID]]))</f>
        <v>KO</v>
      </c>
      <c r="H10" t="str">
        <f>IF(Table4[[#This Row],[SALES]]="","",INDEX(SALES_DICT[2],MATCH(Table4[[#This Row],[SALES]],SALES_DICT[1],0)))</f>
        <v>H</v>
      </c>
      <c r="I10" s="2" t="str">
        <f>IF(INDEX(Table1[DISKON],A:A)=0,"",INDEX(Table1[DISKON],A:A))</f>
        <v/>
      </c>
      <c r="J10" s="2" t="str">
        <f>IF(INDEX(Table1[DISKON NOTA],A:A)=0,"",INDEX(Table1[DISKON NOTA],A:A))</f>
        <v/>
      </c>
      <c r="K10">
        <f>INDEX(Table1[ISI_CONV],A:A)</f>
        <v>10</v>
      </c>
      <c r="L10" s="11">
        <f>INDEX(Table1[NOTA TOKO],Table4[[#This Row],[ROWID]])</f>
        <v>3660</v>
      </c>
      <c r="M10" t="str">
        <f>Table4[[#This Row],[SALES DICT]]</f>
        <v>H</v>
      </c>
      <c r="N10" t="str">
        <f>INDEX(Table1[TOKO-KOTA_H],A:A)</f>
        <v>SUKSES MAKMUR (INTAN)-COMAL</v>
      </c>
      <c r="O10" t="str">
        <f>IF(INDEX(Table1[KODE BARANG],A:A)=0,"",INDEX(Table1[KODE BARANG],A:A))</f>
        <v>SEL-EN1</v>
      </c>
      <c r="P10" t="str">
        <f>INDEX(Table1[NAMA BARANG],A:A)</f>
        <v>SELONGSONG PENTEL ENTER</v>
      </c>
      <c r="Q10" t="str">
        <f>INDEX(Table1[ADA DI DAFTAR STOCK?],A:A)</f>
        <v>ADA</v>
      </c>
      <c r="R10" t="str">
        <f>SUBSTITUTE(_xlfn.NUMBERVALUE(Table4[[#This Row],[JUMLAH]],",","."),",",".")</f>
        <v>10</v>
      </c>
      <c r="S10" t="str">
        <f>INDEX(Table1[SATUAN_CONV],A:A)</f>
        <v>LSN</v>
      </c>
      <c r="T10" s="10" t="str">
        <f>SUBSTITUTE(_xlfn.NUMBERVALUE(Table4[[#This Row],[HARGA]],",","."),",",".")</f>
        <v>125000</v>
      </c>
      <c r="U10" s="12" t="str">
        <f>SUBSTITUTE(Table4[[#This Row],[DISKON]],",",".")</f>
        <v/>
      </c>
      <c r="V10" s="12" t="str">
        <f>SUBSTITUTE(Table4[[#This Row],[DISKON NOTA]],",",".")</f>
        <v/>
      </c>
      <c r="W10" s="3">
        <f>INDEX(Table1[TANGGAL NOTA_H],A:A)</f>
        <v>45530</v>
      </c>
      <c r="X10" s="3" t="str">
        <f>IF(INDEX(Table1[TANGGAL GUDANG_H],A:A)="","",INDEX(Table1[TANGGAL GUDANG_H],A:A))</f>
        <v/>
      </c>
      <c r="Y10" s="3">
        <f>INDEX(Table1[TANGGAL UPDATE_H],A:A)</f>
        <v>45534</v>
      </c>
      <c r="Z10" t="str">
        <f>INDEX(Table1[KOMENTAR_H],A:A)</f>
        <v/>
      </c>
      <c r="AA10"/>
      <c r="AB10">
        <f>IF(Table4[[#This Row],[DISKON]]="",Table4[[#This Row],[HARGA]],Table4[[#This Row],[HARGA]]*Table4[[#This Row],[DISKON]])</f>
        <v>125000</v>
      </c>
      <c r="AC10">
        <f>Table4[[#This Row],[TATAL DISKON]]*Table4[[#This Row],[JUMLAH]]</f>
        <v>1250000</v>
      </c>
      <c r="AD10" t="str">
        <f>CONCATENATE(Table4[[#This Row],[SALES_C]],Table4[[#This Row],[NOTA TOKO]])</f>
        <v>H3660</v>
      </c>
      <c r="AE10">
        <f>INDEX(Table1[I],'4'!A:A)</f>
        <v>0</v>
      </c>
      <c r="AF10" t="e">
        <f>IF(Table4[[#This Row],[Column2]]="","",MATCH(Table4[[#This Row],[Column2]],AM:AM,0))</f>
        <v>#N/A</v>
      </c>
      <c r="AG10" t="str">
        <f>CONCATENATE(Table4[[#This Row],[TOKO-KOTA]],"_",Table4[[#This Row],[NAMA BARANG]])</f>
        <v>SUKSES MAKMUR (INTAN)-COMAL_SELONGSONG PENTEL ENTER</v>
      </c>
      <c r="AH10" t="str">
        <f>CONCATENATE(Table4[[#This Row],[CONCAT_TOKO KOTA + NAMA BARANG]],"_",Table4[[#This Row],[HARGA_C]])</f>
        <v>SUKSES MAKMUR (INTAN)-COMAL_SELONGSONG PENTEL ENTER_125000</v>
      </c>
      <c r="AK10" s="64">
        <v>2874</v>
      </c>
      <c r="AL10" s="8" t="s">
        <v>8476</v>
      </c>
      <c r="AM10" t="str">
        <f t="shared" si="0"/>
        <v>H2874</v>
      </c>
      <c r="AN10" t="e">
        <f>IF(Table10[[#This Row],[Column3]]="","",MATCH(Table10[[#This Row],[Column3]],AD:AD,0))</f>
        <v>#N/A</v>
      </c>
    </row>
    <row r="11" spans="1:40" ht="13.5" thickBot="1">
      <c r="A11" s="73">
        <v>17</v>
      </c>
      <c r="C11">
        <f>ROW()</f>
        <v>11</v>
      </c>
      <c r="D11">
        <f>INDEX(Table1[ROWID],A:A)</f>
        <v>17</v>
      </c>
      <c r="E11">
        <f>INDEX(Table1[//DBS],A:A)</f>
        <v>494</v>
      </c>
      <c r="F11">
        <f>INDEX(Table1[HARGA_CONV],A:A)</f>
        <v>77500</v>
      </c>
      <c r="G11" t="str">
        <f>IF(INDEX(Table1[SALES_H],Table4[[#This Row],[ROWID]])=0,"",INDEX(Table1[SALES_H],Table4[[#This Row],[ROWID]]))</f>
        <v>B</v>
      </c>
      <c r="H11" t="str">
        <f>IF(Table4[[#This Row],[SALES]]="","",INDEX(SALES_DICT[2],MATCH(Table4[[#This Row],[SALES]],SALES_DICT[1],0)))</f>
        <v>B</v>
      </c>
      <c r="I11" s="2" t="str">
        <f>IF(INDEX(Table1[DISKON],A:A)=0,"",INDEX(Table1[DISKON],A:A))</f>
        <v/>
      </c>
      <c r="J11" s="2" t="str">
        <f>IF(INDEX(Table1[DISKON NOTA],A:A)=0,"",INDEX(Table1[DISKON NOTA],A:A))</f>
        <v/>
      </c>
      <c r="K11">
        <f>INDEX(Table1[ISI_CONV],A:A)</f>
        <v>12</v>
      </c>
      <c r="L11" s="11">
        <f>INDEX(Table1[NOTA TOKO],Table4[[#This Row],[ROWID]])</f>
        <v>410</v>
      </c>
      <c r="M11" t="str">
        <f>Table4[[#This Row],[SALES DICT]]</f>
        <v>B</v>
      </c>
      <c r="N11" t="str">
        <f>INDEX(Table1[TOKO-KOTA_H],A:A)</f>
        <v>CV BAROKAH-SEMARANG</v>
      </c>
      <c r="O11" t="str">
        <f>IF(INDEX(Table1[KODE BARANG],A:A)=0,"",INDEX(Table1[KODE BARANG],A:A))</f>
        <v>BOL-NB139</v>
      </c>
      <c r="P11" t="str">
        <f>INDEX(Table1[NAMA BARANG],A:A)</f>
        <v>BP X DATA M2</v>
      </c>
      <c r="Q11" t="str">
        <f>INDEX(Table1[ADA DI DAFTAR STOCK?],A:A)</f>
        <v>ADA</v>
      </c>
      <c r="R11" t="str">
        <f>SUBSTITUTE(_xlfn.NUMBERVALUE(Table4[[#This Row],[JUMLAH]],",","."),",",".")</f>
        <v>12</v>
      </c>
      <c r="S11" t="str">
        <f>INDEX(Table1[SATUAN_CONV],A:A)</f>
        <v>GRS</v>
      </c>
      <c r="T11" s="10" t="str">
        <f>SUBSTITUTE(_xlfn.NUMBERVALUE(Table4[[#This Row],[HARGA]],",","."),",",".")</f>
        <v>77500</v>
      </c>
      <c r="U11" s="12" t="str">
        <f>SUBSTITUTE(Table4[[#This Row],[DISKON]],",",".")</f>
        <v/>
      </c>
      <c r="V11" s="12" t="str">
        <f>SUBSTITUTE(Table4[[#This Row],[DISKON NOTA]],",",".")</f>
        <v/>
      </c>
      <c r="W11" s="3">
        <f>INDEX(Table1[TANGGAL NOTA_H],A:A)</f>
        <v>45530</v>
      </c>
      <c r="X11" s="3" t="str">
        <f>IF(INDEX(Table1[TANGGAL GUDANG_H],A:A)="","",INDEX(Table1[TANGGAL GUDANG_H],A:A))</f>
        <v/>
      </c>
      <c r="Y11" s="3">
        <f>INDEX(Table1[TANGGAL UPDATE_H],A:A)</f>
        <v>45534</v>
      </c>
      <c r="Z11" t="str">
        <f>INDEX(Table1[KOMENTAR_H],A:A)</f>
        <v/>
      </c>
      <c r="AA11"/>
      <c r="AB11">
        <f>IF(Table4[[#This Row],[DISKON]]="",Table4[[#This Row],[HARGA]],Table4[[#This Row],[HARGA]]*Table4[[#This Row],[DISKON]])</f>
        <v>77500</v>
      </c>
      <c r="AC11">
        <f>Table4[[#This Row],[TATAL DISKON]]*Table4[[#This Row],[JUMLAH]]</f>
        <v>930000</v>
      </c>
      <c r="AD11" t="str">
        <f>CONCATENATE(Table4[[#This Row],[SALES_C]],Table4[[#This Row],[NOTA TOKO]])</f>
        <v>B410</v>
      </c>
      <c r="AE11">
        <f>INDEX(Table1[I],'4'!A:A)</f>
        <v>0</v>
      </c>
      <c r="AF11" t="e">
        <f>IF(Table4[[#This Row],[Column2]]="","",MATCH(Table4[[#This Row],[Column2]],AM:AM,0))</f>
        <v>#N/A</v>
      </c>
      <c r="AG11" t="str">
        <f>CONCATENATE(Table4[[#This Row],[TOKO-KOTA]],"_",Table4[[#This Row],[NAMA BARANG]])</f>
        <v>CV BAROKAH-SEMARANG_BP X DATA M2</v>
      </c>
      <c r="AH11" t="str">
        <f>CONCATENATE(Table4[[#This Row],[CONCAT_TOKO KOTA + NAMA BARANG]],"_",Table4[[#This Row],[HARGA_C]])</f>
        <v>CV BAROKAH-SEMARANG_BP X DATA M2_77500</v>
      </c>
      <c r="AK11" s="64">
        <v>2874</v>
      </c>
      <c r="AL11" s="8" t="s">
        <v>8476</v>
      </c>
      <c r="AM11" t="str">
        <f t="shared" si="0"/>
        <v>H2874</v>
      </c>
      <c r="AN11" t="e">
        <f>IF(Table10[[#This Row],[Column3]]="","",MATCH(Table10[[#This Row],[Column3]],AD:AD,0))</f>
        <v>#N/A</v>
      </c>
    </row>
    <row r="12" spans="1:40" ht="13.5" thickBot="1">
      <c r="A12" s="73">
        <v>18</v>
      </c>
      <c r="C12">
        <f>ROW()</f>
        <v>12</v>
      </c>
      <c r="D12">
        <f>INDEX(Table1[ROWID],A:A)</f>
        <v>17</v>
      </c>
      <c r="E12">
        <f>INDEX(Table1[//DBS],A:A)</f>
        <v>1570</v>
      </c>
      <c r="F12">
        <f>INDEX(Table1[HARGA_CONV],A:A)</f>
        <v>72000</v>
      </c>
      <c r="G12" t="str">
        <f>IF(INDEX(Table1[SALES_H],Table4[[#This Row],[ROWID]])=0,"",INDEX(Table1[SALES_H],Table4[[#This Row],[ROWID]]))</f>
        <v>B</v>
      </c>
      <c r="H12" t="str">
        <f>IF(Table4[[#This Row],[SALES]]="","",INDEX(SALES_DICT[2],MATCH(Table4[[#This Row],[SALES]],SALES_DICT[1],0)))</f>
        <v>B</v>
      </c>
      <c r="I12" s="2" t="str">
        <f>IF(INDEX(Table1[DISKON],A:A)=0,"",INDEX(Table1[DISKON],A:A))</f>
        <v/>
      </c>
      <c r="J12" s="2" t="str">
        <f>IF(INDEX(Table1[DISKON NOTA],A:A)=0,"",INDEX(Table1[DISKON NOTA],A:A))</f>
        <v/>
      </c>
      <c r="K12">
        <f>INDEX(Table1[ISI_CONV],A:A)</f>
        <v>5</v>
      </c>
      <c r="L12" s="11">
        <f>INDEX(Table1[NOTA TOKO],Table4[[#This Row],[ROWID]])</f>
        <v>410</v>
      </c>
      <c r="M12" t="str">
        <f>Table4[[#This Row],[SALES DICT]]</f>
        <v>B</v>
      </c>
      <c r="N12" t="str">
        <f>INDEX(Table1[TOKO-KOTA_H],A:A)</f>
        <v>CV BAROKAH-SEMARANG</v>
      </c>
      <c r="O12" t="str">
        <f>IF(INDEX(Table1[KODE BARANG],A:A)=0,"",INDEX(Table1[KODE BARANG],A:A))</f>
        <v>LEM-WM2</v>
      </c>
      <c r="P12" t="str">
        <f>INDEX(Table1[NAMA BARANG],A:A)</f>
        <v>LEM BAKAR STIK 7X30 WOMY PUTIH K</v>
      </c>
      <c r="Q12" t="str">
        <f>INDEX(Table1[ADA DI DAFTAR STOCK?],A:A)</f>
        <v>ADA</v>
      </c>
      <c r="R12" t="str">
        <f>SUBSTITUTE(_xlfn.NUMBERVALUE(Table4[[#This Row],[JUMLAH]],",","."),",",".")</f>
        <v>5</v>
      </c>
      <c r="S12" t="str">
        <f>INDEX(Table1[SATUAN_CONV],A:A)</f>
        <v>PAK</v>
      </c>
      <c r="T12" s="10" t="str">
        <f>SUBSTITUTE(_xlfn.NUMBERVALUE(Table4[[#This Row],[HARGA]],",","."),",",".")</f>
        <v>72000</v>
      </c>
      <c r="U12" s="12" t="str">
        <f>SUBSTITUTE(Table4[[#This Row],[DISKON]],",",".")</f>
        <v/>
      </c>
      <c r="V12" s="12" t="str">
        <f>SUBSTITUTE(Table4[[#This Row],[DISKON NOTA]],",",".")</f>
        <v/>
      </c>
      <c r="W12" s="3">
        <f>INDEX(Table1[TANGGAL NOTA_H],A:A)</f>
        <v>45530</v>
      </c>
      <c r="X12" s="3" t="str">
        <f>IF(INDEX(Table1[TANGGAL GUDANG_H],A:A)="","",INDEX(Table1[TANGGAL GUDANG_H],A:A))</f>
        <v/>
      </c>
      <c r="Y12" s="3">
        <f>INDEX(Table1[TANGGAL UPDATE_H],A:A)</f>
        <v>45534</v>
      </c>
      <c r="Z12" t="str">
        <f>INDEX(Table1[KOMENTAR_H],A:A)</f>
        <v/>
      </c>
      <c r="AA12"/>
      <c r="AB12">
        <f>IF(Table4[[#This Row],[DISKON]]="",Table4[[#This Row],[HARGA]],Table4[[#This Row],[HARGA]]*Table4[[#This Row],[DISKON]])</f>
        <v>72000</v>
      </c>
      <c r="AC12">
        <f>Table4[[#This Row],[TATAL DISKON]]*Table4[[#This Row],[JUMLAH]]</f>
        <v>360000</v>
      </c>
      <c r="AD12" t="str">
        <f>CONCATENATE(Table4[[#This Row],[SALES_C]],Table4[[#This Row],[NOTA TOKO]])</f>
        <v>B410</v>
      </c>
      <c r="AE12">
        <f>INDEX(Table1[I],'4'!A:A)</f>
        <v>0</v>
      </c>
      <c r="AF12" t="e">
        <f>IF(Table4[[#This Row],[Column2]]="","",MATCH(Table4[[#This Row],[Column2]],AM:AM,0))</f>
        <v>#N/A</v>
      </c>
      <c r="AG12" t="str">
        <f>CONCATENATE(Table4[[#This Row],[TOKO-KOTA]],"_",Table4[[#This Row],[NAMA BARANG]])</f>
        <v>CV BAROKAH-SEMARANG_LEM BAKAR STIK 7X30 WOMY PUTIH K</v>
      </c>
      <c r="AH12" t="str">
        <f>CONCATENATE(Table4[[#This Row],[CONCAT_TOKO KOTA + NAMA BARANG]],"_",Table4[[#This Row],[HARGA_C]])</f>
        <v>CV BAROKAH-SEMARANG_LEM BAKAR STIK 7X30 WOMY PUTIH K_72000</v>
      </c>
      <c r="AK12" s="64">
        <v>2874</v>
      </c>
      <c r="AL12" s="8" t="s">
        <v>8476</v>
      </c>
      <c r="AM12" t="str">
        <f t="shared" si="0"/>
        <v>H2874</v>
      </c>
      <c r="AN12" t="e">
        <f>IF(Table10[[#This Row],[Column3]]="","",MATCH(Table10[[#This Row],[Column3]],AD:AD,0))</f>
        <v>#N/A</v>
      </c>
    </row>
    <row r="13" spans="1:40" ht="13.5" thickBot="1">
      <c r="A13" s="73">
        <v>19</v>
      </c>
      <c r="C13">
        <f>ROW()</f>
        <v>13</v>
      </c>
      <c r="D13">
        <f>INDEX(Table1[ROWID],A:A)</f>
        <v>17</v>
      </c>
      <c r="E13">
        <f>INDEX(Table1[//DBS],A:A)</f>
        <v>1448</v>
      </c>
      <c r="F13">
        <f>INDEX(Table1[HARGA_CONV],A:A)</f>
        <v>20000</v>
      </c>
      <c r="G13" t="str">
        <f>IF(INDEX(Table1[SALES_H],Table4[[#This Row],[ROWID]])=0,"",INDEX(Table1[SALES_H],Table4[[#This Row],[ROWID]]))</f>
        <v>B</v>
      </c>
      <c r="H13" t="str">
        <f>IF(Table4[[#This Row],[SALES]]="","",INDEX(SALES_DICT[2],MATCH(Table4[[#This Row],[SALES]],SALES_DICT[1],0)))</f>
        <v>B</v>
      </c>
      <c r="I13" s="2" t="str">
        <f>IF(INDEX(Table1[DISKON],A:A)=0,"",INDEX(Table1[DISKON],A:A))</f>
        <v/>
      </c>
      <c r="J13" s="2" t="str">
        <f>IF(INDEX(Table1[DISKON NOTA],A:A)=0,"",INDEX(Table1[DISKON NOTA],A:A))</f>
        <v/>
      </c>
      <c r="K13">
        <f>INDEX(Table1[ISI_CONV],A:A)</f>
        <v>20</v>
      </c>
      <c r="L13" s="11">
        <f>INDEX(Table1[NOTA TOKO],Table4[[#This Row],[ROWID]])</f>
        <v>410</v>
      </c>
      <c r="M13" t="str">
        <f>Table4[[#This Row],[SALES DICT]]</f>
        <v>B</v>
      </c>
      <c r="N13" t="str">
        <f>INDEX(Table1[TOKO-KOTA_H],A:A)</f>
        <v>CV BAROKAH-SEMARANG</v>
      </c>
      <c r="O13" t="str">
        <f>IF(INDEX(Table1[KODE BARANG],A:A)=0,"",INDEX(Table1[KODE BARANG],A:A))</f>
        <v>KAR-KJ1</v>
      </c>
      <c r="P13" t="str">
        <f>INDEX(Table1[NAMA BARANG],A:A)</f>
        <v>KARTU ABSENSI KOJIKO DUS MERAH</v>
      </c>
      <c r="Q13" t="str">
        <f>INDEX(Table1[ADA DI DAFTAR STOCK?],A:A)</f>
        <v>ADA</v>
      </c>
      <c r="R13" t="str">
        <f>SUBSTITUTE(_xlfn.NUMBERVALUE(Table4[[#This Row],[JUMLAH]],",","."),",",".")</f>
        <v>20</v>
      </c>
      <c r="S13" t="str">
        <f>INDEX(Table1[SATUAN_CONV],A:A)</f>
        <v>PAK</v>
      </c>
      <c r="T13" s="10" t="str">
        <f>SUBSTITUTE(_xlfn.NUMBERVALUE(Table4[[#This Row],[HARGA]],",","."),",",".")</f>
        <v>20000</v>
      </c>
      <c r="U13" s="12" t="str">
        <f>SUBSTITUTE(Table4[[#This Row],[DISKON]],",",".")</f>
        <v/>
      </c>
      <c r="V13" s="12" t="str">
        <f>SUBSTITUTE(Table4[[#This Row],[DISKON NOTA]],",",".")</f>
        <v/>
      </c>
      <c r="W13" s="3">
        <f>INDEX(Table1[TANGGAL NOTA_H],A:A)</f>
        <v>45530</v>
      </c>
      <c r="X13" s="3" t="str">
        <f>IF(INDEX(Table1[TANGGAL GUDANG_H],A:A)="","",INDEX(Table1[TANGGAL GUDANG_H],A:A))</f>
        <v/>
      </c>
      <c r="Y13" s="3">
        <f>INDEX(Table1[TANGGAL UPDATE_H],A:A)</f>
        <v>45534</v>
      </c>
      <c r="Z13" t="str">
        <f>INDEX(Table1[KOMENTAR_H],A:A)</f>
        <v/>
      </c>
      <c r="AA13"/>
      <c r="AB13">
        <f>IF(Table4[[#This Row],[DISKON]]="",Table4[[#This Row],[HARGA]],Table4[[#This Row],[HARGA]]*Table4[[#This Row],[DISKON]])</f>
        <v>20000</v>
      </c>
      <c r="AC13">
        <f>Table4[[#This Row],[TATAL DISKON]]*Table4[[#This Row],[JUMLAH]]</f>
        <v>400000</v>
      </c>
      <c r="AD13" t="str">
        <f>CONCATENATE(Table4[[#This Row],[SALES_C]],Table4[[#This Row],[NOTA TOKO]])</f>
        <v>B410</v>
      </c>
      <c r="AE13">
        <f>INDEX(Table1[I],'4'!A:A)</f>
        <v>0</v>
      </c>
      <c r="AF13" t="e">
        <f>IF(Table4[[#This Row],[Column2]]="","",MATCH(Table4[[#This Row],[Column2]],AM:AM,0))</f>
        <v>#N/A</v>
      </c>
      <c r="AG13" t="str">
        <f>CONCATENATE(Table4[[#This Row],[TOKO-KOTA]],"_",Table4[[#This Row],[NAMA BARANG]])</f>
        <v>CV BAROKAH-SEMARANG_KARTU ABSENSI KOJIKO DUS MERAH</v>
      </c>
      <c r="AH13" t="str">
        <f>CONCATENATE(Table4[[#This Row],[CONCAT_TOKO KOTA + NAMA BARANG]],"_",Table4[[#This Row],[HARGA_C]])</f>
        <v>CV BAROKAH-SEMARANG_KARTU ABSENSI KOJIKO DUS MERAH_20000</v>
      </c>
      <c r="AK13" s="64">
        <v>2874</v>
      </c>
      <c r="AL13" s="8" t="s">
        <v>8476</v>
      </c>
      <c r="AM13" t="str">
        <f t="shared" si="0"/>
        <v>H2874</v>
      </c>
      <c r="AN13" t="e">
        <f>IF(Table10[[#This Row],[Column3]]="","",MATCH(Table10[[#This Row],[Column3]],AD:AD,0))</f>
        <v>#N/A</v>
      </c>
    </row>
    <row r="14" spans="1:40" ht="13.5" thickBot="1">
      <c r="A14" s="73">
        <v>21</v>
      </c>
      <c r="C14">
        <f>ROW()</f>
        <v>14</v>
      </c>
      <c r="D14">
        <f>INDEX(Table1[ROWID],A:A)</f>
        <v>21</v>
      </c>
      <c r="E14">
        <f>INDEX(Table1[//DBS],A:A)</f>
        <v>1047</v>
      </c>
      <c r="F14">
        <f>INDEX(Table1[HARGA_CONV],A:A)</f>
        <v>74800</v>
      </c>
      <c r="G14" t="str">
        <f>IF(INDEX(Table1[SALES_H],Table4[[#This Row],[ROWID]])=0,"",INDEX(Table1[SALES_H],Table4[[#This Row],[ROWID]]))</f>
        <v>KO</v>
      </c>
      <c r="H14" t="str">
        <f>IF(Table4[[#This Row],[SALES]]="","",INDEX(SALES_DICT[2],MATCH(Table4[[#This Row],[SALES]],SALES_DICT[1],0)))</f>
        <v>H</v>
      </c>
      <c r="I14" s="2">
        <f>IF(INDEX(Table1[DISKON],A:A)=0,"",INDEX(Table1[DISKON],A:A))</f>
        <v>0.17499999999999999</v>
      </c>
      <c r="J14" s="2" t="str">
        <f>IF(INDEX(Table1[DISKON NOTA],A:A)=0,"",INDEX(Table1[DISKON NOTA],A:A))</f>
        <v/>
      </c>
      <c r="K14">
        <f>INDEX(Table1[ISI_CONV],A:A)</f>
        <v>20</v>
      </c>
      <c r="L14" s="11">
        <f>INDEX(Table1[NOTA TOKO],Table4[[#This Row],[ROWID]])</f>
        <v>4117</v>
      </c>
      <c r="M14" t="str">
        <f>Table4[[#This Row],[SALES DICT]]</f>
        <v>H</v>
      </c>
      <c r="N14" t="str">
        <f>INDEX(Table1[TOKO-KOTA_H],A:A)</f>
        <v>ANEKA-MALANG</v>
      </c>
      <c r="O14" t="str">
        <f>IF(INDEX(Table1[KODE BARANG],A:A)=0,"",INDEX(Table1[KODE BARANG],A:A))</f>
        <v>GAR-BT75</v>
      </c>
      <c r="P14" t="str">
        <f>INDEX(Table1[NAMA BARANG],A:A)</f>
        <v>GARISAN BT 172-05 KECIL</v>
      </c>
      <c r="Q14" t="str">
        <f>INDEX(Table1[ADA DI DAFTAR STOCK?],A:A)</f>
        <v>ADA</v>
      </c>
      <c r="R14" t="str">
        <f>SUBSTITUTE(_xlfn.NUMBERVALUE(Table4[[#This Row],[JUMLAH]],",","."),",",".")</f>
        <v>20</v>
      </c>
      <c r="S14" t="str">
        <f>INDEX(Table1[SATUAN_CONV],A:A)</f>
        <v>LSN</v>
      </c>
      <c r="T14" s="10" t="str">
        <f>SUBSTITUTE(_xlfn.NUMBERVALUE(Table4[[#This Row],[HARGA]],",","."),",",".")</f>
        <v>74800</v>
      </c>
      <c r="U14" s="12" t="str">
        <f>SUBSTITUTE(Table4[[#This Row],[DISKON]],",",".")</f>
        <v>0.175</v>
      </c>
      <c r="V14" s="12" t="str">
        <f>SUBSTITUTE(Table4[[#This Row],[DISKON NOTA]],",",".")</f>
        <v/>
      </c>
      <c r="W14" s="3">
        <f>INDEX(Table1[TANGGAL NOTA_H],A:A)</f>
        <v>45530</v>
      </c>
      <c r="X14" s="3" t="str">
        <f>IF(INDEX(Table1[TANGGAL GUDANG_H],A:A)="","",INDEX(Table1[TANGGAL GUDANG_H],A:A))</f>
        <v/>
      </c>
      <c r="Y14" s="3">
        <f>INDEX(Table1[TANGGAL UPDATE_H],A:A)</f>
        <v>45534</v>
      </c>
      <c r="Z14" t="str">
        <f>INDEX(Table1[KOMENTAR_H],A:A)</f>
        <v/>
      </c>
      <c r="AA14"/>
      <c r="AB14">
        <f>IF(Table4[[#This Row],[DISKON]]="",Table4[[#This Row],[HARGA]],Table4[[#This Row],[HARGA]]*Table4[[#This Row],[DISKON]])</f>
        <v>13090</v>
      </c>
      <c r="AC14">
        <f>Table4[[#This Row],[TATAL DISKON]]*Table4[[#This Row],[JUMLAH]]</f>
        <v>261800</v>
      </c>
      <c r="AD14" t="str">
        <f>CONCATENATE(Table4[[#This Row],[SALES_C]],Table4[[#This Row],[NOTA TOKO]])</f>
        <v>H4117</v>
      </c>
      <c r="AE14">
        <f>INDEX(Table1[I],'4'!A:A)</f>
        <v>0</v>
      </c>
      <c r="AF14" t="e">
        <f>IF(Table4[[#This Row],[Column2]]="","",MATCH(Table4[[#This Row],[Column2]],AM:AM,0))</f>
        <v>#N/A</v>
      </c>
      <c r="AG14" t="str">
        <f>CONCATENATE(Table4[[#This Row],[TOKO-KOTA]],"_",Table4[[#This Row],[NAMA BARANG]])</f>
        <v>ANEKA-MALANG_GARISAN BT 172-05 KECIL</v>
      </c>
      <c r="AH14" t="str">
        <f>CONCATENATE(Table4[[#This Row],[CONCAT_TOKO KOTA + NAMA BARANG]],"_",Table4[[#This Row],[HARGA_C]])</f>
        <v>ANEKA-MALANG_GARISAN BT 172-05 KECIL_74800</v>
      </c>
      <c r="AK14" s="64">
        <v>2874</v>
      </c>
      <c r="AL14" s="8" t="s">
        <v>8476</v>
      </c>
      <c r="AM14" t="str">
        <f t="shared" si="0"/>
        <v>H2874</v>
      </c>
      <c r="AN14" t="e">
        <f>IF(Table10[[#This Row],[Column3]]="","",MATCH(Table10[[#This Row],[Column3]],AD:AD,0))</f>
        <v>#N/A</v>
      </c>
    </row>
    <row r="15" spans="1:40" ht="13.5" thickBot="1">
      <c r="A15" s="73">
        <v>22</v>
      </c>
      <c r="C15">
        <f>ROW()</f>
        <v>15</v>
      </c>
      <c r="D15">
        <f>INDEX(Table1[ROWID],A:A)</f>
        <v>21</v>
      </c>
      <c r="E15">
        <f>INDEX(Table1[//DBS],A:A)</f>
        <v>1048</v>
      </c>
      <c r="F15">
        <f>INDEX(Table1[HARGA_CONV],A:A)</f>
        <v>83800</v>
      </c>
      <c r="G15" t="str">
        <f>IF(INDEX(Table1[SALES_H],Table4[[#This Row],[ROWID]])=0,"",INDEX(Table1[SALES_H],Table4[[#This Row],[ROWID]]))</f>
        <v>KO</v>
      </c>
      <c r="H15" t="str">
        <f>IF(Table4[[#This Row],[SALES]]="","",INDEX(SALES_DICT[2],MATCH(Table4[[#This Row],[SALES]],SALES_DICT[1],0)))</f>
        <v>H</v>
      </c>
      <c r="I15" s="2">
        <f>IF(INDEX(Table1[DISKON],A:A)=0,"",INDEX(Table1[DISKON],A:A))</f>
        <v>0.17499999999999999</v>
      </c>
      <c r="J15" s="2" t="str">
        <f>IF(INDEX(Table1[DISKON NOTA],A:A)=0,"",INDEX(Table1[DISKON NOTA],A:A))</f>
        <v/>
      </c>
      <c r="K15">
        <f>INDEX(Table1[ISI_CONV],A:A)</f>
        <v>20</v>
      </c>
      <c r="L15" s="11">
        <f>INDEX(Table1[NOTA TOKO],Table4[[#This Row],[ROWID]])</f>
        <v>4117</v>
      </c>
      <c r="M15" t="str">
        <f>Table4[[#This Row],[SALES DICT]]</f>
        <v>H</v>
      </c>
      <c r="N15" t="str">
        <f>INDEX(Table1[TOKO-KOTA_H],A:A)</f>
        <v>ANEKA-MALANG</v>
      </c>
      <c r="O15" t="str">
        <f>IF(INDEX(Table1[KODE BARANG],A:A)=0,"",INDEX(Table1[KODE BARANG],A:A))</f>
        <v>GAR-BT76</v>
      </c>
      <c r="P15" t="str">
        <f>INDEX(Table1[NAMA BARANG],A:A)</f>
        <v>GARISAN BT 172-06 BESAR</v>
      </c>
      <c r="Q15" t="str">
        <f>INDEX(Table1[ADA DI DAFTAR STOCK?],A:A)</f>
        <v>ADA</v>
      </c>
      <c r="R15" t="str">
        <f>SUBSTITUTE(_xlfn.NUMBERVALUE(Table4[[#This Row],[JUMLAH]],",","."),",",".")</f>
        <v>20</v>
      </c>
      <c r="S15" t="str">
        <f>INDEX(Table1[SATUAN_CONV],A:A)</f>
        <v>LSN</v>
      </c>
      <c r="T15" s="10" t="str">
        <f>SUBSTITUTE(_xlfn.NUMBERVALUE(Table4[[#This Row],[HARGA]],",","."),",",".")</f>
        <v>83800</v>
      </c>
      <c r="U15" s="12" t="str">
        <f>SUBSTITUTE(Table4[[#This Row],[DISKON]],",",".")</f>
        <v>0.175</v>
      </c>
      <c r="V15" s="12" t="str">
        <f>SUBSTITUTE(Table4[[#This Row],[DISKON NOTA]],",",".")</f>
        <v/>
      </c>
      <c r="W15" s="3">
        <f>INDEX(Table1[TANGGAL NOTA_H],A:A)</f>
        <v>45530</v>
      </c>
      <c r="X15" s="3" t="str">
        <f>IF(INDEX(Table1[TANGGAL GUDANG_H],A:A)="","",INDEX(Table1[TANGGAL GUDANG_H],A:A))</f>
        <v/>
      </c>
      <c r="Y15" s="3">
        <f>INDEX(Table1[TANGGAL UPDATE_H],A:A)</f>
        <v>45534</v>
      </c>
      <c r="Z15" t="str">
        <f>INDEX(Table1[KOMENTAR_H],A:A)</f>
        <v/>
      </c>
      <c r="AA15"/>
      <c r="AB15">
        <f>IF(Table4[[#This Row],[DISKON]]="",Table4[[#This Row],[HARGA]],Table4[[#This Row],[HARGA]]*Table4[[#This Row],[DISKON]])</f>
        <v>14664.999999999998</v>
      </c>
      <c r="AC15">
        <f>Table4[[#This Row],[TATAL DISKON]]*Table4[[#This Row],[JUMLAH]]</f>
        <v>293299.99999999994</v>
      </c>
      <c r="AD15" t="str">
        <f>CONCATENATE(Table4[[#This Row],[SALES_C]],Table4[[#This Row],[NOTA TOKO]])</f>
        <v>H4117</v>
      </c>
      <c r="AE15">
        <f>INDEX(Table1[I],'4'!A:A)</f>
        <v>0</v>
      </c>
      <c r="AF15" t="e">
        <f>IF(Table4[[#This Row],[Column2]]="","",MATCH(Table4[[#This Row],[Column2]],AM:AM,0))</f>
        <v>#N/A</v>
      </c>
      <c r="AG15" t="str">
        <f>CONCATENATE(Table4[[#This Row],[TOKO-KOTA]],"_",Table4[[#This Row],[NAMA BARANG]])</f>
        <v>ANEKA-MALANG_GARISAN BT 172-06 BESAR</v>
      </c>
      <c r="AH15" t="str">
        <f>CONCATENATE(Table4[[#This Row],[CONCAT_TOKO KOTA + NAMA BARANG]],"_",Table4[[#This Row],[HARGA_C]])</f>
        <v>ANEKA-MALANG_GARISAN BT 172-06 BESAR_83800</v>
      </c>
      <c r="AK15" s="64">
        <v>2874</v>
      </c>
      <c r="AL15" s="8" t="s">
        <v>8476</v>
      </c>
      <c r="AM15" t="str">
        <f t="shared" si="0"/>
        <v>H2874</v>
      </c>
      <c r="AN15" t="e">
        <f>IF(Table10[[#This Row],[Column3]]="","",MATCH(Table10[[#This Row],[Column3]],AD:AD,0))</f>
        <v>#N/A</v>
      </c>
    </row>
    <row r="16" spans="1:40" ht="13.5" thickBot="1">
      <c r="A16" s="73">
        <v>24</v>
      </c>
      <c r="C16">
        <f>ROW()</f>
        <v>16</v>
      </c>
      <c r="D16">
        <f>INDEX(Table1[ROWID],A:A)</f>
        <v>24</v>
      </c>
      <c r="E16">
        <f>INDEX(Table1[//DBS],A:A)</f>
        <v>2791</v>
      </c>
      <c r="F16">
        <f>INDEX(Table1[HARGA_CONV],A:A)</f>
        <v>44000</v>
      </c>
      <c r="G16" t="str">
        <f>IF(INDEX(Table1[SALES_H],Table4[[#This Row],[ROWID]])=0,"",INDEX(Table1[SALES_H],Table4[[#This Row],[ROWID]]))</f>
        <v>G</v>
      </c>
      <c r="H16" t="str">
        <f>IF(Table4[[#This Row],[SALES]]="","",INDEX(SALES_DICT[2],MATCH(Table4[[#This Row],[SALES]],SALES_DICT[1],0)))</f>
        <v>G</v>
      </c>
      <c r="I16" s="2" t="str">
        <f>IF(INDEX(Table1[DISKON],A:A)=0,"",INDEX(Table1[DISKON],A:A))</f>
        <v/>
      </c>
      <c r="J16" s="2" t="str">
        <f>IF(INDEX(Table1[DISKON NOTA],A:A)=0,"",INDEX(Table1[DISKON NOTA],A:A))</f>
        <v/>
      </c>
      <c r="K16">
        <f>INDEX(Table1[ISI_CONV],A:A)</f>
        <v>3</v>
      </c>
      <c r="L16" s="11">
        <f>INDEX(Table1[NOTA TOKO],Table4[[#This Row],[ROWID]])</f>
        <v>3513</v>
      </c>
      <c r="M16" t="str">
        <f>Table4[[#This Row],[SALES DICT]]</f>
        <v>G</v>
      </c>
      <c r="N16" t="str">
        <f>INDEX(Table1[TOKO-KOTA_H],A:A)</f>
        <v>MERAH 2-YOGYA</v>
      </c>
      <c r="O16" t="str">
        <f>IF(INDEX(Table1[KODE BARANG],A:A)=0,"",INDEX(Table1[KODE BARANG],A:A))</f>
        <v>STI-NB8</v>
      </c>
      <c r="P16" t="str">
        <f>INDEX(Table1[NAMA BARANG],A:A)</f>
        <v>STIP W/B CLEAR B</v>
      </c>
      <c r="Q16" t="str">
        <f>INDEX(Table1[ADA DI DAFTAR STOCK?],A:A)</f>
        <v>ADA</v>
      </c>
      <c r="R16" t="str">
        <f>SUBSTITUTE(_xlfn.NUMBERVALUE(Table4[[#This Row],[JUMLAH]],",","."),",",".")</f>
        <v>3</v>
      </c>
      <c r="S16" t="str">
        <f>INDEX(Table1[SATUAN_CONV],A:A)</f>
        <v>LSN</v>
      </c>
      <c r="T16" s="10" t="str">
        <f>SUBSTITUTE(_xlfn.NUMBERVALUE(Table4[[#This Row],[HARGA]],",","."),",",".")</f>
        <v>44000</v>
      </c>
      <c r="U16" s="12" t="str">
        <f>SUBSTITUTE(Table4[[#This Row],[DISKON]],",",".")</f>
        <v/>
      </c>
      <c r="V16" s="12" t="str">
        <f>SUBSTITUTE(Table4[[#This Row],[DISKON NOTA]],",",".")</f>
        <v/>
      </c>
      <c r="W16" s="3">
        <f>INDEX(Table1[TANGGAL NOTA_H],A:A)</f>
        <v>45531</v>
      </c>
      <c r="X16" s="3">
        <f>IF(INDEX(Table1[TANGGAL GUDANG_H],A:A)="","",INDEX(Table1[TANGGAL GUDANG_H],A:A))</f>
        <v>45530</v>
      </c>
      <c r="Y16" s="3">
        <f>INDEX(Table1[TANGGAL UPDATE_H],A:A)</f>
        <v>45534</v>
      </c>
      <c r="Z16" t="str">
        <f>INDEX(Table1[KOMENTAR_H],A:A)</f>
        <v/>
      </c>
      <c r="AA16"/>
      <c r="AB16">
        <f>IF(Table4[[#This Row],[DISKON]]="",Table4[[#This Row],[HARGA]],Table4[[#This Row],[HARGA]]*Table4[[#This Row],[DISKON]])</f>
        <v>44000</v>
      </c>
      <c r="AC16">
        <f>Table4[[#This Row],[TATAL DISKON]]*Table4[[#This Row],[JUMLAH]]</f>
        <v>132000</v>
      </c>
      <c r="AD16" t="str">
        <f>CONCATENATE(Table4[[#This Row],[SALES_C]],Table4[[#This Row],[NOTA TOKO]])</f>
        <v>G3513</v>
      </c>
      <c r="AE16">
        <f>INDEX(Table1[I],'4'!A:A)</f>
        <v>0</v>
      </c>
      <c r="AF16" t="e">
        <f>IF(Table4[[#This Row],[Column2]]="","",MATCH(Table4[[#This Row],[Column2]],AM:AM,0))</f>
        <v>#N/A</v>
      </c>
      <c r="AG16" t="str">
        <f>CONCATENATE(Table4[[#This Row],[TOKO-KOTA]],"_",Table4[[#This Row],[NAMA BARANG]])</f>
        <v>MERAH 2-YOGYA_STIP W/B CLEAR B</v>
      </c>
      <c r="AH16" t="str">
        <f>CONCATENATE(Table4[[#This Row],[CONCAT_TOKO KOTA + NAMA BARANG]],"_",Table4[[#This Row],[HARGA_C]])</f>
        <v>MERAH 2-YOGYA_STIP W/B CLEAR B_44000</v>
      </c>
      <c r="AK16" s="64">
        <v>2874</v>
      </c>
      <c r="AL16" s="8" t="s">
        <v>8476</v>
      </c>
      <c r="AM16" t="str">
        <f t="shared" si="0"/>
        <v>H2874</v>
      </c>
      <c r="AN16" t="e">
        <f>IF(Table10[[#This Row],[Column3]]="","",MATCH(Table10[[#This Row],[Column3]],AD:AD,0))</f>
        <v>#N/A</v>
      </c>
    </row>
    <row r="17" spans="1:40" ht="13.5" thickBot="1">
      <c r="A17" s="73">
        <v>25</v>
      </c>
      <c r="C17">
        <f>ROW()</f>
        <v>17</v>
      </c>
      <c r="D17">
        <f>INDEX(Table1[ROWID],A:A)</f>
        <v>24</v>
      </c>
      <c r="E17">
        <f>INDEX(Table1[//DBS],A:A)</f>
        <v>2640</v>
      </c>
      <c r="F17">
        <f>INDEX(Table1[HARGA_CONV],A:A)</f>
        <v>10416.666666666666</v>
      </c>
      <c r="G17" t="str">
        <f>IF(INDEX(Table1[SALES_H],Table4[[#This Row],[ROWID]])=0,"",INDEX(Table1[SALES_H],Table4[[#This Row],[ROWID]]))</f>
        <v>G</v>
      </c>
      <c r="H17" t="str">
        <f>IF(Table4[[#This Row],[SALES]]="","",INDEX(SALES_DICT[2],MATCH(Table4[[#This Row],[SALES]],SALES_DICT[1],0)))</f>
        <v>G</v>
      </c>
      <c r="I17" s="2" t="str">
        <f>IF(INDEX(Table1[DISKON],A:A)=0,"",INDEX(Table1[DISKON],A:A))</f>
        <v/>
      </c>
      <c r="J17" s="2" t="str">
        <f>IF(INDEX(Table1[DISKON NOTA],A:A)=0,"",INDEX(Table1[DISKON NOTA],A:A))</f>
        <v/>
      </c>
      <c r="K17">
        <f>INDEX(Table1[ISI_CONV],A:A)</f>
        <v>24</v>
      </c>
      <c r="L17" s="11">
        <f>INDEX(Table1[NOTA TOKO],Table4[[#This Row],[ROWID]])</f>
        <v>3513</v>
      </c>
      <c r="M17" t="str">
        <f>Table4[[#This Row],[SALES DICT]]</f>
        <v>G</v>
      </c>
      <c r="N17" t="str">
        <f>INDEX(Table1[TOKO-KOTA_H],A:A)</f>
        <v>MERAH 2-YOGYA</v>
      </c>
      <c r="O17" t="str">
        <f>IF(INDEX(Table1[KODE BARANG],A:A)=0,"",INDEX(Table1[KODE BARANG],A:A))</f>
        <v>PUN-IM2</v>
      </c>
      <c r="P17" t="str">
        <f>INDEX(Table1[NAMA BARANG],A:A)</f>
        <v>PUNCH 3011</v>
      </c>
      <c r="Q17" t="str">
        <f>INDEX(Table1[ADA DI DAFTAR STOCK?],A:A)</f>
        <v>ADA</v>
      </c>
      <c r="R17" t="str">
        <f>SUBSTITUTE(_xlfn.NUMBERVALUE(Table4[[#This Row],[JUMLAH]],",","."),",",".")</f>
        <v>24</v>
      </c>
      <c r="S17" t="str">
        <f>INDEX(Table1[SATUAN_CONV],A:A)</f>
        <v>PCS</v>
      </c>
      <c r="T17" s="10" t="str">
        <f>SUBSTITUTE(_xlfn.NUMBERVALUE(Table4[[#This Row],[HARGA]],",","."),",",".")</f>
        <v>10416.6666666667</v>
      </c>
      <c r="U17" s="12" t="str">
        <f>SUBSTITUTE(Table4[[#This Row],[DISKON]],",",".")</f>
        <v/>
      </c>
      <c r="V17" s="12" t="str">
        <f>SUBSTITUTE(Table4[[#This Row],[DISKON NOTA]],",",".")</f>
        <v/>
      </c>
      <c r="W17" s="3">
        <f>INDEX(Table1[TANGGAL NOTA_H],A:A)</f>
        <v>45531</v>
      </c>
      <c r="X17" s="3">
        <f>IF(INDEX(Table1[TANGGAL GUDANG_H],A:A)="","",INDEX(Table1[TANGGAL GUDANG_H],A:A))</f>
        <v>45530</v>
      </c>
      <c r="Y17" s="3">
        <f>INDEX(Table1[TANGGAL UPDATE_H],A:A)</f>
        <v>45534</v>
      </c>
      <c r="Z17" t="str">
        <f>INDEX(Table1[KOMENTAR_H],A:A)</f>
        <v/>
      </c>
      <c r="AA17"/>
      <c r="AB17">
        <f>IF(Table4[[#This Row],[DISKON]]="",Table4[[#This Row],[HARGA]],Table4[[#This Row],[HARGA]]*Table4[[#This Row],[DISKON]])</f>
        <v>10416.666666666666</v>
      </c>
      <c r="AC17">
        <f>Table4[[#This Row],[TATAL DISKON]]*Table4[[#This Row],[JUMLAH]]</f>
        <v>250000</v>
      </c>
      <c r="AD17" t="str">
        <f>CONCATENATE(Table4[[#This Row],[SALES_C]],Table4[[#This Row],[NOTA TOKO]])</f>
        <v>G3513</v>
      </c>
      <c r="AE17">
        <f>INDEX(Table1[I],'4'!A:A)</f>
        <v>0</v>
      </c>
      <c r="AF17" t="e">
        <f>IF(Table4[[#This Row],[Column2]]="","",MATCH(Table4[[#This Row],[Column2]],AM:AM,0))</f>
        <v>#N/A</v>
      </c>
      <c r="AG17" t="str">
        <f>CONCATENATE(Table4[[#This Row],[TOKO-KOTA]],"_",Table4[[#This Row],[NAMA BARANG]])</f>
        <v>MERAH 2-YOGYA_PUNCH 3011</v>
      </c>
      <c r="AH17" t="str">
        <f>CONCATENATE(Table4[[#This Row],[CONCAT_TOKO KOTA + NAMA BARANG]],"_",Table4[[#This Row],[HARGA_C]])</f>
        <v>MERAH 2-YOGYA_PUNCH 3011_10416.6666666667</v>
      </c>
      <c r="AK17" s="64">
        <v>2874</v>
      </c>
      <c r="AL17" s="8" t="s">
        <v>8476</v>
      </c>
      <c r="AM17" t="str">
        <f t="shared" si="0"/>
        <v>H2874</v>
      </c>
      <c r="AN17" t="e">
        <f>IF(Table10[[#This Row],[Column3]]="","",MATCH(Table10[[#This Row],[Column3]],AD:AD,0))</f>
        <v>#N/A</v>
      </c>
    </row>
    <row r="18" spans="1:40" ht="13.5" thickBot="1">
      <c r="A18" s="73">
        <v>26</v>
      </c>
      <c r="C18">
        <f>ROW()</f>
        <v>18</v>
      </c>
      <c r="D18">
        <f>INDEX(Table1[ROWID],A:A)</f>
        <v>24</v>
      </c>
      <c r="E18" t="str">
        <f>INDEX(Table1[//DBS],A:A)</f>
        <v/>
      </c>
      <c r="F18">
        <f>INDEX(Table1[HARGA_CONV],A:A)</f>
        <v>25000</v>
      </c>
      <c r="G18" t="str">
        <f>IF(INDEX(Table1[SALES_H],Table4[[#This Row],[ROWID]])=0,"",INDEX(Table1[SALES_H],Table4[[#This Row],[ROWID]]))</f>
        <v>G</v>
      </c>
      <c r="H18" t="str">
        <f>IF(Table4[[#This Row],[SALES]]="","",INDEX(SALES_DICT[2],MATCH(Table4[[#This Row],[SALES]],SALES_DICT[1],0)))</f>
        <v>G</v>
      </c>
      <c r="I18" s="2" t="str">
        <f>IF(INDEX(Table1[DISKON],A:A)=0,"",INDEX(Table1[DISKON],A:A))</f>
        <v/>
      </c>
      <c r="J18" s="2" t="str">
        <f>IF(INDEX(Table1[DISKON NOTA],A:A)=0,"",INDEX(Table1[DISKON NOTA],A:A))</f>
        <v/>
      </c>
      <c r="K18">
        <f>INDEX(Table1[ISI_CONV],A:A)</f>
        <v>2</v>
      </c>
      <c r="L18" s="11">
        <f>INDEX(Table1[NOTA TOKO],Table4[[#This Row],[ROWID]])</f>
        <v>3513</v>
      </c>
      <c r="M18" t="str">
        <f>Table4[[#This Row],[SALES DICT]]</f>
        <v>G</v>
      </c>
      <c r="N18" t="str">
        <f>INDEX(Table1[TOKO-KOTA_H],A:A)</f>
        <v>MERAH 2-YOGYA</v>
      </c>
      <c r="O18" t="str">
        <f>IF(INDEX(Table1[KODE BARANG],A:A)=0,"",INDEX(Table1[KODE BARANG],A:A))</f>
        <v/>
      </c>
      <c r="P18" t="str">
        <f>INDEX(Table1[NAMA BARANG],A:A)</f>
        <v>DISPENSER KUROMI</v>
      </c>
      <c r="Q18" t="str">
        <f>INDEX(Table1[ADA DI DAFTAR STOCK?],A:A)</f>
        <v>TIDAK ADA</v>
      </c>
      <c r="R18" t="str">
        <f>SUBSTITUTE(_xlfn.NUMBERVALUE(Table4[[#This Row],[JUMLAH]],",","."),",",".")</f>
        <v>2</v>
      </c>
      <c r="S18" t="str">
        <f>INDEX(Table1[SATUAN_CONV],A:A)</f>
        <v>LSN</v>
      </c>
      <c r="T18" s="10" t="str">
        <f>SUBSTITUTE(_xlfn.NUMBERVALUE(Table4[[#This Row],[HARGA]],",","."),",",".")</f>
        <v>25000</v>
      </c>
      <c r="U18" s="12" t="str">
        <f>SUBSTITUTE(Table4[[#This Row],[DISKON]],",",".")</f>
        <v/>
      </c>
      <c r="V18" s="12" t="str">
        <f>SUBSTITUTE(Table4[[#This Row],[DISKON NOTA]],",",".")</f>
        <v/>
      </c>
      <c r="W18" s="3">
        <f>INDEX(Table1[TANGGAL NOTA_H],A:A)</f>
        <v>45531</v>
      </c>
      <c r="X18" s="3">
        <f>IF(INDEX(Table1[TANGGAL GUDANG_H],A:A)="","",INDEX(Table1[TANGGAL GUDANG_H],A:A))</f>
        <v>45530</v>
      </c>
      <c r="Y18" s="3">
        <f>INDEX(Table1[TANGGAL UPDATE_H],A:A)</f>
        <v>45534</v>
      </c>
      <c r="Z18" t="str">
        <f>INDEX(Table1[KOMENTAR_H],A:A)</f>
        <v/>
      </c>
      <c r="AA18"/>
      <c r="AB18">
        <f>IF(Table4[[#This Row],[DISKON]]="",Table4[[#This Row],[HARGA]],Table4[[#This Row],[HARGA]]*Table4[[#This Row],[DISKON]])</f>
        <v>25000</v>
      </c>
      <c r="AC18">
        <f>Table4[[#This Row],[TATAL DISKON]]*Table4[[#This Row],[JUMLAH]]</f>
        <v>50000</v>
      </c>
      <c r="AD18" t="str">
        <f>CONCATENATE(Table4[[#This Row],[SALES_C]],Table4[[#This Row],[NOTA TOKO]])</f>
        <v>G3513</v>
      </c>
      <c r="AE18">
        <f>INDEX(Table1[I],'4'!A:A)</f>
        <v>0</v>
      </c>
      <c r="AF18" t="e">
        <f>IF(Table4[[#This Row],[Column2]]="","",MATCH(Table4[[#This Row],[Column2]],AM:AM,0))</f>
        <v>#N/A</v>
      </c>
      <c r="AG18" t="str">
        <f>CONCATENATE(Table4[[#This Row],[TOKO-KOTA]],"_",Table4[[#This Row],[NAMA BARANG]])</f>
        <v>MERAH 2-YOGYA_DISPENSER KUROMI</v>
      </c>
      <c r="AH18" t="str">
        <f>CONCATENATE(Table4[[#This Row],[CONCAT_TOKO KOTA + NAMA BARANG]],"_",Table4[[#This Row],[HARGA_C]])</f>
        <v>MERAH 2-YOGYA_DISPENSER KUROMI_25000</v>
      </c>
      <c r="AK18" s="64">
        <v>2874</v>
      </c>
      <c r="AL18" s="8" t="s">
        <v>8476</v>
      </c>
      <c r="AM18" t="str">
        <f t="shared" si="0"/>
        <v>H2874</v>
      </c>
      <c r="AN18" t="e">
        <f>IF(Table10[[#This Row],[Column3]]="","",MATCH(Table10[[#This Row],[Column3]],AD:AD,0))</f>
        <v>#N/A</v>
      </c>
    </row>
    <row r="19" spans="1:40" ht="13.5" thickBot="1">
      <c r="A19" s="73">
        <v>27</v>
      </c>
      <c r="C19">
        <f>ROW()</f>
        <v>19</v>
      </c>
      <c r="D19">
        <f>INDEX(Table1[ROWID],A:A)</f>
        <v>24</v>
      </c>
      <c r="E19">
        <f>INDEX(Table1[//DBS],A:A)</f>
        <v>2986</v>
      </c>
      <c r="F19">
        <f>INDEX(Table1[HARGA_CONV],A:A)</f>
        <v>300000</v>
      </c>
      <c r="G19" t="str">
        <f>IF(INDEX(Table1[SALES_H],Table4[[#This Row],[ROWID]])=0,"",INDEX(Table1[SALES_H],Table4[[#This Row],[ROWID]]))</f>
        <v>G</v>
      </c>
      <c r="H19" t="str">
        <f>IF(Table4[[#This Row],[SALES]]="","",INDEX(SALES_DICT[2],MATCH(Table4[[#This Row],[SALES]],SALES_DICT[1],0)))</f>
        <v>G</v>
      </c>
      <c r="I19" s="2" t="str">
        <f>IF(INDEX(Table1[DISKON],A:A)=0,"",INDEX(Table1[DISKON],A:A))</f>
        <v/>
      </c>
      <c r="J19" s="2" t="str">
        <f>IF(INDEX(Table1[DISKON NOTA],A:A)=0,"",INDEX(Table1[DISKON NOTA],A:A))</f>
        <v/>
      </c>
      <c r="K19">
        <f>INDEX(Table1[ISI_CONV],A:A)</f>
        <v>1</v>
      </c>
      <c r="L19" s="11">
        <f>INDEX(Table1[NOTA TOKO],Table4[[#This Row],[ROWID]])</f>
        <v>3513</v>
      </c>
      <c r="M19" t="str">
        <f>Table4[[#This Row],[SALES DICT]]</f>
        <v>G</v>
      </c>
      <c r="N19" t="str">
        <f>INDEX(Table1[TOKO-KOTA_H],A:A)</f>
        <v>MERAH 2-YOGYA</v>
      </c>
      <c r="O19" t="str">
        <f>IF(INDEX(Table1[KODE BARANG],A:A)=0,"",INDEX(Table1[KODE BARANG],A:A))</f>
        <v>TAS-IM177</v>
      </c>
      <c r="P19" t="str">
        <f>INDEX(Table1[NAMA BARANG],A:A)</f>
        <v>TAS KARUNG 70X80 (7080)</v>
      </c>
      <c r="Q19" t="str">
        <f>INDEX(Table1[ADA DI DAFTAR STOCK?],A:A)</f>
        <v>ADA</v>
      </c>
      <c r="R19" t="str">
        <f>SUBSTITUTE(_xlfn.NUMBERVALUE(Table4[[#This Row],[JUMLAH]],",","."),",",".")</f>
        <v>1</v>
      </c>
      <c r="S19" t="str">
        <f>INDEX(Table1[SATUAN_CONV],A:A)</f>
        <v>LSN</v>
      </c>
      <c r="T19" s="10" t="str">
        <f>SUBSTITUTE(_xlfn.NUMBERVALUE(Table4[[#This Row],[HARGA]],",","."),",",".")</f>
        <v>300000</v>
      </c>
      <c r="U19" s="12" t="str">
        <f>SUBSTITUTE(Table4[[#This Row],[DISKON]],",",".")</f>
        <v/>
      </c>
      <c r="V19" s="12" t="str">
        <f>SUBSTITUTE(Table4[[#This Row],[DISKON NOTA]],",",".")</f>
        <v/>
      </c>
      <c r="W19" s="3">
        <f>INDEX(Table1[TANGGAL NOTA_H],A:A)</f>
        <v>45531</v>
      </c>
      <c r="X19" s="3">
        <f>IF(INDEX(Table1[TANGGAL GUDANG_H],A:A)="","",INDEX(Table1[TANGGAL GUDANG_H],A:A))</f>
        <v>45530</v>
      </c>
      <c r="Y19" s="3">
        <f>INDEX(Table1[TANGGAL UPDATE_H],A:A)</f>
        <v>45534</v>
      </c>
      <c r="Z19" t="str">
        <f>INDEX(Table1[KOMENTAR_H],A:A)</f>
        <v/>
      </c>
      <c r="AA19"/>
      <c r="AB19">
        <f>IF(Table4[[#This Row],[DISKON]]="",Table4[[#This Row],[HARGA]],Table4[[#This Row],[HARGA]]*Table4[[#This Row],[DISKON]])</f>
        <v>300000</v>
      </c>
      <c r="AC19">
        <f>Table4[[#This Row],[TATAL DISKON]]*Table4[[#This Row],[JUMLAH]]</f>
        <v>300000</v>
      </c>
      <c r="AD19" t="str">
        <f>CONCATENATE(Table4[[#This Row],[SALES_C]],Table4[[#This Row],[NOTA TOKO]])</f>
        <v>G3513</v>
      </c>
      <c r="AE19">
        <f>INDEX(Table1[I],'4'!A:A)</f>
        <v>0</v>
      </c>
      <c r="AF19" t="e">
        <f>IF(Table4[[#This Row],[Column2]]="","",MATCH(Table4[[#This Row],[Column2]],AM:AM,0))</f>
        <v>#N/A</v>
      </c>
      <c r="AG19" t="str">
        <f>CONCATENATE(Table4[[#This Row],[TOKO-KOTA]],"_",Table4[[#This Row],[NAMA BARANG]])</f>
        <v>MERAH 2-YOGYA_TAS KARUNG 70X80 (7080)</v>
      </c>
      <c r="AH19" t="str">
        <f>CONCATENATE(Table4[[#This Row],[CONCAT_TOKO KOTA + NAMA BARANG]],"_",Table4[[#This Row],[HARGA_C]])</f>
        <v>MERAH 2-YOGYA_TAS KARUNG 70X80 (7080)_300000</v>
      </c>
      <c r="AK19" s="64">
        <v>2874</v>
      </c>
      <c r="AL19" s="8" t="s">
        <v>8476</v>
      </c>
      <c r="AM19" t="str">
        <f t="shared" si="0"/>
        <v>H2874</v>
      </c>
      <c r="AN19" t="e">
        <f>IF(Table10[[#This Row],[Column3]]="","",MATCH(Table10[[#This Row],[Column3]],AD:AD,0))</f>
        <v>#N/A</v>
      </c>
    </row>
    <row r="20" spans="1:40" ht="13.5" thickBot="1">
      <c r="A20" s="73">
        <v>28</v>
      </c>
      <c r="C20">
        <f>ROW()</f>
        <v>20</v>
      </c>
      <c r="D20">
        <f>INDEX(Table1[ROWID],A:A)</f>
        <v>24</v>
      </c>
      <c r="E20">
        <f>INDEX(Table1[//DBS],A:A)</f>
        <v>2979</v>
      </c>
      <c r="F20">
        <f>INDEX(Table1[HARGA_CONV],A:A)</f>
        <v>207000</v>
      </c>
      <c r="G20" t="str">
        <f>IF(INDEX(Table1[SALES_H],Table4[[#This Row],[ROWID]])=0,"",INDEX(Table1[SALES_H],Table4[[#This Row],[ROWID]]))</f>
        <v>G</v>
      </c>
      <c r="H20" t="str">
        <f>IF(Table4[[#This Row],[SALES]]="","",INDEX(SALES_DICT[2],MATCH(Table4[[#This Row],[SALES]],SALES_DICT[1],0)))</f>
        <v>G</v>
      </c>
      <c r="I20" s="2" t="str">
        <f>IF(INDEX(Table1[DISKON],A:A)=0,"",INDEX(Table1[DISKON],A:A))</f>
        <v/>
      </c>
      <c r="J20" s="2" t="str">
        <f>IF(INDEX(Table1[DISKON NOTA],A:A)=0,"",INDEX(Table1[DISKON NOTA],A:A))</f>
        <v/>
      </c>
      <c r="K20">
        <f>INDEX(Table1[ISI_CONV],A:A)</f>
        <v>2</v>
      </c>
      <c r="L20" s="11">
        <f>INDEX(Table1[NOTA TOKO],Table4[[#This Row],[ROWID]])</f>
        <v>3513</v>
      </c>
      <c r="M20" t="str">
        <f>Table4[[#This Row],[SALES DICT]]</f>
        <v>G</v>
      </c>
      <c r="N20" t="str">
        <f>INDEX(Table1[TOKO-KOTA_H],A:A)</f>
        <v>MERAH 2-YOGYA</v>
      </c>
      <c r="O20" t="str">
        <f>IF(INDEX(Table1[KODE BARANG],A:A)=0,"",INDEX(Table1[KODE BARANG],A:A))</f>
        <v>TAS-NB170</v>
      </c>
      <c r="P20" t="str">
        <f>INDEX(Table1[NAMA BARANG],A:A)</f>
        <v>TAS KARUNG 55X65 (5565)</v>
      </c>
      <c r="Q20" t="str">
        <f>INDEX(Table1[ADA DI DAFTAR STOCK?],A:A)</f>
        <v>ADA</v>
      </c>
      <c r="R20" t="str">
        <f>SUBSTITUTE(_xlfn.NUMBERVALUE(Table4[[#This Row],[JUMLAH]],",","."),",",".")</f>
        <v>2</v>
      </c>
      <c r="S20" t="str">
        <f>INDEX(Table1[SATUAN_CONV],A:A)</f>
        <v>LSN</v>
      </c>
      <c r="T20" s="10" t="str">
        <f>SUBSTITUTE(_xlfn.NUMBERVALUE(Table4[[#This Row],[HARGA]],",","."),",",".")</f>
        <v>207000</v>
      </c>
      <c r="U20" s="12" t="str">
        <f>SUBSTITUTE(Table4[[#This Row],[DISKON]],",",".")</f>
        <v/>
      </c>
      <c r="V20" s="12" t="str">
        <f>SUBSTITUTE(Table4[[#This Row],[DISKON NOTA]],",",".")</f>
        <v/>
      </c>
      <c r="W20" s="3">
        <f>INDEX(Table1[TANGGAL NOTA_H],A:A)</f>
        <v>45531</v>
      </c>
      <c r="X20" s="3">
        <f>IF(INDEX(Table1[TANGGAL GUDANG_H],A:A)="","",INDEX(Table1[TANGGAL GUDANG_H],A:A))</f>
        <v>45530</v>
      </c>
      <c r="Y20" s="3">
        <f>INDEX(Table1[TANGGAL UPDATE_H],A:A)</f>
        <v>45534</v>
      </c>
      <c r="Z20" t="str">
        <f>INDEX(Table1[KOMENTAR_H],A:A)</f>
        <v/>
      </c>
      <c r="AA20"/>
      <c r="AB20">
        <f>IF(Table4[[#This Row],[DISKON]]="",Table4[[#This Row],[HARGA]],Table4[[#This Row],[HARGA]]*Table4[[#This Row],[DISKON]])</f>
        <v>207000</v>
      </c>
      <c r="AC20">
        <f>Table4[[#This Row],[TATAL DISKON]]*Table4[[#This Row],[JUMLAH]]</f>
        <v>414000</v>
      </c>
      <c r="AD20" t="str">
        <f>CONCATENATE(Table4[[#This Row],[SALES_C]],Table4[[#This Row],[NOTA TOKO]])</f>
        <v>G3513</v>
      </c>
      <c r="AE20">
        <f>INDEX(Table1[I],'4'!A:A)</f>
        <v>0</v>
      </c>
      <c r="AF20" t="e">
        <f>IF(Table4[[#This Row],[Column2]]="","",MATCH(Table4[[#This Row],[Column2]],AM:AM,0))</f>
        <v>#N/A</v>
      </c>
      <c r="AG20" t="str">
        <f>CONCATENATE(Table4[[#This Row],[TOKO-KOTA]],"_",Table4[[#This Row],[NAMA BARANG]])</f>
        <v>MERAH 2-YOGYA_TAS KARUNG 55X65 (5565)</v>
      </c>
      <c r="AH20" t="str">
        <f>CONCATENATE(Table4[[#This Row],[CONCAT_TOKO KOTA + NAMA BARANG]],"_",Table4[[#This Row],[HARGA_C]])</f>
        <v>MERAH 2-YOGYA_TAS KARUNG 55X65 (5565)_207000</v>
      </c>
      <c r="AK20" s="64">
        <v>2874</v>
      </c>
      <c r="AL20" s="8" t="s">
        <v>8476</v>
      </c>
      <c r="AM20" t="str">
        <f t="shared" si="0"/>
        <v>H2874</v>
      </c>
      <c r="AN20" t="e">
        <f>IF(Table10[[#This Row],[Column3]]="","",MATCH(Table10[[#This Row],[Column3]],AD:AD,0))</f>
        <v>#N/A</v>
      </c>
    </row>
    <row r="21" spans="1:40" ht="13.5" thickBot="1">
      <c r="A21" s="73">
        <v>29</v>
      </c>
      <c r="C21">
        <f>ROW()</f>
        <v>21</v>
      </c>
      <c r="D21">
        <f>INDEX(Table1[ROWID],A:A)</f>
        <v>24</v>
      </c>
      <c r="E21">
        <f>INDEX(Table1[//DBS],A:A)</f>
        <v>2976</v>
      </c>
      <c r="F21">
        <f>INDEX(Table1[HARGA_CONV],A:A)</f>
        <v>150000</v>
      </c>
      <c r="G21" t="str">
        <f>IF(INDEX(Table1[SALES_H],Table4[[#This Row],[ROWID]])=0,"",INDEX(Table1[SALES_H],Table4[[#This Row],[ROWID]]))</f>
        <v>G</v>
      </c>
      <c r="H21" t="str">
        <f>IF(Table4[[#This Row],[SALES]]="","",INDEX(SALES_DICT[2],MATCH(Table4[[#This Row],[SALES]],SALES_DICT[1],0)))</f>
        <v>G</v>
      </c>
      <c r="I21" s="2" t="str">
        <f>IF(INDEX(Table1[DISKON],A:A)=0,"",INDEX(Table1[DISKON],A:A))</f>
        <v/>
      </c>
      <c r="J21" s="2" t="str">
        <f>IF(INDEX(Table1[DISKON NOTA],A:A)=0,"",INDEX(Table1[DISKON NOTA],A:A))</f>
        <v/>
      </c>
      <c r="K21">
        <f>INDEX(Table1[ISI_CONV],A:A)</f>
        <v>2</v>
      </c>
      <c r="L21" s="11">
        <f>INDEX(Table1[NOTA TOKO],Table4[[#This Row],[ROWID]])</f>
        <v>3513</v>
      </c>
      <c r="M21" t="str">
        <f>Table4[[#This Row],[SALES DICT]]</f>
        <v>G</v>
      </c>
      <c r="N21" t="str">
        <f>INDEX(Table1[TOKO-KOTA_H],A:A)</f>
        <v>MERAH 2-YOGYA</v>
      </c>
      <c r="O21" t="str">
        <f>IF(INDEX(Table1[KODE BARANG],A:A)=0,"",INDEX(Table1[KODE BARANG],A:A))</f>
        <v>TAS-NB167</v>
      </c>
      <c r="P21" t="str">
        <f>INDEX(Table1[NAMA BARANG],A:A)</f>
        <v xml:space="preserve">TAS KARUNG 40X45 </v>
      </c>
      <c r="Q21" t="str">
        <f>INDEX(Table1[ADA DI DAFTAR STOCK?],A:A)</f>
        <v>ADA</v>
      </c>
      <c r="R21" t="str">
        <f>SUBSTITUTE(_xlfn.NUMBERVALUE(Table4[[#This Row],[JUMLAH]],",","."),",",".")</f>
        <v>2</v>
      </c>
      <c r="S21" t="str">
        <f>INDEX(Table1[SATUAN_CONV],A:A)</f>
        <v>LSN</v>
      </c>
      <c r="T21" s="10" t="str">
        <f>SUBSTITUTE(_xlfn.NUMBERVALUE(Table4[[#This Row],[HARGA]],",","."),",",".")</f>
        <v>150000</v>
      </c>
      <c r="U21" s="12" t="str">
        <f>SUBSTITUTE(Table4[[#This Row],[DISKON]],",",".")</f>
        <v/>
      </c>
      <c r="V21" s="12" t="str">
        <f>SUBSTITUTE(Table4[[#This Row],[DISKON NOTA]],",",".")</f>
        <v/>
      </c>
      <c r="W21" s="3">
        <f>INDEX(Table1[TANGGAL NOTA_H],A:A)</f>
        <v>45531</v>
      </c>
      <c r="X21" s="3">
        <f>IF(INDEX(Table1[TANGGAL GUDANG_H],A:A)="","",INDEX(Table1[TANGGAL GUDANG_H],A:A))</f>
        <v>45530</v>
      </c>
      <c r="Y21" s="3">
        <f>INDEX(Table1[TANGGAL UPDATE_H],A:A)</f>
        <v>45534</v>
      </c>
      <c r="Z21" t="str">
        <f>INDEX(Table1[KOMENTAR_H],A:A)</f>
        <v/>
      </c>
      <c r="AA21"/>
      <c r="AB21">
        <f>IF(Table4[[#This Row],[DISKON]]="",Table4[[#This Row],[HARGA]],Table4[[#This Row],[HARGA]]*Table4[[#This Row],[DISKON]])</f>
        <v>150000</v>
      </c>
      <c r="AC21">
        <f>Table4[[#This Row],[TATAL DISKON]]*Table4[[#This Row],[JUMLAH]]</f>
        <v>300000</v>
      </c>
      <c r="AD21" t="str">
        <f>CONCATENATE(Table4[[#This Row],[SALES_C]],Table4[[#This Row],[NOTA TOKO]])</f>
        <v>G3513</v>
      </c>
      <c r="AE21">
        <f>INDEX(Table1[I],'4'!A:A)</f>
        <v>0</v>
      </c>
      <c r="AF21" t="e">
        <f>IF(Table4[[#This Row],[Column2]]="","",MATCH(Table4[[#This Row],[Column2]],AM:AM,0))</f>
        <v>#N/A</v>
      </c>
      <c r="AG21" t="str">
        <f>CONCATENATE(Table4[[#This Row],[TOKO-KOTA]],"_",Table4[[#This Row],[NAMA BARANG]])</f>
        <v xml:space="preserve">MERAH 2-YOGYA_TAS KARUNG 40X45 </v>
      </c>
      <c r="AH21" t="str">
        <f>CONCATENATE(Table4[[#This Row],[CONCAT_TOKO KOTA + NAMA BARANG]],"_",Table4[[#This Row],[HARGA_C]])</f>
        <v>MERAH 2-YOGYA_TAS KARUNG 40X45 _150000</v>
      </c>
      <c r="AK21" s="64">
        <v>2874</v>
      </c>
      <c r="AL21" s="8" t="s">
        <v>8476</v>
      </c>
      <c r="AM21" t="str">
        <f t="shared" si="0"/>
        <v>H2874</v>
      </c>
      <c r="AN21" t="e">
        <f>IF(Table10[[#This Row],[Column3]]="","",MATCH(Table10[[#This Row],[Column3]],AD:AD,0))</f>
        <v>#N/A</v>
      </c>
    </row>
    <row r="22" spans="1:40" ht="13.5" thickBot="1">
      <c r="A22" s="73">
        <v>30</v>
      </c>
      <c r="C22">
        <f>ROW()</f>
        <v>22</v>
      </c>
      <c r="D22">
        <f>INDEX(Table1[ROWID],A:A)</f>
        <v>24</v>
      </c>
      <c r="E22">
        <f>INDEX(Table1[//DBS],A:A)</f>
        <v>2978</v>
      </c>
      <c r="F22">
        <f>INDEX(Table1[HARGA_CONV],A:A)</f>
        <v>180000</v>
      </c>
      <c r="G22" t="str">
        <f>IF(INDEX(Table1[SALES_H],Table4[[#This Row],[ROWID]])=0,"",INDEX(Table1[SALES_H],Table4[[#This Row],[ROWID]]))</f>
        <v>G</v>
      </c>
      <c r="H22" t="str">
        <f>IF(Table4[[#This Row],[SALES]]="","",INDEX(SALES_DICT[2],MATCH(Table4[[#This Row],[SALES]],SALES_DICT[1],0)))</f>
        <v>G</v>
      </c>
      <c r="I22" s="2" t="str">
        <f>IF(INDEX(Table1[DISKON],A:A)=0,"",INDEX(Table1[DISKON],A:A))</f>
        <v/>
      </c>
      <c r="J22" s="2" t="str">
        <f>IF(INDEX(Table1[DISKON NOTA],A:A)=0,"",INDEX(Table1[DISKON NOTA],A:A))</f>
        <v/>
      </c>
      <c r="K22">
        <f>INDEX(Table1[ISI_CONV],A:A)</f>
        <v>2</v>
      </c>
      <c r="L22" s="11">
        <f>INDEX(Table1[NOTA TOKO],Table4[[#This Row],[ROWID]])</f>
        <v>3513</v>
      </c>
      <c r="M22" t="str">
        <f>Table4[[#This Row],[SALES DICT]]</f>
        <v>G</v>
      </c>
      <c r="N22" t="str">
        <f>INDEX(Table1[TOKO-KOTA_H],A:A)</f>
        <v>MERAH 2-YOGYA</v>
      </c>
      <c r="O22" t="str">
        <f>IF(INDEX(Table1[KODE BARANG],A:A)=0,"",INDEX(Table1[KODE BARANG],A:A))</f>
        <v>TAS-NB169</v>
      </c>
      <c r="P22" t="str">
        <f>INDEX(Table1[NAMA BARANG],A:A)</f>
        <v>TAS KARUNG 50X55 (5055)</v>
      </c>
      <c r="Q22" t="str">
        <f>INDEX(Table1[ADA DI DAFTAR STOCK?],A:A)</f>
        <v>ADA</v>
      </c>
      <c r="R22" t="str">
        <f>SUBSTITUTE(_xlfn.NUMBERVALUE(Table4[[#This Row],[JUMLAH]],",","."),",",".")</f>
        <v>2</v>
      </c>
      <c r="S22" t="str">
        <f>INDEX(Table1[SATUAN_CONV],A:A)</f>
        <v>LSN</v>
      </c>
      <c r="T22" s="10" t="str">
        <f>SUBSTITUTE(_xlfn.NUMBERVALUE(Table4[[#This Row],[HARGA]],",","."),",",".")</f>
        <v>180000</v>
      </c>
      <c r="U22" s="12" t="str">
        <f>SUBSTITUTE(Table4[[#This Row],[DISKON]],",",".")</f>
        <v/>
      </c>
      <c r="V22" s="12" t="str">
        <f>SUBSTITUTE(Table4[[#This Row],[DISKON NOTA]],",",".")</f>
        <v/>
      </c>
      <c r="W22" s="3">
        <f>INDEX(Table1[TANGGAL NOTA_H],A:A)</f>
        <v>45531</v>
      </c>
      <c r="X22" s="3">
        <f>IF(INDEX(Table1[TANGGAL GUDANG_H],A:A)="","",INDEX(Table1[TANGGAL GUDANG_H],A:A))</f>
        <v>45530</v>
      </c>
      <c r="Y22" s="3">
        <f>INDEX(Table1[TANGGAL UPDATE_H],A:A)</f>
        <v>45534</v>
      </c>
      <c r="Z22" t="str">
        <f>INDEX(Table1[KOMENTAR_H],A:A)</f>
        <v/>
      </c>
      <c r="AA22"/>
      <c r="AB22">
        <f>IF(Table4[[#This Row],[DISKON]]="",Table4[[#This Row],[HARGA]],Table4[[#This Row],[HARGA]]*Table4[[#This Row],[DISKON]])</f>
        <v>180000</v>
      </c>
      <c r="AC22">
        <f>Table4[[#This Row],[TATAL DISKON]]*Table4[[#This Row],[JUMLAH]]</f>
        <v>360000</v>
      </c>
      <c r="AD22" t="str">
        <f>CONCATENATE(Table4[[#This Row],[SALES_C]],Table4[[#This Row],[NOTA TOKO]])</f>
        <v>G3513</v>
      </c>
      <c r="AE22">
        <f>INDEX(Table1[I],'4'!A:A)</f>
        <v>0</v>
      </c>
      <c r="AF22" t="e">
        <f>IF(Table4[[#This Row],[Column2]]="","",MATCH(Table4[[#This Row],[Column2]],AM:AM,0))</f>
        <v>#N/A</v>
      </c>
      <c r="AG22" t="str">
        <f>CONCATENATE(Table4[[#This Row],[TOKO-KOTA]],"_",Table4[[#This Row],[NAMA BARANG]])</f>
        <v>MERAH 2-YOGYA_TAS KARUNG 50X55 (5055)</v>
      </c>
      <c r="AH22" t="str">
        <f>CONCATENATE(Table4[[#This Row],[CONCAT_TOKO KOTA + NAMA BARANG]],"_",Table4[[#This Row],[HARGA_C]])</f>
        <v>MERAH 2-YOGYA_TAS KARUNG 50X55 (5055)_180000</v>
      </c>
      <c r="AK22" s="64">
        <v>2875</v>
      </c>
      <c r="AL22" s="8" t="s">
        <v>8476</v>
      </c>
      <c r="AM22" t="str">
        <f t="shared" si="0"/>
        <v>H2875</v>
      </c>
      <c r="AN22" t="e">
        <f>IF(Table10[[#This Row],[Column3]]="","",MATCH(Table10[[#This Row],[Column3]],AD:AD,0))</f>
        <v>#N/A</v>
      </c>
    </row>
    <row r="23" spans="1:40" ht="13.5" thickBot="1">
      <c r="A23" s="73">
        <v>31</v>
      </c>
      <c r="C23">
        <f>ROW()</f>
        <v>23</v>
      </c>
      <c r="D23">
        <f>INDEX(Table1[ROWID],A:A)</f>
        <v>24</v>
      </c>
      <c r="E23">
        <f>INDEX(Table1[//DBS],A:A)</f>
        <v>2690</v>
      </c>
      <c r="F23">
        <f>INDEX(Table1[HARGA_CONV],A:A)</f>
        <v>5400</v>
      </c>
      <c r="G23" t="str">
        <f>IF(INDEX(Table1[SALES_H],Table4[[#This Row],[ROWID]])=0,"",INDEX(Table1[SALES_H],Table4[[#This Row],[ROWID]]))</f>
        <v>G</v>
      </c>
      <c r="H23" t="str">
        <f>IF(Table4[[#This Row],[SALES]]="","",INDEX(SALES_DICT[2],MATCH(Table4[[#This Row],[SALES]],SALES_DICT[1],0)))</f>
        <v>G</v>
      </c>
      <c r="I23" s="2" t="str">
        <f>IF(INDEX(Table1[DISKON],A:A)=0,"",INDEX(Table1[DISKON],A:A))</f>
        <v/>
      </c>
      <c r="J23" s="2" t="str">
        <f>IF(INDEX(Table1[DISKON NOTA],A:A)=0,"",INDEX(Table1[DISKON NOTA],A:A))</f>
        <v/>
      </c>
      <c r="K23" s="7">
        <f>INDEX(Table1[ISI_CONV],A:A)</f>
        <v>36</v>
      </c>
      <c r="L23" s="11">
        <f>INDEX(Table1[NOTA TOKO],Table4[[#This Row],[ROWID]])</f>
        <v>3513</v>
      </c>
      <c r="M23" t="str">
        <f>Table4[[#This Row],[SALES DICT]]</f>
        <v>G</v>
      </c>
      <c r="N23" t="str">
        <f>INDEX(Table1[TOKO-KOTA_H],A:A)</f>
        <v>MERAH 2-YOGYA</v>
      </c>
      <c r="O23" t="str">
        <f>IF(INDEX(Table1[KODE BARANG],A:A)=0,"",INDEX(Table1[KODE BARANG],A:A))</f>
        <v>SAM-DU14</v>
      </c>
      <c r="P23" t="str">
        <f>INDEX(Table1[NAMA BARANG],A:A)</f>
        <v>SAMPUL ROLL DUST 254</v>
      </c>
      <c r="Q23" t="str">
        <f>INDEX(Table1[ADA DI DAFTAR STOCK?],A:A)</f>
        <v>ADA</v>
      </c>
      <c r="R23" t="str">
        <f>SUBSTITUTE(_xlfn.NUMBERVALUE(Table4[[#This Row],[JUMLAH]],",","."),",",".")</f>
        <v>36</v>
      </c>
      <c r="S23" t="str">
        <f>INDEX(Table1[SATUAN_CONV],A:A)</f>
        <v>ROL</v>
      </c>
      <c r="T23" s="10" t="str">
        <f>SUBSTITUTE(_xlfn.NUMBERVALUE(Table4[[#This Row],[HARGA]],",","."),",",".")</f>
        <v>5400</v>
      </c>
      <c r="U23" s="12" t="str">
        <f>SUBSTITUTE(Table4[[#This Row],[DISKON]],",",".")</f>
        <v/>
      </c>
      <c r="V23" s="12" t="str">
        <f>SUBSTITUTE(Table4[[#This Row],[DISKON NOTA]],",",".")</f>
        <v/>
      </c>
      <c r="W23" s="3">
        <f>INDEX(Table1[TANGGAL NOTA_H],A:A)</f>
        <v>45531</v>
      </c>
      <c r="X23" s="3">
        <f>IF(INDEX(Table1[TANGGAL GUDANG_H],A:A)="","",INDEX(Table1[TANGGAL GUDANG_H],A:A))</f>
        <v>45530</v>
      </c>
      <c r="Y23" s="3">
        <f>INDEX(Table1[TANGGAL UPDATE_H],A:A)</f>
        <v>45534</v>
      </c>
      <c r="Z23" t="str">
        <f>INDEX(Table1[KOMENTAR_H],A:A)</f>
        <v/>
      </c>
      <c r="AA23"/>
      <c r="AB23">
        <f>IF(Table4[[#This Row],[DISKON]]="",Table4[[#This Row],[HARGA]],Table4[[#This Row],[HARGA]]*Table4[[#This Row],[DISKON]])</f>
        <v>5400</v>
      </c>
      <c r="AC23">
        <f>Table4[[#This Row],[TATAL DISKON]]*Table4[[#This Row],[JUMLAH]]</f>
        <v>194400</v>
      </c>
      <c r="AD23" t="str">
        <f>CONCATENATE(Table4[[#This Row],[SALES_C]],Table4[[#This Row],[NOTA TOKO]])</f>
        <v>G3513</v>
      </c>
      <c r="AE23">
        <f>INDEX(Table1[I],'4'!A:A)</f>
        <v>0</v>
      </c>
      <c r="AF23" t="e">
        <f>IF(Table4[[#This Row],[Column2]]="","",MATCH(Table4[[#This Row],[Column2]],AM:AM,0))</f>
        <v>#N/A</v>
      </c>
      <c r="AG23" t="str">
        <f>CONCATENATE(Table4[[#This Row],[TOKO-KOTA]],"_",Table4[[#This Row],[NAMA BARANG]])</f>
        <v>MERAH 2-YOGYA_SAMPUL ROLL DUST 254</v>
      </c>
      <c r="AH23" t="str">
        <f>CONCATENATE(Table4[[#This Row],[CONCAT_TOKO KOTA + NAMA BARANG]],"_",Table4[[#This Row],[HARGA_C]])</f>
        <v>MERAH 2-YOGYA_SAMPUL ROLL DUST 254_5400</v>
      </c>
      <c r="AK23" s="64">
        <v>2875</v>
      </c>
      <c r="AL23" s="8" t="s">
        <v>8476</v>
      </c>
      <c r="AM23" t="str">
        <f t="shared" si="0"/>
        <v>H2875</v>
      </c>
      <c r="AN23" t="e">
        <f>IF(Table10[[#This Row],[Column3]]="","",MATCH(Table10[[#This Row],[Column3]],AD:AD,0))</f>
        <v>#N/A</v>
      </c>
    </row>
    <row r="24" spans="1:40" ht="13.5" thickBot="1">
      <c r="A24" s="73">
        <v>32</v>
      </c>
      <c r="C24">
        <f>ROW()</f>
        <v>24</v>
      </c>
      <c r="D24">
        <f>INDEX(Table1[ROWID],A:A)</f>
        <v>24</v>
      </c>
      <c r="E24">
        <f>INDEX(Table1[//DBS],A:A)</f>
        <v>2691</v>
      </c>
      <c r="F24">
        <f>INDEX(Table1[HARGA_CONV],A:A)</f>
        <v>6700</v>
      </c>
      <c r="G24" t="str">
        <f>IF(INDEX(Table1[SALES_H],Table4[[#This Row],[ROWID]])=0,"",INDEX(Table1[SALES_H],Table4[[#This Row],[ROWID]]))</f>
        <v>G</v>
      </c>
      <c r="H24" t="str">
        <f>IF(Table4[[#This Row],[SALES]]="","",INDEX(SALES_DICT[2],MATCH(Table4[[#This Row],[SALES]],SALES_DICT[1],0)))</f>
        <v>G</v>
      </c>
      <c r="I24" s="2" t="str">
        <f>IF(INDEX(Table1[DISKON],A:A)=0,"",INDEX(Table1[DISKON],A:A))</f>
        <v/>
      </c>
      <c r="J24" s="2" t="str">
        <f>IF(INDEX(Table1[DISKON NOTA],A:A)=0,"",INDEX(Table1[DISKON NOTA],A:A))</f>
        <v/>
      </c>
      <c r="K24" s="7">
        <f>INDEX(Table1[ISI_CONV],A:A)</f>
        <v>36</v>
      </c>
      <c r="L24" s="11">
        <f>INDEX(Table1[NOTA TOKO],Table4[[#This Row],[ROWID]])</f>
        <v>3513</v>
      </c>
      <c r="M24" t="str">
        <f>Table4[[#This Row],[SALES DICT]]</f>
        <v>G</v>
      </c>
      <c r="N24" t="str">
        <f>INDEX(Table1[TOKO-KOTA_H],A:A)</f>
        <v>MERAH 2-YOGYA</v>
      </c>
      <c r="O24" t="str">
        <f>IF(INDEX(Table1[KODE BARANG],A:A)=0,"",INDEX(Table1[KODE BARANG],A:A))</f>
        <v>SAM-DU23</v>
      </c>
      <c r="P24" t="str">
        <f>INDEX(Table1[NAMA BARANG],A:A)</f>
        <v>SAMPUL ROLL DUST 344</v>
      </c>
      <c r="Q24" t="str">
        <f>INDEX(Table1[ADA DI DAFTAR STOCK?],A:A)</f>
        <v>ADA</v>
      </c>
      <c r="R24" t="str">
        <f>SUBSTITUTE(_xlfn.NUMBERVALUE(Table4[[#This Row],[JUMLAH]],",","."),",",".")</f>
        <v>36</v>
      </c>
      <c r="S24" t="str">
        <f>INDEX(Table1[SATUAN_CONV],A:A)</f>
        <v>ROL</v>
      </c>
      <c r="T24" s="10" t="str">
        <f>SUBSTITUTE(_xlfn.NUMBERVALUE(Table4[[#This Row],[HARGA]],",","."),",",".")</f>
        <v>6700</v>
      </c>
      <c r="U24" s="12" t="str">
        <f>SUBSTITUTE(Table4[[#This Row],[DISKON]],",",".")</f>
        <v/>
      </c>
      <c r="V24" s="12" t="str">
        <f>SUBSTITUTE(Table4[[#This Row],[DISKON NOTA]],",",".")</f>
        <v/>
      </c>
      <c r="W24" s="3">
        <f>INDEX(Table1[TANGGAL NOTA_H],A:A)</f>
        <v>45531</v>
      </c>
      <c r="X24" s="3">
        <f>IF(INDEX(Table1[TANGGAL GUDANG_H],A:A)="","",INDEX(Table1[TANGGAL GUDANG_H],A:A))</f>
        <v>45530</v>
      </c>
      <c r="Y24" s="3">
        <f>INDEX(Table1[TANGGAL UPDATE_H],A:A)</f>
        <v>45534</v>
      </c>
      <c r="Z24" t="str">
        <f>INDEX(Table1[KOMENTAR_H],A:A)</f>
        <v/>
      </c>
      <c r="AA24"/>
      <c r="AB24">
        <f>IF(Table4[[#This Row],[DISKON]]="",Table4[[#This Row],[HARGA]],Table4[[#This Row],[HARGA]]*Table4[[#This Row],[DISKON]])</f>
        <v>6700</v>
      </c>
      <c r="AC24">
        <f>Table4[[#This Row],[TATAL DISKON]]*Table4[[#This Row],[JUMLAH]]</f>
        <v>241200</v>
      </c>
      <c r="AD24" t="str">
        <f>CONCATENATE(Table4[[#This Row],[SALES_C]],Table4[[#This Row],[NOTA TOKO]])</f>
        <v>G3513</v>
      </c>
      <c r="AE24">
        <f>INDEX(Table1[I],'4'!A:A)</f>
        <v>0</v>
      </c>
      <c r="AF24" t="e">
        <f>IF(Table4[[#This Row],[Column2]]="","",MATCH(Table4[[#This Row],[Column2]],AM:AM,0))</f>
        <v>#N/A</v>
      </c>
      <c r="AG24" t="str">
        <f>CONCATENATE(Table4[[#This Row],[TOKO-KOTA]],"_",Table4[[#This Row],[NAMA BARANG]])</f>
        <v>MERAH 2-YOGYA_SAMPUL ROLL DUST 344</v>
      </c>
      <c r="AH24" t="str">
        <f>CONCATENATE(Table4[[#This Row],[CONCAT_TOKO KOTA + NAMA BARANG]],"_",Table4[[#This Row],[HARGA_C]])</f>
        <v>MERAH 2-YOGYA_SAMPUL ROLL DUST 344_6700</v>
      </c>
      <c r="AK24" s="64">
        <v>2875</v>
      </c>
      <c r="AL24" s="8" t="s">
        <v>8476</v>
      </c>
      <c r="AM24" t="str">
        <f t="shared" si="0"/>
        <v>H2875</v>
      </c>
      <c r="AN24" t="e">
        <f>IF(Table10[[#This Row],[Column3]]="","",MATCH(Table10[[#This Row],[Column3]],AD:AD,0))</f>
        <v>#N/A</v>
      </c>
    </row>
    <row r="25" spans="1:40" ht="13.5" thickBot="1">
      <c r="A25" s="73">
        <v>33</v>
      </c>
      <c r="C25">
        <f>ROW()</f>
        <v>25</v>
      </c>
      <c r="D25">
        <f>INDEX(Table1[ROWID],A:A)</f>
        <v>24</v>
      </c>
      <c r="E25">
        <f>INDEX(Table1[//DBS],A:A)</f>
        <v>2692</v>
      </c>
      <c r="F25">
        <f>INDEX(Table1[HARGA_CONV],A:A)</f>
        <v>8400</v>
      </c>
      <c r="G25" t="str">
        <f>IF(INDEX(Table1[SALES_H],Table4[[#This Row],[ROWID]])=0,"",INDEX(Table1[SALES_H],Table4[[#This Row],[ROWID]]))</f>
        <v>G</v>
      </c>
      <c r="H25" t="str">
        <f>IF(Table4[[#This Row],[SALES]]="","",INDEX(SALES_DICT[2],MATCH(Table4[[#This Row],[SALES]],SALES_DICT[1],0)))</f>
        <v>G</v>
      </c>
      <c r="I25" s="2" t="str">
        <f>IF(INDEX(Table1[DISKON],A:A)=0,"",INDEX(Table1[DISKON],A:A))</f>
        <v/>
      </c>
      <c r="J25" s="2" t="str">
        <f>IF(INDEX(Table1[DISKON NOTA],A:A)=0,"",INDEX(Table1[DISKON NOTA],A:A))</f>
        <v/>
      </c>
      <c r="K25" s="7">
        <f>INDEX(Table1[ISI_CONV],A:A)</f>
        <v>36</v>
      </c>
      <c r="L25" s="11">
        <f>INDEX(Table1[NOTA TOKO],Table4[[#This Row],[ROWID]])</f>
        <v>3513</v>
      </c>
      <c r="M25" t="str">
        <f>Table4[[#This Row],[SALES DICT]]</f>
        <v>G</v>
      </c>
      <c r="N25" t="str">
        <f>INDEX(Table1[TOKO-KOTA_H],A:A)</f>
        <v>MERAH 2-YOGYA</v>
      </c>
      <c r="O25" t="str">
        <f>IF(INDEX(Table1[KODE BARANG],A:A)=0,"",INDEX(Table1[KODE BARANG],A:A))</f>
        <v>SAM-DU24</v>
      </c>
      <c r="P25" t="str">
        <f>INDEX(Table1[NAMA BARANG],A:A)</f>
        <v>SAMPUL ROLL DUST 454</v>
      </c>
      <c r="Q25" t="str">
        <f>INDEX(Table1[ADA DI DAFTAR STOCK?],A:A)</f>
        <v>ADA</v>
      </c>
      <c r="R25" t="str">
        <f>SUBSTITUTE(_xlfn.NUMBERVALUE(Table4[[#This Row],[JUMLAH]],",","."),",",".")</f>
        <v>36</v>
      </c>
      <c r="S25" t="str">
        <f>INDEX(Table1[SATUAN_CONV],A:A)</f>
        <v>ROL</v>
      </c>
      <c r="T25" s="10" t="str">
        <f>SUBSTITUTE(_xlfn.NUMBERVALUE(Table4[[#This Row],[HARGA]],",","."),",",".")</f>
        <v>8400</v>
      </c>
      <c r="U25" s="12" t="str">
        <f>SUBSTITUTE(Table4[[#This Row],[DISKON]],",",".")</f>
        <v/>
      </c>
      <c r="V25" s="12" t="str">
        <f>SUBSTITUTE(Table4[[#This Row],[DISKON NOTA]],",",".")</f>
        <v/>
      </c>
      <c r="W25" s="3">
        <f>INDEX(Table1[TANGGAL NOTA_H],A:A)</f>
        <v>45531</v>
      </c>
      <c r="X25" s="3">
        <f>IF(INDEX(Table1[TANGGAL GUDANG_H],A:A)="","",INDEX(Table1[TANGGAL GUDANG_H],A:A))</f>
        <v>45530</v>
      </c>
      <c r="Y25" s="3">
        <f>INDEX(Table1[TANGGAL UPDATE_H],A:A)</f>
        <v>45534</v>
      </c>
      <c r="Z25" t="str">
        <f>INDEX(Table1[KOMENTAR_H],A:A)</f>
        <v/>
      </c>
      <c r="AA25"/>
      <c r="AB25">
        <f>IF(Table4[[#This Row],[DISKON]]="",Table4[[#This Row],[HARGA]],Table4[[#This Row],[HARGA]]*Table4[[#This Row],[DISKON]])</f>
        <v>8400</v>
      </c>
      <c r="AC25">
        <f>Table4[[#This Row],[TATAL DISKON]]*Table4[[#This Row],[JUMLAH]]</f>
        <v>302400</v>
      </c>
      <c r="AD25" t="str">
        <f>CONCATENATE(Table4[[#This Row],[SALES_C]],Table4[[#This Row],[NOTA TOKO]])</f>
        <v>G3513</v>
      </c>
      <c r="AE25">
        <f>INDEX(Table1[I],'4'!A:A)</f>
        <v>0</v>
      </c>
      <c r="AF25" t="e">
        <f>IF(Table4[[#This Row],[Column2]]="","",MATCH(Table4[[#This Row],[Column2]],AM:AM,0))</f>
        <v>#N/A</v>
      </c>
      <c r="AG25" t="str">
        <f>CONCATENATE(Table4[[#This Row],[TOKO-KOTA]],"_",Table4[[#This Row],[NAMA BARANG]])</f>
        <v>MERAH 2-YOGYA_SAMPUL ROLL DUST 454</v>
      </c>
      <c r="AH25" t="str">
        <f>CONCATENATE(Table4[[#This Row],[CONCAT_TOKO KOTA + NAMA BARANG]],"_",Table4[[#This Row],[HARGA_C]])</f>
        <v>MERAH 2-YOGYA_SAMPUL ROLL DUST 454_8400</v>
      </c>
      <c r="AK25" s="64">
        <v>338</v>
      </c>
      <c r="AL25" s="8"/>
      <c r="AM25" t="str">
        <f t="shared" si="0"/>
        <v>338</v>
      </c>
      <c r="AN25" t="e">
        <f>IF(Table10[[#This Row],[Column3]]="","",MATCH(Table10[[#This Row],[Column3]],AD:AD,0))</f>
        <v>#N/A</v>
      </c>
    </row>
    <row r="26" spans="1:40" ht="13.5" thickBot="1">
      <c r="A26" s="73">
        <v>34</v>
      </c>
      <c r="C26">
        <f>ROW()</f>
        <v>26</v>
      </c>
      <c r="D26">
        <f>INDEX(Table1[ROWID],A:A)</f>
        <v>24</v>
      </c>
      <c r="E26">
        <f>INDEX(Table1[//DBS],A:A)</f>
        <v>1130</v>
      </c>
      <c r="F26">
        <f>INDEX(Table1[HARGA_CONV],A:A)</f>
        <v>5250</v>
      </c>
      <c r="G26" t="str">
        <f>IF(INDEX(Table1[SALES_H],Table4[[#This Row],[ROWID]])=0,"",INDEX(Table1[SALES_H],Table4[[#This Row],[ROWID]]))</f>
        <v>G</v>
      </c>
      <c r="H26" t="str">
        <f>IF(Table4[[#This Row],[SALES]]="","",INDEX(SALES_DICT[2],MATCH(Table4[[#This Row],[SALES]],SALES_DICT[1],0)))</f>
        <v>G</v>
      </c>
      <c r="I26" s="2" t="str">
        <f>IF(INDEX(Table1[DISKON],A:A)=0,"",INDEX(Table1[DISKON],A:A))</f>
        <v/>
      </c>
      <c r="J26" s="2" t="str">
        <f>IF(INDEX(Table1[DISKON NOTA],A:A)=0,"",INDEX(Table1[DISKON NOTA],A:A))</f>
        <v/>
      </c>
      <c r="K26" s="7">
        <f>INDEX(Table1[ISI_CONV],A:A)</f>
        <v>12</v>
      </c>
      <c r="L26" s="11">
        <f>INDEX(Table1[NOTA TOKO],Table4[[#This Row],[ROWID]])</f>
        <v>3513</v>
      </c>
      <c r="M26" t="str">
        <f>Table4[[#This Row],[SALES DICT]]</f>
        <v>G</v>
      </c>
      <c r="N26" t="str">
        <f>INDEX(Table1[TOKO-KOTA_H],A:A)</f>
        <v>MERAH 2-YOGYA</v>
      </c>
      <c r="O26" t="str">
        <f>IF(INDEX(Table1[KODE BARANG],A:A)=0,"",INDEX(Table1[KODE BARANG],A:A))</f>
        <v>GAR-IM207</v>
      </c>
      <c r="P26" t="str">
        <f>INDEX(Table1[NAMA BARANG],A:A)</f>
        <v>GARISAN SABLON GAMBAR 6605</v>
      </c>
      <c r="Q26" t="str">
        <f>INDEX(Table1[ADA DI DAFTAR STOCK?],A:A)</f>
        <v>ADA</v>
      </c>
      <c r="R26" t="str">
        <f>SUBSTITUTE(_xlfn.NUMBERVALUE(Table4[[#This Row],[JUMLAH]],",","."),",",".")</f>
        <v>12</v>
      </c>
      <c r="S26" t="str">
        <f>INDEX(Table1[SATUAN_CONV],A:A)</f>
        <v>PCS</v>
      </c>
      <c r="T26" s="10" t="str">
        <f>SUBSTITUTE(_xlfn.NUMBERVALUE(Table4[[#This Row],[HARGA]],",","."),",",".")</f>
        <v>5250</v>
      </c>
      <c r="U26" s="12" t="str">
        <f>SUBSTITUTE(Table4[[#This Row],[DISKON]],",",".")</f>
        <v/>
      </c>
      <c r="V26" s="12" t="str">
        <f>SUBSTITUTE(Table4[[#This Row],[DISKON NOTA]],",",".")</f>
        <v/>
      </c>
      <c r="W26" s="3">
        <f>INDEX(Table1[TANGGAL NOTA_H],A:A)</f>
        <v>45531</v>
      </c>
      <c r="X26" s="3">
        <f>IF(INDEX(Table1[TANGGAL GUDANG_H],A:A)="","",INDEX(Table1[TANGGAL GUDANG_H],A:A))</f>
        <v>45530</v>
      </c>
      <c r="Y26" s="3">
        <f>INDEX(Table1[TANGGAL UPDATE_H],A:A)</f>
        <v>45534</v>
      </c>
      <c r="Z26" t="str">
        <f>INDEX(Table1[KOMENTAR_H],A:A)</f>
        <v/>
      </c>
      <c r="AA26"/>
      <c r="AB26">
        <f>IF(Table4[[#This Row],[DISKON]]="",Table4[[#This Row],[HARGA]],Table4[[#This Row],[HARGA]]*Table4[[#This Row],[DISKON]])</f>
        <v>5250</v>
      </c>
      <c r="AC26">
        <f>Table4[[#This Row],[TATAL DISKON]]*Table4[[#This Row],[JUMLAH]]</f>
        <v>63000</v>
      </c>
      <c r="AD26" t="str">
        <f>CONCATENATE(Table4[[#This Row],[SALES_C]],Table4[[#This Row],[NOTA TOKO]])</f>
        <v>G3513</v>
      </c>
      <c r="AE26">
        <f>INDEX(Table1[I],'4'!A:A)</f>
        <v>0</v>
      </c>
      <c r="AF26" t="e">
        <f>IF(Table4[[#This Row],[Column2]]="","",MATCH(Table4[[#This Row],[Column2]],AM:AM,0))</f>
        <v>#N/A</v>
      </c>
      <c r="AG26" t="str">
        <f>CONCATENATE(Table4[[#This Row],[TOKO-KOTA]],"_",Table4[[#This Row],[NAMA BARANG]])</f>
        <v>MERAH 2-YOGYA_GARISAN SABLON GAMBAR 6605</v>
      </c>
      <c r="AH26" t="str">
        <f>CONCATENATE(Table4[[#This Row],[CONCAT_TOKO KOTA + NAMA BARANG]],"_",Table4[[#This Row],[HARGA_C]])</f>
        <v>MERAH 2-YOGYA_GARISAN SABLON GAMBAR 6605_5250</v>
      </c>
      <c r="AK26" s="64">
        <v>338</v>
      </c>
      <c r="AL26" s="8"/>
      <c r="AM26" t="str">
        <f t="shared" si="0"/>
        <v>338</v>
      </c>
      <c r="AN26" t="e">
        <f>IF(Table10[[#This Row],[Column3]]="","",MATCH(Table10[[#This Row],[Column3]],AD:AD,0))</f>
        <v>#N/A</v>
      </c>
    </row>
    <row r="27" spans="1:40" ht="13.5" thickBot="1">
      <c r="A27" s="73">
        <v>35</v>
      </c>
      <c r="C27">
        <f>ROW()</f>
        <v>27</v>
      </c>
      <c r="D27">
        <f>INDEX(Table1[ROWID],A:A)</f>
        <v>24</v>
      </c>
      <c r="E27">
        <f>INDEX(Table1[//DBS],A:A)</f>
        <v>2118</v>
      </c>
      <c r="F27">
        <f>INDEX(Table1[HARGA_CONV],A:A)</f>
        <v>204000</v>
      </c>
      <c r="G27" t="str">
        <f>IF(INDEX(Table1[SALES_H],Table4[[#This Row],[ROWID]])=0,"",INDEX(Table1[SALES_H],Table4[[#This Row],[ROWID]]))</f>
        <v>G</v>
      </c>
      <c r="H27" t="str">
        <f>IF(Table4[[#This Row],[SALES]]="","",INDEX(SALES_DICT[2],MATCH(Table4[[#This Row],[SALES]],SALES_DICT[1],0)))</f>
        <v>G</v>
      </c>
      <c r="I27" s="2" t="str">
        <f>IF(INDEX(Table1[DISKON],A:A)=0,"",INDEX(Table1[DISKON],A:A))</f>
        <v/>
      </c>
      <c r="J27" s="2" t="str">
        <f>IF(INDEX(Table1[DISKON NOTA],A:A)=0,"",INDEX(Table1[DISKON NOTA],A:A))</f>
        <v/>
      </c>
      <c r="K27" s="7">
        <f>INDEX(Table1[ISI_CONV],A:A)</f>
        <v>1</v>
      </c>
      <c r="L27" s="11">
        <f>INDEX(Table1[NOTA TOKO],Table4[[#This Row],[ROWID]])</f>
        <v>3513</v>
      </c>
      <c r="M27" t="str">
        <f>Table4[[#This Row],[SALES DICT]]</f>
        <v>G</v>
      </c>
      <c r="N27" t="str">
        <f>INDEX(Table1[TOKO-KOTA_H],A:A)</f>
        <v>MERAH 2-YOGYA</v>
      </c>
      <c r="O27" t="str">
        <f>IF(INDEX(Table1[KODE BARANG],A:A)=0,"",INDEX(Table1[KODE BARANG],A:A))</f>
        <v>NOT-IM54</v>
      </c>
      <c r="P27" t="str">
        <f>INDEX(Table1[NAMA BARANG],A:A)</f>
        <v>NOTEBOOK TALI A5-110</v>
      </c>
      <c r="Q27" t="str">
        <f>INDEX(Table1[ADA DI DAFTAR STOCK?],A:A)</f>
        <v>ADA</v>
      </c>
      <c r="R27" t="str">
        <f>SUBSTITUTE(_xlfn.NUMBERVALUE(Table4[[#This Row],[JUMLAH]],",","."),",",".")</f>
        <v>1</v>
      </c>
      <c r="S27" t="str">
        <f>INDEX(Table1[SATUAN_CONV],A:A)</f>
        <v>LSN</v>
      </c>
      <c r="T27" s="10" t="str">
        <f>SUBSTITUTE(_xlfn.NUMBERVALUE(Table4[[#This Row],[HARGA]],",","."),",",".")</f>
        <v>204000</v>
      </c>
      <c r="U27" s="12" t="str">
        <f>SUBSTITUTE(Table4[[#This Row],[DISKON]],",",".")</f>
        <v/>
      </c>
      <c r="V27" s="12" t="str">
        <f>SUBSTITUTE(Table4[[#This Row],[DISKON NOTA]],",",".")</f>
        <v/>
      </c>
      <c r="W27" s="3">
        <f>INDEX(Table1[TANGGAL NOTA_H],A:A)</f>
        <v>45531</v>
      </c>
      <c r="X27" s="3">
        <f>IF(INDEX(Table1[TANGGAL GUDANG_H],A:A)="","",INDEX(Table1[TANGGAL GUDANG_H],A:A))</f>
        <v>45530</v>
      </c>
      <c r="Y27" s="3">
        <f>INDEX(Table1[TANGGAL UPDATE_H],A:A)</f>
        <v>45534</v>
      </c>
      <c r="Z27" t="str">
        <f>INDEX(Table1[KOMENTAR_H],A:A)</f>
        <v/>
      </c>
      <c r="AA27"/>
      <c r="AB27">
        <f>IF(Table4[[#This Row],[DISKON]]="",Table4[[#This Row],[HARGA]],Table4[[#This Row],[HARGA]]*Table4[[#This Row],[DISKON]])</f>
        <v>204000</v>
      </c>
      <c r="AC27">
        <f>Table4[[#This Row],[TATAL DISKON]]*Table4[[#This Row],[JUMLAH]]</f>
        <v>204000</v>
      </c>
      <c r="AD27" t="str">
        <f>CONCATENATE(Table4[[#This Row],[SALES_C]],Table4[[#This Row],[NOTA TOKO]])</f>
        <v>G3513</v>
      </c>
      <c r="AE27">
        <f>INDEX(Table1[I],'4'!A:A)</f>
        <v>0</v>
      </c>
      <c r="AF27" t="e">
        <f>IF(Table4[[#This Row],[Column2]]="","",MATCH(Table4[[#This Row],[Column2]],AM:AM,0))</f>
        <v>#N/A</v>
      </c>
      <c r="AG27" t="str">
        <f>CONCATENATE(Table4[[#This Row],[TOKO-KOTA]],"_",Table4[[#This Row],[NAMA BARANG]])</f>
        <v>MERAH 2-YOGYA_NOTEBOOK TALI A5-110</v>
      </c>
      <c r="AH27" t="str">
        <f>CONCATENATE(Table4[[#This Row],[CONCAT_TOKO KOTA + NAMA BARANG]],"_",Table4[[#This Row],[HARGA_C]])</f>
        <v>MERAH 2-YOGYA_NOTEBOOK TALI A5-110_204000</v>
      </c>
      <c r="AK27" s="64">
        <v>338</v>
      </c>
      <c r="AL27" s="8"/>
      <c r="AM27" t="str">
        <f t="shared" si="0"/>
        <v>338</v>
      </c>
      <c r="AN27" t="e">
        <f>IF(Table10[[#This Row],[Column3]]="","",MATCH(Table10[[#This Row],[Column3]],AD:AD,0))</f>
        <v>#N/A</v>
      </c>
    </row>
    <row r="28" spans="1:40" ht="13.5" thickBot="1">
      <c r="A28" s="73">
        <v>36</v>
      </c>
      <c r="C28">
        <f>ROW()</f>
        <v>28</v>
      </c>
      <c r="D28">
        <f>INDEX(Table1[ROWID],A:A)</f>
        <v>24</v>
      </c>
      <c r="E28">
        <f>INDEX(Table1[//DBS],A:A)</f>
        <v>296</v>
      </c>
      <c r="F28">
        <f>INDEX(Table1[HARGA_CONV],A:A)</f>
        <v>18000</v>
      </c>
      <c r="G28" t="str">
        <f>IF(INDEX(Table1[SALES_H],Table4[[#This Row],[ROWID]])=0,"",INDEX(Table1[SALES_H],Table4[[#This Row],[ROWID]]))</f>
        <v>G</v>
      </c>
      <c r="H28" t="str">
        <f>IF(Table4[[#This Row],[SALES]]="","",INDEX(SALES_DICT[2],MATCH(Table4[[#This Row],[SALES]],SALES_DICT[1],0)))</f>
        <v>G</v>
      </c>
      <c r="I28" s="2" t="str">
        <f>IF(INDEX(Table1[DISKON],A:A)=0,"",INDEX(Table1[DISKON],A:A))</f>
        <v/>
      </c>
      <c r="J28" s="2" t="str">
        <f>IF(INDEX(Table1[DISKON NOTA],A:A)=0,"",INDEX(Table1[DISKON NOTA],A:A))</f>
        <v/>
      </c>
      <c r="K28" s="7">
        <f>INDEX(Table1[ISI_CONV],A:A)</f>
        <v>12</v>
      </c>
      <c r="L28" s="11">
        <f>INDEX(Table1[NOTA TOKO],Table4[[#This Row],[ROWID]])</f>
        <v>3513</v>
      </c>
      <c r="M28" t="str">
        <f>Table4[[#This Row],[SALES DICT]]</f>
        <v>G</v>
      </c>
      <c r="N28" t="str">
        <f>INDEX(Table1[TOKO-KOTA_H],A:A)</f>
        <v>MERAH 2-YOGYA</v>
      </c>
      <c r="O28" t="str">
        <f>IF(INDEX(Table1[KODE BARANG],A:A)=0,"",INDEX(Table1[KODE BARANG],A:A))</f>
        <v>BGA-NB6</v>
      </c>
      <c r="P28" t="str">
        <f>INDEX(Table1[NAMA BARANG],A:A)</f>
        <v>SKETCH BOOK A5 3555 POLOS</v>
      </c>
      <c r="Q28" t="str">
        <f>INDEX(Table1[ADA DI DAFTAR STOCK?],A:A)</f>
        <v>ADA</v>
      </c>
      <c r="R28" t="str">
        <f>SUBSTITUTE(_xlfn.NUMBERVALUE(Table4[[#This Row],[JUMLAH]],",","."),",",".")</f>
        <v>12</v>
      </c>
      <c r="S28" t="str">
        <f>INDEX(Table1[SATUAN_CONV],A:A)</f>
        <v>PCS</v>
      </c>
      <c r="T28" s="10" t="str">
        <f>SUBSTITUTE(_xlfn.NUMBERVALUE(Table4[[#This Row],[HARGA]],",","."),",",".")</f>
        <v>18000</v>
      </c>
      <c r="U28" s="12" t="str">
        <f>SUBSTITUTE(Table4[[#This Row],[DISKON]],",",".")</f>
        <v/>
      </c>
      <c r="V28" s="12" t="str">
        <f>SUBSTITUTE(Table4[[#This Row],[DISKON NOTA]],",",".")</f>
        <v/>
      </c>
      <c r="W28" s="3">
        <f>INDEX(Table1[TANGGAL NOTA_H],A:A)</f>
        <v>45531</v>
      </c>
      <c r="X28" s="3">
        <f>IF(INDEX(Table1[TANGGAL GUDANG_H],A:A)="","",INDEX(Table1[TANGGAL GUDANG_H],A:A))</f>
        <v>45530</v>
      </c>
      <c r="Y28" s="3">
        <f>INDEX(Table1[TANGGAL UPDATE_H],A:A)</f>
        <v>45534</v>
      </c>
      <c r="Z28" t="str">
        <f>INDEX(Table1[KOMENTAR_H],A:A)</f>
        <v/>
      </c>
      <c r="AA28"/>
      <c r="AB28">
        <f>IF(Table4[[#This Row],[DISKON]]="",Table4[[#This Row],[HARGA]],Table4[[#This Row],[HARGA]]*Table4[[#This Row],[DISKON]])</f>
        <v>18000</v>
      </c>
      <c r="AC28">
        <f>Table4[[#This Row],[TATAL DISKON]]*Table4[[#This Row],[JUMLAH]]</f>
        <v>216000</v>
      </c>
      <c r="AD28" t="str">
        <f>CONCATENATE(Table4[[#This Row],[SALES_C]],Table4[[#This Row],[NOTA TOKO]])</f>
        <v>G3513</v>
      </c>
      <c r="AE28">
        <f>INDEX(Table1[I],'4'!A:A)</f>
        <v>0</v>
      </c>
      <c r="AF28" t="e">
        <f>IF(Table4[[#This Row],[Column2]]="","",MATCH(Table4[[#This Row],[Column2]],AM:AM,0))</f>
        <v>#N/A</v>
      </c>
      <c r="AG28" t="str">
        <f>CONCATENATE(Table4[[#This Row],[TOKO-KOTA]],"_",Table4[[#This Row],[NAMA BARANG]])</f>
        <v>MERAH 2-YOGYA_SKETCH BOOK A5 3555 POLOS</v>
      </c>
      <c r="AH28" t="str">
        <f>CONCATENATE(Table4[[#This Row],[CONCAT_TOKO KOTA + NAMA BARANG]],"_",Table4[[#This Row],[HARGA_C]])</f>
        <v>MERAH 2-YOGYA_SKETCH BOOK A5 3555 POLOS_18000</v>
      </c>
      <c r="AK28" s="64">
        <v>2616</v>
      </c>
      <c r="AL28" s="8" t="s">
        <v>6664</v>
      </c>
      <c r="AM28" t="str">
        <f t="shared" si="0"/>
        <v>G2616</v>
      </c>
      <c r="AN28" t="e">
        <f>IF(Table10[[#This Row],[Column3]]="","",MATCH(Table10[[#This Row],[Column3]],AD:AD,0))</f>
        <v>#N/A</v>
      </c>
    </row>
    <row r="29" spans="1:40" ht="13.5" thickBot="1">
      <c r="A29" s="73">
        <v>37</v>
      </c>
      <c r="C29">
        <f>ROW()</f>
        <v>29</v>
      </c>
      <c r="D29">
        <f>INDEX(Table1[ROWID],A:A)</f>
        <v>24</v>
      </c>
      <c r="E29">
        <f>INDEX(Table1[//DBS],A:A)</f>
        <v>299</v>
      </c>
      <c r="F29">
        <f>INDEX(Table1[HARGA_CONV],A:A)</f>
        <v>25000</v>
      </c>
      <c r="G29" t="str">
        <f>IF(INDEX(Table1[SALES_H],Table4[[#This Row],[ROWID]])=0,"",INDEX(Table1[SALES_H],Table4[[#This Row],[ROWID]]))</f>
        <v>G</v>
      </c>
      <c r="H29" t="str">
        <f>IF(Table4[[#This Row],[SALES]]="","",INDEX(SALES_DICT[2],MATCH(Table4[[#This Row],[SALES]],SALES_DICT[1],0)))</f>
        <v>G</v>
      </c>
      <c r="I29" s="2" t="str">
        <f>IF(INDEX(Table1[DISKON],A:A)=0,"",INDEX(Table1[DISKON],A:A))</f>
        <v/>
      </c>
      <c r="J29" s="2" t="str">
        <f>IF(INDEX(Table1[DISKON NOTA],A:A)=0,"",INDEX(Table1[DISKON NOTA],A:A))</f>
        <v/>
      </c>
      <c r="K29" s="7">
        <f>INDEX(Table1[ISI_CONV],A:A)</f>
        <v>12</v>
      </c>
      <c r="L29" s="11">
        <f>INDEX(Table1[NOTA TOKO],Table4[[#This Row],[ROWID]])</f>
        <v>3513</v>
      </c>
      <c r="M29" t="str">
        <f>Table4[[#This Row],[SALES DICT]]</f>
        <v>G</v>
      </c>
      <c r="N29" t="str">
        <f>INDEX(Table1[TOKO-KOTA_H],A:A)</f>
        <v>MERAH 2-YOGYA</v>
      </c>
      <c r="O29" t="str">
        <f>IF(INDEX(Table1[KODE BARANG],A:A)=0,"",INDEX(Table1[KODE BARANG],A:A))</f>
        <v>BGA-IM10</v>
      </c>
      <c r="P29" t="str">
        <f>INDEX(Table1[NAMA BARANG],A:A)</f>
        <v>SKETCH BOOK A4 56183 BERUANG</v>
      </c>
      <c r="Q29" t="str">
        <f>INDEX(Table1[ADA DI DAFTAR STOCK?],A:A)</f>
        <v>ADA</v>
      </c>
      <c r="R29" t="str">
        <f>SUBSTITUTE(_xlfn.NUMBERVALUE(Table4[[#This Row],[JUMLAH]],",","."),",",".")</f>
        <v>12</v>
      </c>
      <c r="S29" t="str">
        <f>INDEX(Table1[SATUAN_CONV],A:A)</f>
        <v>PCS</v>
      </c>
      <c r="T29" s="10" t="str">
        <f>SUBSTITUTE(_xlfn.NUMBERVALUE(Table4[[#This Row],[HARGA]],",","."),",",".")</f>
        <v>25000</v>
      </c>
      <c r="U29" s="12" t="str">
        <f>SUBSTITUTE(Table4[[#This Row],[DISKON]],",",".")</f>
        <v/>
      </c>
      <c r="V29" s="12" t="str">
        <f>SUBSTITUTE(Table4[[#This Row],[DISKON NOTA]],",",".")</f>
        <v/>
      </c>
      <c r="W29" s="3">
        <f>INDEX(Table1[TANGGAL NOTA_H],A:A)</f>
        <v>45531</v>
      </c>
      <c r="X29" s="3">
        <f>IF(INDEX(Table1[TANGGAL GUDANG_H],A:A)="","",INDEX(Table1[TANGGAL GUDANG_H],A:A))</f>
        <v>45530</v>
      </c>
      <c r="Y29" s="3">
        <f>INDEX(Table1[TANGGAL UPDATE_H],A:A)</f>
        <v>45534</v>
      </c>
      <c r="Z29" t="str">
        <f>INDEX(Table1[KOMENTAR_H],A:A)</f>
        <v/>
      </c>
      <c r="AA29"/>
      <c r="AB29">
        <f>IF(Table4[[#This Row],[DISKON]]="",Table4[[#This Row],[HARGA]],Table4[[#This Row],[HARGA]]*Table4[[#This Row],[DISKON]])</f>
        <v>25000</v>
      </c>
      <c r="AC29">
        <f>Table4[[#This Row],[TATAL DISKON]]*Table4[[#This Row],[JUMLAH]]</f>
        <v>300000</v>
      </c>
      <c r="AD29" t="str">
        <f>CONCATENATE(Table4[[#This Row],[SALES_C]],Table4[[#This Row],[NOTA TOKO]])</f>
        <v>G3513</v>
      </c>
      <c r="AE29">
        <f>INDEX(Table1[I],'4'!A:A)</f>
        <v>0</v>
      </c>
      <c r="AF29" t="e">
        <f>IF(Table4[[#This Row],[Column2]]="","",MATCH(Table4[[#This Row],[Column2]],AM:AM,0))</f>
        <v>#N/A</v>
      </c>
      <c r="AG29" t="str">
        <f>CONCATENATE(Table4[[#This Row],[TOKO-KOTA]],"_",Table4[[#This Row],[NAMA BARANG]])</f>
        <v>MERAH 2-YOGYA_SKETCH BOOK A4 56183 BERUANG</v>
      </c>
      <c r="AH29" t="str">
        <f>CONCATENATE(Table4[[#This Row],[CONCAT_TOKO KOTA + NAMA BARANG]],"_",Table4[[#This Row],[HARGA_C]])</f>
        <v>MERAH 2-YOGYA_SKETCH BOOK A4 56183 BERUANG_25000</v>
      </c>
      <c r="AK29" s="64">
        <v>2616</v>
      </c>
      <c r="AL29" s="8" t="s">
        <v>6664</v>
      </c>
      <c r="AM29" t="str">
        <f t="shared" si="0"/>
        <v>G2616</v>
      </c>
      <c r="AN29" t="e">
        <f>IF(Table10[[#This Row],[Column3]]="","",MATCH(Table10[[#This Row],[Column3]],AD:AD,0))</f>
        <v>#N/A</v>
      </c>
    </row>
    <row r="30" spans="1:40" ht="13.5" thickBot="1">
      <c r="A30" s="73">
        <v>38</v>
      </c>
      <c r="C30">
        <f>ROW()</f>
        <v>30</v>
      </c>
      <c r="D30">
        <f>INDEX(Table1[ROWID],A:A)</f>
        <v>24</v>
      </c>
      <c r="E30">
        <f>INDEX(Table1[//DBS],A:A)</f>
        <v>302</v>
      </c>
      <c r="F30">
        <f>INDEX(Table1[HARGA_CONV],A:A)</f>
        <v>25000</v>
      </c>
      <c r="G30" t="str">
        <f>IF(INDEX(Table1[SALES_H],Table4[[#This Row],[ROWID]])=0,"",INDEX(Table1[SALES_H],Table4[[#This Row],[ROWID]]))</f>
        <v>G</v>
      </c>
      <c r="H30" t="str">
        <f>IF(Table4[[#This Row],[SALES]]="","",INDEX(SALES_DICT[2],MATCH(Table4[[#This Row],[SALES]],SALES_DICT[1],0)))</f>
        <v>G</v>
      </c>
      <c r="I30" s="2" t="str">
        <f>IF(INDEX(Table1[DISKON],A:A)=0,"",INDEX(Table1[DISKON],A:A))</f>
        <v/>
      </c>
      <c r="J30" s="2" t="str">
        <f>IF(INDEX(Table1[DISKON NOTA],A:A)=0,"",INDEX(Table1[DISKON NOTA],A:A))</f>
        <v/>
      </c>
      <c r="K30" s="7">
        <f>INDEX(Table1[ISI_CONV],A:A)</f>
        <v>12</v>
      </c>
      <c r="L30" s="11">
        <f>INDEX(Table1[NOTA TOKO],Table4[[#This Row],[ROWID]])</f>
        <v>3513</v>
      </c>
      <c r="M30" t="str">
        <f>Table4[[#This Row],[SALES DICT]]</f>
        <v>G</v>
      </c>
      <c r="N30" t="str">
        <f>INDEX(Table1[TOKO-KOTA_H],A:A)</f>
        <v>MERAH 2-YOGYA</v>
      </c>
      <c r="O30" t="str">
        <f>IF(INDEX(Table1[KODE BARANG],A:A)=0,"",INDEX(Table1[KODE BARANG],A:A))</f>
        <v>BGA-IM13</v>
      </c>
      <c r="P30" t="str">
        <f>INDEX(Table1[NAMA BARANG],A:A)</f>
        <v>SKETCH BOOK A4 56172 PEMANDANGAN</v>
      </c>
      <c r="Q30" t="str">
        <f>INDEX(Table1[ADA DI DAFTAR STOCK?],A:A)</f>
        <v>ADA</v>
      </c>
      <c r="R30" t="str">
        <f>SUBSTITUTE(_xlfn.NUMBERVALUE(Table4[[#This Row],[JUMLAH]],",","."),",",".")</f>
        <v>12</v>
      </c>
      <c r="S30" t="str">
        <f>INDEX(Table1[SATUAN_CONV],A:A)</f>
        <v>PCS</v>
      </c>
      <c r="T30" s="10" t="str">
        <f>SUBSTITUTE(_xlfn.NUMBERVALUE(Table4[[#This Row],[HARGA]],",","."),",",".")</f>
        <v>25000</v>
      </c>
      <c r="U30" s="12" t="str">
        <f>SUBSTITUTE(Table4[[#This Row],[DISKON]],",",".")</f>
        <v/>
      </c>
      <c r="V30" s="12" t="str">
        <f>SUBSTITUTE(Table4[[#This Row],[DISKON NOTA]],",",".")</f>
        <v/>
      </c>
      <c r="W30" s="3">
        <f>INDEX(Table1[TANGGAL NOTA_H],A:A)</f>
        <v>45531</v>
      </c>
      <c r="X30" s="3">
        <f>IF(INDEX(Table1[TANGGAL GUDANG_H],A:A)="","",INDEX(Table1[TANGGAL GUDANG_H],A:A))</f>
        <v>45530</v>
      </c>
      <c r="Y30" s="3">
        <f>INDEX(Table1[TANGGAL UPDATE_H],A:A)</f>
        <v>45534</v>
      </c>
      <c r="Z30" t="str">
        <f>INDEX(Table1[KOMENTAR_H],A:A)</f>
        <v/>
      </c>
      <c r="AA30"/>
      <c r="AB30">
        <f>IF(Table4[[#This Row],[DISKON]]="",Table4[[#This Row],[HARGA]],Table4[[#This Row],[HARGA]]*Table4[[#This Row],[DISKON]])</f>
        <v>25000</v>
      </c>
      <c r="AC30">
        <f>Table4[[#This Row],[TATAL DISKON]]*Table4[[#This Row],[JUMLAH]]</f>
        <v>300000</v>
      </c>
      <c r="AD30" t="str">
        <f>CONCATENATE(Table4[[#This Row],[SALES_C]],Table4[[#This Row],[NOTA TOKO]])</f>
        <v>G3513</v>
      </c>
      <c r="AE30">
        <f>INDEX(Table1[I],'4'!A:A)</f>
        <v>0</v>
      </c>
      <c r="AF30" t="e">
        <f>IF(Table4[[#This Row],[Column2]]="","",MATCH(Table4[[#This Row],[Column2]],AM:AM,0))</f>
        <v>#N/A</v>
      </c>
      <c r="AG30" t="str">
        <f>CONCATENATE(Table4[[#This Row],[TOKO-KOTA]],"_",Table4[[#This Row],[NAMA BARANG]])</f>
        <v>MERAH 2-YOGYA_SKETCH BOOK A4 56172 PEMANDANGAN</v>
      </c>
      <c r="AH30" t="str">
        <f>CONCATENATE(Table4[[#This Row],[CONCAT_TOKO KOTA + NAMA BARANG]],"_",Table4[[#This Row],[HARGA_C]])</f>
        <v>MERAH 2-YOGYA_SKETCH BOOK A4 56172 PEMANDANGAN_25000</v>
      </c>
      <c r="AK30" s="64">
        <v>2616</v>
      </c>
      <c r="AL30" s="8" t="s">
        <v>6664</v>
      </c>
      <c r="AM30" t="str">
        <f t="shared" si="0"/>
        <v>G2616</v>
      </c>
      <c r="AN30" t="e">
        <f>IF(Table10[[#This Row],[Column3]]="","",MATCH(Table10[[#This Row],[Column3]],AD:AD,0))</f>
        <v>#N/A</v>
      </c>
    </row>
    <row r="31" spans="1:40" ht="13.5" thickBot="1">
      <c r="A31" s="73">
        <v>39</v>
      </c>
      <c r="C31">
        <f>ROW()</f>
        <v>31</v>
      </c>
      <c r="D31">
        <f>INDEX(Table1[ROWID],A:A)</f>
        <v>24</v>
      </c>
      <c r="E31">
        <f>INDEX(Table1[//DBS],A:A)</f>
        <v>2741</v>
      </c>
      <c r="F31">
        <f>INDEX(Table1[HARGA_CONV],A:A)</f>
        <v>20000</v>
      </c>
      <c r="G31" t="str">
        <f>IF(INDEX(Table1[SALES_H],Table4[[#This Row],[ROWID]])=0,"",INDEX(Table1[SALES_H],Table4[[#This Row],[ROWID]]))</f>
        <v>G</v>
      </c>
      <c r="H31" t="str">
        <f>IF(Table4[[#This Row],[SALES]]="","",INDEX(SALES_DICT[2],MATCH(Table4[[#This Row],[SALES]],SALES_DICT[1],0)))</f>
        <v>G</v>
      </c>
      <c r="I31" s="2" t="str">
        <f>IF(INDEX(Table1[DISKON],A:A)=0,"",INDEX(Table1[DISKON],A:A))</f>
        <v/>
      </c>
      <c r="J31" s="2" t="str">
        <f>IF(INDEX(Table1[DISKON NOTA],A:A)=0,"",INDEX(Table1[DISKON NOTA],A:A))</f>
        <v/>
      </c>
      <c r="K31" s="7">
        <f>INDEX(Table1[ISI_CONV],A:A)</f>
        <v>6</v>
      </c>
      <c r="L31" s="11">
        <f>INDEX(Table1[NOTA TOKO],Table4[[#This Row],[ROWID]])</f>
        <v>3513</v>
      </c>
      <c r="M31" t="str">
        <f>Table4[[#This Row],[SALES DICT]]</f>
        <v>G</v>
      </c>
      <c r="N31" t="str">
        <f>INDEX(Table1[TOKO-KOTA_H],A:A)</f>
        <v>MERAH 2-YOGYA</v>
      </c>
      <c r="O31" t="str">
        <f>IF(INDEX(Table1[KODE BARANG],A:A)=0,"",INDEX(Table1[KODE BARANG],A:A))</f>
        <v>STB-VO3</v>
      </c>
      <c r="P31" t="str">
        <f>INDEX(Table1[NAMA BARANG],A:A)</f>
        <v>STABILLO VTRO HL-1203 PASTEL</v>
      </c>
      <c r="Q31" t="str">
        <f>INDEX(Table1[ADA DI DAFTAR STOCK?],A:A)</f>
        <v>ADA</v>
      </c>
      <c r="R31" t="str">
        <f>SUBSTITUTE(_xlfn.NUMBERVALUE(Table4[[#This Row],[JUMLAH]],",","."),",",".")</f>
        <v>6</v>
      </c>
      <c r="S31" t="str">
        <f>INDEX(Table1[SATUAN_CONV],A:A)</f>
        <v>LSN</v>
      </c>
      <c r="T31" s="10" t="str">
        <f>SUBSTITUTE(_xlfn.NUMBERVALUE(Table4[[#This Row],[HARGA]],",","."),",",".")</f>
        <v>20000</v>
      </c>
      <c r="U31" s="12" t="str">
        <f>SUBSTITUTE(Table4[[#This Row],[DISKON]],",",".")</f>
        <v/>
      </c>
      <c r="V31" s="12" t="str">
        <f>SUBSTITUTE(Table4[[#This Row],[DISKON NOTA]],",",".")</f>
        <v/>
      </c>
      <c r="W31" s="3">
        <f>INDEX(Table1[TANGGAL NOTA_H],A:A)</f>
        <v>45531</v>
      </c>
      <c r="X31" s="3">
        <f>IF(INDEX(Table1[TANGGAL GUDANG_H],A:A)="","",INDEX(Table1[TANGGAL GUDANG_H],A:A))</f>
        <v>45530</v>
      </c>
      <c r="Y31" s="3">
        <f>INDEX(Table1[TANGGAL UPDATE_H],A:A)</f>
        <v>45534</v>
      </c>
      <c r="Z31" t="str">
        <f>INDEX(Table1[KOMENTAR_H],A:A)</f>
        <v/>
      </c>
      <c r="AA31"/>
      <c r="AB31">
        <f>IF(Table4[[#This Row],[DISKON]]="",Table4[[#This Row],[HARGA]],Table4[[#This Row],[HARGA]]*Table4[[#This Row],[DISKON]])</f>
        <v>20000</v>
      </c>
      <c r="AC31">
        <f>Table4[[#This Row],[TATAL DISKON]]*Table4[[#This Row],[JUMLAH]]</f>
        <v>120000</v>
      </c>
      <c r="AD31" t="str">
        <f>CONCATENATE(Table4[[#This Row],[SALES_C]],Table4[[#This Row],[NOTA TOKO]])</f>
        <v>G3513</v>
      </c>
      <c r="AE31">
        <f>INDEX(Table1[I],'4'!A:A)</f>
        <v>0</v>
      </c>
      <c r="AF31" t="e">
        <f>IF(Table4[[#This Row],[Column2]]="","",MATCH(Table4[[#This Row],[Column2]],AM:AM,0))</f>
        <v>#N/A</v>
      </c>
      <c r="AG31" t="str">
        <f>CONCATENATE(Table4[[#This Row],[TOKO-KOTA]],"_",Table4[[#This Row],[NAMA BARANG]])</f>
        <v>MERAH 2-YOGYA_STABILLO VTRO HL-1203 PASTEL</v>
      </c>
      <c r="AH31" t="str">
        <f>CONCATENATE(Table4[[#This Row],[CONCAT_TOKO KOTA + NAMA BARANG]],"_",Table4[[#This Row],[HARGA_C]])</f>
        <v>MERAH 2-YOGYA_STABILLO VTRO HL-1203 PASTEL_20000</v>
      </c>
      <c r="AK31" s="64">
        <v>2616</v>
      </c>
      <c r="AL31" s="8" t="s">
        <v>6664</v>
      </c>
      <c r="AM31" t="str">
        <f t="shared" si="0"/>
        <v>G2616</v>
      </c>
      <c r="AN31" t="e">
        <f>IF(Table10[[#This Row],[Column3]]="","",MATCH(Table10[[#This Row],[Column3]],AD:AD,0))</f>
        <v>#N/A</v>
      </c>
    </row>
    <row r="32" spans="1:40" ht="13.5" thickBot="1">
      <c r="A32" s="73">
        <v>41</v>
      </c>
      <c r="C32">
        <f>ROW()</f>
        <v>32</v>
      </c>
      <c r="D32">
        <f>INDEX(Table1[ROWID],A:A)</f>
        <v>41</v>
      </c>
      <c r="E32">
        <f>INDEX(Table1[//DBS],A:A)</f>
        <v>2153</v>
      </c>
      <c r="F32">
        <f>INDEX(Table1[HARGA_CONV],A:A)</f>
        <v>16500</v>
      </c>
      <c r="G32" t="str">
        <f>IF(INDEX(Table1[SALES_H],Table4[[#This Row],[ROWID]])=0,"",INDEX(Table1[SALES_H],Table4[[#This Row],[ROWID]]))</f>
        <v>G</v>
      </c>
      <c r="H32" t="str">
        <f>IF(Table4[[#This Row],[SALES]]="","",INDEX(SALES_DICT[2],MATCH(Table4[[#This Row],[SALES]],SALES_DICT[1],0)))</f>
        <v>G</v>
      </c>
      <c r="I32" s="2" t="str">
        <f>IF(INDEX(Table1[DISKON],A:A)=0,"",INDEX(Table1[DISKON],A:A))</f>
        <v/>
      </c>
      <c r="J32" s="2" t="str">
        <f>IF(INDEX(Table1[DISKON NOTA],A:A)=0,"",INDEX(Table1[DISKON NOTA],A:A))</f>
        <v/>
      </c>
      <c r="K32" s="7">
        <f>INDEX(Table1[ISI_CONV],A:A)</f>
        <v>12</v>
      </c>
      <c r="L32" s="11">
        <f>INDEX(Table1[NOTA TOKO],Table4[[#This Row],[ROWID]])</f>
        <v>3514</v>
      </c>
      <c r="M32" t="str">
        <f>Table4[[#This Row],[SALES DICT]]</f>
        <v>G</v>
      </c>
      <c r="N32" t="str">
        <f>INDEX(Table1[TOKO-KOTA_H],A:A)</f>
        <v>MERAH 2-YOGYA</v>
      </c>
      <c r="O32" t="str">
        <f>IF(INDEX(Table1[KODE BARANG],A:A)=0,"",INDEX(Table1[KODE BARANG],A:A))</f>
        <v>NOT-IM90</v>
      </c>
      <c r="P32" t="str">
        <f>INDEX(Table1[NAMA BARANG],A:A)</f>
        <v>NOTEBOOK SPIRAL 18100-68</v>
      </c>
      <c r="Q32" t="str">
        <f>INDEX(Table1[ADA DI DAFTAR STOCK?],A:A)</f>
        <v>ADA</v>
      </c>
      <c r="R32" t="str">
        <f>SUBSTITUTE(_xlfn.NUMBERVALUE(Table4[[#This Row],[JUMLAH]],",","."),",",".")</f>
        <v>12</v>
      </c>
      <c r="S32" t="str">
        <f>INDEX(Table1[SATUAN_CONV],A:A)</f>
        <v>PCS</v>
      </c>
      <c r="T32" s="10" t="str">
        <f>SUBSTITUTE(_xlfn.NUMBERVALUE(Table4[[#This Row],[HARGA]],",","."),",",".")</f>
        <v>16500</v>
      </c>
      <c r="U32" s="12" t="str">
        <f>SUBSTITUTE(Table4[[#This Row],[DISKON]],",",".")</f>
        <v/>
      </c>
      <c r="V32" s="12" t="str">
        <f>SUBSTITUTE(Table4[[#This Row],[DISKON NOTA]],",",".")</f>
        <v/>
      </c>
      <c r="W32" s="3">
        <f>INDEX(Table1[TANGGAL NOTA_H],A:A)</f>
        <v>45531</v>
      </c>
      <c r="X32" s="3">
        <f>IF(INDEX(Table1[TANGGAL GUDANG_H],A:A)="","",INDEX(Table1[TANGGAL GUDANG_H],A:A))</f>
        <v>45530</v>
      </c>
      <c r="Y32" s="3">
        <f>INDEX(Table1[TANGGAL UPDATE_H],A:A)</f>
        <v>45534</v>
      </c>
      <c r="Z32" t="str">
        <f>INDEX(Table1[KOMENTAR_H],A:A)</f>
        <v/>
      </c>
      <c r="AA32"/>
      <c r="AB32">
        <f>IF(Table4[[#This Row],[DISKON]]="",Table4[[#This Row],[HARGA]],Table4[[#This Row],[HARGA]]*Table4[[#This Row],[DISKON]])</f>
        <v>16500</v>
      </c>
      <c r="AC32">
        <f>Table4[[#This Row],[TATAL DISKON]]*Table4[[#This Row],[JUMLAH]]</f>
        <v>198000</v>
      </c>
      <c r="AD32" t="str">
        <f>CONCATENATE(Table4[[#This Row],[SALES_C]],Table4[[#This Row],[NOTA TOKO]])</f>
        <v>G3514</v>
      </c>
      <c r="AE32">
        <f>INDEX(Table1[I],'4'!A:A)</f>
        <v>0</v>
      </c>
      <c r="AF32" t="e">
        <f>IF(Table4[[#This Row],[Column2]]="","",MATCH(Table4[[#This Row],[Column2]],AM:AM,0))</f>
        <v>#N/A</v>
      </c>
      <c r="AG32" t="str">
        <f>CONCATENATE(Table4[[#This Row],[TOKO-KOTA]],"_",Table4[[#This Row],[NAMA BARANG]])</f>
        <v>MERAH 2-YOGYA_NOTEBOOK SPIRAL 18100-68</v>
      </c>
      <c r="AH32" t="str">
        <f>CONCATENATE(Table4[[#This Row],[CONCAT_TOKO KOTA + NAMA BARANG]],"_",Table4[[#This Row],[HARGA_C]])</f>
        <v>MERAH 2-YOGYA_NOTEBOOK SPIRAL 18100-68_16500</v>
      </c>
      <c r="AK32" s="64">
        <v>180</v>
      </c>
      <c r="AL32" s="8" t="s">
        <v>122</v>
      </c>
      <c r="AM32" t="str">
        <f t="shared" si="0"/>
        <v>B180</v>
      </c>
      <c r="AN32" t="e">
        <f>IF(Table10[[#This Row],[Column3]]="","",MATCH(Table10[[#This Row],[Column3]],AD:AD,0))</f>
        <v>#N/A</v>
      </c>
    </row>
    <row r="33" spans="1:40" ht="13.5" thickBot="1">
      <c r="A33" s="73">
        <v>42</v>
      </c>
      <c r="C33">
        <f>ROW()</f>
        <v>33</v>
      </c>
      <c r="D33">
        <f>INDEX(Table1[ROWID],A:A)</f>
        <v>41</v>
      </c>
      <c r="E33">
        <f>INDEX(Table1[//DBS],A:A)</f>
        <v>2120</v>
      </c>
      <c r="F33">
        <f>INDEX(Table1[HARGA_CONV],A:A)</f>
        <v>198000</v>
      </c>
      <c r="G33" t="str">
        <f>IF(INDEX(Table1[SALES_H],Table4[[#This Row],[ROWID]])=0,"",INDEX(Table1[SALES_H],Table4[[#This Row],[ROWID]]))</f>
        <v>G</v>
      </c>
      <c r="H33" t="str">
        <f>IF(Table4[[#This Row],[SALES]]="","",INDEX(SALES_DICT[2],MATCH(Table4[[#This Row],[SALES]],SALES_DICT[1],0)))</f>
        <v>G</v>
      </c>
      <c r="I33" s="2" t="str">
        <f>IF(INDEX(Table1[DISKON],A:A)=0,"",INDEX(Table1[DISKON],A:A))</f>
        <v/>
      </c>
      <c r="J33" s="2" t="str">
        <f>IF(INDEX(Table1[DISKON NOTA],A:A)=0,"",INDEX(Table1[DISKON NOTA],A:A))</f>
        <v/>
      </c>
      <c r="K33" s="7">
        <f>INDEX(Table1[ISI_CONV],A:A)</f>
        <v>1</v>
      </c>
      <c r="L33" s="11">
        <f>INDEX(Table1[NOTA TOKO],Table4[[#This Row],[ROWID]])</f>
        <v>3514</v>
      </c>
      <c r="M33" t="str">
        <f>Table4[[#This Row],[SALES DICT]]</f>
        <v>G</v>
      </c>
      <c r="N33" t="str">
        <f>INDEX(Table1[TOKO-KOTA_H],A:A)</f>
        <v>MERAH 2-YOGYA</v>
      </c>
      <c r="O33" t="str">
        <f>IF(INDEX(Table1[KODE BARANG],A:A)=0,"",INDEX(Table1[KODE BARANG],A:A))</f>
        <v>NOT-IM56</v>
      </c>
      <c r="P33" t="str">
        <f>INDEX(Table1[NAMA BARANG],A:A)</f>
        <v>NOTEBOOK 18100-61</v>
      </c>
      <c r="Q33" t="str">
        <f>INDEX(Table1[ADA DI DAFTAR STOCK?],A:A)</f>
        <v>ADA</v>
      </c>
      <c r="R33" t="str">
        <f>SUBSTITUTE(_xlfn.NUMBERVALUE(Table4[[#This Row],[JUMLAH]],",","."),",",".")</f>
        <v>1</v>
      </c>
      <c r="S33" t="str">
        <f>INDEX(Table1[SATUAN_CONV],A:A)</f>
        <v>LSN</v>
      </c>
      <c r="T33" s="10" t="str">
        <f>SUBSTITUTE(_xlfn.NUMBERVALUE(Table4[[#This Row],[HARGA]],",","."),",",".")</f>
        <v>198000</v>
      </c>
      <c r="U33" s="12" t="str">
        <f>SUBSTITUTE(Table4[[#This Row],[DISKON]],",",".")</f>
        <v/>
      </c>
      <c r="V33" s="12" t="str">
        <f>SUBSTITUTE(Table4[[#This Row],[DISKON NOTA]],",",".")</f>
        <v/>
      </c>
      <c r="W33" s="3">
        <f>INDEX(Table1[TANGGAL NOTA_H],A:A)</f>
        <v>45531</v>
      </c>
      <c r="X33" s="3">
        <f>IF(INDEX(Table1[TANGGAL GUDANG_H],A:A)="","",INDEX(Table1[TANGGAL GUDANG_H],A:A))</f>
        <v>45530</v>
      </c>
      <c r="Y33" s="3">
        <f>INDEX(Table1[TANGGAL UPDATE_H],A:A)</f>
        <v>45534</v>
      </c>
      <c r="Z33" t="str">
        <f>INDEX(Table1[KOMENTAR_H],A:A)</f>
        <v/>
      </c>
      <c r="AA33"/>
      <c r="AB33">
        <f>IF(Table4[[#This Row],[DISKON]]="",Table4[[#This Row],[HARGA]],Table4[[#This Row],[HARGA]]*Table4[[#This Row],[DISKON]])</f>
        <v>198000</v>
      </c>
      <c r="AC33">
        <f>Table4[[#This Row],[TATAL DISKON]]*Table4[[#This Row],[JUMLAH]]</f>
        <v>198000</v>
      </c>
      <c r="AD33" t="str">
        <f>CONCATENATE(Table4[[#This Row],[SALES_C]],Table4[[#This Row],[NOTA TOKO]])</f>
        <v>G3514</v>
      </c>
      <c r="AE33">
        <f>INDEX(Table1[I],'4'!A:A)</f>
        <v>0</v>
      </c>
      <c r="AF33" t="e">
        <f>IF(Table4[[#This Row],[Column2]]="","",MATCH(Table4[[#This Row],[Column2]],AM:AM,0))</f>
        <v>#N/A</v>
      </c>
      <c r="AG33" t="str">
        <f>CONCATENATE(Table4[[#This Row],[TOKO-KOTA]],"_",Table4[[#This Row],[NAMA BARANG]])</f>
        <v>MERAH 2-YOGYA_NOTEBOOK 18100-61</v>
      </c>
      <c r="AH33" t="str">
        <f>CONCATENATE(Table4[[#This Row],[CONCAT_TOKO KOTA + NAMA BARANG]],"_",Table4[[#This Row],[HARGA_C]])</f>
        <v>MERAH 2-YOGYA_NOTEBOOK 18100-61_198000</v>
      </c>
      <c r="AK33" s="64">
        <v>180</v>
      </c>
      <c r="AL33" s="8" t="s">
        <v>122</v>
      </c>
      <c r="AM33" t="str">
        <f t="shared" si="0"/>
        <v>B180</v>
      </c>
      <c r="AN33" t="e">
        <f>IF(Table10[[#This Row],[Column3]]="","",MATCH(Table10[[#This Row],[Column3]],AD:AD,0))</f>
        <v>#N/A</v>
      </c>
    </row>
    <row r="34" spans="1:40" ht="13.5" thickBot="1">
      <c r="A34" s="73">
        <v>43</v>
      </c>
      <c r="C34">
        <f>ROW()</f>
        <v>34</v>
      </c>
      <c r="D34">
        <f>INDEX(Table1[ROWID],A:A)</f>
        <v>41</v>
      </c>
      <c r="E34">
        <f>INDEX(Table1[//DBS],A:A)</f>
        <v>2084</v>
      </c>
      <c r="F34">
        <f>INDEX(Table1[HARGA_CONV],A:A)</f>
        <v>11000</v>
      </c>
      <c r="G34" t="str">
        <f>IF(INDEX(Table1[SALES_H],Table4[[#This Row],[ROWID]])=0,"",INDEX(Table1[SALES_H],Table4[[#This Row],[ROWID]]))</f>
        <v>G</v>
      </c>
      <c r="H34" t="str">
        <f>IF(Table4[[#This Row],[SALES]]="","",INDEX(SALES_DICT[2],MATCH(Table4[[#This Row],[SALES]],SALES_DICT[1],0)))</f>
        <v>G</v>
      </c>
      <c r="I34" s="2" t="str">
        <f>IF(INDEX(Table1[DISKON],A:A)=0,"",INDEX(Table1[DISKON],A:A))</f>
        <v/>
      </c>
      <c r="J34" s="2" t="str">
        <f>IF(INDEX(Table1[DISKON NOTA],A:A)=0,"",INDEX(Table1[DISKON NOTA],A:A))</f>
        <v/>
      </c>
      <c r="K34" s="7">
        <f>INDEX(Table1[ISI_CONV],A:A)</f>
        <v>24</v>
      </c>
      <c r="L34" s="11">
        <f>INDEX(Table1[NOTA TOKO],Table4[[#This Row],[ROWID]])</f>
        <v>3514</v>
      </c>
      <c r="M34" t="str">
        <f>Table4[[#This Row],[SALES DICT]]</f>
        <v>G</v>
      </c>
      <c r="N34" t="str">
        <f>INDEX(Table1[TOKO-KOTA_H],A:A)</f>
        <v>MERAH 2-YOGYA</v>
      </c>
      <c r="O34" t="str">
        <f>IF(INDEX(Table1[KODE BARANG],A:A)=0,"",INDEX(Table1[KODE BARANG],A:A))</f>
        <v>NOT-IM4</v>
      </c>
      <c r="P34" t="str">
        <f>INDEX(Table1[NAMA BARANG],A:A)</f>
        <v>NOTEBOOK SPIRAL 28825-61 A5</v>
      </c>
      <c r="Q34" t="str">
        <f>INDEX(Table1[ADA DI DAFTAR STOCK?],A:A)</f>
        <v>ADA</v>
      </c>
      <c r="R34" t="str">
        <f>SUBSTITUTE(_xlfn.NUMBERVALUE(Table4[[#This Row],[JUMLAH]],",","."),",",".")</f>
        <v>24</v>
      </c>
      <c r="S34" t="str">
        <f>INDEX(Table1[SATUAN_CONV],A:A)</f>
        <v>PCS</v>
      </c>
      <c r="T34" s="10" t="str">
        <f>SUBSTITUTE(_xlfn.NUMBERVALUE(Table4[[#This Row],[HARGA]],",","."),",",".")</f>
        <v>11000</v>
      </c>
      <c r="U34" s="12" t="str">
        <f>SUBSTITUTE(Table4[[#This Row],[DISKON]],",",".")</f>
        <v/>
      </c>
      <c r="V34" s="12" t="str">
        <f>SUBSTITUTE(Table4[[#This Row],[DISKON NOTA]],",",".")</f>
        <v/>
      </c>
      <c r="W34" s="3">
        <f>INDEX(Table1[TANGGAL NOTA_H],A:A)</f>
        <v>45531</v>
      </c>
      <c r="X34" s="3">
        <f>IF(INDEX(Table1[TANGGAL GUDANG_H],A:A)="","",INDEX(Table1[TANGGAL GUDANG_H],A:A))</f>
        <v>45530</v>
      </c>
      <c r="Y34" s="3">
        <f>INDEX(Table1[TANGGAL UPDATE_H],A:A)</f>
        <v>45534</v>
      </c>
      <c r="Z34" t="str">
        <f>INDEX(Table1[KOMENTAR_H],A:A)</f>
        <v/>
      </c>
      <c r="AA34"/>
      <c r="AB34">
        <f>IF(Table4[[#This Row],[DISKON]]="",Table4[[#This Row],[HARGA]],Table4[[#This Row],[HARGA]]*Table4[[#This Row],[DISKON]])</f>
        <v>11000</v>
      </c>
      <c r="AC34">
        <f>Table4[[#This Row],[TATAL DISKON]]*Table4[[#This Row],[JUMLAH]]</f>
        <v>264000</v>
      </c>
      <c r="AD34" t="str">
        <f>CONCATENATE(Table4[[#This Row],[SALES_C]],Table4[[#This Row],[NOTA TOKO]])</f>
        <v>G3514</v>
      </c>
      <c r="AE34">
        <f>INDEX(Table1[I],'4'!A:A)</f>
        <v>0</v>
      </c>
      <c r="AF34" t="e">
        <f>IF(Table4[[#This Row],[Column2]]="","",MATCH(Table4[[#This Row],[Column2]],AM:AM,0))</f>
        <v>#N/A</v>
      </c>
      <c r="AG34" t="str">
        <f>CONCATENATE(Table4[[#This Row],[TOKO-KOTA]],"_",Table4[[#This Row],[NAMA BARANG]])</f>
        <v>MERAH 2-YOGYA_NOTEBOOK SPIRAL 28825-61 A5</v>
      </c>
      <c r="AH34" t="str">
        <f>CONCATENATE(Table4[[#This Row],[CONCAT_TOKO KOTA + NAMA BARANG]],"_",Table4[[#This Row],[HARGA_C]])</f>
        <v>MERAH 2-YOGYA_NOTEBOOK SPIRAL 28825-61 A5_11000</v>
      </c>
      <c r="AK34" s="64">
        <v>180</v>
      </c>
      <c r="AL34" s="8" t="s">
        <v>122</v>
      </c>
      <c r="AM34" t="str">
        <f t="shared" si="0"/>
        <v>B180</v>
      </c>
      <c r="AN34" t="e">
        <f>IF(Table10[[#This Row],[Column3]]="","",MATCH(Table10[[#This Row],[Column3]],AD:AD,0))</f>
        <v>#N/A</v>
      </c>
    </row>
    <row r="35" spans="1:40" ht="13.5" thickBot="1">
      <c r="A35" s="73">
        <v>44</v>
      </c>
      <c r="C35">
        <f>ROW()</f>
        <v>35</v>
      </c>
      <c r="D35">
        <f>INDEX(Table1[ROWID],A:A)</f>
        <v>41</v>
      </c>
      <c r="E35">
        <f>INDEX(Table1[//DBS],A:A)</f>
        <v>2103</v>
      </c>
      <c r="F35">
        <f>INDEX(Table1[HARGA_CONV],A:A)</f>
        <v>80000</v>
      </c>
      <c r="G35" t="str">
        <f>IF(INDEX(Table1[SALES_H],Table4[[#This Row],[ROWID]])=0,"",INDEX(Table1[SALES_H],Table4[[#This Row],[ROWID]]))</f>
        <v>G</v>
      </c>
      <c r="H35" t="str">
        <f>IF(Table4[[#This Row],[SALES]]="","",INDEX(SALES_DICT[2],MATCH(Table4[[#This Row],[SALES]],SALES_DICT[1],0)))</f>
        <v>G</v>
      </c>
      <c r="I35" s="2" t="str">
        <f>IF(INDEX(Table1[DISKON],A:A)=0,"",INDEX(Table1[DISKON],A:A))</f>
        <v/>
      </c>
      <c r="J35" s="2" t="str">
        <f>IF(INDEX(Table1[DISKON NOTA],A:A)=0,"",INDEX(Table1[DISKON NOTA],A:A))</f>
        <v/>
      </c>
      <c r="K35" s="7">
        <f>INDEX(Table1[ISI_CONV],A:A)</f>
        <v>1</v>
      </c>
      <c r="L35" s="11">
        <f>INDEX(Table1[NOTA TOKO],Table4[[#This Row],[ROWID]])</f>
        <v>3514</v>
      </c>
      <c r="M35" t="str">
        <f>Table4[[#This Row],[SALES DICT]]</f>
        <v>G</v>
      </c>
      <c r="N35" t="str">
        <f>INDEX(Table1[TOKO-KOTA_H],A:A)</f>
        <v>MERAH 2-YOGYA</v>
      </c>
      <c r="O35" t="str">
        <f>IF(INDEX(Table1[KODE BARANG],A:A)=0,"",INDEX(Table1[KODE BARANG],A:A))</f>
        <v>NOT-IM39</v>
      </c>
      <c r="P35" t="str">
        <f>INDEX(Table1[NAMA BARANG],A:A)</f>
        <v>NOTEBOOK SPIRAL 28850-61</v>
      </c>
      <c r="Q35" t="str">
        <f>INDEX(Table1[ADA DI DAFTAR STOCK?],A:A)</f>
        <v>ADA</v>
      </c>
      <c r="R35" t="str">
        <f>SUBSTITUTE(_xlfn.NUMBERVALUE(Table4[[#This Row],[JUMLAH]],",","."),",",".")</f>
        <v>1</v>
      </c>
      <c r="S35" t="str">
        <f>INDEX(Table1[SATUAN_CONV],A:A)</f>
        <v>LSN</v>
      </c>
      <c r="T35" s="10" t="str">
        <f>SUBSTITUTE(_xlfn.NUMBERVALUE(Table4[[#This Row],[HARGA]],",","."),",",".")</f>
        <v>80000</v>
      </c>
      <c r="U35" s="12" t="str">
        <f>SUBSTITUTE(Table4[[#This Row],[DISKON]],",",".")</f>
        <v/>
      </c>
      <c r="V35" s="12" t="str">
        <f>SUBSTITUTE(Table4[[#This Row],[DISKON NOTA]],",",".")</f>
        <v/>
      </c>
      <c r="W35" s="3">
        <f>INDEX(Table1[TANGGAL NOTA_H],A:A)</f>
        <v>45531</v>
      </c>
      <c r="X35" s="3">
        <f>IF(INDEX(Table1[TANGGAL GUDANG_H],A:A)="","",INDEX(Table1[TANGGAL GUDANG_H],A:A))</f>
        <v>45530</v>
      </c>
      <c r="Y35" s="3">
        <f>INDEX(Table1[TANGGAL UPDATE_H],A:A)</f>
        <v>45534</v>
      </c>
      <c r="Z35" t="str">
        <f>INDEX(Table1[KOMENTAR_H],A:A)</f>
        <v/>
      </c>
      <c r="AA35"/>
      <c r="AB35">
        <f>IF(Table4[[#This Row],[DISKON]]="",Table4[[#This Row],[HARGA]],Table4[[#This Row],[HARGA]]*Table4[[#This Row],[DISKON]])</f>
        <v>80000</v>
      </c>
      <c r="AC35">
        <f>Table4[[#This Row],[TATAL DISKON]]*Table4[[#This Row],[JUMLAH]]</f>
        <v>80000</v>
      </c>
      <c r="AD35" t="str">
        <f>CONCATENATE(Table4[[#This Row],[SALES_C]],Table4[[#This Row],[NOTA TOKO]])</f>
        <v>G3514</v>
      </c>
      <c r="AE35">
        <f>INDEX(Table1[I],'4'!A:A)</f>
        <v>0</v>
      </c>
      <c r="AF35" t="e">
        <f>IF(Table4[[#This Row],[Column2]]="","",MATCH(Table4[[#This Row],[Column2]],AM:AM,0))</f>
        <v>#N/A</v>
      </c>
      <c r="AG35" t="str">
        <f>CONCATENATE(Table4[[#This Row],[TOKO-KOTA]],"_",Table4[[#This Row],[NAMA BARANG]])</f>
        <v>MERAH 2-YOGYA_NOTEBOOK SPIRAL 28850-61</v>
      </c>
      <c r="AH35" t="str">
        <f>CONCATENATE(Table4[[#This Row],[CONCAT_TOKO KOTA + NAMA BARANG]],"_",Table4[[#This Row],[HARGA_C]])</f>
        <v>MERAH 2-YOGYA_NOTEBOOK SPIRAL 28850-61_80000</v>
      </c>
      <c r="AK35" s="64">
        <v>2871</v>
      </c>
      <c r="AL35" s="8" t="s">
        <v>8476</v>
      </c>
      <c r="AM35" t="str">
        <f t="shared" si="0"/>
        <v>H2871</v>
      </c>
      <c r="AN35" t="e">
        <f>IF(Table10[[#This Row],[Column3]]="","",MATCH(Table10[[#This Row],[Column3]],AD:AD,0))</f>
        <v>#N/A</v>
      </c>
    </row>
    <row r="36" spans="1:40" ht="13.5" thickBot="1">
      <c r="A36" s="73">
        <v>45</v>
      </c>
      <c r="C36">
        <f>ROW()</f>
        <v>36</v>
      </c>
      <c r="D36">
        <f>INDEX(Table1[ROWID],A:A)</f>
        <v>41</v>
      </c>
      <c r="E36">
        <f>INDEX(Table1[//DBS],A:A)</f>
        <v>2107</v>
      </c>
      <c r="F36">
        <f>INDEX(Table1[HARGA_CONV],A:A)</f>
        <v>80000</v>
      </c>
      <c r="G36" t="str">
        <f>IF(INDEX(Table1[SALES_H],Table4[[#This Row],[ROWID]])=0,"",INDEX(Table1[SALES_H],Table4[[#This Row],[ROWID]]))</f>
        <v>G</v>
      </c>
      <c r="H36" t="str">
        <f>IF(Table4[[#This Row],[SALES]]="","",INDEX(SALES_DICT[2],MATCH(Table4[[#This Row],[SALES]],SALES_DICT[1],0)))</f>
        <v>G</v>
      </c>
      <c r="I36" s="2" t="str">
        <f>IF(INDEX(Table1[DISKON],A:A)=0,"",INDEX(Table1[DISKON],A:A))</f>
        <v/>
      </c>
      <c r="J36" s="2" t="str">
        <f>IF(INDEX(Table1[DISKON NOTA],A:A)=0,"",INDEX(Table1[DISKON NOTA],A:A))</f>
        <v/>
      </c>
      <c r="K36" s="7">
        <f>INDEX(Table1[ISI_CONV],A:A)</f>
        <v>1</v>
      </c>
      <c r="L36" s="11">
        <f>INDEX(Table1[NOTA TOKO],Table4[[#This Row],[ROWID]])</f>
        <v>3514</v>
      </c>
      <c r="M36" t="str">
        <f>Table4[[#This Row],[SALES DICT]]</f>
        <v>G</v>
      </c>
      <c r="N36" t="str">
        <f>INDEX(Table1[TOKO-KOTA_H],A:A)</f>
        <v>MERAH 2-YOGYA</v>
      </c>
      <c r="O36" t="str">
        <f>IF(INDEX(Table1[KODE BARANG],A:A)=0,"",INDEX(Table1[KODE BARANG],A:A))</f>
        <v>NOT-IM43</v>
      </c>
      <c r="P36" t="str">
        <f>INDEX(Table1[NAMA BARANG],A:A)</f>
        <v>NOTEBOOK SPIRAL 50100-71</v>
      </c>
      <c r="Q36" t="str">
        <f>INDEX(Table1[ADA DI DAFTAR STOCK?],A:A)</f>
        <v>ADA</v>
      </c>
      <c r="R36" t="str">
        <f>SUBSTITUTE(_xlfn.NUMBERVALUE(Table4[[#This Row],[JUMLAH]],",","."),",",".")</f>
        <v>1</v>
      </c>
      <c r="S36" t="str">
        <f>INDEX(Table1[SATUAN_CONV],A:A)</f>
        <v>LSN</v>
      </c>
      <c r="T36" s="10" t="str">
        <f>SUBSTITUTE(_xlfn.NUMBERVALUE(Table4[[#This Row],[HARGA]],",","."),",",".")</f>
        <v>80000</v>
      </c>
      <c r="U36" s="12" t="str">
        <f>SUBSTITUTE(Table4[[#This Row],[DISKON]],",",".")</f>
        <v/>
      </c>
      <c r="V36" s="12" t="str">
        <f>SUBSTITUTE(Table4[[#This Row],[DISKON NOTA]],",",".")</f>
        <v/>
      </c>
      <c r="W36" s="3">
        <f>INDEX(Table1[TANGGAL NOTA_H],A:A)</f>
        <v>45531</v>
      </c>
      <c r="X36" s="3">
        <f>IF(INDEX(Table1[TANGGAL GUDANG_H],A:A)="","",INDEX(Table1[TANGGAL GUDANG_H],A:A))</f>
        <v>45530</v>
      </c>
      <c r="Y36" s="3">
        <f>INDEX(Table1[TANGGAL UPDATE_H],A:A)</f>
        <v>45534</v>
      </c>
      <c r="Z36" t="str">
        <f>INDEX(Table1[KOMENTAR_H],A:A)</f>
        <v/>
      </c>
      <c r="AA36"/>
      <c r="AB36">
        <f>IF(Table4[[#This Row],[DISKON]]="",Table4[[#This Row],[HARGA]],Table4[[#This Row],[HARGA]]*Table4[[#This Row],[DISKON]])</f>
        <v>80000</v>
      </c>
      <c r="AC36">
        <f>Table4[[#This Row],[TATAL DISKON]]*Table4[[#This Row],[JUMLAH]]</f>
        <v>80000</v>
      </c>
      <c r="AD36" t="str">
        <f>CONCATENATE(Table4[[#This Row],[SALES_C]],Table4[[#This Row],[NOTA TOKO]])</f>
        <v>G3514</v>
      </c>
      <c r="AE36">
        <f>INDEX(Table1[I],'4'!A:A)</f>
        <v>0</v>
      </c>
      <c r="AF36" t="e">
        <f>IF(Table4[[#This Row],[Column2]]="","",MATCH(Table4[[#This Row],[Column2]],AM:AM,0))</f>
        <v>#N/A</v>
      </c>
      <c r="AG36" t="str">
        <f>CONCATENATE(Table4[[#This Row],[TOKO-KOTA]],"_",Table4[[#This Row],[NAMA BARANG]])</f>
        <v>MERAH 2-YOGYA_NOTEBOOK SPIRAL 50100-71</v>
      </c>
      <c r="AH36" t="str">
        <f>CONCATENATE(Table4[[#This Row],[CONCAT_TOKO KOTA + NAMA BARANG]],"_",Table4[[#This Row],[HARGA_C]])</f>
        <v>MERAH 2-YOGYA_NOTEBOOK SPIRAL 50100-71_80000</v>
      </c>
      <c r="AK36" s="64">
        <v>2871</v>
      </c>
      <c r="AL36" s="8" t="s">
        <v>8476</v>
      </c>
      <c r="AM36" t="str">
        <f t="shared" si="0"/>
        <v>H2871</v>
      </c>
      <c r="AN36" t="e">
        <f>IF(Table10[[#This Row],[Column3]]="","",MATCH(Table10[[#This Row],[Column3]],AD:AD,0))</f>
        <v>#N/A</v>
      </c>
    </row>
    <row r="37" spans="1:40" ht="13.5" thickBot="1">
      <c r="A37" s="73">
        <v>46</v>
      </c>
      <c r="C37">
        <f>ROW()</f>
        <v>37</v>
      </c>
      <c r="D37">
        <f>INDEX(Table1[ROWID],A:A)</f>
        <v>41</v>
      </c>
      <c r="E37">
        <f>INDEX(Table1[//DBS],A:A)</f>
        <v>2137</v>
      </c>
      <c r="F37">
        <f>INDEX(Table1[HARGA_CONV],A:A)</f>
        <v>80000</v>
      </c>
      <c r="G37" t="str">
        <f>IF(INDEX(Table1[SALES_H],Table4[[#This Row],[ROWID]])=0,"",INDEX(Table1[SALES_H],Table4[[#This Row],[ROWID]]))</f>
        <v>G</v>
      </c>
      <c r="H37" t="str">
        <f>IF(Table4[[#This Row],[SALES]]="","",INDEX(SALES_DICT[2],MATCH(Table4[[#This Row],[SALES]],SALES_DICT[1],0)))</f>
        <v>G</v>
      </c>
      <c r="I37" s="2" t="str">
        <f>IF(INDEX(Table1[DISKON],A:A)=0,"",INDEX(Table1[DISKON],A:A))</f>
        <v/>
      </c>
      <c r="J37" s="2" t="str">
        <f>IF(INDEX(Table1[DISKON NOTA],A:A)=0,"",INDEX(Table1[DISKON NOTA],A:A))</f>
        <v/>
      </c>
      <c r="K37" s="7">
        <f>INDEX(Table1[ISI_CONV],A:A)</f>
        <v>1</v>
      </c>
      <c r="L37" s="11">
        <f>INDEX(Table1[NOTA TOKO],Table4[[#This Row],[ROWID]])</f>
        <v>3514</v>
      </c>
      <c r="M37" t="str">
        <f>Table4[[#This Row],[SALES DICT]]</f>
        <v>G</v>
      </c>
      <c r="N37" t="str">
        <f>INDEX(Table1[TOKO-KOTA_H],A:A)</f>
        <v>MERAH 2-YOGYA</v>
      </c>
      <c r="O37" t="str">
        <f>IF(INDEX(Table1[KODE BARANG],A:A)=0,"",INDEX(Table1[KODE BARANG],A:A))</f>
        <v>NOT-IM74</v>
      </c>
      <c r="P37" t="str">
        <f>INDEX(Table1[NAMA BARANG],A:A)</f>
        <v>NOTEBOOK SPIRAL 28850-64</v>
      </c>
      <c r="Q37" t="str">
        <f>INDEX(Table1[ADA DI DAFTAR STOCK?],A:A)</f>
        <v>ADA</v>
      </c>
      <c r="R37" t="str">
        <f>SUBSTITUTE(_xlfn.NUMBERVALUE(Table4[[#This Row],[JUMLAH]],",","."),",",".")</f>
        <v>1</v>
      </c>
      <c r="S37" t="str">
        <f>INDEX(Table1[SATUAN_CONV],A:A)</f>
        <v>LSN</v>
      </c>
      <c r="T37" s="10" t="str">
        <f>SUBSTITUTE(_xlfn.NUMBERVALUE(Table4[[#This Row],[HARGA]],",","."),",",".")</f>
        <v>80000</v>
      </c>
      <c r="U37" s="12" t="str">
        <f>SUBSTITUTE(Table4[[#This Row],[DISKON]],",",".")</f>
        <v/>
      </c>
      <c r="V37" s="12" t="str">
        <f>SUBSTITUTE(Table4[[#This Row],[DISKON NOTA]],",",".")</f>
        <v/>
      </c>
      <c r="W37" s="3">
        <f>INDEX(Table1[TANGGAL NOTA_H],A:A)</f>
        <v>45531</v>
      </c>
      <c r="X37" s="3">
        <f>IF(INDEX(Table1[TANGGAL GUDANG_H],A:A)="","",INDEX(Table1[TANGGAL GUDANG_H],A:A))</f>
        <v>45530</v>
      </c>
      <c r="Y37" s="3">
        <f>INDEX(Table1[TANGGAL UPDATE_H],A:A)</f>
        <v>45534</v>
      </c>
      <c r="Z37" t="str">
        <f>INDEX(Table1[KOMENTAR_H],A:A)</f>
        <v/>
      </c>
      <c r="AA37"/>
      <c r="AB37">
        <f>IF(Table4[[#This Row],[DISKON]]="",Table4[[#This Row],[HARGA]],Table4[[#This Row],[HARGA]]*Table4[[#This Row],[DISKON]])</f>
        <v>80000</v>
      </c>
      <c r="AC37">
        <f>Table4[[#This Row],[TATAL DISKON]]*Table4[[#This Row],[JUMLAH]]</f>
        <v>80000</v>
      </c>
      <c r="AD37" t="str">
        <f>CONCATENATE(Table4[[#This Row],[SALES_C]],Table4[[#This Row],[NOTA TOKO]])</f>
        <v>G3514</v>
      </c>
      <c r="AE37">
        <f>INDEX(Table1[I],'4'!A:A)</f>
        <v>0</v>
      </c>
      <c r="AF37" t="e">
        <f>IF(Table4[[#This Row],[Column2]]="","",MATCH(Table4[[#This Row],[Column2]],AM:AM,0))</f>
        <v>#N/A</v>
      </c>
      <c r="AG37" t="str">
        <f>CONCATENATE(Table4[[#This Row],[TOKO-KOTA]],"_",Table4[[#This Row],[NAMA BARANG]])</f>
        <v>MERAH 2-YOGYA_NOTEBOOK SPIRAL 28850-64</v>
      </c>
      <c r="AH37" t="str">
        <f>CONCATENATE(Table4[[#This Row],[CONCAT_TOKO KOTA + NAMA BARANG]],"_",Table4[[#This Row],[HARGA_C]])</f>
        <v>MERAH 2-YOGYA_NOTEBOOK SPIRAL 28850-64_80000</v>
      </c>
      <c r="AK37" s="64">
        <v>2871</v>
      </c>
      <c r="AL37" s="8" t="s">
        <v>8476</v>
      </c>
      <c r="AM37" t="str">
        <f t="shared" si="0"/>
        <v>H2871</v>
      </c>
      <c r="AN37" t="e">
        <f>IF(Table10[[#This Row],[Column3]]="","",MATCH(Table10[[#This Row],[Column3]],AD:AD,0))</f>
        <v>#N/A</v>
      </c>
    </row>
    <row r="38" spans="1:40" ht="13.5" thickBot="1">
      <c r="A38" s="73">
        <v>47</v>
      </c>
      <c r="C38">
        <f>ROW()</f>
        <v>38</v>
      </c>
      <c r="D38">
        <f>INDEX(Table1[ROWID],A:A)</f>
        <v>41</v>
      </c>
      <c r="E38">
        <f>INDEX(Table1[//DBS],A:A)</f>
        <v>2094</v>
      </c>
      <c r="F38">
        <f>INDEX(Table1[HARGA_CONV],A:A)</f>
        <v>80000</v>
      </c>
      <c r="G38" t="str">
        <f>IF(INDEX(Table1[SALES_H],Table4[[#This Row],[ROWID]])=0,"",INDEX(Table1[SALES_H],Table4[[#This Row],[ROWID]]))</f>
        <v>G</v>
      </c>
      <c r="H38" t="str">
        <f>IF(Table4[[#This Row],[SALES]]="","",INDEX(SALES_DICT[2],MATCH(Table4[[#This Row],[SALES]],SALES_DICT[1],0)))</f>
        <v>G</v>
      </c>
      <c r="I38" s="2" t="str">
        <f>IF(INDEX(Table1[DISKON],A:A)=0,"",INDEX(Table1[DISKON],A:A))</f>
        <v/>
      </c>
      <c r="J38" s="2" t="str">
        <f>IF(INDEX(Table1[DISKON NOTA],A:A)=0,"",INDEX(Table1[DISKON NOTA],A:A))</f>
        <v/>
      </c>
      <c r="K38" s="7">
        <f>INDEX(Table1[ISI_CONV],A:A)</f>
        <v>1</v>
      </c>
      <c r="L38" s="11">
        <f>INDEX(Table1[NOTA TOKO],Table4[[#This Row],[ROWID]])</f>
        <v>3514</v>
      </c>
      <c r="M38" t="str">
        <f>Table4[[#This Row],[SALES DICT]]</f>
        <v>G</v>
      </c>
      <c r="N38" t="str">
        <f>INDEX(Table1[TOKO-KOTA_H],A:A)</f>
        <v>MERAH 2-YOGYA</v>
      </c>
      <c r="O38" t="str">
        <f>IF(INDEX(Table1[KODE BARANG],A:A)=0,"",INDEX(Table1[KODE BARANG],A:A))</f>
        <v>NOT-IM27</v>
      </c>
      <c r="P38" t="str">
        <f>INDEX(Table1[NAMA BARANG],A:A)</f>
        <v>NOTEBOOK SPIRAL 28850-65</v>
      </c>
      <c r="Q38" t="str">
        <f>INDEX(Table1[ADA DI DAFTAR STOCK?],A:A)</f>
        <v>ADA</v>
      </c>
      <c r="R38" t="str">
        <f>SUBSTITUTE(_xlfn.NUMBERVALUE(Table4[[#This Row],[JUMLAH]],",","."),",",".")</f>
        <v>1</v>
      </c>
      <c r="S38" t="str">
        <f>INDEX(Table1[SATUAN_CONV],A:A)</f>
        <v>LSN</v>
      </c>
      <c r="T38" s="10" t="str">
        <f>SUBSTITUTE(_xlfn.NUMBERVALUE(Table4[[#This Row],[HARGA]],",","."),",",".")</f>
        <v>80000</v>
      </c>
      <c r="U38" s="12" t="str">
        <f>SUBSTITUTE(Table4[[#This Row],[DISKON]],",",".")</f>
        <v/>
      </c>
      <c r="V38" s="12" t="str">
        <f>SUBSTITUTE(Table4[[#This Row],[DISKON NOTA]],",",".")</f>
        <v/>
      </c>
      <c r="W38" s="3">
        <f>INDEX(Table1[TANGGAL NOTA_H],A:A)</f>
        <v>45531</v>
      </c>
      <c r="X38" s="3">
        <f>IF(INDEX(Table1[TANGGAL GUDANG_H],A:A)="","",INDEX(Table1[TANGGAL GUDANG_H],A:A))</f>
        <v>45530</v>
      </c>
      <c r="Y38" s="3">
        <f>INDEX(Table1[TANGGAL UPDATE_H],A:A)</f>
        <v>45534</v>
      </c>
      <c r="Z38" t="str">
        <f>INDEX(Table1[KOMENTAR_H],A:A)</f>
        <v/>
      </c>
      <c r="AA38"/>
      <c r="AB38">
        <f>IF(Table4[[#This Row],[DISKON]]="",Table4[[#This Row],[HARGA]],Table4[[#This Row],[HARGA]]*Table4[[#This Row],[DISKON]])</f>
        <v>80000</v>
      </c>
      <c r="AC38">
        <f>Table4[[#This Row],[TATAL DISKON]]*Table4[[#This Row],[JUMLAH]]</f>
        <v>80000</v>
      </c>
      <c r="AD38" t="str">
        <f>CONCATENATE(Table4[[#This Row],[SALES_C]],Table4[[#This Row],[NOTA TOKO]])</f>
        <v>G3514</v>
      </c>
      <c r="AE38">
        <f>INDEX(Table1[I],'4'!A:A)</f>
        <v>0</v>
      </c>
      <c r="AF38" t="e">
        <f>IF(Table4[[#This Row],[Column2]]="","",MATCH(Table4[[#This Row],[Column2]],AM:AM,0))</f>
        <v>#N/A</v>
      </c>
      <c r="AG38" t="str">
        <f>CONCATENATE(Table4[[#This Row],[TOKO-KOTA]],"_",Table4[[#This Row],[NAMA BARANG]])</f>
        <v>MERAH 2-YOGYA_NOTEBOOK SPIRAL 28850-65</v>
      </c>
      <c r="AH38" t="str">
        <f>CONCATENATE(Table4[[#This Row],[CONCAT_TOKO KOTA + NAMA BARANG]],"_",Table4[[#This Row],[HARGA_C]])</f>
        <v>MERAH 2-YOGYA_NOTEBOOK SPIRAL 28850-65_80000</v>
      </c>
      <c r="AK38" s="64">
        <v>2871</v>
      </c>
      <c r="AL38" s="8" t="s">
        <v>8476</v>
      </c>
      <c r="AM38" t="str">
        <f t="shared" si="0"/>
        <v>H2871</v>
      </c>
      <c r="AN38" t="e">
        <f>IF(Table10[[#This Row],[Column3]]="","",MATCH(Table10[[#This Row],[Column3]],AD:AD,0))</f>
        <v>#N/A</v>
      </c>
    </row>
    <row r="39" spans="1:40" ht="13.5" thickBot="1">
      <c r="A39" s="73">
        <v>48</v>
      </c>
      <c r="C39">
        <f>ROW()</f>
        <v>39</v>
      </c>
      <c r="D39">
        <f>INDEX(Table1[ROWID],A:A)</f>
        <v>41</v>
      </c>
      <c r="E39">
        <f>INDEX(Table1[//DBS],A:A)</f>
        <v>693</v>
      </c>
      <c r="F39">
        <f>INDEX(Table1[HARGA_CONV],A:A)</f>
        <v>46000</v>
      </c>
      <c r="G39" t="str">
        <f>IF(INDEX(Table1[SALES_H],Table4[[#This Row],[ROWID]])=0,"",INDEX(Table1[SALES_H],Table4[[#This Row],[ROWID]]))</f>
        <v>G</v>
      </c>
      <c r="H39" t="str">
        <f>IF(Table4[[#This Row],[SALES]]="","",INDEX(SALES_DICT[2],MATCH(Table4[[#This Row],[SALES]],SALES_DICT[1],0)))</f>
        <v>G</v>
      </c>
      <c r="I39" s="2" t="str">
        <f>IF(INDEX(Table1[DISKON],A:A)=0,"",INDEX(Table1[DISKON],A:A))</f>
        <v/>
      </c>
      <c r="J39" s="2" t="str">
        <f>IF(INDEX(Table1[DISKON NOTA],A:A)=0,"",INDEX(Table1[DISKON NOTA],A:A))</f>
        <v/>
      </c>
      <c r="K39" s="7">
        <f>INDEX(Table1[ISI_CONV],A:A)</f>
        <v>6</v>
      </c>
      <c r="L39" s="11">
        <f>INDEX(Table1[NOTA TOKO],Table4[[#This Row],[ROWID]])</f>
        <v>3514</v>
      </c>
      <c r="M39" t="str">
        <f>Table4[[#This Row],[SALES DICT]]</f>
        <v>G</v>
      </c>
      <c r="N39" t="str">
        <f>INDEX(Table1[TOKO-KOTA_H],A:A)</f>
        <v>MERAH 2-YOGYA</v>
      </c>
      <c r="O39" t="str">
        <f>IF(INDEX(Table1[KODE BARANG],A:A)=0,"",INDEX(Table1[KODE BARANG],A:A))</f>
        <v>BOL-TF343</v>
      </c>
      <c r="P39" t="str">
        <f>INDEX(Table1[NAMA BARANG],A:A)</f>
        <v>BP TF-2037 6W</v>
      </c>
      <c r="Q39" t="str">
        <f>INDEX(Table1[ADA DI DAFTAR STOCK?],A:A)</f>
        <v>ADA</v>
      </c>
      <c r="R39" t="str">
        <f>SUBSTITUTE(_xlfn.NUMBERVALUE(Table4[[#This Row],[JUMLAH]],",","."),",",".")</f>
        <v>6</v>
      </c>
      <c r="S39" t="str">
        <f>INDEX(Table1[SATUAN_CONV],A:A)</f>
        <v>LSN</v>
      </c>
      <c r="T39" s="10" t="str">
        <f>SUBSTITUTE(_xlfn.NUMBERVALUE(Table4[[#This Row],[HARGA]],",","."),",",".")</f>
        <v>46000</v>
      </c>
      <c r="U39" s="12" t="str">
        <f>SUBSTITUTE(Table4[[#This Row],[DISKON]],",",".")</f>
        <v/>
      </c>
      <c r="V39" s="12" t="str">
        <f>SUBSTITUTE(Table4[[#This Row],[DISKON NOTA]],",",".")</f>
        <v/>
      </c>
      <c r="W39" s="3">
        <f>INDEX(Table1[TANGGAL NOTA_H],A:A)</f>
        <v>45531</v>
      </c>
      <c r="X39" s="3">
        <f>IF(INDEX(Table1[TANGGAL GUDANG_H],A:A)="","",INDEX(Table1[TANGGAL GUDANG_H],A:A))</f>
        <v>45530</v>
      </c>
      <c r="Y39" s="3">
        <f>INDEX(Table1[TANGGAL UPDATE_H],A:A)</f>
        <v>45534</v>
      </c>
      <c r="Z39" t="str">
        <f>INDEX(Table1[KOMENTAR_H],A:A)</f>
        <v/>
      </c>
      <c r="AA39"/>
      <c r="AB39">
        <f>IF(Table4[[#This Row],[DISKON]]="",Table4[[#This Row],[HARGA]],Table4[[#This Row],[HARGA]]*Table4[[#This Row],[DISKON]])</f>
        <v>46000</v>
      </c>
      <c r="AC39">
        <f>Table4[[#This Row],[TATAL DISKON]]*Table4[[#This Row],[JUMLAH]]</f>
        <v>276000</v>
      </c>
      <c r="AD39" t="str">
        <f>CONCATENATE(Table4[[#This Row],[SALES_C]],Table4[[#This Row],[NOTA TOKO]])</f>
        <v>G3514</v>
      </c>
      <c r="AE39">
        <f>INDEX(Table1[I],'4'!A:A)</f>
        <v>0</v>
      </c>
      <c r="AF39" t="e">
        <f>IF(Table4[[#This Row],[Column2]]="","",MATCH(Table4[[#This Row],[Column2]],AM:AM,0))</f>
        <v>#N/A</v>
      </c>
      <c r="AG39" t="str">
        <f>CONCATENATE(Table4[[#This Row],[TOKO-KOTA]],"_",Table4[[#This Row],[NAMA BARANG]])</f>
        <v>MERAH 2-YOGYA_BP TF-2037 6W</v>
      </c>
      <c r="AH39" t="str">
        <f>CONCATENATE(Table4[[#This Row],[CONCAT_TOKO KOTA + NAMA BARANG]],"_",Table4[[#This Row],[HARGA_C]])</f>
        <v>MERAH 2-YOGYA_BP TF-2037 6W_46000</v>
      </c>
      <c r="AK39" s="64">
        <v>2594</v>
      </c>
      <c r="AL39" s="8" t="s">
        <v>6664</v>
      </c>
      <c r="AM39" t="str">
        <f t="shared" si="0"/>
        <v>G2594</v>
      </c>
      <c r="AN39" t="e">
        <f>IF(Table10[[#This Row],[Column3]]="","",MATCH(Table10[[#This Row],[Column3]],AD:AD,0))</f>
        <v>#N/A</v>
      </c>
    </row>
    <row r="40" spans="1:40" ht="13.5" thickBot="1">
      <c r="A40" s="73">
        <v>49</v>
      </c>
      <c r="C40">
        <f>ROW()</f>
        <v>40</v>
      </c>
      <c r="D40">
        <f>INDEX(Table1[ROWID],A:A)</f>
        <v>41</v>
      </c>
      <c r="E40" t="str">
        <f>INDEX(Table1[//DBS],A:A)</f>
        <v/>
      </c>
      <c r="F40">
        <f>INDEX(Table1[HARGA_CONV],A:A)</f>
        <v>6500</v>
      </c>
      <c r="G40" t="str">
        <f>IF(INDEX(Table1[SALES_H],Table4[[#This Row],[ROWID]])=0,"",INDEX(Table1[SALES_H],Table4[[#This Row],[ROWID]]))</f>
        <v>G</v>
      </c>
      <c r="H40" t="str">
        <f>IF(Table4[[#This Row],[SALES]]="","",INDEX(SALES_DICT[2],MATCH(Table4[[#This Row],[SALES]],SALES_DICT[1],0)))</f>
        <v>G</v>
      </c>
      <c r="I40" s="2" t="str">
        <f>IF(INDEX(Table1[DISKON],A:A)=0,"",INDEX(Table1[DISKON],A:A))</f>
        <v/>
      </c>
      <c r="J40" s="2" t="str">
        <f>IF(INDEX(Table1[DISKON NOTA],A:A)=0,"",INDEX(Table1[DISKON NOTA],A:A))</f>
        <v/>
      </c>
      <c r="K40" s="7">
        <f>INDEX(Table1[ISI_CONV],A:A)</f>
        <v>36</v>
      </c>
      <c r="L40" s="11">
        <f>INDEX(Table1[NOTA TOKO],Table4[[#This Row],[ROWID]])</f>
        <v>3514</v>
      </c>
      <c r="M40" t="str">
        <f>Table4[[#This Row],[SALES DICT]]</f>
        <v>G</v>
      </c>
      <c r="N40" t="str">
        <f>INDEX(Table1[TOKO-KOTA_H],A:A)</f>
        <v>MERAH 2-YOGYA</v>
      </c>
      <c r="O40" t="str">
        <f>IF(INDEX(Table1[KODE BARANG],A:A)=0,"",INDEX(Table1[KODE BARANG],A:A))</f>
        <v/>
      </c>
      <c r="P40" t="str">
        <f>INDEX(Table1[NAMA BARANG],A:A)</f>
        <v>WOODEN CLIP SET</v>
      </c>
      <c r="Q40" t="str">
        <f>INDEX(Table1[ADA DI DAFTAR STOCK?],A:A)</f>
        <v>TIDAK ADA</v>
      </c>
      <c r="R40" t="str">
        <f>SUBSTITUTE(_xlfn.NUMBERVALUE(Table4[[#This Row],[JUMLAH]],",","."),",",".")</f>
        <v>36</v>
      </c>
      <c r="S40" t="str">
        <f>INDEX(Table1[SATUAN_CONV],A:A)</f>
        <v>SET</v>
      </c>
      <c r="T40" s="10" t="str">
        <f>SUBSTITUTE(_xlfn.NUMBERVALUE(Table4[[#This Row],[HARGA]],",","."),",",".")</f>
        <v>6500</v>
      </c>
      <c r="U40" s="12" t="str">
        <f>SUBSTITUTE(Table4[[#This Row],[DISKON]],",",".")</f>
        <v/>
      </c>
      <c r="V40" s="12" t="str">
        <f>SUBSTITUTE(Table4[[#This Row],[DISKON NOTA]],",",".")</f>
        <v/>
      </c>
      <c r="W40" s="3">
        <f>INDEX(Table1[TANGGAL NOTA_H],A:A)</f>
        <v>45531</v>
      </c>
      <c r="X40" s="3">
        <f>IF(INDEX(Table1[TANGGAL GUDANG_H],A:A)="","",INDEX(Table1[TANGGAL GUDANG_H],A:A))</f>
        <v>45530</v>
      </c>
      <c r="Y40" s="3">
        <f>INDEX(Table1[TANGGAL UPDATE_H],A:A)</f>
        <v>45534</v>
      </c>
      <c r="Z40" t="str">
        <f>INDEX(Table1[KOMENTAR_H],A:A)</f>
        <v/>
      </c>
      <c r="AA40"/>
      <c r="AB40">
        <f>IF(Table4[[#This Row],[DISKON]]="",Table4[[#This Row],[HARGA]],Table4[[#This Row],[HARGA]]*Table4[[#This Row],[DISKON]])</f>
        <v>6500</v>
      </c>
      <c r="AC40">
        <f>Table4[[#This Row],[TATAL DISKON]]*Table4[[#This Row],[JUMLAH]]</f>
        <v>234000</v>
      </c>
      <c r="AD40" t="str">
        <f>CONCATENATE(Table4[[#This Row],[SALES_C]],Table4[[#This Row],[NOTA TOKO]])</f>
        <v>G3514</v>
      </c>
      <c r="AE40">
        <f>INDEX(Table1[I],'4'!A:A)</f>
        <v>0</v>
      </c>
      <c r="AF40" t="e">
        <f>IF(Table4[[#This Row],[Column2]]="","",MATCH(Table4[[#This Row],[Column2]],AM:AM,0))</f>
        <v>#N/A</v>
      </c>
      <c r="AG40" t="str">
        <f>CONCATENATE(Table4[[#This Row],[TOKO-KOTA]],"_",Table4[[#This Row],[NAMA BARANG]])</f>
        <v>MERAH 2-YOGYA_WOODEN CLIP SET</v>
      </c>
      <c r="AH40" t="str">
        <f>CONCATENATE(Table4[[#This Row],[CONCAT_TOKO KOTA + NAMA BARANG]],"_",Table4[[#This Row],[HARGA_C]])</f>
        <v>MERAH 2-YOGYA_WOODEN CLIP SET_6500</v>
      </c>
      <c r="AK40" s="64">
        <v>2594</v>
      </c>
      <c r="AL40" s="8" t="s">
        <v>6664</v>
      </c>
      <c r="AM40" t="str">
        <f t="shared" si="0"/>
        <v>G2594</v>
      </c>
      <c r="AN40" t="e">
        <f>IF(Table10[[#This Row],[Column3]]="","",MATCH(Table10[[#This Row],[Column3]],AD:AD,0))</f>
        <v>#N/A</v>
      </c>
    </row>
    <row r="41" spans="1:40" ht="13.5" thickBot="1">
      <c r="A41" s="73">
        <v>50</v>
      </c>
      <c r="C41">
        <f>ROW()</f>
        <v>41</v>
      </c>
      <c r="D41">
        <f>INDEX(Table1[ROWID],A:A)</f>
        <v>41</v>
      </c>
      <c r="E41">
        <f>INDEX(Table1[//DBS],A:A)</f>
        <v>20</v>
      </c>
      <c r="F41">
        <f>INDEX(Table1[HARGA_CONV],A:A)</f>
        <v>8750</v>
      </c>
      <c r="G41" t="str">
        <f>IF(INDEX(Table1[SALES_H],Table4[[#This Row],[ROWID]])=0,"",INDEX(Table1[SALES_H],Table4[[#This Row],[ROWID]]))</f>
        <v>G</v>
      </c>
      <c r="H41" t="str">
        <f>IF(Table4[[#This Row],[SALES]]="","",INDEX(SALES_DICT[2],MATCH(Table4[[#This Row],[SALES]],SALES_DICT[1],0)))</f>
        <v>G</v>
      </c>
      <c r="I41" s="2" t="str">
        <f>IF(INDEX(Table1[DISKON],A:A)=0,"",INDEX(Table1[DISKON],A:A))</f>
        <v/>
      </c>
      <c r="J41" s="2" t="str">
        <f>IF(INDEX(Table1[DISKON NOTA],A:A)=0,"",INDEX(Table1[DISKON NOTA],A:A))</f>
        <v/>
      </c>
      <c r="K41" s="7">
        <f>INDEX(Table1[ISI_CONV],A:A)</f>
        <v>36</v>
      </c>
      <c r="L41" s="11">
        <f>INDEX(Table1[NOTA TOKO],Table4[[#This Row],[ROWID]])</f>
        <v>3514</v>
      </c>
      <c r="M41" t="str">
        <f>Table4[[#This Row],[SALES DICT]]</f>
        <v>G</v>
      </c>
      <c r="N41" t="str">
        <f>INDEX(Table1[TOKO-KOTA_H],A:A)</f>
        <v>MERAH 2-YOGYA</v>
      </c>
      <c r="O41" t="str">
        <f>IF(INDEX(Table1[KODE BARANG],A:A)=0,"",INDEX(Table1[KODE BARANG],A:A))</f>
        <v>ACR-KO5</v>
      </c>
      <c r="P41" t="str">
        <f>INDEX(Table1[NAMA BARANG],A:A)</f>
        <v>ACRYLIC NT 7X10</v>
      </c>
      <c r="Q41" t="str">
        <f>INDEX(Table1[ADA DI DAFTAR STOCK?],A:A)</f>
        <v>ADA</v>
      </c>
      <c r="R41" t="str">
        <f>SUBSTITUTE(_xlfn.NUMBERVALUE(Table4[[#This Row],[JUMLAH]],",","."),",",".")</f>
        <v>36</v>
      </c>
      <c r="S41" t="str">
        <f>INDEX(Table1[SATUAN_CONV],A:A)</f>
        <v>PCS</v>
      </c>
      <c r="T41" s="10" t="str">
        <f>SUBSTITUTE(_xlfn.NUMBERVALUE(Table4[[#This Row],[HARGA]],",","."),",",".")</f>
        <v>8750</v>
      </c>
      <c r="U41" s="12" t="str">
        <f>SUBSTITUTE(Table4[[#This Row],[DISKON]],",",".")</f>
        <v/>
      </c>
      <c r="V41" s="12" t="str">
        <f>SUBSTITUTE(Table4[[#This Row],[DISKON NOTA]],",",".")</f>
        <v/>
      </c>
      <c r="W41" s="3">
        <f>INDEX(Table1[TANGGAL NOTA_H],A:A)</f>
        <v>45531</v>
      </c>
      <c r="X41" s="3">
        <f>IF(INDEX(Table1[TANGGAL GUDANG_H],A:A)="","",INDEX(Table1[TANGGAL GUDANG_H],A:A))</f>
        <v>45530</v>
      </c>
      <c r="Y41" s="3">
        <f>INDEX(Table1[TANGGAL UPDATE_H],A:A)</f>
        <v>45534</v>
      </c>
      <c r="Z41" t="str">
        <f>INDEX(Table1[KOMENTAR_H],A:A)</f>
        <v/>
      </c>
      <c r="AA41"/>
      <c r="AB41">
        <f>IF(Table4[[#This Row],[DISKON]]="",Table4[[#This Row],[HARGA]],Table4[[#This Row],[HARGA]]*Table4[[#This Row],[DISKON]])</f>
        <v>8750</v>
      </c>
      <c r="AC41">
        <f>Table4[[#This Row],[TATAL DISKON]]*Table4[[#This Row],[JUMLAH]]</f>
        <v>315000</v>
      </c>
      <c r="AD41" t="str">
        <f>CONCATENATE(Table4[[#This Row],[SALES_C]],Table4[[#This Row],[NOTA TOKO]])</f>
        <v>G3514</v>
      </c>
      <c r="AE41">
        <f>INDEX(Table1[I],'4'!A:A)</f>
        <v>0</v>
      </c>
      <c r="AF41" t="e">
        <f>IF(Table4[[#This Row],[Column2]]="","",MATCH(Table4[[#This Row],[Column2]],AM:AM,0))</f>
        <v>#N/A</v>
      </c>
      <c r="AG41" t="str">
        <f>CONCATENATE(Table4[[#This Row],[TOKO-KOTA]],"_",Table4[[#This Row],[NAMA BARANG]])</f>
        <v>MERAH 2-YOGYA_ACRYLIC NT 7X10</v>
      </c>
      <c r="AH41" t="str">
        <f>CONCATENATE(Table4[[#This Row],[CONCAT_TOKO KOTA + NAMA BARANG]],"_",Table4[[#This Row],[HARGA_C]])</f>
        <v>MERAH 2-YOGYA_ACRYLIC NT 7X10_8750</v>
      </c>
      <c r="AK41" s="64">
        <v>2594</v>
      </c>
      <c r="AL41" s="8" t="s">
        <v>6664</v>
      </c>
      <c r="AM41" t="str">
        <f t="shared" si="0"/>
        <v>G2594</v>
      </c>
      <c r="AN41" t="e">
        <f>IF(Table10[[#This Row],[Column3]]="","",MATCH(Table10[[#This Row],[Column3]],AD:AD,0))</f>
        <v>#N/A</v>
      </c>
    </row>
    <row r="42" spans="1:40" ht="13.5" thickBot="1">
      <c r="A42" s="73">
        <v>51</v>
      </c>
      <c r="C42">
        <f>ROW()</f>
        <v>42</v>
      </c>
      <c r="D42">
        <f>INDEX(Table1[ROWID],A:A)</f>
        <v>41</v>
      </c>
      <c r="E42">
        <f>INDEX(Table1[//DBS],A:A)</f>
        <v>24</v>
      </c>
      <c r="F42">
        <f>INDEX(Table1[HARGA_CONV],A:A)</f>
        <v>17000</v>
      </c>
      <c r="G42" t="str">
        <f>IF(INDEX(Table1[SALES_H],Table4[[#This Row],[ROWID]])=0,"",INDEX(Table1[SALES_H],Table4[[#This Row],[ROWID]]))</f>
        <v>G</v>
      </c>
      <c r="H42" t="str">
        <f>IF(Table4[[#This Row],[SALES]]="","",INDEX(SALES_DICT[2],MATCH(Table4[[#This Row],[SALES]],SALES_DICT[1],0)))</f>
        <v>G</v>
      </c>
      <c r="I42" s="2" t="str">
        <f>IF(INDEX(Table1[DISKON],A:A)=0,"",INDEX(Table1[DISKON],A:A))</f>
        <v/>
      </c>
      <c r="J42" s="2" t="str">
        <f>IF(INDEX(Table1[DISKON NOTA],A:A)=0,"",INDEX(Table1[DISKON NOTA],A:A))</f>
        <v/>
      </c>
      <c r="K42" s="7">
        <f>INDEX(Table1[ISI_CONV],A:A)</f>
        <v>36</v>
      </c>
      <c r="L42" s="11">
        <f>INDEX(Table1[NOTA TOKO],Table4[[#This Row],[ROWID]])</f>
        <v>3514</v>
      </c>
      <c r="M42" t="str">
        <f>Table4[[#This Row],[SALES DICT]]</f>
        <v>G</v>
      </c>
      <c r="N42" t="str">
        <f>INDEX(Table1[TOKO-KOTA_H],A:A)</f>
        <v>MERAH 2-YOGYA</v>
      </c>
      <c r="O42" t="str">
        <f>IF(INDEX(Table1[KODE BARANG],A:A)=0,"",INDEX(Table1[KODE BARANG],A:A))</f>
        <v>ACR-KO9</v>
      </c>
      <c r="P42" t="str">
        <f>INDEX(Table1[NAMA BARANG],A:A)</f>
        <v>ACRYLIC NT 7X20</v>
      </c>
      <c r="Q42" t="str">
        <f>INDEX(Table1[ADA DI DAFTAR STOCK?],A:A)</f>
        <v>ADA</v>
      </c>
      <c r="R42" t="str">
        <f>SUBSTITUTE(_xlfn.NUMBERVALUE(Table4[[#This Row],[JUMLAH]],",","."),",",".")</f>
        <v>36</v>
      </c>
      <c r="S42" t="str">
        <f>INDEX(Table1[SATUAN_CONV],A:A)</f>
        <v>PCS</v>
      </c>
      <c r="T42" s="10" t="str">
        <f>SUBSTITUTE(_xlfn.NUMBERVALUE(Table4[[#This Row],[HARGA]],",","."),",",".")</f>
        <v>17000</v>
      </c>
      <c r="U42" s="12" t="str">
        <f>SUBSTITUTE(Table4[[#This Row],[DISKON]],",",".")</f>
        <v/>
      </c>
      <c r="V42" s="12" t="str">
        <f>SUBSTITUTE(Table4[[#This Row],[DISKON NOTA]],",",".")</f>
        <v/>
      </c>
      <c r="W42" s="3">
        <f>INDEX(Table1[TANGGAL NOTA_H],A:A)</f>
        <v>45531</v>
      </c>
      <c r="X42" s="3">
        <f>IF(INDEX(Table1[TANGGAL GUDANG_H],A:A)="","",INDEX(Table1[TANGGAL GUDANG_H],A:A))</f>
        <v>45530</v>
      </c>
      <c r="Y42" s="3">
        <f>INDEX(Table1[TANGGAL UPDATE_H],A:A)</f>
        <v>45534</v>
      </c>
      <c r="Z42" t="str">
        <f>INDEX(Table1[KOMENTAR_H],A:A)</f>
        <v/>
      </c>
      <c r="AA42"/>
      <c r="AB42">
        <f>IF(Table4[[#This Row],[DISKON]]="",Table4[[#This Row],[HARGA]],Table4[[#This Row],[HARGA]]*Table4[[#This Row],[DISKON]])</f>
        <v>17000</v>
      </c>
      <c r="AC42">
        <f>Table4[[#This Row],[TATAL DISKON]]*Table4[[#This Row],[JUMLAH]]</f>
        <v>612000</v>
      </c>
      <c r="AD42" t="str">
        <f>CONCATENATE(Table4[[#This Row],[SALES_C]],Table4[[#This Row],[NOTA TOKO]])</f>
        <v>G3514</v>
      </c>
      <c r="AE42">
        <f>INDEX(Table1[I],'4'!A:A)</f>
        <v>0</v>
      </c>
      <c r="AF42" t="e">
        <f>IF(Table4[[#This Row],[Column2]]="","",MATCH(Table4[[#This Row],[Column2]],AM:AM,0))</f>
        <v>#N/A</v>
      </c>
      <c r="AG42" t="str">
        <f>CONCATENATE(Table4[[#This Row],[TOKO-KOTA]],"_",Table4[[#This Row],[NAMA BARANG]])</f>
        <v>MERAH 2-YOGYA_ACRYLIC NT 7X20</v>
      </c>
      <c r="AH42" t="str">
        <f>CONCATENATE(Table4[[#This Row],[CONCAT_TOKO KOTA + NAMA BARANG]],"_",Table4[[#This Row],[HARGA_C]])</f>
        <v>MERAH 2-YOGYA_ACRYLIC NT 7X20_17000</v>
      </c>
      <c r="AK42" s="64">
        <v>2594</v>
      </c>
      <c r="AL42" s="8" t="s">
        <v>6664</v>
      </c>
      <c r="AM42" t="str">
        <f t="shared" si="0"/>
        <v>G2594</v>
      </c>
      <c r="AN42" t="e">
        <f>IF(Table10[[#This Row],[Column3]]="","",MATCH(Table10[[#This Row],[Column3]],AD:AD,0))</f>
        <v>#N/A</v>
      </c>
    </row>
    <row r="43" spans="1:40" ht="13.5" thickBot="1">
      <c r="A43" s="73">
        <v>52</v>
      </c>
      <c r="C43">
        <f>ROW()</f>
        <v>43</v>
      </c>
      <c r="D43">
        <f>INDEX(Table1[ROWID],A:A)</f>
        <v>41</v>
      </c>
      <c r="E43">
        <f>INDEX(Table1[//DBS],A:A)</f>
        <v>18</v>
      </c>
      <c r="F43">
        <f>INDEX(Table1[HARGA_CONV],A:A)</f>
        <v>18500</v>
      </c>
      <c r="G43" t="str">
        <f>IF(INDEX(Table1[SALES_H],Table4[[#This Row],[ROWID]])=0,"",INDEX(Table1[SALES_H],Table4[[#This Row],[ROWID]]))</f>
        <v>G</v>
      </c>
      <c r="H43" t="str">
        <f>IF(Table4[[#This Row],[SALES]]="","",INDEX(SALES_DICT[2],MATCH(Table4[[#This Row],[SALES]],SALES_DICT[1],0)))</f>
        <v>G</v>
      </c>
      <c r="I43" s="2" t="str">
        <f>IF(INDEX(Table1[DISKON],A:A)=0,"",INDEX(Table1[DISKON],A:A))</f>
        <v/>
      </c>
      <c r="J43" s="2" t="str">
        <f>IF(INDEX(Table1[DISKON NOTA],A:A)=0,"",INDEX(Table1[DISKON NOTA],A:A))</f>
        <v/>
      </c>
      <c r="K43" s="7">
        <f>INDEX(Table1[ISI_CONV],A:A)</f>
        <v>36</v>
      </c>
      <c r="L43" s="11">
        <f>INDEX(Table1[NOTA TOKO],Table4[[#This Row],[ROWID]])</f>
        <v>3514</v>
      </c>
      <c r="M43" t="str">
        <f>Table4[[#This Row],[SALES DICT]]</f>
        <v>G</v>
      </c>
      <c r="N43" t="str">
        <f>INDEX(Table1[TOKO-KOTA_H],A:A)</f>
        <v>MERAH 2-YOGYA</v>
      </c>
      <c r="O43" t="str">
        <f>IF(INDEX(Table1[KODE BARANG],A:A)=0,"",INDEX(Table1[KODE BARANG],A:A))</f>
        <v>ACR-KO3</v>
      </c>
      <c r="P43" t="str">
        <f>INDEX(Table1[NAMA BARANG],A:A)</f>
        <v>ACRYLIC 7X25</v>
      </c>
      <c r="Q43" t="str">
        <f>INDEX(Table1[ADA DI DAFTAR STOCK?],A:A)</f>
        <v>ADA</v>
      </c>
      <c r="R43" t="str">
        <f>SUBSTITUTE(_xlfn.NUMBERVALUE(Table4[[#This Row],[JUMLAH]],",","."),",",".")</f>
        <v>36</v>
      </c>
      <c r="S43" t="str">
        <f>INDEX(Table1[SATUAN_CONV],A:A)</f>
        <v>PCS</v>
      </c>
      <c r="T43" s="10" t="str">
        <f>SUBSTITUTE(_xlfn.NUMBERVALUE(Table4[[#This Row],[HARGA]],",","."),",",".")</f>
        <v>18500</v>
      </c>
      <c r="U43" s="12" t="str">
        <f>SUBSTITUTE(Table4[[#This Row],[DISKON]],",",".")</f>
        <v/>
      </c>
      <c r="V43" s="12" t="str">
        <f>SUBSTITUTE(Table4[[#This Row],[DISKON NOTA]],",",".")</f>
        <v/>
      </c>
      <c r="W43" s="3">
        <f>INDEX(Table1[TANGGAL NOTA_H],A:A)</f>
        <v>45531</v>
      </c>
      <c r="X43" s="3">
        <f>IF(INDEX(Table1[TANGGAL GUDANG_H],A:A)="","",INDEX(Table1[TANGGAL GUDANG_H],A:A))</f>
        <v>45530</v>
      </c>
      <c r="Y43" s="3">
        <f>INDEX(Table1[TANGGAL UPDATE_H],A:A)</f>
        <v>45534</v>
      </c>
      <c r="Z43" t="str">
        <f>INDEX(Table1[KOMENTAR_H],A:A)</f>
        <v/>
      </c>
      <c r="AA43"/>
      <c r="AB43">
        <f>IF(Table4[[#This Row],[DISKON]]="",Table4[[#This Row],[HARGA]],Table4[[#This Row],[HARGA]]*Table4[[#This Row],[DISKON]])</f>
        <v>18500</v>
      </c>
      <c r="AC43">
        <f>Table4[[#This Row],[TATAL DISKON]]*Table4[[#This Row],[JUMLAH]]</f>
        <v>666000</v>
      </c>
      <c r="AD43" t="str">
        <f>CONCATENATE(Table4[[#This Row],[SALES_C]],Table4[[#This Row],[NOTA TOKO]])</f>
        <v>G3514</v>
      </c>
      <c r="AE43">
        <f>INDEX(Table1[I],'4'!A:A)</f>
        <v>0</v>
      </c>
      <c r="AF43" t="e">
        <f>IF(Table4[[#This Row],[Column2]]="","",MATCH(Table4[[#This Row],[Column2]],AM:AM,0))</f>
        <v>#N/A</v>
      </c>
      <c r="AG43" t="str">
        <f>CONCATENATE(Table4[[#This Row],[TOKO-KOTA]],"_",Table4[[#This Row],[NAMA BARANG]])</f>
        <v>MERAH 2-YOGYA_ACRYLIC 7X25</v>
      </c>
      <c r="AH43" t="str">
        <f>CONCATENATE(Table4[[#This Row],[CONCAT_TOKO KOTA + NAMA BARANG]],"_",Table4[[#This Row],[HARGA_C]])</f>
        <v>MERAH 2-YOGYA_ACRYLIC 7X25_18500</v>
      </c>
      <c r="AK43" s="64">
        <v>2872</v>
      </c>
      <c r="AL43" s="8" t="s">
        <v>8476</v>
      </c>
      <c r="AM43" t="str">
        <f t="shared" si="0"/>
        <v>H2872</v>
      </c>
      <c r="AN43" t="e">
        <f>IF(Table10[[#This Row],[Column3]]="","",MATCH(Table10[[#This Row],[Column3]],AD:AD,0))</f>
        <v>#N/A</v>
      </c>
    </row>
    <row r="44" spans="1:40" ht="13.5" thickBot="1">
      <c r="A44" s="73">
        <v>53</v>
      </c>
      <c r="C44">
        <f>ROW()</f>
        <v>44</v>
      </c>
      <c r="D44">
        <f>INDEX(Table1[ROWID],A:A)</f>
        <v>41</v>
      </c>
      <c r="E44">
        <f>INDEX(Table1[//DBS],A:A)</f>
        <v>16</v>
      </c>
      <c r="F44">
        <f>INDEX(Table1[HARGA_CONV],A:A)</f>
        <v>19500</v>
      </c>
      <c r="G44" t="str">
        <f>IF(INDEX(Table1[SALES_H],Table4[[#This Row],[ROWID]])=0,"",INDEX(Table1[SALES_H],Table4[[#This Row],[ROWID]]))</f>
        <v>G</v>
      </c>
      <c r="H44" t="str">
        <f>IF(Table4[[#This Row],[SALES]]="","",INDEX(SALES_DICT[2],MATCH(Table4[[#This Row],[SALES]],SALES_DICT[1],0)))</f>
        <v>G</v>
      </c>
      <c r="I44" s="2" t="str">
        <f>IF(INDEX(Table1[DISKON],A:A)=0,"",INDEX(Table1[DISKON],A:A))</f>
        <v/>
      </c>
      <c r="J44" s="2" t="str">
        <f>IF(INDEX(Table1[DISKON NOTA],A:A)=0,"",INDEX(Table1[DISKON NOTA],A:A))</f>
        <v/>
      </c>
      <c r="K44" s="7">
        <f>INDEX(Table1[ISI_CONV],A:A)</f>
        <v>36</v>
      </c>
      <c r="L44" s="11">
        <f>INDEX(Table1[NOTA TOKO],Table4[[#This Row],[ROWID]])</f>
        <v>3514</v>
      </c>
      <c r="M44" t="str">
        <f>Table4[[#This Row],[SALES DICT]]</f>
        <v>G</v>
      </c>
      <c r="N44" t="str">
        <f>INDEX(Table1[TOKO-KOTA_H],A:A)</f>
        <v>MERAH 2-YOGYA</v>
      </c>
      <c r="O44" t="str">
        <f>IF(INDEX(Table1[KODE BARANG],A:A)=0,"",INDEX(Table1[KODE BARANG],A:A))</f>
        <v>ACR-KO2</v>
      </c>
      <c r="P44" t="str">
        <f>INDEX(Table1[NAMA BARANG],A:A)</f>
        <v>ACRYLIC 7X30</v>
      </c>
      <c r="Q44" t="str">
        <f>INDEX(Table1[ADA DI DAFTAR STOCK?],A:A)</f>
        <v>ADA</v>
      </c>
      <c r="R44" t="str">
        <f>SUBSTITUTE(_xlfn.NUMBERVALUE(Table4[[#This Row],[JUMLAH]],",","."),",",".")</f>
        <v>36</v>
      </c>
      <c r="S44" t="str">
        <f>INDEX(Table1[SATUAN_CONV],A:A)</f>
        <v>PCS</v>
      </c>
      <c r="T44" s="10" t="str">
        <f>SUBSTITUTE(_xlfn.NUMBERVALUE(Table4[[#This Row],[HARGA]],",","."),",",".")</f>
        <v>19500</v>
      </c>
      <c r="U44" s="12" t="str">
        <f>SUBSTITUTE(Table4[[#This Row],[DISKON]],",",".")</f>
        <v/>
      </c>
      <c r="V44" s="12" t="str">
        <f>SUBSTITUTE(Table4[[#This Row],[DISKON NOTA]],",",".")</f>
        <v/>
      </c>
      <c r="W44" s="3">
        <f>INDEX(Table1[TANGGAL NOTA_H],A:A)</f>
        <v>45531</v>
      </c>
      <c r="X44" s="3">
        <f>IF(INDEX(Table1[TANGGAL GUDANG_H],A:A)="","",INDEX(Table1[TANGGAL GUDANG_H],A:A))</f>
        <v>45530</v>
      </c>
      <c r="Y44" s="3">
        <f>INDEX(Table1[TANGGAL UPDATE_H],A:A)</f>
        <v>45534</v>
      </c>
      <c r="Z44" t="str">
        <f>INDEX(Table1[KOMENTAR_H],A:A)</f>
        <v/>
      </c>
      <c r="AA44"/>
      <c r="AB44">
        <f>IF(Table4[[#This Row],[DISKON]]="",Table4[[#This Row],[HARGA]],Table4[[#This Row],[HARGA]]*Table4[[#This Row],[DISKON]])</f>
        <v>19500</v>
      </c>
      <c r="AC44">
        <f>Table4[[#This Row],[TATAL DISKON]]*Table4[[#This Row],[JUMLAH]]</f>
        <v>702000</v>
      </c>
      <c r="AD44" t="str">
        <f>CONCATENATE(Table4[[#This Row],[SALES_C]],Table4[[#This Row],[NOTA TOKO]])</f>
        <v>G3514</v>
      </c>
      <c r="AE44">
        <f>INDEX(Table1[I],'4'!A:A)</f>
        <v>0</v>
      </c>
      <c r="AF44" t="e">
        <f>IF(Table4[[#This Row],[Column2]]="","",MATCH(Table4[[#This Row],[Column2]],AM:AM,0))</f>
        <v>#N/A</v>
      </c>
      <c r="AG44" t="str">
        <f>CONCATENATE(Table4[[#This Row],[TOKO-KOTA]],"_",Table4[[#This Row],[NAMA BARANG]])</f>
        <v>MERAH 2-YOGYA_ACRYLIC 7X30</v>
      </c>
      <c r="AH44" t="str">
        <f>CONCATENATE(Table4[[#This Row],[CONCAT_TOKO KOTA + NAMA BARANG]],"_",Table4[[#This Row],[HARGA_C]])</f>
        <v>MERAH 2-YOGYA_ACRYLIC 7X30_19500</v>
      </c>
      <c r="AK44" s="64">
        <v>2872</v>
      </c>
      <c r="AL44" s="8" t="s">
        <v>8476</v>
      </c>
      <c r="AM44" t="str">
        <f t="shared" si="0"/>
        <v>H2872</v>
      </c>
      <c r="AN44" t="e">
        <f>IF(Table10[[#This Row],[Column3]]="","",MATCH(Table10[[#This Row],[Column3]],AD:AD,0))</f>
        <v>#N/A</v>
      </c>
    </row>
    <row r="45" spans="1:40" ht="13.5" thickBot="1">
      <c r="A45" s="73">
        <v>54</v>
      </c>
      <c r="C45">
        <f>ROW()</f>
        <v>45</v>
      </c>
      <c r="D45">
        <f>INDEX(Table1[ROWID],A:A)</f>
        <v>41</v>
      </c>
      <c r="E45">
        <f>INDEX(Table1[//DBS],A:A)</f>
        <v>234</v>
      </c>
      <c r="F45">
        <f>INDEX(Table1[HARGA_CONV],A:A)</f>
        <v>125000</v>
      </c>
      <c r="G45" t="str">
        <f>IF(INDEX(Table1[SALES_H],Table4[[#This Row],[ROWID]])=0,"",INDEX(Table1[SALES_H],Table4[[#This Row],[ROWID]]))</f>
        <v>G</v>
      </c>
      <c r="H45" t="str">
        <f>IF(Table4[[#This Row],[SALES]]="","",INDEX(SALES_DICT[2],MATCH(Table4[[#This Row],[SALES]],SALES_DICT[1],0)))</f>
        <v>G</v>
      </c>
      <c r="I45" s="2">
        <f>IF(INDEX(Table1[DISKON],A:A)=0,"",INDEX(Table1[DISKON],A:A))</f>
        <v>0.1</v>
      </c>
      <c r="J45" s="2" t="str">
        <f>IF(INDEX(Table1[DISKON NOTA],A:A)=0,"",INDEX(Table1[DISKON NOTA],A:A))</f>
        <v/>
      </c>
      <c r="K45" s="7">
        <f>INDEX(Table1[ISI_CONV],A:A)</f>
        <v>6</v>
      </c>
      <c r="L45" s="11">
        <f>INDEX(Table1[NOTA TOKO],Table4[[#This Row],[ROWID]])</f>
        <v>3514</v>
      </c>
      <c r="M45" t="str">
        <f>Table4[[#This Row],[SALES DICT]]</f>
        <v>G</v>
      </c>
      <c r="N45" t="str">
        <f>INDEX(Table1[TOKO-KOTA_H],A:A)</f>
        <v>MERAH 2-YOGYA</v>
      </c>
      <c r="O45" t="str">
        <f>IF(INDEX(Table1[KODE BARANG],A:A)=0,"",INDEX(Table1[KODE BARANG],A:A))</f>
        <v>BAL-NCL22</v>
      </c>
      <c r="P45" t="str">
        <f>INDEX(Table1[NAMA BARANG],A:A)</f>
        <v>BALON HB LKF 4W LKF 3200 HB4</v>
      </c>
      <c r="Q45" t="str">
        <f>INDEX(Table1[ADA DI DAFTAR STOCK?],A:A)</f>
        <v>ADA</v>
      </c>
      <c r="R45" t="str">
        <f>SUBSTITUTE(_xlfn.NUMBERVALUE(Table4[[#This Row],[JUMLAH]],",","."),",",".")</f>
        <v>6</v>
      </c>
      <c r="S45" t="str">
        <f>INDEX(Table1[SATUAN_CONV],A:A)</f>
        <v>DISP</v>
      </c>
      <c r="T45" s="10" t="str">
        <f>SUBSTITUTE(_xlfn.NUMBERVALUE(Table4[[#This Row],[HARGA]],",","."),",",".")</f>
        <v>125000</v>
      </c>
      <c r="U45" s="12" t="str">
        <f>SUBSTITUTE(Table4[[#This Row],[DISKON]],",",".")</f>
        <v>0.1</v>
      </c>
      <c r="V45" s="12" t="str">
        <f>SUBSTITUTE(Table4[[#This Row],[DISKON NOTA]],",",".")</f>
        <v/>
      </c>
      <c r="W45" s="3">
        <f>INDEX(Table1[TANGGAL NOTA_H],A:A)</f>
        <v>45531</v>
      </c>
      <c r="X45" s="3">
        <f>IF(INDEX(Table1[TANGGAL GUDANG_H],A:A)="","",INDEX(Table1[TANGGAL GUDANG_H],A:A))</f>
        <v>45530</v>
      </c>
      <c r="Y45" s="3">
        <f>INDEX(Table1[TANGGAL UPDATE_H],A:A)</f>
        <v>45534</v>
      </c>
      <c r="Z45" t="str">
        <f>INDEX(Table1[KOMENTAR_H],A:A)</f>
        <v/>
      </c>
      <c r="AA45"/>
      <c r="AB45">
        <f>IF(Table4[[#This Row],[DISKON]]="",Table4[[#This Row],[HARGA]],Table4[[#This Row],[HARGA]]*Table4[[#This Row],[DISKON]])</f>
        <v>12500</v>
      </c>
      <c r="AC45">
        <f>Table4[[#This Row],[TATAL DISKON]]*Table4[[#This Row],[JUMLAH]]</f>
        <v>75000</v>
      </c>
      <c r="AD45" t="str">
        <f>CONCATENATE(Table4[[#This Row],[SALES_C]],Table4[[#This Row],[NOTA TOKO]])</f>
        <v>G3514</v>
      </c>
      <c r="AE45">
        <f>INDEX(Table1[I],'4'!A:A)</f>
        <v>0</v>
      </c>
      <c r="AF45" t="e">
        <f>IF(Table4[[#This Row],[Column2]]="","",MATCH(Table4[[#This Row],[Column2]],AM:AM,0))</f>
        <v>#N/A</v>
      </c>
      <c r="AG45" t="str">
        <f>CONCATENATE(Table4[[#This Row],[TOKO-KOTA]],"_",Table4[[#This Row],[NAMA BARANG]])</f>
        <v>MERAH 2-YOGYA_BALON HB LKF 4W LKF 3200 HB4</v>
      </c>
      <c r="AH45" t="str">
        <f>CONCATENATE(Table4[[#This Row],[CONCAT_TOKO KOTA + NAMA BARANG]],"_",Table4[[#This Row],[HARGA_C]])</f>
        <v>MERAH 2-YOGYA_BALON HB LKF 4W LKF 3200 HB4_125000</v>
      </c>
      <c r="AK45" s="64">
        <v>2872</v>
      </c>
      <c r="AL45" s="8" t="s">
        <v>8476</v>
      </c>
      <c r="AM45" t="str">
        <f t="shared" si="0"/>
        <v>H2872</v>
      </c>
      <c r="AN45" t="e">
        <f>IF(Table10[[#This Row],[Column3]]="","",MATCH(Table10[[#This Row],[Column3]],AD:AD,0))</f>
        <v>#N/A</v>
      </c>
    </row>
    <row r="46" spans="1:40" ht="13.5" thickBot="1">
      <c r="A46" s="73">
        <v>55</v>
      </c>
      <c r="C46">
        <f>ROW()</f>
        <v>46</v>
      </c>
      <c r="D46">
        <f>INDEX(Table1[ROWID],A:A)</f>
        <v>41</v>
      </c>
      <c r="E46">
        <f>INDEX(Table1[//DBS],A:A)</f>
        <v>233</v>
      </c>
      <c r="F46">
        <f>INDEX(Table1[HARGA_CONV],A:A)</f>
        <v>125000</v>
      </c>
      <c r="G46" t="str">
        <f>IF(INDEX(Table1[SALES_H],Table4[[#This Row],[ROWID]])=0,"",INDEX(Table1[SALES_H],Table4[[#This Row],[ROWID]]))</f>
        <v>G</v>
      </c>
      <c r="H46" t="str">
        <f>IF(Table4[[#This Row],[SALES]]="","",INDEX(SALES_DICT[2],MATCH(Table4[[#This Row],[SALES]],SALES_DICT[1],0)))</f>
        <v>G</v>
      </c>
      <c r="I46" s="2">
        <f>IF(INDEX(Table1[DISKON],A:A)=0,"",INDEX(Table1[DISKON],A:A))</f>
        <v>0.1</v>
      </c>
      <c r="J46" s="2" t="str">
        <f>IF(INDEX(Table1[DISKON NOTA],A:A)=0,"",INDEX(Table1[DISKON NOTA],A:A))</f>
        <v/>
      </c>
      <c r="K46" s="7">
        <f>INDEX(Table1[ISI_CONV],A:A)</f>
        <v>6</v>
      </c>
      <c r="L46" s="11">
        <f>INDEX(Table1[NOTA TOKO],Table4[[#This Row],[ROWID]])</f>
        <v>3514</v>
      </c>
      <c r="M46" t="str">
        <f>Table4[[#This Row],[SALES DICT]]</f>
        <v>G</v>
      </c>
      <c r="N46" t="str">
        <f>INDEX(Table1[TOKO-KOTA_H],A:A)</f>
        <v>MERAH 2-YOGYA</v>
      </c>
      <c r="O46" t="str">
        <f>IF(INDEX(Table1[KODE BARANG],A:A)=0,"",INDEX(Table1[KODE BARANG],A:A))</f>
        <v>BAL-NCL21</v>
      </c>
      <c r="P46" t="str">
        <f>INDEX(Table1[NAMA BARANG],A:A)</f>
        <v>BALON FS POLKADOT LKF 3200 PW</v>
      </c>
      <c r="Q46" t="str">
        <f>INDEX(Table1[ADA DI DAFTAR STOCK?],A:A)</f>
        <v>ADA</v>
      </c>
      <c r="R46" t="str">
        <f>SUBSTITUTE(_xlfn.NUMBERVALUE(Table4[[#This Row],[JUMLAH]],",","."),",",".")</f>
        <v>6</v>
      </c>
      <c r="S46" t="str">
        <f>INDEX(Table1[SATUAN_CONV],A:A)</f>
        <v>DISP</v>
      </c>
      <c r="T46" s="10" t="str">
        <f>SUBSTITUTE(_xlfn.NUMBERVALUE(Table4[[#This Row],[HARGA]],",","."),",",".")</f>
        <v>125000</v>
      </c>
      <c r="U46" s="12" t="str">
        <f>SUBSTITUTE(Table4[[#This Row],[DISKON]],",",".")</f>
        <v>0.1</v>
      </c>
      <c r="V46" s="12" t="str">
        <f>SUBSTITUTE(Table4[[#This Row],[DISKON NOTA]],",",".")</f>
        <v/>
      </c>
      <c r="W46" s="3">
        <f>INDEX(Table1[TANGGAL NOTA_H],A:A)</f>
        <v>45531</v>
      </c>
      <c r="X46" s="3">
        <f>IF(INDEX(Table1[TANGGAL GUDANG_H],A:A)="","",INDEX(Table1[TANGGAL GUDANG_H],A:A))</f>
        <v>45530</v>
      </c>
      <c r="Y46" s="3">
        <f>INDEX(Table1[TANGGAL UPDATE_H],A:A)</f>
        <v>45534</v>
      </c>
      <c r="Z46" t="str">
        <f>INDEX(Table1[KOMENTAR_H],A:A)</f>
        <v/>
      </c>
      <c r="AA46"/>
      <c r="AB46">
        <f>IF(Table4[[#This Row],[DISKON]]="",Table4[[#This Row],[HARGA]],Table4[[#This Row],[HARGA]]*Table4[[#This Row],[DISKON]])</f>
        <v>12500</v>
      </c>
      <c r="AC46">
        <f>Table4[[#This Row],[TATAL DISKON]]*Table4[[#This Row],[JUMLAH]]</f>
        <v>75000</v>
      </c>
      <c r="AD46" t="str">
        <f>CONCATENATE(Table4[[#This Row],[SALES_C]],Table4[[#This Row],[NOTA TOKO]])</f>
        <v>G3514</v>
      </c>
      <c r="AE46">
        <f>INDEX(Table1[I],'4'!A:A)</f>
        <v>0</v>
      </c>
      <c r="AF46" t="e">
        <f>IF(Table4[[#This Row],[Column2]]="","",MATCH(Table4[[#This Row],[Column2]],AM:AM,0))</f>
        <v>#N/A</v>
      </c>
      <c r="AG46" t="str">
        <f>CONCATENATE(Table4[[#This Row],[TOKO-KOTA]],"_",Table4[[#This Row],[NAMA BARANG]])</f>
        <v>MERAH 2-YOGYA_BALON FS POLKADOT LKF 3200 PW</v>
      </c>
      <c r="AH46" t="str">
        <f>CONCATENATE(Table4[[#This Row],[CONCAT_TOKO KOTA + NAMA BARANG]],"_",Table4[[#This Row],[HARGA_C]])</f>
        <v>MERAH 2-YOGYA_BALON FS POLKADOT LKF 3200 PW_125000</v>
      </c>
      <c r="AK46" s="64">
        <v>2872</v>
      </c>
      <c r="AL46" s="8" t="s">
        <v>8476</v>
      </c>
      <c r="AM46" t="str">
        <f t="shared" si="0"/>
        <v>H2872</v>
      </c>
      <c r="AN46" t="e">
        <f>IF(Table10[[#This Row],[Column3]]="","",MATCH(Table10[[#This Row],[Column3]],AD:AD,0))</f>
        <v>#N/A</v>
      </c>
    </row>
    <row r="47" spans="1:40" ht="13.5" thickBot="1">
      <c r="A47" s="73">
        <v>56</v>
      </c>
      <c r="C47">
        <f>ROW()</f>
        <v>47</v>
      </c>
      <c r="D47">
        <f>INDEX(Table1[ROWID],A:A)</f>
        <v>41</v>
      </c>
      <c r="E47">
        <f>INDEX(Table1[//DBS],A:A)</f>
        <v>237</v>
      </c>
      <c r="F47">
        <f>INDEX(Table1[HARGA_CONV],A:A)</f>
        <v>67500</v>
      </c>
      <c r="G47" t="str">
        <f>IF(INDEX(Table1[SALES_H],Table4[[#This Row],[ROWID]])=0,"",INDEX(Table1[SALES_H],Table4[[#This Row],[ROWID]]))</f>
        <v>G</v>
      </c>
      <c r="H47" t="str">
        <f>IF(Table4[[#This Row],[SALES]]="","",INDEX(SALES_DICT[2],MATCH(Table4[[#This Row],[SALES]],SALES_DICT[1],0)))</f>
        <v>G</v>
      </c>
      <c r="I47" s="2">
        <f>IF(INDEX(Table1[DISKON],A:A)=0,"",INDEX(Table1[DISKON],A:A))</f>
        <v>0.1</v>
      </c>
      <c r="J47" s="2" t="str">
        <f>IF(INDEX(Table1[DISKON NOTA],A:A)=0,"",INDEX(Table1[DISKON NOTA],A:A))</f>
        <v/>
      </c>
      <c r="K47" s="7">
        <f>INDEX(Table1[ISI_CONV],A:A)</f>
        <v>6</v>
      </c>
      <c r="L47" s="11">
        <f>INDEX(Table1[NOTA TOKO],Table4[[#This Row],[ROWID]])</f>
        <v>3514</v>
      </c>
      <c r="M47" t="str">
        <f>Table4[[#This Row],[SALES DICT]]</f>
        <v>G</v>
      </c>
      <c r="N47" t="str">
        <f>INDEX(Table1[TOKO-KOTA_H],A:A)</f>
        <v>MERAH 2-YOGYA</v>
      </c>
      <c r="O47" t="str">
        <f>IF(INDEX(Table1[KODE BARANG],A:A)=0,"",INDEX(Table1[KODE BARANG],A:A))</f>
        <v>BAL-NCL25</v>
      </c>
      <c r="P47" t="str">
        <f>INDEX(Table1[NAMA BARANG],A:A)</f>
        <v>BALON LKM 2200</v>
      </c>
      <c r="Q47" t="str">
        <f>INDEX(Table1[ADA DI DAFTAR STOCK?],A:A)</f>
        <v>ADA</v>
      </c>
      <c r="R47" t="str">
        <f>SUBSTITUTE(_xlfn.NUMBERVALUE(Table4[[#This Row],[JUMLAH]],",","."),",",".")</f>
        <v>6</v>
      </c>
      <c r="S47" t="str">
        <f>INDEX(Table1[SATUAN_CONV],A:A)</f>
        <v>DISP</v>
      </c>
      <c r="T47" s="10" t="str">
        <f>SUBSTITUTE(_xlfn.NUMBERVALUE(Table4[[#This Row],[HARGA]],",","."),",",".")</f>
        <v>67500</v>
      </c>
      <c r="U47" s="12" t="str">
        <f>SUBSTITUTE(Table4[[#This Row],[DISKON]],",",".")</f>
        <v>0.1</v>
      </c>
      <c r="V47" s="12" t="str">
        <f>SUBSTITUTE(Table4[[#This Row],[DISKON NOTA]],",",".")</f>
        <v/>
      </c>
      <c r="W47" s="3">
        <f>INDEX(Table1[TANGGAL NOTA_H],A:A)</f>
        <v>45531</v>
      </c>
      <c r="X47" s="3">
        <f>IF(INDEX(Table1[TANGGAL GUDANG_H],A:A)="","",INDEX(Table1[TANGGAL GUDANG_H],A:A))</f>
        <v>45530</v>
      </c>
      <c r="Y47" s="3">
        <f>INDEX(Table1[TANGGAL UPDATE_H],A:A)</f>
        <v>45534</v>
      </c>
      <c r="Z47" t="str">
        <f>INDEX(Table1[KOMENTAR_H],A:A)</f>
        <v/>
      </c>
      <c r="AA47"/>
      <c r="AB47">
        <f>IF(Table4[[#This Row],[DISKON]]="",Table4[[#This Row],[HARGA]],Table4[[#This Row],[HARGA]]*Table4[[#This Row],[DISKON]])</f>
        <v>6750</v>
      </c>
      <c r="AC47">
        <f>Table4[[#This Row],[TATAL DISKON]]*Table4[[#This Row],[JUMLAH]]</f>
        <v>40500</v>
      </c>
      <c r="AD47" t="str">
        <f>CONCATENATE(Table4[[#This Row],[SALES_C]],Table4[[#This Row],[NOTA TOKO]])</f>
        <v>G3514</v>
      </c>
      <c r="AE47">
        <f>INDEX(Table1[I],'4'!A:A)</f>
        <v>0</v>
      </c>
      <c r="AF47" t="e">
        <f>IF(Table4[[#This Row],[Column2]]="","",MATCH(Table4[[#This Row],[Column2]],AM:AM,0))</f>
        <v>#N/A</v>
      </c>
      <c r="AG47" t="str">
        <f>CONCATENATE(Table4[[#This Row],[TOKO-KOTA]],"_",Table4[[#This Row],[NAMA BARANG]])</f>
        <v>MERAH 2-YOGYA_BALON LKM 2200</v>
      </c>
      <c r="AH47" t="str">
        <f>CONCATENATE(Table4[[#This Row],[CONCAT_TOKO KOTA + NAMA BARANG]],"_",Table4[[#This Row],[HARGA_C]])</f>
        <v>MERAH 2-YOGYA_BALON LKM 2200_67500</v>
      </c>
      <c r="AK47" s="64">
        <v>2617</v>
      </c>
      <c r="AL47" s="8" t="s">
        <v>6664</v>
      </c>
      <c r="AM47" t="str">
        <f t="shared" si="0"/>
        <v>G2617</v>
      </c>
      <c r="AN47" t="e">
        <f>IF(Table10[[#This Row],[Column3]]="","",MATCH(Table10[[#This Row],[Column3]],AD:AD,0))</f>
        <v>#N/A</v>
      </c>
    </row>
    <row r="48" spans="1:40" ht="13.5" thickBot="1">
      <c r="A48" s="73">
        <v>58</v>
      </c>
      <c r="C48">
        <f>ROW()</f>
        <v>48</v>
      </c>
      <c r="D48">
        <f>INDEX(Table1[ROWID],A:A)</f>
        <v>58</v>
      </c>
      <c r="E48">
        <f>INDEX(Table1[//DBS],A:A)</f>
        <v>255</v>
      </c>
      <c r="F48">
        <f>INDEX(Table1[HARGA_CONV],A:A)</f>
        <v>67500</v>
      </c>
      <c r="G48" t="str">
        <f>IF(INDEX(Table1[SALES_H],Table4[[#This Row],[ROWID]])=0,"",INDEX(Table1[SALES_H],Table4[[#This Row],[ROWID]]))</f>
        <v>G</v>
      </c>
      <c r="H48" t="str">
        <f>IF(Table4[[#This Row],[SALES]]="","",INDEX(SALES_DICT[2],MATCH(Table4[[#This Row],[SALES]],SALES_DICT[1],0)))</f>
        <v>G</v>
      </c>
      <c r="I48" s="2">
        <f>IF(INDEX(Table1[DISKON],A:A)=0,"",INDEX(Table1[DISKON],A:A))</f>
        <v>0.1</v>
      </c>
      <c r="J48" s="2" t="str">
        <f>IF(INDEX(Table1[DISKON NOTA],A:A)=0,"",INDEX(Table1[DISKON NOTA],A:A))</f>
        <v/>
      </c>
      <c r="K48" s="7">
        <f>INDEX(Table1[ISI_CONV],A:A)</f>
        <v>1</v>
      </c>
      <c r="L48" s="11">
        <f>INDEX(Table1[NOTA TOKO],Table4[[#This Row],[ROWID]])</f>
        <v>3515</v>
      </c>
      <c r="M48" t="str">
        <f>Table4[[#This Row],[SALES DICT]]</f>
        <v>G</v>
      </c>
      <c r="N48" t="str">
        <f>INDEX(Table1[TOKO-KOTA_H],A:A)</f>
        <v>MERAH 2-YOGYA</v>
      </c>
      <c r="O48" t="str">
        <f>IF(INDEX(Table1[KODE BARANG],A:A)=0,"",INDEX(Table1[KODE BARANG],A:A))</f>
        <v>BAL-NCL43</v>
      </c>
      <c r="P48" t="str">
        <f>INDEX(Table1[NAMA BARANG],A:A)</f>
        <v>BALON LKP 2200</v>
      </c>
      <c r="Q48" t="str">
        <f>INDEX(Table1[ADA DI DAFTAR STOCK?],A:A)</f>
        <v>ADA</v>
      </c>
      <c r="R48" t="str">
        <f>SUBSTITUTE(_xlfn.NUMBERVALUE(Table4[[#This Row],[JUMLAH]],",","."),",",".")</f>
        <v>1</v>
      </c>
      <c r="S48" t="str">
        <f>INDEX(Table1[SATUAN_CONV],A:A)</f>
        <v>DISP</v>
      </c>
      <c r="T48" s="10" t="str">
        <f>SUBSTITUTE(_xlfn.NUMBERVALUE(Table4[[#This Row],[HARGA]],",","."),",",".")</f>
        <v>67500</v>
      </c>
      <c r="U48" s="12" t="str">
        <f>SUBSTITUTE(Table4[[#This Row],[DISKON]],",",".")</f>
        <v>0.1</v>
      </c>
      <c r="V48" s="12" t="str">
        <f>SUBSTITUTE(Table4[[#This Row],[DISKON NOTA]],",",".")</f>
        <v/>
      </c>
      <c r="W48" s="3">
        <f>INDEX(Table1[TANGGAL NOTA_H],A:A)</f>
        <v>45531</v>
      </c>
      <c r="X48" s="3">
        <f>IF(INDEX(Table1[TANGGAL GUDANG_H],A:A)="","",INDEX(Table1[TANGGAL GUDANG_H],A:A))</f>
        <v>45530</v>
      </c>
      <c r="Y48" s="3">
        <f>INDEX(Table1[TANGGAL UPDATE_H],A:A)</f>
        <v>45534</v>
      </c>
      <c r="Z48" t="str">
        <f>INDEX(Table1[KOMENTAR_H],A:A)</f>
        <v/>
      </c>
      <c r="AA48"/>
      <c r="AB48">
        <f>IF(Table4[[#This Row],[DISKON]]="",Table4[[#This Row],[HARGA]],Table4[[#This Row],[HARGA]]*Table4[[#This Row],[DISKON]])</f>
        <v>6750</v>
      </c>
      <c r="AC48">
        <f>Table4[[#This Row],[TATAL DISKON]]*Table4[[#This Row],[JUMLAH]]</f>
        <v>6750</v>
      </c>
      <c r="AD48" t="str">
        <f>CONCATENATE(Table4[[#This Row],[SALES_C]],Table4[[#This Row],[NOTA TOKO]])</f>
        <v>G3515</v>
      </c>
      <c r="AE48">
        <f>INDEX(Table1[I],'4'!A:A)</f>
        <v>0</v>
      </c>
      <c r="AF48" t="e">
        <f>IF(Table4[[#This Row],[Column2]]="","",MATCH(Table4[[#This Row],[Column2]],AM:AM,0))</f>
        <v>#N/A</v>
      </c>
      <c r="AG48" t="str">
        <f>CONCATENATE(Table4[[#This Row],[TOKO-KOTA]],"_",Table4[[#This Row],[NAMA BARANG]])</f>
        <v>MERAH 2-YOGYA_BALON LKP 2200</v>
      </c>
      <c r="AH48" t="str">
        <f>CONCATENATE(Table4[[#This Row],[CONCAT_TOKO KOTA + NAMA BARANG]],"_",Table4[[#This Row],[HARGA_C]])</f>
        <v>MERAH 2-YOGYA_BALON LKP 2200_67500</v>
      </c>
      <c r="AK48" s="64">
        <v>2617</v>
      </c>
      <c r="AL48" s="8" t="s">
        <v>6664</v>
      </c>
      <c r="AM48" t="str">
        <f t="shared" si="0"/>
        <v>G2617</v>
      </c>
      <c r="AN48" t="e">
        <f>IF(Table10[[#This Row],[Column3]]="","",MATCH(Table10[[#This Row],[Column3]],AD:AD,0))</f>
        <v>#N/A</v>
      </c>
    </row>
    <row r="49" spans="1:40" ht="13.5" thickBot="1">
      <c r="A49" s="73">
        <v>59</v>
      </c>
      <c r="C49">
        <f>ROW()</f>
        <v>49</v>
      </c>
      <c r="D49">
        <f>INDEX(Table1[ROWID],A:A)</f>
        <v>58</v>
      </c>
      <c r="E49">
        <f>INDEX(Table1[//DBS],A:A)</f>
        <v>239</v>
      </c>
      <c r="F49">
        <f>INDEX(Table1[HARGA_CONV],A:A)</f>
        <v>67500</v>
      </c>
      <c r="G49" t="str">
        <f>IF(INDEX(Table1[SALES_H],Table4[[#This Row],[ROWID]])=0,"",INDEX(Table1[SALES_H],Table4[[#This Row],[ROWID]]))</f>
        <v>G</v>
      </c>
      <c r="H49" t="str">
        <f>IF(Table4[[#This Row],[SALES]]="","",INDEX(SALES_DICT[2],MATCH(Table4[[#This Row],[SALES]],SALES_DICT[1],0)))</f>
        <v>G</v>
      </c>
      <c r="I49" s="2">
        <f>IF(INDEX(Table1[DISKON],A:A)=0,"",INDEX(Table1[DISKON],A:A))</f>
        <v>0.1</v>
      </c>
      <c r="J49" s="2" t="str">
        <f>IF(INDEX(Table1[DISKON NOTA],A:A)=0,"",INDEX(Table1[DISKON NOTA],A:A))</f>
        <v/>
      </c>
      <c r="K49" s="7">
        <f>INDEX(Table1[ISI_CONV],A:A)</f>
        <v>6</v>
      </c>
      <c r="L49" s="11">
        <f>INDEX(Table1[NOTA TOKO],Table4[[#This Row],[ROWID]])</f>
        <v>3515</v>
      </c>
      <c r="M49" t="str">
        <f>Table4[[#This Row],[SALES DICT]]</f>
        <v>G</v>
      </c>
      <c r="N49" t="str">
        <f>INDEX(Table1[TOKO-KOTA_H],A:A)</f>
        <v>MERAH 2-YOGYA</v>
      </c>
      <c r="O49" t="str">
        <f>IF(INDEX(Table1[KODE BARANG],A:A)=0,"",INDEX(Table1[KODE BARANG],A:A))</f>
        <v>BAL-NCL27</v>
      </c>
      <c r="P49" t="str">
        <f>INDEX(Table1[NAMA BARANG],A:A)</f>
        <v>BALON LMP 2200</v>
      </c>
      <c r="Q49" t="str">
        <f>INDEX(Table1[ADA DI DAFTAR STOCK?],A:A)</f>
        <v>ADA</v>
      </c>
      <c r="R49" t="str">
        <f>SUBSTITUTE(_xlfn.NUMBERVALUE(Table4[[#This Row],[JUMLAH]],",","."),",",".")</f>
        <v>6</v>
      </c>
      <c r="S49" t="str">
        <f>INDEX(Table1[SATUAN_CONV],A:A)</f>
        <v>DISP</v>
      </c>
      <c r="T49" s="10" t="str">
        <f>SUBSTITUTE(_xlfn.NUMBERVALUE(Table4[[#This Row],[HARGA]],",","."),",",".")</f>
        <v>67500</v>
      </c>
      <c r="U49" s="12" t="str">
        <f>SUBSTITUTE(Table4[[#This Row],[DISKON]],",",".")</f>
        <v>0.1</v>
      </c>
      <c r="V49" s="12" t="str">
        <f>SUBSTITUTE(Table4[[#This Row],[DISKON NOTA]],",",".")</f>
        <v/>
      </c>
      <c r="W49" s="3">
        <f>INDEX(Table1[TANGGAL NOTA_H],A:A)</f>
        <v>45531</v>
      </c>
      <c r="X49" s="3">
        <f>IF(INDEX(Table1[TANGGAL GUDANG_H],A:A)="","",INDEX(Table1[TANGGAL GUDANG_H],A:A))</f>
        <v>45530</v>
      </c>
      <c r="Y49" s="3">
        <f>INDEX(Table1[TANGGAL UPDATE_H],A:A)</f>
        <v>45534</v>
      </c>
      <c r="Z49" t="str">
        <f>INDEX(Table1[KOMENTAR_H],A:A)</f>
        <v/>
      </c>
      <c r="AA49"/>
      <c r="AB49">
        <f>IF(Table4[[#This Row],[DISKON]]="",Table4[[#This Row],[HARGA]],Table4[[#This Row],[HARGA]]*Table4[[#This Row],[DISKON]])</f>
        <v>6750</v>
      </c>
      <c r="AC49">
        <f>Table4[[#This Row],[TATAL DISKON]]*Table4[[#This Row],[JUMLAH]]</f>
        <v>40500</v>
      </c>
      <c r="AD49" t="str">
        <f>CONCATENATE(Table4[[#This Row],[SALES_C]],Table4[[#This Row],[NOTA TOKO]])</f>
        <v>G3515</v>
      </c>
      <c r="AE49">
        <f>INDEX(Table1[I],'4'!A:A)</f>
        <v>0</v>
      </c>
      <c r="AF49" t="e">
        <f>IF(Table4[[#This Row],[Column2]]="","",MATCH(Table4[[#This Row],[Column2]],AM:AM,0))</f>
        <v>#N/A</v>
      </c>
      <c r="AG49" t="str">
        <f>CONCATENATE(Table4[[#This Row],[TOKO-KOTA]],"_",Table4[[#This Row],[NAMA BARANG]])</f>
        <v>MERAH 2-YOGYA_BALON LMP 2200</v>
      </c>
      <c r="AH49" t="str">
        <f>CONCATENATE(Table4[[#This Row],[CONCAT_TOKO KOTA + NAMA BARANG]],"_",Table4[[#This Row],[HARGA_C]])</f>
        <v>MERAH 2-YOGYA_BALON LMP 2200_67500</v>
      </c>
      <c r="AK49" s="64">
        <v>2617</v>
      </c>
      <c r="AL49" s="8" t="s">
        <v>6664</v>
      </c>
      <c r="AM49" t="str">
        <f t="shared" si="0"/>
        <v>G2617</v>
      </c>
      <c r="AN49" t="e">
        <f>IF(Table10[[#This Row],[Column3]]="","",MATCH(Table10[[#This Row],[Column3]],AD:AD,0))</f>
        <v>#N/A</v>
      </c>
    </row>
    <row r="50" spans="1:40" ht="13.5" thickBot="1">
      <c r="A50" s="73">
        <v>60</v>
      </c>
      <c r="C50">
        <f>ROW()</f>
        <v>50</v>
      </c>
      <c r="D50">
        <f>INDEX(Table1[ROWID],A:A)</f>
        <v>58</v>
      </c>
      <c r="E50">
        <f>INDEX(Table1[//DBS],A:A)</f>
        <v>218</v>
      </c>
      <c r="F50">
        <f>INDEX(Table1[HARGA_CONV],A:A)</f>
        <v>74000</v>
      </c>
      <c r="G50" t="str">
        <f>IF(INDEX(Table1[SALES_H],Table4[[#This Row],[ROWID]])=0,"",INDEX(Table1[SALES_H],Table4[[#This Row],[ROWID]]))</f>
        <v>G</v>
      </c>
      <c r="H50" t="str">
        <f>IF(Table4[[#This Row],[SALES]]="","",INDEX(SALES_DICT[2],MATCH(Table4[[#This Row],[SALES]],SALES_DICT[1],0)))</f>
        <v>G</v>
      </c>
      <c r="I50" s="2">
        <f>IF(INDEX(Table1[DISKON],A:A)=0,"",INDEX(Table1[DISKON],A:A))</f>
        <v>0.1</v>
      </c>
      <c r="J50" s="2" t="str">
        <f>IF(INDEX(Table1[DISKON NOTA],A:A)=0,"",INDEX(Table1[DISKON NOTA],A:A))</f>
        <v/>
      </c>
      <c r="K50" s="7">
        <f>INDEX(Table1[ISI_CONV],A:A)</f>
        <v>1</v>
      </c>
      <c r="L50" s="11">
        <f>INDEX(Table1[NOTA TOKO],Table4[[#This Row],[ROWID]])</f>
        <v>3515</v>
      </c>
      <c r="M50" t="str">
        <f>Table4[[#This Row],[SALES DICT]]</f>
        <v>G</v>
      </c>
      <c r="N50" t="str">
        <f>INDEX(Table1[TOKO-KOTA_H],A:A)</f>
        <v>MERAH 2-YOGYA</v>
      </c>
      <c r="O50" t="str">
        <f>IF(INDEX(Table1[KODE BARANG],A:A)=0,"",INDEX(Table1[KODE BARANG],A:A))</f>
        <v>BAL-LK6</v>
      </c>
      <c r="P50" t="str">
        <f>INDEX(Table1[NAMA BARANG],A:A)</f>
        <v>BALON BL 10082</v>
      </c>
      <c r="Q50" t="str">
        <f>INDEX(Table1[ADA DI DAFTAR STOCK?],A:A)</f>
        <v>ADA</v>
      </c>
      <c r="R50" t="str">
        <f>SUBSTITUTE(_xlfn.NUMBERVALUE(Table4[[#This Row],[JUMLAH]],",","."),",",".")</f>
        <v>1</v>
      </c>
      <c r="S50" t="str">
        <f>INDEX(Table1[SATUAN_CONV],A:A)</f>
        <v>DISP</v>
      </c>
      <c r="T50" s="10" t="str">
        <f>SUBSTITUTE(_xlfn.NUMBERVALUE(Table4[[#This Row],[HARGA]],",","."),",",".")</f>
        <v>74000</v>
      </c>
      <c r="U50" s="12" t="str">
        <f>SUBSTITUTE(Table4[[#This Row],[DISKON]],",",".")</f>
        <v>0.1</v>
      </c>
      <c r="V50" s="12" t="str">
        <f>SUBSTITUTE(Table4[[#This Row],[DISKON NOTA]],",",".")</f>
        <v/>
      </c>
      <c r="W50" s="3">
        <f>INDEX(Table1[TANGGAL NOTA_H],A:A)</f>
        <v>45531</v>
      </c>
      <c r="X50" s="3">
        <f>IF(INDEX(Table1[TANGGAL GUDANG_H],A:A)="","",INDEX(Table1[TANGGAL GUDANG_H],A:A))</f>
        <v>45530</v>
      </c>
      <c r="Y50" s="3">
        <f>INDEX(Table1[TANGGAL UPDATE_H],A:A)</f>
        <v>45534</v>
      </c>
      <c r="Z50" t="str">
        <f>INDEX(Table1[KOMENTAR_H],A:A)</f>
        <v/>
      </c>
      <c r="AA50"/>
      <c r="AB50">
        <f>IF(Table4[[#This Row],[DISKON]]="",Table4[[#This Row],[HARGA]],Table4[[#This Row],[HARGA]]*Table4[[#This Row],[DISKON]])</f>
        <v>7400</v>
      </c>
      <c r="AC50">
        <f>Table4[[#This Row],[TATAL DISKON]]*Table4[[#This Row],[JUMLAH]]</f>
        <v>7400</v>
      </c>
      <c r="AD50" t="str">
        <f>CONCATENATE(Table4[[#This Row],[SALES_C]],Table4[[#This Row],[NOTA TOKO]])</f>
        <v>G3515</v>
      </c>
      <c r="AE50">
        <f>INDEX(Table1[I],'4'!A:A)</f>
        <v>0</v>
      </c>
      <c r="AF50" t="e">
        <f>IF(Table4[[#This Row],[Column2]]="","",MATCH(Table4[[#This Row],[Column2]],AM:AM,0))</f>
        <v>#N/A</v>
      </c>
      <c r="AG50" t="str">
        <f>CONCATENATE(Table4[[#This Row],[TOKO-KOTA]],"_",Table4[[#This Row],[NAMA BARANG]])</f>
        <v>MERAH 2-YOGYA_BALON BL 10082</v>
      </c>
      <c r="AH50" t="str">
        <f>CONCATENATE(Table4[[#This Row],[CONCAT_TOKO KOTA + NAMA BARANG]],"_",Table4[[#This Row],[HARGA_C]])</f>
        <v>MERAH 2-YOGYA_BALON BL 10082_74000</v>
      </c>
      <c r="AK50" s="64">
        <v>2869</v>
      </c>
      <c r="AL50" s="8" t="s">
        <v>8476</v>
      </c>
      <c r="AM50" t="str">
        <f t="shared" si="0"/>
        <v>H2869</v>
      </c>
      <c r="AN50" t="e">
        <f>IF(Table10[[#This Row],[Column3]]="","",MATCH(Table10[[#This Row],[Column3]],AD:AD,0))</f>
        <v>#N/A</v>
      </c>
    </row>
    <row r="51" spans="1:40" ht="13.5" thickBot="1">
      <c r="A51" s="73">
        <v>62</v>
      </c>
      <c r="C51">
        <f>ROW()</f>
        <v>51</v>
      </c>
      <c r="D51">
        <f>INDEX(Table1[ROWID],A:A)</f>
        <v>62</v>
      </c>
      <c r="E51">
        <f>INDEX(Table1[//DBS],A:A)</f>
        <v>451</v>
      </c>
      <c r="F51">
        <f>INDEX(Table1[HARGA_CONV],A:A)</f>
        <v>27000</v>
      </c>
      <c r="G51" t="str">
        <f>IF(INDEX(Table1[SALES_H],Table4[[#This Row],[ROWID]])=0,"",INDEX(Table1[SALES_H],Table4[[#This Row],[ROWID]]))</f>
        <v>G</v>
      </c>
      <c r="H51" t="str">
        <f>IF(Table4[[#This Row],[SALES]]="","",INDEX(SALES_DICT[2],MATCH(Table4[[#This Row],[SALES]],SALES_DICT[1],0)))</f>
        <v>G</v>
      </c>
      <c r="I51" s="2" t="str">
        <f>IF(INDEX(Table1[DISKON],A:A)=0,"",INDEX(Table1[DISKON],A:A))</f>
        <v/>
      </c>
      <c r="J51" s="2" t="str">
        <f>IF(INDEX(Table1[DISKON NOTA],A:A)=0,"",INDEX(Table1[DISKON NOTA],A:A))</f>
        <v/>
      </c>
      <c r="K51" s="7">
        <f>INDEX(Table1[ISI_CONV],A:A)</f>
        <v>3</v>
      </c>
      <c r="L51" s="11">
        <f>INDEX(Table1[NOTA TOKO],Table4[[#This Row],[ROWID]])</f>
        <v>3516</v>
      </c>
      <c r="M51" t="str">
        <f>Table4[[#This Row],[SALES DICT]]</f>
        <v>G</v>
      </c>
      <c r="N51" t="str">
        <f>INDEX(Table1[TOKO-KOTA_H],A:A)</f>
        <v>TRIO PLAZA-MAGELANG</v>
      </c>
      <c r="O51" t="str">
        <f>IF(INDEX(Table1[KODE BARANG],A:A)=0,"",INDEX(Table1[KODE BARANG],A:A))</f>
        <v>BOL-NB94</v>
      </c>
      <c r="P51" t="str">
        <f>INDEX(Table1[NAMA BARANG],A:A)</f>
        <v>BP GEL SAFARI 0.28 HITECH SF-559 HITAM</v>
      </c>
      <c r="Q51" t="str">
        <f>INDEX(Table1[ADA DI DAFTAR STOCK?],A:A)</f>
        <v>ADA</v>
      </c>
      <c r="R51" t="str">
        <f>SUBSTITUTE(_xlfn.NUMBERVALUE(Table4[[#This Row],[JUMLAH]],",","."),",",".")</f>
        <v>3</v>
      </c>
      <c r="S51" t="str">
        <f>INDEX(Table1[SATUAN_CONV],A:A)</f>
        <v>LSN</v>
      </c>
      <c r="T51" s="10" t="str">
        <f>SUBSTITUTE(_xlfn.NUMBERVALUE(Table4[[#This Row],[HARGA]],",","."),",",".")</f>
        <v>27000</v>
      </c>
      <c r="U51" s="12" t="str">
        <f>SUBSTITUTE(Table4[[#This Row],[DISKON]],",",".")</f>
        <v/>
      </c>
      <c r="V51" s="12" t="str">
        <f>SUBSTITUTE(Table4[[#This Row],[DISKON NOTA]],",",".")</f>
        <v/>
      </c>
      <c r="W51" s="3">
        <f>INDEX(Table1[TANGGAL NOTA_H],A:A)</f>
        <v>45531</v>
      </c>
      <c r="X51" s="3">
        <f>IF(INDEX(Table1[TANGGAL GUDANG_H],A:A)="","",INDEX(Table1[TANGGAL GUDANG_H],A:A))</f>
        <v>45530</v>
      </c>
      <c r="Y51" s="3">
        <f>INDEX(Table1[TANGGAL UPDATE_H],A:A)</f>
        <v>45534</v>
      </c>
      <c r="Z51" t="str">
        <f>INDEX(Table1[KOMENTAR_H],A:A)</f>
        <v/>
      </c>
      <c r="AA51"/>
      <c r="AB51">
        <f>IF(Table4[[#This Row],[DISKON]]="",Table4[[#This Row],[HARGA]],Table4[[#This Row],[HARGA]]*Table4[[#This Row],[DISKON]])</f>
        <v>27000</v>
      </c>
      <c r="AC51">
        <f>Table4[[#This Row],[TATAL DISKON]]*Table4[[#This Row],[JUMLAH]]</f>
        <v>81000</v>
      </c>
      <c r="AD51" t="str">
        <f>CONCATENATE(Table4[[#This Row],[SALES_C]],Table4[[#This Row],[NOTA TOKO]])</f>
        <v>G3516</v>
      </c>
      <c r="AE51">
        <f>INDEX(Table1[I],'4'!A:A)</f>
        <v>0</v>
      </c>
      <c r="AF51" t="e">
        <f>IF(Table4[[#This Row],[Column2]]="","",MATCH(Table4[[#This Row],[Column2]],AM:AM,0))</f>
        <v>#N/A</v>
      </c>
      <c r="AG51" t="str">
        <f>CONCATENATE(Table4[[#This Row],[TOKO-KOTA]],"_",Table4[[#This Row],[NAMA BARANG]])</f>
        <v>TRIO PLAZA-MAGELANG_BP GEL SAFARI 0.28 HITECH SF-559 HITAM</v>
      </c>
      <c r="AH51" t="str">
        <f>CONCATENATE(Table4[[#This Row],[CONCAT_TOKO KOTA + NAMA BARANG]],"_",Table4[[#This Row],[HARGA_C]])</f>
        <v>TRIO PLAZA-MAGELANG_BP GEL SAFARI 0.28 HITECH SF-559 HITAM_27000</v>
      </c>
      <c r="AK51" s="64">
        <v>2869</v>
      </c>
      <c r="AL51" s="8" t="s">
        <v>8476</v>
      </c>
      <c r="AM51" t="str">
        <f t="shared" si="0"/>
        <v>H2869</v>
      </c>
      <c r="AN51" t="e">
        <f>IF(Table10[[#This Row],[Column3]]="","",MATCH(Table10[[#This Row],[Column3]],AD:AD,0))</f>
        <v>#N/A</v>
      </c>
    </row>
    <row r="52" spans="1:40" ht="13.5" thickBot="1">
      <c r="A52" s="73">
        <v>63</v>
      </c>
      <c r="C52">
        <f>ROW()</f>
        <v>52</v>
      </c>
      <c r="D52">
        <f>INDEX(Table1[ROWID],A:A)</f>
        <v>62</v>
      </c>
      <c r="E52">
        <f>INDEX(Table1[//DBS],A:A)</f>
        <v>452</v>
      </c>
      <c r="F52">
        <f>INDEX(Table1[HARGA_CONV],A:A)</f>
        <v>27000</v>
      </c>
      <c r="G52" t="str">
        <f>IF(INDEX(Table1[SALES_H],Table4[[#This Row],[ROWID]])=0,"",INDEX(Table1[SALES_H],Table4[[#This Row],[ROWID]]))</f>
        <v>G</v>
      </c>
      <c r="H52" t="str">
        <f>IF(Table4[[#This Row],[SALES]]="","",INDEX(SALES_DICT[2],MATCH(Table4[[#This Row],[SALES]],SALES_DICT[1],0)))</f>
        <v>G</v>
      </c>
      <c r="I52" s="2" t="str">
        <f>IF(INDEX(Table1[DISKON],A:A)=0,"",INDEX(Table1[DISKON],A:A))</f>
        <v/>
      </c>
      <c r="J52" s="2" t="str">
        <f>IF(INDEX(Table1[DISKON NOTA],A:A)=0,"",INDEX(Table1[DISKON NOTA],A:A))</f>
        <v/>
      </c>
      <c r="K52" s="7">
        <f>INDEX(Table1[ISI_CONV],A:A)</f>
        <v>3</v>
      </c>
      <c r="L52" s="11">
        <f>INDEX(Table1[NOTA TOKO],Table4[[#This Row],[ROWID]])</f>
        <v>3516</v>
      </c>
      <c r="M52" t="str">
        <f>Table4[[#This Row],[SALES DICT]]</f>
        <v>G</v>
      </c>
      <c r="N52" t="str">
        <f>INDEX(Table1[TOKO-KOTA_H],A:A)</f>
        <v>TRIO PLAZA-MAGELANG</v>
      </c>
      <c r="O52" t="str">
        <f>IF(INDEX(Table1[KODE BARANG],A:A)=0,"",INDEX(Table1[KODE BARANG],A:A))</f>
        <v>BOL-NB95</v>
      </c>
      <c r="P52" t="str">
        <f>INDEX(Table1[NAMA BARANG],A:A)</f>
        <v>BP SF-266 HITAM</v>
      </c>
      <c r="Q52" t="str">
        <f>INDEX(Table1[ADA DI DAFTAR STOCK?],A:A)</f>
        <v>ADA</v>
      </c>
      <c r="R52" t="str">
        <f>SUBSTITUTE(_xlfn.NUMBERVALUE(Table4[[#This Row],[JUMLAH]],",","."),",",".")</f>
        <v>3</v>
      </c>
      <c r="S52" t="str">
        <f>INDEX(Table1[SATUAN_CONV],A:A)</f>
        <v>LSN</v>
      </c>
      <c r="T52" s="10" t="str">
        <f>SUBSTITUTE(_xlfn.NUMBERVALUE(Table4[[#This Row],[HARGA]],",","."),",",".")</f>
        <v>27000</v>
      </c>
      <c r="U52" s="12" t="str">
        <f>SUBSTITUTE(Table4[[#This Row],[DISKON]],",",".")</f>
        <v/>
      </c>
      <c r="V52" s="12" t="str">
        <f>SUBSTITUTE(Table4[[#This Row],[DISKON NOTA]],",",".")</f>
        <v/>
      </c>
      <c r="W52" s="3">
        <f>INDEX(Table1[TANGGAL NOTA_H],A:A)</f>
        <v>45531</v>
      </c>
      <c r="X52" s="3">
        <f>IF(INDEX(Table1[TANGGAL GUDANG_H],A:A)="","",INDEX(Table1[TANGGAL GUDANG_H],A:A))</f>
        <v>45530</v>
      </c>
      <c r="Y52" s="3">
        <f>INDEX(Table1[TANGGAL UPDATE_H],A:A)</f>
        <v>45534</v>
      </c>
      <c r="Z52" t="str">
        <f>INDEX(Table1[KOMENTAR_H],A:A)</f>
        <v/>
      </c>
      <c r="AA52"/>
      <c r="AB52">
        <f>IF(Table4[[#This Row],[DISKON]]="",Table4[[#This Row],[HARGA]],Table4[[#This Row],[HARGA]]*Table4[[#This Row],[DISKON]])</f>
        <v>27000</v>
      </c>
      <c r="AC52">
        <f>Table4[[#This Row],[TATAL DISKON]]*Table4[[#This Row],[JUMLAH]]</f>
        <v>81000</v>
      </c>
      <c r="AD52" t="str">
        <f>CONCATENATE(Table4[[#This Row],[SALES_C]],Table4[[#This Row],[NOTA TOKO]])</f>
        <v>G3516</v>
      </c>
      <c r="AE52">
        <f>INDEX(Table1[I],'4'!A:A)</f>
        <v>0</v>
      </c>
      <c r="AF52" t="e">
        <f>IF(Table4[[#This Row],[Column2]]="","",MATCH(Table4[[#This Row],[Column2]],AM:AM,0))</f>
        <v>#N/A</v>
      </c>
      <c r="AG52" t="str">
        <f>CONCATENATE(Table4[[#This Row],[TOKO-KOTA]],"_",Table4[[#This Row],[NAMA BARANG]])</f>
        <v>TRIO PLAZA-MAGELANG_BP SF-266 HITAM</v>
      </c>
      <c r="AH52" t="str">
        <f>CONCATENATE(Table4[[#This Row],[CONCAT_TOKO KOTA + NAMA BARANG]],"_",Table4[[#This Row],[HARGA_C]])</f>
        <v>TRIO PLAZA-MAGELANG_BP SF-266 HITAM_27000</v>
      </c>
      <c r="AK52" s="64">
        <v>2595</v>
      </c>
      <c r="AL52" s="8" t="s">
        <v>6664</v>
      </c>
      <c r="AM52" t="str">
        <f t="shared" si="0"/>
        <v>G2595</v>
      </c>
      <c r="AN52" t="e">
        <f>IF(Table10[[#This Row],[Column3]]="","",MATCH(Table10[[#This Row],[Column3]],AD:AD,0))</f>
        <v>#N/A</v>
      </c>
    </row>
    <row r="53" spans="1:40" ht="13.5" thickBot="1">
      <c r="A53" s="73">
        <v>64</v>
      </c>
      <c r="C53">
        <f>ROW()</f>
        <v>53</v>
      </c>
      <c r="D53">
        <f>INDEX(Table1[ROWID],A:A)</f>
        <v>62</v>
      </c>
      <c r="E53">
        <f>INDEX(Table1[//DBS],A:A)</f>
        <v>751</v>
      </c>
      <c r="F53">
        <f>INDEX(Table1[HARGA_CONV],A:A)</f>
        <v>27000</v>
      </c>
      <c r="G53" t="str">
        <f>IF(INDEX(Table1[SALES_H],Table4[[#This Row],[ROWID]])=0,"",INDEX(Table1[SALES_H],Table4[[#This Row],[ROWID]]))</f>
        <v>G</v>
      </c>
      <c r="H53" t="str">
        <f>IF(Table4[[#This Row],[SALES]]="","",INDEX(SALES_DICT[2],MATCH(Table4[[#This Row],[SALES]],SALES_DICT[1],0)))</f>
        <v>G</v>
      </c>
      <c r="I53" s="2" t="str">
        <f>IF(INDEX(Table1[DISKON],A:A)=0,"",INDEX(Table1[DISKON],A:A))</f>
        <v/>
      </c>
      <c r="J53" s="2" t="str">
        <f>IF(INDEX(Table1[DISKON NOTA],A:A)=0,"",INDEX(Table1[DISKON NOTA],A:A))</f>
        <v/>
      </c>
      <c r="K53" s="7">
        <f>INDEX(Table1[ISI_CONV],A:A)</f>
        <v>2</v>
      </c>
      <c r="L53" s="11">
        <f>INDEX(Table1[NOTA TOKO],Table4[[#This Row],[ROWID]])</f>
        <v>3516</v>
      </c>
      <c r="M53" t="str">
        <f>Table4[[#This Row],[SALES DICT]]</f>
        <v>G</v>
      </c>
      <c r="N53" t="str">
        <f>INDEX(Table1[TOKO-KOTA_H],A:A)</f>
        <v>TRIO PLAZA-MAGELANG</v>
      </c>
      <c r="O53" t="str">
        <f>IF(INDEX(Table1[KODE BARANG],A:A)=0,"",INDEX(Table1[KODE BARANG],A:A))</f>
        <v>BOL-KO403</v>
      </c>
      <c r="P53" t="str">
        <f>INDEX(Table1[NAMA BARANG],A:A)</f>
        <v>BP GEL KOALA GP-168-F BR TUA</v>
      </c>
      <c r="Q53" t="str">
        <f>INDEX(Table1[ADA DI DAFTAR STOCK?],A:A)</f>
        <v>ADA</v>
      </c>
      <c r="R53" t="str">
        <f>SUBSTITUTE(_xlfn.NUMBERVALUE(Table4[[#This Row],[JUMLAH]],",","."),",",".")</f>
        <v>2</v>
      </c>
      <c r="S53" t="str">
        <f>INDEX(Table1[SATUAN_CONV],A:A)</f>
        <v>LSN</v>
      </c>
      <c r="T53" s="10" t="str">
        <f>SUBSTITUTE(_xlfn.NUMBERVALUE(Table4[[#This Row],[HARGA]],",","."),",",".")</f>
        <v>27000</v>
      </c>
      <c r="U53" s="12" t="str">
        <f>SUBSTITUTE(Table4[[#This Row],[DISKON]],",",".")</f>
        <v/>
      </c>
      <c r="V53" s="12" t="str">
        <f>SUBSTITUTE(Table4[[#This Row],[DISKON NOTA]],",",".")</f>
        <v/>
      </c>
      <c r="W53" s="3">
        <f>INDEX(Table1[TANGGAL NOTA_H],A:A)</f>
        <v>45531</v>
      </c>
      <c r="X53" s="3">
        <f>IF(INDEX(Table1[TANGGAL GUDANG_H],A:A)="","",INDEX(Table1[TANGGAL GUDANG_H],A:A))</f>
        <v>45530</v>
      </c>
      <c r="Y53" s="3">
        <f>INDEX(Table1[TANGGAL UPDATE_H],A:A)</f>
        <v>45534</v>
      </c>
      <c r="Z53" t="str">
        <f>INDEX(Table1[KOMENTAR_H],A:A)</f>
        <v/>
      </c>
      <c r="AA53"/>
      <c r="AB53">
        <f>IF(Table4[[#This Row],[DISKON]]="",Table4[[#This Row],[HARGA]],Table4[[#This Row],[HARGA]]*Table4[[#This Row],[DISKON]])</f>
        <v>27000</v>
      </c>
      <c r="AC53">
        <f>Table4[[#This Row],[TATAL DISKON]]*Table4[[#This Row],[JUMLAH]]</f>
        <v>54000</v>
      </c>
      <c r="AD53" t="str">
        <f>CONCATENATE(Table4[[#This Row],[SALES_C]],Table4[[#This Row],[NOTA TOKO]])</f>
        <v>G3516</v>
      </c>
      <c r="AE53">
        <f>INDEX(Table1[I],'4'!A:A)</f>
        <v>0</v>
      </c>
      <c r="AF53" t="e">
        <f>IF(Table4[[#This Row],[Column2]]="","",MATCH(Table4[[#This Row],[Column2]],AM:AM,0))</f>
        <v>#N/A</v>
      </c>
      <c r="AG53" t="str">
        <f>CONCATENATE(Table4[[#This Row],[TOKO-KOTA]],"_",Table4[[#This Row],[NAMA BARANG]])</f>
        <v>TRIO PLAZA-MAGELANG_BP GEL KOALA GP-168-F BR TUA</v>
      </c>
      <c r="AH53" t="str">
        <f>CONCATENATE(Table4[[#This Row],[CONCAT_TOKO KOTA + NAMA BARANG]],"_",Table4[[#This Row],[HARGA_C]])</f>
        <v>TRIO PLAZA-MAGELANG_BP GEL KOALA GP-168-F BR TUA_27000</v>
      </c>
      <c r="AK53" s="64">
        <v>2595</v>
      </c>
      <c r="AL53" s="8" t="s">
        <v>6664</v>
      </c>
      <c r="AM53" t="str">
        <f t="shared" si="0"/>
        <v>G2595</v>
      </c>
      <c r="AN53" t="e">
        <f>IF(Table10[[#This Row],[Column3]]="","",MATCH(Table10[[#This Row],[Column3]],AD:AD,0))</f>
        <v>#N/A</v>
      </c>
    </row>
    <row r="54" spans="1:40" ht="13.5" thickBot="1">
      <c r="A54" s="73">
        <v>65</v>
      </c>
      <c r="C54">
        <f>ROW()</f>
        <v>54</v>
      </c>
      <c r="D54">
        <f>INDEX(Table1[ROWID],A:A)</f>
        <v>62</v>
      </c>
      <c r="E54">
        <f>INDEX(Table1[//DBS],A:A)</f>
        <v>746</v>
      </c>
      <c r="F54">
        <f>INDEX(Table1[HARGA_CONV],A:A)</f>
        <v>27000</v>
      </c>
      <c r="G54" t="str">
        <f>IF(INDEX(Table1[SALES_H],Table4[[#This Row],[ROWID]])=0,"",INDEX(Table1[SALES_H],Table4[[#This Row],[ROWID]]))</f>
        <v>G</v>
      </c>
      <c r="H54" t="str">
        <f>IF(Table4[[#This Row],[SALES]]="","",INDEX(SALES_DICT[2],MATCH(Table4[[#This Row],[SALES]],SALES_DICT[1],0)))</f>
        <v>G</v>
      </c>
      <c r="I54" s="2" t="str">
        <f>IF(INDEX(Table1[DISKON],A:A)=0,"",INDEX(Table1[DISKON],A:A))</f>
        <v/>
      </c>
      <c r="J54" s="2" t="str">
        <f>IF(INDEX(Table1[DISKON NOTA],A:A)=0,"",INDEX(Table1[DISKON NOTA],A:A))</f>
        <v/>
      </c>
      <c r="K54" s="7">
        <f>INDEX(Table1[ISI_CONV],A:A)</f>
        <v>2</v>
      </c>
      <c r="L54" s="11">
        <f>INDEX(Table1[NOTA TOKO],Table4[[#This Row],[ROWID]])</f>
        <v>3516</v>
      </c>
      <c r="M54" t="str">
        <f>Table4[[#This Row],[SALES DICT]]</f>
        <v>G</v>
      </c>
      <c r="N54" t="str">
        <f>INDEX(Table1[TOKO-KOTA_H],A:A)</f>
        <v>TRIO PLAZA-MAGELANG</v>
      </c>
      <c r="O54" t="str">
        <f>IF(INDEX(Table1[KODE BARANG],A:A)=0,"",INDEX(Table1[KODE BARANG],A:A))</f>
        <v>BOL-KO398</v>
      </c>
      <c r="P54" t="str">
        <f>INDEX(Table1[NAMA BARANG],A:A)</f>
        <v>BP GEL KOALA GP-168-A MERAH</v>
      </c>
      <c r="Q54" t="str">
        <f>INDEX(Table1[ADA DI DAFTAR STOCK?],A:A)</f>
        <v>ADA</v>
      </c>
      <c r="R54" t="str">
        <f>SUBSTITUTE(_xlfn.NUMBERVALUE(Table4[[#This Row],[JUMLAH]],",","."),",",".")</f>
        <v>2</v>
      </c>
      <c r="S54" t="str">
        <f>INDEX(Table1[SATUAN_CONV],A:A)</f>
        <v>LSN</v>
      </c>
      <c r="T54" s="10" t="str">
        <f>SUBSTITUTE(_xlfn.NUMBERVALUE(Table4[[#This Row],[HARGA]],",","."),",",".")</f>
        <v>27000</v>
      </c>
      <c r="U54" s="12" t="str">
        <f>SUBSTITUTE(Table4[[#This Row],[DISKON]],",",".")</f>
        <v/>
      </c>
      <c r="V54" s="12" t="str">
        <f>SUBSTITUTE(Table4[[#This Row],[DISKON NOTA]],",",".")</f>
        <v/>
      </c>
      <c r="W54" s="3">
        <f>INDEX(Table1[TANGGAL NOTA_H],A:A)</f>
        <v>45531</v>
      </c>
      <c r="X54" s="3">
        <f>IF(INDEX(Table1[TANGGAL GUDANG_H],A:A)="","",INDEX(Table1[TANGGAL GUDANG_H],A:A))</f>
        <v>45530</v>
      </c>
      <c r="Y54" s="3">
        <f>INDEX(Table1[TANGGAL UPDATE_H],A:A)</f>
        <v>45534</v>
      </c>
      <c r="Z54" t="str">
        <f>INDEX(Table1[KOMENTAR_H],A:A)</f>
        <v/>
      </c>
      <c r="AA54"/>
      <c r="AB54">
        <f>IF(Table4[[#This Row],[DISKON]]="",Table4[[#This Row],[HARGA]],Table4[[#This Row],[HARGA]]*Table4[[#This Row],[DISKON]])</f>
        <v>27000</v>
      </c>
      <c r="AC54">
        <f>Table4[[#This Row],[TATAL DISKON]]*Table4[[#This Row],[JUMLAH]]</f>
        <v>54000</v>
      </c>
      <c r="AD54" t="str">
        <f>CONCATENATE(Table4[[#This Row],[SALES_C]],Table4[[#This Row],[NOTA TOKO]])</f>
        <v>G3516</v>
      </c>
      <c r="AE54">
        <f>INDEX(Table1[I],'4'!A:A)</f>
        <v>0</v>
      </c>
      <c r="AF54" t="e">
        <f>IF(Table4[[#This Row],[Column2]]="","",MATCH(Table4[[#This Row],[Column2]],AM:AM,0))</f>
        <v>#N/A</v>
      </c>
      <c r="AG54" t="str">
        <f>CONCATENATE(Table4[[#This Row],[TOKO-KOTA]],"_",Table4[[#This Row],[NAMA BARANG]])</f>
        <v>TRIO PLAZA-MAGELANG_BP GEL KOALA GP-168-A MERAH</v>
      </c>
      <c r="AH54" t="str">
        <f>CONCATENATE(Table4[[#This Row],[CONCAT_TOKO KOTA + NAMA BARANG]],"_",Table4[[#This Row],[HARGA_C]])</f>
        <v>TRIO PLAZA-MAGELANG_BP GEL KOALA GP-168-A MERAH_27000</v>
      </c>
      <c r="AK54" s="64">
        <v>2595</v>
      </c>
      <c r="AL54" s="8" t="s">
        <v>6664</v>
      </c>
      <c r="AM54" t="str">
        <f t="shared" si="0"/>
        <v>G2595</v>
      </c>
      <c r="AN54" t="e">
        <f>IF(Table10[[#This Row],[Column3]]="","",MATCH(Table10[[#This Row],[Column3]],AD:AD,0))</f>
        <v>#N/A</v>
      </c>
    </row>
    <row r="55" spans="1:40" ht="13.5" thickBot="1">
      <c r="A55" s="73">
        <v>66</v>
      </c>
      <c r="C55">
        <f>ROW()</f>
        <v>55</v>
      </c>
      <c r="D55">
        <f>INDEX(Table1[ROWID],A:A)</f>
        <v>62</v>
      </c>
      <c r="E55">
        <f>INDEX(Table1[//DBS],A:A)</f>
        <v>749</v>
      </c>
      <c r="F55">
        <f>INDEX(Table1[HARGA_CONV],A:A)</f>
        <v>27000</v>
      </c>
      <c r="G55" t="str">
        <f>IF(INDEX(Table1[SALES_H],Table4[[#This Row],[ROWID]])=0,"",INDEX(Table1[SALES_H],Table4[[#This Row],[ROWID]]))</f>
        <v>G</v>
      </c>
      <c r="H55" t="str">
        <f>IF(Table4[[#This Row],[SALES]]="","",INDEX(SALES_DICT[2],MATCH(Table4[[#This Row],[SALES]],SALES_DICT[1],0)))</f>
        <v>G</v>
      </c>
      <c r="I55" s="2" t="str">
        <f>IF(INDEX(Table1[DISKON],A:A)=0,"",INDEX(Table1[DISKON],A:A))</f>
        <v/>
      </c>
      <c r="J55" s="2" t="str">
        <f>IF(INDEX(Table1[DISKON NOTA],A:A)=0,"",INDEX(Table1[DISKON NOTA],A:A))</f>
        <v/>
      </c>
      <c r="K55" s="7">
        <f>INDEX(Table1[ISI_CONV],A:A)</f>
        <v>2</v>
      </c>
      <c r="L55" s="11">
        <f>INDEX(Table1[NOTA TOKO],Table4[[#This Row],[ROWID]])</f>
        <v>3516</v>
      </c>
      <c r="M55" t="str">
        <f>Table4[[#This Row],[SALES DICT]]</f>
        <v>G</v>
      </c>
      <c r="N55" t="str">
        <f>INDEX(Table1[TOKO-KOTA_H],A:A)</f>
        <v>TRIO PLAZA-MAGELANG</v>
      </c>
      <c r="O55" t="str">
        <f>IF(INDEX(Table1[KODE BARANG],A:A)=0,"",INDEX(Table1[KODE BARANG],A:A))</f>
        <v>BOL-KO401</v>
      </c>
      <c r="P55" t="str">
        <f>INDEX(Table1[NAMA BARANG],A:A)</f>
        <v>BP GEL KOALA GP-168-D VL</v>
      </c>
      <c r="Q55" t="str">
        <f>INDEX(Table1[ADA DI DAFTAR STOCK?],A:A)</f>
        <v>ADA</v>
      </c>
      <c r="R55" t="str">
        <f>SUBSTITUTE(_xlfn.NUMBERVALUE(Table4[[#This Row],[JUMLAH]],",","."),",",".")</f>
        <v>2</v>
      </c>
      <c r="S55" t="str">
        <f>INDEX(Table1[SATUAN_CONV],A:A)</f>
        <v>LSN</v>
      </c>
      <c r="T55" s="10" t="str">
        <f>SUBSTITUTE(_xlfn.NUMBERVALUE(Table4[[#This Row],[HARGA]],",","."),",",".")</f>
        <v>27000</v>
      </c>
      <c r="U55" s="12" t="str">
        <f>SUBSTITUTE(Table4[[#This Row],[DISKON]],",",".")</f>
        <v/>
      </c>
      <c r="V55" s="12" t="str">
        <f>SUBSTITUTE(Table4[[#This Row],[DISKON NOTA]],",",".")</f>
        <v/>
      </c>
      <c r="W55" s="3">
        <f>INDEX(Table1[TANGGAL NOTA_H],A:A)</f>
        <v>45531</v>
      </c>
      <c r="X55" s="3">
        <f>IF(INDEX(Table1[TANGGAL GUDANG_H],A:A)="","",INDEX(Table1[TANGGAL GUDANG_H],A:A))</f>
        <v>45530</v>
      </c>
      <c r="Y55" s="3">
        <f>INDEX(Table1[TANGGAL UPDATE_H],A:A)</f>
        <v>45534</v>
      </c>
      <c r="Z55" t="str">
        <f>INDEX(Table1[KOMENTAR_H],A:A)</f>
        <v/>
      </c>
      <c r="AA55"/>
      <c r="AB55">
        <f>IF(Table4[[#This Row],[DISKON]]="",Table4[[#This Row],[HARGA]],Table4[[#This Row],[HARGA]]*Table4[[#This Row],[DISKON]])</f>
        <v>27000</v>
      </c>
      <c r="AC55">
        <f>Table4[[#This Row],[TATAL DISKON]]*Table4[[#This Row],[JUMLAH]]</f>
        <v>54000</v>
      </c>
      <c r="AD55" t="str">
        <f>CONCATENATE(Table4[[#This Row],[SALES_C]],Table4[[#This Row],[NOTA TOKO]])</f>
        <v>G3516</v>
      </c>
      <c r="AE55">
        <f>INDEX(Table1[I],'4'!A:A)</f>
        <v>0</v>
      </c>
      <c r="AF55" t="e">
        <f>IF(Table4[[#This Row],[Column2]]="","",MATCH(Table4[[#This Row],[Column2]],AM:AM,0))</f>
        <v>#N/A</v>
      </c>
      <c r="AG55" t="str">
        <f>CONCATENATE(Table4[[#This Row],[TOKO-KOTA]],"_",Table4[[#This Row],[NAMA BARANG]])</f>
        <v>TRIO PLAZA-MAGELANG_BP GEL KOALA GP-168-D VL</v>
      </c>
      <c r="AH55" t="str">
        <f>CONCATENATE(Table4[[#This Row],[CONCAT_TOKO KOTA + NAMA BARANG]],"_",Table4[[#This Row],[HARGA_C]])</f>
        <v>TRIO PLAZA-MAGELANG_BP GEL KOALA GP-168-D VL_27000</v>
      </c>
      <c r="AK55" s="64">
        <v>2718</v>
      </c>
      <c r="AL55" s="8" t="s">
        <v>3762</v>
      </c>
      <c r="AM55" t="str">
        <f t="shared" si="0"/>
        <v>A2718</v>
      </c>
      <c r="AN55" t="e">
        <f>IF(Table10[[#This Row],[Column3]]="","",MATCH(Table10[[#This Row],[Column3]],AD:AD,0))</f>
        <v>#N/A</v>
      </c>
    </row>
    <row r="56" spans="1:40" ht="13.5" thickBot="1">
      <c r="A56" s="73">
        <v>67</v>
      </c>
      <c r="C56">
        <f>ROW()</f>
        <v>56</v>
      </c>
      <c r="D56">
        <f>INDEX(Table1[ROWID],A:A)</f>
        <v>62</v>
      </c>
      <c r="E56">
        <f>INDEX(Table1[//DBS],A:A)</f>
        <v>754</v>
      </c>
      <c r="F56">
        <f>INDEX(Table1[HARGA_CONV],A:A)</f>
        <v>27000</v>
      </c>
      <c r="G56" t="str">
        <f>IF(INDEX(Table1[SALES_H],Table4[[#This Row],[ROWID]])=0,"",INDEX(Table1[SALES_H],Table4[[#This Row],[ROWID]]))</f>
        <v>G</v>
      </c>
      <c r="H56" t="str">
        <f>IF(Table4[[#This Row],[SALES]]="","",INDEX(SALES_DICT[2],MATCH(Table4[[#This Row],[SALES]],SALES_DICT[1],0)))</f>
        <v>G</v>
      </c>
      <c r="I56" s="2" t="str">
        <f>IF(INDEX(Table1[DISKON],A:A)=0,"",INDEX(Table1[DISKON],A:A))</f>
        <v/>
      </c>
      <c r="J56" s="2" t="str">
        <f>IF(INDEX(Table1[DISKON NOTA],A:A)=0,"",INDEX(Table1[DISKON NOTA],A:A))</f>
        <v/>
      </c>
      <c r="K56" s="7">
        <f>INDEX(Table1[ISI_CONV],A:A)</f>
        <v>2</v>
      </c>
      <c r="L56" s="11">
        <f>INDEX(Table1[NOTA TOKO],Table4[[#This Row],[ROWID]])</f>
        <v>3516</v>
      </c>
      <c r="M56" t="str">
        <f>Table4[[#This Row],[SALES DICT]]</f>
        <v>G</v>
      </c>
      <c r="N56" t="str">
        <f>INDEX(Table1[TOKO-KOTA_H],A:A)</f>
        <v>TRIO PLAZA-MAGELANG</v>
      </c>
      <c r="O56" t="str">
        <f>IF(INDEX(Table1[KODE BARANG],A:A)=0,"",INDEX(Table1[KODE BARANG],A:A))</f>
        <v>BOL-KO406</v>
      </c>
      <c r="P56" t="str">
        <f>INDEX(Table1[NAMA BARANG],A:A)</f>
        <v>BP GEL KOALA GP-168-I COKLAT</v>
      </c>
      <c r="Q56" t="str">
        <f>INDEX(Table1[ADA DI DAFTAR STOCK?],A:A)</f>
        <v>ADA</v>
      </c>
      <c r="R56" t="str">
        <f>SUBSTITUTE(_xlfn.NUMBERVALUE(Table4[[#This Row],[JUMLAH]],",","."),",",".")</f>
        <v>2</v>
      </c>
      <c r="S56" t="str">
        <f>INDEX(Table1[SATUAN_CONV],A:A)</f>
        <v>LSN</v>
      </c>
      <c r="T56" s="10" t="str">
        <f>SUBSTITUTE(_xlfn.NUMBERVALUE(Table4[[#This Row],[HARGA]],",","."),",",".")</f>
        <v>27000</v>
      </c>
      <c r="U56" s="12" t="str">
        <f>SUBSTITUTE(Table4[[#This Row],[DISKON]],",",".")</f>
        <v/>
      </c>
      <c r="V56" s="12" t="str">
        <f>SUBSTITUTE(Table4[[#This Row],[DISKON NOTA]],",",".")</f>
        <v/>
      </c>
      <c r="W56" s="3">
        <f>INDEX(Table1[TANGGAL NOTA_H],A:A)</f>
        <v>45531</v>
      </c>
      <c r="X56" s="3">
        <f>IF(INDEX(Table1[TANGGAL GUDANG_H],A:A)="","",INDEX(Table1[TANGGAL GUDANG_H],A:A))</f>
        <v>45530</v>
      </c>
      <c r="Y56" s="3">
        <f>INDEX(Table1[TANGGAL UPDATE_H],A:A)</f>
        <v>45534</v>
      </c>
      <c r="Z56" t="str">
        <f>INDEX(Table1[KOMENTAR_H],A:A)</f>
        <v/>
      </c>
      <c r="AA56"/>
      <c r="AB56">
        <f>IF(Table4[[#This Row],[DISKON]]="",Table4[[#This Row],[HARGA]],Table4[[#This Row],[HARGA]]*Table4[[#This Row],[DISKON]])</f>
        <v>27000</v>
      </c>
      <c r="AC56">
        <f>Table4[[#This Row],[TATAL DISKON]]*Table4[[#This Row],[JUMLAH]]</f>
        <v>54000</v>
      </c>
      <c r="AD56" t="str">
        <f>CONCATENATE(Table4[[#This Row],[SALES_C]],Table4[[#This Row],[NOTA TOKO]])</f>
        <v>G3516</v>
      </c>
      <c r="AE56">
        <f>INDEX(Table1[I],'4'!A:A)</f>
        <v>0</v>
      </c>
      <c r="AF56" t="e">
        <f>IF(Table4[[#This Row],[Column2]]="","",MATCH(Table4[[#This Row],[Column2]],AM:AM,0))</f>
        <v>#N/A</v>
      </c>
      <c r="AG56" t="str">
        <f>CONCATENATE(Table4[[#This Row],[TOKO-KOTA]],"_",Table4[[#This Row],[NAMA BARANG]])</f>
        <v>TRIO PLAZA-MAGELANG_BP GEL KOALA GP-168-I COKLAT</v>
      </c>
      <c r="AH56" t="str">
        <f>CONCATENATE(Table4[[#This Row],[CONCAT_TOKO KOTA + NAMA BARANG]],"_",Table4[[#This Row],[HARGA_C]])</f>
        <v>TRIO PLAZA-MAGELANG_BP GEL KOALA GP-168-I COKLAT_27000</v>
      </c>
      <c r="AK56" s="64">
        <v>2868</v>
      </c>
      <c r="AL56" s="8" t="s">
        <v>8476</v>
      </c>
      <c r="AM56" t="str">
        <f t="shared" si="0"/>
        <v>H2868</v>
      </c>
      <c r="AN56" t="e">
        <f>IF(Table10[[#This Row],[Column3]]="","",MATCH(Table10[[#This Row],[Column3]],AD:AD,0))</f>
        <v>#N/A</v>
      </c>
    </row>
    <row r="57" spans="1:40" ht="13.5" thickBot="1">
      <c r="A57" s="73">
        <v>68</v>
      </c>
      <c r="C57">
        <f>ROW()</f>
        <v>57</v>
      </c>
      <c r="D57">
        <f>INDEX(Table1[ROWID],A:A)</f>
        <v>62</v>
      </c>
      <c r="E57">
        <f>INDEX(Table1[//DBS],A:A)</f>
        <v>752</v>
      </c>
      <c r="F57">
        <f>INDEX(Table1[HARGA_CONV],A:A)</f>
        <v>27000</v>
      </c>
      <c r="G57" t="str">
        <f>IF(INDEX(Table1[SALES_H],Table4[[#This Row],[ROWID]])=0,"",INDEX(Table1[SALES_H],Table4[[#This Row],[ROWID]]))</f>
        <v>G</v>
      </c>
      <c r="H57" t="str">
        <f>IF(Table4[[#This Row],[SALES]]="","",INDEX(SALES_DICT[2],MATCH(Table4[[#This Row],[SALES]],SALES_DICT[1],0)))</f>
        <v>G</v>
      </c>
      <c r="I57" s="2" t="str">
        <f>IF(INDEX(Table1[DISKON],A:A)=0,"",INDEX(Table1[DISKON],A:A))</f>
        <v/>
      </c>
      <c r="J57" s="2" t="str">
        <f>IF(INDEX(Table1[DISKON NOTA],A:A)=0,"",INDEX(Table1[DISKON NOTA],A:A))</f>
        <v/>
      </c>
      <c r="K57" s="7">
        <f>INDEX(Table1[ISI_CONV],A:A)</f>
        <v>2</v>
      </c>
      <c r="L57" s="11">
        <f>INDEX(Table1[NOTA TOKO],Table4[[#This Row],[ROWID]])</f>
        <v>3516</v>
      </c>
      <c r="M57" t="str">
        <f>Table4[[#This Row],[SALES DICT]]</f>
        <v>G</v>
      </c>
      <c r="N57" t="str">
        <f>INDEX(Table1[TOKO-KOTA_H],A:A)</f>
        <v>TRIO PLAZA-MAGELANG</v>
      </c>
      <c r="O57" t="str">
        <f>IF(INDEX(Table1[KODE BARANG],A:A)=0,"",INDEX(Table1[KODE BARANG],A:A))</f>
        <v>BOL-KO404</v>
      </c>
      <c r="P57" t="str">
        <f>INDEX(Table1[NAMA BARANG],A:A)</f>
        <v>BP GEL KOALA GP-168-G PK</v>
      </c>
      <c r="Q57" t="str">
        <f>INDEX(Table1[ADA DI DAFTAR STOCK?],A:A)</f>
        <v>ADA</v>
      </c>
      <c r="R57" t="str">
        <f>SUBSTITUTE(_xlfn.NUMBERVALUE(Table4[[#This Row],[JUMLAH]],",","."),",",".")</f>
        <v>2</v>
      </c>
      <c r="S57" t="str">
        <f>INDEX(Table1[SATUAN_CONV],A:A)</f>
        <v>LSN</v>
      </c>
      <c r="T57" s="10" t="str">
        <f>SUBSTITUTE(_xlfn.NUMBERVALUE(Table4[[#This Row],[HARGA]],",","."),",",".")</f>
        <v>27000</v>
      </c>
      <c r="U57" s="12" t="str">
        <f>SUBSTITUTE(Table4[[#This Row],[DISKON]],",",".")</f>
        <v/>
      </c>
      <c r="V57" s="12" t="str">
        <f>SUBSTITUTE(Table4[[#This Row],[DISKON NOTA]],",",".")</f>
        <v/>
      </c>
      <c r="W57" s="3">
        <f>INDEX(Table1[TANGGAL NOTA_H],A:A)</f>
        <v>45531</v>
      </c>
      <c r="X57" s="3">
        <f>IF(INDEX(Table1[TANGGAL GUDANG_H],A:A)="","",INDEX(Table1[TANGGAL GUDANG_H],A:A))</f>
        <v>45530</v>
      </c>
      <c r="Y57" s="3">
        <f>INDEX(Table1[TANGGAL UPDATE_H],A:A)</f>
        <v>45534</v>
      </c>
      <c r="Z57" t="str">
        <f>INDEX(Table1[KOMENTAR_H],A:A)</f>
        <v/>
      </c>
      <c r="AA57"/>
      <c r="AB57">
        <f>IF(Table4[[#This Row],[DISKON]]="",Table4[[#This Row],[HARGA]],Table4[[#This Row],[HARGA]]*Table4[[#This Row],[DISKON]])</f>
        <v>27000</v>
      </c>
      <c r="AC57">
        <f>Table4[[#This Row],[TATAL DISKON]]*Table4[[#This Row],[JUMLAH]]</f>
        <v>54000</v>
      </c>
      <c r="AD57" t="str">
        <f>CONCATENATE(Table4[[#This Row],[SALES_C]],Table4[[#This Row],[NOTA TOKO]])</f>
        <v>G3516</v>
      </c>
      <c r="AE57">
        <f>INDEX(Table1[I],'4'!A:A)</f>
        <v>0</v>
      </c>
      <c r="AF57" t="e">
        <f>IF(Table4[[#This Row],[Column2]]="","",MATCH(Table4[[#This Row],[Column2]],AM:AM,0))</f>
        <v>#N/A</v>
      </c>
      <c r="AG57" t="str">
        <f>CONCATENATE(Table4[[#This Row],[TOKO-KOTA]],"_",Table4[[#This Row],[NAMA BARANG]])</f>
        <v>TRIO PLAZA-MAGELANG_BP GEL KOALA GP-168-G PK</v>
      </c>
      <c r="AH57" t="str">
        <f>CONCATENATE(Table4[[#This Row],[CONCAT_TOKO KOTA + NAMA BARANG]],"_",Table4[[#This Row],[HARGA_C]])</f>
        <v>TRIO PLAZA-MAGELANG_BP GEL KOALA GP-168-G PK_27000</v>
      </c>
      <c r="AK57" s="64">
        <v>4110</v>
      </c>
      <c r="AL57" s="8" t="s">
        <v>8476</v>
      </c>
      <c r="AM57" t="str">
        <f t="shared" si="0"/>
        <v>H4110</v>
      </c>
      <c r="AN57" t="e">
        <f>IF(Table10[[#This Row],[Column3]]="","",MATCH(Table10[[#This Row],[Column3]],AD:AD,0))</f>
        <v>#N/A</v>
      </c>
    </row>
    <row r="58" spans="1:40" ht="13.5" thickBot="1">
      <c r="A58" s="73">
        <v>69</v>
      </c>
      <c r="C58">
        <f>ROW()</f>
        <v>58</v>
      </c>
      <c r="D58">
        <f>INDEX(Table1[ROWID],A:A)</f>
        <v>62</v>
      </c>
      <c r="E58">
        <f>INDEX(Table1[//DBS],A:A)</f>
        <v>412</v>
      </c>
      <c r="F58">
        <f>INDEX(Table1[HARGA_CONV],A:A)</f>
        <v>21000</v>
      </c>
      <c r="G58" t="str">
        <f>IF(INDEX(Table1[SALES_H],Table4[[#This Row],[ROWID]])=0,"",INDEX(Table1[SALES_H],Table4[[#This Row],[ROWID]]))</f>
        <v>G</v>
      </c>
      <c r="H58" t="str">
        <f>IF(Table4[[#This Row],[SALES]]="","",INDEX(SALES_DICT[2],MATCH(Table4[[#This Row],[SALES]],SALES_DICT[1],0)))</f>
        <v>G</v>
      </c>
      <c r="I58" s="2" t="str">
        <f>IF(INDEX(Table1[DISKON],A:A)=0,"",INDEX(Table1[DISKON],A:A))</f>
        <v/>
      </c>
      <c r="J58" s="2" t="str">
        <f>IF(INDEX(Table1[DISKON NOTA],A:A)=0,"",INDEX(Table1[DISKON NOTA],A:A))</f>
        <v/>
      </c>
      <c r="K58" s="7">
        <f>INDEX(Table1[ISI_CONV],A:A)</f>
        <v>2</v>
      </c>
      <c r="L58" s="11">
        <f>INDEX(Table1[NOTA TOKO],Table4[[#This Row],[ROWID]])</f>
        <v>3516</v>
      </c>
      <c r="M58" t="str">
        <f>Table4[[#This Row],[SALES DICT]]</f>
        <v>G</v>
      </c>
      <c r="N58" t="str">
        <f>INDEX(Table1[TOKO-KOTA_H],A:A)</f>
        <v>TRIO PLAZA-MAGELANG</v>
      </c>
      <c r="O58" t="str">
        <f>IF(INDEX(Table1[KODE BARANG],A:A)=0,"",INDEX(Table1[KODE BARANG],A:A))</f>
        <v>BOL-ZI48</v>
      </c>
      <c r="P58" t="str">
        <f>INDEX(Table1[NAMA BARANG],A:A)</f>
        <v>BP ZHIXIN ZX 102 HITAM BUNGA</v>
      </c>
      <c r="Q58" t="str">
        <f>INDEX(Table1[ADA DI DAFTAR STOCK?],A:A)</f>
        <v>ADA</v>
      </c>
      <c r="R58" t="str">
        <f>SUBSTITUTE(_xlfn.NUMBERVALUE(Table4[[#This Row],[JUMLAH]],",","."),",",".")</f>
        <v>2</v>
      </c>
      <c r="S58" t="str">
        <f>INDEX(Table1[SATUAN_CONV],A:A)</f>
        <v>LSN</v>
      </c>
      <c r="T58" s="10" t="str">
        <f>SUBSTITUTE(_xlfn.NUMBERVALUE(Table4[[#This Row],[HARGA]],",","."),",",".")</f>
        <v>21000</v>
      </c>
      <c r="U58" s="12" t="str">
        <f>SUBSTITUTE(Table4[[#This Row],[DISKON]],",",".")</f>
        <v/>
      </c>
      <c r="V58" s="12" t="str">
        <f>SUBSTITUTE(Table4[[#This Row],[DISKON NOTA]],",",".")</f>
        <v/>
      </c>
      <c r="W58" s="3">
        <f>INDEX(Table1[TANGGAL NOTA_H],A:A)</f>
        <v>45531</v>
      </c>
      <c r="X58" s="3">
        <f>IF(INDEX(Table1[TANGGAL GUDANG_H],A:A)="","",INDEX(Table1[TANGGAL GUDANG_H],A:A))</f>
        <v>45530</v>
      </c>
      <c r="Y58" s="3">
        <f>INDEX(Table1[TANGGAL UPDATE_H],A:A)</f>
        <v>45534</v>
      </c>
      <c r="Z58" t="str">
        <f>INDEX(Table1[KOMENTAR_H],A:A)</f>
        <v/>
      </c>
      <c r="AA58"/>
      <c r="AB58">
        <f>IF(Table4[[#This Row],[DISKON]]="",Table4[[#This Row],[HARGA]],Table4[[#This Row],[HARGA]]*Table4[[#This Row],[DISKON]])</f>
        <v>21000</v>
      </c>
      <c r="AC58">
        <f>Table4[[#This Row],[TATAL DISKON]]*Table4[[#This Row],[JUMLAH]]</f>
        <v>42000</v>
      </c>
      <c r="AD58" t="str">
        <f>CONCATENATE(Table4[[#This Row],[SALES_C]],Table4[[#This Row],[NOTA TOKO]])</f>
        <v>G3516</v>
      </c>
      <c r="AE58">
        <f>INDEX(Table1[I],'4'!A:A)</f>
        <v>0</v>
      </c>
      <c r="AF58" t="e">
        <f>IF(Table4[[#This Row],[Column2]]="","",MATCH(Table4[[#This Row],[Column2]],AM:AM,0))</f>
        <v>#N/A</v>
      </c>
      <c r="AG58" t="str">
        <f>CONCATENATE(Table4[[#This Row],[TOKO-KOTA]],"_",Table4[[#This Row],[NAMA BARANG]])</f>
        <v>TRIO PLAZA-MAGELANG_BP ZHIXIN ZX 102 HITAM BUNGA</v>
      </c>
      <c r="AH58" t="str">
        <f>CONCATENATE(Table4[[#This Row],[CONCAT_TOKO KOTA + NAMA BARANG]],"_",Table4[[#This Row],[HARGA_C]])</f>
        <v>TRIO PLAZA-MAGELANG_BP ZHIXIN ZX 102 HITAM BUNGA_21000</v>
      </c>
      <c r="AK58" s="64">
        <v>2870</v>
      </c>
      <c r="AL58" s="8" t="s">
        <v>8476</v>
      </c>
      <c r="AM58" t="str">
        <f t="shared" si="0"/>
        <v>H2870</v>
      </c>
      <c r="AN58" t="e">
        <f>IF(Table10[[#This Row],[Column3]]="","",MATCH(Table10[[#This Row],[Column3]],AD:AD,0))</f>
        <v>#N/A</v>
      </c>
    </row>
    <row r="59" spans="1:40" ht="13.5" thickBot="1">
      <c r="A59" s="73">
        <v>70</v>
      </c>
      <c r="C59">
        <f>ROW()</f>
        <v>59</v>
      </c>
      <c r="D59">
        <f>INDEX(Table1[ROWID],A:A)</f>
        <v>62</v>
      </c>
      <c r="E59">
        <f>INDEX(Table1[//DBS],A:A)</f>
        <v>527</v>
      </c>
      <c r="F59">
        <f>INDEX(Table1[HARGA_CONV],A:A)</f>
        <v>21000</v>
      </c>
      <c r="G59" t="str">
        <f>IF(INDEX(Table1[SALES_H],Table4[[#This Row],[ROWID]])=0,"",INDEX(Table1[SALES_H],Table4[[#This Row],[ROWID]]))</f>
        <v>G</v>
      </c>
      <c r="H59" t="str">
        <f>IF(Table4[[#This Row],[SALES]]="","",INDEX(SALES_DICT[2],MATCH(Table4[[#This Row],[SALES]],SALES_DICT[1],0)))</f>
        <v>G</v>
      </c>
      <c r="I59" s="2" t="str">
        <f>IF(INDEX(Table1[DISKON],A:A)=0,"",INDEX(Table1[DISKON],A:A))</f>
        <v/>
      </c>
      <c r="J59" s="2" t="str">
        <f>IF(INDEX(Table1[DISKON NOTA],A:A)=0,"",INDEX(Table1[DISKON NOTA],A:A))</f>
        <v/>
      </c>
      <c r="K59" s="7">
        <f>INDEX(Table1[ISI_CONV],A:A)</f>
        <v>2</v>
      </c>
      <c r="L59" s="11">
        <f>INDEX(Table1[NOTA TOKO],Table4[[#This Row],[ROWID]])</f>
        <v>3516</v>
      </c>
      <c r="M59" t="str">
        <f>Table4[[#This Row],[SALES DICT]]</f>
        <v>G</v>
      </c>
      <c r="N59" t="str">
        <f>INDEX(Table1[TOKO-KOTA_H],A:A)</f>
        <v>TRIO PLAZA-MAGELANG</v>
      </c>
      <c r="O59" t="str">
        <f>IF(INDEX(Table1[KODE BARANG],A:A)=0,"",INDEX(Table1[KODE BARANG],A:A))</f>
        <v>BOL-ZI172</v>
      </c>
      <c r="P59" t="str">
        <f>INDEX(Table1[NAMA BARANG],A:A)</f>
        <v>BP GEL ZHIXIN G 3159</v>
      </c>
      <c r="Q59" t="str">
        <f>INDEX(Table1[ADA DI DAFTAR STOCK?],A:A)</f>
        <v>ADA</v>
      </c>
      <c r="R59" t="str">
        <f>SUBSTITUTE(_xlfn.NUMBERVALUE(Table4[[#This Row],[JUMLAH]],",","."),",",".")</f>
        <v>2</v>
      </c>
      <c r="S59" t="str">
        <f>INDEX(Table1[SATUAN_CONV],A:A)</f>
        <v>LSN</v>
      </c>
      <c r="T59" s="10" t="str">
        <f>SUBSTITUTE(_xlfn.NUMBERVALUE(Table4[[#This Row],[HARGA]],",","."),",",".")</f>
        <v>21000</v>
      </c>
      <c r="U59" s="12" t="str">
        <f>SUBSTITUTE(Table4[[#This Row],[DISKON]],",",".")</f>
        <v/>
      </c>
      <c r="V59" s="12" t="str">
        <f>SUBSTITUTE(Table4[[#This Row],[DISKON NOTA]],",",".")</f>
        <v/>
      </c>
      <c r="W59" s="3">
        <f>INDEX(Table1[TANGGAL NOTA_H],A:A)</f>
        <v>45531</v>
      </c>
      <c r="X59" s="3">
        <f>IF(INDEX(Table1[TANGGAL GUDANG_H],A:A)="","",INDEX(Table1[TANGGAL GUDANG_H],A:A))</f>
        <v>45530</v>
      </c>
      <c r="Y59" s="3">
        <f>INDEX(Table1[TANGGAL UPDATE_H],A:A)</f>
        <v>45534</v>
      </c>
      <c r="Z59" t="str">
        <f>INDEX(Table1[KOMENTAR_H],A:A)</f>
        <v/>
      </c>
      <c r="AA59"/>
      <c r="AB59">
        <f>IF(Table4[[#This Row],[DISKON]]="",Table4[[#This Row],[HARGA]],Table4[[#This Row],[HARGA]]*Table4[[#This Row],[DISKON]])</f>
        <v>21000</v>
      </c>
      <c r="AC59">
        <f>Table4[[#This Row],[TATAL DISKON]]*Table4[[#This Row],[JUMLAH]]</f>
        <v>42000</v>
      </c>
      <c r="AD59" t="str">
        <f>CONCATENATE(Table4[[#This Row],[SALES_C]],Table4[[#This Row],[NOTA TOKO]])</f>
        <v>G3516</v>
      </c>
      <c r="AE59">
        <f>INDEX(Table1[I],'4'!A:A)</f>
        <v>0</v>
      </c>
      <c r="AF59" t="e">
        <f>IF(Table4[[#This Row],[Column2]]="","",MATCH(Table4[[#This Row],[Column2]],AM:AM,0))</f>
        <v>#N/A</v>
      </c>
      <c r="AG59" t="str">
        <f>CONCATENATE(Table4[[#This Row],[TOKO-KOTA]],"_",Table4[[#This Row],[NAMA BARANG]])</f>
        <v>TRIO PLAZA-MAGELANG_BP GEL ZHIXIN G 3159</v>
      </c>
      <c r="AH59" t="str">
        <f>CONCATENATE(Table4[[#This Row],[CONCAT_TOKO KOTA + NAMA BARANG]],"_",Table4[[#This Row],[HARGA_C]])</f>
        <v>TRIO PLAZA-MAGELANG_BP GEL ZHIXIN G 3159_21000</v>
      </c>
      <c r="AK59" s="64">
        <v>2615</v>
      </c>
      <c r="AL59" s="8" t="s">
        <v>6664</v>
      </c>
      <c r="AM59" t="str">
        <f t="shared" si="0"/>
        <v>G2615</v>
      </c>
      <c r="AN59" t="e">
        <f>IF(Table10[[#This Row],[Column3]]="","",MATCH(Table10[[#This Row],[Column3]],AD:AD,0))</f>
        <v>#N/A</v>
      </c>
    </row>
    <row r="60" spans="1:40" ht="13.5" thickBot="1">
      <c r="A60" s="73">
        <v>71</v>
      </c>
      <c r="C60">
        <f>ROW()</f>
        <v>60</v>
      </c>
      <c r="D60">
        <f>INDEX(Table1[ROWID],A:A)</f>
        <v>62</v>
      </c>
      <c r="E60">
        <f>INDEX(Table1[//DBS],A:A)</f>
        <v>409</v>
      </c>
      <c r="F60">
        <f>INDEX(Table1[HARGA_CONV],A:A)</f>
        <v>21000</v>
      </c>
      <c r="G60" t="str">
        <f>IF(INDEX(Table1[SALES_H],Table4[[#This Row],[ROWID]])=0,"",INDEX(Table1[SALES_H],Table4[[#This Row],[ROWID]]))</f>
        <v>G</v>
      </c>
      <c r="H60" t="str">
        <f>IF(Table4[[#This Row],[SALES]]="","",INDEX(SALES_DICT[2],MATCH(Table4[[#This Row],[SALES]],SALES_DICT[1],0)))</f>
        <v>G</v>
      </c>
      <c r="I60" s="2" t="str">
        <f>IF(INDEX(Table1[DISKON],A:A)=0,"",INDEX(Table1[DISKON],A:A))</f>
        <v/>
      </c>
      <c r="J60" s="2" t="str">
        <f>IF(INDEX(Table1[DISKON NOTA],A:A)=0,"",INDEX(Table1[DISKON NOTA],A:A))</f>
        <v/>
      </c>
      <c r="K60" s="7">
        <f>INDEX(Table1[ISI_CONV],A:A)</f>
        <v>1</v>
      </c>
      <c r="L60" s="11">
        <f>INDEX(Table1[NOTA TOKO],Table4[[#This Row],[ROWID]])</f>
        <v>3516</v>
      </c>
      <c r="M60" t="str">
        <f>Table4[[#This Row],[SALES DICT]]</f>
        <v>G</v>
      </c>
      <c r="N60" t="str">
        <f>INDEX(Table1[TOKO-KOTA_H],A:A)</f>
        <v>TRIO PLAZA-MAGELANG</v>
      </c>
      <c r="O60" t="str">
        <f>IF(INDEX(Table1[KODE BARANG],A:A)=0,"",INDEX(Table1[KODE BARANG],A:A))</f>
        <v>BOL-ZI44</v>
      </c>
      <c r="P60" t="str">
        <f>INDEX(Table1[NAMA BARANG],A:A)</f>
        <v>BP GEL ZHIXIN (LOVEIN) G 3125 BTS</v>
      </c>
      <c r="Q60" t="str">
        <f>INDEX(Table1[ADA DI DAFTAR STOCK?],A:A)</f>
        <v>ADA</v>
      </c>
      <c r="R60" t="str">
        <f>SUBSTITUTE(_xlfn.NUMBERVALUE(Table4[[#This Row],[JUMLAH]],",","."),",",".")</f>
        <v>1</v>
      </c>
      <c r="S60" t="str">
        <f>INDEX(Table1[SATUAN_CONV],A:A)</f>
        <v>LSN</v>
      </c>
      <c r="T60" s="10" t="str">
        <f>SUBSTITUTE(_xlfn.NUMBERVALUE(Table4[[#This Row],[HARGA]],",","."),",",".")</f>
        <v>21000</v>
      </c>
      <c r="U60" s="12" t="str">
        <f>SUBSTITUTE(Table4[[#This Row],[DISKON]],",",".")</f>
        <v/>
      </c>
      <c r="V60" s="12" t="str">
        <f>SUBSTITUTE(Table4[[#This Row],[DISKON NOTA]],",",".")</f>
        <v/>
      </c>
      <c r="W60" s="3">
        <f>INDEX(Table1[TANGGAL NOTA_H],A:A)</f>
        <v>45531</v>
      </c>
      <c r="X60" s="3">
        <f>IF(INDEX(Table1[TANGGAL GUDANG_H],A:A)="","",INDEX(Table1[TANGGAL GUDANG_H],A:A))</f>
        <v>45530</v>
      </c>
      <c r="Y60" s="3">
        <f>INDEX(Table1[TANGGAL UPDATE_H],A:A)</f>
        <v>45534</v>
      </c>
      <c r="Z60" t="str">
        <f>INDEX(Table1[KOMENTAR_H],A:A)</f>
        <v/>
      </c>
      <c r="AA60"/>
      <c r="AB60">
        <f>IF(Table4[[#This Row],[DISKON]]="",Table4[[#This Row],[HARGA]],Table4[[#This Row],[HARGA]]*Table4[[#This Row],[DISKON]])</f>
        <v>21000</v>
      </c>
      <c r="AC60">
        <f>Table4[[#This Row],[TATAL DISKON]]*Table4[[#This Row],[JUMLAH]]</f>
        <v>21000</v>
      </c>
      <c r="AD60" t="str">
        <f>CONCATENATE(Table4[[#This Row],[SALES_C]],Table4[[#This Row],[NOTA TOKO]])</f>
        <v>G3516</v>
      </c>
      <c r="AE60">
        <f>INDEX(Table1[I],'4'!A:A)</f>
        <v>0</v>
      </c>
      <c r="AF60" t="e">
        <f>IF(Table4[[#This Row],[Column2]]="","",MATCH(Table4[[#This Row],[Column2]],AM:AM,0))</f>
        <v>#N/A</v>
      </c>
      <c r="AG60" t="str">
        <f>CONCATENATE(Table4[[#This Row],[TOKO-KOTA]],"_",Table4[[#This Row],[NAMA BARANG]])</f>
        <v>TRIO PLAZA-MAGELANG_BP GEL ZHIXIN (LOVEIN) G 3125 BTS</v>
      </c>
      <c r="AH60" t="str">
        <f>CONCATENATE(Table4[[#This Row],[CONCAT_TOKO KOTA + NAMA BARANG]],"_",Table4[[#This Row],[HARGA_C]])</f>
        <v>TRIO PLAZA-MAGELANG_BP GEL ZHIXIN (LOVEIN) G 3125 BTS_21000</v>
      </c>
      <c r="AK60" s="64">
        <v>2873</v>
      </c>
      <c r="AL60" s="8" t="s">
        <v>8476</v>
      </c>
      <c r="AM60" t="str">
        <f t="shared" si="0"/>
        <v>H2873</v>
      </c>
      <c r="AN60" t="e">
        <f>IF(Table10[[#This Row],[Column3]]="","",MATCH(Table10[[#This Row],[Column3]],AD:AD,0))</f>
        <v>#N/A</v>
      </c>
    </row>
    <row r="61" spans="1:40" ht="13.5" thickBot="1">
      <c r="A61" s="73">
        <v>72</v>
      </c>
      <c r="C61">
        <f>ROW()</f>
        <v>61</v>
      </c>
      <c r="D61">
        <f>INDEX(Table1[ROWID],A:A)</f>
        <v>62</v>
      </c>
      <c r="E61">
        <f>INDEX(Table1[//DBS],A:A)</f>
        <v>390</v>
      </c>
      <c r="F61">
        <f>INDEX(Table1[HARGA_CONV],A:A)</f>
        <v>27000</v>
      </c>
      <c r="G61" t="str">
        <f>IF(INDEX(Table1[SALES_H],Table4[[#This Row],[ROWID]])=0,"",INDEX(Table1[SALES_H],Table4[[#This Row],[ROWID]]))</f>
        <v>G</v>
      </c>
      <c r="H61" t="str">
        <f>IF(Table4[[#This Row],[SALES]]="","",INDEX(SALES_DICT[2],MATCH(Table4[[#This Row],[SALES]],SALES_DICT[1],0)))</f>
        <v>G</v>
      </c>
      <c r="I61" s="2" t="str">
        <f>IF(INDEX(Table1[DISKON],A:A)=0,"",INDEX(Table1[DISKON],A:A))</f>
        <v/>
      </c>
      <c r="J61" s="2" t="str">
        <f>IF(INDEX(Table1[DISKON NOTA],A:A)=0,"",INDEX(Table1[DISKON NOTA],A:A))</f>
        <v/>
      </c>
      <c r="K61" s="7">
        <f>INDEX(Table1[ISI_CONV],A:A)</f>
        <v>2</v>
      </c>
      <c r="L61" s="11">
        <f>INDEX(Table1[NOTA TOKO],Table4[[#This Row],[ROWID]])</f>
        <v>3516</v>
      </c>
      <c r="M61" t="str">
        <f>Table4[[#This Row],[SALES DICT]]</f>
        <v>G</v>
      </c>
      <c r="N61" t="str">
        <f>INDEX(Table1[TOKO-KOTA_H],A:A)</f>
        <v>TRIO PLAZA-MAGELANG</v>
      </c>
      <c r="O61" t="str">
        <f>IF(INDEX(Table1[KODE BARANG],A:A)=0,"",INDEX(Table1[KODE BARANG],A:A))</f>
        <v>BOL-DB20</v>
      </c>
      <c r="P61" t="str">
        <f>INDEX(Table1[NAMA BARANG],A:A)</f>
        <v>BP DEBOZZ DB G 09 CLICK HITAM</v>
      </c>
      <c r="Q61" t="str">
        <f>INDEX(Table1[ADA DI DAFTAR STOCK?],A:A)</f>
        <v>ADA</v>
      </c>
      <c r="R61" t="str">
        <f>SUBSTITUTE(_xlfn.NUMBERVALUE(Table4[[#This Row],[JUMLAH]],",","."),",",".")</f>
        <v>2</v>
      </c>
      <c r="S61" t="str">
        <f>INDEX(Table1[SATUAN_CONV],A:A)</f>
        <v>LSN</v>
      </c>
      <c r="T61" s="10" t="str">
        <f>SUBSTITUTE(_xlfn.NUMBERVALUE(Table4[[#This Row],[HARGA]],",","."),",",".")</f>
        <v>27000</v>
      </c>
      <c r="U61" s="12" t="str">
        <f>SUBSTITUTE(Table4[[#This Row],[DISKON]],",",".")</f>
        <v/>
      </c>
      <c r="V61" s="12" t="str">
        <f>SUBSTITUTE(Table4[[#This Row],[DISKON NOTA]],",",".")</f>
        <v/>
      </c>
      <c r="W61" s="3">
        <f>INDEX(Table1[TANGGAL NOTA_H],A:A)</f>
        <v>45531</v>
      </c>
      <c r="X61" s="3">
        <f>IF(INDEX(Table1[TANGGAL GUDANG_H],A:A)="","",INDEX(Table1[TANGGAL GUDANG_H],A:A))</f>
        <v>45530</v>
      </c>
      <c r="Y61" s="3">
        <f>INDEX(Table1[TANGGAL UPDATE_H],A:A)</f>
        <v>45534</v>
      </c>
      <c r="Z61" t="str">
        <f>INDEX(Table1[KOMENTAR_H],A:A)</f>
        <v/>
      </c>
      <c r="AA61"/>
      <c r="AB61">
        <f>IF(Table4[[#This Row],[DISKON]]="",Table4[[#This Row],[HARGA]],Table4[[#This Row],[HARGA]]*Table4[[#This Row],[DISKON]])</f>
        <v>27000</v>
      </c>
      <c r="AC61">
        <f>Table4[[#This Row],[TATAL DISKON]]*Table4[[#This Row],[JUMLAH]]</f>
        <v>54000</v>
      </c>
      <c r="AD61" t="str">
        <f>CONCATENATE(Table4[[#This Row],[SALES_C]],Table4[[#This Row],[NOTA TOKO]])</f>
        <v>G3516</v>
      </c>
      <c r="AE61">
        <f>INDEX(Table1[I],'4'!A:A)</f>
        <v>0</v>
      </c>
      <c r="AF61" t="e">
        <f>IF(Table4[[#This Row],[Column2]]="","",MATCH(Table4[[#This Row],[Column2]],AM:AM,0))</f>
        <v>#N/A</v>
      </c>
      <c r="AG61" t="str">
        <f>CONCATENATE(Table4[[#This Row],[TOKO-KOTA]],"_",Table4[[#This Row],[NAMA BARANG]])</f>
        <v>TRIO PLAZA-MAGELANG_BP DEBOZZ DB G 09 CLICK HITAM</v>
      </c>
      <c r="AH61" t="str">
        <f>CONCATENATE(Table4[[#This Row],[CONCAT_TOKO KOTA + NAMA BARANG]],"_",Table4[[#This Row],[HARGA_C]])</f>
        <v>TRIO PLAZA-MAGELANG_BP DEBOZZ DB G 09 CLICK HITAM_27000</v>
      </c>
      <c r="AK61" s="64">
        <v>2618</v>
      </c>
      <c r="AL61" s="8" t="s">
        <v>6664</v>
      </c>
      <c r="AM61" t="str">
        <f t="shared" si="0"/>
        <v>G2618</v>
      </c>
      <c r="AN61" t="e">
        <f>IF(Table10[[#This Row],[Column3]]="","",MATCH(Table10[[#This Row],[Column3]],AD:AD,0))</f>
        <v>#N/A</v>
      </c>
    </row>
    <row r="62" spans="1:40" ht="13.5" thickBot="1">
      <c r="A62" s="73">
        <v>73</v>
      </c>
      <c r="C62">
        <f>ROW()</f>
        <v>62</v>
      </c>
      <c r="D62">
        <f>INDEX(Table1[ROWID],A:A)</f>
        <v>62</v>
      </c>
      <c r="E62">
        <f>INDEX(Table1[//DBS],A:A)</f>
        <v>729</v>
      </c>
      <c r="F62">
        <f>INDEX(Table1[HARGA_CONV],A:A)</f>
        <v>22992</v>
      </c>
      <c r="G62" t="str">
        <f>IF(INDEX(Table1[SALES_H],Table4[[#This Row],[ROWID]])=0,"",INDEX(Table1[SALES_H],Table4[[#This Row],[ROWID]]))</f>
        <v>G</v>
      </c>
      <c r="H62" t="str">
        <f>IF(Table4[[#This Row],[SALES]]="","",INDEX(SALES_DICT[2],MATCH(Table4[[#This Row],[SALES]],SALES_DICT[1],0)))</f>
        <v>G</v>
      </c>
      <c r="I62" s="2" t="str">
        <f>IF(INDEX(Table1[DISKON],A:A)=0,"",INDEX(Table1[DISKON],A:A))</f>
        <v/>
      </c>
      <c r="J62" s="2" t="str">
        <f>IF(INDEX(Table1[DISKON NOTA],A:A)=0,"",INDEX(Table1[DISKON NOTA],A:A))</f>
        <v/>
      </c>
      <c r="K62" s="7">
        <f>INDEX(Table1[ISI_CONV],A:A)</f>
        <v>2</v>
      </c>
      <c r="L62" s="11">
        <f>INDEX(Table1[NOTA TOKO],Table4[[#This Row],[ROWID]])</f>
        <v>3516</v>
      </c>
      <c r="M62" t="str">
        <f>Table4[[#This Row],[SALES DICT]]</f>
        <v>G</v>
      </c>
      <c r="N62" t="str">
        <f>INDEX(Table1[TOKO-KOTA_H],A:A)</f>
        <v>TRIO PLAZA-MAGELANG</v>
      </c>
      <c r="O62" t="str">
        <f>IF(INDEX(Table1[KODE BARANG],A:A)=0,"",INDEX(Table1[KODE BARANG],A:A))</f>
        <v>BOL-DB381</v>
      </c>
      <c r="P62" t="str">
        <f>INDEX(Table1[NAMA BARANG],A:A)</f>
        <v>BP DEBOZZ DB-530</v>
      </c>
      <c r="Q62" t="str">
        <f>INDEX(Table1[ADA DI DAFTAR STOCK?],A:A)</f>
        <v>ADA</v>
      </c>
      <c r="R62" t="str">
        <f>SUBSTITUTE(_xlfn.NUMBERVALUE(Table4[[#This Row],[JUMLAH]],",","."),",",".")</f>
        <v>2</v>
      </c>
      <c r="S62" t="str">
        <f>INDEX(Table1[SATUAN_CONV],A:A)</f>
        <v>LSN</v>
      </c>
      <c r="T62" s="10" t="str">
        <f>SUBSTITUTE(_xlfn.NUMBERVALUE(Table4[[#This Row],[HARGA]],",","."),",",".")</f>
        <v>22992</v>
      </c>
      <c r="U62" s="12" t="str">
        <f>SUBSTITUTE(Table4[[#This Row],[DISKON]],",",".")</f>
        <v/>
      </c>
      <c r="V62" s="12" t="str">
        <f>SUBSTITUTE(Table4[[#This Row],[DISKON NOTA]],",",".")</f>
        <v/>
      </c>
      <c r="W62" s="3">
        <f>INDEX(Table1[TANGGAL NOTA_H],A:A)</f>
        <v>45531</v>
      </c>
      <c r="X62" s="3">
        <f>IF(INDEX(Table1[TANGGAL GUDANG_H],A:A)="","",INDEX(Table1[TANGGAL GUDANG_H],A:A))</f>
        <v>45530</v>
      </c>
      <c r="Y62" s="3">
        <f>INDEX(Table1[TANGGAL UPDATE_H],A:A)</f>
        <v>45534</v>
      </c>
      <c r="Z62" t="str">
        <f>INDEX(Table1[KOMENTAR_H],A:A)</f>
        <v/>
      </c>
      <c r="AA62"/>
      <c r="AB62">
        <f>IF(Table4[[#This Row],[DISKON]]="",Table4[[#This Row],[HARGA]],Table4[[#This Row],[HARGA]]*Table4[[#This Row],[DISKON]])</f>
        <v>22992</v>
      </c>
      <c r="AC62">
        <f>Table4[[#This Row],[TATAL DISKON]]*Table4[[#This Row],[JUMLAH]]</f>
        <v>45984</v>
      </c>
      <c r="AD62" t="str">
        <f>CONCATENATE(Table4[[#This Row],[SALES_C]],Table4[[#This Row],[NOTA TOKO]])</f>
        <v>G3516</v>
      </c>
      <c r="AE62">
        <f>INDEX(Table1[I],'4'!A:A)</f>
        <v>0</v>
      </c>
      <c r="AF62" t="e">
        <f>IF(Table4[[#This Row],[Column2]]="","",MATCH(Table4[[#This Row],[Column2]],AM:AM,0))</f>
        <v>#N/A</v>
      </c>
      <c r="AG62" t="str">
        <f>CONCATENATE(Table4[[#This Row],[TOKO-KOTA]],"_",Table4[[#This Row],[NAMA BARANG]])</f>
        <v>TRIO PLAZA-MAGELANG_BP DEBOZZ DB-530</v>
      </c>
      <c r="AH62" t="str">
        <f>CONCATENATE(Table4[[#This Row],[CONCAT_TOKO KOTA + NAMA BARANG]],"_",Table4[[#This Row],[HARGA_C]])</f>
        <v>TRIO PLAZA-MAGELANG_BP DEBOZZ DB-530_22992</v>
      </c>
      <c r="AK62" s="64">
        <v>291</v>
      </c>
      <c r="AL62" s="8"/>
      <c r="AM62" t="str">
        <f t="shared" si="0"/>
        <v>291</v>
      </c>
      <c r="AN62" t="e">
        <f>IF(Table10[[#This Row],[Column3]]="","",MATCH(Table10[[#This Row],[Column3]],AD:AD,0))</f>
        <v>#N/A</v>
      </c>
    </row>
    <row r="63" spans="1:40" ht="13.5" thickBot="1">
      <c r="A63" s="73">
        <v>74</v>
      </c>
      <c r="C63">
        <f>ROW()</f>
        <v>63</v>
      </c>
      <c r="D63">
        <f>INDEX(Table1[ROWID],A:A)</f>
        <v>62</v>
      </c>
      <c r="E63">
        <f>INDEX(Table1[//DBS],A:A)</f>
        <v>393</v>
      </c>
      <c r="F63">
        <f>INDEX(Table1[HARGA_CONV],A:A)</f>
        <v>22992</v>
      </c>
      <c r="G63" t="str">
        <f>IF(INDEX(Table1[SALES_H],Table4[[#This Row],[ROWID]])=0,"",INDEX(Table1[SALES_H],Table4[[#This Row],[ROWID]]))</f>
        <v>G</v>
      </c>
      <c r="H63" t="str">
        <f>IF(Table4[[#This Row],[SALES]]="","",INDEX(SALES_DICT[2],MATCH(Table4[[#This Row],[SALES]],SALES_DICT[1],0)))</f>
        <v>G</v>
      </c>
      <c r="I63" s="2" t="str">
        <f>IF(INDEX(Table1[DISKON],A:A)=0,"",INDEX(Table1[DISKON],A:A))</f>
        <v/>
      </c>
      <c r="J63" s="2" t="str">
        <f>IF(INDEX(Table1[DISKON NOTA],A:A)=0,"",INDEX(Table1[DISKON NOTA],A:A))</f>
        <v/>
      </c>
      <c r="K63" s="7">
        <f>INDEX(Table1[ISI_CONV],A:A)</f>
        <v>2</v>
      </c>
      <c r="L63" s="11">
        <f>INDEX(Table1[NOTA TOKO],Table4[[#This Row],[ROWID]])</f>
        <v>3516</v>
      </c>
      <c r="M63" t="str">
        <f>Table4[[#This Row],[SALES DICT]]</f>
        <v>G</v>
      </c>
      <c r="N63" t="str">
        <f>INDEX(Table1[TOKO-KOTA_H],A:A)</f>
        <v>TRIO PLAZA-MAGELANG</v>
      </c>
      <c r="O63" t="str">
        <f>IF(INDEX(Table1[KODE BARANG],A:A)=0,"",INDEX(Table1[KODE BARANG],A:A))</f>
        <v>BOL-DB23</v>
      </c>
      <c r="P63" t="str">
        <f>INDEX(Table1[NAMA BARANG],A:A)</f>
        <v>BP DEBOZZ 0.5 DB 550 HITAM</v>
      </c>
      <c r="Q63" t="str">
        <f>INDEX(Table1[ADA DI DAFTAR STOCK?],A:A)</f>
        <v>ADA</v>
      </c>
      <c r="R63" t="str">
        <f>SUBSTITUTE(_xlfn.NUMBERVALUE(Table4[[#This Row],[JUMLAH]],",","."),",",".")</f>
        <v>2</v>
      </c>
      <c r="S63" t="str">
        <f>INDEX(Table1[SATUAN_CONV],A:A)</f>
        <v>LSN</v>
      </c>
      <c r="T63" s="10" t="str">
        <f>SUBSTITUTE(_xlfn.NUMBERVALUE(Table4[[#This Row],[HARGA]],",","."),",",".")</f>
        <v>22992</v>
      </c>
      <c r="U63" s="12" t="str">
        <f>SUBSTITUTE(Table4[[#This Row],[DISKON]],",",".")</f>
        <v/>
      </c>
      <c r="V63" s="12" t="str">
        <f>SUBSTITUTE(Table4[[#This Row],[DISKON NOTA]],",",".")</f>
        <v/>
      </c>
      <c r="W63" s="3">
        <f>INDEX(Table1[TANGGAL NOTA_H],A:A)</f>
        <v>45531</v>
      </c>
      <c r="X63" s="3">
        <f>IF(INDEX(Table1[TANGGAL GUDANG_H],A:A)="","",INDEX(Table1[TANGGAL GUDANG_H],A:A))</f>
        <v>45530</v>
      </c>
      <c r="Y63" s="3">
        <f>INDEX(Table1[TANGGAL UPDATE_H],A:A)</f>
        <v>45534</v>
      </c>
      <c r="Z63" t="str">
        <f>INDEX(Table1[KOMENTAR_H],A:A)</f>
        <v/>
      </c>
      <c r="AA63"/>
      <c r="AB63">
        <f>IF(Table4[[#This Row],[DISKON]]="",Table4[[#This Row],[HARGA]],Table4[[#This Row],[HARGA]]*Table4[[#This Row],[DISKON]])</f>
        <v>22992</v>
      </c>
      <c r="AC63">
        <f>Table4[[#This Row],[TATAL DISKON]]*Table4[[#This Row],[JUMLAH]]</f>
        <v>45984</v>
      </c>
      <c r="AD63" t="str">
        <f>CONCATENATE(Table4[[#This Row],[SALES_C]],Table4[[#This Row],[NOTA TOKO]])</f>
        <v>G3516</v>
      </c>
      <c r="AE63">
        <f>INDEX(Table1[I],'4'!A:A)</f>
        <v>0</v>
      </c>
      <c r="AF63" t="e">
        <f>IF(Table4[[#This Row],[Column2]]="","",MATCH(Table4[[#This Row],[Column2]],AM:AM,0))</f>
        <v>#N/A</v>
      </c>
      <c r="AG63" t="str">
        <f>CONCATENATE(Table4[[#This Row],[TOKO-KOTA]],"_",Table4[[#This Row],[NAMA BARANG]])</f>
        <v>TRIO PLAZA-MAGELANG_BP DEBOZZ 0.5 DB 550 HITAM</v>
      </c>
      <c r="AH63" t="str">
        <f>CONCATENATE(Table4[[#This Row],[CONCAT_TOKO KOTA + NAMA BARANG]],"_",Table4[[#This Row],[HARGA_C]])</f>
        <v>TRIO PLAZA-MAGELANG_BP DEBOZZ 0.5 DB 550 HITAM_22992</v>
      </c>
      <c r="AK63" s="64">
        <v>2596</v>
      </c>
      <c r="AL63" s="8" t="s">
        <v>6664</v>
      </c>
      <c r="AM63" t="str">
        <f t="shared" si="0"/>
        <v>G2596</v>
      </c>
      <c r="AN63" t="e">
        <f>IF(Table10[[#This Row],[Column3]]="","",MATCH(Table10[[#This Row],[Column3]],AD:AD,0))</f>
        <v>#N/A</v>
      </c>
    </row>
    <row r="64" spans="1:40" ht="13.5" thickBot="1">
      <c r="A64" s="73">
        <v>75</v>
      </c>
      <c r="C64">
        <f>ROW()</f>
        <v>64</v>
      </c>
      <c r="D64">
        <f>INDEX(Table1[ROWID],A:A)</f>
        <v>62</v>
      </c>
      <c r="E64">
        <f>INDEX(Table1[//DBS],A:A)</f>
        <v>396</v>
      </c>
      <c r="F64">
        <f>INDEX(Table1[HARGA_CONV],A:A)</f>
        <v>15996</v>
      </c>
      <c r="G64" t="str">
        <f>IF(INDEX(Table1[SALES_H],Table4[[#This Row],[ROWID]])=0,"",INDEX(Table1[SALES_H],Table4[[#This Row],[ROWID]]))</f>
        <v>G</v>
      </c>
      <c r="H64" t="str">
        <f>IF(Table4[[#This Row],[SALES]]="","",INDEX(SALES_DICT[2],MATCH(Table4[[#This Row],[SALES]],SALES_DICT[1],0)))</f>
        <v>G</v>
      </c>
      <c r="I64" s="2" t="str">
        <f>IF(INDEX(Table1[DISKON],A:A)=0,"",INDEX(Table1[DISKON],A:A))</f>
        <v/>
      </c>
      <c r="J64" s="2" t="str">
        <f>IF(INDEX(Table1[DISKON NOTA],A:A)=0,"",INDEX(Table1[DISKON NOTA],A:A))</f>
        <v/>
      </c>
      <c r="K64" s="7">
        <f>INDEX(Table1[ISI_CONV],A:A)</f>
        <v>2</v>
      </c>
      <c r="L64" s="11">
        <f>INDEX(Table1[NOTA TOKO],Table4[[#This Row],[ROWID]])</f>
        <v>3516</v>
      </c>
      <c r="M64" t="str">
        <f>Table4[[#This Row],[SALES DICT]]</f>
        <v>G</v>
      </c>
      <c r="N64" t="str">
        <f>INDEX(Table1[TOKO-KOTA_H],A:A)</f>
        <v>TRIO PLAZA-MAGELANG</v>
      </c>
      <c r="O64" t="str">
        <f>IF(INDEX(Table1[KODE BARANG],A:A)=0,"",INDEX(Table1[KODE BARANG],A:A))</f>
        <v>BOL-TF27</v>
      </c>
      <c r="P64" t="str">
        <f>INDEX(Table1[NAMA BARANG],A:A)</f>
        <v>BP TF 1022 HITAM</v>
      </c>
      <c r="Q64" t="str">
        <f>INDEX(Table1[ADA DI DAFTAR STOCK?],A:A)</f>
        <v>ADA</v>
      </c>
      <c r="R64" t="str">
        <f>SUBSTITUTE(_xlfn.NUMBERVALUE(Table4[[#This Row],[JUMLAH]],",","."),",",".")</f>
        <v>2</v>
      </c>
      <c r="S64" t="str">
        <f>INDEX(Table1[SATUAN_CONV],A:A)</f>
        <v>LSN</v>
      </c>
      <c r="T64" s="10" t="str">
        <f>SUBSTITUTE(_xlfn.NUMBERVALUE(Table4[[#This Row],[HARGA]],",","."),",",".")</f>
        <v>15996</v>
      </c>
      <c r="U64" s="12" t="str">
        <f>SUBSTITUTE(Table4[[#This Row],[DISKON]],",",".")</f>
        <v/>
      </c>
      <c r="V64" s="12" t="str">
        <f>SUBSTITUTE(Table4[[#This Row],[DISKON NOTA]],",",".")</f>
        <v/>
      </c>
      <c r="W64" s="3">
        <f>INDEX(Table1[TANGGAL NOTA_H],A:A)</f>
        <v>45531</v>
      </c>
      <c r="X64" s="3">
        <f>IF(INDEX(Table1[TANGGAL GUDANG_H],A:A)="","",INDEX(Table1[TANGGAL GUDANG_H],A:A))</f>
        <v>45530</v>
      </c>
      <c r="Y64" s="3">
        <f>INDEX(Table1[TANGGAL UPDATE_H],A:A)</f>
        <v>45534</v>
      </c>
      <c r="Z64" t="str">
        <f>INDEX(Table1[KOMENTAR_H],A:A)</f>
        <v/>
      </c>
      <c r="AA64"/>
      <c r="AB64">
        <f>IF(Table4[[#This Row],[DISKON]]="",Table4[[#This Row],[HARGA]],Table4[[#This Row],[HARGA]]*Table4[[#This Row],[DISKON]])</f>
        <v>15996</v>
      </c>
      <c r="AC64">
        <f>Table4[[#This Row],[TATAL DISKON]]*Table4[[#This Row],[JUMLAH]]</f>
        <v>31992</v>
      </c>
      <c r="AD64" t="str">
        <f>CONCATENATE(Table4[[#This Row],[SALES_C]],Table4[[#This Row],[NOTA TOKO]])</f>
        <v>G3516</v>
      </c>
      <c r="AE64">
        <f>INDEX(Table1[I],'4'!A:A)</f>
        <v>0</v>
      </c>
      <c r="AF64" t="e">
        <f>IF(Table4[[#This Row],[Column2]]="","",MATCH(Table4[[#This Row],[Column2]],AM:AM,0))</f>
        <v>#N/A</v>
      </c>
      <c r="AG64" t="str">
        <f>CONCATENATE(Table4[[#This Row],[TOKO-KOTA]],"_",Table4[[#This Row],[NAMA BARANG]])</f>
        <v>TRIO PLAZA-MAGELANG_BP TF 1022 HITAM</v>
      </c>
      <c r="AH64" t="str">
        <f>CONCATENATE(Table4[[#This Row],[CONCAT_TOKO KOTA + NAMA BARANG]],"_",Table4[[#This Row],[HARGA_C]])</f>
        <v>TRIO PLAZA-MAGELANG_BP TF 1022 HITAM_15996</v>
      </c>
      <c r="AK64" s="64">
        <v>2596</v>
      </c>
      <c r="AL64" s="8" t="s">
        <v>6664</v>
      </c>
      <c r="AM64" t="str">
        <f t="shared" si="0"/>
        <v>G2596</v>
      </c>
      <c r="AN64" t="e">
        <f>IF(Table10[[#This Row],[Column3]]="","",MATCH(Table10[[#This Row],[Column3]],AD:AD,0))</f>
        <v>#N/A</v>
      </c>
    </row>
    <row r="65" spans="1:40" ht="13.5" thickBot="1">
      <c r="A65" s="73">
        <v>76</v>
      </c>
      <c r="C65">
        <f>ROW()</f>
        <v>65</v>
      </c>
      <c r="D65">
        <f>INDEX(Table1[ROWID],A:A)</f>
        <v>62</v>
      </c>
      <c r="E65">
        <f>INDEX(Table1[//DBS],A:A)</f>
        <v>715</v>
      </c>
      <c r="F65">
        <f>INDEX(Table1[HARGA_CONV],A:A)</f>
        <v>21000</v>
      </c>
      <c r="G65" t="str">
        <f>IF(INDEX(Table1[SALES_H],Table4[[#This Row],[ROWID]])=0,"",INDEX(Table1[SALES_H],Table4[[#This Row],[ROWID]]))</f>
        <v>G</v>
      </c>
      <c r="H65" t="str">
        <f>IF(Table4[[#This Row],[SALES]]="","",INDEX(SALES_DICT[2],MATCH(Table4[[#This Row],[SALES]],SALES_DICT[1],0)))</f>
        <v>G</v>
      </c>
      <c r="I65" s="2" t="str">
        <f>IF(INDEX(Table1[DISKON],A:A)=0,"",INDEX(Table1[DISKON],A:A))</f>
        <v/>
      </c>
      <c r="J65" s="2" t="str">
        <f>IF(INDEX(Table1[DISKON NOTA],A:A)=0,"",INDEX(Table1[DISKON NOTA],A:A))</f>
        <v/>
      </c>
      <c r="K65" s="7">
        <f>INDEX(Table1[ISI_CONV],A:A)</f>
        <v>2</v>
      </c>
      <c r="L65" s="11">
        <f>INDEX(Table1[NOTA TOKO],Table4[[#This Row],[ROWID]])</f>
        <v>3516</v>
      </c>
      <c r="M65" t="str">
        <f>Table4[[#This Row],[SALES DICT]]</f>
        <v>G</v>
      </c>
      <c r="N65" t="str">
        <f>INDEX(Table1[TOKO-KOTA_H],A:A)</f>
        <v>TRIO PLAZA-MAGELANG</v>
      </c>
      <c r="O65" t="str">
        <f>IF(INDEX(Table1[KODE BARANG],A:A)=0,"",INDEX(Table1[KODE BARANG],A:A))</f>
        <v>BOL-ZI366</v>
      </c>
      <c r="P65" t="str">
        <f>INDEX(Table1[NAMA BARANG],A:A)</f>
        <v>BP GEL ZHIXIN G 3164</v>
      </c>
      <c r="Q65" t="str">
        <f>INDEX(Table1[ADA DI DAFTAR STOCK?],A:A)</f>
        <v>ADA</v>
      </c>
      <c r="R65" t="str">
        <f>SUBSTITUTE(_xlfn.NUMBERVALUE(Table4[[#This Row],[JUMLAH]],",","."),",",".")</f>
        <v>2</v>
      </c>
      <c r="S65" t="str">
        <f>INDEX(Table1[SATUAN_CONV],A:A)</f>
        <v>LSN</v>
      </c>
      <c r="T65" s="10" t="str">
        <f>SUBSTITUTE(_xlfn.NUMBERVALUE(Table4[[#This Row],[HARGA]],",","."),",",".")</f>
        <v>21000</v>
      </c>
      <c r="U65" s="12" t="str">
        <f>SUBSTITUTE(Table4[[#This Row],[DISKON]],",",".")</f>
        <v/>
      </c>
      <c r="V65" s="12" t="str">
        <f>SUBSTITUTE(Table4[[#This Row],[DISKON NOTA]],",",".")</f>
        <v/>
      </c>
      <c r="W65" s="3">
        <f>INDEX(Table1[TANGGAL NOTA_H],A:A)</f>
        <v>45531</v>
      </c>
      <c r="X65" s="3">
        <f>IF(INDEX(Table1[TANGGAL GUDANG_H],A:A)="","",INDEX(Table1[TANGGAL GUDANG_H],A:A))</f>
        <v>45530</v>
      </c>
      <c r="Y65" s="3">
        <f>INDEX(Table1[TANGGAL UPDATE_H],A:A)</f>
        <v>45534</v>
      </c>
      <c r="Z65" t="str">
        <f>INDEX(Table1[KOMENTAR_H],A:A)</f>
        <v/>
      </c>
      <c r="AA65"/>
      <c r="AB65">
        <f>IF(Table4[[#This Row],[DISKON]]="",Table4[[#This Row],[HARGA]],Table4[[#This Row],[HARGA]]*Table4[[#This Row],[DISKON]])</f>
        <v>21000</v>
      </c>
      <c r="AC65">
        <f>Table4[[#This Row],[TATAL DISKON]]*Table4[[#This Row],[JUMLAH]]</f>
        <v>42000</v>
      </c>
      <c r="AD65" t="str">
        <f>CONCATENATE(Table4[[#This Row],[SALES_C]],Table4[[#This Row],[NOTA TOKO]])</f>
        <v>G3516</v>
      </c>
      <c r="AE65">
        <f>INDEX(Table1[I],'4'!A:A)</f>
        <v>0</v>
      </c>
      <c r="AF65" t="e">
        <f>IF(Table4[[#This Row],[Column2]]="","",MATCH(Table4[[#This Row],[Column2]],AM:AM,0))</f>
        <v>#N/A</v>
      </c>
      <c r="AG65" t="str">
        <f>CONCATENATE(Table4[[#This Row],[TOKO-KOTA]],"_",Table4[[#This Row],[NAMA BARANG]])</f>
        <v>TRIO PLAZA-MAGELANG_BP GEL ZHIXIN G 3164</v>
      </c>
      <c r="AH65" t="str">
        <f>CONCATENATE(Table4[[#This Row],[CONCAT_TOKO KOTA + NAMA BARANG]],"_",Table4[[#This Row],[HARGA_C]])</f>
        <v>TRIO PLAZA-MAGELANG_BP GEL ZHIXIN G 3164_21000</v>
      </c>
      <c r="AK65" s="64">
        <v>2596</v>
      </c>
      <c r="AL65" s="8" t="s">
        <v>6664</v>
      </c>
      <c r="AM65" t="str">
        <f t="shared" si="0"/>
        <v>G2596</v>
      </c>
      <c r="AN65" t="e">
        <f>IF(Table10[[#This Row],[Column3]]="","",MATCH(Table10[[#This Row],[Column3]],AD:AD,0))</f>
        <v>#N/A</v>
      </c>
    </row>
    <row r="66" spans="1:40" ht="13.5" thickBot="1">
      <c r="A66" s="73">
        <v>77</v>
      </c>
      <c r="C66">
        <f>ROW()</f>
        <v>66</v>
      </c>
      <c r="D66">
        <f>INDEX(Table1[ROWID],A:A)</f>
        <v>62</v>
      </c>
      <c r="E66">
        <f>INDEX(Table1[//DBS],A:A)</f>
        <v>532</v>
      </c>
      <c r="F66">
        <f>INDEX(Table1[HARGA_CONV],A:A)</f>
        <v>21000</v>
      </c>
      <c r="G66" t="str">
        <f>IF(INDEX(Table1[SALES_H],Table4[[#This Row],[ROWID]])=0,"",INDEX(Table1[SALES_H],Table4[[#This Row],[ROWID]]))</f>
        <v>G</v>
      </c>
      <c r="H66" t="str">
        <f>IF(Table4[[#This Row],[SALES]]="","",INDEX(SALES_DICT[2],MATCH(Table4[[#This Row],[SALES]],SALES_DICT[1],0)))</f>
        <v>G</v>
      </c>
      <c r="I66" s="2" t="str">
        <f>IF(INDEX(Table1[DISKON],A:A)=0,"",INDEX(Table1[DISKON],A:A))</f>
        <v/>
      </c>
      <c r="J66" s="2" t="str">
        <f>IF(INDEX(Table1[DISKON NOTA],A:A)=0,"",INDEX(Table1[DISKON NOTA],A:A))</f>
        <v/>
      </c>
      <c r="K66" s="7">
        <f>INDEX(Table1[ISI_CONV],A:A)</f>
        <v>2</v>
      </c>
      <c r="L66" s="11">
        <f>INDEX(Table1[NOTA TOKO],Table4[[#This Row],[ROWID]])</f>
        <v>3516</v>
      </c>
      <c r="M66" t="str">
        <f>Table4[[#This Row],[SALES DICT]]</f>
        <v>G</v>
      </c>
      <c r="N66" t="str">
        <f>INDEX(Table1[TOKO-KOTA_H],A:A)</f>
        <v>TRIO PLAZA-MAGELANG</v>
      </c>
      <c r="O66" t="str">
        <f>IF(INDEX(Table1[KODE BARANG],A:A)=0,"",INDEX(Table1[KODE BARANG],A:A))</f>
        <v>BOL-ZI177</v>
      </c>
      <c r="P66" t="str">
        <f>INDEX(Table1[NAMA BARANG],A:A)</f>
        <v>BP GEL ZHIXIN G 5017</v>
      </c>
      <c r="Q66" t="str">
        <f>INDEX(Table1[ADA DI DAFTAR STOCK?],A:A)</f>
        <v>ADA</v>
      </c>
      <c r="R66" t="str">
        <f>SUBSTITUTE(_xlfn.NUMBERVALUE(Table4[[#This Row],[JUMLAH]],",","."),",",".")</f>
        <v>2</v>
      </c>
      <c r="S66" t="str">
        <f>INDEX(Table1[SATUAN_CONV],A:A)</f>
        <v>LSN</v>
      </c>
      <c r="T66" s="10" t="str">
        <f>SUBSTITUTE(_xlfn.NUMBERVALUE(Table4[[#This Row],[HARGA]],",","."),",",".")</f>
        <v>21000</v>
      </c>
      <c r="U66" s="12" t="str">
        <f>SUBSTITUTE(Table4[[#This Row],[DISKON]],",",".")</f>
        <v/>
      </c>
      <c r="V66" s="12" t="str">
        <f>SUBSTITUTE(Table4[[#This Row],[DISKON NOTA]],",",".")</f>
        <v/>
      </c>
      <c r="W66" s="3">
        <f>INDEX(Table1[TANGGAL NOTA_H],A:A)</f>
        <v>45531</v>
      </c>
      <c r="X66" s="3">
        <f>IF(INDEX(Table1[TANGGAL GUDANG_H],A:A)="","",INDEX(Table1[TANGGAL GUDANG_H],A:A))</f>
        <v>45530</v>
      </c>
      <c r="Y66" s="3">
        <f>INDEX(Table1[TANGGAL UPDATE_H],A:A)</f>
        <v>45534</v>
      </c>
      <c r="Z66" t="str">
        <f>INDEX(Table1[KOMENTAR_H],A:A)</f>
        <v/>
      </c>
      <c r="AA66"/>
      <c r="AB66">
        <f>IF(Table4[[#This Row],[DISKON]]="",Table4[[#This Row],[HARGA]],Table4[[#This Row],[HARGA]]*Table4[[#This Row],[DISKON]])</f>
        <v>21000</v>
      </c>
      <c r="AC66">
        <f>Table4[[#This Row],[TATAL DISKON]]*Table4[[#This Row],[JUMLAH]]</f>
        <v>42000</v>
      </c>
      <c r="AD66" t="str">
        <f>CONCATENATE(Table4[[#This Row],[SALES_C]],Table4[[#This Row],[NOTA TOKO]])</f>
        <v>G3516</v>
      </c>
      <c r="AE66">
        <f>INDEX(Table1[I],'4'!A:A)</f>
        <v>0</v>
      </c>
      <c r="AF66" t="e">
        <f>IF(Table4[[#This Row],[Column2]]="","",MATCH(Table4[[#This Row],[Column2]],AM:AM,0))</f>
        <v>#N/A</v>
      </c>
      <c r="AG66" t="str">
        <f>CONCATENATE(Table4[[#This Row],[TOKO-KOTA]],"_",Table4[[#This Row],[NAMA BARANG]])</f>
        <v>TRIO PLAZA-MAGELANG_BP GEL ZHIXIN G 5017</v>
      </c>
      <c r="AH66" t="str">
        <f>CONCATENATE(Table4[[#This Row],[CONCAT_TOKO KOTA + NAMA BARANG]],"_",Table4[[#This Row],[HARGA_C]])</f>
        <v>TRIO PLAZA-MAGELANG_BP GEL ZHIXIN G 5017_21000</v>
      </c>
      <c r="AK66" s="64">
        <v>2596</v>
      </c>
      <c r="AL66" s="8" t="s">
        <v>6664</v>
      </c>
      <c r="AM66" t="str">
        <f t="shared" ref="AM66:AM129" si="1">CONCATENATE(AL66,AK66)</f>
        <v>G2596</v>
      </c>
      <c r="AN66" t="e">
        <f>IF(Table10[[#This Row],[Column3]]="","",MATCH(Table10[[#This Row],[Column3]],AD:AD,0))</f>
        <v>#N/A</v>
      </c>
    </row>
    <row r="67" spans="1:40" ht="13.5" thickBot="1">
      <c r="A67" s="73">
        <v>79</v>
      </c>
      <c r="C67">
        <f>ROW()</f>
        <v>67</v>
      </c>
      <c r="D67">
        <f>INDEX(Table1[ROWID],A:A)</f>
        <v>79</v>
      </c>
      <c r="E67">
        <f>INDEX(Table1[//DBS],A:A)</f>
        <v>2041</v>
      </c>
      <c r="F67">
        <f>INDEX(Table1[HARGA_CONV],A:A)</f>
        <v>15996</v>
      </c>
      <c r="G67" t="str">
        <f>IF(INDEX(Table1[SALES_H],Table4[[#This Row],[ROWID]])=0,"",INDEX(Table1[SALES_H],Table4[[#This Row],[ROWID]]))</f>
        <v>G</v>
      </c>
      <c r="H67" t="str">
        <f>IF(Table4[[#This Row],[SALES]]="","",INDEX(SALES_DICT[2],MATCH(Table4[[#This Row],[SALES]],SALES_DICT[1],0)))</f>
        <v>G</v>
      </c>
      <c r="I67" s="2" t="str">
        <f>IF(INDEX(Table1[DISKON],A:A)=0,"",INDEX(Table1[DISKON],A:A))</f>
        <v/>
      </c>
      <c r="J67" s="2" t="str">
        <f>IF(INDEX(Table1[DISKON NOTA],A:A)=0,"",INDEX(Table1[DISKON NOTA],A:A))</f>
        <v/>
      </c>
      <c r="K67" s="7">
        <f>INDEX(Table1[ISI_CONV],A:A)</f>
        <v>2</v>
      </c>
      <c r="L67" s="11">
        <f>INDEX(Table1[NOTA TOKO],Table4[[#This Row],[ROWID]])</f>
        <v>3517</v>
      </c>
      <c r="M67" t="str">
        <f>Table4[[#This Row],[SALES DICT]]</f>
        <v>G</v>
      </c>
      <c r="N67" t="str">
        <f>INDEX(Table1[TOKO-KOTA_H],A:A)</f>
        <v>TRIO PLAZA-MAGELANG</v>
      </c>
      <c r="O67" t="str">
        <f>IF(INDEX(Table1[KODE BARANG],A:A)=0,"",INDEX(Table1[KODE BARANG],A:A))</f>
        <v>MEC-TZ13</v>
      </c>
      <c r="P67" t="str">
        <f>INDEX(Table1[NAMA BARANG],A:A)</f>
        <v>MECHPEN TIZO G 9000 A</v>
      </c>
      <c r="Q67" t="str">
        <f>INDEX(Table1[ADA DI DAFTAR STOCK?],A:A)</f>
        <v>ADA</v>
      </c>
      <c r="R67" t="str">
        <f>SUBSTITUTE(_xlfn.NUMBERVALUE(Table4[[#This Row],[JUMLAH]],",","."),",",".")</f>
        <v>2</v>
      </c>
      <c r="S67" t="str">
        <f>INDEX(Table1[SATUAN_CONV],A:A)</f>
        <v>LSN</v>
      </c>
      <c r="T67" s="10" t="str">
        <f>SUBSTITUTE(_xlfn.NUMBERVALUE(Table4[[#This Row],[HARGA]],",","."),",",".")</f>
        <v>15996</v>
      </c>
      <c r="U67" s="12" t="str">
        <f>SUBSTITUTE(Table4[[#This Row],[DISKON]],",",".")</f>
        <v/>
      </c>
      <c r="V67" s="12" t="str">
        <f>SUBSTITUTE(Table4[[#This Row],[DISKON NOTA]],",",".")</f>
        <v/>
      </c>
      <c r="W67" s="3">
        <f>INDEX(Table1[TANGGAL NOTA_H],A:A)</f>
        <v>45531</v>
      </c>
      <c r="X67" s="3">
        <f>IF(INDEX(Table1[TANGGAL GUDANG_H],A:A)="","",INDEX(Table1[TANGGAL GUDANG_H],A:A))</f>
        <v>45530</v>
      </c>
      <c r="Y67" s="3">
        <f>INDEX(Table1[TANGGAL UPDATE_H],A:A)</f>
        <v>45534</v>
      </c>
      <c r="Z67" t="str">
        <f>INDEX(Table1[KOMENTAR_H],A:A)</f>
        <v/>
      </c>
      <c r="AA67"/>
      <c r="AB67">
        <f>IF(Table4[[#This Row],[DISKON]]="",Table4[[#This Row],[HARGA]],Table4[[#This Row],[HARGA]]*Table4[[#This Row],[DISKON]])</f>
        <v>15996</v>
      </c>
      <c r="AC67">
        <f>Table4[[#This Row],[TATAL DISKON]]*Table4[[#This Row],[JUMLAH]]</f>
        <v>31992</v>
      </c>
      <c r="AD67" t="str">
        <f>CONCATENATE(Table4[[#This Row],[SALES_C]],Table4[[#This Row],[NOTA TOKO]])</f>
        <v>G3517</v>
      </c>
      <c r="AE67">
        <f>INDEX(Table1[I],'4'!A:A)</f>
        <v>0</v>
      </c>
      <c r="AF67" t="e">
        <f>IF(Table4[[#This Row],[Column2]]="","",MATCH(Table4[[#This Row],[Column2]],AM:AM,0))</f>
        <v>#N/A</v>
      </c>
      <c r="AG67" t="str">
        <f>CONCATENATE(Table4[[#This Row],[TOKO-KOTA]],"_",Table4[[#This Row],[NAMA BARANG]])</f>
        <v>TRIO PLAZA-MAGELANG_MECHPEN TIZO G 9000 A</v>
      </c>
      <c r="AH67" t="str">
        <f>CONCATENATE(Table4[[#This Row],[CONCAT_TOKO KOTA + NAMA BARANG]],"_",Table4[[#This Row],[HARGA_C]])</f>
        <v>TRIO PLAZA-MAGELANG_MECHPEN TIZO G 9000 A_15996</v>
      </c>
      <c r="AK67" s="64">
        <v>2596</v>
      </c>
      <c r="AL67" s="8" t="s">
        <v>6664</v>
      </c>
      <c r="AM67" t="str">
        <f t="shared" si="1"/>
        <v>G2596</v>
      </c>
      <c r="AN67" t="e">
        <f>IF(Table10[[#This Row],[Column3]]="","",MATCH(Table10[[#This Row],[Column3]],AD:AD,0))</f>
        <v>#N/A</v>
      </c>
    </row>
    <row r="68" spans="1:40" ht="13.5" thickBot="1">
      <c r="A68" s="73">
        <v>80</v>
      </c>
      <c r="C68">
        <f>ROW()</f>
        <v>68</v>
      </c>
      <c r="D68">
        <f>INDEX(Table1[ROWID],A:A)</f>
        <v>79</v>
      </c>
      <c r="E68">
        <f>INDEX(Table1[//DBS],A:A)</f>
        <v>2044</v>
      </c>
      <c r="F68">
        <f>INDEX(Table1[HARGA_CONV],A:A)</f>
        <v>15996</v>
      </c>
      <c r="G68" t="str">
        <f>IF(INDEX(Table1[SALES_H],Table4[[#This Row],[ROWID]])=0,"",INDEX(Table1[SALES_H],Table4[[#This Row],[ROWID]]))</f>
        <v>G</v>
      </c>
      <c r="H68" t="str">
        <f>IF(Table4[[#This Row],[SALES]]="","",INDEX(SALES_DICT[2],MATCH(Table4[[#This Row],[SALES]],SALES_DICT[1],0)))</f>
        <v>G</v>
      </c>
      <c r="I68" s="2" t="str">
        <f>IF(INDEX(Table1[DISKON],A:A)=0,"",INDEX(Table1[DISKON],A:A))</f>
        <v/>
      </c>
      <c r="J68" s="2" t="str">
        <f>IF(INDEX(Table1[DISKON NOTA],A:A)=0,"",INDEX(Table1[DISKON NOTA],A:A))</f>
        <v/>
      </c>
      <c r="K68" s="7">
        <f>INDEX(Table1[ISI_CONV],A:A)</f>
        <v>2</v>
      </c>
      <c r="L68" s="11">
        <f>INDEX(Table1[NOTA TOKO],Table4[[#This Row],[ROWID]])</f>
        <v>3517</v>
      </c>
      <c r="M68" t="str">
        <f>Table4[[#This Row],[SALES DICT]]</f>
        <v>G</v>
      </c>
      <c r="N68" t="str">
        <f>INDEX(Table1[TOKO-KOTA_H],A:A)</f>
        <v>TRIO PLAZA-MAGELANG</v>
      </c>
      <c r="O68" t="str">
        <f>IF(INDEX(Table1[KODE BARANG],A:A)=0,"",INDEX(Table1[KODE BARANG],A:A))</f>
        <v>MEC-TZ15</v>
      </c>
      <c r="P68" t="str">
        <f>INDEX(Table1[NAMA BARANG],A:A)</f>
        <v>MECHPEN TIZO G 9008 A</v>
      </c>
      <c r="Q68" t="str">
        <f>INDEX(Table1[ADA DI DAFTAR STOCK?],A:A)</f>
        <v>ADA</v>
      </c>
      <c r="R68" t="str">
        <f>SUBSTITUTE(_xlfn.NUMBERVALUE(Table4[[#This Row],[JUMLAH]],",","."),",",".")</f>
        <v>2</v>
      </c>
      <c r="S68" t="str">
        <f>INDEX(Table1[SATUAN_CONV],A:A)</f>
        <v>LSN</v>
      </c>
      <c r="T68" s="10" t="str">
        <f>SUBSTITUTE(_xlfn.NUMBERVALUE(Table4[[#This Row],[HARGA]],",","."),",",".")</f>
        <v>15996</v>
      </c>
      <c r="U68" s="12" t="str">
        <f>SUBSTITUTE(Table4[[#This Row],[DISKON]],",",".")</f>
        <v/>
      </c>
      <c r="V68" s="12" t="str">
        <f>SUBSTITUTE(Table4[[#This Row],[DISKON NOTA]],",",".")</f>
        <v/>
      </c>
      <c r="W68" s="3">
        <f>INDEX(Table1[TANGGAL NOTA_H],A:A)</f>
        <v>45531</v>
      </c>
      <c r="X68" s="3">
        <f>IF(INDEX(Table1[TANGGAL GUDANG_H],A:A)="","",INDEX(Table1[TANGGAL GUDANG_H],A:A))</f>
        <v>45530</v>
      </c>
      <c r="Y68" s="3">
        <f>INDEX(Table1[TANGGAL UPDATE_H],A:A)</f>
        <v>45534</v>
      </c>
      <c r="Z68" t="str">
        <f>INDEX(Table1[KOMENTAR_H],A:A)</f>
        <v/>
      </c>
      <c r="AA68"/>
      <c r="AB68">
        <f>IF(Table4[[#This Row],[DISKON]]="",Table4[[#This Row],[HARGA]],Table4[[#This Row],[HARGA]]*Table4[[#This Row],[DISKON]])</f>
        <v>15996</v>
      </c>
      <c r="AC68">
        <f>Table4[[#This Row],[TATAL DISKON]]*Table4[[#This Row],[JUMLAH]]</f>
        <v>31992</v>
      </c>
      <c r="AD68" t="str">
        <f>CONCATENATE(Table4[[#This Row],[SALES_C]],Table4[[#This Row],[NOTA TOKO]])</f>
        <v>G3517</v>
      </c>
      <c r="AE68">
        <f>INDEX(Table1[I],'4'!A:A)</f>
        <v>0</v>
      </c>
      <c r="AF68" t="e">
        <f>IF(Table4[[#This Row],[Column2]]="","",MATCH(Table4[[#This Row],[Column2]],AM:AM,0))</f>
        <v>#N/A</v>
      </c>
      <c r="AG68" t="str">
        <f>CONCATENATE(Table4[[#This Row],[TOKO-KOTA]],"_",Table4[[#This Row],[NAMA BARANG]])</f>
        <v>TRIO PLAZA-MAGELANG_MECHPEN TIZO G 9008 A</v>
      </c>
      <c r="AH68" t="str">
        <f>CONCATENATE(Table4[[#This Row],[CONCAT_TOKO KOTA + NAMA BARANG]],"_",Table4[[#This Row],[HARGA_C]])</f>
        <v>TRIO PLAZA-MAGELANG_MECHPEN TIZO G 9008 A_15996</v>
      </c>
      <c r="AK68" s="64">
        <v>2596</v>
      </c>
      <c r="AL68" s="8" t="s">
        <v>6664</v>
      </c>
      <c r="AM68" t="str">
        <f t="shared" si="1"/>
        <v>G2596</v>
      </c>
      <c r="AN68" t="e">
        <f>IF(Table10[[#This Row],[Column3]]="","",MATCH(Table10[[#This Row],[Column3]],AD:AD,0))</f>
        <v>#N/A</v>
      </c>
    </row>
    <row r="69" spans="1:40" ht="13.5" thickBot="1">
      <c r="A69" s="73">
        <v>81</v>
      </c>
      <c r="C69">
        <f>ROW()</f>
        <v>69</v>
      </c>
      <c r="D69">
        <f>INDEX(Table1[ROWID],A:A)</f>
        <v>79</v>
      </c>
      <c r="E69">
        <f>INDEX(Table1[//DBS],A:A)</f>
        <v>2030</v>
      </c>
      <c r="F69">
        <f>INDEX(Table1[HARGA_CONV],A:A)</f>
        <v>31991.999999999996</v>
      </c>
      <c r="G69" t="str">
        <f>IF(INDEX(Table1[SALES_H],Table4[[#This Row],[ROWID]])=0,"",INDEX(Table1[SALES_H],Table4[[#This Row],[ROWID]]))</f>
        <v>G</v>
      </c>
      <c r="H69" t="str">
        <f>IF(Table4[[#This Row],[SALES]]="","",INDEX(SALES_DICT[2],MATCH(Table4[[#This Row],[SALES]],SALES_DICT[1],0)))</f>
        <v>G</v>
      </c>
      <c r="I69" s="2" t="str">
        <f>IF(INDEX(Table1[DISKON],A:A)=0,"",INDEX(Table1[DISKON],A:A))</f>
        <v/>
      </c>
      <c r="J69" s="2" t="str">
        <f>IF(INDEX(Table1[DISKON NOTA],A:A)=0,"",INDEX(Table1[DISKON NOTA],A:A))</f>
        <v/>
      </c>
      <c r="K69" s="7">
        <f>INDEX(Table1[ISI_CONV],A:A)</f>
        <v>1</v>
      </c>
      <c r="L69" s="11">
        <f>INDEX(Table1[NOTA TOKO],Table4[[#This Row],[ROWID]])</f>
        <v>3517</v>
      </c>
      <c r="M69" t="str">
        <f>Table4[[#This Row],[SALES DICT]]</f>
        <v>G</v>
      </c>
      <c r="N69" t="str">
        <f>INDEX(Table1[TOKO-KOTA_H],A:A)</f>
        <v>TRIO PLAZA-MAGELANG</v>
      </c>
      <c r="O69" t="str">
        <f>IF(INDEX(Table1[KODE BARANG],A:A)=0,"",INDEX(Table1[KODE BARANG],A:A))</f>
        <v>MEC-TZ3</v>
      </c>
      <c r="P69" t="str">
        <f>INDEX(Table1[NAMA BARANG],A:A)</f>
        <v>MECHPEN TIZO G 09301 (24PCS)</v>
      </c>
      <c r="Q69" t="str">
        <f>INDEX(Table1[ADA DI DAFTAR STOCK?],A:A)</f>
        <v>ADA</v>
      </c>
      <c r="R69" t="str">
        <f>SUBSTITUTE(_xlfn.NUMBERVALUE(Table4[[#This Row],[JUMLAH]],",","."),",",".")</f>
        <v>1</v>
      </c>
      <c r="S69" t="str">
        <f>INDEX(Table1[SATUAN_CONV],A:A)</f>
        <v>PAK/BOX</v>
      </c>
      <c r="T69" s="10" t="str">
        <f>SUBSTITUTE(_xlfn.NUMBERVALUE(Table4[[#This Row],[HARGA]],",","."),",",".")</f>
        <v>31992</v>
      </c>
      <c r="U69" s="12" t="str">
        <f>SUBSTITUTE(Table4[[#This Row],[DISKON]],",",".")</f>
        <v/>
      </c>
      <c r="V69" s="12" t="str">
        <f>SUBSTITUTE(Table4[[#This Row],[DISKON NOTA]],",",".")</f>
        <v/>
      </c>
      <c r="W69" s="3">
        <f>INDEX(Table1[TANGGAL NOTA_H],A:A)</f>
        <v>45531</v>
      </c>
      <c r="X69" s="3">
        <f>IF(INDEX(Table1[TANGGAL GUDANG_H],A:A)="","",INDEX(Table1[TANGGAL GUDANG_H],A:A))</f>
        <v>45530</v>
      </c>
      <c r="Y69" s="3">
        <f>INDEX(Table1[TANGGAL UPDATE_H],A:A)</f>
        <v>45534</v>
      </c>
      <c r="Z69" t="str">
        <f>INDEX(Table1[KOMENTAR_H],A:A)</f>
        <v/>
      </c>
      <c r="AA69"/>
      <c r="AB69">
        <f>IF(Table4[[#This Row],[DISKON]]="",Table4[[#This Row],[HARGA]],Table4[[#This Row],[HARGA]]*Table4[[#This Row],[DISKON]])</f>
        <v>31991.999999999996</v>
      </c>
      <c r="AC69">
        <f>Table4[[#This Row],[TATAL DISKON]]*Table4[[#This Row],[JUMLAH]]</f>
        <v>31991.999999999996</v>
      </c>
      <c r="AD69" t="str">
        <f>CONCATENATE(Table4[[#This Row],[SALES_C]],Table4[[#This Row],[NOTA TOKO]])</f>
        <v>G3517</v>
      </c>
      <c r="AE69">
        <f>INDEX(Table1[I],'4'!A:A)</f>
        <v>0</v>
      </c>
      <c r="AF69" t="e">
        <f>IF(Table4[[#This Row],[Column2]]="","",MATCH(Table4[[#This Row],[Column2]],AM:AM,0))</f>
        <v>#N/A</v>
      </c>
      <c r="AG69" t="str">
        <f>CONCATENATE(Table4[[#This Row],[TOKO-KOTA]],"_",Table4[[#This Row],[NAMA BARANG]])</f>
        <v>TRIO PLAZA-MAGELANG_MECHPEN TIZO G 09301 (24PCS)</v>
      </c>
      <c r="AH69" t="str">
        <f>CONCATENATE(Table4[[#This Row],[CONCAT_TOKO KOTA + NAMA BARANG]],"_",Table4[[#This Row],[HARGA_C]])</f>
        <v>TRIO PLAZA-MAGELANG_MECHPEN TIZO G 09301 (24PCS)_31992</v>
      </c>
      <c r="AK69" s="64">
        <v>2596</v>
      </c>
      <c r="AL69" s="8" t="s">
        <v>6664</v>
      </c>
      <c r="AM69" t="str">
        <f t="shared" si="1"/>
        <v>G2596</v>
      </c>
      <c r="AN69" t="e">
        <f>IF(Table10[[#This Row],[Column3]]="","",MATCH(Table10[[#This Row],[Column3]],AD:AD,0))</f>
        <v>#N/A</v>
      </c>
    </row>
    <row r="70" spans="1:40" ht="13.5" thickBot="1">
      <c r="A70" s="73">
        <v>82</v>
      </c>
      <c r="C70">
        <f>ROW()</f>
        <v>70</v>
      </c>
      <c r="D70">
        <f>INDEX(Table1[ROWID],A:A)</f>
        <v>79</v>
      </c>
      <c r="E70">
        <f>INDEX(Table1[//DBS],A:A)</f>
        <v>685</v>
      </c>
      <c r="F70">
        <f>INDEX(Table1[HARGA_CONV],A:A)</f>
        <v>13500</v>
      </c>
      <c r="G70" t="str">
        <f>IF(INDEX(Table1[SALES_H],Table4[[#This Row],[ROWID]])=0,"",INDEX(Table1[SALES_H],Table4[[#This Row],[ROWID]]))</f>
        <v>G</v>
      </c>
      <c r="H70" t="str">
        <f>IF(Table4[[#This Row],[SALES]]="","",INDEX(SALES_DICT[2],MATCH(Table4[[#This Row],[SALES]],SALES_DICT[1],0)))</f>
        <v>G</v>
      </c>
      <c r="I70" s="2" t="str">
        <f>IF(INDEX(Table1[DISKON],A:A)=0,"",INDEX(Table1[DISKON],A:A))</f>
        <v/>
      </c>
      <c r="J70" s="2" t="str">
        <f>IF(INDEX(Table1[DISKON NOTA],A:A)=0,"",INDEX(Table1[DISKON NOTA],A:A))</f>
        <v/>
      </c>
      <c r="K70" s="7">
        <f>INDEX(Table1[ISI_CONV],A:A)</f>
        <v>6</v>
      </c>
      <c r="L70" s="11">
        <f>INDEX(Table1[NOTA TOKO],Table4[[#This Row],[ROWID]])</f>
        <v>3517</v>
      </c>
      <c r="M70" t="str">
        <f>Table4[[#This Row],[SALES DICT]]</f>
        <v>G</v>
      </c>
      <c r="N70" t="str">
        <f>INDEX(Table1[TOKO-KOTA_H],A:A)</f>
        <v>TRIO PLAZA-MAGELANG</v>
      </c>
      <c r="O70" t="str">
        <f>IF(INDEX(Table1[KODE BARANG],A:A)=0,"",INDEX(Table1[KODE BARANG],A:A))</f>
        <v>BOL-ZX335</v>
      </c>
      <c r="P70" t="str">
        <f>INDEX(Table1[NAMA BARANG],A:A)</f>
        <v>BP GEL ZUI XUA HY-1020 HITAM</v>
      </c>
      <c r="Q70" t="str">
        <f>INDEX(Table1[ADA DI DAFTAR STOCK?],A:A)</f>
        <v>ADA</v>
      </c>
      <c r="R70" t="str">
        <f>SUBSTITUTE(_xlfn.NUMBERVALUE(Table4[[#This Row],[JUMLAH]],",","."),",",".")</f>
        <v>6</v>
      </c>
      <c r="S70" t="str">
        <f>INDEX(Table1[SATUAN_CONV],A:A)</f>
        <v>LSN</v>
      </c>
      <c r="T70" s="10" t="str">
        <f>SUBSTITUTE(_xlfn.NUMBERVALUE(Table4[[#This Row],[HARGA]],",","."),",",".")</f>
        <v>13500</v>
      </c>
      <c r="U70" s="12" t="str">
        <f>SUBSTITUTE(Table4[[#This Row],[DISKON]],",",".")</f>
        <v/>
      </c>
      <c r="V70" s="12" t="str">
        <f>SUBSTITUTE(Table4[[#This Row],[DISKON NOTA]],",",".")</f>
        <v/>
      </c>
      <c r="W70" s="3">
        <f>INDEX(Table1[TANGGAL NOTA_H],A:A)</f>
        <v>45531</v>
      </c>
      <c r="X70" s="3">
        <f>IF(INDEX(Table1[TANGGAL GUDANG_H],A:A)="","",INDEX(Table1[TANGGAL GUDANG_H],A:A))</f>
        <v>45530</v>
      </c>
      <c r="Y70" s="3">
        <f>INDEX(Table1[TANGGAL UPDATE_H],A:A)</f>
        <v>45534</v>
      </c>
      <c r="Z70" t="str">
        <f>INDEX(Table1[KOMENTAR_H],A:A)</f>
        <v/>
      </c>
      <c r="AA70"/>
      <c r="AB70">
        <f>IF(Table4[[#This Row],[DISKON]]="",Table4[[#This Row],[HARGA]],Table4[[#This Row],[HARGA]]*Table4[[#This Row],[DISKON]])</f>
        <v>13500</v>
      </c>
      <c r="AC70">
        <f>Table4[[#This Row],[TATAL DISKON]]*Table4[[#This Row],[JUMLAH]]</f>
        <v>81000</v>
      </c>
      <c r="AD70" t="str">
        <f>CONCATENATE(Table4[[#This Row],[SALES_C]],Table4[[#This Row],[NOTA TOKO]])</f>
        <v>G3517</v>
      </c>
      <c r="AE70">
        <f>INDEX(Table1[I],'4'!A:A)</f>
        <v>0</v>
      </c>
      <c r="AF70" t="e">
        <f>IF(Table4[[#This Row],[Column2]]="","",MATCH(Table4[[#This Row],[Column2]],AM:AM,0))</f>
        <v>#N/A</v>
      </c>
      <c r="AG70" t="str">
        <f>CONCATENATE(Table4[[#This Row],[TOKO-KOTA]],"_",Table4[[#This Row],[NAMA BARANG]])</f>
        <v>TRIO PLAZA-MAGELANG_BP GEL ZUI XUA HY-1020 HITAM</v>
      </c>
      <c r="AH70" t="str">
        <f>CONCATENATE(Table4[[#This Row],[CONCAT_TOKO KOTA + NAMA BARANG]],"_",Table4[[#This Row],[HARGA_C]])</f>
        <v>TRIO PLAZA-MAGELANG_BP GEL ZUI XUA HY-1020 HITAM_13500</v>
      </c>
      <c r="AK70" s="64">
        <v>2596</v>
      </c>
      <c r="AL70" s="8" t="s">
        <v>6664</v>
      </c>
      <c r="AM70" t="str">
        <f t="shared" si="1"/>
        <v>G2596</v>
      </c>
      <c r="AN70" t="e">
        <f>IF(Table10[[#This Row],[Column3]]="","",MATCH(Table10[[#This Row],[Column3]],AD:AD,0))</f>
        <v>#N/A</v>
      </c>
    </row>
    <row r="71" spans="1:40" ht="13.5" thickBot="1">
      <c r="A71" s="73">
        <v>83</v>
      </c>
      <c r="C71">
        <f>ROW()</f>
        <v>71</v>
      </c>
      <c r="D71">
        <f>INDEX(Table1[ROWID],A:A)</f>
        <v>79</v>
      </c>
      <c r="E71">
        <f>INDEX(Table1[//DBS],A:A)</f>
        <v>413</v>
      </c>
      <c r="F71">
        <f>INDEX(Table1[HARGA_CONV],A:A)</f>
        <v>19500</v>
      </c>
      <c r="G71" t="str">
        <f>IF(INDEX(Table1[SALES_H],Table4[[#This Row],[ROWID]])=0,"",INDEX(Table1[SALES_H],Table4[[#This Row],[ROWID]]))</f>
        <v>G</v>
      </c>
      <c r="H71" t="str">
        <f>IF(Table4[[#This Row],[SALES]]="","",INDEX(SALES_DICT[2],MATCH(Table4[[#This Row],[SALES]],SALES_DICT[1],0)))</f>
        <v>G</v>
      </c>
      <c r="I71" s="2" t="str">
        <f>IF(INDEX(Table1[DISKON],A:A)=0,"",INDEX(Table1[DISKON],A:A))</f>
        <v/>
      </c>
      <c r="J71" s="2" t="str">
        <f>IF(INDEX(Table1[DISKON NOTA],A:A)=0,"",INDEX(Table1[DISKON NOTA],A:A))</f>
        <v/>
      </c>
      <c r="K71" s="7">
        <f>INDEX(Table1[ISI_CONV],A:A)</f>
        <v>2</v>
      </c>
      <c r="L71" s="11">
        <f>INDEX(Table1[NOTA TOKO],Table4[[#This Row],[ROWID]])</f>
        <v>3517</v>
      </c>
      <c r="M71" t="str">
        <f>Table4[[#This Row],[SALES DICT]]</f>
        <v>G</v>
      </c>
      <c r="N71" t="str">
        <f>INDEX(Table1[TOKO-KOTA_H],A:A)</f>
        <v>TRIO PLAZA-MAGELANG</v>
      </c>
      <c r="O71" t="str">
        <f>IF(INDEX(Table1[KODE BARANG],A:A)=0,"",INDEX(Table1[KODE BARANG],A:A))</f>
        <v>BOL-NB49</v>
      </c>
      <c r="P71" t="str">
        <f>INDEX(Table1[NAMA BARANG],A:A)</f>
        <v>BP JL-212 + ISI</v>
      </c>
      <c r="Q71" t="str">
        <f>INDEX(Table1[ADA DI DAFTAR STOCK?],A:A)</f>
        <v>ADA</v>
      </c>
      <c r="R71" t="str">
        <f>SUBSTITUTE(_xlfn.NUMBERVALUE(Table4[[#This Row],[JUMLAH]],",","."),",",".")</f>
        <v>2</v>
      </c>
      <c r="S71" t="str">
        <f>INDEX(Table1[SATUAN_CONV],A:A)</f>
        <v>LSN</v>
      </c>
      <c r="T71" s="10" t="str">
        <f>SUBSTITUTE(_xlfn.NUMBERVALUE(Table4[[#This Row],[HARGA]],",","."),",",".")</f>
        <v>19500</v>
      </c>
      <c r="U71" s="12" t="str">
        <f>SUBSTITUTE(Table4[[#This Row],[DISKON]],",",".")</f>
        <v/>
      </c>
      <c r="V71" s="12" t="str">
        <f>SUBSTITUTE(Table4[[#This Row],[DISKON NOTA]],",",".")</f>
        <v/>
      </c>
      <c r="W71" s="3">
        <f>INDEX(Table1[TANGGAL NOTA_H],A:A)</f>
        <v>45531</v>
      </c>
      <c r="X71" s="3">
        <f>IF(INDEX(Table1[TANGGAL GUDANG_H],A:A)="","",INDEX(Table1[TANGGAL GUDANG_H],A:A))</f>
        <v>45530</v>
      </c>
      <c r="Y71" s="3">
        <f>INDEX(Table1[TANGGAL UPDATE_H],A:A)</f>
        <v>45534</v>
      </c>
      <c r="Z71" t="str">
        <f>INDEX(Table1[KOMENTAR_H],A:A)</f>
        <v/>
      </c>
      <c r="AA71"/>
      <c r="AB71">
        <f>IF(Table4[[#This Row],[DISKON]]="",Table4[[#This Row],[HARGA]],Table4[[#This Row],[HARGA]]*Table4[[#This Row],[DISKON]])</f>
        <v>19500</v>
      </c>
      <c r="AC71">
        <f>Table4[[#This Row],[TATAL DISKON]]*Table4[[#This Row],[JUMLAH]]</f>
        <v>39000</v>
      </c>
      <c r="AD71" t="str">
        <f>CONCATENATE(Table4[[#This Row],[SALES_C]],Table4[[#This Row],[NOTA TOKO]])</f>
        <v>G3517</v>
      </c>
      <c r="AE71">
        <f>INDEX(Table1[I],'4'!A:A)</f>
        <v>0</v>
      </c>
      <c r="AF71" t="e">
        <f>IF(Table4[[#This Row],[Column2]]="","",MATCH(Table4[[#This Row],[Column2]],AM:AM,0))</f>
        <v>#N/A</v>
      </c>
      <c r="AG71" t="str">
        <f>CONCATENATE(Table4[[#This Row],[TOKO-KOTA]],"_",Table4[[#This Row],[NAMA BARANG]])</f>
        <v>TRIO PLAZA-MAGELANG_BP JL-212 + ISI</v>
      </c>
      <c r="AH71" t="str">
        <f>CONCATENATE(Table4[[#This Row],[CONCAT_TOKO KOTA + NAMA BARANG]],"_",Table4[[#This Row],[HARGA_C]])</f>
        <v>TRIO PLAZA-MAGELANG_BP JL-212 + ISI_19500</v>
      </c>
      <c r="AK71" s="64">
        <v>2596</v>
      </c>
      <c r="AL71" s="8" t="s">
        <v>6664</v>
      </c>
      <c r="AM71" t="str">
        <f t="shared" si="1"/>
        <v>G2596</v>
      </c>
      <c r="AN71" t="e">
        <f>IF(Table10[[#This Row],[Column3]]="","",MATCH(Table10[[#This Row],[Column3]],AD:AD,0))</f>
        <v>#N/A</v>
      </c>
    </row>
    <row r="72" spans="1:40" ht="13.5" thickBot="1">
      <c r="A72" s="73">
        <v>84</v>
      </c>
      <c r="C72">
        <f>ROW()</f>
        <v>72</v>
      </c>
      <c r="D72">
        <f>INDEX(Table1[ROWID],A:A)</f>
        <v>79</v>
      </c>
      <c r="E72">
        <f>INDEX(Table1[//DBS],A:A)</f>
        <v>431</v>
      </c>
      <c r="F72">
        <f>INDEX(Table1[HARGA_CONV],A:A)</f>
        <v>15000</v>
      </c>
      <c r="G72" t="str">
        <f>IF(INDEX(Table1[SALES_H],Table4[[#This Row],[ROWID]])=0,"",INDEX(Table1[SALES_H],Table4[[#This Row],[ROWID]]))</f>
        <v>G</v>
      </c>
      <c r="H72" t="str">
        <f>IF(Table4[[#This Row],[SALES]]="","",INDEX(SALES_DICT[2],MATCH(Table4[[#This Row],[SALES]],SALES_DICT[1],0)))</f>
        <v>G</v>
      </c>
      <c r="I72" s="2" t="str">
        <f>IF(INDEX(Table1[DISKON],A:A)=0,"",INDEX(Table1[DISKON],A:A))</f>
        <v/>
      </c>
      <c r="J72" s="2" t="str">
        <f>IF(INDEX(Table1[DISKON NOTA],A:A)=0,"",INDEX(Table1[DISKON NOTA],A:A))</f>
        <v/>
      </c>
      <c r="K72" s="7">
        <f>INDEX(Table1[ISI_CONV],A:A)</f>
        <v>2</v>
      </c>
      <c r="L72" s="11">
        <f>INDEX(Table1[NOTA TOKO],Table4[[#This Row],[ROWID]])</f>
        <v>3517</v>
      </c>
      <c r="M72" t="str">
        <f>Table4[[#This Row],[SALES DICT]]</f>
        <v>G</v>
      </c>
      <c r="N72" t="str">
        <f>INDEX(Table1[TOKO-KOTA_H],A:A)</f>
        <v>TRIO PLAZA-MAGELANG</v>
      </c>
      <c r="O72" t="str">
        <f>IF(INDEX(Table1[KODE BARANG],A:A)=0,"",INDEX(Table1[KODE BARANG],A:A))</f>
        <v>BOL-CS74</v>
      </c>
      <c r="P72" t="str">
        <f>INDEX(Table1[NAMA BARANG],A:A)</f>
        <v>BP GEL COSH 0.5 CS-G89 HITAM</v>
      </c>
      <c r="Q72" t="str">
        <f>INDEX(Table1[ADA DI DAFTAR STOCK?],A:A)</f>
        <v>ADA</v>
      </c>
      <c r="R72" t="str">
        <f>SUBSTITUTE(_xlfn.NUMBERVALUE(Table4[[#This Row],[JUMLAH]],",","."),",",".")</f>
        <v>2</v>
      </c>
      <c r="S72" t="str">
        <f>INDEX(Table1[SATUAN_CONV],A:A)</f>
        <v>LSN</v>
      </c>
      <c r="T72" s="10" t="str">
        <f>SUBSTITUTE(_xlfn.NUMBERVALUE(Table4[[#This Row],[HARGA]],",","."),",",".")</f>
        <v>15000</v>
      </c>
      <c r="U72" s="12" t="str">
        <f>SUBSTITUTE(Table4[[#This Row],[DISKON]],",",".")</f>
        <v/>
      </c>
      <c r="V72" s="12" t="str">
        <f>SUBSTITUTE(Table4[[#This Row],[DISKON NOTA]],",",".")</f>
        <v/>
      </c>
      <c r="W72" s="3">
        <f>INDEX(Table1[TANGGAL NOTA_H],A:A)</f>
        <v>45531</v>
      </c>
      <c r="X72" s="3">
        <f>IF(INDEX(Table1[TANGGAL GUDANG_H],A:A)="","",INDEX(Table1[TANGGAL GUDANG_H],A:A))</f>
        <v>45530</v>
      </c>
      <c r="Y72" s="3">
        <f>INDEX(Table1[TANGGAL UPDATE_H],A:A)</f>
        <v>45534</v>
      </c>
      <c r="Z72" t="str">
        <f>INDEX(Table1[KOMENTAR_H],A:A)</f>
        <v/>
      </c>
      <c r="AA72"/>
      <c r="AB72">
        <f>IF(Table4[[#This Row],[DISKON]]="",Table4[[#This Row],[HARGA]],Table4[[#This Row],[HARGA]]*Table4[[#This Row],[DISKON]])</f>
        <v>15000</v>
      </c>
      <c r="AC72">
        <f>Table4[[#This Row],[TATAL DISKON]]*Table4[[#This Row],[JUMLAH]]</f>
        <v>30000</v>
      </c>
      <c r="AD72" t="str">
        <f>CONCATENATE(Table4[[#This Row],[SALES_C]],Table4[[#This Row],[NOTA TOKO]])</f>
        <v>G3517</v>
      </c>
      <c r="AE72">
        <f>INDEX(Table1[I],'4'!A:A)</f>
        <v>0</v>
      </c>
      <c r="AF72" t="e">
        <f>IF(Table4[[#This Row],[Column2]]="","",MATCH(Table4[[#This Row],[Column2]],AM:AM,0))</f>
        <v>#N/A</v>
      </c>
      <c r="AG72" t="str">
        <f>CONCATENATE(Table4[[#This Row],[TOKO-KOTA]],"_",Table4[[#This Row],[NAMA BARANG]])</f>
        <v>TRIO PLAZA-MAGELANG_BP GEL COSH 0.5 CS-G89 HITAM</v>
      </c>
      <c r="AH72" t="str">
        <f>CONCATENATE(Table4[[#This Row],[CONCAT_TOKO KOTA + NAMA BARANG]],"_",Table4[[#This Row],[HARGA_C]])</f>
        <v>TRIO PLAZA-MAGELANG_BP GEL COSH 0.5 CS-G89 HITAM_15000</v>
      </c>
      <c r="AK72" s="64">
        <v>2596</v>
      </c>
      <c r="AL72" s="8" t="s">
        <v>6664</v>
      </c>
      <c r="AM72" t="str">
        <f t="shared" si="1"/>
        <v>G2596</v>
      </c>
      <c r="AN72" t="e">
        <f>IF(Table10[[#This Row],[Column3]]="","",MATCH(Table10[[#This Row],[Column3]],AD:AD,0))</f>
        <v>#N/A</v>
      </c>
    </row>
    <row r="73" spans="1:40" ht="13.5" thickBot="1">
      <c r="A73" s="73">
        <v>85</v>
      </c>
      <c r="C73">
        <f>ROW()</f>
        <v>73</v>
      </c>
      <c r="D73">
        <f>INDEX(Table1[ROWID],A:A)</f>
        <v>79</v>
      </c>
      <c r="E73">
        <f>INDEX(Table1[//DBS],A:A)</f>
        <v>707</v>
      </c>
      <c r="F73">
        <f>INDEX(Table1[HARGA_CONV],A:A)</f>
        <v>32496</v>
      </c>
      <c r="G73" t="str">
        <f>IF(INDEX(Table1[SALES_H],Table4[[#This Row],[ROWID]])=0,"",INDEX(Table1[SALES_H],Table4[[#This Row],[ROWID]]))</f>
        <v>G</v>
      </c>
      <c r="H73" t="str">
        <f>IF(Table4[[#This Row],[SALES]]="","",INDEX(SALES_DICT[2],MATCH(Table4[[#This Row],[SALES]],SALES_DICT[1],0)))</f>
        <v>G</v>
      </c>
      <c r="I73" s="2" t="str">
        <f>IF(INDEX(Table1[DISKON],A:A)=0,"",INDEX(Table1[DISKON],A:A))</f>
        <v/>
      </c>
      <c r="J73" s="2" t="str">
        <f>IF(INDEX(Table1[DISKON NOTA],A:A)=0,"",INDEX(Table1[DISKON NOTA],A:A))</f>
        <v/>
      </c>
      <c r="K73" s="7">
        <f>INDEX(Table1[ISI_CONV],A:A)</f>
        <v>2</v>
      </c>
      <c r="L73" s="11">
        <f>INDEX(Table1[NOTA TOKO],Table4[[#This Row],[ROWID]])</f>
        <v>3517</v>
      </c>
      <c r="M73" t="str">
        <f>Table4[[#This Row],[SALES DICT]]</f>
        <v>G</v>
      </c>
      <c r="N73" t="str">
        <f>INDEX(Table1[TOKO-KOTA_H],A:A)</f>
        <v>TRIO PLAZA-MAGELANG</v>
      </c>
      <c r="O73" t="str">
        <f>IF(INDEX(Table1[KODE BARANG],A:A)=0,"",INDEX(Table1[KODE BARANG],A:A))</f>
        <v>BOL-TF357</v>
      </c>
      <c r="P73" t="str">
        <f>INDEX(Table1[NAMA BARANG],A:A)</f>
        <v>BP GEL TF-1191 BODY WR 0.3MM HIGHTECH</v>
      </c>
      <c r="Q73" t="str">
        <f>INDEX(Table1[ADA DI DAFTAR STOCK?],A:A)</f>
        <v>ADA</v>
      </c>
      <c r="R73" t="str">
        <f>SUBSTITUTE(_xlfn.NUMBERVALUE(Table4[[#This Row],[JUMLAH]],",","."),",",".")</f>
        <v>2</v>
      </c>
      <c r="S73" t="str">
        <f>INDEX(Table1[SATUAN_CONV],A:A)</f>
        <v>LSN</v>
      </c>
      <c r="T73" s="10" t="str">
        <f>SUBSTITUTE(_xlfn.NUMBERVALUE(Table4[[#This Row],[HARGA]],",","."),",",".")</f>
        <v>32496</v>
      </c>
      <c r="U73" s="12" t="str">
        <f>SUBSTITUTE(Table4[[#This Row],[DISKON]],",",".")</f>
        <v/>
      </c>
      <c r="V73" s="12" t="str">
        <f>SUBSTITUTE(Table4[[#This Row],[DISKON NOTA]],",",".")</f>
        <v/>
      </c>
      <c r="W73" s="3">
        <f>INDEX(Table1[TANGGAL NOTA_H],A:A)</f>
        <v>45531</v>
      </c>
      <c r="X73" s="3">
        <f>IF(INDEX(Table1[TANGGAL GUDANG_H],A:A)="","",INDEX(Table1[TANGGAL GUDANG_H],A:A))</f>
        <v>45530</v>
      </c>
      <c r="Y73" s="3">
        <f>INDEX(Table1[TANGGAL UPDATE_H],A:A)</f>
        <v>45534</v>
      </c>
      <c r="Z73" t="str">
        <f>INDEX(Table1[KOMENTAR_H],A:A)</f>
        <v/>
      </c>
      <c r="AA73"/>
      <c r="AB73">
        <f>IF(Table4[[#This Row],[DISKON]]="",Table4[[#This Row],[HARGA]],Table4[[#This Row],[HARGA]]*Table4[[#This Row],[DISKON]])</f>
        <v>32496</v>
      </c>
      <c r="AC73">
        <f>Table4[[#This Row],[TATAL DISKON]]*Table4[[#This Row],[JUMLAH]]</f>
        <v>64992</v>
      </c>
      <c r="AD73" t="str">
        <f>CONCATENATE(Table4[[#This Row],[SALES_C]],Table4[[#This Row],[NOTA TOKO]])</f>
        <v>G3517</v>
      </c>
      <c r="AE73">
        <f>INDEX(Table1[I],'4'!A:A)</f>
        <v>0</v>
      </c>
      <c r="AF73" t="e">
        <f>IF(Table4[[#This Row],[Column2]]="","",MATCH(Table4[[#This Row],[Column2]],AM:AM,0))</f>
        <v>#N/A</v>
      </c>
      <c r="AG73" t="str">
        <f>CONCATENATE(Table4[[#This Row],[TOKO-KOTA]],"_",Table4[[#This Row],[NAMA BARANG]])</f>
        <v>TRIO PLAZA-MAGELANG_BP GEL TF-1191 BODY WR 0.3MM HIGHTECH</v>
      </c>
      <c r="AH73" t="str">
        <f>CONCATENATE(Table4[[#This Row],[CONCAT_TOKO KOTA + NAMA BARANG]],"_",Table4[[#This Row],[HARGA_C]])</f>
        <v>TRIO PLAZA-MAGELANG_BP GEL TF-1191 BODY WR 0.3MM HIGHTECH_32496</v>
      </c>
      <c r="AK73" s="64">
        <v>2596</v>
      </c>
      <c r="AL73" s="8" t="s">
        <v>6664</v>
      </c>
      <c r="AM73" t="str">
        <f t="shared" si="1"/>
        <v>G2596</v>
      </c>
      <c r="AN73" t="e">
        <f>IF(Table10[[#This Row],[Column3]]="","",MATCH(Table10[[#This Row],[Column3]],AD:AD,0))</f>
        <v>#N/A</v>
      </c>
    </row>
    <row r="74" spans="1:40" ht="13.5" thickBot="1">
      <c r="A74" s="73">
        <v>86</v>
      </c>
      <c r="C74">
        <f>ROW()</f>
        <v>74</v>
      </c>
      <c r="D74">
        <f>INDEX(Table1[ROWID],A:A)</f>
        <v>79</v>
      </c>
      <c r="E74">
        <f>INDEX(Table1[//DBS],A:A)</f>
        <v>686</v>
      </c>
      <c r="F74">
        <f>INDEX(Table1[HARGA_CONV],A:A)</f>
        <v>32496</v>
      </c>
      <c r="G74" t="str">
        <f>IF(INDEX(Table1[SALES_H],Table4[[#This Row],[ROWID]])=0,"",INDEX(Table1[SALES_H],Table4[[#This Row],[ROWID]]))</f>
        <v>G</v>
      </c>
      <c r="H74" t="str">
        <f>IF(Table4[[#This Row],[SALES]]="","",INDEX(SALES_DICT[2],MATCH(Table4[[#This Row],[SALES]],SALES_DICT[1],0)))</f>
        <v>G</v>
      </c>
      <c r="I74" s="2" t="str">
        <f>IF(INDEX(Table1[DISKON],A:A)=0,"",INDEX(Table1[DISKON],A:A))</f>
        <v/>
      </c>
      <c r="J74" s="2" t="str">
        <f>IF(INDEX(Table1[DISKON NOTA],A:A)=0,"",INDEX(Table1[DISKON NOTA],A:A))</f>
        <v/>
      </c>
      <c r="K74" s="7">
        <f>INDEX(Table1[ISI_CONV],A:A)</f>
        <v>2</v>
      </c>
      <c r="L74" s="11">
        <f>INDEX(Table1[NOTA TOKO],Table4[[#This Row],[ROWID]])</f>
        <v>3517</v>
      </c>
      <c r="M74" t="str">
        <f>Table4[[#This Row],[SALES DICT]]</f>
        <v>G</v>
      </c>
      <c r="N74" t="str">
        <f>INDEX(Table1[TOKO-KOTA_H],A:A)</f>
        <v>TRIO PLAZA-MAGELANG</v>
      </c>
      <c r="O74" t="str">
        <f>IF(INDEX(Table1[KODE BARANG],A:A)=0,"",INDEX(Table1[KODE BARANG],A:A))</f>
        <v>BOL-TF336</v>
      </c>
      <c r="P74" t="str">
        <f>INDEX(Table1[NAMA BARANG],A:A)</f>
        <v>BP GEL TF-1190 0.3MM HIGHTECH (H)</v>
      </c>
      <c r="Q74" t="str">
        <f>INDEX(Table1[ADA DI DAFTAR STOCK?],A:A)</f>
        <v>ADA</v>
      </c>
      <c r="R74" t="str">
        <f>SUBSTITUTE(_xlfn.NUMBERVALUE(Table4[[#This Row],[JUMLAH]],",","."),",",".")</f>
        <v>2</v>
      </c>
      <c r="S74" t="str">
        <f>INDEX(Table1[SATUAN_CONV],A:A)</f>
        <v>LSN</v>
      </c>
      <c r="T74" s="10" t="str">
        <f>SUBSTITUTE(_xlfn.NUMBERVALUE(Table4[[#This Row],[HARGA]],",","."),",",".")</f>
        <v>32496</v>
      </c>
      <c r="U74" s="12" t="str">
        <f>SUBSTITUTE(Table4[[#This Row],[DISKON]],",",".")</f>
        <v/>
      </c>
      <c r="V74" s="12" t="str">
        <f>SUBSTITUTE(Table4[[#This Row],[DISKON NOTA]],",",".")</f>
        <v/>
      </c>
      <c r="W74" s="3">
        <f>INDEX(Table1[TANGGAL NOTA_H],A:A)</f>
        <v>45531</v>
      </c>
      <c r="X74" s="3">
        <f>IF(INDEX(Table1[TANGGAL GUDANG_H],A:A)="","",INDEX(Table1[TANGGAL GUDANG_H],A:A))</f>
        <v>45530</v>
      </c>
      <c r="Y74" s="3">
        <f>INDEX(Table1[TANGGAL UPDATE_H],A:A)</f>
        <v>45534</v>
      </c>
      <c r="Z74" t="str">
        <f>INDEX(Table1[KOMENTAR_H],A:A)</f>
        <v/>
      </c>
      <c r="AA74"/>
      <c r="AB74">
        <f>IF(Table4[[#This Row],[DISKON]]="",Table4[[#This Row],[HARGA]],Table4[[#This Row],[HARGA]]*Table4[[#This Row],[DISKON]])</f>
        <v>32496</v>
      </c>
      <c r="AC74">
        <f>Table4[[#This Row],[TATAL DISKON]]*Table4[[#This Row],[JUMLAH]]</f>
        <v>64992</v>
      </c>
      <c r="AD74" t="str">
        <f>CONCATENATE(Table4[[#This Row],[SALES_C]],Table4[[#This Row],[NOTA TOKO]])</f>
        <v>G3517</v>
      </c>
      <c r="AE74">
        <f>INDEX(Table1[I],'4'!A:A)</f>
        <v>0</v>
      </c>
      <c r="AF74" t="e">
        <f>IF(Table4[[#This Row],[Column2]]="","",MATCH(Table4[[#This Row],[Column2]],AM:AM,0))</f>
        <v>#N/A</v>
      </c>
      <c r="AG74" t="str">
        <f>CONCATENATE(Table4[[#This Row],[TOKO-KOTA]],"_",Table4[[#This Row],[NAMA BARANG]])</f>
        <v>TRIO PLAZA-MAGELANG_BP GEL TF-1190 0.3MM HIGHTECH (H)</v>
      </c>
      <c r="AH74" t="str">
        <f>CONCATENATE(Table4[[#This Row],[CONCAT_TOKO KOTA + NAMA BARANG]],"_",Table4[[#This Row],[HARGA_C]])</f>
        <v>TRIO PLAZA-MAGELANG_BP GEL TF-1190 0.3MM HIGHTECH (H)_32496</v>
      </c>
      <c r="AK74" s="64">
        <v>2951</v>
      </c>
      <c r="AL74" s="8" t="s">
        <v>8476</v>
      </c>
      <c r="AM74" t="str">
        <f t="shared" si="1"/>
        <v>H2951</v>
      </c>
      <c r="AN74" t="e">
        <f>IF(Table10[[#This Row],[Column3]]="","",MATCH(Table10[[#This Row],[Column3]],AD:AD,0))</f>
        <v>#N/A</v>
      </c>
    </row>
    <row r="75" spans="1:40" ht="13.5" thickBot="1">
      <c r="A75" s="73">
        <v>87</v>
      </c>
      <c r="C75">
        <f>ROW()</f>
        <v>75</v>
      </c>
      <c r="D75">
        <f>INDEX(Table1[ROWID],A:A)</f>
        <v>79</v>
      </c>
      <c r="E75">
        <f>INDEX(Table1[//DBS],A:A)</f>
        <v>467</v>
      </c>
      <c r="F75">
        <f>INDEX(Table1[HARGA_CONV],A:A)</f>
        <v>270000</v>
      </c>
      <c r="G75" t="str">
        <f>IF(INDEX(Table1[SALES_H],Table4[[#This Row],[ROWID]])=0,"",INDEX(Table1[SALES_H],Table4[[#This Row],[ROWID]]))</f>
        <v>G</v>
      </c>
      <c r="H75" t="str">
        <f>IF(Table4[[#This Row],[SALES]]="","",INDEX(SALES_DICT[2],MATCH(Table4[[#This Row],[SALES]],SALES_DICT[1],0)))</f>
        <v>G</v>
      </c>
      <c r="I75" s="2" t="str">
        <f>IF(INDEX(Table1[DISKON],A:A)=0,"",INDEX(Table1[DISKON],A:A))</f>
        <v/>
      </c>
      <c r="J75" s="2" t="str">
        <f>IF(INDEX(Table1[DISKON NOTA],A:A)=0,"",INDEX(Table1[DISKON NOTA],A:A))</f>
        <v/>
      </c>
      <c r="K75" s="7">
        <f>INDEX(Table1[ISI_CONV],A:A)</f>
        <v>1</v>
      </c>
      <c r="L75" s="11">
        <f>INDEX(Table1[NOTA TOKO],Table4[[#This Row],[ROWID]])</f>
        <v>3517</v>
      </c>
      <c r="M75" t="str">
        <f>Table4[[#This Row],[SALES DICT]]</f>
        <v>G</v>
      </c>
      <c r="N75" t="str">
        <f>INDEX(Table1[TOKO-KOTA_H],A:A)</f>
        <v>TRIO PLAZA-MAGELANG</v>
      </c>
      <c r="O75" t="str">
        <f>IF(INDEX(Table1[KODE BARANG],A:A)=0,"",INDEX(Table1[KODE BARANG],A:A))</f>
        <v>BOL-NB110</v>
      </c>
      <c r="P75" t="str">
        <f>INDEX(Table1[NAMA BARANG],A:A)</f>
        <v>BP 1001 10W TOPPER AVENGERS (36)</v>
      </c>
      <c r="Q75" t="str">
        <f>INDEX(Table1[ADA DI DAFTAR STOCK?],A:A)</f>
        <v>ADA</v>
      </c>
      <c r="R75" t="str">
        <f>SUBSTITUTE(_xlfn.NUMBERVALUE(Table4[[#This Row],[JUMLAH]],",","."),",",".")</f>
        <v>1</v>
      </c>
      <c r="S75" t="str">
        <f>INDEX(Table1[SATUAN_CONV],A:A)</f>
        <v>BOX</v>
      </c>
      <c r="T75" s="10" t="str">
        <f>SUBSTITUTE(_xlfn.NUMBERVALUE(Table4[[#This Row],[HARGA]],",","."),",",".")</f>
        <v>270000</v>
      </c>
      <c r="U75" s="12" t="str">
        <f>SUBSTITUTE(Table4[[#This Row],[DISKON]],",",".")</f>
        <v/>
      </c>
      <c r="V75" s="12" t="str">
        <f>SUBSTITUTE(Table4[[#This Row],[DISKON NOTA]],",",".")</f>
        <v/>
      </c>
      <c r="W75" s="3">
        <f>INDEX(Table1[TANGGAL NOTA_H],A:A)</f>
        <v>45531</v>
      </c>
      <c r="X75" s="3">
        <f>IF(INDEX(Table1[TANGGAL GUDANG_H],A:A)="","",INDEX(Table1[TANGGAL GUDANG_H],A:A))</f>
        <v>45530</v>
      </c>
      <c r="Y75" s="3">
        <f>INDEX(Table1[TANGGAL UPDATE_H],A:A)</f>
        <v>45534</v>
      </c>
      <c r="Z75" t="str">
        <f>INDEX(Table1[KOMENTAR_H],A:A)</f>
        <v/>
      </c>
      <c r="AA75"/>
      <c r="AB75">
        <f>IF(Table4[[#This Row],[DISKON]]="",Table4[[#This Row],[HARGA]],Table4[[#This Row],[HARGA]]*Table4[[#This Row],[DISKON]])</f>
        <v>270000</v>
      </c>
      <c r="AC75">
        <f>Table4[[#This Row],[TATAL DISKON]]*Table4[[#This Row],[JUMLAH]]</f>
        <v>270000</v>
      </c>
      <c r="AD75" t="str">
        <f>CONCATENATE(Table4[[#This Row],[SALES_C]],Table4[[#This Row],[NOTA TOKO]])</f>
        <v>G3517</v>
      </c>
      <c r="AE75">
        <f>INDEX(Table1[I],'4'!A:A)</f>
        <v>0</v>
      </c>
      <c r="AF75" t="e">
        <f>IF(Table4[[#This Row],[Column2]]="","",MATCH(Table4[[#This Row],[Column2]],AM:AM,0))</f>
        <v>#N/A</v>
      </c>
      <c r="AG75" t="str">
        <f>CONCATENATE(Table4[[#This Row],[TOKO-KOTA]],"_",Table4[[#This Row],[NAMA BARANG]])</f>
        <v>TRIO PLAZA-MAGELANG_BP 1001 10W TOPPER AVENGERS (36)</v>
      </c>
      <c r="AH75" t="str">
        <f>CONCATENATE(Table4[[#This Row],[CONCAT_TOKO KOTA + NAMA BARANG]],"_",Table4[[#This Row],[HARGA_C]])</f>
        <v>TRIO PLAZA-MAGELANG_BP 1001 10W TOPPER AVENGERS (36)_270000</v>
      </c>
      <c r="AK75" s="64">
        <v>2951</v>
      </c>
      <c r="AL75" s="8" t="s">
        <v>8476</v>
      </c>
      <c r="AM75" t="str">
        <f t="shared" si="1"/>
        <v>H2951</v>
      </c>
      <c r="AN75" t="e">
        <f>IF(Table10[[#This Row],[Column3]]="","",MATCH(Table10[[#This Row],[Column3]],AD:AD,0))</f>
        <v>#N/A</v>
      </c>
    </row>
    <row r="76" spans="1:40" ht="13.5" thickBot="1">
      <c r="A76" s="73">
        <v>88</v>
      </c>
      <c r="C76">
        <f>ROW()</f>
        <v>76</v>
      </c>
      <c r="D76">
        <f>INDEX(Table1[ROWID],A:A)</f>
        <v>79</v>
      </c>
      <c r="E76">
        <f>INDEX(Table1[//DBS],A:A)</f>
        <v>468</v>
      </c>
      <c r="F76">
        <f>INDEX(Table1[HARGA_CONV],A:A)</f>
        <v>270000</v>
      </c>
      <c r="G76" t="str">
        <f>IF(INDEX(Table1[SALES_H],Table4[[#This Row],[ROWID]])=0,"",INDEX(Table1[SALES_H],Table4[[#This Row],[ROWID]]))</f>
        <v>G</v>
      </c>
      <c r="H76" t="str">
        <f>IF(Table4[[#This Row],[SALES]]="","",INDEX(SALES_DICT[2],MATCH(Table4[[#This Row],[SALES]],SALES_DICT[1],0)))</f>
        <v>G</v>
      </c>
      <c r="I76" s="2" t="str">
        <f>IF(INDEX(Table1[DISKON],A:A)=0,"",INDEX(Table1[DISKON],A:A))</f>
        <v/>
      </c>
      <c r="J76" s="2" t="str">
        <f>IF(INDEX(Table1[DISKON NOTA],A:A)=0,"",INDEX(Table1[DISKON NOTA],A:A))</f>
        <v/>
      </c>
      <c r="K76" s="7">
        <f>INDEX(Table1[ISI_CONV],A:A)</f>
        <v>1</v>
      </c>
      <c r="L76" s="11">
        <f>INDEX(Table1[NOTA TOKO],Table4[[#This Row],[ROWID]])</f>
        <v>3517</v>
      </c>
      <c r="M76" t="str">
        <f>Table4[[#This Row],[SALES DICT]]</f>
        <v>G</v>
      </c>
      <c r="N76" t="str">
        <f>INDEX(Table1[TOKO-KOTA_H],A:A)</f>
        <v>TRIO PLAZA-MAGELANG</v>
      </c>
      <c r="O76" t="str">
        <f>IF(INDEX(Table1[KODE BARANG],A:A)=0,"",INDEX(Table1[KODE BARANG],A:A))</f>
        <v>BOL-NB111</v>
      </c>
      <c r="P76" t="str">
        <f>INDEX(Table1[NAMA BARANG],A:A)</f>
        <v>BP 1006 10W KUROMI (36)</v>
      </c>
      <c r="Q76" t="str">
        <f>INDEX(Table1[ADA DI DAFTAR STOCK?],A:A)</f>
        <v>ADA</v>
      </c>
      <c r="R76" t="str">
        <f>SUBSTITUTE(_xlfn.NUMBERVALUE(Table4[[#This Row],[JUMLAH]],",","."),",",".")</f>
        <v>1</v>
      </c>
      <c r="S76" t="str">
        <f>INDEX(Table1[SATUAN_CONV],A:A)</f>
        <v>BOX</v>
      </c>
      <c r="T76" s="10" t="str">
        <f>SUBSTITUTE(_xlfn.NUMBERVALUE(Table4[[#This Row],[HARGA]],",","."),",",".")</f>
        <v>270000</v>
      </c>
      <c r="U76" s="12" t="str">
        <f>SUBSTITUTE(Table4[[#This Row],[DISKON]],",",".")</f>
        <v/>
      </c>
      <c r="V76" s="12" t="str">
        <f>SUBSTITUTE(Table4[[#This Row],[DISKON NOTA]],",",".")</f>
        <v/>
      </c>
      <c r="W76" s="3">
        <f>INDEX(Table1[TANGGAL NOTA_H],A:A)</f>
        <v>45531</v>
      </c>
      <c r="X76" s="3">
        <f>IF(INDEX(Table1[TANGGAL GUDANG_H],A:A)="","",INDEX(Table1[TANGGAL GUDANG_H],A:A))</f>
        <v>45530</v>
      </c>
      <c r="Y76" s="3">
        <f>INDEX(Table1[TANGGAL UPDATE_H],A:A)</f>
        <v>45534</v>
      </c>
      <c r="Z76" t="str">
        <f>INDEX(Table1[KOMENTAR_H],A:A)</f>
        <v/>
      </c>
      <c r="AA76"/>
      <c r="AB76">
        <f>IF(Table4[[#This Row],[DISKON]]="",Table4[[#This Row],[HARGA]],Table4[[#This Row],[HARGA]]*Table4[[#This Row],[DISKON]])</f>
        <v>270000</v>
      </c>
      <c r="AC76">
        <f>Table4[[#This Row],[TATAL DISKON]]*Table4[[#This Row],[JUMLAH]]</f>
        <v>270000</v>
      </c>
      <c r="AD76" t="str">
        <f>CONCATENATE(Table4[[#This Row],[SALES_C]],Table4[[#This Row],[NOTA TOKO]])</f>
        <v>G3517</v>
      </c>
      <c r="AE76">
        <f>INDEX(Table1[I],'4'!A:A)</f>
        <v>0</v>
      </c>
      <c r="AF76" t="e">
        <f>IF(Table4[[#This Row],[Column2]]="","",MATCH(Table4[[#This Row],[Column2]],AM:AM,0))</f>
        <v>#N/A</v>
      </c>
      <c r="AG76" t="str">
        <f>CONCATENATE(Table4[[#This Row],[TOKO-KOTA]],"_",Table4[[#This Row],[NAMA BARANG]])</f>
        <v>TRIO PLAZA-MAGELANG_BP 1006 10W KUROMI (36)</v>
      </c>
      <c r="AH76" t="str">
        <f>CONCATENATE(Table4[[#This Row],[CONCAT_TOKO KOTA + NAMA BARANG]],"_",Table4[[#This Row],[HARGA_C]])</f>
        <v>TRIO PLAZA-MAGELANG_BP 1006 10W KUROMI (36)_270000</v>
      </c>
      <c r="AK76" s="64">
        <v>2951</v>
      </c>
      <c r="AL76" s="8" t="s">
        <v>8476</v>
      </c>
      <c r="AM76" t="str">
        <f t="shared" si="1"/>
        <v>H2951</v>
      </c>
      <c r="AN76" t="e">
        <f>IF(Table10[[#This Row],[Column3]]="","",MATCH(Table10[[#This Row],[Column3]],AD:AD,0))</f>
        <v>#N/A</v>
      </c>
    </row>
    <row r="77" spans="1:40" ht="13.5" thickBot="1">
      <c r="A77" s="73">
        <v>89</v>
      </c>
      <c r="C77">
        <f>ROW()</f>
        <v>77</v>
      </c>
      <c r="D77">
        <f>INDEX(Table1[ROWID],A:A)</f>
        <v>79</v>
      </c>
      <c r="E77">
        <f>INDEX(Table1[//DBS],A:A)</f>
        <v>2741</v>
      </c>
      <c r="F77">
        <f>INDEX(Table1[HARGA_CONV],A:A)</f>
        <v>24000</v>
      </c>
      <c r="G77" t="str">
        <f>IF(INDEX(Table1[SALES_H],Table4[[#This Row],[ROWID]])=0,"",INDEX(Table1[SALES_H],Table4[[#This Row],[ROWID]]))</f>
        <v>G</v>
      </c>
      <c r="H77" t="str">
        <f>IF(Table4[[#This Row],[SALES]]="","",INDEX(SALES_DICT[2],MATCH(Table4[[#This Row],[SALES]],SALES_DICT[1],0)))</f>
        <v>G</v>
      </c>
      <c r="I77" s="2" t="str">
        <f>IF(INDEX(Table1[DISKON],A:A)=0,"",INDEX(Table1[DISKON],A:A))</f>
        <v/>
      </c>
      <c r="J77" s="2" t="str">
        <f>IF(INDEX(Table1[DISKON NOTA],A:A)=0,"",INDEX(Table1[DISKON NOTA],A:A))</f>
        <v/>
      </c>
      <c r="K77" s="7">
        <f>INDEX(Table1[ISI_CONV],A:A)</f>
        <v>2</v>
      </c>
      <c r="L77" s="11">
        <f>INDEX(Table1[NOTA TOKO],Table4[[#This Row],[ROWID]])</f>
        <v>3517</v>
      </c>
      <c r="M77" t="str">
        <f>Table4[[#This Row],[SALES DICT]]</f>
        <v>G</v>
      </c>
      <c r="N77" t="str">
        <f>INDEX(Table1[TOKO-KOTA_H],A:A)</f>
        <v>TRIO PLAZA-MAGELANG</v>
      </c>
      <c r="O77" t="str">
        <f>IF(INDEX(Table1[KODE BARANG],A:A)=0,"",INDEX(Table1[KODE BARANG],A:A))</f>
        <v>STB-VO3</v>
      </c>
      <c r="P77" t="str">
        <f>INDEX(Table1[NAMA BARANG],A:A)</f>
        <v>STABILLO VTRO HL-1203 PASTEL</v>
      </c>
      <c r="Q77" t="str">
        <f>INDEX(Table1[ADA DI DAFTAR STOCK?],A:A)</f>
        <v>ADA</v>
      </c>
      <c r="R77" t="str">
        <f>SUBSTITUTE(_xlfn.NUMBERVALUE(Table4[[#This Row],[JUMLAH]],",","."),",",".")</f>
        <v>2</v>
      </c>
      <c r="S77" t="str">
        <f>INDEX(Table1[SATUAN_CONV],A:A)</f>
        <v>LSN</v>
      </c>
      <c r="T77" s="10" t="str">
        <f>SUBSTITUTE(_xlfn.NUMBERVALUE(Table4[[#This Row],[HARGA]],",","."),",",".")</f>
        <v>24000</v>
      </c>
      <c r="U77" s="12" t="str">
        <f>SUBSTITUTE(Table4[[#This Row],[DISKON]],",",".")</f>
        <v/>
      </c>
      <c r="V77" s="12" t="str">
        <f>SUBSTITUTE(Table4[[#This Row],[DISKON NOTA]],",",".")</f>
        <v/>
      </c>
      <c r="W77" s="3">
        <f>INDEX(Table1[TANGGAL NOTA_H],A:A)</f>
        <v>45531</v>
      </c>
      <c r="X77" s="3">
        <f>IF(INDEX(Table1[TANGGAL GUDANG_H],A:A)="","",INDEX(Table1[TANGGAL GUDANG_H],A:A))</f>
        <v>45530</v>
      </c>
      <c r="Y77" s="3">
        <f>INDEX(Table1[TANGGAL UPDATE_H],A:A)</f>
        <v>45534</v>
      </c>
      <c r="Z77" t="str">
        <f>INDEX(Table1[KOMENTAR_H],A:A)</f>
        <v/>
      </c>
      <c r="AA77"/>
      <c r="AB77">
        <f>IF(Table4[[#This Row],[DISKON]]="",Table4[[#This Row],[HARGA]],Table4[[#This Row],[HARGA]]*Table4[[#This Row],[DISKON]])</f>
        <v>24000</v>
      </c>
      <c r="AC77">
        <f>Table4[[#This Row],[TATAL DISKON]]*Table4[[#This Row],[JUMLAH]]</f>
        <v>48000</v>
      </c>
      <c r="AD77" t="str">
        <f>CONCATENATE(Table4[[#This Row],[SALES_C]],Table4[[#This Row],[NOTA TOKO]])</f>
        <v>G3517</v>
      </c>
      <c r="AE77">
        <f>INDEX(Table1[I],'4'!A:A)</f>
        <v>0</v>
      </c>
      <c r="AF77" t="e">
        <f>IF(Table4[[#This Row],[Column2]]="","",MATCH(Table4[[#This Row],[Column2]],AM:AM,0))</f>
        <v>#N/A</v>
      </c>
      <c r="AG77" t="str">
        <f>CONCATENATE(Table4[[#This Row],[TOKO-KOTA]],"_",Table4[[#This Row],[NAMA BARANG]])</f>
        <v>TRIO PLAZA-MAGELANG_STABILLO VTRO HL-1203 PASTEL</v>
      </c>
      <c r="AH77" t="str">
        <f>CONCATENATE(Table4[[#This Row],[CONCAT_TOKO KOTA + NAMA BARANG]],"_",Table4[[#This Row],[HARGA_C]])</f>
        <v>TRIO PLAZA-MAGELANG_STABILLO VTRO HL-1203 PASTEL_24000</v>
      </c>
      <c r="AK77" s="64">
        <v>2951</v>
      </c>
      <c r="AL77" s="8" t="s">
        <v>8476</v>
      </c>
      <c r="AM77" t="str">
        <f t="shared" si="1"/>
        <v>H2951</v>
      </c>
      <c r="AN77" t="e">
        <f>IF(Table10[[#This Row],[Column3]]="","",MATCH(Table10[[#This Row],[Column3]],AD:AD,0))</f>
        <v>#N/A</v>
      </c>
    </row>
    <row r="78" spans="1:40" ht="13.5" thickBot="1">
      <c r="A78" s="73">
        <v>90</v>
      </c>
      <c r="C78">
        <f>ROW()</f>
        <v>78</v>
      </c>
      <c r="D78">
        <f>INDEX(Table1[ROWID],A:A)</f>
        <v>79</v>
      </c>
      <c r="E78">
        <f>INDEX(Table1[//DBS],A:A)</f>
        <v>2751</v>
      </c>
      <c r="F78">
        <f>INDEX(Table1[HARGA_CONV],A:A)</f>
        <v>25992</v>
      </c>
      <c r="G78" t="str">
        <f>IF(INDEX(Table1[SALES_H],Table4[[#This Row],[ROWID]])=0,"",INDEX(Table1[SALES_H],Table4[[#This Row],[ROWID]]))</f>
        <v>G</v>
      </c>
      <c r="H78" t="str">
        <f>IF(Table4[[#This Row],[SALES]]="","",INDEX(SALES_DICT[2],MATCH(Table4[[#This Row],[SALES]],SALES_DICT[1],0)))</f>
        <v>G</v>
      </c>
      <c r="I78" s="2" t="str">
        <f>IF(INDEX(Table1[DISKON],A:A)=0,"",INDEX(Table1[DISKON],A:A))</f>
        <v/>
      </c>
      <c r="J78" s="2" t="str">
        <f>IF(INDEX(Table1[DISKON NOTA],A:A)=0,"",INDEX(Table1[DISKON NOTA],A:A))</f>
        <v/>
      </c>
      <c r="K78" s="7">
        <f>INDEX(Table1[ISI_CONV],A:A)</f>
        <v>2</v>
      </c>
      <c r="L78" s="11">
        <f>INDEX(Table1[NOTA TOKO],Table4[[#This Row],[ROWID]])</f>
        <v>3517</v>
      </c>
      <c r="M78" t="str">
        <f>Table4[[#This Row],[SALES DICT]]</f>
        <v>G</v>
      </c>
      <c r="N78" t="str">
        <f>INDEX(Table1[TOKO-KOTA_H],A:A)</f>
        <v>TRIO PLAZA-MAGELANG</v>
      </c>
      <c r="O78" t="str">
        <f>IF(INDEX(Table1[KODE BARANG],A:A)=0,"",INDEX(Table1[KODE BARANG],A:A))</f>
        <v>STB-TF13</v>
      </c>
      <c r="P78" t="str">
        <f>INDEX(Table1[NAMA BARANG],A:A)</f>
        <v>STABILLO TF-1145 LIVE COLOUR PASTEL</v>
      </c>
      <c r="Q78" t="str">
        <f>INDEX(Table1[ADA DI DAFTAR STOCK?],A:A)</f>
        <v>ADA</v>
      </c>
      <c r="R78" t="str">
        <f>SUBSTITUTE(_xlfn.NUMBERVALUE(Table4[[#This Row],[JUMLAH]],",","."),",",".")</f>
        <v>2</v>
      </c>
      <c r="S78" t="str">
        <f>INDEX(Table1[SATUAN_CONV],A:A)</f>
        <v>LSN</v>
      </c>
      <c r="T78" s="10" t="str">
        <f>SUBSTITUTE(_xlfn.NUMBERVALUE(Table4[[#This Row],[HARGA]],",","."),",",".")</f>
        <v>25992</v>
      </c>
      <c r="U78" s="12" t="str">
        <f>SUBSTITUTE(Table4[[#This Row],[DISKON]],",",".")</f>
        <v/>
      </c>
      <c r="V78" s="12" t="str">
        <f>SUBSTITUTE(Table4[[#This Row],[DISKON NOTA]],",",".")</f>
        <v/>
      </c>
      <c r="W78" s="3">
        <f>INDEX(Table1[TANGGAL NOTA_H],A:A)</f>
        <v>45531</v>
      </c>
      <c r="X78" s="3">
        <f>IF(INDEX(Table1[TANGGAL GUDANG_H],A:A)="","",INDEX(Table1[TANGGAL GUDANG_H],A:A))</f>
        <v>45530</v>
      </c>
      <c r="Y78" s="3">
        <f>INDEX(Table1[TANGGAL UPDATE_H],A:A)</f>
        <v>45534</v>
      </c>
      <c r="Z78" t="str">
        <f>INDEX(Table1[KOMENTAR_H],A:A)</f>
        <v/>
      </c>
      <c r="AA78"/>
      <c r="AB78">
        <f>IF(Table4[[#This Row],[DISKON]]="",Table4[[#This Row],[HARGA]],Table4[[#This Row],[HARGA]]*Table4[[#This Row],[DISKON]])</f>
        <v>25992</v>
      </c>
      <c r="AC78">
        <f>Table4[[#This Row],[TATAL DISKON]]*Table4[[#This Row],[JUMLAH]]</f>
        <v>51984</v>
      </c>
      <c r="AD78" t="str">
        <f>CONCATENATE(Table4[[#This Row],[SALES_C]],Table4[[#This Row],[NOTA TOKO]])</f>
        <v>G3517</v>
      </c>
      <c r="AE78">
        <f>INDEX(Table1[I],'4'!A:A)</f>
        <v>0</v>
      </c>
      <c r="AF78" t="e">
        <f>IF(Table4[[#This Row],[Column2]]="","",MATCH(Table4[[#This Row],[Column2]],AM:AM,0))</f>
        <v>#N/A</v>
      </c>
      <c r="AG78" t="str">
        <f>CONCATENATE(Table4[[#This Row],[TOKO-KOTA]],"_",Table4[[#This Row],[NAMA BARANG]])</f>
        <v>TRIO PLAZA-MAGELANG_STABILLO TF-1145 LIVE COLOUR PASTEL</v>
      </c>
      <c r="AH78" t="str">
        <f>CONCATENATE(Table4[[#This Row],[CONCAT_TOKO KOTA + NAMA BARANG]],"_",Table4[[#This Row],[HARGA_C]])</f>
        <v>TRIO PLAZA-MAGELANG_STABILLO TF-1145 LIVE COLOUR PASTEL_25992</v>
      </c>
      <c r="AK78" s="64">
        <v>2951</v>
      </c>
      <c r="AL78" s="8" t="s">
        <v>8476</v>
      </c>
      <c r="AM78" t="str">
        <f t="shared" si="1"/>
        <v>H2951</v>
      </c>
      <c r="AN78" t="e">
        <f>IF(Table10[[#This Row],[Column3]]="","",MATCH(Table10[[#This Row],[Column3]],AD:AD,0))</f>
        <v>#N/A</v>
      </c>
    </row>
    <row r="79" spans="1:40" ht="13.5" thickBot="1">
      <c r="A79" s="73">
        <v>91</v>
      </c>
      <c r="C79">
        <f>ROW()</f>
        <v>79</v>
      </c>
      <c r="D79">
        <f>INDEX(Table1[ROWID],A:A)</f>
        <v>79</v>
      </c>
      <c r="E79">
        <f>INDEX(Table1[//DBS],A:A)</f>
        <v>1383</v>
      </c>
      <c r="F79">
        <f>INDEX(Table1[HARGA_CONV],A:A)</f>
        <v>7500</v>
      </c>
      <c r="G79" t="str">
        <f>IF(INDEX(Table1[SALES_H],Table4[[#This Row],[ROWID]])=0,"",INDEX(Table1[SALES_H],Table4[[#This Row],[ROWID]]))</f>
        <v>G</v>
      </c>
      <c r="H79" t="str">
        <f>IF(Table4[[#This Row],[SALES]]="","",INDEX(SALES_DICT[2],MATCH(Table4[[#This Row],[SALES]],SALES_DICT[1],0)))</f>
        <v>G</v>
      </c>
      <c r="I79" s="2" t="str">
        <f>IF(INDEX(Table1[DISKON],A:A)=0,"",INDEX(Table1[DISKON],A:A))</f>
        <v/>
      </c>
      <c r="J79" s="2" t="str">
        <f>IF(INDEX(Table1[DISKON NOTA],A:A)=0,"",INDEX(Table1[DISKON NOTA],A:A))</f>
        <v/>
      </c>
      <c r="K79" s="7">
        <f>INDEX(Table1[ISI_CONV],A:A)</f>
        <v>12</v>
      </c>
      <c r="L79" s="11">
        <f>INDEX(Table1[NOTA TOKO],Table4[[#This Row],[ROWID]])</f>
        <v>3517</v>
      </c>
      <c r="M79" t="str">
        <f>Table4[[#This Row],[SALES DICT]]</f>
        <v>G</v>
      </c>
      <c r="N79" t="str">
        <f>INDEX(Table1[TOKO-KOTA_H],A:A)</f>
        <v>TRIO PLAZA-MAGELANG</v>
      </c>
      <c r="O79" t="str">
        <f>IF(INDEX(Table1[KODE BARANG],A:A)=0,"",INDEX(Table1[KODE BARANG],A:A))</f>
        <v>IGE-NB20</v>
      </c>
      <c r="P79" t="str">
        <f>INDEX(Table1[NAMA BARANG],A:A)</f>
        <v>ISI GEL SQ 321 MIX</v>
      </c>
      <c r="Q79" t="str">
        <f>INDEX(Table1[ADA DI DAFTAR STOCK?],A:A)</f>
        <v>ADA</v>
      </c>
      <c r="R79" t="str">
        <f>SUBSTITUTE(_xlfn.NUMBERVALUE(Table4[[#This Row],[JUMLAH]],",","."),",",".")</f>
        <v>12</v>
      </c>
      <c r="S79" t="str">
        <f>INDEX(Table1[SATUAN_CONV],A:A)</f>
        <v>BOX</v>
      </c>
      <c r="T79" s="10" t="str">
        <f>SUBSTITUTE(_xlfn.NUMBERVALUE(Table4[[#This Row],[HARGA]],",","."),",",".")</f>
        <v>7500</v>
      </c>
      <c r="U79" s="12" t="str">
        <f>SUBSTITUTE(Table4[[#This Row],[DISKON]],",",".")</f>
        <v/>
      </c>
      <c r="V79" s="12" t="str">
        <f>SUBSTITUTE(Table4[[#This Row],[DISKON NOTA]],",",".")</f>
        <v/>
      </c>
      <c r="W79" s="3">
        <f>INDEX(Table1[TANGGAL NOTA_H],A:A)</f>
        <v>45531</v>
      </c>
      <c r="X79" s="3">
        <f>IF(INDEX(Table1[TANGGAL GUDANG_H],A:A)="","",INDEX(Table1[TANGGAL GUDANG_H],A:A))</f>
        <v>45530</v>
      </c>
      <c r="Y79" s="3">
        <f>INDEX(Table1[TANGGAL UPDATE_H],A:A)</f>
        <v>45534</v>
      </c>
      <c r="Z79" t="str">
        <f>INDEX(Table1[KOMENTAR_H],A:A)</f>
        <v/>
      </c>
      <c r="AA79"/>
      <c r="AB79">
        <f>IF(Table4[[#This Row],[DISKON]]="",Table4[[#This Row],[HARGA]],Table4[[#This Row],[HARGA]]*Table4[[#This Row],[DISKON]])</f>
        <v>7500</v>
      </c>
      <c r="AC79">
        <f>Table4[[#This Row],[TATAL DISKON]]*Table4[[#This Row],[JUMLAH]]</f>
        <v>90000</v>
      </c>
      <c r="AD79" t="str">
        <f>CONCATENATE(Table4[[#This Row],[SALES_C]],Table4[[#This Row],[NOTA TOKO]])</f>
        <v>G3517</v>
      </c>
      <c r="AE79">
        <f>INDEX(Table1[I],'4'!A:A)</f>
        <v>0</v>
      </c>
      <c r="AF79" t="e">
        <f>IF(Table4[[#This Row],[Column2]]="","",MATCH(Table4[[#This Row],[Column2]],AM:AM,0))</f>
        <v>#N/A</v>
      </c>
      <c r="AG79" t="str">
        <f>CONCATENATE(Table4[[#This Row],[TOKO-KOTA]],"_",Table4[[#This Row],[NAMA BARANG]])</f>
        <v>TRIO PLAZA-MAGELANG_ISI GEL SQ 321 MIX</v>
      </c>
      <c r="AH79" t="str">
        <f>CONCATENATE(Table4[[#This Row],[CONCAT_TOKO KOTA + NAMA BARANG]],"_",Table4[[#This Row],[HARGA_C]])</f>
        <v>TRIO PLAZA-MAGELANG_ISI GEL SQ 321 MIX_7500</v>
      </c>
      <c r="AK79" s="64">
        <v>2951</v>
      </c>
      <c r="AL79" s="8" t="s">
        <v>8476</v>
      </c>
      <c r="AM79" t="str">
        <f t="shared" si="1"/>
        <v>H2951</v>
      </c>
      <c r="AN79" t="e">
        <f>IF(Table10[[#This Row],[Column3]]="","",MATCH(Table10[[#This Row],[Column3]],AD:AD,0))</f>
        <v>#N/A</v>
      </c>
    </row>
    <row r="80" spans="1:40" ht="13.5" thickBot="1">
      <c r="A80" s="73">
        <v>92</v>
      </c>
      <c r="C80">
        <f>ROW()</f>
        <v>80</v>
      </c>
      <c r="D80">
        <f>INDEX(Table1[ROWID],A:A)</f>
        <v>79</v>
      </c>
      <c r="E80">
        <f>INDEX(Table1[//DBS],A:A)</f>
        <v>568</v>
      </c>
      <c r="F80">
        <f>INDEX(Table1[HARGA_CONV],A:A)</f>
        <v>90000</v>
      </c>
      <c r="G80" t="str">
        <f>IF(INDEX(Table1[SALES_H],Table4[[#This Row],[ROWID]])=0,"",INDEX(Table1[SALES_H],Table4[[#This Row],[ROWID]]))</f>
        <v>G</v>
      </c>
      <c r="H80" t="str">
        <f>IF(Table4[[#This Row],[SALES]]="","",INDEX(SALES_DICT[2],MATCH(Table4[[#This Row],[SALES]],SALES_DICT[1],0)))</f>
        <v>G</v>
      </c>
      <c r="I80" s="2" t="str">
        <f>IF(INDEX(Table1[DISKON],A:A)=0,"",INDEX(Table1[DISKON],A:A))</f>
        <v/>
      </c>
      <c r="J80" s="2" t="str">
        <f>IF(INDEX(Table1[DISKON NOTA],A:A)=0,"",INDEX(Table1[DISKON NOTA],A:A))</f>
        <v/>
      </c>
      <c r="K80" s="7">
        <f>INDEX(Table1[ISI_CONV],A:A)</f>
        <v>3</v>
      </c>
      <c r="L80" s="11">
        <f>INDEX(Table1[NOTA TOKO],Table4[[#This Row],[ROWID]])</f>
        <v>3517</v>
      </c>
      <c r="M80" t="str">
        <f>Table4[[#This Row],[SALES DICT]]</f>
        <v>G</v>
      </c>
      <c r="N80" t="str">
        <f>INDEX(Table1[TOKO-KOTA_H],A:A)</f>
        <v>TRIO PLAZA-MAGELANG</v>
      </c>
      <c r="O80" t="str">
        <f>IF(INDEX(Table1[KODE BARANG],A:A)=0,"",INDEX(Table1[KODE BARANG],A:A))</f>
        <v>BOL-IM215</v>
      </c>
      <c r="P80" t="str">
        <f>INDEX(Table1[NAMA BARANG],A:A)</f>
        <v>BP GEL MD-241 BERUANG (36)</v>
      </c>
      <c r="Q80" t="str">
        <f>INDEX(Table1[ADA DI DAFTAR STOCK?],A:A)</f>
        <v>ADA</v>
      </c>
      <c r="R80" t="str">
        <f>SUBSTITUTE(_xlfn.NUMBERVALUE(Table4[[#This Row],[JUMLAH]],",","."),",",".")</f>
        <v>3</v>
      </c>
      <c r="S80" t="str">
        <f>INDEX(Table1[SATUAN_CONV],A:A)</f>
        <v>LSN</v>
      </c>
      <c r="T80" s="10" t="str">
        <f>SUBSTITUTE(_xlfn.NUMBERVALUE(Table4[[#This Row],[HARGA]],",","."),",",".")</f>
        <v>90000</v>
      </c>
      <c r="U80" s="12" t="str">
        <f>SUBSTITUTE(Table4[[#This Row],[DISKON]],",",".")</f>
        <v/>
      </c>
      <c r="V80" s="12" t="str">
        <f>SUBSTITUTE(Table4[[#This Row],[DISKON NOTA]],",",".")</f>
        <v/>
      </c>
      <c r="W80" s="3">
        <f>INDEX(Table1[TANGGAL NOTA_H],A:A)</f>
        <v>45531</v>
      </c>
      <c r="X80" s="3">
        <f>IF(INDEX(Table1[TANGGAL GUDANG_H],A:A)="","",INDEX(Table1[TANGGAL GUDANG_H],A:A))</f>
        <v>45530</v>
      </c>
      <c r="Y80" s="3">
        <f>INDEX(Table1[TANGGAL UPDATE_H],A:A)</f>
        <v>45534</v>
      </c>
      <c r="Z80" t="str">
        <f>INDEX(Table1[KOMENTAR_H],A:A)</f>
        <v/>
      </c>
      <c r="AA80"/>
      <c r="AB80">
        <f>IF(Table4[[#This Row],[DISKON]]="",Table4[[#This Row],[HARGA]],Table4[[#This Row],[HARGA]]*Table4[[#This Row],[DISKON]])</f>
        <v>90000</v>
      </c>
      <c r="AC80">
        <f>Table4[[#This Row],[TATAL DISKON]]*Table4[[#This Row],[JUMLAH]]</f>
        <v>270000</v>
      </c>
      <c r="AD80" t="str">
        <f>CONCATENATE(Table4[[#This Row],[SALES_C]],Table4[[#This Row],[NOTA TOKO]])</f>
        <v>G3517</v>
      </c>
      <c r="AE80">
        <f>INDEX(Table1[I],'4'!A:A)</f>
        <v>0</v>
      </c>
      <c r="AF80" t="e">
        <f>IF(Table4[[#This Row],[Column2]]="","",MATCH(Table4[[#This Row],[Column2]],AM:AM,0))</f>
        <v>#N/A</v>
      </c>
      <c r="AG80" t="str">
        <f>CONCATENATE(Table4[[#This Row],[TOKO-KOTA]],"_",Table4[[#This Row],[NAMA BARANG]])</f>
        <v>TRIO PLAZA-MAGELANG_BP GEL MD-241 BERUANG (36)</v>
      </c>
      <c r="AH80" t="str">
        <f>CONCATENATE(Table4[[#This Row],[CONCAT_TOKO KOTA + NAMA BARANG]],"_",Table4[[#This Row],[HARGA_C]])</f>
        <v>TRIO PLAZA-MAGELANG_BP GEL MD-241 BERUANG (36)_90000</v>
      </c>
      <c r="AK80" s="64">
        <v>2951</v>
      </c>
      <c r="AL80" s="8" t="s">
        <v>8476</v>
      </c>
      <c r="AM80" t="str">
        <f t="shared" si="1"/>
        <v>H2951</v>
      </c>
      <c r="AN80" t="e">
        <f>IF(Table10[[#This Row],[Column3]]="","",MATCH(Table10[[#This Row],[Column3]],AD:AD,0))</f>
        <v>#N/A</v>
      </c>
    </row>
    <row r="81" spans="1:40" ht="13.5" thickBot="1">
      <c r="A81" s="73">
        <v>93</v>
      </c>
      <c r="C81">
        <f>ROW()</f>
        <v>81</v>
      </c>
      <c r="D81">
        <f>INDEX(Table1[ROWID],A:A)</f>
        <v>79</v>
      </c>
      <c r="E81">
        <f>INDEX(Table1[//DBS],A:A)</f>
        <v>709</v>
      </c>
      <c r="F81">
        <f>INDEX(Table1[HARGA_CONV],A:A)</f>
        <v>12000</v>
      </c>
      <c r="G81" t="str">
        <f>IF(INDEX(Table1[SALES_H],Table4[[#This Row],[ROWID]])=0,"",INDEX(Table1[SALES_H],Table4[[#This Row],[ROWID]]))</f>
        <v>G</v>
      </c>
      <c r="H81" t="str">
        <f>IF(Table4[[#This Row],[SALES]]="","",INDEX(SALES_DICT[2],MATCH(Table4[[#This Row],[SALES]],SALES_DICT[1],0)))</f>
        <v>G</v>
      </c>
      <c r="I81" s="2" t="str">
        <f>IF(INDEX(Table1[DISKON],A:A)=0,"",INDEX(Table1[DISKON],A:A))</f>
        <v/>
      </c>
      <c r="J81" s="2" t="str">
        <f>IF(INDEX(Table1[DISKON NOTA],A:A)=0,"",INDEX(Table1[DISKON NOTA],A:A))</f>
        <v/>
      </c>
      <c r="K81" s="7">
        <f>INDEX(Table1[ISI_CONV],A:A)</f>
        <v>6</v>
      </c>
      <c r="L81" s="11">
        <f>INDEX(Table1[NOTA TOKO],Table4[[#This Row],[ROWID]])</f>
        <v>3517</v>
      </c>
      <c r="M81" t="str">
        <f>Table4[[#This Row],[SALES DICT]]</f>
        <v>G</v>
      </c>
      <c r="N81" t="str">
        <f>INDEX(Table1[TOKO-KOTA_H],A:A)</f>
        <v>TRIO PLAZA-MAGELANG</v>
      </c>
      <c r="O81" t="str">
        <f>IF(INDEX(Table1[KODE BARANG],A:A)=0,"",INDEX(Table1[KODE BARANG],A:A))</f>
        <v>BOL-IM359</v>
      </c>
      <c r="P81" t="str">
        <f>INDEX(Table1[NAMA BARANG],A:A)</f>
        <v>BP GEL DTIAN DT-612</v>
      </c>
      <c r="Q81" t="str">
        <f>INDEX(Table1[ADA DI DAFTAR STOCK?],A:A)</f>
        <v>ADA</v>
      </c>
      <c r="R81" t="str">
        <f>SUBSTITUTE(_xlfn.NUMBERVALUE(Table4[[#This Row],[JUMLAH]],",","."),",",".")</f>
        <v>6</v>
      </c>
      <c r="S81" t="str">
        <f>INDEX(Table1[SATUAN_CONV],A:A)</f>
        <v>LSN</v>
      </c>
      <c r="T81" s="10" t="str">
        <f>SUBSTITUTE(_xlfn.NUMBERVALUE(Table4[[#This Row],[HARGA]],",","."),",",".")</f>
        <v>12000</v>
      </c>
      <c r="U81" s="12" t="str">
        <f>SUBSTITUTE(Table4[[#This Row],[DISKON]],",",".")</f>
        <v/>
      </c>
      <c r="V81" s="12" t="str">
        <f>SUBSTITUTE(Table4[[#This Row],[DISKON NOTA]],",",".")</f>
        <v/>
      </c>
      <c r="W81" s="3">
        <f>INDEX(Table1[TANGGAL NOTA_H],A:A)</f>
        <v>45531</v>
      </c>
      <c r="X81" s="3">
        <f>IF(INDEX(Table1[TANGGAL GUDANG_H],A:A)="","",INDEX(Table1[TANGGAL GUDANG_H],A:A))</f>
        <v>45530</v>
      </c>
      <c r="Y81" s="3">
        <f>INDEX(Table1[TANGGAL UPDATE_H],A:A)</f>
        <v>45534</v>
      </c>
      <c r="Z81" t="str">
        <f>INDEX(Table1[KOMENTAR_H],A:A)</f>
        <v/>
      </c>
      <c r="AA81"/>
      <c r="AB81">
        <f>IF(Table4[[#This Row],[DISKON]]="",Table4[[#This Row],[HARGA]],Table4[[#This Row],[HARGA]]*Table4[[#This Row],[DISKON]])</f>
        <v>12000</v>
      </c>
      <c r="AC81">
        <f>Table4[[#This Row],[TATAL DISKON]]*Table4[[#This Row],[JUMLAH]]</f>
        <v>72000</v>
      </c>
      <c r="AD81" t="str">
        <f>CONCATENATE(Table4[[#This Row],[SALES_C]],Table4[[#This Row],[NOTA TOKO]])</f>
        <v>G3517</v>
      </c>
      <c r="AE81">
        <f>INDEX(Table1[I],'4'!A:A)</f>
        <v>0</v>
      </c>
      <c r="AF81" t="e">
        <f>IF(Table4[[#This Row],[Column2]]="","",MATCH(Table4[[#This Row],[Column2]],AM:AM,0))</f>
        <v>#N/A</v>
      </c>
      <c r="AG81" t="str">
        <f>CONCATENATE(Table4[[#This Row],[TOKO-KOTA]],"_",Table4[[#This Row],[NAMA BARANG]])</f>
        <v>TRIO PLAZA-MAGELANG_BP GEL DTIAN DT-612</v>
      </c>
      <c r="AH81" t="str">
        <f>CONCATENATE(Table4[[#This Row],[CONCAT_TOKO KOTA + NAMA BARANG]],"_",Table4[[#This Row],[HARGA_C]])</f>
        <v>TRIO PLAZA-MAGELANG_BP GEL DTIAN DT-612_12000</v>
      </c>
      <c r="AK81" s="64">
        <v>2951</v>
      </c>
      <c r="AL81" s="8" t="s">
        <v>8476</v>
      </c>
      <c r="AM81" t="str">
        <f t="shared" si="1"/>
        <v>H2951</v>
      </c>
      <c r="AN81" t="e">
        <f>IF(Table10[[#This Row],[Column3]]="","",MATCH(Table10[[#This Row],[Column3]],AD:AD,0))</f>
        <v>#N/A</v>
      </c>
    </row>
    <row r="82" spans="1:40" ht="13.5" thickBot="1">
      <c r="A82" s="73">
        <v>94</v>
      </c>
      <c r="C82">
        <f>ROW()</f>
        <v>82</v>
      </c>
      <c r="D82">
        <f>INDEX(Table1[ROWID],A:A)</f>
        <v>79</v>
      </c>
      <c r="E82">
        <f>INDEX(Table1[//DBS],A:A)</f>
        <v>693</v>
      </c>
      <c r="F82">
        <f>INDEX(Table1[HARGA_CONV],A:A)</f>
        <v>51000</v>
      </c>
      <c r="G82" t="str">
        <f>IF(INDEX(Table1[SALES_H],Table4[[#This Row],[ROWID]])=0,"",INDEX(Table1[SALES_H],Table4[[#This Row],[ROWID]]))</f>
        <v>G</v>
      </c>
      <c r="H82" t="str">
        <f>IF(Table4[[#This Row],[SALES]]="","",INDEX(SALES_DICT[2],MATCH(Table4[[#This Row],[SALES]],SALES_DICT[1],0)))</f>
        <v>G</v>
      </c>
      <c r="I82" s="2" t="str">
        <f>IF(INDEX(Table1[DISKON],A:A)=0,"",INDEX(Table1[DISKON],A:A))</f>
        <v/>
      </c>
      <c r="J82" s="2" t="str">
        <f>IF(INDEX(Table1[DISKON NOTA],A:A)=0,"",INDEX(Table1[DISKON NOTA],A:A))</f>
        <v/>
      </c>
      <c r="K82" s="7">
        <f>INDEX(Table1[ISI_CONV],A:A)</f>
        <v>2</v>
      </c>
      <c r="L82" s="11">
        <f>INDEX(Table1[NOTA TOKO],Table4[[#This Row],[ROWID]])</f>
        <v>3517</v>
      </c>
      <c r="M82" t="str">
        <f>Table4[[#This Row],[SALES DICT]]</f>
        <v>G</v>
      </c>
      <c r="N82" t="str">
        <f>INDEX(Table1[TOKO-KOTA_H],A:A)</f>
        <v>TRIO PLAZA-MAGELANG</v>
      </c>
      <c r="O82" t="str">
        <f>IF(INDEX(Table1[KODE BARANG],A:A)=0,"",INDEX(Table1[KODE BARANG],A:A))</f>
        <v>BOL-TF343</v>
      </c>
      <c r="P82" t="str">
        <f>INDEX(Table1[NAMA BARANG],A:A)</f>
        <v>BP TF-2037 6W</v>
      </c>
      <c r="Q82" t="str">
        <f>INDEX(Table1[ADA DI DAFTAR STOCK?],A:A)</f>
        <v>ADA</v>
      </c>
      <c r="R82" t="str">
        <f>SUBSTITUTE(_xlfn.NUMBERVALUE(Table4[[#This Row],[JUMLAH]],",","."),",",".")</f>
        <v>2</v>
      </c>
      <c r="S82" t="str">
        <f>INDEX(Table1[SATUAN_CONV],A:A)</f>
        <v>LSN</v>
      </c>
      <c r="T82" s="10" t="str">
        <f>SUBSTITUTE(_xlfn.NUMBERVALUE(Table4[[#This Row],[HARGA]],",","."),",",".")</f>
        <v>51000</v>
      </c>
      <c r="U82" s="12" t="str">
        <f>SUBSTITUTE(Table4[[#This Row],[DISKON]],",",".")</f>
        <v/>
      </c>
      <c r="V82" s="12" t="str">
        <f>SUBSTITUTE(Table4[[#This Row],[DISKON NOTA]],",",".")</f>
        <v/>
      </c>
      <c r="W82" s="3">
        <f>INDEX(Table1[TANGGAL NOTA_H],A:A)</f>
        <v>45531</v>
      </c>
      <c r="X82" s="3">
        <f>IF(INDEX(Table1[TANGGAL GUDANG_H],A:A)="","",INDEX(Table1[TANGGAL GUDANG_H],A:A))</f>
        <v>45530</v>
      </c>
      <c r="Y82" s="3">
        <f>INDEX(Table1[TANGGAL UPDATE_H],A:A)</f>
        <v>45534</v>
      </c>
      <c r="Z82" t="str">
        <f>INDEX(Table1[KOMENTAR_H],A:A)</f>
        <v/>
      </c>
      <c r="AA82"/>
      <c r="AB82">
        <f>IF(Table4[[#This Row],[DISKON]]="",Table4[[#This Row],[HARGA]],Table4[[#This Row],[HARGA]]*Table4[[#This Row],[DISKON]])</f>
        <v>51000</v>
      </c>
      <c r="AC82">
        <f>Table4[[#This Row],[TATAL DISKON]]*Table4[[#This Row],[JUMLAH]]</f>
        <v>102000</v>
      </c>
      <c r="AD82" t="str">
        <f>CONCATENATE(Table4[[#This Row],[SALES_C]],Table4[[#This Row],[NOTA TOKO]])</f>
        <v>G3517</v>
      </c>
      <c r="AE82">
        <f>INDEX(Table1[I],'4'!A:A)</f>
        <v>0</v>
      </c>
      <c r="AF82" t="e">
        <f>IF(Table4[[#This Row],[Column2]]="","",MATCH(Table4[[#This Row],[Column2]],AM:AM,0))</f>
        <v>#N/A</v>
      </c>
      <c r="AG82" t="str">
        <f>CONCATENATE(Table4[[#This Row],[TOKO-KOTA]],"_",Table4[[#This Row],[NAMA BARANG]])</f>
        <v>TRIO PLAZA-MAGELANG_BP TF-2037 6W</v>
      </c>
      <c r="AH82" t="str">
        <f>CONCATENATE(Table4[[#This Row],[CONCAT_TOKO KOTA + NAMA BARANG]],"_",Table4[[#This Row],[HARGA_C]])</f>
        <v>TRIO PLAZA-MAGELANG_BP TF-2037 6W_51000</v>
      </c>
      <c r="AK82" s="64">
        <v>2951</v>
      </c>
      <c r="AL82" s="8" t="s">
        <v>8476</v>
      </c>
      <c r="AM82" t="str">
        <f t="shared" si="1"/>
        <v>H2951</v>
      </c>
      <c r="AN82" t="e">
        <f>IF(Table10[[#This Row],[Column3]]="","",MATCH(Table10[[#This Row],[Column3]],AD:AD,0))</f>
        <v>#N/A</v>
      </c>
    </row>
    <row r="83" spans="1:40" ht="13.5" thickBot="1">
      <c r="A83" s="73">
        <v>96</v>
      </c>
      <c r="C83">
        <f>ROW()</f>
        <v>83</v>
      </c>
      <c r="D83">
        <f>INDEX(Table1[ROWID],A:A)</f>
        <v>96</v>
      </c>
      <c r="E83">
        <f>INDEX(Table1[//DBS],A:A)</f>
        <v>1089</v>
      </c>
      <c r="F83">
        <f>INDEX(Table1[HARGA_CONV],A:A)</f>
        <v>3750</v>
      </c>
      <c r="G83" t="str">
        <f>IF(INDEX(Table1[SALES_H],Table4[[#This Row],[ROWID]])=0,"",INDEX(Table1[SALES_H],Table4[[#This Row],[ROWID]]))</f>
        <v>G</v>
      </c>
      <c r="H83" t="str">
        <f>IF(Table4[[#This Row],[SALES]]="","",INDEX(SALES_DICT[2],MATCH(Table4[[#This Row],[SALES]],SALES_DICT[1],0)))</f>
        <v>G</v>
      </c>
      <c r="I83" s="2" t="str">
        <f>IF(INDEX(Table1[DISKON],A:A)=0,"",INDEX(Table1[DISKON],A:A))</f>
        <v/>
      </c>
      <c r="J83" s="2" t="str">
        <f>IF(INDEX(Table1[DISKON NOTA],A:A)=0,"",INDEX(Table1[DISKON NOTA],A:A))</f>
        <v/>
      </c>
      <c r="K83" s="7">
        <f>INDEX(Table1[ISI_CONV],A:A)</f>
        <v>12</v>
      </c>
      <c r="L83" s="11">
        <f>INDEX(Table1[NOTA TOKO],Table4[[#This Row],[ROWID]])</f>
        <v>3518</v>
      </c>
      <c r="M83" t="str">
        <f>Table4[[#This Row],[SALES DICT]]</f>
        <v>G</v>
      </c>
      <c r="N83" t="str">
        <f>INDEX(Table1[TOKO-KOTA_H],A:A)</f>
        <v>TRIO PLAZA-MAGELANG</v>
      </c>
      <c r="O83" t="str">
        <f>IF(INDEX(Table1[KODE BARANG],A:A)=0,"",INDEX(Table1[KODE BARANG],A:A))</f>
        <v>GAR-IM149</v>
      </c>
      <c r="P83" t="str">
        <f>INDEX(Table1[NAMA BARANG],A:A)</f>
        <v>GARISAN SET 20CM 8182 (1 BOX=40 PCS)</v>
      </c>
      <c r="Q83" t="str">
        <f>INDEX(Table1[ADA DI DAFTAR STOCK?],A:A)</f>
        <v>ADA</v>
      </c>
      <c r="R83" t="str">
        <f>SUBSTITUTE(_xlfn.NUMBERVALUE(Table4[[#This Row],[JUMLAH]],",","."),",",".")</f>
        <v>12</v>
      </c>
      <c r="S83" t="str">
        <f>INDEX(Table1[SATUAN_CONV],A:A)</f>
        <v>PCS</v>
      </c>
      <c r="T83" s="10" t="str">
        <f>SUBSTITUTE(_xlfn.NUMBERVALUE(Table4[[#This Row],[HARGA]],",","."),",",".")</f>
        <v>3750</v>
      </c>
      <c r="U83" s="12" t="str">
        <f>SUBSTITUTE(Table4[[#This Row],[DISKON]],",",".")</f>
        <v/>
      </c>
      <c r="V83" s="12" t="str">
        <f>SUBSTITUTE(Table4[[#This Row],[DISKON NOTA]],",",".")</f>
        <v/>
      </c>
      <c r="W83" s="3">
        <f>INDEX(Table1[TANGGAL NOTA_H],A:A)</f>
        <v>45531</v>
      </c>
      <c r="X83" s="3">
        <f>IF(INDEX(Table1[TANGGAL GUDANG_H],A:A)="","",INDEX(Table1[TANGGAL GUDANG_H],A:A))</f>
        <v>45530</v>
      </c>
      <c r="Y83" s="3">
        <f>INDEX(Table1[TANGGAL UPDATE_H],A:A)</f>
        <v>45534</v>
      </c>
      <c r="Z83" t="str">
        <f>INDEX(Table1[KOMENTAR_H],A:A)</f>
        <v/>
      </c>
      <c r="AA83"/>
      <c r="AB83">
        <f>IF(Table4[[#This Row],[DISKON]]="",Table4[[#This Row],[HARGA]],Table4[[#This Row],[HARGA]]*Table4[[#This Row],[DISKON]])</f>
        <v>3750</v>
      </c>
      <c r="AC83">
        <f>Table4[[#This Row],[TATAL DISKON]]*Table4[[#This Row],[JUMLAH]]</f>
        <v>45000</v>
      </c>
      <c r="AD83" t="str">
        <f>CONCATENATE(Table4[[#This Row],[SALES_C]],Table4[[#This Row],[NOTA TOKO]])</f>
        <v>G3518</v>
      </c>
      <c r="AE83">
        <f>INDEX(Table1[I],'4'!A:A)</f>
        <v>0</v>
      </c>
      <c r="AF83" t="e">
        <f>IF(Table4[[#This Row],[Column2]]="","",MATCH(Table4[[#This Row],[Column2]],AM:AM,0))</f>
        <v>#N/A</v>
      </c>
      <c r="AG83" t="str">
        <f>CONCATENATE(Table4[[#This Row],[TOKO-KOTA]],"_",Table4[[#This Row],[NAMA BARANG]])</f>
        <v>TRIO PLAZA-MAGELANG_GARISAN SET 20CM 8182 (1 BOX=40 PCS)</v>
      </c>
      <c r="AH83" t="str">
        <f>CONCATENATE(Table4[[#This Row],[CONCAT_TOKO KOTA + NAMA BARANG]],"_",Table4[[#This Row],[HARGA_C]])</f>
        <v>TRIO PLAZA-MAGELANG_GARISAN SET 20CM 8182 (1 BOX=40 PCS)_3750</v>
      </c>
      <c r="AK83" s="64">
        <v>2951</v>
      </c>
      <c r="AL83" s="8" t="s">
        <v>8476</v>
      </c>
      <c r="AM83" t="str">
        <f t="shared" si="1"/>
        <v>H2951</v>
      </c>
      <c r="AN83" t="e">
        <f>IF(Table10[[#This Row],[Column3]]="","",MATCH(Table10[[#This Row],[Column3]],AD:AD,0))</f>
        <v>#N/A</v>
      </c>
    </row>
    <row r="84" spans="1:40" ht="13.5" thickBot="1">
      <c r="A84" s="73">
        <v>97</v>
      </c>
      <c r="C84">
        <f>ROW()</f>
        <v>84</v>
      </c>
      <c r="D84">
        <f>INDEX(Table1[ROWID],A:A)</f>
        <v>96</v>
      </c>
      <c r="E84">
        <f>INDEX(Table1[//DBS],A:A)</f>
        <v>1090</v>
      </c>
      <c r="F84">
        <f>INDEX(Table1[HARGA_CONV],A:A)</f>
        <v>3750</v>
      </c>
      <c r="G84" t="str">
        <f>IF(INDEX(Table1[SALES_H],Table4[[#This Row],[ROWID]])=0,"",INDEX(Table1[SALES_H],Table4[[#This Row],[ROWID]]))</f>
        <v>G</v>
      </c>
      <c r="H84" t="str">
        <f>IF(Table4[[#This Row],[SALES]]="","",INDEX(SALES_DICT[2],MATCH(Table4[[#This Row],[SALES]],SALES_DICT[1],0)))</f>
        <v>G</v>
      </c>
      <c r="I84" s="2" t="str">
        <f>IF(INDEX(Table1[DISKON],A:A)=0,"",INDEX(Table1[DISKON],A:A))</f>
        <v/>
      </c>
      <c r="J84" s="2" t="str">
        <f>IF(INDEX(Table1[DISKON NOTA],A:A)=0,"",INDEX(Table1[DISKON NOTA],A:A))</f>
        <v/>
      </c>
      <c r="K84" s="7">
        <f>INDEX(Table1[ISI_CONV],A:A)</f>
        <v>12</v>
      </c>
      <c r="L84" s="11">
        <f>INDEX(Table1[NOTA TOKO],Table4[[#This Row],[ROWID]])</f>
        <v>3518</v>
      </c>
      <c r="M84" t="str">
        <f>Table4[[#This Row],[SALES DICT]]</f>
        <v>G</v>
      </c>
      <c r="N84" t="str">
        <f>INDEX(Table1[TOKO-KOTA_H],A:A)</f>
        <v>TRIO PLAZA-MAGELANG</v>
      </c>
      <c r="O84" t="str">
        <f>IF(INDEX(Table1[KODE BARANG],A:A)=0,"",INDEX(Table1[KODE BARANG],A:A))</f>
        <v>GAR-IM150</v>
      </c>
      <c r="P84" t="str">
        <f>INDEX(Table1[NAMA BARANG],A:A)</f>
        <v>GARISAN SET 20CM 8208 (1 BOX=40 PCS)</v>
      </c>
      <c r="Q84" t="str">
        <f>INDEX(Table1[ADA DI DAFTAR STOCK?],A:A)</f>
        <v>ADA</v>
      </c>
      <c r="R84" t="str">
        <f>SUBSTITUTE(_xlfn.NUMBERVALUE(Table4[[#This Row],[JUMLAH]],",","."),",",".")</f>
        <v>12</v>
      </c>
      <c r="S84" t="str">
        <f>INDEX(Table1[SATUAN_CONV],A:A)</f>
        <v>PCS</v>
      </c>
      <c r="T84" s="10" t="str">
        <f>SUBSTITUTE(_xlfn.NUMBERVALUE(Table4[[#This Row],[HARGA]],",","."),",",".")</f>
        <v>3750</v>
      </c>
      <c r="U84" s="12" t="str">
        <f>SUBSTITUTE(Table4[[#This Row],[DISKON]],",",".")</f>
        <v/>
      </c>
      <c r="V84" s="12" t="str">
        <f>SUBSTITUTE(Table4[[#This Row],[DISKON NOTA]],",",".")</f>
        <v/>
      </c>
      <c r="W84" s="3">
        <f>INDEX(Table1[TANGGAL NOTA_H],A:A)</f>
        <v>45531</v>
      </c>
      <c r="X84" s="3">
        <f>IF(INDEX(Table1[TANGGAL GUDANG_H],A:A)="","",INDEX(Table1[TANGGAL GUDANG_H],A:A))</f>
        <v>45530</v>
      </c>
      <c r="Y84" s="3">
        <f>INDEX(Table1[TANGGAL UPDATE_H],A:A)</f>
        <v>45534</v>
      </c>
      <c r="Z84" t="str">
        <f>INDEX(Table1[KOMENTAR_H],A:A)</f>
        <v/>
      </c>
      <c r="AA84"/>
      <c r="AB84">
        <f>IF(Table4[[#This Row],[DISKON]]="",Table4[[#This Row],[HARGA]],Table4[[#This Row],[HARGA]]*Table4[[#This Row],[DISKON]])</f>
        <v>3750</v>
      </c>
      <c r="AC84">
        <f>Table4[[#This Row],[TATAL DISKON]]*Table4[[#This Row],[JUMLAH]]</f>
        <v>45000</v>
      </c>
      <c r="AD84" t="str">
        <f>CONCATENATE(Table4[[#This Row],[SALES_C]],Table4[[#This Row],[NOTA TOKO]])</f>
        <v>G3518</v>
      </c>
      <c r="AE84">
        <f>INDEX(Table1[I],'4'!A:A)</f>
        <v>0</v>
      </c>
      <c r="AF84" t="e">
        <f>IF(Table4[[#This Row],[Column2]]="","",MATCH(Table4[[#This Row],[Column2]],AM:AM,0))</f>
        <v>#N/A</v>
      </c>
      <c r="AG84" t="str">
        <f>CONCATENATE(Table4[[#This Row],[TOKO-KOTA]],"_",Table4[[#This Row],[NAMA BARANG]])</f>
        <v>TRIO PLAZA-MAGELANG_GARISAN SET 20CM 8208 (1 BOX=40 PCS)</v>
      </c>
      <c r="AH84" t="str">
        <f>CONCATENATE(Table4[[#This Row],[CONCAT_TOKO KOTA + NAMA BARANG]],"_",Table4[[#This Row],[HARGA_C]])</f>
        <v>TRIO PLAZA-MAGELANG_GARISAN SET 20CM 8208 (1 BOX=40 PCS)_3750</v>
      </c>
      <c r="AK84" s="64">
        <v>2951</v>
      </c>
      <c r="AL84" s="8" t="s">
        <v>8476</v>
      </c>
      <c r="AM84" t="str">
        <f t="shared" si="1"/>
        <v>H2951</v>
      </c>
      <c r="AN84" t="e">
        <f>IF(Table10[[#This Row],[Column3]]="","",MATCH(Table10[[#This Row],[Column3]],AD:AD,0))</f>
        <v>#N/A</v>
      </c>
    </row>
    <row r="85" spans="1:40" ht="13.5" thickBot="1">
      <c r="A85" s="73">
        <v>98</v>
      </c>
      <c r="C85">
        <f>ROW()</f>
        <v>85</v>
      </c>
      <c r="D85">
        <f>INDEX(Table1[ROWID],A:A)</f>
        <v>96</v>
      </c>
      <c r="E85">
        <f>INDEX(Table1[//DBS],A:A)</f>
        <v>1092</v>
      </c>
      <c r="F85">
        <f>INDEX(Table1[HARGA_CONV],A:A)</f>
        <v>3750</v>
      </c>
      <c r="G85" t="str">
        <f>IF(INDEX(Table1[SALES_H],Table4[[#This Row],[ROWID]])=0,"",INDEX(Table1[SALES_H],Table4[[#This Row],[ROWID]]))</f>
        <v>G</v>
      </c>
      <c r="H85" t="str">
        <f>IF(Table4[[#This Row],[SALES]]="","",INDEX(SALES_DICT[2],MATCH(Table4[[#This Row],[SALES]],SALES_DICT[1],0)))</f>
        <v>G</v>
      </c>
      <c r="I85" s="2" t="str">
        <f>IF(INDEX(Table1[DISKON],A:A)=0,"",INDEX(Table1[DISKON],A:A))</f>
        <v/>
      </c>
      <c r="J85" s="2" t="str">
        <f>IF(INDEX(Table1[DISKON NOTA],A:A)=0,"",INDEX(Table1[DISKON NOTA],A:A))</f>
        <v/>
      </c>
      <c r="K85" s="7">
        <f>INDEX(Table1[ISI_CONV],A:A)</f>
        <v>12</v>
      </c>
      <c r="L85" s="11">
        <f>INDEX(Table1[NOTA TOKO],Table4[[#This Row],[ROWID]])</f>
        <v>3518</v>
      </c>
      <c r="M85" t="str">
        <f>Table4[[#This Row],[SALES DICT]]</f>
        <v>G</v>
      </c>
      <c r="N85" t="str">
        <f>INDEX(Table1[TOKO-KOTA_H],A:A)</f>
        <v>TRIO PLAZA-MAGELANG</v>
      </c>
      <c r="O85" t="str">
        <f>IF(INDEX(Table1[KODE BARANG],A:A)=0,"",INDEX(Table1[KODE BARANG],A:A))</f>
        <v>GAR-IM152</v>
      </c>
      <c r="P85" t="str">
        <f>INDEX(Table1[NAMA BARANG],A:A)</f>
        <v>GARISAN SET 20CM 8177 (1 BOX=40 PCS)</v>
      </c>
      <c r="Q85" t="str">
        <f>INDEX(Table1[ADA DI DAFTAR STOCK?],A:A)</f>
        <v>ADA</v>
      </c>
      <c r="R85" t="str">
        <f>SUBSTITUTE(_xlfn.NUMBERVALUE(Table4[[#This Row],[JUMLAH]],",","."),",",".")</f>
        <v>12</v>
      </c>
      <c r="S85" t="str">
        <f>INDEX(Table1[SATUAN_CONV],A:A)</f>
        <v>PCS</v>
      </c>
      <c r="T85" s="10" t="str">
        <f>SUBSTITUTE(_xlfn.NUMBERVALUE(Table4[[#This Row],[HARGA]],",","."),",",".")</f>
        <v>3750</v>
      </c>
      <c r="U85" s="12" t="str">
        <f>SUBSTITUTE(Table4[[#This Row],[DISKON]],",",".")</f>
        <v/>
      </c>
      <c r="V85" s="12" t="str">
        <f>SUBSTITUTE(Table4[[#This Row],[DISKON NOTA]],",",".")</f>
        <v/>
      </c>
      <c r="W85" s="3">
        <f>INDEX(Table1[TANGGAL NOTA_H],A:A)</f>
        <v>45531</v>
      </c>
      <c r="X85" s="3">
        <f>IF(INDEX(Table1[TANGGAL GUDANG_H],A:A)="","",INDEX(Table1[TANGGAL GUDANG_H],A:A))</f>
        <v>45530</v>
      </c>
      <c r="Y85" s="3">
        <f>INDEX(Table1[TANGGAL UPDATE_H],A:A)</f>
        <v>45534</v>
      </c>
      <c r="Z85" t="str">
        <f>INDEX(Table1[KOMENTAR_H],A:A)</f>
        <v/>
      </c>
      <c r="AA85"/>
      <c r="AB85">
        <f>IF(Table4[[#This Row],[DISKON]]="",Table4[[#This Row],[HARGA]],Table4[[#This Row],[HARGA]]*Table4[[#This Row],[DISKON]])</f>
        <v>3750</v>
      </c>
      <c r="AC85">
        <f>Table4[[#This Row],[TATAL DISKON]]*Table4[[#This Row],[JUMLAH]]</f>
        <v>45000</v>
      </c>
      <c r="AD85" t="str">
        <f>CONCATENATE(Table4[[#This Row],[SALES_C]],Table4[[#This Row],[NOTA TOKO]])</f>
        <v>G3518</v>
      </c>
      <c r="AE85">
        <f>INDEX(Table1[I],'4'!A:A)</f>
        <v>0</v>
      </c>
      <c r="AF85" t="e">
        <f>IF(Table4[[#This Row],[Column2]]="","",MATCH(Table4[[#This Row],[Column2]],AM:AM,0))</f>
        <v>#N/A</v>
      </c>
      <c r="AG85" t="str">
        <f>CONCATENATE(Table4[[#This Row],[TOKO-KOTA]],"_",Table4[[#This Row],[NAMA BARANG]])</f>
        <v>TRIO PLAZA-MAGELANG_GARISAN SET 20CM 8177 (1 BOX=40 PCS)</v>
      </c>
      <c r="AH85" t="str">
        <f>CONCATENATE(Table4[[#This Row],[CONCAT_TOKO KOTA + NAMA BARANG]],"_",Table4[[#This Row],[HARGA_C]])</f>
        <v>TRIO PLAZA-MAGELANG_GARISAN SET 20CM 8177 (1 BOX=40 PCS)_3750</v>
      </c>
      <c r="AK85" s="64">
        <v>2951</v>
      </c>
      <c r="AL85" s="8" t="s">
        <v>8476</v>
      </c>
      <c r="AM85" t="str">
        <f t="shared" si="1"/>
        <v>H2951</v>
      </c>
      <c r="AN85" t="e">
        <f>IF(Table10[[#This Row],[Column3]]="","",MATCH(Table10[[#This Row],[Column3]],AD:AD,0))</f>
        <v>#N/A</v>
      </c>
    </row>
    <row r="86" spans="1:40" ht="13.5" thickBot="1">
      <c r="A86" s="73">
        <v>99</v>
      </c>
      <c r="C86">
        <f>ROW()</f>
        <v>86</v>
      </c>
      <c r="D86">
        <f>INDEX(Table1[ROWID],A:A)</f>
        <v>96</v>
      </c>
      <c r="E86">
        <f>INDEX(Table1[//DBS],A:A)</f>
        <v>3278</v>
      </c>
      <c r="F86">
        <f>INDEX(Table1[HARGA_CONV],A:A)</f>
        <v>109992</v>
      </c>
      <c r="G86" t="str">
        <f>IF(INDEX(Table1[SALES_H],Table4[[#This Row],[ROWID]])=0,"",INDEX(Table1[SALES_H],Table4[[#This Row],[ROWID]]))</f>
        <v>G</v>
      </c>
      <c r="H86" t="str">
        <f>IF(Table4[[#This Row],[SALES]]="","",INDEX(SALES_DICT[2],MATCH(Table4[[#This Row],[SALES]],SALES_DICT[1],0)))</f>
        <v>G</v>
      </c>
      <c r="I86" s="2" t="str">
        <f>IF(INDEX(Table1[DISKON],A:A)=0,"",INDEX(Table1[DISKON],A:A))</f>
        <v/>
      </c>
      <c r="J86" s="2" t="str">
        <f>IF(INDEX(Table1[DISKON NOTA],A:A)=0,"",INDEX(Table1[DISKON NOTA],A:A))</f>
        <v/>
      </c>
      <c r="K86" s="7">
        <f>INDEX(Table1[ISI_CONV],A:A)</f>
        <v>1</v>
      </c>
      <c r="L86" s="11">
        <f>INDEX(Table1[NOTA TOKO],Table4[[#This Row],[ROWID]])</f>
        <v>3518</v>
      </c>
      <c r="M86" t="str">
        <f>Table4[[#This Row],[SALES DICT]]</f>
        <v>G</v>
      </c>
      <c r="N86" t="str">
        <f>INDEX(Table1[TOKO-KOTA_H],A:A)</f>
        <v>TRIO PLAZA-MAGELANG</v>
      </c>
      <c r="O86" t="str">
        <f>IF(INDEX(Table1[KODE BARANG],A:A)=0,"",INDEX(Table1[KODE BARANG],A:A))</f>
        <v>TIP-IM61</v>
      </c>
      <c r="P86" t="str">
        <f>INDEX(Table1[NAMA BARANG],A:A)</f>
        <v>TIPEX KERTAS NO. 8588</v>
      </c>
      <c r="Q86" t="str">
        <f>INDEX(Table1[ADA DI DAFTAR STOCK?],A:A)</f>
        <v>ADA</v>
      </c>
      <c r="R86" t="str">
        <f>SUBSTITUTE(_xlfn.NUMBERVALUE(Table4[[#This Row],[JUMLAH]],",","."),",",".")</f>
        <v>1</v>
      </c>
      <c r="S86" t="str">
        <f>INDEX(Table1[SATUAN_CONV],A:A)</f>
        <v>LSN</v>
      </c>
      <c r="T86" s="10" t="str">
        <f>SUBSTITUTE(_xlfn.NUMBERVALUE(Table4[[#This Row],[HARGA]],",","."),",",".")</f>
        <v>109992</v>
      </c>
      <c r="U86" s="12" t="str">
        <f>SUBSTITUTE(Table4[[#This Row],[DISKON]],",",".")</f>
        <v/>
      </c>
      <c r="V86" s="12" t="str">
        <f>SUBSTITUTE(Table4[[#This Row],[DISKON NOTA]],",",".")</f>
        <v/>
      </c>
      <c r="W86" s="3">
        <f>INDEX(Table1[TANGGAL NOTA_H],A:A)</f>
        <v>45531</v>
      </c>
      <c r="X86" s="3">
        <f>IF(INDEX(Table1[TANGGAL GUDANG_H],A:A)="","",INDEX(Table1[TANGGAL GUDANG_H],A:A))</f>
        <v>45530</v>
      </c>
      <c r="Y86" s="3">
        <f>INDEX(Table1[TANGGAL UPDATE_H],A:A)</f>
        <v>45534</v>
      </c>
      <c r="Z86" t="str">
        <f>INDEX(Table1[KOMENTAR_H],A:A)</f>
        <v/>
      </c>
      <c r="AA86"/>
      <c r="AB86">
        <f>IF(Table4[[#This Row],[DISKON]]="",Table4[[#This Row],[HARGA]],Table4[[#This Row],[HARGA]]*Table4[[#This Row],[DISKON]])</f>
        <v>109992</v>
      </c>
      <c r="AC86">
        <f>Table4[[#This Row],[TATAL DISKON]]*Table4[[#This Row],[JUMLAH]]</f>
        <v>109992</v>
      </c>
      <c r="AD86" t="str">
        <f>CONCATENATE(Table4[[#This Row],[SALES_C]],Table4[[#This Row],[NOTA TOKO]])</f>
        <v>G3518</v>
      </c>
      <c r="AE86">
        <f>INDEX(Table1[I],'4'!A:A)</f>
        <v>0</v>
      </c>
      <c r="AF86" t="e">
        <f>IF(Table4[[#This Row],[Column2]]="","",MATCH(Table4[[#This Row],[Column2]],AM:AM,0))</f>
        <v>#N/A</v>
      </c>
      <c r="AG86" t="str">
        <f>CONCATENATE(Table4[[#This Row],[TOKO-KOTA]],"_",Table4[[#This Row],[NAMA BARANG]])</f>
        <v>TRIO PLAZA-MAGELANG_TIPEX KERTAS NO. 8588</v>
      </c>
      <c r="AH86" t="str">
        <f>CONCATENATE(Table4[[#This Row],[CONCAT_TOKO KOTA + NAMA BARANG]],"_",Table4[[#This Row],[HARGA_C]])</f>
        <v>TRIO PLAZA-MAGELANG_TIPEX KERTAS NO. 8588_109992</v>
      </c>
      <c r="AK86" s="64">
        <v>2951</v>
      </c>
      <c r="AL86" s="8" t="s">
        <v>8476</v>
      </c>
      <c r="AM86" t="str">
        <f t="shared" si="1"/>
        <v>H2951</v>
      </c>
      <c r="AN86" t="e">
        <f>IF(Table10[[#This Row],[Column3]]="","",MATCH(Table10[[#This Row],[Column3]],AD:AD,0))</f>
        <v>#N/A</v>
      </c>
    </row>
    <row r="87" spans="1:40" ht="13.5" thickBot="1">
      <c r="A87" s="73">
        <v>100</v>
      </c>
      <c r="C87">
        <f>ROW()</f>
        <v>87</v>
      </c>
      <c r="D87">
        <f>INDEX(Table1[ROWID],A:A)</f>
        <v>96</v>
      </c>
      <c r="E87">
        <f>INDEX(Table1[//DBS],A:A)</f>
        <v>3277</v>
      </c>
      <c r="F87">
        <f>INDEX(Table1[HARGA_CONV],A:A)</f>
        <v>109992</v>
      </c>
      <c r="G87" t="str">
        <f>IF(INDEX(Table1[SALES_H],Table4[[#This Row],[ROWID]])=0,"",INDEX(Table1[SALES_H],Table4[[#This Row],[ROWID]]))</f>
        <v>G</v>
      </c>
      <c r="H87" t="str">
        <f>IF(Table4[[#This Row],[SALES]]="","",INDEX(SALES_DICT[2],MATCH(Table4[[#This Row],[SALES]],SALES_DICT[1],0)))</f>
        <v>G</v>
      </c>
      <c r="I87" s="2" t="str">
        <f>IF(INDEX(Table1[DISKON],A:A)=0,"",INDEX(Table1[DISKON],A:A))</f>
        <v/>
      </c>
      <c r="J87" s="2" t="str">
        <f>IF(INDEX(Table1[DISKON NOTA],A:A)=0,"",INDEX(Table1[DISKON NOTA],A:A))</f>
        <v/>
      </c>
      <c r="K87" s="7">
        <f>INDEX(Table1[ISI_CONV],A:A)</f>
        <v>1</v>
      </c>
      <c r="L87" s="11">
        <f>INDEX(Table1[NOTA TOKO],Table4[[#This Row],[ROWID]])</f>
        <v>3518</v>
      </c>
      <c r="M87" t="str">
        <f>Table4[[#This Row],[SALES DICT]]</f>
        <v>G</v>
      </c>
      <c r="N87" t="str">
        <f>INDEX(Table1[TOKO-KOTA_H],A:A)</f>
        <v>TRIO PLAZA-MAGELANG</v>
      </c>
      <c r="O87" t="str">
        <f>IF(INDEX(Table1[KODE BARANG],A:A)=0,"",INDEX(Table1[KODE BARANG],A:A))</f>
        <v>TIP-IM60</v>
      </c>
      <c r="P87" t="str">
        <f>INDEX(Table1[NAMA BARANG],A:A)</f>
        <v>TIPEX KERTAS NO. 8587</v>
      </c>
      <c r="Q87" t="str">
        <f>INDEX(Table1[ADA DI DAFTAR STOCK?],A:A)</f>
        <v>ADA</v>
      </c>
      <c r="R87" t="str">
        <f>SUBSTITUTE(_xlfn.NUMBERVALUE(Table4[[#This Row],[JUMLAH]],",","."),",",".")</f>
        <v>1</v>
      </c>
      <c r="S87" t="str">
        <f>INDEX(Table1[SATUAN_CONV],A:A)</f>
        <v>LSN</v>
      </c>
      <c r="T87" s="10" t="str">
        <f>SUBSTITUTE(_xlfn.NUMBERVALUE(Table4[[#This Row],[HARGA]],",","."),",",".")</f>
        <v>109992</v>
      </c>
      <c r="U87" s="12" t="str">
        <f>SUBSTITUTE(Table4[[#This Row],[DISKON]],",",".")</f>
        <v/>
      </c>
      <c r="V87" s="12" t="str">
        <f>SUBSTITUTE(Table4[[#This Row],[DISKON NOTA]],",",".")</f>
        <v/>
      </c>
      <c r="W87" s="3">
        <f>INDEX(Table1[TANGGAL NOTA_H],A:A)</f>
        <v>45531</v>
      </c>
      <c r="X87" s="3">
        <f>IF(INDEX(Table1[TANGGAL GUDANG_H],A:A)="","",INDEX(Table1[TANGGAL GUDANG_H],A:A))</f>
        <v>45530</v>
      </c>
      <c r="Y87" s="3">
        <f>INDEX(Table1[TANGGAL UPDATE_H],A:A)</f>
        <v>45534</v>
      </c>
      <c r="Z87" t="str">
        <f>INDEX(Table1[KOMENTAR_H],A:A)</f>
        <v/>
      </c>
      <c r="AA87"/>
      <c r="AB87">
        <f>IF(Table4[[#This Row],[DISKON]]="",Table4[[#This Row],[HARGA]],Table4[[#This Row],[HARGA]]*Table4[[#This Row],[DISKON]])</f>
        <v>109992</v>
      </c>
      <c r="AC87">
        <f>Table4[[#This Row],[TATAL DISKON]]*Table4[[#This Row],[JUMLAH]]</f>
        <v>109992</v>
      </c>
      <c r="AD87" t="str">
        <f>CONCATENATE(Table4[[#This Row],[SALES_C]],Table4[[#This Row],[NOTA TOKO]])</f>
        <v>G3518</v>
      </c>
      <c r="AE87">
        <f>INDEX(Table1[I],'4'!A:A)</f>
        <v>0</v>
      </c>
      <c r="AF87" t="e">
        <f>IF(Table4[[#This Row],[Column2]]="","",MATCH(Table4[[#This Row],[Column2]],AM:AM,0))</f>
        <v>#N/A</v>
      </c>
      <c r="AG87" t="str">
        <f>CONCATENATE(Table4[[#This Row],[TOKO-KOTA]],"_",Table4[[#This Row],[NAMA BARANG]])</f>
        <v>TRIO PLAZA-MAGELANG_TIPEX KERTAS NO. 8587</v>
      </c>
      <c r="AH87" t="str">
        <f>CONCATENATE(Table4[[#This Row],[CONCAT_TOKO KOTA + NAMA BARANG]],"_",Table4[[#This Row],[HARGA_C]])</f>
        <v>TRIO PLAZA-MAGELANG_TIPEX KERTAS NO. 8587_109992</v>
      </c>
      <c r="AK87" s="64">
        <v>2951</v>
      </c>
      <c r="AL87" s="8" t="s">
        <v>8476</v>
      </c>
      <c r="AM87" t="str">
        <f t="shared" si="1"/>
        <v>H2951</v>
      </c>
      <c r="AN87" t="e">
        <f>IF(Table10[[#This Row],[Column3]]="","",MATCH(Table10[[#This Row],[Column3]],AD:AD,0))</f>
        <v>#N/A</v>
      </c>
    </row>
    <row r="88" spans="1:40" ht="13.5" thickBot="1">
      <c r="A88" s="73">
        <v>101</v>
      </c>
      <c r="C88">
        <f>ROW()</f>
        <v>88</v>
      </c>
      <c r="D88">
        <f>INDEX(Table1[ROWID],A:A)</f>
        <v>96</v>
      </c>
      <c r="E88">
        <f>INDEX(Table1[//DBS],A:A)</f>
        <v>3279</v>
      </c>
      <c r="F88">
        <f>INDEX(Table1[HARGA_CONV],A:A)</f>
        <v>109992</v>
      </c>
      <c r="G88" t="str">
        <f>IF(INDEX(Table1[SALES_H],Table4[[#This Row],[ROWID]])=0,"",INDEX(Table1[SALES_H],Table4[[#This Row],[ROWID]]))</f>
        <v>G</v>
      </c>
      <c r="H88" t="str">
        <f>IF(Table4[[#This Row],[SALES]]="","",INDEX(SALES_DICT[2],MATCH(Table4[[#This Row],[SALES]],SALES_DICT[1],0)))</f>
        <v>G</v>
      </c>
      <c r="I88" s="2" t="str">
        <f>IF(INDEX(Table1[DISKON],A:A)=0,"",INDEX(Table1[DISKON],A:A))</f>
        <v/>
      </c>
      <c r="J88" s="2" t="str">
        <f>IF(INDEX(Table1[DISKON NOTA],A:A)=0,"",INDEX(Table1[DISKON NOTA],A:A))</f>
        <v/>
      </c>
      <c r="K88" s="7">
        <f>INDEX(Table1[ISI_CONV],A:A)</f>
        <v>1</v>
      </c>
      <c r="L88" s="11">
        <f>INDEX(Table1[NOTA TOKO],Table4[[#This Row],[ROWID]])</f>
        <v>3518</v>
      </c>
      <c r="M88" t="str">
        <f>Table4[[#This Row],[SALES DICT]]</f>
        <v>G</v>
      </c>
      <c r="N88" t="str">
        <f>INDEX(Table1[TOKO-KOTA_H],A:A)</f>
        <v>TRIO PLAZA-MAGELANG</v>
      </c>
      <c r="O88" t="str">
        <f>IF(INDEX(Table1[KODE BARANG],A:A)=0,"",INDEX(Table1[KODE BARANG],A:A))</f>
        <v>TIP-IM62</v>
      </c>
      <c r="P88" t="str">
        <f>INDEX(Table1[NAMA BARANG],A:A)</f>
        <v>TIPEX KERTAS NO. 8589</v>
      </c>
      <c r="Q88" t="str">
        <f>INDEX(Table1[ADA DI DAFTAR STOCK?],A:A)</f>
        <v>ADA</v>
      </c>
      <c r="R88" t="str">
        <f>SUBSTITUTE(_xlfn.NUMBERVALUE(Table4[[#This Row],[JUMLAH]],",","."),",",".")</f>
        <v>1</v>
      </c>
      <c r="S88" t="str">
        <f>INDEX(Table1[SATUAN_CONV],A:A)</f>
        <v>LSN</v>
      </c>
      <c r="T88" s="10" t="str">
        <f>SUBSTITUTE(_xlfn.NUMBERVALUE(Table4[[#This Row],[HARGA]],",","."),",",".")</f>
        <v>109992</v>
      </c>
      <c r="U88" s="12" t="str">
        <f>SUBSTITUTE(Table4[[#This Row],[DISKON]],",",".")</f>
        <v/>
      </c>
      <c r="V88" s="12" t="str">
        <f>SUBSTITUTE(Table4[[#This Row],[DISKON NOTA]],",",".")</f>
        <v/>
      </c>
      <c r="W88" s="3">
        <f>INDEX(Table1[TANGGAL NOTA_H],A:A)</f>
        <v>45531</v>
      </c>
      <c r="X88" s="3">
        <f>IF(INDEX(Table1[TANGGAL GUDANG_H],A:A)="","",INDEX(Table1[TANGGAL GUDANG_H],A:A))</f>
        <v>45530</v>
      </c>
      <c r="Y88" s="3">
        <f>INDEX(Table1[TANGGAL UPDATE_H],A:A)</f>
        <v>45534</v>
      </c>
      <c r="Z88" t="str">
        <f>INDEX(Table1[KOMENTAR_H],A:A)</f>
        <v/>
      </c>
      <c r="AA88"/>
      <c r="AB88">
        <f>IF(Table4[[#This Row],[DISKON]]="",Table4[[#This Row],[HARGA]],Table4[[#This Row],[HARGA]]*Table4[[#This Row],[DISKON]])</f>
        <v>109992</v>
      </c>
      <c r="AC88">
        <f>Table4[[#This Row],[TATAL DISKON]]*Table4[[#This Row],[JUMLAH]]</f>
        <v>109992</v>
      </c>
      <c r="AD88" t="str">
        <f>CONCATENATE(Table4[[#This Row],[SALES_C]],Table4[[#This Row],[NOTA TOKO]])</f>
        <v>G3518</v>
      </c>
      <c r="AE88">
        <f>INDEX(Table1[I],'4'!A:A)</f>
        <v>0</v>
      </c>
      <c r="AF88" t="e">
        <f>IF(Table4[[#This Row],[Column2]]="","",MATCH(Table4[[#This Row],[Column2]],AM:AM,0))</f>
        <v>#N/A</v>
      </c>
      <c r="AG88" t="str">
        <f>CONCATENATE(Table4[[#This Row],[TOKO-KOTA]],"_",Table4[[#This Row],[NAMA BARANG]])</f>
        <v>TRIO PLAZA-MAGELANG_TIPEX KERTAS NO. 8589</v>
      </c>
      <c r="AH88" t="str">
        <f>CONCATENATE(Table4[[#This Row],[CONCAT_TOKO KOTA + NAMA BARANG]],"_",Table4[[#This Row],[HARGA_C]])</f>
        <v>TRIO PLAZA-MAGELANG_TIPEX KERTAS NO. 8589_109992</v>
      </c>
      <c r="AK88" s="64">
        <v>2951</v>
      </c>
      <c r="AL88" s="8" t="s">
        <v>8476</v>
      </c>
      <c r="AM88" t="str">
        <f t="shared" si="1"/>
        <v>H2951</v>
      </c>
      <c r="AN88" t="e">
        <f>IF(Table10[[#This Row],[Column3]]="","",MATCH(Table10[[#This Row],[Column3]],AD:AD,0))</f>
        <v>#N/A</v>
      </c>
    </row>
    <row r="89" spans="1:40" ht="13.5" thickBot="1">
      <c r="A89" s="73">
        <v>102</v>
      </c>
      <c r="C89">
        <f>ROW()</f>
        <v>89</v>
      </c>
      <c r="D89">
        <f>INDEX(Table1[ROWID],A:A)</f>
        <v>96</v>
      </c>
      <c r="E89">
        <f>INDEX(Table1[//DBS],A:A)</f>
        <v>3285</v>
      </c>
      <c r="F89">
        <f>INDEX(Table1[HARGA_CONV],A:A)</f>
        <v>49992</v>
      </c>
      <c r="G89" t="str">
        <f>IF(INDEX(Table1[SALES_H],Table4[[#This Row],[ROWID]])=0,"",INDEX(Table1[SALES_H],Table4[[#This Row],[ROWID]]))</f>
        <v>G</v>
      </c>
      <c r="H89" t="str">
        <f>IF(Table4[[#This Row],[SALES]]="","",INDEX(SALES_DICT[2],MATCH(Table4[[#This Row],[SALES]],SALES_DICT[1],0)))</f>
        <v>G</v>
      </c>
      <c r="I89" s="2" t="str">
        <f>IF(INDEX(Table1[DISKON],A:A)=0,"",INDEX(Table1[DISKON],A:A))</f>
        <v/>
      </c>
      <c r="J89" s="2" t="str">
        <f>IF(INDEX(Table1[DISKON NOTA],A:A)=0,"",INDEX(Table1[DISKON NOTA],A:A))</f>
        <v/>
      </c>
      <c r="K89" s="7">
        <f>INDEX(Table1[ISI_CONV],A:A)</f>
        <v>1</v>
      </c>
      <c r="L89" s="11">
        <f>INDEX(Table1[NOTA TOKO],Table4[[#This Row],[ROWID]])</f>
        <v>3518</v>
      </c>
      <c r="M89" t="str">
        <f>Table4[[#This Row],[SALES DICT]]</f>
        <v>G</v>
      </c>
      <c r="N89" t="str">
        <f>INDEX(Table1[TOKO-KOTA_H],A:A)</f>
        <v>TRIO PLAZA-MAGELANG</v>
      </c>
      <c r="O89" t="str">
        <f>IF(INDEX(Table1[KODE BARANG],A:A)=0,"",INDEX(Table1[KODE BARANG],A:A))</f>
        <v>TIP-IM69</v>
      </c>
      <c r="P89" t="str">
        <f>INDEX(Table1[NAMA BARANG],A:A)</f>
        <v>TIPEX KERTAS NO. 9543</v>
      </c>
      <c r="Q89" t="str">
        <f>INDEX(Table1[ADA DI DAFTAR STOCK?],A:A)</f>
        <v>ADA</v>
      </c>
      <c r="R89" t="str">
        <f>SUBSTITUTE(_xlfn.NUMBERVALUE(Table4[[#This Row],[JUMLAH]],",","."),",",".")</f>
        <v>1</v>
      </c>
      <c r="S89" t="str">
        <f>INDEX(Table1[SATUAN_CONV],A:A)</f>
        <v>LSN</v>
      </c>
      <c r="T89" s="10" t="str">
        <f>SUBSTITUTE(_xlfn.NUMBERVALUE(Table4[[#This Row],[HARGA]],",","."),",",".")</f>
        <v>49992</v>
      </c>
      <c r="U89" s="12" t="str">
        <f>SUBSTITUTE(Table4[[#This Row],[DISKON]],",",".")</f>
        <v/>
      </c>
      <c r="V89" s="12" t="str">
        <f>SUBSTITUTE(Table4[[#This Row],[DISKON NOTA]],",",".")</f>
        <v/>
      </c>
      <c r="W89" s="3">
        <f>INDEX(Table1[TANGGAL NOTA_H],A:A)</f>
        <v>45531</v>
      </c>
      <c r="X89" s="3">
        <f>IF(INDEX(Table1[TANGGAL GUDANG_H],A:A)="","",INDEX(Table1[TANGGAL GUDANG_H],A:A))</f>
        <v>45530</v>
      </c>
      <c r="Y89" s="3">
        <f>INDEX(Table1[TANGGAL UPDATE_H],A:A)</f>
        <v>45534</v>
      </c>
      <c r="Z89" t="str">
        <f>INDEX(Table1[KOMENTAR_H],A:A)</f>
        <v/>
      </c>
      <c r="AA89"/>
      <c r="AB89">
        <f>IF(Table4[[#This Row],[DISKON]]="",Table4[[#This Row],[HARGA]],Table4[[#This Row],[HARGA]]*Table4[[#This Row],[DISKON]])</f>
        <v>49992</v>
      </c>
      <c r="AC89">
        <f>Table4[[#This Row],[TATAL DISKON]]*Table4[[#This Row],[JUMLAH]]</f>
        <v>49992</v>
      </c>
      <c r="AD89" t="str">
        <f>CONCATENATE(Table4[[#This Row],[SALES_C]],Table4[[#This Row],[NOTA TOKO]])</f>
        <v>G3518</v>
      </c>
      <c r="AE89">
        <f>INDEX(Table1[I],'4'!A:A)</f>
        <v>0</v>
      </c>
      <c r="AF89" t="e">
        <f>IF(Table4[[#This Row],[Column2]]="","",MATCH(Table4[[#This Row],[Column2]],AM:AM,0))</f>
        <v>#N/A</v>
      </c>
      <c r="AG89" t="str">
        <f>CONCATENATE(Table4[[#This Row],[TOKO-KOTA]],"_",Table4[[#This Row],[NAMA BARANG]])</f>
        <v>TRIO PLAZA-MAGELANG_TIPEX KERTAS NO. 9543</v>
      </c>
      <c r="AH89" t="str">
        <f>CONCATENATE(Table4[[#This Row],[CONCAT_TOKO KOTA + NAMA BARANG]],"_",Table4[[#This Row],[HARGA_C]])</f>
        <v>TRIO PLAZA-MAGELANG_TIPEX KERTAS NO. 9543_49992</v>
      </c>
      <c r="AK89" s="64">
        <v>2951</v>
      </c>
      <c r="AL89" s="8" t="s">
        <v>8476</v>
      </c>
      <c r="AM89" t="str">
        <f t="shared" si="1"/>
        <v>H2951</v>
      </c>
      <c r="AN89" t="e">
        <f>IF(Table10[[#This Row],[Column3]]="","",MATCH(Table10[[#This Row],[Column3]],AD:AD,0))</f>
        <v>#N/A</v>
      </c>
    </row>
    <row r="90" spans="1:40" ht="13.5" thickBot="1">
      <c r="A90" s="73">
        <v>103</v>
      </c>
      <c r="C90">
        <f>ROW()</f>
        <v>90</v>
      </c>
      <c r="D90">
        <f>INDEX(Table1[ROWID],A:A)</f>
        <v>96</v>
      </c>
      <c r="E90">
        <f>INDEX(Table1[//DBS],A:A)</f>
        <v>3238</v>
      </c>
      <c r="F90">
        <f>INDEX(Table1[HARGA_CONV],A:A)</f>
        <v>60000</v>
      </c>
      <c r="G90" t="str">
        <f>IF(INDEX(Table1[SALES_H],Table4[[#This Row],[ROWID]])=0,"",INDEX(Table1[SALES_H],Table4[[#This Row],[ROWID]]))</f>
        <v>G</v>
      </c>
      <c r="H90" t="str">
        <f>IF(Table4[[#This Row],[SALES]]="","",INDEX(SALES_DICT[2],MATCH(Table4[[#This Row],[SALES]],SALES_DICT[1],0)))</f>
        <v>G</v>
      </c>
      <c r="I90" s="2" t="str">
        <f>IF(INDEX(Table1[DISKON],A:A)=0,"",INDEX(Table1[DISKON],A:A))</f>
        <v/>
      </c>
      <c r="J90" s="2" t="str">
        <f>IF(INDEX(Table1[DISKON NOTA],A:A)=0,"",INDEX(Table1[DISKON NOTA],A:A))</f>
        <v/>
      </c>
      <c r="K90" s="7">
        <f>INDEX(Table1[ISI_CONV],A:A)</f>
        <v>1</v>
      </c>
      <c r="L90" s="11">
        <f>INDEX(Table1[NOTA TOKO],Table4[[#This Row],[ROWID]])</f>
        <v>3518</v>
      </c>
      <c r="M90" t="str">
        <f>Table4[[#This Row],[SALES DICT]]</f>
        <v>G</v>
      </c>
      <c r="N90" t="str">
        <f>INDEX(Table1[TOKO-KOTA_H],A:A)</f>
        <v>TRIO PLAZA-MAGELANG</v>
      </c>
      <c r="O90" t="str">
        <f>IF(INDEX(Table1[KODE BARANG],A:A)=0,"",INDEX(Table1[KODE BARANG],A:A))</f>
        <v>TIP-IM21</v>
      </c>
      <c r="P90" t="str">
        <f>INDEX(Table1[NAMA BARANG],A:A)</f>
        <v>TIPEX KERTAS DP-902</v>
      </c>
      <c r="Q90" t="str">
        <f>INDEX(Table1[ADA DI DAFTAR STOCK?],A:A)</f>
        <v>ADA</v>
      </c>
      <c r="R90" t="str">
        <f>SUBSTITUTE(_xlfn.NUMBERVALUE(Table4[[#This Row],[JUMLAH]],",","."),",",".")</f>
        <v>1</v>
      </c>
      <c r="S90" t="str">
        <f>INDEX(Table1[SATUAN_CONV],A:A)</f>
        <v>LSN</v>
      </c>
      <c r="T90" s="10" t="str">
        <f>SUBSTITUTE(_xlfn.NUMBERVALUE(Table4[[#This Row],[HARGA]],",","."),",",".")</f>
        <v>60000</v>
      </c>
      <c r="U90" s="12" t="str">
        <f>SUBSTITUTE(Table4[[#This Row],[DISKON]],",",".")</f>
        <v/>
      </c>
      <c r="V90" s="12" t="str">
        <f>SUBSTITUTE(Table4[[#This Row],[DISKON NOTA]],",",".")</f>
        <v/>
      </c>
      <c r="W90" s="3">
        <f>INDEX(Table1[TANGGAL NOTA_H],A:A)</f>
        <v>45531</v>
      </c>
      <c r="X90" s="3">
        <f>IF(INDEX(Table1[TANGGAL GUDANG_H],A:A)="","",INDEX(Table1[TANGGAL GUDANG_H],A:A))</f>
        <v>45530</v>
      </c>
      <c r="Y90" s="3">
        <f>INDEX(Table1[TANGGAL UPDATE_H],A:A)</f>
        <v>45534</v>
      </c>
      <c r="Z90" t="str">
        <f>INDEX(Table1[KOMENTAR_H],A:A)</f>
        <v/>
      </c>
      <c r="AA90"/>
      <c r="AB90">
        <f>IF(Table4[[#This Row],[DISKON]]="",Table4[[#This Row],[HARGA]],Table4[[#This Row],[HARGA]]*Table4[[#This Row],[DISKON]])</f>
        <v>60000</v>
      </c>
      <c r="AC90">
        <f>Table4[[#This Row],[TATAL DISKON]]*Table4[[#This Row],[JUMLAH]]</f>
        <v>60000</v>
      </c>
      <c r="AD90" t="str">
        <f>CONCATENATE(Table4[[#This Row],[SALES_C]],Table4[[#This Row],[NOTA TOKO]])</f>
        <v>G3518</v>
      </c>
      <c r="AE90">
        <f>INDEX(Table1[I],'4'!A:A)</f>
        <v>0</v>
      </c>
      <c r="AF90" t="e">
        <f>IF(Table4[[#This Row],[Column2]]="","",MATCH(Table4[[#This Row],[Column2]],AM:AM,0))</f>
        <v>#N/A</v>
      </c>
      <c r="AG90" t="str">
        <f>CONCATENATE(Table4[[#This Row],[TOKO-KOTA]],"_",Table4[[#This Row],[NAMA BARANG]])</f>
        <v>TRIO PLAZA-MAGELANG_TIPEX KERTAS DP-902</v>
      </c>
      <c r="AH90" t="str">
        <f>CONCATENATE(Table4[[#This Row],[CONCAT_TOKO KOTA + NAMA BARANG]],"_",Table4[[#This Row],[HARGA_C]])</f>
        <v>TRIO PLAZA-MAGELANG_TIPEX KERTAS DP-902_60000</v>
      </c>
      <c r="AK90" s="64">
        <v>2952</v>
      </c>
      <c r="AL90" s="8" t="s">
        <v>8476</v>
      </c>
      <c r="AM90" t="str">
        <f t="shared" si="1"/>
        <v>H2952</v>
      </c>
      <c r="AN90" t="e">
        <f>IF(Table10[[#This Row],[Column3]]="","",MATCH(Table10[[#This Row],[Column3]],AD:AD,0))</f>
        <v>#N/A</v>
      </c>
    </row>
    <row r="91" spans="1:40" ht="13.5" thickBot="1">
      <c r="A91" s="73">
        <v>104</v>
      </c>
      <c r="C91">
        <f>ROW()</f>
        <v>91</v>
      </c>
      <c r="D91">
        <f>INDEX(Table1[ROWID],A:A)</f>
        <v>96</v>
      </c>
      <c r="E91">
        <f>INDEX(Table1[//DBS],A:A)</f>
        <v>3224</v>
      </c>
      <c r="F91">
        <f>INDEX(Table1[HARGA_CONV],A:A)</f>
        <v>9000</v>
      </c>
      <c r="G91" t="str">
        <f>IF(INDEX(Table1[SALES_H],Table4[[#This Row],[ROWID]])=0,"",INDEX(Table1[SALES_H],Table4[[#This Row],[ROWID]]))</f>
        <v>G</v>
      </c>
      <c r="H91" t="str">
        <f>IF(Table4[[#This Row],[SALES]]="","",INDEX(SALES_DICT[2],MATCH(Table4[[#This Row],[SALES]],SALES_DICT[1],0)))</f>
        <v>G</v>
      </c>
      <c r="I91" s="2" t="str">
        <f>IF(INDEX(Table1[DISKON],A:A)=0,"",INDEX(Table1[DISKON],A:A))</f>
        <v/>
      </c>
      <c r="J91" s="2" t="str">
        <f>IF(INDEX(Table1[DISKON NOTA],A:A)=0,"",INDEX(Table1[DISKON NOTA],A:A))</f>
        <v/>
      </c>
      <c r="K91" s="7">
        <f>INDEX(Table1[ISI_CONV],A:A)</f>
        <v>12</v>
      </c>
      <c r="L91" s="11">
        <f>INDEX(Table1[NOTA TOKO],Table4[[#This Row],[ROWID]])</f>
        <v>3518</v>
      </c>
      <c r="M91" t="str">
        <f>Table4[[#This Row],[SALES DICT]]</f>
        <v>G</v>
      </c>
      <c r="N91" t="str">
        <f>INDEX(Table1[TOKO-KOTA_H],A:A)</f>
        <v>TRIO PLAZA-MAGELANG</v>
      </c>
      <c r="O91" t="str">
        <f>IF(INDEX(Table1[KODE BARANG],A:A)=0,"",INDEX(Table1[KODE BARANG],A:A))</f>
        <v>TIP-IM7</v>
      </c>
      <c r="P91" t="str">
        <f>INDEX(Table1[NAMA BARANG],A:A)</f>
        <v>TIPEX KERTAS XB-B255</v>
      </c>
      <c r="Q91" t="str">
        <f>INDEX(Table1[ADA DI DAFTAR STOCK?],A:A)</f>
        <v>ADA</v>
      </c>
      <c r="R91" t="str">
        <f>SUBSTITUTE(_xlfn.NUMBERVALUE(Table4[[#This Row],[JUMLAH]],",","."),",",".")</f>
        <v>12</v>
      </c>
      <c r="S91" t="str">
        <f>INDEX(Table1[SATUAN_CONV],A:A)</f>
        <v>PCS</v>
      </c>
      <c r="T91" s="10" t="str">
        <f>SUBSTITUTE(_xlfn.NUMBERVALUE(Table4[[#This Row],[HARGA]],",","."),",",".")</f>
        <v>9000</v>
      </c>
      <c r="U91" s="12" t="str">
        <f>SUBSTITUTE(Table4[[#This Row],[DISKON]],",",".")</f>
        <v/>
      </c>
      <c r="V91" s="12" t="str">
        <f>SUBSTITUTE(Table4[[#This Row],[DISKON NOTA]],",",".")</f>
        <v/>
      </c>
      <c r="W91" s="3">
        <f>INDEX(Table1[TANGGAL NOTA_H],A:A)</f>
        <v>45531</v>
      </c>
      <c r="X91" s="3">
        <f>IF(INDEX(Table1[TANGGAL GUDANG_H],A:A)="","",INDEX(Table1[TANGGAL GUDANG_H],A:A))</f>
        <v>45530</v>
      </c>
      <c r="Y91" s="3">
        <f>INDEX(Table1[TANGGAL UPDATE_H],A:A)</f>
        <v>45534</v>
      </c>
      <c r="Z91" t="str">
        <f>INDEX(Table1[KOMENTAR_H],A:A)</f>
        <v/>
      </c>
      <c r="AA91"/>
      <c r="AB91">
        <f>IF(Table4[[#This Row],[DISKON]]="",Table4[[#This Row],[HARGA]],Table4[[#This Row],[HARGA]]*Table4[[#This Row],[DISKON]])</f>
        <v>9000</v>
      </c>
      <c r="AC91">
        <f>Table4[[#This Row],[TATAL DISKON]]*Table4[[#This Row],[JUMLAH]]</f>
        <v>108000</v>
      </c>
      <c r="AD91" t="str">
        <f>CONCATENATE(Table4[[#This Row],[SALES_C]],Table4[[#This Row],[NOTA TOKO]])</f>
        <v>G3518</v>
      </c>
      <c r="AE91">
        <f>INDEX(Table1[I],'4'!A:A)</f>
        <v>0</v>
      </c>
      <c r="AF91" t="e">
        <f>IF(Table4[[#This Row],[Column2]]="","",MATCH(Table4[[#This Row],[Column2]],AM:AM,0))</f>
        <v>#N/A</v>
      </c>
      <c r="AG91" t="str">
        <f>CONCATENATE(Table4[[#This Row],[TOKO-KOTA]],"_",Table4[[#This Row],[NAMA BARANG]])</f>
        <v>TRIO PLAZA-MAGELANG_TIPEX KERTAS XB-B255</v>
      </c>
      <c r="AH91" t="str">
        <f>CONCATENATE(Table4[[#This Row],[CONCAT_TOKO KOTA + NAMA BARANG]],"_",Table4[[#This Row],[HARGA_C]])</f>
        <v>TRIO PLAZA-MAGELANG_TIPEX KERTAS XB-B255_9000</v>
      </c>
      <c r="AK91" s="64">
        <v>2952</v>
      </c>
      <c r="AL91" s="8" t="s">
        <v>8476</v>
      </c>
      <c r="AM91" t="str">
        <f t="shared" si="1"/>
        <v>H2952</v>
      </c>
      <c r="AN91" t="e">
        <f>IF(Table10[[#This Row],[Column3]]="","",MATCH(Table10[[#This Row],[Column3]],AD:AD,0))</f>
        <v>#N/A</v>
      </c>
    </row>
    <row r="92" spans="1:40" ht="13.5" thickBot="1">
      <c r="A92" s="73">
        <v>105</v>
      </c>
      <c r="C92">
        <f>ROW()</f>
        <v>92</v>
      </c>
      <c r="D92">
        <f>INDEX(Table1[ROWID],A:A)</f>
        <v>96</v>
      </c>
      <c r="E92">
        <f>INDEX(Table1[//DBS],A:A)</f>
        <v>632</v>
      </c>
      <c r="F92">
        <f>INDEX(Table1[HARGA_CONV],A:A)</f>
        <v>27000</v>
      </c>
      <c r="G92" t="str">
        <f>IF(INDEX(Table1[SALES_H],Table4[[#This Row],[ROWID]])=0,"",INDEX(Table1[SALES_H],Table4[[#This Row],[ROWID]]))</f>
        <v>G</v>
      </c>
      <c r="H92" t="str">
        <f>IF(Table4[[#This Row],[SALES]]="","",INDEX(SALES_DICT[2],MATCH(Table4[[#This Row],[SALES]],SALES_DICT[1],0)))</f>
        <v>G</v>
      </c>
      <c r="I92" s="2" t="str">
        <f>IF(INDEX(Table1[DISKON],A:A)=0,"",INDEX(Table1[DISKON],A:A))</f>
        <v/>
      </c>
      <c r="J92" s="2" t="str">
        <f>IF(INDEX(Table1[DISKON NOTA],A:A)=0,"",INDEX(Table1[DISKON NOTA],A:A))</f>
        <v/>
      </c>
      <c r="K92" s="7">
        <f>INDEX(Table1[ISI_CONV],A:A)</f>
        <v>2</v>
      </c>
      <c r="L92" s="11">
        <f>INDEX(Table1[NOTA TOKO],Table4[[#This Row],[ROWID]])</f>
        <v>3518</v>
      </c>
      <c r="M92" t="str">
        <f>Table4[[#This Row],[SALES DICT]]</f>
        <v>G</v>
      </c>
      <c r="N92" t="str">
        <f>INDEX(Table1[TOKO-KOTA_H],A:A)</f>
        <v>TRIO PLAZA-MAGELANG</v>
      </c>
      <c r="O92" t="str">
        <f>IF(INDEX(Table1[KODE BARANG],A:A)=0,"",INDEX(Table1[KODE BARANG],A:A))</f>
        <v>BOL-IM282</v>
      </c>
      <c r="P92" t="str">
        <f>INDEX(Table1[NAMA BARANG],A:A)</f>
        <v>BP GEL + GANTUNGAN A931</v>
      </c>
      <c r="Q92" t="str">
        <f>INDEX(Table1[ADA DI DAFTAR STOCK?],A:A)</f>
        <v>ADA</v>
      </c>
      <c r="R92" t="str">
        <f>SUBSTITUTE(_xlfn.NUMBERVALUE(Table4[[#This Row],[JUMLAH]],",","."),",",".")</f>
        <v>2</v>
      </c>
      <c r="S92" t="str">
        <f>INDEX(Table1[SATUAN_CONV],A:A)</f>
        <v>LSN</v>
      </c>
      <c r="T92" s="10" t="str">
        <f>SUBSTITUTE(_xlfn.NUMBERVALUE(Table4[[#This Row],[HARGA]],",","."),",",".")</f>
        <v>27000</v>
      </c>
      <c r="U92" s="12" t="str">
        <f>SUBSTITUTE(Table4[[#This Row],[DISKON]],",",".")</f>
        <v/>
      </c>
      <c r="V92" s="12" t="str">
        <f>SUBSTITUTE(Table4[[#This Row],[DISKON NOTA]],",",".")</f>
        <v/>
      </c>
      <c r="W92" s="3">
        <f>INDEX(Table1[TANGGAL NOTA_H],A:A)</f>
        <v>45531</v>
      </c>
      <c r="X92" s="3">
        <f>IF(INDEX(Table1[TANGGAL GUDANG_H],A:A)="","",INDEX(Table1[TANGGAL GUDANG_H],A:A))</f>
        <v>45530</v>
      </c>
      <c r="Y92" s="3">
        <f>INDEX(Table1[TANGGAL UPDATE_H],A:A)</f>
        <v>45534</v>
      </c>
      <c r="Z92" t="str">
        <f>INDEX(Table1[KOMENTAR_H],A:A)</f>
        <v/>
      </c>
      <c r="AA92"/>
      <c r="AB92">
        <f>IF(Table4[[#This Row],[DISKON]]="",Table4[[#This Row],[HARGA]],Table4[[#This Row],[HARGA]]*Table4[[#This Row],[DISKON]])</f>
        <v>27000</v>
      </c>
      <c r="AC92">
        <f>Table4[[#This Row],[TATAL DISKON]]*Table4[[#This Row],[JUMLAH]]</f>
        <v>54000</v>
      </c>
      <c r="AD92" t="str">
        <f>CONCATENATE(Table4[[#This Row],[SALES_C]],Table4[[#This Row],[NOTA TOKO]])</f>
        <v>G3518</v>
      </c>
      <c r="AE92">
        <f>INDEX(Table1[I],'4'!A:A)</f>
        <v>0</v>
      </c>
      <c r="AF92" t="e">
        <f>IF(Table4[[#This Row],[Column2]]="","",MATCH(Table4[[#This Row],[Column2]],AM:AM,0))</f>
        <v>#N/A</v>
      </c>
      <c r="AG92" t="str">
        <f>CONCATENATE(Table4[[#This Row],[TOKO-KOTA]],"_",Table4[[#This Row],[NAMA BARANG]])</f>
        <v>TRIO PLAZA-MAGELANG_BP GEL + GANTUNGAN A931</v>
      </c>
      <c r="AH92" t="str">
        <f>CONCATENATE(Table4[[#This Row],[CONCAT_TOKO KOTA + NAMA BARANG]],"_",Table4[[#This Row],[HARGA_C]])</f>
        <v>TRIO PLAZA-MAGELANG_BP GEL + GANTUNGAN A931_27000</v>
      </c>
      <c r="AK92" s="64">
        <v>2952</v>
      </c>
      <c r="AL92" s="8" t="s">
        <v>8476</v>
      </c>
      <c r="AM92" t="str">
        <f t="shared" si="1"/>
        <v>H2952</v>
      </c>
      <c r="AN92" t="e">
        <f>IF(Table10[[#This Row],[Column3]]="","",MATCH(Table10[[#This Row],[Column3]],AD:AD,0))</f>
        <v>#N/A</v>
      </c>
    </row>
    <row r="93" spans="1:40" ht="13.5" thickBot="1">
      <c r="A93" s="73">
        <v>106</v>
      </c>
      <c r="C93">
        <f>ROW()</f>
        <v>93</v>
      </c>
      <c r="D93">
        <f>INDEX(Table1[ROWID],A:A)</f>
        <v>96</v>
      </c>
      <c r="E93">
        <f>INDEX(Table1[//DBS],A:A)</f>
        <v>604</v>
      </c>
      <c r="F93">
        <f>INDEX(Table1[HARGA_CONV],A:A)</f>
        <v>2250</v>
      </c>
      <c r="G93" t="str">
        <f>IF(INDEX(Table1[SALES_H],Table4[[#This Row],[ROWID]])=0,"",INDEX(Table1[SALES_H],Table4[[#This Row],[ROWID]]))</f>
        <v>G</v>
      </c>
      <c r="H93" t="str">
        <f>IF(Table4[[#This Row],[SALES]]="","",INDEX(SALES_DICT[2],MATCH(Table4[[#This Row],[SALES]],SALES_DICT[1],0)))</f>
        <v>G</v>
      </c>
      <c r="I93" s="2" t="str">
        <f>IF(INDEX(Table1[DISKON],A:A)=0,"",INDEX(Table1[DISKON],A:A))</f>
        <v/>
      </c>
      <c r="J93" s="2" t="str">
        <f>IF(INDEX(Table1[DISKON NOTA],A:A)=0,"",INDEX(Table1[DISKON NOTA],A:A))</f>
        <v/>
      </c>
      <c r="K93" s="7">
        <f>INDEX(Table1[ISI_CONV],A:A)</f>
        <v>24</v>
      </c>
      <c r="L93" s="11">
        <f>INDEX(Table1[NOTA TOKO],Table4[[#This Row],[ROWID]])</f>
        <v>3518</v>
      </c>
      <c r="M93" t="str">
        <f>Table4[[#This Row],[SALES DICT]]</f>
        <v>G</v>
      </c>
      <c r="N93" t="str">
        <f>INDEX(Table1[TOKO-KOTA_H],A:A)</f>
        <v>TRIO PLAZA-MAGELANG</v>
      </c>
      <c r="O93" t="str">
        <f>IF(INDEX(Table1[KODE BARANG],A:A)=0,"",INDEX(Table1[KODE BARANG],A:A))</f>
        <v>BOL-IM253</v>
      </c>
      <c r="P93" t="str">
        <f>INDEX(Table1[NAMA BARANG],A:A)</f>
        <v>BP GEL + GANTUNGAN 9165</v>
      </c>
      <c r="Q93" t="str">
        <f>INDEX(Table1[ADA DI DAFTAR STOCK?],A:A)</f>
        <v>ADA</v>
      </c>
      <c r="R93" t="str">
        <f>SUBSTITUTE(_xlfn.NUMBERVALUE(Table4[[#This Row],[JUMLAH]],",","."),",",".")</f>
        <v>24</v>
      </c>
      <c r="S93" t="str">
        <f>INDEX(Table1[SATUAN_CONV],A:A)</f>
        <v>PCS</v>
      </c>
      <c r="T93" s="10" t="str">
        <f>SUBSTITUTE(_xlfn.NUMBERVALUE(Table4[[#This Row],[HARGA]],",","."),",",".")</f>
        <v>2250</v>
      </c>
      <c r="U93" s="12" t="str">
        <f>SUBSTITUTE(Table4[[#This Row],[DISKON]],",",".")</f>
        <v/>
      </c>
      <c r="V93" s="12" t="str">
        <f>SUBSTITUTE(Table4[[#This Row],[DISKON NOTA]],",",".")</f>
        <v/>
      </c>
      <c r="W93" s="3">
        <f>INDEX(Table1[TANGGAL NOTA_H],A:A)</f>
        <v>45531</v>
      </c>
      <c r="X93" s="3">
        <f>IF(INDEX(Table1[TANGGAL GUDANG_H],A:A)="","",INDEX(Table1[TANGGAL GUDANG_H],A:A))</f>
        <v>45530</v>
      </c>
      <c r="Y93" s="3">
        <f>INDEX(Table1[TANGGAL UPDATE_H],A:A)</f>
        <v>45534</v>
      </c>
      <c r="Z93" t="str">
        <f>INDEX(Table1[KOMENTAR_H],A:A)</f>
        <v/>
      </c>
      <c r="AA93"/>
      <c r="AB93">
        <f>IF(Table4[[#This Row],[DISKON]]="",Table4[[#This Row],[HARGA]],Table4[[#This Row],[HARGA]]*Table4[[#This Row],[DISKON]])</f>
        <v>2250</v>
      </c>
      <c r="AC93">
        <f>Table4[[#This Row],[TATAL DISKON]]*Table4[[#This Row],[JUMLAH]]</f>
        <v>54000</v>
      </c>
      <c r="AD93" t="str">
        <f>CONCATENATE(Table4[[#This Row],[SALES_C]],Table4[[#This Row],[NOTA TOKO]])</f>
        <v>G3518</v>
      </c>
      <c r="AE93">
        <f>INDEX(Table1[I],'4'!A:A)</f>
        <v>0</v>
      </c>
      <c r="AF93" t="e">
        <f>IF(Table4[[#This Row],[Column2]]="","",MATCH(Table4[[#This Row],[Column2]],AM:AM,0))</f>
        <v>#N/A</v>
      </c>
      <c r="AG93" t="str">
        <f>CONCATENATE(Table4[[#This Row],[TOKO-KOTA]],"_",Table4[[#This Row],[NAMA BARANG]])</f>
        <v>TRIO PLAZA-MAGELANG_BP GEL + GANTUNGAN 9165</v>
      </c>
      <c r="AH93" t="str">
        <f>CONCATENATE(Table4[[#This Row],[CONCAT_TOKO KOTA + NAMA BARANG]],"_",Table4[[#This Row],[HARGA_C]])</f>
        <v>TRIO PLAZA-MAGELANG_BP GEL + GANTUNGAN 9165_2250</v>
      </c>
      <c r="AK93" s="64">
        <v>2952</v>
      </c>
      <c r="AL93" s="8" t="s">
        <v>8476</v>
      </c>
      <c r="AM93" t="str">
        <f t="shared" si="1"/>
        <v>H2952</v>
      </c>
      <c r="AN93" t="e">
        <f>IF(Table10[[#This Row],[Column3]]="","",MATCH(Table10[[#This Row],[Column3]],AD:AD,0))</f>
        <v>#N/A</v>
      </c>
    </row>
    <row r="94" spans="1:40" ht="13.5" thickBot="1">
      <c r="A94" s="73">
        <v>107</v>
      </c>
      <c r="C94">
        <f>ROW()</f>
        <v>94</v>
      </c>
      <c r="D94">
        <f>INDEX(Table1[ROWID],A:A)</f>
        <v>96</v>
      </c>
      <c r="E94">
        <f>INDEX(Table1[//DBS],A:A)</f>
        <v>605</v>
      </c>
      <c r="F94">
        <f>INDEX(Table1[HARGA_CONV],A:A)</f>
        <v>27000</v>
      </c>
      <c r="G94" t="str">
        <f>IF(INDEX(Table1[SALES_H],Table4[[#This Row],[ROWID]])=0,"",INDEX(Table1[SALES_H],Table4[[#This Row],[ROWID]]))</f>
        <v>G</v>
      </c>
      <c r="H94" t="str">
        <f>IF(Table4[[#This Row],[SALES]]="","",INDEX(SALES_DICT[2],MATCH(Table4[[#This Row],[SALES]],SALES_DICT[1],0)))</f>
        <v>G</v>
      </c>
      <c r="I94" s="2" t="str">
        <f>IF(INDEX(Table1[DISKON],A:A)=0,"",INDEX(Table1[DISKON],A:A))</f>
        <v/>
      </c>
      <c r="J94" s="2" t="str">
        <f>IF(INDEX(Table1[DISKON NOTA],A:A)=0,"",INDEX(Table1[DISKON NOTA],A:A))</f>
        <v/>
      </c>
      <c r="K94" s="7">
        <f>INDEX(Table1[ISI_CONV],A:A)</f>
        <v>2</v>
      </c>
      <c r="L94" s="11">
        <f>INDEX(Table1[NOTA TOKO],Table4[[#This Row],[ROWID]])</f>
        <v>3518</v>
      </c>
      <c r="M94" t="str">
        <f>Table4[[#This Row],[SALES DICT]]</f>
        <v>G</v>
      </c>
      <c r="N94" t="str">
        <f>INDEX(Table1[TOKO-KOTA_H],A:A)</f>
        <v>TRIO PLAZA-MAGELANG</v>
      </c>
      <c r="O94" t="str">
        <f>IF(INDEX(Table1[KODE BARANG],A:A)=0,"",INDEX(Table1[KODE BARANG],A:A))</f>
        <v>BOL-IM254</v>
      </c>
      <c r="P94" t="str">
        <f>INDEX(Table1[NAMA BARANG],A:A)</f>
        <v>BP GEL + GANTUNGAN 9166</v>
      </c>
      <c r="Q94" t="str">
        <f>INDEX(Table1[ADA DI DAFTAR STOCK?],A:A)</f>
        <v>ADA</v>
      </c>
      <c r="R94" t="str">
        <f>SUBSTITUTE(_xlfn.NUMBERVALUE(Table4[[#This Row],[JUMLAH]],",","."),",",".")</f>
        <v>2</v>
      </c>
      <c r="S94" t="str">
        <f>INDEX(Table1[SATUAN_CONV],A:A)</f>
        <v>LSN</v>
      </c>
      <c r="T94" s="10" t="str">
        <f>SUBSTITUTE(_xlfn.NUMBERVALUE(Table4[[#This Row],[HARGA]],",","."),",",".")</f>
        <v>27000</v>
      </c>
      <c r="U94" s="12" t="str">
        <f>SUBSTITUTE(Table4[[#This Row],[DISKON]],",",".")</f>
        <v/>
      </c>
      <c r="V94" s="12" t="str">
        <f>SUBSTITUTE(Table4[[#This Row],[DISKON NOTA]],",",".")</f>
        <v/>
      </c>
      <c r="W94" s="3">
        <f>INDEX(Table1[TANGGAL NOTA_H],A:A)</f>
        <v>45531</v>
      </c>
      <c r="X94" s="3">
        <f>IF(INDEX(Table1[TANGGAL GUDANG_H],A:A)="","",INDEX(Table1[TANGGAL GUDANG_H],A:A))</f>
        <v>45530</v>
      </c>
      <c r="Y94" s="3">
        <f>INDEX(Table1[TANGGAL UPDATE_H],A:A)</f>
        <v>45534</v>
      </c>
      <c r="Z94" t="str">
        <f>INDEX(Table1[KOMENTAR_H],A:A)</f>
        <v/>
      </c>
      <c r="AA94"/>
      <c r="AB94">
        <f>IF(Table4[[#This Row],[DISKON]]="",Table4[[#This Row],[HARGA]],Table4[[#This Row],[HARGA]]*Table4[[#This Row],[DISKON]])</f>
        <v>27000</v>
      </c>
      <c r="AC94">
        <f>Table4[[#This Row],[TATAL DISKON]]*Table4[[#This Row],[JUMLAH]]</f>
        <v>54000</v>
      </c>
      <c r="AD94" t="str">
        <f>CONCATENATE(Table4[[#This Row],[SALES_C]],Table4[[#This Row],[NOTA TOKO]])</f>
        <v>G3518</v>
      </c>
      <c r="AE94">
        <f>INDEX(Table1[I],'4'!A:A)</f>
        <v>0</v>
      </c>
      <c r="AF94" t="e">
        <f>IF(Table4[[#This Row],[Column2]]="","",MATCH(Table4[[#This Row],[Column2]],AM:AM,0))</f>
        <v>#N/A</v>
      </c>
      <c r="AG94" t="str">
        <f>CONCATENATE(Table4[[#This Row],[TOKO-KOTA]],"_",Table4[[#This Row],[NAMA BARANG]])</f>
        <v>TRIO PLAZA-MAGELANG_BP GEL + GANTUNGAN 9166</v>
      </c>
      <c r="AH94" t="str">
        <f>CONCATENATE(Table4[[#This Row],[CONCAT_TOKO KOTA + NAMA BARANG]],"_",Table4[[#This Row],[HARGA_C]])</f>
        <v>TRIO PLAZA-MAGELANG_BP GEL + GANTUNGAN 9166_27000</v>
      </c>
      <c r="AK94" s="64">
        <v>2952</v>
      </c>
      <c r="AL94" s="8" t="s">
        <v>8476</v>
      </c>
      <c r="AM94" t="str">
        <f t="shared" si="1"/>
        <v>H2952</v>
      </c>
      <c r="AN94" t="e">
        <f>IF(Table10[[#This Row],[Column3]]="","",MATCH(Table10[[#This Row],[Column3]],AD:AD,0))</f>
        <v>#N/A</v>
      </c>
    </row>
    <row r="95" spans="1:40" ht="13.5" thickBot="1">
      <c r="A95" s="73">
        <v>108</v>
      </c>
      <c r="C95">
        <f>ROW()</f>
        <v>95</v>
      </c>
      <c r="D95">
        <f>INDEX(Table1[ROWID],A:A)</f>
        <v>96</v>
      </c>
      <c r="E95">
        <f>INDEX(Table1[//DBS],A:A)</f>
        <v>790</v>
      </c>
      <c r="F95">
        <f>INDEX(Table1[HARGA_CONV],A:A)</f>
        <v>400</v>
      </c>
      <c r="G95" t="str">
        <f>IF(INDEX(Table1[SALES_H],Table4[[#This Row],[ROWID]])=0,"",INDEX(Table1[SALES_H],Table4[[#This Row],[ROWID]]))</f>
        <v>G</v>
      </c>
      <c r="H95" t="str">
        <f>IF(Table4[[#This Row],[SALES]]="","",INDEX(SALES_DICT[2],MATCH(Table4[[#This Row],[SALES]],SALES_DICT[1],0)))</f>
        <v>G</v>
      </c>
      <c r="I95" s="2" t="str">
        <f>IF(INDEX(Table1[DISKON],A:A)=0,"",INDEX(Table1[DISKON],A:A))</f>
        <v/>
      </c>
      <c r="J95" s="2" t="str">
        <f>IF(INDEX(Table1[DISKON NOTA],A:A)=0,"",INDEX(Table1[DISKON NOTA],A:A))</f>
        <v/>
      </c>
      <c r="K95" s="7">
        <f>INDEX(Table1[ISI_CONV],A:A)</f>
        <v>50</v>
      </c>
      <c r="L95" s="11">
        <f>INDEX(Table1[NOTA TOKO],Table4[[#This Row],[ROWID]])</f>
        <v>3518</v>
      </c>
      <c r="M95" t="str">
        <f>Table4[[#This Row],[SALES DICT]]</f>
        <v>G</v>
      </c>
      <c r="N95" t="str">
        <f>INDEX(Table1[TOKO-KOTA_H],A:A)</f>
        <v>TRIO PLAZA-MAGELANG</v>
      </c>
      <c r="O95" t="str">
        <f>IF(INDEX(Table1[KODE BARANG],A:A)=0,"",INDEX(Table1[KODE BARANG],A:A))</f>
        <v>BUK-KJ17</v>
      </c>
      <c r="P95" t="str">
        <f>INDEX(Table1[NAMA BARANG],A:A)</f>
        <v>BUKU TABUNGAN KOJIKO</v>
      </c>
      <c r="Q95" t="str">
        <f>INDEX(Table1[ADA DI DAFTAR STOCK?],A:A)</f>
        <v>ADA</v>
      </c>
      <c r="R95" t="str">
        <f>SUBSTITUTE(_xlfn.NUMBERVALUE(Table4[[#This Row],[JUMLAH]],",","."),",",".")</f>
        <v>50</v>
      </c>
      <c r="S95" t="str">
        <f>INDEX(Table1[SATUAN_CONV],A:A)</f>
        <v>PCS</v>
      </c>
      <c r="T95" s="10" t="str">
        <f>SUBSTITUTE(_xlfn.NUMBERVALUE(Table4[[#This Row],[HARGA]],",","."),",",".")</f>
        <v>400</v>
      </c>
      <c r="U95" s="12" t="str">
        <f>SUBSTITUTE(Table4[[#This Row],[DISKON]],",",".")</f>
        <v/>
      </c>
      <c r="V95" s="12" t="str">
        <f>SUBSTITUTE(Table4[[#This Row],[DISKON NOTA]],",",".")</f>
        <v/>
      </c>
      <c r="W95" s="3">
        <f>INDEX(Table1[TANGGAL NOTA_H],A:A)</f>
        <v>45531</v>
      </c>
      <c r="X95" s="3">
        <f>IF(INDEX(Table1[TANGGAL GUDANG_H],A:A)="","",INDEX(Table1[TANGGAL GUDANG_H],A:A))</f>
        <v>45531</v>
      </c>
      <c r="Y95" s="3">
        <f>INDEX(Table1[TANGGAL UPDATE_H],A:A)</f>
        <v>45534</v>
      </c>
      <c r="Z95" t="str">
        <f>INDEX(Table1[KOMENTAR_H],A:A)</f>
        <v/>
      </c>
      <c r="AA95"/>
      <c r="AB95">
        <f>IF(Table4[[#This Row],[DISKON]]="",Table4[[#This Row],[HARGA]],Table4[[#This Row],[HARGA]]*Table4[[#This Row],[DISKON]])</f>
        <v>400</v>
      </c>
      <c r="AC95">
        <f>Table4[[#This Row],[TATAL DISKON]]*Table4[[#This Row],[JUMLAH]]</f>
        <v>20000</v>
      </c>
      <c r="AD95" t="str">
        <f>CONCATENATE(Table4[[#This Row],[SALES_C]],Table4[[#This Row],[NOTA TOKO]])</f>
        <v>G3518</v>
      </c>
      <c r="AE95">
        <f>INDEX(Table1[I],'4'!A:A)</f>
        <v>0</v>
      </c>
      <c r="AF95" t="e">
        <f>IF(Table4[[#This Row],[Column2]]="","",MATCH(Table4[[#This Row],[Column2]],AM:AM,0))</f>
        <v>#N/A</v>
      </c>
      <c r="AG95" t="str">
        <f>CONCATENATE(Table4[[#This Row],[TOKO-KOTA]],"_",Table4[[#This Row],[NAMA BARANG]])</f>
        <v>TRIO PLAZA-MAGELANG_BUKU TABUNGAN KOJIKO</v>
      </c>
      <c r="AH95" t="str">
        <f>CONCATENATE(Table4[[#This Row],[CONCAT_TOKO KOTA + NAMA BARANG]],"_",Table4[[#This Row],[HARGA_C]])</f>
        <v>TRIO PLAZA-MAGELANG_BUKU TABUNGAN KOJIKO_400</v>
      </c>
      <c r="AK95" s="64">
        <v>2952</v>
      </c>
      <c r="AL95" s="8" t="s">
        <v>8476</v>
      </c>
      <c r="AM95" t="str">
        <f t="shared" si="1"/>
        <v>H2952</v>
      </c>
      <c r="AN95" t="e">
        <f>IF(Table10[[#This Row],[Column3]]="","",MATCH(Table10[[#This Row],[Column3]],AD:AD,0))</f>
        <v>#N/A</v>
      </c>
    </row>
    <row r="96" spans="1:40" ht="13.5" thickBot="1">
      <c r="A96" s="73">
        <v>109</v>
      </c>
      <c r="C96">
        <f>ROW()</f>
        <v>96</v>
      </c>
      <c r="D96">
        <f>INDEX(Table1[ROWID],A:A)</f>
        <v>96</v>
      </c>
      <c r="E96">
        <f>INDEX(Table1[//DBS],A:A)</f>
        <v>299</v>
      </c>
      <c r="F96">
        <f>INDEX(Table1[HARGA_CONV],A:A)</f>
        <v>27500</v>
      </c>
      <c r="G96" t="str">
        <f>IF(INDEX(Table1[SALES_H],Table4[[#This Row],[ROWID]])=0,"",INDEX(Table1[SALES_H],Table4[[#This Row],[ROWID]]))</f>
        <v>G</v>
      </c>
      <c r="H96" t="str">
        <f>IF(Table4[[#This Row],[SALES]]="","",INDEX(SALES_DICT[2],MATCH(Table4[[#This Row],[SALES]],SALES_DICT[1],0)))</f>
        <v>G</v>
      </c>
      <c r="I96" s="2" t="str">
        <f>IF(INDEX(Table1[DISKON],A:A)=0,"",INDEX(Table1[DISKON],A:A))</f>
        <v/>
      </c>
      <c r="J96" s="2" t="str">
        <f>IF(INDEX(Table1[DISKON NOTA],A:A)=0,"",INDEX(Table1[DISKON NOTA],A:A))</f>
        <v/>
      </c>
      <c r="K96" s="7">
        <f>INDEX(Table1[ISI_CONV],A:A)</f>
        <v>3</v>
      </c>
      <c r="L96" s="11">
        <f>INDEX(Table1[NOTA TOKO],Table4[[#This Row],[ROWID]])</f>
        <v>3518</v>
      </c>
      <c r="M96" t="str">
        <f>Table4[[#This Row],[SALES DICT]]</f>
        <v>G</v>
      </c>
      <c r="N96" t="str">
        <f>INDEX(Table1[TOKO-KOTA_H],A:A)</f>
        <v>TRIO PLAZA-MAGELANG</v>
      </c>
      <c r="O96" t="str">
        <f>IF(INDEX(Table1[KODE BARANG],A:A)=0,"",INDEX(Table1[KODE BARANG],A:A))</f>
        <v>BGA-IM10</v>
      </c>
      <c r="P96" t="str">
        <f>INDEX(Table1[NAMA BARANG],A:A)</f>
        <v>SKETCH BOOK A4 56183 BERUANG</v>
      </c>
      <c r="Q96" t="str">
        <f>INDEX(Table1[ADA DI DAFTAR STOCK?],A:A)</f>
        <v>ADA</v>
      </c>
      <c r="R96" t="str">
        <f>SUBSTITUTE(_xlfn.NUMBERVALUE(Table4[[#This Row],[JUMLAH]],",","."),",",".")</f>
        <v>3</v>
      </c>
      <c r="S96" t="str">
        <f>INDEX(Table1[SATUAN_CONV],A:A)</f>
        <v>PCS</v>
      </c>
      <c r="T96" s="10" t="str">
        <f>SUBSTITUTE(_xlfn.NUMBERVALUE(Table4[[#This Row],[HARGA]],",","."),",",".")</f>
        <v>27500</v>
      </c>
      <c r="U96" s="12" t="str">
        <f>SUBSTITUTE(Table4[[#This Row],[DISKON]],",",".")</f>
        <v/>
      </c>
      <c r="V96" s="12" t="str">
        <f>SUBSTITUTE(Table4[[#This Row],[DISKON NOTA]],",",".")</f>
        <v/>
      </c>
      <c r="W96" s="3">
        <f>INDEX(Table1[TANGGAL NOTA_H],A:A)</f>
        <v>45531</v>
      </c>
      <c r="X96" s="3">
        <f>IF(INDEX(Table1[TANGGAL GUDANG_H],A:A)="","",INDEX(Table1[TANGGAL GUDANG_H],A:A))</f>
        <v>45531</v>
      </c>
      <c r="Y96" s="3">
        <f>INDEX(Table1[TANGGAL UPDATE_H],A:A)</f>
        <v>45534</v>
      </c>
      <c r="Z96" t="str">
        <f>INDEX(Table1[KOMENTAR_H],A:A)</f>
        <v/>
      </c>
      <c r="AA96"/>
      <c r="AB96">
        <f>IF(Table4[[#This Row],[DISKON]]="",Table4[[#This Row],[HARGA]],Table4[[#This Row],[HARGA]]*Table4[[#This Row],[DISKON]])</f>
        <v>27500</v>
      </c>
      <c r="AC96">
        <f>Table4[[#This Row],[TATAL DISKON]]*Table4[[#This Row],[JUMLAH]]</f>
        <v>82500</v>
      </c>
      <c r="AD96" t="str">
        <f>CONCATENATE(Table4[[#This Row],[SALES_C]],Table4[[#This Row],[NOTA TOKO]])</f>
        <v>G3518</v>
      </c>
      <c r="AE96">
        <f>INDEX(Table1[I],'4'!A:A)</f>
        <v>0</v>
      </c>
      <c r="AF96" t="e">
        <f>IF(Table4[[#This Row],[Column2]]="","",MATCH(Table4[[#This Row],[Column2]],AM:AM,0))</f>
        <v>#N/A</v>
      </c>
      <c r="AG96" t="str">
        <f>CONCATENATE(Table4[[#This Row],[TOKO-KOTA]],"_",Table4[[#This Row],[NAMA BARANG]])</f>
        <v>TRIO PLAZA-MAGELANG_SKETCH BOOK A4 56183 BERUANG</v>
      </c>
      <c r="AH96" t="str">
        <f>CONCATENATE(Table4[[#This Row],[CONCAT_TOKO KOTA + NAMA BARANG]],"_",Table4[[#This Row],[HARGA_C]])</f>
        <v>TRIO PLAZA-MAGELANG_SKETCH BOOK A4 56183 BERUANG_27500</v>
      </c>
      <c r="AK96" s="64">
        <v>2952</v>
      </c>
      <c r="AL96" s="8" t="s">
        <v>8476</v>
      </c>
      <c r="AM96" t="str">
        <f t="shared" si="1"/>
        <v>H2952</v>
      </c>
      <c r="AN96" t="e">
        <f>IF(Table10[[#This Row],[Column3]]="","",MATCH(Table10[[#This Row],[Column3]],AD:AD,0))</f>
        <v>#N/A</v>
      </c>
    </row>
    <row r="97" spans="1:40" ht="13.5" thickBot="1">
      <c r="A97" s="73">
        <v>110</v>
      </c>
      <c r="C97">
        <f>ROW()</f>
        <v>97</v>
      </c>
      <c r="D97">
        <f>INDEX(Table1[ROWID],A:A)</f>
        <v>96</v>
      </c>
      <c r="E97">
        <f>INDEX(Table1[//DBS],A:A)</f>
        <v>301</v>
      </c>
      <c r="F97">
        <f>INDEX(Table1[HARGA_CONV],A:A)</f>
        <v>27500</v>
      </c>
      <c r="G97" t="str">
        <f>IF(INDEX(Table1[SALES_H],Table4[[#This Row],[ROWID]])=0,"",INDEX(Table1[SALES_H],Table4[[#This Row],[ROWID]]))</f>
        <v>G</v>
      </c>
      <c r="H97" t="str">
        <f>IF(Table4[[#This Row],[SALES]]="","",INDEX(SALES_DICT[2],MATCH(Table4[[#This Row],[SALES]],SALES_DICT[1],0)))</f>
        <v>G</v>
      </c>
      <c r="I97" s="2" t="str">
        <f>IF(INDEX(Table1[DISKON],A:A)=0,"",INDEX(Table1[DISKON],A:A))</f>
        <v/>
      </c>
      <c r="J97" s="2" t="str">
        <f>IF(INDEX(Table1[DISKON NOTA],A:A)=0,"",INDEX(Table1[DISKON NOTA],A:A))</f>
        <v/>
      </c>
      <c r="K97" s="7">
        <f>INDEX(Table1[ISI_CONV],A:A)</f>
        <v>3</v>
      </c>
      <c r="L97" s="11">
        <f>INDEX(Table1[NOTA TOKO],Table4[[#This Row],[ROWID]])</f>
        <v>3518</v>
      </c>
      <c r="M97" t="str">
        <f>Table4[[#This Row],[SALES DICT]]</f>
        <v>G</v>
      </c>
      <c r="N97" t="str">
        <f>INDEX(Table1[TOKO-KOTA_H],A:A)</f>
        <v>TRIO PLAZA-MAGELANG</v>
      </c>
      <c r="O97" t="str">
        <f>IF(INDEX(Table1[KODE BARANG],A:A)=0,"",INDEX(Table1[KODE BARANG],A:A))</f>
        <v>BGA-IM12</v>
      </c>
      <c r="P97" t="str">
        <f>INDEX(Table1[NAMA BARANG],A:A)</f>
        <v>SKETCH BOOK A4 56184 GIRL</v>
      </c>
      <c r="Q97" t="str">
        <f>INDEX(Table1[ADA DI DAFTAR STOCK?],A:A)</f>
        <v>ADA</v>
      </c>
      <c r="R97" t="str">
        <f>SUBSTITUTE(_xlfn.NUMBERVALUE(Table4[[#This Row],[JUMLAH]],",","."),",",".")</f>
        <v>3</v>
      </c>
      <c r="S97" t="str">
        <f>INDEX(Table1[SATUAN_CONV],A:A)</f>
        <v>PCS</v>
      </c>
      <c r="T97" s="10" t="str">
        <f>SUBSTITUTE(_xlfn.NUMBERVALUE(Table4[[#This Row],[HARGA]],",","."),",",".")</f>
        <v>27500</v>
      </c>
      <c r="U97" s="12" t="str">
        <f>SUBSTITUTE(Table4[[#This Row],[DISKON]],",",".")</f>
        <v/>
      </c>
      <c r="V97" s="12" t="str">
        <f>SUBSTITUTE(Table4[[#This Row],[DISKON NOTA]],",",".")</f>
        <v/>
      </c>
      <c r="W97" s="3">
        <f>INDEX(Table1[TANGGAL NOTA_H],A:A)</f>
        <v>45531</v>
      </c>
      <c r="X97" s="3">
        <f>IF(INDEX(Table1[TANGGAL GUDANG_H],A:A)="","",INDEX(Table1[TANGGAL GUDANG_H],A:A))</f>
        <v>45531</v>
      </c>
      <c r="Y97" s="3">
        <f>INDEX(Table1[TANGGAL UPDATE_H],A:A)</f>
        <v>45534</v>
      </c>
      <c r="Z97" t="str">
        <f>INDEX(Table1[KOMENTAR_H],A:A)</f>
        <v/>
      </c>
      <c r="AA97"/>
      <c r="AB97">
        <f>IF(Table4[[#This Row],[DISKON]]="",Table4[[#This Row],[HARGA]],Table4[[#This Row],[HARGA]]*Table4[[#This Row],[DISKON]])</f>
        <v>27500</v>
      </c>
      <c r="AC97">
        <f>Table4[[#This Row],[TATAL DISKON]]*Table4[[#This Row],[JUMLAH]]</f>
        <v>82500</v>
      </c>
      <c r="AD97" t="str">
        <f>CONCATENATE(Table4[[#This Row],[SALES_C]],Table4[[#This Row],[NOTA TOKO]])</f>
        <v>G3518</v>
      </c>
      <c r="AE97">
        <f>INDEX(Table1[I],'4'!A:A)</f>
        <v>0</v>
      </c>
      <c r="AF97" t="e">
        <f>IF(Table4[[#This Row],[Column2]]="","",MATCH(Table4[[#This Row],[Column2]],AM:AM,0))</f>
        <v>#N/A</v>
      </c>
      <c r="AG97" t="str">
        <f>CONCATENATE(Table4[[#This Row],[TOKO-KOTA]],"_",Table4[[#This Row],[NAMA BARANG]])</f>
        <v>TRIO PLAZA-MAGELANG_SKETCH BOOK A4 56184 GIRL</v>
      </c>
      <c r="AH97" t="str">
        <f>CONCATENATE(Table4[[#This Row],[CONCAT_TOKO KOTA + NAMA BARANG]],"_",Table4[[#This Row],[HARGA_C]])</f>
        <v>TRIO PLAZA-MAGELANG_SKETCH BOOK A4 56184 GIRL_27500</v>
      </c>
      <c r="AK97" s="64">
        <v>2952</v>
      </c>
      <c r="AL97" s="8" t="s">
        <v>8476</v>
      </c>
      <c r="AM97" t="str">
        <f t="shared" si="1"/>
        <v>H2952</v>
      </c>
      <c r="AN97" t="e">
        <f>IF(Table10[[#This Row],[Column3]]="","",MATCH(Table10[[#This Row],[Column3]],AD:AD,0))</f>
        <v>#N/A</v>
      </c>
    </row>
    <row r="98" spans="1:40" ht="13.5" thickBot="1">
      <c r="A98" s="73">
        <v>111</v>
      </c>
      <c r="C98">
        <f>ROW()</f>
        <v>98</v>
      </c>
      <c r="D98">
        <f>INDEX(Table1[ROWID],A:A)</f>
        <v>96</v>
      </c>
      <c r="E98">
        <f>INDEX(Table1[//DBS],A:A)</f>
        <v>302</v>
      </c>
      <c r="F98">
        <f>INDEX(Table1[HARGA_CONV],A:A)</f>
        <v>27500</v>
      </c>
      <c r="G98" t="str">
        <f>IF(INDEX(Table1[SALES_H],Table4[[#This Row],[ROWID]])=0,"",INDEX(Table1[SALES_H],Table4[[#This Row],[ROWID]]))</f>
        <v>G</v>
      </c>
      <c r="H98" t="str">
        <f>IF(Table4[[#This Row],[SALES]]="","",INDEX(SALES_DICT[2],MATCH(Table4[[#This Row],[SALES]],SALES_DICT[1],0)))</f>
        <v>G</v>
      </c>
      <c r="I98" s="2" t="str">
        <f>IF(INDEX(Table1[DISKON],A:A)=0,"",INDEX(Table1[DISKON],A:A))</f>
        <v/>
      </c>
      <c r="J98" s="2" t="str">
        <f>IF(INDEX(Table1[DISKON NOTA],A:A)=0,"",INDEX(Table1[DISKON NOTA],A:A))</f>
        <v/>
      </c>
      <c r="K98" s="7">
        <f>INDEX(Table1[ISI_CONV],A:A)</f>
        <v>3</v>
      </c>
      <c r="L98" s="11">
        <f>INDEX(Table1[NOTA TOKO],Table4[[#This Row],[ROWID]])</f>
        <v>3518</v>
      </c>
      <c r="M98" t="str">
        <f>Table4[[#This Row],[SALES DICT]]</f>
        <v>G</v>
      </c>
      <c r="N98" t="str">
        <f>INDEX(Table1[TOKO-KOTA_H],A:A)</f>
        <v>TRIO PLAZA-MAGELANG</v>
      </c>
      <c r="O98" t="str">
        <f>IF(INDEX(Table1[KODE BARANG],A:A)=0,"",INDEX(Table1[KODE BARANG],A:A))</f>
        <v>BGA-IM13</v>
      </c>
      <c r="P98" t="str">
        <f>INDEX(Table1[NAMA BARANG],A:A)</f>
        <v>SKETCH BOOK A4 56172 PEMANDANGAN</v>
      </c>
      <c r="Q98" t="str">
        <f>INDEX(Table1[ADA DI DAFTAR STOCK?],A:A)</f>
        <v>ADA</v>
      </c>
      <c r="R98" t="str">
        <f>SUBSTITUTE(_xlfn.NUMBERVALUE(Table4[[#This Row],[JUMLAH]],",","."),",",".")</f>
        <v>3</v>
      </c>
      <c r="S98" t="str">
        <f>INDEX(Table1[SATUAN_CONV],A:A)</f>
        <v>PCS</v>
      </c>
      <c r="T98" s="10" t="str">
        <f>SUBSTITUTE(_xlfn.NUMBERVALUE(Table4[[#This Row],[HARGA]],",","."),",",".")</f>
        <v>27500</v>
      </c>
      <c r="U98" s="12" t="str">
        <f>SUBSTITUTE(Table4[[#This Row],[DISKON]],",",".")</f>
        <v/>
      </c>
      <c r="V98" s="12" t="str">
        <f>SUBSTITUTE(Table4[[#This Row],[DISKON NOTA]],",",".")</f>
        <v/>
      </c>
      <c r="W98" s="3">
        <f>INDEX(Table1[TANGGAL NOTA_H],A:A)</f>
        <v>45531</v>
      </c>
      <c r="X98" s="3">
        <f>IF(INDEX(Table1[TANGGAL GUDANG_H],A:A)="","",INDEX(Table1[TANGGAL GUDANG_H],A:A))</f>
        <v>45531</v>
      </c>
      <c r="Y98" s="3">
        <f>INDEX(Table1[TANGGAL UPDATE_H],A:A)</f>
        <v>45534</v>
      </c>
      <c r="Z98" t="str">
        <f>INDEX(Table1[KOMENTAR_H],A:A)</f>
        <v/>
      </c>
      <c r="AA98"/>
      <c r="AB98">
        <f>IF(Table4[[#This Row],[DISKON]]="",Table4[[#This Row],[HARGA]],Table4[[#This Row],[HARGA]]*Table4[[#This Row],[DISKON]])</f>
        <v>27500</v>
      </c>
      <c r="AC98">
        <f>Table4[[#This Row],[TATAL DISKON]]*Table4[[#This Row],[JUMLAH]]</f>
        <v>82500</v>
      </c>
      <c r="AD98" t="str">
        <f>CONCATENATE(Table4[[#This Row],[SALES_C]],Table4[[#This Row],[NOTA TOKO]])</f>
        <v>G3518</v>
      </c>
      <c r="AE98">
        <f>INDEX(Table1[I],'4'!A:A)</f>
        <v>0</v>
      </c>
      <c r="AF98" t="e">
        <f>IF(Table4[[#This Row],[Column2]]="","",MATCH(Table4[[#This Row],[Column2]],AM:AM,0))</f>
        <v>#N/A</v>
      </c>
      <c r="AG98" t="str">
        <f>CONCATENATE(Table4[[#This Row],[TOKO-KOTA]],"_",Table4[[#This Row],[NAMA BARANG]])</f>
        <v>TRIO PLAZA-MAGELANG_SKETCH BOOK A4 56172 PEMANDANGAN</v>
      </c>
      <c r="AH98" t="str">
        <f>CONCATENATE(Table4[[#This Row],[CONCAT_TOKO KOTA + NAMA BARANG]],"_",Table4[[#This Row],[HARGA_C]])</f>
        <v>TRIO PLAZA-MAGELANG_SKETCH BOOK A4 56172 PEMANDANGAN_27500</v>
      </c>
      <c r="AK98" s="64">
        <v>2952</v>
      </c>
      <c r="AL98" s="8" t="s">
        <v>8476</v>
      </c>
      <c r="AM98" t="str">
        <f t="shared" si="1"/>
        <v>H2952</v>
      </c>
      <c r="AN98" t="e">
        <f>IF(Table10[[#This Row],[Column3]]="","",MATCH(Table10[[#This Row],[Column3]],AD:AD,0))</f>
        <v>#N/A</v>
      </c>
    </row>
    <row r="99" spans="1:40" ht="13.5" thickBot="1">
      <c r="A99" s="73">
        <v>113</v>
      </c>
      <c r="C99">
        <f>ROW()</f>
        <v>99</v>
      </c>
      <c r="D99">
        <f>INDEX(Table1[ROWID],A:A)</f>
        <v>113</v>
      </c>
      <c r="E99">
        <f>INDEX(Table1[//DBS],A:A)</f>
        <v>2770</v>
      </c>
      <c r="F99">
        <f>INDEX(Table1[HARGA_CONV],A:A)</f>
        <v>4000</v>
      </c>
      <c r="G99" t="str">
        <f>IF(INDEX(Table1[SALES_H],Table4[[#This Row],[ROWID]])=0,"",INDEX(Table1[SALES_H],Table4[[#This Row],[ROWID]]))</f>
        <v>G</v>
      </c>
      <c r="H99" t="str">
        <f>IF(Table4[[#This Row],[SALES]]="","",INDEX(SALES_DICT[2],MATCH(Table4[[#This Row],[SALES]],SALES_DICT[1],0)))</f>
        <v>G</v>
      </c>
      <c r="I99" s="2" t="str">
        <f>IF(INDEX(Table1[DISKON],A:A)=0,"",INDEX(Table1[DISKON],A:A))</f>
        <v/>
      </c>
      <c r="J99" s="2" t="str">
        <f>IF(INDEX(Table1[DISKON NOTA],A:A)=0,"",INDEX(Table1[DISKON NOTA],A:A))</f>
        <v/>
      </c>
      <c r="K99" s="7">
        <f>INDEX(Table1[ISI_CONV],A:A)</f>
        <v>120</v>
      </c>
      <c r="L99" s="11">
        <f>INDEX(Table1[NOTA TOKO],Table4[[#This Row],[ROWID]])</f>
        <v>3519</v>
      </c>
      <c r="M99" t="str">
        <f>Table4[[#This Row],[SALES DICT]]</f>
        <v>G</v>
      </c>
      <c r="N99" t="str">
        <f>INDEX(Table1[TOKO-KOTA_H],A:A)</f>
        <v>TRIO PLAZA-MAGELANG</v>
      </c>
      <c r="O99" t="str">
        <f>IF(INDEX(Table1[KODE BARANG],A:A)=0,"",INDEX(Table1[KODE BARANG],A:A))</f>
        <v>STC-IM14</v>
      </c>
      <c r="P99" t="str">
        <f>INDEX(Table1[NAMA BARANG],A:A)</f>
        <v>STICKER JBE-43</v>
      </c>
      <c r="Q99" t="str">
        <f>INDEX(Table1[ADA DI DAFTAR STOCK?],A:A)</f>
        <v>ADA</v>
      </c>
      <c r="R99" t="str">
        <f>SUBSTITUTE(_xlfn.NUMBERVALUE(Table4[[#This Row],[JUMLAH]],",","."),",",".")</f>
        <v>120</v>
      </c>
      <c r="S99" t="str">
        <f>INDEX(Table1[SATUAN_CONV],A:A)</f>
        <v>PCS</v>
      </c>
      <c r="T99" s="10" t="str">
        <f>SUBSTITUTE(_xlfn.NUMBERVALUE(Table4[[#This Row],[HARGA]],",","."),",",".")</f>
        <v>4000</v>
      </c>
      <c r="U99" s="12" t="str">
        <f>SUBSTITUTE(Table4[[#This Row],[DISKON]],",",".")</f>
        <v/>
      </c>
      <c r="V99" s="12" t="str">
        <f>SUBSTITUTE(Table4[[#This Row],[DISKON NOTA]],",",".")</f>
        <v/>
      </c>
      <c r="W99" s="3">
        <f>INDEX(Table1[TANGGAL NOTA_H],A:A)</f>
        <v>45531</v>
      </c>
      <c r="X99" s="3">
        <f>IF(INDEX(Table1[TANGGAL GUDANG_H],A:A)="","",INDEX(Table1[TANGGAL GUDANG_H],A:A))</f>
        <v>45531</v>
      </c>
      <c r="Y99" s="3">
        <f>INDEX(Table1[TANGGAL UPDATE_H],A:A)</f>
        <v>45534</v>
      </c>
      <c r="Z99" t="str">
        <f>INDEX(Table1[KOMENTAR_H],A:A)</f>
        <v/>
      </c>
      <c r="AA99"/>
      <c r="AB99">
        <f>IF(Table4[[#This Row],[DISKON]]="",Table4[[#This Row],[HARGA]],Table4[[#This Row],[HARGA]]*Table4[[#This Row],[DISKON]])</f>
        <v>4000</v>
      </c>
      <c r="AC99">
        <f>Table4[[#This Row],[TATAL DISKON]]*Table4[[#This Row],[JUMLAH]]</f>
        <v>480000</v>
      </c>
      <c r="AD99" t="str">
        <f>CONCATENATE(Table4[[#This Row],[SALES_C]],Table4[[#This Row],[NOTA TOKO]])</f>
        <v>G3519</v>
      </c>
      <c r="AE99">
        <f>INDEX(Table1[I],'4'!A:A)</f>
        <v>0</v>
      </c>
      <c r="AF99" t="e">
        <f>IF(Table4[[#This Row],[Column2]]="","",MATCH(Table4[[#This Row],[Column2]],AM:AM,0))</f>
        <v>#N/A</v>
      </c>
      <c r="AG99" t="str">
        <f>CONCATENATE(Table4[[#This Row],[TOKO-KOTA]],"_",Table4[[#This Row],[NAMA BARANG]])</f>
        <v>TRIO PLAZA-MAGELANG_STICKER JBE-43</v>
      </c>
      <c r="AH99" t="str">
        <f>CONCATENATE(Table4[[#This Row],[CONCAT_TOKO KOTA + NAMA BARANG]],"_",Table4[[#This Row],[HARGA_C]])</f>
        <v>TRIO PLAZA-MAGELANG_STICKER JBE-43_4000</v>
      </c>
      <c r="AK99" s="64">
        <v>2952</v>
      </c>
      <c r="AL99" s="8" t="s">
        <v>8476</v>
      </c>
      <c r="AM99" t="str">
        <f t="shared" si="1"/>
        <v>H2952</v>
      </c>
      <c r="AN99" t="e">
        <f>IF(Table10[[#This Row],[Column3]]="","",MATCH(Table10[[#This Row],[Column3]],AD:AD,0))</f>
        <v>#N/A</v>
      </c>
    </row>
    <row r="100" spans="1:40" ht="13.5" thickBot="1">
      <c r="A100" s="73">
        <v>114</v>
      </c>
      <c r="C100">
        <f>ROW()</f>
        <v>100</v>
      </c>
      <c r="D100">
        <f>INDEX(Table1[ROWID],A:A)</f>
        <v>113</v>
      </c>
      <c r="E100">
        <f>INDEX(Table1[//DBS],A:A)</f>
        <v>2771</v>
      </c>
      <c r="F100">
        <f>INDEX(Table1[HARGA_CONV],A:A)</f>
        <v>12500</v>
      </c>
      <c r="G100" t="str">
        <f>IF(INDEX(Table1[SALES_H],Table4[[#This Row],[ROWID]])=0,"",INDEX(Table1[SALES_H],Table4[[#This Row],[ROWID]]))</f>
        <v>G</v>
      </c>
      <c r="H100" t="str">
        <f>IF(Table4[[#This Row],[SALES]]="","",INDEX(SALES_DICT[2],MATCH(Table4[[#This Row],[SALES]],SALES_DICT[1],0)))</f>
        <v>G</v>
      </c>
      <c r="I100" s="2" t="str">
        <f>IF(INDEX(Table1[DISKON],A:A)=0,"",INDEX(Table1[DISKON],A:A))</f>
        <v/>
      </c>
      <c r="J100" s="2" t="str">
        <f>IF(INDEX(Table1[DISKON NOTA],A:A)=0,"",INDEX(Table1[DISKON NOTA],A:A))</f>
        <v/>
      </c>
      <c r="K100" s="7">
        <f>INDEX(Table1[ISI_CONV],A:A)</f>
        <v>12</v>
      </c>
      <c r="L100" s="11">
        <f>INDEX(Table1[NOTA TOKO],Table4[[#This Row],[ROWID]])</f>
        <v>3519</v>
      </c>
      <c r="M100" t="str">
        <f>Table4[[#This Row],[SALES DICT]]</f>
        <v>G</v>
      </c>
      <c r="N100" t="str">
        <f>INDEX(Table1[TOKO-KOTA_H],A:A)</f>
        <v>TRIO PLAZA-MAGELANG</v>
      </c>
      <c r="O100" t="str">
        <f>IF(INDEX(Table1[KODE BARANG],A:A)=0,"",INDEX(Table1[KODE BARANG],A:A))</f>
        <v>STC-IM15</v>
      </c>
      <c r="P100" t="str">
        <f>INDEX(Table1[NAMA BARANG],A:A)</f>
        <v>STICKER JBE-24</v>
      </c>
      <c r="Q100" t="str">
        <f>INDEX(Table1[ADA DI DAFTAR STOCK?],A:A)</f>
        <v>ADA</v>
      </c>
      <c r="R100" t="str">
        <f>SUBSTITUTE(_xlfn.NUMBERVALUE(Table4[[#This Row],[JUMLAH]],",","."),",",".")</f>
        <v>12</v>
      </c>
      <c r="S100" t="str">
        <f>INDEX(Table1[SATUAN_CONV],A:A)</f>
        <v>PCS</v>
      </c>
      <c r="T100" s="10" t="str">
        <f>SUBSTITUTE(_xlfn.NUMBERVALUE(Table4[[#This Row],[HARGA]],",","."),",",".")</f>
        <v>12500</v>
      </c>
      <c r="U100" s="12" t="str">
        <f>SUBSTITUTE(Table4[[#This Row],[DISKON]],",",".")</f>
        <v/>
      </c>
      <c r="V100" s="12" t="str">
        <f>SUBSTITUTE(Table4[[#This Row],[DISKON NOTA]],",",".")</f>
        <v/>
      </c>
      <c r="W100" s="3">
        <f>INDEX(Table1[TANGGAL NOTA_H],A:A)</f>
        <v>45531</v>
      </c>
      <c r="X100" s="3">
        <f>IF(INDEX(Table1[TANGGAL GUDANG_H],A:A)="","",INDEX(Table1[TANGGAL GUDANG_H],A:A))</f>
        <v>45531</v>
      </c>
      <c r="Y100" s="3">
        <f>INDEX(Table1[TANGGAL UPDATE_H],A:A)</f>
        <v>45534</v>
      </c>
      <c r="Z100" t="str">
        <f>INDEX(Table1[KOMENTAR_H],A:A)</f>
        <v/>
      </c>
      <c r="AA100"/>
      <c r="AB100">
        <f>IF(Table4[[#This Row],[DISKON]]="",Table4[[#This Row],[HARGA]],Table4[[#This Row],[HARGA]]*Table4[[#This Row],[DISKON]])</f>
        <v>12500</v>
      </c>
      <c r="AC100">
        <f>Table4[[#This Row],[TATAL DISKON]]*Table4[[#This Row],[JUMLAH]]</f>
        <v>150000</v>
      </c>
      <c r="AD100" t="str">
        <f>CONCATENATE(Table4[[#This Row],[SALES_C]],Table4[[#This Row],[NOTA TOKO]])</f>
        <v>G3519</v>
      </c>
      <c r="AE100">
        <f>INDEX(Table1[I],'4'!A:A)</f>
        <v>0</v>
      </c>
      <c r="AF100" t="e">
        <f>IF(Table4[[#This Row],[Column2]]="","",MATCH(Table4[[#This Row],[Column2]],AM:AM,0))</f>
        <v>#N/A</v>
      </c>
      <c r="AG100" t="str">
        <f>CONCATENATE(Table4[[#This Row],[TOKO-KOTA]],"_",Table4[[#This Row],[NAMA BARANG]])</f>
        <v>TRIO PLAZA-MAGELANG_STICKER JBE-24</v>
      </c>
      <c r="AH100" t="str">
        <f>CONCATENATE(Table4[[#This Row],[CONCAT_TOKO KOTA + NAMA BARANG]],"_",Table4[[#This Row],[HARGA_C]])</f>
        <v>TRIO PLAZA-MAGELANG_STICKER JBE-24_12500</v>
      </c>
      <c r="AK100" s="64">
        <v>2952</v>
      </c>
      <c r="AL100" s="8" t="s">
        <v>8476</v>
      </c>
      <c r="AM100" t="str">
        <f t="shared" si="1"/>
        <v>H2952</v>
      </c>
      <c r="AN100" t="e">
        <f>IF(Table10[[#This Row],[Column3]]="","",MATCH(Table10[[#This Row],[Column3]],AD:AD,0))</f>
        <v>#N/A</v>
      </c>
    </row>
    <row r="101" spans="1:40" ht="13.5" thickBot="1">
      <c r="A101" s="73">
        <v>115</v>
      </c>
      <c r="C101">
        <f>ROW()</f>
        <v>101</v>
      </c>
      <c r="D101">
        <f>INDEX(Table1[ROWID],A:A)</f>
        <v>113</v>
      </c>
      <c r="E101">
        <f>INDEX(Table1[//DBS],A:A)</f>
        <v>2767</v>
      </c>
      <c r="F101">
        <f>INDEX(Table1[HARGA_CONV],A:A)</f>
        <v>5000</v>
      </c>
      <c r="G101" t="str">
        <f>IF(INDEX(Table1[SALES_H],Table4[[#This Row],[ROWID]])=0,"",INDEX(Table1[SALES_H],Table4[[#This Row],[ROWID]]))</f>
        <v>G</v>
      </c>
      <c r="H101" t="str">
        <f>IF(Table4[[#This Row],[SALES]]="","",INDEX(SALES_DICT[2],MATCH(Table4[[#This Row],[SALES]],SALES_DICT[1],0)))</f>
        <v>G</v>
      </c>
      <c r="I101" s="2" t="str">
        <f>IF(INDEX(Table1[DISKON],A:A)=0,"",INDEX(Table1[DISKON],A:A))</f>
        <v/>
      </c>
      <c r="J101" s="2" t="str">
        <f>IF(INDEX(Table1[DISKON NOTA],A:A)=0,"",INDEX(Table1[DISKON NOTA],A:A))</f>
        <v/>
      </c>
      <c r="K101" s="7">
        <f>INDEX(Table1[ISI_CONV],A:A)</f>
        <v>36</v>
      </c>
      <c r="L101" s="11">
        <f>INDEX(Table1[NOTA TOKO],Table4[[#This Row],[ROWID]])</f>
        <v>3519</v>
      </c>
      <c r="M101" t="str">
        <f>Table4[[#This Row],[SALES DICT]]</f>
        <v>G</v>
      </c>
      <c r="N101" t="str">
        <f>INDEX(Table1[TOKO-KOTA_H],A:A)</f>
        <v>TRIO PLAZA-MAGELANG</v>
      </c>
      <c r="O101" t="str">
        <f>IF(INDEX(Table1[KODE BARANG],A:A)=0,"",INDEX(Table1[KODE BARANG],A:A))</f>
        <v>STC-IM11</v>
      </c>
      <c r="P101" t="str">
        <f>INDEX(Table1[NAMA BARANG],A:A)</f>
        <v>STICKER XTQ-E</v>
      </c>
      <c r="Q101" t="str">
        <f>INDEX(Table1[ADA DI DAFTAR STOCK?],A:A)</f>
        <v>ADA</v>
      </c>
      <c r="R101" t="str">
        <f>SUBSTITUTE(_xlfn.NUMBERVALUE(Table4[[#This Row],[JUMLAH]],",","."),",",".")</f>
        <v>36</v>
      </c>
      <c r="S101" t="str">
        <f>INDEX(Table1[SATUAN_CONV],A:A)</f>
        <v>PCS</v>
      </c>
      <c r="T101" s="10" t="str">
        <f>SUBSTITUTE(_xlfn.NUMBERVALUE(Table4[[#This Row],[HARGA]],",","."),",",".")</f>
        <v>5000</v>
      </c>
      <c r="U101" s="12" t="str">
        <f>SUBSTITUTE(Table4[[#This Row],[DISKON]],",",".")</f>
        <v/>
      </c>
      <c r="V101" s="12" t="str">
        <f>SUBSTITUTE(Table4[[#This Row],[DISKON NOTA]],",",".")</f>
        <v/>
      </c>
      <c r="W101" s="3">
        <f>INDEX(Table1[TANGGAL NOTA_H],A:A)</f>
        <v>45531</v>
      </c>
      <c r="X101" s="3">
        <f>IF(INDEX(Table1[TANGGAL GUDANG_H],A:A)="","",INDEX(Table1[TANGGAL GUDANG_H],A:A))</f>
        <v>45531</v>
      </c>
      <c r="Y101" s="3">
        <f>INDEX(Table1[TANGGAL UPDATE_H],A:A)</f>
        <v>45534</v>
      </c>
      <c r="Z101" t="str">
        <f>INDEX(Table1[KOMENTAR_H],A:A)</f>
        <v/>
      </c>
      <c r="AA101"/>
      <c r="AB101">
        <f>IF(Table4[[#This Row],[DISKON]]="",Table4[[#This Row],[HARGA]],Table4[[#This Row],[HARGA]]*Table4[[#This Row],[DISKON]])</f>
        <v>5000</v>
      </c>
      <c r="AC101">
        <f>Table4[[#This Row],[TATAL DISKON]]*Table4[[#This Row],[JUMLAH]]</f>
        <v>180000</v>
      </c>
      <c r="AD101" t="str">
        <f>CONCATENATE(Table4[[#This Row],[SALES_C]],Table4[[#This Row],[NOTA TOKO]])</f>
        <v>G3519</v>
      </c>
      <c r="AE101">
        <f>INDEX(Table1[I],'4'!A:A)</f>
        <v>0</v>
      </c>
      <c r="AF101" t="e">
        <f>IF(Table4[[#This Row],[Column2]]="","",MATCH(Table4[[#This Row],[Column2]],AM:AM,0))</f>
        <v>#N/A</v>
      </c>
      <c r="AG101" t="str">
        <f>CONCATENATE(Table4[[#This Row],[TOKO-KOTA]],"_",Table4[[#This Row],[NAMA BARANG]])</f>
        <v>TRIO PLAZA-MAGELANG_STICKER XTQ-E</v>
      </c>
      <c r="AH101" t="str">
        <f>CONCATENATE(Table4[[#This Row],[CONCAT_TOKO KOTA + NAMA BARANG]],"_",Table4[[#This Row],[HARGA_C]])</f>
        <v>TRIO PLAZA-MAGELANG_STICKER XTQ-E_5000</v>
      </c>
      <c r="AK101" s="64">
        <v>2952</v>
      </c>
      <c r="AL101" s="8" t="s">
        <v>8476</v>
      </c>
      <c r="AM101" t="str">
        <f t="shared" si="1"/>
        <v>H2952</v>
      </c>
      <c r="AN101" t="e">
        <f>IF(Table10[[#This Row],[Column3]]="","",MATCH(Table10[[#This Row],[Column3]],AD:AD,0))</f>
        <v>#N/A</v>
      </c>
    </row>
    <row r="102" spans="1:40" ht="13.5" thickBot="1">
      <c r="A102" s="73">
        <v>116</v>
      </c>
      <c r="C102">
        <f>ROW()</f>
        <v>102</v>
      </c>
      <c r="D102">
        <f>INDEX(Table1[ROWID],A:A)</f>
        <v>113</v>
      </c>
      <c r="E102">
        <f>INDEX(Table1[//DBS],A:A)</f>
        <v>2782</v>
      </c>
      <c r="F102">
        <f>INDEX(Table1[HARGA_CONV],A:A)</f>
        <v>4000</v>
      </c>
      <c r="G102" t="str">
        <f>IF(INDEX(Table1[SALES_H],Table4[[#This Row],[ROWID]])=0,"",INDEX(Table1[SALES_H],Table4[[#This Row],[ROWID]]))</f>
        <v>G</v>
      </c>
      <c r="H102" t="str">
        <f>IF(Table4[[#This Row],[SALES]]="","",INDEX(SALES_DICT[2],MATCH(Table4[[#This Row],[SALES]],SALES_DICT[1],0)))</f>
        <v>G</v>
      </c>
      <c r="I102" s="2" t="str">
        <f>IF(INDEX(Table1[DISKON],A:A)=0,"",INDEX(Table1[DISKON],A:A))</f>
        <v/>
      </c>
      <c r="J102" s="2" t="str">
        <f>IF(INDEX(Table1[DISKON NOTA],A:A)=0,"",INDEX(Table1[DISKON NOTA],A:A))</f>
        <v/>
      </c>
      <c r="K102" s="7">
        <f>INDEX(Table1[ISI_CONV],A:A)</f>
        <v>48</v>
      </c>
      <c r="L102" s="11">
        <f>INDEX(Table1[NOTA TOKO],Table4[[#This Row],[ROWID]])</f>
        <v>3519</v>
      </c>
      <c r="M102" t="str">
        <f>Table4[[#This Row],[SALES DICT]]</f>
        <v>G</v>
      </c>
      <c r="N102" t="str">
        <f>INDEX(Table1[TOKO-KOTA_H],A:A)</f>
        <v>TRIO PLAZA-MAGELANG</v>
      </c>
      <c r="O102" t="str">
        <f>IF(INDEX(Table1[KODE BARANG],A:A)=0,"",INDEX(Table1[KODE BARANG],A:A))</f>
        <v>STC-IM9</v>
      </c>
      <c r="P102" t="str">
        <f>INDEX(Table1[NAMA BARANG],A:A)</f>
        <v>STICKER JBE-35</v>
      </c>
      <c r="Q102" t="str">
        <f>INDEX(Table1[ADA DI DAFTAR STOCK?],A:A)</f>
        <v>ADA</v>
      </c>
      <c r="R102" t="str">
        <f>SUBSTITUTE(_xlfn.NUMBERVALUE(Table4[[#This Row],[JUMLAH]],",","."),",",".")</f>
        <v>48</v>
      </c>
      <c r="S102" t="str">
        <f>INDEX(Table1[SATUAN_CONV],A:A)</f>
        <v>PCS</v>
      </c>
      <c r="T102" s="10" t="str">
        <f>SUBSTITUTE(_xlfn.NUMBERVALUE(Table4[[#This Row],[HARGA]],",","."),",",".")</f>
        <v>4000</v>
      </c>
      <c r="U102" s="12" t="str">
        <f>SUBSTITUTE(Table4[[#This Row],[DISKON]],",",".")</f>
        <v/>
      </c>
      <c r="V102" s="12" t="str">
        <f>SUBSTITUTE(Table4[[#This Row],[DISKON NOTA]],",",".")</f>
        <v/>
      </c>
      <c r="W102" s="3">
        <f>INDEX(Table1[TANGGAL NOTA_H],A:A)</f>
        <v>45531</v>
      </c>
      <c r="X102" s="3">
        <f>IF(INDEX(Table1[TANGGAL GUDANG_H],A:A)="","",INDEX(Table1[TANGGAL GUDANG_H],A:A))</f>
        <v>45531</v>
      </c>
      <c r="Y102" s="3">
        <f>INDEX(Table1[TANGGAL UPDATE_H],A:A)</f>
        <v>45534</v>
      </c>
      <c r="Z102" t="str">
        <f>INDEX(Table1[KOMENTAR_H],A:A)</f>
        <v/>
      </c>
      <c r="AA102"/>
      <c r="AB102">
        <f>IF(Table4[[#This Row],[DISKON]]="",Table4[[#This Row],[HARGA]],Table4[[#This Row],[HARGA]]*Table4[[#This Row],[DISKON]])</f>
        <v>4000</v>
      </c>
      <c r="AC102">
        <f>Table4[[#This Row],[TATAL DISKON]]*Table4[[#This Row],[JUMLAH]]</f>
        <v>192000</v>
      </c>
      <c r="AD102" t="str">
        <f>CONCATENATE(Table4[[#This Row],[SALES_C]],Table4[[#This Row],[NOTA TOKO]])</f>
        <v>G3519</v>
      </c>
      <c r="AE102">
        <f>INDEX(Table1[I],'4'!A:A)</f>
        <v>0</v>
      </c>
      <c r="AF102" t="e">
        <f>IF(Table4[[#This Row],[Column2]]="","",MATCH(Table4[[#This Row],[Column2]],AM:AM,0))</f>
        <v>#N/A</v>
      </c>
      <c r="AG102" t="str">
        <f>CONCATENATE(Table4[[#This Row],[TOKO-KOTA]],"_",Table4[[#This Row],[NAMA BARANG]])</f>
        <v>TRIO PLAZA-MAGELANG_STICKER JBE-35</v>
      </c>
      <c r="AH102" t="str">
        <f>CONCATENATE(Table4[[#This Row],[CONCAT_TOKO KOTA + NAMA BARANG]],"_",Table4[[#This Row],[HARGA_C]])</f>
        <v>TRIO PLAZA-MAGELANG_STICKER JBE-35_4000</v>
      </c>
      <c r="AK102" s="64">
        <v>2952</v>
      </c>
      <c r="AL102" s="8" t="s">
        <v>8476</v>
      </c>
      <c r="AM102" t="str">
        <f t="shared" si="1"/>
        <v>H2952</v>
      </c>
      <c r="AN102" t="e">
        <f>IF(Table10[[#This Row],[Column3]]="","",MATCH(Table10[[#This Row],[Column3]],AD:AD,0))</f>
        <v>#N/A</v>
      </c>
    </row>
    <row r="103" spans="1:40" ht="13.5" thickBot="1">
      <c r="A103" s="73">
        <v>117</v>
      </c>
      <c r="C103">
        <f>ROW()</f>
        <v>103</v>
      </c>
      <c r="D103">
        <f>INDEX(Table1[ROWID],A:A)</f>
        <v>113</v>
      </c>
      <c r="E103">
        <f>INDEX(Table1[//DBS],A:A)</f>
        <v>2769</v>
      </c>
      <c r="F103">
        <f>INDEX(Table1[HARGA_CONV],A:A)</f>
        <v>10000</v>
      </c>
      <c r="G103" t="str">
        <f>IF(INDEX(Table1[SALES_H],Table4[[#This Row],[ROWID]])=0,"",INDEX(Table1[SALES_H],Table4[[#This Row],[ROWID]]))</f>
        <v>G</v>
      </c>
      <c r="H103" t="str">
        <f>IF(Table4[[#This Row],[SALES]]="","",INDEX(SALES_DICT[2],MATCH(Table4[[#This Row],[SALES]],SALES_DICT[1],0)))</f>
        <v>G</v>
      </c>
      <c r="I103" s="2" t="str">
        <f>IF(INDEX(Table1[DISKON],A:A)=0,"",INDEX(Table1[DISKON],A:A))</f>
        <v/>
      </c>
      <c r="J103" s="2" t="str">
        <f>IF(INDEX(Table1[DISKON NOTA],A:A)=0,"",INDEX(Table1[DISKON NOTA],A:A))</f>
        <v/>
      </c>
      <c r="K103" s="7">
        <f>INDEX(Table1[ISI_CONV],A:A)</f>
        <v>24</v>
      </c>
      <c r="L103" s="11">
        <f>INDEX(Table1[NOTA TOKO],Table4[[#This Row],[ROWID]])</f>
        <v>3519</v>
      </c>
      <c r="M103" t="str">
        <f>Table4[[#This Row],[SALES DICT]]</f>
        <v>G</v>
      </c>
      <c r="N103" t="str">
        <f>INDEX(Table1[TOKO-KOTA_H],A:A)</f>
        <v>TRIO PLAZA-MAGELANG</v>
      </c>
      <c r="O103" t="str">
        <f>IF(INDEX(Table1[KODE BARANG],A:A)=0,"",INDEX(Table1[KODE BARANG],A:A))</f>
        <v>STC-IM13</v>
      </c>
      <c r="P103" t="str">
        <f>INDEX(Table1[NAMA BARANG],A:A)</f>
        <v>STICKER JBE-30</v>
      </c>
      <c r="Q103" t="str">
        <f>INDEX(Table1[ADA DI DAFTAR STOCK?],A:A)</f>
        <v>ADA</v>
      </c>
      <c r="R103" t="str">
        <f>SUBSTITUTE(_xlfn.NUMBERVALUE(Table4[[#This Row],[JUMLAH]],",","."),",",".")</f>
        <v>24</v>
      </c>
      <c r="S103" t="str">
        <f>INDEX(Table1[SATUAN_CONV],A:A)</f>
        <v>PCS</v>
      </c>
      <c r="T103" s="10" t="str">
        <f>SUBSTITUTE(_xlfn.NUMBERVALUE(Table4[[#This Row],[HARGA]],",","."),",",".")</f>
        <v>10000</v>
      </c>
      <c r="U103" s="12" t="str">
        <f>SUBSTITUTE(Table4[[#This Row],[DISKON]],",",".")</f>
        <v/>
      </c>
      <c r="V103" s="12" t="str">
        <f>SUBSTITUTE(Table4[[#This Row],[DISKON NOTA]],",",".")</f>
        <v/>
      </c>
      <c r="W103" s="3">
        <f>INDEX(Table1[TANGGAL NOTA_H],A:A)</f>
        <v>45531</v>
      </c>
      <c r="X103" s="3">
        <f>IF(INDEX(Table1[TANGGAL GUDANG_H],A:A)="","",INDEX(Table1[TANGGAL GUDANG_H],A:A))</f>
        <v>45531</v>
      </c>
      <c r="Y103" s="3">
        <f>INDEX(Table1[TANGGAL UPDATE_H],A:A)</f>
        <v>45534</v>
      </c>
      <c r="Z103" t="str">
        <f>INDEX(Table1[KOMENTAR_H],A:A)</f>
        <v/>
      </c>
      <c r="AA103"/>
      <c r="AB103">
        <f>IF(Table4[[#This Row],[DISKON]]="",Table4[[#This Row],[HARGA]],Table4[[#This Row],[HARGA]]*Table4[[#This Row],[DISKON]])</f>
        <v>10000</v>
      </c>
      <c r="AC103">
        <f>Table4[[#This Row],[TATAL DISKON]]*Table4[[#This Row],[JUMLAH]]</f>
        <v>240000</v>
      </c>
      <c r="AD103" t="str">
        <f>CONCATENATE(Table4[[#This Row],[SALES_C]],Table4[[#This Row],[NOTA TOKO]])</f>
        <v>G3519</v>
      </c>
      <c r="AE103">
        <f>INDEX(Table1[I],'4'!A:A)</f>
        <v>0</v>
      </c>
      <c r="AF103" t="e">
        <f>IF(Table4[[#This Row],[Column2]]="","",MATCH(Table4[[#This Row],[Column2]],AM:AM,0))</f>
        <v>#N/A</v>
      </c>
      <c r="AG103" t="str">
        <f>CONCATENATE(Table4[[#This Row],[TOKO-KOTA]],"_",Table4[[#This Row],[NAMA BARANG]])</f>
        <v>TRIO PLAZA-MAGELANG_STICKER JBE-30</v>
      </c>
      <c r="AH103" t="str">
        <f>CONCATENATE(Table4[[#This Row],[CONCAT_TOKO KOTA + NAMA BARANG]],"_",Table4[[#This Row],[HARGA_C]])</f>
        <v>TRIO PLAZA-MAGELANG_STICKER JBE-30_10000</v>
      </c>
      <c r="AK103" s="64">
        <v>2952</v>
      </c>
      <c r="AL103" s="8" t="s">
        <v>8476</v>
      </c>
      <c r="AM103" t="str">
        <f t="shared" si="1"/>
        <v>H2952</v>
      </c>
      <c r="AN103" t="e">
        <f>IF(Table10[[#This Row],[Column3]]="","",MATCH(Table10[[#This Row],[Column3]],AD:AD,0))</f>
        <v>#N/A</v>
      </c>
    </row>
    <row r="104" spans="1:40" ht="13.5" thickBot="1">
      <c r="A104" s="73">
        <v>118</v>
      </c>
      <c r="C104">
        <f>ROW()</f>
        <v>104</v>
      </c>
      <c r="D104">
        <f>INDEX(Table1[ROWID],A:A)</f>
        <v>113</v>
      </c>
      <c r="E104">
        <f>INDEX(Table1[//DBS],A:A)</f>
        <v>340</v>
      </c>
      <c r="F104">
        <f>INDEX(Table1[HARGA_CONV],A:A)</f>
        <v>11500</v>
      </c>
      <c r="G104" t="str">
        <f>IF(INDEX(Table1[SALES_H],Table4[[#This Row],[ROWID]])=0,"",INDEX(Table1[SALES_H],Table4[[#This Row],[ROWID]]))</f>
        <v>G</v>
      </c>
      <c r="H104" t="str">
        <f>IF(Table4[[#This Row],[SALES]]="","",INDEX(SALES_DICT[2],MATCH(Table4[[#This Row],[SALES]],SALES_DICT[1],0)))</f>
        <v>G</v>
      </c>
      <c r="I104" s="2" t="str">
        <f>IF(INDEX(Table1[DISKON],A:A)=0,"",INDEX(Table1[DISKON],A:A))</f>
        <v/>
      </c>
      <c r="J104" s="2" t="str">
        <f>IF(INDEX(Table1[DISKON NOTA],A:A)=0,"",INDEX(Table1[DISKON NOTA],A:A))</f>
        <v/>
      </c>
      <c r="K104" s="7">
        <f>INDEX(Table1[ISI_CONV],A:A)</f>
        <v>12</v>
      </c>
      <c r="L104" s="11">
        <f>INDEX(Table1[NOTA TOKO],Table4[[#This Row],[ROWID]])</f>
        <v>3519</v>
      </c>
      <c r="M104" t="str">
        <f>Table4[[#This Row],[SALES DICT]]</f>
        <v>G</v>
      </c>
      <c r="N104" t="str">
        <f>INDEX(Table1[TOKO-KOTA_H],A:A)</f>
        <v>TRIO PLAZA-MAGELANG</v>
      </c>
      <c r="O104" t="str">
        <f>IF(INDEX(Table1[KODE BARANG],A:A)=0,"",INDEX(Table1[KODE BARANG],A:A))</f>
        <v>BIN-NB28</v>
      </c>
      <c r="P104" t="str">
        <f>INDEX(Table1[NAMA BARANG],A:A)</f>
        <v>BINDER NOTE FANCY SLIP A5-1903SS/ SKY</v>
      </c>
      <c r="Q104" t="str">
        <f>INDEX(Table1[ADA DI DAFTAR STOCK?],A:A)</f>
        <v>ADA</v>
      </c>
      <c r="R104" t="str">
        <f>SUBSTITUTE(_xlfn.NUMBERVALUE(Table4[[#This Row],[JUMLAH]],",","."),",",".")</f>
        <v>12</v>
      </c>
      <c r="S104" t="str">
        <f>INDEX(Table1[SATUAN_CONV],A:A)</f>
        <v>PCS</v>
      </c>
      <c r="T104" s="10" t="str">
        <f>SUBSTITUTE(_xlfn.NUMBERVALUE(Table4[[#This Row],[HARGA]],",","."),",",".")</f>
        <v>11500</v>
      </c>
      <c r="U104" s="12" t="str">
        <f>SUBSTITUTE(Table4[[#This Row],[DISKON]],",",".")</f>
        <v/>
      </c>
      <c r="V104" s="12" t="str">
        <f>SUBSTITUTE(Table4[[#This Row],[DISKON NOTA]],",",".")</f>
        <v/>
      </c>
      <c r="W104" s="3">
        <f>INDEX(Table1[TANGGAL NOTA_H],A:A)</f>
        <v>45531</v>
      </c>
      <c r="X104" s="3">
        <f>IF(INDEX(Table1[TANGGAL GUDANG_H],A:A)="","",INDEX(Table1[TANGGAL GUDANG_H],A:A))</f>
        <v>45531</v>
      </c>
      <c r="Y104" s="3">
        <f>INDEX(Table1[TANGGAL UPDATE_H],A:A)</f>
        <v>45534</v>
      </c>
      <c r="Z104" t="str">
        <f>INDEX(Table1[KOMENTAR_H],A:A)</f>
        <v/>
      </c>
      <c r="AA104"/>
      <c r="AB104">
        <f>IF(Table4[[#This Row],[DISKON]]="",Table4[[#This Row],[HARGA]],Table4[[#This Row],[HARGA]]*Table4[[#This Row],[DISKON]])</f>
        <v>11500</v>
      </c>
      <c r="AC104">
        <f>Table4[[#This Row],[TATAL DISKON]]*Table4[[#This Row],[JUMLAH]]</f>
        <v>138000</v>
      </c>
      <c r="AD104" t="str">
        <f>CONCATENATE(Table4[[#This Row],[SALES_C]],Table4[[#This Row],[NOTA TOKO]])</f>
        <v>G3519</v>
      </c>
      <c r="AE104">
        <f>INDEX(Table1[I],'4'!A:A)</f>
        <v>0</v>
      </c>
      <c r="AF104" t="e">
        <f>IF(Table4[[#This Row],[Column2]]="","",MATCH(Table4[[#This Row],[Column2]],AM:AM,0))</f>
        <v>#N/A</v>
      </c>
      <c r="AG104" t="str">
        <f>CONCATENATE(Table4[[#This Row],[TOKO-KOTA]],"_",Table4[[#This Row],[NAMA BARANG]])</f>
        <v>TRIO PLAZA-MAGELANG_BINDER NOTE FANCY SLIP A5-1903SS/ SKY</v>
      </c>
      <c r="AH104" t="str">
        <f>CONCATENATE(Table4[[#This Row],[CONCAT_TOKO KOTA + NAMA BARANG]],"_",Table4[[#This Row],[HARGA_C]])</f>
        <v>TRIO PLAZA-MAGELANG_BINDER NOTE FANCY SLIP A5-1903SS/ SKY_11500</v>
      </c>
      <c r="AK104" s="64">
        <v>2952</v>
      </c>
      <c r="AL104" s="8" t="s">
        <v>8476</v>
      </c>
      <c r="AM104" t="str">
        <f t="shared" si="1"/>
        <v>H2952</v>
      </c>
      <c r="AN104" t="e">
        <f>IF(Table10[[#This Row],[Column3]]="","",MATCH(Table10[[#This Row],[Column3]],AD:AD,0))</f>
        <v>#N/A</v>
      </c>
    </row>
    <row r="105" spans="1:40" ht="13.5" thickBot="1">
      <c r="A105" s="73">
        <v>119</v>
      </c>
      <c r="C105">
        <f>ROW()</f>
        <v>105</v>
      </c>
      <c r="D105">
        <f>INDEX(Table1[ROWID],A:A)</f>
        <v>113</v>
      </c>
      <c r="E105">
        <f>INDEX(Table1[//DBS],A:A)</f>
        <v>368</v>
      </c>
      <c r="F105">
        <f>INDEX(Table1[HARGA_CONV],A:A)</f>
        <v>14000</v>
      </c>
      <c r="G105" t="str">
        <f>IF(INDEX(Table1[SALES_H],Table4[[#This Row],[ROWID]])=0,"",INDEX(Table1[SALES_H],Table4[[#This Row],[ROWID]]))</f>
        <v>G</v>
      </c>
      <c r="H105" t="str">
        <f>IF(Table4[[#This Row],[SALES]]="","",INDEX(SALES_DICT[2],MATCH(Table4[[#This Row],[SALES]],SALES_DICT[1],0)))</f>
        <v>G</v>
      </c>
      <c r="I105" s="2" t="str">
        <f>IF(INDEX(Table1[DISKON],A:A)=0,"",INDEX(Table1[DISKON],A:A))</f>
        <v/>
      </c>
      <c r="J105" s="2" t="str">
        <f>IF(INDEX(Table1[DISKON NOTA],A:A)=0,"",INDEX(Table1[DISKON NOTA],A:A))</f>
        <v/>
      </c>
      <c r="K105" s="7">
        <f>INDEX(Table1[ISI_CONV],A:A)</f>
        <v>12</v>
      </c>
      <c r="L105" s="11">
        <f>INDEX(Table1[NOTA TOKO],Table4[[#This Row],[ROWID]])</f>
        <v>3519</v>
      </c>
      <c r="M105" t="str">
        <f>Table4[[#This Row],[SALES DICT]]</f>
        <v>G</v>
      </c>
      <c r="N105" t="str">
        <f>INDEX(Table1[TOKO-KOTA_H],A:A)</f>
        <v>TRIO PLAZA-MAGELANG</v>
      </c>
      <c r="O105" t="str">
        <f>IF(INDEX(Table1[KODE BARANG],A:A)=0,"",INDEX(Table1[KODE BARANG],A:A))</f>
        <v>BIN-GS56</v>
      </c>
      <c r="P105" t="str">
        <f>INDEX(Table1[NAMA BARANG],A:A)</f>
        <v>BINDERNOTE A5 GASTA HP 2009 T</v>
      </c>
      <c r="Q105" t="str">
        <f>INDEX(Table1[ADA DI DAFTAR STOCK?],A:A)</f>
        <v>ADA</v>
      </c>
      <c r="R105" t="str">
        <f>SUBSTITUTE(_xlfn.NUMBERVALUE(Table4[[#This Row],[JUMLAH]],",","."),",",".")</f>
        <v>12</v>
      </c>
      <c r="S105" t="str">
        <f>INDEX(Table1[SATUAN_CONV],A:A)</f>
        <v>PCS</v>
      </c>
      <c r="T105" s="10" t="str">
        <f>SUBSTITUTE(_xlfn.NUMBERVALUE(Table4[[#This Row],[HARGA]],",","."),",",".")</f>
        <v>14000</v>
      </c>
      <c r="U105" s="12" t="str">
        <f>SUBSTITUTE(Table4[[#This Row],[DISKON]],",",".")</f>
        <v/>
      </c>
      <c r="V105" s="12" t="str">
        <f>SUBSTITUTE(Table4[[#This Row],[DISKON NOTA]],",",".")</f>
        <v/>
      </c>
      <c r="W105" s="3">
        <f>INDEX(Table1[TANGGAL NOTA_H],A:A)</f>
        <v>45531</v>
      </c>
      <c r="X105" s="3">
        <f>IF(INDEX(Table1[TANGGAL GUDANG_H],A:A)="","",INDEX(Table1[TANGGAL GUDANG_H],A:A))</f>
        <v>45531</v>
      </c>
      <c r="Y105" s="3">
        <f>INDEX(Table1[TANGGAL UPDATE_H],A:A)</f>
        <v>45534</v>
      </c>
      <c r="Z105" t="str">
        <f>INDEX(Table1[KOMENTAR_H],A:A)</f>
        <v/>
      </c>
      <c r="AA105"/>
      <c r="AB105">
        <f>IF(Table4[[#This Row],[DISKON]]="",Table4[[#This Row],[HARGA]],Table4[[#This Row],[HARGA]]*Table4[[#This Row],[DISKON]])</f>
        <v>14000</v>
      </c>
      <c r="AC105">
        <f>Table4[[#This Row],[TATAL DISKON]]*Table4[[#This Row],[JUMLAH]]</f>
        <v>168000</v>
      </c>
      <c r="AD105" t="str">
        <f>CONCATENATE(Table4[[#This Row],[SALES_C]],Table4[[#This Row],[NOTA TOKO]])</f>
        <v>G3519</v>
      </c>
      <c r="AE105">
        <f>INDEX(Table1[I],'4'!A:A)</f>
        <v>0</v>
      </c>
      <c r="AF105" t="e">
        <f>IF(Table4[[#This Row],[Column2]]="","",MATCH(Table4[[#This Row],[Column2]],AM:AM,0))</f>
        <v>#N/A</v>
      </c>
      <c r="AG105" t="str">
        <f>CONCATENATE(Table4[[#This Row],[TOKO-KOTA]],"_",Table4[[#This Row],[NAMA BARANG]])</f>
        <v>TRIO PLAZA-MAGELANG_BINDERNOTE A5 GASTA HP 2009 T</v>
      </c>
      <c r="AH105" t="str">
        <f>CONCATENATE(Table4[[#This Row],[CONCAT_TOKO KOTA + NAMA BARANG]],"_",Table4[[#This Row],[HARGA_C]])</f>
        <v>TRIO PLAZA-MAGELANG_BINDERNOTE A5 GASTA HP 2009 T_14000</v>
      </c>
      <c r="AK105" s="64">
        <v>2952</v>
      </c>
      <c r="AL105" s="8" t="s">
        <v>8476</v>
      </c>
      <c r="AM105" t="str">
        <f t="shared" si="1"/>
        <v>H2952</v>
      </c>
      <c r="AN105" t="e">
        <f>IF(Table10[[#This Row],[Column3]]="","",MATCH(Table10[[#This Row],[Column3]],AD:AD,0))</f>
        <v>#N/A</v>
      </c>
    </row>
    <row r="106" spans="1:40" ht="13.5" thickBot="1">
      <c r="A106" s="73">
        <v>120</v>
      </c>
      <c r="C106">
        <f>ROW()</f>
        <v>106</v>
      </c>
      <c r="D106">
        <f>INDEX(Table1[ROWID],A:A)</f>
        <v>113</v>
      </c>
      <c r="E106">
        <f>INDEX(Table1[//DBS],A:A)</f>
        <v>314</v>
      </c>
      <c r="F106">
        <f>INDEX(Table1[HARGA_CONV],A:A)</f>
        <v>14000</v>
      </c>
      <c r="G106" t="str">
        <f>IF(INDEX(Table1[SALES_H],Table4[[#This Row],[ROWID]])=0,"",INDEX(Table1[SALES_H],Table4[[#This Row],[ROWID]]))</f>
        <v>G</v>
      </c>
      <c r="H106" t="str">
        <f>IF(Table4[[#This Row],[SALES]]="","",INDEX(SALES_DICT[2],MATCH(Table4[[#This Row],[SALES]],SALES_DICT[1],0)))</f>
        <v>G</v>
      </c>
      <c r="I106" s="2" t="str">
        <f>IF(INDEX(Table1[DISKON],A:A)=0,"",INDEX(Table1[DISKON],A:A))</f>
        <v/>
      </c>
      <c r="J106" s="2" t="str">
        <f>IF(INDEX(Table1[DISKON NOTA],A:A)=0,"",INDEX(Table1[DISKON NOTA],A:A))</f>
        <v/>
      </c>
      <c r="K106" s="7">
        <f>INDEX(Table1[ISI_CONV],A:A)</f>
        <v>12</v>
      </c>
      <c r="L106" s="11">
        <f>INDEX(Table1[NOTA TOKO],Table4[[#This Row],[ROWID]])</f>
        <v>3519</v>
      </c>
      <c r="M106" t="str">
        <f>Table4[[#This Row],[SALES DICT]]</f>
        <v>G</v>
      </c>
      <c r="N106" t="str">
        <f>INDEX(Table1[TOKO-KOTA_H],A:A)</f>
        <v>TRIO PLAZA-MAGELANG</v>
      </c>
      <c r="O106" t="str">
        <f>IF(INDEX(Table1[KODE BARANG],A:A)=0,"",INDEX(Table1[KODE BARANG],A:A))</f>
        <v>BIN-GS11</v>
      </c>
      <c r="P106" t="str">
        <f>INDEX(Table1[NAMA BARANG],A:A)</f>
        <v>BN A5 GASTA HP 2006 T</v>
      </c>
      <c r="Q106" t="str">
        <f>INDEX(Table1[ADA DI DAFTAR STOCK?],A:A)</f>
        <v>ADA</v>
      </c>
      <c r="R106" t="str">
        <f>SUBSTITUTE(_xlfn.NUMBERVALUE(Table4[[#This Row],[JUMLAH]],",","."),",",".")</f>
        <v>12</v>
      </c>
      <c r="S106" t="str">
        <f>INDEX(Table1[SATUAN_CONV],A:A)</f>
        <v>PCS</v>
      </c>
      <c r="T106" s="10" t="str">
        <f>SUBSTITUTE(_xlfn.NUMBERVALUE(Table4[[#This Row],[HARGA]],",","."),",",".")</f>
        <v>14000</v>
      </c>
      <c r="U106" s="12" t="str">
        <f>SUBSTITUTE(Table4[[#This Row],[DISKON]],",",".")</f>
        <v/>
      </c>
      <c r="V106" s="12" t="str">
        <f>SUBSTITUTE(Table4[[#This Row],[DISKON NOTA]],",",".")</f>
        <v/>
      </c>
      <c r="W106" s="3">
        <f>INDEX(Table1[TANGGAL NOTA_H],A:A)</f>
        <v>45531</v>
      </c>
      <c r="X106" s="3">
        <f>IF(INDEX(Table1[TANGGAL GUDANG_H],A:A)="","",INDEX(Table1[TANGGAL GUDANG_H],A:A))</f>
        <v>45531</v>
      </c>
      <c r="Y106" s="3">
        <f>INDEX(Table1[TANGGAL UPDATE_H],A:A)</f>
        <v>45534</v>
      </c>
      <c r="Z106" t="str">
        <f>INDEX(Table1[KOMENTAR_H],A:A)</f>
        <v/>
      </c>
      <c r="AA106"/>
      <c r="AB106">
        <f>IF(Table4[[#This Row],[DISKON]]="",Table4[[#This Row],[HARGA]],Table4[[#This Row],[HARGA]]*Table4[[#This Row],[DISKON]])</f>
        <v>14000</v>
      </c>
      <c r="AC106">
        <f>Table4[[#This Row],[TATAL DISKON]]*Table4[[#This Row],[JUMLAH]]</f>
        <v>168000</v>
      </c>
      <c r="AD106" t="str">
        <f>CONCATENATE(Table4[[#This Row],[SALES_C]],Table4[[#This Row],[NOTA TOKO]])</f>
        <v>G3519</v>
      </c>
      <c r="AE106">
        <f>INDEX(Table1[I],'4'!A:A)</f>
        <v>0</v>
      </c>
      <c r="AF106" t="e">
        <f>IF(Table4[[#This Row],[Column2]]="","",MATCH(Table4[[#This Row],[Column2]],AM:AM,0))</f>
        <v>#N/A</v>
      </c>
      <c r="AG106" t="str">
        <f>CONCATENATE(Table4[[#This Row],[TOKO-KOTA]],"_",Table4[[#This Row],[NAMA BARANG]])</f>
        <v>TRIO PLAZA-MAGELANG_BN A5 GASTA HP 2006 T</v>
      </c>
      <c r="AH106" t="str">
        <f>CONCATENATE(Table4[[#This Row],[CONCAT_TOKO KOTA + NAMA BARANG]],"_",Table4[[#This Row],[HARGA_C]])</f>
        <v>TRIO PLAZA-MAGELANG_BN A5 GASTA HP 2006 T_14000</v>
      </c>
      <c r="AK106" s="64">
        <v>2953</v>
      </c>
      <c r="AL106" s="8" t="s">
        <v>8476</v>
      </c>
      <c r="AM106" t="str">
        <f t="shared" si="1"/>
        <v>H2953</v>
      </c>
      <c r="AN106" t="e">
        <f>IF(Table10[[#This Row],[Column3]]="","",MATCH(Table10[[#This Row],[Column3]],AD:AD,0))</f>
        <v>#N/A</v>
      </c>
    </row>
    <row r="107" spans="1:40" ht="13.5" thickBot="1">
      <c r="A107" s="73">
        <v>121</v>
      </c>
      <c r="C107">
        <f>ROW()</f>
        <v>107</v>
      </c>
      <c r="D107">
        <f>INDEX(Table1[ROWID],A:A)</f>
        <v>113</v>
      </c>
      <c r="E107">
        <f>INDEX(Table1[//DBS],A:A)</f>
        <v>370</v>
      </c>
      <c r="F107">
        <f>INDEX(Table1[HARGA_CONV],A:A)</f>
        <v>14000</v>
      </c>
      <c r="G107" t="str">
        <f>IF(INDEX(Table1[SALES_H],Table4[[#This Row],[ROWID]])=0,"",INDEX(Table1[SALES_H],Table4[[#This Row],[ROWID]]))</f>
        <v>G</v>
      </c>
      <c r="H107" t="str">
        <f>IF(Table4[[#This Row],[SALES]]="","",INDEX(SALES_DICT[2],MATCH(Table4[[#This Row],[SALES]],SALES_DICT[1],0)))</f>
        <v>G</v>
      </c>
      <c r="I107" s="2" t="str">
        <f>IF(INDEX(Table1[DISKON],A:A)=0,"",INDEX(Table1[DISKON],A:A))</f>
        <v/>
      </c>
      <c r="J107" s="2" t="str">
        <f>IF(INDEX(Table1[DISKON NOTA],A:A)=0,"",INDEX(Table1[DISKON NOTA],A:A))</f>
        <v/>
      </c>
      <c r="K107" s="7">
        <f>INDEX(Table1[ISI_CONV],A:A)</f>
        <v>12</v>
      </c>
      <c r="L107" s="11">
        <f>INDEX(Table1[NOTA TOKO],Table4[[#This Row],[ROWID]])</f>
        <v>3519</v>
      </c>
      <c r="M107" t="str">
        <f>Table4[[#This Row],[SALES DICT]]</f>
        <v>G</v>
      </c>
      <c r="N107" t="str">
        <f>INDEX(Table1[TOKO-KOTA_H],A:A)</f>
        <v>TRIO PLAZA-MAGELANG</v>
      </c>
      <c r="O107" t="str">
        <f>IF(INDEX(Table1[KODE BARANG],A:A)=0,"",INDEX(Table1[KODE BARANG],A:A))</f>
        <v>BIN-GS58</v>
      </c>
      <c r="P107" t="str">
        <f>INDEX(Table1[NAMA BARANG],A:A)</f>
        <v>BINDERNOTE A5 GASTA P 2002 P</v>
      </c>
      <c r="Q107" t="str">
        <f>INDEX(Table1[ADA DI DAFTAR STOCK?],A:A)</f>
        <v>ADA</v>
      </c>
      <c r="R107" t="str">
        <f>SUBSTITUTE(_xlfn.NUMBERVALUE(Table4[[#This Row],[JUMLAH]],",","."),",",".")</f>
        <v>12</v>
      </c>
      <c r="S107" t="str">
        <f>INDEX(Table1[SATUAN_CONV],A:A)</f>
        <v>PCS</v>
      </c>
      <c r="T107" s="10" t="str">
        <f>SUBSTITUTE(_xlfn.NUMBERVALUE(Table4[[#This Row],[HARGA]],",","."),",",".")</f>
        <v>14000</v>
      </c>
      <c r="U107" s="12" t="str">
        <f>SUBSTITUTE(Table4[[#This Row],[DISKON]],",",".")</f>
        <v/>
      </c>
      <c r="V107" s="12" t="str">
        <f>SUBSTITUTE(Table4[[#This Row],[DISKON NOTA]],",",".")</f>
        <v/>
      </c>
      <c r="W107" s="3">
        <f>INDEX(Table1[TANGGAL NOTA_H],A:A)</f>
        <v>45531</v>
      </c>
      <c r="X107" s="3">
        <f>IF(INDEX(Table1[TANGGAL GUDANG_H],A:A)="","",INDEX(Table1[TANGGAL GUDANG_H],A:A))</f>
        <v>45531</v>
      </c>
      <c r="Y107" s="3">
        <f>INDEX(Table1[TANGGAL UPDATE_H],A:A)</f>
        <v>45534</v>
      </c>
      <c r="Z107" t="str">
        <f>INDEX(Table1[KOMENTAR_H],A:A)</f>
        <v/>
      </c>
      <c r="AA107"/>
      <c r="AB107">
        <f>IF(Table4[[#This Row],[DISKON]]="",Table4[[#This Row],[HARGA]],Table4[[#This Row],[HARGA]]*Table4[[#This Row],[DISKON]])</f>
        <v>14000</v>
      </c>
      <c r="AC107">
        <f>Table4[[#This Row],[TATAL DISKON]]*Table4[[#This Row],[JUMLAH]]</f>
        <v>168000</v>
      </c>
      <c r="AD107" t="str">
        <f>CONCATENATE(Table4[[#This Row],[SALES_C]],Table4[[#This Row],[NOTA TOKO]])</f>
        <v>G3519</v>
      </c>
      <c r="AE107">
        <f>INDEX(Table1[I],'4'!A:A)</f>
        <v>0</v>
      </c>
      <c r="AF107" t="e">
        <f>IF(Table4[[#This Row],[Column2]]="","",MATCH(Table4[[#This Row],[Column2]],AM:AM,0))</f>
        <v>#N/A</v>
      </c>
      <c r="AG107" t="str">
        <f>CONCATENATE(Table4[[#This Row],[TOKO-KOTA]],"_",Table4[[#This Row],[NAMA BARANG]])</f>
        <v>TRIO PLAZA-MAGELANG_BINDERNOTE A5 GASTA P 2002 P</v>
      </c>
      <c r="AH107" t="str">
        <f>CONCATENATE(Table4[[#This Row],[CONCAT_TOKO KOTA + NAMA BARANG]],"_",Table4[[#This Row],[HARGA_C]])</f>
        <v>TRIO PLAZA-MAGELANG_BINDERNOTE A5 GASTA P 2002 P_14000</v>
      </c>
      <c r="AK107" s="64">
        <v>2953</v>
      </c>
      <c r="AL107" s="8" t="s">
        <v>8476</v>
      </c>
      <c r="AM107" t="str">
        <f t="shared" si="1"/>
        <v>H2953</v>
      </c>
      <c r="AN107" t="e">
        <f>IF(Table10[[#This Row],[Column3]]="","",MATCH(Table10[[#This Row],[Column3]],AD:AD,0))</f>
        <v>#N/A</v>
      </c>
    </row>
    <row r="108" spans="1:40" ht="13.5" thickBot="1">
      <c r="A108" s="73">
        <v>122</v>
      </c>
      <c r="C108">
        <f>ROW()</f>
        <v>108</v>
      </c>
      <c r="D108">
        <f>INDEX(Table1[ROWID],A:A)</f>
        <v>113</v>
      </c>
      <c r="E108">
        <f>INDEX(Table1[//DBS],A:A)</f>
        <v>347</v>
      </c>
      <c r="F108">
        <f>INDEX(Table1[HARGA_CONV],A:A)</f>
        <v>14500</v>
      </c>
      <c r="G108" t="str">
        <f>IF(INDEX(Table1[SALES_H],Table4[[#This Row],[ROWID]])=0,"",INDEX(Table1[SALES_H],Table4[[#This Row],[ROWID]]))</f>
        <v>G</v>
      </c>
      <c r="H108" t="str">
        <f>IF(Table4[[#This Row],[SALES]]="","",INDEX(SALES_DICT[2],MATCH(Table4[[#This Row],[SALES]],SALES_DICT[1],0)))</f>
        <v>G</v>
      </c>
      <c r="I108" s="2" t="str">
        <f>IF(INDEX(Table1[DISKON],A:A)=0,"",INDEX(Table1[DISKON],A:A))</f>
        <v/>
      </c>
      <c r="J108" s="2" t="str">
        <f>IF(INDEX(Table1[DISKON NOTA],A:A)=0,"",INDEX(Table1[DISKON NOTA],A:A))</f>
        <v/>
      </c>
      <c r="K108" s="7">
        <f>INDEX(Table1[ISI_CONV],A:A)</f>
        <v>12</v>
      </c>
      <c r="L108" s="11">
        <f>INDEX(Table1[NOTA TOKO],Table4[[#This Row],[ROWID]])</f>
        <v>3519</v>
      </c>
      <c r="M108" t="str">
        <f>Table4[[#This Row],[SALES DICT]]</f>
        <v>G</v>
      </c>
      <c r="N108" t="str">
        <f>INDEX(Table1[TOKO-KOTA_H],A:A)</f>
        <v>TRIO PLAZA-MAGELANG</v>
      </c>
      <c r="O108" t="str">
        <f>IF(INDEX(Table1[KODE BARANG],A:A)=0,"",INDEX(Table1[KODE BARANG],A:A))</f>
        <v>BIN-GR35</v>
      </c>
      <c r="P108" t="str">
        <f>INDEX(Table1[NAMA BARANG],A:A)</f>
        <v>BN GASTA PRINT + SLIP 77725-12/VT</v>
      </c>
      <c r="Q108" t="str">
        <f>INDEX(Table1[ADA DI DAFTAR STOCK?],A:A)</f>
        <v>ADA</v>
      </c>
      <c r="R108" t="str">
        <f>SUBSTITUTE(_xlfn.NUMBERVALUE(Table4[[#This Row],[JUMLAH]],",","."),",",".")</f>
        <v>12</v>
      </c>
      <c r="S108" t="str">
        <f>INDEX(Table1[SATUAN_CONV],A:A)</f>
        <v>PCS</v>
      </c>
      <c r="T108" s="10" t="str">
        <f>SUBSTITUTE(_xlfn.NUMBERVALUE(Table4[[#This Row],[HARGA]],",","."),",",".")</f>
        <v>14500</v>
      </c>
      <c r="U108" s="12" t="str">
        <f>SUBSTITUTE(Table4[[#This Row],[DISKON]],",",".")</f>
        <v/>
      </c>
      <c r="V108" s="12" t="str">
        <f>SUBSTITUTE(Table4[[#This Row],[DISKON NOTA]],",",".")</f>
        <v/>
      </c>
      <c r="W108" s="3">
        <f>INDEX(Table1[TANGGAL NOTA_H],A:A)</f>
        <v>45531</v>
      </c>
      <c r="X108" s="3">
        <f>IF(INDEX(Table1[TANGGAL GUDANG_H],A:A)="","",INDEX(Table1[TANGGAL GUDANG_H],A:A))</f>
        <v>45531</v>
      </c>
      <c r="Y108" s="3">
        <f>INDEX(Table1[TANGGAL UPDATE_H],A:A)</f>
        <v>45534</v>
      </c>
      <c r="Z108" t="str">
        <f>INDEX(Table1[KOMENTAR_H],A:A)</f>
        <v/>
      </c>
      <c r="AA108"/>
      <c r="AB108">
        <f>IF(Table4[[#This Row],[DISKON]]="",Table4[[#This Row],[HARGA]],Table4[[#This Row],[HARGA]]*Table4[[#This Row],[DISKON]])</f>
        <v>14500</v>
      </c>
      <c r="AC108">
        <f>Table4[[#This Row],[TATAL DISKON]]*Table4[[#This Row],[JUMLAH]]</f>
        <v>174000</v>
      </c>
      <c r="AD108" t="str">
        <f>CONCATENATE(Table4[[#This Row],[SALES_C]],Table4[[#This Row],[NOTA TOKO]])</f>
        <v>G3519</v>
      </c>
      <c r="AE108">
        <f>INDEX(Table1[I],'4'!A:A)</f>
        <v>0</v>
      </c>
      <c r="AF108" t="e">
        <f>IF(Table4[[#This Row],[Column2]]="","",MATCH(Table4[[#This Row],[Column2]],AM:AM,0))</f>
        <v>#N/A</v>
      </c>
      <c r="AG108" t="str">
        <f>CONCATENATE(Table4[[#This Row],[TOKO-KOTA]],"_",Table4[[#This Row],[NAMA BARANG]])</f>
        <v>TRIO PLAZA-MAGELANG_BN GASTA PRINT + SLIP 77725-12/VT</v>
      </c>
      <c r="AH108" t="str">
        <f>CONCATENATE(Table4[[#This Row],[CONCAT_TOKO KOTA + NAMA BARANG]],"_",Table4[[#This Row],[HARGA_C]])</f>
        <v>TRIO PLAZA-MAGELANG_BN GASTA PRINT + SLIP 77725-12/VT_14500</v>
      </c>
      <c r="AK108" s="64">
        <v>2953</v>
      </c>
      <c r="AL108" s="8" t="s">
        <v>8476</v>
      </c>
      <c r="AM108" t="str">
        <f t="shared" si="1"/>
        <v>H2953</v>
      </c>
      <c r="AN108" t="e">
        <f>IF(Table10[[#This Row],[Column3]]="","",MATCH(Table10[[#This Row],[Column3]],AD:AD,0))</f>
        <v>#N/A</v>
      </c>
    </row>
    <row r="109" spans="1:40" ht="13.5" thickBot="1">
      <c r="A109" s="73">
        <v>123</v>
      </c>
      <c r="C109">
        <f>ROW()</f>
        <v>109</v>
      </c>
      <c r="D109">
        <f>INDEX(Table1[ROWID],A:A)</f>
        <v>113</v>
      </c>
      <c r="E109">
        <f>INDEX(Table1[//DBS],A:A)</f>
        <v>2178</v>
      </c>
      <c r="F109">
        <f>INDEX(Table1[HARGA_CONV],A:A)</f>
        <v>15000</v>
      </c>
      <c r="G109" t="str">
        <f>IF(INDEX(Table1[SALES_H],Table4[[#This Row],[ROWID]])=0,"",INDEX(Table1[SALES_H],Table4[[#This Row],[ROWID]]))</f>
        <v>G</v>
      </c>
      <c r="H109" t="str">
        <f>IF(Table4[[#This Row],[SALES]]="","",INDEX(SALES_DICT[2],MATCH(Table4[[#This Row],[SALES]],SALES_DICT[1],0)))</f>
        <v>G</v>
      </c>
      <c r="I109" s="2" t="str">
        <f>IF(INDEX(Table1[DISKON],A:A)=0,"",INDEX(Table1[DISKON],A:A))</f>
        <v/>
      </c>
      <c r="J109" s="2" t="str">
        <f>IF(INDEX(Table1[DISKON NOTA],A:A)=0,"",INDEX(Table1[DISKON NOTA],A:A))</f>
        <v/>
      </c>
      <c r="K109" s="7">
        <f>INDEX(Table1[ISI_CONV],A:A)</f>
        <v>6</v>
      </c>
      <c r="L109" s="11">
        <f>INDEX(Table1[NOTA TOKO],Table4[[#This Row],[ROWID]])</f>
        <v>3519</v>
      </c>
      <c r="M109" t="str">
        <f>Table4[[#This Row],[SALES DICT]]</f>
        <v>G</v>
      </c>
      <c r="N109" t="str">
        <f>INDEX(Table1[TOKO-KOTA_H],A:A)</f>
        <v>TRIO PLAZA-MAGELANG</v>
      </c>
      <c r="O109" t="str">
        <f>IF(INDEX(Table1[KODE BARANG],A:A)=0,"",INDEX(Table1[KODE BARANG],A:A))</f>
        <v>NOT-NB116</v>
      </c>
      <c r="P109" t="str">
        <f>INDEX(Table1[NAMA BARANG],A:A)</f>
        <v>NOTEBOOK SPIRAL A5 LB-2529-22</v>
      </c>
      <c r="Q109" t="str">
        <f>INDEX(Table1[ADA DI DAFTAR STOCK?],A:A)</f>
        <v>ADA</v>
      </c>
      <c r="R109" t="str">
        <f>SUBSTITUTE(_xlfn.NUMBERVALUE(Table4[[#This Row],[JUMLAH]],",","."),",",".")</f>
        <v>6</v>
      </c>
      <c r="S109" t="str">
        <f>INDEX(Table1[SATUAN_CONV],A:A)</f>
        <v>PCS</v>
      </c>
      <c r="T109" s="10" t="str">
        <f>SUBSTITUTE(_xlfn.NUMBERVALUE(Table4[[#This Row],[HARGA]],",","."),",",".")</f>
        <v>15000</v>
      </c>
      <c r="U109" s="12" t="str">
        <f>SUBSTITUTE(Table4[[#This Row],[DISKON]],",",".")</f>
        <v/>
      </c>
      <c r="V109" s="12" t="str">
        <f>SUBSTITUTE(Table4[[#This Row],[DISKON NOTA]],",",".")</f>
        <v/>
      </c>
      <c r="W109" s="3">
        <f>INDEX(Table1[TANGGAL NOTA_H],A:A)</f>
        <v>45531</v>
      </c>
      <c r="X109" s="3">
        <f>IF(INDEX(Table1[TANGGAL GUDANG_H],A:A)="","",INDEX(Table1[TANGGAL GUDANG_H],A:A))</f>
        <v>45531</v>
      </c>
      <c r="Y109" s="3">
        <f>INDEX(Table1[TANGGAL UPDATE_H],A:A)</f>
        <v>45534</v>
      </c>
      <c r="Z109" t="str">
        <f>INDEX(Table1[KOMENTAR_H],A:A)</f>
        <v/>
      </c>
      <c r="AA109"/>
      <c r="AB109">
        <f>IF(Table4[[#This Row],[DISKON]]="",Table4[[#This Row],[HARGA]],Table4[[#This Row],[HARGA]]*Table4[[#This Row],[DISKON]])</f>
        <v>15000</v>
      </c>
      <c r="AC109">
        <f>Table4[[#This Row],[TATAL DISKON]]*Table4[[#This Row],[JUMLAH]]</f>
        <v>90000</v>
      </c>
      <c r="AD109" t="str">
        <f>CONCATENATE(Table4[[#This Row],[SALES_C]],Table4[[#This Row],[NOTA TOKO]])</f>
        <v>G3519</v>
      </c>
      <c r="AE109">
        <f>INDEX(Table1[I],'4'!A:A)</f>
        <v>0</v>
      </c>
      <c r="AF109" t="e">
        <f>IF(Table4[[#This Row],[Column2]]="","",MATCH(Table4[[#This Row],[Column2]],AM:AM,0))</f>
        <v>#N/A</v>
      </c>
      <c r="AG109" t="str">
        <f>CONCATENATE(Table4[[#This Row],[TOKO-KOTA]],"_",Table4[[#This Row],[NAMA BARANG]])</f>
        <v>TRIO PLAZA-MAGELANG_NOTEBOOK SPIRAL A5 LB-2529-22</v>
      </c>
      <c r="AH109" t="str">
        <f>CONCATENATE(Table4[[#This Row],[CONCAT_TOKO KOTA + NAMA BARANG]],"_",Table4[[#This Row],[HARGA_C]])</f>
        <v>TRIO PLAZA-MAGELANG_NOTEBOOK SPIRAL A5 LB-2529-22_15000</v>
      </c>
      <c r="AK109" s="64">
        <v>2953</v>
      </c>
      <c r="AL109" s="8" t="s">
        <v>8476</v>
      </c>
      <c r="AM109" t="str">
        <f t="shared" si="1"/>
        <v>H2953</v>
      </c>
      <c r="AN109" t="e">
        <f>IF(Table10[[#This Row],[Column3]]="","",MATCH(Table10[[#This Row],[Column3]],AD:AD,0))</f>
        <v>#N/A</v>
      </c>
    </row>
    <row r="110" spans="1:40" ht="13.5" thickBot="1">
      <c r="A110" s="73">
        <v>124</v>
      </c>
      <c r="C110">
        <f>ROW()</f>
        <v>110</v>
      </c>
      <c r="D110">
        <f>INDEX(Table1[ROWID],A:A)</f>
        <v>113</v>
      </c>
      <c r="E110">
        <f>INDEX(Table1[//DBS],A:A)</f>
        <v>2183</v>
      </c>
      <c r="F110">
        <f>INDEX(Table1[HARGA_CONV],A:A)</f>
        <v>15000</v>
      </c>
      <c r="G110" t="str">
        <f>IF(INDEX(Table1[SALES_H],Table4[[#This Row],[ROWID]])=0,"",INDEX(Table1[SALES_H],Table4[[#This Row],[ROWID]]))</f>
        <v>G</v>
      </c>
      <c r="H110" t="str">
        <f>IF(Table4[[#This Row],[SALES]]="","",INDEX(SALES_DICT[2],MATCH(Table4[[#This Row],[SALES]],SALES_DICT[1],0)))</f>
        <v>G</v>
      </c>
      <c r="I110" s="2" t="str">
        <f>IF(INDEX(Table1[DISKON],A:A)=0,"",INDEX(Table1[DISKON],A:A))</f>
        <v/>
      </c>
      <c r="J110" s="2" t="str">
        <f>IF(INDEX(Table1[DISKON NOTA],A:A)=0,"",INDEX(Table1[DISKON NOTA],A:A))</f>
        <v/>
      </c>
      <c r="K110" s="7">
        <f>INDEX(Table1[ISI_CONV],A:A)</f>
        <v>6</v>
      </c>
      <c r="L110" s="11">
        <f>INDEX(Table1[NOTA TOKO],Table4[[#This Row],[ROWID]])</f>
        <v>3519</v>
      </c>
      <c r="M110" t="str">
        <f>Table4[[#This Row],[SALES DICT]]</f>
        <v>G</v>
      </c>
      <c r="N110" t="str">
        <f>INDEX(Table1[TOKO-KOTA_H],A:A)</f>
        <v>TRIO PLAZA-MAGELANG</v>
      </c>
      <c r="O110" t="str">
        <f>IF(INDEX(Table1[KODE BARANG],A:A)=0,"",INDEX(Table1[KODE BARANG],A:A))</f>
        <v>NOT-NB121</v>
      </c>
      <c r="P110" t="str">
        <f>INDEX(Table1[NAMA BARANG],A:A)</f>
        <v>NOTEBOOK SPIRAL A5 8006</v>
      </c>
      <c r="Q110" t="str">
        <f>INDEX(Table1[ADA DI DAFTAR STOCK?],A:A)</f>
        <v>ADA</v>
      </c>
      <c r="R110" t="str">
        <f>SUBSTITUTE(_xlfn.NUMBERVALUE(Table4[[#This Row],[JUMLAH]],",","."),",",".")</f>
        <v>6</v>
      </c>
      <c r="S110" t="str">
        <f>INDEX(Table1[SATUAN_CONV],A:A)</f>
        <v>PCS</v>
      </c>
      <c r="T110" s="10" t="str">
        <f>SUBSTITUTE(_xlfn.NUMBERVALUE(Table4[[#This Row],[HARGA]],",","."),",",".")</f>
        <v>15000</v>
      </c>
      <c r="U110" s="12" t="str">
        <f>SUBSTITUTE(Table4[[#This Row],[DISKON]],",",".")</f>
        <v/>
      </c>
      <c r="V110" s="12" t="str">
        <f>SUBSTITUTE(Table4[[#This Row],[DISKON NOTA]],",",".")</f>
        <v/>
      </c>
      <c r="W110" s="3">
        <f>INDEX(Table1[TANGGAL NOTA_H],A:A)</f>
        <v>45531</v>
      </c>
      <c r="X110" s="3">
        <f>IF(INDEX(Table1[TANGGAL GUDANG_H],A:A)="","",INDEX(Table1[TANGGAL GUDANG_H],A:A))</f>
        <v>45531</v>
      </c>
      <c r="Y110" s="3">
        <f>INDEX(Table1[TANGGAL UPDATE_H],A:A)</f>
        <v>45534</v>
      </c>
      <c r="Z110" t="str">
        <f>INDEX(Table1[KOMENTAR_H],A:A)</f>
        <v/>
      </c>
      <c r="AA110"/>
      <c r="AB110">
        <f>IF(Table4[[#This Row],[DISKON]]="",Table4[[#This Row],[HARGA]],Table4[[#This Row],[HARGA]]*Table4[[#This Row],[DISKON]])</f>
        <v>15000</v>
      </c>
      <c r="AC110">
        <f>Table4[[#This Row],[TATAL DISKON]]*Table4[[#This Row],[JUMLAH]]</f>
        <v>90000</v>
      </c>
      <c r="AD110" t="str">
        <f>CONCATENATE(Table4[[#This Row],[SALES_C]],Table4[[#This Row],[NOTA TOKO]])</f>
        <v>G3519</v>
      </c>
      <c r="AE110">
        <f>INDEX(Table1[I],'4'!A:A)</f>
        <v>0</v>
      </c>
      <c r="AF110" t="e">
        <f>IF(Table4[[#This Row],[Column2]]="","",MATCH(Table4[[#This Row],[Column2]],AM:AM,0))</f>
        <v>#N/A</v>
      </c>
      <c r="AG110" t="str">
        <f>CONCATENATE(Table4[[#This Row],[TOKO-KOTA]],"_",Table4[[#This Row],[NAMA BARANG]])</f>
        <v>TRIO PLAZA-MAGELANG_NOTEBOOK SPIRAL A5 8006</v>
      </c>
      <c r="AH110" t="str">
        <f>CONCATENATE(Table4[[#This Row],[CONCAT_TOKO KOTA + NAMA BARANG]],"_",Table4[[#This Row],[HARGA_C]])</f>
        <v>TRIO PLAZA-MAGELANG_NOTEBOOK SPIRAL A5 8006_15000</v>
      </c>
      <c r="AK110" s="64">
        <v>2953</v>
      </c>
      <c r="AL110" s="8" t="s">
        <v>8476</v>
      </c>
      <c r="AM110" t="str">
        <f t="shared" si="1"/>
        <v>H2953</v>
      </c>
      <c r="AN110" t="e">
        <f>IF(Table10[[#This Row],[Column3]]="","",MATCH(Table10[[#This Row],[Column3]],AD:AD,0))</f>
        <v>#N/A</v>
      </c>
    </row>
    <row r="111" spans="1:40" ht="13.5" thickBot="1">
      <c r="A111" s="73">
        <v>125</v>
      </c>
      <c r="C111">
        <f>ROW()</f>
        <v>111</v>
      </c>
      <c r="D111">
        <f>INDEX(Table1[ROWID],A:A)</f>
        <v>113</v>
      </c>
      <c r="E111">
        <f>INDEX(Table1[//DBS],A:A)</f>
        <v>2182</v>
      </c>
      <c r="F111">
        <f>INDEX(Table1[HARGA_CONV],A:A)</f>
        <v>15000</v>
      </c>
      <c r="G111" t="str">
        <f>IF(INDEX(Table1[SALES_H],Table4[[#This Row],[ROWID]])=0,"",INDEX(Table1[SALES_H],Table4[[#This Row],[ROWID]]))</f>
        <v>G</v>
      </c>
      <c r="H111" t="str">
        <f>IF(Table4[[#This Row],[SALES]]="","",INDEX(SALES_DICT[2],MATCH(Table4[[#This Row],[SALES]],SALES_DICT[1],0)))</f>
        <v>G</v>
      </c>
      <c r="I111" s="2" t="str">
        <f>IF(INDEX(Table1[DISKON],A:A)=0,"",INDEX(Table1[DISKON],A:A))</f>
        <v/>
      </c>
      <c r="J111" s="2" t="str">
        <f>IF(INDEX(Table1[DISKON NOTA],A:A)=0,"",INDEX(Table1[DISKON NOTA],A:A))</f>
        <v/>
      </c>
      <c r="K111" s="7">
        <f>INDEX(Table1[ISI_CONV],A:A)</f>
        <v>6</v>
      </c>
      <c r="L111" s="11">
        <f>INDEX(Table1[NOTA TOKO],Table4[[#This Row],[ROWID]])</f>
        <v>3519</v>
      </c>
      <c r="M111" t="str">
        <f>Table4[[#This Row],[SALES DICT]]</f>
        <v>G</v>
      </c>
      <c r="N111" t="str">
        <f>INDEX(Table1[TOKO-KOTA_H],A:A)</f>
        <v>TRIO PLAZA-MAGELANG</v>
      </c>
      <c r="O111" t="str">
        <f>IF(INDEX(Table1[KODE BARANG],A:A)=0,"",INDEX(Table1[KODE BARANG],A:A))</f>
        <v>NOT-NB120</v>
      </c>
      <c r="P111" t="str">
        <f>INDEX(Table1[NAMA BARANG],A:A)</f>
        <v>NOTEBOOK SPIRAL A5 8001</v>
      </c>
      <c r="Q111" t="str">
        <f>INDEX(Table1[ADA DI DAFTAR STOCK?],A:A)</f>
        <v>ADA</v>
      </c>
      <c r="R111" t="str">
        <f>SUBSTITUTE(_xlfn.NUMBERVALUE(Table4[[#This Row],[JUMLAH]],",","."),",",".")</f>
        <v>6</v>
      </c>
      <c r="S111" t="str">
        <f>INDEX(Table1[SATUAN_CONV],A:A)</f>
        <v>PCS</v>
      </c>
      <c r="T111" s="10" t="str">
        <f>SUBSTITUTE(_xlfn.NUMBERVALUE(Table4[[#This Row],[HARGA]],",","."),",",".")</f>
        <v>15000</v>
      </c>
      <c r="U111" s="12" t="str">
        <f>SUBSTITUTE(Table4[[#This Row],[DISKON]],",",".")</f>
        <v/>
      </c>
      <c r="V111" s="12" t="str">
        <f>SUBSTITUTE(Table4[[#This Row],[DISKON NOTA]],",",".")</f>
        <v/>
      </c>
      <c r="W111" s="3">
        <f>INDEX(Table1[TANGGAL NOTA_H],A:A)</f>
        <v>45531</v>
      </c>
      <c r="X111" s="3">
        <f>IF(INDEX(Table1[TANGGAL GUDANG_H],A:A)="","",INDEX(Table1[TANGGAL GUDANG_H],A:A))</f>
        <v>45531</v>
      </c>
      <c r="Y111" s="3">
        <f>INDEX(Table1[TANGGAL UPDATE_H],A:A)</f>
        <v>45534</v>
      </c>
      <c r="Z111" t="str">
        <f>INDEX(Table1[KOMENTAR_H],A:A)</f>
        <v/>
      </c>
      <c r="AA111"/>
      <c r="AB111">
        <f>IF(Table4[[#This Row],[DISKON]]="",Table4[[#This Row],[HARGA]],Table4[[#This Row],[HARGA]]*Table4[[#This Row],[DISKON]])</f>
        <v>15000</v>
      </c>
      <c r="AC111">
        <f>Table4[[#This Row],[TATAL DISKON]]*Table4[[#This Row],[JUMLAH]]</f>
        <v>90000</v>
      </c>
      <c r="AD111" t="str">
        <f>CONCATENATE(Table4[[#This Row],[SALES_C]],Table4[[#This Row],[NOTA TOKO]])</f>
        <v>G3519</v>
      </c>
      <c r="AE111">
        <f>INDEX(Table1[I],'4'!A:A)</f>
        <v>0</v>
      </c>
      <c r="AF111" t="e">
        <f>IF(Table4[[#This Row],[Column2]]="","",MATCH(Table4[[#This Row],[Column2]],AM:AM,0))</f>
        <v>#N/A</v>
      </c>
      <c r="AG111" t="str">
        <f>CONCATENATE(Table4[[#This Row],[TOKO-KOTA]],"_",Table4[[#This Row],[NAMA BARANG]])</f>
        <v>TRIO PLAZA-MAGELANG_NOTEBOOK SPIRAL A5 8001</v>
      </c>
      <c r="AH111" t="str">
        <f>CONCATENATE(Table4[[#This Row],[CONCAT_TOKO KOTA + NAMA BARANG]],"_",Table4[[#This Row],[HARGA_C]])</f>
        <v>TRIO PLAZA-MAGELANG_NOTEBOOK SPIRAL A5 8001_15000</v>
      </c>
      <c r="AK111" s="64">
        <v>2953</v>
      </c>
      <c r="AL111" s="8" t="s">
        <v>8476</v>
      </c>
      <c r="AM111" t="str">
        <f t="shared" si="1"/>
        <v>H2953</v>
      </c>
      <c r="AN111" t="e">
        <f>IF(Table10[[#This Row],[Column3]]="","",MATCH(Table10[[#This Row],[Column3]],AD:AD,0))</f>
        <v>#N/A</v>
      </c>
    </row>
    <row r="112" spans="1:40" ht="13.5" thickBot="1">
      <c r="A112" s="73">
        <v>126</v>
      </c>
      <c r="C112">
        <f>ROW()</f>
        <v>112</v>
      </c>
      <c r="D112">
        <f>INDEX(Table1[ROWID],A:A)</f>
        <v>113</v>
      </c>
      <c r="E112">
        <f>INDEX(Table1[//DBS],A:A)</f>
        <v>2184</v>
      </c>
      <c r="F112">
        <f>INDEX(Table1[HARGA_CONV],A:A)</f>
        <v>15000</v>
      </c>
      <c r="G112" t="str">
        <f>IF(INDEX(Table1[SALES_H],Table4[[#This Row],[ROWID]])=0,"",INDEX(Table1[SALES_H],Table4[[#This Row],[ROWID]]))</f>
        <v>G</v>
      </c>
      <c r="H112" t="str">
        <f>IF(Table4[[#This Row],[SALES]]="","",INDEX(SALES_DICT[2],MATCH(Table4[[#This Row],[SALES]],SALES_DICT[1],0)))</f>
        <v>G</v>
      </c>
      <c r="I112" s="2" t="str">
        <f>IF(INDEX(Table1[DISKON],A:A)=0,"",INDEX(Table1[DISKON],A:A))</f>
        <v/>
      </c>
      <c r="J112" s="2" t="str">
        <f>IF(INDEX(Table1[DISKON NOTA],A:A)=0,"",INDEX(Table1[DISKON NOTA],A:A))</f>
        <v/>
      </c>
      <c r="K112" s="7">
        <f>INDEX(Table1[ISI_CONV],A:A)</f>
        <v>6</v>
      </c>
      <c r="L112" s="11">
        <f>INDEX(Table1[NOTA TOKO],Table4[[#This Row],[ROWID]])</f>
        <v>3519</v>
      </c>
      <c r="M112" t="str">
        <f>Table4[[#This Row],[SALES DICT]]</f>
        <v>G</v>
      </c>
      <c r="N112" t="str">
        <f>INDEX(Table1[TOKO-KOTA_H],A:A)</f>
        <v>TRIO PLAZA-MAGELANG</v>
      </c>
      <c r="O112" t="str">
        <f>IF(INDEX(Table1[KODE BARANG],A:A)=0,"",INDEX(Table1[KODE BARANG],A:A))</f>
        <v>NOT-NB122</v>
      </c>
      <c r="P112" t="str">
        <f>INDEX(Table1[NAMA BARANG],A:A)</f>
        <v>NOTEBOOK SPIRAL A5 8007</v>
      </c>
      <c r="Q112" t="str">
        <f>INDEX(Table1[ADA DI DAFTAR STOCK?],A:A)</f>
        <v>ADA</v>
      </c>
      <c r="R112" t="str">
        <f>SUBSTITUTE(_xlfn.NUMBERVALUE(Table4[[#This Row],[JUMLAH]],",","."),",",".")</f>
        <v>6</v>
      </c>
      <c r="S112" t="str">
        <f>INDEX(Table1[SATUAN_CONV],A:A)</f>
        <v>PCS</v>
      </c>
      <c r="T112" s="10" t="str">
        <f>SUBSTITUTE(_xlfn.NUMBERVALUE(Table4[[#This Row],[HARGA]],",","."),",",".")</f>
        <v>15000</v>
      </c>
      <c r="U112" s="12" t="str">
        <f>SUBSTITUTE(Table4[[#This Row],[DISKON]],",",".")</f>
        <v/>
      </c>
      <c r="V112" s="12" t="str">
        <f>SUBSTITUTE(Table4[[#This Row],[DISKON NOTA]],",",".")</f>
        <v/>
      </c>
      <c r="W112" s="3">
        <f>INDEX(Table1[TANGGAL NOTA_H],A:A)</f>
        <v>45531</v>
      </c>
      <c r="X112" s="3">
        <f>IF(INDEX(Table1[TANGGAL GUDANG_H],A:A)="","",INDEX(Table1[TANGGAL GUDANG_H],A:A))</f>
        <v>45531</v>
      </c>
      <c r="Y112" s="3">
        <f>INDEX(Table1[TANGGAL UPDATE_H],A:A)</f>
        <v>45534</v>
      </c>
      <c r="Z112" t="str">
        <f>INDEX(Table1[KOMENTAR_H],A:A)</f>
        <v/>
      </c>
      <c r="AA112"/>
      <c r="AB112">
        <f>IF(Table4[[#This Row],[DISKON]]="",Table4[[#This Row],[HARGA]],Table4[[#This Row],[HARGA]]*Table4[[#This Row],[DISKON]])</f>
        <v>15000</v>
      </c>
      <c r="AC112">
        <f>Table4[[#This Row],[TATAL DISKON]]*Table4[[#This Row],[JUMLAH]]</f>
        <v>90000</v>
      </c>
      <c r="AD112" t="str">
        <f>CONCATENATE(Table4[[#This Row],[SALES_C]],Table4[[#This Row],[NOTA TOKO]])</f>
        <v>G3519</v>
      </c>
      <c r="AE112">
        <f>INDEX(Table1[I],'4'!A:A)</f>
        <v>0</v>
      </c>
      <c r="AF112" t="e">
        <f>IF(Table4[[#This Row],[Column2]]="","",MATCH(Table4[[#This Row],[Column2]],AM:AM,0))</f>
        <v>#N/A</v>
      </c>
      <c r="AG112" t="str">
        <f>CONCATENATE(Table4[[#This Row],[TOKO-KOTA]],"_",Table4[[#This Row],[NAMA BARANG]])</f>
        <v>TRIO PLAZA-MAGELANG_NOTEBOOK SPIRAL A5 8007</v>
      </c>
      <c r="AH112" t="str">
        <f>CONCATENATE(Table4[[#This Row],[CONCAT_TOKO KOTA + NAMA BARANG]],"_",Table4[[#This Row],[HARGA_C]])</f>
        <v>TRIO PLAZA-MAGELANG_NOTEBOOK SPIRAL A5 8007_15000</v>
      </c>
      <c r="AK112" s="64">
        <v>2953</v>
      </c>
      <c r="AL112" s="8" t="s">
        <v>8476</v>
      </c>
      <c r="AM112" t="str">
        <f t="shared" si="1"/>
        <v>H2953</v>
      </c>
      <c r="AN112" t="e">
        <f>IF(Table10[[#This Row],[Column3]]="","",MATCH(Table10[[#This Row],[Column3]],AD:AD,0))</f>
        <v>#N/A</v>
      </c>
    </row>
    <row r="113" spans="1:40" ht="13.5" thickBot="1">
      <c r="A113" s="73">
        <v>127</v>
      </c>
      <c r="C113">
        <f>ROW()</f>
        <v>113</v>
      </c>
      <c r="D113">
        <f>INDEX(Table1[ROWID],A:A)</f>
        <v>113</v>
      </c>
      <c r="E113">
        <f>INDEX(Table1[//DBS],A:A)</f>
        <v>2181</v>
      </c>
      <c r="F113">
        <f>INDEX(Table1[HARGA_CONV],A:A)</f>
        <v>15000</v>
      </c>
      <c r="G113" t="str">
        <f>IF(INDEX(Table1[SALES_H],Table4[[#This Row],[ROWID]])=0,"",INDEX(Table1[SALES_H],Table4[[#This Row],[ROWID]]))</f>
        <v>G</v>
      </c>
      <c r="H113" t="str">
        <f>IF(Table4[[#This Row],[SALES]]="","",INDEX(SALES_DICT[2],MATCH(Table4[[#This Row],[SALES]],SALES_DICT[1],0)))</f>
        <v>G</v>
      </c>
      <c r="I113" s="2" t="str">
        <f>IF(INDEX(Table1[DISKON],A:A)=0,"",INDEX(Table1[DISKON],A:A))</f>
        <v/>
      </c>
      <c r="J113" s="2" t="str">
        <f>IF(INDEX(Table1[DISKON NOTA],A:A)=0,"",INDEX(Table1[DISKON NOTA],A:A))</f>
        <v/>
      </c>
      <c r="K113" s="7">
        <f>INDEX(Table1[ISI_CONV],A:A)</f>
        <v>6</v>
      </c>
      <c r="L113" s="11">
        <f>INDEX(Table1[NOTA TOKO],Table4[[#This Row],[ROWID]])</f>
        <v>3519</v>
      </c>
      <c r="M113" t="str">
        <f>Table4[[#This Row],[SALES DICT]]</f>
        <v>G</v>
      </c>
      <c r="N113" t="str">
        <f>INDEX(Table1[TOKO-KOTA_H],A:A)</f>
        <v>TRIO PLAZA-MAGELANG</v>
      </c>
      <c r="O113" t="str">
        <f>IF(INDEX(Table1[KODE BARANG],A:A)=0,"",INDEX(Table1[KODE BARANG],A:A))</f>
        <v>NOT-NB119</v>
      </c>
      <c r="P113" t="str">
        <f>INDEX(Table1[NAMA BARANG],A:A)</f>
        <v>NOTEBOOK SPIRAL A5 LB-2529-25</v>
      </c>
      <c r="Q113" t="str">
        <f>INDEX(Table1[ADA DI DAFTAR STOCK?],A:A)</f>
        <v>ADA</v>
      </c>
      <c r="R113" t="str">
        <f>SUBSTITUTE(_xlfn.NUMBERVALUE(Table4[[#This Row],[JUMLAH]],",","."),",",".")</f>
        <v>6</v>
      </c>
      <c r="S113" t="str">
        <f>INDEX(Table1[SATUAN_CONV],A:A)</f>
        <v>PCS</v>
      </c>
      <c r="T113" s="10" t="str">
        <f>SUBSTITUTE(_xlfn.NUMBERVALUE(Table4[[#This Row],[HARGA]],",","."),",",".")</f>
        <v>15000</v>
      </c>
      <c r="U113" s="12" t="str">
        <f>SUBSTITUTE(Table4[[#This Row],[DISKON]],",",".")</f>
        <v/>
      </c>
      <c r="V113" s="12" t="str">
        <f>SUBSTITUTE(Table4[[#This Row],[DISKON NOTA]],",",".")</f>
        <v/>
      </c>
      <c r="W113" s="3">
        <f>INDEX(Table1[TANGGAL NOTA_H],A:A)</f>
        <v>45531</v>
      </c>
      <c r="X113" s="3">
        <f>IF(INDEX(Table1[TANGGAL GUDANG_H],A:A)="","",INDEX(Table1[TANGGAL GUDANG_H],A:A))</f>
        <v>45531</v>
      </c>
      <c r="Y113" s="3">
        <f>INDEX(Table1[TANGGAL UPDATE_H],A:A)</f>
        <v>45534</v>
      </c>
      <c r="Z113" t="str">
        <f>INDEX(Table1[KOMENTAR_H],A:A)</f>
        <v/>
      </c>
      <c r="AA113"/>
      <c r="AB113">
        <f>IF(Table4[[#This Row],[DISKON]]="",Table4[[#This Row],[HARGA]],Table4[[#This Row],[HARGA]]*Table4[[#This Row],[DISKON]])</f>
        <v>15000</v>
      </c>
      <c r="AC113">
        <f>Table4[[#This Row],[TATAL DISKON]]*Table4[[#This Row],[JUMLAH]]</f>
        <v>90000</v>
      </c>
      <c r="AD113" t="str">
        <f>CONCATENATE(Table4[[#This Row],[SALES_C]],Table4[[#This Row],[NOTA TOKO]])</f>
        <v>G3519</v>
      </c>
      <c r="AE113">
        <f>INDEX(Table1[I],'4'!A:A)</f>
        <v>0</v>
      </c>
      <c r="AF113" t="e">
        <f>IF(Table4[[#This Row],[Column2]]="","",MATCH(Table4[[#This Row],[Column2]],AM:AM,0))</f>
        <v>#N/A</v>
      </c>
      <c r="AG113" t="str">
        <f>CONCATENATE(Table4[[#This Row],[TOKO-KOTA]],"_",Table4[[#This Row],[NAMA BARANG]])</f>
        <v>TRIO PLAZA-MAGELANG_NOTEBOOK SPIRAL A5 LB-2529-25</v>
      </c>
      <c r="AH113" t="str">
        <f>CONCATENATE(Table4[[#This Row],[CONCAT_TOKO KOTA + NAMA BARANG]],"_",Table4[[#This Row],[HARGA_C]])</f>
        <v>TRIO PLAZA-MAGELANG_NOTEBOOK SPIRAL A5 LB-2529-25_15000</v>
      </c>
      <c r="AK113" s="64">
        <v>2953</v>
      </c>
      <c r="AL113" s="8" t="s">
        <v>8476</v>
      </c>
      <c r="AM113" t="str">
        <f t="shared" si="1"/>
        <v>H2953</v>
      </c>
      <c r="AN113" t="e">
        <f>IF(Table10[[#This Row],[Column3]]="","",MATCH(Table10[[#This Row],[Column3]],AD:AD,0))</f>
        <v>#N/A</v>
      </c>
    </row>
    <row r="114" spans="1:40" ht="13.5" thickBot="1">
      <c r="A114" s="73">
        <v>128</v>
      </c>
      <c r="C114">
        <f>ROW()</f>
        <v>114</v>
      </c>
      <c r="D114">
        <f>INDEX(Table1[ROWID],A:A)</f>
        <v>113</v>
      </c>
      <c r="E114">
        <f>INDEX(Table1[//DBS],A:A)</f>
        <v>2179</v>
      </c>
      <c r="F114">
        <f>INDEX(Table1[HARGA_CONV],A:A)</f>
        <v>15000</v>
      </c>
      <c r="G114" t="str">
        <f>IF(INDEX(Table1[SALES_H],Table4[[#This Row],[ROWID]])=0,"",INDEX(Table1[SALES_H],Table4[[#This Row],[ROWID]]))</f>
        <v>G</v>
      </c>
      <c r="H114" t="str">
        <f>IF(Table4[[#This Row],[SALES]]="","",INDEX(SALES_DICT[2],MATCH(Table4[[#This Row],[SALES]],SALES_DICT[1],0)))</f>
        <v>G</v>
      </c>
      <c r="I114" s="2" t="str">
        <f>IF(INDEX(Table1[DISKON],A:A)=0,"",INDEX(Table1[DISKON],A:A))</f>
        <v/>
      </c>
      <c r="J114" s="2" t="str">
        <f>IF(INDEX(Table1[DISKON NOTA],A:A)=0,"",INDEX(Table1[DISKON NOTA],A:A))</f>
        <v/>
      </c>
      <c r="K114" s="7">
        <f>INDEX(Table1[ISI_CONV],A:A)</f>
        <v>6</v>
      </c>
      <c r="L114" s="11">
        <f>INDEX(Table1[NOTA TOKO],Table4[[#This Row],[ROWID]])</f>
        <v>3519</v>
      </c>
      <c r="M114" t="str">
        <f>Table4[[#This Row],[SALES DICT]]</f>
        <v>G</v>
      </c>
      <c r="N114" t="str">
        <f>INDEX(Table1[TOKO-KOTA_H],A:A)</f>
        <v>TRIO PLAZA-MAGELANG</v>
      </c>
      <c r="O114" t="str">
        <f>IF(INDEX(Table1[KODE BARANG],A:A)=0,"",INDEX(Table1[KODE BARANG],A:A))</f>
        <v>NOT-NB117</v>
      </c>
      <c r="P114" t="str">
        <f>INDEX(Table1[NAMA BARANG],A:A)</f>
        <v>NOTEBOOK SPIRAL A5 LB-2529-23</v>
      </c>
      <c r="Q114" t="str">
        <f>INDEX(Table1[ADA DI DAFTAR STOCK?],A:A)</f>
        <v>ADA</v>
      </c>
      <c r="R114" t="str">
        <f>SUBSTITUTE(_xlfn.NUMBERVALUE(Table4[[#This Row],[JUMLAH]],",","."),",",".")</f>
        <v>6</v>
      </c>
      <c r="S114" t="str">
        <f>INDEX(Table1[SATUAN_CONV],A:A)</f>
        <v>PCS</v>
      </c>
      <c r="T114" s="10" t="str">
        <f>SUBSTITUTE(_xlfn.NUMBERVALUE(Table4[[#This Row],[HARGA]],",","."),",",".")</f>
        <v>15000</v>
      </c>
      <c r="U114" s="12" t="str">
        <f>SUBSTITUTE(Table4[[#This Row],[DISKON]],",",".")</f>
        <v/>
      </c>
      <c r="V114" s="12" t="str">
        <f>SUBSTITUTE(Table4[[#This Row],[DISKON NOTA]],",",".")</f>
        <v/>
      </c>
      <c r="W114" s="3">
        <f>INDEX(Table1[TANGGAL NOTA_H],A:A)</f>
        <v>45531</v>
      </c>
      <c r="X114" s="3">
        <f>IF(INDEX(Table1[TANGGAL GUDANG_H],A:A)="","",INDEX(Table1[TANGGAL GUDANG_H],A:A))</f>
        <v>45531</v>
      </c>
      <c r="Y114" s="3">
        <f>INDEX(Table1[TANGGAL UPDATE_H],A:A)</f>
        <v>45534</v>
      </c>
      <c r="Z114" t="str">
        <f>INDEX(Table1[KOMENTAR_H],A:A)</f>
        <v/>
      </c>
      <c r="AA114"/>
      <c r="AB114">
        <f>IF(Table4[[#This Row],[DISKON]]="",Table4[[#This Row],[HARGA]],Table4[[#This Row],[HARGA]]*Table4[[#This Row],[DISKON]])</f>
        <v>15000</v>
      </c>
      <c r="AC114">
        <f>Table4[[#This Row],[TATAL DISKON]]*Table4[[#This Row],[JUMLAH]]</f>
        <v>90000</v>
      </c>
      <c r="AD114" t="str">
        <f>CONCATENATE(Table4[[#This Row],[SALES_C]],Table4[[#This Row],[NOTA TOKO]])</f>
        <v>G3519</v>
      </c>
      <c r="AE114">
        <f>INDEX(Table1[I],'4'!A:A)</f>
        <v>0</v>
      </c>
      <c r="AF114" t="e">
        <f>IF(Table4[[#This Row],[Column2]]="","",MATCH(Table4[[#This Row],[Column2]],AM:AM,0))</f>
        <v>#N/A</v>
      </c>
      <c r="AG114" t="str">
        <f>CONCATENATE(Table4[[#This Row],[TOKO-KOTA]],"_",Table4[[#This Row],[NAMA BARANG]])</f>
        <v>TRIO PLAZA-MAGELANG_NOTEBOOK SPIRAL A5 LB-2529-23</v>
      </c>
      <c r="AH114" t="str">
        <f>CONCATENATE(Table4[[#This Row],[CONCAT_TOKO KOTA + NAMA BARANG]],"_",Table4[[#This Row],[HARGA_C]])</f>
        <v>TRIO PLAZA-MAGELANG_NOTEBOOK SPIRAL A5 LB-2529-23_15000</v>
      </c>
      <c r="AK114" s="64">
        <v>2953</v>
      </c>
      <c r="AL114" s="8" t="s">
        <v>8476</v>
      </c>
      <c r="AM114" t="str">
        <f t="shared" si="1"/>
        <v>H2953</v>
      </c>
      <c r="AN114" t="e">
        <f>IF(Table10[[#This Row],[Column3]]="","",MATCH(Table10[[#This Row],[Column3]],AD:AD,0))</f>
        <v>#N/A</v>
      </c>
    </row>
    <row r="115" spans="1:40" ht="13.5" thickBot="1">
      <c r="A115" s="73">
        <v>130</v>
      </c>
      <c r="C115">
        <f>ROW()</f>
        <v>115</v>
      </c>
      <c r="D115">
        <f>INDEX(Table1[ROWID],A:A)</f>
        <v>130</v>
      </c>
      <c r="E115">
        <f>INDEX(Table1[//DBS],A:A)</f>
        <v>808</v>
      </c>
      <c r="F115">
        <f>INDEX(Table1[HARGA_CONV],A:A)</f>
        <v>7500</v>
      </c>
      <c r="G115" t="str">
        <f>IF(INDEX(Table1[SALES_H],Table4[[#This Row],[ROWID]])=0,"",INDEX(Table1[SALES_H],Table4[[#This Row],[ROWID]]))</f>
        <v>G</v>
      </c>
      <c r="H115" t="str">
        <f>IF(Table4[[#This Row],[SALES]]="","",INDEX(SALES_DICT[2],MATCH(Table4[[#This Row],[SALES]],SALES_DICT[1],0)))</f>
        <v>G</v>
      </c>
      <c r="I115" s="2" t="str">
        <f>IF(INDEX(Table1[DISKON],A:A)=0,"",INDEX(Table1[DISKON],A:A))</f>
        <v/>
      </c>
      <c r="J115" s="2" t="str">
        <f>IF(INDEX(Table1[DISKON NOTA],A:A)=0,"",INDEX(Table1[DISKON NOTA],A:A))</f>
        <v/>
      </c>
      <c r="K115" s="7">
        <f>INDEX(Table1[ISI_CONV],A:A)</f>
        <v>24</v>
      </c>
      <c r="L115" s="11">
        <f>INDEX(Table1[NOTA TOKO],Table4[[#This Row],[ROWID]])</f>
        <v>3520</v>
      </c>
      <c r="M115" t="str">
        <f>Table4[[#This Row],[SALES DICT]]</f>
        <v>G</v>
      </c>
      <c r="N115" t="str">
        <f>INDEX(Table1[TOKO-KOTA_H],A:A)</f>
        <v>TRIO PLAZA-MAGELANG</v>
      </c>
      <c r="O115" t="str">
        <f>IF(INDEX(Table1[KODE BARANG],A:A)=0,"",INDEX(Table1[KODE BARANG],A:A))</f>
        <v>BWA-IM17</v>
      </c>
      <c r="P115" t="str">
        <f>INDEX(Table1[NAMA BARANG],A:A)</f>
        <v>BUKU MEWARNAI 3D AS-C031_C036 +STIKER</v>
      </c>
      <c r="Q115" t="str">
        <f>INDEX(Table1[ADA DI DAFTAR STOCK?],A:A)</f>
        <v>ADA</v>
      </c>
      <c r="R115" t="str">
        <f>SUBSTITUTE(_xlfn.NUMBERVALUE(Table4[[#This Row],[JUMLAH]],",","."),",",".")</f>
        <v>24</v>
      </c>
      <c r="S115" t="str">
        <f>INDEX(Table1[SATUAN_CONV],A:A)</f>
        <v>PCS</v>
      </c>
      <c r="T115" s="10" t="str">
        <f>SUBSTITUTE(_xlfn.NUMBERVALUE(Table4[[#This Row],[HARGA]],",","."),",",".")</f>
        <v>7500</v>
      </c>
      <c r="U115" s="12" t="str">
        <f>SUBSTITUTE(Table4[[#This Row],[DISKON]],",",".")</f>
        <v/>
      </c>
      <c r="V115" s="12" t="str">
        <f>SUBSTITUTE(Table4[[#This Row],[DISKON NOTA]],",",".")</f>
        <v/>
      </c>
      <c r="W115" s="3">
        <f>INDEX(Table1[TANGGAL NOTA_H],A:A)</f>
        <v>45531</v>
      </c>
      <c r="X115" s="3">
        <f>IF(INDEX(Table1[TANGGAL GUDANG_H],A:A)="","",INDEX(Table1[TANGGAL GUDANG_H],A:A))</f>
        <v>45531</v>
      </c>
      <c r="Y115" s="3">
        <f>INDEX(Table1[TANGGAL UPDATE_H],A:A)</f>
        <v>45534</v>
      </c>
      <c r="Z115" t="str">
        <f>INDEX(Table1[KOMENTAR_H],A:A)</f>
        <v/>
      </c>
      <c r="AA115"/>
      <c r="AB115">
        <f>IF(Table4[[#This Row],[DISKON]]="",Table4[[#This Row],[HARGA]],Table4[[#This Row],[HARGA]]*Table4[[#This Row],[DISKON]])</f>
        <v>7500</v>
      </c>
      <c r="AC115">
        <f>Table4[[#This Row],[TATAL DISKON]]*Table4[[#This Row],[JUMLAH]]</f>
        <v>180000</v>
      </c>
      <c r="AD115" t="str">
        <f>CONCATENATE(Table4[[#This Row],[SALES_C]],Table4[[#This Row],[NOTA TOKO]])</f>
        <v>G3520</v>
      </c>
      <c r="AE115">
        <f>INDEX(Table1[I],'4'!A:A)</f>
        <v>0</v>
      </c>
      <c r="AF115" t="e">
        <f>IF(Table4[[#This Row],[Column2]]="","",MATCH(Table4[[#This Row],[Column2]],AM:AM,0))</f>
        <v>#N/A</v>
      </c>
      <c r="AG115" t="str">
        <f>CONCATENATE(Table4[[#This Row],[TOKO-KOTA]],"_",Table4[[#This Row],[NAMA BARANG]])</f>
        <v>TRIO PLAZA-MAGELANG_BUKU MEWARNAI 3D AS-C031_C036 +STIKER</v>
      </c>
      <c r="AH115" t="str">
        <f>CONCATENATE(Table4[[#This Row],[CONCAT_TOKO KOTA + NAMA BARANG]],"_",Table4[[#This Row],[HARGA_C]])</f>
        <v>TRIO PLAZA-MAGELANG_BUKU MEWARNAI 3D AS-C031_C036 +STIKER_7500</v>
      </c>
      <c r="AK115" s="64">
        <v>2953</v>
      </c>
      <c r="AL115" s="8" t="s">
        <v>8476</v>
      </c>
      <c r="AM115" t="str">
        <f t="shared" si="1"/>
        <v>H2953</v>
      </c>
      <c r="AN115" t="e">
        <f>IF(Table10[[#This Row],[Column3]]="","",MATCH(Table10[[#This Row],[Column3]],AD:AD,0))</f>
        <v>#N/A</v>
      </c>
    </row>
    <row r="116" spans="1:40" ht="13.5" thickBot="1">
      <c r="A116" s="73">
        <v>131</v>
      </c>
      <c r="C116">
        <f>ROW()</f>
        <v>116</v>
      </c>
      <c r="D116">
        <f>INDEX(Table1[ROWID],A:A)</f>
        <v>130</v>
      </c>
      <c r="E116">
        <f>INDEX(Table1[//DBS],A:A)</f>
        <v>814</v>
      </c>
      <c r="F116">
        <f>INDEX(Table1[HARGA_CONV],A:A)</f>
        <v>9166</v>
      </c>
      <c r="G116" t="str">
        <f>IF(INDEX(Table1[SALES_H],Table4[[#This Row],[ROWID]])=0,"",INDEX(Table1[SALES_H],Table4[[#This Row],[ROWID]]))</f>
        <v>G</v>
      </c>
      <c r="H116" t="str">
        <f>IF(Table4[[#This Row],[SALES]]="","",INDEX(SALES_DICT[2],MATCH(Table4[[#This Row],[SALES]],SALES_DICT[1],0)))</f>
        <v>G</v>
      </c>
      <c r="I116" s="2" t="str">
        <f>IF(INDEX(Table1[DISKON],A:A)=0,"",INDEX(Table1[DISKON],A:A))</f>
        <v/>
      </c>
      <c r="J116" s="2" t="str">
        <f>IF(INDEX(Table1[DISKON NOTA],A:A)=0,"",INDEX(Table1[DISKON NOTA],A:A))</f>
        <v/>
      </c>
      <c r="K116" s="7">
        <f>INDEX(Table1[ISI_CONV],A:A)</f>
        <v>24</v>
      </c>
      <c r="L116" s="11">
        <f>INDEX(Table1[NOTA TOKO],Table4[[#This Row],[ROWID]])</f>
        <v>3520</v>
      </c>
      <c r="M116" t="str">
        <f>Table4[[#This Row],[SALES DICT]]</f>
        <v>G</v>
      </c>
      <c r="N116" t="str">
        <f>INDEX(Table1[TOKO-KOTA_H],A:A)</f>
        <v>TRIO PLAZA-MAGELANG</v>
      </c>
      <c r="O116" t="str">
        <f>IF(INDEX(Table1[KODE BARANG],A:A)=0,"",INDEX(Table1[KODE BARANG],A:A))</f>
        <v>BWA-IM23</v>
      </c>
      <c r="P116" t="str">
        <f>INDEX(Table1[NAMA BARANG],A:A)</f>
        <v>BUKU MEWARNAI 1807 +STIKER (4 GAMBAR)</v>
      </c>
      <c r="Q116" t="str">
        <f>INDEX(Table1[ADA DI DAFTAR STOCK?],A:A)</f>
        <v>ADA</v>
      </c>
      <c r="R116" t="str">
        <f>SUBSTITUTE(_xlfn.NUMBERVALUE(Table4[[#This Row],[JUMLAH]],",","."),",",".")</f>
        <v>24</v>
      </c>
      <c r="S116" t="str">
        <f>INDEX(Table1[SATUAN_CONV],A:A)</f>
        <v>PCS</v>
      </c>
      <c r="T116" s="10" t="str">
        <f>SUBSTITUTE(_xlfn.NUMBERVALUE(Table4[[#This Row],[HARGA]],",","."),",",".")</f>
        <v>9166</v>
      </c>
      <c r="U116" s="12" t="str">
        <f>SUBSTITUTE(Table4[[#This Row],[DISKON]],",",".")</f>
        <v/>
      </c>
      <c r="V116" s="12" t="str">
        <f>SUBSTITUTE(Table4[[#This Row],[DISKON NOTA]],",",".")</f>
        <v/>
      </c>
      <c r="W116" s="3">
        <f>INDEX(Table1[TANGGAL NOTA_H],A:A)</f>
        <v>45531</v>
      </c>
      <c r="X116" s="3">
        <f>IF(INDEX(Table1[TANGGAL GUDANG_H],A:A)="","",INDEX(Table1[TANGGAL GUDANG_H],A:A))</f>
        <v>45531</v>
      </c>
      <c r="Y116" s="3">
        <f>INDEX(Table1[TANGGAL UPDATE_H],A:A)</f>
        <v>45534</v>
      </c>
      <c r="Z116" t="str">
        <f>INDEX(Table1[KOMENTAR_H],A:A)</f>
        <v/>
      </c>
      <c r="AA116"/>
      <c r="AB116">
        <f>IF(Table4[[#This Row],[DISKON]]="",Table4[[#This Row],[HARGA]],Table4[[#This Row],[HARGA]]*Table4[[#This Row],[DISKON]])</f>
        <v>9166</v>
      </c>
      <c r="AC116">
        <f>Table4[[#This Row],[TATAL DISKON]]*Table4[[#This Row],[JUMLAH]]</f>
        <v>219984</v>
      </c>
      <c r="AD116" t="str">
        <f>CONCATENATE(Table4[[#This Row],[SALES_C]],Table4[[#This Row],[NOTA TOKO]])</f>
        <v>G3520</v>
      </c>
      <c r="AE116">
        <f>INDEX(Table1[I],'4'!A:A)</f>
        <v>0</v>
      </c>
      <c r="AF116" t="e">
        <f>IF(Table4[[#This Row],[Column2]]="","",MATCH(Table4[[#This Row],[Column2]],AM:AM,0))</f>
        <v>#N/A</v>
      </c>
      <c r="AG116" t="str">
        <f>CONCATENATE(Table4[[#This Row],[TOKO-KOTA]],"_",Table4[[#This Row],[NAMA BARANG]])</f>
        <v>TRIO PLAZA-MAGELANG_BUKU MEWARNAI 1807 +STIKER (4 GAMBAR)</v>
      </c>
      <c r="AH116" t="str">
        <f>CONCATENATE(Table4[[#This Row],[CONCAT_TOKO KOTA + NAMA BARANG]],"_",Table4[[#This Row],[HARGA_C]])</f>
        <v>TRIO PLAZA-MAGELANG_BUKU MEWARNAI 1807 +STIKER (4 GAMBAR)_9166</v>
      </c>
      <c r="AK116" s="64">
        <v>2953</v>
      </c>
      <c r="AL116" s="8" t="s">
        <v>8476</v>
      </c>
      <c r="AM116" t="str">
        <f t="shared" si="1"/>
        <v>H2953</v>
      </c>
      <c r="AN116" t="e">
        <f>IF(Table10[[#This Row],[Column3]]="","",MATCH(Table10[[#This Row],[Column3]],AD:AD,0))</f>
        <v>#N/A</v>
      </c>
    </row>
    <row r="117" spans="1:40" ht="13.5" thickBot="1">
      <c r="A117" s="73">
        <v>132</v>
      </c>
      <c r="C117">
        <f>ROW()</f>
        <v>117</v>
      </c>
      <c r="D117">
        <f>INDEX(Table1[ROWID],A:A)</f>
        <v>130</v>
      </c>
      <c r="E117">
        <f>INDEX(Table1[//DBS],A:A)</f>
        <v>818</v>
      </c>
      <c r="F117">
        <f>INDEX(Table1[HARGA_CONV],A:A)</f>
        <v>8333</v>
      </c>
      <c r="G117" t="str">
        <f>IF(INDEX(Table1[SALES_H],Table4[[#This Row],[ROWID]])=0,"",INDEX(Table1[SALES_H],Table4[[#This Row],[ROWID]]))</f>
        <v>G</v>
      </c>
      <c r="H117" t="str">
        <f>IF(Table4[[#This Row],[SALES]]="","",INDEX(SALES_DICT[2],MATCH(Table4[[#This Row],[SALES]],SALES_DICT[1],0)))</f>
        <v>G</v>
      </c>
      <c r="I117" s="2" t="str">
        <f>IF(INDEX(Table1[DISKON],A:A)=0,"",INDEX(Table1[DISKON],A:A))</f>
        <v/>
      </c>
      <c r="J117" s="2" t="str">
        <f>IF(INDEX(Table1[DISKON NOTA],A:A)=0,"",INDEX(Table1[DISKON NOTA],A:A))</f>
        <v/>
      </c>
      <c r="K117" s="7">
        <f>INDEX(Table1[ISI_CONV],A:A)</f>
        <v>24</v>
      </c>
      <c r="L117" s="11">
        <f>INDEX(Table1[NOTA TOKO],Table4[[#This Row],[ROWID]])</f>
        <v>3520</v>
      </c>
      <c r="M117" t="str">
        <f>Table4[[#This Row],[SALES DICT]]</f>
        <v>G</v>
      </c>
      <c r="N117" t="str">
        <f>INDEX(Table1[TOKO-KOTA_H],A:A)</f>
        <v>TRIO PLAZA-MAGELANG</v>
      </c>
      <c r="O117" t="str">
        <f>IF(INDEX(Table1[KODE BARANG],A:A)=0,"",INDEX(Table1[KODE BARANG],A:A))</f>
        <v>BWA-IM27</v>
      </c>
      <c r="P117" t="str">
        <f>INDEX(Table1[NAMA BARANG],A:A)</f>
        <v>BUKU MEWARNAI 9080 (18 GAMBAR)</v>
      </c>
      <c r="Q117" t="str">
        <f>INDEX(Table1[ADA DI DAFTAR STOCK?],A:A)</f>
        <v>ADA</v>
      </c>
      <c r="R117" t="str">
        <f>SUBSTITUTE(_xlfn.NUMBERVALUE(Table4[[#This Row],[JUMLAH]],",","."),",",".")</f>
        <v>24</v>
      </c>
      <c r="S117" t="str">
        <f>INDEX(Table1[SATUAN_CONV],A:A)</f>
        <v>PCS</v>
      </c>
      <c r="T117" s="10" t="str">
        <f>SUBSTITUTE(_xlfn.NUMBERVALUE(Table4[[#This Row],[HARGA]],",","."),",",".")</f>
        <v>8333</v>
      </c>
      <c r="U117" s="12" t="str">
        <f>SUBSTITUTE(Table4[[#This Row],[DISKON]],",",".")</f>
        <v/>
      </c>
      <c r="V117" s="12" t="str">
        <f>SUBSTITUTE(Table4[[#This Row],[DISKON NOTA]],",",".")</f>
        <v/>
      </c>
      <c r="W117" s="3">
        <f>INDEX(Table1[TANGGAL NOTA_H],A:A)</f>
        <v>45531</v>
      </c>
      <c r="X117" s="3">
        <f>IF(INDEX(Table1[TANGGAL GUDANG_H],A:A)="","",INDEX(Table1[TANGGAL GUDANG_H],A:A))</f>
        <v>45531</v>
      </c>
      <c r="Y117" s="3">
        <f>INDEX(Table1[TANGGAL UPDATE_H],A:A)</f>
        <v>45534</v>
      </c>
      <c r="Z117" t="str">
        <f>INDEX(Table1[KOMENTAR_H],A:A)</f>
        <v>MOTIF TRANSPORTASI</v>
      </c>
      <c r="AA117"/>
      <c r="AB117">
        <f>IF(Table4[[#This Row],[DISKON]]="",Table4[[#This Row],[HARGA]],Table4[[#This Row],[HARGA]]*Table4[[#This Row],[DISKON]])</f>
        <v>8333</v>
      </c>
      <c r="AC117">
        <f>Table4[[#This Row],[TATAL DISKON]]*Table4[[#This Row],[JUMLAH]]</f>
        <v>199992</v>
      </c>
      <c r="AD117" t="str">
        <f>CONCATENATE(Table4[[#This Row],[SALES_C]],Table4[[#This Row],[NOTA TOKO]])</f>
        <v>G3520</v>
      </c>
      <c r="AE117">
        <f>INDEX(Table1[I],'4'!A:A)</f>
        <v>0</v>
      </c>
      <c r="AF117" t="e">
        <f>IF(Table4[[#This Row],[Column2]]="","",MATCH(Table4[[#This Row],[Column2]],AM:AM,0))</f>
        <v>#N/A</v>
      </c>
      <c r="AG117" t="str">
        <f>CONCATENATE(Table4[[#This Row],[TOKO-KOTA]],"_",Table4[[#This Row],[NAMA BARANG]])</f>
        <v>TRIO PLAZA-MAGELANG_BUKU MEWARNAI 9080 (18 GAMBAR)</v>
      </c>
      <c r="AH117" t="str">
        <f>CONCATENATE(Table4[[#This Row],[CONCAT_TOKO KOTA + NAMA BARANG]],"_",Table4[[#This Row],[HARGA_C]])</f>
        <v>TRIO PLAZA-MAGELANG_BUKU MEWARNAI 9080 (18 GAMBAR)_8333</v>
      </c>
      <c r="AK117" s="64">
        <v>2953</v>
      </c>
      <c r="AL117" s="8" t="s">
        <v>8476</v>
      </c>
      <c r="AM117" t="str">
        <f t="shared" si="1"/>
        <v>H2953</v>
      </c>
      <c r="AN117" t="e">
        <f>IF(Table10[[#This Row],[Column3]]="","",MATCH(Table10[[#This Row],[Column3]],AD:AD,0))</f>
        <v>#N/A</v>
      </c>
    </row>
    <row r="118" spans="1:40" ht="13.5" thickBot="1">
      <c r="A118" s="73">
        <v>133</v>
      </c>
      <c r="C118">
        <f>ROW()</f>
        <v>118</v>
      </c>
      <c r="D118">
        <f>INDEX(Table1[ROWID],A:A)</f>
        <v>130</v>
      </c>
      <c r="E118">
        <f>INDEX(Table1[//DBS],A:A)</f>
        <v>818</v>
      </c>
      <c r="F118">
        <f>INDEX(Table1[HARGA_CONV],A:A)</f>
        <v>8333</v>
      </c>
      <c r="G118" t="str">
        <f>IF(INDEX(Table1[SALES_H],Table4[[#This Row],[ROWID]])=0,"",INDEX(Table1[SALES_H],Table4[[#This Row],[ROWID]]))</f>
        <v>G</v>
      </c>
      <c r="H118" t="str">
        <f>IF(Table4[[#This Row],[SALES]]="","",INDEX(SALES_DICT[2],MATCH(Table4[[#This Row],[SALES]],SALES_DICT[1],0)))</f>
        <v>G</v>
      </c>
      <c r="I118" s="2" t="str">
        <f>IF(INDEX(Table1[DISKON],A:A)=0,"",INDEX(Table1[DISKON],A:A))</f>
        <v/>
      </c>
      <c r="J118" s="2" t="str">
        <f>IF(INDEX(Table1[DISKON NOTA],A:A)=0,"",INDEX(Table1[DISKON NOTA],A:A))</f>
        <v/>
      </c>
      <c r="K118" s="7">
        <f>INDEX(Table1[ISI_CONV],A:A)</f>
        <v>24</v>
      </c>
      <c r="L118" s="11">
        <f>INDEX(Table1[NOTA TOKO],Table4[[#This Row],[ROWID]])</f>
        <v>3520</v>
      </c>
      <c r="M118" t="str">
        <f>Table4[[#This Row],[SALES DICT]]</f>
        <v>G</v>
      </c>
      <c r="N118" t="str">
        <f>INDEX(Table1[TOKO-KOTA_H],A:A)</f>
        <v>TRIO PLAZA-MAGELANG</v>
      </c>
      <c r="O118" t="str">
        <f>IF(INDEX(Table1[KODE BARANG],A:A)=0,"",INDEX(Table1[KODE BARANG],A:A))</f>
        <v>BWA-IM27</v>
      </c>
      <c r="P118" t="str">
        <f>INDEX(Table1[NAMA BARANG],A:A)</f>
        <v>BUKU MEWARNAI 9080 (18 GAMBAR)</v>
      </c>
      <c r="Q118" t="str">
        <f>INDEX(Table1[ADA DI DAFTAR STOCK?],A:A)</f>
        <v>ADA</v>
      </c>
      <c r="R118" t="str">
        <f>SUBSTITUTE(_xlfn.NUMBERVALUE(Table4[[#This Row],[JUMLAH]],",","."),",",".")</f>
        <v>24</v>
      </c>
      <c r="S118" t="str">
        <f>INDEX(Table1[SATUAN_CONV],A:A)</f>
        <v>PCS</v>
      </c>
      <c r="T118" s="10" t="str">
        <f>SUBSTITUTE(_xlfn.NUMBERVALUE(Table4[[#This Row],[HARGA]],",","."),",",".")</f>
        <v>8333</v>
      </c>
      <c r="U118" s="12" t="str">
        <f>SUBSTITUTE(Table4[[#This Row],[DISKON]],",",".")</f>
        <v/>
      </c>
      <c r="V118" s="12" t="str">
        <f>SUBSTITUTE(Table4[[#This Row],[DISKON NOTA]],",",".")</f>
        <v/>
      </c>
      <c r="W118" s="3">
        <f>INDEX(Table1[TANGGAL NOTA_H],A:A)</f>
        <v>45531</v>
      </c>
      <c r="X118" s="3">
        <f>IF(INDEX(Table1[TANGGAL GUDANG_H],A:A)="","",INDEX(Table1[TANGGAL GUDANG_H],A:A))</f>
        <v>45531</v>
      </c>
      <c r="Y118" s="3">
        <f>INDEX(Table1[TANGGAL UPDATE_H],A:A)</f>
        <v>45534</v>
      </c>
      <c r="Z118" t="str">
        <f>INDEX(Table1[KOMENTAR_H],A:A)</f>
        <v>MOTIF BUAH</v>
      </c>
      <c r="AA118"/>
      <c r="AB118">
        <f>IF(Table4[[#This Row],[DISKON]]="",Table4[[#This Row],[HARGA]],Table4[[#This Row],[HARGA]]*Table4[[#This Row],[DISKON]])</f>
        <v>8333</v>
      </c>
      <c r="AC118">
        <f>Table4[[#This Row],[TATAL DISKON]]*Table4[[#This Row],[JUMLAH]]</f>
        <v>199992</v>
      </c>
      <c r="AD118" t="str">
        <f>CONCATENATE(Table4[[#This Row],[SALES_C]],Table4[[#This Row],[NOTA TOKO]])</f>
        <v>G3520</v>
      </c>
      <c r="AE118">
        <f>INDEX(Table1[I],'4'!A:A)</f>
        <v>0</v>
      </c>
      <c r="AF118" t="e">
        <f>IF(Table4[[#This Row],[Column2]]="","",MATCH(Table4[[#This Row],[Column2]],AM:AM,0))</f>
        <v>#N/A</v>
      </c>
      <c r="AG118" t="str">
        <f>CONCATENATE(Table4[[#This Row],[TOKO-KOTA]],"_",Table4[[#This Row],[NAMA BARANG]])</f>
        <v>TRIO PLAZA-MAGELANG_BUKU MEWARNAI 9080 (18 GAMBAR)</v>
      </c>
      <c r="AH118" t="str">
        <f>CONCATENATE(Table4[[#This Row],[CONCAT_TOKO KOTA + NAMA BARANG]],"_",Table4[[#This Row],[HARGA_C]])</f>
        <v>TRIO PLAZA-MAGELANG_BUKU MEWARNAI 9080 (18 GAMBAR)_8333</v>
      </c>
      <c r="AK118" s="64">
        <v>2953</v>
      </c>
      <c r="AL118" s="8" t="s">
        <v>8476</v>
      </c>
      <c r="AM118" t="str">
        <f t="shared" si="1"/>
        <v>H2953</v>
      </c>
      <c r="AN118" t="e">
        <f>IF(Table10[[#This Row],[Column3]]="","",MATCH(Table10[[#This Row],[Column3]],AD:AD,0))</f>
        <v>#N/A</v>
      </c>
    </row>
    <row r="119" spans="1:40" ht="13.5" thickBot="1">
      <c r="A119" s="73">
        <v>134</v>
      </c>
      <c r="C119">
        <f>ROW()</f>
        <v>119</v>
      </c>
      <c r="D119">
        <f>INDEX(Table1[ROWID],A:A)</f>
        <v>130</v>
      </c>
      <c r="E119">
        <f>INDEX(Table1[//DBS],A:A)</f>
        <v>2677</v>
      </c>
      <c r="F119">
        <f>INDEX(Table1[HARGA_CONV],A:A)</f>
        <v>15000</v>
      </c>
      <c r="G119" t="str">
        <f>IF(INDEX(Table1[SALES_H],Table4[[#This Row],[ROWID]])=0,"",INDEX(Table1[SALES_H],Table4[[#This Row],[ROWID]]))</f>
        <v>G</v>
      </c>
      <c r="H119" t="str">
        <f>IF(Table4[[#This Row],[SALES]]="","",INDEX(SALES_DICT[2],MATCH(Table4[[#This Row],[SALES]],SALES_DICT[1],0)))</f>
        <v>G</v>
      </c>
      <c r="I119" s="2" t="str">
        <f>IF(INDEX(Table1[DISKON],A:A)=0,"",INDEX(Table1[DISKON],A:A))</f>
        <v/>
      </c>
      <c r="J119" s="2" t="str">
        <f>IF(INDEX(Table1[DISKON NOTA],A:A)=0,"",INDEX(Table1[DISKON NOTA],A:A))</f>
        <v/>
      </c>
      <c r="K119" s="7">
        <f>INDEX(Table1[ISI_CONV],A:A)</f>
        <v>10</v>
      </c>
      <c r="L119" s="11">
        <f>INDEX(Table1[NOTA TOKO],Table4[[#This Row],[ROWID]])</f>
        <v>3520</v>
      </c>
      <c r="M119" t="str">
        <f>Table4[[#This Row],[SALES DICT]]</f>
        <v>G</v>
      </c>
      <c r="N119" t="str">
        <f>INDEX(Table1[TOKO-KOTA_H],A:A)</f>
        <v>TRIO PLAZA-MAGELANG</v>
      </c>
      <c r="O119" t="str">
        <f>IF(INDEX(Table1[KODE BARANG],A:A)=0,"",INDEX(Table1[KODE BARANG],A:A))</f>
        <v>SAM-WR2</v>
      </c>
      <c r="P119" t="str">
        <f>INDEX(Table1[NAMA BARANG],A:A)</f>
        <v>SAMPUL METALIK KWARTO WORRY (2)</v>
      </c>
      <c r="Q119" t="str">
        <f>INDEX(Table1[ADA DI DAFTAR STOCK?],A:A)</f>
        <v>ADA</v>
      </c>
      <c r="R119" t="str">
        <f>SUBSTITUTE(_xlfn.NUMBERVALUE(Table4[[#This Row],[JUMLAH]],",","."),",",".")</f>
        <v>10</v>
      </c>
      <c r="S119" t="str">
        <f>INDEX(Table1[SATUAN_CONV],A:A)</f>
        <v>PAK</v>
      </c>
      <c r="T119" s="10" t="str">
        <f>SUBSTITUTE(_xlfn.NUMBERVALUE(Table4[[#This Row],[HARGA]],",","."),",",".")</f>
        <v>15000</v>
      </c>
      <c r="U119" s="12" t="str">
        <f>SUBSTITUTE(Table4[[#This Row],[DISKON]],",",".")</f>
        <v/>
      </c>
      <c r="V119" s="12" t="str">
        <f>SUBSTITUTE(Table4[[#This Row],[DISKON NOTA]],",",".")</f>
        <v/>
      </c>
      <c r="W119" s="3">
        <f>INDEX(Table1[TANGGAL NOTA_H],A:A)</f>
        <v>45531</v>
      </c>
      <c r="X119" s="3">
        <f>IF(INDEX(Table1[TANGGAL GUDANG_H],A:A)="","",INDEX(Table1[TANGGAL GUDANG_H],A:A))</f>
        <v>45531</v>
      </c>
      <c r="Y119" s="3">
        <f>INDEX(Table1[TANGGAL UPDATE_H],A:A)</f>
        <v>45534</v>
      </c>
      <c r="Z119" t="str">
        <f>INDEX(Table1[KOMENTAR_H],A:A)</f>
        <v/>
      </c>
      <c r="AA119"/>
      <c r="AB119">
        <f>IF(Table4[[#This Row],[DISKON]]="",Table4[[#This Row],[HARGA]],Table4[[#This Row],[HARGA]]*Table4[[#This Row],[DISKON]])</f>
        <v>15000</v>
      </c>
      <c r="AC119">
        <f>Table4[[#This Row],[TATAL DISKON]]*Table4[[#This Row],[JUMLAH]]</f>
        <v>150000</v>
      </c>
      <c r="AD119" t="str">
        <f>CONCATENATE(Table4[[#This Row],[SALES_C]],Table4[[#This Row],[NOTA TOKO]])</f>
        <v>G3520</v>
      </c>
      <c r="AE119">
        <f>INDEX(Table1[I],'4'!A:A)</f>
        <v>0</v>
      </c>
      <c r="AF119" t="e">
        <f>IF(Table4[[#This Row],[Column2]]="","",MATCH(Table4[[#This Row],[Column2]],AM:AM,0))</f>
        <v>#N/A</v>
      </c>
      <c r="AG119" t="str">
        <f>CONCATENATE(Table4[[#This Row],[TOKO-KOTA]],"_",Table4[[#This Row],[NAMA BARANG]])</f>
        <v>TRIO PLAZA-MAGELANG_SAMPUL METALIK KWARTO WORRY (2)</v>
      </c>
      <c r="AH119" t="str">
        <f>CONCATENATE(Table4[[#This Row],[CONCAT_TOKO KOTA + NAMA BARANG]],"_",Table4[[#This Row],[HARGA_C]])</f>
        <v>TRIO PLAZA-MAGELANG_SAMPUL METALIK KWARTO WORRY (2)_15000</v>
      </c>
      <c r="AK119" s="64">
        <v>2953</v>
      </c>
      <c r="AL119" s="8" t="s">
        <v>8476</v>
      </c>
      <c r="AM119" t="str">
        <f t="shared" si="1"/>
        <v>H2953</v>
      </c>
      <c r="AN119" t="e">
        <f>IF(Table10[[#This Row],[Column3]]="","",MATCH(Table10[[#This Row],[Column3]],AD:AD,0))</f>
        <v>#N/A</v>
      </c>
    </row>
    <row r="120" spans="1:40" ht="13.5" thickBot="1">
      <c r="A120" s="73">
        <v>135</v>
      </c>
      <c r="C120">
        <f>ROW()</f>
        <v>120</v>
      </c>
      <c r="D120">
        <f>INDEX(Table1[ROWID],A:A)</f>
        <v>130</v>
      </c>
      <c r="E120">
        <f>INDEX(Table1[//DBS],A:A)</f>
        <v>332</v>
      </c>
      <c r="F120">
        <f>INDEX(Table1[HARGA_CONV],A:A)</f>
        <v>25500</v>
      </c>
      <c r="G120" t="str">
        <f>IF(INDEX(Table1[SALES_H],Table4[[#This Row],[ROWID]])=0,"",INDEX(Table1[SALES_H],Table4[[#This Row],[ROWID]]))</f>
        <v>G</v>
      </c>
      <c r="H120" t="str">
        <f>IF(Table4[[#This Row],[SALES]]="","",INDEX(SALES_DICT[2],MATCH(Table4[[#This Row],[SALES]],SALES_DICT[1],0)))</f>
        <v>G</v>
      </c>
      <c r="I120" s="2" t="str">
        <f>IF(INDEX(Table1[DISKON],A:A)=0,"",INDEX(Table1[DISKON],A:A))</f>
        <v/>
      </c>
      <c r="J120" s="2" t="str">
        <f>IF(INDEX(Table1[DISKON NOTA],A:A)=0,"",INDEX(Table1[DISKON NOTA],A:A))</f>
        <v/>
      </c>
      <c r="K120" s="7">
        <f>INDEX(Table1[ISI_CONV],A:A)</f>
        <v>6</v>
      </c>
      <c r="L120" s="11">
        <f>INDEX(Table1[NOTA TOKO],Table4[[#This Row],[ROWID]])</f>
        <v>3520</v>
      </c>
      <c r="M120" t="str">
        <f>Table4[[#This Row],[SALES DICT]]</f>
        <v>G</v>
      </c>
      <c r="N120" t="str">
        <f>INDEX(Table1[TOKO-KOTA_H],A:A)</f>
        <v>TRIO PLAZA-MAGELANG</v>
      </c>
      <c r="O120" t="str">
        <f>IF(INDEX(Table1[KODE BARANG],A:A)=0,"",INDEX(Table1[KODE BARANG],A:A))</f>
        <v>BIN-IM20</v>
      </c>
      <c r="P120" t="str">
        <f>INDEX(Table1[NAMA BARANG],A:A)</f>
        <v>BINDER NOTE HYB - 86804 A5</v>
      </c>
      <c r="Q120" t="str">
        <f>INDEX(Table1[ADA DI DAFTAR STOCK?],A:A)</f>
        <v>ADA</v>
      </c>
      <c r="R120" t="str">
        <f>SUBSTITUTE(_xlfn.NUMBERVALUE(Table4[[#This Row],[JUMLAH]],",","."),",",".")</f>
        <v>6</v>
      </c>
      <c r="S120" t="str">
        <f>INDEX(Table1[SATUAN_CONV],A:A)</f>
        <v>PCS</v>
      </c>
      <c r="T120" s="10" t="str">
        <f>SUBSTITUTE(_xlfn.NUMBERVALUE(Table4[[#This Row],[HARGA]],",","."),",",".")</f>
        <v>25500</v>
      </c>
      <c r="U120" s="12" t="str">
        <f>SUBSTITUTE(Table4[[#This Row],[DISKON]],",",".")</f>
        <v/>
      </c>
      <c r="V120" s="12" t="str">
        <f>SUBSTITUTE(Table4[[#This Row],[DISKON NOTA]],",",".")</f>
        <v/>
      </c>
      <c r="W120" s="3">
        <f>INDEX(Table1[TANGGAL NOTA_H],A:A)</f>
        <v>45531</v>
      </c>
      <c r="X120" s="3">
        <f>IF(INDEX(Table1[TANGGAL GUDANG_H],A:A)="","",INDEX(Table1[TANGGAL GUDANG_H],A:A))</f>
        <v>45531</v>
      </c>
      <c r="Y120" s="3">
        <f>INDEX(Table1[TANGGAL UPDATE_H],A:A)</f>
        <v>45534</v>
      </c>
      <c r="Z120" t="str">
        <f>INDEX(Table1[KOMENTAR_H],A:A)</f>
        <v/>
      </c>
      <c r="AA120"/>
      <c r="AB120">
        <f>IF(Table4[[#This Row],[DISKON]]="",Table4[[#This Row],[HARGA]],Table4[[#This Row],[HARGA]]*Table4[[#This Row],[DISKON]])</f>
        <v>25500</v>
      </c>
      <c r="AC120">
        <f>Table4[[#This Row],[TATAL DISKON]]*Table4[[#This Row],[JUMLAH]]</f>
        <v>153000</v>
      </c>
      <c r="AD120" t="str">
        <f>CONCATENATE(Table4[[#This Row],[SALES_C]],Table4[[#This Row],[NOTA TOKO]])</f>
        <v>G3520</v>
      </c>
      <c r="AE120">
        <f>INDEX(Table1[I],'4'!A:A)</f>
        <v>0</v>
      </c>
      <c r="AF120" t="e">
        <f>IF(Table4[[#This Row],[Column2]]="","",MATCH(Table4[[#This Row],[Column2]],AM:AM,0))</f>
        <v>#N/A</v>
      </c>
      <c r="AG120" t="str">
        <f>CONCATENATE(Table4[[#This Row],[TOKO-KOTA]],"_",Table4[[#This Row],[NAMA BARANG]])</f>
        <v>TRIO PLAZA-MAGELANG_BINDER NOTE HYB - 86804 A5</v>
      </c>
      <c r="AH120" t="str">
        <f>CONCATENATE(Table4[[#This Row],[CONCAT_TOKO KOTA + NAMA BARANG]],"_",Table4[[#This Row],[HARGA_C]])</f>
        <v>TRIO PLAZA-MAGELANG_BINDER NOTE HYB - 86804 A5_25500</v>
      </c>
      <c r="AK120" s="64">
        <v>2953</v>
      </c>
      <c r="AL120" s="8" t="s">
        <v>8476</v>
      </c>
      <c r="AM120" t="str">
        <f t="shared" si="1"/>
        <v>H2953</v>
      </c>
      <c r="AN120" t="e">
        <f>IF(Table10[[#This Row],[Column3]]="","",MATCH(Table10[[#This Row],[Column3]],AD:AD,0))</f>
        <v>#N/A</v>
      </c>
    </row>
    <row r="121" spans="1:40" ht="13.5" thickBot="1">
      <c r="A121" s="73">
        <v>136</v>
      </c>
      <c r="C121">
        <f>ROW()</f>
        <v>121</v>
      </c>
      <c r="D121">
        <f>INDEX(Table1[ROWID],A:A)</f>
        <v>130</v>
      </c>
      <c r="E121">
        <f>INDEX(Table1[//DBS],A:A)</f>
        <v>296</v>
      </c>
      <c r="F121">
        <f>INDEX(Table1[HARGA_CONV],A:A)</f>
        <v>19000</v>
      </c>
      <c r="G121" t="str">
        <f>IF(INDEX(Table1[SALES_H],Table4[[#This Row],[ROWID]])=0,"",INDEX(Table1[SALES_H],Table4[[#This Row],[ROWID]]))</f>
        <v>G</v>
      </c>
      <c r="H121" t="str">
        <f>IF(Table4[[#This Row],[SALES]]="","",INDEX(SALES_DICT[2],MATCH(Table4[[#This Row],[SALES]],SALES_DICT[1],0)))</f>
        <v>G</v>
      </c>
      <c r="I121" s="2" t="str">
        <f>IF(INDEX(Table1[DISKON],A:A)=0,"",INDEX(Table1[DISKON],A:A))</f>
        <v/>
      </c>
      <c r="J121" s="2" t="str">
        <f>IF(INDEX(Table1[DISKON NOTA],A:A)=0,"",INDEX(Table1[DISKON NOTA],A:A))</f>
        <v/>
      </c>
      <c r="K121" s="7">
        <f>INDEX(Table1[ISI_CONV],A:A)</f>
        <v>6</v>
      </c>
      <c r="L121" s="11">
        <f>INDEX(Table1[NOTA TOKO],Table4[[#This Row],[ROWID]])</f>
        <v>3520</v>
      </c>
      <c r="M121" t="str">
        <f>Table4[[#This Row],[SALES DICT]]</f>
        <v>G</v>
      </c>
      <c r="N121" t="str">
        <f>INDEX(Table1[TOKO-KOTA_H],A:A)</f>
        <v>TRIO PLAZA-MAGELANG</v>
      </c>
      <c r="O121" t="str">
        <f>IF(INDEX(Table1[KODE BARANG],A:A)=0,"",INDEX(Table1[KODE BARANG],A:A))</f>
        <v>BGA-NB6</v>
      </c>
      <c r="P121" t="str">
        <f>INDEX(Table1[NAMA BARANG],A:A)</f>
        <v>SKETCH BOOK A5 3555 POLOS</v>
      </c>
      <c r="Q121" t="str">
        <f>INDEX(Table1[ADA DI DAFTAR STOCK?],A:A)</f>
        <v>ADA</v>
      </c>
      <c r="R121" t="str">
        <f>SUBSTITUTE(_xlfn.NUMBERVALUE(Table4[[#This Row],[JUMLAH]],",","."),",",".")</f>
        <v>6</v>
      </c>
      <c r="S121" t="str">
        <f>INDEX(Table1[SATUAN_CONV],A:A)</f>
        <v>PCS</v>
      </c>
      <c r="T121" s="10" t="str">
        <f>SUBSTITUTE(_xlfn.NUMBERVALUE(Table4[[#This Row],[HARGA]],",","."),",",".")</f>
        <v>19000</v>
      </c>
      <c r="U121" s="12" t="str">
        <f>SUBSTITUTE(Table4[[#This Row],[DISKON]],",",".")</f>
        <v/>
      </c>
      <c r="V121" s="12" t="str">
        <f>SUBSTITUTE(Table4[[#This Row],[DISKON NOTA]],",",".")</f>
        <v/>
      </c>
      <c r="W121" s="3">
        <f>INDEX(Table1[TANGGAL NOTA_H],A:A)</f>
        <v>45531</v>
      </c>
      <c r="X121" s="3">
        <f>IF(INDEX(Table1[TANGGAL GUDANG_H],A:A)="","",INDEX(Table1[TANGGAL GUDANG_H],A:A))</f>
        <v>45531</v>
      </c>
      <c r="Y121" s="3">
        <f>INDEX(Table1[TANGGAL UPDATE_H],A:A)</f>
        <v>45534</v>
      </c>
      <c r="Z121" t="str">
        <f>INDEX(Table1[KOMENTAR_H],A:A)</f>
        <v/>
      </c>
      <c r="AA121"/>
      <c r="AB121">
        <f>IF(Table4[[#This Row],[DISKON]]="",Table4[[#This Row],[HARGA]],Table4[[#This Row],[HARGA]]*Table4[[#This Row],[DISKON]])</f>
        <v>19000</v>
      </c>
      <c r="AC121">
        <f>Table4[[#This Row],[TATAL DISKON]]*Table4[[#This Row],[JUMLAH]]</f>
        <v>114000</v>
      </c>
      <c r="AD121" t="str">
        <f>CONCATENATE(Table4[[#This Row],[SALES_C]],Table4[[#This Row],[NOTA TOKO]])</f>
        <v>G3520</v>
      </c>
      <c r="AE121">
        <f>INDEX(Table1[I],'4'!A:A)</f>
        <v>0</v>
      </c>
      <c r="AF121" t="e">
        <f>IF(Table4[[#This Row],[Column2]]="","",MATCH(Table4[[#This Row],[Column2]],AM:AM,0))</f>
        <v>#N/A</v>
      </c>
      <c r="AG121" t="str">
        <f>CONCATENATE(Table4[[#This Row],[TOKO-KOTA]],"_",Table4[[#This Row],[NAMA BARANG]])</f>
        <v>TRIO PLAZA-MAGELANG_SKETCH BOOK A5 3555 POLOS</v>
      </c>
      <c r="AH121" t="str">
        <f>CONCATENATE(Table4[[#This Row],[CONCAT_TOKO KOTA + NAMA BARANG]],"_",Table4[[#This Row],[HARGA_C]])</f>
        <v>TRIO PLAZA-MAGELANG_SKETCH BOOK A5 3555 POLOS_19000</v>
      </c>
      <c r="AK121" s="64">
        <v>2953</v>
      </c>
      <c r="AL121" s="8" t="s">
        <v>8476</v>
      </c>
      <c r="AM121" t="str">
        <f t="shared" si="1"/>
        <v>H2953</v>
      </c>
      <c r="AN121" t="e">
        <f>IF(Table10[[#This Row],[Column3]]="","",MATCH(Table10[[#This Row],[Column3]],AD:AD,0))</f>
        <v>#N/A</v>
      </c>
    </row>
    <row r="122" spans="1:40" ht="13.5" thickBot="1">
      <c r="A122" s="73">
        <v>137</v>
      </c>
      <c r="C122">
        <f>ROW()</f>
        <v>122</v>
      </c>
      <c r="D122">
        <f>INDEX(Table1[ROWID],A:A)</f>
        <v>130</v>
      </c>
      <c r="E122">
        <f>INDEX(Table1[//DBS],A:A)</f>
        <v>2174</v>
      </c>
      <c r="F122">
        <f>INDEX(Table1[HARGA_CONV],A:A)</f>
        <v>14583</v>
      </c>
      <c r="G122" t="str">
        <f>IF(INDEX(Table1[SALES_H],Table4[[#This Row],[ROWID]])=0,"",INDEX(Table1[SALES_H],Table4[[#This Row],[ROWID]]))</f>
        <v>G</v>
      </c>
      <c r="H122" t="str">
        <f>IF(Table4[[#This Row],[SALES]]="","",INDEX(SALES_DICT[2],MATCH(Table4[[#This Row],[SALES]],SALES_DICT[1],0)))</f>
        <v>G</v>
      </c>
      <c r="I122" s="2" t="str">
        <f>IF(INDEX(Table1[DISKON],A:A)=0,"",INDEX(Table1[DISKON],A:A))</f>
        <v/>
      </c>
      <c r="J122" s="2" t="str">
        <f>IF(INDEX(Table1[DISKON NOTA],A:A)=0,"",INDEX(Table1[DISKON NOTA],A:A))</f>
        <v/>
      </c>
      <c r="K122" s="7">
        <f>INDEX(Table1[ISI_CONV],A:A)</f>
        <v>6</v>
      </c>
      <c r="L122" s="11">
        <f>INDEX(Table1[NOTA TOKO],Table4[[#This Row],[ROWID]])</f>
        <v>3520</v>
      </c>
      <c r="M122" t="str">
        <f>Table4[[#This Row],[SALES DICT]]</f>
        <v>G</v>
      </c>
      <c r="N122" t="str">
        <f>INDEX(Table1[TOKO-KOTA_H],A:A)</f>
        <v>TRIO PLAZA-MAGELANG</v>
      </c>
      <c r="O122" t="str">
        <f>IF(INDEX(Table1[KODE BARANG],A:A)=0,"",INDEX(Table1[KODE BARANG],A:A))</f>
        <v>NOT-IM112</v>
      </c>
      <c r="P122" t="str">
        <f>INDEX(Table1[NAMA BARANG],A:A)</f>
        <v>NOTEBOOK SPIRAL 8417</v>
      </c>
      <c r="Q122" t="str">
        <f>INDEX(Table1[ADA DI DAFTAR STOCK?],A:A)</f>
        <v>ADA</v>
      </c>
      <c r="R122" t="str">
        <f>SUBSTITUTE(_xlfn.NUMBERVALUE(Table4[[#This Row],[JUMLAH]],",","."),",",".")</f>
        <v>6</v>
      </c>
      <c r="S122" t="str">
        <f>INDEX(Table1[SATUAN_CONV],A:A)</f>
        <v>PCS</v>
      </c>
      <c r="T122" s="10" t="str">
        <f>SUBSTITUTE(_xlfn.NUMBERVALUE(Table4[[#This Row],[HARGA]],",","."),",",".")</f>
        <v>14583</v>
      </c>
      <c r="U122" s="12" t="str">
        <f>SUBSTITUTE(Table4[[#This Row],[DISKON]],",",".")</f>
        <v/>
      </c>
      <c r="V122" s="12" t="str">
        <f>SUBSTITUTE(Table4[[#This Row],[DISKON NOTA]],",",".")</f>
        <v/>
      </c>
      <c r="W122" s="3">
        <f>INDEX(Table1[TANGGAL NOTA_H],A:A)</f>
        <v>45531</v>
      </c>
      <c r="X122" s="3">
        <f>IF(INDEX(Table1[TANGGAL GUDANG_H],A:A)="","",INDEX(Table1[TANGGAL GUDANG_H],A:A))</f>
        <v>45531</v>
      </c>
      <c r="Y122" s="3">
        <f>INDEX(Table1[TANGGAL UPDATE_H],A:A)</f>
        <v>45534</v>
      </c>
      <c r="Z122" t="str">
        <f>INDEX(Table1[KOMENTAR_H],A:A)</f>
        <v/>
      </c>
      <c r="AA122"/>
      <c r="AB122">
        <f>IF(Table4[[#This Row],[DISKON]]="",Table4[[#This Row],[HARGA]],Table4[[#This Row],[HARGA]]*Table4[[#This Row],[DISKON]])</f>
        <v>14583</v>
      </c>
      <c r="AC122">
        <f>Table4[[#This Row],[TATAL DISKON]]*Table4[[#This Row],[JUMLAH]]</f>
        <v>87498</v>
      </c>
      <c r="AD122" t="str">
        <f>CONCATENATE(Table4[[#This Row],[SALES_C]],Table4[[#This Row],[NOTA TOKO]])</f>
        <v>G3520</v>
      </c>
      <c r="AE122">
        <f>INDEX(Table1[I],'4'!A:A)</f>
        <v>0</v>
      </c>
      <c r="AF122" t="e">
        <f>IF(Table4[[#This Row],[Column2]]="","",MATCH(Table4[[#This Row],[Column2]],AM:AM,0))</f>
        <v>#N/A</v>
      </c>
      <c r="AG122" t="str">
        <f>CONCATENATE(Table4[[#This Row],[TOKO-KOTA]],"_",Table4[[#This Row],[NAMA BARANG]])</f>
        <v>TRIO PLAZA-MAGELANG_NOTEBOOK SPIRAL 8417</v>
      </c>
      <c r="AH122" t="str">
        <f>CONCATENATE(Table4[[#This Row],[CONCAT_TOKO KOTA + NAMA BARANG]],"_",Table4[[#This Row],[HARGA_C]])</f>
        <v>TRIO PLAZA-MAGELANG_NOTEBOOK SPIRAL 8417_14583</v>
      </c>
      <c r="AK122" s="64">
        <v>2954</v>
      </c>
      <c r="AL122" s="8" t="s">
        <v>8476</v>
      </c>
      <c r="AM122" t="str">
        <f t="shared" si="1"/>
        <v>H2954</v>
      </c>
      <c r="AN122" t="e">
        <f>IF(Table10[[#This Row],[Column3]]="","",MATCH(Table10[[#This Row],[Column3]],AD:AD,0))</f>
        <v>#N/A</v>
      </c>
    </row>
    <row r="123" spans="1:40" ht="13.5" thickBot="1">
      <c r="A123" s="73">
        <v>138</v>
      </c>
      <c r="C123">
        <f>ROW()</f>
        <v>123</v>
      </c>
      <c r="D123">
        <f>INDEX(Table1[ROWID],A:A)</f>
        <v>130</v>
      </c>
      <c r="E123">
        <f>INDEX(Table1[//DBS],A:A)</f>
        <v>2175</v>
      </c>
      <c r="F123">
        <f>INDEX(Table1[HARGA_CONV],A:A)</f>
        <v>20833</v>
      </c>
      <c r="G123" t="str">
        <f>IF(INDEX(Table1[SALES_H],Table4[[#This Row],[ROWID]])=0,"",INDEX(Table1[SALES_H],Table4[[#This Row],[ROWID]]))</f>
        <v>G</v>
      </c>
      <c r="H123" t="str">
        <f>IF(Table4[[#This Row],[SALES]]="","",INDEX(SALES_DICT[2],MATCH(Table4[[#This Row],[SALES]],SALES_DICT[1],0)))</f>
        <v>G</v>
      </c>
      <c r="I123" s="2" t="str">
        <f>IF(INDEX(Table1[DISKON],A:A)=0,"",INDEX(Table1[DISKON],A:A))</f>
        <v/>
      </c>
      <c r="J123" s="2" t="str">
        <f>IF(INDEX(Table1[DISKON NOTA],A:A)=0,"",INDEX(Table1[DISKON NOTA],A:A))</f>
        <v/>
      </c>
      <c r="K123" s="7">
        <f>INDEX(Table1[ISI_CONV],A:A)</f>
        <v>6</v>
      </c>
      <c r="L123" s="11">
        <f>INDEX(Table1[NOTA TOKO],Table4[[#This Row],[ROWID]])</f>
        <v>3520</v>
      </c>
      <c r="M123" t="str">
        <f>Table4[[#This Row],[SALES DICT]]</f>
        <v>G</v>
      </c>
      <c r="N123" t="str">
        <f>INDEX(Table1[TOKO-KOTA_H],A:A)</f>
        <v>TRIO PLAZA-MAGELANG</v>
      </c>
      <c r="O123" t="str">
        <f>IF(INDEX(Table1[KODE BARANG],A:A)=0,"",INDEX(Table1[KODE BARANG],A:A))</f>
        <v>NOT-IM113</v>
      </c>
      <c r="P123" t="str">
        <f>INDEX(Table1[NAMA BARANG],A:A)</f>
        <v>NOTEBOOK SPIRAL 1316</v>
      </c>
      <c r="Q123" t="str">
        <f>INDEX(Table1[ADA DI DAFTAR STOCK?],A:A)</f>
        <v>ADA</v>
      </c>
      <c r="R123" t="str">
        <f>SUBSTITUTE(_xlfn.NUMBERVALUE(Table4[[#This Row],[JUMLAH]],",","."),",",".")</f>
        <v>6</v>
      </c>
      <c r="S123" t="str">
        <f>INDEX(Table1[SATUAN_CONV],A:A)</f>
        <v>PCS</v>
      </c>
      <c r="T123" s="10" t="str">
        <f>SUBSTITUTE(_xlfn.NUMBERVALUE(Table4[[#This Row],[HARGA]],",","."),",",".")</f>
        <v>20833</v>
      </c>
      <c r="U123" s="12" t="str">
        <f>SUBSTITUTE(Table4[[#This Row],[DISKON]],",",".")</f>
        <v/>
      </c>
      <c r="V123" s="12" t="str">
        <f>SUBSTITUTE(Table4[[#This Row],[DISKON NOTA]],",",".")</f>
        <v/>
      </c>
      <c r="W123" s="3">
        <f>INDEX(Table1[TANGGAL NOTA_H],A:A)</f>
        <v>45531</v>
      </c>
      <c r="X123" s="3">
        <f>IF(INDEX(Table1[TANGGAL GUDANG_H],A:A)="","",INDEX(Table1[TANGGAL GUDANG_H],A:A))</f>
        <v>45531</v>
      </c>
      <c r="Y123" s="3">
        <f>INDEX(Table1[TANGGAL UPDATE_H],A:A)</f>
        <v>45534</v>
      </c>
      <c r="Z123" t="str">
        <f>INDEX(Table1[KOMENTAR_H],A:A)</f>
        <v/>
      </c>
      <c r="AA123"/>
      <c r="AB123">
        <f>IF(Table4[[#This Row],[DISKON]]="",Table4[[#This Row],[HARGA]],Table4[[#This Row],[HARGA]]*Table4[[#This Row],[DISKON]])</f>
        <v>20833</v>
      </c>
      <c r="AC123">
        <f>Table4[[#This Row],[TATAL DISKON]]*Table4[[#This Row],[JUMLAH]]</f>
        <v>124998</v>
      </c>
      <c r="AD123" t="str">
        <f>CONCATENATE(Table4[[#This Row],[SALES_C]],Table4[[#This Row],[NOTA TOKO]])</f>
        <v>G3520</v>
      </c>
      <c r="AE123">
        <f>INDEX(Table1[I],'4'!A:A)</f>
        <v>0</v>
      </c>
      <c r="AF123" t="e">
        <f>IF(Table4[[#This Row],[Column2]]="","",MATCH(Table4[[#This Row],[Column2]],AM:AM,0))</f>
        <v>#N/A</v>
      </c>
      <c r="AG123" t="str">
        <f>CONCATENATE(Table4[[#This Row],[TOKO-KOTA]],"_",Table4[[#This Row],[NAMA BARANG]])</f>
        <v>TRIO PLAZA-MAGELANG_NOTEBOOK SPIRAL 1316</v>
      </c>
      <c r="AH123" t="str">
        <f>CONCATENATE(Table4[[#This Row],[CONCAT_TOKO KOTA + NAMA BARANG]],"_",Table4[[#This Row],[HARGA_C]])</f>
        <v>TRIO PLAZA-MAGELANG_NOTEBOOK SPIRAL 1316_20833</v>
      </c>
      <c r="AK123" s="64">
        <v>2954</v>
      </c>
      <c r="AL123" s="8" t="s">
        <v>8476</v>
      </c>
      <c r="AM123" t="str">
        <f t="shared" si="1"/>
        <v>H2954</v>
      </c>
      <c r="AN123" t="e">
        <f>IF(Table10[[#This Row],[Column3]]="","",MATCH(Table10[[#This Row],[Column3]],AD:AD,0))</f>
        <v>#N/A</v>
      </c>
    </row>
    <row r="124" spans="1:40" ht="13.5" thickBot="1">
      <c r="A124" s="73">
        <v>139</v>
      </c>
      <c r="C124">
        <f>ROW()</f>
        <v>124</v>
      </c>
      <c r="D124">
        <f>INDEX(Table1[ROWID],A:A)</f>
        <v>130</v>
      </c>
      <c r="E124">
        <f>INDEX(Table1[//DBS],A:A)</f>
        <v>812</v>
      </c>
      <c r="F124">
        <f>INDEX(Table1[HARGA_CONV],A:A)</f>
        <v>3333</v>
      </c>
      <c r="G124" t="str">
        <f>IF(INDEX(Table1[SALES_H],Table4[[#This Row],[ROWID]])=0,"",INDEX(Table1[SALES_H],Table4[[#This Row],[ROWID]]))</f>
        <v>G</v>
      </c>
      <c r="H124" t="str">
        <f>IF(Table4[[#This Row],[SALES]]="","",INDEX(SALES_DICT[2],MATCH(Table4[[#This Row],[SALES]],SALES_DICT[1],0)))</f>
        <v>G</v>
      </c>
      <c r="I124" s="2" t="str">
        <f>IF(INDEX(Table1[DISKON],A:A)=0,"",INDEX(Table1[DISKON],A:A))</f>
        <v/>
      </c>
      <c r="J124" s="2" t="str">
        <f>IF(INDEX(Table1[DISKON NOTA],A:A)=0,"",INDEX(Table1[DISKON NOTA],A:A))</f>
        <v/>
      </c>
      <c r="K124" s="7">
        <f>INDEX(Table1[ISI_CONV],A:A)</f>
        <v>19</v>
      </c>
      <c r="L124" s="11">
        <f>INDEX(Table1[NOTA TOKO],Table4[[#This Row],[ROWID]])</f>
        <v>3520</v>
      </c>
      <c r="M124" t="str">
        <f>Table4[[#This Row],[SALES DICT]]</f>
        <v>G</v>
      </c>
      <c r="N124" t="str">
        <f>INDEX(Table1[TOKO-KOTA_H],A:A)</f>
        <v>TRIO PLAZA-MAGELANG</v>
      </c>
      <c r="O124" t="str">
        <f>IF(INDEX(Table1[KODE BARANG],A:A)=0,"",INDEX(Table1[KODE BARANG],A:A))</f>
        <v>BWA-IM21</v>
      </c>
      <c r="P124" t="str">
        <f>INDEX(Table1[NAMA BARANG],A:A)</f>
        <v>BUKU MEWARNAI 2201 (4 GAMBAR)</v>
      </c>
      <c r="Q124" t="str">
        <f>INDEX(Table1[ADA DI DAFTAR STOCK?],A:A)</f>
        <v>ADA</v>
      </c>
      <c r="R124" t="str">
        <f>SUBSTITUTE(_xlfn.NUMBERVALUE(Table4[[#This Row],[JUMLAH]],",","."),",",".")</f>
        <v>19</v>
      </c>
      <c r="S124" t="str">
        <f>INDEX(Table1[SATUAN_CONV],A:A)</f>
        <v>PCS</v>
      </c>
      <c r="T124" s="10" t="str">
        <f>SUBSTITUTE(_xlfn.NUMBERVALUE(Table4[[#This Row],[HARGA]],",","."),",",".")</f>
        <v>3333</v>
      </c>
      <c r="U124" s="12" t="str">
        <f>SUBSTITUTE(Table4[[#This Row],[DISKON]],",",".")</f>
        <v/>
      </c>
      <c r="V124" s="12" t="str">
        <f>SUBSTITUTE(Table4[[#This Row],[DISKON NOTA]],",",".")</f>
        <v/>
      </c>
      <c r="W124" s="3">
        <f>INDEX(Table1[TANGGAL NOTA_H],A:A)</f>
        <v>45531</v>
      </c>
      <c r="X124" s="3">
        <f>IF(INDEX(Table1[TANGGAL GUDANG_H],A:A)="","",INDEX(Table1[TANGGAL GUDANG_H],A:A))</f>
        <v>45531</v>
      </c>
      <c r="Y124" s="3">
        <f>INDEX(Table1[TANGGAL UPDATE_H],A:A)</f>
        <v>45534</v>
      </c>
      <c r="Z124" t="str">
        <f>INDEX(Table1[KOMENTAR_H],A:A)</f>
        <v/>
      </c>
      <c r="AA124"/>
      <c r="AB124">
        <f>IF(Table4[[#This Row],[DISKON]]="",Table4[[#This Row],[HARGA]],Table4[[#This Row],[HARGA]]*Table4[[#This Row],[DISKON]])</f>
        <v>3333</v>
      </c>
      <c r="AC124">
        <f>Table4[[#This Row],[TATAL DISKON]]*Table4[[#This Row],[JUMLAH]]</f>
        <v>63327</v>
      </c>
      <c r="AD124" t="str">
        <f>CONCATENATE(Table4[[#This Row],[SALES_C]],Table4[[#This Row],[NOTA TOKO]])</f>
        <v>G3520</v>
      </c>
      <c r="AE124">
        <f>INDEX(Table1[I],'4'!A:A)</f>
        <v>0</v>
      </c>
      <c r="AF124" t="e">
        <f>IF(Table4[[#This Row],[Column2]]="","",MATCH(Table4[[#This Row],[Column2]],AM:AM,0))</f>
        <v>#N/A</v>
      </c>
      <c r="AG124" t="str">
        <f>CONCATENATE(Table4[[#This Row],[TOKO-KOTA]],"_",Table4[[#This Row],[NAMA BARANG]])</f>
        <v>TRIO PLAZA-MAGELANG_BUKU MEWARNAI 2201 (4 GAMBAR)</v>
      </c>
      <c r="AH124" t="str">
        <f>CONCATENATE(Table4[[#This Row],[CONCAT_TOKO KOTA + NAMA BARANG]],"_",Table4[[#This Row],[HARGA_C]])</f>
        <v>TRIO PLAZA-MAGELANG_BUKU MEWARNAI 2201 (4 GAMBAR)_3333</v>
      </c>
      <c r="AK124" s="64">
        <v>2954</v>
      </c>
      <c r="AL124" s="8" t="s">
        <v>8476</v>
      </c>
      <c r="AM124" t="str">
        <f t="shared" si="1"/>
        <v>H2954</v>
      </c>
      <c r="AN124" t="e">
        <f>IF(Table10[[#This Row],[Column3]]="","",MATCH(Table10[[#This Row],[Column3]],AD:AD,0))</f>
        <v>#N/A</v>
      </c>
    </row>
    <row r="125" spans="1:40" ht="13.5" thickBot="1">
      <c r="A125" s="73">
        <v>140</v>
      </c>
      <c r="C125">
        <f>ROW()</f>
        <v>125</v>
      </c>
      <c r="D125">
        <f>INDEX(Table1[ROWID],A:A)</f>
        <v>130</v>
      </c>
      <c r="E125">
        <f>INDEX(Table1[//DBS],A:A)</f>
        <v>1856</v>
      </c>
      <c r="F125">
        <f>INDEX(Table1[HARGA_CONV],A:A)</f>
        <v>7500</v>
      </c>
      <c r="G125" t="str">
        <f>IF(INDEX(Table1[SALES_H],Table4[[#This Row],[ROWID]])=0,"",INDEX(Table1[SALES_H],Table4[[#This Row],[ROWID]]))</f>
        <v>G</v>
      </c>
      <c r="H125" t="str">
        <f>IF(Table4[[#This Row],[SALES]]="","",INDEX(SALES_DICT[2],MATCH(Table4[[#This Row],[SALES]],SALES_DICT[1],0)))</f>
        <v>G</v>
      </c>
      <c r="I125" s="2" t="str">
        <f>IF(INDEX(Table1[DISKON],A:A)=0,"",INDEX(Table1[DISKON],A:A))</f>
        <v/>
      </c>
      <c r="J125" s="2" t="str">
        <f>IF(INDEX(Table1[DISKON NOTA],A:A)=0,"",INDEX(Table1[DISKON NOTA],A:A))</f>
        <v/>
      </c>
      <c r="K125" s="7">
        <f>INDEX(Table1[ISI_CONV],A:A)</f>
        <v>6</v>
      </c>
      <c r="L125" s="11">
        <f>INDEX(Table1[NOTA TOKO],Table4[[#This Row],[ROWID]])</f>
        <v>3520</v>
      </c>
      <c r="M125" t="str">
        <f>Table4[[#This Row],[SALES DICT]]</f>
        <v>G</v>
      </c>
      <c r="N125" t="str">
        <f>INDEX(Table1[TOKO-KOTA_H],A:A)</f>
        <v>TRIO PLAZA-MAGELANG</v>
      </c>
      <c r="O125" t="str">
        <f>IF(INDEX(Table1[KODE BARANG],A:A)=0,"",INDEX(Table1[KODE BARANG],A:A))</f>
        <v>MAP-SK130</v>
      </c>
      <c r="P125" t="str">
        <f>INDEX(Table1[NAMA BARANG],A:A)</f>
        <v>MAP ZIPPER REST / JALA BERDIRI A5 SIKA BIRU</v>
      </c>
      <c r="Q125" t="str">
        <f>INDEX(Table1[ADA DI DAFTAR STOCK?],A:A)</f>
        <v>ADA</v>
      </c>
      <c r="R125" t="str">
        <f>SUBSTITUTE(_xlfn.NUMBERVALUE(Table4[[#This Row],[JUMLAH]],",","."),",",".")</f>
        <v>6</v>
      </c>
      <c r="S125" t="str">
        <f>INDEX(Table1[SATUAN_CONV],A:A)</f>
        <v>PCS</v>
      </c>
      <c r="T125" s="10" t="str">
        <f>SUBSTITUTE(_xlfn.NUMBERVALUE(Table4[[#This Row],[HARGA]],",","."),",",".")</f>
        <v>7500</v>
      </c>
      <c r="U125" s="12" t="str">
        <f>SUBSTITUTE(Table4[[#This Row],[DISKON]],",",".")</f>
        <v/>
      </c>
      <c r="V125" s="12" t="str">
        <f>SUBSTITUTE(Table4[[#This Row],[DISKON NOTA]],",",".")</f>
        <v/>
      </c>
      <c r="W125" s="3">
        <f>INDEX(Table1[TANGGAL NOTA_H],A:A)</f>
        <v>45531</v>
      </c>
      <c r="X125" s="3">
        <f>IF(INDEX(Table1[TANGGAL GUDANG_H],A:A)="","",INDEX(Table1[TANGGAL GUDANG_H],A:A))</f>
        <v>45531</v>
      </c>
      <c r="Y125" s="3">
        <f>INDEX(Table1[TANGGAL UPDATE_H],A:A)</f>
        <v>45534</v>
      </c>
      <c r="Z125" t="str">
        <f>INDEX(Table1[KOMENTAR_H],A:A)</f>
        <v/>
      </c>
      <c r="AA125"/>
      <c r="AB125">
        <f>IF(Table4[[#This Row],[DISKON]]="",Table4[[#This Row],[HARGA]],Table4[[#This Row],[HARGA]]*Table4[[#This Row],[DISKON]])</f>
        <v>7500</v>
      </c>
      <c r="AC125">
        <f>Table4[[#This Row],[TATAL DISKON]]*Table4[[#This Row],[JUMLAH]]</f>
        <v>45000</v>
      </c>
      <c r="AD125" t="str">
        <f>CONCATENATE(Table4[[#This Row],[SALES_C]],Table4[[#This Row],[NOTA TOKO]])</f>
        <v>G3520</v>
      </c>
      <c r="AE125">
        <f>INDEX(Table1[I],'4'!A:A)</f>
        <v>0</v>
      </c>
      <c r="AF125" t="e">
        <f>IF(Table4[[#This Row],[Column2]]="","",MATCH(Table4[[#This Row],[Column2]],AM:AM,0))</f>
        <v>#N/A</v>
      </c>
      <c r="AG125" t="str">
        <f>CONCATENATE(Table4[[#This Row],[TOKO-KOTA]],"_",Table4[[#This Row],[NAMA BARANG]])</f>
        <v>TRIO PLAZA-MAGELANG_MAP ZIPPER REST / JALA BERDIRI A5 SIKA BIRU</v>
      </c>
      <c r="AH125" t="str">
        <f>CONCATENATE(Table4[[#This Row],[CONCAT_TOKO KOTA + NAMA BARANG]],"_",Table4[[#This Row],[HARGA_C]])</f>
        <v>TRIO PLAZA-MAGELANG_MAP ZIPPER REST / JALA BERDIRI A5 SIKA BIRU_7500</v>
      </c>
      <c r="AK125" s="64">
        <v>2954</v>
      </c>
      <c r="AL125" s="8" t="s">
        <v>8476</v>
      </c>
      <c r="AM125" t="str">
        <f t="shared" si="1"/>
        <v>H2954</v>
      </c>
      <c r="AN125" t="e">
        <f>IF(Table10[[#This Row],[Column3]]="","",MATCH(Table10[[#This Row],[Column3]],AD:AD,0))</f>
        <v>#N/A</v>
      </c>
    </row>
    <row r="126" spans="1:40" ht="13.5" thickBot="1">
      <c r="A126" s="73">
        <v>141</v>
      </c>
      <c r="C126">
        <f>ROW()</f>
        <v>126</v>
      </c>
      <c r="D126">
        <f>INDEX(Table1[ROWID],A:A)</f>
        <v>130</v>
      </c>
      <c r="E126">
        <f>INDEX(Table1[//DBS],A:A)</f>
        <v>1859</v>
      </c>
      <c r="F126">
        <f>INDEX(Table1[HARGA_CONV],A:A)</f>
        <v>7500</v>
      </c>
      <c r="G126" t="str">
        <f>IF(INDEX(Table1[SALES_H],Table4[[#This Row],[ROWID]])=0,"",INDEX(Table1[SALES_H],Table4[[#This Row],[ROWID]]))</f>
        <v>G</v>
      </c>
      <c r="H126" t="str">
        <f>IF(Table4[[#This Row],[SALES]]="","",INDEX(SALES_DICT[2],MATCH(Table4[[#This Row],[SALES]],SALES_DICT[1],0)))</f>
        <v>G</v>
      </c>
      <c r="I126" s="2" t="str">
        <f>IF(INDEX(Table1[DISKON],A:A)=0,"",INDEX(Table1[DISKON],A:A))</f>
        <v/>
      </c>
      <c r="J126" s="2" t="str">
        <f>IF(INDEX(Table1[DISKON NOTA],A:A)=0,"",INDEX(Table1[DISKON NOTA],A:A))</f>
        <v/>
      </c>
      <c r="K126" s="7">
        <f>INDEX(Table1[ISI_CONV],A:A)</f>
        <v>6</v>
      </c>
      <c r="L126" s="11">
        <f>INDEX(Table1[NOTA TOKO],Table4[[#This Row],[ROWID]])</f>
        <v>3520</v>
      </c>
      <c r="M126" t="str">
        <f>Table4[[#This Row],[SALES DICT]]</f>
        <v>G</v>
      </c>
      <c r="N126" t="str">
        <f>INDEX(Table1[TOKO-KOTA_H],A:A)</f>
        <v>TRIO PLAZA-MAGELANG</v>
      </c>
      <c r="O126" t="str">
        <f>IF(INDEX(Table1[KODE BARANG],A:A)=0,"",INDEX(Table1[KODE BARANG],A:A))</f>
        <v>MAP-SK133</v>
      </c>
      <c r="P126" t="str">
        <f>INDEX(Table1[NAMA BARANG],A:A)</f>
        <v>MAP ZIPPER REST / JALA BERDIRI A5 SIKA HITAM</v>
      </c>
      <c r="Q126" t="str">
        <f>INDEX(Table1[ADA DI DAFTAR STOCK?],A:A)</f>
        <v>ADA</v>
      </c>
      <c r="R126" t="str">
        <f>SUBSTITUTE(_xlfn.NUMBERVALUE(Table4[[#This Row],[JUMLAH]],",","."),",",".")</f>
        <v>6</v>
      </c>
      <c r="S126" t="str">
        <f>INDEX(Table1[SATUAN_CONV],A:A)</f>
        <v>PCS</v>
      </c>
      <c r="T126" s="10" t="str">
        <f>SUBSTITUTE(_xlfn.NUMBERVALUE(Table4[[#This Row],[HARGA]],",","."),",",".")</f>
        <v>7500</v>
      </c>
      <c r="U126" s="12" t="str">
        <f>SUBSTITUTE(Table4[[#This Row],[DISKON]],",",".")</f>
        <v/>
      </c>
      <c r="V126" s="12" t="str">
        <f>SUBSTITUTE(Table4[[#This Row],[DISKON NOTA]],",",".")</f>
        <v/>
      </c>
      <c r="W126" s="3">
        <f>INDEX(Table1[TANGGAL NOTA_H],A:A)</f>
        <v>45531</v>
      </c>
      <c r="X126" s="3">
        <f>IF(INDEX(Table1[TANGGAL GUDANG_H],A:A)="","",INDEX(Table1[TANGGAL GUDANG_H],A:A))</f>
        <v>45531</v>
      </c>
      <c r="Y126" s="3">
        <f>INDEX(Table1[TANGGAL UPDATE_H],A:A)</f>
        <v>45534</v>
      </c>
      <c r="Z126" t="str">
        <f>INDEX(Table1[KOMENTAR_H],A:A)</f>
        <v/>
      </c>
      <c r="AA126"/>
      <c r="AB126">
        <f>IF(Table4[[#This Row],[DISKON]]="",Table4[[#This Row],[HARGA]],Table4[[#This Row],[HARGA]]*Table4[[#This Row],[DISKON]])</f>
        <v>7500</v>
      </c>
      <c r="AC126">
        <f>Table4[[#This Row],[TATAL DISKON]]*Table4[[#This Row],[JUMLAH]]</f>
        <v>45000</v>
      </c>
      <c r="AD126" t="str">
        <f>CONCATENATE(Table4[[#This Row],[SALES_C]],Table4[[#This Row],[NOTA TOKO]])</f>
        <v>G3520</v>
      </c>
      <c r="AE126">
        <f>INDEX(Table1[I],'4'!A:A)</f>
        <v>0</v>
      </c>
      <c r="AF126" t="e">
        <f>IF(Table4[[#This Row],[Column2]]="","",MATCH(Table4[[#This Row],[Column2]],AM:AM,0))</f>
        <v>#N/A</v>
      </c>
      <c r="AG126" t="str">
        <f>CONCATENATE(Table4[[#This Row],[TOKO-KOTA]],"_",Table4[[#This Row],[NAMA BARANG]])</f>
        <v>TRIO PLAZA-MAGELANG_MAP ZIPPER REST / JALA BERDIRI A5 SIKA HITAM</v>
      </c>
      <c r="AH126" t="str">
        <f>CONCATENATE(Table4[[#This Row],[CONCAT_TOKO KOTA + NAMA BARANG]],"_",Table4[[#This Row],[HARGA_C]])</f>
        <v>TRIO PLAZA-MAGELANG_MAP ZIPPER REST / JALA BERDIRI A5 SIKA HITAM_7500</v>
      </c>
      <c r="AK126" s="64">
        <v>2954</v>
      </c>
      <c r="AL126" s="8" t="s">
        <v>8476</v>
      </c>
      <c r="AM126" t="str">
        <f t="shared" si="1"/>
        <v>H2954</v>
      </c>
      <c r="AN126" t="e">
        <f>IF(Table10[[#This Row],[Column3]]="","",MATCH(Table10[[#This Row],[Column3]],AD:AD,0))</f>
        <v>#N/A</v>
      </c>
    </row>
    <row r="127" spans="1:40" ht="13.5" thickBot="1">
      <c r="A127" s="73">
        <v>142</v>
      </c>
      <c r="C127">
        <f>ROW()</f>
        <v>127</v>
      </c>
      <c r="D127">
        <f>INDEX(Table1[ROWID],A:A)</f>
        <v>130</v>
      </c>
      <c r="E127">
        <f>INDEX(Table1[//DBS],A:A)</f>
        <v>2978</v>
      </c>
      <c r="F127">
        <f>INDEX(Table1[HARGA_CONV],A:A)</f>
        <v>195000</v>
      </c>
      <c r="G127" t="str">
        <f>IF(INDEX(Table1[SALES_H],Table4[[#This Row],[ROWID]])=0,"",INDEX(Table1[SALES_H],Table4[[#This Row],[ROWID]]))</f>
        <v>G</v>
      </c>
      <c r="H127" t="str">
        <f>IF(Table4[[#This Row],[SALES]]="","",INDEX(SALES_DICT[2],MATCH(Table4[[#This Row],[SALES]],SALES_DICT[1],0)))</f>
        <v>G</v>
      </c>
      <c r="I127" s="2" t="str">
        <f>IF(INDEX(Table1[DISKON],A:A)=0,"",INDEX(Table1[DISKON],A:A))</f>
        <v/>
      </c>
      <c r="J127" s="2" t="str">
        <f>IF(INDEX(Table1[DISKON NOTA],A:A)=0,"",INDEX(Table1[DISKON NOTA],A:A))</f>
        <v/>
      </c>
      <c r="K127" s="7">
        <f>INDEX(Table1[ISI_CONV],A:A)</f>
        <v>1</v>
      </c>
      <c r="L127" s="11">
        <f>INDEX(Table1[NOTA TOKO],Table4[[#This Row],[ROWID]])</f>
        <v>3520</v>
      </c>
      <c r="M127" t="str">
        <f>Table4[[#This Row],[SALES DICT]]</f>
        <v>G</v>
      </c>
      <c r="N127" t="str">
        <f>INDEX(Table1[TOKO-KOTA_H],A:A)</f>
        <v>TRIO PLAZA-MAGELANG</v>
      </c>
      <c r="O127" t="str">
        <f>IF(INDEX(Table1[KODE BARANG],A:A)=0,"",INDEX(Table1[KODE BARANG],A:A))</f>
        <v>TAS-NB169</v>
      </c>
      <c r="P127" t="str">
        <f>INDEX(Table1[NAMA BARANG],A:A)</f>
        <v>TAS KARUNG 50X55 (5055)</v>
      </c>
      <c r="Q127" t="str">
        <f>INDEX(Table1[ADA DI DAFTAR STOCK?],A:A)</f>
        <v>ADA</v>
      </c>
      <c r="R127" t="str">
        <f>SUBSTITUTE(_xlfn.NUMBERVALUE(Table4[[#This Row],[JUMLAH]],",","."),",",".")</f>
        <v>1</v>
      </c>
      <c r="S127" t="str">
        <f>INDEX(Table1[SATUAN_CONV],A:A)</f>
        <v>LSN</v>
      </c>
      <c r="T127" s="10" t="str">
        <f>SUBSTITUTE(_xlfn.NUMBERVALUE(Table4[[#This Row],[HARGA]],",","."),",",".")</f>
        <v>195000</v>
      </c>
      <c r="U127" s="12" t="str">
        <f>SUBSTITUTE(Table4[[#This Row],[DISKON]],",",".")</f>
        <v/>
      </c>
      <c r="V127" s="12" t="str">
        <f>SUBSTITUTE(Table4[[#This Row],[DISKON NOTA]],",",".")</f>
        <v/>
      </c>
      <c r="W127" s="3">
        <f>INDEX(Table1[TANGGAL NOTA_H],A:A)</f>
        <v>45531</v>
      </c>
      <c r="X127" s="3">
        <f>IF(INDEX(Table1[TANGGAL GUDANG_H],A:A)="","",INDEX(Table1[TANGGAL GUDANG_H],A:A))</f>
        <v>45531</v>
      </c>
      <c r="Y127" s="3">
        <f>INDEX(Table1[TANGGAL UPDATE_H],A:A)</f>
        <v>45534</v>
      </c>
      <c r="Z127" t="str">
        <f>INDEX(Table1[KOMENTAR_H],A:A)</f>
        <v/>
      </c>
      <c r="AA127"/>
      <c r="AB127">
        <f>IF(Table4[[#This Row],[DISKON]]="",Table4[[#This Row],[HARGA]],Table4[[#This Row],[HARGA]]*Table4[[#This Row],[DISKON]])</f>
        <v>195000</v>
      </c>
      <c r="AC127">
        <f>Table4[[#This Row],[TATAL DISKON]]*Table4[[#This Row],[JUMLAH]]</f>
        <v>195000</v>
      </c>
      <c r="AD127" t="str">
        <f>CONCATENATE(Table4[[#This Row],[SALES_C]],Table4[[#This Row],[NOTA TOKO]])</f>
        <v>G3520</v>
      </c>
      <c r="AE127">
        <f>INDEX(Table1[I],'4'!A:A)</f>
        <v>0</v>
      </c>
      <c r="AF127" t="e">
        <f>IF(Table4[[#This Row],[Column2]]="","",MATCH(Table4[[#This Row],[Column2]],AM:AM,0))</f>
        <v>#N/A</v>
      </c>
      <c r="AG127" t="str">
        <f>CONCATENATE(Table4[[#This Row],[TOKO-KOTA]],"_",Table4[[#This Row],[NAMA BARANG]])</f>
        <v>TRIO PLAZA-MAGELANG_TAS KARUNG 50X55 (5055)</v>
      </c>
      <c r="AH127" t="str">
        <f>CONCATENATE(Table4[[#This Row],[CONCAT_TOKO KOTA + NAMA BARANG]],"_",Table4[[#This Row],[HARGA_C]])</f>
        <v>TRIO PLAZA-MAGELANG_TAS KARUNG 50X55 (5055)_195000</v>
      </c>
      <c r="AK127" s="64">
        <v>2954</v>
      </c>
      <c r="AL127" s="8" t="s">
        <v>8476</v>
      </c>
      <c r="AM127" t="str">
        <f t="shared" si="1"/>
        <v>H2954</v>
      </c>
      <c r="AN127" t="e">
        <f>IF(Table10[[#This Row],[Column3]]="","",MATCH(Table10[[#This Row],[Column3]],AD:AD,0))</f>
        <v>#N/A</v>
      </c>
    </row>
    <row r="128" spans="1:40" ht="13.5" thickBot="1">
      <c r="A128" s="73">
        <v>143</v>
      </c>
      <c r="C128">
        <f>ROW()</f>
        <v>128</v>
      </c>
      <c r="D128">
        <f>INDEX(Table1[ROWID],A:A)</f>
        <v>130</v>
      </c>
      <c r="E128">
        <f>INDEX(Table1[//DBS],A:A)</f>
        <v>2982</v>
      </c>
      <c r="F128">
        <f>INDEX(Table1[HARGA_CONV],A:A)</f>
        <v>289992</v>
      </c>
      <c r="G128" t="str">
        <f>IF(INDEX(Table1[SALES_H],Table4[[#This Row],[ROWID]])=0,"",INDEX(Table1[SALES_H],Table4[[#This Row],[ROWID]]))</f>
        <v>G</v>
      </c>
      <c r="H128" t="str">
        <f>IF(Table4[[#This Row],[SALES]]="","",INDEX(SALES_DICT[2],MATCH(Table4[[#This Row],[SALES]],SALES_DICT[1],0)))</f>
        <v>G</v>
      </c>
      <c r="I128" s="2" t="str">
        <f>IF(INDEX(Table1[DISKON],A:A)=0,"",INDEX(Table1[DISKON],A:A))</f>
        <v/>
      </c>
      <c r="J128" s="2" t="str">
        <f>IF(INDEX(Table1[DISKON NOTA],A:A)=0,"",INDEX(Table1[DISKON NOTA],A:A))</f>
        <v/>
      </c>
      <c r="K128" s="7">
        <f>INDEX(Table1[ISI_CONV],A:A)</f>
        <v>1</v>
      </c>
      <c r="L128" s="11">
        <f>INDEX(Table1[NOTA TOKO],Table4[[#This Row],[ROWID]])</f>
        <v>3520</v>
      </c>
      <c r="M128" t="str">
        <f>Table4[[#This Row],[SALES DICT]]</f>
        <v>G</v>
      </c>
      <c r="N128" t="str">
        <f>INDEX(Table1[TOKO-KOTA_H],A:A)</f>
        <v>TRIO PLAZA-MAGELANG</v>
      </c>
      <c r="O128" t="str">
        <f>IF(INDEX(Table1[KODE BARANG],A:A)=0,"",INDEX(Table1[KODE BARANG],A:A))</f>
        <v>TAS-NB173</v>
      </c>
      <c r="P128" t="str">
        <f>INDEX(Table1[NAMA BARANG],A:A)</f>
        <v>TAS KARUNG 70X53 (7053)</v>
      </c>
      <c r="Q128" t="str">
        <f>INDEX(Table1[ADA DI DAFTAR STOCK?],A:A)</f>
        <v>ADA</v>
      </c>
      <c r="R128" t="str">
        <f>SUBSTITUTE(_xlfn.NUMBERVALUE(Table4[[#This Row],[JUMLAH]],",","."),",",".")</f>
        <v>1</v>
      </c>
      <c r="S128" t="str">
        <f>INDEX(Table1[SATUAN_CONV],A:A)</f>
        <v>LSN</v>
      </c>
      <c r="T128" s="10" t="str">
        <f>SUBSTITUTE(_xlfn.NUMBERVALUE(Table4[[#This Row],[HARGA]],",","."),",",".")</f>
        <v>289992</v>
      </c>
      <c r="U128" s="12" t="str">
        <f>SUBSTITUTE(Table4[[#This Row],[DISKON]],",",".")</f>
        <v/>
      </c>
      <c r="V128" s="12" t="str">
        <f>SUBSTITUTE(Table4[[#This Row],[DISKON NOTA]],",",".")</f>
        <v/>
      </c>
      <c r="W128" s="3">
        <f>INDEX(Table1[TANGGAL NOTA_H],A:A)</f>
        <v>45531</v>
      </c>
      <c r="X128" s="3">
        <f>IF(INDEX(Table1[TANGGAL GUDANG_H],A:A)="","",INDEX(Table1[TANGGAL GUDANG_H],A:A))</f>
        <v>45531</v>
      </c>
      <c r="Y128" s="3">
        <f>INDEX(Table1[TANGGAL UPDATE_H],A:A)</f>
        <v>45534</v>
      </c>
      <c r="Z128" t="str">
        <f>INDEX(Table1[KOMENTAR_H],A:A)</f>
        <v/>
      </c>
      <c r="AA128"/>
      <c r="AB128">
        <f>IF(Table4[[#This Row],[DISKON]]="",Table4[[#This Row],[HARGA]],Table4[[#This Row],[HARGA]]*Table4[[#This Row],[DISKON]])</f>
        <v>289992</v>
      </c>
      <c r="AC128">
        <f>Table4[[#This Row],[TATAL DISKON]]*Table4[[#This Row],[JUMLAH]]</f>
        <v>289992</v>
      </c>
      <c r="AD128" t="str">
        <f>CONCATENATE(Table4[[#This Row],[SALES_C]],Table4[[#This Row],[NOTA TOKO]])</f>
        <v>G3520</v>
      </c>
      <c r="AE128">
        <f>INDEX(Table1[I],'4'!A:A)</f>
        <v>0</v>
      </c>
      <c r="AF128" t="e">
        <f>IF(Table4[[#This Row],[Column2]]="","",MATCH(Table4[[#This Row],[Column2]],AM:AM,0))</f>
        <v>#N/A</v>
      </c>
      <c r="AG128" t="str">
        <f>CONCATENATE(Table4[[#This Row],[TOKO-KOTA]],"_",Table4[[#This Row],[NAMA BARANG]])</f>
        <v>TRIO PLAZA-MAGELANG_TAS KARUNG 70X53 (7053)</v>
      </c>
      <c r="AH128" t="str">
        <f>CONCATENATE(Table4[[#This Row],[CONCAT_TOKO KOTA + NAMA BARANG]],"_",Table4[[#This Row],[HARGA_C]])</f>
        <v>TRIO PLAZA-MAGELANG_TAS KARUNG 70X53 (7053)_289992</v>
      </c>
      <c r="AK128" s="64">
        <v>2954</v>
      </c>
      <c r="AL128" s="8" t="s">
        <v>8476</v>
      </c>
      <c r="AM128" t="str">
        <f t="shared" si="1"/>
        <v>H2954</v>
      </c>
      <c r="AN128" t="e">
        <f>IF(Table10[[#This Row],[Column3]]="","",MATCH(Table10[[#This Row],[Column3]],AD:AD,0))</f>
        <v>#N/A</v>
      </c>
    </row>
    <row r="129" spans="1:40" ht="13.5" thickBot="1">
      <c r="A129" s="73">
        <v>144</v>
      </c>
      <c r="C129">
        <f>ROW()</f>
        <v>129</v>
      </c>
      <c r="D129">
        <f>INDEX(Table1[ROWID],A:A)</f>
        <v>130</v>
      </c>
      <c r="E129">
        <f>INDEX(Table1[//DBS],A:A)</f>
        <v>2117</v>
      </c>
      <c r="F129">
        <f>INDEX(Table1[HARGA_CONV],A:A)</f>
        <v>216000</v>
      </c>
      <c r="G129" t="str">
        <f>IF(INDEX(Table1[SALES_H],Table4[[#This Row],[ROWID]])=0,"",INDEX(Table1[SALES_H],Table4[[#This Row],[ROWID]]))</f>
        <v>G</v>
      </c>
      <c r="H129" t="str">
        <f>IF(Table4[[#This Row],[SALES]]="","",INDEX(SALES_DICT[2],MATCH(Table4[[#This Row],[SALES]],SALES_DICT[1],0)))</f>
        <v>G</v>
      </c>
      <c r="I129" s="2" t="str">
        <f>IF(INDEX(Table1[DISKON],A:A)=0,"",INDEX(Table1[DISKON],A:A))</f>
        <v/>
      </c>
      <c r="J129" s="2" t="str">
        <f>IF(INDEX(Table1[DISKON NOTA],A:A)=0,"",INDEX(Table1[DISKON NOTA],A:A))</f>
        <v/>
      </c>
      <c r="K129" s="7">
        <f>INDEX(Table1[ISI_CONV],A:A)</f>
        <v>0.25</v>
      </c>
      <c r="L129" s="11">
        <f>INDEX(Table1[NOTA TOKO],Table4[[#This Row],[ROWID]])</f>
        <v>3520</v>
      </c>
      <c r="M129" t="str">
        <f>Table4[[#This Row],[SALES DICT]]</f>
        <v>G</v>
      </c>
      <c r="N129" t="str">
        <f>INDEX(Table1[TOKO-KOTA_H],A:A)</f>
        <v>TRIO PLAZA-MAGELANG</v>
      </c>
      <c r="O129" t="str">
        <f>IF(INDEX(Table1[KODE BARANG],A:A)=0,"",INDEX(Table1[KODE BARANG],A:A))</f>
        <v>NOT-IM53</v>
      </c>
      <c r="P129" t="str">
        <f>INDEX(Table1[NAMA BARANG],A:A)</f>
        <v>NOTEBOOK  A5-105</v>
      </c>
      <c r="Q129" t="str">
        <f>INDEX(Table1[ADA DI DAFTAR STOCK?],A:A)</f>
        <v>ADA</v>
      </c>
      <c r="R129" t="str">
        <f>SUBSTITUTE(_xlfn.NUMBERVALUE(Table4[[#This Row],[JUMLAH]],",","."),",",".")</f>
        <v>0.25</v>
      </c>
      <c r="S129" t="str">
        <f>INDEX(Table1[SATUAN_CONV],A:A)</f>
        <v>LSN</v>
      </c>
      <c r="T129" s="10" t="str">
        <f>SUBSTITUTE(_xlfn.NUMBERVALUE(Table4[[#This Row],[HARGA]],",","."),",",".")</f>
        <v>216000</v>
      </c>
      <c r="U129" s="12" t="str">
        <f>SUBSTITUTE(Table4[[#This Row],[DISKON]],",",".")</f>
        <v/>
      </c>
      <c r="V129" s="12" t="str">
        <f>SUBSTITUTE(Table4[[#This Row],[DISKON NOTA]],",",".")</f>
        <v/>
      </c>
      <c r="W129" s="3">
        <f>INDEX(Table1[TANGGAL NOTA_H],A:A)</f>
        <v>45531</v>
      </c>
      <c r="X129" s="3">
        <f>IF(INDEX(Table1[TANGGAL GUDANG_H],A:A)="","",INDEX(Table1[TANGGAL GUDANG_H],A:A))</f>
        <v>45531</v>
      </c>
      <c r="Y129" s="3">
        <f>INDEX(Table1[TANGGAL UPDATE_H],A:A)</f>
        <v>45534</v>
      </c>
      <c r="Z129" t="str">
        <f>INDEX(Table1[KOMENTAR_H],A:A)</f>
        <v/>
      </c>
      <c r="AA129"/>
      <c r="AB129">
        <f>IF(Table4[[#This Row],[DISKON]]="",Table4[[#This Row],[HARGA]],Table4[[#This Row],[HARGA]]*Table4[[#This Row],[DISKON]])</f>
        <v>216000</v>
      </c>
      <c r="AC129">
        <f>Table4[[#This Row],[TATAL DISKON]]*Table4[[#This Row],[JUMLAH]]</f>
        <v>54000</v>
      </c>
      <c r="AD129" t="str">
        <f>CONCATENATE(Table4[[#This Row],[SALES_C]],Table4[[#This Row],[NOTA TOKO]])</f>
        <v>G3520</v>
      </c>
      <c r="AE129">
        <f>INDEX(Table1[I],'4'!A:A)</f>
        <v>0</v>
      </c>
      <c r="AF129" t="e">
        <f>IF(Table4[[#This Row],[Column2]]="","",MATCH(Table4[[#This Row],[Column2]],AM:AM,0))</f>
        <v>#N/A</v>
      </c>
      <c r="AG129" t="str">
        <f>CONCATENATE(Table4[[#This Row],[TOKO-KOTA]],"_",Table4[[#This Row],[NAMA BARANG]])</f>
        <v>TRIO PLAZA-MAGELANG_NOTEBOOK  A5-105</v>
      </c>
      <c r="AH129" t="str">
        <f>CONCATENATE(Table4[[#This Row],[CONCAT_TOKO KOTA + NAMA BARANG]],"_",Table4[[#This Row],[HARGA_C]])</f>
        <v>TRIO PLAZA-MAGELANG_NOTEBOOK  A5-105_216000</v>
      </c>
      <c r="AK129" s="64">
        <v>2954</v>
      </c>
      <c r="AL129" s="8" t="s">
        <v>8476</v>
      </c>
      <c r="AM129" t="str">
        <f t="shared" si="1"/>
        <v>H2954</v>
      </c>
      <c r="AN129" t="e">
        <f>IF(Table10[[#This Row],[Column3]]="","",MATCH(Table10[[#This Row],[Column3]],AD:AD,0))</f>
        <v>#N/A</v>
      </c>
    </row>
    <row r="130" spans="1:40" ht="13.5" thickBot="1">
      <c r="A130" s="73">
        <v>145</v>
      </c>
      <c r="C130">
        <f>ROW()</f>
        <v>130</v>
      </c>
      <c r="D130">
        <f>INDEX(Table1[ROWID],A:A)</f>
        <v>130</v>
      </c>
      <c r="E130">
        <f>INDEX(Table1[//DBS],A:A)</f>
        <v>2092</v>
      </c>
      <c r="F130">
        <f>INDEX(Table1[HARGA_CONV],A:A)</f>
        <v>216000</v>
      </c>
      <c r="G130" t="str">
        <f>IF(INDEX(Table1[SALES_H],Table4[[#This Row],[ROWID]])=0,"",INDEX(Table1[SALES_H],Table4[[#This Row],[ROWID]]))</f>
        <v>G</v>
      </c>
      <c r="H130" t="str">
        <f>IF(Table4[[#This Row],[SALES]]="","",INDEX(SALES_DICT[2],MATCH(Table4[[#This Row],[SALES]],SALES_DICT[1],0)))</f>
        <v>G</v>
      </c>
      <c r="I130" s="2" t="str">
        <f>IF(INDEX(Table1[DISKON],A:A)=0,"",INDEX(Table1[DISKON],A:A))</f>
        <v/>
      </c>
      <c r="J130" s="2" t="str">
        <f>IF(INDEX(Table1[DISKON NOTA],A:A)=0,"",INDEX(Table1[DISKON NOTA],A:A))</f>
        <v/>
      </c>
      <c r="K130" s="7">
        <f>INDEX(Table1[ISI_CONV],A:A)</f>
        <v>0.16666666666666666</v>
      </c>
      <c r="L130" s="11">
        <f>INDEX(Table1[NOTA TOKO],Table4[[#This Row],[ROWID]])</f>
        <v>3520</v>
      </c>
      <c r="M130" t="str">
        <f>Table4[[#This Row],[SALES DICT]]</f>
        <v>G</v>
      </c>
      <c r="N130" t="str">
        <f>INDEX(Table1[TOKO-KOTA_H],A:A)</f>
        <v>TRIO PLAZA-MAGELANG</v>
      </c>
      <c r="O130" t="str">
        <f>IF(INDEX(Table1[KODE BARANG],A:A)=0,"",INDEX(Table1[KODE BARANG],A:A))</f>
        <v>NOT-IM25</v>
      </c>
      <c r="P130" t="str">
        <f>INDEX(Table1[NAMA BARANG],A:A)</f>
        <v>NOTEBOOK  707-44</v>
      </c>
      <c r="Q130" t="str">
        <f>INDEX(Table1[ADA DI DAFTAR STOCK?],A:A)</f>
        <v>ADA</v>
      </c>
      <c r="R130" t="str">
        <f>SUBSTITUTE(_xlfn.NUMBERVALUE(Table4[[#This Row],[JUMLAH]],",","."),",",".")</f>
        <v>0.166666666666667</v>
      </c>
      <c r="S130" t="str">
        <f>INDEX(Table1[SATUAN_CONV],A:A)</f>
        <v>LSN</v>
      </c>
      <c r="T130" s="10" t="str">
        <f>SUBSTITUTE(_xlfn.NUMBERVALUE(Table4[[#This Row],[HARGA]],",","."),",",".")</f>
        <v>216000</v>
      </c>
      <c r="U130" s="12" t="str">
        <f>SUBSTITUTE(Table4[[#This Row],[DISKON]],",",".")</f>
        <v/>
      </c>
      <c r="V130" s="12" t="str">
        <f>SUBSTITUTE(Table4[[#This Row],[DISKON NOTA]],",",".")</f>
        <v/>
      </c>
      <c r="W130" s="3">
        <f>INDEX(Table1[TANGGAL NOTA_H],A:A)</f>
        <v>45531</v>
      </c>
      <c r="X130" s="3">
        <f>IF(INDEX(Table1[TANGGAL GUDANG_H],A:A)="","",INDEX(Table1[TANGGAL GUDANG_H],A:A))</f>
        <v>45531</v>
      </c>
      <c r="Y130" s="3">
        <f>INDEX(Table1[TANGGAL UPDATE_H],A:A)</f>
        <v>45534</v>
      </c>
      <c r="Z130" t="str">
        <f>INDEX(Table1[KOMENTAR_H],A:A)</f>
        <v/>
      </c>
      <c r="AA130"/>
      <c r="AB130">
        <f>IF(Table4[[#This Row],[DISKON]]="",Table4[[#This Row],[HARGA]],Table4[[#This Row],[HARGA]]*Table4[[#This Row],[DISKON]])</f>
        <v>216000</v>
      </c>
      <c r="AC130">
        <f>Table4[[#This Row],[TATAL DISKON]]*Table4[[#This Row],[JUMLAH]]</f>
        <v>36000</v>
      </c>
      <c r="AD130" t="str">
        <f>CONCATENATE(Table4[[#This Row],[SALES_C]],Table4[[#This Row],[NOTA TOKO]])</f>
        <v>G3520</v>
      </c>
      <c r="AE130">
        <f>INDEX(Table1[I],'4'!A:A)</f>
        <v>0</v>
      </c>
      <c r="AF130" t="e">
        <f>IF(Table4[[#This Row],[Column2]]="","",MATCH(Table4[[#This Row],[Column2]],AM:AM,0))</f>
        <v>#N/A</v>
      </c>
      <c r="AG130" t="str">
        <f>CONCATENATE(Table4[[#This Row],[TOKO-KOTA]],"_",Table4[[#This Row],[NAMA BARANG]])</f>
        <v>TRIO PLAZA-MAGELANG_NOTEBOOK  707-44</v>
      </c>
      <c r="AH130" t="str">
        <f>CONCATENATE(Table4[[#This Row],[CONCAT_TOKO KOTA + NAMA BARANG]],"_",Table4[[#This Row],[HARGA_C]])</f>
        <v>TRIO PLAZA-MAGELANG_NOTEBOOK  707-44_216000</v>
      </c>
      <c r="AK130" s="64">
        <v>2954</v>
      </c>
      <c r="AL130" s="8" t="s">
        <v>8476</v>
      </c>
      <c r="AM130" t="str">
        <f t="shared" ref="AM130:AM193" si="2">CONCATENATE(AL130,AK130)</f>
        <v>H2954</v>
      </c>
      <c r="AN130" t="e">
        <f>IF(Table10[[#This Row],[Column3]]="","",MATCH(Table10[[#This Row],[Column3]],AD:AD,0))</f>
        <v>#N/A</v>
      </c>
    </row>
    <row r="131" spans="1:40" ht="13.5" thickBot="1">
      <c r="A131" s="73">
        <v>146</v>
      </c>
      <c r="C131">
        <f>ROW()</f>
        <v>131</v>
      </c>
      <c r="D131">
        <f>INDEX(Table1[ROWID],A:A)</f>
        <v>130</v>
      </c>
      <c r="E131">
        <f>INDEX(Table1[//DBS],A:A)</f>
        <v>2116</v>
      </c>
      <c r="F131">
        <f>INDEX(Table1[HARGA_CONV],A:A)</f>
        <v>216000</v>
      </c>
      <c r="G131" t="str">
        <f>IF(INDEX(Table1[SALES_H],Table4[[#This Row],[ROWID]])=0,"",INDEX(Table1[SALES_H],Table4[[#This Row],[ROWID]]))</f>
        <v>G</v>
      </c>
      <c r="H131" t="str">
        <f>IF(Table4[[#This Row],[SALES]]="","",INDEX(SALES_DICT[2],MATCH(Table4[[#This Row],[SALES]],SALES_DICT[1],0)))</f>
        <v>G</v>
      </c>
      <c r="I131" s="2" t="str">
        <f>IF(INDEX(Table1[DISKON],A:A)=0,"",INDEX(Table1[DISKON],A:A))</f>
        <v/>
      </c>
      <c r="J131" s="2" t="str">
        <f>IF(INDEX(Table1[DISKON NOTA],A:A)=0,"",INDEX(Table1[DISKON NOTA],A:A))</f>
        <v/>
      </c>
      <c r="K131" s="7">
        <f>INDEX(Table1[ISI_CONV],A:A)</f>
        <v>0.25</v>
      </c>
      <c r="L131" s="11">
        <f>INDEX(Table1[NOTA TOKO],Table4[[#This Row],[ROWID]])</f>
        <v>3520</v>
      </c>
      <c r="M131" t="str">
        <f>Table4[[#This Row],[SALES DICT]]</f>
        <v>G</v>
      </c>
      <c r="N131" t="str">
        <f>INDEX(Table1[TOKO-KOTA_H],A:A)</f>
        <v>TRIO PLAZA-MAGELANG</v>
      </c>
      <c r="O131" t="str">
        <f>IF(INDEX(Table1[KODE BARANG],A:A)=0,"",INDEX(Table1[KODE BARANG],A:A))</f>
        <v>NOT-IM52</v>
      </c>
      <c r="P131" t="str">
        <f>INDEX(Table1[NAMA BARANG],A:A)</f>
        <v>NOTEBOOK  707-45</v>
      </c>
      <c r="Q131" t="str">
        <f>INDEX(Table1[ADA DI DAFTAR STOCK?],A:A)</f>
        <v>ADA</v>
      </c>
      <c r="R131" t="str">
        <f>SUBSTITUTE(_xlfn.NUMBERVALUE(Table4[[#This Row],[JUMLAH]],",","."),",",".")</f>
        <v>0.25</v>
      </c>
      <c r="S131" t="str">
        <f>INDEX(Table1[SATUAN_CONV],A:A)</f>
        <v>LSN</v>
      </c>
      <c r="T131" s="10" t="str">
        <f>SUBSTITUTE(_xlfn.NUMBERVALUE(Table4[[#This Row],[HARGA]],",","."),",",".")</f>
        <v>216000</v>
      </c>
      <c r="U131" s="12" t="str">
        <f>SUBSTITUTE(Table4[[#This Row],[DISKON]],",",".")</f>
        <v/>
      </c>
      <c r="V131" s="12" t="str">
        <f>SUBSTITUTE(Table4[[#This Row],[DISKON NOTA]],",",".")</f>
        <v/>
      </c>
      <c r="W131" s="3">
        <f>INDEX(Table1[TANGGAL NOTA_H],A:A)</f>
        <v>45531</v>
      </c>
      <c r="X131" s="3">
        <f>IF(INDEX(Table1[TANGGAL GUDANG_H],A:A)="","",INDEX(Table1[TANGGAL GUDANG_H],A:A))</f>
        <v>45531</v>
      </c>
      <c r="Y131" s="3">
        <f>INDEX(Table1[TANGGAL UPDATE_H],A:A)</f>
        <v>45534</v>
      </c>
      <c r="Z131" t="str">
        <f>INDEX(Table1[KOMENTAR_H],A:A)</f>
        <v/>
      </c>
      <c r="AA131"/>
      <c r="AB131">
        <f>IF(Table4[[#This Row],[DISKON]]="",Table4[[#This Row],[HARGA]],Table4[[#This Row],[HARGA]]*Table4[[#This Row],[DISKON]])</f>
        <v>216000</v>
      </c>
      <c r="AC131">
        <f>Table4[[#This Row],[TATAL DISKON]]*Table4[[#This Row],[JUMLAH]]</f>
        <v>54000</v>
      </c>
      <c r="AD131" t="str">
        <f>CONCATENATE(Table4[[#This Row],[SALES_C]],Table4[[#This Row],[NOTA TOKO]])</f>
        <v>G3520</v>
      </c>
      <c r="AE131">
        <f>INDEX(Table1[I],'4'!A:A)</f>
        <v>0</v>
      </c>
      <c r="AF131" t="e">
        <f>IF(Table4[[#This Row],[Column2]]="","",MATCH(Table4[[#This Row],[Column2]],AM:AM,0))</f>
        <v>#N/A</v>
      </c>
      <c r="AG131" t="str">
        <f>CONCATENATE(Table4[[#This Row],[TOKO-KOTA]],"_",Table4[[#This Row],[NAMA BARANG]])</f>
        <v>TRIO PLAZA-MAGELANG_NOTEBOOK  707-45</v>
      </c>
      <c r="AH131" t="str">
        <f>CONCATENATE(Table4[[#This Row],[CONCAT_TOKO KOTA + NAMA BARANG]],"_",Table4[[#This Row],[HARGA_C]])</f>
        <v>TRIO PLAZA-MAGELANG_NOTEBOOK  707-45_216000</v>
      </c>
      <c r="AK131" s="64">
        <v>2954</v>
      </c>
      <c r="AL131" s="8" t="s">
        <v>8476</v>
      </c>
      <c r="AM131" t="str">
        <f t="shared" si="2"/>
        <v>H2954</v>
      </c>
      <c r="AN131" t="e">
        <f>IF(Table10[[#This Row],[Column3]]="","",MATCH(Table10[[#This Row],[Column3]],AD:AD,0))</f>
        <v>#N/A</v>
      </c>
    </row>
    <row r="132" spans="1:40" ht="13.5" thickBot="1">
      <c r="A132" s="73">
        <v>148</v>
      </c>
      <c r="C132">
        <f>ROW()</f>
        <v>132</v>
      </c>
      <c r="D132">
        <f>INDEX(Table1[ROWID],A:A)</f>
        <v>148</v>
      </c>
      <c r="E132">
        <f>INDEX(Table1[//DBS],A:A)</f>
        <v>2125</v>
      </c>
      <c r="F132">
        <f>INDEX(Table1[HARGA_CONV],A:A)</f>
        <v>12500</v>
      </c>
      <c r="G132" t="str">
        <f>IF(INDEX(Table1[SALES_H],Table4[[#This Row],[ROWID]])=0,"",INDEX(Table1[SALES_H],Table4[[#This Row],[ROWID]]))</f>
        <v>G</v>
      </c>
      <c r="H132" t="str">
        <f>IF(Table4[[#This Row],[SALES]]="","",INDEX(SALES_DICT[2],MATCH(Table4[[#This Row],[SALES]],SALES_DICT[1],0)))</f>
        <v>G</v>
      </c>
      <c r="I132" s="2" t="str">
        <f>IF(INDEX(Table1[DISKON],A:A)=0,"",INDEX(Table1[DISKON],A:A))</f>
        <v/>
      </c>
      <c r="J132" s="2" t="str">
        <f>IF(INDEX(Table1[DISKON NOTA],A:A)=0,"",INDEX(Table1[DISKON NOTA],A:A))</f>
        <v/>
      </c>
      <c r="K132" s="7">
        <f>INDEX(Table1[ISI_CONV],A:A)</f>
        <v>6</v>
      </c>
      <c r="L132" s="11">
        <f>INDEX(Table1[NOTA TOKO],Table4[[#This Row],[ROWID]])</f>
        <v>3521</v>
      </c>
      <c r="M132" t="str">
        <f>Table4[[#This Row],[SALES DICT]]</f>
        <v>G</v>
      </c>
      <c r="N132" t="str">
        <f>INDEX(Table1[TOKO-KOTA_H],A:A)</f>
        <v>TRIO PLAZA-MAGELANG</v>
      </c>
      <c r="O132" t="str">
        <f>IF(INDEX(Table1[KODE BARANG],A:A)=0,"",INDEX(Table1[KODE BARANG],A:A))</f>
        <v>NOT-IM61</v>
      </c>
      <c r="P132" t="str">
        <f>INDEX(Table1[NAMA BARANG],A:A)</f>
        <v>NOTEBOOK SPIRAL 25100-71</v>
      </c>
      <c r="Q132" t="str">
        <f>INDEX(Table1[ADA DI DAFTAR STOCK?],A:A)</f>
        <v>ADA</v>
      </c>
      <c r="R132" t="str">
        <f>SUBSTITUTE(_xlfn.NUMBERVALUE(Table4[[#This Row],[JUMLAH]],",","."),",",".")</f>
        <v>6</v>
      </c>
      <c r="S132" t="str">
        <f>INDEX(Table1[SATUAN_CONV],A:A)</f>
        <v>PCS</v>
      </c>
      <c r="T132" s="10" t="str">
        <f>SUBSTITUTE(_xlfn.NUMBERVALUE(Table4[[#This Row],[HARGA]],",","."),",",".")</f>
        <v>12500</v>
      </c>
      <c r="U132" s="12" t="str">
        <f>SUBSTITUTE(Table4[[#This Row],[DISKON]],",",".")</f>
        <v/>
      </c>
      <c r="V132" s="12" t="str">
        <f>SUBSTITUTE(Table4[[#This Row],[DISKON NOTA]],",",".")</f>
        <v/>
      </c>
      <c r="W132" s="3">
        <f>INDEX(Table1[TANGGAL NOTA_H],A:A)</f>
        <v>45531</v>
      </c>
      <c r="X132" s="3">
        <f>IF(INDEX(Table1[TANGGAL GUDANG_H],A:A)="","",INDEX(Table1[TANGGAL GUDANG_H],A:A))</f>
        <v>45531</v>
      </c>
      <c r="Y132" s="3">
        <f>INDEX(Table1[TANGGAL UPDATE_H],A:A)</f>
        <v>45534</v>
      </c>
      <c r="Z132" t="str">
        <f>INDEX(Table1[KOMENTAR_H],A:A)</f>
        <v/>
      </c>
      <c r="AA132"/>
      <c r="AB132">
        <f>IF(Table4[[#This Row],[DISKON]]="",Table4[[#This Row],[HARGA]],Table4[[#This Row],[HARGA]]*Table4[[#This Row],[DISKON]])</f>
        <v>12500</v>
      </c>
      <c r="AC132">
        <f>Table4[[#This Row],[TATAL DISKON]]*Table4[[#This Row],[JUMLAH]]</f>
        <v>75000</v>
      </c>
      <c r="AD132" t="str">
        <f>CONCATENATE(Table4[[#This Row],[SALES_C]],Table4[[#This Row],[NOTA TOKO]])</f>
        <v>G3521</v>
      </c>
      <c r="AE132">
        <f>INDEX(Table1[I],'4'!A:A)</f>
        <v>0</v>
      </c>
      <c r="AF132" t="e">
        <f>IF(Table4[[#This Row],[Column2]]="","",MATCH(Table4[[#This Row],[Column2]],AM:AM,0))</f>
        <v>#N/A</v>
      </c>
      <c r="AG132" t="str">
        <f>CONCATENATE(Table4[[#This Row],[TOKO-KOTA]],"_",Table4[[#This Row],[NAMA BARANG]])</f>
        <v>TRIO PLAZA-MAGELANG_NOTEBOOK SPIRAL 25100-71</v>
      </c>
      <c r="AH132" t="str">
        <f>CONCATENATE(Table4[[#This Row],[CONCAT_TOKO KOTA + NAMA BARANG]],"_",Table4[[#This Row],[HARGA_C]])</f>
        <v>TRIO PLAZA-MAGELANG_NOTEBOOK SPIRAL 25100-71_12500</v>
      </c>
      <c r="AK132" s="64">
        <v>2954</v>
      </c>
      <c r="AL132" s="8" t="s">
        <v>8476</v>
      </c>
      <c r="AM132" t="str">
        <f t="shared" si="2"/>
        <v>H2954</v>
      </c>
      <c r="AN132" t="e">
        <f>IF(Table10[[#This Row],[Column3]]="","",MATCH(Table10[[#This Row],[Column3]],AD:AD,0))</f>
        <v>#N/A</v>
      </c>
    </row>
    <row r="133" spans="1:40" ht="13.5" thickBot="1">
      <c r="A133" s="73">
        <v>149</v>
      </c>
      <c r="C133">
        <f>ROW()</f>
        <v>133</v>
      </c>
      <c r="D133">
        <f>INDEX(Table1[ROWID],A:A)</f>
        <v>148</v>
      </c>
      <c r="E133">
        <f>INDEX(Table1[//DBS],A:A)</f>
        <v>2121</v>
      </c>
      <c r="F133">
        <f>INDEX(Table1[HARGA_CONV],A:A)</f>
        <v>225000</v>
      </c>
      <c r="G133" t="str">
        <f>IF(INDEX(Table1[SALES_H],Table4[[#This Row],[ROWID]])=0,"",INDEX(Table1[SALES_H],Table4[[#This Row],[ROWID]]))</f>
        <v>G</v>
      </c>
      <c r="H133" t="str">
        <f>IF(Table4[[#This Row],[SALES]]="","",INDEX(SALES_DICT[2],MATCH(Table4[[#This Row],[SALES]],SALES_DICT[1],0)))</f>
        <v>G</v>
      </c>
      <c r="I133" s="2" t="str">
        <f>IF(INDEX(Table1[DISKON],A:A)=0,"",INDEX(Table1[DISKON],A:A))</f>
        <v/>
      </c>
      <c r="J133" s="2" t="str">
        <f>IF(INDEX(Table1[DISKON NOTA],A:A)=0,"",INDEX(Table1[DISKON NOTA],A:A))</f>
        <v/>
      </c>
      <c r="K133" s="7">
        <f>INDEX(Table1[ISI_CONV],A:A)</f>
        <v>0.5</v>
      </c>
      <c r="L133" s="11">
        <f>INDEX(Table1[NOTA TOKO],Table4[[#This Row],[ROWID]])</f>
        <v>3521</v>
      </c>
      <c r="M133" t="str">
        <f>Table4[[#This Row],[SALES DICT]]</f>
        <v>G</v>
      </c>
      <c r="N133" t="str">
        <f>INDEX(Table1[TOKO-KOTA_H],A:A)</f>
        <v>TRIO PLAZA-MAGELANG</v>
      </c>
      <c r="O133" t="str">
        <f>IF(INDEX(Table1[KODE BARANG],A:A)=0,"",INDEX(Table1[KODE BARANG],A:A))</f>
        <v>NOT-IM57</v>
      </c>
      <c r="P133" t="str">
        <f>INDEX(Table1[NAMA BARANG],A:A)</f>
        <v>NOTEBOOK 18100-62</v>
      </c>
      <c r="Q133" t="str">
        <f>INDEX(Table1[ADA DI DAFTAR STOCK?],A:A)</f>
        <v>ADA</v>
      </c>
      <c r="R133" t="str">
        <f>SUBSTITUTE(_xlfn.NUMBERVALUE(Table4[[#This Row],[JUMLAH]],",","."),",",".")</f>
        <v>0.5</v>
      </c>
      <c r="S133" t="str">
        <f>INDEX(Table1[SATUAN_CONV],A:A)</f>
        <v>LSN</v>
      </c>
      <c r="T133" s="10" t="str">
        <f>SUBSTITUTE(_xlfn.NUMBERVALUE(Table4[[#This Row],[HARGA]],",","."),",",".")</f>
        <v>225000</v>
      </c>
      <c r="U133" s="12" t="str">
        <f>SUBSTITUTE(Table4[[#This Row],[DISKON]],",",".")</f>
        <v/>
      </c>
      <c r="V133" s="12" t="str">
        <f>SUBSTITUTE(Table4[[#This Row],[DISKON NOTA]],",",".")</f>
        <v/>
      </c>
      <c r="W133" s="3">
        <f>INDEX(Table1[TANGGAL NOTA_H],A:A)</f>
        <v>45531</v>
      </c>
      <c r="X133" s="3">
        <f>IF(INDEX(Table1[TANGGAL GUDANG_H],A:A)="","",INDEX(Table1[TANGGAL GUDANG_H],A:A))</f>
        <v>45531</v>
      </c>
      <c r="Y133" s="3">
        <f>INDEX(Table1[TANGGAL UPDATE_H],A:A)</f>
        <v>45534</v>
      </c>
      <c r="Z133" t="str">
        <f>INDEX(Table1[KOMENTAR_H],A:A)</f>
        <v/>
      </c>
      <c r="AA133"/>
      <c r="AB133">
        <f>IF(Table4[[#This Row],[DISKON]]="",Table4[[#This Row],[HARGA]],Table4[[#This Row],[HARGA]]*Table4[[#This Row],[DISKON]])</f>
        <v>225000</v>
      </c>
      <c r="AC133">
        <f>Table4[[#This Row],[TATAL DISKON]]*Table4[[#This Row],[JUMLAH]]</f>
        <v>112500</v>
      </c>
      <c r="AD133" t="str">
        <f>CONCATENATE(Table4[[#This Row],[SALES_C]],Table4[[#This Row],[NOTA TOKO]])</f>
        <v>G3521</v>
      </c>
      <c r="AE133">
        <f>INDEX(Table1[I],'4'!A:A)</f>
        <v>0</v>
      </c>
      <c r="AF133" t="e">
        <f>IF(Table4[[#This Row],[Column2]]="","",MATCH(Table4[[#This Row],[Column2]],AM:AM,0))</f>
        <v>#N/A</v>
      </c>
      <c r="AG133" t="str">
        <f>CONCATENATE(Table4[[#This Row],[TOKO-KOTA]],"_",Table4[[#This Row],[NAMA BARANG]])</f>
        <v>TRIO PLAZA-MAGELANG_NOTEBOOK 18100-62</v>
      </c>
      <c r="AH133" t="str">
        <f>CONCATENATE(Table4[[#This Row],[CONCAT_TOKO KOTA + NAMA BARANG]],"_",Table4[[#This Row],[HARGA_C]])</f>
        <v>TRIO PLAZA-MAGELANG_NOTEBOOK 18100-62_225000</v>
      </c>
      <c r="AK133" s="64">
        <v>2954</v>
      </c>
      <c r="AL133" s="8" t="s">
        <v>8476</v>
      </c>
      <c r="AM133" t="str">
        <f t="shared" si="2"/>
        <v>H2954</v>
      </c>
      <c r="AN133" t="e">
        <f>IF(Table10[[#This Row],[Column3]]="","",MATCH(Table10[[#This Row],[Column3]],AD:AD,0))</f>
        <v>#N/A</v>
      </c>
    </row>
    <row r="134" spans="1:40" ht="13.5" thickBot="1">
      <c r="A134" s="73">
        <v>150</v>
      </c>
      <c r="C134">
        <f>ROW()</f>
        <v>134</v>
      </c>
      <c r="D134">
        <f>INDEX(Table1[ROWID],A:A)</f>
        <v>148</v>
      </c>
      <c r="E134">
        <f>INDEX(Table1[//DBS],A:A)</f>
        <v>2120</v>
      </c>
      <c r="F134">
        <f>INDEX(Table1[HARGA_CONV],A:A)</f>
        <v>225000</v>
      </c>
      <c r="G134" t="str">
        <f>IF(INDEX(Table1[SALES_H],Table4[[#This Row],[ROWID]])=0,"",INDEX(Table1[SALES_H],Table4[[#This Row],[ROWID]]))</f>
        <v>G</v>
      </c>
      <c r="H134" t="str">
        <f>IF(Table4[[#This Row],[SALES]]="","",INDEX(SALES_DICT[2],MATCH(Table4[[#This Row],[SALES]],SALES_DICT[1],0)))</f>
        <v>G</v>
      </c>
      <c r="I134" s="2" t="str">
        <f>IF(INDEX(Table1[DISKON],A:A)=0,"",INDEX(Table1[DISKON],A:A))</f>
        <v/>
      </c>
      <c r="J134" s="2" t="str">
        <f>IF(INDEX(Table1[DISKON NOTA],A:A)=0,"",INDEX(Table1[DISKON NOTA],A:A))</f>
        <v/>
      </c>
      <c r="K134" s="7">
        <f>INDEX(Table1[ISI_CONV],A:A)</f>
        <v>0.5</v>
      </c>
      <c r="L134" s="11">
        <f>INDEX(Table1[NOTA TOKO],Table4[[#This Row],[ROWID]])</f>
        <v>3521</v>
      </c>
      <c r="M134" t="str">
        <f>Table4[[#This Row],[SALES DICT]]</f>
        <v>G</v>
      </c>
      <c r="N134" t="str">
        <f>INDEX(Table1[TOKO-KOTA_H],A:A)</f>
        <v>TRIO PLAZA-MAGELANG</v>
      </c>
      <c r="O134" t="str">
        <f>IF(INDEX(Table1[KODE BARANG],A:A)=0,"",INDEX(Table1[KODE BARANG],A:A))</f>
        <v>NOT-IM56</v>
      </c>
      <c r="P134" t="str">
        <f>INDEX(Table1[NAMA BARANG],A:A)</f>
        <v>NOTEBOOK 18100-61</v>
      </c>
      <c r="Q134" t="str">
        <f>INDEX(Table1[ADA DI DAFTAR STOCK?],A:A)</f>
        <v>ADA</v>
      </c>
      <c r="R134" t="str">
        <f>SUBSTITUTE(_xlfn.NUMBERVALUE(Table4[[#This Row],[JUMLAH]],",","."),",",".")</f>
        <v>0.5</v>
      </c>
      <c r="S134" t="str">
        <f>INDEX(Table1[SATUAN_CONV],A:A)</f>
        <v>LSN</v>
      </c>
      <c r="T134" s="10" t="str">
        <f>SUBSTITUTE(_xlfn.NUMBERVALUE(Table4[[#This Row],[HARGA]],",","."),",",".")</f>
        <v>225000</v>
      </c>
      <c r="U134" s="12" t="str">
        <f>SUBSTITUTE(Table4[[#This Row],[DISKON]],",",".")</f>
        <v/>
      </c>
      <c r="V134" s="12" t="str">
        <f>SUBSTITUTE(Table4[[#This Row],[DISKON NOTA]],",",".")</f>
        <v/>
      </c>
      <c r="W134" s="3">
        <f>INDEX(Table1[TANGGAL NOTA_H],A:A)</f>
        <v>45531</v>
      </c>
      <c r="X134" s="3">
        <f>IF(INDEX(Table1[TANGGAL GUDANG_H],A:A)="","",INDEX(Table1[TANGGAL GUDANG_H],A:A))</f>
        <v>45531</v>
      </c>
      <c r="Y134" s="3">
        <f>INDEX(Table1[TANGGAL UPDATE_H],A:A)</f>
        <v>45534</v>
      </c>
      <c r="Z134" t="str">
        <f>INDEX(Table1[KOMENTAR_H],A:A)</f>
        <v/>
      </c>
      <c r="AA134"/>
      <c r="AB134">
        <f>IF(Table4[[#This Row],[DISKON]]="",Table4[[#This Row],[HARGA]],Table4[[#This Row],[HARGA]]*Table4[[#This Row],[DISKON]])</f>
        <v>225000</v>
      </c>
      <c r="AC134">
        <f>Table4[[#This Row],[TATAL DISKON]]*Table4[[#This Row],[JUMLAH]]</f>
        <v>112500</v>
      </c>
      <c r="AD134" t="str">
        <f>CONCATENATE(Table4[[#This Row],[SALES_C]],Table4[[#This Row],[NOTA TOKO]])</f>
        <v>G3521</v>
      </c>
      <c r="AE134">
        <f>INDEX(Table1[I],'4'!A:A)</f>
        <v>0</v>
      </c>
      <c r="AF134" t="e">
        <f>IF(Table4[[#This Row],[Column2]]="","",MATCH(Table4[[#This Row],[Column2]],AM:AM,0))</f>
        <v>#N/A</v>
      </c>
      <c r="AG134" t="str">
        <f>CONCATENATE(Table4[[#This Row],[TOKO-KOTA]],"_",Table4[[#This Row],[NAMA BARANG]])</f>
        <v>TRIO PLAZA-MAGELANG_NOTEBOOK 18100-61</v>
      </c>
      <c r="AH134" t="str">
        <f>CONCATENATE(Table4[[#This Row],[CONCAT_TOKO KOTA + NAMA BARANG]],"_",Table4[[#This Row],[HARGA_C]])</f>
        <v>TRIO PLAZA-MAGELANG_NOTEBOOK 18100-61_225000</v>
      </c>
      <c r="AK134" s="64">
        <v>2954</v>
      </c>
      <c r="AL134" s="8" t="s">
        <v>8476</v>
      </c>
      <c r="AM134" t="str">
        <f t="shared" si="2"/>
        <v>H2954</v>
      </c>
      <c r="AN134" t="e">
        <f>IF(Table10[[#This Row],[Column3]]="","",MATCH(Table10[[#This Row],[Column3]],AD:AD,0))</f>
        <v>#N/A</v>
      </c>
    </row>
    <row r="135" spans="1:40" ht="13.5" thickBot="1">
      <c r="A135" s="73">
        <v>151</v>
      </c>
      <c r="C135">
        <f>ROW()</f>
        <v>135</v>
      </c>
      <c r="D135">
        <f>INDEX(Table1[ROWID],A:A)</f>
        <v>148</v>
      </c>
      <c r="E135">
        <f>INDEX(Table1[//DBS],A:A)</f>
        <v>2108</v>
      </c>
      <c r="F135">
        <f>INDEX(Table1[HARGA_CONV],A:A)</f>
        <v>7916</v>
      </c>
      <c r="G135" t="str">
        <f>IF(INDEX(Table1[SALES_H],Table4[[#This Row],[ROWID]])=0,"",INDEX(Table1[SALES_H],Table4[[#This Row],[ROWID]]))</f>
        <v>G</v>
      </c>
      <c r="H135" t="str">
        <f>IF(Table4[[#This Row],[SALES]]="","",INDEX(SALES_DICT[2],MATCH(Table4[[#This Row],[SALES]],SALES_DICT[1],0)))</f>
        <v>G</v>
      </c>
      <c r="I135" s="2" t="str">
        <f>IF(INDEX(Table1[DISKON],A:A)=0,"",INDEX(Table1[DISKON],A:A))</f>
        <v/>
      </c>
      <c r="J135" s="2" t="str">
        <f>IF(INDEX(Table1[DISKON NOTA],A:A)=0,"",INDEX(Table1[DISKON NOTA],A:A))</f>
        <v/>
      </c>
      <c r="K135" s="7">
        <f>INDEX(Table1[ISI_CONV],A:A)</f>
        <v>12</v>
      </c>
      <c r="L135" s="11">
        <f>INDEX(Table1[NOTA TOKO],Table4[[#This Row],[ROWID]])</f>
        <v>3521</v>
      </c>
      <c r="M135" t="str">
        <f>Table4[[#This Row],[SALES DICT]]</f>
        <v>G</v>
      </c>
      <c r="N135" t="str">
        <f>INDEX(Table1[TOKO-KOTA_H],A:A)</f>
        <v>TRIO PLAZA-MAGELANG</v>
      </c>
      <c r="O135" t="str">
        <f>IF(INDEX(Table1[KODE BARANG],A:A)=0,"",INDEX(Table1[KODE BARANG],A:A))</f>
        <v>NOT-IM44</v>
      </c>
      <c r="P135" t="str">
        <f>INDEX(Table1[NAMA BARANG],A:A)</f>
        <v>NOTEBOOK GLITTER JT 7050-2</v>
      </c>
      <c r="Q135" t="str">
        <f>INDEX(Table1[ADA DI DAFTAR STOCK?],A:A)</f>
        <v>ADA</v>
      </c>
      <c r="R135" t="str">
        <f>SUBSTITUTE(_xlfn.NUMBERVALUE(Table4[[#This Row],[JUMLAH]],",","."),",",".")</f>
        <v>12</v>
      </c>
      <c r="S135" t="str">
        <f>INDEX(Table1[SATUAN_CONV],A:A)</f>
        <v>PCS</v>
      </c>
      <c r="T135" s="10" t="str">
        <f>SUBSTITUTE(_xlfn.NUMBERVALUE(Table4[[#This Row],[HARGA]],",","."),",",".")</f>
        <v>7916</v>
      </c>
      <c r="U135" s="12" t="str">
        <f>SUBSTITUTE(Table4[[#This Row],[DISKON]],",",".")</f>
        <v/>
      </c>
      <c r="V135" s="12" t="str">
        <f>SUBSTITUTE(Table4[[#This Row],[DISKON NOTA]],",",".")</f>
        <v/>
      </c>
      <c r="W135" s="3">
        <f>INDEX(Table1[TANGGAL NOTA_H],A:A)</f>
        <v>45531</v>
      </c>
      <c r="X135" s="3">
        <f>IF(INDEX(Table1[TANGGAL GUDANG_H],A:A)="","",INDEX(Table1[TANGGAL GUDANG_H],A:A))</f>
        <v>45531</v>
      </c>
      <c r="Y135" s="3">
        <f>INDEX(Table1[TANGGAL UPDATE_H],A:A)</f>
        <v>45534</v>
      </c>
      <c r="Z135" t="str">
        <f>INDEX(Table1[KOMENTAR_H],A:A)</f>
        <v/>
      </c>
      <c r="AA135"/>
      <c r="AB135">
        <f>IF(Table4[[#This Row],[DISKON]]="",Table4[[#This Row],[HARGA]],Table4[[#This Row],[HARGA]]*Table4[[#This Row],[DISKON]])</f>
        <v>7916</v>
      </c>
      <c r="AC135">
        <f>Table4[[#This Row],[TATAL DISKON]]*Table4[[#This Row],[JUMLAH]]</f>
        <v>94992</v>
      </c>
      <c r="AD135" t="str">
        <f>CONCATENATE(Table4[[#This Row],[SALES_C]],Table4[[#This Row],[NOTA TOKO]])</f>
        <v>G3521</v>
      </c>
      <c r="AE135">
        <f>INDEX(Table1[I],'4'!A:A)</f>
        <v>0</v>
      </c>
      <c r="AF135" t="e">
        <f>IF(Table4[[#This Row],[Column2]]="","",MATCH(Table4[[#This Row],[Column2]],AM:AM,0))</f>
        <v>#N/A</v>
      </c>
      <c r="AG135" t="str">
        <f>CONCATENATE(Table4[[#This Row],[TOKO-KOTA]],"_",Table4[[#This Row],[NAMA BARANG]])</f>
        <v>TRIO PLAZA-MAGELANG_NOTEBOOK GLITTER JT 7050-2</v>
      </c>
      <c r="AH135" t="str">
        <f>CONCATENATE(Table4[[#This Row],[CONCAT_TOKO KOTA + NAMA BARANG]],"_",Table4[[#This Row],[HARGA_C]])</f>
        <v>TRIO PLAZA-MAGELANG_NOTEBOOK GLITTER JT 7050-2_7916</v>
      </c>
      <c r="AK135" s="64">
        <v>2954</v>
      </c>
      <c r="AL135" s="8" t="s">
        <v>8476</v>
      </c>
      <c r="AM135" t="str">
        <f t="shared" si="2"/>
        <v>H2954</v>
      </c>
      <c r="AN135" t="e">
        <f>IF(Table10[[#This Row],[Column3]]="","",MATCH(Table10[[#This Row],[Column3]],AD:AD,0))</f>
        <v>#N/A</v>
      </c>
    </row>
    <row r="136" spans="1:40" ht="13.5" thickBot="1">
      <c r="A136" s="73">
        <v>152</v>
      </c>
      <c r="C136">
        <f>ROW()</f>
        <v>136</v>
      </c>
      <c r="D136">
        <f>INDEX(Table1[ROWID],A:A)</f>
        <v>148</v>
      </c>
      <c r="E136">
        <f>INDEX(Table1[//DBS],A:A)</f>
        <v>2080</v>
      </c>
      <c r="F136">
        <f>INDEX(Table1[HARGA_CONV],A:A)</f>
        <v>7916</v>
      </c>
      <c r="G136" t="str">
        <f>IF(INDEX(Table1[SALES_H],Table4[[#This Row],[ROWID]])=0,"",INDEX(Table1[SALES_H],Table4[[#This Row],[ROWID]]))</f>
        <v>G</v>
      </c>
      <c r="H136" t="str">
        <f>IF(Table4[[#This Row],[SALES]]="","",INDEX(SALES_DICT[2],MATCH(Table4[[#This Row],[SALES]],SALES_DICT[1],0)))</f>
        <v>G</v>
      </c>
      <c r="I136" s="2" t="str">
        <f>IF(INDEX(Table1[DISKON],A:A)=0,"",INDEX(Table1[DISKON],A:A))</f>
        <v/>
      </c>
      <c r="J136" s="2" t="str">
        <f>IF(INDEX(Table1[DISKON NOTA],A:A)=0,"",INDEX(Table1[DISKON NOTA],A:A))</f>
        <v/>
      </c>
      <c r="K136" s="7">
        <f>INDEX(Table1[ISI_CONV],A:A)</f>
        <v>12</v>
      </c>
      <c r="L136" s="11">
        <f>INDEX(Table1[NOTA TOKO],Table4[[#This Row],[ROWID]])</f>
        <v>3521</v>
      </c>
      <c r="M136" t="str">
        <f>Table4[[#This Row],[SALES DICT]]</f>
        <v>G</v>
      </c>
      <c r="N136" t="str">
        <f>INDEX(Table1[TOKO-KOTA_H],A:A)</f>
        <v>TRIO PLAZA-MAGELANG</v>
      </c>
      <c r="O136" t="str">
        <f>IF(INDEX(Table1[KODE BARANG],A:A)=0,"",INDEX(Table1[KODE BARANG],A:A))</f>
        <v>NOT-IM3</v>
      </c>
      <c r="P136" t="str">
        <f>INDEX(Table1[NAMA BARANG],A:A)</f>
        <v>NOTEBOOK GLITTER JT 7050-11</v>
      </c>
      <c r="Q136" t="str">
        <f>INDEX(Table1[ADA DI DAFTAR STOCK?],A:A)</f>
        <v>ADA</v>
      </c>
      <c r="R136" t="str">
        <f>SUBSTITUTE(_xlfn.NUMBERVALUE(Table4[[#This Row],[JUMLAH]],",","."),",",".")</f>
        <v>12</v>
      </c>
      <c r="S136" t="str">
        <f>INDEX(Table1[SATUAN_CONV],A:A)</f>
        <v>PCS</v>
      </c>
      <c r="T136" s="10" t="str">
        <f>SUBSTITUTE(_xlfn.NUMBERVALUE(Table4[[#This Row],[HARGA]],",","."),",",".")</f>
        <v>7916</v>
      </c>
      <c r="U136" s="12" t="str">
        <f>SUBSTITUTE(Table4[[#This Row],[DISKON]],",",".")</f>
        <v/>
      </c>
      <c r="V136" s="12" t="str">
        <f>SUBSTITUTE(Table4[[#This Row],[DISKON NOTA]],",",".")</f>
        <v/>
      </c>
      <c r="W136" s="3">
        <f>INDEX(Table1[TANGGAL NOTA_H],A:A)</f>
        <v>45531</v>
      </c>
      <c r="X136" s="3">
        <f>IF(INDEX(Table1[TANGGAL GUDANG_H],A:A)="","",INDEX(Table1[TANGGAL GUDANG_H],A:A))</f>
        <v>45531</v>
      </c>
      <c r="Y136" s="3">
        <f>INDEX(Table1[TANGGAL UPDATE_H],A:A)</f>
        <v>45534</v>
      </c>
      <c r="Z136" t="str">
        <f>INDEX(Table1[KOMENTAR_H],A:A)</f>
        <v/>
      </c>
      <c r="AA136"/>
      <c r="AB136">
        <f>IF(Table4[[#This Row],[DISKON]]="",Table4[[#This Row],[HARGA]],Table4[[#This Row],[HARGA]]*Table4[[#This Row],[DISKON]])</f>
        <v>7916</v>
      </c>
      <c r="AC136">
        <f>Table4[[#This Row],[TATAL DISKON]]*Table4[[#This Row],[JUMLAH]]</f>
        <v>94992</v>
      </c>
      <c r="AD136" t="str">
        <f>CONCATENATE(Table4[[#This Row],[SALES_C]],Table4[[#This Row],[NOTA TOKO]])</f>
        <v>G3521</v>
      </c>
      <c r="AE136">
        <f>INDEX(Table1[I],'4'!A:A)</f>
        <v>0</v>
      </c>
      <c r="AF136" t="e">
        <f>IF(Table4[[#This Row],[Column2]]="","",MATCH(Table4[[#This Row],[Column2]],AM:AM,0))</f>
        <v>#N/A</v>
      </c>
      <c r="AG136" t="str">
        <f>CONCATENATE(Table4[[#This Row],[TOKO-KOTA]],"_",Table4[[#This Row],[NAMA BARANG]])</f>
        <v>TRIO PLAZA-MAGELANG_NOTEBOOK GLITTER JT 7050-11</v>
      </c>
      <c r="AH136" t="str">
        <f>CONCATENATE(Table4[[#This Row],[CONCAT_TOKO KOTA + NAMA BARANG]],"_",Table4[[#This Row],[HARGA_C]])</f>
        <v>TRIO PLAZA-MAGELANG_NOTEBOOK GLITTER JT 7050-11_7916</v>
      </c>
      <c r="AK136" s="64">
        <v>2954</v>
      </c>
      <c r="AL136" s="8" t="s">
        <v>8476</v>
      </c>
      <c r="AM136" t="str">
        <f t="shared" si="2"/>
        <v>H2954</v>
      </c>
      <c r="AN136" t="e">
        <f>IF(Table10[[#This Row],[Column3]]="","",MATCH(Table10[[#This Row],[Column3]],AD:AD,0))</f>
        <v>#N/A</v>
      </c>
    </row>
    <row r="137" spans="1:40" ht="13.5" thickBot="1">
      <c r="A137" s="73">
        <v>153</v>
      </c>
      <c r="C137">
        <f>ROW()</f>
        <v>137</v>
      </c>
      <c r="D137">
        <f>INDEX(Table1[ROWID],A:A)</f>
        <v>148</v>
      </c>
      <c r="E137">
        <f>INDEX(Table1[//DBS],A:A)</f>
        <v>2132</v>
      </c>
      <c r="F137">
        <f>INDEX(Table1[HARGA_CONV],A:A)</f>
        <v>7916</v>
      </c>
      <c r="G137" t="str">
        <f>IF(INDEX(Table1[SALES_H],Table4[[#This Row],[ROWID]])=0,"",INDEX(Table1[SALES_H],Table4[[#This Row],[ROWID]]))</f>
        <v>G</v>
      </c>
      <c r="H137" t="str">
        <f>IF(Table4[[#This Row],[SALES]]="","",INDEX(SALES_DICT[2],MATCH(Table4[[#This Row],[SALES]],SALES_DICT[1],0)))</f>
        <v>G</v>
      </c>
      <c r="I137" s="2" t="str">
        <f>IF(INDEX(Table1[DISKON],A:A)=0,"",INDEX(Table1[DISKON],A:A))</f>
        <v/>
      </c>
      <c r="J137" s="2" t="str">
        <f>IF(INDEX(Table1[DISKON NOTA],A:A)=0,"",INDEX(Table1[DISKON NOTA],A:A))</f>
        <v/>
      </c>
      <c r="K137" s="7">
        <f>INDEX(Table1[ISI_CONV],A:A)</f>
        <v>12</v>
      </c>
      <c r="L137" s="11">
        <f>INDEX(Table1[NOTA TOKO],Table4[[#This Row],[ROWID]])</f>
        <v>3521</v>
      </c>
      <c r="M137" t="str">
        <f>Table4[[#This Row],[SALES DICT]]</f>
        <v>G</v>
      </c>
      <c r="N137" t="str">
        <f>INDEX(Table1[TOKO-KOTA_H],A:A)</f>
        <v>TRIO PLAZA-MAGELANG</v>
      </c>
      <c r="O137" t="str">
        <f>IF(INDEX(Table1[KODE BARANG],A:A)=0,"",INDEX(Table1[KODE BARANG],A:A))</f>
        <v>NOT-IM68</v>
      </c>
      <c r="P137" t="str">
        <f>INDEX(Table1[NAMA BARANG],A:A)</f>
        <v>NOTEBOOK GLITTER JT 7050-19</v>
      </c>
      <c r="Q137" t="str">
        <f>INDEX(Table1[ADA DI DAFTAR STOCK?],A:A)</f>
        <v>ADA</v>
      </c>
      <c r="R137" t="str">
        <f>SUBSTITUTE(_xlfn.NUMBERVALUE(Table4[[#This Row],[JUMLAH]],",","."),",",".")</f>
        <v>12</v>
      </c>
      <c r="S137" t="str">
        <f>INDEX(Table1[SATUAN_CONV],A:A)</f>
        <v>PCS</v>
      </c>
      <c r="T137" s="10" t="str">
        <f>SUBSTITUTE(_xlfn.NUMBERVALUE(Table4[[#This Row],[HARGA]],",","."),",",".")</f>
        <v>7916</v>
      </c>
      <c r="U137" s="12" t="str">
        <f>SUBSTITUTE(Table4[[#This Row],[DISKON]],",",".")</f>
        <v/>
      </c>
      <c r="V137" s="12" t="str">
        <f>SUBSTITUTE(Table4[[#This Row],[DISKON NOTA]],",",".")</f>
        <v/>
      </c>
      <c r="W137" s="3">
        <f>INDEX(Table1[TANGGAL NOTA_H],A:A)</f>
        <v>45531</v>
      </c>
      <c r="X137" s="3">
        <f>IF(INDEX(Table1[TANGGAL GUDANG_H],A:A)="","",INDEX(Table1[TANGGAL GUDANG_H],A:A))</f>
        <v>45531</v>
      </c>
      <c r="Y137" s="3">
        <f>INDEX(Table1[TANGGAL UPDATE_H],A:A)</f>
        <v>45534</v>
      </c>
      <c r="Z137" t="str">
        <f>INDEX(Table1[KOMENTAR_H],A:A)</f>
        <v/>
      </c>
      <c r="AA137"/>
      <c r="AB137">
        <f>IF(Table4[[#This Row],[DISKON]]="",Table4[[#This Row],[HARGA]],Table4[[#This Row],[HARGA]]*Table4[[#This Row],[DISKON]])</f>
        <v>7916</v>
      </c>
      <c r="AC137">
        <f>Table4[[#This Row],[TATAL DISKON]]*Table4[[#This Row],[JUMLAH]]</f>
        <v>94992</v>
      </c>
      <c r="AD137" t="str">
        <f>CONCATENATE(Table4[[#This Row],[SALES_C]],Table4[[#This Row],[NOTA TOKO]])</f>
        <v>G3521</v>
      </c>
      <c r="AE137">
        <f>INDEX(Table1[I],'4'!A:A)</f>
        <v>0</v>
      </c>
      <c r="AF137" t="e">
        <f>IF(Table4[[#This Row],[Column2]]="","",MATCH(Table4[[#This Row],[Column2]],AM:AM,0))</f>
        <v>#N/A</v>
      </c>
      <c r="AG137" t="str">
        <f>CONCATENATE(Table4[[#This Row],[TOKO-KOTA]],"_",Table4[[#This Row],[NAMA BARANG]])</f>
        <v>TRIO PLAZA-MAGELANG_NOTEBOOK GLITTER JT 7050-19</v>
      </c>
      <c r="AH137" t="str">
        <f>CONCATENATE(Table4[[#This Row],[CONCAT_TOKO KOTA + NAMA BARANG]],"_",Table4[[#This Row],[HARGA_C]])</f>
        <v>TRIO PLAZA-MAGELANG_NOTEBOOK GLITTER JT 7050-19_7916</v>
      </c>
      <c r="AK137" s="64">
        <v>2954</v>
      </c>
      <c r="AL137" s="8" t="s">
        <v>8476</v>
      </c>
      <c r="AM137" t="str">
        <f t="shared" si="2"/>
        <v>H2954</v>
      </c>
      <c r="AN137" t="e">
        <f>IF(Table10[[#This Row],[Column3]]="","",MATCH(Table10[[#This Row],[Column3]],AD:AD,0))</f>
        <v>#N/A</v>
      </c>
    </row>
    <row r="138" spans="1:40" ht="13.5" thickBot="1">
      <c r="A138" s="73">
        <v>154</v>
      </c>
      <c r="C138">
        <f>ROW()</f>
        <v>138</v>
      </c>
      <c r="D138">
        <f>INDEX(Table1[ROWID],A:A)</f>
        <v>148</v>
      </c>
      <c r="E138">
        <f>INDEX(Table1[//DBS],A:A)</f>
        <v>2086</v>
      </c>
      <c r="F138">
        <f>INDEX(Table1[HARGA_CONV],A:A)</f>
        <v>25500</v>
      </c>
      <c r="G138" t="str">
        <f>IF(INDEX(Table1[SALES_H],Table4[[#This Row],[ROWID]])=0,"",INDEX(Table1[SALES_H],Table4[[#This Row],[ROWID]]))</f>
        <v>G</v>
      </c>
      <c r="H138" t="str">
        <f>IF(Table4[[#This Row],[SALES]]="","",INDEX(SALES_DICT[2],MATCH(Table4[[#This Row],[SALES]],SALES_DICT[1],0)))</f>
        <v>G</v>
      </c>
      <c r="I138" s="2" t="str">
        <f>IF(INDEX(Table1[DISKON],A:A)=0,"",INDEX(Table1[DISKON],A:A))</f>
        <v/>
      </c>
      <c r="J138" s="2" t="str">
        <f>IF(INDEX(Table1[DISKON NOTA],A:A)=0,"",INDEX(Table1[DISKON NOTA],A:A))</f>
        <v/>
      </c>
      <c r="K138" s="7">
        <f>INDEX(Table1[ISI_CONV],A:A)</f>
        <v>6</v>
      </c>
      <c r="L138" s="11">
        <f>INDEX(Table1[NOTA TOKO],Table4[[#This Row],[ROWID]])</f>
        <v>3521</v>
      </c>
      <c r="M138" t="str">
        <f>Table4[[#This Row],[SALES DICT]]</f>
        <v>G</v>
      </c>
      <c r="N138" t="str">
        <f>INDEX(Table1[TOKO-KOTA_H],A:A)</f>
        <v>TRIO PLAZA-MAGELANG</v>
      </c>
      <c r="O138" t="str">
        <f>IF(INDEX(Table1[KODE BARANG],A:A)=0,"",INDEX(Table1[KODE BARANG],A:A))</f>
        <v>NOT-IM19</v>
      </c>
      <c r="P138" t="str">
        <f>INDEX(Table1[NAMA BARANG],A:A)</f>
        <v>NOTEBOOK B0200 (A5）</v>
      </c>
      <c r="Q138" t="str">
        <f>INDEX(Table1[ADA DI DAFTAR STOCK?],A:A)</f>
        <v>ADA</v>
      </c>
      <c r="R138" t="str">
        <f>SUBSTITUTE(_xlfn.NUMBERVALUE(Table4[[#This Row],[JUMLAH]],",","."),",",".")</f>
        <v>6</v>
      </c>
      <c r="S138" t="str">
        <f>INDEX(Table1[SATUAN_CONV],A:A)</f>
        <v>PCS</v>
      </c>
      <c r="T138" s="10" t="str">
        <f>SUBSTITUTE(_xlfn.NUMBERVALUE(Table4[[#This Row],[HARGA]],",","."),",",".")</f>
        <v>25500</v>
      </c>
      <c r="U138" s="12" t="str">
        <f>SUBSTITUTE(Table4[[#This Row],[DISKON]],",",".")</f>
        <v/>
      </c>
      <c r="V138" s="12" t="str">
        <f>SUBSTITUTE(Table4[[#This Row],[DISKON NOTA]],",",".")</f>
        <v/>
      </c>
      <c r="W138" s="3">
        <f>INDEX(Table1[TANGGAL NOTA_H],A:A)</f>
        <v>45531</v>
      </c>
      <c r="X138" s="3">
        <f>IF(INDEX(Table1[TANGGAL GUDANG_H],A:A)="","",INDEX(Table1[TANGGAL GUDANG_H],A:A))</f>
        <v>45531</v>
      </c>
      <c r="Y138" s="3">
        <f>INDEX(Table1[TANGGAL UPDATE_H],A:A)</f>
        <v>45534</v>
      </c>
      <c r="Z138" t="str">
        <f>INDEX(Table1[KOMENTAR_H],A:A)</f>
        <v/>
      </c>
      <c r="AA138"/>
      <c r="AB138">
        <f>IF(Table4[[#This Row],[DISKON]]="",Table4[[#This Row],[HARGA]],Table4[[#This Row],[HARGA]]*Table4[[#This Row],[DISKON]])</f>
        <v>25500</v>
      </c>
      <c r="AC138">
        <f>Table4[[#This Row],[TATAL DISKON]]*Table4[[#This Row],[JUMLAH]]</f>
        <v>153000</v>
      </c>
      <c r="AD138" t="str">
        <f>CONCATENATE(Table4[[#This Row],[SALES_C]],Table4[[#This Row],[NOTA TOKO]])</f>
        <v>G3521</v>
      </c>
      <c r="AE138">
        <f>INDEX(Table1[I],'4'!A:A)</f>
        <v>0</v>
      </c>
      <c r="AF138" t="e">
        <f>IF(Table4[[#This Row],[Column2]]="","",MATCH(Table4[[#This Row],[Column2]],AM:AM,0))</f>
        <v>#N/A</v>
      </c>
      <c r="AG138" t="str">
        <f>CONCATENATE(Table4[[#This Row],[TOKO-KOTA]],"_",Table4[[#This Row],[NAMA BARANG]])</f>
        <v>TRIO PLAZA-MAGELANG_NOTEBOOK B0200 (A5）</v>
      </c>
      <c r="AH138" t="str">
        <f>CONCATENATE(Table4[[#This Row],[CONCAT_TOKO KOTA + NAMA BARANG]],"_",Table4[[#This Row],[HARGA_C]])</f>
        <v>TRIO PLAZA-MAGELANG_NOTEBOOK B0200 (A5）_25500</v>
      </c>
      <c r="AK138" s="64">
        <v>2955</v>
      </c>
      <c r="AL138" s="8" t="s">
        <v>8476</v>
      </c>
      <c r="AM138" t="str">
        <f t="shared" si="2"/>
        <v>H2955</v>
      </c>
      <c r="AN138" t="e">
        <f>IF(Table10[[#This Row],[Column3]]="","",MATCH(Table10[[#This Row],[Column3]],AD:AD,0))</f>
        <v>#N/A</v>
      </c>
    </row>
    <row r="139" spans="1:40" ht="13.5" thickBot="1">
      <c r="A139" s="73">
        <v>155</v>
      </c>
      <c r="C139">
        <f>ROW()</f>
        <v>139</v>
      </c>
      <c r="D139">
        <f>INDEX(Table1[ROWID],A:A)</f>
        <v>148</v>
      </c>
      <c r="E139">
        <f>INDEX(Table1[//DBS],A:A)</f>
        <v>2628</v>
      </c>
      <c r="F139">
        <f>INDEX(Table1[HARGA_CONV],A:A)</f>
        <v>8500</v>
      </c>
      <c r="G139" t="str">
        <f>IF(INDEX(Table1[SALES_H],Table4[[#This Row],[ROWID]])=0,"",INDEX(Table1[SALES_H],Table4[[#This Row],[ROWID]]))</f>
        <v>G</v>
      </c>
      <c r="H139" t="str">
        <f>IF(Table4[[#This Row],[SALES]]="","",INDEX(SALES_DICT[2],MATCH(Table4[[#This Row],[SALES]],SALES_DICT[1],0)))</f>
        <v>G</v>
      </c>
      <c r="I139" s="2" t="str">
        <f>IF(INDEX(Table1[DISKON],A:A)=0,"",INDEX(Table1[DISKON],A:A))</f>
        <v/>
      </c>
      <c r="J139" s="2" t="str">
        <f>IF(INDEX(Table1[DISKON NOTA],A:A)=0,"",INDEX(Table1[DISKON NOTA],A:A))</f>
        <v/>
      </c>
      <c r="K139" s="7">
        <f>INDEX(Table1[ISI_CONV],A:A)</f>
        <v>12</v>
      </c>
      <c r="L139" s="11">
        <f>INDEX(Table1[NOTA TOKO],Table4[[#This Row],[ROWID]])</f>
        <v>3521</v>
      </c>
      <c r="M139" t="str">
        <f>Table4[[#This Row],[SALES DICT]]</f>
        <v>G</v>
      </c>
      <c r="N139" t="str">
        <f>INDEX(Table1[TOKO-KOTA_H],A:A)</f>
        <v>TRIO PLAZA-MAGELANG</v>
      </c>
      <c r="O139" t="str">
        <f>IF(INDEX(Table1[KODE BARANG],A:A)=0,"",INDEX(Table1[KODE BARANG],A:A))</f>
        <v>POS-TF14</v>
      </c>
      <c r="P139" t="str">
        <f>INDEX(Table1[NAMA BARANG],A:A)</f>
        <v>STICK NOTE TF 654-8C-M</v>
      </c>
      <c r="Q139" t="str">
        <f>INDEX(Table1[ADA DI DAFTAR STOCK?],A:A)</f>
        <v>ADA</v>
      </c>
      <c r="R139" t="str">
        <f>SUBSTITUTE(_xlfn.NUMBERVALUE(Table4[[#This Row],[JUMLAH]],",","."),",",".")</f>
        <v>12</v>
      </c>
      <c r="S139" t="str">
        <f>INDEX(Table1[SATUAN_CONV],A:A)</f>
        <v>PCS</v>
      </c>
      <c r="T139" s="10" t="str">
        <f>SUBSTITUTE(_xlfn.NUMBERVALUE(Table4[[#This Row],[HARGA]],",","."),",",".")</f>
        <v>8500</v>
      </c>
      <c r="U139" s="12" t="str">
        <f>SUBSTITUTE(Table4[[#This Row],[DISKON]],",",".")</f>
        <v/>
      </c>
      <c r="V139" s="12" t="str">
        <f>SUBSTITUTE(Table4[[#This Row],[DISKON NOTA]],",",".")</f>
        <v/>
      </c>
      <c r="W139" s="3">
        <f>INDEX(Table1[TANGGAL NOTA_H],A:A)</f>
        <v>45531</v>
      </c>
      <c r="X139" s="3">
        <f>IF(INDEX(Table1[TANGGAL GUDANG_H],A:A)="","",INDEX(Table1[TANGGAL GUDANG_H],A:A))</f>
        <v>45531</v>
      </c>
      <c r="Y139" s="3">
        <f>INDEX(Table1[TANGGAL UPDATE_H],A:A)</f>
        <v>45534</v>
      </c>
      <c r="Z139" t="str">
        <f>INDEX(Table1[KOMENTAR_H],A:A)</f>
        <v/>
      </c>
      <c r="AA139"/>
      <c r="AB139">
        <f>IF(Table4[[#This Row],[DISKON]]="",Table4[[#This Row],[HARGA]],Table4[[#This Row],[HARGA]]*Table4[[#This Row],[DISKON]])</f>
        <v>8500</v>
      </c>
      <c r="AC139">
        <f>Table4[[#This Row],[TATAL DISKON]]*Table4[[#This Row],[JUMLAH]]</f>
        <v>102000</v>
      </c>
      <c r="AD139" t="str">
        <f>CONCATENATE(Table4[[#This Row],[SALES_C]],Table4[[#This Row],[NOTA TOKO]])</f>
        <v>G3521</v>
      </c>
      <c r="AE139">
        <f>INDEX(Table1[I],'4'!A:A)</f>
        <v>0</v>
      </c>
      <c r="AF139" t="e">
        <f>IF(Table4[[#This Row],[Column2]]="","",MATCH(Table4[[#This Row],[Column2]],AM:AM,0))</f>
        <v>#N/A</v>
      </c>
      <c r="AG139" t="str">
        <f>CONCATENATE(Table4[[#This Row],[TOKO-KOTA]],"_",Table4[[#This Row],[NAMA BARANG]])</f>
        <v>TRIO PLAZA-MAGELANG_STICK NOTE TF 654-8C-M</v>
      </c>
      <c r="AH139" t="str">
        <f>CONCATENATE(Table4[[#This Row],[CONCAT_TOKO KOTA + NAMA BARANG]],"_",Table4[[#This Row],[HARGA_C]])</f>
        <v>TRIO PLAZA-MAGELANG_STICK NOTE TF 654-8C-M_8500</v>
      </c>
      <c r="AK139" s="64">
        <v>2955</v>
      </c>
      <c r="AL139" s="8" t="s">
        <v>8476</v>
      </c>
      <c r="AM139" t="str">
        <f t="shared" si="2"/>
        <v>H2955</v>
      </c>
      <c r="AN139" t="e">
        <f>IF(Table10[[#This Row],[Column3]]="","",MATCH(Table10[[#This Row],[Column3]],AD:AD,0))</f>
        <v>#N/A</v>
      </c>
    </row>
    <row r="140" spans="1:40" ht="13.5" thickBot="1">
      <c r="A140" s="73">
        <v>156</v>
      </c>
      <c r="C140">
        <f>ROW()</f>
        <v>140</v>
      </c>
      <c r="D140">
        <f>INDEX(Table1[ROWID],A:A)</f>
        <v>148</v>
      </c>
      <c r="E140">
        <f>INDEX(Table1[//DBS],A:A)</f>
        <v>2640</v>
      </c>
      <c r="F140">
        <f>INDEX(Table1[HARGA_CONV],A:A)</f>
        <v>10416</v>
      </c>
      <c r="G140" t="str">
        <f>IF(INDEX(Table1[SALES_H],Table4[[#This Row],[ROWID]])=0,"",INDEX(Table1[SALES_H],Table4[[#This Row],[ROWID]]))</f>
        <v>G</v>
      </c>
      <c r="H140" t="str">
        <f>IF(Table4[[#This Row],[SALES]]="","",INDEX(SALES_DICT[2],MATCH(Table4[[#This Row],[SALES]],SALES_DICT[1],0)))</f>
        <v>G</v>
      </c>
      <c r="I140" s="2" t="str">
        <f>IF(INDEX(Table1[DISKON],A:A)=0,"",INDEX(Table1[DISKON],A:A))</f>
        <v/>
      </c>
      <c r="J140" s="2" t="str">
        <f>IF(INDEX(Table1[DISKON NOTA],A:A)=0,"",INDEX(Table1[DISKON NOTA],A:A))</f>
        <v/>
      </c>
      <c r="K140" s="7">
        <f>INDEX(Table1[ISI_CONV],A:A)</f>
        <v>12</v>
      </c>
      <c r="L140" s="11">
        <f>INDEX(Table1[NOTA TOKO],Table4[[#This Row],[ROWID]])</f>
        <v>3521</v>
      </c>
      <c r="M140" t="str">
        <f>Table4[[#This Row],[SALES DICT]]</f>
        <v>G</v>
      </c>
      <c r="N140" t="str">
        <f>INDEX(Table1[TOKO-KOTA_H],A:A)</f>
        <v>TRIO PLAZA-MAGELANG</v>
      </c>
      <c r="O140" t="str">
        <f>IF(INDEX(Table1[KODE BARANG],A:A)=0,"",INDEX(Table1[KODE BARANG],A:A))</f>
        <v>PUN-IM2</v>
      </c>
      <c r="P140" t="str">
        <f>INDEX(Table1[NAMA BARANG],A:A)</f>
        <v>PUNCH 3011</v>
      </c>
      <c r="Q140" t="str">
        <f>INDEX(Table1[ADA DI DAFTAR STOCK?],A:A)</f>
        <v>ADA</v>
      </c>
      <c r="R140" t="str">
        <f>SUBSTITUTE(_xlfn.NUMBERVALUE(Table4[[#This Row],[JUMLAH]],",","."),",",".")</f>
        <v>12</v>
      </c>
      <c r="S140" t="str">
        <f>INDEX(Table1[SATUAN_CONV],A:A)</f>
        <v>PCS</v>
      </c>
      <c r="T140" s="10" t="str">
        <f>SUBSTITUTE(_xlfn.NUMBERVALUE(Table4[[#This Row],[HARGA]],",","."),",",".")</f>
        <v>10416</v>
      </c>
      <c r="U140" s="12" t="str">
        <f>SUBSTITUTE(Table4[[#This Row],[DISKON]],",",".")</f>
        <v/>
      </c>
      <c r="V140" s="12" t="str">
        <f>SUBSTITUTE(Table4[[#This Row],[DISKON NOTA]],",",".")</f>
        <v/>
      </c>
      <c r="W140" s="3">
        <f>INDEX(Table1[TANGGAL NOTA_H],A:A)</f>
        <v>45531</v>
      </c>
      <c r="X140" s="3">
        <f>IF(INDEX(Table1[TANGGAL GUDANG_H],A:A)="","",INDEX(Table1[TANGGAL GUDANG_H],A:A))</f>
        <v>45530</v>
      </c>
      <c r="Y140" s="3">
        <f>INDEX(Table1[TANGGAL UPDATE_H],A:A)</f>
        <v>45534</v>
      </c>
      <c r="Z140" t="str">
        <f>INDEX(Table1[KOMENTAR_H],A:A)</f>
        <v/>
      </c>
      <c r="AA140"/>
      <c r="AB140">
        <f>IF(Table4[[#This Row],[DISKON]]="",Table4[[#This Row],[HARGA]],Table4[[#This Row],[HARGA]]*Table4[[#This Row],[DISKON]])</f>
        <v>10416</v>
      </c>
      <c r="AC140">
        <f>Table4[[#This Row],[TATAL DISKON]]*Table4[[#This Row],[JUMLAH]]</f>
        <v>124992</v>
      </c>
      <c r="AD140" t="str">
        <f>CONCATENATE(Table4[[#This Row],[SALES_C]],Table4[[#This Row],[NOTA TOKO]])</f>
        <v>G3521</v>
      </c>
      <c r="AE140">
        <f>INDEX(Table1[I],'4'!A:A)</f>
        <v>0</v>
      </c>
      <c r="AF140" t="e">
        <f>IF(Table4[[#This Row],[Column2]]="","",MATCH(Table4[[#This Row],[Column2]],AM:AM,0))</f>
        <v>#N/A</v>
      </c>
      <c r="AG140" t="str">
        <f>CONCATENATE(Table4[[#This Row],[TOKO-KOTA]],"_",Table4[[#This Row],[NAMA BARANG]])</f>
        <v>TRIO PLAZA-MAGELANG_PUNCH 3011</v>
      </c>
      <c r="AH140" t="str">
        <f>CONCATENATE(Table4[[#This Row],[CONCAT_TOKO KOTA + NAMA BARANG]],"_",Table4[[#This Row],[HARGA_C]])</f>
        <v>TRIO PLAZA-MAGELANG_PUNCH 3011_10416</v>
      </c>
      <c r="AK140" s="64">
        <v>2955</v>
      </c>
      <c r="AL140" s="8" t="s">
        <v>8476</v>
      </c>
      <c r="AM140" t="str">
        <f t="shared" si="2"/>
        <v>H2955</v>
      </c>
      <c r="AN140" t="e">
        <f>IF(Table10[[#This Row],[Column3]]="","",MATCH(Table10[[#This Row],[Column3]],AD:AD,0))</f>
        <v>#N/A</v>
      </c>
    </row>
    <row r="141" spans="1:40" ht="13.5" thickBot="1">
      <c r="A141" s="73">
        <v>157</v>
      </c>
      <c r="C141">
        <f>ROW()</f>
        <v>141</v>
      </c>
      <c r="D141">
        <f>INDEX(Table1[ROWID],A:A)</f>
        <v>148</v>
      </c>
      <c r="E141">
        <f>INDEX(Table1[//DBS],A:A)</f>
        <v>1570</v>
      </c>
      <c r="F141">
        <f>INDEX(Table1[HARGA_CONV],A:A)</f>
        <v>50000</v>
      </c>
      <c r="G141" t="str">
        <f>IF(INDEX(Table1[SALES_H],Table4[[#This Row],[ROWID]])=0,"",INDEX(Table1[SALES_H],Table4[[#This Row],[ROWID]]))</f>
        <v>G</v>
      </c>
      <c r="H141" t="str">
        <f>IF(Table4[[#This Row],[SALES]]="","",INDEX(SALES_DICT[2],MATCH(Table4[[#This Row],[SALES]],SALES_DICT[1],0)))</f>
        <v>G</v>
      </c>
      <c r="I141" s="2" t="str">
        <f>IF(INDEX(Table1[DISKON],A:A)=0,"",INDEX(Table1[DISKON],A:A))</f>
        <v/>
      </c>
      <c r="J141" s="2" t="str">
        <f>IF(INDEX(Table1[DISKON NOTA],A:A)=0,"",INDEX(Table1[DISKON NOTA],A:A))</f>
        <v/>
      </c>
      <c r="K141" s="7">
        <f>INDEX(Table1[ISI_CONV],A:A)</f>
        <v>1</v>
      </c>
      <c r="L141" s="11">
        <f>INDEX(Table1[NOTA TOKO],Table4[[#This Row],[ROWID]])</f>
        <v>3521</v>
      </c>
      <c r="M141" t="str">
        <f>Table4[[#This Row],[SALES DICT]]</f>
        <v>G</v>
      </c>
      <c r="N141" t="str">
        <f>INDEX(Table1[TOKO-KOTA_H],A:A)</f>
        <v>TRIO PLAZA-MAGELANG</v>
      </c>
      <c r="O141" t="str">
        <f>IF(INDEX(Table1[KODE BARANG],A:A)=0,"",INDEX(Table1[KODE BARANG],A:A))</f>
        <v>LEM-WM2</v>
      </c>
      <c r="P141" t="str">
        <f>INDEX(Table1[NAMA BARANG],A:A)</f>
        <v>LEM BAKAR STIK 7X30 WOMY PUTIH K</v>
      </c>
      <c r="Q141" t="str">
        <f>INDEX(Table1[ADA DI DAFTAR STOCK?],A:A)</f>
        <v>ADA</v>
      </c>
      <c r="R141" t="str">
        <f>SUBSTITUTE(_xlfn.NUMBERVALUE(Table4[[#This Row],[JUMLAH]],",","."),",",".")</f>
        <v>1</v>
      </c>
      <c r="S141" t="str">
        <f>INDEX(Table1[SATUAN_CONV],A:A)</f>
        <v>PAK</v>
      </c>
      <c r="T141" s="10" t="str">
        <f>SUBSTITUTE(_xlfn.NUMBERVALUE(Table4[[#This Row],[HARGA]],",","."),",",".")</f>
        <v>50000</v>
      </c>
      <c r="U141" s="12" t="str">
        <f>SUBSTITUTE(Table4[[#This Row],[DISKON]],",",".")</f>
        <v/>
      </c>
      <c r="V141" s="12" t="str">
        <f>SUBSTITUTE(Table4[[#This Row],[DISKON NOTA]],",",".")</f>
        <v/>
      </c>
      <c r="W141" s="3">
        <f>INDEX(Table1[TANGGAL NOTA_H],A:A)</f>
        <v>45531</v>
      </c>
      <c r="X141" s="3">
        <f>IF(INDEX(Table1[TANGGAL GUDANG_H],A:A)="","",INDEX(Table1[TANGGAL GUDANG_H],A:A))</f>
        <v>45530</v>
      </c>
      <c r="Y141" s="3">
        <f>INDEX(Table1[TANGGAL UPDATE_H],A:A)</f>
        <v>45534</v>
      </c>
      <c r="Z141" t="str">
        <f>INDEX(Table1[KOMENTAR_H],A:A)</f>
        <v/>
      </c>
      <c r="AA141"/>
      <c r="AB141">
        <f>IF(Table4[[#This Row],[DISKON]]="",Table4[[#This Row],[HARGA]],Table4[[#This Row],[HARGA]]*Table4[[#This Row],[DISKON]])</f>
        <v>50000</v>
      </c>
      <c r="AC141">
        <f>Table4[[#This Row],[TATAL DISKON]]*Table4[[#This Row],[JUMLAH]]</f>
        <v>50000</v>
      </c>
      <c r="AD141" t="str">
        <f>CONCATENATE(Table4[[#This Row],[SALES_C]],Table4[[#This Row],[NOTA TOKO]])</f>
        <v>G3521</v>
      </c>
      <c r="AE141">
        <f>INDEX(Table1[I],'4'!A:A)</f>
        <v>0</v>
      </c>
      <c r="AF141" t="e">
        <f>IF(Table4[[#This Row],[Column2]]="","",MATCH(Table4[[#This Row],[Column2]],AM:AM,0))</f>
        <v>#N/A</v>
      </c>
      <c r="AG141" t="str">
        <f>CONCATENATE(Table4[[#This Row],[TOKO-KOTA]],"_",Table4[[#This Row],[NAMA BARANG]])</f>
        <v>TRIO PLAZA-MAGELANG_LEM BAKAR STIK 7X30 WOMY PUTIH K</v>
      </c>
      <c r="AH141" t="str">
        <f>CONCATENATE(Table4[[#This Row],[CONCAT_TOKO KOTA + NAMA BARANG]],"_",Table4[[#This Row],[HARGA_C]])</f>
        <v>TRIO PLAZA-MAGELANG_LEM BAKAR STIK 7X30 WOMY PUTIH K_50000</v>
      </c>
      <c r="AK141" s="64">
        <v>2955</v>
      </c>
      <c r="AL141" s="8" t="s">
        <v>8476</v>
      </c>
      <c r="AM141" t="str">
        <f t="shared" si="2"/>
        <v>H2955</v>
      </c>
      <c r="AN141" t="e">
        <f>IF(Table10[[#This Row],[Column3]]="","",MATCH(Table10[[#This Row],[Column3]],AD:AD,0))</f>
        <v>#N/A</v>
      </c>
    </row>
    <row r="142" spans="1:40" ht="13.5" thickBot="1">
      <c r="A142" s="73">
        <v>158</v>
      </c>
      <c r="C142">
        <f>ROW()</f>
        <v>142</v>
      </c>
      <c r="D142">
        <f>INDEX(Table1[ROWID],A:A)</f>
        <v>148</v>
      </c>
      <c r="E142">
        <f>INDEX(Table1[//DBS],A:A)</f>
        <v>130</v>
      </c>
      <c r="F142">
        <f>INDEX(Table1[HARGA_CONV],A:A)</f>
        <v>140000</v>
      </c>
      <c r="G142" t="str">
        <f>IF(INDEX(Table1[SALES_H],Table4[[#This Row],[ROWID]])=0,"",INDEX(Table1[SALES_H],Table4[[#This Row],[ROWID]]))</f>
        <v>G</v>
      </c>
      <c r="H142" t="str">
        <f>IF(Table4[[#This Row],[SALES]]="","",INDEX(SALES_DICT[2],MATCH(Table4[[#This Row],[SALES]],SALES_DICT[1],0)))</f>
        <v>G</v>
      </c>
      <c r="I142" s="2" t="str">
        <f>IF(INDEX(Table1[DISKON],A:A)=0,"",INDEX(Table1[DISKON],A:A))</f>
        <v/>
      </c>
      <c r="J142" s="2" t="str">
        <f>IF(INDEX(Table1[DISKON NOTA],A:A)=0,"",INDEX(Table1[DISKON NOTA],A:A))</f>
        <v/>
      </c>
      <c r="K142" s="7">
        <f>INDEX(Table1[ISI_CONV],A:A)</f>
        <v>1</v>
      </c>
      <c r="L142" s="11">
        <f>INDEX(Table1[NOTA TOKO],Table4[[#This Row],[ROWID]])</f>
        <v>3521</v>
      </c>
      <c r="M142" t="str">
        <f>Table4[[#This Row],[SALES DICT]]</f>
        <v>G</v>
      </c>
      <c r="N142" t="str">
        <f>INDEX(Table1[TOKO-KOTA_H],A:A)</f>
        <v>TRIO PLAZA-MAGELANG</v>
      </c>
      <c r="O142" t="str">
        <f>IF(INDEX(Table1[KODE BARANG],A:A)=0,"",INDEX(Table1[KODE BARANG],A:A))</f>
        <v>ASA-IM67</v>
      </c>
      <c r="P142" t="str">
        <f>INDEX(Table1[NAMA BARANG],A:A)</f>
        <v>ASAHAN TOPLES DY-347 GIGI (1 TOP=80 PCS)</v>
      </c>
      <c r="Q142" t="str">
        <f>INDEX(Table1[ADA DI DAFTAR STOCK?],A:A)</f>
        <v>ADA</v>
      </c>
      <c r="R142" t="str">
        <f>SUBSTITUTE(_xlfn.NUMBERVALUE(Table4[[#This Row],[JUMLAH]],",","."),",",".")</f>
        <v>1</v>
      </c>
      <c r="S142" t="str">
        <f>INDEX(Table1[SATUAN_CONV],A:A)</f>
        <v>TOP</v>
      </c>
      <c r="T142" s="10" t="str">
        <f>SUBSTITUTE(_xlfn.NUMBERVALUE(Table4[[#This Row],[HARGA]],",","."),",",".")</f>
        <v>140000</v>
      </c>
      <c r="U142" s="12" t="str">
        <f>SUBSTITUTE(Table4[[#This Row],[DISKON]],",",".")</f>
        <v/>
      </c>
      <c r="V142" s="12" t="str">
        <f>SUBSTITUTE(Table4[[#This Row],[DISKON NOTA]],",",".")</f>
        <v/>
      </c>
      <c r="W142" s="3">
        <f>INDEX(Table1[TANGGAL NOTA_H],A:A)</f>
        <v>45531</v>
      </c>
      <c r="X142" s="3">
        <f>IF(INDEX(Table1[TANGGAL GUDANG_H],A:A)="","",INDEX(Table1[TANGGAL GUDANG_H],A:A))</f>
        <v>45530</v>
      </c>
      <c r="Y142" s="3">
        <f>INDEX(Table1[TANGGAL UPDATE_H],A:A)</f>
        <v>45534</v>
      </c>
      <c r="Z142" t="str">
        <f>INDEX(Table1[KOMENTAR_H],A:A)</f>
        <v/>
      </c>
      <c r="AA142"/>
      <c r="AB142">
        <f>IF(Table4[[#This Row],[DISKON]]="",Table4[[#This Row],[HARGA]],Table4[[#This Row],[HARGA]]*Table4[[#This Row],[DISKON]])</f>
        <v>140000</v>
      </c>
      <c r="AC142">
        <f>Table4[[#This Row],[TATAL DISKON]]*Table4[[#This Row],[JUMLAH]]</f>
        <v>140000</v>
      </c>
      <c r="AD142" t="str">
        <f>CONCATENATE(Table4[[#This Row],[SALES_C]],Table4[[#This Row],[NOTA TOKO]])</f>
        <v>G3521</v>
      </c>
      <c r="AE142">
        <f>INDEX(Table1[I],'4'!A:A)</f>
        <v>0</v>
      </c>
      <c r="AF142" t="e">
        <f>IF(Table4[[#This Row],[Column2]]="","",MATCH(Table4[[#This Row],[Column2]],AM:AM,0))</f>
        <v>#N/A</v>
      </c>
      <c r="AG142" t="str">
        <f>CONCATENATE(Table4[[#This Row],[TOKO-KOTA]],"_",Table4[[#This Row],[NAMA BARANG]])</f>
        <v>TRIO PLAZA-MAGELANG_ASAHAN TOPLES DY-347 GIGI (1 TOP=80 PCS)</v>
      </c>
      <c r="AH142" t="str">
        <f>CONCATENATE(Table4[[#This Row],[CONCAT_TOKO KOTA + NAMA BARANG]],"_",Table4[[#This Row],[HARGA_C]])</f>
        <v>TRIO PLAZA-MAGELANG_ASAHAN TOPLES DY-347 GIGI (1 TOP=80 PCS)_140000</v>
      </c>
      <c r="AK142" s="64">
        <v>2955</v>
      </c>
      <c r="AL142" s="8" t="s">
        <v>8476</v>
      </c>
      <c r="AM142" t="str">
        <f t="shared" si="2"/>
        <v>H2955</v>
      </c>
      <c r="AN142" t="e">
        <f>IF(Table10[[#This Row],[Column3]]="","",MATCH(Table10[[#This Row],[Column3]],AD:AD,0))</f>
        <v>#N/A</v>
      </c>
    </row>
    <row r="143" spans="1:40" ht="13.5" thickBot="1">
      <c r="A143" s="73">
        <v>159</v>
      </c>
      <c r="C143">
        <f>ROW()</f>
        <v>143</v>
      </c>
      <c r="D143">
        <f>INDEX(Table1[ROWID],A:A)</f>
        <v>148</v>
      </c>
      <c r="E143">
        <f>INDEX(Table1[//DBS],A:A)</f>
        <v>83</v>
      </c>
      <c r="F143">
        <f>INDEX(Table1[HARGA_CONV],A:A)</f>
        <v>70000</v>
      </c>
      <c r="G143" t="str">
        <f>IF(INDEX(Table1[SALES_H],Table4[[#This Row],[ROWID]])=0,"",INDEX(Table1[SALES_H],Table4[[#This Row],[ROWID]]))</f>
        <v>G</v>
      </c>
      <c r="H143" t="str">
        <f>IF(Table4[[#This Row],[SALES]]="","",INDEX(SALES_DICT[2],MATCH(Table4[[#This Row],[SALES]],SALES_DICT[1],0)))</f>
        <v>G</v>
      </c>
      <c r="I143" s="2" t="str">
        <f>IF(INDEX(Table1[DISKON],A:A)=0,"",INDEX(Table1[DISKON],A:A))</f>
        <v/>
      </c>
      <c r="J143" s="2" t="str">
        <f>IF(INDEX(Table1[DISKON NOTA],A:A)=0,"",INDEX(Table1[DISKON NOTA],A:A))</f>
        <v/>
      </c>
      <c r="K143" s="7">
        <f>INDEX(Table1[ISI_CONV],A:A)</f>
        <v>1</v>
      </c>
      <c r="L143" s="11">
        <f>INDEX(Table1[NOTA TOKO],Table4[[#This Row],[ROWID]])</f>
        <v>3521</v>
      </c>
      <c r="M143" t="str">
        <f>Table4[[#This Row],[SALES DICT]]</f>
        <v>G</v>
      </c>
      <c r="N143" t="str">
        <f>INDEX(Table1[TOKO-KOTA_H],A:A)</f>
        <v>TRIO PLAZA-MAGELANG</v>
      </c>
      <c r="O143" t="str">
        <f>IF(INDEX(Table1[KODE BARANG],A:A)=0,"",INDEX(Table1[KODE BARANG],A:A))</f>
        <v>ASA-IM8</v>
      </c>
      <c r="P143" t="str">
        <f>INDEX(Table1[NAMA BARANG],A:A)</f>
        <v>ASAHAN TOPLES 8817 UNICORN (1 TOP=40 PCS)</v>
      </c>
      <c r="Q143" t="str">
        <f>INDEX(Table1[ADA DI DAFTAR STOCK?],A:A)</f>
        <v>ADA</v>
      </c>
      <c r="R143" t="str">
        <f>SUBSTITUTE(_xlfn.NUMBERVALUE(Table4[[#This Row],[JUMLAH]],",","."),",",".")</f>
        <v>1</v>
      </c>
      <c r="S143" t="str">
        <f>INDEX(Table1[SATUAN_CONV],A:A)</f>
        <v>TOP</v>
      </c>
      <c r="T143" s="10" t="str">
        <f>SUBSTITUTE(_xlfn.NUMBERVALUE(Table4[[#This Row],[HARGA]],",","."),",",".")</f>
        <v>70000</v>
      </c>
      <c r="U143" s="12" t="str">
        <f>SUBSTITUTE(Table4[[#This Row],[DISKON]],",",".")</f>
        <v/>
      </c>
      <c r="V143" s="12" t="str">
        <f>SUBSTITUTE(Table4[[#This Row],[DISKON NOTA]],",",".")</f>
        <v/>
      </c>
      <c r="W143" s="3">
        <f>INDEX(Table1[TANGGAL NOTA_H],A:A)</f>
        <v>45531</v>
      </c>
      <c r="X143" s="3">
        <f>IF(INDEX(Table1[TANGGAL GUDANG_H],A:A)="","",INDEX(Table1[TANGGAL GUDANG_H],A:A))</f>
        <v>45530</v>
      </c>
      <c r="Y143" s="3">
        <f>INDEX(Table1[TANGGAL UPDATE_H],A:A)</f>
        <v>45534</v>
      </c>
      <c r="Z143" t="str">
        <f>INDEX(Table1[KOMENTAR_H],A:A)</f>
        <v/>
      </c>
      <c r="AA143"/>
      <c r="AB143">
        <f>IF(Table4[[#This Row],[DISKON]]="",Table4[[#This Row],[HARGA]],Table4[[#This Row],[HARGA]]*Table4[[#This Row],[DISKON]])</f>
        <v>70000</v>
      </c>
      <c r="AC143">
        <f>Table4[[#This Row],[TATAL DISKON]]*Table4[[#This Row],[JUMLAH]]</f>
        <v>70000</v>
      </c>
      <c r="AD143" t="str">
        <f>CONCATENATE(Table4[[#This Row],[SALES_C]],Table4[[#This Row],[NOTA TOKO]])</f>
        <v>G3521</v>
      </c>
      <c r="AE143">
        <f>INDEX(Table1[I],'4'!A:A)</f>
        <v>0</v>
      </c>
      <c r="AF143" t="e">
        <f>IF(Table4[[#This Row],[Column2]]="","",MATCH(Table4[[#This Row],[Column2]],AM:AM,0))</f>
        <v>#N/A</v>
      </c>
      <c r="AG143" t="str">
        <f>CONCATENATE(Table4[[#This Row],[TOKO-KOTA]],"_",Table4[[#This Row],[NAMA BARANG]])</f>
        <v>TRIO PLAZA-MAGELANG_ASAHAN TOPLES 8817 UNICORN (1 TOP=40 PCS)</v>
      </c>
      <c r="AH143" t="str">
        <f>CONCATENATE(Table4[[#This Row],[CONCAT_TOKO KOTA + NAMA BARANG]],"_",Table4[[#This Row],[HARGA_C]])</f>
        <v>TRIO PLAZA-MAGELANG_ASAHAN TOPLES 8817 UNICORN (1 TOP=40 PCS)_70000</v>
      </c>
      <c r="AK143" s="64">
        <v>2955</v>
      </c>
      <c r="AL143" s="8" t="s">
        <v>8476</v>
      </c>
      <c r="AM143" t="str">
        <f t="shared" si="2"/>
        <v>H2955</v>
      </c>
      <c r="AN143" t="e">
        <f>IF(Table10[[#This Row],[Column3]]="","",MATCH(Table10[[#This Row],[Column3]],AD:AD,0))</f>
        <v>#N/A</v>
      </c>
    </row>
    <row r="144" spans="1:40" ht="13.5" thickBot="1">
      <c r="A144" s="73">
        <v>160</v>
      </c>
      <c r="C144">
        <f>ROW()</f>
        <v>144</v>
      </c>
      <c r="D144">
        <f>INDEX(Table1[ROWID],A:A)</f>
        <v>148</v>
      </c>
      <c r="E144">
        <f>INDEX(Table1[//DBS],A:A)</f>
        <v>204</v>
      </c>
      <c r="F144">
        <f>INDEX(Table1[HARGA_CONV],A:A)</f>
        <v>29750</v>
      </c>
      <c r="G144" t="str">
        <f>IF(INDEX(Table1[SALES_H],Table4[[#This Row],[ROWID]])=0,"",INDEX(Table1[SALES_H],Table4[[#This Row],[ROWID]]))</f>
        <v>G</v>
      </c>
      <c r="H144" t="str">
        <f>IF(Table4[[#This Row],[SALES]]="","",INDEX(SALES_DICT[2],MATCH(Table4[[#This Row],[SALES]],SALES_DICT[1],0)))</f>
        <v>G</v>
      </c>
      <c r="I144" s="2" t="str">
        <f>IF(INDEX(Table1[DISKON],A:A)=0,"",INDEX(Table1[DISKON],A:A))</f>
        <v/>
      </c>
      <c r="J144" s="2" t="str">
        <f>IF(INDEX(Table1[DISKON NOTA],A:A)=0,"",INDEX(Table1[DISKON NOTA],A:A))</f>
        <v/>
      </c>
      <c r="K144" s="7">
        <f>INDEX(Table1[ISI_CONV],A:A)</f>
        <v>1</v>
      </c>
      <c r="L144" s="11">
        <f>INDEX(Table1[NOTA TOKO],Table4[[#This Row],[ROWID]])</f>
        <v>3521</v>
      </c>
      <c r="M144" t="str">
        <f>Table4[[#This Row],[SALES DICT]]</f>
        <v>G</v>
      </c>
      <c r="N144" t="str">
        <f>INDEX(Table1[TOKO-KOTA_H],A:A)</f>
        <v>TRIO PLAZA-MAGELANG</v>
      </c>
      <c r="O144" t="str">
        <f>IF(INDEX(Table1[KODE BARANG],A:A)=0,"",INDEX(Table1[KODE BARANG],A:A))</f>
        <v>ASA-NB166</v>
      </c>
      <c r="P144" t="str">
        <f>INDEX(Table1[NAMA BARANG],A:A)</f>
        <v>ASAHAN TOPLES R-5857 KITTY (1 TOP=17PCS)</v>
      </c>
      <c r="Q144" t="str">
        <f>INDEX(Table1[ADA DI DAFTAR STOCK?],A:A)</f>
        <v>ADA</v>
      </c>
      <c r="R144" t="str">
        <f>SUBSTITUTE(_xlfn.NUMBERVALUE(Table4[[#This Row],[JUMLAH]],",","."),",",".")</f>
        <v>1</v>
      </c>
      <c r="S144" t="str">
        <f>INDEX(Table1[SATUAN_CONV],A:A)</f>
        <v>TOP</v>
      </c>
      <c r="T144" s="10" t="str">
        <f>SUBSTITUTE(_xlfn.NUMBERVALUE(Table4[[#This Row],[HARGA]],",","."),",",".")</f>
        <v>29750</v>
      </c>
      <c r="U144" s="12" t="str">
        <f>SUBSTITUTE(Table4[[#This Row],[DISKON]],",",".")</f>
        <v/>
      </c>
      <c r="V144" s="12" t="str">
        <f>SUBSTITUTE(Table4[[#This Row],[DISKON NOTA]],",",".")</f>
        <v/>
      </c>
      <c r="W144" s="3">
        <f>INDEX(Table1[TANGGAL NOTA_H],A:A)</f>
        <v>45531</v>
      </c>
      <c r="X144" s="3">
        <f>IF(INDEX(Table1[TANGGAL GUDANG_H],A:A)="","",INDEX(Table1[TANGGAL GUDANG_H],A:A))</f>
        <v>45530</v>
      </c>
      <c r="Y144" s="3">
        <f>INDEX(Table1[TANGGAL UPDATE_H],A:A)</f>
        <v>45534</v>
      </c>
      <c r="Z144" t="str">
        <f>INDEX(Table1[KOMENTAR_H],A:A)</f>
        <v/>
      </c>
      <c r="AA144"/>
      <c r="AB144">
        <f>IF(Table4[[#This Row],[DISKON]]="",Table4[[#This Row],[HARGA]],Table4[[#This Row],[HARGA]]*Table4[[#This Row],[DISKON]])</f>
        <v>29750</v>
      </c>
      <c r="AC144">
        <f>Table4[[#This Row],[TATAL DISKON]]*Table4[[#This Row],[JUMLAH]]</f>
        <v>29750</v>
      </c>
      <c r="AD144" t="str">
        <f>CONCATENATE(Table4[[#This Row],[SALES_C]],Table4[[#This Row],[NOTA TOKO]])</f>
        <v>G3521</v>
      </c>
      <c r="AE144">
        <f>INDEX(Table1[I],'4'!A:A)</f>
        <v>0</v>
      </c>
      <c r="AF144" t="e">
        <f>IF(Table4[[#This Row],[Column2]]="","",MATCH(Table4[[#This Row],[Column2]],AM:AM,0))</f>
        <v>#N/A</v>
      </c>
      <c r="AG144" t="str">
        <f>CONCATENATE(Table4[[#This Row],[TOKO-KOTA]],"_",Table4[[#This Row],[NAMA BARANG]])</f>
        <v>TRIO PLAZA-MAGELANG_ASAHAN TOPLES R-5857 KITTY (1 TOP=17PCS)</v>
      </c>
      <c r="AH144" t="str">
        <f>CONCATENATE(Table4[[#This Row],[CONCAT_TOKO KOTA + NAMA BARANG]],"_",Table4[[#This Row],[HARGA_C]])</f>
        <v>TRIO PLAZA-MAGELANG_ASAHAN TOPLES R-5857 KITTY (1 TOP=17PCS)_29750</v>
      </c>
      <c r="AK144" s="64">
        <v>2955</v>
      </c>
      <c r="AL144" s="8" t="s">
        <v>8476</v>
      </c>
      <c r="AM144" t="str">
        <f t="shared" si="2"/>
        <v>H2955</v>
      </c>
      <c r="AN144" t="e">
        <f>IF(Table10[[#This Row],[Column3]]="","",MATCH(Table10[[#This Row],[Column3]],AD:AD,0))</f>
        <v>#N/A</v>
      </c>
    </row>
    <row r="145" spans="1:40" ht="13.5" thickBot="1">
      <c r="A145" s="73">
        <v>161</v>
      </c>
      <c r="C145">
        <f>ROW()</f>
        <v>145</v>
      </c>
      <c r="D145">
        <f>INDEX(Table1[ROWID],A:A)</f>
        <v>148</v>
      </c>
      <c r="E145">
        <f>INDEX(Table1[//DBS],A:A)</f>
        <v>931</v>
      </c>
      <c r="F145">
        <f>INDEX(Table1[HARGA_CONV],A:A)</f>
        <v>11000</v>
      </c>
      <c r="G145" t="str">
        <f>IF(INDEX(Table1[SALES_H],Table4[[#This Row],[ROWID]])=0,"",INDEX(Table1[SALES_H],Table4[[#This Row],[ROWID]]))</f>
        <v>G</v>
      </c>
      <c r="H145" t="str">
        <f>IF(Table4[[#This Row],[SALES]]="","",INDEX(SALES_DICT[2],MATCH(Table4[[#This Row],[SALES]],SALES_DICT[1],0)))</f>
        <v>G</v>
      </c>
      <c r="I145" s="2" t="str">
        <f>IF(INDEX(Table1[DISKON],A:A)=0,"",INDEX(Table1[DISKON],A:A))</f>
        <v/>
      </c>
      <c r="J145" s="2" t="str">
        <f>IF(INDEX(Table1[DISKON NOTA],A:A)=0,"",INDEX(Table1[DISKON NOTA],A:A))</f>
        <v/>
      </c>
      <c r="K145" s="7">
        <f>INDEX(Table1[ISI_CONV],A:A)</f>
        <v>3</v>
      </c>
      <c r="L145" s="11">
        <f>INDEX(Table1[NOTA TOKO],Table4[[#This Row],[ROWID]])</f>
        <v>3521</v>
      </c>
      <c r="M145" t="str">
        <f>Table4[[#This Row],[SALES DICT]]</f>
        <v>G</v>
      </c>
      <c r="N145" t="str">
        <f>INDEX(Table1[TOKO-KOTA_H],A:A)</f>
        <v>TRIO PLAZA-MAGELANG</v>
      </c>
      <c r="O145" t="str">
        <f>IF(INDEX(Table1[KODE BARANG],A:A)=0,"",INDEX(Table1[KODE BARANG],A:A))</f>
        <v>DIS-MC14</v>
      </c>
      <c r="P145" t="str">
        <f>INDEX(Table1[NAMA BARANG],A:A)</f>
        <v>DISPENSER MICROTOP M 700</v>
      </c>
      <c r="Q145" t="str">
        <f>INDEX(Table1[ADA DI DAFTAR STOCK?],A:A)</f>
        <v>ADA</v>
      </c>
      <c r="R145" t="str">
        <f>SUBSTITUTE(_xlfn.NUMBERVALUE(Table4[[#This Row],[JUMLAH]],",","."),",",".")</f>
        <v>3</v>
      </c>
      <c r="S145" t="str">
        <f>INDEX(Table1[SATUAN_CONV],A:A)</f>
        <v>PCS</v>
      </c>
      <c r="T145" s="10" t="str">
        <f>SUBSTITUTE(_xlfn.NUMBERVALUE(Table4[[#This Row],[HARGA]],",","."),",",".")</f>
        <v>11000</v>
      </c>
      <c r="U145" s="12" t="str">
        <f>SUBSTITUTE(Table4[[#This Row],[DISKON]],",",".")</f>
        <v/>
      </c>
      <c r="V145" s="12" t="str">
        <f>SUBSTITUTE(Table4[[#This Row],[DISKON NOTA]],",",".")</f>
        <v/>
      </c>
      <c r="W145" s="3">
        <f>INDEX(Table1[TANGGAL NOTA_H],A:A)</f>
        <v>45531</v>
      </c>
      <c r="X145" s="3">
        <f>IF(INDEX(Table1[TANGGAL GUDANG_H],A:A)="","",INDEX(Table1[TANGGAL GUDANG_H],A:A))</f>
        <v>45530</v>
      </c>
      <c r="Y145" s="3">
        <f>INDEX(Table1[TANGGAL UPDATE_H],A:A)</f>
        <v>45534</v>
      </c>
      <c r="Z145" t="str">
        <f>INDEX(Table1[KOMENTAR_H],A:A)</f>
        <v/>
      </c>
      <c r="AA145"/>
      <c r="AB145">
        <f>IF(Table4[[#This Row],[DISKON]]="",Table4[[#This Row],[HARGA]],Table4[[#This Row],[HARGA]]*Table4[[#This Row],[DISKON]])</f>
        <v>11000</v>
      </c>
      <c r="AC145">
        <f>Table4[[#This Row],[TATAL DISKON]]*Table4[[#This Row],[JUMLAH]]</f>
        <v>33000</v>
      </c>
      <c r="AD145" t="str">
        <f>CONCATENATE(Table4[[#This Row],[SALES_C]],Table4[[#This Row],[NOTA TOKO]])</f>
        <v>G3521</v>
      </c>
      <c r="AE145">
        <f>INDEX(Table1[I],'4'!A:A)</f>
        <v>0</v>
      </c>
      <c r="AF145" t="e">
        <f>IF(Table4[[#This Row],[Column2]]="","",MATCH(Table4[[#This Row],[Column2]],AM:AM,0))</f>
        <v>#N/A</v>
      </c>
      <c r="AG145" t="str">
        <f>CONCATENATE(Table4[[#This Row],[TOKO-KOTA]],"_",Table4[[#This Row],[NAMA BARANG]])</f>
        <v>TRIO PLAZA-MAGELANG_DISPENSER MICROTOP M 700</v>
      </c>
      <c r="AH145" t="str">
        <f>CONCATENATE(Table4[[#This Row],[CONCAT_TOKO KOTA + NAMA BARANG]],"_",Table4[[#This Row],[HARGA_C]])</f>
        <v>TRIO PLAZA-MAGELANG_DISPENSER MICROTOP M 700_11000</v>
      </c>
      <c r="AK145" s="64">
        <v>2955</v>
      </c>
      <c r="AL145" s="8" t="s">
        <v>8476</v>
      </c>
      <c r="AM145" t="str">
        <f t="shared" si="2"/>
        <v>H2955</v>
      </c>
      <c r="AN145" t="e">
        <f>IF(Table10[[#This Row],[Column3]]="","",MATCH(Table10[[#This Row],[Column3]],AD:AD,0))</f>
        <v>#N/A</v>
      </c>
    </row>
    <row r="146" spans="1:40" ht="13.5" thickBot="1">
      <c r="A146" s="73">
        <v>162</v>
      </c>
      <c r="C146">
        <f>ROW()</f>
        <v>146</v>
      </c>
      <c r="D146">
        <f>INDEX(Table1[ROWID],A:A)</f>
        <v>148</v>
      </c>
      <c r="E146">
        <f>INDEX(Table1[//DBS],A:A)</f>
        <v>2494</v>
      </c>
      <c r="F146">
        <f>INDEX(Table1[HARGA_CONV],A:A)</f>
        <v>24000</v>
      </c>
      <c r="G146" t="str">
        <f>IF(INDEX(Table1[SALES_H],Table4[[#This Row],[ROWID]])=0,"",INDEX(Table1[SALES_H],Table4[[#This Row],[ROWID]]))</f>
        <v>G</v>
      </c>
      <c r="H146" t="str">
        <f>IF(Table4[[#This Row],[SALES]]="","",INDEX(SALES_DICT[2],MATCH(Table4[[#This Row],[SALES]],SALES_DICT[1],0)))</f>
        <v>G</v>
      </c>
      <c r="I146" s="2" t="str">
        <f>IF(INDEX(Table1[DISKON],A:A)=0,"",INDEX(Table1[DISKON],A:A))</f>
        <v/>
      </c>
      <c r="J146" s="2" t="str">
        <f>IF(INDEX(Table1[DISKON NOTA],A:A)=0,"",INDEX(Table1[DISKON NOTA],A:A))</f>
        <v/>
      </c>
      <c r="K146" s="7">
        <f>INDEX(Table1[ISI_CONV],A:A)</f>
        <v>12</v>
      </c>
      <c r="L146" s="11">
        <f>INDEX(Table1[NOTA TOKO],Table4[[#This Row],[ROWID]])</f>
        <v>3521</v>
      </c>
      <c r="M146" t="str">
        <f>Table4[[#This Row],[SALES DICT]]</f>
        <v>G</v>
      </c>
      <c r="N146" t="str">
        <f>INDEX(Table1[TOKO-KOTA_H],A:A)</f>
        <v>TRIO PLAZA-MAGELANG</v>
      </c>
      <c r="O146" t="str">
        <f>IF(INDEX(Table1[KODE BARANG],A:A)=0,"",INDEX(Table1[KODE BARANG],A:A))</f>
        <v>PCA-IM251</v>
      </c>
      <c r="P146" t="str">
        <f>INDEX(Table1[NAMA BARANG],A:A)</f>
        <v>PC KODE 3 SUSUN 3D KK-2401</v>
      </c>
      <c r="Q146" t="str">
        <f>INDEX(Table1[ADA DI DAFTAR STOCK?],A:A)</f>
        <v>ADA</v>
      </c>
      <c r="R146" t="str">
        <f>SUBSTITUTE(_xlfn.NUMBERVALUE(Table4[[#This Row],[JUMLAH]],",","."),",",".")</f>
        <v>12</v>
      </c>
      <c r="S146" t="str">
        <f>INDEX(Table1[SATUAN_CONV],A:A)</f>
        <v>PCS</v>
      </c>
      <c r="T146" s="10" t="str">
        <f>SUBSTITUTE(_xlfn.NUMBERVALUE(Table4[[#This Row],[HARGA]],",","."),",",".")</f>
        <v>24000</v>
      </c>
      <c r="U146" s="12" t="str">
        <f>SUBSTITUTE(Table4[[#This Row],[DISKON]],",",".")</f>
        <v/>
      </c>
      <c r="V146" s="12" t="str">
        <f>SUBSTITUTE(Table4[[#This Row],[DISKON NOTA]],",",".")</f>
        <v/>
      </c>
      <c r="W146" s="3">
        <f>INDEX(Table1[TANGGAL NOTA_H],A:A)</f>
        <v>45531</v>
      </c>
      <c r="X146" s="3">
        <f>IF(INDEX(Table1[TANGGAL GUDANG_H],A:A)="","",INDEX(Table1[TANGGAL GUDANG_H],A:A))</f>
        <v>45530</v>
      </c>
      <c r="Y146" s="3">
        <f>INDEX(Table1[TANGGAL UPDATE_H],A:A)</f>
        <v>45534</v>
      </c>
      <c r="Z146" t="str">
        <f>INDEX(Table1[KOMENTAR_H],A:A)</f>
        <v/>
      </c>
      <c r="AA146"/>
      <c r="AB146">
        <f>IF(Table4[[#This Row],[DISKON]]="",Table4[[#This Row],[HARGA]],Table4[[#This Row],[HARGA]]*Table4[[#This Row],[DISKON]])</f>
        <v>24000</v>
      </c>
      <c r="AC146">
        <f>Table4[[#This Row],[TATAL DISKON]]*Table4[[#This Row],[JUMLAH]]</f>
        <v>288000</v>
      </c>
      <c r="AD146" t="str">
        <f>CONCATENATE(Table4[[#This Row],[SALES_C]],Table4[[#This Row],[NOTA TOKO]])</f>
        <v>G3521</v>
      </c>
      <c r="AE146">
        <f>INDEX(Table1[I],'4'!A:A)</f>
        <v>0</v>
      </c>
      <c r="AF146" t="e">
        <f>IF(Table4[[#This Row],[Column2]]="","",MATCH(Table4[[#This Row],[Column2]],AM:AM,0))</f>
        <v>#N/A</v>
      </c>
      <c r="AG146" t="str">
        <f>CONCATENATE(Table4[[#This Row],[TOKO-KOTA]],"_",Table4[[#This Row],[NAMA BARANG]])</f>
        <v>TRIO PLAZA-MAGELANG_PC KODE 3 SUSUN 3D KK-2401</v>
      </c>
      <c r="AH146" t="str">
        <f>CONCATENATE(Table4[[#This Row],[CONCAT_TOKO KOTA + NAMA BARANG]],"_",Table4[[#This Row],[HARGA_C]])</f>
        <v>TRIO PLAZA-MAGELANG_PC KODE 3 SUSUN 3D KK-2401_24000</v>
      </c>
      <c r="AK146" s="64">
        <v>2955</v>
      </c>
      <c r="AL146" s="8" t="s">
        <v>8476</v>
      </c>
      <c r="AM146" t="str">
        <f t="shared" si="2"/>
        <v>H2955</v>
      </c>
      <c r="AN146" t="e">
        <f>IF(Table10[[#This Row],[Column3]]="","",MATCH(Table10[[#This Row],[Column3]],AD:AD,0))</f>
        <v>#N/A</v>
      </c>
    </row>
    <row r="147" spans="1:40" ht="13.5" thickBot="1">
      <c r="A147" s="73">
        <v>163</v>
      </c>
      <c r="C147">
        <f>ROW()</f>
        <v>147</v>
      </c>
      <c r="D147">
        <f>INDEX(Table1[ROWID],A:A)</f>
        <v>148</v>
      </c>
      <c r="E147">
        <f>INDEX(Table1[//DBS],A:A)</f>
        <v>1458</v>
      </c>
      <c r="F147">
        <f>INDEX(Table1[HARGA_CONV],A:A)</f>
        <v>24000</v>
      </c>
      <c r="G147" t="str">
        <f>IF(INDEX(Table1[SALES_H],Table4[[#This Row],[ROWID]])=0,"",INDEX(Table1[SALES_H],Table4[[#This Row],[ROWID]]))</f>
        <v>G</v>
      </c>
      <c r="H147" t="str">
        <f>IF(Table4[[#This Row],[SALES]]="","",INDEX(SALES_DICT[2],MATCH(Table4[[#This Row],[SALES]],SALES_DICT[1],0)))</f>
        <v>G</v>
      </c>
      <c r="I147" s="2" t="str">
        <f>IF(INDEX(Table1[DISKON],A:A)=0,"",INDEX(Table1[DISKON],A:A))</f>
        <v/>
      </c>
      <c r="J147" s="2" t="str">
        <f>IF(INDEX(Table1[DISKON NOTA],A:A)=0,"",INDEX(Table1[DISKON NOTA],A:A))</f>
        <v/>
      </c>
      <c r="K147" s="7">
        <f>INDEX(Table1[ISI_CONV],A:A)</f>
        <v>1</v>
      </c>
      <c r="L147" s="11">
        <f>INDEX(Table1[NOTA TOKO],Table4[[#This Row],[ROWID]])</f>
        <v>3521</v>
      </c>
      <c r="M147" t="str">
        <f>Table4[[#This Row],[SALES DICT]]</f>
        <v>G</v>
      </c>
      <c r="N147" t="str">
        <f>INDEX(Table1[TOKO-KOTA_H],A:A)</f>
        <v>TRIO PLAZA-MAGELANG</v>
      </c>
      <c r="O147" t="str">
        <f>IF(INDEX(Table1[KODE BARANG],A:A)=0,"",INDEX(Table1[KODE BARANG],A:A))</f>
        <v>KEY-IM2</v>
      </c>
      <c r="P147" t="str">
        <f>INDEX(Table1[NAMA BARANG],A:A)</f>
        <v>KEY RING K-30 (1 BOX=31 PCS)</v>
      </c>
      <c r="Q147" t="str">
        <f>INDEX(Table1[ADA DI DAFTAR STOCK?],A:A)</f>
        <v>ADA</v>
      </c>
      <c r="R147" t="str">
        <f>SUBSTITUTE(_xlfn.NUMBERVALUE(Table4[[#This Row],[JUMLAH]],",","."),",",".")</f>
        <v>1</v>
      </c>
      <c r="S147" t="str">
        <f>INDEX(Table1[SATUAN_CONV],A:A)</f>
        <v>BOX</v>
      </c>
      <c r="T147" s="10" t="str">
        <f>SUBSTITUTE(_xlfn.NUMBERVALUE(Table4[[#This Row],[HARGA]],",","."),",",".")</f>
        <v>24000</v>
      </c>
      <c r="U147" s="12" t="str">
        <f>SUBSTITUTE(Table4[[#This Row],[DISKON]],",",".")</f>
        <v/>
      </c>
      <c r="V147" s="12" t="str">
        <f>SUBSTITUTE(Table4[[#This Row],[DISKON NOTA]],",",".")</f>
        <v/>
      </c>
      <c r="W147" s="3">
        <f>INDEX(Table1[TANGGAL NOTA_H],A:A)</f>
        <v>45531</v>
      </c>
      <c r="X147" s="3">
        <f>IF(INDEX(Table1[TANGGAL GUDANG_H],A:A)="","",INDEX(Table1[TANGGAL GUDANG_H],A:A))</f>
        <v>45530</v>
      </c>
      <c r="Y147" s="3">
        <f>INDEX(Table1[TANGGAL UPDATE_H],A:A)</f>
        <v>45534</v>
      </c>
      <c r="Z147" t="str">
        <f>INDEX(Table1[KOMENTAR_H],A:A)</f>
        <v/>
      </c>
      <c r="AA147"/>
      <c r="AB147">
        <f>IF(Table4[[#This Row],[DISKON]]="",Table4[[#This Row],[HARGA]],Table4[[#This Row],[HARGA]]*Table4[[#This Row],[DISKON]])</f>
        <v>24000</v>
      </c>
      <c r="AC147">
        <f>Table4[[#This Row],[TATAL DISKON]]*Table4[[#This Row],[JUMLAH]]</f>
        <v>24000</v>
      </c>
      <c r="AD147" t="str">
        <f>CONCATENATE(Table4[[#This Row],[SALES_C]],Table4[[#This Row],[NOTA TOKO]])</f>
        <v>G3521</v>
      </c>
      <c r="AE147">
        <f>INDEX(Table1[I],'4'!A:A)</f>
        <v>0</v>
      </c>
      <c r="AF147" t="e">
        <f>IF(Table4[[#This Row],[Column2]]="","",MATCH(Table4[[#This Row],[Column2]],AM:AM,0))</f>
        <v>#N/A</v>
      </c>
      <c r="AG147" t="str">
        <f>CONCATENATE(Table4[[#This Row],[TOKO-KOTA]],"_",Table4[[#This Row],[NAMA BARANG]])</f>
        <v>TRIO PLAZA-MAGELANG_KEY RING K-30 (1 BOX=31 PCS)</v>
      </c>
      <c r="AH147" t="str">
        <f>CONCATENATE(Table4[[#This Row],[CONCAT_TOKO KOTA + NAMA BARANG]],"_",Table4[[#This Row],[HARGA_C]])</f>
        <v>TRIO PLAZA-MAGELANG_KEY RING K-30 (1 BOX=31 PCS)_24000</v>
      </c>
      <c r="AK147" s="64">
        <v>2955</v>
      </c>
      <c r="AL147" s="8" t="s">
        <v>8476</v>
      </c>
      <c r="AM147" t="str">
        <f t="shared" si="2"/>
        <v>H2955</v>
      </c>
      <c r="AN147" t="e">
        <f>IF(Table10[[#This Row],[Column3]]="","",MATCH(Table10[[#This Row],[Column3]],AD:AD,0))</f>
        <v>#N/A</v>
      </c>
    </row>
    <row r="148" spans="1:40" ht="13.5" thickBot="1">
      <c r="A148" s="73">
        <v>165</v>
      </c>
      <c r="C148">
        <f>ROW()</f>
        <v>148</v>
      </c>
      <c r="D148">
        <f>INDEX(Table1[ROWID],A:A)</f>
        <v>165</v>
      </c>
      <c r="E148">
        <f>INDEX(Table1[//DBS],A:A)</f>
        <v>2234</v>
      </c>
      <c r="F148">
        <f>INDEX(Table1[HARGA_CONV],A:A)</f>
        <v>25000</v>
      </c>
      <c r="G148" t="str">
        <f>IF(INDEX(Table1[SALES_H],Table4[[#This Row],[ROWID]])=0,"",INDEX(Table1[SALES_H],Table4[[#This Row],[ROWID]]))</f>
        <v>G</v>
      </c>
      <c r="H148" t="str">
        <f>IF(Table4[[#This Row],[SALES]]="","",INDEX(SALES_DICT[2],MATCH(Table4[[#This Row],[SALES]],SALES_DICT[1],0)))</f>
        <v>G</v>
      </c>
      <c r="I148" s="2" t="str">
        <f>IF(INDEX(Table1[DISKON],A:A)=0,"",INDEX(Table1[DISKON],A:A))</f>
        <v/>
      </c>
      <c r="J148" s="2" t="str">
        <f>IF(INDEX(Table1[DISKON NOTA],A:A)=0,"",INDEX(Table1[DISKON NOTA],A:A))</f>
        <v/>
      </c>
      <c r="K148" s="7">
        <f>INDEX(Table1[ISI_CONV],A:A)</f>
        <v>6</v>
      </c>
      <c r="L148" s="11">
        <f>INDEX(Table1[NOTA TOKO],Table4[[#This Row],[ROWID]])</f>
        <v>3522</v>
      </c>
      <c r="M148" t="str">
        <f>Table4[[#This Row],[SALES DICT]]</f>
        <v>G</v>
      </c>
      <c r="N148" t="str">
        <f>INDEX(Table1[TOKO-KOTA_H],A:A)</f>
        <v>TRIO PLAZA-MAGELANG</v>
      </c>
      <c r="O148" t="str">
        <f>IF(INDEX(Table1[KODE BARANG],A:A)=0,"",INDEX(Table1[KODE BARANG],A:A))</f>
        <v>PAP-IM6</v>
      </c>
      <c r="P148" t="str">
        <f>INDEX(Table1[NAMA BARANG],A:A)</f>
        <v>PAPAN W/B JL-115</v>
      </c>
      <c r="Q148" t="str">
        <f>INDEX(Table1[ADA DI DAFTAR STOCK?],A:A)</f>
        <v>ADA</v>
      </c>
      <c r="R148" t="str">
        <f>SUBSTITUTE(_xlfn.NUMBERVALUE(Table4[[#This Row],[JUMLAH]],",","."),",",".")</f>
        <v>6</v>
      </c>
      <c r="S148" t="str">
        <f>INDEX(Table1[SATUAN_CONV],A:A)</f>
        <v>PCS</v>
      </c>
      <c r="T148" s="10" t="str">
        <f>SUBSTITUTE(_xlfn.NUMBERVALUE(Table4[[#This Row],[HARGA]],",","."),",",".")</f>
        <v>25000</v>
      </c>
      <c r="U148" s="12" t="str">
        <f>SUBSTITUTE(Table4[[#This Row],[DISKON]],",",".")</f>
        <v/>
      </c>
      <c r="V148" s="12" t="str">
        <f>SUBSTITUTE(Table4[[#This Row],[DISKON NOTA]],",",".")</f>
        <v/>
      </c>
      <c r="W148" s="3">
        <f>INDEX(Table1[TANGGAL NOTA_H],A:A)</f>
        <v>45531</v>
      </c>
      <c r="X148" s="3">
        <f>IF(INDEX(Table1[TANGGAL GUDANG_H],A:A)="","",INDEX(Table1[TANGGAL GUDANG_H],A:A))</f>
        <v>45530</v>
      </c>
      <c r="Y148" s="3">
        <f>INDEX(Table1[TANGGAL UPDATE_H],A:A)</f>
        <v>45534</v>
      </c>
      <c r="Z148" t="str">
        <f>INDEX(Table1[KOMENTAR_H],A:A)</f>
        <v/>
      </c>
      <c r="AA148"/>
      <c r="AB148">
        <f>IF(Table4[[#This Row],[DISKON]]="",Table4[[#This Row],[HARGA]],Table4[[#This Row],[HARGA]]*Table4[[#This Row],[DISKON]])</f>
        <v>25000</v>
      </c>
      <c r="AC148">
        <f>Table4[[#This Row],[TATAL DISKON]]*Table4[[#This Row],[JUMLAH]]</f>
        <v>150000</v>
      </c>
      <c r="AD148" t="str">
        <f>CONCATENATE(Table4[[#This Row],[SALES_C]],Table4[[#This Row],[NOTA TOKO]])</f>
        <v>G3522</v>
      </c>
      <c r="AE148">
        <f>INDEX(Table1[I],'4'!A:A)</f>
        <v>0</v>
      </c>
      <c r="AF148" t="e">
        <f>IF(Table4[[#This Row],[Column2]]="","",MATCH(Table4[[#This Row],[Column2]],AM:AM,0))</f>
        <v>#N/A</v>
      </c>
      <c r="AG148" t="str">
        <f>CONCATENATE(Table4[[#This Row],[TOKO-KOTA]],"_",Table4[[#This Row],[NAMA BARANG]])</f>
        <v>TRIO PLAZA-MAGELANG_PAPAN W/B JL-115</v>
      </c>
      <c r="AH148" t="str">
        <f>CONCATENATE(Table4[[#This Row],[CONCAT_TOKO KOTA + NAMA BARANG]],"_",Table4[[#This Row],[HARGA_C]])</f>
        <v>TRIO PLAZA-MAGELANG_PAPAN W/B JL-115_25000</v>
      </c>
      <c r="AK148" s="64">
        <v>2955</v>
      </c>
      <c r="AL148" s="8" t="s">
        <v>8476</v>
      </c>
      <c r="AM148" t="str">
        <f t="shared" si="2"/>
        <v>H2955</v>
      </c>
      <c r="AN148" t="e">
        <f>IF(Table10[[#This Row],[Column3]]="","",MATCH(Table10[[#This Row],[Column3]],AD:AD,0))</f>
        <v>#N/A</v>
      </c>
    </row>
    <row r="149" spans="1:40" ht="13.5" thickBot="1">
      <c r="A149" s="73">
        <v>166</v>
      </c>
      <c r="C149">
        <f>ROW()</f>
        <v>149</v>
      </c>
      <c r="D149">
        <f>INDEX(Table1[ROWID],A:A)</f>
        <v>165</v>
      </c>
      <c r="E149">
        <f>INDEX(Table1[//DBS],A:A)</f>
        <v>2828</v>
      </c>
      <c r="F149">
        <f>INDEX(Table1[HARGA_CONV],A:A)</f>
        <v>90000</v>
      </c>
      <c r="G149" t="str">
        <f>IF(INDEX(Table1[SALES_H],Table4[[#This Row],[ROWID]])=0,"",INDEX(Table1[SALES_H],Table4[[#This Row],[ROWID]]))</f>
        <v>G</v>
      </c>
      <c r="H149" t="str">
        <f>IF(Table4[[#This Row],[SALES]]="","",INDEX(SALES_DICT[2],MATCH(Table4[[#This Row],[SALES]],SALES_DICT[1],0)))</f>
        <v>G</v>
      </c>
      <c r="I149" s="2" t="str">
        <f>IF(INDEX(Table1[DISKON],A:A)=0,"",INDEX(Table1[DISKON],A:A))</f>
        <v/>
      </c>
      <c r="J149" s="2" t="str">
        <f>IF(INDEX(Table1[DISKON NOTA],A:A)=0,"",INDEX(Table1[DISKON NOTA],A:A))</f>
        <v/>
      </c>
      <c r="K149" s="7">
        <f>INDEX(Table1[ISI_CONV],A:A)</f>
        <v>1</v>
      </c>
      <c r="L149" s="11">
        <f>INDEX(Table1[NOTA TOKO],Table4[[#This Row],[ROWID]])</f>
        <v>3522</v>
      </c>
      <c r="M149" t="str">
        <f>Table4[[#This Row],[SALES DICT]]</f>
        <v>G</v>
      </c>
      <c r="N149" t="str">
        <f>INDEX(Table1[TOKO-KOTA_H],A:A)</f>
        <v>TRIO PLAZA-MAGELANG</v>
      </c>
      <c r="O149" t="str">
        <f>IF(INDEX(Table1[KODE BARANG],A:A)=0,"",INDEX(Table1[KODE BARANG],A:A))</f>
        <v>TAP-IM11</v>
      </c>
      <c r="P149" t="str">
        <f>INDEX(Table1[NAMA BARANG],A:A)</f>
        <v>ISOLASI 608</v>
      </c>
      <c r="Q149" t="str">
        <f>INDEX(Table1[ADA DI DAFTAR STOCK?],A:A)</f>
        <v>ADA</v>
      </c>
      <c r="R149" t="str">
        <f>SUBSTITUTE(_xlfn.NUMBERVALUE(Table4[[#This Row],[JUMLAH]],",","."),",",".")</f>
        <v>1</v>
      </c>
      <c r="S149" t="str">
        <f>INDEX(Table1[SATUAN_CONV],A:A)</f>
        <v>PAK</v>
      </c>
      <c r="T149" s="10" t="str">
        <f>SUBSTITUTE(_xlfn.NUMBERVALUE(Table4[[#This Row],[HARGA]],",","."),",",".")</f>
        <v>90000</v>
      </c>
      <c r="U149" s="12" t="str">
        <f>SUBSTITUTE(Table4[[#This Row],[DISKON]],",",".")</f>
        <v/>
      </c>
      <c r="V149" s="12" t="str">
        <f>SUBSTITUTE(Table4[[#This Row],[DISKON NOTA]],",",".")</f>
        <v/>
      </c>
      <c r="W149" s="3">
        <f>INDEX(Table1[TANGGAL NOTA_H],A:A)</f>
        <v>45531</v>
      </c>
      <c r="X149" s="3">
        <f>IF(INDEX(Table1[TANGGAL GUDANG_H],A:A)="","",INDEX(Table1[TANGGAL GUDANG_H],A:A))</f>
        <v>45530</v>
      </c>
      <c r="Y149" s="3">
        <f>INDEX(Table1[TANGGAL UPDATE_H],A:A)</f>
        <v>45534</v>
      </c>
      <c r="Z149" t="str">
        <f>INDEX(Table1[KOMENTAR_H],A:A)</f>
        <v>608-3</v>
      </c>
      <c r="AA149"/>
      <c r="AB149">
        <f>IF(Table4[[#This Row],[DISKON]]="",Table4[[#This Row],[HARGA]],Table4[[#This Row],[HARGA]]*Table4[[#This Row],[DISKON]])</f>
        <v>90000</v>
      </c>
      <c r="AC149">
        <f>Table4[[#This Row],[TATAL DISKON]]*Table4[[#This Row],[JUMLAH]]</f>
        <v>90000</v>
      </c>
      <c r="AD149" t="str">
        <f>CONCATENATE(Table4[[#This Row],[SALES_C]],Table4[[#This Row],[NOTA TOKO]])</f>
        <v>G3522</v>
      </c>
      <c r="AE149">
        <f>INDEX(Table1[I],'4'!A:A)</f>
        <v>0</v>
      </c>
      <c r="AF149" t="e">
        <f>IF(Table4[[#This Row],[Column2]]="","",MATCH(Table4[[#This Row],[Column2]],AM:AM,0))</f>
        <v>#N/A</v>
      </c>
      <c r="AG149" t="str">
        <f>CONCATENATE(Table4[[#This Row],[TOKO-KOTA]],"_",Table4[[#This Row],[NAMA BARANG]])</f>
        <v>TRIO PLAZA-MAGELANG_ISOLASI 608</v>
      </c>
      <c r="AH149" t="str">
        <f>CONCATENATE(Table4[[#This Row],[CONCAT_TOKO KOTA + NAMA BARANG]],"_",Table4[[#This Row],[HARGA_C]])</f>
        <v>TRIO PLAZA-MAGELANG_ISOLASI 608_90000</v>
      </c>
      <c r="AK149" s="64">
        <v>2955</v>
      </c>
      <c r="AL149" s="8" t="s">
        <v>8476</v>
      </c>
      <c r="AM149" t="str">
        <f t="shared" si="2"/>
        <v>H2955</v>
      </c>
      <c r="AN149" t="e">
        <f>IF(Table10[[#This Row],[Column3]]="","",MATCH(Table10[[#This Row],[Column3]],AD:AD,0))</f>
        <v>#N/A</v>
      </c>
    </row>
    <row r="150" spans="1:40" ht="13.5" thickBot="1">
      <c r="A150" s="73">
        <v>167</v>
      </c>
      <c r="C150">
        <f>ROW()</f>
        <v>150</v>
      </c>
      <c r="D150">
        <f>INDEX(Table1[ROWID],A:A)</f>
        <v>165</v>
      </c>
      <c r="E150">
        <f>INDEX(Table1[//DBS],A:A)</f>
        <v>2828</v>
      </c>
      <c r="F150">
        <f>INDEX(Table1[HARGA_CONV],A:A)</f>
        <v>90000</v>
      </c>
      <c r="G150" t="str">
        <f>IF(INDEX(Table1[SALES_H],Table4[[#This Row],[ROWID]])=0,"",INDEX(Table1[SALES_H],Table4[[#This Row],[ROWID]]))</f>
        <v>G</v>
      </c>
      <c r="H150" t="str">
        <f>IF(Table4[[#This Row],[SALES]]="","",INDEX(SALES_DICT[2],MATCH(Table4[[#This Row],[SALES]],SALES_DICT[1],0)))</f>
        <v>G</v>
      </c>
      <c r="I150" s="2" t="str">
        <f>IF(INDEX(Table1[DISKON],A:A)=0,"",INDEX(Table1[DISKON],A:A))</f>
        <v/>
      </c>
      <c r="J150" s="2" t="str">
        <f>IF(INDEX(Table1[DISKON NOTA],A:A)=0,"",INDEX(Table1[DISKON NOTA],A:A))</f>
        <v/>
      </c>
      <c r="K150" s="7">
        <f>INDEX(Table1[ISI_CONV],A:A)</f>
        <v>1</v>
      </c>
      <c r="L150" s="11">
        <f>INDEX(Table1[NOTA TOKO],Table4[[#This Row],[ROWID]])</f>
        <v>3522</v>
      </c>
      <c r="M150" t="str">
        <f>Table4[[#This Row],[SALES DICT]]</f>
        <v>G</v>
      </c>
      <c r="N150" t="str">
        <f>INDEX(Table1[TOKO-KOTA_H],A:A)</f>
        <v>TRIO PLAZA-MAGELANG</v>
      </c>
      <c r="O150" t="str">
        <f>IF(INDEX(Table1[KODE BARANG],A:A)=0,"",INDEX(Table1[KODE BARANG],A:A))</f>
        <v>TAP-IM11</v>
      </c>
      <c r="P150" t="str">
        <f>INDEX(Table1[NAMA BARANG],A:A)</f>
        <v>ISOLASI 608</v>
      </c>
      <c r="Q150" t="str">
        <f>INDEX(Table1[ADA DI DAFTAR STOCK?],A:A)</f>
        <v>ADA</v>
      </c>
      <c r="R150" t="str">
        <f>SUBSTITUTE(_xlfn.NUMBERVALUE(Table4[[#This Row],[JUMLAH]],",","."),",",".")</f>
        <v>1</v>
      </c>
      <c r="S150" t="str">
        <f>INDEX(Table1[SATUAN_CONV],A:A)</f>
        <v>PAK</v>
      </c>
      <c r="T150" s="10" t="str">
        <f>SUBSTITUTE(_xlfn.NUMBERVALUE(Table4[[#This Row],[HARGA]],",","."),",",".")</f>
        <v>90000</v>
      </c>
      <c r="U150" s="12" t="str">
        <f>SUBSTITUTE(Table4[[#This Row],[DISKON]],",",".")</f>
        <v/>
      </c>
      <c r="V150" s="12" t="str">
        <f>SUBSTITUTE(Table4[[#This Row],[DISKON NOTA]],",",".")</f>
        <v/>
      </c>
      <c r="W150" s="3">
        <f>INDEX(Table1[TANGGAL NOTA_H],A:A)</f>
        <v>45531</v>
      </c>
      <c r="X150" s="3">
        <f>IF(INDEX(Table1[TANGGAL GUDANG_H],A:A)="","",INDEX(Table1[TANGGAL GUDANG_H],A:A))</f>
        <v>45530</v>
      </c>
      <c r="Y150" s="3">
        <f>INDEX(Table1[TANGGAL UPDATE_H],A:A)</f>
        <v>45534</v>
      </c>
      <c r="Z150" t="str">
        <f>INDEX(Table1[KOMENTAR_H],A:A)</f>
        <v>608-5</v>
      </c>
      <c r="AA150"/>
      <c r="AB150">
        <f>IF(Table4[[#This Row],[DISKON]]="",Table4[[#This Row],[HARGA]],Table4[[#This Row],[HARGA]]*Table4[[#This Row],[DISKON]])</f>
        <v>90000</v>
      </c>
      <c r="AC150">
        <f>Table4[[#This Row],[TATAL DISKON]]*Table4[[#This Row],[JUMLAH]]</f>
        <v>90000</v>
      </c>
      <c r="AD150" t="str">
        <f>CONCATENATE(Table4[[#This Row],[SALES_C]],Table4[[#This Row],[NOTA TOKO]])</f>
        <v>G3522</v>
      </c>
      <c r="AE150">
        <f>INDEX(Table1[I],'4'!A:A)</f>
        <v>0</v>
      </c>
      <c r="AF150" t="e">
        <f>IF(Table4[[#This Row],[Column2]]="","",MATCH(Table4[[#This Row],[Column2]],AM:AM,0))</f>
        <v>#N/A</v>
      </c>
      <c r="AG150" t="str">
        <f>CONCATENATE(Table4[[#This Row],[TOKO-KOTA]],"_",Table4[[#This Row],[NAMA BARANG]])</f>
        <v>TRIO PLAZA-MAGELANG_ISOLASI 608</v>
      </c>
      <c r="AH150" t="str">
        <f>CONCATENATE(Table4[[#This Row],[CONCAT_TOKO KOTA + NAMA BARANG]],"_",Table4[[#This Row],[HARGA_C]])</f>
        <v>TRIO PLAZA-MAGELANG_ISOLASI 608_90000</v>
      </c>
      <c r="AK150" s="64">
        <v>2955</v>
      </c>
      <c r="AL150" s="8" t="s">
        <v>8476</v>
      </c>
      <c r="AM150" t="str">
        <f t="shared" si="2"/>
        <v>H2955</v>
      </c>
      <c r="AN150" t="e">
        <f>IF(Table10[[#This Row],[Column3]]="","",MATCH(Table10[[#This Row],[Column3]],AD:AD,0))</f>
        <v>#N/A</v>
      </c>
    </row>
    <row r="151" spans="1:40" ht="13.5" thickBot="1">
      <c r="A151" s="73">
        <v>168</v>
      </c>
      <c r="C151">
        <f>ROW()</f>
        <v>151</v>
      </c>
      <c r="D151">
        <f>INDEX(Table1[ROWID],A:A)</f>
        <v>165</v>
      </c>
      <c r="E151">
        <f>INDEX(Table1[//DBS],A:A)</f>
        <v>2828</v>
      </c>
      <c r="F151">
        <f>INDEX(Table1[HARGA_CONV],A:A)</f>
        <v>90000</v>
      </c>
      <c r="G151" t="str">
        <f>IF(INDEX(Table1[SALES_H],Table4[[#This Row],[ROWID]])=0,"",INDEX(Table1[SALES_H],Table4[[#This Row],[ROWID]]))</f>
        <v>G</v>
      </c>
      <c r="H151" t="str">
        <f>IF(Table4[[#This Row],[SALES]]="","",INDEX(SALES_DICT[2],MATCH(Table4[[#This Row],[SALES]],SALES_DICT[1],0)))</f>
        <v>G</v>
      </c>
      <c r="I151" s="2" t="str">
        <f>IF(INDEX(Table1[DISKON],A:A)=0,"",INDEX(Table1[DISKON],A:A))</f>
        <v/>
      </c>
      <c r="J151" s="2" t="str">
        <f>IF(INDEX(Table1[DISKON NOTA],A:A)=0,"",INDEX(Table1[DISKON NOTA],A:A))</f>
        <v/>
      </c>
      <c r="K151" s="7">
        <f>INDEX(Table1[ISI_CONV],A:A)</f>
        <v>1</v>
      </c>
      <c r="L151" s="11">
        <f>INDEX(Table1[NOTA TOKO],Table4[[#This Row],[ROWID]])</f>
        <v>3522</v>
      </c>
      <c r="M151" t="str">
        <f>Table4[[#This Row],[SALES DICT]]</f>
        <v>G</v>
      </c>
      <c r="N151" t="str">
        <f>INDEX(Table1[TOKO-KOTA_H],A:A)</f>
        <v>TRIO PLAZA-MAGELANG</v>
      </c>
      <c r="O151" t="str">
        <f>IF(INDEX(Table1[KODE BARANG],A:A)=0,"",INDEX(Table1[KODE BARANG],A:A))</f>
        <v>TAP-IM11</v>
      </c>
      <c r="P151" t="str">
        <f>INDEX(Table1[NAMA BARANG],A:A)</f>
        <v>ISOLASI 608</v>
      </c>
      <c r="Q151" t="str">
        <f>INDEX(Table1[ADA DI DAFTAR STOCK?],A:A)</f>
        <v>ADA</v>
      </c>
      <c r="R151" t="str">
        <f>SUBSTITUTE(_xlfn.NUMBERVALUE(Table4[[#This Row],[JUMLAH]],",","."),",",".")</f>
        <v>1</v>
      </c>
      <c r="S151" t="str">
        <f>INDEX(Table1[SATUAN_CONV],A:A)</f>
        <v>PAK</v>
      </c>
      <c r="T151" s="10" t="str">
        <f>SUBSTITUTE(_xlfn.NUMBERVALUE(Table4[[#This Row],[HARGA]],",","."),",",".")</f>
        <v>90000</v>
      </c>
      <c r="U151" s="12" t="str">
        <f>SUBSTITUTE(Table4[[#This Row],[DISKON]],",",".")</f>
        <v/>
      </c>
      <c r="V151" s="12" t="str">
        <f>SUBSTITUTE(Table4[[#This Row],[DISKON NOTA]],",",".")</f>
        <v/>
      </c>
      <c r="W151" s="3">
        <f>INDEX(Table1[TANGGAL NOTA_H],A:A)</f>
        <v>45531</v>
      </c>
      <c r="X151" s="3">
        <f>IF(INDEX(Table1[TANGGAL GUDANG_H],A:A)="","",INDEX(Table1[TANGGAL GUDANG_H],A:A))</f>
        <v>45530</v>
      </c>
      <c r="Y151" s="3">
        <f>INDEX(Table1[TANGGAL UPDATE_H],A:A)</f>
        <v>45534</v>
      </c>
      <c r="Z151" t="str">
        <f>INDEX(Table1[KOMENTAR_H],A:A)</f>
        <v>608-4</v>
      </c>
      <c r="AA151"/>
      <c r="AB151">
        <f>IF(Table4[[#This Row],[DISKON]]="",Table4[[#This Row],[HARGA]],Table4[[#This Row],[HARGA]]*Table4[[#This Row],[DISKON]])</f>
        <v>90000</v>
      </c>
      <c r="AC151">
        <f>Table4[[#This Row],[TATAL DISKON]]*Table4[[#This Row],[JUMLAH]]</f>
        <v>90000</v>
      </c>
      <c r="AD151" t="str">
        <f>CONCATENATE(Table4[[#This Row],[SALES_C]],Table4[[#This Row],[NOTA TOKO]])</f>
        <v>G3522</v>
      </c>
      <c r="AE151">
        <f>INDEX(Table1[I],'4'!A:A)</f>
        <v>0</v>
      </c>
      <c r="AF151" t="e">
        <f>IF(Table4[[#This Row],[Column2]]="","",MATCH(Table4[[#This Row],[Column2]],AM:AM,0))</f>
        <v>#N/A</v>
      </c>
      <c r="AG151" t="str">
        <f>CONCATENATE(Table4[[#This Row],[TOKO-KOTA]],"_",Table4[[#This Row],[NAMA BARANG]])</f>
        <v>TRIO PLAZA-MAGELANG_ISOLASI 608</v>
      </c>
      <c r="AH151" t="str">
        <f>CONCATENATE(Table4[[#This Row],[CONCAT_TOKO KOTA + NAMA BARANG]],"_",Table4[[#This Row],[HARGA_C]])</f>
        <v>TRIO PLAZA-MAGELANG_ISOLASI 608_90000</v>
      </c>
      <c r="AK151" s="64">
        <v>2955</v>
      </c>
      <c r="AL151" s="8" t="s">
        <v>8476</v>
      </c>
      <c r="AM151" t="str">
        <f t="shared" si="2"/>
        <v>H2955</v>
      </c>
      <c r="AN151" t="e">
        <f>IF(Table10[[#This Row],[Column3]]="","",MATCH(Table10[[#This Row],[Column3]],AD:AD,0))</f>
        <v>#N/A</v>
      </c>
    </row>
    <row r="152" spans="1:40" ht="13.5" thickBot="1">
      <c r="A152" s="73">
        <v>169</v>
      </c>
      <c r="C152">
        <f>ROW()</f>
        <v>152</v>
      </c>
      <c r="D152">
        <f>INDEX(Table1[ROWID],A:A)</f>
        <v>165</v>
      </c>
      <c r="E152">
        <f>INDEX(Table1[//DBS],A:A)</f>
        <v>2828</v>
      </c>
      <c r="F152">
        <f>INDEX(Table1[HARGA_CONV],A:A)</f>
        <v>90000</v>
      </c>
      <c r="G152" t="str">
        <f>IF(INDEX(Table1[SALES_H],Table4[[#This Row],[ROWID]])=0,"",INDEX(Table1[SALES_H],Table4[[#This Row],[ROWID]]))</f>
        <v>G</v>
      </c>
      <c r="H152" t="str">
        <f>IF(Table4[[#This Row],[SALES]]="","",INDEX(SALES_DICT[2],MATCH(Table4[[#This Row],[SALES]],SALES_DICT[1],0)))</f>
        <v>G</v>
      </c>
      <c r="I152" s="2" t="str">
        <f>IF(INDEX(Table1[DISKON],A:A)=0,"",INDEX(Table1[DISKON],A:A))</f>
        <v/>
      </c>
      <c r="J152" s="2" t="str">
        <f>IF(INDEX(Table1[DISKON NOTA],A:A)=0,"",INDEX(Table1[DISKON NOTA],A:A))</f>
        <v/>
      </c>
      <c r="K152" s="7">
        <f>INDEX(Table1[ISI_CONV],A:A)</f>
        <v>1</v>
      </c>
      <c r="L152" s="11">
        <f>INDEX(Table1[NOTA TOKO],Table4[[#This Row],[ROWID]])</f>
        <v>3522</v>
      </c>
      <c r="M152" t="str">
        <f>Table4[[#This Row],[SALES DICT]]</f>
        <v>G</v>
      </c>
      <c r="N152" t="str">
        <f>INDEX(Table1[TOKO-KOTA_H],A:A)</f>
        <v>TRIO PLAZA-MAGELANG</v>
      </c>
      <c r="O152" t="str">
        <f>IF(INDEX(Table1[KODE BARANG],A:A)=0,"",INDEX(Table1[KODE BARANG],A:A))</f>
        <v>TAP-IM11</v>
      </c>
      <c r="P152" t="str">
        <f>INDEX(Table1[NAMA BARANG],A:A)</f>
        <v>ISOLASI 608</v>
      </c>
      <c r="Q152" t="str">
        <f>INDEX(Table1[ADA DI DAFTAR STOCK?],A:A)</f>
        <v>ADA</v>
      </c>
      <c r="R152" t="str">
        <f>SUBSTITUTE(_xlfn.NUMBERVALUE(Table4[[#This Row],[JUMLAH]],",","."),",",".")</f>
        <v>1</v>
      </c>
      <c r="S152" t="str">
        <f>INDEX(Table1[SATUAN_CONV],A:A)</f>
        <v>PAK</v>
      </c>
      <c r="T152" s="10" t="str">
        <f>SUBSTITUTE(_xlfn.NUMBERVALUE(Table4[[#This Row],[HARGA]],",","."),",",".")</f>
        <v>90000</v>
      </c>
      <c r="U152" s="12" t="str">
        <f>SUBSTITUTE(Table4[[#This Row],[DISKON]],",",".")</f>
        <v/>
      </c>
      <c r="V152" s="12" t="str">
        <f>SUBSTITUTE(Table4[[#This Row],[DISKON NOTA]],",",".")</f>
        <v/>
      </c>
      <c r="W152" s="3">
        <f>INDEX(Table1[TANGGAL NOTA_H],A:A)</f>
        <v>45531</v>
      </c>
      <c r="X152" s="3">
        <f>IF(INDEX(Table1[TANGGAL GUDANG_H],A:A)="","",INDEX(Table1[TANGGAL GUDANG_H],A:A))</f>
        <v>45530</v>
      </c>
      <c r="Y152" s="3">
        <f>INDEX(Table1[TANGGAL UPDATE_H],A:A)</f>
        <v>45534</v>
      </c>
      <c r="Z152" t="str">
        <f>INDEX(Table1[KOMENTAR_H],A:A)</f>
        <v>608-2</v>
      </c>
      <c r="AA152"/>
      <c r="AB152">
        <f>IF(Table4[[#This Row],[DISKON]]="",Table4[[#This Row],[HARGA]],Table4[[#This Row],[HARGA]]*Table4[[#This Row],[DISKON]])</f>
        <v>90000</v>
      </c>
      <c r="AC152">
        <f>Table4[[#This Row],[TATAL DISKON]]*Table4[[#This Row],[JUMLAH]]</f>
        <v>90000</v>
      </c>
      <c r="AD152" t="str">
        <f>CONCATENATE(Table4[[#This Row],[SALES_C]],Table4[[#This Row],[NOTA TOKO]])</f>
        <v>G3522</v>
      </c>
      <c r="AE152">
        <f>INDEX(Table1[I],'4'!A:A)</f>
        <v>0</v>
      </c>
      <c r="AF152" t="e">
        <f>IF(Table4[[#This Row],[Column2]]="","",MATCH(Table4[[#This Row],[Column2]],AM:AM,0))</f>
        <v>#N/A</v>
      </c>
      <c r="AG152" t="str">
        <f>CONCATENATE(Table4[[#This Row],[TOKO-KOTA]],"_",Table4[[#This Row],[NAMA BARANG]])</f>
        <v>TRIO PLAZA-MAGELANG_ISOLASI 608</v>
      </c>
      <c r="AH152" t="str">
        <f>CONCATENATE(Table4[[#This Row],[CONCAT_TOKO KOTA + NAMA BARANG]],"_",Table4[[#This Row],[HARGA_C]])</f>
        <v>TRIO PLAZA-MAGELANG_ISOLASI 608_90000</v>
      </c>
      <c r="AK152" s="64">
        <v>2955</v>
      </c>
      <c r="AL152" s="8" t="s">
        <v>8476</v>
      </c>
      <c r="AM152" t="str">
        <f t="shared" si="2"/>
        <v>H2955</v>
      </c>
      <c r="AN152" t="e">
        <f>IF(Table10[[#This Row],[Column3]]="","",MATCH(Table10[[#This Row],[Column3]],AD:AD,0))</f>
        <v>#N/A</v>
      </c>
    </row>
    <row r="153" spans="1:40" ht="13.5" thickBot="1">
      <c r="A153" s="73">
        <v>170</v>
      </c>
      <c r="C153">
        <f>ROW()</f>
        <v>153</v>
      </c>
      <c r="D153">
        <f>INDEX(Table1[ROWID],A:A)</f>
        <v>165</v>
      </c>
      <c r="E153">
        <f>INDEX(Table1[//DBS],A:A)</f>
        <v>2828</v>
      </c>
      <c r="F153">
        <f>INDEX(Table1[HARGA_CONV],A:A)</f>
        <v>90000</v>
      </c>
      <c r="G153" t="str">
        <f>IF(INDEX(Table1[SALES_H],Table4[[#This Row],[ROWID]])=0,"",INDEX(Table1[SALES_H],Table4[[#This Row],[ROWID]]))</f>
        <v>G</v>
      </c>
      <c r="H153" t="str">
        <f>IF(Table4[[#This Row],[SALES]]="","",INDEX(SALES_DICT[2],MATCH(Table4[[#This Row],[SALES]],SALES_DICT[1],0)))</f>
        <v>G</v>
      </c>
      <c r="I153" s="2" t="str">
        <f>IF(INDEX(Table1[DISKON],A:A)=0,"",INDEX(Table1[DISKON],A:A))</f>
        <v/>
      </c>
      <c r="J153" s="2" t="str">
        <f>IF(INDEX(Table1[DISKON NOTA],A:A)=0,"",INDEX(Table1[DISKON NOTA],A:A))</f>
        <v/>
      </c>
      <c r="K153" s="7">
        <f>INDEX(Table1[ISI_CONV],A:A)</f>
        <v>1</v>
      </c>
      <c r="L153" s="11">
        <f>INDEX(Table1[NOTA TOKO],Table4[[#This Row],[ROWID]])</f>
        <v>3522</v>
      </c>
      <c r="M153" t="str">
        <f>Table4[[#This Row],[SALES DICT]]</f>
        <v>G</v>
      </c>
      <c r="N153" t="str">
        <f>INDEX(Table1[TOKO-KOTA_H],A:A)</f>
        <v>TRIO PLAZA-MAGELANG</v>
      </c>
      <c r="O153" t="str">
        <f>IF(INDEX(Table1[KODE BARANG],A:A)=0,"",INDEX(Table1[KODE BARANG],A:A))</f>
        <v>TAP-IM11</v>
      </c>
      <c r="P153" t="str">
        <f>INDEX(Table1[NAMA BARANG],A:A)</f>
        <v>ISOLASI 608</v>
      </c>
      <c r="Q153" t="str">
        <f>INDEX(Table1[ADA DI DAFTAR STOCK?],A:A)</f>
        <v>ADA</v>
      </c>
      <c r="R153" t="str">
        <f>SUBSTITUTE(_xlfn.NUMBERVALUE(Table4[[#This Row],[JUMLAH]],",","."),",",".")</f>
        <v>1</v>
      </c>
      <c r="S153" t="str">
        <f>INDEX(Table1[SATUAN_CONV],A:A)</f>
        <v>PAK</v>
      </c>
      <c r="T153" s="10" t="str">
        <f>SUBSTITUTE(_xlfn.NUMBERVALUE(Table4[[#This Row],[HARGA]],",","."),",",".")</f>
        <v>90000</v>
      </c>
      <c r="U153" s="12" t="str">
        <f>SUBSTITUTE(Table4[[#This Row],[DISKON]],",",".")</f>
        <v/>
      </c>
      <c r="V153" s="12" t="str">
        <f>SUBSTITUTE(Table4[[#This Row],[DISKON NOTA]],",",".")</f>
        <v/>
      </c>
      <c r="W153" s="3">
        <f>INDEX(Table1[TANGGAL NOTA_H],A:A)</f>
        <v>45531</v>
      </c>
      <c r="X153" s="3">
        <f>IF(INDEX(Table1[TANGGAL GUDANG_H],A:A)="","",INDEX(Table1[TANGGAL GUDANG_H],A:A))</f>
        <v>45530</v>
      </c>
      <c r="Y153" s="3">
        <f>INDEX(Table1[TANGGAL UPDATE_H],A:A)</f>
        <v>45534</v>
      </c>
      <c r="Z153" t="str">
        <f>INDEX(Table1[KOMENTAR_H],A:A)</f>
        <v>608-9</v>
      </c>
      <c r="AA153"/>
      <c r="AB153">
        <f>IF(Table4[[#This Row],[DISKON]]="",Table4[[#This Row],[HARGA]],Table4[[#This Row],[HARGA]]*Table4[[#This Row],[DISKON]])</f>
        <v>90000</v>
      </c>
      <c r="AC153">
        <f>Table4[[#This Row],[TATAL DISKON]]*Table4[[#This Row],[JUMLAH]]</f>
        <v>90000</v>
      </c>
      <c r="AD153" t="str">
        <f>CONCATENATE(Table4[[#This Row],[SALES_C]],Table4[[#This Row],[NOTA TOKO]])</f>
        <v>G3522</v>
      </c>
      <c r="AE153">
        <f>INDEX(Table1[I],'4'!A:A)</f>
        <v>0</v>
      </c>
      <c r="AF153" t="e">
        <f>IF(Table4[[#This Row],[Column2]]="","",MATCH(Table4[[#This Row],[Column2]],AM:AM,0))</f>
        <v>#N/A</v>
      </c>
      <c r="AG153" t="str">
        <f>CONCATENATE(Table4[[#This Row],[TOKO-KOTA]],"_",Table4[[#This Row],[NAMA BARANG]])</f>
        <v>TRIO PLAZA-MAGELANG_ISOLASI 608</v>
      </c>
      <c r="AH153" t="str">
        <f>CONCATENATE(Table4[[#This Row],[CONCAT_TOKO KOTA + NAMA BARANG]],"_",Table4[[#This Row],[HARGA_C]])</f>
        <v>TRIO PLAZA-MAGELANG_ISOLASI 608_90000</v>
      </c>
      <c r="AK153" s="64">
        <v>2955</v>
      </c>
      <c r="AL153" s="8" t="s">
        <v>8476</v>
      </c>
      <c r="AM153" t="str">
        <f t="shared" si="2"/>
        <v>H2955</v>
      </c>
      <c r="AN153" t="e">
        <f>IF(Table10[[#This Row],[Column3]]="","",MATCH(Table10[[#This Row],[Column3]],AD:AD,0))</f>
        <v>#N/A</v>
      </c>
    </row>
    <row r="154" spans="1:40" ht="13.5" thickBot="1">
      <c r="A154" s="73">
        <v>171</v>
      </c>
      <c r="C154">
        <f>ROW()</f>
        <v>154</v>
      </c>
      <c r="D154">
        <f>INDEX(Table1[ROWID],A:A)</f>
        <v>165</v>
      </c>
      <c r="E154">
        <f>INDEX(Table1[//DBS],A:A)</f>
        <v>80</v>
      </c>
      <c r="F154">
        <f>INDEX(Table1[HARGA_CONV],A:A)</f>
        <v>75000</v>
      </c>
      <c r="G154" t="str">
        <f>IF(INDEX(Table1[SALES_H],Table4[[#This Row],[ROWID]])=0,"",INDEX(Table1[SALES_H],Table4[[#This Row],[ROWID]]))</f>
        <v>G</v>
      </c>
      <c r="H154" t="str">
        <f>IF(Table4[[#This Row],[SALES]]="","",INDEX(SALES_DICT[2],MATCH(Table4[[#This Row],[SALES]],SALES_DICT[1],0)))</f>
        <v>G</v>
      </c>
      <c r="I154" s="2" t="str">
        <f>IF(INDEX(Table1[DISKON],A:A)=0,"",INDEX(Table1[DISKON],A:A))</f>
        <v/>
      </c>
      <c r="J154" s="2" t="str">
        <f>IF(INDEX(Table1[DISKON NOTA],A:A)=0,"",INDEX(Table1[DISKON NOTA],A:A))</f>
        <v/>
      </c>
      <c r="K154" s="7">
        <f>INDEX(Table1[ISI_CONV],A:A)</f>
        <v>1</v>
      </c>
      <c r="L154" s="11">
        <f>INDEX(Table1[NOTA TOKO],Table4[[#This Row],[ROWID]])</f>
        <v>3522</v>
      </c>
      <c r="M154" t="str">
        <f>Table4[[#This Row],[SALES DICT]]</f>
        <v>G</v>
      </c>
      <c r="N154" t="str">
        <f>INDEX(Table1[TOKO-KOTA_H],A:A)</f>
        <v>TRIO PLAZA-MAGELANG</v>
      </c>
      <c r="O154" t="str">
        <f>IF(INDEX(Table1[KODE BARANG],A:A)=0,"",INDEX(Table1[KODE BARANG],A:A))</f>
        <v>ASA-NB5</v>
      </c>
      <c r="P154" t="str">
        <f>INDEX(Table1[NAMA BARANG],A:A)</f>
        <v>ASAHAN TOPLES 158 SANRIO (1 TOP=36 PCS)</v>
      </c>
      <c r="Q154" t="str">
        <f>INDEX(Table1[ADA DI DAFTAR STOCK?],A:A)</f>
        <v>ADA</v>
      </c>
      <c r="R154" t="str">
        <f>SUBSTITUTE(_xlfn.NUMBERVALUE(Table4[[#This Row],[JUMLAH]],",","."),",",".")</f>
        <v>1</v>
      </c>
      <c r="S154" t="str">
        <f>INDEX(Table1[SATUAN_CONV],A:A)</f>
        <v>TOP</v>
      </c>
      <c r="T154" s="10" t="str">
        <f>SUBSTITUTE(_xlfn.NUMBERVALUE(Table4[[#This Row],[HARGA]],",","."),",",".")</f>
        <v>75000</v>
      </c>
      <c r="U154" s="12" t="str">
        <f>SUBSTITUTE(Table4[[#This Row],[DISKON]],",",".")</f>
        <v/>
      </c>
      <c r="V154" s="12" t="str">
        <f>SUBSTITUTE(Table4[[#This Row],[DISKON NOTA]],",",".")</f>
        <v/>
      </c>
      <c r="W154" s="3">
        <f>INDEX(Table1[TANGGAL NOTA_H],A:A)</f>
        <v>45531</v>
      </c>
      <c r="X154" s="3">
        <f>IF(INDEX(Table1[TANGGAL GUDANG_H],A:A)="","",INDEX(Table1[TANGGAL GUDANG_H],A:A))</f>
        <v>45530</v>
      </c>
      <c r="Y154" s="3">
        <f>INDEX(Table1[TANGGAL UPDATE_H],A:A)</f>
        <v>45534</v>
      </c>
      <c r="Z154" t="str">
        <f>INDEX(Table1[KOMENTAR_H],A:A)</f>
        <v/>
      </c>
      <c r="AA154"/>
      <c r="AB154">
        <f>IF(Table4[[#This Row],[DISKON]]="",Table4[[#This Row],[HARGA]],Table4[[#This Row],[HARGA]]*Table4[[#This Row],[DISKON]])</f>
        <v>75000</v>
      </c>
      <c r="AC154">
        <f>Table4[[#This Row],[TATAL DISKON]]*Table4[[#This Row],[JUMLAH]]</f>
        <v>75000</v>
      </c>
      <c r="AD154" t="str">
        <f>CONCATENATE(Table4[[#This Row],[SALES_C]],Table4[[#This Row],[NOTA TOKO]])</f>
        <v>G3522</v>
      </c>
      <c r="AE154">
        <f>INDEX(Table1[I],'4'!A:A)</f>
        <v>0</v>
      </c>
      <c r="AF154" t="e">
        <f>IF(Table4[[#This Row],[Column2]]="","",MATCH(Table4[[#This Row],[Column2]],AM:AM,0))</f>
        <v>#N/A</v>
      </c>
      <c r="AG154" t="str">
        <f>CONCATENATE(Table4[[#This Row],[TOKO-KOTA]],"_",Table4[[#This Row],[NAMA BARANG]])</f>
        <v>TRIO PLAZA-MAGELANG_ASAHAN TOPLES 158 SANRIO (1 TOP=36 PCS)</v>
      </c>
      <c r="AH154" t="str">
        <f>CONCATENATE(Table4[[#This Row],[CONCAT_TOKO KOTA + NAMA BARANG]],"_",Table4[[#This Row],[HARGA_C]])</f>
        <v>TRIO PLAZA-MAGELANG_ASAHAN TOPLES 158 SANRIO (1 TOP=36 PCS)_75000</v>
      </c>
      <c r="AK154" s="64">
        <v>2955</v>
      </c>
      <c r="AL154" s="8" t="s">
        <v>8476</v>
      </c>
      <c r="AM154" t="str">
        <f t="shared" si="2"/>
        <v>H2955</v>
      </c>
      <c r="AN154" t="e">
        <f>IF(Table10[[#This Row],[Column3]]="","",MATCH(Table10[[#This Row],[Column3]],AD:AD,0))</f>
        <v>#N/A</v>
      </c>
    </row>
    <row r="155" spans="1:40" ht="13.5" thickBot="1">
      <c r="A155" s="73">
        <v>172</v>
      </c>
      <c r="C155">
        <f>ROW()</f>
        <v>155</v>
      </c>
      <c r="D155">
        <f>INDEX(Table1[ROWID],A:A)</f>
        <v>165</v>
      </c>
      <c r="E155">
        <f>INDEX(Table1[//DBS],A:A)</f>
        <v>81</v>
      </c>
      <c r="F155">
        <f>INDEX(Table1[HARGA_CONV],A:A)</f>
        <v>100000</v>
      </c>
      <c r="G155" t="str">
        <f>IF(INDEX(Table1[SALES_H],Table4[[#This Row],[ROWID]])=0,"",INDEX(Table1[SALES_H],Table4[[#This Row],[ROWID]]))</f>
        <v>G</v>
      </c>
      <c r="H155" t="str">
        <f>IF(Table4[[#This Row],[SALES]]="","",INDEX(SALES_DICT[2],MATCH(Table4[[#This Row],[SALES]],SALES_DICT[1],0)))</f>
        <v>G</v>
      </c>
      <c r="I155" s="2" t="str">
        <f>IF(INDEX(Table1[DISKON],A:A)=0,"",INDEX(Table1[DISKON],A:A))</f>
        <v/>
      </c>
      <c r="J155" s="2" t="str">
        <f>IF(INDEX(Table1[DISKON NOTA],A:A)=0,"",INDEX(Table1[DISKON NOTA],A:A))</f>
        <v/>
      </c>
      <c r="K155" s="7">
        <f>INDEX(Table1[ISI_CONV],A:A)</f>
        <v>1</v>
      </c>
      <c r="L155" s="11">
        <f>INDEX(Table1[NOTA TOKO],Table4[[#This Row],[ROWID]])</f>
        <v>3522</v>
      </c>
      <c r="M155" t="str">
        <f>Table4[[#This Row],[SALES DICT]]</f>
        <v>G</v>
      </c>
      <c r="N155" t="str">
        <f>INDEX(Table1[TOKO-KOTA_H],A:A)</f>
        <v>TRIO PLAZA-MAGELANG</v>
      </c>
      <c r="O155" t="str">
        <f>IF(INDEX(Table1[KODE BARANG],A:A)=0,"",INDEX(Table1[KODE BARANG],A:A))</f>
        <v>ASA-NB6</v>
      </c>
      <c r="P155" t="str">
        <f>INDEX(Table1[NAMA BARANG],A:A)</f>
        <v>ASAHAN TOPLES 623 KUROMI (1 TOP=52 PCS)</v>
      </c>
      <c r="Q155" t="str">
        <f>INDEX(Table1[ADA DI DAFTAR STOCK?],A:A)</f>
        <v>ADA</v>
      </c>
      <c r="R155" t="str">
        <f>SUBSTITUTE(_xlfn.NUMBERVALUE(Table4[[#This Row],[JUMLAH]],",","."),",",".")</f>
        <v>1</v>
      </c>
      <c r="S155" t="str">
        <f>INDEX(Table1[SATUAN_CONV],A:A)</f>
        <v>TOP</v>
      </c>
      <c r="T155" s="10" t="str">
        <f>SUBSTITUTE(_xlfn.NUMBERVALUE(Table4[[#This Row],[HARGA]],",","."),",",".")</f>
        <v>100000</v>
      </c>
      <c r="U155" s="12" t="str">
        <f>SUBSTITUTE(Table4[[#This Row],[DISKON]],",",".")</f>
        <v/>
      </c>
      <c r="V155" s="12" t="str">
        <f>SUBSTITUTE(Table4[[#This Row],[DISKON NOTA]],",",".")</f>
        <v/>
      </c>
      <c r="W155" s="3">
        <f>INDEX(Table1[TANGGAL NOTA_H],A:A)</f>
        <v>45531</v>
      </c>
      <c r="X155" s="3">
        <f>IF(INDEX(Table1[TANGGAL GUDANG_H],A:A)="","",INDEX(Table1[TANGGAL GUDANG_H],A:A))</f>
        <v>45530</v>
      </c>
      <c r="Y155" s="3">
        <f>INDEX(Table1[TANGGAL UPDATE_H],A:A)</f>
        <v>45534</v>
      </c>
      <c r="Z155" t="str">
        <f>INDEX(Table1[KOMENTAR_H],A:A)</f>
        <v/>
      </c>
      <c r="AA155"/>
      <c r="AB155">
        <f>IF(Table4[[#This Row],[DISKON]]="",Table4[[#This Row],[HARGA]],Table4[[#This Row],[HARGA]]*Table4[[#This Row],[DISKON]])</f>
        <v>100000</v>
      </c>
      <c r="AC155">
        <f>Table4[[#This Row],[TATAL DISKON]]*Table4[[#This Row],[JUMLAH]]</f>
        <v>100000</v>
      </c>
      <c r="AD155" t="str">
        <f>CONCATENATE(Table4[[#This Row],[SALES_C]],Table4[[#This Row],[NOTA TOKO]])</f>
        <v>G3522</v>
      </c>
      <c r="AE155">
        <f>INDEX(Table1[I],'4'!A:A)</f>
        <v>0</v>
      </c>
      <c r="AF155" t="e">
        <f>IF(Table4[[#This Row],[Column2]]="","",MATCH(Table4[[#This Row],[Column2]],AM:AM,0))</f>
        <v>#N/A</v>
      </c>
      <c r="AG155" t="str">
        <f>CONCATENATE(Table4[[#This Row],[TOKO-KOTA]],"_",Table4[[#This Row],[NAMA BARANG]])</f>
        <v>TRIO PLAZA-MAGELANG_ASAHAN TOPLES 623 KUROMI (1 TOP=52 PCS)</v>
      </c>
      <c r="AH155" t="str">
        <f>CONCATENATE(Table4[[#This Row],[CONCAT_TOKO KOTA + NAMA BARANG]],"_",Table4[[#This Row],[HARGA_C]])</f>
        <v>TRIO PLAZA-MAGELANG_ASAHAN TOPLES 623 KUROMI (1 TOP=52 PCS)_100000</v>
      </c>
      <c r="AK155" s="64">
        <v>2956</v>
      </c>
      <c r="AL155" s="8" t="s">
        <v>8476</v>
      </c>
      <c r="AM155" t="str">
        <f t="shared" si="2"/>
        <v>H2956</v>
      </c>
      <c r="AN155" t="e">
        <f>IF(Table10[[#This Row],[Column3]]="","",MATCH(Table10[[#This Row],[Column3]],AD:AD,0))</f>
        <v>#N/A</v>
      </c>
    </row>
    <row r="156" spans="1:40" ht="13.5" thickBot="1">
      <c r="A156" s="73">
        <v>173</v>
      </c>
      <c r="C156">
        <f>ROW()</f>
        <v>156</v>
      </c>
      <c r="D156">
        <f>INDEX(Table1[ROWID],A:A)</f>
        <v>165</v>
      </c>
      <c r="E156">
        <f>INDEX(Table1[//DBS],A:A)</f>
        <v>2247</v>
      </c>
      <c r="F156">
        <f>INDEX(Table1[HARGA_CONV],A:A)</f>
        <v>26500</v>
      </c>
      <c r="G156" t="str">
        <f>IF(INDEX(Table1[SALES_H],Table4[[#This Row],[ROWID]])=0,"",INDEX(Table1[SALES_H],Table4[[#This Row],[ROWID]]))</f>
        <v>G</v>
      </c>
      <c r="H156" t="str">
        <f>IF(Table4[[#This Row],[SALES]]="","",INDEX(SALES_DICT[2],MATCH(Table4[[#This Row],[SALES]],SALES_DICT[1],0)))</f>
        <v>G</v>
      </c>
      <c r="I156" s="2" t="str">
        <f>IF(INDEX(Table1[DISKON],A:A)=0,"",INDEX(Table1[DISKON],A:A))</f>
        <v/>
      </c>
      <c r="J156" s="2" t="str">
        <f>IF(INDEX(Table1[DISKON NOTA],A:A)=0,"",INDEX(Table1[DISKON NOTA],A:A))</f>
        <v/>
      </c>
      <c r="K156" s="7">
        <f>INDEX(Table1[ISI_CONV],A:A)</f>
        <v>12</v>
      </c>
      <c r="L156" s="11">
        <f>INDEX(Table1[NOTA TOKO],Table4[[#This Row],[ROWID]])</f>
        <v>3522</v>
      </c>
      <c r="M156" t="str">
        <f>Table4[[#This Row],[SALES DICT]]</f>
        <v>G</v>
      </c>
      <c r="N156" t="str">
        <f>INDEX(Table1[TOKO-KOTA_H],A:A)</f>
        <v>TRIO PLAZA-MAGELANG</v>
      </c>
      <c r="O156" t="str">
        <f>IF(INDEX(Table1[KODE BARANG],A:A)=0,"",INDEX(Table1[KODE BARANG],A:A))</f>
        <v>PCA-XL6</v>
      </c>
      <c r="P156" t="str">
        <f>INDEX(Table1[NAMA BARANG],A:A)</f>
        <v>PENCIL CASE XLG BD814</v>
      </c>
      <c r="Q156" t="str">
        <f>INDEX(Table1[ADA DI DAFTAR STOCK?],A:A)</f>
        <v>ADA</v>
      </c>
      <c r="R156" t="str">
        <f>SUBSTITUTE(_xlfn.NUMBERVALUE(Table4[[#This Row],[JUMLAH]],",","."),",",".")</f>
        <v>12</v>
      </c>
      <c r="S156" t="str">
        <f>INDEX(Table1[SATUAN_CONV],A:A)</f>
        <v>PCS</v>
      </c>
      <c r="T156" s="10" t="str">
        <f>SUBSTITUTE(_xlfn.NUMBERVALUE(Table4[[#This Row],[HARGA]],",","."),",",".")</f>
        <v>26500</v>
      </c>
      <c r="U156" s="12" t="str">
        <f>SUBSTITUTE(Table4[[#This Row],[DISKON]],",",".")</f>
        <v/>
      </c>
      <c r="V156" s="12" t="str">
        <f>SUBSTITUTE(Table4[[#This Row],[DISKON NOTA]],",",".")</f>
        <v/>
      </c>
      <c r="W156" s="3">
        <f>INDEX(Table1[TANGGAL NOTA_H],A:A)</f>
        <v>45531</v>
      </c>
      <c r="X156" s="3">
        <f>IF(INDEX(Table1[TANGGAL GUDANG_H],A:A)="","",INDEX(Table1[TANGGAL GUDANG_H],A:A))</f>
        <v>45530</v>
      </c>
      <c r="Y156" s="3">
        <f>INDEX(Table1[TANGGAL UPDATE_H],A:A)</f>
        <v>45534</v>
      </c>
      <c r="Z156" t="str">
        <f>INDEX(Table1[KOMENTAR_H],A:A)</f>
        <v/>
      </c>
      <c r="AA156"/>
      <c r="AB156">
        <f>IF(Table4[[#This Row],[DISKON]]="",Table4[[#This Row],[HARGA]],Table4[[#This Row],[HARGA]]*Table4[[#This Row],[DISKON]])</f>
        <v>26500</v>
      </c>
      <c r="AC156">
        <f>Table4[[#This Row],[TATAL DISKON]]*Table4[[#This Row],[JUMLAH]]</f>
        <v>318000</v>
      </c>
      <c r="AD156" t="str">
        <f>CONCATENATE(Table4[[#This Row],[SALES_C]],Table4[[#This Row],[NOTA TOKO]])</f>
        <v>G3522</v>
      </c>
      <c r="AE156">
        <f>INDEX(Table1[I],'4'!A:A)</f>
        <v>0</v>
      </c>
      <c r="AF156" t="e">
        <f>IF(Table4[[#This Row],[Column2]]="","",MATCH(Table4[[#This Row],[Column2]],AM:AM,0))</f>
        <v>#N/A</v>
      </c>
      <c r="AG156" t="str">
        <f>CONCATENATE(Table4[[#This Row],[TOKO-KOTA]],"_",Table4[[#This Row],[NAMA BARANG]])</f>
        <v>TRIO PLAZA-MAGELANG_PENCIL CASE XLG BD814</v>
      </c>
      <c r="AH156" t="str">
        <f>CONCATENATE(Table4[[#This Row],[CONCAT_TOKO KOTA + NAMA BARANG]],"_",Table4[[#This Row],[HARGA_C]])</f>
        <v>TRIO PLAZA-MAGELANG_PENCIL CASE XLG BD814_26500</v>
      </c>
      <c r="AK156" s="64">
        <v>2956</v>
      </c>
      <c r="AL156" s="8" t="s">
        <v>8476</v>
      </c>
      <c r="AM156" t="str">
        <f t="shared" si="2"/>
        <v>H2956</v>
      </c>
      <c r="AN156" t="e">
        <f>IF(Table10[[#This Row],[Column3]]="","",MATCH(Table10[[#This Row],[Column3]],AD:AD,0))</f>
        <v>#N/A</v>
      </c>
    </row>
    <row r="157" spans="1:40" ht="13.5" thickBot="1">
      <c r="A157" s="73">
        <v>174</v>
      </c>
      <c r="C157">
        <f>ROW()</f>
        <v>157</v>
      </c>
      <c r="D157">
        <f>INDEX(Table1[ROWID],A:A)</f>
        <v>165</v>
      </c>
      <c r="E157">
        <f>INDEX(Table1[//DBS],A:A)</f>
        <v>2249</v>
      </c>
      <c r="F157">
        <f>INDEX(Table1[HARGA_CONV],A:A)</f>
        <v>27000</v>
      </c>
      <c r="G157" t="str">
        <f>IF(INDEX(Table1[SALES_H],Table4[[#This Row],[ROWID]])=0,"",INDEX(Table1[SALES_H],Table4[[#This Row],[ROWID]]))</f>
        <v>G</v>
      </c>
      <c r="H157" t="str">
        <f>IF(Table4[[#This Row],[SALES]]="","",INDEX(SALES_DICT[2],MATCH(Table4[[#This Row],[SALES]],SALES_DICT[1],0)))</f>
        <v>G</v>
      </c>
      <c r="I157" s="2" t="str">
        <f>IF(INDEX(Table1[DISKON],A:A)=0,"",INDEX(Table1[DISKON],A:A))</f>
        <v/>
      </c>
      <c r="J157" s="2" t="str">
        <f>IF(INDEX(Table1[DISKON NOTA],A:A)=0,"",INDEX(Table1[DISKON NOTA],A:A))</f>
        <v/>
      </c>
      <c r="K157" s="7">
        <f>INDEX(Table1[ISI_CONV],A:A)</f>
        <v>12</v>
      </c>
      <c r="L157" s="11">
        <f>INDEX(Table1[NOTA TOKO],Table4[[#This Row],[ROWID]])</f>
        <v>3522</v>
      </c>
      <c r="M157" t="str">
        <f>Table4[[#This Row],[SALES DICT]]</f>
        <v>G</v>
      </c>
      <c r="N157" t="str">
        <f>INDEX(Table1[TOKO-KOTA_H],A:A)</f>
        <v>TRIO PLAZA-MAGELANG</v>
      </c>
      <c r="O157" t="str">
        <f>IF(INDEX(Table1[KODE BARANG],A:A)=0,"",INDEX(Table1[KODE BARANG],A:A))</f>
        <v>PCA-XL8</v>
      </c>
      <c r="P157" t="str">
        <f>INDEX(Table1[NAMA BARANG],A:A)</f>
        <v>PENCIL CASE XLG BD838</v>
      </c>
      <c r="Q157" t="str">
        <f>INDEX(Table1[ADA DI DAFTAR STOCK?],A:A)</f>
        <v>ADA</v>
      </c>
      <c r="R157" t="str">
        <f>SUBSTITUTE(_xlfn.NUMBERVALUE(Table4[[#This Row],[JUMLAH]],",","."),",",".")</f>
        <v>12</v>
      </c>
      <c r="S157" t="str">
        <f>INDEX(Table1[SATUAN_CONV],A:A)</f>
        <v>PCS</v>
      </c>
      <c r="T157" s="10" t="str">
        <f>SUBSTITUTE(_xlfn.NUMBERVALUE(Table4[[#This Row],[HARGA]],",","."),",",".")</f>
        <v>27000</v>
      </c>
      <c r="U157" s="12" t="str">
        <f>SUBSTITUTE(Table4[[#This Row],[DISKON]],",",".")</f>
        <v/>
      </c>
      <c r="V157" s="12" t="str">
        <f>SUBSTITUTE(Table4[[#This Row],[DISKON NOTA]],",",".")</f>
        <v/>
      </c>
      <c r="W157" s="3">
        <f>INDEX(Table1[TANGGAL NOTA_H],A:A)</f>
        <v>45531</v>
      </c>
      <c r="X157" s="3">
        <f>IF(INDEX(Table1[TANGGAL GUDANG_H],A:A)="","",INDEX(Table1[TANGGAL GUDANG_H],A:A))</f>
        <v>45530</v>
      </c>
      <c r="Y157" s="3">
        <f>INDEX(Table1[TANGGAL UPDATE_H],A:A)</f>
        <v>45534</v>
      </c>
      <c r="Z157" t="str">
        <f>INDEX(Table1[KOMENTAR_H],A:A)</f>
        <v/>
      </c>
      <c r="AA157"/>
      <c r="AB157">
        <f>IF(Table4[[#This Row],[DISKON]]="",Table4[[#This Row],[HARGA]],Table4[[#This Row],[HARGA]]*Table4[[#This Row],[DISKON]])</f>
        <v>27000</v>
      </c>
      <c r="AC157">
        <f>Table4[[#This Row],[TATAL DISKON]]*Table4[[#This Row],[JUMLAH]]</f>
        <v>324000</v>
      </c>
      <c r="AD157" t="str">
        <f>CONCATENATE(Table4[[#This Row],[SALES_C]],Table4[[#This Row],[NOTA TOKO]])</f>
        <v>G3522</v>
      </c>
      <c r="AE157">
        <f>INDEX(Table1[I],'4'!A:A)</f>
        <v>0</v>
      </c>
      <c r="AF157" t="e">
        <f>IF(Table4[[#This Row],[Column2]]="","",MATCH(Table4[[#This Row],[Column2]],AM:AM,0))</f>
        <v>#N/A</v>
      </c>
      <c r="AG157" t="str">
        <f>CONCATENATE(Table4[[#This Row],[TOKO-KOTA]],"_",Table4[[#This Row],[NAMA BARANG]])</f>
        <v>TRIO PLAZA-MAGELANG_PENCIL CASE XLG BD838</v>
      </c>
      <c r="AH157" t="str">
        <f>CONCATENATE(Table4[[#This Row],[CONCAT_TOKO KOTA + NAMA BARANG]],"_",Table4[[#This Row],[HARGA_C]])</f>
        <v>TRIO PLAZA-MAGELANG_PENCIL CASE XLG BD838_27000</v>
      </c>
      <c r="AK157" s="64">
        <v>2956</v>
      </c>
      <c r="AL157" s="8" t="s">
        <v>8476</v>
      </c>
      <c r="AM157" t="str">
        <f t="shared" si="2"/>
        <v>H2956</v>
      </c>
      <c r="AN157" t="e">
        <f>IF(Table10[[#This Row],[Column3]]="","",MATCH(Table10[[#This Row],[Column3]],AD:AD,0))</f>
        <v>#N/A</v>
      </c>
    </row>
    <row r="158" spans="1:40" ht="13.5" thickBot="1">
      <c r="A158" s="73">
        <v>175</v>
      </c>
      <c r="C158">
        <f>ROW()</f>
        <v>158</v>
      </c>
      <c r="D158">
        <f>INDEX(Table1[ROWID],A:A)</f>
        <v>165</v>
      </c>
      <c r="E158">
        <f>INDEX(Table1[//DBS],A:A)</f>
        <v>2482</v>
      </c>
      <c r="F158">
        <f>INDEX(Table1[HARGA_CONV],A:A)</f>
        <v>13500</v>
      </c>
      <c r="G158" t="str">
        <f>IF(INDEX(Table1[SALES_H],Table4[[#This Row],[ROWID]])=0,"",INDEX(Table1[SALES_H],Table4[[#This Row],[ROWID]]))</f>
        <v>G</v>
      </c>
      <c r="H158" t="str">
        <f>IF(Table4[[#This Row],[SALES]]="","",INDEX(SALES_DICT[2],MATCH(Table4[[#This Row],[SALES]],SALES_DICT[1],0)))</f>
        <v>G</v>
      </c>
      <c r="I158" s="2" t="str">
        <f>IF(INDEX(Table1[DISKON],A:A)=0,"",INDEX(Table1[DISKON],A:A))</f>
        <v/>
      </c>
      <c r="J158" s="2" t="str">
        <f>IF(INDEX(Table1[DISKON NOTA],A:A)=0,"",INDEX(Table1[DISKON NOTA],A:A))</f>
        <v/>
      </c>
      <c r="K158" s="7">
        <f>INDEX(Table1[ISI_CONV],A:A)</f>
        <v>3</v>
      </c>
      <c r="L158" s="11">
        <f>INDEX(Table1[NOTA TOKO],Table4[[#This Row],[ROWID]])</f>
        <v>3522</v>
      </c>
      <c r="M158" t="str">
        <f>Table4[[#This Row],[SALES DICT]]</f>
        <v>G</v>
      </c>
      <c r="N158" t="str">
        <f>INDEX(Table1[TOKO-KOTA_H],A:A)</f>
        <v>TRIO PLAZA-MAGELANG</v>
      </c>
      <c r="O158" t="str">
        <f>IF(INDEX(Table1[KODE BARANG],A:A)=0,"",INDEX(Table1[KODE BARANG],A:A))</f>
        <v>PCA-XL250</v>
      </c>
      <c r="P158" t="str">
        <f>INDEX(Table1[NAMA BARANG],A:A)</f>
        <v>P CASE XLG BD 331-23</v>
      </c>
      <c r="Q158" t="str">
        <f>INDEX(Table1[ADA DI DAFTAR STOCK?],A:A)</f>
        <v>ADA</v>
      </c>
      <c r="R158" t="str">
        <f>SUBSTITUTE(_xlfn.NUMBERVALUE(Table4[[#This Row],[JUMLAH]],",","."),",",".")</f>
        <v>3</v>
      </c>
      <c r="S158" t="str">
        <f>INDEX(Table1[SATUAN_CONV],A:A)</f>
        <v>PCS</v>
      </c>
      <c r="T158" s="10" t="str">
        <f>SUBSTITUTE(_xlfn.NUMBERVALUE(Table4[[#This Row],[HARGA]],",","."),",",".")</f>
        <v>13500</v>
      </c>
      <c r="U158" s="12" t="str">
        <f>SUBSTITUTE(Table4[[#This Row],[DISKON]],",",".")</f>
        <v/>
      </c>
      <c r="V158" s="12" t="str">
        <f>SUBSTITUTE(Table4[[#This Row],[DISKON NOTA]],",",".")</f>
        <v/>
      </c>
      <c r="W158" s="3">
        <f>INDEX(Table1[TANGGAL NOTA_H],A:A)</f>
        <v>45531</v>
      </c>
      <c r="X158" s="3">
        <f>IF(INDEX(Table1[TANGGAL GUDANG_H],A:A)="","",INDEX(Table1[TANGGAL GUDANG_H],A:A))</f>
        <v>45530</v>
      </c>
      <c r="Y158" s="3">
        <f>INDEX(Table1[TANGGAL UPDATE_H],A:A)</f>
        <v>45534</v>
      </c>
      <c r="Z158" t="str">
        <f>INDEX(Table1[KOMENTAR_H],A:A)</f>
        <v/>
      </c>
      <c r="AA158"/>
      <c r="AB158">
        <f>IF(Table4[[#This Row],[DISKON]]="",Table4[[#This Row],[HARGA]],Table4[[#This Row],[HARGA]]*Table4[[#This Row],[DISKON]])</f>
        <v>13500</v>
      </c>
      <c r="AC158">
        <f>Table4[[#This Row],[TATAL DISKON]]*Table4[[#This Row],[JUMLAH]]</f>
        <v>40500</v>
      </c>
      <c r="AD158" t="str">
        <f>CONCATENATE(Table4[[#This Row],[SALES_C]],Table4[[#This Row],[NOTA TOKO]])</f>
        <v>G3522</v>
      </c>
      <c r="AE158">
        <f>INDEX(Table1[I],'4'!A:A)</f>
        <v>0</v>
      </c>
      <c r="AF158" t="e">
        <f>IF(Table4[[#This Row],[Column2]]="","",MATCH(Table4[[#This Row],[Column2]],AM:AM,0))</f>
        <v>#N/A</v>
      </c>
      <c r="AG158" t="str">
        <f>CONCATENATE(Table4[[#This Row],[TOKO-KOTA]],"_",Table4[[#This Row],[NAMA BARANG]])</f>
        <v>TRIO PLAZA-MAGELANG_P CASE XLG BD 331-23</v>
      </c>
      <c r="AH158" t="str">
        <f>CONCATENATE(Table4[[#This Row],[CONCAT_TOKO KOTA + NAMA BARANG]],"_",Table4[[#This Row],[HARGA_C]])</f>
        <v>TRIO PLAZA-MAGELANG_P CASE XLG BD 331-23_13500</v>
      </c>
      <c r="AK158" s="64">
        <v>2956</v>
      </c>
      <c r="AL158" s="8" t="s">
        <v>8476</v>
      </c>
      <c r="AM158" t="str">
        <f t="shared" si="2"/>
        <v>H2956</v>
      </c>
      <c r="AN158" t="e">
        <f>IF(Table10[[#This Row],[Column3]]="","",MATCH(Table10[[#This Row],[Column3]],AD:AD,0))</f>
        <v>#N/A</v>
      </c>
    </row>
    <row r="159" spans="1:40" ht="13.5" thickBot="1">
      <c r="A159" s="73">
        <v>176</v>
      </c>
      <c r="C159">
        <f>ROW()</f>
        <v>159</v>
      </c>
      <c r="D159">
        <f>INDEX(Table1[ROWID],A:A)</f>
        <v>165</v>
      </c>
      <c r="E159">
        <f>INDEX(Table1[//DBS],A:A)</f>
        <v>2246</v>
      </c>
      <c r="F159">
        <f>INDEX(Table1[HARGA_CONV],A:A)</f>
        <v>26500</v>
      </c>
      <c r="G159" t="str">
        <f>IF(INDEX(Table1[SALES_H],Table4[[#This Row],[ROWID]])=0,"",INDEX(Table1[SALES_H],Table4[[#This Row],[ROWID]]))</f>
        <v>G</v>
      </c>
      <c r="H159" t="str">
        <f>IF(Table4[[#This Row],[SALES]]="","",INDEX(SALES_DICT[2],MATCH(Table4[[#This Row],[SALES]],SALES_DICT[1],0)))</f>
        <v>G</v>
      </c>
      <c r="I159" s="2" t="str">
        <f>IF(INDEX(Table1[DISKON],A:A)=0,"",INDEX(Table1[DISKON],A:A))</f>
        <v/>
      </c>
      <c r="J159" s="2" t="str">
        <f>IF(INDEX(Table1[DISKON NOTA],A:A)=0,"",INDEX(Table1[DISKON NOTA],A:A))</f>
        <v/>
      </c>
      <c r="K159" s="7">
        <f>INDEX(Table1[ISI_CONV],A:A)</f>
        <v>3</v>
      </c>
      <c r="L159" s="11">
        <f>INDEX(Table1[NOTA TOKO],Table4[[#This Row],[ROWID]])</f>
        <v>3522</v>
      </c>
      <c r="M159" t="str">
        <f>Table4[[#This Row],[SALES DICT]]</f>
        <v>G</v>
      </c>
      <c r="N159" t="str">
        <f>INDEX(Table1[TOKO-KOTA_H],A:A)</f>
        <v>TRIO PLAZA-MAGELANG</v>
      </c>
      <c r="O159" t="str">
        <f>IF(INDEX(Table1[KODE BARANG],A:A)=0,"",INDEX(Table1[KODE BARANG],A:A))</f>
        <v>PCA-XL5</v>
      </c>
      <c r="P159" t="str">
        <f>INDEX(Table1[NAMA BARANG],A:A)</f>
        <v>PENCIL CASE XLG BD786</v>
      </c>
      <c r="Q159" t="str">
        <f>INDEX(Table1[ADA DI DAFTAR STOCK?],A:A)</f>
        <v>ADA</v>
      </c>
      <c r="R159" t="str">
        <f>SUBSTITUTE(_xlfn.NUMBERVALUE(Table4[[#This Row],[JUMLAH]],",","."),",",".")</f>
        <v>3</v>
      </c>
      <c r="S159" t="str">
        <f>INDEX(Table1[SATUAN_CONV],A:A)</f>
        <v>PCS</v>
      </c>
      <c r="T159" s="10" t="str">
        <f>SUBSTITUTE(_xlfn.NUMBERVALUE(Table4[[#This Row],[HARGA]],",","."),",",".")</f>
        <v>26500</v>
      </c>
      <c r="U159" s="12" t="str">
        <f>SUBSTITUTE(Table4[[#This Row],[DISKON]],",",".")</f>
        <v/>
      </c>
      <c r="V159" s="12" t="str">
        <f>SUBSTITUTE(Table4[[#This Row],[DISKON NOTA]],",",".")</f>
        <v/>
      </c>
      <c r="W159" s="3">
        <f>INDEX(Table1[TANGGAL NOTA_H],A:A)</f>
        <v>45531</v>
      </c>
      <c r="X159" s="3">
        <f>IF(INDEX(Table1[TANGGAL GUDANG_H],A:A)="","",INDEX(Table1[TANGGAL GUDANG_H],A:A))</f>
        <v>45530</v>
      </c>
      <c r="Y159" s="3">
        <f>INDEX(Table1[TANGGAL UPDATE_H],A:A)</f>
        <v>45534</v>
      </c>
      <c r="Z159" t="str">
        <f>INDEX(Table1[KOMENTAR_H],A:A)</f>
        <v/>
      </c>
      <c r="AA159"/>
      <c r="AB159">
        <f>IF(Table4[[#This Row],[DISKON]]="",Table4[[#This Row],[HARGA]],Table4[[#This Row],[HARGA]]*Table4[[#This Row],[DISKON]])</f>
        <v>26500</v>
      </c>
      <c r="AC159">
        <f>Table4[[#This Row],[TATAL DISKON]]*Table4[[#This Row],[JUMLAH]]</f>
        <v>79500</v>
      </c>
      <c r="AD159" t="str">
        <f>CONCATENATE(Table4[[#This Row],[SALES_C]],Table4[[#This Row],[NOTA TOKO]])</f>
        <v>G3522</v>
      </c>
      <c r="AE159">
        <f>INDEX(Table1[I],'4'!A:A)</f>
        <v>0</v>
      </c>
      <c r="AF159" t="e">
        <f>IF(Table4[[#This Row],[Column2]]="","",MATCH(Table4[[#This Row],[Column2]],AM:AM,0))</f>
        <v>#N/A</v>
      </c>
      <c r="AG159" t="str">
        <f>CONCATENATE(Table4[[#This Row],[TOKO-KOTA]],"_",Table4[[#This Row],[NAMA BARANG]])</f>
        <v>TRIO PLAZA-MAGELANG_PENCIL CASE XLG BD786</v>
      </c>
      <c r="AH159" t="str">
        <f>CONCATENATE(Table4[[#This Row],[CONCAT_TOKO KOTA + NAMA BARANG]],"_",Table4[[#This Row],[HARGA_C]])</f>
        <v>TRIO PLAZA-MAGELANG_PENCIL CASE XLG BD786_26500</v>
      </c>
      <c r="AK159" s="64">
        <v>2956</v>
      </c>
      <c r="AL159" s="8" t="s">
        <v>8476</v>
      </c>
      <c r="AM159" t="str">
        <f t="shared" si="2"/>
        <v>H2956</v>
      </c>
      <c r="AN159" t="e">
        <f>IF(Table10[[#This Row],[Column3]]="","",MATCH(Table10[[#This Row],[Column3]],AD:AD,0))</f>
        <v>#N/A</v>
      </c>
    </row>
    <row r="160" spans="1:40" ht="13.5" thickBot="1">
      <c r="A160" s="73">
        <v>177</v>
      </c>
      <c r="C160">
        <f>ROW()</f>
        <v>160</v>
      </c>
      <c r="D160">
        <f>INDEX(Table1[ROWID],A:A)</f>
        <v>165</v>
      </c>
      <c r="E160">
        <f>INDEX(Table1[//DBS],A:A)</f>
        <v>2434</v>
      </c>
      <c r="F160">
        <f>INDEX(Table1[HARGA_CONV],A:A)</f>
        <v>9166</v>
      </c>
      <c r="G160" t="str">
        <f>IF(INDEX(Table1[SALES_H],Table4[[#This Row],[ROWID]])=0,"",INDEX(Table1[SALES_H],Table4[[#This Row],[ROWID]]))</f>
        <v>G</v>
      </c>
      <c r="H160" t="str">
        <f>IF(Table4[[#This Row],[SALES]]="","",INDEX(SALES_DICT[2],MATCH(Table4[[#This Row],[SALES]],SALES_DICT[1],0)))</f>
        <v>G</v>
      </c>
      <c r="I160" s="2" t="str">
        <f>IF(INDEX(Table1[DISKON],A:A)=0,"",INDEX(Table1[DISKON],A:A))</f>
        <v/>
      </c>
      <c r="J160" s="2" t="str">
        <f>IF(INDEX(Table1[DISKON NOTA],A:A)=0,"",INDEX(Table1[DISKON NOTA],A:A))</f>
        <v/>
      </c>
      <c r="K160" s="7">
        <f>INDEX(Table1[ISI_CONV],A:A)</f>
        <v>12</v>
      </c>
      <c r="L160" s="11">
        <f>INDEX(Table1[NOTA TOKO],Table4[[#This Row],[ROWID]])</f>
        <v>3522</v>
      </c>
      <c r="M160" t="str">
        <f>Table4[[#This Row],[SALES DICT]]</f>
        <v>G</v>
      </c>
      <c r="N160" t="str">
        <f>INDEX(Table1[TOKO-KOTA_H],A:A)</f>
        <v>TRIO PLAZA-MAGELANG</v>
      </c>
      <c r="O160" t="str">
        <f>IF(INDEX(Table1[KODE BARANG],A:A)=0,"",INDEX(Table1[KODE BARANG],A:A))</f>
        <v>PCA-NB195</v>
      </c>
      <c r="P160" t="str">
        <f>INDEX(Table1[NAMA BARANG],A:A)</f>
        <v>PC 6675 2 ZIPPER MIX TANPA MIKA</v>
      </c>
      <c r="Q160" t="str">
        <f>INDEX(Table1[ADA DI DAFTAR STOCK?],A:A)</f>
        <v>ADA</v>
      </c>
      <c r="R160" t="str">
        <f>SUBSTITUTE(_xlfn.NUMBERVALUE(Table4[[#This Row],[JUMLAH]],",","."),",",".")</f>
        <v>12</v>
      </c>
      <c r="S160" t="str">
        <f>INDEX(Table1[SATUAN_CONV],A:A)</f>
        <v>PCS</v>
      </c>
      <c r="T160" s="10" t="str">
        <f>SUBSTITUTE(_xlfn.NUMBERVALUE(Table4[[#This Row],[HARGA]],",","."),",",".")</f>
        <v>9166</v>
      </c>
      <c r="U160" s="12" t="str">
        <f>SUBSTITUTE(Table4[[#This Row],[DISKON]],",",".")</f>
        <v/>
      </c>
      <c r="V160" s="12" t="str">
        <f>SUBSTITUTE(Table4[[#This Row],[DISKON NOTA]],",",".")</f>
        <v/>
      </c>
      <c r="W160" s="3">
        <f>INDEX(Table1[TANGGAL NOTA_H],A:A)</f>
        <v>45531</v>
      </c>
      <c r="X160" s="3">
        <f>IF(INDEX(Table1[TANGGAL GUDANG_H],A:A)="","",INDEX(Table1[TANGGAL GUDANG_H],A:A))</f>
        <v>45530</v>
      </c>
      <c r="Y160" s="3">
        <f>INDEX(Table1[TANGGAL UPDATE_H],A:A)</f>
        <v>45534</v>
      </c>
      <c r="Z160" t="str">
        <f>INDEX(Table1[KOMENTAR_H],A:A)</f>
        <v/>
      </c>
      <c r="AA160"/>
      <c r="AB160">
        <f>IF(Table4[[#This Row],[DISKON]]="",Table4[[#This Row],[HARGA]],Table4[[#This Row],[HARGA]]*Table4[[#This Row],[DISKON]])</f>
        <v>9166</v>
      </c>
      <c r="AC160">
        <f>Table4[[#This Row],[TATAL DISKON]]*Table4[[#This Row],[JUMLAH]]</f>
        <v>109992</v>
      </c>
      <c r="AD160" t="str">
        <f>CONCATENATE(Table4[[#This Row],[SALES_C]],Table4[[#This Row],[NOTA TOKO]])</f>
        <v>G3522</v>
      </c>
      <c r="AE160">
        <f>INDEX(Table1[I],'4'!A:A)</f>
        <v>0</v>
      </c>
      <c r="AF160" t="e">
        <f>IF(Table4[[#This Row],[Column2]]="","",MATCH(Table4[[#This Row],[Column2]],AM:AM,0))</f>
        <v>#N/A</v>
      </c>
      <c r="AG160" t="str">
        <f>CONCATENATE(Table4[[#This Row],[TOKO-KOTA]],"_",Table4[[#This Row],[NAMA BARANG]])</f>
        <v>TRIO PLAZA-MAGELANG_PC 6675 2 ZIPPER MIX TANPA MIKA</v>
      </c>
      <c r="AH160" t="str">
        <f>CONCATENATE(Table4[[#This Row],[CONCAT_TOKO KOTA + NAMA BARANG]],"_",Table4[[#This Row],[HARGA_C]])</f>
        <v>TRIO PLAZA-MAGELANG_PC 6675 2 ZIPPER MIX TANPA MIKA_9166</v>
      </c>
      <c r="AK160" s="64">
        <v>2956</v>
      </c>
      <c r="AL160" s="8" t="s">
        <v>8476</v>
      </c>
      <c r="AM160" t="str">
        <f t="shared" si="2"/>
        <v>H2956</v>
      </c>
      <c r="AN160" t="e">
        <f>IF(Table10[[#This Row],[Column3]]="","",MATCH(Table10[[#This Row],[Column3]],AD:AD,0))</f>
        <v>#N/A</v>
      </c>
    </row>
    <row r="161" spans="1:40" ht="13.5" thickBot="1">
      <c r="A161" s="73">
        <v>178</v>
      </c>
      <c r="C161">
        <f>ROW()</f>
        <v>161</v>
      </c>
      <c r="D161">
        <f>INDEX(Table1[ROWID],A:A)</f>
        <v>165</v>
      </c>
      <c r="E161">
        <f>INDEX(Table1[//DBS],A:A)</f>
        <v>2479</v>
      </c>
      <c r="F161">
        <f>INDEX(Table1[HARGA_CONV],A:A)</f>
        <v>19500</v>
      </c>
      <c r="G161" t="str">
        <f>IF(INDEX(Table1[SALES_H],Table4[[#This Row],[ROWID]])=0,"",INDEX(Table1[SALES_H],Table4[[#This Row],[ROWID]]))</f>
        <v>G</v>
      </c>
      <c r="H161" t="str">
        <f>IF(Table4[[#This Row],[SALES]]="","",INDEX(SALES_DICT[2],MATCH(Table4[[#This Row],[SALES]],SALES_DICT[1],0)))</f>
        <v>G</v>
      </c>
      <c r="I161" s="2" t="str">
        <f>IF(INDEX(Table1[DISKON],A:A)=0,"",INDEX(Table1[DISKON],A:A))</f>
        <v/>
      </c>
      <c r="J161" s="2" t="str">
        <f>IF(INDEX(Table1[DISKON NOTA],A:A)=0,"",INDEX(Table1[DISKON NOTA],A:A))</f>
        <v/>
      </c>
      <c r="K161" s="7">
        <f>INDEX(Table1[ISI_CONV],A:A)</f>
        <v>12</v>
      </c>
      <c r="L161" s="11">
        <f>INDEX(Table1[NOTA TOKO],Table4[[#This Row],[ROWID]])</f>
        <v>3522</v>
      </c>
      <c r="M161" t="str">
        <f>Table4[[#This Row],[SALES DICT]]</f>
        <v>G</v>
      </c>
      <c r="N161" t="str">
        <f>INDEX(Table1[TOKO-KOTA_H],A:A)</f>
        <v>TRIO PLAZA-MAGELANG</v>
      </c>
      <c r="O161" t="str">
        <f>IF(INDEX(Table1[KODE BARANG],A:A)=0,"",INDEX(Table1[KODE BARANG],A:A))</f>
        <v>PCA-XL247</v>
      </c>
      <c r="P161" t="str">
        <f>INDEX(Table1[NAMA BARANG],A:A)</f>
        <v>P CASE XLG BD 194-26</v>
      </c>
      <c r="Q161" t="str">
        <f>INDEX(Table1[ADA DI DAFTAR STOCK?],A:A)</f>
        <v>ADA</v>
      </c>
      <c r="R161" t="str">
        <f>SUBSTITUTE(_xlfn.NUMBERVALUE(Table4[[#This Row],[JUMLAH]],",","."),",",".")</f>
        <v>12</v>
      </c>
      <c r="S161" t="str">
        <f>INDEX(Table1[SATUAN_CONV],A:A)</f>
        <v>PCS</v>
      </c>
      <c r="T161" s="10" t="str">
        <f>SUBSTITUTE(_xlfn.NUMBERVALUE(Table4[[#This Row],[HARGA]],",","."),",",".")</f>
        <v>19500</v>
      </c>
      <c r="U161" s="12" t="str">
        <f>SUBSTITUTE(Table4[[#This Row],[DISKON]],",",".")</f>
        <v/>
      </c>
      <c r="V161" s="12" t="str">
        <f>SUBSTITUTE(Table4[[#This Row],[DISKON NOTA]],",",".")</f>
        <v/>
      </c>
      <c r="W161" s="3">
        <f>INDEX(Table1[TANGGAL NOTA_H],A:A)</f>
        <v>45531</v>
      </c>
      <c r="X161" s="3">
        <f>IF(INDEX(Table1[TANGGAL GUDANG_H],A:A)="","",INDEX(Table1[TANGGAL GUDANG_H],A:A))</f>
        <v>45530</v>
      </c>
      <c r="Y161" s="3">
        <f>INDEX(Table1[TANGGAL UPDATE_H],A:A)</f>
        <v>45534</v>
      </c>
      <c r="Z161" t="str">
        <f>INDEX(Table1[KOMENTAR_H],A:A)</f>
        <v/>
      </c>
      <c r="AA161"/>
      <c r="AB161">
        <f>IF(Table4[[#This Row],[DISKON]]="",Table4[[#This Row],[HARGA]],Table4[[#This Row],[HARGA]]*Table4[[#This Row],[DISKON]])</f>
        <v>19500</v>
      </c>
      <c r="AC161">
        <f>Table4[[#This Row],[TATAL DISKON]]*Table4[[#This Row],[JUMLAH]]</f>
        <v>234000</v>
      </c>
      <c r="AD161" t="str">
        <f>CONCATENATE(Table4[[#This Row],[SALES_C]],Table4[[#This Row],[NOTA TOKO]])</f>
        <v>G3522</v>
      </c>
      <c r="AE161">
        <f>INDEX(Table1[I],'4'!A:A)</f>
        <v>0</v>
      </c>
      <c r="AF161" t="e">
        <f>IF(Table4[[#This Row],[Column2]]="","",MATCH(Table4[[#This Row],[Column2]],AM:AM,0))</f>
        <v>#N/A</v>
      </c>
      <c r="AG161" t="str">
        <f>CONCATENATE(Table4[[#This Row],[TOKO-KOTA]],"_",Table4[[#This Row],[NAMA BARANG]])</f>
        <v>TRIO PLAZA-MAGELANG_P CASE XLG BD 194-26</v>
      </c>
      <c r="AH161" t="str">
        <f>CONCATENATE(Table4[[#This Row],[CONCAT_TOKO KOTA + NAMA BARANG]],"_",Table4[[#This Row],[HARGA_C]])</f>
        <v>TRIO PLAZA-MAGELANG_P CASE XLG BD 194-26_19500</v>
      </c>
      <c r="AK161" s="64">
        <v>2956</v>
      </c>
      <c r="AL161" s="8" t="s">
        <v>8476</v>
      </c>
      <c r="AM161" t="str">
        <f t="shared" si="2"/>
        <v>H2956</v>
      </c>
      <c r="AN161" t="e">
        <f>IF(Table10[[#This Row],[Column3]]="","",MATCH(Table10[[#This Row],[Column3]],AD:AD,0))</f>
        <v>#N/A</v>
      </c>
    </row>
    <row r="162" spans="1:40" ht="13.5" thickBot="1">
      <c r="A162" s="73">
        <v>179</v>
      </c>
      <c r="C162">
        <f>ROW()</f>
        <v>162</v>
      </c>
      <c r="D162">
        <f>INDEX(Table1[ROWID],A:A)</f>
        <v>165</v>
      </c>
      <c r="E162">
        <f>INDEX(Table1[//DBS],A:A)</f>
        <v>2367</v>
      </c>
      <c r="F162">
        <f>INDEX(Table1[HARGA_CONV],A:A)</f>
        <v>22500</v>
      </c>
      <c r="G162" t="str">
        <f>IF(INDEX(Table1[SALES_H],Table4[[#This Row],[ROWID]])=0,"",INDEX(Table1[SALES_H],Table4[[#This Row],[ROWID]]))</f>
        <v>G</v>
      </c>
      <c r="H162" t="str">
        <f>IF(Table4[[#This Row],[SALES]]="","",INDEX(SALES_DICT[2],MATCH(Table4[[#This Row],[SALES]],SALES_DICT[1],0)))</f>
        <v>G</v>
      </c>
      <c r="I162" s="2" t="str">
        <f>IF(INDEX(Table1[DISKON],A:A)=0,"",INDEX(Table1[DISKON],A:A))</f>
        <v/>
      </c>
      <c r="J162" s="2" t="str">
        <f>IF(INDEX(Table1[DISKON NOTA],A:A)=0,"",INDEX(Table1[DISKON NOTA],A:A))</f>
        <v/>
      </c>
      <c r="K162" s="7">
        <f>INDEX(Table1[ISI_CONV],A:A)</f>
        <v>2</v>
      </c>
      <c r="L162" s="11">
        <f>INDEX(Table1[NOTA TOKO],Table4[[#This Row],[ROWID]])</f>
        <v>3522</v>
      </c>
      <c r="M162" t="str">
        <f>Table4[[#This Row],[SALES DICT]]</f>
        <v>G</v>
      </c>
      <c r="N162" t="str">
        <f>INDEX(Table1[TOKO-KOTA_H],A:A)</f>
        <v>TRIO PLAZA-MAGELANG</v>
      </c>
      <c r="O162" t="str">
        <f>IF(INDEX(Table1[KODE BARANG],A:A)=0,"",INDEX(Table1[KODE BARANG],A:A))</f>
        <v>PCA-NB127</v>
      </c>
      <c r="P162" t="str">
        <f>INDEX(Table1[NAMA BARANG],A:A)</f>
        <v>PENCIL CASE MIKA RAKITAN SQ-803</v>
      </c>
      <c r="Q162" t="str">
        <f>INDEX(Table1[ADA DI DAFTAR STOCK?],A:A)</f>
        <v>ADA</v>
      </c>
      <c r="R162" t="str">
        <f>SUBSTITUTE(_xlfn.NUMBERVALUE(Table4[[#This Row],[JUMLAH]],",","."),",",".")</f>
        <v>2</v>
      </c>
      <c r="S162" t="str">
        <f>INDEX(Table1[SATUAN_CONV],A:A)</f>
        <v>LSN</v>
      </c>
      <c r="T162" s="10" t="str">
        <f>SUBSTITUTE(_xlfn.NUMBERVALUE(Table4[[#This Row],[HARGA]],",","."),",",".")</f>
        <v>22500</v>
      </c>
      <c r="U162" s="12" t="str">
        <f>SUBSTITUTE(Table4[[#This Row],[DISKON]],",",".")</f>
        <v/>
      </c>
      <c r="V162" s="12" t="str">
        <f>SUBSTITUTE(Table4[[#This Row],[DISKON NOTA]],",",".")</f>
        <v/>
      </c>
      <c r="W162" s="3">
        <f>INDEX(Table1[TANGGAL NOTA_H],A:A)</f>
        <v>45531</v>
      </c>
      <c r="X162" s="3">
        <f>IF(INDEX(Table1[TANGGAL GUDANG_H],A:A)="","",INDEX(Table1[TANGGAL GUDANG_H],A:A))</f>
        <v>45530</v>
      </c>
      <c r="Y162" s="3">
        <f>INDEX(Table1[TANGGAL UPDATE_H],A:A)</f>
        <v>45534</v>
      </c>
      <c r="Z162" t="str">
        <f>INDEX(Table1[KOMENTAR_H],A:A)</f>
        <v/>
      </c>
      <c r="AA162"/>
      <c r="AB162">
        <f>IF(Table4[[#This Row],[DISKON]]="",Table4[[#This Row],[HARGA]],Table4[[#This Row],[HARGA]]*Table4[[#This Row],[DISKON]])</f>
        <v>22500</v>
      </c>
      <c r="AC162">
        <f>Table4[[#This Row],[TATAL DISKON]]*Table4[[#This Row],[JUMLAH]]</f>
        <v>45000</v>
      </c>
      <c r="AD162" t="str">
        <f>CONCATENATE(Table4[[#This Row],[SALES_C]],Table4[[#This Row],[NOTA TOKO]])</f>
        <v>G3522</v>
      </c>
      <c r="AE162">
        <f>INDEX(Table1[I],'4'!A:A)</f>
        <v>0</v>
      </c>
      <c r="AF162" t="e">
        <f>IF(Table4[[#This Row],[Column2]]="","",MATCH(Table4[[#This Row],[Column2]],AM:AM,0))</f>
        <v>#N/A</v>
      </c>
      <c r="AG162" t="str">
        <f>CONCATENATE(Table4[[#This Row],[TOKO-KOTA]],"_",Table4[[#This Row],[NAMA BARANG]])</f>
        <v>TRIO PLAZA-MAGELANG_PENCIL CASE MIKA RAKITAN SQ-803</v>
      </c>
      <c r="AH162" t="str">
        <f>CONCATENATE(Table4[[#This Row],[CONCAT_TOKO KOTA + NAMA BARANG]],"_",Table4[[#This Row],[HARGA_C]])</f>
        <v>TRIO PLAZA-MAGELANG_PENCIL CASE MIKA RAKITAN SQ-803_22500</v>
      </c>
      <c r="AK162" s="64">
        <v>2956</v>
      </c>
      <c r="AL162" s="8" t="s">
        <v>8476</v>
      </c>
      <c r="AM162" t="str">
        <f t="shared" si="2"/>
        <v>H2956</v>
      </c>
      <c r="AN162" t="e">
        <f>IF(Table10[[#This Row],[Column3]]="","",MATCH(Table10[[#This Row],[Column3]],AD:AD,0))</f>
        <v>#N/A</v>
      </c>
    </row>
    <row r="163" spans="1:40" ht="13.5" thickBot="1">
      <c r="A163" s="73">
        <v>180</v>
      </c>
      <c r="C163">
        <f>ROW()</f>
        <v>163</v>
      </c>
      <c r="D163">
        <f>INDEX(Table1[ROWID],A:A)</f>
        <v>165</v>
      </c>
      <c r="E163" t="str">
        <f>INDEX(Table1[//DBS],A:A)</f>
        <v/>
      </c>
      <c r="F163">
        <f>INDEX(Table1[HARGA_CONV],A:A)</f>
        <v>2083</v>
      </c>
      <c r="G163" t="str">
        <f>IF(INDEX(Table1[SALES_H],Table4[[#This Row],[ROWID]])=0,"",INDEX(Table1[SALES_H],Table4[[#This Row],[ROWID]]))</f>
        <v>G</v>
      </c>
      <c r="H163" t="str">
        <f>IF(Table4[[#This Row],[SALES]]="","",INDEX(SALES_DICT[2],MATCH(Table4[[#This Row],[SALES]],SALES_DICT[1],0)))</f>
        <v>G</v>
      </c>
      <c r="I163" s="2" t="str">
        <f>IF(INDEX(Table1[DISKON],A:A)=0,"",INDEX(Table1[DISKON],A:A))</f>
        <v/>
      </c>
      <c r="J163" s="2" t="str">
        <f>IF(INDEX(Table1[DISKON NOTA],A:A)=0,"",INDEX(Table1[DISKON NOTA],A:A))</f>
        <v/>
      </c>
      <c r="K163" s="7">
        <f>INDEX(Table1[ISI_CONV],A:A)</f>
        <v>12</v>
      </c>
      <c r="L163" s="11">
        <f>INDEX(Table1[NOTA TOKO],Table4[[#This Row],[ROWID]])</f>
        <v>3522</v>
      </c>
      <c r="M163" t="str">
        <f>Table4[[#This Row],[SALES DICT]]</f>
        <v>G</v>
      </c>
      <c r="N163" t="str">
        <f>INDEX(Table1[TOKO-KOTA_H],A:A)</f>
        <v>TRIO PLAZA-MAGELANG</v>
      </c>
      <c r="O163" t="str">
        <f>IF(INDEX(Table1[KODE BARANG],A:A)=0,"",INDEX(Table1[KODE BARANG],A:A))</f>
        <v/>
      </c>
      <c r="P163" t="str">
        <f>INDEX(Table1[NAMA BARANG],A:A)</f>
        <v>DISPENSER KUROMI</v>
      </c>
      <c r="Q163" t="str">
        <f>INDEX(Table1[ADA DI DAFTAR STOCK?],A:A)</f>
        <v>TIDAK ADA</v>
      </c>
      <c r="R163" t="str">
        <f>SUBSTITUTE(_xlfn.NUMBERVALUE(Table4[[#This Row],[JUMLAH]],",","."),",",".")</f>
        <v>12</v>
      </c>
      <c r="S163" t="str">
        <f>INDEX(Table1[SATUAN_CONV],A:A)</f>
        <v>PCS</v>
      </c>
      <c r="T163" s="10" t="str">
        <f>SUBSTITUTE(_xlfn.NUMBERVALUE(Table4[[#This Row],[HARGA]],",","."),",",".")</f>
        <v>2083</v>
      </c>
      <c r="U163" s="12" t="str">
        <f>SUBSTITUTE(Table4[[#This Row],[DISKON]],",",".")</f>
        <v/>
      </c>
      <c r="V163" s="12" t="str">
        <f>SUBSTITUTE(Table4[[#This Row],[DISKON NOTA]],",",".")</f>
        <v/>
      </c>
      <c r="W163" s="3">
        <f>INDEX(Table1[TANGGAL NOTA_H],A:A)</f>
        <v>45531</v>
      </c>
      <c r="X163" s="3">
        <f>IF(INDEX(Table1[TANGGAL GUDANG_H],A:A)="","",INDEX(Table1[TANGGAL GUDANG_H],A:A))</f>
        <v>45530</v>
      </c>
      <c r="Y163" s="3">
        <f>INDEX(Table1[TANGGAL UPDATE_H],A:A)</f>
        <v>45534</v>
      </c>
      <c r="Z163" t="str">
        <f>INDEX(Table1[KOMENTAR_H],A:A)</f>
        <v/>
      </c>
      <c r="AA163"/>
      <c r="AB163">
        <f>IF(Table4[[#This Row],[DISKON]]="",Table4[[#This Row],[HARGA]],Table4[[#This Row],[HARGA]]*Table4[[#This Row],[DISKON]])</f>
        <v>2083</v>
      </c>
      <c r="AC163">
        <f>Table4[[#This Row],[TATAL DISKON]]*Table4[[#This Row],[JUMLAH]]</f>
        <v>24996</v>
      </c>
      <c r="AD163" t="str">
        <f>CONCATENATE(Table4[[#This Row],[SALES_C]],Table4[[#This Row],[NOTA TOKO]])</f>
        <v>G3522</v>
      </c>
      <c r="AE163">
        <f>INDEX(Table1[I],'4'!A:A)</f>
        <v>0</v>
      </c>
      <c r="AF163" t="e">
        <f>IF(Table4[[#This Row],[Column2]]="","",MATCH(Table4[[#This Row],[Column2]],AM:AM,0))</f>
        <v>#N/A</v>
      </c>
      <c r="AG163" t="str">
        <f>CONCATENATE(Table4[[#This Row],[TOKO-KOTA]],"_",Table4[[#This Row],[NAMA BARANG]])</f>
        <v>TRIO PLAZA-MAGELANG_DISPENSER KUROMI</v>
      </c>
      <c r="AH163" t="str">
        <f>CONCATENATE(Table4[[#This Row],[CONCAT_TOKO KOTA + NAMA BARANG]],"_",Table4[[#This Row],[HARGA_C]])</f>
        <v>TRIO PLAZA-MAGELANG_DISPENSER KUROMI_2083</v>
      </c>
      <c r="AK163" s="64">
        <v>2956</v>
      </c>
      <c r="AL163" s="8" t="s">
        <v>8476</v>
      </c>
      <c r="AM163" t="str">
        <f t="shared" si="2"/>
        <v>H2956</v>
      </c>
      <c r="AN163" t="e">
        <f>IF(Table10[[#This Row],[Column3]]="","",MATCH(Table10[[#This Row],[Column3]],AD:AD,0))</f>
        <v>#N/A</v>
      </c>
    </row>
    <row r="164" spans="1:40" ht="13.5" thickBot="1">
      <c r="A164" s="73">
        <v>182</v>
      </c>
      <c r="C164">
        <f>ROW()</f>
        <v>164</v>
      </c>
      <c r="D164">
        <f>INDEX(Table1[ROWID],A:A)</f>
        <v>182</v>
      </c>
      <c r="E164">
        <f>INDEX(Table1[//DBS],A:A)</f>
        <v>2177</v>
      </c>
      <c r="F164">
        <f>INDEX(Table1[HARGA_CONV],A:A)</f>
        <v>9166</v>
      </c>
      <c r="G164" t="str">
        <f>IF(INDEX(Table1[SALES_H],Table4[[#This Row],[ROWID]])=0,"",INDEX(Table1[SALES_H],Table4[[#This Row],[ROWID]]))</f>
        <v>G</v>
      </c>
      <c r="H164" t="str">
        <f>IF(Table4[[#This Row],[SALES]]="","",INDEX(SALES_DICT[2],MATCH(Table4[[#This Row],[SALES]],SALES_DICT[1],0)))</f>
        <v>G</v>
      </c>
      <c r="I164" s="2" t="str">
        <f>IF(INDEX(Table1[DISKON],A:A)=0,"",INDEX(Table1[DISKON],A:A))</f>
        <v/>
      </c>
      <c r="J164" s="2" t="str">
        <f>IF(INDEX(Table1[DISKON NOTA],A:A)=0,"",INDEX(Table1[DISKON NOTA],A:A))</f>
        <v/>
      </c>
      <c r="K164" s="7">
        <f>INDEX(Table1[ISI_CONV],A:A)</f>
        <v>6</v>
      </c>
      <c r="L164" s="11">
        <f>INDEX(Table1[NOTA TOKO],Table4[[#This Row],[ROWID]])</f>
        <v>3523</v>
      </c>
      <c r="M164" t="str">
        <f>Table4[[#This Row],[SALES DICT]]</f>
        <v>G</v>
      </c>
      <c r="N164" t="str">
        <f>INDEX(Table1[TOKO-KOTA_H],A:A)</f>
        <v>TRIO PLAZA-MAGELANG</v>
      </c>
      <c r="O164" t="str">
        <f>IF(INDEX(Table1[KODE BARANG],A:A)=0,"",INDEX(Table1[KODE BARANG],A:A))</f>
        <v>NOT-NB115</v>
      </c>
      <c r="P164" t="str">
        <f>INDEX(Table1[NAMA BARANG],A:A)</f>
        <v>NOTEBOOK AA0920-3 (0929)</v>
      </c>
      <c r="Q164" t="str">
        <f>INDEX(Table1[ADA DI DAFTAR STOCK?],A:A)</f>
        <v>ADA</v>
      </c>
      <c r="R164" t="str">
        <f>SUBSTITUTE(_xlfn.NUMBERVALUE(Table4[[#This Row],[JUMLAH]],",","."),",",".")</f>
        <v>6</v>
      </c>
      <c r="S164" t="str">
        <f>INDEX(Table1[SATUAN_CONV],A:A)</f>
        <v>PCS</v>
      </c>
      <c r="T164" s="10" t="str">
        <f>SUBSTITUTE(_xlfn.NUMBERVALUE(Table4[[#This Row],[HARGA]],",","."),",",".")</f>
        <v>9166</v>
      </c>
      <c r="U164" s="12" t="str">
        <f>SUBSTITUTE(Table4[[#This Row],[DISKON]],",",".")</f>
        <v/>
      </c>
      <c r="V164" s="12" t="str">
        <f>SUBSTITUTE(Table4[[#This Row],[DISKON NOTA]],",",".")</f>
        <v/>
      </c>
      <c r="W164" s="3">
        <f>INDEX(Table1[TANGGAL NOTA_H],A:A)</f>
        <v>45531</v>
      </c>
      <c r="X164" s="3">
        <f>IF(INDEX(Table1[TANGGAL GUDANG_H],A:A)="","",INDEX(Table1[TANGGAL GUDANG_H],A:A))</f>
        <v>45531</v>
      </c>
      <c r="Y164" s="3">
        <f>INDEX(Table1[TANGGAL UPDATE_H],A:A)</f>
        <v>45534</v>
      </c>
      <c r="Z164" t="str">
        <f>INDEX(Table1[KOMENTAR_H],A:A)</f>
        <v/>
      </c>
      <c r="AA164"/>
      <c r="AB164">
        <f>IF(Table4[[#This Row],[DISKON]]="",Table4[[#This Row],[HARGA]],Table4[[#This Row],[HARGA]]*Table4[[#This Row],[DISKON]])</f>
        <v>9166</v>
      </c>
      <c r="AC164">
        <f>Table4[[#This Row],[TATAL DISKON]]*Table4[[#This Row],[JUMLAH]]</f>
        <v>54996</v>
      </c>
      <c r="AD164" t="str">
        <f>CONCATENATE(Table4[[#This Row],[SALES_C]],Table4[[#This Row],[NOTA TOKO]])</f>
        <v>G3523</v>
      </c>
      <c r="AE164">
        <f>INDEX(Table1[I],'4'!A:A)</f>
        <v>0</v>
      </c>
      <c r="AF164" t="e">
        <f>IF(Table4[[#This Row],[Column2]]="","",MATCH(Table4[[#This Row],[Column2]],AM:AM,0))</f>
        <v>#N/A</v>
      </c>
      <c r="AG164" t="str">
        <f>CONCATENATE(Table4[[#This Row],[TOKO-KOTA]],"_",Table4[[#This Row],[NAMA BARANG]])</f>
        <v>TRIO PLAZA-MAGELANG_NOTEBOOK AA0920-3 (0929)</v>
      </c>
      <c r="AH164" t="str">
        <f>CONCATENATE(Table4[[#This Row],[CONCAT_TOKO KOTA + NAMA BARANG]],"_",Table4[[#This Row],[HARGA_C]])</f>
        <v>TRIO PLAZA-MAGELANG_NOTEBOOK AA0920-3 (0929)_9166</v>
      </c>
      <c r="AK164" s="64">
        <v>2956</v>
      </c>
      <c r="AL164" s="8" t="s">
        <v>8476</v>
      </c>
      <c r="AM164" t="str">
        <f t="shared" si="2"/>
        <v>H2956</v>
      </c>
      <c r="AN164" t="e">
        <f>IF(Table10[[#This Row],[Column3]]="","",MATCH(Table10[[#This Row],[Column3]],AD:AD,0))</f>
        <v>#N/A</v>
      </c>
    </row>
    <row r="165" spans="1:40" ht="13.5" thickBot="1">
      <c r="A165" s="73">
        <v>183</v>
      </c>
      <c r="C165">
        <f>ROW()</f>
        <v>165</v>
      </c>
      <c r="D165">
        <f>INDEX(Table1[ROWID],A:A)</f>
        <v>182</v>
      </c>
      <c r="E165">
        <f>INDEX(Table1[//DBS],A:A)</f>
        <v>528</v>
      </c>
      <c r="F165">
        <f>INDEX(Table1[HARGA_CONV],A:A)</f>
        <v>21000</v>
      </c>
      <c r="G165" t="str">
        <f>IF(INDEX(Table1[SALES_H],Table4[[#This Row],[ROWID]])=0,"",INDEX(Table1[SALES_H],Table4[[#This Row],[ROWID]]))</f>
        <v>G</v>
      </c>
      <c r="H165" t="str">
        <f>IF(Table4[[#This Row],[SALES]]="","",INDEX(SALES_DICT[2],MATCH(Table4[[#This Row],[SALES]],SALES_DICT[1],0)))</f>
        <v>G</v>
      </c>
      <c r="I165" s="2" t="str">
        <f>IF(INDEX(Table1[DISKON],A:A)=0,"",INDEX(Table1[DISKON],A:A))</f>
        <v/>
      </c>
      <c r="J165" s="2" t="str">
        <f>IF(INDEX(Table1[DISKON NOTA],A:A)=0,"",INDEX(Table1[DISKON NOTA],A:A))</f>
        <v/>
      </c>
      <c r="K165" s="7">
        <f>INDEX(Table1[ISI_CONV],A:A)</f>
        <v>1</v>
      </c>
      <c r="L165" s="11">
        <f>INDEX(Table1[NOTA TOKO],Table4[[#This Row],[ROWID]])</f>
        <v>3523</v>
      </c>
      <c r="M165" t="str">
        <f>Table4[[#This Row],[SALES DICT]]</f>
        <v>G</v>
      </c>
      <c r="N165" t="str">
        <f>INDEX(Table1[TOKO-KOTA_H],A:A)</f>
        <v>TRIO PLAZA-MAGELANG</v>
      </c>
      <c r="O165" t="str">
        <f>IF(INDEX(Table1[KODE BARANG],A:A)=0,"",INDEX(Table1[KODE BARANG],A:A))</f>
        <v>BOL-ZI173</v>
      </c>
      <c r="P165" t="str">
        <f>INDEX(Table1[NAMA BARANG],A:A)</f>
        <v>BP GEL ZHIXIN G 3161</v>
      </c>
      <c r="Q165" t="str">
        <f>INDEX(Table1[ADA DI DAFTAR STOCK?],A:A)</f>
        <v>ADA</v>
      </c>
      <c r="R165" t="str">
        <f>SUBSTITUTE(_xlfn.NUMBERVALUE(Table4[[#This Row],[JUMLAH]],",","."),",",".")</f>
        <v>1</v>
      </c>
      <c r="S165" t="str">
        <f>INDEX(Table1[SATUAN_CONV],A:A)</f>
        <v>LSN</v>
      </c>
      <c r="T165" s="10" t="str">
        <f>SUBSTITUTE(_xlfn.NUMBERVALUE(Table4[[#This Row],[HARGA]],",","."),",",".")</f>
        <v>21000</v>
      </c>
      <c r="U165" s="12" t="str">
        <f>SUBSTITUTE(Table4[[#This Row],[DISKON]],",",".")</f>
        <v/>
      </c>
      <c r="V165" s="12" t="str">
        <f>SUBSTITUTE(Table4[[#This Row],[DISKON NOTA]],",",".")</f>
        <v/>
      </c>
      <c r="W165" s="3">
        <f>INDEX(Table1[TANGGAL NOTA_H],A:A)</f>
        <v>45531</v>
      </c>
      <c r="X165" s="3">
        <f>IF(INDEX(Table1[TANGGAL GUDANG_H],A:A)="","",INDEX(Table1[TANGGAL GUDANG_H],A:A))</f>
        <v>45530</v>
      </c>
      <c r="Y165" s="3">
        <f>INDEX(Table1[TANGGAL UPDATE_H],A:A)</f>
        <v>45534</v>
      </c>
      <c r="Z165" t="str">
        <f>INDEX(Table1[KOMENTAR_H],A:A)</f>
        <v/>
      </c>
      <c r="AA165"/>
      <c r="AB165">
        <f>IF(Table4[[#This Row],[DISKON]]="",Table4[[#This Row],[HARGA]],Table4[[#This Row],[HARGA]]*Table4[[#This Row],[DISKON]])</f>
        <v>21000</v>
      </c>
      <c r="AC165">
        <f>Table4[[#This Row],[TATAL DISKON]]*Table4[[#This Row],[JUMLAH]]</f>
        <v>21000</v>
      </c>
      <c r="AD165" t="str">
        <f>CONCATENATE(Table4[[#This Row],[SALES_C]],Table4[[#This Row],[NOTA TOKO]])</f>
        <v>G3523</v>
      </c>
      <c r="AE165">
        <f>INDEX(Table1[I],'4'!A:A)</f>
        <v>0</v>
      </c>
      <c r="AF165" t="e">
        <f>IF(Table4[[#This Row],[Column2]]="","",MATCH(Table4[[#This Row],[Column2]],AM:AM,0))</f>
        <v>#N/A</v>
      </c>
      <c r="AG165" t="str">
        <f>CONCATENATE(Table4[[#This Row],[TOKO-KOTA]],"_",Table4[[#This Row],[NAMA BARANG]])</f>
        <v>TRIO PLAZA-MAGELANG_BP GEL ZHIXIN G 3161</v>
      </c>
      <c r="AH165" t="str">
        <f>CONCATENATE(Table4[[#This Row],[CONCAT_TOKO KOTA + NAMA BARANG]],"_",Table4[[#This Row],[HARGA_C]])</f>
        <v>TRIO PLAZA-MAGELANG_BP GEL ZHIXIN G 3161_21000</v>
      </c>
      <c r="AK165" s="64">
        <v>2956</v>
      </c>
      <c r="AL165" s="8" t="s">
        <v>8476</v>
      </c>
      <c r="AM165" t="str">
        <f t="shared" si="2"/>
        <v>H2956</v>
      </c>
      <c r="AN165" t="e">
        <f>IF(Table10[[#This Row],[Column3]]="","",MATCH(Table10[[#This Row],[Column3]],AD:AD,0))</f>
        <v>#N/A</v>
      </c>
    </row>
    <row r="166" spans="1:40" ht="13.5" thickBot="1">
      <c r="A166" s="73">
        <v>185</v>
      </c>
      <c r="C166">
        <f>ROW()</f>
        <v>166</v>
      </c>
      <c r="D166">
        <f>INDEX(Table1[ROWID],A:A)</f>
        <v>185</v>
      </c>
      <c r="E166">
        <f>INDEX(Table1[//DBS],A:A)</f>
        <v>62</v>
      </c>
      <c r="F166">
        <f>INDEX(Table1[HARGA_CONV],A:A)</f>
        <v>11000</v>
      </c>
      <c r="G166" t="str">
        <f>IF(INDEX(Table1[SALES_H],Table4[[#This Row],[ROWID]])=0,"",INDEX(Table1[SALES_H],Table4[[#This Row],[ROWID]]))</f>
        <v>E</v>
      </c>
      <c r="H166" t="str">
        <f>IF(Table4[[#This Row],[SALES]]="","",INDEX(SALES_DICT[2],MATCH(Table4[[#This Row],[SALES]],SALES_DICT[1],0)))</f>
        <v>V</v>
      </c>
      <c r="I166" s="2" t="str">
        <f>IF(INDEX(Table1[DISKON],A:A)=0,"",INDEX(Table1[DISKON],A:A))</f>
        <v/>
      </c>
      <c r="J166" s="2" t="str">
        <f>IF(INDEX(Table1[DISKON NOTA],A:A)=0,"",INDEX(Table1[DISKON NOTA],A:A))</f>
        <v/>
      </c>
      <c r="K166" s="7">
        <f>INDEX(Table1[ISI_CONV],A:A)</f>
        <v>84</v>
      </c>
      <c r="L166" s="11">
        <f>INDEX(Table1[NOTA TOKO],Table4[[#This Row],[ROWID]])</f>
        <v>3457</v>
      </c>
      <c r="M166" t="str">
        <f>Table4[[#This Row],[SALES DICT]]</f>
        <v>V</v>
      </c>
      <c r="N166" t="str">
        <f>INDEX(Table1[TOKO-KOTA_H],A:A)</f>
        <v>ARIA-PONOROGO</v>
      </c>
      <c r="O166" t="str">
        <f>IF(INDEX(Table1[KODE BARANG],A:A)=0,"",INDEX(Table1[KODE BARANG],A:A))</f>
        <v>AGE-NB13</v>
      </c>
      <c r="P166" t="str">
        <f>INDEX(Table1[NAMA BARANG],A:A)</f>
        <v>AGENDA PRO DELUXE PC-121 WK KECIL</v>
      </c>
      <c r="Q166" t="str">
        <f>INDEX(Table1[ADA DI DAFTAR STOCK?],A:A)</f>
        <v>ADA</v>
      </c>
      <c r="R166" t="str">
        <f>SUBSTITUTE(_xlfn.NUMBERVALUE(Table4[[#This Row],[JUMLAH]],",","."),",",".")</f>
        <v>84</v>
      </c>
      <c r="S166" t="str">
        <f>INDEX(Table1[SATUAN_CONV],A:A)</f>
        <v>PCS</v>
      </c>
      <c r="T166" s="10" t="str">
        <f>SUBSTITUTE(_xlfn.NUMBERVALUE(Table4[[#This Row],[HARGA]],",","."),",",".")</f>
        <v>11000</v>
      </c>
      <c r="U166" s="12" t="str">
        <f>SUBSTITUTE(Table4[[#This Row],[DISKON]],",",".")</f>
        <v/>
      </c>
      <c r="V166" s="12" t="str">
        <f>SUBSTITUTE(Table4[[#This Row],[DISKON NOTA]],",",".")</f>
        <v/>
      </c>
      <c r="W166" s="3">
        <f>INDEX(Table1[TANGGAL NOTA_H],A:A)</f>
        <v>45531</v>
      </c>
      <c r="X166" s="3" t="str">
        <f>IF(INDEX(Table1[TANGGAL GUDANG_H],A:A)="","",INDEX(Table1[TANGGAL GUDANG_H],A:A))</f>
        <v/>
      </c>
      <c r="Y166" s="3">
        <f>INDEX(Table1[TANGGAL UPDATE_H],A:A)</f>
        <v>45534</v>
      </c>
      <c r="Z166" t="str">
        <f>INDEX(Table1[KOMENTAR_H],A:A)</f>
        <v/>
      </c>
      <c r="AA166"/>
      <c r="AB166">
        <f>IF(Table4[[#This Row],[DISKON]]="",Table4[[#This Row],[HARGA]],Table4[[#This Row],[HARGA]]*Table4[[#This Row],[DISKON]])</f>
        <v>11000</v>
      </c>
      <c r="AC166">
        <f>Table4[[#This Row],[TATAL DISKON]]*Table4[[#This Row],[JUMLAH]]</f>
        <v>924000</v>
      </c>
      <c r="AD166" t="str">
        <f>CONCATENATE(Table4[[#This Row],[SALES_C]],Table4[[#This Row],[NOTA TOKO]])</f>
        <v>V3457</v>
      </c>
      <c r="AE166">
        <f>INDEX(Table1[I],'4'!A:A)</f>
        <v>0</v>
      </c>
      <c r="AF166" t="e">
        <f>IF(Table4[[#This Row],[Column2]]="","",MATCH(Table4[[#This Row],[Column2]],AM:AM,0))</f>
        <v>#N/A</v>
      </c>
      <c r="AG166" t="str">
        <f>CONCATENATE(Table4[[#This Row],[TOKO-KOTA]],"_",Table4[[#This Row],[NAMA BARANG]])</f>
        <v>ARIA-PONOROGO_AGENDA PRO DELUXE PC-121 WK KECIL</v>
      </c>
      <c r="AH166" t="str">
        <f>CONCATENATE(Table4[[#This Row],[CONCAT_TOKO KOTA + NAMA BARANG]],"_",Table4[[#This Row],[HARGA_C]])</f>
        <v>ARIA-PONOROGO_AGENDA PRO DELUXE PC-121 WK KECIL_11000</v>
      </c>
      <c r="AK166" s="64">
        <v>2956</v>
      </c>
      <c r="AL166" s="8" t="s">
        <v>8476</v>
      </c>
      <c r="AM166" t="str">
        <f t="shared" si="2"/>
        <v>H2956</v>
      </c>
      <c r="AN166" t="e">
        <f>IF(Table10[[#This Row],[Column3]]="","",MATCH(Table10[[#This Row],[Column3]],AD:AD,0))</f>
        <v>#N/A</v>
      </c>
    </row>
    <row r="167" spans="1:40" ht="13.5" thickBot="1">
      <c r="A167" s="73">
        <v>186</v>
      </c>
      <c r="C167">
        <f>ROW()</f>
        <v>167</v>
      </c>
      <c r="D167">
        <f>INDEX(Table1[ROWID],A:A)</f>
        <v>185</v>
      </c>
      <c r="E167">
        <f>INDEX(Table1[//DBS],A:A)</f>
        <v>69</v>
      </c>
      <c r="F167">
        <f>INDEX(Table1[HARGA_CONV],A:A)</f>
        <v>11000</v>
      </c>
      <c r="G167" t="str">
        <f>IF(INDEX(Table1[SALES_H],Table4[[#This Row],[ROWID]])=0,"",INDEX(Table1[SALES_H],Table4[[#This Row],[ROWID]]))</f>
        <v>E</v>
      </c>
      <c r="H167" t="str">
        <f>IF(Table4[[#This Row],[SALES]]="","",INDEX(SALES_DICT[2],MATCH(Table4[[#This Row],[SALES]],SALES_DICT[1],0)))</f>
        <v>V</v>
      </c>
      <c r="I167" s="2" t="str">
        <f>IF(INDEX(Table1[DISKON],A:A)=0,"",INDEX(Table1[DISKON],A:A))</f>
        <v/>
      </c>
      <c r="J167" s="2" t="str">
        <f>IF(INDEX(Table1[DISKON NOTA],A:A)=0,"",INDEX(Table1[DISKON NOTA],A:A))</f>
        <v/>
      </c>
      <c r="K167" s="7">
        <f>INDEX(Table1[ISI_CONV],A:A)</f>
        <v>84</v>
      </c>
      <c r="L167" s="11">
        <f>INDEX(Table1[NOTA TOKO],Table4[[#This Row],[ROWID]])</f>
        <v>3457</v>
      </c>
      <c r="M167" t="str">
        <f>Table4[[#This Row],[SALES DICT]]</f>
        <v>V</v>
      </c>
      <c r="N167" t="str">
        <f>INDEX(Table1[TOKO-KOTA_H],A:A)</f>
        <v>ARIA-PONOROGO</v>
      </c>
      <c r="O167" t="str">
        <f>IF(INDEX(Table1[KODE BARANG],A:A)=0,"",INDEX(Table1[KODE BARANG],A:A))</f>
        <v>AGE-NB20</v>
      </c>
      <c r="P167" t="str">
        <f>INDEX(Table1[NAMA BARANG],A:A)</f>
        <v>AGENDA 50K BC-511 (35-50)</v>
      </c>
      <c r="Q167" t="str">
        <f>INDEX(Table1[ADA DI DAFTAR STOCK?],A:A)</f>
        <v>ADA</v>
      </c>
      <c r="R167" t="str">
        <f>SUBSTITUTE(_xlfn.NUMBERVALUE(Table4[[#This Row],[JUMLAH]],",","."),",",".")</f>
        <v>84</v>
      </c>
      <c r="S167" t="str">
        <f>INDEX(Table1[SATUAN_CONV],A:A)</f>
        <v>PCS</v>
      </c>
      <c r="T167" s="10" t="str">
        <f>SUBSTITUTE(_xlfn.NUMBERVALUE(Table4[[#This Row],[HARGA]],",","."),",",".")</f>
        <v>11000</v>
      </c>
      <c r="U167" s="12" t="str">
        <f>SUBSTITUTE(Table4[[#This Row],[DISKON]],",",".")</f>
        <v/>
      </c>
      <c r="V167" s="12" t="str">
        <f>SUBSTITUTE(Table4[[#This Row],[DISKON NOTA]],",",".")</f>
        <v/>
      </c>
      <c r="W167" s="3">
        <f>INDEX(Table1[TANGGAL NOTA_H],A:A)</f>
        <v>45531</v>
      </c>
      <c r="X167" s="3" t="str">
        <f>IF(INDEX(Table1[TANGGAL GUDANG_H],A:A)="","",INDEX(Table1[TANGGAL GUDANG_H],A:A))</f>
        <v/>
      </c>
      <c r="Y167" s="3">
        <f>INDEX(Table1[TANGGAL UPDATE_H],A:A)</f>
        <v>45534</v>
      </c>
      <c r="Z167" t="str">
        <f>INDEX(Table1[KOMENTAR_H],A:A)</f>
        <v/>
      </c>
      <c r="AA167"/>
      <c r="AB167">
        <f>IF(Table4[[#This Row],[DISKON]]="",Table4[[#This Row],[HARGA]],Table4[[#This Row],[HARGA]]*Table4[[#This Row],[DISKON]])</f>
        <v>11000</v>
      </c>
      <c r="AC167">
        <f>Table4[[#This Row],[TATAL DISKON]]*Table4[[#This Row],[JUMLAH]]</f>
        <v>924000</v>
      </c>
      <c r="AD167" t="str">
        <f>CONCATENATE(Table4[[#This Row],[SALES_C]],Table4[[#This Row],[NOTA TOKO]])</f>
        <v>V3457</v>
      </c>
      <c r="AE167">
        <f>INDEX(Table1[I],'4'!A:A)</f>
        <v>0</v>
      </c>
      <c r="AF167" t="e">
        <f>IF(Table4[[#This Row],[Column2]]="","",MATCH(Table4[[#This Row],[Column2]],AM:AM,0))</f>
        <v>#N/A</v>
      </c>
      <c r="AG167" t="str">
        <f>CONCATENATE(Table4[[#This Row],[TOKO-KOTA]],"_",Table4[[#This Row],[NAMA BARANG]])</f>
        <v>ARIA-PONOROGO_AGENDA 50K BC-511 (35-50)</v>
      </c>
      <c r="AH167" t="str">
        <f>CONCATENATE(Table4[[#This Row],[CONCAT_TOKO KOTA + NAMA BARANG]],"_",Table4[[#This Row],[HARGA_C]])</f>
        <v>ARIA-PONOROGO_AGENDA 50K BC-511 (35-50)_11000</v>
      </c>
      <c r="AK167" s="64">
        <v>2956</v>
      </c>
      <c r="AL167" s="8" t="s">
        <v>8476</v>
      </c>
      <c r="AM167" t="str">
        <f t="shared" si="2"/>
        <v>H2956</v>
      </c>
      <c r="AN167" t="e">
        <f>IF(Table10[[#This Row],[Column3]]="","",MATCH(Table10[[#This Row],[Column3]],AD:AD,0))</f>
        <v>#N/A</v>
      </c>
    </row>
    <row r="168" spans="1:40" ht="13.5" thickBot="1">
      <c r="A168" s="73">
        <v>187</v>
      </c>
      <c r="C168">
        <f>ROW()</f>
        <v>168</v>
      </c>
      <c r="D168">
        <f>INDEX(Table1[ROWID],A:A)</f>
        <v>185</v>
      </c>
      <c r="E168">
        <f>INDEX(Table1[//DBS],A:A)</f>
        <v>2079</v>
      </c>
      <c r="F168">
        <f>INDEX(Table1[HARGA_CONV],A:A)</f>
        <v>18000</v>
      </c>
      <c r="G168" t="str">
        <f>IF(INDEX(Table1[SALES_H],Table4[[#This Row],[ROWID]])=0,"",INDEX(Table1[SALES_H],Table4[[#This Row],[ROWID]]))</f>
        <v>E</v>
      </c>
      <c r="H168" t="str">
        <f>IF(Table4[[#This Row],[SALES]]="","",INDEX(SALES_DICT[2],MATCH(Table4[[#This Row],[SALES]],SALES_DICT[1],0)))</f>
        <v>V</v>
      </c>
      <c r="I168" s="2" t="str">
        <f>IF(INDEX(Table1[DISKON],A:A)=0,"",INDEX(Table1[DISKON],A:A))</f>
        <v/>
      </c>
      <c r="J168" s="2" t="str">
        <f>IF(INDEX(Table1[DISKON NOTA],A:A)=0,"",INDEX(Table1[DISKON NOTA],A:A))</f>
        <v/>
      </c>
      <c r="K168" s="7">
        <f>INDEX(Table1[ISI_CONV],A:A)</f>
        <v>9</v>
      </c>
      <c r="L168" s="11">
        <f>INDEX(Table1[NOTA TOKO],Table4[[#This Row],[ROWID]])</f>
        <v>3457</v>
      </c>
      <c r="M168" t="str">
        <f>Table4[[#This Row],[SALES DICT]]</f>
        <v>V</v>
      </c>
      <c r="N168" t="str">
        <f>INDEX(Table1[TOKO-KOTA_H],A:A)</f>
        <v>ARIA-PONOROGO</v>
      </c>
      <c r="O168" t="str">
        <f>IF(INDEX(Table1[KODE BARANG],A:A)=0,"",INDEX(Table1[KODE BARANG],A:A))</f>
        <v>NOT-NB2</v>
      </c>
      <c r="P168" t="str">
        <f>INDEX(Table1[NAMA BARANG],A:A)</f>
        <v>NOTEBOOK XQ-3223</v>
      </c>
      <c r="Q168" t="str">
        <f>INDEX(Table1[ADA DI DAFTAR STOCK?],A:A)</f>
        <v>ADA</v>
      </c>
      <c r="R168" t="str">
        <f>SUBSTITUTE(_xlfn.NUMBERVALUE(Table4[[#This Row],[JUMLAH]],",","."),",",".")</f>
        <v>9</v>
      </c>
      <c r="S168" t="str">
        <f>INDEX(Table1[SATUAN_CONV],A:A)</f>
        <v>PCS</v>
      </c>
      <c r="T168" s="10" t="str">
        <f>SUBSTITUTE(_xlfn.NUMBERVALUE(Table4[[#This Row],[HARGA]],",","."),",",".")</f>
        <v>18000</v>
      </c>
      <c r="U168" s="12" t="str">
        <f>SUBSTITUTE(Table4[[#This Row],[DISKON]],",",".")</f>
        <v/>
      </c>
      <c r="V168" s="12" t="str">
        <f>SUBSTITUTE(Table4[[#This Row],[DISKON NOTA]],",",".")</f>
        <v/>
      </c>
      <c r="W168" s="3">
        <f>INDEX(Table1[TANGGAL NOTA_H],A:A)</f>
        <v>45531</v>
      </c>
      <c r="X168" s="3" t="str">
        <f>IF(INDEX(Table1[TANGGAL GUDANG_H],A:A)="","",INDEX(Table1[TANGGAL GUDANG_H],A:A))</f>
        <v/>
      </c>
      <c r="Y168" s="3">
        <f>INDEX(Table1[TANGGAL UPDATE_H],A:A)</f>
        <v>45534</v>
      </c>
      <c r="Z168" t="str">
        <f>INDEX(Table1[KOMENTAR_H],A:A)</f>
        <v/>
      </c>
      <c r="AA168"/>
      <c r="AB168">
        <f>IF(Table4[[#This Row],[DISKON]]="",Table4[[#This Row],[HARGA]],Table4[[#This Row],[HARGA]]*Table4[[#This Row],[DISKON]])</f>
        <v>18000</v>
      </c>
      <c r="AC168">
        <f>Table4[[#This Row],[TATAL DISKON]]*Table4[[#This Row],[JUMLAH]]</f>
        <v>162000</v>
      </c>
      <c r="AD168" t="str">
        <f>CONCATENATE(Table4[[#This Row],[SALES_C]],Table4[[#This Row],[NOTA TOKO]])</f>
        <v>V3457</v>
      </c>
      <c r="AE168">
        <f>INDEX(Table1[I],'4'!A:A)</f>
        <v>0</v>
      </c>
      <c r="AF168" t="e">
        <f>IF(Table4[[#This Row],[Column2]]="","",MATCH(Table4[[#This Row],[Column2]],AM:AM,0))</f>
        <v>#N/A</v>
      </c>
      <c r="AG168" t="str">
        <f>CONCATENATE(Table4[[#This Row],[TOKO-KOTA]],"_",Table4[[#This Row],[NAMA BARANG]])</f>
        <v>ARIA-PONOROGO_NOTEBOOK XQ-3223</v>
      </c>
      <c r="AH168" t="str">
        <f>CONCATENATE(Table4[[#This Row],[CONCAT_TOKO KOTA + NAMA BARANG]],"_",Table4[[#This Row],[HARGA_C]])</f>
        <v>ARIA-PONOROGO_NOTEBOOK XQ-3223_18000</v>
      </c>
      <c r="AK168" s="64">
        <v>2956</v>
      </c>
      <c r="AL168" s="8" t="s">
        <v>8476</v>
      </c>
      <c r="AM168" t="str">
        <f t="shared" si="2"/>
        <v>H2956</v>
      </c>
      <c r="AN168" t="e">
        <f>IF(Table10[[#This Row],[Column3]]="","",MATCH(Table10[[#This Row],[Column3]],AD:AD,0))</f>
        <v>#N/A</v>
      </c>
    </row>
    <row r="169" spans="1:40" ht="13.5" thickBot="1">
      <c r="A169" s="73">
        <v>188</v>
      </c>
      <c r="C169">
        <f>ROW()</f>
        <v>169</v>
      </c>
      <c r="D169">
        <f>INDEX(Table1[ROWID],A:A)</f>
        <v>185</v>
      </c>
      <c r="E169">
        <f>INDEX(Table1[//DBS],A:A)</f>
        <v>2864</v>
      </c>
      <c r="F169">
        <f>INDEX(Table1[HARGA_CONV],A:A)</f>
        <v>100000</v>
      </c>
      <c r="G169" t="str">
        <f>IF(INDEX(Table1[SALES_H],Table4[[#This Row],[ROWID]])=0,"",INDEX(Table1[SALES_H],Table4[[#This Row],[ROWID]]))</f>
        <v>E</v>
      </c>
      <c r="H169" t="str">
        <f>IF(Table4[[#This Row],[SALES]]="","",INDEX(SALES_DICT[2],MATCH(Table4[[#This Row],[SALES]],SALES_DICT[1],0)))</f>
        <v>V</v>
      </c>
      <c r="I169" s="2">
        <f>IF(INDEX(Table1[DISKON],A:A)=0,"",INDEX(Table1[DISKON],A:A))</f>
        <v>0.15</v>
      </c>
      <c r="J169" s="2" t="str">
        <f>IF(INDEX(Table1[DISKON NOTA],A:A)=0,"",INDEX(Table1[DISKON NOTA],A:A))</f>
        <v/>
      </c>
      <c r="K169" s="7">
        <f>INDEX(Table1[ISI_CONV],A:A)</f>
        <v>6</v>
      </c>
      <c r="L169" s="11">
        <f>INDEX(Table1[NOTA TOKO],Table4[[#This Row],[ROWID]])</f>
        <v>3457</v>
      </c>
      <c r="M169" t="str">
        <f>Table4[[#This Row],[SALES DICT]]</f>
        <v>V</v>
      </c>
      <c r="N169" t="str">
        <f>INDEX(Table1[TOKO-KOTA_H],A:A)</f>
        <v>ARIA-PONOROGO</v>
      </c>
      <c r="O169" t="str">
        <f>IF(INDEX(Table1[KODE BARANG],A:A)=0,"",INDEX(Table1[KODE BARANG],A:A))</f>
        <v>TAS-IM36</v>
      </c>
      <c r="P169" t="str">
        <f>INDEX(Table1[NAMA BARANG],A:A)</f>
        <v>TAS GB-M WARNA-WARNI</v>
      </c>
      <c r="Q169" t="str">
        <f>INDEX(Table1[ADA DI DAFTAR STOCK?],A:A)</f>
        <v>ADA</v>
      </c>
      <c r="R169" t="str">
        <f>SUBSTITUTE(_xlfn.NUMBERVALUE(Table4[[#This Row],[JUMLAH]],",","."),",",".")</f>
        <v>6</v>
      </c>
      <c r="S169" t="str">
        <f>INDEX(Table1[SATUAN_CONV],A:A)</f>
        <v>LSN</v>
      </c>
      <c r="T169" s="10" t="str">
        <f>SUBSTITUTE(_xlfn.NUMBERVALUE(Table4[[#This Row],[HARGA]],",","."),",",".")</f>
        <v>100000</v>
      </c>
      <c r="U169" s="12" t="str">
        <f>SUBSTITUTE(Table4[[#This Row],[DISKON]],",",".")</f>
        <v>0.15</v>
      </c>
      <c r="V169" s="12" t="str">
        <f>SUBSTITUTE(Table4[[#This Row],[DISKON NOTA]],",",".")</f>
        <v/>
      </c>
      <c r="W169" s="3">
        <f>INDEX(Table1[TANGGAL NOTA_H],A:A)</f>
        <v>45531</v>
      </c>
      <c r="X169" s="3" t="str">
        <f>IF(INDEX(Table1[TANGGAL GUDANG_H],A:A)="","",INDEX(Table1[TANGGAL GUDANG_H],A:A))</f>
        <v/>
      </c>
      <c r="Y169" s="3">
        <f>INDEX(Table1[TANGGAL UPDATE_H],A:A)</f>
        <v>45534</v>
      </c>
      <c r="Z169" t="str">
        <f>INDEX(Table1[KOMENTAR_H],A:A)</f>
        <v/>
      </c>
      <c r="AA169"/>
      <c r="AB169">
        <f>IF(Table4[[#This Row],[DISKON]]="",Table4[[#This Row],[HARGA]],Table4[[#This Row],[HARGA]]*Table4[[#This Row],[DISKON]])</f>
        <v>15000</v>
      </c>
      <c r="AC169">
        <f>Table4[[#This Row],[TATAL DISKON]]*Table4[[#This Row],[JUMLAH]]</f>
        <v>90000</v>
      </c>
      <c r="AD169" t="str">
        <f>CONCATENATE(Table4[[#This Row],[SALES_C]],Table4[[#This Row],[NOTA TOKO]])</f>
        <v>V3457</v>
      </c>
      <c r="AE169">
        <f>INDEX(Table1[I],'4'!A:A)</f>
        <v>0</v>
      </c>
      <c r="AF169" t="e">
        <f>IF(Table4[[#This Row],[Column2]]="","",MATCH(Table4[[#This Row],[Column2]],AM:AM,0))</f>
        <v>#N/A</v>
      </c>
      <c r="AG169" t="str">
        <f>CONCATENATE(Table4[[#This Row],[TOKO-KOTA]],"_",Table4[[#This Row],[NAMA BARANG]])</f>
        <v>ARIA-PONOROGO_TAS GB-M WARNA-WARNI</v>
      </c>
      <c r="AH169" t="str">
        <f>CONCATENATE(Table4[[#This Row],[CONCAT_TOKO KOTA + NAMA BARANG]],"_",Table4[[#This Row],[HARGA_C]])</f>
        <v>ARIA-PONOROGO_TAS GB-M WARNA-WARNI_100000</v>
      </c>
      <c r="AK169" s="64">
        <v>2956</v>
      </c>
      <c r="AL169" s="8" t="s">
        <v>8476</v>
      </c>
      <c r="AM169" t="str">
        <f t="shared" si="2"/>
        <v>H2956</v>
      </c>
      <c r="AN169" t="e">
        <f>IF(Table10[[#This Row],[Column3]]="","",MATCH(Table10[[#This Row],[Column3]],AD:AD,0))</f>
        <v>#N/A</v>
      </c>
    </row>
    <row r="170" spans="1:40" ht="13.5" thickBot="1">
      <c r="A170" s="73">
        <v>189</v>
      </c>
      <c r="C170">
        <f>ROW()</f>
        <v>170</v>
      </c>
      <c r="D170">
        <f>INDEX(Table1[ROWID],A:A)</f>
        <v>185</v>
      </c>
      <c r="E170">
        <f>INDEX(Table1[//DBS],A:A)</f>
        <v>2864</v>
      </c>
      <c r="F170">
        <f>INDEX(Table1[HARGA_CONV],A:A)</f>
        <v>100000</v>
      </c>
      <c r="G170" t="str">
        <f>IF(INDEX(Table1[SALES_H],Table4[[#This Row],[ROWID]])=0,"",INDEX(Table1[SALES_H],Table4[[#This Row],[ROWID]]))</f>
        <v>E</v>
      </c>
      <c r="H170" t="str">
        <f>IF(Table4[[#This Row],[SALES]]="","",INDEX(SALES_DICT[2],MATCH(Table4[[#This Row],[SALES]],SALES_DICT[1],0)))</f>
        <v>V</v>
      </c>
      <c r="I170" s="2">
        <f>IF(INDEX(Table1[DISKON],A:A)=0,"",INDEX(Table1[DISKON],A:A))</f>
        <v>0.15</v>
      </c>
      <c r="J170" s="2" t="str">
        <f>IF(INDEX(Table1[DISKON NOTA],A:A)=0,"",INDEX(Table1[DISKON NOTA],A:A))</f>
        <v/>
      </c>
      <c r="K170" s="7">
        <f>INDEX(Table1[ISI_CONV],A:A)</f>
        <v>6</v>
      </c>
      <c r="L170" s="11">
        <f>INDEX(Table1[NOTA TOKO],Table4[[#This Row],[ROWID]])</f>
        <v>3457</v>
      </c>
      <c r="M170" t="str">
        <f>Table4[[#This Row],[SALES DICT]]</f>
        <v>V</v>
      </c>
      <c r="N170" t="str">
        <f>INDEX(Table1[TOKO-KOTA_H],A:A)</f>
        <v>ARIA-PONOROGO</v>
      </c>
      <c r="O170" t="str">
        <f>IF(INDEX(Table1[KODE BARANG],A:A)=0,"",INDEX(Table1[KODE BARANG],A:A))</f>
        <v>TAS-IM36</v>
      </c>
      <c r="P170" t="str">
        <f>INDEX(Table1[NAMA BARANG],A:A)</f>
        <v>TAS GB-M WARNA-WARNI</v>
      </c>
      <c r="Q170" t="str">
        <f>INDEX(Table1[ADA DI DAFTAR STOCK?],A:A)</f>
        <v>ADA</v>
      </c>
      <c r="R170" t="str">
        <f>SUBSTITUTE(_xlfn.NUMBERVALUE(Table4[[#This Row],[JUMLAH]],",","."),",",".")</f>
        <v>6</v>
      </c>
      <c r="S170" t="str">
        <f>INDEX(Table1[SATUAN_CONV],A:A)</f>
        <v>LSN</v>
      </c>
      <c r="T170" s="10" t="str">
        <f>SUBSTITUTE(_xlfn.NUMBERVALUE(Table4[[#This Row],[HARGA]],",","."),",",".")</f>
        <v>100000</v>
      </c>
      <c r="U170" s="12" t="str">
        <f>SUBSTITUTE(Table4[[#This Row],[DISKON]],",",".")</f>
        <v>0.15</v>
      </c>
      <c r="V170" s="12" t="str">
        <f>SUBSTITUTE(Table4[[#This Row],[DISKON NOTA]],",",".")</f>
        <v/>
      </c>
      <c r="W170" s="3">
        <f>INDEX(Table1[TANGGAL NOTA_H],A:A)</f>
        <v>45531</v>
      </c>
      <c r="X170" s="3" t="str">
        <f>IF(INDEX(Table1[TANGGAL GUDANG_H],A:A)="","",INDEX(Table1[TANGGAL GUDANG_H],A:A))</f>
        <v/>
      </c>
      <c r="Y170" s="3">
        <f>INDEX(Table1[TANGGAL UPDATE_H],A:A)</f>
        <v>45534</v>
      </c>
      <c r="Z170" t="str">
        <f>INDEX(Table1[KOMENTAR_H],A:A)</f>
        <v/>
      </c>
      <c r="AA170"/>
      <c r="AB170">
        <f>IF(Table4[[#This Row],[DISKON]]="",Table4[[#This Row],[HARGA]],Table4[[#This Row],[HARGA]]*Table4[[#This Row],[DISKON]])</f>
        <v>15000</v>
      </c>
      <c r="AC170">
        <f>Table4[[#This Row],[TATAL DISKON]]*Table4[[#This Row],[JUMLAH]]</f>
        <v>90000</v>
      </c>
      <c r="AD170" t="str">
        <f>CONCATENATE(Table4[[#This Row],[SALES_C]],Table4[[#This Row],[NOTA TOKO]])</f>
        <v>V3457</v>
      </c>
      <c r="AE170">
        <f>INDEX(Table1[I],'4'!A:A)</f>
        <v>0</v>
      </c>
      <c r="AF170" t="e">
        <f>IF(Table4[[#This Row],[Column2]]="","",MATCH(Table4[[#This Row],[Column2]],AM:AM,0))</f>
        <v>#N/A</v>
      </c>
      <c r="AG170" t="str">
        <f>CONCATENATE(Table4[[#This Row],[TOKO-KOTA]],"_",Table4[[#This Row],[NAMA BARANG]])</f>
        <v>ARIA-PONOROGO_TAS GB-M WARNA-WARNI</v>
      </c>
      <c r="AH170" t="str">
        <f>CONCATENATE(Table4[[#This Row],[CONCAT_TOKO KOTA + NAMA BARANG]],"_",Table4[[#This Row],[HARGA_C]])</f>
        <v>ARIA-PONOROGO_TAS GB-M WARNA-WARNI_100000</v>
      </c>
      <c r="AK170" s="64">
        <v>2956</v>
      </c>
      <c r="AL170" s="8" t="s">
        <v>8476</v>
      </c>
      <c r="AM170" t="str">
        <f t="shared" si="2"/>
        <v>H2956</v>
      </c>
      <c r="AN170" t="e">
        <f>IF(Table10[[#This Row],[Column3]]="","",MATCH(Table10[[#This Row],[Column3]],AD:AD,0))</f>
        <v>#N/A</v>
      </c>
    </row>
    <row r="171" spans="1:40" ht="13.5" thickBot="1">
      <c r="A171" s="73">
        <v>190</v>
      </c>
      <c r="C171">
        <f>ROW()</f>
        <v>171</v>
      </c>
      <c r="D171">
        <f>INDEX(Table1[ROWID],A:A)</f>
        <v>185</v>
      </c>
      <c r="E171">
        <f>INDEX(Table1[//DBS],A:A)</f>
        <v>2864</v>
      </c>
      <c r="F171">
        <f>INDEX(Table1[HARGA_CONV],A:A)</f>
        <v>100000</v>
      </c>
      <c r="G171" t="str">
        <f>IF(INDEX(Table1[SALES_H],Table4[[#This Row],[ROWID]])=0,"",INDEX(Table1[SALES_H],Table4[[#This Row],[ROWID]]))</f>
        <v>E</v>
      </c>
      <c r="H171" t="str">
        <f>IF(Table4[[#This Row],[SALES]]="","",INDEX(SALES_DICT[2],MATCH(Table4[[#This Row],[SALES]],SALES_DICT[1],0)))</f>
        <v>V</v>
      </c>
      <c r="I171" s="2">
        <f>IF(INDEX(Table1[DISKON],A:A)=0,"",INDEX(Table1[DISKON],A:A))</f>
        <v>0.15</v>
      </c>
      <c r="J171" s="2" t="str">
        <f>IF(INDEX(Table1[DISKON NOTA],A:A)=0,"",INDEX(Table1[DISKON NOTA],A:A))</f>
        <v/>
      </c>
      <c r="K171" s="7">
        <f>INDEX(Table1[ISI_CONV],A:A)</f>
        <v>6</v>
      </c>
      <c r="L171" s="11">
        <f>INDEX(Table1[NOTA TOKO],Table4[[#This Row],[ROWID]])</f>
        <v>3457</v>
      </c>
      <c r="M171" t="str">
        <f>Table4[[#This Row],[SALES DICT]]</f>
        <v>V</v>
      </c>
      <c r="N171" t="str">
        <f>INDEX(Table1[TOKO-KOTA_H],A:A)</f>
        <v>ARIA-PONOROGO</v>
      </c>
      <c r="O171" t="str">
        <f>IF(INDEX(Table1[KODE BARANG],A:A)=0,"",INDEX(Table1[KODE BARANG],A:A))</f>
        <v>TAS-IM36</v>
      </c>
      <c r="P171" t="str">
        <f>INDEX(Table1[NAMA BARANG],A:A)</f>
        <v>TAS GB-M WARNA-WARNI</v>
      </c>
      <c r="Q171" t="str">
        <f>INDEX(Table1[ADA DI DAFTAR STOCK?],A:A)</f>
        <v>ADA</v>
      </c>
      <c r="R171" t="str">
        <f>SUBSTITUTE(_xlfn.NUMBERVALUE(Table4[[#This Row],[JUMLAH]],",","."),",",".")</f>
        <v>6</v>
      </c>
      <c r="S171" t="str">
        <f>INDEX(Table1[SATUAN_CONV],A:A)</f>
        <v>LSN</v>
      </c>
      <c r="T171" s="10" t="str">
        <f>SUBSTITUTE(_xlfn.NUMBERVALUE(Table4[[#This Row],[HARGA]],",","."),",",".")</f>
        <v>100000</v>
      </c>
      <c r="U171" s="12" t="str">
        <f>SUBSTITUTE(Table4[[#This Row],[DISKON]],",",".")</f>
        <v>0.15</v>
      </c>
      <c r="V171" s="12" t="str">
        <f>SUBSTITUTE(Table4[[#This Row],[DISKON NOTA]],",",".")</f>
        <v/>
      </c>
      <c r="W171" s="3">
        <f>INDEX(Table1[TANGGAL NOTA_H],A:A)</f>
        <v>45531</v>
      </c>
      <c r="X171" s="3" t="str">
        <f>IF(INDEX(Table1[TANGGAL GUDANG_H],A:A)="","",INDEX(Table1[TANGGAL GUDANG_H],A:A))</f>
        <v/>
      </c>
      <c r="Y171" s="3">
        <f>INDEX(Table1[TANGGAL UPDATE_H],A:A)</f>
        <v>45534</v>
      </c>
      <c r="Z171" t="str">
        <f>INDEX(Table1[KOMENTAR_H],A:A)</f>
        <v/>
      </c>
      <c r="AA171"/>
      <c r="AB171">
        <f>IF(Table4[[#This Row],[DISKON]]="",Table4[[#This Row],[HARGA]],Table4[[#This Row],[HARGA]]*Table4[[#This Row],[DISKON]])</f>
        <v>15000</v>
      </c>
      <c r="AC171">
        <f>Table4[[#This Row],[TATAL DISKON]]*Table4[[#This Row],[JUMLAH]]</f>
        <v>90000</v>
      </c>
      <c r="AD171" t="str">
        <f>CONCATENATE(Table4[[#This Row],[SALES_C]],Table4[[#This Row],[NOTA TOKO]])</f>
        <v>V3457</v>
      </c>
      <c r="AE171">
        <f>INDEX(Table1[I],'4'!A:A)</f>
        <v>0</v>
      </c>
      <c r="AF171" t="e">
        <f>IF(Table4[[#This Row],[Column2]]="","",MATCH(Table4[[#This Row],[Column2]],AM:AM,0))</f>
        <v>#N/A</v>
      </c>
      <c r="AG171" t="str">
        <f>CONCATENATE(Table4[[#This Row],[TOKO-KOTA]],"_",Table4[[#This Row],[NAMA BARANG]])</f>
        <v>ARIA-PONOROGO_TAS GB-M WARNA-WARNI</v>
      </c>
      <c r="AH171" t="str">
        <f>CONCATENATE(Table4[[#This Row],[CONCAT_TOKO KOTA + NAMA BARANG]],"_",Table4[[#This Row],[HARGA_C]])</f>
        <v>ARIA-PONOROGO_TAS GB-M WARNA-WARNI_100000</v>
      </c>
      <c r="AK171" s="64">
        <v>2956</v>
      </c>
      <c r="AL171" s="8" t="s">
        <v>8476</v>
      </c>
      <c r="AM171" t="str">
        <f t="shared" si="2"/>
        <v>H2956</v>
      </c>
      <c r="AN171" t="e">
        <f>IF(Table10[[#This Row],[Column3]]="","",MATCH(Table10[[#This Row],[Column3]],AD:AD,0))</f>
        <v>#N/A</v>
      </c>
    </row>
    <row r="172" spans="1:40" ht="13.5" thickBot="1">
      <c r="A172" s="73">
        <v>191</v>
      </c>
      <c r="C172">
        <f>ROW()</f>
        <v>172</v>
      </c>
      <c r="D172">
        <f>INDEX(Table1[ROWID],A:A)</f>
        <v>185</v>
      </c>
      <c r="E172">
        <f>INDEX(Table1[//DBS],A:A)</f>
        <v>2862</v>
      </c>
      <c r="F172">
        <f>INDEX(Table1[HARGA_CONV],A:A)</f>
        <v>60000</v>
      </c>
      <c r="G172" t="str">
        <f>IF(INDEX(Table1[SALES_H],Table4[[#This Row],[ROWID]])=0,"",INDEX(Table1[SALES_H],Table4[[#This Row],[ROWID]]))</f>
        <v>E</v>
      </c>
      <c r="H172" t="str">
        <f>IF(Table4[[#This Row],[SALES]]="","",INDEX(SALES_DICT[2],MATCH(Table4[[#This Row],[SALES]],SALES_DICT[1],0)))</f>
        <v>V</v>
      </c>
      <c r="I172" s="2">
        <f>IF(INDEX(Table1[DISKON],A:A)=0,"",INDEX(Table1[DISKON],A:A))</f>
        <v>0.15</v>
      </c>
      <c r="J172" s="2" t="str">
        <f>IF(INDEX(Table1[DISKON NOTA],A:A)=0,"",INDEX(Table1[DISKON NOTA],A:A))</f>
        <v/>
      </c>
      <c r="K172" s="7">
        <f>INDEX(Table1[ISI_CONV],A:A)</f>
        <v>6</v>
      </c>
      <c r="L172" s="11">
        <f>INDEX(Table1[NOTA TOKO],Table4[[#This Row],[ROWID]])</f>
        <v>3457</v>
      </c>
      <c r="M172" t="str">
        <f>Table4[[#This Row],[SALES DICT]]</f>
        <v>V</v>
      </c>
      <c r="N172" t="str">
        <f>INDEX(Table1[TOKO-KOTA_H],A:A)</f>
        <v>ARIA-PONOROGO</v>
      </c>
      <c r="O172" t="str">
        <f>IF(INDEX(Table1[KODE BARANG],A:A)=0,"",INDEX(Table1[KODE BARANG],A:A))</f>
        <v>TAS-IM39</v>
      </c>
      <c r="P172" t="str">
        <f>INDEX(Table1[NAMA BARANG],A:A)</f>
        <v>TAS GB-S WARNA-WARNI</v>
      </c>
      <c r="Q172" t="str">
        <f>INDEX(Table1[ADA DI DAFTAR STOCK?],A:A)</f>
        <v>ADA</v>
      </c>
      <c r="R172" t="str">
        <f>SUBSTITUTE(_xlfn.NUMBERVALUE(Table4[[#This Row],[JUMLAH]],",","."),",",".")</f>
        <v>6</v>
      </c>
      <c r="S172" t="str">
        <f>INDEX(Table1[SATUAN_CONV],A:A)</f>
        <v>LSN</v>
      </c>
      <c r="T172" s="10" t="str">
        <f>SUBSTITUTE(_xlfn.NUMBERVALUE(Table4[[#This Row],[HARGA]],",","."),",",".")</f>
        <v>60000</v>
      </c>
      <c r="U172" s="12" t="str">
        <f>SUBSTITUTE(Table4[[#This Row],[DISKON]],",",".")</f>
        <v>0.15</v>
      </c>
      <c r="V172" s="12" t="str">
        <f>SUBSTITUTE(Table4[[#This Row],[DISKON NOTA]],",",".")</f>
        <v/>
      </c>
      <c r="W172" s="3">
        <f>INDEX(Table1[TANGGAL NOTA_H],A:A)</f>
        <v>45531</v>
      </c>
      <c r="X172" s="3" t="str">
        <f>IF(INDEX(Table1[TANGGAL GUDANG_H],A:A)="","",INDEX(Table1[TANGGAL GUDANG_H],A:A))</f>
        <v/>
      </c>
      <c r="Y172" s="3">
        <f>INDEX(Table1[TANGGAL UPDATE_H],A:A)</f>
        <v>45534</v>
      </c>
      <c r="Z172" t="str">
        <f>INDEX(Table1[KOMENTAR_H],A:A)</f>
        <v/>
      </c>
      <c r="AA172"/>
      <c r="AB172">
        <f>IF(Table4[[#This Row],[DISKON]]="",Table4[[#This Row],[HARGA]],Table4[[#This Row],[HARGA]]*Table4[[#This Row],[DISKON]])</f>
        <v>9000</v>
      </c>
      <c r="AC172">
        <f>Table4[[#This Row],[TATAL DISKON]]*Table4[[#This Row],[JUMLAH]]</f>
        <v>54000</v>
      </c>
      <c r="AD172" t="str">
        <f>CONCATENATE(Table4[[#This Row],[SALES_C]],Table4[[#This Row],[NOTA TOKO]])</f>
        <v>V3457</v>
      </c>
      <c r="AE172">
        <f>INDEX(Table1[I],'4'!A:A)</f>
        <v>0</v>
      </c>
      <c r="AF172" t="e">
        <f>IF(Table4[[#This Row],[Column2]]="","",MATCH(Table4[[#This Row],[Column2]],AM:AM,0))</f>
        <v>#N/A</v>
      </c>
      <c r="AG172" t="str">
        <f>CONCATENATE(Table4[[#This Row],[TOKO-KOTA]],"_",Table4[[#This Row],[NAMA BARANG]])</f>
        <v>ARIA-PONOROGO_TAS GB-S WARNA-WARNI</v>
      </c>
      <c r="AH172" t="str">
        <f>CONCATENATE(Table4[[#This Row],[CONCAT_TOKO KOTA + NAMA BARANG]],"_",Table4[[#This Row],[HARGA_C]])</f>
        <v>ARIA-PONOROGO_TAS GB-S WARNA-WARNI_60000</v>
      </c>
      <c r="AK172" s="64">
        <v>2956</v>
      </c>
      <c r="AL172" s="8" t="s">
        <v>8476</v>
      </c>
      <c r="AM172" t="str">
        <f t="shared" si="2"/>
        <v>H2956</v>
      </c>
      <c r="AN172" t="e">
        <f>IF(Table10[[#This Row],[Column3]]="","",MATCH(Table10[[#This Row],[Column3]],AD:AD,0))</f>
        <v>#N/A</v>
      </c>
    </row>
    <row r="173" spans="1:40" ht="13.5" thickBot="1">
      <c r="A173" s="73">
        <v>192</v>
      </c>
      <c r="C173">
        <f>ROW()</f>
        <v>173</v>
      </c>
      <c r="D173">
        <f>INDEX(Table1[ROWID],A:A)</f>
        <v>185</v>
      </c>
      <c r="E173">
        <f>INDEX(Table1[//DBS],A:A)</f>
        <v>2862</v>
      </c>
      <c r="F173">
        <f>INDEX(Table1[HARGA_CONV],A:A)</f>
        <v>60000</v>
      </c>
      <c r="G173" t="str">
        <f>IF(INDEX(Table1[SALES_H],Table4[[#This Row],[ROWID]])=0,"",INDEX(Table1[SALES_H],Table4[[#This Row],[ROWID]]))</f>
        <v>E</v>
      </c>
      <c r="H173" t="str">
        <f>IF(Table4[[#This Row],[SALES]]="","",INDEX(SALES_DICT[2],MATCH(Table4[[#This Row],[SALES]],SALES_DICT[1],0)))</f>
        <v>V</v>
      </c>
      <c r="I173" s="2">
        <f>IF(INDEX(Table1[DISKON],A:A)=0,"",INDEX(Table1[DISKON],A:A))</f>
        <v>0.15</v>
      </c>
      <c r="J173" s="2" t="str">
        <f>IF(INDEX(Table1[DISKON NOTA],A:A)=0,"",INDEX(Table1[DISKON NOTA],A:A))</f>
        <v/>
      </c>
      <c r="K173" s="7">
        <f>INDEX(Table1[ISI_CONV],A:A)</f>
        <v>6</v>
      </c>
      <c r="L173" s="11">
        <f>INDEX(Table1[NOTA TOKO],Table4[[#This Row],[ROWID]])</f>
        <v>3457</v>
      </c>
      <c r="M173" t="str">
        <f>Table4[[#This Row],[SALES DICT]]</f>
        <v>V</v>
      </c>
      <c r="N173" t="str">
        <f>INDEX(Table1[TOKO-KOTA_H],A:A)</f>
        <v>ARIA-PONOROGO</v>
      </c>
      <c r="O173" t="str">
        <f>IF(INDEX(Table1[KODE BARANG],A:A)=0,"",INDEX(Table1[KODE BARANG],A:A))</f>
        <v>TAS-IM39</v>
      </c>
      <c r="P173" t="str">
        <f>INDEX(Table1[NAMA BARANG],A:A)</f>
        <v>TAS GB-S WARNA-WARNI</v>
      </c>
      <c r="Q173" t="str">
        <f>INDEX(Table1[ADA DI DAFTAR STOCK?],A:A)</f>
        <v>ADA</v>
      </c>
      <c r="R173" t="str">
        <f>SUBSTITUTE(_xlfn.NUMBERVALUE(Table4[[#This Row],[JUMLAH]],",","."),",",".")</f>
        <v>6</v>
      </c>
      <c r="S173" t="str">
        <f>INDEX(Table1[SATUAN_CONV],A:A)</f>
        <v>LSN</v>
      </c>
      <c r="T173" s="10" t="str">
        <f>SUBSTITUTE(_xlfn.NUMBERVALUE(Table4[[#This Row],[HARGA]],",","."),",",".")</f>
        <v>60000</v>
      </c>
      <c r="U173" s="12" t="str">
        <f>SUBSTITUTE(Table4[[#This Row],[DISKON]],",",".")</f>
        <v>0.15</v>
      </c>
      <c r="V173" s="12" t="str">
        <f>SUBSTITUTE(Table4[[#This Row],[DISKON NOTA]],",",".")</f>
        <v/>
      </c>
      <c r="W173" s="3">
        <f>INDEX(Table1[TANGGAL NOTA_H],A:A)</f>
        <v>45531</v>
      </c>
      <c r="X173" s="3" t="str">
        <f>IF(INDEX(Table1[TANGGAL GUDANG_H],A:A)="","",INDEX(Table1[TANGGAL GUDANG_H],A:A))</f>
        <v/>
      </c>
      <c r="Y173" s="3">
        <f>INDEX(Table1[TANGGAL UPDATE_H],A:A)</f>
        <v>45534</v>
      </c>
      <c r="Z173" t="str">
        <f>INDEX(Table1[KOMENTAR_H],A:A)</f>
        <v/>
      </c>
      <c r="AA173"/>
      <c r="AB173">
        <f>IF(Table4[[#This Row],[DISKON]]="",Table4[[#This Row],[HARGA]],Table4[[#This Row],[HARGA]]*Table4[[#This Row],[DISKON]])</f>
        <v>9000</v>
      </c>
      <c r="AC173">
        <f>Table4[[#This Row],[TATAL DISKON]]*Table4[[#This Row],[JUMLAH]]</f>
        <v>54000</v>
      </c>
      <c r="AD173" t="str">
        <f>CONCATENATE(Table4[[#This Row],[SALES_C]],Table4[[#This Row],[NOTA TOKO]])</f>
        <v>V3457</v>
      </c>
      <c r="AE173">
        <f>INDEX(Table1[I],'4'!A:A)</f>
        <v>0</v>
      </c>
      <c r="AF173" t="e">
        <f>IF(Table4[[#This Row],[Column2]]="","",MATCH(Table4[[#This Row],[Column2]],AM:AM,0))</f>
        <v>#N/A</v>
      </c>
      <c r="AG173" t="str">
        <f>CONCATENATE(Table4[[#This Row],[TOKO-KOTA]],"_",Table4[[#This Row],[NAMA BARANG]])</f>
        <v>ARIA-PONOROGO_TAS GB-S WARNA-WARNI</v>
      </c>
      <c r="AH173" t="str">
        <f>CONCATENATE(Table4[[#This Row],[CONCAT_TOKO KOTA + NAMA BARANG]],"_",Table4[[#This Row],[HARGA_C]])</f>
        <v>ARIA-PONOROGO_TAS GB-S WARNA-WARNI_60000</v>
      </c>
      <c r="AK173" s="64">
        <v>2956</v>
      </c>
      <c r="AL173" s="8" t="s">
        <v>8476</v>
      </c>
      <c r="AM173" t="str">
        <f t="shared" si="2"/>
        <v>H2956</v>
      </c>
      <c r="AN173" t="e">
        <f>IF(Table10[[#This Row],[Column3]]="","",MATCH(Table10[[#This Row],[Column3]],AD:AD,0))</f>
        <v>#N/A</v>
      </c>
    </row>
    <row r="174" spans="1:40" ht="13.5" thickBot="1">
      <c r="A174" s="73">
        <v>193</v>
      </c>
      <c r="C174">
        <f>ROW()</f>
        <v>174</v>
      </c>
      <c r="D174">
        <f>INDEX(Table1[ROWID],A:A)</f>
        <v>185</v>
      </c>
      <c r="E174">
        <f>INDEX(Table1[//DBS],A:A)</f>
        <v>2920</v>
      </c>
      <c r="F174">
        <f>INDEX(Table1[HARGA_CONV],A:A)</f>
        <v>125000</v>
      </c>
      <c r="G174" t="str">
        <f>IF(INDEX(Table1[SALES_H],Table4[[#This Row],[ROWID]])=0,"",INDEX(Table1[SALES_H],Table4[[#This Row],[ROWID]]))</f>
        <v>E</v>
      </c>
      <c r="H174" t="str">
        <f>IF(Table4[[#This Row],[SALES]]="","",INDEX(SALES_DICT[2],MATCH(Table4[[#This Row],[SALES]],SALES_DICT[1],0)))</f>
        <v>V</v>
      </c>
      <c r="I174" s="2">
        <f>IF(INDEX(Table1[DISKON],A:A)=0,"",INDEX(Table1[DISKON],A:A))</f>
        <v>0.15</v>
      </c>
      <c r="J174" s="2" t="str">
        <f>IF(INDEX(Table1[DISKON NOTA],A:A)=0,"",INDEX(Table1[DISKON NOTA],A:A))</f>
        <v/>
      </c>
      <c r="K174" s="7">
        <f>INDEX(Table1[ISI_CONV],A:A)</f>
        <v>7</v>
      </c>
      <c r="L174" s="11">
        <f>INDEX(Table1[NOTA TOKO],Table4[[#This Row],[ROWID]])</f>
        <v>3457</v>
      </c>
      <c r="M174" t="str">
        <f>Table4[[#This Row],[SALES DICT]]</f>
        <v>V</v>
      </c>
      <c r="N174" t="str">
        <f>INDEX(Table1[TOKO-KOTA_H],A:A)</f>
        <v>ARIA-PONOROGO</v>
      </c>
      <c r="O174" t="str">
        <f>IF(INDEX(Table1[KODE BARANG],A:A)=0,"",INDEX(Table1[KODE BARANG],A:A))</f>
        <v>TAS-IM95</v>
      </c>
      <c r="P174" t="str">
        <f>INDEX(Table1[NAMA BARANG],A:A)</f>
        <v>TAS TIDUR GGH-L (6 MOTIF)</v>
      </c>
      <c r="Q174" t="str">
        <f>INDEX(Table1[ADA DI DAFTAR STOCK?],A:A)</f>
        <v>ADA</v>
      </c>
      <c r="R174" t="str">
        <f>SUBSTITUTE(_xlfn.NUMBERVALUE(Table4[[#This Row],[JUMLAH]],",","."),",",".")</f>
        <v>7</v>
      </c>
      <c r="S174" t="str">
        <f>INDEX(Table1[SATUAN_CONV],A:A)</f>
        <v>LSN</v>
      </c>
      <c r="T174" s="10" t="str">
        <f>SUBSTITUTE(_xlfn.NUMBERVALUE(Table4[[#This Row],[HARGA]],",","."),",",".")</f>
        <v>125000</v>
      </c>
      <c r="U174" s="12" t="str">
        <f>SUBSTITUTE(Table4[[#This Row],[DISKON]],",",".")</f>
        <v>0.15</v>
      </c>
      <c r="V174" s="12" t="str">
        <f>SUBSTITUTE(Table4[[#This Row],[DISKON NOTA]],",",".")</f>
        <v/>
      </c>
      <c r="W174" s="3">
        <f>INDEX(Table1[TANGGAL NOTA_H],A:A)</f>
        <v>45531</v>
      </c>
      <c r="X174" s="3" t="str">
        <f>IF(INDEX(Table1[TANGGAL GUDANG_H],A:A)="","",INDEX(Table1[TANGGAL GUDANG_H],A:A))</f>
        <v/>
      </c>
      <c r="Y174" s="3">
        <f>INDEX(Table1[TANGGAL UPDATE_H],A:A)</f>
        <v>45534</v>
      </c>
      <c r="Z174" t="str">
        <f>INDEX(Table1[KOMENTAR_H],A:A)</f>
        <v/>
      </c>
      <c r="AA174"/>
      <c r="AB174">
        <f>IF(Table4[[#This Row],[DISKON]]="",Table4[[#This Row],[HARGA]],Table4[[#This Row],[HARGA]]*Table4[[#This Row],[DISKON]])</f>
        <v>18750</v>
      </c>
      <c r="AC174">
        <f>Table4[[#This Row],[TATAL DISKON]]*Table4[[#This Row],[JUMLAH]]</f>
        <v>131250</v>
      </c>
      <c r="AD174" t="str">
        <f>CONCATENATE(Table4[[#This Row],[SALES_C]],Table4[[#This Row],[NOTA TOKO]])</f>
        <v>V3457</v>
      </c>
      <c r="AE174">
        <f>INDEX(Table1[I],'4'!A:A)</f>
        <v>0</v>
      </c>
      <c r="AF174" t="e">
        <f>IF(Table4[[#This Row],[Column2]]="","",MATCH(Table4[[#This Row],[Column2]],AM:AM,0))</f>
        <v>#N/A</v>
      </c>
      <c r="AG174" t="str">
        <f>CONCATENATE(Table4[[#This Row],[TOKO-KOTA]],"_",Table4[[#This Row],[NAMA BARANG]])</f>
        <v>ARIA-PONOROGO_TAS TIDUR GGH-L (6 MOTIF)</v>
      </c>
      <c r="AH174" t="str">
        <f>CONCATENATE(Table4[[#This Row],[CONCAT_TOKO KOTA + NAMA BARANG]],"_",Table4[[#This Row],[HARGA_C]])</f>
        <v>ARIA-PONOROGO_TAS TIDUR GGH-L (6 MOTIF)_125000</v>
      </c>
      <c r="AK174" s="64">
        <v>2956</v>
      </c>
      <c r="AL174" s="8" t="s">
        <v>8476</v>
      </c>
      <c r="AM174" t="str">
        <f t="shared" si="2"/>
        <v>H2956</v>
      </c>
      <c r="AN174" t="e">
        <f>IF(Table10[[#This Row],[Column3]]="","",MATCH(Table10[[#This Row],[Column3]],AD:AD,0))</f>
        <v>#N/A</v>
      </c>
    </row>
    <row r="175" spans="1:40" ht="13.5" thickBot="1">
      <c r="A175" s="73">
        <v>194</v>
      </c>
      <c r="C175">
        <f>ROW()</f>
        <v>175</v>
      </c>
      <c r="D175">
        <f>INDEX(Table1[ROWID],A:A)</f>
        <v>185</v>
      </c>
      <c r="E175">
        <f>INDEX(Table1[//DBS],A:A)</f>
        <v>2920</v>
      </c>
      <c r="F175">
        <f>INDEX(Table1[HARGA_CONV],A:A)</f>
        <v>125000</v>
      </c>
      <c r="G175" t="str">
        <f>IF(INDEX(Table1[SALES_H],Table4[[#This Row],[ROWID]])=0,"",INDEX(Table1[SALES_H],Table4[[#This Row],[ROWID]]))</f>
        <v>E</v>
      </c>
      <c r="H175" t="str">
        <f>IF(Table4[[#This Row],[SALES]]="","",INDEX(SALES_DICT[2],MATCH(Table4[[#This Row],[SALES]],SALES_DICT[1],0)))</f>
        <v>V</v>
      </c>
      <c r="I175" s="2">
        <f>IF(INDEX(Table1[DISKON],A:A)=0,"",INDEX(Table1[DISKON],A:A))</f>
        <v>0.15</v>
      </c>
      <c r="J175" s="2" t="str">
        <f>IF(INDEX(Table1[DISKON NOTA],A:A)=0,"",INDEX(Table1[DISKON NOTA],A:A))</f>
        <v/>
      </c>
      <c r="K175" s="7">
        <f>INDEX(Table1[ISI_CONV],A:A)</f>
        <v>6</v>
      </c>
      <c r="L175" s="11">
        <f>INDEX(Table1[NOTA TOKO],Table4[[#This Row],[ROWID]])</f>
        <v>3457</v>
      </c>
      <c r="M175" t="str">
        <f>Table4[[#This Row],[SALES DICT]]</f>
        <v>V</v>
      </c>
      <c r="N175" t="str">
        <f>INDEX(Table1[TOKO-KOTA_H],A:A)</f>
        <v>ARIA-PONOROGO</v>
      </c>
      <c r="O175" t="str">
        <f>IF(INDEX(Table1[KODE BARANG],A:A)=0,"",INDEX(Table1[KODE BARANG],A:A))</f>
        <v>TAS-IM95</v>
      </c>
      <c r="P175" t="str">
        <f>INDEX(Table1[NAMA BARANG],A:A)</f>
        <v>TAS TIDUR GGH-L (6 MOTIF)</v>
      </c>
      <c r="Q175" t="str">
        <f>INDEX(Table1[ADA DI DAFTAR STOCK?],A:A)</f>
        <v>ADA</v>
      </c>
      <c r="R175" t="str">
        <f>SUBSTITUTE(_xlfn.NUMBERVALUE(Table4[[#This Row],[JUMLAH]],",","."),",",".")</f>
        <v>6</v>
      </c>
      <c r="S175" t="str">
        <f>INDEX(Table1[SATUAN_CONV],A:A)</f>
        <v>LSN</v>
      </c>
      <c r="T175" s="10" t="str">
        <f>SUBSTITUTE(_xlfn.NUMBERVALUE(Table4[[#This Row],[HARGA]],",","."),",",".")</f>
        <v>125000</v>
      </c>
      <c r="U175" s="12" t="str">
        <f>SUBSTITUTE(Table4[[#This Row],[DISKON]],",",".")</f>
        <v>0.15</v>
      </c>
      <c r="V175" s="12" t="str">
        <f>SUBSTITUTE(Table4[[#This Row],[DISKON NOTA]],",",".")</f>
        <v/>
      </c>
      <c r="W175" s="3">
        <f>INDEX(Table1[TANGGAL NOTA_H],A:A)</f>
        <v>45531</v>
      </c>
      <c r="X175" s="3" t="str">
        <f>IF(INDEX(Table1[TANGGAL GUDANG_H],A:A)="","",INDEX(Table1[TANGGAL GUDANG_H],A:A))</f>
        <v/>
      </c>
      <c r="Y175" s="3">
        <f>INDEX(Table1[TANGGAL UPDATE_H],A:A)</f>
        <v>45534</v>
      </c>
      <c r="Z175" t="str">
        <f>INDEX(Table1[KOMENTAR_H],A:A)</f>
        <v/>
      </c>
      <c r="AA175"/>
      <c r="AB175">
        <f>IF(Table4[[#This Row],[DISKON]]="",Table4[[#This Row],[HARGA]],Table4[[#This Row],[HARGA]]*Table4[[#This Row],[DISKON]])</f>
        <v>18750</v>
      </c>
      <c r="AC175">
        <f>Table4[[#This Row],[TATAL DISKON]]*Table4[[#This Row],[JUMLAH]]</f>
        <v>112500</v>
      </c>
      <c r="AD175" t="str">
        <f>CONCATENATE(Table4[[#This Row],[SALES_C]],Table4[[#This Row],[NOTA TOKO]])</f>
        <v>V3457</v>
      </c>
      <c r="AE175">
        <f>INDEX(Table1[I],'4'!A:A)</f>
        <v>0</v>
      </c>
      <c r="AF175" t="e">
        <f>IF(Table4[[#This Row],[Column2]]="","",MATCH(Table4[[#This Row],[Column2]],AM:AM,0))</f>
        <v>#N/A</v>
      </c>
      <c r="AG175" t="str">
        <f>CONCATENATE(Table4[[#This Row],[TOKO-KOTA]],"_",Table4[[#This Row],[NAMA BARANG]])</f>
        <v>ARIA-PONOROGO_TAS TIDUR GGH-L (6 MOTIF)</v>
      </c>
      <c r="AH175" t="str">
        <f>CONCATENATE(Table4[[#This Row],[CONCAT_TOKO KOTA + NAMA BARANG]],"_",Table4[[#This Row],[HARGA_C]])</f>
        <v>ARIA-PONOROGO_TAS TIDUR GGH-L (6 MOTIF)_125000</v>
      </c>
      <c r="AK175" s="64">
        <v>2956</v>
      </c>
      <c r="AL175" s="8" t="s">
        <v>8476</v>
      </c>
      <c r="AM175" t="str">
        <f t="shared" si="2"/>
        <v>H2956</v>
      </c>
      <c r="AN175" t="e">
        <f>IF(Table10[[#This Row],[Column3]]="","",MATCH(Table10[[#This Row],[Column3]],AD:AD,0))</f>
        <v>#N/A</v>
      </c>
    </row>
    <row r="176" spans="1:40" ht="13.5" thickBot="1">
      <c r="A176" s="73">
        <v>195</v>
      </c>
      <c r="C176">
        <f>ROW()</f>
        <v>176</v>
      </c>
      <c r="D176">
        <f>INDEX(Table1[ROWID],A:A)</f>
        <v>185</v>
      </c>
      <c r="E176">
        <f>INDEX(Table1[//DBS],A:A)</f>
        <v>2920</v>
      </c>
      <c r="F176">
        <f>INDEX(Table1[HARGA_CONV],A:A)</f>
        <v>125000</v>
      </c>
      <c r="G176" t="str">
        <f>IF(INDEX(Table1[SALES_H],Table4[[#This Row],[ROWID]])=0,"",INDEX(Table1[SALES_H],Table4[[#This Row],[ROWID]]))</f>
        <v>E</v>
      </c>
      <c r="H176" t="str">
        <f>IF(Table4[[#This Row],[SALES]]="","",INDEX(SALES_DICT[2],MATCH(Table4[[#This Row],[SALES]],SALES_DICT[1],0)))</f>
        <v>V</v>
      </c>
      <c r="I176" s="2">
        <f>IF(INDEX(Table1[DISKON],A:A)=0,"",INDEX(Table1[DISKON],A:A))</f>
        <v>0.15</v>
      </c>
      <c r="J176" s="2" t="str">
        <f>IF(INDEX(Table1[DISKON NOTA],A:A)=0,"",INDEX(Table1[DISKON NOTA],A:A))</f>
        <v/>
      </c>
      <c r="K176" s="7">
        <f>INDEX(Table1[ISI_CONV],A:A)</f>
        <v>7</v>
      </c>
      <c r="L176" s="11">
        <f>INDEX(Table1[NOTA TOKO],Table4[[#This Row],[ROWID]])</f>
        <v>3457</v>
      </c>
      <c r="M176" t="str">
        <f>Table4[[#This Row],[SALES DICT]]</f>
        <v>V</v>
      </c>
      <c r="N176" t="str">
        <f>INDEX(Table1[TOKO-KOTA_H],A:A)</f>
        <v>ARIA-PONOROGO</v>
      </c>
      <c r="O176" t="str">
        <f>IF(INDEX(Table1[KODE BARANG],A:A)=0,"",INDEX(Table1[KODE BARANG],A:A))</f>
        <v>TAS-IM95</v>
      </c>
      <c r="P176" t="str">
        <f>INDEX(Table1[NAMA BARANG],A:A)</f>
        <v>TAS TIDUR GGH-L (6 MOTIF)</v>
      </c>
      <c r="Q176" t="str">
        <f>INDEX(Table1[ADA DI DAFTAR STOCK?],A:A)</f>
        <v>ADA</v>
      </c>
      <c r="R176" t="str">
        <f>SUBSTITUTE(_xlfn.NUMBERVALUE(Table4[[#This Row],[JUMLAH]],",","."),",",".")</f>
        <v>7</v>
      </c>
      <c r="S176" t="str">
        <f>INDEX(Table1[SATUAN_CONV],A:A)</f>
        <v>LSN</v>
      </c>
      <c r="T176" s="10" t="str">
        <f>SUBSTITUTE(_xlfn.NUMBERVALUE(Table4[[#This Row],[HARGA]],",","."),",",".")</f>
        <v>125000</v>
      </c>
      <c r="U176" s="12" t="str">
        <f>SUBSTITUTE(Table4[[#This Row],[DISKON]],",",".")</f>
        <v>0.15</v>
      </c>
      <c r="V176" s="12" t="str">
        <f>SUBSTITUTE(Table4[[#This Row],[DISKON NOTA]],",",".")</f>
        <v/>
      </c>
      <c r="W176" s="3">
        <f>INDEX(Table1[TANGGAL NOTA_H],A:A)</f>
        <v>45531</v>
      </c>
      <c r="X176" s="3" t="str">
        <f>IF(INDEX(Table1[TANGGAL GUDANG_H],A:A)="","",INDEX(Table1[TANGGAL GUDANG_H],A:A))</f>
        <v/>
      </c>
      <c r="Y176" s="3">
        <f>INDEX(Table1[TANGGAL UPDATE_H],A:A)</f>
        <v>45534</v>
      </c>
      <c r="Z176" t="str">
        <f>INDEX(Table1[KOMENTAR_H],A:A)</f>
        <v/>
      </c>
      <c r="AA176"/>
      <c r="AB176">
        <f>IF(Table4[[#This Row],[DISKON]]="",Table4[[#This Row],[HARGA]],Table4[[#This Row],[HARGA]]*Table4[[#This Row],[DISKON]])</f>
        <v>18750</v>
      </c>
      <c r="AC176">
        <f>Table4[[#This Row],[TATAL DISKON]]*Table4[[#This Row],[JUMLAH]]</f>
        <v>131250</v>
      </c>
      <c r="AD176" t="str">
        <f>CONCATENATE(Table4[[#This Row],[SALES_C]],Table4[[#This Row],[NOTA TOKO]])</f>
        <v>V3457</v>
      </c>
      <c r="AE176">
        <f>INDEX(Table1[I],'4'!A:A)</f>
        <v>0</v>
      </c>
      <c r="AF176" t="e">
        <f>IF(Table4[[#This Row],[Column2]]="","",MATCH(Table4[[#This Row],[Column2]],AM:AM,0))</f>
        <v>#N/A</v>
      </c>
      <c r="AG176" t="str">
        <f>CONCATENATE(Table4[[#This Row],[TOKO-KOTA]],"_",Table4[[#This Row],[NAMA BARANG]])</f>
        <v>ARIA-PONOROGO_TAS TIDUR GGH-L (6 MOTIF)</v>
      </c>
      <c r="AH176" t="str">
        <f>CONCATENATE(Table4[[#This Row],[CONCAT_TOKO KOTA + NAMA BARANG]],"_",Table4[[#This Row],[HARGA_C]])</f>
        <v>ARIA-PONOROGO_TAS TIDUR GGH-L (6 MOTIF)_125000</v>
      </c>
      <c r="AK176" s="64">
        <v>2957</v>
      </c>
      <c r="AL176" s="8" t="s">
        <v>8476</v>
      </c>
      <c r="AM176" t="str">
        <f t="shared" si="2"/>
        <v>H2957</v>
      </c>
      <c r="AN176" t="e">
        <f>IF(Table10[[#This Row],[Column3]]="","",MATCH(Table10[[#This Row],[Column3]],AD:AD,0))</f>
        <v>#N/A</v>
      </c>
    </row>
    <row r="177" spans="1:40" ht="13.5" thickBot="1">
      <c r="A177" s="73">
        <v>196</v>
      </c>
      <c r="C177">
        <f>ROW()</f>
        <v>177</v>
      </c>
      <c r="D177">
        <f>INDEX(Table1[ROWID],A:A)</f>
        <v>185</v>
      </c>
      <c r="E177">
        <f>INDEX(Table1[//DBS],A:A)</f>
        <v>2919</v>
      </c>
      <c r="F177">
        <f>INDEX(Table1[HARGA_CONV],A:A)</f>
        <v>100000</v>
      </c>
      <c r="G177" t="str">
        <f>IF(INDEX(Table1[SALES_H],Table4[[#This Row],[ROWID]])=0,"",INDEX(Table1[SALES_H],Table4[[#This Row],[ROWID]]))</f>
        <v>E</v>
      </c>
      <c r="H177" t="str">
        <f>IF(Table4[[#This Row],[SALES]]="","",INDEX(SALES_DICT[2],MATCH(Table4[[#This Row],[SALES]],SALES_DICT[1],0)))</f>
        <v>V</v>
      </c>
      <c r="I177" s="2">
        <f>IF(INDEX(Table1[DISKON],A:A)=0,"",INDEX(Table1[DISKON],A:A))</f>
        <v>0.15</v>
      </c>
      <c r="J177" s="2" t="str">
        <f>IF(INDEX(Table1[DISKON NOTA],A:A)=0,"",INDEX(Table1[DISKON NOTA],A:A))</f>
        <v/>
      </c>
      <c r="K177" s="7">
        <f>INDEX(Table1[ISI_CONV],A:A)</f>
        <v>7</v>
      </c>
      <c r="L177" s="11">
        <f>INDEX(Table1[NOTA TOKO],Table4[[#This Row],[ROWID]])</f>
        <v>3457</v>
      </c>
      <c r="M177" t="str">
        <f>Table4[[#This Row],[SALES DICT]]</f>
        <v>V</v>
      </c>
      <c r="N177" t="str">
        <f>INDEX(Table1[TOKO-KOTA_H],A:A)</f>
        <v>ARIA-PONOROGO</v>
      </c>
      <c r="O177" t="str">
        <f>IF(INDEX(Table1[KODE BARANG],A:A)=0,"",INDEX(Table1[KODE BARANG],A:A))</f>
        <v>TAS-IM94</v>
      </c>
      <c r="P177" t="str">
        <f>INDEX(Table1[NAMA BARANG],A:A)</f>
        <v>TAS TIDUR GGH-M (6 MOTIF)</v>
      </c>
      <c r="Q177" t="str">
        <f>INDEX(Table1[ADA DI DAFTAR STOCK?],A:A)</f>
        <v>ADA</v>
      </c>
      <c r="R177" t="str">
        <f>SUBSTITUTE(_xlfn.NUMBERVALUE(Table4[[#This Row],[JUMLAH]],",","."),",",".")</f>
        <v>7</v>
      </c>
      <c r="S177" t="str">
        <f>INDEX(Table1[SATUAN_CONV],A:A)</f>
        <v>LSN</v>
      </c>
      <c r="T177" s="10" t="str">
        <f>SUBSTITUTE(_xlfn.NUMBERVALUE(Table4[[#This Row],[HARGA]],",","."),",",".")</f>
        <v>100000</v>
      </c>
      <c r="U177" s="12" t="str">
        <f>SUBSTITUTE(Table4[[#This Row],[DISKON]],",",".")</f>
        <v>0.15</v>
      </c>
      <c r="V177" s="12" t="str">
        <f>SUBSTITUTE(Table4[[#This Row],[DISKON NOTA]],",",".")</f>
        <v/>
      </c>
      <c r="W177" s="3">
        <f>INDEX(Table1[TANGGAL NOTA_H],A:A)</f>
        <v>45531</v>
      </c>
      <c r="X177" s="3" t="str">
        <f>IF(INDEX(Table1[TANGGAL GUDANG_H],A:A)="","",INDEX(Table1[TANGGAL GUDANG_H],A:A))</f>
        <v/>
      </c>
      <c r="Y177" s="3">
        <f>INDEX(Table1[TANGGAL UPDATE_H],A:A)</f>
        <v>45534</v>
      </c>
      <c r="Z177" t="str">
        <f>INDEX(Table1[KOMENTAR_H],A:A)</f>
        <v/>
      </c>
      <c r="AA177"/>
      <c r="AB177">
        <f>IF(Table4[[#This Row],[DISKON]]="",Table4[[#This Row],[HARGA]],Table4[[#This Row],[HARGA]]*Table4[[#This Row],[DISKON]])</f>
        <v>15000</v>
      </c>
      <c r="AC177">
        <f>Table4[[#This Row],[TATAL DISKON]]*Table4[[#This Row],[JUMLAH]]</f>
        <v>105000</v>
      </c>
      <c r="AD177" t="str">
        <f>CONCATENATE(Table4[[#This Row],[SALES_C]],Table4[[#This Row],[NOTA TOKO]])</f>
        <v>V3457</v>
      </c>
      <c r="AE177">
        <f>INDEX(Table1[I],'4'!A:A)</f>
        <v>0</v>
      </c>
      <c r="AF177" t="e">
        <f>IF(Table4[[#This Row],[Column2]]="","",MATCH(Table4[[#This Row],[Column2]],AM:AM,0))</f>
        <v>#N/A</v>
      </c>
      <c r="AG177" t="str">
        <f>CONCATENATE(Table4[[#This Row],[TOKO-KOTA]],"_",Table4[[#This Row],[NAMA BARANG]])</f>
        <v>ARIA-PONOROGO_TAS TIDUR GGH-M (6 MOTIF)</v>
      </c>
      <c r="AH177" t="str">
        <f>CONCATENATE(Table4[[#This Row],[CONCAT_TOKO KOTA + NAMA BARANG]],"_",Table4[[#This Row],[HARGA_C]])</f>
        <v>ARIA-PONOROGO_TAS TIDUR GGH-M (6 MOTIF)_100000</v>
      </c>
      <c r="AK177" s="64">
        <v>2957</v>
      </c>
      <c r="AL177" s="8" t="s">
        <v>8476</v>
      </c>
      <c r="AM177" t="str">
        <f t="shared" si="2"/>
        <v>H2957</v>
      </c>
      <c r="AN177" t="e">
        <f>IF(Table10[[#This Row],[Column3]]="","",MATCH(Table10[[#This Row],[Column3]],AD:AD,0))</f>
        <v>#N/A</v>
      </c>
    </row>
    <row r="178" spans="1:40" ht="13.5" thickBot="1">
      <c r="A178" s="73">
        <v>197</v>
      </c>
      <c r="C178">
        <f>ROW()</f>
        <v>178</v>
      </c>
      <c r="D178">
        <f>INDEX(Table1[ROWID],A:A)</f>
        <v>185</v>
      </c>
      <c r="E178">
        <f>INDEX(Table1[//DBS],A:A)</f>
        <v>2919</v>
      </c>
      <c r="F178">
        <f>INDEX(Table1[HARGA_CONV],A:A)</f>
        <v>100000</v>
      </c>
      <c r="G178" t="str">
        <f>IF(INDEX(Table1[SALES_H],Table4[[#This Row],[ROWID]])=0,"",INDEX(Table1[SALES_H],Table4[[#This Row],[ROWID]]))</f>
        <v>E</v>
      </c>
      <c r="H178" t="str">
        <f>IF(Table4[[#This Row],[SALES]]="","",INDEX(SALES_DICT[2],MATCH(Table4[[#This Row],[SALES]],SALES_DICT[1],0)))</f>
        <v>V</v>
      </c>
      <c r="I178" s="2">
        <f>IF(INDEX(Table1[DISKON],A:A)=0,"",INDEX(Table1[DISKON],A:A))</f>
        <v>0.15</v>
      </c>
      <c r="J178" s="2" t="str">
        <f>IF(INDEX(Table1[DISKON NOTA],A:A)=0,"",INDEX(Table1[DISKON NOTA],A:A))</f>
        <v/>
      </c>
      <c r="K178" s="7">
        <f>INDEX(Table1[ISI_CONV],A:A)</f>
        <v>4</v>
      </c>
      <c r="L178" s="11">
        <f>INDEX(Table1[NOTA TOKO],Table4[[#This Row],[ROWID]])</f>
        <v>3457</v>
      </c>
      <c r="M178" t="str">
        <f>Table4[[#This Row],[SALES DICT]]</f>
        <v>V</v>
      </c>
      <c r="N178" t="str">
        <f>INDEX(Table1[TOKO-KOTA_H],A:A)</f>
        <v>ARIA-PONOROGO</v>
      </c>
      <c r="O178" t="str">
        <f>IF(INDEX(Table1[KODE BARANG],A:A)=0,"",INDEX(Table1[KODE BARANG],A:A))</f>
        <v>TAS-IM94</v>
      </c>
      <c r="P178" t="str">
        <f>INDEX(Table1[NAMA BARANG],A:A)</f>
        <v>TAS TIDUR GGH-M (6 MOTIF)</v>
      </c>
      <c r="Q178" t="str">
        <f>INDEX(Table1[ADA DI DAFTAR STOCK?],A:A)</f>
        <v>ADA</v>
      </c>
      <c r="R178" t="str">
        <f>SUBSTITUTE(_xlfn.NUMBERVALUE(Table4[[#This Row],[JUMLAH]],",","."),",",".")</f>
        <v>4</v>
      </c>
      <c r="S178" t="str">
        <f>INDEX(Table1[SATUAN_CONV],A:A)</f>
        <v>LSN</v>
      </c>
      <c r="T178" s="10" t="str">
        <f>SUBSTITUTE(_xlfn.NUMBERVALUE(Table4[[#This Row],[HARGA]],",","."),",",".")</f>
        <v>100000</v>
      </c>
      <c r="U178" s="12" t="str">
        <f>SUBSTITUTE(Table4[[#This Row],[DISKON]],",",".")</f>
        <v>0.15</v>
      </c>
      <c r="V178" s="12" t="str">
        <f>SUBSTITUTE(Table4[[#This Row],[DISKON NOTA]],",",".")</f>
        <v/>
      </c>
      <c r="W178" s="3">
        <f>INDEX(Table1[TANGGAL NOTA_H],A:A)</f>
        <v>45531</v>
      </c>
      <c r="X178" s="3" t="str">
        <f>IF(INDEX(Table1[TANGGAL GUDANG_H],A:A)="","",INDEX(Table1[TANGGAL GUDANG_H],A:A))</f>
        <v/>
      </c>
      <c r="Y178" s="3">
        <f>INDEX(Table1[TANGGAL UPDATE_H],A:A)</f>
        <v>45534</v>
      </c>
      <c r="Z178" t="str">
        <f>INDEX(Table1[KOMENTAR_H],A:A)</f>
        <v/>
      </c>
      <c r="AA178"/>
      <c r="AB178">
        <f>IF(Table4[[#This Row],[DISKON]]="",Table4[[#This Row],[HARGA]],Table4[[#This Row],[HARGA]]*Table4[[#This Row],[DISKON]])</f>
        <v>15000</v>
      </c>
      <c r="AC178">
        <f>Table4[[#This Row],[TATAL DISKON]]*Table4[[#This Row],[JUMLAH]]</f>
        <v>60000</v>
      </c>
      <c r="AD178" t="str">
        <f>CONCATENATE(Table4[[#This Row],[SALES_C]],Table4[[#This Row],[NOTA TOKO]])</f>
        <v>V3457</v>
      </c>
      <c r="AE178">
        <f>INDEX(Table1[I],'4'!A:A)</f>
        <v>0</v>
      </c>
      <c r="AF178" t="e">
        <f>IF(Table4[[#This Row],[Column2]]="","",MATCH(Table4[[#This Row],[Column2]],AM:AM,0))</f>
        <v>#N/A</v>
      </c>
      <c r="AG178" t="str">
        <f>CONCATENATE(Table4[[#This Row],[TOKO-KOTA]],"_",Table4[[#This Row],[NAMA BARANG]])</f>
        <v>ARIA-PONOROGO_TAS TIDUR GGH-M (6 MOTIF)</v>
      </c>
      <c r="AH178" t="str">
        <f>CONCATENATE(Table4[[#This Row],[CONCAT_TOKO KOTA + NAMA BARANG]],"_",Table4[[#This Row],[HARGA_C]])</f>
        <v>ARIA-PONOROGO_TAS TIDUR GGH-M (6 MOTIF)_100000</v>
      </c>
      <c r="AK178" s="64">
        <v>2957</v>
      </c>
      <c r="AL178" s="8" t="s">
        <v>8476</v>
      </c>
      <c r="AM178" t="str">
        <f t="shared" si="2"/>
        <v>H2957</v>
      </c>
      <c r="AN178" t="e">
        <f>IF(Table10[[#This Row],[Column3]]="","",MATCH(Table10[[#This Row],[Column3]],AD:AD,0))</f>
        <v>#N/A</v>
      </c>
    </row>
    <row r="179" spans="1:40" ht="13.5" thickBot="1">
      <c r="A179" s="73">
        <v>199</v>
      </c>
      <c r="C179">
        <f>ROW()</f>
        <v>179</v>
      </c>
      <c r="D179">
        <f>INDEX(Table1[ROWID],A:A)</f>
        <v>199</v>
      </c>
      <c r="E179" t="str">
        <f>INDEX(Table1[//DBS],A:A)</f>
        <v/>
      </c>
      <c r="F179">
        <f>INDEX(Table1[HARGA_CONV],A:A)</f>
        <v>75000</v>
      </c>
      <c r="G179" t="str">
        <f>IF(INDEX(Table1[SALES_H],Table4[[#This Row],[ROWID]])=0,"",INDEX(Table1[SALES_H],Table4[[#This Row],[ROWID]]))</f>
        <v>E</v>
      </c>
      <c r="H179" t="str">
        <f>IF(Table4[[#This Row],[SALES]]="","",INDEX(SALES_DICT[2],MATCH(Table4[[#This Row],[SALES]],SALES_DICT[1],0)))</f>
        <v>V</v>
      </c>
      <c r="I179" s="2" t="str">
        <f>IF(INDEX(Table1[DISKON],A:A)=0,"",INDEX(Table1[DISKON],A:A))</f>
        <v/>
      </c>
      <c r="J179" s="2" t="str">
        <f>IF(INDEX(Table1[DISKON NOTA],A:A)=0,"",INDEX(Table1[DISKON NOTA],A:A))</f>
        <v/>
      </c>
      <c r="K179" s="7">
        <f>INDEX(Table1[ISI_CONV],A:A)</f>
        <v>3</v>
      </c>
      <c r="L179" s="11">
        <f>INDEX(Table1[NOTA TOKO],Table4[[#This Row],[ROWID]])</f>
        <v>3458</v>
      </c>
      <c r="M179" t="str">
        <f>Table4[[#This Row],[SALES DICT]]</f>
        <v>V</v>
      </c>
      <c r="N179" t="str">
        <f>INDEX(Table1[TOKO-KOTA_H],A:A)</f>
        <v>ARIA-PONOROGO</v>
      </c>
      <c r="O179" t="str">
        <f>IF(INDEX(Table1[KODE BARANG],A:A)=0,"",INDEX(Table1[KODE BARANG],A:A))</f>
        <v/>
      </c>
      <c r="P179" t="str">
        <f>INDEX(Table1[NAMA BARANG],A:A)</f>
        <v>KACA PEMBESAR TF BIASA 50</v>
      </c>
      <c r="Q179" t="str">
        <f>INDEX(Table1[ADA DI DAFTAR STOCK?],A:A)</f>
        <v>TIDAK ADA</v>
      </c>
      <c r="R179" t="str">
        <f>SUBSTITUTE(_xlfn.NUMBERVALUE(Table4[[#This Row],[JUMLAH]],",","."),",",".")</f>
        <v>3</v>
      </c>
      <c r="S179" t="str">
        <f>INDEX(Table1[SATUAN_CONV],A:A)</f>
        <v>LSN</v>
      </c>
      <c r="T179" s="10" t="str">
        <f>SUBSTITUTE(_xlfn.NUMBERVALUE(Table4[[#This Row],[HARGA]],",","."),",",".")</f>
        <v>75000</v>
      </c>
      <c r="U179" s="12" t="str">
        <f>SUBSTITUTE(Table4[[#This Row],[DISKON]],",",".")</f>
        <v/>
      </c>
      <c r="V179" s="12" t="str">
        <f>SUBSTITUTE(Table4[[#This Row],[DISKON NOTA]],",",".")</f>
        <v/>
      </c>
      <c r="W179" s="3">
        <f>INDEX(Table1[TANGGAL NOTA_H],A:A)</f>
        <v>45531</v>
      </c>
      <c r="X179" s="3" t="str">
        <f>IF(INDEX(Table1[TANGGAL GUDANG_H],A:A)="","",INDEX(Table1[TANGGAL GUDANG_H],A:A))</f>
        <v/>
      </c>
      <c r="Y179" s="3">
        <f>INDEX(Table1[TANGGAL UPDATE_H],A:A)</f>
        <v>45534</v>
      </c>
      <c r="Z179" t="str">
        <f>INDEX(Table1[KOMENTAR_H],A:A)</f>
        <v/>
      </c>
      <c r="AA179"/>
      <c r="AB179">
        <f>IF(Table4[[#This Row],[DISKON]]="",Table4[[#This Row],[HARGA]],Table4[[#This Row],[HARGA]]*Table4[[#This Row],[DISKON]])</f>
        <v>75000</v>
      </c>
      <c r="AC179">
        <f>Table4[[#This Row],[TATAL DISKON]]*Table4[[#This Row],[JUMLAH]]</f>
        <v>225000</v>
      </c>
      <c r="AD179" t="str">
        <f>CONCATENATE(Table4[[#This Row],[SALES_C]],Table4[[#This Row],[NOTA TOKO]])</f>
        <v>V3458</v>
      </c>
      <c r="AE179">
        <f>INDEX(Table1[I],'4'!A:A)</f>
        <v>0</v>
      </c>
      <c r="AF179" t="e">
        <f>IF(Table4[[#This Row],[Column2]]="","",MATCH(Table4[[#This Row],[Column2]],AM:AM,0))</f>
        <v>#N/A</v>
      </c>
      <c r="AG179" t="str">
        <f>CONCATENATE(Table4[[#This Row],[TOKO-KOTA]],"_",Table4[[#This Row],[NAMA BARANG]])</f>
        <v>ARIA-PONOROGO_KACA PEMBESAR TF BIASA 50</v>
      </c>
      <c r="AH179" t="str">
        <f>CONCATENATE(Table4[[#This Row],[CONCAT_TOKO KOTA + NAMA BARANG]],"_",Table4[[#This Row],[HARGA_C]])</f>
        <v>ARIA-PONOROGO_KACA PEMBESAR TF BIASA 50_75000</v>
      </c>
      <c r="AK179" s="64">
        <v>2957</v>
      </c>
      <c r="AL179" s="8" t="s">
        <v>8476</v>
      </c>
      <c r="AM179" t="str">
        <f t="shared" si="2"/>
        <v>H2957</v>
      </c>
      <c r="AN179" t="e">
        <f>IF(Table10[[#This Row],[Column3]]="","",MATCH(Table10[[#This Row],[Column3]],AD:AD,0))</f>
        <v>#N/A</v>
      </c>
    </row>
    <row r="180" spans="1:40" ht="13.5" thickBot="1">
      <c r="A180" s="73">
        <v>200</v>
      </c>
      <c r="C180">
        <f>ROW()</f>
        <v>180</v>
      </c>
      <c r="D180">
        <f>INDEX(Table1[ROWID],A:A)</f>
        <v>199</v>
      </c>
      <c r="E180" t="str">
        <f>INDEX(Table1[//DBS],A:A)</f>
        <v/>
      </c>
      <c r="F180">
        <f>INDEX(Table1[HARGA_CONV],A:A)</f>
        <v>85000</v>
      </c>
      <c r="G180" t="str">
        <f>IF(INDEX(Table1[SALES_H],Table4[[#This Row],[ROWID]])=0,"",INDEX(Table1[SALES_H],Table4[[#This Row],[ROWID]]))</f>
        <v>E</v>
      </c>
      <c r="H180" t="str">
        <f>IF(Table4[[#This Row],[SALES]]="","",INDEX(SALES_DICT[2],MATCH(Table4[[#This Row],[SALES]],SALES_DICT[1],0)))</f>
        <v>V</v>
      </c>
      <c r="I180" s="2" t="str">
        <f>IF(INDEX(Table1[DISKON],A:A)=0,"",INDEX(Table1[DISKON],A:A))</f>
        <v/>
      </c>
      <c r="J180" s="2" t="str">
        <f>IF(INDEX(Table1[DISKON NOTA],A:A)=0,"",INDEX(Table1[DISKON NOTA],A:A))</f>
        <v/>
      </c>
      <c r="K180" s="7">
        <f>INDEX(Table1[ISI_CONV],A:A)</f>
        <v>3</v>
      </c>
      <c r="L180" s="11">
        <f>INDEX(Table1[NOTA TOKO],Table4[[#This Row],[ROWID]])</f>
        <v>3458</v>
      </c>
      <c r="M180" t="str">
        <f>Table4[[#This Row],[SALES DICT]]</f>
        <v>V</v>
      </c>
      <c r="N180" t="str">
        <f>INDEX(Table1[TOKO-KOTA_H],A:A)</f>
        <v>ARIA-PONOROGO</v>
      </c>
      <c r="O180" t="str">
        <f>IF(INDEX(Table1[KODE BARANG],A:A)=0,"",INDEX(Table1[KODE BARANG],A:A))</f>
        <v/>
      </c>
      <c r="P180" t="str">
        <f>INDEX(Table1[NAMA BARANG],A:A)</f>
        <v>KACA PEMBESAR TF BIASA 60</v>
      </c>
      <c r="Q180" t="str">
        <f>INDEX(Table1[ADA DI DAFTAR STOCK?],A:A)</f>
        <v>TIDAK ADA</v>
      </c>
      <c r="R180" t="str">
        <f>SUBSTITUTE(_xlfn.NUMBERVALUE(Table4[[#This Row],[JUMLAH]],",","."),",",".")</f>
        <v>3</v>
      </c>
      <c r="S180" t="str">
        <f>INDEX(Table1[SATUAN_CONV],A:A)</f>
        <v>LSN</v>
      </c>
      <c r="T180" s="10" t="str">
        <f>SUBSTITUTE(_xlfn.NUMBERVALUE(Table4[[#This Row],[HARGA]],",","."),",",".")</f>
        <v>85000</v>
      </c>
      <c r="U180" s="12" t="str">
        <f>SUBSTITUTE(Table4[[#This Row],[DISKON]],",",".")</f>
        <v/>
      </c>
      <c r="V180" s="12" t="str">
        <f>SUBSTITUTE(Table4[[#This Row],[DISKON NOTA]],",",".")</f>
        <v/>
      </c>
      <c r="W180" s="3">
        <f>INDEX(Table1[TANGGAL NOTA_H],A:A)</f>
        <v>45531</v>
      </c>
      <c r="X180" s="3" t="str">
        <f>IF(INDEX(Table1[TANGGAL GUDANG_H],A:A)="","",INDEX(Table1[TANGGAL GUDANG_H],A:A))</f>
        <v/>
      </c>
      <c r="Y180" s="3">
        <f>INDEX(Table1[TANGGAL UPDATE_H],A:A)</f>
        <v>45534</v>
      </c>
      <c r="Z180" t="str">
        <f>INDEX(Table1[KOMENTAR_H],A:A)</f>
        <v/>
      </c>
      <c r="AA180"/>
      <c r="AB180">
        <f>IF(Table4[[#This Row],[DISKON]]="",Table4[[#This Row],[HARGA]],Table4[[#This Row],[HARGA]]*Table4[[#This Row],[DISKON]])</f>
        <v>85000</v>
      </c>
      <c r="AC180">
        <f>Table4[[#This Row],[TATAL DISKON]]*Table4[[#This Row],[JUMLAH]]</f>
        <v>255000</v>
      </c>
      <c r="AD180" t="str">
        <f>CONCATENATE(Table4[[#This Row],[SALES_C]],Table4[[#This Row],[NOTA TOKO]])</f>
        <v>V3458</v>
      </c>
      <c r="AE180">
        <f>INDEX(Table1[I],'4'!A:A)</f>
        <v>0</v>
      </c>
      <c r="AF180" t="e">
        <f>IF(Table4[[#This Row],[Column2]]="","",MATCH(Table4[[#This Row],[Column2]],AM:AM,0))</f>
        <v>#N/A</v>
      </c>
      <c r="AG180" t="str">
        <f>CONCATENATE(Table4[[#This Row],[TOKO-KOTA]],"_",Table4[[#This Row],[NAMA BARANG]])</f>
        <v>ARIA-PONOROGO_KACA PEMBESAR TF BIASA 60</v>
      </c>
      <c r="AH180" t="str">
        <f>CONCATENATE(Table4[[#This Row],[CONCAT_TOKO KOTA + NAMA BARANG]],"_",Table4[[#This Row],[HARGA_C]])</f>
        <v>ARIA-PONOROGO_KACA PEMBESAR TF BIASA 60_85000</v>
      </c>
      <c r="AK180" s="64">
        <v>2957</v>
      </c>
      <c r="AL180" s="8" t="s">
        <v>8476</v>
      </c>
      <c r="AM180" t="str">
        <f t="shared" si="2"/>
        <v>H2957</v>
      </c>
      <c r="AN180" t="e">
        <f>IF(Table10[[#This Row],[Column3]]="","",MATCH(Table10[[#This Row],[Column3]],AD:AD,0))</f>
        <v>#N/A</v>
      </c>
    </row>
    <row r="181" spans="1:40" ht="13.5" thickBot="1">
      <c r="A181" s="73">
        <v>201</v>
      </c>
      <c r="C181">
        <f>ROW()</f>
        <v>181</v>
      </c>
      <c r="D181">
        <f>INDEX(Table1[ROWID],A:A)</f>
        <v>199</v>
      </c>
      <c r="E181" t="str">
        <f>INDEX(Table1[//DBS],A:A)</f>
        <v/>
      </c>
      <c r="F181">
        <f>INDEX(Table1[HARGA_CONV],A:A)</f>
        <v>60000</v>
      </c>
      <c r="G181" t="str">
        <f>IF(INDEX(Table1[SALES_H],Table4[[#This Row],[ROWID]])=0,"",INDEX(Table1[SALES_H],Table4[[#This Row],[ROWID]]))</f>
        <v>E</v>
      </c>
      <c r="H181" t="str">
        <f>IF(Table4[[#This Row],[SALES]]="","",INDEX(SALES_DICT[2],MATCH(Table4[[#This Row],[SALES]],SALES_DICT[1],0)))</f>
        <v>V</v>
      </c>
      <c r="I181" s="2" t="str">
        <f>IF(INDEX(Table1[DISKON],A:A)=0,"",INDEX(Table1[DISKON],A:A))</f>
        <v/>
      </c>
      <c r="J181" s="2" t="str">
        <f>IF(INDEX(Table1[DISKON NOTA],A:A)=0,"",INDEX(Table1[DISKON NOTA],A:A))</f>
        <v/>
      </c>
      <c r="K181" s="7">
        <f>INDEX(Table1[ISI_CONV],A:A)</f>
        <v>3</v>
      </c>
      <c r="L181" s="11">
        <f>INDEX(Table1[NOTA TOKO],Table4[[#This Row],[ROWID]])</f>
        <v>3458</v>
      </c>
      <c r="M181" t="str">
        <f>Table4[[#This Row],[SALES DICT]]</f>
        <v>V</v>
      </c>
      <c r="N181" t="str">
        <f>INDEX(Table1[TOKO-KOTA_H],A:A)</f>
        <v>ARIA-PONOROGO</v>
      </c>
      <c r="O181" t="str">
        <f>IF(INDEX(Table1[KODE BARANG],A:A)=0,"",INDEX(Table1[KODE BARANG],A:A))</f>
        <v/>
      </c>
      <c r="P181" t="str">
        <f>INDEX(Table1[NAMA BARANG],A:A)</f>
        <v>MAGNET 025/ 034</v>
      </c>
      <c r="Q181" t="str">
        <f>INDEX(Table1[ADA DI DAFTAR STOCK?],A:A)</f>
        <v>TIDAK ADA</v>
      </c>
      <c r="R181" t="str">
        <f>SUBSTITUTE(_xlfn.NUMBERVALUE(Table4[[#This Row],[JUMLAH]],",","."),",",".")</f>
        <v>3</v>
      </c>
      <c r="S181" t="str">
        <f>INDEX(Table1[SATUAN_CONV],A:A)</f>
        <v>LSN</v>
      </c>
      <c r="T181" s="10" t="str">
        <f>SUBSTITUTE(_xlfn.NUMBERVALUE(Table4[[#This Row],[HARGA]],",","."),",",".")</f>
        <v>60000</v>
      </c>
      <c r="U181" s="12" t="str">
        <f>SUBSTITUTE(Table4[[#This Row],[DISKON]],",",".")</f>
        <v/>
      </c>
      <c r="V181" s="12" t="str">
        <f>SUBSTITUTE(Table4[[#This Row],[DISKON NOTA]],",",".")</f>
        <v/>
      </c>
      <c r="W181" s="3">
        <f>INDEX(Table1[TANGGAL NOTA_H],A:A)</f>
        <v>45531</v>
      </c>
      <c r="X181" s="3" t="str">
        <f>IF(INDEX(Table1[TANGGAL GUDANG_H],A:A)="","",INDEX(Table1[TANGGAL GUDANG_H],A:A))</f>
        <v/>
      </c>
      <c r="Y181" s="3">
        <f>INDEX(Table1[TANGGAL UPDATE_H],A:A)</f>
        <v>45534</v>
      </c>
      <c r="Z181" t="str">
        <f>INDEX(Table1[KOMENTAR_H],A:A)</f>
        <v/>
      </c>
      <c r="AA181"/>
      <c r="AB181">
        <f>IF(Table4[[#This Row],[DISKON]]="",Table4[[#This Row],[HARGA]],Table4[[#This Row],[HARGA]]*Table4[[#This Row],[DISKON]])</f>
        <v>60000</v>
      </c>
      <c r="AC181">
        <f>Table4[[#This Row],[TATAL DISKON]]*Table4[[#This Row],[JUMLAH]]</f>
        <v>180000</v>
      </c>
      <c r="AD181" t="str">
        <f>CONCATENATE(Table4[[#This Row],[SALES_C]],Table4[[#This Row],[NOTA TOKO]])</f>
        <v>V3458</v>
      </c>
      <c r="AE181">
        <f>INDEX(Table1[I],'4'!A:A)</f>
        <v>0</v>
      </c>
      <c r="AF181" t="e">
        <f>IF(Table4[[#This Row],[Column2]]="","",MATCH(Table4[[#This Row],[Column2]],AM:AM,0))</f>
        <v>#N/A</v>
      </c>
      <c r="AG181" t="str">
        <f>CONCATENATE(Table4[[#This Row],[TOKO-KOTA]],"_",Table4[[#This Row],[NAMA BARANG]])</f>
        <v>ARIA-PONOROGO_MAGNET 025/ 034</v>
      </c>
      <c r="AH181" t="str">
        <f>CONCATENATE(Table4[[#This Row],[CONCAT_TOKO KOTA + NAMA BARANG]],"_",Table4[[#This Row],[HARGA_C]])</f>
        <v>ARIA-PONOROGO_MAGNET 025/ 034_60000</v>
      </c>
      <c r="AK181" s="64">
        <v>2957</v>
      </c>
      <c r="AL181" s="8" t="s">
        <v>8476</v>
      </c>
      <c r="AM181" t="str">
        <f t="shared" si="2"/>
        <v>H2957</v>
      </c>
      <c r="AN181" t="e">
        <f>IF(Table10[[#This Row],[Column3]]="","",MATCH(Table10[[#This Row],[Column3]],AD:AD,0))</f>
        <v>#N/A</v>
      </c>
    </row>
    <row r="182" spans="1:40" ht="13.5" thickBot="1">
      <c r="A182" s="73">
        <v>202</v>
      </c>
      <c r="C182">
        <f>ROW()</f>
        <v>182</v>
      </c>
      <c r="D182">
        <f>INDEX(Table1[ROWID],A:A)</f>
        <v>199</v>
      </c>
      <c r="E182">
        <f>INDEX(Table1[//DBS],A:A)</f>
        <v>1666</v>
      </c>
      <c r="F182">
        <f>INDEX(Table1[HARGA_CONV],A:A)</f>
        <v>170000</v>
      </c>
      <c r="G182" t="str">
        <f>IF(INDEX(Table1[SALES_H],Table4[[#This Row],[ROWID]])=0,"",INDEX(Table1[SALES_H],Table4[[#This Row],[ROWID]]))</f>
        <v>E</v>
      </c>
      <c r="H182" t="str">
        <f>IF(Table4[[#This Row],[SALES]]="","",INDEX(SALES_DICT[2],MATCH(Table4[[#This Row],[SALES]],SALES_DICT[1],0)))</f>
        <v>V</v>
      </c>
      <c r="I182" s="2" t="str">
        <f>IF(INDEX(Table1[DISKON],A:A)=0,"",INDEX(Table1[DISKON],A:A))</f>
        <v/>
      </c>
      <c r="J182" s="2" t="str">
        <f>IF(INDEX(Table1[DISKON NOTA],A:A)=0,"",INDEX(Table1[DISKON NOTA],A:A))</f>
        <v/>
      </c>
      <c r="K182" s="7">
        <f>INDEX(Table1[ISI_CONV],A:A)</f>
        <v>3</v>
      </c>
      <c r="L182" s="11">
        <f>INDEX(Table1[NOTA TOKO],Table4[[#This Row],[ROWID]])</f>
        <v>3458</v>
      </c>
      <c r="M182" t="str">
        <f>Table4[[#This Row],[SALES DICT]]</f>
        <v>V</v>
      </c>
      <c r="N182" t="str">
        <f>INDEX(Table1[TOKO-KOTA_H],A:A)</f>
        <v>ARIA-PONOROGO</v>
      </c>
      <c r="O182" t="str">
        <f>IF(INDEX(Table1[KODE BARANG],A:A)=0,"",INDEX(Table1[KODE BARANG],A:A))</f>
        <v>MAG-IM18</v>
      </c>
      <c r="P182" t="str">
        <f>INDEX(Table1[NAMA BARANG],A:A)</f>
        <v>MAGNET 8011-6</v>
      </c>
      <c r="Q182" t="str">
        <f>INDEX(Table1[ADA DI DAFTAR STOCK?],A:A)</f>
        <v>ADA</v>
      </c>
      <c r="R182" t="str">
        <f>SUBSTITUTE(_xlfn.NUMBERVALUE(Table4[[#This Row],[JUMLAH]],",","."),",",".")</f>
        <v>3</v>
      </c>
      <c r="S182" t="str">
        <f>INDEX(Table1[SATUAN_CONV],A:A)</f>
        <v>LSN</v>
      </c>
      <c r="T182" s="10" t="str">
        <f>SUBSTITUTE(_xlfn.NUMBERVALUE(Table4[[#This Row],[HARGA]],",","."),",",".")</f>
        <v>170000</v>
      </c>
      <c r="U182" s="12" t="str">
        <f>SUBSTITUTE(Table4[[#This Row],[DISKON]],",",".")</f>
        <v/>
      </c>
      <c r="V182" s="12" t="str">
        <f>SUBSTITUTE(Table4[[#This Row],[DISKON NOTA]],",",".")</f>
        <v/>
      </c>
      <c r="W182" s="3">
        <f>INDEX(Table1[TANGGAL NOTA_H],A:A)</f>
        <v>45531</v>
      </c>
      <c r="X182" s="3" t="str">
        <f>IF(INDEX(Table1[TANGGAL GUDANG_H],A:A)="","",INDEX(Table1[TANGGAL GUDANG_H],A:A))</f>
        <v/>
      </c>
      <c r="Y182" s="3">
        <f>INDEX(Table1[TANGGAL UPDATE_H],A:A)</f>
        <v>45534</v>
      </c>
      <c r="Z182" t="str">
        <f>INDEX(Table1[KOMENTAR_H],A:A)</f>
        <v/>
      </c>
      <c r="AA182"/>
      <c r="AB182">
        <f>IF(Table4[[#This Row],[DISKON]]="",Table4[[#This Row],[HARGA]],Table4[[#This Row],[HARGA]]*Table4[[#This Row],[DISKON]])</f>
        <v>170000</v>
      </c>
      <c r="AC182">
        <f>Table4[[#This Row],[TATAL DISKON]]*Table4[[#This Row],[JUMLAH]]</f>
        <v>510000</v>
      </c>
      <c r="AD182" t="str">
        <f>CONCATENATE(Table4[[#This Row],[SALES_C]],Table4[[#This Row],[NOTA TOKO]])</f>
        <v>V3458</v>
      </c>
      <c r="AE182">
        <f>INDEX(Table1[I],'4'!A:A)</f>
        <v>0</v>
      </c>
      <c r="AF182" t="e">
        <f>IF(Table4[[#This Row],[Column2]]="","",MATCH(Table4[[#This Row],[Column2]],AM:AM,0))</f>
        <v>#N/A</v>
      </c>
      <c r="AG182" t="str">
        <f>CONCATENATE(Table4[[#This Row],[TOKO-KOTA]],"_",Table4[[#This Row],[NAMA BARANG]])</f>
        <v>ARIA-PONOROGO_MAGNET 8011-6</v>
      </c>
      <c r="AH182" t="str">
        <f>CONCATENATE(Table4[[#This Row],[CONCAT_TOKO KOTA + NAMA BARANG]],"_",Table4[[#This Row],[HARGA_C]])</f>
        <v>ARIA-PONOROGO_MAGNET 8011-6_170000</v>
      </c>
      <c r="AK182" s="64">
        <v>2957</v>
      </c>
      <c r="AL182" s="8" t="s">
        <v>8476</v>
      </c>
      <c r="AM182" t="str">
        <f t="shared" si="2"/>
        <v>H2957</v>
      </c>
      <c r="AN182" t="e">
        <f>IF(Table10[[#This Row],[Column3]]="","",MATCH(Table10[[#This Row],[Column3]],AD:AD,0))</f>
        <v>#N/A</v>
      </c>
    </row>
    <row r="183" spans="1:40" ht="13.5" thickBot="1">
      <c r="A183" s="73">
        <v>203</v>
      </c>
      <c r="C183">
        <f>ROW()</f>
        <v>183</v>
      </c>
      <c r="D183">
        <f>INDEX(Table1[ROWID],A:A)</f>
        <v>199</v>
      </c>
      <c r="E183">
        <f>INDEX(Table1[//DBS],A:A)</f>
        <v>1456</v>
      </c>
      <c r="F183">
        <f>INDEX(Table1[HARGA_CONV],A:A)</f>
        <v>3100</v>
      </c>
      <c r="G183" t="str">
        <f>IF(INDEX(Table1[SALES_H],Table4[[#This Row],[ROWID]])=0,"",INDEX(Table1[SALES_H],Table4[[#This Row],[ROWID]]))</f>
        <v>E</v>
      </c>
      <c r="H183" t="str">
        <f>IF(Table4[[#This Row],[SALES]]="","",INDEX(SALES_DICT[2],MATCH(Table4[[#This Row],[SALES]],SALES_DICT[1],0)))</f>
        <v>V</v>
      </c>
      <c r="I183" s="2" t="str">
        <f>IF(INDEX(Table1[DISKON],A:A)=0,"",INDEX(Table1[DISKON],A:A))</f>
        <v/>
      </c>
      <c r="J183" s="2" t="str">
        <f>IF(INDEX(Table1[DISKON NOTA],A:A)=0,"",INDEX(Table1[DISKON NOTA],A:A))</f>
        <v/>
      </c>
      <c r="K183" s="7">
        <f>INDEX(Table1[ISI_CONV],A:A)</f>
        <v>12</v>
      </c>
      <c r="L183" s="11">
        <f>INDEX(Table1[NOTA TOKO],Table4[[#This Row],[ROWID]])</f>
        <v>3458</v>
      </c>
      <c r="M183" t="str">
        <f>Table4[[#This Row],[SALES DICT]]</f>
        <v>V</v>
      </c>
      <c r="N183" t="str">
        <f>INDEX(Table1[TOKO-KOTA_H],A:A)</f>
        <v>ARIA-PONOROGO</v>
      </c>
      <c r="O183" t="str">
        <f>IF(INDEX(Table1[KODE BARANG],A:A)=0,"",INDEX(Table1[KODE BARANG],A:A))</f>
        <v>KAW-IM3</v>
      </c>
      <c r="P183" t="str">
        <f>INDEX(Table1[NAMA BARANG],A:A)</f>
        <v>KAWAT 10CM WARNA</v>
      </c>
      <c r="Q183" t="str">
        <f>INDEX(Table1[ADA DI DAFTAR STOCK?],A:A)</f>
        <v>ADA</v>
      </c>
      <c r="R183" t="str">
        <f>SUBSTITUTE(_xlfn.NUMBERVALUE(Table4[[#This Row],[JUMLAH]],",","."),",",".")</f>
        <v>12</v>
      </c>
      <c r="S183" t="str">
        <f>INDEX(Table1[SATUAN_CONV],A:A)</f>
        <v>PCS</v>
      </c>
      <c r="T183" s="10" t="str">
        <f>SUBSTITUTE(_xlfn.NUMBERVALUE(Table4[[#This Row],[HARGA]],",","."),",",".")</f>
        <v>3100</v>
      </c>
      <c r="U183" s="12" t="str">
        <f>SUBSTITUTE(Table4[[#This Row],[DISKON]],",",".")</f>
        <v/>
      </c>
      <c r="V183" s="12" t="str">
        <f>SUBSTITUTE(Table4[[#This Row],[DISKON NOTA]],",",".")</f>
        <v/>
      </c>
      <c r="W183" s="3">
        <f>INDEX(Table1[TANGGAL NOTA_H],A:A)</f>
        <v>45531</v>
      </c>
      <c r="X183" s="3" t="str">
        <f>IF(INDEX(Table1[TANGGAL GUDANG_H],A:A)="","",INDEX(Table1[TANGGAL GUDANG_H],A:A))</f>
        <v/>
      </c>
      <c r="Y183" s="3">
        <f>INDEX(Table1[TANGGAL UPDATE_H],A:A)</f>
        <v>45534</v>
      </c>
      <c r="Z183" t="str">
        <f>INDEX(Table1[KOMENTAR_H],A:A)</f>
        <v/>
      </c>
      <c r="AA183"/>
      <c r="AB183">
        <f>IF(Table4[[#This Row],[DISKON]]="",Table4[[#This Row],[HARGA]],Table4[[#This Row],[HARGA]]*Table4[[#This Row],[DISKON]])</f>
        <v>3100</v>
      </c>
      <c r="AC183">
        <f>Table4[[#This Row],[TATAL DISKON]]*Table4[[#This Row],[JUMLAH]]</f>
        <v>37200</v>
      </c>
      <c r="AD183" t="str">
        <f>CONCATENATE(Table4[[#This Row],[SALES_C]],Table4[[#This Row],[NOTA TOKO]])</f>
        <v>V3458</v>
      </c>
      <c r="AE183">
        <f>INDEX(Table1[I],'4'!A:A)</f>
        <v>0</v>
      </c>
      <c r="AF183" t="e">
        <f>IF(Table4[[#This Row],[Column2]]="","",MATCH(Table4[[#This Row],[Column2]],AM:AM,0))</f>
        <v>#N/A</v>
      </c>
      <c r="AG183" t="str">
        <f>CONCATENATE(Table4[[#This Row],[TOKO-KOTA]],"_",Table4[[#This Row],[NAMA BARANG]])</f>
        <v>ARIA-PONOROGO_KAWAT 10CM WARNA</v>
      </c>
      <c r="AH183" t="str">
        <f>CONCATENATE(Table4[[#This Row],[CONCAT_TOKO KOTA + NAMA BARANG]],"_",Table4[[#This Row],[HARGA_C]])</f>
        <v>ARIA-PONOROGO_KAWAT 10CM WARNA_3100</v>
      </c>
      <c r="AK183" s="64">
        <v>2957</v>
      </c>
      <c r="AL183" s="8" t="s">
        <v>8476</v>
      </c>
      <c r="AM183" t="str">
        <f t="shared" si="2"/>
        <v>H2957</v>
      </c>
      <c r="AN183" t="e">
        <f>IF(Table10[[#This Row],[Column3]]="","",MATCH(Table10[[#This Row],[Column3]],AD:AD,0))</f>
        <v>#N/A</v>
      </c>
    </row>
    <row r="184" spans="1:40" ht="13.5" thickBot="1">
      <c r="A184" s="73">
        <v>204</v>
      </c>
      <c r="C184">
        <f>ROW()</f>
        <v>184</v>
      </c>
      <c r="D184">
        <f>INDEX(Table1[ROWID],A:A)</f>
        <v>199</v>
      </c>
      <c r="E184">
        <f>INDEX(Table1[//DBS],A:A)</f>
        <v>2919</v>
      </c>
      <c r="F184">
        <f>INDEX(Table1[HARGA_CONV],A:A)</f>
        <v>100000</v>
      </c>
      <c r="G184" t="str">
        <f>IF(INDEX(Table1[SALES_H],Table4[[#This Row],[ROWID]])=0,"",INDEX(Table1[SALES_H],Table4[[#This Row],[ROWID]]))</f>
        <v>E</v>
      </c>
      <c r="H184" t="str">
        <f>IF(Table4[[#This Row],[SALES]]="","",INDEX(SALES_DICT[2],MATCH(Table4[[#This Row],[SALES]],SALES_DICT[1],0)))</f>
        <v>V</v>
      </c>
      <c r="I184" s="2">
        <f>IF(INDEX(Table1[DISKON],A:A)=0,"",INDEX(Table1[DISKON],A:A))</f>
        <v>0.15</v>
      </c>
      <c r="J184" s="2" t="str">
        <f>IF(INDEX(Table1[DISKON NOTA],A:A)=0,"",INDEX(Table1[DISKON NOTA],A:A))</f>
        <v/>
      </c>
      <c r="K184" s="7">
        <f>INDEX(Table1[ISI_CONV],A:A)</f>
        <v>2.75</v>
      </c>
      <c r="L184" s="11">
        <f>INDEX(Table1[NOTA TOKO],Table4[[#This Row],[ROWID]])</f>
        <v>3458</v>
      </c>
      <c r="M184" t="str">
        <f>Table4[[#This Row],[SALES DICT]]</f>
        <v>V</v>
      </c>
      <c r="N184" t="str">
        <f>INDEX(Table1[TOKO-KOTA_H],A:A)</f>
        <v>ARIA-PONOROGO</v>
      </c>
      <c r="O184" t="str">
        <f>IF(INDEX(Table1[KODE BARANG],A:A)=0,"",INDEX(Table1[KODE BARANG],A:A))</f>
        <v>TAS-IM94</v>
      </c>
      <c r="P184" t="str">
        <f>INDEX(Table1[NAMA BARANG],A:A)</f>
        <v>TAS TIDUR GGH-M (6 MOTIF)</v>
      </c>
      <c r="Q184" t="str">
        <f>INDEX(Table1[ADA DI DAFTAR STOCK?],A:A)</f>
        <v>ADA</v>
      </c>
      <c r="R184" t="str">
        <f>SUBSTITUTE(_xlfn.NUMBERVALUE(Table4[[#This Row],[JUMLAH]],",","."),",",".")</f>
        <v>2.75</v>
      </c>
      <c r="S184" t="str">
        <f>INDEX(Table1[SATUAN_CONV],A:A)</f>
        <v>LSN</v>
      </c>
      <c r="T184" s="10" t="str">
        <f>SUBSTITUTE(_xlfn.NUMBERVALUE(Table4[[#This Row],[HARGA]],",","."),",",".")</f>
        <v>100000</v>
      </c>
      <c r="U184" s="12" t="str">
        <f>SUBSTITUTE(Table4[[#This Row],[DISKON]],",",".")</f>
        <v>0.15</v>
      </c>
      <c r="V184" s="12" t="str">
        <f>SUBSTITUTE(Table4[[#This Row],[DISKON NOTA]],",",".")</f>
        <v/>
      </c>
      <c r="W184" s="3">
        <f>INDEX(Table1[TANGGAL NOTA_H],A:A)</f>
        <v>45531</v>
      </c>
      <c r="X184" s="3" t="str">
        <f>IF(INDEX(Table1[TANGGAL GUDANG_H],A:A)="","",INDEX(Table1[TANGGAL GUDANG_H],A:A))</f>
        <v/>
      </c>
      <c r="Y184" s="3">
        <f>INDEX(Table1[TANGGAL UPDATE_H],A:A)</f>
        <v>45534</v>
      </c>
      <c r="Z184" t="str">
        <f>INDEX(Table1[KOMENTAR_H],A:A)</f>
        <v/>
      </c>
      <c r="AA184"/>
      <c r="AB184">
        <f>IF(Table4[[#This Row],[DISKON]]="",Table4[[#This Row],[HARGA]],Table4[[#This Row],[HARGA]]*Table4[[#This Row],[DISKON]])</f>
        <v>15000</v>
      </c>
      <c r="AC184">
        <f>Table4[[#This Row],[TATAL DISKON]]*Table4[[#This Row],[JUMLAH]]</f>
        <v>41250</v>
      </c>
      <c r="AD184" t="str">
        <f>CONCATENATE(Table4[[#This Row],[SALES_C]],Table4[[#This Row],[NOTA TOKO]])</f>
        <v>V3458</v>
      </c>
      <c r="AE184">
        <f>INDEX(Table1[I],'4'!A:A)</f>
        <v>0</v>
      </c>
      <c r="AF184" t="e">
        <f>IF(Table4[[#This Row],[Column2]]="","",MATCH(Table4[[#This Row],[Column2]],AM:AM,0))</f>
        <v>#N/A</v>
      </c>
      <c r="AG184" t="str">
        <f>CONCATENATE(Table4[[#This Row],[TOKO-KOTA]],"_",Table4[[#This Row],[NAMA BARANG]])</f>
        <v>ARIA-PONOROGO_TAS TIDUR GGH-M (6 MOTIF)</v>
      </c>
      <c r="AH184" t="str">
        <f>CONCATENATE(Table4[[#This Row],[CONCAT_TOKO KOTA + NAMA BARANG]],"_",Table4[[#This Row],[HARGA_C]])</f>
        <v>ARIA-PONOROGO_TAS TIDUR GGH-M (6 MOTIF)_100000</v>
      </c>
      <c r="AK184" s="64">
        <v>2957</v>
      </c>
      <c r="AL184" s="8" t="s">
        <v>8476</v>
      </c>
      <c r="AM184" t="str">
        <f t="shared" si="2"/>
        <v>H2957</v>
      </c>
      <c r="AN184" t="e">
        <f>IF(Table10[[#This Row],[Column3]]="","",MATCH(Table10[[#This Row],[Column3]],AD:AD,0))</f>
        <v>#N/A</v>
      </c>
    </row>
    <row r="185" spans="1:40" ht="13.5" thickBot="1">
      <c r="A185" s="73">
        <v>205</v>
      </c>
      <c r="C185">
        <f>ROW()</f>
        <v>185</v>
      </c>
      <c r="D185">
        <f>INDEX(Table1[ROWID],A:A)</f>
        <v>199</v>
      </c>
      <c r="E185">
        <f>INDEX(Table1[//DBS],A:A)</f>
        <v>59</v>
      </c>
      <c r="F185">
        <f>INDEX(Table1[HARGA_CONV],A:A)</f>
        <v>25000</v>
      </c>
      <c r="G185" t="str">
        <f>IF(INDEX(Table1[SALES_H],Table4[[#This Row],[ROWID]])=0,"",INDEX(Table1[SALES_H],Table4[[#This Row],[ROWID]]))</f>
        <v>E</v>
      </c>
      <c r="H185" t="str">
        <f>IF(Table4[[#This Row],[SALES]]="","",INDEX(SALES_DICT[2],MATCH(Table4[[#This Row],[SALES]],SALES_DICT[1],0)))</f>
        <v>V</v>
      </c>
      <c r="I185" s="2" t="str">
        <f>IF(INDEX(Table1[DISKON],A:A)=0,"",INDEX(Table1[DISKON],A:A))</f>
        <v/>
      </c>
      <c r="J185" s="2" t="str">
        <f>IF(INDEX(Table1[DISKON NOTA],A:A)=0,"",INDEX(Table1[DISKON NOTA],A:A))</f>
        <v/>
      </c>
      <c r="K185" s="7">
        <f>INDEX(Table1[ISI_CONV],A:A)</f>
        <v>60</v>
      </c>
      <c r="L185" s="11">
        <f>INDEX(Table1[NOTA TOKO],Table4[[#This Row],[ROWID]])</f>
        <v>3458</v>
      </c>
      <c r="M185" t="str">
        <f>Table4[[#This Row],[SALES DICT]]</f>
        <v>V</v>
      </c>
      <c r="N185" t="str">
        <f>INDEX(Table1[TOKO-KOTA_H],A:A)</f>
        <v>ARIA-PONOROGO</v>
      </c>
      <c r="O185" t="str">
        <f>IF(INDEX(Table1[KODE BARANG],A:A)=0,"",INDEX(Table1[KODE BARANG],A:A))</f>
        <v>AGE-NB8</v>
      </c>
      <c r="P185" t="str">
        <f>INDEX(Table1[NAMA BARANG],A:A)</f>
        <v>AGENDA PRO DELUXE PC-122 BESAR</v>
      </c>
      <c r="Q185" t="str">
        <f>INDEX(Table1[ADA DI DAFTAR STOCK?],A:A)</f>
        <v>ADA</v>
      </c>
      <c r="R185" t="str">
        <f>SUBSTITUTE(_xlfn.NUMBERVALUE(Table4[[#This Row],[JUMLAH]],",","."),",",".")</f>
        <v>60</v>
      </c>
      <c r="S185" t="str">
        <f>INDEX(Table1[SATUAN_CONV],A:A)</f>
        <v>PCS</v>
      </c>
      <c r="T185" s="10" t="str">
        <f>SUBSTITUTE(_xlfn.NUMBERVALUE(Table4[[#This Row],[HARGA]],",","."),",",".")</f>
        <v>25000</v>
      </c>
      <c r="U185" s="12" t="str">
        <f>SUBSTITUTE(Table4[[#This Row],[DISKON]],",",".")</f>
        <v/>
      </c>
      <c r="V185" s="12" t="str">
        <f>SUBSTITUTE(Table4[[#This Row],[DISKON NOTA]],",",".")</f>
        <v/>
      </c>
      <c r="W185" s="3">
        <f>INDEX(Table1[TANGGAL NOTA_H],A:A)</f>
        <v>45531</v>
      </c>
      <c r="X185" s="3" t="str">
        <f>IF(INDEX(Table1[TANGGAL GUDANG_H],A:A)="","",INDEX(Table1[TANGGAL GUDANG_H],A:A))</f>
        <v/>
      </c>
      <c r="Y185" s="3">
        <f>INDEX(Table1[TANGGAL UPDATE_H],A:A)</f>
        <v>45534</v>
      </c>
      <c r="Z185" t="str">
        <f>INDEX(Table1[KOMENTAR_H],A:A)</f>
        <v/>
      </c>
      <c r="AA185"/>
      <c r="AB185">
        <f>IF(Table4[[#This Row],[DISKON]]="",Table4[[#This Row],[HARGA]],Table4[[#This Row],[HARGA]]*Table4[[#This Row],[DISKON]])</f>
        <v>25000</v>
      </c>
      <c r="AC185">
        <f>Table4[[#This Row],[TATAL DISKON]]*Table4[[#This Row],[JUMLAH]]</f>
        <v>1500000</v>
      </c>
      <c r="AD185" t="str">
        <f>CONCATENATE(Table4[[#This Row],[SALES_C]],Table4[[#This Row],[NOTA TOKO]])</f>
        <v>V3458</v>
      </c>
      <c r="AE185">
        <f>INDEX(Table1[I],'4'!A:A)</f>
        <v>0</v>
      </c>
      <c r="AF185" t="e">
        <f>IF(Table4[[#This Row],[Column2]]="","",MATCH(Table4[[#This Row],[Column2]],AM:AM,0))</f>
        <v>#N/A</v>
      </c>
      <c r="AG185" t="str">
        <f>CONCATENATE(Table4[[#This Row],[TOKO-KOTA]],"_",Table4[[#This Row],[NAMA BARANG]])</f>
        <v>ARIA-PONOROGO_AGENDA PRO DELUXE PC-122 BESAR</v>
      </c>
      <c r="AH185" t="str">
        <f>CONCATENATE(Table4[[#This Row],[CONCAT_TOKO KOTA + NAMA BARANG]],"_",Table4[[#This Row],[HARGA_C]])</f>
        <v>ARIA-PONOROGO_AGENDA PRO DELUXE PC-122 BESAR_25000</v>
      </c>
      <c r="AK185" s="64">
        <v>2957</v>
      </c>
      <c r="AL185" s="8" t="s">
        <v>8476</v>
      </c>
      <c r="AM185" t="str">
        <f t="shared" si="2"/>
        <v>H2957</v>
      </c>
      <c r="AN185" t="e">
        <f>IF(Table10[[#This Row],[Column3]]="","",MATCH(Table10[[#This Row],[Column3]],AD:AD,0))</f>
        <v>#N/A</v>
      </c>
    </row>
    <row r="186" spans="1:40" ht="13.5" thickBot="1">
      <c r="A186" s="73">
        <v>206</v>
      </c>
      <c r="C186">
        <f>ROW()</f>
        <v>186</v>
      </c>
      <c r="D186">
        <f>INDEX(Table1[ROWID],A:A)</f>
        <v>199</v>
      </c>
      <c r="E186">
        <f>INDEX(Table1[//DBS],A:A)</f>
        <v>60</v>
      </c>
      <c r="F186">
        <f>INDEX(Table1[HARGA_CONV],A:A)</f>
        <v>22000</v>
      </c>
      <c r="G186" t="str">
        <f>IF(INDEX(Table1[SALES_H],Table4[[#This Row],[ROWID]])=0,"",INDEX(Table1[SALES_H],Table4[[#This Row],[ROWID]]))</f>
        <v>E</v>
      </c>
      <c r="H186" t="str">
        <f>IF(Table4[[#This Row],[SALES]]="","",INDEX(SALES_DICT[2],MATCH(Table4[[#This Row],[SALES]],SALES_DICT[1],0)))</f>
        <v>V</v>
      </c>
      <c r="I186" s="2" t="str">
        <f>IF(INDEX(Table1[DISKON],A:A)=0,"",INDEX(Table1[DISKON],A:A))</f>
        <v/>
      </c>
      <c r="J186" s="2" t="str">
        <f>IF(INDEX(Table1[DISKON NOTA],A:A)=0,"",INDEX(Table1[DISKON NOTA],A:A))</f>
        <v/>
      </c>
      <c r="K186" s="7">
        <f>INDEX(Table1[ISI_CONV],A:A)</f>
        <v>60</v>
      </c>
      <c r="L186" s="11">
        <f>INDEX(Table1[NOTA TOKO],Table4[[#This Row],[ROWID]])</f>
        <v>3458</v>
      </c>
      <c r="M186" t="str">
        <f>Table4[[#This Row],[SALES DICT]]</f>
        <v>V</v>
      </c>
      <c r="N186" t="str">
        <f>INDEX(Table1[TOKO-KOTA_H],A:A)</f>
        <v>ARIA-PONOROGO</v>
      </c>
      <c r="O186" t="str">
        <f>IF(INDEX(Table1[KODE BARANG],A:A)=0,"",INDEX(Table1[KODE BARANG],A:A))</f>
        <v>AGE-NB9</v>
      </c>
      <c r="P186" t="str">
        <f>INDEX(Table1[NAMA BARANG],A:A)</f>
        <v>AGENDA KERJA WK-125</v>
      </c>
      <c r="Q186" t="str">
        <f>INDEX(Table1[ADA DI DAFTAR STOCK?],A:A)</f>
        <v>ADA</v>
      </c>
      <c r="R186" t="str">
        <f>SUBSTITUTE(_xlfn.NUMBERVALUE(Table4[[#This Row],[JUMLAH]],",","."),",",".")</f>
        <v>60</v>
      </c>
      <c r="S186" t="str">
        <f>INDEX(Table1[SATUAN_CONV],A:A)</f>
        <v>PCS</v>
      </c>
      <c r="T186" s="10" t="str">
        <f>SUBSTITUTE(_xlfn.NUMBERVALUE(Table4[[#This Row],[HARGA]],",","."),",",".")</f>
        <v>22000</v>
      </c>
      <c r="U186" s="12" t="str">
        <f>SUBSTITUTE(Table4[[#This Row],[DISKON]],",",".")</f>
        <v/>
      </c>
      <c r="V186" s="12" t="str">
        <f>SUBSTITUTE(Table4[[#This Row],[DISKON NOTA]],",",".")</f>
        <v/>
      </c>
      <c r="W186" s="3">
        <f>INDEX(Table1[TANGGAL NOTA_H],A:A)</f>
        <v>45531</v>
      </c>
      <c r="X186" s="3" t="str">
        <f>IF(INDEX(Table1[TANGGAL GUDANG_H],A:A)="","",INDEX(Table1[TANGGAL GUDANG_H],A:A))</f>
        <v/>
      </c>
      <c r="Y186" s="3">
        <f>INDEX(Table1[TANGGAL UPDATE_H],A:A)</f>
        <v>45534</v>
      </c>
      <c r="Z186" t="str">
        <f>INDEX(Table1[KOMENTAR_H],A:A)</f>
        <v/>
      </c>
      <c r="AA186"/>
      <c r="AB186">
        <f>IF(Table4[[#This Row],[DISKON]]="",Table4[[#This Row],[HARGA]],Table4[[#This Row],[HARGA]]*Table4[[#This Row],[DISKON]])</f>
        <v>22000</v>
      </c>
      <c r="AC186">
        <f>Table4[[#This Row],[TATAL DISKON]]*Table4[[#This Row],[JUMLAH]]</f>
        <v>1320000</v>
      </c>
      <c r="AD186" t="str">
        <f>CONCATENATE(Table4[[#This Row],[SALES_C]],Table4[[#This Row],[NOTA TOKO]])</f>
        <v>V3458</v>
      </c>
      <c r="AE186">
        <f>INDEX(Table1[I],'4'!A:A)</f>
        <v>0</v>
      </c>
      <c r="AF186" t="e">
        <f>IF(Table4[[#This Row],[Column2]]="","",MATCH(Table4[[#This Row],[Column2]],AM:AM,0))</f>
        <v>#N/A</v>
      </c>
      <c r="AG186" t="str">
        <f>CONCATENATE(Table4[[#This Row],[TOKO-KOTA]],"_",Table4[[#This Row],[NAMA BARANG]])</f>
        <v>ARIA-PONOROGO_AGENDA KERJA WK-125</v>
      </c>
      <c r="AH186" t="str">
        <f>CONCATENATE(Table4[[#This Row],[CONCAT_TOKO KOTA + NAMA BARANG]],"_",Table4[[#This Row],[HARGA_C]])</f>
        <v>ARIA-PONOROGO_AGENDA KERJA WK-125_22000</v>
      </c>
      <c r="AK186" s="64">
        <v>2957</v>
      </c>
      <c r="AL186" s="8" t="s">
        <v>8476</v>
      </c>
      <c r="AM186" t="str">
        <f t="shared" si="2"/>
        <v>H2957</v>
      </c>
      <c r="AN186" t="e">
        <f>IF(Table10[[#This Row],[Column3]]="","",MATCH(Table10[[#This Row],[Column3]],AD:AD,0))</f>
        <v>#N/A</v>
      </c>
    </row>
    <row r="187" spans="1:40" ht="13.5" thickBot="1">
      <c r="A187" s="73">
        <v>207</v>
      </c>
      <c r="C187">
        <f>ROW()</f>
        <v>187</v>
      </c>
      <c r="D187">
        <f>INDEX(Table1[ROWID],A:A)</f>
        <v>199</v>
      </c>
      <c r="E187">
        <f>INDEX(Table1[//DBS],A:A)</f>
        <v>3281</v>
      </c>
      <c r="F187">
        <f>INDEX(Table1[HARGA_CONV],A:A)</f>
        <v>26500</v>
      </c>
      <c r="G187" t="str">
        <f>IF(INDEX(Table1[SALES_H],Table4[[#This Row],[ROWID]])=0,"",INDEX(Table1[SALES_H],Table4[[#This Row],[ROWID]]))</f>
        <v>E</v>
      </c>
      <c r="H187" t="str">
        <f>IF(Table4[[#This Row],[SALES]]="","",INDEX(SALES_DICT[2],MATCH(Table4[[#This Row],[SALES]],SALES_DICT[1],0)))</f>
        <v>V</v>
      </c>
      <c r="I187" s="2" t="str">
        <f>IF(INDEX(Table1[DISKON],A:A)=0,"",INDEX(Table1[DISKON],A:A))</f>
        <v/>
      </c>
      <c r="J187" s="2" t="str">
        <f>IF(INDEX(Table1[DISKON NOTA],A:A)=0,"",INDEX(Table1[DISKON NOTA],A:A))</f>
        <v/>
      </c>
      <c r="K187" s="7">
        <f>INDEX(Table1[ISI_CONV],A:A)</f>
        <v>8</v>
      </c>
      <c r="L187" s="11">
        <f>INDEX(Table1[NOTA TOKO],Table4[[#This Row],[ROWID]])</f>
        <v>3458</v>
      </c>
      <c r="M187" t="str">
        <f>Table4[[#This Row],[SALES DICT]]</f>
        <v>V</v>
      </c>
      <c r="N187" t="str">
        <f>INDEX(Table1[TOKO-KOTA_H],A:A)</f>
        <v>ARIA-PONOROGO</v>
      </c>
      <c r="O187" t="str">
        <f>IF(INDEX(Table1[KODE BARANG],A:A)=0,"",INDEX(Table1[KODE BARANG],A:A))</f>
        <v>TIP-IM64</v>
      </c>
      <c r="P187" t="str">
        <f>INDEX(Table1[NAMA BARANG],A:A)</f>
        <v>TIPEX KERTAS NO. 870</v>
      </c>
      <c r="Q187" t="str">
        <f>INDEX(Table1[ADA DI DAFTAR STOCK?],A:A)</f>
        <v>ADA</v>
      </c>
      <c r="R187" t="str">
        <f>SUBSTITUTE(_xlfn.NUMBERVALUE(Table4[[#This Row],[JUMLAH]],",","."),",",".")</f>
        <v>8</v>
      </c>
      <c r="S187" t="str">
        <f>INDEX(Table1[SATUAN_CONV],A:A)</f>
        <v>LSN</v>
      </c>
      <c r="T187" s="10" t="str">
        <f>SUBSTITUTE(_xlfn.NUMBERVALUE(Table4[[#This Row],[HARGA]],",","."),",",".")</f>
        <v>26500</v>
      </c>
      <c r="U187" s="12" t="str">
        <f>SUBSTITUTE(Table4[[#This Row],[DISKON]],",",".")</f>
        <v/>
      </c>
      <c r="V187" s="12" t="str">
        <f>SUBSTITUTE(Table4[[#This Row],[DISKON NOTA]],",",".")</f>
        <v/>
      </c>
      <c r="W187" s="3">
        <f>INDEX(Table1[TANGGAL NOTA_H],A:A)</f>
        <v>45531</v>
      </c>
      <c r="X187" s="3" t="str">
        <f>IF(INDEX(Table1[TANGGAL GUDANG_H],A:A)="","",INDEX(Table1[TANGGAL GUDANG_H],A:A))</f>
        <v/>
      </c>
      <c r="Y187" s="3">
        <f>INDEX(Table1[TANGGAL UPDATE_H],A:A)</f>
        <v>45534</v>
      </c>
      <c r="Z187" t="str">
        <f>INDEX(Table1[KOMENTAR_H],A:A)</f>
        <v/>
      </c>
      <c r="AA187"/>
      <c r="AB187">
        <f>IF(Table4[[#This Row],[DISKON]]="",Table4[[#This Row],[HARGA]],Table4[[#This Row],[HARGA]]*Table4[[#This Row],[DISKON]])</f>
        <v>26500</v>
      </c>
      <c r="AC187">
        <f>Table4[[#This Row],[TATAL DISKON]]*Table4[[#This Row],[JUMLAH]]</f>
        <v>212000</v>
      </c>
      <c r="AD187" t="str">
        <f>CONCATENATE(Table4[[#This Row],[SALES_C]],Table4[[#This Row],[NOTA TOKO]])</f>
        <v>V3458</v>
      </c>
      <c r="AE187">
        <f>INDEX(Table1[I],'4'!A:A)</f>
        <v>0</v>
      </c>
      <c r="AF187" t="e">
        <f>IF(Table4[[#This Row],[Column2]]="","",MATCH(Table4[[#This Row],[Column2]],AM:AM,0))</f>
        <v>#N/A</v>
      </c>
      <c r="AG187" t="str">
        <f>CONCATENATE(Table4[[#This Row],[TOKO-KOTA]],"_",Table4[[#This Row],[NAMA BARANG]])</f>
        <v>ARIA-PONOROGO_TIPEX KERTAS NO. 870</v>
      </c>
      <c r="AH187" t="str">
        <f>CONCATENATE(Table4[[#This Row],[CONCAT_TOKO KOTA + NAMA BARANG]],"_",Table4[[#This Row],[HARGA_C]])</f>
        <v>ARIA-PONOROGO_TIPEX KERTAS NO. 870_26500</v>
      </c>
      <c r="AK187" s="64">
        <v>2957</v>
      </c>
      <c r="AL187" s="8" t="s">
        <v>8476</v>
      </c>
      <c r="AM187" t="str">
        <f t="shared" si="2"/>
        <v>H2957</v>
      </c>
      <c r="AN187" t="e">
        <f>IF(Table10[[#This Row],[Column3]]="","",MATCH(Table10[[#This Row],[Column3]],AD:AD,0))</f>
        <v>#N/A</v>
      </c>
    </row>
    <row r="188" spans="1:40" ht="13.5" thickBot="1">
      <c r="A188" s="73">
        <v>208</v>
      </c>
      <c r="C188">
        <f>ROW()</f>
        <v>188</v>
      </c>
      <c r="D188">
        <f>INDEX(Table1[ROWID],A:A)</f>
        <v>199</v>
      </c>
      <c r="E188">
        <f>INDEX(Table1[//DBS],A:A)</f>
        <v>3283</v>
      </c>
      <c r="F188">
        <f>INDEX(Table1[HARGA_CONV],A:A)</f>
        <v>45000</v>
      </c>
      <c r="G188" t="str">
        <f>IF(INDEX(Table1[SALES_H],Table4[[#This Row],[ROWID]])=0,"",INDEX(Table1[SALES_H],Table4[[#This Row],[ROWID]]))</f>
        <v>E</v>
      </c>
      <c r="H188" t="str">
        <f>IF(Table4[[#This Row],[SALES]]="","",INDEX(SALES_DICT[2],MATCH(Table4[[#This Row],[SALES]],SALES_DICT[1],0)))</f>
        <v>V</v>
      </c>
      <c r="I188" s="2" t="str">
        <f>IF(INDEX(Table1[DISKON],A:A)=0,"",INDEX(Table1[DISKON],A:A))</f>
        <v/>
      </c>
      <c r="J188" s="2" t="str">
        <f>IF(INDEX(Table1[DISKON NOTA],A:A)=0,"",INDEX(Table1[DISKON NOTA],A:A))</f>
        <v/>
      </c>
      <c r="K188" s="7">
        <f>INDEX(Table1[ISI_CONV],A:A)</f>
        <v>14</v>
      </c>
      <c r="L188" s="11">
        <f>INDEX(Table1[NOTA TOKO],Table4[[#This Row],[ROWID]])</f>
        <v>3458</v>
      </c>
      <c r="M188" t="str">
        <f>Table4[[#This Row],[SALES DICT]]</f>
        <v>V</v>
      </c>
      <c r="N188" t="str">
        <f>INDEX(Table1[TOKO-KOTA_H],A:A)</f>
        <v>ARIA-PONOROGO</v>
      </c>
      <c r="O188" t="str">
        <f>IF(INDEX(Table1[KODE BARANG],A:A)=0,"",INDEX(Table1[KODE BARANG],A:A))</f>
        <v>TIP-IM66</v>
      </c>
      <c r="P188" t="str">
        <f>INDEX(Table1[NAMA BARANG],A:A)</f>
        <v>TIPEX KERTAS NO. 9425</v>
      </c>
      <c r="Q188" t="str">
        <f>INDEX(Table1[ADA DI DAFTAR STOCK?],A:A)</f>
        <v>ADA</v>
      </c>
      <c r="R188" t="str">
        <f>SUBSTITUTE(_xlfn.NUMBERVALUE(Table4[[#This Row],[JUMLAH]],",","."),",",".")</f>
        <v>14</v>
      </c>
      <c r="S188" t="str">
        <f>INDEX(Table1[SATUAN_CONV],A:A)</f>
        <v>LSN</v>
      </c>
      <c r="T188" s="10" t="str">
        <f>SUBSTITUTE(_xlfn.NUMBERVALUE(Table4[[#This Row],[HARGA]],",","."),",",".")</f>
        <v>45000</v>
      </c>
      <c r="U188" s="12" t="str">
        <f>SUBSTITUTE(Table4[[#This Row],[DISKON]],",",".")</f>
        <v/>
      </c>
      <c r="V188" s="12" t="str">
        <f>SUBSTITUTE(Table4[[#This Row],[DISKON NOTA]],",",".")</f>
        <v/>
      </c>
      <c r="W188" s="3">
        <f>INDEX(Table1[TANGGAL NOTA_H],A:A)</f>
        <v>45531</v>
      </c>
      <c r="X188" s="3" t="str">
        <f>IF(INDEX(Table1[TANGGAL GUDANG_H],A:A)="","",INDEX(Table1[TANGGAL GUDANG_H],A:A))</f>
        <v/>
      </c>
      <c r="Y188" s="3">
        <f>INDEX(Table1[TANGGAL UPDATE_H],A:A)</f>
        <v>45534</v>
      </c>
      <c r="Z188" t="str">
        <f>INDEX(Table1[KOMENTAR_H],A:A)</f>
        <v/>
      </c>
      <c r="AA188"/>
      <c r="AB188">
        <f>IF(Table4[[#This Row],[DISKON]]="",Table4[[#This Row],[HARGA]],Table4[[#This Row],[HARGA]]*Table4[[#This Row],[DISKON]])</f>
        <v>45000</v>
      </c>
      <c r="AC188">
        <f>Table4[[#This Row],[TATAL DISKON]]*Table4[[#This Row],[JUMLAH]]</f>
        <v>630000</v>
      </c>
      <c r="AD188" t="str">
        <f>CONCATENATE(Table4[[#This Row],[SALES_C]],Table4[[#This Row],[NOTA TOKO]])</f>
        <v>V3458</v>
      </c>
      <c r="AE188">
        <f>INDEX(Table1[I],'4'!A:A)</f>
        <v>0</v>
      </c>
      <c r="AF188" t="e">
        <f>IF(Table4[[#This Row],[Column2]]="","",MATCH(Table4[[#This Row],[Column2]],AM:AM,0))</f>
        <v>#N/A</v>
      </c>
      <c r="AG188" t="str">
        <f>CONCATENATE(Table4[[#This Row],[TOKO-KOTA]],"_",Table4[[#This Row],[NAMA BARANG]])</f>
        <v>ARIA-PONOROGO_TIPEX KERTAS NO. 9425</v>
      </c>
      <c r="AH188" t="str">
        <f>CONCATENATE(Table4[[#This Row],[CONCAT_TOKO KOTA + NAMA BARANG]],"_",Table4[[#This Row],[HARGA_C]])</f>
        <v>ARIA-PONOROGO_TIPEX KERTAS NO. 9425_45000</v>
      </c>
      <c r="AK188" s="64">
        <v>2957</v>
      </c>
      <c r="AL188" s="8" t="s">
        <v>8476</v>
      </c>
      <c r="AM188" t="str">
        <f t="shared" si="2"/>
        <v>H2957</v>
      </c>
      <c r="AN188" t="e">
        <f>IF(Table10[[#This Row],[Column3]]="","",MATCH(Table10[[#This Row],[Column3]],AD:AD,0))</f>
        <v>#N/A</v>
      </c>
    </row>
    <row r="189" spans="1:40" ht="13.5" thickBot="1">
      <c r="A189" s="73">
        <v>209</v>
      </c>
      <c r="C189">
        <f>ROW()</f>
        <v>189</v>
      </c>
      <c r="D189">
        <f>INDEX(Table1[ROWID],A:A)</f>
        <v>199</v>
      </c>
      <c r="E189">
        <f>INDEX(Table1[//DBS],A:A)</f>
        <v>3284</v>
      </c>
      <c r="F189">
        <f>INDEX(Table1[HARGA_CONV],A:A)</f>
        <v>45000</v>
      </c>
      <c r="G189" t="str">
        <f>IF(INDEX(Table1[SALES_H],Table4[[#This Row],[ROWID]])=0,"",INDEX(Table1[SALES_H],Table4[[#This Row],[ROWID]]))</f>
        <v>E</v>
      </c>
      <c r="H189" t="str">
        <f>IF(Table4[[#This Row],[SALES]]="","",INDEX(SALES_DICT[2],MATCH(Table4[[#This Row],[SALES]],SALES_DICT[1],0)))</f>
        <v>V</v>
      </c>
      <c r="I189" s="2" t="str">
        <f>IF(INDEX(Table1[DISKON],A:A)=0,"",INDEX(Table1[DISKON],A:A))</f>
        <v/>
      </c>
      <c r="J189" s="2" t="str">
        <f>IF(INDEX(Table1[DISKON NOTA],A:A)=0,"",INDEX(Table1[DISKON NOTA],A:A))</f>
        <v/>
      </c>
      <c r="K189" s="7">
        <f>INDEX(Table1[ISI_CONV],A:A)</f>
        <v>14</v>
      </c>
      <c r="L189" s="11">
        <f>INDEX(Table1[NOTA TOKO],Table4[[#This Row],[ROWID]])</f>
        <v>3458</v>
      </c>
      <c r="M189" t="str">
        <f>Table4[[#This Row],[SALES DICT]]</f>
        <v>V</v>
      </c>
      <c r="N189" t="str">
        <f>INDEX(Table1[TOKO-KOTA_H],A:A)</f>
        <v>ARIA-PONOROGO</v>
      </c>
      <c r="O189" t="str">
        <f>IF(INDEX(Table1[KODE BARANG],A:A)=0,"",INDEX(Table1[KODE BARANG],A:A))</f>
        <v>TIP-IM68</v>
      </c>
      <c r="P189" t="str">
        <f>INDEX(Table1[NAMA BARANG],A:A)</f>
        <v>TIPEX KERTAS NO. 9497</v>
      </c>
      <c r="Q189" t="str">
        <f>INDEX(Table1[ADA DI DAFTAR STOCK?],A:A)</f>
        <v>ADA</v>
      </c>
      <c r="R189" t="str">
        <f>SUBSTITUTE(_xlfn.NUMBERVALUE(Table4[[#This Row],[JUMLAH]],",","."),",",".")</f>
        <v>14</v>
      </c>
      <c r="S189" t="str">
        <f>INDEX(Table1[SATUAN_CONV],A:A)</f>
        <v>LSN</v>
      </c>
      <c r="T189" s="10" t="str">
        <f>SUBSTITUTE(_xlfn.NUMBERVALUE(Table4[[#This Row],[HARGA]],",","."),",",".")</f>
        <v>45000</v>
      </c>
      <c r="U189" s="12" t="str">
        <f>SUBSTITUTE(Table4[[#This Row],[DISKON]],",",".")</f>
        <v/>
      </c>
      <c r="V189" s="12" t="str">
        <f>SUBSTITUTE(Table4[[#This Row],[DISKON NOTA]],",",".")</f>
        <v/>
      </c>
      <c r="W189" s="3">
        <f>INDEX(Table1[TANGGAL NOTA_H],A:A)</f>
        <v>45531</v>
      </c>
      <c r="X189" s="3" t="str">
        <f>IF(INDEX(Table1[TANGGAL GUDANG_H],A:A)="","",INDEX(Table1[TANGGAL GUDANG_H],A:A))</f>
        <v/>
      </c>
      <c r="Y189" s="3">
        <f>INDEX(Table1[TANGGAL UPDATE_H],A:A)</f>
        <v>45534</v>
      </c>
      <c r="Z189" t="str">
        <f>INDEX(Table1[KOMENTAR_H],A:A)</f>
        <v/>
      </c>
      <c r="AA189"/>
      <c r="AB189">
        <f>IF(Table4[[#This Row],[DISKON]]="",Table4[[#This Row],[HARGA]],Table4[[#This Row],[HARGA]]*Table4[[#This Row],[DISKON]])</f>
        <v>45000</v>
      </c>
      <c r="AC189">
        <f>Table4[[#This Row],[TATAL DISKON]]*Table4[[#This Row],[JUMLAH]]</f>
        <v>630000</v>
      </c>
      <c r="AD189" t="str">
        <f>CONCATENATE(Table4[[#This Row],[SALES_C]],Table4[[#This Row],[NOTA TOKO]])</f>
        <v>V3458</v>
      </c>
      <c r="AE189">
        <f>INDEX(Table1[I],'4'!A:A)</f>
        <v>0</v>
      </c>
      <c r="AF189" t="e">
        <f>IF(Table4[[#This Row],[Column2]]="","",MATCH(Table4[[#This Row],[Column2]],AM:AM,0))</f>
        <v>#N/A</v>
      </c>
      <c r="AG189" t="str">
        <f>CONCATENATE(Table4[[#This Row],[TOKO-KOTA]],"_",Table4[[#This Row],[NAMA BARANG]])</f>
        <v>ARIA-PONOROGO_TIPEX KERTAS NO. 9497</v>
      </c>
      <c r="AH189" t="str">
        <f>CONCATENATE(Table4[[#This Row],[CONCAT_TOKO KOTA + NAMA BARANG]],"_",Table4[[#This Row],[HARGA_C]])</f>
        <v>ARIA-PONOROGO_TIPEX KERTAS NO. 9497_45000</v>
      </c>
      <c r="AK189" s="64">
        <v>2957</v>
      </c>
      <c r="AL189" s="8" t="s">
        <v>8476</v>
      </c>
      <c r="AM189" t="str">
        <f t="shared" si="2"/>
        <v>H2957</v>
      </c>
      <c r="AN189" t="e">
        <f>IF(Table10[[#This Row],[Column3]]="","",MATCH(Table10[[#This Row],[Column3]],AD:AD,0))</f>
        <v>#N/A</v>
      </c>
    </row>
    <row r="190" spans="1:40" ht="13.5" thickBot="1">
      <c r="A190" s="73">
        <v>210</v>
      </c>
      <c r="C190">
        <f>ROW()</f>
        <v>190</v>
      </c>
      <c r="D190">
        <f>INDEX(Table1[ROWID],A:A)</f>
        <v>199</v>
      </c>
      <c r="E190">
        <f>INDEX(Table1[//DBS],A:A)</f>
        <v>3286</v>
      </c>
      <c r="F190">
        <f>INDEX(Table1[HARGA_CONV],A:A)</f>
        <v>45000</v>
      </c>
      <c r="G190" t="str">
        <f>IF(INDEX(Table1[SALES_H],Table4[[#This Row],[ROWID]])=0,"",INDEX(Table1[SALES_H],Table4[[#This Row],[ROWID]]))</f>
        <v>E</v>
      </c>
      <c r="H190" t="str">
        <f>IF(Table4[[#This Row],[SALES]]="","",INDEX(SALES_DICT[2],MATCH(Table4[[#This Row],[SALES]],SALES_DICT[1],0)))</f>
        <v>V</v>
      </c>
      <c r="I190" s="2" t="str">
        <f>IF(INDEX(Table1[DISKON],A:A)=0,"",INDEX(Table1[DISKON],A:A))</f>
        <v/>
      </c>
      <c r="J190" s="2" t="str">
        <f>IF(INDEX(Table1[DISKON NOTA],A:A)=0,"",INDEX(Table1[DISKON NOTA],A:A))</f>
        <v/>
      </c>
      <c r="K190" s="7">
        <f>INDEX(Table1[ISI_CONV],A:A)</f>
        <v>14</v>
      </c>
      <c r="L190" s="11">
        <f>INDEX(Table1[NOTA TOKO],Table4[[#This Row],[ROWID]])</f>
        <v>3458</v>
      </c>
      <c r="M190" t="str">
        <f>Table4[[#This Row],[SALES DICT]]</f>
        <v>V</v>
      </c>
      <c r="N190" t="str">
        <f>INDEX(Table1[TOKO-KOTA_H],A:A)</f>
        <v>ARIA-PONOROGO</v>
      </c>
      <c r="O190" t="str">
        <f>IF(INDEX(Table1[KODE BARANG],A:A)=0,"",INDEX(Table1[KODE BARANG],A:A))</f>
        <v>TIP-IM67</v>
      </c>
      <c r="P190" t="str">
        <f>INDEX(Table1[NAMA BARANG],A:A)</f>
        <v>TIPEX KERTAS NO. 9489</v>
      </c>
      <c r="Q190" t="str">
        <f>INDEX(Table1[ADA DI DAFTAR STOCK?],A:A)</f>
        <v>ADA</v>
      </c>
      <c r="R190" t="str">
        <f>SUBSTITUTE(_xlfn.NUMBERVALUE(Table4[[#This Row],[JUMLAH]],",","."),",",".")</f>
        <v>14</v>
      </c>
      <c r="S190" t="str">
        <f>INDEX(Table1[SATUAN_CONV],A:A)</f>
        <v>LSN</v>
      </c>
      <c r="T190" s="10" t="str">
        <f>SUBSTITUTE(_xlfn.NUMBERVALUE(Table4[[#This Row],[HARGA]],",","."),",",".")</f>
        <v>45000</v>
      </c>
      <c r="U190" s="12" t="str">
        <f>SUBSTITUTE(Table4[[#This Row],[DISKON]],",",".")</f>
        <v/>
      </c>
      <c r="V190" s="12" t="str">
        <f>SUBSTITUTE(Table4[[#This Row],[DISKON NOTA]],",",".")</f>
        <v/>
      </c>
      <c r="W190" s="3">
        <f>INDEX(Table1[TANGGAL NOTA_H],A:A)</f>
        <v>45531</v>
      </c>
      <c r="X190" s="3" t="str">
        <f>IF(INDEX(Table1[TANGGAL GUDANG_H],A:A)="","",INDEX(Table1[TANGGAL GUDANG_H],A:A))</f>
        <v/>
      </c>
      <c r="Y190" s="3">
        <f>INDEX(Table1[TANGGAL UPDATE_H],A:A)</f>
        <v>45534</v>
      </c>
      <c r="Z190" t="str">
        <f>INDEX(Table1[KOMENTAR_H],A:A)</f>
        <v/>
      </c>
      <c r="AA190"/>
      <c r="AB190">
        <f>IF(Table4[[#This Row],[DISKON]]="",Table4[[#This Row],[HARGA]],Table4[[#This Row],[HARGA]]*Table4[[#This Row],[DISKON]])</f>
        <v>45000</v>
      </c>
      <c r="AC190">
        <f>Table4[[#This Row],[TATAL DISKON]]*Table4[[#This Row],[JUMLAH]]</f>
        <v>630000</v>
      </c>
      <c r="AD190" t="str">
        <f>CONCATENATE(Table4[[#This Row],[SALES_C]],Table4[[#This Row],[NOTA TOKO]])</f>
        <v>V3458</v>
      </c>
      <c r="AE190">
        <f>INDEX(Table1[I],'4'!A:A)</f>
        <v>0</v>
      </c>
      <c r="AF190" t="e">
        <f>IF(Table4[[#This Row],[Column2]]="","",MATCH(Table4[[#This Row],[Column2]],AM:AM,0))</f>
        <v>#N/A</v>
      </c>
      <c r="AG190" t="str">
        <f>CONCATENATE(Table4[[#This Row],[TOKO-KOTA]],"_",Table4[[#This Row],[NAMA BARANG]])</f>
        <v>ARIA-PONOROGO_TIPEX KERTAS NO. 9489</v>
      </c>
      <c r="AH190" t="str">
        <f>CONCATENATE(Table4[[#This Row],[CONCAT_TOKO KOTA + NAMA BARANG]],"_",Table4[[#This Row],[HARGA_C]])</f>
        <v>ARIA-PONOROGO_TIPEX KERTAS NO. 9489_45000</v>
      </c>
      <c r="AK190" s="64">
        <v>2958</v>
      </c>
      <c r="AL190" s="8" t="s">
        <v>8476</v>
      </c>
      <c r="AM190" t="str">
        <f t="shared" si="2"/>
        <v>H2958</v>
      </c>
      <c r="AN190" t="e">
        <f>IF(Table10[[#This Row],[Column3]]="","",MATCH(Table10[[#This Row],[Column3]],AD:AD,0))</f>
        <v>#N/A</v>
      </c>
    </row>
    <row r="191" spans="1:40" ht="13.5" thickBot="1">
      <c r="A191" s="73">
        <v>211</v>
      </c>
      <c r="C191">
        <f>ROW()</f>
        <v>191</v>
      </c>
      <c r="D191">
        <f>INDEX(Table1[ROWID],A:A)</f>
        <v>199</v>
      </c>
      <c r="E191">
        <f>INDEX(Table1[//DBS],A:A)</f>
        <v>2298</v>
      </c>
      <c r="F191">
        <f>INDEX(Table1[HARGA_CONV],A:A)</f>
        <v>12500</v>
      </c>
      <c r="G191" t="str">
        <f>IF(INDEX(Table1[SALES_H],Table4[[#This Row],[ROWID]])=0,"",INDEX(Table1[SALES_H],Table4[[#This Row],[ROWID]]))</f>
        <v>E</v>
      </c>
      <c r="H191" t="str">
        <f>IF(Table4[[#This Row],[SALES]]="","",INDEX(SALES_DICT[2],MATCH(Table4[[#This Row],[SALES]],SALES_DICT[1],0)))</f>
        <v>V</v>
      </c>
      <c r="I191" s="2" t="str">
        <f>IF(INDEX(Table1[DISKON],A:A)=0,"",INDEX(Table1[DISKON],A:A))</f>
        <v/>
      </c>
      <c r="J191" s="2" t="str">
        <f>IF(INDEX(Table1[DISKON NOTA],A:A)=0,"",INDEX(Table1[DISKON NOTA],A:A))</f>
        <v/>
      </c>
      <c r="K191" s="7">
        <f>INDEX(Table1[ISI_CONV],A:A)</f>
        <v>60</v>
      </c>
      <c r="L191" s="11">
        <f>INDEX(Table1[NOTA TOKO],Table4[[#This Row],[ROWID]])</f>
        <v>3458</v>
      </c>
      <c r="M191" t="str">
        <f>Table4[[#This Row],[SALES DICT]]</f>
        <v>V</v>
      </c>
      <c r="N191" t="str">
        <f>INDEX(Table1[TOKO-KOTA_H],A:A)</f>
        <v>ARIA-PONOROGO</v>
      </c>
      <c r="O191" t="str">
        <f>IF(INDEX(Table1[KODE BARANG],A:A)=0,"",INDEX(Table1[KODE BARANG],A:A))</f>
        <v>PCA-IM57</v>
      </c>
      <c r="P191" t="str">
        <f>INDEX(Table1[NAMA BARANG],A:A)</f>
        <v>PENSIL CASE A-207</v>
      </c>
      <c r="Q191" t="str">
        <f>INDEX(Table1[ADA DI DAFTAR STOCK?],A:A)</f>
        <v>ADA</v>
      </c>
      <c r="R191" t="str">
        <f>SUBSTITUTE(_xlfn.NUMBERVALUE(Table4[[#This Row],[JUMLAH]],",","."),",",".")</f>
        <v>60</v>
      </c>
      <c r="S191" t="str">
        <f>INDEX(Table1[SATUAN_CONV],A:A)</f>
        <v>PCS</v>
      </c>
      <c r="T191" s="10" t="str">
        <f>SUBSTITUTE(_xlfn.NUMBERVALUE(Table4[[#This Row],[HARGA]],",","."),",",".")</f>
        <v>12500</v>
      </c>
      <c r="U191" s="12" t="str">
        <f>SUBSTITUTE(Table4[[#This Row],[DISKON]],",",".")</f>
        <v/>
      </c>
      <c r="V191" s="12" t="str">
        <f>SUBSTITUTE(Table4[[#This Row],[DISKON NOTA]],",",".")</f>
        <v/>
      </c>
      <c r="W191" s="3">
        <f>INDEX(Table1[TANGGAL NOTA_H],A:A)</f>
        <v>45531</v>
      </c>
      <c r="X191" s="3" t="str">
        <f>IF(INDEX(Table1[TANGGAL GUDANG_H],A:A)="","",INDEX(Table1[TANGGAL GUDANG_H],A:A))</f>
        <v/>
      </c>
      <c r="Y191" s="3">
        <f>INDEX(Table1[TANGGAL UPDATE_H],A:A)</f>
        <v>45534</v>
      </c>
      <c r="Z191" t="str">
        <f>INDEX(Table1[KOMENTAR_H],A:A)</f>
        <v/>
      </c>
      <c r="AA191"/>
      <c r="AB191">
        <f>IF(Table4[[#This Row],[DISKON]]="",Table4[[#This Row],[HARGA]],Table4[[#This Row],[HARGA]]*Table4[[#This Row],[DISKON]])</f>
        <v>12500</v>
      </c>
      <c r="AC191">
        <f>Table4[[#This Row],[TATAL DISKON]]*Table4[[#This Row],[JUMLAH]]</f>
        <v>750000</v>
      </c>
      <c r="AD191" t="str">
        <f>CONCATENATE(Table4[[#This Row],[SALES_C]],Table4[[#This Row],[NOTA TOKO]])</f>
        <v>V3458</v>
      </c>
      <c r="AE191">
        <f>INDEX(Table1[I],'4'!A:A)</f>
        <v>0</v>
      </c>
      <c r="AF191" t="e">
        <f>IF(Table4[[#This Row],[Column2]]="","",MATCH(Table4[[#This Row],[Column2]],AM:AM,0))</f>
        <v>#N/A</v>
      </c>
      <c r="AG191" t="str">
        <f>CONCATENATE(Table4[[#This Row],[TOKO-KOTA]],"_",Table4[[#This Row],[NAMA BARANG]])</f>
        <v>ARIA-PONOROGO_PENSIL CASE A-207</v>
      </c>
      <c r="AH191" t="str">
        <f>CONCATENATE(Table4[[#This Row],[CONCAT_TOKO KOTA + NAMA BARANG]],"_",Table4[[#This Row],[HARGA_C]])</f>
        <v>ARIA-PONOROGO_PENSIL CASE A-207_12500</v>
      </c>
      <c r="AK191" s="64">
        <v>2958</v>
      </c>
      <c r="AL191" s="8" t="s">
        <v>8476</v>
      </c>
      <c r="AM191" t="str">
        <f t="shared" si="2"/>
        <v>H2958</v>
      </c>
      <c r="AN191" t="e">
        <f>IF(Table10[[#This Row],[Column3]]="","",MATCH(Table10[[#This Row],[Column3]],AD:AD,0))</f>
        <v>#N/A</v>
      </c>
    </row>
    <row r="192" spans="1:40" ht="13.5" thickBot="1">
      <c r="A192" s="73">
        <v>212</v>
      </c>
      <c r="C192">
        <f>ROW()</f>
        <v>192</v>
      </c>
      <c r="D192">
        <f>INDEX(Table1[ROWID],A:A)</f>
        <v>199</v>
      </c>
      <c r="E192">
        <f>INDEX(Table1[//DBS],A:A)</f>
        <v>2339</v>
      </c>
      <c r="F192">
        <f>INDEX(Table1[HARGA_CONV],A:A)</f>
        <v>12500</v>
      </c>
      <c r="G192" t="str">
        <f>IF(INDEX(Table1[SALES_H],Table4[[#This Row],[ROWID]])=0,"",INDEX(Table1[SALES_H],Table4[[#This Row],[ROWID]]))</f>
        <v>E</v>
      </c>
      <c r="H192" t="str">
        <f>IF(Table4[[#This Row],[SALES]]="","",INDEX(SALES_DICT[2],MATCH(Table4[[#This Row],[SALES]],SALES_DICT[1],0)))</f>
        <v>V</v>
      </c>
      <c r="I192" s="2" t="str">
        <f>IF(INDEX(Table1[DISKON],A:A)=0,"",INDEX(Table1[DISKON],A:A))</f>
        <v/>
      </c>
      <c r="J192" s="2" t="str">
        <f>IF(INDEX(Table1[DISKON NOTA],A:A)=0,"",INDEX(Table1[DISKON NOTA],A:A))</f>
        <v/>
      </c>
      <c r="K192" s="7">
        <f>INDEX(Table1[ISI_CONV],A:A)</f>
        <v>60</v>
      </c>
      <c r="L192" s="11">
        <f>INDEX(Table1[NOTA TOKO],Table4[[#This Row],[ROWID]])</f>
        <v>3458</v>
      </c>
      <c r="M192" t="str">
        <f>Table4[[#This Row],[SALES DICT]]</f>
        <v>V</v>
      </c>
      <c r="N192" t="str">
        <f>INDEX(Table1[TOKO-KOTA_H],A:A)</f>
        <v>ARIA-PONOROGO</v>
      </c>
      <c r="O192" t="str">
        <f>IF(INDEX(Table1[KODE BARANG],A:A)=0,"",INDEX(Table1[KODE BARANG],A:A))</f>
        <v>PCA-IM99</v>
      </c>
      <c r="P192" t="str">
        <f>INDEX(Table1[NAMA BARANG],A:A)</f>
        <v>PENSIL CASE S-300</v>
      </c>
      <c r="Q192" t="str">
        <f>INDEX(Table1[ADA DI DAFTAR STOCK?],A:A)</f>
        <v>ADA</v>
      </c>
      <c r="R192" t="str">
        <f>SUBSTITUTE(_xlfn.NUMBERVALUE(Table4[[#This Row],[JUMLAH]],",","."),",",".")</f>
        <v>60</v>
      </c>
      <c r="S192" t="str">
        <f>INDEX(Table1[SATUAN_CONV],A:A)</f>
        <v>PCS</v>
      </c>
      <c r="T192" s="10" t="str">
        <f>SUBSTITUTE(_xlfn.NUMBERVALUE(Table4[[#This Row],[HARGA]],",","."),",",".")</f>
        <v>12500</v>
      </c>
      <c r="U192" s="12" t="str">
        <f>SUBSTITUTE(Table4[[#This Row],[DISKON]],",",".")</f>
        <v/>
      </c>
      <c r="V192" s="12" t="str">
        <f>SUBSTITUTE(Table4[[#This Row],[DISKON NOTA]],",",".")</f>
        <v/>
      </c>
      <c r="W192" s="3">
        <f>INDEX(Table1[TANGGAL NOTA_H],A:A)</f>
        <v>45531</v>
      </c>
      <c r="X192" s="3" t="str">
        <f>IF(INDEX(Table1[TANGGAL GUDANG_H],A:A)="","",INDEX(Table1[TANGGAL GUDANG_H],A:A))</f>
        <v/>
      </c>
      <c r="Y192" s="3">
        <f>INDEX(Table1[TANGGAL UPDATE_H],A:A)</f>
        <v>45534</v>
      </c>
      <c r="Z192" t="str">
        <f>INDEX(Table1[KOMENTAR_H],A:A)</f>
        <v/>
      </c>
      <c r="AA192"/>
      <c r="AB192">
        <f>IF(Table4[[#This Row],[DISKON]]="",Table4[[#This Row],[HARGA]],Table4[[#This Row],[HARGA]]*Table4[[#This Row],[DISKON]])</f>
        <v>12500</v>
      </c>
      <c r="AC192">
        <f>Table4[[#This Row],[TATAL DISKON]]*Table4[[#This Row],[JUMLAH]]</f>
        <v>750000</v>
      </c>
      <c r="AD192" t="str">
        <f>CONCATENATE(Table4[[#This Row],[SALES_C]],Table4[[#This Row],[NOTA TOKO]])</f>
        <v>V3458</v>
      </c>
      <c r="AE192">
        <f>INDEX(Table1[I],'4'!A:A)</f>
        <v>0</v>
      </c>
      <c r="AF192" t="e">
        <f>IF(Table4[[#This Row],[Column2]]="","",MATCH(Table4[[#This Row],[Column2]],AM:AM,0))</f>
        <v>#N/A</v>
      </c>
      <c r="AG192" t="str">
        <f>CONCATENATE(Table4[[#This Row],[TOKO-KOTA]],"_",Table4[[#This Row],[NAMA BARANG]])</f>
        <v>ARIA-PONOROGO_PENSIL CASE S-300</v>
      </c>
      <c r="AH192" t="str">
        <f>CONCATENATE(Table4[[#This Row],[CONCAT_TOKO KOTA + NAMA BARANG]],"_",Table4[[#This Row],[HARGA_C]])</f>
        <v>ARIA-PONOROGO_PENSIL CASE S-300_12500</v>
      </c>
      <c r="AK192" s="64">
        <v>2958</v>
      </c>
      <c r="AL192" s="8" t="s">
        <v>8476</v>
      </c>
      <c r="AM192" t="str">
        <f t="shared" si="2"/>
        <v>H2958</v>
      </c>
      <c r="AN192" t="e">
        <f>IF(Table10[[#This Row],[Column3]]="","",MATCH(Table10[[#This Row],[Column3]],AD:AD,0))</f>
        <v>#N/A</v>
      </c>
    </row>
    <row r="193" spans="1:40" ht="13.5" thickBot="1">
      <c r="A193" s="73">
        <v>213</v>
      </c>
      <c r="C193">
        <f>ROW()</f>
        <v>193</v>
      </c>
      <c r="D193">
        <f>INDEX(Table1[ROWID],A:A)</f>
        <v>199</v>
      </c>
      <c r="E193">
        <f>INDEX(Table1[//DBS],A:A)</f>
        <v>367</v>
      </c>
      <c r="F193">
        <f>INDEX(Table1[HARGA_CONV],A:A)</f>
        <v>15000</v>
      </c>
      <c r="G193" t="str">
        <f>IF(INDEX(Table1[SALES_H],Table4[[#This Row],[ROWID]])=0,"",INDEX(Table1[SALES_H],Table4[[#This Row],[ROWID]]))</f>
        <v>E</v>
      </c>
      <c r="H193" t="str">
        <f>IF(Table4[[#This Row],[SALES]]="","",INDEX(SALES_DICT[2],MATCH(Table4[[#This Row],[SALES]],SALES_DICT[1],0)))</f>
        <v>V</v>
      </c>
      <c r="I193" s="2" t="str">
        <f>IF(INDEX(Table1[DISKON],A:A)=0,"",INDEX(Table1[DISKON],A:A))</f>
        <v/>
      </c>
      <c r="J193" s="2" t="str">
        <f>IF(INDEX(Table1[DISKON NOTA],A:A)=0,"",INDEX(Table1[DISKON NOTA],A:A))</f>
        <v/>
      </c>
      <c r="K193" s="7">
        <f>INDEX(Table1[ISI_CONV],A:A)</f>
        <v>72</v>
      </c>
      <c r="L193" s="11">
        <f>INDEX(Table1[NOTA TOKO],Table4[[#This Row],[ROWID]])</f>
        <v>3458</v>
      </c>
      <c r="M193" t="str">
        <f>Table4[[#This Row],[SALES DICT]]</f>
        <v>V</v>
      </c>
      <c r="N193" t="str">
        <f>INDEX(Table1[TOKO-KOTA_H],A:A)</f>
        <v>ARIA-PONOROGO</v>
      </c>
      <c r="O193" t="str">
        <f>IF(INDEX(Table1[KODE BARANG],A:A)=0,"",INDEX(Table1[KODE BARANG],A:A))</f>
        <v>BIN-MC55</v>
      </c>
      <c r="P193" t="str">
        <f>INDEX(Table1[NAMA BARANG],A:A)</f>
        <v>BINDERNOTE A5 MICROTOP UN 36 UNIVERSITY</v>
      </c>
      <c r="Q193" t="str">
        <f>INDEX(Table1[ADA DI DAFTAR STOCK?],A:A)</f>
        <v>ADA</v>
      </c>
      <c r="R193" t="str">
        <f>SUBSTITUTE(_xlfn.NUMBERVALUE(Table4[[#This Row],[JUMLAH]],",","."),",",".")</f>
        <v>72</v>
      </c>
      <c r="S193" t="str">
        <f>INDEX(Table1[SATUAN_CONV],A:A)</f>
        <v>PCS</v>
      </c>
      <c r="T193" s="10" t="str">
        <f>SUBSTITUTE(_xlfn.NUMBERVALUE(Table4[[#This Row],[HARGA]],",","."),",",".")</f>
        <v>15000</v>
      </c>
      <c r="U193" s="12" t="str">
        <f>SUBSTITUTE(Table4[[#This Row],[DISKON]],",",".")</f>
        <v/>
      </c>
      <c r="V193" s="12" t="str">
        <f>SUBSTITUTE(Table4[[#This Row],[DISKON NOTA]],",",".")</f>
        <v/>
      </c>
      <c r="W193" s="3">
        <f>INDEX(Table1[TANGGAL NOTA_H],A:A)</f>
        <v>45531</v>
      </c>
      <c r="X193" s="3" t="str">
        <f>IF(INDEX(Table1[TANGGAL GUDANG_H],A:A)="","",INDEX(Table1[TANGGAL GUDANG_H],A:A))</f>
        <v/>
      </c>
      <c r="Y193" s="3">
        <f>INDEX(Table1[TANGGAL UPDATE_H],A:A)</f>
        <v>45534</v>
      </c>
      <c r="Z193" t="str">
        <f>INDEX(Table1[KOMENTAR_H],A:A)</f>
        <v/>
      </c>
      <c r="AA193"/>
      <c r="AB193">
        <f>IF(Table4[[#This Row],[DISKON]]="",Table4[[#This Row],[HARGA]],Table4[[#This Row],[HARGA]]*Table4[[#This Row],[DISKON]])</f>
        <v>15000</v>
      </c>
      <c r="AC193">
        <f>Table4[[#This Row],[TATAL DISKON]]*Table4[[#This Row],[JUMLAH]]</f>
        <v>1080000</v>
      </c>
      <c r="AD193" t="str">
        <f>CONCATENATE(Table4[[#This Row],[SALES_C]],Table4[[#This Row],[NOTA TOKO]])</f>
        <v>V3458</v>
      </c>
      <c r="AE193">
        <f>INDEX(Table1[I],'4'!A:A)</f>
        <v>0</v>
      </c>
      <c r="AF193" t="e">
        <f>IF(Table4[[#This Row],[Column2]]="","",MATCH(Table4[[#This Row],[Column2]],AM:AM,0))</f>
        <v>#N/A</v>
      </c>
      <c r="AG193" t="str">
        <f>CONCATENATE(Table4[[#This Row],[TOKO-KOTA]],"_",Table4[[#This Row],[NAMA BARANG]])</f>
        <v>ARIA-PONOROGO_BINDERNOTE A5 MICROTOP UN 36 UNIVERSITY</v>
      </c>
      <c r="AH193" t="str">
        <f>CONCATENATE(Table4[[#This Row],[CONCAT_TOKO KOTA + NAMA BARANG]],"_",Table4[[#This Row],[HARGA_C]])</f>
        <v>ARIA-PONOROGO_BINDERNOTE A5 MICROTOP UN 36 UNIVERSITY_15000</v>
      </c>
      <c r="AK193" s="64">
        <v>2958</v>
      </c>
      <c r="AL193" s="8" t="s">
        <v>8476</v>
      </c>
      <c r="AM193" t="str">
        <f t="shared" si="2"/>
        <v>H2958</v>
      </c>
      <c r="AN193" t="e">
        <f>IF(Table10[[#This Row],[Column3]]="","",MATCH(Table10[[#This Row],[Column3]],AD:AD,0))</f>
        <v>#N/A</v>
      </c>
    </row>
    <row r="194" spans="1:40" ht="13.5" thickBot="1">
      <c r="A194" s="73">
        <v>215</v>
      </c>
      <c r="C194">
        <f>ROW()</f>
        <v>194</v>
      </c>
      <c r="D194">
        <f>INDEX(Table1[ROWID],A:A)</f>
        <v>215</v>
      </c>
      <c r="E194">
        <f>INDEX(Table1[//DBS],A:A)</f>
        <v>1087</v>
      </c>
      <c r="F194">
        <f>INDEX(Table1[HARGA_CONV],A:A)</f>
        <v>1300</v>
      </c>
      <c r="G194" t="str">
        <f>IF(INDEX(Table1[SALES_H],Table4[[#This Row],[ROWID]])=0,"",INDEX(Table1[SALES_H],Table4[[#This Row],[ROWID]]))</f>
        <v>E</v>
      </c>
      <c r="H194" t="str">
        <f>IF(Table4[[#This Row],[SALES]]="","",INDEX(SALES_DICT[2],MATCH(Table4[[#This Row],[SALES]],SALES_DICT[1],0)))</f>
        <v>V</v>
      </c>
      <c r="I194" s="2" t="str">
        <f>IF(INDEX(Table1[DISKON],A:A)=0,"",INDEX(Table1[DISKON],A:A))</f>
        <v/>
      </c>
      <c r="J194" s="2" t="str">
        <f>IF(INDEX(Table1[DISKON NOTA],A:A)=0,"",INDEX(Table1[DISKON NOTA],A:A))</f>
        <v/>
      </c>
      <c r="K194" s="7">
        <f>INDEX(Table1[ISI_CONV],A:A)</f>
        <v>280</v>
      </c>
      <c r="L194" s="11">
        <f>INDEX(Table1[NOTA TOKO],Table4[[#This Row],[ROWID]])</f>
        <v>3459</v>
      </c>
      <c r="M194" t="str">
        <f>Table4[[#This Row],[SALES DICT]]</f>
        <v>V</v>
      </c>
      <c r="N194" t="str">
        <f>INDEX(Table1[TOKO-KOTA_H],A:A)</f>
        <v>ARIA-PONOROGO</v>
      </c>
      <c r="O194" t="str">
        <f>IF(INDEX(Table1[KODE BARANG],A:A)=0,"",INDEX(Table1[KODE BARANG],A:A))</f>
        <v>GAR-IM147</v>
      </c>
      <c r="P194" t="str">
        <f>INDEX(Table1[NAMA BARANG],A:A)</f>
        <v>GARISAN LIPAT 30CM 6623 (1 BOX=40 PCS)</v>
      </c>
      <c r="Q194" t="str">
        <f>INDEX(Table1[ADA DI DAFTAR STOCK?],A:A)</f>
        <v>ADA</v>
      </c>
      <c r="R194" t="str">
        <f>SUBSTITUTE(_xlfn.NUMBERVALUE(Table4[[#This Row],[JUMLAH]],",","."),",",".")</f>
        <v>280</v>
      </c>
      <c r="S194" t="str">
        <f>INDEX(Table1[SATUAN_CONV],A:A)</f>
        <v>PCS</v>
      </c>
      <c r="T194" s="10" t="str">
        <f>SUBSTITUTE(_xlfn.NUMBERVALUE(Table4[[#This Row],[HARGA]],",","."),",",".")</f>
        <v>1300</v>
      </c>
      <c r="U194" s="12" t="str">
        <f>SUBSTITUTE(Table4[[#This Row],[DISKON]],",",".")</f>
        <v/>
      </c>
      <c r="V194" s="12" t="str">
        <f>SUBSTITUTE(Table4[[#This Row],[DISKON NOTA]],",",".")</f>
        <v/>
      </c>
      <c r="W194" s="3">
        <f>INDEX(Table1[TANGGAL NOTA_H],A:A)</f>
        <v>45531</v>
      </c>
      <c r="X194" s="3" t="str">
        <f>IF(INDEX(Table1[TANGGAL GUDANG_H],A:A)="","",INDEX(Table1[TANGGAL GUDANG_H],A:A))</f>
        <v/>
      </c>
      <c r="Y194" s="3">
        <f>INDEX(Table1[TANGGAL UPDATE_H],A:A)</f>
        <v>45534</v>
      </c>
      <c r="Z194" t="str">
        <f>INDEX(Table1[KOMENTAR_H],A:A)</f>
        <v/>
      </c>
      <c r="AA194"/>
      <c r="AB194">
        <f>IF(Table4[[#This Row],[DISKON]]="",Table4[[#This Row],[HARGA]],Table4[[#This Row],[HARGA]]*Table4[[#This Row],[DISKON]])</f>
        <v>1300</v>
      </c>
      <c r="AC194">
        <f>Table4[[#This Row],[TATAL DISKON]]*Table4[[#This Row],[JUMLAH]]</f>
        <v>364000</v>
      </c>
      <c r="AD194" t="str">
        <f>CONCATENATE(Table4[[#This Row],[SALES_C]],Table4[[#This Row],[NOTA TOKO]])</f>
        <v>V3459</v>
      </c>
      <c r="AE194">
        <f>INDEX(Table1[I],'4'!A:A)</f>
        <v>0</v>
      </c>
      <c r="AF194" t="e">
        <f>IF(Table4[[#This Row],[Column2]]="","",MATCH(Table4[[#This Row],[Column2]],AM:AM,0))</f>
        <v>#N/A</v>
      </c>
      <c r="AG194" t="str">
        <f>CONCATENATE(Table4[[#This Row],[TOKO-KOTA]],"_",Table4[[#This Row],[NAMA BARANG]])</f>
        <v>ARIA-PONOROGO_GARISAN LIPAT 30CM 6623 (1 BOX=40 PCS)</v>
      </c>
      <c r="AH194" t="str">
        <f>CONCATENATE(Table4[[#This Row],[CONCAT_TOKO KOTA + NAMA BARANG]],"_",Table4[[#This Row],[HARGA_C]])</f>
        <v>ARIA-PONOROGO_GARISAN LIPAT 30CM 6623 (1 BOX=40 PCS)_1300</v>
      </c>
      <c r="AK194" s="64">
        <v>2958</v>
      </c>
      <c r="AL194" s="8" t="s">
        <v>8476</v>
      </c>
      <c r="AM194" t="str">
        <f t="shared" ref="AM194:AM257" si="3">CONCATENATE(AL194,AK194)</f>
        <v>H2958</v>
      </c>
      <c r="AN194" t="e">
        <f>IF(Table10[[#This Row],[Column3]]="","",MATCH(Table10[[#This Row],[Column3]],AD:AD,0))</f>
        <v>#N/A</v>
      </c>
    </row>
    <row r="195" spans="1:40" ht="13.5" thickBot="1">
      <c r="A195" s="73">
        <v>216</v>
      </c>
      <c r="C195">
        <f>ROW()</f>
        <v>195</v>
      </c>
      <c r="D195">
        <f>INDEX(Table1[ROWID],A:A)</f>
        <v>215</v>
      </c>
      <c r="E195">
        <f>INDEX(Table1[//DBS],A:A)</f>
        <v>2235</v>
      </c>
      <c r="F195">
        <f>INDEX(Table1[HARGA_CONV],A:A)</f>
        <v>27000</v>
      </c>
      <c r="G195" t="str">
        <f>IF(INDEX(Table1[SALES_H],Table4[[#This Row],[ROWID]])=0,"",INDEX(Table1[SALES_H],Table4[[#This Row],[ROWID]]))</f>
        <v>E</v>
      </c>
      <c r="H195" t="str">
        <f>IF(Table4[[#This Row],[SALES]]="","",INDEX(SALES_DICT[2],MATCH(Table4[[#This Row],[SALES]],SALES_DICT[1],0)))</f>
        <v>V</v>
      </c>
      <c r="I195" s="2" t="str">
        <f>IF(INDEX(Table1[DISKON],A:A)=0,"",INDEX(Table1[DISKON],A:A))</f>
        <v/>
      </c>
      <c r="J195" s="2" t="str">
        <f>IF(INDEX(Table1[DISKON NOTA],A:A)=0,"",INDEX(Table1[DISKON NOTA],A:A))</f>
        <v/>
      </c>
      <c r="K195" s="7">
        <f>INDEX(Table1[ISI_CONV],A:A)</f>
        <v>84</v>
      </c>
      <c r="L195" s="11">
        <f>INDEX(Table1[NOTA TOKO],Table4[[#This Row],[ROWID]])</f>
        <v>3459</v>
      </c>
      <c r="M195" t="str">
        <f>Table4[[#This Row],[SALES DICT]]</f>
        <v>V</v>
      </c>
      <c r="N195" t="str">
        <f>INDEX(Table1[TOKO-KOTA_H],A:A)</f>
        <v>ARIA-PONOROGO</v>
      </c>
      <c r="O195" t="str">
        <f>IF(INDEX(Table1[KODE BARANG],A:A)=0,"",INDEX(Table1[KODE BARANG],A:A))</f>
        <v>PAP-IM7</v>
      </c>
      <c r="P195" t="str">
        <f>INDEX(Table1[NAMA BARANG],A:A)</f>
        <v>PAPAN W/B JL-116</v>
      </c>
      <c r="Q195" t="str">
        <f>INDEX(Table1[ADA DI DAFTAR STOCK?],A:A)</f>
        <v>ADA</v>
      </c>
      <c r="R195" t="str">
        <f>SUBSTITUTE(_xlfn.NUMBERVALUE(Table4[[#This Row],[JUMLAH]],",","."),",",".")</f>
        <v>84</v>
      </c>
      <c r="S195" t="str">
        <f>INDEX(Table1[SATUAN_CONV],A:A)</f>
        <v>PCS</v>
      </c>
      <c r="T195" s="10" t="str">
        <f>SUBSTITUTE(_xlfn.NUMBERVALUE(Table4[[#This Row],[HARGA]],",","."),",",".")</f>
        <v>27000</v>
      </c>
      <c r="U195" s="12" t="str">
        <f>SUBSTITUTE(Table4[[#This Row],[DISKON]],",",".")</f>
        <v/>
      </c>
      <c r="V195" s="12" t="str">
        <f>SUBSTITUTE(Table4[[#This Row],[DISKON NOTA]],",",".")</f>
        <v/>
      </c>
      <c r="W195" s="3">
        <f>INDEX(Table1[TANGGAL NOTA_H],A:A)</f>
        <v>45531</v>
      </c>
      <c r="X195" s="3" t="str">
        <f>IF(INDEX(Table1[TANGGAL GUDANG_H],A:A)="","",INDEX(Table1[TANGGAL GUDANG_H],A:A))</f>
        <v/>
      </c>
      <c r="Y195" s="3">
        <f>INDEX(Table1[TANGGAL UPDATE_H],A:A)</f>
        <v>45534</v>
      </c>
      <c r="Z195" t="str">
        <f>INDEX(Table1[KOMENTAR_H],A:A)</f>
        <v/>
      </c>
      <c r="AA195"/>
      <c r="AB195">
        <f>IF(Table4[[#This Row],[DISKON]]="",Table4[[#This Row],[HARGA]],Table4[[#This Row],[HARGA]]*Table4[[#This Row],[DISKON]])</f>
        <v>27000</v>
      </c>
      <c r="AC195">
        <f>Table4[[#This Row],[TATAL DISKON]]*Table4[[#This Row],[JUMLAH]]</f>
        <v>2268000</v>
      </c>
      <c r="AD195" t="str">
        <f>CONCATENATE(Table4[[#This Row],[SALES_C]],Table4[[#This Row],[NOTA TOKO]])</f>
        <v>V3459</v>
      </c>
      <c r="AE195">
        <f>INDEX(Table1[I],'4'!A:A)</f>
        <v>0</v>
      </c>
      <c r="AF195" t="e">
        <f>IF(Table4[[#This Row],[Column2]]="","",MATCH(Table4[[#This Row],[Column2]],AM:AM,0))</f>
        <v>#N/A</v>
      </c>
      <c r="AG195" t="str">
        <f>CONCATENATE(Table4[[#This Row],[TOKO-KOTA]],"_",Table4[[#This Row],[NAMA BARANG]])</f>
        <v>ARIA-PONOROGO_PAPAN W/B JL-116</v>
      </c>
      <c r="AH195" t="str">
        <f>CONCATENATE(Table4[[#This Row],[CONCAT_TOKO KOTA + NAMA BARANG]],"_",Table4[[#This Row],[HARGA_C]])</f>
        <v>ARIA-PONOROGO_PAPAN W/B JL-116_27000</v>
      </c>
      <c r="AK195" s="64">
        <v>2958</v>
      </c>
      <c r="AL195" s="8" t="s">
        <v>8476</v>
      </c>
      <c r="AM195" t="str">
        <f t="shared" si="3"/>
        <v>H2958</v>
      </c>
      <c r="AN195" t="e">
        <f>IF(Table10[[#This Row],[Column3]]="","",MATCH(Table10[[#This Row],[Column3]],AD:AD,0))</f>
        <v>#N/A</v>
      </c>
    </row>
    <row r="196" spans="1:40" ht="13.5" thickBot="1">
      <c r="A196" s="73">
        <v>217</v>
      </c>
      <c r="C196">
        <f>ROW()</f>
        <v>196</v>
      </c>
      <c r="D196">
        <f>INDEX(Table1[ROWID],A:A)</f>
        <v>215</v>
      </c>
      <c r="E196">
        <f>INDEX(Table1[//DBS],A:A)</f>
        <v>2234</v>
      </c>
      <c r="F196">
        <f>INDEX(Table1[HARGA_CONV],A:A)</f>
        <v>22500</v>
      </c>
      <c r="G196" t="str">
        <f>IF(INDEX(Table1[SALES_H],Table4[[#This Row],[ROWID]])=0,"",INDEX(Table1[SALES_H],Table4[[#This Row],[ROWID]]))</f>
        <v>E</v>
      </c>
      <c r="H196" t="str">
        <f>IF(Table4[[#This Row],[SALES]]="","",INDEX(SALES_DICT[2],MATCH(Table4[[#This Row],[SALES]],SALES_DICT[1],0)))</f>
        <v>V</v>
      </c>
      <c r="I196" s="2" t="str">
        <f>IF(INDEX(Table1[DISKON],A:A)=0,"",INDEX(Table1[DISKON],A:A))</f>
        <v/>
      </c>
      <c r="J196" s="2" t="str">
        <f>IF(INDEX(Table1[DISKON NOTA],A:A)=0,"",INDEX(Table1[DISKON NOTA],A:A))</f>
        <v/>
      </c>
      <c r="K196" s="7">
        <f>INDEX(Table1[ISI_CONV],A:A)</f>
        <v>84</v>
      </c>
      <c r="L196" s="11">
        <f>INDEX(Table1[NOTA TOKO],Table4[[#This Row],[ROWID]])</f>
        <v>3459</v>
      </c>
      <c r="M196" t="str">
        <f>Table4[[#This Row],[SALES DICT]]</f>
        <v>V</v>
      </c>
      <c r="N196" t="str">
        <f>INDEX(Table1[TOKO-KOTA_H],A:A)</f>
        <v>ARIA-PONOROGO</v>
      </c>
      <c r="O196" t="str">
        <f>IF(INDEX(Table1[KODE BARANG],A:A)=0,"",INDEX(Table1[KODE BARANG],A:A))</f>
        <v>PAP-IM6</v>
      </c>
      <c r="P196" t="str">
        <f>INDEX(Table1[NAMA BARANG],A:A)</f>
        <v>PAPAN W/B JL-115</v>
      </c>
      <c r="Q196" t="str">
        <f>INDEX(Table1[ADA DI DAFTAR STOCK?],A:A)</f>
        <v>ADA</v>
      </c>
      <c r="R196" t="str">
        <f>SUBSTITUTE(_xlfn.NUMBERVALUE(Table4[[#This Row],[JUMLAH]],",","."),",",".")</f>
        <v>84</v>
      </c>
      <c r="S196" t="str">
        <f>INDEX(Table1[SATUAN_CONV],A:A)</f>
        <v>PCS</v>
      </c>
      <c r="T196" s="10" t="str">
        <f>SUBSTITUTE(_xlfn.NUMBERVALUE(Table4[[#This Row],[HARGA]],",","."),",",".")</f>
        <v>22500</v>
      </c>
      <c r="U196" s="12" t="str">
        <f>SUBSTITUTE(Table4[[#This Row],[DISKON]],",",".")</f>
        <v/>
      </c>
      <c r="V196" s="12" t="str">
        <f>SUBSTITUTE(Table4[[#This Row],[DISKON NOTA]],",",".")</f>
        <v/>
      </c>
      <c r="W196" s="3">
        <f>INDEX(Table1[TANGGAL NOTA_H],A:A)</f>
        <v>45531</v>
      </c>
      <c r="X196" s="3" t="str">
        <f>IF(INDEX(Table1[TANGGAL GUDANG_H],A:A)="","",INDEX(Table1[TANGGAL GUDANG_H],A:A))</f>
        <v/>
      </c>
      <c r="Y196" s="3">
        <f>INDEX(Table1[TANGGAL UPDATE_H],A:A)</f>
        <v>45534</v>
      </c>
      <c r="Z196" t="str">
        <f>INDEX(Table1[KOMENTAR_H],A:A)</f>
        <v/>
      </c>
      <c r="AA196"/>
      <c r="AB196">
        <f>IF(Table4[[#This Row],[DISKON]]="",Table4[[#This Row],[HARGA]],Table4[[#This Row],[HARGA]]*Table4[[#This Row],[DISKON]])</f>
        <v>22500</v>
      </c>
      <c r="AC196">
        <f>Table4[[#This Row],[TATAL DISKON]]*Table4[[#This Row],[JUMLAH]]</f>
        <v>1890000</v>
      </c>
      <c r="AD196" t="str">
        <f>CONCATENATE(Table4[[#This Row],[SALES_C]],Table4[[#This Row],[NOTA TOKO]])</f>
        <v>V3459</v>
      </c>
      <c r="AE196">
        <f>INDEX(Table1[I],'4'!A:A)</f>
        <v>0</v>
      </c>
      <c r="AF196" t="e">
        <f>IF(Table4[[#This Row],[Column2]]="","",MATCH(Table4[[#This Row],[Column2]],AM:AM,0))</f>
        <v>#N/A</v>
      </c>
      <c r="AG196" t="str">
        <f>CONCATENATE(Table4[[#This Row],[TOKO-KOTA]],"_",Table4[[#This Row],[NAMA BARANG]])</f>
        <v>ARIA-PONOROGO_PAPAN W/B JL-115</v>
      </c>
      <c r="AH196" t="str">
        <f>CONCATENATE(Table4[[#This Row],[CONCAT_TOKO KOTA + NAMA BARANG]],"_",Table4[[#This Row],[HARGA_C]])</f>
        <v>ARIA-PONOROGO_PAPAN W/B JL-115_22500</v>
      </c>
      <c r="AK196" s="64">
        <v>2958</v>
      </c>
      <c r="AL196" s="8" t="s">
        <v>8476</v>
      </c>
      <c r="AM196" t="str">
        <f t="shared" si="3"/>
        <v>H2958</v>
      </c>
      <c r="AN196" t="e">
        <f>IF(Table10[[#This Row],[Column3]]="","",MATCH(Table10[[#This Row],[Column3]],AD:AD,0))</f>
        <v>#N/A</v>
      </c>
    </row>
    <row r="197" spans="1:40" ht="13.5" thickBot="1">
      <c r="A197" s="73">
        <v>218</v>
      </c>
      <c r="C197">
        <f>ROW()</f>
        <v>197</v>
      </c>
      <c r="D197">
        <f>INDEX(Table1[ROWID],A:A)</f>
        <v>215</v>
      </c>
      <c r="E197">
        <f>INDEX(Table1[//DBS],A:A)</f>
        <v>468</v>
      </c>
      <c r="F197">
        <f>INDEX(Table1[HARGA_CONV],A:A)</f>
        <v>234000</v>
      </c>
      <c r="G197" t="str">
        <f>IF(INDEX(Table1[SALES_H],Table4[[#This Row],[ROWID]])=0,"",INDEX(Table1[SALES_H],Table4[[#This Row],[ROWID]]))</f>
        <v>E</v>
      </c>
      <c r="H197" t="str">
        <f>IF(Table4[[#This Row],[SALES]]="","",INDEX(SALES_DICT[2],MATCH(Table4[[#This Row],[SALES]],SALES_DICT[1],0)))</f>
        <v>V</v>
      </c>
      <c r="I197" s="2" t="str">
        <f>IF(INDEX(Table1[DISKON],A:A)=0,"",INDEX(Table1[DISKON],A:A))</f>
        <v/>
      </c>
      <c r="J197" s="2" t="str">
        <f>IF(INDEX(Table1[DISKON NOTA],A:A)=0,"",INDEX(Table1[DISKON NOTA],A:A))</f>
        <v/>
      </c>
      <c r="K197" s="7">
        <f>INDEX(Table1[ISI_CONV],A:A)</f>
        <v>7</v>
      </c>
      <c r="L197" s="11">
        <f>INDEX(Table1[NOTA TOKO],Table4[[#This Row],[ROWID]])</f>
        <v>3459</v>
      </c>
      <c r="M197" t="str">
        <f>Table4[[#This Row],[SALES DICT]]</f>
        <v>V</v>
      </c>
      <c r="N197" t="str">
        <f>INDEX(Table1[TOKO-KOTA_H],A:A)</f>
        <v>ARIA-PONOROGO</v>
      </c>
      <c r="O197" t="str">
        <f>IF(INDEX(Table1[KODE BARANG],A:A)=0,"",INDEX(Table1[KODE BARANG],A:A))</f>
        <v>BOL-NB111</v>
      </c>
      <c r="P197" t="str">
        <f>INDEX(Table1[NAMA BARANG],A:A)</f>
        <v>BP 1006 10W KUROMI (36)</v>
      </c>
      <c r="Q197" t="str">
        <f>INDEX(Table1[ADA DI DAFTAR STOCK?],A:A)</f>
        <v>ADA</v>
      </c>
      <c r="R197" t="str">
        <f>SUBSTITUTE(_xlfn.NUMBERVALUE(Table4[[#This Row],[JUMLAH]],",","."),",",".")</f>
        <v>7</v>
      </c>
      <c r="S197" t="str">
        <f>INDEX(Table1[SATUAN_CONV],A:A)</f>
        <v>BOX</v>
      </c>
      <c r="T197" s="10" t="str">
        <f>SUBSTITUTE(_xlfn.NUMBERVALUE(Table4[[#This Row],[HARGA]],",","."),",",".")</f>
        <v>234000</v>
      </c>
      <c r="U197" s="12" t="str">
        <f>SUBSTITUTE(Table4[[#This Row],[DISKON]],",",".")</f>
        <v/>
      </c>
      <c r="V197" s="12" t="str">
        <f>SUBSTITUTE(Table4[[#This Row],[DISKON NOTA]],",",".")</f>
        <v/>
      </c>
      <c r="W197" s="3">
        <f>INDEX(Table1[TANGGAL NOTA_H],A:A)</f>
        <v>45531</v>
      </c>
      <c r="X197" s="3" t="str">
        <f>IF(INDEX(Table1[TANGGAL GUDANG_H],A:A)="","",INDEX(Table1[TANGGAL GUDANG_H],A:A))</f>
        <v/>
      </c>
      <c r="Y197" s="3">
        <f>INDEX(Table1[TANGGAL UPDATE_H],A:A)</f>
        <v>45534</v>
      </c>
      <c r="Z197" t="str">
        <f>INDEX(Table1[KOMENTAR_H],A:A)</f>
        <v/>
      </c>
      <c r="AA197"/>
      <c r="AB197">
        <f>IF(Table4[[#This Row],[DISKON]]="",Table4[[#This Row],[HARGA]],Table4[[#This Row],[HARGA]]*Table4[[#This Row],[DISKON]])</f>
        <v>234000</v>
      </c>
      <c r="AC197">
        <f>Table4[[#This Row],[TATAL DISKON]]*Table4[[#This Row],[JUMLAH]]</f>
        <v>1638000</v>
      </c>
      <c r="AD197" t="str">
        <f>CONCATENATE(Table4[[#This Row],[SALES_C]],Table4[[#This Row],[NOTA TOKO]])</f>
        <v>V3459</v>
      </c>
      <c r="AE197">
        <f>INDEX(Table1[I],'4'!A:A)</f>
        <v>0</v>
      </c>
      <c r="AF197" t="e">
        <f>IF(Table4[[#This Row],[Column2]]="","",MATCH(Table4[[#This Row],[Column2]],AM:AM,0))</f>
        <v>#N/A</v>
      </c>
      <c r="AG197" t="str">
        <f>CONCATENATE(Table4[[#This Row],[TOKO-KOTA]],"_",Table4[[#This Row],[NAMA BARANG]])</f>
        <v>ARIA-PONOROGO_BP 1006 10W KUROMI (36)</v>
      </c>
      <c r="AH197" t="str">
        <f>CONCATENATE(Table4[[#This Row],[CONCAT_TOKO KOTA + NAMA BARANG]],"_",Table4[[#This Row],[HARGA_C]])</f>
        <v>ARIA-PONOROGO_BP 1006 10W KUROMI (36)_234000</v>
      </c>
      <c r="AK197" s="64">
        <v>2958</v>
      </c>
      <c r="AL197" s="8" t="s">
        <v>8476</v>
      </c>
      <c r="AM197" t="str">
        <f t="shared" si="3"/>
        <v>H2958</v>
      </c>
      <c r="AN197" t="e">
        <f>IF(Table10[[#This Row],[Column3]]="","",MATCH(Table10[[#This Row],[Column3]],AD:AD,0))</f>
        <v>#N/A</v>
      </c>
    </row>
    <row r="198" spans="1:40" ht="13.5" thickBot="1">
      <c r="A198" s="73">
        <v>219</v>
      </c>
      <c r="C198">
        <f>ROW()</f>
        <v>198</v>
      </c>
      <c r="D198">
        <f>INDEX(Table1[ROWID],A:A)</f>
        <v>215</v>
      </c>
      <c r="E198">
        <f>INDEX(Table1[//DBS],A:A)</f>
        <v>2741</v>
      </c>
      <c r="F198">
        <f>INDEX(Table1[HARGA_CONV],A:A)</f>
        <v>24000</v>
      </c>
      <c r="G198" t="str">
        <f>IF(INDEX(Table1[SALES_H],Table4[[#This Row],[ROWID]])=0,"",INDEX(Table1[SALES_H],Table4[[#This Row],[ROWID]]))</f>
        <v>E</v>
      </c>
      <c r="H198" t="str">
        <f>IF(Table4[[#This Row],[SALES]]="","",INDEX(SALES_DICT[2],MATCH(Table4[[#This Row],[SALES]],SALES_DICT[1],0)))</f>
        <v>V</v>
      </c>
      <c r="I198" s="2" t="str">
        <f>IF(INDEX(Table1[DISKON],A:A)=0,"",INDEX(Table1[DISKON],A:A))</f>
        <v/>
      </c>
      <c r="J198" s="2" t="str">
        <f>IF(INDEX(Table1[DISKON NOTA],A:A)=0,"",INDEX(Table1[DISKON NOTA],A:A))</f>
        <v/>
      </c>
      <c r="K198" s="7">
        <f>INDEX(Table1[ISI_CONV],A:A)</f>
        <v>15</v>
      </c>
      <c r="L198" s="11">
        <f>INDEX(Table1[NOTA TOKO],Table4[[#This Row],[ROWID]])</f>
        <v>3459</v>
      </c>
      <c r="M198" t="str">
        <f>Table4[[#This Row],[SALES DICT]]</f>
        <v>V</v>
      </c>
      <c r="N198" t="str">
        <f>INDEX(Table1[TOKO-KOTA_H],A:A)</f>
        <v>ARIA-PONOROGO</v>
      </c>
      <c r="O198" t="str">
        <f>IF(INDEX(Table1[KODE BARANG],A:A)=0,"",INDEX(Table1[KODE BARANG],A:A))</f>
        <v>STB-VO3</v>
      </c>
      <c r="P198" t="str">
        <f>INDEX(Table1[NAMA BARANG],A:A)</f>
        <v>STABILLO VTRO HL-1203 PASTEL</v>
      </c>
      <c r="Q198" t="str">
        <f>INDEX(Table1[ADA DI DAFTAR STOCK?],A:A)</f>
        <v>ADA</v>
      </c>
      <c r="R198" t="str">
        <f>SUBSTITUTE(_xlfn.NUMBERVALUE(Table4[[#This Row],[JUMLAH]],",","."),",",".")</f>
        <v>15</v>
      </c>
      <c r="S198" t="str">
        <f>INDEX(Table1[SATUAN_CONV],A:A)</f>
        <v>LSN</v>
      </c>
      <c r="T198" s="10" t="str">
        <f>SUBSTITUTE(_xlfn.NUMBERVALUE(Table4[[#This Row],[HARGA]],",","."),",",".")</f>
        <v>24000</v>
      </c>
      <c r="U198" s="12" t="str">
        <f>SUBSTITUTE(Table4[[#This Row],[DISKON]],",",".")</f>
        <v/>
      </c>
      <c r="V198" s="12" t="str">
        <f>SUBSTITUTE(Table4[[#This Row],[DISKON NOTA]],",",".")</f>
        <v/>
      </c>
      <c r="W198" s="3">
        <f>INDEX(Table1[TANGGAL NOTA_H],A:A)</f>
        <v>45531</v>
      </c>
      <c r="X198" s="3" t="str">
        <f>IF(INDEX(Table1[TANGGAL GUDANG_H],A:A)="","",INDEX(Table1[TANGGAL GUDANG_H],A:A))</f>
        <v/>
      </c>
      <c r="Y198" s="3">
        <f>INDEX(Table1[TANGGAL UPDATE_H],A:A)</f>
        <v>45534</v>
      </c>
      <c r="Z198" t="str">
        <f>INDEX(Table1[KOMENTAR_H],A:A)</f>
        <v/>
      </c>
      <c r="AA198"/>
      <c r="AB198">
        <f>IF(Table4[[#This Row],[DISKON]]="",Table4[[#This Row],[HARGA]],Table4[[#This Row],[HARGA]]*Table4[[#This Row],[DISKON]])</f>
        <v>24000</v>
      </c>
      <c r="AC198">
        <f>Table4[[#This Row],[TATAL DISKON]]*Table4[[#This Row],[JUMLAH]]</f>
        <v>360000</v>
      </c>
      <c r="AD198" t="str">
        <f>CONCATENATE(Table4[[#This Row],[SALES_C]],Table4[[#This Row],[NOTA TOKO]])</f>
        <v>V3459</v>
      </c>
      <c r="AE198">
        <f>INDEX(Table1[I],'4'!A:A)</f>
        <v>0</v>
      </c>
      <c r="AF198" t="e">
        <f>IF(Table4[[#This Row],[Column2]]="","",MATCH(Table4[[#This Row],[Column2]],AM:AM,0))</f>
        <v>#N/A</v>
      </c>
      <c r="AG198" t="str">
        <f>CONCATENATE(Table4[[#This Row],[TOKO-KOTA]],"_",Table4[[#This Row],[NAMA BARANG]])</f>
        <v>ARIA-PONOROGO_STABILLO VTRO HL-1203 PASTEL</v>
      </c>
      <c r="AH198" t="str">
        <f>CONCATENATE(Table4[[#This Row],[CONCAT_TOKO KOTA + NAMA BARANG]],"_",Table4[[#This Row],[HARGA_C]])</f>
        <v>ARIA-PONOROGO_STABILLO VTRO HL-1203 PASTEL_24000</v>
      </c>
      <c r="AK198" s="64">
        <v>2958</v>
      </c>
      <c r="AL198" s="8" t="s">
        <v>8476</v>
      </c>
      <c r="AM198" t="str">
        <f t="shared" si="3"/>
        <v>H2958</v>
      </c>
      <c r="AN198" t="e">
        <f>IF(Table10[[#This Row],[Column3]]="","",MATCH(Table10[[#This Row],[Column3]],AD:AD,0))</f>
        <v>#N/A</v>
      </c>
    </row>
    <row r="199" spans="1:40" ht="13.5" thickBot="1">
      <c r="A199" s="73">
        <v>220</v>
      </c>
      <c r="C199">
        <f>ROW()</f>
        <v>199</v>
      </c>
      <c r="D199">
        <f>INDEX(Table1[ROWID],A:A)</f>
        <v>215</v>
      </c>
      <c r="E199">
        <f>INDEX(Table1[//DBS],A:A)</f>
        <v>362</v>
      </c>
      <c r="F199">
        <f>INDEX(Table1[HARGA_CONV],A:A)</f>
        <v>13000</v>
      </c>
      <c r="G199" t="str">
        <f>IF(INDEX(Table1[SALES_H],Table4[[#This Row],[ROWID]])=0,"",INDEX(Table1[SALES_H],Table4[[#This Row],[ROWID]]))</f>
        <v>E</v>
      </c>
      <c r="H199" t="str">
        <f>IF(Table4[[#This Row],[SALES]]="","",INDEX(SALES_DICT[2],MATCH(Table4[[#This Row],[SALES]],SALES_DICT[1],0)))</f>
        <v>V</v>
      </c>
      <c r="I199" s="2" t="str">
        <f>IF(INDEX(Table1[DISKON],A:A)=0,"",INDEX(Table1[DISKON],A:A))</f>
        <v/>
      </c>
      <c r="J199" s="2" t="str">
        <f>IF(INDEX(Table1[DISKON NOTA],A:A)=0,"",INDEX(Table1[DISKON NOTA],A:A))</f>
        <v/>
      </c>
      <c r="K199" s="7">
        <f>INDEX(Table1[ISI_CONV],A:A)</f>
        <v>60</v>
      </c>
      <c r="L199" s="11">
        <f>INDEX(Table1[NOTA TOKO],Table4[[#This Row],[ROWID]])</f>
        <v>3459</v>
      </c>
      <c r="M199" t="str">
        <f>Table4[[#This Row],[SALES DICT]]</f>
        <v>V</v>
      </c>
      <c r="N199" t="str">
        <f>INDEX(Table1[TOKO-KOTA_H],A:A)</f>
        <v>ARIA-PONOROGO</v>
      </c>
      <c r="O199" t="str">
        <f>IF(INDEX(Table1[KODE BARANG],A:A)=0,"",INDEX(Table1[KODE BARANG],A:A))</f>
        <v>BIN-GS50</v>
      </c>
      <c r="P199" t="str">
        <f>INDEX(Table1[NAMA BARANG],A:A)</f>
        <v>BINDERNOTE A5 GASTA P 2011 M (METALIK)</v>
      </c>
      <c r="Q199" t="str">
        <f>INDEX(Table1[ADA DI DAFTAR STOCK?],A:A)</f>
        <v>ADA</v>
      </c>
      <c r="R199" t="str">
        <f>SUBSTITUTE(_xlfn.NUMBERVALUE(Table4[[#This Row],[JUMLAH]],",","."),",",".")</f>
        <v>60</v>
      </c>
      <c r="S199" t="str">
        <f>INDEX(Table1[SATUAN_CONV],A:A)</f>
        <v>PCS</v>
      </c>
      <c r="T199" s="10" t="str">
        <f>SUBSTITUTE(_xlfn.NUMBERVALUE(Table4[[#This Row],[HARGA]],",","."),",",".")</f>
        <v>13000</v>
      </c>
      <c r="U199" s="12" t="str">
        <f>SUBSTITUTE(Table4[[#This Row],[DISKON]],",",".")</f>
        <v/>
      </c>
      <c r="V199" s="12" t="str">
        <f>SUBSTITUTE(Table4[[#This Row],[DISKON NOTA]],",",".")</f>
        <v/>
      </c>
      <c r="W199" s="3">
        <f>INDEX(Table1[TANGGAL NOTA_H],A:A)</f>
        <v>45531</v>
      </c>
      <c r="X199" s="3" t="str">
        <f>IF(INDEX(Table1[TANGGAL GUDANG_H],A:A)="","",INDEX(Table1[TANGGAL GUDANG_H],A:A))</f>
        <v/>
      </c>
      <c r="Y199" s="3">
        <f>INDEX(Table1[TANGGAL UPDATE_H],A:A)</f>
        <v>45534</v>
      </c>
      <c r="Z199" t="str">
        <f>INDEX(Table1[KOMENTAR_H],A:A)</f>
        <v/>
      </c>
      <c r="AA199"/>
      <c r="AB199">
        <f>IF(Table4[[#This Row],[DISKON]]="",Table4[[#This Row],[HARGA]],Table4[[#This Row],[HARGA]]*Table4[[#This Row],[DISKON]])</f>
        <v>13000</v>
      </c>
      <c r="AC199">
        <f>Table4[[#This Row],[TATAL DISKON]]*Table4[[#This Row],[JUMLAH]]</f>
        <v>780000</v>
      </c>
      <c r="AD199" t="str">
        <f>CONCATENATE(Table4[[#This Row],[SALES_C]],Table4[[#This Row],[NOTA TOKO]])</f>
        <v>V3459</v>
      </c>
      <c r="AE199">
        <f>INDEX(Table1[I],'4'!A:A)</f>
        <v>0</v>
      </c>
      <c r="AF199" t="e">
        <f>IF(Table4[[#This Row],[Column2]]="","",MATCH(Table4[[#This Row],[Column2]],AM:AM,0))</f>
        <v>#N/A</v>
      </c>
      <c r="AG199" t="str">
        <f>CONCATENATE(Table4[[#This Row],[TOKO-KOTA]],"_",Table4[[#This Row],[NAMA BARANG]])</f>
        <v>ARIA-PONOROGO_BINDERNOTE A5 GASTA P 2011 M (METALIK)</v>
      </c>
      <c r="AH199" t="str">
        <f>CONCATENATE(Table4[[#This Row],[CONCAT_TOKO KOTA + NAMA BARANG]],"_",Table4[[#This Row],[HARGA_C]])</f>
        <v>ARIA-PONOROGO_BINDERNOTE A5 GASTA P 2011 M (METALIK)_13000</v>
      </c>
      <c r="AK199" s="64">
        <v>2958</v>
      </c>
      <c r="AL199" s="8" t="s">
        <v>8476</v>
      </c>
      <c r="AM199" t="str">
        <f t="shared" si="3"/>
        <v>H2958</v>
      </c>
      <c r="AN199" t="e">
        <f>IF(Table10[[#This Row],[Column3]]="","",MATCH(Table10[[#This Row],[Column3]],AD:AD,0))</f>
        <v>#N/A</v>
      </c>
    </row>
    <row r="200" spans="1:40" ht="13.5" thickBot="1">
      <c r="A200" s="73">
        <v>221</v>
      </c>
      <c r="C200">
        <f>ROW()</f>
        <v>200</v>
      </c>
      <c r="D200">
        <f>INDEX(Table1[ROWID],A:A)</f>
        <v>215</v>
      </c>
      <c r="E200">
        <f>INDEX(Table1[//DBS],A:A)</f>
        <v>364</v>
      </c>
      <c r="F200">
        <f>INDEX(Table1[HARGA_CONV],A:A)</f>
        <v>11000</v>
      </c>
      <c r="G200" t="str">
        <f>IF(INDEX(Table1[SALES_H],Table4[[#This Row],[ROWID]])=0,"",INDEX(Table1[SALES_H],Table4[[#This Row],[ROWID]]))</f>
        <v>E</v>
      </c>
      <c r="H200" t="str">
        <f>IF(Table4[[#This Row],[SALES]]="","",INDEX(SALES_DICT[2],MATCH(Table4[[#This Row],[SALES]],SALES_DICT[1],0)))</f>
        <v>V</v>
      </c>
      <c r="I200" s="2" t="str">
        <f>IF(INDEX(Table1[DISKON],A:A)=0,"",INDEX(Table1[DISKON],A:A))</f>
        <v/>
      </c>
      <c r="J200" s="2" t="str">
        <f>IF(INDEX(Table1[DISKON NOTA],A:A)=0,"",INDEX(Table1[DISKON NOTA],A:A))</f>
        <v/>
      </c>
      <c r="K200" s="7">
        <f>INDEX(Table1[ISI_CONV],A:A)</f>
        <v>84</v>
      </c>
      <c r="L200" s="11">
        <f>INDEX(Table1[NOTA TOKO],Table4[[#This Row],[ROWID]])</f>
        <v>3459</v>
      </c>
      <c r="M200" t="str">
        <f>Table4[[#This Row],[SALES DICT]]</f>
        <v>V</v>
      </c>
      <c r="N200" t="str">
        <f>INDEX(Table1[TOKO-KOTA_H],A:A)</f>
        <v>ARIA-PONOROGO</v>
      </c>
      <c r="O200" t="str">
        <f>IF(INDEX(Table1[KODE BARANG],A:A)=0,"",INDEX(Table1[KODE BARANG],A:A))</f>
        <v>BIN-MC52</v>
      </c>
      <c r="P200" t="str">
        <f>INDEX(Table1[NAMA BARANG],A:A)</f>
        <v>BINDERNOTE A5 MICROTOP BT 36 BATIK</v>
      </c>
      <c r="Q200" t="str">
        <f>INDEX(Table1[ADA DI DAFTAR STOCK?],A:A)</f>
        <v>ADA</v>
      </c>
      <c r="R200" t="str">
        <f>SUBSTITUTE(_xlfn.NUMBERVALUE(Table4[[#This Row],[JUMLAH]],",","."),",",".")</f>
        <v>84</v>
      </c>
      <c r="S200" t="str">
        <f>INDEX(Table1[SATUAN_CONV],A:A)</f>
        <v>PCS</v>
      </c>
      <c r="T200" s="10" t="str">
        <f>SUBSTITUTE(_xlfn.NUMBERVALUE(Table4[[#This Row],[HARGA]],",","."),",",".")</f>
        <v>11000</v>
      </c>
      <c r="U200" s="12" t="str">
        <f>SUBSTITUTE(Table4[[#This Row],[DISKON]],",",".")</f>
        <v/>
      </c>
      <c r="V200" s="12" t="str">
        <f>SUBSTITUTE(Table4[[#This Row],[DISKON NOTA]],",",".")</f>
        <v/>
      </c>
      <c r="W200" s="3">
        <f>INDEX(Table1[TANGGAL NOTA_H],A:A)</f>
        <v>45531</v>
      </c>
      <c r="X200" s="3" t="str">
        <f>IF(INDEX(Table1[TANGGAL GUDANG_H],A:A)="","",INDEX(Table1[TANGGAL GUDANG_H],A:A))</f>
        <v/>
      </c>
      <c r="Y200" s="3">
        <f>INDEX(Table1[TANGGAL UPDATE_H],A:A)</f>
        <v>45534</v>
      </c>
      <c r="Z200" t="str">
        <f>INDEX(Table1[KOMENTAR_H],A:A)</f>
        <v/>
      </c>
      <c r="AA200"/>
      <c r="AB200">
        <f>IF(Table4[[#This Row],[DISKON]]="",Table4[[#This Row],[HARGA]],Table4[[#This Row],[HARGA]]*Table4[[#This Row],[DISKON]])</f>
        <v>11000</v>
      </c>
      <c r="AC200">
        <f>Table4[[#This Row],[TATAL DISKON]]*Table4[[#This Row],[JUMLAH]]</f>
        <v>924000</v>
      </c>
      <c r="AD200" t="str">
        <f>CONCATENATE(Table4[[#This Row],[SALES_C]],Table4[[#This Row],[NOTA TOKO]])</f>
        <v>V3459</v>
      </c>
      <c r="AE200">
        <f>INDEX(Table1[I],'4'!A:A)</f>
        <v>0</v>
      </c>
      <c r="AF200" t="e">
        <f>IF(Table4[[#This Row],[Column2]]="","",MATCH(Table4[[#This Row],[Column2]],AM:AM,0))</f>
        <v>#N/A</v>
      </c>
      <c r="AG200" t="str">
        <f>CONCATENATE(Table4[[#This Row],[TOKO-KOTA]],"_",Table4[[#This Row],[NAMA BARANG]])</f>
        <v>ARIA-PONOROGO_BINDERNOTE A5 MICROTOP BT 36 BATIK</v>
      </c>
      <c r="AH200" t="str">
        <f>CONCATENATE(Table4[[#This Row],[CONCAT_TOKO KOTA + NAMA BARANG]],"_",Table4[[#This Row],[HARGA_C]])</f>
        <v>ARIA-PONOROGO_BINDERNOTE A5 MICROTOP BT 36 BATIK_11000</v>
      </c>
      <c r="AK200" s="64">
        <v>2958</v>
      </c>
      <c r="AL200" s="8" t="s">
        <v>8476</v>
      </c>
      <c r="AM200" t="str">
        <f t="shared" si="3"/>
        <v>H2958</v>
      </c>
      <c r="AN200" t="e">
        <f>IF(Table10[[#This Row],[Column3]]="","",MATCH(Table10[[#This Row],[Column3]],AD:AD,0))</f>
        <v>#N/A</v>
      </c>
    </row>
    <row r="201" spans="1:40" ht="13.5" thickBot="1">
      <c r="A201" s="73">
        <v>222</v>
      </c>
      <c r="C201">
        <f>ROW()</f>
        <v>201</v>
      </c>
      <c r="D201">
        <f>INDEX(Table1[ROWID],A:A)</f>
        <v>215</v>
      </c>
      <c r="E201">
        <f>INDEX(Table1[//DBS],A:A)</f>
        <v>309</v>
      </c>
      <c r="F201">
        <f>INDEX(Table1[HARGA_CONV],A:A)</f>
        <v>13000</v>
      </c>
      <c r="G201" t="str">
        <f>IF(INDEX(Table1[SALES_H],Table4[[#This Row],[ROWID]])=0,"",INDEX(Table1[SALES_H],Table4[[#This Row],[ROWID]]))</f>
        <v>E</v>
      </c>
      <c r="H201" t="str">
        <f>IF(Table4[[#This Row],[SALES]]="","",INDEX(SALES_DICT[2],MATCH(Table4[[#This Row],[SALES]],SALES_DICT[1],0)))</f>
        <v>V</v>
      </c>
      <c r="I201" s="2" t="str">
        <f>IF(INDEX(Table1[DISKON],A:A)=0,"",INDEX(Table1[DISKON],A:A))</f>
        <v/>
      </c>
      <c r="J201" s="2" t="str">
        <f>IF(INDEX(Table1[DISKON NOTA],A:A)=0,"",INDEX(Table1[DISKON NOTA],A:A))</f>
        <v/>
      </c>
      <c r="K201" s="7">
        <f>INDEX(Table1[ISI_CONV],A:A)</f>
        <v>144</v>
      </c>
      <c r="L201" s="11">
        <f>INDEX(Table1[NOTA TOKO],Table4[[#This Row],[ROWID]])</f>
        <v>3459</v>
      </c>
      <c r="M201" t="str">
        <f>Table4[[#This Row],[SALES DICT]]</f>
        <v>V</v>
      </c>
      <c r="N201" t="str">
        <f>INDEX(Table1[TOKO-KOTA_H],A:A)</f>
        <v>ARIA-PONOROGO</v>
      </c>
      <c r="O201" t="str">
        <f>IF(INDEX(Table1[KODE BARANG],A:A)=0,"",INDEX(Table1[KODE BARANG],A:A))</f>
        <v>BIN-NB6</v>
      </c>
      <c r="P201" t="str">
        <f>INDEX(Table1[NAMA BARANG],A:A)</f>
        <v>BINDERNOTE A5 PP HP 2008</v>
      </c>
      <c r="Q201" t="str">
        <f>INDEX(Table1[ADA DI DAFTAR STOCK?],A:A)</f>
        <v>ADA</v>
      </c>
      <c r="R201" t="str">
        <f>SUBSTITUTE(_xlfn.NUMBERVALUE(Table4[[#This Row],[JUMLAH]],",","."),",",".")</f>
        <v>144</v>
      </c>
      <c r="S201" t="str">
        <f>INDEX(Table1[SATUAN_CONV],A:A)</f>
        <v>PCS</v>
      </c>
      <c r="T201" s="10" t="str">
        <f>SUBSTITUTE(_xlfn.NUMBERVALUE(Table4[[#This Row],[HARGA]],",","."),",",".")</f>
        <v>13000</v>
      </c>
      <c r="U201" s="12" t="str">
        <f>SUBSTITUTE(Table4[[#This Row],[DISKON]],",",".")</f>
        <v/>
      </c>
      <c r="V201" s="12" t="str">
        <f>SUBSTITUTE(Table4[[#This Row],[DISKON NOTA]],",",".")</f>
        <v/>
      </c>
      <c r="W201" s="3">
        <f>INDEX(Table1[TANGGAL NOTA_H],A:A)</f>
        <v>45531</v>
      </c>
      <c r="X201" s="3" t="str">
        <f>IF(INDEX(Table1[TANGGAL GUDANG_H],A:A)="","",INDEX(Table1[TANGGAL GUDANG_H],A:A))</f>
        <v/>
      </c>
      <c r="Y201" s="3">
        <f>INDEX(Table1[TANGGAL UPDATE_H],A:A)</f>
        <v>45534</v>
      </c>
      <c r="Z201" t="str">
        <f>INDEX(Table1[KOMENTAR_H],A:A)</f>
        <v/>
      </c>
      <c r="AA201"/>
      <c r="AB201">
        <f>IF(Table4[[#This Row],[DISKON]]="",Table4[[#This Row],[HARGA]],Table4[[#This Row],[HARGA]]*Table4[[#This Row],[DISKON]])</f>
        <v>13000</v>
      </c>
      <c r="AC201">
        <f>Table4[[#This Row],[TATAL DISKON]]*Table4[[#This Row],[JUMLAH]]</f>
        <v>1872000</v>
      </c>
      <c r="AD201" t="str">
        <f>CONCATENATE(Table4[[#This Row],[SALES_C]],Table4[[#This Row],[NOTA TOKO]])</f>
        <v>V3459</v>
      </c>
      <c r="AE201">
        <f>INDEX(Table1[I],'4'!A:A)</f>
        <v>0</v>
      </c>
      <c r="AF201" t="e">
        <f>IF(Table4[[#This Row],[Column2]]="","",MATCH(Table4[[#This Row],[Column2]],AM:AM,0))</f>
        <v>#N/A</v>
      </c>
      <c r="AG201" t="str">
        <f>CONCATENATE(Table4[[#This Row],[TOKO-KOTA]],"_",Table4[[#This Row],[NAMA BARANG]])</f>
        <v>ARIA-PONOROGO_BINDERNOTE A5 PP HP 2008</v>
      </c>
      <c r="AH201" t="str">
        <f>CONCATENATE(Table4[[#This Row],[CONCAT_TOKO KOTA + NAMA BARANG]],"_",Table4[[#This Row],[HARGA_C]])</f>
        <v>ARIA-PONOROGO_BINDERNOTE A5 PP HP 2008_13000</v>
      </c>
      <c r="AK201" s="64">
        <v>2958</v>
      </c>
      <c r="AL201" s="8" t="s">
        <v>8476</v>
      </c>
      <c r="AM201" t="str">
        <f t="shared" si="3"/>
        <v>H2958</v>
      </c>
      <c r="AN201" t="e">
        <f>IF(Table10[[#This Row],[Column3]]="","",MATCH(Table10[[#This Row],[Column3]],AD:AD,0))</f>
        <v>#N/A</v>
      </c>
    </row>
    <row r="202" spans="1:40" ht="13.5" thickBot="1">
      <c r="A202" s="73">
        <v>223</v>
      </c>
      <c r="C202">
        <f>ROW()</f>
        <v>202</v>
      </c>
      <c r="D202">
        <f>INDEX(Table1[ROWID],A:A)</f>
        <v>215</v>
      </c>
      <c r="E202">
        <f>INDEX(Table1[//DBS],A:A)</f>
        <v>370</v>
      </c>
      <c r="F202">
        <f>INDEX(Table1[HARGA_CONV],A:A)</f>
        <v>13000</v>
      </c>
      <c r="G202" t="str">
        <f>IF(INDEX(Table1[SALES_H],Table4[[#This Row],[ROWID]])=0,"",INDEX(Table1[SALES_H],Table4[[#This Row],[ROWID]]))</f>
        <v>E</v>
      </c>
      <c r="H202" t="str">
        <f>IF(Table4[[#This Row],[SALES]]="","",INDEX(SALES_DICT[2],MATCH(Table4[[#This Row],[SALES]],SALES_DICT[1],0)))</f>
        <v>V</v>
      </c>
      <c r="I202" s="2" t="str">
        <f>IF(INDEX(Table1[DISKON],A:A)=0,"",INDEX(Table1[DISKON],A:A))</f>
        <v/>
      </c>
      <c r="J202" s="2" t="str">
        <f>IF(INDEX(Table1[DISKON NOTA],A:A)=0,"",INDEX(Table1[DISKON NOTA],A:A))</f>
        <v/>
      </c>
      <c r="K202" s="7">
        <f>INDEX(Table1[ISI_CONV],A:A)</f>
        <v>144</v>
      </c>
      <c r="L202" s="11">
        <f>INDEX(Table1[NOTA TOKO],Table4[[#This Row],[ROWID]])</f>
        <v>3459</v>
      </c>
      <c r="M202" t="str">
        <f>Table4[[#This Row],[SALES DICT]]</f>
        <v>V</v>
      </c>
      <c r="N202" t="str">
        <f>INDEX(Table1[TOKO-KOTA_H],A:A)</f>
        <v>ARIA-PONOROGO</v>
      </c>
      <c r="O202" t="str">
        <f>IF(INDEX(Table1[KODE BARANG],A:A)=0,"",INDEX(Table1[KODE BARANG],A:A))</f>
        <v>BIN-GS58</v>
      </c>
      <c r="P202" t="str">
        <f>INDEX(Table1[NAMA BARANG],A:A)</f>
        <v>BINDERNOTE A5 GASTA P 2002 P</v>
      </c>
      <c r="Q202" t="str">
        <f>INDEX(Table1[ADA DI DAFTAR STOCK?],A:A)</f>
        <v>ADA</v>
      </c>
      <c r="R202" t="str">
        <f>SUBSTITUTE(_xlfn.NUMBERVALUE(Table4[[#This Row],[JUMLAH]],",","."),",",".")</f>
        <v>144</v>
      </c>
      <c r="S202" t="str">
        <f>INDEX(Table1[SATUAN_CONV],A:A)</f>
        <v>PCS</v>
      </c>
      <c r="T202" s="10" t="str">
        <f>SUBSTITUTE(_xlfn.NUMBERVALUE(Table4[[#This Row],[HARGA]],",","."),",",".")</f>
        <v>13000</v>
      </c>
      <c r="U202" s="12" t="str">
        <f>SUBSTITUTE(Table4[[#This Row],[DISKON]],",",".")</f>
        <v/>
      </c>
      <c r="V202" s="12" t="str">
        <f>SUBSTITUTE(Table4[[#This Row],[DISKON NOTA]],",",".")</f>
        <v/>
      </c>
      <c r="W202" s="3">
        <f>INDEX(Table1[TANGGAL NOTA_H],A:A)</f>
        <v>45531</v>
      </c>
      <c r="X202" s="3" t="str">
        <f>IF(INDEX(Table1[TANGGAL GUDANG_H],A:A)="","",INDEX(Table1[TANGGAL GUDANG_H],A:A))</f>
        <v/>
      </c>
      <c r="Y202" s="3">
        <f>INDEX(Table1[TANGGAL UPDATE_H],A:A)</f>
        <v>45534</v>
      </c>
      <c r="Z202" t="str">
        <f>INDEX(Table1[KOMENTAR_H],A:A)</f>
        <v/>
      </c>
      <c r="AA202"/>
      <c r="AB202">
        <f>IF(Table4[[#This Row],[DISKON]]="",Table4[[#This Row],[HARGA]],Table4[[#This Row],[HARGA]]*Table4[[#This Row],[DISKON]])</f>
        <v>13000</v>
      </c>
      <c r="AC202">
        <f>Table4[[#This Row],[TATAL DISKON]]*Table4[[#This Row],[JUMLAH]]</f>
        <v>1872000</v>
      </c>
      <c r="AD202" t="str">
        <f>CONCATENATE(Table4[[#This Row],[SALES_C]],Table4[[#This Row],[NOTA TOKO]])</f>
        <v>V3459</v>
      </c>
      <c r="AE202">
        <f>INDEX(Table1[I],'4'!A:A)</f>
        <v>0</v>
      </c>
      <c r="AF202" t="e">
        <f>IF(Table4[[#This Row],[Column2]]="","",MATCH(Table4[[#This Row],[Column2]],AM:AM,0))</f>
        <v>#N/A</v>
      </c>
      <c r="AG202" t="str">
        <f>CONCATENATE(Table4[[#This Row],[TOKO-KOTA]],"_",Table4[[#This Row],[NAMA BARANG]])</f>
        <v>ARIA-PONOROGO_BINDERNOTE A5 GASTA P 2002 P</v>
      </c>
      <c r="AH202" t="str">
        <f>CONCATENATE(Table4[[#This Row],[CONCAT_TOKO KOTA + NAMA BARANG]],"_",Table4[[#This Row],[HARGA_C]])</f>
        <v>ARIA-PONOROGO_BINDERNOTE A5 GASTA P 2002 P_13000</v>
      </c>
      <c r="AK202" s="64">
        <v>2958</v>
      </c>
      <c r="AL202" s="8" t="s">
        <v>8476</v>
      </c>
      <c r="AM202" t="str">
        <f t="shared" si="3"/>
        <v>H2958</v>
      </c>
      <c r="AN202" t="e">
        <f>IF(Table10[[#This Row],[Column3]]="","",MATCH(Table10[[#This Row],[Column3]],AD:AD,0))</f>
        <v>#N/A</v>
      </c>
    </row>
    <row r="203" spans="1:40" ht="13.5" thickBot="1">
      <c r="A203" s="73">
        <v>224</v>
      </c>
      <c r="C203">
        <f>ROW()</f>
        <v>203</v>
      </c>
      <c r="D203">
        <f>INDEX(Table1[ROWID],A:A)</f>
        <v>215</v>
      </c>
      <c r="E203">
        <f>INDEX(Table1[//DBS],A:A)</f>
        <v>2751</v>
      </c>
      <c r="F203">
        <f>INDEX(Table1[HARGA_CONV],A:A)</f>
        <v>24500</v>
      </c>
      <c r="G203" t="str">
        <f>IF(INDEX(Table1[SALES_H],Table4[[#This Row],[ROWID]])=0,"",INDEX(Table1[SALES_H],Table4[[#This Row],[ROWID]]))</f>
        <v>E</v>
      </c>
      <c r="H203" t="str">
        <f>IF(Table4[[#This Row],[SALES]]="","",INDEX(SALES_DICT[2],MATCH(Table4[[#This Row],[SALES]],SALES_DICT[1],0)))</f>
        <v>V</v>
      </c>
      <c r="I203" s="2" t="str">
        <f>IF(INDEX(Table1[DISKON],A:A)=0,"",INDEX(Table1[DISKON],A:A))</f>
        <v/>
      </c>
      <c r="J203" s="2" t="str">
        <f>IF(INDEX(Table1[DISKON NOTA],A:A)=0,"",INDEX(Table1[DISKON NOTA],A:A))</f>
        <v/>
      </c>
      <c r="K203" s="7">
        <f>INDEX(Table1[ISI_CONV],A:A)</f>
        <v>15</v>
      </c>
      <c r="L203" s="11">
        <f>INDEX(Table1[NOTA TOKO],Table4[[#This Row],[ROWID]])</f>
        <v>3459</v>
      </c>
      <c r="M203" t="str">
        <f>Table4[[#This Row],[SALES DICT]]</f>
        <v>V</v>
      </c>
      <c r="N203" t="str">
        <f>INDEX(Table1[TOKO-KOTA_H],A:A)</f>
        <v>ARIA-PONOROGO</v>
      </c>
      <c r="O203" t="str">
        <f>IF(INDEX(Table1[KODE BARANG],A:A)=0,"",INDEX(Table1[KODE BARANG],A:A))</f>
        <v>STB-TF13</v>
      </c>
      <c r="P203" t="str">
        <f>INDEX(Table1[NAMA BARANG],A:A)</f>
        <v>STABILLO TF-1145 LIVE COLOUR PASTEL</v>
      </c>
      <c r="Q203" t="str">
        <f>INDEX(Table1[ADA DI DAFTAR STOCK?],A:A)</f>
        <v>ADA</v>
      </c>
      <c r="R203" t="str">
        <f>SUBSTITUTE(_xlfn.NUMBERVALUE(Table4[[#This Row],[JUMLAH]],",","."),",",".")</f>
        <v>15</v>
      </c>
      <c r="S203" t="str">
        <f>INDEX(Table1[SATUAN_CONV],A:A)</f>
        <v>LSN</v>
      </c>
      <c r="T203" s="10" t="str">
        <f>SUBSTITUTE(_xlfn.NUMBERVALUE(Table4[[#This Row],[HARGA]],",","."),",",".")</f>
        <v>24500</v>
      </c>
      <c r="U203" s="12" t="str">
        <f>SUBSTITUTE(Table4[[#This Row],[DISKON]],",",".")</f>
        <v/>
      </c>
      <c r="V203" s="12" t="str">
        <f>SUBSTITUTE(Table4[[#This Row],[DISKON NOTA]],",",".")</f>
        <v/>
      </c>
      <c r="W203" s="3">
        <f>INDEX(Table1[TANGGAL NOTA_H],A:A)</f>
        <v>45531</v>
      </c>
      <c r="X203" s="3" t="str">
        <f>IF(INDEX(Table1[TANGGAL GUDANG_H],A:A)="","",INDEX(Table1[TANGGAL GUDANG_H],A:A))</f>
        <v/>
      </c>
      <c r="Y203" s="3">
        <f>INDEX(Table1[TANGGAL UPDATE_H],A:A)</f>
        <v>45534</v>
      </c>
      <c r="Z203" t="str">
        <f>INDEX(Table1[KOMENTAR_H],A:A)</f>
        <v/>
      </c>
      <c r="AA203"/>
      <c r="AB203">
        <f>IF(Table4[[#This Row],[DISKON]]="",Table4[[#This Row],[HARGA]],Table4[[#This Row],[HARGA]]*Table4[[#This Row],[DISKON]])</f>
        <v>24500</v>
      </c>
      <c r="AC203">
        <f>Table4[[#This Row],[TATAL DISKON]]*Table4[[#This Row],[JUMLAH]]</f>
        <v>367500</v>
      </c>
      <c r="AD203" t="str">
        <f>CONCATENATE(Table4[[#This Row],[SALES_C]],Table4[[#This Row],[NOTA TOKO]])</f>
        <v>V3459</v>
      </c>
      <c r="AE203">
        <f>INDEX(Table1[I],'4'!A:A)</f>
        <v>0</v>
      </c>
      <c r="AF203" t="e">
        <f>IF(Table4[[#This Row],[Column2]]="","",MATCH(Table4[[#This Row],[Column2]],AM:AM,0))</f>
        <v>#N/A</v>
      </c>
      <c r="AG203" t="str">
        <f>CONCATENATE(Table4[[#This Row],[TOKO-KOTA]],"_",Table4[[#This Row],[NAMA BARANG]])</f>
        <v>ARIA-PONOROGO_STABILLO TF-1145 LIVE COLOUR PASTEL</v>
      </c>
      <c r="AH203" t="str">
        <f>CONCATENATE(Table4[[#This Row],[CONCAT_TOKO KOTA + NAMA BARANG]],"_",Table4[[#This Row],[HARGA_C]])</f>
        <v>ARIA-PONOROGO_STABILLO TF-1145 LIVE COLOUR PASTEL_24500</v>
      </c>
      <c r="AK203" s="64">
        <v>2958</v>
      </c>
      <c r="AL203" s="8" t="s">
        <v>8476</v>
      </c>
      <c r="AM203" t="str">
        <f t="shared" si="3"/>
        <v>H2958</v>
      </c>
      <c r="AN203" t="e">
        <f>IF(Table10[[#This Row],[Column3]]="","",MATCH(Table10[[#This Row],[Column3]],AD:AD,0))</f>
        <v>#N/A</v>
      </c>
    </row>
    <row r="204" spans="1:40" ht="13.5" thickBot="1">
      <c r="A204" s="73">
        <v>225</v>
      </c>
      <c r="C204">
        <f>ROW()</f>
        <v>204</v>
      </c>
      <c r="D204">
        <f>INDEX(Table1[ROWID],A:A)</f>
        <v>215</v>
      </c>
      <c r="E204">
        <f>INDEX(Table1[//DBS],A:A)</f>
        <v>2236</v>
      </c>
      <c r="F204">
        <f>INDEX(Table1[HARGA_CONV],A:A)</f>
        <v>31500</v>
      </c>
      <c r="G204" t="str">
        <f>IF(INDEX(Table1[SALES_H],Table4[[#This Row],[ROWID]])=0,"",INDEX(Table1[SALES_H],Table4[[#This Row],[ROWID]]))</f>
        <v>E</v>
      </c>
      <c r="H204" t="str">
        <f>IF(Table4[[#This Row],[SALES]]="","",INDEX(SALES_DICT[2],MATCH(Table4[[#This Row],[SALES]],SALES_DICT[1],0)))</f>
        <v>V</v>
      </c>
      <c r="I204" s="2" t="str">
        <f>IF(INDEX(Table1[DISKON],A:A)=0,"",INDEX(Table1[DISKON],A:A))</f>
        <v/>
      </c>
      <c r="J204" s="2" t="str">
        <f>IF(INDEX(Table1[DISKON NOTA],A:A)=0,"",INDEX(Table1[DISKON NOTA],A:A))</f>
        <v/>
      </c>
      <c r="K204" s="7">
        <f>INDEX(Table1[ISI_CONV],A:A)</f>
        <v>84</v>
      </c>
      <c r="L204" s="11">
        <f>INDEX(Table1[NOTA TOKO],Table4[[#This Row],[ROWID]])</f>
        <v>3459</v>
      </c>
      <c r="M204" t="str">
        <f>Table4[[#This Row],[SALES DICT]]</f>
        <v>V</v>
      </c>
      <c r="N204" t="str">
        <f>INDEX(Table1[TOKO-KOTA_H],A:A)</f>
        <v>ARIA-PONOROGO</v>
      </c>
      <c r="O204" t="str">
        <f>IF(INDEX(Table1[KODE BARANG],A:A)=0,"",INDEX(Table1[KODE BARANG],A:A))</f>
        <v>PAP-IM8</v>
      </c>
      <c r="P204" t="str">
        <f>INDEX(Table1[NAMA BARANG],A:A)</f>
        <v>PAPAN W/B JL-117</v>
      </c>
      <c r="Q204" t="str">
        <f>INDEX(Table1[ADA DI DAFTAR STOCK?],A:A)</f>
        <v>ADA</v>
      </c>
      <c r="R204" t="str">
        <f>SUBSTITUTE(_xlfn.NUMBERVALUE(Table4[[#This Row],[JUMLAH]],",","."),",",".")</f>
        <v>84</v>
      </c>
      <c r="S204" t="str">
        <f>INDEX(Table1[SATUAN_CONV],A:A)</f>
        <v>PCS</v>
      </c>
      <c r="T204" s="10" t="str">
        <f>SUBSTITUTE(_xlfn.NUMBERVALUE(Table4[[#This Row],[HARGA]],",","."),",",".")</f>
        <v>31500</v>
      </c>
      <c r="U204" s="12" t="str">
        <f>SUBSTITUTE(Table4[[#This Row],[DISKON]],",",".")</f>
        <v/>
      </c>
      <c r="V204" s="12" t="str">
        <f>SUBSTITUTE(Table4[[#This Row],[DISKON NOTA]],",",".")</f>
        <v/>
      </c>
      <c r="W204" s="3">
        <f>INDEX(Table1[TANGGAL NOTA_H],A:A)</f>
        <v>45531</v>
      </c>
      <c r="X204" s="3" t="str">
        <f>IF(INDEX(Table1[TANGGAL GUDANG_H],A:A)="","",INDEX(Table1[TANGGAL GUDANG_H],A:A))</f>
        <v/>
      </c>
      <c r="Y204" s="3">
        <f>INDEX(Table1[TANGGAL UPDATE_H],A:A)</f>
        <v>45534</v>
      </c>
      <c r="Z204" t="str">
        <f>INDEX(Table1[KOMENTAR_H],A:A)</f>
        <v/>
      </c>
      <c r="AA204"/>
      <c r="AB204">
        <f>IF(Table4[[#This Row],[DISKON]]="",Table4[[#This Row],[HARGA]],Table4[[#This Row],[HARGA]]*Table4[[#This Row],[DISKON]])</f>
        <v>31500</v>
      </c>
      <c r="AC204">
        <f>Table4[[#This Row],[TATAL DISKON]]*Table4[[#This Row],[JUMLAH]]</f>
        <v>2646000</v>
      </c>
      <c r="AD204" t="str">
        <f>CONCATENATE(Table4[[#This Row],[SALES_C]],Table4[[#This Row],[NOTA TOKO]])</f>
        <v>V3459</v>
      </c>
      <c r="AE204">
        <f>INDEX(Table1[I],'4'!A:A)</f>
        <v>0</v>
      </c>
      <c r="AF204" t="e">
        <f>IF(Table4[[#This Row],[Column2]]="","",MATCH(Table4[[#This Row],[Column2]],AM:AM,0))</f>
        <v>#N/A</v>
      </c>
      <c r="AG204" t="str">
        <f>CONCATENATE(Table4[[#This Row],[TOKO-KOTA]],"_",Table4[[#This Row],[NAMA BARANG]])</f>
        <v>ARIA-PONOROGO_PAPAN W/B JL-117</v>
      </c>
      <c r="AH204" t="str">
        <f>CONCATENATE(Table4[[#This Row],[CONCAT_TOKO KOTA + NAMA BARANG]],"_",Table4[[#This Row],[HARGA_C]])</f>
        <v>ARIA-PONOROGO_PAPAN W/B JL-117_31500</v>
      </c>
      <c r="AK204" s="64">
        <v>2958</v>
      </c>
      <c r="AL204" s="8" t="s">
        <v>8476</v>
      </c>
      <c r="AM204" t="str">
        <f t="shared" si="3"/>
        <v>H2958</v>
      </c>
      <c r="AN204" t="e">
        <f>IF(Table10[[#This Row],[Column3]]="","",MATCH(Table10[[#This Row],[Column3]],AD:AD,0))</f>
        <v>#N/A</v>
      </c>
    </row>
    <row r="205" spans="1:40" ht="13.5" thickBot="1">
      <c r="A205" s="73">
        <v>226</v>
      </c>
      <c r="C205">
        <f>ROW()</f>
        <v>205</v>
      </c>
      <c r="D205">
        <f>INDEX(Table1[ROWID],A:A)</f>
        <v>215</v>
      </c>
      <c r="E205">
        <f>INDEX(Table1[//DBS],A:A)</f>
        <v>2184</v>
      </c>
      <c r="F205">
        <f>INDEX(Table1[HARGA_CONV],A:A)</f>
        <v>15000</v>
      </c>
      <c r="G205" t="str">
        <f>IF(INDEX(Table1[SALES_H],Table4[[#This Row],[ROWID]])=0,"",INDEX(Table1[SALES_H],Table4[[#This Row],[ROWID]]))</f>
        <v>E</v>
      </c>
      <c r="H205" t="str">
        <f>IF(Table4[[#This Row],[SALES]]="","",INDEX(SALES_DICT[2],MATCH(Table4[[#This Row],[SALES]],SALES_DICT[1],0)))</f>
        <v>V</v>
      </c>
      <c r="I205" s="2" t="str">
        <f>IF(INDEX(Table1[DISKON],A:A)=0,"",INDEX(Table1[DISKON],A:A))</f>
        <v/>
      </c>
      <c r="J205" s="2" t="str">
        <f>IF(INDEX(Table1[DISKON NOTA],A:A)=0,"",INDEX(Table1[DISKON NOTA],A:A))</f>
        <v/>
      </c>
      <c r="K205" s="7">
        <f>INDEX(Table1[ISI_CONV],A:A)</f>
        <v>84</v>
      </c>
      <c r="L205" s="11">
        <f>INDEX(Table1[NOTA TOKO],Table4[[#This Row],[ROWID]])</f>
        <v>3459</v>
      </c>
      <c r="M205" t="str">
        <f>Table4[[#This Row],[SALES DICT]]</f>
        <v>V</v>
      </c>
      <c r="N205" t="str">
        <f>INDEX(Table1[TOKO-KOTA_H],A:A)</f>
        <v>ARIA-PONOROGO</v>
      </c>
      <c r="O205" t="str">
        <f>IF(INDEX(Table1[KODE BARANG],A:A)=0,"",INDEX(Table1[KODE BARANG],A:A))</f>
        <v>NOT-NB122</v>
      </c>
      <c r="P205" t="str">
        <f>INDEX(Table1[NAMA BARANG],A:A)</f>
        <v>NOTEBOOK SPIRAL A5 8007</v>
      </c>
      <c r="Q205" t="str">
        <f>INDEX(Table1[ADA DI DAFTAR STOCK?],A:A)</f>
        <v>ADA</v>
      </c>
      <c r="R205" t="str">
        <f>SUBSTITUTE(_xlfn.NUMBERVALUE(Table4[[#This Row],[JUMLAH]],",","."),",",".")</f>
        <v>84</v>
      </c>
      <c r="S205" t="str">
        <f>INDEX(Table1[SATUAN_CONV],A:A)</f>
        <v>PCS</v>
      </c>
      <c r="T205" s="10" t="str">
        <f>SUBSTITUTE(_xlfn.NUMBERVALUE(Table4[[#This Row],[HARGA]],",","."),",",".")</f>
        <v>15000</v>
      </c>
      <c r="U205" s="12" t="str">
        <f>SUBSTITUTE(Table4[[#This Row],[DISKON]],",",".")</f>
        <v/>
      </c>
      <c r="V205" s="12" t="str">
        <f>SUBSTITUTE(Table4[[#This Row],[DISKON NOTA]],",",".")</f>
        <v/>
      </c>
      <c r="W205" s="3">
        <f>INDEX(Table1[TANGGAL NOTA_H],A:A)</f>
        <v>45531</v>
      </c>
      <c r="X205" s="3" t="str">
        <f>IF(INDEX(Table1[TANGGAL GUDANG_H],A:A)="","",INDEX(Table1[TANGGAL GUDANG_H],A:A))</f>
        <v/>
      </c>
      <c r="Y205" s="3">
        <f>INDEX(Table1[TANGGAL UPDATE_H],A:A)</f>
        <v>45534</v>
      </c>
      <c r="Z205" t="str">
        <f>INDEX(Table1[KOMENTAR_H],A:A)</f>
        <v/>
      </c>
      <c r="AA205"/>
      <c r="AB205">
        <f>IF(Table4[[#This Row],[DISKON]]="",Table4[[#This Row],[HARGA]],Table4[[#This Row],[HARGA]]*Table4[[#This Row],[DISKON]])</f>
        <v>15000</v>
      </c>
      <c r="AC205">
        <f>Table4[[#This Row],[TATAL DISKON]]*Table4[[#This Row],[JUMLAH]]</f>
        <v>1260000</v>
      </c>
      <c r="AD205" t="str">
        <f>CONCATENATE(Table4[[#This Row],[SALES_C]],Table4[[#This Row],[NOTA TOKO]])</f>
        <v>V3459</v>
      </c>
      <c r="AE205">
        <f>INDEX(Table1[I],'4'!A:A)</f>
        <v>0</v>
      </c>
      <c r="AF205" t="e">
        <f>IF(Table4[[#This Row],[Column2]]="","",MATCH(Table4[[#This Row],[Column2]],AM:AM,0))</f>
        <v>#N/A</v>
      </c>
      <c r="AG205" t="str">
        <f>CONCATENATE(Table4[[#This Row],[TOKO-KOTA]],"_",Table4[[#This Row],[NAMA BARANG]])</f>
        <v>ARIA-PONOROGO_NOTEBOOK SPIRAL A5 8007</v>
      </c>
      <c r="AH205" t="str">
        <f>CONCATENATE(Table4[[#This Row],[CONCAT_TOKO KOTA + NAMA BARANG]],"_",Table4[[#This Row],[HARGA_C]])</f>
        <v>ARIA-PONOROGO_NOTEBOOK SPIRAL A5 8007_15000</v>
      </c>
      <c r="AK205" s="64">
        <v>2959</v>
      </c>
      <c r="AL205" s="8" t="s">
        <v>8476</v>
      </c>
      <c r="AM205" t="str">
        <f t="shared" si="3"/>
        <v>H2959</v>
      </c>
      <c r="AN205" t="e">
        <f>IF(Table10[[#This Row],[Column3]]="","",MATCH(Table10[[#This Row],[Column3]],AD:AD,0))</f>
        <v>#N/A</v>
      </c>
    </row>
    <row r="206" spans="1:40" ht="13.5" thickBot="1">
      <c r="A206" s="73">
        <v>227</v>
      </c>
      <c r="C206">
        <f>ROW()</f>
        <v>206</v>
      </c>
      <c r="D206">
        <f>INDEX(Table1[ROWID],A:A)</f>
        <v>215</v>
      </c>
      <c r="E206">
        <f>INDEX(Table1[//DBS],A:A)</f>
        <v>2182</v>
      </c>
      <c r="F206">
        <f>INDEX(Table1[HARGA_CONV],A:A)</f>
        <v>15000</v>
      </c>
      <c r="G206" t="str">
        <f>IF(INDEX(Table1[SALES_H],Table4[[#This Row],[ROWID]])=0,"",INDEX(Table1[SALES_H],Table4[[#This Row],[ROWID]]))</f>
        <v>E</v>
      </c>
      <c r="H206" t="str">
        <f>IF(Table4[[#This Row],[SALES]]="","",INDEX(SALES_DICT[2],MATCH(Table4[[#This Row],[SALES]],SALES_DICT[1],0)))</f>
        <v>V</v>
      </c>
      <c r="I206" s="2" t="str">
        <f>IF(INDEX(Table1[DISKON],A:A)=0,"",INDEX(Table1[DISKON],A:A))</f>
        <v/>
      </c>
      <c r="J206" s="2" t="str">
        <f>IF(INDEX(Table1[DISKON NOTA],A:A)=0,"",INDEX(Table1[DISKON NOTA],A:A))</f>
        <v/>
      </c>
      <c r="K206" s="7">
        <f>INDEX(Table1[ISI_CONV],A:A)</f>
        <v>84</v>
      </c>
      <c r="L206" s="11">
        <f>INDEX(Table1[NOTA TOKO],Table4[[#This Row],[ROWID]])</f>
        <v>3459</v>
      </c>
      <c r="M206" t="str">
        <f>Table4[[#This Row],[SALES DICT]]</f>
        <v>V</v>
      </c>
      <c r="N206" t="str">
        <f>INDEX(Table1[TOKO-KOTA_H],A:A)</f>
        <v>ARIA-PONOROGO</v>
      </c>
      <c r="O206" t="str">
        <f>IF(INDEX(Table1[KODE BARANG],A:A)=0,"",INDEX(Table1[KODE BARANG],A:A))</f>
        <v>NOT-NB120</v>
      </c>
      <c r="P206" t="str">
        <f>INDEX(Table1[NAMA BARANG],A:A)</f>
        <v>NOTEBOOK SPIRAL A5 8001</v>
      </c>
      <c r="Q206" t="str">
        <f>INDEX(Table1[ADA DI DAFTAR STOCK?],A:A)</f>
        <v>ADA</v>
      </c>
      <c r="R206" t="str">
        <f>SUBSTITUTE(_xlfn.NUMBERVALUE(Table4[[#This Row],[JUMLAH]],",","."),",",".")</f>
        <v>84</v>
      </c>
      <c r="S206" t="str">
        <f>INDEX(Table1[SATUAN_CONV],A:A)</f>
        <v>PCS</v>
      </c>
      <c r="T206" s="10" t="str">
        <f>SUBSTITUTE(_xlfn.NUMBERVALUE(Table4[[#This Row],[HARGA]],",","."),",",".")</f>
        <v>15000</v>
      </c>
      <c r="U206" s="12" t="str">
        <f>SUBSTITUTE(Table4[[#This Row],[DISKON]],",",".")</f>
        <v/>
      </c>
      <c r="V206" s="12" t="str">
        <f>SUBSTITUTE(Table4[[#This Row],[DISKON NOTA]],",",".")</f>
        <v/>
      </c>
      <c r="W206" s="3">
        <f>INDEX(Table1[TANGGAL NOTA_H],A:A)</f>
        <v>45531</v>
      </c>
      <c r="X206" s="3" t="str">
        <f>IF(INDEX(Table1[TANGGAL GUDANG_H],A:A)="","",INDEX(Table1[TANGGAL GUDANG_H],A:A))</f>
        <v/>
      </c>
      <c r="Y206" s="3">
        <f>INDEX(Table1[TANGGAL UPDATE_H],A:A)</f>
        <v>45534</v>
      </c>
      <c r="Z206" t="str">
        <f>INDEX(Table1[KOMENTAR_H],A:A)</f>
        <v/>
      </c>
      <c r="AA206"/>
      <c r="AB206">
        <f>IF(Table4[[#This Row],[DISKON]]="",Table4[[#This Row],[HARGA]],Table4[[#This Row],[HARGA]]*Table4[[#This Row],[DISKON]])</f>
        <v>15000</v>
      </c>
      <c r="AC206">
        <f>Table4[[#This Row],[TATAL DISKON]]*Table4[[#This Row],[JUMLAH]]</f>
        <v>1260000</v>
      </c>
      <c r="AD206" t="str">
        <f>CONCATENATE(Table4[[#This Row],[SALES_C]],Table4[[#This Row],[NOTA TOKO]])</f>
        <v>V3459</v>
      </c>
      <c r="AE206">
        <f>INDEX(Table1[I],'4'!A:A)</f>
        <v>0</v>
      </c>
      <c r="AF206" t="e">
        <f>IF(Table4[[#This Row],[Column2]]="","",MATCH(Table4[[#This Row],[Column2]],AM:AM,0))</f>
        <v>#N/A</v>
      </c>
      <c r="AG206" t="str">
        <f>CONCATENATE(Table4[[#This Row],[TOKO-KOTA]],"_",Table4[[#This Row],[NAMA BARANG]])</f>
        <v>ARIA-PONOROGO_NOTEBOOK SPIRAL A5 8001</v>
      </c>
      <c r="AH206" t="str">
        <f>CONCATENATE(Table4[[#This Row],[CONCAT_TOKO KOTA + NAMA BARANG]],"_",Table4[[#This Row],[HARGA_C]])</f>
        <v>ARIA-PONOROGO_NOTEBOOK SPIRAL A5 8001_15000</v>
      </c>
      <c r="AK206" s="64">
        <v>2959</v>
      </c>
      <c r="AL206" s="8" t="s">
        <v>8476</v>
      </c>
      <c r="AM206" t="str">
        <f t="shared" si="3"/>
        <v>H2959</v>
      </c>
      <c r="AN206" t="e">
        <f>IF(Table10[[#This Row],[Column3]]="","",MATCH(Table10[[#This Row],[Column3]],AD:AD,0))</f>
        <v>#N/A</v>
      </c>
    </row>
    <row r="207" spans="1:40" ht="13.5" thickBot="1">
      <c r="A207" s="73">
        <v>228</v>
      </c>
      <c r="C207">
        <f>ROW()</f>
        <v>207</v>
      </c>
      <c r="D207">
        <f>INDEX(Table1[ROWID],A:A)</f>
        <v>215</v>
      </c>
      <c r="E207">
        <f>INDEX(Table1[//DBS],A:A)</f>
        <v>2302</v>
      </c>
      <c r="F207">
        <f>INDEX(Table1[HARGA_CONV],A:A)</f>
        <v>16666.666666666668</v>
      </c>
      <c r="G207" t="str">
        <f>IF(INDEX(Table1[SALES_H],Table4[[#This Row],[ROWID]])=0,"",INDEX(Table1[SALES_H],Table4[[#This Row],[ROWID]]))</f>
        <v>E</v>
      </c>
      <c r="H207" t="str">
        <f>IF(Table4[[#This Row],[SALES]]="","",INDEX(SALES_DICT[2],MATCH(Table4[[#This Row],[SALES]],SALES_DICT[1],0)))</f>
        <v>V</v>
      </c>
      <c r="I207" s="2" t="str">
        <f>IF(INDEX(Table1[DISKON],A:A)=0,"",INDEX(Table1[DISKON],A:A))</f>
        <v/>
      </c>
      <c r="J207" s="2" t="str">
        <f>IF(INDEX(Table1[DISKON NOTA],A:A)=0,"",INDEX(Table1[DISKON NOTA],A:A))</f>
        <v/>
      </c>
      <c r="K207" s="7">
        <f>INDEX(Table1[ISI_CONV],A:A)</f>
        <v>60</v>
      </c>
      <c r="L207" s="11">
        <f>INDEX(Table1[NOTA TOKO],Table4[[#This Row],[ROWID]])</f>
        <v>3459</v>
      </c>
      <c r="M207" t="str">
        <f>Table4[[#This Row],[SALES DICT]]</f>
        <v>V</v>
      </c>
      <c r="N207" t="str">
        <f>INDEX(Table1[TOKO-KOTA_H],A:A)</f>
        <v>ARIA-PONOROGO</v>
      </c>
      <c r="O207" t="str">
        <f>IF(INDEX(Table1[KODE BARANG],A:A)=0,"",INDEX(Table1[KODE BARANG],A:A))</f>
        <v>PCA-IM61</v>
      </c>
      <c r="P207" t="str">
        <f>INDEX(Table1[NAMA BARANG],A:A)</f>
        <v>PENSIL CASE A-777 + CAL</v>
      </c>
      <c r="Q207" t="str">
        <f>INDEX(Table1[ADA DI DAFTAR STOCK?],A:A)</f>
        <v>ADA</v>
      </c>
      <c r="R207" t="str">
        <f>SUBSTITUTE(_xlfn.NUMBERVALUE(Table4[[#This Row],[JUMLAH]],",","."),",",".")</f>
        <v>60</v>
      </c>
      <c r="S207" t="str">
        <f>INDEX(Table1[SATUAN_CONV],A:A)</f>
        <v>PCS</v>
      </c>
      <c r="T207" s="10" t="str">
        <f>SUBSTITUTE(_xlfn.NUMBERVALUE(Table4[[#This Row],[HARGA]],",","."),",",".")</f>
        <v>16666.6666666667</v>
      </c>
      <c r="U207" s="12" t="str">
        <f>SUBSTITUTE(Table4[[#This Row],[DISKON]],",",".")</f>
        <v/>
      </c>
      <c r="V207" s="12" t="str">
        <f>SUBSTITUTE(Table4[[#This Row],[DISKON NOTA]],",",".")</f>
        <v/>
      </c>
      <c r="W207" s="3">
        <f>INDEX(Table1[TANGGAL NOTA_H],A:A)</f>
        <v>45531</v>
      </c>
      <c r="X207" s="3" t="str">
        <f>IF(INDEX(Table1[TANGGAL GUDANG_H],A:A)="","",INDEX(Table1[TANGGAL GUDANG_H],A:A))</f>
        <v/>
      </c>
      <c r="Y207" s="3">
        <f>INDEX(Table1[TANGGAL UPDATE_H],A:A)</f>
        <v>45534</v>
      </c>
      <c r="Z207" t="str">
        <f>INDEX(Table1[KOMENTAR_H],A:A)</f>
        <v/>
      </c>
      <c r="AA207"/>
      <c r="AB207">
        <f>IF(Table4[[#This Row],[DISKON]]="",Table4[[#This Row],[HARGA]],Table4[[#This Row],[HARGA]]*Table4[[#This Row],[DISKON]])</f>
        <v>16666.666666666668</v>
      </c>
      <c r="AC207">
        <f>Table4[[#This Row],[TATAL DISKON]]*Table4[[#This Row],[JUMLAH]]</f>
        <v>1000000.0000000001</v>
      </c>
      <c r="AD207" t="str">
        <f>CONCATENATE(Table4[[#This Row],[SALES_C]],Table4[[#This Row],[NOTA TOKO]])</f>
        <v>V3459</v>
      </c>
      <c r="AE207">
        <f>INDEX(Table1[I],'4'!A:A)</f>
        <v>0</v>
      </c>
      <c r="AF207" t="e">
        <f>IF(Table4[[#This Row],[Column2]]="","",MATCH(Table4[[#This Row],[Column2]],AM:AM,0))</f>
        <v>#N/A</v>
      </c>
      <c r="AG207" t="str">
        <f>CONCATENATE(Table4[[#This Row],[TOKO-KOTA]],"_",Table4[[#This Row],[NAMA BARANG]])</f>
        <v>ARIA-PONOROGO_PENSIL CASE A-777 + CAL</v>
      </c>
      <c r="AH207" t="str">
        <f>CONCATENATE(Table4[[#This Row],[CONCAT_TOKO KOTA + NAMA BARANG]],"_",Table4[[#This Row],[HARGA_C]])</f>
        <v>ARIA-PONOROGO_PENSIL CASE A-777 + CAL_16666.6666666667</v>
      </c>
      <c r="AK207" s="64">
        <v>2959</v>
      </c>
      <c r="AL207" s="8" t="s">
        <v>8476</v>
      </c>
      <c r="AM207" t="str">
        <f t="shared" si="3"/>
        <v>H2959</v>
      </c>
      <c r="AN207" t="e">
        <f>IF(Table10[[#This Row],[Column3]]="","",MATCH(Table10[[#This Row],[Column3]],AD:AD,0))</f>
        <v>#N/A</v>
      </c>
    </row>
    <row r="208" spans="1:40" ht="13.5" thickBot="1">
      <c r="A208" s="73">
        <v>229</v>
      </c>
      <c r="C208">
        <f>ROW()</f>
        <v>208</v>
      </c>
      <c r="D208">
        <f>INDEX(Table1[ROWID],A:A)</f>
        <v>215</v>
      </c>
      <c r="E208" t="str">
        <f>INDEX(Table1[//DBS],A:A)</f>
        <v/>
      </c>
      <c r="F208">
        <f>INDEX(Table1[HARGA_CONV],A:A)</f>
        <v>110000</v>
      </c>
      <c r="G208" t="str">
        <f>IF(INDEX(Table1[SALES_H],Table4[[#This Row],[ROWID]])=0,"",INDEX(Table1[SALES_H],Table4[[#This Row],[ROWID]]))</f>
        <v>E</v>
      </c>
      <c r="H208" t="str">
        <f>IF(Table4[[#This Row],[SALES]]="","",INDEX(SALES_DICT[2],MATCH(Table4[[#This Row],[SALES]],SALES_DICT[1],0)))</f>
        <v>V</v>
      </c>
      <c r="I208" s="2" t="str">
        <f>IF(INDEX(Table1[DISKON],A:A)=0,"",INDEX(Table1[DISKON],A:A))</f>
        <v/>
      </c>
      <c r="J208" s="2" t="str">
        <f>IF(INDEX(Table1[DISKON NOTA],A:A)=0,"",INDEX(Table1[DISKON NOTA],A:A))</f>
        <v/>
      </c>
      <c r="K208" s="7">
        <f>INDEX(Table1[ISI_CONV],A:A)</f>
        <v>5</v>
      </c>
      <c r="L208" s="11">
        <f>INDEX(Table1[NOTA TOKO],Table4[[#This Row],[ROWID]])</f>
        <v>3459</v>
      </c>
      <c r="M208" t="str">
        <f>Table4[[#This Row],[SALES DICT]]</f>
        <v>V</v>
      </c>
      <c r="N208" t="str">
        <f>INDEX(Table1[TOKO-KOTA_H],A:A)</f>
        <v>ARIA-PONOROGO</v>
      </c>
      <c r="O208" t="str">
        <f>IF(INDEX(Table1[KODE BARANG],A:A)=0,"",INDEX(Table1[KODE BARANG],A:A))</f>
        <v/>
      </c>
      <c r="P208" t="str">
        <f>INDEX(Table1[NAMA BARANG],A:A)</f>
        <v>PENCIL CASE KALENG PC-615-7DS</v>
      </c>
      <c r="Q208" t="str">
        <f>INDEX(Table1[ADA DI DAFTAR STOCK?],A:A)</f>
        <v>TIDAK ADA</v>
      </c>
      <c r="R208" t="str">
        <f>SUBSTITUTE(_xlfn.NUMBERVALUE(Table4[[#This Row],[JUMLAH]],",","."),",",".")</f>
        <v>5</v>
      </c>
      <c r="S208" t="str">
        <f>INDEX(Table1[SATUAN_CONV],A:A)</f>
        <v>LSN</v>
      </c>
      <c r="T208" s="10" t="str">
        <f>SUBSTITUTE(_xlfn.NUMBERVALUE(Table4[[#This Row],[HARGA]],",","."),",",".")</f>
        <v>110000</v>
      </c>
      <c r="U208" s="12" t="str">
        <f>SUBSTITUTE(Table4[[#This Row],[DISKON]],",",".")</f>
        <v/>
      </c>
      <c r="V208" s="12" t="str">
        <f>SUBSTITUTE(Table4[[#This Row],[DISKON NOTA]],",",".")</f>
        <v/>
      </c>
      <c r="W208" s="3">
        <f>INDEX(Table1[TANGGAL NOTA_H],A:A)</f>
        <v>45531</v>
      </c>
      <c r="X208" s="3" t="str">
        <f>IF(INDEX(Table1[TANGGAL GUDANG_H],A:A)="","",INDEX(Table1[TANGGAL GUDANG_H],A:A))</f>
        <v/>
      </c>
      <c r="Y208" s="3">
        <f>INDEX(Table1[TANGGAL UPDATE_H],A:A)</f>
        <v>45534</v>
      </c>
      <c r="Z208" t="str">
        <f>INDEX(Table1[KOMENTAR_H],A:A)</f>
        <v/>
      </c>
      <c r="AA208"/>
      <c r="AB208">
        <f>IF(Table4[[#This Row],[DISKON]]="",Table4[[#This Row],[HARGA]],Table4[[#This Row],[HARGA]]*Table4[[#This Row],[DISKON]])</f>
        <v>110000</v>
      </c>
      <c r="AC208">
        <f>Table4[[#This Row],[TATAL DISKON]]*Table4[[#This Row],[JUMLAH]]</f>
        <v>550000</v>
      </c>
      <c r="AD208" t="str">
        <f>CONCATENATE(Table4[[#This Row],[SALES_C]],Table4[[#This Row],[NOTA TOKO]])</f>
        <v>V3459</v>
      </c>
      <c r="AE208">
        <f>INDEX(Table1[I],'4'!A:A)</f>
        <v>0</v>
      </c>
      <c r="AF208" t="e">
        <f>IF(Table4[[#This Row],[Column2]]="","",MATCH(Table4[[#This Row],[Column2]],AM:AM,0))</f>
        <v>#N/A</v>
      </c>
      <c r="AG208" t="str">
        <f>CONCATENATE(Table4[[#This Row],[TOKO-KOTA]],"_",Table4[[#This Row],[NAMA BARANG]])</f>
        <v>ARIA-PONOROGO_PENCIL CASE KALENG PC-615-7DS</v>
      </c>
      <c r="AH208" t="str">
        <f>CONCATENATE(Table4[[#This Row],[CONCAT_TOKO KOTA + NAMA BARANG]],"_",Table4[[#This Row],[HARGA_C]])</f>
        <v>ARIA-PONOROGO_PENCIL CASE KALENG PC-615-7DS_110000</v>
      </c>
      <c r="AK208" s="64">
        <v>2959</v>
      </c>
      <c r="AL208" s="8" t="s">
        <v>8476</v>
      </c>
      <c r="AM208" t="str">
        <f t="shared" si="3"/>
        <v>H2959</v>
      </c>
      <c r="AN208" t="e">
        <f>IF(Table10[[#This Row],[Column3]]="","",MATCH(Table10[[#This Row],[Column3]],AD:AD,0))</f>
        <v>#N/A</v>
      </c>
    </row>
    <row r="209" spans="1:40" ht="13.5" thickBot="1">
      <c r="A209" s="73">
        <v>231</v>
      </c>
      <c r="C209">
        <f>ROW()</f>
        <v>209</v>
      </c>
      <c r="D209">
        <f>INDEX(Table1[ROWID],A:A)</f>
        <v>231</v>
      </c>
      <c r="E209">
        <f>INDEX(Table1[//DBS],A:A)</f>
        <v>63</v>
      </c>
      <c r="F209">
        <f>INDEX(Table1[HARGA_CONV],A:A)</f>
        <v>23000</v>
      </c>
      <c r="G209" t="str">
        <f>IF(INDEX(Table1[SALES_H],Table4[[#This Row],[ROWID]])=0,"",INDEX(Table1[SALES_H],Table4[[#This Row],[ROWID]]))</f>
        <v>E</v>
      </c>
      <c r="H209" t="str">
        <f>IF(Table4[[#This Row],[SALES]]="","",INDEX(SALES_DICT[2],MATCH(Table4[[#This Row],[SALES]],SALES_DICT[1],0)))</f>
        <v>V</v>
      </c>
      <c r="I209" s="2" t="str">
        <f>IF(INDEX(Table1[DISKON],A:A)=0,"",INDEX(Table1[DISKON],A:A))</f>
        <v/>
      </c>
      <c r="J209" s="2" t="str">
        <f>IF(INDEX(Table1[DISKON NOTA],A:A)=0,"",INDEX(Table1[DISKON NOTA],A:A))</f>
        <v/>
      </c>
      <c r="K209" s="7">
        <f>INDEX(Table1[ISI_CONV],A:A)</f>
        <v>60</v>
      </c>
      <c r="L209" s="11">
        <f>INDEX(Table1[NOTA TOKO],Table4[[#This Row],[ROWID]])</f>
        <v>3460</v>
      </c>
      <c r="M209" t="str">
        <f>Table4[[#This Row],[SALES DICT]]</f>
        <v>V</v>
      </c>
      <c r="N209" t="str">
        <f>INDEX(Table1[TOKO-KOTA_H],A:A)</f>
        <v>ARIA-PONOROGO</v>
      </c>
      <c r="O209" t="str">
        <f>IF(INDEX(Table1[KODE BARANG],A:A)=0,"",INDEX(Table1[KODE BARANG],A:A))</f>
        <v>AGE-NB14</v>
      </c>
      <c r="P209" t="str">
        <f>INDEX(Table1[NAMA BARANG],A:A)</f>
        <v>AGENDA BRANDED KANCING BUAYA</v>
      </c>
      <c r="Q209" t="str">
        <f>INDEX(Table1[ADA DI DAFTAR STOCK?],A:A)</f>
        <v>ADA</v>
      </c>
      <c r="R209" t="str">
        <f>SUBSTITUTE(_xlfn.NUMBERVALUE(Table4[[#This Row],[JUMLAH]],",","."),",",".")</f>
        <v>60</v>
      </c>
      <c r="S209" t="str">
        <f>INDEX(Table1[SATUAN_CONV],A:A)</f>
        <v>PCS</v>
      </c>
      <c r="T209" s="10" t="str">
        <f>SUBSTITUTE(_xlfn.NUMBERVALUE(Table4[[#This Row],[HARGA]],",","."),",",".")</f>
        <v>23000</v>
      </c>
      <c r="U209" s="12" t="str">
        <f>SUBSTITUTE(Table4[[#This Row],[DISKON]],",",".")</f>
        <v/>
      </c>
      <c r="V209" s="12" t="str">
        <f>SUBSTITUTE(Table4[[#This Row],[DISKON NOTA]],",",".")</f>
        <v/>
      </c>
      <c r="W209" s="3">
        <f>INDEX(Table1[TANGGAL NOTA_H],A:A)</f>
        <v>45531</v>
      </c>
      <c r="X209" s="3" t="str">
        <f>IF(INDEX(Table1[TANGGAL GUDANG_H],A:A)="","",INDEX(Table1[TANGGAL GUDANG_H],A:A))</f>
        <v/>
      </c>
      <c r="Y209" s="3">
        <f>INDEX(Table1[TANGGAL UPDATE_H],A:A)</f>
        <v>45534</v>
      </c>
      <c r="Z209" t="str">
        <f>INDEX(Table1[KOMENTAR_H],A:A)</f>
        <v/>
      </c>
      <c r="AA209"/>
      <c r="AB209">
        <f>IF(Table4[[#This Row],[DISKON]]="",Table4[[#This Row],[HARGA]],Table4[[#This Row],[HARGA]]*Table4[[#This Row],[DISKON]])</f>
        <v>23000</v>
      </c>
      <c r="AC209">
        <f>Table4[[#This Row],[TATAL DISKON]]*Table4[[#This Row],[JUMLAH]]</f>
        <v>1380000</v>
      </c>
      <c r="AD209" t="str">
        <f>CONCATENATE(Table4[[#This Row],[SALES_C]],Table4[[#This Row],[NOTA TOKO]])</f>
        <v>V3460</v>
      </c>
      <c r="AE209">
        <f>INDEX(Table1[I],'4'!A:A)</f>
        <v>0</v>
      </c>
      <c r="AF209" t="e">
        <f>IF(Table4[[#This Row],[Column2]]="","",MATCH(Table4[[#This Row],[Column2]],AM:AM,0))</f>
        <v>#N/A</v>
      </c>
      <c r="AG209" t="str">
        <f>CONCATENATE(Table4[[#This Row],[TOKO-KOTA]],"_",Table4[[#This Row],[NAMA BARANG]])</f>
        <v>ARIA-PONOROGO_AGENDA BRANDED KANCING BUAYA</v>
      </c>
      <c r="AH209" t="str">
        <f>CONCATENATE(Table4[[#This Row],[CONCAT_TOKO KOTA + NAMA BARANG]],"_",Table4[[#This Row],[HARGA_C]])</f>
        <v>ARIA-PONOROGO_AGENDA BRANDED KANCING BUAYA_23000</v>
      </c>
      <c r="AK209" s="64">
        <v>2959</v>
      </c>
      <c r="AL209" s="8" t="s">
        <v>8476</v>
      </c>
      <c r="AM209" t="str">
        <f t="shared" si="3"/>
        <v>H2959</v>
      </c>
      <c r="AN209" t="e">
        <f>IF(Table10[[#This Row],[Column3]]="","",MATCH(Table10[[#This Row],[Column3]],AD:AD,0))</f>
        <v>#N/A</v>
      </c>
    </row>
    <row r="210" spans="1:40" ht="13.5" thickBot="1">
      <c r="A210" s="73">
        <v>232</v>
      </c>
      <c r="C210">
        <f>ROW()</f>
        <v>210</v>
      </c>
      <c r="D210">
        <f>INDEX(Table1[ROWID],A:A)</f>
        <v>231</v>
      </c>
      <c r="E210" t="str">
        <f>INDEX(Table1[//DBS],A:A)</f>
        <v/>
      </c>
      <c r="F210">
        <f>INDEX(Table1[HARGA_CONV],A:A)</f>
        <v>7500</v>
      </c>
      <c r="G210" t="str">
        <f>IF(INDEX(Table1[SALES_H],Table4[[#This Row],[ROWID]])=0,"",INDEX(Table1[SALES_H],Table4[[#This Row],[ROWID]]))</f>
        <v>E</v>
      </c>
      <c r="H210" t="str">
        <f>IF(Table4[[#This Row],[SALES]]="","",INDEX(SALES_DICT[2],MATCH(Table4[[#This Row],[SALES]],SALES_DICT[1],0)))</f>
        <v>V</v>
      </c>
      <c r="I210" s="2" t="str">
        <f>IF(INDEX(Table1[DISKON],A:A)=0,"",INDEX(Table1[DISKON],A:A))</f>
        <v/>
      </c>
      <c r="J210" s="2" t="str">
        <f>IF(INDEX(Table1[DISKON NOTA],A:A)=0,"",INDEX(Table1[DISKON NOTA],A:A))</f>
        <v/>
      </c>
      <c r="K210" s="7">
        <f>INDEX(Table1[ISI_CONV],A:A)</f>
        <v>84</v>
      </c>
      <c r="L210" s="11">
        <f>INDEX(Table1[NOTA TOKO],Table4[[#This Row],[ROWID]])</f>
        <v>3460</v>
      </c>
      <c r="M210" t="str">
        <f>Table4[[#This Row],[SALES DICT]]</f>
        <v>V</v>
      </c>
      <c r="N210" t="str">
        <f>INDEX(Table1[TOKO-KOTA_H],A:A)</f>
        <v>ARIA-PONOROGO</v>
      </c>
      <c r="O210" t="str">
        <f>IF(INDEX(Table1[KODE BARANG],A:A)=0,"",INDEX(Table1[KODE BARANG],A:A))</f>
        <v/>
      </c>
      <c r="P210" t="str">
        <f>INDEX(Table1[NAMA BARANG],A:A)</f>
        <v>AGENDA NB 100K 5674</v>
      </c>
      <c r="Q210" t="str">
        <f>INDEX(Table1[ADA DI DAFTAR STOCK?],A:A)</f>
        <v>TIDAK ADA</v>
      </c>
      <c r="R210" t="str">
        <f>SUBSTITUTE(_xlfn.NUMBERVALUE(Table4[[#This Row],[JUMLAH]],",","."),",",".")</f>
        <v>84</v>
      </c>
      <c r="S210" t="str">
        <f>INDEX(Table1[SATUAN_CONV],A:A)</f>
        <v>PCS</v>
      </c>
      <c r="T210" s="10" t="str">
        <f>SUBSTITUTE(_xlfn.NUMBERVALUE(Table4[[#This Row],[HARGA]],",","."),",",".")</f>
        <v>7500</v>
      </c>
      <c r="U210" s="12" t="str">
        <f>SUBSTITUTE(Table4[[#This Row],[DISKON]],",",".")</f>
        <v/>
      </c>
      <c r="V210" s="12" t="str">
        <f>SUBSTITUTE(Table4[[#This Row],[DISKON NOTA]],",",".")</f>
        <v/>
      </c>
      <c r="W210" s="3">
        <f>INDEX(Table1[TANGGAL NOTA_H],A:A)</f>
        <v>45531</v>
      </c>
      <c r="X210" s="3" t="str">
        <f>IF(INDEX(Table1[TANGGAL GUDANG_H],A:A)="","",INDEX(Table1[TANGGAL GUDANG_H],A:A))</f>
        <v/>
      </c>
      <c r="Y210" s="3">
        <f>INDEX(Table1[TANGGAL UPDATE_H],A:A)</f>
        <v>45534</v>
      </c>
      <c r="Z210" t="str">
        <f>INDEX(Table1[KOMENTAR_H],A:A)</f>
        <v/>
      </c>
      <c r="AA210"/>
      <c r="AB210">
        <f>IF(Table4[[#This Row],[DISKON]]="",Table4[[#This Row],[HARGA]],Table4[[#This Row],[HARGA]]*Table4[[#This Row],[DISKON]])</f>
        <v>7500</v>
      </c>
      <c r="AC210">
        <f>Table4[[#This Row],[TATAL DISKON]]*Table4[[#This Row],[JUMLAH]]</f>
        <v>630000</v>
      </c>
      <c r="AD210" t="str">
        <f>CONCATENATE(Table4[[#This Row],[SALES_C]],Table4[[#This Row],[NOTA TOKO]])</f>
        <v>V3460</v>
      </c>
      <c r="AE210">
        <f>INDEX(Table1[I],'4'!A:A)</f>
        <v>0</v>
      </c>
      <c r="AF210" t="e">
        <f>IF(Table4[[#This Row],[Column2]]="","",MATCH(Table4[[#This Row],[Column2]],AM:AM,0))</f>
        <v>#N/A</v>
      </c>
      <c r="AG210" t="str">
        <f>CONCATENATE(Table4[[#This Row],[TOKO-KOTA]],"_",Table4[[#This Row],[NAMA BARANG]])</f>
        <v>ARIA-PONOROGO_AGENDA NB 100K 5674</v>
      </c>
      <c r="AH210" t="str">
        <f>CONCATENATE(Table4[[#This Row],[CONCAT_TOKO KOTA + NAMA BARANG]],"_",Table4[[#This Row],[HARGA_C]])</f>
        <v>ARIA-PONOROGO_AGENDA NB 100K 5674_7500</v>
      </c>
      <c r="AK210" s="64">
        <v>2959</v>
      </c>
      <c r="AL210" s="8" t="s">
        <v>8476</v>
      </c>
      <c r="AM210" t="str">
        <f t="shared" si="3"/>
        <v>H2959</v>
      </c>
      <c r="AN210" t="e">
        <f>IF(Table10[[#This Row],[Column3]]="","",MATCH(Table10[[#This Row],[Column3]],AD:AD,0))</f>
        <v>#N/A</v>
      </c>
    </row>
    <row r="211" spans="1:40" ht="13.5" thickBot="1">
      <c r="A211" s="73">
        <v>233</v>
      </c>
      <c r="C211">
        <f>ROW()</f>
        <v>211</v>
      </c>
      <c r="D211">
        <f>INDEX(Table1[ROWID],A:A)</f>
        <v>231</v>
      </c>
      <c r="E211">
        <f>INDEX(Table1[//DBS],A:A)</f>
        <v>2864</v>
      </c>
      <c r="F211">
        <f>INDEX(Table1[HARGA_CONV],A:A)</f>
        <v>100000</v>
      </c>
      <c r="G211" t="str">
        <f>IF(INDEX(Table1[SALES_H],Table4[[#This Row],[ROWID]])=0,"",INDEX(Table1[SALES_H],Table4[[#This Row],[ROWID]]))</f>
        <v>E</v>
      </c>
      <c r="H211" t="str">
        <f>IF(Table4[[#This Row],[SALES]]="","",INDEX(SALES_DICT[2],MATCH(Table4[[#This Row],[SALES]],SALES_DICT[1],0)))</f>
        <v>V</v>
      </c>
      <c r="I211" s="2">
        <f>IF(INDEX(Table1[DISKON],A:A)=0,"",INDEX(Table1[DISKON],A:A))</f>
        <v>0.15</v>
      </c>
      <c r="J211" s="2" t="str">
        <f>IF(INDEX(Table1[DISKON NOTA],A:A)=0,"",INDEX(Table1[DISKON NOTA],A:A))</f>
        <v/>
      </c>
      <c r="K211" s="7">
        <f>INDEX(Table1[ISI_CONV],A:A)</f>
        <v>6</v>
      </c>
      <c r="L211" s="11">
        <f>INDEX(Table1[NOTA TOKO],Table4[[#This Row],[ROWID]])</f>
        <v>3460</v>
      </c>
      <c r="M211" t="str">
        <f>Table4[[#This Row],[SALES DICT]]</f>
        <v>V</v>
      </c>
      <c r="N211" t="str">
        <f>INDEX(Table1[TOKO-KOTA_H],A:A)</f>
        <v>ARIA-PONOROGO</v>
      </c>
      <c r="O211" t="str">
        <f>IF(INDEX(Table1[KODE BARANG],A:A)=0,"",INDEX(Table1[KODE BARANG],A:A))</f>
        <v>TAS-IM36</v>
      </c>
      <c r="P211" t="str">
        <f>INDEX(Table1[NAMA BARANG],A:A)</f>
        <v>TAS GB-M WARNA-WARNI</v>
      </c>
      <c r="Q211" t="str">
        <f>INDEX(Table1[ADA DI DAFTAR STOCK?],A:A)</f>
        <v>ADA</v>
      </c>
      <c r="R211" t="str">
        <f>SUBSTITUTE(_xlfn.NUMBERVALUE(Table4[[#This Row],[JUMLAH]],",","."),",",".")</f>
        <v>6</v>
      </c>
      <c r="S211" t="str">
        <f>INDEX(Table1[SATUAN_CONV],A:A)</f>
        <v>LSN</v>
      </c>
      <c r="T211" s="10" t="str">
        <f>SUBSTITUTE(_xlfn.NUMBERVALUE(Table4[[#This Row],[HARGA]],",","."),",",".")</f>
        <v>100000</v>
      </c>
      <c r="U211" s="12" t="str">
        <f>SUBSTITUTE(Table4[[#This Row],[DISKON]],",",".")</f>
        <v>0.15</v>
      </c>
      <c r="V211" s="12" t="str">
        <f>SUBSTITUTE(Table4[[#This Row],[DISKON NOTA]],",",".")</f>
        <v/>
      </c>
      <c r="W211" s="3">
        <f>INDEX(Table1[TANGGAL NOTA_H],A:A)</f>
        <v>45531</v>
      </c>
      <c r="X211" s="3" t="str">
        <f>IF(INDEX(Table1[TANGGAL GUDANG_H],A:A)="","",INDEX(Table1[TANGGAL GUDANG_H],A:A))</f>
        <v/>
      </c>
      <c r="Y211" s="3">
        <f>INDEX(Table1[TANGGAL UPDATE_H],A:A)</f>
        <v>45534</v>
      </c>
      <c r="Z211" t="str">
        <f>INDEX(Table1[KOMENTAR_H],A:A)</f>
        <v/>
      </c>
      <c r="AA211"/>
      <c r="AB211">
        <f>IF(Table4[[#This Row],[DISKON]]="",Table4[[#This Row],[HARGA]],Table4[[#This Row],[HARGA]]*Table4[[#This Row],[DISKON]])</f>
        <v>15000</v>
      </c>
      <c r="AC211">
        <f>Table4[[#This Row],[TATAL DISKON]]*Table4[[#This Row],[JUMLAH]]</f>
        <v>90000</v>
      </c>
      <c r="AD211" t="str">
        <f>CONCATENATE(Table4[[#This Row],[SALES_C]],Table4[[#This Row],[NOTA TOKO]])</f>
        <v>V3460</v>
      </c>
      <c r="AE211">
        <f>INDEX(Table1[I],'4'!A:A)</f>
        <v>0</v>
      </c>
      <c r="AF211" t="e">
        <f>IF(Table4[[#This Row],[Column2]]="","",MATCH(Table4[[#This Row],[Column2]],AM:AM,0))</f>
        <v>#N/A</v>
      </c>
      <c r="AG211" t="str">
        <f>CONCATENATE(Table4[[#This Row],[TOKO-KOTA]],"_",Table4[[#This Row],[NAMA BARANG]])</f>
        <v>ARIA-PONOROGO_TAS GB-M WARNA-WARNI</v>
      </c>
      <c r="AH211" t="str">
        <f>CONCATENATE(Table4[[#This Row],[CONCAT_TOKO KOTA + NAMA BARANG]],"_",Table4[[#This Row],[HARGA_C]])</f>
        <v>ARIA-PONOROGO_TAS GB-M WARNA-WARNI_100000</v>
      </c>
      <c r="AK211" s="64">
        <v>2959</v>
      </c>
      <c r="AL211" s="8" t="s">
        <v>8476</v>
      </c>
      <c r="AM211" t="str">
        <f t="shared" si="3"/>
        <v>H2959</v>
      </c>
      <c r="AN211" t="e">
        <f>IF(Table10[[#This Row],[Column3]]="","",MATCH(Table10[[#This Row],[Column3]],AD:AD,0))</f>
        <v>#N/A</v>
      </c>
    </row>
    <row r="212" spans="1:40" ht="13.5" thickBot="1">
      <c r="A212" s="73">
        <v>234</v>
      </c>
      <c r="C212">
        <f>ROW()</f>
        <v>212</v>
      </c>
      <c r="D212">
        <f>INDEX(Table1[ROWID],A:A)</f>
        <v>231</v>
      </c>
      <c r="E212">
        <f>INDEX(Table1[//DBS],A:A)</f>
        <v>1410</v>
      </c>
      <c r="F212">
        <f>INDEX(Table1[HARGA_CONV],A:A)</f>
        <v>35000</v>
      </c>
      <c r="G212" t="str">
        <f>IF(INDEX(Table1[SALES_H],Table4[[#This Row],[ROWID]])=0,"",INDEX(Table1[SALES_H],Table4[[#This Row],[ROWID]]))</f>
        <v>E</v>
      </c>
      <c r="H212" t="str">
        <f>IF(Table4[[#This Row],[SALES]]="","",INDEX(SALES_DICT[2],MATCH(Table4[[#This Row],[SALES]],SALES_DICT[1],0)))</f>
        <v>V</v>
      </c>
      <c r="I212" s="2">
        <f>IF(INDEX(Table1[DISKON],A:A)=0,"",INDEX(Table1[DISKON],A:A))</f>
        <v>0.1</v>
      </c>
      <c r="J212" s="2" t="str">
        <f>IF(INDEX(Table1[DISKON NOTA],A:A)=0,"",INDEX(Table1[DISKON NOTA],A:A))</f>
        <v/>
      </c>
      <c r="K212" s="7">
        <f>INDEX(Table1[ISI_CONV],A:A)</f>
        <v>100</v>
      </c>
      <c r="L212" s="11">
        <f>INDEX(Table1[NOTA TOKO],Table4[[#This Row],[ROWID]])</f>
        <v>3460</v>
      </c>
      <c r="M212" t="str">
        <f>Table4[[#This Row],[SALES DICT]]</f>
        <v>V</v>
      </c>
      <c r="N212" t="str">
        <f>INDEX(Table1[TOKO-KOTA_H],A:A)</f>
        <v>ARIA-PONOROGO</v>
      </c>
      <c r="O212" t="str">
        <f>IF(INDEX(Table1[KODE BARANG],A:A)=0,"",INDEX(Table1[KODE BARANG],A:A))</f>
        <v>JAN-IM10</v>
      </c>
      <c r="P212" t="str">
        <f>INDEX(Table1[NAMA BARANG],A:A)</f>
        <v>JANGKA JOSS MS-404</v>
      </c>
      <c r="Q212" t="str">
        <f>INDEX(Table1[ADA DI DAFTAR STOCK?],A:A)</f>
        <v>ADA</v>
      </c>
      <c r="R212" t="str">
        <f>SUBSTITUTE(_xlfn.NUMBERVALUE(Table4[[#This Row],[JUMLAH]],",","."),",",".")</f>
        <v>100</v>
      </c>
      <c r="S212" t="str">
        <f>INDEX(Table1[SATUAN_CONV],A:A)</f>
        <v>PCS</v>
      </c>
      <c r="T212" s="10" t="str">
        <f>SUBSTITUTE(_xlfn.NUMBERVALUE(Table4[[#This Row],[HARGA]],",","."),",",".")</f>
        <v>35000</v>
      </c>
      <c r="U212" s="12" t="str">
        <f>SUBSTITUTE(Table4[[#This Row],[DISKON]],",",".")</f>
        <v>0.1</v>
      </c>
      <c r="V212" s="12" t="str">
        <f>SUBSTITUTE(Table4[[#This Row],[DISKON NOTA]],",",".")</f>
        <v/>
      </c>
      <c r="W212" s="3">
        <f>INDEX(Table1[TANGGAL NOTA_H],A:A)</f>
        <v>45531</v>
      </c>
      <c r="X212" s="3" t="str">
        <f>IF(INDEX(Table1[TANGGAL GUDANG_H],A:A)="","",INDEX(Table1[TANGGAL GUDANG_H],A:A))</f>
        <v/>
      </c>
      <c r="Y212" s="3">
        <f>INDEX(Table1[TANGGAL UPDATE_H],A:A)</f>
        <v>45534</v>
      </c>
      <c r="Z212" t="str">
        <f>INDEX(Table1[KOMENTAR_H],A:A)</f>
        <v/>
      </c>
      <c r="AA212"/>
      <c r="AB212">
        <f>IF(Table4[[#This Row],[DISKON]]="",Table4[[#This Row],[HARGA]],Table4[[#This Row],[HARGA]]*Table4[[#This Row],[DISKON]])</f>
        <v>3500</v>
      </c>
      <c r="AC212">
        <f>Table4[[#This Row],[TATAL DISKON]]*Table4[[#This Row],[JUMLAH]]</f>
        <v>350000</v>
      </c>
      <c r="AD212" t="str">
        <f>CONCATENATE(Table4[[#This Row],[SALES_C]],Table4[[#This Row],[NOTA TOKO]])</f>
        <v>V3460</v>
      </c>
      <c r="AE212">
        <f>INDEX(Table1[I],'4'!A:A)</f>
        <v>0</v>
      </c>
      <c r="AF212" t="e">
        <f>IF(Table4[[#This Row],[Column2]]="","",MATCH(Table4[[#This Row],[Column2]],AM:AM,0))</f>
        <v>#N/A</v>
      </c>
      <c r="AG212" t="str">
        <f>CONCATENATE(Table4[[#This Row],[TOKO-KOTA]],"_",Table4[[#This Row],[NAMA BARANG]])</f>
        <v>ARIA-PONOROGO_JANGKA JOSS MS-404</v>
      </c>
      <c r="AH212" t="str">
        <f>CONCATENATE(Table4[[#This Row],[CONCAT_TOKO KOTA + NAMA BARANG]],"_",Table4[[#This Row],[HARGA_C]])</f>
        <v>ARIA-PONOROGO_JANGKA JOSS MS-404_35000</v>
      </c>
      <c r="AK212" s="64">
        <v>2959</v>
      </c>
      <c r="AL212" s="8" t="s">
        <v>8476</v>
      </c>
      <c r="AM212" t="str">
        <f t="shared" si="3"/>
        <v>H2959</v>
      </c>
      <c r="AN212" t="e">
        <f>IF(Table10[[#This Row],[Column3]]="","",MATCH(Table10[[#This Row],[Column3]],AD:AD,0))</f>
        <v>#N/A</v>
      </c>
    </row>
    <row r="213" spans="1:40" ht="13.5" thickBot="1">
      <c r="A213" s="73">
        <v>236</v>
      </c>
      <c r="C213">
        <f>ROW()</f>
        <v>213</v>
      </c>
      <c r="D213">
        <f>INDEX(Table1[ROWID],A:A)</f>
        <v>236</v>
      </c>
      <c r="E213">
        <f>INDEX(Table1[//DBS],A:A)</f>
        <v>2860</v>
      </c>
      <c r="F213">
        <f>INDEX(Table1[HARGA_CONV],A:A)</f>
        <v>144000</v>
      </c>
      <c r="G213" t="str">
        <f>IF(INDEX(Table1[SALES_H],Table4[[#This Row],[ROWID]])=0,"",INDEX(Table1[SALES_H],Table4[[#This Row],[ROWID]]))</f>
        <v>G</v>
      </c>
      <c r="H213" t="str">
        <f>IF(Table4[[#This Row],[SALES]]="","",INDEX(SALES_DICT[2],MATCH(Table4[[#This Row],[SALES]],SALES_DICT[1],0)))</f>
        <v>G</v>
      </c>
      <c r="I213" s="2" t="str">
        <f>IF(INDEX(Table1[DISKON],A:A)=0,"",INDEX(Table1[DISKON],A:A))</f>
        <v/>
      </c>
      <c r="J213" s="2" t="str">
        <f>IF(INDEX(Table1[DISKON NOTA],A:A)=0,"",INDEX(Table1[DISKON NOTA],A:A))</f>
        <v/>
      </c>
      <c r="K213" s="7">
        <f>INDEX(Table1[ISI_CONV],A:A)</f>
        <v>1</v>
      </c>
      <c r="L213" s="11">
        <f>INDEX(Table1[NOTA TOKO],Table4[[#This Row],[ROWID]])</f>
        <v>3567</v>
      </c>
      <c r="M213" t="str">
        <f>Table4[[#This Row],[SALES DICT]]</f>
        <v>G</v>
      </c>
      <c r="N213" t="str">
        <f>INDEX(Table1[TOKO-KOTA_H],A:A)</f>
        <v>ANDI STAR-SALATIGA</v>
      </c>
      <c r="O213" t="str">
        <f>IF(INDEX(Table1[KODE BARANG],A:A)=0,"",INDEX(Table1[KODE BARANG],A:A))</f>
        <v>TAS-NB32</v>
      </c>
      <c r="P213" t="str">
        <f>INDEX(Table1[NAMA BARANG],A:A)</f>
        <v>TAS KARUNG 35X40 (3540)</v>
      </c>
      <c r="Q213" t="str">
        <f>INDEX(Table1[ADA DI DAFTAR STOCK?],A:A)</f>
        <v>ADA</v>
      </c>
      <c r="R213" t="str">
        <f>SUBSTITUTE(_xlfn.NUMBERVALUE(Table4[[#This Row],[JUMLAH]],",","."),",",".")</f>
        <v>1</v>
      </c>
      <c r="S213" t="str">
        <f>INDEX(Table1[SATUAN_CONV],A:A)</f>
        <v>LSN</v>
      </c>
      <c r="T213" s="10" t="str">
        <f>SUBSTITUTE(_xlfn.NUMBERVALUE(Table4[[#This Row],[HARGA]],",","."),",",".")</f>
        <v>144000</v>
      </c>
      <c r="U213" s="12" t="str">
        <f>SUBSTITUTE(Table4[[#This Row],[DISKON]],",",".")</f>
        <v/>
      </c>
      <c r="V213" s="12" t="str">
        <f>SUBSTITUTE(Table4[[#This Row],[DISKON NOTA]],",",".")</f>
        <v/>
      </c>
      <c r="W213" s="3">
        <f>INDEX(Table1[TANGGAL NOTA_H],A:A)</f>
        <v>45531</v>
      </c>
      <c r="X213" s="3" t="str">
        <f>IF(INDEX(Table1[TANGGAL GUDANG_H],A:A)="","",INDEX(Table1[TANGGAL GUDANG_H],A:A))</f>
        <v/>
      </c>
      <c r="Y213" s="3">
        <f>INDEX(Table1[TANGGAL UPDATE_H],A:A)</f>
        <v>45534</v>
      </c>
      <c r="Z213" t="str">
        <f>INDEX(Table1[KOMENTAR_H],A:A)</f>
        <v/>
      </c>
      <c r="AA213"/>
      <c r="AB213">
        <f>IF(Table4[[#This Row],[DISKON]]="",Table4[[#This Row],[HARGA]],Table4[[#This Row],[HARGA]]*Table4[[#This Row],[DISKON]])</f>
        <v>144000</v>
      </c>
      <c r="AC213">
        <f>Table4[[#This Row],[TATAL DISKON]]*Table4[[#This Row],[JUMLAH]]</f>
        <v>144000</v>
      </c>
      <c r="AD213" t="str">
        <f>CONCATENATE(Table4[[#This Row],[SALES_C]],Table4[[#This Row],[NOTA TOKO]])</f>
        <v>G3567</v>
      </c>
      <c r="AE213">
        <f>INDEX(Table1[I],'4'!A:A)</f>
        <v>0</v>
      </c>
      <c r="AF213" t="e">
        <f>IF(Table4[[#This Row],[Column2]]="","",MATCH(Table4[[#This Row],[Column2]],AM:AM,0))</f>
        <v>#N/A</v>
      </c>
      <c r="AG213" t="str">
        <f>CONCATENATE(Table4[[#This Row],[TOKO-KOTA]],"_",Table4[[#This Row],[NAMA BARANG]])</f>
        <v>ANDI STAR-SALATIGA_TAS KARUNG 35X40 (3540)</v>
      </c>
      <c r="AH213" t="str">
        <f>CONCATENATE(Table4[[#This Row],[CONCAT_TOKO KOTA + NAMA BARANG]],"_",Table4[[#This Row],[HARGA_C]])</f>
        <v>ANDI STAR-SALATIGA_TAS KARUNG 35X40 (3540)_144000</v>
      </c>
      <c r="AK213" s="64">
        <v>2959</v>
      </c>
      <c r="AL213" s="8" t="s">
        <v>8476</v>
      </c>
      <c r="AM213" t="str">
        <f t="shared" si="3"/>
        <v>H2959</v>
      </c>
      <c r="AN213" t="e">
        <f>IF(Table10[[#This Row],[Column3]]="","",MATCH(Table10[[#This Row],[Column3]],AD:AD,0))</f>
        <v>#N/A</v>
      </c>
    </row>
    <row r="214" spans="1:40" ht="13.5" thickBot="1">
      <c r="A214" s="73">
        <v>237</v>
      </c>
      <c r="C214">
        <f>ROW()</f>
        <v>214</v>
      </c>
      <c r="D214">
        <f>INDEX(Table1[ROWID],A:A)</f>
        <v>236</v>
      </c>
      <c r="E214">
        <f>INDEX(Table1[//DBS],A:A)</f>
        <v>2978</v>
      </c>
      <c r="F214">
        <f>INDEX(Table1[HARGA_CONV],A:A)</f>
        <v>187500</v>
      </c>
      <c r="G214" t="str">
        <f>IF(INDEX(Table1[SALES_H],Table4[[#This Row],[ROWID]])=0,"",INDEX(Table1[SALES_H],Table4[[#This Row],[ROWID]]))</f>
        <v>G</v>
      </c>
      <c r="H214" t="str">
        <f>IF(Table4[[#This Row],[SALES]]="","",INDEX(SALES_DICT[2],MATCH(Table4[[#This Row],[SALES]],SALES_DICT[1],0)))</f>
        <v>G</v>
      </c>
      <c r="I214" s="2" t="str">
        <f>IF(INDEX(Table1[DISKON],A:A)=0,"",INDEX(Table1[DISKON],A:A))</f>
        <v/>
      </c>
      <c r="J214" s="2" t="str">
        <f>IF(INDEX(Table1[DISKON NOTA],A:A)=0,"",INDEX(Table1[DISKON NOTA],A:A))</f>
        <v/>
      </c>
      <c r="K214" s="7">
        <f>INDEX(Table1[ISI_CONV],A:A)</f>
        <v>1</v>
      </c>
      <c r="L214" s="11">
        <f>INDEX(Table1[NOTA TOKO],Table4[[#This Row],[ROWID]])</f>
        <v>3567</v>
      </c>
      <c r="M214" t="str">
        <f>Table4[[#This Row],[SALES DICT]]</f>
        <v>G</v>
      </c>
      <c r="N214" t="str">
        <f>INDEX(Table1[TOKO-KOTA_H],A:A)</f>
        <v>ANDI STAR-SALATIGA</v>
      </c>
      <c r="O214" t="str">
        <f>IF(INDEX(Table1[KODE BARANG],A:A)=0,"",INDEX(Table1[KODE BARANG],A:A))</f>
        <v>TAS-NB169</v>
      </c>
      <c r="P214" t="str">
        <f>INDEX(Table1[NAMA BARANG],A:A)</f>
        <v>TAS KARUNG 50X55 (5055)</v>
      </c>
      <c r="Q214" t="str">
        <f>INDEX(Table1[ADA DI DAFTAR STOCK?],A:A)</f>
        <v>ADA</v>
      </c>
      <c r="R214" t="str">
        <f>SUBSTITUTE(_xlfn.NUMBERVALUE(Table4[[#This Row],[JUMLAH]],",","."),",",".")</f>
        <v>1</v>
      </c>
      <c r="S214" t="str">
        <f>INDEX(Table1[SATUAN_CONV],A:A)</f>
        <v>LSN</v>
      </c>
      <c r="T214" s="10" t="str">
        <f>SUBSTITUTE(_xlfn.NUMBERVALUE(Table4[[#This Row],[HARGA]],",","."),",",".")</f>
        <v>187500</v>
      </c>
      <c r="U214" s="12" t="str">
        <f>SUBSTITUTE(Table4[[#This Row],[DISKON]],",",".")</f>
        <v/>
      </c>
      <c r="V214" s="12" t="str">
        <f>SUBSTITUTE(Table4[[#This Row],[DISKON NOTA]],",",".")</f>
        <v/>
      </c>
      <c r="W214" s="3">
        <f>INDEX(Table1[TANGGAL NOTA_H],A:A)</f>
        <v>45531</v>
      </c>
      <c r="X214" s="3" t="str">
        <f>IF(INDEX(Table1[TANGGAL GUDANG_H],A:A)="","",INDEX(Table1[TANGGAL GUDANG_H],A:A))</f>
        <v/>
      </c>
      <c r="Y214" s="3">
        <f>INDEX(Table1[TANGGAL UPDATE_H],A:A)</f>
        <v>45534</v>
      </c>
      <c r="Z214" t="str">
        <f>INDEX(Table1[KOMENTAR_H],A:A)</f>
        <v/>
      </c>
      <c r="AA214"/>
      <c r="AB214">
        <f>IF(Table4[[#This Row],[DISKON]]="",Table4[[#This Row],[HARGA]],Table4[[#This Row],[HARGA]]*Table4[[#This Row],[DISKON]])</f>
        <v>187500</v>
      </c>
      <c r="AC214">
        <f>Table4[[#This Row],[TATAL DISKON]]*Table4[[#This Row],[JUMLAH]]</f>
        <v>187500</v>
      </c>
      <c r="AD214" t="str">
        <f>CONCATENATE(Table4[[#This Row],[SALES_C]],Table4[[#This Row],[NOTA TOKO]])</f>
        <v>G3567</v>
      </c>
      <c r="AE214">
        <f>INDEX(Table1[I],'4'!A:A)</f>
        <v>0</v>
      </c>
      <c r="AF214" t="e">
        <f>IF(Table4[[#This Row],[Column2]]="","",MATCH(Table4[[#This Row],[Column2]],AM:AM,0))</f>
        <v>#N/A</v>
      </c>
      <c r="AG214" t="str">
        <f>CONCATENATE(Table4[[#This Row],[TOKO-KOTA]],"_",Table4[[#This Row],[NAMA BARANG]])</f>
        <v>ANDI STAR-SALATIGA_TAS KARUNG 50X55 (5055)</v>
      </c>
      <c r="AH214" t="str">
        <f>CONCATENATE(Table4[[#This Row],[CONCAT_TOKO KOTA + NAMA BARANG]],"_",Table4[[#This Row],[HARGA_C]])</f>
        <v>ANDI STAR-SALATIGA_TAS KARUNG 50X55 (5055)_187500</v>
      </c>
      <c r="AK214" s="64">
        <v>2959</v>
      </c>
      <c r="AL214" s="8" t="s">
        <v>8476</v>
      </c>
      <c r="AM214" t="str">
        <f t="shared" si="3"/>
        <v>H2959</v>
      </c>
      <c r="AN214" t="e">
        <f>IF(Table10[[#This Row],[Column3]]="","",MATCH(Table10[[#This Row],[Column3]],AD:AD,0))</f>
        <v>#N/A</v>
      </c>
    </row>
    <row r="215" spans="1:40" ht="13.5" thickBot="1">
      <c r="A215" s="73">
        <v>238</v>
      </c>
      <c r="C215">
        <f>ROW()</f>
        <v>215</v>
      </c>
      <c r="D215">
        <f>INDEX(Table1[ROWID],A:A)</f>
        <v>236</v>
      </c>
      <c r="E215">
        <f>INDEX(Table1[//DBS],A:A)</f>
        <v>359</v>
      </c>
      <c r="F215">
        <f>INDEX(Table1[HARGA_CONV],A:A)</f>
        <v>24500</v>
      </c>
      <c r="G215" t="str">
        <f>IF(INDEX(Table1[SALES_H],Table4[[#This Row],[ROWID]])=0,"",INDEX(Table1[SALES_H],Table4[[#This Row],[ROWID]]))</f>
        <v>G</v>
      </c>
      <c r="H215" t="str">
        <f>IF(Table4[[#This Row],[SALES]]="","",INDEX(SALES_DICT[2],MATCH(Table4[[#This Row],[SALES]],SALES_DICT[1],0)))</f>
        <v>G</v>
      </c>
      <c r="I215" s="2" t="str">
        <f>IF(INDEX(Table1[DISKON],A:A)=0,"",INDEX(Table1[DISKON],A:A))</f>
        <v/>
      </c>
      <c r="J215" s="2" t="str">
        <f>IF(INDEX(Table1[DISKON NOTA],A:A)=0,"",INDEX(Table1[DISKON NOTA],A:A))</f>
        <v/>
      </c>
      <c r="K215" s="7">
        <f>INDEX(Table1[ISI_CONV],A:A)</f>
        <v>24</v>
      </c>
      <c r="L215" s="11">
        <f>INDEX(Table1[NOTA TOKO],Table4[[#This Row],[ROWID]])</f>
        <v>3567</v>
      </c>
      <c r="M215" t="str">
        <f>Table4[[#This Row],[SALES DICT]]</f>
        <v>G</v>
      </c>
      <c r="N215" t="str">
        <f>INDEX(Table1[TOKO-KOTA_H],A:A)</f>
        <v>ANDI STAR-SALATIGA</v>
      </c>
      <c r="O215" t="str">
        <f>IF(INDEX(Table1[KODE BARANG],A:A)=0,"",INDEX(Table1[KODE BARANG],A:A))</f>
        <v>BIN-IM47</v>
      </c>
      <c r="P215" t="str">
        <f>INDEX(Table1[NAMA BARANG],A:A)</f>
        <v>BINDERNOTE A5 B0196</v>
      </c>
      <c r="Q215" t="str">
        <f>INDEX(Table1[ADA DI DAFTAR STOCK?],A:A)</f>
        <v>ADA</v>
      </c>
      <c r="R215" t="str">
        <f>SUBSTITUTE(_xlfn.NUMBERVALUE(Table4[[#This Row],[JUMLAH]],",","."),",",".")</f>
        <v>24</v>
      </c>
      <c r="S215" t="str">
        <f>INDEX(Table1[SATUAN_CONV],A:A)</f>
        <v>PCS</v>
      </c>
      <c r="T215" s="10" t="str">
        <f>SUBSTITUTE(_xlfn.NUMBERVALUE(Table4[[#This Row],[HARGA]],",","."),",",".")</f>
        <v>24500</v>
      </c>
      <c r="U215" s="12" t="str">
        <f>SUBSTITUTE(Table4[[#This Row],[DISKON]],",",".")</f>
        <v/>
      </c>
      <c r="V215" s="12" t="str">
        <f>SUBSTITUTE(Table4[[#This Row],[DISKON NOTA]],",",".")</f>
        <v/>
      </c>
      <c r="W215" s="3">
        <f>INDEX(Table1[TANGGAL NOTA_H],A:A)</f>
        <v>45531</v>
      </c>
      <c r="X215" s="3" t="str">
        <f>IF(INDEX(Table1[TANGGAL GUDANG_H],A:A)="","",INDEX(Table1[TANGGAL GUDANG_H],A:A))</f>
        <v/>
      </c>
      <c r="Y215" s="3">
        <f>INDEX(Table1[TANGGAL UPDATE_H],A:A)</f>
        <v>45534</v>
      </c>
      <c r="Z215" t="str">
        <f>INDEX(Table1[KOMENTAR_H],A:A)</f>
        <v/>
      </c>
      <c r="AA215"/>
      <c r="AB215">
        <f>IF(Table4[[#This Row],[DISKON]]="",Table4[[#This Row],[HARGA]],Table4[[#This Row],[HARGA]]*Table4[[#This Row],[DISKON]])</f>
        <v>24500</v>
      </c>
      <c r="AC215">
        <f>Table4[[#This Row],[TATAL DISKON]]*Table4[[#This Row],[JUMLAH]]</f>
        <v>588000</v>
      </c>
      <c r="AD215" t="str">
        <f>CONCATENATE(Table4[[#This Row],[SALES_C]],Table4[[#This Row],[NOTA TOKO]])</f>
        <v>G3567</v>
      </c>
      <c r="AE215">
        <f>INDEX(Table1[I],'4'!A:A)</f>
        <v>0</v>
      </c>
      <c r="AF215" t="e">
        <f>IF(Table4[[#This Row],[Column2]]="","",MATCH(Table4[[#This Row],[Column2]],AM:AM,0))</f>
        <v>#N/A</v>
      </c>
      <c r="AG215" t="str">
        <f>CONCATENATE(Table4[[#This Row],[TOKO-KOTA]],"_",Table4[[#This Row],[NAMA BARANG]])</f>
        <v>ANDI STAR-SALATIGA_BINDERNOTE A5 B0196</v>
      </c>
      <c r="AH215" t="str">
        <f>CONCATENATE(Table4[[#This Row],[CONCAT_TOKO KOTA + NAMA BARANG]],"_",Table4[[#This Row],[HARGA_C]])</f>
        <v>ANDI STAR-SALATIGA_BINDERNOTE A5 B0196_24500</v>
      </c>
      <c r="AK215" s="64">
        <v>2959</v>
      </c>
      <c r="AL215" s="8" t="s">
        <v>8476</v>
      </c>
      <c r="AM215" t="str">
        <f t="shared" si="3"/>
        <v>H2959</v>
      </c>
      <c r="AN215" t="e">
        <f>IF(Table10[[#This Row],[Column3]]="","",MATCH(Table10[[#This Row],[Column3]],AD:AD,0))</f>
        <v>#N/A</v>
      </c>
    </row>
    <row r="216" spans="1:40" ht="13.5" thickBot="1">
      <c r="A216" s="73">
        <v>239</v>
      </c>
      <c r="C216">
        <f>ROW()</f>
        <v>216</v>
      </c>
      <c r="D216">
        <f>INDEX(Table1[ROWID],A:A)</f>
        <v>236</v>
      </c>
      <c r="E216">
        <f>INDEX(Table1[//DBS],A:A)</f>
        <v>2103</v>
      </c>
      <c r="F216">
        <f>INDEX(Table1[HARGA_CONV],A:A)</f>
        <v>85000</v>
      </c>
      <c r="G216" t="str">
        <f>IF(INDEX(Table1[SALES_H],Table4[[#This Row],[ROWID]])=0,"",INDEX(Table1[SALES_H],Table4[[#This Row],[ROWID]]))</f>
        <v>G</v>
      </c>
      <c r="H216" t="str">
        <f>IF(Table4[[#This Row],[SALES]]="","",INDEX(SALES_DICT[2],MATCH(Table4[[#This Row],[SALES]],SALES_DICT[1],0)))</f>
        <v>G</v>
      </c>
      <c r="I216" s="2" t="str">
        <f>IF(INDEX(Table1[DISKON],A:A)=0,"",INDEX(Table1[DISKON],A:A))</f>
        <v/>
      </c>
      <c r="J216" s="2" t="str">
        <f>IF(INDEX(Table1[DISKON NOTA],A:A)=0,"",INDEX(Table1[DISKON NOTA],A:A))</f>
        <v/>
      </c>
      <c r="K216" s="7">
        <f>INDEX(Table1[ISI_CONV],A:A)</f>
        <v>3</v>
      </c>
      <c r="L216" s="11">
        <f>INDEX(Table1[NOTA TOKO],Table4[[#This Row],[ROWID]])</f>
        <v>3567</v>
      </c>
      <c r="M216" t="str">
        <f>Table4[[#This Row],[SALES DICT]]</f>
        <v>G</v>
      </c>
      <c r="N216" t="str">
        <f>INDEX(Table1[TOKO-KOTA_H],A:A)</f>
        <v>ANDI STAR-SALATIGA</v>
      </c>
      <c r="O216" t="str">
        <f>IF(INDEX(Table1[KODE BARANG],A:A)=0,"",INDEX(Table1[KODE BARANG],A:A))</f>
        <v>NOT-IM39</v>
      </c>
      <c r="P216" t="str">
        <f>INDEX(Table1[NAMA BARANG],A:A)</f>
        <v>NOTEBOOK SPIRAL 28850-61</v>
      </c>
      <c r="Q216" t="str">
        <f>INDEX(Table1[ADA DI DAFTAR STOCK?],A:A)</f>
        <v>ADA</v>
      </c>
      <c r="R216" t="str">
        <f>SUBSTITUTE(_xlfn.NUMBERVALUE(Table4[[#This Row],[JUMLAH]],",","."),",",".")</f>
        <v>3</v>
      </c>
      <c r="S216" t="str">
        <f>INDEX(Table1[SATUAN_CONV],A:A)</f>
        <v>LSN</v>
      </c>
      <c r="T216" s="10" t="str">
        <f>SUBSTITUTE(_xlfn.NUMBERVALUE(Table4[[#This Row],[HARGA]],",","."),",",".")</f>
        <v>85000</v>
      </c>
      <c r="U216" s="12" t="str">
        <f>SUBSTITUTE(Table4[[#This Row],[DISKON]],",",".")</f>
        <v/>
      </c>
      <c r="V216" s="12" t="str">
        <f>SUBSTITUTE(Table4[[#This Row],[DISKON NOTA]],",",".")</f>
        <v/>
      </c>
      <c r="W216" s="3">
        <f>INDEX(Table1[TANGGAL NOTA_H],A:A)</f>
        <v>45531</v>
      </c>
      <c r="X216" s="3" t="str">
        <f>IF(INDEX(Table1[TANGGAL GUDANG_H],A:A)="","",INDEX(Table1[TANGGAL GUDANG_H],A:A))</f>
        <v/>
      </c>
      <c r="Y216" s="3">
        <f>INDEX(Table1[TANGGAL UPDATE_H],A:A)</f>
        <v>45534</v>
      </c>
      <c r="Z216" t="str">
        <f>INDEX(Table1[KOMENTAR_H],A:A)</f>
        <v/>
      </c>
      <c r="AA216"/>
      <c r="AB216">
        <f>IF(Table4[[#This Row],[DISKON]]="",Table4[[#This Row],[HARGA]],Table4[[#This Row],[HARGA]]*Table4[[#This Row],[DISKON]])</f>
        <v>85000</v>
      </c>
      <c r="AC216">
        <f>Table4[[#This Row],[TATAL DISKON]]*Table4[[#This Row],[JUMLAH]]</f>
        <v>255000</v>
      </c>
      <c r="AD216" t="str">
        <f>CONCATENATE(Table4[[#This Row],[SALES_C]],Table4[[#This Row],[NOTA TOKO]])</f>
        <v>G3567</v>
      </c>
      <c r="AE216">
        <f>INDEX(Table1[I],'4'!A:A)</f>
        <v>0</v>
      </c>
      <c r="AF216" t="e">
        <f>IF(Table4[[#This Row],[Column2]]="","",MATCH(Table4[[#This Row],[Column2]],AM:AM,0))</f>
        <v>#N/A</v>
      </c>
      <c r="AG216" t="str">
        <f>CONCATENATE(Table4[[#This Row],[TOKO-KOTA]],"_",Table4[[#This Row],[NAMA BARANG]])</f>
        <v>ANDI STAR-SALATIGA_NOTEBOOK SPIRAL 28850-61</v>
      </c>
      <c r="AH216" t="str">
        <f>CONCATENATE(Table4[[#This Row],[CONCAT_TOKO KOTA + NAMA BARANG]],"_",Table4[[#This Row],[HARGA_C]])</f>
        <v>ANDI STAR-SALATIGA_NOTEBOOK SPIRAL 28850-61_85000</v>
      </c>
      <c r="AK216" s="64">
        <v>2959</v>
      </c>
      <c r="AL216" s="8" t="s">
        <v>8476</v>
      </c>
      <c r="AM216" t="str">
        <f t="shared" si="3"/>
        <v>H2959</v>
      </c>
      <c r="AN216" t="e">
        <f>IF(Table10[[#This Row],[Column3]]="","",MATCH(Table10[[#This Row],[Column3]],AD:AD,0))</f>
        <v>#N/A</v>
      </c>
    </row>
    <row r="217" spans="1:40" ht="13.5" thickBot="1">
      <c r="A217" s="73">
        <v>240</v>
      </c>
      <c r="C217">
        <f>ROW()</f>
        <v>217</v>
      </c>
      <c r="D217">
        <f>INDEX(Table1[ROWID],A:A)</f>
        <v>236</v>
      </c>
      <c r="E217">
        <f>INDEX(Table1[//DBS],A:A)</f>
        <v>2084</v>
      </c>
      <c r="F217">
        <f>INDEX(Table1[HARGA_CONV],A:A)</f>
        <v>12000</v>
      </c>
      <c r="G217" t="str">
        <f>IF(INDEX(Table1[SALES_H],Table4[[#This Row],[ROWID]])=0,"",INDEX(Table1[SALES_H],Table4[[#This Row],[ROWID]]))</f>
        <v>G</v>
      </c>
      <c r="H217" t="str">
        <f>IF(Table4[[#This Row],[SALES]]="","",INDEX(SALES_DICT[2],MATCH(Table4[[#This Row],[SALES]],SALES_DICT[1],0)))</f>
        <v>G</v>
      </c>
      <c r="I217" s="2" t="str">
        <f>IF(INDEX(Table1[DISKON],A:A)=0,"",INDEX(Table1[DISKON],A:A))</f>
        <v/>
      </c>
      <c r="J217" s="2" t="str">
        <f>IF(INDEX(Table1[DISKON NOTA],A:A)=0,"",INDEX(Table1[DISKON NOTA],A:A))</f>
        <v/>
      </c>
      <c r="K217" s="7">
        <f>INDEX(Table1[ISI_CONV],A:A)</f>
        <v>36</v>
      </c>
      <c r="L217" s="11">
        <f>INDEX(Table1[NOTA TOKO],Table4[[#This Row],[ROWID]])</f>
        <v>3567</v>
      </c>
      <c r="M217" t="str">
        <f>Table4[[#This Row],[SALES DICT]]</f>
        <v>G</v>
      </c>
      <c r="N217" t="str">
        <f>INDEX(Table1[TOKO-KOTA_H],A:A)</f>
        <v>ANDI STAR-SALATIGA</v>
      </c>
      <c r="O217" t="str">
        <f>IF(INDEX(Table1[KODE BARANG],A:A)=0,"",INDEX(Table1[KODE BARANG],A:A))</f>
        <v>NOT-IM4</v>
      </c>
      <c r="P217" t="str">
        <f>INDEX(Table1[NAMA BARANG],A:A)</f>
        <v>NOTEBOOK SPIRAL 28825-61 A5</v>
      </c>
      <c r="Q217" t="str">
        <f>INDEX(Table1[ADA DI DAFTAR STOCK?],A:A)</f>
        <v>ADA</v>
      </c>
      <c r="R217" t="str">
        <f>SUBSTITUTE(_xlfn.NUMBERVALUE(Table4[[#This Row],[JUMLAH]],",","."),",",".")</f>
        <v>36</v>
      </c>
      <c r="S217" t="str">
        <f>INDEX(Table1[SATUAN_CONV],A:A)</f>
        <v>PCS</v>
      </c>
      <c r="T217" s="10" t="str">
        <f>SUBSTITUTE(_xlfn.NUMBERVALUE(Table4[[#This Row],[HARGA]],",","."),",",".")</f>
        <v>12000</v>
      </c>
      <c r="U217" s="12" t="str">
        <f>SUBSTITUTE(Table4[[#This Row],[DISKON]],",",".")</f>
        <v/>
      </c>
      <c r="V217" s="12" t="str">
        <f>SUBSTITUTE(Table4[[#This Row],[DISKON NOTA]],",",".")</f>
        <v/>
      </c>
      <c r="W217" s="3">
        <f>INDEX(Table1[TANGGAL NOTA_H],A:A)</f>
        <v>45531</v>
      </c>
      <c r="X217" s="3" t="str">
        <f>IF(INDEX(Table1[TANGGAL GUDANG_H],A:A)="","",INDEX(Table1[TANGGAL GUDANG_H],A:A))</f>
        <v/>
      </c>
      <c r="Y217" s="3">
        <f>INDEX(Table1[TANGGAL UPDATE_H],A:A)</f>
        <v>45534</v>
      </c>
      <c r="Z217" t="str">
        <f>INDEX(Table1[KOMENTAR_H],A:A)</f>
        <v/>
      </c>
      <c r="AA217"/>
      <c r="AB217">
        <f>IF(Table4[[#This Row],[DISKON]]="",Table4[[#This Row],[HARGA]],Table4[[#This Row],[HARGA]]*Table4[[#This Row],[DISKON]])</f>
        <v>12000</v>
      </c>
      <c r="AC217">
        <f>Table4[[#This Row],[TATAL DISKON]]*Table4[[#This Row],[JUMLAH]]</f>
        <v>432000</v>
      </c>
      <c r="AD217" t="str">
        <f>CONCATENATE(Table4[[#This Row],[SALES_C]],Table4[[#This Row],[NOTA TOKO]])</f>
        <v>G3567</v>
      </c>
      <c r="AE217">
        <f>INDEX(Table1[I],'4'!A:A)</f>
        <v>0</v>
      </c>
      <c r="AF217" t="e">
        <f>IF(Table4[[#This Row],[Column2]]="","",MATCH(Table4[[#This Row],[Column2]],AM:AM,0))</f>
        <v>#N/A</v>
      </c>
      <c r="AG217" t="str">
        <f>CONCATENATE(Table4[[#This Row],[TOKO-KOTA]],"_",Table4[[#This Row],[NAMA BARANG]])</f>
        <v>ANDI STAR-SALATIGA_NOTEBOOK SPIRAL 28825-61 A5</v>
      </c>
      <c r="AH217" t="str">
        <f>CONCATENATE(Table4[[#This Row],[CONCAT_TOKO KOTA + NAMA BARANG]],"_",Table4[[#This Row],[HARGA_C]])</f>
        <v>ANDI STAR-SALATIGA_NOTEBOOK SPIRAL 28825-61 A5_12000</v>
      </c>
      <c r="AK217" s="64">
        <v>2959</v>
      </c>
      <c r="AL217" s="8" t="s">
        <v>8476</v>
      </c>
      <c r="AM217" t="str">
        <f t="shared" si="3"/>
        <v>H2959</v>
      </c>
      <c r="AN217" t="e">
        <f>IF(Table10[[#This Row],[Column3]]="","",MATCH(Table10[[#This Row],[Column3]],AD:AD,0))</f>
        <v>#N/A</v>
      </c>
    </row>
    <row r="218" spans="1:40" ht="13.5" thickBot="1">
      <c r="A218" s="73">
        <v>241</v>
      </c>
      <c r="C218">
        <f>ROW()</f>
        <v>218</v>
      </c>
      <c r="D218">
        <f>INDEX(Table1[ROWID],A:A)</f>
        <v>236</v>
      </c>
      <c r="E218">
        <f>INDEX(Table1[//DBS],A:A)</f>
        <v>2168</v>
      </c>
      <c r="F218">
        <f>INDEX(Table1[HARGA_CONV],A:A)</f>
        <v>57500</v>
      </c>
      <c r="G218" t="str">
        <f>IF(INDEX(Table1[SALES_H],Table4[[#This Row],[ROWID]])=0,"",INDEX(Table1[SALES_H],Table4[[#This Row],[ROWID]]))</f>
        <v>G</v>
      </c>
      <c r="H218" t="str">
        <f>IF(Table4[[#This Row],[SALES]]="","",INDEX(SALES_DICT[2],MATCH(Table4[[#This Row],[SALES]],SALES_DICT[1],0)))</f>
        <v>G</v>
      </c>
      <c r="I218" s="2" t="str">
        <f>IF(INDEX(Table1[DISKON],A:A)=0,"",INDEX(Table1[DISKON],A:A))</f>
        <v/>
      </c>
      <c r="J218" s="2" t="str">
        <f>IF(INDEX(Table1[DISKON NOTA],A:A)=0,"",INDEX(Table1[DISKON NOTA],A:A))</f>
        <v/>
      </c>
      <c r="K218" s="7">
        <f>INDEX(Table1[ISI_CONV],A:A)</f>
        <v>1</v>
      </c>
      <c r="L218" s="11">
        <f>INDEX(Table1[NOTA TOKO],Table4[[#This Row],[ROWID]])</f>
        <v>3567</v>
      </c>
      <c r="M218" t="str">
        <f>Table4[[#This Row],[SALES DICT]]</f>
        <v>G</v>
      </c>
      <c r="N218" t="str">
        <f>INDEX(Table1[TOKO-KOTA_H],A:A)</f>
        <v>ANDI STAR-SALATIGA</v>
      </c>
      <c r="O218" t="str">
        <f>IF(INDEX(Table1[KODE BARANG],A:A)=0,"",INDEX(Table1[KODE BARANG],A:A))</f>
        <v>NOT-IM106</v>
      </c>
      <c r="P218" t="str">
        <f>INDEX(Table1[NAMA BARANG],A:A)</f>
        <v>NOTEBOOK 70100-11</v>
      </c>
      <c r="Q218" t="str">
        <f>INDEX(Table1[ADA DI DAFTAR STOCK?],A:A)</f>
        <v>ADA</v>
      </c>
      <c r="R218" t="str">
        <f>SUBSTITUTE(_xlfn.NUMBERVALUE(Table4[[#This Row],[JUMLAH]],",","."),",",".")</f>
        <v>1</v>
      </c>
      <c r="S218" t="str">
        <f>INDEX(Table1[SATUAN_CONV],A:A)</f>
        <v>LSN</v>
      </c>
      <c r="T218" s="10" t="str">
        <f>SUBSTITUTE(_xlfn.NUMBERVALUE(Table4[[#This Row],[HARGA]],",","."),",",".")</f>
        <v>57500</v>
      </c>
      <c r="U218" s="12" t="str">
        <f>SUBSTITUTE(Table4[[#This Row],[DISKON]],",",".")</f>
        <v/>
      </c>
      <c r="V218" s="12" t="str">
        <f>SUBSTITUTE(Table4[[#This Row],[DISKON NOTA]],",",".")</f>
        <v/>
      </c>
      <c r="W218" s="3">
        <f>INDEX(Table1[TANGGAL NOTA_H],A:A)</f>
        <v>45531</v>
      </c>
      <c r="X218" s="3" t="str">
        <f>IF(INDEX(Table1[TANGGAL GUDANG_H],A:A)="","",INDEX(Table1[TANGGAL GUDANG_H],A:A))</f>
        <v/>
      </c>
      <c r="Y218" s="3">
        <f>INDEX(Table1[TANGGAL UPDATE_H],A:A)</f>
        <v>45534</v>
      </c>
      <c r="Z218" t="str">
        <f>INDEX(Table1[KOMENTAR_H],A:A)</f>
        <v/>
      </c>
      <c r="AA218"/>
      <c r="AB218">
        <f>IF(Table4[[#This Row],[DISKON]]="",Table4[[#This Row],[HARGA]],Table4[[#This Row],[HARGA]]*Table4[[#This Row],[DISKON]])</f>
        <v>57500</v>
      </c>
      <c r="AC218">
        <f>Table4[[#This Row],[TATAL DISKON]]*Table4[[#This Row],[JUMLAH]]</f>
        <v>57500</v>
      </c>
      <c r="AD218" t="str">
        <f>CONCATENATE(Table4[[#This Row],[SALES_C]],Table4[[#This Row],[NOTA TOKO]])</f>
        <v>G3567</v>
      </c>
      <c r="AE218">
        <f>INDEX(Table1[I],'4'!A:A)</f>
        <v>0</v>
      </c>
      <c r="AF218" t="e">
        <f>IF(Table4[[#This Row],[Column2]]="","",MATCH(Table4[[#This Row],[Column2]],AM:AM,0))</f>
        <v>#N/A</v>
      </c>
      <c r="AG218" t="str">
        <f>CONCATENATE(Table4[[#This Row],[TOKO-KOTA]],"_",Table4[[#This Row],[NAMA BARANG]])</f>
        <v>ANDI STAR-SALATIGA_NOTEBOOK 70100-11</v>
      </c>
      <c r="AH218" t="str">
        <f>CONCATENATE(Table4[[#This Row],[CONCAT_TOKO KOTA + NAMA BARANG]],"_",Table4[[#This Row],[HARGA_C]])</f>
        <v>ANDI STAR-SALATIGA_NOTEBOOK 70100-11_57500</v>
      </c>
      <c r="AK218" s="64">
        <v>2959</v>
      </c>
      <c r="AL218" s="8" t="s">
        <v>8476</v>
      </c>
      <c r="AM218" t="str">
        <f t="shared" si="3"/>
        <v>H2959</v>
      </c>
      <c r="AN218" t="e">
        <f>IF(Table10[[#This Row],[Column3]]="","",MATCH(Table10[[#This Row],[Column3]],AD:AD,0))</f>
        <v>#N/A</v>
      </c>
    </row>
    <row r="219" spans="1:40" ht="13.5" thickBot="1">
      <c r="A219" s="73">
        <v>242</v>
      </c>
      <c r="C219">
        <f>ROW()</f>
        <v>219</v>
      </c>
      <c r="D219">
        <f>INDEX(Table1[ROWID],A:A)</f>
        <v>236</v>
      </c>
      <c r="E219">
        <f>INDEX(Table1[//DBS],A:A)</f>
        <v>2080</v>
      </c>
      <c r="F219">
        <f>INDEX(Table1[HARGA_CONV],A:A)</f>
        <v>7500</v>
      </c>
      <c r="G219" t="str">
        <f>IF(INDEX(Table1[SALES_H],Table4[[#This Row],[ROWID]])=0,"",INDEX(Table1[SALES_H],Table4[[#This Row],[ROWID]]))</f>
        <v>G</v>
      </c>
      <c r="H219" t="str">
        <f>IF(Table4[[#This Row],[SALES]]="","",INDEX(SALES_DICT[2],MATCH(Table4[[#This Row],[SALES]],SALES_DICT[1],0)))</f>
        <v>G</v>
      </c>
      <c r="I219" s="2" t="str">
        <f>IF(INDEX(Table1[DISKON],A:A)=0,"",INDEX(Table1[DISKON],A:A))</f>
        <v/>
      </c>
      <c r="J219" s="2" t="str">
        <f>IF(INDEX(Table1[DISKON NOTA],A:A)=0,"",INDEX(Table1[DISKON NOTA],A:A))</f>
        <v/>
      </c>
      <c r="K219" s="7">
        <f>INDEX(Table1[ISI_CONV],A:A)</f>
        <v>6</v>
      </c>
      <c r="L219" s="11">
        <f>INDEX(Table1[NOTA TOKO],Table4[[#This Row],[ROWID]])</f>
        <v>3567</v>
      </c>
      <c r="M219" t="str">
        <f>Table4[[#This Row],[SALES DICT]]</f>
        <v>G</v>
      </c>
      <c r="N219" t="str">
        <f>INDEX(Table1[TOKO-KOTA_H],A:A)</f>
        <v>ANDI STAR-SALATIGA</v>
      </c>
      <c r="O219" t="str">
        <f>IF(INDEX(Table1[KODE BARANG],A:A)=0,"",INDEX(Table1[KODE BARANG],A:A))</f>
        <v>NOT-IM3</v>
      </c>
      <c r="P219" t="str">
        <f>INDEX(Table1[NAMA BARANG],A:A)</f>
        <v>NOTEBOOK GLITTER JT 7050-11</v>
      </c>
      <c r="Q219" t="str">
        <f>INDEX(Table1[ADA DI DAFTAR STOCK?],A:A)</f>
        <v>ADA</v>
      </c>
      <c r="R219" t="str">
        <f>SUBSTITUTE(_xlfn.NUMBERVALUE(Table4[[#This Row],[JUMLAH]],",","."),",",".")</f>
        <v>6</v>
      </c>
      <c r="S219" t="str">
        <f>INDEX(Table1[SATUAN_CONV],A:A)</f>
        <v>PCS</v>
      </c>
      <c r="T219" s="10" t="str">
        <f>SUBSTITUTE(_xlfn.NUMBERVALUE(Table4[[#This Row],[HARGA]],",","."),",",".")</f>
        <v>7500</v>
      </c>
      <c r="U219" s="12" t="str">
        <f>SUBSTITUTE(Table4[[#This Row],[DISKON]],",",".")</f>
        <v/>
      </c>
      <c r="V219" s="12" t="str">
        <f>SUBSTITUTE(Table4[[#This Row],[DISKON NOTA]],",",".")</f>
        <v/>
      </c>
      <c r="W219" s="3">
        <f>INDEX(Table1[TANGGAL NOTA_H],A:A)</f>
        <v>45531</v>
      </c>
      <c r="X219" s="3" t="str">
        <f>IF(INDEX(Table1[TANGGAL GUDANG_H],A:A)="","",INDEX(Table1[TANGGAL GUDANG_H],A:A))</f>
        <v/>
      </c>
      <c r="Y219" s="3">
        <f>INDEX(Table1[TANGGAL UPDATE_H],A:A)</f>
        <v>45534</v>
      </c>
      <c r="Z219" t="str">
        <f>INDEX(Table1[KOMENTAR_H],A:A)</f>
        <v/>
      </c>
      <c r="AA219"/>
      <c r="AB219">
        <f>IF(Table4[[#This Row],[DISKON]]="",Table4[[#This Row],[HARGA]],Table4[[#This Row],[HARGA]]*Table4[[#This Row],[DISKON]])</f>
        <v>7500</v>
      </c>
      <c r="AC219">
        <f>Table4[[#This Row],[TATAL DISKON]]*Table4[[#This Row],[JUMLAH]]</f>
        <v>45000</v>
      </c>
      <c r="AD219" t="str">
        <f>CONCATENATE(Table4[[#This Row],[SALES_C]],Table4[[#This Row],[NOTA TOKO]])</f>
        <v>G3567</v>
      </c>
      <c r="AE219">
        <f>INDEX(Table1[I],'4'!A:A)</f>
        <v>0</v>
      </c>
      <c r="AF219" t="e">
        <f>IF(Table4[[#This Row],[Column2]]="","",MATCH(Table4[[#This Row],[Column2]],AM:AM,0))</f>
        <v>#N/A</v>
      </c>
      <c r="AG219" t="str">
        <f>CONCATENATE(Table4[[#This Row],[TOKO-KOTA]],"_",Table4[[#This Row],[NAMA BARANG]])</f>
        <v>ANDI STAR-SALATIGA_NOTEBOOK GLITTER JT 7050-11</v>
      </c>
      <c r="AH219" t="str">
        <f>CONCATENATE(Table4[[#This Row],[CONCAT_TOKO KOTA + NAMA BARANG]],"_",Table4[[#This Row],[HARGA_C]])</f>
        <v>ANDI STAR-SALATIGA_NOTEBOOK GLITTER JT 7050-11_7500</v>
      </c>
      <c r="AK219" s="64">
        <v>2959</v>
      </c>
      <c r="AL219" s="8" t="s">
        <v>8476</v>
      </c>
      <c r="AM219" t="str">
        <f t="shared" si="3"/>
        <v>H2959</v>
      </c>
      <c r="AN219" t="e">
        <f>IF(Table10[[#This Row],[Column3]]="","",MATCH(Table10[[#This Row],[Column3]],AD:AD,0))</f>
        <v>#N/A</v>
      </c>
    </row>
    <row r="220" spans="1:40" ht="13.5" thickBot="1">
      <c r="A220" s="73">
        <v>243</v>
      </c>
      <c r="C220">
        <f>ROW()</f>
        <v>220</v>
      </c>
      <c r="D220">
        <f>INDEX(Table1[ROWID],A:A)</f>
        <v>236</v>
      </c>
      <c r="E220">
        <f>INDEX(Table1[//DBS],A:A)</f>
        <v>2132</v>
      </c>
      <c r="F220">
        <f>INDEX(Table1[HARGA_CONV],A:A)</f>
        <v>7500</v>
      </c>
      <c r="G220" t="str">
        <f>IF(INDEX(Table1[SALES_H],Table4[[#This Row],[ROWID]])=0,"",INDEX(Table1[SALES_H],Table4[[#This Row],[ROWID]]))</f>
        <v>G</v>
      </c>
      <c r="H220" t="str">
        <f>IF(Table4[[#This Row],[SALES]]="","",INDEX(SALES_DICT[2],MATCH(Table4[[#This Row],[SALES]],SALES_DICT[1],0)))</f>
        <v>G</v>
      </c>
      <c r="I220" s="2" t="str">
        <f>IF(INDEX(Table1[DISKON],A:A)=0,"",INDEX(Table1[DISKON],A:A))</f>
        <v/>
      </c>
      <c r="J220" s="2" t="str">
        <f>IF(INDEX(Table1[DISKON NOTA],A:A)=0,"",INDEX(Table1[DISKON NOTA],A:A))</f>
        <v/>
      </c>
      <c r="K220" s="7">
        <f>INDEX(Table1[ISI_CONV],A:A)</f>
        <v>6</v>
      </c>
      <c r="L220" s="11">
        <f>INDEX(Table1[NOTA TOKO],Table4[[#This Row],[ROWID]])</f>
        <v>3567</v>
      </c>
      <c r="M220" t="str">
        <f>Table4[[#This Row],[SALES DICT]]</f>
        <v>G</v>
      </c>
      <c r="N220" t="str">
        <f>INDEX(Table1[TOKO-KOTA_H],A:A)</f>
        <v>ANDI STAR-SALATIGA</v>
      </c>
      <c r="O220" t="str">
        <f>IF(INDEX(Table1[KODE BARANG],A:A)=0,"",INDEX(Table1[KODE BARANG],A:A))</f>
        <v>NOT-IM68</v>
      </c>
      <c r="P220" t="str">
        <f>INDEX(Table1[NAMA BARANG],A:A)</f>
        <v>NOTEBOOK GLITTER JT 7050-19</v>
      </c>
      <c r="Q220" t="str">
        <f>INDEX(Table1[ADA DI DAFTAR STOCK?],A:A)</f>
        <v>ADA</v>
      </c>
      <c r="R220" t="str">
        <f>SUBSTITUTE(_xlfn.NUMBERVALUE(Table4[[#This Row],[JUMLAH]],",","."),",",".")</f>
        <v>6</v>
      </c>
      <c r="S220" t="str">
        <f>INDEX(Table1[SATUAN_CONV],A:A)</f>
        <v>PCS</v>
      </c>
      <c r="T220" s="10" t="str">
        <f>SUBSTITUTE(_xlfn.NUMBERVALUE(Table4[[#This Row],[HARGA]],",","."),",",".")</f>
        <v>7500</v>
      </c>
      <c r="U220" s="12" t="str">
        <f>SUBSTITUTE(Table4[[#This Row],[DISKON]],",",".")</f>
        <v/>
      </c>
      <c r="V220" s="12" t="str">
        <f>SUBSTITUTE(Table4[[#This Row],[DISKON NOTA]],",",".")</f>
        <v/>
      </c>
      <c r="W220" s="3">
        <f>INDEX(Table1[TANGGAL NOTA_H],A:A)</f>
        <v>45531</v>
      </c>
      <c r="X220" s="3" t="str">
        <f>IF(INDEX(Table1[TANGGAL GUDANG_H],A:A)="","",INDEX(Table1[TANGGAL GUDANG_H],A:A))</f>
        <v/>
      </c>
      <c r="Y220" s="3">
        <f>INDEX(Table1[TANGGAL UPDATE_H],A:A)</f>
        <v>45534</v>
      </c>
      <c r="Z220" t="str">
        <f>INDEX(Table1[KOMENTAR_H],A:A)</f>
        <v/>
      </c>
      <c r="AA220"/>
      <c r="AB220">
        <f>IF(Table4[[#This Row],[DISKON]]="",Table4[[#This Row],[HARGA]],Table4[[#This Row],[HARGA]]*Table4[[#This Row],[DISKON]])</f>
        <v>7500</v>
      </c>
      <c r="AC220">
        <f>Table4[[#This Row],[TATAL DISKON]]*Table4[[#This Row],[JUMLAH]]</f>
        <v>45000</v>
      </c>
      <c r="AD220" t="str">
        <f>CONCATENATE(Table4[[#This Row],[SALES_C]],Table4[[#This Row],[NOTA TOKO]])</f>
        <v>G3567</v>
      </c>
      <c r="AE220">
        <f>INDEX(Table1[I],'4'!A:A)</f>
        <v>0</v>
      </c>
      <c r="AF220" t="e">
        <f>IF(Table4[[#This Row],[Column2]]="","",MATCH(Table4[[#This Row],[Column2]],AM:AM,0))</f>
        <v>#N/A</v>
      </c>
      <c r="AG220" t="str">
        <f>CONCATENATE(Table4[[#This Row],[TOKO-KOTA]],"_",Table4[[#This Row],[NAMA BARANG]])</f>
        <v>ANDI STAR-SALATIGA_NOTEBOOK GLITTER JT 7050-19</v>
      </c>
      <c r="AH220" t="str">
        <f>CONCATENATE(Table4[[#This Row],[CONCAT_TOKO KOTA + NAMA BARANG]],"_",Table4[[#This Row],[HARGA_C]])</f>
        <v>ANDI STAR-SALATIGA_NOTEBOOK GLITTER JT 7050-19_7500</v>
      </c>
      <c r="AK220" s="64">
        <v>2959</v>
      </c>
      <c r="AL220" s="8" t="s">
        <v>8476</v>
      </c>
      <c r="AM220" t="str">
        <f t="shared" si="3"/>
        <v>H2959</v>
      </c>
      <c r="AN220" t="e">
        <f>IF(Table10[[#This Row],[Column3]]="","",MATCH(Table10[[#This Row],[Column3]],AD:AD,0))</f>
        <v>#N/A</v>
      </c>
    </row>
    <row r="221" spans="1:40" ht="13.5" thickBot="1">
      <c r="A221" s="73">
        <v>244</v>
      </c>
      <c r="C221">
        <f>ROW()</f>
        <v>221</v>
      </c>
      <c r="D221">
        <f>INDEX(Table1[ROWID],A:A)</f>
        <v>236</v>
      </c>
      <c r="E221">
        <f>INDEX(Table1[//DBS],A:A)</f>
        <v>2108</v>
      </c>
      <c r="F221">
        <f>INDEX(Table1[HARGA_CONV],A:A)</f>
        <v>7500</v>
      </c>
      <c r="G221" t="str">
        <f>IF(INDEX(Table1[SALES_H],Table4[[#This Row],[ROWID]])=0,"",INDEX(Table1[SALES_H],Table4[[#This Row],[ROWID]]))</f>
        <v>G</v>
      </c>
      <c r="H221" t="str">
        <f>IF(Table4[[#This Row],[SALES]]="","",INDEX(SALES_DICT[2],MATCH(Table4[[#This Row],[SALES]],SALES_DICT[1],0)))</f>
        <v>G</v>
      </c>
      <c r="I221" s="2" t="str">
        <f>IF(INDEX(Table1[DISKON],A:A)=0,"",INDEX(Table1[DISKON],A:A))</f>
        <v/>
      </c>
      <c r="J221" s="2" t="str">
        <f>IF(INDEX(Table1[DISKON NOTA],A:A)=0,"",INDEX(Table1[DISKON NOTA],A:A))</f>
        <v/>
      </c>
      <c r="K221" s="7">
        <f>INDEX(Table1[ISI_CONV],A:A)</f>
        <v>6</v>
      </c>
      <c r="L221" s="11">
        <f>INDEX(Table1[NOTA TOKO],Table4[[#This Row],[ROWID]])</f>
        <v>3567</v>
      </c>
      <c r="M221" t="str">
        <f>Table4[[#This Row],[SALES DICT]]</f>
        <v>G</v>
      </c>
      <c r="N221" t="str">
        <f>INDEX(Table1[TOKO-KOTA_H],A:A)</f>
        <v>ANDI STAR-SALATIGA</v>
      </c>
      <c r="O221" t="str">
        <f>IF(INDEX(Table1[KODE BARANG],A:A)=0,"",INDEX(Table1[KODE BARANG],A:A))</f>
        <v>NOT-IM44</v>
      </c>
      <c r="P221" t="str">
        <f>INDEX(Table1[NAMA BARANG],A:A)</f>
        <v>NOTEBOOK GLITTER JT 7050-2</v>
      </c>
      <c r="Q221" t="str">
        <f>INDEX(Table1[ADA DI DAFTAR STOCK?],A:A)</f>
        <v>ADA</v>
      </c>
      <c r="R221" t="str">
        <f>SUBSTITUTE(_xlfn.NUMBERVALUE(Table4[[#This Row],[JUMLAH]],",","."),",",".")</f>
        <v>6</v>
      </c>
      <c r="S221" t="str">
        <f>INDEX(Table1[SATUAN_CONV],A:A)</f>
        <v>PCS</v>
      </c>
      <c r="T221" s="10" t="str">
        <f>SUBSTITUTE(_xlfn.NUMBERVALUE(Table4[[#This Row],[HARGA]],",","."),",",".")</f>
        <v>7500</v>
      </c>
      <c r="U221" s="12" t="str">
        <f>SUBSTITUTE(Table4[[#This Row],[DISKON]],",",".")</f>
        <v/>
      </c>
      <c r="V221" s="12" t="str">
        <f>SUBSTITUTE(Table4[[#This Row],[DISKON NOTA]],",",".")</f>
        <v/>
      </c>
      <c r="W221" s="3">
        <f>INDEX(Table1[TANGGAL NOTA_H],A:A)</f>
        <v>45531</v>
      </c>
      <c r="X221" s="3" t="str">
        <f>IF(INDEX(Table1[TANGGAL GUDANG_H],A:A)="","",INDEX(Table1[TANGGAL GUDANG_H],A:A))</f>
        <v/>
      </c>
      <c r="Y221" s="3">
        <f>INDEX(Table1[TANGGAL UPDATE_H],A:A)</f>
        <v>45534</v>
      </c>
      <c r="Z221" t="str">
        <f>INDEX(Table1[KOMENTAR_H],A:A)</f>
        <v/>
      </c>
      <c r="AA221"/>
      <c r="AB221">
        <f>IF(Table4[[#This Row],[DISKON]]="",Table4[[#This Row],[HARGA]],Table4[[#This Row],[HARGA]]*Table4[[#This Row],[DISKON]])</f>
        <v>7500</v>
      </c>
      <c r="AC221">
        <f>Table4[[#This Row],[TATAL DISKON]]*Table4[[#This Row],[JUMLAH]]</f>
        <v>45000</v>
      </c>
      <c r="AD221" t="str">
        <f>CONCATENATE(Table4[[#This Row],[SALES_C]],Table4[[#This Row],[NOTA TOKO]])</f>
        <v>G3567</v>
      </c>
      <c r="AE221">
        <f>INDEX(Table1[I],'4'!A:A)</f>
        <v>0</v>
      </c>
      <c r="AF221" t="e">
        <f>IF(Table4[[#This Row],[Column2]]="","",MATCH(Table4[[#This Row],[Column2]],AM:AM,0))</f>
        <v>#N/A</v>
      </c>
      <c r="AG221" t="str">
        <f>CONCATENATE(Table4[[#This Row],[TOKO-KOTA]],"_",Table4[[#This Row],[NAMA BARANG]])</f>
        <v>ANDI STAR-SALATIGA_NOTEBOOK GLITTER JT 7050-2</v>
      </c>
      <c r="AH221" t="str">
        <f>CONCATENATE(Table4[[#This Row],[CONCAT_TOKO KOTA + NAMA BARANG]],"_",Table4[[#This Row],[HARGA_C]])</f>
        <v>ANDI STAR-SALATIGA_NOTEBOOK GLITTER JT 7050-2_7500</v>
      </c>
      <c r="AK221" s="64">
        <v>2960</v>
      </c>
      <c r="AL221" s="8" t="s">
        <v>8476</v>
      </c>
      <c r="AM221" t="str">
        <f t="shared" si="3"/>
        <v>H2960</v>
      </c>
      <c r="AN221" t="e">
        <f>IF(Table10[[#This Row],[Column3]]="","",MATCH(Table10[[#This Row],[Column3]],AD:AD,0))</f>
        <v>#N/A</v>
      </c>
    </row>
    <row r="222" spans="1:40" ht="13.5" thickBot="1">
      <c r="A222" s="73">
        <v>245</v>
      </c>
      <c r="C222">
        <f>ROW()</f>
        <v>222</v>
      </c>
      <c r="D222">
        <f>INDEX(Table1[ROWID],A:A)</f>
        <v>236</v>
      </c>
      <c r="E222">
        <f>INDEX(Table1[//DBS],A:A)</f>
        <v>2091</v>
      </c>
      <c r="F222">
        <f>INDEX(Table1[HARGA_CONV],A:A)</f>
        <v>7500</v>
      </c>
      <c r="G222" t="str">
        <f>IF(INDEX(Table1[SALES_H],Table4[[#This Row],[ROWID]])=0,"",INDEX(Table1[SALES_H],Table4[[#This Row],[ROWID]]))</f>
        <v>G</v>
      </c>
      <c r="H222" t="str">
        <f>IF(Table4[[#This Row],[SALES]]="","",INDEX(SALES_DICT[2],MATCH(Table4[[#This Row],[SALES]],SALES_DICT[1],0)))</f>
        <v>G</v>
      </c>
      <c r="I222" s="2" t="str">
        <f>IF(INDEX(Table1[DISKON],A:A)=0,"",INDEX(Table1[DISKON],A:A))</f>
        <v/>
      </c>
      <c r="J222" s="2" t="str">
        <f>IF(INDEX(Table1[DISKON NOTA],A:A)=0,"",INDEX(Table1[DISKON NOTA],A:A))</f>
        <v/>
      </c>
      <c r="K222" s="7">
        <f>INDEX(Table1[ISI_CONV],A:A)</f>
        <v>6</v>
      </c>
      <c r="L222" s="11">
        <f>INDEX(Table1[NOTA TOKO],Table4[[#This Row],[ROWID]])</f>
        <v>3567</v>
      </c>
      <c r="M222" t="str">
        <f>Table4[[#This Row],[SALES DICT]]</f>
        <v>G</v>
      </c>
      <c r="N222" t="str">
        <f>INDEX(Table1[TOKO-KOTA_H],A:A)</f>
        <v>ANDI STAR-SALATIGA</v>
      </c>
      <c r="O222" t="str">
        <f>IF(INDEX(Table1[KODE BARANG],A:A)=0,"",INDEX(Table1[KODE BARANG],A:A))</f>
        <v>NOT-IM24</v>
      </c>
      <c r="P222" t="str">
        <f>INDEX(Table1[NAMA BARANG],A:A)</f>
        <v>NOTEBOOK GLITTER JT 7050-18</v>
      </c>
      <c r="Q222" t="str">
        <f>INDEX(Table1[ADA DI DAFTAR STOCK?],A:A)</f>
        <v>ADA</v>
      </c>
      <c r="R222" t="str">
        <f>SUBSTITUTE(_xlfn.NUMBERVALUE(Table4[[#This Row],[JUMLAH]],",","."),",",".")</f>
        <v>6</v>
      </c>
      <c r="S222" t="str">
        <f>INDEX(Table1[SATUAN_CONV],A:A)</f>
        <v>PCS</v>
      </c>
      <c r="T222" s="10" t="str">
        <f>SUBSTITUTE(_xlfn.NUMBERVALUE(Table4[[#This Row],[HARGA]],",","."),",",".")</f>
        <v>7500</v>
      </c>
      <c r="U222" s="12" t="str">
        <f>SUBSTITUTE(Table4[[#This Row],[DISKON]],",",".")</f>
        <v/>
      </c>
      <c r="V222" s="12" t="str">
        <f>SUBSTITUTE(Table4[[#This Row],[DISKON NOTA]],",",".")</f>
        <v/>
      </c>
      <c r="W222" s="3">
        <f>INDEX(Table1[TANGGAL NOTA_H],A:A)</f>
        <v>45531</v>
      </c>
      <c r="X222" s="3" t="str">
        <f>IF(INDEX(Table1[TANGGAL GUDANG_H],A:A)="","",INDEX(Table1[TANGGAL GUDANG_H],A:A))</f>
        <v/>
      </c>
      <c r="Y222" s="3">
        <f>INDEX(Table1[TANGGAL UPDATE_H],A:A)</f>
        <v>45534</v>
      </c>
      <c r="Z222" t="str">
        <f>INDEX(Table1[KOMENTAR_H],A:A)</f>
        <v/>
      </c>
      <c r="AA222"/>
      <c r="AB222">
        <f>IF(Table4[[#This Row],[DISKON]]="",Table4[[#This Row],[HARGA]],Table4[[#This Row],[HARGA]]*Table4[[#This Row],[DISKON]])</f>
        <v>7500</v>
      </c>
      <c r="AC222">
        <f>Table4[[#This Row],[TATAL DISKON]]*Table4[[#This Row],[JUMLAH]]</f>
        <v>45000</v>
      </c>
      <c r="AD222" t="str">
        <f>CONCATENATE(Table4[[#This Row],[SALES_C]],Table4[[#This Row],[NOTA TOKO]])</f>
        <v>G3567</v>
      </c>
      <c r="AE222">
        <f>INDEX(Table1[I],'4'!A:A)</f>
        <v>0</v>
      </c>
      <c r="AF222" t="e">
        <f>IF(Table4[[#This Row],[Column2]]="","",MATCH(Table4[[#This Row],[Column2]],AM:AM,0))</f>
        <v>#N/A</v>
      </c>
      <c r="AG222" t="str">
        <f>CONCATENATE(Table4[[#This Row],[TOKO-KOTA]],"_",Table4[[#This Row],[NAMA BARANG]])</f>
        <v>ANDI STAR-SALATIGA_NOTEBOOK GLITTER JT 7050-18</v>
      </c>
      <c r="AH222" t="str">
        <f>CONCATENATE(Table4[[#This Row],[CONCAT_TOKO KOTA + NAMA BARANG]],"_",Table4[[#This Row],[HARGA_C]])</f>
        <v>ANDI STAR-SALATIGA_NOTEBOOK GLITTER JT 7050-18_7500</v>
      </c>
      <c r="AK222" s="64">
        <v>2960</v>
      </c>
      <c r="AL222" s="8" t="s">
        <v>8476</v>
      </c>
      <c r="AM222" t="str">
        <f t="shared" si="3"/>
        <v>H2960</v>
      </c>
      <c r="AN222" t="e">
        <f>IF(Table10[[#This Row],[Column3]]="","",MATCH(Table10[[#This Row],[Column3]],AD:AD,0))</f>
        <v>#N/A</v>
      </c>
    </row>
    <row r="223" spans="1:40" ht="13.5" thickBot="1">
      <c r="A223" s="73">
        <v>246</v>
      </c>
      <c r="C223">
        <f>ROW()</f>
        <v>223</v>
      </c>
      <c r="D223">
        <f>INDEX(Table1[ROWID],A:A)</f>
        <v>236</v>
      </c>
      <c r="E223">
        <f>INDEX(Table1[//DBS],A:A)</f>
        <v>2628</v>
      </c>
      <c r="F223">
        <f>INDEX(Table1[HARGA_CONV],A:A)</f>
        <v>8500</v>
      </c>
      <c r="G223" t="str">
        <f>IF(INDEX(Table1[SALES_H],Table4[[#This Row],[ROWID]])=0,"",INDEX(Table1[SALES_H],Table4[[#This Row],[ROWID]]))</f>
        <v>G</v>
      </c>
      <c r="H223" t="str">
        <f>IF(Table4[[#This Row],[SALES]]="","",INDEX(SALES_DICT[2],MATCH(Table4[[#This Row],[SALES]],SALES_DICT[1],0)))</f>
        <v>G</v>
      </c>
      <c r="I223" s="2" t="str">
        <f>IF(INDEX(Table1[DISKON],A:A)=0,"",INDEX(Table1[DISKON],A:A))</f>
        <v/>
      </c>
      <c r="J223" s="2" t="str">
        <f>IF(INDEX(Table1[DISKON NOTA],A:A)=0,"",INDEX(Table1[DISKON NOTA],A:A))</f>
        <v/>
      </c>
      <c r="K223" s="7">
        <f>INDEX(Table1[ISI_CONV],A:A)</f>
        <v>24</v>
      </c>
      <c r="L223" s="11">
        <f>INDEX(Table1[NOTA TOKO],Table4[[#This Row],[ROWID]])</f>
        <v>3567</v>
      </c>
      <c r="M223" t="str">
        <f>Table4[[#This Row],[SALES DICT]]</f>
        <v>G</v>
      </c>
      <c r="N223" t="str">
        <f>INDEX(Table1[TOKO-KOTA_H],A:A)</f>
        <v>ANDI STAR-SALATIGA</v>
      </c>
      <c r="O223" t="str">
        <f>IF(INDEX(Table1[KODE BARANG],A:A)=0,"",INDEX(Table1[KODE BARANG],A:A))</f>
        <v>POS-TF14</v>
      </c>
      <c r="P223" t="str">
        <f>INDEX(Table1[NAMA BARANG],A:A)</f>
        <v>STICK NOTE TF 654-8C-M</v>
      </c>
      <c r="Q223" t="str">
        <f>INDEX(Table1[ADA DI DAFTAR STOCK?],A:A)</f>
        <v>ADA</v>
      </c>
      <c r="R223" t="str">
        <f>SUBSTITUTE(_xlfn.NUMBERVALUE(Table4[[#This Row],[JUMLAH]],",","."),",",".")</f>
        <v>24</v>
      </c>
      <c r="S223" t="str">
        <f>INDEX(Table1[SATUAN_CONV],A:A)</f>
        <v>PCS</v>
      </c>
      <c r="T223" s="10" t="str">
        <f>SUBSTITUTE(_xlfn.NUMBERVALUE(Table4[[#This Row],[HARGA]],",","."),",",".")</f>
        <v>8500</v>
      </c>
      <c r="U223" s="12" t="str">
        <f>SUBSTITUTE(Table4[[#This Row],[DISKON]],",",".")</f>
        <v/>
      </c>
      <c r="V223" s="12" t="str">
        <f>SUBSTITUTE(Table4[[#This Row],[DISKON NOTA]],",",".")</f>
        <v/>
      </c>
      <c r="W223" s="3">
        <f>INDEX(Table1[TANGGAL NOTA_H],A:A)</f>
        <v>45531</v>
      </c>
      <c r="X223" s="3" t="str">
        <f>IF(INDEX(Table1[TANGGAL GUDANG_H],A:A)="","",INDEX(Table1[TANGGAL GUDANG_H],A:A))</f>
        <v/>
      </c>
      <c r="Y223" s="3">
        <f>INDEX(Table1[TANGGAL UPDATE_H],A:A)</f>
        <v>45534</v>
      </c>
      <c r="Z223" t="str">
        <f>INDEX(Table1[KOMENTAR_H],A:A)</f>
        <v/>
      </c>
      <c r="AA223"/>
      <c r="AB223">
        <f>IF(Table4[[#This Row],[DISKON]]="",Table4[[#This Row],[HARGA]],Table4[[#This Row],[HARGA]]*Table4[[#This Row],[DISKON]])</f>
        <v>8500</v>
      </c>
      <c r="AC223">
        <f>Table4[[#This Row],[TATAL DISKON]]*Table4[[#This Row],[JUMLAH]]</f>
        <v>204000</v>
      </c>
      <c r="AD223" t="str">
        <f>CONCATENATE(Table4[[#This Row],[SALES_C]],Table4[[#This Row],[NOTA TOKO]])</f>
        <v>G3567</v>
      </c>
      <c r="AE223">
        <f>INDEX(Table1[I],'4'!A:A)</f>
        <v>0</v>
      </c>
      <c r="AF223" t="e">
        <f>IF(Table4[[#This Row],[Column2]]="","",MATCH(Table4[[#This Row],[Column2]],AM:AM,0))</f>
        <v>#N/A</v>
      </c>
      <c r="AG223" t="str">
        <f>CONCATENATE(Table4[[#This Row],[TOKO-KOTA]],"_",Table4[[#This Row],[NAMA BARANG]])</f>
        <v>ANDI STAR-SALATIGA_STICK NOTE TF 654-8C-M</v>
      </c>
      <c r="AH223" t="str">
        <f>CONCATENATE(Table4[[#This Row],[CONCAT_TOKO KOTA + NAMA BARANG]],"_",Table4[[#This Row],[HARGA_C]])</f>
        <v>ANDI STAR-SALATIGA_STICK NOTE TF 654-8C-M_8500</v>
      </c>
      <c r="AK223" s="64">
        <v>2960</v>
      </c>
      <c r="AL223" s="8" t="s">
        <v>8476</v>
      </c>
      <c r="AM223" t="str">
        <f t="shared" si="3"/>
        <v>H2960</v>
      </c>
      <c r="AN223" t="e">
        <f>IF(Table10[[#This Row],[Column3]]="","",MATCH(Table10[[#This Row],[Column3]],AD:AD,0))</f>
        <v>#N/A</v>
      </c>
    </row>
    <row r="224" spans="1:40" ht="13.5" thickBot="1">
      <c r="A224" s="73">
        <v>247</v>
      </c>
      <c r="C224">
        <f>ROW()</f>
        <v>224</v>
      </c>
      <c r="D224">
        <f>INDEX(Table1[ROWID],A:A)</f>
        <v>236</v>
      </c>
      <c r="E224">
        <f>INDEX(Table1[//DBS],A:A)</f>
        <v>2178</v>
      </c>
      <c r="F224">
        <f>INDEX(Table1[HARGA_CONV],A:A)</f>
        <v>15000</v>
      </c>
      <c r="G224" t="str">
        <f>IF(INDEX(Table1[SALES_H],Table4[[#This Row],[ROWID]])=0,"",INDEX(Table1[SALES_H],Table4[[#This Row],[ROWID]]))</f>
        <v>G</v>
      </c>
      <c r="H224" t="str">
        <f>IF(Table4[[#This Row],[SALES]]="","",INDEX(SALES_DICT[2],MATCH(Table4[[#This Row],[SALES]],SALES_DICT[1],0)))</f>
        <v>G</v>
      </c>
      <c r="I224" s="2" t="str">
        <f>IF(INDEX(Table1[DISKON],A:A)=0,"",INDEX(Table1[DISKON],A:A))</f>
        <v/>
      </c>
      <c r="J224" s="2" t="str">
        <f>IF(INDEX(Table1[DISKON NOTA],A:A)=0,"",INDEX(Table1[DISKON NOTA],A:A))</f>
        <v/>
      </c>
      <c r="K224" s="7">
        <f>INDEX(Table1[ISI_CONV],A:A)</f>
        <v>24</v>
      </c>
      <c r="L224" s="11">
        <f>INDEX(Table1[NOTA TOKO],Table4[[#This Row],[ROWID]])</f>
        <v>3567</v>
      </c>
      <c r="M224" t="str">
        <f>Table4[[#This Row],[SALES DICT]]</f>
        <v>G</v>
      </c>
      <c r="N224" t="str">
        <f>INDEX(Table1[TOKO-KOTA_H],A:A)</f>
        <v>ANDI STAR-SALATIGA</v>
      </c>
      <c r="O224" t="str">
        <f>IF(INDEX(Table1[KODE BARANG],A:A)=0,"",INDEX(Table1[KODE BARANG],A:A))</f>
        <v>NOT-NB116</v>
      </c>
      <c r="P224" t="str">
        <f>INDEX(Table1[NAMA BARANG],A:A)</f>
        <v>NOTEBOOK SPIRAL A5 LB-2529-22</v>
      </c>
      <c r="Q224" t="str">
        <f>INDEX(Table1[ADA DI DAFTAR STOCK?],A:A)</f>
        <v>ADA</v>
      </c>
      <c r="R224" t="str">
        <f>SUBSTITUTE(_xlfn.NUMBERVALUE(Table4[[#This Row],[JUMLAH]],",","."),",",".")</f>
        <v>24</v>
      </c>
      <c r="S224" t="str">
        <f>INDEX(Table1[SATUAN_CONV],A:A)</f>
        <v>PCS</v>
      </c>
      <c r="T224" s="10" t="str">
        <f>SUBSTITUTE(_xlfn.NUMBERVALUE(Table4[[#This Row],[HARGA]],",","."),",",".")</f>
        <v>15000</v>
      </c>
      <c r="U224" s="12" t="str">
        <f>SUBSTITUTE(Table4[[#This Row],[DISKON]],",",".")</f>
        <v/>
      </c>
      <c r="V224" s="12" t="str">
        <f>SUBSTITUTE(Table4[[#This Row],[DISKON NOTA]],",",".")</f>
        <v/>
      </c>
      <c r="W224" s="3">
        <f>INDEX(Table1[TANGGAL NOTA_H],A:A)</f>
        <v>45531</v>
      </c>
      <c r="X224" s="3" t="str">
        <f>IF(INDEX(Table1[TANGGAL GUDANG_H],A:A)="","",INDEX(Table1[TANGGAL GUDANG_H],A:A))</f>
        <v/>
      </c>
      <c r="Y224" s="3">
        <f>INDEX(Table1[TANGGAL UPDATE_H],A:A)</f>
        <v>45534</v>
      </c>
      <c r="Z224" t="str">
        <f>INDEX(Table1[KOMENTAR_H],A:A)</f>
        <v/>
      </c>
      <c r="AA224"/>
      <c r="AB224">
        <f>IF(Table4[[#This Row],[DISKON]]="",Table4[[#This Row],[HARGA]],Table4[[#This Row],[HARGA]]*Table4[[#This Row],[DISKON]])</f>
        <v>15000</v>
      </c>
      <c r="AC224">
        <f>Table4[[#This Row],[TATAL DISKON]]*Table4[[#This Row],[JUMLAH]]</f>
        <v>360000</v>
      </c>
      <c r="AD224" t="str">
        <f>CONCATENATE(Table4[[#This Row],[SALES_C]],Table4[[#This Row],[NOTA TOKO]])</f>
        <v>G3567</v>
      </c>
      <c r="AE224">
        <f>INDEX(Table1[I],'4'!A:A)</f>
        <v>0</v>
      </c>
      <c r="AF224" t="e">
        <f>IF(Table4[[#This Row],[Column2]]="","",MATCH(Table4[[#This Row],[Column2]],AM:AM,0))</f>
        <v>#N/A</v>
      </c>
      <c r="AG224" t="str">
        <f>CONCATENATE(Table4[[#This Row],[TOKO-KOTA]],"_",Table4[[#This Row],[NAMA BARANG]])</f>
        <v>ANDI STAR-SALATIGA_NOTEBOOK SPIRAL A5 LB-2529-22</v>
      </c>
      <c r="AH224" t="str">
        <f>CONCATENATE(Table4[[#This Row],[CONCAT_TOKO KOTA + NAMA BARANG]],"_",Table4[[#This Row],[HARGA_C]])</f>
        <v>ANDI STAR-SALATIGA_NOTEBOOK SPIRAL A5 LB-2529-22_15000</v>
      </c>
      <c r="AK224" s="64">
        <v>2960</v>
      </c>
      <c r="AL224" s="8" t="s">
        <v>8476</v>
      </c>
      <c r="AM224" t="str">
        <f t="shared" si="3"/>
        <v>H2960</v>
      </c>
      <c r="AN224" t="e">
        <f>IF(Table10[[#This Row],[Column3]]="","",MATCH(Table10[[#This Row],[Column3]],AD:AD,0))</f>
        <v>#N/A</v>
      </c>
    </row>
    <row r="225" spans="1:40" ht="13.5" thickBot="1">
      <c r="A225" s="73">
        <v>248</v>
      </c>
      <c r="C225">
        <f>ROW()</f>
        <v>225</v>
      </c>
      <c r="D225">
        <f>INDEX(Table1[ROWID],A:A)</f>
        <v>236</v>
      </c>
      <c r="E225">
        <f>INDEX(Table1[//DBS],A:A)</f>
        <v>2183</v>
      </c>
      <c r="F225">
        <f>INDEX(Table1[HARGA_CONV],A:A)</f>
        <v>15000</v>
      </c>
      <c r="G225" t="str">
        <f>IF(INDEX(Table1[SALES_H],Table4[[#This Row],[ROWID]])=0,"",INDEX(Table1[SALES_H],Table4[[#This Row],[ROWID]]))</f>
        <v>G</v>
      </c>
      <c r="H225" t="str">
        <f>IF(Table4[[#This Row],[SALES]]="","",INDEX(SALES_DICT[2],MATCH(Table4[[#This Row],[SALES]],SALES_DICT[1],0)))</f>
        <v>G</v>
      </c>
      <c r="I225" s="2" t="str">
        <f>IF(INDEX(Table1[DISKON],A:A)=0,"",INDEX(Table1[DISKON],A:A))</f>
        <v/>
      </c>
      <c r="J225" s="2" t="str">
        <f>IF(INDEX(Table1[DISKON NOTA],A:A)=0,"",INDEX(Table1[DISKON NOTA],A:A))</f>
        <v/>
      </c>
      <c r="K225" s="7">
        <f>INDEX(Table1[ISI_CONV],A:A)</f>
        <v>24</v>
      </c>
      <c r="L225" s="11">
        <f>INDEX(Table1[NOTA TOKO],Table4[[#This Row],[ROWID]])</f>
        <v>3567</v>
      </c>
      <c r="M225" t="str">
        <f>Table4[[#This Row],[SALES DICT]]</f>
        <v>G</v>
      </c>
      <c r="N225" t="str">
        <f>INDEX(Table1[TOKO-KOTA_H],A:A)</f>
        <v>ANDI STAR-SALATIGA</v>
      </c>
      <c r="O225" t="str">
        <f>IF(INDEX(Table1[KODE BARANG],A:A)=0,"",INDEX(Table1[KODE BARANG],A:A))</f>
        <v>NOT-NB121</v>
      </c>
      <c r="P225" t="str">
        <f>INDEX(Table1[NAMA BARANG],A:A)</f>
        <v>NOTEBOOK SPIRAL A5 8006</v>
      </c>
      <c r="Q225" t="str">
        <f>INDEX(Table1[ADA DI DAFTAR STOCK?],A:A)</f>
        <v>ADA</v>
      </c>
      <c r="R225" t="str">
        <f>SUBSTITUTE(_xlfn.NUMBERVALUE(Table4[[#This Row],[JUMLAH]],",","."),",",".")</f>
        <v>24</v>
      </c>
      <c r="S225" t="str">
        <f>INDEX(Table1[SATUAN_CONV],A:A)</f>
        <v>PCS</v>
      </c>
      <c r="T225" s="10" t="str">
        <f>SUBSTITUTE(_xlfn.NUMBERVALUE(Table4[[#This Row],[HARGA]],",","."),",",".")</f>
        <v>15000</v>
      </c>
      <c r="U225" s="12" t="str">
        <f>SUBSTITUTE(Table4[[#This Row],[DISKON]],",",".")</f>
        <v/>
      </c>
      <c r="V225" s="12" t="str">
        <f>SUBSTITUTE(Table4[[#This Row],[DISKON NOTA]],",",".")</f>
        <v/>
      </c>
      <c r="W225" s="3">
        <f>INDEX(Table1[TANGGAL NOTA_H],A:A)</f>
        <v>45531</v>
      </c>
      <c r="X225" s="3" t="str">
        <f>IF(INDEX(Table1[TANGGAL GUDANG_H],A:A)="","",INDEX(Table1[TANGGAL GUDANG_H],A:A))</f>
        <v/>
      </c>
      <c r="Y225" s="3">
        <f>INDEX(Table1[TANGGAL UPDATE_H],A:A)</f>
        <v>45534</v>
      </c>
      <c r="Z225" t="str">
        <f>INDEX(Table1[KOMENTAR_H],A:A)</f>
        <v/>
      </c>
      <c r="AA225"/>
      <c r="AB225">
        <f>IF(Table4[[#This Row],[DISKON]]="",Table4[[#This Row],[HARGA]],Table4[[#This Row],[HARGA]]*Table4[[#This Row],[DISKON]])</f>
        <v>15000</v>
      </c>
      <c r="AC225">
        <f>Table4[[#This Row],[TATAL DISKON]]*Table4[[#This Row],[JUMLAH]]</f>
        <v>360000</v>
      </c>
      <c r="AD225" t="str">
        <f>CONCATENATE(Table4[[#This Row],[SALES_C]],Table4[[#This Row],[NOTA TOKO]])</f>
        <v>G3567</v>
      </c>
      <c r="AE225">
        <f>INDEX(Table1[I],'4'!A:A)</f>
        <v>0</v>
      </c>
      <c r="AF225" t="e">
        <f>IF(Table4[[#This Row],[Column2]]="","",MATCH(Table4[[#This Row],[Column2]],AM:AM,0))</f>
        <v>#N/A</v>
      </c>
      <c r="AG225" t="str">
        <f>CONCATENATE(Table4[[#This Row],[TOKO-KOTA]],"_",Table4[[#This Row],[NAMA BARANG]])</f>
        <v>ANDI STAR-SALATIGA_NOTEBOOK SPIRAL A5 8006</v>
      </c>
      <c r="AH225" t="str">
        <f>CONCATENATE(Table4[[#This Row],[CONCAT_TOKO KOTA + NAMA BARANG]],"_",Table4[[#This Row],[HARGA_C]])</f>
        <v>ANDI STAR-SALATIGA_NOTEBOOK SPIRAL A5 8006_15000</v>
      </c>
      <c r="AK225" s="64">
        <v>2960</v>
      </c>
      <c r="AL225" s="8" t="s">
        <v>8476</v>
      </c>
      <c r="AM225" t="str">
        <f t="shared" si="3"/>
        <v>H2960</v>
      </c>
      <c r="AN225" t="e">
        <f>IF(Table10[[#This Row],[Column3]]="","",MATCH(Table10[[#This Row],[Column3]],AD:AD,0))</f>
        <v>#N/A</v>
      </c>
    </row>
    <row r="226" spans="1:40" ht="13.5" thickBot="1">
      <c r="A226" s="73">
        <v>249</v>
      </c>
      <c r="C226">
        <f>ROW()</f>
        <v>226</v>
      </c>
      <c r="D226">
        <f>INDEX(Table1[ROWID],A:A)</f>
        <v>236</v>
      </c>
      <c r="E226">
        <f>INDEX(Table1[//DBS],A:A)</f>
        <v>2182</v>
      </c>
      <c r="F226">
        <f>INDEX(Table1[HARGA_CONV],A:A)</f>
        <v>15000</v>
      </c>
      <c r="G226" t="str">
        <f>IF(INDEX(Table1[SALES_H],Table4[[#This Row],[ROWID]])=0,"",INDEX(Table1[SALES_H],Table4[[#This Row],[ROWID]]))</f>
        <v>G</v>
      </c>
      <c r="H226" t="str">
        <f>IF(Table4[[#This Row],[SALES]]="","",INDEX(SALES_DICT[2],MATCH(Table4[[#This Row],[SALES]],SALES_DICT[1],0)))</f>
        <v>G</v>
      </c>
      <c r="I226" s="2" t="str">
        <f>IF(INDEX(Table1[DISKON],A:A)=0,"",INDEX(Table1[DISKON],A:A))</f>
        <v/>
      </c>
      <c r="J226" s="2" t="str">
        <f>IF(INDEX(Table1[DISKON NOTA],A:A)=0,"",INDEX(Table1[DISKON NOTA],A:A))</f>
        <v/>
      </c>
      <c r="K226" s="7">
        <f>INDEX(Table1[ISI_CONV],A:A)</f>
        <v>24</v>
      </c>
      <c r="L226" s="11">
        <f>INDEX(Table1[NOTA TOKO],Table4[[#This Row],[ROWID]])</f>
        <v>3567</v>
      </c>
      <c r="M226" t="str">
        <f>Table4[[#This Row],[SALES DICT]]</f>
        <v>G</v>
      </c>
      <c r="N226" t="str">
        <f>INDEX(Table1[TOKO-KOTA_H],A:A)</f>
        <v>ANDI STAR-SALATIGA</v>
      </c>
      <c r="O226" t="str">
        <f>IF(INDEX(Table1[KODE BARANG],A:A)=0,"",INDEX(Table1[KODE BARANG],A:A))</f>
        <v>NOT-NB120</v>
      </c>
      <c r="P226" t="str">
        <f>INDEX(Table1[NAMA BARANG],A:A)</f>
        <v>NOTEBOOK SPIRAL A5 8001</v>
      </c>
      <c r="Q226" t="str">
        <f>INDEX(Table1[ADA DI DAFTAR STOCK?],A:A)</f>
        <v>ADA</v>
      </c>
      <c r="R226" t="str">
        <f>SUBSTITUTE(_xlfn.NUMBERVALUE(Table4[[#This Row],[JUMLAH]],",","."),",",".")</f>
        <v>24</v>
      </c>
      <c r="S226" t="str">
        <f>INDEX(Table1[SATUAN_CONV],A:A)</f>
        <v>PCS</v>
      </c>
      <c r="T226" s="10" t="str">
        <f>SUBSTITUTE(_xlfn.NUMBERVALUE(Table4[[#This Row],[HARGA]],",","."),",",".")</f>
        <v>15000</v>
      </c>
      <c r="U226" s="12" t="str">
        <f>SUBSTITUTE(Table4[[#This Row],[DISKON]],",",".")</f>
        <v/>
      </c>
      <c r="V226" s="12" t="str">
        <f>SUBSTITUTE(Table4[[#This Row],[DISKON NOTA]],",",".")</f>
        <v/>
      </c>
      <c r="W226" s="3">
        <f>INDEX(Table1[TANGGAL NOTA_H],A:A)</f>
        <v>45531</v>
      </c>
      <c r="X226" s="3" t="str">
        <f>IF(INDEX(Table1[TANGGAL GUDANG_H],A:A)="","",INDEX(Table1[TANGGAL GUDANG_H],A:A))</f>
        <v/>
      </c>
      <c r="Y226" s="3">
        <f>INDEX(Table1[TANGGAL UPDATE_H],A:A)</f>
        <v>45534</v>
      </c>
      <c r="Z226" t="str">
        <f>INDEX(Table1[KOMENTAR_H],A:A)</f>
        <v/>
      </c>
      <c r="AA226"/>
      <c r="AB226">
        <f>IF(Table4[[#This Row],[DISKON]]="",Table4[[#This Row],[HARGA]],Table4[[#This Row],[HARGA]]*Table4[[#This Row],[DISKON]])</f>
        <v>15000</v>
      </c>
      <c r="AC226">
        <f>Table4[[#This Row],[TATAL DISKON]]*Table4[[#This Row],[JUMLAH]]</f>
        <v>360000</v>
      </c>
      <c r="AD226" t="str">
        <f>CONCATENATE(Table4[[#This Row],[SALES_C]],Table4[[#This Row],[NOTA TOKO]])</f>
        <v>G3567</v>
      </c>
      <c r="AE226">
        <f>INDEX(Table1[I],'4'!A:A)</f>
        <v>0</v>
      </c>
      <c r="AF226" t="e">
        <f>IF(Table4[[#This Row],[Column2]]="","",MATCH(Table4[[#This Row],[Column2]],AM:AM,0))</f>
        <v>#N/A</v>
      </c>
      <c r="AG226" t="str">
        <f>CONCATENATE(Table4[[#This Row],[TOKO-KOTA]],"_",Table4[[#This Row],[NAMA BARANG]])</f>
        <v>ANDI STAR-SALATIGA_NOTEBOOK SPIRAL A5 8001</v>
      </c>
      <c r="AH226" t="str">
        <f>CONCATENATE(Table4[[#This Row],[CONCAT_TOKO KOTA + NAMA BARANG]],"_",Table4[[#This Row],[HARGA_C]])</f>
        <v>ANDI STAR-SALATIGA_NOTEBOOK SPIRAL A5 8001_15000</v>
      </c>
      <c r="AK226" s="64">
        <v>2960</v>
      </c>
      <c r="AL226" s="8" t="s">
        <v>8476</v>
      </c>
      <c r="AM226" t="str">
        <f t="shared" si="3"/>
        <v>H2960</v>
      </c>
      <c r="AN226" t="e">
        <f>IF(Table10[[#This Row],[Column3]]="","",MATCH(Table10[[#This Row],[Column3]],AD:AD,0))</f>
        <v>#N/A</v>
      </c>
    </row>
    <row r="227" spans="1:40" ht="13.5" thickBot="1">
      <c r="A227" s="73">
        <v>250</v>
      </c>
      <c r="C227">
        <f>ROW()</f>
        <v>227</v>
      </c>
      <c r="D227">
        <f>INDEX(Table1[ROWID],A:A)</f>
        <v>236</v>
      </c>
      <c r="E227">
        <f>INDEX(Table1[//DBS],A:A)</f>
        <v>2184</v>
      </c>
      <c r="F227">
        <f>INDEX(Table1[HARGA_CONV],A:A)</f>
        <v>15000</v>
      </c>
      <c r="G227" t="str">
        <f>IF(INDEX(Table1[SALES_H],Table4[[#This Row],[ROWID]])=0,"",INDEX(Table1[SALES_H],Table4[[#This Row],[ROWID]]))</f>
        <v>G</v>
      </c>
      <c r="H227" t="str">
        <f>IF(Table4[[#This Row],[SALES]]="","",INDEX(SALES_DICT[2],MATCH(Table4[[#This Row],[SALES]],SALES_DICT[1],0)))</f>
        <v>G</v>
      </c>
      <c r="I227" s="2" t="str">
        <f>IF(INDEX(Table1[DISKON],A:A)=0,"",INDEX(Table1[DISKON],A:A))</f>
        <v/>
      </c>
      <c r="J227" s="2" t="str">
        <f>IF(INDEX(Table1[DISKON NOTA],A:A)=0,"",INDEX(Table1[DISKON NOTA],A:A))</f>
        <v/>
      </c>
      <c r="K227" s="7">
        <f>INDEX(Table1[ISI_CONV],A:A)</f>
        <v>24</v>
      </c>
      <c r="L227" s="11">
        <f>INDEX(Table1[NOTA TOKO],Table4[[#This Row],[ROWID]])</f>
        <v>3567</v>
      </c>
      <c r="M227" t="str">
        <f>Table4[[#This Row],[SALES DICT]]</f>
        <v>G</v>
      </c>
      <c r="N227" t="str">
        <f>INDEX(Table1[TOKO-KOTA_H],A:A)</f>
        <v>ANDI STAR-SALATIGA</v>
      </c>
      <c r="O227" t="str">
        <f>IF(INDEX(Table1[KODE BARANG],A:A)=0,"",INDEX(Table1[KODE BARANG],A:A))</f>
        <v>NOT-NB122</v>
      </c>
      <c r="P227" t="str">
        <f>INDEX(Table1[NAMA BARANG],A:A)</f>
        <v>NOTEBOOK SPIRAL A5 8007</v>
      </c>
      <c r="Q227" t="str">
        <f>INDEX(Table1[ADA DI DAFTAR STOCK?],A:A)</f>
        <v>ADA</v>
      </c>
      <c r="R227" t="str">
        <f>SUBSTITUTE(_xlfn.NUMBERVALUE(Table4[[#This Row],[JUMLAH]],",","."),",",".")</f>
        <v>24</v>
      </c>
      <c r="S227" t="str">
        <f>INDEX(Table1[SATUAN_CONV],A:A)</f>
        <v>PCS</v>
      </c>
      <c r="T227" s="10" t="str">
        <f>SUBSTITUTE(_xlfn.NUMBERVALUE(Table4[[#This Row],[HARGA]],",","."),",",".")</f>
        <v>15000</v>
      </c>
      <c r="U227" s="12" t="str">
        <f>SUBSTITUTE(Table4[[#This Row],[DISKON]],",",".")</f>
        <v/>
      </c>
      <c r="V227" s="12" t="str">
        <f>SUBSTITUTE(Table4[[#This Row],[DISKON NOTA]],",",".")</f>
        <v/>
      </c>
      <c r="W227" s="3">
        <f>INDEX(Table1[TANGGAL NOTA_H],A:A)</f>
        <v>45531</v>
      </c>
      <c r="X227" s="3" t="str">
        <f>IF(INDEX(Table1[TANGGAL GUDANG_H],A:A)="","",INDEX(Table1[TANGGAL GUDANG_H],A:A))</f>
        <v/>
      </c>
      <c r="Y227" s="3">
        <f>INDEX(Table1[TANGGAL UPDATE_H],A:A)</f>
        <v>45534</v>
      </c>
      <c r="Z227" t="str">
        <f>INDEX(Table1[KOMENTAR_H],A:A)</f>
        <v/>
      </c>
      <c r="AA227"/>
      <c r="AB227">
        <f>IF(Table4[[#This Row],[DISKON]]="",Table4[[#This Row],[HARGA]],Table4[[#This Row],[HARGA]]*Table4[[#This Row],[DISKON]])</f>
        <v>15000</v>
      </c>
      <c r="AC227">
        <f>Table4[[#This Row],[TATAL DISKON]]*Table4[[#This Row],[JUMLAH]]</f>
        <v>360000</v>
      </c>
      <c r="AD227" t="str">
        <f>CONCATENATE(Table4[[#This Row],[SALES_C]],Table4[[#This Row],[NOTA TOKO]])</f>
        <v>G3567</v>
      </c>
      <c r="AE227">
        <f>INDEX(Table1[I],'4'!A:A)</f>
        <v>0</v>
      </c>
      <c r="AF227" t="e">
        <f>IF(Table4[[#This Row],[Column2]]="","",MATCH(Table4[[#This Row],[Column2]],AM:AM,0))</f>
        <v>#N/A</v>
      </c>
      <c r="AG227" t="str">
        <f>CONCATENATE(Table4[[#This Row],[TOKO-KOTA]],"_",Table4[[#This Row],[NAMA BARANG]])</f>
        <v>ANDI STAR-SALATIGA_NOTEBOOK SPIRAL A5 8007</v>
      </c>
      <c r="AH227" t="str">
        <f>CONCATENATE(Table4[[#This Row],[CONCAT_TOKO KOTA + NAMA BARANG]],"_",Table4[[#This Row],[HARGA_C]])</f>
        <v>ANDI STAR-SALATIGA_NOTEBOOK SPIRAL A5 8007_15000</v>
      </c>
      <c r="AK227" s="64">
        <v>2960</v>
      </c>
      <c r="AL227" s="8" t="s">
        <v>8476</v>
      </c>
      <c r="AM227" t="str">
        <f t="shared" si="3"/>
        <v>H2960</v>
      </c>
      <c r="AN227" t="e">
        <f>IF(Table10[[#This Row],[Column3]]="","",MATCH(Table10[[#This Row],[Column3]],AD:AD,0))</f>
        <v>#N/A</v>
      </c>
    </row>
    <row r="228" spans="1:40" ht="13.5" thickBot="1">
      <c r="A228" s="73">
        <v>251</v>
      </c>
      <c r="C228">
        <f>ROW()</f>
        <v>228</v>
      </c>
      <c r="D228">
        <f>INDEX(Table1[ROWID],A:A)</f>
        <v>236</v>
      </c>
      <c r="E228">
        <f>INDEX(Table1[//DBS],A:A)</f>
        <v>2179</v>
      </c>
      <c r="F228">
        <f>INDEX(Table1[HARGA_CONV],A:A)</f>
        <v>15000</v>
      </c>
      <c r="G228" t="str">
        <f>IF(INDEX(Table1[SALES_H],Table4[[#This Row],[ROWID]])=0,"",INDEX(Table1[SALES_H],Table4[[#This Row],[ROWID]]))</f>
        <v>G</v>
      </c>
      <c r="H228" t="str">
        <f>IF(Table4[[#This Row],[SALES]]="","",INDEX(SALES_DICT[2],MATCH(Table4[[#This Row],[SALES]],SALES_DICT[1],0)))</f>
        <v>G</v>
      </c>
      <c r="I228" s="2" t="str">
        <f>IF(INDEX(Table1[DISKON],A:A)=0,"",INDEX(Table1[DISKON],A:A))</f>
        <v/>
      </c>
      <c r="J228" s="2" t="str">
        <f>IF(INDEX(Table1[DISKON NOTA],A:A)=0,"",INDEX(Table1[DISKON NOTA],A:A))</f>
        <v/>
      </c>
      <c r="K228" s="7">
        <f>INDEX(Table1[ISI_CONV],A:A)</f>
        <v>24</v>
      </c>
      <c r="L228" s="11">
        <f>INDEX(Table1[NOTA TOKO],Table4[[#This Row],[ROWID]])</f>
        <v>3567</v>
      </c>
      <c r="M228" t="str">
        <f>Table4[[#This Row],[SALES DICT]]</f>
        <v>G</v>
      </c>
      <c r="N228" t="str">
        <f>INDEX(Table1[TOKO-KOTA_H],A:A)</f>
        <v>ANDI STAR-SALATIGA</v>
      </c>
      <c r="O228" t="str">
        <f>IF(INDEX(Table1[KODE BARANG],A:A)=0,"",INDEX(Table1[KODE BARANG],A:A))</f>
        <v>NOT-NB117</v>
      </c>
      <c r="P228" t="str">
        <f>INDEX(Table1[NAMA BARANG],A:A)</f>
        <v>NOTEBOOK SPIRAL A5 LB-2529-23</v>
      </c>
      <c r="Q228" t="str">
        <f>INDEX(Table1[ADA DI DAFTAR STOCK?],A:A)</f>
        <v>ADA</v>
      </c>
      <c r="R228" t="str">
        <f>SUBSTITUTE(_xlfn.NUMBERVALUE(Table4[[#This Row],[JUMLAH]],",","."),",",".")</f>
        <v>24</v>
      </c>
      <c r="S228" t="str">
        <f>INDEX(Table1[SATUAN_CONV],A:A)</f>
        <v>PCS</v>
      </c>
      <c r="T228" s="10" t="str">
        <f>SUBSTITUTE(_xlfn.NUMBERVALUE(Table4[[#This Row],[HARGA]],",","."),",",".")</f>
        <v>15000</v>
      </c>
      <c r="U228" s="12" t="str">
        <f>SUBSTITUTE(Table4[[#This Row],[DISKON]],",",".")</f>
        <v/>
      </c>
      <c r="V228" s="12" t="str">
        <f>SUBSTITUTE(Table4[[#This Row],[DISKON NOTA]],",",".")</f>
        <v/>
      </c>
      <c r="W228" s="3">
        <f>INDEX(Table1[TANGGAL NOTA_H],A:A)</f>
        <v>45531</v>
      </c>
      <c r="X228" s="3" t="str">
        <f>IF(INDEX(Table1[TANGGAL GUDANG_H],A:A)="","",INDEX(Table1[TANGGAL GUDANG_H],A:A))</f>
        <v/>
      </c>
      <c r="Y228" s="3">
        <f>INDEX(Table1[TANGGAL UPDATE_H],A:A)</f>
        <v>45534</v>
      </c>
      <c r="Z228" t="str">
        <f>INDEX(Table1[KOMENTAR_H],A:A)</f>
        <v/>
      </c>
      <c r="AA228"/>
      <c r="AB228">
        <f>IF(Table4[[#This Row],[DISKON]]="",Table4[[#This Row],[HARGA]],Table4[[#This Row],[HARGA]]*Table4[[#This Row],[DISKON]])</f>
        <v>15000</v>
      </c>
      <c r="AC228">
        <f>Table4[[#This Row],[TATAL DISKON]]*Table4[[#This Row],[JUMLAH]]</f>
        <v>360000</v>
      </c>
      <c r="AD228" t="str">
        <f>CONCATENATE(Table4[[#This Row],[SALES_C]],Table4[[#This Row],[NOTA TOKO]])</f>
        <v>G3567</v>
      </c>
      <c r="AE228">
        <f>INDEX(Table1[I],'4'!A:A)</f>
        <v>0</v>
      </c>
      <c r="AF228" t="e">
        <f>IF(Table4[[#This Row],[Column2]]="","",MATCH(Table4[[#This Row],[Column2]],AM:AM,0))</f>
        <v>#N/A</v>
      </c>
      <c r="AG228" t="str">
        <f>CONCATENATE(Table4[[#This Row],[TOKO-KOTA]],"_",Table4[[#This Row],[NAMA BARANG]])</f>
        <v>ANDI STAR-SALATIGA_NOTEBOOK SPIRAL A5 LB-2529-23</v>
      </c>
      <c r="AH228" t="str">
        <f>CONCATENATE(Table4[[#This Row],[CONCAT_TOKO KOTA + NAMA BARANG]],"_",Table4[[#This Row],[HARGA_C]])</f>
        <v>ANDI STAR-SALATIGA_NOTEBOOK SPIRAL A5 LB-2529-23_15000</v>
      </c>
      <c r="AK228" s="64">
        <v>2960</v>
      </c>
      <c r="AL228" s="8" t="s">
        <v>8476</v>
      </c>
      <c r="AM228" t="str">
        <f t="shared" si="3"/>
        <v>H2960</v>
      </c>
      <c r="AN228" t="e">
        <f>IF(Table10[[#This Row],[Column3]]="","",MATCH(Table10[[#This Row],[Column3]],AD:AD,0))</f>
        <v>#N/A</v>
      </c>
    </row>
    <row r="229" spans="1:40" ht="13.5" thickBot="1">
      <c r="A229" s="73">
        <v>253</v>
      </c>
      <c r="C229">
        <f>ROW()</f>
        <v>229</v>
      </c>
      <c r="D229">
        <f>INDEX(Table1[ROWID],A:A)</f>
        <v>253</v>
      </c>
      <c r="E229">
        <f>INDEX(Table1[//DBS],A:A)</f>
        <v>2180</v>
      </c>
      <c r="F229">
        <f>INDEX(Table1[HARGA_CONV],A:A)</f>
        <v>15000</v>
      </c>
      <c r="G229" t="str">
        <f>IF(INDEX(Table1[SALES_H],Table4[[#This Row],[ROWID]])=0,"",INDEX(Table1[SALES_H],Table4[[#This Row],[ROWID]]))</f>
        <v>G</v>
      </c>
      <c r="H229" t="str">
        <f>IF(Table4[[#This Row],[SALES]]="","",INDEX(SALES_DICT[2],MATCH(Table4[[#This Row],[SALES]],SALES_DICT[1],0)))</f>
        <v>G</v>
      </c>
      <c r="I229" s="2" t="str">
        <f>IF(INDEX(Table1[DISKON],A:A)=0,"",INDEX(Table1[DISKON],A:A))</f>
        <v/>
      </c>
      <c r="J229" s="2" t="str">
        <f>IF(INDEX(Table1[DISKON NOTA],A:A)=0,"",INDEX(Table1[DISKON NOTA],A:A))</f>
        <v/>
      </c>
      <c r="K229" s="7">
        <f>INDEX(Table1[ISI_CONV],A:A)</f>
        <v>24</v>
      </c>
      <c r="L229" s="11">
        <f>INDEX(Table1[NOTA TOKO],Table4[[#This Row],[ROWID]])</f>
        <v>3568</v>
      </c>
      <c r="M229" t="str">
        <f>Table4[[#This Row],[SALES DICT]]</f>
        <v>G</v>
      </c>
      <c r="N229" t="str">
        <f>INDEX(Table1[TOKO-KOTA_H],A:A)</f>
        <v>ANDI STAR-SALATIGA</v>
      </c>
      <c r="O229" t="str">
        <f>IF(INDEX(Table1[KODE BARANG],A:A)=0,"",INDEX(Table1[KODE BARANG],A:A))</f>
        <v>NOT-NB118</v>
      </c>
      <c r="P229" t="str">
        <f>INDEX(Table1[NAMA BARANG],A:A)</f>
        <v>NOTEBOOK SPIRAL A5 LB-2529-24</v>
      </c>
      <c r="Q229" t="str">
        <f>INDEX(Table1[ADA DI DAFTAR STOCK?],A:A)</f>
        <v>ADA</v>
      </c>
      <c r="R229" t="str">
        <f>SUBSTITUTE(_xlfn.NUMBERVALUE(Table4[[#This Row],[JUMLAH]],",","."),",",".")</f>
        <v>24</v>
      </c>
      <c r="S229" t="str">
        <f>INDEX(Table1[SATUAN_CONV],A:A)</f>
        <v>PCS</v>
      </c>
      <c r="T229" s="10" t="str">
        <f>SUBSTITUTE(_xlfn.NUMBERVALUE(Table4[[#This Row],[HARGA]],",","."),",",".")</f>
        <v>15000</v>
      </c>
      <c r="U229" s="12" t="str">
        <f>SUBSTITUTE(Table4[[#This Row],[DISKON]],",",".")</f>
        <v/>
      </c>
      <c r="V229" s="12" t="str">
        <f>SUBSTITUTE(Table4[[#This Row],[DISKON NOTA]],",",".")</f>
        <v/>
      </c>
      <c r="W229" s="3">
        <f>INDEX(Table1[TANGGAL NOTA_H],A:A)</f>
        <v>45531</v>
      </c>
      <c r="X229" s="3" t="str">
        <f>IF(INDEX(Table1[TANGGAL GUDANG_H],A:A)="","",INDEX(Table1[TANGGAL GUDANG_H],A:A))</f>
        <v/>
      </c>
      <c r="Y229" s="3">
        <f>INDEX(Table1[TANGGAL UPDATE_H],A:A)</f>
        <v>45534</v>
      </c>
      <c r="Z229" t="str">
        <f>INDEX(Table1[KOMENTAR_H],A:A)</f>
        <v/>
      </c>
      <c r="AA229"/>
      <c r="AB229">
        <f>IF(Table4[[#This Row],[DISKON]]="",Table4[[#This Row],[HARGA]],Table4[[#This Row],[HARGA]]*Table4[[#This Row],[DISKON]])</f>
        <v>15000</v>
      </c>
      <c r="AC229">
        <f>Table4[[#This Row],[TATAL DISKON]]*Table4[[#This Row],[JUMLAH]]</f>
        <v>360000</v>
      </c>
      <c r="AD229" t="str">
        <f>CONCATENATE(Table4[[#This Row],[SALES_C]],Table4[[#This Row],[NOTA TOKO]])</f>
        <v>G3568</v>
      </c>
      <c r="AE229">
        <f>INDEX(Table1[I],'4'!A:A)</f>
        <v>0</v>
      </c>
      <c r="AF229" t="e">
        <f>IF(Table4[[#This Row],[Column2]]="","",MATCH(Table4[[#This Row],[Column2]],AM:AM,0))</f>
        <v>#N/A</v>
      </c>
      <c r="AG229" t="str">
        <f>CONCATENATE(Table4[[#This Row],[TOKO-KOTA]],"_",Table4[[#This Row],[NAMA BARANG]])</f>
        <v>ANDI STAR-SALATIGA_NOTEBOOK SPIRAL A5 LB-2529-24</v>
      </c>
      <c r="AH229" t="str">
        <f>CONCATENATE(Table4[[#This Row],[CONCAT_TOKO KOTA + NAMA BARANG]],"_",Table4[[#This Row],[HARGA_C]])</f>
        <v>ANDI STAR-SALATIGA_NOTEBOOK SPIRAL A5 LB-2529-24_15000</v>
      </c>
      <c r="AK229" s="64">
        <v>2960</v>
      </c>
      <c r="AL229" s="8" t="s">
        <v>8476</v>
      </c>
      <c r="AM229" t="str">
        <f t="shared" si="3"/>
        <v>H2960</v>
      </c>
      <c r="AN229" t="e">
        <f>IF(Table10[[#This Row],[Column3]]="","",MATCH(Table10[[#This Row],[Column3]],AD:AD,0))</f>
        <v>#N/A</v>
      </c>
    </row>
    <row r="230" spans="1:40" ht="13.5" thickBot="1">
      <c r="A230" s="73">
        <v>254</v>
      </c>
      <c r="C230">
        <f>ROW()</f>
        <v>230</v>
      </c>
      <c r="D230">
        <f>INDEX(Table1[ROWID],A:A)</f>
        <v>253</v>
      </c>
      <c r="E230">
        <f>INDEX(Table1[//DBS],A:A)</f>
        <v>301</v>
      </c>
      <c r="F230">
        <f>INDEX(Table1[HARGA_CONV],A:A)</f>
        <v>27500</v>
      </c>
      <c r="G230" t="str">
        <f>IF(INDEX(Table1[SALES_H],Table4[[#This Row],[ROWID]])=0,"",INDEX(Table1[SALES_H],Table4[[#This Row],[ROWID]]))</f>
        <v>G</v>
      </c>
      <c r="H230" t="str">
        <f>IF(Table4[[#This Row],[SALES]]="","",INDEX(SALES_DICT[2],MATCH(Table4[[#This Row],[SALES]],SALES_DICT[1],0)))</f>
        <v>G</v>
      </c>
      <c r="I230" s="2" t="str">
        <f>IF(INDEX(Table1[DISKON],A:A)=0,"",INDEX(Table1[DISKON],A:A))</f>
        <v/>
      </c>
      <c r="J230" s="2" t="str">
        <f>IF(INDEX(Table1[DISKON NOTA],A:A)=0,"",INDEX(Table1[DISKON NOTA],A:A))</f>
        <v/>
      </c>
      <c r="K230" s="7">
        <f>INDEX(Table1[ISI_CONV],A:A)</f>
        <v>6</v>
      </c>
      <c r="L230" s="11">
        <f>INDEX(Table1[NOTA TOKO],Table4[[#This Row],[ROWID]])</f>
        <v>3568</v>
      </c>
      <c r="M230" t="str">
        <f>Table4[[#This Row],[SALES DICT]]</f>
        <v>G</v>
      </c>
      <c r="N230" t="str">
        <f>INDEX(Table1[TOKO-KOTA_H],A:A)</f>
        <v>ANDI STAR-SALATIGA</v>
      </c>
      <c r="O230" t="str">
        <f>IF(INDEX(Table1[KODE BARANG],A:A)=0,"",INDEX(Table1[KODE BARANG],A:A))</f>
        <v>BGA-IM12</v>
      </c>
      <c r="P230" t="str">
        <f>INDEX(Table1[NAMA BARANG],A:A)</f>
        <v>SKETCH BOOK A4 56184 GIRL</v>
      </c>
      <c r="Q230" t="str">
        <f>INDEX(Table1[ADA DI DAFTAR STOCK?],A:A)</f>
        <v>ADA</v>
      </c>
      <c r="R230" t="str">
        <f>SUBSTITUTE(_xlfn.NUMBERVALUE(Table4[[#This Row],[JUMLAH]],",","."),",",".")</f>
        <v>6</v>
      </c>
      <c r="S230" t="str">
        <f>INDEX(Table1[SATUAN_CONV],A:A)</f>
        <v>PCS</v>
      </c>
      <c r="T230" s="10" t="str">
        <f>SUBSTITUTE(_xlfn.NUMBERVALUE(Table4[[#This Row],[HARGA]],",","."),",",".")</f>
        <v>27500</v>
      </c>
      <c r="U230" s="12" t="str">
        <f>SUBSTITUTE(Table4[[#This Row],[DISKON]],",",".")</f>
        <v/>
      </c>
      <c r="V230" s="12" t="str">
        <f>SUBSTITUTE(Table4[[#This Row],[DISKON NOTA]],",",".")</f>
        <v/>
      </c>
      <c r="W230" s="3">
        <f>INDEX(Table1[TANGGAL NOTA_H],A:A)</f>
        <v>45531</v>
      </c>
      <c r="X230" s="3" t="str">
        <f>IF(INDEX(Table1[TANGGAL GUDANG_H],A:A)="","",INDEX(Table1[TANGGAL GUDANG_H],A:A))</f>
        <v/>
      </c>
      <c r="Y230" s="3">
        <f>INDEX(Table1[TANGGAL UPDATE_H],A:A)</f>
        <v>45534</v>
      </c>
      <c r="Z230" t="str">
        <f>INDEX(Table1[KOMENTAR_H],A:A)</f>
        <v/>
      </c>
      <c r="AA230"/>
      <c r="AB230">
        <f>IF(Table4[[#This Row],[DISKON]]="",Table4[[#This Row],[HARGA]],Table4[[#This Row],[HARGA]]*Table4[[#This Row],[DISKON]])</f>
        <v>27500</v>
      </c>
      <c r="AC230">
        <f>Table4[[#This Row],[TATAL DISKON]]*Table4[[#This Row],[JUMLAH]]</f>
        <v>165000</v>
      </c>
      <c r="AD230" t="str">
        <f>CONCATENATE(Table4[[#This Row],[SALES_C]],Table4[[#This Row],[NOTA TOKO]])</f>
        <v>G3568</v>
      </c>
      <c r="AE230">
        <f>INDEX(Table1[I],'4'!A:A)</f>
        <v>0</v>
      </c>
      <c r="AF230" t="e">
        <f>IF(Table4[[#This Row],[Column2]]="","",MATCH(Table4[[#This Row],[Column2]],AM:AM,0))</f>
        <v>#N/A</v>
      </c>
      <c r="AG230" t="str">
        <f>CONCATENATE(Table4[[#This Row],[TOKO-KOTA]],"_",Table4[[#This Row],[NAMA BARANG]])</f>
        <v>ANDI STAR-SALATIGA_SKETCH BOOK A4 56184 GIRL</v>
      </c>
      <c r="AH230" t="str">
        <f>CONCATENATE(Table4[[#This Row],[CONCAT_TOKO KOTA + NAMA BARANG]],"_",Table4[[#This Row],[HARGA_C]])</f>
        <v>ANDI STAR-SALATIGA_SKETCH BOOK A4 56184 GIRL_27500</v>
      </c>
      <c r="AK230" s="64">
        <v>2960</v>
      </c>
      <c r="AL230" s="8" t="s">
        <v>8476</v>
      </c>
      <c r="AM230" t="str">
        <f t="shared" si="3"/>
        <v>H2960</v>
      </c>
      <c r="AN230" t="e">
        <f>IF(Table10[[#This Row],[Column3]]="","",MATCH(Table10[[#This Row],[Column3]],AD:AD,0))</f>
        <v>#N/A</v>
      </c>
    </row>
    <row r="231" spans="1:40" ht="13.5" thickBot="1">
      <c r="A231" s="73">
        <v>255</v>
      </c>
      <c r="C231">
        <f>ROW()</f>
        <v>231</v>
      </c>
      <c r="D231">
        <f>INDEX(Table1[ROWID],A:A)</f>
        <v>253</v>
      </c>
      <c r="E231">
        <f>INDEX(Table1[//DBS],A:A)</f>
        <v>302</v>
      </c>
      <c r="F231">
        <f>INDEX(Table1[HARGA_CONV],A:A)</f>
        <v>27500</v>
      </c>
      <c r="G231" t="str">
        <f>IF(INDEX(Table1[SALES_H],Table4[[#This Row],[ROWID]])=0,"",INDEX(Table1[SALES_H],Table4[[#This Row],[ROWID]]))</f>
        <v>G</v>
      </c>
      <c r="H231" t="str">
        <f>IF(Table4[[#This Row],[SALES]]="","",INDEX(SALES_DICT[2],MATCH(Table4[[#This Row],[SALES]],SALES_DICT[1],0)))</f>
        <v>G</v>
      </c>
      <c r="I231" s="2" t="str">
        <f>IF(INDEX(Table1[DISKON],A:A)=0,"",INDEX(Table1[DISKON],A:A))</f>
        <v/>
      </c>
      <c r="J231" s="2" t="str">
        <f>IF(INDEX(Table1[DISKON NOTA],A:A)=0,"",INDEX(Table1[DISKON NOTA],A:A))</f>
        <v/>
      </c>
      <c r="K231" s="7">
        <f>INDEX(Table1[ISI_CONV],A:A)</f>
        <v>6</v>
      </c>
      <c r="L231" s="11">
        <f>INDEX(Table1[NOTA TOKO],Table4[[#This Row],[ROWID]])</f>
        <v>3568</v>
      </c>
      <c r="M231" t="str">
        <f>Table4[[#This Row],[SALES DICT]]</f>
        <v>G</v>
      </c>
      <c r="N231" t="str">
        <f>INDEX(Table1[TOKO-KOTA_H],A:A)</f>
        <v>ANDI STAR-SALATIGA</v>
      </c>
      <c r="O231" t="str">
        <f>IF(INDEX(Table1[KODE BARANG],A:A)=0,"",INDEX(Table1[KODE BARANG],A:A))</f>
        <v>BGA-IM13</v>
      </c>
      <c r="P231" t="str">
        <f>INDEX(Table1[NAMA BARANG],A:A)</f>
        <v>SKETCH BOOK A4 56172 PEMANDANGAN</v>
      </c>
      <c r="Q231" t="str">
        <f>INDEX(Table1[ADA DI DAFTAR STOCK?],A:A)</f>
        <v>ADA</v>
      </c>
      <c r="R231" t="str">
        <f>SUBSTITUTE(_xlfn.NUMBERVALUE(Table4[[#This Row],[JUMLAH]],",","."),",",".")</f>
        <v>6</v>
      </c>
      <c r="S231" t="str">
        <f>INDEX(Table1[SATUAN_CONV],A:A)</f>
        <v>PCS</v>
      </c>
      <c r="T231" s="10" t="str">
        <f>SUBSTITUTE(_xlfn.NUMBERVALUE(Table4[[#This Row],[HARGA]],",","."),",",".")</f>
        <v>27500</v>
      </c>
      <c r="U231" s="12" t="str">
        <f>SUBSTITUTE(Table4[[#This Row],[DISKON]],",",".")</f>
        <v/>
      </c>
      <c r="V231" s="12" t="str">
        <f>SUBSTITUTE(Table4[[#This Row],[DISKON NOTA]],",",".")</f>
        <v/>
      </c>
      <c r="W231" s="3">
        <f>INDEX(Table1[TANGGAL NOTA_H],A:A)</f>
        <v>45531</v>
      </c>
      <c r="X231" s="3" t="str">
        <f>IF(INDEX(Table1[TANGGAL GUDANG_H],A:A)="","",INDEX(Table1[TANGGAL GUDANG_H],A:A))</f>
        <v/>
      </c>
      <c r="Y231" s="3">
        <f>INDEX(Table1[TANGGAL UPDATE_H],A:A)</f>
        <v>45534</v>
      </c>
      <c r="Z231" t="str">
        <f>INDEX(Table1[KOMENTAR_H],A:A)</f>
        <v/>
      </c>
      <c r="AA231"/>
      <c r="AB231">
        <f>IF(Table4[[#This Row],[DISKON]]="",Table4[[#This Row],[HARGA]],Table4[[#This Row],[HARGA]]*Table4[[#This Row],[DISKON]])</f>
        <v>27500</v>
      </c>
      <c r="AC231">
        <f>Table4[[#This Row],[TATAL DISKON]]*Table4[[#This Row],[JUMLAH]]</f>
        <v>165000</v>
      </c>
      <c r="AD231" t="str">
        <f>CONCATENATE(Table4[[#This Row],[SALES_C]],Table4[[#This Row],[NOTA TOKO]])</f>
        <v>G3568</v>
      </c>
      <c r="AE231">
        <f>INDEX(Table1[I],'4'!A:A)</f>
        <v>0</v>
      </c>
      <c r="AF231" t="e">
        <f>IF(Table4[[#This Row],[Column2]]="","",MATCH(Table4[[#This Row],[Column2]],AM:AM,0))</f>
        <v>#N/A</v>
      </c>
      <c r="AG231" t="str">
        <f>CONCATENATE(Table4[[#This Row],[TOKO-KOTA]],"_",Table4[[#This Row],[NAMA BARANG]])</f>
        <v>ANDI STAR-SALATIGA_SKETCH BOOK A4 56172 PEMANDANGAN</v>
      </c>
      <c r="AH231" t="str">
        <f>CONCATENATE(Table4[[#This Row],[CONCAT_TOKO KOTA + NAMA BARANG]],"_",Table4[[#This Row],[HARGA_C]])</f>
        <v>ANDI STAR-SALATIGA_SKETCH BOOK A4 56172 PEMANDANGAN_27500</v>
      </c>
      <c r="AK231" s="64">
        <v>2960</v>
      </c>
      <c r="AL231" s="8" t="s">
        <v>8476</v>
      </c>
      <c r="AM231" t="str">
        <f t="shared" si="3"/>
        <v>H2960</v>
      </c>
      <c r="AN231" t="e">
        <f>IF(Table10[[#This Row],[Column3]]="","",MATCH(Table10[[#This Row],[Column3]],AD:AD,0))</f>
        <v>#N/A</v>
      </c>
    </row>
    <row r="232" spans="1:40" ht="13.5" thickBot="1">
      <c r="A232" s="73">
        <v>256</v>
      </c>
      <c r="C232">
        <f>ROW()</f>
        <v>232</v>
      </c>
      <c r="D232">
        <f>INDEX(Table1[ROWID],A:A)</f>
        <v>253</v>
      </c>
      <c r="E232">
        <f>INDEX(Table1[//DBS],A:A)</f>
        <v>299</v>
      </c>
      <c r="F232">
        <f>INDEX(Table1[HARGA_CONV],A:A)</f>
        <v>27500</v>
      </c>
      <c r="G232" t="str">
        <f>IF(INDEX(Table1[SALES_H],Table4[[#This Row],[ROWID]])=0,"",INDEX(Table1[SALES_H],Table4[[#This Row],[ROWID]]))</f>
        <v>G</v>
      </c>
      <c r="H232" t="str">
        <f>IF(Table4[[#This Row],[SALES]]="","",INDEX(SALES_DICT[2],MATCH(Table4[[#This Row],[SALES]],SALES_DICT[1],0)))</f>
        <v>G</v>
      </c>
      <c r="I232" s="2" t="str">
        <f>IF(INDEX(Table1[DISKON],A:A)=0,"",INDEX(Table1[DISKON],A:A))</f>
        <v/>
      </c>
      <c r="J232" s="2" t="str">
        <f>IF(INDEX(Table1[DISKON NOTA],A:A)=0,"",INDEX(Table1[DISKON NOTA],A:A))</f>
        <v/>
      </c>
      <c r="K232" s="7">
        <f>INDEX(Table1[ISI_CONV],A:A)</f>
        <v>6</v>
      </c>
      <c r="L232" s="11">
        <f>INDEX(Table1[NOTA TOKO],Table4[[#This Row],[ROWID]])</f>
        <v>3568</v>
      </c>
      <c r="M232" t="str">
        <f>Table4[[#This Row],[SALES DICT]]</f>
        <v>G</v>
      </c>
      <c r="N232" t="str">
        <f>INDEX(Table1[TOKO-KOTA_H],A:A)</f>
        <v>ANDI STAR-SALATIGA</v>
      </c>
      <c r="O232" t="str">
        <f>IF(INDEX(Table1[KODE BARANG],A:A)=0,"",INDEX(Table1[KODE BARANG],A:A))</f>
        <v>BGA-IM10</v>
      </c>
      <c r="P232" t="str">
        <f>INDEX(Table1[NAMA BARANG],A:A)</f>
        <v>SKETCH BOOK A4 56183 BERUANG</v>
      </c>
      <c r="Q232" t="str">
        <f>INDEX(Table1[ADA DI DAFTAR STOCK?],A:A)</f>
        <v>ADA</v>
      </c>
      <c r="R232" t="str">
        <f>SUBSTITUTE(_xlfn.NUMBERVALUE(Table4[[#This Row],[JUMLAH]],",","."),",",".")</f>
        <v>6</v>
      </c>
      <c r="S232" t="str">
        <f>INDEX(Table1[SATUAN_CONV],A:A)</f>
        <v>PCS</v>
      </c>
      <c r="T232" s="10" t="str">
        <f>SUBSTITUTE(_xlfn.NUMBERVALUE(Table4[[#This Row],[HARGA]],",","."),",",".")</f>
        <v>27500</v>
      </c>
      <c r="U232" s="12" t="str">
        <f>SUBSTITUTE(Table4[[#This Row],[DISKON]],",",".")</f>
        <v/>
      </c>
      <c r="V232" s="12" t="str">
        <f>SUBSTITUTE(Table4[[#This Row],[DISKON NOTA]],",",".")</f>
        <v/>
      </c>
      <c r="W232" s="3">
        <f>INDEX(Table1[TANGGAL NOTA_H],A:A)</f>
        <v>45531</v>
      </c>
      <c r="X232" s="3" t="str">
        <f>IF(INDEX(Table1[TANGGAL GUDANG_H],A:A)="","",INDEX(Table1[TANGGAL GUDANG_H],A:A))</f>
        <v/>
      </c>
      <c r="Y232" s="3">
        <f>INDEX(Table1[TANGGAL UPDATE_H],A:A)</f>
        <v>45534</v>
      </c>
      <c r="Z232" t="str">
        <f>INDEX(Table1[KOMENTAR_H],A:A)</f>
        <v/>
      </c>
      <c r="AA232"/>
      <c r="AB232">
        <f>IF(Table4[[#This Row],[DISKON]]="",Table4[[#This Row],[HARGA]],Table4[[#This Row],[HARGA]]*Table4[[#This Row],[DISKON]])</f>
        <v>27500</v>
      </c>
      <c r="AC232">
        <f>Table4[[#This Row],[TATAL DISKON]]*Table4[[#This Row],[JUMLAH]]</f>
        <v>165000</v>
      </c>
      <c r="AD232" t="str">
        <f>CONCATENATE(Table4[[#This Row],[SALES_C]],Table4[[#This Row],[NOTA TOKO]])</f>
        <v>G3568</v>
      </c>
      <c r="AE232">
        <f>INDEX(Table1[I],'4'!A:A)</f>
        <v>0</v>
      </c>
      <c r="AF232" t="e">
        <f>IF(Table4[[#This Row],[Column2]]="","",MATCH(Table4[[#This Row],[Column2]],AM:AM,0))</f>
        <v>#N/A</v>
      </c>
      <c r="AG232" t="str">
        <f>CONCATENATE(Table4[[#This Row],[TOKO-KOTA]],"_",Table4[[#This Row],[NAMA BARANG]])</f>
        <v>ANDI STAR-SALATIGA_SKETCH BOOK A4 56183 BERUANG</v>
      </c>
      <c r="AH232" t="str">
        <f>CONCATENATE(Table4[[#This Row],[CONCAT_TOKO KOTA + NAMA BARANG]],"_",Table4[[#This Row],[HARGA_C]])</f>
        <v>ANDI STAR-SALATIGA_SKETCH BOOK A4 56183 BERUANG_27500</v>
      </c>
      <c r="AK232" s="64">
        <v>2960</v>
      </c>
      <c r="AL232" s="8" t="s">
        <v>8476</v>
      </c>
      <c r="AM232" t="str">
        <f t="shared" si="3"/>
        <v>H2960</v>
      </c>
      <c r="AN232" t="e">
        <f>IF(Table10[[#This Row],[Column3]]="","",MATCH(Table10[[#This Row],[Column3]],AD:AD,0))</f>
        <v>#N/A</v>
      </c>
    </row>
    <row r="233" spans="1:40" ht="13.5" thickBot="1">
      <c r="A233" s="73">
        <v>257</v>
      </c>
      <c r="C233">
        <f>ROW()</f>
        <v>233</v>
      </c>
      <c r="D233">
        <f>INDEX(Table1[ROWID],A:A)</f>
        <v>253</v>
      </c>
      <c r="E233">
        <f>INDEX(Table1[//DBS],A:A)</f>
        <v>300</v>
      </c>
      <c r="F233">
        <f>INDEX(Table1[HARGA_CONV],A:A)</f>
        <v>27500</v>
      </c>
      <c r="G233" t="str">
        <f>IF(INDEX(Table1[SALES_H],Table4[[#This Row],[ROWID]])=0,"",INDEX(Table1[SALES_H],Table4[[#This Row],[ROWID]]))</f>
        <v>G</v>
      </c>
      <c r="H233" t="str">
        <f>IF(Table4[[#This Row],[SALES]]="","",INDEX(SALES_DICT[2],MATCH(Table4[[#This Row],[SALES]],SALES_DICT[1],0)))</f>
        <v>G</v>
      </c>
      <c r="I233" s="2" t="str">
        <f>IF(INDEX(Table1[DISKON],A:A)=0,"",INDEX(Table1[DISKON],A:A))</f>
        <v/>
      </c>
      <c r="J233" s="2" t="str">
        <f>IF(INDEX(Table1[DISKON NOTA],A:A)=0,"",INDEX(Table1[DISKON NOTA],A:A))</f>
        <v/>
      </c>
      <c r="K233" s="7">
        <f>INDEX(Table1[ISI_CONV],A:A)</f>
        <v>6</v>
      </c>
      <c r="L233" s="11">
        <f>INDEX(Table1[NOTA TOKO],Table4[[#This Row],[ROWID]])</f>
        <v>3568</v>
      </c>
      <c r="M233" t="str">
        <f>Table4[[#This Row],[SALES DICT]]</f>
        <v>G</v>
      </c>
      <c r="N233" t="str">
        <f>INDEX(Table1[TOKO-KOTA_H],A:A)</f>
        <v>ANDI STAR-SALATIGA</v>
      </c>
      <c r="O233" t="str">
        <f>IF(INDEX(Table1[KODE BARANG],A:A)=0,"",INDEX(Table1[KODE BARANG],A:A))</f>
        <v>BGA-IM11</v>
      </c>
      <c r="P233" t="str">
        <f>INDEX(Table1[NAMA BARANG],A:A)</f>
        <v>SKETCH BOOK A4 56181 PANDA</v>
      </c>
      <c r="Q233" t="str">
        <f>INDEX(Table1[ADA DI DAFTAR STOCK?],A:A)</f>
        <v>ADA</v>
      </c>
      <c r="R233" t="str">
        <f>SUBSTITUTE(_xlfn.NUMBERVALUE(Table4[[#This Row],[JUMLAH]],",","."),",",".")</f>
        <v>6</v>
      </c>
      <c r="S233" t="str">
        <f>INDEX(Table1[SATUAN_CONV],A:A)</f>
        <v>PCS</v>
      </c>
      <c r="T233" s="10" t="str">
        <f>SUBSTITUTE(_xlfn.NUMBERVALUE(Table4[[#This Row],[HARGA]],",","."),",",".")</f>
        <v>27500</v>
      </c>
      <c r="U233" s="12" t="str">
        <f>SUBSTITUTE(Table4[[#This Row],[DISKON]],",",".")</f>
        <v/>
      </c>
      <c r="V233" s="12" t="str">
        <f>SUBSTITUTE(Table4[[#This Row],[DISKON NOTA]],",",".")</f>
        <v/>
      </c>
      <c r="W233" s="3">
        <f>INDEX(Table1[TANGGAL NOTA_H],A:A)</f>
        <v>45531</v>
      </c>
      <c r="X233" s="3" t="str">
        <f>IF(INDEX(Table1[TANGGAL GUDANG_H],A:A)="","",INDEX(Table1[TANGGAL GUDANG_H],A:A))</f>
        <v/>
      </c>
      <c r="Y233" s="3">
        <f>INDEX(Table1[TANGGAL UPDATE_H],A:A)</f>
        <v>45534</v>
      </c>
      <c r="Z233" t="str">
        <f>INDEX(Table1[KOMENTAR_H],A:A)</f>
        <v/>
      </c>
      <c r="AA233"/>
      <c r="AB233">
        <f>IF(Table4[[#This Row],[DISKON]]="",Table4[[#This Row],[HARGA]],Table4[[#This Row],[HARGA]]*Table4[[#This Row],[DISKON]])</f>
        <v>27500</v>
      </c>
      <c r="AC233">
        <f>Table4[[#This Row],[TATAL DISKON]]*Table4[[#This Row],[JUMLAH]]</f>
        <v>165000</v>
      </c>
      <c r="AD233" t="str">
        <f>CONCATENATE(Table4[[#This Row],[SALES_C]],Table4[[#This Row],[NOTA TOKO]])</f>
        <v>G3568</v>
      </c>
      <c r="AE233">
        <f>INDEX(Table1[I],'4'!A:A)</f>
        <v>0</v>
      </c>
      <c r="AF233" t="e">
        <f>IF(Table4[[#This Row],[Column2]]="","",MATCH(Table4[[#This Row],[Column2]],AM:AM,0))</f>
        <v>#N/A</v>
      </c>
      <c r="AG233" t="str">
        <f>CONCATENATE(Table4[[#This Row],[TOKO-KOTA]],"_",Table4[[#This Row],[NAMA BARANG]])</f>
        <v>ANDI STAR-SALATIGA_SKETCH BOOK A4 56181 PANDA</v>
      </c>
      <c r="AH233" t="str">
        <f>CONCATENATE(Table4[[#This Row],[CONCAT_TOKO KOTA + NAMA BARANG]],"_",Table4[[#This Row],[HARGA_C]])</f>
        <v>ANDI STAR-SALATIGA_SKETCH BOOK A4 56181 PANDA_27500</v>
      </c>
      <c r="AK233" s="64">
        <v>2960</v>
      </c>
      <c r="AL233" s="8" t="s">
        <v>8476</v>
      </c>
      <c r="AM233" t="str">
        <f t="shared" si="3"/>
        <v>H2960</v>
      </c>
      <c r="AN233" t="e">
        <f>IF(Table10[[#This Row],[Column3]]="","",MATCH(Table10[[#This Row],[Column3]],AD:AD,0))</f>
        <v>#N/A</v>
      </c>
    </row>
    <row r="234" spans="1:40" ht="13.5" thickBot="1">
      <c r="A234" s="73">
        <v>258</v>
      </c>
      <c r="C234">
        <f>ROW()</f>
        <v>234</v>
      </c>
      <c r="D234">
        <f>INDEX(Table1[ROWID],A:A)</f>
        <v>253</v>
      </c>
      <c r="E234">
        <f>INDEX(Table1[//DBS],A:A)</f>
        <v>298</v>
      </c>
      <c r="F234">
        <f>INDEX(Table1[HARGA_CONV],A:A)</f>
        <v>27500</v>
      </c>
      <c r="G234" t="str">
        <f>IF(INDEX(Table1[SALES_H],Table4[[#This Row],[ROWID]])=0,"",INDEX(Table1[SALES_H],Table4[[#This Row],[ROWID]]))</f>
        <v>G</v>
      </c>
      <c r="H234" t="str">
        <f>IF(Table4[[#This Row],[SALES]]="","",INDEX(SALES_DICT[2],MATCH(Table4[[#This Row],[SALES]],SALES_DICT[1],0)))</f>
        <v>G</v>
      </c>
      <c r="I234" s="2" t="str">
        <f>IF(INDEX(Table1[DISKON],A:A)=0,"",INDEX(Table1[DISKON],A:A))</f>
        <v/>
      </c>
      <c r="J234" s="2" t="str">
        <f>IF(INDEX(Table1[DISKON NOTA],A:A)=0,"",INDEX(Table1[DISKON NOTA],A:A))</f>
        <v/>
      </c>
      <c r="K234" s="7">
        <f>INDEX(Table1[ISI_CONV],A:A)</f>
        <v>6</v>
      </c>
      <c r="L234" s="11">
        <f>INDEX(Table1[NOTA TOKO],Table4[[#This Row],[ROWID]])</f>
        <v>3568</v>
      </c>
      <c r="M234" t="str">
        <f>Table4[[#This Row],[SALES DICT]]</f>
        <v>G</v>
      </c>
      <c r="N234" t="str">
        <f>INDEX(Table1[TOKO-KOTA_H],A:A)</f>
        <v>ANDI STAR-SALATIGA</v>
      </c>
      <c r="O234" t="str">
        <f>IF(INDEX(Table1[KODE BARANG],A:A)=0,"",INDEX(Table1[KODE BARANG],A:A))</f>
        <v>BGA-IM9</v>
      </c>
      <c r="P234" t="str">
        <f>INDEX(Table1[NAMA BARANG],A:A)</f>
        <v>SKETCH BOOK A4 56182 GIRL</v>
      </c>
      <c r="Q234" t="str">
        <f>INDEX(Table1[ADA DI DAFTAR STOCK?],A:A)</f>
        <v>ADA</v>
      </c>
      <c r="R234" t="str">
        <f>SUBSTITUTE(_xlfn.NUMBERVALUE(Table4[[#This Row],[JUMLAH]],",","."),",",".")</f>
        <v>6</v>
      </c>
      <c r="S234" t="str">
        <f>INDEX(Table1[SATUAN_CONV],A:A)</f>
        <v>PCS</v>
      </c>
      <c r="T234" s="10" t="str">
        <f>SUBSTITUTE(_xlfn.NUMBERVALUE(Table4[[#This Row],[HARGA]],",","."),",",".")</f>
        <v>27500</v>
      </c>
      <c r="U234" s="12" t="str">
        <f>SUBSTITUTE(Table4[[#This Row],[DISKON]],",",".")</f>
        <v/>
      </c>
      <c r="V234" s="12" t="str">
        <f>SUBSTITUTE(Table4[[#This Row],[DISKON NOTA]],",",".")</f>
        <v/>
      </c>
      <c r="W234" s="3">
        <f>INDEX(Table1[TANGGAL NOTA_H],A:A)</f>
        <v>45531</v>
      </c>
      <c r="X234" s="3" t="str">
        <f>IF(INDEX(Table1[TANGGAL GUDANG_H],A:A)="","",INDEX(Table1[TANGGAL GUDANG_H],A:A))</f>
        <v/>
      </c>
      <c r="Y234" s="3">
        <f>INDEX(Table1[TANGGAL UPDATE_H],A:A)</f>
        <v>45534</v>
      </c>
      <c r="Z234" t="str">
        <f>INDEX(Table1[KOMENTAR_H],A:A)</f>
        <v/>
      </c>
      <c r="AA234"/>
      <c r="AB234">
        <f>IF(Table4[[#This Row],[DISKON]]="",Table4[[#This Row],[HARGA]],Table4[[#This Row],[HARGA]]*Table4[[#This Row],[DISKON]])</f>
        <v>27500</v>
      </c>
      <c r="AC234">
        <f>Table4[[#This Row],[TATAL DISKON]]*Table4[[#This Row],[JUMLAH]]</f>
        <v>165000</v>
      </c>
      <c r="AD234" t="str">
        <f>CONCATENATE(Table4[[#This Row],[SALES_C]],Table4[[#This Row],[NOTA TOKO]])</f>
        <v>G3568</v>
      </c>
      <c r="AE234">
        <f>INDEX(Table1[I],'4'!A:A)</f>
        <v>0</v>
      </c>
      <c r="AF234" t="e">
        <f>IF(Table4[[#This Row],[Column2]]="","",MATCH(Table4[[#This Row],[Column2]],AM:AM,0))</f>
        <v>#N/A</v>
      </c>
      <c r="AG234" t="str">
        <f>CONCATENATE(Table4[[#This Row],[TOKO-KOTA]],"_",Table4[[#This Row],[NAMA BARANG]])</f>
        <v>ANDI STAR-SALATIGA_SKETCH BOOK A4 56182 GIRL</v>
      </c>
      <c r="AH234" t="str">
        <f>CONCATENATE(Table4[[#This Row],[CONCAT_TOKO KOTA + NAMA BARANG]],"_",Table4[[#This Row],[HARGA_C]])</f>
        <v>ANDI STAR-SALATIGA_SKETCH BOOK A4 56182 GIRL_27500</v>
      </c>
      <c r="AK234" s="64">
        <v>2960</v>
      </c>
      <c r="AL234" s="8" t="s">
        <v>8476</v>
      </c>
      <c r="AM234" t="str">
        <f t="shared" si="3"/>
        <v>H2960</v>
      </c>
      <c r="AN234" t="e">
        <f>IF(Table10[[#This Row],[Column3]]="","",MATCH(Table10[[#This Row],[Column3]],AD:AD,0))</f>
        <v>#N/A</v>
      </c>
    </row>
    <row r="235" spans="1:40" ht="13.5" thickBot="1">
      <c r="A235" s="73">
        <v>259</v>
      </c>
      <c r="C235">
        <f>ROW()</f>
        <v>235</v>
      </c>
      <c r="D235">
        <f>INDEX(Table1[ROWID],A:A)</f>
        <v>253</v>
      </c>
      <c r="E235">
        <f>INDEX(Table1[//DBS],A:A)</f>
        <v>303</v>
      </c>
      <c r="F235">
        <f>INDEX(Table1[HARGA_CONV],A:A)</f>
        <v>30000</v>
      </c>
      <c r="G235" t="str">
        <f>IF(INDEX(Table1[SALES_H],Table4[[#This Row],[ROWID]])=0,"",INDEX(Table1[SALES_H],Table4[[#This Row],[ROWID]]))</f>
        <v>G</v>
      </c>
      <c r="H235" t="str">
        <f>IF(Table4[[#This Row],[SALES]]="","",INDEX(SALES_DICT[2],MATCH(Table4[[#This Row],[SALES]],SALES_DICT[1],0)))</f>
        <v>G</v>
      </c>
      <c r="I235" s="2" t="str">
        <f>IF(INDEX(Table1[DISKON],A:A)=0,"",INDEX(Table1[DISKON],A:A))</f>
        <v/>
      </c>
      <c r="J235" s="2" t="str">
        <f>IF(INDEX(Table1[DISKON NOTA],A:A)=0,"",INDEX(Table1[DISKON NOTA],A:A))</f>
        <v/>
      </c>
      <c r="K235" s="7">
        <f>INDEX(Table1[ISI_CONV],A:A)</f>
        <v>6</v>
      </c>
      <c r="L235" s="11">
        <f>INDEX(Table1[NOTA TOKO],Table4[[#This Row],[ROWID]])</f>
        <v>3568</v>
      </c>
      <c r="M235" t="str">
        <f>Table4[[#This Row],[SALES DICT]]</f>
        <v>G</v>
      </c>
      <c r="N235" t="str">
        <f>INDEX(Table1[TOKO-KOTA_H],A:A)</f>
        <v>ANDI STAR-SALATIGA</v>
      </c>
      <c r="O235" t="str">
        <f>IF(INDEX(Table1[KODE BARANG],A:A)=0,"",INDEX(Table1[KODE BARANG],A:A))</f>
        <v>BGA-IM8</v>
      </c>
      <c r="P235" t="str">
        <f>INDEX(Table1[NAMA BARANG],A:A)</f>
        <v>SKETCH BOOK 8K HMX-56199 BURUNG</v>
      </c>
      <c r="Q235" t="str">
        <f>INDEX(Table1[ADA DI DAFTAR STOCK?],A:A)</f>
        <v>ADA</v>
      </c>
      <c r="R235" t="str">
        <f>SUBSTITUTE(_xlfn.NUMBERVALUE(Table4[[#This Row],[JUMLAH]],",","."),",",".")</f>
        <v>6</v>
      </c>
      <c r="S235" t="str">
        <f>INDEX(Table1[SATUAN_CONV],A:A)</f>
        <v>PCS</v>
      </c>
      <c r="T235" s="10" t="str">
        <f>SUBSTITUTE(_xlfn.NUMBERVALUE(Table4[[#This Row],[HARGA]],",","."),",",".")</f>
        <v>30000</v>
      </c>
      <c r="U235" s="12" t="str">
        <f>SUBSTITUTE(Table4[[#This Row],[DISKON]],",",".")</f>
        <v/>
      </c>
      <c r="V235" s="12" t="str">
        <f>SUBSTITUTE(Table4[[#This Row],[DISKON NOTA]],",",".")</f>
        <v/>
      </c>
      <c r="W235" s="3">
        <f>INDEX(Table1[TANGGAL NOTA_H],A:A)</f>
        <v>45531</v>
      </c>
      <c r="X235" s="3" t="str">
        <f>IF(INDEX(Table1[TANGGAL GUDANG_H],A:A)="","",INDEX(Table1[TANGGAL GUDANG_H],A:A))</f>
        <v/>
      </c>
      <c r="Y235" s="3">
        <f>INDEX(Table1[TANGGAL UPDATE_H],A:A)</f>
        <v>45534</v>
      </c>
      <c r="Z235" t="str">
        <f>INDEX(Table1[KOMENTAR_H],A:A)</f>
        <v/>
      </c>
      <c r="AA235"/>
      <c r="AB235">
        <f>IF(Table4[[#This Row],[DISKON]]="",Table4[[#This Row],[HARGA]],Table4[[#This Row],[HARGA]]*Table4[[#This Row],[DISKON]])</f>
        <v>30000</v>
      </c>
      <c r="AC235">
        <f>Table4[[#This Row],[TATAL DISKON]]*Table4[[#This Row],[JUMLAH]]</f>
        <v>180000</v>
      </c>
      <c r="AD235" t="str">
        <f>CONCATENATE(Table4[[#This Row],[SALES_C]],Table4[[#This Row],[NOTA TOKO]])</f>
        <v>G3568</v>
      </c>
      <c r="AE235">
        <f>INDEX(Table1[I],'4'!A:A)</f>
        <v>0</v>
      </c>
      <c r="AF235" t="e">
        <f>IF(Table4[[#This Row],[Column2]]="","",MATCH(Table4[[#This Row],[Column2]],AM:AM,0))</f>
        <v>#N/A</v>
      </c>
      <c r="AG235" t="str">
        <f>CONCATENATE(Table4[[#This Row],[TOKO-KOTA]],"_",Table4[[#This Row],[NAMA BARANG]])</f>
        <v>ANDI STAR-SALATIGA_SKETCH BOOK 8K HMX-56199 BURUNG</v>
      </c>
      <c r="AH235" t="str">
        <f>CONCATENATE(Table4[[#This Row],[CONCAT_TOKO KOTA + NAMA BARANG]],"_",Table4[[#This Row],[HARGA_C]])</f>
        <v>ANDI STAR-SALATIGA_SKETCH BOOK 8K HMX-56199 BURUNG_30000</v>
      </c>
      <c r="AK235" s="64">
        <v>2960</v>
      </c>
      <c r="AL235" s="8" t="s">
        <v>8476</v>
      </c>
      <c r="AM235" t="str">
        <f t="shared" si="3"/>
        <v>H2960</v>
      </c>
      <c r="AN235" t="e">
        <f>IF(Table10[[#This Row],[Column3]]="","",MATCH(Table10[[#This Row],[Column3]],AD:AD,0))</f>
        <v>#N/A</v>
      </c>
    </row>
    <row r="236" spans="1:40" ht="13.5" thickBot="1">
      <c r="A236" s="73">
        <v>260</v>
      </c>
      <c r="C236">
        <f>ROW()</f>
        <v>236</v>
      </c>
      <c r="D236">
        <f>INDEX(Table1[ROWID],A:A)</f>
        <v>253</v>
      </c>
      <c r="E236">
        <f>INDEX(Table1[//DBS],A:A)</f>
        <v>293</v>
      </c>
      <c r="F236">
        <f>INDEX(Table1[HARGA_CONV],A:A)</f>
        <v>30000</v>
      </c>
      <c r="G236" t="str">
        <f>IF(INDEX(Table1[SALES_H],Table4[[#This Row],[ROWID]])=0,"",INDEX(Table1[SALES_H],Table4[[#This Row],[ROWID]]))</f>
        <v>G</v>
      </c>
      <c r="H236" t="str">
        <f>IF(Table4[[#This Row],[SALES]]="","",INDEX(SALES_DICT[2],MATCH(Table4[[#This Row],[SALES]],SALES_DICT[1],0)))</f>
        <v>G</v>
      </c>
      <c r="I236" s="2" t="str">
        <f>IF(INDEX(Table1[DISKON],A:A)=0,"",INDEX(Table1[DISKON],A:A))</f>
        <v/>
      </c>
      <c r="J236" s="2" t="str">
        <f>IF(INDEX(Table1[DISKON NOTA],A:A)=0,"",INDEX(Table1[DISKON NOTA],A:A))</f>
        <v/>
      </c>
      <c r="K236" s="7">
        <f>INDEX(Table1[ISI_CONV],A:A)</f>
        <v>6</v>
      </c>
      <c r="L236" s="11">
        <f>INDEX(Table1[NOTA TOKO],Table4[[#This Row],[ROWID]])</f>
        <v>3568</v>
      </c>
      <c r="M236" t="str">
        <f>Table4[[#This Row],[SALES DICT]]</f>
        <v>G</v>
      </c>
      <c r="N236" t="str">
        <f>INDEX(Table1[TOKO-KOTA_H],A:A)</f>
        <v>ANDI STAR-SALATIGA</v>
      </c>
      <c r="O236" t="str">
        <f>IF(INDEX(Table1[KODE BARANG],A:A)=0,"",INDEX(Table1[KODE BARANG],A:A))</f>
        <v>BGA-NB3</v>
      </c>
      <c r="P236" t="str">
        <f>INDEX(Table1[NAMA BARANG],A:A)</f>
        <v>SKETCH BOOK 8K HMX-45002 TOWN (45LBR)</v>
      </c>
      <c r="Q236" t="str">
        <f>INDEX(Table1[ADA DI DAFTAR STOCK?],A:A)</f>
        <v>ADA</v>
      </c>
      <c r="R236" t="str">
        <f>SUBSTITUTE(_xlfn.NUMBERVALUE(Table4[[#This Row],[JUMLAH]],",","."),",",".")</f>
        <v>6</v>
      </c>
      <c r="S236" t="str">
        <f>INDEX(Table1[SATUAN_CONV],A:A)</f>
        <v>PCS</v>
      </c>
      <c r="T236" s="10" t="str">
        <f>SUBSTITUTE(_xlfn.NUMBERVALUE(Table4[[#This Row],[HARGA]],",","."),",",".")</f>
        <v>30000</v>
      </c>
      <c r="U236" s="12" t="str">
        <f>SUBSTITUTE(Table4[[#This Row],[DISKON]],",",".")</f>
        <v/>
      </c>
      <c r="V236" s="12" t="str">
        <f>SUBSTITUTE(Table4[[#This Row],[DISKON NOTA]],",",".")</f>
        <v/>
      </c>
      <c r="W236" s="3">
        <f>INDEX(Table1[TANGGAL NOTA_H],A:A)</f>
        <v>45531</v>
      </c>
      <c r="X236" s="3" t="str">
        <f>IF(INDEX(Table1[TANGGAL GUDANG_H],A:A)="","",INDEX(Table1[TANGGAL GUDANG_H],A:A))</f>
        <v/>
      </c>
      <c r="Y236" s="3">
        <f>INDEX(Table1[TANGGAL UPDATE_H],A:A)</f>
        <v>45534</v>
      </c>
      <c r="Z236" t="str">
        <f>INDEX(Table1[KOMENTAR_H],A:A)</f>
        <v/>
      </c>
      <c r="AA236"/>
      <c r="AB236">
        <f>IF(Table4[[#This Row],[DISKON]]="",Table4[[#This Row],[HARGA]],Table4[[#This Row],[HARGA]]*Table4[[#This Row],[DISKON]])</f>
        <v>30000</v>
      </c>
      <c r="AC236">
        <f>Table4[[#This Row],[TATAL DISKON]]*Table4[[#This Row],[JUMLAH]]</f>
        <v>180000</v>
      </c>
      <c r="AD236" t="str">
        <f>CONCATENATE(Table4[[#This Row],[SALES_C]],Table4[[#This Row],[NOTA TOKO]])</f>
        <v>G3568</v>
      </c>
      <c r="AE236">
        <f>INDEX(Table1[I],'4'!A:A)</f>
        <v>0</v>
      </c>
      <c r="AF236" t="e">
        <f>IF(Table4[[#This Row],[Column2]]="","",MATCH(Table4[[#This Row],[Column2]],AM:AM,0))</f>
        <v>#N/A</v>
      </c>
      <c r="AG236" t="str">
        <f>CONCATENATE(Table4[[#This Row],[TOKO-KOTA]],"_",Table4[[#This Row],[NAMA BARANG]])</f>
        <v>ANDI STAR-SALATIGA_SKETCH BOOK 8K HMX-45002 TOWN (45LBR)</v>
      </c>
      <c r="AH236" t="str">
        <f>CONCATENATE(Table4[[#This Row],[CONCAT_TOKO KOTA + NAMA BARANG]],"_",Table4[[#This Row],[HARGA_C]])</f>
        <v>ANDI STAR-SALATIGA_SKETCH BOOK 8K HMX-45002 TOWN (45LBR)_30000</v>
      </c>
      <c r="AK236" s="64">
        <v>2960</v>
      </c>
      <c r="AL236" s="8" t="s">
        <v>8476</v>
      </c>
      <c r="AM236" t="str">
        <f t="shared" si="3"/>
        <v>H2960</v>
      </c>
      <c r="AN236" t="e">
        <f>IF(Table10[[#This Row],[Column3]]="","",MATCH(Table10[[#This Row],[Column3]],AD:AD,0))</f>
        <v>#N/A</v>
      </c>
    </row>
    <row r="237" spans="1:40" ht="13.5" thickBot="1">
      <c r="A237" s="73">
        <v>261</v>
      </c>
      <c r="C237">
        <f>ROW()</f>
        <v>237</v>
      </c>
      <c r="D237">
        <f>INDEX(Table1[ROWID],A:A)</f>
        <v>253</v>
      </c>
      <c r="E237">
        <f>INDEX(Table1[//DBS],A:A)</f>
        <v>2862</v>
      </c>
      <c r="F237">
        <f>INDEX(Table1[HARGA_CONV],A:A)</f>
        <v>60000</v>
      </c>
      <c r="G237" t="str">
        <f>IF(INDEX(Table1[SALES_H],Table4[[#This Row],[ROWID]])=0,"",INDEX(Table1[SALES_H],Table4[[#This Row],[ROWID]]))</f>
        <v>G</v>
      </c>
      <c r="H237" t="str">
        <f>IF(Table4[[#This Row],[SALES]]="","",INDEX(SALES_DICT[2],MATCH(Table4[[#This Row],[SALES]],SALES_DICT[1],0)))</f>
        <v>G</v>
      </c>
      <c r="I237" s="2" t="str">
        <f>IF(INDEX(Table1[DISKON],A:A)=0,"",INDEX(Table1[DISKON],A:A))</f>
        <v/>
      </c>
      <c r="J237" s="2" t="str">
        <f>IF(INDEX(Table1[DISKON NOTA],A:A)=0,"",INDEX(Table1[DISKON NOTA],A:A))</f>
        <v/>
      </c>
      <c r="K237" s="7">
        <f>INDEX(Table1[ISI_CONV],A:A)</f>
        <v>12</v>
      </c>
      <c r="L237" s="11">
        <f>INDEX(Table1[NOTA TOKO],Table4[[#This Row],[ROWID]])</f>
        <v>3568</v>
      </c>
      <c r="M237" t="str">
        <f>Table4[[#This Row],[SALES DICT]]</f>
        <v>G</v>
      </c>
      <c r="N237" t="str">
        <f>INDEX(Table1[TOKO-KOTA_H],A:A)</f>
        <v>ANDI STAR-SALATIGA</v>
      </c>
      <c r="O237" t="str">
        <f>IF(INDEX(Table1[KODE BARANG],A:A)=0,"",INDEX(Table1[KODE BARANG],A:A))</f>
        <v>TAS-IM39</v>
      </c>
      <c r="P237" t="str">
        <f>INDEX(Table1[NAMA BARANG],A:A)</f>
        <v>TAS GB-S WARNA-WARNI</v>
      </c>
      <c r="Q237" t="str">
        <f>INDEX(Table1[ADA DI DAFTAR STOCK?],A:A)</f>
        <v>ADA</v>
      </c>
      <c r="R237" t="str">
        <f>SUBSTITUTE(_xlfn.NUMBERVALUE(Table4[[#This Row],[JUMLAH]],",","."),",",".")</f>
        <v>12</v>
      </c>
      <c r="S237" t="str">
        <f>INDEX(Table1[SATUAN_CONV],A:A)</f>
        <v>LSN</v>
      </c>
      <c r="T237" s="10" t="str">
        <f>SUBSTITUTE(_xlfn.NUMBERVALUE(Table4[[#This Row],[HARGA]],",","."),",",".")</f>
        <v>60000</v>
      </c>
      <c r="U237" s="12" t="str">
        <f>SUBSTITUTE(Table4[[#This Row],[DISKON]],",",".")</f>
        <v/>
      </c>
      <c r="V237" s="12" t="str">
        <f>SUBSTITUTE(Table4[[#This Row],[DISKON NOTA]],",",".")</f>
        <v/>
      </c>
      <c r="W237" s="3">
        <f>INDEX(Table1[TANGGAL NOTA_H],A:A)</f>
        <v>45531</v>
      </c>
      <c r="X237" s="3" t="str">
        <f>IF(INDEX(Table1[TANGGAL GUDANG_H],A:A)="","",INDEX(Table1[TANGGAL GUDANG_H],A:A))</f>
        <v/>
      </c>
      <c r="Y237" s="3">
        <f>INDEX(Table1[TANGGAL UPDATE_H],A:A)</f>
        <v>45534</v>
      </c>
      <c r="Z237" t="str">
        <f>INDEX(Table1[KOMENTAR_H],A:A)</f>
        <v/>
      </c>
      <c r="AA237"/>
      <c r="AB237">
        <f>IF(Table4[[#This Row],[DISKON]]="",Table4[[#This Row],[HARGA]],Table4[[#This Row],[HARGA]]*Table4[[#This Row],[DISKON]])</f>
        <v>60000</v>
      </c>
      <c r="AC237">
        <f>Table4[[#This Row],[TATAL DISKON]]*Table4[[#This Row],[JUMLAH]]</f>
        <v>720000</v>
      </c>
      <c r="AD237" t="str">
        <f>CONCATENATE(Table4[[#This Row],[SALES_C]],Table4[[#This Row],[NOTA TOKO]])</f>
        <v>G3568</v>
      </c>
      <c r="AE237">
        <f>INDEX(Table1[I],'4'!A:A)</f>
        <v>0</v>
      </c>
      <c r="AF237" t="e">
        <f>IF(Table4[[#This Row],[Column2]]="","",MATCH(Table4[[#This Row],[Column2]],AM:AM,0))</f>
        <v>#N/A</v>
      </c>
      <c r="AG237" t="str">
        <f>CONCATENATE(Table4[[#This Row],[TOKO-KOTA]],"_",Table4[[#This Row],[NAMA BARANG]])</f>
        <v>ANDI STAR-SALATIGA_TAS GB-S WARNA-WARNI</v>
      </c>
      <c r="AH237" t="str">
        <f>CONCATENATE(Table4[[#This Row],[CONCAT_TOKO KOTA + NAMA BARANG]],"_",Table4[[#This Row],[HARGA_C]])</f>
        <v>ANDI STAR-SALATIGA_TAS GB-S WARNA-WARNI_60000</v>
      </c>
      <c r="AK237" s="64">
        <v>2960</v>
      </c>
      <c r="AL237" s="8" t="s">
        <v>8476</v>
      </c>
      <c r="AM237" t="str">
        <f t="shared" si="3"/>
        <v>H2960</v>
      </c>
      <c r="AN237" t="e">
        <f>IF(Table10[[#This Row],[Column3]]="","",MATCH(Table10[[#This Row],[Column3]],AD:AD,0))</f>
        <v>#N/A</v>
      </c>
    </row>
    <row r="238" spans="1:40" ht="13.5" thickBot="1">
      <c r="A238" s="73">
        <v>262</v>
      </c>
      <c r="C238">
        <f>ROW()</f>
        <v>238</v>
      </c>
      <c r="D238">
        <f>INDEX(Table1[ROWID],A:A)</f>
        <v>253</v>
      </c>
      <c r="E238">
        <f>INDEX(Table1[//DBS],A:A)</f>
        <v>2864</v>
      </c>
      <c r="F238">
        <f>INDEX(Table1[HARGA_CONV],A:A)</f>
        <v>100000</v>
      </c>
      <c r="G238" t="str">
        <f>IF(INDEX(Table1[SALES_H],Table4[[#This Row],[ROWID]])=0,"",INDEX(Table1[SALES_H],Table4[[#This Row],[ROWID]]))</f>
        <v>G</v>
      </c>
      <c r="H238" t="str">
        <f>IF(Table4[[#This Row],[SALES]]="","",INDEX(SALES_DICT[2],MATCH(Table4[[#This Row],[SALES]],SALES_DICT[1],0)))</f>
        <v>G</v>
      </c>
      <c r="I238" s="2" t="str">
        <f>IF(INDEX(Table1[DISKON],A:A)=0,"",INDEX(Table1[DISKON],A:A))</f>
        <v/>
      </c>
      <c r="J238" s="2" t="str">
        <f>IF(INDEX(Table1[DISKON NOTA],A:A)=0,"",INDEX(Table1[DISKON NOTA],A:A))</f>
        <v/>
      </c>
      <c r="K238" s="7">
        <f>INDEX(Table1[ISI_CONV],A:A)</f>
        <v>11</v>
      </c>
      <c r="L238" s="11">
        <f>INDEX(Table1[NOTA TOKO],Table4[[#This Row],[ROWID]])</f>
        <v>3568</v>
      </c>
      <c r="M238" t="str">
        <f>Table4[[#This Row],[SALES DICT]]</f>
        <v>G</v>
      </c>
      <c r="N238" t="str">
        <f>INDEX(Table1[TOKO-KOTA_H],A:A)</f>
        <v>ANDI STAR-SALATIGA</v>
      </c>
      <c r="O238" t="str">
        <f>IF(INDEX(Table1[KODE BARANG],A:A)=0,"",INDEX(Table1[KODE BARANG],A:A))</f>
        <v>TAS-IM36</v>
      </c>
      <c r="P238" t="str">
        <f>INDEX(Table1[NAMA BARANG],A:A)</f>
        <v>TAS GB-M WARNA-WARNI</v>
      </c>
      <c r="Q238" t="str">
        <f>INDEX(Table1[ADA DI DAFTAR STOCK?],A:A)</f>
        <v>ADA</v>
      </c>
      <c r="R238" t="str">
        <f>SUBSTITUTE(_xlfn.NUMBERVALUE(Table4[[#This Row],[JUMLAH]],",","."),",",".")</f>
        <v>11</v>
      </c>
      <c r="S238" t="str">
        <f>INDEX(Table1[SATUAN_CONV],A:A)</f>
        <v>LSN</v>
      </c>
      <c r="T238" s="10" t="str">
        <f>SUBSTITUTE(_xlfn.NUMBERVALUE(Table4[[#This Row],[HARGA]],",","."),",",".")</f>
        <v>100000</v>
      </c>
      <c r="U238" s="12" t="str">
        <f>SUBSTITUTE(Table4[[#This Row],[DISKON]],",",".")</f>
        <v/>
      </c>
      <c r="V238" s="12" t="str">
        <f>SUBSTITUTE(Table4[[#This Row],[DISKON NOTA]],",",".")</f>
        <v/>
      </c>
      <c r="W238" s="3">
        <f>INDEX(Table1[TANGGAL NOTA_H],A:A)</f>
        <v>45531</v>
      </c>
      <c r="X238" s="3" t="str">
        <f>IF(INDEX(Table1[TANGGAL GUDANG_H],A:A)="","",INDEX(Table1[TANGGAL GUDANG_H],A:A))</f>
        <v/>
      </c>
      <c r="Y238" s="3">
        <f>INDEX(Table1[TANGGAL UPDATE_H],A:A)</f>
        <v>45534</v>
      </c>
      <c r="Z238" t="str">
        <f>INDEX(Table1[KOMENTAR_H],A:A)</f>
        <v/>
      </c>
      <c r="AA238"/>
      <c r="AB238">
        <f>IF(Table4[[#This Row],[DISKON]]="",Table4[[#This Row],[HARGA]],Table4[[#This Row],[HARGA]]*Table4[[#This Row],[DISKON]])</f>
        <v>100000</v>
      </c>
      <c r="AC238">
        <f>Table4[[#This Row],[TATAL DISKON]]*Table4[[#This Row],[JUMLAH]]</f>
        <v>1100000</v>
      </c>
      <c r="AD238" t="str">
        <f>CONCATENATE(Table4[[#This Row],[SALES_C]],Table4[[#This Row],[NOTA TOKO]])</f>
        <v>G3568</v>
      </c>
      <c r="AE238">
        <f>INDEX(Table1[I],'4'!A:A)</f>
        <v>0</v>
      </c>
      <c r="AF238" t="e">
        <f>IF(Table4[[#This Row],[Column2]]="","",MATCH(Table4[[#This Row],[Column2]],AM:AM,0))</f>
        <v>#N/A</v>
      </c>
      <c r="AG238" t="str">
        <f>CONCATENATE(Table4[[#This Row],[TOKO-KOTA]],"_",Table4[[#This Row],[NAMA BARANG]])</f>
        <v>ANDI STAR-SALATIGA_TAS GB-M WARNA-WARNI</v>
      </c>
      <c r="AH238" t="str">
        <f>CONCATENATE(Table4[[#This Row],[CONCAT_TOKO KOTA + NAMA BARANG]],"_",Table4[[#This Row],[HARGA_C]])</f>
        <v>ANDI STAR-SALATIGA_TAS GB-M WARNA-WARNI_100000</v>
      </c>
      <c r="AK238" s="64">
        <v>2961</v>
      </c>
      <c r="AL238" s="8" t="s">
        <v>8476</v>
      </c>
      <c r="AM238" t="str">
        <f t="shared" si="3"/>
        <v>H2961</v>
      </c>
      <c r="AN238" t="e">
        <f>IF(Table10[[#This Row],[Column3]]="","",MATCH(Table10[[#This Row],[Column3]],AD:AD,0))</f>
        <v>#N/A</v>
      </c>
    </row>
    <row r="239" spans="1:40" ht="13.5" thickBot="1">
      <c r="A239" s="73">
        <v>263</v>
      </c>
      <c r="C239">
        <f>ROW()</f>
        <v>239</v>
      </c>
      <c r="D239">
        <f>INDEX(Table1[ROWID],A:A)</f>
        <v>253</v>
      </c>
      <c r="E239">
        <f>INDEX(Table1[//DBS],A:A)</f>
        <v>2865</v>
      </c>
      <c r="F239">
        <f>INDEX(Table1[HARGA_CONV],A:A)</f>
        <v>120000</v>
      </c>
      <c r="G239" t="str">
        <f>IF(INDEX(Table1[SALES_H],Table4[[#This Row],[ROWID]])=0,"",INDEX(Table1[SALES_H],Table4[[#This Row],[ROWID]]))</f>
        <v>G</v>
      </c>
      <c r="H239" t="str">
        <f>IF(Table4[[#This Row],[SALES]]="","",INDEX(SALES_DICT[2],MATCH(Table4[[#This Row],[SALES]],SALES_DICT[1],0)))</f>
        <v>G</v>
      </c>
      <c r="I239" s="2" t="str">
        <f>IF(INDEX(Table1[DISKON],A:A)=0,"",INDEX(Table1[DISKON],A:A))</f>
        <v/>
      </c>
      <c r="J239" s="2" t="str">
        <f>IF(INDEX(Table1[DISKON NOTA],A:A)=0,"",INDEX(Table1[DISKON NOTA],A:A))</f>
        <v/>
      </c>
      <c r="K239" s="7">
        <f>INDEX(Table1[ISI_CONV],A:A)</f>
        <v>13</v>
      </c>
      <c r="L239" s="11">
        <f>INDEX(Table1[NOTA TOKO],Table4[[#This Row],[ROWID]])</f>
        <v>3568</v>
      </c>
      <c r="M239" t="str">
        <f>Table4[[#This Row],[SALES DICT]]</f>
        <v>G</v>
      </c>
      <c r="N239" t="str">
        <f>INDEX(Table1[TOKO-KOTA_H],A:A)</f>
        <v>ANDI STAR-SALATIGA</v>
      </c>
      <c r="O239" t="str">
        <f>IF(INDEX(Table1[KODE BARANG],A:A)=0,"",INDEX(Table1[KODE BARANG],A:A))</f>
        <v>TAS-IM35</v>
      </c>
      <c r="P239" t="str">
        <f>INDEX(Table1[NAMA BARANG],A:A)</f>
        <v>TAS GB-L WARNA-WARNI</v>
      </c>
      <c r="Q239" t="str">
        <f>INDEX(Table1[ADA DI DAFTAR STOCK?],A:A)</f>
        <v>ADA</v>
      </c>
      <c r="R239" t="str">
        <f>SUBSTITUTE(_xlfn.NUMBERVALUE(Table4[[#This Row],[JUMLAH]],",","."),",",".")</f>
        <v>13</v>
      </c>
      <c r="S239" t="str">
        <f>INDEX(Table1[SATUAN_CONV],A:A)</f>
        <v>LSN</v>
      </c>
      <c r="T239" s="10" t="str">
        <f>SUBSTITUTE(_xlfn.NUMBERVALUE(Table4[[#This Row],[HARGA]],",","."),",",".")</f>
        <v>120000</v>
      </c>
      <c r="U239" s="12" t="str">
        <f>SUBSTITUTE(Table4[[#This Row],[DISKON]],",",".")</f>
        <v/>
      </c>
      <c r="V239" s="12" t="str">
        <f>SUBSTITUTE(Table4[[#This Row],[DISKON NOTA]],",",".")</f>
        <v/>
      </c>
      <c r="W239" s="3">
        <f>INDEX(Table1[TANGGAL NOTA_H],A:A)</f>
        <v>45531</v>
      </c>
      <c r="X239" s="3" t="str">
        <f>IF(INDEX(Table1[TANGGAL GUDANG_H],A:A)="","",INDEX(Table1[TANGGAL GUDANG_H],A:A))</f>
        <v/>
      </c>
      <c r="Y239" s="3">
        <f>INDEX(Table1[TANGGAL UPDATE_H],A:A)</f>
        <v>45534</v>
      </c>
      <c r="Z239" t="str">
        <f>INDEX(Table1[KOMENTAR_H],A:A)</f>
        <v/>
      </c>
      <c r="AA239"/>
      <c r="AB239">
        <f>IF(Table4[[#This Row],[DISKON]]="",Table4[[#This Row],[HARGA]],Table4[[#This Row],[HARGA]]*Table4[[#This Row],[DISKON]])</f>
        <v>120000</v>
      </c>
      <c r="AC239">
        <f>Table4[[#This Row],[TATAL DISKON]]*Table4[[#This Row],[JUMLAH]]</f>
        <v>1560000</v>
      </c>
      <c r="AD239" t="str">
        <f>CONCATENATE(Table4[[#This Row],[SALES_C]],Table4[[#This Row],[NOTA TOKO]])</f>
        <v>G3568</v>
      </c>
      <c r="AE239">
        <f>INDEX(Table1[I],'4'!A:A)</f>
        <v>0</v>
      </c>
      <c r="AF239" t="e">
        <f>IF(Table4[[#This Row],[Column2]]="","",MATCH(Table4[[#This Row],[Column2]],AM:AM,0))</f>
        <v>#N/A</v>
      </c>
      <c r="AG239" t="str">
        <f>CONCATENATE(Table4[[#This Row],[TOKO-KOTA]],"_",Table4[[#This Row],[NAMA BARANG]])</f>
        <v>ANDI STAR-SALATIGA_TAS GB-L WARNA-WARNI</v>
      </c>
      <c r="AH239" t="str">
        <f>CONCATENATE(Table4[[#This Row],[CONCAT_TOKO KOTA + NAMA BARANG]],"_",Table4[[#This Row],[HARGA_C]])</f>
        <v>ANDI STAR-SALATIGA_TAS GB-L WARNA-WARNI_120000</v>
      </c>
      <c r="AK239" s="64">
        <v>2961</v>
      </c>
      <c r="AL239" s="8" t="s">
        <v>8476</v>
      </c>
      <c r="AM239" t="str">
        <f t="shared" si="3"/>
        <v>H2961</v>
      </c>
      <c r="AN239" t="e">
        <f>IF(Table10[[#This Row],[Column3]]="","",MATCH(Table10[[#This Row],[Column3]],AD:AD,0))</f>
        <v>#N/A</v>
      </c>
    </row>
    <row r="240" spans="1:40" ht="13.5" thickBot="1">
      <c r="A240" s="73">
        <v>264</v>
      </c>
      <c r="C240">
        <f>ROW()</f>
        <v>240</v>
      </c>
      <c r="D240">
        <f>INDEX(Table1[ROWID],A:A)</f>
        <v>253</v>
      </c>
      <c r="E240">
        <f>INDEX(Table1[//DBS],A:A)</f>
        <v>3184</v>
      </c>
      <c r="F240">
        <f>INDEX(Table1[HARGA_CONV],A:A)</f>
        <v>110000</v>
      </c>
      <c r="G240" t="str">
        <f>IF(INDEX(Table1[SALES_H],Table4[[#This Row],[ROWID]])=0,"",INDEX(Table1[SALES_H],Table4[[#This Row],[ROWID]]))</f>
        <v>G</v>
      </c>
      <c r="H240" t="str">
        <f>IF(Table4[[#This Row],[SALES]]="","",INDEX(SALES_DICT[2],MATCH(Table4[[#This Row],[SALES]],SALES_DICT[1],0)))</f>
        <v>G</v>
      </c>
      <c r="I240" s="2" t="str">
        <f>IF(INDEX(Table1[DISKON],A:A)=0,"",INDEX(Table1[DISKON],A:A))</f>
        <v/>
      </c>
      <c r="J240" s="2" t="str">
        <f>IF(INDEX(Table1[DISKON NOTA],A:A)=0,"",INDEX(Table1[DISKON NOTA],A:A))</f>
        <v/>
      </c>
      <c r="K240" s="7">
        <f>INDEX(Table1[ISI_CONV],A:A)</f>
        <v>1</v>
      </c>
      <c r="L240" s="11">
        <f>INDEX(Table1[NOTA TOKO],Table4[[#This Row],[ROWID]])</f>
        <v>3568</v>
      </c>
      <c r="M240" t="str">
        <f>Table4[[#This Row],[SALES DICT]]</f>
        <v>G</v>
      </c>
      <c r="N240" t="str">
        <f>INDEX(Table1[TOKO-KOTA_H],A:A)</f>
        <v>ANDI STAR-SALATIGA</v>
      </c>
      <c r="O240" t="str">
        <f>IF(INDEX(Table1[KODE BARANG],A:A)=0,"",INDEX(Table1[KODE BARANG],A:A))</f>
        <v>TAS-IM413</v>
      </c>
      <c r="P240" t="str">
        <f>INDEX(Table1[NAMA BARANG],A:A)</f>
        <v>TAS TALI GG-M TANGGUNG 1731 TIMBUL GILAP</v>
      </c>
      <c r="Q240" t="str">
        <f>INDEX(Table1[ADA DI DAFTAR STOCK?],A:A)</f>
        <v>ADA</v>
      </c>
      <c r="R240" t="str">
        <f>SUBSTITUTE(_xlfn.NUMBERVALUE(Table4[[#This Row],[JUMLAH]],",","."),",",".")</f>
        <v>1</v>
      </c>
      <c r="S240" t="str">
        <f>INDEX(Table1[SATUAN_CONV],A:A)</f>
        <v>LSN</v>
      </c>
      <c r="T240" s="10" t="str">
        <f>SUBSTITUTE(_xlfn.NUMBERVALUE(Table4[[#This Row],[HARGA]],",","."),",",".")</f>
        <v>110000</v>
      </c>
      <c r="U240" s="12" t="str">
        <f>SUBSTITUTE(Table4[[#This Row],[DISKON]],",",".")</f>
        <v/>
      </c>
      <c r="V240" s="12" t="str">
        <f>SUBSTITUTE(Table4[[#This Row],[DISKON NOTA]],",",".")</f>
        <v/>
      </c>
      <c r="W240" s="3">
        <f>INDEX(Table1[TANGGAL NOTA_H],A:A)</f>
        <v>45531</v>
      </c>
      <c r="X240" s="3" t="str">
        <f>IF(INDEX(Table1[TANGGAL GUDANG_H],A:A)="","",INDEX(Table1[TANGGAL GUDANG_H],A:A))</f>
        <v/>
      </c>
      <c r="Y240" s="3">
        <f>INDEX(Table1[TANGGAL UPDATE_H],A:A)</f>
        <v>45534</v>
      </c>
      <c r="Z240" t="str">
        <f>INDEX(Table1[KOMENTAR_H],A:A)</f>
        <v/>
      </c>
      <c r="AA240"/>
      <c r="AB240">
        <f>IF(Table4[[#This Row],[DISKON]]="",Table4[[#This Row],[HARGA]],Table4[[#This Row],[HARGA]]*Table4[[#This Row],[DISKON]])</f>
        <v>110000</v>
      </c>
      <c r="AC240">
        <f>Table4[[#This Row],[TATAL DISKON]]*Table4[[#This Row],[JUMLAH]]</f>
        <v>110000</v>
      </c>
      <c r="AD240" t="str">
        <f>CONCATENATE(Table4[[#This Row],[SALES_C]],Table4[[#This Row],[NOTA TOKO]])</f>
        <v>G3568</v>
      </c>
      <c r="AE240">
        <f>INDEX(Table1[I],'4'!A:A)</f>
        <v>0</v>
      </c>
      <c r="AF240" t="e">
        <f>IF(Table4[[#This Row],[Column2]]="","",MATCH(Table4[[#This Row],[Column2]],AM:AM,0))</f>
        <v>#N/A</v>
      </c>
      <c r="AG240" t="str">
        <f>CONCATENATE(Table4[[#This Row],[TOKO-KOTA]],"_",Table4[[#This Row],[NAMA BARANG]])</f>
        <v>ANDI STAR-SALATIGA_TAS TALI GG-M TANGGUNG 1731 TIMBUL GILAP</v>
      </c>
      <c r="AH240" t="str">
        <f>CONCATENATE(Table4[[#This Row],[CONCAT_TOKO KOTA + NAMA BARANG]],"_",Table4[[#This Row],[HARGA_C]])</f>
        <v>ANDI STAR-SALATIGA_TAS TALI GG-M TANGGUNG 1731 TIMBUL GILAP_110000</v>
      </c>
      <c r="AK240" s="64">
        <v>2961</v>
      </c>
      <c r="AL240" s="8" t="s">
        <v>8476</v>
      </c>
      <c r="AM240" t="str">
        <f t="shared" si="3"/>
        <v>H2961</v>
      </c>
      <c r="AN240" t="e">
        <f>IF(Table10[[#This Row],[Column3]]="","",MATCH(Table10[[#This Row],[Column3]],AD:AD,0))</f>
        <v>#N/A</v>
      </c>
    </row>
    <row r="241" spans="1:40" ht="13.5" thickBot="1">
      <c r="A241" s="73">
        <v>265</v>
      </c>
      <c r="C241">
        <f>ROW()</f>
        <v>241</v>
      </c>
      <c r="D241">
        <f>INDEX(Table1[ROWID],A:A)</f>
        <v>253</v>
      </c>
      <c r="E241">
        <f>INDEX(Table1[//DBS],A:A)</f>
        <v>3183</v>
      </c>
      <c r="F241">
        <f>INDEX(Table1[HARGA_CONV],A:A)</f>
        <v>110000</v>
      </c>
      <c r="G241" t="str">
        <f>IF(INDEX(Table1[SALES_H],Table4[[#This Row],[ROWID]])=0,"",INDEX(Table1[SALES_H],Table4[[#This Row],[ROWID]]))</f>
        <v>G</v>
      </c>
      <c r="H241" t="str">
        <f>IF(Table4[[#This Row],[SALES]]="","",INDEX(SALES_DICT[2],MATCH(Table4[[#This Row],[SALES]],SALES_DICT[1],0)))</f>
        <v>G</v>
      </c>
      <c r="I241" s="2" t="str">
        <f>IF(INDEX(Table1[DISKON],A:A)=0,"",INDEX(Table1[DISKON],A:A))</f>
        <v/>
      </c>
      <c r="J241" s="2" t="str">
        <f>IF(INDEX(Table1[DISKON NOTA],A:A)=0,"",INDEX(Table1[DISKON NOTA],A:A))</f>
        <v/>
      </c>
      <c r="K241" s="7">
        <f>INDEX(Table1[ISI_CONV],A:A)</f>
        <v>1</v>
      </c>
      <c r="L241" s="11">
        <f>INDEX(Table1[NOTA TOKO],Table4[[#This Row],[ROWID]])</f>
        <v>3568</v>
      </c>
      <c r="M241" t="str">
        <f>Table4[[#This Row],[SALES DICT]]</f>
        <v>G</v>
      </c>
      <c r="N241" t="str">
        <f>INDEX(Table1[TOKO-KOTA_H],A:A)</f>
        <v>ANDI STAR-SALATIGA</v>
      </c>
      <c r="O241" t="str">
        <f>IF(INDEX(Table1[KODE BARANG],A:A)=0,"",INDEX(Table1[KODE BARANG],A:A))</f>
        <v>TAS-IM412</v>
      </c>
      <c r="P241" t="str">
        <f>INDEX(Table1[NAMA BARANG],A:A)</f>
        <v>TAS TALI GG-M TANGGUNG 2915 TIMBUL GILAP</v>
      </c>
      <c r="Q241" t="str">
        <f>INDEX(Table1[ADA DI DAFTAR STOCK?],A:A)</f>
        <v>ADA</v>
      </c>
      <c r="R241" t="str">
        <f>SUBSTITUTE(_xlfn.NUMBERVALUE(Table4[[#This Row],[JUMLAH]],",","."),",",".")</f>
        <v>1</v>
      </c>
      <c r="S241" t="str">
        <f>INDEX(Table1[SATUAN_CONV],A:A)</f>
        <v>LSN</v>
      </c>
      <c r="T241" s="10" t="str">
        <f>SUBSTITUTE(_xlfn.NUMBERVALUE(Table4[[#This Row],[HARGA]],",","."),",",".")</f>
        <v>110000</v>
      </c>
      <c r="U241" s="12" t="str">
        <f>SUBSTITUTE(Table4[[#This Row],[DISKON]],",",".")</f>
        <v/>
      </c>
      <c r="V241" s="12" t="str">
        <f>SUBSTITUTE(Table4[[#This Row],[DISKON NOTA]],",",".")</f>
        <v/>
      </c>
      <c r="W241" s="3">
        <f>INDEX(Table1[TANGGAL NOTA_H],A:A)</f>
        <v>45531</v>
      </c>
      <c r="X241" s="3" t="str">
        <f>IF(INDEX(Table1[TANGGAL GUDANG_H],A:A)="","",INDEX(Table1[TANGGAL GUDANG_H],A:A))</f>
        <v/>
      </c>
      <c r="Y241" s="3">
        <f>INDEX(Table1[TANGGAL UPDATE_H],A:A)</f>
        <v>45534</v>
      </c>
      <c r="Z241" t="str">
        <f>INDEX(Table1[KOMENTAR_H],A:A)</f>
        <v/>
      </c>
      <c r="AA241"/>
      <c r="AB241">
        <f>IF(Table4[[#This Row],[DISKON]]="",Table4[[#This Row],[HARGA]],Table4[[#This Row],[HARGA]]*Table4[[#This Row],[DISKON]])</f>
        <v>110000</v>
      </c>
      <c r="AC241">
        <f>Table4[[#This Row],[TATAL DISKON]]*Table4[[#This Row],[JUMLAH]]</f>
        <v>110000</v>
      </c>
      <c r="AD241" t="str">
        <f>CONCATENATE(Table4[[#This Row],[SALES_C]],Table4[[#This Row],[NOTA TOKO]])</f>
        <v>G3568</v>
      </c>
      <c r="AE241">
        <f>INDEX(Table1[I],'4'!A:A)</f>
        <v>0</v>
      </c>
      <c r="AF241" t="e">
        <f>IF(Table4[[#This Row],[Column2]]="","",MATCH(Table4[[#This Row],[Column2]],AM:AM,0))</f>
        <v>#N/A</v>
      </c>
      <c r="AG241" t="str">
        <f>CONCATENATE(Table4[[#This Row],[TOKO-KOTA]],"_",Table4[[#This Row],[NAMA BARANG]])</f>
        <v>ANDI STAR-SALATIGA_TAS TALI GG-M TANGGUNG 2915 TIMBUL GILAP</v>
      </c>
      <c r="AH241" t="str">
        <f>CONCATENATE(Table4[[#This Row],[CONCAT_TOKO KOTA + NAMA BARANG]],"_",Table4[[#This Row],[HARGA_C]])</f>
        <v>ANDI STAR-SALATIGA_TAS TALI GG-M TANGGUNG 2915 TIMBUL GILAP_110000</v>
      </c>
      <c r="AK241" s="64">
        <v>2961</v>
      </c>
      <c r="AL241" s="8" t="s">
        <v>8476</v>
      </c>
      <c r="AM241" t="str">
        <f t="shared" si="3"/>
        <v>H2961</v>
      </c>
      <c r="AN241" t="e">
        <f>IF(Table10[[#This Row],[Column3]]="","",MATCH(Table10[[#This Row],[Column3]],AD:AD,0))</f>
        <v>#N/A</v>
      </c>
    </row>
    <row r="242" spans="1:40" ht="13.5" thickBot="1">
      <c r="A242" s="73">
        <v>266</v>
      </c>
      <c r="C242">
        <f>ROW()</f>
        <v>242</v>
      </c>
      <c r="D242">
        <f>INDEX(Table1[ROWID],A:A)</f>
        <v>253</v>
      </c>
      <c r="E242">
        <f>INDEX(Table1[//DBS],A:A)</f>
        <v>3184</v>
      </c>
      <c r="F242">
        <f>INDEX(Table1[HARGA_CONV],A:A)</f>
        <v>110000</v>
      </c>
      <c r="G242" t="str">
        <f>IF(INDEX(Table1[SALES_H],Table4[[#This Row],[ROWID]])=0,"",INDEX(Table1[SALES_H],Table4[[#This Row],[ROWID]]))</f>
        <v>G</v>
      </c>
      <c r="H242" t="str">
        <f>IF(Table4[[#This Row],[SALES]]="","",INDEX(SALES_DICT[2],MATCH(Table4[[#This Row],[SALES]],SALES_DICT[1],0)))</f>
        <v>G</v>
      </c>
      <c r="I242" s="2" t="str">
        <f>IF(INDEX(Table1[DISKON],A:A)=0,"",INDEX(Table1[DISKON],A:A))</f>
        <v/>
      </c>
      <c r="J242" s="2" t="str">
        <f>IF(INDEX(Table1[DISKON NOTA],A:A)=0,"",INDEX(Table1[DISKON NOTA],A:A))</f>
        <v/>
      </c>
      <c r="K242" s="7">
        <f>INDEX(Table1[ISI_CONV],A:A)</f>
        <v>1</v>
      </c>
      <c r="L242" s="11">
        <f>INDEX(Table1[NOTA TOKO],Table4[[#This Row],[ROWID]])</f>
        <v>3568</v>
      </c>
      <c r="M242" t="str">
        <f>Table4[[#This Row],[SALES DICT]]</f>
        <v>G</v>
      </c>
      <c r="N242" t="str">
        <f>INDEX(Table1[TOKO-KOTA_H],A:A)</f>
        <v>ANDI STAR-SALATIGA</v>
      </c>
      <c r="O242" t="str">
        <f>IF(INDEX(Table1[KODE BARANG],A:A)=0,"",INDEX(Table1[KODE BARANG],A:A))</f>
        <v>TAS-IM413</v>
      </c>
      <c r="P242" t="str">
        <f>INDEX(Table1[NAMA BARANG],A:A)</f>
        <v>TAS TALI GG-M TANGGUNG 1731 TIMBUL GILAP</v>
      </c>
      <c r="Q242" t="str">
        <f>INDEX(Table1[ADA DI DAFTAR STOCK?],A:A)</f>
        <v>ADA</v>
      </c>
      <c r="R242" t="str">
        <f>SUBSTITUTE(_xlfn.NUMBERVALUE(Table4[[#This Row],[JUMLAH]],",","."),",",".")</f>
        <v>1</v>
      </c>
      <c r="S242" t="str">
        <f>INDEX(Table1[SATUAN_CONV],A:A)</f>
        <v>LSN</v>
      </c>
      <c r="T242" s="10" t="str">
        <f>SUBSTITUTE(_xlfn.NUMBERVALUE(Table4[[#This Row],[HARGA]],",","."),",",".")</f>
        <v>110000</v>
      </c>
      <c r="U242" s="12" t="str">
        <f>SUBSTITUTE(Table4[[#This Row],[DISKON]],",",".")</f>
        <v/>
      </c>
      <c r="V242" s="12" t="str">
        <f>SUBSTITUTE(Table4[[#This Row],[DISKON NOTA]],",",".")</f>
        <v/>
      </c>
      <c r="W242" s="3">
        <f>INDEX(Table1[TANGGAL NOTA_H],A:A)</f>
        <v>45531</v>
      </c>
      <c r="X242" s="3" t="str">
        <f>IF(INDEX(Table1[TANGGAL GUDANG_H],A:A)="","",INDEX(Table1[TANGGAL GUDANG_H],A:A))</f>
        <v/>
      </c>
      <c r="Y242" s="3">
        <f>INDEX(Table1[TANGGAL UPDATE_H],A:A)</f>
        <v>45534</v>
      </c>
      <c r="Z242" t="str">
        <f>INDEX(Table1[KOMENTAR_H],A:A)</f>
        <v/>
      </c>
      <c r="AA242"/>
      <c r="AB242">
        <f>IF(Table4[[#This Row],[DISKON]]="",Table4[[#This Row],[HARGA]],Table4[[#This Row],[HARGA]]*Table4[[#This Row],[DISKON]])</f>
        <v>110000</v>
      </c>
      <c r="AC242">
        <f>Table4[[#This Row],[TATAL DISKON]]*Table4[[#This Row],[JUMLAH]]</f>
        <v>110000</v>
      </c>
      <c r="AD242" t="str">
        <f>CONCATENATE(Table4[[#This Row],[SALES_C]],Table4[[#This Row],[NOTA TOKO]])</f>
        <v>G3568</v>
      </c>
      <c r="AE242">
        <f>INDEX(Table1[I],'4'!A:A)</f>
        <v>0</v>
      </c>
      <c r="AF242" t="e">
        <f>IF(Table4[[#This Row],[Column2]]="","",MATCH(Table4[[#This Row],[Column2]],AM:AM,0))</f>
        <v>#N/A</v>
      </c>
      <c r="AG242" t="str">
        <f>CONCATENATE(Table4[[#This Row],[TOKO-KOTA]],"_",Table4[[#This Row],[NAMA BARANG]])</f>
        <v>ANDI STAR-SALATIGA_TAS TALI GG-M TANGGUNG 1731 TIMBUL GILAP</v>
      </c>
      <c r="AH242" t="str">
        <f>CONCATENATE(Table4[[#This Row],[CONCAT_TOKO KOTA + NAMA BARANG]],"_",Table4[[#This Row],[HARGA_C]])</f>
        <v>ANDI STAR-SALATIGA_TAS TALI GG-M TANGGUNG 1731 TIMBUL GILAP_110000</v>
      </c>
      <c r="AK242" s="64">
        <v>2961</v>
      </c>
      <c r="AL242" s="8" t="s">
        <v>8476</v>
      </c>
      <c r="AM242" t="str">
        <f t="shared" si="3"/>
        <v>H2961</v>
      </c>
      <c r="AN242" t="e">
        <f>IF(Table10[[#This Row],[Column3]]="","",MATCH(Table10[[#This Row],[Column3]],AD:AD,0))</f>
        <v>#N/A</v>
      </c>
    </row>
    <row r="243" spans="1:40" ht="13.5" thickBot="1">
      <c r="A243" s="73">
        <v>267</v>
      </c>
      <c r="C243">
        <f>ROW()</f>
        <v>243</v>
      </c>
      <c r="D243">
        <f>INDEX(Table1[ROWID],A:A)</f>
        <v>253</v>
      </c>
      <c r="E243">
        <f>INDEX(Table1[//DBS],A:A)</f>
        <v>3189</v>
      </c>
      <c r="F243">
        <f>INDEX(Table1[HARGA_CONV],A:A)</f>
        <v>100000</v>
      </c>
      <c r="G243" t="str">
        <f>IF(INDEX(Table1[SALES_H],Table4[[#This Row],[ROWID]])=0,"",INDEX(Table1[SALES_H],Table4[[#This Row],[ROWID]]))</f>
        <v>G</v>
      </c>
      <c r="H243" t="str">
        <f>IF(Table4[[#This Row],[SALES]]="","",INDEX(SALES_DICT[2],MATCH(Table4[[#This Row],[SALES]],SALES_DICT[1],0)))</f>
        <v>G</v>
      </c>
      <c r="I243" s="2" t="str">
        <f>IF(INDEX(Table1[DISKON],A:A)=0,"",INDEX(Table1[DISKON],A:A))</f>
        <v/>
      </c>
      <c r="J243" s="2" t="str">
        <f>IF(INDEX(Table1[DISKON NOTA],A:A)=0,"",INDEX(Table1[DISKON NOTA],A:A))</f>
        <v/>
      </c>
      <c r="K243" s="7">
        <f>INDEX(Table1[ISI_CONV],A:A)</f>
        <v>1</v>
      </c>
      <c r="L243" s="11">
        <f>INDEX(Table1[NOTA TOKO],Table4[[#This Row],[ROWID]])</f>
        <v>3568</v>
      </c>
      <c r="M243" t="str">
        <f>Table4[[#This Row],[SALES DICT]]</f>
        <v>G</v>
      </c>
      <c r="N243" t="str">
        <f>INDEX(Table1[TOKO-KOTA_H],A:A)</f>
        <v>ANDI STAR-SALATIGA</v>
      </c>
      <c r="O243" t="str">
        <f>IF(INDEX(Table1[KODE BARANG],A:A)=0,"",INDEX(Table1[KODE BARANG],A:A))</f>
        <v>TAS-IM418</v>
      </c>
      <c r="P243" t="str">
        <f>INDEX(Table1[NAMA BARANG],A:A)</f>
        <v>TAS TALI GG-M TANGGUNG 1891 GILAP</v>
      </c>
      <c r="Q243" t="str">
        <f>INDEX(Table1[ADA DI DAFTAR STOCK?],A:A)</f>
        <v>ADA</v>
      </c>
      <c r="R243" t="str">
        <f>SUBSTITUTE(_xlfn.NUMBERVALUE(Table4[[#This Row],[JUMLAH]],",","."),",",".")</f>
        <v>1</v>
      </c>
      <c r="S243" t="str">
        <f>INDEX(Table1[SATUAN_CONV],A:A)</f>
        <v>LSN</v>
      </c>
      <c r="T243" s="10" t="str">
        <f>SUBSTITUTE(_xlfn.NUMBERVALUE(Table4[[#This Row],[HARGA]],",","."),",",".")</f>
        <v>100000</v>
      </c>
      <c r="U243" s="12" t="str">
        <f>SUBSTITUTE(Table4[[#This Row],[DISKON]],",",".")</f>
        <v/>
      </c>
      <c r="V243" s="12" t="str">
        <f>SUBSTITUTE(Table4[[#This Row],[DISKON NOTA]],",",".")</f>
        <v/>
      </c>
      <c r="W243" s="3">
        <f>INDEX(Table1[TANGGAL NOTA_H],A:A)</f>
        <v>45531</v>
      </c>
      <c r="X243" s="3" t="str">
        <f>IF(INDEX(Table1[TANGGAL GUDANG_H],A:A)="","",INDEX(Table1[TANGGAL GUDANG_H],A:A))</f>
        <v/>
      </c>
      <c r="Y243" s="3">
        <f>INDEX(Table1[TANGGAL UPDATE_H],A:A)</f>
        <v>45534</v>
      </c>
      <c r="Z243" t="str">
        <f>INDEX(Table1[KOMENTAR_H],A:A)</f>
        <v/>
      </c>
      <c r="AA243"/>
      <c r="AB243">
        <f>IF(Table4[[#This Row],[DISKON]]="",Table4[[#This Row],[HARGA]],Table4[[#This Row],[HARGA]]*Table4[[#This Row],[DISKON]])</f>
        <v>100000</v>
      </c>
      <c r="AC243">
        <f>Table4[[#This Row],[TATAL DISKON]]*Table4[[#This Row],[JUMLAH]]</f>
        <v>100000</v>
      </c>
      <c r="AD243" t="str">
        <f>CONCATENATE(Table4[[#This Row],[SALES_C]],Table4[[#This Row],[NOTA TOKO]])</f>
        <v>G3568</v>
      </c>
      <c r="AE243">
        <f>INDEX(Table1[I],'4'!A:A)</f>
        <v>0</v>
      </c>
      <c r="AF243" t="e">
        <f>IF(Table4[[#This Row],[Column2]]="","",MATCH(Table4[[#This Row],[Column2]],AM:AM,0))</f>
        <v>#N/A</v>
      </c>
      <c r="AG243" t="str">
        <f>CONCATENATE(Table4[[#This Row],[TOKO-KOTA]],"_",Table4[[#This Row],[NAMA BARANG]])</f>
        <v>ANDI STAR-SALATIGA_TAS TALI GG-M TANGGUNG 1891 GILAP</v>
      </c>
      <c r="AH243" t="str">
        <f>CONCATENATE(Table4[[#This Row],[CONCAT_TOKO KOTA + NAMA BARANG]],"_",Table4[[#This Row],[HARGA_C]])</f>
        <v>ANDI STAR-SALATIGA_TAS TALI GG-M TANGGUNG 1891 GILAP_100000</v>
      </c>
      <c r="AK243" s="64">
        <v>2961</v>
      </c>
      <c r="AL243" s="8" t="s">
        <v>8476</v>
      </c>
      <c r="AM243" t="str">
        <f t="shared" si="3"/>
        <v>H2961</v>
      </c>
      <c r="AN243" t="e">
        <f>IF(Table10[[#This Row],[Column3]]="","",MATCH(Table10[[#This Row],[Column3]],AD:AD,0))</f>
        <v>#N/A</v>
      </c>
    </row>
    <row r="244" spans="1:40" ht="13.5" thickBot="1">
      <c r="A244" s="73">
        <v>268</v>
      </c>
      <c r="C244">
        <f>ROW()</f>
        <v>244</v>
      </c>
      <c r="D244">
        <f>INDEX(Table1[ROWID],A:A)</f>
        <v>253</v>
      </c>
      <c r="E244">
        <f>INDEX(Table1[//DBS],A:A)</f>
        <v>3189</v>
      </c>
      <c r="F244">
        <f>INDEX(Table1[HARGA_CONV],A:A)</f>
        <v>100000</v>
      </c>
      <c r="G244" t="str">
        <f>IF(INDEX(Table1[SALES_H],Table4[[#This Row],[ROWID]])=0,"",INDEX(Table1[SALES_H],Table4[[#This Row],[ROWID]]))</f>
        <v>G</v>
      </c>
      <c r="H244" t="str">
        <f>IF(Table4[[#This Row],[SALES]]="","",INDEX(SALES_DICT[2],MATCH(Table4[[#This Row],[SALES]],SALES_DICT[1],0)))</f>
        <v>G</v>
      </c>
      <c r="I244" s="2" t="str">
        <f>IF(INDEX(Table1[DISKON],A:A)=0,"",INDEX(Table1[DISKON],A:A))</f>
        <v/>
      </c>
      <c r="J244" s="2" t="str">
        <f>IF(INDEX(Table1[DISKON NOTA],A:A)=0,"",INDEX(Table1[DISKON NOTA],A:A))</f>
        <v/>
      </c>
      <c r="K244" s="7">
        <f>INDEX(Table1[ISI_CONV],A:A)</f>
        <v>1</v>
      </c>
      <c r="L244" s="11">
        <f>INDEX(Table1[NOTA TOKO],Table4[[#This Row],[ROWID]])</f>
        <v>3568</v>
      </c>
      <c r="M244" t="str">
        <f>Table4[[#This Row],[SALES DICT]]</f>
        <v>G</v>
      </c>
      <c r="N244" t="str">
        <f>INDEX(Table1[TOKO-KOTA_H],A:A)</f>
        <v>ANDI STAR-SALATIGA</v>
      </c>
      <c r="O244" t="str">
        <f>IF(INDEX(Table1[KODE BARANG],A:A)=0,"",INDEX(Table1[KODE BARANG],A:A))</f>
        <v>TAS-IM418</v>
      </c>
      <c r="P244" t="str">
        <f>INDEX(Table1[NAMA BARANG],A:A)</f>
        <v>TAS TALI GG-M TANGGUNG 1891 GILAP</v>
      </c>
      <c r="Q244" t="str">
        <f>INDEX(Table1[ADA DI DAFTAR STOCK?],A:A)</f>
        <v>ADA</v>
      </c>
      <c r="R244" t="str">
        <f>SUBSTITUTE(_xlfn.NUMBERVALUE(Table4[[#This Row],[JUMLAH]],",","."),",",".")</f>
        <v>1</v>
      </c>
      <c r="S244" t="str">
        <f>INDEX(Table1[SATUAN_CONV],A:A)</f>
        <v>LSN</v>
      </c>
      <c r="T244" s="10" t="str">
        <f>SUBSTITUTE(_xlfn.NUMBERVALUE(Table4[[#This Row],[HARGA]],",","."),",",".")</f>
        <v>100000</v>
      </c>
      <c r="U244" s="12" t="str">
        <f>SUBSTITUTE(Table4[[#This Row],[DISKON]],",",".")</f>
        <v/>
      </c>
      <c r="V244" s="12" t="str">
        <f>SUBSTITUTE(Table4[[#This Row],[DISKON NOTA]],",",".")</f>
        <v/>
      </c>
      <c r="W244" s="3">
        <f>INDEX(Table1[TANGGAL NOTA_H],A:A)</f>
        <v>45531</v>
      </c>
      <c r="X244" s="3" t="str">
        <f>IF(INDEX(Table1[TANGGAL GUDANG_H],A:A)="","",INDEX(Table1[TANGGAL GUDANG_H],A:A))</f>
        <v/>
      </c>
      <c r="Y244" s="3">
        <f>INDEX(Table1[TANGGAL UPDATE_H],A:A)</f>
        <v>45534</v>
      </c>
      <c r="Z244" t="str">
        <f>INDEX(Table1[KOMENTAR_H],A:A)</f>
        <v/>
      </c>
      <c r="AA244"/>
      <c r="AB244">
        <f>IF(Table4[[#This Row],[DISKON]]="",Table4[[#This Row],[HARGA]],Table4[[#This Row],[HARGA]]*Table4[[#This Row],[DISKON]])</f>
        <v>100000</v>
      </c>
      <c r="AC244">
        <f>Table4[[#This Row],[TATAL DISKON]]*Table4[[#This Row],[JUMLAH]]</f>
        <v>100000</v>
      </c>
      <c r="AD244" t="str">
        <f>CONCATENATE(Table4[[#This Row],[SALES_C]],Table4[[#This Row],[NOTA TOKO]])</f>
        <v>G3568</v>
      </c>
      <c r="AE244">
        <f>INDEX(Table1[I],'4'!A:A)</f>
        <v>0</v>
      </c>
      <c r="AF244" t="e">
        <f>IF(Table4[[#This Row],[Column2]]="","",MATCH(Table4[[#This Row],[Column2]],AM:AM,0))</f>
        <v>#N/A</v>
      </c>
      <c r="AG244" t="str">
        <f>CONCATENATE(Table4[[#This Row],[TOKO-KOTA]],"_",Table4[[#This Row],[NAMA BARANG]])</f>
        <v>ANDI STAR-SALATIGA_TAS TALI GG-M TANGGUNG 1891 GILAP</v>
      </c>
      <c r="AH244" t="str">
        <f>CONCATENATE(Table4[[#This Row],[CONCAT_TOKO KOTA + NAMA BARANG]],"_",Table4[[#This Row],[HARGA_C]])</f>
        <v>ANDI STAR-SALATIGA_TAS TALI GG-M TANGGUNG 1891 GILAP_100000</v>
      </c>
      <c r="AK244" s="64">
        <v>2961</v>
      </c>
      <c r="AL244" s="8" t="s">
        <v>8476</v>
      </c>
      <c r="AM244" t="str">
        <f t="shared" si="3"/>
        <v>H2961</v>
      </c>
      <c r="AN244" t="e">
        <f>IF(Table10[[#This Row],[Column3]]="","",MATCH(Table10[[#This Row],[Column3]],AD:AD,0))</f>
        <v>#N/A</v>
      </c>
    </row>
    <row r="245" spans="1:40" ht="13.5" thickBot="1">
      <c r="A245" s="73">
        <v>270</v>
      </c>
      <c r="C245">
        <f>ROW()</f>
        <v>245</v>
      </c>
      <c r="D245">
        <f>INDEX(Table1[ROWID],A:A)</f>
        <v>270</v>
      </c>
      <c r="E245">
        <f>INDEX(Table1[//DBS],A:A)</f>
        <v>3173</v>
      </c>
      <c r="F245">
        <f>INDEX(Table1[HARGA_CONV],A:A)</f>
        <v>105000</v>
      </c>
      <c r="G245" t="str">
        <f>IF(INDEX(Table1[SALES_H],Table4[[#This Row],[ROWID]])=0,"",INDEX(Table1[SALES_H],Table4[[#This Row],[ROWID]]))</f>
        <v>G</v>
      </c>
      <c r="H245" t="str">
        <f>IF(Table4[[#This Row],[SALES]]="","",INDEX(SALES_DICT[2],MATCH(Table4[[#This Row],[SALES]],SALES_DICT[1],0)))</f>
        <v>G</v>
      </c>
      <c r="I245" s="2" t="str">
        <f>IF(INDEX(Table1[DISKON],A:A)=0,"",INDEX(Table1[DISKON],A:A))</f>
        <v/>
      </c>
      <c r="J245" s="2" t="str">
        <f>IF(INDEX(Table1[DISKON NOTA],A:A)=0,"",INDEX(Table1[DISKON NOTA],A:A))</f>
        <v/>
      </c>
      <c r="K245" s="7">
        <f>INDEX(Table1[ISI_CONV],A:A)</f>
        <v>1</v>
      </c>
      <c r="L245" s="11">
        <f>INDEX(Table1[NOTA TOKO],Table4[[#This Row],[ROWID]])</f>
        <v>3569</v>
      </c>
      <c r="M245" t="str">
        <f>Table4[[#This Row],[SALES DICT]]</f>
        <v>G</v>
      </c>
      <c r="N245" t="str">
        <f>INDEX(Table1[TOKO-KOTA_H],A:A)</f>
        <v>ANDI STAR-SALATIGA</v>
      </c>
      <c r="O245" t="str">
        <f>IF(INDEX(Table1[KODE BARANG],A:A)=0,"",INDEX(Table1[KODE BARANG],A:A))</f>
        <v>TAS-IM402</v>
      </c>
      <c r="P245" t="str">
        <f>INDEX(Table1[NAMA BARANG],A:A)</f>
        <v>TAS TALI GG-M TANGGUNG 1707 GLITER</v>
      </c>
      <c r="Q245" t="str">
        <f>INDEX(Table1[ADA DI DAFTAR STOCK?],A:A)</f>
        <v>ADA</v>
      </c>
      <c r="R245" t="str">
        <f>SUBSTITUTE(_xlfn.NUMBERVALUE(Table4[[#This Row],[JUMLAH]],",","."),",",".")</f>
        <v>1</v>
      </c>
      <c r="S245" t="str">
        <f>INDEX(Table1[SATUAN_CONV],A:A)</f>
        <v>LSN</v>
      </c>
      <c r="T245" s="10" t="str">
        <f>SUBSTITUTE(_xlfn.NUMBERVALUE(Table4[[#This Row],[HARGA]],",","."),",",".")</f>
        <v>105000</v>
      </c>
      <c r="U245" s="12" t="str">
        <f>SUBSTITUTE(Table4[[#This Row],[DISKON]],",",".")</f>
        <v/>
      </c>
      <c r="V245" s="12" t="str">
        <f>SUBSTITUTE(Table4[[#This Row],[DISKON NOTA]],",",".")</f>
        <v/>
      </c>
      <c r="W245" s="3">
        <f>INDEX(Table1[TANGGAL NOTA_H],A:A)</f>
        <v>45531</v>
      </c>
      <c r="X245" s="3" t="str">
        <f>IF(INDEX(Table1[TANGGAL GUDANG_H],A:A)="","",INDEX(Table1[TANGGAL GUDANG_H],A:A))</f>
        <v/>
      </c>
      <c r="Y245" s="3">
        <f>INDEX(Table1[TANGGAL UPDATE_H],A:A)</f>
        <v>45534</v>
      </c>
      <c r="Z245" t="str">
        <f>INDEX(Table1[KOMENTAR_H],A:A)</f>
        <v/>
      </c>
      <c r="AA245"/>
      <c r="AB245">
        <f>IF(Table4[[#This Row],[DISKON]]="",Table4[[#This Row],[HARGA]],Table4[[#This Row],[HARGA]]*Table4[[#This Row],[DISKON]])</f>
        <v>105000</v>
      </c>
      <c r="AC245">
        <f>Table4[[#This Row],[TATAL DISKON]]*Table4[[#This Row],[JUMLAH]]</f>
        <v>105000</v>
      </c>
      <c r="AD245" t="str">
        <f>CONCATENATE(Table4[[#This Row],[SALES_C]],Table4[[#This Row],[NOTA TOKO]])</f>
        <v>G3569</v>
      </c>
      <c r="AE245">
        <f>INDEX(Table1[I],'4'!A:A)</f>
        <v>0</v>
      </c>
      <c r="AF245" t="e">
        <f>IF(Table4[[#This Row],[Column2]]="","",MATCH(Table4[[#This Row],[Column2]],AM:AM,0))</f>
        <v>#N/A</v>
      </c>
      <c r="AG245" t="str">
        <f>CONCATENATE(Table4[[#This Row],[TOKO-KOTA]],"_",Table4[[#This Row],[NAMA BARANG]])</f>
        <v>ANDI STAR-SALATIGA_TAS TALI GG-M TANGGUNG 1707 GLITER</v>
      </c>
      <c r="AH245" t="str">
        <f>CONCATENATE(Table4[[#This Row],[CONCAT_TOKO KOTA + NAMA BARANG]],"_",Table4[[#This Row],[HARGA_C]])</f>
        <v>ANDI STAR-SALATIGA_TAS TALI GG-M TANGGUNG 1707 GLITER_105000</v>
      </c>
      <c r="AK245" s="64">
        <v>2961</v>
      </c>
      <c r="AL245" s="8" t="s">
        <v>8476</v>
      </c>
      <c r="AM245" t="str">
        <f t="shared" si="3"/>
        <v>H2961</v>
      </c>
      <c r="AN245" t="e">
        <f>IF(Table10[[#This Row],[Column3]]="","",MATCH(Table10[[#This Row],[Column3]],AD:AD,0))</f>
        <v>#N/A</v>
      </c>
    </row>
    <row r="246" spans="1:40" ht="13.5" thickBot="1">
      <c r="A246" s="73">
        <v>271</v>
      </c>
      <c r="C246">
        <f>ROW()</f>
        <v>246</v>
      </c>
      <c r="D246">
        <f>INDEX(Table1[ROWID],A:A)</f>
        <v>270</v>
      </c>
      <c r="E246">
        <f>INDEX(Table1[//DBS],A:A)</f>
        <v>3187</v>
      </c>
      <c r="F246">
        <f>INDEX(Table1[HARGA_CONV],A:A)</f>
        <v>105000</v>
      </c>
      <c r="G246" t="str">
        <f>IF(INDEX(Table1[SALES_H],Table4[[#This Row],[ROWID]])=0,"",INDEX(Table1[SALES_H],Table4[[#This Row],[ROWID]]))</f>
        <v>G</v>
      </c>
      <c r="H246" t="str">
        <f>IF(Table4[[#This Row],[SALES]]="","",INDEX(SALES_DICT[2],MATCH(Table4[[#This Row],[SALES]],SALES_DICT[1],0)))</f>
        <v>G</v>
      </c>
      <c r="I246" s="2" t="str">
        <f>IF(INDEX(Table1[DISKON],A:A)=0,"",INDEX(Table1[DISKON],A:A))</f>
        <v/>
      </c>
      <c r="J246" s="2" t="str">
        <f>IF(INDEX(Table1[DISKON NOTA],A:A)=0,"",INDEX(Table1[DISKON NOTA],A:A))</f>
        <v/>
      </c>
      <c r="K246" s="7">
        <f>INDEX(Table1[ISI_CONV],A:A)</f>
        <v>1</v>
      </c>
      <c r="L246" s="11">
        <f>INDEX(Table1[NOTA TOKO],Table4[[#This Row],[ROWID]])</f>
        <v>3569</v>
      </c>
      <c r="M246" t="str">
        <f>Table4[[#This Row],[SALES DICT]]</f>
        <v>G</v>
      </c>
      <c r="N246" t="str">
        <f>INDEX(Table1[TOKO-KOTA_H],A:A)</f>
        <v>ANDI STAR-SALATIGA</v>
      </c>
      <c r="O246" t="str">
        <f>IF(INDEX(Table1[KODE BARANG],A:A)=0,"",INDEX(Table1[KODE BARANG],A:A))</f>
        <v>TAS-IM416</v>
      </c>
      <c r="P246" t="str">
        <f>INDEX(Table1[NAMA BARANG],A:A)</f>
        <v>TAS TALI GG-M TANGGUNG 2996 GLITER</v>
      </c>
      <c r="Q246" t="str">
        <f>INDEX(Table1[ADA DI DAFTAR STOCK?],A:A)</f>
        <v>ADA</v>
      </c>
      <c r="R246" t="str">
        <f>SUBSTITUTE(_xlfn.NUMBERVALUE(Table4[[#This Row],[JUMLAH]],",","."),",",".")</f>
        <v>1</v>
      </c>
      <c r="S246" t="str">
        <f>INDEX(Table1[SATUAN_CONV],A:A)</f>
        <v>LSN</v>
      </c>
      <c r="T246" s="10" t="str">
        <f>SUBSTITUTE(_xlfn.NUMBERVALUE(Table4[[#This Row],[HARGA]],",","."),",",".")</f>
        <v>105000</v>
      </c>
      <c r="U246" s="12" t="str">
        <f>SUBSTITUTE(Table4[[#This Row],[DISKON]],",",".")</f>
        <v/>
      </c>
      <c r="V246" s="12" t="str">
        <f>SUBSTITUTE(Table4[[#This Row],[DISKON NOTA]],",",".")</f>
        <v/>
      </c>
      <c r="W246" s="3">
        <f>INDEX(Table1[TANGGAL NOTA_H],A:A)</f>
        <v>45531</v>
      </c>
      <c r="X246" s="3" t="str">
        <f>IF(INDEX(Table1[TANGGAL GUDANG_H],A:A)="","",INDEX(Table1[TANGGAL GUDANG_H],A:A))</f>
        <v/>
      </c>
      <c r="Y246" s="3">
        <f>INDEX(Table1[TANGGAL UPDATE_H],A:A)</f>
        <v>45534</v>
      </c>
      <c r="Z246" t="str">
        <f>INDEX(Table1[KOMENTAR_H],A:A)</f>
        <v/>
      </c>
      <c r="AA246"/>
      <c r="AB246">
        <f>IF(Table4[[#This Row],[DISKON]]="",Table4[[#This Row],[HARGA]],Table4[[#This Row],[HARGA]]*Table4[[#This Row],[DISKON]])</f>
        <v>105000</v>
      </c>
      <c r="AC246">
        <f>Table4[[#This Row],[TATAL DISKON]]*Table4[[#This Row],[JUMLAH]]</f>
        <v>105000</v>
      </c>
      <c r="AD246" t="str">
        <f>CONCATENATE(Table4[[#This Row],[SALES_C]],Table4[[#This Row],[NOTA TOKO]])</f>
        <v>G3569</v>
      </c>
      <c r="AE246">
        <f>INDEX(Table1[I],'4'!A:A)</f>
        <v>0</v>
      </c>
      <c r="AF246" t="e">
        <f>IF(Table4[[#This Row],[Column2]]="","",MATCH(Table4[[#This Row],[Column2]],AM:AM,0))</f>
        <v>#N/A</v>
      </c>
      <c r="AG246" t="str">
        <f>CONCATENATE(Table4[[#This Row],[TOKO-KOTA]],"_",Table4[[#This Row],[NAMA BARANG]])</f>
        <v>ANDI STAR-SALATIGA_TAS TALI GG-M TANGGUNG 2996 GLITER</v>
      </c>
      <c r="AH246" t="str">
        <f>CONCATENATE(Table4[[#This Row],[CONCAT_TOKO KOTA + NAMA BARANG]],"_",Table4[[#This Row],[HARGA_C]])</f>
        <v>ANDI STAR-SALATIGA_TAS TALI GG-M TANGGUNG 2996 GLITER_105000</v>
      </c>
      <c r="AK246" s="64">
        <v>2961</v>
      </c>
      <c r="AL246" s="8" t="s">
        <v>8476</v>
      </c>
      <c r="AM246" t="str">
        <f t="shared" si="3"/>
        <v>H2961</v>
      </c>
      <c r="AN246" t="e">
        <f>IF(Table10[[#This Row],[Column3]]="","",MATCH(Table10[[#This Row],[Column3]],AD:AD,0))</f>
        <v>#N/A</v>
      </c>
    </row>
    <row r="247" spans="1:40" ht="13.5" thickBot="1">
      <c r="A247" s="73">
        <v>272</v>
      </c>
      <c r="C247">
        <f>ROW()</f>
        <v>247</v>
      </c>
      <c r="D247">
        <f>INDEX(Table1[ROWID],A:A)</f>
        <v>270</v>
      </c>
      <c r="E247">
        <f>INDEX(Table1[//DBS],A:A)</f>
        <v>712</v>
      </c>
      <c r="F247">
        <f>INDEX(Table1[HARGA_CONV],A:A)</f>
        <v>27500</v>
      </c>
      <c r="G247" t="str">
        <f>IF(INDEX(Table1[SALES_H],Table4[[#This Row],[ROWID]])=0,"",INDEX(Table1[SALES_H],Table4[[#This Row],[ROWID]]))</f>
        <v>G</v>
      </c>
      <c r="H247" t="str">
        <f>IF(Table4[[#This Row],[SALES]]="","",INDEX(SALES_DICT[2],MATCH(Table4[[#This Row],[SALES]],SALES_DICT[1],0)))</f>
        <v>G</v>
      </c>
      <c r="I247" s="2" t="str">
        <f>IF(INDEX(Table1[DISKON],A:A)=0,"",INDEX(Table1[DISKON],A:A))</f>
        <v/>
      </c>
      <c r="J247" s="2" t="str">
        <f>IF(INDEX(Table1[DISKON NOTA],A:A)=0,"",INDEX(Table1[DISKON NOTA],A:A))</f>
        <v/>
      </c>
      <c r="K247" s="7">
        <f>INDEX(Table1[ISI_CONV],A:A)</f>
        <v>3</v>
      </c>
      <c r="L247" s="11">
        <f>INDEX(Table1[NOTA TOKO],Table4[[#This Row],[ROWID]])</f>
        <v>3569</v>
      </c>
      <c r="M247" t="str">
        <f>Table4[[#This Row],[SALES DICT]]</f>
        <v>G</v>
      </c>
      <c r="N247" t="str">
        <f>INDEX(Table1[TOKO-KOTA_H],A:A)</f>
        <v>ANDI STAR-SALATIGA</v>
      </c>
      <c r="O247" t="str">
        <f>IF(INDEX(Table1[KODE BARANG],A:A)=0,"",INDEX(Table1[KODE BARANG],A:A))</f>
        <v>BOL-TZ363</v>
      </c>
      <c r="P247" t="str">
        <f>INDEX(Table1[NAMA BARANG],A:A)</f>
        <v>BP TIZO KLIK TG 3300</v>
      </c>
      <c r="Q247" t="str">
        <f>INDEX(Table1[ADA DI DAFTAR STOCK?],A:A)</f>
        <v>ADA</v>
      </c>
      <c r="R247" t="str">
        <f>SUBSTITUTE(_xlfn.NUMBERVALUE(Table4[[#This Row],[JUMLAH]],",","."),",",".")</f>
        <v>3</v>
      </c>
      <c r="S247" t="str">
        <f>INDEX(Table1[SATUAN_CONV],A:A)</f>
        <v>LSN</v>
      </c>
      <c r="T247" s="10" t="str">
        <f>SUBSTITUTE(_xlfn.NUMBERVALUE(Table4[[#This Row],[HARGA]],",","."),",",".")</f>
        <v>27500</v>
      </c>
      <c r="U247" s="12" t="str">
        <f>SUBSTITUTE(Table4[[#This Row],[DISKON]],",",".")</f>
        <v/>
      </c>
      <c r="V247" s="12" t="str">
        <f>SUBSTITUTE(Table4[[#This Row],[DISKON NOTA]],",",".")</f>
        <v/>
      </c>
      <c r="W247" s="3">
        <f>INDEX(Table1[TANGGAL NOTA_H],A:A)</f>
        <v>45531</v>
      </c>
      <c r="X247" s="3" t="str">
        <f>IF(INDEX(Table1[TANGGAL GUDANG_H],A:A)="","",INDEX(Table1[TANGGAL GUDANG_H],A:A))</f>
        <v/>
      </c>
      <c r="Y247" s="3">
        <f>INDEX(Table1[TANGGAL UPDATE_H],A:A)</f>
        <v>45534</v>
      </c>
      <c r="Z247" t="str">
        <f>INDEX(Table1[KOMENTAR_H],A:A)</f>
        <v/>
      </c>
      <c r="AA247"/>
      <c r="AB247">
        <f>IF(Table4[[#This Row],[DISKON]]="",Table4[[#This Row],[HARGA]],Table4[[#This Row],[HARGA]]*Table4[[#This Row],[DISKON]])</f>
        <v>27500</v>
      </c>
      <c r="AC247">
        <f>Table4[[#This Row],[TATAL DISKON]]*Table4[[#This Row],[JUMLAH]]</f>
        <v>82500</v>
      </c>
      <c r="AD247" t="str">
        <f>CONCATENATE(Table4[[#This Row],[SALES_C]],Table4[[#This Row],[NOTA TOKO]])</f>
        <v>G3569</v>
      </c>
      <c r="AE247">
        <f>INDEX(Table1[I],'4'!A:A)</f>
        <v>0</v>
      </c>
      <c r="AF247" t="e">
        <f>IF(Table4[[#This Row],[Column2]]="","",MATCH(Table4[[#This Row],[Column2]],AM:AM,0))</f>
        <v>#N/A</v>
      </c>
      <c r="AG247" t="str">
        <f>CONCATENATE(Table4[[#This Row],[TOKO-KOTA]],"_",Table4[[#This Row],[NAMA BARANG]])</f>
        <v>ANDI STAR-SALATIGA_BP TIZO KLIK TG 3300</v>
      </c>
      <c r="AH247" t="str">
        <f>CONCATENATE(Table4[[#This Row],[CONCAT_TOKO KOTA + NAMA BARANG]],"_",Table4[[#This Row],[HARGA_C]])</f>
        <v>ANDI STAR-SALATIGA_BP TIZO KLIK TG 3300_27500</v>
      </c>
      <c r="AK247" s="64">
        <v>2961</v>
      </c>
      <c r="AL247" s="8" t="s">
        <v>8476</v>
      </c>
      <c r="AM247" t="str">
        <f t="shared" si="3"/>
        <v>H2961</v>
      </c>
      <c r="AN247" t="e">
        <f>IF(Table10[[#This Row],[Column3]]="","",MATCH(Table10[[#This Row],[Column3]],AD:AD,0))</f>
        <v>#N/A</v>
      </c>
    </row>
    <row r="248" spans="1:40" ht="13.5" thickBot="1">
      <c r="A248" s="73">
        <v>273</v>
      </c>
      <c r="C248">
        <f>ROW()</f>
        <v>248</v>
      </c>
      <c r="D248">
        <f>INDEX(Table1[ROWID],A:A)</f>
        <v>270</v>
      </c>
      <c r="E248">
        <f>INDEX(Table1[//DBS],A:A)</f>
        <v>468</v>
      </c>
      <c r="F248">
        <f>INDEX(Table1[HARGA_CONV],A:A)</f>
        <v>252000</v>
      </c>
      <c r="G248" t="str">
        <f>IF(INDEX(Table1[SALES_H],Table4[[#This Row],[ROWID]])=0,"",INDEX(Table1[SALES_H],Table4[[#This Row],[ROWID]]))</f>
        <v>G</v>
      </c>
      <c r="H248" t="str">
        <f>IF(Table4[[#This Row],[SALES]]="","",INDEX(SALES_DICT[2],MATCH(Table4[[#This Row],[SALES]],SALES_DICT[1],0)))</f>
        <v>G</v>
      </c>
      <c r="I248" s="2" t="str">
        <f>IF(INDEX(Table1[DISKON],A:A)=0,"",INDEX(Table1[DISKON],A:A))</f>
        <v/>
      </c>
      <c r="J248" s="2" t="str">
        <f>IF(INDEX(Table1[DISKON NOTA],A:A)=0,"",INDEX(Table1[DISKON NOTA],A:A))</f>
        <v/>
      </c>
      <c r="K248" s="7">
        <f>INDEX(Table1[ISI_CONV],A:A)</f>
        <v>2</v>
      </c>
      <c r="L248" s="11">
        <f>INDEX(Table1[NOTA TOKO],Table4[[#This Row],[ROWID]])</f>
        <v>3569</v>
      </c>
      <c r="M248" t="str">
        <f>Table4[[#This Row],[SALES DICT]]</f>
        <v>G</v>
      </c>
      <c r="N248" t="str">
        <f>INDEX(Table1[TOKO-KOTA_H],A:A)</f>
        <v>ANDI STAR-SALATIGA</v>
      </c>
      <c r="O248" t="str">
        <f>IF(INDEX(Table1[KODE BARANG],A:A)=0,"",INDEX(Table1[KODE BARANG],A:A))</f>
        <v>BOL-NB111</v>
      </c>
      <c r="P248" t="str">
        <f>INDEX(Table1[NAMA BARANG],A:A)</f>
        <v>BP 1006 10W KUROMI (36)</v>
      </c>
      <c r="Q248" t="str">
        <f>INDEX(Table1[ADA DI DAFTAR STOCK?],A:A)</f>
        <v>ADA</v>
      </c>
      <c r="R248" t="str">
        <f>SUBSTITUTE(_xlfn.NUMBERVALUE(Table4[[#This Row],[JUMLAH]],",","."),",",".")</f>
        <v>2</v>
      </c>
      <c r="S248" t="str">
        <f>INDEX(Table1[SATUAN_CONV],A:A)</f>
        <v>BOX</v>
      </c>
      <c r="T248" s="10" t="str">
        <f>SUBSTITUTE(_xlfn.NUMBERVALUE(Table4[[#This Row],[HARGA]],",","."),",",".")</f>
        <v>252000</v>
      </c>
      <c r="U248" s="12" t="str">
        <f>SUBSTITUTE(Table4[[#This Row],[DISKON]],",",".")</f>
        <v/>
      </c>
      <c r="V248" s="12" t="str">
        <f>SUBSTITUTE(Table4[[#This Row],[DISKON NOTA]],",",".")</f>
        <v/>
      </c>
      <c r="W248" s="3">
        <f>INDEX(Table1[TANGGAL NOTA_H],A:A)</f>
        <v>45531</v>
      </c>
      <c r="X248" s="3" t="str">
        <f>IF(INDEX(Table1[TANGGAL GUDANG_H],A:A)="","",INDEX(Table1[TANGGAL GUDANG_H],A:A))</f>
        <v/>
      </c>
      <c r="Y248" s="3">
        <f>INDEX(Table1[TANGGAL UPDATE_H],A:A)</f>
        <v>45534</v>
      </c>
      <c r="Z248" t="str">
        <f>INDEX(Table1[KOMENTAR_H],A:A)</f>
        <v/>
      </c>
      <c r="AA248"/>
      <c r="AB248">
        <f>IF(Table4[[#This Row],[DISKON]]="",Table4[[#This Row],[HARGA]],Table4[[#This Row],[HARGA]]*Table4[[#This Row],[DISKON]])</f>
        <v>252000</v>
      </c>
      <c r="AC248">
        <f>Table4[[#This Row],[TATAL DISKON]]*Table4[[#This Row],[JUMLAH]]</f>
        <v>504000</v>
      </c>
      <c r="AD248" t="str">
        <f>CONCATENATE(Table4[[#This Row],[SALES_C]],Table4[[#This Row],[NOTA TOKO]])</f>
        <v>G3569</v>
      </c>
      <c r="AE248">
        <f>INDEX(Table1[I],'4'!A:A)</f>
        <v>0</v>
      </c>
      <c r="AF248" t="e">
        <f>IF(Table4[[#This Row],[Column2]]="","",MATCH(Table4[[#This Row],[Column2]],AM:AM,0))</f>
        <v>#N/A</v>
      </c>
      <c r="AG248" t="str">
        <f>CONCATENATE(Table4[[#This Row],[TOKO-KOTA]],"_",Table4[[#This Row],[NAMA BARANG]])</f>
        <v>ANDI STAR-SALATIGA_BP 1006 10W KUROMI (36)</v>
      </c>
      <c r="AH248" t="str">
        <f>CONCATENATE(Table4[[#This Row],[CONCAT_TOKO KOTA + NAMA BARANG]],"_",Table4[[#This Row],[HARGA_C]])</f>
        <v>ANDI STAR-SALATIGA_BP 1006 10W KUROMI (36)_252000</v>
      </c>
      <c r="AK248" s="64">
        <v>2961</v>
      </c>
      <c r="AL248" s="8" t="s">
        <v>8476</v>
      </c>
      <c r="AM248" t="str">
        <f t="shared" si="3"/>
        <v>H2961</v>
      </c>
      <c r="AN248" t="e">
        <f>IF(Table10[[#This Row],[Column3]]="","",MATCH(Table10[[#This Row],[Column3]],AD:AD,0))</f>
        <v>#N/A</v>
      </c>
    </row>
    <row r="249" spans="1:40" ht="13.5" thickBot="1">
      <c r="A249" s="73">
        <v>274</v>
      </c>
      <c r="C249">
        <f>ROW()</f>
        <v>249</v>
      </c>
      <c r="D249">
        <f>INDEX(Table1[ROWID],A:A)</f>
        <v>270</v>
      </c>
      <c r="E249">
        <f>INDEX(Table1[//DBS],A:A)</f>
        <v>930</v>
      </c>
      <c r="F249">
        <f>INDEX(Table1[HARGA_CONV],A:A)</f>
        <v>15000</v>
      </c>
      <c r="G249" t="str">
        <f>IF(INDEX(Table1[SALES_H],Table4[[#This Row],[ROWID]])=0,"",INDEX(Table1[SALES_H],Table4[[#This Row],[ROWID]]))</f>
        <v>G</v>
      </c>
      <c r="H249" t="str">
        <f>IF(Table4[[#This Row],[SALES]]="","",INDEX(SALES_DICT[2],MATCH(Table4[[#This Row],[SALES]],SALES_DICT[1],0)))</f>
        <v>G</v>
      </c>
      <c r="I249" s="2" t="str">
        <f>IF(INDEX(Table1[DISKON],A:A)=0,"",INDEX(Table1[DISKON],A:A))</f>
        <v/>
      </c>
      <c r="J249" s="2" t="str">
        <f>IF(INDEX(Table1[DISKON NOTA],A:A)=0,"",INDEX(Table1[DISKON NOTA],A:A))</f>
        <v/>
      </c>
      <c r="K249" s="7">
        <f>INDEX(Table1[ISI_CONV],A:A)</f>
        <v>12</v>
      </c>
      <c r="L249" s="11">
        <f>INDEX(Table1[NOTA TOKO],Table4[[#This Row],[ROWID]])</f>
        <v>3569</v>
      </c>
      <c r="M249" t="str">
        <f>Table4[[#This Row],[SALES DICT]]</f>
        <v>G</v>
      </c>
      <c r="N249" t="str">
        <f>INDEX(Table1[TOKO-KOTA_H],A:A)</f>
        <v>ANDI STAR-SALATIGA</v>
      </c>
      <c r="O249" t="str">
        <f>IF(INDEX(Table1[KODE BARANG],A:A)=0,"",INDEX(Table1[KODE BARANG],A:A))</f>
        <v>DIS-NB13</v>
      </c>
      <c r="P249" t="str">
        <f>INDEX(Table1[NAMA BARANG],A:A)</f>
        <v>DISPENSER TS-0032</v>
      </c>
      <c r="Q249" t="str">
        <f>INDEX(Table1[ADA DI DAFTAR STOCK?],A:A)</f>
        <v>ADA</v>
      </c>
      <c r="R249" t="str">
        <f>SUBSTITUTE(_xlfn.NUMBERVALUE(Table4[[#This Row],[JUMLAH]],",","."),",",".")</f>
        <v>12</v>
      </c>
      <c r="S249" t="str">
        <f>INDEX(Table1[SATUAN_CONV],A:A)</f>
        <v>PCS</v>
      </c>
      <c r="T249" s="10" t="str">
        <f>SUBSTITUTE(_xlfn.NUMBERVALUE(Table4[[#This Row],[HARGA]],",","."),",",".")</f>
        <v>15000</v>
      </c>
      <c r="U249" s="12" t="str">
        <f>SUBSTITUTE(Table4[[#This Row],[DISKON]],",",".")</f>
        <v/>
      </c>
      <c r="V249" s="12" t="str">
        <f>SUBSTITUTE(Table4[[#This Row],[DISKON NOTA]],",",".")</f>
        <v/>
      </c>
      <c r="W249" s="3">
        <f>INDEX(Table1[TANGGAL NOTA_H],A:A)</f>
        <v>45531</v>
      </c>
      <c r="X249" s="3" t="str">
        <f>IF(INDEX(Table1[TANGGAL GUDANG_H],A:A)="","",INDEX(Table1[TANGGAL GUDANG_H],A:A))</f>
        <v/>
      </c>
      <c r="Y249" s="3">
        <f>INDEX(Table1[TANGGAL UPDATE_H],A:A)</f>
        <v>45534</v>
      </c>
      <c r="Z249" t="str">
        <f>INDEX(Table1[KOMENTAR_H],A:A)</f>
        <v/>
      </c>
      <c r="AA249"/>
      <c r="AB249">
        <f>IF(Table4[[#This Row],[DISKON]]="",Table4[[#This Row],[HARGA]],Table4[[#This Row],[HARGA]]*Table4[[#This Row],[DISKON]])</f>
        <v>15000</v>
      </c>
      <c r="AC249">
        <f>Table4[[#This Row],[TATAL DISKON]]*Table4[[#This Row],[JUMLAH]]</f>
        <v>180000</v>
      </c>
      <c r="AD249" t="str">
        <f>CONCATENATE(Table4[[#This Row],[SALES_C]],Table4[[#This Row],[NOTA TOKO]])</f>
        <v>G3569</v>
      </c>
      <c r="AE249">
        <f>INDEX(Table1[I],'4'!A:A)</f>
        <v>0</v>
      </c>
      <c r="AF249" t="e">
        <f>IF(Table4[[#This Row],[Column2]]="","",MATCH(Table4[[#This Row],[Column2]],AM:AM,0))</f>
        <v>#N/A</v>
      </c>
      <c r="AG249" t="str">
        <f>CONCATENATE(Table4[[#This Row],[TOKO-KOTA]],"_",Table4[[#This Row],[NAMA BARANG]])</f>
        <v>ANDI STAR-SALATIGA_DISPENSER TS-0032</v>
      </c>
      <c r="AH249" t="str">
        <f>CONCATENATE(Table4[[#This Row],[CONCAT_TOKO KOTA + NAMA BARANG]],"_",Table4[[#This Row],[HARGA_C]])</f>
        <v>ANDI STAR-SALATIGA_DISPENSER TS-0032_15000</v>
      </c>
      <c r="AK249" s="64">
        <v>2961</v>
      </c>
      <c r="AL249" s="8" t="s">
        <v>8476</v>
      </c>
      <c r="AM249" t="str">
        <f t="shared" si="3"/>
        <v>H2961</v>
      </c>
      <c r="AN249" t="e">
        <f>IF(Table10[[#This Row],[Column3]]="","",MATCH(Table10[[#This Row],[Column3]],AD:AD,0))</f>
        <v>#N/A</v>
      </c>
    </row>
    <row r="250" spans="1:40" ht="13.5" thickBot="1">
      <c r="A250" s="73">
        <v>275</v>
      </c>
      <c r="C250">
        <f>ROW()</f>
        <v>250</v>
      </c>
      <c r="D250">
        <f>INDEX(Table1[ROWID],A:A)</f>
        <v>270</v>
      </c>
      <c r="E250">
        <f>INDEX(Table1[//DBS],A:A)</f>
        <v>932</v>
      </c>
      <c r="F250">
        <f>INDEX(Table1[HARGA_CONV],A:A)</f>
        <v>16500</v>
      </c>
      <c r="G250" t="str">
        <f>IF(INDEX(Table1[SALES_H],Table4[[#This Row],[ROWID]])=0,"",INDEX(Table1[SALES_H],Table4[[#This Row],[ROWID]]))</f>
        <v>G</v>
      </c>
      <c r="H250" t="str">
        <f>IF(Table4[[#This Row],[SALES]]="","",INDEX(SALES_DICT[2],MATCH(Table4[[#This Row],[SALES]],SALES_DICT[1],0)))</f>
        <v>G</v>
      </c>
      <c r="I250" s="2" t="str">
        <f>IF(INDEX(Table1[DISKON],A:A)=0,"",INDEX(Table1[DISKON],A:A))</f>
        <v/>
      </c>
      <c r="J250" s="2" t="str">
        <f>IF(INDEX(Table1[DISKON NOTA],A:A)=0,"",INDEX(Table1[DISKON NOTA],A:A))</f>
        <v/>
      </c>
      <c r="K250" s="7">
        <f>INDEX(Table1[ISI_CONV],A:A)</f>
        <v>12</v>
      </c>
      <c r="L250" s="11">
        <f>INDEX(Table1[NOTA TOKO],Table4[[#This Row],[ROWID]])</f>
        <v>3569</v>
      </c>
      <c r="M250" t="str">
        <f>Table4[[#This Row],[SALES DICT]]</f>
        <v>G</v>
      </c>
      <c r="N250" t="str">
        <f>INDEX(Table1[TOKO-KOTA_H],A:A)</f>
        <v>ANDI STAR-SALATIGA</v>
      </c>
      <c r="O250" t="str">
        <f>IF(INDEX(Table1[KODE BARANG],A:A)=0,"",INDEX(Table1[KODE BARANG],A:A))</f>
        <v>DIS-MC15</v>
      </c>
      <c r="P250" t="str">
        <f>INDEX(Table1[NAMA BARANG],A:A)</f>
        <v>DISPENSER MICROTOP M 800</v>
      </c>
      <c r="Q250" t="str">
        <f>INDEX(Table1[ADA DI DAFTAR STOCK?],A:A)</f>
        <v>ADA</v>
      </c>
      <c r="R250" t="str">
        <f>SUBSTITUTE(_xlfn.NUMBERVALUE(Table4[[#This Row],[JUMLAH]],",","."),",",".")</f>
        <v>12</v>
      </c>
      <c r="S250" t="str">
        <f>INDEX(Table1[SATUAN_CONV],A:A)</f>
        <v>PCS</v>
      </c>
      <c r="T250" s="10" t="str">
        <f>SUBSTITUTE(_xlfn.NUMBERVALUE(Table4[[#This Row],[HARGA]],",","."),",",".")</f>
        <v>16500</v>
      </c>
      <c r="U250" s="12" t="str">
        <f>SUBSTITUTE(Table4[[#This Row],[DISKON]],",",".")</f>
        <v/>
      </c>
      <c r="V250" s="12" t="str">
        <f>SUBSTITUTE(Table4[[#This Row],[DISKON NOTA]],",",".")</f>
        <v/>
      </c>
      <c r="W250" s="3">
        <f>INDEX(Table1[TANGGAL NOTA_H],A:A)</f>
        <v>45531</v>
      </c>
      <c r="X250" s="3" t="str">
        <f>IF(INDEX(Table1[TANGGAL GUDANG_H],A:A)="","",INDEX(Table1[TANGGAL GUDANG_H],A:A))</f>
        <v/>
      </c>
      <c r="Y250" s="3">
        <f>INDEX(Table1[TANGGAL UPDATE_H],A:A)</f>
        <v>45534</v>
      </c>
      <c r="Z250" t="str">
        <f>INDEX(Table1[KOMENTAR_H],A:A)</f>
        <v/>
      </c>
      <c r="AA250"/>
      <c r="AB250">
        <f>IF(Table4[[#This Row],[DISKON]]="",Table4[[#This Row],[HARGA]],Table4[[#This Row],[HARGA]]*Table4[[#This Row],[DISKON]])</f>
        <v>16500</v>
      </c>
      <c r="AC250">
        <f>Table4[[#This Row],[TATAL DISKON]]*Table4[[#This Row],[JUMLAH]]</f>
        <v>198000</v>
      </c>
      <c r="AD250" t="str">
        <f>CONCATENATE(Table4[[#This Row],[SALES_C]],Table4[[#This Row],[NOTA TOKO]])</f>
        <v>G3569</v>
      </c>
      <c r="AE250">
        <f>INDEX(Table1[I],'4'!A:A)</f>
        <v>0</v>
      </c>
      <c r="AF250" t="e">
        <f>IF(Table4[[#This Row],[Column2]]="","",MATCH(Table4[[#This Row],[Column2]],AM:AM,0))</f>
        <v>#N/A</v>
      </c>
      <c r="AG250" t="str">
        <f>CONCATENATE(Table4[[#This Row],[TOKO-KOTA]],"_",Table4[[#This Row],[NAMA BARANG]])</f>
        <v>ANDI STAR-SALATIGA_DISPENSER MICROTOP M 800</v>
      </c>
      <c r="AH250" t="str">
        <f>CONCATENATE(Table4[[#This Row],[CONCAT_TOKO KOTA + NAMA BARANG]],"_",Table4[[#This Row],[HARGA_C]])</f>
        <v>ANDI STAR-SALATIGA_DISPENSER MICROTOP M 800_16500</v>
      </c>
      <c r="AK250" s="64">
        <v>2961</v>
      </c>
      <c r="AL250" s="8" t="s">
        <v>8476</v>
      </c>
      <c r="AM250" t="str">
        <f t="shared" si="3"/>
        <v>H2961</v>
      </c>
      <c r="AN250" t="e">
        <f>IF(Table10[[#This Row],[Column3]]="","",MATCH(Table10[[#This Row],[Column3]],AD:AD,0))</f>
        <v>#N/A</v>
      </c>
    </row>
    <row r="251" spans="1:40" ht="13.5" thickBot="1">
      <c r="A251" s="73">
        <v>276</v>
      </c>
      <c r="C251">
        <f>ROW()</f>
        <v>251</v>
      </c>
      <c r="D251">
        <f>INDEX(Table1[ROWID],A:A)</f>
        <v>270</v>
      </c>
      <c r="E251">
        <f>INDEX(Table1[//DBS],A:A)</f>
        <v>707</v>
      </c>
      <c r="F251">
        <f>INDEX(Table1[HARGA_CONV],A:A)</f>
        <v>30500</v>
      </c>
      <c r="G251" t="str">
        <f>IF(INDEX(Table1[SALES_H],Table4[[#This Row],[ROWID]])=0,"",INDEX(Table1[SALES_H],Table4[[#This Row],[ROWID]]))</f>
        <v>G</v>
      </c>
      <c r="H251" t="str">
        <f>IF(Table4[[#This Row],[SALES]]="","",INDEX(SALES_DICT[2],MATCH(Table4[[#This Row],[SALES]],SALES_DICT[1],0)))</f>
        <v>G</v>
      </c>
      <c r="I251" s="2" t="str">
        <f>IF(INDEX(Table1[DISKON],A:A)=0,"",INDEX(Table1[DISKON],A:A))</f>
        <v/>
      </c>
      <c r="J251" s="2" t="str">
        <f>IF(INDEX(Table1[DISKON NOTA],A:A)=0,"",INDEX(Table1[DISKON NOTA],A:A))</f>
        <v/>
      </c>
      <c r="K251" s="7">
        <f>INDEX(Table1[ISI_CONV],A:A)</f>
        <v>9</v>
      </c>
      <c r="L251" s="11">
        <f>INDEX(Table1[NOTA TOKO],Table4[[#This Row],[ROWID]])</f>
        <v>3569</v>
      </c>
      <c r="M251" t="str">
        <f>Table4[[#This Row],[SALES DICT]]</f>
        <v>G</v>
      </c>
      <c r="N251" t="str">
        <f>INDEX(Table1[TOKO-KOTA_H],A:A)</f>
        <v>ANDI STAR-SALATIGA</v>
      </c>
      <c r="O251" t="str">
        <f>IF(INDEX(Table1[KODE BARANG],A:A)=0,"",INDEX(Table1[KODE BARANG],A:A))</f>
        <v>BOL-TF357</v>
      </c>
      <c r="P251" t="str">
        <f>INDEX(Table1[NAMA BARANG],A:A)</f>
        <v>BP GEL TF-1191 BODY WR 0.3MM HIGHTECH</v>
      </c>
      <c r="Q251" t="str">
        <f>INDEX(Table1[ADA DI DAFTAR STOCK?],A:A)</f>
        <v>ADA</v>
      </c>
      <c r="R251" t="str">
        <f>SUBSTITUTE(_xlfn.NUMBERVALUE(Table4[[#This Row],[JUMLAH]],",","."),",",".")</f>
        <v>9</v>
      </c>
      <c r="S251" t="str">
        <f>INDEX(Table1[SATUAN_CONV],A:A)</f>
        <v>LSN</v>
      </c>
      <c r="T251" s="10" t="str">
        <f>SUBSTITUTE(_xlfn.NUMBERVALUE(Table4[[#This Row],[HARGA]],",","."),",",".")</f>
        <v>30500</v>
      </c>
      <c r="U251" s="12" t="str">
        <f>SUBSTITUTE(Table4[[#This Row],[DISKON]],",",".")</f>
        <v/>
      </c>
      <c r="V251" s="12" t="str">
        <f>SUBSTITUTE(Table4[[#This Row],[DISKON NOTA]],",",".")</f>
        <v/>
      </c>
      <c r="W251" s="3">
        <f>INDEX(Table1[TANGGAL NOTA_H],A:A)</f>
        <v>45531</v>
      </c>
      <c r="X251" s="3" t="str">
        <f>IF(INDEX(Table1[TANGGAL GUDANG_H],A:A)="","",INDEX(Table1[TANGGAL GUDANG_H],A:A))</f>
        <v/>
      </c>
      <c r="Y251" s="3">
        <f>INDEX(Table1[TANGGAL UPDATE_H],A:A)</f>
        <v>45534</v>
      </c>
      <c r="Z251" t="str">
        <f>INDEX(Table1[KOMENTAR_H],A:A)</f>
        <v/>
      </c>
      <c r="AA251"/>
      <c r="AB251">
        <f>IF(Table4[[#This Row],[DISKON]]="",Table4[[#This Row],[HARGA]],Table4[[#This Row],[HARGA]]*Table4[[#This Row],[DISKON]])</f>
        <v>30500</v>
      </c>
      <c r="AC251">
        <f>Table4[[#This Row],[TATAL DISKON]]*Table4[[#This Row],[JUMLAH]]</f>
        <v>274500</v>
      </c>
      <c r="AD251" t="str">
        <f>CONCATENATE(Table4[[#This Row],[SALES_C]],Table4[[#This Row],[NOTA TOKO]])</f>
        <v>G3569</v>
      </c>
      <c r="AE251">
        <f>INDEX(Table1[I],'4'!A:A)</f>
        <v>0</v>
      </c>
      <c r="AF251" t="e">
        <f>IF(Table4[[#This Row],[Column2]]="","",MATCH(Table4[[#This Row],[Column2]],AM:AM,0))</f>
        <v>#N/A</v>
      </c>
      <c r="AG251" t="str">
        <f>CONCATENATE(Table4[[#This Row],[TOKO-KOTA]],"_",Table4[[#This Row],[NAMA BARANG]])</f>
        <v>ANDI STAR-SALATIGA_BP GEL TF-1191 BODY WR 0.3MM HIGHTECH</v>
      </c>
      <c r="AH251" t="str">
        <f>CONCATENATE(Table4[[#This Row],[CONCAT_TOKO KOTA + NAMA BARANG]],"_",Table4[[#This Row],[HARGA_C]])</f>
        <v>ANDI STAR-SALATIGA_BP GEL TF-1191 BODY WR 0.3MM HIGHTECH_30500</v>
      </c>
      <c r="AK251" s="64">
        <v>2961</v>
      </c>
      <c r="AL251" s="8" t="s">
        <v>8476</v>
      </c>
      <c r="AM251" t="str">
        <f t="shared" si="3"/>
        <v>H2961</v>
      </c>
      <c r="AN251" t="e">
        <f>IF(Table10[[#This Row],[Column3]]="","",MATCH(Table10[[#This Row],[Column3]],AD:AD,0))</f>
        <v>#N/A</v>
      </c>
    </row>
    <row r="252" spans="1:40" ht="13.5" thickBot="1">
      <c r="A252" s="73">
        <v>277</v>
      </c>
      <c r="C252">
        <f>ROW()</f>
        <v>252</v>
      </c>
      <c r="D252">
        <f>INDEX(Table1[ROWID],A:A)</f>
        <v>270</v>
      </c>
      <c r="E252">
        <f>INDEX(Table1[//DBS],A:A)</f>
        <v>680</v>
      </c>
      <c r="F252">
        <f>INDEX(Table1[HARGA_CONV],A:A)</f>
        <v>35000</v>
      </c>
      <c r="G252" t="str">
        <f>IF(INDEX(Table1[SALES_H],Table4[[#This Row],[ROWID]])=0,"",INDEX(Table1[SALES_H],Table4[[#This Row],[ROWID]]))</f>
        <v>G</v>
      </c>
      <c r="H252" t="str">
        <f>IF(Table4[[#This Row],[SALES]]="","",INDEX(SALES_DICT[2],MATCH(Table4[[#This Row],[SALES]],SALES_DICT[1],0)))</f>
        <v>G</v>
      </c>
      <c r="I252" s="2" t="str">
        <f>IF(INDEX(Table1[DISKON],A:A)=0,"",INDEX(Table1[DISKON],A:A))</f>
        <v/>
      </c>
      <c r="J252" s="2" t="str">
        <f>IF(INDEX(Table1[DISKON NOTA],A:A)=0,"",INDEX(Table1[DISKON NOTA],A:A))</f>
        <v/>
      </c>
      <c r="K252" s="7">
        <f>INDEX(Table1[ISI_CONV],A:A)</f>
        <v>2</v>
      </c>
      <c r="L252" s="11">
        <f>INDEX(Table1[NOTA TOKO],Table4[[#This Row],[ROWID]])</f>
        <v>3569</v>
      </c>
      <c r="M252" t="str">
        <f>Table4[[#This Row],[SALES DICT]]</f>
        <v>G</v>
      </c>
      <c r="N252" t="str">
        <f>INDEX(Table1[TOKO-KOTA_H],A:A)</f>
        <v>ANDI STAR-SALATIGA</v>
      </c>
      <c r="O252" t="str">
        <f>IF(INDEX(Table1[KODE BARANG],A:A)=0,"",INDEX(Table1[KODE BARANG],A:A))</f>
        <v>BOL-TF330</v>
      </c>
      <c r="P252" t="str">
        <f>INDEX(Table1[NAMA BARANG],A:A)</f>
        <v>BP TF-3115 HIGHTECH KNOCK</v>
      </c>
      <c r="Q252" t="str">
        <f>INDEX(Table1[ADA DI DAFTAR STOCK?],A:A)</f>
        <v>ADA</v>
      </c>
      <c r="R252" t="str">
        <f>SUBSTITUTE(_xlfn.NUMBERVALUE(Table4[[#This Row],[JUMLAH]],",","."),",",".")</f>
        <v>2</v>
      </c>
      <c r="S252" t="str">
        <f>INDEX(Table1[SATUAN_CONV],A:A)</f>
        <v>LSN</v>
      </c>
      <c r="T252" s="10" t="str">
        <f>SUBSTITUTE(_xlfn.NUMBERVALUE(Table4[[#This Row],[HARGA]],",","."),",",".")</f>
        <v>35000</v>
      </c>
      <c r="U252" s="12" t="str">
        <f>SUBSTITUTE(Table4[[#This Row],[DISKON]],",",".")</f>
        <v/>
      </c>
      <c r="V252" s="12" t="str">
        <f>SUBSTITUTE(Table4[[#This Row],[DISKON NOTA]],",",".")</f>
        <v/>
      </c>
      <c r="W252" s="3">
        <f>INDEX(Table1[TANGGAL NOTA_H],A:A)</f>
        <v>45531</v>
      </c>
      <c r="X252" s="3" t="str">
        <f>IF(INDEX(Table1[TANGGAL GUDANG_H],A:A)="","",INDEX(Table1[TANGGAL GUDANG_H],A:A))</f>
        <v/>
      </c>
      <c r="Y252" s="3">
        <f>INDEX(Table1[TANGGAL UPDATE_H],A:A)</f>
        <v>45534</v>
      </c>
      <c r="Z252" t="str">
        <f>INDEX(Table1[KOMENTAR_H],A:A)</f>
        <v/>
      </c>
      <c r="AA252"/>
      <c r="AB252">
        <f>IF(Table4[[#This Row],[DISKON]]="",Table4[[#This Row],[HARGA]],Table4[[#This Row],[HARGA]]*Table4[[#This Row],[DISKON]])</f>
        <v>35000</v>
      </c>
      <c r="AC252">
        <f>Table4[[#This Row],[TATAL DISKON]]*Table4[[#This Row],[JUMLAH]]</f>
        <v>70000</v>
      </c>
      <c r="AD252" t="str">
        <f>CONCATENATE(Table4[[#This Row],[SALES_C]],Table4[[#This Row],[NOTA TOKO]])</f>
        <v>G3569</v>
      </c>
      <c r="AE252">
        <f>INDEX(Table1[I],'4'!A:A)</f>
        <v>0</v>
      </c>
      <c r="AF252" t="e">
        <f>IF(Table4[[#This Row],[Column2]]="","",MATCH(Table4[[#This Row],[Column2]],AM:AM,0))</f>
        <v>#N/A</v>
      </c>
      <c r="AG252" t="str">
        <f>CONCATENATE(Table4[[#This Row],[TOKO-KOTA]],"_",Table4[[#This Row],[NAMA BARANG]])</f>
        <v>ANDI STAR-SALATIGA_BP TF-3115 HIGHTECH KNOCK</v>
      </c>
      <c r="AH252" t="str">
        <f>CONCATENATE(Table4[[#This Row],[CONCAT_TOKO KOTA + NAMA BARANG]],"_",Table4[[#This Row],[HARGA_C]])</f>
        <v>ANDI STAR-SALATIGA_BP TF-3115 HIGHTECH KNOCK_35000</v>
      </c>
      <c r="AK252" s="64">
        <v>2961</v>
      </c>
      <c r="AL252" s="8" t="s">
        <v>8476</v>
      </c>
      <c r="AM252" t="str">
        <f t="shared" si="3"/>
        <v>H2961</v>
      </c>
      <c r="AN252" t="e">
        <f>IF(Table10[[#This Row],[Column3]]="","",MATCH(Table10[[#This Row],[Column3]],AD:AD,0))</f>
        <v>#N/A</v>
      </c>
    </row>
    <row r="253" spans="1:40" ht="13.5" thickBot="1">
      <c r="A253" s="73">
        <v>278</v>
      </c>
      <c r="C253">
        <f>ROW()</f>
        <v>253</v>
      </c>
      <c r="D253">
        <f>INDEX(Table1[ROWID],A:A)</f>
        <v>270</v>
      </c>
      <c r="E253">
        <f>INDEX(Table1[//DBS],A:A)</f>
        <v>2030</v>
      </c>
      <c r="F253">
        <f>INDEX(Table1[HARGA_CONV],A:A)</f>
        <v>31000</v>
      </c>
      <c r="G253" t="str">
        <f>IF(INDEX(Table1[SALES_H],Table4[[#This Row],[ROWID]])=0,"",INDEX(Table1[SALES_H],Table4[[#This Row],[ROWID]]))</f>
        <v>G</v>
      </c>
      <c r="H253" t="str">
        <f>IF(Table4[[#This Row],[SALES]]="","",INDEX(SALES_DICT[2],MATCH(Table4[[#This Row],[SALES]],SALES_DICT[1],0)))</f>
        <v>G</v>
      </c>
      <c r="I253" s="2" t="str">
        <f>IF(INDEX(Table1[DISKON],A:A)=0,"",INDEX(Table1[DISKON],A:A))</f>
        <v/>
      </c>
      <c r="J253" s="2" t="str">
        <f>IF(INDEX(Table1[DISKON NOTA],A:A)=0,"",INDEX(Table1[DISKON NOTA],A:A))</f>
        <v/>
      </c>
      <c r="K253" s="7">
        <f>INDEX(Table1[ISI_CONV],A:A)</f>
        <v>1</v>
      </c>
      <c r="L253" s="11">
        <f>INDEX(Table1[NOTA TOKO],Table4[[#This Row],[ROWID]])</f>
        <v>3569</v>
      </c>
      <c r="M253" t="str">
        <f>Table4[[#This Row],[SALES DICT]]</f>
        <v>G</v>
      </c>
      <c r="N253" t="str">
        <f>INDEX(Table1[TOKO-KOTA_H],A:A)</f>
        <v>ANDI STAR-SALATIGA</v>
      </c>
      <c r="O253" t="str">
        <f>IF(INDEX(Table1[KODE BARANG],A:A)=0,"",INDEX(Table1[KODE BARANG],A:A))</f>
        <v>MEC-TZ3</v>
      </c>
      <c r="P253" t="str">
        <f>INDEX(Table1[NAMA BARANG],A:A)</f>
        <v>MECHPEN TIZO G 09301 (24PCS)</v>
      </c>
      <c r="Q253" t="str">
        <f>INDEX(Table1[ADA DI DAFTAR STOCK?],A:A)</f>
        <v>ADA</v>
      </c>
      <c r="R253" t="str">
        <f>SUBSTITUTE(_xlfn.NUMBERVALUE(Table4[[#This Row],[JUMLAH]],",","."),",",".")</f>
        <v>1</v>
      </c>
      <c r="S253" t="str">
        <f>INDEX(Table1[SATUAN_CONV],A:A)</f>
        <v>PAK/BOX</v>
      </c>
      <c r="T253" s="10" t="str">
        <f>SUBSTITUTE(_xlfn.NUMBERVALUE(Table4[[#This Row],[HARGA]],",","."),",",".")</f>
        <v>31000</v>
      </c>
      <c r="U253" s="12" t="str">
        <f>SUBSTITUTE(Table4[[#This Row],[DISKON]],",",".")</f>
        <v/>
      </c>
      <c r="V253" s="12" t="str">
        <f>SUBSTITUTE(Table4[[#This Row],[DISKON NOTA]],",",".")</f>
        <v/>
      </c>
      <c r="W253" s="3">
        <f>INDEX(Table1[TANGGAL NOTA_H],A:A)</f>
        <v>45531</v>
      </c>
      <c r="X253" s="3" t="str">
        <f>IF(INDEX(Table1[TANGGAL GUDANG_H],A:A)="","",INDEX(Table1[TANGGAL GUDANG_H],A:A))</f>
        <v/>
      </c>
      <c r="Y253" s="3">
        <f>INDEX(Table1[TANGGAL UPDATE_H],A:A)</f>
        <v>45534</v>
      </c>
      <c r="Z253" t="str">
        <f>INDEX(Table1[KOMENTAR_H],A:A)</f>
        <v/>
      </c>
      <c r="AA253"/>
      <c r="AB253">
        <f>IF(Table4[[#This Row],[DISKON]]="",Table4[[#This Row],[HARGA]],Table4[[#This Row],[HARGA]]*Table4[[#This Row],[DISKON]])</f>
        <v>31000</v>
      </c>
      <c r="AC253">
        <f>Table4[[#This Row],[TATAL DISKON]]*Table4[[#This Row],[JUMLAH]]</f>
        <v>31000</v>
      </c>
      <c r="AD253" t="str">
        <f>CONCATENATE(Table4[[#This Row],[SALES_C]],Table4[[#This Row],[NOTA TOKO]])</f>
        <v>G3569</v>
      </c>
      <c r="AE253">
        <f>INDEX(Table1[I],'4'!A:A)</f>
        <v>0</v>
      </c>
      <c r="AF253" t="e">
        <f>IF(Table4[[#This Row],[Column2]]="","",MATCH(Table4[[#This Row],[Column2]],AM:AM,0))</f>
        <v>#N/A</v>
      </c>
      <c r="AG253" t="str">
        <f>CONCATENATE(Table4[[#This Row],[TOKO-KOTA]],"_",Table4[[#This Row],[NAMA BARANG]])</f>
        <v>ANDI STAR-SALATIGA_MECHPEN TIZO G 09301 (24PCS)</v>
      </c>
      <c r="AH253" t="str">
        <f>CONCATENATE(Table4[[#This Row],[CONCAT_TOKO KOTA + NAMA BARANG]],"_",Table4[[#This Row],[HARGA_C]])</f>
        <v>ANDI STAR-SALATIGA_MECHPEN TIZO G 09301 (24PCS)_31000</v>
      </c>
      <c r="AK253" s="64">
        <v>2961</v>
      </c>
      <c r="AL253" s="8" t="s">
        <v>8476</v>
      </c>
      <c r="AM253" t="str">
        <f t="shared" si="3"/>
        <v>H2961</v>
      </c>
      <c r="AN253" t="e">
        <f>IF(Table10[[#This Row],[Column3]]="","",MATCH(Table10[[#This Row],[Column3]],AD:AD,0))</f>
        <v>#N/A</v>
      </c>
    </row>
    <row r="254" spans="1:40" ht="13.5" thickBot="1">
      <c r="A254" s="73">
        <v>279</v>
      </c>
      <c r="C254">
        <f>ROW()</f>
        <v>254</v>
      </c>
      <c r="D254">
        <f>INDEX(Table1[ROWID],A:A)</f>
        <v>270</v>
      </c>
      <c r="E254">
        <f>INDEX(Table1[//DBS],A:A)</f>
        <v>2056</v>
      </c>
      <c r="F254">
        <f>INDEX(Table1[HARGA_CONV],A:A)</f>
        <v>31000</v>
      </c>
      <c r="G254" t="str">
        <f>IF(INDEX(Table1[SALES_H],Table4[[#This Row],[ROWID]])=0,"",INDEX(Table1[SALES_H],Table4[[#This Row],[ROWID]]))</f>
        <v>G</v>
      </c>
      <c r="H254" t="str">
        <f>IF(Table4[[#This Row],[SALES]]="","",INDEX(SALES_DICT[2],MATCH(Table4[[#This Row],[SALES]],SALES_DICT[1],0)))</f>
        <v>G</v>
      </c>
      <c r="I254" s="2" t="str">
        <f>IF(INDEX(Table1[DISKON],A:A)=0,"",INDEX(Table1[DISKON],A:A))</f>
        <v/>
      </c>
      <c r="J254" s="2" t="str">
        <f>IF(INDEX(Table1[DISKON NOTA],A:A)=0,"",INDEX(Table1[DISKON NOTA],A:A))</f>
        <v/>
      </c>
      <c r="K254" s="7">
        <f>INDEX(Table1[ISI_CONV],A:A)</f>
        <v>1</v>
      </c>
      <c r="L254" s="11">
        <f>INDEX(Table1[NOTA TOKO],Table4[[#This Row],[ROWID]])</f>
        <v>3569</v>
      </c>
      <c r="M254" t="str">
        <f>Table4[[#This Row],[SALES DICT]]</f>
        <v>G</v>
      </c>
      <c r="N254" t="str">
        <f>INDEX(Table1[TOKO-KOTA_H],A:A)</f>
        <v>ANDI STAR-SALATIGA</v>
      </c>
      <c r="O254" t="str">
        <f>IF(INDEX(Table1[KODE BARANG],A:A)=0,"",INDEX(Table1[KODE BARANG],A:A))</f>
        <v>MEC-TZ21</v>
      </c>
      <c r="P254" t="str">
        <f>INDEX(Table1[NAMA BARANG],A:A)</f>
        <v>MECHPEN TIZO G 09309 24PCS</v>
      </c>
      <c r="Q254" t="str">
        <f>INDEX(Table1[ADA DI DAFTAR STOCK?],A:A)</f>
        <v>ADA</v>
      </c>
      <c r="R254" t="str">
        <f>SUBSTITUTE(_xlfn.NUMBERVALUE(Table4[[#This Row],[JUMLAH]],",","."),",",".")</f>
        <v>1</v>
      </c>
      <c r="S254" t="str">
        <f>INDEX(Table1[SATUAN_CONV],A:A)</f>
        <v>PAK/BOX</v>
      </c>
      <c r="T254" s="10" t="str">
        <f>SUBSTITUTE(_xlfn.NUMBERVALUE(Table4[[#This Row],[HARGA]],",","."),",",".")</f>
        <v>31000</v>
      </c>
      <c r="U254" s="12" t="str">
        <f>SUBSTITUTE(Table4[[#This Row],[DISKON]],",",".")</f>
        <v/>
      </c>
      <c r="V254" s="12" t="str">
        <f>SUBSTITUTE(Table4[[#This Row],[DISKON NOTA]],",",".")</f>
        <v/>
      </c>
      <c r="W254" s="3">
        <f>INDEX(Table1[TANGGAL NOTA_H],A:A)</f>
        <v>45531</v>
      </c>
      <c r="X254" s="3" t="str">
        <f>IF(INDEX(Table1[TANGGAL GUDANG_H],A:A)="","",INDEX(Table1[TANGGAL GUDANG_H],A:A))</f>
        <v/>
      </c>
      <c r="Y254" s="3">
        <f>INDEX(Table1[TANGGAL UPDATE_H],A:A)</f>
        <v>45534</v>
      </c>
      <c r="Z254" t="str">
        <f>INDEX(Table1[KOMENTAR_H],A:A)</f>
        <v/>
      </c>
      <c r="AA254"/>
      <c r="AB254">
        <f>IF(Table4[[#This Row],[DISKON]]="",Table4[[#This Row],[HARGA]],Table4[[#This Row],[HARGA]]*Table4[[#This Row],[DISKON]])</f>
        <v>31000</v>
      </c>
      <c r="AC254">
        <f>Table4[[#This Row],[TATAL DISKON]]*Table4[[#This Row],[JUMLAH]]</f>
        <v>31000</v>
      </c>
      <c r="AD254" t="str">
        <f>CONCATENATE(Table4[[#This Row],[SALES_C]],Table4[[#This Row],[NOTA TOKO]])</f>
        <v>G3569</v>
      </c>
      <c r="AE254">
        <f>INDEX(Table1[I],'4'!A:A)</f>
        <v>0</v>
      </c>
      <c r="AF254" t="e">
        <f>IF(Table4[[#This Row],[Column2]]="","",MATCH(Table4[[#This Row],[Column2]],AM:AM,0))</f>
        <v>#N/A</v>
      </c>
      <c r="AG254" t="str">
        <f>CONCATENATE(Table4[[#This Row],[TOKO-KOTA]],"_",Table4[[#This Row],[NAMA BARANG]])</f>
        <v>ANDI STAR-SALATIGA_MECHPEN TIZO G 09309 24PCS</v>
      </c>
      <c r="AH254" t="str">
        <f>CONCATENATE(Table4[[#This Row],[CONCAT_TOKO KOTA + NAMA BARANG]],"_",Table4[[#This Row],[HARGA_C]])</f>
        <v>ANDI STAR-SALATIGA_MECHPEN TIZO G 09309 24PCS_31000</v>
      </c>
      <c r="AK254" s="64">
        <v>2961</v>
      </c>
      <c r="AL254" s="8" t="s">
        <v>8476</v>
      </c>
      <c r="AM254" t="str">
        <f t="shared" si="3"/>
        <v>H2961</v>
      </c>
      <c r="AN254" t="e">
        <f>IF(Table10[[#This Row],[Column3]]="","",MATCH(Table10[[#This Row],[Column3]],AD:AD,0))</f>
        <v>#N/A</v>
      </c>
    </row>
    <row r="255" spans="1:40" ht="13.5" thickBot="1">
      <c r="A255" s="73">
        <v>280</v>
      </c>
      <c r="C255">
        <f>ROW()</f>
        <v>255</v>
      </c>
      <c r="D255">
        <f>INDEX(Table1[ROWID],A:A)</f>
        <v>270</v>
      </c>
      <c r="E255">
        <f>INDEX(Table1[//DBS],A:A)</f>
        <v>2051</v>
      </c>
      <c r="F255">
        <f>INDEX(Table1[HARGA_CONV],A:A)</f>
        <v>31000</v>
      </c>
      <c r="G255" t="str">
        <f>IF(INDEX(Table1[SALES_H],Table4[[#This Row],[ROWID]])=0,"",INDEX(Table1[SALES_H],Table4[[#This Row],[ROWID]]))</f>
        <v>G</v>
      </c>
      <c r="H255" t="str">
        <f>IF(Table4[[#This Row],[SALES]]="","",INDEX(SALES_DICT[2],MATCH(Table4[[#This Row],[SALES]],SALES_DICT[1],0)))</f>
        <v>G</v>
      </c>
      <c r="I255" s="2" t="str">
        <f>IF(INDEX(Table1[DISKON],A:A)=0,"",INDEX(Table1[DISKON],A:A))</f>
        <v/>
      </c>
      <c r="J255" s="2" t="str">
        <f>IF(INDEX(Table1[DISKON NOTA],A:A)=0,"",INDEX(Table1[DISKON NOTA],A:A))</f>
        <v/>
      </c>
      <c r="K255" s="7">
        <f>INDEX(Table1[ISI_CONV],A:A)</f>
        <v>1</v>
      </c>
      <c r="L255" s="11">
        <f>INDEX(Table1[NOTA TOKO],Table4[[#This Row],[ROWID]])</f>
        <v>3569</v>
      </c>
      <c r="M255" t="str">
        <f>Table4[[#This Row],[SALES DICT]]</f>
        <v>G</v>
      </c>
      <c r="N255" t="str">
        <f>INDEX(Table1[TOKO-KOTA_H],A:A)</f>
        <v>ANDI STAR-SALATIGA</v>
      </c>
      <c r="O255" t="str">
        <f>IF(INDEX(Table1[KODE BARANG],A:A)=0,"",INDEX(Table1[KODE BARANG],A:A))</f>
        <v>MEC-TZ25</v>
      </c>
      <c r="P255" t="str">
        <f>INDEX(Table1[NAMA BARANG],A:A)</f>
        <v>MECHPEN TIZO G 09312 (24PCS)</v>
      </c>
      <c r="Q255" t="str">
        <f>INDEX(Table1[ADA DI DAFTAR STOCK?],A:A)</f>
        <v>ADA</v>
      </c>
      <c r="R255" t="str">
        <f>SUBSTITUTE(_xlfn.NUMBERVALUE(Table4[[#This Row],[JUMLAH]],",","."),",",".")</f>
        <v>1</v>
      </c>
      <c r="S255" t="str">
        <f>INDEX(Table1[SATUAN_CONV],A:A)</f>
        <v>PAK/BOX</v>
      </c>
      <c r="T255" s="10" t="str">
        <f>SUBSTITUTE(_xlfn.NUMBERVALUE(Table4[[#This Row],[HARGA]],",","."),",",".")</f>
        <v>31000</v>
      </c>
      <c r="U255" s="12" t="str">
        <f>SUBSTITUTE(Table4[[#This Row],[DISKON]],",",".")</f>
        <v/>
      </c>
      <c r="V255" s="12" t="str">
        <f>SUBSTITUTE(Table4[[#This Row],[DISKON NOTA]],",",".")</f>
        <v/>
      </c>
      <c r="W255" s="3">
        <f>INDEX(Table1[TANGGAL NOTA_H],A:A)</f>
        <v>45531</v>
      </c>
      <c r="X255" s="3" t="str">
        <f>IF(INDEX(Table1[TANGGAL GUDANG_H],A:A)="","",INDEX(Table1[TANGGAL GUDANG_H],A:A))</f>
        <v/>
      </c>
      <c r="Y255" s="3">
        <f>INDEX(Table1[TANGGAL UPDATE_H],A:A)</f>
        <v>45534</v>
      </c>
      <c r="Z255" t="str">
        <f>INDEX(Table1[KOMENTAR_H],A:A)</f>
        <v/>
      </c>
      <c r="AA255"/>
      <c r="AB255">
        <f>IF(Table4[[#This Row],[DISKON]]="",Table4[[#This Row],[HARGA]],Table4[[#This Row],[HARGA]]*Table4[[#This Row],[DISKON]])</f>
        <v>31000</v>
      </c>
      <c r="AC255">
        <f>Table4[[#This Row],[TATAL DISKON]]*Table4[[#This Row],[JUMLAH]]</f>
        <v>31000</v>
      </c>
      <c r="AD255" t="str">
        <f>CONCATENATE(Table4[[#This Row],[SALES_C]],Table4[[#This Row],[NOTA TOKO]])</f>
        <v>G3569</v>
      </c>
      <c r="AE255">
        <f>INDEX(Table1[I],'4'!A:A)</f>
        <v>0</v>
      </c>
      <c r="AF255" t="e">
        <f>IF(Table4[[#This Row],[Column2]]="","",MATCH(Table4[[#This Row],[Column2]],AM:AM,0))</f>
        <v>#N/A</v>
      </c>
      <c r="AG255" t="str">
        <f>CONCATENATE(Table4[[#This Row],[TOKO-KOTA]],"_",Table4[[#This Row],[NAMA BARANG]])</f>
        <v>ANDI STAR-SALATIGA_MECHPEN TIZO G 09312 (24PCS)</v>
      </c>
      <c r="AH255" t="str">
        <f>CONCATENATE(Table4[[#This Row],[CONCAT_TOKO KOTA + NAMA BARANG]],"_",Table4[[#This Row],[HARGA_C]])</f>
        <v>ANDI STAR-SALATIGA_MECHPEN TIZO G 09312 (24PCS)_31000</v>
      </c>
      <c r="AK255" s="64">
        <v>2961</v>
      </c>
      <c r="AL255" s="8" t="s">
        <v>8476</v>
      </c>
      <c r="AM255" t="str">
        <f t="shared" si="3"/>
        <v>H2961</v>
      </c>
      <c r="AN255" t="e">
        <f>IF(Table10[[#This Row],[Column3]]="","",MATCH(Table10[[#This Row],[Column3]],AD:AD,0))</f>
        <v>#N/A</v>
      </c>
    </row>
    <row r="256" spans="1:40" ht="13.5" thickBot="1">
      <c r="A256" s="73">
        <v>281</v>
      </c>
      <c r="C256">
        <f>ROW()</f>
        <v>256</v>
      </c>
      <c r="D256">
        <f>INDEX(Table1[ROWID],A:A)</f>
        <v>270</v>
      </c>
      <c r="E256">
        <f>INDEX(Table1[//DBS],A:A)</f>
        <v>2057</v>
      </c>
      <c r="F256">
        <f>INDEX(Table1[HARGA_CONV],A:A)</f>
        <v>31000</v>
      </c>
      <c r="G256" t="str">
        <f>IF(INDEX(Table1[SALES_H],Table4[[#This Row],[ROWID]])=0,"",INDEX(Table1[SALES_H],Table4[[#This Row],[ROWID]]))</f>
        <v>G</v>
      </c>
      <c r="H256" t="str">
        <f>IF(Table4[[#This Row],[SALES]]="","",INDEX(SALES_DICT[2],MATCH(Table4[[#This Row],[SALES]],SALES_DICT[1],0)))</f>
        <v>G</v>
      </c>
      <c r="I256" s="2" t="str">
        <f>IF(INDEX(Table1[DISKON],A:A)=0,"",INDEX(Table1[DISKON],A:A))</f>
        <v/>
      </c>
      <c r="J256" s="2" t="str">
        <f>IF(INDEX(Table1[DISKON NOTA],A:A)=0,"",INDEX(Table1[DISKON NOTA],A:A))</f>
        <v/>
      </c>
      <c r="K256" s="7">
        <f>INDEX(Table1[ISI_CONV],A:A)</f>
        <v>1</v>
      </c>
      <c r="L256" s="11">
        <f>INDEX(Table1[NOTA TOKO],Table4[[#This Row],[ROWID]])</f>
        <v>3569</v>
      </c>
      <c r="M256" t="str">
        <f>Table4[[#This Row],[SALES DICT]]</f>
        <v>G</v>
      </c>
      <c r="N256" t="str">
        <f>INDEX(Table1[TOKO-KOTA_H],A:A)</f>
        <v>ANDI STAR-SALATIGA</v>
      </c>
      <c r="O256" t="str">
        <f>IF(INDEX(Table1[KODE BARANG],A:A)=0,"",INDEX(Table1[KODE BARANG],A:A))</f>
        <v>MEC-TZ22</v>
      </c>
      <c r="P256" t="str">
        <f>INDEX(Table1[NAMA BARANG],A:A)</f>
        <v>MECHPEN TIZO G 09310 24PCS</v>
      </c>
      <c r="Q256" t="str">
        <f>INDEX(Table1[ADA DI DAFTAR STOCK?],A:A)</f>
        <v>ADA</v>
      </c>
      <c r="R256" t="str">
        <f>SUBSTITUTE(_xlfn.NUMBERVALUE(Table4[[#This Row],[JUMLAH]],",","."),",",".")</f>
        <v>1</v>
      </c>
      <c r="S256" t="str">
        <f>INDEX(Table1[SATUAN_CONV],A:A)</f>
        <v>PAK/BOX</v>
      </c>
      <c r="T256" s="10" t="str">
        <f>SUBSTITUTE(_xlfn.NUMBERVALUE(Table4[[#This Row],[HARGA]],",","."),",",".")</f>
        <v>31000</v>
      </c>
      <c r="U256" s="12" t="str">
        <f>SUBSTITUTE(Table4[[#This Row],[DISKON]],",",".")</f>
        <v/>
      </c>
      <c r="V256" s="12" t="str">
        <f>SUBSTITUTE(Table4[[#This Row],[DISKON NOTA]],",",".")</f>
        <v/>
      </c>
      <c r="W256" s="3">
        <f>INDEX(Table1[TANGGAL NOTA_H],A:A)</f>
        <v>45531</v>
      </c>
      <c r="X256" s="3" t="str">
        <f>IF(INDEX(Table1[TANGGAL GUDANG_H],A:A)="","",INDEX(Table1[TANGGAL GUDANG_H],A:A))</f>
        <v/>
      </c>
      <c r="Y256" s="3">
        <f>INDEX(Table1[TANGGAL UPDATE_H],A:A)</f>
        <v>45534</v>
      </c>
      <c r="Z256" t="str">
        <f>INDEX(Table1[KOMENTAR_H],A:A)</f>
        <v/>
      </c>
      <c r="AA256"/>
      <c r="AB256">
        <f>IF(Table4[[#This Row],[DISKON]]="",Table4[[#This Row],[HARGA]],Table4[[#This Row],[HARGA]]*Table4[[#This Row],[DISKON]])</f>
        <v>31000</v>
      </c>
      <c r="AC256">
        <f>Table4[[#This Row],[TATAL DISKON]]*Table4[[#This Row],[JUMLAH]]</f>
        <v>31000</v>
      </c>
      <c r="AD256" t="str">
        <f>CONCATENATE(Table4[[#This Row],[SALES_C]],Table4[[#This Row],[NOTA TOKO]])</f>
        <v>G3569</v>
      </c>
      <c r="AE256">
        <f>INDEX(Table1[I],'4'!A:A)</f>
        <v>0</v>
      </c>
      <c r="AF256" t="e">
        <f>IF(Table4[[#This Row],[Column2]]="","",MATCH(Table4[[#This Row],[Column2]],AM:AM,0))</f>
        <v>#N/A</v>
      </c>
      <c r="AG256" t="str">
        <f>CONCATENATE(Table4[[#This Row],[TOKO-KOTA]],"_",Table4[[#This Row],[NAMA BARANG]])</f>
        <v>ANDI STAR-SALATIGA_MECHPEN TIZO G 09310 24PCS</v>
      </c>
      <c r="AH256" t="str">
        <f>CONCATENATE(Table4[[#This Row],[CONCAT_TOKO KOTA + NAMA BARANG]],"_",Table4[[#This Row],[HARGA_C]])</f>
        <v>ANDI STAR-SALATIGA_MECHPEN TIZO G 09310 24PCS_31000</v>
      </c>
      <c r="AK256" s="64">
        <v>2597</v>
      </c>
      <c r="AL256" s="8" t="s">
        <v>6664</v>
      </c>
      <c r="AM256" t="str">
        <f t="shared" si="3"/>
        <v>G2597</v>
      </c>
      <c r="AN256" t="e">
        <f>IF(Table10[[#This Row],[Column3]]="","",MATCH(Table10[[#This Row],[Column3]],AD:AD,0))</f>
        <v>#N/A</v>
      </c>
    </row>
    <row r="257" spans="1:40" ht="13.5" thickBot="1">
      <c r="A257" s="73">
        <v>282</v>
      </c>
      <c r="C257">
        <f>ROW()</f>
        <v>257</v>
      </c>
      <c r="D257">
        <f>INDEX(Table1[ROWID],A:A)</f>
        <v>270</v>
      </c>
      <c r="E257">
        <f>INDEX(Table1[//DBS],A:A)</f>
        <v>2048</v>
      </c>
      <c r="F257">
        <f>INDEX(Table1[HARGA_CONV],A:A)</f>
        <v>31000</v>
      </c>
      <c r="G257" t="str">
        <f>IF(INDEX(Table1[SALES_H],Table4[[#This Row],[ROWID]])=0,"",INDEX(Table1[SALES_H],Table4[[#This Row],[ROWID]]))</f>
        <v>G</v>
      </c>
      <c r="H257" t="str">
        <f>IF(Table4[[#This Row],[SALES]]="","",INDEX(SALES_DICT[2],MATCH(Table4[[#This Row],[SALES]],SALES_DICT[1],0)))</f>
        <v>G</v>
      </c>
      <c r="I257" s="2" t="str">
        <f>IF(INDEX(Table1[DISKON],A:A)=0,"",INDEX(Table1[DISKON],A:A))</f>
        <v/>
      </c>
      <c r="J257" s="2" t="str">
        <f>IF(INDEX(Table1[DISKON NOTA],A:A)=0,"",INDEX(Table1[DISKON NOTA],A:A))</f>
        <v/>
      </c>
      <c r="K257" s="7">
        <f>INDEX(Table1[ISI_CONV],A:A)</f>
        <v>1</v>
      </c>
      <c r="L257" s="11">
        <f>INDEX(Table1[NOTA TOKO],Table4[[#This Row],[ROWID]])</f>
        <v>3569</v>
      </c>
      <c r="M257" t="str">
        <f>Table4[[#This Row],[SALES DICT]]</f>
        <v>G</v>
      </c>
      <c r="N257" t="str">
        <f>INDEX(Table1[TOKO-KOTA_H],A:A)</f>
        <v>ANDI STAR-SALATIGA</v>
      </c>
      <c r="O257" t="str">
        <f>IF(INDEX(Table1[KODE BARANG],A:A)=0,"",INDEX(Table1[KODE BARANG],A:A))</f>
        <v>MEC-TZ19</v>
      </c>
      <c r="P257" t="str">
        <f>INDEX(Table1[NAMA BARANG],A:A)</f>
        <v>MECHPEN TIZO G 09305 24PCS</v>
      </c>
      <c r="Q257" t="str">
        <f>INDEX(Table1[ADA DI DAFTAR STOCK?],A:A)</f>
        <v>ADA</v>
      </c>
      <c r="R257" t="str">
        <f>SUBSTITUTE(_xlfn.NUMBERVALUE(Table4[[#This Row],[JUMLAH]],",","."),",",".")</f>
        <v>1</v>
      </c>
      <c r="S257" t="str">
        <f>INDEX(Table1[SATUAN_CONV],A:A)</f>
        <v>PAK/BOX</v>
      </c>
      <c r="T257" s="10" t="str">
        <f>SUBSTITUTE(_xlfn.NUMBERVALUE(Table4[[#This Row],[HARGA]],",","."),",",".")</f>
        <v>31000</v>
      </c>
      <c r="U257" s="12" t="str">
        <f>SUBSTITUTE(Table4[[#This Row],[DISKON]],",",".")</f>
        <v/>
      </c>
      <c r="V257" s="12" t="str">
        <f>SUBSTITUTE(Table4[[#This Row],[DISKON NOTA]],",",".")</f>
        <v/>
      </c>
      <c r="W257" s="3">
        <f>INDEX(Table1[TANGGAL NOTA_H],A:A)</f>
        <v>45531</v>
      </c>
      <c r="X257" s="3" t="str">
        <f>IF(INDEX(Table1[TANGGAL GUDANG_H],A:A)="","",INDEX(Table1[TANGGAL GUDANG_H],A:A))</f>
        <v/>
      </c>
      <c r="Y257" s="3">
        <f>INDEX(Table1[TANGGAL UPDATE_H],A:A)</f>
        <v>45534</v>
      </c>
      <c r="Z257" t="str">
        <f>INDEX(Table1[KOMENTAR_H],A:A)</f>
        <v/>
      </c>
      <c r="AA257"/>
      <c r="AB257">
        <f>IF(Table4[[#This Row],[DISKON]]="",Table4[[#This Row],[HARGA]],Table4[[#This Row],[HARGA]]*Table4[[#This Row],[DISKON]])</f>
        <v>31000</v>
      </c>
      <c r="AC257">
        <f>Table4[[#This Row],[TATAL DISKON]]*Table4[[#This Row],[JUMLAH]]</f>
        <v>31000</v>
      </c>
      <c r="AD257" t="str">
        <f>CONCATENATE(Table4[[#This Row],[SALES_C]],Table4[[#This Row],[NOTA TOKO]])</f>
        <v>G3569</v>
      </c>
      <c r="AE257">
        <f>INDEX(Table1[I],'4'!A:A)</f>
        <v>0</v>
      </c>
      <c r="AF257" t="e">
        <f>IF(Table4[[#This Row],[Column2]]="","",MATCH(Table4[[#This Row],[Column2]],AM:AM,0))</f>
        <v>#N/A</v>
      </c>
      <c r="AG257" t="str">
        <f>CONCATENATE(Table4[[#This Row],[TOKO-KOTA]],"_",Table4[[#This Row],[NAMA BARANG]])</f>
        <v>ANDI STAR-SALATIGA_MECHPEN TIZO G 09305 24PCS</v>
      </c>
      <c r="AH257" t="str">
        <f>CONCATENATE(Table4[[#This Row],[CONCAT_TOKO KOTA + NAMA BARANG]],"_",Table4[[#This Row],[HARGA_C]])</f>
        <v>ANDI STAR-SALATIGA_MECHPEN TIZO G 09305 24PCS_31000</v>
      </c>
      <c r="AK257" s="64">
        <v>2597</v>
      </c>
      <c r="AL257" s="8" t="s">
        <v>6664</v>
      </c>
      <c r="AM257" t="str">
        <f t="shared" si="3"/>
        <v>G2597</v>
      </c>
      <c r="AN257" t="e">
        <f>IF(Table10[[#This Row],[Column3]]="","",MATCH(Table10[[#This Row],[Column3]],AD:AD,0))</f>
        <v>#N/A</v>
      </c>
    </row>
    <row r="258" spans="1:40" ht="13.5" thickBot="1">
      <c r="A258" s="73">
        <v>283</v>
      </c>
      <c r="C258">
        <f>ROW()</f>
        <v>258</v>
      </c>
      <c r="D258">
        <f>INDEX(Table1[ROWID],A:A)</f>
        <v>270</v>
      </c>
      <c r="E258">
        <f>INDEX(Table1[//DBS],A:A)</f>
        <v>2047</v>
      </c>
      <c r="F258">
        <f>INDEX(Table1[HARGA_CONV],A:A)</f>
        <v>31000</v>
      </c>
      <c r="G258" t="str">
        <f>IF(INDEX(Table1[SALES_H],Table4[[#This Row],[ROWID]])=0,"",INDEX(Table1[SALES_H],Table4[[#This Row],[ROWID]]))</f>
        <v>G</v>
      </c>
      <c r="H258" t="str">
        <f>IF(Table4[[#This Row],[SALES]]="","",INDEX(SALES_DICT[2],MATCH(Table4[[#This Row],[SALES]],SALES_DICT[1],0)))</f>
        <v>G</v>
      </c>
      <c r="I258" s="2" t="str">
        <f>IF(INDEX(Table1[DISKON],A:A)=0,"",INDEX(Table1[DISKON],A:A))</f>
        <v/>
      </c>
      <c r="J258" s="2" t="str">
        <f>IF(INDEX(Table1[DISKON NOTA],A:A)=0,"",INDEX(Table1[DISKON NOTA],A:A))</f>
        <v/>
      </c>
      <c r="K258" s="7">
        <f>INDEX(Table1[ISI_CONV],A:A)</f>
        <v>1</v>
      </c>
      <c r="L258" s="11">
        <f>INDEX(Table1[NOTA TOKO],Table4[[#This Row],[ROWID]])</f>
        <v>3569</v>
      </c>
      <c r="M258" t="str">
        <f>Table4[[#This Row],[SALES DICT]]</f>
        <v>G</v>
      </c>
      <c r="N258" t="str">
        <f>INDEX(Table1[TOKO-KOTA_H],A:A)</f>
        <v>ANDI STAR-SALATIGA</v>
      </c>
      <c r="O258" t="str">
        <f>IF(INDEX(Table1[KODE BARANG],A:A)=0,"",INDEX(Table1[KODE BARANG],A:A))</f>
        <v>MEC-TZ18</v>
      </c>
      <c r="P258" t="str">
        <f>INDEX(Table1[NAMA BARANG],A:A)</f>
        <v>MECHPEN TIZO G 09302 24PCS</v>
      </c>
      <c r="Q258" t="str">
        <f>INDEX(Table1[ADA DI DAFTAR STOCK?],A:A)</f>
        <v>ADA</v>
      </c>
      <c r="R258" t="str">
        <f>SUBSTITUTE(_xlfn.NUMBERVALUE(Table4[[#This Row],[JUMLAH]],",","."),",",".")</f>
        <v>1</v>
      </c>
      <c r="S258" t="str">
        <f>INDEX(Table1[SATUAN_CONV],A:A)</f>
        <v>PAK/BOX</v>
      </c>
      <c r="T258" s="10" t="str">
        <f>SUBSTITUTE(_xlfn.NUMBERVALUE(Table4[[#This Row],[HARGA]],",","."),",",".")</f>
        <v>31000</v>
      </c>
      <c r="U258" s="12" t="str">
        <f>SUBSTITUTE(Table4[[#This Row],[DISKON]],",",".")</f>
        <v/>
      </c>
      <c r="V258" s="12" t="str">
        <f>SUBSTITUTE(Table4[[#This Row],[DISKON NOTA]],",",".")</f>
        <v/>
      </c>
      <c r="W258" s="3">
        <f>INDEX(Table1[TANGGAL NOTA_H],A:A)</f>
        <v>45531</v>
      </c>
      <c r="X258" s="3" t="str">
        <f>IF(INDEX(Table1[TANGGAL GUDANG_H],A:A)="","",INDEX(Table1[TANGGAL GUDANG_H],A:A))</f>
        <v/>
      </c>
      <c r="Y258" s="3">
        <f>INDEX(Table1[TANGGAL UPDATE_H],A:A)</f>
        <v>45534</v>
      </c>
      <c r="Z258" t="str">
        <f>INDEX(Table1[KOMENTAR_H],A:A)</f>
        <v/>
      </c>
      <c r="AA258"/>
      <c r="AB258">
        <f>IF(Table4[[#This Row],[DISKON]]="",Table4[[#This Row],[HARGA]],Table4[[#This Row],[HARGA]]*Table4[[#This Row],[DISKON]])</f>
        <v>31000</v>
      </c>
      <c r="AC258">
        <f>Table4[[#This Row],[TATAL DISKON]]*Table4[[#This Row],[JUMLAH]]</f>
        <v>31000</v>
      </c>
      <c r="AD258" t="str">
        <f>CONCATENATE(Table4[[#This Row],[SALES_C]],Table4[[#This Row],[NOTA TOKO]])</f>
        <v>G3569</v>
      </c>
      <c r="AE258">
        <f>INDEX(Table1[I],'4'!A:A)</f>
        <v>0</v>
      </c>
      <c r="AF258" t="e">
        <f>IF(Table4[[#This Row],[Column2]]="","",MATCH(Table4[[#This Row],[Column2]],AM:AM,0))</f>
        <v>#N/A</v>
      </c>
      <c r="AG258" t="str">
        <f>CONCATENATE(Table4[[#This Row],[TOKO-KOTA]],"_",Table4[[#This Row],[NAMA BARANG]])</f>
        <v>ANDI STAR-SALATIGA_MECHPEN TIZO G 09302 24PCS</v>
      </c>
      <c r="AH258" t="str">
        <f>CONCATENATE(Table4[[#This Row],[CONCAT_TOKO KOTA + NAMA BARANG]],"_",Table4[[#This Row],[HARGA_C]])</f>
        <v>ANDI STAR-SALATIGA_MECHPEN TIZO G 09302 24PCS_31000</v>
      </c>
      <c r="AK258" s="64">
        <v>2597</v>
      </c>
      <c r="AL258" s="8" t="s">
        <v>6664</v>
      </c>
      <c r="AM258" t="str">
        <f t="shared" ref="AM258:AM321" si="4">CONCATENATE(AL258,AK258)</f>
        <v>G2597</v>
      </c>
      <c r="AN258" t="e">
        <f>IF(Table10[[#This Row],[Column3]]="","",MATCH(Table10[[#This Row],[Column3]],AD:AD,0))</f>
        <v>#N/A</v>
      </c>
    </row>
    <row r="259" spans="1:40" ht="13.5" thickBot="1">
      <c r="A259" s="73">
        <v>284</v>
      </c>
      <c r="C259">
        <f>ROW()</f>
        <v>259</v>
      </c>
      <c r="D259">
        <f>INDEX(Table1[ROWID],A:A)</f>
        <v>270</v>
      </c>
      <c r="E259">
        <f>INDEX(Table1[//DBS],A:A)</f>
        <v>693</v>
      </c>
      <c r="F259">
        <f>INDEX(Table1[HARGA_CONV],A:A)</f>
        <v>48500</v>
      </c>
      <c r="G259" t="str">
        <f>IF(INDEX(Table1[SALES_H],Table4[[#This Row],[ROWID]])=0,"",INDEX(Table1[SALES_H],Table4[[#This Row],[ROWID]]))</f>
        <v>G</v>
      </c>
      <c r="H259" t="str">
        <f>IF(Table4[[#This Row],[SALES]]="","",INDEX(SALES_DICT[2],MATCH(Table4[[#This Row],[SALES]],SALES_DICT[1],0)))</f>
        <v>G</v>
      </c>
      <c r="I259" s="2" t="str">
        <f>IF(INDEX(Table1[DISKON],A:A)=0,"",INDEX(Table1[DISKON],A:A))</f>
        <v/>
      </c>
      <c r="J259" s="2" t="str">
        <f>IF(INDEX(Table1[DISKON NOTA],A:A)=0,"",INDEX(Table1[DISKON NOTA],A:A))</f>
        <v/>
      </c>
      <c r="K259" s="7">
        <f>INDEX(Table1[ISI_CONV],A:A)</f>
        <v>3</v>
      </c>
      <c r="L259" s="11">
        <f>INDEX(Table1[NOTA TOKO],Table4[[#This Row],[ROWID]])</f>
        <v>3569</v>
      </c>
      <c r="M259" t="str">
        <f>Table4[[#This Row],[SALES DICT]]</f>
        <v>G</v>
      </c>
      <c r="N259" t="str">
        <f>INDEX(Table1[TOKO-KOTA_H],A:A)</f>
        <v>ANDI STAR-SALATIGA</v>
      </c>
      <c r="O259" t="str">
        <f>IF(INDEX(Table1[KODE BARANG],A:A)=0,"",INDEX(Table1[KODE BARANG],A:A))</f>
        <v>BOL-TF343</v>
      </c>
      <c r="P259" t="str">
        <f>INDEX(Table1[NAMA BARANG],A:A)</f>
        <v>BP TF-2037 6W</v>
      </c>
      <c r="Q259" t="str">
        <f>INDEX(Table1[ADA DI DAFTAR STOCK?],A:A)</f>
        <v>ADA</v>
      </c>
      <c r="R259" t="str">
        <f>SUBSTITUTE(_xlfn.NUMBERVALUE(Table4[[#This Row],[JUMLAH]],",","."),",",".")</f>
        <v>3</v>
      </c>
      <c r="S259" t="str">
        <f>INDEX(Table1[SATUAN_CONV],A:A)</f>
        <v>LSN</v>
      </c>
      <c r="T259" s="10" t="str">
        <f>SUBSTITUTE(_xlfn.NUMBERVALUE(Table4[[#This Row],[HARGA]],",","."),",",".")</f>
        <v>48500</v>
      </c>
      <c r="U259" s="12" t="str">
        <f>SUBSTITUTE(Table4[[#This Row],[DISKON]],",",".")</f>
        <v/>
      </c>
      <c r="V259" s="12" t="str">
        <f>SUBSTITUTE(Table4[[#This Row],[DISKON NOTA]],",",".")</f>
        <v/>
      </c>
      <c r="W259" s="3">
        <f>INDEX(Table1[TANGGAL NOTA_H],A:A)</f>
        <v>45531</v>
      </c>
      <c r="X259" s="3" t="str">
        <f>IF(INDEX(Table1[TANGGAL GUDANG_H],A:A)="","",INDEX(Table1[TANGGAL GUDANG_H],A:A))</f>
        <v/>
      </c>
      <c r="Y259" s="3">
        <f>INDEX(Table1[TANGGAL UPDATE_H],A:A)</f>
        <v>45534</v>
      </c>
      <c r="Z259" t="str">
        <f>INDEX(Table1[KOMENTAR_H],A:A)</f>
        <v/>
      </c>
      <c r="AA259"/>
      <c r="AB259">
        <f>IF(Table4[[#This Row],[DISKON]]="",Table4[[#This Row],[HARGA]],Table4[[#This Row],[HARGA]]*Table4[[#This Row],[DISKON]])</f>
        <v>48500</v>
      </c>
      <c r="AC259">
        <f>Table4[[#This Row],[TATAL DISKON]]*Table4[[#This Row],[JUMLAH]]</f>
        <v>145500</v>
      </c>
      <c r="AD259" t="str">
        <f>CONCATENATE(Table4[[#This Row],[SALES_C]],Table4[[#This Row],[NOTA TOKO]])</f>
        <v>G3569</v>
      </c>
      <c r="AE259">
        <f>INDEX(Table1[I],'4'!A:A)</f>
        <v>0</v>
      </c>
      <c r="AF259" t="e">
        <f>IF(Table4[[#This Row],[Column2]]="","",MATCH(Table4[[#This Row],[Column2]],AM:AM,0))</f>
        <v>#N/A</v>
      </c>
      <c r="AG259" t="str">
        <f>CONCATENATE(Table4[[#This Row],[TOKO-KOTA]],"_",Table4[[#This Row],[NAMA BARANG]])</f>
        <v>ANDI STAR-SALATIGA_BP TF-2037 6W</v>
      </c>
      <c r="AH259" t="str">
        <f>CONCATENATE(Table4[[#This Row],[CONCAT_TOKO KOTA + NAMA BARANG]],"_",Table4[[#This Row],[HARGA_C]])</f>
        <v>ANDI STAR-SALATIGA_BP TF-2037 6W_48500</v>
      </c>
      <c r="AK259" s="64">
        <v>2597</v>
      </c>
      <c r="AL259" s="8" t="s">
        <v>6664</v>
      </c>
      <c r="AM259" t="str">
        <f t="shared" si="4"/>
        <v>G2597</v>
      </c>
      <c r="AN259" t="e">
        <f>IF(Table10[[#This Row],[Column3]]="","",MATCH(Table10[[#This Row],[Column3]],AD:AD,0))</f>
        <v>#N/A</v>
      </c>
    </row>
    <row r="260" spans="1:40" ht="13.5" thickBot="1">
      <c r="A260" s="73">
        <v>285</v>
      </c>
      <c r="C260">
        <f>ROW()</f>
        <v>260</v>
      </c>
      <c r="D260">
        <f>INDEX(Table1[ROWID],A:A)</f>
        <v>270</v>
      </c>
      <c r="E260">
        <f>INDEX(Table1[//DBS],A:A)</f>
        <v>2751</v>
      </c>
      <c r="F260">
        <f>INDEX(Table1[HARGA_CONV],A:A)</f>
        <v>25000</v>
      </c>
      <c r="G260" t="str">
        <f>IF(INDEX(Table1[SALES_H],Table4[[#This Row],[ROWID]])=0,"",INDEX(Table1[SALES_H],Table4[[#This Row],[ROWID]]))</f>
        <v>G</v>
      </c>
      <c r="H260" t="str">
        <f>IF(Table4[[#This Row],[SALES]]="","",INDEX(SALES_DICT[2],MATCH(Table4[[#This Row],[SALES]],SALES_DICT[1],0)))</f>
        <v>G</v>
      </c>
      <c r="I260" s="2" t="str">
        <f>IF(INDEX(Table1[DISKON],A:A)=0,"",INDEX(Table1[DISKON],A:A))</f>
        <v/>
      </c>
      <c r="J260" s="2" t="str">
        <f>IF(INDEX(Table1[DISKON NOTA],A:A)=0,"",INDEX(Table1[DISKON NOTA],A:A))</f>
        <v/>
      </c>
      <c r="K260" s="7">
        <f>INDEX(Table1[ISI_CONV],A:A)</f>
        <v>3</v>
      </c>
      <c r="L260" s="11">
        <f>INDEX(Table1[NOTA TOKO],Table4[[#This Row],[ROWID]])</f>
        <v>3569</v>
      </c>
      <c r="M260" t="str">
        <f>Table4[[#This Row],[SALES DICT]]</f>
        <v>G</v>
      </c>
      <c r="N260" t="str">
        <f>INDEX(Table1[TOKO-KOTA_H],A:A)</f>
        <v>ANDI STAR-SALATIGA</v>
      </c>
      <c r="O260" t="str">
        <f>IF(INDEX(Table1[KODE BARANG],A:A)=0,"",INDEX(Table1[KODE BARANG],A:A))</f>
        <v>STB-TF13</v>
      </c>
      <c r="P260" t="str">
        <f>INDEX(Table1[NAMA BARANG],A:A)</f>
        <v>STABILLO TF-1145 LIVE COLOUR PASTEL</v>
      </c>
      <c r="Q260" t="str">
        <f>INDEX(Table1[ADA DI DAFTAR STOCK?],A:A)</f>
        <v>ADA</v>
      </c>
      <c r="R260" t="str">
        <f>SUBSTITUTE(_xlfn.NUMBERVALUE(Table4[[#This Row],[JUMLAH]],",","."),",",".")</f>
        <v>3</v>
      </c>
      <c r="S260" t="str">
        <f>INDEX(Table1[SATUAN_CONV],A:A)</f>
        <v>LSN</v>
      </c>
      <c r="T260" s="10" t="str">
        <f>SUBSTITUTE(_xlfn.NUMBERVALUE(Table4[[#This Row],[HARGA]],",","."),",",".")</f>
        <v>25000</v>
      </c>
      <c r="U260" s="12" t="str">
        <f>SUBSTITUTE(Table4[[#This Row],[DISKON]],",",".")</f>
        <v/>
      </c>
      <c r="V260" s="12" t="str">
        <f>SUBSTITUTE(Table4[[#This Row],[DISKON NOTA]],",",".")</f>
        <v/>
      </c>
      <c r="W260" s="3">
        <f>INDEX(Table1[TANGGAL NOTA_H],A:A)</f>
        <v>45531</v>
      </c>
      <c r="X260" s="3" t="str">
        <f>IF(INDEX(Table1[TANGGAL GUDANG_H],A:A)="","",INDEX(Table1[TANGGAL GUDANG_H],A:A))</f>
        <v/>
      </c>
      <c r="Y260" s="3">
        <f>INDEX(Table1[TANGGAL UPDATE_H],A:A)</f>
        <v>45534</v>
      </c>
      <c r="Z260" t="str">
        <f>INDEX(Table1[KOMENTAR_H],A:A)</f>
        <v/>
      </c>
      <c r="AA260"/>
      <c r="AB260">
        <f>IF(Table4[[#This Row],[DISKON]]="",Table4[[#This Row],[HARGA]],Table4[[#This Row],[HARGA]]*Table4[[#This Row],[DISKON]])</f>
        <v>25000</v>
      </c>
      <c r="AC260">
        <f>Table4[[#This Row],[TATAL DISKON]]*Table4[[#This Row],[JUMLAH]]</f>
        <v>75000</v>
      </c>
      <c r="AD260" t="str">
        <f>CONCATENATE(Table4[[#This Row],[SALES_C]],Table4[[#This Row],[NOTA TOKO]])</f>
        <v>G3569</v>
      </c>
      <c r="AE260">
        <f>INDEX(Table1[I],'4'!A:A)</f>
        <v>0</v>
      </c>
      <c r="AF260" t="e">
        <f>IF(Table4[[#This Row],[Column2]]="","",MATCH(Table4[[#This Row],[Column2]],AM:AM,0))</f>
        <v>#N/A</v>
      </c>
      <c r="AG260" t="str">
        <f>CONCATENATE(Table4[[#This Row],[TOKO-KOTA]],"_",Table4[[#This Row],[NAMA BARANG]])</f>
        <v>ANDI STAR-SALATIGA_STABILLO TF-1145 LIVE COLOUR PASTEL</v>
      </c>
      <c r="AH260" t="str">
        <f>CONCATENATE(Table4[[#This Row],[CONCAT_TOKO KOTA + NAMA BARANG]],"_",Table4[[#This Row],[HARGA_C]])</f>
        <v>ANDI STAR-SALATIGA_STABILLO TF-1145 LIVE COLOUR PASTEL_25000</v>
      </c>
      <c r="AK260" s="64">
        <v>2597</v>
      </c>
      <c r="AL260" s="8" t="s">
        <v>6664</v>
      </c>
      <c r="AM260" t="str">
        <f t="shared" si="4"/>
        <v>G2597</v>
      </c>
      <c r="AN260" t="e">
        <f>IF(Table10[[#This Row],[Column3]]="","",MATCH(Table10[[#This Row],[Column3]],AD:AD,0))</f>
        <v>#N/A</v>
      </c>
    </row>
    <row r="261" spans="1:40" ht="13.5" thickBot="1">
      <c r="A261" s="73">
        <v>287</v>
      </c>
      <c r="C261">
        <f>ROW()</f>
        <v>261</v>
      </c>
      <c r="D261">
        <f>INDEX(Table1[ROWID],A:A)</f>
        <v>287</v>
      </c>
      <c r="E261">
        <f>INDEX(Table1[//DBS],A:A)</f>
        <v>746</v>
      </c>
      <c r="F261">
        <f>INDEX(Table1[HARGA_CONV],A:A)</f>
        <v>25000</v>
      </c>
      <c r="G261" t="str">
        <f>IF(INDEX(Table1[SALES_H],Table4[[#This Row],[ROWID]])=0,"",INDEX(Table1[SALES_H],Table4[[#This Row],[ROWID]]))</f>
        <v>G</v>
      </c>
      <c r="H261" t="str">
        <f>IF(Table4[[#This Row],[SALES]]="","",INDEX(SALES_DICT[2],MATCH(Table4[[#This Row],[SALES]],SALES_DICT[1],0)))</f>
        <v>G</v>
      </c>
      <c r="I261" s="2" t="str">
        <f>IF(INDEX(Table1[DISKON],A:A)=0,"",INDEX(Table1[DISKON],A:A))</f>
        <v/>
      </c>
      <c r="J261" s="2" t="str">
        <f>IF(INDEX(Table1[DISKON NOTA],A:A)=0,"",INDEX(Table1[DISKON NOTA],A:A))</f>
        <v/>
      </c>
      <c r="K261" s="7">
        <f>INDEX(Table1[ISI_CONV],A:A)</f>
        <v>1</v>
      </c>
      <c r="L261" s="11">
        <f>INDEX(Table1[NOTA TOKO],Table4[[#This Row],[ROWID]])</f>
        <v>3571</v>
      </c>
      <c r="M261" t="str">
        <f>Table4[[#This Row],[SALES DICT]]</f>
        <v>G</v>
      </c>
      <c r="N261" t="str">
        <f>INDEX(Table1[TOKO-KOTA_H],A:A)</f>
        <v>ANDI STAR-SALATIGA</v>
      </c>
      <c r="O261" t="str">
        <f>IF(INDEX(Table1[KODE BARANG],A:A)=0,"",INDEX(Table1[KODE BARANG],A:A))</f>
        <v>BOL-KO398</v>
      </c>
      <c r="P261" t="str">
        <f>INDEX(Table1[NAMA BARANG],A:A)</f>
        <v>BP GEL KOALA GP-168-A MERAH</v>
      </c>
      <c r="Q261" t="str">
        <f>INDEX(Table1[ADA DI DAFTAR STOCK?],A:A)</f>
        <v>ADA</v>
      </c>
      <c r="R261" t="str">
        <f>SUBSTITUTE(_xlfn.NUMBERVALUE(Table4[[#This Row],[JUMLAH]],",","."),",",".")</f>
        <v>1</v>
      </c>
      <c r="S261" t="str">
        <f>INDEX(Table1[SATUAN_CONV],A:A)</f>
        <v>LSN</v>
      </c>
      <c r="T261" s="10" t="str">
        <f>SUBSTITUTE(_xlfn.NUMBERVALUE(Table4[[#This Row],[HARGA]],",","."),",",".")</f>
        <v>25000</v>
      </c>
      <c r="U261" s="12" t="str">
        <f>SUBSTITUTE(Table4[[#This Row],[DISKON]],",",".")</f>
        <v/>
      </c>
      <c r="V261" s="12" t="str">
        <f>SUBSTITUTE(Table4[[#This Row],[DISKON NOTA]],",",".")</f>
        <v/>
      </c>
      <c r="W261" s="3">
        <f>INDEX(Table1[TANGGAL NOTA_H],A:A)</f>
        <v>45531</v>
      </c>
      <c r="X261" s="3" t="str">
        <f>IF(INDEX(Table1[TANGGAL GUDANG_H],A:A)="","",INDEX(Table1[TANGGAL GUDANG_H],A:A))</f>
        <v/>
      </c>
      <c r="Y261" s="3">
        <f>INDEX(Table1[TANGGAL UPDATE_H],A:A)</f>
        <v>45534</v>
      </c>
      <c r="Z261" t="str">
        <f>INDEX(Table1[KOMENTAR_H],A:A)</f>
        <v/>
      </c>
      <c r="AA261"/>
      <c r="AB261">
        <f>IF(Table4[[#This Row],[DISKON]]="",Table4[[#This Row],[HARGA]],Table4[[#This Row],[HARGA]]*Table4[[#This Row],[DISKON]])</f>
        <v>25000</v>
      </c>
      <c r="AC261">
        <f>Table4[[#This Row],[TATAL DISKON]]*Table4[[#This Row],[JUMLAH]]</f>
        <v>25000</v>
      </c>
      <c r="AD261" t="str">
        <f>CONCATENATE(Table4[[#This Row],[SALES_C]],Table4[[#This Row],[NOTA TOKO]])</f>
        <v>G3571</v>
      </c>
      <c r="AE261">
        <f>INDEX(Table1[I],'4'!A:A)</f>
        <v>0</v>
      </c>
      <c r="AF261" t="e">
        <f>IF(Table4[[#This Row],[Column2]]="","",MATCH(Table4[[#This Row],[Column2]],AM:AM,0))</f>
        <v>#N/A</v>
      </c>
      <c r="AG261" t="str">
        <f>CONCATENATE(Table4[[#This Row],[TOKO-KOTA]],"_",Table4[[#This Row],[NAMA BARANG]])</f>
        <v>ANDI STAR-SALATIGA_BP GEL KOALA GP-168-A MERAH</v>
      </c>
      <c r="AH261" t="str">
        <f>CONCATENATE(Table4[[#This Row],[CONCAT_TOKO KOTA + NAMA BARANG]],"_",Table4[[#This Row],[HARGA_C]])</f>
        <v>ANDI STAR-SALATIGA_BP GEL KOALA GP-168-A MERAH_25000</v>
      </c>
      <c r="AK261" s="64">
        <v>2597</v>
      </c>
      <c r="AL261" s="8" t="s">
        <v>6664</v>
      </c>
      <c r="AM261" t="str">
        <f t="shared" si="4"/>
        <v>G2597</v>
      </c>
      <c r="AN261" t="e">
        <f>IF(Table10[[#This Row],[Column3]]="","",MATCH(Table10[[#This Row],[Column3]],AD:AD,0))</f>
        <v>#N/A</v>
      </c>
    </row>
    <row r="262" spans="1:40" ht="13.5" thickBot="1">
      <c r="A262" s="73">
        <v>288</v>
      </c>
      <c r="C262">
        <f>ROW()</f>
        <v>262</v>
      </c>
      <c r="D262">
        <f>INDEX(Table1[ROWID],A:A)</f>
        <v>287</v>
      </c>
      <c r="E262">
        <f>INDEX(Table1[//DBS],A:A)</f>
        <v>747</v>
      </c>
      <c r="F262">
        <f>INDEX(Table1[HARGA_CONV],A:A)</f>
        <v>25000</v>
      </c>
      <c r="G262" t="str">
        <f>IF(INDEX(Table1[SALES_H],Table4[[#This Row],[ROWID]])=0,"",INDEX(Table1[SALES_H],Table4[[#This Row],[ROWID]]))</f>
        <v>G</v>
      </c>
      <c r="H262" t="str">
        <f>IF(Table4[[#This Row],[SALES]]="","",INDEX(SALES_DICT[2],MATCH(Table4[[#This Row],[SALES]],SALES_DICT[1],0)))</f>
        <v>G</v>
      </c>
      <c r="I262" s="2" t="str">
        <f>IF(INDEX(Table1[DISKON],A:A)=0,"",INDEX(Table1[DISKON],A:A))</f>
        <v/>
      </c>
      <c r="J262" s="2" t="str">
        <f>IF(INDEX(Table1[DISKON NOTA],A:A)=0,"",INDEX(Table1[DISKON NOTA],A:A))</f>
        <v/>
      </c>
      <c r="K262" s="7">
        <f>INDEX(Table1[ISI_CONV],A:A)</f>
        <v>1</v>
      </c>
      <c r="L262" s="11">
        <f>INDEX(Table1[NOTA TOKO],Table4[[#This Row],[ROWID]])</f>
        <v>3571</v>
      </c>
      <c r="M262" t="str">
        <f>Table4[[#This Row],[SALES DICT]]</f>
        <v>G</v>
      </c>
      <c r="N262" t="str">
        <f>INDEX(Table1[TOKO-KOTA_H],A:A)</f>
        <v>ANDI STAR-SALATIGA</v>
      </c>
      <c r="O262" t="str">
        <f>IF(INDEX(Table1[KODE BARANG],A:A)=0,"",INDEX(Table1[KODE BARANG],A:A))</f>
        <v>BOL-KO399</v>
      </c>
      <c r="P262" t="str">
        <f>INDEX(Table1[NAMA BARANG],A:A)</f>
        <v>BP GEL KOALA GP-168-B BR</v>
      </c>
      <c r="Q262" t="str">
        <f>INDEX(Table1[ADA DI DAFTAR STOCK?],A:A)</f>
        <v>ADA</v>
      </c>
      <c r="R262" t="str">
        <f>SUBSTITUTE(_xlfn.NUMBERVALUE(Table4[[#This Row],[JUMLAH]],",","."),",",".")</f>
        <v>1</v>
      </c>
      <c r="S262" t="str">
        <f>INDEX(Table1[SATUAN_CONV],A:A)</f>
        <v>LSN</v>
      </c>
      <c r="T262" s="10" t="str">
        <f>SUBSTITUTE(_xlfn.NUMBERVALUE(Table4[[#This Row],[HARGA]],",","."),",",".")</f>
        <v>25000</v>
      </c>
      <c r="U262" s="12" t="str">
        <f>SUBSTITUTE(Table4[[#This Row],[DISKON]],",",".")</f>
        <v/>
      </c>
      <c r="V262" s="12" t="str">
        <f>SUBSTITUTE(Table4[[#This Row],[DISKON NOTA]],",",".")</f>
        <v/>
      </c>
      <c r="W262" s="3">
        <f>INDEX(Table1[TANGGAL NOTA_H],A:A)</f>
        <v>45531</v>
      </c>
      <c r="X262" s="3" t="str">
        <f>IF(INDEX(Table1[TANGGAL GUDANG_H],A:A)="","",INDEX(Table1[TANGGAL GUDANG_H],A:A))</f>
        <v/>
      </c>
      <c r="Y262" s="3">
        <f>INDEX(Table1[TANGGAL UPDATE_H],A:A)</f>
        <v>45534</v>
      </c>
      <c r="Z262" t="str">
        <f>INDEX(Table1[KOMENTAR_H],A:A)</f>
        <v/>
      </c>
      <c r="AA262"/>
      <c r="AB262">
        <f>IF(Table4[[#This Row],[DISKON]]="",Table4[[#This Row],[HARGA]],Table4[[#This Row],[HARGA]]*Table4[[#This Row],[DISKON]])</f>
        <v>25000</v>
      </c>
      <c r="AC262">
        <f>Table4[[#This Row],[TATAL DISKON]]*Table4[[#This Row],[JUMLAH]]</f>
        <v>25000</v>
      </c>
      <c r="AD262" t="str">
        <f>CONCATENATE(Table4[[#This Row],[SALES_C]],Table4[[#This Row],[NOTA TOKO]])</f>
        <v>G3571</v>
      </c>
      <c r="AE262">
        <f>INDEX(Table1[I],'4'!A:A)</f>
        <v>0</v>
      </c>
      <c r="AF262" t="e">
        <f>IF(Table4[[#This Row],[Column2]]="","",MATCH(Table4[[#This Row],[Column2]],AM:AM,0))</f>
        <v>#N/A</v>
      </c>
      <c r="AG262" t="str">
        <f>CONCATENATE(Table4[[#This Row],[TOKO-KOTA]],"_",Table4[[#This Row],[NAMA BARANG]])</f>
        <v>ANDI STAR-SALATIGA_BP GEL KOALA GP-168-B BR</v>
      </c>
      <c r="AH262" t="str">
        <f>CONCATENATE(Table4[[#This Row],[CONCAT_TOKO KOTA + NAMA BARANG]],"_",Table4[[#This Row],[HARGA_C]])</f>
        <v>ANDI STAR-SALATIGA_BP GEL KOALA GP-168-B BR_25000</v>
      </c>
      <c r="AK262" s="64">
        <v>2597</v>
      </c>
      <c r="AL262" s="8" t="s">
        <v>6664</v>
      </c>
      <c r="AM262" t="str">
        <f t="shared" si="4"/>
        <v>G2597</v>
      </c>
      <c r="AN262" t="e">
        <f>IF(Table10[[#This Row],[Column3]]="","",MATCH(Table10[[#This Row],[Column3]],AD:AD,0))</f>
        <v>#N/A</v>
      </c>
    </row>
    <row r="263" spans="1:40" ht="13.5" thickBot="1">
      <c r="A263" s="73">
        <v>289</v>
      </c>
      <c r="C263">
        <f>ROW()</f>
        <v>263</v>
      </c>
      <c r="D263">
        <f>INDEX(Table1[ROWID],A:A)</f>
        <v>287</v>
      </c>
      <c r="E263">
        <f>INDEX(Table1[//DBS],A:A)</f>
        <v>748</v>
      </c>
      <c r="F263">
        <f>INDEX(Table1[HARGA_CONV],A:A)</f>
        <v>25000</v>
      </c>
      <c r="G263" t="str">
        <f>IF(INDEX(Table1[SALES_H],Table4[[#This Row],[ROWID]])=0,"",INDEX(Table1[SALES_H],Table4[[#This Row],[ROWID]]))</f>
        <v>G</v>
      </c>
      <c r="H263" t="str">
        <f>IF(Table4[[#This Row],[SALES]]="","",INDEX(SALES_DICT[2],MATCH(Table4[[#This Row],[SALES]],SALES_DICT[1],0)))</f>
        <v>G</v>
      </c>
      <c r="I263" s="2" t="str">
        <f>IF(INDEX(Table1[DISKON],A:A)=0,"",INDEX(Table1[DISKON],A:A))</f>
        <v/>
      </c>
      <c r="J263" s="2" t="str">
        <f>IF(INDEX(Table1[DISKON NOTA],A:A)=0,"",INDEX(Table1[DISKON NOTA],A:A))</f>
        <v/>
      </c>
      <c r="K263" s="7">
        <f>INDEX(Table1[ISI_CONV],A:A)</f>
        <v>1</v>
      </c>
      <c r="L263" s="11">
        <f>INDEX(Table1[NOTA TOKO],Table4[[#This Row],[ROWID]])</f>
        <v>3571</v>
      </c>
      <c r="M263" t="str">
        <f>Table4[[#This Row],[SALES DICT]]</f>
        <v>G</v>
      </c>
      <c r="N263" t="str">
        <f>INDEX(Table1[TOKO-KOTA_H],A:A)</f>
        <v>ANDI STAR-SALATIGA</v>
      </c>
      <c r="O263" t="str">
        <f>IF(INDEX(Table1[KODE BARANG],A:A)=0,"",INDEX(Table1[KODE BARANG],A:A))</f>
        <v>BOL-KO400</v>
      </c>
      <c r="P263" t="str">
        <f>INDEX(Table1[NAMA BARANG],A:A)</f>
        <v>BP GEL KOALA GP-168-C HJ</v>
      </c>
      <c r="Q263" t="str">
        <f>INDEX(Table1[ADA DI DAFTAR STOCK?],A:A)</f>
        <v>ADA</v>
      </c>
      <c r="R263" t="str">
        <f>SUBSTITUTE(_xlfn.NUMBERVALUE(Table4[[#This Row],[JUMLAH]],",","."),",",".")</f>
        <v>1</v>
      </c>
      <c r="S263" t="str">
        <f>INDEX(Table1[SATUAN_CONV],A:A)</f>
        <v>LSN</v>
      </c>
      <c r="T263" s="10" t="str">
        <f>SUBSTITUTE(_xlfn.NUMBERVALUE(Table4[[#This Row],[HARGA]],",","."),",",".")</f>
        <v>25000</v>
      </c>
      <c r="U263" s="12" t="str">
        <f>SUBSTITUTE(Table4[[#This Row],[DISKON]],",",".")</f>
        <v/>
      </c>
      <c r="V263" s="12" t="str">
        <f>SUBSTITUTE(Table4[[#This Row],[DISKON NOTA]],",",".")</f>
        <v/>
      </c>
      <c r="W263" s="3">
        <f>INDEX(Table1[TANGGAL NOTA_H],A:A)</f>
        <v>45531</v>
      </c>
      <c r="X263" s="3" t="str">
        <f>IF(INDEX(Table1[TANGGAL GUDANG_H],A:A)="","",INDEX(Table1[TANGGAL GUDANG_H],A:A))</f>
        <v/>
      </c>
      <c r="Y263" s="3">
        <f>INDEX(Table1[TANGGAL UPDATE_H],A:A)</f>
        <v>45534</v>
      </c>
      <c r="Z263" t="str">
        <f>INDEX(Table1[KOMENTAR_H],A:A)</f>
        <v/>
      </c>
      <c r="AA263"/>
      <c r="AB263">
        <f>IF(Table4[[#This Row],[DISKON]]="",Table4[[#This Row],[HARGA]],Table4[[#This Row],[HARGA]]*Table4[[#This Row],[DISKON]])</f>
        <v>25000</v>
      </c>
      <c r="AC263">
        <f>Table4[[#This Row],[TATAL DISKON]]*Table4[[#This Row],[JUMLAH]]</f>
        <v>25000</v>
      </c>
      <c r="AD263" t="str">
        <f>CONCATENATE(Table4[[#This Row],[SALES_C]],Table4[[#This Row],[NOTA TOKO]])</f>
        <v>G3571</v>
      </c>
      <c r="AE263">
        <f>INDEX(Table1[I],'4'!A:A)</f>
        <v>0</v>
      </c>
      <c r="AF263" t="e">
        <f>IF(Table4[[#This Row],[Column2]]="","",MATCH(Table4[[#This Row],[Column2]],AM:AM,0))</f>
        <v>#N/A</v>
      </c>
      <c r="AG263" t="str">
        <f>CONCATENATE(Table4[[#This Row],[TOKO-KOTA]],"_",Table4[[#This Row],[NAMA BARANG]])</f>
        <v>ANDI STAR-SALATIGA_BP GEL KOALA GP-168-C HJ</v>
      </c>
      <c r="AH263" t="str">
        <f>CONCATENATE(Table4[[#This Row],[CONCAT_TOKO KOTA + NAMA BARANG]],"_",Table4[[#This Row],[HARGA_C]])</f>
        <v>ANDI STAR-SALATIGA_BP GEL KOALA GP-168-C HJ_25000</v>
      </c>
      <c r="AK263" s="64">
        <v>2597</v>
      </c>
      <c r="AL263" s="8" t="s">
        <v>6664</v>
      </c>
      <c r="AM263" t="str">
        <f t="shared" si="4"/>
        <v>G2597</v>
      </c>
      <c r="AN263" t="e">
        <f>IF(Table10[[#This Row],[Column3]]="","",MATCH(Table10[[#This Row],[Column3]],AD:AD,0))</f>
        <v>#N/A</v>
      </c>
    </row>
    <row r="264" spans="1:40" ht="13.5" thickBot="1">
      <c r="A264" s="73">
        <v>290</v>
      </c>
      <c r="C264">
        <f>ROW()</f>
        <v>264</v>
      </c>
      <c r="D264">
        <f>INDEX(Table1[ROWID],A:A)</f>
        <v>287</v>
      </c>
      <c r="E264">
        <f>INDEX(Table1[//DBS],A:A)</f>
        <v>749</v>
      </c>
      <c r="F264">
        <f>INDEX(Table1[HARGA_CONV],A:A)</f>
        <v>25000</v>
      </c>
      <c r="G264" t="str">
        <f>IF(INDEX(Table1[SALES_H],Table4[[#This Row],[ROWID]])=0,"",INDEX(Table1[SALES_H],Table4[[#This Row],[ROWID]]))</f>
        <v>G</v>
      </c>
      <c r="H264" t="str">
        <f>IF(Table4[[#This Row],[SALES]]="","",INDEX(SALES_DICT[2],MATCH(Table4[[#This Row],[SALES]],SALES_DICT[1],0)))</f>
        <v>G</v>
      </c>
      <c r="I264" s="2" t="str">
        <f>IF(INDEX(Table1[DISKON],A:A)=0,"",INDEX(Table1[DISKON],A:A))</f>
        <v/>
      </c>
      <c r="J264" s="2" t="str">
        <f>IF(INDEX(Table1[DISKON NOTA],A:A)=0,"",INDEX(Table1[DISKON NOTA],A:A))</f>
        <v/>
      </c>
      <c r="K264" s="7">
        <f>INDEX(Table1[ISI_CONV],A:A)</f>
        <v>1</v>
      </c>
      <c r="L264" s="11">
        <f>INDEX(Table1[NOTA TOKO],Table4[[#This Row],[ROWID]])</f>
        <v>3571</v>
      </c>
      <c r="M264" t="str">
        <f>Table4[[#This Row],[SALES DICT]]</f>
        <v>G</v>
      </c>
      <c r="N264" t="str">
        <f>INDEX(Table1[TOKO-KOTA_H],A:A)</f>
        <v>ANDI STAR-SALATIGA</v>
      </c>
      <c r="O264" t="str">
        <f>IF(INDEX(Table1[KODE BARANG],A:A)=0,"",INDEX(Table1[KODE BARANG],A:A))</f>
        <v>BOL-KO401</v>
      </c>
      <c r="P264" t="str">
        <f>INDEX(Table1[NAMA BARANG],A:A)</f>
        <v>BP GEL KOALA GP-168-D VL</v>
      </c>
      <c r="Q264" t="str">
        <f>INDEX(Table1[ADA DI DAFTAR STOCK?],A:A)</f>
        <v>ADA</v>
      </c>
      <c r="R264" t="str">
        <f>SUBSTITUTE(_xlfn.NUMBERVALUE(Table4[[#This Row],[JUMLAH]],",","."),",",".")</f>
        <v>1</v>
      </c>
      <c r="S264" t="str">
        <f>INDEX(Table1[SATUAN_CONV],A:A)</f>
        <v>LSN</v>
      </c>
      <c r="T264" s="10" t="str">
        <f>SUBSTITUTE(_xlfn.NUMBERVALUE(Table4[[#This Row],[HARGA]],",","."),",",".")</f>
        <v>25000</v>
      </c>
      <c r="U264" s="12" t="str">
        <f>SUBSTITUTE(Table4[[#This Row],[DISKON]],",",".")</f>
        <v/>
      </c>
      <c r="V264" s="12" t="str">
        <f>SUBSTITUTE(Table4[[#This Row],[DISKON NOTA]],",",".")</f>
        <v/>
      </c>
      <c r="W264" s="3">
        <f>INDEX(Table1[TANGGAL NOTA_H],A:A)</f>
        <v>45531</v>
      </c>
      <c r="X264" s="3" t="str">
        <f>IF(INDEX(Table1[TANGGAL GUDANG_H],A:A)="","",INDEX(Table1[TANGGAL GUDANG_H],A:A))</f>
        <v/>
      </c>
      <c r="Y264" s="3">
        <f>INDEX(Table1[TANGGAL UPDATE_H],A:A)</f>
        <v>45534</v>
      </c>
      <c r="Z264" t="str">
        <f>INDEX(Table1[KOMENTAR_H],A:A)</f>
        <v/>
      </c>
      <c r="AA264"/>
      <c r="AB264">
        <f>IF(Table4[[#This Row],[DISKON]]="",Table4[[#This Row],[HARGA]],Table4[[#This Row],[HARGA]]*Table4[[#This Row],[DISKON]])</f>
        <v>25000</v>
      </c>
      <c r="AC264">
        <f>Table4[[#This Row],[TATAL DISKON]]*Table4[[#This Row],[JUMLAH]]</f>
        <v>25000</v>
      </c>
      <c r="AD264" t="str">
        <f>CONCATENATE(Table4[[#This Row],[SALES_C]],Table4[[#This Row],[NOTA TOKO]])</f>
        <v>G3571</v>
      </c>
      <c r="AE264">
        <f>INDEX(Table1[I],'4'!A:A)</f>
        <v>0</v>
      </c>
      <c r="AF264" t="e">
        <f>IF(Table4[[#This Row],[Column2]]="","",MATCH(Table4[[#This Row],[Column2]],AM:AM,0))</f>
        <v>#N/A</v>
      </c>
      <c r="AG264" t="str">
        <f>CONCATENATE(Table4[[#This Row],[TOKO-KOTA]],"_",Table4[[#This Row],[NAMA BARANG]])</f>
        <v>ANDI STAR-SALATIGA_BP GEL KOALA GP-168-D VL</v>
      </c>
      <c r="AH264" t="str">
        <f>CONCATENATE(Table4[[#This Row],[CONCAT_TOKO KOTA + NAMA BARANG]],"_",Table4[[#This Row],[HARGA_C]])</f>
        <v>ANDI STAR-SALATIGA_BP GEL KOALA GP-168-D VL_25000</v>
      </c>
      <c r="AK264" s="64">
        <v>2597</v>
      </c>
      <c r="AL264" s="8" t="s">
        <v>6664</v>
      </c>
      <c r="AM264" t="str">
        <f t="shared" si="4"/>
        <v>G2597</v>
      </c>
      <c r="AN264" t="e">
        <f>IF(Table10[[#This Row],[Column3]]="","",MATCH(Table10[[#This Row],[Column3]],AD:AD,0))</f>
        <v>#N/A</v>
      </c>
    </row>
    <row r="265" spans="1:40" ht="13.5" thickBot="1">
      <c r="A265" s="73">
        <v>291</v>
      </c>
      <c r="C265">
        <f>ROW()</f>
        <v>265</v>
      </c>
      <c r="D265">
        <f>INDEX(Table1[ROWID],A:A)</f>
        <v>287</v>
      </c>
      <c r="E265">
        <f>INDEX(Table1[//DBS],A:A)</f>
        <v>750</v>
      </c>
      <c r="F265">
        <f>INDEX(Table1[HARGA_CONV],A:A)</f>
        <v>25000</v>
      </c>
      <c r="G265" t="str">
        <f>IF(INDEX(Table1[SALES_H],Table4[[#This Row],[ROWID]])=0,"",INDEX(Table1[SALES_H],Table4[[#This Row],[ROWID]]))</f>
        <v>G</v>
      </c>
      <c r="H265" t="str">
        <f>IF(Table4[[#This Row],[SALES]]="","",INDEX(SALES_DICT[2],MATCH(Table4[[#This Row],[SALES]],SALES_DICT[1],0)))</f>
        <v>G</v>
      </c>
      <c r="I265" s="2" t="str">
        <f>IF(INDEX(Table1[DISKON],A:A)=0,"",INDEX(Table1[DISKON],A:A))</f>
        <v/>
      </c>
      <c r="J265" s="2" t="str">
        <f>IF(INDEX(Table1[DISKON NOTA],A:A)=0,"",INDEX(Table1[DISKON NOTA],A:A))</f>
        <v/>
      </c>
      <c r="K265" s="7">
        <f>INDEX(Table1[ISI_CONV],A:A)</f>
        <v>1</v>
      </c>
      <c r="L265" s="11">
        <f>INDEX(Table1[NOTA TOKO],Table4[[#This Row],[ROWID]])</f>
        <v>3571</v>
      </c>
      <c r="M265" t="str">
        <f>Table4[[#This Row],[SALES DICT]]</f>
        <v>G</v>
      </c>
      <c r="N265" t="str">
        <f>INDEX(Table1[TOKO-KOTA_H],A:A)</f>
        <v>ANDI STAR-SALATIGA</v>
      </c>
      <c r="O265" t="str">
        <f>IF(INDEX(Table1[KODE BARANG],A:A)=0,"",INDEX(Table1[KODE BARANG],A:A))</f>
        <v>BOL-KO402</v>
      </c>
      <c r="P265" t="str">
        <f>INDEX(Table1[NAMA BARANG],A:A)</f>
        <v>BP GEL KOALA GP-168-E OR</v>
      </c>
      <c r="Q265" t="str">
        <f>INDEX(Table1[ADA DI DAFTAR STOCK?],A:A)</f>
        <v>ADA</v>
      </c>
      <c r="R265" t="str">
        <f>SUBSTITUTE(_xlfn.NUMBERVALUE(Table4[[#This Row],[JUMLAH]],",","."),",",".")</f>
        <v>1</v>
      </c>
      <c r="S265" t="str">
        <f>INDEX(Table1[SATUAN_CONV],A:A)</f>
        <v>LSN</v>
      </c>
      <c r="T265" s="10" t="str">
        <f>SUBSTITUTE(_xlfn.NUMBERVALUE(Table4[[#This Row],[HARGA]],",","."),",",".")</f>
        <v>25000</v>
      </c>
      <c r="U265" s="12" t="str">
        <f>SUBSTITUTE(Table4[[#This Row],[DISKON]],",",".")</f>
        <v/>
      </c>
      <c r="V265" s="12" t="str">
        <f>SUBSTITUTE(Table4[[#This Row],[DISKON NOTA]],",",".")</f>
        <v/>
      </c>
      <c r="W265" s="3">
        <f>INDEX(Table1[TANGGAL NOTA_H],A:A)</f>
        <v>45531</v>
      </c>
      <c r="X265" s="3" t="str">
        <f>IF(INDEX(Table1[TANGGAL GUDANG_H],A:A)="","",INDEX(Table1[TANGGAL GUDANG_H],A:A))</f>
        <v/>
      </c>
      <c r="Y265" s="3">
        <f>INDEX(Table1[TANGGAL UPDATE_H],A:A)</f>
        <v>45534</v>
      </c>
      <c r="Z265" t="str">
        <f>INDEX(Table1[KOMENTAR_H],A:A)</f>
        <v/>
      </c>
      <c r="AA265"/>
      <c r="AB265">
        <f>IF(Table4[[#This Row],[DISKON]]="",Table4[[#This Row],[HARGA]],Table4[[#This Row],[HARGA]]*Table4[[#This Row],[DISKON]])</f>
        <v>25000</v>
      </c>
      <c r="AC265">
        <f>Table4[[#This Row],[TATAL DISKON]]*Table4[[#This Row],[JUMLAH]]</f>
        <v>25000</v>
      </c>
      <c r="AD265" t="str">
        <f>CONCATENATE(Table4[[#This Row],[SALES_C]],Table4[[#This Row],[NOTA TOKO]])</f>
        <v>G3571</v>
      </c>
      <c r="AE265">
        <f>INDEX(Table1[I],'4'!A:A)</f>
        <v>0</v>
      </c>
      <c r="AF265" t="e">
        <f>IF(Table4[[#This Row],[Column2]]="","",MATCH(Table4[[#This Row],[Column2]],AM:AM,0))</f>
        <v>#N/A</v>
      </c>
      <c r="AG265" t="str">
        <f>CONCATENATE(Table4[[#This Row],[TOKO-KOTA]],"_",Table4[[#This Row],[NAMA BARANG]])</f>
        <v>ANDI STAR-SALATIGA_BP GEL KOALA GP-168-E OR</v>
      </c>
      <c r="AH265" t="str">
        <f>CONCATENATE(Table4[[#This Row],[CONCAT_TOKO KOTA + NAMA BARANG]],"_",Table4[[#This Row],[HARGA_C]])</f>
        <v>ANDI STAR-SALATIGA_BP GEL KOALA GP-168-E OR_25000</v>
      </c>
      <c r="AK265" s="64">
        <v>2597</v>
      </c>
      <c r="AL265" s="8" t="s">
        <v>6664</v>
      </c>
      <c r="AM265" t="str">
        <f t="shared" si="4"/>
        <v>G2597</v>
      </c>
      <c r="AN265" t="e">
        <f>IF(Table10[[#This Row],[Column3]]="","",MATCH(Table10[[#This Row],[Column3]],AD:AD,0))</f>
        <v>#N/A</v>
      </c>
    </row>
    <row r="266" spans="1:40" ht="13.5" thickBot="1">
      <c r="A266" s="73">
        <v>292</v>
      </c>
      <c r="C266">
        <f>ROW()</f>
        <v>266</v>
      </c>
      <c r="D266">
        <f>INDEX(Table1[ROWID],A:A)</f>
        <v>287</v>
      </c>
      <c r="E266">
        <f>INDEX(Table1[//DBS],A:A)</f>
        <v>751</v>
      </c>
      <c r="F266">
        <f>INDEX(Table1[HARGA_CONV],A:A)</f>
        <v>25000</v>
      </c>
      <c r="G266" t="str">
        <f>IF(INDEX(Table1[SALES_H],Table4[[#This Row],[ROWID]])=0,"",INDEX(Table1[SALES_H],Table4[[#This Row],[ROWID]]))</f>
        <v>G</v>
      </c>
      <c r="H266" t="str">
        <f>IF(Table4[[#This Row],[SALES]]="","",INDEX(SALES_DICT[2],MATCH(Table4[[#This Row],[SALES]],SALES_DICT[1],0)))</f>
        <v>G</v>
      </c>
      <c r="I266" s="2" t="str">
        <f>IF(INDEX(Table1[DISKON],A:A)=0,"",INDEX(Table1[DISKON],A:A))</f>
        <v/>
      </c>
      <c r="J266" s="2" t="str">
        <f>IF(INDEX(Table1[DISKON NOTA],A:A)=0,"",INDEX(Table1[DISKON NOTA],A:A))</f>
        <v/>
      </c>
      <c r="K266" s="7">
        <f>INDEX(Table1[ISI_CONV],A:A)</f>
        <v>1</v>
      </c>
      <c r="L266" s="11">
        <f>INDEX(Table1[NOTA TOKO],Table4[[#This Row],[ROWID]])</f>
        <v>3571</v>
      </c>
      <c r="M266" t="str">
        <f>Table4[[#This Row],[SALES DICT]]</f>
        <v>G</v>
      </c>
      <c r="N266" t="str">
        <f>INDEX(Table1[TOKO-KOTA_H],A:A)</f>
        <v>ANDI STAR-SALATIGA</v>
      </c>
      <c r="O266" t="str">
        <f>IF(INDEX(Table1[KODE BARANG],A:A)=0,"",INDEX(Table1[KODE BARANG],A:A))</f>
        <v>BOL-KO403</v>
      </c>
      <c r="P266" t="str">
        <f>INDEX(Table1[NAMA BARANG],A:A)</f>
        <v>BP GEL KOALA GP-168-F BR TUA</v>
      </c>
      <c r="Q266" t="str">
        <f>INDEX(Table1[ADA DI DAFTAR STOCK?],A:A)</f>
        <v>ADA</v>
      </c>
      <c r="R266" t="str">
        <f>SUBSTITUTE(_xlfn.NUMBERVALUE(Table4[[#This Row],[JUMLAH]],",","."),",",".")</f>
        <v>1</v>
      </c>
      <c r="S266" t="str">
        <f>INDEX(Table1[SATUAN_CONV],A:A)</f>
        <v>LSN</v>
      </c>
      <c r="T266" s="10" t="str">
        <f>SUBSTITUTE(_xlfn.NUMBERVALUE(Table4[[#This Row],[HARGA]],",","."),",",".")</f>
        <v>25000</v>
      </c>
      <c r="U266" s="12" t="str">
        <f>SUBSTITUTE(Table4[[#This Row],[DISKON]],",",".")</f>
        <v/>
      </c>
      <c r="V266" s="12" t="str">
        <f>SUBSTITUTE(Table4[[#This Row],[DISKON NOTA]],",",".")</f>
        <v/>
      </c>
      <c r="W266" s="3">
        <f>INDEX(Table1[TANGGAL NOTA_H],A:A)</f>
        <v>45531</v>
      </c>
      <c r="X266" s="3" t="str">
        <f>IF(INDEX(Table1[TANGGAL GUDANG_H],A:A)="","",INDEX(Table1[TANGGAL GUDANG_H],A:A))</f>
        <v/>
      </c>
      <c r="Y266" s="3">
        <f>INDEX(Table1[TANGGAL UPDATE_H],A:A)</f>
        <v>45534</v>
      </c>
      <c r="Z266" t="str">
        <f>INDEX(Table1[KOMENTAR_H],A:A)</f>
        <v/>
      </c>
      <c r="AA266"/>
      <c r="AB266">
        <f>IF(Table4[[#This Row],[DISKON]]="",Table4[[#This Row],[HARGA]],Table4[[#This Row],[HARGA]]*Table4[[#This Row],[DISKON]])</f>
        <v>25000</v>
      </c>
      <c r="AC266">
        <f>Table4[[#This Row],[TATAL DISKON]]*Table4[[#This Row],[JUMLAH]]</f>
        <v>25000</v>
      </c>
      <c r="AD266" t="str">
        <f>CONCATENATE(Table4[[#This Row],[SALES_C]],Table4[[#This Row],[NOTA TOKO]])</f>
        <v>G3571</v>
      </c>
      <c r="AE266">
        <f>INDEX(Table1[I],'4'!A:A)</f>
        <v>0</v>
      </c>
      <c r="AF266" t="e">
        <f>IF(Table4[[#This Row],[Column2]]="","",MATCH(Table4[[#This Row],[Column2]],AM:AM,0))</f>
        <v>#N/A</v>
      </c>
      <c r="AG266" t="str">
        <f>CONCATENATE(Table4[[#This Row],[TOKO-KOTA]],"_",Table4[[#This Row],[NAMA BARANG]])</f>
        <v>ANDI STAR-SALATIGA_BP GEL KOALA GP-168-F BR TUA</v>
      </c>
      <c r="AH266" t="str">
        <f>CONCATENATE(Table4[[#This Row],[CONCAT_TOKO KOTA + NAMA BARANG]],"_",Table4[[#This Row],[HARGA_C]])</f>
        <v>ANDI STAR-SALATIGA_BP GEL KOALA GP-168-F BR TUA_25000</v>
      </c>
      <c r="AK266" s="64">
        <v>2597</v>
      </c>
      <c r="AL266" s="8" t="s">
        <v>6664</v>
      </c>
      <c r="AM266" t="str">
        <f t="shared" si="4"/>
        <v>G2597</v>
      </c>
      <c r="AN266" t="e">
        <f>IF(Table10[[#This Row],[Column3]]="","",MATCH(Table10[[#This Row],[Column3]],AD:AD,0))</f>
        <v>#N/A</v>
      </c>
    </row>
    <row r="267" spans="1:40" ht="13.5" thickBot="1">
      <c r="A267" s="73">
        <v>293</v>
      </c>
      <c r="C267">
        <f>ROW()</f>
        <v>267</v>
      </c>
      <c r="D267">
        <f>INDEX(Table1[ROWID],A:A)</f>
        <v>287</v>
      </c>
      <c r="E267">
        <f>INDEX(Table1[//DBS],A:A)</f>
        <v>752</v>
      </c>
      <c r="F267">
        <f>INDEX(Table1[HARGA_CONV],A:A)</f>
        <v>25000</v>
      </c>
      <c r="G267" t="str">
        <f>IF(INDEX(Table1[SALES_H],Table4[[#This Row],[ROWID]])=0,"",INDEX(Table1[SALES_H],Table4[[#This Row],[ROWID]]))</f>
        <v>G</v>
      </c>
      <c r="H267" t="str">
        <f>IF(Table4[[#This Row],[SALES]]="","",INDEX(SALES_DICT[2],MATCH(Table4[[#This Row],[SALES]],SALES_DICT[1],0)))</f>
        <v>G</v>
      </c>
      <c r="I267" s="2" t="str">
        <f>IF(INDEX(Table1[DISKON],A:A)=0,"",INDEX(Table1[DISKON],A:A))</f>
        <v/>
      </c>
      <c r="J267" s="2" t="str">
        <f>IF(INDEX(Table1[DISKON NOTA],A:A)=0,"",INDEX(Table1[DISKON NOTA],A:A))</f>
        <v/>
      </c>
      <c r="K267" s="7">
        <f>INDEX(Table1[ISI_CONV],A:A)</f>
        <v>1</v>
      </c>
      <c r="L267" s="11">
        <f>INDEX(Table1[NOTA TOKO],Table4[[#This Row],[ROWID]])</f>
        <v>3571</v>
      </c>
      <c r="M267" t="str">
        <f>Table4[[#This Row],[SALES DICT]]</f>
        <v>G</v>
      </c>
      <c r="N267" t="str">
        <f>INDEX(Table1[TOKO-KOTA_H],A:A)</f>
        <v>ANDI STAR-SALATIGA</v>
      </c>
      <c r="O267" t="str">
        <f>IF(INDEX(Table1[KODE BARANG],A:A)=0,"",INDEX(Table1[KODE BARANG],A:A))</f>
        <v>BOL-KO404</v>
      </c>
      <c r="P267" t="str">
        <f>INDEX(Table1[NAMA BARANG],A:A)</f>
        <v>BP GEL KOALA GP-168-G PK</v>
      </c>
      <c r="Q267" t="str">
        <f>INDEX(Table1[ADA DI DAFTAR STOCK?],A:A)</f>
        <v>ADA</v>
      </c>
      <c r="R267" t="str">
        <f>SUBSTITUTE(_xlfn.NUMBERVALUE(Table4[[#This Row],[JUMLAH]],",","."),",",".")</f>
        <v>1</v>
      </c>
      <c r="S267" t="str">
        <f>INDEX(Table1[SATUAN_CONV],A:A)</f>
        <v>LSN</v>
      </c>
      <c r="T267" s="10" t="str">
        <f>SUBSTITUTE(_xlfn.NUMBERVALUE(Table4[[#This Row],[HARGA]],",","."),",",".")</f>
        <v>25000</v>
      </c>
      <c r="U267" s="12" t="str">
        <f>SUBSTITUTE(Table4[[#This Row],[DISKON]],",",".")</f>
        <v/>
      </c>
      <c r="V267" s="12" t="str">
        <f>SUBSTITUTE(Table4[[#This Row],[DISKON NOTA]],",",".")</f>
        <v/>
      </c>
      <c r="W267" s="3">
        <f>INDEX(Table1[TANGGAL NOTA_H],A:A)</f>
        <v>45531</v>
      </c>
      <c r="X267" s="3" t="str">
        <f>IF(INDEX(Table1[TANGGAL GUDANG_H],A:A)="","",INDEX(Table1[TANGGAL GUDANG_H],A:A))</f>
        <v/>
      </c>
      <c r="Y267" s="3">
        <f>INDEX(Table1[TANGGAL UPDATE_H],A:A)</f>
        <v>45534</v>
      </c>
      <c r="Z267" t="str">
        <f>INDEX(Table1[KOMENTAR_H],A:A)</f>
        <v/>
      </c>
      <c r="AA267"/>
      <c r="AB267">
        <f>IF(Table4[[#This Row],[DISKON]]="",Table4[[#This Row],[HARGA]],Table4[[#This Row],[HARGA]]*Table4[[#This Row],[DISKON]])</f>
        <v>25000</v>
      </c>
      <c r="AC267">
        <f>Table4[[#This Row],[TATAL DISKON]]*Table4[[#This Row],[JUMLAH]]</f>
        <v>25000</v>
      </c>
      <c r="AD267" t="str">
        <f>CONCATENATE(Table4[[#This Row],[SALES_C]],Table4[[#This Row],[NOTA TOKO]])</f>
        <v>G3571</v>
      </c>
      <c r="AE267">
        <f>INDEX(Table1[I],'4'!A:A)</f>
        <v>0</v>
      </c>
      <c r="AF267" t="e">
        <f>IF(Table4[[#This Row],[Column2]]="","",MATCH(Table4[[#This Row],[Column2]],AM:AM,0))</f>
        <v>#N/A</v>
      </c>
      <c r="AG267" t="str">
        <f>CONCATENATE(Table4[[#This Row],[TOKO-KOTA]],"_",Table4[[#This Row],[NAMA BARANG]])</f>
        <v>ANDI STAR-SALATIGA_BP GEL KOALA GP-168-G PK</v>
      </c>
      <c r="AH267" t="str">
        <f>CONCATENATE(Table4[[#This Row],[CONCAT_TOKO KOTA + NAMA BARANG]],"_",Table4[[#This Row],[HARGA_C]])</f>
        <v>ANDI STAR-SALATIGA_BP GEL KOALA GP-168-G PK_25000</v>
      </c>
      <c r="AK267" s="64">
        <v>2597</v>
      </c>
      <c r="AL267" s="8" t="s">
        <v>6664</v>
      </c>
      <c r="AM267" t="str">
        <f t="shared" si="4"/>
        <v>G2597</v>
      </c>
      <c r="AN267" t="e">
        <f>IF(Table10[[#This Row],[Column3]]="","",MATCH(Table10[[#This Row],[Column3]],AD:AD,0))</f>
        <v>#N/A</v>
      </c>
    </row>
    <row r="268" spans="1:40" ht="13.5" thickBot="1">
      <c r="A268" s="73">
        <v>294</v>
      </c>
      <c r="C268">
        <f>ROW()</f>
        <v>268</v>
      </c>
      <c r="D268">
        <f>INDEX(Table1[ROWID],A:A)</f>
        <v>287</v>
      </c>
      <c r="E268">
        <f>INDEX(Table1[//DBS],A:A)</f>
        <v>753</v>
      </c>
      <c r="F268">
        <f>INDEX(Table1[HARGA_CONV],A:A)</f>
        <v>25000</v>
      </c>
      <c r="G268" t="str">
        <f>IF(INDEX(Table1[SALES_H],Table4[[#This Row],[ROWID]])=0,"",INDEX(Table1[SALES_H],Table4[[#This Row],[ROWID]]))</f>
        <v>G</v>
      </c>
      <c r="H268" t="str">
        <f>IF(Table4[[#This Row],[SALES]]="","",INDEX(SALES_DICT[2],MATCH(Table4[[#This Row],[SALES]],SALES_DICT[1],0)))</f>
        <v>G</v>
      </c>
      <c r="I268" s="2" t="str">
        <f>IF(INDEX(Table1[DISKON],A:A)=0,"",INDEX(Table1[DISKON],A:A))</f>
        <v/>
      </c>
      <c r="J268" s="2" t="str">
        <f>IF(INDEX(Table1[DISKON NOTA],A:A)=0,"",INDEX(Table1[DISKON NOTA],A:A))</f>
        <v/>
      </c>
      <c r="K268" s="7">
        <f>INDEX(Table1[ISI_CONV],A:A)</f>
        <v>1</v>
      </c>
      <c r="L268" s="11">
        <f>INDEX(Table1[NOTA TOKO],Table4[[#This Row],[ROWID]])</f>
        <v>3571</v>
      </c>
      <c r="M268" t="str">
        <f>Table4[[#This Row],[SALES DICT]]</f>
        <v>G</v>
      </c>
      <c r="N268" t="str">
        <f>INDEX(Table1[TOKO-KOTA_H],A:A)</f>
        <v>ANDI STAR-SALATIGA</v>
      </c>
      <c r="O268" t="str">
        <f>IF(INDEX(Table1[KODE BARANG],A:A)=0,"",INDEX(Table1[KODE BARANG],A:A))</f>
        <v>BOL-KO405</v>
      </c>
      <c r="P268" t="str">
        <f>INDEX(Table1[NAMA BARANG],A:A)</f>
        <v>BP GEL KOALA GP-168-H HJ MUDA</v>
      </c>
      <c r="Q268" t="str">
        <f>INDEX(Table1[ADA DI DAFTAR STOCK?],A:A)</f>
        <v>ADA</v>
      </c>
      <c r="R268" t="str">
        <f>SUBSTITUTE(_xlfn.NUMBERVALUE(Table4[[#This Row],[JUMLAH]],",","."),",",".")</f>
        <v>1</v>
      </c>
      <c r="S268" t="str">
        <f>INDEX(Table1[SATUAN_CONV],A:A)</f>
        <v>LSN</v>
      </c>
      <c r="T268" s="10" t="str">
        <f>SUBSTITUTE(_xlfn.NUMBERVALUE(Table4[[#This Row],[HARGA]],",","."),",",".")</f>
        <v>25000</v>
      </c>
      <c r="U268" s="12" t="str">
        <f>SUBSTITUTE(Table4[[#This Row],[DISKON]],",",".")</f>
        <v/>
      </c>
      <c r="V268" s="12" t="str">
        <f>SUBSTITUTE(Table4[[#This Row],[DISKON NOTA]],",",".")</f>
        <v/>
      </c>
      <c r="W268" s="3">
        <f>INDEX(Table1[TANGGAL NOTA_H],A:A)</f>
        <v>45531</v>
      </c>
      <c r="X268" s="3" t="str">
        <f>IF(INDEX(Table1[TANGGAL GUDANG_H],A:A)="","",INDEX(Table1[TANGGAL GUDANG_H],A:A))</f>
        <v/>
      </c>
      <c r="Y268" s="3">
        <f>INDEX(Table1[TANGGAL UPDATE_H],A:A)</f>
        <v>45534</v>
      </c>
      <c r="Z268" t="str">
        <f>INDEX(Table1[KOMENTAR_H],A:A)</f>
        <v/>
      </c>
      <c r="AA268"/>
      <c r="AB268">
        <f>IF(Table4[[#This Row],[DISKON]]="",Table4[[#This Row],[HARGA]],Table4[[#This Row],[HARGA]]*Table4[[#This Row],[DISKON]])</f>
        <v>25000</v>
      </c>
      <c r="AC268">
        <f>Table4[[#This Row],[TATAL DISKON]]*Table4[[#This Row],[JUMLAH]]</f>
        <v>25000</v>
      </c>
      <c r="AD268" t="str">
        <f>CONCATENATE(Table4[[#This Row],[SALES_C]],Table4[[#This Row],[NOTA TOKO]])</f>
        <v>G3571</v>
      </c>
      <c r="AE268">
        <f>INDEX(Table1[I],'4'!A:A)</f>
        <v>0</v>
      </c>
      <c r="AF268" t="e">
        <f>IF(Table4[[#This Row],[Column2]]="","",MATCH(Table4[[#This Row],[Column2]],AM:AM,0))</f>
        <v>#N/A</v>
      </c>
      <c r="AG268" t="str">
        <f>CONCATENATE(Table4[[#This Row],[TOKO-KOTA]],"_",Table4[[#This Row],[NAMA BARANG]])</f>
        <v>ANDI STAR-SALATIGA_BP GEL KOALA GP-168-H HJ MUDA</v>
      </c>
      <c r="AH268" t="str">
        <f>CONCATENATE(Table4[[#This Row],[CONCAT_TOKO KOTA + NAMA BARANG]],"_",Table4[[#This Row],[HARGA_C]])</f>
        <v>ANDI STAR-SALATIGA_BP GEL KOALA GP-168-H HJ MUDA_25000</v>
      </c>
      <c r="AK268" s="64">
        <v>2597</v>
      </c>
      <c r="AL268" s="8" t="s">
        <v>6664</v>
      </c>
      <c r="AM268" t="str">
        <f t="shared" si="4"/>
        <v>G2597</v>
      </c>
      <c r="AN268" t="e">
        <f>IF(Table10[[#This Row],[Column3]]="","",MATCH(Table10[[#This Row],[Column3]],AD:AD,0))</f>
        <v>#N/A</v>
      </c>
    </row>
    <row r="269" spans="1:40" ht="13.5" thickBot="1">
      <c r="A269" s="73">
        <v>295</v>
      </c>
      <c r="C269">
        <f>ROW()</f>
        <v>269</v>
      </c>
      <c r="D269">
        <f>INDEX(Table1[ROWID],A:A)</f>
        <v>287</v>
      </c>
      <c r="E269">
        <f>INDEX(Table1[//DBS],A:A)</f>
        <v>754</v>
      </c>
      <c r="F269">
        <f>INDEX(Table1[HARGA_CONV],A:A)</f>
        <v>25000</v>
      </c>
      <c r="G269" t="str">
        <f>IF(INDEX(Table1[SALES_H],Table4[[#This Row],[ROWID]])=0,"",INDEX(Table1[SALES_H],Table4[[#This Row],[ROWID]]))</f>
        <v>G</v>
      </c>
      <c r="H269" t="str">
        <f>IF(Table4[[#This Row],[SALES]]="","",INDEX(SALES_DICT[2],MATCH(Table4[[#This Row],[SALES]],SALES_DICT[1],0)))</f>
        <v>G</v>
      </c>
      <c r="I269" s="2" t="str">
        <f>IF(INDEX(Table1[DISKON],A:A)=0,"",INDEX(Table1[DISKON],A:A))</f>
        <v/>
      </c>
      <c r="J269" s="2" t="str">
        <f>IF(INDEX(Table1[DISKON NOTA],A:A)=0,"",INDEX(Table1[DISKON NOTA],A:A))</f>
        <v/>
      </c>
      <c r="K269" s="7">
        <f>INDEX(Table1[ISI_CONV],A:A)</f>
        <v>1</v>
      </c>
      <c r="L269" s="11">
        <f>INDEX(Table1[NOTA TOKO],Table4[[#This Row],[ROWID]])</f>
        <v>3571</v>
      </c>
      <c r="M269" t="str">
        <f>Table4[[#This Row],[SALES DICT]]</f>
        <v>G</v>
      </c>
      <c r="N269" t="str">
        <f>INDEX(Table1[TOKO-KOTA_H],A:A)</f>
        <v>ANDI STAR-SALATIGA</v>
      </c>
      <c r="O269" t="str">
        <f>IF(INDEX(Table1[KODE BARANG],A:A)=0,"",INDEX(Table1[KODE BARANG],A:A))</f>
        <v>BOL-KO406</v>
      </c>
      <c r="P269" t="str">
        <f>INDEX(Table1[NAMA BARANG],A:A)</f>
        <v>BP GEL KOALA GP-168-I COKLAT</v>
      </c>
      <c r="Q269" t="str">
        <f>INDEX(Table1[ADA DI DAFTAR STOCK?],A:A)</f>
        <v>ADA</v>
      </c>
      <c r="R269" t="str">
        <f>SUBSTITUTE(_xlfn.NUMBERVALUE(Table4[[#This Row],[JUMLAH]],",","."),",",".")</f>
        <v>1</v>
      </c>
      <c r="S269" t="str">
        <f>INDEX(Table1[SATUAN_CONV],A:A)</f>
        <v>LSN</v>
      </c>
      <c r="T269" s="10" t="str">
        <f>SUBSTITUTE(_xlfn.NUMBERVALUE(Table4[[#This Row],[HARGA]],",","."),",",".")</f>
        <v>25000</v>
      </c>
      <c r="U269" s="12" t="str">
        <f>SUBSTITUTE(Table4[[#This Row],[DISKON]],",",".")</f>
        <v/>
      </c>
      <c r="V269" s="12" t="str">
        <f>SUBSTITUTE(Table4[[#This Row],[DISKON NOTA]],",",".")</f>
        <v/>
      </c>
      <c r="W269" s="3">
        <f>INDEX(Table1[TANGGAL NOTA_H],A:A)</f>
        <v>45531</v>
      </c>
      <c r="X269" s="3" t="str">
        <f>IF(INDEX(Table1[TANGGAL GUDANG_H],A:A)="","",INDEX(Table1[TANGGAL GUDANG_H],A:A))</f>
        <v/>
      </c>
      <c r="Y269" s="3">
        <f>INDEX(Table1[TANGGAL UPDATE_H],A:A)</f>
        <v>45534</v>
      </c>
      <c r="Z269" t="str">
        <f>INDEX(Table1[KOMENTAR_H],A:A)</f>
        <v/>
      </c>
      <c r="AA269"/>
      <c r="AB269">
        <f>IF(Table4[[#This Row],[DISKON]]="",Table4[[#This Row],[HARGA]],Table4[[#This Row],[HARGA]]*Table4[[#This Row],[DISKON]])</f>
        <v>25000</v>
      </c>
      <c r="AC269">
        <f>Table4[[#This Row],[TATAL DISKON]]*Table4[[#This Row],[JUMLAH]]</f>
        <v>25000</v>
      </c>
      <c r="AD269" t="str">
        <f>CONCATENATE(Table4[[#This Row],[SALES_C]],Table4[[#This Row],[NOTA TOKO]])</f>
        <v>G3571</v>
      </c>
      <c r="AE269">
        <f>INDEX(Table1[I],'4'!A:A)</f>
        <v>0</v>
      </c>
      <c r="AF269" t="e">
        <f>IF(Table4[[#This Row],[Column2]]="","",MATCH(Table4[[#This Row],[Column2]],AM:AM,0))</f>
        <v>#N/A</v>
      </c>
      <c r="AG269" t="str">
        <f>CONCATENATE(Table4[[#This Row],[TOKO-KOTA]],"_",Table4[[#This Row],[NAMA BARANG]])</f>
        <v>ANDI STAR-SALATIGA_BP GEL KOALA GP-168-I COKLAT</v>
      </c>
      <c r="AH269" t="str">
        <f>CONCATENATE(Table4[[#This Row],[CONCAT_TOKO KOTA + NAMA BARANG]],"_",Table4[[#This Row],[HARGA_C]])</f>
        <v>ANDI STAR-SALATIGA_BP GEL KOALA GP-168-I COKLAT_25000</v>
      </c>
      <c r="AK269" s="64">
        <v>2597</v>
      </c>
      <c r="AL269" s="8" t="s">
        <v>6664</v>
      </c>
      <c r="AM269" t="str">
        <f t="shared" si="4"/>
        <v>G2597</v>
      </c>
      <c r="AN269" t="e">
        <f>IF(Table10[[#This Row],[Column3]]="","",MATCH(Table10[[#This Row],[Column3]],AD:AD,0))</f>
        <v>#N/A</v>
      </c>
    </row>
    <row r="270" spans="1:40" ht="13.5" thickBot="1">
      <c r="A270" s="73">
        <v>296</v>
      </c>
      <c r="C270">
        <f>ROW()</f>
        <v>270</v>
      </c>
      <c r="D270">
        <f>INDEX(Table1[ROWID],A:A)</f>
        <v>287</v>
      </c>
      <c r="E270">
        <f>INDEX(Table1[//DBS],A:A)</f>
        <v>755</v>
      </c>
      <c r="F270">
        <f>INDEX(Table1[HARGA_CONV],A:A)</f>
        <v>25000</v>
      </c>
      <c r="G270" t="str">
        <f>IF(INDEX(Table1[SALES_H],Table4[[#This Row],[ROWID]])=0,"",INDEX(Table1[SALES_H],Table4[[#This Row],[ROWID]]))</f>
        <v>G</v>
      </c>
      <c r="H270" t="str">
        <f>IF(Table4[[#This Row],[SALES]]="","",INDEX(SALES_DICT[2],MATCH(Table4[[#This Row],[SALES]],SALES_DICT[1],0)))</f>
        <v>G</v>
      </c>
      <c r="I270" s="2" t="str">
        <f>IF(INDEX(Table1[DISKON],A:A)=0,"",INDEX(Table1[DISKON],A:A))</f>
        <v/>
      </c>
      <c r="J270" s="2" t="str">
        <f>IF(INDEX(Table1[DISKON NOTA],A:A)=0,"",INDEX(Table1[DISKON NOTA],A:A))</f>
        <v/>
      </c>
      <c r="K270" s="7">
        <f>INDEX(Table1[ISI_CONV],A:A)</f>
        <v>1</v>
      </c>
      <c r="L270" s="11">
        <f>INDEX(Table1[NOTA TOKO],Table4[[#This Row],[ROWID]])</f>
        <v>3571</v>
      </c>
      <c r="M270" t="str">
        <f>Table4[[#This Row],[SALES DICT]]</f>
        <v>G</v>
      </c>
      <c r="N270" t="str">
        <f>INDEX(Table1[TOKO-KOTA_H],A:A)</f>
        <v>ANDI STAR-SALATIGA</v>
      </c>
      <c r="O270" t="str">
        <f>IF(INDEX(Table1[KODE BARANG],A:A)=0,"",INDEX(Table1[KODE BARANG],A:A))</f>
        <v>BOL-KO407</v>
      </c>
      <c r="P270" t="str">
        <f>INDEX(Table1[NAMA BARANG],A:A)</f>
        <v>BP GEL KOALA GP-168-J KNG</v>
      </c>
      <c r="Q270" t="str">
        <f>INDEX(Table1[ADA DI DAFTAR STOCK?],A:A)</f>
        <v>ADA</v>
      </c>
      <c r="R270" t="str">
        <f>SUBSTITUTE(_xlfn.NUMBERVALUE(Table4[[#This Row],[JUMLAH]],",","."),",",".")</f>
        <v>1</v>
      </c>
      <c r="S270" t="str">
        <f>INDEX(Table1[SATUAN_CONV],A:A)</f>
        <v>LSN</v>
      </c>
      <c r="T270" s="10" t="str">
        <f>SUBSTITUTE(_xlfn.NUMBERVALUE(Table4[[#This Row],[HARGA]],",","."),",",".")</f>
        <v>25000</v>
      </c>
      <c r="U270" s="12" t="str">
        <f>SUBSTITUTE(Table4[[#This Row],[DISKON]],",",".")</f>
        <v/>
      </c>
      <c r="V270" s="12" t="str">
        <f>SUBSTITUTE(Table4[[#This Row],[DISKON NOTA]],",",".")</f>
        <v/>
      </c>
      <c r="W270" s="3">
        <f>INDEX(Table1[TANGGAL NOTA_H],A:A)</f>
        <v>45531</v>
      </c>
      <c r="X270" s="3" t="str">
        <f>IF(INDEX(Table1[TANGGAL GUDANG_H],A:A)="","",INDEX(Table1[TANGGAL GUDANG_H],A:A))</f>
        <v/>
      </c>
      <c r="Y270" s="3">
        <f>INDEX(Table1[TANGGAL UPDATE_H],A:A)</f>
        <v>45534</v>
      </c>
      <c r="Z270" t="str">
        <f>INDEX(Table1[KOMENTAR_H],A:A)</f>
        <v/>
      </c>
      <c r="AA270"/>
      <c r="AB270">
        <f>IF(Table4[[#This Row],[DISKON]]="",Table4[[#This Row],[HARGA]],Table4[[#This Row],[HARGA]]*Table4[[#This Row],[DISKON]])</f>
        <v>25000</v>
      </c>
      <c r="AC270">
        <f>Table4[[#This Row],[TATAL DISKON]]*Table4[[#This Row],[JUMLAH]]</f>
        <v>25000</v>
      </c>
      <c r="AD270" t="str">
        <f>CONCATENATE(Table4[[#This Row],[SALES_C]],Table4[[#This Row],[NOTA TOKO]])</f>
        <v>G3571</v>
      </c>
      <c r="AE270">
        <f>INDEX(Table1[I],'4'!A:A)</f>
        <v>0</v>
      </c>
      <c r="AF270" t="e">
        <f>IF(Table4[[#This Row],[Column2]]="","",MATCH(Table4[[#This Row],[Column2]],AM:AM,0))</f>
        <v>#N/A</v>
      </c>
      <c r="AG270" t="str">
        <f>CONCATENATE(Table4[[#This Row],[TOKO-KOTA]],"_",Table4[[#This Row],[NAMA BARANG]])</f>
        <v>ANDI STAR-SALATIGA_BP GEL KOALA GP-168-J KNG</v>
      </c>
      <c r="AH270" t="str">
        <f>CONCATENATE(Table4[[#This Row],[CONCAT_TOKO KOTA + NAMA BARANG]],"_",Table4[[#This Row],[HARGA_C]])</f>
        <v>ANDI STAR-SALATIGA_BP GEL KOALA GP-168-J KNG_25000</v>
      </c>
      <c r="AK270" s="64">
        <v>2597</v>
      </c>
      <c r="AL270" s="8" t="s">
        <v>6664</v>
      </c>
      <c r="AM270" t="str">
        <f t="shared" si="4"/>
        <v>G2597</v>
      </c>
      <c r="AN270" t="e">
        <f>IF(Table10[[#This Row],[Column3]]="","",MATCH(Table10[[#This Row],[Column3]],AD:AD,0))</f>
        <v>#N/A</v>
      </c>
    </row>
    <row r="271" spans="1:40" ht="13.5" thickBot="1">
      <c r="A271" s="73">
        <v>297</v>
      </c>
      <c r="C271">
        <f>ROW()</f>
        <v>271</v>
      </c>
      <c r="D271">
        <f>INDEX(Table1[ROWID],A:A)</f>
        <v>287</v>
      </c>
      <c r="E271">
        <f>INDEX(Table1[//DBS],A:A)</f>
        <v>1092</v>
      </c>
      <c r="F271">
        <f>INDEX(Table1[HARGA_CONV],A:A)</f>
        <v>3750</v>
      </c>
      <c r="G271" t="str">
        <f>IF(INDEX(Table1[SALES_H],Table4[[#This Row],[ROWID]])=0,"",INDEX(Table1[SALES_H],Table4[[#This Row],[ROWID]]))</f>
        <v>G</v>
      </c>
      <c r="H271" t="str">
        <f>IF(Table4[[#This Row],[SALES]]="","",INDEX(SALES_DICT[2],MATCH(Table4[[#This Row],[SALES]],SALES_DICT[1],0)))</f>
        <v>G</v>
      </c>
      <c r="I271" s="2" t="str">
        <f>IF(INDEX(Table1[DISKON],A:A)=0,"",INDEX(Table1[DISKON],A:A))</f>
        <v/>
      </c>
      <c r="J271" s="2" t="str">
        <f>IF(INDEX(Table1[DISKON NOTA],A:A)=0,"",INDEX(Table1[DISKON NOTA],A:A))</f>
        <v/>
      </c>
      <c r="K271" s="7">
        <f>INDEX(Table1[ISI_CONV],A:A)</f>
        <v>40</v>
      </c>
      <c r="L271" s="11">
        <f>INDEX(Table1[NOTA TOKO],Table4[[#This Row],[ROWID]])</f>
        <v>3571</v>
      </c>
      <c r="M271" t="str">
        <f>Table4[[#This Row],[SALES DICT]]</f>
        <v>G</v>
      </c>
      <c r="N271" t="str">
        <f>INDEX(Table1[TOKO-KOTA_H],A:A)</f>
        <v>ANDI STAR-SALATIGA</v>
      </c>
      <c r="O271" t="str">
        <f>IF(INDEX(Table1[KODE BARANG],A:A)=0,"",INDEX(Table1[KODE BARANG],A:A))</f>
        <v>GAR-IM152</v>
      </c>
      <c r="P271" t="str">
        <f>INDEX(Table1[NAMA BARANG],A:A)</f>
        <v>GARISAN SET 20CM 8177 (1 BOX=40 PCS)</v>
      </c>
      <c r="Q271" t="str">
        <f>INDEX(Table1[ADA DI DAFTAR STOCK?],A:A)</f>
        <v>ADA</v>
      </c>
      <c r="R271" t="str">
        <f>SUBSTITUTE(_xlfn.NUMBERVALUE(Table4[[#This Row],[JUMLAH]],",","."),",",".")</f>
        <v>40</v>
      </c>
      <c r="S271" t="str">
        <f>INDEX(Table1[SATUAN_CONV],A:A)</f>
        <v>PCS</v>
      </c>
      <c r="T271" s="10" t="str">
        <f>SUBSTITUTE(_xlfn.NUMBERVALUE(Table4[[#This Row],[HARGA]],",","."),",",".")</f>
        <v>3750</v>
      </c>
      <c r="U271" s="12" t="str">
        <f>SUBSTITUTE(Table4[[#This Row],[DISKON]],",",".")</f>
        <v/>
      </c>
      <c r="V271" s="12" t="str">
        <f>SUBSTITUTE(Table4[[#This Row],[DISKON NOTA]],",",".")</f>
        <v/>
      </c>
      <c r="W271" s="3">
        <f>INDEX(Table1[TANGGAL NOTA_H],A:A)</f>
        <v>45531</v>
      </c>
      <c r="X271" s="3" t="str">
        <f>IF(INDEX(Table1[TANGGAL GUDANG_H],A:A)="","",INDEX(Table1[TANGGAL GUDANG_H],A:A))</f>
        <v/>
      </c>
      <c r="Y271" s="3">
        <f>INDEX(Table1[TANGGAL UPDATE_H],A:A)</f>
        <v>45534</v>
      </c>
      <c r="Z271" t="str">
        <f>INDEX(Table1[KOMENTAR_H],A:A)</f>
        <v/>
      </c>
      <c r="AA271"/>
      <c r="AB271">
        <f>IF(Table4[[#This Row],[DISKON]]="",Table4[[#This Row],[HARGA]],Table4[[#This Row],[HARGA]]*Table4[[#This Row],[DISKON]])</f>
        <v>3750</v>
      </c>
      <c r="AC271">
        <f>Table4[[#This Row],[TATAL DISKON]]*Table4[[#This Row],[JUMLAH]]</f>
        <v>150000</v>
      </c>
      <c r="AD271" t="str">
        <f>CONCATENATE(Table4[[#This Row],[SALES_C]],Table4[[#This Row],[NOTA TOKO]])</f>
        <v>G3571</v>
      </c>
      <c r="AE271">
        <f>INDEX(Table1[I],'4'!A:A)</f>
        <v>0</v>
      </c>
      <c r="AF271" t="e">
        <f>IF(Table4[[#This Row],[Column2]]="","",MATCH(Table4[[#This Row],[Column2]],AM:AM,0))</f>
        <v>#N/A</v>
      </c>
      <c r="AG271" t="str">
        <f>CONCATENATE(Table4[[#This Row],[TOKO-KOTA]],"_",Table4[[#This Row],[NAMA BARANG]])</f>
        <v>ANDI STAR-SALATIGA_GARISAN SET 20CM 8177 (1 BOX=40 PCS)</v>
      </c>
      <c r="AH271" t="str">
        <f>CONCATENATE(Table4[[#This Row],[CONCAT_TOKO KOTA + NAMA BARANG]],"_",Table4[[#This Row],[HARGA_C]])</f>
        <v>ANDI STAR-SALATIGA_GARISAN SET 20CM 8177 (1 BOX=40 PCS)_3750</v>
      </c>
      <c r="AK271" s="64">
        <v>2597</v>
      </c>
      <c r="AL271" s="8" t="s">
        <v>6664</v>
      </c>
      <c r="AM271" t="str">
        <f t="shared" si="4"/>
        <v>G2597</v>
      </c>
      <c r="AN271" t="e">
        <f>IF(Table10[[#This Row],[Column3]]="","",MATCH(Table10[[#This Row],[Column3]],AD:AD,0))</f>
        <v>#N/A</v>
      </c>
    </row>
    <row r="272" spans="1:40" ht="13.5" thickBot="1">
      <c r="A272" s="73">
        <v>298</v>
      </c>
      <c r="C272">
        <f>ROW()</f>
        <v>272</v>
      </c>
      <c r="D272">
        <f>INDEX(Table1[ROWID],A:A)</f>
        <v>287</v>
      </c>
      <c r="E272">
        <f>INDEX(Table1[//DBS],A:A)</f>
        <v>1089</v>
      </c>
      <c r="F272">
        <f>INDEX(Table1[HARGA_CONV],A:A)</f>
        <v>3750</v>
      </c>
      <c r="G272" t="str">
        <f>IF(INDEX(Table1[SALES_H],Table4[[#This Row],[ROWID]])=0,"",INDEX(Table1[SALES_H],Table4[[#This Row],[ROWID]]))</f>
        <v>G</v>
      </c>
      <c r="H272" t="str">
        <f>IF(Table4[[#This Row],[SALES]]="","",INDEX(SALES_DICT[2],MATCH(Table4[[#This Row],[SALES]],SALES_DICT[1],0)))</f>
        <v>G</v>
      </c>
      <c r="I272" s="2" t="str">
        <f>IF(INDEX(Table1[DISKON],A:A)=0,"",INDEX(Table1[DISKON],A:A))</f>
        <v/>
      </c>
      <c r="J272" s="2" t="str">
        <f>IF(INDEX(Table1[DISKON NOTA],A:A)=0,"",INDEX(Table1[DISKON NOTA],A:A))</f>
        <v/>
      </c>
      <c r="K272" s="7">
        <f>INDEX(Table1[ISI_CONV],A:A)</f>
        <v>40</v>
      </c>
      <c r="L272" s="11">
        <f>INDEX(Table1[NOTA TOKO],Table4[[#This Row],[ROWID]])</f>
        <v>3571</v>
      </c>
      <c r="M272" t="str">
        <f>Table4[[#This Row],[SALES DICT]]</f>
        <v>G</v>
      </c>
      <c r="N272" t="str">
        <f>INDEX(Table1[TOKO-KOTA_H],A:A)</f>
        <v>ANDI STAR-SALATIGA</v>
      </c>
      <c r="O272" t="str">
        <f>IF(INDEX(Table1[KODE BARANG],A:A)=0,"",INDEX(Table1[KODE BARANG],A:A))</f>
        <v>GAR-IM149</v>
      </c>
      <c r="P272" t="str">
        <f>INDEX(Table1[NAMA BARANG],A:A)</f>
        <v>GARISAN SET 20CM 8182 (1 BOX=40 PCS)</v>
      </c>
      <c r="Q272" t="str">
        <f>INDEX(Table1[ADA DI DAFTAR STOCK?],A:A)</f>
        <v>ADA</v>
      </c>
      <c r="R272" t="str">
        <f>SUBSTITUTE(_xlfn.NUMBERVALUE(Table4[[#This Row],[JUMLAH]],",","."),",",".")</f>
        <v>40</v>
      </c>
      <c r="S272" t="str">
        <f>INDEX(Table1[SATUAN_CONV],A:A)</f>
        <v>PCS</v>
      </c>
      <c r="T272" s="10" t="str">
        <f>SUBSTITUTE(_xlfn.NUMBERVALUE(Table4[[#This Row],[HARGA]],",","."),",",".")</f>
        <v>3750</v>
      </c>
      <c r="U272" s="12" t="str">
        <f>SUBSTITUTE(Table4[[#This Row],[DISKON]],",",".")</f>
        <v/>
      </c>
      <c r="V272" s="12" t="str">
        <f>SUBSTITUTE(Table4[[#This Row],[DISKON NOTA]],",",".")</f>
        <v/>
      </c>
      <c r="W272" s="3">
        <f>INDEX(Table1[TANGGAL NOTA_H],A:A)</f>
        <v>45531</v>
      </c>
      <c r="X272" s="3" t="str">
        <f>IF(INDEX(Table1[TANGGAL GUDANG_H],A:A)="","",INDEX(Table1[TANGGAL GUDANG_H],A:A))</f>
        <v/>
      </c>
      <c r="Y272" s="3">
        <f>INDEX(Table1[TANGGAL UPDATE_H],A:A)</f>
        <v>45534</v>
      </c>
      <c r="Z272" t="str">
        <f>INDEX(Table1[KOMENTAR_H],A:A)</f>
        <v/>
      </c>
      <c r="AA272"/>
      <c r="AB272">
        <f>IF(Table4[[#This Row],[DISKON]]="",Table4[[#This Row],[HARGA]],Table4[[#This Row],[HARGA]]*Table4[[#This Row],[DISKON]])</f>
        <v>3750</v>
      </c>
      <c r="AC272">
        <f>Table4[[#This Row],[TATAL DISKON]]*Table4[[#This Row],[JUMLAH]]</f>
        <v>150000</v>
      </c>
      <c r="AD272" t="str">
        <f>CONCATENATE(Table4[[#This Row],[SALES_C]],Table4[[#This Row],[NOTA TOKO]])</f>
        <v>G3571</v>
      </c>
      <c r="AE272">
        <f>INDEX(Table1[I],'4'!A:A)</f>
        <v>0</v>
      </c>
      <c r="AF272" t="e">
        <f>IF(Table4[[#This Row],[Column2]]="","",MATCH(Table4[[#This Row],[Column2]],AM:AM,0))</f>
        <v>#N/A</v>
      </c>
      <c r="AG272" t="str">
        <f>CONCATENATE(Table4[[#This Row],[TOKO-KOTA]],"_",Table4[[#This Row],[NAMA BARANG]])</f>
        <v>ANDI STAR-SALATIGA_GARISAN SET 20CM 8182 (1 BOX=40 PCS)</v>
      </c>
      <c r="AH272" t="str">
        <f>CONCATENATE(Table4[[#This Row],[CONCAT_TOKO KOTA + NAMA BARANG]],"_",Table4[[#This Row],[HARGA_C]])</f>
        <v>ANDI STAR-SALATIGA_GARISAN SET 20CM 8182 (1 BOX=40 PCS)_3750</v>
      </c>
      <c r="AK272" s="64">
        <v>2598</v>
      </c>
      <c r="AL272" s="8" t="s">
        <v>6664</v>
      </c>
      <c r="AM272" t="str">
        <f t="shared" si="4"/>
        <v>G2598</v>
      </c>
      <c r="AN272" t="e">
        <f>IF(Table10[[#This Row],[Column3]]="","",MATCH(Table10[[#This Row],[Column3]],AD:AD,0))</f>
        <v>#N/A</v>
      </c>
    </row>
    <row r="273" spans="1:40" ht="13.5" thickBot="1">
      <c r="A273" s="73">
        <v>299</v>
      </c>
      <c r="C273">
        <f>ROW()</f>
        <v>273</v>
      </c>
      <c r="D273">
        <f>INDEX(Table1[ROWID],A:A)</f>
        <v>287</v>
      </c>
      <c r="E273">
        <f>INDEX(Table1[//DBS],A:A)</f>
        <v>1090</v>
      </c>
      <c r="F273">
        <f>INDEX(Table1[HARGA_CONV],A:A)</f>
        <v>3750</v>
      </c>
      <c r="G273" t="str">
        <f>IF(INDEX(Table1[SALES_H],Table4[[#This Row],[ROWID]])=0,"",INDEX(Table1[SALES_H],Table4[[#This Row],[ROWID]]))</f>
        <v>G</v>
      </c>
      <c r="H273" t="str">
        <f>IF(Table4[[#This Row],[SALES]]="","",INDEX(SALES_DICT[2],MATCH(Table4[[#This Row],[SALES]],SALES_DICT[1],0)))</f>
        <v>G</v>
      </c>
      <c r="I273" s="2" t="str">
        <f>IF(INDEX(Table1[DISKON],A:A)=0,"",INDEX(Table1[DISKON],A:A))</f>
        <v/>
      </c>
      <c r="J273" s="2" t="str">
        <f>IF(INDEX(Table1[DISKON NOTA],A:A)=0,"",INDEX(Table1[DISKON NOTA],A:A))</f>
        <v/>
      </c>
      <c r="K273" s="7">
        <f>INDEX(Table1[ISI_CONV],A:A)</f>
        <v>40</v>
      </c>
      <c r="L273" s="11">
        <f>INDEX(Table1[NOTA TOKO],Table4[[#This Row],[ROWID]])</f>
        <v>3571</v>
      </c>
      <c r="M273" t="str">
        <f>Table4[[#This Row],[SALES DICT]]</f>
        <v>G</v>
      </c>
      <c r="N273" t="str">
        <f>INDEX(Table1[TOKO-KOTA_H],A:A)</f>
        <v>ANDI STAR-SALATIGA</v>
      </c>
      <c r="O273" t="str">
        <f>IF(INDEX(Table1[KODE BARANG],A:A)=0,"",INDEX(Table1[KODE BARANG],A:A))</f>
        <v>GAR-IM150</v>
      </c>
      <c r="P273" t="str">
        <f>INDEX(Table1[NAMA BARANG],A:A)</f>
        <v>GARISAN SET 20CM 8208 (1 BOX=40 PCS)</v>
      </c>
      <c r="Q273" t="str">
        <f>INDEX(Table1[ADA DI DAFTAR STOCK?],A:A)</f>
        <v>ADA</v>
      </c>
      <c r="R273" t="str">
        <f>SUBSTITUTE(_xlfn.NUMBERVALUE(Table4[[#This Row],[JUMLAH]],",","."),",",".")</f>
        <v>40</v>
      </c>
      <c r="S273" t="str">
        <f>INDEX(Table1[SATUAN_CONV],A:A)</f>
        <v>PCS</v>
      </c>
      <c r="T273" s="10" t="str">
        <f>SUBSTITUTE(_xlfn.NUMBERVALUE(Table4[[#This Row],[HARGA]],",","."),",",".")</f>
        <v>3750</v>
      </c>
      <c r="U273" s="12" t="str">
        <f>SUBSTITUTE(Table4[[#This Row],[DISKON]],",",".")</f>
        <v/>
      </c>
      <c r="V273" s="12" t="str">
        <f>SUBSTITUTE(Table4[[#This Row],[DISKON NOTA]],",",".")</f>
        <v/>
      </c>
      <c r="W273" s="3">
        <f>INDEX(Table1[TANGGAL NOTA_H],A:A)</f>
        <v>45531</v>
      </c>
      <c r="X273" s="3" t="str">
        <f>IF(INDEX(Table1[TANGGAL GUDANG_H],A:A)="","",INDEX(Table1[TANGGAL GUDANG_H],A:A))</f>
        <v/>
      </c>
      <c r="Y273" s="3">
        <f>INDEX(Table1[TANGGAL UPDATE_H],A:A)</f>
        <v>45534</v>
      </c>
      <c r="Z273" t="str">
        <f>INDEX(Table1[KOMENTAR_H],A:A)</f>
        <v/>
      </c>
      <c r="AA273"/>
      <c r="AB273">
        <f>IF(Table4[[#This Row],[DISKON]]="",Table4[[#This Row],[HARGA]],Table4[[#This Row],[HARGA]]*Table4[[#This Row],[DISKON]])</f>
        <v>3750</v>
      </c>
      <c r="AC273">
        <f>Table4[[#This Row],[TATAL DISKON]]*Table4[[#This Row],[JUMLAH]]</f>
        <v>150000</v>
      </c>
      <c r="AD273" t="str">
        <f>CONCATENATE(Table4[[#This Row],[SALES_C]],Table4[[#This Row],[NOTA TOKO]])</f>
        <v>G3571</v>
      </c>
      <c r="AE273">
        <f>INDEX(Table1[I],'4'!A:A)</f>
        <v>0</v>
      </c>
      <c r="AF273" t="e">
        <f>IF(Table4[[#This Row],[Column2]]="","",MATCH(Table4[[#This Row],[Column2]],AM:AM,0))</f>
        <v>#N/A</v>
      </c>
      <c r="AG273" t="str">
        <f>CONCATENATE(Table4[[#This Row],[TOKO-KOTA]],"_",Table4[[#This Row],[NAMA BARANG]])</f>
        <v>ANDI STAR-SALATIGA_GARISAN SET 20CM 8208 (1 BOX=40 PCS)</v>
      </c>
      <c r="AH273" t="str">
        <f>CONCATENATE(Table4[[#This Row],[CONCAT_TOKO KOTA + NAMA BARANG]],"_",Table4[[#This Row],[HARGA_C]])</f>
        <v>ANDI STAR-SALATIGA_GARISAN SET 20CM 8208 (1 BOX=40 PCS)_3750</v>
      </c>
      <c r="AK273" s="64">
        <v>2598</v>
      </c>
      <c r="AL273" s="8" t="s">
        <v>6664</v>
      </c>
      <c r="AM273" t="str">
        <f t="shared" si="4"/>
        <v>G2598</v>
      </c>
      <c r="AN273" t="e">
        <f>IF(Table10[[#This Row],[Column3]]="","",MATCH(Table10[[#This Row],[Column3]],AD:AD,0))</f>
        <v>#N/A</v>
      </c>
    </row>
    <row r="274" spans="1:40" ht="13.5" thickBot="1">
      <c r="A274" s="73">
        <v>300</v>
      </c>
      <c r="C274">
        <f>ROW()</f>
        <v>274</v>
      </c>
      <c r="D274">
        <f>INDEX(Table1[ROWID],A:A)</f>
        <v>287</v>
      </c>
      <c r="E274" t="str">
        <f>INDEX(Table1[//DBS],A:A)</f>
        <v/>
      </c>
      <c r="F274">
        <f>INDEX(Table1[HARGA_CONV],A:A)</f>
        <v>25000</v>
      </c>
      <c r="G274" t="str">
        <f>IF(INDEX(Table1[SALES_H],Table4[[#This Row],[ROWID]])=0,"",INDEX(Table1[SALES_H],Table4[[#This Row],[ROWID]]))</f>
        <v>G</v>
      </c>
      <c r="H274" t="str">
        <f>IF(Table4[[#This Row],[SALES]]="","",INDEX(SALES_DICT[2],MATCH(Table4[[#This Row],[SALES]],SALES_DICT[1],0)))</f>
        <v>G</v>
      </c>
      <c r="I274" s="2" t="str">
        <f>IF(INDEX(Table1[DISKON],A:A)=0,"",INDEX(Table1[DISKON],A:A))</f>
        <v/>
      </c>
      <c r="J274" s="2" t="str">
        <f>IF(INDEX(Table1[DISKON NOTA],A:A)=0,"",INDEX(Table1[DISKON NOTA],A:A))</f>
        <v/>
      </c>
      <c r="K274" s="7">
        <f>INDEX(Table1[ISI_CONV],A:A)</f>
        <v>2</v>
      </c>
      <c r="L274" s="11">
        <f>INDEX(Table1[NOTA TOKO],Table4[[#This Row],[ROWID]])</f>
        <v>3571</v>
      </c>
      <c r="M274" t="str">
        <f>Table4[[#This Row],[SALES DICT]]</f>
        <v>G</v>
      </c>
      <c r="N274" t="str">
        <f>INDEX(Table1[TOKO-KOTA_H],A:A)</f>
        <v>ANDI STAR-SALATIGA</v>
      </c>
      <c r="O274" t="str">
        <f>IF(INDEX(Table1[KODE BARANG],A:A)=0,"",INDEX(Table1[KODE BARANG],A:A))</f>
        <v/>
      </c>
      <c r="P274" t="str">
        <f>INDEX(Table1[NAMA BARANG],A:A)</f>
        <v>DISPENSER KUROMI</v>
      </c>
      <c r="Q274" t="str">
        <f>INDEX(Table1[ADA DI DAFTAR STOCK?],A:A)</f>
        <v>TIDAK ADA</v>
      </c>
      <c r="R274" t="str">
        <f>SUBSTITUTE(_xlfn.NUMBERVALUE(Table4[[#This Row],[JUMLAH]],",","."),",",".")</f>
        <v>2</v>
      </c>
      <c r="S274" t="str">
        <f>INDEX(Table1[SATUAN_CONV],A:A)</f>
        <v>LSN</v>
      </c>
      <c r="T274" s="10" t="str">
        <f>SUBSTITUTE(_xlfn.NUMBERVALUE(Table4[[#This Row],[HARGA]],",","."),",",".")</f>
        <v>25000</v>
      </c>
      <c r="U274" s="12" t="str">
        <f>SUBSTITUTE(Table4[[#This Row],[DISKON]],",",".")</f>
        <v/>
      </c>
      <c r="V274" s="12" t="str">
        <f>SUBSTITUTE(Table4[[#This Row],[DISKON NOTA]],",",".")</f>
        <v/>
      </c>
      <c r="W274" s="3">
        <f>INDEX(Table1[TANGGAL NOTA_H],A:A)</f>
        <v>45531</v>
      </c>
      <c r="X274" s="3" t="str">
        <f>IF(INDEX(Table1[TANGGAL GUDANG_H],A:A)="","",INDEX(Table1[TANGGAL GUDANG_H],A:A))</f>
        <v/>
      </c>
      <c r="Y274" s="3">
        <f>INDEX(Table1[TANGGAL UPDATE_H],A:A)</f>
        <v>45534</v>
      </c>
      <c r="Z274" t="str">
        <f>INDEX(Table1[KOMENTAR_H],A:A)</f>
        <v/>
      </c>
      <c r="AA274"/>
      <c r="AB274">
        <f>IF(Table4[[#This Row],[DISKON]]="",Table4[[#This Row],[HARGA]],Table4[[#This Row],[HARGA]]*Table4[[#This Row],[DISKON]])</f>
        <v>25000</v>
      </c>
      <c r="AC274">
        <f>Table4[[#This Row],[TATAL DISKON]]*Table4[[#This Row],[JUMLAH]]</f>
        <v>50000</v>
      </c>
      <c r="AD274" t="str">
        <f>CONCATENATE(Table4[[#This Row],[SALES_C]],Table4[[#This Row],[NOTA TOKO]])</f>
        <v>G3571</v>
      </c>
      <c r="AE274">
        <f>INDEX(Table1[I],'4'!A:A)</f>
        <v>0</v>
      </c>
      <c r="AF274" t="e">
        <f>IF(Table4[[#This Row],[Column2]]="","",MATCH(Table4[[#This Row],[Column2]],AM:AM,0))</f>
        <v>#N/A</v>
      </c>
      <c r="AG274" t="str">
        <f>CONCATENATE(Table4[[#This Row],[TOKO-KOTA]],"_",Table4[[#This Row],[NAMA BARANG]])</f>
        <v>ANDI STAR-SALATIGA_DISPENSER KUROMI</v>
      </c>
      <c r="AH274" t="str">
        <f>CONCATENATE(Table4[[#This Row],[CONCAT_TOKO KOTA + NAMA BARANG]],"_",Table4[[#This Row],[HARGA_C]])</f>
        <v>ANDI STAR-SALATIGA_DISPENSER KUROMI_25000</v>
      </c>
      <c r="AK274" s="64">
        <v>2598</v>
      </c>
      <c r="AL274" s="8" t="s">
        <v>6664</v>
      </c>
      <c r="AM274" t="str">
        <f t="shared" si="4"/>
        <v>G2598</v>
      </c>
      <c r="AN274" t="e">
        <f>IF(Table10[[#This Row],[Column3]]="","",MATCH(Table10[[#This Row],[Column3]],AD:AD,0))</f>
        <v>#N/A</v>
      </c>
    </row>
    <row r="275" spans="1:40" ht="13.5" thickBot="1">
      <c r="A275" s="73">
        <v>302</v>
      </c>
      <c r="C275">
        <f>ROW()</f>
        <v>275</v>
      </c>
      <c r="D275">
        <f>INDEX(Table1[ROWID],A:A)</f>
        <v>302</v>
      </c>
      <c r="E275">
        <f>INDEX(Table1[//DBS],A:A)</f>
        <v>439</v>
      </c>
      <c r="F275">
        <f>INDEX(Table1[HARGA_CONV],A:A)</f>
        <v>52500</v>
      </c>
      <c r="G275" t="str">
        <f>IF(INDEX(Table1[SALES_H],Table4[[#This Row],[ROWID]])=0,"",INDEX(Table1[SALES_H],Table4[[#This Row],[ROWID]]))</f>
        <v>G</v>
      </c>
      <c r="H275" t="str">
        <f>IF(Table4[[#This Row],[SALES]]="","",INDEX(SALES_DICT[2],MATCH(Table4[[#This Row],[SALES]],SALES_DICT[1],0)))</f>
        <v>G</v>
      </c>
      <c r="I275" s="2" t="str">
        <f>IF(INDEX(Table1[DISKON],A:A)=0,"",INDEX(Table1[DISKON],A:A))</f>
        <v/>
      </c>
      <c r="J275" s="2" t="str">
        <f>IF(INDEX(Table1[DISKON NOTA],A:A)=0,"",INDEX(Table1[DISKON NOTA],A:A))</f>
        <v/>
      </c>
      <c r="K275" s="7">
        <f>INDEX(Table1[ISI_CONV],A:A)</f>
        <v>1</v>
      </c>
      <c r="L275" s="11">
        <f>INDEX(Table1[NOTA TOKO],Table4[[#This Row],[ROWID]])</f>
        <v>3524</v>
      </c>
      <c r="M275" t="str">
        <f>Table4[[#This Row],[SALES DICT]]</f>
        <v>G</v>
      </c>
      <c r="N275" t="str">
        <f>INDEX(Table1[TOKO-KOTA_H],A:A)</f>
        <v>PRISMA-YOGYA</v>
      </c>
      <c r="O275" t="str">
        <f>IF(INDEX(Table1[KODE BARANG],A:A)=0,"",INDEX(Table1[KODE BARANG],A:A))</f>
        <v>BOL-PL82</v>
      </c>
      <c r="P275" t="str">
        <f>INDEX(Table1[NAMA BARANG],A:A)</f>
        <v>BP PELNA ULIR 01 HITAM</v>
      </c>
      <c r="Q275" t="str">
        <f>INDEX(Table1[ADA DI DAFTAR STOCK?],A:A)</f>
        <v>ADA</v>
      </c>
      <c r="R275" t="str">
        <f>SUBSTITUTE(_xlfn.NUMBERVALUE(Table4[[#This Row],[JUMLAH]],",","."),",",".")</f>
        <v>1</v>
      </c>
      <c r="S275" t="str">
        <f>INDEX(Table1[SATUAN_CONV],A:A)</f>
        <v>GRS</v>
      </c>
      <c r="T275" s="10" t="str">
        <f>SUBSTITUTE(_xlfn.NUMBERVALUE(Table4[[#This Row],[HARGA]],",","."),",",".")</f>
        <v>52500</v>
      </c>
      <c r="U275" s="12" t="str">
        <f>SUBSTITUTE(Table4[[#This Row],[DISKON]],",",".")</f>
        <v/>
      </c>
      <c r="V275" s="12" t="str">
        <f>SUBSTITUTE(Table4[[#This Row],[DISKON NOTA]],",",".")</f>
        <v/>
      </c>
      <c r="W275" s="3">
        <f>INDEX(Table1[TANGGAL NOTA_H],A:A)</f>
        <v>45531</v>
      </c>
      <c r="X275" s="3" t="str">
        <f>IF(INDEX(Table1[TANGGAL GUDANG_H],A:A)="","",INDEX(Table1[TANGGAL GUDANG_H],A:A))</f>
        <v/>
      </c>
      <c r="Y275" s="3">
        <f>INDEX(Table1[TANGGAL UPDATE_H],A:A)</f>
        <v>45534</v>
      </c>
      <c r="Z275" t="str">
        <f>INDEX(Table1[KOMENTAR_H],A:A)</f>
        <v/>
      </c>
      <c r="AA275"/>
      <c r="AB275">
        <f>IF(Table4[[#This Row],[DISKON]]="",Table4[[#This Row],[HARGA]],Table4[[#This Row],[HARGA]]*Table4[[#This Row],[DISKON]])</f>
        <v>52500</v>
      </c>
      <c r="AC275">
        <f>Table4[[#This Row],[TATAL DISKON]]*Table4[[#This Row],[JUMLAH]]</f>
        <v>52500</v>
      </c>
      <c r="AD275" t="str">
        <f>CONCATENATE(Table4[[#This Row],[SALES_C]],Table4[[#This Row],[NOTA TOKO]])</f>
        <v>G3524</v>
      </c>
      <c r="AE275">
        <f>INDEX(Table1[I],'4'!A:A)</f>
        <v>0</v>
      </c>
      <c r="AF275" t="e">
        <f>IF(Table4[[#This Row],[Column2]]="","",MATCH(Table4[[#This Row],[Column2]],AM:AM,0))</f>
        <v>#N/A</v>
      </c>
      <c r="AG275" t="str">
        <f>CONCATENATE(Table4[[#This Row],[TOKO-KOTA]],"_",Table4[[#This Row],[NAMA BARANG]])</f>
        <v>PRISMA-YOGYA_BP PELNA ULIR 01 HITAM</v>
      </c>
      <c r="AH275" t="str">
        <f>CONCATENATE(Table4[[#This Row],[CONCAT_TOKO KOTA + NAMA BARANG]],"_",Table4[[#This Row],[HARGA_C]])</f>
        <v>PRISMA-YOGYA_BP PELNA ULIR 01 HITAM_52500</v>
      </c>
      <c r="AK275" s="64">
        <v>2598</v>
      </c>
      <c r="AL275" s="8" t="s">
        <v>6664</v>
      </c>
      <c r="AM275" t="str">
        <f t="shared" si="4"/>
        <v>G2598</v>
      </c>
      <c r="AN275" t="e">
        <f>IF(Table10[[#This Row],[Column3]]="","",MATCH(Table10[[#This Row],[Column3]],AD:AD,0))</f>
        <v>#N/A</v>
      </c>
    </row>
    <row r="276" spans="1:40" ht="13.5" thickBot="1">
      <c r="A276" s="73">
        <v>303</v>
      </c>
      <c r="C276">
        <f>ROW()</f>
        <v>276</v>
      </c>
      <c r="D276">
        <f>INDEX(Table1[ROWID],A:A)</f>
        <v>302</v>
      </c>
      <c r="E276">
        <f>INDEX(Table1[//DBS],A:A)</f>
        <v>62</v>
      </c>
      <c r="F276">
        <f>INDEX(Table1[HARGA_CONV],A:A)</f>
        <v>13500</v>
      </c>
      <c r="G276" t="str">
        <f>IF(INDEX(Table1[SALES_H],Table4[[#This Row],[ROWID]])=0,"",INDEX(Table1[SALES_H],Table4[[#This Row],[ROWID]]))</f>
        <v>G</v>
      </c>
      <c r="H276" t="str">
        <f>IF(Table4[[#This Row],[SALES]]="","",INDEX(SALES_DICT[2],MATCH(Table4[[#This Row],[SALES]],SALES_DICT[1],0)))</f>
        <v>G</v>
      </c>
      <c r="I276" s="2" t="str">
        <f>IF(INDEX(Table1[DISKON],A:A)=0,"",INDEX(Table1[DISKON],A:A))</f>
        <v/>
      </c>
      <c r="J276" s="2" t="str">
        <f>IF(INDEX(Table1[DISKON NOTA],A:A)=0,"",INDEX(Table1[DISKON NOTA],A:A))</f>
        <v/>
      </c>
      <c r="K276" s="7">
        <f>INDEX(Table1[ISI_CONV],A:A)</f>
        <v>12</v>
      </c>
      <c r="L276" s="11">
        <f>INDEX(Table1[NOTA TOKO],Table4[[#This Row],[ROWID]])</f>
        <v>3524</v>
      </c>
      <c r="M276" t="str">
        <f>Table4[[#This Row],[SALES DICT]]</f>
        <v>G</v>
      </c>
      <c r="N276" t="str">
        <f>INDEX(Table1[TOKO-KOTA_H],A:A)</f>
        <v>PRISMA-YOGYA</v>
      </c>
      <c r="O276" t="str">
        <f>IF(INDEX(Table1[KODE BARANG],A:A)=0,"",INDEX(Table1[KODE BARANG],A:A))</f>
        <v>AGE-NB13</v>
      </c>
      <c r="P276" t="str">
        <f>INDEX(Table1[NAMA BARANG],A:A)</f>
        <v>AGENDA PRO DELUXE PC-121 WK KECIL</v>
      </c>
      <c r="Q276" t="str">
        <f>INDEX(Table1[ADA DI DAFTAR STOCK?],A:A)</f>
        <v>ADA</v>
      </c>
      <c r="R276" t="str">
        <f>SUBSTITUTE(_xlfn.NUMBERVALUE(Table4[[#This Row],[JUMLAH]],",","."),",",".")</f>
        <v>12</v>
      </c>
      <c r="S276" t="str">
        <f>INDEX(Table1[SATUAN_CONV],A:A)</f>
        <v>PCS</v>
      </c>
      <c r="T276" s="10" t="str">
        <f>SUBSTITUTE(_xlfn.NUMBERVALUE(Table4[[#This Row],[HARGA]],",","."),",",".")</f>
        <v>13500</v>
      </c>
      <c r="U276" s="12" t="str">
        <f>SUBSTITUTE(Table4[[#This Row],[DISKON]],",",".")</f>
        <v/>
      </c>
      <c r="V276" s="12" t="str">
        <f>SUBSTITUTE(Table4[[#This Row],[DISKON NOTA]],",",".")</f>
        <v/>
      </c>
      <c r="W276" s="3">
        <f>INDEX(Table1[TANGGAL NOTA_H],A:A)</f>
        <v>45531</v>
      </c>
      <c r="X276" s="3" t="str">
        <f>IF(INDEX(Table1[TANGGAL GUDANG_H],A:A)="","",INDEX(Table1[TANGGAL GUDANG_H],A:A))</f>
        <v/>
      </c>
      <c r="Y276" s="3">
        <f>INDEX(Table1[TANGGAL UPDATE_H],A:A)</f>
        <v>45534</v>
      </c>
      <c r="Z276" t="str">
        <f>INDEX(Table1[KOMENTAR_H],A:A)</f>
        <v/>
      </c>
      <c r="AA276"/>
      <c r="AB276">
        <f>IF(Table4[[#This Row],[DISKON]]="",Table4[[#This Row],[HARGA]],Table4[[#This Row],[HARGA]]*Table4[[#This Row],[DISKON]])</f>
        <v>13500</v>
      </c>
      <c r="AC276">
        <f>Table4[[#This Row],[TATAL DISKON]]*Table4[[#This Row],[JUMLAH]]</f>
        <v>162000</v>
      </c>
      <c r="AD276" t="str">
        <f>CONCATENATE(Table4[[#This Row],[SALES_C]],Table4[[#This Row],[NOTA TOKO]])</f>
        <v>G3524</v>
      </c>
      <c r="AE276">
        <f>INDEX(Table1[I],'4'!A:A)</f>
        <v>0</v>
      </c>
      <c r="AF276" t="e">
        <f>IF(Table4[[#This Row],[Column2]]="","",MATCH(Table4[[#This Row],[Column2]],AM:AM,0))</f>
        <v>#N/A</v>
      </c>
      <c r="AG276" t="str">
        <f>CONCATENATE(Table4[[#This Row],[TOKO-KOTA]],"_",Table4[[#This Row],[NAMA BARANG]])</f>
        <v>PRISMA-YOGYA_AGENDA PRO DELUXE PC-121 WK KECIL</v>
      </c>
      <c r="AH276" t="str">
        <f>CONCATENATE(Table4[[#This Row],[CONCAT_TOKO KOTA + NAMA BARANG]],"_",Table4[[#This Row],[HARGA_C]])</f>
        <v>PRISMA-YOGYA_AGENDA PRO DELUXE PC-121 WK KECIL_13500</v>
      </c>
      <c r="AK276" s="64">
        <v>2598</v>
      </c>
      <c r="AL276" s="8" t="s">
        <v>6664</v>
      </c>
      <c r="AM276" t="str">
        <f t="shared" si="4"/>
        <v>G2598</v>
      </c>
      <c r="AN276" t="e">
        <f>IF(Table10[[#This Row],[Column3]]="","",MATCH(Table10[[#This Row],[Column3]],AD:AD,0))</f>
        <v>#N/A</v>
      </c>
    </row>
    <row r="277" spans="1:40" ht="13.5" thickBot="1">
      <c r="A277" s="73">
        <v>304</v>
      </c>
      <c r="C277">
        <f>ROW()</f>
        <v>277</v>
      </c>
      <c r="D277">
        <f>INDEX(Table1[ROWID],A:A)</f>
        <v>302</v>
      </c>
      <c r="E277">
        <f>INDEX(Table1[//DBS],A:A)</f>
        <v>1466</v>
      </c>
      <c r="F277">
        <f>INDEX(Table1[HARGA_CONV],A:A)</f>
        <v>7500</v>
      </c>
      <c r="G277" t="str">
        <f>IF(INDEX(Table1[SALES_H],Table4[[#This Row],[ROWID]])=0,"",INDEX(Table1[SALES_H],Table4[[#This Row],[ROWID]]))</f>
        <v>G</v>
      </c>
      <c r="H277" t="str">
        <f>IF(Table4[[#This Row],[SALES]]="","",INDEX(SALES_DICT[2],MATCH(Table4[[#This Row],[SALES]],SALES_DICT[1],0)))</f>
        <v>G</v>
      </c>
      <c r="I277" s="2" t="str">
        <f>IF(INDEX(Table1[DISKON],A:A)=0,"",INDEX(Table1[DISKON],A:A))</f>
        <v/>
      </c>
      <c r="J277" s="2" t="str">
        <f>IF(INDEX(Table1[DISKON NOTA],A:A)=0,"",INDEX(Table1[DISKON NOTA],A:A))</f>
        <v/>
      </c>
      <c r="K277" s="7">
        <f>INDEX(Table1[ISI_CONV],A:A)</f>
        <v>10</v>
      </c>
      <c r="L277" s="11">
        <f>INDEX(Table1[NOTA TOKO],Table4[[#This Row],[ROWID]])</f>
        <v>3524</v>
      </c>
      <c r="M277" t="str">
        <f>Table4[[#This Row],[SALES DICT]]</f>
        <v>G</v>
      </c>
      <c r="N277" t="str">
        <f>INDEX(Table1[TOKO-KOTA_H],A:A)</f>
        <v>PRISMA-YOGYA</v>
      </c>
      <c r="O277" t="str">
        <f>IF(INDEX(Table1[KODE BARANG],A:A)=0,"",INDEX(Table1[KODE BARANG],A:A))</f>
        <v>KUA-TF2</v>
      </c>
      <c r="P277" t="str">
        <f>INDEX(Table1[NAMA BARANG],A:A)</f>
        <v>KUAS TF ART TF-2023</v>
      </c>
      <c r="Q277" t="str">
        <f>INDEX(Table1[ADA DI DAFTAR STOCK?],A:A)</f>
        <v>ADA</v>
      </c>
      <c r="R277" t="str">
        <f>SUBSTITUTE(_xlfn.NUMBERVALUE(Table4[[#This Row],[JUMLAH]],",","."),",",".")</f>
        <v>10</v>
      </c>
      <c r="S277" t="str">
        <f>INDEX(Table1[SATUAN_CONV],A:A)</f>
        <v>SET</v>
      </c>
      <c r="T277" s="10" t="str">
        <f>SUBSTITUTE(_xlfn.NUMBERVALUE(Table4[[#This Row],[HARGA]],",","."),",",".")</f>
        <v>7500</v>
      </c>
      <c r="U277" s="12" t="str">
        <f>SUBSTITUTE(Table4[[#This Row],[DISKON]],",",".")</f>
        <v/>
      </c>
      <c r="V277" s="12" t="str">
        <f>SUBSTITUTE(Table4[[#This Row],[DISKON NOTA]],",",".")</f>
        <v/>
      </c>
      <c r="W277" s="3">
        <f>INDEX(Table1[TANGGAL NOTA_H],A:A)</f>
        <v>45531</v>
      </c>
      <c r="X277" s="3" t="str">
        <f>IF(INDEX(Table1[TANGGAL GUDANG_H],A:A)="","",INDEX(Table1[TANGGAL GUDANG_H],A:A))</f>
        <v/>
      </c>
      <c r="Y277" s="3">
        <f>INDEX(Table1[TANGGAL UPDATE_H],A:A)</f>
        <v>45534</v>
      </c>
      <c r="Z277" t="str">
        <f>INDEX(Table1[KOMENTAR_H],A:A)</f>
        <v/>
      </c>
      <c r="AA277"/>
      <c r="AB277">
        <f>IF(Table4[[#This Row],[DISKON]]="",Table4[[#This Row],[HARGA]],Table4[[#This Row],[HARGA]]*Table4[[#This Row],[DISKON]])</f>
        <v>7500</v>
      </c>
      <c r="AC277">
        <f>Table4[[#This Row],[TATAL DISKON]]*Table4[[#This Row],[JUMLAH]]</f>
        <v>75000</v>
      </c>
      <c r="AD277" t="str">
        <f>CONCATENATE(Table4[[#This Row],[SALES_C]],Table4[[#This Row],[NOTA TOKO]])</f>
        <v>G3524</v>
      </c>
      <c r="AE277">
        <f>INDEX(Table1[I],'4'!A:A)</f>
        <v>0</v>
      </c>
      <c r="AF277" t="e">
        <f>IF(Table4[[#This Row],[Column2]]="","",MATCH(Table4[[#This Row],[Column2]],AM:AM,0))</f>
        <v>#N/A</v>
      </c>
      <c r="AG277" t="str">
        <f>CONCATENATE(Table4[[#This Row],[TOKO-KOTA]],"_",Table4[[#This Row],[NAMA BARANG]])</f>
        <v>PRISMA-YOGYA_KUAS TF ART TF-2023</v>
      </c>
      <c r="AH277" t="str">
        <f>CONCATENATE(Table4[[#This Row],[CONCAT_TOKO KOTA + NAMA BARANG]],"_",Table4[[#This Row],[HARGA_C]])</f>
        <v>PRISMA-YOGYA_KUAS TF ART TF-2023_7500</v>
      </c>
      <c r="AK277" s="64">
        <v>2598</v>
      </c>
      <c r="AL277" s="8" t="s">
        <v>6664</v>
      </c>
      <c r="AM277" t="str">
        <f t="shared" si="4"/>
        <v>G2598</v>
      </c>
      <c r="AN277" t="e">
        <f>IF(Table10[[#This Row],[Column3]]="","",MATCH(Table10[[#This Row],[Column3]],AD:AD,0))</f>
        <v>#N/A</v>
      </c>
    </row>
    <row r="278" spans="1:40" ht="13.5" thickBot="1">
      <c r="A278" s="73">
        <v>305</v>
      </c>
      <c r="C278">
        <f>ROW()</f>
        <v>278</v>
      </c>
      <c r="D278">
        <f>INDEX(Table1[ROWID],A:A)</f>
        <v>302</v>
      </c>
      <c r="E278">
        <f>INDEX(Table1[//DBS],A:A)</f>
        <v>2202</v>
      </c>
      <c r="F278">
        <f>INDEX(Table1[HARGA_CONV],A:A)</f>
        <v>75000</v>
      </c>
      <c r="G278" t="str">
        <f>IF(INDEX(Table1[SALES_H],Table4[[#This Row],[ROWID]])=0,"",INDEX(Table1[SALES_H],Table4[[#This Row],[ROWID]]))</f>
        <v>G</v>
      </c>
      <c r="H278" t="str">
        <f>IF(Table4[[#This Row],[SALES]]="","",INDEX(SALES_DICT[2],MATCH(Table4[[#This Row],[SALES]],SALES_DICT[1],0)))</f>
        <v>G</v>
      </c>
      <c r="I278" s="2" t="str">
        <f>IF(INDEX(Table1[DISKON],A:A)=0,"",INDEX(Table1[DISKON],A:A))</f>
        <v/>
      </c>
      <c r="J278" s="2" t="str">
        <f>IF(INDEX(Table1[DISKON NOTA],A:A)=0,"",INDEX(Table1[DISKON NOTA],A:A))</f>
        <v/>
      </c>
      <c r="K278" s="7">
        <f>INDEX(Table1[ISI_CONV],A:A)</f>
        <v>2</v>
      </c>
      <c r="L278" s="11">
        <f>INDEX(Table1[NOTA TOKO],Table4[[#This Row],[ROWID]])</f>
        <v>3524</v>
      </c>
      <c r="M278" t="str">
        <f>Table4[[#This Row],[SALES DICT]]</f>
        <v>G</v>
      </c>
      <c r="N278" t="str">
        <f>INDEX(Table1[TOKO-KOTA_H],A:A)</f>
        <v>PRISMA-YOGYA</v>
      </c>
      <c r="O278" t="str">
        <f>IF(INDEX(Table1[KODE BARANG],A:A)=0,"",INDEX(Table1[KODE BARANG],A:A))</f>
        <v>OIL-NB1</v>
      </c>
      <c r="P278" t="str">
        <f>INDEX(Table1[NAMA BARANG],A:A)</f>
        <v>OIL PASTEL HW 12</v>
      </c>
      <c r="Q278" t="str">
        <f>INDEX(Table1[ADA DI DAFTAR STOCK?],A:A)</f>
        <v>ADA</v>
      </c>
      <c r="R278" t="str">
        <f>SUBSTITUTE(_xlfn.NUMBERVALUE(Table4[[#This Row],[JUMLAH]],",","."),",",".")</f>
        <v>2</v>
      </c>
      <c r="S278" t="str">
        <f>INDEX(Table1[SATUAN_CONV],A:A)</f>
        <v>LSN</v>
      </c>
      <c r="T278" s="10" t="str">
        <f>SUBSTITUTE(_xlfn.NUMBERVALUE(Table4[[#This Row],[HARGA]],",","."),",",".")</f>
        <v>75000</v>
      </c>
      <c r="U278" s="12" t="str">
        <f>SUBSTITUTE(Table4[[#This Row],[DISKON]],",",".")</f>
        <v/>
      </c>
      <c r="V278" s="12" t="str">
        <f>SUBSTITUTE(Table4[[#This Row],[DISKON NOTA]],",",".")</f>
        <v/>
      </c>
      <c r="W278" s="3">
        <f>INDEX(Table1[TANGGAL NOTA_H],A:A)</f>
        <v>45531</v>
      </c>
      <c r="X278" s="3" t="str">
        <f>IF(INDEX(Table1[TANGGAL GUDANG_H],A:A)="","",INDEX(Table1[TANGGAL GUDANG_H],A:A))</f>
        <v/>
      </c>
      <c r="Y278" s="3">
        <f>INDEX(Table1[TANGGAL UPDATE_H],A:A)</f>
        <v>45534</v>
      </c>
      <c r="Z278" t="str">
        <f>INDEX(Table1[KOMENTAR_H],A:A)</f>
        <v/>
      </c>
      <c r="AA278"/>
      <c r="AB278">
        <f>IF(Table4[[#This Row],[DISKON]]="",Table4[[#This Row],[HARGA]],Table4[[#This Row],[HARGA]]*Table4[[#This Row],[DISKON]])</f>
        <v>75000</v>
      </c>
      <c r="AC278">
        <f>Table4[[#This Row],[TATAL DISKON]]*Table4[[#This Row],[JUMLAH]]</f>
        <v>150000</v>
      </c>
      <c r="AD278" t="str">
        <f>CONCATENATE(Table4[[#This Row],[SALES_C]],Table4[[#This Row],[NOTA TOKO]])</f>
        <v>G3524</v>
      </c>
      <c r="AE278">
        <f>INDEX(Table1[I],'4'!A:A)</f>
        <v>0</v>
      </c>
      <c r="AF278" t="e">
        <f>IF(Table4[[#This Row],[Column2]]="","",MATCH(Table4[[#This Row],[Column2]],AM:AM,0))</f>
        <v>#N/A</v>
      </c>
      <c r="AG278" t="str">
        <f>CONCATENATE(Table4[[#This Row],[TOKO-KOTA]],"_",Table4[[#This Row],[NAMA BARANG]])</f>
        <v>PRISMA-YOGYA_OIL PASTEL HW 12</v>
      </c>
      <c r="AH278" t="str">
        <f>CONCATENATE(Table4[[#This Row],[CONCAT_TOKO KOTA + NAMA BARANG]],"_",Table4[[#This Row],[HARGA_C]])</f>
        <v>PRISMA-YOGYA_OIL PASTEL HW 12_75000</v>
      </c>
      <c r="AK278" s="64">
        <v>2598</v>
      </c>
      <c r="AL278" s="8" t="s">
        <v>6664</v>
      </c>
      <c r="AM278" t="str">
        <f t="shared" si="4"/>
        <v>G2598</v>
      </c>
      <c r="AN278" t="e">
        <f>IF(Table10[[#This Row],[Column3]]="","",MATCH(Table10[[#This Row],[Column3]],AD:AD,0))</f>
        <v>#N/A</v>
      </c>
    </row>
    <row r="279" spans="1:40" ht="13.5" thickBot="1">
      <c r="A279" s="73">
        <v>306</v>
      </c>
      <c r="C279">
        <f>ROW()</f>
        <v>279</v>
      </c>
      <c r="D279">
        <f>INDEX(Table1[ROWID],A:A)</f>
        <v>302</v>
      </c>
      <c r="E279">
        <f>INDEX(Table1[//DBS],A:A)</f>
        <v>2660</v>
      </c>
      <c r="F279">
        <f>INDEX(Table1[HARGA_CONV],A:A)</f>
        <v>50000</v>
      </c>
      <c r="G279" t="str">
        <f>IF(INDEX(Table1[SALES_H],Table4[[#This Row],[ROWID]])=0,"",INDEX(Table1[SALES_H],Table4[[#This Row],[ROWID]]))</f>
        <v>G</v>
      </c>
      <c r="H279" t="str">
        <f>IF(Table4[[#This Row],[SALES]]="","",INDEX(SALES_DICT[2],MATCH(Table4[[#This Row],[SALES]],SALES_DICT[1],0)))</f>
        <v>G</v>
      </c>
      <c r="I279" s="2" t="str">
        <f>IF(INDEX(Table1[DISKON],A:A)=0,"",INDEX(Table1[DISKON],A:A))</f>
        <v/>
      </c>
      <c r="J279" s="2" t="str">
        <f>IF(INDEX(Table1[DISKON NOTA],A:A)=0,"",INDEX(Table1[DISKON NOTA],A:A))</f>
        <v/>
      </c>
      <c r="K279" s="7">
        <f>INDEX(Table1[ISI_CONV],A:A)</f>
        <v>1</v>
      </c>
      <c r="L279" s="11">
        <f>INDEX(Table1[NOTA TOKO],Table4[[#This Row],[ROWID]])</f>
        <v>3524</v>
      </c>
      <c r="M279" t="str">
        <f>Table4[[#This Row],[SALES DICT]]</f>
        <v>G</v>
      </c>
      <c r="N279" t="str">
        <f>INDEX(Table1[TOKO-KOTA_H],A:A)</f>
        <v>PRISMA-YOGYA</v>
      </c>
      <c r="O279" t="str">
        <f>IF(INDEX(Table1[KODE BARANG],A:A)=0,"",INDEX(Table1[KODE BARANG],A:A))</f>
        <v>PWA-IN7</v>
      </c>
      <c r="P279" t="str">
        <f>INDEX(Table1[NAMA BARANG],A:A)</f>
        <v>PW INFICO 12W PDK 1235</v>
      </c>
      <c r="Q279" t="str">
        <f>INDEX(Table1[ADA DI DAFTAR STOCK?],A:A)</f>
        <v>ADA</v>
      </c>
      <c r="R279" t="str">
        <f>SUBSTITUTE(_xlfn.NUMBERVALUE(Table4[[#This Row],[JUMLAH]],",","."),",",".")</f>
        <v>1</v>
      </c>
      <c r="S279" t="str">
        <f>INDEX(Table1[SATUAN_CONV],A:A)</f>
        <v>LSN</v>
      </c>
      <c r="T279" s="10" t="str">
        <f>SUBSTITUTE(_xlfn.NUMBERVALUE(Table4[[#This Row],[HARGA]],",","."),",",".")</f>
        <v>50000</v>
      </c>
      <c r="U279" s="12" t="str">
        <f>SUBSTITUTE(Table4[[#This Row],[DISKON]],",",".")</f>
        <v/>
      </c>
      <c r="V279" s="12" t="str">
        <f>SUBSTITUTE(Table4[[#This Row],[DISKON NOTA]],",",".")</f>
        <v/>
      </c>
      <c r="W279" s="3">
        <f>INDEX(Table1[TANGGAL NOTA_H],A:A)</f>
        <v>45531</v>
      </c>
      <c r="X279" s="3" t="str">
        <f>IF(INDEX(Table1[TANGGAL GUDANG_H],A:A)="","",INDEX(Table1[TANGGAL GUDANG_H],A:A))</f>
        <v/>
      </c>
      <c r="Y279" s="3">
        <f>INDEX(Table1[TANGGAL UPDATE_H],A:A)</f>
        <v>45534</v>
      </c>
      <c r="Z279" t="str">
        <f>INDEX(Table1[KOMENTAR_H],A:A)</f>
        <v/>
      </c>
      <c r="AA279"/>
      <c r="AB279">
        <f>IF(Table4[[#This Row],[DISKON]]="",Table4[[#This Row],[HARGA]],Table4[[#This Row],[HARGA]]*Table4[[#This Row],[DISKON]])</f>
        <v>50000</v>
      </c>
      <c r="AC279">
        <f>Table4[[#This Row],[TATAL DISKON]]*Table4[[#This Row],[JUMLAH]]</f>
        <v>50000</v>
      </c>
      <c r="AD279" t="str">
        <f>CONCATENATE(Table4[[#This Row],[SALES_C]],Table4[[#This Row],[NOTA TOKO]])</f>
        <v>G3524</v>
      </c>
      <c r="AE279">
        <f>INDEX(Table1[I],'4'!A:A)</f>
        <v>0</v>
      </c>
      <c r="AF279" t="e">
        <f>IF(Table4[[#This Row],[Column2]]="","",MATCH(Table4[[#This Row],[Column2]],AM:AM,0))</f>
        <v>#N/A</v>
      </c>
      <c r="AG279" t="str">
        <f>CONCATENATE(Table4[[#This Row],[TOKO-KOTA]],"_",Table4[[#This Row],[NAMA BARANG]])</f>
        <v>PRISMA-YOGYA_PW INFICO 12W PDK 1235</v>
      </c>
      <c r="AH279" t="str">
        <f>CONCATENATE(Table4[[#This Row],[CONCAT_TOKO KOTA + NAMA BARANG]],"_",Table4[[#This Row],[HARGA_C]])</f>
        <v>PRISMA-YOGYA_PW INFICO 12W PDK 1235_50000</v>
      </c>
      <c r="AK279" s="64">
        <v>2598</v>
      </c>
      <c r="AL279" s="8" t="s">
        <v>6664</v>
      </c>
      <c r="AM279" t="str">
        <f t="shared" si="4"/>
        <v>G2598</v>
      </c>
      <c r="AN279" t="e">
        <f>IF(Table10[[#This Row],[Column3]]="","",MATCH(Table10[[#This Row],[Column3]],AD:AD,0))</f>
        <v>#N/A</v>
      </c>
    </row>
    <row r="280" spans="1:40" ht="13.5" thickBot="1">
      <c r="A280" s="73">
        <v>307</v>
      </c>
      <c r="C280">
        <f>ROW()</f>
        <v>280</v>
      </c>
      <c r="D280">
        <f>INDEX(Table1[ROWID],A:A)</f>
        <v>302</v>
      </c>
      <c r="E280">
        <f>INDEX(Table1[//DBS],A:A)</f>
        <v>2663</v>
      </c>
      <c r="F280">
        <f>INDEX(Table1[HARGA_CONV],A:A)</f>
        <v>82500</v>
      </c>
      <c r="G280" t="str">
        <f>IF(INDEX(Table1[SALES_H],Table4[[#This Row],[ROWID]])=0,"",INDEX(Table1[SALES_H],Table4[[#This Row],[ROWID]]))</f>
        <v>G</v>
      </c>
      <c r="H280" t="str">
        <f>IF(Table4[[#This Row],[SALES]]="","",INDEX(SALES_DICT[2],MATCH(Table4[[#This Row],[SALES]],SALES_DICT[1],0)))</f>
        <v>G</v>
      </c>
      <c r="I280" s="2" t="str">
        <f>IF(INDEX(Table1[DISKON],A:A)=0,"",INDEX(Table1[DISKON],A:A))</f>
        <v/>
      </c>
      <c r="J280" s="2" t="str">
        <f>IF(INDEX(Table1[DISKON NOTA],A:A)=0,"",INDEX(Table1[DISKON NOTA],A:A))</f>
        <v/>
      </c>
      <c r="K280" s="7">
        <f>INDEX(Table1[ISI_CONV],A:A)</f>
        <v>1</v>
      </c>
      <c r="L280" s="11">
        <f>INDEX(Table1[NOTA TOKO],Table4[[#This Row],[ROWID]])</f>
        <v>3524</v>
      </c>
      <c r="M280" t="str">
        <f>Table4[[#This Row],[SALES DICT]]</f>
        <v>G</v>
      </c>
      <c r="N280" t="str">
        <f>INDEX(Table1[TOKO-KOTA_H],A:A)</f>
        <v>PRISMA-YOGYA</v>
      </c>
      <c r="O280" t="str">
        <f>IF(INDEX(Table1[KODE BARANG],A:A)=0,"",INDEX(Table1[KODE BARANG],A:A))</f>
        <v>PWA-KO3</v>
      </c>
      <c r="P280" t="str">
        <f>INDEX(Table1[NAMA BARANG],A:A)</f>
        <v>PW 12W PANJANG KOALA</v>
      </c>
      <c r="Q280" t="str">
        <f>INDEX(Table1[ADA DI DAFTAR STOCK?],A:A)</f>
        <v>ADA</v>
      </c>
      <c r="R280" t="str">
        <f>SUBSTITUTE(_xlfn.NUMBERVALUE(Table4[[#This Row],[JUMLAH]],",","."),",",".")</f>
        <v>1</v>
      </c>
      <c r="S280" t="str">
        <f>INDEX(Table1[SATUAN_CONV],A:A)</f>
        <v>LSN</v>
      </c>
      <c r="T280" s="10" t="str">
        <f>SUBSTITUTE(_xlfn.NUMBERVALUE(Table4[[#This Row],[HARGA]],",","."),",",".")</f>
        <v>82500</v>
      </c>
      <c r="U280" s="12" t="str">
        <f>SUBSTITUTE(Table4[[#This Row],[DISKON]],",",".")</f>
        <v/>
      </c>
      <c r="V280" s="12" t="str">
        <f>SUBSTITUTE(Table4[[#This Row],[DISKON NOTA]],",",".")</f>
        <v/>
      </c>
      <c r="W280" s="3">
        <f>INDEX(Table1[TANGGAL NOTA_H],A:A)</f>
        <v>45531</v>
      </c>
      <c r="X280" s="3" t="str">
        <f>IF(INDEX(Table1[TANGGAL GUDANG_H],A:A)="","",INDEX(Table1[TANGGAL GUDANG_H],A:A))</f>
        <v/>
      </c>
      <c r="Y280" s="3">
        <f>INDEX(Table1[TANGGAL UPDATE_H],A:A)</f>
        <v>45534</v>
      </c>
      <c r="Z280" t="str">
        <f>INDEX(Table1[KOMENTAR_H],A:A)</f>
        <v/>
      </c>
      <c r="AA280"/>
      <c r="AB280">
        <f>IF(Table4[[#This Row],[DISKON]]="",Table4[[#This Row],[HARGA]],Table4[[#This Row],[HARGA]]*Table4[[#This Row],[DISKON]])</f>
        <v>82500</v>
      </c>
      <c r="AC280">
        <f>Table4[[#This Row],[TATAL DISKON]]*Table4[[#This Row],[JUMLAH]]</f>
        <v>82500</v>
      </c>
      <c r="AD280" t="str">
        <f>CONCATENATE(Table4[[#This Row],[SALES_C]],Table4[[#This Row],[NOTA TOKO]])</f>
        <v>G3524</v>
      </c>
      <c r="AE280">
        <f>INDEX(Table1[I],'4'!A:A)</f>
        <v>0</v>
      </c>
      <c r="AF280" t="e">
        <f>IF(Table4[[#This Row],[Column2]]="","",MATCH(Table4[[#This Row],[Column2]],AM:AM,0))</f>
        <v>#N/A</v>
      </c>
      <c r="AG280" t="str">
        <f>CONCATENATE(Table4[[#This Row],[TOKO-KOTA]],"_",Table4[[#This Row],[NAMA BARANG]])</f>
        <v>PRISMA-YOGYA_PW 12W PANJANG KOALA</v>
      </c>
      <c r="AH280" t="str">
        <f>CONCATENATE(Table4[[#This Row],[CONCAT_TOKO KOTA + NAMA BARANG]],"_",Table4[[#This Row],[HARGA_C]])</f>
        <v>PRISMA-YOGYA_PW 12W PANJANG KOALA_82500</v>
      </c>
      <c r="AK280" s="64">
        <v>2598</v>
      </c>
      <c r="AL280" s="8" t="s">
        <v>6664</v>
      </c>
      <c r="AM280" t="str">
        <f t="shared" si="4"/>
        <v>G2598</v>
      </c>
      <c r="AN280" t="e">
        <f>IF(Table10[[#This Row],[Column3]]="","",MATCH(Table10[[#This Row],[Column3]],AD:AD,0))</f>
        <v>#N/A</v>
      </c>
    </row>
    <row r="281" spans="1:40" ht="13.5" thickBot="1">
      <c r="A281" s="73">
        <v>308</v>
      </c>
      <c r="C281">
        <f>ROW()</f>
        <v>281</v>
      </c>
      <c r="D281">
        <f>INDEX(Table1[ROWID],A:A)</f>
        <v>302</v>
      </c>
      <c r="E281">
        <f>INDEX(Table1[//DBS],A:A)</f>
        <v>1401</v>
      </c>
      <c r="F281">
        <f>INDEX(Table1[HARGA_CONV],A:A)</f>
        <v>85000</v>
      </c>
      <c r="G281" t="str">
        <f>IF(INDEX(Table1[SALES_H],Table4[[#This Row],[ROWID]])=0,"",INDEX(Table1[SALES_H],Table4[[#This Row],[ROWID]]))</f>
        <v>G</v>
      </c>
      <c r="H281" t="str">
        <f>IF(Table4[[#This Row],[SALES]]="","",INDEX(SALES_DICT[2],MATCH(Table4[[#This Row],[SALES]],SALES_DICT[1],0)))</f>
        <v>G</v>
      </c>
      <c r="I281" s="2" t="str">
        <f>IF(INDEX(Table1[DISKON],A:A)=0,"",INDEX(Table1[DISKON],A:A))</f>
        <v/>
      </c>
      <c r="J281" s="2" t="str">
        <f>IF(INDEX(Table1[DISKON NOTA],A:A)=0,"",INDEX(Table1[DISKON NOTA],A:A))</f>
        <v/>
      </c>
      <c r="K281" s="7">
        <f>INDEX(Table1[ISI_CONV],A:A)</f>
        <v>1</v>
      </c>
      <c r="L281" s="11">
        <f>INDEX(Table1[NOTA TOKO],Table4[[#This Row],[ROWID]])</f>
        <v>3524</v>
      </c>
      <c r="M281" t="str">
        <f>Table4[[#This Row],[SALES DICT]]</f>
        <v>G</v>
      </c>
      <c r="N281" t="str">
        <f>INDEX(Table1[TOKO-KOTA_H],A:A)</f>
        <v>PRISMA-YOGYA</v>
      </c>
      <c r="O281" t="str">
        <f>IF(INDEX(Table1[KODE BARANG],A:A)=0,"",INDEX(Table1[KODE BARANG],A:A))</f>
        <v>JAN-IM6</v>
      </c>
      <c r="P281" t="str">
        <f>INDEX(Table1[NAMA BARANG],A:A)</f>
        <v>JANGKA MS-4001 KOALA</v>
      </c>
      <c r="Q281" t="str">
        <f>INDEX(Table1[ADA DI DAFTAR STOCK?],A:A)</f>
        <v>ADA</v>
      </c>
      <c r="R281" t="str">
        <f>SUBSTITUTE(_xlfn.NUMBERVALUE(Table4[[#This Row],[JUMLAH]],",","."),",",".")</f>
        <v>1</v>
      </c>
      <c r="S281" t="str">
        <f>INDEX(Table1[SATUAN_CONV],A:A)</f>
        <v>LSN</v>
      </c>
      <c r="T281" s="10" t="str">
        <f>SUBSTITUTE(_xlfn.NUMBERVALUE(Table4[[#This Row],[HARGA]],",","."),",",".")</f>
        <v>85000</v>
      </c>
      <c r="U281" s="12" t="str">
        <f>SUBSTITUTE(Table4[[#This Row],[DISKON]],",",".")</f>
        <v/>
      </c>
      <c r="V281" s="12" t="str">
        <f>SUBSTITUTE(Table4[[#This Row],[DISKON NOTA]],",",".")</f>
        <v/>
      </c>
      <c r="W281" s="3">
        <f>INDEX(Table1[TANGGAL NOTA_H],A:A)</f>
        <v>45531</v>
      </c>
      <c r="X281" s="3" t="str">
        <f>IF(INDEX(Table1[TANGGAL GUDANG_H],A:A)="","",INDEX(Table1[TANGGAL GUDANG_H],A:A))</f>
        <v/>
      </c>
      <c r="Y281" s="3">
        <f>INDEX(Table1[TANGGAL UPDATE_H],A:A)</f>
        <v>45534</v>
      </c>
      <c r="Z281" t="str">
        <f>INDEX(Table1[KOMENTAR_H],A:A)</f>
        <v/>
      </c>
      <c r="AA281"/>
      <c r="AB281">
        <f>IF(Table4[[#This Row],[DISKON]]="",Table4[[#This Row],[HARGA]],Table4[[#This Row],[HARGA]]*Table4[[#This Row],[DISKON]])</f>
        <v>85000</v>
      </c>
      <c r="AC281">
        <f>Table4[[#This Row],[TATAL DISKON]]*Table4[[#This Row],[JUMLAH]]</f>
        <v>85000</v>
      </c>
      <c r="AD281" t="str">
        <f>CONCATENATE(Table4[[#This Row],[SALES_C]],Table4[[#This Row],[NOTA TOKO]])</f>
        <v>G3524</v>
      </c>
      <c r="AE281">
        <f>INDEX(Table1[I],'4'!A:A)</f>
        <v>0</v>
      </c>
      <c r="AF281" t="e">
        <f>IF(Table4[[#This Row],[Column2]]="","",MATCH(Table4[[#This Row],[Column2]],AM:AM,0))</f>
        <v>#N/A</v>
      </c>
      <c r="AG281" t="str">
        <f>CONCATENATE(Table4[[#This Row],[TOKO-KOTA]],"_",Table4[[#This Row],[NAMA BARANG]])</f>
        <v>PRISMA-YOGYA_JANGKA MS-4001 KOALA</v>
      </c>
      <c r="AH281" t="str">
        <f>CONCATENATE(Table4[[#This Row],[CONCAT_TOKO KOTA + NAMA BARANG]],"_",Table4[[#This Row],[HARGA_C]])</f>
        <v>PRISMA-YOGYA_JANGKA MS-4001 KOALA_85000</v>
      </c>
      <c r="AK281" s="64">
        <v>2598</v>
      </c>
      <c r="AL281" s="8" t="s">
        <v>6664</v>
      </c>
      <c r="AM281" t="str">
        <f t="shared" si="4"/>
        <v>G2598</v>
      </c>
      <c r="AN281" t="e">
        <f>IF(Table10[[#This Row],[Column3]]="","",MATCH(Table10[[#This Row],[Column3]],AD:AD,0))</f>
        <v>#N/A</v>
      </c>
    </row>
    <row r="282" spans="1:40" ht="13.5" thickBot="1">
      <c r="A282" s="73">
        <v>309</v>
      </c>
      <c r="C282">
        <f>ROW()</f>
        <v>282</v>
      </c>
      <c r="D282">
        <f>INDEX(Table1[ROWID],A:A)</f>
        <v>302</v>
      </c>
      <c r="E282">
        <f>INDEX(Table1[//DBS],A:A)</f>
        <v>976</v>
      </c>
      <c r="F282">
        <f>INDEX(Table1[HARGA_CONV],A:A)</f>
        <v>60000</v>
      </c>
      <c r="G282" t="str">
        <f>IF(INDEX(Table1[SALES_H],Table4[[#This Row],[ROWID]])=0,"",INDEX(Table1[SALES_H],Table4[[#This Row],[ROWID]]))</f>
        <v>G</v>
      </c>
      <c r="H282" t="str">
        <f>IF(Table4[[#This Row],[SALES]]="","",INDEX(SALES_DICT[2],MATCH(Table4[[#This Row],[SALES]],SALES_DICT[1],0)))</f>
        <v>G</v>
      </c>
      <c r="I282" s="2" t="str">
        <f>IF(INDEX(Table1[DISKON],A:A)=0,"",INDEX(Table1[DISKON],A:A))</f>
        <v/>
      </c>
      <c r="J282" s="2" t="str">
        <f>IF(INDEX(Table1[DISKON NOTA],A:A)=0,"",INDEX(Table1[DISKON NOTA],A:A))</f>
        <v/>
      </c>
      <c r="K282" s="7">
        <f>INDEX(Table1[ISI_CONV],A:A)</f>
        <v>1</v>
      </c>
      <c r="L282" s="11">
        <f>INDEX(Table1[NOTA TOKO],Table4[[#This Row],[ROWID]])</f>
        <v>3524</v>
      </c>
      <c r="M282" t="str">
        <f>Table4[[#This Row],[SALES DICT]]</f>
        <v>G</v>
      </c>
      <c r="N282" t="str">
        <f>INDEX(Table1[TOKO-KOTA_H],A:A)</f>
        <v>PRISMA-YOGYA</v>
      </c>
      <c r="O282" t="str">
        <f>IF(INDEX(Table1[KODE BARANG],A:A)=0,"",INDEX(Table1[KODE BARANG],A:A))</f>
        <v>GAR-EN4</v>
      </c>
      <c r="P282" t="str">
        <f>INDEX(Table1[NAMA BARANG],A:A)</f>
        <v>GARISAN BUSUR ENTER 3.5 PLST BIRU (1 BOX=120 PCS)</v>
      </c>
      <c r="Q282" t="str">
        <f>INDEX(Table1[ADA DI DAFTAR STOCK?],A:A)</f>
        <v>ADA</v>
      </c>
      <c r="R282" t="str">
        <f>SUBSTITUTE(_xlfn.NUMBERVALUE(Table4[[#This Row],[JUMLAH]],",","."),",",".")</f>
        <v>1</v>
      </c>
      <c r="S282" t="str">
        <f>INDEX(Table1[SATUAN_CONV],A:A)</f>
        <v>BOX</v>
      </c>
      <c r="T282" s="10" t="str">
        <f>SUBSTITUTE(_xlfn.NUMBERVALUE(Table4[[#This Row],[HARGA]],",","."),",",".")</f>
        <v>60000</v>
      </c>
      <c r="U282" s="12" t="str">
        <f>SUBSTITUTE(Table4[[#This Row],[DISKON]],",",".")</f>
        <v/>
      </c>
      <c r="V282" s="12" t="str">
        <f>SUBSTITUTE(Table4[[#This Row],[DISKON NOTA]],",",".")</f>
        <v/>
      </c>
      <c r="W282" s="3">
        <f>INDEX(Table1[TANGGAL NOTA_H],A:A)</f>
        <v>45531</v>
      </c>
      <c r="X282" s="3" t="str">
        <f>IF(INDEX(Table1[TANGGAL GUDANG_H],A:A)="","",INDEX(Table1[TANGGAL GUDANG_H],A:A))</f>
        <v/>
      </c>
      <c r="Y282" s="3">
        <f>INDEX(Table1[TANGGAL UPDATE_H],A:A)</f>
        <v>45534</v>
      </c>
      <c r="Z282" t="str">
        <f>INDEX(Table1[KOMENTAR_H],A:A)</f>
        <v/>
      </c>
      <c r="AA282"/>
      <c r="AB282">
        <f>IF(Table4[[#This Row],[DISKON]]="",Table4[[#This Row],[HARGA]],Table4[[#This Row],[HARGA]]*Table4[[#This Row],[DISKON]])</f>
        <v>60000</v>
      </c>
      <c r="AC282">
        <f>Table4[[#This Row],[TATAL DISKON]]*Table4[[#This Row],[JUMLAH]]</f>
        <v>60000</v>
      </c>
      <c r="AD282" t="str">
        <f>CONCATENATE(Table4[[#This Row],[SALES_C]],Table4[[#This Row],[NOTA TOKO]])</f>
        <v>G3524</v>
      </c>
      <c r="AE282">
        <f>INDEX(Table1[I],'4'!A:A)</f>
        <v>0</v>
      </c>
      <c r="AF282" t="e">
        <f>IF(Table4[[#This Row],[Column2]]="","",MATCH(Table4[[#This Row],[Column2]],AM:AM,0))</f>
        <v>#N/A</v>
      </c>
      <c r="AG282" t="str">
        <f>CONCATENATE(Table4[[#This Row],[TOKO-KOTA]],"_",Table4[[#This Row],[NAMA BARANG]])</f>
        <v>PRISMA-YOGYA_GARISAN BUSUR ENTER 3.5 PLST BIRU (1 BOX=120 PCS)</v>
      </c>
      <c r="AH282" t="str">
        <f>CONCATENATE(Table4[[#This Row],[CONCAT_TOKO KOTA + NAMA BARANG]],"_",Table4[[#This Row],[HARGA_C]])</f>
        <v>PRISMA-YOGYA_GARISAN BUSUR ENTER 3.5 PLST BIRU (1 BOX=120 PCS)_60000</v>
      </c>
      <c r="AK282" s="64">
        <v>2598</v>
      </c>
      <c r="AL282" s="8" t="s">
        <v>6664</v>
      </c>
      <c r="AM282" t="str">
        <f t="shared" si="4"/>
        <v>G2598</v>
      </c>
      <c r="AN282" t="e">
        <f>IF(Table10[[#This Row],[Column3]]="","",MATCH(Table10[[#This Row],[Column3]],AD:AD,0))</f>
        <v>#N/A</v>
      </c>
    </row>
    <row r="283" spans="1:40" ht="13.5" thickBot="1">
      <c r="A283" s="73">
        <v>310</v>
      </c>
      <c r="C283">
        <f>ROW()</f>
        <v>283</v>
      </c>
      <c r="D283">
        <f>INDEX(Table1[ROWID],A:A)</f>
        <v>302</v>
      </c>
      <c r="E283">
        <f>INDEX(Table1[//DBS],A:A)</f>
        <v>3285</v>
      </c>
      <c r="F283">
        <f>INDEX(Table1[HARGA_CONV],A:A)</f>
        <v>45000</v>
      </c>
      <c r="G283" t="str">
        <f>IF(INDEX(Table1[SALES_H],Table4[[#This Row],[ROWID]])=0,"",INDEX(Table1[SALES_H],Table4[[#This Row],[ROWID]]))</f>
        <v>G</v>
      </c>
      <c r="H283" t="str">
        <f>IF(Table4[[#This Row],[SALES]]="","",INDEX(SALES_DICT[2],MATCH(Table4[[#This Row],[SALES]],SALES_DICT[1],0)))</f>
        <v>G</v>
      </c>
      <c r="I283" s="2" t="str">
        <f>IF(INDEX(Table1[DISKON],A:A)=0,"",INDEX(Table1[DISKON],A:A))</f>
        <v/>
      </c>
      <c r="J283" s="2" t="str">
        <f>IF(INDEX(Table1[DISKON NOTA],A:A)=0,"",INDEX(Table1[DISKON NOTA],A:A))</f>
        <v/>
      </c>
      <c r="K283" s="7">
        <f>INDEX(Table1[ISI_CONV],A:A)</f>
        <v>2</v>
      </c>
      <c r="L283" s="11">
        <f>INDEX(Table1[NOTA TOKO],Table4[[#This Row],[ROWID]])</f>
        <v>3524</v>
      </c>
      <c r="M283" t="str">
        <f>Table4[[#This Row],[SALES DICT]]</f>
        <v>G</v>
      </c>
      <c r="N283" t="str">
        <f>INDEX(Table1[TOKO-KOTA_H],A:A)</f>
        <v>PRISMA-YOGYA</v>
      </c>
      <c r="O283" t="str">
        <f>IF(INDEX(Table1[KODE BARANG],A:A)=0,"",INDEX(Table1[KODE BARANG],A:A))</f>
        <v>TIP-IM69</v>
      </c>
      <c r="P283" t="str">
        <f>INDEX(Table1[NAMA BARANG],A:A)</f>
        <v>TIPEX KERTAS NO. 9543</v>
      </c>
      <c r="Q283" t="str">
        <f>INDEX(Table1[ADA DI DAFTAR STOCK?],A:A)</f>
        <v>ADA</v>
      </c>
      <c r="R283" t="str">
        <f>SUBSTITUTE(_xlfn.NUMBERVALUE(Table4[[#This Row],[JUMLAH]],",","."),",",".")</f>
        <v>2</v>
      </c>
      <c r="S283" t="str">
        <f>INDEX(Table1[SATUAN_CONV],A:A)</f>
        <v>LSN</v>
      </c>
      <c r="T283" s="10" t="str">
        <f>SUBSTITUTE(_xlfn.NUMBERVALUE(Table4[[#This Row],[HARGA]],",","."),",",".")</f>
        <v>45000</v>
      </c>
      <c r="U283" s="12" t="str">
        <f>SUBSTITUTE(Table4[[#This Row],[DISKON]],",",".")</f>
        <v/>
      </c>
      <c r="V283" s="12" t="str">
        <f>SUBSTITUTE(Table4[[#This Row],[DISKON NOTA]],",",".")</f>
        <v/>
      </c>
      <c r="W283" s="3">
        <f>INDEX(Table1[TANGGAL NOTA_H],A:A)</f>
        <v>45531</v>
      </c>
      <c r="X283" s="3" t="str">
        <f>IF(INDEX(Table1[TANGGAL GUDANG_H],A:A)="","",INDEX(Table1[TANGGAL GUDANG_H],A:A))</f>
        <v/>
      </c>
      <c r="Y283" s="3">
        <f>INDEX(Table1[TANGGAL UPDATE_H],A:A)</f>
        <v>45534</v>
      </c>
      <c r="Z283" t="str">
        <f>INDEX(Table1[KOMENTAR_H],A:A)</f>
        <v/>
      </c>
      <c r="AA283"/>
      <c r="AB283">
        <f>IF(Table4[[#This Row],[DISKON]]="",Table4[[#This Row],[HARGA]],Table4[[#This Row],[HARGA]]*Table4[[#This Row],[DISKON]])</f>
        <v>45000</v>
      </c>
      <c r="AC283">
        <f>Table4[[#This Row],[TATAL DISKON]]*Table4[[#This Row],[JUMLAH]]</f>
        <v>90000</v>
      </c>
      <c r="AD283" t="str">
        <f>CONCATENATE(Table4[[#This Row],[SALES_C]],Table4[[#This Row],[NOTA TOKO]])</f>
        <v>G3524</v>
      </c>
      <c r="AE283">
        <f>INDEX(Table1[I],'4'!A:A)</f>
        <v>0</v>
      </c>
      <c r="AF283" t="e">
        <f>IF(Table4[[#This Row],[Column2]]="","",MATCH(Table4[[#This Row],[Column2]],AM:AM,0))</f>
        <v>#N/A</v>
      </c>
      <c r="AG283" t="str">
        <f>CONCATENATE(Table4[[#This Row],[TOKO-KOTA]],"_",Table4[[#This Row],[NAMA BARANG]])</f>
        <v>PRISMA-YOGYA_TIPEX KERTAS NO. 9543</v>
      </c>
      <c r="AH283" t="str">
        <f>CONCATENATE(Table4[[#This Row],[CONCAT_TOKO KOTA + NAMA BARANG]],"_",Table4[[#This Row],[HARGA_C]])</f>
        <v>PRISMA-YOGYA_TIPEX KERTAS NO. 9543_45000</v>
      </c>
      <c r="AK283" s="64">
        <v>2598</v>
      </c>
      <c r="AL283" s="8" t="s">
        <v>6664</v>
      </c>
      <c r="AM283" t="str">
        <f t="shared" si="4"/>
        <v>G2598</v>
      </c>
      <c r="AN283" t="e">
        <f>IF(Table10[[#This Row],[Column3]]="","",MATCH(Table10[[#This Row],[Column3]],AD:AD,0))</f>
        <v>#N/A</v>
      </c>
    </row>
    <row r="284" spans="1:40" ht="13.5" thickBot="1">
      <c r="A284" s="73">
        <v>311</v>
      </c>
      <c r="C284">
        <f>ROW()</f>
        <v>284</v>
      </c>
      <c r="D284">
        <f>INDEX(Table1[ROWID],A:A)</f>
        <v>302</v>
      </c>
      <c r="E284">
        <f>INDEX(Table1[//DBS],A:A)</f>
        <v>3230</v>
      </c>
      <c r="F284">
        <f>INDEX(Table1[HARGA_CONV],A:A)</f>
        <v>45000</v>
      </c>
      <c r="G284" t="str">
        <f>IF(INDEX(Table1[SALES_H],Table4[[#This Row],[ROWID]])=0,"",INDEX(Table1[SALES_H],Table4[[#This Row],[ROWID]]))</f>
        <v>G</v>
      </c>
      <c r="H284" t="str">
        <f>IF(Table4[[#This Row],[SALES]]="","",INDEX(SALES_DICT[2],MATCH(Table4[[#This Row],[SALES]],SALES_DICT[1],0)))</f>
        <v>G</v>
      </c>
      <c r="I284" s="2" t="str">
        <f>IF(INDEX(Table1[DISKON],A:A)=0,"",INDEX(Table1[DISKON],A:A))</f>
        <v/>
      </c>
      <c r="J284" s="2" t="str">
        <f>IF(INDEX(Table1[DISKON NOTA],A:A)=0,"",INDEX(Table1[DISKON NOTA],A:A))</f>
        <v/>
      </c>
      <c r="K284" s="7">
        <f>INDEX(Table1[ISI_CONV],A:A)</f>
        <v>2</v>
      </c>
      <c r="L284" s="11">
        <f>INDEX(Table1[NOTA TOKO],Table4[[#This Row],[ROWID]])</f>
        <v>3524</v>
      </c>
      <c r="M284" t="str">
        <f>Table4[[#This Row],[SALES DICT]]</f>
        <v>G</v>
      </c>
      <c r="N284" t="str">
        <f>INDEX(Table1[TOKO-KOTA_H],A:A)</f>
        <v>PRISMA-YOGYA</v>
      </c>
      <c r="O284" t="str">
        <f>IF(INDEX(Table1[KODE BARANG],A:A)=0,"",INDEX(Table1[KODE BARANG],A:A))</f>
        <v>TIP-IM13</v>
      </c>
      <c r="P284" t="str">
        <f>INDEX(Table1[NAMA BARANG],A:A)</f>
        <v>TIPEX KERTAS NO.9446</v>
      </c>
      <c r="Q284" t="str">
        <f>INDEX(Table1[ADA DI DAFTAR STOCK?],A:A)</f>
        <v>ADA</v>
      </c>
      <c r="R284" t="str">
        <f>SUBSTITUTE(_xlfn.NUMBERVALUE(Table4[[#This Row],[JUMLAH]],",","."),",",".")</f>
        <v>2</v>
      </c>
      <c r="S284" t="str">
        <f>INDEX(Table1[SATUAN_CONV],A:A)</f>
        <v>LSN</v>
      </c>
      <c r="T284" s="10" t="str">
        <f>SUBSTITUTE(_xlfn.NUMBERVALUE(Table4[[#This Row],[HARGA]],",","."),",",".")</f>
        <v>45000</v>
      </c>
      <c r="U284" s="12" t="str">
        <f>SUBSTITUTE(Table4[[#This Row],[DISKON]],",",".")</f>
        <v/>
      </c>
      <c r="V284" s="12" t="str">
        <f>SUBSTITUTE(Table4[[#This Row],[DISKON NOTA]],",",".")</f>
        <v/>
      </c>
      <c r="W284" s="3">
        <f>INDEX(Table1[TANGGAL NOTA_H],A:A)</f>
        <v>45531</v>
      </c>
      <c r="X284" s="3" t="str">
        <f>IF(INDEX(Table1[TANGGAL GUDANG_H],A:A)="","",INDEX(Table1[TANGGAL GUDANG_H],A:A))</f>
        <v/>
      </c>
      <c r="Y284" s="3">
        <f>INDEX(Table1[TANGGAL UPDATE_H],A:A)</f>
        <v>45534</v>
      </c>
      <c r="Z284" t="str">
        <f>INDEX(Table1[KOMENTAR_H],A:A)</f>
        <v/>
      </c>
      <c r="AA284"/>
      <c r="AB284">
        <f>IF(Table4[[#This Row],[DISKON]]="",Table4[[#This Row],[HARGA]],Table4[[#This Row],[HARGA]]*Table4[[#This Row],[DISKON]])</f>
        <v>45000</v>
      </c>
      <c r="AC284">
        <f>Table4[[#This Row],[TATAL DISKON]]*Table4[[#This Row],[JUMLAH]]</f>
        <v>90000</v>
      </c>
      <c r="AD284" t="str">
        <f>CONCATENATE(Table4[[#This Row],[SALES_C]],Table4[[#This Row],[NOTA TOKO]])</f>
        <v>G3524</v>
      </c>
      <c r="AE284">
        <f>INDEX(Table1[I],'4'!A:A)</f>
        <v>0</v>
      </c>
      <c r="AF284" t="e">
        <f>IF(Table4[[#This Row],[Column2]]="","",MATCH(Table4[[#This Row],[Column2]],AM:AM,0))</f>
        <v>#N/A</v>
      </c>
      <c r="AG284" t="str">
        <f>CONCATENATE(Table4[[#This Row],[TOKO-KOTA]],"_",Table4[[#This Row],[NAMA BARANG]])</f>
        <v>PRISMA-YOGYA_TIPEX KERTAS NO.9446</v>
      </c>
      <c r="AH284" t="str">
        <f>CONCATENATE(Table4[[#This Row],[CONCAT_TOKO KOTA + NAMA BARANG]],"_",Table4[[#This Row],[HARGA_C]])</f>
        <v>PRISMA-YOGYA_TIPEX KERTAS NO.9446_45000</v>
      </c>
      <c r="AK284" s="64">
        <v>2598</v>
      </c>
      <c r="AL284" s="8" t="s">
        <v>6664</v>
      </c>
      <c r="AM284" t="str">
        <f t="shared" si="4"/>
        <v>G2598</v>
      </c>
      <c r="AN284" t="e">
        <f>IF(Table10[[#This Row],[Column3]]="","",MATCH(Table10[[#This Row],[Column3]],AD:AD,0))</f>
        <v>#N/A</v>
      </c>
    </row>
    <row r="285" spans="1:40" ht="13.5" thickBot="1">
      <c r="A285" s="73">
        <v>312</v>
      </c>
      <c r="C285">
        <f>ROW()</f>
        <v>285</v>
      </c>
      <c r="D285">
        <f>INDEX(Table1[ROWID],A:A)</f>
        <v>302</v>
      </c>
      <c r="E285">
        <f>INDEX(Table1[//DBS],A:A)</f>
        <v>3246</v>
      </c>
      <c r="F285">
        <f>INDEX(Table1[HARGA_CONV],A:A)</f>
        <v>45000</v>
      </c>
      <c r="G285" t="str">
        <f>IF(INDEX(Table1[SALES_H],Table4[[#This Row],[ROWID]])=0,"",INDEX(Table1[SALES_H],Table4[[#This Row],[ROWID]]))</f>
        <v>G</v>
      </c>
      <c r="H285" t="str">
        <f>IF(Table4[[#This Row],[SALES]]="","",INDEX(SALES_DICT[2],MATCH(Table4[[#This Row],[SALES]],SALES_DICT[1],0)))</f>
        <v>G</v>
      </c>
      <c r="I285" s="2" t="str">
        <f>IF(INDEX(Table1[DISKON],A:A)=0,"",INDEX(Table1[DISKON],A:A))</f>
        <v/>
      </c>
      <c r="J285" s="2" t="str">
        <f>IF(INDEX(Table1[DISKON NOTA],A:A)=0,"",INDEX(Table1[DISKON NOTA],A:A))</f>
        <v/>
      </c>
      <c r="K285" s="7">
        <f>INDEX(Table1[ISI_CONV],A:A)</f>
        <v>2</v>
      </c>
      <c r="L285" s="11">
        <f>INDEX(Table1[NOTA TOKO],Table4[[#This Row],[ROWID]])</f>
        <v>3524</v>
      </c>
      <c r="M285" t="str">
        <f>Table4[[#This Row],[SALES DICT]]</f>
        <v>G</v>
      </c>
      <c r="N285" t="str">
        <f>INDEX(Table1[TOKO-KOTA_H],A:A)</f>
        <v>PRISMA-YOGYA</v>
      </c>
      <c r="O285" t="str">
        <f>IF(INDEX(Table1[KODE BARANG],A:A)=0,"",INDEX(Table1[KODE BARANG],A:A))</f>
        <v>TIP-IM29</v>
      </c>
      <c r="P285" t="str">
        <f>INDEX(Table1[NAMA BARANG],A:A)</f>
        <v>TIPEX KERTAS NO.9443</v>
      </c>
      <c r="Q285" t="str">
        <f>INDEX(Table1[ADA DI DAFTAR STOCK?],A:A)</f>
        <v>ADA</v>
      </c>
      <c r="R285" t="str">
        <f>SUBSTITUTE(_xlfn.NUMBERVALUE(Table4[[#This Row],[JUMLAH]],",","."),",",".")</f>
        <v>2</v>
      </c>
      <c r="S285" t="str">
        <f>INDEX(Table1[SATUAN_CONV],A:A)</f>
        <v>LSN</v>
      </c>
      <c r="T285" s="10" t="str">
        <f>SUBSTITUTE(_xlfn.NUMBERVALUE(Table4[[#This Row],[HARGA]],",","."),",",".")</f>
        <v>45000</v>
      </c>
      <c r="U285" s="12" t="str">
        <f>SUBSTITUTE(Table4[[#This Row],[DISKON]],",",".")</f>
        <v/>
      </c>
      <c r="V285" s="12" t="str">
        <f>SUBSTITUTE(Table4[[#This Row],[DISKON NOTA]],",",".")</f>
        <v/>
      </c>
      <c r="W285" s="3">
        <f>INDEX(Table1[TANGGAL NOTA_H],A:A)</f>
        <v>45531</v>
      </c>
      <c r="X285" s="3" t="str">
        <f>IF(INDEX(Table1[TANGGAL GUDANG_H],A:A)="","",INDEX(Table1[TANGGAL GUDANG_H],A:A))</f>
        <v/>
      </c>
      <c r="Y285" s="3">
        <f>INDEX(Table1[TANGGAL UPDATE_H],A:A)</f>
        <v>45534</v>
      </c>
      <c r="Z285" t="str">
        <f>INDEX(Table1[KOMENTAR_H],A:A)</f>
        <v/>
      </c>
      <c r="AA285"/>
      <c r="AB285">
        <f>IF(Table4[[#This Row],[DISKON]]="",Table4[[#This Row],[HARGA]],Table4[[#This Row],[HARGA]]*Table4[[#This Row],[DISKON]])</f>
        <v>45000</v>
      </c>
      <c r="AC285">
        <f>Table4[[#This Row],[TATAL DISKON]]*Table4[[#This Row],[JUMLAH]]</f>
        <v>90000</v>
      </c>
      <c r="AD285" t="str">
        <f>CONCATENATE(Table4[[#This Row],[SALES_C]],Table4[[#This Row],[NOTA TOKO]])</f>
        <v>G3524</v>
      </c>
      <c r="AE285">
        <f>INDEX(Table1[I],'4'!A:A)</f>
        <v>0</v>
      </c>
      <c r="AF285" t="e">
        <f>IF(Table4[[#This Row],[Column2]]="","",MATCH(Table4[[#This Row],[Column2]],AM:AM,0))</f>
        <v>#N/A</v>
      </c>
      <c r="AG285" t="str">
        <f>CONCATENATE(Table4[[#This Row],[TOKO-KOTA]],"_",Table4[[#This Row],[NAMA BARANG]])</f>
        <v>PRISMA-YOGYA_TIPEX KERTAS NO.9443</v>
      </c>
      <c r="AH285" t="str">
        <f>CONCATENATE(Table4[[#This Row],[CONCAT_TOKO KOTA + NAMA BARANG]],"_",Table4[[#This Row],[HARGA_C]])</f>
        <v>PRISMA-YOGYA_TIPEX KERTAS NO.9443_45000</v>
      </c>
      <c r="AK285" s="64">
        <v>2598</v>
      </c>
      <c r="AL285" s="8" t="s">
        <v>6664</v>
      </c>
      <c r="AM285" t="str">
        <f t="shared" si="4"/>
        <v>G2598</v>
      </c>
      <c r="AN285" t="e">
        <f>IF(Table10[[#This Row],[Column3]]="","",MATCH(Table10[[#This Row],[Column3]],AD:AD,0))</f>
        <v>#N/A</v>
      </c>
    </row>
    <row r="286" spans="1:40" ht="13.5" thickBot="1">
      <c r="A286" s="73">
        <v>313</v>
      </c>
      <c r="C286">
        <f>ROW()</f>
        <v>286</v>
      </c>
      <c r="D286">
        <f>INDEX(Table1[ROWID],A:A)</f>
        <v>302</v>
      </c>
      <c r="E286">
        <f>INDEX(Table1[//DBS],A:A)</f>
        <v>1815</v>
      </c>
      <c r="F286">
        <f>INDEX(Table1[HARGA_CONV],A:A)</f>
        <v>10500</v>
      </c>
      <c r="G286" t="str">
        <f>IF(INDEX(Table1[SALES_H],Table4[[#This Row],[ROWID]])=0,"",INDEX(Table1[SALES_H],Table4[[#This Row],[ROWID]]))</f>
        <v>G</v>
      </c>
      <c r="H286" t="str">
        <f>IF(Table4[[#This Row],[SALES]]="","",INDEX(SALES_DICT[2],MATCH(Table4[[#This Row],[SALES]],SALES_DICT[1],0)))</f>
        <v>G</v>
      </c>
      <c r="I286" s="2" t="str">
        <f>IF(INDEX(Table1[DISKON],A:A)=0,"",INDEX(Table1[DISKON],A:A))</f>
        <v/>
      </c>
      <c r="J286" s="2" t="str">
        <f>IF(INDEX(Table1[DISKON NOTA],A:A)=0,"",INDEX(Table1[DISKON NOTA],A:A))</f>
        <v/>
      </c>
      <c r="K286" s="7">
        <f>INDEX(Table1[ISI_CONV],A:A)</f>
        <v>3</v>
      </c>
      <c r="L286" s="11">
        <f>INDEX(Table1[NOTA TOKO],Table4[[#This Row],[ROWID]])</f>
        <v>3524</v>
      </c>
      <c r="M286" t="str">
        <f>Table4[[#This Row],[SALES DICT]]</f>
        <v>G</v>
      </c>
      <c r="N286" t="str">
        <f>INDEX(Table1[TOKO-KOTA_H],A:A)</f>
        <v>PRISMA-YOGYA</v>
      </c>
      <c r="O286" t="str">
        <f>IF(INDEX(Table1[KODE BARANG],A:A)=0,"",INDEX(Table1[KODE BARANG],A:A))</f>
        <v>MAP-SK84</v>
      </c>
      <c r="P286" t="str">
        <f>INDEX(Table1[NAMA BARANG],A:A)</f>
        <v>MAP L SIKA AC-105 PUTIH</v>
      </c>
      <c r="Q286" t="str">
        <f>INDEX(Table1[ADA DI DAFTAR STOCK?],A:A)</f>
        <v>ADA</v>
      </c>
      <c r="R286" t="str">
        <f>SUBSTITUTE(_xlfn.NUMBERVALUE(Table4[[#This Row],[JUMLAH]],",","."),",",".")</f>
        <v>3</v>
      </c>
      <c r="S286" t="str">
        <f>INDEX(Table1[SATUAN_CONV],A:A)</f>
        <v>LSN</v>
      </c>
      <c r="T286" s="10" t="str">
        <f>SUBSTITUTE(_xlfn.NUMBERVALUE(Table4[[#This Row],[HARGA]],",","."),",",".")</f>
        <v>10500</v>
      </c>
      <c r="U286" s="12" t="str">
        <f>SUBSTITUTE(Table4[[#This Row],[DISKON]],",",".")</f>
        <v/>
      </c>
      <c r="V286" s="12" t="str">
        <f>SUBSTITUTE(Table4[[#This Row],[DISKON NOTA]],",",".")</f>
        <v/>
      </c>
      <c r="W286" s="3">
        <f>INDEX(Table1[TANGGAL NOTA_H],A:A)</f>
        <v>45531</v>
      </c>
      <c r="X286" s="3" t="str">
        <f>IF(INDEX(Table1[TANGGAL GUDANG_H],A:A)="","",INDEX(Table1[TANGGAL GUDANG_H],A:A))</f>
        <v/>
      </c>
      <c r="Y286" s="3">
        <f>INDEX(Table1[TANGGAL UPDATE_H],A:A)</f>
        <v>45534</v>
      </c>
      <c r="Z286" t="str">
        <f>INDEX(Table1[KOMENTAR_H],A:A)</f>
        <v/>
      </c>
      <c r="AA286"/>
      <c r="AB286">
        <f>IF(Table4[[#This Row],[DISKON]]="",Table4[[#This Row],[HARGA]],Table4[[#This Row],[HARGA]]*Table4[[#This Row],[DISKON]])</f>
        <v>10500</v>
      </c>
      <c r="AC286">
        <f>Table4[[#This Row],[TATAL DISKON]]*Table4[[#This Row],[JUMLAH]]</f>
        <v>31500</v>
      </c>
      <c r="AD286" t="str">
        <f>CONCATENATE(Table4[[#This Row],[SALES_C]],Table4[[#This Row],[NOTA TOKO]])</f>
        <v>G3524</v>
      </c>
      <c r="AE286">
        <f>INDEX(Table1[I],'4'!A:A)</f>
        <v>0</v>
      </c>
      <c r="AF286" t="e">
        <f>IF(Table4[[#This Row],[Column2]]="","",MATCH(Table4[[#This Row],[Column2]],AM:AM,0))</f>
        <v>#N/A</v>
      </c>
      <c r="AG286" t="str">
        <f>CONCATENATE(Table4[[#This Row],[TOKO-KOTA]],"_",Table4[[#This Row],[NAMA BARANG]])</f>
        <v>PRISMA-YOGYA_MAP L SIKA AC-105 PUTIH</v>
      </c>
      <c r="AH286" t="str">
        <f>CONCATENATE(Table4[[#This Row],[CONCAT_TOKO KOTA + NAMA BARANG]],"_",Table4[[#This Row],[HARGA_C]])</f>
        <v>PRISMA-YOGYA_MAP L SIKA AC-105 PUTIH_10500</v>
      </c>
      <c r="AK286" s="64">
        <v>2598</v>
      </c>
      <c r="AL286" s="8" t="s">
        <v>6664</v>
      </c>
      <c r="AM286" t="str">
        <f t="shared" si="4"/>
        <v>G2598</v>
      </c>
      <c r="AN286" t="e">
        <f>IF(Table10[[#This Row],[Column3]]="","",MATCH(Table10[[#This Row],[Column3]],AD:AD,0))</f>
        <v>#N/A</v>
      </c>
    </row>
    <row r="287" spans="1:40" ht="13.5" thickBot="1">
      <c r="A287" s="73">
        <v>314</v>
      </c>
      <c r="C287">
        <f>ROW()</f>
        <v>287</v>
      </c>
      <c r="D287">
        <f>INDEX(Table1[ROWID],A:A)</f>
        <v>302</v>
      </c>
      <c r="E287">
        <f>INDEX(Table1[//DBS],A:A)</f>
        <v>1813</v>
      </c>
      <c r="F287">
        <f>INDEX(Table1[HARGA_CONV],A:A)</f>
        <v>10500</v>
      </c>
      <c r="G287" t="str">
        <f>IF(INDEX(Table1[SALES_H],Table4[[#This Row],[ROWID]])=0,"",INDEX(Table1[SALES_H],Table4[[#This Row],[ROWID]]))</f>
        <v>G</v>
      </c>
      <c r="H287" t="str">
        <f>IF(Table4[[#This Row],[SALES]]="","",INDEX(SALES_DICT[2],MATCH(Table4[[#This Row],[SALES]],SALES_DICT[1],0)))</f>
        <v>G</v>
      </c>
      <c r="I287" s="2" t="str">
        <f>IF(INDEX(Table1[DISKON],A:A)=0,"",INDEX(Table1[DISKON],A:A))</f>
        <v/>
      </c>
      <c r="J287" s="2" t="str">
        <f>IF(INDEX(Table1[DISKON NOTA],A:A)=0,"",INDEX(Table1[DISKON NOTA],A:A))</f>
        <v/>
      </c>
      <c r="K287" s="7">
        <f>INDEX(Table1[ISI_CONV],A:A)</f>
        <v>3</v>
      </c>
      <c r="L287" s="11">
        <f>INDEX(Table1[NOTA TOKO],Table4[[#This Row],[ROWID]])</f>
        <v>3524</v>
      </c>
      <c r="M287" t="str">
        <f>Table4[[#This Row],[SALES DICT]]</f>
        <v>G</v>
      </c>
      <c r="N287" t="str">
        <f>INDEX(Table1[TOKO-KOTA_H],A:A)</f>
        <v>PRISMA-YOGYA</v>
      </c>
      <c r="O287" t="str">
        <f>IF(INDEX(Table1[KODE BARANG],A:A)=0,"",INDEX(Table1[KODE BARANG],A:A))</f>
        <v>MAP-SK82</v>
      </c>
      <c r="P287" t="str">
        <f>INDEX(Table1[NAMA BARANG],A:A)</f>
        <v>MAP L SIKA AC-105 KUNING</v>
      </c>
      <c r="Q287" t="str">
        <f>INDEX(Table1[ADA DI DAFTAR STOCK?],A:A)</f>
        <v>ADA</v>
      </c>
      <c r="R287" t="str">
        <f>SUBSTITUTE(_xlfn.NUMBERVALUE(Table4[[#This Row],[JUMLAH]],",","."),",",".")</f>
        <v>3</v>
      </c>
      <c r="S287" t="str">
        <f>INDEX(Table1[SATUAN_CONV],A:A)</f>
        <v>LSN</v>
      </c>
      <c r="T287" s="10" t="str">
        <f>SUBSTITUTE(_xlfn.NUMBERVALUE(Table4[[#This Row],[HARGA]],",","."),",",".")</f>
        <v>10500</v>
      </c>
      <c r="U287" s="12" t="str">
        <f>SUBSTITUTE(Table4[[#This Row],[DISKON]],",",".")</f>
        <v/>
      </c>
      <c r="V287" s="12" t="str">
        <f>SUBSTITUTE(Table4[[#This Row],[DISKON NOTA]],",",".")</f>
        <v/>
      </c>
      <c r="W287" s="3">
        <f>INDEX(Table1[TANGGAL NOTA_H],A:A)</f>
        <v>45531</v>
      </c>
      <c r="X287" s="3" t="str">
        <f>IF(INDEX(Table1[TANGGAL GUDANG_H],A:A)="","",INDEX(Table1[TANGGAL GUDANG_H],A:A))</f>
        <v/>
      </c>
      <c r="Y287" s="3">
        <f>INDEX(Table1[TANGGAL UPDATE_H],A:A)</f>
        <v>45534</v>
      </c>
      <c r="Z287" t="str">
        <f>INDEX(Table1[KOMENTAR_H],A:A)</f>
        <v/>
      </c>
      <c r="AA287"/>
      <c r="AB287">
        <f>IF(Table4[[#This Row],[DISKON]]="",Table4[[#This Row],[HARGA]],Table4[[#This Row],[HARGA]]*Table4[[#This Row],[DISKON]])</f>
        <v>10500</v>
      </c>
      <c r="AC287">
        <f>Table4[[#This Row],[TATAL DISKON]]*Table4[[#This Row],[JUMLAH]]</f>
        <v>31500</v>
      </c>
      <c r="AD287" t="str">
        <f>CONCATENATE(Table4[[#This Row],[SALES_C]],Table4[[#This Row],[NOTA TOKO]])</f>
        <v>G3524</v>
      </c>
      <c r="AE287">
        <f>INDEX(Table1[I],'4'!A:A)</f>
        <v>0</v>
      </c>
      <c r="AF287" t="e">
        <f>IF(Table4[[#This Row],[Column2]]="","",MATCH(Table4[[#This Row],[Column2]],AM:AM,0))</f>
        <v>#N/A</v>
      </c>
      <c r="AG287" t="str">
        <f>CONCATENATE(Table4[[#This Row],[TOKO-KOTA]],"_",Table4[[#This Row],[NAMA BARANG]])</f>
        <v>PRISMA-YOGYA_MAP L SIKA AC-105 KUNING</v>
      </c>
      <c r="AH287" t="str">
        <f>CONCATENATE(Table4[[#This Row],[CONCAT_TOKO KOTA + NAMA BARANG]],"_",Table4[[#This Row],[HARGA_C]])</f>
        <v>PRISMA-YOGYA_MAP L SIKA AC-105 KUNING_10500</v>
      </c>
      <c r="AK287" s="64">
        <v>2598</v>
      </c>
      <c r="AL287" s="8" t="s">
        <v>6664</v>
      </c>
      <c r="AM287" t="str">
        <f t="shared" si="4"/>
        <v>G2598</v>
      </c>
      <c r="AN287" t="e">
        <f>IF(Table10[[#This Row],[Column3]]="","",MATCH(Table10[[#This Row],[Column3]],AD:AD,0))</f>
        <v>#N/A</v>
      </c>
    </row>
    <row r="288" spans="1:40" ht="13.5" thickBot="1">
      <c r="A288" s="73">
        <v>315</v>
      </c>
      <c r="C288">
        <f>ROW()</f>
        <v>288</v>
      </c>
      <c r="D288">
        <f>INDEX(Table1[ROWID],A:A)</f>
        <v>302</v>
      </c>
      <c r="E288">
        <f>INDEX(Table1[//DBS],A:A)</f>
        <v>796</v>
      </c>
      <c r="F288">
        <f>INDEX(Table1[HARGA_CONV],A:A)</f>
        <v>833.33333333333337</v>
      </c>
      <c r="G288" t="str">
        <f>IF(INDEX(Table1[SALES_H],Table4[[#This Row],[ROWID]])=0,"",INDEX(Table1[SALES_H],Table4[[#This Row],[ROWID]]))</f>
        <v>G</v>
      </c>
      <c r="H288" t="str">
        <f>IF(Table4[[#This Row],[SALES]]="","",INDEX(SALES_DICT[2],MATCH(Table4[[#This Row],[SALES]],SALES_DICT[1],0)))</f>
        <v>G</v>
      </c>
      <c r="I288" s="2" t="str">
        <f>IF(INDEX(Table1[DISKON],A:A)=0,"",INDEX(Table1[DISKON],A:A))</f>
        <v/>
      </c>
      <c r="J288" s="2" t="str">
        <f>IF(INDEX(Table1[DISKON NOTA],A:A)=0,"",INDEX(Table1[DISKON NOTA],A:A))</f>
        <v/>
      </c>
      <c r="K288" s="7">
        <f>INDEX(Table1[ISI_CONV],A:A)</f>
        <v>24</v>
      </c>
      <c r="L288" s="11">
        <f>INDEX(Table1[NOTA TOKO],Table4[[#This Row],[ROWID]])</f>
        <v>3524</v>
      </c>
      <c r="M288" t="str">
        <f>Table4[[#This Row],[SALES DICT]]</f>
        <v>G</v>
      </c>
      <c r="N288" t="str">
        <f>INDEX(Table1[TOKO-KOTA_H],A:A)</f>
        <v>PRISMA-YOGYA</v>
      </c>
      <c r="O288" t="str">
        <f>IF(INDEX(Table1[KODE BARANG],A:A)=0,"",INDEX(Table1[KODE BARANG],A:A))</f>
        <v>BWA-NB2</v>
      </c>
      <c r="P288" t="str">
        <f>INDEX(Table1[NAMA BARANG],A:A)</f>
        <v>BUKU MEWARNAI ART 8 DESIGN</v>
      </c>
      <c r="Q288" t="str">
        <f>INDEX(Table1[ADA DI DAFTAR STOCK?],A:A)</f>
        <v>ADA</v>
      </c>
      <c r="R288" t="str">
        <f>SUBSTITUTE(_xlfn.NUMBERVALUE(Table4[[#This Row],[JUMLAH]],",","."),",",".")</f>
        <v>24</v>
      </c>
      <c r="S288" t="str">
        <f>INDEX(Table1[SATUAN_CONV],A:A)</f>
        <v>PCS</v>
      </c>
      <c r="T288" s="10" t="str">
        <f>SUBSTITUTE(_xlfn.NUMBERVALUE(Table4[[#This Row],[HARGA]],",","."),",",".")</f>
        <v>833.333333333333</v>
      </c>
      <c r="U288" s="12" t="str">
        <f>SUBSTITUTE(Table4[[#This Row],[DISKON]],",",".")</f>
        <v/>
      </c>
      <c r="V288" s="12" t="str">
        <f>SUBSTITUTE(Table4[[#This Row],[DISKON NOTA]],",",".")</f>
        <v/>
      </c>
      <c r="W288" s="3">
        <f>INDEX(Table1[TANGGAL NOTA_H],A:A)</f>
        <v>45531</v>
      </c>
      <c r="X288" s="3" t="str">
        <f>IF(INDEX(Table1[TANGGAL GUDANG_H],A:A)="","",INDEX(Table1[TANGGAL GUDANG_H],A:A))</f>
        <v/>
      </c>
      <c r="Y288" s="3">
        <f>INDEX(Table1[TANGGAL UPDATE_H],A:A)</f>
        <v>45534</v>
      </c>
      <c r="Z288" t="str">
        <f>INDEX(Table1[KOMENTAR_H],A:A)</f>
        <v>MOTIF SAYUR</v>
      </c>
      <c r="AA288"/>
      <c r="AB288">
        <f>IF(Table4[[#This Row],[DISKON]]="",Table4[[#This Row],[HARGA]],Table4[[#This Row],[HARGA]]*Table4[[#This Row],[DISKON]])</f>
        <v>833.33333333333337</v>
      </c>
      <c r="AC288">
        <f>Table4[[#This Row],[TATAL DISKON]]*Table4[[#This Row],[JUMLAH]]</f>
        <v>20000</v>
      </c>
      <c r="AD288" t="str">
        <f>CONCATENATE(Table4[[#This Row],[SALES_C]],Table4[[#This Row],[NOTA TOKO]])</f>
        <v>G3524</v>
      </c>
      <c r="AE288">
        <f>INDEX(Table1[I],'4'!A:A)</f>
        <v>0</v>
      </c>
      <c r="AF288" t="e">
        <f>IF(Table4[[#This Row],[Column2]]="","",MATCH(Table4[[#This Row],[Column2]],AM:AM,0))</f>
        <v>#N/A</v>
      </c>
      <c r="AG288" t="str">
        <f>CONCATENATE(Table4[[#This Row],[TOKO-KOTA]],"_",Table4[[#This Row],[NAMA BARANG]])</f>
        <v>PRISMA-YOGYA_BUKU MEWARNAI ART 8 DESIGN</v>
      </c>
      <c r="AH288" t="str">
        <f>CONCATENATE(Table4[[#This Row],[CONCAT_TOKO KOTA + NAMA BARANG]],"_",Table4[[#This Row],[HARGA_C]])</f>
        <v>PRISMA-YOGYA_BUKU MEWARNAI ART 8 DESIGN_833.333333333333</v>
      </c>
      <c r="AK288" s="64">
        <v>2598</v>
      </c>
      <c r="AL288" s="8" t="s">
        <v>6664</v>
      </c>
      <c r="AM288" t="str">
        <f t="shared" si="4"/>
        <v>G2598</v>
      </c>
      <c r="AN288" t="e">
        <f>IF(Table10[[#This Row],[Column3]]="","",MATCH(Table10[[#This Row],[Column3]],AD:AD,0))</f>
        <v>#N/A</v>
      </c>
    </row>
    <row r="289" spans="1:40" ht="13.5" thickBot="1">
      <c r="A289" s="73">
        <v>316</v>
      </c>
      <c r="C289">
        <f>ROW()</f>
        <v>289</v>
      </c>
      <c r="D289">
        <f>INDEX(Table1[ROWID],A:A)</f>
        <v>302</v>
      </c>
      <c r="E289">
        <f>INDEX(Table1[//DBS],A:A)</f>
        <v>796</v>
      </c>
      <c r="F289">
        <f>INDEX(Table1[HARGA_CONV],A:A)</f>
        <v>833.33333333333337</v>
      </c>
      <c r="G289" t="str">
        <f>IF(INDEX(Table1[SALES_H],Table4[[#This Row],[ROWID]])=0,"",INDEX(Table1[SALES_H],Table4[[#This Row],[ROWID]]))</f>
        <v>G</v>
      </c>
      <c r="H289" t="str">
        <f>IF(Table4[[#This Row],[SALES]]="","",INDEX(SALES_DICT[2],MATCH(Table4[[#This Row],[SALES]],SALES_DICT[1],0)))</f>
        <v>G</v>
      </c>
      <c r="I289" s="2" t="str">
        <f>IF(INDEX(Table1[DISKON],A:A)=0,"",INDEX(Table1[DISKON],A:A))</f>
        <v/>
      </c>
      <c r="J289" s="2" t="str">
        <f>IF(INDEX(Table1[DISKON NOTA],A:A)=0,"",INDEX(Table1[DISKON NOTA],A:A))</f>
        <v/>
      </c>
      <c r="K289" s="7">
        <f>INDEX(Table1[ISI_CONV],A:A)</f>
        <v>24</v>
      </c>
      <c r="L289" s="11">
        <f>INDEX(Table1[NOTA TOKO],Table4[[#This Row],[ROWID]])</f>
        <v>3524</v>
      </c>
      <c r="M289" t="str">
        <f>Table4[[#This Row],[SALES DICT]]</f>
        <v>G</v>
      </c>
      <c r="N289" t="str">
        <f>INDEX(Table1[TOKO-KOTA_H],A:A)</f>
        <v>PRISMA-YOGYA</v>
      </c>
      <c r="O289" t="str">
        <f>IF(INDEX(Table1[KODE BARANG],A:A)=0,"",INDEX(Table1[KODE BARANG],A:A))</f>
        <v>BWA-NB2</v>
      </c>
      <c r="P289" t="str">
        <f>INDEX(Table1[NAMA BARANG],A:A)</f>
        <v>BUKU MEWARNAI ART 8 DESIGN</v>
      </c>
      <c r="Q289" t="str">
        <f>INDEX(Table1[ADA DI DAFTAR STOCK?],A:A)</f>
        <v>ADA</v>
      </c>
      <c r="R289" t="str">
        <f>SUBSTITUTE(_xlfn.NUMBERVALUE(Table4[[#This Row],[JUMLAH]],",","."),",",".")</f>
        <v>24</v>
      </c>
      <c r="S289" t="str">
        <f>INDEX(Table1[SATUAN_CONV],A:A)</f>
        <v>PCS</v>
      </c>
      <c r="T289" s="10" t="str">
        <f>SUBSTITUTE(_xlfn.NUMBERVALUE(Table4[[#This Row],[HARGA]],",","."),",",".")</f>
        <v>833.333333333333</v>
      </c>
      <c r="U289" s="12" t="str">
        <f>SUBSTITUTE(Table4[[#This Row],[DISKON]],",",".")</f>
        <v/>
      </c>
      <c r="V289" s="12" t="str">
        <f>SUBSTITUTE(Table4[[#This Row],[DISKON NOTA]],",",".")</f>
        <v/>
      </c>
      <c r="W289" s="3">
        <f>INDEX(Table1[TANGGAL NOTA_H],A:A)</f>
        <v>45531</v>
      </c>
      <c r="X289" s="3" t="str">
        <f>IF(INDEX(Table1[TANGGAL GUDANG_H],A:A)="","",INDEX(Table1[TANGGAL GUDANG_H],A:A))</f>
        <v/>
      </c>
      <c r="Y289" s="3">
        <f>INDEX(Table1[TANGGAL UPDATE_H],A:A)</f>
        <v>45534</v>
      </c>
      <c r="Z289" t="str">
        <f>INDEX(Table1[KOMENTAR_H],A:A)</f>
        <v>MOTIF BUAH</v>
      </c>
      <c r="AA289"/>
      <c r="AB289">
        <f>IF(Table4[[#This Row],[DISKON]]="",Table4[[#This Row],[HARGA]],Table4[[#This Row],[HARGA]]*Table4[[#This Row],[DISKON]])</f>
        <v>833.33333333333337</v>
      </c>
      <c r="AC289">
        <f>Table4[[#This Row],[TATAL DISKON]]*Table4[[#This Row],[JUMLAH]]</f>
        <v>20000</v>
      </c>
      <c r="AD289" t="str">
        <f>CONCATENATE(Table4[[#This Row],[SALES_C]],Table4[[#This Row],[NOTA TOKO]])</f>
        <v>G3524</v>
      </c>
      <c r="AE289">
        <f>INDEX(Table1[I],'4'!A:A)</f>
        <v>0</v>
      </c>
      <c r="AF289" t="e">
        <f>IF(Table4[[#This Row],[Column2]]="","",MATCH(Table4[[#This Row],[Column2]],AM:AM,0))</f>
        <v>#N/A</v>
      </c>
      <c r="AG289" t="str">
        <f>CONCATENATE(Table4[[#This Row],[TOKO-KOTA]],"_",Table4[[#This Row],[NAMA BARANG]])</f>
        <v>PRISMA-YOGYA_BUKU MEWARNAI ART 8 DESIGN</v>
      </c>
      <c r="AH289" t="str">
        <f>CONCATENATE(Table4[[#This Row],[CONCAT_TOKO KOTA + NAMA BARANG]],"_",Table4[[#This Row],[HARGA_C]])</f>
        <v>PRISMA-YOGYA_BUKU MEWARNAI ART 8 DESIGN_833.333333333333</v>
      </c>
      <c r="AK289" s="64">
        <v>2598</v>
      </c>
      <c r="AL289" s="8" t="s">
        <v>6664</v>
      </c>
      <c r="AM289" t="str">
        <f t="shared" si="4"/>
        <v>G2598</v>
      </c>
      <c r="AN289" t="e">
        <f>IF(Table10[[#This Row],[Column3]]="","",MATCH(Table10[[#This Row],[Column3]],AD:AD,0))</f>
        <v>#N/A</v>
      </c>
    </row>
    <row r="290" spans="1:40" ht="13.5" thickBot="1">
      <c r="A290" s="73">
        <v>317</v>
      </c>
      <c r="C290">
        <f>ROW()</f>
        <v>290</v>
      </c>
      <c r="D290">
        <f>INDEX(Table1[ROWID],A:A)</f>
        <v>302</v>
      </c>
      <c r="E290">
        <f>INDEX(Table1[//DBS],A:A)</f>
        <v>796</v>
      </c>
      <c r="F290">
        <f>INDEX(Table1[HARGA_CONV],A:A)</f>
        <v>833.33333333333337</v>
      </c>
      <c r="G290" t="str">
        <f>IF(INDEX(Table1[SALES_H],Table4[[#This Row],[ROWID]])=0,"",INDEX(Table1[SALES_H],Table4[[#This Row],[ROWID]]))</f>
        <v>G</v>
      </c>
      <c r="H290" t="str">
        <f>IF(Table4[[#This Row],[SALES]]="","",INDEX(SALES_DICT[2],MATCH(Table4[[#This Row],[SALES]],SALES_DICT[1],0)))</f>
        <v>G</v>
      </c>
      <c r="I290" s="2" t="str">
        <f>IF(INDEX(Table1[DISKON],A:A)=0,"",INDEX(Table1[DISKON],A:A))</f>
        <v/>
      </c>
      <c r="J290" s="2" t="str">
        <f>IF(INDEX(Table1[DISKON NOTA],A:A)=0,"",INDEX(Table1[DISKON NOTA],A:A))</f>
        <v/>
      </c>
      <c r="K290" s="7">
        <f>INDEX(Table1[ISI_CONV],A:A)</f>
        <v>24</v>
      </c>
      <c r="L290" s="11">
        <f>INDEX(Table1[NOTA TOKO],Table4[[#This Row],[ROWID]])</f>
        <v>3524</v>
      </c>
      <c r="M290" t="str">
        <f>Table4[[#This Row],[SALES DICT]]</f>
        <v>G</v>
      </c>
      <c r="N290" t="str">
        <f>INDEX(Table1[TOKO-KOTA_H],A:A)</f>
        <v>PRISMA-YOGYA</v>
      </c>
      <c r="O290" t="str">
        <f>IF(INDEX(Table1[KODE BARANG],A:A)=0,"",INDEX(Table1[KODE BARANG],A:A))</f>
        <v>BWA-NB2</v>
      </c>
      <c r="P290" t="str">
        <f>INDEX(Table1[NAMA BARANG],A:A)</f>
        <v>BUKU MEWARNAI ART 8 DESIGN</v>
      </c>
      <c r="Q290" t="str">
        <f>INDEX(Table1[ADA DI DAFTAR STOCK?],A:A)</f>
        <v>ADA</v>
      </c>
      <c r="R290" t="str">
        <f>SUBSTITUTE(_xlfn.NUMBERVALUE(Table4[[#This Row],[JUMLAH]],",","."),",",".")</f>
        <v>24</v>
      </c>
      <c r="S290" t="str">
        <f>INDEX(Table1[SATUAN_CONV],A:A)</f>
        <v>PCS</v>
      </c>
      <c r="T290" s="10" t="str">
        <f>SUBSTITUTE(_xlfn.NUMBERVALUE(Table4[[#This Row],[HARGA]],",","."),",",".")</f>
        <v>833.333333333333</v>
      </c>
      <c r="U290" s="12" t="str">
        <f>SUBSTITUTE(Table4[[#This Row],[DISKON]],",",".")</f>
        <v/>
      </c>
      <c r="V290" s="12" t="str">
        <f>SUBSTITUTE(Table4[[#This Row],[DISKON NOTA]],",",".")</f>
        <v/>
      </c>
      <c r="W290" s="3">
        <f>INDEX(Table1[TANGGAL NOTA_H],A:A)</f>
        <v>45531</v>
      </c>
      <c r="X290" s="3" t="str">
        <f>IF(INDEX(Table1[TANGGAL GUDANG_H],A:A)="","",INDEX(Table1[TANGGAL GUDANG_H],A:A))</f>
        <v/>
      </c>
      <c r="Y290" s="3">
        <f>INDEX(Table1[TANGGAL UPDATE_H],A:A)</f>
        <v>45534</v>
      </c>
      <c r="Z290" t="str">
        <f>INDEX(Table1[KOMENTAR_H],A:A)</f>
        <v>MOTIF TRANSPORTASI</v>
      </c>
      <c r="AA290"/>
      <c r="AB290">
        <f>IF(Table4[[#This Row],[DISKON]]="",Table4[[#This Row],[HARGA]],Table4[[#This Row],[HARGA]]*Table4[[#This Row],[DISKON]])</f>
        <v>833.33333333333337</v>
      </c>
      <c r="AC290">
        <f>Table4[[#This Row],[TATAL DISKON]]*Table4[[#This Row],[JUMLAH]]</f>
        <v>20000</v>
      </c>
      <c r="AD290" t="str">
        <f>CONCATENATE(Table4[[#This Row],[SALES_C]],Table4[[#This Row],[NOTA TOKO]])</f>
        <v>G3524</v>
      </c>
      <c r="AE290">
        <f>INDEX(Table1[I],'4'!A:A)</f>
        <v>0</v>
      </c>
      <c r="AF290" t="e">
        <f>IF(Table4[[#This Row],[Column2]]="","",MATCH(Table4[[#This Row],[Column2]],AM:AM,0))</f>
        <v>#N/A</v>
      </c>
      <c r="AG290" t="str">
        <f>CONCATENATE(Table4[[#This Row],[TOKO-KOTA]],"_",Table4[[#This Row],[NAMA BARANG]])</f>
        <v>PRISMA-YOGYA_BUKU MEWARNAI ART 8 DESIGN</v>
      </c>
      <c r="AH290" t="str">
        <f>CONCATENATE(Table4[[#This Row],[CONCAT_TOKO KOTA + NAMA BARANG]],"_",Table4[[#This Row],[HARGA_C]])</f>
        <v>PRISMA-YOGYA_BUKU MEWARNAI ART 8 DESIGN_833.333333333333</v>
      </c>
      <c r="AK290" s="64">
        <v>2598</v>
      </c>
      <c r="AL290" s="8" t="s">
        <v>6664</v>
      </c>
      <c r="AM290" t="str">
        <f t="shared" si="4"/>
        <v>G2598</v>
      </c>
      <c r="AN290" t="e">
        <f>IF(Table10[[#This Row],[Column3]]="","",MATCH(Table10[[#This Row],[Column3]],AD:AD,0))</f>
        <v>#N/A</v>
      </c>
    </row>
    <row r="291" spans="1:40" ht="13.5" thickBot="1">
      <c r="A291" s="73">
        <v>319</v>
      </c>
      <c r="C291">
        <f>ROW()</f>
        <v>291</v>
      </c>
      <c r="D291">
        <f>INDEX(Table1[ROWID],A:A)</f>
        <v>319</v>
      </c>
      <c r="E291">
        <f>INDEX(Table1[//DBS],A:A)</f>
        <v>830</v>
      </c>
      <c r="F291">
        <f>INDEX(Table1[HARGA_CONV],A:A)</f>
        <v>104000</v>
      </c>
      <c r="G291" t="str">
        <f>IF(INDEX(Table1[SALES_H],Table4[[#This Row],[ROWID]])=0,"",INDEX(Table1[SALES_H],Table4[[#This Row],[ROWID]]))</f>
        <v>G</v>
      </c>
      <c r="H291" t="str">
        <f>IF(Table4[[#This Row],[SALES]]="","",INDEX(SALES_DICT[2],MATCH(Table4[[#This Row],[SALES]],SALES_DICT[1],0)))</f>
        <v>G</v>
      </c>
      <c r="I291" s="2" t="str">
        <f>IF(INDEX(Table1[DISKON],A:A)=0,"",INDEX(Table1[DISKON],A:A))</f>
        <v/>
      </c>
      <c r="J291" s="2" t="str">
        <f>IF(INDEX(Table1[DISKON NOTA],A:A)=0,"",INDEX(Table1[DISKON NOTA],A:A))</f>
        <v/>
      </c>
      <c r="K291" s="7">
        <f>INDEX(Table1[ISI_CONV],A:A)</f>
        <v>2</v>
      </c>
      <c r="L291" s="11">
        <f>INDEX(Table1[NOTA TOKO],Table4[[#This Row],[ROWID]])</f>
        <v>3525</v>
      </c>
      <c r="M291" t="str">
        <f>Table4[[#This Row],[SALES DICT]]</f>
        <v>G</v>
      </c>
      <c r="N291" t="str">
        <f>INDEX(Table1[TOKO-KOTA_H],A:A)</f>
        <v>PRISMA-YOGYA</v>
      </c>
      <c r="O291" t="str">
        <f>IF(INDEX(Table1[KODE BARANG],A:A)=0,"",INDEX(Table1[KODE BARANG],A:A))</f>
        <v>CAT-OP5</v>
      </c>
      <c r="P291" t="str">
        <f>INDEX(Table1[NAMA BARANG],A:A)</f>
        <v>CAT AIR OPINI 110</v>
      </c>
      <c r="Q291" t="str">
        <f>INDEX(Table1[ADA DI DAFTAR STOCK?],A:A)</f>
        <v>ADA</v>
      </c>
      <c r="R291" t="str">
        <f>SUBSTITUTE(_xlfn.NUMBERVALUE(Table4[[#This Row],[JUMLAH]],",","."),",",".")</f>
        <v>2</v>
      </c>
      <c r="S291" t="str">
        <f>INDEX(Table1[SATUAN_CONV],A:A)</f>
        <v>LSN</v>
      </c>
      <c r="T291" s="10" t="str">
        <f>SUBSTITUTE(_xlfn.NUMBERVALUE(Table4[[#This Row],[HARGA]],",","."),",",".")</f>
        <v>104000</v>
      </c>
      <c r="U291" s="12" t="str">
        <f>SUBSTITUTE(Table4[[#This Row],[DISKON]],",",".")</f>
        <v/>
      </c>
      <c r="V291" s="12" t="str">
        <f>SUBSTITUTE(Table4[[#This Row],[DISKON NOTA]],",",".")</f>
        <v/>
      </c>
      <c r="W291" s="3">
        <f>INDEX(Table1[TANGGAL NOTA_H],A:A)</f>
        <v>45531</v>
      </c>
      <c r="X291" s="3" t="str">
        <f>IF(INDEX(Table1[TANGGAL GUDANG_H],A:A)="","",INDEX(Table1[TANGGAL GUDANG_H],A:A))</f>
        <v/>
      </c>
      <c r="Y291" s="3">
        <f>INDEX(Table1[TANGGAL UPDATE_H],A:A)</f>
        <v>45534</v>
      </c>
      <c r="Z291" t="str">
        <f>INDEX(Table1[KOMENTAR_H],A:A)</f>
        <v/>
      </c>
      <c r="AA291"/>
      <c r="AB291">
        <f>IF(Table4[[#This Row],[DISKON]]="",Table4[[#This Row],[HARGA]],Table4[[#This Row],[HARGA]]*Table4[[#This Row],[DISKON]])</f>
        <v>104000</v>
      </c>
      <c r="AC291">
        <f>Table4[[#This Row],[TATAL DISKON]]*Table4[[#This Row],[JUMLAH]]</f>
        <v>208000</v>
      </c>
      <c r="AD291" t="str">
        <f>CONCATENATE(Table4[[#This Row],[SALES_C]],Table4[[#This Row],[NOTA TOKO]])</f>
        <v>G3525</v>
      </c>
      <c r="AE291">
        <f>INDEX(Table1[I],'4'!A:A)</f>
        <v>0</v>
      </c>
      <c r="AF291" t="e">
        <f>IF(Table4[[#This Row],[Column2]]="","",MATCH(Table4[[#This Row],[Column2]],AM:AM,0))</f>
        <v>#N/A</v>
      </c>
      <c r="AG291" t="str">
        <f>CONCATENATE(Table4[[#This Row],[TOKO-KOTA]],"_",Table4[[#This Row],[NAMA BARANG]])</f>
        <v>PRISMA-YOGYA_CAT AIR OPINI 110</v>
      </c>
      <c r="AH291" t="str">
        <f>CONCATENATE(Table4[[#This Row],[CONCAT_TOKO KOTA + NAMA BARANG]],"_",Table4[[#This Row],[HARGA_C]])</f>
        <v>PRISMA-YOGYA_CAT AIR OPINI 110_104000</v>
      </c>
      <c r="AK291" s="64">
        <v>2598</v>
      </c>
      <c r="AL291" s="8" t="s">
        <v>6664</v>
      </c>
      <c r="AM291" t="str">
        <f t="shared" si="4"/>
        <v>G2598</v>
      </c>
      <c r="AN291" t="e">
        <f>IF(Table10[[#This Row],[Column3]]="","",MATCH(Table10[[#This Row],[Column3]],AD:AD,0))</f>
        <v>#N/A</v>
      </c>
    </row>
    <row r="292" spans="1:40" ht="13.5" thickBot="1">
      <c r="A292" s="73">
        <v>320</v>
      </c>
      <c r="C292">
        <f>ROW()</f>
        <v>292</v>
      </c>
      <c r="D292">
        <f>INDEX(Table1[ROWID],A:A)</f>
        <v>319</v>
      </c>
      <c r="E292">
        <f>INDEX(Table1[//DBS],A:A)</f>
        <v>831</v>
      </c>
      <c r="F292">
        <f>INDEX(Table1[HARGA_CONV],A:A)</f>
        <v>110000</v>
      </c>
      <c r="G292" t="str">
        <f>IF(INDEX(Table1[SALES_H],Table4[[#This Row],[ROWID]])=0,"",INDEX(Table1[SALES_H],Table4[[#This Row],[ROWID]]))</f>
        <v>G</v>
      </c>
      <c r="H292" t="str">
        <f>IF(Table4[[#This Row],[SALES]]="","",INDEX(SALES_DICT[2],MATCH(Table4[[#This Row],[SALES]],SALES_DICT[1],0)))</f>
        <v>G</v>
      </c>
      <c r="I292" s="2" t="str">
        <f>IF(INDEX(Table1[DISKON],A:A)=0,"",INDEX(Table1[DISKON],A:A))</f>
        <v/>
      </c>
      <c r="J292" s="2" t="str">
        <f>IF(INDEX(Table1[DISKON NOTA],A:A)=0,"",INDEX(Table1[DISKON NOTA],A:A))</f>
        <v/>
      </c>
      <c r="K292" s="7">
        <f>INDEX(Table1[ISI_CONV],A:A)</f>
        <v>2</v>
      </c>
      <c r="L292" s="11">
        <f>INDEX(Table1[NOTA TOKO],Table4[[#This Row],[ROWID]])</f>
        <v>3525</v>
      </c>
      <c r="M292" t="str">
        <f>Table4[[#This Row],[SALES DICT]]</f>
        <v>G</v>
      </c>
      <c r="N292" t="str">
        <f>INDEX(Table1[TOKO-KOTA_H],A:A)</f>
        <v>PRISMA-YOGYA</v>
      </c>
      <c r="O292" t="str">
        <f>IF(INDEX(Table1[KODE BARANG],A:A)=0,"",INDEX(Table1[KODE BARANG],A:A))</f>
        <v>CAT-OP6</v>
      </c>
      <c r="P292" t="str">
        <f>INDEX(Table1[NAMA BARANG],A:A)</f>
        <v>CAT AIR OPINI 120</v>
      </c>
      <c r="Q292" t="str">
        <f>INDEX(Table1[ADA DI DAFTAR STOCK?],A:A)</f>
        <v>ADA</v>
      </c>
      <c r="R292" t="str">
        <f>SUBSTITUTE(_xlfn.NUMBERVALUE(Table4[[#This Row],[JUMLAH]],",","."),",",".")</f>
        <v>2</v>
      </c>
      <c r="S292" t="str">
        <f>INDEX(Table1[SATUAN_CONV],A:A)</f>
        <v>LSN</v>
      </c>
      <c r="T292" s="10" t="str">
        <f>SUBSTITUTE(_xlfn.NUMBERVALUE(Table4[[#This Row],[HARGA]],",","."),",",".")</f>
        <v>110000</v>
      </c>
      <c r="U292" s="12" t="str">
        <f>SUBSTITUTE(Table4[[#This Row],[DISKON]],",",".")</f>
        <v/>
      </c>
      <c r="V292" s="12" t="str">
        <f>SUBSTITUTE(Table4[[#This Row],[DISKON NOTA]],",",".")</f>
        <v/>
      </c>
      <c r="W292" s="3">
        <f>INDEX(Table1[TANGGAL NOTA_H],A:A)</f>
        <v>45531</v>
      </c>
      <c r="X292" s="3" t="str">
        <f>IF(INDEX(Table1[TANGGAL GUDANG_H],A:A)="","",INDEX(Table1[TANGGAL GUDANG_H],A:A))</f>
        <v/>
      </c>
      <c r="Y292" s="3">
        <f>INDEX(Table1[TANGGAL UPDATE_H],A:A)</f>
        <v>45534</v>
      </c>
      <c r="Z292" t="str">
        <f>INDEX(Table1[KOMENTAR_H],A:A)</f>
        <v/>
      </c>
      <c r="AA292"/>
      <c r="AB292">
        <f>IF(Table4[[#This Row],[DISKON]]="",Table4[[#This Row],[HARGA]],Table4[[#This Row],[HARGA]]*Table4[[#This Row],[DISKON]])</f>
        <v>110000</v>
      </c>
      <c r="AC292">
        <f>Table4[[#This Row],[TATAL DISKON]]*Table4[[#This Row],[JUMLAH]]</f>
        <v>220000</v>
      </c>
      <c r="AD292" t="str">
        <f>CONCATENATE(Table4[[#This Row],[SALES_C]],Table4[[#This Row],[NOTA TOKO]])</f>
        <v>G3525</v>
      </c>
      <c r="AE292">
        <f>INDEX(Table1[I],'4'!A:A)</f>
        <v>0</v>
      </c>
      <c r="AF292" t="e">
        <f>IF(Table4[[#This Row],[Column2]]="","",MATCH(Table4[[#This Row],[Column2]],AM:AM,0))</f>
        <v>#N/A</v>
      </c>
      <c r="AG292" t="str">
        <f>CONCATENATE(Table4[[#This Row],[TOKO-KOTA]],"_",Table4[[#This Row],[NAMA BARANG]])</f>
        <v>PRISMA-YOGYA_CAT AIR OPINI 120</v>
      </c>
      <c r="AH292" t="str">
        <f>CONCATENATE(Table4[[#This Row],[CONCAT_TOKO KOTA + NAMA BARANG]],"_",Table4[[#This Row],[HARGA_C]])</f>
        <v>PRISMA-YOGYA_CAT AIR OPINI 120_110000</v>
      </c>
      <c r="AK292" s="64">
        <v>2598</v>
      </c>
      <c r="AL292" s="8" t="s">
        <v>6664</v>
      </c>
      <c r="AM292" t="str">
        <f t="shared" si="4"/>
        <v>G2598</v>
      </c>
      <c r="AN292" t="e">
        <f>IF(Table10[[#This Row],[Column3]]="","",MATCH(Table10[[#This Row],[Column3]],AD:AD,0))</f>
        <v>#N/A</v>
      </c>
    </row>
    <row r="293" spans="1:40" ht="13.5" thickBot="1">
      <c r="A293" s="73">
        <v>321</v>
      </c>
      <c r="C293">
        <f>ROW()</f>
        <v>293</v>
      </c>
      <c r="D293">
        <f>INDEX(Table1[ROWID],A:A)</f>
        <v>319</v>
      </c>
      <c r="E293">
        <f>INDEX(Table1[//DBS],A:A)</f>
        <v>2196</v>
      </c>
      <c r="F293">
        <f>INDEX(Table1[HARGA_CONV],A:A)</f>
        <v>35000</v>
      </c>
      <c r="G293" t="str">
        <f>IF(INDEX(Table1[SALES_H],Table4[[#This Row],[ROWID]])=0,"",INDEX(Table1[SALES_H],Table4[[#This Row],[ROWID]]))</f>
        <v>G</v>
      </c>
      <c r="H293" t="str">
        <f>IF(Table4[[#This Row],[SALES]]="","",INDEX(SALES_DICT[2],MATCH(Table4[[#This Row],[SALES]],SALES_DICT[1],0)))</f>
        <v>G</v>
      </c>
      <c r="I293" s="2" t="str">
        <f>IF(INDEX(Table1[DISKON],A:A)=0,"",INDEX(Table1[DISKON],A:A))</f>
        <v/>
      </c>
      <c r="J293" s="2" t="str">
        <f>IF(INDEX(Table1[DISKON NOTA],A:A)=0,"",INDEX(Table1[DISKON NOTA],A:A))</f>
        <v/>
      </c>
      <c r="K293" s="7">
        <f>INDEX(Table1[ISI_CONV],A:A)</f>
        <v>2</v>
      </c>
      <c r="L293" s="11">
        <f>INDEX(Table1[NOTA TOKO],Table4[[#This Row],[ROWID]])</f>
        <v>3525</v>
      </c>
      <c r="M293" t="str">
        <f>Table4[[#This Row],[SALES DICT]]</f>
        <v>G</v>
      </c>
      <c r="N293" t="str">
        <f>INDEX(Table1[TOKO-KOTA_H],A:A)</f>
        <v>PRISMA-YOGYA</v>
      </c>
      <c r="O293" t="str">
        <f>IF(INDEX(Table1[KODE BARANG],A:A)=0,"",INDEX(Table1[KODE BARANG],A:A))</f>
        <v>NTS-NB1</v>
      </c>
      <c r="P293" t="str">
        <f>INDEX(Table1[NAMA BARANG],A:A)</f>
        <v>NOTES 156-80</v>
      </c>
      <c r="Q293" t="str">
        <f>INDEX(Table1[ADA DI DAFTAR STOCK?],A:A)</f>
        <v>ADA</v>
      </c>
      <c r="R293" t="str">
        <f>SUBSTITUTE(_xlfn.NUMBERVALUE(Table4[[#This Row],[JUMLAH]],",","."),",",".")</f>
        <v>2</v>
      </c>
      <c r="S293" t="str">
        <f>INDEX(Table1[SATUAN_CONV],A:A)</f>
        <v>LSN</v>
      </c>
      <c r="T293" s="10" t="str">
        <f>SUBSTITUTE(_xlfn.NUMBERVALUE(Table4[[#This Row],[HARGA]],",","."),",",".")</f>
        <v>35000</v>
      </c>
      <c r="U293" s="12" t="str">
        <f>SUBSTITUTE(Table4[[#This Row],[DISKON]],",",".")</f>
        <v/>
      </c>
      <c r="V293" s="12" t="str">
        <f>SUBSTITUTE(Table4[[#This Row],[DISKON NOTA]],",",".")</f>
        <v/>
      </c>
      <c r="W293" s="3">
        <f>INDEX(Table1[TANGGAL NOTA_H],A:A)</f>
        <v>45531</v>
      </c>
      <c r="X293" s="3" t="str">
        <f>IF(INDEX(Table1[TANGGAL GUDANG_H],A:A)="","",INDEX(Table1[TANGGAL GUDANG_H],A:A))</f>
        <v/>
      </c>
      <c r="Y293" s="3">
        <f>INDEX(Table1[TANGGAL UPDATE_H],A:A)</f>
        <v>45534</v>
      </c>
      <c r="Z293" t="str">
        <f>INDEX(Table1[KOMENTAR_H],A:A)</f>
        <v/>
      </c>
      <c r="AA293"/>
      <c r="AB293">
        <f>IF(Table4[[#This Row],[DISKON]]="",Table4[[#This Row],[HARGA]],Table4[[#This Row],[HARGA]]*Table4[[#This Row],[DISKON]])</f>
        <v>35000</v>
      </c>
      <c r="AC293">
        <f>Table4[[#This Row],[TATAL DISKON]]*Table4[[#This Row],[JUMLAH]]</f>
        <v>70000</v>
      </c>
      <c r="AD293" t="str">
        <f>CONCATENATE(Table4[[#This Row],[SALES_C]],Table4[[#This Row],[NOTA TOKO]])</f>
        <v>G3525</v>
      </c>
      <c r="AE293">
        <f>INDEX(Table1[I],'4'!A:A)</f>
        <v>0</v>
      </c>
      <c r="AF293" t="e">
        <f>IF(Table4[[#This Row],[Column2]]="","",MATCH(Table4[[#This Row],[Column2]],AM:AM,0))</f>
        <v>#N/A</v>
      </c>
      <c r="AG293" t="str">
        <f>CONCATENATE(Table4[[#This Row],[TOKO-KOTA]],"_",Table4[[#This Row],[NAMA BARANG]])</f>
        <v>PRISMA-YOGYA_NOTES 156-80</v>
      </c>
      <c r="AH293" t="str">
        <f>CONCATENATE(Table4[[#This Row],[CONCAT_TOKO KOTA + NAMA BARANG]],"_",Table4[[#This Row],[HARGA_C]])</f>
        <v>PRISMA-YOGYA_NOTES 156-80_35000</v>
      </c>
      <c r="AK293" s="64">
        <v>2598</v>
      </c>
      <c r="AL293" s="8" t="s">
        <v>6664</v>
      </c>
      <c r="AM293" t="str">
        <f t="shared" si="4"/>
        <v>G2598</v>
      </c>
      <c r="AN293" t="e">
        <f>IF(Table10[[#This Row],[Column3]]="","",MATCH(Table10[[#This Row],[Column3]],AD:AD,0))</f>
        <v>#N/A</v>
      </c>
    </row>
    <row r="294" spans="1:40" ht="13.5" thickBot="1">
      <c r="A294" s="73">
        <v>322</v>
      </c>
      <c r="C294">
        <f>ROW()</f>
        <v>294</v>
      </c>
      <c r="D294">
        <f>INDEX(Table1[ROWID],A:A)</f>
        <v>319</v>
      </c>
      <c r="E294">
        <f>INDEX(Table1[//DBS],A:A)</f>
        <v>1513</v>
      </c>
      <c r="F294">
        <f>INDEX(Table1[HARGA_CONV],A:A)</f>
        <v>1076.3888888888889</v>
      </c>
      <c r="G294" t="str">
        <f>IF(INDEX(Table1[SALES_H],Table4[[#This Row],[ROWID]])=0,"",INDEX(Table1[SALES_H],Table4[[#This Row],[ROWID]]))</f>
        <v>G</v>
      </c>
      <c r="H294" t="str">
        <f>IF(Table4[[#This Row],[SALES]]="","",INDEX(SALES_DICT[2],MATCH(Table4[[#This Row],[SALES]],SALES_DICT[1],0)))</f>
        <v>G</v>
      </c>
      <c r="I294" s="2" t="str">
        <f>IF(INDEX(Table1[DISKON],A:A)=0,"",INDEX(Table1[DISKON],A:A))</f>
        <v/>
      </c>
      <c r="J294" s="2" t="str">
        <f>IF(INDEX(Table1[DISKON NOTA],A:A)=0,"",INDEX(Table1[DISKON NOTA],A:A))</f>
        <v/>
      </c>
      <c r="K294" s="7">
        <f>INDEX(Table1[ISI_CONV],A:A)</f>
        <v>72</v>
      </c>
      <c r="L294" s="11">
        <f>INDEX(Table1[NOTA TOKO],Table4[[#This Row],[ROWID]])</f>
        <v>3525</v>
      </c>
      <c r="M294" t="str">
        <f>Table4[[#This Row],[SALES DICT]]</f>
        <v>G</v>
      </c>
      <c r="N294" t="str">
        <f>INDEX(Table1[TOKO-KOTA_H],A:A)</f>
        <v>PRISMA-YOGYA</v>
      </c>
      <c r="O294" t="str">
        <f>IF(INDEX(Table1[KODE BARANG],A:A)=0,"",INDEX(Table1[KODE BARANG],A:A))</f>
        <v>KUA-IM49</v>
      </c>
      <c r="P294" t="str">
        <f>INDEX(Table1[NAMA BARANG],A:A)</f>
        <v>KUAS 251-1 PAGODA (NO. 1)</v>
      </c>
      <c r="Q294" t="str">
        <f>INDEX(Table1[ADA DI DAFTAR STOCK?],A:A)</f>
        <v>ADA</v>
      </c>
      <c r="R294" t="str">
        <f>SUBSTITUTE(_xlfn.NUMBERVALUE(Table4[[#This Row],[JUMLAH]],",","."),",",".")</f>
        <v>72</v>
      </c>
      <c r="S294" t="str">
        <f>INDEX(Table1[SATUAN_CONV],A:A)</f>
        <v>PCS</v>
      </c>
      <c r="T294" s="10" t="str">
        <f>SUBSTITUTE(_xlfn.NUMBERVALUE(Table4[[#This Row],[HARGA]],",","."),",",".")</f>
        <v>1076.38888888889</v>
      </c>
      <c r="U294" s="12" t="str">
        <f>SUBSTITUTE(Table4[[#This Row],[DISKON]],",",".")</f>
        <v/>
      </c>
      <c r="V294" s="12" t="str">
        <f>SUBSTITUTE(Table4[[#This Row],[DISKON NOTA]],",",".")</f>
        <v/>
      </c>
      <c r="W294" s="3">
        <f>INDEX(Table1[TANGGAL NOTA_H],A:A)</f>
        <v>45531</v>
      </c>
      <c r="X294" s="3" t="str">
        <f>IF(INDEX(Table1[TANGGAL GUDANG_H],A:A)="","",INDEX(Table1[TANGGAL GUDANG_H],A:A))</f>
        <v/>
      </c>
      <c r="Y294" s="3">
        <f>INDEX(Table1[TANGGAL UPDATE_H],A:A)</f>
        <v>45534</v>
      </c>
      <c r="Z294" t="str">
        <f>INDEX(Table1[KOMENTAR_H],A:A)</f>
        <v/>
      </c>
      <c r="AA294"/>
      <c r="AB294">
        <f>IF(Table4[[#This Row],[DISKON]]="",Table4[[#This Row],[HARGA]],Table4[[#This Row],[HARGA]]*Table4[[#This Row],[DISKON]])</f>
        <v>1076.3888888888889</v>
      </c>
      <c r="AC294">
        <f>Table4[[#This Row],[TATAL DISKON]]*Table4[[#This Row],[JUMLAH]]</f>
        <v>77500</v>
      </c>
      <c r="AD294" t="str">
        <f>CONCATENATE(Table4[[#This Row],[SALES_C]],Table4[[#This Row],[NOTA TOKO]])</f>
        <v>G3525</v>
      </c>
      <c r="AE294">
        <f>INDEX(Table1[I],'4'!A:A)</f>
        <v>0</v>
      </c>
      <c r="AF294" t="e">
        <f>IF(Table4[[#This Row],[Column2]]="","",MATCH(Table4[[#This Row],[Column2]],AM:AM,0))</f>
        <v>#N/A</v>
      </c>
      <c r="AG294" t="str">
        <f>CONCATENATE(Table4[[#This Row],[TOKO-KOTA]],"_",Table4[[#This Row],[NAMA BARANG]])</f>
        <v>PRISMA-YOGYA_KUAS 251-1 PAGODA (NO. 1)</v>
      </c>
      <c r="AH294" t="str">
        <f>CONCATENATE(Table4[[#This Row],[CONCAT_TOKO KOTA + NAMA BARANG]],"_",Table4[[#This Row],[HARGA_C]])</f>
        <v>PRISMA-YOGYA_KUAS 251-1 PAGODA (NO. 1)_1076.38888888889</v>
      </c>
      <c r="AK294" s="64">
        <v>2599</v>
      </c>
      <c r="AL294" s="8" t="s">
        <v>6664</v>
      </c>
      <c r="AM294" t="str">
        <f t="shared" si="4"/>
        <v>G2599</v>
      </c>
      <c r="AN294" t="e">
        <f>IF(Table10[[#This Row],[Column3]]="","",MATCH(Table10[[#This Row],[Column3]],AD:AD,0))</f>
        <v>#N/A</v>
      </c>
    </row>
    <row r="295" spans="1:40" ht="13.5" thickBot="1">
      <c r="A295" s="73">
        <v>323</v>
      </c>
      <c r="C295">
        <f>ROW()</f>
        <v>295</v>
      </c>
      <c r="D295">
        <f>INDEX(Table1[ROWID],A:A)</f>
        <v>319</v>
      </c>
      <c r="E295">
        <f>INDEX(Table1[//DBS],A:A)</f>
        <v>1238</v>
      </c>
      <c r="F295">
        <f>INDEX(Table1[HARGA_CONV],A:A)</f>
        <v>63000</v>
      </c>
      <c r="G295" t="str">
        <f>IF(INDEX(Table1[SALES_H],Table4[[#This Row],[ROWID]])=0,"",INDEX(Table1[SALES_H],Table4[[#This Row],[ROWID]]))</f>
        <v>G</v>
      </c>
      <c r="H295" t="str">
        <f>IF(Table4[[#This Row],[SALES]]="","",INDEX(SALES_DICT[2],MATCH(Table4[[#This Row],[SALES]],SALES_DICT[1],0)))</f>
        <v>G</v>
      </c>
      <c r="I295" s="2" t="str">
        <f>IF(INDEX(Table1[DISKON],A:A)=0,"",INDEX(Table1[DISKON],A:A))</f>
        <v/>
      </c>
      <c r="J295" s="2" t="str">
        <f>IF(INDEX(Table1[DISKON NOTA],A:A)=0,"",INDEX(Table1[DISKON NOTA],A:A))</f>
        <v/>
      </c>
      <c r="K295" s="7">
        <f>INDEX(Table1[ISI_CONV],A:A)</f>
        <v>1</v>
      </c>
      <c r="L295" s="11">
        <f>INDEX(Table1[NOTA TOKO],Table4[[#This Row],[ROWID]])</f>
        <v>3525</v>
      </c>
      <c r="M295" t="str">
        <f>Table4[[#This Row],[SALES DICT]]</f>
        <v>G</v>
      </c>
      <c r="N295" t="str">
        <f>INDEX(Table1[TOKO-KOTA_H],A:A)</f>
        <v>PRISMA-YOGYA</v>
      </c>
      <c r="O295" t="str">
        <f>IF(INDEX(Table1[KODE BARANG],A:A)=0,"",INDEX(Table1[KODE BARANG],A:A))</f>
        <v>GUN-ID40</v>
      </c>
      <c r="P295" t="str">
        <f>INDEX(Table1[NAMA BARANG],A:A)</f>
        <v>GUNTING IDEAL K 100</v>
      </c>
      <c r="Q295" t="str">
        <f>INDEX(Table1[ADA DI DAFTAR STOCK?],A:A)</f>
        <v>ADA</v>
      </c>
      <c r="R295" t="str">
        <f>SUBSTITUTE(_xlfn.NUMBERVALUE(Table4[[#This Row],[JUMLAH]],",","."),",",".")</f>
        <v>1</v>
      </c>
      <c r="S295" t="str">
        <f>INDEX(Table1[SATUAN_CONV],A:A)</f>
        <v>LSN</v>
      </c>
      <c r="T295" s="10" t="str">
        <f>SUBSTITUTE(_xlfn.NUMBERVALUE(Table4[[#This Row],[HARGA]],",","."),",",".")</f>
        <v>63000</v>
      </c>
      <c r="U295" s="12" t="str">
        <f>SUBSTITUTE(Table4[[#This Row],[DISKON]],",",".")</f>
        <v/>
      </c>
      <c r="V295" s="12" t="str">
        <f>SUBSTITUTE(Table4[[#This Row],[DISKON NOTA]],",",".")</f>
        <v/>
      </c>
      <c r="W295" s="3">
        <f>INDEX(Table1[TANGGAL NOTA_H],A:A)</f>
        <v>45531</v>
      </c>
      <c r="X295" s="3" t="str">
        <f>IF(INDEX(Table1[TANGGAL GUDANG_H],A:A)="","",INDEX(Table1[TANGGAL GUDANG_H],A:A))</f>
        <v/>
      </c>
      <c r="Y295" s="3">
        <f>INDEX(Table1[TANGGAL UPDATE_H],A:A)</f>
        <v>45534</v>
      </c>
      <c r="Z295" t="str">
        <f>INDEX(Table1[KOMENTAR_H],A:A)</f>
        <v/>
      </c>
      <c r="AA295"/>
      <c r="AB295">
        <f>IF(Table4[[#This Row],[DISKON]]="",Table4[[#This Row],[HARGA]],Table4[[#This Row],[HARGA]]*Table4[[#This Row],[DISKON]])</f>
        <v>63000</v>
      </c>
      <c r="AC295">
        <f>Table4[[#This Row],[TATAL DISKON]]*Table4[[#This Row],[JUMLAH]]</f>
        <v>63000</v>
      </c>
      <c r="AD295" t="str">
        <f>CONCATENATE(Table4[[#This Row],[SALES_C]],Table4[[#This Row],[NOTA TOKO]])</f>
        <v>G3525</v>
      </c>
      <c r="AE295">
        <f>INDEX(Table1[I],'4'!A:A)</f>
        <v>0</v>
      </c>
      <c r="AF295" t="e">
        <f>IF(Table4[[#This Row],[Column2]]="","",MATCH(Table4[[#This Row],[Column2]],AM:AM,0))</f>
        <v>#N/A</v>
      </c>
      <c r="AG295" t="str">
        <f>CONCATENATE(Table4[[#This Row],[TOKO-KOTA]],"_",Table4[[#This Row],[NAMA BARANG]])</f>
        <v>PRISMA-YOGYA_GUNTING IDEAL K 100</v>
      </c>
      <c r="AH295" t="str">
        <f>CONCATENATE(Table4[[#This Row],[CONCAT_TOKO KOTA + NAMA BARANG]],"_",Table4[[#This Row],[HARGA_C]])</f>
        <v>PRISMA-YOGYA_GUNTING IDEAL K 100_63000</v>
      </c>
      <c r="AK295" s="64">
        <v>2599</v>
      </c>
      <c r="AL295" s="8" t="s">
        <v>6664</v>
      </c>
      <c r="AM295" t="str">
        <f t="shared" si="4"/>
        <v>G2599</v>
      </c>
      <c r="AN295" t="e">
        <f>IF(Table10[[#This Row],[Column3]]="","",MATCH(Table10[[#This Row],[Column3]],AD:AD,0))</f>
        <v>#N/A</v>
      </c>
    </row>
    <row r="296" spans="1:40" ht="13.5" thickBot="1">
      <c r="A296" s="73">
        <v>324</v>
      </c>
      <c r="C296">
        <f>ROW()</f>
        <v>296</v>
      </c>
      <c r="D296">
        <f>INDEX(Table1[ROWID],A:A)</f>
        <v>319</v>
      </c>
      <c r="E296">
        <f>INDEX(Table1[//DBS],A:A)</f>
        <v>236</v>
      </c>
      <c r="F296">
        <f>INDEX(Table1[HARGA_CONV],A:A)</f>
        <v>125000</v>
      </c>
      <c r="G296" t="str">
        <f>IF(INDEX(Table1[SALES_H],Table4[[#This Row],[ROWID]])=0,"",INDEX(Table1[SALES_H],Table4[[#This Row],[ROWID]]))</f>
        <v>G</v>
      </c>
      <c r="H296" t="str">
        <f>IF(Table4[[#This Row],[SALES]]="","",INDEX(SALES_DICT[2],MATCH(Table4[[#This Row],[SALES]],SALES_DICT[1],0)))</f>
        <v>G</v>
      </c>
      <c r="I296" s="2" t="str">
        <f>IF(INDEX(Table1[DISKON],A:A)=0,"",INDEX(Table1[DISKON],A:A))</f>
        <v/>
      </c>
      <c r="J296" s="2" t="str">
        <f>IF(INDEX(Table1[DISKON NOTA],A:A)=0,"",INDEX(Table1[DISKON NOTA],A:A))</f>
        <v/>
      </c>
      <c r="K296" s="7">
        <f>INDEX(Table1[ISI_CONV],A:A)</f>
        <v>1</v>
      </c>
      <c r="L296" s="11">
        <f>INDEX(Table1[NOTA TOKO],Table4[[#This Row],[ROWID]])</f>
        <v>3525</v>
      </c>
      <c r="M296" t="str">
        <f>Table4[[#This Row],[SALES DICT]]</f>
        <v>G</v>
      </c>
      <c r="N296" t="str">
        <f>INDEX(Table1[TOKO-KOTA_H],A:A)</f>
        <v>PRISMA-YOGYA</v>
      </c>
      <c r="O296" t="str">
        <f>IF(INDEX(Table1[KODE BARANG],A:A)=0,"",INDEX(Table1[KODE BARANG],A:A))</f>
        <v>BAL-NCL24</v>
      </c>
      <c r="P296" t="str">
        <f>INDEX(Table1[NAMA BARANG],A:A)</f>
        <v>BALON LKF 3200 M 16</v>
      </c>
      <c r="Q296" t="str">
        <f>INDEX(Table1[ADA DI DAFTAR STOCK?],A:A)</f>
        <v>ADA</v>
      </c>
      <c r="R296" t="str">
        <f>SUBSTITUTE(_xlfn.NUMBERVALUE(Table4[[#This Row],[JUMLAH]],",","."),",",".")</f>
        <v>1</v>
      </c>
      <c r="S296" t="str">
        <f>INDEX(Table1[SATUAN_CONV],A:A)</f>
        <v>DISP</v>
      </c>
      <c r="T296" s="10" t="str">
        <f>SUBSTITUTE(_xlfn.NUMBERVALUE(Table4[[#This Row],[HARGA]],",","."),",",".")</f>
        <v>125000</v>
      </c>
      <c r="U296" s="12" t="str">
        <f>SUBSTITUTE(Table4[[#This Row],[DISKON]],",",".")</f>
        <v/>
      </c>
      <c r="V296" s="12" t="str">
        <f>SUBSTITUTE(Table4[[#This Row],[DISKON NOTA]],",",".")</f>
        <v/>
      </c>
      <c r="W296" s="3">
        <f>INDEX(Table1[TANGGAL NOTA_H],A:A)</f>
        <v>45531</v>
      </c>
      <c r="X296" s="3" t="str">
        <f>IF(INDEX(Table1[TANGGAL GUDANG_H],A:A)="","",INDEX(Table1[TANGGAL GUDANG_H],A:A))</f>
        <v/>
      </c>
      <c r="Y296" s="3">
        <f>INDEX(Table1[TANGGAL UPDATE_H],A:A)</f>
        <v>45534</v>
      </c>
      <c r="Z296" t="str">
        <f>INDEX(Table1[KOMENTAR_H],A:A)</f>
        <v/>
      </c>
      <c r="AA296"/>
      <c r="AB296">
        <f>IF(Table4[[#This Row],[DISKON]]="",Table4[[#This Row],[HARGA]],Table4[[#This Row],[HARGA]]*Table4[[#This Row],[DISKON]])</f>
        <v>125000</v>
      </c>
      <c r="AC296">
        <f>Table4[[#This Row],[TATAL DISKON]]*Table4[[#This Row],[JUMLAH]]</f>
        <v>125000</v>
      </c>
      <c r="AD296" t="str">
        <f>CONCATENATE(Table4[[#This Row],[SALES_C]],Table4[[#This Row],[NOTA TOKO]])</f>
        <v>G3525</v>
      </c>
      <c r="AE296">
        <f>INDEX(Table1[I],'4'!A:A)</f>
        <v>0</v>
      </c>
      <c r="AF296" t="e">
        <f>IF(Table4[[#This Row],[Column2]]="","",MATCH(Table4[[#This Row],[Column2]],AM:AM,0))</f>
        <v>#N/A</v>
      </c>
      <c r="AG296" t="str">
        <f>CONCATENATE(Table4[[#This Row],[TOKO-KOTA]],"_",Table4[[#This Row],[NAMA BARANG]])</f>
        <v>PRISMA-YOGYA_BALON LKF 3200 M 16</v>
      </c>
      <c r="AH296" t="str">
        <f>CONCATENATE(Table4[[#This Row],[CONCAT_TOKO KOTA + NAMA BARANG]],"_",Table4[[#This Row],[HARGA_C]])</f>
        <v>PRISMA-YOGYA_BALON LKF 3200 M 16_125000</v>
      </c>
      <c r="AK296" s="64">
        <v>2599</v>
      </c>
      <c r="AL296" s="8" t="s">
        <v>6664</v>
      </c>
      <c r="AM296" t="str">
        <f t="shared" si="4"/>
        <v>G2599</v>
      </c>
      <c r="AN296" t="e">
        <f>IF(Table10[[#This Row],[Column3]]="","",MATCH(Table10[[#This Row],[Column3]],AD:AD,0))</f>
        <v>#N/A</v>
      </c>
    </row>
    <row r="297" spans="1:40" ht="13.5" thickBot="1">
      <c r="A297" s="73">
        <v>325</v>
      </c>
      <c r="C297">
        <f>ROW()</f>
        <v>297</v>
      </c>
      <c r="D297">
        <f>INDEX(Table1[ROWID],A:A)</f>
        <v>319</v>
      </c>
      <c r="E297">
        <f>INDEX(Table1[//DBS],A:A)</f>
        <v>232</v>
      </c>
      <c r="F297">
        <f>INDEX(Table1[HARGA_CONV],A:A)</f>
        <v>125000</v>
      </c>
      <c r="G297" t="str">
        <f>IF(INDEX(Table1[SALES_H],Table4[[#This Row],[ROWID]])=0,"",INDEX(Table1[SALES_H],Table4[[#This Row],[ROWID]]))</f>
        <v>G</v>
      </c>
      <c r="H297" t="str">
        <f>IF(Table4[[#This Row],[SALES]]="","",INDEX(SALES_DICT[2],MATCH(Table4[[#This Row],[SALES]],SALES_DICT[1],0)))</f>
        <v>G</v>
      </c>
      <c r="I297" s="2" t="str">
        <f>IF(INDEX(Table1[DISKON],A:A)=0,"",INDEX(Table1[DISKON],A:A))</f>
        <v/>
      </c>
      <c r="J297" s="2" t="str">
        <f>IF(INDEX(Table1[DISKON NOTA],A:A)=0,"",INDEX(Table1[DISKON NOTA],A:A))</f>
        <v/>
      </c>
      <c r="K297" s="7">
        <f>INDEX(Table1[ISI_CONV],A:A)</f>
        <v>1</v>
      </c>
      <c r="L297" s="11">
        <f>INDEX(Table1[NOTA TOKO],Table4[[#This Row],[ROWID]])</f>
        <v>3525</v>
      </c>
      <c r="M297" t="str">
        <f>Table4[[#This Row],[SALES DICT]]</f>
        <v>G</v>
      </c>
      <c r="N297" t="str">
        <f>INDEX(Table1[TOKO-KOTA_H],A:A)</f>
        <v>PRISMA-YOGYA</v>
      </c>
      <c r="O297" t="str">
        <f>IF(INDEX(Table1[KODE BARANG],A:A)=0,"",INDEX(Table1[KODE BARANG],A:A))</f>
        <v>BAL-NCL20</v>
      </c>
      <c r="P297" t="str">
        <f>INDEX(Table1[NAMA BARANG],A:A)</f>
        <v>BALON FS POLKADOT LKF 3200 PP</v>
      </c>
      <c r="Q297" t="str">
        <f>INDEX(Table1[ADA DI DAFTAR STOCK?],A:A)</f>
        <v>ADA</v>
      </c>
      <c r="R297" t="str">
        <f>SUBSTITUTE(_xlfn.NUMBERVALUE(Table4[[#This Row],[JUMLAH]],",","."),",",".")</f>
        <v>1</v>
      </c>
      <c r="S297" t="str">
        <f>INDEX(Table1[SATUAN_CONV],A:A)</f>
        <v>DISP</v>
      </c>
      <c r="T297" s="10" t="str">
        <f>SUBSTITUTE(_xlfn.NUMBERVALUE(Table4[[#This Row],[HARGA]],",","."),",",".")</f>
        <v>125000</v>
      </c>
      <c r="U297" s="12" t="str">
        <f>SUBSTITUTE(Table4[[#This Row],[DISKON]],",",".")</f>
        <v/>
      </c>
      <c r="V297" s="12" t="str">
        <f>SUBSTITUTE(Table4[[#This Row],[DISKON NOTA]],",",".")</f>
        <v/>
      </c>
      <c r="W297" s="3">
        <f>INDEX(Table1[TANGGAL NOTA_H],A:A)</f>
        <v>45531</v>
      </c>
      <c r="X297" s="3" t="str">
        <f>IF(INDEX(Table1[TANGGAL GUDANG_H],A:A)="","",INDEX(Table1[TANGGAL GUDANG_H],A:A))</f>
        <v/>
      </c>
      <c r="Y297" s="3">
        <f>INDEX(Table1[TANGGAL UPDATE_H],A:A)</f>
        <v>45534</v>
      </c>
      <c r="Z297" t="str">
        <f>INDEX(Table1[KOMENTAR_H],A:A)</f>
        <v/>
      </c>
      <c r="AA297"/>
      <c r="AB297">
        <f>IF(Table4[[#This Row],[DISKON]]="",Table4[[#This Row],[HARGA]],Table4[[#This Row],[HARGA]]*Table4[[#This Row],[DISKON]])</f>
        <v>125000</v>
      </c>
      <c r="AC297">
        <f>Table4[[#This Row],[TATAL DISKON]]*Table4[[#This Row],[JUMLAH]]</f>
        <v>125000</v>
      </c>
      <c r="AD297" t="str">
        <f>CONCATENATE(Table4[[#This Row],[SALES_C]],Table4[[#This Row],[NOTA TOKO]])</f>
        <v>G3525</v>
      </c>
      <c r="AE297">
        <f>INDEX(Table1[I],'4'!A:A)</f>
        <v>0</v>
      </c>
      <c r="AF297" t="e">
        <f>IF(Table4[[#This Row],[Column2]]="","",MATCH(Table4[[#This Row],[Column2]],AM:AM,0))</f>
        <v>#N/A</v>
      </c>
      <c r="AG297" t="str">
        <f>CONCATENATE(Table4[[#This Row],[TOKO-KOTA]],"_",Table4[[#This Row],[NAMA BARANG]])</f>
        <v>PRISMA-YOGYA_BALON FS POLKADOT LKF 3200 PP</v>
      </c>
      <c r="AH297" t="str">
        <f>CONCATENATE(Table4[[#This Row],[CONCAT_TOKO KOTA + NAMA BARANG]],"_",Table4[[#This Row],[HARGA_C]])</f>
        <v>PRISMA-YOGYA_BALON FS POLKADOT LKF 3200 PP_125000</v>
      </c>
      <c r="AK297" s="64">
        <v>2599</v>
      </c>
      <c r="AL297" s="8" t="s">
        <v>6664</v>
      </c>
      <c r="AM297" t="str">
        <f t="shared" si="4"/>
        <v>G2599</v>
      </c>
      <c r="AN297" t="e">
        <f>IF(Table10[[#This Row],[Column3]]="","",MATCH(Table10[[#This Row],[Column3]],AD:AD,0))</f>
        <v>#N/A</v>
      </c>
    </row>
    <row r="298" spans="1:40" ht="13.5" thickBot="1">
      <c r="A298" s="73">
        <v>326</v>
      </c>
      <c r="C298">
        <f>ROW()</f>
        <v>298</v>
      </c>
      <c r="D298">
        <f>INDEX(Table1[ROWID],A:A)</f>
        <v>319</v>
      </c>
      <c r="E298">
        <f>INDEX(Table1[//DBS],A:A)</f>
        <v>1255</v>
      </c>
      <c r="F298">
        <f>INDEX(Table1[HARGA_CONV],A:A)</f>
        <v>35000</v>
      </c>
      <c r="G298" t="str">
        <f>IF(INDEX(Table1[SALES_H],Table4[[#This Row],[ROWID]])=0,"",INDEX(Table1[SALES_H],Table4[[#This Row],[ROWID]]))</f>
        <v>G</v>
      </c>
      <c r="H298" t="str">
        <f>IF(Table4[[#This Row],[SALES]]="","",INDEX(SALES_DICT[2],MATCH(Table4[[#This Row],[SALES]],SALES_DICT[1],0)))</f>
        <v>G</v>
      </c>
      <c r="I298" s="2" t="str">
        <f>IF(INDEX(Table1[DISKON],A:A)=0,"",INDEX(Table1[DISKON],A:A))</f>
        <v/>
      </c>
      <c r="J298" s="2" t="str">
        <f>IF(INDEX(Table1[DISKON NOTA],A:A)=0,"",INDEX(Table1[DISKON NOTA],A:A))</f>
        <v/>
      </c>
      <c r="K298" s="7">
        <f>INDEX(Table1[ISI_CONV],A:A)</f>
        <v>1</v>
      </c>
      <c r="L298" s="11">
        <f>INDEX(Table1[NOTA TOKO],Table4[[#This Row],[ROWID]])</f>
        <v>3525</v>
      </c>
      <c r="M298" t="str">
        <f>Table4[[#This Row],[SALES DICT]]</f>
        <v>G</v>
      </c>
      <c r="N298" t="str">
        <f>INDEX(Table1[TOKO-KOTA_H],A:A)</f>
        <v>PRISMA-YOGYA</v>
      </c>
      <c r="O298" t="str">
        <f>IF(INDEX(Table1[KODE BARANG],A:A)=0,"",INDEX(Table1[KODE BARANG],A:A))</f>
        <v>GUN-NB59</v>
      </c>
      <c r="P298" t="str">
        <f>INDEX(Table1[NAMA BARANG],A:A)</f>
        <v>GUNTING KUKU 777 H 211 B</v>
      </c>
      <c r="Q298" t="str">
        <f>INDEX(Table1[ADA DI DAFTAR STOCK?],A:A)</f>
        <v>ADA</v>
      </c>
      <c r="R298" t="str">
        <f>SUBSTITUTE(_xlfn.NUMBERVALUE(Table4[[#This Row],[JUMLAH]],",","."),",",".")</f>
        <v>1</v>
      </c>
      <c r="S298" t="str">
        <f>INDEX(Table1[SATUAN_CONV],A:A)</f>
        <v>LSN</v>
      </c>
      <c r="T298" s="10" t="str">
        <f>SUBSTITUTE(_xlfn.NUMBERVALUE(Table4[[#This Row],[HARGA]],",","."),",",".")</f>
        <v>35000</v>
      </c>
      <c r="U298" s="12" t="str">
        <f>SUBSTITUTE(Table4[[#This Row],[DISKON]],",",".")</f>
        <v/>
      </c>
      <c r="V298" s="12" t="str">
        <f>SUBSTITUTE(Table4[[#This Row],[DISKON NOTA]],",",".")</f>
        <v/>
      </c>
      <c r="W298" s="3">
        <f>INDEX(Table1[TANGGAL NOTA_H],A:A)</f>
        <v>45531</v>
      </c>
      <c r="X298" s="3" t="str">
        <f>IF(INDEX(Table1[TANGGAL GUDANG_H],A:A)="","",INDEX(Table1[TANGGAL GUDANG_H],A:A))</f>
        <v/>
      </c>
      <c r="Y298" s="3">
        <f>INDEX(Table1[TANGGAL UPDATE_H],A:A)</f>
        <v>45534</v>
      </c>
      <c r="Z298" t="str">
        <f>INDEX(Table1[KOMENTAR_H],A:A)</f>
        <v/>
      </c>
      <c r="AA298"/>
      <c r="AB298">
        <f>IF(Table4[[#This Row],[DISKON]]="",Table4[[#This Row],[HARGA]],Table4[[#This Row],[HARGA]]*Table4[[#This Row],[DISKON]])</f>
        <v>35000</v>
      </c>
      <c r="AC298">
        <f>Table4[[#This Row],[TATAL DISKON]]*Table4[[#This Row],[JUMLAH]]</f>
        <v>35000</v>
      </c>
      <c r="AD298" t="str">
        <f>CONCATENATE(Table4[[#This Row],[SALES_C]],Table4[[#This Row],[NOTA TOKO]])</f>
        <v>G3525</v>
      </c>
      <c r="AE298">
        <f>INDEX(Table1[I],'4'!A:A)</f>
        <v>0</v>
      </c>
      <c r="AF298" t="e">
        <f>IF(Table4[[#This Row],[Column2]]="","",MATCH(Table4[[#This Row],[Column2]],AM:AM,0))</f>
        <v>#N/A</v>
      </c>
      <c r="AG298" t="str">
        <f>CONCATENATE(Table4[[#This Row],[TOKO-KOTA]],"_",Table4[[#This Row],[NAMA BARANG]])</f>
        <v>PRISMA-YOGYA_GUNTING KUKU 777 H 211 B</v>
      </c>
      <c r="AH298" t="str">
        <f>CONCATENATE(Table4[[#This Row],[CONCAT_TOKO KOTA + NAMA BARANG]],"_",Table4[[#This Row],[HARGA_C]])</f>
        <v>PRISMA-YOGYA_GUNTING KUKU 777 H 211 B_35000</v>
      </c>
      <c r="AK298" s="64">
        <v>2619</v>
      </c>
      <c r="AL298" s="8" t="s">
        <v>6664</v>
      </c>
      <c r="AM298" t="str">
        <f t="shared" si="4"/>
        <v>G2619</v>
      </c>
      <c r="AN298" t="e">
        <f>IF(Table10[[#This Row],[Column3]]="","",MATCH(Table10[[#This Row],[Column3]],AD:AD,0))</f>
        <v>#N/A</v>
      </c>
    </row>
    <row r="299" spans="1:40" ht="13.5" thickBot="1">
      <c r="A299" s="73">
        <v>327</v>
      </c>
      <c r="C299">
        <f>ROW()</f>
        <v>299</v>
      </c>
      <c r="D299">
        <f>INDEX(Table1[ROWID],A:A)</f>
        <v>319</v>
      </c>
      <c r="E299">
        <f>INDEX(Table1[//DBS],A:A)</f>
        <v>2336</v>
      </c>
      <c r="F299">
        <f>INDEX(Table1[HARGA_CONV],A:A)</f>
        <v>10000</v>
      </c>
      <c r="G299" t="str">
        <f>IF(INDEX(Table1[SALES_H],Table4[[#This Row],[ROWID]])=0,"",INDEX(Table1[SALES_H],Table4[[#This Row],[ROWID]]))</f>
        <v>G</v>
      </c>
      <c r="H299" t="str">
        <f>IF(Table4[[#This Row],[SALES]]="","",INDEX(SALES_DICT[2],MATCH(Table4[[#This Row],[SALES]],SALES_DICT[1],0)))</f>
        <v>G</v>
      </c>
      <c r="I299" s="2" t="str">
        <f>IF(INDEX(Table1[DISKON],A:A)=0,"",INDEX(Table1[DISKON],A:A))</f>
        <v/>
      </c>
      <c r="J299" s="2" t="str">
        <f>IF(INDEX(Table1[DISKON NOTA],A:A)=0,"",INDEX(Table1[DISKON NOTA],A:A))</f>
        <v/>
      </c>
      <c r="K299" s="7">
        <f>INDEX(Table1[ISI_CONV],A:A)</f>
        <v>12</v>
      </c>
      <c r="L299" s="11">
        <f>INDEX(Table1[NOTA TOKO],Table4[[#This Row],[ROWID]])</f>
        <v>3525</v>
      </c>
      <c r="M299" t="str">
        <f>Table4[[#This Row],[SALES DICT]]</f>
        <v>G</v>
      </c>
      <c r="N299" t="str">
        <f>INDEX(Table1[TOKO-KOTA_H],A:A)</f>
        <v>PRISMA-YOGYA</v>
      </c>
      <c r="O299" t="str">
        <f>IF(INDEX(Table1[KODE BARANG],A:A)=0,"",INDEX(Table1[KODE BARANG],A:A))</f>
        <v>PCA-IM96</v>
      </c>
      <c r="P299" t="str">
        <f>INDEX(Table1[NAMA BARANG],A:A)</f>
        <v>PENSIL CASE PC-658-9</v>
      </c>
      <c r="Q299" t="str">
        <f>INDEX(Table1[ADA DI DAFTAR STOCK?],A:A)</f>
        <v>ADA</v>
      </c>
      <c r="R299" t="str">
        <f>SUBSTITUTE(_xlfn.NUMBERVALUE(Table4[[#This Row],[JUMLAH]],",","."),",",".")</f>
        <v>12</v>
      </c>
      <c r="S299" t="str">
        <f>INDEX(Table1[SATUAN_CONV],A:A)</f>
        <v>PCS</v>
      </c>
      <c r="T299" s="10" t="str">
        <f>SUBSTITUTE(_xlfn.NUMBERVALUE(Table4[[#This Row],[HARGA]],",","."),",",".")</f>
        <v>10000</v>
      </c>
      <c r="U299" s="12" t="str">
        <f>SUBSTITUTE(Table4[[#This Row],[DISKON]],",",".")</f>
        <v/>
      </c>
      <c r="V299" s="12" t="str">
        <f>SUBSTITUTE(Table4[[#This Row],[DISKON NOTA]],",",".")</f>
        <v/>
      </c>
      <c r="W299" s="3">
        <f>INDEX(Table1[TANGGAL NOTA_H],A:A)</f>
        <v>45531</v>
      </c>
      <c r="X299" s="3" t="str">
        <f>IF(INDEX(Table1[TANGGAL GUDANG_H],A:A)="","",INDEX(Table1[TANGGAL GUDANG_H],A:A))</f>
        <v/>
      </c>
      <c r="Y299" s="3">
        <f>INDEX(Table1[TANGGAL UPDATE_H],A:A)</f>
        <v>45534</v>
      </c>
      <c r="Z299" t="str">
        <f>INDEX(Table1[KOMENTAR_H],A:A)</f>
        <v/>
      </c>
      <c r="AA299"/>
      <c r="AB299">
        <f>IF(Table4[[#This Row],[DISKON]]="",Table4[[#This Row],[HARGA]],Table4[[#This Row],[HARGA]]*Table4[[#This Row],[DISKON]])</f>
        <v>10000</v>
      </c>
      <c r="AC299">
        <f>Table4[[#This Row],[TATAL DISKON]]*Table4[[#This Row],[JUMLAH]]</f>
        <v>120000</v>
      </c>
      <c r="AD299" t="str">
        <f>CONCATENATE(Table4[[#This Row],[SALES_C]],Table4[[#This Row],[NOTA TOKO]])</f>
        <v>G3525</v>
      </c>
      <c r="AE299">
        <f>INDEX(Table1[I],'4'!A:A)</f>
        <v>0</v>
      </c>
      <c r="AF299" t="e">
        <f>IF(Table4[[#This Row],[Column2]]="","",MATCH(Table4[[#This Row],[Column2]],AM:AM,0))</f>
        <v>#N/A</v>
      </c>
      <c r="AG299" t="str">
        <f>CONCATENATE(Table4[[#This Row],[TOKO-KOTA]],"_",Table4[[#This Row],[NAMA BARANG]])</f>
        <v>PRISMA-YOGYA_PENSIL CASE PC-658-9</v>
      </c>
      <c r="AH299" t="str">
        <f>CONCATENATE(Table4[[#This Row],[CONCAT_TOKO KOTA + NAMA BARANG]],"_",Table4[[#This Row],[HARGA_C]])</f>
        <v>PRISMA-YOGYA_PENSIL CASE PC-658-9_10000</v>
      </c>
      <c r="AK299" s="64">
        <v>2619</v>
      </c>
      <c r="AL299" s="8" t="s">
        <v>6664</v>
      </c>
      <c r="AM299" t="str">
        <f t="shared" si="4"/>
        <v>G2619</v>
      </c>
      <c r="AN299" t="e">
        <f>IF(Table10[[#This Row],[Column3]]="","",MATCH(Table10[[#This Row],[Column3]],AD:AD,0))</f>
        <v>#N/A</v>
      </c>
    </row>
    <row r="300" spans="1:40" ht="13.5" thickBot="1">
      <c r="A300" s="73">
        <v>328</v>
      </c>
      <c r="C300">
        <f>ROW()</f>
        <v>300</v>
      </c>
      <c r="D300">
        <f>INDEX(Table1[ROWID],A:A)</f>
        <v>319</v>
      </c>
      <c r="E300">
        <f>INDEX(Table1[//DBS],A:A)</f>
        <v>918</v>
      </c>
      <c r="F300">
        <f>INDEX(Table1[HARGA_CONV],A:A)</f>
        <v>7500</v>
      </c>
      <c r="G300" t="str">
        <f>IF(INDEX(Table1[SALES_H],Table4[[#This Row],[ROWID]])=0,"",INDEX(Table1[SALES_H],Table4[[#This Row],[ROWID]]))</f>
        <v>G</v>
      </c>
      <c r="H300" t="str">
        <f>IF(Table4[[#This Row],[SALES]]="","",INDEX(SALES_DICT[2],MATCH(Table4[[#This Row],[SALES]],SALES_DICT[1],0)))</f>
        <v>G</v>
      </c>
      <c r="I300" s="2" t="str">
        <f>IF(INDEX(Table1[DISKON],A:A)=0,"",INDEX(Table1[DISKON],A:A))</f>
        <v/>
      </c>
      <c r="J300" s="2" t="str">
        <f>IF(INDEX(Table1[DISKON NOTA],A:A)=0,"",INDEX(Table1[DISKON NOTA],A:A))</f>
        <v/>
      </c>
      <c r="K300" s="7">
        <f>INDEX(Table1[ISI_CONV],A:A)</f>
        <v>12</v>
      </c>
      <c r="L300" s="11">
        <f>INDEX(Table1[NOTA TOKO],Table4[[#This Row],[ROWID]])</f>
        <v>3525</v>
      </c>
      <c r="M300" t="str">
        <f>Table4[[#This Row],[SALES DICT]]</f>
        <v>G</v>
      </c>
      <c r="N300" t="str">
        <f>INDEX(Table1[TOKO-KOTA_H],A:A)</f>
        <v>PRISMA-YOGYA</v>
      </c>
      <c r="O300" t="str">
        <f>IF(INDEX(Table1[KODE BARANG],A:A)=0,"",INDEX(Table1[KODE BARANG],A:A))</f>
        <v>DIS-KE5</v>
      </c>
      <c r="P300" t="str">
        <f>INDEX(Table1[NAMA BARANG],A:A)</f>
        <v>DISPENSER KENJOY 25</v>
      </c>
      <c r="Q300" t="str">
        <f>INDEX(Table1[ADA DI DAFTAR STOCK?],A:A)</f>
        <v>ADA</v>
      </c>
      <c r="R300" t="str">
        <f>SUBSTITUTE(_xlfn.NUMBERVALUE(Table4[[#This Row],[JUMLAH]],",","."),",",".")</f>
        <v>12</v>
      </c>
      <c r="S300" t="str">
        <f>INDEX(Table1[SATUAN_CONV],A:A)</f>
        <v>PCS</v>
      </c>
      <c r="T300" s="10" t="str">
        <f>SUBSTITUTE(_xlfn.NUMBERVALUE(Table4[[#This Row],[HARGA]],",","."),",",".")</f>
        <v>7500</v>
      </c>
      <c r="U300" s="12" t="str">
        <f>SUBSTITUTE(Table4[[#This Row],[DISKON]],",",".")</f>
        <v/>
      </c>
      <c r="V300" s="12" t="str">
        <f>SUBSTITUTE(Table4[[#This Row],[DISKON NOTA]],",",".")</f>
        <v/>
      </c>
      <c r="W300" s="3">
        <f>INDEX(Table1[TANGGAL NOTA_H],A:A)</f>
        <v>45531</v>
      </c>
      <c r="X300" s="3" t="str">
        <f>IF(INDEX(Table1[TANGGAL GUDANG_H],A:A)="","",INDEX(Table1[TANGGAL GUDANG_H],A:A))</f>
        <v/>
      </c>
      <c r="Y300" s="3">
        <f>INDEX(Table1[TANGGAL UPDATE_H],A:A)</f>
        <v>45534</v>
      </c>
      <c r="Z300" t="str">
        <f>INDEX(Table1[KOMENTAR_H],A:A)</f>
        <v/>
      </c>
      <c r="AA300"/>
      <c r="AB300">
        <f>IF(Table4[[#This Row],[DISKON]]="",Table4[[#This Row],[HARGA]],Table4[[#This Row],[HARGA]]*Table4[[#This Row],[DISKON]])</f>
        <v>7500</v>
      </c>
      <c r="AC300">
        <f>Table4[[#This Row],[TATAL DISKON]]*Table4[[#This Row],[JUMLAH]]</f>
        <v>90000</v>
      </c>
      <c r="AD300" t="str">
        <f>CONCATENATE(Table4[[#This Row],[SALES_C]],Table4[[#This Row],[NOTA TOKO]])</f>
        <v>G3525</v>
      </c>
      <c r="AE300">
        <f>INDEX(Table1[I],'4'!A:A)</f>
        <v>0</v>
      </c>
      <c r="AF300" t="e">
        <f>IF(Table4[[#This Row],[Column2]]="","",MATCH(Table4[[#This Row],[Column2]],AM:AM,0))</f>
        <v>#N/A</v>
      </c>
      <c r="AG300" t="str">
        <f>CONCATENATE(Table4[[#This Row],[TOKO-KOTA]],"_",Table4[[#This Row],[NAMA BARANG]])</f>
        <v>PRISMA-YOGYA_DISPENSER KENJOY 25</v>
      </c>
      <c r="AH300" t="str">
        <f>CONCATENATE(Table4[[#This Row],[CONCAT_TOKO KOTA + NAMA BARANG]],"_",Table4[[#This Row],[HARGA_C]])</f>
        <v>PRISMA-YOGYA_DISPENSER KENJOY 25_7500</v>
      </c>
      <c r="AK300" s="64">
        <v>2619</v>
      </c>
      <c r="AL300" s="8" t="s">
        <v>6664</v>
      </c>
      <c r="AM300" t="str">
        <f t="shared" si="4"/>
        <v>G2619</v>
      </c>
      <c r="AN300" t="e">
        <f>IF(Table10[[#This Row],[Column3]]="","",MATCH(Table10[[#This Row],[Column3]],AD:AD,0))</f>
        <v>#N/A</v>
      </c>
    </row>
    <row r="301" spans="1:40" ht="13.5" thickBot="1">
      <c r="A301" s="73">
        <v>329</v>
      </c>
      <c r="C301">
        <f>ROW()</f>
        <v>301</v>
      </c>
      <c r="D301">
        <f>INDEX(Table1[ROWID],A:A)</f>
        <v>319</v>
      </c>
      <c r="E301">
        <f>INDEX(Table1[//DBS],A:A)</f>
        <v>925</v>
      </c>
      <c r="F301">
        <f>INDEX(Table1[HARGA_CONV],A:A)</f>
        <v>7500</v>
      </c>
      <c r="G301" t="str">
        <f>IF(INDEX(Table1[SALES_H],Table4[[#This Row],[ROWID]])=0,"",INDEX(Table1[SALES_H],Table4[[#This Row],[ROWID]]))</f>
        <v>G</v>
      </c>
      <c r="H301" t="str">
        <f>IF(Table4[[#This Row],[SALES]]="","",INDEX(SALES_DICT[2],MATCH(Table4[[#This Row],[SALES]],SALES_DICT[1],0)))</f>
        <v>G</v>
      </c>
      <c r="I301" s="2" t="str">
        <f>IF(INDEX(Table1[DISKON],A:A)=0,"",INDEX(Table1[DISKON],A:A))</f>
        <v/>
      </c>
      <c r="J301" s="2" t="str">
        <f>IF(INDEX(Table1[DISKON NOTA],A:A)=0,"",INDEX(Table1[DISKON NOTA],A:A))</f>
        <v/>
      </c>
      <c r="K301" s="7">
        <f>INDEX(Table1[ISI_CONV],A:A)</f>
        <v>12</v>
      </c>
      <c r="L301" s="11">
        <f>INDEX(Table1[NOTA TOKO],Table4[[#This Row],[ROWID]])</f>
        <v>3525</v>
      </c>
      <c r="M301" t="str">
        <f>Table4[[#This Row],[SALES DICT]]</f>
        <v>G</v>
      </c>
      <c r="N301" t="str">
        <f>INDEX(Table1[TOKO-KOTA_H],A:A)</f>
        <v>PRISMA-YOGYA</v>
      </c>
      <c r="O301" t="str">
        <f>IF(INDEX(Table1[KODE BARANG],A:A)=0,"",INDEX(Table1[KODE BARANG],A:A))</f>
        <v>DIS-MS8</v>
      </c>
      <c r="P301" t="str">
        <f>INDEX(Table1[NAMA BARANG],A:A)</f>
        <v>DISPENSER PLAKBAND PLASTIK A 805 MOSHI-MOSHI</v>
      </c>
      <c r="Q301" t="str">
        <f>INDEX(Table1[ADA DI DAFTAR STOCK?],A:A)</f>
        <v>ADA</v>
      </c>
      <c r="R301" t="str">
        <f>SUBSTITUTE(_xlfn.NUMBERVALUE(Table4[[#This Row],[JUMLAH]],",","."),",",".")</f>
        <v>12</v>
      </c>
      <c r="S301" t="str">
        <f>INDEX(Table1[SATUAN_CONV],A:A)</f>
        <v>PCS</v>
      </c>
      <c r="T301" s="10" t="str">
        <f>SUBSTITUTE(_xlfn.NUMBERVALUE(Table4[[#This Row],[HARGA]],",","."),",",".")</f>
        <v>7500</v>
      </c>
      <c r="U301" s="12" t="str">
        <f>SUBSTITUTE(Table4[[#This Row],[DISKON]],",",".")</f>
        <v/>
      </c>
      <c r="V301" s="12" t="str">
        <f>SUBSTITUTE(Table4[[#This Row],[DISKON NOTA]],",",".")</f>
        <v/>
      </c>
      <c r="W301" s="3">
        <f>INDEX(Table1[TANGGAL NOTA_H],A:A)</f>
        <v>45531</v>
      </c>
      <c r="X301" s="3" t="str">
        <f>IF(INDEX(Table1[TANGGAL GUDANG_H],A:A)="","",INDEX(Table1[TANGGAL GUDANG_H],A:A))</f>
        <v/>
      </c>
      <c r="Y301" s="3">
        <f>INDEX(Table1[TANGGAL UPDATE_H],A:A)</f>
        <v>45534</v>
      </c>
      <c r="Z301" t="str">
        <f>INDEX(Table1[KOMENTAR_H],A:A)</f>
        <v/>
      </c>
      <c r="AA301"/>
      <c r="AB301">
        <f>IF(Table4[[#This Row],[DISKON]]="",Table4[[#This Row],[HARGA]],Table4[[#This Row],[HARGA]]*Table4[[#This Row],[DISKON]])</f>
        <v>7500</v>
      </c>
      <c r="AC301">
        <f>Table4[[#This Row],[TATAL DISKON]]*Table4[[#This Row],[JUMLAH]]</f>
        <v>90000</v>
      </c>
      <c r="AD301" t="str">
        <f>CONCATENATE(Table4[[#This Row],[SALES_C]],Table4[[#This Row],[NOTA TOKO]])</f>
        <v>G3525</v>
      </c>
      <c r="AE301">
        <f>INDEX(Table1[I],'4'!A:A)</f>
        <v>0</v>
      </c>
      <c r="AF301" t="e">
        <f>IF(Table4[[#This Row],[Column2]]="","",MATCH(Table4[[#This Row],[Column2]],AM:AM,0))</f>
        <v>#N/A</v>
      </c>
      <c r="AG301" t="str">
        <f>CONCATENATE(Table4[[#This Row],[TOKO-KOTA]],"_",Table4[[#This Row],[NAMA BARANG]])</f>
        <v>PRISMA-YOGYA_DISPENSER PLAKBAND PLASTIK A 805 MOSHI-MOSHI</v>
      </c>
      <c r="AH301" t="str">
        <f>CONCATENATE(Table4[[#This Row],[CONCAT_TOKO KOTA + NAMA BARANG]],"_",Table4[[#This Row],[HARGA_C]])</f>
        <v>PRISMA-YOGYA_DISPENSER PLAKBAND PLASTIK A 805 MOSHI-MOSHI_7500</v>
      </c>
      <c r="AK301" s="64">
        <v>2619</v>
      </c>
      <c r="AL301" s="8" t="s">
        <v>6664</v>
      </c>
      <c r="AM301" t="str">
        <f t="shared" si="4"/>
        <v>G2619</v>
      </c>
      <c r="AN301" t="e">
        <f>IF(Table10[[#This Row],[Column3]]="","",MATCH(Table10[[#This Row],[Column3]],AD:AD,0))</f>
        <v>#N/A</v>
      </c>
    </row>
    <row r="302" spans="1:40" ht="13.5" thickBot="1">
      <c r="A302" s="73">
        <v>330</v>
      </c>
      <c r="C302">
        <f>ROW()</f>
        <v>302</v>
      </c>
      <c r="D302">
        <f>INDEX(Table1[ROWID],A:A)</f>
        <v>319</v>
      </c>
      <c r="E302">
        <f>INDEX(Table1[//DBS],A:A)</f>
        <v>2715</v>
      </c>
      <c r="F302">
        <f>INDEX(Table1[HARGA_CONV],A:A)</f>
        <v>61000</v>
      </c>
      <c r="G302" t="str">
        <f>IF(INDEX(Table1[SALES_H],Table4[[#This Row],[ROWID]])=0,"",INDEX(Table1[SALES_H],Table4[[#This Row],[ROWID]]))</f>
        <v>G</v>
      </c>
      <c r="H302" t="str">
        <f>IF(Table4[[#This Row],[SALES]]="","",INDEX(SALES_DICT[2],MATCH(Table4[[#This Row],[SALES]],SALES_DICT[1],0)))</f>
        <v>G</v>
      </c>
      <c r="I302" s="2" t="str">
        <f>IF(INDEX(Table1[DISKON],A:A)=0,"",INDEX(Table1[DISKON],A:A))</f>
        <v/>
      </c>
      <c r="J302" s="2" t="str">
        <f>IF(INDEX(Table1[DISKON NOTA],A:A)=0,"",INDEX(Table1[DISKON NOTA],A:A))</f>
        <v/>
      </c>
      <c r="K302" s="7">
        <f>INDEX(Table1[ISI_CONV],A:A)</f>
        <v>1</v>
      </c>
      <c r="L302" s="11">
        <f>INDEX(Table1[NOTA TOKO],Table4[[#This Row],[ROWID]])</f>
        <v>3525</v>
      </c>
      <c r="M302" t="str">
        <f>Table4[[#This Row],[SALES DICT]]</f>
        <v>G</v>
      </c>
      <c r="N302" t="str">
        <f>INDEX(Table1[TOKO-KOTA_H],A:A)</f>
        <v>PRISMA-YOGYA</v>
      </c>
      <c r="O302" t="str">
        <f>IF(INDEX(Table1[KODE BARANG],A:A)=0,"",INDEX(Table1[KODE BARANG],A:A))</f>
        <v>SPA-HR2</v>
      </c>
      <c r="P302" t="str">
        <f>INDEX(Table1[NAMA BARANG],A:A)</f>
        <v>STAMP PAD HERO K</v>
      </c>
      <c r="Q302" t="str">
        <f>INDEX(Table1[ADA DI DAFTAR STOCK?],A:A)</f>
        <v>ADA</v>
      </c>
      <c r="R302" t="str">
        <f>SUBSTITUTE(_xlfn.NUMBERVALUE(Table4[[#This Row],[JUMLAH]],",","."),",",".")</f>
        <v>1</v>
      </c>
      <c r="S302" t="str">
        <f>INDEX(Table1[SATUAN_CONV],A:A)</f>
        <v>LSN</v>
      </c>
      <c r="T302" s="10" t="str">
        <f>SUBSTITUTE(_xlfn.NUMBERVALUE(Table4[[#This Row],[HARGA]],",","."),",",".")</f>
        <v>61000</v>
      </c>
      <c r="U302" s="12" t="str">
        <f>SUBSTITUTE(Table4[[#This Row],[DISKON]],",",".")</f>
        <v/>
      </c>
      <c r="V302" s="12" t="str">
        <f>SUBSTITUTE(Table4[[#This Row],[DISKON NOTA]],",",".")</f>
        <v/>
      </c>
      <c r="W302" s="3">
        <f>INDEX(Table1[TANGGAL NOTA_H],A:A)</f>
        <v>45531</v>
      </c>
      <c r="X302" s="3" t="str">
        <f>IF(INDEX(Table1[TANGGAL GUDANG_H],A:A)="","",INDEX(Table1[TANGGAL GUDANG_H],A:A))</f>
        <v/>
      </c>
      <c r="Y302" s="3">
        <f>INDEX(Table1[TANGGAL UPDATE_H],A:A)</f>
        <v>45534</v>
      </c>
      <c r="Z302" t="str">
        <f>INDEX(Table1[KOMENTAR_H],A:A)</f>
        <v/>
      </c>
      <c r="AA302"/>
      <c r="AB302">
        <f>IF(Table4[[#This Row],[DISKON]]="",Table4[[#This Row],[HARGA]],Table4[[#This Row],[HARGA]]*Table4[[#This Row],[DISKON]])</f>
        <v>61000</v>
      </c>
      <c r="AC302">
        <f>Table4[[#This Row],[TATAL DISKON]]*Table4[[#This Row],[JUMLAH]]</f>
        <v>61000</v>
      </c>
      <c r="AD302" t="str">
        <f>CONCATENATE(Table4[[#This Row],[SALES_C]],Table4[[#This Row],[NOTA TOKO]])</f>
        <v>G3525</v>
      </c>
      <c r="AE302">
        <f>INDEX(Table1[I],'4'!A:A)</f>
        <v>0</v>
      </c>
      <c r="AF302" t="e">
        <f>IF(Table4[[#This Row],[Column2]]="","",MATCH(Table4[[#This Row],[Column2]],AM:AM,0))</f>
        <v>#N/A</v>
      </c>
      <c r="AG302" t="str">
        <f>CONCATENATE(Table4[[#This Row],[TOKO-KOTA]],"_",Table4[[#This Row],[NAMA BARANG]])</f>
        <v>PRISMA-YOGYA_STAMP PAD HERO K</v>
      </c>
      <c r="AH302" t="str">
        <f>CONCATENATE(Table4[[#This Row],[CONCAT_TOKO KOTA + NAMA BARANG]],"_",Table4[[#This Row],[HARGA_C]])</f>
        <v>PRISMA-YOGYA_STAMP PAD HERO K_61000</v>
      </c>
      <c r="AK302" s="64">
        <v>2619</v>
      </c>
      <c r="AL302" s="8" t="s">
        <v>6664</v>
      </c>
      <c r="AM302" t="str">
        <f t="shared" si="4"/>
        <v>G2619</v>
      </c>
      <c r="AN302" t="e">
        <f>IF(Table10[[#This Row],[Column3]]="","",MATCH(Table10[[#This Row],[Column3]],AD:AD,0))</f>
        <v>#N/A</v>
      </c>
    </row>
    <row r="303" spans="1:40" ht="13.5" thickBot="1">
      <c r="A303" s="73">
        <v>331</v>
      </c>
      <c r="C303">
        <f>ROW()</f>
        <v>303</v>
      </c>
      <c r="D303">
        <f>INDEX(Table1[ROWID],A:A)</f>
        <v>319</v>
      </c>
      <c r="E303">
        <f>INDEX(Table1[//DBS],A:A)</f>
        <v>2069</v>
      </c>
      <c r="F303">
        <f>INDEX(Table1[HARGA_CONV],A:A)</f>
        <v>26000</v>
      </c>
      <c r="G303" t="str">
        <f>IF(INDEX(Table1[SALES_H],Table4[[#This Row],[ROWID]])=0,"",INDEX(Table1[SALES_H],Table4[[#This Row],[ROWID]]))</f>
        <v>G</v>
      </c>
      <c r="H303" t="str">
        <f>IF(Table4[[#This Row],[SALES]]="","",INDEX(SALES_DICT[2],MATCH(Table4[[#This Row],[SALES]],SALES_DICT[1],0)))</f>
        <v>G</v>
      </c>
      <c r="I303" s="2" t="str">
        <f>IF(INDEX(Table1[DISKON],A:A)=0,"",INDEX(Table1[DISKON],A:A))</f>
        <v/>
      </c>
      <c r="J303" s="2" t="str">
        <f>IF(INDEX(Table1[DISKON NOTA],A:A)=0,"",INDEX(Table1[DISKON NOTA],A:A))</f>
        <v/>
      </c>
      <c r="K303" s="7">
        <f>INDEX(Table1[ISI_CONV],A:A)</f>
        <v>6</v>
      </c>
      <c r="L303" s="11">
        <f>INDEX(Table1[NOTA TOKO],Table4[[#This Row],[ROWID]])</f>
        <v>3525</v>
      </c>
      <c r="M303" t="str">
        <f>Table4[[#This Row],[SALES DICT]]</f>
        <v>G</v>
      </c>
      <c r="N303" t="str">
        <f>INDEX(Table1[TOKO-KOTA_H],A:A)</f>
        <v>PRISMA-YOGYA</v>
      </c>
      <c r="O303" t="str">
        <f>IF(INDEX(Table1[KODE BARANG],A:A)=0,"",INDEX(Table1[KODE BARANG],A:A))</f>
        <v>MES-BX3</v>
      </c>
      <c r="P303" t="str">
        <f>INDEX(Table1[NAMA BARANG],A:A)</f>
        <v>MESIN TEMBAK BIXDONE HE E2010 KECIL</v>
      </c>
      <c r="Q303" t="str">
        <f>INDEX(Table1[ADA DI DAFTAR STOCK?],A:A)</f>
        <v>ADA</v>
      </c>
      <c r="R303" t="str">
        <f>SUBSTITUTE(_xlfn.NUMBERVALUE(Table4[[#This Row],[JUMLAH]],",","."),",",".")</f>
        <v>6</v>
      </c>
      <c r="S303" t="str">
        <f>INDEX(Table1[SATUAN_CONV],A:A)</f>
        <v>PCS</v>
      </c>
      <c r="T303" s="10" t="str">
        <f>SUBSTITUTE(_xlfn.NUMBERVALUE(Table4[[#This Row],[HARGA]],",","."),",",".")</f>
        <v>26000</v>
      </c>
      <c r="U303" s="12" t="str">
        <f>SUBSTITUTE(Table4[[#This Row],[DISKON]],",",".")</f>
        <v/>
      </c>
      <c r="V303" s="12" t="str">
        <f>SUBSTITUTE(Table4[[#This Row],[DISKON NOTA]],",",".")</f>
        <v/>
      </c>
      <c r="W303" s="3">
        <f>INDEX(Table1[TANGGAL NOTA_H],A:A)</f>
        <v>45531</v>
      </c>
      <c r="X303" s="3" t="str">
        <f>IF(INDEX(Table1[TANGGAL GUDANG_H],A:A)="","",INDEX(Table1[TANGGAL GUDANG_H],A:A))</f>
        <v/>
      </c>
      <c r="Y303" s="3">
        <f>INDEX(Table1[TANGGAL UPDATE_H],A:A)</f>
        <v>45534</v>
      </c>
      <c r="Z303" t="str">
        <f>INDEX(Table1[KOMENTAR_H],A:A)</f>
        <v/>
      </c>
      <c r="AA303"/>
      <c r="AB303">
        <f>IF(Table4[[#This Row],[DISKON]]="",Table4[[#This Row],[HARGA]],Table4[[#This Row],[HARGA]]*Table4[[#This Row],[DISKON]])</f>
        <v>26000</v>
      </c>
      <c r="AC303">
        <f>Table4[[#This Row],[TATAL DISKON]]*Table4[[#This Row],[JUMLAH]]</f>
        <v>156000</v>
      </c>
      <c r="AD303" t="str">
        <f>CONCATENATE(Table4[[#This Row],[SALES_C]],Table4[[#This Row],[NOTA TOKO]])</f>
        <v>G3525</v>
      </c>
      <c r="AE303">
        <f>INDEX(Table1[I],'4'!A:A)</f>
        <v>0</v>
      </c>
      <c r="AF303" t="e">
        <f>IF(Table4[[#This Row],[Column2]]="","",MATCH(Table4[[#This Row],[Column2]],AM:AM,0))</f>
        <v>#N/A</v>
      </c>
      <c r="AG303" t="str">
        <f>CONCATENATE(Table4[[#This Row],[TOKO-KOTA]],"_",Table4[[#This Row],[NAMA BARANG]])</f>
        <v>PRISMA-YOGYA_MESIN TEMBAK BIXDONE HE E2010 KECIL</v>
      </c>
      <c r="AH303" t="str">
        <f>CONCATENATE(Table4[[#This Row],[CONCAT_TOKO KOTA + NAMA BARANG]],"_",Table4[[#This Row],[HARGA_C]])</f>
        <v>PRISMA-YOGYA_MESIN TEMBAK BIXDONE HE E2010 KECIL_26000</v>
      </c>
      <c r="AK303" s="64">
        <v>2619</v>
      </c>
      <c r="AL303" s="8" t="s">
        <v>6664</v>
      </c>
      <c r="AM303" t="str">
        <f t="shared" si="4"/>
        <v>G2619</v>
      </c>
      <c r="AN303" t="e">
        <f>IF(Table10[[#This Row],[Column3]]="","",MATCH(Table10[[#This Row],[Column3]],AD:AD,0))</f>
        <v>#N/A</v>
      </c>
    </row>
    <row r="304" spans="1:40" ht="13.5" thickBot="1">
      <c r="A304" s="73">
        <v>332</v>
      </c>
      <c r="C304">
        <f>ROW()</f>
        <v>304</v>
      </c>
      <c r="D304">
        <f>INDEX(Table1[ROWID],A:A)</f>
        <v>319</v>
      </c>
      <c r="E304">
        <f>INDEX(Table1[//DBS],A:A)</f>
        <v>1570</v>
      </c>
      <c r="F304">
        <f>INDEX(Table1[HARGA_CONV],A:A)</f>
        <v>50000</v>
      </c>
      <c r="G304" t="str">
        <f>IF(INDEX(Table1[SALES_H],Table4[[#This Row],[ROWID]])=0,"",INDEX(Table1[SALES_H],Table4[[#This Row],[ROWID]]))</f>
        <v>G</v>
      </c>
      <c r="H304" t="str">
        <f>IF(Table4[[#This Row],[SALES]]="","",INDEX(SALES_DICT[2],MATCH(Table4[[#This Row],[SALES]],SALES_DICT[1],0)))</f>
        <v>G</v>
      </c>
      <c r="I304" s="2" t="str">
        <f>IF(INDEX(Table1[DISKON],A:A)=0,"",INDEX(Table1[DISKON],A:A))</f>
        <v/>
      </c>
      <c r="J304" s="2" t="str">
        <f>IF(INDEX(Table1[DISKON NOTA],A:A)=0,"",INDEX(Table1[DISKON NOTA],A:A))</f>
        <v/>
      </c>
      <c r="K304" s="7">
        <f>INDEX(Table1[ISI_CONV],A:A)</f>
        <v>1</v>
      </c>
      <c r="L304" s="11">
        <f>INDEX(Table1[NOTA TOKO],Table4[[#This Row],[ROWID]])</f>
        <v>3525</v>
      </c>
      <c r="M304" t="str">
        <f>Table4[[#This Row],[SALES DICT]]</f>
        <v>G</v>
      </c>
      <c r="N304" t="str">
        <f>INDEX(Table1[TOKO-KOTA_H],A:A)</f>
        <v>PRISMA-YOGYA</v>
      </c>
      <c r="O304" t="str">
        <f>IF(INDEX(Table1[KODE BARANG],A:A)=0,"",INDEX(Table1[KODE BARANG],A:A))</f>
        <v>LEM-WM2</v>
      </c>
      <c r="P304" t="str">
        <f>INDEX(Table1[NAMA BARANG],A:A)</f>
        <v>LEM BAKAR STIK 7X30 WOMY PUTIH K</v>
      </c>
      <c r="Q304" t="str">
        <f>INDEX(Table1[ADA DI DAFTAR STOCK?],A:A)</f>
        <v>ADA</v>
      </c>
      <c r="R304" t="str">
        <f>SUBSTITUTE(_xlfn.NUMBERVALUE(Table4[[#This Row],[JUMLAH]],",","."),",",".")</f>
        <v>1</v>
      </c>
      <c r="S304" t="str">
        <f>INDEX(Table1[SATUAN_CONV],A:A)</f>
        <v>PAK</v>
      </c>
      <c r="T304" s="10" t="str">
        <f>SUBSTITUTE(_xlfn.NUMBERVALUE(Table4[[#This Row],[HARGA]],",","."),",",".")</f>
        <v>50000</v>
      </c>
      <c r="U304" s="12" t="str">
        <f>SUBSTITUTE(Table4[[#This Row],[DISKON]],",",".")</f>
        <v/>
      </c>
      <c r="V304" s="12" t="str">
        <f>SUBSTITUTE(Table4[[#This Row],[DISKON NOTA]],",",".")</f>
        <v/>
      </c>
      <c r="W304" s="3">
        <f>INDEX(Table1[TANGGAL NOTA_H],A:A)</f>
        <v>45531</v>
      </c>
      <c r="X304" s="3" t="str">
        <f>IF(INDEX(Table1[TANGGAL GUDANG_H],A:A)="","",INDEX(Table1[TANGGAL GUDANG_H],A:A))</f>
        <v/>
      </c>
      <c r="Y304" s="3">
        <f>INDEX(Table1[TANGGAL UPDATE_H],A:A)</f>
        <v>45534</v>
      </c>
      <c r="Z304" t="str">
        <f>INDEX(Table1[KOMENTAR_H],A:A)</f>
        <v/>
      </c>
      <c r="AA304"/>
      <c r="AB304">
        <f>IF(Table4[[#This Row],[DISKON]]="",Table4[[#This Row],[HARGA]],Table4[[#This Row],[HARGA]]*Table4[[#This Row],[DISKON]])</f>
        <v>50000</v>
      </c>
      <c r="AC304">
        <f>Table4[[#This Row],[TATAL DISKON]]*Table4[[#This Row],[JUMLAH]]</f>
        <v>50000</v>
      </c>
      <c r="AD304" t="str">
        <f>CONCATENATE(Table4[[#This Row],[SALES_C]],Table4[[#This Row],[NOTA TOKO]])</f>
        <v>G3525</v>
      </c>
      <c r="AE304">
        <f>INDEX(Table1[I],'4'!A:A)</f>
        <v>0</v>
      </c>
      <c r="AF304" t="e">
        <f>IF(Table4[[#This Row],[Column2]]="","",MATCH(Table4[[#This Row],[Column2]],AM:AM,0))</f>
        <v>#N/A</v>
      </c>
      <c r="AG304" t="str">
        <f>CONCATENATE(Table4[[#This Row],[TOKO-KOTA]],"_",Table4[[#This Row],[NAMA BARANG]])</f>
        <v>PRISMA-YOGYA_LEM BAKAR STIK 7X30 WOMY PUTIH K</v>
      </c>
      <c r="AH304" t="str">
        <f>CONCATENATE(Table4[[#This Row],[CONCAT_TOKO KOTA + NAMA BARANG]],"_",Table4[[#This Row],[HARGA_C]])</f>
        <v>PRISMA-YOGYA_LEM BAKAR STIK 7X30 WOMY PUTIH K_50000</v>
      </c>
      <c r="AK304" s="64">
        <v>2619</v>
      </c>
      <c r="AL304" s="8" t="s">
        <v>6664</v>
      </c>
      <c r="AM304" t="str">
        <f t="shared" si="4"/>
        <v>G2619</v>
      </c>
      <c r="AN304" t="e">
        <f>IF(Table10[[#This Row],[Column3]]="","",MATCH(Table10[[#This Row],[Column3]],AD:AD,0))</f>
        <v>#N/A</v>
      </c>
    </row>
    <row r="305" spans="1:40" ht="13.5" thickBot="1">
      <c r="A305" s="73">
        <v>333</v>
      </c>
      <c r="C305">
        <f>ROW()</f>
        <v>305</v>
      </c>
      <c r="D305">
        <f>INDEX(Table1[ROWID],A:A)</f>
        <v>319</v>
      </c>
      <c r="E305">
        <f>INDEX(Table1[//DBS],A:A)</f>
        <v>1585</v>
      </c>
      <c r="F305">
        <f>INDEX(Table1[HARGA_CONV],A:A)</f>
        <v>50000</v>
      </c>
      <c r="G305" t="str">
        <f>IF(INDEX(Table1[SALES_H],Table4[[#This Row],[ROWID]])=0,"",INDEX(Table1[SALES_H],Table4[[#This Row],[ROWID]]))</f>
        <v>G</v>
      </c>
      <c r="H305" t="str">
        <f>IF(Table4[[#This Row],[SALES]]="","",INDEX(SALES_DICT[2],MATCH(Table4[[#This Row],[SALES]],SALES_DICT[1],0)))</f>
        <v>G</v>
      </c>
      <c r="I305" s="2" t="str">
        <f>IF(INDEX(Table1[DISKON],A:A)=0,"",INDEX(Table1[DISKON],A:A))</f>
        <v/>
      </c>
      <c r="J305" s="2" t="str">
        <f>IF(INDEX(Table1[DISKON NOTA],A:A)=0,"",INDEX(Table1[DISKON NOTA],A:A))</f>
        <v/>
      </c>
      <c r="K305" s="7">
        <f>INDEX(Table1[ISI_CONV],A:A)</f>
        <v>1</v>
      </c>
      <c r="L305" s="11">
        <f>INDEX(Table1[NOTA TOKO],Table4[[#This Row],[ROWID]])</f>
        <v>3525</v>
      </c>
      <c r="M305" t="str">
        <f>Table4[[#This Row],[SALES DICT]]</f>
        <v>G</v>
      </c>
      <c r="N305" t="str">
        <f>INDEX(Table1[TOKO-KOTA_H],A:A)</f>
        <v>PRISMA-YOGYA</v>
      </c>
      <c r="O305" t="str">
        <f>IF(INDEX(Table1[KODE BARANG],A:A)=0,"",INDEX(Table1[KODE BARANG],A:A))</f>
        <v>LEM-WM17</v>
      </c>
      <c r="P305" t="str">
        <f>INDEX(Table1[NAMA BARANG],A:A)</f>
        <v>LEM BAKAR STIK 11X29 WOMY PUTIH B</v>
      </c>
      <c r="Q305" t="str">
        <f>INDEX(Table1[ADA DI DAFTAR STOCK?],A:A)</f>
        <v>ADA</v>
      </c>
      <c r="R305" t="str">
        <f>SUBSTITUTE(_xlfn.NUMBERVALUE(Table4[[#This Row],[JUMLAH]],",","."),",",".")</f>
        <v>1</v>
      </c>
      <c r="S305" t="str">
        <f>INDEX(Table1[SATUAN_CONV],A:A)</f>
        <v>PAK</v>
      </c>
      <c r="T305" s="10" t="str">
        <f>SUBSTITUTE(_xlfn.NUMBERVALUE(Table4[[#This Row],[HARGA]],",","."),",",".")</f>
        <v>50000</v>
      </c>
      <c r="U305" s="12" t="str">
        <f>SUBSTITUTE(Table4[[#This Row],[DISKON]],",",".")</f>
        <v/>
      </c>
      <c r="V305" s="12" t="str">
        <f>SUBSTITUTE(Table4[[#This Row],[DISKON NOTA]],",",".")</f>
        <v/>
      </c>
      <c r="W305" s="3">
        <f>INDEX(Table1[TANGGAL NOTA_H],A:A)</f>
        <v>45531</v>
      </c>
      <c r="X305" s="3" t="str">
        <f>IF(INDEX(Table1[TANGGAL GUDANG_H],A:A)="","",INDEX(Table1[TANGGAL GUDANG_H],A:A))</f>
        <v/>
      </c>
      <c r="Y305" s="3">
        <f>INDEX(Table1[TANGGAL UPDATE_H],A:A)</f>
        <v>45534</v>
      </c>
      <c r="Z305" t="str">
        <f>INDEX(Table1[KOMENTAR_H],A:A)</f>
        <v/>
      </c>
      <c r="AA305"/>
      <c r="AB305">
        <f>IF(Table4[[#This Row],[DISKON]]="",Table4[[#This Row],[HARGA]],Table4[[#This Row],[HARGA]]*Table4[[#This Row],[DISKON]])</f>
        <v>50000</v>
      </c>
      <c r="AC305">
        <f>Table4[[#This Row],[TATAL DISKON]]*Table4[[#This Row],[JUMLAH]]</f>
        <v>50000</v>
      </c>
      <c r="AD305" t="str">
        <f>CONCATENATE(Table4[[#This Row],[SALES_C]],Table4[[#This Row],[NOTA TOKO]])</f>
        <v>G3525</v>
      </c>
      <c r="AE305">
        <f>INDEX(Table1[I],'4'!A:A)</f>
        <v>0</v>
      </c>
      <c r="AF305" t="e">
        <f>IF(Table4[[#This Row],[Column2]]="","",MATCH(Table4[[#This Row],[Column2]],AM:AM,0))</f>
        <v>#N/A</v>
      </c>
      <c r="AG305" t="str">
        <f>CONCATENATE(Table4[[#This Row],[TOKO-KOTA]],"_",Table4[[#This Row],[NAMA BARANG]])</f>
        <v>PRISMA-YOGYA_LEM BAKAR STIK 11X29 WOMY PUTIH B</v>
      </c>
      <c r="AH305" t="str">
        <f>CONCATENATE(Table4[[#This Row],[CONCAT_TOKO KOTA + NAMA BARANG]],"_",Table4[[#This Row],[HARGA_C]])</f>
        <v>PRISMA-YOGYA_LEM BAKAR STIK 11X29 WOMY PUTIH B_50000</v>
      </c>
      <c r="AK305" s="64">
        <v>2619</v>
      </c>
      <c r="AL305" s="8" t="s">
        <v>6664</v>
      </c>
      <c r="AM305" t="str">
        <f t="shared" si="4"/>
        <v>G2619</v>
      </c>
      <c r="AN305" t="e">
        <f>IF(Table10[[#This Row],[Column3]]="","",MATCH(Table10[[#This Row],[Column3]],AD:AD,0))</f>
        <v>#N/A</v>
      </c>
    </row>
    <row r="306" spans="1:40" ht="13.5" thickBot="1">
      <c r="A306" s="73">
        <v>335</v>
      </c>
      <c r="C306">
        <f>ROW()</f>
        <v>306</v>
      </c>
      <c r="D306">
        <f>INDEX(Table1[ROWID],A:A)</f>
        <v>335</v>
      </c>
      <c r="E306">
        <f>INDEX(Table1[//DBS],A:A)</f>
        <v>2070</v>
      </c>
      <c r="F306">
        <f>INDEX(Table1[HARGA_CONV],A:A)</f>
        <v>8500</v>
      </c>
      <c r="G306" t="str">
        <f>IF(INDEX(Table1[SALES_H],Table4[[#This Row],[ROWID]])=0,"",INDEX(Table1[SALES_H],Table4[[#This Row],[ROWID]]))</f>
        <v>A</v>
      </c>
      <c r="H306" t="str">
        <f>IF(Table4[[#This Row],[SALES]]="","",INDEX(SALES_DICT[2],MATCH(Table4[[#This Row],[SALES]],SALES_DICT[1],0)))</f>
        <v>A</v>
      </c>
      <c r="I306" s="2" t="str">
        <f>IF(INDEX(Table1[DISKON],A:A)=0,"",INDEX(Table1[DISKON],A:A))</f>
        <v/>
      </c>
      <c r="J306" s="2" t="str">
        <f>IF(INDEX(Table1[DISKON NOTA],A:A)=0,"",INDEX(Table1[DISKON NOTA],A:A))</f>
        <v/>
      </c>
      <c r="K306" s="7">
        <f>INDEX(Table1[ISI_CONV],A:A)</f>
        <v>36</v>
      </c>
      <c r="L306" s="11">
        <f>INDEX(Table1[NOTA TOKO],Table4[[#This Row],[ROWID]])</f>
        <v>3283</v>
      </c>
      <c r="M306" t="str">
        <f>Table4[[#This Row],[SALES DICT]]</f>
        <v>A</v>
      </c>
      <c r="N306" t="str">
        <f>INDEX(Table1[TOKO-KOTA_H],A:A)</f>
        <v>CAHAYA-WANGON</v>
      </c>
      <c r="O306" t="str">
        <f>IF(INDEX(Table1[KODE BARANG],A:A)=0,"",INDEX(Table1[KODE BARANG],A:A))</f>
        <v>MES-PC1</v>
      </c>
      <c r="P306" t="str">
        <f>INDEX(Table1[NAMA BARANG],A:A)</f>
        <v>MESIN LEM KECIL 20W PACMAN 82</v>
      </c>
      <c r="Q306" t="str">
        <f>INDEX(Table1[ADA DI DAFTAR STOCK?],A:A)</f>
        <v>ADA</v>
      </c>
      <c r="R306" t="str">
        <f>SUBSTITUTE(_xlfn.NUMBERVALUE(Table4[[#This Row],[JUMLAH]],",","."),",",".")</f>
        <v>36</v>
      </c>
      <c r="S306" t="str">
        <f>INDEX(Table1[SATUAN_CONV],A:A)</f>
        <v>PCS</v>
      </c>
      <c r="T306" s="10" t="str">
        <f>SUBSTITUTE(_xlfn.NUMBERVALUE(Table4[[#This Row],[HARGA]],",","."),",",".")</f>
        <v>8500</v>
      </c>
      <c r="U306" s="12" t="str">
        <f>SUBSTITUTE(Table4[[#This Row],[DISKON]],",",".")</f>
        <v/>
      </c>
      <c r="V306" s="12" t="str">
        <f>SUBSTITUTE(Table4[[#This Row],[DISKON NOTA]],",",".")</f>
        <v/>
      </c>
      <c r="W306" s="3">
        <f>INDEX(Table1[TANGGAL NOTA_H],A:A)</f>
        <v>45531</v>
      </c>
      <c r="X306" s="3" t="str">
        <f>IF(INDEX(Table1[TANGGAL GUDANG_H],A:A)="","",INDEX(Table1[TANGGAL GUDANG_H],A:A))</f>
        <v/>
      </c>
      <c r="Y306" s="3">
        <f>INDEX(Table1[TANGGAL UPDATE_H],A:A)</f>
        <v>45534</v>
      </c>
      <c r="Z306" t="str">
        <f>INDEX(Table1[KOMENTAR_H],A:A)</f>
        <v/>
      </c>
      <c r="AA306"/>
      <c r="AB306">
        <f>IF(Table4[[#This Row],[DISKON]]="",Table4[[#This Row],[HARGA]],Table4[[#This Row],[HARGA]]*Table4[[#This Row],[DISKON]])</f>
        <v>8500</v>
      </c>
      <c r="AC306">
        <f>Table4[[#This Row],[TATAL DISKON]]*Table4[[#This Row],[JUMLAH]]</f>
        <v>306000</v>
      </c>
      <c r="AD306" t="str">
        <f>CONCATENATE(Table4[[#This Row],[SALES_C]],Table4[[#This Row],[NOTA TOKO]])</f>
        <v>A3283</v>
      </c>
      <c r="AE306">
        <f>INDEX(Table1[I],'4'!A:A)</f>
        <v>0</v>
      </c>
      <c r="AF306" t="e">
        <f>IF(Table4[[#This Row],[Column2]]="","",MATCH(Table4[[#This Row],[Column2]],AM:AM,0))</f>
        <v>#N/A</v>
      </c>
      <c r="AG306" t="str">
        <f>CONCATENATE(Table4[[#This Row],[TOKO-KOTA]],"_",Table4[[#This Row],[NAMA BARANG]])</f>
        <v>CAHAYA-WANGON_MESIN LEM KECIL 20W PACMAN 82</v>
      </c>
      <c r="AH306" t="str">
        <f>CONCATENATE(Table4[[#This Row],[CONCAT_TOKO KOTA + NAMA BARANG]],"_",Table4[[#This Row],[HARGA_C]])</f>
        <v>CAHAYA-WANGON_MESIN LEM KECIL 20W PACMAN 82_8500</v>
      </c>
      <c r="AK306" s="64">
        <v>2619</v>
      </c>
      <c r="AL306" s="8" t="s">
        <v>6664</v>
      </c>
      <c r="AM306" t="str">
        <f t="shared" si="4"/>
        <v>G2619</v>
      </c>
      <c r="AN306" t="e">
        <f>IF(Table10[[#This Row],[Column3]]="","",MATCH(Table10[[#This Row],[Column3]],AD:AD,0))</f>
        <v>#N/A</v>
      </c>
    </row>
    <row r="307" spans="1:40" ht="13.5" thickBot="1">
      <c r="A307" s="73">
        <v>336</v>
      </c>
      <c r="C307">
        <f>ROW()</f>
        <v>307</v>
      </c>
      <c r="D307">
        <f>INDEX(Table1[ROWID],A:A)</f>
        <v>335</v>
      </c>
      <c r="E307">
        <f>INDEX(Table1[//DBS],A:A)</f>
        <v>3218</v>
      </c>
      <c r="F307">
        <f>INDEX(Table1[HARGA_CONV],A:A)</f>
        <v>90000</v>
      </c>
      <c r="G307" t="str">
        <f>IF(INDEX(Table1[SALES_H],Table4[[#This Row],[ROWID]])=0,"",INDEX(Table1[SALES_H],Table4[[#This Row],[ROWID]]))</f>
        <v>A</v>
      </c>
      <c r="H307" t="str">
        <f>IF(Table4[[#This Row],[SALES]]="","",INDEX(SALES_DICT[2],MATCH(Table4[[#This Row],[SALES]],SALES_DICT[1],0)))</f>
        <v>A</v>
      </c>
      <c r="I307" s="2" t="str">
        <f>IF(INDEX(Table1[DISKON],A:A)=0,"",INDEX(Table1[DISKON],A:A))</f>
        <v/>
      </c>
      <c r="J307" s="2" t="str">
        <f>IF(INDEX(Table1[DISKON NOTA],A:A)=0,"",INDEX(Table1[DISKON NOTA],A:A))</f>
        <v/>
      </c>
      <c r="K307" s="7">
        <f>INDEX(Table1[ISI_CONV],A:A)</f>
        <v>4</v>
      </c>
      <c r="L307" s="11">
        <f>INDEX(Table1[NOTA TOKO],Table4[[#This Row],[ROWID]])</f>
        <v>3283</v>
      </c>
      <c r="M307" t="str">
        <f>Table4[[#This Row],[SALES DICT]]</f>
        <v>A</v>
      </c>
      <c r="N307" t="str">
        <f>INDEX(Table1[TOKO-KOTA_H],A:A)</f>
        <v>CAHAYA-WANGON</v>
      </c>
      <c r="O307" t="str">
        <f>IF(INDEX(Table1[KODE BARANG],A:A)=0,"",INDEX(Table1[KODE BARANG],A:A))</f>
        <v>TIP-MC1</v>
      </c>
      <c r="P307" t="str">
        <f>INDEX(Table1[NAMA BARANG],A:A)</f>
        <v>TIPEX MICROTOP MT 737</v>
      </c>
      <c r="Q307" t="str">
        <f>INDEX(Table1[ADA DI DAFTAR STOCK?],A:A)</f>
        <v>ADA</v>
      </c>
      <c r="R307" t="str">
        <f>SUBSTITUTE(_xlfn.NUMBERVALUE(Table4[[#This Row],[JUMLAH]],",","."),",",".")</f>
        <v>4</v>
      </c>
      <c r="S307" t="str">
        <f>INDEX(Table1[SATUAN_CONV],A:A)</f>
        <v>LSN</v>
      </c>
      <c r="T307" s="10" t="str">
        <f>SUBSTITUTE(_xlfn.NUMBERVALUE(Table4[[#This Row],[HARGA]],",","."),",",".")</f>
        <v>90000</v>
      </c>
      <c r="U307" s="12" t="str">
        <f>SUBSTITUTE(Table4[[#This Row],[DISKON]],",",".")</f>
        <v/>
      </c>
      <c r="V307" s="12" t="str">
        <f>SUBSTITUTE(Table4[[#This Row],[DISKON NOTA]],",",".")</f>
        <v/>
      </c>
      <c r="W307" s="3">
        <f>INDEX(Table1[TANGGAL NOTA_H],A:A)</f>
        <v>45531</v>
      </c>
      <c r="X307" s="3" t="str">
        <f>IF(INDEX(Table1[TANGGAL GUDANG_H],A:A)="","",INDEX(Table1[TANGGAL GUDANG_H],A:A))</f>
        <v/>
      </c>
      <c r="Y307" s="3">
        <f>INDEX(Table1[TANGGAL UPDATE_H],A:A)</f>
        <v>45534</v>
      </c>
      <c r="Z307" t="str">
        <f>INDEX(Table1[KOMENTAR_H],A:A)</f>
        <v/>
      </c>
      <c r="AA307"/>
      <c r="AB307">
        <f>IF(Table4[[#This Row],[DISKON]]="",Table4[[#This Row],[HARGA]],Table4[[#This Row],[HARGA]]*Table4[[#This Row],[DISKON]])</f>
        <v>90000</v>
      </c>
      <c r="AC307">
        <f>Table4[[#This Row],[TATAL DISKON]]*Table4[[#This Row],[JUMLAH]]</f>
        <v>360000</v>
      </c>
      <c r="AD307" t="str">
        <f>CONCATENATE(Table4[[#This Row],[SALES_C]],Table4[[#This Row],[NOTA TOKO]])</f>
        <v>A3283</v>
      </c>
      <c r="AE307">
        <f>INDEX(Table1[I],'4'!A:A)</f>
        <v>0</v>
      </c>
      <c r="AF307" t="e">
        <f>IF(Table4[[#This Row],[Column2]]="","",MATCH(Table4[[#This Row],[Column2]],AM:AM,0))</f>
        <v>#N/A</v>
      </c>
      <c r="AG307" t="str">
        <f>CONCATENATE(Table4[[#This Row],[TOKO-KOTA]],"_",Table4[[#This Row],[NAMA BARANG]])</f>
        <v>CAHAYA-WANGON_TIPEX MICROTOP MT 737</v>
      </c>
      <c r="AH307" t="str">
        <f>CONCATENATE(Table4[[#This Row],[CONCAT_TOKO KOTA + NAMA BARANG]],"_",Table4[[#This Row],[HARGA_C]])</f>
        <v>CAHAYA-WANGON_TIPEX MICROTOP MT 737_90000</v>
      </c>
      <c r="AK307" s="64">
        <v>2619</v>
      </c>
      <c r="AL307" s="8" t="s">
        <v>6664</v>
      </c>
      <c r="AM307" t="str">
        <f t="shared" si="4"/>
        <v>G2619</v>
      </c>
      <c r="AN307" t="e">
        <f>IF(Table10[[#This Row],[Column3]]="","",MATCH(Table10[[#This Row],[Column3]],AD:AD,0))</f>
        <v>#N/A</v>
      </c>
    </row>
    <row r="308" spans="1:40" ht="13.5" thickBot="1">
      <c r="A308" s="73">
        <v>337</v>
      </c>
      <c r="C308">
        <f>ROW()</f>
        <v>308</v>
      </c>
      <c r="D308">
        <f>INDEX(Table1[ROWID],A:A)</f>
        <v>335</v>
      </c>
      <c r="E308">
        <f>INDEX(Table1[//DBS],A:A)</f>
        <v>1069</v>
      </c>
      <c r="F308">
        <f>INDEX(Table1[HARGA_CONV],A:A)</f>
        <v>144000</v>
      </c>
      <c r="G308" t="str">
        <f>IF(INDEX(Table1[SALES_H],Table4[[#This Row],[ROWID]])=0,"",INDEX(Table1[SALES_H],Table4[[#This Row],[ROWID]]))</f>
        <v>A</v>
      </c>
      <c r="H308" t="str">
        <f>IF(Table4[[#This Row],[SALES]]="","",INDEX(SALES_DICT[2],MATCH(Table4[[#This Row],[SALES]],SALES_DICT[1],0)))</f>
        <v>A</v>
      </c>
      <c r="I308" s="2" t="str">
        <f>IF(INDEX(Table1[DISKON],A:A)=0,"",INDEX(Table1[DISKON],A:A))</f>
        <v/>
      </c>
      <c r="J308" s="2" t="str">
        <f>IF(INDEX(Table1[DISKON NOTA],A:A)=0,"",INDEX(Table1[DISKON NOTA],A:A))</f>
        <v/>
      </c>
      <c r="K308" s="7">
        <f>INDEX(Table1[ISI_CONV],A:A)</f>
        <v>5</v>
      </c>
      <c r="L308" s="11">
        <f>INDEX(Table1[NOTA TOKO],Table4[[#This Row],[ROWID]])</f>
        <v>3283</v>
      </c>
      <c r="M308" t="str">
        <f>Table4[[#This Row],[SALES DICT]]</f>
        <v>A</v>
      </c>
      <c r="N308" t="str">
        <f>INDEX(Table1[TOKO-KOTA_H],A:A)</f>
        <v>CAHAYA-WANGON</v>
      </c>
      <c r="O308" t="str">
        <f>IF(INDEX(Table1[KODE BARANG],A:A)=0,"",INDEX(Table1[KODE BARANG],A:A))</f>
        <v>GAR-KJ128</v>
      </c>
      <c r="P308" t="str">
        <f>INDEX(Table1[NAMA BARANG],A:A)</f>
        <v>GARISAN SEGITIGA KOJIKO NO.12</v>
      </c>
      <c r="Q308" t="str">
        <f>INDEX(Table1[ADA DI DAFTAR STOCK?],A:A)</f>
        <v>ADA</v>
      </c>
      <c r="R308" t="str">
        <f>SUBSTITUTE(_xlfn.NUMBERVALUE(Table4[[#This Row],[JUMLAH]],",","."),",",".")</f>
        <v>5</v>
      </c>
      <c r="S308" t="str">
        <f>INDEX(Table1[SATUAN_CONV],A:A)</f>
        <v>LSN</v>
      </c>
      <c r="T308" s="10" t="str">
        <f>SUBSTITUTE(_xlfn.NUMBERVALUE(Table4[[#This Row],[HARGA]],",","."),",",".")</f>
        <v>144000</v>
      </c>
      <c r="U308" s="12" t="str">
        <f>SUBSTITUTE(Table4[[#This Row],[DISKON]],",",".")</f>
        <v/>
      </c>
      <c r="V308" s="12" t="str">
        <f>SUBSTITUTE(Table4[[#This Row],[DISKON NOTA]],",",".")</f>
        <v/>
      </c>
      <c r="W308" s="3">
        <f>INDEX(Table1[TANGGAL NOTA_H],A:A)</f>
        <v>45531</v>
      </c>
      <c r="X308" s="3" t="str">
        <f>IF(INDEX(Table1[TANGGAL GUDANG_H],A:A)="","",INDEX(Table1[TANGGAL GUDANG_H],A:A))</f>
        <v/>
      </c>
      <c r="Y308" s="3">
        <f>INDEX(Table1[TANGGAL UPDATE_H],A:A)</f>
        <v>45534</v>
      </c>
      <c r="Z308" t="str">
        <f>INDEX(Table1[KOMENTAR_H],A:A)</f>
        <v/>
      </c>
      <c r="AA308"/>
      <c r="AB308">
        <f>IF(Table4[[#This Row],[DISKON]]="",Table4[[#This Row],[HARGA]],Table4[[#This Row],[HARGA]]*Table4[[#This Row],[DISKON]])</f>
        <v>144000</v>
      </c>
      <c r="AC308">
        <f>Table4[[#This Row],[TATAL DISKON]]*Table4[[#This Row],[JUMLAH]]</f>
        <v>720000</v>
      </c>
      <c r="AD308" t="str">
        <f>CONCATENATE(Table4[[#This Row],[SALES_C]],Table4[[#This Row],[NOTA TOKO]])</f>
        <v>A3283</v>
      </c>
      <c r="AE308">
        <f>INDEX(Table1[I],'4'!A:A)</f>
        <v>0</v>
      </c>
      <c r="AF308" t="e">
        <f>IF(Table4[[#This Row],[Column2]]="","",MATCH(Table4[[#This Row],[Column2]],AM:AM,0))</f>
        <v>#N/A</v>
      </c>
      <c r="AG308" t="str">
        <f>CONCATENATE(Table4[[#This Row],[TOKO-KOTA]],"_",Table4[[#This Row],[NAMA BARANG]])</f>
        <v>CAHAYA-WANGON_GARISAN SEGITIGA KOJIKO NO.12</v>
      </c>
      <c r="AH308" t="str">
        <f>CONCATENATE(Table4[[#This Row],[CONCAT_TOKO KOTA + NAMA BARANG]],"_",Table4[[#This Row],[HARGA_C]])</f>
        <v>CAHAYA-WANGON_GARISAN SEGITIGA KOJIKO NO.12_144000</v>
      </c>
      <c r="AK308" s="64">
        <v>2619</v>
      </c>
      <c r="AL308" s="8" t="s">
        <v>6664</v>
      </c>
      <c r="AM308" t="str">
        <f t="shared" si="4"/>
        <v>G2619</v>
      </c>
      <c r="AN308" t="e">
        <f>IF(Table10[[#This Row],[Column3]]="","",MATCH(Table10[[#This Row],[Column3]],AD:AD,0))</f>
        <v>#N/A</v>
      </c>
    </row>
    <row r="309" spans="1:40" ht="13.5" thickBot="1">
      <c r="A309" s="73">
        <v>338</v>
      </c>
      <c r="C309">
        <f>ROW()</f>
        <v>309</v>
      </c>
      <c r="D309">
        <f>INDEX(Table1[ROWID],A:A)</f>
        <v>335</v>
      </c>
      <c r="E309">
        <f>INDEX(Table1[//DBS],A:A)</f>
        <v>14</v>
      </c>
      <c r="F309">
        <f>INDEX(Table1[HARGA_CONV],A:A)</f>
        <v>31500</v>
      </c>
      <c r="G309" t="str">
        <f>IF(INDEX(Table1[SALES_H],Table4[[#This Row],[ROWID]])=0,"",INDEX(Table1[SALES_H],Table4[[#This Row],[ROWID]]))</f>
        <v>A</v>
      </c>
      <c r="H309" t="str">
        <f>IF(Table4[[#This Row],[SALES]]="","",INDEX(SALES_DICT[2],MATCH(Table4[[#This Row],[SALES]],SALES_DICT[1],0)))</f>
        <v>A</v>
      </c>
      <c r="I309" s="2" t="str">
        <f>IF(INDEX(Table1[DISKON],A:A)=0,"",INDEX(Table1[DISKON],A:A))</f>
        <v/>
      </c>
      <c r="J309" s="2" t="str">
        <f>IF(INDEX(Table1[DISKON NOTA],A:A)=0,"",INDEX(Table1[DISKON NOTA],A:A))</f>
        <v/>
      </c>
      <c r="K309" s="7">
        <f>INDEX(Table1[ISI_CONV],A:A)</f>
        <v>5</v>
      </c>
      <c r="L309" s="11">
        <f>INDEX(Table1[NOTA TOKO],Table4[[#This Row],[ROWID]])</f>
        <v>3283</v>
      </c>
      <c r="M309" t="str">
        <f>Table4[[#This Row],[SALES DICT]]</f>
        <v>A</v>
      </c>
      <c r="N309" t="str">
        <f>INDEX(Table1[TOKO-KOTA_H],A:A)</f>
        <v>CAHAYA-WANGON</v>
      </c>
      <c r="O309" t="str">
        <f>IF(INDEX(Table1[KODE BARANG],A:A)=0,"",INDEX(Table1[KODE BARANG],A:A))</f>
        <v>ACR-KO1</v>
      </c>
      <c r="P309" t="str">
        <f>INDEX(Table1[NAMA BARANG],A:A)</f>
        <v>ACRYLIC PLASTIK KOALA 15X21</v>
      </c>
      <c r="Q309" t="str">
        <f>INDEX(Table1[ADA DI DAFTAR STOCK?],A:A)</f>
        <v>ADA</v>
      </c>
      <c r="R309" t="str">
        <f>SUBSTITUTE(_xlfn.NUMBERVALUE(Table4[[#This Row],[JUMLAH]],",","."),",",".")</f>
        <v>5</v>
      </c>
      <c r="S309" t="str">
        <f>INDEX(Table1[SATUAN_CONV],A:A)</f>
        <v>PCS</v>
      </c>
      <c r="T309" s="10" t="str">
        <f>SUBSTITUTE(_xlfn.NUMBERVALUE(Table4[[#This Row],[HARGA]],",","."),",",".")</f>
        <v>31500</v>
      </c>
      <c r="U309" s="12" t="str">
        <f>SUBSTITUTE(Table4[[#This Row],[DISKON]],",",".")</f>
        <v/>
      </c>
      <c r="V309" s="12" t="str">
        <f>SUBSTITUTE(Table4[[#This Row],[DISKON NOTA]],",",".")</f>
        <v/>
      </c>
      <c r="W309" s="3">
        <f>INDEX(Table1[TANGGAL NOTA_H],A:A)</f>
        <v>45531</v>
      </c>
      <c r="X309" s="3" t="str">
        <f>IF(INDEX(Table1[TANGGAL GUDANG_H],A:A)="","",INDEX(Table1[TANGGAL GUDANG_H],A:A))</f>
        <v/>
      </c>
      <c r="Y309" s="3">
        <f>INDEX(Table1[TANGGAL UPDATE_H],A:A)</f>
        <v>45534</v>
      </c>
      <c r="Z309" t="str">
        <f>INDEX(Table1[KOMENTAR_H],A:A)</f>
        <v/>
      </c>
      <c r="AA309"/>
      <c r="AB309">
        <f>IF(Table4[[#This Row],[DISKON]]="",Table4[[#This Row],[HARGA]],Table4[[#This Row],[HARGA]]*Table4[[#This Row],[DISKON]])</f>
        <v>31500</v>
      </c>
      <c r="AC309">
        <f>Table4[[#This Row],[TATAL DISKON]]*Table4[[#This Row],[JUMLAH]]</f>
        <v>157500</v>
      </c>
      <c r="AD309" t="str">
        <f>CONCATENATE(Table4[[#This Row],[SALES_C]],Table4[[#This Row],[NOTA TOKO]])</f>
        <v>A3283</v>
      </c>
      <c r="AE309">
        <f>INDEX(Table1[I],'4'!A:A)</f>
        <v>0</v>
      </c>
      <c r="AF309" t="e">
        <f>IF(Table4[[#This Row],[Column2]]="","",MATCH(Table4[[#This Row],[Column2]],AM:AM,0))</f>
        <v>#N/A</v>
      </c>
      <c r="AG309" t="str">
        <f>CONCATENATE(Table4[[#This Row],[TOKO-KOTA]],"_",Table4[[#This Row],[NAMA BARANG]])</f>
        <v>CAHAYA-WANGON_ACRYLIC PLASTIK KOALA 15X21</v>
      </c>
      <c r="AH309" t="str">
        <f>CONCATENATE(Table4[[#This Row],[CONCAT_TOKO KOTA + NAMA BARANG]],"_",Table4[[#This Row],[HARGA_C]])</f>
        <v>CAHAYA-WANGON_ACRYLIC PLASTIK KOALA 15X21_31500</v>
      </c>
      <c r="AK309" s="64">
        <v>2619</v>
      </c>
      <c r="AL309" s="8" t="s">
        <v>6664</v>
      </c>
      <c r="AM309" t="str">
        <f t="shared" si="4"/>
        <v>G2619</v>
      </c>
      <c r="AN309" t="e">
        <f>IF(Table10[[#This Row],[Column3]]="","",MATCH(Table10[[#This Row],[Column3]],AD:AD,0))</f>
        <v>#N/A</v>
      </c>
    </row>
    <row r="310" spans="1:40" ht="13.5" thickBot="1">
      <c r="A310" s="73">
        <v>339</v>
      </c>
      <c r="C310">
        <f>ROW()</f>
        <v>310</v>
      </c>
      <c r="D310">
        <f>INDEX(Table1[ROWID],A:A)</f>
        <v>335</v>
      </c>
      <c r="E310">
        <f>INDEX(Table1[//DBS],A:A)</f>
        <v>310</v>
      </c>
      <c r="F310">
        <f>INDEX(Table1[HARGA_CONV],A:A)</f>
        <v>25000</v>
      </c>
      <c r="G310" t="str">
        <f>IF(INDEX(Table1[SALES_H],Table4[[#This Row],[ROWID]])=0,"",INDEX(Table1[SALES_H],Table4[[#This Row],[ROWID]]))</f>
        <v>A</v>
      </c>
      <c r="H310" t="str">
        <f>IF(Table4[[#This Row],[SALES]]="","",INDEX(SALES_DICT[2],MATCH(Table4[[#This Row],[SALES]],SALES_DICT[1],0)))</f>
        <v>A</v>
      </c>
      <c r="I310" s="2" t="str">
        <f>IF(INDEX(Table1[DISKON],A:A)=0,"",INDEX(Table1[DISKON],A:A))</f>
        <v/>
      </c>
      <c r="J310" s="2" t="str">
        <f>IF(INDEX(Table1[DISKON NOTA],A:A)=0,"",INDEX(Table1[DISKON NOTA],A:A))</f>
        <v/>
      </c>
      <c r="K310" s="7">
        <f>INDEX(Table1[ISI_CONV],A:A)</f>
        <v>6</v>
      </c>
      <c r="L310" s="11">
        <f>INDEX(Table1[NOTA TOKO],Table4[[#This Row],[ROWID]])</f>
        <v>3283</v>
      </c>
      <c r="M310" t="str">
        <f>Table4[[#This Row],[SALES DICT]]</f>
        <v>A</v>
      </c>
      <c r="N310" t="str">
        <f>INDEX(Table1[TOKO-KOTA_H],A:A)</f>
        <v>CAHAYA-WANGON</v>
      </c>
      <c r="O310" t="str">
        <f>IF(INDEX(Table1[KODE BARANG],A:A)=0,"",INDEX(Table1[KODE BARANG],A:A))</f>
        <v>BIN-KO7</v>
      </c>
      <c r="P310" t="str">
        <f>INDEX(Table1[NAMA BARANG],A:A)</f>
        <v>BN RABBIT KOALA A5</v>
      </c>
      <c r="Q310" t="str">
        <f>INDEX(Table1[ADA DI DAFTAR STOCK?],A:A)</f>
        <v>ADA</v>
      </c>
      <c r="R310" t="str">
        <f>SUBSTITUTE(_xlfn.NUMBERVALUE(Table4[[#This Row],[JUMLAH]],",","."),",",".")</f>
        <v>6</v>
      </c>
      <c r="S310" t="str">
        <f>INDEX(Table1[SATUAN_CONV],A:A)</f>
        <v>PCS</v>
      </c>
      <c r="T310" s="10" t="str">
        <f>SUBSTITUTE(_xlfn.NUMBERVALUE(Table4[[#This Row],[HARGA]],",","."),",",".")</f>
        <v>25000</v>
      </c>
      <c r="U310" s="12" t="str">
        <f>SUBSTITUTE(Table4[[#This Row],[DISKON]],",",".")</f>
        <v/>
      </c>
      <c r="V310" s="12" t="str">
        <f>SUBSTITUTE(Table4[[#This Row],[DISKON NOTA]],",",".")</f>
        <v/>
      </c>
      <c r="W310" s="3">
        <f>INDEX(Table1[TANGGAL NOTA_H],A:A)</f>
        <v>45531</v>
      </c>
      <c r="X310" s="3" t="str">
        <f>IF(INDEX(Table1[TANGGAL GUDANG_H],A:A)="","",INDEX(Table1[TANGGAL GUDANG_H],A:A))</f>
        <v/>
      </c>
      <c r="Y310" s="3">
        <f>INDEX(Table1[TANGGAL UPDATE_H],A:A)</f>
        <v>45534</v>
      </c>
      <c r="Z310" t="str">
        <f>INDEX(Table1[KOMENTAR_H],A:A)</f>
        <v/>
      </c>
      <c r="AA310"/>
      <c r="AB310">
        <f>IF(Table4[[#This Row],[DISKON]]="",Table4[[#This Row],[HARGA]],Table4[[#This Row],[HARGA]]*Table4[[#This Row],[DISKON]])</f>
        <v>25000</v>
      </c>
      <c r="AC310">
        <f>Table4[[#This Row],[TATAL DISKON]]*Table4[[#This Row],[JUMLAH]]</f>
        <v>150000</v>
      </c>
      <c r="AD310" t="str">
        <f>CONCATENATE(Table4[[#This Row],[SALES_C]],Table4[[#This Row],[NOTA TOKO]])</f>
        <v>A3283</v>
      </c>
      <c r="AE310">
        <f>INDEX(Table1[I],'4'!A:A)</f>
        <v>0</v>
      </c>
      <c r="AF310" t="e">
        <f>IF(Table4[[#This Row],[Column2]]="","",MATCH(Table4[[#This Row],[Column2]],AM:AM,0))</f>
        <v>#N/A</v>
      </c>
      <c r="AG310" t="str">
        <f>CONCATENATE(Table4[[#This Row],[TOKO-KOTA]],"_",Table4[[#This Row],[NAMA BARANG]])</f>
        <v>CAHAYA-WANGON_BN RABBIT KOALA A5</v>
      </c>
      <c r="AH310" t="str">
        <f>CONCATENATE(Table4[[#This Row],[CONCAT_TOKO KOTA + NAMA BARANG]],"_",Table4[[#This Row],[HARGA_C]])</f>
        <v>CAHAYA-WANGON_BN RABBIT KOALA A5_25000</v>
      </c>
      <c r="AK310" s="64">
        <v>2619</v>
      </c>
      <c r="AL310" s="8" t="s">
        <v>6664</v>
      </c>
      <c r="AM310" t="str">
        <f t="shared" si="4"/>
        <v>G2619</v>
      </c>
      <c r="AN310" t="e">
        <f>IF(Table10[[#This Row],[Column3]]="","",MATCH(Table10[[#This Row],[Column3]],AD:AD,0))</f>
        <v>#N/A</v>
      </c>
    </row>
    <row r="311" spans="1:40" ht="13.5" thickBot="1">
      <c r="A311" s="73">
        <v>340</v>
      </c>
      <c r="C311">
        <f>ROW()</f>
        <v>311</v>
      </c>
      <c r="D311">
        <f>INDEX(Table1[ROWID],A:A)</f>
        <v>335</v>
      </c>
      <c r="E311">
        <f>INDEX(Table1[//DBS],A:A)</f>
        <v>311</v>
      </c>
      <c r="F311">
        <f>INDEX(Table1[HARGA_CONV],A:A)</f>
        <v>35000</v>
      </c>
      <c r="G311" t="str">
        <f>IF(INDEX(Table1[SALES_H],Table4[[#This Row],[ROWID]])=0,"",INDEX(Table1[SALES_H],Table4[[#This Row],[ROWID]]))</f>
        <v>A</v>
      </c>
      <c r="H311" t="str">
        <f>IF(Table4[[#This Row],[SALES]]="","",INDEX(SALES_DICT[2],MATCH(Table4[[#This Row],[SALES]],SALES_DICT[1],0)))</f>
        <v>A</v>
      </c>
      <c r="I311" s="2" t="str">
        <f>IF(INDEX(Table1[DISKON],A:A)=0,"",INDEX(Table1[DISKON],A:A))</f>
        <v/>
      </c>
      <c r="J311" s="2" t="str">
        <f>IF(INDEX(Table1[DISKON NOTA],A:A)=0,"",INDEX(Table1[DISKON NOTA],A:A))</f>
        <v/>
      </c>
      <c r="K311" s="7">
        <f>INDEX(Table1[ISI_CONV],A:A)</f>
        <v>6</v>
      </c>
      <c r="L311" s="11">
        <f>INDEX(Table1[NOTA TOKO],Table4[[#This Row],[ROWID]])</f>
        <v>3283</v>
      </c>
      <c r="M311" t="str">
        <f>Table4[[#This Row],[SALES DICT]]</f>
        <v>A</v>
      </c>
      <c r="N311" t="str">
        <f>INDEX(Table1[TOKO-KOTA_H],A:A)</f>
        <v>CAHAYA-WANGON</v>
      </c>
      <c r="O311" t="str">
        <f>IF(INDEX(Table1[KODE BARANG],A:A)=0,"",INDEX(Table1[KODE BARANG],A:A))</f>
        <v>BIN-KO8</v>
      </c>
      <c r="P311" t="str">
        <f>INDEX(Table1[NAMA BARANG],A:A)</f>
        <v>BN B5 WARNA KOALA</v>
      </c>
      <c r="Q311" t="str">
        <f>INDEX(Table1[ADA DI DAFTAR STOCK?],A:A)</f>
        <v>ADA</v>
      </c>
      <c r="R311" t="str">
        <f>SUBSTITUTE(_xlfn.NUMBERVALUE(Table4[[#This Row],[JUMLAH]],",","."),",",".")</f>
        <v>6</v>
      </c>
      <c r="S311" t="str">
        <f>INDEX(Table1[SATUAN_CONV],A:A)</f>
        <v>PCS</v>
      </c>
      <c r="T311" s="10" t="str">
        <f>SUBSTITUTE(_xlfn.NUMBERVALUE(Table4[[#This Row],[HARGA]],",","."),",",".")</f>
        <v>35000</v>
      </c>
      <c r="U311" s="12" t="str">
        <f>SUBSTITUTE(Table4[[#This Row],[DISKON]],",",".")</f>
        <v/>
      </c>
      <c r="V311" s="12" t="str">
        <f>SUBSTITUTE(Table4[[#This Row],[DISKON NOTA]],",",".")</f>
        <v/>
      </c>
      <c r="W311" s="3">
        <f>INDEX(Table1[TANGGAL NOTA_H],A:A)</f>
        <v>45531</v>
      </c>
      <c r="X311" s="3" t="str">
        <f>IF(INDEX(Table1[TANGGAL GUDANG_H],A:A)="","",INDEX(Table1[TANGGAL GUDANG_H],A:A))</f>
        <v/>
      </c>
      <c r="Y311" s="3">
        <f>INDEX(Table1[TANGGAL UPDATE_H],A:A)</f>
        <v>45534</v>
      </c>
      <c r="Z311" t="str">
        <f>INDEX(Table1[KOMENTAR_H],A:A)</f>
        <v/>
      </c>
      <c r="AA311"/>
      <c r="AB311">
        <f>IF(Table4[[#This Row],[DISKON]]="",Table4[[#This Row],[HARGA]],Table4[[#This Row],[HARGA]]*Table4[[#This Row],[DISKON]])</f>
        <v>35000</v>
      </c>
      <c r="AC311">
        <f>Table4[[#This Row],[TATAL DISKON]]*Table4[[#This Row],[JUMLAH]]</f>
        <v>210000</v>
      </c>
      <c r="AD311" t="str">
        <f>CONCATENATE(Table4[[#This Row],[SALES_C]],Table4[[#This Row],[NOTA TOKO]])</f>
        <v>A3283</v>
      </c>
      <c r="AE311">
        <f>INDEX(Table1[I],'4'!A:A)</f>
        <v>0</v>
      </c>
      <c r="AF311" t="e">
        <f>IF(Table4[[#This Row],[Column2]]="","",MATCH(Table4[[#This Row],[Column2]],AM:AM,0))</f>
        <v>#N/A</v>
      </c>
      <c r="AG311" t="str">
        <f>CONCATENATE(Table4[[#This Row],[TOKO-KOTA]],"_",Table4[[#This Row],[NAMA BARANG]])</f>
        <v>CAHAYA-WANGON_BN B5 WARNA KOALA</v>
      </c>
      <c r="AH311" t="str">
        <f>CONCATENATE(Table4[[#This Row],[CONCAT_TOKO KOTA + NAMA BARANG]],"_",Table4[[#This Row],[HARGA_C]])</f>
        <v>CAHAYA-WANGON_BN B5 WARNA KOALA_35000</v>
      </c>
      <c r="AK311" s="64">
        <v>2619</v>
      </c>
      <c r="AL311" s="8" t="s">
        <v>6664</v>
      </c>
      <c r="AM311" t="str">
        <f t="shared" si="4"/>
        <v>G2619</v>
      </c>
      <c r="AN311" t="e">
        <f>IF(Table10[[#This Row],[Column3]]="","",MATCH(Table10[[#This Row],[Column3]],AD:AD,0))</f>
        <v>#N/A</v>
      </c>
    </row>
    <row r="312" spans="1:40" ht="13.5" thickBot="1">
      <c r="A312" s="73">
        <v>341</v>
      </c>
      <c r="C312">
        <f>ROW()</f>
        <v>312</v>
      </c>
      <c r="D312">
        <f>INDEX(Table1[ROWID],A:A)</f>
        <v>335</v>
      </c>
      <c r="E312">
        <f>INDEX(Table1[//DBS],A:A)</f>
        <v>127</v>
      </c>
      <c r="F312">
        <f>INDEX(Table1[HARGA_CONV],A:A)</f>
        <v>17500</v>
      </c>
      <c r="G312" t="str">
        <f>IF(INDEX(Table1[SALES_H],Table4[[#This Row],[ROWID]])=0,"",INDEX(Table1[SALES_H],Table4[[#This Row],[ROWID]]))</f>
        <v>A</v>
      </c>
      <c r="H312" t="str">
        <f>IF(Table4[[#This Row],[SALES]]="","",INDEX(SALES_DICT[2],MATCH(Table4[[#This Row],[SALES]],SALES_DICT[1],0)))</f>
        <v>A</v>
      </c>
      <c r="I312" s="2" t="str">
        <f>IF(INDEX(Table1[DISKON],A:A)=0,"",INDEX(Table1[DISKON],A:A))</f>
        <v/>
      </c>
      <c r="J312" s="2" t="str">
        <f>IF(INDEX(Table1[DISKON NOTA],A:A)=0,"",INDEX(Table1[DISKON NOTA],A:A))</f>
        <v/>
      </c>
      <c r="K312" s="7">
        <f>INDEX(Table1[ISI_CONV],A:A)</f>
        <v>6</v>
      </c>
      <c r="L312" s="11">
        <f>INDEX(Table1[NOTA TOKO],Table4[[#This Row],[ROWID]])</f>
        <v>3283</v>
      </c>
      <c r="M312" t="str">
        <f>Table4[[#This Row],[SALES DICT]]</f>
        <v>A</v>
      </c>
      <c r="N312" t="str">
        <f>INDEX(Table1[TOKO-KOTA_H],A:A)</f>
        <v>CAHAYA-WANGON</v>
      </c>
      <c r="O312" t="str">
        <f>IF(INDEX(Table1[KODE BARANG],A:A)=0,"",INDEX(Table1[KODE BARANG],A:A))</f>
        <v>ASA-IM63</v>
      </c>
      <c r="P312" t="str">
        <f>INDEX(Table1[NAMA BARANG],A:A)</f>
        <v>ASAHAN MEJA RUMAH 906</v>
      </c>
      <c r="Q312" t="str">
        <f>INDEX(Table1[ADA DI DAFTAR STOCK?],A:A)</f>
        <v>ADA</v>
      </c>
      <c r="R312" t="str">
        <f>SUBSTITUTE(_xlfn.NUMBERVALUE(Table4[[#This Row],[JUMLAH]],",","."),",",".")</f>
        <v>6</v>
      </c>
      <c r="S312" t="str">
        <f>INDEX(Table1[SATUAN_CONV],A:A)</f>
        <v>PCS</v>
      </c>
      <c r="T312" s="10" t="str">
        <f>SUBSTITUTE(_xlfn.NUMBERVALUE(Table4[[#This Row],[HARGA]],",","."),",",".")</f>
        <v>17500</v>
      </c>
      <c r="U312" s="12" t="str">
        <f>SUBSTITUTE(Table4[[#This Row],[DISKON]],",",".")</f>
        <v/>
      </c>
      <c r="V312" s="12" t="str">
        <f>SUBSTITUTE(Table4[[#This Row],[DISKON NOTA]],",",".")</f>
        <v/>
      </c>
      <c r="W312" s="3">
        <f>INDEX(Table1[TANGGAL NOTA_H],A:A)</f>
        <v>45531</v>
      </c>
      <c r="X312" s="3" t="str">
        <f>IF(INDEX(Table1[TANGGAL GUDANG_H],A:A)="","",INDEX(Table1[TANGGAL GUDANG_H],A:A))</f>
        <v/>
      </c>
      <c r="Y312" s="3">
        <f>INDEX(Table1[TANGGAL UPDATE_H],A:A)</f>
        <v>45534</v>
      </c>
      <c r="Z312" t="str">
        <f>INDEX(Table1[KOMENTAR_H],A:A)</f>
        <v/>
      </c>
      <c r="AA312"/>
      <c r="AB312">
        <f>IF(Table4[[#This Row],[DISKON]]="",Table4[[#This Row],[HARGA]],Table4[[#This Row],[HARGA]]*Table4[[#This Row],[DISKON]])</f>
        <v>17500</v>
      </c>
      <c r="AC312">
        <f>Table4[[#This Row],[TATAL DISKON]]*Table4[[#This Row],[JUMLAH]]</f>
        <v>105000</v>
      </c>
      <c r="AD312" t="str">
        <f>CONCATENATE(Table4[[#This Row],[SALES_C]],Table4[[#This Row],[NOTA TOKO]])</f>
        <v>A3283</v>
      </c>
      <c r="AE312">
        <f>INDEX(Table1[I],'4'!A:A)</f>
        <v>0</v>
      </c>
      <c r="AF312" t="e">
        <f>IF(Table4[[#This Row],[Column2]]="","",MATCH(Table4[[#This Row],[Column2]],AM:AM,0))</f>
        <v>#N/A</v>
      </c>
      <c r="AG312" t="str">
        <f>CONCATENATE(Table4[[#This Row],[TOKO-KOTA]],"_",Table4[[#This Row],[NAMA BARANG]])</f>
        <v>CAHAYA-WANGON_ASAHAN MEJA RUMAH 906</v>
      </c>
      <c r="AH312" t="str">
        <f>CONCATENATE(Table4[[#This Row],[CONCAT_TOKO KOTA + NAMA BARANG]],"_",Table4[[#This Row],[HARGA_C]])</f>
        <v>CAHAYA-WANGON_ASAHAN MEJA RUMAH 906_17500</v>
      </c>
      <c r="AK312" s="64">
        <v>2619</v>
      </c>
      <c r="AL312" s="8" t="s">
        <v>6664</v>
      </c>
      <c r="AM312" t="str">
        <f t="shared" si="4"/>
        <v>G2619</v>
      </c>
      <c r="AN312" t="e">
        <f>IF(Table10[[#This Row],[Column3]]="","",MATCH(Table10[[#This Row],[Column3]],AD:AD,0))</f>
        <v>#N/A</v>
      </c>
    </row>
    <row r="313" spans="1:40" ht="13.5" thickBot="1">
      <c r="A313" s="73">
        <v>342</v>
      </c>
      <c r="C313">
        <f>ROW()</f>
        <v>313</v>
      </c>
      <c r="D313">
        <f>INDEX(Table1[ROWID],A:A)</f>
        <v>335</v>
      </c>
      <c r="E313">
        <f>INDEX(Table1[//DBS],A:A)</f>
        <v>114</v>
      </c>
      <c r="F313">
        <f>INDEX(Table1[HARGA_CONV],A:A)</f>
        <v>15000</v>
      </c>
      <c r="G313" t="str">
        <f>IF(INDEX(Table1[SALES_H],Table4[[#This Row],[ROWID]])=0,"",INDEX(Table1[SALES_H],Table4[[#This Row],[ROWID]]))</f>
        <v>A</v>
      </c>
      <c r="H313" t="str">
        <f>IF(Table4[[#This Row],[SALES]]="","",INDEX(SALES_DICT[2],MATCH(Table4[[#This Row],[SALES]],SALES_DICT[1],0)))</f>
        <v>A</v>
      </c>
      <c r="I313" s="2" t="str">
        <f>IF(INDEX(Table1[DISKON],A:A)=0,"",INDEX(Table1[DISKON],A:A))</f>
        <v/>
      </c>
      <c r="J313" s="2" t="str">
        <f>IF(INDEX(Table1[DISKON NOTA],A:A)=0,"",INDEX(Table1[DISKON NOTA],A:A))</f>
        <v/>
      </c>
      <c r="K313" s="7">
        <f>INDEX(Table1[ISI_CONV],A:A)</f>
        <v>6</v>
      </c>
      <c r="L313" s="11">
        <f>INDEX(Table1[NOTA TOKO],Table4[[#This Row],[ROWID]])</f>
        <v>3283</v>
      </c>
      <c r="M313" t="str">
        <f>Table4[[#This Row],[SALES DICT]]</f>
        <v>A</v>
      </c>
      <c r="N313" t="str">
        <f>INDEX(Table1[TOKO-KOTA_H],A:A)</f>
        <v>CAHAYA-WANGON</v>
      </c>
      <c r="O313" t="str">
        <f>IF(INDEX(Table1[KODE BARANG],A:A)=0,"",INDEX(Table1[KODE BARANG],A:A))</f>
        <v>ASA-IM49</v>
      </c>
      <c r="P313" t="str">
        <f>INDEX(Table1[NAMA BARANG],A:A)</f>
        <v>ASAHAN MEJA 717A</v>
      </c>
      <c r="Q313" t="str">
        <f>INDEX(Table1[ADA DI DAFTAR STOCK?],A:A)</f>
        <v>ADA</v>
      </c>
      <c r="R313" t="str">
        <f>SUBSTITUTE(_xlfn.NUMBERVALUE(Table4[[#This Row],[JUMLAH]],",","."),",",".")</f>
        <v>6</v>
      </c>
      <c r="S313" t="str">
        <f>INDEX(Table1[SATUAN_CONV],A:A)</f>
        <v>PCS</v>
      </c>
      <c r="T313" s="10" t="str">
        <f>SUBSTITUTE(_xlfn.NUMBERVALUE(Table4[[#This Row],[HARGA]],",","."),",",".")</f>
        <v>15000</v>
      </c>
      <c r="U313" s="12" t="str">
        <f>SUBSTITUTE(Table4[[#This Row],[DISKON]],",",".")</f>
        <v/>
      </c>
      <c r="V313" s="12" t="str">
        <f>SUBSTITUTE(Table4[[#This Row],[DISKON NOTA]],",",".")</f>
        <v/>
      </c>
      <c r="W313" s="3">
        <f>INDEX(Table1[TANGGAL NOTA_H],A:A)</f>
        <v>45531</v>
      </c>
      <c r="X313" s="3" t="str">
        <f>IF(INDEX(Table1[TANGGAL GUDANG_H],A:A)="","",INDEX(Table1[TANGGAL GUDANG_H],A:A))</f>
        <v/>
      </c>
      <c r="Y313" s="3">
        <f>INDEX(Table1[TANGGAL UPDATE_H],A:A)</f>
        <v>45534</v>
      </c>
      <c r="Z313" t="str">
        <f>INDEX(Table1[KOMENTAR_H],A:A)</f>
        <v/>
      </c>
      <c r="AA313"/>
      <c r="AB313">
        <f>IF(Table4[[#This Row],[DISKON]]="",Table4[[#This Row],[HARGA]],Table4[[#This Row],[HARGA]]*Table4[[#This Row],[DISKON]])</f>
        <v>15000</v>
      </c>
      <c r="AC313">
        <f>Table4[[#This Row],[TATAL DISKON]]*Table4[[#This Row],[JUMLAH]]</f>
        <v>90000</v>
      </c>
      <c r="AD313" t="str">
        <f>CONCATENATE(Table4[[#This Row],[SALES_C]],Table4[[#This Row],[NOTA TOKO]])</f>
        <v>A3283</v>
      </c>
      <c r="AE313">
        <f>INDEX(Table1[I],'4'!A:A)</f>
        <v>0</v>
      </c>
      <c r="AF313" t="e">
        <f>IF(Table4[[#This Row],[Column2]]="","",MATCH(Table4[[#This Row],[Column2]],AM:AM,0))</f>
        <v>#N/A</v>
      </c>
      <c r="AG313" t="str">
        <f>CONCATENATE(Table4[[#This Row],[TOKO-KOTA]],"_",Table4[[#This Row],[NAMA BARANG]])</f>
        <v>CAHAYA-WANGON_ASAHAN MEJA 717A</v>
      </c>
      <c r="AH313" t="str">
        <f>CONCATENATE(Table4[[#This Row],[CONCAT_TOKO KOTA + NAMA BARANG]],"_",Table4[[#This Row],[HARGA_C]])</f>
        <v>CAHAYA-WANGON_ASAHAN MEJA 717A_15000</v>
      </c>
      <c r="AK313" s="64">
        <v>2619</v>
      </c>
      <c r="AL313" s="8" t="s">
        <v>6664</v>
      </c>
      <c r="AM313" t="str">
        <f t="shared" si="4"/>
        <v>G2619</v>
      </c>
      <c r="AN313" t="e">
        <f>IF(Table10[[#This Row],[Column3]]="","",MATCH(Table10[[#This Row],[Column3]],AD:AD,0))</f>
        <v>#N/A</v>
      </c>
    </row>
    <row r="314" spans="1:40" ht="13.5" thickBot="1">
      <c r="A314" s="73">
        <v>343</v>
      </c>
      <c r="C314">
        <f>ROW()</f>
        <v>314</v>
      </c>
      <c r="D314">
        <f>INDEX(Table1[ROWID],A:A)</f>
        <v>335</v>
      </c>
      <c r="E314">
        <f>INDEX(Table1[//DBS],A:A)</f>
        <v>149</v>
      </c>
      <c r="F314">
        <f>INDEX(Table1[HARGA_CONV],A:A)</f>
        <v>20000</v>
      </c>
      <c r="G314" t="str">
        <f>IF(INDEX(Table1[SALES_H],Table4[[#This Row],[ROWID]])=0,"",INDEX(Table1[SALES_H],Table4[[#This Row],[ROWID]]))</f>
        <v>A</v>
      </c>
      <c r="H314" t="str">
        <f>IF(Table4[[#This Row],[SALES]]="","",INDEX(SALES_DICT[2],MATCH(Table4[[#This Row],[SALES]],SALES_DICT[1],0)))</f>
        <v>A</v>
      </c>
      <c r="I314" s="2" t="str">
        <f>IF(INDEX(Table1[DISKON],A:A)=0,"",INDEX(Table1[DISKON],A:A))</f>
        <v/>
      </c>
      <c r="J314" s="2" t="str">
        <f>IF(INDEX(Table1[DISKON NOTA],A:A)=0,"",INDEX(Table1[DISKON NOTA],A:A))</f>
        <v/>
      </c>
      <c r="K314" s="7">
        <f>INDEX(Table1[ISI_CONV],A:A)</f>
        <v>6</v>
      </c>
      <c r="L314" s="11">
        <f>INDEX(Table1[NOTA TOKO],Table4[[#This Row],[ROWID]])</f>
        <v>3283</v>
      </c>
      <c r="M314" t="str">
        <f>Table4[[#This Row],[SALES DICT]]</f>
        <v>A</v>
      </c>
      <c r="N314" t="str">
        <f>INDEX(Table1[TOKO-KOTA_H],A:A)</f>
        <v>CAHAYA-WANGON</v>
      </c>
      <c r="O314" t="str">
        <f>IF(INDEX(Table1[KODE BARANG],A:A)=0,"",INDEX(Table1[KODE BARANG],A:A))</f>
        <v>ASA-NB95</v>
      </c>
      <c r="P314" t="str">
        <f>INDEX(Table1[NAMA BARANG],A:A)</f>
        <v>ASAHAN MEJA 9163</v>
      </c>
      <c r="Q314" t="str">
        <f>INDEX(Table1[ADA DI DAFTAR STOCK?],A:A)</f>
        <v>ADA</v>
      </c>
      <c r="R314" t="str">
        <f>SUBSTITUTE(_xlfn.NUMBERVALUE(Table4[[#This Row],[JUMLAH]],",","."),",",".")</f>
        <v>6</v>
      </c>
      <c r="S314" t="str">
        <f>INDEX(Table1[SATUAN_CONV],A:A)</f>
        <v>PCS</v>
      </c>
      <c r="T314" s="10" t="str">
        <f>SUBSTITUTE(_xlfn.NUMBERVALUE(Table4[[#This Row],[HARGA]],",","."),",",".")</f>
        <v>20000</v>
      </c>
      <c r="U314" s="12" t="str">
        <f>SUBSTITUTE(Table4[[#This Row],[DISKON]],",",".")</f>
        <v/>
      </c>
      <c r="V314" s="12" t="str">
        <f>SUBSTITUTE(Table4[[#This Row],[DISKON NOTA]],",",".")</f>
        <v/>
      </c>
      <c r="W314" s="3">
        <f>INDEX(Table1[TANGGAL NOTA_H],A:A)</f>
        <v>45531</v>
      </c>
      <c r="X314" s="3" t="str">
        <f>IF(INDEX(Table1[TANGGAL GUDANG_H],A:A)="","",INDEX(Table1[TANGGAL GUDANG_H],A:A))</f>
        <v/>
      </c>
      <c r="Y314" s="3">
        <f>INDEX(Table1[TANGGAL UPDATE_H],A:A)</f>
        <v>45534</v>
      </c>
      <c r="Z314" t="str">
        <f>INDEX(Table1[KOMENTAR_H],A:A)</f>
        <v/>
      </c>
      <c r="AA314"/>
      <c r="AB314">
        <f>IF(Table4[[#This Row],[DISKON]]="",Table4[[#This Row],[HARGA]],Table4[[#This Row],[HARGA]]*Table4[[#This Row],[DISKON]])</f>
        <v>20000</v>
      </c>
      <c r="AC314">
        <f>Table4[[#This Row],[TATAL DISKON]]*Table4[[#This Row],[JUMLAH]]</f>
        <v>120000</v>
      </c>
      <c r="AD314" t="str">
        <f>CONCATENATE(Table4[[#This Row],[SALES_C]],Table4[[#This Row],[NOTA TOKO]])</f>
        <v>A3283</v>
      </c>
      <c r="AE314">
        <f>INDEX(Table1[I],'4'!A:A)</f>
        <v>0</v>
      </c>
      <c r="AF314" t="e">
        <f>IF(Table4[[#This Row],[Column2]]="","",MATCH(Table4[[#This Row],[Column2]],AM:AM,0))</f>
        <v>#N/A</v>
      </c>
      <c r="AG314" t="str">
        <f>CONCATENATE(Table4[[#This Row],[TOKO-KOTA]],"_",Table4[[#This Row],[NAMA BARANG]])</f>
        <v>CAHAYA-WANGON_ASAHAN MEJA 9163</v>
      </c>
      <c r="AH314" t="str">
        <f>CONCATENATE(Table4[[#This Row],[CONCAT_TOKO KOTA + NAMA BARANG]],"_",Table4[[#This Row],[HARGA_C]])</f>
        <v>CAHAYA-WANGON_ASAHAN MEJA 9163_20000</v>
      </c>
      <c r="AK314" s="64">
        <v>2620</v>
      </c>
      <c r="AL314" s="8" t="s">
        <v>6664</v>
      </c>
      <c r="AM314" t="str">
        <f t="shared" si="4"/>
        <v>G2620</v>
      </c>
      <c r="AN314" t="e">
        <f>IF(Table10[[#This Row],[Column3]]="","",MATCH(Table10[[#This Row],[Column3]],AD:AD,0))</f>
        <v>#N/A</v>
      </c>
    </row>
    <row r="315" spans="1:40" ht="13.5" thickBot="1">
      <c r="A315" s="73">
        <v>344</v>
      </c>
      <c r="C315">
        <f>ROW()</f>
        <v>315</v>
      </c>
      <c r="D315">
        <f>INDEX(Table1[ROWID],A:A)</f>
        <v>335</v>
      </c>
      <c r="E315">
        <f>INDEX(Table1[//DBS],A:A)</f>
        <v>103</v>
      </c>
      <c r="F315">
        <f>INDEX(Table1[HARGA_CONV],A:A)</f>
        <v>16000</v>
      </c>
      <c r="G315" t="str">
        <f>IF(INDEX(Table1[SALES_H],Table4[[#This Row],[ROWID]])=0,"",INDEX(Table1[SALES_H],Table4[[#This Row],[ROWID]]))</f>
        <v>A</v>
      </c>
      <c r="H315" t="str">
        <f>IF(Table4[[#This Row],[SALES]]="","",INDEX(SALES_DICT[2],MATCH(Table4[[#This Row],[SALES]],SALES_DICT[1],0)))</f>
        <v>A</v>
      </c>
      <c r="I315" s="2" t="str">
        <f>IF(INDEX(Table1[DISKON],A:A)=0,"",INDEX(Table1[DISKON],A:A))</f>
        <v/>
      </c>
      <c r="J315" s="2" t="str">
        <f>IF(INDEX(Table1[DISKON NOTA],A:A)=0,"",INDEX(Table1[DISKON NOTA],A:A))</f>
        <v/>
      </c>
      <c r="K315" s="7">
        <f>INDEX(Table1[ISI_CONV],A:A)</f>
        <v>6</v>
      </c>
      <c r="L315" s="11">
        <f>INDEX(Table1[NOTA TOKO],Table4[[#This Row],[ROWID]])</f>
        <v>3283</v>
      </c>
      <c r="M315" t="str">
        <f>Table4[[#This Row],[SALES DICT]]</f>
        <v>A</v>
      </c>
      <c r="N315" t="str">
        <f>INDEX(Table1[TOKO-KOTA_H],A:A)</f>
        <v>CAHAYA-WANGON</v>
      </c>
      <c r="O315" t="str">
        <f>IF(INDEX(Table1[KODE BARANG],A:A)=0,"",INDEX(Table1[KODE BARANG],A:A))</f>
        <v>ASA-IM38</v>
      </c>
      <c r="P315" t="str">
        <f>INDEX(Table1[NAMA BARANG],A:A)</f>
        <v>ASAHAN MEJA TG3695</v>
      </c>
      <c r="Q315" t="str">
        <f>INDEX(Table1[ADA DI DAFTAR STOCK?],A:A)</f>
        <v>ADA</v>
      </c>
      <c r="R315" t="str">
        <f>SUBSTITUTE(_xlfn.NUMBERVALUE(Table4[[#This Row],[JUMLAH]],",","."),",",".")</f>
        <v>6</v>
      </c>
      <c r="S315" t="str">
        <f>INDEX(Table1[SATUAN_CONV],A:A)</f>
        <v>PCS</v>
      </c>
      <c r="T315" s="10" t="str">
        <f>SUBSTITUTE(_xlfn.NUMBERVALUE(Table4[[#This Row],[HARGA]],",","."),",",".")</f>
        <v>16000</v>
      </c>
      <c r="U315" s="12" t="str">
        <f>SUBSTITUTE(Table4[[#This Row],[DISKON]],",",".")</f>
        <v/>
      </c>
      <c r="V315" s="12" t="str">
        <f>SUBSTITUTE(Table4[[#This Row],[DISKON NOTA]],",",".")</f>
        <v/>
      </c>
      <c r="W315" s="3">
        <f>INDEX(Table1[TANGGAL NOTA_H],A:A)</f>
        <v>45531</v>
      </c>
      <c r="X315" s="3" t="str">
        <f>IF(INDEX(Table1[TANGGAL GUDANG_H],A:A)="","",INDEX(Table1[TANGGAL GUDANG_H],A:A))</f>
        <v/>
      </c>
      <c r="Y315" s="3">
        <f>INDEX(Table1[TANGGAL UPDATE_H],A:A)</f>
        <v>45534</v>
      </c>
      <c r="Z315" t="str">
        <f>INDEX(Table1[KOMENTAR_H],A:A)</f>
        <v/>
      </c>
      <c r="AA315"/>
      <c r="AB315">
        <f>IF(Table4[[#This Row],[DISKON]]="",Table4[[#This Row],[HARGA]],Table4[[#This Row],[HARGA]]*Table4[[#This Row],[DISKON]])</f>
        <v>16000</v>
      </c>
      <c r="AC315">
        <f>Table4[[#This Row],[TATAL DISKON]]*Table4[[#This Row],[JUMLAH]]</f>
        <v>96000</v>
      </c>
      <c r="AD315" t="str">
        <f>CONCATENATE(Table4[[#This Row],[SALES_C]],Table4[[#This Row],[NOTA TOKO]])</f>
        <v>A3283</v>
      </c>
      <c r="AE315">
        <f>INDEX(Table1[I],'4'!A:A)</f>
        <v>0</v>
      </c>
      <c r="AF315" t="e">
        <f>IF(Table4[[#This Row],[Column2]]="","",MATCH(Table4[[#This Row],[Column2]],AM:AM,0))</f>
        <v>#N/A</v>
      </c>
      <c r="AG315" t="str">
        <f>CONCATENATE(Table4[[#This Row],[TOKO-KOTA]],"_",Table4[[#This Row],[NAMA BARANG]])</f>
        <v>CAHAYA-WANGON_ASAHAN MEJA TG3695</v>
      </c>
      <c r="AH315" t="str">
        <f>CONCATENATE(Table4[[#This Row],[CONCAT_TOKO KOTA + NAMA BARANG]],"_",Table4[[#This Row],[HARGA_C]])</f>
        <v>CAHAYA-WANGON_ASAHAN MEJA TG3695_16000</v>
      </c>
      <c r="AK315" s="64">
        <v>2620</v>
      </c>
      <c r="AL315" s="8" t="s">
        <v>6664</v>
      </c>
      <c r="AM315" t="str">
        <f t="shared" si="4"/>
        <v>G2620</v>
      </c>
      <c r="AN315" t="e">
        <f>IF(Table10[[#This Row],[Column3]]="","",MATCH(Table10[[#This Row],[Column3]],AD:AD,0))</f>
        <v>#N/A</v>
      </c>
    </row>
    <row r="316" spans="1:40" ht="13.5" thickBot="1">
      <c r="A316" s="73">
        <v>345</v>
      </c>
      <c r="C316">
        <f>ROW()</f>
        <v>316</v>
      </c>
      <c r="D316">
        <f>INDEX(Table1[ROWID],A:A)</f>
        <v>335</v>
      </c>
      <c r="E316">
        <f>INDEX(Table1[//DBS],A:A)</f>
        <v>1650</v>
      </c>
      <c r="F316">
        <f>INDEX(Table1[HARGA_CONV],A:A)</f>
        <v>60000</v>
      </c>
      <c r="G316" t="str">
        <f>IF(INDEX(Table1[SALES_H],Table4[[#This Row],[ROWID]])=0,"",INDEX(Table1[SALES_H],Table4[[#This Row],[ROWID]]))</f>
        <v>A</v>
      </c>
      <c r="H316" t="str">
        <f>IF(Table4[[#This Row],[SALES]]="","",INDEX(SALES_DICT[2],MATCH(Table4[[#This Row],[SALES]],SALES_DICT[1],0)))</f>
        <v>A</v>
      </c>
      <c r="I316" s="2" t="str">
        <f>IF(INDEX(Table1[DISKON],A:A)=0,"",INDEX(Table1[DISKON],A:A))</f>
        <v/>
      </c>
      <c r="J316" s="2" t="str">
        <f>IF(INDEX(Table1[DISKON NOTA],A:A)=0,"",INDEX(Table1[DISKON NOTA],A:A))</f>
        <v/>
      </c>
      <c r="K316" s="7">
        <f>INDEX(Table1[ISI_CONV],A:A)</f>
        <v>5</v>
      </c>
      <c r="L316" s="11">
        <f>INDEX(Table1[NOTA TOKO],Table4[[#This Row],[ROWID]])</f>
        <v>3283</v>
      </c>
      <c r="M316" t="str">
        <f>Table4[[#This Row],[SALES DICT]]</f>
        <v>A</v>
      </c>
      <c r="N316" t="str">
        <f>INDEX(Table1[TOKO-KOTA_H],A:A)</f>
        <v>CAHAYA-WANGON</v>
      </c>
      <c r="O316" t="str">
        <f>IF(INDEX(Table1[KODE BARANG],A:A)=0,"",INDEX(Table1[KODE BARANG],A:A))</f>
        <v>LTR-7</v>
      </c>
      <c r="P316" t="str">
        <f>INDEX(Table1[NAMA BARANG],A:A)</f>
        <v>LETTER TRAY BESI MICROTOP 2 SUSUN</v>
      </c>
      <c r="Q316" t="str">
        <f>INDEX(Table1[ADA DI DAFTAR STOCK?],A:A)</f>
        <v>ADA</v>
      </c>
      <c r="R316" t="str">
        <f>SUBSTITUTE(_xlfn.NUMBERVALUE(Table4[[#This Row],[JUMLAH]],",","."),",",".")</f>
        <v>5</v>
      </c>
      <c r="S316" t="str">
        <f>INDEX(Table1[SATUAN_CONV],A:A)</f>
        <v>PCS</v>
      </c>
      <c r="T316" s="10" t="str">
        <f>SUBSTITUTE(_xlfn.NUMBERVALUE(Table4[[#This Row],[HARGA]],",","."),",",".")</f>
        <v>60000</v>
      </c>
      <c r="U316" s="12" t="str">
        <f>SUBSTITUTE(Table4[[#This Row],[DISKON]],",",".")</f>
        <v/>
      </c>
      <c r="V316" s="12" t="str">
        <f>SUBSTITUTE(Table4[[#This Row],[DISKON NOTA]],",",".")</f>
        <v/>
      </c>
      <c r="W316" s="3">
        <f>INDEX(Table1[TANGGAL NOTA_H],A:A)</f>
        <v>45531</v>
      </c>
      <c r="X316" s="3" t="str">
        <f>IF(INDEX(Table1[TANGGAL GUDANG_H],A:A)="","",INDEX(Table1[TANGGAL GUDANG_H],A:A))</f>
        <v/>
      </c>
      <c r="Y316" s="3">
        <f>INDEX(Table1[TANGGAL UPDATE_H],A:A)</f>
        <v>45534</v>
      </c>
      <c r="Z316" t="str">
        <f>INDEX(Table1[KOMENTAR_H],A:A)</f>
        <v/>
      </c>
      <c r="AA316"/>
      <c r="AB316">
        <f>IF(Table4[[#This Row],[DISKON]]="",Table4[[#This Row],[HARGA]],Table4[[#This Row],[HARGA]]*Table4[[#This Row],[DISKON]])</f>
        <v>60000</v>
      </c>
      <c r="AC316">
        <f>Table4[[#This Row],[TATAL DISKON]]*Table4[[#This Row],[JUMLAH]]</f>
        <v>300000</v>
      </c>
      <c r="AD316" t="str">
        <f>CONCATENATE(Table4[[#This Row],[SALES_C]],Table4[[#This Row],[NOTA TOKO]])</f>
        <v>A3283</v>
      </c>
      <c r="AE316">
        <f>INDEX(Table1[I],'4'!A:A)</f>
        <v>0</v>
      </c>
      <c r="AF316" t="e">
        <f>IF(Table4[[#This Row],[Column2]]="","",MATCH(Table4[[#This Row],[Column2]],AM:AM,0))</f>
        <v>#N/A</v>
      </c>
      <c r="AG316" t="str">
        <f>CONCATENATE(Table4[[#This Row],[TOKO-KOTA]],"_",Table4[[#This Row],[NAMA BARANG]])</f>
        <v>CAHAYA-WANGON_LETTER TRAY BESI MICROTOP 2 SUSUN</v>
      </c>
      <c r="AH316" t="str">
        <f>CONCATENATE(Table4[[#This Row],[CONCAT_TOKO KOTA + NAMA BARANG]],"_",Table4[[#This Row],[HARGA_C]])</f>
        <v>CAHAYA-WANGON_LETTER TRAY BESI MICROTOP 2 SUSUN_60000</v>
      </c>
      <c r="AK316" s="64">
        <v>2620</v>
      </c>
      <c r="AL316" s="8" t="s">
        <v>6664</v>
      </c>
      <c r="AM316" t="str">
        <f t="shared" si="4"/>
        <v>G2620</v>
      </c>
      <c r="AN316" t="e">
        <f>IF(Table10[[#This Row],[Column3]]="","",MATCH(Table10[[#This Row],[Column3]],AD:AD,0))</f>
        <v>#N/A</v>
      </c>
    </row>
    <row r="317" spans="1:40" ht="13.5" thickBot="1">
      <c r="A317" s="73">
        <v>346</v>
      </c>
      <c r="C317">
        <f>ROW()</f>
        <v>317</v>
      </c>
      <c r="D317">
        <f>INDEX(Table1[ROWID],A:A)</f>
        <v>335</v>
      </c>
      <c r="E317">
        <f>INDEX(Table1[//DBS],A:A)</f>
        <v>2751</v>
      </c>
      <c r="F317">
        <f>INDEX(Table1[HARGA_CONV],A:A)</f>
        <v>25000</v>
      </c>
      <c r="G317" t="str">
        <f>IF(INDEX(Table1[SALES_H],Table4[[#This Row],[ROWID]])=0,"",INDEX(Table1[SALES_H],Table4[[#This Row],[ROWID]]))</f>
        <v>A</v>
      </c>
      <c r="H317" t="str">
        <f>IF(Table4[[#This Row],[SALES]]="","",INDEX(SALES_DICT[2],MATCH(Table4[[#This Row],[SALES]],SALES_DICT[1],0)))</f>
        <v>A</v>
      </c>
      <c r="I317" s="2" t="str">
        <f>IF(INDEX(Table1[DISKON],A:A)=0,"",INDEX(Table1[DISKON],A:A))</f>
        <v/>
      </c>
      <c r="J317" s="2" t="str">
        <f>IF(INDEX(Table1[DISKON NOTA],A:A)=0,"",INDEX(Table1[DISKON NOTA],A:A))</f>
        <v/>
      </c>
      <c r="K317" s="7">
        <f>INDEX(Table1[ISI_CONV],A:A)</f>
        <v>10</v>
      </c>
      <c r="L317" s="11">
        <f>INDEX(Table1[NOTA TOKO],Table4[[#This Row],[ROWID]])</f>
        <v>3283</v>
      </c>
      <c r="M317" t="str">
        <f>Table4[[#This Row],[SALES DICT]]</f>
        <v>A</v>
      </c>
      <c r="N317" t="str">
        <f>INDEX(Table1[TOKO-KOTA_H],A:A)</f>
        <v>CAHAYA-WANGON</v>
      </c>
      <c r="O317" t="str">
        <f>IF(INDEX(Table1[KODE BARANG],A:A)=0,"",INDEX(Table1[KODE BARANG],A:A))</f>
        <v>STB-TF13</v>
      </c>
      <c r="P317" t="str">
        <f>INDEX(Table1[NAMA BARANG],A:A)</f>
        <v>STABILLO TF-1145 LIVE COLOUR PASTEL</v>
      </c>
      <c r="Q317" t="str">
        <f>INDEX(Table1[ADA DI DAFTAR STOCK?],A:A)</f>
        <v>ADA</v>
      </c>
      <c r="R317" t="str">
        <f>SUBSTITUTE(_xlfn.NUMBERVALUE(Table4[[#This Row],[JUMLAH]],",","."),",",".")</f>
        <v>10</v>
      </c>
      <c r="S317" t="str">
        <f>INDEX(Table1[SATUAN_CONV],A:A)</f>
        <v>LSN</v>
      </c>
      <c r="T317" s="10" t="str">
        <f>SUBSTITUTE(_xlfn.NUMBERVALUE(Table4[[#This Row],[HARGA]],",","."),",",".")</f>
        <v>25000</v>
      </c>
      <c r="U317" s="12" t="str">
        <f>SUBSTITUTE(Table4[[#This Row],[DISKON]],",",".")</f>
        <v/>
      </c>
      <c r="V317" s="12" t="str">
        <f>SUBSTITUTE(Table4[[#This Row],[DISKON NOTA]],",",".")</f>
        <v/>
      </c>
      <c r="W317" s="3">
        <f>INDEX(Table1[TANGGAL NOTA_H],A:A)</f>
        <v>45531</v>
      </c>
      <c r="X317" s="3" t="str">
        <f>IF(INDEX(Table1[TANGGAL GUDANG_H],A:A)="","",INDEX(Table1[TANGGAL GUDANG_H],A:A))</f>
        <v/>
      </c>
      <c r="Y317" s="3">
        <f>INDEX(Table1[TANGGAL UPDATE_H],A:A)</f>
        <v>45534</v>
      </c>
      <c r="Z317" t="str">
        <f>INDEX(Table1[KOMENTAR_H],A:A)</f>
        <v/>
      </c>
      <c r="AA317"/>
      <c r="AB317">
        <f>IF(Table4[[#This Row],[DISKON]]="",Table4[[#This Row],[HARGA]],Table4[[#This Row],[HARGA]]*Table4[[#This Row],[DISKON]])</f>
        <v>25000</v>
      </c>
      <c r="AC317">
        <f>Table4[[#This Row],[TATAL DISKON]]*Table4[[#This Row],[JUMLAH]]</f>
        <v>250000</v>
      </c>
      <c r="AD317" t="str">
        <f>CONCATENATE(Table4[[#This Row],[SALES_C]],Table4[[#This Row],[NOTA TOKO]])</f>
        <v>A3283</v>
      </c>
      <c r="AE317">
        <f>INDEX(Table1[I],'4'!A:A)</f>
        <v>0</v>
      </c>
      <c r="AF317" t="e">
        <f>IF(Table4[[#This Row],[Column2]]="","",MATCH(Table4[[#This Row],[Column2]],AM:AM,0))</f>
        <v>#N/A</v>
      </c>
      <c r="AG317" t="str">
        <f>CONCATENATE(Table4[[#This Row],[TOKO-KOTA]],"_",Table4[[#This Row],[NAMA BARANG]])</f>
        <v>CAHAYA-WANGON_STABILLO TF-1145 LIVE COLOUR PASTEL</v>
      </c>
      <c r="AH317" t="str">
        <f>CONCATENATE(Table4[[#This Row],[CONCAT_TOKO KOTA + NAMA BARANG]],"_",Table4[[#This Row],[HARGA_C]])</f>
        <v>CAHAYA-WANGON_STABILLO TF-1145 LIVE COLOUR PASTEL_25000</v>
      </c>
      <c r="AK317" s="64">
        <v>2620</v>
      </c>
      <c r="AL317" s="8" t="s">
        <v>6664</v>
      </c>
      <c r="AM317" t="str">
        <f t="shared" si="4"/>
        <v>G2620</v>
      </c>
      <c r="AN317" t="e">
        <f>IF(Table10[[#This Row],[Column3]]="","",MATCH(Table10[[#This Row],[Column3]],AD:AD,0))</f>
        <v>#N/A</v>
      </c>
    </row>
    <row r="318" spans="1:40" ht="13.5" thickBot="1">
      <c r="A318" s="73">
        <v>347</v>
      </c>
      <c r="C318">
        <f>ROW()</f>
        <v>318</v>
      </c>
      <c r="D318">
        <f>INDEX(Table1[ROWID],A:A)</f>
        <v>335</v>
      </c>
      <c r="E318">
        <f>INDEX(Table1[//DBS],A:A)</f>
        <v>468</v>
      </c>
      <c r="F318">
        <f>INDEX(Table1[HARGA_CONV],A:A)</f>
        <v>234000</v>
      </c>
      <c r="G318" t="str">
        <f>IF(INDEX(Table1[SALES_H],Table4[[#This Row],[ROWID]])=0,"",INDEX(Table1[SALES_H],Table4[[#This Row],[ROWID]]))</f>
        <v>A</v>
      </c>
      <c r="H318" t="str">
        <f>IF(Table4[[#This Row],[SALES]]="","",INDEX(SALES_DICT[2],MATCH(Table4[[#This Row],[SALES]],SALES_DICT[1],0)))</f>
        <v>A</v>
      </c>
      <c r="I318" s="2" t="str">
        <f>IF(INDEX(Table1[DISKON],A:A)=0,"",INDEX(Table1[DISKON],A:A))</f>
        <v/>
      </c>
      <c r="J318" s="2" t="str">
        <f>IF(INDEX(Table1[DISKON NOTA],A:A)=0,"",INDEX(Table1[DISKON NOTA],A:A))</f>
        <v/>
      </c>
      <c r="K318" s="7">
        <f>INDEX(Table1[ISI_CONV],A:A)</f>
        <v>3</v>
      </c>
      <c r="L318" s="11">
        <f>INDEX(Table1[NOTA TOKO],Table4[[#This Row],[ROWID]])</f>
        <v>3283</v>
      </c>
      <c r="M318" t="str">
        <f>Table4[[#This Row],[SALES DICT]]</f>
        <v>A</v>
      </c>
      <c r="N318" t="str">
        <f>INDEX(Table1[TOKO-KOTA_H],A:A)</f>
        <v>CAHAYA-WANGON</v>
      </c>
      <c r="O318" t="str">
        <f>IF(INDEX(Table1[KODE BARANG],A:A)=0,"",INDEX(Table1[KODE BARANG],A:A))</f>
        <v>BOL-NB111</v>
      </c>
      <c r="P318" t="str">
        <f>INDEX(Table1[NAMA BARANG],A:A)</f>
        <v>BP 1006 10W KUROMI (36)</v>
      </c>
      <c r="Q318" t="str">
        <f>INDEX(Table1[ADA DI DAFTAR STOCK?],A:A)</f>
        <v>ADA</v>
      </c>
      <c r="R318" t="str">
        <f>SUBSTITUTE(_xlfn.NUMBERVALUE(Table4[[#This Row],[JUMLAH]],",","."),",",".")</f>
        <v>3</v>
      </c>
      <c r="S318" t="str">
        <f>INDEX(Table1[SATUAN_CONV],A:A)</f>
        <v>BOX</v>
      </c>
      <c r="T318" s="10" t="str">
        <f>SUBSTITUTE(_xlfn.NUMBERVALUE(Table4[[#This Row],[HARGA]],",","."),",",".")</f>
        <v>234000</v>
      </c>
      <c r="U318" s="12" t="str">
        <f>SUBSTITUTE(Table4[[#This Row],[DISKON]],",",".")</f>
        <v/>
      </c>
      <c r="V318" s="12" t="str">
        <f>SUBSTITUTE(Table4[[#This Row],[DISKON NOTA]],",",".")</f>
        <v/>
      </c>
      <c r="W318" s="3">
        <f>INDEX(Table1[TANGGAL NOTA_H],A:A)</f>
        <v>45531</v>
      </c>
      <c r="X318" s="3" t="str">
        <f>IF(INDEX(Table1[TANGGAL GUDANG_H],A:A)="","",INDEX(Table1[TANGGAL GUDANG_H],A:A))</f>
        <v/>
      </c>
      <c r="Y318" s="3">
        <f>INDEX(Table1[TANGGAL UPDATE_H],A:A)</f>
        <v>45534</v>
      </c>
      <c r="Z318" t="str">
        <f>INDEX(Table1[KOMENTAR_H],A:A)</f>
        <v/>
      </c>
      <c r="AA318"/>
      <c r="AB318">
        <f>IF(Table4[[#This Row],[DISKON]]="",Table4[[#This Row],[HARGA]],Table4[[#This Row],[HARGA]]*Table4[[#This Row],[DISKON]])</f>
        <v>234000</v>
      </c>
      <c r="AC318">
        <f>Table4[[#This Row],[TATAL DISKON]]*Table4[[#This Row],[JUMLAH]]</f>
        <v>702000</v>
      </c>
      <c r="AD318" t="str">
        <f>CONCATENATE(Table4[[#This Row],[SALES_C]],Table4[[#This Row],[NOTA TOKO]])</f>
        <v>A3283</v>
      </c>
      <c r="AE318">
        <f>INDEX(Table1[I],'4'!A:A)</f>
        <v>0</v>
      </c>
      <c r="AF318" t="e">
        <f>IF(Table4[[#This Row],[Column2]]="","",MATCH(Table4[[#This Row],[Column2]],AM:AM,0))</f>
        <v>#N/A</v>
      </c>
      <c r="AG318" t="str">
        <f>CONCATENATE(Table4[[#This Row],[TOKO-KOTA]],"_",Table4[[#This Row],[NAMA BARANG]])</f>
        <v>CAHAYA-WANGON_BP 1006 10W KUROMI (36)</v>
      </c>
      <c r="AH318" t="str">
        <f>CONCATENATE(Table4[[#This Row],[CONCAT_TOKO KOTA + NAMA BARANG]],"_",Table4[[#This Row],[HARGA_C]])</f>
        <v>CAHAYA-WANGON_BP 1006 10W KUROMI (36)_234000</v>
      </c>
      <c r="AK318" s="64">
        <v>2620</v>
      </c>
      <c r="AL318" s="8" t="s">
        <v>6664</v>
      </c>
      <c r="AM318" t="str">
        <f t="shared" si="4"/>
        <v>G2620</v>
      </c>
      <c r="AN318" t="e">
        <f>IF(Table10[[#This Row],[Column3]]="","",MATCH(Table10[[#This Row],[Column3]],AD:AD,0))</f>
        <v>#N/A</v>
      </c>
    </row>
    <row r="319" spans="1:40" ht="13.5" thickBot="1">
      <c r="A319" s="73">
        <v>348</v>
      </c>
      <c r="C319">
        <f>ROW()</f>
        <v>319</v>
      </c>
      <c r="D319">
        <f>INDEX(Table1[ROWID],A:A)</f>
        <v>335</v>
      </c>
      <c r="E319">
        <f>INDEX(Table1[//DBS],A:A)</f>
        <v>2789</v>
      </c>
      <c r="F319">
        <f>INDEX(Table1[HARGA_CONV],A:A)</f>
        <v>21000</v>
      </c>
      <c r="G319" t="str">
        <f>IF(INDEX(Table1[SALES_H],Table4[[#This Row],[ROWID]])=0,"",INDEX(Table1[SALES_H],Table4[[#This Row],[ROWID]]))</f>
        <v>A</v>
      </c>
      <c r="H319" t="str">
        <f>IF(Table4[[#This Row],[SALES]]="","",INDEX(SALES_DICT[2],MATCH(Table4[[#This Row],[SALES]],SALES_DICT[1],0)))</f>
        <v>A</v>
      </c>
      <c r="I319" s="2" t="str">
        <f>IF(INDEX(Table1[DISKON],A:A)=0,"",INDEX(Table1[DISKON],A:A))</f>
        <v/>
      </c>
      <c r="J319" s="2" t="str">
        <f>IF(INDEX(Table1[DISKON NOTA],A:A)=0,"",INDEX(Table1[DISKON NOTA],A:A))</f>
        <v/>
      </c>
      <c r="K319" s="7">
        <f>INDEX(Table1[ISI_CONV],A:A)</f>
        <v>5</v>
      </c>
      <c r="L319" s="11">
        <f>INDEX(Table1[NOTA TOKO],Table4[[#This Row],[ROWID]])</f>
        <v>3283</v>
      </c>
      <c r="M319" t="str">
        <f>Table4[[#This Row],[SALES DICT]]</f>
        <v>A</v>
      </c>
      <c r="N319" t="str">
        <f>INDEX(Table1[TOKO-KOTA_H],A:A)</f>
        <v>CAHAYA-WANGON</v>
      </c>
      <c r="O319" t="str">
        <f>IF(INDEX(Table1[KODE BARANG],A:A)=0,"",INDEX(Table1[KODE BARANG],A:A))</f>
        <v>STI-EN15</v>
      </c>
      <c r="P319" t="str">
        <f>INDEX(Table1[NAMA BARANG],A:A)</f>
        <v>STIP W/B ENTER 823 K</v>
      </c>
      <c r="Q319" t="str">
        <f>INDEX(Table1[ADA DI DAFTAR STOCK?],A:A)</f>
        <v>ADA</v>
      </c>
      <c r="R319" t="str">
        <f>SUBSTITUTE(_xlfn.NUMBERVALUE(Table4[[#This Row],[JUMLAH]],",","."),",",".")</f>
        <v>5</v>
      </c>
      <c r="S319" t="str">
        <f>INDEX(Table1[SATUAN_CONV],A:A)</f>
        <v>LSN</v>
      </c>
      <c r="T319" s="10" t="str">
        <f>SUBSTITUTE(_xlfn.NUMBERVALUE(Table4[[#This Row],[HARGA]],",","."),",",".")</f>
        <v>21000</v>
      </c>
      <c r="U319" s="12" t="str">
        <f>SUBSTITUTE(Table4[[#This Row],[DISKON]],",",".")</f>
        <v/>
      </c>
      <c r="V319" s="12" t="str">
        <f>SUBSTITUTE(Table4[[#This Row],[DISKON NOTA]],",",".")</f>
        <v/>
      </c>
      <c r="W319" s="3">
        <f>INDEX(Table1[TANGGAL NOTA_H],A:A)</f>
        <v>45531</v>
      </c>
      <c r="X319" s="3" t="str">
        <f>IF(INDEX(Table1[TANGGAL GUDANG_H],A:A)="","",INDEX(Table1[TANGGAL GUDANG_H],A:A))</f>
        <v/>
      </c>
      <c r="Y319" s="3">
        <f>INDEX(Table1[TANGGAL UPDATE_H],A:A)</f>
        <v>45534</v>
      </c>
      <c r="Z319" t="str">
        <f>INDEX(Table1[KOMENTAR_H],A:A)</f>
        <v/>
      </c>
      <c r="AA319"/>
      <c r="AB319">
        <f>IF(Table4[[#This Row],[DISKON]]="",Table4[[#This Row],[HARGA]],Table4[[#This Row],[HARGA]]*Table4[[#This Row],[DISKON]])</f>
        <v>21000</v>
      </c>
      <c r="AC319">
        <f>Table4[[#This Row],[TATAL DISKON]]*Table4[[#This Row],[JUMLAH]]</f>
        <v>105000</v>
      </c>
      <c r="AD319" t="str">
        <f>CONCATENATE(Table4[[#This Row],[SALES_C]],Table4[[#This Row],[NOTA TOKO]])</f>
        <v>A3283</v>
      </c>
      <c r="AE319">
        <f>INDEX(Table1[I],'4'!A:A)</f>
        <v>0</v>
      </c>
      <c r="AF319" t="e">
        <f>IF(Table4[[#This Row],[Column2]]="","",MATCH(Table4[[#This Row],[Column2]],AM:AM,0))</f>
        <v>#N/A</v>
      </c>
      <c r="AG319" t="str">
        <f>CONCATENATE(Table4[[#This Row],[TOKO-KOTA]],"_",Table4[[#This Row],[NAMA BARANG]])</f>
        <v>CAHAYA-WANGON_STIP W/B ENTER 823 K</v>
      </c>
      <c r="AH319" t="str">
        <f>CONCATENATE(Table4[[#This Row],[CONCAT_TOKO KOTA + NAMA BARANG]],"_",Table4[[#This Row],[HARGA_C]])</f>
        <v>CAHAYA-WANGON_STIP W/B ENTER 823 K_21000</v>
      </c>
      <c r="AK319" s="64">
        <v>2620</v>
      </c>
      <c r="AL319" s="8" t="s">
        <v>6664</v>
      </c>
      <c r="AM319" t="str">
        <f t="shared" si="4"/>
        <v>G2620</v>
      </c>
      <c r="AN319" t="e">
        <f>IF(Table10[[#This Row],[Column3]]="","",MATCH(Table10[[#This Row],[Column3]],AD:AD,0))</f>
        <v>#N/A</v>
      </c>
    </row>
    <row r="320" spans="1:40" ht="13.5" thickBot="1">
      <c r="A320" s="73">
        <v>349</v>
      </c>
      <c r="C320">
        <f>ROW()</f>
        <v>320</v>
      </c>
      <c r="D320">
        <f>INDEX(Table1[ROWID],A:A)</f>
        <v>335</v>
      </c>
      <c r="E320" t="str">
        <f>INDEX(Table1[//DBS],A:A)</f>
        <v/>
      </c>
      <c r="F320">
        <f>INDEX(Table1[HARGA_CONV],A:A)</f>
        <v>69600</v>
      </c>
      <c r="G320" t="str">
        <f>IF(INDEX(Table1[SALES_H],Table4[[#This Row],[ROWID]])=0,"",INDEX(Table1[SALES_H],Table4[[#This Row],[ROWID]]))</f>
        <v>A</v>
      </c>
      <c r="H320" t="str">
        <f>IF(Table4[[#This Row],[SALES]]="","",INDEX(SALES_DICT[2],MATCH(Table4[[#This Row],[SALES]],SALES_DICT[1],0)))</f>
        <v>A</v>
      </c>
      <c r="I320" s="2">
        <f>IF(INDEX(Table1[DISKON],A:A)=0,"",INDEX(Table1[DISKON],A:A))</f>
        <v>0.1</v>
      </c>
      <c r="J320" s="2" t="str">
        <f>IF(INDEX(Table1[DISKON NOTA],A:A)=0,"",INDEX(Table1[DISKON NOTA],A:A))</f>
        <v/>
      </c>
      <c r="K320" s="7">
        <f>INDEX(Table1[ISI_CONV],A:A)</f>
        <v>5</v>
      </c>
      <c r="L320" s="11">
        <f>INDEX(Table1[NOTA TOKO],Table4[[#This Row],[ROWID]])</f>
        <v>3283</v>
      </c>
      <c r="M320" t="str">
        <f>Table4[[#This Row],[SALES DICT]]</f>
        <v>A</v>
      </c>
      <c r="N320" t="str">
        <f>INDEX(Table1[TOKO-KOTA_H],A:A)</f>
        <v>CAHAYA-WANGON</v>
      </c>
      <c r="O320" t="str">
        <f>IF(INDEX(Table1[KODE BARANG],A:A)=0,"",INDEX(Table1[KODE BARANG],A:A))</f>
        <v/>
      </c>
      <c r="P320" t="str">
        <f>INDEX(Table1[NAMA BARANG],A:A)</f>
        <v>CUTTER KENKO 918C</v>
      </c>
      <c r="Q320" t="str">
        <f>INDEX(Table1[ADA DI DAFTAR STOCK?],A:A)</f>
        <v>TIDAK ADA</v>
      </c>
      <c r="R320" t="str">
        <f>SUBSTITUTE(_xlfn.NUMBERVALUE(Table4[[#This Row],[JUMLAH]],",","."),",",".")</f>
        <v>5</v>
      </c>
      <c r="S320" t="str">
        <f>INDEX(Table1[SATUAN_CONV],A:A)</f>
        <v>LSN</v>
      </c>
      <c r="T320" s="10" t="str">
        <f>SUBSTITUTE(_xlfn.NUMBERVALUE(Table4[[#This Row],[HARGA]],",","."),",",".")</f>
        <v>69600</v>
      </c>
      <c r="U320" s="12" t="str">
        <f>SUBSTITUTE(Table4[[#This Row],[DISKON]],",",".")</f>
        <v>0.1</v>
      </c>
      <c r="V320" s="12" t="str">
        <f>SUBSTITUTE(Table4[[#This Row],[DISKON NOTA]],",",".")</f>
        <v/>
      </c>
      <c r="W320" s="3">
        <f>INDEX(Table1[TANGGAL NOTA_H],A:A)</f>
        <v>45531</v>
      </c>
      <c r="X320" s="3" t="str">
        <f>IF(INDEX(Table1[TANGGAL GUDANG_H],A:A)="","",INDEX(Table1[TANGGAL GUDANG_H],A:A))</f>
        <v/>
      </c>
      <c r="Y320" s="3">
        <f>INDEX(Table1[TANGGAL UPDATE_H],A:A)</f>
        <v>45534</v>
      </c>
      <c r="Z320" t="str">
        <f>INDEX(Table1[KOMENTAR_H],A:A)</f>
        <v/>
      </c>
      <c r="AA320"/>
      <c r="AB320">
        <f>IF(Table4[[#This Row],[DISKON]]="",Table4[[#This Row],[HARGA]],Table4[[#This Row],[HARGA]]*Table4[[#This Row],[DISKON]])</f>
        <v>6960</v>
      </c>
      <c r="AC320">
        <f>Table4[[#This Row],[TATAL DISKON]]*Table4[[#This Row],[JUMLAH]]</f>
        <v>34800</v>
      </c>
      <c r="AD320" t="str">
        <f>CONCATENATE(Table4[[#This Row],[SALES_C]],Table4[[#This Row],[NOTA TOKO]])</f>
        <v>A3283</v>
      </c>
      <c r="AE320">
        <f>INDEX(Table1[I],'4'!A:A)</f>
        <v>0</v>
      </c>
      <c r="AF320" t="e">
        <f>IF(Table4[[#This Row],[Column2]]="","",MATCH(Table4[[#This Row],[Column2]],AM:AM,0))</f>
        <v>#N/A</v>
      </c>
      <c r="AG320" t="str">
        <f>CONCATENATE(Table4[[#This Row],[TOKO-KOTA]],"_",Table4[[#This Row],[NAMA BARANG]])</f>
        <v>CAHAYA-WANGON_CUTTER KENKO 918C</v>
      </c>
      <c r="AH320" t="str">
        <f>CONCATENATE(Table4[[#This Row],[CONCAT_TOKO KOTA + NAMA BARANG]],"_",Table4[[#This Row],[HARGA_C]])</f>
        <v>CAHAYA-WANGON_CUTTER KENKO 918C_69600</v>
      </c>
      <c r="AK320" s="64">
        <v>2620</v>
      </c>
      <c r="AL320" s="8" t="s">
        <v>6664</v>
      </c>
      <c r="AM320" t="str">
        <f t="shared" si="4"/>
        <v>G2620</v>
      </c>
      <c r="AN320" t="e">
        <f>IF(Table10[[#This Row],[Column3]]="","",MATCH(Table10[[#This Row],[Column3]],AD:AD,0))</f>
        <v>#N/A</v>
      </c>
    </row>
    <row r="321" spans="1:40" ht="13.5" thickBot="1">
      <c r="A321" s="73">
        <v>351</v>
      </c>
      <c r="C321">
        <f>ROW()</f>
        <v>321</v>
      </c>
      <c r="D321">
        <f>INDEX(Table1[ROWID],A:A)</f>
        <v>351</v>
      </c>
      <c r="E321">
        <f>INDEX(Table1[//DBS],A:A)</f>
        <v>152</v>
      </c>
      <c r="F321">
        <f>INDEX(Table1[HARGA_CONV],A:A)</f>
        <v>15000</v>
      </c>
      <c r="G321" t="str">
        <f>IF(INDEX(Table1[SALES_H],Table4[[#This Row],[ROWID]])=0,"",INDEX(Table1[SALES_H],Table4[[#This Row],[ROWID]]))</f>
        <v>A</v>
      </c>
      <c r="H321" t="str">
        <f>IF(Table4[[#This Row],[SALES]]="","",INDEX(SALES_DICT[2],MATCH(Table4[[#This Row],[SALES]],SALES_DICT[1],0)))</f>
        <v>A</v>
      </c>
      <c r="I321" s="2" t="str">
        <f>IF(INDEX(Table1[DISKON],A:A)=0,"",INDEX(Table1[DISKON],A:A))</f>
        <v/>
      </c>
      <c r="J321" s="2" t="str">
        <f>IF(INDEX(Table1[DISKON NOTA],A:A)=0,"",INDEX(Table1[DISKON NOTA],A:A))</f>
        <v/>
      </c>
      <c r="K321" s="7">
        <f>INDEX(Table1[ISI_CONV],A:A)</f>
        <v>5</v>
      </c>
      <c r="L321" s="11">
        <f>INDEX(Table1[NOTA TOKO],Table4[[#This Row],[ROWID]])</f>
        <v>3284</v>
      </c>
      <c r="M321" t="str">
        <f>Table4[[#This Row],[SALES DICT]]</f>
        <v>A</v>
      </c>
      <c r="N321" t="str">
        <f>INDEX(Table1[TOKO-KOTA_H],A:A)</f>
        <v>CAHAYA-WANGON</v>
      </c>
      <c r="O321" t="str">
        <f>IF(INDEX(Table1[KODE BARANG],A:A)=0,"",INDEX(Table1[KODE BARANG],A:A))</f>
        <v>ASA-NB99</v>
      </c>
      <c r="P321" t="str">
        <f>INDEX(Table1[NAMA BARANG],A:A)</f>
        <v>ASAHAN MEJA 5530</v>
      </c>
      <c r="Q321" t="str">
        <f>INDEX(Table1[ADA DI DAFTAR STOCK?],A:A)</f>
        <v>ADA</v>
      </c>
      <c r="R321" t="str">
        <f>SUBSTITUTE(_xlfn.NUMBERVALUE(Table4[[#This Row],[JUMLAH]],",","."),",",".")</f>
        <v>5</v>
      </c>
      <c r="S321" t="str">
        <f>INDEX(Table1[SATUAN_CONV],A:A)</f>
        <v>PCS</v>
      </c>
      <c r="T321" s="10" t="str">
        <f>SUBSTITUTE(_xlfn.NUMBERVALUE(Table4[[#This Row],[HARGA]],",","."),",",".")</f>
        <v>15000</v>
      </c>
      <c r="U321" s="12" t="str">
        <f>SUBSTITUTE(Table4[[#This Row],[DISKON]],",",".")</f>
        <v/>
      </c>
      <c r="V321" s="12" t="str">
        <f>SUBSTITUTE(Table4[[#This Row],[DISKON NOTA]],",",".")</f>
        <v/>
      </c>
      <c r="W321" s="3">
        <f>INDEX(Table1[TANGGAL NOTA_H],A:A)</f>
        <v>45531</v>
      </c>
      <c r="X321" s="3" t="str">
        <f>IF(INDEX(Table1[TANGGAL GUDANG_H],A:A)="","",INDEX(Table1[TANGGAL GUDANG_H],A:A))</f>
        <v/>
      </c>
      <c r="Y321" s="3">
        <f>INDEX(Table1[TANGGAL UPDATE_H],A:A)</f>
        <v>45534</v>
      </c>
      <c r="Z321" t="str">
        <f>INDEX(Table1[KOMENTAR_H],A:A)</f>
        <v/>
      </c>
      <c r="AA321"/>
      <c r="AB321">
        <f>IF(Table4[[#This Row],[DISKON]]="",Table4[[#This Row],[HARGA]],Table4[[#This Row],[HARGA]]*Table4[[#This Row],[DISKON]])</f>
        <v>15000</v>
      </c>
      <c r="AC321">
        <f>Table4[[#This Row],[TATAL DISKON]]*Table4[[#This Row],[JUMLAH]]</f>
        <v>75000</v>
      </c>
      <c r="AD321" t="str">
        <f>CONCATENATE(Table4[[#This Row],[SALES_C]],Table4[[#This Row],[NOTA TOKO]])</f>
        <v>A3284</v>
      </c>
      <c r="AE321">
        <f>INDEX(Table1[I],'4'!A:A)</f>
        <v>0</v>
      </c>
      <c r="AF321" t="e">
        <f>IF(Table4[[#This Row],[Column2]]="","",MATCH(Table4[[#This Row],[Column2]],AM:AM,0))</f>
        <v>#N/A</v>
      </c>
      <c r="AG321" t="str">
        <f>CONCATENATE(Table4[[#This Row],[TOKO-KOTA]],"_",Table4[[#This Row],[NAMA BARANG]])</f>
        <v>CAHAYA-WANGON_ASAHAN MEJA 5530</v>
      </c>
      <c r="AH321" t="str">
        <f>CONCATENATE(Table4[[#This Row],[CONCAT_TOKO KOTA + NAMA BARANG]],"_",Table4[[#This Row],[HARGA_C]])</f>
        <v>CAHAYA-WANGON_ASAHAN MEJA 5530_15000</v>
      </c>
      <c r="AK321" s="64">
        <v>2620</v>
      </c>
      <c r="AL321" s="8" t="s">
        <v>6664</v>
      </c>
      <c r="AM321" t="str">
        <f t="shared" si="4"/>
        <v>G2620</v>
      </c>
      <c r="AN321" t="e">
        <f>IF(Table10[[#This Row],[Column3]]="","",MATCH(Table10[[#This Row],[Column3]],AD:AD,0))</f>
        <v>#N/A</v>
      </c>
    </row>
    <row r="322" spans="1:40" ht="13.5" thickBot="1">
      <c r="A322" s="73">
        <v>352</v>
      </c>
      <c r="C322">
        <f>ROW()</f>
        <v>322</v>
      </c>
      <c r="D322">
        <f>INDEX(Table1[ROWID],A:A)</f>
        <v>351</v>
      </c>
      <c r="E322">
        <f>INDEX(Table1[//DBS],A:A)</f>
        <v>1087</v>
      </c>
      <c r="F322">
        <f>INDEX(Table1[HARGA_CONV],A:A)</f>
        <v>1250</v>
      </c>
      <c r="G322" t="str">
        <f>IF(INDEX(Table1[SALES_H],Table4[[#This Row],[ROWID]])=0,"",INDEX(Table1[SALES_H],Table4[[#This Row],[ROWID]]))</f>
        <v>A</v>
      </c>
      <c r="H322" t="str">
        <f>IF(Table4[[#This Row],[SALES]]="","",INDEX(SALES_DICT[2],MATCH(Table4[[#This Row],[SALES]],SALES_DICT[1],0)))</f>
        <v>A</v>
      </c>
      <c r="I322" s="2" t="str">
        <f>IF(INDEX(Table1[DISKON],A:A)=0,"",INDEX(Table1[DISKON],A:A))</f>
        <v/>
      </c>
      <c r="J322" s="2" t="str">
        <f>IF(INDEX(Table1[DISKON NOTA],A:A)=0,"",INDEX(Table1[DISKON NOTA],A:A))</f>
        <v/>
      </c>
      <c r="K322" s="7">
        <f>INDEX(Table1[ISI_CONV],A:A)</f>
        <v>200</v>
      </c>
      <c r="L322" s="11">
        <f>INDEX(Table1[NOTA TOKO],Table4[[#This Row],[ROWID]])</f>
        <v>3284</v>
      </c>
      <c r="M322" t="str">
        <f>Table4[[#This Row],[SALES DICT]]</f>
        <v>A</v>
      </c>
      <c r="N322" t="str">
        <f>INDEX(Table1[TOKO-KOTA_H],A:A)</f>
        <v>CAHAYA-WANGON</v>
      </c>
      <c r="O322" t="str">
        <f>IF(INDEX(Table1[KODE BARANG],A:A)=0,"",INDEX(Table1[KODE BARANG],A:A))</f>
        <v>GAR-IM147</v>
      </c>
      <c r="P322" t="str">
        <f>INDEX(Table1[NAMA BARANG],A:A)</f>
        <v>GARISAN LIPAT 30CM 6623 (1 BOX=40 PCS)</v>
      </c>
      <c r="Q322" t="str">
        <f>INDEX(Table1[ADA DI DAFTAR STOCK?],A:A)</f>
        <v>ADA</v>
      </c>
      <c r="R322" t="str">
        <f>SUBSTITUTE(_xlfn.NUMBERVALUE(Table4[[#This Row],[JUMLAH]],",","."),",",".")</f>
        <v>200</v>
      </c>
      <c r="S322" t="str">
        <f>INDEX(Table1[SATUAN_CONV],A:A)</f>
        <v>PCS</v>
      </c>
      <c r="T322" s="10" t="str">
        <f>SUBSTITUTE(_xlfn.NUMBERVALUE(Table4[[#This Row],[HARGA]],",","."),",",".")</f>
        <v>1250</v>
      </c>
      <c r="U322" s="12" t="str">
        <f>SUBSTITUTE(Table4[[#This Row],[DISKON]],",",".")</f>
        <v/>
      </c>
      <c r="V322" s="12" t="str">
        <f>SUBSTITUTE(Table4[[#This Row],[DISKON NOTA]],",",".")</f>
        <v/>
      </c>
      <c r="W322" s="3">
        <f>INDEX(Table1[TANGGAL NOTA_H],A:A)</f>
        <v>45531</v>
      </c>
      <c r="X322" s="3" t="str">
        <f>IF(INDEX(Table1[TANGGAL GUDANG_H],A:A)="","",INDEX(Table1[TANGGAL GUDANG_H],A:A))</f>
        <v/>
      </c>
      <c r="Y322" s="3">
        <f>INDEX(Table1[TANGGAL UPDATE_H],A:A)</f>
        <v>45534</v>
      </c>
      <c r="Z322" t="str">
        <f>INDEX(Table1[KOMENTAR_H],A:A)</f>
        <v/>
      </c>
      <c r="AA322"/>
      <c r="AB322">
        <f>IF(Table4[[#This Row],[DISKON]]="",Table4[[#This Row],[HARGA]],Table4[[#This Row],[HARGA]]*Table4[[#This Row],[DISKON]])</f>
        <v>1250</v>
      </c>
      <c r="AC322">
        <f>Table4[[#This Row],[TATAL DISKON]]*Table4[[#This Row],[JUMLAH]]</f>
        <v>250000</v>
      </c>
      <c r="AD322" t="str">
        <f>CONCATENATE(Table4[[#This Row],[SALES_C]],Table4[[#This Row],[NOTA TOKO]])</f>
        <v>A3284</v>
      </c>
      <c r="AE322">
        <f>INDEX(Table1[I],'4'!A:A)</f>
        <v>0</v>
      </c>
      <c r="AF322" t="e">
        <f>IF(Table4[[#This Row],[Column2]]="","",MATCH(Table4[[#This Row],[Column2]],AM:AM,0))</f>
        <v>#N/A</v>
      </c>
      <c r="AG322" t="str">
        <f>CONCATENATE(Table4[[#This Row],[TOKO-KOTA]],"_",Table4[[#This Row],[NAMA BARANG]])</f>
        <v>CAHAYA-WANGON_GARISAN LIPAT 30CM 6623 (1 BOX=40 PCS)</v>
      </c>
      <c r="AH322" t="str">
        <f>CONCATENATE(Table4[[#This Row],[CONCAT_TOKO KOTA + NAMA BARANG]],"_",Table4[[#This Row],[HARGA_C]])</f>
        <v>CAHAYA-WANGON_GARISAN LIPAT 30CM 6623 (1 BOX=40 PCS)_1250</v>
      </c>
      <c r="AK322" s="64">
        <v>2620</v>
      </c>
      <c r="AL322" s="8" t="s">
        <v>6664</v>
      </c>
      <c r="AM322" t="str">
        <f t="shared" ref="AM322:AM385" si="5">CONCATENATE(AL322,AK322)</f>
        <v>G2620</v>
      </c>
      <c r="AN322" t="e">
        <f>IF(Table10[[#This Row],[Column3]]="","",MATCH(Table10[[#This Row],[Column3]],AD:AD,0))</f>
        <v>#N/A</v>
      </c>
    </row>
    <row r="323" spans="1:40" ht="13.5" thickBot="1">
      <c r="A323" s="73">
        <v>354</v>
      </c>
      <c r="C323">
        <f>ROW()</f>
        <v>323</v>
      </c>
      <c r="D323">
        <f>INDEX(Table1[ROWID],A:A)</f>
        <v>354</v>
      </c>
      <c r="E323">
        <f>INDEX(Table1[//DBS],A:A)</f>
        <v>1399</v>
      </c>
      <c r="F323">
        <f>INDEX(Table1[HARGA_CONV],A:A)</f>
        <v>18500</v>
      </c>
      <c r="G323" t="str">
        <f>IF(INDEX(Table1[SALES_H],Table4[[#This Row],[ROWID]])=0,"",INDEX(Table1[SALES_H],Table4[[#This Row],[ROWID]]))</f>
        <v>KO</v>
      </c>
      <c r="H323" t="str">
        <f>IF(Table4[[#This Row],[SALES]]="","",INDEX(SALES_DICT[2],MATCH(Table4[[#This Row],[SALES]],SALES_DICT[1],0)))</f>
        <v>H</v>
      </c>
      <c r="I323" s="2" t="str">
        <f>IF(INDEX(Table1[DISKON],A:A)=0,"",INDEX(Table1[DISKON],A:A))</f>
        <v/>
      </c>
      <c r="J323" s="2" t="str">
        <f>IF(INDEX(Table1[DISKON NOTA],A:A)=0,"",INDEX(Table1[DISKON NOTA],A:A))</f>
        <v/>
      </c>
      <c r="K323" s="7">
        <f>INDEX(Table1[ISI_CONV],A:A)</f>
        <v>100</v>
      </c>
      <c r="L323" s="11">
        <f>INDEX(Table1[NOTA TOKO],Table4[[#This Row],[ROWID]])</f>
        <v>3613</v>
      </c>
      <c r="M323" t="str">
        <f>Table4[[#This Row],[SALES DICT]]</f>
        <v>H</v>
      </c>
      <c r="N323" t="str">
        <f>INDEX(Table1[TOKO-KOTA_H],A:A)</f>
        <v>KONDANG-TEMANGGUNG</v>
      </c>
      <c r="O323" t="str">
        <f>IF(INDEX(Table1[KODE BARANG],A:A)=0,"",INDEX(Table1[KODE BARANG],A:A))</f>
        <v>IST-IM1</v>
      </c>
      <c r="P323" t="str">
        <f>INDEX(Table1[NAMA BARANG],A:A)</f>
        <v>ISI STAPLER 13/8 JOSS</v>
      </c>
      <c r="Q323" t="str">
        <f>INDEX(Table1[ADA DI DAFTAR STOCK?],A:A)</f>
        <v>ADA</v>
      </c>
      <c r="R323" t="str">
        <f>SUBSTITUTE(_xlfn.NUMBERVALUE(Table4[[#This Row],[JUMLAH]],",","."),",",".")</f>
        <v>100</v>
      </c>
      <c r="S323" t="str">
        <f>INDEX(Table1[SATUAN_CONV],A:A)</f>
        <v>PAK</v>
      </c>
      <c r="T323" s="10" t="str">
        <f>SUBSTITUTE(_xlfn.NUMBERVALUE(Table4[[#This Row],[HARGA]],",","."),",",".")</f>
        <v>18500</v>
      </c>
      <c r="U323" s="12" t="str">
        <f>SUBSTITUTE(Table4[[#This Row],[DISKON]],",",".")</f>
        <v/>
      </c>
      <c r="V323" s="12" t="str">
        <f>SUBSTITUTE(Table4[[#This Row],[DISKON NOTA]],",",".")</f>
        <v/>
      </c>
      <c r="W323" s="3">
        <f>INDEX(Table1[TANGGAL NOTA_H],A:A)</f>
        <v>45531</v>
      </c>
      <c r="X323" s="3" t="str">
        <f>IF(INDEX(Table1[TANGGAL GUDANG_H],A:A)="","",INDEX(Table1[TANGGAL GUDANG_H],A:A))</f>
        <v/>
      </c>
      <c r="Y323" s="3">
        <f>INDEX(Table1[TANGGAL UPDATE_H],A:A)</f>
        <v>45534</v>
      </c>
      <c r="Z323" t="str">
        <f>INDEX(Table1[KOMENTAR_H],A:A)</f>
        <v/>
      </c>
      <c r="AA323"/>
      <c r="AB323">
        <f>IF(Table4[[#This Row],[DISKON]]="",Table4[[#This Row],[HARGA]],Table4[[#This Row],[HARGA]]*Table4[[#This Row],[DISKON]])</f>
        <v>18500</v>
      </c>
      <c r="AC323">
        <f>Table4[[#This Row],[TATAL DISKON]]*Table4[[#This Row],[JUMLAH]]</f>
        <v>1850000</v>
      </c>
      <c r="AD323" t="str">
        <f>CONCATENATE(Table4[[#This Row],[SALES_C]],Table4[[#This Row],[NOTA TOKO]])</f>
        <v>H3613</v>
      </c>
      <c r="AE323">
        <f>INDEX(Table1[I],'4'!A:A)</f>
        <v>0</v>
      </c>
      <c r="AF323" t="e">
        <f>IF(Table4[[#This Row],[Column2]]="","",MATCH(Table4[[#This Row],[Column2]],AM:AM,0))</f>
        <v>#N/A</v>
      </c>
      <c r="AG323" t="str">
        <f>CONCATENATE(Table4[[#This Row],[TOKO-KOTA]],"_",Table4[[#This Row],[NAMA BARANG]])</f>
        <v>KONDANG-TEMANGGUNG_ISI STAPLER 13/8 JOSS</v>
      </c>
      <c r="AH323" t="str">
        <f>CONCATENATE(Table4[[#This Row],[CONCAT_TOKO KOTA + NAMA BARANG]],"_",Table4[[#This Row],[HARGA_C]])</f>
        <v>KONDANG-TEMANGGUNG_ISI STAPLER 13/8 JOSS_18500</v>
      </c>
      <c r="AK323" s="64">
        <v>2620</v>
      </c>
      <c r="AL323" s="8" t="s">
        <v>6664</v>
      </c>
      <c r="AM323" t="str">
        <f t="shared" si="5"/>
        <v>G2620</v>
      </c>
      <c r="AN323" t="e">
        <f>IF(Table10[[#This Row],[Column3]]="","",MATCH(Table10[[#This Row],[Column3]],AD:AD,0))</f>
        <v>#N/A</v>
      </c>
    </row>
    <row r="324" spans="1:40" ht="13.5" thickBot="1">
      <c r="A324" s="73">
        <v>356</v>
      </c>
      <c r="C324">
        <f>ROW()</f>
        <v>324</v>
      </c>
      <c r="D324">
        <f>INDEX(Table1[ROWID],A:A)</f>
        <v>356</v>
      </c>
      <c r="E324">
        <f>INDEX(Table1[//DBS],A:A)</f>
        <v>451</v>
      </c>
      <c r="F324">
        <f>INDEX(Table1[HARGA_CONV],A:A)</f>
        <v>21000</v>
      </c>
      <c r="G324" t="str">
        <f>IF(INDEX(Table1[SALES_H],Table4[[#This Row],[ROWID]])=0,"",INDEX(Table1[SALES_H],Table4[[#This Row],[ROWID]]))</f>
        <v>KO</v>
      </c>
      <c r="H324" t="str">
        <f>IF(Table4[[#This Row],[SALES]]="","",INDEX(SALES_DICT[2],MATCH(Table4[[#This Row],[SALES]],SALES_DICT[1],0)))</f>
        <v>H</v>
      </c>
      <c r="I324" s="2" t="str">
        <f>IF(INDEX(Table1[DISKON],A:A)=0,"",INDEX(Table1[DISKON],A:A))</f>
        <v/>
      </c>
      <c r="J324" s="2" t="str">
        <f>IF(INDEX(Table1[DISKON NOTA],A:A)=0,"",INDEX(Table1[DISKON NOTA],A:A))</f>
        <v/>
      </c>
      <c r="K324" s="7">
        <f>INDEX(Table1[ISI_CONV],A:A)</f>
        <v>36</v>
      </c>
      <c r="L324" s="11">
        <f>INDEX(Table1[NOTA TOKO],Table4[[#This Row],[ROWID]])</f>
        <v>3661</v>
      </c>
      <c r="M324" t="str">
        <f>Table4[[#This Row],[SALES DICT]]</f>
        <v>H</v>
      </c>
      <c r="N324" t="str">
        <f>INDEX(Table1[TOKO-KOTA_H],A:A)</f>
        <v>INDOFOTOCOPY-PARAKAN</v>
      </c>
      <c r="O324" t="str">
        <f>IF(INDEX(Table1[KODE BARANG],A:A)=0,"",INDEX(Table1[KODE BARANG],A:A))</f>
        <v>BOL-NB94</v>
      </c>
      <c r="P324" t="str">
        <f>INDEX(Table1[NAMA BARANG],A:A)</f>
        <v>BP GEL SAFARI 0.28 HITECH SF-559 HITAM</v>
      </c>
      <c r="Q324" t="str">
        <f>INDEX(Table1[ADA DI DAFTAR STOCK?],A:A)</f>
        <v>ADA</v>
      </c>
      <c r="R324" t="str">
        <f>SUBSTITUTE(_xlfn.NUMBERVALUE(Table4[[#This Row],[JUMLAH]],",","."),",",".")</f>
        <v>36</v>
      </c>
      <c r="S324" t="str">
        <f>INDEX(Table1[SATUAN_CONV],A:A)</f>
        <v>LSN</v>
      </c>
      <c r="T324" s="10" t="str">
        <f>SUBSTITUTE(_xlfn.NUMBERVALUE(Table4[[#This Row],[HARGA]],",","."),",",".")</f>
        <v>21000</v>
      </c>
      <c r="U324" s="12" t="str">
        <f>SUBSTITUTE(Table4[[#This Row],[DISKON]],",",".")</f>
        <v/>
      </c>
      <c r="V324" s="12" t="str">
        <f>SUBSTITUTE(Table4[[#This Row],[DISKON NOTA]],",",".")</f>
        <v/>
      </c>
      <c r="W324" s="3">
        <f>INDEX(Table1[TANGGAL NOTA_H],A:A)</f>
        <v>45531</v>
      </c>
      <c r="X324" s="3" t="str">
        <f>IF(INDEX(Table1[TANGGAL GUDANG_H],A:A)="","",INDEX(Table1[TANGGAL GUDANG_H],A:A))</f>
        <v/>
      </c>
      <c r="Y324" s="3">
        <f>INDEX(Table1[TANGGAL UPDATE_H],A:A)</f>
        <v>45534</v>
      </c>
      <c r="Z324" t="str">
        <f>INDEX(Table1[KOMENTAR_H],A:A)</f>
        <v/>
      </c>
      <c r="AA324"/>
      <c r="AB324">
        <f>IF(Table4[[#This Row],[DISKON]]="",Table4[[#This Row],[HARGA]],Table4[[#This Row],[HARGA]]*Table4[[#This Row],[DISKON]])</f>
        <v>21000</v>
      </c>
      <c r="AC324">
        <f>Table4[[#This Row],[TATAL DISKON]]*Table4[[#This Row],[JUMLAH]]</f>
        <v>756000</v>
      </c>
      <c r="AD324" t="str">
        <f>CONCATENATE(Table4[[#This Row],[SALES_C]],Table4[[#This Row],[NOTA TOKO]])</f>
        <v>H3661</v>
      </c>
      <c r="AE324">
        <f>INDEX(Table1[I],'4'!A:A)</f>
        <v>0</v>
      </c>
      <c r="AF324" t="e">
        <f>IF(Table4[[#This Row],[Column2]]="","",MATCH(Table4[[#This Row],[Column2]],AM:AM,0))</f>
        <v>#N/A</v>
      </c>
      <c r="AG324" t="str">
        <f>CONCATENATE(Table4[[#This Row],[TOKO-KOTA]],"_",Table4[[#This Row],[NAMA BARANG]])</f>
        <v>INDOFOTOCOPY-PARAKAN_BP GEL SAFARI 0.28 HITECH SF-559 HITAM</v>
      </c>
      <c r="AH324" t="str">
        <f>CONCATENATE(Table4[[#This Row],[CONCAT_TOKO KOTA + NAMA BARANG]],"_",Table4[[#This Row],[HARGA_C]])</f>
        <v>INDOFOTOCOPY-PARAKAN_BP GEL SAFARI 0.28 HITECH SF-559 HITAM_21000</v>
      </c>
      <c r="AK324" s="64">
        <v>2620</v>
      </c>
      <c r="AL324" s="8" t="s">
        <v>6664</v>
      </c>
      <c r="AM324" t="str">
        <f t="shared" si="5"/>
        <v>G2620</v>
      </c>
      <c r="AN324" t="e">
        <f>IF(Table10[[#This Row],[Column3]]="","",MATCH(Table10[[#This Row],[Column3]],AD:AD,0))</f>
        <v>#N/A</v>
      </c>
    </row>
    <row r="325" spans="1:40" ht="13.5" thickBot="1">
      <c r="A325" s="73">
        <v>358</v>
      </c>
      <c r="C325">
        <f>ROW()</f>
        <v>325</v>
      </c>
      <c r="D325">
        <f>INDEX(Table1[ROWID],A:A)</f>
        <v>358</v>
      </c>
      <c r="E325">
        <f>INDEX(Table1[//DBS],A:A)</f>
        <v>2729</v>
      </c>
      <c r="F325">
        <f>INDEX(Table1[HARGA_CONV],A:A)</f>
        <v>34000</v>
      </c>
      <c r="G325" t="str">
        <f>IF(INDEX(Table1[SALES_H],Table4[[#This Row],[ROWID]])=0,"",INDEX(Table1[SALES_H],Table4[[#This Row],[ROWID]]))</f>
        <v/>
      </c>
      <c r="H325" t="str">
        <f>IF(Table4[[#This Row],[SALES]]="","",INDEX(SALES_DICT[2],MATCH(Table4[[#This Row],[SALES]],SALES_DICT[1],0)))</f>
        <v/>
      </c>
      <c r="I325" s="2" t="str">
        <f>IF(INDEX(Table1[DISKON],A:A)=0,"",INDEX(Table1[DISKON],A:A))</f>
        <v/>
      </c>
      <c r="J325" s="2" t="str">
        <f>IF(INDEX(Table1[DISKON NOTA],A:A)=0,"",INDEX(Table1[DISKON NOTA],A:A))</f>
        <v/>
      </c>
      <c r="K325" s="7">
        <f>INDEX(Table1[ISI_CONV],A:A)</f>
        <v>5</v>
      </c>
      <c r="L325" s="11">
        <f>INDEX(Table1[NOTA TOKO],Table4[[#This Row],[ROWID]])</f>
        <v>453</v>
      </c>
      <c r="M325" t="str">
        <f>Table4[[#This Row],[SALES DICT]]</f>
        <v/>
      </c>
      <c r="N325" t="str">
        <f>INDEX(Table1[TOKO-KOTA_H],A:A)</f>
        <v>SBM-SEMARANG</v>
      </c>
      <c r="O325" t="str">
        <f>IF(INDEX(Table1[KODE BARANG],A:A)=0,"",INDEX(Table1[KODE BARANG],A:A))</f>
        <v>SPI-GL3</v>
      </c>
      <c r="P325" t="str">
        <f>INDEX(Table1[NAMA BARANG],A:A)</f>
        <v>SPIDOL GOLDEN 838 12W</v>
      </c>
      <c r="Q325" t="str">
        <f>INDEX(Table1[ADA DI DAFTAR STOCK?],A:A)</f>
        <v>ADA</v>
      </c>
      <c r="R325" t="str">
        <f>SUBSTITUTE(_xlfn.NUMBERVALUE(Table4[[#This Row],[JUMLAH]],",","."),",",".")</f>
        <v>5</v>
      </c>
      <c r="S325" t="str">
        <f>INDEX(Table1[SATUAN_CONV],A:A)</f>
        <v>LSN</v>
      </c>
      <c r="T325" s="10" t="str">
        <f>SUBSTITUTE(_xlfn.NUMBERVALUE(Table4[[#This Row],[HARGA]],",","."),",",".")</f>
        <v>34000</v>
      </c>
      <c r="U325" s="12" t="str">
        <f>SUBSTITUTE(Table4[[#This Row],[DISKON]],",",".")</f>
        <v/>
      </c>
      <c r="V325" s="12" t="str">
        <f>SUBSTITUTE(Table4[[#This Row],[DISKON NOTA]],",",".")</f>
        <v/>
      </c>
      <c r="W325" s="3">
        <f>INDEX(Table1[TANGGAL NOTA_H],A:A)</f>
        <v>45531</v>
      </c>
      <c r="X325" s="3" t="str">
        <f>IF(INDEX(Table1[TANGGAL GUDANG_H],A:A)="","",INDEX(Table1[TANGGAL GUDANG_H],A:A))</f>
        <v/>
      </c>
      <c r="Y325" s="3">
        <f>INDEX(Table1[TANGGAL UPDATE_H],A:A)</f>
        <v>45534</v>
      </c>
      <c r="Z325" t="str">
        <f>INDEX(Table1[KOMENTAR_H],A:A)</f>
        <v/>
      </c>
      <c r="AA325"/>
      <c r="AB325">
        <f>IF(Table4[[#This Row],[DISKON]]="",Table4[[#This Row],[HARGA]],Table4[[#This Row],[HARGA]]*Table4[[#This Row],[DISKON]])</f>
        <v>34000</v>
      </c>
      <c r="AC325">
        <f>Table4[[#This Row],[TATAL DISKON]]*Table4[[#This Row],[JUMLAH]]</f>
        <v>170000</v>
      </c>
      <c r="AD325" t="str">
        <f>CONCATENATE(Table4[[#This Row],[SALES_C]],Table4[[#This Row],[NOTA TOKO]])</f>
        <v>453</v>
      </c>
      <c r="AE325">
        <f>INDEX(Table1[I],'4'!A:A)</f>
        <v>0</v>
      </c>
      <c r="AF325" t="e">
        <f>IF(Table4[[#This Row],[Column2]]="","",MATCH(Table4[[#This Row],[Column2]],AM:AM,0))</f>
        <v>#N/A</v>
      </c>
      <c r="AG325" t="str">
        <f>CONCATENATE(Table4[[#This Row],[TOKO-KOTA]],"_",Table4[[#This Row],[NAMA BARANG]])</f>
        <v>SBM-SEMARANG_SPIDOL GOLDEN 838 12W</v>
      </c>
      <c r="AH325" t="str">
        <f>CONCATENATE(Table4[[#This Row],[CONCAT_TOKO KOTA + NAMA BARANG]],"_",Table4[[#This Row],[HARGA_C]])</f>
        <v>SBM-SEMARANG_SPIDOL GOLDEN 838 12W_34000</v>
      </c>
      <c r="AK325" s="64">
        <v>2620</v>
      </c>
      <c r="AL325" s="8" t="s">
        <v>6664</v>
      </c>
      <c r="AM325" t="str">
        <f t="shared" si="5"/>
        <v>G2620</v>
      </c>
      <c r="AN325" t="e">
        <f>IF(Table10[[#This Row],[Column3]]="","",MATCH(Table10[[#This Row],[Column3]],AD:AD,0))</f>
        <v>#N/A</v>
      </c>
    </row>
    <row r="326" spans="1:40" ht="13.5" thickBot="1">
      <c r="A326" s="73">
        <v>359</v>
      </c>
      <c r="C326">
        <f>ROW()</f>
        <v>326</v>
      </c>
      <c r="D326">
        <f>INDEX(Table1[ROWID],A:A)</f>
        <v>358</v>
      </c>
      <c r="E326">
        <f>INDEX(Table1[//DBS],A:A)</f>
        <v>988</v>
      </c>
      <c r="F326">
        <f>INDEX(Table1[HARGA_CONV],A:A)</f>
        <v>19000</v>
      </c>
      <c r="G326" t="str">
        <f>IF(INDEX(Table1[SALES_H],Table4[[#This Row],[ROWID]])=0,"",INDEX(Table1[SALES_H],Table4[[#This Row],[ROWID]]))</f>
        <v/>
      </c>
      <c r="H326" t="str">
        <f>IF(Table4[[#This Row],[SALES]]="","",INDEX(SALES_DICT[2],MATCH(Table4[[#This Row],[SALES]],SALES_DICT[1],0)))</f>
        <v/>
      </c>
      <c r="I326" s="2" t="str">
        <f>IF(INDEX(Table1[DISKON],A:A)=0,"",INDEX(Table1[DISKON],A:A))</f>
        <v/>
      </c>
      <c r="J326" s="2" t="str">
        <f>IF(INDEX(Table1[DISKON NOTA],A:A)=0,"",INDEX(Table1[DISKON NOTA],A:A))</f>
        <v/>
      </c>
      <c r="K326" s="7">
        <f>INDEX(Table1[ISI_CONV],A:A)</f>
        <v>5</v>
      </c>
      <c r="L326" s="11">
        <f>INDEX(Table1[NOTA TOKO],Table4[[#This Row],[ROWID]])</f>
        <v>453</v>
      </c>
      <c r="M326" t="str">
        <f>Table4[[#This Row],[SALES DICT]]</f>
        <v/>
      </c>
      <c r="N326" t="str">
        <f>INDEX(Table1[TOKO-KOTA_H],A:A)</f>
        <v>SBM-SEMARANG</v>
      </c>
      <c r="O326" t="str">
        <f>IF(INDEX(Table1[KODE BARANG],A:A)=0,"",INDEX(Table1[KODE BARANG],A:A))</f>
        <v>GAR-YK16</v>
      </c>
      <c r="P326" t="str">
        <f>INDEX(Table1[NAMA BARANG],A:A)</f>
        <v>GARISAN BESI YOEKER 30CM (5030) ORANYE</v>
      </c>
      <c r="Q326" t="str">
        <f>INDEX(Table1[ADA DI DAFTAR STOCK?],A:A)</f>
        <v>ADA</v>
      </c>
      <c r="R326" t="str">
        <f>SUBSTITUTE(_xlfn.NUMBERVALUE(Table4[[#This Row],[JUMLAH]],",","."),",",".")</f>
        <v>5</v>
      </c>
      <c r="S326" t="str">
        <f>INDEX(Table1[SATUAN_CONV],A:A)</f>
        <v>LSN</v>
      </c>
      <c r="T326" s="10" t="str">
        <f>SUBSTITUTE(_xlfn.NUMBERVALUE(Table4[[#This Row],[HARGA]],",","."),",",".")</f>
        <v>19000</v>
      </c>
      <c r="U326" s="12" t="str">
        <f>SUBSTITUTE(Table4[[#This Row],[DISKON]],",",".")</f>
        <v/>
      </c>
      <c r="V326" s="12" t="str">
        <f>SUBSTITUTE(Table4[[#This Row],[DISKON NOTA]],",",".")</f>
        <v/>
      </c>
      <c r="W326" s="3">
        <f>INDEX(Table1[TANGGAL NOTA_H],A:A)</f>
        <v>45531</v>
      </c>
      <c r="X326" s="3" t="str">
        <f>IF(INDEX(Table1[TANGGAL GUDANG_H],A:A)="","",INDEX(Table1[TANGGAL GUDANG_H],A:A))</f>
        <v/>
      </c>
      <c r="Y326" s="3">
        <f>INDEX(Table1[TANGGAL UPDATE_H],A:A)</f>
        <v>45534</v>
      </c>
      <c r="Z326" t="str">
        <f>INDEX(Table1[KOMENTAR_H],A:A)</f>
        <v/>
      </c>
      <c r="AA326"/>
      <c r="AB326">
        <f>IF(Table4[[#This Row],[DISKON]]="",Table4[[#This Row],[HARGA]],Table4[[#This Row],[HARGA]]*Table4[[#This Row],[DISKON]])</f>
        <v>19000</v>
      </c>
      <c r="AC326">
        <f>Table4[[#This Row],[TATAL DISKON]]*Table4[[#This Row],[JUMLAH]]</f>
        <v>95000</v>
      </c>
      <c r="AD326" t="str">
        <f>CONCATENATE(Table4[[#This Row],[SALES_C]],Table4[[#This Row],[NOTA TOKO]])</f>
        <v>453</v>
      </c>
      <c r="AE326">
        <f>INDEX(Table1[I],'4'!A:A)</f>
        <v>0</v>
      </c>
      <c r="AF326" t="e">
        <f>IF(Table4[[#This Row],[Column2]]="","",MATCH(Table4[[#This Row],[Column2]],AM:AM,0))</f>
        <v>#N/A</v>
      </c>
      <c r="AG326" t="str">
        <f>CONCATENATE(Table4[[#This Row],[TOKO-KOTA]],"_",Table4[[#This Row],[NAMA BARANG]])</f>
        <v>SBM-SEMARANG_GARISAN BESI YOEKER 30CM (5030) ORANYE</v>
      </c>
      <c r="AH326" t="str">
        <f>CONCATENATE(Table4[[#This Row],[CONCAT_TOKO KOTA + NAMA BARANG]],"_",Table4[[#This Row],[HARGA_C]])</f>
        <v>SBM-SEMARANG_GARISAN BESI YOEKER 30CM (5030) ORANYE_19000</v>
      </c>
      <c r="AK326" s="64">
        <v>2620</v>
      </c>
      <c r="AL326" s="8" t="s">
        <v>6664</v>
      </c>
      <c r="AM326" t="str">
        <f t="shared" si="5"/>
        <v>G2620</v>
      </c>
      <c r="AN326" t="e">
        <f>IF(Table10[[#This Row],[Column3]]="","",MATCH(Table10[[#This Row],[Column3]],AD:AD,0))</f>
        <v>#N/A</v>
      </c>
    </row>
    <row r="327" spans="1:40" ht="13.5" thickBot="1">
      <c r="A327" s="73">
        <v>360</v>
      </c>
      <c r="C327">
        <f>ROW()</f>
        <v>327</v>
      </c>
      <c r="D327">
        <f>INDEX(Table1[ROWID],A:A)</f>
        <v>358</v>
      </c>
      <c r="E327">
        <f>INDEX(Table1[//DBS],A:A)</f>
        <v>903</v>
      </c>
      <c r="F327">
        <f>INDEX(Table1[HARGA_CONV],A:A)</f>
        <v>33000</v>
      </c>
      <c r="G327" t="str">
        <f>IF(INDEX(Table1[SALES_H],Table4[[#This Row],[ROWID]])=0,"",INDEX(Table1[SALES_H],Table4[[#This Row],[ROWID]]))</f>
        <v/>
      </c>
      <c r="H327" t="str">
        <f>IF(Table4[[#This Row],[SALES]]="","",INDEX(SALES_DICT[2],MATCH(Table4[[#This Row],[SALES]],SALES_DICT[1],0)))</f>
        <v/>
      </c>
      <c r="I327" s="2">
        <f>IF(INDEX(Table1[DISKON],A:A)=0,"",INDEX(Table1[DISKON],A:A))</f>
        <v>0.15</v>
      </c>
      <c r="J327" s="2" t="str">
        <f>IF(INDEX(Table1[DISKON NOTA],A:A)=0,"",INDEX(Table1[DISKON NOTA],A:A))</f>
        <v/>
      </c>
      <c r="K327" s="7">
        <f>INDEX(Table1[ISI_CONV],A:A)</f>
        <v>1</v>
      </c>
      <c r="L327" s="11">
        <f>INDEX(Table1[NOTA TOKO],Table4[[#This Row],[ROWID]])</f>
        <v>453</v>
      </c>
      <c r="M327" t="str">
        <f>Table4[[#This Row],[SALES DICT]]</f>
        <v/>
      </c>
      <c r="N327" t="str">
        <f>INDEX(Table1[TOKO-KOTA_H],A:A)</f>
        <v>SBM-SEMARANG</v>
      </c>
      <c r="O327" t="str">
        <f>IF(INDEX(Table1[KODE BARANG],A:A)=0,"",INDEX(Table1[KODE BARANG],A:A))</f>
        <v>CUT-TC8</v>
      </c>
      <c r="P327" t="str">
        <f>INDEX(Table1[NAMA BARANG],A:A)</f>
        <v>CUTTER TACO 88 BESAR</v>
      </c>
      <c r="Q327" t="str">
        <f>INDEX(Table1[ADA DI DAFTAR STOCK?],A:A)</f>
        <v>ADA</v>
      </c>
      <c r="R327" t="str">
        <f>SUBSTITUTE(_xlfn.NUMBERVALUE(Table4[[#This Row],[JUMLAH]],",","."),",",".")</f>
        <v>1</v>
      </c>
      <c r="S327" t="str">
        <f>INDEX(Table1[SATUAN_CONV],A:A)</f>
        <v>LSN</v>
      </c>
      <c r="T327" s="10" t="str">
        <f>SUBSTITUTE(_xlfn.NUMBERVALUE(Table4[[#This Row],[HARGA]],",","."),",",".")</f>
        <v>33000</v>
      </c>
      <c r="U327" s="12" t="str">
        <f>SUBSTITUTE(Table4[[#This Row],[DISKON]],",",".")</f>
        <v>0.15</v>
      </c>
      <c r="V327" s="12" t="str">
        <f>SUBSTITUTE(Table4[[#This Row],[DISKON NOTA]],",",".")</f>
        <v/>
      </c>
      <c r="W327" s="3">
        <f>INDEX(Table1[TANGGAL NOTA_H],A:A)</f>
        <v>45531</v>
      </c>
      <c r="X327" s="3" t="str">
        <f>IF(INDEX(Table1[TANGGAL GUDANG_H],A:A)="","",INDEX(Table1[TANGGAL GUDANG_H],A:A))</f>
        <v/>
      </c>
      <c r="Y327" s="3">
        <f>INDEX(Table1[TANGGAL UPDATE_H],A:A)</f>
        <v>45534</v>
      </c>
      <c r="Z327" t="str">
        <f>INDEX(Table1[KOMENTAR_H],A:A)</f>
        <v/>
      </c>
      <c r="AA327"/>
      <c r="AB327">
        <f>IF(Table4[[#This Row],[DISKON]]="",Table4[[#This Row],[HARGA]],Table4[[#This Row],[HARGA]]*Table4[[#This Row],[DISKON]])</f>
        <v>4950</v>
      </c>
      <c r="AC327">
        <f>Table4[[#This Row],[TATAL DISKON]]*Table4[[#This Row],[JUMLAH]]</f>
        <v>4950</v>
      </c>
      <c r="AD327" t="str">
        <f>CONCATENATE(Table4[[#This Row],[SALES_C]],Table4[[#This Row],[NOTA TOKO]])</f>
        <v>453</v>
      </c>
      <c r="AE327">
        <f>INDEX(Table1[I],'4'!A:A)</f>
        <v>0</v>
      </c>
      <c r="AF327" t="e">
        <f>IF(Table4[[#This Row],[Column2]]="","",MATCH(Table4[[#This Row],[Column2]],AM:AM,0))</f>
        <v>#N/A</v>
      </c>
      <c r="AG327" t="str">
        <f>CONCATENATE(Table4[[#This Row],[TOKO-KOTA]],"_",Table4[[#This Row],[NAMA BARANG]])</f>
        <v>SBM-SEMARANG_CUTTER TACO 88 BESAR</v>
      </c>
      <c r="AH327" t="str">
        <f>CONCATENATE(Table4[[#This Row],[CONCAT_TOKO KOTA + NAMA BARANG]],"_",Table4[[#This Row],[HARGA_C]])</f>
        <v>SBM-SEMARANG_CUTTER TACO 88 BESAR_33000</v>
      </c>
      <c r="AK327" s="64">
        <v>2620</v>
      </c>
      <c r="AL327" s="8" t="s">
        <v>6664</v>
      </c>
      <c r="AM327" t="str">
        <f t="shared" si="5"/>
        <v>G2620</v>
      </c>
      <c r="AN327" t="e">
        <f>IF(Table10[[#This Row],[Column3]]="","",MATCH(Table10[[#This Row],[Column3]],AD:AD,0))</f>
        <v>#N/A</v>
      </c>
    </row>
    <row r="328" spans="1:40" ht="13.5" thickBot="1">
      <c r="A328" s="73">
        <v>361</v>
      </c>
      <c r="C328">
        <f>ROW()</f>
        <v>328</v>
      </c>
      <c r="D328">
        <f>INDEX(Table1[ROWID],A:A)</f>
        <v>358</v>
      </c>
      <c r="E328">
        <f>INDEX(Table1[//DBS],A:A)</f>
        <v>902</v>
      </c>
      <c r="F328">
        <f>INDEX(Table1[HARGA_CONV],A:A)</f>
        <v>23000</v>
      </c>
      <c r="G328" t="str">
        <f>IF(INDEX(Table1[SALES_H],Table4[[#This Row],[ROWID]])=0,"",INDEX(Table1[SALES_H],Table4[[#This Row],[ROWID]]))</f>
        <v/>
      </c>
      <c r="H328" t="str">
        <f>IF(Table4[[#This Row],[SALES]]="","",INDEX(SALES_DICT[2],MATCH(Table4[[#This Row],[SALES]],SALES_DICT[1],0)))</f>
        <v/>
      </c>
      <c r="I328" s="2">
        <f>IF(INDEX(Table1[DISKON],A:A)=0,"",INDEX(Table1[DISKON],A:A))</f>
        <v>0.15</v>
      </c>
      <c r="J328" s="2" t="str">
        <f>IF(INDEX(Table1[DISKON NOTA],A:A)=0,"",INDEX(Table1[DISKON NOTA],A:A))</f>
        <v/>
      </c>
      <c r="K328" s="7">
        <f>INDEX(Table1[ISI_CONV],A:A)</f>
        <v>1</v>
      </c>
      <c r="L328" s="11">
        <f>INDEX(Table1[NOTA TOKO],Table4[[#This Row],[ROWID]])</f>
        <v>453</v>
      </c>
      <c r="M328" t="str">
        <f>Table4[[#This Row],[SALES DICT]]</f>
        <v/>
      </c>
      <c r="N328" t="str">
        <f>INDEX(Table1[TOKO-KOTA_H],A:A)</f>
        <v>SBM-SEMARANG</v>
      </c>
      <c r="O328" t="str">
        <f>IF(INDEX(Table1[KODE BARANG],A:A)=0,"",INDEX(Table1[KODE BARANG],A:A))</f>
        <v>CUT-TC7</v>
      </c>
      <c r="P328" t="str">
        <f>INDEX(Table1[NAMA BARANG],A:A)</f>
        <v>CUTTER TACO 78 KECIL TRANSPARAN</v>
      </c>
      <c r="Q328" t="str">
        <f>INDEX(Table1[ADA DI DAFTAR STOCK?],A:A)</f>
        <v>ADA</v>
      </c>
      <c r="R328" t="str">
        <f>SUBSTITUTE(_xlfn.NUMBERVALUE(Table4[[#This Row],[JUMLAH]],",","."),",",".")</f>
        <v>1</v>
      </c>
      <c r="S328" t="str">
        <f>INDEX(Table1[SATUAN_CONV],A:A)</f>
        <v>LSN</v>
      </c>
      <c r="T328" s="10" t="str">
        <f>SUBSTITUTE(_xlfn.NUMBERVALUE(Table4[[#This Row],[HARGA]],",","."),",",".")</f>
        <v>23000</v>
      </c>
      <c r="U328" s="12" t="str">
        <f>SUBSTITUTE(Table4[[#This Row],[DISKON]],",",".")</f>
        <v>0.15</v>
      </c>
      <c r="V328" s="12" t="str">
        <f>SUBSTITUTE(Table4[[#This Row],[DISKON NOTA]],",",".")</f>
        <v/>
      </c>
      <c r="W328" s="3">
        <f>INDEX(Table1[TANGGAL NOTA_H],A:A)</f>
        <v>45531</v>
      </c>
      <c r="X328" s="3" t="str">
        <f>IF(INDEX(Table1[TANGGAL GUDANG_H],A:A)="","",INDEX(Table1[TANGGAL GUDANG_H],A:A))</f>
        <v/>
      </c>
      <c r="Y328" s="3">
        <f>INDEX(Table1[TANGGAL UPDATE_H],A:A)</f>
        <v>45534</v>
      </c>
      <c r="Z328" t="str">
        <f>INDEX(Table1[KOMENTAR_H],A:A)</f>
        <v/>
      </c>
      <c r="AA328"/>
      <c r="AB328">
        <f>IF(Table4[[#This Row],[DISKON]]="",Table4[[#This Row],[HARGA]],Table4[[#This Row],[HARGA]]*Table4[[#This Row],[DISKON]])</f>
        <v>3450</v>
      </c>
      <c r="AC328">
        <f>Table4[[#This Row],[TATAL DISKON]]*Table4[[#This Row],[JUMLAH]]</f>
        <v>3450</v>
      </c>
      <c r="AD328" t="str">
        <f>CONCATENATE(Table4[[#This Row],[SALES_C]],Table4[[#This Row],[NOTA TOKO]])</f>
        <v>453</v>
      </c>
      <c r="AE328">
        <f>INDEX(Table1[I],'4'!A:A)</f>
        <v>0</v>
      </c>
      <c r="AF328" t="e">
        <f>IF(Table4[[#This Row],[Column2]]="","",MATCH(Table4[[#This Row],[Column2]],AM:AM,0))</f>
        <v>#N/A</v>
      </c>
      <c r="AG328" t="str">
        <f>CONCATENATE(Table4[[#This Row],[TOKO-KOTA]],"_",Table4[[#This Row],[NAMA BARANG]])</f>
        <v>SBM-SEMARANG_CUTTER TACO 78 KECIL TRANSPARAN</v>
      </c>
      <c r="AH328" t="str">
        <f>CONCATENATE(Table4[[#This Row],[CONCAT_TOKO KOTA + NAMA BARANG]],"_",Table4[[#This Row],[HARGA_C]])</f>
        <v>SBM-SEMARANG_CUTTER TACO 78 KECIL TRANSPARAN_23000</v>
      </c>
      <c r="AK328" s="64">
        <v>2620</v>
      </c>
      <c r="AL328" s="8" t="s">
        <v>6664</v>
      </c>
      <c r="AM328" t="str">
        <f t="shared" si="5"/>
        <v>G2620</v>
      </c>
      <c r="AN328" t="e">
        <f>IF(Table10[[#This Row],[Column3]]="","",MATCH(Table10[[#This Row],[Column3]],AD:AD,0))</f>
        <v>#N/A</v>
      </c>
    </row>
    <row r="329" spans="1:40" ht="13.5" thickBot="1">
      <c r="A329" s="73">
        <v>362</v>
      </c>
      <c r="C329">
        <f>ROW()</f>
        <v>329</v>
      </c>
      <c r="D329">
        <f>INDEX(Table1[ROWID],A:A)</f>
        <v>358</v>
      </c>
      <c r="E329">
        <f>INDEX(Table1[//DBS],A:A)</f>
        <v>1177</v>
      </c>
      <c r="F329">
        <f>INDEX(Table1[HARGA_CONV],A:A)</f>
        <v>13500</v>
      </c>
      <c r="G329" t="str">
        <f>IF(INDEX(Table1[SALES_H],Table4[[#This Row],[ROWID]])=0,"",INDEX(Table1[SALES_H],Table4[[#This Row],[ROWID]]))</f>
        <v/>
      </c>
      <c r="H329" t="str">
        <f>IF(Table4[[#This Row],[SALES]]="","",INDEX(SALES_DICT[2],MATCH(Table4[[#This Row],[SALES]],SALES_DICT[1],0)))</f>
        <v/>
      </c>
      <c r="I329" s="2" t="str">
        <f>IF(INDEX(Table1[DISKON],A:A)=0,"",INDEX(Table1[DISKON],A:A))</f>
        <v/>
      </c>
      <c r="J329" s="2" t="str">
        <f>IF(INDEX(Table1[DISKON NOTA],A:A)=0,"",INDEX(Table1[DISKON NOTA],A:A))</f>
        <v/>
      </c>
      <c r="K329" s="7">
        <f>INDEX(Table1[ISI_CONV],A:A)</f>
        <v>1</v>
      </c>
      <c r="L329" s="11">
        <f>INDEX(Table1[NOTA TOKO],Table4[[#This Row],[ROWID]])</f>
        <v>453</v>
      </c>
      <c r="M329" t="str">
        <f>Table4[[#This Row],[SALES DICT]]</f>
        <v/>
      </c>
      <c r="N329" t="str">
        <f>INDEX(Table1[TOKO-KOTA_H],A:A)</f>
        <v>SBM-SEMARANG</v>
      </c>
      <c r="O329" t="str">
        <f>IF(INDEX(Table1[KODE BARANG],A:A)=0,"",INDEX(Table1[KODE BARANG],A:A))</f>
        <v>GLI-IM1</v>
      </c>
      <c r="P329" t="str">
        <f>INDEX(Table1[NAMA BARANG],A:A)</f>
        <v>GLITTER GF-88</v>
      </c>
      <c r="Q329" t="str">
        <f>INDEX(Table1[ADA DI DAFTAR STOCK?],A:A)</f>
        <v>ADA</v>
      </c>
      <c r="R329" t="str">
        <f>SUBSTITUTE(_xlfn.NUMBERVALUE(Table4[[#This Row],[JUMLAH]],",","."),",",".")</f>
        <v>1</v>
      </c>
      <c r="S329" t="str">
        <f>INDEX(Table1[SATUAN_CONV],A:A)</f>
        <v>LSN</v>
      </c>
      <c r="T329" s="10" t="str">
        <f>SUBSTITUTE(_xlfn.NUMBERVALUE(Table4[[#This Row],[HARGA]],",","."),",",".")</f>
        <v>13500</v>
      </c>
      <c r="U329" s="12" t="str">
        <f>SUBSTITUTE(Table4[[#This Row],[DISKON]],",",".")</f>
        <v/>
      </c>
      <c r="V329" s="12" t="str">
        <f>SUBSTITUTE(Table4[[#This Row],[DISKON NOTA]],",",".")</f>
        <v/>
      </c>
      <c r="W329" s="3">
        <f>INDEX(Table1[TANGGAL NOTA_H],A:A)</f>
        <v>45531</v>
      </c>
      <c r="X329" s="3" t="str">
        <f>IF(INDEX(Table1[TANGGAL GUDANG_H],A:A)="","",INDEX(Table1[TANGGAL GUDANG_H],A:A))</f>
        <v/>
      </c>
      <c r="Y329" s="3">
        <f>INDEX(Table1[TANGGAL UPDATE_H],A:A)</f>
        <v>45534</v>
      </c>
      <c r="Z329" t="str">
        <f>INDEX(Table1[KOMENTAR_H],A:A)</f>
        <v/>
      </c>
      <c r="AA329"/>
      <c r="AB329">
        <f>IF(Table4[[#This Row],[DISKON]]="",Table4[[#This Row],[HARGA]],Table4[[#This Row],[HARGA]]*Table4[[#This Row],[DISKON]])</f>
        <v>13500</v>
      </c>
      <c r="AC329">
        <f>Table4[[#This Row],[TATAL DISKON]]*Table4[[#This Row],[JUMLAH]]</f>
        <v>13500</v>
      </c>
      <c r="AD329" t="str">
        <f>CONCATENATE(Table4[[#This Row],[SALES_C]],Table4[[#This Row],[NOTA TOKO]])</f>
        <v>453</v>
      </c>
      <c r="AE329">
        <f>INDEX(Table1[I],'4'!A:A)</f>
        <v>0</v>
      </c>
      <c r="AF329" t="e">
        <f>IF(Table4[[#This Row],[Column2]]="","",MATCH(Table4[[#This Row],[Column2]],AM:AM,0))</f>
        <v>#N/A</v>
      </c>
      <c r="AG329" t="str">
        <f>CONCATENATE(Table4[[#This Row],[TOKO-KOTA]],"_",Table4[[#This Row],[NAMA BARANG]])</f>
        <v>SBM-SEMARANG_GLITTER GF-88</v>
      </c>
      <c r="AH329" t="str">
        <f>CONCATENATE(Table4[[#This Row],[CONCAT_TOKO KOTA + NAMA BARANG]],"_",Table4[[#This Row],[HARGA_C]])</f>
        <v>SBM-SEMARANG_GLITTER GF-88_13500</v>
      </c>
      <c r="AK329" s="64">
        <v>2620</v>
      </c>
      <c r="AL329" s="8" t="s">
        <v>6664</v>
      </c>
      <c r="AM329" t="str">
        <f t="shared" si="5"/>
        <v>G2620</v>
      </c>
      <c r="AN329" t="e">
        <f>IF(Table10[[#This Row],[Column3]]="","",MATCH(Table10[[#This Row],[Column3]],AD:AD,0))</f>
        <v>#N/A</v>
      </c>
    </row>
    <row r="330" spans="1:40" ht="13.5" thickBot="1">
      <c r="A330" s="73">
        <v>363</v>
      </c>
      <c r="C330">
        <f>ROW()</f>
        <v>330</v>
      </c>
      <c r="D330">
        <f>INDEX(Table1[ROWID],A:A)</f>
        <v>358</v>
      </c>
      <c r="E330" t="str">
        <f>INDEX(Table1[//DBS],A:A)</f>
        <v/>
      </c>
      <c r="F330">
        <f>INDEX(Table1[HARGA_CONV],A:A)</f>
        <v>13500</v>
      </c>
      <c r="G330" t="str">
        <f>IF(INDEX(Table1[SALES_H],Table4[[#This Row],[ROWID]])=0,"",INDEX(Table1[SALES_H],Table4[[#This Row],[ROWID]]))</f>
        <v/>
      </c>
      <c r="H330" t="str">
        <f>IF(Table4[[#This Row],[SALES]]="","",INDEX(SALES_DICT[2],MATCH(Table4[[#This Row],[SALES]],SALES_DICT[1],0)))</f>
        <v/>
      </c>
      <c r="I330" s="2" t="str">
        <f>IF(INDEX(Table1[DISKON],A:A)=0,"",INDEX(Table1[DISKON],A:A))</f>
        <v/>
      </c>
      <c r="J330" s="2" t="str">
        <f>IF(INDEX(Table1[DISKON NOTA],A:A)=0,"",INDEX(Table1[DISKON NOTA],A:A))</f>
        <v/>
      </c>
      <c r="K330" s="7">
        <f>INDEX(Table1[ISI_CONV],A:A)</f>
        <v>1</v>
      </c>
      <c r="L330" s="11">
        <f>INDEX(Table1[NOTA TOKO],Table4[[#This Row],[ROWID]])</f>
        <v>453</v>
      </c>
      <c r="M330" t="str">
        <f>Table4[[#This Row],[SALES DICT]]</f>
        <v/>
      </c>
      <c r="N330" t="str">
        <f>INDEX(Table1[TOKO-KOTA_H],A:A)</f>
        <v>SBM-SEMARANG</v>
      </c>
      <c r="O330" t="str">
        <f>IF(INDEX(Table1[KODE BARANG],A:A)=0,"",INDEX(Table1[KODE BARANG],A:A))</f>
        <v/>
      </c>
      <c r="P330" t="str">
        <f>INDEX(Table1[NAMA BARANG],A:A)</f>
        <v>SERBUK GLITTER BULAN BINTANG</v>
      </c>
      <c r="Q330" t="str">
        <f>INDEX(Table1[ADA DI DAFTAR STOCK?],A:A)</f>
        <v>TIDAK ADA</v>
      </c>
      <c r="R330" t="str">
        <f>SUBSTITUTE(_xlfn.NUMBERVALUE(Table4[[#This Row],[JUMLAH]],",","."),",",".")</f>
        <v>1</v>
      </c>
      <c r="S330" t="str">
        <f>INDEX(Table1[SATUAN_CONV],A:A)</f>
        <v>RTG</v>
      </c>
      <c r="T330" s="10" t="str">
        <f>SUBSTITUTE(_xlfn.NUMBERVALUE(Table4[[#This Row],[HARGA]],",","."),",",".")</f>
        <v>13500</v>
      </c>
      <c r="U330" s="12" t="str">
        <f>SUBSTITUTE(Table4[[#This Row],[DISKON]],",",".")</f>
        <v/>
      </c>
      <c r="V330" s="12" t="str">
        <f>SUBSTITUTE(Table4[[#This Row],[DISKON NOTA]],",",".")</f>
        <v/>
      </c>
      <c r="W330" s="3">
        <f>INDEX(Table1[TANGGAL NOTA_H],A:A)</f>
        <v>45531</v>
      </c>
      <c r="X330" s="3" t="str">
        <f>IF(INDEX(Table1[TANGGAL GUDANG_H],A:A)="","",INDEX(Table1[TANGGAL GUDANG_H],A:A))</f>
        <v/>
      </c>
      <c r="Y330" s="3">
        <f>INDEX(Table1[TANGGAL UPDATE_H],A:A)</f>
        <v>45534</v>
      </c>
      <c r="Z330" t="str">
        <f>INDEX(Table1[KOMENTAR_H],A:A)</f>
        <v/>
      </c>
      <c r="AA330"/>
      <c r="AB330">
        <f>IF(Table4[[#This Row],[DISKON]]="",Table4[[#This Row],[HARGA]],Table4[[#This Row],[HARGA]]*Table4[[#This Row],[DISKON]])</f>
        <v>13500</v>
      </c>
      <c r="AC330">
        <f>Table4[[#This Row],[TATAL DISKON]]*Table4[[#This Row],[JUMLAH]]</f>
        <v>13500</v>
      </c>
      <c r="AD330" t="str">
        <f>CONCATENATE(Table4[[#This Row],[SALES_C]],Table4[[#This Row],[NOTA TOKO]])</f>
        <v>453</v>
      </c>
      <c r="AE330">
        <f>INDEX(Table1[I],'4'!A:A)</f>
        <v>0</v>
      </c>
      <c r="AF330" t="e">
        <f>IF(Table4[[#This Row],[Column2]]="","",MATCH(Table4[[#This Row],[Column2]],AM:AM,0))</f>
        <v>#N/A</v>
      </c>
      <c r="AG330" t="str">
        <f>CONCATENATE(Table4[[#This Row],[TOKO-KOTA]],"_",Table4[[#This Row],[NAMA BARANG]])</f>
        <v>SBM-SEMARANG_SERBUK GLITTER BULAN BINTANG</v>
      </c>
      <c r="AH330" t="str">
        <f>CONCATENATE(Table4[[#This Row],[CONCAT_TOKO KOTA + NAMA BARANG]],"_",Table4[[#This Row],[HARGA_C]])</f>
        <v>SBM-SEMARANG_SERBUK GLITTER BULAN BINTANG_13500</v>
      </c>
      <c r="AK330" s="64">
        <v>2621</v>
      </c>
      <c r="AL330" s="8" t="s">
        <v>6664</v>
      </c>
      <c r="AM330" t="str">
        <f t="shared" si="5"/>
        <v>G2621</v>
      </c>
      <c r="AN330" t="e">
        <f>IF(Table10[[#This Row],[Column3]]="","",MATCH(Table10[[#This Row],[Column3]],AD:AD,0))</f>
        <v>#N/A</v>
      </c>
    </row>
    <row r="331" spans="1:40" ht="13.5" thickBot="1">
      <c r="A331" s="73">
        <v>364</v>
      </c>
      <c r="C331">
        <f>ROW()</f>
        <v>331</v>
      </c>
      <c r="D331">
        <f>INDEX(Table1[ROWID],A:A)</f>
        <v>358</v>
      </c>
      <c r="E331">
        <f>INDEX(Table1[//DBS],A:A)</f>
        <v>1009</v>
      </c>
      <c r="F331">
        <f>INDEX(Table1[HARGA_CONV],A:A)</f>
        <v>32500</v>
      </c>
      <c r="G331" t="str">
        <f>IF(INDEX(Table1[SALES_H],Table4[[#This Row],[ROWID]])=0,"",INDEX(Table1[SALES_H],Table4[[#This Row],[ROWID]]))</f>
        <v/>
      </c>
      <c r="H331" t="str">
        <f>IF(Table4[[#This Row],[SALES]]="","",INDEX(SALES_DICT[2],MATCH(Table4[[#This Row],[SALES]],SALES_DICT[1],0)))</f>
        <v/>
      </c>
      <c r="I331" s="2" t="str">
        <f>IF(INDEX(Table1[DISKON],A:A)=0,"",INDEX(Table1[DISKON],A:A))</f>
        <v/>
      </c>
      <c r="J331" s="2" t="str">
        <f>IF(INDEX(Table1[DISKON NOTA],A:A)=0,"",INDEX(Table1[DISKON NOTA],A:A))</f>
        <v/>
      </c>
      <c r="K331" s="7">
        <f>INDEX(Table1[ISI_CONV],A:A)</f>
        <v>1</v>
      </c>
      <c r="L331" s="11">
        <f>INDEX(Table1[NOTA TOKO],Table4[[#This Row],[ROWID]])</f>
        <v>453</v>
      </c>
      <c r="M331" t="str">
        <f>Table4[[#This Row],[SALES DICT]]</f>
        <v/>
      </c>
      <c r="N331" t="str">
        <f>INDEX(Table1[TOKO-KOTA_H],A:A)</f>
        <v>SBM-SEMARANG</v>
      </c>
      <c r="O331" t="str">
        <f>IF(INDEX(Table1[KODE BARANG],A:A)=0,"",INDEX(Table1[KODE BARANG],A:A))</f>
        <v>GAR-EN37</v>
      </c>
      <c r="P331" t="str">
        <f>INDEX(Table1[NAMA BARANG],A:A)</f>
        <v>GARISAN MIKA ENTER 40CM</v>
      </c>
      <c r="Q331" t="str">
        <f>INDEX(Table1[ADA DI DAFTAR STOCK?],A:A)</f>
        <v>ADA</v>
      </c>
      <c r="R331" t="str">
        <f>SUBSTITUTE(_xlfn.NUMBERVALUE(Table4[[#This Row],[JUMLAH]],",","."),",",".")</f>
        <v>1</v>
      </c>
      <c r="S331" t="str">
        <f>INDEX(Table1[SATUAN_CONV],A:A)</f>
        <v>LSN</v>
      </c>
      <c r="T331" s="10" t="str">
        <f>SUBSTITUTE(_xlfn.NUMBERVALUE(Table4[[#This Row],[HARGA]],",","."),",",".")</f>
        <v>32500</v>
      </c>
      <c r="U331" s="12" t="str">
        <f>SUBSTITUTE(Table4[[#This Row],[DISKON]],",",".")</f>
        <v/>
      </c>
      <c r="V331" s="12" t="str">
        <f>SUBSTITUTE(Table4[[#This Row],[DISKON NOTA]],",",".")</f>
        <v/>
      </c>
      <c r="W331" s="3">
        <f>INDEX(Table1[TANGGAL NOTA_H],A:A)</f>
        <v>45531</v>
      </c>
      <c r="X331" s="3" t="str">
        <f>IF(INDEX(Table1[TANGGAL GUDANG_H],A:A)="","",INDEX(Table1[TANGGAL GUDANG_H],A:A))</f>
        <v/>
      </c>
      <c r="Y331" s="3">
        <f>INDEX(Table1[TANGGAL UPDATE_H],A:A)</f>
        <v>45534</v>
      </c>
      <c r="Z331" t="str">
        <f>INDEX(Table1[KOMENTAR_H],A:A)</f>
        <v/>
      </c>
      <c r="AA331"/>
      <c r="AB331">
        <f>IF(Table4[[#This Row],[DISKON]]="",Table4[[#This Row],[HARGA]],Table4[[#This Row],[HARGA]]*Table4[[#This Row],[DISKON]])</f>
        <v>32500</v>
      </c>
      <c r="AC331">
        <f>Table4[[#This Row],[TATAL DISKON]]*Table4[[#This Row],[JUMLAH]]</f>
        <v>32500</v>
      </c>
      <c r="AD331" t="str">
        <f>CONCATENATE(Table4[[#This Row],[SALES_C]],Table4[[#This Row],[NOTA TOKO]])</f>
        <v>453</v>
      </c>
      <c r="AE331">
        <f>INDEX(Table1[I],'4'!A:A)</f>
        <v>0</v>
      </c>
      <c r="AF331" t="e">
        <f>IF(Table4[[#This Row],[Column2]]="","",MATCH(Table4[[#This Row],[Column2]],AM:AM,0))</f>
        <v>#N/A</v>
      </c>
      <c r="AG331" t="str">
        <f>CONCATENATE(Table4[[#This Row],[TOKO-KOTA]],"_",Table4[[#This Row],[NAMA BARANG]])</f>
        <v>SBM-SEMARANG_GARISAN MIKA ENTER 40CM</v>
      </c>
      <c r="AH331" t="str">
        <f>CONCATENATE(Table4[[#This Row],[CONCAT_TOKO KOTA + NAMA BARANG]],"_",Table4[[#This Row],[HARGA_C]])</f>
        <v>SBM-SEMARANG_GARISAN MIKA ENTER 40CM_32500</v>
      </c>
      <c r="AK331" s="64">
        <v>2621</v>
      </c>
      <c r="AL331" s="8" t="s">
        <v>6664</v>
      </c>
      <c r="AM331" t="str">
        <f t="shared" si="5"/>
        <v>G2621</v>
      </c>
      <c r="AN331" t="e">
        <f>IF(Table10[[#This Row],[Column3]]="","",MATCH(Table10[[#This Row],[Column3]],AD:AD,0))</f>
        <v>#N/A</v>
      </c>
    </row>
    <row r="332" spans="1:40" ht="13.5" thickBot="1">
      <c r="A332" s="73">
        <v>365</v>
      </c>
      <c r="C332">
        <f>ROW()</f>
        <v>332</v>
      </c>
      <c r="D332">
        <f>INDEX(Table1[ROWID],A:A)</f>
        <v>358</v>
      </c>
      <c r="E332">
        <f>INDEX(Table1[//DBS],A:A)</f>
        <v>980</v>
      </c>
      <c r="F332">
        <f>INDEX(Table1[HARGA_CONV],A:A)</f>
        <v>40000</v>
      </c>
      <c r="G332" t="str">
        <f>IF(INDEX(Table1[SALES_H],Table4[[#This Row],[ROWID]])=0,"",INDEX(Table1[SALES_H],Table4[[#This Row],[ROWID]]))</f>
        <v/>
      </c>
      <c r="H332" t="str">
        <f>IF(Table4[[#This Row],[SALES]]="","",INDEX(SALES_DICT[2],MATCH(Table4[[#This Row],[SALES]],SALES_DICT[1],0)))</f>
        <v/>
      </c>
      <c r="I332" s="2" t="str">
        <f>IF(INDEX(Table1[DISKON],A:A)=0,"",INDEX(Table1[DISKON],A:A))</f>
        <v/>
      </c>
      <c r="J332" s="2" t="str">
        <f>IF(INDEX(Table1[DISKON NOTA],A:A)=0,"",INDEX(Table1[DISKON NOTA],A:A))</f>
        <v/>
      </c>
      <c r="K332" s="7">
        <f>INDEX(Table1[ISI_CONV],A:A)</f>
        <v>1</v>
      </c>
      <c r="L332" s="11">
        <f>INDEX(Table1[NOTA TOKO],Table4[[#This Row],[ROWID]])</f>
        <v>453</v>
      </c>
      <c r="M332" t="str">
        <f>Table4[[#This Row],[SALES DICT]]</f>
        <v/>
      </c>
      <c r="N332" t="str">
        <f>INDEX(Table1[TOKO-KOTA_H],A:A)</f>
        <v>SBM-SEMARANG</v>
      </c>
      <c r="O332" t="str">
        <f>IF(INDEX(Table1[KODE BARANG],A:A)=0,"",INDEX(Table1[KODE BARANG],A:A))</f>
        <v>GAR-EN8</v>
      </c>
      <c r="P332" t="str">
        <f>INDEX(Table1[NAMA BARANG],A:A)</f>
        <v>GARISAN MIKA ENTER 50CM</v>
      </c>
      <c r="Q332" t="str">
        <f>INDEX(Table1[ADA DI DAFTAR STOCK?],A:A)</f>
        <v>ADA</v>
      </c>
      <c r="R332" t="str">
        <f>SUBSTITUTE(_xlfn.NUMBERVALUE(Table4[[#This Row],[JUMLAH]],",","."),",",".")</f>
        <v>1</v>
      </c>
      <c r="S332" t="str">
        <f>INDEX(Table1[SATUAN_CONV],A:A)</f>
        <v>LSN</v>
      </c>
      <c r="T332" s="10" t="str">
        <f>SUBSTITUTE(_xlfn.NUMBERVALUE(Table4[[#This Row],[HARGA]],",","."),",",".")</f>
        <v>40000</v>
      </c>
      <c r="U332" s="12" t="str">
        <f>SUBSTITUTE(Table4[[#This Row],[DISKON]],",",".")</f>
        <v/>
      </c>
      <c r="V332" s="12" t="str">
        <f>SUBSTITUTE(Table4[[#This Row],[DISKON NOTA]],",",".")</f>
        <v/>
      </c>
      <c r="W332" s="3">
        <f>INDEX(Table1[TANGGAL NOTA_H],A:A)</f>
        <v>45531</v>
      </c>
      <c r="X332" s="3" t="str">
        <f>IF(INDEX(Table1[TANGGAL GUDANG_H],A:A)="","",INDEX(Table1[TANGGAL GUDANG_H],A:A))</f>
        <v/>
      </c>
      <c r="Y332" s="3">
        <f>INDEX(Table1[TANGGAL UPDATE_H],A:A)</f>
        <v>45534</v>
      </c>
      <c r="Z332" t="str">
        <f>INDEX(Table1[KOMENTAR_H],A:A)</f>
        <v/>
      </c>
      <c r="AA332"/>
      <c r="AB332">
        <f>IF(Table4[[#This Row],[DISKON]]="",Table4[[#This Row],[HARGA]],Table4[[#This Row],[HARGA]]*Table4[[#This Row],[DISKON]])</f>
        <v>40000</v>
      </c>
      <c r="AC332">
        <f>Table4[[#This Row],[TATAL DISKON]]*Table4[[#This Row],[JUMLAH]]</f>
        <v>40000</v>
      </c>
      <c r="AD332" t="str">
        <f>CONCATENATE(Table4[[#This Row],[SALES_C]],Table4[[#This Row],[NOTA TOKO]])</f>
        <v>453</v>
      </c>
      <c r="AE332">
        <f>INDEX(Table1[I],'4'!A:A)</f>
        <v>0</v>
      </c>
      <c r="AF332" t="e">
        <f>IF(Table4[[#This Row],[Column2]]="","",MATCH(Table4[[#This Row],[Column2]],AM:AM,0))</f>
        <v>#N/A</v>
      </c>
      <c r="AG332" t="str">
        <f>CONCATENATE(Table4[[#This Row],[TOKO-KOTA]],"_",Table4[[#This Row],[NAMA BARANG]])</f>
        <v>SBM-SEMARANG_GARISAN MIKA ENTER 50CM</v>
      </c>
      <c r="AH332" t="str">
        <f>CONCATENATE(Table4[[#This Row],[CONCAT_TOKO KOTA + NAMA BARANG]],"_",Table4[[#This Row],[HARGA_C]])</f>
        <v>SBM-SEMARANG_GARISAN MIKA ENTER 50CM_40000</v>
      </c>
      <c r="AK332" s="64">
        <v>2621</v>
      </c>
      <c r="AL332" s="8" t="s">
        <v>6664</v>
      </c>
      <c r="AM332" t="str">
        <f t="shared" si="5"/>
        <v>G2621</v>
      </c>
      <c r="AN332" t="e">
        <f>IF(Table10[[#This Row],[Column3]]="","",MATCH(Table10[[#This Row],[Column3]],AD:AD,0))</f>
        <v>#N/A</v>
      </c>
    </row>
    <row r="333" spans="1:40" ht="13.5" thickBot="1">
      <c r="A333" s="73">
        <v>367</v>
      </c>
      <c r="C333">
        <f>ROW()</f>
        <v>333</v>
      </c>
      <c r="D333">
        <f>INDEX(Table1[ROWID],A:A)</f>
        <v>367</v>
      </c>
      <c r="E333">
        <f>INDEX(Table1[//DBS],A:A)</f>
        <v>2565</v>
      </c>
      <c r="F333">
        <f>INDEX(Table1[HARGA_CONV],A:A)</f>
        <v>90000</v>
      </c>
      <c r="G333" t="str">
        <f>IF(INDEX(Table1[SALES_H],Table4[[#This Row],[ROWID]])=0,"",INDEX(Table1[SALES_H],Table4[[#This Row],[ROWID]]))</f>
        <v>E</v>
      </c>
      <c r="H333" t="str">
        <f>IF(Table4[[#This Row],[SALES]]="","",INDEX(SALES_DICT[2],MATCH(Table4[[#This Row],[SALES]],SALES_DICT[1],0)))</f>
        <v>V</v>
      </c>
      <c r="I333" s="2" t="str">
        <f>IF(INDEX(Table1[DISKON],A:A)=0,"",INDEX(Table1[DISKON],A:A))</f>
        <v/>
      </c>
      <c r="J333" s="2" t="str">
        <f>IF(INDEX(Table1[DISKON NOTA],A:A)=0,"",INDEX(Table1[DISKON NOTA],A:A))</f>
        <v/>
      </c>
      <c r="K333" s="7">
        <f>INDEX(Table1[ISI_CONV],A:A)</f>
        <v>12</v>
      </c>
      <c r="L333" s="11">
        <f>INDEX(Table1[NOTA TOKO],Table4[[#This Row],[ROWID]])</f>
        <v>3456</v>
      </c>
      <c r="M333" t="str">
        <f>Table4[[#This Row],[SALES DICT]]</f>
        <v>V</v>
      </c>
      <c r="N333" t="str">
        <f>INDEX(Table1[TOKO-KOTA_H],A:A)</f>
        <v>ROYYAN-SOLO</v>
      </c>
      <c r="O333" t="str">
        <f>IF(INDEX(Table1[KODE BARANG],A:A)=0,"",INDEX(Table1[KODE BARANG],A:A))</f>
        <v>PIA-NB1</v>
      </c>
      <c r="P333" t="str">
        <f>INDEX(Table1[NAMA BARANG],A:A)</f>
        <v>PIANIKA LOVELY BIRU</v>
      </c>
      <c r="Q333" t="str">
        <f>INDEX(Table1[ADA DI DAFTAR STOCK?],A:A)</f>
        <v>ADA</v>
      </c>
      <c r="R333" t="str">
        <f>SUBSTITUTE(_xlfn.NUMBERVALUE(Table4[[#This Row],[JUMLAH]],",","."),",",".")</f>
        <v>12</v>
      </c>
      <c r="S333" t="str">
        <f>INDEX(Table1[SATUAN_CONV],A:A)</f>
        <v>PCS</v>
      </c>
      <c r="T333" s="10" t="str">
        <f>SUBSTITUTE(_xlfn.NUMBERVALUE(Table4[[#This Row],[HARGA]],",","."),",",".")</f>
        <v>90000</v>
      </c>
      <c r="U333" s="12" t="str">
        <f>SUBSTITUTE(Table4[[#This Row],[DISKON]],",",".")</f>
        <v/>
      </c>
      <c r="V333" s="12" t="str">
        <f>SUBSTITUTE(Table4[[#This Row],[DISKON NOTA]],",",".")</f>
        <v/>
      </c>
      <c r="W333" s="3">
        <f>INDEX(Table1[TANGGAL NOTA_H],A:A)</f>
        <v>45531</v>
      </c>
      <c r="X333" s="3" t="str">
        <f>IF(INDEX(Table1[TANGGAL GUDANG_H],A:A)="","",INDEX(Table1[TANGGAL GUDANG_H],A:A))</f>
        <v/>
      </c>
      <c r="Y333" s="3">
        <f>INDEX(Table1[TANGGAL UPDATE_H],A:A)</f>
        <v>45534</v>
      </c>
      <c r="Z333" t="str">
        <f>INDEX(Table1[KOMENTAR_H],A:A)</f>
        <v/>
      </c>
      <c r="AA333"/>
      <c r="AB333">
        <f>IF(Table4[[#This Row],[DISKON]]="",Table4[[#This Row],[HARGA]],Table4[[#This Row],[HARGA]]*Table4[[#This Row],[DISKON]])</f>
        <v>90000</v>
      </c>
      <c r="AC333">
        <f>Table4[[#This Row],[TATAL DISKON]]*Table4[[#This Row],[JUMLAH]]</f>
        <v>1080000</v>
      </c>
      <c r="AD333" t="str">
        <f>CONCATENATE(Table4[[#This Row],[SALES_C]],Table4[[#This Row],[NOTA TOKO]])</f>
        <v>V3456</v>
      </c>
      <c r="AE333">
        <f>INDEX(Table1[I],'4'!A:A)</f>
        <v>0</v>
      </c>
      <c r="AF333" t="e">
        <f>IF(Table4[[#This Row],[Column2]]="","",MATCH(Table4[[#This Row],[Column2]],AM:AM,0))</f>
        <v>#N/A</v>
      </c>
      <c r="AG333" t="str">
        <f>CONCATENATE(Table4[[#This Row],[TOKO-KOTA]],"_",Table4[[#This Row],[NAMA BARANG]])</f>
        <v>ROYYAN-SOLO_PIANIKA LOVELY BIRU</v>
      </c>
      <c r="AH333" t="str">
        <f>CONCATENATE(Table4[[#This Row],[CONCAT_TOKO KOTA + NAMA BARANG]],"_",Table4[[#This Row],[HARGA_C]])</f>
        <v>ROYYAN-SOLO_PIANIKA LOVELY BIRU_90000</v>
      </c>
      <c r="AK333" s="64">
        <v>2621</v>
      </c>
      <c r="AL333" s="8" t="s">
        <v>6664</v>
      </c>
      <c r="AM333" t="str">
        <f t="shared" si="5"/>
        <v>G2621</v>
      </c>
      <c r="AN333" t="e">
        <f>IF(Table10[[#This Row],[Column3]]="","",MATCH(Table10[[#This Row],[Column3]],AD:AD,0))</f>
        <v>#N/A</v>
      </c>
    </row>
    <row r="334" spans="1:40" ht="13.5" thickBot="1">
      <c r="A334" s="73">
        <v>369</v>
      </c>
      <c r="C334">
        <f>ROW()</f>
        <v>334</v>
      </c>
      <c r="D334">
        <f>INDEX(Table1[ROWID],A:A)</f>
        <v>369</v>
      </c>
      <c r="E334">
        <f>INDEX(Table1[//DBS],A:A)</f>
        <v>1399</v>
      </c>
      <c r="F334">
        <f>INDEX(Table1[HARGA_CONV],A:A)</f>
        <v>18500</v>
      </c>
      <c r="G334" t="str">
        <f>IF(INDEX(Table1[SALES_H],Table4[[#This Row],[ROWID]])=0,"",INDEX(Table1[SALES_H],Table4[[#This Row],[ROWID]]))</f>
        <v>A</v>
      </c>
      <c r="H334" t="str">
        <f>IF(Table4[[#This Row],[SALES]]="","",INDEX(SALES_DICT[2],MATCH(Table4[[#This Row],[SALES]],SALES_DICT[1],0)))</f>
        <v>A</v>
      </c>
      <c r="I334" s="2" t="str">
        <f>IF(INDEX(Table1[DISKON],A:A)=0,"",INDEX(Table1[DISKON],A:A))</f>
        <v/>
      </c>
      <c r="J334" s="2" t="str">
        <f>IF(INDEX(Table1[DISKON NOTA],A:A)=0,"",INDEX(Table1[DISKON NOTA],A:A))</f>
        <v/>
      </c>
      <c r="K334" s="7">
        <f>INDEX(Table1[ISI_CONV],A:A)</f>
        <v>100</v>
      </c>
      <c r="L334" s="11">
        <f>INDEX(Table1[NOTA TOKO],Table4[[#This Row],[ROWID]])</f>
        <v>3285</v>
      </c>
      <c r="M334" t="str">
        <f>Table4[[#This Row],[SALES DICT]]</f>
        <v>A</v>
      </c>
      <c r="N334" t="str">
        <f>INDEX(Table1[TOKO-KOTA_H],A:A)</f>
        <v>RENI-JATIMULYO</v>
      </c>
      <c r="O334" t="str">
        <f>IF(INDEX(Table1[KODE BARANG],A:A)=0,"",INDEX(Table1[KODE BARANG],A:A))</f>
        <v>IST-IM1</v>
      </c>
      <c r="P334" t="str">
        <f>INDEX(Table1[NAMA BARANG],A:A)</f>
        <v>ISI STAPLER 13/8 JOSS</v>
      </c>
      <c r="Q334" t="str">
        <f>INDEX(Table1[ADA DI DAFTAR STOCK?],A:A)</f>
        <v>ADA</v>
      </c>
      <c r="R334" t="str">
        <f>SUBSTITUTE(_xlfn.NUMBERVALUE(Table4[[#This Row],[JUMLAH]],",","."),",",".")</f>
        <v>100</v>
      </c>
      <c r="S334" t="str">
        <f>INDEX(Table1[SATUAN_CONV],A:A)</f>
        <v>PAK</v>
      </c>
      <c r="T334" s="10" t="str">
        <f>SUBSTITUTE(_xlfn.NUMBERVALUE(Table4[[#This Row],[HARGA]],",","."),",",".")</f>
        <v>18500</v>
      </c>
      <c r="U334" s="12" t="str">
        <f>SUBSTITUTE(Table4[[#This Row],[DISKON]],",",".")</f>
        <v/>
      </c>
      <c r="V334" s="12" t="str">
        <f>SUBSTITUTE(Table4[[#This Row],[DISKON NOTA]],",",".")</f>
        <v/>
      </c>
      <c r="W334" s="3">
        <f>INDEX(Table1[TANGGAL NOTA_H],A:A)</f>
        <v>45531</v>
      </c>
      <c r="X334" s="3" t="str">
        <f>IF(INDEX(Table1[TANGGAL GUDANG_H],A:A)="","",INDEX(Table1[TANGGAL GUDANG_H],A:A))</f>
        <v/>
      </c>
      <c r="Y334" s="3">
        <f>INDEX(Table1[TANGGAL UPDATE_H],A:A)</f>
        <v>45534</v>
      </c>
      <c r="Z334" t="str">
        <f>INDEX(Table1[KOMENTAR_H],A:A)</f>
        <v/>
      </c>
      <c r="AA334"/>
      <c r="AB334">
        <f>IF(Table4[[#This Row],[DISKON]]="",Table4[[#This Row],[HARGA]],Table4[[#This Row],[HARGA]]*Table4[[#This Row],[DISKON]])</f>
        <v>18500</v>
      </c>
      <c r="AC334">
        <f>Table4[[#This Row],[TATAL DISKON]]*Table4[[#This Row],[JUMLAH]]</f>
        <v>1850000</v>
      </c>
      <c r="AD334" t="str">
        <f>CONCATENATE(Table4[[#This Row],[SALES_C]],Table4[[#This Row],[NOTA TOKO]])</f>
        <v>A3285</v>
      </c>
      <c r="AE334">
        <f>INDEX(Table1[I],'4'!A:A)</f>
        <v>0</v>
      </c>
      <c r="AF334" t="e">
        <f>IF(Table4[[#This Row],[Column2]]="","",MATCH(Table4[[#This Row],[Column2]],AM:AM,0))</f>
        <v>#N/A</v>
      </c>
      <c r="AG334" t="str">
        <f>CONCATENATE(Table4[[#This Row],[TOKO-KOTA]],"_",Table4[[#This Row],[NAMA BARANG]])</f>
        <v>RENI-JATIMULYO_ISI STAPLER 13/8 JOSS</v>
      </c>
      <c r="AH334" t="str">
        <f>CONCATENATE(Table4[[#This Row],[CONCAT_TOKO KOTA + NAMA BARANG]],"_",Table4[[#This Row],[HARGA_C]])</f>
        <v>RENI-JATIMULYO_ISI STAPLER 13/8 JOSS_18500</v>
      </c>
      <c r="AK334" s="64">
        <v>2621</v>
      </c>
      <c r="AL334" s="8" t="s">
        <v>6664</v>
      </c>
      <c r="AM334" t="str">
        <f t="shared" si="5"/>
        <v>G2621</v>
      </c>
      <c r="AN334" t="e">
        <f>IF(Table10[[#This Row],[Column3]]="","",MATCH(Table10[[#This Row],[Column3]],AD:AD,0))</f>
        <v>#N/A</v>
      </c>
    </row>
    <row r="335" spans="1:40" ht="13.5" thickBot="1">
      <c r="A335" s="73">
        <v>370</v>
      </c>
      <c r="C335">
        <f>ROW()</f>
        <v>335</v>
      </c>
      <c r="D335">
        <f>INDEX(Table1[ROWID],A:A)</f>
        <v>369</v>
      </c>
      <c r="E335">
        <f>INDEX(Table1[//DBS],A:A)</f>
        <v>903</v>
      </c>
      <c r="F335">
        <f>INDEX(Table1[HARGA_CONV],A:A)</f>
        <v>33000</v>
      </c>
      <c r="G335" t="str">
        <f>IF(INDEX(Table1[SALES_H],Table4[[#This Row],[ROWID]])=0,"",INDEX(Table1[SALES_H],Table4[[#This Row],[ROWID]]))</f>
        <v>A</v>
      </c>
      <c r="H335" t="str">
        <f>IF(Table4[[#This Row],[SALES]]="","",INDEX(SALES_DICT[2],MATCH(Table4[[#This Row],[SALES]],SALES_DICT[1],0)))</f>
        <v>A</v>
      </c>
      <c r="I335" s="2">
        <f>IF(INDEX(Table1[DISKON],A:A)=0,"",INDEX(Table1[DISKON],A:A))</f>
        <v>0.1</v>
      </c>
      <c r="J335" s="2" t="str">
        <f>IF(INDEX(Table1[DISKON NOTA],A:A)=0,"",INDEX(Table1[DISKON NOTA],A:A))</f>
        <v/>
      </c>
      <c r="K335" s="7">
        <f>INDEX(Table1[ISI_CONV],A:A)</f>
        <v>60</v>
      </c>
      <c r="L335" s="11">
        <f>INDEX(Table1[NOTA TOKO],Table4[[#This Row],[ROWID]])</f>
        <v>3285</v>
      </c>
      <c r="M335" t="str">
        <f>Table4[[#This Row],[SALES DICT]]</f>
        <v>A</v>
      </c>
      <c r="N335" t="str">
        <f>INDEX(Table1[TOKO-KOTA_H],A:A)</f>
        <v>RENI-JATIMULYO</v>
      </c>
      <c r="O335" t="str">
        <f>IF(INDEX(Table1[KODE BARANG],A:A)=0,"",INDEX(Table1[KODE BARANG],A:A))</f>
        <v>CUT-TC8</v>
      </c>
      <c r="P335" t="str">
        <f>INDEX(Table1[NAMA BARANG],A:A)</f>
        <v>CUTTER TACO 88 BESAR</v>
      </c>
      <c r="Q335" t="str">
        <f>INDEX(Table1[ADA DI DAFTAR STOCK?],A:A)</f>
        <v>ADA</v>
      </c>
      <c r="R335" t="str">
        <f>SUBSTITUTE(_xlfn.NUMBERVALUE(Table4[[#This Row],[JUMLAH]],",","."),",",".")</f>
        <v>60</v>
      </c>
      <c r="S335" t="str">
        <f>INDEX(Table1[SATUAN_CONV],A:A)</f>
        <v>LSN</v>
      </c>
      <c r="T335" s="10" t="str">
        <f>SUBSTITUTE(_xlfn.NUMBERVALUE(Table4[[#This Row],[HARGA]],",","."),",",".")</f>
        <v>33000</v>
      </c>
      <c r="U335" s="12" t="str">
        <f>SUBSTITUTE(Table4[[#This Row],[DISKON]],",",".")</f>
        <v>0.1</v>
      </c>
      <c r="V335" s="12" t="str">
        <f>SUBSTITUTE(Table4[[#This Row],[DISKON NOTA]],",",".")</f>
        <v/>
      </c>
      <c r="W335" s="3">
        <f>INDEX(Table1[TANGGAL NOTA_H],A:A)</f>
        <v>45531</v>
      </c>
      <c r="X335" s="3" t="str">
        <f>IF(INDEX(Table1[TANGGAL GUDANG_H],A:A)="","",INDEX(Table1[TANGGAL GUDANG_H],A:A))</f>
        <v/>
      </c>
      <c r="Y335" s="3">
        <f>INDEX(Table1[TANGGAL UPDATE_H],A:A)</f>
        <v>45534</v>
      </c>
      <c r="Z335" t="str">
        <f>INDEX(Table1[KOMENTAR_H],A:A)</f>
        <v/>
      </c>
      <c r="AA335"/>
      <c r="AB335">
        <f>IF(Table4[[#This Row],[DISKON]]="",Table4[[#This Row],[HARGA]],Table4[[#This Row],[HARGA]]*Table4[[#This Row],[DISKON]])</f>
        <v>3300</v>
      </c>
      <c r="AC335">
        <f>Table4[[#This Row],[TATAL DISKON]]*Table4[[#This Row],[JUMLAH]]</f>
        <v>198000</v>
      </c>
      <c r="AD335" t="str">
        <f>CONCATENATE(Table4[[#This Row],[SALES_C]],Table4[[#This Row],[NOTA TOKO]])</f>
        <v>A3285</v>
      </c>
      <c r="AE335">
        <f>INDEX(Table1[I],'4'!A:A)</f>
        <v>0</v>
      </c>
      <c r="AF335" t="e">
        <f>IF(Table4[[#This Row],[Column2]]="","",MATCH(Table4[[#This Row],[Column2]],AM:AM,0))</f>
        <v>#N/A</v>
      </c>
      <c r="AG335" t="str">
        <f>CONCATENATE(Table4[[#This Row],[TOKO-KOTA]],"_",Table4[[#This Row],[NAMA BARANG]])</f>
        <v>RENI-JATIMULYO_CUTTER TACO 88 BESAR</v>
      </c>
      <c r="AH335" t="str">
        <f>CONCATENATE(Table4[[#This Row],[CONCAT_TOKO KOTA + NAMA BARANG]],"_",Table4[[#This Row],[HARGA_C]])</f>
        <v>RENI-JATIMULYO_CUTTER TACO 88 BESAR_33000</v>
      </c>
      <c r="AK335" s="64">
        <v>2621</v>
      </c>
      <c r="AL335" s="8" t="s">
        <v>6664</v>
      </c>
      <c r="AM335" t="str">
        <f t="shared" si="5"/>
        <v>G2621</v>
      </c>
      <c r="AN335" t="e">
        <f>IF(Table10[[#This Row],[Column3]]="","",MATCH(Table10[[#This Row],[Column3]],AD:AD,0))</f>
        <v>#N/A</v>
      </c>
    </row>
    <row r="336" spans="1:40" ht="13.5" thickBot="1">
      <c r="A336" s="73">
        <v>371</v>
      </c>
      <c r="C336">
        <f>ROW()</f>
        <v>336</v>
      </c>
      <c r="D336">
        <f>INDEX(Table1[ROWID],A:A)</f>
        <v>369</v>
      </c>
      <c r="E336" t="str">
        <f>INDEX(Table1[//DBS],A:A)</f>
        <v/>
      </c>
      <c r="F336">
        <f>INDEX(Table1[HARGA_CONV],A:A)</f>
        <v>1000</v>
      </c>
      <c r="G336" t="str">
        <f>IF(INDEX(Table1[SALES_H],Table4[[#This Row],[ROWID]])=0,"",INDEX(Table1[SALES_H],Table4[[#This Row],[ROWID]]))</f>
        <v>A</v>
      </c>
      <c r="H336" t="str">
        <f>IF(Table4[[#This Row],[SALES]]="","",INDEX(SALES_DICT[2],MATCH(Table4[[#This Row],[SALES]],SALES_DICT[1],0)))</f>
        <v>A</v>
      </c>
      <c r="I336" s="2" t="str">
        <f>IF(INDEX(Table1[DISKON],A:A)=0,"",INDEX(Table1[DISKON],A:A))</f>
        <v/>
      </c>
      <c r="J336" s="2" t="str">
        <f>IF(INDEX(Table1[DISKON NOTA],A:A)=0,"",INDEX(Table1[DISKON NOTA],A:A))</f>
        <v/>
      </c>
      <c r="K336" s="7">
        <f>INDEX(Table1[ISI_CONV],A:A)</f>
        <v>500</v>
      </c>
      <c r="L336" s="11">
        <f>INDEX(Table1[NOTA TOKO],Table4[[#This Row],[ROWID]])</f>
        <v>3285</v>
      </c>
      <c r="M336" t="str">
        <f>Table4[[#This Row],[SALES DICT]]</f>
        <v>A</v>
      </c>
      <c r="N336" t="str">
        <f>INDEX(Table1[TOKO-KOTA_H],A:A)</f>
        <v>RENI-JATIMULYO</v>
      </c>
      <c r="O336" t="str">
        <f>IF(INDEX(Table1[KODE BARANG],A:A)=0,"",INDEX(Table1[KODE BARANG],A:A))</f>
        <v/>
      </c>
      <c r="P336" t="str">
        <f>INDEX(Table1[NAMA BARANG],A:A)</f>
        <v>UNDANGAN ULTAH AP 233</v>
      </c>
      <c r="Q336" t="str">
        <f>INDEX(Table1[ADA DI DAFTAR STOCK?],A:A)</f>
        <v>TIDAK ADA</v>
      </c>
      <c r="R336" t="str">
        <f>SUBSTITUTE(_xlfn.NUMBERVALUE(Table4[[#This Row],[JUMLAH]],",","."),",",".")</f>
        <v>500</v>
      </c>
      <c r="S336" t="str">
        <f>INDEX(Table1[SATUAN_CONV],A:A)</f>
        <v>PCS</v>
      </c>
      <c r="T336" s="10" t="str">
        <f>SUBSTITUTE(_xlfn.NUMBERVALUE(Table4[[#This Row],[HARGA]],",","."),",",".")</f>
        <v>1000</v>
      </c>
      <c r="U336" s="12" t="str">
        <f>SUBSTITUTE(Table4[[#This Row],[DISKON]],",",".")</f>
        <v/>
      </c>
      <c r="V336" s="12" t="str">
        <f>SUBSTITUTE(Table4[[#This Row],[DISKON NOTA]],",",".")</f>
        <v/>
      </c>
      <c r="W336" s="3">
        <f>INDEX(Table1[TANGGAL NOTA_H],A:A)</f>
        <v>45531</v>
      </c>
      <c r="X336" s="3" t="str">
        <f>IF(INDEX(Table1[TANGGAL GUDANG_H],A:A)="","",INDEX(Table1[TANGGAL GUDANG_H],A:A))</f>
        <v/>
      </c>
      <c r="Y336" s="3">
        <f>INDEX(Table1[TANGGAL UPDATE_H],A:A)</f>
        <v>45534</v>
      </c>
      <c r="Z336" t="str">
        <f>INDEX(Table1[KOMENTAR_H],A:A)</f>
        <v/>
      </c>
      <c r="AA336"/>
      <c r="AB336">
        <f>IF(Table4[[#This Row],[DISKON]]="",Table4[[#This Row],[HARGA]],Table4[[#This Row],[HARGA]]*Table4[[#This Row],[DISKON]])</f>
        <v>1000</v>
      </c>
      <c r="AC336">
        <f>Table4[[#This Row],[TATAL DISKON]]*Table4[[#This Row],[JUMLAH]]</f>
        <v>500000</v>
      </c>
      <c r="AD336" t="str">
        <f>CONCATENATE(Table4[[#This Row],[SALES_C]],Table4[[#This Row],[NOTA TOKO]])</f>
        <v>A3285</v>
      </c>
      <c r="AE336">
        <f>INDEX(Table1[I],'4'!A:A)</f>
        <v>0</v>
      </c>
      <c r="AF336" t="e">
        <f>IF(Table4[[#This Row],[Column2]]="","",MATCH(Table4[[#This Row],[Column2]],AM:AM,0))</f>
        <v>#N/A</v>
      </c>
      <c r="AG336" t="str">
        <f>CONCATENATE(Table4[[#This Row],[TOKO-KOTA]],"_",Table4[[#This Row],[NAMA BARANG]])</f>
        <v>RENI-JATIMULYO_UNDANGAN ULTAH AP 233</v>
      </c>
      <c r="AH336" t="str">
        <f>CONCATENATE(Table4[[#This Row],[CONCAT_TOKO KOTA + NAMA BARANG]],"_",Table4[[#This Row],[HARGA_C]])</f>
        <v>RENI-JATIMULYO_UNDANGAN ULTAH AP 233_1000</v>
      </c>
      <c r="AK336" s="64">
        <v>2621</v>
      </c>
      <c r="AL336" s="8" t="s">
        <v>6664</v>
      </c>
      <c r="AM336" t="str">
        <f t="shared" si="5"/>
        <v>G2621</v>
      </c>
      <c r="AN336" t="e">
        <f>IF(Table10[[#This Row],[Column3]]="","",MATCH(Table10[[#This Row],[Column3]],AD:AD,0))</f>
        <v>#N/A</v>
      </c>
    </row>
    <row r="337" spans="1:40" ht="13.5" thickBot="1">
      <c r="A337" s="73">
        <v>372</v>
      </c>
      <c r="C337">
        <f>ROW()</f>
        <v>337</v>
      </c>
      <c r="D337">
        <f>INDEX(Table1[ROWID],A:A)</f>
        <v>369</v>
      </c>
      <c r="E337" t="str">
        <f>INDEX(Table1[//DBS],A:A)</f>
        <v/>
      </c>
      <c r="F337">
        <f>INDEX(Table1[HARGA_CONV],A:A)</f>
        <v>1000</v>
      </c>
      <c r="G337" t="str">
        <f>IF(INDEX(Table1[SALES_H],Table4[[#This Row],[ROWID]])=0,"",INDEX(Table1[SALES_H],Table4[[#This Row],[ROWID]]))</f>
        <v>A</v>
      </c>
      <c r="H337" t="str">
        <f>IF(Table4[[#This Row],[SALES]]="","",INDEX(SALES_DICT[2],MATCH(Table4[[#This Row],[SALES]],SALES_DICT[1],0)))</f>
        <v>A</v>
      </c>
      <c r="I337" s="2" t="str">
        <f>IF(INDEX(Table1[DISKON],A:A)=0,"",INDEX(Table1[DISKON],A:A))</f>
        <v/>
      </c>
      <c r="J337" s="2" t="str">
        <f>IF(INDEX(Table1[DISKON NOTA],A:A)=0,"",INDEX(Table1[DISKON NOTA],A:A))</f>
        <v/>
      </c>
      <c r="K337" s="7">
        <f>INDEX(Table1[ISI_CONV],A:A)</f>
        <v>500</v>
      </c>
      <c r="L337" s="11">
        <f>INDEX(Table1[NOTA TOKO],Table4[[#This Row],[ROWID]])</f>
        <v>3285</v>
      </c>
      <c r="M337" t="str">
        <f>Table4[[#This Row],[SALES DICT]]</f>
        <v>A</v>
      </c>
      <c r="N337" t="str">
        <f>INDEX(Table1[TOKO-KOTA_H],A:A)</f>
        <v>RENI-JATIMULYO</v>
      </c>
      <c r="O337" t="str">
        <f>IF(INDEX(Table1[KODE BARANG],A:A)=0,"",INDEX(Table1[KODE BARANG],A:A))</f>
        <v/>
      </c>
      <c r="P337" t="str">
        <f>INDEX(Table1[NAMA BARANG],A:A)</f>
        <v>UNDANGAN ULTAH PANJANG</v>
      </c>
      <c r="Q337" t="str">
        <f>INDEX(Table1[ADA DI DAFTAR STOCK?],A:A)</f>
        <v>TIDAK ADA</v>
      </c>
      <c r="R337" t="str">
        <f>SUBSTITUTE(_xlfn.NUMBERVALUE(Table4[[#This Row],[JUMLAH]],",","."),",",".")</f>
        <v>500</v>
      </c>
      <c r="S337" t="str">
        <f>INDEX(Table1[SATUAN_CONV],A:A)</f>
        <v>PCS</v>
      </c>
      <c r="T337" s="10" t="str">
        <f>SUBSTITUTE(_xlfn.NUMBERVALUE(Table4[[#This Row],[HARGA]],",","."),",",".")</f>
        <v>1000</v>
      </c>
      <c r="U337" s="12" t="str">
        <f>SUBSTITUTE(Table4[[#This Row],[DISKON]],",",".")</f>
        <v/>
      </c>
      <c r="V337" s="12" t="str">
        <f>SUBSTITUTE(Table4[[#This Row],[DISKON NOTA]],",",".")</f>
        <v/>
      </c>
      <c r="W337" s="3">
        <f>INDEX(Table1[TANGGAL NOTA_H],A:A)</f>
        <v>45531</v>
      </c>
      <c r="X337" s="3" t="str">
        <f>IF(INDEX(Table1[TANGGAL GUDANG_H],A:A)="","",INDEX(Table1[TANGGAL GUDANG_H],A:A))</f>
        <v/>
      </c>
      <c r="Y337" s="3">
        <f>INDEX(Table1[TANGGAL UPDATE_H],A:A)</f>
        <v>45534</v>
      </c>
      <c r="Z337" t="str">
        <f>INDEX(Table1[KOMENTAR_H],A:A)</f>
        <v/>
      </c>
      <c r="AA337"/>
      <c r="AB337">
        <f>IF(Table4[[#This Row],[DISKON]]="",Table4[[#This Row],[HARGA]],Table4[[#This Row],[HARGA]]*Table4[[#This Row],[DISKON]])</f>
        <v>1000</v>
      </c>
      <c r="AC337">
        <f>Table4[[#This Row],[TATAL DISKON]]*Table4[[#This Row],[JUMLAH]]</f>
        <v>500000</v>
      </c>
      <c r="AD337" t="str">
        <f>CONCATENATE(Table4[[#This Row],[SALES_C]],Table4[[#This Row],[NOTA TOKO]])</f>
        <v>A3285</v>
      </c>
      <c r="AE337">
        <f>INDEX(Table1[I],'4'!A:A)</f>
        <v>0</v>
      </c>
      <c r="AF337" t="e">
        <f>IF(Table4[[#This Row],[Column2]]="","",MATCH(Table4[[#This Row],[Column2]],AM:AM,0))</f>
        <v>#N/A</v>
      </c>
      <c r="AG337" t="str">
        <f>CONCATENATE(Table4[[#This Row],[TOKO-KOTA]],"_",Table4[[#This Row],[NAMA BARANG]])</f>
        <v>RENI-JATIMULYO_UNDANGAN ULTAH PANJANG</v>
      </c>
      <c r="AH337" t="str">
        <f>CONCATENATE(Table4[[#This Row],[CONCAT_TOKO KOTA + NAMA BARANG]],"_",Table4[[#This Row],[HARGA_C]])</f>
        <v>RENI-JATIMULYO_UNDANGAN ULTAH PANJANG_1000</v>
      </c>
      <c r="AK337" s="64">
        <v>2621</v>
      </c>
      <c r="AL337" s="8" t="s">
        <v>6664</v>
      </c>
      <c r="AM337" t="str">
        <f t="shared" si="5"/>
        <v>G2621</v>
      </c>
      <c r="AN337" t="e">
        <f>IF(Table10[[#This Row],[Column3]]="","",MATCH(Table10[[#This Row],[Column3]],AD:AD,0))</f>
        <v>#N/A</v>
      </c>
    </row>
    <row r="338" spans="1:40" ht="13.5" thickBot="1">
      <c r="A338" s="73">
        <v>374</v>
      </c>
      <c r="C338">
        <f>ROW()</f>
        <v>338</v>
      </c>
      <c r="D338">
        <f>INDEX(Table1[ROWID],A:A)</f>
        <v>374</v>
      </c>
      <c r="E338">
        <f>INDEX(Table1[//DBS],A:A)</f>
        <v>69</v>
      </c>
      <c r="F338">
        <f>INDEX(Table1[HARGA_CONV],A:A)</f>
        <v>10000</v>
      </c>
      <c r="G338" t="str">
        <f>IF(INDEX(Table1[SALES_H],Table4[[#This Row],[ROWID]])=0,"",INDEX(Table1[SALES_H],Table4[[#This Row],[ROWID]]))</f>
        <v>A</v>
      </c>
      <c r="H338" t="str">
        <f>IF(Table4[[#This Row],[SALES]]="","",INDEX(SALES_DICT[2],MATCH(Table4[[#This Row],[SALES]],SALES_DICT[1],0)))</f>
        <v>A</v>
      </c>
      <c r="I338" s="2" t="str">
        <f>IF(INDEX(Table1[DISKON],A:A)=0,"",INDEX(Table1[DISKON],A:A))</f>
        <v/>
      </c>
      <c r="J338" s="2" t="str">
        <f>IF(INDEX(Table1[DISKON NOTA],A:A)=0,"",INDEX(Table1[DISKON NOTA],A:A))</f>
        <v/>
      </c>
      <c r="K338" s="7">
        <f>INDEX(Table1[ISI_CONV],A:A)</f>
        <v>60</v>
      </c>
      <c r="L338" s="11">
        <f>INDEX(Table1[NOTA TOKO],Table4[[#This Row],[ROWID]])</f>
        <v>3286</v>
      </c>
      <c r="M338" t="str">
        <f>Table4[[#This Row],[SALES DICT]]</f>
        <v>A</v>
      </c>
      <c r="N338" t="str">
        <f>INDEX(Table1[TOKO-KOTA_H],A:A)</f>
        <v>IVONE-BUMIAYU</v>
      </c>
      <c r="O338" t="str">
        <f>IF(INDEX(Table1[KODE BARANG],A:A)=0,"",INDEX(Table1[KODE BARANG],A:A))</f>
        <v>AGE-NB20</v>
      </c>
      <c r="P338" t="str">
        <f>INDEX(Table1[NAMA BARANG],A:A)</f>
        <v>AGENDA 50K BC-511 (35-50)</v>
      </c>
      <c r="Q338" t="str">
        <f>INDEX(Table1[ADA DI DAFTAR STOCK?],A:A)</f>
        <v>ADA</v>
      </c>
      <c r="R338" t="str">
        <f>SUBSTITUTE(_xlfn.NUMBERVALUE(Table4[[#This Row],[JUMLAH]],",","."),",",".")</f>
        <v>60</v>
      </c>
      <c r="S338" t="str">
        <f>INDEX(Table1[SATUAN_CONV],A:A)</f>
        <v>PCS</v>
      </c>
      <c r="T338" s="10" t="str">
        <f>SUBSTITUTE(_xlfn.NUMBERVALUE(Table4[[#This Row],[HARGA]],",","."),",",".")</f>
        <v>10000</v>
      </c>
      <c r="U338" s="12" t="str">
        <f>SUBSTITUTE(Table4[[#This Row],[DISKON]],",",".")</f>
        <v/>
      </c>
      <c r="V338" s="12" t="str">
        <f>SUBSTITUTE(Table4[[#This Row],[DISKON NOTA]],",",".")</f>
        <v/>
      </c>
      <c r="W338" s="3">
        <f>INDEX(Table1[TANGGAL NOTA_H],A:A)</f>
        <v>45531</v>
      </c>
      <c r="X338" s="3" t="str">
        <f>IF(INDEX(Table1[TANGGAL GUDANG_H],A:A)="","",INDEX(Table1[TANGGAL GUDANG_H],A:A))</f>
        <v/>
      </c>
      <c r="Y338" s="3">
        <f>INDEX(Table1[TANGGAL UPDATE_H],A:A)</f>
        <v>45534</v>
      </c>
      <c r="Z338" t="str">
        <f>INDEX(Table1[KOMENTAR_H],A:A)</f>
        <v/>
      </c>
      <c r="AA338"/>
      <c r="AB338">
        <f>IF(Table4[[#This Row],[DISKON]]="",Table4[[#This Row],[HARGA]],Table4[[#This Row],[HARGA]]*Table4[[#This Row],[DISKON]])</f>
        <v>10000</v>
      </c>
      <c r="AC338">
        <f>Table4[[#This Row],[TATAL DISKON]]*Table4[[#This Row],[JUMLAH]]</f>
        <v>600000</v>
      </c>
      <c r="AD338" t="str">
        <f>CONCATENATE(Table4[[#This Row],[SALES_C]],Table4[[#This Row],[NOTA TOKO]])</f>
        <v>A3286</v>
      </c>
      <c r="AE338">
        <f>INDEX(Table1[I],'4'!A:A)</f>
        <v>0</v>
      </c>
      <c r="AF338" t="e">
        <f>IF(Table4[[#This Row],[Column2]]="","",MATCH(Table4[[#This Row],[Column2]],AM:AM,0))</f>
        <v>#N/A</v>
      </c>
      <c r="AG338" t="str">
        <f>CONCATENATE(Table4[[#This Row],[TOKO-KOTA]],"_",Table4[[#This Row],[NAMA BARANG]])</f>
        <v>IVONE-BUMIAYU_AGENDA 50K BC-511 (35-50)</v>
      </c>
      <c r="AH338" t="str">
        <f>CONCATENATE(Table4[[#This Row],[CONCAT_TOKO KOTA + NAMA BARANG]],"_",Table4[[#This Row],[HARGA_C]])</f>
        <v>IVONE-BUMIAYU_AGENDA 50K BC-511 (35-50)_10000</v>
      </c>
      <c r="AK338" s="64">
        <v>2621</v>
      </c>
      <c r="AL338" s="8" t="s">
        <v>6664</v>
      </c>
      <c r="AM338" t="str">
        <f t="shared" si="5"/>
        <v>G2621</v>
      </c>
      <c r="AN338" t="e">
        <f>IF(Table10[[#This Row],[Column3]]="","",MATCH(Table10[[#This Row],[Column3]],AD:AD,0))</f>
        <v>#N/A</v>
      </c>
    </row>
    <row r="339" spans="1:40" ht="13.5" thickBot="1">
      <c r="A339" s="73">
        <v>375</v>
      </c>
      <c r="C339">
        <f>ROW()</f>
        <v>339</v>
      </c>
      <c r="D339">
        <f>INDEX(Table1[ROWID],A:A)</f>
        <v>374</v>
      </c>
      <c r="E339">
        <f>INDEX(Table1[//DBS],A:A)</f>
        <v>65</v>
      </c>
      <c r="F339">
        <f>INDEX(Table1[HARGA_CONV],A:A)</f>
        <v>25000</v>
      </c>
      <c r="G339" t="str">
        <f>IF(INDEX(Table1[SALES_H],Table4[[#This Row],[ROWID]])=0,"",INDEX(Table1[SALES_H],Table4[[#This Row],[ROWID]]))</f>
        <v>A</v>
      </c>
      <c r="H339" t="str">
        <f>IF(Table4[[#This Row],[SALES]]="","",INDEX(SALES_DICT[2],MATCH(Table4[[#This Row],[SALES]],SALES_DICT[1],0)))</f>
        <v>A</v>
      </c>
      <c r="I339" s="2" t="str">
        <f>IF(INDEX(Table1[DISKON],A:A)=0,"",INDEX(Table1[DISKON],A:A))</f>
        <v/>
      </c>
      <c r="J339" s="2" t="str">
        <f>IF(INDEX(Table1[DISKON NOTA],A:A)=0,"",INDEX(Table1[DISKON NOTA],A:A))</f>
        <v/>
      </c>
      <c r="K339" s="7">
        <f>INDEX(Table1[ISI_CONV],A:A)</f>
        <v>24</v>
      </c>
      <c r="L339" s="11">
        <f>INDEX(Table1[NOTA TOKO],Table4[[#This Row],[ROWID]])</f>
        <v>3286</v>
      </c>
      <c r="M339" t="str">
        <f>Table4[[#This Row],[SALES DICT]]</f>
        <v>A</v>
      </c>
      <c r="N339" t="str">
        <f>INDEX(Table1[TOKO-KOTA_H],A:A)</f>
        <v>IVONE-BUMIAYU</v>
      </c>
      <c r="O339" t="str">
        <f>IF(INDEX(Table1[KODE BARANG],A:A)=0,"",INDEX(Table1[KODE BARANG],A:A))</f>
        <v>AGE-NB16</v>
      </c>
      <c r="P339" t="str">
        <f>INDEX(Table1[NAMA BARANG],A:A)</f>
        <v>AGENDA BRANDED KANCING LV BUNGA</v>
      </c>
      <c r="Q339" t="str">
        <f>INDEX(Table1[ADA DI DAFTAR STOCK?],A:A)</f>
        <v>ADA</v>
      </c>
      <c r="R339" t="str">
        <f>SUBSTITUTE(_xlfn.NUMBERVALUE(Table4[[#This Row],[JUMLAH]],",","."),",",".")</f>
        <v>24</v>
      </c>
      <c r="S339" t="str">
        <f>INDEX(Table1[SATUAN_CONV],A:A)</f>
        <v>PCS</v>
      </c>
      <c r="T339" s="10" t="str">
        <f>SUBSTITUTE(_xlfn.NUMBERVALUE(Table4[[#This Row],[HARGA]],",","."),",",".")</f>
        <v>25000</v>
      </c>
      <c r="U339" s="12" t="str">
        <f>SUBSTITUTE(Table4[[#This Row],[DISKON]],",",".")</f>
        <v/>
      </c>
      <c r="V339" s="12" t="str">
        <f>SUBSTITUTE(Table4[[#This Row],[DISKON NOTA]],",",".")</f>
        <v/>
      </c>
      <c r="W339" s="3">
        <f>INDEX(Table1[TANGGAL NOTA_H],A:A)</f>
        <v>45531</v>
      </c>
      <c r="X339" s="3" t="str">
        <f>IF(INDEX(Table1[TANGGAL GUDANG_H],A:A)="","",INDEX(Table1[TANGGAL GUDANG_H],A:A))</f>
        <v/>
      </c>
      <c r="Y339" s="3">
        <f>INDEX(Table1[TANGGAL UPDATE_H],A:A)</f>
        <v>45534</v>
      </c>
      <c r="Z339" t="str">
        <f>INDEX(Table1[KOMENTAR_H],A:A)</f>
        <v/>
      </c>
      <c r="AA339"/>
      <c r="AB339">
        <f>IF(Table4[[#This Row],[DISKON]]="",Table4[[#This Row],[HARGA]],Table4[[#This Row],[HARGA]]*Table4[[#This Row],[DISKON]])</f>
        <v>25000</v>
      </c>
      <c r="AC339">
        <f>Table4[[#This Row],[TATAL DISKON]]*Table4[[#This Row],[JUMLAH]]</f>
        <v>600000</v>
      </c>
      <c r="AD339" t="str">
        <f>CONCATENATE(Table4[[#This Row],[SALES_C]],Table4[[#This Row],[NOTA TOKO]])</f>
        <v>A3286</v>
      </c>
      <c r="AE339">
        <f>INDEX(Table1[I],'4'!A:A)</f>
        <v>0</v>
      </c>
      <c r="AF339" t="e">
        <f>IF(Table4[[#This Row],[Column2]]="","",MATCH(Table4[[#This Row],[Column2]],AM:AM,0))</f>
        <v>#N/A</v>
      </c>
      <c r="AG339" t="str">
        <f>CONCATENATE(Table4[[#This Row],[TOKO-KOTA]],"_",Table4[[#This Row],[NAMA BARANG]])</f>
        <v>IVONE-BUMIAYU_AGENDA BRANDED KANCING LV BUNGA</v>
      </c>
      <c r="AH339" t="str">
        <f>CONCATENATE(Table4[[#This Row],[CONCAT_TOKO KOTA + NAMA BARANG]],"_",Table4[[#This Row],[HARGA_C]])</f>
        <v>IVONE-BUMIAYU_AGENDA BRANDED KANCING LV BUNGA_25000</v>
      </c>
      <c r="AK339" s="64">
        <v>2621</v>
      </c>
      <c r="AL339" s="8" t="s">
        <v>6664</v>
      </c>
      <c r="AM339" t="str">
        <f t="shared" si="5"/>
        <v>G2621</v>
      </c>
      <c r="AN339" t="e">
        <f>IF(Table10[[#This Row],[Column3]]="","",MATCH(Table10[[#This Row],[Column3]],AD:AD,0))</f>
        <v>#N/A</v>
      </c>
    </row>
    <row r="340" spans="1:40" ht="13.5" thickBot="1">
      <c r="A340" s="73">
        <v>376</v>
      </c>
      <c r="C340">
        <f>ROW()</f>
        <v>340</v>
      </c>
      <c r="D340">
        <f>INDEX(Table1[ROWID],A:A)</f>
        <v>374</v>
      </c>
      <c r="E340">
        <f>INDEX(Table1[//DBS],A:A)</f>
        <v>66</v>
      </c>
      <c r="F340">
        <f>INDEX(Table1[HARGA_CONV],A:A)</f>
        <v>25000</v>
      </c>
      <c r="G340" t="str">
        <f>IF(INDEX(Table1[SALES_H],Table4[[#This Row],[ROWID]])=0,"",INDEX(Table1[SALES_H],Table4[[#This Row],[ROWID]]))</f>
        <v>A</v>
      </c>
      <c r="H340" t="str">
        <f>IF(Table4[[#This Row],[SALES]]="","",INDEX(SALES_DICT[2],MATCH(Table4[[#This Row],[SALES]],SALES_DICT[1],0)))</f>
        <v>A</v>
      </c>
      <c r="I340" s="2" t="str">
        <f>IF(INDEX(Table1[DISKON],A:A)=0,"",INDEX(Table1[DISKON],A:A))</f>
        <v/>
      </c>
      <c r="J340" s="2" t="str">
        <f>IF(INDEX(Table1[DISKON NOTA],A:A)=0,"",INDEX(Table1[DISKON NOTA],A:A))</f>
        <v/>
      </c>
      <c r="K340" s="7">
        <f>INDEX(Table1[ISI_CONV],A:A)</f>
        <v>9</v>
      </c>
      <c r="L340" s="11">
        <f>INDEX(Table1[NOTA TOKO],Table4[[#This Row],[ROWID]])</f>
        <v>3286</v>
      </c>
      <c r="M340" t="str">
        <f>Table4[[#This Row],[SALES DICT]]</f>
        <v>A</v>
      </c>
      <c r="N340" t="str">
        <f>INDEX(Table1[TOKO-KOTA_H],A:A)</f>
        <v>IVONE-BUMIAYU</v>
      </c>
      <c r="O340" t="str">
        <f>IF(INDEX(Table1[KODE BARANG],A:A)=0,"",INDEX(Table1[KODE BARANG],A:A))</f>
        <v>AGE-NB17</v>
      </c>
      <c r="P340" t="str">
        <f>INDEX(Table1[NAMA BARANG],A:A)</f>
        <v>AGENDA BRANDED KANCING LV KOTAK</v>
      </c>
      <c r="Q340" t="str">
        <f>INDEX(Table1[ADA DI DAFTAR STOCK?],A:A)</f>
        <v>ADA</v>
      </c>
      <c r="R340" t="str">
        <f>SUBSTITUTE(_xlfn.NUMBERVALUE(Table4[[#This Row],[JUMLAH]],",","."),",",".")</f>
        <v>9</v>
      </c>
      <c r="S340" t="str">
        <f>INDEX(Table1[SATUAN_CONV],A:A)</f>
        <v>PCS</v>
      </c>
      <c r="T340" s="10" t="str">
        <f>SUBSTITUTE(_xlfn.NUMBERVALUE(Table4[[#This Row],[HARGA]],",","."),",",".")</f>
        <v>25000</v>
      </c>
      <c r="U340" s="12" t="str">
        <f>SUBSTITUTE(Table4[[#This Row],[DISKON]],",",".")</f>
        <v/>
      </c>
      <c r="V340" s="12" t="str">
        <f>SUBSTITUTE(Table4[[#This Row],[DISKON NOTA]],",",".")</f>
        <v/>
      </c>
      <c r="W340" s="3">
        <f>INDEX(Table1[TANGGAL NOTA_H],A:A)</f>
        <v>45531</v>
      </c>
      <c r="X340" s="3" t="str">
        <f>IF(INDEX(Table1[TANGGAL GUDANG_H],A:A)="","",INDEX(Table1[TANGGAL GUDANG_H],A:A))</f>
        <v/>
      </c>
      <c r="Y340" s="3">
        <f>INDEX(Table1[TANGGAL UPDATE_H],A:A)</f>
        <v>45534</v>
      </c>
      <c r="Z340" t="str">
        <f>INDEX(Table1[KOMENTAR_H],A:A)</f>
        <v/>
      </c>
      <c r="AA340"/>
      <c r="AB340">
        <f>IF(Table4[[#This Row],[DISKON]]="",Table4[[#This Row],[HARGA]],Table4[[#This Row],[HARGA]]*Table4[[#This Row],[DISKON]])</f>
        <v>25000</v>
      </c>
      <c r="AC340">
        <f>Table4[[#This Row],[TATAL DISKON]]*Table4[[#This Row],[JUMLAH]]</f>
        <v>225000</v>
      </c>
      <c r="AD340" t="str">
        <f>CONCATENATE(Table4[[#This Row],[SALES_C]],Table4[[#This Row],[NOTA TOKO]])</f>
        <v>A3286</v>
      </c>
      <c r="AE340">
        <f>INDEX(Table1[I],'4'!A:A)</f>
        <v>0</v>
      </c>
      <c r="AF340" t="e">
        <f>IF(Table4[[#This Row],[Column2]]="","",MATCH(Table4[[#This Row],[Column2]],AM:AM,0))</f>
        <v>#N/A</v>
      </c>
      <c r="AG340" t="str">
        <f>CONCATENATE(Table4[[#This Row],[TOKO-KOTA]],"_",Table4[[#This Row],[NAMA BARANG]])</f>
        <v>IVONE-BUMIAYU_AGENDA BRANDED KANCING LV KOTAK</v>
      </c>
      <c r="AH340" t="str">
        <f>CONCATENATE(Table4[[#This Row],[CONCAT_TOKO KOTA + NAMA BARANG]],"_",Table4[[#This Row],[HARGA_C]])</f>
        <v>IVONE-BUMIAYU_AGENDA BRANDED KANCING LV KOTAK_25000</v>
      </c>
      <c r="AK340" s="64">
        <v>2621</v>
      </c>
      <c r="AL340" s="8" t="s">
        <v>6664</v>
      </c>
      <c r="AM340" t="str">
        <f t="shared" si="5"/>
        <v>G2621</v>
      </c>
      <c r="AN340" t="e">
        <f>IF(Table10[[#This Row],[Column3]]="","",MATCH(Table10[[#This Row],[Column3]],AD:AD,0))</f>
        <v>#N/A</v>
      </c>
    </row>
    <row r="341" spans="1:40" ht="13.5" thickBot="1">
      <c r="A341" s="73">
        <v>377</v>
      </c>
      <c r="C341">
        <f>ROW()</f>
        <v>341</v>
      </c>
      <c r="D341">
        <f>INDEX(Table1[ROWID],A:A)</f>
        <v>374</v>
      </c>
      <c r="E341">
        <f>INDEX(Table1[//DBS],A:A)</f>
        <v>67</v>
      </c>
      <c r="F341">
        <f>INDEX(Table1[HARGA_CONV],A:A)</f>
        <v>13000</v>
      </c>
      <c r="G341" t="str">
        <f>IF(INDEX(Table1[SALES_H],Table4[[#This Row],[ROWID]])=0,"",INDEX(Table1[SALES_H],Table4[[#This Row],[ROWID]]))</f>
        <v>A</v>
      </c>
      <c r="H341" t="str">
        <f>IF(Table4[[#This Row],[SALES]]="","",INDEX(SALES_DICT[2],MATCH(Table4[[#This Row],[SALES]],SALES_DICT[1],0)))</f>
        <v>A</v>
      </c>
      <c r="I341" s="2" t="str">
        <f>IF(INDEX(Table1[DISKON],A:A)=0,"",INDEX(Table1[DISKON],A:A))</f>
        <v/>
      </c>
      <c r="J341" s="2" t="str">
        <f>IF(INDEX(Table1[DISKON NOTA],A:A)=0,"",INDEX(Table1[DISKON NOTA],A:A))</f>
        <v/>
      </c>
      <c r="K341" s="7">
        <f>INDEX(Table1[ISI_CONV],A:A)</f>
        <v>36</v>
      </c>
      <c r="L341" s="11">
        <f>INDEX(Table1[NOTA TOKO],Table4[[#This Row],[ROWID]])</f>
        <v>3286</v>
      </c>
      <c r="M341" t="str">
        <f>Table4[[#This Row],[SALES DICT]]</f>
        <v>A</v>
      </c>
      <c r="N341" t="str">
        <f>INDEX(Table1[TOKO-KOTA_H],A:A)</f>
        <v>IVONE-BUMIAYU</v>
      </c>
      <c r="O341" t="str">
        <f>IF(INDEX(Table1[KODE BARANG],A:A)=0,"",INDEX(Table1[KODE BARANG],A:A))</f>
        <v>AGE-NB18</v>
      </c>
      <c r="P341" t="str">
        <f>INDEX(Table1[NAMA BARANG],A:A)</f>
        <v>AGENDA DIARY D-128</v>
      </c>
      <c r="Q341" t="str">
        <f>INDEX(Table1[ADA DI DAFTAR STOCK?],A:A)</f>
        <v>ADA</v>
      </c>
      <c r="R341" t="str">
        <f>SUBSTITUTE(_xlfn.NUMBERVALUE(Table4[[#This Row],[JUMLAH]],",","."),",",".")</f>
        <v>36</v>
      </c>
      <c r="S341" t="str">
        <f>INDEX(Table1[SATUAN_CONV],A:A)</f>
        <v>PCS</v>
      </c>
      <c r="T341" s="10" t="str">
        <f>SUBSTITUTE(_xlfn.NUMBERVALUE(Table4[[#This Row],[HARGA]],",","."),",",".")</f>
        <v>13000</v>
      </c>
      <c r="U341" s="12" t="str">
        <f>SUBSTITUTE(Table4[[#This Row],[DISKON]],",",".")</f>
        <v/>
      </c>
      <c r="V341" s="12" t="str">
        <f>SUBSTITUTE(Table4[[#This Row],[DISKON NOTA]],",",".")</f>
        <v/>
      </c>
      <c r="W341" s="3">
        <f>INDEX(Table1[TANGGAL NOTA_H],A:A)</f>
        <v>45531</v>
      </c>
      <c r="X341" s="3" t="str">
        <f>IF(INDEX(Table1[TANGGAL GUDANG_H],A:A)="","",INDEX(Table1[TANGGAL GUDANG_H],A:A))</f>
        <v/>
      </c>
      <c r="Y341" s="3">
        <f>INDEX(Table1[TANGGAL UPDATE_H],A:A)</f>
        <v>45534</v>
      </c>
      <c r="Z341" t="str">
        <f>INDEX(Table1[KOMENTAR_H],A:A)</f>
        <v/>
      </c>
      <c r="AA341"/>
      <c r="AB341">
        <f>IF(Table4[[#This Row],[DISKON]]="",Table4[[#This Row],[HARGA]],Table4[[#This Row],[HARGA]]*Table4[[#This Row],[DISKON]])</f>
        <v>13000</v>
      </c>
      <c r="AC341">
        <f>Table4[[#This Row],[TATAL DISKON]]*Table4[[#This Row],[JUMLAH]]</f>
        <v>468000</v>
      </c>
      <c r="AD341" t="str">
        <f>CONCATENATE(Table4[[#This Row],[SALES_C]],Table4[[#This Row],[NOTA TOKO]])</f>
        <v>A3286</v>
      </c>
      <c r="AE341">
        <f>INDEX(Table1[I],'4'!A:A)</f>
        <v>0</v>
      </c>
      <c r="AF341" t="e">
        <f>IF(Table4[[#This Row],[Column2]]="","",MATCH(Table4[[#This Row],[Column2]],AM:AM,0))</f>
        <v>#N/A</v>
      </c>
      <c r="AG341" t="str">
        <f>CONCATENATE(Table4[[#This Row],[TOKO-KOTA]],"_",Table4[[#This Row],[NAMA BARANG]])</f>
        <v>IVONE-BUMIAYU_AGENDA DIARY D-128</v>
      </c>
      <c r="AH341" t="str">
        <f>CONCATENATE(Table4[[#This Row],[CONCAT_TOKO KOTA + NAMA BARANG]],"_",Table4[[#This Row],[HARGA_C]])</f>
        <v>IVONE-BUMIAYU_AGENDA DIARY D-128_13000</v>
      </c>
      <c r="AK341" s="64">
        <v>2621</v>
      </c>
      <c r="AL341" s="8" t="s">
        <v>6664</v>
      </c>
      <c r="AM341" t="str">
        <f t="shared" si="5"/>
        <v>G2621</v>
      </c>
      <c r="AN341" t="e">
        <f>IF(Table10[[#This Row],[Column3]]="","",MATCH(Table10[[#This Row],[Column3]],AD:AD,0))</f>
        <v>#N/A</v>
      </c>
    </row>
    <row r="342" spans="1:40" ht="13.5" thickBot="1">
      <c r="A342" s="73">
        <v>378</v>
      </c>
      <c r="C342">
        <f>ROW()</f>
        <v>342</v>
      </c>
      <c r="D342">
        <f>INDEX(Table1[ROWID],A:A)</f>
        <v>374</v>
      </c>
      <c r="E342">
        <f>INDEX(Table1[//DBS],A:A)</f>
        <v>72</v>
      </c>
      <c r="F342">
        <f>INDEX(Table1[HARGA_CONV],A:A)</f>
        <v>16500</v>
      </c>
      <c r="G342" t="str">
        <f>IF(INDEX(Table1[SALES_H],Table4[[#This Row],[ROWID]])=0,"",INDEX(Table1[SALES_H],Table4[[#This Row],[ROWID]]))</f>
        <v>A</v>
      </c>
      <c r="H342" t="str">
        <f>IF(Table4[[#This Row],[SALES]]="","",INDEX(SALES_DICT[2],MATCH(Table4[[#This Row],[SALES]],SALES_DICT[1],0)))</f>
        <v>A</v>
      </c>
      <c r="I342" s="2" t="str">
        <f>IF(INDEX(Table1[DISKON],A:A)=0,"",INDEX(Table1[DISKON],A:A))</f>
        <v/>
      </c>
      <c r="J342" s="2" t="str">
        <f>IF(INDEX(Table1[DISKON NOTA],A:A)=0,"",INDEX(Table1[DISKON NOTA],A:A))</f>
        <v/>
      </c>
      <c r="K342" s="7">
        <f>INDEX(Table1[ISI_CONV],A:A)</f>
        <v>24</v>
      </c>
      <c r="L342" s="11">
        <f>INDEX(Table1[NOTA TOKO],Table4[[#This Row],[ROWID]])</f>
        <v>3286</v>
      </c>
      <c r="M342" t="str">
        <f>Table4[[#This Row],[SALES DICT]]</f>
        <v>A</v>
      </c>
      <c r="N342" t="str">
        <f>INDEX(Table1[TOKO-KOTA_H],A:A)</f>
        <v>IVONE-BUMIAYU</v>
      </c>
      <c r="O342" t="str">
        <f>IF(INDEX(Table1[KODE BARANG],A:A)=0,"",INDEX(Table1[KODE BARANG],A:A))</f>
        <v>AGE-IM23</v>
      </c>
      <c r="P342" t="str">
        <f>INDEX(Table1[NAMA BARANG],A:A)</f>
        <v>AGENDA  5814</v>
      </c>
      <c r="Q342" t="str">
        <f>INDEX(Table1[ADA DI DAFTAR STOCK?],A:A)</f>
        <v>ADA</v>
      </c>
      <c r="R342" t="str">
        <f>SUBSTITUTE(_xlfn.NUMBERVALUE(Table4[[#This Row],[JUMLAH]],",","."),",",".")</f>
        <v>24</v>
      </c>
      <c r="S342" t="str">
        <f>INDEX(Table1[SATUAN_CONV],A:A)</f>
        <v>PCS</v>
      </c>
      <c r="T342" s="10" t="str">
        <f>SUBSTITUTE(_xlfn.NUMBERVALUE(Table4[[#This Row],[HARGA]],",","."),",",".")</f>
        <v>16500</v>
      </c>
      <c r="U342" s="12" t="str">
        <f>SUBSTITUTE(Table4[[#This Row],[DISKON]],",",".")</f>
        <v/>
      </c>
      <c r="V342" s="12" t="str">
        <f>SUBSTITUTE(Table4[[#This Row],[DISKON NOTA]],",",".")</f>
        <v/>
      </c>
      <c r="W342" s="3">
        <f>INDEX(Table1[TANGGAL NOTA_H],A:A)</f>
        <v>45531</v>
      </c>
      <c r="X342" s="3" t="str">
        <f>IF(INDEX(Table1[TANGGAL GUDANG_H],A:A)="","",INDEX(Table1[TANGGAL GUDANG_H],A:A))</f>
        <v/>
      </c>
      <c r="Y342" s="3">
        <f>INDEX(Table1[TANGGAL UPDATE_H],A:A)</f>
        <v>45534</v>
      </c>
      <c r="Z342" t="str">
        <f>INDEX(Table1[KOMENTAR_H],A:A)</f>
        <v/>
      </c>
      <c r="AA342"/>
      <c r="AB342">
        <f>IF(Table4[[#This Row],[DISKON]]="",Table4[[#This Row],[HARGA]],Table4[[#This Row],[HARGA]]*Table4[[#This Row],[DISKON]])</f>
        <v>16500</v>
      </c>
      <c r="AC342">
        <f>Table4[[#This Row],[TATAL DISKON]]*Table4[[#This Row],[JUMLAH]]</f>
        <v>396000</v>
      </c>
      <c r="AD342" t="str">
        <f>CONCATENATE(Table4[[#This Row],[SALES_C]],Table4[[#This Row],[NOTA TOKO]])</f>
        <v>A3286</v>
      </c>
      <c r="AE342">
        <f>INDEX(Table1[I],'4'!A:A)</f>
        <v>0</v>
      </c>
      <c r="AF342" t="e">
        <f>IF(Table4[[#This Row],[Column2]]="","",MATCH(Table4[[#This Row],[Column2]],AM:AM,0))</f>
        <v>#N/A</v>
      </c>
      <c r="AG342" t="str">
        <f>CONCATENATE(Table4[[#This Row],[TOKO-KOTA]],"_",Table4[[#This Row],[NAMA BARANG]])</f>
        <v>IVONE-BUMIAYU_AGENDA  5814</v>
      </c>
      <c r="AH342" t="str">
        <f>CONCATENATE(Table4[[#This Row],[CONCAT_TOKO KOTA + NAMA BARANG]],"_",Table4[[#This Row],[HARGA_C]])</f>
        <v>IVONE-BUMIAYU_AGENDA  5814_16500</v>
      </c>
      <c r="AK342" s="64">
        <v>2621</v>
      </c>
      <c r="AL342" s="8" t="s">
        <v>6664</v>
      </c>
      <c r="AM342" t="str">
        <f t="shared" si="5"/>
        <v>G2621</v>
      </c>
      <c r="AN342" t="e">
        <f>IF(Table10[[#This Row],[Column3]]="","",MATCH(Table10[[#This Row],[Column3]],AD:AD,0))</f>
        <v>#N/A</v>
      </c>
    </row>
    <row r="343" spans="1:40" ht="13.5" thickBot="1">
      <c r="A343" s="73">
        <v>379</v>
      </c>
      <c r="C343">
        <f>ROW()</f>
        <v>343</v>
      </c>
      <c r="D343">
        <f>INDEX(Table1[ROWID],A:A)</f>
        <v>374</v>
      </c>
      <c r="E343">
        <f>INDEX(Table1[//DBS],A:A)</f>
        <v>57</v>
      </c>
      <c r="F343">
        <f>INDEX(Table1[HARGA_CONV],A:A)</f>
        <v>10000</v>
      </c>
      <c r="G343" t="str">
        <f>IF(INDEX(Table1[SALES_H],Table4[[#This Row],[ROWID]])=0,"",INDEX(Table1[SALES_H],Table4[[#This Row],[ROWID]]))</f>
        <v>A</v>
      </c>
      <c r="H343" t="str">
        <f>IF(Table4[[#This Row],[SALES]]="","",INDEX(SALES_DICT[2],MATCH(Table4[[#This Row],[SALES]],SALES_DICT[1],0)))</f>
        <v>A</v>
      </c>
      <c r="I343" s="2" t="str">
        <f>IF(INDEX(Table1[DISKON],A:A)=0,"",INDEX(Table1[DISKON],A:A))</f>
        <v/>
      </c>
      <c r="J343" s="2" t="str">
        <f>IF(INDEX(Table1[DISKON NOTA],A:A)=0,"",INDEX(Table1[DISKON NOTA],A:A))</f>
        <v/>
      </c>
      <c r="K343" s="7">
        <f>INDEX(Table1[ISI_CONV],A:A)</f>
        <v>32</v>
      </c>
      <c r="L343" s="11">
        <f>INDEX(Table1[NOTA TOKO],Table4[[#This Row],[ROWID]])</f>
        <v>3286</v>
      </c>
      <c r="M343" t="str">
        <f>Table4[[#This Row],[SALES DICT]]</f>
        <v>A</v>
      </c>
      <c r="N343" t="str">
        <f>INDEX(Table1[TOKO-KOTA_H],A:A)</f>
        <v>IVONE-BUMIAYU</v>
      </c>
      <c r="O343" t="str">
        <f>IF(INDEX(Table1[KODE BARANG],A:A)=0,"",INDEX(Table1[KODE BARANG],A:A))</f>
        <v>AGE-NB6</v>
      </c>
      <c r="P343" t="str">
        <f>INDEX(Table1[NAMA BARANG],A:A)</f>
        <v>AGENDA KULIT ULAR K</v>
      </c>
      <c r="Q343" t="str">
        <f>INDEX(Table1[ADA DI DAFTAR STOCK?],A:A)</f>
        <v>ADA</v>
      </c>
      <c r="R343" t="str">
        <f>SUBSTITUTE(_xlfn.NUMBERVALUE(Table4[[#This Row],[JUMLAH]],",","."),",",".")</f>
        <v>32</v>
      </c>
      <c r="S343" t="str">
        <f>INDEX(Table1[SATUAN_CONV],A:A)</f>
        <v>PCS</v>
      </c>
      <c r="T343" s="10" t="str">
        <f>SUBSTITUTE(_xlfn.NUMBERVALUE(Table4[[#This Row],[HARGA]],",","."),",",".")</f>
        <v>10000</v>
      </c>
      <c r="U343" s="12" t="str">
        <f>SUBSTITUTE(Table4[[#This Row],[DISKON]],",",".")</f>
        <v/>
      </c>
      <c r="V343" s="12" t="str">
        <f>SUBSTITUTE(Table4[[#This Row],[DISKON NOTA]],",",".")</f>
        <v/>
      </c>
      <c r="W343" s="3">
        <f>INDEX(Table1[TANGGAL NOTA_H],A:A)</f>
        <v>45531</v>
      </c>
      <c r="X343" s="3" t="str">
        <f>IF(INDEX(Table1[TANGGAL GUDANG_H],A:A)="","",INDEX(Table1[TANGGAL GUDANG_H],A:A))</f>
        <v/>
      </c>
      <c r="Y343" s="3">
        <f>INDEX(Table1[TANGGAL UPDATE_H],A:A)</f>
        <v>45534</v>
      </c>
      <c r="Z343" t="str">
        <f>INDEX(Table1[KOMENTAR_H],A:A)</f>
        <v/>
      </c>
      <c r="AA343"/>
      <c r="AB343">
        <f>IF(Table4[[#This Row],[DISKON]]="",Table4[[#This Row],[HARGA]],Table4[[#This Row],[HARGA]]*Table4[[#This Row],[DISKON]])</f>
        <v>10000</v>
      </c>
      <c r="AC343">
        <f>Table4[[#This Row],[TATAL DISKON]]*Table4[[#This Row],[JUMLAH]]</f>
        <v>320000</v>
      </c>
      <c r="AD343" t="str">
        <f>CONCATENATE(Table4[[#This Row],[SALES_C]],Table4[[#This Row],[NOTA TOKO]])</f>
        <v>A3286</v>
      </c>
      <c r="AE343">
        <f>INDEX(Table1[I],'4'!A:A)</f>
        <v>0</v>
      </c>
      <c r="AF343" t="e">
        <f>IF(Table4[[#This Row],[Column2]]="","",MATCH(Table4[[#This Row],[Column2]],AM:AM,0))</f>
        <v>#N/A</v>
      </c>
      <c r="AG343" t="str">
        <f>CONCATENATE(Table4[[#This Row],[TOKO-KOTA]],"_",Table4[[#This Row],[NAMA BARANG]])</f>
        <v>IVONE-BUMIAYU_AGENDA KULIT ULAR K</v>
      </c>
      <c r="AH343" t="str">
        <f>CONCATENATE(Table4[[#This Row],[CONCAT_TOKO KOTA + NAMA BARANG]],"_",Table4[[#This Row],[HARGA_C]])</f>
        <v>IVONE-BUMIAYU_AGENDA KULIT ULAR K_10000</v>
      </c>
      <c r="AK343" s="64">
        <v>2621</v>
      </c>
      <c r="AL343" s="8" t="s">
        <v>6664</v>
      </c>
      <c r="AM343" t="str">
        <f t="shared" si="5"/>
        <v>G2621</v>
      </c>
      <c r="AN343" t="e">
        <f>IF(Table10[[#This Row],[Column3]]="","",MATCH(Table10[[#This Row],[Column3]],AD:AD,0))</f>
        <v>#N/A</v>
      </c>
    </row>
    <row r="344" spans="1:40" ht="13.5" thickBot="1">
      <c r="A344" s="73">
        <v>380</v>
      </c>
      <c r="C344">
        <f>ROW()</f>
        <v>344</v>
      </c>
      <c r="D344">
        <f>INDEX(Table1[ROWID],A:A)</f>
        <v>374</v>
      </c>
      <c r="E344" t="str">
        <f>INDEX(Table1[//DBS],A:A)</f>
        <v/>
      </c>
      <c r="F344">
        <f>INDEX(Table1[HARGA_CONV],A:A)</f>
        <v>15000</v>
      </c>
      <c r="G344" t="str">
        <f>IF(INDEX(Table1[SALES_H],Table4[[#This Row],[ROWID]])=0,"",INDEX(Table1[SALES_H],Table4[[#This Row],[ROWID]]))</f>
        <v>A</v>
      </c>
      <c r="H344" t="str">
        <f>IF(Table4[[#This Row],[SALES]]="","",INDEX(SALES_DICT[2],MATCH(Table4[[#This Row],[SALES]],SALES_DICT[1],0)))</f>
        <v>A</v>
      </c>
      <c r="I344" s="2" t="str">
        <f>IF(INDEX(Table1[DISKON],A:A)=0,"",INDEX(Table1[DISKON],A:A))</f>
        <v/>
      </c>
      <c r="J344" s="2" t="str">
        <f>IF(INDEX(Table1[DISKON NOTA],A:A)=0,"",INDEX(Table1[DISKON NOTA],A:A))</f>
        <v/>
      </c>
      <c r="K344" s="7">
        <f>INDEX(Table1[ISI_CONV],A:A)</f>
        <v>36</v>
      </c>
      <c r="L344" s="11">
        <f>INDEX(Table1[NOTA TOKO],Table4[[#This Row],[ROWID]])</f>
        <v>3286</v>
      </c>
      <c r="M344" t="str">
        <f>Table4[[#This Row],[SALES DICT]]</f>
        <v>A</v>
      </c>
      <c r="N344" t="str">
        <f>INDEX(Table1[TOKO-KOTA_H],A:A)</f>
        <v>IVONE-BUMIAYU</v>
      </c>
      <c r="O344" t="str">
        <f>IF(INDEX(Table1[KODE BARANG],A:A)=0,"",INDEX(Table1[KODE BARANG],A:A))</f>
        <v/>
      </c>
      <c r="P344" t="str">
        <f>INDEX(Table1[NAMA BARANG],A:A)</f>
        <v>NB POCKET NB 4003</v>
      </c>
      <c r="Q344" t="str">
        <f>INDEX(Table1[ADA DI DAFTAR STOCK?],A:A)</f>
        <v>TIDAK ADA</v>
      </c>
      <c r="R344" t="str">
        <f>SUBSTITUTE(_xlfn.NUMBERVALUE(Table4[[#This Row],[JUMLAH]],",","."),",",".")</f>
        <v>36</v>
      </c>
      <c r="S344" t="str">
        <f>INDEX(Table1[SATUAN_CONV],A:A)</f>
        <v>PCS</v>
      </c>
      <c r="T344" s="10" t="str">
        <f>SUBSTITUTE(_xlfn.NUMBERVALUE(Table4[[#This Row],[HARGA]],",","."),",",".")</f>
        <v>15000</v>
      </c>
      <c r="U344" s="12" t="str">
        <f>SUBSTITUTE(Table4[[#This Row],[DISKON]],",",".")</f>
        <v/>
      </c>
      <c r="V344" s="12" t="str">
        <f>SUBSTITUTE(Table4[[#This Row],[DISKON NOTA]],",",".")</f>
        <v/>
      </c>
      <c r="W344" s="3">
        <f>INDEX(Table1[TANGGAL NOTA_H],A:A)</f>
        <v>45531</v>
      </c>
      <c r="X344" s="3" t="str">
        <f>IF(INDEX(Table1[TANGGAL GUDANG_H],A:A)="","",INDEX(Table1[TANGGAL GUDANG_H],A:A))</f>
        <v/>
      </c>
      <c r="Y344" s="3">
        <f>INDEX(Table1[TANGGAL UPDATE_H],A:A)</f>
        <v>45534</v>
      </c>
      <c r="Z344" t="str">
        <f>INDEX(Table1[KOMENTAR_H],A:A)</f>
        <v/>
      </c>
      <c r="AA344"/>
      <c r="AB344">
        <f>IF(Table4[[#This Row],[DISKON]]="",Table4[[#This Row],[HARGA]],Table4[[#This Row],[HARGA]]*Table4[[#This Row],[DISKON]])</f>
        <v>15000</v>
      </c>
      <c r="AC344">
        <f>Table4[[#This Row],[TATAL DISKON]]*Table4[[#This Row],[JUMLAH]]</f>
        <v>540000</v>
      </c>
      <c r="AD344" t="str">
        <f>CONCATENATE(Table4[[#This Row],[SALES_C]],Table4[[#This Row],[NOTA TOKO]])</f>
        <v>A3286</v>
      </c>
      <c r="AE344">
        <f>INDEX(Table1[I],'4'!A:A)</f>
        <v>0</v>
      </c>
      <c r="AF344" t="e">
        <f>IF(Table4[[#This Row],[Column2]]="","",MATCH(Table4[[#This Row],[Column2]],AM:AM,0))</f>
        <v>#N/A</v>
      </c>
      <c r="AG344" t="str">
        <f>CONCATENATE(Table4[[#This Row],[TOKO-KOTA]],"_",Table4[[#This Row],[NAMA BARANG]])</f>
        <v>IVONE-BUMIAYU_NB POCKET NB 4003</v>
      </c>
      <c r="AH344" t="str">
        <f>CONCATENATE(Table4[[#This Row],[CONCAT_TOKO KOTA + NAMA BARANG]],"_",Table4[[#This Row],[HARGA_C]])</f>
        <v>IVONE-BUMIAYU_NB POCKET NB 4003_15000</v>
      </c>
      <c r="AK344" s="64">
        <v>2621</v>
      </c>
      <c r="AL344" s="8" t="s">
        <v>6664</v>
      </c>
      <c r="AM344" t="str">
        <f t="shared" si="5"/>
        <v>G2621</v>
      </c>
      <c r="AN344" t="e">
        <f>IF(Table10[[#This Row],[Column3]]="","",MATCH(Table10[[#This Row],[Column3]],AD:AD,0))</f>
        <v>#N/A</v>
      </c>
    </row>
    <row r="345" spans="1:40" ht="13.5" thickBot="1">
      <c r="A345" s="73">
        <v>381</v>
      </c>
      <c r="C345">
        <f>ROW()</f>
        <v>345</v>
      </c>
      <c r="D345">
        <f>INDEX(Table1[ROWID],A:A)</f>
        <v>374</v>
      </c>
      <c r="E345">
        <f>INDEX(Table1[//DBS],A:A)</f>
        <v>64</v>
      </c>
      <c r="F345">
        <f>INDEX(Table1[HARGA_CONV],A:A)</f>
        <v>25000</v>
      </c>
      <c r="G345" t="str">
        <f>IF(INDEX(Table1[SALES_H],Table4[[#This Row],[ROWID]])=0,"",INDEX(Table1[SALES_H],Table4[[#This Row],[ROWID]]))</f>
        <v>A</v>
      </c>
      <c r="H345" t="str">
        <f>IF(Table4[[#This Row],[SALES]]="","",INDEX(SALES_DICT[2],MATCH(Table4[[#This Row],[SALES]],SALES_DICT[1],0)))</f>
        <v>A</v>
      </c>
      <c r="I345" s="2" t="str">
        <f>IF(INDEX(Table1[DISKON],A:A)=0,"",INDEX(Table1[DISKON],A:A))</f>
        <v/>
      </c>
      <c r="J345" s="2" t="str">
        <f>IF(INDEX(Table1[DISKON NOTA],A:A)=0,"",INDEX(Table1[DISKON NOTA],A:A))</f>
        <v/>
      </c>
      <c r="K345" s="7">
        <f>INDEX(Table1[ISI_CONV],A:A)</f>
        <v>24</v>
      </c>
      <c r="L345" s="11">
        <f>INDEX(Table1[NOTA TOKO],Table4[[#This Row],[ROWID]])</f>
        <v>3286</v>
      </c>
      <c r="M345" t="str">
        <f>Table4[[#This Row],[SALES DICT]]</f>
        <v>A</v>
      </c>
      <c r="N345" t="str">
        <f>INDEX(Table1[TOKO-KOTA_H],A:A)</f>
        <v>IVONE-BUMIAYU</v>
      </c>
      <c r="O345" t="str">
        <f>IF(INDEX(Table1[KODE BARANG],A:A)=0,"",INDEX(Table1[KODE BARANG],A:A))</f>
        <v>AGE-NB15</v>
      </c>
      <c r="P345" t="str">
        <f>INDEX(Table1[NAMA BARANG],A:A)</f>
        <v>AGENDA BRANDED KANCING 237 BRILLIANT</v>
      </c>
      <c r="Q345" t="str">
        <f>INDEX(Table1[ADA DI DAFTAR STOCK?],A:A)</f>
        <v>ADA</v>
      </c>
      <c r="R345" t="str">
        <f>SUBSTITUTE(_xlfn.NUMBERVALUE(Table4[[#This Row],[JUMLAH]],",","."),",",".")</f>
        <v>24</v>
      </c>
      <c r="S345" t="str">
        <f>INDEX(Table1[SATUAN_CONV],A:A)</f>
        <v>PCS</v>
      </c>
      <c r="T345" s="10" t="str">
        <f>SUBSTITUTE(_xlfn.NUMBERVALUE(Table4[[#This Row],[HARGA]],",","."),",",".")</f>
        <v>25000</v>
      </c>
      <c r="U345" s="12" t="str">
        <f>SUBSTITUTE(Table4[[#This Row],[DISKON]],",",".")</f>
        <v/>
      </c>
      <c r="V345" s="12" t="str">
        <f>SUBSTITUTE(Table4[[#This Row],[DISKON NOTA]],",",".")</f>
        <v/>
      </c>
      <c r="W345" s="3">
        <f>INDEX(Table1[TANGGAL NOTA_H],A:A)</f>
        <v>45531</v>
      </c>
      <c r="X345" s="3" t="str">
        <f>IF(INDEX(Table1[TANGGAL GUDANG_H],A:A)="","",INDEX(Table1[TANGGAL GUDANG_H],A:A))</f>
        <v/>
      </c>
      <c r="Y345" s="3">
        <f>INDEX(Table1[TANGGAL UPDATE_H],A:A)</f>
        <v>45534</v>
      </c>
      <c r="Z345" t="str">
        <f>INDEX(Table1[KOMENTAR_H],A:A)</f>
        <v/>
      </c>
      <c r="AA345"/>
      <c r="AB345">
        <f>IF(Table4[[#This Row],[DISKON]]="",Table4[[#This Row],[HARGA]],Table4[[#This Row],[HARGA]]*Table4[[#This Row],[DISKON]])</f>
        <v>25000</v>
      </c>
      <c r="AC345">
        <f>Table4[[#This Row],[TATAL DISKON]]*Table4[[#This Row],[JUMLAH]]</f>
        <v>600000</v>
      </c>
      <c r="AD345" t="str">
        <f>CONCATENATE(Table4[[#This Row],[SALES_C]],Table4[[#This Row],[NOTA TOKO]])</f>
        <v>A3286</v>
      </c>
      <c r="AE345">
        <f>INDEX(Table1[I],'4'!A:A)</f>
        <v>0</v>
      </c>
      <c r="AF345" t="e">
        <f>IF(Table4[[#This Row],[Column2]]="","",MATCH(Table4[[#This Row],[Column2]],AM:AM,0))</f>
        <v>#N/A</v>
      </c>
      <c r="AG345" t="str">
        <f>CONCATENATE(Table4[[#This Row],[TOKO-KOTA]],"_",Table4[[#This Row],[NAMA BARANG]])</f>
        <v>IVONE-BUMIAYU_AGENDA BRANDED KANCING 237 BRILLIANT</v>
      </c>
      <c r="AH345" t="str">
        <f>CONCATENATE(Table4[[#This Row],[CONCAT_TOKO KOTA + NAMA BARANG]],"_",Table4[[#This Row],[HARGA_C]])</f>
        <v>IVONE-BUMIAYU_AGENDA BRANDED KANCING 237 BRILLIANT_25000</v>
      </c>
      <c r="AK345" s="64">
        <v>2621</v>
      </c>
      <c r="AL345" s="8" t="s">
        <v>6664</v>
      </c>
      <c r="AM345" t="str">
        <f t="shared" si="5"/>
        <v>G2621</v>
      </c>
      <c r="AN345" t="e">
        <f>IF(Table10[[#This Row],[Column3]]="","",MATCH(Table10[[#This Row],[Column3]],AD:AD,0))</f>
        <v>#N/A</v>
      </c>
    </row>
    <row r="346" spans="1:40" ht="13.5" thickBot="1">
      <c r="A346" s="73">
        <v>382</v>
      </c>
      <c r="C346">
        <f>ROW()</f>
        <v>346</v>
      </c>
      <c r="D346">
        <f>INDEX(Table1[ROWID],A:A)</f>
        <v>374</v>
      </c>
      <c r="E346">
        <f>INDEX(Table1[//DBS],A:A)</f>
        <v>2165</v>
      </c>
      <c r="F346">
        <f>INDEX(Table1[HARGA_CONV],A:A)</f>
        <v>180000</v>
      </c>
      <c r="G346" t="str">
        <f>IF(INDEX(Table1[SALES_H],Table4[[#This Row],[ROWID]])=0,"",INDEX(Table1[SALES_H],Table4[[#This Row],[ROWID]]))</f>
        <v>A</v>
      </c>
      <c r="H346" t="str">
        <f>IF(Table4[[#This Row],[SALES]]="","",INDEX(SALES_DICT[2],MATCH(Table4[[#This Row],[SALES]],SALES_DICT[1],0)))</f>
        <v>A</v>
      </c>
      <c r="I346" s="2" t="str">
        <f>IF(INDEX(Table1[DISKON],A:A)=0,"",INDEX(Table1[DISKON],A:A))</f>
        <v/>
      </c>
      <c r="J346" s="2" t="str">
        <f>IF(INDEX(Table1[DISKON NOTA],A:A)=0,"",INDEX(Table1[DISKON NOTA],A:A))</f>
        <v/>
      </c>
      <c r="K346" s="7">
        <f>INDEX(Table1[ISI_CONV],A:A)</f>
        <v>1</v>
      </c>
      <c r="L346" s="11">
        <f>INDEX(Table1[NOTA TOKO],Table4[[#This Row],[ROWID]])</f>
        <v>3286</v>
      </c>
      <c r="M346" t="str">
        <f>Table4[[#This Row],[SALES DICT]]</f>
        <v>A</v>
      </c>
      <c r="N346" t="str">
        <f>INDEX(Table1[TOKO-KOTA_H],A:A)</f>
        <v>IVONE-BUMIAYU</v>
      </c>
      <c r="O346" t="str">
        <f>IF(INDEX(Table1[KODE BARANG],A:A)=0,"",INDEX(Table1[KODE BARANG],A:A))</f>
        <v>NOT-IM102</v>
      </c>
      <c r="P346" t="str">
        <f>INDEX(Table1[NAMA BARANG],A:A)</f>
        <v>NOTEBOOK TALI A5-511</v>
      </c>
      <c r="Q346" t="str">
        <f>INDEX(Table1[ADA DI DAFTAR STOCK?],A:A)</f>
        <v>ADA</v>
      </c>
      <c r="R346" t="str">
        <f>SUBSTITUTE(_xlfn.NUMBERVALUE(Table4[[#This Row],[JUMLAH]],",","."),",",".")</f>
        <v>1</v>
      </c>
      <c r="S346" t="str">
        <f>INDEX(Table1[SATUAN_CONV],A:A)</f>
        <v>LSN</v>
      </c>
      <c r="T346" s="10" t="str">
        <f>SUBSTITUTE(_xlfn.NUMBERVALUE(Table4[[#This Row],[HARGA]],",","."),",",".")</f>
        <v>180000</v>
      </c>
      <c r="U346" s="12" t="str">
        <f>SUBSTITUTE(Table4[[#This Row],[DISKON]],",",".")</f>
        <v/>
      </c>
      <c r="V346" s="12" t="str">
        <f>SUBSTITUTE(Table4[[#This Row],[DISKON NOTA]],",",".")</f>
        <v/>
      </c>
      <c r="W346" s="3">
        <f>INDEX(Table1[TANGGAL NOTA_H],A:A)</f>
        <v>45531</v>
      </c>
      <c r="X346" s="3" t="str">
        <f>IF(INDEX(Table1[TANGGAL GUDANG_H],A:A)="","",INDEX(Table1[TANGGAL GUDANG_H],A:A))</f>
        <v/>
      </c>
      <c r="Y346" s="3">
        <f>INDEX(Table1[TANGGAL UPDATE_H],A:A)</f>
        <v>45534</v>
      </c>
      <c r="Z346" t="str">
        <f>INDEX(Table1[KOMENTAR_H],A:A)</f>
        <v/>
      </c>
      <c r="AA346"/>
      <c r="AB346">
        <f>IF(Table4[[#This Row],[DISKON]]="",Table4[[#This Row],[HARGA]],Table4[[#This Row],[HARGA]]*Table4[[#This Row],[DISKON]])</f>
        <v>180000</v>
      </c>
      <c r="AC346">
        <f>Table4[[#This Row],[TATAL DISKON]]*Table4[[#This Row],[JUMLAH]]</f>
        <v>180000</v>
      </c>
      <c r="AD346" t="str">
        <f>CONCATENATE(Table4[[#This Row],[SALES_C]],Table4[[#This Row],[NOTA TOKO]])</f>
        <v>A3286</v>
      </c>
      <c r="AE346">
        <f>INDEX(Table1[I],'4'!A:A)</f>
        <v>0</v>
      </c>
      <c r="AF346" t="e">
        <f>IF(Table4[[#This Row],[Column2]]="","",MATCH(Table4[[#This Row],[Column2]],AM:AM,0))</f>
        <v>#N/A</v>
      </c>
      <c r="AG346" t="str">
        <f>CONCATENATE(Table4[[#This Row],[TOKO-KOTA]],"_",Table4[[#This Row],[NAMA BARANG]])</f>
        <v>IVONE-BUMIAYU_NOTEBOOK TALI A5-511</v>
      </c>
      <c r="AH346" t="str">
        <f>CONCATENATE(Table4[[#This Row],[CONCAT_TOKO KOTA + NAMA BARANG]],"_",Table4[[#This Row],[HARGA_C]])</f>
        <v>IVONE-BUMIAYU_NOTEBOOK TALI A5-511_180000</v>
      </c>
      <c r="AK346" s="64">
        <v>2622</v>
      </c>
      <c r="AL346" s="8" t="s">
        <v>6664</v>
      </c>
      <c r="AM346" t="str">
        <f t="shared" si="5"/>
        <v>G2622</v>
      </c>
      <c r="AN346" t="e">
        <f>IF(Table10[[#This Row],[Column3]]="","",MATCH(Table10[[#This Row],[Column3]],AD:AD,0))</f>
        <v>#N/A</v>
      </c>
    </row>
    <row r="347" spans="1:40" ht="13.5" thickBot="1">
      <c r="A347" s="73">
        <v>383</v>
      </c>
      <c r="C347">
        <f>ROW()</f>
        <v>347</v>
      </c>
      <c r="D347">
        <f>INDEX(Table1[ROWID],A:A)</f>
        <v>374</v>
      </c>
      <c r="E347">
        <f>INDEX(Table1[//DBS],A:A)</f>
        <v>2109</v>
      </c>
      <c r="F347">
        <f>INDEX(Table1[HARGA_CONV],A:A)</f>
        <v>180000</v>
      </c>
      <c r="G347" t="str">
        <f>IF(INDEX(Table1[SALES_H],Table4[[#This Row],[ROWID]])=0,"",INDEX(Table1[SALES_H],Table4[[#This Row],[ROWID]]))</f>
        <v>A</v>
      </c>
      <c r="H347" t="str">
        <f>IF(Table4[[#This Row],[SALES]]="","",INDEX(SALES_DICT[2],MATCH(Table4[[#This Row],[SALES]],SALES_DICT[1],0)))</f>
        <v>A</v>
      </c>
      <c r="I347" s="2" t="str">
        <f>IF(INDEX(Table1[DISKON],A:A)=0,"",INDEX(Table1[DISKON],A:A))</f>
        <v/>
      </c>
      <c r="J347" s="2" t="str">
        <f>IF(INDEX(Table1[DISKON NOTA],A:A)=0,"",INDEX(Table1[DISKON NOTA],A:A))</f>
        <v/>
      </c>
      <c r="K347" s="7">
        <f>INDEX(Table1[ISI_CONV],A:A)</f>
        <v>1</v>
      </c>
      <c r="L347" s="11">
        <f>INDEX(Table1[NOTA TOKO],Table4[[#This Row],[ROWID]])</f>
        <v>3286</v>
      </c>
      <c r="M347" t="str">
        <f>Table4[[#This Row],[SALES DICT]]</f>
        <v>A</v>
      </c>
      <c r="N347" t="str">
        <f>INDEX(Table1[TOKO-KOTA_H],A:A)</f>
        <v>IVONE-BUMIAYU</v>
      </c>
      <c r="O347" t="str">
        <f>IF(INDEX(Table1[KODE BARANG],A:A)=0,"",INDEX(Table1[KODE BARANG],A:A))</f>
        <v>NOT-IM45</v>
      </c>
      <c r="P347" t="str">
        <f>INDEX(Table1[NAMA BARANG],A:A)</f>
        <v>NOTEBOOK TALI A5-508</v>
      </c>
      <c r="Q347" t="str">
        <f>INDEX(Table1[ADA DI DAFTAR STOCK?],A:A)</f>
        <v>ADA</v>
      </c>
      <c r="R347" t="str">
        <f>SUBSTITUTE(_xlfn.NUMBERVALUE(Table4[[#This Row],[JUMLAH]],",","."),",",".")</f>
        <v>1</v>
      </c>
      <c r="S347" t="str">
        <f>INDEX(Table1[SATUAN_CONV],A:A)</f>
        <v>LSN</v>
      </c>
      <c r="T347" s="10" t="str">
        <f>SUBSTITUTE(_xlfn.NUMBERVALUE(Table4[[#This Row],[HARGA]],",","."),",",".")</f>
        <v>180000</v>
      </c>
      <c r="U347" s="12" t="str">
        <f>SUBSTITUTE(Table4[[#This Row],[DISKON]],",",".")</f>
        <v/>
      </c>
      <c r="V347" s="12" t="str">
        <f>SUBSTITUTE(Table4[[#This Row],[DISKON NOTA]],",",".")</f>
        <v/>
      </c>
      <c r="W347" s="3">
        <f>INDEX(Table1[TANGGAL NOTA_H],A:A)</f>
        <v>45531</v>
      </c>
      <c r="X347" s="3" t="str">
        <f>IF(INDEX(Table1[TANGGAL GUDANG_H],A:A)="","",INDEX(Table1[TANGGAL GUDANG_H],A:A))</f>
        <v/>
      </c>
      <c r="Y347" s="3">
        <f>INDEX(Table1[TANGGAL UPDATE_H],A:A)</f>
        <v>45534</v>
      </c>
      <c r="Z347" t="str">
        <f>INDEX(Table1[KOMENTAR_H],A:A)</f>
        <v/>
      </c>
      <c r="AA347"/>
      <c r="AB347">
        <f>IF(Table4[[#This Row],[DISKON]]="",Table4[[#This Row],[HARGA]],Table4[[#This Row],[HARGA]]*Table4[[#This Row],[DISKON]])</f>
        <v>180000</v>
      </c>
      <c r="AC347">
        <f>Table4[[#This Row],[TATAL DISKON]]*Table4[[#This Row],[JUMLAH]]</f>
        <v>180000</v>
      </c>
      <c r="AD347" t="str">
        <f>CONCATENATE(Table4[[#This Row],[SALES_C]],Table4[[#This Row],[NOTA TOKO]])</f>
        <v>A3286</v>
      </c>
      <c r="AE347">
        <f>INDEX(Table1[I],'4'!A:A)</f>
        <v>0</v>
      </c>
      <c r="AF347" t="e">
        <f>IF(Table4[[#This Row],[Column2]]="","",MATCH(Table4[[#This Row],[Column2]],AM:AM,0))</f>
        <v>#N/A</v>
      </c>
      <c r="AG347" t="str">
        <f>CONCATENATE(Table4[[#This Row],[TOKO-KOTA]],"_",Table4[[#This Row],[NAMA BARANG]])</f>
        <v>IVONE-BUMIAYU_NOTEBOOK TALI A5-508</v>
      </c>
      <c r="AH347" t="str">
        <f>CONCATENATE(Table4[[#This Row],[CONCAT_TOKO KOTA + NAMA BARANG]],"_",Table4[[#This Row],[HARGA_C]])</f>
        <v>IVONE-BUMIAYU_NOTEBOOK TALI A5-508_180000</v>
      </c>
      <c r="AK347" s="64">
        <v>2622</v>
      </c>
      <c r="AL347" s="8" t="s">
        <v>6664</v>
      </c>
      <c r="AM347" t="str">
        <f t="shared" si="5"/>
        <v>G2622</v>
      </c>
      <c r="AN347" t="e">
        <f>IF(Table10[[#This Row],[Column3]]="","",MATCH(Table10[[#This Row],[Column3]],AD:AD,0))</f>
        <v>#N/A</v>
      </c>
    </row>
    <row r="348" spans="1:40" ht="13.5" thickBot="1">
      <c r="A348" s="73">
        <v>384</v>
      </c>
      <c r="C348">
        <f>ROW()</f>
        <v>348</v>
      </c>
      <c r="D348">
        <f>INDEX(Table1[ROWID],A:A)</f>
        <v>374</v>
      </c>
      <c r="E348">
        <f>INDEX(Table1[//DBS],A:A)</f>
        <v>2115</v>
      </c>
      <c r="F348">
        <f>INDEX(Table1[HARGA_CONV],A:A)</f>
        <v>180000</v>
      </c>
      <c r="G348" t="str">
        <f>IF(INDEX(Table1[SALES_H],Table4[[#This Row],[ROWID]])=0,"",INDEX(Table1[SALES_H],Table4[[#This Row],[ROWID]]))</f>
        <v>A</v>
      </c>
      <c r="H348" t="str">
        <f>IF(Table4[[#This Row],[SALES]]="","",INDEX(SALES_DICT[2],MATCH(Table4[[#This Row],[SALES]],SALES_DICT[1],0)))</f>
        <v>A</v>
      </c>
      <c r="I348" s="2" t="str">
        <f>IF(INDEX(Table1[DISKON],A:A)=0,"",INDEX(Table1[DISKON],A:A))</f>
        <v/>
      </c>
      <c r="J348" s="2" t="str">
        <f>IF(INDEX(Table1[DISKON NOTA],A:A)=0,"",INDEX(Table1[DISKON NOTA],A:A))</f>
        <v/>
      </c>
      <c r="K348" s="7">
        <f>INDEX(Table1[ISI_CONV],A:A)</f>
        <v>1</v>
      </c>
      <c r="L348" s="11">
        <f>INDEX(Table1[NOTA TOKO],Table4[[#This Row],[ROWID]])</f>
        <v>3286</v>
      </c>
      <c r="M348" t="str">
        <f>Table4[[#This Row],[SALES DICT]]</f>
        <v>A</v>
      </c>
      <c r="N348" t="str">
        <f>INDEX(Table1[TOKO-KOTA_H],A:A)</f>
        <v>IVONE-BUMIAYU</v>
      </c>
      <c r="O348" t="str">
        <f>IF(INDEX(Table1[KODE BARANG],A:A)=0,"",INDEX(Table1[KODE BARANG],A:A))</f>
        <v>NOT-IM51</v>
      </c>
      <c r="P348" t="str">
        <f>INDEX(Table1[NAMA BARANG],A:A)</f>
        <v>NOTEBOOK TALI 707-19</v>
      </c>
      <c r="Q348" t="str">
        <f>INDEX(Table1[ADA DI DAFTAR STOCK?],A:A)</f>
        <v>ADA</v>
      </c>
      <c r="R348" t="str">
        <f>SUBSTITUTE(_xlfn.NUMBERVALUE(Table4[[#This Row],[JUMLAH]],",","."),",",".")</f>
        <v>1</v>
      </c>
      <c r="S348" t="str">
        <f>INDEX(Table1[SATUAN_CONV],A:A)</f>
        <v>LSN</v>
      </c>
      <c r="T348" s="10" t="str">
        <f>SUBSTITUTE(_xlfn.NUMBERVALUE(Table4[[#This Row],[HARGA]],",","."),",",".")</f>
        <v>180000</v>
      </c>
      <c r="U348" s="12" t="str">
        <f>SUBSTITUTE(Table4[[#This Row],[DISKON]],",",".")</f>
        <v/>
      </c>
      <c r="V348" s="12" t="str">
        <f>SUBSTITUTE(Table4[[#This Row],[DISKON NOTA]],",",".")</f>
        <v/>
      </c>
      <c r="W348" s="3">
        <f>INDEX(Table1[TANGGAL NOTA_H],A:A)</f>
        <v>45531</v>
      </c>
      <c r="X348" s="3" t="str">
        <f>IF(INDEX(Table1[TANGGAL GUDANG_H],A:A)="","",INDEX(Table1[TANGGAL GUDANG_H],A:A))</f>
        <v/>
      </c>
      <c r="Y348" s="3">
        <f>INDEX(Table1[TANGGAL UPDATE_H],A:A)</f>
        <v>45534</v>
      </c>
      <c r="Z348" t="str">
        <f>INDEX(Table1[KOMENTAR_H],A:A)</f>
        <v/>
      </c>
      <c r="AA348"/>
      <c r="AB348">
        <f>IF(Table4[[#This Row],[DISKON]]="",Table4[[#This Row],[HARGA]],Table4[[#This Row],[HARGA]]*Table4[[#This Row],[DISKON]])</f>
        <v>180000</v>
      </c>
      <c r="AC348">
        <f>Table4[[#This Row],[TATAL DISKON]]*Table4[[#This Row],[JUMLAH]]</f>
        <v>180000</v>
      </c>
      <c r="AD348" t="str">
        <f>CONCATENATE(Table4[[#This Row],[SALES_C]],Table4[[#This Row],[NOTA TOKO]])</f>
        <v>A3286</v>
      </c>
      <c r="AE348">
        <f>INDEX(Table1[I],'4'!A:A)</f>
        <v>0</v>
      </c>
      <c r="AF348" t="e">
        <f>IF(Table4[[#This Row],[Column2]]="","",MATCH(Table4[[#This Row],[Column2]],AM:AM,0))</f>
        <v>#N/A</v>
      </c>
      <c r="AG348" t="str">
        <f>CONCATENATE(Table4[[#This Row],[TOKO-KOTA]],"_",Table4[[#This Row],[NAMA BARANG]])</f>
        <v>IVONE-BUMIAYU_NOTEBOOK TALI 707-19</v>
      </c>
      <c r="AH348" t="str">
        <f>CONCATENATE(Table4[[#This Row],[CONCAT_TOKO KOTA + NAMA BARANG]],"_",Table4[[#This Row],[HARGA_C]])</f>
        <v>IVONE-BUMIAYU_NOTEBOOK TALI 707-19_180000</v>
      </c>
      <c r="AK348" s="64">
        <v>2622</v>
      </c>
      <c r="AL348" s="8" t="s">
        <v>6664</v>
      </c>
      <c r="AM348" t="str">
        <f t="shared" si="5"/>
        <v>G2622</v>
      </c>
      <c r="AN348" t="e">
        <f>IF(Table10[[#This Row],[Column3]]="","",MATCH(Table10[[#This Row],[Column3]],AD:AD,0))</f>
        <v>#N/A</v>
      </c>
    </row>
    <row r="349" spans="1:40" ht="13.5" thickBot="1">
      <c r="A349" s="73">
        <v>385</v>
      </c>
      <c r="C349">
        <f>ROW()</f>
        <v>349</v>
      </c>
      <c r="D349">
        <f>INDEX(Table1[ROWID],A:A)</f>
        <v>374</v>
      </c>
      <c r="E349">
        <f>INDEX(Table1[//DBS],A:A)</f>
        <v>367</v>
      </c>
      <c r="F349">
        <f>INDEX(Table1[HARGA_CONV],A:A)</f>
        <v>15000</v>
      </c>
      <c r="G349" t="str">
        <f>IF(INDEX(Table1[SALES_H],Table4[[#This Row],[ROWID]])=0,"",INDEX(Table1[SALES_H],Table4[[#This Row],[ROWID]]))</f>
        <v>A</v>
      </c>
      <c r="H349" t="str">
        <f>IF(Table4[[#This Row],[SALES]]="","",INDEX(SALES_DICT[2],MATCH(Table4[[#This Row],[SALES]],SALES_DICT[1],0)))</f>
        <v>A</v>
      </c>
      <c r="I349" s="2" t="str">
        <f>IF(INDEX(Table1[DISKON],A:A)=0,"",INDEX(Table1[DISKON],A:A))</f>
        <v/>
      </c>
      <c r="J349" s="2" t="str">
        <f>IF(INDEX(Table1[DISKON NOTA],A:A)=0,"",INDEX(Table1[DISKON NOTA],A:A))</f>
        <v/>
      </c>
      <c r="K349" s="7">
        <f>INDEX(Table1[ISI_CONV],A:A)</f>
        <v>12</v>
      </c>
      <c r="L349" s="11">
        <f>INDEX(Table1[NOTA TOKO],Table4[[#This Row],[ROWID]])</f>
        <v>3286</v>
      </c>
      <c r="M349" t="str">
        <f>Table4[[#This Row],[SALES DICT]]</f>
        <v>A</v>
      </c>
      <c r="N349" t="str">
        <f>INDEX(Table1[TOKO-KOTA_H],A:A)</f>
        <v>IVONE-BUMIAYU</v>
      </c>
      <c r="O349" t="str">
        <f>IF(INDEX(Table1[KODE BARANG],A:A)=0,"",INDEX(Table1[KODE BARANG],A:A))</f>
        <v>BIN-MC55</v>
      </c>
      <c r="P349" t="str">
        <f>INDEX(Table1[NAMA BARANG],A:A)</f>
        <v>BINDERNOTE A5 MICROTOP UN 36 UNIVERSITY</v>
      </c>
      <c r="Q349" t="str">
        <f>INDEX(Table1[ADA DI DAFTAR STOCK?],A:A)</f>
        <v>ADA</v>
      </c>
      <c r="R349" t="str">
        <f>SUBSTITUTE(_xlfn.NUMBERVALUE(Table4[[#This Row],[JUMLAH]],",","."),",",".")</f>
        <v>12</v>
      </c>
      <c r="S349" t="str">
        <f>INDEX(Table1[SATUAN_CONV],A:A)</f>
        <v>PCS</v>
      </c>
      <c r="T349" s="10" t="str">
        <f>SUBSTITUTE(_xlfn.NUMBERVALUE(Table4[[#This Row],[HARGA]],",","."),",",".")</f>
        <v>15000</v>
      </c>
      <c r="U349" s="12" t="str">
        <f>SUBSTITUTE(Table4[[#This Row],[DISKON]],",",".")</f>
        <v/>
      </c>
      <c r="V349" s="12" t="str">
        <f>SUBSTITUTE(Table4[[#This Row],[DISKON NOTA]],",",".")</f>
        <v/>
      </c>
      <c r="W349" s="3">
        <f>INDEX(Table1[TANGGAL NOTA_H],A:A)</f>
        <v>45531</v>
      </c>
      <c r="X349" s="3" t="str">
        <f>IF(INDEX(Table1[TANGGAL GUDANG_H],A:A)="","",INDEX(Table1[TANGGAL GUDANG_H],A:A))</f>
        <v/>
      </c>
      <c r="Y349" s="3">
        <f>INDEX(Table1[TANGGAL UPDATE_H],A:A)</f>
        <v>45534</v>
      </c>
      <c r="Z349" t="str">
        <f>INDEX(Table1[KOMENTAR_H],A:A)</f>
        <v/>
      </c>
      <c r="AA349"/>
      <c r="AB349">
        <f>IF(Table4[[#This Row],[DISKON]]="",Table4[[#This Row],[HARGA]],Table4[[#This Row],[HARGA]]*Table4[[#This Row],[DISKON]])</f>
        <v>15000</v>
      </c>
      <c r="AC349">
        <f>Table4[[#This Row],[TATAL DISKON]]*Table4[[#This Row],[JUMLAH]]</f>
        <v>180000</v>
      </c>
      <c r="AD349" t="str">
        <f>CONCATENATE(Table4[[#This Row],[SALES_C]],Table4[[#This Row],[NOTA TOKO]])</f>
        <v>A3286</v>
      </c>
      <c r="AE349">
        <f>INDEX(Table1[I],'4'!A:A)</f>
        <v>0</v>
      </c>
      <c r="AF349" t="e">
        <f>IF(Table4[[#This Row],[Column2]]="","",MATCH(Table4[[#This Row],[Column2]],AM:AM,0))</f>
        <v>#N/A</v>
      </c>
      <c r="AG349" t="str">
        <f>CONCATENATE(Table4[[#This Row],[TOKO-KOTA]],"_",Table4[[#This Row],[NAMA BARANG]])</f>
        <v>IVONE-BUMIAYU_BINDERNOTE A5 MICROTOP UN 36 UNIVERSITY</v>
      </c>
      <c r="AH349" t="str">
        <f>CONCATENATE(Table4[[#This Row],[CONCAT_TOKO KOTA + NAMA BARANG]],"_",Table4[[#This Row],[HARGA_C]])</f>
        <v>IVONE-BUMIAYU_BINDERNOTE A5 MICROTOP UN 36 UNIVERSITY_15000</v>
      </c>
      <c r="AK349" s="64">
        <v>2622</v>
      </c>
      <c r="AL349" s="8" t="s">
        <v>6664</v>
      </c>
      <c r="AM349" t="str">
        <f t="shared" si="5"/>
        <v>G2622</v>
      </c>
      <c r="AN349" t="e">
        <f>IF(Table10[[#This Row],[Column3]]="","",MATCH(Table10[[#This Row],[Column3]],AD:AD,0))</f>
        <v>#N/A</v>
      </c>
    </row>
    <row r="350" spans="1:40" ht="13.5" thickBot="1">
      <c r="A350" s="73">
        <v>386</v>
      </c>
      <c r="C350">
        <f>ROW()</f>
        <v>350</v>
      </c>
      <c r="D350">
        <f>INDEX(Table1[ROWID],A:A)</f>
        <v>374</v>
      </c>
      <c r="E350">
        <f>INDEX(Table1[//DBS],A:A)</f>
        <v>2149</v>
      </c>
      <c r="F350">
        <f>INDEX(Table1[HARGA_CONV],A:A)</f>
        <v>15000</v>
      </c>
      <c r="G350" t="str">
        <f>IF(INDEX(Table1[SALES_H],Table4[[#This Row],[ROWID]])=0,"",INDEX(Table1[SALES_H],Table4[[#This Row],[ROWID]]))</f>
        <v>A</v>
      </c>
      <c r="H350" t="str">
        <f>IF(Table4[[#This Row],[SALES]]="","",INDEX(SALES_DICT[2],MATCH(Table4[[#This Row],[SALES]],SALES_DICT[1],0)))</f>
        <v>A</v>
      </c>
      <c r="I350" s="2" t="str">
        <f>IF(INDEX(Table1[DISKON],A:A)=0,"",INDEX(Table1[DISKON],A:A))</f>
        <v/>
      </c>
      <c r="J350" s="2" t="str">
        <f>IF(INDEX(Table1[DISKON NOTA],A:A)=0,"",INDEX(Table1[DISKON NOTA],A:A))</f>
        <v/>
      </c>
      <c r="K350" s="7">
        <f>INDEX(Table1[ISI_CONV],A:A)</f>
        <v>12</v>
      </c>
      <c r="L350" s="11">
        <f>INDEX(Table1[NOTA TOKO],Table4[[#This Row],[ROWID]])</f>
        <v>3286</v>
      </c>
      <c r="M350" t="str">
        <f>Table4[[#This Row],[SALES DICT]]</f>
        <v>A</v>
      </c>
      <c r="N350" t="str">
        <f>INDEX(Table1[TOKO-KOTA_H],A:A)</f>
        <v>IVONE-BUMIAYU</v>
      </c>
      <c r="O350" t="str">
        <f>IF(INDEX(Table1[KODE BARANG],A:A)=0,"",INDEX(Table1[KODE BARANG],A:A))</f>
        <v>NOT-IM86</v>
      </c>
      <c r="P350" t="str">
        <f>INDEX(Table1[NAMA BARANG],A:A)</f>
        <v>NOTEBOOK  A5-104</v>
      </c>
      <c r="Q350" t="str">
        <f>INDEX(Table1[ADA DI DAFTAR STOCK?],A:A)</f>
        <v>ADA</v>
      </c>
      <c r="R350" t="str">
        <f>SUBSTITUTE(_xlfn.NUMBERVALUE(Table4[[#This Row],[JUMLAH]],",","."),",",".")</f>
        <v>12</v>
      </c>
      <c r="S350" t="str">
        <f>INDEX(Table1[SATUAN_CONV],A:A)</f>
        <v>PCS</v>
      </c>
      <c r="T350" s="10" t="str">
        <f>SUBSTITUTE(_xlfn.NUMBERVALUE(Table4[[#This Row],[HARGA]],",","."),",",".")</f>
        <v>15000</v>
      </c>
      <c r="U350" s="12" t="str">
        <f>SUBSTITUTE(Table4[[#This Row],[DISKON]],",",".")</f>
        <v/>
      </c>
      <c r="V350" s="12" t="str">
        <f>SUBSTITUTE(Table4[[#This Row],[DISKON NOTA]],",",".")</f>
        <v/>
      </c>
      <c r="W350" s="3">
        <f>INDEX(Table1[TANGGAL NOTA_H],A:A)</f>
        <v>45531</v>
      </c>
      <c r="X350" s="3" t="str">
        <f>IF(INDEX(Table1[TANGGAL GUDANG_H],A:A)="","",INDEX(Table1[TANGGAL GUDANG_H],A:A))</f>
        <v/>
      </c>
      <c r="Y350" s="3">
        <f>INDEX(Table1[TANGGAL UPDATE_H],A:A)</f>
        <v>45534</v>
      </c>
      <c r="Z350" t="str">
        <f>INDEX(Table1[KOMENTAR_H],A:A)</f>
        <v/>
      </c>
      <c r="AA350"/>
      <c r="AB350">
        <f>IF(Table4[[#This Row],[DISKON]]="",Table4[[#This Row],[HARGA]],Table4[[#This Row],[HARGA]]*Table4[[#This Row],[DISKON]])</f>
        <v>15000</v>
      </c>
      <c r="AC350">
        <f>Table4[[#This Row],[TATAL DISKON]]*Table4[[#This Row],[JUMLAH]]</f>
        <v>180000</v>
      </c>
      <c r="AD350" t="str">
        <f>CONCATENATE(Table4[[#This Row],[SALES_C]],Table4[[#This Row],[NOTA TOKO]])</f>
        <v>A3286</v>
      </c>
      <c r="AE350">
        <f>INDEX(Table1[I],'4'!A:A)</f>
        <v>0</v>
      </c>
      <c r="AF350" t="e">
        <f>IF(Table4[[#This Row],[Column2]]="","",MATCH(Table4[[#This Row],[Column2]],AM:AM,0))</f>
        <v>#N/A</v>
      </c>
      <c r="AG350" t="str">
        <f>CONCATENATE(Table4[[#This Row],[TOKO-KOTA]],"_",Table4[[#This Row],[NAMA BARANG]])</f>
        <v>IVONE-BUMIAYU_NOTEBOOK  A5-104</v>
      </c>
      <c r="AH350" t="str">
        <f>CONCATENATE(Table4[[#This Row],[CONCAT_TOKO KOTA + NAMA BARANG]],"_",Table4[[#This Row],[HARGA_C]])</f>
        <v>IVONE-BUMIAYU_NOTEBOOK  A5-104_15000</v>
      </c>
      <c r="AK350" s="64">
        <v>2622</v>
      </c>
      <c r="AL350" s="8" t="s">
        <v>6664</v>
      </c>
      <c r="AM350" t="str">
        <f t="shared" si="5"/>
        <v>G2622</v>
      </c>
      <c r="AN350" t="e">
        <f>IF(Table10[[#This Row],[Column3]]="","",MATCH(Table10[[#This Row],[Column3]],AD:AD,0))</f>
        <v>#N/A</v>
      </c>
    </row>
    <row r="351" spans="1:40" ht="13.5" thickBot="1">
      <c r="A351" s="73">
        <v>387</v>
      </c>
      <c r="C351">
        <f>ROW()</f>
        <v>351</v>
      </c>
      <c r="D351">
        <f>INDEX(Table1[ROWID],A:A)</f>
        <v>374</v>
      </c>
      <c r="E351" t="str">
        <f>INDEX(Table1[//DBS],A:A)</f>
        <v/>
      </c>
      <c r="F351">
        <f>INDEX(Table1[HARGA_CONV],A:A)</f>
        <v>20000</v>
      </c>
      <c r="G351" t="str">
        <f>IF(INDEX(Table1[SALES_H],Table4[[#This Row],[ROWID]])=0,"",INDEX(Table1[SALES_H],Table4[[#This Row],[ROWID]]))</f>
        <v>A</v>
      </c>
      <c r="H351" t="str">
        <f>IF(Table4[[#This Row],[SALES]]="","",INDEX(SALES_DICT[2],MATCH(Table4[[#This Row],[SALES]],SALES_DICT[1],0)))</f>
        <v>A</v>
      </c>
      <c r="I351" s="2" t="str">
        <f>IF(INDEX(Table1[DISKON],A:A)=0,"",INDEX(Table1[DISKON],A:A))</f>
        <v/>
      </c>
      <c r="J351" s="2" t="str">
        <f>IF(INDEX(Table1[DISKON NOTA],A:A)=0,"",INDEX(Table1[DISKON NOTA],A:A))</f>
        <v/>
      </c>
      <c r="K351" s="7">
        <f>INDEX(Table1[ISI_CONV],A:A)</f>
        <v>5</v>
      </c>
      <c r="L351" s="11">
        <f>INDEX(Table1[NOTA TOKO],Table4[[#This Row],[ROWID]])</f>
        <v>3286</v>
      </c>
      <c r="M351" t="str">
        <f>Table4[[#This Row],[SALES DICT]]</f>
        <v>A</v>
      </c>
      <c r="N351" t="str">
        <f>INDEX(Table1[TOKO-KOTA_H],A:A)</f>
        <v>IVONE-BUMIAYU</v>
      </c>
      <c r="O351" t="str">
        <f>IF(INDEX(Table1[KODE BARANG],A:A)=0,"",INDEX(Table1[KODE BARANG],A:A))</f>
        <v/>
      </c>
      <c r="P351" t="str">
        <f>INDEX(Table1[NAMA BARANG],A:A)</f>
        <v>DISPENSER KUROMI</v>
      </c>
      <c r="Q351" t="str">
        <f>INDEX(Table1[ADA DI DAFTAR STOCK?],A:A)</f>
        <v>TIDAK ADA</v>
      </c>
      <c r="R351" t="str">
        <f>SUBSTITUTE(_xlfn.NUMBERVALUE(Table4[[#This Row],[JUMLAH]],",","."),",",".")</f>
        <v>5</v>
      </c>
      <c r="S351" t="str">
        <f>INDEX(Table1[SATUAN_CONV],A:A)</f>
        <v>LSN</v>
      </c>
      <c r="T351" s="10" t="str">
        <f>SUBSTITUTE(_xlfn.NUMBERVALUE(Table4[[#This Row],[HARGA]],",","."),",",".")</f>
        <v>20000</v>
      </c>
      <c r="U351" s="12" t="str">
        <f>SUBSTITUTE(Table4[[#This Row],[DISKON]],",",".")</f>
        <v/>
      </c>
      <c r="V351" s="12" t="str">
        <f>SUBSTITUTE(Table4[[#This Row],[DISKON NOTA]],",",".")</f>
        <v/>
      </c>
      <c r="W351" s="3">
        <f>INDEX(Table1[TANGGAL NOTA_H],A:A)</f>
        <v>45531</v>
      </c>
      <c r="X351" s="3" t="str">
        <f>IF(INDEX(Table1[TANGGAL GUDANG_H],A:A)="","",INDEX(Table1[TANGGAL GUDANG_H],A:A))</f>
        <v/>
      </c>
      <c r="Y351" s="3">
        <f>INDEX(Table1[TANGGAL UPDATE_H],A:A)</f>
        <v>45534</v>
      </c>
      <c r="Z351" t="str">
        <f>INDEX(Table1[KOMENTAR_H],A:A)</f>
        <v/>
      </c>
      <c r="AA351"/>
      <c r="AB351">
        <f>IF(Table4[[#This Row],[DISKON]]="",Table4[[#This Row],[HARGA]],Table4[[#This Row],[HARGA]]*Table4[[#This Row],[DISKON]])</f>
        <v>20000</v>
      </c>
      <c r="AC351">
        <f>Table4[[#This Row],[TATAL DISKON]]*Table4[[#This Row],[JUMLAH]]</f>
        <v>100000</v>
      </c>
      <c r="AD351" t="str">
        <f>CONCATENATE(Table4[[#This Row],[SALES_C]],Table4[[#This Row],[NOTA TOKO]])</f>
        <v>A3286</v>
      </c>
      <c r="AE351">
        <f>INDEX(Table1[I],'4'!A:A)</f>
        <v>0</v>
      </c>
      <c r="AF351" t="e">
        <f>IF(Table4[[#This Row],[Column2]]="","",MATCH(Table4[[#This Row],[Column2]],AM:AM,0))</f>
        <v>#N/A</v>
      </c>
      <c r="AG351" t="str">
        <f>CONCATENATE(Table4[[#This Row],[TOKO-KOTA]],"_",Table4[[#This Row],[NAMA BARANG]])</f>
        <v>IVONE-BUMIAYU_DISPENSER KUROMI</v>
      </c>
      <c r="AH351" t="str">
        <f>CONCATENATE(Table4[[#This Row],[CONCAT_TOKO KOTA + NAMA BARANG]],"_",Table4[[#This Row],[HARGA_C]])</f>
        <v>IVONE-BUMIAYU_DISPENSER KUROMI_20000</v>
      </c>
      <c r="AK351" s="64">
        <v>2622</v>
      </c>
      <c r="AL351" s="8" t="s">
        <v>6664</v>
      </c>
      <c r="AM351" t="str">
        <f t="shared" si="5"/>
        <v>G2622</v>
      </c>
      <c r="AN351" t="e">
        <f>IF(Table10[[#This Row],[Column3]]="","",MATCH(Table10[[#This Row],[Column3]],AD:AD,0))</f>
        <v>#N/A</v>
      </c>
    </row>
    <row r="352" spans="1:40" ht="13.5" thickBot="1">
      <c r="A352" s="73">
        <v>388</v>
      </c>
      <c r="C352">
        <f>ROW()</f>
        <v>352</v>
      </c>
      <c r="D352">
        <f>INDEX(Table1[ROWID],A:A)</f>
        <v>374</v>
      </c>
      <c r="E352" t="str">
        <f>INDEX(Table1[//DBS],A:A)</f>
        <v/>
      </c>
      <c r="F352">
        <f>INDEX(Table1[HARGA_CONV],A:A)</f>
        <v>22500</v>
      </c>
      <c r="G352" t="str">
        <f>IF(INDEX(Table1[SALES_H],Table4[[#This Row],[ROWID]])=0,"",INDEX(Table1[SALES_H],Table4[[#This Row],[ROWID]]))</f>
        <v>A</v>
      </c>
      <c r="H352" t="str">
        <f>IF(Table4[[#This Row],[SALES]]="","",INDEX(SALES_DICT[2],MATCH(Table4[[#This Row],[SALES]],SALES_DICT[1],0)))</f>
        <v>A</v>
      </c>
      <c r="I352" s="2" t="str">
        <f>IF(INDEX(Table1[DISKON],A:A)=0,"",INDEX(Table1[DISKON],A:A))</f>
        <v/>
      </c>
      <c r="J352" s="2" t="str">
        <f>IF(INDEX(Table1[DISKON NOTA],A:A)=0,"",INDEX(Table1[DISKON NOTA],A:A))</f>
        <v/>
      </c>
      <c r="K352" s="7">
        <f>INDEX(Table1[ISI_CONV],A:A)</f>
        <v>12</v>
      </c>
      <c r="L352" s="11">
        <f>INDEX(Table1[NOTA TOKO],Table4[[#This Row],[ROWID]])</f>
        <v>3286</v>
      </c>
      <c r="M352" t="str">
        <f>Table4[[#This Row],[SALES DICT]]</f>
        <v>A</v>
      </c>
      <c r="N352" t="str">
        <f>INDEX(Table1[TOKO-KOTA_H],A:A)</f>
        <v>IVONE-BUMIAYU</v>
      </c>
      <c r="O352" t="str">
        <f>IF(INDEX(Table1[KODE BARANG],A:A)=0,"",INDEX(Table1[KODE BARANG],A:A))</f>
        <v/>
      </c>
      <c r="P352" t="str">
        <f>INDEX(Table1[NAMA BARANG],A:A)</f>
        <v>AGENDA MB 35-25</v>
      </c>
      <c r="Q352" t="str">
        <f>INDEX(Table1[ADA DI DAFTAR STOCK?],A:A)</f>
        <v>TIDAK ADA</v>
      </c>
      <c r="R352" t="str">
        <f>SUBSTITUTE(_xlfn.NUMBERVALUE(Table4[[#This Row],[JUMLAH]],",","."),",",".")</f>
        <v>12</v>
      </c>
      <c r="S352" t="str">
        <f>INDEX(Table1[SATUAN_CONV],A:A)</f>
        <v>PCS</v>
      </c>
      <c r="T352" s="10" t="str">
        <f>SUBSTITUTE(_xlfn.NUMBERVALUE(Table4[[#This Row],[HARGA]],",","."),",",".")</f>
        <v>22500</v>
      </c>
      <c r="U352" s="12" t="str">
        <f>SUBSTITUTE(Table4[[#This Row],[DISKON]],",",".")</f>
        <v/>
      </c>
      <c r="V352" s="12" t="str">
        <f>SUBSTITUTE(Table4[[#This Row],[DISKON NOTA]],",",".")</f>
        <v/>
      </c>
      <c r="W352" s="3">
        <f>INDEX(Table1[TANGGAL NOTA_H],A:A)</f>
        <v>45531</v>
      </c>
      <c r="X352" s="3" t="str">
        <f>IF(INDEX(Table1[TANGGAL GUDANG_H],A:A)="","",INDEX(Table1[TANGGAL GUDANG_H],A:A))</f>
        <v/>
      </c>
      <c r="Y352" s="3">
        <f>INDEX(Table1[TANGGAL UPDATE_H],A:A)</f>
        <v>45534</v>
      </c>
      <c r="Z352" t="str">
        <f>INDEX(Table1[KOMENTAR_H],A:A)</f>
        <v/>
      </c>
      <c r="AA352"/>
      <c r="AB352">
        <f>IF(Table4[[#This Row],[DISKON]]="",Table4[[#This Row],[HARGA]],Table4[[#This Row],[HARGA]]*Table4[[#This Row],[DISKON]])</f>
        <v>22500</v>
      </c>
      <c r="AC352">
        <f>Table4[[#This Row],[TATAL DISKON]]*Table4[[#This Row],[JUMLAH]]</f>
        <v>270000</v>
      </c>
      <c r="AD352" t="str">
        <f>CONCATENATE(Table4[[#This Row],[SALES_C]],Table4[[#This Row],[NOTA TOKO]])</f>
        <v>A3286</v>
      </c>
      <c r="AE352">
        <f>INDEX(Table1[I],'4'!A:A)</f>
        <v>0</v>
      </c>
      <c r="AF352" t="e">
        <f>IF(Table4[[#This Row],[Column2]]="","",MATCH(Table4[[#This Row],[Column2]],AM:AM,0))</f>
        <v>#N/A</v>
      </c>
      <c r="AG352" t="str">
        <f>CONCATENATE(Table4[[#This Row],[TOKO-KOTA]],"_",Table4[[#This Row],[NAMA BARANG]])</f>
        <v>IVONE-BUMIAYU_AGENDA MB 35-25</v>
      </c>
      <c r="AH352" t="str">
        <f>CONCATENATE(Table4[[#This Row],[CONCAT_TOKO KOTA + NAMA BARANG]],"_",Table4[[#This Row],[HARGA_C]])</f>
        <v>IVONE-BUMIAYU_AGENDA MB 35-25_22500</v>
      </c>
      <c r="AK352" s="64">
        <v>2622</v>
      </c>
      <c r="AL352" s="8" t="s">
        <v>6664</v>
      </c>
      <c r="AM352" t="str">
        <f t="shared" si="5"/>
        <v>G2622</v>
      </c>
      <c r="AN352" t="e">
        <f>IF(Table10[[#This Row],[Column3]]="","",MATCH(Table10[[#This Row],[Column3]],AD:AD,0))</f>
        <v>#N/A</v>
      </c>
    </row>
    <row r="353" spans="1:40" ht="13.5" thickBot="1">
      <c r="A353" s="73">
        <v>389</v>
      </c>
      <c r="C353">
        <f>ROW()</f>
        <v>353</v>
      </c>
      <c r="D353">
        <f>INDEX(Table1[ROWID],A:A)</f>
        <v>374</v>
      </c>
      <c r="E353" t="str">
        <f>INDEX(Table1[//DBS],A:A)</f>
        <v/>
      </c>
      <c r="F353">
        <f>INDEX(Table1[HARGA_CONV],A:A)</f>
        <v>17500</v>
      </c>
      <c r="G353" t="str">
        <f>IF(INDEX(Table1[SALES_H],Table4[[#This Row],[ROWID]])=0,"",INDEX(Table1[SALES_H],Table4[[#This Row],[ROWID]]))</f>
        <v>A</v>
      </c>
      <c r="H353" t="str">
        <f>IF(Table4[[#This Row],[SALES]]="","",INDEX(SALES_DICT[2],MATCH(Table4[[#This Row],[SALES]],SALES_DICT[1],0)))</f>
        <v>A</v>
      </c>
      <c r="I353" s="2" t="str">
        <f>IF(INDEX(Table1[DISKON],A:A)=0,"",INDEX(Table1[DISKON],A:A))</f>
        <v/>
      </c>
      <c r="J353" s="2" t="str">
        <f>IF(INDEX(Table1[DISKON NOTA],A:A)=0,"",INDEX(Table1[DISKON NOTA],A:A))</f>
        <v/>
      </c>
      <c r="K353" s="7">
        <f>INDEX(Table1[ISI_CONV],A:A)</f>
        <v>4</v>
      </c>
      <c r="L353" s="11">
        <f>INDEX(Table1[NOTA TOKO],Table4[[#This Row],[ROWID]])</f>
        <v>3286</v>
      </c>
      <c r="M353" t="str">
        <f>Table4[[#This Row],[SALES DICT]]</f>
        <v>A</v>
      </c>
      <c r="N353" t="str">
        <f>INDEX(Table1[TOKO-KOTA_H],A:A)</f>
        <v>IVONE-BUMIAYU</v>
      </c>
      <c r="O353" t="str">
        <f>IF(INDEX(Table1[KODE BARANG],A:A)=0,"",INDEX(Table1[KODE BARANG],A:A))</f>
        <v/>
      </c>
      <c r="P353" t="str">
        <f>INDEX(Table1[NAMA BARANG],A:A)</f>
        <v>N BOOK A5 25-101</v>
      </c>
      <c r="Q353" t="str">
        <f>INDEX(Table1[ADA DI DAFTAR STOCK?],A:A)</f>
        <v>TIDAK ADA</v>
      </c>
      <c r="R353" t="str">
        <f>SUBSTITUTE(_xlfn.NUMBERVALUE(Table4[[#This Row],[JUMLAH]],",","."),",",".")</f>
        <v>4</v>
      </c>
      <c r="S353" t="str">
        <f>INDEX(Table1[SATUAN_CONV],A:A)</f>
        <v>PCS</v>
      </c>
      <c r="T353" s="10" t="str">
        <f>SUBSTITUTE(_xlfn.NUMBERVALUE(Table4[[#This Row],[HARGA]],",","."),",",".")</f>
        <v>17500</v>
      </c>
      <c r="U353" s="12" t="str">
        <f>SUBSTITUTE(Table4[[#This Row],[DISKON]],",",".")</f>
        <v/>
      </c>
      <c r="V353" s="12" t="str">
        <f>SUBSTITUTE(Table4[[#This Row],[DISKON NOTA]],",",".")</f>
        <v/>
      </c>
      <c r="W353" s="3">
        <f>INDEX(Table1[TANGGAL NOTA_H],A:A)</f>
        <v>45531</v>
      </c>
      <c r="X353" s="3" t="str">
        <f>IF(INDEX(Table1[TANGGAL GUDANG_H],A:A)="","",INDEX(Table1[TANGGAL GUDANG_H],A:A))</f>
        <v/>
      </c>
      <c r="Y353" s="3">
        <f>INDEX(Table1[TANGGAL UPDATE_H],A:A)</f>
        <v>45534</v>
      </c>
      <c r="Z353" t="str">
        <f>INDEX(Table1[KOMENTAR_H],A:A)</f>
        <v/>
      </c>
      <c r="AA353"/>
      <c r="AB353">
        <f>IF(Table4[[#This Row],[DISKON]]="",Table4[[#This Row],[HARGA]],Table4[[#This Row],[HARGA]]*Table4[[#This Row],[DISKON]])</f>
        <v>17500</v>
      </c>
      <c r="AC353">
        <f>Table4[[#This Row],[TATAL DISKON]]*Table4[[#This Row],[JUMLAH]]</f>
        <v>70000</v>
      </c>
      <c r="AD353" t="str">
        <f>CONCATENATE(Table4[[#This Row],[SALES_C]],Table4[[#This Row],[NOTA TOKO]])</f>
        <v>A3286</v>
      </c>
      <c r="AE353">
        <f>INDEX(Table1[I],'4'!A:A)</f>
        <v>0</v>
      </c>
      <c r="AF353" t="e">
        <f>IF(Table4[[#This Row],[Column2]]="","",MATCH(Table4[[#This Row],[Column2]],AM:AM,0))</f>
        <v>#N/A</v>
      </c>
      <c r="AG353" t="str">
        <f>CONCATENATE(Table4[[#This Row],[TOKO-KOTA]],"_",Table4[[#This Row],[NAMA BARANG]])</f>
        <v>IVONE-BUMIAYU_N BOOK A5 25-101</v>
      </c>
      <c r="AH353" t="str">
        <f>CONCATENATE(Table4[[#This Row],[CONCAT_TOKO KOTA + NAMA BARANG]],"_",Table4[[#This Row],[HARGA_C]])</f>
        <v>IVONE-BUMIAYU_N BOOK A5 25-101_17500</v>
      </c>
      <c r="AK353" s="64">
        <v>2622</v>
      </c>
      <c r="AL353" s="8" t="s">
        <v>6664</v>
      </c>
      <c r="AM353" t="str">
        <f t="shared" si="5"/>
        <v>G2622</v>
      </c>
      <c r="AN353" t="e">
        <f>IF(Table10[[#This Row],[Column3]]="","",MATCH(Table10[[#This Row],[Column3]],AD:AD,0))</f>
        <v>#N/A</v>
      </c>
    </row>
    <row r="354" spans="1:40" ht="13.5" thickBot="1">
      <c r="A354" s="73">
        <v>391</v>
      </c>
      <c r="C354" s="74">
        <f>ROW()</f>
        <v>354</v>
      </c>
      <c r="D354" s="74">
        <f>INDEX(Table1[ROWID],A:A)</f>
        <v>391</v>
      </c>
      <c r="E354" s="74">
        <f>INDEX(Table1[//DBS],A:A)</f>
        <v>805</v>
      </c>
      <c r="F354" s="74">
        <f>INDEX(Table1[HARGA_CONV],A:A)</f>
        <v>3750</v>
      </c>
      <c r="G354" s="74" t="str">
        <f>IF(INDEX(Table1[SALES_H],Table4[[#This Row],[ROWID]])=0,"",INDEX(Table1[SALES_H],Table4[[#This Row],[ROWID]]))</f>
        <v>A</v>
      </c>
      <c r="H354" s="74" t="str">
        <f>IF(Table4[[#This Row],[SALES]]="","",INDEX(SALES_DICT[2],MATCH(Table4[[#This Row],[SALES]],SALES_DICT[1],0)))</f>
        <v>A</v>
      </c>
      <c r="I354" s="75">
        <f>IF(INDEX(Table1[DISKON],A:A)=0,"",INDEX(Table1[DISKON],A:A))</f>
        <v>0.1</v>
      </c>
      <c r="J354" s="75" t="str">
        <f>IF(INDEX(Table1[DISKON NOTA],A:A)=0,"",INDEX(Table1[DISKON NOTA],A:A))</f>
        <v/>
      </c>
      <c r="K354" s="7">
        <f>INDEX(Table1[ISI_CONV],A:A)</f>
        <v>100</v>
      </c>
      <c r="L354" s="76">
        <f>INDEX(Table1[NOTA TOKO],Table4[[#This Row],[ROWID]])</f>
        <v>3280</v>
      </c>
      <c r="M354" s="74" t="str">
        <f>Table4[[#This Row],[SALES DICT]]</f>
        <v>A</v>
      </c>
      <c r="N354" s="74" t="str">
        <f>INDEX(Table1[TOKO-KOTA_H],A:A)</f>
        <v>SUMUR BOTO-SEMARANG</v>
      </c>
      <c r="O354" s="74" t="str">
        <f>IF(INDEX(Table1[KODE BARANG],A:A)=0,"",INDEX(Table1[KODE BARANG],A:A))</f>
        <v>BWA-SK11</v>
      </c>
      <c r="P354" s="74" t="str">
        <f>INDEX(Table1[NAMA BARANG],A:A)</f>
        <v>BUKU MEWARNAI SIKA CB-812 JB</v>
      </c>
      <c r="Q354" s="74" t="str">
        <f>INDEX(Table1[ADA DI DAFTAR STOCK?],A:A)</f>
        <v>ADA</v>
      </c>
      <c r="R354" s="71" t="str">
        <f>SUBSTITUTE(_xlfn.NUMBERVALUE(Table4[[#This Row],[JUMLAH]],",","."),",",".")</f>
        <v>100</v>
      </c>
      <c r="S354" s="74" t="str">
        <f>INDEX(Table1[SATUAN_CONV],A:A)</f>
        <v>PCS</v>
      </c>
      <c r="T354" s="10" t="str">
        <f>SUBSTITUTE(_xlfn.NUMBERVALUE(Table4[[#This Row],[HARGA]],",","."),",",".")</f>
        <v>3750</v>
      </c>
      <c r="U354" s="12" t="str">
        <f>SUBSTITUTE(Table4[[#This Row],[DISKON]],",",".")</f>
        <v>0.1</v>
      </c>
      <c r="V354" s="77" t="str">
        <f>SUBSTITUTE(Table4[[#This Row],[DISKON NOTA]],",",".")</f>
        <v/>
      </c>
      <c r="W354" s="78">
        <f>INDEX(Table1[TANGGAL NOTA_H],A:A)</f>
        <v>45530</v>
      </c>
      <c r="X354" s="78" t="str">
        <f>IF(INDEX(Table1[TANGGAL GUDANG_H],A:A)="","",INDEX(Table1[TANGGAL GUDANG_H],A:A))</f>
        <v/>
      </c>
      <c r="Y354" s="78">
        <f>INDEX(Table1[TANGGAL UPDATE_H],A:A)</f>
        <v>45535</v>
      </c>
      <c r="Z354" s="74" t="str">
        <f>INDEX(Table1[KOMENTAR_H],A:A)</f>
        <v/>
      </c>
      <c r="AA354" s="74"/>
      <c r="AB354" s="74">
        <f>IF(Table4[[#This Row],[DISKON]]="",Table4[[#This Row],[HARGA]],Table4[[#This Row],[HARGA]]*Table4[[#This Row],[DISKON]])</f>
        <v>375</v>
      </c>
      <c r="AC354" s="74">
        <f>Table4[[#This Row],[TATAL DISKON]]*Table4[[#This Row],[JUMLAH]]</f>
        <v>37500</v>
      </c>
      <c r="AD354" s="74" t="str">
        <f>CONCATENATE(Table4[[#This Row],[SALES_C]],Table4[[#This Row],[NOTA TOKO]])</f>
        <v>A3280</v>
      </c>
      <c r="AE354" s="74">
        <f>INDEX(Table1[I],'4'!A:A)</f>
        <v>0</v>
      </c>
      <c r="AF354" s="74" t="e">
        <f>IF(Table4[[#This Row],[Column2]]="","",MATCH(Table4[[#This Row],[Column2]],AM:AM,0))</f>
        <v>#N/A</v>
      </c>
      <c r="AG354" s="74" t="str">
        <f>CONCATENATE(Table4[[#This Row],[TOKO-KOTA]],"_",Table4[[#This Row],[NAMA BARANG]])</f>
        <v>SUMUR BOTO-SEMARANG_BUKU MEWARNAI SIKA CB-812 JB</v>
      </c>
      <c r="AH354" s="74" t="str">
        <f>CONCATENATE(Table4[[#This Row],[CONCAT_TOKO KOTA + NAMA BARANG]],"_",Table4[[#This Row],[HARGA_C]])</f>
        <v>SUMUR BOTO-SEMARANG_BUKU MEWARNAI SIKA CB-812 JB_3750</v>
      </c>
      <c r="AI354" s="74"/>
      <c r="AK354" s="64">
        <v>2622</v>
      </c>
      <c r="AL354" s="8" t="s">
        <v>6664</v>
      </c>
      <c r="AM354" t="str">
        <f t="shared" si="5"/>
        <v>G2622</v>
      </c>
      <c r="AN354" t="e">
        <f>IF(Table10[[#This Row],[Column3]]="","",MATCH(Table10[[#This Row],[Column3]],AD:AD,0))</f>
        <v>#N/A</v>
      </c>
    </row>
    <row r="355" spans="1:40" ht="13.5" thickBot="1">
      <c r="A355" s="73">
        <v>393</v>
      </c>
      <c r="C355" s="74">
        <f>ROW()</f>
        <v>355</v>
      </c>
      <c r="D355" s="74">
        <f>INDEX(Table1[ROWID],A:A)</f>
        <v>393</v>
      </c>
      <c r="E355" s="74">
        <f>INDEX(Table1[//DBS],A:A)</f>
        <v>306</v>
      </c>
      <c r="F355" s="74">
        <f>INDEX(Table1[HARGA_CONV],A:A)</f>
        <v>22500</v>
      </c>
      <c r="G355" s="74" t="str">
        <f>IF(INDEX(Table1[SALES_H],Table4[[#This Row],[ROWID]])=0,"",INDEX(Table1[SALES_H],Table4[[#This Row],[ROWID]]))</f>
        <v>G</v>
      </c>
      <c r="H355" s="74" t="str">
        <f>IF(Table4[[#This Row],[SALES]]="","",INDEX(SALES_DICT[2],MATCH(Table4[[#This Row],[SALES]],SALES_DICT[1],0)))</f>
        <v>G</v>
      </c>
      <c r="I355" s="75" t="str">
        <f>IF(INDEX(Table1[DISKON],A:A)=0,"",INDEX(Table1[DISKON],A:A))</f>
        <v/>
      </c>
      <c r="J355" s="75" t="str">
        <f>IF(INDEX(Table1[DISKON NOTA],A:A)=0,"",INDEX(Table1[DISKON NOTA],A:A))</f>
        <v/>
      </c>
      <c r="K355" s="7">
        <f>INDEX(Table1[ISI_CONV],A:A)</f>
        <v>192</v>
      </c>
      <c r="L355" s="76">
        <f>INDEX(Table1[NOTA TOKO],Table4[[#This Row],[ROWID]])</f>
        <v>3570</v>
      </c>
      <c r="M355" s="74" t="str">
        <f>Table4[[#This Row],[SALES DICT]]</f>
        <v>G</v>
      </c>
      <c r="N355" s="74" t="str">
        <f>INDEX(Table1[TOKO-KOTA_H],A:A)</f>
        <v>REJO AGUNG-JOMBANG</v>
      </c>
      <c r="O355" s="74" t="str">
        <f>IF(INDEX(Table1[KODE BARANG],A:A)=0,"",INDEX(Table1[KODE BARANG],A:A))</f>
        <v>BIN-WN3</v>
      </c>
      <c r="P355" s="74" t="str">
        <f>INDEX(Table1[NAMA BARANG],A:A)</f>
        <v>BINDER NOTE WENGU A5-60 FPHY 001</v>
      </c>
      <c r="Q355" s="74" t="str">
        <f>INDEX(Table1[ADA DI DAFTAR STOCK?],A:A)</f>
        <v>ADA</v>
      </c>
      <c r="R355" s="71" t="str">
        <f>SUBSTITUTE(_xlfn.NUMBERVALUE(Table4[[#This Row],[JUMLAH]],",","."),",",".")</f>
        <v>192</v>
      </c>
      <c r="S355" s="74" t="str">
        <f>INDEX(Table1[SATUAN_CONV],A:A)</f>
        <v>PCS</v>
      </c>
      <c r="T355" s="10" t="str">
        <f>SUBSTITUTE(_xlfn.NUMBERVALUE(Table4[[#This Row],[HARGA]],",","."),",",".")</f>
        <v>22500</v>
      </c>
      <c r="U355" s="12" t="str">
        <f>SUBSTITUTE(Table4[[#This Row],[DISKON]],",",".")</f>
        <v/>
      </c>
      <c r="V355" s="77" t="str">
        <f>SUBSTITUTE(Table4[[#This Row],[DISKON NOTA]],",",".")</f>
        <v/>
      </c>
      <c r="W355" s="78">
        <f>INDEX(Table1[TANGGAL NOTA_H],A:A)</f>
        <v>45531</v>
      </c>
      <c r="X355" s="78" t="str">
        <f>IF(INDEX(Table1[TANGGAL GUDANG_H],A:A)="","",INDEX(Table1[TANGGAL GUDANG_H],A:A))</f>
        <v/>
      </c>
      <c r="Y355" s="78">
        <f>INDEX(Table1[TANGGAL UPDATE_H],A:A)</f>
        <v>45535</v>
      </c>
      <c r="Z355" s="74" t="str">
        <f>INDEX(Table1[KOMENTAR_H],A:A)</f>
        <v/>
      </c>
      <c r="AA355" s="74"/>
      <c r="AB355" s="74">
        <f>IF(Table4[[#This Row],[DISKON]]="",Table4[[#This Row],[HARGA]],Table4[[#This Row],[HARGA]]*Table4[[#This Row],[DISKON]])</f>
        <v>22500</v>
      </c>
      <c r="AC355" s="74">
        <f>Table4[[#This Row],[TATAL DISKON]]*Table4[[#This Row],[JUMLAH]]</f>
        <v>4320000</v>
      </c>
      <c r="AD355" s="74" t="str">
        <f>CONCATENATE(Table4[[#This Row],[SALES_C]],Table4[[#This Row],[NOTA TOKO]])</f>
        <v>G3570</v>
      </c>
      <c r="AE355" s="74">
        <f>INDEX(Table1[I],'4'!A:A)</f>
        <v>0</v>
      </c>
      <c r="AF355" s="74" t="e">
        <f>IF(Table4[[#This Row],[Column2]]="","",MATCH(Table4[[#This Row],[Column2]],AM:AM,0))</f>
        <v>#N/A</v>
      </c>
      <c r="AG355" s="74" t="str">
        <f>CONCATENATE(Table4[[#This Row],[TOKO-KOTA]],"_",Table4[[#This Row],[NAMA BARANG]])</f>
        <v>REJO AGUNG-JOMBANG_BINDER NOTE WENGU A5-60 FPHY 001</v>
      </c>
      <c r="AH355" s="74" t="str">
        <f>CONCATENATE(Table4[[#This Row],[CONCAT_TOKO KOTA + NAMA BARANG]],"_",Table4[[#This Row],[HARGA_C]])</f>
        <v>REJO AGUNG-JOMBANG_BINDER NOTE WENGU A5-60 FPHY 001_22500</v>
      </c>
      <c r="AI355" s="74"/>
      <c r="AK355" s="64">
        <v>2622</v>
      </c>
      <c r="AL355" s="8" t="s">
        <v>6664</v>
      </c>
      <c r="AM355" t="str">
        <f t="shared" si="5"/>
        <v>G2622</v>
      </c>
      <c r="AN355" t="e">
        <f>IF(Table10[[#This Row],[Column3]]="","",MATCH(Table10[[#This Row],[Column3]],AD:AD,0))</f>
        <v>#N/A</v>
      </c>
    </row>
    <row r="356" spans="1:40" ht="13.5" thickBot="1">
      <c r="A356" s="73">
        <v>395</v>
      </c>
      <c r="C356" s="74">
        <f>ROW()</f>
        <v>356</v>
      </c>
      <c r="D356" s="74">
        <f>INDEX(Table1[ROWID],A:A)</f>
        <v>395</v>
      </c>
      <c r="E356" s="74">
        <f>INDEX(Table1[//DBS],A:A)</f>
        <v>2919</v>
      </c>
      <c r="F356" s="74">
        <f>INDEX(Table1[HARGA_CONV],A:A)</f>
        <v>100000</v>
      </c>
      <c r="G356" s="74" t="str">
        <f>IF(INDEX(Table1[SALES_H],Table4[[#This Row],[ROWID]])=0,"",INDEX(Table1[SALES_H],Table4[[#This Row],[ROWID]]))</f>
        <v>E</v>
      </c>
      <c r="H356" s="74" t="str">
        <f>IF(Table4[[#This Row],[SALES]]="","",INDEX(SALES_DICT[2],MATCH(Table4[[#This Row],[SALES]],SALES_DICT[1],0)))</f>
        <v>V</v>
      </c>
      <c r="I356" s="75">
        <f>IF(INDEX(Table1[DISKON],A:A)=0,"",INDEX(Table1[DISKON],A:A))</f>
        <v>0.2</v>
      </c>
      <c r="J356" s="75" t="str">
        <f>IF(INDEX(Table1[DISKON NOTA],A:A)=0,"",INDEX(Table1[DISKON NOTA],A:A))</f>
        <v/>
      </c>
      <c r="K356" s="7">
        <f>INDEX(Table1[ISI_CONV],A:A)</f>
        <v>4</v>
      </c>
      <c r="L356" s="76">
        <f>INDEX(Table1[NOTA TOKO],Table4[[#This Row],[ROWID]])</f>
        <v>3461</v>
      </c>
      <c r="M356" s="74" t="str">
        <f>Table4[[#This Row],[SALES DICT]]</f>
        <v>V</v>
      </c>
      <c r="N356" s="74" t="str">
        <f>INDEX(Table1[TOKO-KOTA_H],A:A)</f>
        <v>GLORIA-BLITAR</v>
      </c>
      <c r="O356" s="74" t="str">
        <f>IF(INDEX(Table1[KODE BARANG],A:A)=0,"",INDEX(Table1[KODE BARANG],A:A))</f>
        <v>TAS-IM94</v>
      </c>
      <c r="P356" s="74" t="str">
        <f>INDEX(Table1[NAMA BARANG],A:A)</f>
        <v>TAS TIDUR GGH-M (6 MOTIF)</v>
      </c>
      <c r="Q356" s="74" t="str">
        <f>INDEX(Table1[ADA DI DAFTAR STOCK?],A:A)</f>
        <v>ADA</v>
      </c>
      <c r="R356" s="71" t="str">
        <f>SUBSTITUTE(_xlfn.NUMBERVALUE(Table4[[#This Row],[JUMLAH]],",","."),",",".")</f>
        <v>4</v>
      </c>
      <c r="S356" s="74" t="str">
        <f>INDEX(Table1[SATUAN_CONV],A:A)</f>
        <v>LSN</v>
      </c>
      <c r="T356" s="10" t="str">
        <f>SUBSTITUTE(_xlfn.NUMBERVALUE(Table4[[#This Row],[HARGA]],",","."),",",".")</f>
        <v>100000</v>
      </c>
      <c r="U356" s="12" t="str">
        <f>SUBSTITUTE(Table4[[#This Row],[DISKON]],",",".")</f>
        <v>0.2</v>
      </c>
      <c r="V356" s="77" t="str">
        <f>SUBSTITUTE(Table4[[#This Row],[DISKON NOTA]],",",".")</f>
        <v/>
      </c>
      <c r="W356" s="78">
        <f>INDEX(Table1[TANGGAL NOTA_H],A:A)</f>
        <v>45531</v>
      </c>
      <c r="X356" s="78" t="str">
        <f>IF(INDEX(Table1[TANGGAL GUDANG_H],A:A)="","",INDEX(Table1[TANGGAL GUDANG_H],A:A))</f>
        <v/>
      </c>
      <c r="Y356" s="78">
        <f>INDEX(Table1[TANGGAL UPDATE_H],A:A)</f>
        <v>45535</v>
      </c>
      <c r="Z356" s="74" t="str">
        <f>INDEX(Table1[KOMENTAR_H],A:A)</f>
        <v/>
      </c>
      <c r="AA356" s="74"/>
      <c r="AB356" s="74">
        <f>IF(Table4[[#This Row],[DISKON]]="",Table4[[#This Row],[HARGA]],Table4[[#This Row],[HARGA]]*Table4[[#This Row],[DISKON]])</f>
        <v>20000</v>
      </c>
      <c r="AC356" s="74">
        <f>Table4[[#This Row],[TATAL DISKON]]*Table4[[#This Row],[JUMLAH]]</f>
        <v>80000</v>
      </c>
      <c r="AD356" s="74" t="str">
        <f>CONCATENATE(Table4[[#This Row],[SALES_C]],Table4[[#This Row],[NOTA TOKO]])</f>
        <v>V3461</v>
      </c>
      <c r="AE356" s="74">
        <f>INDEX(Table1[I],'4'!A:A)</f>
        <v>0</v>
      </c>
      <c r="AF356" s="74" t="e">
        <f>IF(Table4[[#This Row],[Column2]]="","",MATCH(Table4[[#This Row],[Column2]],AM:AM,0))</f>
        <v>#N/A</v>
      </c>
      <c r="AG356" s="74" t="str">
        <f>CONCATENATE(Table4[[#This Row],[TOKO-KOTA]],"_",Table4[[#This Row],[NAMA BARANG]])</f>
        <v>GLORIA-BLITAR_TAS TIDUR GGH-M (6 MOTIF)</v>
      </c>
      <c r="AH356" s="74" t="str">
        <f>CONCATENATE(Table4[[#This Row],[CONCAT_TOKO KOTA + NAMA BARANG]],"_",Table4[[#This Row],[HARGA_C]])</f>
        <v>GLORIA-BLITAR_TAS TIDUR GGH-M (6 MOTIF)_100000</v>
      </c>
      <c r="AI356" s="74"/>
      <c r="AK356" s="64">
        <v>2622</v>
      </c>
      <c r="AL356" s="8" t="s">
        <v>6664</v>
      </c>
      <c r="AM356" t="str">
        <f t="shared" si="5"/>
        <v>G2622</v>
      </c>
      <c r="AN356" t="e">
        <f>IF(Table10[[#This Row],[Column3]]="","",MATCH(Table10[[#This Row],[Column3]],AD:AD,0))</f>
        <v>#N/A</v>
      </c>
    </row>
    <row r="357" spans="1:40" ht="13.5" thickBot="1">
      <c r="A357" s="73">
        <v>396</v>
      </c>
      <c r="C357" s="74">
        <f>ROW()</f>
        <v>357</v>
      </c>
      <c r="D357" s="74">
        <f>INDEX(Table1[ROWID],A:A)</f>
        <v>395</v>
      </c>
      <c r="E357" s="74">
        <f>INDEX(Table1[//DBS],A:A)</f>
        <v>2919</v>
      </c>
      <c r="F357" s="74">
        <f>INDEX(Table1[HARGA_CONV],A:A)</f>
        <v>100000</v>
      </c>
      <c r="G357" s="74" t="str">
        <f>IF(INDEX(Table1[SALES_H],Table4[[#This Row],[ROWID]])=0,"",INDEX(Table1[SALES_H],Table4[[#This Row],[ROWID]]))</f>
        <v>E</v>
      </c>
      <c r="H357" s="74" t="str">
        <f>IF(Table4[[#This Row],[SALES]]="","",INDEX(SALES_DICT[2],MATCH(Table4[[#This Row],[SALES]],SALES_DICT[1],0)))</f>
        <v>V</v>
      </c>
      <c r="I357" s="75">
        <f>IF(INDEX(Table1[DISKON],A:A)=0,"",INDEX(Table1[DISKON],A:A))</f>
        <v>0.2</v>
      </c>
      <c r="J357" s="75" t="str">
        <f>IF(INDEX(Table1[DISKON NOTA],A:A)=0,"",INDEX(Table1[DISKON NOTA],A:A))</f>
        <v/>
      </c>
      <c r="K357" s="7">
        <f>INDEX(Table1[ISI_CONV],A:A)</f>
        <v>4</v>
      </c>
      <c r="L357" s="76">
        <f>INDEX(Table1[NOTA TOKO],Table4[[#This Row],[ROWID]])</f>
        <v>3461</v>
      </c>
      <c r="M357" s="74" t="str">
        <f>Table4[[#This Row],[SALES DICT]]</f>
        <v>V</v>
      </c>
      <c r="N357" s="74" t="str">
        <f>INDEX(Table1[TOKO-KOTA_H],A:A)</f>
        <v>GLORIA-BLITAR</v>
      </c>
      <c r="O357" s="74" t="str">
        <f>IF(INDEX(Table1[KODE BARANG],A:A)=0,"",INDEX(Table1[KODE BARANG],A:A))</f>
        <v>TAS-IM94</v>
      </c>
      <c r="P357" s="74" t="str">
        <f>INDEX(Table1[NAMA BARANG],A:A)</f>
        <v>TAS TIDUR GGH-M (6 MOTIF)</v>
      </c>
      <c r="Q357" s="74" t="str">
        <f>INDEX(Table1[ADA DI DAFTAR STOCK?],A:A)</f>
        <v>ADA</v>
      </c>
      <c r="R357" s="71" t="str">
        <f>SUBSTITUTE(_xlfn.NUMBERVALUE(Table4[[#This Row],[JUMLAH]],",","."),",",".")</f>
        <v>4</v>
      </c>
      <c r="S357" s="74" t="str">
        <f>INDEX(Table1[SATUAN_CONV],A:A)</f>
        <v>LSN</v>
      </c>
      <c r="T357" s="10" t="str">
        <f>SUBSTITUTE(_xlfn.NUMBERVALUE(Table4[[#This Row],[HARGA]],",","."),",",".")</f>
        <v>100000</v>
      </c>
      <c r="U357" s="12" t="str">
        <f>SUBSTITUTE(Table4[[#This Row],[DISKON]],",",".")</f>
        <v>0.2</v>
      </c>
      <c r="V357" s="77" t="str">
        <f>SUBSTITUTE(Table4[[#This Row],[DISKON NOTA]],",",".")</f>
        <v/>
      </c>
      <c r="W357" s="78">
        <f>INDEX(Table1[TANGGAL NOTA_H],A:A)</f>
        <v>45531</v>
      </c>
      <c r="X357" s="78" t="str">
        <f>IF(INDEX(Table1[TANGGAL GUDANG_H],A:A)="","",INDEX(Table1[TANGGAL GUDANG_H],A:A))</f>
        <v/>
      </c>
      <c r="Y357" s="78">
        <f>INDEX(Table1[TANGGAL UPDATE_H],A:A)</f>
        <v>45535</v>
      </c>
      <c r="Z357" s="74" t="str">
        <f>INDEX(Table1[KOMENTAR_H],A:A)</f>
        <v/>
      </c>
      <c r="AA357" s="74"/>
      <c r="AB357" s="74">
        <f>IF(Table4[[#This Row],[DISKON]]="",Table4[[#This Row],[HARGA]],Table4[[#This Row],[HARGA]]*Table4[[#This Row],[DISKON]])</f>
        <v>20000</v>
      </c>
      <c r="AC357" s="74">
        <f>Table4[[#This Row],[TATAL DISKON]]*Table4[[#This Row],[JUMLAH]]</f>
        <v>80000</v>
      </c>
      <c r="AD357" s="74" t="str">
        <f>CONCATENATE(Table4[[#This Row],[SALES_C]],Table4[[#This Row],[NOTA TOKO]])</f>
        <v>V3461</v>
      </c>
      <c r="AE357" s="74">
        <f>INDEX(Table1[I],'4'!A:A)</f>
        <v>0</v>
      </c>
      <c r="AF357" s="74" t="e">
        <f>IF(Table4[[#This Row],[Column2]]="","",MATCH(Table4[[#This Row],[Column2]],AM:AM,0))</f>
        <v>#N/A</v>
      </c>
      <c r="AG357" s="74" t="str">
        <f>CONCATENATE(Table4[[#This Row],[TOKO-KOTA]],"_",Table4[[#This Row],[NAMA BARANG]])</f>
        <v>GLORIA-BLITAR_TAS TIDUR GGH-M (6 MOTIF)</v>
      </c>
      <c r="AH357" s="74" t="str">
        <f>CONCATENATE(Table4[[#This Row],[CONCAT_TOKO KOTA + NAMA BARANG]],"_",Table4[[#This Row],[HARGA_C]])</f>
        <v>GLORIA-BLITAR_TAS TIDUR GGH-M (6 MOTIF)_100000</v>
      </c>
      <c r="AI357" s="74"/>
      <c r="AK357" s="64">
        <v>2622</v>
      </c>
      <c r="AL357" s="8" t="s">
        <v>6664</v>
      </c>
      <c r="AM357" t="str">
        <f t="shared" si="5"/>
        <v>G2622</v>
      </c>
      <c r="AN357" t="e">
        <f>IF(Table10[[#This Row],[Column3]]="","",MATCH(Table10[[#This Row],[Column3]],AD:AD,0))</f>
        <v>#N/A</v>
      </c>
    </row>
    <row r="358" spans="1:40" ht="13.5" thickBot="1">
      <c r="A358" s="73">
        <v>397</v>
      </c>
      <c r="C358" s="74">
        <f>ROW()</f>
        <v>358</v>
      </c>
      <c r="D358" s="74">
        <f>INDEX(Table1[ROWID],A:A)</f>
        <v>395</v>
      </c>
      <c r="E358" s="74">
        <f>INDEX(Table1[//DBS],A:A)</f>
        <v>2919</v>
      </c>
      <c r="F358" s="74">
        <f>INDEX(Table1[HARGA_CONV],A:A)</f>
        <v>100000</v>
      </c>
      <c r="G358" s="74" t="str">
        <f>IF(INDEX(Table1[SALES_H],Table4[[#This Row],[ROWID]])=0,"",INDEX(Table1[SALES_H],Table4[[#This Row],[ROWID]]))</f>
        <v>E</v>
      </c>
      <c r="H358" s="74" t="str">
        <f>IF(Table4[[#This Row],[SALES]]="","",INDEX(SALES_DICT[2],MATCH(Table4[[#This Row],[SALES]],SALES_DICT[1],0)))</f>
        <v>V</v>
      </c>
      <c r="I358" s="75">
        <f>IF(INDEX(Table1[DISKON],A:A)=0,"",INDEX(Table1[DISKON],A:A))</f>
        <v>0.2</v>
      </c>
      <c r="J358" s="75" t="str">
        <f>IF(INDEX(Table1[DISKON NOTA],A:A)=0,"",INDEX(Table1[DISKON NOTA],A:A))</f>
        <v/>
      </c>
      <c r="K358" s="7">
        <f>INDEX(Table1[ISI_CONV],A:A)</f>
        <v>5</v>
      </c>
      <c r="L358" s="76">
        <f>INDEX(Table1[NOTA TOKO],Table4[[#This Row],[ROWID]])</f>
        <v>3461</v>
      </c>
      <c r="M358" s="74" t="str">
        <f>Table4[[#This Row],[SALES DICT]]</f>
        <v>V</v>
      </c>
      <c r="N358" s="74" t="str">
        <f>INDEX(Table1[TOKO-KOTA_H],A:A)</f>
        <v>GLORIA-BLITAR</v>
      </c>
      <c r="O358" s="74" t="str">
        <f>IF(INDEX(Table1[KODE BARANG],A:A)=0,"",INDEX(Table1[KODE BARANG],A:A))</f>
        <v>TAS-IM94</v>
      </c>
      <c r="P358" s="74" t="str">
        <f>INDEX(Table1[NAMA BARANG],A:A)</f>
        <v>TAS TIDUR GGH-M (6 MOTIF)</v>
      </c>
      <c r="Q358" s="74" t="str">
        <f>INDEX(Table1[ADA DI DAFTAR STOCK?],A:A)</f>
        <v>ADA</v>
      </c>
      <c r="R358" s="71" t="str">
        <f>SUBSTITUTE(_xlfn.NUMBERVALUE(Table4[[#This Row],[JUMLAH]],",","."),",",".")</f>
        <v>5</v>
      </c>
      <c r="S358" s="74" t="str">
        <f>INDEX(Table1[SATUAN_CONV],A:A)</f>
        <v>LSN</v>
      </c>
      <c r="T358" s="10" t="str">
        <f>SUBSTITUTE(_xlfn.NUMBERVALUE(Table4[[#This Row],[HARGA]],",","."),",",".")</f>
        <v>100000</v>
      </c>
      <c r="U358" s="12" t="str">
        <f>SUBSTITUTE(Table4[[#This Row],[DISKON]],",",".")</f>
        <v>0.2</v>
      </c>
      <c r="V358" s="77" t="str">
        <f>SUBSTITUTE(Table4[[#This Row],[DISKON NOTA]],",",".")</f>
        <v/>
      </c>
      <c r="W358" s="78">
        <f>INDEX(Table1[TANGGAL NOTA_H],A:A)</f>
        <v>45531</v>
      </c>
      <c r="X358" s="78" t="str">
        <f>IF(INDEX(Table1[TANGGAL GUDANG_H],A:A)="","",INDEX(Table1[TANGGAL GUDANG_H],A:A))</f>
        <v/>
      </c>
      <c r="Y358" s="78">
        <f>INDEX(Table1[TANGGAL UPDATE_H],A:A)</f>
        <v>45535</v>
      </c>
      <c r="Z358" s="74" t="str">
        <f>INDEX(Table1[KOMENTAR_H],A:A)</f>
        <v/>
      </c>
      <c r="AA358" s="74"/>
      <c r="AB358" s="74">
        <f>IF(Table4[[#This Row],[DISKON]]="",Table4[[#This Row],[HARGA]],Table4[[#This Row],[HARGA]]*Table4[[#This Row],[DISKON]])</f>
        <v>20000</v>
      </c>
      <c r="AC358" s="74">
        <f>Table4[[#This Row],[TATAL DISKON]]*Table4[[#This Row],[JUMLAH]]</f>
        <v>100000</v>
      </c>
      <c r="AD358" s="74" t="str">
        <f>CONCATENATE(Table4[[#This Row],[SALES_C]],Table4[[#This Row],[NOTA TOKO]])</f>
        <v>V3461</v>
      </c>
      <c r="AE358" s="74">
        <f>INDEX(Table1[I],'4'!A:A)</f>
        <v>0</v>
      </c>
      <c r="AF358" s="74" t="e">
        <f>IF(Table4[[#This Row],[Column2]]="","",MATCH(Table4[[#This Row],[Column2]],AM:AM,0))</f>
        <v>#N/A</v>
      </c>
      <c r="AG358" s="74" t="str">
        <f>CONCATENATE(Table4[[#This Row],[TOKO-KOTA]],"_",Table4[[#This Row],[NAMA BARANG]])</f>
        <v>GLORIA-BLITAR_TAS TIDUR GGH-M (6 MOTIF)</v>
      </c>
      <c r="AH358" s="74" t="str">
        <f>CONCATENATE(Table4[[#This Row],[CONCAT_TOKO KOTA + NAMA BARANG]],"_",Table4[[#This Row],[HARGA_C]])</f>
        <v>GLORIA-BLITAR_TAS TIDUR GGH-M (6 MOTIF)_100000</v>
      </c>
      <c r="AI358" s="74"/>
      <c r="AK358" s="64">
        <v>2622</v>
      </c>
      <c r="AL358" s="8" t="s">
        <v>6664</v>
      </c>
      <c r="AM358" t="str">
        <f t="shared" si="5"/>
        <v>G2622</v>
      </c>
      <c r="AN358" t="e">
        <f>IF(Table10[[#This Row],[Column3]]="","",MATCH(Table10[[#This Row],[Column3]],AD:AD,0))</f>
        <v>#N/A</v>
      </c>
    </row>
    <row r="359" spans="1:40" ht="13.5" thickBot="1">
      <c r="A359" s="73">
        <v>398</v>
      </c>
      <c r="C359" s="74">
        <f>ROW()</f>
        <v>359</v>
      </c>
      <c r="D359" s="74">
        <f>INDEX(Table1[ROWID],A:A)</f>
        <v>395</v>
      </c>
      <c r="E359" s="74">
        <f>INDEX(Table1[//DBS],A:A)</f>
        <v>2919</v>
      </c>
      <c r="F359" s="74">
        <f>INDEX(Table1[HARGA_CONV],A:A)</f>
        <v>100000</v>
      </c>
      <c r="G359" s="74" t="str">
        <f>IF(INDEX(Table1[SALES_H],Table4[[#This Row],[ROWID]])=0,"",INDEX(Table1[SALES_H],Table4[[#This Row],[ROWID]]))</f>
        <v>E</v>
      </c>
      <c r="H359" s="74" t="str">
        <f>IF(Table4[[#This Row],[SALES]]="","",INDEX(SALES_DICT[2],MATCH(Table4[[#This Row],[SALES]],SALES_DICT[1],0)))</f>
        <v>V</v>
      </c>
      <c r="I359" s="75">
        <f>IF(INDEX(Table1[DISKON],A:A)=0,"",INDEX(Table1[DISKON],A:A))</f>
        <v>0.2</v>
      </c>
      <c r="J359" s="75" t="str">
        <f>IF(INDEX(Table1[DISKON NOTA],A:A)=0,"",INDEX(Table1[DISKON NOTA],A:A))</f>
        <v/>
      </c>
      <c r="K359" s="7">
        <f>INDEX(Table1[ISI_CONV],A:A)</f>
        <v>5</v>
      </c>
      <c r="L359" s="76">
        <f>INDEX(Table1[NOTA TOKO],Table4[[#This Row],[ROWID]])</f>
        <v>3461</v>
      </c>
      <c r="M359" s="74" t="str">
        <f>Table4[[#This Row],[SALES DICT]]</f>
        <v>V</v>
      </c>
      <c r="N359" s="74" t="str">
        <f>INDEX(Table1[TOKO-KOTA_H],A:A)</f>
        <v>GLORIA-BLITAR</v>
      </c>
      <c r="O359" s="74" t="str">
        <f>IF(INDEX(Table1[KODE BARANG],A:A)=0,"",INDEX(Table1[KODE BARANG],A:A))</f>
        <v>TAS-IM94</v>
      </c>
      <c r="P359" s="74" t="str">
        <f>INDEX(Table1[NAMA BARANG],A:A)</f>
        <v>TAS TIDUR GGH-M (6 MOTIF)</v>
      </c>
      <c r="Q359" s="74" t="str">
        <f>INDEX(Table1[ADA DI DAFTAR STOCK?],A:A)</f>
        <v>ADA</v>
      </c>
      <c r="R359" s="71" t="str">
        <f>SUBSTITUTE(_xlfn.NUMBERVALUE(Table4[[#This Row],[JUMLAH]],",","."),",",".")</f>
        <v>5</v>
      </c>
      <c r="S359" s="74" t="str">
        <f>INDEX(Table1[SATUAN_CONV],A:A)</f>
        <v>LSN</v>
      </c>
      <c r="T359" s="10" t="str">
        <f>SUBSTITUTE(_xlfn.NUMBERVALUE(Table4[[#This Row],[HARGA]],",","."),",",".")</f>
        <v>100000</v>
      </c>
      <c r="U359" s="12" t="str">
        <f>SUBSTITUTE(Table4[[#This Row],[DISKON]],",",".")</f>
        <v>0.2</v>
      </c>
      <c r="V359" s="77" t="str">
        <f>SUBSTITUTE(Table4[[#This Row],[DISKON NOTA]],",",".")</f>
        <v/>
      </c>
      <c r="W359" s="78">
        <f>INDEX(Table1[TANGGAL NOTA_H],A:A)</f>
        <v>45531</v>
      </c>
      <c r="X359" s="78" t="str">
        <f>IF(INDEX(Table1[TANGGAL GUDANG_H],A:A)="","",INDEX(Table1[TANGGAL GUDANG_H],A:A))</f>
        <v/>
      </c>
      <c r="Y359" s="78">
        <f>INDEX(Table1[TANGGAL UPDATE_H],A:A)</f>
        <v>45535</v>
      </c>
      <c r="Z359" s="74" t="str">
        <f>INDEX(Table1[KOMENTAR_H],A:A)</f>
        <v/>
      </c>
      <c r="AA359" s="74"/>
      <c r="AB359" s="74">
        <f>IF(Table4[[#This Row],[DISKON]]="",Table4[[#This Row],[HARGA]],Table4[[#This Row],[HARGA]]*Table4[[#This Row],[DISKON]])</f>
        <v>20000</v>
      </c>
      <c r="AC359" s="74">
        <f>Table4[[#This Row],[TATAL DISKON]]*Table4[[#This Row],[JUMLAH]]</f>
        <v>100000</v>
      </c>
      <c r="AD359" s="74" t="str">
        <f>CONCATENATE(Table4[[#This Row],[SALES_C]],Table4[[#This Row],[NOTA TOKO]])</f>
        <v>V3461</v>
      </c>
      <c r="AE359" s="74">
        <f>INDEX(Table1[I],'4'!A:A)</f>
        <v>0</v>
      </c>
      <c r="AF359" s="74" t="e">
        <f>IF(Table4[[#This Row],[Column2]]="","",MATCH(Table4[[#This Row],[Column2]],AM:AM,0))</f>
        <v>#N/A</v>
      </c>
      <c r="AG359" s="74" t="str">
        <f>CONCATENATE(Table4[[#This Row],[TOKO-KOTA]],"_",Table4[[#This Row],[NAMA BARANG]])</f>
        <v>GLORIA-BLITAR_TAS TIDUR GGH-M (6 MOTIF)</v>
      </c>
      <c r="AH359" s="74" t="str">
        <f>CONCATENATE(Table4[[#This Row],[CONCAT_TOKO KOTA + NAMA BARANG]],"_",Table4[[#This Row],[HARGA_C]])</f>
        <v>GLORIA-BLITAR_TAS TIDUR GGH-M (6 MOTIF)_100000</v>
      </c>
      <c r="AI359" s="74"/>
      <c r="AK359" s="64">
        <v>2622</v>
      </c>
      <c r="AL359" s="8" t="s">
        <v>6664</v>
      </c>
      <c r="AM359" t="str">
        <f t="shared" si="5"/>
        <v>G2622</v>
      </c>
      <c r="AN359" t="e">
        <f>IF(Table10[[#This Row],[Column3]]="","",MATCH(Table10[[#This Row],[Column3]],AD:AD,0))</f>
        <v>#N/A</v>
      </c>
    </row>
    <row r="360" spans="1:40" ht="13.5" thickBot="1">
      <c r="A360" s="73">
        <v>399</v>
      </c>
      <c r="C360" s="74">
        <f>ROW()</f>
        <v>360</v>
      </c>
      <c r="D360" s="74">
        <f>INDEX(Table1[ROWID],A:A)</f>
        <v>395</v>
      </c>
      <c r="E360" s="74">
        <f>INDEX(Table1[//DBS],A:A)</f>
        <v>2919</v>
      </c>
      <c r="F360" s="74">
        <f>INDEX(Table1[HARGA_CONV],A:A)</f>
        <v>100000</v>
      </c>
      <c r="G360" s="74" t="str">
        <f>IF(INDEX(Table1[SALES_H],Table4[[#This Row],[ROWID]])=0,"",INDEX(Table1[SALES_H],Table4[[#This Row],[ROWID]]))</f>
        <v>E</v>
      </c>
      <c r="H360" s="74" t="str">
        <f>IF(Table4[[#This Row],[SALES]]="","",INDEX(SALES_DICT[2],MATCH(Table4[[#This Row],[SALES]],SALES_DICT[1],0)))</f>
        <v>V</v>
      </c>
      <c r="I360" s="75">
        <f>IF(INDEX(Table1[DISKON],A:A)=0,"",INDEX(Table1[DISKON],A:A))</f>
        <v>0.2</v>
      </c>
      <c r="J360" s="75" t="str">
        <f>IF(INDEX(Table1[DISKON NOTA],A:A)=0,"",INDEX(Table1[DISKON NOTA],A:A))</f>
        <v/>
      </c>
      <c r="K360" s="7">
        <f>INDEX(Table1[ISI_CONV],A:A)</f>
        <v>5</v>
      </c>
      <c r="L360" s="76">
        <f>INDEX(Table1[NOTA TOKO],Table4[[#This Row],[ROWID]])</f>
        <v>3461</v>
      </c>
      <c r="M360" s="74" t="str">
        <f>Table4[[#This Row],[SALES DICT]]</f>
        <v>V</v>
      </c>
      <c r="N360" s="74" t="str">
        <f>INDEX(Table1[TOKO-KOTA_H],A:A)</f>
        <v>GLORIA-BLITAR</v>
      </c>
      <c r="O360" s="74" t="str">
        <f>IF(INDEX(Table1[KODE BARANG],A:A)=0,"",INDEX(Table1[KODE BARANG],A:A))</f>
        <v>TAS-IM94</v>
      </c>
      <c r="P360" s="74" t="str">
        <f>INDEX(Table1[NAMA BARANG],A:A)</f>
        <v>TAS TIDUR GGH-M (6 MOTIF)</v>
      </c>
      <c r="Q360" s="74" t="str">
        <f>INDEX(Table1[ADA DI DAFTAR STOCK?],A:A)</f>
        <v>ADA</v>
      </c>
      <c r="R360" s="71" t="str">
        <f>SUBSTITUTE(_xlfn.NUMBERVALUE(Table4[[#This Row],[JUMLAH]],",","."),",",".")</f>
        <v>5</v>
      </c>
      <c r="S360" s="74" t="str">
        <f>INDEX(Table1[SATUAN_CONV],A:A)</f>
        <v>LSN</v>
      </c>
      <c r="T360" s="10" t="str">
        <f>SUBSTITUTE(_xlfn.NUMBERVALUE(Table4[[#This Row],[HARGA]],",","."),",",".")</f>
        <v>100000</v>
      </c>
      <c r="U360" s="12" t="str">
        <f>SUBSTITUTE(Table4[[#This Row],[DISKON]],",",".")</f>
        <v>0.2</v>
      </c>
      <c r="V360" s="77" t="str">
        <f>SUBSTITUTE(Table4[[#This Row],[DISKON NOTA]],",",".")</f>
        <v/>
      </c>
      <c r="W360" s="78">
        <f>INDEX(Table1[TANGGAL NOTA_H],A:A)</f>
        <v>45531</v>
      </c>
      <c r="X360" s="78" t="str">
        <f>IF(INDEX(Table1[TANGGAL GUDANG_H],A:A)="","",INDEX(Table1[TANGGAL GUDANG_H],A:A))</f>
        <v/>
      </c>
      <c r="Y360" s="78">
        <f>INDEX(Table1[TANGGAL UPDATE_H],A:A)</f>
        <v>45535</v>
      </c>
      <c r="Z360" s="74" t="str">
        <f>INDEX(Table1[KOMENTAR_H],A:A)</f>
        <v/>
      </c>
      <c r="AA360" s="74"/>
      <c r="AB360" s="74">
        <f>IF(Table4[[#This Row],[DISKON]]="",Table4[[#This Row],[HARGA]],Table4[[#This Row],[HARGA]]*Table4[[#This Row],[DISKON]])</f>
        <v>20000</v>
      </c>
      <c r="AC360" s="74">
        <f>Table4[[#This Row],[TATAL DISKON]]*Table4[[#This Row],[JUMLAH]]</f>
        <v>100000</v>
      </c>
      <c r="AD360" s="74" t="str">
        <f>CONCATENATE(Table4[[#This Row],[SALES_C]],Table4[[#This Row],[NOTA TOKO]])</f>
        <v>V3461</v>
      </c>
      <c r="AE360" s="74">
        <f>INDEX(Table1[I],'4'!A:A)</f>
        <v>0</v>
      </c>
      <c r="AF360" s="74" t="e">
        <f>IF(Table4[[#This Row],[Column2]]="","",MATCH(Table4[[#This Row],[Column2]],AM:AM,0))</f>
        <v>#N/A</v>
      </c>
      <c r="AG360" s="74" t="str">
        <f>CONCATENATE(Table4[[#This Row],[TOKO-KOTA]],"_",Table4[[#This Row],[NAMA BARANG]])</f>
        <v>GLORIA-BLITAR_TAS TIDUR GGH-M (6 MOTIF)</v>
      </c>
      <c r="AH360" s="74" t="str">
        <f>CONCATENATE(Table4[[#This Row],[CONCAT_TOKO KOTA + NAMA BARANG]],"_",Table4[[#This Row],[HARGA_C]])</f>
        <v>GLORIA-BLITAR_TAS TIDUR GGH-M (6 MOTIF)_100000</v>
      </c>
      <c r="AI360" s="74"/>
      <c r="AK360" s="64">
        <v>2622</v>
      </c>
      <c r="AL360" s="8" t="s">
        <v>6664</v>
      </c>
      <c r="AM360" t="str">
        <f t="shared" si="5"/>
        <v>G2622</v>
      </c>
      <c r="AN360" t="e">
        <f>IF(Table10[[#This Row],[Column3]]="","",MATCH(Table10[[#This Row],[Column3]],AD:AD,0))</f>
        <v>#N/A</v>
      </c>
    </row>
    <row r="361" spans="1:40" ht="13.5" thickBot="1">
      <c r="A361" s="73">
        <v>400</v>
      </c>
      <c r="C361" s="74">
        <f>ROW()</f>
        <v>361</v>
      </c>
      <c r="D361" s="74">
        <f>INDEX(Table1[ROWID],A:A)</f>
        <v>395</v>
      </c>
      <c r="E361" s="74">
        <f>INDEX(Table1[//DBS],A:A)</f>
        <v>2919</v>
      </c>
      <c r="F361" s="74">
        <f>INDEX(Table1[HARGA_CONV],A:A)</f>
        <v>100000</v>
      </c>
      <c r="G361" s="74" t="str">
        <f>IF(INDEX(Table1[SALES_H],Table4[[#This Row],[ROWID]])=0,"",INDEX(Table1[SALES_H],Table4[[#This Row],[ROWID]]))</f>
        <v>E</v>
      </c>
      <c r="H361" s="74" t="str">
        <f>IF(Table4[[#This Row],[SALES]]="","",INDEX(SALES_DICT[2],MATCH(Table4[[#This Row],[SALES]],SALES_DICT[1],0)))</f>
        <v>V</v>
      </c>
      <c r="I361" s="75">
        <f>IF(INDEX(Table1[DISKON],A:A)=0,"",INDEX(Table1[DISKON],A:A))</f>
        <v>0.2</v>
      </c>
      <c r="J361" s="75" t="str">
        <f>IF(INDEX(Table1[DISKON NOTA],A:A)=0,"",INDEX(Table1[DISKON NOTA],A:A))</f>
        <v/>
      </c>
      <c r="K361" s="7">
        <f>INDEX(Table1[ISI_CONV],A:A)</f>
        <v>5</v>
      </c>
      <c r="L361" s="76">
        <f>INDEX(Table1[NOTA TOKO],Table4[[#This Row],[ROWID]])</f>
        <v>3461</v>
      </c>
      <c r="M361" s="74" t="str">
        <f>Table4[[#This Row],[SALES DICT]]</f>
        <v>V</v>
      </c>
      <c r="N361" s="74" t="str">
        <f>INDEX(Table1[TOKO-KOTA_H],A:A)</f>
        <v>GLORIA-BLITAR</v>
      </c>
      <c r="O361" s="74" t="str">
        <f>IF(INDEX(Table1[KODE BARANG],A:A)=0,"",INDEX(Table1[KODE BARANG],A:A))</f>
        <v>TAS-IM94</v>
      </c>
      <c r="P361" s="74" t="str">
        <f>INDEX(Table1[NAMA BARANG],A:A)</f>
        <v>TAS TIDUR GGH-M (6 MOTIF)</v>
      </c>
      <c r="Q361" s="74" t="str">
        <f>INDEX(Table1[ADA DI DAFTAR STOCK?],A:A)</f>
        <v>ADA</v>
      </c>
      <c r="R361" s="71" t="str">
        <f>SUBSTITUTE(_xlfn.NUMBERVALUE(Table4[[#This Row],[JUMLAH]],",","."),",",".")</f>
        <v>5</v>
      </c>
      <c r="S361" s="74" t="str">
        <f>INDEX(Table1[SATUAN_CONV],A:A)</f>
        <v>LSN</v>
      </c>
      <c r="T361" s="10" t="str">
        <f>SUBSTITUTE(_xlfn.NUMBERVALUE(Table4[[#This Row],[HARGA]],",","."),",",".")</f>
        <v>100000</v>
      </c>
      <c r="U361" s="12" t="str">
        <f>SUBSTITUTE(Table4[[#This Row],[DISKON]],",",".")</f>
        <v>0.2</v>
      </c>
      <c r="V361" s="77" t="str">
        <f>SUBSTITUTE(Table4[[#This Row],[DISKON NOTA]],",",".")</f>
        <v/>
      </c>
      <c r="W361" s="78">
        <f>INDEX(Table1[TANGGAL NOTA_H],A:A)</f>
        <v>45531</v>
      </c>
      <c r="X361" s="78" t="str">
        <f>IF(INDEX(Table1[TANGGAL GUDANG_H],A:A)="","",INDEX(Table1[TANGGAL GUDANG_H],A:A))</f>
        <v/>
      </c>
      <c r="Y361" s="78">
        <f>INDEX(Table1[TANGGAL UPDATE_H],A:A)</f>
        <v>45535</v>
      </c>
      <c r="Z361" s="74" t="str">
        <f>INDEX(Table1[KOMENTAR_H],A:A)</f>
        <v/>
      </c>
      <c r="AA361" s="74"/>
      <c r="AB361" s="74">
        <f>IF(Table4[[#This Row],[DISKON]]="",Table4[[#This Row],[HARGA]],Table4[[#This Row],[HARGA]]*Table4[[#This Row],[DISKON]])</f>
        <v>20000</v>
      </c>
      <c r="AC361" s="74">
        <f>Table4[[#This Row],[TATAL DISKON]]*Table4[[#This Row],[JUMLAH]]</f>
        <v>100000</v>
      </c>
      <c r="AD361" s="74" t="str">
        <f>CONCATENATE(Table4[[#This Row],[SALES_C]],Table4[[#This Row],[NOTA TOKO]])</f>
        <v>V3461</v>
      </c>
      <c r="AE361" s="74">
        <f>INDEX(Table1[I],'4'!A:A)</f>
        <v>0</v>
      </c>
      <c r="AF361" s="74" t="e">
        <f>IF(Table4[[#This Row],[Column2]]="","",MATCH(Table4[[#This Row],[Column2]],AM:AM,0))</f>
        <v>#N/A</v>
      </c>
      <c r="AG361" s="74" t="str">
        <f>CONCATENATE(Table4[[#This Row],[TOKO-KOTA]],"_",Table4[[#This Row],[NAMA BARANG]])</f>
        <v>GLORIA-BLITAR_TAS TIDUR GGH-M (6 MOTIF)</v>
      </c>
      <c r="AH361" s="74" t="str">
        <f>CONCATENATE(Table4[[#This Row],[CONCAT_TOKO KOTA + NAMA BARANG]],"_",Table4[[#This Row],[HARGA_C]])</f>
        <v>GLORIA-BLITAR_TAS TIDUR GGH-M (6 MOTIF)_100000</v>
      </c>
      <c r="AI361" s="74"/>
      <c r="AK361" s="64">
        <v>2622</v>
      </c>
      <c r="AL361" s="8" t="s">
        <v>6664</v>
      </c>
      <c r="AM361" t="str">
        <f t="shared" si="5"/>
        <v>G2622</v>
      </c>
      <c r="AN361" t="e">
        <f>IF(Table10[[#This Row],[Column3]]="","",MATCH(Table10[[#This Row],[Column3]],AD:AD,0))</f>
        <v>#N/A</v>
      </c>
    </row>
    <row r="362" spans="1:40" ht="13.5" thickBot="1">
      <c r="A362" s="73">
        <v>402</v>
      </c>
      <c r="C362" s="74">
        <f>ROW()</f>
        <v>362</v>
      </c>
      <c r="D362" s="74">
        <f>INDEX(Table1[ROWID],A:A)</f>
        <v>402</v>
      </c>
      <c r="E362" s="74">
        <f>INDEX(Table1[//DBS],A:A)</f>
        <v>1812</v>
      </c>
      <c r="F362" s="74">
        <f>INDEX(Table1[HARGA_CONV],A:A)</f>
        <v>12000</v>
      </c>
      <c r="G362" s="74" t="str">
        <f>IF(INDEX(Table1[SALES_H],Table4[[#This Row],[ROWID]])=0,"",INDEX(Table1[SALES_H],Table4[[#This Row],[ROWID]]))</f>
        <v>B</v>
      </c>
      <c r="H362" s="74" t="str">
        <f>IF(Table4[[#This Row],[SALES]]="","",INDEX(SALES_DICT[2],MATCH(Table4[[#This Row],[SALES]],SALES_DICT[1],0)))</f>
        <v>B</v>
      </c>
      <c r="I362" s="75" t="str">
        <f>IF(INDEX(Table1[DISKON],A:A)=0,"",INDEX(Table1[DISKON],A:A))</f>
        <v/>
      </c>
      <c r="J362" s="75" t="str">
        <f>IF(INDEX(Table1[DISKON NOTA],A:A)=0,"",INDEX(Table1[DISKON NOTA],A:A))</f>
        <v/>
      </c>
      <c r="K362" s="7">
        <f>INDEX(Table1[ISI_CONV],A:A)</f>
        <v>1</v>
      </c>
      <c r="L362" s="76">
        <f>INDEX(Table1[NOTA TOKO],Table4[[#This Row],[ROWID]])</f>
        <v>412</v>
      </c>
      <c r="M362" s="74" t="str">
        <f>Table4[[#This Row],[SALES DICT]]</f>
        <v>B</v>
      </c>
      <c r="N362" s="74" t="str">
        <f>INDEX(Table1[TOKO-KOTA_H],A:A)</f>
        <v>PANCA WAHANA-SEMARANG</v>
      </c>
      <c r="O362" s="74" t="str">
        <f>IF(INDEX(Table1[KODE BARANG],A:A)=0,"",INDEX(Table1[KODE BARANG],A:A))</f>
        <v>MAP-SK81</v>
      </c>
      <c r="P362" s="74" t="str">
        <f>INDEX(Table1[NAMA BARANG],A:A)</f>
        <v>MAP L SIKA AC-105 HIJAU</v>
      </c>
      <c r="Q362" s="74" t="str">
        <f>INDEX(Table1[ADA DI DAFTAR STOCK?],A:A)</f>
        <v>ADA</v>
      </c>
      <c r="R362" s="71" t="str">
        <f>SUBSTITUTE(_xlfn.NUMBERVALUE(Table4[[#This Row],[JUMLAH]],",","."),",",".")</f>
        <v>1</v>
      </c>
      <c r="S362" s="74" t="str">
        <f>INDEX(Table1[SATUAN_CONV],A:A)</f>
        <v>LSN</v>
      </c>
      <c r="T362" s="10" t="str">
        <f>SUBSTITUTE(_xlfn.NUMBERVALUE(Table4[[#This Row],[HARGA]],",","."),",",".")</f>
        <v>12000</v>
      </c>
      <c r="U362" s="12" t="str">
        <f>SUBSTITUTE(Table4[[#This Row],[DISKON]],",",".")</f>
        <v/>
      </c>
      <c r="V362" s="77" t="str">
        <f>SUBSTITUTE(Table4[[#This Row],[DISKON NOTA]],",",".")</f>
        <v/>
      </c>
      <c r="W362" s="78">
        <f>INDEX(Table1[TANGGAL NOTA_H],A:A)</f>
        <v>45531</v>
      </c>
      <c r="X362" s="78" t="str">
        <f>IF(INDEX(Table1[TANGGAL GUDANG_H],A:A)="","",INDEX(Table1[TANGGAL GUDANG_H],A:A))</f>
        <v/>
      </c>
      <c r="Y362" s="78">
        <f>INDEX(Table1[TANGGAL UPDATE_H],A:A)</f>
        <v>45535</v>
      </c>
      <c r="Z362" s="74" t="str">
        <f>INDEX(Table1[KOMENTAR_H],A:A)</f>
        <v/>
      </c>
      <c r="AA362" s="74"/>
      <c r="AB362" s="74">
        <f>IF(Table4[[#This Row],[DISKON]]="",Table4[[#This Row],[HARGA]],Table4[[#This Row],[HARGA]]*Table4[[#This Row],[DISKON]])</f>
        <v>12000</v>
      </c>
      <c r="AC362" s="74">
        <f>Table4[[#This Row],[TATAL DISKON]]*Table4[[#This Row],[JUMLAH]]</f>
        <v>12000</v>
      </c>
      <c r="AD362" s="74" t="str">
        <f>CONCATENATE(Table4[[#This Row],[SALES_C]],Table4[[#This Row],[NOTA TOKO]])</f>
        <v>B412</v>
      </c>
      <c r="AE362" s="74">
        <f>INDEX(Table1[I],'4'!A:A)</f>
        <v>0</v>
      </c>
      <c r="AF362" s="74" t="e">
        <f>IF(Table4[[#This Row],[Column2]]="","",MATCH(Table4[[#This Row],[Column2]],AM:AM,0))</f>
        <v>#N/A</v>
      </c>
      <c r="AG362" s="74" t="str">
        <f>CONCATENATE(Table4[[#This Row],[TOKO-KOTA]],"_",Table4[[#This Row],[NAMA BARANG]])</f>
        <v>PANCA WAHANA-SEMARANG_MAP L SIKA AC-105 HIJAU</v>
      </c>
      <c r="AH362" s="74" t="str">
        <f>CONCATENATE(Table4[[#This Row],[CONCAT_TOKO KOTA + NAMA BARANG]],"_",Table4[[#This Row],[HARGA_C]])</f>
        <v>PANCA WAHANA-SEMARANG_MAP L SIKA AC-105 HIJAU_12000</v>
      </c>
      <c r="AI362" s="74"/>
      <c r="AK362" s="64">
        <v>2623</v>
      </c>
      <c r="AL362" s="8" t="s">
        <v>6664</v>
      </c>
      <c r="AM362" t="str">
        <f t="shared" si="5"/>
        <v>G2623</v>
      </c>
      <c r="AN362" t="e">
        <f>IF(Table10[[#This Row],[Column3]]="","",MATCH(Table10[[#This Row],[Column3]],AD:AD,0))</f>
        <v>#N/A</v>
      </c>
    </row>
    <row r="363" spans="1:40" ht="13.5" thickBot="1">
      <c r="A363" s="73">
        <v>403</v>
      </c>
      <c r="C363" s="74">
        <f>ROW()</f>
        <v>363</v>
      </c>
      <c r="D363" s="74">
        <f>INDEX(Table1[ROWID],A:A)</f>
        <v>402</v>
      </c>
      <c r="E363" s="74">
        <f>INDEX(Table1[//DBS],A:A)</f>
        <v>1811</v>
      </c>
      <c r="F363" s="74">
        <f>INDEX(Table1[HARGA_CONV],A:A)</f>
        <v>12000</v>
      </c>
      <c r="G363" s="74" t="str">
        <f>IF(INDEX(Table1[SALES_H],Table4[[#This Row],[ROWID]])=0,"",INDEX(Table1[SALES_H],Table4[[#This Row],[ROWID]]))</f>
        <v>B</v>
      </c>
      <c r="H363" s="74" t="str">
        <f>IF(Table4[[#This Row],[SALES]]="","",INDEX(SALES_DICT[2],MATCH(Table4[[#This Row],[SALES]],SALES_DICT[1],0)))</f>
        <v>B</v>
      </c>
      <c r="I363" s="75" t="str">
        <f>IF(INDEX(Table1[DISKON],A:A)=0,"",INDEX(Table1[DISKON],A:A))</f>
        <v/>
      </c>
      <c r="J363" s="75" t="str">
        <f>IF(INDEX(Table1[DISKON NOTA],A:A)=0,"",INDEX(Table1[DISKON NOTA],A:A))</f>
        <v/>
      </c>
      <c r="K363" s="7">
        <f>INDEX(Table1[ISI_CONV],A:A)</f>
        <v>1</v>
      </c>
      <c r="L363" s="76">
        <f>INDEX(Table1[NOTA TOKO],Table4[[#This Row],[ROWID]])</f>
        <v>412</v>
      </c>
      <c r="M363" s="74" t="str">
        <f>Table4[[#This Row],[SALES DICT]]</f>
        <v>B</v>
      </c>
      <c r="N363" s="74" t="str">
        <f>INDEX(Table1[TOKO-KOTA_H],A:A)</f>
        <v>PANCA WAHANA-SEMARANG</v>
      </c>
      <c r="O363" s="74" t="str">
        <f>IF(INDEX(Table1[KODE BARANG],A:A)=0,"",INDEX(Table1[KODE BARANG],A:A))</f>
        <v>MAP-SK80</v>
      </c>
      <c r="P363" s="74" t="str">
        <f>INDEX(Table1[NAMA BARANG],A:A)</f>
        <v>MAP L SIKA AC-105  BIRU</v>
      </c>
      <c r="Q363" s="74" t="str">
        <f>INDEX(Table1[ADA DI DAFTAR STOCK?],A:A)</f>
        <v>ADA</v>
      </c>
      <c r="R363" s="71" t="str">
        <f>SUBSTITUTE(_xlfn.NUMBERVALUE(Table4[[#This Row],[JUMLAH]],",","."),",",".")</f>
        <v>1</v>
      </c>
      <c r="S363" s="74" t="str">
        <f>INDEX(Table1[SATUAN_CONV],A:A)</f>
        <v>LSN</v>
      </c>
      <c r="T363" s="10" t="str">
        <f>SUBSTITUTE(_xlfn.NUMBERVALUE(Table4[[#This Row],[HARGA]],",","."),",",".")</f>
        <v>12000</v>
      </c>
      <c r="U363" s="12" t="str">
        <f>SUBSTITUTE(Table4[[#This Row],[DISKON]],",",".")</f>
        <v/>
      </c>
      <c r="V363" s="77" t="str">
        <f>SUBSTITUTE(Table4[[#This Row],[DISKON NOTA]],",",".")</f>
        <v/>
      </c>
      <c r="W363" s="78">
        <f>INDEX(Table1[TANGGAL NOTA_H],A:A)</f>
        <v>45531</v>
      </c>
      <c r="X363" s="78" t="str">
        <f>IF(INDEX(Table1[TANGGAL GUDANG_H],A:A)="","",INDEX(Table1[TANGGAL GUDANG_H],A:A))</f>
        <v/>
      </c>
      <c r="Y363" s="78">
        <f>INDEX(Table1[TANGGAL UPDATE_H],A:A)</f>
        <v>45535</v>
      </c>
      <c r="Z363" s="74" t="str">
        <f>INDEX(Table1[KOMENTAR_H],A:A)</f>
        <v/>
      </c>
      <c r="AA363" s="74"/>
      <c r="AB363" s="74">
        <f>IF(Table4[[#This Row],[DISKON]]="",Table4[[#This Row],[HARGA]],Table4[[#This Row],[HARGA]]*Table4[[#This Row],[DISKON]])</f>
        <v>12000</v>
      </c>
      <c r="AC363" s="74">
        <f>Table4[[#This Row],[TATAL DISKON]]*Table4[[#This Row],[JUMLAH]]</f>
        <v>12000</v>
      </c>
      <c r="AD363" s="74" t="str">
        <f>CONCATENATE(Table4[[#This Row],[SALES_C]],Table4[[#This Row],[NOTA TOKO]])</f>
        <v>B412</v>
      </c>
      <c r="AE363" s="74">
        <f>INDEX(Table1[I],'4'!A:A)</f>
        <v>0</v>
      </c>
      <c r="AF363" s="74" t="e">
        <f>IF(Table4[[#This Row],[Column2]]="","",MATCH(Table4[[#This Row],[Column2]],AM:AM,0))</f>
        <v>#N/A</v>
      </c>
      <c r="AG363" s="74" t="str">
        <f>CONCATENATE(Table4[[#This Row],[TOKO-KOTA]],"_",Table4[[#This Row],[NAMA BARANG]])</f>
        <v>PANCA WAHANA-SEMARANG_MAP L SIKA AC-105  BIRU</v>
      </c>
      <c r="AH363" s="74" t="str">
        <f>CONCATENATE(Table4[[#This Row],[CONCAT_TOKO KOTA + NAMA BARANG]],"_",Table4[[#This Row],[HARGA_C]])</f>
        <v>PANCA WAHANA-SEMARANG_MAP L SIKA AC-105  BIRU_12000</v>
      </c>
      <c r="AI363" s="74"/>
      <c r="AK363" s="64">
        <v>2623</v>
      </c>
      <c r="AL363" s="8" t="s">
        <v>6664</v>
      </c>
      <c r="AM363" t="str">
        <f t="shared" si="5"/>
        <v>G2623</v>
      </c>
      <c r="AN363" t="e">
        <f>IF(Table10[[#This Row],[Column3]]="","",MATCH(Table10[[#This Row],[Column3]],AD:AD,0))</f>
        <v>#N/A</v>
      </c>
    </row>
    <row r="364" spans="1:40" ht="13.5" thickBot="1">
      <c r="A364" s="73">
        <v>404</v>
      </c>
      <c r="C364" s="74">
        <f>ROW()</f>
        <v>364</v>
      </c>
      <c r="D364" s="74">
        <f>INDEX(Table1[ROWID],A:A)</f>
        <v>402</v>
      </c>
      <c r="E364" s="74">
        <f>INDEX(Table1[//DBS],A:A)</f>
        <v>1814</v>
      </c>
      <c r="F364" s="74">
        <f>INDEX(Table1[HARGA_CONV],A:A)</f>
        <v>12000</v>
      </c>
      <c r="G364" s="74" t="str">
        <f>IF(INDEX(Table1[SALES_H],Table4[[#This Row],[ROWID]])=0,"",INDEX(Table1[SALES_H],Table4[[#This Row],[ROWID]]))</f>
        <v>B</v>
      </c>
      <c r="H364" s="74" t="str">
        <f>IF(Table4[[#This Row],[SALES]]="","",INDEX(SALES_DICT[2],MATCH(Table4[[#This Row],[SALES]],SALES_DICT[1],0)))</f>
        <v>B</v>
      </c>
      <c r="I364" s="75" t="str">
        <f>IF(INDEX(Table1[DISKON],A:A)=0,"",INDEX(Table1[DISKON],A:A))</f>
        <v/>
      </c>
      <c r="J364" s="75" t="str">
        <f>IF(INDEX(Table1[DISKON NOTA],A:A)=0,"",INDEX(Table1[DISKON NOTA],A:A))</f>
        <v/>
      </c>
      <c r="K364" s="7">
        <f>INDEX(Table1[ISI_CONV],A:A)</f>
        <v>1</v>
      </c>
      <c r="L364" s="76">
        <f>INDEX(Table1[NOTA TOKO],Table4[[#This Row],[ROWID]])</f>
        <v>412</v>
      </c>
      <c r="M364" s="74" t="str">
        <f>Table4[[#This Row],[SALES DICT]]</f>
        <v>B</v>
      </c>
      <c r="N364" s="74" t="str">
        <f>INDEX(Table1[TOKO-KOTA_H],A:A)</f>
        <v>PANCA WAHANA-SEMARANG</v>
      </c>
      <c r="O364" s="74" t="str">
        <f>IF(INDEX(Table1[KODE BARANG],A:A)=0,"",INDEX(Table1[KODE BARANG],A:A))</f>
        <v>MAP-SK83</v>
      </c>
      <c r="P364" s="74" t="str">
        <f>INDEX(Table1[NAMA BARANG],A:A)</f>
        <v>MAP L SIKA AC-105 MERAH</v>
      </c>
      <c r="Q364" s="74" t="str">
        <f>INDEX(Table1[ADA DI DAFTAR STOCK?],A:A)</f>
        <v>ADA</v>
      </c>
      <c r="R364" s="71" t="str">
        <f>SUBSTITUTE(_xlfn.NUMBERVALUE(Table4[[#This Row],[JUMLAH]],",","."),",",".")</f>
        <v>1</v>
      </c>
      <c r="S364" s="74" t="str">
        <f>INDEX(Table1[SATUAN_CONV],A:A)</f>
        <v>LSN</v>
      </c>
      <c r="T364" s="10" t="str">
        <f>SUBSTITUTE(_xlfn.NUMBERVALUE(Table4[[#This Row],[HARGA]],",","."),",",".")</f>
        <v>12000</v>
      </c>
      <c r="U364" s="12" t="str">
        <f>SUBSTITUTE(Table4[[#This Row],[DISKON]],",",".")</f>
        <v/>
      </c>
      <c r="V364" s="77" t="str">
        <f>SUBSTITUTE(Table4[[#This Row],[DISKON NOTA]],",",".")</f>
        <v/>
      </c>
      <c r="W364" s="78">
        <f>INDEX(Table1[TANGGAL NOTA_H],A:A)</f>
        <v>45531</v>
      </c>
      <c r="X364" s="78" t="str">
        <f>IF(INDEX(Table1[TANGGAL GUDANG_H],A:A)="","",INDEX(Table1[TANGGAL GUDANG_H],A:A))</f>
        <v/>
      </c>
      <c r="Y364" s="78">
        <f>INDEX(Table1[TANGGAL UPDATE_H],A:A)</f>
        <v>45535</v>
      </c>
      <c r="Z364" s="74" t="str">
        <f>INDEX(Table1[KOMENTAR_H],A:A)</f>
        <v/>
      </c>
      <c r="AA364" s="74"/>
      <c r="AB364" s="74">
        <f>IF(Table4[[#This Row],[DISKON]]="",Table4[[#This Row],[HARGA]],Table4[[#This Row],[HARGA]]*Table4[[#This Row],[DISKON]])</f>
        <v>12000</v>
      </c>
      <c r="AC364" s="74">
        <f>Table4[[#This Row],[TATAL DISKON]]*Table4[[#This Row],[JUMLAH]]</f>
        <v>12000</v>
      </c>
      <c r="AD364" s="74" t="str">
        <f>CONCATENATE(Table4[[#This Row],[SALES_C]],Table4[[#This Row],[NOTA TOKO]])</f>
        <v>B412</v>
      </c>
      <c r="AE364" s="74">
        <f>INDEX(Table1[I],'4'!A:A)</f>
        <v>0</v>
      </c>
      <c r="AF364" s="74" t="e">
        <f>IF(Table4[[#This Row],[Column2]]="","",MATCH(Table4[[#This Row],[Column2]],AM:AM,0))</f>
        <v>#N/A</v>
      </c>
      <c r="AG364" s="74" t="str">
        <f>CONCATENATE(Table4[[#This Row],[TOKO-KOTA]],"_",Table4[[#This Row],[NAMA BARANG]])</f>
        <v>PANCA WAHANA-SEMARANG_MAP L SIKA AC-105 MERAH</v>
      </c>
      <c r="AH364" s="74" t="str">
        <f>CONCATENATE(Table4[[#This Row],[CONCAT_TOKO KOTA + NAMA BARANG]],"_",Table4[[#This Row],[HARGA_C]])</f>
        <v>PANCA WAHANA-SEMARANG_MAP L SIKA AC-105 MERAH_12000</v>
      </c>
      <c r="AI364" s="74"/>
      <c r="AK364" s="64">
        <v>2623</v>
      </c>
      <c r="AL364" s="8" t="s">
        <v>6664</v>
      </c>
      <c r="AM364" t="str">
        <f t="shared" si="5"/>
        <v>G2623</v>
      </c>
      <c r="AN364" t="e">
        <f>IF(Table10[[#This Row],[Column3]]="","",MATCH(Table10[[#This Row],[Column3]],AD:AD,0))</f>
        <v>#N/A</v>
      </c>
    </row>
    <row r="365" spans="1:40" ht="13.5" thickBot="1">
      <c r="A365" s="73">
        <v>405</v>
      </c>
      <c r="C365" s="74">
        <f>ROW()</f>
        <v>365</v>
      </c>
      <c r="D365" s="74">
        <f>INDEX(Table1[ROWID],A:A)</f>
        <v>402</v>
      </c>
      <c r="E365" s="74">
        <f>INDEX(Table1[//DBS],A:A)</f>
        <v>1813</v>
      </c>
      <c r="F365" s="74">
        <f>INDEX(Table1[HARGA_CONV],A:A)</f>
        <v>12000</v>
      </c>
      <c r="G365" s="74" t="str">
        <f>IF(INDEX(Table1[SALES_H],Table4[[#This Row],[ROWID]])=0,"",INDEX(Table1[SALES_H],Table4[[#This Row],[ROWID]]))</f>
        <v>B</v>
      </c>
      <c r="H365" s="74" t="str">
        <f>IF(Table4[[#This Row],[SALES]]="","",INDEX(SALES_DICT[2],MATCH(Table4[[#This Row],[SALES]],SALES_DICT[1],0)))</f>
        <v>B</v>
      </c>
      <c r="I365" s="75" t="str">
        <f>IF(INDEX(Table1[DISKON],A:A)=0,"",INDEX(Table1[DISKON],A:A))</f>
        <v/>
      </c>
      <c r="J365" s="75" t="str">
        <f>IF(INDEX(Table1[DISKON NOTA],A:A)=0,"",INDEX(Table1[DISKON NOTA],A:A))</f>
        <v/>
      </c>
      <c r="K365" s="7">
        <f>INDEX(Table1[ISI_CONV],A:A)</f>
        <v>1</v>
      </c>
      <c r="L365" s="76">
        <f>INDEX(Table1[NOTA TOKO],Table4[[#This Row],[ROWID]])</f>
        <v>412</v>
      </c>
      <c r="M365" s="74" t="str">
        <f>Table4[[#This Row],[SALES DICT]]</f>
        <v>B</v>
      </c>
      <c r="N365" s="74" t="str">
        <f>INDEX(Table1[TOKO-KOTA_H],A:A)</f>
        <v>PANCA WAHANA-SEMARANG</v>
      </c>
      <c r="O365" s="74" t="str">
        <f>IF(INDEX(Table1[KODE BARANG],A:A)=0,"",INDEX(Table1[KODE BARANG],A:A))</f>
        <v>MAP-SK82</v>
      </c>
      <c r="P365" s="74" t="str">
        <f>INDEX(Table1[NAMA BARANG],A:A)</f>
        <v>MAP L SIKA AC-105 KUNING</v>
      </c>
      <c r="Q365" s="74" t="str">
        <f>INDEX(Table1[ADA DI DAFTAR STOCK?],A:A)</f>
        <v>ADA</v>
      </c>
      <c r="R365" s="71" t="str">
        <f>SUBSTITUTE(_xlfn.NUMBERVALUE(Table4[[#This Row],[JUMLAH]],",","."),",",".")</f>
        <v>1</v>
      </c>
      <c r="S365" s="74" t="str">
        <f>INDEX(Table1[SATUAN_CONV],A:A)</f>
        <v>LSN</v>
      </c>
      <c r="T365" s="10" t="str">
        <f>SUBSTITUTE(_xlfn.NUMBERVALUE(Table4[[#This Row],[HARGA]],",","."),",",".")</f>
        <v>12000</v>
      </c>
      <c r="U365" s="12" t="str">
        <f>SUBSTITUTE(Table4[[#This Row],[DISKON]],",",".")</f>
        <v/>
      </c>
      <c r="V365" s="77" t="str">
        <f>SUBSTITUTE(Table4[[#This Row],[DISKON NOTA]],",",".")</f>
        <v/>
      </c>
      <c r="W365" s="78">
        <f>INDEX(Table1[TANGGAL NOTA_H],A:A)</f>
        <v>45531</v>
      </c>
      <c r="X365" s="78" t="str">
        <f>IF(INDEX(Table1[TANGGAL GUDANG_H],A:A)="","",INDEX(Table1[TANGGAL GUDANG_H],A:A))</f>
        <v/>
      </c>
      <c r="Y365" s="78">
        <f>INDEX(Table1[TANGGAL UPDATE_H],A:A)</f>
        <v>45535</v>
      </c>
      <c r="Z365" s="74" t="str">
        <f>INDEX(Table1[KOMENTAR_H],A:A)</f>
        <v/>
      </c>
      <c r="AA365" s="74"/>
      <c r="AB365" s="74">
        <f>IF(Table4[[#This Row],[DISKON]]="",Table4[[#This Row],[HARGA]],Table4[[#This Row],[HARGA]]*Table4[[#This Row],[DISKON]])</f>
        <v>12000</v>
      </c>
      <c r="AC365" s="74">
        <f>Table4[[#This Row],[TATAL DISKON]]*Table4[[#This Row],[JUMLAH]]</f>
        <v>12000</v>
      </c>
      <c r="AD365" s="74" t="str">
        <f>CONCATENATE(Table4[[#This Row],[SALES_C]],Table4[[#This Row],[NOTA TOKO]])</f>
        <v>B412</v>
      </c>
      <c r="AE365" s="74">
        <f>INDEX(Table1[I],'4'!A:A)</f>
        <v>0</v>
      </c>
      <c r="AF365" s="74" t="e">
        <f>IF(Table4[[#This Row],[Column2]]="","",MATCH(Table4[[#This Row],[Column2]],AM:AM,0))</f>
        <v>#N/A</v>
      </c>
      <c r="AG365" s="74" t="str">
        <f>CONCATENATE(Table4[[#This Row],[TOKO-KOTA]],"_",Table4[[#This Row],[NAMA BARANG]])</f>
        <v>PANCA WAHANA-SEMARANG_MAP L SIKA AC-105 KUNING</v>
      </c>
      <c r="AH365" s="74" t="str">
        <f>CONCATENATE(Table4[[#This Row],[CONCAT_TOKO KOTA + NAMA BARANG]],"_",Table4[[#This Row],[HARGA_C]])</f>
        <v>PANCA WAHANA-SEMARANG_MAP L SIKA AC-105 KUNING_12000</v>
      </c>
      <c r="AI365" s="74"/>
      <c r="AK365" s="64">
        <v>2623</v>
      </c>
      <c r="AL365" s="8" t="s">
        <v>6664</v>
      </c>
      <c r="AM365" t="str">
        <f t="shared" si="5"/>
        <v>G2623</v>
      </c>
      <c r="AN365" t="e">
        <f>IF(Table10[[#This Row],[Column3]]="","",MATCH(Table10[[#This Row],[Column3]],AD:AD,0))</f>
        <v>#N/A</v>
      </c>
    </row>
    <row r="366" spans="1:40" ht="13.5" thickBot="1">
      <c r="A366" s="73">
        <v>406</v>
      </c>
      <c r="C366" s="74">
        <f>ROW()</f>
        <v>366</v>
      </c>
      <c r="D366" s="74">
        <f>INDEX(Table1[ROWID],A:A)</f>
        <v>402</v>
      </c>
      <c r="E366" s="74">
        <f>INDEX(Table1[//DBS],A:A)</f>
        <v>445</v>
      </c>
      <c r="F366" s="74">
        <f>INDEX(Table1[HARGA_CONV],A:A)</f>
        <v>10000</v>
      </c>
      <c r="G366" s="74" t="str">
        <f>IF(INDEX(Table1[SALES_H],Table4[[#This Row],[ROWID]])=0,"",INDEX(Table1[SALES_H],Table4[[#This Row],[ROWID]]))</f>
        <v>B</v>
      </c>
      <c r="H366" s="74" t="str">
        <f>IF(Table4[[#This Row],[SALES]]="","",INDEX(SALES_DICT[2],MATCH(Table4[[#This Row],[SALES]],SALES_DICT[1],0)))</f>
        <v>B</v>
      </c>
      <c r="I366" s="75" t="str">
        <f>IF(INDEX(Table1[DISKON],A:A)=0,"",INDEX(Table1[DISKON],A:A))</f>
        <v/>
      </c>
      <c r="J366" s="75" t="str">
        <f>IF(INDEX(Table1[DISKON NOTA],A:A)=0,"",INDEX(Table1[DISKON NOTA],A:A))</f>
        <v/>
      </c>
      <c r="K366" s="7">
        <f>INDEX(Table1[ISI_CONV],A:A)</f>
        <v>1</v>
      </c>
      <c r="L366" s="76">
        <f>INDEX(Table1[NOTA TOKO],Table4[[#This Row],[ROWID]])</f>
        <v>412</v>
      </c>
      <c r="M366" s="74" t="str">
        <f>Table4[[#This Row],[SALES DICT]]</f>
        <v>B</v>
      </c>
      <c r="N366" s="74" t="str">
        <f>INDEX(Table1[TOKO-KOTA_H],A:A)</f>
        <v>PANCA WAHANA-SEMARANG</v>
      </c>
      <c r="O366" s="74" t="str">
        <f>IF(INDEX(Table1[KODE BARANG],A:A)=0,"",INDEX(Table1[KODE BARANG],A:A))</f>
        <v>BOL-NB88</v>
      </c>
      <c r="P366" s="74" t="str">
        <f>INDEX(Table1[NAMA BARANG],A:A)</f>
        <v>BP PROMO 2079 EXCELLENT HITAM (BONUS)</v>
      </c>
      <c r="Q366" s="74" t="str">
        <f>INDEX(Table1[ADA DI DAFTAR STOCK?],A:A)</f>
        <v>ADA</v>
      </c>
      <c r="R366" s="71" t="str">
        <f>SUBSTITUTE(_xlfn.NUMBERVALUE(Table4[[#This Row],[JUMLAH]],",","."),",",".")</f>
        <v>1</v>
      </c>
      <c r="S366" s="74" t="str">
        <f>INDEX(Table1[SATUAN_CONV],A:A)</f>
        <v>LSN</v>
      </c>
      <c r="T366" s="10" t="str">
        <f>SUBSTITUTE(_xlfn.NUMBERVALUE(Table4[[#This Row],[HARGA]],",","."),",",".")</f>
        <v>10000</v>
      </c>
      <c r="U366" s="12" t="str">
        <f>SUBSTITUTE(Table4[[#This Row],[DISKON]],",",".")</f>
        <v/>
      </c>
      <c r="V366" s="77" t="str">
        <f>SUBSTITUTE(Table4[[#This Row],[DISKON NOTA]],",",".")</f>
        <v/>
      </c>
      <c r="W366" s="78">
        <f>INDEX(Table1[TANGGAL NOTA_H],A:A)</f>
        <v>45531</v>
      </c>
      <c r="X366" s="78" t="str">
        <f>IF(INDEX(Table1[TANGGAL GUDANG_H],A:A)="","",INDEX(Table1[TANGGAL GUDANG_H],A:A))</f>
        <v/>
      </c>
      <c r="Y366" s="78">
        <f>INDEX(Table1[TANGGAL UPDATE_H],A:A)</f>
        <v>45535</v>
      </c>
      <c r="Z366" s="74" t="str">
        <f>INDEX(Table1[KOMENTAR_H],A:A)</f>
        <v/>
      </c>
      <c r="AA366" s="74"/>
      <c r="AB366" s="74">
        <f>IF(Table4[[#This Row],[DISKON]]="",Table4[[#This Row],[HARGA]],Table4[[#This Row],[HARGA]]*Table4[[#This Row],[DISKON]])</f>
        <v>10000</v>
      </c>
      <c r="AC366" s="74">
        <f>Table4[[#This Row],[TATAL DISKON]]*Table4[[#This Row],[JUMLAH]]</f>
        <v>10000</v>
      </c>
      <c r="AD366" s="74" t="str">
        <f>CONCATENATE(Table4[[#This Row],[SALES_C]],Table4[[#This Row],[NOTA TOKO]])</f>
        <v>B412</v>
      </c>
      <c r="AE366" s="74">
        <f>INDEX(Table1[I],'4'!A:A)</f>
        <v>0</v>
      </c>
      <c r="AF366" s="74" t="e">
        <f>IF(Table4[[#This Row],[Column2]]="","",MATCH(Table4[[#This Row],[Column2]],AM:AM,0))</f>
        <v>#N/A</v>
      </c>
      <c r="AG366" s="74" t="str">
        <f>CONCATENATE(Table4[[#This Row],[TOKO-KOTA]],"_",Table4[[#This Row],[NAMA BARANG]])</f>
        <v>PANCA WAHANA-SEMARANG_BP PROMO 2079 EXCELLENT HITAM (BONUS)</v>
      </c>
      <c r="AH366" s="74" t="str">
        <f>CONCATENATE(Table4[[#This Row],[CONCAT_TOKO KOTA + NAMA BARANG]],"_",Table4[[#This Row],[HARGA_C]])</f>
        <v>PANCA WAHANA-SEMARANG_BP PROMO 2079 EXCELLENT HITAM (BONUS)_10000</v>
      </c>
      <c r="AI366" s="74"/>
      <c r="AK366" s="64">
        <v>2623</v>
      </c>
      <c r="AL366" s="8" t="s">
        <v>6664</v>
      </c>
      <c r="AM366" t="str">
        <f t="shared" si="5"/>
        <v>G2623</v>
      </c>
      <c r="AN366" t="e">
        <f>IF(Table10[[#This Row],[Column3]]="","",MATCH(Table10[[#This Row],[Column3]],AD:AD,0))</f>
        <v>#N/A</v>
      </c>
    </row>
    <row r="367" spans="1:40" ht="13.5" thickBot="1">
      <c r="A367" s="73">
        <v>407</v>
      </c>
      <c r="C367" s="74">
        <f>ROW()</f>
        <v>367</v>
      </c>
      <c r="D367" s="74">
        <f>INDEX(Table1[ROWID],A:A)</f>
        <v>402</v>
      </c>
      <c r="E367" s="74">
        <f>INDEX(Table1[//DBS],A:A)</f>
        <v>1467</v>
      </c>
      <c r="F367" s="74">
        <f>INDEX(Table1[HARGA_CONV],A:A)</f>
        <v>8000</v>
      </c>
      <c r="G367" s="74" t="str">
        <f>IF(INDEX(Table1[SALES_H],Table4[[#This Row],[ROWID]])=0,"",INDEX(Table1[SALES_H],Table4[[#This Row],[ROWID]]))</f>
        <v>B</v>
      </c>
      <c r="H367" s="74" t="str">
        <f>IF(Table4[[#This Row],[SALES]]="","",INDEX(SALES_DICT[2],MATCH(Table4[[#This Row],[SALES]],SALES_DICT[1],0)))</f>
        <v>B</v>
      </c>
      <c r="I367" s="75" t="str">
        <f>IF(INDEX(Table1[DISKON],A:A)=0,"",INDEX(Table1[DISKON],A:A))</f>
        <v/>
      </c>
      <c r="J367" s="75" t="str">
        <f>IF(INDEX(Table1[DISKON NOTA],A:A)=0,"",INDEX(Table1[DISKON NOTA],A:A))</f>
        <v/>
      </c>
      <c r="K367" s="7">
        <f>INDEX(Table1[ISI_CONV],A:A)</f>
        <v>1</v>
      </c>
      <c r="L367" s="76">
        <f>INDEX(Table1[NOTA TOKO],Table4[[#This Row],[ROWID]])</f>
        <v>412</v>
      </c>
      <c r="M367" s="74" t="str">
        <f>Table4[[#This Row],[SALES DICT]]</f>
        <v>B</v>
      </c>
      <c r="N367" s="74" t="str">
        <f>INDEX(Table1[TOKO-KOTA_H],A:A)</f>
        <v>PANCA WAHANA-SEMARANG</v>
      </c>
      <c r="O367" s="74" t="str">
        <f>IF(INDEX(Table1[KODE BARANG],A:A)=0,"",INDEX(Table1[KODE BARANG],A:A))</f>
        <v>KUA-IM3</v>
      </c>
      <c r="P367" s="74" t="str">
        <f>INDEX(Table1[NAMA BARANG],A:A)</f>
        <v>KUAS UTN 661-1</v>
      </c>
      <c r="Q367" s="74" t="str">
        <f>INDEX(Table1[ADA DI DAFTAR STOCK?],A:A)</f>
        <v>ADA</v>
      </c>
      <c r="R367" s="71" t="str">
        <f>SUBSTITUTE(_xlfn.NUMBERVALUE(Table4[[#This Row],[JUMLAH]],",","."),",",".")</f>
        <v>1</v>
      </c>
      <c r="S367" s="74" t="str">
        <f>INDEX(Table1[SATUAN_CONV],A:A)</f>
        <v>SET</v>
      </c>
      <c r="T367" s="10" t="str">
        <f>SUBSTITUTE(_xlfn.NUMBERVALUE(Table4[[#This Row],[HARGA]],",","."),",",".")</f>
        <v>8000</v>
      </c>
      <c r="U367" s="12" t="str">
        <f>SUBSTITUTE(Table4[[#This Row],[DISKON]],",",".")</f>
        <v/>
      </c>
      <c r="V367" s="77" t="str">
        <f>SUBSTITUTE(Table4[[#This Row],[DISKON NOTA]],",",".")</f>
        <v/>
      </c>
      <c r="W367" s="78">
        <f>INDEX(Table1[TANGGAL NOTA_H],A:A)</f>
        <v>45531</v>
      </c>
      <c r="X367" s="78" t="str">
        <f>IF(INDEX(Table1[TANGGAL GUDANG_H],A:A)="","",INDEX(Table1[TANGGAL GUDANG_H],A:A))</f>
        <v/>
      </c>
      <c r="Y367" s="78">
        <f>INDEX(Table1[TANGGAL UPDATE_H],A:A)</f>
        <v>45535</v>
      </c>
      <c r="Z367" s="74" t="str">
        <f>INDEX(Table1[KOMENTAR_H],A:A)</f>
        <v/>
      </c>
      <c r="AA367" s="74"/>
      <c r="AB367" s="74">
        <f>IF(Table4[[#This Row],[DISKON]]="",Table4[[#This Row],[HARGA]],Table4[[#This Row],[HARGA]]*Table4[[#This Row],[DISKON]])</f>
        <v>8000</v>
      </c>
      <c r="AC367" s="74">
        <f>Table4[[#This Row],[TATAL DISKON]]*Table4[[#This Row],[JUMLAH]]</f>
        <v>8000</v>
      </c>
      <c r="AD367" s="74" t="str">
        <f>CONCATENATE(Table4[[#This Row],[SALES_C]],Table4[[#This Row],[NOTA TOKO]])</f>
        <v>B412</v>
      </c>
      <c r="AE367" s="74">
        <f>INDEX(Table1[I],'4'!A:A)</f>
        <v>0</v>
      </c>
      <c r="AF367" s="74" t="e">
        <f>IF(Table4[[#This Row],[Column2]]="","",MATCH(Table4[[#This Row],[Column2]],AM:AM,0))</f>
        <v>#N/A</v>
      </c>
      <c r="AG367" s="74" t="str">
        <f>CONCATENATE(Table4[[#This Row],[TOKO-KOTA]],"_",Table4[[#This Row],[NAMA BARANG]])</f>
        <v>PANCA WAHANA-SEMARANG_KUAS UTN 661-1</v>
      </c>
      <c r="AH367" s="74" t="str">
        <f>CONCATENATE(Table4[[#This Row],[CONCAT_TOKO KOTA + NAMA BARANG]],"_",Table4[[#This Row],[HARGA_C]])</f>
        <v>PANCA WAHANA-SEMARANG_KUAS UTN 661-1_8000</v>
      </c>
      <c r="AI367" s="74"/>
      <c r="AK367" s="64">
        <v>2623</v>
      </c>
      <c r="AL367" s="8" t="s">
        <v>6664</v>
      </c>
      <c r="AM367" t="str">
        <f t="shared" si="5"/>
        <v>G2623</v>
      </c>
      <c r="AN367" t="e">
        <f>IF(Table10[[#This Row],[Column3]]="","",MATCH(Table10[[#This Row],[Column3]],AD:AD,0))</f>
        <v>#N/A</v>
      </c>
    </row>
    <row r="368" spans="1:40" ht="13.5" thickBot="1">
      <c r="A368" s="73">
        <v>408</v>
      </c>
      <c r="C368" s="74">
        <f>ROW()</f>
        <v>368</v>
      </c>
      <c r="D368" s="74">
        <f>INDEX(Table1[ROWID],A:A)</f>
        <v>402</v>
      </c>
      <c r="E368" s="74">
        <f>INDEX(Table1[//DBS],A:A)</f>
        <v>1468</v>
      </c>
      <c r="F368" s="74">
        <f>INDEX(Table1[HARGA_CONV],A:A)</f>
        <v>9000</v>
      </c>
      <c r="G368" s="74" t="str">
        <f>IF(INDEX(Table1[SALES_H],Table4[[#This Row],[ROWID]])=0,"",INDEX(Table1[SALES_H],Table4[[#This Row],[ROWID]]))</f>
        <v>B</v>
      </c>
      <c r="H368" s="74" t="str">
        <f>IF(Table4[[#This Row],[SALES]]="","",INDEX(SALES_DICT[2],MATCH(Table4[[#This Row],[SALES]],SALES_DICT[1],0)))</f>
        <v>B</v>
      </c>
      <c r="I368" s="75" t="str">
        <f>IF(INDEX(Table1[DISKON],A:A)=0,"",INDEX(Table1[DISKON],A:A))</f>
        <v/>
      </c>
      <c r="J368" s="75" t="str">
        <f>IF(INDEX(Table1[DISKON NOTA],A:A)=0,"",INDEX(Table1[DISKON NOTA],A:A))</f>
        <v/>
      </c>
      <c r="K368" s="7">
        <f>INDEX(Table1[ISI_CONV],A:A)</f>
        <v>1</v>
      </c>
      <c r="L368" s="76">
        <f>INDEX(Table1[NOTA TOKO],Table4[[#This Row],[ROWID]])</f>
        <v>412</v>
      </c>
      <c r="M368" s="74" t="str">
        <f>Table4[[#This Row],[SALES DICT]]</f>
        <v>B</v>
      </c>
      <c r="N368" s="74" t="str">
        <f>INDEX(Table1[TOKO-KOTA_H],A:A)</f>
        <v>PANCA WAHANA-SEMARANG</v>
      </c>
      <c r="O368" s="74" t="str">
        <f>IF(INDEX(Table1[KODE BARANG],A:A)=0,"",INDEX(Table1[KODE BARANG],A:A))</f>
        <v>KUA-IM4</v>
      </c>
      <c r="P368" s="74" t="str">
        <f>INDEX(Table1[NAMA BARANG],A:A)</f>
        <v>KUAS UTN 661-2</v>
      </c>
      <c r="Q368" s="74" t="str">
        <f>INDEX(Table1[ADA DI DAFTAR STOCK?],A:A)</f>
        <v>ADA</v>
      </c>
      <c r="R368" s="71" t="str">
        <f>SUBSTITUTE(_xlfn.NUMBERVALUE(Table4[[#This Row],[JUMLAH]],",","."),",",".")</f>
        <v>1</v>
      </c>
      <c r="S368" s="74" t="str">
        <f>INDEX(Table1[SATUAN_CONV],A:A)</f>
        <v>SET</v>
      </c>
      <c r="T368" s="10" t="str">
        <f>SUBSTITUTE(_xlfn.NUMBERVALUE(Table4[[#This Row],[HARGA]],",","."),",",".")</f>
        <v>9000</v>
      </c>
      <c r="U368" s="12" t="str">
        <f>SUBSTITUTE(Table4[[#This Row],[DISKON]],",",".")</f>
        <v/>
      </c>
      <c r="V368" s="77" t="str">
        <f>SUBSTITUTE(Table4[[#This Row],[DISKON NOTA]],",",".")</f>
        <v/>
      </c>
      <c r="W368" s="78">
        <f>INDEX(Table1[TANGGAL NOTA_H],A:A)</f>
        <v>45531</v>
      </c>
      <c r="X368" s="78" t="str">
        <f>IF(INDEX(Table1[TANGGAL GUDANG_H],A:A)="","",INDEX(Table1[TANGGAL GUDANG_H],A:A))</f>
        <v/>
      </c>
      <c r="Y368" s="78">
        <f>INDEX(Table1[TANGGAL UPDATE_H],A:A)</f>
        <v>45535</v>
      </c>
      <c r="Z368" s="74" t="str">
        <f>INDEX(Table1[KOMENTAR_H],A:A)</f>
        <v/>
      </c>
      <c r="AA368" s="74"/>
      <c r="AB368" s="74">
        <f>IF(Table4[[#This Row],[DISKON]]="",Table4[[#This Row],[HARGA]],Table4[[#This Row],[HARGA]]*Table4[[#This Row],[DISKON]])</f>
        <v>9000</v>
      </c>
      <c r="AC368" s="74">
        <f>Table4[[#This Row],[TATAL DISKON]]*Table4[[#This Row],[JUMLAH]]</f>
        <v>9000</v>
      </c>
      <c r="AD368" s="74" t="str">
        <f>CONCATENATE(Table4[[#This Row],[SALES_C]],Table4[[#This Row],[NOTA TOKO]])</f>
        <v>B412</v>
      </c>
      <c r="AE368" s="74">
        <f>INDEX(Table1[I],'4'!A:A)</f>
        <v>0</v>
      </c>
      <c r="AF368" s="74" t="e">
        <f>IF(Table4[[#This Row],[Column2]]="","",MATCH(Table4[[#This Row],[Column2]],AM:AM,0))</f>
        <v>#N/A</v>
      </c>
      <c r="AG368" s="74" t="str">
        <f>CONCATENATE(Table4[[#This Row],[TOKO-KOTA]],"_",Table4[[#This Row],[NAMA BARANG]])</f>
        <v>PANCA WAHANA-SEMARANG_KUAS UTN 661-2</v>
      </c>
      <c r="AH368" s="74" t="str">
        <f>CONCATENATE(Table4[[#This Row],[CONCAT_TOKO KOTA + NAMA BARANG]],"_",Table4[[#This Row],[HARGA_C]])</f>
        <v>PANCA WAHANA-SEMARANG_KUAS UTN 661-2_9000</v>
      </c>
      <c r="AI368" s="74"/>
      <c r="AK368" s="64">
        <v>2623</v>
      </c>
      <c r="AL368" s="8" t="s">
        <v>6664</v>
      </c>
      <c r="AM368" t="str">
        <f t="shared" si="5"/>
        <v>G2623</v>
      </c>
      <c r="AN368" t="e">
        <f>IF(Table10[[#This Row],[Column3]]="","",MATCH(Table10[[#This Row],[Column3]],AD:AD,0))</f>
        <v>#N/A</v>
      </c>
    </row>
    <row r="369" spans="1:40" ht="13.5" thickBot="1">
      <c r="A369" s="73">
        <v>409</v>
      </c>
      <c r="C369" s="74">
        <f>ROW()</f>
        <v>369</v>
      </c>
      <c r="D369" s="74">
        <f>INDEX(Table1[ROWID],A:A)</f>
        <v>402</v>
      </c>
      <c r="E369" s="74">
        <f>INDEX(Table1[//DBS],A:A)</f>
        <v>1469</v>
      </c>
      <c r="F369" s="74">
        <f>INDEX(Table1[HARGA_CONV],A:A)</f>
        <v>10000</v>
      </c>
      <c r="G369" s="74" t="str">
        <f>IF(INDEX(Table1[SALES_H],Table4[[#This Row],[ROWID]])=0,"",INDEX(Table1[SALES_H],Table4[[#This Row],[ROWID]]))</f>
        <v>B</v>
      </c>
      <c r="H369" s="74" t="str">
        <f>IF(Table4[[#This Row],[SALES]]="","",INDEX(SALES_DICT[2],MATCH(Table4[[#This Row],[SALES]],SALES_DICT[1],0)))</f>
        <v>B</v>
      </c>
      <c r="I369" s="75" t="str">
        <f>IF(INDEX(Table1[DISKON],A:A)=0,"",INDEX(Table1[DISKON],A:A))</f>
        <v/>
      </c>
      <c r="J369" s="75" t="str">
        <f>IF(INDEX(Table1[DISKON NOTA],A:A)=0,"",INDEX(Table1[DISKON NOTA],A:A))</f>
        <v/>
      </c>
      <c r="K369" s="7">
        <f>INDEX(Table1[ISI_CONV],A:A)</f>
        <v>1</v>
      </c>
      <c r="L369" s="76">
        <f>INDEX(Table1[NOTA TOKO],Table4[[#This Row],[ROWID]])</f>
        <v>412</v>
      </c>
      <c r="M369" s="74" t="str">
        <f>Table4[[#This Row],[SALES DICT]]</f>
        <v>B</v>
      </c>
      <c r="N369" s="74" t="str">
        <f>INDEX(Table1[TOKO-KOTA_H],A:A)</f>
        <v>PANCA WAHANA-SEMARANG</v>
      </c>
      <c r="O369" s="74" t="str">
        <f>IF(INDEX(Table1[KODE BARANG],A:A)=0,"",INDEX(Table1[KODE BARANG],A:A))</f>
        <v>KUA-IM5</v>
      </c>
      <c r="P369" s="74" t="str">
        <f>INDEX(Table1[NAMA BARANG],A:A)</f>
        <v>KUAS UTN 661-3</v>
      </c>
      <c r="Q369" s="74" t="str">
        <f>INDEX(Table1[ADA DI DAFTAR STOCK?],A:A)</f>
        <v>ADA</v>
      </c>
      <c r="R369" s="71" t="str">
        <f>SUBSTITUTE(_xlfn.NUMBERVALUE(Table4[[#This Row],[JUMLAH]],",","."),",",".")</f>
        <v>1</v>
      </c>
      <c r="S369" s="74" t="str">
        <f>INDEX(Table1[SATUAN_CONV],A:A)</f>
        <v>SET</v>
      </c>
      <c r="T369" s="10" t="str">
        <f>SUBSTITUTE(_xlfn.NUMBERVALUE(Table4[[#This Row],[HARGA]],",","."),",",".")</f>
        <v>10000</v>
      </c>
      <c r="U369" s="12" t="str">
        <f>SUBSTITUTE(Table4[[#This Row],[DISKON]],",",".")</f>
        <v/>
      </c>
      <c r="V369" s="77" t="str">
        <f>SUBSTITUTE(Table4[[#This Row],[DISKON NOTA]],",",".")</f>
        <v/>
      </c>
      <c r="W369" s="78">
        <f>INDEX(Table1[TANGGAL NOTA_H],A:A)</f>
        <v>45531</v>
      </c>
      <c r="X369" s="78" t="str">
        <f>IF(INDEX(Table1[TANGGAL GUDANG_H],A:A)="","",INDEX(Table1[TANGGAL GUDANG_H],A:A))</f>
        <v/>
      </c>
      <c r="Y369" s="78">
        <f>INDEX(Table1[TANGGAL UPDATE_H],A:A)</f>
        <v>45535</v>
      </c>
      <c r="Z369" s="74" t="str">
        <f>INDEX(Table1[KOMENTAR_H],A:A)</f>
        <v/>
      </c>
      <c r="AA369" s="74"/>
      <c r="AB369" s="74">
        <f>IF(Table4[[#This Row],[DISKON]]="",Table4[[#This Row],[HARGA]],Table4[[#This Row],[HARGA]]*Table4[[#This Row],[DISKON]])</f>
        <v>10000</v>
      </c>
      <c r="AC369" s="74">
        <f>Table4[[#This Row],[TATAL DISKON]]*Table4[[#This Row],[JUMLAH]]</f>
        <v>10000</v>
      </c>
      <c r="AD369" s="74" t="str">
        <f>CONCATENATE(Table4[[#This Row],[SALES_C]],Table4[[#This Row],[NOTA TOKO]])</f>
        <v>B412</v>
      </c>
      <c r="AE369" s="74">
        <f>INDEX(Table1[I],'4'!A:A)</f>
        <v>0</v>
      </c>
      <c r="AF369" s="74" t="e">
        <f>IF(Table4[[#This Row],[Column2]]="","",MATCH(Table4[[#This Row],[Column2]],AM:AM,0))</f>
        <v>#N/A</v>
      </c>
      <c r="AG369" s="74" t="str">
        <f>CONCATENATE(Table4[[#This Row],[TOKO-KOTA]],"_",Table4[[#This Row],[NAMA BARANG]])</f>
        <v>PANCA WAHANA-SEMARANG_KUAS UTN 661-3</v>
      </c>
      <c r="AH369" s="74" t="str">
        <f>CONCATENATE(Table4[[#This Row],[CONCAT_TOKO KOTA + NAMA BARANG]],"_",Table4[[#This Row],[HARGA_C]])</f>
        <v>PANCA WAHANA-SEMARANG_KUAS UTN 661-3_10000</v>
      </c>
      <c r="AI369" s="74"/>
      <c r="AK369" s="64">
        <v>2623</v>
      </c>
      <c r="AL369" s="8" t="s">
        <v>6664</v>
      </c>
      <c r="AM369" t="str">
        <f t="shared" si="5"/>
        <v>G2623</v>
      </c>
      <c r="AN369" t="e">
        <f>IF(Table10[[#This Row],[Column3]]="","",MATCH(Table10[[#This Row],[Column3]],AD:AD,0))</f>
        <v>#N/A</v>
      </c>
    </row>
    <row r="370" spans="1:40" ht="13.5" thickBot="1">
      <c r="A370" s="73">
        <v>410</v>
      </c>
      <c r="C370" s="74">
        <f>ROW()</f>
        <v>370</v>
      </c>
      <c r="D370" s="74">
        <f>INDEX(Table1[ROWID],A:A)</f>
        <v>402</v>
      </c>
      <c r="E370" s="74">
        <f>INDEX(Table1[//DBS],A:A)</f>
        <v>1470</v>
      </c>
      <c r="F370" s="74">
        <f>INDEX(Table1[HARGA_CONV],A:A)</f>
        <v>11500</v>
      </c>
      <c r="G370" s="74" t="str">
        <f>IF(INDEX(Table1[SALES_H],Table4[[#This Row],[ROWID]])=0,"",INDEX(Table1[SALES_H],Table4[[#This Row],[ROWID]]))</f>
        <v>B</v>
      </c>
      <c r="H370" s="74" t="str">
        <f>IF(Table4[[#This Row],[SALES]]="","",INDEX(SALES_DICT[2],MATCH(Table4[[#This Row],[SALES]],SALES_DICT[1],0)))</f>
        <v>B</v>
      </c>
      <c r="I370" s="75" t="str">
        <f>IF(INDEX(Table1[DISKON],A:A)=0,"",INDEX(Table1[DISKON],A:A))</f>
        <v/>
      </c>
      <c r="J370" s="75" t="str">
        <f>IF(INDEX(Table1[DISKON NOTA],A:A)=0,"",INDEX(Table1[DISKON NOTA],A:A))</f>
        <v/>
      </c>
      <c r="K370" s="7">
        <f>INDEX(Table1[ISI_CONV],A:A)</f>
        <v>1</v>
      </c>
      <c r="L370" s="76">
        <f>INDEX(Table1[NOTA TOKO],Table4[[#This Row],[ROWID]])</f>
        <v>412</v>
      </c>
      <c r="M370" s="74" t="str">
        <f>Table4[[#This Row],[SALES DICT]]</f>
        <v>B</v>
      </c>
      <c r="N370" s="74" t="str">
        <f>INDEX(Table1[TOKO-KOTA_H],A:A)</f>
        <v>PANCA WAHANA-SEMARANG</v>
      </c>
      <c r="O370" s="74" t="str">
        <f>IF(INDEX(Table1[KODE BARANG],A:A)=0,"",INDEX(Table1[KODE BARANG],A:A))</f>
        <v>KUA-IM6</v>
      </c>
      <c r="P370" s="74" t="str">
        <f>INDEX(Table1[NAMA BARANG],A:A)</f>
        <v>KUAS UTN 661-4</v>
      </c>
      <c r="Q370" s="74" t="str">
        <f>INDEX(Table1[ADA DI DAFTAR STOCK?],A:A)</f>
        <v>ADA</v>
      </c>
      <c r="R370" s="71" t="str">
        <f>SUBSTITUTE(_xlfn.NUMBERVALUE(Table4[[#This Row],[JUMLAH]],",","."),",",".")</f>
        <v>1</v>
      </c>
      <c r="S370" s="74" t="str">
        <f>INDEX(Table1[SATUAN_CONV],A:A)</f>
        <v>SET</v>
      </c>
      <c r="T370" s="10" t="str">
        <f>SUBSTITUTE(_xlfn.NUMBERVALUE(Table4[[#This Row],[HARGA]],",","."),",",".")</f>
        <v>11500</v>
      </c>
      <c r="U370" s="12" t="str">
        <f>SUBSTITUTE(Table4[[#This Row],[DISKON]],",",".")</f>
        <v/>
      </c>
      <c r="V370" s="77" t="str">
        <f>SUBSTITUTE(Table4[[#This Row],[DISKON NOTA]],",",".")</f>
        <v/>
      </c>
      <c r="W370" s="78">
        <f>INDEX(Table1[TANGGAL NOTA_H],A:A)</f>
        <v>45531</v>
      </c>
      <c r="X370" s="78" t="str">
        <f>IF(INDEX(Table1[TANGGAL GUDANG_H],A:A)="","",INDEX(Table1[TANGGAL GUDANG_H],A:A))</f>
        <v/>
      </c>
      <c r="Y370" s="78">
        <f>INDEX(Table1[TANGGAL UPDATE_H],A:A)</f>
        <v>45535</v>
      </c>
      <c r="Z370" s="74" t="str">
        <f>INDEX(Table1[KOMENTAR_H],A:A)</f>
        <v/>
      </c>
      <c r="AA370" s="74"/>
      <c r="AB370" s="74">
        <f>IF(Table4[[#This Row],[DISKON]]="",Table4[[#This Row],[HARGA]],Table4[[#This Row],[HARGA]]*Table4[[#This Row],[DISKON]])</f>
        <v>11500</v>
      </c>
      <c r="AC370" s="74">
        <f>Table4[[#This Row],[TATAL DISKON]]*Table4[[#This Row],[JUMLAH]]</f>
        <v>11500</v>
      </c>
      <c r="AD370" s="74" t="str">
        <f>CONCATENATE(Table4[[#This Row],[SALES_C]],Table4[[#This Row],[NOTA TOKO]])</f>
        <v>B412</v>
      </c>
      <c r="AE370" s="74">
        <f>INDEX(Table1[I],'4'!A:A)</f>
        <v>0</v>
      </c>
      <c r="AF370" s="74" t="e">
        <f>IF(Table4[[#This Row],[Column2]]="","",MATCH(Table4[[#This Row],[Column2]],AM:AM,0))</f>
        <v>#N/A</v>
      </c>
      <c r="AG370" s="74" t="str">
        <f>CONCATENATE(Table4[[#This Row],[TOKO-KOTA]],"_",Table4[[#This Row],[NAMA BARANG]])</f>
        <v>PANCA WAHANA-SEMARANG_KUAS UTN 661-4</v>
      </c>
      <c r="AH370" s="74" t="str">
        <f>CONCATENATE(Table4[[#This Row],[CONCAT_TOKO KOTA + NAMA BARANG]],"_",Table4[[#This Row],[HARGA_C]])</f>
        <v>PANCA WAHANA-SEMARANG_KUAS UTN 661-4_11500</v>
      </c>
      <c r="AI370" s="74"/>
      <c r="AK370" s="64">
        <v>2623</v>
      </c>
      <c r="AL370" s="8" t="s">
        <v>6664</v>
      </c>
      <c r="AM370" t="str">
        <f t="shared" si="5"/>
        <v>G2623</v>
      </c>
      <c r="AN370" t="e">
        <f>IF(Table10[[#This Row],[Column3]]="","",MATCH(Table10[[#This Row],[Column3]],AD:AD,0))</f>
        <v>#N/A</v>
      </c>
    </row>
    <row r="371" spans="1:40" ht="13.5" thickBot="1">
      <c r="A371" s="73">
        <v>411</v>
      </c>
      <c r="C371" s="74">
        <f>ROW()</f>
        <v>371</v>
      </c>
      <c r="D371" s="74">
        <f>INDEX(Table1[ROWID],A:A)</f>
        <v>402</v>
      </c>
      <c r="E371" s="74">
        <f>INDEX(Table1[//DBS],A:A)</f>
        <v>1471</v>
      </c>
      <c r="F371" s="74">
        <f>INDEX(Table1[HARGA_CONV],A:A)</f>
        <v>13000</v>
      </c>
      <c r="G371" s="74" t="str">
        <f>IF(INDEX(Table1[SALES_H],Table4[[#This Row],[ROWID]])=0,"",INDEX(Table1[SALES_H],Table4[[#This Row],[ROWID]]))</f>
        <v>B</v>
      </c>
      <c r="H371" s="74" t="str">
        <f>IF(Table4[[#This Row],[SALES]]="","",INDEX(SALES_DICT[2],MATCH(Table4[[#This Row],[SALES]],SALES_DICT[1],0)))</f>
        <v>B</v>
      </c>
      <c r="I371" s="75" t="str">
        <f>IF(INDEX(Table1[DISKON],A:A)=0,"",INDEX(Table1[DISKON],A:A))</f>
        <v/>
      </c>
      <c r="J371" s="75" t="str">
        <f>IF(INDEX(Table1[DISKON NOTA],A:A)=0,"",INDEX(Table1[DISKON NOTA],A:A))</f>
        <v/>
      </c>
      <c r="K371" s="7">
        <f>INDEX(Table1[ISI_CONV],A:A)</f>
        <v>1</v>
      </c>
      <c r="L371" s="76">
        <f>INDEX(Table1[NOTA TOKO],Table4[[#This Row],[ROWID]])</f>
        <v>412</v>
      </c>
      <c r="M371" s="74" t="str">
        <f>Table4[[#This Row],[SALES DICT]]</f>
        <v>B</v>
      </c>
      <c r="N371" s="74" t="str">
        <f>INDEX(Table1[TOKO-KOTA_H],A:A)</f>
        <v>PANCA WAHANA-SEMARANG</v>
      </c>
      <c r="O371" s="74" t="str">
        <f>IF(INDEX(Table1[KODE BARANG],A:A)=0,"",INDEX(Table1[KODE BARANG],A:A))</f>
        <v>KUA-IM7</v>
      </c>
      <c r="P371" s="74" t="str">
        <f>INDEX(Table1[NAMA BARANG],A:A)</f>
        <v>KUAS UTN 661-5</v>
      </c>
      <c r="Q371" s="74" t="str">
        <f>INDEX(Table1[ADA DI DAFTAR STOCK?],A:A)</f>
        <v>ADA</v>
      </c>
      <c r="R371" s="71" t="str">
        <f>SUBSTITUTE(_xlfn.NUMBERVALUE(Table4[[#This Row],[JUMLAH]],",","."),",",".")</f>
        <v>1</v>
      </c>
      <c r="S371" s="74" t="str">
        <f>INDEX(Table1[SATUAN_CONV],A:A)</f>
        <v>SET</v>
      </c>
      <c r="T371" s="10" t="str">
        <f>SUBSTITUTE(_xlfn.NUMBERVALUE(Table4[[#This Row],[HARGA]],",","."),",",".")</f>
        <v>13000</v>
      </c>
      <c r="U371" s="12" t="str">
        <f>SUBSTITUTE(Table4[[#This Row],[DISKON]],",",".")</f>
        <v/>
      </c>
      <c r="V371" s="77" t="str">
        <f>SUBSTITUTE(Table4[[#This Row],[DISKON NOTA]],",",".")</f>
        <v/>
      </c>
      <c r="W371" s="78">
        <f>INDEX(Table1[TANGGAL NOTA_H],A:A)</f>
        <v>45531</v>
      </c>
      <c r="X371" s="78" t="str">
        <f>IF(INDEX(Table1[TANGGAL GUDANG_H],A:A)="","",INDEX(Table1[TANGGAL GUDANG_H],A:A))</f>
        <v/>
      </c>
      <c r="Y371" s="78">
        <f>INDEX(Table1[TANGGAL UPDATE_H],A:A)</f>
        <v>45535</v>
      </c>
      <c r="Z371" s="74" t="str">
        <f>INDEX(Table1[KOMENTAR_H],A:A)</f>
        <v/>
      </c>
      <c r="AA371" s="74"/>
      <c r="AB371" s="74">
        <f>IF(Table4[[#This Row],[DISKON]]="",Table4[[#This Row],[HARGA]],Table4[[#This Row],[HARGA]]*Table4[[#This Row],[DISKON]])</f>
        <v>13000</v>
      </c>
      <c r="AC371" s="74">
        <f>Table4[[#This Row],[TATAL DISKON]]*Table4[[#This Row],[JUMLAH]]</f>
        <v>13000</v>
      </c>
      <c r="AD371" s="74" t="str">
        <f>CONCATENATE(Table4[[#This Row],[SALES_C]],Table4[[#This Row],[NOTA TOKO]])</f>
        <v>B412</v>
      </c>
      <c r="AE371" s="74">
        <f>INDEX(Table1[I],'4'!A:A)</f>
        <v>0</v>
      </c>
      <c r="AF371" s="74" t="e">
        <f>IF(Table4[[#This Row],[Column2]]="","",MATCH(Table4[[#This Row],[Column2]],AM:AM,0))</f>
        <v>#N/A</v>
      </c>
      <c r="AG371" s="74" t="str">
        <f>CONCATENATE(Table4[[#This Row],[TOKO-KOTA]],"_",Table4[[#This Row],[NAMA BARANG]])</f>
        <v>PANCA WAHANA-SEMARANG_KUAS UTN 661-5</v>
      </c>
      <c r="AH371" s="74" t="str">
        <f>CONCATENATE(Table4[[#This Row],[CONCAT_TOKO KOTA + NAMA BARANG]],"_",Table4[[#This Row],[HARGA_C]])</f>
        <v>PANCA WAHANA-SEMARANG_KUAS UTN 661-5_13000</v>
      </c>
      <c r="AI371" s="74"/>
      <c r="AK371" s="64">
        <v>2623</v>
      </c>
      <c r="AL371" s="8" t="s">
        <v>6664</v>
      </c>
      <c r="AM371" t="str">
        <f t="shared" si="5"/>
        <v>G2623</v>
      </c>
      <c r="AN371" t="e">
        <f>IF(Table10[[#This Row],[Column3]]="","",MATCH(Table10[[#This Row],[Column3]],AD:AD,0))</f>
        <v>#N/A</v>
      </c>
    </row>
    <row r="372" spans="1:40" ht="13.5" thickBot="1">
      <c r="A372" s="73">
        <v>412</v>
      </c>
      <c r="C372" s="74">
        <f>ROW()</f>
        <v>372</v>
      </c>
      <c r="D372" s="74">
        <f>INDEX(Table1[ROWID],A:A)</f>
        <v>402</v>
      </c>
      <c r="E372" s="74">
        <f>INDEX(Table1[//DBS],A:A)</f>
        <v>1472</v>
      </c>
      <c r="F372" s="74">
        <f>INDEX(Table1[HARGA_CONV],A:A)</f>
        <v>15500</v>
      </c>
      <c r="G372" s="74" t="str">
        <f>IF(INDEX(Table1[SALES_H],Table4[[#This Row],[ROWID]])=0,"",INDEX(Table1[SALES_H],Table4[[#This Row],[ROWID]]))</f>
        <v>B</v>
      </c>
      <c r="H372" s="74" t="str">
        <f>IF(Table4[[#This Row],[SALES]]="","",INDEX(SALES_DICT[2],MATCH(Table4[[#This Row],[SALES]],SALES_DICT[1],0)))</f>
        <v>B</v>
      </c>
      <c r="I372" s="75" t="str">
        <f>IF(INDEX(Table1[DISKON],A:A)=0,"",INDEX(Table1[DISKON],A:A))</f>
        <v/>
      </c>
      <c r="J372" s="75" t="str">
        <f>IF(INDEX(Table1[DISKON NOTA],A:A)=0,"",INDEX(Table1[DISKON NOTA],A:A))</f>
        <v/>
      </c>
      <c r="K372" s="7">
        <f>INDEX(Table1[ISI_CONV],A:A)</f>
        <v>1</v>
      </c>
      <c r="L372" s="76">
        <f>INDEX(Table1[NOTA TOKO],Table4[[#This Row],[ROWID]])</f>
        <v>412</v>
      </c>
      <c r="M372" s="74" t="str">
        <f>Table4[[#This Row],[SALES DICT]]</f>
        <v>B</v>
      </c>
      <c r="N372" s="74" t="str">
        <f>INDEX(Table1[TOKO-KOTA_H],A:A)</f>
        <v>PANCA WAHANA-SEMARANG</v>
      </c>
      <c r="O372" s="74" t="str">
        <f>IF(INDEX(Table1[KODE BARANG],A:A)=0,"",INDEX(Table1[KODE BARANG],A:A))</f>
        <v>KUA-IM8</v>
      </c>
      <c r="P372" s="74" t="str">
        <f>INDEX(Table1[NAMA BARANG],A:A)</f>
        <v>KUAS UTN 661-6</v>
      </c>
      <c r="Q372" s="74" t="str">
        <f>INDEX(Table1[ADA DI DAFTAR STOCK?],A:A)</f>
        <v>ADA</v>
      </c>
      <c r="R372" s="71" t="str">
        <f>SUBSTITUTE(_xlfn.NUMBERVALUE(Table4[[#This Row],[JUMLAH]],",","."),",",".")</f>
        <v>1</v>
      </c>
      <c r="S372" s="74" t="str">
        <f>INDEX(Table1[SATUAN_CONV],A:A)</f>
        <v>SET</v>
      </c>
      <c r="T372" s="10" t="str">
        <f>SUBSTITUTE(_xlfn.NUMBERVALUE(Table4[[#This Row],[HARGA]],",","."),",",".")</f>
        <v>15500</v>
      </c>
      <c r="U372" s="12" t="str">
        <f>SUBSTITUTE(Table4[[#This Row],[DISKON]],",",".")</f>
        <v/>
      </c>
      <c r="V372" s="77" t="str">
        <f>SUBSTITUTE(Table4[[#This Row],[DISKON NOTA]],",",".")</f>
        <v/>
      </c>
      <c r="W372" s="78">
        <f>INDEX(Table1[TANGGAL NOTA_H],A:A)</f>
        <v>45531</v>
      </c>
      <c r="X372" s="78" t="str">
        <f>IF(INDEX(Table1[TANGGAL GUDANG_H],A:A)="","",INDEX(Table1[TANGGAL GUDANG_H],A:A))</f>
        <v/>
      </c>
      <c r="Y372" s="78">
        <f>INDEX(Table1[TANGGAL UPDATE_H],A:A)</f>
        <v>45535</v>
      </c>
      <c r="Z372" s="74" t="str">
        <f>INDEX(Table1[KOMENTAR_H],A:A)</f>
        <v/>
      </c>
      <c r="AA372" s="74"/>
      <c r="AB372" s="74">
        <f>IF(Table4[[#This Row],[DISKON]]="",Table4[[#This Row],[HARGA]],Table4[[#This Row],[HARGA]]*Table4[[#This Row],[DISKON]])</f>
        <v>15500</v>
      </c>
      <c r="AC372" s="74">
        <f>Table4[[#This Row],[TATAL DISKON]]*Table4[[#This Row],[JUMLAH]]</f>
        <v>15500</v>
      </c>
      <c r="AD372" s="74" t="str">
        <f>CONCATENATE(Table4[[#This Row],[SALES_C]],Table4[[#This Row],[NOTA TOKO]])</f>
        <v>B412</v>
      </c>
      <c r="AE372" s="74">
        <f>INDEX(Table1[I],'4'!A:A)</f>
        <v>0</v>
      </c>
      <c r="AF372" s="74" t="e">
        <f>IF(Table4[[#This Row],[Column2]]="","",MATCH(Table4[[#This Row],[Column2]],AM:AM,0))</f>
        <v>#N/A</v>
      </c>
      <c r="AG372" s="74" t="str">
        <f>CONCATENATE(Table4[[#This Row],[TOKO-KOTA]],"_",Table4[[#This Row],[NAMA BARANG]])</f>
        <v>PANCA WAHANA-SEMARANG_KUAS UTN 661-6</v>
      </c>
      <c r="AH372" s="74" t="str">
        <f>CONCATENATE(Table4[[#This Row],[CONCAT_TOKO KOTA + NAMA BARANG]],"_",Table4[[#This Row],[HARGA_C]])</f>
        <v>PANCA WAHANA-SEMARANG_KUAS UTN 661-6_15500</v>
      </c>
      <c r="AI372" s="74"/>
      <c r="AK372" s="64">
        <v>2623</v>
      </c>
      <c r="AL372" s="8" t="s">
        <v>6664</v>
      </c>
      <c r="AM372" t="str">
        <f t="shared" si="5"/>
        <v>G2623</v>
      </c>
      <c r="AN372" t="e">
        <f>IF(Table10[[#This Row],[Column3]]="","",MATCH(Table10[[#This Row],[Column3]],AD:AD,0))</f>
        <v>#N/A</v>
      </c>
    </row>
    <row r="373" spans="1:40" ht="13.5" thickBot="1">
      <c r="A373" s="73">
        <v>413</v>
      </c>
      <c r="C373" s="74">
        <f>ROW()</f>
        <v>373</v>
      </c>
      <c r="D373" s="74">
        <f>INDEX(Table1[ROWID],A:A)</f>
        <v>402</v>
      </c>
      <c r="E373" s="74">
        <f>INDEX(Table1[//DBS],A:A)</f>
        <v>834</v>
      </c>
      <c r="F373" s="74">
        <f>INDEX(Table1[HARGA_CONV],A:A)</f>
        <v>282000</v>
      </c>
      <c r="G373" s="74" t="str">
        <f>IF(INDEX(Table1[SALES_H],Table4[[#This Row],[ROWID]])=0,"",INDEX(Table1[SALES_H],Table4[[#This Row],[ROWID]]))</f>
        <v>B</v>
      </c>
      <c r="H373" s="74" t="str">
        <f>IF(Table4[[#This Row],[SALES]]="","",INDEX(SALES_DICT[2],MATCH(Table4[[#This Row],[SALES]],SALES_DICT[1],0)))</f>
        <v>B</v>
      </c>
      <c r="I373" s="75" t="str">
        <f>IF(INDEX(Table1[DISKON],A:A)=0,"",INDEX(Table1[DISKON],A:A))</f>
        <v/>
      </c>
      <c r="J373" s="75" t="str">
        <f>IF(INDEX(Table1[DISKON NOTA],A:A)=0,"",INDEX(Table1[DISKON NOTA],A:A))</f>
        <v/>
      </c>
      <c r="K373" s="7">
        <f>INDEX(Table1[ISI_CONV],A:A)</f>
        <v>0.25</v>
      </c>
      <c r="L373" s="76">
        <f>INDEX(Table1[NOTA TOKO],Table4[[#This Row],[ROWID]])</f>
        <v>412</v>
      </c>
      <c r="M373" s="74" t="str">
        <f>Table4[[#This Row],[SALES DICT]]</f>
        <v>B</v>
      </c>
      <c r="N373" s="74" t="str">
        <f>INDEX(Table1[TOKO-KOTA_H],A:A)</f>
        <v>PANCA WAHANA-SEMARANG</v>
      </c>
      <c r="O373" s="74" t="str">
        <f>IF(INDEX(Table1[KODE BARANG],A:A)=0,"",INDEX(Table1[KODE BARANG],A:A))</f>
        <v>CAT-TF12</v>
      </c>
      <c r="P373" s="74" t="str">
        <f>INDEX(Table1[NAMA BARANG],A:A)</f>
        <v>CAT ACRYLIC COLOUR TF AC-002</v>
      </c>
      <c r="Q373" s="74" t="str">
        <f>INDEX(Table1[ADA DI DAFTAR STOCK?],A:A)</f>
        <v>ADA</v>
      </c>
      <c r="R373" s="71" t="str">
        <f>SUBSTITUTE(_xlfn.NUMBERVALUE(Table4[[#This Row],[JUMLAH]],",","."),",",".")</f>
        <v>0.25</v>
      </c>
      <c r="S373" s="74" t="str">
        <f>INDEX(Table1[SATUAN_CONV],A:A)</f>
        <v>LSN</v>
      </c>
      <c r="T373" s="10" t="str">
        <f>SUBSTITUTE(_xlfn.NUMBERVALUE(Table4[[#This Row],[HARGA]],",","."),",",".")</f>
        <v>282000</v>
      </c>
      <c r="U373" s="12" t="str">
        <f>SUBSTITUTE(Table4[[#This Row],[DISKON]],",",".")</f>
        <v/>
      </c>
      <c r="V373" s="77" t="str">
        <f>SUBSTITUTE(Table4[[#This Row],[DISKON NOTA]],",",".")</f>
        <v/>
      </c>
      <c r="W373" s="78">
        <f>INDEX(Table1[TANGGAL NOTA_H],A:A)</f>
        <v>45531</v>
      </c>
      <c r="X373" s="78" t="str">
        <f>IF(INDEX(Table1[TANGGAL GUDANG_H],A:A)="","",INDEX(Table1[TANGGAL GUDANG_H],A:A))</f>
        <v/>
      </c>
      <c r="Y373" s="78">
        <f>INDEX(Table1[TANGGAL UPDATE_H],A:A)</f>
        <v>45535</v>
      </c>
      <c r="Z373" s="74" t="str">
        <f>INDEX(Table1[KOMENTAR_H],A:A)</f>
        <v/>
      </c>
      <c r="AA373" s="74"/>
      <c r="AB373" s="74">
        <f>IF(Table4[[#This Row],[DISKON]]="",Table4[[#This Row],[HARGA]],Table4[[#This Row],[HARGA]]*Table4[[#This Row],[DISKON]])</f>
        <v>282000</v>
      </c>
      <c r="AC373" s="74">
        <f>Table4[[#This Row],[TATAL DISKON]]*Table4[[#This Row],[JUMLAH]]</f>
        <v>70500</v>
      </c>
      <c r="AD373" s="74" t="str">
        <f>CONCATENATE(Table4[[#This Row],[SALES_C]],Table4[[#This Row],[NOTA TOKO]])</f>
        <v>B412</v>
      </c>
      <c r="AE373" s="74">
        <f>INDEX(Table1[I],'4'!A:A)</f>
        <v>0</v>
      </c>
      <c r="AF373" s="74" t="e">
        <f>IF(Table4[[#This Row],[Column2]]="","",MATCH(Table4[[#This Row],[Column2]],AM:AM,0))</f>
        <v>#N/A</v>
      </c>
      <c r="AG373" s="74" t="str">
        <f>CONCATENATE(Table4[[#This Row],[TOKO-KOTA]],"_",Table4[[#This Row],[NAMA BARANG]])</f>
        <v>PANCA WAHANA-SEMARANG_CAT ACRYLIC COLOUR TF AC-002</v>
      </c>
      <c r="AH373" s="74" t="str">
        <f>CONCATENATE(Table4[[#This Row],[CONCAT_TOKO KOTA + NAMA BARANG]],"_",Table4[[#This Row],[HARGA_C]])</f>
        <v>PANCA WAHANA-SEMARANG_CAT ACRYLIC COLOUR TF AC-002_282000</v>
      </c>
      <c r="AI373" s="74"/>
      <c r="AK373" s="64">
        <v>2623</v>
      </c>
      <c r="AL373" s="8" t="s">
        <v>6664</v>
      </c>
      <c r="AM373" t="str">
        <f t="shared" si="5"/>
        <v>G2623</v>
      </c>
      <c r="AN373" t="e">
        <f>IF(Table10[[#This Row],[Column3]]="","",MATCH(Table10[[#This Row],[Column3]],AD:AD,0))</f>
        <v>#N/A</v>
      </c>
    </row>
    <row r="374" spans="1:40" ht="13.5" thickBot="1">
      <c r="A374" s="73">
        <v>415</v>
      </c>
      <c r="C374" s="74">
        <f>ROW()</f>
        <v>374</v>
      </c>
      <c r="D374" s="74">
        <f>INDEX(Table1[ROWID],A:A)</f>
        <v>415</v>
      </c>
      <c r="E374" s="74">
        <f>INDEX(Table1[//DBS],A:A)</f>
        <v>2557</v>
      </c>
      <c r="F374" s="74">
        <f>INDEX(Table1[HARGA_CONV],A:A)</f>
        <v>1250</v>
      </c>
      <c r="G374" s="74" t="str">
        <f>IF(INDEX(Table1[SALES_H],Table4[[#This Row],[ROWID]])=0,"",INDEX(Table1[SALES_H],Table4[[#This Row],[ROWID]]))</f>
        <v>B</v>
      </c>
      <c r="H374" s="74" t="str">
        <f>IF(Table4[[#This Row],[SALES]]="","",INDEX(SALES_DICT[2],MATCH(Table4[[#This Row],[SALES]],SALES_DICT[1],0)))</f>
        <v>B</v>
      </c>
      <c r="I374" s="75" t="str">
        <f>IF(INDEX(Table1[DISKON],A:A)=0,"",INDEX(Table1[DISKON],A:A))</f>
        <v/>
      </c>
      <c r="J374" s="75" t="str">
        <f>IF(INDEX(Table1[DISKON NOTA],A:A)=0,"",INDEX(Table1[DISKON NOTA],A:A))</f>
        <v/>
      </c>
      <c r="K374" s="7">
        <f>INDEX(Table1[ISI_CONV],A:A)</f>
        <v>24</v>
      </c>
      <c r="L374" s="76">
        <f>INDEX(Table1[NOTA TOKO],Table4[[#This Row],[ROWID]])</f>
        <v>411</v>
      </c>
      <c r="M374" s="74" t="str">
        <f>Table4[[#This Row],[SALES DICT]]</f>
        <v>B</v>
      </c>
      <c r="N374" s="74" t="str">
        <f>INDEX(Table1[TOKO-KOTA_H],A:A)</f>
        <v>HIDUP BARU-SEMARANG</v>
      </c>
      <c r="O374" s="74" t="str">
        <f>IF(INDEX(Table1[KODE BARANG],A:A)=0,"",INDEX(Table1[KODE BARANG],A:A))</f>
        <v>PEN-IM55</v>
      </c>
      <c r="P374" s="74" t="str">
        <f>INDEX(Table1[NAMA BARANG],A:A)</f>
        <v>PENSIL E-01 + STIP</v>
      </c>
      <c r="Q374" s="74" t="str">
        <f>INDEX(Table1[ADA DI DAFTAR STOCK?],A:A)</f>
        <v>ADA</v>
      </c>
      <c r="R374" s="71" t="str">
        <f>SUBSTITUTE(_xlfn.NUMBERVALUE(Table4[[#This Row],[JUMLAH]],",","."),",",".")</f>
        <v>24</v>
      </c>
      <c r="S374" s="74" t="str">
        <f>INDEX(Table1[SATUAN_CONV],A:A)</f>
        <v>PCS</v>
      </c>
      <c r="T374" s="10" t="str">
        <f>SUBSTITUTE(_xlfn.NUMBERVALUE(Table4[[#This Row],[HARGA]],",","."),",",".")</f>
        <v>1250</v>
      </c>
      <c r="U374" s="12" t="str">
        <f>SUBSTITUTE(Table4[[#This Row],[DISKON]],",",".")</f>
        <v/>
      </c>
      <c r="V374" s="77" t="str">
        <f>SUBSTITUTE(Table4[[#This Row],[DISKON NOTA]],",",".")</f>
        <v/>
      </c>
      <c r="W374" s="78">
        <f>INDEX(Table1[TANGGAL NOTA_H],A:A)</f>
        <v>45532</v>
      </c>
      <c r="X374" s="78" t="str">
        <f>IF(INDEX(Table1[TANGGAL GUDANG_H],A:A)="","",INDEX(Table1[TANGGAL GUDANG_H],A:A))</f>
        <v/>
      </c>
      <c r="Y374" s="78">
        <f>INDEX(Table1[TANGGAL UPDATE_H],A:A)</f>
        <v>45535</v>
      </c>
      <c r="Z374" s="74" t="str">
        <f>INDEX(Table1[KOMENTAR_H],A:A)</f>
        <v/>
      </c>
      <c r="AA374" s="74"/>
      <c r="AB374" s="74">
        <f>IF(Table4[[#This Row],[DISKON]]="",Table4[[#This Row],[HARGA]],Table4[[#This Row],[HARGA]]*Table4[[#This Row],[DISKON]])</f>
        <v>1250</v>
      </c>
      <c r="AC374" s="74">
        <f>Table4[[#This Row],[TATAL DISKON]]*Table4[[#This Row],[JUMLAH]]</f>
        <v>30000</v>
      </c>
      <c r="AD374" s="74" t="str">
        <f>CONCATENATE(Table4[[#This Row],[SALES_C]],Table4[[#This Row],[NOTA TOKO]])</f>
        <v>B411</v>
      </c>
      <c r="AE374" s="74">
        <f>INDEX(Table1[I],'4'!A:A)</f>
        <v>0</v>
      </c>
      <c r="AF374" s="74" t="e">
        <f>IF(Table4[[#This Row],[Column2]]="","",MATCH(Table4[[#This Row],[Column2]],AM:AM,0))</f>
        <v>#N/A</v>
      </c>
      <c r="AG374" s="74" t="str">
        <f>CONCATENATE(Table4[[#This Row],[TOKO-KOTA]],"_",Table4[[#This Row],[NAMA BARANG]])</f>
        <v>HIDUP BARU-SEMARANG_PENSIL E-01 + STIP</v>
      </c>
      <c r="AH374" s="74" t="str">
        <f>CONCATENATE(Table4[[#This Row],[CONCAT_TOKO KOTA + NAMA BARANG]],"_",Table4[[#This Row],[HARGA_C]])</f>
        <v>HIDUP BARU-SEMARANG_PENSIL E-01 + STIP_1250</v>
      </c>
      <c r="AI374" s="74"/>
      <c r="AK374" s="64">
        <v>2623</v>
      </c>
      <c r="AL374" s="8" t="s">
        <v>6664</v>
      </c>
      <c r="AM374" t="str">
        <f t="shared" si="5"/>
        <v>G2623</v>
      </c>
      <c r="AN374" t="e">
        <f>IF(Table10[[#This Row],[Column3]]="","",MATCH(Table10[[#This Row],[Column3]],AD:AD,0))</f>
        <v>#N/A</v>
      </c>
    </row>
    <row r="375" spans="1:40" ht="13.5" thickBot="1">
      <c r="A375" s="73">
        <v>416</v>
      </c>
      <c r="C375" s="74">
        <f>ROW()</f>
        <v>375</v>
      </c>
      <c r="D375" s="74">
        <f>INDEX(Table1[ROWID],A:A)</f>
        <v>415</v>
      </c>
      <c r="E375" s="74">
        <f>INDEX(Table1[//DBS],A:A)</f>
        <v>2829</v>
      </c>
      <c r="F375" s="74">
        <f>INDEX(Table1[HARGA_CONV],A:A)</f>
        <v>5000</v>
      </c>
      <c r="G375" s="74" t="str">
        <f>IF(INDEX(Table1[SALES_H],Table4[[#This Row],[ROWID]])=0,"",INDEX(Table1[SALES_H],Table4[[#This Row],[ROWID]]))</f>
        <v>B</v>
      </c>
      <c r="H375" s="74" t="str">
        <f>IF(Table4[[#This Row],[SALES]]="","",INDEX(SALES_DICT[2],MATCH(Table4[[#This Row],[SALES]],SALES_DICT[1],0)))</f>
        <v>B</v>
      </c>
      <c r="I375" s="75" t="str">
        <f>IF(INDEX(Table1[DISKON],A:A)=0,"",INDEX(Table1[DISKON],A:A))</f>
        <v/>
      </c>
      <c r="J375" s="75" t="str">
        <f>IF(INDEX(Table1[DISKON NOTA],A:A)=0,"",INDEX(Table1[DISKON NOTA],A:A))</f>
        <v/>
      </c>
      <c r="K375" s="7">
        <f>INDEX(Table1[ISI_CONV],A:A)</f>
        <v>5</v>
      </c>
      <c r="L375" s="76">
        <f>INDEX(Table1[NOTA TOKO],Table4[[#This Row],[ROWID]])</f>
        <v>411</v>
      </c>
      <c r="M375" s="74" t="str">
        <f>Table4[[#This Row],[SALES DICT]]</f>
        <v>B</v>
      </c>
      <c r="N375" s="74" t="str">
        <f>INDEX(Table1[TOKO-KOTA_H],A:A)</f>
        <v>HIDUP BARU-SEMARANG</v>
      </c>
      <c r="O375" s="74" t="str">
        <f>IF(INDEX(Table1[KODE BARANG],A:A)=0,"",INDEX(Table1[KODE BARANG],A:A))</f>
        <v>TAP-IM12</v>
      </c>
      <c r="P375" s="74" t="str">
        <f>INDEX(Table1[NAMA BARANG],A:A)</f>
        <v>ISOLASI KT-1502 FANCY</v>
      </c>
      <c r="Q375" s="74" t="str">
        <f>INDEX(Table1[ADA DI DAFTAR STOCK?],A:A)</f>
        <v>ADA</v>
      </c>
      <c r="R375" s="71" t="str">
        <f>SUBSTITUTE(_xlfn.NUMBERVALUE(Table4[[#This Row],[JUMLAH]],",","."),",",".")</f>
        <v>5</v>
      </c>
      <c r="S375" s="74" t="str">
        <f>INDEX(Table1[SATUAN_CONV],A:A)</f>
        <v>PCS</v>
      </c>
      <c r="T375" s="10" t="str">
        <f>SUBSTITUTE(_xlfn.NUMBERVALUE(Table4[[#This Row],[HARGA]],",","."),",",".")</f>
        <v>5000</v>
      </c>
      <c r="U375" s="12" t="str">
        <f>SUBSTITUTE(Table4[[#This Row],[DISKON]],",",".")</f>
        <v/>
      </c>
      <c r="V375" s="77" t="str">
        <f>SUBSTITUTE(Table4[[#This Row],[DISKON NOTA]],",",".")</f>
        <v/>
      </c>
      <c r="W375" s="78">
        <f>INDEX(Table1[TANGGAL NOTA_H],A:A)</f>
        <v>45532</v>
      </c>
      <c r="X375" s="78" t="str">
        <f>IF(INDEX(Table1[TANGGAL GUDANG_H],A:A)="","",INDEX(Table1[TANGGAL GUDANG_H],A:A))</f>
        <v/>
      </c>
      <c r="Y375" s="78">
        <f>INDEX(Table1[TANGGAL UPDATE_H],A:A)</f>
        <v>45535</v>
      </c>
      <c r="Z375" s="74" t="str">
        <f>INDEX(Table1[KOMENTAR_H],A:A)</f>
        <v/>
      </c>
      <c r="AA375" s="74"/>
      <c r="AB375" s="74">
        <f>IF(Table4[[#This Row],[DISKON]]="",Table4[[#This Row],[HARGA]],Table4[[#This Row],[HARGA]]*Table4[[#This Row],[DISKON]])</f>
        <v>5000</v>
      </c>
      <c r="AC375" s="74">
        <f>Table4[[#This Row],[TATAL DISKON]]*Table4[[#This Row],[JUMLAH]]</f>
        <v>25000</v>
      </c>
      <c r="AD375" s="74" t="str">
        <f>CONCATENATE(Table4[[#This Row],[SALES_C]],Table4[[#This Row],[NOTA TOKO]])</f>
        <v>B411</v>
      </c>
      <c r="AE375" s="74">
        <f>INDEX(Table1[I],'4'!A:A)</f>
        <v>0</v>
      </c>
      <c r="AF375" s="74" t="e">
        <f>IF(Table4[[#This Row],[Column2]]="","",MATCH(Table4[[#This Row],[Column2]],AM:AM,0))</f>
        <v>#N/A</v>
      </c>
      <c r="AG375" s="74" t="str">
        <f>CONCATENATE(Table4[[#This Row],[TOKO-KOTA]],"_",Table4[[#This Row],[NAMA BARANG]])</f>
        <v>HIDUP BARU-SEMARANG_ISOLASI KT-1502 FANCY</v>
      </c>
      <c r="AH375" s="74" t="str">
        <f>CONCATENATE(Table4[[#This Row],[CONCAT_TOKO KOTA + NAMA BARANG]],"_",Table4[[#This Row],[HARGA_C]])</f>
        <v>HIDUP BARU-SEMARANG_ISOLASI KT-1502 FANCY_5000</v>
      </c>
      <c r="AI375" s="74"/>
      <c r="AK375" s="64">
        <v>2623</v>
      </c>
      <c r="AL375" s="8" t="s">
        <v>6664</v>
      </c>
      <c r="AM375" t="str">
        <f t="shared" si="5"/>
        <v>G2623</v>
      </c>
      <c r="AN375" t="e">
        <f>IF(Table10[[#This Row],[Column3]]="","",MATCH(Table10[[#This Row],[Column3]],AD:AD,0))</f>
        <v>#N/A</v>
      </c>
    </row>
    <row r="376" spans="1:40" ht="13.5" thickBot="1">
      <c r="A376" s="73">
        <v>417</v>
      </c>
      <c r="C376" s="74">
        <f>ROW()</f>
        <v>376</v>
      </c>
      <c r="D376" s="74">
        <f>INDEX(Table1[ROWID],A:A)</f>
        <v>415</v>
      </c>
      <c r="E376" s="74">
        <f>INDEX(Table1[//DBS],A:A)</f>
        <v>468</v>
      </c>
      <c r="F376" s="74">
        <f>INDEX(Table1[HARGA_CONV],A:A)</f>
        <v>270000</v>
      </c>
      <c r="G376" s="74" t="str">
        <f>IF(INDEX(Table1[SALES_H],Table4[[#This Row],[ROWID]])=0,"",INDEX(Table1[SALES_H],Table4[[#This Row],[ROWID]]))</f>
        <v>B</v>
      </c>
      <c r="H376" s="74" t="str">
        <f>IF(Table4[[#This Row],[SALES]]="","",INDEX(SALES_DICT[2],MATCH(Table4[[#This Row],[SALES]],SALES_DICT[1],0)))</f>
        <v>B</v>
      </c>
      <c r="I376" s="75" t="str">
        <f>IF(INDEX(Table1[DISKON],A:A)=0,"",INDEX(Table1[DISKON],A:A))</f>
        <v/>
      </c>
      <c r="J376" s="75" t="str">
        <f>IF(INDEX(Table1[DISKON NOTA],A:A)=0,"",INDEX(Table1[DISKON NOTA],A:A))</f>
        <v/>
      </c>
      <c r="K376" s="7">
        <f>INDEX(Table1[ISI_CONV],A:A)</f>
        <v>1</v>
      </c>
      <c r="L376" s="76">
        <f>INDEX(Table1[NOTA TOKO],Table4[[#This Row],[ROWID]])</f>
        <v>411</v>
      </c>
      <c r="M376" s="74" t="str">
        <f>Table4[[#This Row],[SALES DICT]]</f>
        <v>B</v>
      </c>
      <c r="N376" s="74" t="str">
        <f>INDEX(Table1[TOKO-KOTA_H],A:A)</f>
        <v>HIDUP BARU-SEMARANG</v>
      </c>
      <c r="O376" s="74" t="str">
        <f>IF(INDEX(Table1[KODE BARANG],A:A)=0,"",INDEX(Table1[KODE BARANG],A:A))</f>
        <v>BOL-NB111</v>
      </c>
      <c r="P376" s="74" t="str">
        <f>INDEX(Table1[NAMA BARANG],A:A)</f>
        <v>BP 1006 10W KUROMI (36)</v>
      </c>
      <c r="Q376" s="74" t="str">
        <f>INDEX(Table1[ADA DI DAFTAR STOCK?],A:A)</f>
        <v>ADA</v>
      </c>
      <c r="R376" s="71" t="str">
        <f>SUBSTITUTE(_xlfn.NUMBERVALUE(Table4[[#This Row],[JUMLAH]],",","."),",",".")</f>
        <v>1</v>
      </c>
      <c r="S376" s="74" t="str">
        <f>INDEX(Table1[SATUAN_CONV],A:A)</f>
        <v>BOX</v>
      </c>
      <c r="T376" s="10" t="str">
        <f>SUBSTITUTE(_xlfn.NUMBERVALUE(Table4[[#This Row],[HARGA]],",","."),",",".")</f>
        <v>270000</v>
      </c>
      <c r="U376" s="12" t="str">
        <f>SUBSTITUTE(Table4[[#This Row],[DISKON]],",",".")</f>
        <v/>
      </c>
      <c r="V376" s="77" t="str">
        <f>SUBSTITUTE(Table4[[#This Row],[DISKON NOTA]],",",".")</f>
        <v/>
      </c>
      <c r="W376" s="78">
        <f>INDEX(Table1[TANGGAL NOTA_H],A:A)</f>
        <v>45532</v>
      </c>
      <c r="X376" s="78" t="str">
        <f>IF(INDEX(Table1[TANGGAL GUDANG_H],A:A)="","",INDEX(Table1[TANGGAL GUDANG_H],A:A))</f>
        <v/>
      </c>
      <c r="Y376" s="78">
        <f>INDEX(Table1[TANGGAL UPDATE_H],A:A)</f>
        <v>45535</v>
      </c>
      <c r="Z376" s="74" t="str">
        <f>INDEX(Table1[KOMENTAR_H],A:A)</f>
        <v/>
      </c>
      <c r="AA376" s="74"/>
      <c r="AB376" s="74">
        <f>IF(Table4[[#This Row],[DISKON]]="",Table4[[#This Row],[HARGA]],Table4[[#This Row],[HARGA]]*Table4[[#This Row],[DISKON]])</f>
        <v>270000</v>
      </c>
      <c r="AC376" s="74">
        <f>Table4[[#This Row],[TATAL DISKON]]*Table4[[#This Row],[JUMLAH]]</f>
        <v>270000</v>
      </c>
      <c r="AD376" s="74" t="str">
        <f>CONCATENATE(Table4[[#This Row],[SALES_C]],Table4[[#This Row],[NOTA TOKO]])</f>
        <v>B411</v>
      </c>
      <c r="AE376" s="74">
        <f>INDEX(Table1[I],'4'!A:A)</f>
        <v>0</v>
      </c>
      <c r="AF376" s="74" t="e">
        <f>IF(Table4[[#This Row],[Column2]]="","",MATCH(Table4[[#This Row],[Column2]],AM:AM,0))</f>
        <v>#N/A</v>
      </c>
      <c r="AG376" s="74" t="str">
        <f>CONCATENATE(Table4[[#This Row],[TOKO-KOTA]],"_",Table4[[#This Row],[NAMA BARANG]])</f>
        <v>HIDUP BARU-SEMARANG_BP 1006 10W KUROMI (36)</v>
      </c>
      <c r="AH376" s="74" t="str">
        <f>CONCATENATE(Table4[[#This Row],[CONCAT_TOKO KOTA + NAMA BARANG]],"_",Table4[[#This Row],[HARGA_C]])</f>
        <v>HIDUP BARU-SEMARANG_BP 1006 10W KUROMI (36)_270000</v>
      </c>
      <c r="AI376" s="74"/>
      <c r="AK376" s="64">
        <v>2623</v>
      </c>
      <c r="AL376" s="8" t="s">
        <v>6664</v>
      </c>
      <c r="AM376" t="str">
        <f t="shared" si="5"/>
        <v>G2623</v>
      </c>
      <c r="AN376" t="e">
        <f>IF(Table10[[#This Row],[Column3]]="","",MATCH(Table10[[#This Row],[Column3]],AD:AD,0))</f>
        <v>#N/A</v>
      </c>
    </row>
    <row r="377" spans="1:40" ht="13.5" thickBot="1">
      <c r="A377" s="73">
        <v>418</v>
      </c>
      <c r="C377" s="74">
        <f>ROW()</f>
        <v>377</v>
      </c>
      <c r="D377" s="74">
        <f>INDEX(Table1[ROWID],A:A)</f>
        <v>415</v>
      </c>
      <c r="E377" s="74">
        <f>INDEX(Table1[//DBS],A:A)</f>
        <v>568</v>
      </c>
      <c r="F377" s="74">
        <f>INDEX(Table1[HARGA_CONV],A:A)</f>
        <v>84000</v>
      </c>
      <c r="G377" s="74" t="str">
        <f>IF(INDEX(Table1[SALES_H],Table4[[#This Row],[ROWID]])=0,"",INDEX(Table1[SALES_H],Table4[[#This Row],[ROWID]]))</f>
        <v>B</v>
      </c>
      <c r="H377" s="74" t="str">
        <f>IF(Table4[[#This Row],[SALES]]="","",INDEX(SALES_DICT[2],MATCH(Table4[[#This Row],[SALES]],SALES_DICT[1],0)))</f>
        <v>B</v>
      </c>
      <c r="I377" s="75" t="str">
        <f>IF(INDEX(Table1[DISKON],A:A)=0,"",INDEX(Table1[DISKON],A:A))</f>
        <v/>
      </c>
      <c r="J377" s="75" t="str">
        <f>IF(INDEX(Table1[DISKON NOTA],A:A)=0,"",INDEX(Table1[DISKON NOTA],A:A))</f>
        <v/>
      </c>
      <c r="K377" s="7">
        <f>INDEX(Table1[ISI_CONV],A:A)</f>
        <v>3</v>
      </c>
      <c r="L377" s="76">
        <f>INDEX(Table1[NOTA TOKO],Table4[[#This Row],[ROWID]])</f>
        <v>411</v>
      </c>
      <c r="M377" s="74" t="str">
        <f>Table4[[#This Row],[SALES DICT]]</f>
        <v>B</v>
      </c>
      <c r="N377" s="74" t="str">
        <f>INDEX(Table1[TOKO-KOTA_H],A:A)</f>
        <v>HIDUP BARU-SEMARANG</v>
      </c>
      <c r="O377" s="74" t="str">
        <f>IF(INDEX(Table1[KODE BARANG],A:A)=0,"",INDEX(Table1[KODE BARANG],A:A))</f>
        <v>BOL-IM215</v>
      </c>
      <c r="P377" s="74" t="str">
        <f>INDEX(Table1[NAMA BARANG],A:A)</f>
        <v>BP GEL MD-241 BERUANG (36)</v>
      </c>
      <c r="Q377" s="74" t="str">
        <f>INDEX(Table1[ADA DI DAFTAR STOCK?],A:A)</f>
        <v>ADA</v>
      </c>
      <c r="R377" s="71" t="str">
        <f>SUBSTITUTE(_xlfn.NUMBERVALUE(Table4[[#This Row],[JUMLAH]],",","."),",",".")</f>
        <v>3</v>
      </c>
      <c r="S377" s="74" t="str">
        <f>INDEX(Table1[SATUAN_CONV],A:A)</f>
        <v>LSN</v>
      </c>
      <c r="T377" s="10" t="str">
        <f>SUBSTITUTE(_xlfn.NUMBERVALUE(Table4[[#This Row],[HARGA]],",","."),",",".")</f>
        <v>84000</v>
      </c>
      <c r="U377" s="12" t="str">
        <f>SUBSTITUTE(Table4[[#This Row],[DISKON]],",",".")</f>
        <v/>
      </c>
      <c r="V377" s="77" t="str">
        <f>SUBSTITUTE(Table4[[#This Row],[DISKON NOTA]],",",".")</f>
        <v/>
      </c>
      <c r="W377" s="78">
        <f>INDEX(Table1[TANGGAL NOTA_H],A:A)</f>
        <v>45532</v>
      </c>
      <c r="X377" s="78" t="str">
        <f>IF(INDEX(Table1[TANGGAL GUDANG_H],A:A)="","",INDEX(Table1[TANGGAL GUDANG_H],A:A))</f>
        <v/>
      </c>
      <c r="Y377" s="78">
        <f>INDEX(Table1[TANGGAL UPDATE_H],A:A)</f>
        <v>45535</v>
      </c>
      <c r="Z377" s="74" t="str">
        <f>INDEX(Table1[KOMENTAR_H],A:A)</f>
        <v/>
      </c>
      <c r="AA377" s="74"/>
      <c r="AB377" s="74">
        <f>IF(Table4[[#This Row],[DISKON]]="",Table4[[#This Row],[HARGA]],Table4[[#This Row],[HARGA]]*Table4[[#This Row],[DISKON]])</f>
        <v>84000</v>
      </c>
      <c r="AC377" s="74">
        <f>Table4[[#This Row],[TATAL DISKON]]*Table4[[#This Row],[JUMLAH]]</f>
        <v>252000</v>
      </c>
      <c r="AD377" s="74" t="str">
        <f>CONCATENATE(Table4[[#This Row],[SALES_C]],Table4[[#This Row],[NOTA TOKO]])</f>
        <v>B411</v>
      </c>
      <c r="AE377" s="74">
        <f>INDEX(Table1[I],'4'!A:A)</f>
        <v>0</v>
      </c>
      <c r="AF377" s="74" t="e">
        <f>IF(Table4[[#This Row],[Column2]]="","",MATCH(Table4[[#This Row],[Column2]],AM:AM,0))</f>
        <v>#N/A</v>
      </c>
      <c r="AG377" s="74" t="str">
        <f>CONCATENATE(Table4[[#This Row],[TOKO-KOTA]],"_",Table4[[#This Row],[NAMA BARANG]])</f>
        <v>HIDUP BARU-SEMARANG_BP GEL MD-241 BERUANG (36)</v>
      </c>
      <c r="AH377" s="74" t="str">
        <f>CONCATENATE(Table4[[#This Row],[CONCAT_TOKO KOTA + NAMA BARANG]],"_",Table4[[#This Row],[HARGA_C]])</f>
        <v>HIDUP BARU-SEMARANG_BP GEL MD-241 BERUANG (36)_84000</v>
      </c>
      <c r="AI377" s="74"/>
      <c r="AK377" s="64">
        <v>2623</v>
      </c>
      <c r="AL377" s="8" t="s">
        <v>6664</v>
      </c>
      <c r="AM377" t="str">
        <f t="shared" si="5"/>
        <v>G2623</v>
      </c>
      <c r="AN377" t="e">
        <f>IF(Table10[[#This Row],[Column3]]="","",MATCH(Table10[[#This Row],[Column3]],AD:AD,0))</f>
        <v>#N/A</v>
      </c>
    </row>
    <row r="378" spans="1:40" ht="13.5" thickBot="1">
      <c r="A378" s="73">
        <v>419</v>
      </c>
      <c r="C378" s="74">
        <f>ROW()</f>
        <v>378</v>
      </c>
      <c r="D378" s="74">
        <f>INDEX(Table1[ROWID],A:A)</f>
        <v>415</v>
      </c>
      <c r="E378" s="74">
        <f>INDEX(Table1[//DBS],A:A)</f>
        <v>812</v>
      </c>
      <c r="F378" s="74">
        <f>INDEX(Table1[HARGA_CONV],A:A)</f>
        <v>7500</v>
      </c>
      <c r="G378" s="74" t="str">
        <f>IF(INDEX(Table1[SALES_H],Table4[[#This Row],[ROWID]])=0,"",INDEX(Table1[SALES_H],Table4[[#This Row],[ROWID]]))</f>
        <v>B</v>
      </c>
      <c r="H378" s="74" t="str">
        <f>IF(Table4[[#This Row],[SALES]]="","",INDEX(SALES_DICT[2],MATCH(Table4[[#This Row],[SALES]],SALES_DICT[1],0)))</f>
        <v>B</v>
      </c>
      <c r="I378" s="75" t="str">
        <f>IF(INDEX(Table1[DISKON],A:A)=0,"",INDEX(Table1[DISKON],A:A))</f>
        <v/>
      </c>
      <c r="J378" s="75" t="str">
        <f>IF(INDEX(Table1[DISKON NOTA],A:A)=0,"",INDEX(Table1[DISKON NOTA],A:A))</f>
        <v/>
      </c>
      <c r="K378" s="7">
        <f>INDEX(Table1[ISI_CONV],A:A)</f>
        <v>12</v>
      </c>
      <c r="L378" s="76">
        <f>INDEX(Table1[NOTA TOKO],Table4[[#This Row],[ROWID]])</f>
        <v>411</v>
      </c>
      <c r="M378" s="74" t="str">
        <f>Table4[[#This Row],[SALES DICT]]</f>
        <v>B</v>
      </c>
      <c r="N378" s="74" t="str">
        <f>INDEX(Table1[TOKO-KOTA_H],A:A)</f>
        <v>HIDUP BARU-SEMARANG</v>
      </c>
      <c r="O378" s="74" t="str">
        <f>IF(INDEX(Table1[KODE BARANG],A:A)=0,"",INDEX(Table1[KODE BARANG],A:A))</f>
        <v>BWA-IM21</v>
      </c>
      <c r="P378" s="74" t="str">
        <f>INDEX(Table1[NAMA BARANG],A:A)</f>
        <v>BUKU MEWARNAI 2201 (4 GAMBAR)</v>
      </c>
      <c r="Q378" s="74" t="str">
        <f>INDEX(Table1[ADA DI DAFTAR STOCK?],A:A)</f>
        <v>ADA</v>
      </c>
      <c r="R378" s="71" t="str">
        <f>SUBSTITUTE(_xlfn.NUMBERVALUE(Table4[[#This Row],[JUMLAH]],",","."),",",".")</f>
        <v>12</v>
      </c>
      <c r="S378" s="74" t="str">
        <f>INDEX(Table1[SATUAN_CONV],A:A)</f>
        <v>PCS</v>
      </c>
      <c r="T378" s="10" t="str">
        <f>SUBSTITUTE(_xlfn.NUMBERVALUE(Table4[[#This Row],[HARGA]],",","."),",",".")</f>
        <v>7500</v>
      </c>
      <c r="U378" s="12" t="str">
        <f>SUBSTITUTE(Table4[[#This Row],[DISKON]],",",".")</f>
        <v/>
      </c>
      <c r="V378" s="77" t="str">
        <f>SUBSTITUTE(Table4[[#This Row],[DISKON NOTA]],",",".")</f>
        <v/>
      </c>
      <c r="W378" s="78">
        <f>INDEX(Table1[TANGGAL NOTA_H],A:A)</f>
        <v>45532</v>
      </c>
      <c r="X378" s="78" t="str">
        <f>IF(INDEX(Table1[TANGGAL GUDANG_H],A:A)="","",INDEX(Table1[TANGGAL GUDANG_H],A:A))</f>
        <v/>
      </c>
      <c r="Y378" s="78">
        <f>INDEX(Table1[TANGGAL UPDATE_H],A:A)</f>
        <v>45535</v>
      </c>
      <c r="Z378" s="74" t="str">
        <f>INDEX(Table1[KOMENTAR_H],A:A)</f>
        <v/>
      </c>
      <c r="AA378" s="74"/>
      <c r="AB378" s="74">
        <f>IF(Table4[[#This Row],[DISKON]]="",Table4[[#This Row],[HARGA]],Table4[[#This Row],[HARGA]]*Table4[[#This Row],[DISKON]])</f>
        <v>7500</v>
      </c>
      <c r="AC378" s="74">
        <f>Table4[[#This Row],[TATAL DISKON]]*Table4[[#This Row],[JUMLAH]]</f>
        <v>90000</v>
      </c>
      <c r="AD378" s="74" t="str">
        <f>CONCATENATE(Table4[[#This Row],[SALES_C]],Table4[[#This Row],[NOTA TOKO]])</f>
        <v>B411</v>
      </c>
      <c r="AE378" s="74">
        <f>INDEX(Table1[I],'4'!A:A)</f>
        <v>0</v>
      </c>
      <c r="AF378" s="74" t="e">
        <f>IF(Table4[[#This Row],[Column2]]="","",MATCH(Table4[[#This Row],[Column2]],AM:AM,0))</f>
        <v>#N/A</v>
      </c>
      <c r="AG378" s="74" t="str">
        <f>CONCATENATE(Table4[[#This Row],[TOKO-KOTA]],"_",Table4[[#This Row],[NAMA BARANG]])</f>
        <v>HIDUP BARU-SEMARANG_BUKU MEWARNAI 2201 (4 GAMBAR)</v>
      </c>
      <c r="AH378" s="74" t="str">
        <f>CONCATENATE(Table4[[#This Row],[CONCAT_TOKO KOTA + NAMA BARANG]],"_",Table4[[#This Row],[HARGA_C]])</f>
        <v>HIDUP BARU-SEMARANG_BUKU MEWARNAI 2201 (4 GAMBAR)_7500</v>
      </c>
      <c r="AI378" s="74"/>
      <c r="AK378" s="64">
        <v>2624</v>
      </c>
      <c r="AL378" s="8" t="s">
        <v>6664</v>
      </c>
      <c r="AM378" t="str">
        <f t="shared" si="5"/>
        <v>G2624</v>
      </c>
      <c r="AN378" t="e">
        <f>IF(Table10[[#This Row],[Column3]]="","",MATCH(Table10[[#This Row],[Column3]],AD:AD,0))</f>
        <v>#N/A</v>
      </c>
    </row>
    <row r="379" spans="1:40" ht="13.5" thickBot="1">
      <c r="A379" s="73">
        <v>420</v>
      </c>
      <c r="C379" s="74">
        <f>ROW()</f>
        <v>379</v>
      </c>
      <c r="D379" s="74">
        <f>INDEX(Table1[ROWID],A:A)</f>
        <v>415</v>
      </c>
      <c r="E379" s="74">
        <f>INDEX(Table1[//DBS],A:A)</f>
        <v>1660</v>
      </c>
      <c r="F379" s="74">
        <f>INDEX(Table1[HARGA_CONV],A:A)</f>
        <v>160000</v>
      </c>
      <c r="G379" s="74" t="str">
        <f>IF(INDEX(Table1[SALES_H],Table4[[#This Row],[ROWID]])=0,"",INDEX(Table1[SALES_H],Table4[[#This Row],[ROWID]]))</f>
        <v>B</v>
      </c>
      <c r="H379" s="74" t="str">
        <f>IF(Table4[[#This Row],[SALES]]="","",INDEX(SALES_DICT[2],MATCH(Table4[[#This Row],[SALES]],SALES_DICT[1],0)))</f>
        <v>B</v>
      </c>
      <c r="I379" s="75" t="str">
        <f>IF(INDEX(Table1[DISKON],A:A)=0,"",INDEX(Table1[DISKON],A:A))</f>
        <v/>
      </c>
      <c r="J379" s="75" t="str">
        <f>IF(INDEX(Table1[DISKON NOTA],A:A)=0,"",INDEX(Table1[DISKON NOTA],A:A))</f>
        <v/>
      </c>
      <c r="K379" s="7">
        <f>INDEX(Table1[ISI_CONV],A:A)</f>
        <v>0.5</v>
      </c>
      <c r="L379" s="76">
        <f>INDEX(Table1[NOTA TOKO],Table4[[#This Row],[ROWID]])</f>
        <v>411</v>
      </c>
      <c r="M379" s="74" t="str">
        <f>Table4[[#This Row],[SALES DICT]]</f>
        <v>B</v>
      </c>
      <c r="N379" s="74" t="str">
        <f>INDEX(Table1[TOKO-KOTA_H],A:A)</f>
        <v>HIDUP BARU-SEMARANG</v>
      </c>
      <c r="O379" s="74" t="str">
        <f>IF(INDEX(Table1[KODE BARANG],A:A)=0,"",INDEX(Table1[KODE BARANG],A:A))</f>
        <v>MAG-IM11</v>
      </c>
      <c r="P379" s="74" t="str">
        <f>INDEX(Table1[NAMA BARANG],A:A)</f>
        <v>MAGNET 504</v>
      </c>
      <c r="Q379" s="74" t="str">
        <f>INDEX(Table1[ADA DI DAFTAR STOCK?],A:A)</f>
        <v>ADA</v>
      </c>
      <c r="R379" s="71" t="str">
        <f>SUBSTITUTE(_xlfn.NUMBERVALUE(Table4[[#This Row],[JUMLAH]],",","."),",",".")</f>
        <v>0.5</v>
      </c>
      <c r="S379" s="74" t="str">
        <f>INDEX(Table1[SATUAN_CONV],A:A)</f>
        <v>LSN</v>
      </c>
      <c r="T379" s="10" t="str">
        <f>SUBSTITUTE(_xlfn.NUMBERVALUE(Table4[[#This Row],[HARGA]],",","."),",",".")</f>
        <v>160000</v>
      </c>
      <c r="U379" s="12" t="str">
        <f>SUBSTITUTE(Table4[[#This Row],[DISKON]],",",".")</f>
        <v/>
      </c>
      <c r="V379" s="77" t="str">
        <f>SUBSTITUTE(Table4[[#This Row],[DISKON NOTA]],",",".")</f>
        <v/>
      </c>
      <c r="W379" s="78">
        <f>INDEX(Table1[TANGGAL NOTA_H],A:A)</f>
        <v>45532</v>
      </c>
      <c r="X379" s="78" t="str">
        <f>IF(INDEX(Table1[TANGGAL GUDANG_H],A:A)="","",INDEX(Table1[TANGGAL GUDANG_H],A:A))</f>
        <v/>
      </c>
      <c r="Y379" s="78">
        <f>INDEX(Table1[TANGGAL UPDATE_H],A:A)</f>
        <v>45535</v>
      </c>
      <c r="Z379" s="74" t="str">
        <f>INDEX(Table1[KOMENTAR_H],A:A)</f>
        <v/>
      </c>
      <c r="AA379" s="74"/>
      <c r="AB379" s="74">
        <f>IF(Table4[[#This Row],[DISKON]]="",Table4[[#This Row],[HARGA]],Table4[[#This Row],[HARGA]]*Table4[[#This Row],[DISKON]])</f>
        <v>160000</v>
      </c>
      <c r="AC379" s="74">
        <f>Table4[[#This Row],[TATAL DISKON]]*Table4[[#This Row],[JUMLAH]]</f>
        <v>80000</v>
      </c>
      <c r="AD379" s="74" t="str">
        <f>CONCATENATE(Table4[[#This Row],[SALES_C]],Table4[[#This Row],[NOTA TOKO]])</f>
        <v>B411</v>
      </c>
      <c r="AE379" s="74">
        <f>INDEX(Table1[I],'4'!A:A)</f>
        <v>0</v>
      </c>
      <c r="AF379" s="74" t="e">
        <f>IF(Table4[[#This Row],[Column2]]="","",MATCH(Table4[[#This Row],[Column2]],AM:AM,0))</f>
        <v>#N/A</v>
      </c>
      <c r="AG379" s="74" t="str">
        <f>CONCATENATE(Table4[[#This Row],[TOKO-KOTA]],"_",Table4[[#This Row],[NAMA BARANG]])</f>
        <v>HIDUP BARU-SEMARANG_MAGNET 504</v>
      </c>
      <c r="AH379" s="74" t="str">
        <f>CONCATENATE(Table4[[#This Row],[CONCAT_TOKO KOTA + NAMA BARANG]],"_",Table4[[#This Row],[HARGA_C]])</f>
        <v>HIDUP BARU-SEMARANG_MAGNET 504_160000</v>
      </c>
      <c r="AI379" s="74"/>
      <c r="AK379" s="64">
        <v>2624</v>
      </c>
      <c r="AL379" s="8" t="s">
        <v>6664</v>
      </c>
      <c r="AM379" t="str">
        <f t="shared" si="5"/>
        <v>G2624</v>
      </c>
      <c r="AN379" t="e">
        <f>IF(Table10[[#This Row],[Column3]]="","",MATCH(Table10[[#This Row],[Column3]],AD:AD,0))</f>
        <v>#N/A</v>
      </c>
    </row>
    <row r="380" spans="1:40" ht="13.5" thickBot="1">
      <c r="A380" s="73">
        <v>421</v>
      </c>
      <c r="C380" s="74">
        <f>ROW()</f>
        <v>380</v>
      </c>
      <c r="D380" s="74">
        <f>INDEX(Table1[ROWID],A:A)</f>
        <v>415</v>
      </c>
      <c r="E380" s="74">
        <f>INDEX(Table1[//DBS],A:A)</f>
        <v>1671</v>
      </c>
      <c r="F380" s="74">
        <f>INDEX(Table1[HARGA_CONV],A:A)</f>
        <v>18750</v>
      </c>
      <c r="G380" s="74" t="str">
        <f>IF(INDEX(Table1[SALES_H],Table4[[#This Row],[ROWID]])=0,"",INDEX(Table1[SALES_H],Table4[[#This Row],[ROWID]]))</f>
        <v>B</v>
      </c>
      <c r="H380" s="74" t="str">
        <f>IF(Table4[[#This Row],[SALES]]="","",INDEX(SALES_DICT[2],MATCH(Table4[[#This Row],[SALES]],SALES_DICT[1],0)))</f>
        <v>B</v>
      </c>
      <c r="I380" s="75" t="str">
        <f>IF(INDEX(Table1[DISKON],A:A)=0,"",INDEX(Table1[DISKON],A:A))</f>
        <v/>
      </c>
      <c r="J380" s="75" t="str">
        <f>IF(INDEX(Table1[DISKON NOTA],A:A)=0,"",INDEX(Table1[DISKON NOTA],A:A))</f>
        <v/>
      </c>
      <c r="K380" s="7">
        <f>INDEX(Table1[ISI_CONV],A:A)</f>
        <v>6</v>
      </c>
      <c r="L380" s="76">
        <f>INDEX(Table1[NOTA TOKO],Table4[[#This Row],[ROWID]])</f>
        <v>411</v>
      </c>
      <c r="M380" s="74" t="str">
        <f>Table4[[#This Row],[SALES DICT]]</f>
        <v>B</v>
      </c>
      <c r="N380" s="74" t="str">
        <f>INDEX(Table1[TOKO-KOTA_H],A:A)</f>
        <v>HIDUP BARU-SEMARANG</v>
      </c>
      <c r="O380" s="74" t="str">
        <f>IF(INDEX(Table1[KODE BARANG],A:A)=0,"",INDEX(Table1[KODE BARANG],A:A))</f>
        <v>MAG-IM7</v>
      </c>
      <c r="P380" s="74" t="str">
        <f>INDEX(Table1[NAMA BARANG],A:A)</f>
        <v>MAGNET 007 BENTUK 4 SAMA KOTAK</v>
      </c>
      <c r="Q380" s="74" t="str">
        <f>INDEX(Table1[ADA DI DAFTAR STOCK?],A:A)</f>
        <v>ADA</v>
      </c>
      <c r="R380" s="71" t="str">
        <f>SUBSTITUTE(_xlfn.NUMBERVALUE(Table4[[#This Row],[JUMLAH]],",","."),",",".")</f>
        <v>6</v>
      </c>
      <c r="S380" s="74" t="str">
        <f>INDEX(Table1[SATUAN_CONV],A:A)</f>
        <v>PCS</v>
      </c>
      <c r="T380" s="10" t="str">
        <f>SUBSTITUTE(_xlfn.NUMBERVALUE(Table4[[#This Row],[HARGA]],",","."),",",".")</f>
        <v>18750</v>
      </c>
      <c r="U380" s="12" t="str">
        <f>SUBSTITUTE(Table4[[#This Row],[DISKON]],",",".")</f>
        <v/>
      </c>
      <c r="V380" s="77" t="str">
        <f>SUBSTITUTE(Table4[[#This Row],[DISKON NOTA]],",",".")</f>
        <v/>
      </c>
      <c r="W380" s="78">
        <f>INDEX(Table1[TANGGAL NOTA_H],A:A)</f>
        <v>45532</v>
      </c>
      <c r="X380" s="78" t="str">
        <f>IF(INDEX(Table1[TANGGAL GUDANG_H],A:A)="","",INDEX(Table1[TANGGAL GUDANG_H],A:A))</f>
        <v/>
      </c>
      <c r="Y380" s="78">
        <f>INDEX(Table1[TANGGAL UPDATE_H],A:A)</f>
        <v>45535</v>
      </c>
      <c r="Z380" s="74" t="str">
        <f>INDEX(Table1[KOMENTAR_H],A:A)</f>
        <v/>
      </c>
      <c r="AA380" s="74"/>
      <c r="AB380" s="74">
        <f>IF(Table4[[#This Row],[DISKON]]="",Table4[[#This Row],[HARGA]],Table4[[#This Row],[HARGA]]*Table4[[#This Row],[DISKON]])</f>
        <v>18750</v>
      </c>
      <c r="AC380" s="74">
        <f>Table4[[#This Row],[TATAL DISKON]]*Table4[[#This Row],[JUMLAH]]</f>
        <v>112500</v>
      </c>
      <c r="AD380" s="74" t="str">
        <f>CONCATENATE(Table4[[#This Row],[SALES_C]],Table4[[#This Row],[NOTA TOKO]])</f>
        <v>B411</v>
      </c>
      <c r="AE380" s="74">
        <f>INDEX(Table1[I],'4'!A:A)</f>
        <v>0</v>
      </c>
      <c r="AF380" s="74" t="e">
        <f>IF(Table4[[#This Row],[Column2]]="","",MATCH(Table4[[#This Row],[Column2]],AM:AM,0))</f>
        <v>#N/A</v>
      </c>
      <c r="AG380" s="74" t="str">
        <f>CONCATENATE(Table4[[#This Row],[TOKO-KOTA]],"_",Table4[[#This Row],[NAMA BARANG]])</f>
        <v>HIDUP BARU-SEMARANG_MAGNET 007 BENTUK 4 SAMA KOTAK</v>
      </c>
      <c r="AH380" s="74" t="str">
        <f>CONCATENATE(Table4[[#This Row],[CONCAT_TOKO KOTA + NAMA BARANG]],"_",Table4[[#This Row],[HARGA_C]])</f>
        <v>HIDUP BARU-SEMARANG_MAGNET 007 BENTUK 4 SAMA KOTAK_18750</v>
      </c>
      <c r="AI380" s="74"/>
      <c r="AK380" s="64">
        <v>2624</v>
      </c>
      <c r="AL380" s="8" t="s">
        <v>6664</v>
      </c>
      <c r="AM380" t="str">
        <f t="shared" si="5"/>
        <v>G2624</v>
      </c>
      <c r="AN380" t="e">
        <f>IF(Table10[[#This Row],[Column3]]="","",MATCH(Table10[[#This Row],[Column3]],AD:AD,0))</f>
        <v>#N/A</v>
      </c>
    </row>
    <row r="381" spans="1:40" ht="13.5" thickBot="1">
      <c r="A381" s="73">
        <v>423</v>
      </c>
      <c r="C381" s="74">
        <f>ROW()</f>
        <v>381</v>
      </c>
      <c r="D381" s="74">
        <f>INDEX(Table1[ROWID],A:A)</f>
        <v>423</v>
      </c>
      <c r="E381" s="74">
        <f>INDEX(Table1[//DBS],A:A)</f>
        <v>722</v>
      </c>
      <c r="F381" s="74">
        <f>INDEX(Table1[HARGA_CONV],A:A)</f>
        <v>25000</v>
      </c>
      <c r="G381" s="74" t="str">
        <f>IF(INDEX(Table1[SALES_H],Table4[[#This Row],[ROWID]])=0,"",INDEX(Table1[SALES_H],Table4[[#This Row],[ROWID]]))</f>
        <v/>
      </c>
      <c r="H381" s="74" t="str">
        <f>IF(Table4[[#This Row],[SALES]]="","",INDEX(SALES_DICT[2],MATCH(Table4[[#This Row],[SALES]],SALES_DICT[1],0)))</f>
        <v/>
      </c>
      <c r="I381" s="75" t="str">
        <f>IF(INDEX(Table1[DISKON],A:A)=0,"",INDEX(Table1[DISKON],A:A))</f>
        <v/>
      </c>
      <c r="J381" s="75" t="str">
        <f>IF(INDEX(Table1[DISKON NOTA],A:A)=0,"",INDEX(Table1[DISKON NOTA],A:A))</f>
        <v/>
      </c>
      <c r="K381" s="7">
        <f>INDEX(Table1[ISI_CONV],A:A)</f>
        <v>1</v>
      </c>
      <c r="L381" s="76">
        <f>INDEX(Table1[NOTA TOKO],Table4[[#This Row],[ROWID]])</f>
        <v>454</v>
      </c>
      <c r="M381" s="74" t="str">
        <f>Table4[[#This Row],[SALES DICT]]</f>
        <v/>
      </c>
      <c r="N381" s="74" t="str">
        <f>INDEX(Table1[TOKO-KOTA_H],A:A)</f>
        <v>SBM-SEMARANG</v>
      </c>
      <c r="O381" s="74" t="str">
        <f>IF(INDEX(Table1[KODE BARANG],A:A)=0,"",INDEX(Table1[KODE BARANG],A:A))</f>
        <v>BOL-TZ373</v>
      </c>
      <c r="P381" s="74" t="str">
        <f>INDEX(Table1[NAMA BARANG],A:A)</f>
        <v>BP TIZO TG 313B</v>
      </c>
      <c r="Q381" s="74" t="str">
        <f>INDEX(Table1[ADA DI DAFTAR STOCK?],A:A)</f>
        <v>ADA</v>
      </c>
      <c r="R381" s="71" t="str">
        <f>SUBSTITUTE(_xlfn.NUMBERVALUE(Table4[[#This Row],[JUMLAH]],",","."),",",".")</f>
        <v>1</v>
      </c>
      <c r="S381" s="74" t="str">
        <f>INDEX(Table1[SATUAN_CONV],A:A)</f>
        <v>LSN</v>
      </c>
      <c r="T381" s="10" t="str">
        <f>SUBSTITUTE(_xlfn.NUMBERVALUE(Table4[[#This Row],[HARGA]],",","."),",",".")</f>
        <v>25000</v>
      </c>
      <c r="U381" s="12" t="str">
        <f>SUBSTITUTE(Table4[[#This Row],[DISKON]],",",".")</f>
        <v/>
      </c>
      <c r="V381" s="77" t="str">
        <f>SUBSTITUTE(Table4[[#This Row],[DISKON NOTA]],",",".")</f>
        <v/>
      </c>
      <c r="W381" s="78">
        <f>INDEX(Table1[TANGGAL NOTA_H],A:A)</f>
        <v>45532</v>
      </c>
      <c r="X381" s="78" t="str">
        <f>IF(INDEX(Table1[TANGGAL GUDANG_H],A:A)="","",INDEX(Table1[TANGGAL GUDANG_H],A:A))</f>
        <v/>
      </c>
      <c r="Y381" s="78">
        <f>INDEX(Table1[TANGGAL UPDATE_H],A:A)</f>
        <v>45535</v>
      </c>
      <c r="Z381" s="74" t="str">
        <f>INDEX(Table1[KOMENTAR_H],A:A)</f>
        <v/>
      </c>
      <c r="AA381" s="74"/>
      <c r="AB381" s="74">
        <f>IF(Table4[[#This Row],[DISKON]]="",Table4[[#This Row],[HARGA]],Table4[[#This Row],[HARGA]]*Table4[[#This Row],[DISKON]])</f>
        <v>25000</v>
      </c>
      <c r="AC381" s="74">
        <f>Table4[[#This Row],[TATAL DISKON]]*Table4[[#This Row],[JUMLAH]]</f>
        <v>25000</v>
      </c>
      <c r="AD381" s="74" t="str">
        <f>CONCATENATE(Table4[[#This Row],[SALES_C]],Table4[[#This Row],[NOTA TOKO]])</f>
        <v>454</v>
      </c>
      <c r="AE381" s="74">
        <f>INDEX(Table1[I],'4'!A:A)</f>
        <v>0</v>
      </c>
      <c r="AF381" s="74" t="e">
        <f>IF(Table4[[#This Row],[Column2]]="","",MATCH(Table4[[#This Row],[Column2]],AM:AM,0))</f>
        <v>#N/A</v>
      </c>
      <c r="AG381" s="74" t="str">
        <f>CONCATENATE(Table4[[#This Row],[TOKO-KOTA]],"_",Table4[[#This Row],[NAMA BARANG]])</f>
        <v>SBM-SEMARANG_BP TIZO TG 313B</v>
      </c>
      <c r="AH381" s="74" t="str">
        <f>CONCATENATE(Table4[[#This Row],[CONCAT_TOKO KOTA + NAMA BARANG]],"_",Table4[[#This Row],[HARGA_C]])</f>
        <v>SBM-SEMARANG_BP TIZO TG 313B_25000</v>
      </c>
      <c r="AI381" s="74"/>
      <c r="AK381" s="64">
        <v>2624</v>
      </c>
      <c r="AL381" s="8" t="s">
        <v>6664</v>
      </c>
      <c r="AM381" t="str">
        <f t="shared" si="5"/>
        <v>G2624</v>
      </c>
      <c r="AN381" t="e">
        <f>IF(Table10[[#This Row],[Column3]]="","",MATCH(Table10[[#This Row],[Column3]],AD:AD,0))</f>
        <v>#N/A</v>
      </c>
    </row>
    <row r="382" spans="1:40" ht="13.5" thickBot="1">
      <c r="A382" s="73">
        <v>425</v>
      </c>
      <c r="C382" s="74">
        <f>ROW()</f>
        <v>382</v>
      </c>
      <c r="D382" s="74">
        <f>INDEX(Table1[ROWID],A:A)</f>
        <v>425</v>
      </c>
      <c r="E382" s="74">
        <f>INDEX(Table1[//DBS],A:A)</f>
        <v>14</v>
      </c>
      <c r="F382" s="74">
        <f>INDEX(Table1[HARGA_CONV],A:A)</f>
        <v>30000</v>
      </c>
      <c r="G382" s="74" t="str">
        <f>IF(INDEX(Table1[SALES_H],Table4[[#This Row],[ROWID]])=0,"",INDEX(Table1[SALES_H],Table4[[#This Row],[ROWID]]))</f>
        <v>KO</v>
      </c>
      <c r="H382" s="74" t="str">
        <f>IF(Table4[[#This Row],[SALES]]="","",INDEX(SALES_DICT[2],MATCH(Table4[[#This Row],[SALES]],SALES_DICT[1],0)))</f>
        <v>H</v>
      </c>
      <c r="I382" s="75" t="str">
        <f>IF(INDEX(Table1[DISKON],A:A)=0,"",INDEX(Table1[DISKON],A:A))</f>
        <v/>
      </c>
      <c r="J382" s="75" t="str">
        <f>IF(INDEX(Table1[DISKON NOTA],A:A)=0,"",INDEX(Table1[DISKON NOTA],A:A))</f>
        <v/>
      </c>
      <c r="K382" s="7">
        <f>INDEX(Table1[ISI_CONV],A:A)</f>
        <v>15</v>
      </c>
      <c r="L382" s="76">
        <f>INDEX(Table1[NOTA TOKO],Table4[[#This Row],[ROWID]])</f>
        <v>3394</v>
      </c>
      <c r="M382" s="74" t="str">
        <f>Table4[[#This Row],[SALES DICT]]</f>
        <v>H</v>
      </c>
      <c r="N382" s="74" t="str">
        <f>INDEX(Table1[TOKO-KOTA_H],A:A)</f>
        <v>SUMBER BUKIT-SALATIGA</v>
      </c>
      <c r="O382" s="74" t="str">
        <f>IF(INDEX(Table1[KODE BARANG],A:A)=0,"",INDEX(Table1[KODE BARANG],A:A))</f>
        <v>ACR-KO1</v>
      </c>
      <c r="P382" s="74" t="str">
        <f>INDEX(Table1[NAMA BARANG],A:A)</f>
        <v>ACRYLIC PLASTIK KOALA 15X21</v>
      </c>
      <c r="Q382" s="74" t="str">
        <f>INDEX(Table1[ADA DI DAFTAR STOCK?],A:A)</f>
        <v>ADA</v>
      </c>
      <c r="R382" s="71" t="str">
        <f>SUBSTITUTE(_xlfn.NUMBERVALUE(Table4[[#This Row],[JUMLAH]],",","."),",",".")</f>
        <v>15</v>
      </c>
      <c r="S382" s="74" t="str">
        <f>INDEX(Table1[SATUAN_CONV],A:A)</f>
        <v>PCS</v>
      </c>
      <c r="T382" s="10" t="str">
        <f>SUBSTITUTE(_xlfn.NUMBERVALUE(Table4[[#This Row],[HARGA]],",","."),",",".")</f>
        <v>30000</v>
      </c>
      <c r="U382" s="12" t="str">
        <f>SUBSTITUTE(Table4[[#This Row],[DISKON]],",",".")</f>
        <v/>
      </c>
      <c r="V382" s="77" t="str">
        <f>SUBSTITUTE(Table4[[#This Row],[DISKON NOTA]],",",".")</f>
        <v/>
      </c>
      <c r="W382" s="78">
        <f>INDEX(Table1[TANGGAL NOTA_H],A:A)</f>
        <v>45532</v>
      </c>
      <c r="X382" s="78" t="str">
        <f>IF(INDEX(Table1[TANGGAL GUDANG_H],A:A)="","",INDEX(Table1[TANGGAL GUDANG_H],A:A))</f>
        <v/>
      </c>
      <c r="Y382" s="78">
        <f>INDEX(Table1[TANGGAL UPDATE_H],A:A)</f>
        <v>45535</v>
      </c>
      <c r="Z382" s="74" t="str">
        <f>INDEX(Table1[KOMENTAR_H],A:A)</f>
        <v/>
      </c>
      <c r="AA382" s="74"/>
      <c r="AB382" s="74">
        <f>IF(Table4[[#This Row],[DISKON]]="",Table4[[#This Row],[HARGA]],Table4[[#This Row],[HARGA]]*Table4[[#This Row],[DISKON]])</f>
        <v>30000</v>
      </c>
      <c r="AC382" s="74">
        <f>Table4[[#This Row],[TATAL DISKON]]*Table4[[#This Row],[JUMLAH]]</f>
        <v>450000</v>
      </c>
      <c r="AD382" s="74" t="str">
        <f>CONCATENATE(Table4[[#This Row],[SALES_C]],Table4[[#This Row],[NOTA TOKO]])</f>
        <v>H3394</v>
      </c>
      <c r="AE382" s="74">
        <f>INDEX(Table1[I],'4'!A:A)</f>
        <v>0</v>
      </c>
      <c r="AF382" s="74" t="e">
        <f>IF(Table4[[#This Row],[Column2]]="","",MATCH(Table4[[#This Row],[Column2]],AM:AM,0))</f>
        <v>#N/A</v>
      </c>
      <c r="AG382" s="74" t="str">
        <f>CONCATENATE(Table4[[#This Row],[TOKO-KOTA]],"_",Table4[[#This Row],[NAMA BARANG]])</f>
        <v>SUMBER BUKIT-SALATIGA_ACRYLIC PLASTIK KOALA 15X21</v>
      </c>
      <c r="AH382" s="74" t="str">
        <f>CONCATENATE(Table4[[#This Row],[CONCAT_TOKO KOTA + NAMA BARANG]],"_",Table4[[#This Row],[HARGA_C]])</f>
        <v>SUMBER BUKIT-SALATIGA_ACRYLIC PLASTIK KOALA 15X21_30000</v>
      </c>
      <c r="AI382" s="74"/>
      <c r="AK382" s="64">
        <v>2624</v>
      </c>
      <c r="AL382" s="8" t="s">
        <v>6664</v>
      </c>
      <c r="AM382" t="str">
        <f t="shared" si="5"/>
        <v>G2624</v>
      </c>
      <c r="AN382" t="e">
        <f>IF(Table10[[#This Row],[Column3]]="","",MATCH(Table10[[#This Row],[Column3]],AD:AD,0))</f>
        <v>#N/A</v>
      </c>
    </row>
    <row r="383" spans="1:40" ht="13.5" thickBot="1">
      <c r="A383" s="73">
        <v>426</v>
      </c>
      <c r="C383" s="74">
        <f>ROW()</f>
        <v>383</v>
      </c>
      <c r="D383" s="74">
        <f>INDEX(Table1[ROWID],A:A)</f>
        <v>425</v>
      </c>
      <c r="E383" s="74">
        <f>INDEX(Table1[//DBS],A:A)</f>
        <v>17</v>
      </c>
      <c r="F383" s="74">
        <f>INDEX(Table1[HARGA_CONV],A:A)</f>
        <v>52500</v>
      </c>
      <c r="G383" s="74" t="str">
        <f>IF(INDEX(Table1[SALES_H],Table4[[#This Row],[ROWID]])=0,"",INDEX(Table1[SALES_H],Table4[[#This Row],[ROWID]]))</f>
        <v>KO</v>
      </c>
      <c r="H383" s="74" t="str">
        <f>IF(Table4[[#This Row],[SALES]]="","",INDEX(SALES_DICT[2],MATCH(Table4[[#This Row],[SALES]],SALES_DICT[1],0)))</f>
        <v>H</v>
      </c>
      <c r="I383" s="75" t="str">
        <f>IF(INDEX(Table1[DISKON],A:A)=0,"",INDEX(Table1[DISKON],A:A))</f>
        <v/>
      </c>
      <c r="J383" s="75" t="str">
        <f>IF(INDEX(Table1[DISKON NOTA],A:A)=0,"",INDEX(Table1[DISKON NOTA],A:A))</f>
        <v/>
      </c>
      <c r="K383" s="7">
        <f>INDEX(Table1[ISI_CONV],A:A)</f>
        <v>24</v>
      </c>
      <c r="L383" s="76">
        <f>INDEX(Table1[NOTA TOKO],Table4[[#This Row],[ROWID]])</f>
        <v>3394</v>
      </c>
      <c r="M383" s="74" t="str">
        <f>Table4[[#This Row],[SALES DICT]]</f>
        <v>H</v>
      </c>
      <c r="N383" s="74" t="str">
        <f>INDEX(Table1[TOKO-KOTA_H],A:A)</f>
        <v>SUMBER BUKIT-SALATIGA</v>
      </c>
      <c r="O383" s="74" t="str">
        <f>IF(INDEX(Table1[KODE BARANG],A:A)=0,"",INDEX(Table1[KODE BARANG],A:A))</f>
        <v>ACR-KO11</v>
      </c>
      <c r="P383" s="74" t="str">
        <f>INDEX(Table1[NAMA BARANG],A:A)</f>
        <v>ACRYLIC A4 T 21X30</v>
      </c>
      <c r="Q383" s="74" t="str">
        <f>INDEX(Table1[ADA DI DAFTAR STOCK?],A:A)</f>
        <v>ADA</v>
      </c>
      <c r="R383" s="71" t="str">
        <f>SUBSTITUTE(_xlfn.NUMBERVALUE(Table4[[#This Row],[JUMLAH]],",","."),",",".")</f>
        <v>24</v>
      </c>
      <c r="S383" s="74" t="str">
        <f>INDEX(Table1[SATUAN_CONV],A:A)</f>
        <v>PCS</v>
      </c>
      <c r="T383" s="10" t="str">
        <f>SUBSTITUTE(_xlfn.NUMBERVALUE(Table4[[#This Row],[HARGA]],",","."),",",".")</f>
        <v>52500</v>
      </c>
      <c r="U383" s="12" t="str">
        <f>SUBSTITUTE(Table4[[#This Row],[DISKON]],",",".")</f>
        <v/>
      </c>
      <c r="V383" s="77" t="str">
        <f>SUBSTITUTE(Table4[[#This Row],[DISKON NOTA]],",",".")</f>
        <v/>
      </c>
      <c r="W383" s="78">
        <f>INDEX(Table1[TANGGAL NOTA_H],A:A)</f>
        <v>45532</v>
      </c>
      <c r="X383" s="78" t="str">
        <f>IF(INDEX(Table1[TANGGAL GUDANG_H],A:A)="","",INDEX(Table1[TANGGAL GUDANG_H],A:A))</f>
        <v/>
      </c>
      <c r="Y383" s="78">
        <f>INDEX(Table1[TANGGAL UPDATE_H],A:A)</f>
        <v>45535</v>
      </c>
      <c r="Z383" s="74" t="str">
        <f>INDEX(Table1[KOMENTAR_H],A:A)</f>
        <v/>
      </c>
      <c r="AA383" s="74"/>
      <c r="AB383" s="74">
        <f>IF(Table4[[#This Row],[DISKON]]="",Table4[[#This Row],[HARGA]],Table4[[#This Row],[HARGA]]*Table4[[#This Row],[DISKON]])</f>
        <v>52500</v>
      </c>
      <c r="AC383" s="74">
        <f>Table4[[#This Row],[TATAL DISKON]]*Table4[[#This Row],[JUMLAH]]</f>
        <v>1260000</v>
      </c>
      <c r="AD383" s="74" t="str">
        <f>CONCATENATE(Table4[[#This Row],[SALES_C]],Table4[[#This Row],[NOTA TOKO]])</f>
        <v>H3394</v>
      </c>
      <c r="AE383" s="74">
        <f>INDEX(Table1[I],'4'!A:A)</f>
        <v>0</v>
      </c>
      <c r="AF383" s="74" t="e">
        <f>IF(Table4[[#This Row],[Column2]]="","",MATCH(Table4[[#This Row],[Column2]],AM:AM,0))</f>
        <v>#N/A</v>
      </c>
      <c r="AG383" s="74" t="str">
        <f>CONCATENATE(Table4[[#This Row],[TOKO-KOTA]],"_",Table4[[#This Row],[NAMA BARANG]])</f>
        <v>SUMBER BUKIT-SALATIGA_ACRYLIC A4 T 21X30</v>
      </c>
      <c r="AH383" s="74" t="str">
        <f>CONCATENATE(Table4[[#This Row],[CONCAT_TOKO KOTA + NAMA BARANG]],"_",Table4[[#This Row],[HARGA_C]])</f>
        <v>SUMBER BUKIT-SALATIGA_ACRYLIC A4 T 21X30_52500</v>
      </c>
      <c r="AI383" s="74"/>
      <c r="AK383" s="64">
        <v>2624</v>
      </c>
      <c r="AL383" s="8" t="s">
        <v>6664</v>
      </c>
      <c r="AM383" t="str">
        <f t="shared" si="5"/>
        <v>G2624</v>
      </c>
      <c r="AN383" t="e">
        <f>IF(Table10[[#This Row],[Column3]]="","",MATCH(Table10[[#This Row],[Column3]],AD:AD,0))</f>
        <v>#N/A</v>
      </c>
    </row>
    <row r="384" spans="1:40" ht="13.5" thickBot="1">
      <c r="A384" s="73">
        <v>428</v>
      </c>
      <c r="C384" s="74">
        <f>ROW()</f>
        <v>384</v>
      </c>
      <c r="D384" s="74">
        <f>INDEX(Table1[ROWID],A:A)</f>
        <v>428</v>
      </c>
      <c r="E384" s="74">
        <f>INDEX(Table1[//DBS],A:A)</f>
        <v>2920</v>
      </c>
      <c r="F384" s="74">
        <f>INDEX(Table1[HARGA_CONV],A:A)</f>
        <v>125000</v>
      </c>
      <c r="G384" s="74" t="str">
        <f>IF(INDEX(Table1[SALES_H],Table4[[#This Row],[ROWID]])=0,"",INDEX(Table1[SALES_H],Table4[[#This Row],[ROWID]]))</f>
        <v>E</v>
      </c>
      <c r="H384" s="74" t="str">
        <f>IF(Table4[[#This Row],[SALES]]="","",INDEX(SALES_DICT[2],MATCH(Table4[[#This Row],[SALES]],SALES_DICT[1],0)))</f>
        <v>V</v>
      </c>
      <c r="I384" s="75" t="str">
        <f>IF(INDEX(Table1[DISKON],A:A)=0,"",INDEX(Table1[DISKON],A:A))</f>
        <v/>
      </c>
      <c r="J384" s="75" t="str">
        <f>IF(INDEX(Table1[DISKON NOTA],A:A)=0,"",INDEX(Table1[DISKON NOTA],A:A))</f>
        <v/>
      </c>
      <c r="K384" s="7">
        <f>INDEX(Table1[ISI_CONV],A:A)</f>
        <v>2</v>
      </c>
      <c r="L384" s="76">
        <f>INDEX(Table1[NOTA TOKO],Table4[[#This Row],[ROWID]])</f>
        <v>3414</v>
      </c>
      <c r="M384" s="74" t="str">
        <f>Table4[[#This Row],[SALES DICT]]</f>
        <v>V</v>
      </c>
      <c r="N384" s="74" t="str">
        <f>INDEX(Table1[TOKO-KOTA_H],A:A)</f>
        <v>ANEKA SERAGAM-BLITAR</v>
      </c>
      <c r="O384" s="74" t="str">
        <f>IF(INDEX(Table1[KODE BARANG],A:A)=0,"",INDEX(Table1[KODE BARANG],A:A))</f>
        <v>TAS-IM95</v>
      </c>
      <c r="P384" s="74" t="str">
        <f>INDEX(Table1[NAMA BARANG],A:A)</f>
        <v>TAS TIDUR GGH-L (6 MOTIF)</v>
      </c>
      <c r="Q384" s="74" t="str">
        <f>INDEX(Table1[ADA DI DAFTAR STOCK?],A:A)</f>
        <v>ADA</v>
      </c>
      <c r="R384" s="71" t="str">
        <f>SUBSTITUTE(_xlfn.NUMBERVALUE(Table4[[#This Row],[JUMLAH]],",","."),",",".")</f>
        <v>2</v>
      </c>
      <c r="S384" s="74" t="str">
        <f>INDEX(Table1[SATUAN_CONV],A:A)</f>
        <v>LSN</v>
      </c>
      <c r="T384" s="10" t="str">
        <f>SUBSTITUTE(_xlfn.NUMBERVALUE(Table4[[#This Row],[HARGA]],",","."),",",".")</f>
        <v>125000</v>
      </c>
      <c r="U384" s="12" t="str">
        <f>SUBSTITUTE(Table4[[#This Row],[DISKON]],",",".")</f>
        <v/>
      </c>
      <c r="V384" s="77" t="str">
        <f>SUBSTITUTE(Table4[[#This Row],[DISKON NOTA]],",",".")</f>
        <v/>
      </c>
      <c r="W384" s="78">
        <f>INDEX(Table1[TANGGAL NOTA_H],A:A)</f>
        <v>45532</v>
      </c>
      <c r="X384" s="78" t="str">
        <f>IF(INDEX(Table1[TANGGAL GUDANG_H],A:A)="","",INDEX(Table1[TANGGAL GUDANG_H],A:A))</f>
        <v/>
      </c>
      <c r="Y384" s="78">
        <f>INDEX(Table1[TANGGAL UPDATE_H],A:A)</f>
        <v>45535</v>
      </c>
      <c r="Z384" s="74" t="str">
        <f>INDEX(Table1[KOMENTAR_H],A:A)</f>
        <v/>
      </c>
      <c r="AA384" s="74"/>
      <c r="AB384" s="74">
        <f>IF(Table4[[#This Row],[DISKON]]="",Table4[[#This Row],[HARGA]],Table4[[#This Row],[HARGA]]*Table4[[#This Row],[DISKON]])</f>
        <v>125000</v>
      </c>
      <c r="AC384" s="74">
        <f>Table4[[#This Row],[TATAL DISKON]]*Table4[[#This Row],[JUMLAH]]</f>
        <v>250000</v>
      </c>
      <c r="AD384" s="74" t="str">
        <f>CONCATENATE(Table4[[#This Row],[SALES_C]],Table4[[#This Row],[NOTA TOKO]])</f>
        <v>V3414</v>
      </c>
      <c r="AE384" s="74">
        <f>INDEX(Table1[I],'4'!A:A)</f>
        <v>0</v>
      </c>
      <c r="AF384" s="74" t="e">
        <f>IF(Table4[[#This Row],[Column2]]="","",MATCH(Table4[[#This Row],[Column2]],AM:AM,0))</f>
        <v>#N/A</v>
      </c>
      <c r="AG384" s="74" t="str">
        <f>CONCATENATE(Table4[[#This Row],[TOKO-KOTA]],"_",Table4[[#This Row],[NAMA BARANG]])</f>
        <v>ANEKA SERAGAM-BLITAR_TAS TIDUR GGH-L (6 MOTIF)</v>
      </c>
      <c r="AH384" s="74" t="str">
        <f>CONCATENATE(Table4[[#This Row],[CONCAT_TOKO KOTA + NAMA BARANG]],"_",Table4[[#This Row],[HARGA_C]])</f>
        <v>ANEKA SERAGAM-BLITAR_TAS TIDUR GGH-L (6 MOTIF)_125000</v>
      </c>
      <c r="AI384" s="74"/>
      <c r="AK384" s="64">
        <v>2624</v>
      </c>
      <c r="AL384" s="8" t="s">
        <v>6664</v>
      </c>
      <c r="AM384" t="str">
        <f t="shared" si="5"/>
        <v>G2624</v>
      </c>
      <c r="AN384" t="e">
        <f>IF(Table10[[#This Row],[Column3]]="","",MATCH(Table10[[#This Row],[Column3]],AD:AD,0))</f>
        <v>#N/A</v>
      </c>
    </row>
    <row r="385" spans="1:40" ht="13.5" thickBot="1">
      <c r="A385" s="73">
        <v>429</v>
      </c>
      <c r="C385" s="74">
        <f>ROW()</f>
        <v>385</v>
      </c>
      <c r="D385" s="74">
        <f>INDEX(Table1[ROWID],A:A)</f>
        <v>428</v>
      </c>
      <c r="E385" s="74">
        <f>INDEX(Table1[//DBS],A:A)</f>
        <v>2920</v>
      </c>
      <c r="F385" s="74">
        <f>INDEX(Table1[HARGA_CONV],A:A)</f>
        <v>125000</v>
      </c>
      <c r="G385" s="74" t="str">
        <f>IF(INDEX(Table1[SALES_H],Table4[[#This Row],[ROWID]])=0,"",INDEX(Table1[SALES_H],Table4[[#This Row],[ROWID]]))</f>
        <v>E</v>
      </c>
      <c r="H385" s="74" t="str">
        <f>IF(Table4[[#This Row],[SALES]]="","",INDEX(SALES_DICT[2],MATCH(Table4[[#This Row],[SALES]],SALES_DICT[1],0)))</f>
        <v>V</v>
      </c>
      <c r="I385" s="75" t="str">
        <f>IF(INDEX(Table1[DISKON],A:A)=0,"",INDEX(Table1[DISKON],A:A))</f>
        <v/>
      </c>
      <c r="J385" s="75" t="str">
        <f>IF(INDEX(Table1[DISKON NOTA],A:A)=0,"",INDEX(Table1[DISKON NOTA],A:A))</f>
        <v/>
      </c>
      <c r="K385" s="7">
        <f>INDEX(Table1[ISI_CONV],A:A)</f>
        <v>2</v>
      </c>
      <c r="L385" s="76">
        <f>INDEX(Table1[NOTA TOKO],Table4[[#This Row],[ROWID]])</f>
        <v>3414</v>
      </c>
      <c r="M385" s="74" t="str">
        <f>Table4[[#This Row],[SALES DICT]]</f>
        <v>V</v>
      </c>
      <c r="N385" s="74" t="str">
        <f>INDEX(Table1[TOKO-KOTA_H],A:A)</f>
        <v>ANEKA SERAGAM-BLITAR</v>
      </c>
      <c r="O385" s="74" t="str">
        <f>IF(INDEX(Table1[KODE BARANG],A:A)=0,"",INDEX(Table1[KODE BARANG],A:A))</f>
        <v>TAS-IM95</v>
      </c>
      <c r="P385" s="74" t="str">
        <f>INDEX(Table1[NAMA BARANG],A:A)</f>
        <v>TAS TIDUR GGH-L (6 MOTIF)</v>
      </c>
      <c r="Q385" s="74" t="str">
        <f>INDEX(Table1[ADA DI DAFTAR STOCK?],A:A)</f>
        <v>ADA</v>
      </c>
      <c r="R385" s="71" t="str">
        <f>SUBSTITUTE(_xlfn.NUMBERVALUE(Table4[[#This Row],[JUMLAH]],",","."),",",".")</f>
        <v>2</v>
      </c>
      <c r="S385" s="74" t="str">
        <f>INDEX(Table1[SATUAN_CONV],A:A)</f>
        <v>LSN</v>
      </c>
      <c r="T385" s="10" t="str">
        <f>SUBSTITUTE(_xlfn.NUMBERVALUE(Table4[[#This Row],[HARGA]],",","."),",",".")</f>
        <v>125000</v>
      </c>
      <c r="U385" s="12" t="str">
        <f>SUBSTITUTE(Table4[[#This Row],[DISKON]],",",".")</f>
        <v/>
      </c>
      <c r="V385" s="77" t="str">
        <f>SUBSTITUTE(Table4[[#This Row],[DISKON NOTA]],",",".")</f>
        <v/>
      </c>
      <c r="W385" s="78">
        <f>INDEX(Table1[TANGGAL NOTA_H],A:A)</f>
        <v>45532</v>
      </c>
      <c r="X385" s="78" t="str">
        <f>IF(INDEX(Table1[TANGGAL GUDANG_H],A:A)="","",INDEX(Table1[TANGGAL GUDANG_H],A:A))</f>
        <v/>
      </c>
      <c r="Y385" s="78">
        <f>INDEX(Table1[TANGGAL UPDATE_H],A:A)</f>
        <v>45535</v>
      </c>
      <c r="Z385" s="74" t="str">
        <f>INDEX(Table1[KOMENTAR_H],A:A)</f>
        <v/>
      </c>
      <c r="AA385" s="74"/>
      <c r="AB385" s="74">
        <f>IF(Table4[[#This Row],[DISKON]]="",Table4[[#This Row],[HARGA]],Table4[[#This Row],[HARGA]]*Table4[[#This Row],[DISKON]])</f>
        <v>125000</v>
      </c>
      <c r="AC385" s="74">
        <f>Table4[[#This Row],[TATAL DISKON]]*Table4[[#This Row],[JUMLAH]]</f>
        <v>250000</v>
      </c>
      <c r="AD385" s="74" t="str">
        <f>CONCATENATE(Table4[[#This Row],[SALES_C]],Table4[[#This Row],[NOTA TOKO]])</f>
        <v>V3414</v>
      </c>
      <c r="AE385" s="74">
        <f>INDEX(Table1[I],'4'!A:A)</f>
        <v>0</v>
      </c>
      <c r="AF385" s="74" t="e">
        <f>IF(Table4[[#This Row],[Column2]]="","",MATCH(Table4[[#This Row],[Column2]],AM:AM,0))</f>
        <v>#N/A</v>
      </c>
      <c r="AG385" s="74" t="str">
        <f>CONCATENATE(Table4[[#This Row],[TOKO-KOTA]],"_",Table4[[#This Row],[NAMA BARANG]])</f>
        <v>ANEKA SERAGAM-BLITAR_TAS TIDUR GGH-L (6 MOTIF)</v>
      </c>
      <c r="AH385" s="74" t="str">
        <f>CONCATENATE(Table4[[#This Row],[CONCAT_TOKO KOTA + NAMA BARANG]],"_",Table4[[#This Row],[HARGA_C]])</f>
        <v>ANEKA SERAGAM-BLITAR_TAS TIDUR GGH-L (6 MOTIF)_125000</v>
      </c>
      <c r="AI385" s="74"/>
      <c r="AK385" s="64">
        <v>2624</v>
      </c>
      <c r="AL385" s="8" t="s">
        <v>6664</v>
      </c>
      <c r="AM385" t="str">
        <f t="shared" si="5"/>
        <v>G2624</v>
      </c>
      <c r="AN385" t="e">
        <f>IF(Table10[[#This Row],[Column3]]="","",MATCH(Table10[[#This Row],[Column3]],AD:AD,0))</f>
        <v>#N/A</v>
      </c>
    </row>
    <row r="386" spans="1:40" ht="13.5" thickBot="1">
      <c r="A386" s="73">
        <v>430</v>
      </c>
      <c r="C386" s="74">
        <f>ROW()</f>
        <v>386</v>
      </c>
      <c r="D386" s="74">
        <f>INDEX(Table1[ROWID],A:A)</f>
        <v>428</v>
      </c>
      <c r="E386" s="74">
        <f>INDEX(Table1[//DBS],A:A)</f>
        <v>2919</v>
      </c>
      <c r="F386" s="74">
        <f>INDEX(Table1[HARGA_CONV],A:A)</f>
        <v>100000</v>
      </c>
      <c r="G386" s="74" t="str">
        <f>IF(INDEX(Table1[SALES_H],Table4[[#This Row],[ROWID]])=0,"",INDEX(Table1[SALES_H],Table4[[#This Row],[ROWID]]))</f>
        <v>E</v>
      </c>
      <c r="H386" s="74" t="str">
        <f>IF(Table4[[#This Row],[SALES]]="","",INDEX(SALES_DICT[2],MATCH(Table4[[#This Row],[SALES]],SALES_DICT[1],0)))</f>
        <v>V</v>
      </c>
      <c r="I386" s="75" t="str">
        <f>IF(INDEX(Table1[DISKON],A:A)=0,"",INDEX(Table1[DISKON],A:A))</f>
        <v/>
      </c>
      <c r="J386" s="75" t="str">
        <f>IF(INDEX(Table1[DISKON NOTA],A:A)=0,"",INDEX(Table1[DISKON NOTA],A:A))</f>
        <v/>
      </c>
      <c r="K386" s="7">
        <f>INDEX(Table1[ISI_CONV],A:A)</f>
        <v>2</v>
      </c>
      <c r="L386" s="76">
        <f>INDEX(Table1[NOTA TOKO],Table4[[#This Row],[ROWID]])</f>
        <v>3414</v>
      </c>
      <c r="M386" s="74" t="str">
        <f>Table4[[#This Row],[SALES DICT]]</f>
        <v>V</v>
      </c>
      <c r="N386" s="74" t="str">
        <f>INDEX(Table1[TOKO-KOTA_H],A:A)</f>
        <v>ANEKA SERAGAM-BLITAR</v>
      </c>
      <c r="O386" s="74" t="str">
        <f>IF(INDEX(Table1[KODE BARANG],A:A)=0,"",INDEX(Table1[KODE BARANG],A:A))</f>
        <v>TAS-IM94</v>
      </c>
      <c r="P386" s="74" t="str">
        <f>INDEX(Table1[NAMA BARANG],A:A)</f>
        <v>TAS TIDUR GGH-M (6 MOTIF)</v>
      </c>
      <c r="Q386" s="74" t="str">
        <f>INDEX(Table1[ADA DI DAFTAR STOCK?],A:A)</f>
        <v>ADA</v>
      </c>
      <c r="R386" s="71" t="str">
        <f>SUBSTITUTE(_xlfn.NUMBERVALUE(Table4[[#This Row],[JUMLAH]],",","."),",",".")</f>
        <v>2</v>
      </c>
      <c r="S386" s="74" t="str">
        <f>INDEX(Table1[SATUAN_CONV],A:A)</f>
        <v>LSN</v>
      </c>
      <c r="T386" s="10" t="str">
        <f>SUBSTITUTE(_xlfn.NUMBERVALUE(Table4[[#This Row],[HARGA]],",","."),",",".")</f>
        <v>100000</v>
      </c>
      <c r="U386" s="12" t="str">
        <f>SUBSTITUTE(Table4[[#This Row],[DISKON]],",",".")</f>
        <v/>
      </c>
      <c r="V386" s="77" t="str">
        <f>SUBSTITUTE(Table4[[#This Row],[DISKON NOTA]],",",".")</f>
        <v/>
      </c>
      <c r="W386" s="78">
        <f>INDEX(Table1[TANGGAL NOTA_H],A:A)</f>
        <v>45532</v>
      </c>
      <c r="X386" s="78" t="str">
        <f>IF(INDEX(Table1[TANGGAL GUDANG_H],A:A)="","",INDEX(Table1[TANGGAL GUDANG_H],A:A))</f>
        <v/>
      </c>
      <c r="Y386" s="78">
        <f>INDEX(Table1[TANGGAL UPDATE_H],A:A)</f>
        <v>45535</v>
      </c>
      <c r="Z386" s="74" t="str">
        <f>INDEX(Table1[KOMENTAR_H],A:A)</f>
        <v/>
      </c>
      <c r="AA386" s="74"/>
      <c r="AB386" s="74">
        <f>IF(Table4[[#This Row],[DISKON]]="",Table4[[#This Row],[HARGA]],Table4[[#This Row],[HARGA]]*Table4[[#This Row],[DISKON]])</f>
        <v>100000</v>
      </c>
      <c r="AC386" s="74">
        <f>Table4[[#This Row],[TATAL DISKON]]*Table4[[#This Row],[JUMLAH]]</f>
        <v>200000</v>
      </c>
      <c r="AD386" s="74" t="str">
        <f>CONCATENATE(Table4[[#This Row],[SALES_C]],Table4[[#This Row],[NOTA TOKO]])</f>
        <v>V3414</v>
      </c>
      <c r="AE386" s="74">
        <f>INDEX(Table1[I],'4'!A:A)</f>
        <v>0</v>
      </c>
      <c r="AF386" s="74" t="e">
        <f>IF(Table4[[#This Row],[Column2]]="","",MATCH(Table4[[#This Row],[Column2]],AM:AM,0))</f>
        <v>#N/A</v>
      </c>
      <c r="AG386" s="74" t="str">
        <f>CONCATENATE(Table4[[#This Row],[TOKO-KOTA]],"_",Table4[[#This Row],[NAMA BARANG]])</f>
        <v>ANEKA SERAGAM-BLITAR_TAS TIDUR GGH-M (6 MOTIF)</v>
      </c>
      <c r="AH386" s="74" t="str">
        <f>CONCATENATE(Table4[[#This Row],[CONCAT_TOKO KOTA + NAMA BARANG]],"_",Table4[[#This Row],[HARGA_C]])</f>
        <v>ANEKA SERAGAM-BLITAR_TAS TIDUR GGH-M (6 MOTIF)_100000</v>
      </c>
      <c r="AI386" s="74"/>
      <c r="AK386" s="64">
        <v>2624</v>
      </c>
      <c r="AL386" s="8" t="s">
        <v>6664</v>
      </c>
      <c r="AM386" t="str">
        <f t="shared" ref="AM386:AM449" si="6">CONCATENATE(AL386,AK386)</f>
        <v>G2624</v>
      </c>
      <c r="AN386" t="e">
        <f>IF(Table10[[#This Row],[Column3]]="","",MATCH(Table10[[#This Row],[Column3]],AD:AD,0))</f>
        <v>#N/A</v>
      </c>
    </row>
    <row r="387" spans="1:40" ht="13.5" thickBot="1">
      <c r="A387" s="73">
        <v>431</v>
      </c>
      <c r="C387" s="74">
        <f>ROW()</f>
        <v>387</v>
      </c>
      <c r="D387" s="74">
        <f>INDEX(Table1[ROWID],A:A)</f>
        <v>428</v>
      </c>
      <c r="E387" s="74">
        <f>INDEX(Table1[//DBS],A:A)</f>
        <v>2919</v>
      </c>
      <c r="F387" s="74">
        <f>INDEX(Table1[HARGA_CONV],A:A)</f>
        <v>100000</v>
      </c>
      <c r="G387" s="74" t="str">
        <f>IF(INDEX(Table1[SALES_H],Table4[[#This Row],[ROWID]])=0,"",INDEX(Table1[SALES_H],Table4[[#This Row],[ROWID]]))</f>
        <v>E</v>
      </c>
      <c r="H387" s="74" t="str">
        <f>IF(Table4[[#This Row],[SALES]]="","",INDEX(SALES_DICT[2],MATCH(Table4[[#This Row],[SALES]],SALES_DICT[1],0)))</f>
        <v>V</v>
      </c>
      <c r="I387" s="75" t="str">
        <f>IF(INDEX(Table1[DISKON],A:A)=0,"",INDEX(Table1[DISKON],A:A))</f>
        <v/>
      </c>
      <c r="J387" s="75" t="str">
        <f>IF(INDEX(Table1[DISKON NOTA],A:A)=0,"",INDEX(Table1[DISKON NOTA],A:A))</f>
        <v/>
      </c>
      <c r="K387" s="7">
        <f>INDEX(Table1[ISI_CONV],A:A)</f>
        <v>2</v>
      </c>
      <c r="L387" s="76">
        <f>INDEX(Table1[NOTA TOKO],Table4[[#This Row],[ROWID]])</f>
        <v>3414</v>
      </c>
      <c r="M387" s="74" t="str">
        <f>Table4[[#This Row],[SALES DICT]]</f>
        <v>V</v>
      </c>
      <c r="N387" s="74" t="str">
        <f>INDEX(Table1[TOKO-KOTA_H],A:A)</f>
        <v>ANEKA SERAGAM-BLITAR</v>
      </c>
      <c r="O387" s="74" t="str">
        <f>IF(INDEX(Table1[KODE BARANG],A:A)=0,"",INDEX(Table1[KODE BARANG],A:A))</f>
        <v>TAS-IM94</v>
      </c>
      <c r="P387" s="74" t="str">
        <f>INDEX(Table1[NAMA BARANG],A:A)</f>
        <v>TAS TIDUR GGH-M (6 MOTIF)</v>
      </c>
      <c r="Q387" s="74" t="str">
        <f>INDEX(Table1[ADA DI DAFTAR STOCK?],A:A)</f>
        <v>ADA</v>
      </c>
      <c r="R387" s="71" t="str">
        <f>SUBSTITUTE(_xlfn.NUMBERVALUE(Table4[[#This Row],[JUMLAH]],",","."),",",".")</f>
        <v>2</v>
      </c>
      <c r="S387" s="74" t="str">
        <f>INDEX(Table1[SATUAN_CONV],A:A)</f>
        <v>LSN</v>
      </c>
      <c r="T387" s="10" t="str">
        <f>SUBSTITUTE(_xlfn.NUMBERVALUE(Table4[[#This Row],[HARGA]],",","."),",",".")</f>
        <v>100000</v>
      </c>
      <c r="U387" s="12" t="str">
        <f>SUBSTITUTE(Table4[[#This Row],[DISKON]],",",".")</f>
        <v/>
      </c>
      <c r="V387" s="77" t="str">
        <f>SUBSTITUTE(Table4[[#This Row],[DISKON NOTA]],",",".")</f>
        <v/>
      </c>
      <c r="W387" s="78">
        <f>INDEX(Table1[TANGGAL NOTA_H],A:A)</f>
        <v>45532</v>
      </c>
      <c r="X387" s="78" t="str">
        <f>IF(INDEX(Table1[TANGGAL GUDANG_H],A:A)="","",INDEX(Table1[TANGGAL GUDANG_H],A:A))</f>
        <v/>
      </c>
      <c r="Y387" s="78">
        <f>INDEX(Table1[TANGGAL UPDATE_H],A:A)</f>
        <v>45535</v>
      </c>
      <c r="Z387" s="74" t="str">
        <f>INDEX(Table1[KOMENTAR_H],A:A)</f>
        <v/>
      </c>
      <c r="AA387" s="74"/>
      <c r="AB387" s="74">
        <f>IF(Table4[[#This Row],[DISKON]]="",Table4[[#This Row],[HARGA]],Table4[[#This Row],[HARGA]]*Table4[[#This Row],[DISKON]])</f>
        <v>100000</v>
      </c>
      <c r="AC387" s="74">
        <f>Table4[[#This Row],[TATAL DISKON]]*Table4[[#This Row],[JUMLAH]]</f>
        <v>200000</v>
      </c>
      <c r="AD387" s="74" t="str">
        <f>CONCATENATE(Table4[[#This Row],[SALES_C]],Table4[[#This Row],[NOTA TOKO]])</f>
        <v>V3414</v>
      </c>
      <c r="AE387" s="74">
        <f>INDEX(Table1[I],'4'!A:A)</f>
        <v>0</v>
      </c>
      <c r="AF387" s="74" t="e">
        <f>IF(Table4[[#This Row],[Column2]]="","",MATCH(Table4[[#This Row],[Column2]],AM:AM,0))</f>
        <v>#N/A</v>
      </c>
      <c r="AG387" s="74" t="str">
        <f>CONCATENATE(Table4[[#This Row],[TOKO-KOTA]],"_",Table4[[#This Row],[NAMA BARANG]])</f>
        <v>ANEKA SERAGAM-BLITAR_TAS TIDUR GGH-M (6 MOTIF)</v>
      </c>
      <c r="AH387" s="74" t="str">
        <f>CONCATENATE(Table4[[#This Row],[CONCAT_TOKO KOTA + NAMA BARANG]],"_",Table4[[#This Row],[HARGA_C]])</f>
        <v>ANEKA SERAGAM-BLITAR_TAS TIDUR GGH-M (6 MOTIF)_100000</v>
      </c>
      <c r="AI387" s="74"/>
      <c r="AK387" s="64">
        <v>2624</v>
      </c>
      <c r="AL387" s="8" t="s">
        <v>6664</v>
      </c>
      <c r="AM387" t="str">
        <f t="shared" si="6"/>
        <v>G2624</v>
      </c>
      <c r="AN387" t="e">
        <f>IF(Table10[[#This Row],[Column3]]="","",MATCH(Table10[[#This Row],[Column3]],AD:AD,0))</f>
        <v>#N/A</v>
      </c>
    </row>
    <row r="388" spans="1:40" ht="13.5" thickBot="1">
      <c r="A388" s="73">
        <v>432</v>
      </c>
      <c r="C388" s="74">
        <f>ROW()</f>
        <v>388</v>
      </c>
      <c r="D388" s="74">
        <f>INDEX(Table1[ROWID],A:A)</f>
        <v>428</v>
      </c>
      <c r="E388" s="74">
        <f>INDEX(Table1[//DBS],A:A)</f>
        <v>2919</v>
      </c>
      <c r="F388" s="74">
        <f>INDEX(Table1[HARGA_CONV],A:A)</f>
        <v>100000</v>
      </c>
      <c r="G388" s="74" t="str">
        <f>IF(INDEX(Table1[SALES_H],Table4[[#This Row],[ROWID]])=0,"",INDEX(Table1[SALES_H],Table4[[#This Row],[ROWID]]))</f>
        <v>E</v>
      </c>
      <c r="H388" s="74" t="str">
        <f>IF(Table4[[#This Row],[SALES]]="","",INDEX(SALES_DICT[2],MATCH(Table4[[#This Row],[SALES]],SALES_DICT[1],0)))</f>
        <v>V</v>
      </c>
      <c r="I388" s="75" t="str">
        <f>IF(INDEX(Table1[DISKON],A:A)=0,"",INDEX(Table1[DISKON],A:A))</f>
        <v/>
      </c>
      <c r="J388" s="75" t="str">
        <f>IF(INDEX(Table1[DISKON NOTA],A:A)=0,"",INDEX(Table1[DISKON NOTA],A:A))</f>
        <v/>
      </c>
      <c r="K388" s="7">
        <f>INDEX(Table1[ISI_CONV],A:A)</f>
        <v>2</v>
      </c>
      <c r="L388" s="76">
        <f>INDEX(Table1[NOTA TOKO],Table4[[#This Row],[ROWID]])</f>
        <v>3414</v>
      </c>
      <c r="M388" s="74" t="str">
        <f>Table4[[#This Row],[SALES DICT]]</f>
        <v>V</v>
      </c>
      <c r="N388" s="74" t="str">
        <f>INDEX(Table1[TOKO-KOTA_H],A:A)</f>
        <v>ANEKA SERAGAM-BLITAR</v>
      </c>
      <c r="O388" s="74" t="str">
        <f>IF(INDEX(Table1[KODE BARANG],A:A)=0,"",INDEX(Table1[KODE BARANG],A:A))</f>
        <v>TAS-IM94</v>
      </c>
      <c r="P388" s="74" t="str">
        <f>INDEX(Table1[NAMA BARANG],A:A)</f>
        <v>TAS TIDUR GGH-M (6 MOTIF)</v>
      </c>
      <c r="Q388" s="74" t="str">
        <f>INDEX(Table1[ADA DI DAFTAR STOCK?],A:A)</f>
        <v>ADA</v>
      </c>
      <c r="R388" s="71" t="str">
        <f>SUBSTITUTE(_xlfn.NUMBERVALUE(Table4[[#This Row],[JUMLAH]],",","."),",",".")</f>
        <v>2</v>
      </c>
      <c r="S388" s="74" t="str">
        <f>INDEX(Table1[SATUAN_CONV],A:A)</f>
        <v>LSN</v>
      </c>
      <c r="T388" s="10" t="str">
        <f>SUBSTITUTE(_xlfn.NUMBERVALUE(Table4[[#This Row],[HARGA]],",","."),",",".")</f>
        <v>100000</v>
      </c>
      <c r="U388" s="12" t="str">
        <f>SUBSTITUTE(Table4[[#This Row],[DISKON]],",",".")</f>
        <v/>
      </c>
      <c r="V388" s="77" t="str">
        <f>SUBSTITUTE(Table4[[#This Row],[DISKON NOTA]],",",".")</f>
        <v/>
      </c>
      <c r="W388" s="78">
        <f>INDEX(Table1[TANGGAL NOTA_H],A:A)</f>
        <v>45532</v>
      </c>
      <c r="X388" s="78" t="str">
        <f>IF(INDEX(Table1[TANGGAL GUDANG_H],A:A)="","",INDEX(Table1[TANGGAL GUDANG_H],A:A))</f>
        <v/>
      </c>
      <c r="Y388" s="78">
        <f>INDEX(Table1[TANGGAL UPDATE_H],A:A)</f>
        <v>45535</v>
      </c>
      <c r="Z388" s="74" t="str">
        <f>INDEX(Table1[KOMENTAR_H],A:A)</f>
        <v/>
      </c>
      <c r="AA388" s="74"/>
      <c r="AB388" s="74">
        <f>IF(Table4[[#This Row],[DISKON]]="",Table4[[#This Row],[HARGA]],Table4[[#This Row],[HARGA]]*Table4[[#This Row],[DISKON]])</f>
        <v>100000</v>
      </c>
      <c r="AC388" s="74">
        <f>Table4[[#This Row],[TATAL DISKON]]*Table4[[#This Row],[JUMLAH]]</f>
        <v>200000</v>
      </c>
      <c r="AD388" s="74" t="str">
        <f>CONCATENATE(Table4[[#This Row],[SALES_C]],Table4[[#This Row],[NOTA TOKO]])</f>
        <v>V3414</v>
      </c>
      <c r="AE388" s="74">
        <f>INDEX(Table1[I],'4'!A:A)</f>
        <v>0</v>
      </c>
      <c r="AF388" s="74" t="e">
        <f>IF(Table4[[#This Row],[Column2]]="","",MATCH(Table4[[#This Row],[Column2]],AM:AM,0))</f>
        <v>#N/A</v>
      </c>
      <c r="AG388" s="74" t="str">
        <f>CONCATENATE(Table4[[#This Row],[TOKO-KOTA]],"_",Table4[[#This Row],[NAMA BARANG]])</f>
        <v>ANEKA SERAGAM-BLITAR_TAS TIDUR GGH-M (6 MOTIF)</v>
      </c>
      <c r="AH388" s="74" t="str">
        <f>CONCATENATE(Table4[[#This Row],[CONCAT_TOKO KOTA + NAMA BARANG]],"_",Table4[[#This Row],[HARGA_C]])</f>
        <v>ANEKA SERAGAM-BLITAR_TAS TIDUR GGH-M (6 MOTIF)_100000</v>
      </c>
      <c r="AI388" s="74"/>
      <c r="AK388" s="64">
        <v>2624</v>
      </c>
      <c r="AL388" s="8" t="s">
        <v>6664</v>
      </c>
      <c r="AM388" t="str">
        <f t="shared" si="6"/>
        <v>G2624</v>
      </c>
      <c r="AN388" t="e">
        <f>IF(Table10[[#This Row],[Column3]]="","",MATCH(Table10[[#This Row],[Column3]],AD:AD,0))</f>
        <v>#N/A</v>
      </c>
    </row>
    <row r="389" spans="1:40" ht="13.5" thickBot="1">
      <c r="A389" s="73">
        <v>433</v>
      </c>
      <c r="C389" s="74">
        <f>ROW()</f>
        <v>389</v>
      </c>
      <c r="D389" s="74">
        <f>INDEX(Table1[ROWID],A:A)</f>
        <v>428</v>
      </c>
      <c r="E389" s="74">
        <f>INDEX(Table1[//DBS],A:A)</f>
        <v>2919</v>
      </c>
      <c r="F389" s="74">
        <f>INDEX(Table1[HARGA_CONV],A:A)</f>
        <v>100000</v>
      </c>
      <c r="G389" s="74" t="str">
        <f>IF(INDEX(Table1[SALES_H],Table4[[#This Row],[ROWID]])=0,"",INDEX(Table1[SALES_H],Table4[[#This Row],[ROWID]]))</f>
        <v>E</v>
      </c>
      <c r="H389" s="74" t="str">
        <f>IF(Table4[[#This Row],[SALES]]="","",INDEX(SALES_DICT[2],MATCH(Table4[[#This Row],[SALES]],SALES_DICT[1],0)))</f>
        <v>V</v>
      </c>
      <c r="I389" s="75" t="str">
        <f>IF(INDEX(Table1[DISKON],A:A)=0,"",INDEX(Table1[DISKON],A:A))</f>
        <v/>
      </c>
      <c r="J389" s="75" t="str">
        <f>IF(INDEX(Table1[DISKON NOTA],A:A)=0,"",INDEX(Table1[DISKON NOTA],A:A))</f>
        <v/>
      </c>
      <c r="K389" s="7">
        <f>INDEX(Table1[ISI_CONV],A:A)</f>
        <v>2</v>
      </c>
      <c r="L389" s="76">
        <f>INDEX(Table1[NOTA TOKO],Table4[[#This Row],[ROWID]])</f>
        <v>3414</v>
      </c>
      <c r="M389" s="74" t="str">
        <f>Table4[[#This Row],[SALES DICT]]</f>
        <v>V</v>
      </c>
      <c r="N389" s="74" t="str">
        <f>INDEX(Table1[TOKO-KOTA_H],A:A)</f>
        <v>ANEKA SERAGAM-BLITAR</v>
      </c>
      <c r="O389" s="74" t="str">
        <f>IF(INDEX(Table1[KODE BARANG],A:A)=0,"",INDEX(Table1[KODE BARANG],A:A))</f>
        <v>TAS-IM94</v>
      </c>
      <c r="P389" s="74" t="str">
        <f>INDEX(Table1[NAMA BARANG],A:A)</f>
        <v>TAS TIDUR GGH-M (6 MOTIF)</v>
      </c>
      <c r="Q389" s="74" t="str">
        <f>INDEX(Table1[ADA DI DAFTAR STOCK?],A:A)</f>
        <v>ADA</v>
      </c>
      <c r="R389" s="71" t="str">
        <f>SUBSTITUTE(_xlfn.NUMBERVALUE(Table4[[#This Row],[JUMLAH]],",","."),",",".")</f>
        <v>2</v>
      </c>
      <c r="S389" s="74" t="str">
        <f>INDEX(Table1[SATUAN_CONV],A:A)</f>
        <v>LSN</v>
      </c>
      <c r="T389" s="10" t="str">
        <f>SUBSTITUTE(_xlfn.NUMBERVALUE(Table4[[#This Row],[HARGA]],",","."),",",".")</f>
        <v>100000</v>
      </c>
      <c r="U389" s="12" t="str">
        <f>SUBSTITUTE(Table4[[#This Row],[DISKON]],",",".")</f>
        <v/>
      </c>
      <c r="V389" s="77" t="str">
        <f>SUBSTITUTE(Table4[[#This Row],[DISKON NOTA]],",",".")</f>
        <v/>
      </c>
      <c r="W389" s="78">
        <f>INDEX(Table1[TANGGAL NOTA_H],A:A)</f>
        <v>45532</v>
      </c>
      <c r="X389" s="78" t="str">
        <f>IF(INDEX(Table1[TANGGAL GUDANG_H],A:A)="","",INDEX(Table1[TANGGAL GUDANG_H],A:A))</f>
        <v/>
      </c>
      <c r="Y389" s="78">
        <f>INDEX(Table1[TANGGAL UPDATE_H],A:A)</f>
        <v>45535</v>
      </c>
      <c r="Z389" s="74" t="str">
        <f>INDEX(Table1[KOMENTAR_H],A:A)</f>
        <v/>
      </c>
      <c r="AA389" s="74"/>
      <c r="AB389" s="74">
        <f>IF(Table4[[#This Row],[DISKON]]="",Table4[[#This Row],[HARGA]],Table4[[#This Row],[HARGA]]*Table4[[#This Row],[DISKON]])</f>
        <v>100000</v>
      </c>
      <c r="AC389" s="74">
        <f>Table4[[#This Row],[TATAL DISKON]]*Table4[[#This Row],[JUMLAH]]</f>
        <v>200000</v>
      </c>
      <c r="AD389" s="74" t="str">
        <f>CONCATENATE(Table4[[#This Row],[SALES_C]],Table4[[#This Row],[NOTA TOKO]])</f>
        <v>V3414</v>
      </c>
      <c r="AE389" s="74">
        <f>INDEX(Table1[I],'4'!A:A)</f>
        <v>0</v>
      </c>
      <c r="AF389" s="74" t="e">
        <f>IF(Table4[[#This Row],[Column2]]="","",MATCH(Table4[[#This Row],[Column2]],AM:AM,0))</f>
        <v>#N/A</v>
      </c>
      <c r="AG389" s="74" t="str">
        <f>CONCATENATE(Table4[[#This Row],[TOKO-KOTA]],"_",Table4[[#This Row],[NAMA BARANG]])</f>
        <v>ANEKA SERAGAM-BLITAR_TAS TIDUR GGH-M (6 MOTIF)</v>
      </c>
      <c r="AH389" s="74" t="str">
        <f>CONCATENATE(Table4[[#This Row],[CONCAT_TOKO KOTA + NAMA BARANG]],"_",Table4[[#This Row],[HARGA_C]])</f>
        <v>ANEKA SERAGAM-BLITAR_TAS TIDUR GGH-M (6 MOTIF)_100000</v>
      </c>
      <c r="AI389" s="74"/>
      <c r="AK389" s="64">
        <v>2624</v>
      </c>
      <c r="AL389" s="8" t="s">
        <v>6664</v>
      </c>
      <c r="AM389" t="str">
        <f t="shared" si="6"/>
        <v>G2624</v>
      </c>
      <c r="AN389" t="e">
        <f>IF(Table10[[#This Row],[Column3]]="","",MATCH(Table10[[#This Row],[Column3]],AD:AD,0))</f>
        <v>#N/A</v>
      </c>
    </row>
    <row r="390" spans="1:40" ht="13.5" thickBot="1">
      <c r="A390" s="73">
        <v>434</v>
      </c>
      <c r="C390" s="74">
        <f>ROW()</f>
        <v>390</v>
      </c>
      <c r="D390" s="74">
        <f>INDEX(Table1[ROWID],A:A)</f>
        <v>428</v>
      </c>
      <c r="E390" s="74">
        <f>INDEX(Table1[//DBS],A:A)</f>
        <v>2919</v>
      </c>
      <c r="F390" s="74">
        <f>INDEX(Table1[HARGA_CONV],A:A)</f>
        <v>100000</v>
      </c>
      <c r="G390" s="74" t="str">
        <f>IF(INDEX(Table1[SALES_H],Table4[[#This Row],[ROWID]])=0,"",INDEX(Table1[SALES_H],Table4[[#This Row],[ROWID]]))</f>
        <v>E</v>
      </c>
      <c r="H390" s="74" t="str">
        <f>IF(Table4[[#This Row],[SALES]]="","",INDEX(SALES_DICT[2],MATCH(Table4[[#This Row],[SALES]],SALES_DICT[1],0)))</f>
        <v>V</v>
      </c>
      <c r="I390" s="75" t="str">
        <f>IF(INDEX(Table1[DISKON],A:A)=0,"",INDEX(Table1[DISKON],A:A))</f>
        <v/>
      </c>
      <c r="J390" s="75" t="str">
        <f>IF(INDEX(Table1[DISKON NOTA],A:A)=0,"",INDEX(Table1[DISKON NOTA],A:A))</f>
        <v/>
      </c>
      <c r="K390" s="7">
        <f>INDEX(Table1[ISI_CONV],A:A)</f>
        <v>2</v>
      </c>
      <c r="L390" s="76">
        <f>INDEX(Table1[NOTA TOKO],Table4[[#This Row],[ROWID]])</f>
        <v>3414</v>
      </c>
      <c r="M390" s="74" t="str">
        <f>Table4[[#This Row],[SALES DICT]]</f>
        <v>V</v>
      </c>
      <c r="N390" s="74" t="str">
        <f>INDEX(Table1[TOKO-KOTA_H],A:A)</f>
        <v>ANEKA SERAGAM-BLITAR</v>
      </c>
      <c r="O390" s="74" t="str">
        <f>IF(INDEX(Table1[KODE BARANG],A:A)=0,"",INDEX(Table1[KODE BARANG],A:A))</f>
        <v>TAS-IM94</v>
      </c>
      <c r="P390" s="74" t="str">
        <f>INDEX(Table1[NAMA BARANG],A:A)</f>
        <v>TAS TIDUR GGH-M (6 MOTIF)</v>
      </c>
      <c r="Q390" s="74" t="str">
        <f>INDEX(Table1[ADA DI DAFTAR STOCK?],A:A)</f>
        <v>ADA</v>
      </c>
      <c r="R390" s="71" t="str">
        <f>SUBSTITUTE(_xlfn.NUMBERVALUE(Table4[[#This Row],[JUMLAH]],",","."),",",".")</f>
        <v>2</v>
      </c>
      <c r="S390" s="74" t="str">
        <f>INDEX(Table1[SATUAN_CONV],A:A)</f>
        <v>LSN</v>
      </c>
      <c r="T390" s="10" t="str">
        <f>SUBSTITUTE(_xlfn.NUMBERVALUE(Table4[[#This Row],[HARGA]],",","."),",",".")</f>
        <v>100000</v>
      </c>
      <c r="U390" s="12" t="str">
        <f>SUBSTITUTE(Table4[[#This Row],[DISKON]],",",".")</f>
        <v/>
      </c>
      <c r="V390" s="77" t="str">
        <f>SUBSTITUTE(Table4[[#This Row],[DISKON NOTA]],",",".")</f>
        <v/>
      </c>
      <c r="W390" s="78">
        <f>INDEX(Table1[TANGGAL NOTA_H],A:A)</f>
        <v>45532</v>
      </c>
      <c r="X390" s="78" t="str">
        <f>IF(INDEX(Table1[TANGGAL GUDANG_H],A:A)="","",INDEX(Table1[TANGGAL GUDANG_H],A:A))</f>
        <v/>
      </c>
      <c r="Y390" s="78">
        <f>INDEX(Table1[TANGGAL UPDATE_H],A:A)</f>
        <v>45535</v>
      </c>
      <c r="Z390" s="74" t="str">
        <f>INDEX(Table1[KOMENTAR_H],A:A)</f>
        <v/>
      </c>
      <c r="AA390" s="74"/>
      <c r="AB390" s="74">
        <f>IF(Table4[[#This Row],[DISKON]]="",Table4[[#This Row],[HARGA]],Table4[[#This Row],[HARGA]]*Table4[[#This Row],[DISKON]])</f>
        <v>100000</v>
      </c>
      <c r="AC390" s="74">
        <f>Table4[[#This Row],[TATAL DISKON]]*Table4[[#This Row],[JUMLAH]]</f>
        <v>200000</v>
      </c>
      <c r="AD390" s="74" t="str">
        <f>CONCATENATE(Table4[[#This Row],[SALES_C]],Table4[[#This Row],[NOTA TOKO]])</f>
        <v>V3414</v>
      </c>
      <c r="AE390" s="74">
        <f>INDEX(Table1[I],'4'!A:A)</f>
        <v>0</v>
      </c>
      <c r="AF390" s="74" t="e">
        <f>IF(Table4[[#This Row],[Column2]]="","",MATCH(Table4[[#This Row],[Column2]],AM:AM,0))</f>
        <v>#N/A</v>
      </c>
      <c r="AG390" s="74" t="str">
        <f>CONCATENATE(Table4[[#This Row],[TOKO-KOTA]],"_",Table4[[#This Row],[NAMA BARANG]])</f>
        <v>ANEKA SERAGAM-BLITAR_TAS TIDUR GGH-M (6 MOTIF)</v>
      </c>
      <c r="AH390" s="74" t="str">
        <f>CONCATENATE(Table4[[#This Row],[CONCAT_TOKO KOTA + NAMA BARANG]],"_",Table4[[#This Row],[HARGA_C]])</f>
        <v>ANEKA SERAGAM-BLITAR_TAS TIDUR GGH-M (6 MOTIF)_100000</v>
      </c>
      <c r="AI390" s="74"/>
      <c r="AK390" s="64">
        <v>2624</v>
      </c>
      <c r="AL390" s="8" t="s">
        <v>6664</v>
      </c>
      <c r="AM390" t="str">
        <f t="shared" si="6"/>
        <v>G2624</v>
      </c>
      <c r="AN390" t="e">
        <f>IF(Table10[[#This Row],[Column3]]="","",MATCH(Table10[[#This Row],[Column3]],AD:AD,0))</f>
        <v>#N/A</v>
      </c>
    </row>
    <row r="391" spans="1:40" ht="13.5" thickBot="1">
      <c r="A391" s="73">
        <v>435</v>
      </c>
      <c r="C391" s="74">
        <f>ROW()</f>
        <v>391</v>
      </c>
      <c r="D391" s="74">
        <f>INDEX(Table1[ROWID],A:A)</f>
        <v>428</v>
      </c>
      <c r="E391" s="74">
        <f>INDEX(Table1[//DBS],A:A)</f>
        <v>2918</v>
      </c>
      <c r="F391" s="74">
        <f>INDEX(Table1[HARGA_CONV],A:A)</f>
        <v>75000</v>
      </c>
      <c r="G391" s="74" t="str">
        <f>IF(INDEX(Table1[SALES_H],Table4[[#This Row],[ROWID]])=0,"",INDEX(Table1[SALES_H],Table4[[#This Row],[ROWID]]))</f>
        <v>E</v>
      </c>
      <c r="H391" s="74" t="str">
        <f>IF(Table4[[#This Row],[SALES]]="","",INDEX(SALES_DICT[2],MATCH(Table4[[#This Row],[SALES]],SALES_DICT[1],0)))</f>
        <v>V</v>
      </c>
      <c r="I391" s="75" t="str">
        <f>IF(INDEX(Table1[DISKON],A:A)=0,"",INDEX(Table1[DISKON],A:A))</f>
        <v/>
      </c>
      <c r="J391" s="75" t="str">
        <f>IF(INDEX(Table1[DISKON NOTA],A:A)=0,"",INDEX(Table1[DISKON NOTA],A:A))</f>
        <v/>
      </c>
      <c r="K391" s="7">
        <f>INDEX(Table1[ISI_CONV],A:A)</f>
        <v>2</v>
      </c>
      <c r="L391" s="76">
        <f>INDEX(Table1[NOTA TOKO],Table4[[#This Row],[ROWID]])</f>
        <v>3414</v>
      </c>
      <c r="M391" s="74" t="str">
        <f>Table4[[#This Row],[SALES DICT]]</f>
        <v>V</v>
      </c>
      <c r="N391" s="74" t="str">
        <f>INDEX(Table1[TOKO-KOTA_H],A:A)</f>
        <v>ANEKA SERAGAM-BLITAR</v>
      </c>
      <c r="O391" s="74" t="str">
        <f>IF(INDEX(Table1[KODE BARANG],A:A)=0,"",INDEX(Table1[KODE BARANG],A:A))</f>
        <v>TAS-IM93</v>
      </c>
      <c r="P391" s="74" t="str">
        <f>INDEX(Table1[NAMA BARANG],A:A)</f>
        <v>TAS TIDUR GGH-S (6 MOTIF)</v>
      </c>
      <c r="Q391" s="74" t="str">
        <f>INDEX(Table1[ADA DI DAFTAR STOCK?],A:A)</f>
        <v>ADA</v>
      </c>
      <c r="R391" s="71" t="str">
        <f>SUBSTITUTE(_xlfn.NUMBERVALUE(Table4[[#This Row],[JUMLAH]],",","."),",",".")</f>
        <v>2</v>
      </c>
      <c r="S391" s="74" t="str">
        <f>INDEX(Table1[SATUAN_CONV],A:A)</f>
        <v>LSN</v>
      </c>
      <c r="T391" s="10" t="str">
        <f>SUBSTITUTE(_xlfn.NUMBERVALUE(Table4[[#This Row],[HARGA]],",","."),",",".")</f>
        <v>75000</v>
      </c>
      <c r="U391" s="12" t="str">
        <f>SUBSTITUTE(Table4[[#This Row],[DISKON]],",",".")</f>
        <v/>
      </c>
      <c r="V391" s="77" t="str">
        <f>SUBSTITUTE(Table4[[#This Row],[DISKON NOTA]],",",".")</f>
        <v/>
      </c>
      <c r="W391" s="78">
        <f>INDEX(Table1[TANGGAL NOTA_H],A:A)</f>
        <v>45532</v>
      </c>
      <c r="X391" s="78" t="str">
        <f>IF(INDEX(Table1[TANGGAL GUDANG_H],A:A)="","",INDEX(Table1[TANGGAL GUDANG_H],A:A))</f>
        <v/>
      </c>
      <c r="Y391" s="78">
        <f>INDEX(Table1[TANGGAL UPDATE_H],A:A)</f>
        <v>45535</v>
      </c>
      <c r="Z391" s="74" t="str">
        <f>INDEX(Table1[KOMENTAR_H],A:A)</f>
        <v/>
      </c>
      <c r="AA391" s="74"/>
      <c r="AB391" s="74">
        <f>IF(Table4[[#This Row],[DISKON]]="",Table4[[#This Row],[HARGA]],Table4[[#This Row],[HARGA]]*Table4[[#This Row],[DISKON]])</f>
        <v>75000</v>
      </c>
      <c r="AC391" s="74">
        <f>Table4[[#This Row],[TATAL DISKON]]*Table4[[#This Row],[JUMLAH]]</f>
        <v>150000</v>
      </c>
      <c r="AD391" s="74" t="str">
        <f>CONCATENATE(Table4[[#This Row],[SALES_C]],Table4[[#This Row],[NOTA TOKO]])</f>
        <v>V3414</v>
      </c>
      <c r="AE391" s="74">
        <f>INDEX(Table1[I],'4'!A:A)</f>
        <v>0</v>
      </c>
      <c r="AF391" s="74" t="e">
        <f>IF(Table4[[#This Row],[Column2]]="","",MATCH(Table4[[#This Row],[Column2]],AM:AM,0))</f>
        <v>#N/A</v>
      </c>
      <c r="AG391" s="74" t="str">
        <f>CONCATENATE(Table4[[#This Row],[TOKO-KOTA]],"_",Table4[[#This Row],[NAMA BARANG]])</f>
        <v>ANEKA SERAGAM-BLITAR_TAS TIDUR GGH-S (6 MOTIF)</v>
      </c>
      <c r="AH391" s="74" t="str">
        <f>CONCATENATE(Table4[[#This Row],[CONCAT_TOKO KOTA + NAMA BARANG]],"_",Table4[[#This Row],[HARGA_C]])</f>
        <v>ANEKA SERAGAM-BLITAR_TAS TIDUR GGH-S (6 MOTIF)_75000</v>
      </c>
      <c r="AI391" s="74"/>
      <c r="AK391" s="64">
        <v>2624</v>
      </c>
      <c r="AL391" s="8" t="s">
        <v>6664</v>
      </c>
      <c r="AM391" t="str">
        <f t="shared" si="6"/>
        <v>G2624</v>
      </c>
      <c r="AN391" t="e">
        <f>IF(Table10[[#This Row],[Column3]]="","",MATCH(Table10[[#This Row],[Column3]],AD:AD,0))</f>
        <v>#N/A</v>
      </c>
    </row>
    <row r="392" spans="1:40" ht="13.5" thickBot="1">
      <c r="A392" s="73">
        <v>436</v>
      </c>
      <c r="C392" s="74">
        <f>ROW()</f>
        <v>392</v>
      </c>
      <c r="D392" s="74">
        <f>INDEX(Table1[ROWID],A:A)</f>
        <v>428</v>
      </c>
      <c r="E392" s="74">
        <f>INDEX(Table1[//DBS],A:A)</f>
        <v>2918</v>
      </c>
      <c r="F392" s="74">
        <f>INDEX(Table1[HARGA_CONV],A:A)</f>
        <v>75000</v>
      </c>
      <c r="G392" s="74" t="str">
        <f>IF(INDEX(Table1[SALES_H],Table4[[#This Row],[ROWID]])=0,"",INDEX(Table1[SALES_H],Table4[[#This Row],[ROWID]]))</f>
        <v>E</v>
      </c>
      <c r="H392" s="74" t="str">
        <f>IF(Table4[[#This Row],[SALES]]="","",INDEX(SALES_DICT[2],MATCH(Table4[[#This Row],[SALES]],SALES_DICT[1],0)))</f>
        <v>V</v>
      </c>
      <c r="I392" s="75" t="str">
        <f>IF(INDEX(Table1[DISKON],A:A)=0,"",INDEX(Table1[DISKON],A:A))</f>
        <v/>
      </c>
      <c r="J392" s="75" t="str">
        <f>IF(INDEX(Table1[DISKON NOTA],A:A)=0,"",INDEX(Table1[DISKON NOTA],A:A))</f>
        <v/>
      </c>
      <c r="K392" s="7">
        <f>INDEX(Table1[ISI_CONV],A:A)</f>
        <v>2</v>
      </c>
      <c r="L392" s="76">
        <f>INDEX(Table1[NOTA TOKO],Table4[[#This Row],[ROWID]])</f>
        <v>3414</v>
      </c>
      <c r="M392" s="74" t="str">
        <f>Table4[[#This Row],[SALES DICT]]</f>
        <v>V</v>
      </c>
      <c r="N392" s="74" t="str">
        <f>INDEX(Table1[TOKO-KOTA_H],A:A)</f>
        <v>ANEKA SERAGAM-BLITAR</v>
      </c>
      <c r="O392" s="74" t="str">
        <f>IF(INDEX(Table1[KODE BARANG],A:A)=0,"",INDEX(Table1[KODE BARANG],A:A))</f>
        <v>TAS-IM93</v>
      </c>
      <c r="P392" s="74" t="str">
        <f>INDEX(Table1[NAMA BARANG],A:A)</f>
        <v>TAS TIDUR GGH-S (6 MOTIF)</v>
      </c>
      <c r="Q392" s="74" t="str">
        <f>INDEX(Table1[ADA DI DAFTAR STOCK?],A:A)</f>
        <v>ADA</v>
      </c>
      <c r="R392" s="71" t="str">
        <f>SUBSTITUTE(_xlfn.NUMBERVALUE(Table4[[#This Row],[JUMLAH]],",","."),",",".")</f>
        <v>2</v>
      </c>
      <c r="S392" s="74" t="str">
        <f>INDEX(Table1[SATUAN_CONV],A:A)</f>
        <v>LSN</v>
      </c>
      <c r="T392" s="10" t="str">
        <f>SUBSTITUTE(_xlfn.NUMBERVALUE(Table4[[#This Row],[HARGA]],",","."),",",".")</f>
        <v>75000</v>
      </c>
      <c r="U392" s="12" t="str">
        <f>SUBSTITUTE(Table4[[#This Row],[DISKON]],",",".")</f>
        <v/>
      </c>
      <c r="V392" s="77" t="str">
        <f>SUBSTITUTE(Table4[[#This Row],[DISKON NOTA]],",",".")</f>
        <v/>
      </c>
      <c r="W392" s="78">
        <f>INDEX(Table1[TANGGAL NOTA_H],A:A)</f>
        <v>45532</v>
      </c>
      <c r="X392" s="78" t="str">
        <f>IF(INDEX(Table1[TANGGAL GUDANG_H],A:A)="","",INDEX(Table1[TANGGAL GUDANG_H],A:A))</f>
        <v/>
      </c>
      <c r="Y392" s="78">
        <f>INDEX(Table1[TANGGAL UPDATE_H],A:A)</f>
        <v>45535</v>
      </c>
      <c r="Z392" s="74" t="str">
        <f>INDEX(Table1[KOMENTAR_H],A:A)</f>
        <v/>
      </c>
      <c r="AA392" s="74"/>
      <c r="AB392" s="74">
        <f>IF(Table4[[#This Row],[DISKON]]="",Table4[[#This Row],[HARGA]],Table4[[#This Row],[HARGA]]*Table4[[#This Row],[DISKON]])</f>
        <v>75000</v>
      </c>
      <c r="AC392" s="74">
        <f>Table4[[#This Row],[TATAL DISKON]]*Table4[[#This Row],[JUMLAH]]</f>
        <v>150000</v>
      </c>
      <c r="AD392" s="74" t="str">
        <f>CONCATENATE(Table4[[#This Row],[SALES_C]],Table4[[#This Row],[NOTA TOKO]])</f>
        <v>V3414</v>
      </c>
      <c r="AE392" s="74">
        <f>INDEX(Table1[I],'4'!A:A)</f>
        <v>0</v>
      </c>
      <c r="AF392" s="74" t="e">
        <f>IF(Table4[[#This Row],[Column2]]="","",MATCH(Table4[[#This Row],[Column2]],AM:AM,0))</f>
        <v>#N/A</v>
      </c>
      <c r="AG392" s="74" t="str">
        <f>CONCATENATE(Table4[[#This Row],[TOKO-KOTA]],"_",Table4[[#This Row],[NAMA BARANG]])</f>
        <v>ANEKA SERAGAM-BLITAR_TAS TIDUR GGH-S (6 MOTIF)</v>
      </c>
      <c r="AH392" s="74" t="str">
        <f>CONCATENATE(Table4[[#This Row],[CONCAT_TOKO KOTA + NAMA BARANG]],"_",Table4[[#This Row],[HARGA_C]])</f>
        <v>ANEKA SERAGAM-BLITAR_TAS TIDUR GGH-S (6 MOTIF)_75000</v>
      </c>
      <c r="AI392" s="74"/>
      <c r="AK392" s="64">
        <v>2624</v>
      </c>
      <c r="AL392" s="8" t="s">
        <v>6664</v>
      </c>
      <c r="AM392" t="str">
        <f t="shared" si="6"/>
        <v>G2624</v>
      </c>
      <c r="AN392" t="e">
        <f>IF(Table10[[#This Row],[Column3]]="","",MATCH(Table10[[#This Row],[Column3]],AD:AD,0))</f>
        <v>#N/A</v>
      </c>
    </row>
    <row r="393" spans="1:40" ht="13.5" thickBot="1">
      <c r="A393" s="73">
        <v>437</v>
      </c>
      <c r="C393" s="74">
        <f>ROW()</f>
        <v>393</v>
      </c>
      <c r="D393" s="74">
        <f>INDEX(Table1[ROWID],A:A)</f>
        <v>428</v>
      </c>
      <c r="E393" s="74">
        <f>INDEX(Table1[//DBS],A:A)</f>
        <v>2918</v>
      </c>
      <c r="F393" s="74">
        <f>INDEX(Table1[HARGA_CONV],A:A)</f>
        <v>75000</v>
      </c>
      <c r="G393" s="74" t="str">
        <f>IF(INDEX(Table1[SALES_H],Table4[[#This Row],[ROWID]])=0,"",INDEX(Table1[SALES_H],Table4[[#This Row],[ROWID]]))</f>
        <v>E</v>
      </c>
      <c r="H393" s="74" t="str">
        <f>IF(Table4[[#This Row],[SALES]]="","",INDEX(SALES_DICT[2],MATCH(Table4[[#This Row],[SALES]],SALES_DICT[1],0)))</f>
        <v>V</v>
      </c>
      <c r="I393" s="75" t="str">
        <f>IF(INDEX(Table1[DISKON],A:A)=0,"",INDEX(Table1[DISKON],A:A))</f>
        <v/>
      </c>
      <c r="J393" s="75" t="str">
        <f>IF(INDEX(Table1[DISKON NOTA],A:A)=0,"",INDEX(Table1[DISKON NOTA],A:A))</f>
        <v/>
      </c>
      <c r="K393" s="7">
        <f>INDEX(Table1[ISI_CONV],A:A)</f>
        <v>2</v>
      </c>
      <c r="L393" s="76">
        <f>INDEX(Table1[NOTA TOKO],Table4[[#This Row],[ROWID]])</f>
        <v>3414</v>
      </c>
      <c r="M393" s="74" t="str">
        <f>Table4[[#This Row],[SALES DICT]]</f>
        <v>V</v>
      </c>
      <c r="N393" s="74" t="str">
        <f>INDEX(Table1[TOKO-KOTA_H],A:A)</f>
        <v>ANEKA SERAGAM-BLITAR</v>
      </c>
      <c r="O393" s="74" t="str">
        <f>IF(INDEX(Table1[KODE BARANG],A:A)=0,"",INDEX(Table1[KODE BARANG],A:A))</f>
        <v>TAS-IM93</v>
      </c>
      <c r="P393" s="74" t="str">
        <f>INDEX(Table1[NAMA BARANG],A:A)</f>
        <v>TAS TIDUR GGH-S (6 MOTIF)</v>
      </c>
      <c r="Q393" s="74" t="str">
        <f>INDEX(Table1[ADA DI DAFTAR STOCK?],A:A)</f>
        <v>ADA</v>
      </c>
      <c r="R393" s="71" t="str">
        <f>SUBSTITUTE(_xlfn.NUMBERVALUE(Table4[[#This Row],[JUMLAH]],",","."),",",".")</f>
        <v>2</v>
      </c>
      <c r="S393" s="74" t="str">
        <f>INDEX(Table1[SATUAN_CONV],A:A)</f>
        <v>LSN</v>
      </c>
      <c r="T393" s="10" t="str">
        <f>SUBSTITUTE(_xlfn.NUMBERVALUE(Table4[[#This Row],[HARGA]],",","."),",",".")</f>
        <v>75000</v>
      </c>
      <c r="U393" s="12" t="str">
        <f>SUBSTITUTE(Table4[[#This Row],[DISKON]],",",".")</f>
        <v/>
      </c>
      <c r="V393" s="77" t="str">
        <f>SUBSTITUTE(Table4[[#This Row],[DISKON NOTA]],",",".")</f>
        <v/>
      </c>
      <c r="W393" s="78">
        <f>INDEX(Table1[TANGGAL NOTA_H],A:A)</f>
        <v>45532</v>
      </c>
      <c r="X393" s="78" t="str">
        <f>IF(INDEX(Table1[TANGGAL GUDANG_H],A:A)="","",INDEX(Table1[TANGGAL GUDANG_H],A:A))</f>
        <v/>
      </c>
      <c r="Y393" s="78">
        <f>INDEX(Table1[TANGGAL UPDATE_H],A:A)</f>
        <v>45535</v>
      </c>
      <c r="Z393" s="74" t="str">
        <f>INDEX(Table1[KOMENTAR_H],A:A)</f>
        <v/>
      </c>
      <c r="AA393" s="74"/>
      <c r="AB393" s="74">
        <f>IF(Table4[[#This Row],[DISKON]]="",Table4[[#This Row],[HARGA]],Table4[[#This Row],[HARGA]]*Table4[[#This Row],[DISKON]])</f>
        <v>75000</v>
      </c>
      <c r="AC393" s="74">
        <f>Table4[[#This Row],[TATAL DISKON]]*Table4[[#This Row],[JUMLAH]]</f>
        <v>150000</v>
      </c>
      <c r="AD393" s="74" t="str">
        <f>CONCATENATE(Table4[[#This Row],[SALES_C]],Table4[[#This Row],[NOTA TOKO]])</f>
        <v>V3414</v>
      </c>
      <c r="AE393" s="74">
        <f>INDEX(Table1[I],'4'!A:A)</f>
        <v>0</v>
      </c>
      <c r="AF393" s="74" t="e">
        <f>IF(Table4[[#This Row],[Column2]]="","",MATCH(Table4[[#This Row],[Column2]],AM:AM,0))</f>
        <v>#N/A</v>
      </c>
      <c r="AG393" s="74" t="str">
        <f>CONCATENATE(Table4[[#This Row],[TOKO-KOTA]],"_",Table4[[#This Row],[NAMA BARANG]])</f>
        <v>ANEKA SERAGAM-BLITAR_TAS TIDUR GGH-S (6 MOTIF)</v>
      </c>
      <c r="AH393" s="74" t="str">
        <f>CONCATENATE(Table4[[#This Row],[CONCAT_TOKO KOTA + NAMA BARANG]],"_",Table4[[#This Row],[HARGA_C]])</f>
        <v>ANEKA SERAGAM-BLITAR_TAS TIDUR GGH-S (6 MOTIF)_75000</v>
      </c>
      <c r="AI393" s="74"/>
      <c r="AK393" s="64">
        <v>2624</v>
      </c>
      <c r="AL393" s="8" t="s">
        <v>6664</v>
      </c>
      <c r="AM393" t="str">
        <f t="shared" si="6"/>
        <v>G2624</v>
      </c>
      <c r="AN393" t="e">
        <f>IF(Table10[[#This Row],[Column3]]="","",MATCH(Table10[[#This Row],[Column3]],AD:AD,0))</f>
        <v>#N/A</v>
      </c>
    </row>
    <row r="394" spans="1:40" ht="13.5" thickBot="1">
      <c r="A394" s="73">
        <v>438</v>
      </c>
      <c r="C394" s="74">
        <f>ROW()</f>
        <v>394</v>
      </c>
      <c r="D394" s="74">
        <f>INDEX(Table1[ROWID],A:A)</f>
        <v>428</v>
      </c>
      <c r="E394" s="74">
        <f>INDEX(Table1[//DBS],A:A)</f>
        <v>2918</v>
      </c>
      <c r="F394" s="74">
        <f>INDEX(Table1[HARGA_CONV],A:A)</f>
        <v>75000</v>
      </c>
      <c r="G394" s="74" t="str">
        <f>IF(INDEX(Table1[SALES_H],Table4[[#This Row],[ROWID]])=0,"",INDEX(Table1[SALES_H],Table4[[#This Row],[ROWID]]))</f>
        <v>E</v>
      </c>
      <c r="H394" s="74" t="str">
        <f>IF(Table4[[#This Row],[SALES]]="","",INDEX(SALES_DICT[2],MATCH(Table4[[#This Row],[SALES]],SALES_DICT[1],0)))</f>
        <v>V</v>
      </c>
      <c r="I394" s="75" t="str">
        <f>IF(INDEX(Table1[DISKON],A:A)=0,"",INDEX(Table1[DISKON],A:A))</f>
        <v/>
      </c>
      <c r="J394" s="75" t="str">
        <f>IF(INDEX(Table1[DISKON NOTA],A:A)=0,"",INDEX(Table1[DISKON NOTA],A:A))</f>
        <v/>
      </c>
      <c r="K394" s="7">
        <f>INDEX(Table1[ISI_CONV],A:A)</f>
        <v>2</v>
      </c>
      <c r="L394" s="76">
        <f>INDEX(Table1[NOTA TOKO],Table4[[#This Row],[ROWID]])</f>
        <v>3414</v>
      </c>
      <c r="M394" s="74" t="str">
        <f>Table4[[#This Row],[SALES DICT]]</f>
        <v>V</v>
      </c>
      <c r="N394" s="74" t="str">
        <f>INDEX(Table1[TOKO-KOTA_H],A:A)</f>
        <v>ANEKA SERAGAM-BLITAR</v>
      </c>
      <c r="O394" s="74" t="str">
        <f>IF(INDEX(Table1[KODE BARANG],A:A)=0,"",INDEX(Table1[KODE BARANG],A:A))</f>
        <v>TAS-IM93</v>
      </c>
      <c r="P394" s="74" t="str">
        <f>INDEX(Table1[NAMA BARANG],A:A)</f>
        <v>TAS TIDUR GGH-S (6 MOTIF)</v>
      </c>
      <c r="Q394" s="74" t="str">
        <f>INDEX(Table1[ADA DI DAFTAR STOCK?],A:A)</f>
        <v>ADA</v>
      </c>
      <c r="R394" s="71" t="str">
        <f>SUBSTITUTE(_xlfn.NUMBERVALUE(Table4[[#This Row],[JUMLAH]],",","."),",",".")</f>
        <v>2</v>
      </c>
      <c r="S394" s="74" t="str">
        <f>INDEX(Table1[SATUAN_CONV],A:A)</f>
        <v>LSN</v>
      </c>
      <c r="T394" s="10" t="str">
        <f>SUBSTITUTE(_xlfn.NUMBERVALUE(Table4[[#This Row],[HARGA]],",","."),",",".")</f>
        <v>75000</v>
      </c>
      <c r="U394" s="12" t="str">
        <f>SUBSTITUTE(Table4[[#This Row],[DISKON]],",",".")</f>
        <v/>
      </c>
      <c r="V394" s="77" t="str">
        <f>SUBSTITUTE(Table4[[#This Row],[DISKON NOTA]],",",".")</f>
        <v/>
      </c>
      <c r="W394" s="78">
        <f>INDEX(Table1[TANGGAL NOTA_H],A:A)</f>
        <v>45532</v>
      </c>
      <c r="X394" s="78" t="str">
        <f>IF(INDEX(Table1[TANGGAL GUDANG_H],A:A)="","",INDEX(Table1[TANGGAL GUDANG_H],A:A))</f>
        <v/>
      </c>
      <c r="Y394" s="78">
        <f>INDEX(Table1[TANGGAL UPDATE_H],A:A)</f>
        <v>45535</v>
      </c>
      <c r="Z394" s="74" t="str">
        <f>INDEX(Table1[KOMENTAR_H],A:A)</f>
        <v/>
      </c>
      <c r="AA394" s="74"/>
      <c r="AB394" s="74">
        <f>IF(Table4[[#This Row],[DISKON]]="",Table4[[#This Row],[HARGA]],Table4[[#This Row],[HARGA]]*Table4[[#This Row],[DISKON]])</f>
        <v>75000</v>
      </c>
      <c r="AC394" s="74">
        <f>Table4[[#This Row],[TATAL DISKON]]*Table4[[#This Row],[JUMLAH]]</f>
        <v>150000</v>
      </c>
      <c r="AD394" s="74" t="str">
        <f>CONCATENATE(Table4[[#This Row],[SALES_C]],Table4[[#This Row],[NOTA TOKO]])</f>
        <v>V3414</v>
      </c>
      <c r="AE394" s="74">
        <f>INDEX(Table1[I],'4'!A:A)</f>
        <v>0</v>
      </c>
      <c r="AF394" s="74" t="e">
        <f>IF(Table4[[#This Row],[Column2]]="","",MATCH(Table4[[#This Row],[Column2]],AM:AM,0))</f>
        <v>#N/A</v>
      </c>
      <c r="AG394" s="74" t="str">
        <f>CONCATENATE(Table4[[#This Row],[TOKO-KOTA]],"_",Table4[[#This Row],[NAMA BARANG]])</f>
        <v>ANEKA SERAGAM-BLITAR_TAS TIDUR GGH-S (6 MOTIF)</v>
      </c>
      <c r="AH394" s="74" t="str">
        <f>CONCATENATE(Table4[[#This Row],[CONCAT_TOKO KOTA + NAMA BARANG]],"_",Table4[[#This Row],[HARGA_C]])</f>
        <v>ANEKA SERAGAM-BLITAR_TAS TIDUR GGH-S (6 MOTIF)_75000</v>
      </c>
      <c r="AI394" s="74"/>
      <c r="AK394" s="64">
        <v>2625</v>
      </c>
      <c r="AL394" s="8" t="s">
        <v>6664</v>
      </c>
      <c r="AM394" t="str">
        <f t="shared" si="6"/>
        <v>G2625</v>
      </c>
      <c r="AN394" t="e">
        <f>IF(Table10[[#This Row],[Column3]]="","",MATCH(Table10[[#This Row],[Column3]],AD:AD,0))</f>
        <v>#N/A</v>
      </c>
    </row>
    <row r="395" spans="1:40" ht="13.5" thickBot="1">
      <c r="A395" s="73">
        <v>439</v>
      </c>
      <c r="C395" s="74">
        <f>ROW()</f>
        <v>395</v>
      </c>
      <c r="D395" s="74">
        <f>INDEX(Table1[ROWID],A:A)</f>
        <v>428</v>
      </c>
      <c r="E395" s="74">
        <f>INDEX(Table1[//DBS],A:A)</f>
        <v>2918</v>
      </c>
      <c r="F395" s="74">
        <f>INDEX(Table1[HARGA_CONV],A:A)</f>
        <v>75000</v>
      </c>
      <c r="G395" s="74" t="str">
        <f>IF(INDEX(Table1[SALES_H],Table4[[#This Row],[ROWID]])=0,"",INDEX(Table1[SALES_H],Table4[[#This Row],[ROWID]]))</f>
        <v>E</v>
      </c>
      <c r="H395" s="74" t="str">
        <f>IF(Table4[[#This Row],[SALES]]="","",INDEX(SALES_DICT[2],MATCH(Table4[[#This Row],[SALES]],SALES_DICT[1],0)))</f>
        <v>V</v>
      </c>
      <c r="I395" s="75" t="str">
        <f>IF(INDEX(Table1[DISKON],A:A)=0,"",INDEX(Table1[DISKON],A:A))</f>
        <v/>
      </c>
      <c r="J395" s="75" t="str">
        <f>IF(INDEX(Table1[DISKON NOTA],A:A)=0,"",INDEX(Table1[DISKON NOTA],A:A))</f>
        <v/>
      </c>
      <c r="K395" s="7">
        <f>INDEX(Table1[ISI_CONV],A:A)</f>
        <v>2</v>
      </c>
      <c r="L395" s="76">
        <f>INDEX(Table1[NOTA TOKO],Table4[[#This Row],[ROWID]])</f>
        <v>3414</v>
      </c>
      <c r="M395" s="74" t="str">
        <f>Table4[[#This Row],[SALES DICT]]</f>
        <v>V</v>
      </c>
      <c r="N395" s="74" t="str">
        <f>INDEX(Table1[TOKO-KOTA_H],A:A)</f>
        <v>ANEKA SERAGAM-BLITAR</v>
      </c>
      <c r="O395" s="74" t="str">
        <f>IF(INDEX(Table1[KODE BARANG],A:A)=0,"",INDEX(Table1[KODE BARANG],A:A))</f>
        <v>TAS-IM93</v>
      </c>
      <c r="P395" s="74" t="str">
        <f>INDEX(Table1[NAMA BARANG],A:A)</f>
        <v>TAS TIDUR GGH-S (6 MOTIF)</v>
      </c>
      <c r="Q395" s="74" t="str">
        <f>INDEX(Table1[ADA DI DAFTAR STOCK?],A:A)</f>
        <v>ADA</v>
      </c>
      <c r="R395" s="71" t="str">
        <f>SUBSTITUTE(_xlfn.NUMBERVALUE(Table4[[#This Row],[JUMLAH]],",","."),",",".")</f>
        <v>2</v>
      </c>
      <c r="S395" s="74" t="str">
        <f>INDEX(Table1[SATUAN_CONV],A:A)</f>
        <v>LSN</v>
      </c>
      <c r="T395" s="10" t="str">
        <f>SUBSTITUTE(_xlfn.NUMBERVALUE(Table4[[#This Row],[HARGA]],",","."),",",".")</f>
        <v>75000</v>
      </c>
      <c r="U395" s="12" t="str">
        <f>SUBSTITUTE(Table4[[#This Row],[DISKON]],",",".")</f>
        <v/>
      </c>
      <c r="V395" s="77" t="str">
        <f>SUBSTITUTE(Table4[[#This Row],[DISKON NOTA]],",",".")</f>
        <v/>
      </c>
      <c r="W395" s="78">
        <f>INDEX(Table1[TANGGAL NOTA_H],A:A)</f>
        <v>45532</v>
      </c>
      <c r="X395" s="78" t="str">
        <f>IF(INDEX(Table1[TANGGAL GUDANG_H],A:A)="","",INDEX(Table1[TANGGAL GUDANG_H],A:A))</f>
        <v/>
      </c>
      <c r="Y395" s="78">
        <f>INDEX(Table1[TANGGAL UPDATE_H],A:A)</f>
        <v>45535</v>
      </c>
      <c r="Z395" s="74" t="str">
        <f>INDEX(Table1[KOMENTAR_H],A:A)</f>
        <v/>
      </c>
      <c r="AA395" s="74"/>
      <c r="AB395" s="74">
        <f>IF(Table4[[#This Row],[DISKON]]="",Table4[[#This Row],[HARGA]],Table4[[#This Row],[HARGA]]*Table4[[#This Row],[DISKON]])</f>
        <v>75000</v>
      </c>
      <c r="AC395" s="74">
        <f>Table4[[#This Row],[TATAL DISKON]]*Table4[[#This Row],[JUMLAH]]</f>
        <v>150000</v>
      </c>
      <c r="AD395" s="74" t="str">
        <f>CONCATENATE(Table4[[#This Row],[SALES_C]],Table4[[#This Row],[NOTA TOKO]])</f>
        <v>V3414</v>
      </c>
      <c r="AE395" s="74">
        <f>INDEX(Table1[I],'4'!A:A)</f>
        <v>0</v>
      </c>
      <c r="AF395" s="74" t="e">
        <f>IF(Table4[[#This Row],[Column2]]="","",MATCH(Table4[[#This Row],[Column2]],AM:AM,0))</f>
        <v>#N/A</v>
      </c>
      <c r="AG395" s="74" t="str">
        <f>CONCATENATE(Table4[[#This Row],[TOKO-KOTA]],"_",Table4[[#This Row],[NAMA BARANG]])</f>
        <v>ANEKA SERAGAM-BLITAR_TAS TIDUR GGH-S (6 MOTIF)</v>
      </c>
      <c r="AH395" s="74" t="str">
        <f>CONCATENATE(Table4[[#This Row],[CONCAT_TOKO KOTA + NAMA BARANG]],"_",Table4[[#This Row],[HARGA_C]])</f>
        <v>ANEKA SERAGAM-BLITAR_TAS TIDUR GGH-S (6 MOTIF)_75000</v>
      </c>
      <c r="AI395" s="74"/>
      <c r="AK395" s="64">
        <v>2625</v>
      </c>
      <c r="AL395" s="8" t="s">
        <v>6664</v>
      </c>
      <c r="AM395" t="str">
        <f t="shared" si="6"/>
        <v>G2625</v>
      </c>
      <c r="AN395" t="e">
        <f>IF(Table10[[#This Row],[Column3]]="","",MATCH(Table10[[#This Row],[Column3]],AD:AD,0))</f>
        <v>#N/A</v>
      </c>
    </row>
    <row r="396" spans="1:40" ht="13.5" thickBot="1">
      <c r="A396" s="73">
        <v>440</v>
      </c>
      <c r="C396" s="74">
        <f>ROW()</f>
        <v>396</v>
      </c>
      <c r="D396" s="74">
        <f>INDEX(Table1[ROWID],A:A)</f>
        <v>428</v>
      </c>
      <c r="E396" s="74">
        <f>INDEX(Table1[//DBS],A:A)</f>
        <v>2918</v>
      </c>
      <c r="F396" s="74">
        <f>INDEX(Table1[HARGA_CONV],A:A)</f>
        <v>75000</v>
      </c>
      <c r="G396" s="74" t="str">
        <f>IF(INDEX(Table1[SALES_H],Table4[[#This Row],[ROWID]])=0,"",INDEX(Table1[SALES_H],Table4[[#This Row],[ROWID]]))</f>
        <v>E</v>
      </c>
      <c r="H396" s="74" t="str">
        <f>IF(Table4[[#This Row],[SALES]]="","",INDEX(SALES_DICT[2],MATCH(Table4[[#This Row],[SALES]],SALES_DICT[1],0)))</f>
        <v>V</v>
      </c>
      <c r="I396" s="75" t="str">
        <f>IF(INDEX(Table1[DISKON],A:A)=0,"",INDEX(Table1[DISKON],A:A))</f>
        <v/>
      </c>
      <c r="J396" s="75" t="str">
        <f>IF(INDEX(Table1[DISKON NOTA],A:A)=0,"",INDEX(Table1[DISKON NOTA],A:A))</f>
        <v/>
      </c>
      <c r="K396" s="7">
        <f>INDEX(Table1[ISI_CONV],A:A)</f>
        <v>2</v>
      </c>
      <c r="L396" s="76">
        <f>INDEX(Table1[NOTA TOKO],Table4[[#This Row],[ROWID]])</f>
        <v>3414</v>
      </c>
      <c r="M396" s="74" t="str">
        <f>Table4[[#This Row],[SALES DICT]]</f>
        <v>V</v>
      </c>
      <c r="N396" s="74" t="str">
        <f>INDEX(Table1[TOKO-KOTA_H],A:A)</f>
        <v>ANEKA SERAGAM-BLITAR</v>
      </c>
      <c r="O396" s="74" t="str">
        <f>IF(INDEX(Table1[KODE BARANG],A:A)=0,"",INDEX(Table1[KODE BARANG],A:A))</f>
        <v>TAS-IM93</v>
      </c>
      <c r="P396" s="74" t="str">
        <f>INDEX(Table1[NAMA BARANG],A:A)</f>
        <v>TAS TIDUR GGH-S (6 MOTIF)</v>
      </c>
      <c r="Q396" s="74" t="str">
        <f>INDEX(Table1[ADA DI DAFTAR STOCK?],A:A)</f>
        <v>ADA</v>
      </c>
      <c r="R396" s="71" t="str">
        <f>SUBSTITUTE(_xlfn.NUMBERVALUE(Table4[[#This Row],[JUMLAH]],",","."),",",".")</f>
        <v>2</v>
      </c>
      <c r="S396" s="74" t="str">
        <f>INDEX(Table1[SATUAN_CONV],A:A)</f>
        <v>LSN</v>
      </c>
      <c r="T396" s="10" t="str">
        <f>SUBSTITUTE(_xlfn.NUMBERVALUE(Table4[[#This Row],[HARGA]],",","."),",",".")</f>
        <v>75000</v>
      </c>
      <c r="U396" s="12" t="str">
        <f>SUBSTITUTE(Table4[[#This Row],[DISKON]],",",".")</f>
        <v/>
      </c>
      <c r="V396" s="77" t="str">
        <f>SUBSTITUTE(Table4[[#This Row],[DISKON NOTA]],",",".")</f>
        <v/>
      </c>
      <c r="W396" s="78">
        <f>INDEX(Table1[TANGGAL NOTA_H],A:A)</f>
        <v>45532</v>
      </c>
      <c r="X396" s="78" t="str">
        <f>IF(INDEX(Table1[TANGGAL GUDANG_H],A:A)="","",INDEX(Table1[TANGGAL GUDANG_H],A:A))</f>
        <v/>
      </c>
      <c r="Y396" s="78">
        <f>INDEX(Table1[TANGGAL UPDATE_H],A:A)</f>
        <v>45535</v>
      </c>
      <c r="Z396" s="74" t="str">
        <f>INDEX(Table1[KOMENTAR_H],A:A)</f>
        <v/>
      </c>
      <c r="AA396" s="74"/>
      <c r="AB396" s="74">
        <f>IF(Table4[[#This Row],[DISKON]]="",Table4[[#This Row],[HARGA]],Table4[[#This Row],[HARGA]]*Table4[[#This Row],[DISKON]])</f>
        <v>75000</v>
      </c>
      <c r="AC396" s="74">
        <f>Table4[[#This Row],[TATAL DISKON]]*Table4[[#This Row],[JUMLAH]]</f>
        <v>150000</v>
      </c>
      <c r="AD396" s="74" t="str">
        <f>CONCATENATE(Table4[[#This Row],[SALES_C]],Table4[[#This Row],[NOTA TOKO]])</f>
        <v>V3414</v>
      </c>
      <c r="AE396" s="74">
        <f>INDEX(Table1[I],'4'!A:A)</f>
        <v>0</v>
      </c>
      <c r="AF396" s="74" t="e">
        <f>IF(Table4[[#This Row],[Column2]]="","",MATCH(Table4[[#This Row],[Column2]],AM:AM,0))</f>
        <v>#N/A</v>
      </c>
      <c r="AG396" s="74" t="str">
        <f>CONCATENATE(Table4[[#This Row],[TOKO-KOTA]],"_",Table4[[#This Row],[NAMA BARANG]])</f>
        <v>ANEKA SERAGAM-BLITAR_TAS TIDUR GGH-S (6 MOTIF)</v>
      </c>
      <c r="AH396" s="74" t="str">
        <f>CONCATENATE(Table4[[#This Row],[CONCAT_TOKO KOTA + NAMA BARANG]],"_",Table4[[#This Row],[HARGA_C]])</f>
        <v>ANEKA SERAGAM-BLITAR_TAS TIDUR GGH-S (6 MOTIF)_75000</v>
      </c>
      <c r="AI396" s="74"/>
      <c r="AK396" s="64">
        <v>2625</v>
      </c>
      <c r="AL396" s="8" t="s">
        <v>6664</v>
      </c>
      <c r="AM396" t="str">
        <f t="shared" si="6"/>
        <v>G2625</v>
      </c>
      <c r="AN396" t="e">
        <f>IF(Table10[[#This Row],[Column3]]="","",MATCH(Table10[[#This Row],[Column3]],AD:AD,0))</f>
        <v>#N/A</v>
      </c>
    </row>
    <row r="397" spans="1:40" ht="13.5" thickBot="1">
      <c r="A397" s="73">
        <v>441</v>
      </c>
      <c r="C397" s="74">
        <f>ROW()</f>
        <v>397</v>
      </c>
      <c r="D397" s="74">
        <f>INDEX(Table1[ROWID],A:A)</f>
        <v>428</v>
      </c>
      <c r="E397" s="74">
        <f>INDEX(Table1[//DBS],A:A)</f>
        <v>3199</v>
      </c>
      <c r="F397" s="74">
        <f>INDEX(Table1[HARGA_CONV],A:A)</f>
        <v>135000</v>
      </c>
      <c r="G397" s="74" t="str">
        <f>IF(INDEX(Table1[SALES_H],Table4[[#This Row],[ROWID]])=0,"",INDEX(Table1[SALES_H],Table4[[#This Row],[ROWID]]))</f>
        <v>E</v>
      </c>
      <c r="H397" s="74" t="str">
        <f>IF(Table4[[#This Row],[SALES]]="","",INDEX(SALES_DICT[2],MATCH(Table4[[#This Row],[SALES]],SALES_DICT[1],0)))</f>
        <v>V</v>
      </c>
      <c r="I397" s="75" t="str">
        <f>IF(INDEX(Table1[DISKON],A:A)=0,"",INDEX(Table1[DISKON],A:A))</f>
        <v/>
      </c>
      <c r="J397" s="75" t="str">
        <f>IF(INDEX(Table1[DISKON NOTA],A:A)=0,"",INDEX(Table1[DISKON NOTA],A:A))</f>
        <v/>
      </c>
      <c r="K397" s="7">
        <f>INDEX(Table1[ISI_CONV],A:A)</f>
        <v>1</v>
      </c>
      <c r="L397" s="76">
        <f>INDEX(Table1[NOTA TOKO],Table4[[#This Row],[ROWID]])</f>
        <v>3414</v>
      </c>
      <c r="M397" s="74" t="str">
        <f>Table4[[#This Row],[SALES DICT]]</f>
        <v>V</v>
      </c>
      <c r="N397" s="74" t="str">
        <f>INDEX(Table1[TOKO-KOTA_H],A:A)</f>
        <v>ANEKA SERAGAM-BLITAR</v>
      </c>
      <c r="O397" s="74" t="str">
        <f>IF(INDEX(Table1[KODE BARANG],A:A)=0,"",INDEX(Table1[KODE BARANG],A:A))</f>
        <v>TAS-IM428</v>
      </c>
      <c r="P397" s="74" t="str">
        <f>INDEX(Table1[NAMA BARANG],A:A)</f>
        <v>TAS TALI GG-L BESAR 1958 GLITER</v>
      </c>
      <c r="Q397" s="74" t="str">
        <f>INDEX(Table1[ADA DI DAFTAR STOCK?],A:A)</f>
        <v>ADA</v>
      </c>
      <c r="R397" s="71" t="str">
        <f>SUBSTITUTE(_xlfn.NUMBERVALUE(Table4[[#This Row],[JUMLAH]],",","."),",",".")</f>
        <v>1</v>
      </c>
      <c r="S397" s="74" t="str">
        <f>INDEX(Table1[SATUAN_CONV],A:A)</f>
        <v>LSN</v>
      </c>
      <c r="T397" s="10" t="str">
        <f>SUBSTITUTE(_xlfn.NUMBERVALUE(Table4[[#This Row],[HARGA]],",","."),",",".")</f>
        <v>135000</v>
      </c>
      <c r="U397" s="12" t="str">
        <f>SUBSTITUTE(Table4[[#This Row],[DISKON]],",",".")</f>
        <v/>
      </c>
      <c r="V397" s="77" t="str">
        <f>SUBSTITUTE(Table4[[#This Row],[DISKON NOTA]],",",".")</f>
        <v/>
      </c>
      <c r="W397" s="78">
        <f>INDEX(Table1[TANGGAL NOTA_H],A:A)</f>
        <v>45532</v>
      </c>
      <c r="X397" s="78" t="str">
        <f>IF(INDEX(Table1[TANGGAL GUDANG_H],A:A)="","",INDEX(Table1[TANGGAL GUDANG_H],A:A))</f>
        <v/>
      </c>
      <c r="Y397" s="78">
        <f>INDEX(Table1[TANGGAL UPDATE_H],A:A)</f>
        <v>45535</v>
      </c>
      <c r="Z397" s="74" t="str">
        <f>INDEX(Table1[KOMENTAR_H],A:A)</f>
        <v/>
      </c>
      <c r="AA397" s="74"/>
      <c r="AB397" s="74">
        <f>IF(Table4[[#This Row],[DISKON]]="",Table4[[#This Row],[HARGA]],Table4[[#This Row],[HARGA]]*Table4[[#This Row],[DISKON]])</f>
        <v>135000</v>
      </c>
      <c r="AC397" s="74">
        <f>Table4[[#This Row],[TATAL DISKON]]*Table4[[#This Row],[JUMLAH]]</f>
        <v>135000</v>
      </c>
      <c r="AD397" s="74" t="str">
        <f>CONCATENATE(Table4[[#This Row],[SALES_C]],Table4[[#This Row],[NOTA TOKO]])</f>
        <v>V3414</v>
      </c>
      <c r="AE397" s="74">
        <f>INDEX(Table1[I],'4'!A:A)</f>
        <v>0</v>
      </c>
      <c r="AF397" s="74" t="e">
        <f>IF(Table4[[#This Row],[Column2]]="","",MATCH(Table4[[#This Row],[Column2]],AM:AM,0))</f>
        <v>#N/A</v>
      </c>
      <c r="AG397" s="74" t="str">
        <f>CONCATENATE(Table4[[#This Row],[TOKO-KOTA]],"_",Table4[[#This Row],[NAMA BARANG]])</f>
        <v>ANEKA SERAGAM-BLITAR_TAS TALI GG-L BESAR 1958 GLITER</v>
      </c>
      <c r="AH397" s="74" t="str">
        <f>CONCATENATE(Table4[[#This Row],[CONCAT_TOKO KOTA + NAMA BARANG]],"_",Table4[[#This Row],[HARGA_C]])</f>
        <v>ANEKA SERAGAM-BLITAR_TAS TALI GG-L BESAR 1958 GLITER_135000</v>
      </c>
      <c r="AI397" s="74"/>
      <c r="AK397" s="64">
        <v>3002</v>
      </c>
      <c r="AL397" s="8" t="s">
        <v>6664</v>
      </c>
      <c r="AM397" t="str">
        <f t="shared" si="6"/>
        <v>G3002</v>
      </c>
      <c r="AN397" t="e">
        <f>IF(Table10[[#This Row],[Column3]]="","",MATCH(Table10[[#This Row],[Column3]],AD:AD,0))</f>
        <v>#N/A</v>
      </c>
    </row>
    <row r="398" spans="1:40" ht="13.5" thickBot="1">
      <c r="A398" s="73">
        <v>442</v>
      </c>
      <c r="C398" s="74">
        <f>ROW()</f>
        <v>398</v>
      </c>
      <c r="D398" s="74">
        <f>INDEX(Table1[ROWID],A:A)</f>
        <v>428</v>
      </c>
      <c r="E398" s="74">
        <f>INDEX(Table1[//DBS],A:A)</f>
        <v>3199</v>
      </c>
      <c r="F398" s="74">
        <f>INDEX(Table1[HARGA_CONV],A:A)</f>
        <v>135000</v>
      </c>
      <c r="G398" s="74" t="str">
        <f>IF(INDEX(Table1[SALES_H],Table4[[#This Row],[ROWID]])=0,"",INDEX(Table1[SALES_H],Table4[[#This Row],[ROWID]]))</f>
        <v>E</v>
      </c>
      <c r="H398" s="74" t="str">
        <f>IF(Table4[[#This Row],[SALES]]="","",INDEX(SALES_DICT[2],MATCH(Table4[[#This Row],[SALES]],SALES_DICT[1],0)))</f>
        <v>V</v>
      </c>
      <c r="I398" s="75" t="str">
        <f>IF(INDEX(Table1[DISKON],A:A)=0,"",INDEX(Table1[DISKON],A:A))</f>
        <v/>
      </c>
      <c r="J398" s="75" t="str">
        <f>IF(INDEX(Table1[DISKON NOTA],A:A)=0,"",INDEX(Table1[DISKON NOTA],A:A))</f>
        <v/>
      </c>
      <c r="K398" s="7">
        <f>INDEX(Table1[ISI_CONV],A:A)</f>
        <v>1</v>
      </c>
      <c r="L398" s="76">
        <f>INDEX(Table1[NOTA TOKO],Table4[[#This Row],[ROWID]])</f>
        <v>3414</v>
      </c>
      <c r="M398" s="74" t="str">
        <f>Table4[[#This Row],[SALES DICT]]</f>
        <v>V</v>
      </c>
      <c r="N398" s="74" t="str">
        <f>INDEX(Table1[TOKO-KOTA_H],A:A)</f>
        <v>ANEKA SERAGAM-BLITAR</v>
      </c>
      <c r="O398" s="74" t="str">
        <f>IF(INDEX(Table1[KODE BARANG],A:A)=0,"",INDEX(Table1[KODE BARANG],A:A))</f>
        <v>TAS-IM428</v>
      </c>
      <c r="P398" s="74" t="str">
        <f>INDEX(Table1[NAMA BARANG],A:A)</f>
        <v>TAS TALI GG-L BESAR 1958 GLITER</v>
      </c>
      <c r="Q398" s="74" t="str">
        <f>INDEX(Table1[ADA DI DAFTAR STOCK?],A:A)</f>
        <v>ADA</v>
      </c>
      <c r="R398" s="71" t="str">
        <f>SUBSTITUTE(_xlfn.NUMBERVALUE(Table4[[#This Row],[JUMLAH]],",","."),",",".")</f>
        <v>1</v>
      </c>
      <c r="S398" s="74" t="str">
        <f>INDEX(Table1[SATUAN_CONV],A:A)</f>
        <v>LSN</v>
      </c>
      <c r="T398" s="10" t="str">
        <f>SUBSTITUTE(_xlfn.NUMBERVALUE(Table4[[#This Row],[HARGA]],",","."),",",".")</f>
        <v>135000</v>
      </c>
      <c r="U398" s="12" t="str">
        <f>SUBSTITUTE(Table4[[#This Row],[DISKON]],",",".")</f>
        <v/>
      </c>
      <c r="V398" s="77" t="str">
        <f>SUBSTITUTE(Table4[[#This Row],[DISKON NOTA]],",",".")</f>
        <v/>
      </c>
      <c r="W398" s="78">
        <f>INDEX(Table1[TANGGAL NOTA_H],A:A)</f>
        <v>45532</v>
      </c>
      <c r="X398" s="78" t="str">
        <f>IF(INDEX(Table1[TANGGAL GUDANG_H],A:A)="","",INDEX(Table1[TANGGAL GUDANG_H],A:A))</f>
        <v/>
      </c>
      <c r="Y398" s="78">
        <f>INDEX(Table1[TANGGAL UPDATE_H],A:A)</f>
        <v>45535</v>
      </c>
      <c r="Z398" s="74" t="str">
        <f>INDEX(Table1[KOMENTAR_H],A:A)</f>
        <v/>
      </c>
      <c r="AA398" s="74"/>
      <c r="AB398" s="74">
        <f>IF(Table4[[#This Row],[DISKON]]="",Table4[[#This Row],[HARGA]],Table4[[#This Row],[HARGA]]*Table4[[#This Row],[DISKON]])</f>
        <v>135000</v>
      </c>
      <c r="AC398" s="74">
        <f>Table4[[#This Row],[TATAL DISKON]]*Table4[[#This Row],[JUMLAH]]</f>
        <v>135000</v>
      </c>
      <c r="AD398" s="74" t="str">
        <f>CONCATENATE(Table4[[#This Row],[SALES_C]],Table4[[#This Row],[NOTA TOKO]])</f>
        <v>V3414</v>
      </c>
      <c r="AE398" s="74">
        <f>INDEX(Table1[I],'4'!A:A)</f>
        <v>0</v>
      </c>
      <c r="AF398" s="74" t="e">
        <f>IF(Table4[[#This Row],[Column2]]="","",MATCH(Table4[[#This Row],[Column2]],AM:AM,0))</f>
        <v>#N/A</v>
      </c>
      <c r="AG398" s="74" t="str">
        <f>CONCATENATE(Table4[[#This Row],[TOKO-KOTA]],"_",Table4[[#This Row],[NAMA BARANG]])</f>
        <v>ANEKA SERAGAM-BLITAR_TAS TALI GG-L BESAR 1958 GLITER</v>
      </c>
      <c r="AH398" s="74" t="str">
        <f>CONCATENATE(Table4[[#This Row],[CONCAT_TOKO KOTA + NAMA BARANG]],"_",Table4[[#This Row],[HARGA_C]])</f>
        <v>ANEKA SERAGAM-BLITAR_TAS TALI GG-L BESAR 1958 GLITER_135000</v>
      </c>
      <c r="AI398" s="74"/>
      <c r="AK398" s="64">
        <v>3002</v>
      </c>
      <c r="AL398" s="8" t="s">
        <v>6664</v>
      </c>
      <c r="AM398" t="str">
        <f t="shared" si="6"/>
        <v>G3002</v>
      </c>
      <c r="AN398" t="e">
        <f>IF(Table10[[#This Row],[Column3]]="","",MATCH(Table10[[#This Row],[Column3]],AD:AD,0))</f>
        <v>#N/A</v>
      </c>
    </row>
    <row r="399" spans="1:40" ht="13.5" thickBot="1">
      <c r="A399" s="73">
        <v>443</v>
      </c>
      <c r="C399" s="74">
        <f>ROW()</f>
        <v>399</v>
      </c>
      <c r="D399" s="74">
        <f>INDEX(Table1[ROWID],A:A)</f>
        <v>428</v>
      </c>
      <c r="E399" s="74">
        <f>INDEX(Table1[//DBS],A:A)</f>
        <v>3199</v>
      </c>
      <c r="F399" s="74">
        <f>INDEX(Table1[HARGA_CONV],A:A)</f>
        <v>135000</v>
      </c>
      <c r="G399" s="74" t="str">
        <f>IF(INDEX(Table1[SALES_H],Table4[[#This Row],[ROWID]])=0,"",INDEX(Table1[SALES_H],Table4[[#This Row],[ROWID]]))</f>
        <v>E</v>
      </c>
      <c r="H399" s="74" t="str">
        <f>IF(Table4[[#This Row],[SALES]]="","",INDEX(SALES_DICT[2],MATCH(Table4[[#This Row],[SALES]],SALES_DICT[1],0)))</f>
        <v>V</v>
      </c>
      <c r="I399" s="75" t="str">
        <f>IF(INDEX(Table1[DISKON],A:A)=0,"",INDEX(Table1[DISKON],A:A))</f>
        <v/>
      </c>
      <c r="J399" s="75" t="str">
        <f>IF(INDEX(Table1[DISKON NOTA],A:A)=0,"",INDEX(Table1[DISKON NOTA],A:A))</f>
        <v/>
      </c>
      <c r="K399" s="7">
        <f>INDEX(Table1[ISI_CONV],A:A)</f>
        <v>1</v>
      </c>
      <c r="L399" s="76">
        <f>INDEX(Table1[NOTA TOKO],Table4[[#This Row],[ROWID]])</f>
        <v>3414</v>
      </c>
      <c r="M399" s="74" t="str">
        <f>Table4[[#This Row],[SALES DICT]]</f>
        <v>V</v>
      </c>
      <c r="N399" s="74" t="str">
        <f>INDEX(Table1[TOKO-KOTA_H],A:A)</f>
        <v>ANEKA SERAGAM-BLITAR</v>
      </c>
      <c r="O399" s="74" t="str">
        <f>IF(INDEX(Table1[KODE BARANG],A:A)=0,"",INDEX(Table1[KODE BARANG],A:A))</f>
        <v>TAS-IM428</v>
      </c>
      <c r="P399" s="74" t="str">
        <f>INDEX(Table1[NAMA BARANG],A:A)</f>
        <v>TAS TALI GG-L BESAR 1958 GLITER</v>
      </c>
      <c r="Q399" s="74" t="str">
        <f>INDEX(Table1[ADA DI DAFTAR STOCK?],A:A)</f>
        <v>ADA</v>
      </c>
      <c r="R399" s="71" t="str">
        <f>SUBSTITUTE(_xlfn.NUMBERVALUE(Table4[[#This Row],[JUMLAH]],",","."),",",".")</f>
        <v>1</v>
      </c>
      <c r="S399" s="74" t="str">
        <f>INDEX(Table1[SATUAN_CONV],A:A)</f>
        <v>LSN</v>
      </c>
      <c r="T399" s="10" t="str">
        <f>SUBSTITUTE(_xlfn.NUMBERVALUE(Table4[[#This Row],[HARGA]],",","."),",",".")</f>
        <v>135000</v>
      </c>
      <c r="U399" s="12" t="str">
        <f>SUBSTITUTE(Table4[[#This Row],[DISKON]],",",".")</f>
        <v/>
      </c>
      <c r="V399" s="77" t="str">
        <f>SUBSTITUTE(Table4[[#This Row],[DISKON NOTA]],",",".")</f>
        <v/>
      </c>
      <c r="W399" s="78">
        <f>INDEX(Table1[TANGGAL NOTA_H],A:A)</f>
        <v>45532</v>
      </c>
      <c r="X399" s="78" t="str">
        <f>IF(INDEX(Table1[TANGGAL GUDANG_H],A:A)="","",INDEX(Table1[TANGGAL GUDANG_H],A:A))</f>
        <v/>
      </c>
      <c r="Y399" s="78">
        <f>INDEX(Table1[TANGGAL UPDATE_H],A:A)</f>
        <v>45535</v>
      </c>
      <c r="Z399" s="74" t="str">
        <f>INDEX(Table1[KOMENTAR_H],A:A)</f>
        <v/>
      </c>
      <c r="AA399" s="74"/>
      <c r="AB399" s="74">
        <f>IF(Table4[[#This Row],[DISKON]]="",Table4[[#This Row],[HARGA]],Table4[[#This Row],[HARGA]]*Table4[[#This Row],[DISKON]])</f>
        <v>135000</v>
      </c>
      <c r="AC399" s="74">
        <f>Table4[[#This Row],[TATAL DISKON]]*Table4[[#This Row],[JUMLAH]]</f>
        <v>135000</v>
      </c>
      <c r="AD399" s="74" t="str">
        <f>CONCATENATE(Table4[[#This Row],[SALES_C]],Table4[[#This Row],[NOTA TOKO]])</f>
        <v>V3414</v>
      </c>
      <c r="AE399" s="74">
        <f>INDEX(Table1[I],'4'!A:A)</f>
        <v>0</v>
      </c>
      <c r="AF399" s="74" t="e">
        <f>IF(Table4[[#This Row],[Column2]]="","",MATCH(Table4[[#This Row],[Column2]],AM:AM,0))</f>
        <v>#N/A</v>
      </c>
      <c r="AG399" s="74" t="str">
        <f>CONCATENATE(Table4[[#This Row],[TOKO-KOTA]],"_",Table4[[#This Row],[NAMA BARANG]])</f>
        <v>ANEKA SERAGAM-BLITAR_TAS TALI GG-L BESAR 1958 GLITER</v>
      </c>
      <c r="AH399" s="74" t="str">
        <f>CONCATENATE(Table4[[#This Row],[CONCAT_TOKO KOTA + NAMA BARANG]],"_",Table4[[#This Row],[HARGA_C]])</f>
        <v>ANEKA SERAGAM-BLITAR_TAS TALI GG-L BESAR 1958 GLITER_135000</v>
      </c>
      <c r="AI399" s="74"/>
      <c r="AK399" s="64">
        <v>3002</v>
      </c>
      <c r="AL399" s="8" t="s">
        <v>6664</v>
      </c>
      <c r="AM399" t="str">
        <f t="shared" si="6"/>
        <v>G3002</v>
      </c>
      <c r="AN399" t="e">
        <f>IF(Table10[[#This Row],[Column3]]="","",MATCH(Table10[[#This Row],[Column3]],AD:AD,0))</f>
        <v>#N/A</v>
      </c>
    </row>
    <row r="400" spans="1:40" ht="13.5" thickBot="1">
      <c r="A400" s="73">
        <v>445</v>
      </c>
      <c r="C400" s="74">
        <f>ROW()</f>
        <v>400</v>
      </c>
      <c r="D400" s="74">
        <f>INDEX(Table1[ROWID],A:A)</f>
        <v>445</v>
      </c>
      <c r="E400" s="74">
        <f>INDEX(Table1[//DBS],A:A)</f>
        <v>3203</v>
      </c>
      <c r="F400" s="74">
        <f>INDEX(Table1[HARGA_CONV],A:A)</f>
        <v>135000</v>
      </c>
      <c r="G400" s="74" t="str">
        <f>IF(INDEX(Table1[SALES_H],Table4[[#This Row],[ROWID]])=0,"",INDEX(Table1[SALES_H],Table4[[#This Row],[ROWID]]))</f>
        <v>E</v>
      </c>
      <c r="H400" s="74" t="str">
        <f>IF(Table4[[#This Row],[SALES]]="","",INDEX(SALES_DICT[2],MATCH(Table4[[#This Row],[SALES]],SALES_DICT[1],0)))</f>
        <v>V</v>
      </c>
      <c r="I400" s="75" t="str">
        <f>IF(INDEX(Table1[DISKON],A:A)=0,"",INDEX(Table1[DISKON],A:A))</f>
        <v/>
      </c>
      <c r="J400" s="75" t="str">
        <f>IF(INDEX(Table1[DISKON NOTA],A:A)=0,"",INDEX(Table1[DISKON NOTA],A:A))</f>
        <v/>
      </c>
      <c r="K400" s="7">
        <f>INDEX(Table1[ISI_CONV],A:A)</f>
        <v>1</v>
      </c>
      <c r="L400" s="76">
        <f>INDEX(Table1[NOTA TOKO],Table4[[#This Row],[ROWID]])</f>
        <v>3415</v>
      </c>
      <c r="M400" s="74" t="str">
        <f>Table4[[#This Row],[SALES DICT]]</f>
        <v>V</v>
      </c>
      <c r="N400" s="74" t="str">
        <f>INDEX(Table1[TOKO-KOTA_H],A:A)</f>
        <v>ANEKA SERAGAM-BLITAR</v>
      </c>
      <c r="O400" s="74" t="str">
        <f>IF(INDEX(Table1[KODE BARANG],A:A)=0,"",INDEX(Table1[KODE BARANG],A:A))</f>
        <v>TAS-IM432</v>
      </c>
      <c r="P400" s="74" t="str">
        <f>INDEX(Table1[NAMA BARANG],A:A)</f>
        <v>TAS TALI GG-L BESAR 2915 TIMBUL GILAP</v>
      </c>
      <c r="Q400" s="74" t="str">
        <f>INDEX(Table1[ADA DI DAFTAR STOCK?],A:A)</f>
        <v>ADA</v>
      </c>
      <c r="R400" s="71" t="str">
        <f>SUBSTITUTE(_xlfn.NUMBERVALUE(Table4[[#This Row],[JUMLAH]],",","."),",",".")</f>
        <v>1</v>
      </c>
      <c r="S400" s="74" t="str">
        <f>INDEX(Table1[SATUAN_CONV],A:A)</f>
        <v>LSN</v>
      </c>
      <c r="T400" s="10" t="str">
        <f>SUBSTITUTE(_xlfn.NUMBERVALUE(Table4[[#This Row],[HARGA]],",","."),",",".")</f>
        <v>135000</v>
      </c>
      <c r="U400" s="12" t="str">
        <f>SUBSTITUTE(Table4[[#This Row],[DISKON]],",",".")</f>
        <v/>
      </c>
      <c r="V400" s="77" t="str">
        <f>SUBSTITUTE(Table4[[#This Row],[DISKON NOTA]],",",".")</f>
        <v/>
      </c>
      <c r="W400" s="78">
        <f>INDEX(Table1[TANGGAL NOTA_H],A:A)</f>
        <v>45532</v>
      </c>
      <c r="X400" s="78" t="str">
        <f>IF(INDEX(Table1[TANGGAL GUDANG_H],A:A)="","",INDEX(Table1[TANGGAL GUDANG_H],A:A))</f>
        <v/>
      </c>
      <c r="Y400" s="78">
        <f>INDEX(Table1[TANGGAL UPDATE_H],A:A)</f>
        <v>45535</v>
      </c>
      <c r="Z400" s="74" t="str">
        <f>INDEX(Table1[KOMENTAR_H],A:A)</f>
        <v/>
      </c>
      <c r="AA400" s="74"/>
      <c r="AB400" s="74">
        <f>IF(Table4[[#This Row],[DISKON]]="",Table4[[#This Row],[HARGA]],Table4[[#This Row],[HARGA]]*Table4[[#This Row],[DISKON]])</f>
        <v>135000</v>
      </c>
      <c r="AC400" s="74">
        <f>Table4[[#This Row],[TATAL DISKON]]*Table4[[#This Row],[JUMLAH]]</f>
        <v>135000</v>
      </c>
      <c r="AD400" s="74" t="str">
        <f>CONCATENATE(Table4[[#This Row],[SALES_C]],Table4[[#This Row],[NOTA TOKO]])</f>
        <v>V3415</v>
      </c>
      <c r="AE400" s="74">
        <f>INDEX(Table1[I],'4'!A:A)</f>
        <v>0</v>
      </c>
      <c r="AF400" s="74" t="e">
        <f>IF(Table4[[#This Row],[Column2]]="","",MATCH(Table4[[#This Row],[Column2]],AM:AM,0))</f>
        <v>#N/A</v>
      </c>
      <c r="AG400" s="74" t="str">
        <f>CONCATENATE(Table4[[#This Row],[TOKO-KOTA]],"_",Table4[[#This Row],[NAMA BARANG]])</f>
        <v>ANEKA SERAGAM-BLITAR_TAS TALI GG-L BESAR 2915 TIMBUL GILAP</v>
      </c>
      <c r="AH400" s="74" t="str">
        <f>CONCATENATE(Table4[[#This Row],[CONCAT_TOKO KOTA + NAMA BARANG]],"_",Table4[[#This Row],[HARGA_C]])</f>
        <v>ANEKA SERAGAM-BLITAR_TAS TALI GG-L BESAR 2915 TIMBUL GILAP_135000</v>
      </c>
      <c r="AI400" s="74"/>
      <c r="AK400" s="64">
        <v>3002</v>
      </c>
      <c r="AL400" s="8" t="s">
        <v>6664</v>
      </c>
      <c r="AM400" t="str">
        <f t="shared" si="6"/>
        <v>G3002</v>
      </c>
      <c r="AN400" t="e">
        <f>IF(Table10[[#This Row],[Column3]]="","",MATCH(Table10[[#This Row],[Column3]],AD:AD,0))</f>
        <v>#N/A</v>
      </c>
    </row>
    <row r="401" spans="1:40" ht="13.5" thickBot="1">
      <c r="A401" s="73">
        <v>446</v>
      </c>
      <c r="C401" s="74">
        <f>ROW()</f>
        <v>401</v>
      </c>
      <c r="D401" s="74">
        <f>INDEX(Table1[ROWID],A:A)</f>
        <v>445</v>
      </c>
      <c r="E401" s="74">
        <f>INDEX(Table1[//DBS],A:A)</f>
        <v>3057</v>
      </c>
      <c r="F401" s="74">
        <f>INDEX(Table1[HARGA_CONV],A:A)</f>
        <v>106000</v>
      </c>
      <c r="G401" s="74" t="str">
        <f>IF(INDEX(Table1[SALES_H],Table4[[#This Row],[ROWID]])=0,"",INDEX(Table1[SALES_H],Table4[[#This Row],[ROWID]]))</f>
        <v>E</v>
      </c>
      <c r="H401" s="74" t="str">
        <f>IF(Table4[[#This Row],[SALES]]="","",INDEX(SALES_DICT[2],MATCH(Table4[[#This Row],[SALES]],SALES_DICT[1],0)))</f>
        <v>V</v>
      </c>
      <c r="I401" s="75" t="str">
        <f>IF(INDEX(Table1[DISKON],A:A)=0,"",INDEX(Table1[DISKON],A:A))</f>
        <v/>
      </c>
      <c r="J401" s="75" t="str">
        <f>IF(INDEX(Table1[DISKON NOTA],A:A)=0,"",INDEX(Table1[DISKON NOTA],A:A))</f>
        <v/>
      </c>
      <c r="K401" s="7">
        <f>INDEX(Table1[ISI_CONV],A:A)</f>
        <v>1</v>
      </c>
      <c r="L401" s="76">
        <f>INDEX(Table1[NOTA TOKO],Table4[[#This Row],[ROWID]])</f>
        <v>3415</v>
      </c>
      <c r="M401" s="74" t="str">
        <f>Table4[[#This Row],[SALES DICT]]</f>
        <v>V</v>
      </c>
      <c r="N401" s="74" t="str">
        <f>INDEX(Table1[TOKO-KOTA_H],A:A)</f>
        <v>ANEKA SERAGAM-BLITAR</v>
      </c>
      <c r="O401" s="74" t="str">
        <f>IF(INDEX(Table1[KODE BARANG],A:A)=0,"",INDEX(Table1[KODE BARANG],A:A))</f>
        <v>TAS-IM253</v>
      </c>
      <c r="P401" s="74" t="str">
        <f>INDEX(Table1[NAMA BARANG],A:A)</f>
        <v>TAS TUTUP PITA KADO FG-301 BESAR</v>
      </c>
      <c r="Q401" s="74" t="str">
        <f>INDEX(Table1[ADA DI DAFTAR STOCK?],A:A)</f>
        <v>ADA</v>
      </c>
      <c r="R401" s="71" t="str">
        <f>SUBSTITUTE(_xlfn.NUMBERVALUE(Table4[[#This Row],[JUMLAH]],",","."),",",".")</f>
        <v>1</v>
      </c>
      <c r="S401" s="74" t="str">
        <f>INDEX(Table1[SATUAN_CONV],A:A)</f>
        <v>LSN</v>
      </c>
      <c r="T401" s="10" t="str">
        <f>SUBSTITUTE(_xlfn.NUMBERVALUE(Table4[[#This Row],[HARGA]],",","."),",",".")</f>
        <v>106000</v>
      </c>
      <c r="U401" s="12" t="str">
        <f>SUBSTITUTE(Table4[[#This Row],[DISKON]],",",".")</f>
        <v/>
      </c>
      <c r="V401" s="77" t="str">
        <f>SUBSTITUTE(Table4[[#This Row],[DISKON NOTA]],",",".")</f>
        <v/>
      </c>
      <c r="W401" s="78">
        <f>INDEX(Table1[TANGGAL NOTA_H],A:A)</f>
        <v>45532</v>
      </c>
      <c r="X401" s="78" t="str">
        <f>IF(INDEX(Table1[TANGGAL GUDANG_H],A:A)="","",INDEX(Table1[TANGGAL GUDANG_H],A:A))</f>
        <v/>
      </c>
      <c r="Y401" s="78">
        <f>INDEX(Table1[TANGGAL UPDATE_H],A:A)</f>
        <v>45535</v>
      </c>
      <c r="Z401" s="74" t="str">
        <f>INDEX(Table1[KOMENTAR_H],A:A)</f>
        <v/>
      </c>
      <c r="AA401" s="74"/>
      <c r="AB401" s="74">
        <f>IF(Table4[[#This Row],[DISKON]]="",Table4[[#This Row],[HARGA]],Table4[[#This Row],[HARGA]]*Table4[[#This Row],[DISKON]])</f>
        <v>106000</v>
      </c>
      <c r="AC401" s="74">
        <f>Table4[[#This Row],[TATAL DISKON]]*Table4[[#This Row],[JUMLAH]]</f>
        <v>106000</v>
      </c>
      <c r="AD401" s="74" t="str">
        <f>CONCATENATE(Table4[[#This Row],[SALES_C]],Table4[[#This Row],[NOTA TOKO]])</f>
        <v>V3415</v>
      </c>
      <c r="AE401" s="74">
        <f>INDEX(Table1[I],'4'!A:A)</f>
        <v>0</v>
      </c>
      <c r="AF401" s="74" t="e">
        <f>IF(Table4[[#This Row],[Column2]]="","",MATCH(Table4[[#This Row],[Column2]],AM:AM,0))</f>
        <v>#N/A</v>
      </c>
      <c r="AG401" s="74" t="str">
        <f>CONCATENATE(Table4[[#This Row],[TOKO-KOTA]],"_",Table4[[#This Row],[NAMA BARANG]])</f>
        <v>ANEKA SERAGAM-BLITAR_TAS TUTUP PITA KADO FG-301 BESAR</v>
      </c>
      <c r="AH401" s="74" t="str">
        <f>CONCATENATE(Table4[[#This Row],[CONCAT_TOKO KOTA + NAMA BARANG]],"_",Table4[[#This Row],[HARGA_C]])</f>
        <v>ANEKA SERAGAM-BLITAR_TAS TUTUP PITA KADO FG-301 BESAR_106000</v>
      </c>
      <c r="AI401" s="74"/>
      <c r="AK401" s="64">
        <v>3002</v>
      </c>
      <c r="AL401" s="8" t="s">
        <v>6664</v>
      </c>
      <c r="AM401" t="str">
        <f t="shared" si="6"/>
        <v>G3002</v>
      </c>
      <c r="AN401" t="e">
        <f>IF(Table10[[#This Row],[Column3]]="","",MATCH(Table10[[#This Row],[Column3]],AD:AD,0))</f>
        <v>#N/A</v>
      </c>
    </row>
    <row r="402" spans="1:40" ht="13.5" thickBot="1">
      <c r="A402" s="73">
        <v>447</v>
      </c>
      <c r="C402" s="74">
        <f>ROW()</f>
        <v>402</v>
      </c>
      <c r="D402" s="74">
        <f>INDEX(Table1[ROWID],A:A)</f>
        <v>445</v>
      </c>
      <c r="E402" s="74">
        <f>INDEX(Table1[//DBS],A:A)</f>
        <v>3057</v>
      </c>
      <c r="F402" s="74">
        <f>INDEX(Table1[HARGA_CONV],A:A)</f>
        <v>106000</v>
      </c>
      <c r="G402" s="74" t="str">
        <f>IF(INDEX(Table1[SALES_H],Table4[[#This Row],[ROWID]])=0,"",INDEX(Table1[SALES_H],Table4[[#This Row],[ROWID]]))</f>
        <v>E</v>
      </c>
      <c r="H402" s="74" t="str">
        <f>IF(Table4[[#This Row],[SALES]]="","",INDEX(SALES_DICT[2],MATCH(Table4[[#This Row],[SALES]],SALES_DICT[1],0)))</f>
        <v>V</v>
      </c>
      <c r="I402" s="75" t="str">
        <f>IF(INDEX(Table1[DISKON],A:A)=0,"",INDEX(Table1[DISKON],A:A))</f>
        <v/>
      </c>
      <c r="J402" s="75" t="str">
        <f>IF(INDEX(Table1[DISKON NOTA],A:A)=0,"",INDEX(Table1[DISKON NOTA],A:A))</f>
        <v/>
      </c>
      <c r="K402" s="7">
        <f>INDEX(Table1[ISI_CONV],A:A)</f>
        <v>1</v>
      </c>
      <c r="L402" s="76">
        <f>INDEX(Table1[NOTA TOKO],Table4[[#This Row],[ROWID]])</f>
        <v>3415</v>
      </c>
      <c r="M402" s="74" t="str">
        <f>Table4[[#This Row],[SALES DICT]]</f>
        <v>V</v>
      </c>
      <c r="N402" s="74" t="str">
        <f>INDEX(Table1[TOKO-KOTA_H],A:A)</f>
        <v>ANEKA SERAGAM-BLITAR</v>
      </c>
      <c r="O402" s="74" t="str">
        <f>IF(INDEX(Table1[KODE BARANG],A:A)=0,"",INDEX(Table1[KODE BARANG],A:A))</f>
        <v>TAS-IM253</v>
      </c>
      <c r="P402" s="74" t="str">
        <f>INDEX(Table1[NAMA BARANG],A:A)</f>
        <v>TAS TUTUP PITA KADO FG-301 BESAR</v>
      </c>
      <c r="Q402" s="74" t="str">
        <f>INDEX(Table1[ADA DI DAFTAR STOCK?],A:A)</f>
        <v>ADA</v>
      </c>
      <c r="R402" s="71" t="str">
        <f>SUBSTITUTE(_xlfn.NUMBERVALUE(Table4[[#This Row],[JUMLAH]],",","."),",",".")</f>
        <v>1</v>
      </c>
      <c r="S402" s="74" t="str">
        <f>INDEX(Table1[SATUAN_CONV],A:A)</f>
        <v>LSN</v>
      </c>
      <c r="T402" s="10" t="str">
        <f>SUBSTITUTE(_xlfn.NUMBERVALUE(Table4[[#This Row],[HARGA]],",","."),",",".")</f>
        <v>106000</v>
      </c>
      <c r="U402" s="12" t="str">
        <f>SUBSTITUTE(Table4[[#This Row],[DISKON]],",",".")</f>
        <v/>
      </c>
      <c r="V402" s="77" t="str">
        <f>SUBSTITUTE(Table4[[#This Row],[DISKON NOTA]],",",".")</f>
        <v/>
      </c>
      <c r="W402" s="78">
        <f>INDEX(Table1[TANGGAL NOTA_H],A:A)</f>
        <v>45532</v>
      </c>
      <c r="X402" s="78" t="str">
        <f>IF(INDEX(Table1[TANGGAL GUDANG_H],A:A)="","",INDEX(Table1[TANGGAL GUDANG_H],A:A))</f>
        <v/>
      </c>
      <c r="Y402" s="78">
        <f>INDEX(Table1[TANGGAL UPDATE_H],A:A)</f>
        <v>45535</v>
      </c>
      <c r="Z402" s="74" t="str">
        <f>INDEX(Table1[KOMENTAR_H],A:A)</f>
        <v/>
      </c>
      <c r="AA402" s="74"/>
      <c r="AB402" s="74">
        <f>IF(Table4[[#This Row],[DISKON]]="",Table4[[#This Row],[HARGA]],Table4[[#This Row],[HARGA]]*Table4[[#This Row],[DISKON]])</f>
        <v>106000</v>
      </c>
      <c r="AC402" s="74">
        <f>Table4[[#This Row],[TATAL DISKON]]*Table4[[#This Row],[JUMLAH]]</f>
        <v>106000</v>
      </c>
      <c r="AD402" s="74" t="str">
        <f>CONCATENATE(Table4[[#This Row],[SALES_C]],Table4[[#This Row],[NOTA TOKO]])</f>
        <v>V3415</v>
      </c>
      <c r="AE402" s="74">
        <f>INDEX(Table1[I],'4'!A:A)</f>
        <v>0</v>
      </c>
      <c r="AF402" s="74" t="e">
        <f>IF(Table4[[#This Row],[Column2]]="","",MATCH(Table4[[#This Row],[Column2]],AM:AM,0))</f>
        <v>#N/A</v>
      </c>
      <c r="AG402" s="74" t="str">
        <f>CONCATENATE(Table4[[#This Row],[TOKO-KOTA]],"_",Table4[[#This Row],[NAMA BARANG]])</f>
        <v>ANEKA SERAGAM-BLITAR_TAS TUTUP PITA KADO FG-301 BESAR</v>
      </c>
      <c r="AH402" s="74" t="str">
        <f>CONCATENATE(Table4[[#This Row],[CONCAT_TOKO KOTA + NAMA BARANG]],"_",Table4[[#This Row],[HARGA_C]])</f>
        <v>ANEKA SERAGAM-BLITAR_TAS TUTUP PITA KADO FG-301 BESAR_106000</v>
      </c>
      <c r="AI402" s="74"/>
      <c r="AK402" s="64">
        <v>3002</v>
      </c>
      <c r="AL402" s="8" t="s">
        <v>6664</v>
      </c>
      <c r="AM402" t="str">
        <f t="shared" si="6"/>
        <v>G3002</v>
      </c>
      <c r="AN402" t="e">
        <f>IF(Table10[[#This Row],[Column3]]="","",MATCH(Table10[[#This Row],[Column3]],AD:AD,0))</f>
        <v>#N/A</v>
      </c>
    </row>
    <row r="403" spans="1:40" ht="13.5" thickBot="1">
      <c r="A403" s="73">
        <v>448</v>
      </c>
      <c r="C403" s="74">
        <f>ROW()</f>
        <v>403</v>
      </c>
      <c r="D403" s="74">
        <f>INDEX(Table1[ROWID],A:A)</f>
        <v>445</v>
      </c>
      <c r="E403" s="74">
        <f>INDEX(Table1[//DBS],A:A)</f>
        <v>3057</v>
      </c>
      <c r="F403" s="74">
        <f>INDEX(Table1[HARGA_CONV],A:A)</f>
        <v>106000</v>
      </c>
      <c r="G403" s="74" t="str">
        <f>IF(INDEX(Table1[SALES_H],Table4[[#This Row],[ROWID]])=0,"",INDEX(Table1[SALES_H],Table4[[#This Row],[ROWID]]))</f>
        <v>E</v>
      </c>
      <c r="H403" s="74" t="str">
        <f>IF(Table4[[#This Row],[SALES]]="","",INDEX(SALES_DICT[2],MATCH(Table4[[#This Row],[SALES]],SALES_DICT[1],0)))</f>
        <v>V</v>
      </c>
      <c r="I403" s="75" t="str">
        <f>IF(INDEX(Table1[DISKON],A:A)=0,"",INDEX(Table1[DISKON],A:A))</f>
        <v/>
      </c>
      <c r="J403" s="75" t="str">
        <f>IF(INDEX(Table1[DISKON NOTA],A:A)=0,"",INDEX(Table1[DISKON NOTA],A:A))</f>
        <v/>
      </c>
      <c r="K403" s="7">
        <f>INDEX(Table1[ISI_CONV],A:A)</f>
        <v>1</v>
      </c>
      <c r="L403" s="76">
        <f>INDEX(Table1[NOTA TOKO],Table4[[#This Row],[ROWID]])</f>
        <v>3415</v>
      </c>
      <c r="M403" s="74" t="str">
        <f>Table4[[#This Row],[SALES DICT]]</f>
        <v>V</v>
      </c>
      <c r="N403" s="74" t="str">
        <f>INDEX(Table1[TOKO-KOTA_H],A:A)</f>
        <v>ANEKA SERAGAM-BLITAR</v>
      </c>
      <c r="O403" s="74" t="str">
        <f>IF(INDEX(Table1[KODE BARANG],A:A)=0,"",INDEX(Table1[KODE BARANG],A:A))</f>
        <v>TAS-IM253</v>
      </c>
      <c r="P403" s="74" t="str">
        <f>INDEX(Table1[NAMA BARANG],A:A)</f>
        <v>TAS TUTUP PITA KADO FG-301 BESAR</v>
      </c>
      <c r="Q403" s="74" t="str">
        <f>INDEX(Table1[ADA DI DAFTAR STOCK?],A:A)</f>
        <v>ADA</v>
      </c>
      <c r="R403" s="71" t="str">
        <f>SUBSTITUTE(_xlfn.NUMBERVALUE(Table4[[#This Row],[JUMLAH]],",","."),",",".")</f>
        <v>1</v>
      </c>
      <c r="S403" s="74" t="str">
        <f>INDEX(Table1[SATUAN_CONV],A:A)</f>
        <v>LSN</v>
      </c>
      <c r="T403" s="10" t="str">
        <f>SUBSTITUTE(_xlfn.NUMBERVALUE(Table4[[#This Row],[HARGA]],",","."),",",".")</f>
        <v>106000</v>
      </c>
      <c r="U403" s="12" t="str">
        <f>SUBSTITUTE(Table4[[#This Row],[DISKON]],",",".")</f>
        <v/>
      </c>
      <c r="V403" s="77" t="str">
        <f>SUBSTITUTE(Table4[[#This Row],[DISKON NOTA]],",",".")</f>
        <v/>
      </c>
      <c r="W403" s="78">
        <f>INDEX(Table1[TANGGAL NOTA_H],A:A)</f>
        <v>45532</v>
      </c>
      <c r="X403" s="78" t="str">
        <f>IF(INDEX(Table1[TANGGAL GUDANG_H],A:A)="","",INDEX(Table1[TANGGAL GUDANG_H],A:A))</f>
        <v/>
      </c>
      <c r="Y403" s="78">
        <f>INDEX(Table1[TANGGAL UPDATE_H],A:A)</f>
        <v>45535</v>
      </c>
      <c r="Z403" s="74" t="str">
        <f>INDEX(Table1[KOMENTAR_H],A:A)</f>
        <v/>
      </c>
      <c r="AA403" s="74"/>
      <c r="AB403" s="74">
        <f>IF(Table4[[#This Row],[DISKON]]="",Table4[[#This Row],[HARGA]],Table4[[#This Row],[HARGA]]*Table4[[#This Row],[DISKON]])</f>
        <v>106000</v>
      </c>
      <c r="AC403" s="74">
        <f>Table4[[#This Row],[TATAL DISKON]]*Table4[[#This Row],[JUMLAH]]</f>
        <v>106000</v>
      </c>
      <c r="AD403" s="74" t="str">
        <f>CONCATENATE(Table4[[#This Row],[SALES_C]],Table4[[#This Row],[NOTA TOKO]])</f>
        <v>V3415</v>
      </c>
      <c r="AE403" s="74">
        <f>INDEX(Table1[I],'4'!A:A)</f>
        <v>0</v>
      </c>
      <c r="AF403" s="74" t="e">
        <f>IF(Table4[[#This Row],[Column2]]="","",MATCH(Table4[[#This Row],[Column2]],AM:AM,0))</f>
        <v>#N/A</v>
      </c>
      <c r="AG403" s="74" t="str">
        <f>CONCATENATE(Table4[[#This Row],[TOKO-KOTA]],"_",Table4[[#This Row],[NAMA BARANG]])</f>
        <v>ANEKA SERAGAM-BLITAR_TAS TUTUP PITA KADO FG-301 BESAR</v>
      </c>
      <c r="AH403" s="74" t="str">
        <f>CONCATENATE(Table4[[#This Row],[CONCAT_TOKO KOTA + NAMA BARANG]],"_",Table4[[#This Row],[HARGA_C]])</f>
        <v>ANEKA SERAGAM-BLITAR_TAS TUTUP PITA KADO FG-301 BESAR_106000</v>
      </c>
      <c r="AI403" s="74"/>
      <c r="AK403" s="64">
        <v>3002</v>
      </c>
      <c r="AL403" s="8" t="s">
        <v>6664</v>
      </c>
      <c r="AM403" t="str">
        <f t="shared" si="6"/>
        <v>G3002</v>
      </c>
      <c r="AN403" t="e">
        <f>IF(Table10[[#This Row],[Column3]]="","",MATCH(Table10[[#This Row],[Column3]],AD:AD,0))</f>
        <v>#N/A</v>
      </c>
    </row>
    <row r="404" spans="1:40" ht="13.5" thickBot="1">
      <c r="A404" s="73">
        <v>449</v>
      </c>
      <c r="C404" s="74">
        <f>ROW()</f>
        <v>404</v>
      </c>
      <c r="D404" s="74">
        <f>INDEX(Table1[ROWID],A:A)</f>
        <v>445</v>
      </c>
      <c r="E404" s="74">
        <f>INDEX(Table1[//DBS],A:A)</f>
        <v>3057</v>
      </c>
      <c r="F404" s="74">
        <f>INDEX(Table1[HARGA_CONV],A:A)</f>
        <v>106000</v>
      </c>
      <c r="G404" s="74" t="str">
        <f>IF(INDEX(Table1[SALES_H],Table4[[#This Row],[ROWID]])=0,"",INDEX(Table1[SALES_H],Table4[[#This Row],[ROWID]]))</f>
        <v>E</v>
      </c>
      <c r="H404" s="74" t="str">
        <f>IF(Table4[[#This Row],[SALES]]="","",INDEX(SALES_DICT[2],MATCH(Table4[[#This Row],[SALES]],SALES_DICT[1],0)))</f>
        <v>V</v>
      </c>
      <c r="I404" s="75" t="str">
        <f>IF(INDEX(Table1[DISKON],A:A)=0,"",INDEX(Table1[DISKON],A:A))</f>
        <v/>
      </c>
      <c r="J404" s="75" t="str">
        <f>IF(INDEX(Table1[DISKON NOTA],A:A)=0,"",INDEX(Table1[DISKON NOTA],A:A))</f>
        <v/>
      </c>
      <c r="K404" s="7">
        <f>INDEX(Table1[ISI_CONV],A:A)</f>
        <v>1</v>
      </c>
      <c r="L404" s="76">
        <f>INDEX(Table1[NOTA TOKO],Table4[[#This Row],[ROWID]])</f>
        <v>3415</v>
      </c>
      <c r="M404" s="74" t="str">
        <f>Table4[[#This Row],[SALES DICT]]</f>
        <v>V</v>
      </c>
      <c r="N404" s="74" t="str">
        <f>INDEX(Table1[TOKO-KOTA_H],A:A)</f>
        <v>ANEKA SERAGAM-BLITAR</v>
      </c>
      <c r="O404" s="74" t="str">
        <f>IF(INDEX(Table1[KODE BARANG],A:A)=0,"",INDEX(Table1[KODE BARANG],A:A))</f>
        <v>TAS-IM253</v>
      </c>
      <c r="P404" s="74" t="str">
        <f>INDEX(Table1[NAMA BARANG],A:A)</f>
        <v>TAS TUTUP PITA KADO FG-301 BESAR</v>
      </c>
      <c r="Q404" s="74" t="str">
        <f>INDEX(Table1[ADA DI DAFTAR STOCK?],A:A)</f>
        <v>ADA</v>
      </c>
      <c r="R404" s="71" t="str">
        <f>SUBSTITUTE(_xlfn.NUMBERVALUE(Table4[[#This Row],[JUMLAH]],",","."),",",".")</f>
        <v>1</v>
      </c>
      <c r="S404" s="74" t="str">
        <f>INDEX(Table1[SATUAN_CONV],A:A)</f>
        <v>LSN</v>
      </c>
      <c r="T404" s="10" t="str">
        <f>SUBSTITUTE(_xlfn.NUMBERVALUE(Table4[[#This Row],[HARGA]],",","."),",",".")</f>
        <v>106000</v>
      </c>
      <c r="U404" s="12" t="str">
        <f>SUBSTITUTE(Table4[[#This Row],[DISKON]],",",".")</f>
        <v/>
      </c>
      <c r="V404" s="77" t="str">
        <f>SUBSTITUTE(Table4[[#This Row],[DISKON NOTA]],",",".")</f>
        <v/>
      </c>
      <c r="W404" s="78">
        <f>INDEX(Table1[TANGGAL NOTA_H],A:A)</f>
        <v>45532</v>
      </c>
      <c r="X404" s="78" t="str">
        <f>IF(INDEX(Table1[TANGGAL GUDANG_H],A:A)="","",INDEX(Table1[TANGGAL GUDANG_H],A:A))</f>
        <v/>
      </c>
      <c r="Y404" s="78">
        <f>INDEX(Table1[TANGGAL UPDATE_H],A:A)</f>
        <v>45535</v>
      </c>
      <c r="Z404" s="74" t="str">
        <f>INDEX(Table1[KOMENTAR_H],A:A)</f>
        <v/>
      </c>
      <c r="AA404" s="74"/>
      <c r="AB404" s="74">
        <f>IF(Table4[[#This Row],[DISKON]]="",Table4[[#This Row],[HARGA]],Table4[[#This Row],[HARGA]]*Table4[[#This Row],[DISKON]])</f>
        <v>106000</v>
      </c>
      <c r="AC404" s="74">
        <f>Table4[[#This Row],[TATAL DISKON]]*Table4[[#This Row],[JUMLAH]]</f>
        <v>106000</v>
      </c>
      <c r="AD404" s="74" t="str">
        <f>CONCATENATE(Table4[[#This Row],[SALES_C]],Table4[[#This Row],[NOTA TOKO]])</f>
        <v>V3415</v>
      </c>
      <c r="AE404" s="74">
        <f>INDEX(Table1[I],'4'!A:A)</f>
        <v>0</v>
      </c>
      <c r="AF404" s="74" t="e">
        <f>IF(Table4[[#This Row],[Column2]]="","",MATCH(Table4[[#This Row],[Column2]],AM:AM,0))</f>
        <v>#N/A</v>
      </c>
      <c r="AG404" s="74" t="str">
        <f>CONCATENATE(Table4[[#This Row],[TOKO-KOTA]],"_",Table4[[#This Row],[NAMA BARANG]])</f>
        <v>ANEKA SERAGAM-BLITAR_TAS TUTUP PITA KADO FG-301 BESAR</v>
      </c>
      <c r="AH404" s="74" t="str">
        <f>CONCATENATE(Table4[[#This Row],[CONCAT_TOKO KOTA + NAMA BARANG]],"_",Table4[[#This Row],[HARGA_C]])</f>
        <v>ANEKA SERAGAM-BLITAR_TAS TUTUP PITA KADO FG-301 BESAR_106000</v>
      </c>
      <c r="AI404" s="74"/>
      <c r="AK404" s="64">
        <v>3002</v>
      </c>
      <c r="AL404" s="8" t="s">
        <v>6664</v>
      </c>
      <c r="AM404" t="str">
        <f t="shared" si="6"/>
        <v>G3002</v>
      </c>
      <c r="AN404" t="e">
        <f>IF(Table10[[#This Row],[Column3]]="","",MATCH(Table10[[#This Row],[Column3]],AD:AD,0))</f>
        <v>#N/A</v>
      </c>
    </row>
    <row r="405" spans="1:40" ht="13.5" thickBot="1">
      <c r="A405" s="73">
        <v>450</v>
      </c>
      <c r="C405" s="74">
        <f>ROW()</f>
        <v>405</v>
      </c>
      <c r="D405" s="74">
        <f>INDEX(Table1[ROWID],A:A)</f>
        <v>445</v>
      </c>
      <c r="E405" s="74">
        <f>INDEX(Table1[//DBS],A:A)</f>
        <v>3057</v>
      </c>
      <c r="F405" s="74">
        <f>INDEX(Table1[HARGA_CONV],A:A)</f>
        <v>106000</v>
      </c>
      <c r="G405" s="74" t="str">
        <f>IF(INDEX(Table1[SALES_H],Table4[[#This Row],[ROWID]])=0,"",INDEX(Table1[SALES_H],Table4[[#This Row],[ROWID]]))</f>
        <v>E</v>
      </c>
      <c r="H405" s="74" t="str">
        <f>IF(Table4[[#This Row],[SALES]]="","",INDEX(SALES_DICT[2],MATCH(Table4[[#This Row],[SALES]],SALES_DICT[1],0)))</f>
        <v>V</v>
      </c>
      <c r="I405" s="75" t="str">
        <f>IF(INDEX(Table1[DISKON],A:A)=0,"",INDEX(Table1[DISKON],A:A))</f>
        <v/>
      </c>
      <c r="J405" s="75" t="str">
        <f>IF(INDEX(Table1[DISKON NOTA],A:A)=0,"",INDEX(Table1[DISKON NOTA],A:A))</f>
        <v/>
      </c>
      <c r="K405" s="7">
        <f>INDEX(Table1[ISI_CONV],A:A)</f>
        <v>1</v>
      </c>
      <c r="L405" s="76">
        <f>INDEX(Table1[NOTA TOKO],Table4[[#This Row],[ROWID]])</f>
        <v>3415</v>
      </c>
      <c r="M405" s="74" t="str">
        <f>Table4[[#This Row],[SALES DICT]]</f>
        <v>V</v>
      </c>
      <c r="N405" s="74" t="str">
        <f>INDEX(Table1[TOKO-KOTA_H],A:A)</f>
        <v>ANEKA SERAGAM-BLITAR</v>
      </c>
      <c r="O405" s="74" t="str">
        <f>IF(INDEX(Table1[KODE BARANG],A:A)=0,"",INDEX(Table1[KODE BARANG],A:A))</f>
        <v>TAS-IM253</v>
      </c>
      <c r="P405" s="74" t="str">
        <f>INDEX(Table1[NAMA BARANG],A:A)</f>
        <v>TAS TUTUP PITA KADO FG-301 BESAR</v>
      </c>
      <c r="Q405" s="74" t="str">
        <f>INDEX(Table1[ADA DI DAFTAR STOCK?],A:A)</f>
        <v>ADA</v>
      </c>
      <c r="R405" s="71" t="str">
        <f>SUBSTITUTE(_xlfn.NUMBERVALUE(Table4[[#This Row],[JUMLAH]],",","."),",",".")</f>
        <v>1</v>
      </c>
      <c r="S405" s="74" t="str">
        <f>INDEX(Table1[SATUAN_CONV],A:A)</f>
        <v>LSN</v>
      </c>
      <c r="T405" s="10" t="str">
        <f>SUBSTITUTE(_xlfn.NUMBERVALUE(Table4[[#This Row],[HARGA]],",","."),",",".")</f>
        <v>106000</v>
      </c>
      <c r="U405" s="12" t="str">
        <f>SUBSTITUTE(Table4[[#This Row],[DISKON]],",",".")</f>
        <v/>
      </c>
      <c r="V405" s="77" t="str">
        <f>SUBSTITUTE(Table4[[#This Row],[DISKON NOTA]],",",".")</f>
        <v/>
      </c>
      <c r="W405" s="78">
        <f>INDEX(Table1[TANGGAL NOTA_H],A:A)</f>
        <v>45532</v>
      </c>
      <c r="X405" s="78" t="str">
        <f>IF(INDEX(Table1[TANGGAL GUDANG_H],A:A)="","",INDEX(Table1[TANGGAL GUDANG_H],A:A))</f>
        <v/>
      </c>
      <c r="Y405" s="78">
        <f>INDEX(Table1[TANGGAL UPDATE_H],A:A)</f>
        <v>45535</v>
      </c>
      <c r="Z405" s="74" t="str">
        <f>INDEX(Table1[KOMENTAR_H],A:A)</f>
        <v/>
      </c>
      <c r="AA405" s="74"/>
      <c r="AB405" s="74">
        <f>IF(Table4[[#This Row],[DISKON]]="",Table4[[#This Row],[HARGA]],Table4[[#This Row],[HARGA]]*Table4[[#This Row],[DISKON]])</f>
        <v>106000</v>
      </c>
      <c r="AC405" s="74">
        <f>Table4[[#This Row],[TATAL DISKON]]*Table4[[#This Row],[JUMLAH]]</f>
        <v>106000</v>
      </c>
      <c r="AD405" s="74" t="str">
        <f>CONCATENATE(Table4[[#This Row],[SALES_C]],Table4[[#This Row],[NOTA TOKO]])</f>
        <v>V3415</v>
      </c>
      <c r="AE405" s="74">
        <f>INDEX(Table1[I],'4'!A:A)</f>
        <v>0</v>
      </c>
      <c r="AF405" s="74" t="e">
        <f>IF(Table4[[#This Row],[Column2]]="","",MATCH(Table4[[#This Row],[Column2]],AM:AM,0))</f>
        <v>#N/A</v>
      </c>
      <c r="AG405" s="74" t="str">
        <f>CONCATENATE(Table4[[#This Row],[TOKO-KOTA]],"_",Table4[[#This Row],[NAMA BARANG]])</f>
        <v>ANEKA SERAGAM-BLITAR_TAS TUTUP PITA KADO FG-301 BESAR</v>
      </c>
      <c r="AH405" s="74" t="str">
        <f>CONCATENATE(Table4[[#This Row],[CONCAT_TOKO KOTA + NAMA BARANG]],"_",Table4[[#This Row],[HARGA_C]])</f>
        <v>ANEKA SERAGAM-BLITAR_TAS TUTUP PITA KADO FG-301 BESAR_106000</v>
      </c>
      <c r="AI405" s="74"/>
      <c r="AK405" s="64">
        <v>3002</v>
      </c>
      <c r="AL405" s="8" t="s">
        <v>6664</v>
      </c>
      <c r="AM405" t="str">
        <f t="shared" si="6"/>
        <v>G3002</v>
      </c>
      <c r="AN405" t="e">
        <f>IF(Table10[[#This Row],[Column3]]="","",MATCH(Table10[[#This Row],[Column3]],AD:AD,0))</f>
        <v>#N/A</v>
      </c>
    </row>
    <row r="406" spans="1:40" ht="13.5" thickBot="1">
      <c r="A406" s="73">
        <v>451</v>
      </c>
      <c r="C406" s="74">
        <f>ROW()</f>
        <v>406</v>
      </c>
      <c r="D406" s="74">
        <f>INDEX(Table1[ROWID],A:A)</f>
        <v>445</v>
      </c>
      <c r="E406" s="74">
        <f>INDEX(Table1[//DBS],A:A)</f>
        <v>3057</v>
      </c>
      <c r="F406" s="74">
        <f>INDEX(Table1[HARGA_CONV],A:A)</f>
        <v>106000</v>
      </c>
      <c r="G406" s="74" t="str">
        <f>IF(INDEX(Table1[SALES_H],Table4[[#This Row],[ROWID]])=0,"",INDEX(Table1[SALES_H],Table4[[#This Row],[ROWID]]))</f>
        <v>E</v>
      </c>
      <c r="H406" s="74" t="str">
        <f>IF(Table4[[#This Row],[SALES]]="","",INDEX(SALES_DICT[2],MATCH(Table4[[#This Row],[SALES]],SALES_DICT[1],0)))</f>
        <v>V</v>
      </c>
      <c r="I406" s="75" t="str">
        <f>IF(INDEX(Table1[DISKON],A:A)=0,"",INDEX(Table1[DISKON],A:A))</f>
        <v/>
      </c>
      <c r="J406" s="75" t="str">
        <f>IF(INDEX(Table1[DISKON NOTA],A:A)=0,"",INDEX(Table1[DISKON NOTA],A:A))</f>
        <v/>
      </c>
      <c r="K406" s="7">
        <f>INDEX(Table1[ISI_CONV],A:A)</f>
        <v>1</v>
      </c>
      <c r="L406" s="76">
        <f>INDEX(Table1[NOTA TOKO],Table4[[#This Row],[ROWID]])</f>
        <v>3415</v>
      </c>
      <c r="M406" s="74" t="str">
        <f>Table4[[#This Row],[SALES DICT]]</f>
        <v>V</v>
      </c>
      <c r="N406" s="74" t="str">
        <f>INDEX(Table1[TOKO-KOTA_H],A:A)</f>
        <v>ANEKA SERAGAM-BLITAR</v>
      </c>
      <c r="O406" s="74" t="str">
        <f>IF(INDEX(Table1[KODE BARANG],A:A)=0,"",INDEX(Table1[KODE BARANG],A:A))</f>
        <v>TAS-IM253</v>
      </c>
      <c r="P406" s="74" t="str">
        <f>INDEX(Table1[NAMA BARANG],A:A)</f>
        <v>TAS TUTUP PITA KADO FG-301 BESAR</v>
      </c>
      <c r="Q406" s="74" t="str">
        <f>INDEX(Table1[ADA DI DAFTAR STOCK?],A:A)</f>
        <v>ADA</v>
      </c>
      <c r="R406" s="71" t="str">
        <f>SUBSTITUTE(_xlfn.NUMBERVALUE(Table4[[#This Row],[JUMLAH]],",","."),",",".")</f>
        <v>1</v>
      </c>
      <c r="S406" s="74" t="str">
        <f>INDEX(Table1[SATUAN_CONV],A:A)</f>
        <v>LSN</v>
      </c>
      <c r="T406" s="10" t="str">
        <f>SUBSTITUTE(_xlfn.NUMBERVALUE(Table4[[#This Row],[HARGA]],",","."),",",".")</f>
        <v>106000</v>
      </c>
      <c r="U406" s="12" t="str">
        <f>SUBSTITUTE(Table4[[#This Row],[DISKON]],",",".")</f>
        <v/>
      </c>
      <c r="V406" s="77" t="str">
        <f>SUBSTITUTE(Table4[[#This Row],[DISKON NOTA]],",",".")</f>
        <v/>
      </c>
      <c r="W406" s="78">
        <f>INDEX(Table1[TANGGAL NOTA_H],A:A)</f>
        <v>45532</v>
      </c>
      <c r="X406" s="78" t="str">
        <f>IF(INDEX(Table1[TANGGAL GUDANG_H],A:A)="","",INDEX(Table1[TANGGAL GUDANG_H],A:A))</f>
        <v/>
      </c>
      <c r="Y406" s="78">
        <f>INDEX(Table1[TANGGAL UPDATE_H],A:A)</f>
        <v>45535</v>
      </c>
      <c r="Z406" s="74" t="str">
        <f>INDEX(Table1[KOMENTAR_H],A:A)</f>
        <v/>
      </c>
      <c r="AA406" s="74"/>
      <c r="AB406" s="74">
        <f>IF(Table4[[#This Row],[DISKON]]="",Table4[[#This Row],[HARGA]],Table4[[#This Row],[HARGA]]*Table4[[#This Row],[DISKON]])</f>
        <v>106000</v>
      </c>
      <c r="AC406" s="74">
        <f>Table4[[#This Row],[TATAL DISKON]]*Table4[[#This Row],[JUMLAH]]</f>
        <v>106000</v>
      </c>
      <c r="AD406" s="74" t="str">
        <f>CONCATENATE(Table4[[#This Row],[SALES_C]],Table4[[#This Row],[NOTA TOKO]])</f>
        <v>V3415</v>
      </c>
      <c r="AE406" s="74">
        <f>INDEX(Table1[I],'4'!A:A)</f>
        <v>0</v>
      </c>
      <c r="AF406" s="74" t="e">
        <f>IF(Table4[[#This Row],[Column2]]="","",MATCH(Table4[[#This Row],[Column2]],AM:AM,0))</f>
        <v>#N/A</v>
      </c>
      <c r="AG406" s="74" t="str">
        <f>CONCATENATE(Table4[[#This Row],[TOKO-KOTA]],"_",Table4[[#This Row],[NAMA BARANG]])</f>
        <v>ANEKA SERAGAM-BLITAR_TAS TUTUP PITA KADO FG-301 BESAR</v>
      </c>
      <c r="AH406" s="74" t="str">
        <f>CONCATENATE(Table4[[#This Row],[CONCAT_TOKO KOTA + NAMA BARANG]],"_",Table4[[#This Row],[HARGA_C]])</f>
        <v>ANEKA SERAGAM-BLITAR_TAS TUTUP PITA KADO FG-301 BESAR_106000</v>
      </c>
      <c r="AI406" s="74"/>
      <c r="AK406" s="64">
        <v>3002</v>
      </c>
      <c r="AL406" s="8" t="s">
        <v>6664</v>
      </c>
      <c r="AM406" t="str">
        <f t="shared" si="6"/>
        <v>G3002</v>
      </c>
      <c r="AN406" t="e">
        <f>IF(Table10[[#This Row],[Column3]]="","",MATCH(Table10[[#This Row],[Column3]],AD:AD,0))</f>
        <v>#N/A</v>
      </c>
    </row>
    <row r="407" spans="1:40" ht="13.5" thickBot="1">
      <c r="A407" s="73">
        <v>452</v>
      </c>
      <c r="C407" s="74">
        <f>ROW()</f>
        <v>407</v>
      </c>
      <c r="D407" s="74">
        <f>INDEX(Table1[ROWID],A:A)</f>
        <v>445</v>
      </c>
      <c r="E407" s="74">
        <f>INDEX(Table1[//DBS],A:A)</f>
        <v>3057</v>
      </c>
      <c r="F407" s="74">
        <f>INDEX(Table1[HARGA_CONV],A:A)</f>
        <v>106000</v>
      </c>
      <c r="G407" s="74" t="str">
        <f>IF(INDEX(Table1[SALES_H],Table4[[#This Row],[ROWID]])=0,"",INDEX(Table1[SALES_H],Table4[[#This Row],[ROWID]]))</f>
        <v>E</v>
      </c>
      <c r="H407" s="74" t="str">
        <f>IF(Table4[[#This Row],[SALES]]="","",INDEX(SALES_DICT[2],MATCH(Table4[[#This Row],[SALES]],SALES_DICT[1],0)))</f>
        <v>V</v>
      </c>
      <c r="I407" s="75" t="str">
        <f>IF(INDEX(Table1[DISKON],A:A)=0,"",INDEX(Table1[DISKON],A:A))</f>
        <v/>
      </c>
      <c r="J407" s="75" t="str">
        <f>IF(INDEX(Table1[DISKON NOTA],A:A)=0,"",INDEX(Table1[DISKON NOTA],A:A))</f>
        <v/>
      </c>
      <c r="K407" s="7">
        <f>INDEX(Table1[ISI_CONV],A:A)</f>
        <v>1</v>
      </c>
      <c r="L407" s="76">
        <f>INDEX(Table1[NOTA TOKO],Table4[[#This Row],[ROWID]])</f>
        <v>3415</v>
      </c>
      <c r="M407" s="74" t="str">
        <f>Table4[[#This Row],[SALES DICT]]</f>
        <v>V</v>
      </c>
      <c r="N407" s="74" t="str">
        <f>INDEX(Table1[TOKO-KOTA_H],A:A)</f>
        <v>ANEKA SERAGAM-BLITAR</v>
      </c>
      <c r="O407" s="74" t="str">
        <f>IF(INDEX(Table1[KODE BARANG],A:A)=0,"",INDEX(Table1[KODE BARANG],A:A))</f>
        <v>TAS-IM253</v>
      </c>
      <c r="P407" s="74" t="str">
        <f>INDEX(Table1[NAMA BARANG],A:A)</f>
        <v>TAS TUTUP PITA KADO FG-301 BESAR</v>
      </c>
      <c r="Q407" s="74" t="str">
        <f>INDEX(Table1[ADA DI DAFTAR STOCK?],A:A)</f>
        <v>ADA</v>
      </c>
      <c r="R407" s="71" t="str">
        <f>SUBSTITUTE(_xlfn.NUMBERVALUE(Table4[[#This Row],[JUMLAH]],",","."),",",".")</f>
        <v>1</v>
      </c>
      <c r="S407" s="74" t="str">
        <f>INDEX(Table1[SATUAN_CONV],A:A)</f>
        <v>LSN</v>
      </c>
      <c r="T407" s="10" t="str">
        <f>SUBSTITUTE(_xlfn.NUMBERVALUE(Table4[[#This Row],[HARGA]],",","."),",",".")</f>
        <v>106000</v>
      </c>
      <c r="U407" s="12" t="str">
        <f>SUBSTITUTE(Table4[[#This Row],[DISKON]],",",".")</f>
        <v/>
      </c>
      <c r="V407" s="77" t="str">
        <f>SUBSTITUTE(Table4[[#This Row],[DISKON NOTA]],",",".")</f>
        <v/>
      </c>
      <c r="W407" s="78">
        <f>INDEX(Table1[TANGGAL NOTA_H],A:A)</f>
        <v>45532</v>
      </c>
      <c r="X407" s="78" t="str">
        <f>IF(INDEX(Table1[TANGGAL GUDANG_H],A:A)="","",INDEX(Table1[TANGGAL GUDANG_H],A:A))</f>
        <v/>
      </c>
      <c r="Y407" s="78">
        <f>INDEX(Table1[TANGGAL UPDATE_H],A:A)</f>
        <v>45535</v>
      </c>
      <c r="Z407" s="74" t="str">
        <f>INDEX(Table1[KOMENTAR_H],A:A)</f>
        <v/>
      </c>
      <c r="AA407" s="74"/>
      <c r="AB407" s="74">
        <f>IF(Table4[[#This Row],[DISKON]]="",Table4[[#This Row],[HARGA]],Table4[[#This Row],[HARGA]]*Table4[[#This Row],[DISKON]])</f>
        <v>106000</v>
      </c>
      <c r="AC407" s="74">
        <f>Table4[[#This Row],[TATAL DISKON]]*Table4[[#This Row],[JUMLAH]]</f>
        <v>106000</v>
      </c>
      <c r="AD407" s="74" t="str">
        <f>CONCATENATE(Table4[[#This Row],[SALES_C]],Table4[[#This Row],[NOTA TOKO]])</f>
        <v>V3415</v>
      </c>
      <c r="AE407" s="74">
        <f>INDEX(Table1[I],'4'!A:A)</f>
        <v>0</v>
      </c>
      <c r="AF407" s="74" t="e">
        <f>IF(Table4[[#This Row],[Column2]]="","",MATCH(Table4[[#This Row],[Column2]],AM:AM,0))</f>
        <v>#N/A</v>
      </c>
      <c r="AG407" s="74" t="str">
        <f>CONCATENATE(Table4[[#This Row],[TOKO-KOTA]],"_",Table4[[#This Row],[NAMA BARANG]])</f>
        <v>ANEKA SERAGAM-BLITAR_TAS TUTUP PITA KADO FG-301 BESAR</v>
      </c>
      <c r="AH407" s="74" t="str">
        <f>CONCATENATE(Table4[[#This Row],[CONCAT_TOKO KOTA + NAMA BARANG]],"_",Table4[[#This Row],[HARGA_C]])</f>
        <v>ANEKA SERAGAM-BLITAR_TAS TUTUP PITA KADO FG-301 BESAR_106000</v>
      </c>
      <c r="AI407" s="74"/>
      <c r="AK407" s="64">
        <v>3002</v>
      </c>
      <c r="AL407" s="8" t="s">
        <v>6664</v>
      </c>
      <c r="AM407" t="str">
        <f t="shared" si="6"/>
        <v>G3002</v>
      </c>
      <c r="AN407" t="e">
        <f>IF(Table10[[#This Row],[Column3]]="","",MATCH(Table10[[#This Row],[Column3]],AD:AD,0))</f>
        <v>#N/A</v>
      </c>
    </row>
    <row r="408" spans="1:40" ht="13.5" thickBot="1">
      <c r="A408" s="73">
        <v>453</v>
      </c>
      <c r="C408" s="74">
        <f>ROW()</f>
        <v>408</v>
      </c>
      <c r="D408" s="74">
        <f>INDEX(Table1[ROWID],A:A)</f>
        <v>445</v>
      </c>
      <c r="E408" s="74">
        <f>INDEX(Table1[//DBS],A:A)</f>
        <v>3057</v>
      </c>
      <c r="F408" s="74">
        <f>INDEX(Table1[HARGA_CONV],A:A)</f>
        <v>106000</v>
      </c>
      <c r="G408" s="74" t="str">
        <f>IF(INDEX(Table1[SALES_H],Table4[[#This Row],[ROWID]])=0,"",INDEX(Table1[SALES_H],Table4[[#This Row],[ROWID]]))</f>
        <v>E</v>
      </c>
      <c r="H408" s="74" t="str">
        <f>IF(Table4[[#This Row],[SALES]]="","",INDEX(SALES_DICT[2],MATCH(Table4[[#This Row],[SALES]],SALES_DICT[1],0)))</f>
        <v>V</v>
      </c>
      <c r="I408" s="75" t="str">
        <f>IF(INDEX(Table1[DISKON],A:A)=0,"",INDEX(Table1[DISKON],A:A))</f>
        <v/>
      </c>
      <c r="J408" s="75" t="str">
        <f>IF(INDEX(Table1[DISKON NOTA],A:A)=0,"",INDEX(Table1[DISKON NOTA],A:A))</f>
        <v/>
      </c>
      <c r="K408" s="7">
        <f>INDEX(Table1[ISI_CONV],A:A)</f>
        <v>1</v>
      </c>
      <c r="L408" s="76">
        <f>INDEX(Table1[NOTA TOKO],Table4[[#This Row],[ROWID]])</f>
        <v>3415</v>
      </c>
      <c r="M408" s="74" t="str">
        <f>Table4[[#This Row],[SALES DICT]]</f>
        <v>V</v>
      </c>
      <c r="N408" s="74" t="str">
        <f>INDEX(Table1[TOKO-KOTA_H],A:A)</f>
        <v>ANEKA SERAGAM-BLITAR</v>
      </c>
      <c r="O408" s="74" t="str">
        <f>IF(INDEX(Table1[KODE BARANG],A:A)=0,"",INDEX(Table1[KODE BARANG],A:A))</f>
        <v>TAS-IM253</v>
      </c>
      <c r="P408" s="74" t="str">
        <f>INDEX(Table1[NAMA BARANG],A:A)</f>
        <v>TAS TUTUP PITA KADO FG-301 BESAR</v>
      </c>
      <c r="Q408" s="74" t="str">
        <f>INDEX(Table1[ADA DI DAFTAR STOCK?],A:A)</f>
        <v>ADA</v>
      </c>
      <c r="R408" s="71" t="str">
        <f>SUBSTITUTE(_xlfn.NUMBERVALUE(Table4[[#This Row],[JUMLAH]],",","."),",",".")</f>
        <v>1</v>
      </c>
      <c r="S408" s="74" t="str">
        <f>INDEX(Table1[SATUAN_CONV],A:A)</f>
        <v>LSN</v>
      </c>
      <c r="T408" s="10" t="str">
        <f>SUBSTITUTE(_xlfn.NUMBERVALUE(Table4[[#This Row],[HARGA]],",","."),",",".")</f>
        <v>106000</v>
      </c>
      <c r="U408" s="12" t="str">
        <f>SUBSTITUTE(Table4[[#This Row],[DISKON]],",",".")</f>
        <v/>
      </c>
      <c r="V408" s="77" t="str">
        <f>SUBSTITUTE(Table4[[#This Row],[DISKON NOTA]],",",".")</f>
        <v/>
      </c>
      <c r="W408" s="78">
        <f>INDEX(Table1[TANGGAL NOTA_H],A:A)</f>
        <v>45532</v>
      </c>
      <c r="X408" s="78" t="str">
        <f>IF(INDEX(Table1[TANGGAL GUDANG_H],A:A)="","",INDEX(Table1[TANGGAL GUDANG_H],A:A))</f>
        <v/>
      </c>
      <c r="Y408" s="78">
        <f>INDEX(Table1[TANGGAL UPDATE_H],A:A)</f>
        <v>45535</v>
      </c>
      <c r="Z408" s="74" t="str">
        <f>INDEX(Table1[KOMENTAR_H],A:A)</f>
        <v/>
      </c>
      <c r="AA408" s="74"/>
      <c r="AB408" s="74">
        <f>IF(Table4[[#This Row],[DISKON]]="",Table4[[#This Row],[HARGA]],Table4[[#This Row],[HARGA]]*Table4[[#This Row],[DISKON]])</f>
        <v>106000</v>
      </c>
      <c r="AC408" s="74">
        <f>Table4[[#This Row],[TATAL DISKON]]*Table4[[#This Row],[JUMLAH]]</f>
        <v>106000</v>
      </c>
      <c r="AD408" s="74" t="str">
        <f>CONCATENATE(Table4[[#This Row],[SALES_C]],Table4[[#This Row],[NOTA TOKO]])</f>
        <v>V3415</v>
      </c>
      <c r="AE408" s="74">
        <f>INDEX(Table1[I],'4'!A:A)</f>
        <v>0</v>
      </c>
      <c r="AF408" s="74" t="e">
        <f>IF(Table4[[#This Row],[Column2]]="","",MATCH(Table4[[#This Row],[Column2]],AM:AM,0))</f>
        <v>#N/A</v>
      </c>
      <c r="AG408" s="74" t="str">
        <f>CONCATENATE(Table4[[#This Row],[TOKO-KOTA]],"_",Table4[[#This Row],[NAMA BARANG]])</f>
        <v>ANEKA SERAGAM-BLITAR_TAS TUTUP PITA KADO FG-301 BESAR</v>
      </c>
      <c r="AH408" s="74" t="str">
        <f>CONCATENATE(Table4[[#This Row],[CONCAT_TOKO KOTA + NAMA BARANG]],"_",Table4[[#This Row],[HARGA_C]])</f>
        <v>ANEKA SERAGAM-BLITAR_TAS TUTUP PITA KADO FG-301 BESAR_106000</v>
      </c>
      <c r="AI408" s="74"/>
      <c r="AK408" s="64">
        <v>3002</v>
      </c>
      <c r="AL408" s="8" t="s">
        <v>6664</v>
      </c>
      <c r="AM408" t="str">
        <f t="shared" si="6"/>
        <v>G3002</v>
      </c>
      <c r="AN408" t="e">
        <f>IF(Table10[[#This Row],[Column3]]="","",MATCH(Table10[[#This Row],[Column3]],AD:AD,0))</f>
        <v>#N/A</v>
      </c>
    </row>
    <row r="409" spans="1:40" ht="13.5" thickBot="1">
      <c r="A409" s="73">
        <v>454</v>
      </c>
      <c r="C409" s="74">
        <f>ROW()</f>
        <v>409</v>
      </c>
      <c r="D409" s="74">
        <f>INDEX(Table1[ROWID],A:A)</f>
        <v>445</v>
      </c>
      <c r="E409" s="74">
        <f>INDEX(Table1[//DBS],A:A)</f>
        <v>3057</v>
      </c>
      <c r="F409" s="74">
        <f>INDEX(Table1[HARGA_CONV],A:A)</f>
        <v>106000</v>
      </c>
      <c r="G409" s="74" t="str">
        <f>IF(INDEX(Table1[SALES_H],Table4[[#This Row],[ROWID]])=0,"",INDEX(Table1[SALES_H],Table4[[#This Row],[ROWID]]))</f>
        <v>E</v>
      </c>
      <c r="H409" s="74" t="str">
        <f>IF(Table4[[#This Row],[SALES]]="","",INDEX(SALES_DICT[2],MATCH(Table4[[#This Row],[SALES]],SALES_DICT[1],0)))</f>
        <v>V</v>
      </c>
      <c r="I409" s="75" t="str">
        <f>IF(INDEX(Table1[DISKON],A:A)=0,"",INDEX(Table1[DISKON],A:A))</f>
        <v/>
      </c>
      <c r="J409" s="75" t="str">
        <f>IF(INDEX(Table1[DISKON NOTA],A:A)=0,"",INDEX(Table1[DISKON NOTA],A:A))</f>
        <v/>
      </c>
      <c r="K409" s="7">
        <f>INDEX(Table1[ISI_CONV],A:A)</f>
        <v>1</v>
      </c>
      <c r="L409" s="76">
        <f>INDEX(Table1[NOTA TOKO],Table4[[#This Row],[ROWID]])</f>
        <v>3415</v>
      </c>
      <c r="M409" s="74" t="str">
        <f>Table4[[#This Row],[SALES DICT]]</f>
        <v>V</v>
      </c>
      <c r="N409" s="74" t="str">
        <f>INDEX(Table1[TOKO-KOTA_H],A:A)</f>
        <v>ANEKA SERAGAM-BLITAR</v>
      </c>
      <c r="O409" s="74" t="str">
        <f>IF(INDEX(Table1[KODE BARANG],A:A)=0,"",INDEX(Table1[KODE BARANG],A:A))</f>
        <v>TAS-IM253</v>
      </c>
      <c r="P409" s="74" t="str">
        <f>INDEX(Table1[NAMA BARANG],A:A)</f>
        <v>TAS TUTUP PITA KADO FG-301 BESAR</v>
      </c>
      <c r="Q409" s="74" t="str">
        <f>INDEX(Table1[ADA DI DAFTAR STOCK?],A:A)</f>
        <v>ADA</v>
      </c>
      <c r="R409" s="71" t="str">
        <f>SUBSTITUTE(_xlfn.NUMBERVALUE(Table4[[#This Row],[JUMLAH]],",","."),",",".")</f>
        <v>1</v>
      </c>
      <c r="S409" s="74" t="str">
        <f>INDEX(Table1[SATUAN_CONV],A:A)</f>
        <v>LSN</v>
      </c>
      <c r="T409" s="10" t="str">
        <f>SUBSTITUTE(_xlfn.NUMBERVALUE(Table4[[#This Row],[HARGA]],",","."),",",".")</f>
        <v>106000</v>
      </c>
      <c r="U409" s="12" t="str">
        <f>SUBSTITUTE(Table4[[#This Row],[DISKON]],",",".")</f>
        <v/>
      </c>
      <c r="V409" s="77" t="str">
        <f>SUBSTITUTE(Table4[[#This Row],[DISKON NOTA]],",",".")</f>
        <v/>
      </c>
      <c r="W409" s="78">
        <f>INDEX(Table1[TANGGAL NOTA_H],A:A)</f>
        <v>45532</v>
      </c>
      <c r="X409" s="78" t="str">
        <f>IF(INDEX(Table1[TANGGAL GUDANG_H],A:A)="","",INDEX(Table1[TANGGAL GUDANG_H],A:A))</f>
        <v/>
      </c>
      <c r="Y409" s="78">
        <f>INDEX(Table1[TANGGAL UPDATE_H],A:A)</f>
        <v>45535</v>
      </c>
      <c r="Z409" s="74" t="str">
        <f>INDEX(Table1[KOMENTAR_H],A:A)</f>
        <v/>
      </c>
      <c r="AA409" s="74"/>
      <c r="AB409" s="74">
        <f>IF(Table4[[#This Row],[DISKON]]="",Table4[[#This Row],[HARGA]],Table4[[#This Row],[HARGA]]*Table4[[#This Row],[DISKON]])</f>
        <v>106000</v>
      </c>
      <c r="AC409" s="74">
        <f>Table4[[#This Row],[TATAL DISKON]]*Table4[[#This Row],[JUMLAH]]</f>
        <v>106000</v>
      </c>
      <c r="AD409" s="74" t="str">
        <f>CONCATENATE(Table4[[#This Row],[SALES_C]],Table4[[#This Row],[NOTA TOKO]])</f>
        <v>V3415</v>
      </c>
      <c r="AE409" s="74">
        <f>INDEX(Table1[I],'4'!A:A)</f>
        <v>0</v>
      </c>
      <c r="AF409" s="74" t="e">
        <f>IF(Table4[[#This Row],[Column2]]="","",MATCH(Table4[[#This Row],[Column2]],AM:AM,0))</f>
        <v>#N/A</v>
      </c>
      <c r="AG409" s="74" t="str">
        <f>CONCATENATE(Table4[[#This Row],[TOKO-KOTA]],"_",Table4[[#This Row],[NAMA BARANG]])</f>
        <v>ANEKA SERAGAM-BLITAR_TAS TUTUP PITA KADO FG-301 BESAR</v>
      </c>
      <c r="AH409" s="74" t="str">
        <f>CONCATENATE(Table4[[#This Row],[CONCAT_TOKO KOTA + NAMA BARANG]],"_",Table4[[#This Row],[HARGA_C]])</f>
        <v>ANEKA SERAGAM-BLITAR_TAS TUTUP PITA KADO FG-301 BESAR_106000</v>
      </c>
      <c r="AI409" s="74"/>
      <c r="AK409" s="64">
        <v>3002</v>
      </c>
      <c r="AL409" s="8" t="s">
        <v>6664</v>
      </c>
      <c r="AM409" t="str">
        <f t="shared" si="6"/>
        <v>G3002</v>
      </c>
      <c r="AN409" t="e">
        <f>IF(Table10[[#This Row],[Column3]]="","",MATCH(Table10[[#This Row],[Column3]],AD:AD,0))</f>
        <v>#N/A</v>
      </c>
    </row>
    <row r="410" spans="1:40" ht="13.5" thickBot="1">
      <c r="A410" s="73">
        <v>455</v>
      </c>
      <c r="C410" s="74">
        <f>ROW()</f>
        <v>410</v>
      </c>
      <c r="D410" s="74">
        <f>INDEX(Table1[ROWID],A:A)</f>
        <v>445</v>
      </c>
      <c r="E410" s="74">
        <f>INDEX(Table1[//DBS],A:A)</f>
        <v>3057</v>
      </c>
      <c r="F410" s="74">
        <f>INDEX(Table1[HARGA_CONV],A:A)</f>
        <v>106000</v>
      </c>
      <c r="G410" s="74" t="str">
        <f>IF(INDEX(Table1[SALES_H],Table4[[#This Row],[ROWID]])=0,"",INDEX(Table1[SALES_H],Table4[[#This Row],[ROWID]]))</f>
        <v>E</v>
      </c>
      <c r="H410" s="74" t="str">
        <f>IF(Table4[[#This Row],[SALES]]="","",INDEX(SALES_DICT[2],MATCH(Table4[[#This Row],[SALES]],SALES_DICT[1],0)))</f>
        <v>V</v>
      </c>
      <c r="I410" s="75" t="str">
        <f>IF(INDEX(Table1[DISKON],A:A)=0,"",INDEX(Table1[DISKON],A:A))</f>
        <v/>
      </c>
      <c r="J410" s="75" t="str">
        <f>IF(INDEX(Table1[DISKON NOTA],A:A)=0,"",INDEX(Table1[DISKON NOTA],A:A))</f>
        <v/>
      </c>
      <c r="K410" s="7">
        <f>INDEX(Table1[ISI_CONV],A:A)</f>
        <v>1</v>
      </c>
      <c r="L410" s="76">
        <f>INDEX(Table1[NOTA TOKO],Table4[[#This Row],[ROWID]])</f>
        <v>3415</v>
      </c>
      <c r="M410" s="74" t="str">
        <f>Table4[[#This Row],[SALES DICT]]</f>
        <v>V</v>
      </c>
      <c r="N410" s="74" t="str">
        <f>INDEX(Table1[TOKO-KOTA_H],A:A)</f>
        <v>ANEKA SERAGAM-BLITAR</v>
      </c>
      <c r="O410" s="74" t="str">
        <f>IF(INDEX(Table1[KODE BARANG],A:A)=0,"",INDEX(Table1[KODE BARANG],A:A))</f>
        <v>TAS-IM253</v>
      </c>
      <c r="P410" s="74" t="str">
        <f>INDEX(Table1[NAMA BARANG],A:A)</f>
        <v>TAS TUTUP PITA KADO FG-301 BESAR</v>
      </c>
      <c r="Q410" s="74" t="str">
        <f>INDEX(Table1[ADA DI DAFTAR STOCK?],A:A)</f>
        <v>ADA</v>
      </c>
      <c r="R410" s="71" t="str">
        <f>SUBSTITUTE(_xlfn.NUMBERVALUE(Table4[[#This Row],[JUMLAH]],",","."),",",".")</f>
        <v>1</v>
      </c>
      <c r="S410" s="74" t="str">
        <f>INDEX(Table1[SATUAN_CONV],A:A)</f>
        <v>LSN</v>
      </c>
      <c r="T410" s="10" t="str">
        <f>SUBSTITUTE(_xlfn.NUMBERVALUE(Table4[[#This Row],[HARGA]],",","."),",",".")</f>
        <v>106000</v>
      </c>
      <c r="U410" s="12" t="str">
        <f>SUBSTITUTE(Table4[[#This Row],[DISKON]],",",".")</f>
        <v/>
      </c>
      <c r="V410" s="77" t="str">
        <f>SUBSTITUTE(Table4[[#This Row],[DISKON NOTA]],",",".")</f>
        <v/>
      </c>
      <c r="W410" s="78">
        <f>INDEX(Table1[TANGGAL NOTA_H],A:A)</f>
        <v>45532</v>
      </c>
      <c r="X410" s="78" t="str">
        <f>IF(INDEX(Table1[TANGGAL GUDANG_H],A:A)="","",INDEX(Table1[TANGGAL GUDANG_H],A:A))</f>
        <v/>
      </c>
      <c r="Y410" s="78">
        <f>INDEX(Table1[TANGGAL UPDATE_H],A:A)</f>
        <v>45535</v>
      </c>
      <c r="Z410" s="74" t="str">
        <f>INDEX(Table1[KOMENTAR_H],A:A)</f>
        <v/>
      </c>
      <c r="AA410" s="74"/>
      <c r="AB410" s="74">
        <f>IF(Table4[[#This Row],[DISKON]]="",Table4[[#This Row],[HARGA]],Table4[[#This Row],[HARGA]]*Table4[[#This Row],[DISKON]])</f>
        <v>106000</v>
      </c>
      <c r="AC410" s="74">
        <f>Table4[[#This Row],[TATAL DISKON]]*Table4[[#This Row],[JUMLAH]]</f>
        <v>106000</v>
      </c>
      <c r="AD410" s="74" t="str">
        <f>CONCATENATE(Table4[[#This Row],[SALES_C]],Table4[[#This Row],[NOTA TOKO]])</f>
        <v>V3415</v>
      </c>
      <c r="AE410" s="74">
        <f>INDEX(Table1[I],'4'!A:A)</f>
        <v>0</v>
      </c>
      <c r="AF410" s="74" t="e">
        <f>IF(Table4[[#This Row],[Column2]]="","",MATCH(Table4[[#This Row],[Column2]],AM:AM,0))</f>
        <v>#N/A</v>
      </c>
      <c r="AG410" s="74" t="str">
        <f>CONCATENATE(Table4[[#This Row],[TOKO-KOTA]],"_",Table4[[#This Row],[NAMA BARANG]])</f>
        <v>ANEKA SERAGAM-BLITAR_TAS TUTUP PITA KADO FG-301 BESAR</v>
      </c>
      <c r="AH410" s="74" t="str">
        <f>CONCATENATE(Table4[[#This Row],[CONCAT_TOKO KOTA + NAMA BARANG]],"_",Table4[[#This Row],[HARGA_C]])</f>
        <v>ANEKA SERAGAM-BLITAR_TAS TUTUP PITA KADO FG-301 BESAR_106000</v>
      </c>
      <c r="AI410" s="74"/>
      <c r="AK410" s="64">
        <v>3002</v>
      </c>
      <c r="AL410" s="8" t="s">
        <v>6664</v>
      </c>
      <c r="AM410" t="str">
        <f t="shared" si="6"/>
        <v>G3002</v>
      </c>
      <c r="AN410" t="e">
        <f>IF(Table10[[#This Row],[Column3]]="","",MATCH(Table10[[#This Row],[Column3]],AD:AD,0))</f>
        <v>#N/A</v>
      </c>
    </row>
    <row r="411" spans="1:40" ht="13.5" thickBot="1">
      <c r="A411" s="73">
        <v>456</v>
      </c>
      <c r="C411" s="74">
        <f>ROW()</f>
        <v>411</v>
      </c>
      <c r="D411" s="74">
        <f>INDEX(Table1[ROWID],A:A)</f>
        <v>445</v>
      </c>
      <c r="E411" s="74">
        <f>INDEX(Table1[//DBS],A:A)</f>
        <v>3058</v>
      </c>
      <c r="F411" s="74">
        <f>INDEX(Table1[HARGA_CONV],A:A)</f>
        <v>150000</v>
      </c>
      <c r="G411" s="74" t="str">
        <f>IF(INDEX(Table1[SALES_H],Table4[[#This Row],[ROWID]])=0,"",INDEX(Table1[SALES_H],Table4[[#This Row],[ROWID]]))</f>
        <v>E</v>
      </c>
      <c r="H411" s="74" t="str">
        <f>IF(Table4[[#This Row],[SALES]]="","",INDEX(SALES_DICT[2],MATCH(Table4[[#This Row],[SALES]],SALES_DICT[1],0)))</f>
        <v>V</v>
      </c>
      <c r="I411" s="75" t="str">
        <f>IF(INDEX(Table1[DISKON],A:A)=0,"",INDEX(Table1[DISKON],A:A))</f>
        <v/>
      </c>
      <c r="J411" s="75" t="str">
        <f>IF(INDEX(Table1[DISKON NOTA],A:A)=0,"",INDEX(Table1[DISKON NOTA],A:A))</f>
        <v/>
      </c>
      <c r="K411" s="7">
        <f>INDEX(Table1[ISI_CONV],A:A)</f>
        <v>1</v>
      </c>
      <c r="L411" s="76">
        <f>INDEX(Table1[NOTA TOKO],Table4[[#This Row],[ROWID]])</f>
        <v>3415</v>
      </c>
      <c r="M411" s="74" t="str">
        <f>Table4[[#This Row],[SALES DICT]]</f>
        <v>V</v>
      </c>
      <c r="N411" s="74" t="str">
        <f>INDEX(Table1[TOKO-KOTA_H],A:A)</f>
        <v>ANEKA SERAGAM-BLITAR</v>
      </c>
      <c r="O411" s="74" t="str">
        <f>IF(INDEX(Table1[KODE BARANG],A:A)=0,"",INDEX(Table1[KODE BARANG],A:A))</f>
        <v>TAS-IM254</v>
      </c>
      <c r="P411" s="74" t="str">
        <f>INDEX(Table1[NAMA BARANG],A:A)</f>
        <v>TAS TUTUP PITA KADO FG-401 JUMBO</v>
      </c>
      <c r="Q411" s="74" t="str">
        <f>INDEX(Table1[ADA DI DAFTAR STOCK?],A:A)</f>
        <v>ADA</v>
      </c>
      <c r="R411" s="71" t="str">
        <f>SUBSTITUTE(_xlfn.NUMBERVALUE(Table4[[#This Row],[JUMLAH]],",","."),",",".")</f>
        <v>1</v>
      </c>
      <c r="S411" s="74" t="str">
        <f>INDEX(Table1[SATUAN_CONV],A:A)</f>
        <v>LSN</v>
      </c>
      <c r="T411" s="10" t="str">
        <f>SUBSTITUTE(_xlfn.NUMBERVALUE(Table4[[#This Row],[HARGA]],",","."),",",".")</f>
        <v>150000</v>
      </c>
      <c r="U411" s="12" t="str">
        <f>SUBSTITUTE(Table4[[#This Row],[DISKON]],",",".")</f>
        <v/>
      </c>
      <c r="V411" s="77" t="str">
        <f>SUBSTITUTE(Table4[[#This Row],[DISKON NOTA]],",",".")</f>
        <v/>
      </c>
      <c r="W411" s="78">
        <f>INDEX(Table1[TANGGAL NOTA_H],A:A)</f>
        <v>45532</v>
      </c>
      <c r="X411" s="78" t="str">
        <f>IF(INDEX(Table1[TANGGAL GUDANG_H],A:A)="","",INDEX(Table1[TANGGAL GUDANG_H],A:A))</f>
        <v/>
      </c>
      <c r="Y411" s="78">
        <f>INDEX(Table1[TANGGAL UPDATE_H],A:A)</f>
        <v>45535</v>
      </c>
      <c r="Z411" s="74" t="str">
        <f>INDEX(Table1[KOMENTAR_H],A:A)</f>
        <v/>
      </c>
      <c r="AA411" s="74"/>
      <c r="AB411" s="74">
        <f>IF(Table4[[#This Row],[DISKON]]="",Table4[[#This Row],[HARGA]],Table4[[#This Row],[HARGA]]*Table4[[#This Row],[DISKON]])</f>
        <v>150000</v>
      </c>
      <c r="AC411" s="74">
        <f>Table4[[#This Row],[TATAL DISKON]]*Table4[[#This Row],[JUMLAH]]</f>
        <v>150000</v>
      </c>
      <c r="AD411" s="74" t="str">
        <f>CONCATENATE(Table4[[#This Row],[SALES_C]],Table4[[#This Row],[NOTA TOKO]])</f>
        <v>V3415</v>
      </c>
      <c r="AE411" s="74">
        <f>INDEX(Table1[I],'4'!A:A)</f>
        <v>0</v>
      </c>
      <c r="AF411" s="74" t="e">
        <f>IF(Table4[[#This Row],[Column2]]="","",MATCH(Table4[[#This Row],[Column2]],AM:AM,0))</f>
        <v>#N/A</v>
      </c>
      <c r="AG411" s="74" t="str">
        <f>CONCATENATE(Table4[[#This Row],[TOKO-KOTA]],"_",Table4[[#This Row],[NAMA BARANG]])</f>
        <v>ANEKA SERAGAM-BLITAR_TAS TUTUP PITA KADO FG-401 JUMBO</v>
      </c>
      <c r="AH411" s="74" t="str">
        <f>CONCATENATE(Table4[[#This Row],[CONCAT_TOKO KOTA + NAMA BARANG]],"_",Table4[[#This Row],[HARGA_C]])</f>
        <v>ANEKA SERAGAM-BLITAR_TAS TUTUP PITA KADO FG-401 JUMBO_150000</v>
      </c>
      <c r="AI411" s="74"/>
      <c r="AK411" s="64">
        <v>3002</v>
      </c>
      <c r="AL411" s="8" t="s">
        <v>6664</v>
      </c>
      <c r="AM411" t="str">
        <f t="shared" si="6"/>
        <v>G3002</v>
      </c>
      <c r="AN411" t="e">
        <f>IF(Table10[[#This Row],[Column3]]="","",MATCH(Table10[[#This Row],[Column3]],AD:AD,0))</f>
        <v>#N/A</v>
      </c>
    </row>
    <row r="412" spans="1:40" ht="13.5" thickBot="1">
      <c r="A412" s="73">
        <v>457</v>
      </c>
      <c r="C412" s="74">
        <f>ROW()</f>
        <v>412</v>
      </c>
      <c r="D412" s="74">
        <f>INDEX(Table1[ROWID],A:A)</f>
        <v>445</v>
      </c>
      <c r="E412" s="74">
        <f>INDEX(Table1[//DBS],A:A)</f>
        <v>3058</v>
      </c>
      <c r="F412" s="74">
        <f>INDEX(Table1[HARGA_CONV],A:A)</f>
        <v>150000</v>
      </c>
      <c r="G412" s="74" t="str">
        <f>IF(INDEX(Table1[SALES_H],Table4[[#This Row],[ROWID]])=0,"",INDEX(Table1[SALES_H],Table4[[#This Row],[ROWID]]))</f>
        <v>E</v>
      </c>
      <c r="H412" s="74" t="str">
        <f>IF(Table4[[#This Row],[SALES]]="","",INDEX(SALES_DICT[2],MATCH(Table4[[#This Row],[SALES]],SALES_DICT[1],0)))</f>
        <v>V</v>
      </c>
      <c r="I412" s="75" t="str">
        <f>IF(INDEX(Table1[DISKON],A:A)=0,"",INDEX(Table1[DISKON],A:A))</f>
        <v/>
      </c>
      <c r="J412" s="75" t="str">
        <f>IF(INDEX(Table1[DISKON NOTA],A:A)=0,"",INDEX(Table1[DISKON NOTA],A:A))</f>
        <v/>
      </c>
      <c r="K412" s="7">
        <f>INDEX(Table1[ISI_CONV],A:A)</f>
        <v>1</v>
      </c>
      <c r="L412" s="76">
        <f>INDEX(Table1[NOTA TOKO],Table4[[#This Row],[ROWID]])</f>
        <v>3415</v>
      </c>
      <c r="M412" s="74" t="str">
        <f>Table4[[#This Row],[SALES DICT]]</f>
        <v>V</v>
      </c>
      <c r="N412" s="74" t="str">
        <f>INDEX(Table1[TOKO-KOTA_H],A:A)</f>
        <v>ANEKA SERAGAM-BLITAR</v>
      </c>
      <c r="O412" s="74" t="str">
        <f>IF(INDEX(Table1[KODE BARANG],A:A)=0,"",INDEX(Table1[KODE BARANG],A:A))</f>
        <v>TAS-IM254</v>
      </c>
      <c r="P412" s="74" t="str">
        <f>INDEX(Table1[NAMA BARANG],A:A)</f>
        <v>TAS TUTUP PITA KADO FG-401 JUMBO</v>
      </c>
      <c r="Q412" s="74" t="str">
        <f>INDEX(Table1[ADA DI DAFTAR STOCK?],A:A)</f>
        <v>ADA</v>
      </c>
      <c r="R412" s="71" t="str">
        <f>SUBSTITUTE(_xlfn.NUMBERVALUE(Table4[[#This Row],[JUMLAH]],",","."),",",".")</f>
        <v>1</v>
      </c>
      <c r="S412" s="74" t="str">
        <f>INDEX(Table1[SATUAN_CONV],A:A)</f>
        <v>LSN</v>
      </c>
      <c r="T412" s="10" t="str">
        <f>SUBSTITUTE(_xlfn.NUMBERVALUE(Table4[[#This Row],[HARGA]],",","."),",",".")</f>
        <v>150000</v>
      </c>
      <c r="U412" s="12" t="str">
        <f>SUBSTITUTE(Table4[[#This Row],[DISKON]],",",".")</f>
        <v/>
      </c>
      <c r="V412" s="77" t="str">
        <f>SUBSTITUTE(Table4[[#This Row],[DISKON NOTA]],",",".")</f>
        <v/>
      </c>
      <c r="W412" s="78">
        <f>INDEX(Table1[TANGGAL NOTA_H],A:A)</f>
        <v>45532</v>
      </c>
      <c r="X412" s="78" t="str">
        <f>IF(INDEX(Table1[TANGGAL GUDANG_H],A:A)="","",INDEX(Table1[TANGGAL GUDANG_H],A:A))</f>
        <v/>
      </c>
      <c r="Y412" s="78">
        <f>INDEX(Table1[TANGGAL UPDATE_H],A:A)</f>
        <v>45535</v>
      </c>
      <c r="Z412" s="74" t="str">
        <f>INDEX(Table1[KOMENTAR_H],A:A)</f>
        <v/>
      </c>
      <c r="AA412" s="74"/>
      <c r="AB412" s="74">
        <f>IF(Table4[[#This Row],[DISKON]]="",Table4[[#This Row],[HARGA]],Table4[[#This Row],[HARGA]]*Table4[[#This Row],[DISKON]])</f>
        <v>150000</v>
      </c>
      <c r="AC412" s="74">
        <f>Table4[[#This Row],[TATAL DISKON]]*Table4[[#This Row],[JUMLAH]]</f>
        <v>150000</v>
      </c>
      <c r="AD412" s="74" t="str">
        <f>CONCATENATE(Table4[[#This Row],[SALES_C]],Table4[[#This Row],[NOTA TOKO]])</f>
        <v>V3415</v>
      </c>
      <c r="AE412" s="74">
        <f>INDEX(Table1[I],'4'!A:A)</f>
        <v>0</v>
      </c>
      <c r="AF412" s="74" t="e">
        <f>IF(Table4[[#This Row],[Column2]]="","",MATCH(Table4[[#This Row],[Column2]],AM:AM,0))</f>
        <v>#N/A</v>
      </c>
      <c r="AG412" s="74" t="str">
        <f>CONCATENATE(Table4[[#This Row],[TOKO-KOTA]],"_",Table4[[#This Row],[NAMA BARANG]])</f>
        <v>ANEKA SERAGAM-BLITAR_TAS TUTUP PITA KADO FG-401 JUMBO</v>
      </c>
      <c r="AH412" s="74" t="str">
        <f>CONCATENATE(Table4[[#This Row],[CONCAT_TOKO KOTA + NAMA BARANG]],"_",Table4[[#This Row],[HARGA_C]])</f>
        <v>ANEKA SERAGAM-BLITAR_TAS TUTUP PITA KADO FG-401 JUMBO_150000</v>
      </c>
      <c r="AI412" s="74"/>
      <c r="AK412" s="64">
        <v>3003</v>
      </c>
      <c r="AL412" s="8" t="s">
        <v>6664</v>
      </c>
      <c r="AM412" t="str">
        <f t="shared" si="6"/>
        <v>G3003</v>
      </c>
      <c r="AN412" t="e">
        <f>IF(Table10[[#This Row],[Column3]]="","",MATCH(Table10[[#This Row],[Column3]],AD:AD,0))</f>
        <v>#N/A</v>
      </c>
    </row>
    <row r="413" spans="1:40" ht="13.5" thickBot="1">
      <c r="A413" s="73">
        <v>458</v>
      </c>
      <c r="C413" s="74">
        <f>ROW()</f>
        <v>413</v>
      </c>
      <c r="D413" s="74">
        <f>INDEX(Table1[ROWID],A:A)</f>
        <v>445</v>
      </c>
      <c r="E413" s="74">
        <f>INDEX(Table1[//DBS],A:A)</f>
        <v>3058</v>
      </c>
      <c r="F413" s="74">
        <f>INDEX(Table1[HARGA_CONV],A:A)</f>
        <v>150000</v>
      </c>
      <c r="G413" s="74" t="str">
        <f>IF(INDEX(Table1[SALES_H],Table4[[#This Row],[ROWID]])=0,"",INDEX(Table1[SALES_H],Table4[[#This Row],[ROWID]]))</f>
        <v>E</v>
      </c>
      <c r="H413" s="74" t="str">
        <f>IF(Table4[[#This Row],[SALES]]="","",INDEX(SALES_DICT[2],MATCH(Table4[[#This Row],[SALES]],SALES_DICT[1],0)))</f>
        <v>V</v>
      </c>
      <c r="I413" s="75" t="str">
        <f>IF(INDEX(Table1[DISKON],A:A)=0,"",INDEX(Table1[DISKON],A:A))</f>
        <v/>
      </c>
      <c r="J413" s="75" t="str">
        <f>IF(INDEX(Table1[DISKON NOTA],A:A)=0,"",INDEX(Table1[DISKON NOTA],A:A))</f>
        <v/>
      </c>
      <c r="K413" s="7">
        <f>INDEX(Table1[ISI_CONV],A:A)</f>
        <v>1</v>
      </c>
      <c r="L413" s="76">
        <f>INDEX(Table1[NOTA TOKO],Table4[[#This Row],[ROWID]])</f>
        <v>3415</v>
      </c>
      <c r="M413" s="74" t="str">
        <f>Table4[[#This Row],[SALES DICT]]</f>
        <v>V</v>
      </c>
      <c r="N413" s="74" t="str">
        <f>INDEX(Table1[TOKO-KOTA_H],A:A)</f>
        <v>ANEKA SERAGAM-BLITAR</v>
      </c>
      <c r="O413" s="74" t="str">
        <f>IF(INDEX(Table1[KODE BARANG],A:A)=0,"",INDEX(Table1[KODE BARANG],A:A))</f>
        <v>TAS-IM254</v>
      </c>
      <c r="P413" s="74" t="str">
        <f>INDEX(Table1[NAMA BARANG],A:A)</f>
        <v>TAS TUTUP PITA KADO FG-401 JUMBO</v>
      </c>
      <c r="Q413" s="74" t="str">
        <f>INDEX(Table1[ADA DI DAFTAR STOCK?],A:A)</f>
        <v>ADA</v>
      </c>
      <c r="R413" s="71" t="str">
        <f>SUBSTITUTE(_xlfn.NUMBERVALUE(Table4[[#This Row],[JUMLAH]],",","."),",",".")</f>
        <v>1</v>
      </c>
      <c r="S413" s="74" t="str">
        <f>INDEX(Table1[SATUAN_CONV],A:A)</f>
        <v>LSN</v>
      </c>
      <c r="T413" s="10" t="str">
        <f>SUBSTITUTE(_xlfn.NUMBERVALUE(Table4[[#This Row],[HARGA]],",","."),",",".")</f>
        <v>150000</v>
      </c>
      <c r="U413" s="12" t="str">
        <f>SUBSTITUTE(Table4[[#This Row],[DISKON]],",",".")</f>
        <v/>
      </c>
      <c r="V413" s="77" t="str">
        <f>SUBSTITUTE(Table4[[#This Row],[DISKON NOTA]],",",".")</f>
        <v/>
      </c>
      <c r="W413" s="78">
        <f>INDEX(Table1[TANGGAL NOTA_H],A:A)</f>
        <v>45532</v>
      </c>
      <c r="X413" s="78" t="str">
        <f>IF(INDEX(Table1[TANGGAL GUDANG_H],A:A)="","",INDEX(Table1[TANGGAL GUDANG_H],A:A))</f>
        <v/>
      </c>
      <c r="Y413" s="78">
        <f>INDEX(Table1[TANGGAL UPDATE_H],A:A)</f>
        <v>45535</v>
      </c>
      <c r="Z413" s="74" t="str">
        <f>INDEX(Table1[KOMENTAR_H],A:A)</f>
        <v/>
      </c>
      <c r="AA413" s="74"/>
      <c r="AB413" s="74">
        <f>IF(Table4[[#This Row],[DISKON]]="",Table4[[#This Row],[HARGA]],Table4[[#This Row],[HARGA]]*Table4[[#This Row],[DISKON]])</f>
        <v>150000</v>
      </c>
      <c r="AC413" s="74">
        <f>Table4[[#This Row],[TATAL DISKON]]*Table4[[#This Row],[JUMLAH]]</f>
        <v>150000</v>
      </c>
      <c r="AD413" s="74" t="str">
        <f>CONCATENATE(Table4[[#This Row],[SALES_C]],Table4[[#This Row],[NOTA TOKO]])</f>
        <v>V3415</v>
      </c>
      <c r="AE413" s="74">
        <f>INDEX(Table1[I],'4'!A:A)</f>
        <v>0</v>
      </c>
      <c r="AF413" s="74" t="e">
        <f>IF(Table4[[#This Row],[Column2]]="","",MATCH(Table4[[#This Row],[Column2]],AM:AM,0))</f>
        <v>#N/A</v>
      </c>
      <c r="AG413" s="74" t="str">
        <f>CONCATENATE(Table4[[#This Row],[TOKO-KOTA]],"_",Table4[[#This Row],[NAMA BARANG]])</f>
        <v>ANEKA SERAGAM-BLITAR_TAS TUTUP PITA KADO FG-401 JUMBO</v>
      </c>
      <c r="AH413" s="74" t="str">
        <f>CONCATENATE(Table4[[#This Row],[CONCAT_TOKO KOTA + NAMA BARANG]],"_",Table4[[#This Row],[HARGA_C]])</f>
        <v>ANEKA SERAGAM-BLITAR_TAS TUTUP PITA KADO FG-401 JUMBO_150000</v>
      </c>
      <c r="AI413" s="74"/>
      <c r="AK413" s="64">
        <v>3003</v>
      </c>
      <c r="AL413" s="8" t="s">
        <v>6664</v>
      </c>
      <c r="AM413" t="str">
        <f t="shared" si="6"/>
        <v>G3003</v>
      </c>
      <c r="AN413" t="e">
        <f>IF(Table10[[#This Row],[Column3]]="","",MATCH(Table10[[#This Row],[Column3]],AD:AD,0))</f>
        <v>#N/A</v>
      </c>
    </row>
    <row r="414" spans="1:40" ht="13.5" thickBot="1">
      <c r="A414" s="73">
        <v>459</v>
      </c>
      <c r="C414" s="74">
        <f>ROW()</f>
        <v>414</v>
      </c>
      <c r="D414" s="74">
        <f>INDEX(Table1[ROWID],A:A)</f>
        <v>445</v>
      </c>
      <c r="E414" s="74">
        <f>INDEX(Table1[//DBS],A:A)</f>
        <v>3058</v>
      </c>
      <c r="F414" s="74">
        <f>INDEX(Table1[HARGA_CONV],A:A)</f>
        <v>150000</v>
      </c>
      <c r="G414" s="74" t="str">
        <f>IF(INDEX(Table1[SALES_H],Table4[[#This Row],[ROWID]])=0,"",INDEX(Table1[SALES_H],Table4[[#This Row],[ROWID]]))</f>
        <v>E</v>
      </c>
      <c r="H414" s="74" t="str">
        <f>IF(Table4[[#This Row],[SALES]]="","",INDEX(SALES_DICT[2],MATCH(Table4[[#This Row],[SALES]],SALES_DICT[1],0)))</f>
        <v>V</v>
      </c>
      <c r="I414" s="75" t="str">
        <f>IF(INDEX(Table1[DISKON],A:A)=0,"",INDEX(Table1[DISKON],A:A))</f>
        <v/>
      </c>
      <c r="J414" s="75" t="str">
        <f>IF(INDEX(Table1[DISKON NOTA],A:A)=0,"",INDEX(Table1[DISKON NOTA],A:A))</f>
        <v/>
      </c>
      <c r="K414" s="7">
        <f>INDEX(Table1[ISI_CONV],A:A)</f>
        <v>1</v>
      </c>
      <c r="L414" s="76">
        <f>INDEX(Table1[NOTA TOKO],Table4[[#This Row],[ROWID]])</f>
        <v>3415</v>
      </c>
      <c r="M414" s="74" t="str">
        <f>Table4[[#This Row],[SALES DICT]]</f>
        <v>V</v>
      </c>
      <c r="N414" s="74" t="str">
        <f>INDEX(Table1[TOKO-KOTA_H],A:A)</f>
        <v>ANEKA SERAGAM-BLITAR</v>
      </c>
      <c r="O414" s="74" t="str">
        <f>IF(INDEX(Table1[KODE BARANG],A:A)=0,"",INDEX(Table1[KODE BARANG],A:A))</f>
        <v>TAS-IM254</v>
      </c>
      <c r="P414" s="74" t="str">
        <f>INDEX(Table1[NAMA BARANG],A:A)</f>
        <v>TAS TUTUP PITA KADO FG-401 JUMBO</v>
      </c>
      <c r="Q414" s="74" t="str">
        <f>INDEX(Table1[ADA DI DAFTAR STOCK?],A:A)</f>
        <v>ADA</v>
      </c>
      <c r="R414" s="71" t="str">
        <f>SUBSTITUTE(_xlfn.NUMBERVALUE(Table4[[#This Row],[JUMLAH]],",","."),",",".")</f>
        <v>1</v>
      </c>
      <c r="S414" s="74" t="str">
        <f>INDEX(Table1[SATUAN_CONV],A:A)</f>
        <v>LSN</v>
      </c>
      <c r="T414" s="10" t="str">
        <f>SUBSTITUTE(_xlfn.NUMBERVALUE(Table4[[#This Row],[HARGA]],",","."),",",".")</f>
        <v>150000</v>
      </c>
      <c r="U414" s="12" t="str">
        <f>SUBSTITUTE(Table4[[#This Row],[DISKON]],",",".")</f>
        <v/>
      </c>
      <c r="V414" s="77" t="str">
        <f>SUBSTITUTE(Table4[[#This Row],[DISKON NOTA]],",",".")</f>
        <v/>
      </c>
      <c r="W414" s="78">
        <f>INDEX(Table1[TANGGAL NOTA_H],A:A)</f>
        <v>45532</v>
      </c>
      <c r="X414" s="78" t="str">
        <f>IF(INDEX(Table1[TANGGAL GUDANG_H],A:A)="","",INDEX(Table1[TANGGAL GUDANG_H],A:A))</f>
        <v/>
      </c>
      <c r="Y414" s="78">
        <f>INDEX(Table1[TANGGAL UPDATE_H],A:A)</f>
        <v>45535</v>
      </c>
      <c r="Z414" s="74" t="str">
        <f>INDEX(Table1[KOMENTAR_H],A:A)</f>
        <v/>
      </c>
      <c r="AA414" s="74"/>
      <c r="AB414" s="74">
        <f>IF(Table4[[#This Row],[DISKON]]="",Table4[[#This Row],[HARGA]],Table4[[#This Row],[HARGA]]*Table4[[#This Row],[DISKON]])</f>
        <v>150000</v>
      </c>
      <c r="AC414" s="74">
        <f>Table4[[#This Row],[TATAL DISKON]]*Table4[[#This Row],[JUMLAH]]</f>
        <v>150000</v>
      </c>
      <c r="AD414" s="74" t="str">
        <f>CONCATENATE(Table4[[#This Row],[SALES_C]],Table4[[#This Row],[NOTA TOKO]])</f>
        <v>V3415</v>
      </c>
      <c r="AE414" s="74">
        <f>INDEX(Table1[I],'4'!A:A)</f>
        <v>0</v>
      </c>
      <c r="AF414" s="74" t="e">
        <f>IF(Table4[[#This Row],[Column2]]="","",MATCH(Table4[[#This Row],[Column2]],AM:AM,0))</f>
        <v>#N/A</v>
      </c>
      <c r="AG414" s="74" t="str">
        <f>CONCATENATE(Table4[[#This Row],[TOKO-KOTA]],"_",Table4[[#This Row],[NAMA BARANG]])</f>
        <v>ANEKA SERAGAM-BLITAR_TAS TUTUP PITA KADO FG-401 JUMBO</v>
      </c>
      <c r="AH414" s="74" t="str">
        <f>CONCATENATE(Table4[[#This Row],[CONCAT_TOKO KOTA + NAMA BARANG]],"_",Table4[[#This Row],[HARGA_C]])</f>
        <v>ANEKA SERAGAM-BLITAR_TAS TUTUP PITA KADO FG-401 JUMBO_150000</v>
      </c>
      <c r="AI414" s="74"/>
      <c r="AK414" s="64">
        <v>3003</v>
      </c>
      <c r="AL414" s="8" t="s">
        <v>6664</v>
      </c>
      <c r="AM414" t="str">
        <f t="shared" si="6"/>
        <v>G3003</v>
      </c>
      <c r="AN414" t="e">
        <f>IF(Table10[[#This Row],[Column3]]="","",MATCH(Table10[[#This Row],[Column3]],AD:AD,0))</f>
        <v>#N/A</v>
      </c>
    </row>
    <row r="415" spans="1:40" ht="13.5" thickBot="1">
      <c r="A415" s="73">
        <v>460</v>
      </c>
      <c r="C415" s="74">
        <f>ROW()</f>
        <v>415</v>
      </c>
      <c r="D415" s="74">
        <f>INDEX(Table1[ROWID],A:A)</f>
        <v>445</v>
      </c>
      <c r="E415" s="74">
        <f>INDEX(Table1[//DBS],A:A)</f>
        <v>3058</v>
      </c>
      <c r="F415" s="74">
        <f>INDEX(Table1[HARGA_CONV],A:A)</f>
        <v>150000</v>
      </c>
      <c r="G415" s="74" t="str">
        <f>IF(INDEX(Table1[SALES_H],Table4[[#This Row],[ROWID]])=0,"",INDEX(Table1[SALES_H],Table4[[#This Row],[ROWID]]))</f>
        <v>E</v>
      </c>
      <c r="H415" s="74" t="str">
        <f>IF(Table4[[#This Row],[SALES]]="","",INDEX(SALES_DICT[2],MATCH(Table4[[#This Row],[SALES]],SALES_DICT[1],0)))</f>
        <v>V</v>
      </c>
      <c r="I415" s="75" t="str">
        <f>IF(INDEX(Table1[DISKON],A:A)=0,"",INDEX(Table1[DISKON],A:A))</f>
        <v/>
      </c>
      <c r="J415" s="75" t="str">
        <f>IF(INDEX(Table1[DISKON NOTA],A:A)=0,"",INDEX(Table1[DISKON NOTA],A:A))</f>
        <v/>
      </c>
      <c r="K415" s="7">
        <f>INDEX(Table1[ISI_CONV],A:A)</f>
        <v>1</v>
      </c>
      <c r="L415" s="76">
        <f>INDEX(Table1[NOTA TOKO],Table4[[#This Row],[ROWID]])</f>
        <v>3415</v>
      </c>
      <c r="M415" s="74" t="str">
        <f>Table4[[#This Row],[SALES DICT]]</f>
        <v>V</v>
      </c>
      <c r="N415" s="74" t="str">
        <f>INDEX(Table1[TOKO-KOTA_H],A:A)</f>
        <v>ANEKA SERAGAM-BLITAR</v>
      </c>
      <c r="O415" s="74" t="str">
        <f>IF(INDEX(Table1[KODE BARANG],A:A)=0,"",INDEX(Table1[KODE BARANG],A:A))</f>
        <v>TAS-IM254</v>
      </c>
      <c r="P415" s="74" t="str">
        <f>INDEX(Table1[NAMA BARANG],A:A)</f>
        <v>TAS TUTUP PITA KADO FG-401 JUMBO</v>
      </c>
      <c r="Q415" s="74" t="str">
        <f>INDEX(Table1[ADA DI DAFTAR STOCK?],A:A)</f>
        <v>ADA</v>
      </c>
      <c r="R415" s="71" t="str">
        <f>SUBSTITUTE(_xlfn.NUMBERVALUE(Table4[[#This Row],[JUMLAH]],",","."),",",".")</f>
        <v>1</v>
      </c>
      <c r="S415" s="74" t="str">
        <f>INDEX(Table1[SATUAN_CONV],A:A)</f>
        <v>LSN</v>
      </c>
      <c r="T415" s="10" t="str">
        <f>SUBSTITUTE(_xlfn.NUMBERVALUE(Table4[[#This Row],[HARGA]],",","."),",",".")</f>
        <v>150000</v>
      </c>
      <c r="U415" s="12" t="str">
        <f>SUBSTITUTE(Table4[[#This Row],[DISKON]],",",".")</f>
        <v/>
      </c>
      <c r="V415" s="77" t="str">
        <f>SUBSTITUTE(Table4[[#This Row],[DISKON NOTA]],",",".")</f>
        <v/>
      </c>
      <c r="W415" s="78">
        <f>INDEX(Table1[TANGGAL NOTA_H],A:A)</f>
        <v>45532</v>
      </c>
      <c r="X415" s="78" t="str">
        <f>IF(INDEX(Table1[TANGGAL GUDANG_H],A:A)="","",INDEX(Table1[TANGGAL GUDANG_H],A:A))</f>
        <v/>
      </c>
      <c r="Y415" s="78">
        <f>INDEX(Table1[TANGGAL UPDATE_H],A:A)</f>
        <v>45535</v>
      </c>
      <c r="Z415" s="74" t="str">
        <f>INDEX(Table1[KOMENTAR_H],A:A)</f>
        <v/>
      </c>
      <c r="AA415" s="74"/>
      <c r="AB415" s="74">
        <f>IF(Table4[[#This Row],[DISKON]]="",Table4[[#This Row],[HARGA]],Table4[[#This Row],[HARGA]]*Table4[[#This Row],[DISKON]])</f>
        <v>150000</v>
      </c>
      <c r="AC415" s="74">
        <f>Table4[[#This Row],[TATAL DISKON]]*Table4[[#This Row],[JUMLAH]]</f>
        <v>150000</v>
      </c>
      <c r="AD415" s="74" t="str">
        <f>CONCATENATE(Table4[[#This Row],[SALES_C]],Table4[[#This Row],[NOTA TOKO]])</f>
        <v>V3415</v>
      </c>
      <c r="AE415" s="74">
        <f>INDEX(Table1[I],'4'!A:A)</f>
        <v>0</v>
      </c>
      <c r="AF415" s="74" t="e">
        <f>IF(Table4[[#This Row],[Column2]]="","",MATCH(Table4[[#This Row],[Column2]],AM:AM,0))</f>
        <v>#N/A</v>
      </c>
      <c r="AG415" s="74" t="str">
        <f>CONCATENATE(Table4[[#This Row],[TOKO-KOTA]],"_",Table4[[#This Row],[NAMA BARANG]])</f>
        <v>ANEKA SERAGAM-BLITAR_TAS TUTUP PITA KADO FG-401 JUMBO</v>
      </c>
      <c r="AH415" s="74" t="str">
        <f>CONCATENATE(Table4[[#This Row],[CONCAT_TOKO KOTA + NAMA BARANG]],"_",Table4[[#This Row],[HARGA_C]])</f>
        <v>ANEKA SERAGAM-BLITAR_TAS TUTUP PITA KADO FG-401 JUMBO_150000</v>
      </c>
      <c r="AI415" s="74"/>
      <c r="AK415" s="64">
        <v>3003</v>
      </c>
      <c r="AL415" s="8" t="s">
        <v>6664</v>
      </c>
      <c r="AM415" t="str">
        <f t="shared" si="6"/>
        <v>G3003</v>
      </c>
      <c r="AN415" t="e">
        <f>IF(Table10[[#This Row],[Column3]]="","",MATCH(Table10[[#This Row],[Column3]],AD:AD,0))</f>
        <v>#N/A</v>
      </c>
    </row>
    <row r="416" spans="1:40" ht="13.5" thickBot="1">
      <c r="A416" s="73">
        <v>462</v>
      </c>
      <c r="C416" s="74">
        <f>ROW()</f>
        <v>416</v>
      </c>
      <c r="D416" s="74">
        <f>INDEX(Table1[ROWID],A:A)</f>
        <v>462</v>
      </c>
      <c r="E416" s="74">
        <f>INDEX(Table1[//DBS],A:A)</f>
        <v>3058</v>
      </c>
      <c r="F416" s="74">
        <f>INDEX(Table1[HARGA_CONV],A:A)</f>
        <v>150000</v>
      </c>
      <c r="G416" s="74" t="str">
        <f>IF(INDEX(Table1[SALES_H],Table4[[#This Row],[ROWID]])=0,"",INDEX(Table1[SALES_H],Table4[[#This Row],[ROWID]]))</f>
        <v>E</v>
      </c>
      <c r="H416" s="74" t="str">
        <f>IF(Table4[[#This Row],[SALES]]="","",INDEX(SALES_DICT[2],MATCH(Table4[[#This Row],[SALES]],SALES_DICT[1],0)))</f>
        <v>V</v>
      </c>
      <c r="I416" s="75" t="str">
        <f>IF(INDEX(Table1[DISKON],A:A)=0,"",INDEX(Table1[DISKON],A:A))</f>
        <v/>
      </c>
      <c r="J416" s="75" t="str">
        <f>IF(INDEX(Table1[DISKON NOTA],A:A)=0,"",INDEX(Table1[DISKON NOTA],A:A))</f>
        <v/>
      </c>
      <c r="K416" s="7">
        <f>INDEX(Table1[ISI_CONV],A:A)</f>
        <v>1</v>
      </c>
      <c r="L416" s="76">
        <f>INDEX(Table1[NOTA TOKO],Table4[[#This Row],[ROWID]])</f>
        <v>3416</v>
      </c>
      <c r="M416" s="74" t="str">
        <f>Table4[[#This Row],[SALES DICT]]</f>
        <v>V</v>
      </c>
      <c r="N416" s="74" t="str">
        <f>INDEX(Table1[TOKO-KOTA_H],A:A)</f>
        <v>ANEKA SERAGAM-BLITAR</v>
      </c>
      <c r="O416" s="74" t="str">
        <f>IF(INDEX(Table1[KODE BARANG],A:A)=0,"",INDEX(Table1[KODE BARANG],A:A))</f>
        <v>TAS-IM254</v>
      </c>
      <c r="P416" s="74" t="str">
        <f>INDEX(Table1[NAMA BARANG],A:A)</f>
        <v>TAS TUTUP PITA KADO FG-401 JUMBO</v>
      </c>
      <c r="Q416" s="74" t="str">
        <f>INDEX(Table1[ADA DI DAFTAR STOCK?],A:A)</f>
        <v>ADA</v>
      </c>
      <c r="R416" s="71" t="str">
        <f>SUBSTITUTE(_xlfn.NUMBERVALUE(Table4[[#This Row],[JUMLAH]],",","."),",",".")</f>
        <v>1</v>
      </c>
      <c r="S416" s="74" t="str">
        <f>INDEX(Table1[SATUAN_CONV],A:A)</f>
        <v>LSN</v>
      </c>
      <c r="T416" s="10" t="str">
        <f>SUBSTITUTE(_xlfn.NUMBERVALUE(Table4[[#This Row],[HARGA]],",","."),",",".")</f>
        <v>150000</v>
      </c>
      <c r="U416" s="12" t="str">
        <f>SUBSTITUTE(Table4[[#This Row],[DISKON]],",",".")</f>
        <v/>
      </c>
      <c r="V416" s="77" t="str">
        <f>SUBSTITUTE(Table4[[#This Row],[DISKON NOTA]],",",".")</f>
        <v/>
      </c>
      <c r="W416" s="78">
        <f>INDEX(Table1[TANGGAL NOTA_H],A:A)</f>
        <v>45532</v>
      </c>
      <c r="X416" s="78" t="str">
        <f>IF(INDEX(Table1[TANGGAL GUDANG_H],A:A)="","",INDEX(Table1[TANGGAL GUDANG_H],A:A))</f>
        <v/>
      </c>
      <c r="Y416" s="78">
        <f>INDEX(Table1[TANGGAL UPDATE_H],A:A)</f>
        <v>45535</v>
      </c>
      <c r="Z416" s="74" t="str">
        <f>INDEX(Table1[KOMENTAR_H],A:A)</f>
        <v/>
      </c>
      <c r="AA416" s="74"/>
      <c r="AB416" s="74">
        <f>IF(Table4[[#This Row],[DISKON]]="",Table4[[#This Row],[HARGA]],Table4[[#This Row],[HARGA]]*Table4[[#This Row],[DISKON]])</f>
        <v>150000</v>
      </c>
      <c r="AC416" s="74">
        <f>Table4[[#This Row],[TATAL DISKON]]*Table4[[#This Row],[JUMLAH]]</f>
        <v>150000</v>
      </c>
      <c r="AD416" s="74" t="str">
        <f>CONCATENATE(Table4[[#This Row],[SALES_C]],Table4[[#This Row],[NOTA TOKO]])</f>
        <v>V3416</v>
      </c>
      <c r="AE416" s="74">
        <f>INDEX(Table1[I],'4'!A:A)</f>
        <v>0</v>
      </c>
      <c r="AF416" s="74" t="e">
        <f>IF(Table4[[#This Row],[Column2]]="","",MATCH(Table4[[#This Row],[Column2]],AM:AM,0))</f>
        <v>#N/A</v>
      </c>
      <c r="AG416" s="74" t="str">
        <f>CONCATENATE(Table4[[#This Row],[TOKO-KOTA]],"_",Table4[[#This Row],[NAMA BARANG]])</f>
        <v>ANEKA SERAGAM-BLITAR_TAS TUTUP PITA KADO FG-401 JUMBO</v>
      </c>
      <c r="AH416" s="74" t="str">
        <f>CONCATENATE(Table4[[#This Row],[CONCAT_TOKO KOTA + NAMA BARANG]],"_",Table4[[#This Row],[HARGA_C]])</f>
        <v>ANEKA SERAGAM-BLITAR_TAS TUTUP PITA KADO FG-401 JUMBO_150000</v>
      </c>
      <c r="AI416" s="74"/>
      <c r="AK416" s="64">
        <v>3003</v>
      </c>
      <c r="AL416" s="8" t="s">
        <v>6664</v>
      </c>
      <c r="AM416" t="str">
        <f t="shared" si="6"/>
        <v>G3003</v>
      </c>
      <c r="AN416" t="e">
        <f>IF(Table10[[#This Row],[Column3]]="","",MATCH(Table10[[#This Row],[Column3]],AD:AD,0))</f>
        <v>#N/A</v>
      </c>
    </row>
    <row r="417" spans="1:40" ht="13.5" thickBot="1">
      <c r="A417" s="73">
        <v>463</v>
      </c>
      <c r="C417" s="74">
        <f>ROW()</f>
        <v>417</v>
      </c>
      <c r="D417" s="74">
        <f>INDEX(Table1[ROWID],A:A)</f>
        <v>462</v>
      </c>
      <c r="E417" s="74">
        <f>INDEX(Table1[//DBS],A:A)</f>
        <v>3058</v>
      </c>
      <c r="F417" s="74">
        <f>INDEX(Table1[HARGA_CONV],A:A)</f>
        <v>150000</v>
      </c>
      <c r="G417" s="74" t="str">
        <f>IF(INDEX(Table1[SALES_H],Table4[[#This Row],[ROWID]])=0,"",INDEX(Table1[SALES_H],Table4[[#This Row],[ROWID]]))</f>
        <v>E</v>
      </c>
      <c r="H417" s="74" t="str">
        <f>IF(Table4[[#This Row],[SALES]]="","",INDEX(SALES_DICT[2],MATCH(Table4[[#This Row],[SALES]],SALES_DICT[1],0)))</f>
        <v>V</v>
      </c>
      <c r="I417" s="75" t="str">
        <f>IF(INDEX(Table1[DISKON],A:A)=0,"",INDEX(Table1[DISKON],A:A))</f>
        <v/>
      </c>
      <c r="J417" s="75" t="str">
        <f>IF(INDEX(Table1[DISKON NOTA],A:A)=0,"",INDEX(Table1[DISKON NOTA],A:A))</f>
        <v/>
      </c>
      <c r="K417" s="7">
        <f>INDEX(Table1[ISI_CONV],A:A)</f>
        <v>1</v>
      </c>
      <c r="L417" s="76">
        <f>INDEX(Table1[NOTA TOKO],Table4[[#This Row],[ROWID]])</f>
        <v>3416</v>
      </c>
      <c r="M417" s="74" t="str">
        <f>Table4[[#This Row],[SALES DICT]]</f>
        <v>V</v>
      </c>
      <c r="N417" s="74" t="str">
        <f>INDEX(Table1[TOKO-KOTA_H],A:A)</f>
        <v>ANEKA SERAGAM-BLITAR</v>
      </c>
      <c r="O417" s="74" t="str">
        <f>IF(INDEX(Table1[KODE BARANG],A:A)=0,"",INDEX(Table1[KODE BARANG],A:A))</f>
        <v>TAS-IM254</v>
      </c>
      <c r="P417" s="74" t="str">
        <f>INDEX(Table1[NAMA BARANG],A:A)</f>
        <v>TAS TUTUP PITA KADO FG-401 JUMBO</v>
      </c>
      <c r="Q417" s="74" t="str">
        <f>INDEX(Table1[ADA DI DAFTAR STOCK?],A:A)</f>
        <v>ADA</v>
      </c>
      <c r="R417" s="71" t="str">
        <f>SUBSTITUTE(_xlfn.NUMBERVALUE(Table4[[#This Row],[JUMLAH]],",","."),",",".")</f>
        <v>1</v>
      </c>
      <c r="S417" s="74" t="str">
        <f>INDEX(Table1[SATUAN_CONV],A:A)</f>
        <v>LSN</v>
      </c>
      <c r="T417" s="10" t="str">
        <f>SUBSTITUTE(_xlfn.NUMBERVALUE(Table4[[#This Row],[HARGA]],",","."),",",".")</f>
        <v>150000</v>
      </c>
      <c r="U417" s="12" t="str">
        <f>SUBSTITUTE(Table4[[#This Row],[DISKON]],",",".")</f>
        <v/>
      </c>
      <c r="V417" s="77" t="str">
        <f>SUBSTITUTE(Table4[[#This Row],[DISKON NOTA]],",",".")</f>
        <v/>
      </c>
      <c r="W417" s="78">
        <f>INDEX(Table1[TANGGAL NOTA_H],A:A)</f>
        <v>45532</v>
      </c>
      <c r="X417" s="78" t="str">
        <f>IF(INDEX(Table1[TANGGAL GUDANG_H],A:A)="","",INDEX(Table1[TANGGAL GUDANG_H],A:A))</f>
        <v/>
      </c>
      <c r="Y417" s="78">
        <f>INDEX(Table1[TANGGAL UPDATE_H],A:A)</f>
        <v>45535</v>
      </c>
      <c r="Z417" s="74" t="str">
        <f>INDEX(Table1[KOMENTAR_H],A:A)</f>
        <v/>
      </c>
      <c r="AA417" s="74"/>
      <c r="AB417" s="74">
        <f>IF(Table4[[#This Row],[DISKON]]="",Table4[[#This Row],[HARGA]],Table4[[#This Row],[HARGA]]*Table4[[#This Row],[DISKON]])</f>
        <v>150000</v>
      </c>
      <c r="AC417" s="74">
        <f>Table4[[#This Row],[TATAL DISKON]]*Table4[[#This Row],[JUMLAH]]</f>
        <v>150000</v>
      </c>
      <c r="AD417" s="74" t="str">
        <f>CONCATENATE(Table4[[#This Row],[SALES_C]],Table4[[#This Row],[NOTA TOKO]])</f>
        <v>V3416</v>
      </c>
      <c r="AE417" s="74">
        <f>INDEX(Table1[I],'4'!A:A)</f>
        <v>0</v>
      </c>
      <c r="AF417" s="74" t="e">
        <f>IF(Table4[[#This Row],[Column2]]="","",MATCH(Table4[[#This Row],[Column2]],AM:AM,0))</f>
        <v>#N/A</v>
      </c>
      <c r="AG417" s="74" t="str">
        <f>CONCATENATE(Table4[[#This Row],[TOKO-KOTA]],"_",Table4[[#This Row],[NAMA BARANG]])</f>
        <v>ANEKA SERAGAM-BLITAR_TAS TUTUP PITA KADO FG-401 JUMBO</v>
      </c>
      <c r="AH417" s="74" t="str">
        <f>CONCATENATE(Table4[[#This Row],[CONCAT_TOKO KOTA + NAMA BARANG]],"_",Table4[[#This Row],[HARGA_C]])</f>
        <v>ANEKA SERAGAM-BLITAR_TAS TUTUP PITA KADO FG-401 JUMBO_150000</v>
      </c>
      <c r="AI417" s="74"/>
      <c r="AK417" s="64">
        <v>3003</v>
      </c>
      <c r="AL417" s="8" t="s">
        <v>6664</v>
      </c>
      <c r="AM417" t="str">
        <f t="shared" si="6"/>
        <v>G3003</v>
      </c>
      <c r="AN417" t="e">
        <f>IF(Table10[[#This Row],[Column3]]="","",MATCH(Table10[[#This Row],[Column3]],AD:AD,0))</f>
        <v>#N/A</v>
      </c>
    </row>
    <row r="418" spans="1:40" ht="13.5" thickBot="1">
      <c r="A418" s="73">
        <v>464</v>
      </c>
      <c r="C418" s="74">
        <f>ROW()</f>
        <v>418</v>
      </c>
      <c r="D418" s="74">
        <f>INDEX(Table1[ROWID],A:A)</f>
        <v>462</v>
      </c>
      <c r="E418" s="74">
        <f>INDEX(Table1[//DBS],A:A)</f>
        <v>3058</v>
      </c>
      <c r="F418" s="74">
        <f>INDEX(Table1[HARGA_CONV],A:A)</f>
        <v>150000</v>
      </c>
      <c r="G418" s="74" t="str">
        <f>IF(INDEX(Table1[SALES_H],Table4[[#This Row],[ROWID]])=0,"",INDEX(Table1[SALES_H],Table4[[#This Row],[ROWID]]))</f>
        <v>E</v>
      </c>
      <c r="H418" s="74" t="str">
        <f>IF(Table4[[#This Row],[SALES]]="","",INDEX(SALES_DICT[2],MATCH(Table4[[#This Row],[SALES]],SALES_DICT[1],0)))</f>
        <v>V</v>
      </c>
      <c r="I418" s="75" t="str">
        <f>IF(INDEX(Table1[DISKON],A:A)=0,"",INDEX(Table1[DISKON],A:A))</f>
        <v/>
      </c>
      <c r="J418" s="75" t="str">
        <f>IF(INDEX(Table1[DISKON NOTA],A:A)=0,"",INDEX(Table1[DISKON NOTA],A:A))</f>
        <v/>
      </c>
      <c r="K418" s="7">
        <f>INDEX(Table1[ISI_CONV],A:A)</f>
        <v>1</v>
      </c>
      <c r="L418" s="76">
        <f>INDEX(Table1[NOTA TOKO],Table4[[#This Row],[ROWID]])</f>
        <v>3416</v>
      </c>
      <c r="M418" s="74" t="str">
        <f>Table4[[#This Row],[SALES DICT]]</f>
        <v>V</v>
      </c>
      <c r="N418" s="74" t="str">
        <f>INDEX(Table1[TOKO-KOTA_H],A:A)</f>
        <v>ANEKA SERAGAM-BLITAR</v>
      </c>
      <c r="O418" s="74" t="str">
        <f>IF(INDEX(Table1[KODE BARANG],A:A)=0,"",INDEX(Table1[KODE BARANG],A:A))</f>
        <v>TAS-IM254</v>
      </c>
      <c r="P418" s="74" t="str">
        <f>INDEX(Table1[NAMA BARANG],A:A)</f>
        <v>TAS TUTUP PITA KADO FG-401 JUMBO</v>
      </c>
      <c r="Q418" s="74" t="str">
        <f>INDEX(Table1[ADA DI DAFTAR STOCK?],A:A)</f>
        <v>ADA</v>
      </c>
      <c r="R418" s="71" t="str">
        <f>SUBSTITUTE(_xlfn.NUMBERVALUE(Table4[[#This Row],[JUMLAH]],",","."),",",".")</f>
        <v>1</v>
      </c>
      <c r="S418" s="74" t="str">
        <f>INDEX(Table1[SATUAN_CONV],A:A)</f>
        <v>LSN</v>
      </c>
      <c r="T418" s="10" t="str">
        <f>SUBSTITUTE(_xlfn.NUMBERVALUE(Table4[[#This Row],[HARGA]],",","."),",",".")</f>
        <v>150000</v>
      </c>
      <c r="U418" s="12" t="str">
        <f>SUBSTITUTE(Table4[[#This Row],[DISKON]],",",".")</f>
        <v/>
      </c>
      <c r="V418" s="77" t="str">
        <f>SUBSTITUTE(Table4[[#This Row],[DISKON NOTA]],",",".")</f>
        <v/>
      </c>
      <c r="W418" s="78">
        <f>INDEX(Table1[TANGGAL NOTA_H],A:A)</f>
        <v>45532</v>
      </c>
      <c r="X418" s="78" t="str">
        <f>IF(INDEX(Table1[TANGGAL GUDANG_H],A:A)="","",INDEX(Table1[TANGGAL GUDANG_H],A:A))</f>
        <v/>
      </c>
      <c r="Y418" s="78">
        <f>INDEX(Table1[TANGGAL UPDATE_H],A:A)</f>
        <v>45535</v>
      </c>
      <c r="Z418" s="74" t="str">
        <f>INDEX(Table1[KOMENTAR_H],A:A)</f>
        <v/>
      </c>
      <c r="AA418" s="74"/>
      <c r="AB418" s="74">
        <f>IF(Table4[[#This Row],[DISKON]]="",Table4[[#This Row],[HARGA]],Table4[[#This Row],[HARGA]]*Table4[[#This Row],[DISKON]])</f>
        <v>150000</v>
      </c>
      <c r="AC418" s="74">
        <f>Table4[[#This Row],[TATAL DISKON]]*Table4[[#This Row],[JUMLAH]]</f>
        <v>150000</v>
      </c>
      <c r="AD418" s="74" t="str">
        <f>CONCATENATE(Table4[[#This Row],[SALES_C]],Table4[[#This Row],[NOTA TOKO]])</f>
        <v>V3416</v>
      </c>
      <c r="AE418" s="74">
        <f>INDEX(Table1[I],'4'!A:A)</f>
        <v>0</v>
      </c>
      <c r="AF418" s="74" t="e">
        <f>IF(Table4[[#This Row],[Column2]]="","",MATCH(Table4[[#This Row],[Column2]],AM:AM,0))</f>
        <v>#N/A</v>
      </c>
      <c r="AG418" s="74" t="str">
        <f>CONCATENATE(Table4[[#This Row],[TOKO-KOTA]],"_",Table4[[#This Row],[NAMA BARANG]])</f>
        <v>ANEKA SERAGAM-BLITAR_TAS TUTUP PITA KADO FG-401 JUMBO</v>
      </c>
      <c r="AH418" s="74" t="str">
        <f>CONCATENATE(Table4[[#This Row],[CONCAT_TOKO KOTA + NAMA BARANG]],"_",Table4[[#This Row],[HARGA_C]])</f>
        <v>ANEKA SERAGAM-BLITAR_TAS TUTUP PITA KADO FG-401 JUMBO_150000</v>
      </c>
      <c r="AI418" s="74"/>
      <c r="AK418" s="64">
        <v>3003</v>
      </c>
      <c r="AL418" s="8" t="s">
        <v>6664</v>
      </c>
      <c r="AM418" t="str">
        <f t="shared" si="6"/>
        <v>G3003</v>
      </c>
      <c r="AN418" t="e">
        <f>IF(Table10[[#This Row],[Column3]]="","",MATCH(Table10[[#This Row],[Column3]],AD:AD,0))</f>
        <v>#N/A</v>
      </c>
    </row>
    <row r="419" spans="1:40" ht="13.5" thickBot="1">
      <c r="A419" s="73">
        <v>465</v>
      </c>
      <c r="C419" s="74">
        <f>ROW()</f>
        <v>419</v>
      </c>
      <c r="D419" s="74">
        <f>INDEX(Table1[ROWID],A:A)</f>
        <v>462</v>
      </c>
      <c r="E419" s="74">
        <f>INDEX(Table1[//DBS],A:A)</f>
        <v>3058</v>
      </c>
      <c r="F419" s="74">
        <f>INDEX(Table1[HARGA_CONV],A:A)</f>
        <v>150000</v>
      </c>
      <c r="G419" s="74" t="str">
        <f>IF(INDEX(Table1[SALES_H],Table4[[#This Row],[ROWID]])=0,"",INDEX(Table1[SALES_H],Table4[[#This Row],[ROWID]]))</f>
        <v>E</v>
      </c>
      <c r="H419" s="74" t="str">
        <f>IF(Table4[[#This Row],[SALES]]="","",INDEX(SALES_DICT[2],MATCH(Table4[[#This Row],[SALES]],SALES_DICT[1],0)))</f>
        <v>V</v>
      </c>
      <c r="I419" s="75" t="str">
        <f>IF(INDEX(Table1[DISKON],A:A)=0,"",INDEX(Table1[DISKON],A:A))</f>
        <v/>
      </c>
      <c r="J419" s="75" t="str">
        <f>IF(INDEX(Table1[DISKON NOTA],A:A)=0,"",INDEX(Table1[DISKON NOTA],A:A))</f>
        <v/>
      </c>
      <c r="K419" s="7">
        <f>INDEX(Table1[ISI_CONV],A:A)</f>
        <v>1</v>
      </c>
      <c r="L419" s="76">
        <f>INDEX(Table1[NOTA TOKO],Table4[[#This Row],[ROWID]])</f>
        <v>3416</v>
      </c>
      <c r="M419" s="74" t="str">
        <f>Table4[[#This Row],[SALES DICT]]</f>
        <v>V</v>
      </c>
      <c r="N419" s="74" t="str">
        <f>INDEX(Table1[TOKO-KOTA_H],A:A)</f>
        <v>ANEKA SERAGAM-BLITAR</v>
      </c>
      <c r="O419" s="74" t="str">
        <f>IF(INDEX(Table1[KODE BARANG],A:A)=0,"",INDEX(Table1[KODE BARANG],A:A))</f>
        <v>TAS-IM254</v>
      </c>
      <c r="P419" s="74" t="str">
        <f>INDEX(Table1[NAMA BARANG],A:A)</f>
        <v>TAS TUTUP PITA KADO FG-401 JUMBO</v>
      </c>
      <c r="Q419" s="74" t="str">
        <f>INDEX(Table1[ADA DI DAFTAR STOCK?],A:A)</f>
        <v>ADA</v>
      </c>
      <c r="R419" s="71" t="str">
        <f>SUBSTITUTE(_xlfn.NUMBERVALUE(Table4[[#This Row],[JUMLAH]],",","."),",",".")</f>
        <v>1</v>
      </c>
      <c r="S419" s="74" t="str">
        <f>INDEX(Table1[SATUAN_CONV],A:A)</f>
        <v>LSN</v>
      </c>
      <c r="T419" s="10" t="str">
        <f>SUBSTITUTE(_xlfn.NUMBERVALUE(Table4[[#This Row],[HARGA]],",","."),",",".")</f>
        <v>150000</v>
      </c>
      <c r="U419" s="12" t="str">
        <f>SUBSTITUTE(Table4[[#This Row],[DISKON]],",",".")</f>
        <v/>
      </c>
      <c r="V419" s="77" t="str">
        <f>SUBSTITUTE(Table4[[#This Row],[DISKON NOTA]],",",".")</f>
        <v/>
      </c>
      <c r="W419" s="78">
        <f>INDEX(Table1[TANGGAL NOTA_H],A:A)</f>
        <v>45532</v>
      </c>
      <c r="X419" s="78" t="str">
        <f>IF(INDEX(Table1[TANGGAL GUDANG_H],A:A)="","",INDEX(Table1[TANGGAL GUDANG_H],A:A))</f>
        <v/>
      </c>
      <c r="Y419" s="78">
        <f>INDEX(Table1[TANGGAL UPDATE_H],A:A)</f>
        <v>45535</v>
      </c>
      <c r="Z419" s="74" t="str">
        <f>INDEX(Table1[KOMENTAR_H],A:A)</f>
        <v/>
      </c>
      <c r="AA419" s="74"/>
      <c r="AB419" s="74">
        <f>IF(Table4[[#This Row],[DISKON]]="",Table4[[#This Row],[HARGA]],Table4[[#This Row],[HARGA]]*Table4[[#This Row],[DISKON]])</f>
        <v>150000</v>
      </c>
      <c r="AC419" s="74">
        <f>Table4[[#This Row],[TATAL DISKON]]*Table4[[#This Row],[JUMLAH]]</f>
        <v>150000</v>
      </c>
      <c r="AD419" s="74" t="str">
        <f>CONCATENATE(Table4[[#This Row],[SALES_C]],Table4[[#This Row],[NOTA TOKO]])</f>
        <v>V3416</v>
      </c>
      <c r="AE419" s="74">
        <f>INDEX(Table1[I],'4'!A:A)</f>
        <v>0</v>
      </c>
      <c r="AF419" s="74" t="e">
        <f>IF(Table4[[#This Row],[Column2]]="","",MATCH(Table4[[#This Row],[Column2]],AM:AM,0))</f>
        <v>#N/A</v>
      </c>
      <c r="AG419" s="74" t="str">
        <f>CONCATENATE(Table4[[#This Row],[TOKO-KOTA]],"_",Table4[[#This Row],[NAMA BARANG]])</f>
        <v>ANEKA SERAGAM-BLITAR_TAS TUTUP PITA KADO FG-401 JUMBO</v>
      </c>
      <c r="AH419" s="74" t="str">
        <f>CONCATENATE(Table4[[#This Row],[CONCAT_TOKO KOTA + NAMA BARANG]],"_",Table4[[#This Row],[HARGA_C]])</f>
        <v>ANEKA SERAGAM-BLITAR_TAS TUTUP PITA KADO FG-401 JUMBO_150000</v>
      </c>
      <c r="AI419" s="74"/>
      <c r="AK419" s="64">
        <v>3003</v>
      </c>
      <c r="AL419" s="8" t="s">
        <v>6664</v>
      </c>
      <c r="AM419" t="str">
        <f t="shared" si="6"/>
        <v>G3003</v>
      </c>
      <c r="AN419" t="e">
        <f>IF(Table10[[#This Row],[Column3]]="","",MATCH(Table10[[#This Row],[Column3]],AD:AD,0))</f>
        <v>#N/A</v>
      </c>
    </row>
    <row r="420" spans="1:40" ht="13.5" thickBot="1">
      <c r="A420" s="73">
        <v>466</v>
      </c>
      <c r="C420" s="74">
        <f>ROW()</f>
        <v>420</v>
      </c>
      <c r="D420" s="74">
        <f>INDEX(Table1[ROWID],A:A)</f>
        <v>462</v>
      </c>
      <c r="E420" s="74">
        <f>INDEX(Table1[//DBS],A:A)</f>
        <v>3058</v>
      </c>
      <c r="F420" s="74">
        <f>INDEX(Table1[HARGA_CONV],A:A)</f>
        <v>150000</v>
      </c>
      <c r="G420" s="74" t="str">
        <f>IF(INDEX(Table1[SALES_H],Table4[[#This Row],[ROWID]])=0,"",INDEX(Table1[SALES_H],Table4[[#This Row],[ROWID]]))</f>
        <v>E</v>
      </c>
      <c r="H420" s="74" t="str">
        <f>IF(Table4[[#This Row],[SALES]]="","",INDEX(SALES_DICT[2],MATCH(Table4[[#This Row],[SALES]],SALES_DICT[1],0)))</f>
        <v>V</v>
      </c>
      <c r="I420" s="75" t="str">
        <f>IF(INDEX(Table1[DISKON],A:A)=0,"",INDEX(Table1[DISKON],A:A))</f>
        <v/>
      </c>
      <c r="J420" s="75" t="str">
        <f>IF(INDEX(Table1[DISKON NOTA],A:A)=0,"",INDEX(Table1[DISKON NOTA],A:A))</f>
        <v/>
      </c>
      <c r="K420" s="7">
        <f>INDEX(Table1[ISI_CONV],A:A)</f>
        <v>1</v>
      </c>
      <c r="L420" s="76">
        <f>INDEX(Table1[NOTA TOKO],Table4[[#This Row],[ROWID]])</f>
        <v>3416</v>
      </c>
      <c r="M420" s="74" t="str">
        <f>Table4[[#This Row],[SALES DICT]]</f>
        <v>V</v>
      </c>
      <c r="N420" s="74" t="str">
        <f>INDEX(Table1[TOKO-KOTA_H],A:A)</f>
        <v>ANEKA SERAGAM-BLITAR</v>
      </c>
      <c r="O420" s="74" t="str">
        <f>IF(INDEX(Table1[KODE BARANG],A:A)=0,"",INDEX(Table1[KODE BARANG],A:A))</f>
        <v>TAS-IM254</v>
      </c>
      <c r="P420" s="74" t="str">
        <f>INDEX(Table1[NAMA BARANG],A:A)</f>
        <v>TAS TUTUP PITA KADO FG-401 JUMBO</v>
      </c>
      <c r="Q420" s="74" t="str">
        <f>INDEX(Table1[ADA DI DAFTAR STOCK?],A:A)</f>
        <v>ADA</v>
      </c>
      <c r="R420" s="71" t="str">
        <f>SUBSTITUTE(_xlfn.NUMBERVALUE(Table4[[#This Row],[JUMLAH]],",","."),",",".")</f>
        <v>1</v>
      </c>
      <c r="S420" s="74" t="str">
        <f>INDEX(Table1[SATUAN_CONV],A:A)</f>
        <v>LSN</v>
      </c>
      <c r="T420" s="10" t="str">
        <f>SUBSTITUTE(_xlfn.NUMBERVALUE(Table4[[#This Row],[HARGA]],",","."),",",".")</f>
        <v>150000</v>
      </c>
      <c r="U420" s="12" t="str">
        <f>SUBSTITUTE(Table4[[#This Row],[DISKON]],",",".")</f>
        <v/>
      </c>
      <c r="V420" s="77" t="str">
        <f>SUBSTITUTE(Table4[[#This Row],[DISKON NOTA]],",",".")</f>
        <v/>
      </c>
      <c r="W420" s="78">
        <f>INDEX(Table1[TANGGAL NOTA_H],A:A)</f>
        <v>45532</v>
      </c>
      <c r="X420" s="78" t="str">
        <f>IF(INDEX(Table1[TANGGAL GUDANG_H],A:A)="","",INDEX(Table1[TANGGAL GUDANG_H],A:A))</f>
        <v/>
      </c>
      <c r="Y420" s="78">
        <f>INDEX(Table1[TANGGAL UPDATE_H],A:A)</f>
        <v>45535</v>
      </c>
      <c r="Z420" s="74" t="str">
        <f>INDEX(Table1[KOMENTAR_H],A:A)</f>
        <v/>
      </c>
      <c r="AA420" s="74"/>
      <c r="AB420" s="74">
        <f>IF(Table4[[#This Row],[DISKON]]="",Table4[[#This Row],[HARGA]],Table4[[#This Row],[HARGA]]*Table4[[#This Row],[DISKON]])</f>
        <v>150000</v>
      </c>
      <c r="AC420" s="74">
        <f>Table4[[#This Row],[TATAL DISKON]]*Table4[[#This Row],[JUMLAH]]</f>
        <v>150000</v>
      </c>
      <c r="AD420" s="74" t="str">
        <f>CONCATENATE(Table4[[#This Row],[SALES_C]],Table4[[#This Row],[NOTA TOKO]])</f>
        <v>V3416</v>
      </c>
      <c r="AE420" s="74">
        <f>INDEX(Table1[I],'4'!A:A)</f>
        <v>0</v>
      </c>
      <c r="AF420" s="74" t="e">
        <f>IF(Table4[[#This Row],[Column2]]="","",MATCH(Table4[[#This Row],[Column2]],AM:AM,0))</f>
        <v>#N/A</v>
      </c>
      <c r="AG420" s="74" t="str">
        <f>CONCATENATE(Table4[[#This Row],[TOKO-KOTA]],"_",Table4[[#This Row],[NAMA BARANG]])</f>
        <v>ANEKA SERAGAM-BLITAR_TAS TUTUP PITA KADO FG-401 JUMBO</v>
      </c>
      <c r="AH420" s="74" t="str">
        <f>CONCATENATE(Table4[[#This Row],[CONCAT_TOKO KOTA + NAMA BARANG]],"_",Table4[[#This Row],[HARGA_C]])</f>
        <v>ANEKA SERAGAM-BLITAR_TAS TUTUP PITA KADO FG-401 JUMBO_150000</v>
      </c>
      <c r="AI420" s="74"/>
      <c r="AK420" s="64">
        <v>3003</v>
      </c>
      <c r="AL420" s="8" t="s">
        <v>6664</v>
      </c>
      <c r="AM420" t="str">
        <f t="shared" si="6"/>
        <v>G3003</v>
      </c>
      <c r="AN420" t="e">
        <f>IF(Table10[[#This Row],[Column3]]="","",MATCH(Table10[[#This Row],[Column3]],AD:AD,0))</f>
        <v>#N/A</v>
      </c>
    </row>
    <row r="421" spans="1:40" ht="13.5" thickBot="1">
      <c r="A421" s="73">
        <v>467</v>
      </c>
      <c r="C421" s="74">
        <f>ROW()</f>
        <v>421</v>
      </c>
      <c r="D421" s="74">
        <f>INDEX(Table1[ROWID],A:A)</f>
        <v>462</v>
      </c>
      <c r="E421" s="74">
        <f>INDEX(Table1[//DBS],A:A)</f>
        <v>2865</v>
      </c>
      <c r="F421" s="74">
        <f>INDEX(Table1[HARGA_CONV],A:A)</f>
        <v>120000</v>
      </c>
      <c r="G421" s="74" t="str">
        <f>IF(INDEX(Table1[SALES_H],Table4[[#This Row],[ROWID]])=0,"",INDEX(Table1[SALES_H],Table4[[#This Row],[ROWID]]))</f>
        <v>E</v>
      </c>
      <c r="H421" s="74" t="str">
        <f>IF(Table4[[#This Row],[SALES]]="","",INDEX(SALES_DICT[2],MATCH(Table4[[#This Row],[SALES]],SALES_DICT[1],0)))</f>
        <v>V</v>
      </c>
      <c r="I421" s="75" t="str">
        <f>IF(INDEX(Table1[DISKON],A:A)=0,"",INDEX(Table1[DISKON],A:A))</f>
        <v/>
      </c>
      <c r="J421" s="75" t="str">
        <f>IF(INDEX(Table1[DISKON NOTA],A:A)=0,"",INDEX(Table1[DISKON NOTA],A:A))</f>
        <v/>
      </c>
      <c r="K421" s="7">
        <f>INDEX(Table1[ISI_CONV],A:A)</f>
        <v>2</v>
      </c>
      <c r="L421" s="76">
        <f>INDEX(Table1[NOTA TOKO],Table4[[#This Row],[ROWID]])</f>
        <v>3416</v>
      </c>
      <c r="M421" s="74" t="str">
        <f>Table4[[#This Row],[SALES DICT]]</f>
        <v>V</v>
      </c>
      <c r="N421" s="74" t="str">
        <f>INDEX(Table1[TOKO-KOTA_H],A:A)</f>
        <v>ANEKA SERAGAM-BLITAR</v>
      </c>
      <c r="O421" s="74" t="str">
        <f>IF(INDEX(Table1[KODE BARANG],A:A)=0,"",INDEX(Table1[KODE BARANG],A:A))</f>
        <v>TAS-IM35</v>
      </c>
      <c r="P421" s="74" t="str">
        <f>INDEX(Table1[NAMA BARANG],A:A)</f>
        <v>TAS GB-L WARNA-WARNI</v>
      </c>
      <c r="Q421" s="74" t="str">
        <f>INDEX(Table1[ADA DI DAFTAR STOCK?],A:A)</f>
        <v>ADA</v>
      </c>
      <c r="R421" s="71" t="str">
        <f>SUBSTITUTE(_xlfn.NUMBERVALUE(Table4[[#This Row],[JUMLAH]],",","."),",",".")</f>
        <v>2</v>
      </c>
      <c r="S421" s="74" t="str">
        <f>INDEX(Table1[SATUAN_CONV],A:A)</f>
        <v>LSN</v>
      </c>
      <c r="T421" s="10" t="str">
        <f>SUBSTITUTE(_xlfn.NUMBERVALUE(Table4[[#This Row],[HARGA]],",","."),",",".")</f>
        <v>120000</v>
      </c>
      <c r="U421" s="12" t="str">
        <f>SUBSTITUTE(Table4[[#This Row],[DISKON]],",",".")</f>
        <v/>
      </c>
      <c r="V421" s="77" t="str">
        <f>SUBSTITUTE(Table4[[#This Row],[DISKON NOTA]],",",".")</f>
        <v/>
      </c>
      <c r="W421" s="78">
        <f>INDEX(Table1[TANGGAL NOTA_H],A:A)</f>
        <v>45532</v>
      </c>
      <c r="X421" s="78" t="str">
        <f>IF(INDEX(Table1[TANGGAL GUDANG_H],A:A)="","",INDEX(Table1[TANGGAL GUDANG_H],A:A))</f>
        <v/>
      </c>
      <c r="Y421" s="78">
        <f>INDEX(Table1[TANGGAL UPDATE_H],A:A)</f>
        <v>45535</v>
      </c>
      <c r="Z421" s="74" t="str">
        <f>INDEX(Table1[KOMENTAR_H],A:A)</f>
        <v/>
      </c>
      <c r="AA421" s="74"/>
      <c r="AB421" s="74">
        <f>IF(Table4[[#This Row],[DISKON]]="",Table4[[#This Row],[HARGA]],Table4[[#This Row],[HARGA]]*Table4[[#This Row],[DISKON]])</f>
        <v>120000</v>
      </c>
      <c r="AC421" s="74">
        <f>Table4[[#This Row],[TATAL DISKON]]*Table4[[#This Row],[JUMLAH]]</f>
        <v>240000</v>
      </c>
      <c r="AD421" s="74" t="str">
        <f>CONCATENATE(Table4[[#This Row],[SALES_C]],Table4[[#This Row],[NOTA TOKO]])</f>
        <v>V3416</v>
      </c>
      <c r="AE421" s="74">
        <f>INDEX(Table1[I],'4'!A:A)</f>
        <v>0</v>
      </c>
      <c r="AF421" s="74" t="e">
        <f>IF(Table4[[#This Row],[Column2]]="","",MATCH(Table4[[#This Row],[Column2]],AM:AM,0))</f>
        <v>#N/A</v>
      </c>
      <c r="AG421" s="74" t="str">
        <f>CONCATENATE(Table4[[#This Row],[TOKO-KOTA]],"_",Table4[[#This Row],[NAMA BARANG]])</f>
        <v>ANEKA SERAGAM-BLITAR_TAS GB-L WARNA-WARNI</v>
      </c>
      <c r="AH421" s="74" t="str">
        <f>CONCATENATE(Table4[[#This Row],[CONCAT_TOKO KOTA + NAMA BARANG]],"_",Table4[[#This Row],[HARGA_C]])</f>
        <v>ANEKA SERAGAM-BLITAR_TAS GB-L WARNA-WARNI_120000</v>
      </c>
      <c r="AI421" s="74"/>
      <c r="AK421" s="64">
        <v>3003</v>
      </c>
      <c r="AL421" s="8" t="s">
        <v>6664</v>
      </c>
      <c r="AM421" t="str">
        <f t="shared" si="6"/>
        <v>G3003</v>
      </c>
      <c r="AN421" t="e">
        <f>IF(Table10[[#This Row],[Column3]]="","",MATCH(Table10[[#This Row],[Column3]],AD:AD,0))</f>
        <v>#N/A</v>
      </c>
    </row>
    <row r="422" spans="1:40" ht="13.5" thickBot="1">
      <c r="A422" s="73">
        <v>468</v>
      </c>
      <c r="C422" s="74">
        <f>ROW()</f>
        <v>422</v>
      </c>
      <c r="D422" s="74">
        <f>INDEX(Table1[ROWID],A:A)</f>
        <v>462</v>
      </c>
      <c r="E422" s="74">
        <f>INDEX(Table1[//DBS],A:A)</f>
        <v>2865</v>
      </c>
      <c r="F422" s="74">
        <f>INDEX(Table1[HARGA_CONV],A:A)</f>
        <v>120000</v>
      </c>
      <c r="G422" s="74" t="str">
        <f>IF(INDEX(Table1[SALES_H],Table4[[#This Row],[ROWID]])=0,"",INDEX(Table1[SALES_H],Table4[[#This Row],[ROWID]]))</f>
        <v>E</v>
      </c>
      <c r="H422" s="74" t="str">
        <f>IF(Table4[[#This Row],[SALES]]="","",INDEX(SALES_DICT[2],MATCH(Table4[[#This Row],[SALES]],SALES_DICT[1],0)))</f>
        <v>V</v>
      </c>
      <c r="I422" s="75" t="str">
        <f>IF(INDEX(Table1[DISKON],A:A)=0,"",INDEX(Table1[DISKON],A:A))</f>
        <v/>
      </c>
      <c r="J422" s="75" t="str">
        <f>IF(INDEX(Table1[DISKON NOTA],A:A)=0,"",INDEX(Table1[DISKON NOTA],A:A))</f>
        <v/>
      </c>
      <c r="K422" s="7">
        <f>INDEX(Table1[ISI_CONV],A:A)</f>
        <v>2</v>
      </c>
      <c r="L422" s="76">
        <f>INDEX(Table1[NOTA TOKO],Table4[[#This Row],[ROWID]])</f>
        <v>3416</v>
      </c>
      <c r="M422" s="74" t="str">
        <f>Table4[[#This Row],[SALES DICT]]</f>
        <v>V</v>
      </c>
      <c r="N422" s="74" t="str">
        <f>INDEX(Table1[TOKO-KOTA_H],A:A)</f>
        <v>ANEKA SERAGAM-BLITAR</v>
      </c>
      <c r="O422" s="74" t="str">
        <f>IF(INDEX(Table1[KODE BARANG],A:A)=0,"",INDEX(Table1[KODE BARANG],A:A))</f>
        <v>TAS-IM35</v>
      </c>
      <c r="P422" s="74" t="str">
        <f>INDEX(Table1[NAMA BARANG],A:A)</f>
        <v>TAS GB-L WARNA-WARNI</v>
      </c>
      <c r="Q422" s="74" t="str">
        <f>INDEX(Table1[ADA DI DAFTAR STOCK?],A:A)</f>
        <v>ADA</v>
      </c>
      <c r="R422" s="71" t="str">
        <f>SUBSTITUTE(_xlfn.NUMBERVALUE(Table4[[#This Row],[JUMLAH]],",","."),",",".")</f>
        <v>2</v>
      </c>
      <c r="S422" s="74" t="str">
        <f>INDEX(Table1[SATUAN_CONV],A:A)</f>
        <v>LSN</v>
      </c>
      <c r="T422" s="10" t="str">
        <f>SUBSTITUTE(_xlfn.NUMBERVALUE(Table4[[#This Row],[HARGA]],",","."),",",".")</f>
        <v>120000</v>
      </c>
      <c r="U422" s="12" t="str">
        <f>SUBSTITUTE(Table4[[#This Row],[DISKON]],",",".")</f>
        <v/>
      </c>
      <c r="V422" s="77" t="str">
        <f>SUBSTITUTE(Table4[[#This Row],[DISKON NOTA]],",",".")</f>
        <v/>
      </c>
      <c r="W422" s="78">
        <f>INDEX(Table1[TANGGAL NOTA_H],A:A)</f>
        <v>45532</v>
      </c>
      <c r="X422" s="78" t="str">
        <f>IF(INDEX(Table1[TANGGAL GUDANG_H],A:A)="","",INDEX(Table1[TANGGAL GUDANG_H],A:A))</f>
        <v/>
      </c>
      <c r="Y422" s="78">
        <f>INDEX(Table1[TANGGAL UPDATE_H],A:A)</f>
        <v>45535</v>
      </c>
      <c r="Z422" s="74" t="str">
        <f>INDEX(Table1[KOMENTAR_H],A:A)</f>
        <v/>
      </c>
      <c r="AA422" s="74"/>
      <c r="AB422" s="74">
        <f>IF(Table4[[#This Row],[DISKON]]="",Table4[[#This Row],[HARGA]],Table4[[#This Row],[HARGA]]*Table4[[#This Row],[DISKON]])</f>
        <v>120000</v>
      </c>
      <c r="AC422" s="74">
        <f>Table4[[#This Row],[TATAL DISKON]]*Table4[[#This Row],[JUMLAH]]</f>
        <v>240000</v>
      </c>
      <c r="AD422" s="74" t="str">
        <f>CONCATENATE(Table4[[#This Row],[SALES_C]],Table4[[#This Row],[NOTA TOKO]])</f>
        <v>V3416</v>
      </c>
      <c r="AE422" s="74">
        <f>INDEX(Table1[I],'4'!A:A)</f>
        <v>0</v>
      </c>
      <c r="AF422" s="74" t="e">
        <f>IF(Table4[[#This Row],[Column2]]="","",MATCH(Table4[[#This Row],[Column2]],AM:AM,0))</f>
        <v>#N/A</v>
      </c>
      <c r="AG422" s="74" t="str">
        <f>CONCATENATE(Table4[[#This Row],[TOKO-KOTA]],"_",Table4[[#This Row],[NAMA BARANG]])</f>
        <v>ANEKA SERAGAM-BLITAR_TAS GB-L WARNA-WARNI</v>
      </c>
      <c r="AH422" s="74" t="str">
        <f>CONCATENATE(Table4[[#This Row],[CONCAT_TOKO KOTA + NAMA BARANG]],"_",Table4[[#This Row],[HARGA_C]])</f>
        <v>ANEKA SERAGAM-BLITAR_TAS GB-L WARNA-WARNI_120000</v>
      </c>
      <c r="AI422" s="74"/>
      <c r="AK422" s="64">
        <v>3003</v>
      </c>
      <c r="AL422" s="8" t="s">
        <v>6664</v>
      </c>
      <c r="AM422" t="str">
        <f t="shared" si="6"/>
        <v>G3003</v>
      </c>
      <c r="AN422" t="e">
        <f>IF(Table10[[#This Row],[Column3]]="","",MATCH(Table10[[#This Row],[Column3]],AD:AD,0))</f>
        <v>#N/A</v>
      </c>
    </row>
    <row r="423" spans="1:40" ht="13.5" thickBot="1">
      <c r="A423" s="73">
        <v>469</v>
      </c>
      <c r="C423" s="74">
        <f>ROW()</f>
        <v>423</v>
      </c>
      <c r="D423" s="74">
        <f>INDEX(Table1[ROWID],A:A)</f>
        <v>462</v>
      </c>
      <c r="E423" s="74">
        <f>INDEX(Table1[//DBS],A:A)</f>
        <v>3058</v>
      </c>
      <c r="F423" s="74">
        <f>INDEX(Table1[HARGA_CONV],A:A)</f>
        <v>150000</v>
      </c>
      <c r="G423" s="74" t="str">
        <f>IF(INDEX(Table1[SALES_H],Table4[[#This Row],[ROWID]])=0,"",INDEX(Table1[SALES_H],Table4[[#This Row],[ROWID]]))</f>
        <v>E</v>
      </c>
      <c r="H423" s="74" t="str">
        <f>IF(Table4[[#This Row],[SALES]]="","",INDEX(SALES_DICT[2],MATCH(Table4[[#This Row],[SALES]],SALES_DICT[1],0)))</f>
        <v>V</v>
      </c>
      <c r="I423" s="75" t="str">
        <f>IF(INDEX(Table1[DISKON],A:A)=0,"",INDEX(Table1[DISKON],A:A))</f>
        <v/>
      </c>
      <c r="J423" s="75" t="str">
        <f>IF(INDEX(Table1[DISKON NOTA],A:A)=0,"",INDEX(Table1[DISKON NOTA],A:A))</f>
        <v/>
      </c>
      <c r="K423" s="7">
        <f>INDEX(Table1[ISI_CONV],A:A)</f>
        <v>1</v>
      </c>
      <c r="L423" s="76">
        <f>INDEX(Table1[NOTA TOKO],Table4[[#This Row],[ROWID]])</f>
        <v>3416</v>
      </c>
      <c r="M423" s="74" t="str">
        <f>Table4[[#This Row],[SALES DICT]]</f>
        <v>V</v>
      </c>
      <c r="N423" s="74" t="str">
        <f>INDEX(Table1[TOKO-KOTA_H],A:A)</f>
        <v>ANEKA SERAGAM-BLITAR</v>
      </c>
      <c r="O423" s="74" t="str">
        <f>IF(INDEX(Table1[KODE BARANG],A:A)=0,"",INDEX(Table1[KODE BARANG],A:A))</f>
        <v>TAS-IM254</v>
      </c>
      <c r="P423" s="74" t="str">
        <f>INDEX(Table1[NAMA BARANG],A:A)</f>
        <v>TAS TUTUP PITA KADO FG-401 JUMBO</v>
      </c>
      <c r="Q423" s="74" t="str">
        <f>INDEX(Table1[ADA DI DAFTAR STOCK?],A:A)</f>
        <v>ADA</v>
      </c>
      <c r="R423" s="71" t="str">
        <f>SUBSTITUTE(_xlfn.NUMBERVALUE(Table4[[#This Row],[JUMLAH]],",","."),",",".")</f>
        <v>1</v>
      </c>
      <c r="S423" s="74" t="str">
        <f>INDEX(Table1[SATUAN_CONV],A:A)</f>
        <v>LSN</v>
      </c>
      <c r="T423" s="10" t="str">
        <f>SUBSTITUTE(_xlfn.NUMBERVALUE(Table4[[#This Row],[HARGA]],",","."),",",".")</f>
        <v>150000</v>
      </c>
      <c r="U423" s="12" t="str">
        <f>SUBSTITUTE(Table4[[#This Row],[DISKON]],",",".")</f>
        <v/>
      </c>
      <c r="V423" s="77" t="str">
        <f>SUBSTITUTE(Table4[[#This Row],[DISKON NOTA]],",",".")</f>
        <v/>
      </c>
      <c r="W423" s="78">
        <f>INDEX(Table1[TANGGAL NOTA_H],A:A)</f>
        <v>45532</v>
      </c>
      <c r="X423" s="78" t="str">
        <f>IF(INDEX(Table1[TANGGAL GUDANG_H],A:A)="","",INDEX(Table1[TANGGAL GUDANG_H],A:A))</f>
        <v/>
      </c>
      <c r="Y423" s="78">
        <f>INDEX(Table1[TANGGAL UPDATE_H],A:A)</f>
        <v>45535</v>
      </c>
      <c r="Z423" s="74" t="str">
        <f>INDEX(Table1[KOMENTAR_H],A:A)</f>
        <v/>
      </c>
      <c r="AA423" s="74"/>
      <c r="AB423" s="74">
        <f>IF(Table4[[#This Row],[DISKON]]="",Table4[[#This Row],[HARGA]],Table4[[#This Row],[HARGA]]*Table4[[#This Row],[DISKON]])</f>
        <v>150000</v>
      </c>
      <c r="AC423" s="74">
        <f>Table4[[#This Row],[TATAL DISKON]]*Table4[[#This Row],[JUMLAH]]</f>
        <v>150000</v>
      </c>
      <c r="AD423" s="74" t="str">
        <f>CONCATENATE(Table4[[#This Row],[SALES_C]],Table4[[#This Row],[NOTA TOKO]])</f>
        <v>V3416</v>
      </c>
      <c r="AE423" s="74">
        <f>INDEX(Table1[I],'4'!A:A)</f>
        <v>0</v>
      </c>
      <c r="AF423" s="74" t="e">
        <f>IF(Table4[[#This Row],[Column2]]="","",MATCH(Table4[[#This Row],[Column2]],AM:AM,0))</f>
        <v>#N/A</v>
      </c>
      <c r="AG423" s="74" t="str">
        <f>CONCATENATE(Table4[[#This Row],[TOKO-KOTA]],"_",Table4[[#This Row],[NAMA BARANG]])</f>
        <v>ANEKA SERAGAM-BLITAR_TAS TUTUP PITA KADO FG-401 JUMBO</v>
      </c>
      <c r="AH423" s="74" t="str">
        <f>CONCATENATE(Table4[[#This Row],[CONCAT_TOKO KOTA + NAMA BARANG]],"_",Table4[[#This Row],[HARGA_C]])</f>
        <v>ANEKA SERAGAM-BLITAR_TAS TUTUP PITA KADO FG-401 JUMBO_150000</v>
      </c>
      <c r="AI423" s="74"/>
      <c r="AK423" s="64">
        <v>3003</v>
      </c>
      <c r="AL423" s="8" t="s">
        <v>6664</v>
      </c>
      <c r="AM423" t="str">
        <f t="shared" si="6"/>
        <v>G3003</v>
      </c>
      <c r="AN423" t="e">
        <f>IF(Table10[[#This Row],[Column3]]="","",MATCH(Table10[[#This Row],[Column3]],AD:AD,0))</f>
        <v>#N/A</v>
      </c>
    </row>
    <row r="424" spans="1:40" ht="13.5" thickBot="1">
      <c r="A424" s="73">
        <v>471</v>
      </c>
      <c r="C424" s="74">
        <f>ROW()</f>
        <v>424</v>
      </c>
      <c r="D424" s="74">
        <f>INDEX(Table1[ROWID],A:A)</f>
        <v>471</v>
      </c>
      <c r="E424" s="74">
        <f>INDEX(Table1[//DBS],A:A)</f>
        <v>1503</v>
      </c>
      <c r="F424" s="74">
        <f>INDEX(Table1[HARGA_CONV],A:A)</f>
        <v>17000</v>
      </c>
      <c r="G424" s="74" t="str">
        <f>IF(INDEX(Table1[SALES_H],Table4[[#This Row],[ROWID]])=0,"",INDEX(Table1[SALES_H],Table4[[#This Row],[ROWID]]))</f>
        <v/>
      </c>
      <c r="H424" s="74" t="str">
        <f>IF(Table4[[#This Row],[SALES]]="","",INDEX(SALES_DICT[2],MATCH(Table4[[#This Row],[SALES]],SALES_DICT[1],0)))</f>
        <v/>
      </c>
      <c r="I424" s="75" t="str">
        <f>IF(INDEX(Table1[DISKON],A:A)=0,"",INDEX(Table1[DISKON],A:A))</f>
        <v/>
      </c>
      <c r="J424" s="75" t="str">
        <f>IF(INDEX(Table1[DISKON NOTA],A:A)=0,"",INDEX(Table1[DISKON NOTA],A:A))</f>
        <v/>
      </c>
      <c r="K424" s="7">
        <f>INDEX(Table1[ISI_CONV],A:A)</f>
        <v>3</v>
      </c>
      <c r="L424" s="76">
        <f>INDEX(Table1[NOTA TOKO],Table4[[#This Row],[ROWID]])</f>
        <v>412</v>
      </c>
      <c r="M424" s="74" t="str">
        <f>Table4[[#This Row],[SALES DICT]]</f>
        <v/>
      </c>
      <c r="N424" s="74" t="str">
        <f>INDEX(Table1[TOKO-KOTA_H],A:A)</f>
        <v>CASH-SEMARANG</v>
      </c>
      <c r="O424" s="74" t="str">
        <f>IF(INDEX(Table1[KODE BARANG],A:A)=0,"",INDEX(Table1[KODE BARANG],A:A))</f>
        <v>KUA-IM39</v>
      </c>
      <c r="P424" s="74" t="str">
        <f>INDEX(Table1[NAMA BARANG],A:A)</f>
        <v>KUAS 929-3 ETERNA YIJIAYI</v>
      </c>
      <c r="Q424" s="74" t="str">
        <f>INDEX(Table1[ADA DI DAFTAR STOCK?],A:A)</f>
        <v>ADA</v>
      </c>
      <c r="R424" s="71" t="str">
        <f>SUBSTITUTE(_xlfn.NUMBERVALUE(Table4[[#This Row],[JUMLAH]],",","."),",",".")</f>
        <v>3</v>
      </c>
      <c r="S424" s="74" t="str">
        <f>INDEX(Table1[SATUAN_CONV],A:A)</f>
        <v>LSN</v>
      </c>
      <c r="T424" s="10" t="str">
        <f>SUBSTITUTE(_xlfn.NUMBERVALUE(Table4[[#This Row],[HARGA]],",","."),",",".")</f>
        <v>17000</v>
      </c>
      <c r="U424" s="12" t="str">
        <f>SUBSTITUTE(Table4[[#This Row],[DISKON]],",",".")</f>
        <v/>
      </c>
      <c r="V424" s="77" t="str">
        <f>SUBSTITUTE(Table4[[#This Row],[DISKON NOTA]],",",".")</f>
        <v/>
      </c>
      <c r="W424" s="78">
        <f>INDEX(Table1[TANGGAL NOTA_H],A:A)</f>
        <v>45532</v>
      </c>
      <c r="X424" s="78" t="str">
        <f>IF(INDEX(Table1[TANGGAL GUDANG_H],A:A)="","",INDEX(Table1[TANGGAL GUDANG_H],A:A))</f>
        <v/>
      </c>
      <c r="Y424" s="78">
        <f>INDEX(Table1[TANGGAL UPDATE_H],A:A)</f>
        <v>45535</v>
      </c>
      <c r="Z424" s="74" t="str">
        <f>INDEX(Table1[KOMENTAR_H],A:A)</f>
        <v/>
      </c>
      <c r="AA424" s="74"/>
      <c r="AB424" s="74">
        <f>IF(Table4[[#This Row],[DISKON]]="",Table4[[#This Row],[HARGA]],Table4[[#This Row],[HARGA]]*Table4[[#This Row],[DISKON]])</f>
        <v>17000</v>
      </c>
      <c r="AC424" s="74">
        <f>Table4[[#This Row],[TATAL DISKON]]*Table4[[#This Row],[JUMLAH]]</f>
        <v>51000</v>
      </c>
      <c r="AD424" s="74" t="str">
        <f>CONCATENATE(Table4[[#This Row],[SALES_C]],Table4[[#This Row],[NOTA TOKO]])</f>
        <v>412</v>
      </c>
      <c r="AE424" s="74">
        <f>INDEX(Table1[I],'4'!A:A)</f>
        <v>0</v>
      </c>
      <c r="AF424" s="74" t="e">
        <f>IF(Table4[[#This Row],[Column2]]="","",MATCH(Table4[[#This Row],[Column2]],AM:AM,0))</f>
        <v>#N/A</v>
      </c>
      <c r="AG424" s="74" t="str">
        <f>CONCATENATE(Table4[[#This Row],[TOKO-KOTA]],"_",Table4[[#This Row],[NAMA BARANG]])</f>
        <v>CASH-SEMARANG_KUAS 929-3 ETERNA YIJIAYI</v>
      </c>
      <c r="AH424" s="74" t="str">
        <f>CONCATENATE(Table4[[#This Row],[CONCAT_TOKO KOTA + NAMA BARANG]],"_",Table4[[#This Row],[HARGA_C]])</f>
        <v>CASH-SEMARANG_KUAS 929-3 ETERNA YIJIAYI_17000</v>
      </c>
      <c r="AI424" s="74"/>
      <c r="AK424" s="64">
        <v>3003</v>
      </c>
      <c r="AL424" s="8" t="s">
        <v>6664</v>
      </c>
      <c r="AM424" t="str">
        <f t="shared" si="6"/>
        <v>G3003</v>
      </c>
      <c r="AN424" t="e">
        <f>IF(Table10[[#This Row],[Column3]]="","",MATCH(Table10[[#This Row],[Column3]],AD:AD,0))</f>
        <v>#N/A</v>
      </c>
    </row>
    <row r="425" spans="1:40" ht="13.5" thickBot="1">
      <c r="A425" s="73">
        <v>472</v>
      </c>
      <c r="C425" s="74">
        <f>ROW()</f>
        <v>425</v>
      </c>
      <c r="D425" s="74">
        <f>INDEX(Table1[ROWID],A:A)</f>
        <v>471</v>
      </c>
      <c r="E425" s="74">
        <f>INDEX(Table1[//DBS],A:A)</f>
        <v>1504</v>
      </c>
      <c r="F425" s="74">
        <f>INDEX(Table1[HARGA_CONV],A:A)</f>
        <v>18500</v>
      </c>
      <c r="G425" s="74" t="str">
        <f>IF(INDEX(Table1[SALES_H],Table4[[#This Row],[ROWID]])=0,"",INDEX(Table1[SALES_H],Table4[[#This Row],[ROWID]]))</f>
        <v/>
      </c>
      <c r="H425" s="74" t="str">
        <f>IF(Table4[[#This Row],[SALES]]="","",INDEX(SALES_DICT[2],MATCH(Table4[[#This Row],[SALES]],SALES_DICT[1],0)))</f>
        <v/>
      </c>
      <c r="I425" s="75" t="str">
        <f>IF(INDEX(Table1[DISKON],A:A)=0,"",INDEX(Table1[DISKON],A:A))</f>
        <v/>
      </c>
      <c r="J425" s="75" t="str">
        <f>IF(INDEX(Table1[DISKON NOTA],A:A)=0,"",INDEX(Table1[DISKON NOTA],A:A))</f>
        <v/>
      </c>
      <c r="K425" s="7">
        <f>INDEX(Table1[ISI_CONV],A:A)</f>
        <v>3</v>
      </c>
      <c r="L425" s="76">
        <f>INDEX(Table1[NOTA TOKO],Table4[[#This Row],[ROWID]])</f>
        <v>412</v>
      </c>
      <c r="M425" s="74" t="str">
        <f>Table4[[#This Row],[SALES DICT]]</f>
        <v/>
      </c>
      <c r="N425" s="74" t="str">
        <f>INDEX(Table1[TOKO-KOTA_H],A:A)</f>
        <v>CASH-SEMARANG</v>
      </c>
      <c r="O425" s="74" t="str">
        <f>IF(INDEX(Table1[KODE BARANG],A:A)=0,"",INDEX(Table1[KODE BARANG],A:A))</f>
        <v>KUA-IM40</v>
      </c>
      <c r="P425" s="74" t="str">
        <f>INDEX(Table1[NAMA BARANG],A:A)</f>
        <v>KUAS 929-4 ETERNA YIJIAYI</v>
      </c>
      <c r="Q425" s="74" t="str">
        <f>INDEX(Table1[ADA DI DAFTAR STOCK?],A:A)</f>
        <v>ADA</v>
      </c>
      <c r="R425" s="71" t="str">
        <f>SUBSTITUTE(_xlfn.NUMBERVALUE(Table4[[#This Row],[JUMLAH]],",","."),",",".")</f>
        <v>3</v>
      </c>
      <c r="S425" s="74" t="str">
        <f>INDEX(Table1[SATUAN_CONV],A:A)</f>
        <v>LSN</v>
      </c>
      <c r="T425" s="10" t="str">
        <f>SUBSTITUTE(_xlfn.NUMBERVALUE(Table4[[#This Row],[HARGA]],",","."),",",".")</f>
        <v>18500</v>
      </c>
      <c r="U425" s="12" t="str">
        <f>SUBSTITUTE(Table4[[#This Row],[DISKON]],",",".")</f>
        <v/>
      </c>
      <c r="V425" s="77" t="str">
        <f>SUBSTITUTE(Table4[[#This Row],[DISKON NOTA]],",",".")</f>
        <v/>
      </c>
      <c r="W425" s="78">
        <f>INDEX(Table1[TANGGAL NOTA_H],A:A)</f>
        <v>45532</v>
      </c>
      <c r="X425" s="78" t="str">
        <f>IF(INDEX(Table1[TANGGAL GUDANG_H],A:A)="","",INDEX(Table1[TANGGAL GUDANG_H],A:A))</f>
        <v/>
      </c>
      <c r="Y425" s="78">
        <f>INDEX(Table1[TANGGAL UPDATE_H],A:A)</f>
        <v>45535</v>
      </c>
      <c r="Z425" s="74" t="str">
        <f>INDEX(Table1[KOMENTAR_H],A:A)</f>
        <v/>
      </c>
      <c r="AA425" s="74"/>
      <c r="AB425" s="74">
        <f>IF(Table4[[#This Row],[DISKON]]="",Table4[[#This Row],[HARGA]],Table4[[#This Row],[HARGA]]*Table4[[#This Row],[DISKON]])</f>
        <v>18500</v>
      </c>
      <c r="AC425" s="74">
        <f>Table4[[#This Row],[TATAL DISKON]]*Table4[[#This Row],[JUMLAH]]</f>
        <v>55500</v>
      </c>
      <c r="AD425" s="74" t="str">
        <f>CONCATENATE(Table4[[#This Row],[SALES_C]],Table4[[#This Row],[NOTA TOKO]])</f>
        <v>412</v>
      </c>
      <c r="AE425" s="74">
        <f>INDEX(Table1[I],'4'!A:A)</f>
        <v>0</v>
      </c>
      <c r="AF425" s="74" t="e">
        <f>IF(Table4[[#This Row],[Column2]]="","",MATCH(Table4[[#This Row],[Column2]],AM:AM,0))</f>
        <v>#N/A</v>
      </c>
      <c r="AG425" s="74" t="str">
        <f>CONCATENATE(Table4[[#This Row],[TOKO-KOTA]],"_",Table4[[#This Row],[NAMA BARANG]])</f>
        <v>CASH-SEMARANG_KUAS 929-4 ETERNA YIJIAYI</v>
      </c>
      <c r="AH425" s="74" t="str">
        <f>CONCATENATE(Table4[[#This Row],[CONCAT_TOKO KOTA + NAMA BARANG]],"_",Table4[[#This Row],[HARGA_C]])</f>
        <v>CASH-SEMARANG_KUAS 929-4 ETERNA YIJIAYI_18500</v>
      </c>
      <c r="AI425" s="74"/>
      <c r="AK425" s="64">
        <v>3003</v>
      </c>
      <c r="AL425" s="8" t="s">
        <v>6664</v>
      </c>
      <c r="AM425" t="str">
        <f t="shared" si="6"/>
        <v>G3003</v>
      </c>
      <c r="AN425" t="e">
        <f>IF(Table10[[#This Row],[Column3]]="","",MATCH(Table10[[#This Row],[Column3]],AD:AD,0))</f>
        <v>#N/A</v>
      </c>
    </row>
    <row r="426" spans="1:40" ht="13.5" thickBot="1">
      <c r="A426" s="73">
        <v>474</v>
      </c>
      <c r="C426" s="74">
        <f>ROW()</f>
        <v>426</v>
      </c>
      <c r="D426" s="74">
        <f>INDEX(Table1[ROWID],A:A)</f>
        <v>474</v>
      </c>
      <c r="E426" s="74">
        <f>INDEX(Table1[//DBS],A:A)</f>
        <v>503</v>
      </c>
      <c r="F426" s="74">
        <f>INDEX(Table1[HARGA_CONV],A:A)</f>
        <v>11000</v>
      </c>
      <c r="G426" s="74" t="str">
        <f>IF(INDEX(Table1[SALES_H],Table4[[#This Row],[ROWID]])=0,"",INDEX(Table1[SALES_H],Table4[[#This Row],[ROWID]]))</f>
        <v>KO</v>
      </c>
      <c r="H426" s="74" t="str">
        <f>IF(Table4[[#This Row],[SALES]]="","",INDEX(SALES_DICT[2],MATCH(Table4[[#This Row],[SALES]],SALES_DICT[1],0)))</f>
        <v>H</v>
      </c>
      <c r="I426" s="75" t="str">
        <f>IF(INDEX(Table1[DISKON],A:A)=0,"",INDEX(Table1[DISKON],A:A))</f>
        <v/>
      </c>
      <c r="J426" s="75" t="str">
        <f>IF(INDEX(Table1[DISKON NOTA],A:A)=0,"",INDEX(Table1[DISKON NOTA],A:A))</f>
        <v/>
      </c>
      <c r="K426" s="7">
        <f>INDEX(Table1[ISI_CONV],A:A)</f>
        <v>68</v>
      </c>
      <c r="L426" s="76">
        <f>INDEX(Table1[NOTA TOKO],Table4[[#This Row],[ROWID]])</f>
        <v>2385</v>
      </c>
      <c r="M426" s="74" t="str">
        <f>Table4[[#This Row],[SALES DICT]]</f>
        <v>H</v>
      </c>
      <c r="N426" s="74" t="str">
        <f>INDEX(Table1[TOKO-KOTA_H],A:A)</f>
        <v>DIAN ILMU-MALANG</v>
      </c>
      <c r="O426" s="74" t="str">
        <f>IF(INDEX(Table1[KODE BARANG],A:A)=0,"",INDEX(Table1[KODE BARANG],A:A))</f>
        <v>BOL-ZX148</v>
      </c>
      <c r="P426" s="74" t="str">
        <f>INDEX(Table1[NAMA BARANG],A:A)</f>
        <v>BP GEL ZUI XUA HY-1020 MERAH</v>
      </c>
      <c r="Q426" s="74" t="str">
        <f>INDEX(Table1[ADA DI DAFTAR STOCK?],A:A)</f>
        <v>ADA</v>
      </c>
      <c r="R426" s="71" t="str">
        <f>SUBSTITUTE(_xlfn.NUMBERVALUE(Table4[[#This Row],[JUMLAH]],",","."),",",".")</f>
        <v>68</v>
      </c>
      <c r="S426" s="74" t="str">
        <f>INDEX(Table1[SATUAN_CONV],A:A)</f>
        <v>LSN</v>
      </c>
      <c r="T426" s="10" t="str">
        <f>SUBSTITUTE(_xlfn.NUMBERVALUE(Table4[[#This Row],[HARGA]],",","."),",",".")</f>
        <v>11000</v>
      </c>
      <c r="U426" s="12" t="str">
        <f>SUBSTITUTE(Table4[[#This Row],[DISKON]],",",".")</f>
        <v/>
      </c>
      <c r="V426" s="77" t="str">
        <f>SUBSTITUTE(Table4[[#This Row],[DISKON NOTA]],",",".")</f>
        <v/>
      </c>
      <c r="W426" s="78">
        <f>INDEX(Table1[TANGGAL NOTA_H],A:A)</f>
        <v>45532</v>
      </c>
      <c r="X426" s="78" t="str">
        <f>IF(INDEX(Table1[TANGGAL GUDANG_H],A:A)="","",INDEX(Table1[TANGGAL GUDANG_H],A:A))</f>
        <v/>
      </c>
      <c r="Y426" s="78">
        <f>INDEX(Table1[TANGGAL UPDATE_H],A:A)</f>
        <v>45535</v>
      </c>
      <c r="Z426" s="74" t="str">
        <f>INDEX(Table1[KOMENTAR_H],A:A)</f>
        <v/>
      </c>
      <c r="AA426" s="74"/>
      <c r="AB426" s="74">
        <f>IF(Table4[[#This Row],[DISKON]]="",Table4[[#This Row],[HARGA]],Table4[[#This Row],[HARGA]]*Table4[[#This Row],[DISKON]])</f>
        <v>11000</v>
      </c>
      <c r="AC426" s="74">
        <f>Table4[[#This Row],[TATAL DISKON]]*Table4[[#This Row],[JUMLAH]]</f>
        <v>748000</v>
      </c>
      <c r="AD426" s="74" t="str">
        <f>CONCATENATE(Table4[[#This Row],[SALES_C]],Table4[[#This Row],[NOTA TOKO]])</f>
        <v>H2385</v>
      </c>
      <c r="AE426" s="74">
        <f>INDEX(Table1[I],'4'!A:A)</f>
        <v>0</v>
      </c>
      <c r="AF426" s="74" t="e">
        <f>IF(Table4[[#This Row],[Column2]]="","",MATCH(Table4[[#This Row],[Column2]],AM:AM,0))</f>
        <v>#N/A</v>
      </c>
      <c r="AG426" s="74" t="str">
        <f>CONCATENATE(Table4[[#This Row],[TOKO-KOTA]],"_",Table4[[#This Row],[NAMA BARANG]])</f>
        <v>DIAN ILMU-MALANG_BP GEL ZUI XUA HY-1020 MERAH</v>
      </c>
      <c r="AH426" s="74" t="str">
        <f>CONCATENATE(Table4[[#This Row],[CONCAT_TOKO KOTA + NAMA BARANG]],"_",Table4[[#This Row],[HARGA_C]])</f>
        <v>DIAN ILMU-MALANG_BP GEL ZUI XUA HY-1020 MERAH_11000</v>
      </c>
      <c r="AI426" s="74"/>
      <c r="AK426" s="64">
        <v>3003</v>
      </c>
      <c r="AL426" s="8" t="s">
        <v>6664</v>
      </c>
      <c r="AM426" t="str">
        <f t="shared" si="6"/>
        <v>G3003</v>
      </c>
      <c r="AN426" t="e">
        <f>IF(Table10[[#This Row],[Column3]]="","",MATCH(Table10[[#This Row],[Column3]],AD:AD,0))</f>
        <v>#N/A</v>
      </c>
    </row>
    <row r="427" spans="1:40" ht="13.5" thickBot="1">
      <c r="A427" s="73">
        <v>476</v>
      </c>
      <c r="C427" s="74">
        <f>ROW()</f>
        <v>427</v>
      </c>
      <c r="D427" s="74">
        <f>INDEX(Table1[ROWID],A:A)</f>
        <v>476</v>
      </c>
      <c r="E427" s="74">
        <f>INDEX(Table1[//DBS],A:A)</f>
        <v>503</v>
      </c>
      <c r="F427" s="74">
        <f>INDEX(Table1[HARGA_CONV],A:A)</f>
        <v>10500</v>
      </c>
      <c r="G427" s="74" t="str">
        <f>IF(INDEX(Table1[SALES_H],Table4[[#This Row],[ROWID]])=0,"",INDEX(Table1[SALES_H],Table4[[#This Row],[ROWID]]))</f>
        <v>G</v>
      </c>
      <c r="H427" s="74" t="str">
        <f>IF(Table4[[#This Row],[SALES]]="","",INDEX(SALES_DICT[2],MATCH(Table4[[#This Row],[SALES]],SALES_DICT[1],0)))</f>
        <v>G</v>
      </c>
      <c r="I427" s="75" t="str">
        <f>IF(INDEX(Table1[DISKON],A:A)=0,"",INDEX(Table1[DISKON],A:A))</f>
        <v/>
      </c>
      <c r="J427" s="75" t="str">
        <f>IF(INDEX(Table1[DISKON NOTA],A:A)=0,"",INDEX(Table1[DISKON NOTA],A:A))</f>
        <v/>
      </c>
      <c r="K427" s="7">
        <f>INDEX(Table1[ISI_CONV],A:A)</f>
        <v>124</v>
      </c>
      <c r="L427" s="76">
        <f>INDEX(Table1[NOTA TOKO],Table4[[#This Row],[ROWID]])</f>
        <v>3572</v>
      </c>
      <c r="M427" s="74" t="str">
        <f>Table4[[#This Row],[SALES DICT]]</f>
        <v>G</v>
      </c>
      <c r="N427" s="74" t="str">
        <f>INDEX(Table1[TOKO-KOTA_H],A:A)</f>
        <v>TRISNO-PURWODADI</v>
      </c>
      <c r="O427" s="74" t="str">
        <f>IF(INDEX(Table1[KODE BARANG],A:A)=0,"",INDEX(Table1[KODE BARANG],A:A))</f>
        <v>BOL-ZX148</v>
      </c>
      <c r="P427" s="74" t="str">
        <f>INDEX(Table1[NAMA BARANG],A:A)</f>
        <v>BP GEL ZUI XUA HY-1020 MERAH</v>
      </c>
      <c r="Q427" s="74" t="str">
        <f>INDEX(Table1[ADA DI DAFTAR STOCK?],A:A)</f>
        <v>ADA</v>
      </c>
      <c r="R427" s="71" t="str">
        <f>SUBSTITUTE(_xlfn.NUMBERVALUE(Table4[[#This Row],[JUMLAH]],",","."),",",".")</f>
        <v>124</v>
      </c>
      <c r="S427" s="74" t="str">
        <f>INDEX(Table1[SATUAN_CONV],A:A)</f>
        <v>LSN</v>
      </c>
      <c r="T427" s="10" t="str">
        <f>SUBSTITUTE(_xlfn.NUMBERVALUE(Table4[[#This Row],[HARGA]],",","."),",",".")</f>
        <v>10500</v>
      </c>
      <c r="U427" s="12" t="str">
        <f>SUBSTITUTE(Table4[[#This Row],[DISKON]],",",".")</f>
        <v/>
      </c>
      <c r="V427" s="77" t="str">
        <f>SUBSTITUTE(Table4[[#This Row],[DISKON NOTA]],",",".")</f>
        <v/>
      </c>
      <c r="W427" s="78">
        <f>INDEX(Table1[TANGGAL NOTA_H],A:A)</f>
        <v>45532</v>
      </c>
      <c r="X427" s="78" t="str">
        <f>IF(INDEX(Table1[TANGGAL GUDANG_H],A:A)="","",INDEX(Table1[TANGGAL GUDANG_H],A:A))</f>
        <v/>
      </c>
      <c r="Y427" s="78">
        <f>INDEX(Table1[TANGGAL UPDATE_H],A:A)</f>
        <v>45535</v>
      </c>
      <c r="Z427" s="74" t="str">
        <f>INDEX(Table1[KOMENTAR_H],A:A)</f>
        <v/>
      </c>
      <c r="AA427" s="74"/>
      <c r="AB427" s="74">
        <f>IF(Table4[[#This Row],[DISKON]]="",Table4[[#This Row],[HARGA]],Table4[[#This Row],[HARGA]]*Table4[[#This Row],[DISKON]])</f>
        <v>10500</v>
      </c>
      <c r="AC427" s="74">
        <f>Table4[[#This Row],[TATAL DISKON]]*Table4[[#This Row],[JUMLAH]]</f>
        <v>1302000</v>
      </c>
      <c r="AD427" s="74" t="str">
        <f>CONCATENATE(Table4[[#This Row],[SALES_C]],Table4[[#This Row],[NOTA TOKO]])</f>
        <v>G3572</v>
      </c>
      <c r="AE427" s="74">
        <f>INDEX(Table1[I],'4'!A:A)</f>
        <v>0</v>
      </c>
      <c r="AF427" s="74" t="e">
        <f>IF(Table4[[#This Row],[Column2]]="","",MATCH(Table4[[#This Row],[Column2]],AM:AM,0))</f>
        <v>#N/A</v>
      </c>
      <c r="AG427" s="74" t="str">
        <f>CONCATENATE(Table4[[#This Row],[TOKO-KOTA]],"_",Table4[[#This Row],[NAMA BARANG]])</f>
        <v>TRISNO-PURWODADI_BP GEL ZUI XUA HY-1020 MERAH</v>
      </c>
      <c r="AH427" s="74" t="str">
        <f>CONCATENATE(Table4[[#This Row],[CONCAT_TOKO KOTA + NAMA BARANG]],"_",Table4[[#This Row],[HARGA_C]])</f>
        <v>TRISNO-PURWODADI_BP GEL ZUI XUA HY-1020 MERAH_10500</v>
      </c>
      <c r="AI427" s="74"/>
      <c r="AK427" s="64">
        <v>3003</v>
      </c>
      <c r="AL427" s="8" t="s">
        <v>6664</v>
      </c>
      <c r="AM427" t="str">
        <f t="shared" si="6"/>
        <v>G3003</v>
      </c>
      <c r="AN427" t="e">
        <f>IF(Table10[[#This Row],[Column3]]="","",MATCH(Table10[[#This Row],[Column3]],AD:AD,0))</f>
        <v>#N/A</v>
      </c>
    </row>
    <row r="428" spans="1:40" ht="13.5" thickBot="1">
      <c r="A428" s="73">
        <v>478</v>
      </c>
      <c r="C428" s="74">
        <f>ROW()</f>
        <v>428</v>
      </c>
      <c r="D428" s="74">
        <f>INDEX(Table1[ROWID],A:A)</f>
        <v>478</v>
      </c>
      <c r="E428" s="74">
        <f>INDEX(Table1[//DBS],A:A)</f>
        <v>2067</v>
      </c>
      <c r="F428" s="74">
        <f>INDEX(Table1[HARGA_CONV],A:A)</f>
        <v>65000</v>
      </c>
      <c r="G428" s="74" t="str">
        <f>IF(INDEX(Table1[SALES_H],Table4[[#This Row],[ROWID]])=0,"",INDEX(Table1[SALES_H],Table4[[#This Row],[ROWID]]))</f>
        <v>KO</v>
      </c>
      <c r="H428" s="74" t="str">
        <f>IF(Table4[[#This Row],[SALES]]="","",INDEX(SALES_DICT[2],MATCH(Table4[[#This Row],[SALES]],SALES_DICT[1],0)))</f>
        <v>H</v>
      </c>
      <c r="I428" s="75" t="str">
        <f>IF(INDEX(Table1[DISKON],A:A)=0,"",INDEX(Table1[DISKON],A:A))</f>
        <v/>
      </c>
      <c r="J428" s="75" t="str">
        <f>IF(INDEX(Table1[DISKON NOTA],A:A)=0,"",INDEX(Table1[DISKON NOTA],A:A))</f>
        <v/>
      </c>
      <c r="K428" s="7">
        <f>INDEX(Table1[ISI_CONV],A:A)</f>
        <v>20</v>
      </c>
      <c r="L428" s="76">
        <f>INDEX(Table1[NOTA TOKO],Table4[[#This Row],[ROWID]])</f>
        <v>3393</v>
      </c>
      <c r="M428" s="74" t="str">
        <f>Table4[[#This Row],[SALES DICT]]</f>
        <v>H</v>
      </c>
      <c r="N428" s="74" t="str">
        <f>INDEX(Table1[TOKO-KOTA_H],A:A)</f>
        <v>METRO-PURWOKERTO</v>
      </c>
      <c r="O428" s="74" t="str">
        <f>IF(INDEX(Table1[KODE BARANG],A:A)=0,"",INDEX(Table1[KODE BARANG],A:A))</f>
        <v>MEJ-VA7</v>
      </c>
      <c r="P428" s="74" t="str">
        <f>INDEX(Table1[NAMA BARANG],A:A)</f>
        <v>MEJA BELAJAR FANCY VAN ART</v>
      </c>
      <c r="Q428" s="74" t="str">
        <f>INDEX(Table1[ADA DI DAFTAR STOCK?],A:A)</f>
        <v>ADA</v>
      </c>
      <c r="R428" s="71" t="str">
        <f>SUBSTITUTE(_xlfn.NUMBERVALUE(Table4[[#This Row],[JUMLAH]],",","."),",",".")</f>
        <v>20</v>
      </c>
      <c r="S428" s="74" t="str">
        <f>INDEX(Table1[SATUAN_CONV],A:A)</f>
        <v>PCS</v>
      </c>
      <c r="T428" s="10" t="str">
        <f>SUBSTITUTE(_xlfn.NUMBERVALUE(Table4[[#This Row],[HARGA]],",","."),",",".")</f>
        <v>65000</v>
      </c>
      <c r="U428" s="12" t="str">
        <f>SUBSTITUTE(Table4[[#This Row],[DISKON]],",",".")</f>
        <v/>
      </c>
      <c r="V428" s="77" t="str">
        <f>SUBSTITUTE(Table4[[#This Row],[DISKON NOTA]],",",".")</f>
        <v/>
      </c>
      <c r="W428" s="78">
        <f>INDEX(Table1[TANGGAL NOTA_H],A:A)</f>
        <v>45532</v>
      </c>
      <c r="X428" s="78" t="str">
        <f>IF(INDEX(Table1[TANGGAL GUDANG_H],A:A)="","",INDEX(Table1[TANGGAL GUDANG_H],A:A))</f>
        <v/>
      </c>
      <c r="Y428" s="78">
        <f>INDEX(Table1[TANGGAL UPDATE_H],A:A)</f>
        <v>45535</v>
      </c>
      <c r="Z428" s="74" t="str">
        <f>INDEX(Table1[KOMENTAR_H],A:A)</f>
        <v/>
      </c>
      <c r="AA428" s="74"/>
      <c r="AB428" s="74">
        <f>IF(Table4[[#This Row],[DISKON]]="",Table4[[#This Row],[HARGA]],Table4[[#This Row],[HARGA]]*Table4[[#This Row],[DISKON]])</f>
        <v>65000</v>
      </c>
      <c r="AC428" s="74">
        <f>Table4[[#This Row],[TATAL DISKON]]*Table4[[#This Row],[JUMLAH]]</f>
        <v>1300000</v>
      </c>
      <c r="AD428" s="74" t="str">
        <f>CONCATENATE(Table4[[#This Row],[SALES_C]],Table4[[#This Row],[NOTA TOKO]])</f>
        <v>H3393</v>
      </c>
      <c r="AE428" s="74">
        <f>INDEX(Table1[I],'4'!A:A)</f>
        <v>0</v>
      </c>
      <c r="AF428" s="74" t="e">
        <f>IF(Table4[[#This Row],[Column2]]="","",MATCH(Table4[[#This Row],[Column2]],AM:AM,0))</f>
        <v>#N/A</v>
      </c>
      <c r="AG428" s="74" t="str">
        <f>CONCATENATE(Table4[[#This Row],[TOKO-KOTA]],"_",Table4[[#This Row],[NAMA BARANG]])</f>
        <v>METRO-PURWOKERTO_MEJA BELAJAR FANCY VAN ART</v>
      </c>
      <c r="AH428" s="74" t="str">
        <f>CONCATENATE(Table4[[#This Row],[CONCAT_TOKO KOTA + NAMA BARANG]],"_",Table4[[#This Row],[HARGA_C]])</f>
        <v>METRO-PURWOKERTO_MEJA BELAJAR FANCY VAN ART_65000</v>
      </c>
      <c r="AI428" s="74"/>
      <c r="AK428" s="64">
        <v>3004</v>
      </c>
      <c r="AL428" s="8" t="s">
        <v>6664</v>
      </c>
      <c r="AM428" t="str">
        <f t="shared" si="6"/>
        <v>G3004</v>
      </c>
      <c r="AN428" t="e">
        <f>IF(Table10[[#This Row],[Column3]]="","",MATCH(Table10[[#This Row],[Column3]],AD:AD,0))</f>
        <v>#N/A</v>
      </c>
    </row>
    <row r="429" spans="1:40" ht="13.5" thickBot="1">
      <c r="A429" s="73">
        <v>479</v>
      </c>
      <c r="C429" s="74">
        <f>ROW()</f>
        <v>429</v>
      </c>
      <c r="D429" s="74">
        <f>INDEX(Table1[ROWID],A:A)</f>
        <v>478</v>
      </c>
      <c r="E429" s="74">
        <f>INDEX(Table1[//DBS],A:A)</f>
        <v>2062</v>
      </c>
      <c r="F429" s="74">
        <f>INDEX(Table1[HARGA_CONV],A:A)</f>
        <v>75000</v>
      </c>
      <c r="G429" s="74" t="str">
        <f>IF(INDEX(Table1[SALES_H],Table4[[#This Row],[ROWID]])=0,"",INDEX(Table1[SALES_H],Table4[[#This Row],[ROWID]]))</f>
        <v>KO</v>
      </c>
      <c r="H429" s="74" t="str">
        <f>IF(Table4[[#This Row],[SALES]]="","",INDEX(SALES_DICT[2],MATCH(Table4[[#This Row],[SALES]],SALES_DICT[1],0)))</f>
        <v>H</v>
      </c>
      <c r="I429" s="75" t="str">
        <f>IF(INDEX(Table1[DISKON],A:A)=0,"",INDEX(Table1[DISKON],A:A))</f>
        <v/>
      </c>
      <c r="J429" s="75" t="str">
        <f>IF(INDEX(Table1[DISKON NOTA],A:A)=0,"",INDEX(Table1[DISKON NOTA],A:A))</f>
        <v/>
      </c>
      <c r="K429" s="7">
        <f>INDEX(Table1[ISI_CONV],A:A)</f>
        <v>20</v>
      </c>
      <c r="L429" s="76">
        <f>INDEX(Table1[NOTA TOKO],Table4[[#This Row],[ROWID]])</f>
        <v>3393</v>
      </c>
      <c r="M429" s="74" t="str">
        <f>Table4[[#This Row],[SALES DICT]]</f>
        <v>H</v>
      </c>
      <c r="N429" s="74" t="str">
        <f>INDEX(Table1[TOKO-KOTA_H],A:A)</f>
        <v>METRO-PURWOKERTO</v>
      </c>
      <c r="O429" s="74" t="str">
        <f>IF(INDEX(Table1[KODE BARANG],A:A)=0,"",INDEX(Table1[KODE BARANG],A:A))</f>
        <v>MEJ-PL1</v>
      </c>
      <c r="P429" s="74" t="str">
        <f>INDEX(Table1[NAMA BARANG],A:A)</f>
        <v>PELNA LAPTOP TABLE (MEJA BELAJAR PELNA)</v>
      </c>
      <c r="Q429" s="74" t="str">
        <f>INDEX(Table1[ADA DI DAFTAR STOCK?],A:A)</f>
        <v>ADA</v>
      </c>
      <c r="R429" s="71" t="str">
        <f>SUBSTITUTE(_xlfn.NUMBERVALUE(Table4[[#This Row],[JUMLAH]],",","."),",",".")</f>
        <v>20</v>
      </c>
      <c r="S429" s="74" t="str">
        <f>INDEX(Table1[SATUAN_CONV],A:A)</f>
        <v>PCS</v>
      </c>
      <c r="T429" s="10" t="str">
        <f>SUBSTITUTE(_xlfn.NUMBERVALUE(Table4[[#This Row],[HARGA]],",","."),",",".")</f>
        <v>75000</v>
      </c>
      <c r="U429" s="12" t="str">
        <f>SUBSTITUTE(Table4[[#This Row],[DISKON]],",",".")</f>
        <v/>
      </c>
      <c r="V429" s="77" t="str">
        <f>SUBSTITUTE(Table4[[#This Row],[DISKON NOTA]],",",".")</f>
        <v/>
      </c>
      <c r="W429" s="78">
        <f>INDEX(Table1[TANGGAL NOTA_H],A:A)</f>
        <v>45532</v>
      </c>
      <c r="X429" s="78" t="str">
        <f>IF(INDEX(Table1[TANGGAL GUDANG_H],A:A)="","",INDEX(Table1[TANGGAL GUDANG_H],A:A))</f>
        <v/>
      </c>
      <c r="Y429" s="78">
        <f>INDEX(Table1[TANGGAL UPDATE_H],A:A)</f>
        <v>45535</v>
      </c>
      <c r="Z429" s="74" t="str">
        <f>INDEX(Table1[KOMENTAR_H],A:A)</f>
        <v/>
      </c>
      <c r="AA429" s="74"/>
      <c r="AB429" s="74">
        <f>IF(Table4[[#This Row],[DISKON]]="",Table4[[#This Row],[HARGA]],Table4[[#This Row],[HARGA]]*Table4[[#This Row],[DISKON]])</f>
        <v>75000</v>
      </c>
      <c r="AC429" s="74">
        <f>Table4[[#This Row],[TATAL DISKON]]*Table4[[#This Row],[JUMLAH]]</f>
        <v>1500000</v>
      </c>
      <c r="AD429" s="74" t="str">
        <f>CONCATENATE(Table4[[#This Row],[SALES_C]],Table4[[#This Row],[NOTA TOKO]])</f>
        <v>H3393</v>
      </c>
      <c r="AE429" s="74">
        <f>INDEX(Table1[I],'4'!A:A)</f>
        <v>0</v>
      </c>
      <c r="AF429" s="74" t="e">
        <f>IF(Table4[[#This Row],[Column2]]="","",MATCH(Table4[[#This Row],[Column2]],AM:AM,0))</f>
        <v>#N/A</v>
      </c>
      <c r="AG429" s="74" t="str">
        <f>CONCATENATE(Table4[[#This Row],[TOKO-KOTA]],"_",Table4[[#This Row],[NAMA BARANG]])</f>
        <v>METRO-PURWOKERTO_PELNA LAPTOP TABLE (MEJA BELAJAR PELNA)</v>
      </c>
      <c r="AH429" s="74" t="str">
        <f>CONCATENATE(Table4[[#This Row],[CONCAT_TOKO KOTA + NAMA BARANG]],"_",Table4[[#This Row],[HARGA_C]])</f>
        <v>METRO-PURWOKERTO_PELNA LAPTOP TABLE (MEJA BELAJAR PELNA)_75000</v>
      </c>
      <c r="AI429" s="74"/>
      <c r="AK429" s="64">
        <v>3001</v>
      </c>
      <c r="AL429" s="8" t="s">
        <v>6664</v>
      </c>
      <c r="AM429" t="str">
        <f t="shared" si="6"/>
        <v>G3001</v>
      </c>
      <c r="AN429" t="e">
        <f>IF(Table10[[#This Row],[Column3]]="","",MATCH(Table10[[#This Row],[Column3]],AD:AD,0))</f>
        <v>#N/A</v>
      </c>
    </row>
    <row r="430" spans="1:40" ht="13.5" thickBot="1">
      <c r="A430" s="73">
        <v>481</v>
      </c>
      <c r="C430" s="74">
        <f>ROW()</f>
        <v>430</v>
      </c>
      <c r="D430" s="74">
        <f>INDEX(Table1[ROWID],A:A)</f>
        <v>481</v>
      </c>
      <c r="E430" s="74">
        <f>INDEX(Table1[//DBS],A:A)</f>
        <v>2793</v>
      </c>
      <c r="F430" s="74">
        <f>INDEX(Table1[HARGA_CONV],A:A)</f>
        <v>30000</v>
      </c>
      <c r="G430" s="74" t="str">
        <f>IF(INDEX(Table1[SALES_H],Table4[[#This Row],[ROWID]])=0,"",INDEX(Table1[SALES_H],Table4[[#This Row],[ROWID]]))</f>
        <v>KO</v>
      </c>
      <c r="H430" s="74" t="str">
        <f>IF(Table4[[#This Row],[SALES]]="","",INDEX(SALES_DICT[2],MATCH(Table4[[#This Row],[SALES]],SALES_DICT[1],0)))</f>
        <v>H</v>
      </c>
      <c r="I430" s="75" t="str">
        <f>IF(INDEX(Table1[DISKON],A:A)=0,"",INDEX(Table1[DISKON],A:A))</f>
        <v/>
      </c>
      <c r="J430" s="75" t="str">
        <f>IF(INDEX(Table1[DISKON NOTA],A:A)=0,"",INDEX(Table1[DISKON NOTA],A:A))</f>
        <v/>
      </c>
      <c r="K430" s="7">
        <f>INDEX(Table1[ISI_CONV],A:A)</f>
        <v>60</v>
      </c>
      <c r="L430" s="76">
        <f>INDEX(Table1[NOTA TOKO],Table4[[#This Row],[ROWID]])</f>
        <v>3392</v>
      </c>
      <c r="M430" s="74" t="str">
        <f>Table4[[#This Row],[SALES DICT]]</f>
        <v>H</v>
      </c>
      <c r="N430" s="74" t="str">
        <f>INDEX(Table1[TOKO-KOTA_H],A:A)</f>
        <v>INDOBARU-TEMANGGUNG</v>
      </c>
      <c r="O430" s="74" t="str">
        <f>IF(INDEX(Table1[KODE BARANG],A:A)=0,"",INDEX(Table1[KODE BARANG],A:A))</f>
        <v>STI-NB9</v>
      </c>
      <c r="P430" s="74" t="str">
        <f>INDEX(Table1[NAMA BARANG],A:A)</f>
        <v>STIP W/B CLEAR K</v>
      </c>
      <c r="Q430" s="74" t="str">
        <f>INDEX(Table1[ADA DI DAFTAR STOCK?],A:A)</f>
        <v>ADA</v>
      </c>
      <c r="R430" s="71" t="str">
        <f>SUBSTITUTE(_xlfn.NUMBERVALUE(Table4[[#This Row],[JUMLAH]],",","."),",",".")</f>
        <v>60</v>
      </c>
      <c r="S430" s="74" t="str">
        <f>INDEX(Table1[SATUAN_CONV],A:A)</f>
        <v>LSN</v>
      </c>
      <c r="T430" s="10" t="str">
        <f>SUBSTITUTE(_xlfn.NUMBERVALUE(Table4[[#This Row],[HARGA]],",","."),",",".")</f>
        <v>30000</v>
      </c>
      <c r="U430" s="12" t="str">
        <f>SUBSTITUTE(Table4[[#This Row],[DISKON]],",",".")</f>
        <v/>
      </c>
      <c r="V430" s="77" t="str">
        <f>SUBSTITUTE(Table4[[#This Row],[DISKON NOTA]],",",".")</f>
        <v/>
      </c>
      <c r="W430" s="78">
        <f>INDEX(Table1[TANGGAL NOTA_H],A:A)</f>
        <v>45532</v>
      </c>
      <c r="X430" s="78" t="str">
        <f>IF(INDEX(Table1[TANGGAL GUDANG_H],A:A)="","",INDEX(Table1[TANGGAL GUDANG_H],A:A))</f>
        <v/>
      </c>
      <c r="Y430" s="78">
        <f>INDEX(Table1[TANGGAL UPDATE_H],A:A)</f>
        <v>45535</v>
      </c>
      <c r="Z430" s="74" t="str">
        <f>INDEX(Table1[KOMENTAR_H],A:A)</f>
        <v/>
      </c>
      <c r="AA430" s="74"/>
      <c r="AB430" s="74">
        <f>IF(Table4[[#This Row],[DISKON]]="",Table4[[#This Row],[HARGA]],Table4[[#This Row],[HARGA]]*Table4[[#This Row],[DISKON]])</f>
        <v>30000</v>
      </c>
      <c r="AC430" s="74">
        <f>Table4[[#This Row],[TATAL DISKON]]*Table4[[#This Row],[JUMLAH]]</f>
        <v>1800000</v>
      </c>
      <c r="AD430" s="74" t="str">
        <f>CONCATENATE(Table4[[#This Row],[SALES_C]],Table4[[#This Row],[NOTA TOKO]])</f>
        <v>H3392</v>
      </c>
      <c r="AE430" s="74">
        <f>INDEX(Table1[I],'4'!A:A)</f>
        <v>0</v>
      </c>
      <c r="AF430" s="74" t="e">
        <f>IF(Table4[[#This Row],[Column2]]="","",MATCH(Table4[[#This Row],[Column2]],AM:AM,0))</f>
        <v>#N/A</v>
      </c>
      <c r="AG430" s="74" t="str">
        <f>CONCATENATE(Table4[[#This Row],[TOKO-KOTA]],"_",Table4[[#This Row],[NAMA BARANG]])</f>
        <v>INDOBARU-TEMANGGUNG_STIP W/B CLEAR K</v>
      </c>
      <c r="AH430" s="74" t="str">
        <f>CONCATENATE(Table4[[#This Row],[CONCAT_TOKO KOTA + NAMA BARANG]],"_",Table4[[#This Row],[HARGA_C]])</f>
        <v>INDOBARU-TEMANGGUNG_STIP W/B CLEAR K_30000</v>
      </c>
      <c r="AI430" s="74"/>
      <c r="AK430" s="64">
        <v>3001</v>
      </c>
      <c r="AL430" s="8" t="s">
        <v>6664</v>
      </c>
      <c r="AM430" t="str">
        <f t="shared" si="6"/>
        <v>G3001</v>
      </c>
      <c r="AN430" t="e">
        <f>IF(Table10[[#This Row],[Column3]]="","",MATCH(Table10[[#This Row],[Column3]],AD:AD,0))</f>
        <v>#N/A</v>
      </c>
    </row>
    <row r="431" spans="1:40" ht="13.5" thickBot="1">
      <c r="A431" s="73">
        <v>483</v>
      </c>
      <c r="C431" s="74">
        <f>ROW()</f>
        <v>431</v>
      </c>
      <c r="D431" s="74">
        <f>INDEX(Table1[ROWID],A:A)</f>
        <v>483</v>
      </c>
      <c r="E431" s="74">
        <f>INDEX(Table1[//DBS],A:A)</f>
        <v>2565</v>
      </c>
      <c r="F431" s="74">
        <f>INDEX(Table1[HARGA_CONV],A:A)</f>
        <v>87500</v>
      </c>
      <c r="G431" s="74" t="str">
        <f>IF(INDEX(Table1[SALES_H],Table4[[#This Row],[ROWID]])=0,"",INDEX(Table1[SALES_H],Table4[[#This Row],[ROWID]]))</f>
        <v>KO</v>
      </c>
      <c r="H431" s="74" t="str">
        <f>IF(Table4[[#This Row],[SALES]]="","",INDEX(SALES_DICT[2],MATCH(Table4[[#This Row],[SALES]],SALES_DICT[1],0)))</f>
        <v>H</v>
      </c>
      <c r="I431" s="75" t="str">
        <f>IF(INDEX(Table1[DISKON],A:A)=0,"",INDEX(Table1[DISKON],A:A))</f>
        <v/>
      </c>
      <c r="J431" s="75" t="str">
        <f>IF(INDEX(Table1[DISKON NOTA],A:A)=0,"",INDEX(Table1[DISKON NOTA],A:A))</f>
        <v/>
      </c>
      <c r="K431" s="7">
        <f>INDEX(Table1[ISI_CONV],A:A)</f>
        <v>48</v>
      </c>
      <c r="L431" s="76">
        <f>INDEX(Table1[NOTA TOKO],Table4[[#This Row],[ROWID]])</f>
        <v>3614</v>
      </c>
      <c r="M431" s="74" t="str">
        <f>Table4[[#This Row],[SALES DICT]]</f>
        <v>H</v>
      </c>
      <c r="N431" s="74" t="str">
        <f>INDEX(Table1[TOKO-KOTA_H],A:A)</f>
        <v>SISWA-KUTOARJO</v>
      </c>
      <c r="O431" s="74" t="str">
        <f>IF(INDEX(Table1[KODE BARANG],A:A)=0,"",INDEX(Table1[KODE BARANG],A:A))</f>
        <v>PIA-NB1</v>
      </c>
      <c r="P431" s="74" t="str">
        <f>INDEX(Table1[NAMA BARANG],A:A)</f>
        <v>PIANIKA LOVELY BIRU</v>
      </c>
      <c r="Q431" s="74" t="str">
        <f>INDEX(Table1[ADA DI DAFTAR STOCK?],A:A)</f>
        <v>ADA</v>
      </c>
      <c r="R431" s="71" t="str">
        <f>SUBSTITUTE(_xlfn.NUMBERVALUE(Table4[[#This Row],[JUMLAH]],",","."),",",".")</f>
        <v>48</v>
      </c>
      <c r="S431" s="74" t="str">
        <f>INDEX(Table1[SATUAN_CONV],A:A)</f>
        <v>PCS</v>
      </c>
      <c r="T431" s="10" t="str">
        <f>SUBSTITUTE(_xlfn.NUMBERVALUE(Table4[[#This Row],[HARGA]],",","."),",",".")</f>
        <v>87500</v>
      </c>
      <c r="U431" s="12" t="str">
        <f>SUBSTITUTE(Table4[[#This Row],[DISKON]],",",".")</f>
        <v/>
      </c>
      <c r="V431" s="77" t="str">
        <f>SUBSTITUTE(Table4[[#This Row],[DISKON NOTA]],",",".")</f>
        <v/>
      </c>
      <c r="W431" s="78">
        <f>INDEX(Table1[TANGGAL NOTA_H],A:A)</f>
        <v>45532</v>
      </c>
      <c r="X431" s="78" t="str">
        <f>IF(INDEX(Table1[TANGGAL GUDANG_H],A:A)="","",INDEX(Table1[TANGGAL GUDANG_H],A:A))</f>
        <v/>
      </c>
      <c r="Y431" s="78">
        <f>INDEX(Table1[TANGGAL UPDATE_H],A:A)</f>
        <v>45535</v>
      </c>
      <c r="Z431" s="74" t="str">
        <f>INDEX(Table1[KOMENTAR_H],A:A)</f>
        <v/>
      </c>
      <c r="AA431" s="74"/>
      <c r="AB431" s="74">
        <f>IF(Table4[[#This Row],[DISKON]]="",Table4[[#This Row],[HARGA]],Table4[[#This Row],[HARGA]]*Table4[[#This Row],[DISKON]])</f>
        <v>87500</v>
      </c>
      <c r="AC431" s="74">
        <f>Table4[[#This Row],[TATAL DISKON]]*Table4[[#This Row],[JUMLAH]]</f>
        <v>4200000</v>
      </c>
      <c r="AD431" s="74" t="str">
        <f>CONCATENATE(Table4[[#This Row],[SALES_C]],Table4[[#This Row],[NOTA TOKO]])</f>
        <v>H3614</v>
      </c>
      <c r="AE431" s="74">
        <f>INDEX(Table1[I],'4'!A:A)</f>
        <v>0</v>
      </c>
      <c r="AF431" s="74" t="e">
        <f>IF(Table4[[#This Row],[Column2]]="","",MATCH(Table4[[#This Row],[Column2]],AM:AM,0))</f>
        <v>#N/A</v>
      </c>
      <c r="AG431" s="74" t="str">
        <f>CONCATENATE(Table4[[#This Row],[TOKO-KOTA]],"_",Table4[[#This Row],[NAMA BARANG]])</f>
        <v>SISWA-KUTOARJO_PIANIKA LOVELY BIRU</v>
      </c>
      <c r="AH431" s="74" t="str">
        <f>CONCATENATE(Table4[[#This Row],[CONCAT_TOKO KOTA + NAMA BARANG]],"_",Table4[[#This Row],[HARGA_C]])</f>
        <v>SISWA-KUTOARJO_PIANIKA LOVELY BIRU_87500</v>
      </c>
      <c r="AI431" s="74"/>
      <c r="AK431" s="64">
        <v>3001</v>
      </c>
      <c r="AL431" s="8" t="s">
        <v>6664</v>
      </c>
      <c r="AM431" t="str">
        <f t="shared" si="6"/>
        <v>G3001</v>
      </c>
      <c r="AN431" t="e">
        <f>IF(Table10[[#This Row],[Column3]]="","",MATCH(Table10[[#This Row],[Column3]],AD:AD,0))</f>
        <v>#N/A</v>
      </c>
    </row>
    <row r="432" spans="1:40" ht="13.5" thickBot="1">
      <c r="A432" s="73">
        <v>485</v>
      </c>
      <c r="C432" s="74">
        <f>ROW()</f>
        <v>432</v>
      </c>
      <c r="D432" s="74">
        <f>INDEX(Table1[ROWID],A:A)</f>
        <v>485</v>
      </c>
      <c r="E432" s="74">
        <f>INDEX(Table1[//DBS],A:A)</f>
        <v>2076</v>
      </c>
      <c r="F432" s="74">
        <f>INDEX(Table1[HARGA_CONV],A:A)</f>
        <v>650</v>
      </c>
      <c r="G432" s="74" t="str">
        <f>IF(INDEX(Table1[SALES_H],Table4[[#This Row],[ROWID]])=0,"",INDEX(Table1[SALES_H],Table4[[#This Row],[ROWID]]))</f>
        <v>KO</v>
      </c>
      <c r="H432" s="74" t="str">
        <f>IF(Table4[[#This Row],[SALES]]="","",INDEX(SALES_DICT[2],MATCH(Table4[[#This Row],[SALES]],SALES_DICT[1],0)))</f>
        <v>H</v>
      </c>
      <c r="I432" s="75" t="str">
        <f>IF(INDEX(Table1[DISKON],A:A)=0,"",INDEX(Table1[DISKON],A:A))</f>
        <v/>
      </c>
      <c r="J432" s="75" t="str">
        <f>IF(INDEX(Table1[DISKON NOTA],A:A)=0,"",INDEX(Table1[DISKON NOTA],A:A))</f>
        <v/>
      </c>
      <c r="K432" s="7">
        <f>INDEX(Table1[ISI_CONV],A:A)</f>
        <v>4000</v>
      </c>
      <c r="L432" s="76">
        <f>INDEX(Table1[NOTA TOKO],Table4[[#This Row],[ROWID]])</f>
        <v>3391</v>
      </c>
      <c r="M432" s="74" t="str">
        <f>Table4[[#This Row],[SALES DICT]]</f>
        <v>H</v>
      </c>
      <c r="N432" s="74" t="str">
        <f>INDEX(Table1[TOKO-KOTA_H],A:A)</f>
        <v>PERDANA-BREBES</v>
      </c>
      <c r="O432" s="74" t="str">
        <f>IF(INDEX(Table1[KODE BARANG],A:A)=0,"",INDEX(Table1[KODE BARANG],A:A))</f>
        <v>NAM-NB3</v>
      </c>
      <c r="P432" s="74" t="str">
        <f>INDEX(Table1[NAMA BARANG],A:A)</f>
        <v>NAME TAG DOS BIRU</v>
      </c>
      <c r="Q432" s="74" t="str">
        <f>INDEX(Table1[ADA DI DAFTAR STOCK?],A:A)</f>
        <v>ADA</v>
      </c>
      <c r="R432" s="71" t="str">
        <f>SUBSTITUTE(_xlfn.NUMBERVALUE(Table4[[#This Row],[JUMLAH]],",","."),",",".")</f>
        <v>4000</v>
      </c>
      <c r="S432" s="74" t="str">
        <f>INDEX(Table1[SATUAN_CONV],A:A)</f>
        <v>PCS</v>
      </c>
      <c r="T432" s="10" t="str">
        <f>SUBSTITUTE(_xlfn.NUMBERVALUE(Table4[[#This Row],[HARGA]],",","."),",",".")</f>
        <v>650</v>
      </c>
      <c r="U432" s="12" t="str">
        <f>SUBSTITUTE(Table4[[#This Row],[DISKON]],",",".")</f>
        <v/>
      </c>
      <c r="V432" s="77" t="str">
        <f>SUBSTITUTE(Table4[[#This Row],[DISKON NOTA]],",",".")</f>
        <v/>
      </c>
      <c r="W432" s="78">
        <f>INDEX(Table1[TANGGAL NOTA_H],A:A)</f>
        <v>45532</v>
      </c>
      <c r="X432" s="78" t="str">
        <f>IF(INDEX(Table1[TANGGAL GUDANG_H],A:A)="","",INDEX(Table1[TANGGAL GUDANG_H],A:A))</f>
        <v/>
      </c>
      <c r="Y432" s="78">
        <f>INDEX(Table1[TANGGAL UPDATE_H],A:A)</f>
        <v>45535</v>
      </c>
      <c r="Z432" s="74" t="str">
        <f>INDEX(Table1[KOMENTAR_H],A:A)</f>
        <v/>
      </c>
      <c r="AA432" s="74"/>
      <c r="AB432" s="74">
        <f>IF(Table4[[#This Row],[DISKON]]="",Table4[[#This Row],[HARGA]],Table4[[#This Row],[HARGA]]*Table4[[#This Row],[DISKON]])</f>
        <v>650</v>
      </c>
      <c r="AC432" s="74">
        <f>Table4[[#This Row],[TATAL DISKON]]*Table4[[#This Row],[JUMLAH]]</f>
        <v>2600000</v>
      </c>
      <c r="AD432" s="74" t="str">
        <f>CONCATENATE(Table4[[#This Row],[SALES_C]],Table4[[#This Row],[NOTA TOKO]])</f>
        <v>H3391</v>
      </c>
      <c r="AE432" s="74">
        <f>INDEX(Table1[I],'4'!A:A)</f>
        <v>0</v>
      </c>
      <c r="AF432" s="74" t="e">
        <f>IF(Table4[[#This Row],[Column2]]="","",MATCH(Table4[[#This Row],[Column2]],AM:AM,0))</f>
        <v>#N/A</v>
      </c>
      <c r="AG432" s="74" t="str">
        <f>CONCATENATE(Table4[[#This Row],[TOKO-KOTA]],"_",Table4[[#This Row],[NAMA BARANG]])</f>
        <v>PERDANA-BREBES_NAME TAG DOS BIRU</v>
      </c>
      <c r="AH432" s="74" t="str">
        <f>CONCATENATE(Table4[[#This Row],[CONCAT_TOKO KOTA + NAMA BARANG]],"_",Table4[[#This Row],[HARGA_C]])</f>
        <v>PERDANA-BREBES_NAME TAG DOS BIRU_650</v>
      </c>
      <c r="AI432" s="74"/>
      <c r="AK432" s="64">
        <v>3001</v>
      </c>
      <c r="AL432" s="8" t="s">
        <v>6664</v>
      </c>
      <c r="AM432" t="str">
        <f t="shared" si="6"/>
        <v>G3001</v>
      </c>
      <c r="AN432" t="e">
        <f>IF(Table10[[#This Row],[Column3]]="","",MATCH(Table10[[#This Row],[Column3]],AD:AD,0))</f>
        <v>#N/A</v>
      </c>
    </row>
    <row r="433" spans="1:40" ht="13.5" thickBot="1">
      <c r="A433" s="73">
        <v>487</v>
      </c>
      <c r="C433" s="74">
        <f>ROW()</f>
        <v>433</v>
      </c>
      <c r="D433" s="74">
        <f>INDEX(Table1[ROWID],A:A)</f>
        <v>487</v>
      </c>
      <c r="E433" s="74">
        <f>INDEX(Table1[//DBS],A:A)</f>
        <v>685</v>
      </c>
      <c r="F433" s="74">
        <f>INDEX(Table1[HARGA_CONV],A:A)</f>
        <v>12000</v>
      </c>
      <c r="G433" s="74" t="str">
        <f>IF(INDEX(Table1[SALES_H],Table4[[#This Row],[ROWID]])=0,"",INDEX(Table1[SALES_H],Table4[[#This Row],[ROWID]]))</f>
        <v>B</v>
      </c>
      <c r="H433" s="74" t="str">
        <f>IF(Table4[[#This Row],[SALES]]="","",INDEX(SALES_DICT[2],MATCH(Table4[[#This Row],[SALES]],SALES_DICT[1],0)))</f>
        <v>B</v>
      </c>
      <c r="I433" s="75" t="str">
        <f>IF(INDEX(Table1[DISKON],A:A)=0,"",INDEX(Table1[DISKON],A:A))</f>
        <v/>
      </c>
      <c r="J433" s="75" t="str">
        <f>IF(INDEX(Table1[DISKON NOTA],A:A)=0,"",INDEX(Table1[DISKON NOTA],A:A))</f>
        <v/>
      </c>
      <c r="K433" s="7">
        <f>INDEX(Table1[ISI_CONV],A:A)</f>
        <v>3</v>
      </c>
      <c r="L433" s="76">
        <f>INDEX(Table1[NOTA TOKO],Table4[[#This Row],[ROWID]])</f>
        <v>414</v>
      </c>
      <c r="M433" s="74" t="str">
        <f>Table4[[#This Row],[SALES DICT]]</f>
        <v>B</v>
      </c>
      <c r="N433" s="74" t="str">
        <f>INDEX(Table1[TOKO-KOTA_H],A:A)</f>
        <v>HARAPAN BARU-SEMARANG</v>
      </c>
      <c r="O433" s="74" t="str">
        <f>IF(INDEX(Table1[KODE BARANG],A:A)=0,"",INDEX(Table1[KODE BARANG],A:A))</f>
        <v>BOL-ZX335</v>
      </c>
      <c r="P433" s="74" t="str">
        <f>INDEX(Table1[NAMA BARANG],A:A)</f>
        <v>BP GEL ZUI XUA HY-1020 HITAM</v>
      </c>
      <c r="Q433" s="74" t="str">
        <f>INDEX(Table1[ADA DI DAFTAR STOCK?],A:A)</f>
        <v>ADA</v>
      </c>
      <c r="R433" s="71" t="str">
        <f>SUBSTITUTE(_xlfn.NUMBERVALUE(Table4[[#This Row],[JUMLAH]],",","."),",",".")</f>
        <v>3</v>
      </c>
      <c r="S433" s="74" t="str">
        <f>INDEX(Table1[SATUAN_CONV],A:A)</f>
        <v>LSN</v>
      </c>
      <c r="T433" s="10" t="str">
        <f>SUBSTITUTE(_xlfn.NUMBERVALUE(Table4[[#This Row],[HARGA]],",","."),",",".")</f>
        <v>12000</v>
      </c>
      <c r="U433" s="12" t="str">
        <f>SUBSTITUTE(Table4[[#This Row],[DISKON]],",",".")</f>
        <v/>
      </c>
      <c r="V433" s="77" t="str">
        <f>SUBSTITUTE(Table4[[#This Row],[DISKON NOTA]],",",".")</f>
        <v/>
      </c>
      <c r="W433" s="78">
        <f>INDEX(Table1[TANGGAL NOTA_H],A:A)</f>
        <v>45533</v>
      </c>
      <c r="X433" s="78" t="str">
        <f>IF(INDEX(Table1[TANGGAL GUDANG_H],A:A)="","",INDEX(Table1[TANGGAL GUDANG_H],A:A))</f>
        <v/>
      </c>
      <c r="Y433" s="78">
        <f>INDEX(Table1[TANGGAL UPDATE_H],A:A)</f>
        <v>45535</v>
      </c>
      <c r="Z433" s="74" t="str">
        <f>INDEX(Table1[KOMENTAR_H],A:A)</f>
        <v/>
      </c>
      <c r="AA433" s="74"/>
      <c r="AB433" s="74">
        <f>IF(Table4[[#This Row],[DISKON]]="",Table4[[#This Row],[HARGA]],Table4[[#This Row],[HARGA]]*Table4[[#This Row],[DISKON]])</f>
        <v>12000</v>
      </c>
      <c r="AC433" s="74">
        <f>Table4[[#This Row],[TATAL DISKON]]*Table4[[#This Row],[JUMLAH]]</f>
        <v>36000</v>
      </c>
      <c r="AD433" s="74" t="str">
        <f>CONCATENATE(Table4[[#This Row],[SALES_C]],Table4[[#This Row],[NOTA TOKO]])</f>
        <v>B414</v>
      </c>
      <c r="AE433" s="74">
        <f>INDEX(Table1[I],'4'!A:A)</f>
        <v>0</v>
      </c>
      <c r="AF433" s="74" t="e">
        <f>IF(Table4[[#This Row],[Column2]]="","",MATCH(Table4[[#This Row],[Column2]],AM:AM,0))</f>
        <v>#N/A</v>
      </c>
      <c r="AG433" s="74" t="str">
        <f>CONCATENATE(Table4[[#This Row],[TOKO-KOTA]],"_",Table4[[#This Row],[NAMA BARANG]])</f>
        <v>HARAPAN BARU-SEMARANG_BP GEL ZUI XUA HY-1020 HITAM</v>
      </c>
      <c r="AH433" s="74" t="str">
        <f>CONCATENATE(Table4[[#This Row],[CONCAT_TOKO KOTA + NAMA BARANG]],"_",Table4[[#This Row],[HARGA_C]])</f>
        <v>HARAPAN BARU-SEMARANG_BP GEL ZUI XUA HY-1020 HITAM_12000</v>
      </c>
      <c r="AI433" s="74"/>
      <c r="AK433" s="64">
        <v>3001</v>
      </c>
      <c r="AL433" s="8" t="s">
        <v>6664</v>
      </c>
      <c r="AM433" t="str">
        <f t="shared" si="6"/>
        <v>G3001</v>
      </c>
      <c r="AN433" t="e">
        <f>IF(Table10[[#This Row],[Column3]]="","",MATCH(Table10[[#This Row],[Column3]],AD:AD,0))</f>
        <v>#N/A</v>
      </c>
    </row>
    <row r="434" spans="1:40" ht="13.5" thickBot="1">
      <c r="A434" s="73">
        <v>489</v>
      </c>
      <c r="C434" s="74">
        <f>ROW()</f>
        <v>434</v>
      </c>
      <c r="D434" s="74">
        <f>INDEX(Table1[ROWID],A:A)</f>
        <v>489</v>
      </c>
      <c r="E434" s="74" t="str">
        <f>INDEX(Table1[//DBS],A:A)</f>
        <v/>
      </c>
      <c r="F434" s="74">
        <f>INDEX(Table1[HARGA_CONV],A:A)</f>
        <v>75000</v>
      </c>
      <c r="G434" s="74" t="str">
        <f>IF(INDEX(Table1[SALES_H],Table4[[#This Row],[ROWID]])=0,"",INDEX(Table1[SALES_H],Table4[[#This Row],[ROWID]]))</f>
        <v>B</v>
      </c>
      <c r="H434" s="74" t="str">
        <f>IF(Table4[[#This Row],[SALES]]="","",INDEX(SALES_DICT[2],MATCH(Table4[[#This Row],[SALES]],SALES_DICT[1],0)))</f>
        <v>B</v>
      </c>
      <c r="I434" s="75" t="str">
        <f>IF(INDEX(Table1[DISKON],A:A)=0,"",INDEX(Table1[DISKON],A:A))</f>
        <v/>
      </c>
      <c r="J434" s="75" t="str">
        <f>IF(INDEX(Table1[DISKON NOTA],A:A)=0,"",INDEX(Table1[DISKON NOTA],A:A))</f>
        <v/>
      </c>
      <c r="K434" s="7">
        <f>INDEX(Table1[ISI_CONV],A:A)</f>
        <v>10</v>
      </c>
      <c r="L434" s="76">
        <f>INDEX(Table1[NOTA TOKO],Table4[[#This Row],[ROWID]])</f>
        <v>415</v>
      </c>
      <c r="M434" s="74" t="str">
        <f>Table4[[#This Row],[SALES DICT]]</f>
        <v>B</v>
      </c>
      <c r="N434" s="74" t="str">
        <f>INDEX(Table1[TOKO-KOTA_H],A:A)</f>
        <v>CV BAROKAH-SEMARANG</v>
      </c>
      <c r="O434" s="74" t="str">
        <f>IF(INDEX(Table1[KODE BARANG],A:A)=0,"",INDEX(Table1[KODE BARANG],A:A))</f>
        <v/>
      </c>
      <c r="P434" s="74" t="str">
        <f>INDEX(Table1[NAMA BARANG],A:A)</f>
        <v>MULTI LETTER TRAY BESI 3 SUSUN TIER</v>
      </c>
      <c r="Q434" s="74" t="str">
        <f>INDEX(Table1[ADA DI DAFTAR STOCK?],A:A)</f>
        <v>TIDAK ADA</v>
      </c>
      <c r="R434" s="71" t="str">
        <f>SUBSTITUTE(_xlfn.NUMBERVALUE(Table4[[#This Row],[JUMLAH]],",","."),",",".")</f>
        <v>10</v>
      </c>
      <c r="S434" s="74" t="str">
        <f>INDEX(Table1[SATUAN_CONV],A:A)</f>
        <v>PCS</v>
      </c>
      <c r="T434" s="10" t="str">
        <f>SUBSTITUTE(_xlfn.NUMBERVALUE(Table4[[#This Row],[HARGA]],",","."),",",".")</f>
        <v>75000</v>
      </c>
      <c r="U434" s="12" t="str">
        <f>SUBSTITUTE(Table4[[#This Row],[DISKON]],",",".")</f>
        <v/>
      </c>
      <c r="V434" s="77" t="str">
        <f>SUBSTITUTE(Table4[[#This Row],[DISKON NOTA]],",",".")</f>
        <v/>
      </c>
      <c r="W434" s="78">
        <f>INDEX(Table1[TANGGAL NOTA_H],A:A)</f>
        <v>45533</v>
      </c>
      <c r="X434" s="78" t="str">
        <f>IF(INDEX(Table1[TANGGAL GUDANG_H],A:A)="","",INDEX(Table1[TANGGAL GUDANG_H],A:A))</f>
        <v/>
      </c>
      <c r="Y434" s="78">
        <f>INDEX(Table1[TANGGAL UPDATE_H],A:A)</f>
        <v>45535</v>
      </c>
      <c r="Z434" s="74" t="str">
        <f>INDEX(Table1[KOMENTAR_H],A:A)</f>
        <v/>
      </c>
      <c r="AA434" s="74"/>
      <c r="AB434" s="74">
        <f>IF(Table4[[#This Row],[DISKON]]="",Table4[[#This Row],[HARGA]],Table4[[#This Row],[HARGA]]*Table4[[#This Row],[DISKON]])</f>
        <v>75000</v>
      </c>
      <c r="AC434" s="74">
        <f>Table4[[#This Row],[TATAL DISKON]]*Table4[[#This Row],[JUMLAH]]</f>
        <v>750000</v>
      </c>
      <c r="AD434" s="74" t="str">
        <f>CONCATENATE(Table4[[#This Row],[SALES_C]],Table4[[#This Row],[NOTA TOKO]])</f>
        <v>B415</v>
      </c>
      <c r="AE434" s="74">
        <f>INDEX(Table1[I],'4'!A:A)</f>
        <v>0</v>
      </c>
      <c r="AF434" s="74" t="e">
        <f>IF(Table4[[#This Row],[Column2]]="","",MATCH(Table4[[#This Row],[Column2]],AM:AM,0))</f>
        <v>#N/A</v>
      </c>
      <c r="AG434" s="74" t="str">
        <f>CONCATENATE(Table4[[#This Row],[TOKO-KOTA]],"_",Table4[[#This Row],[NAMA BARANG]])</f>
        <v>CV BAROKAH-SEMARANG_MULTI LETTER TRAY BESI 3 SUSUN TIER</v>
      </c>
      <c r="AH434" s="74" t="str">
        <f>CONCATENATE(Table4[[#This Row],[CONCAT_TOKO KOTA + NAMA BARANG]],"_",Table4[[#This Row],[HARGA_C]])</f>
        <v>CV BAROKAH-SEMARANG_MULTI LETTER TRAY BESI 3 SUSUN TIER_75000</v>
      </c>
      <c r="AI434" s="74"/>
      <c r="AK434" s="64">
        <v>3001</v>
      </c>
      <c r="AL434" s="8" t="s">
        <v>6664</v>
      </c>
      <c r="AM434" t="str">
        <f t="shared" si="6"/>
        <v>G3001</v>
      </c>
      <c r="AN434" t="e">
        <f>IF(Table10[[#This Row],[Column3]]="","",MATCH(Table10[[#This Row],[Column3]],AD:AD,0))</f>
        <v>#N/A</v>
      </c>
    </row>
    <row r="435" spans="1:40" ht="13.5" thickBot="1">
      <c r="A435" s="73">
        <v>491</v>
      </c>
      <c r="C435" s="74">
        <f>ROW()</f>
        <v>435</v>
      </c>
      <c r="D435" s="74">
        <f>INDEX(Table1[ROWID],A:A)</f>
        <v>491</v>
      </c>
      <c r="E435" s="74">
        <f>INDEX(Table1[//DBS],A:A)</f>
        <v>826</v>
      </c>
      <c r="F435" s="74">
        <f>INDEX(Table1[HARGA_CONV],A:A)</f>
        <v>235000</v>
      </c>
      <c r="G435" s="74" t="str">
        <f>IF(INDEX(Table1[SALES_H],Table4[[#This Row],[ROWID]])=0,"",INDEX(Table1[SALES_H],Table4[[#This Row],[ROWID]]))</f>
        <v>B</v>
      </c>
      <c r="H435" s="74" t="str">
        <f>IF(Table4[[#This Row],[SALES]]="","",INDEX(SALES_DICT[2],MATCH(Table4[[#This Row],[SALES]],SALES_DICT[1],0)))</f>
        <v>B</v>
      </c>
      <c r="I435" s="75" t="str">
        <f>IF(INDEX(Table1[DISKON],A:A)=0,"",INDEX(Table1[DISKON],A:A))</f>
        <v/>
      </c>
      <c r="J435" s="75" t="str">
        <f>IF(INDEX(Table1[DISKON NOTA],A:A)=0,"",INDEX(Table1[DISKON NOTA],A:A))</f>
        <v/>
      </c>
      <c r="K435" s="7">
        <f>INDEX(Table1[ISI_CONV],A:A)</f>
        <v>1</v>
      </c>
      <c r="L435" s="76">
        <f>INDEX(Table1[NOTA TOKO],Table4[[#This Row],[ROWID]])</f>
        <v>308</v>
      </c>
      <c r="M435" s="74" t="str">
        <f>Table4[[#This Row],[SALES DICT]]</f>
        <v>B</v>
      </c>
      <c r="N435" s="74" t="str">
        <f>INDEX(Table1[TOKO-KOTA_H],A:A)</f>
        <v>SULUNG-SEMARANG</v>
      </c>
      <c r="O435" s="74" t="str">
        <f>IF(INDEX(Table1[KODE BARANG],A:A)=0,"",INDEX(Table1[KODE BARANG],A:A))</f>
        <v>CAT-MR20</v>
      </c>
      <c r="P435" s="74" t="str">
        <f>INDEX(Table1[NAMA BARANG],A:A)</f>
        <v>CAT AIR MARRIES 1325 12W GM &amp; BT</v>
      </c>
      <c r="Q435" s="74" t="str">
        <f>INDEX(Table1[ADA DI DAFTAR STOCK?],A:A)</f>
        <v>ADA</v>
      </c>
      <c r="R435" s="71" t="str">
        <f>SUBSTITUTE(_xlfn.NUMBERVALUE(Table4[[#This Row],[JUMLAH]],",","."),",",".")</f>
        <v>1</v>
      </c>
      <c r="S435" s="74" t="str">
        <f>INDEX(Table1[SATUAN_CONV],A:A)</f>
        <v>LSN</v>
      </c>
      <c r="T435" s="10" t="str">
        <f>SUBSTITUTE(_xlfn.NUMBERVALUE(Table4[[#This Row],[HARGA]],",","."),",",".")</f>
        <v>235000</v>
      </c>
      <c r="U435" s="12" t="str">
        <f>SUBSTITUTE(Table4[[#This Row],[DISKON]],",",".")</f>
        <v/>
      </c>
      <c r="V435" s="77" t="str">
        <f>SUBSTITUTE(Table4[[#This Row],[DISKON NOTA]],",",".")</f>
        <v/>
      </c>
      <c r="W435" s="78">
        <f>INDEX(Table1[TANGGAL NOTA_H],A:A)</f>
        <v>45533</v>
      </c>
      <c r="X435" s="78" t="str">
        <f>IF(INDEX(Table1[TANGGAL GUDANG_H],A:A)="","",INDEX(Table1[TANGGAL GUDANG_H],A:A))</f>
        <v/>
      </c>
      <c r="Y435" s="78">
        <f>INDEX(Table1[TANGGAL UPDATE_H],A:A)</f>
        <v>45535</v>
      </c>
      <c r="Z435" s="74" t="str">
        <f>INDEX(Table1[KOMENTAR_H],A:A)</f>
        <v/>
      </c>
      <c r="AA435" s="74"/>
      <c r="AB435" s="74">
        <f>IF(Table4[[#This Row],[DISKON]]="",Table4[[#This Row],[HARGA]],Table4[[#This Row],[HARGA]]*Table4[[#This Row],[DISKON]])</f>
        <v>235000</v>
      </c>
      <c r="AC435" s="74">
        <f>Table4[[#This Row],[TATAL DISKON]]*Table4[[#This Row],[JUMLAH]]</f>
        <v>235000</v>
      </c>
      <c r="AD435" s="74" t="str">
        <f>CONCATENATE(Table4[[#This Row],[SALES_C]],Table4[[#This Row],[NOTA TOKO]])</f>
        <v>B308</v>
      </c>
      <c r="AE435" s="74">
        <f>INDEX(Table1[I],'4'!A:A)</f>
        <v>0</v>
      </c>
      <c r="AF435" s="74" t="e">
        <f>IF(Table4[[#This Row],[Column2]]="","",MATCH(Table4[[#This Row],[Column2]],AM:AM,0))</f>
        <v>#N/A</v>
      </c>
      <c r="AG435" s="74" t="str">
        <f>CONCATENATE(Table4[[#This Row],[TOKO-KOTA]],"_",Table4[[#This Row],[NAMA BARANG]])</f>
        <v>SULUNG-SEMARANG_CAT AIR MARRIES 1325 12W GM &amp; BT</v>
      </c>
      <c r="AH435" s="74" t="str">
        <f>CONCATENATE(Table4[[#This Row],[CONCAT_TOKO KOTA + NAMA BARANG]],"_",Table4[[#This Row],[HARGA_C]])</f>
        <v>SULUNG-SEMARANG_CAT AIR MARRIES 1325 12W GM &amp; BT_235000</v>
      </c>
      <c r="AI435" s="74"/>
      <c r="AK435" s="64">
        <v>3001</v>
      </c>
      <c r="AL435" s="8" t="s">
        <v>6664</v>
      </c>
      <c r="AM435" t="str">
        <f t="shared" si="6"/>
        <v>G3001</v>
      </c>
      <c r="AN435" t="e">
        <f>IF(Table10[[#This Row],[Column3]]="","",MATCH(Table10[[#This Row],[Column3]],AD:AD,0))</f>
        <v>#N/A</v>
      </c>
    </row>
    <row r="436" spans="1:40" ht="13.5" thickBot="1">
      <c r="A436" s="73">
        <v>493</v>
      </c>
      <c r="C436" s="74">
        <f>ROW()</f>
        <v>436</v>
      </c>
      <c r="D436" s="74">
        <f>INDEX(Table1[ROWID],A:A)</f>
        <v>493</v>
      </c>
      <c r="E436" s="74">
        <f>INDEX(Table1[//DBS],A:A)</f>
        <v>2076</v>
      </c>
      <c r="F436" s="74">
        <f>INDEX(Table1[HARGA_CONV],A:A)</f>
        <v>750</v>
      </c>
      <c r="G436" s="74" t="str">
        <f>IF(INDEX(Table1[SALES_H],Table4[[#This Row],[ROWID]])=0,"",INDEX(Table1[SALES_H],Table4[[#This Row],[ROWID]]))</f>
        <v>A</v>
      </c>
      <c r="H436" s="74" t="str">
        <f>IF(Table4[[#This Row],[SALES]]="","",INDEX(SALES_DICT[2],MATCH(Table4[[#This Row],[SALES]],SALES_DICT[1],0)))</f>
        <v>A</v>
      </c>
      <c r="I436" s="75" t="str">
        <f>IF(INDEX(Table1[DISKON],A:A)=0,"",INDEX(Table1[DISKON],A:A))</f>
        <v/>
      </c>
      <c r="J436" s="75" t="str">
        <f>IF(INDEX(Table1[DISKON NOTA],A:A)=0,"",INDEX(Table1[DISKON NOTA],A:A))</f>
        <v/>
      </c>
      <c r="K436" s="7">
        <f>INDEX(Table1[ISI_CONV],A:A)</f>
        <v>150</v>
      </c>
      <c r="L436" s="76">
        <f>INDEX(Table1[NOTA TOKO],Table4[[#This Row],[ROWID]])</f>
        <v>3287</v>
      </c>
      <c r="M436" s="74" t="str">
        <f>Table4[[#This Row],[SALES DICT]]</f>
        <v>A</v>
      </c>
      <c r="N436" s="74" t="str">
        <f>INDEX(Table1[TOKO-KOTA_H],A:A)</f>
        <v>TOTEM-TEMBALANG</v>
      </c>
      <c r="O436" s="74" t="str">
        <f>IF(INDEX(Table1[KODE BARANG],A:A)=0,"",INDEX(Table1[KODE BARANG],A:A))</f>
        <v>NAM-NB3</v>
      </c>
      <c r="P436" s="74" t="str">
        <f>INDEX(Table1[NAMA BARANG],A:A)</f>
        <v>NAME TAG DOS BIRU</v>
      </c>
      <c r="Q436" s="74" t="str">
        <f>INDEX(Table1[ADA DI DAFTAR STOCK?],A:A)</f>
        <v>ADA</v>
      </c>
      <c r="R436" s="71" t="str">
        <f>SUBSTITUTE(_xlfn.NUMBERVALUE(Table4[[#This Row],[JUMLAH]],",","."),",",".")</f>
        <v>150</v>
      </c>
      <c r="S436" s="74" t="str">
        <f>INDEX(Table1[SATUAN_CONV],A:A)</f>
        <v>PCS</v>
      </c>
      <c r="T436" s="10" t="str">
        <f>SUBSTITUTE(_xlfn.NUMBERVALUE(Table4[[#This Row],[HARGA]],",","."),",",".")</f>
        <v>750</v>
      </c>
      <c r="U436" s="12" t="str">
        <f>SUBSTITUTE(Table4[[#This Row],[DISKON]],",",".")</f>
        <v/>
      </c>
      <c r="V436" s="77" t="str">
        <f>SUBSTITUTE(Table4[[#This Row],[DISKON NOTA]],",",".")</f>
        <v/>
      </c>
      <c r="W436" s="78">
        <f>INDEX(Table1[TANGGAL NOTA_H],A:A)</f>
        <v>45533</v>
      </c>
      <c r="X436" s="78" t="str">
        <f>IF(INDEX(Table1[TANGGAL GUDANG_H],A:A)="","",INDEX(Table1[TANGGAL GUDANG_H],A:A))</f>
        <v/>
      </c>
      <c r="Y436" s="78">
        <f>INDEX(Table1[TANGGAL UPDATE_H],A:A)</f>
        <v>45535</v>
      </c>
      <c r="Z436" s="74" t="str">
        <f>INDEX(Table1[KOMENTAR_H],A:A)</f>
        <v/>
      </c>
      <c r="AA436" s="74"/>
      <c r="AB436" s="74">
        <f>IF(Table4[[#This Row],[DISKON]]="",Table4[[#This Row],[HARGA]],Table4[[#This Row],[HARGA]]*Table4[[#This Row],[DISKON]])</f>
        <v>750</v>
      </c>
      <c r="AC436" s="74">
        <f>Table4[[#This Row],[TATAL DISKON]]*Table4[[#This Row],[JUMLAH]]</f>
        <v>112500</v>
      </c>
      <c r="AD436" s="74" t="str">
        <f>CONCATENATE(Table4[[#This Row],[SALES_C]],Table4[[#This Row],[NOTA TOKO]])</f>
        <v>A3287</v>
      </c>
      <c r="AE436" s="74">
        <f>INDEX(Table1[I],'4'!A:A)</f>
        <v>0</v>
      </c>
      <c r="AF436" s="74" t="e">
        <f>IF(Table4[[#This Row],[Column2]]="","",MATCH(Table4[[#This Row],[Column2]],AM:AM,0))</f>
        <v>#N/A</v>
      </c>
      <c r="AG436" s="74" t="str">
        <f>CONCATENATE(Table4[[#This Row],[TOKO-KOTA]],"_",Table4[[#This Row],[NAMA BARANG]])</f>
        <v>TOTEM-TEMBALANG_NAME TAG DOS BIRU</v>
      </c>
      <c r="AH436" s="74" t="str">
        <f>CONCATENATE(Table4[[#This Row],[CONCAT_TOKO KOTA + NAMA BARANG]],"_",Table4[[#This Row],[HARGA_C]])</f>
        <v>TOTEM-TEMBALANG_NAME TAG DOS BIRU_750</v>
      </c>
      <c r="AI436" s="74"/>
      <c r="AK436" s="64">
        <v>3001</v>
      </c>
      <c r="AL436" s="8" t="s">
        <v>6664</v>
      </c>
      <c r="AM436" t="str">
        <f t="shared" si="6"/>
        <v>G3001</v>
      </c>
      <c r="AN436" t="e">
        <f>IF(Table10[[#This Row],[Column3]]="","",MATCH(Table10[[#This Row],[Column3]],AD:AD,0))</f>
        <v>#N/A</v>
      </c>
    </row>
    <row r="437" spans="1:40" ht="13.5" thickBot="1">
      <c r="A437" s="73">
        <v>494</v>
      </c>
      <c r="C437" s="74">
        <f>ROW()</f>
        <v>437</v>
      </c>
      <c r="D437" s="74">
        <f>INDEX(Table1[ROWID],A:A)</f>
        <v>493</v>
      </c>
      <c r="E437" s="74">
        <f>INDEX(Table1[//DBS],A:A)</f>
        <v>713</v>
      </c>
      <c r="F437" s="74">
        <f>INDEX(Table1[HARGA_CONV],A:A)</f>
        <v>12000</v>
      </c>
      <c r="G437" s="74" t="str">
        <f>IF(INDEX(Table1[SALES_H],Table4[[#This Row],[ROWID]])=0,"",INDEX(Table1[SALES_H],Table4[[#This Row],[ROWID]]))</f>
        <v>A</v>
      </c>
      <c r="H437" s="74" t="str">
        <f>IF(Table4[[#This Row],[SALES]]="","",INDEX(SALES_DICT[2],MATCH(Table4[[#This Row],[SALES]],SALES_DICT[1],0)))</f>
        <v>A</v>
      </c>
      <c r="I437" s="75" t="str">
        <f>IF(INDEX(Table1[DISKON],A:A)=0,"",INDEX(Table1[DISKON],A:A))</f>
        <v/>
      </c>
      <c r="J437" s="75" t="str">
        <f>IF(INDEX(Table1[DISKON NOTA],A:A)=0,"",INDEX(Table1[DISKON NOTA],A:A))</f>
        <v/>
      </c>
      <c r="K437" s="7">
        <f>INDEX(Table1[ISI_CONV],A:A)</f>
        <v>12</v>
      </c>
      <c r="L437" s="76">
        <f>INDEX(Table1[NOTA TOKO],Table4[[#This Row],[ROWID]])</f>
        <v>3287</v>
      </c>
      <c r="M437" s="74" t="str">
        <f>Table4[[#This Row],[SALES DICT]]</f>
        <v>A</v>
      </c>
      <c r="N437" s="74" t="str">
        <f>INDEX(Table1[TOKO-KOTA_H],A:A)</f>
        <v>TOTEM-TEMBALANG</v>
      </c>
      <c r="O437" s="74" t="str">
        <f>IF(INDEX(Table1[KODE BARANG],A:A)=0,"",INDEX(Table1[KODE BARANG],A:A))</f>
        <v>BOL-IM364</v>
      </c>
      <c r="P437" s="74" t="str">
        <f>INDEX(Table1[NAMA BARANG],A:A)</f>
        <v>BP GEL DTIAN A 93</v>
      </c>
      <c r="Q437" s="74" t="str">
        <f>INDEX(Table1[ADA DI DAFTAR STOCK?],A:A)</f>
        <v>ADA</v>
      </c>
      <c r="R437" s="71" t="str">
        <f>SUBSTITUTE(_xlfn.NUMBERVALUE(Table4[[#This Row],[JUMLAH]],",","."),",",".")</f>
        <v>12</v>
      </c>
      <c r="S437" s="74" t="str">
        <f>INDEX(Table1[SATUAN_CONV],A:A)</f>
        <v>LSN</v>
      </c>
      <c r="T437" s="10" t="str">
        <f>SUBSTITUTE(_xlfn.NUMBERVALUE(Table4[[#This Row],[HARGA]],",","."),",",".")</f>
        <v>12000</v>
      </c>
      <c r="U437" s="12" t="str">
        <f>SUBSTITUTE(Table4[[#This Row],[DISKON]],",",".")</f>
        <v/>
      </c>
      <c r="V437" s="77" t="str">
        <f>SUBSTITUTE(Table4[[#This Row],[DISKON NOTA]],",",".")</f>
        <v/>
      </c>
      <c r="W437" s="78">
        <f>INDEX(Table1[TANGGAL NOTA_H],A:A)</f>
        <v>45533</v>
      </c>
      <c r="X437" s="78" t="str">
        <f>IF(INDEX(Table1[TANGGAL GUDANG_H],A:A)="","",INDEX(Table1[TANGGAL GUDANG_H],A:A))</f>
        <v/>
      </c>
      <c r="Y437" s="78">
        <f>INDEX(Table1[TANGGAL UPDATE_H],A:A)</f>
        <v>45535</v>
      </c>
      <c r="Z437" s="74" t="str">
        <f>INDEX(Table1[KOMENTAR_H],A:A)</f>
        <v/>
      </c>
      <c r="AA437" s="74"/>
      <c r="AB437" s="74">
        <f>IF(Table4[[#This Row],[DISKON]]="",Table4[[#This Row],[HARGA]],Table4[[#This Row],[HARGA]]*Table4[[#This Row],[DISKON]])</f>
        <v>12000</v>
      </c>
      <c r="AC437" s="74">
        <f>Table4[[#This Row],[TATAL DISKON]]*Table4[[#This Row],[JUMLAH]]</f>
        <v>144000</v>
      </c>
      <c r="AD437" s="74" t="str">
        <f>CONCATENATE(Table4[[#This Row],[SALES_C]],Table4[[#This Row],[NOTA TOKO]])</f>
        <v>A3287</v>
      </c>
      <c r="AE437" s="74">
        <f>INDEX(Table1[I],'4'!A:A)</f>
        <v>0</v>
      </c>
      <c r="AF437" s="74" t="e">
        <f>IF(Table4[[#This Row],[Column2]]="","",MATCH(Table4[[#This Row],[Column2]],AM:AM,0))</f>
        <v>#N/A</v>
      </c>
      <c r="AG437" s="74" t="str">
        <f>CONCATENATE(Table4[[#This Row],[TOKO-KOTA]],"_",Table4[[#This Row],[NAMA BARANG]])</f>
        <v>TOTEM-TEMBALANG_BP GEL DTIAN A 93</v>
      </c>
      <c r="AH437" s="74" t="str">
        <f>CONCATENATE(Table4[[#This Row],[CONCAT_TOKO KOTA + NAMA BARANG]],"_",Table4[[#This Row],[HARGA_C]])</f>
        <v>TOTEM-TEMBALANG_BP GEL DTIAN A 93_12000</v>
      </c>
      <c r="AI437" s="74"/>
      <c r="AK437" s="64">
        <v>3001</v>
      </c>
      <c r="AL437" s="8" t="s">
        <v>6664</v>
      </c>
      <c r="AM437" t="str">
        <f t="shared" si="6"/>
        <v>G3001</v>
      </c>
      <c r="AN437" t="e">
        <f>IF(Table10[[#This Row],[Column3]]="","",MATCH(Table10[[#This Row],[Column3]],AD:AD,0))</f>
        <v>#N/A</v>
      </c>
    </row>
    <row r="438" spans="1:40" ht="13.5" thickBot="1">
      <c r="A438" s="73">
        <v>496</v>
      </c>
      <c r="C438" s="74">
        <f>ROW()</f>
        <v>438</v>
      </c>
      <c r="D438" s="74">
        <f>INDEX(Table1[ROWID],A:A)</f>
        <v>496</v>
      </c>
      <c r="E438" s="74">
        <f>INDEX(Table1[//DBS],A:A)</f>
        <v>2831</v>
      </c>
      <c r="F438" s="74">
        <f>INDEX(Table1[HARGA_CONV],A:A)</f>
        <v>10000</v>
      </c>
      <c r="G438" s="74" t="str">
        <f>IF(INDEX(Table1[SALES_H],Table4[[#This Row],[ROWID]])=0,"",INDEX(Table1[SALES_H],Table4[[#This Row],[ROWID]]))</f>
        <v>B</v>
      </c>
      <c r="H438" s="74" t="str">
        <f>IF(Table4[[#This Row],[SALES]]="","",INDEX(SALES_DICT[2],MATCH(Table4[[#This Row],[SALES]],SALES_DICT[1],0)))</f>
        <v>B</v>
      </c>
      <c r="I438" s="75" t="str">
        <f>IF(INDEX(Table1[DISKON],A:A)=0,"",INDEX(Table1[DISKON],A:A))</f>
        <v/>
      </c>
      <c r="J438" s="75" t="str">
        <f>IF(INDEX(Table1[DISKON NOTA],A:A)=0,"",INDEX(Table1[DISKON NOTA],A:A))</f>
        <v/>
      </c>
      <c r="K438" s="7">
        <f>INDEX(Table1[ISI_CONV],A:A)</f>
        <v>6</v>
      </c>
      <c r="L438" s="76">
        <f>INDEX(Table1[NOTA TOKO],Table4[[#This Row],[ROWID]])</f>
        <v>413</v>
      </c>
      <c r="M438" s="74" t="str">
        <f>Table4[[#This Row],[SALES DICT]]</f>
        <v>B</v>
      </c>
      <c r="N438" s="74" t="str">
        <f>INDEX(Table1[TOKO-KOTA_H],A:A)</f>
        <v>AMAZON-SEMARANG</v>
      </c>
      <c r="O438" s="74" t="str">
        <f>IF(INDEX(Table1[KODE BARANG],A:A)=0,"",INDEX(Table1[KODE BARANG],A:A))</f>
        <v>TAS-IM20</v>
      </c>
      <c r="P438" s="74" t="str">
        <f>INDEX(Table1[NAMA BARANG],A:A)</f>
        <v>TAS 22X32 KANTONG ULTAH</v>
      </c>
      <c r="Q438" s="74" t="str">
        <f>INDEX(Table1[ADA DI DAFTAR STOCK?],A:A)</f>
        <v>ADA</v>
      </c>
      <c r="R438" s="71" t="str">
        <f>SUBSTITUTE(_xlfn.NUMBERVALUE(Table4[[#This Row],[JUMLAH]],",","."),",",".")</f>
        <v>6</v>
      </c>
      <c r="S438" s="74" t="str">
        <f>INDEX(Table1[SATUAN_CONV],A:A)</f>
        <v>PCS</v>
      </c>
      <c r="T438" s="10" t="str">
        <f>SUBSTITUTE(_xlfn.NUMBERVALUE(Table4[[#This Row],[HARGA]],",","."),",",".")</f>
        <v>10000</v>
      </c>
      <c r="U438" s="12" t="str">
        <f>SUBSTITUTE(Table4[[#This Row],[DISKON]],",",".")</f>
        <v/>
      </c>
      <c r="V438" s="77" t="str">
        <f>SUBSTITUTE(Table4[[#This Row],[DISKON NOTA]],",",".")</f>
        <v/>
      </c>
      <c r="W438" s="78">
        <f>INDEX(Table1[TANGGAL NOTA_H],A:A)</f>
        <v>45533</v>
      </c>
      <c r="X438" s="78" t="str">
        <f>IF(INDEX(Table1[TANGGAL GUDANG_H],A:A)="","",INDEX(Table1[TANGGAL GUDANG_H],A:A))</f>
        <v/>
      </c>
      <c r="Y438" s="78">
        <f>INDEX(Table1[TANGGAL UPDATE_H],A:A)</f>
        <v>45535</v>
      </c>
      <c r="Z438" s="74" t="str">
        <f>INDEX(Table1[KOMENTAR_H],A:A)</f>
        <v>MOTIF COWOK</v>
      </c>
      <c r="AA438" s="74"/>
      <c r="AB438" s="74">
        <f>IF(Table4[[#This Row],[DISKON]]="",Table4[[#This Row],[HARGA]],Table4[[#This Row],[HARGA]]*Table4[[#This Row],[DISKON]])</f>
        <v>10000</v>
      </c>
      <c r="AC438" s="74">
        <f>Table4[[#This Row],[TATAL DISKON]]*Table4[[#This Row],[JUMLAH]]</f>
        <v>60000</v>
      </c>
      <c r="AD438" s="74" t="str">
        <f>CONCATENATE(Table4[[#This Row],[SALES_C]],Table4[[#This Row],[NOTA TOKO]])</f>
        <v>B413</v>
      </c>
      <c r="AE438" s="74">
        <f>INDEX(Table1[I],'4'!A:A)</f>
        <v>0</v>
      </c>
      <c r="AF438" s="74" t="e">
        <f>IF(Table4[[#This Row],[Column2]]="","",MATCH(Table4[[#This Row],[Column2]],AM:AM,0))</f>
        <v>#N/A</v>
      </c>
      <c r="AG438" s="74" t="str">
        <f>CONCATENATE(Table4[[#This Row],[TOKO-KOTA]],"_",Table4[[#This Row],[NAMA BARANG]])</f>
        <v>AMAZON-SEMARANG_TAS 22X32 KANTONG ULTAH</v>
      </c>
      <c r="AH438" s="74" t="str">
        <f>CONCATENATE(Table4[[#This Row],[CONCAT_TOKO KOTA + NAMA BARANG]],"_",Table4[[#This Row],[HARGA_C]])</f>
        <v>AMAZON-SEMARANG_TAS 22X32 KANTONG ULTAH_10000</v>
      </c>
      <c r="AI438" s="74"/>
      <c r="AK438" s="64">
        <v>3001</v>
      </c>
      <c r="AL438" s="8" t="s">
        <v>6664</v>
      </c>
      <c r="AM438" t="str">
        <f t="shared" si="6"/>
        <v>G3001</v>
      </c>
      <c r="AN438" t="e">
        <f>IF(Table10[[#This Row],[Column3]]="","",MATCH(Table10[[#This Row],[Column3]],AD:AD,0))</f>
        <v>#N/A</v>
      </c>
    </row>
    <row r="439" spans="1:40" ht="13.5" thickBot="1">
      <c r="A439" s="73">
        <v>497</v>
      </c>
      <c r="C439" s="74">
        <f>ROW()</f>
        <v>439</v>
      </c>
      <c r="D439" s="74">
        <f>INDEX(Table1[ROWID],A:A)</f>
        <v>496</v>
      </c>
      <c r="E439" s="74">
        <f>INDEX(Table1[//DBS],A:A)</f>
        <v>2831</v>
      </c>
      <c r="F439" s="74">
        <f>INDEX(Table1[HARGA_CONV],A:A)</f>
        <v>10000</v>
      </c>
      <c r="G439" s="74" t="str">
        <f>IF(INDEX(Table1[SALES_H],Table4[[#This Row],[ROWID]])=0,"",INDEX(Table1[SALES_H],Table4[[#This Row],[ROWID]]))</f>
        <v>B</v>
      </c>
      <c r="H439" s="74" t="str">
        <f>IF(Table4[[#This Row],[SALES]]="","",INDEX(SALES_DICT[2],MATCH(Table4[[#This Row],[SALES]],SALES_DICT[1],0)))</f>
        <v>B</v>
      </c>
      <c r="I439" s="75" t="str">
        <f>IF(INDEX(Table1[DISKON],A:A)=0,"",INDEX(Table1[DISKON],A:A))</f>
        <v/>
      </c>
      <c r="J439" s="75" t="str">
        <f>IF(INDEX(Table1[DISKON NOTA],A:A)=0,"",INDEX(Table1[DISKON NOTA],A:A))</f>
        <v/>
      </c>
      <c r="K439" s="7">
        <f>INDEX(Table1[ISI_CONV],A:A)</f>
        <v>6</v>
      </c>
      <c r="L439" s="76">
        <f>INDEX(Table1[NOTA TOKO],Table4[[#This Row],[ROWID]])</f>
        <v>413</v>
      </c>
      <c r="M439" s="74" t="str">
        <f>Table4[[#This Row],[SALES DICT]]</f>
        <v>B</v>
      </c>
      <c r="N439" s="74" t="str">
        <f>INDEX(Table1[TOKO-KOTA_H],A:A)</f>
        <v>AMAZON-SEMARANG</v>
      </c>
      <c r="O439" s="74" t="str">
        <f>IF(INDEX(Table1[KODE BARANG],A:A)=0,"",INDEX(Table1[KODE BARANG],A:A))</f>
        <v>TAS-IM20</v>
      </c>
      <c r="P439" s="74" t="str">
        <f>INDEX(Table1[NAMA BARANG],A:A)</f>
        <v>TAS 22X32 KANTONG ULTAH</v>
      </c>
      <c r="Q439" s="74" t="str">
        <f>INDEX(Table1[ADA DI DAFTAR STOCK?],A:A)</f>
        <v>ADA</v>
      </c>
      <c r="R439" s="71" t="str">
        <f>SUBSTITUTE(_xlfn.NUMBERVALUE(Table4[[#This Row],[JUMLAH]],",","."),",",".")</f>
        <v>6</v>
      </c>
      <c r="S439" s="74" t="str">
        <f>INDEX(Table1[SATUAN_CONV],A:A)</f>
        <v>PCS</v>
      </c>
      <c r="T439" s="10" t="str">
        <f>SUBSTITUTE(_xlfn.NUMBERVALUE(Table4[[#This Row],[HARGA]],",","."),",",".")</f>
        <v>10000</v>
      </c>
      <c r="U439" s="12" t="str">
        <f>SUBSTITUTE(Table4[[#This Row],[DISKON]],",",".")</f>
        <v/>
      </c>
      <c r="V439" s="77" t="str">
        <f>SUBSTITUTE(Table4[[#This Row],[DISKON NOTA]],",",".")</f>
        <v/>
      </c>
      <c r="W439" s="78">
        <f>INDEX(Table1[TANGGAL NOTA_H],A:A)</f>
        <v>45533</v>
      </c>
      <c r="X439" s="78" t="str">
        <f>IF(INDEX(Table1[TANGGAL GUDANG_H],A:A)="","",INDEX(Table1[TANGGAL GUDANG_H],A:A))</f>
        <v/>
      </c>
      <c r="Y439" s="78">
        <f>INDEX(Table1[TANGGAL UPDATE_H],A:A)</f>
        <v>45535</v>
      </c>
      <c r="Z439" s="74" t="str">
        <f>INDEX(Table1[KOMENTAR_H],A:A)</f>
        <v>MOTIF CEWEK</v>
      </c>
      <c r="AA439" s="74"/>
      <c r="AB439" s="74">
        <f>IF(Table4[[#This Row],[DISKON]]="",Table4[[#This Row],[HARGA]],Table4[[#This Row],[HARGA]]*Table4[[#This Row],[DISKON]])</f>
        <v>10000</v>
      </c>
      <c r="AC439" s="74">
        <f>Table4[[#This Row],[TATAL DISKON]]*Table4[[#This Row],[JUMLAH]]</f>
        <v>60000</v>
      </c>
      <c r="AD439" s="74" t="str">
        <f>CONCATENATE(Table4[[#This Row],[SALES_C]],Table4[[#This Row],[NOTA TOKO]])</f>
        <v>B413</v>
      </c>
      <c r="AE439" s="74">
        <f>INDEX(Table1[I],'4'!A:A)</f>
        <v>0</v>
      </c>
      <c r="AF439" s="74" t="e">
        <f>IF(Table4[[#This Row],[Column2]]="","",MATCH(Table4[[#This Row],[Column2]],AM:AM,0))</f>
        <v>#N/A</v>
      </c>
      <c r="AG439" s="74" t="str">
        <f>CONCATENATE(Table4[[#This Row],[TOKO-KOTA]],"_",Table4[[#This Row],[NAMA BARANG]])</f>
        <v>AMAZON-SEMARANG_TAS 22X32 KANTONG ULTAH</v>
      </c>
      <c r="AH439" s="74" t="str">
        <f>CONCATENATE(Table4[[#This Row],[CONCAT_TOKO KOTA + NAMA BARANG]],"_",Table4[[#This Row],[HARGA_C]])</f>
        <v>AMAZON-SEMARANG_TAS 22X32 KANTONG ULTAH_10000</v>
      </c>
      <c r="AI439" s="74"/>
      <c r="AK439" s="64">
        <v>3001</v>
      </c>
      <c r="AL439" s="8" t="s">
        <v>6664</v>
      </c>
      <c r="AM439" t="str">
        <f t="shared" si="6"/>
        <v>G3001</v>
      </c>
      <c r="AN439" t="e">
        <f>IF(Table10[[#This Row],[Column3]]="","",MATCH(Table10[[#This Row],[Column3]],AD:AD,0))</f>
        <v>#N/A</v>
      </c>
    </row>
    <row r="440" spans="1:40" ht="13.5" thickBot="1">
      <c r="A440" s="73">
        <v>499</v>
      </c>
      <c r="C440" s="74">
        <f>ROW()</f>
        <v>440</v>
      </c>
      <c r="D440" s="74">
        <f>INDEX(Table1[ROWID],A:A)</f>
        <v>499</v>
      </c>
      <c r="E440" s="74">
        <f>INDEX(Table1[//DBS],A:A)</f>
        <v>983</v>
      </c>
      <c r="F440" s="74">
        <f>INDEX(Table1[HARGA_CONV],A:A)</f>
        <v>75000</v>
      </c>
      <c r="G440" s="74" t="str">
        <f>IF(INDEX(Table1[SALES_H],Table4[[#This Row],[ROWID]])=0,"",INDEX(Table1[SALES_H],Table4[[#This Row],[ROWID]]))</f>
        <v>KO</v>
      </c>
      <c r="H440" s="74" t="str">
        <f>IF(Table4[[#This Row],[SALES]]="","",INDEX(SALES_DICT[2],MATCH(Table4[[#This Row],[SALES]],SALES_DICT[1],0)))</f>
        <v>H</v>
      </c>
      <c r="I440" s="75" t="str">
        <f>IF(INDEX(Table1[DISKON],A:A)=0,"",INDEX(Table1[DISKON],A:A))</f>
        <v/>
      </c>
      <c r="J440" s="75" t="str">
        <f>IF(INDEX(Table1[DISKON NOTA],A:A)=0,"",INDEX(Table1[DISKON NOTA],A:A))</f>
        <v/>
      </c>
      <c r="K440" s="7">
        <f>INDEX(Table1[ISI_CONV],A:A)</f>
        <v>2</v>
      </c>
      <c r="L440" s="76">
        <f>INDEX(Table1[NOTA TOKO],Table4[[#This Row],[ROWID]])</f>
        <v>3615</v>
      </c>
      <c r="M440" s="74" t="str">
        <f>Table4[[#This Row],[SALES DICT]]</f>
        <v>H</v>
      </c>
      <c r="N440" s="74" t="str">
        <f>INDEX(Table1[TOKO-KOTA_H],A:A)</f>
        <v>WIJAYA KUSUMA-SLEMAN</v>
      </c>
      <c r="O440" s="74" t="str">
        <f>IF(INDEX(Table1[KODE BARANG],A:A)=0,"",INDEX(Table1[KODE BARANG],A:A))</f>
        <v>GAR-EN11</v>
      </c>
      <c r="P440" s="74" t="str">
        <f>INDEX(Table1[NAMA BARANG],A:A)</f>
        <v>GARISAN BESI ENTER 40CM TEBAL</v>
      </c>
      <c r="Q440" s="74" t="str">
        <f>INDEX(Table1[ADA DI DAFTAR STOCK?],A:A)</f>
        <v>ADA</v>
      </c>
      <c r="R440" s="71" t="str">
        <f>SUBSTITUTE(_xlfn.NUMBERVALUE(Table4[[#This Row],[JUMLAH]],",","."),",",".")</f>
        <v>2</v>
      </c>
      <c r="S440" s="74" t="str">
        <f>INDEX(Table1[SATUAN_CONV],A:A)</f>
        <v>LSN</v>
      </c>
      <c r="T440" s="10" t="str">
        <f>SUBSTITUTE(_xlfn.NUMBERVALUE(Table4[[#This Row],[HARGA]],",","."),",",".")</f>
        <v>75000</v>
      </c>
      <c r="U440" s="12" t="str">
        <f>SUBSTITUTE(Table4[[#This Row],[DISKON]],",",".")</f>
        <v/>
      </c>
      <c r="V440" s="77" t="str">
        <f>SUBSTITUTE(Table4[[#This Row],[DISKON NOTA]],",",".")</f>
        <v/>
      </c>
      <c r="W440" s="78">
        <f>INDEX(Table1[TANGGAL NOTA_H],A:A)</f>
        <v>45533</v>
      </c>
      <c r="X440" s="78" t="str">
        <f>IF(INDEX(Table1[TANGGAL GUDANG_H],A:A)="","",INDEX(Table1[TANGGAL GUDANG_H],A:A))</f>
        <v/>
      </c>
      <c r="Y440" s="78">
        <f>INDEX(Table1[TANGGAL UPDATE_H],A:A)</f>
        <v>45535</v>
      </c>
      <c r="Z440" s="74" t="str">
        <f>INDEX(Table1[KOMENTAR_H],A:A)</f>
        <v/>
      </c>
      <c r="AA440" s="74"/>
      <c r="AB440" s="74">
        <f>IF(Table4[[#This Row],[DISKON]]="",Table4[[#This Row],[HARGA]],Table4[[#This Row],[HARGA]]*Table4[[#This Row],[DISKON]])</f>
        <v>75000</v>
      </c>
      <c r="AC440" s="74">
        <f>Table4[[#This Row],[TATAL DISKON]]*Table4[[#This Row],[JUMLAH]]</f>
        <v>150000</v>
      </c>
      <c r="AD440" s="74" t="str">
        <f>CONCATENATE(Table4[[#This Row],[SALES_C]],Table4[[#This Row],[NOTA TOKO]])</f>
        <v>H3615</v>
      </c>
      <c r="AE440" s="74">
        <f>INDEX(Table1[I],'4'!A:A)</f>
        <v>0</v>
      </c>
      <c r="AF440" s="74" t="e">
        <f>IF(Table4[[#This Row],[Column2]]="","",MATCH(Table4[[#This Row],[Column2]],AM:AM,0))</f>
        <v>#N/A</v>
      </c>
      <c r="AG440" s="74" t="str">
        <f>CONCATENATE(Table4[[#This Row],[TOKO-KOTA]],"_",Table4[[#This Row],[NAMA BARANG]])</f>
        <v>WIJAYA KUSUMA-SLEMAN_GARISAN BESI ENTER 40CM TEBAL</v>
      </c>
      <c r="AH440" s="74" t="str">
        <f>CONCATENATE(Table4[[#This Row],[CONCAT_TOKO KOTA + NAMA BARANG]],"_",Table4[[#This Row],[HARGA_C]])</f>
        <v>WIJAYA KUSUMA-SLEMAN_GARISAN BESI ENTER 40CM TEBAL_75000</v>
      </c>
      <c r="AI440" s="74"/>
      <c r="AK440" s="64">
        <v>3001</v>
      </c>
      <c r="AL440" s="8" t="s">
        <v>6664</v>
      </c>
      <c r="AM440" t="str">
        <f t="shared" si="6"/>
        <v>G3001</v>
      </c>
      <c r="AN440" t="e">
        <f>IF(Table10[[#This Row],[Column3]]="","",MATCH(Table10[[#This Row],[Column3]],AD:AD,0))</f>
        <v>#N/A</v>
      </c>
    </row>
    <row r="441" spans="1:40" ht="13.5" thickBot="1">
      <c r="A441" s="73">
        <v>500</v>
      </c>
      <c r="C441" s="74">
        <f>ROW()</f>
        <v>441</v>
      </c>
      <c r="D441" s="74">
        <f>INDEX(Table1[ROWID],A:A)</f>
        <v>499</v>
      </c>
      <c r="E441" s="74">
        <f>INDEX(Table1[//DBS],A:A)</f>
        <v>1409</v>
      </c>
      <c r="F441" s="74">
        <f>INDEX(Table1[HARGA_CONV],A:A)</f>
        <v>30000</v>
      </c>
      <c r="G441" s="74" t="str">
        <f>IF(INDEX(Table1[SALES_H],Table4[[#This Row],[ROWID]])=0,"",INDEX(Table1[SALES_H],Table4[[#This Row],[ROWID]]))</f>
        <v>KO</v>
      </c>
      <c r="H441" s="74" t="str">
        <f>IF(Table4[[#This Row],[SALES]]="","",INDEX(SALES_DICT[2],MATCH(Table4[[#This Row],[SALES]],SALES_DICT[1],0)))</f>
        <v>H</v>
      </c>
      <c r="I441" s="75" t="str">
        <f>IF(INDEX(Table1[DISKON],A:A)=0,"",INDEX(Table1[DISKON],A:A))</f>
        <v/>
      </c>
      <c r="J441" s="75" t="str">
        <f>IF(INDEX(Table1[DISKON NOTA],A:A)=0,"",INDEX(Table1[DISKON NOTA],A:A))</f>
        <v/>
      </c>
      <c r="K441" s="7">
        <f>INDEX(Table1[ISI_CONV],A:A)</f>
        <v>6</v>
      </c>
      <c r="L441" s="76">
        <f>INDEX(Table1[NOTA TOKO],Table4[[#This Row],[ROWID]])</f>
        <v>3615</v>
      </c>
      <c r="M441" s="74" t="str">
        <f>Table4[[#This Row],[SALES DICT]]</f>
        <v>H</v>
      </c>
      <c r="N441" s="74" t="str">
        <f>INDEX(Table1[TOKO-KOTA_H],A:A)</f>
        <v>WIJAYA KUSUMA-SLEMAN</v>
      </c>
      <c r="O441" s="74" t="str">
        <f>IF(INDEX(Table1[KODE BARANG],A:A)=0,"",INDEX(Table1[KODE BARANG],A:A))</f>
        <v>JAN-IM9</v>
      </c>
      <c r="P441" s="74" t="str">
        <f>INDEX(Table1[NAMA BARANG],A:A)</f>
        <v>JANGKA JOSS MS-403</v>
      </c>
      <c r="Q441" s="74" t="str">
        <f>INDEX(Table1[ADA DI DAFTAR STOCK?],A:A)</f>
        <v>ADA</v>
      </c>
      <c r="R441" s="71" t="str">
        <f>SUBSTITUTE(_xlfn.NUMBERVALUE(Table4[[#This Row],[JUMLAH]],",","."),",",".")</f>
        <v>6</v>
      </c>
      <c r="S441" s="74" t="str">
        <f>INDEX(Table1[SATUAN_CONV],A:A)</f>
        <v>PCS</v>
      </c>
      <c r="T441" s="10" t="str">
        <f>SUBSTITUTE(_xlfn.NUMBERVALUE(Table4[[#This Row],[HARGA]],",","."),",",".")</f>
        <v>30000</v>
      </c>
      <c r="U441" s="12" t="str">
        <f>SUBSTITUTE(Table4[[#This Row],[DISKON]],",",".")</f>
        <v/>
      </c>
      <c r="V441" s="77" t="str">
        <f>SUBSTITUTE(Table4[[#This Row],[DISKON NOTA]],",",".")</f>
        <v/>
      </c>
      <c r="W441" s="78">
        <f>INDEX(Table1[TANGGAL NOTA_H],A:A)</f>
        <v>45533</v>
      </c>
      <c r="X441" s="78" t="str">
        <f>IF(INDEX(Table1[TANGGAL GUDANG_H],A:A)="","",INDEX(Table1[TANGGAL GUDANG_H],A:A))</f>
        <v/>
      </c>
      <c r="Y441" s="78">
        <f>INDEX(Table1[TANGGAL UPDATE_H],A:A)</f>
        <v>45535</v>
      </c>
      <c r="Z441" s="74" t="str">
        <f>INDEX(Table1[KOMENTAR_H],A:A)</f>
        <v/>
      </c>
      <c r="AA441" s="74"/>
      <c r="AB441" s="74">
        <f>IF(Table4[[#This Row],[DISKON]]="",Table4[[#This Row],[HARGA]],Table4[[#This Row],[HARGA]]*Table4[[#This Row],[DISKON]])</f>
        <v>30000</v>
      </c>
      <c r="AC441" s="74">
        <f>Table4[[#This Row],[TATAL DISKON]]*Table4[[#This Row],[JUMLAH]]</f>
        <v>180000</v>
      </c>
      <c r="AD441" s="74" t="str">
        <f>CONCATENATE(Table4[[#This Row],[SALES_C]],Table4[[#This Row],[NOTA TOKO]])</f>
        <v>H3615</v>
      </c>
      <c r="AE441" s="74">
        <f>INDEX(Table1[I],'4'!A:A)</f>
        <v>0</v>
      </c>
      <c r="AF441" s="74" t="e">
        <f>IF(Table4[[#This Row],[Column2]]="","",MATCH(Table4[[#This Row],[Column2]],AM:AM,0))</f>
        <v>#N/A</v>
      </c>
      <c r="AG441" s="74" t="str">
        <f>CONCATENATE(Table4[[#This Row],[TOKO-KOTA]],"_",Table4[[#This Row],[NAMA BARANG]])</f>
        <v>WIJAYA KUSUMA-SLEMAN_JANGKA JOSS MS-403</v>
      </c>
      <c r="AH441" s="74" t="str">
        <f>CONCATENATE(Table4[[#This Row],[CONCAT_TOKO KOTA + NAMA BARANG]],"_",Table4[[#This Row],[HARGA_C]])</f>
        <v>WIJAYA KUSUMA-SLEMAN_JANGKA JOSS MS-403_30000</v>
      </c>
      <c r="AI441" s="74"/>
      <c r="AK441" s="64">
        <v>3001</v>
      </c>
      <c r="AL441" s="8" t="s">
        <v>6664</v>
      </c>
      <c r="AM441" t="str">
        <f t="shared" si="6"/>
        <v>G3001</v>
      </c>
      <c r="AN441" t="e">
        <f>IF(Table10[[#This Row],[Column3]]="","",MATCH(Table10[[#This Row],[Column3]],AD:AD,0))</f>
        <v>#N/A</v>
      </c>
    </row>
    <row r="442" spans="1:40" ht="13.5" thickBot="1">
      <c r="A442" s="73">
        <v>501</v>
      </c>
      <c r="C442" s="74">
        <f>ROW()</f>
        <v>442</v>
      </c>
      <c r="D442" s="74">
        <f>INDEX(Table1[ROWID],A:A)</f>
        <v>499</v>
      </c>
      <c r="E442" s="74">
        <f>INDEX(Table1[//DBS],A:A)</f>
        <v>1410</v>
      </c>
      <c r="F442" s="74">
        <f>INDEX(Table1[HARGA_CONV],A:A)</f>
        <v>35000</v>
      </c>
      <c r="G442" s="74" t="str">
        <f>IF(INDEX(Table1[SALES_H],Table4[[#This Row],[ROWID]])=0,"",INDEX(Table1[SALES_H],Table4[[#This Row],[ROWID]]))</f>
        <v>KO</v>
      </c>
      <c r="H442" s="74" t="str">
        <f>IF(Table4[[#This Row],[SALES]]="","",INDEX(SALES_DICT[2],MATCH(Table4[[#This Row],[SALES]],SALES_DICT[1],0)))</f>
        <v>H</v>
      </c>
      <c r="I442" s="75" t="str">
        <f>IF(INDEX(Table1[DISKON],A:A)=0,"",INDEX(Table1[DISKON],A:A))</f>
        <v/>
      </c>
      <c r="J442" s="75" t="str">
        <f>IF(INDEX(Table1[DISKON NOTA],A:A)=0,"",INDEX(Table1[DISKON NOTA],A:A))</f>
        <v/>
      </c>
      <c r="K442" s="7">
        <f>INDEX(Table1[ISI_CONV],A:A)</f>
        <v>6</v>
      </c>
      <c r="L442" s="76">
        <f>INDEX(Table1[NOTA TOKO],Table4[[#This Row],[ROWID]])</f>
        <v>3615</v>
      </c>
      <c r="M442" s="74" t="str">
        <f>Table4[[#This Row],[SALES DICT]]</f>
        <v>H</v>
      </c>
      <c r="N442" s="74" t="str">
        <f>INDEX(Table1[TOKO-KOTA_H],A:A)</f>
        <v>WIJAYA KUSUMA-SLEMAN</v>
      </c>
      <c r="O442" s="74" t="str">
        <f>IF(INDEX(Table1[KODE BARANG],A:A)=0,"",INDEX(Table1[KODE BARANG],A:A))</f>
        <v>JAN-IM10</v>
      </c>
      <c r="P442" s="74" t="str">
        <f>INDEX(Table1[NAMA BARANG],A:A)</f>
        <v>JANGKA JOSS MS-404</v>
      </c>
      <c r="Q442" s="74" t="str">
        <f>INDEX(Table1[ADA DI DAFTAR STOCK?],A:A)</f>
        <v>ADA</v>
      </c>
      <c r="R442" s="71" t="str">
        <f>SUBSTITUTE(_xlfn.NUMBERVALUE(Table4[[#This Row],[JUMLAH]],",","."),",",".")</f>
        <v>6</v>
      </c>
      <c r="S442" s="74" t="str">
        <f>INDEX(Table1[SATUAN_CONV],A:A)</f>
        <v>PCS</v>
      </c>
      <c r="T442" s="10" t="str">
        <f>SUBSTITUTE(_xlfn.NUMBERVALUE(Table4[[#This Row],[HARGA]],",","."),",",".")</f>
        <v>35000</v>
      </c>
      <c r="U442" s="12" t="str">
        <f>SUBSTITUTE(Table4[[#This Row],[DISKON]],",",".")</f>
        <v/>
      </c>
      <c r="V442" s="77" t="str">
        <f>SUBSTITUTE(Table4[[#This Row],[DISKON NOTA]],",",".")</f>
        <v/>
      </c>
      <c r="W442" s="78">
        <f>INDEX(Table1[TANGGAL NOTA_H],A:A)</f>
        <v>45533</v>
      </c>
      <c r="X442" s="78" t="str">
        <f>IF(INDEX(Table1[TANGGAL GUDANG_H],A:A)="","",INDEX(Table1[TANGGAL GUDANG_H],A:A))</f>
        <v/>
      </c>
      <c r="Y442" s="78">
        <f>INDEX(Table1[TANGGAL UPDATE_H],A:A)</f>
        <v>45535</v>
      </c>
      <c r="Z442" s="74" t="str">
        <f>INDEX(Table1[KOMENTAR_H],A:A)</f>
        <v/>
      </c>
      <c r="AA442" s="74"/>
      <c r="AB442" s="74">
        <f>IF(Table4[[#This Row],[DISKON]]="",Table4[[#This Row],[HARGA]],Table4[[#This Row],[HARGA]]*Table4[[#This Row],[DISKON]])</f>
        <v>35000</v>
      </c>
      <c r="AC442" s="74">
        <f>Table4[[#This Row],[TATAL DISKON]]*Table4[[#This Row],[JUMLAH]]</f>
        <v>210000</v>
      </c>
      <c r="AD442" s="74" t="str">
        <f>CONCATENATE(Table4[[#This Row],[SALES_C]],Table4[[#This Row],[NOTA TOKO]])</f>
        <v>H3615</v>
      </c>
      <c r="AE442" s="74">
        <f>INDEX(Table1[I],'4'!A:A)</f>
        <v>0</v>
      </c>
      <c r="AF442" s="74" t="e">
        <f>IF(Table4[[#This Row],[Column2]]="","",MATCH(Table4[[#This Row],[Column2]],AM:AM,0))</f>
        <v>#N/A</v>
      </c>
      <c r="AG442" s="74" t="str">
        <f>CONCATENATE(Table4[[#This Row],[TOKO-KOTA]],"_",Table4[[#This Row],[NAMA BARANG]])</f>
        <v>WIJAYA KUSUMA-SLEMAN_JANGKA JOSS MS-404</v>
      </c>
      <c r="AH442" s="74" t="str">
        <f>CONCATENATE(Table4[[#This Row],[CONCAT_TOKO KOTA + NAMA BARANG]],"_",Table4[[#This Row],[HARGA_C]])</f>
        <v>WIJAYA KUSUMA-SLEMAN_JANGKA JOSS MS-404_35000</v>
      </c>
      <c r="AI442" s="74"/>
      <c r="AK442" s="64">
        <v>3001</v>
      </c>
      <c r="AL442" s="8" t="s">
        <v>6664</v>
      </c>
      <c r="AM442" t="str">
        <f t="shared" si="6"/>
        <v>G3001</v>
      </c>
      <c r="AN442" t="e">
        <f>IF(Table10[[#This Row],[Column3]]="","",MATCH(Table10[[#This Row],[Column3]],AD:AD,0))</f>
        <v>#N/A</v>
      </c>
    </row>
    <row r="443" spans="1:40" ht="13.5" thickBot="1">
      <c r="A443" s="73">
        <v>502</v>
      </c>
      <c r="C443" s="74">
        <f>ROW()</f>
        <v>443</v>
      </c>
      <c r="D443" s="74">
        <f>INDEX(Table1[ROWID],A:A)</f>
        <v>499</v>
      </c>
      <c r="E443" s="74">
        <f>INDEX(Table1[//DBS],A:A)</f>
        <v>1411</v>
      </c>
      <c r="F443" s="74">
        <f>INDEX(Table1[HARGA_CONV],A:A)</f>
        <v>50000</v>
      </c>
      <c r="G443" s="74" t="str">
        <f>IF(INDEX(Table1[SALES_H],Table4[[#This Row],[ROWID]])=0,"",INDEX(Table1[SALES_H],Table4[[#This Row],[ROWID]]))</f>
        <v>KO</v>
      </c>
      <c r="H443" s="74" t="str">
        <f>IF(Table4[[#This Row],[SALES]]="","",INDEX(SALES_DICT[2],MATCH(Table4[[#This Row],[SALES]],SALES_DICT[1],0)))</f>
        <v>H</v>
      </c>
      <c r="I443" s="75" t="str">
        <f>IF(INDEX(Table1[DISKON],A:A)=0,"",INDEX(Table1[DISKON],A:A))</f>
        <v/>
      </c>
      <c r="J443" s="75" t="str">
        <f>IF(INDEX(Table1[DISKON NOTA],A:A)=0,"",INDEX(Table1[DISKON NOTA],A:A))</f>
        <v/>
      </c>
      <c r="K443" s="7">
        <f>INDEX(Table1[ISI_CONV],A:A)</f>
        <v>6</v>
      </c>
      <c r="L443" s="76">
        <f>INDEX(Table1[NOTA TOKO],Table4[[#This Row],[ROWID]])</f>
        <v>3615</v>
      </c>
      <c r="M443" s="74" t="str">
        <f>Table4[[#This Row],[SALES DICT]]</f>
        <v>H</v>
      </c>
      <c r="N443" s="74" t="str">
        <f>INDEX(Table1[TOKO-KOTA_H],A:A)</f>
        <v>WIJAYA KUSUMA-SLEMAN</v>
      </c>
      <c r="O443" s="74" t="str">
        <f>IF(INDEX(Table1[KODE BARANG],A:A)=0,"",INDEX(Table1[KODE BARANG],A:A))</f>
        <v>JAN-IM11</v>
      </c>
      <c r="P443" s="74" t="str">
        <f>INDEX(Table1[NAMA BARANG],A:A)</f>
        <v>JANGKA MS-405</v>
      </c>
      <c r="Q443" s="74" t="str">
        <f>INDEX(Table1[ADA DI DAFTAR STOCK?],A:A)</f>
        <v>ADA</v>
      </c>
      <c r="R443" s="71" t="str">
        <f>SUBSTITUTE(_xlfn.NUMBERVALUE(Table4[[#This Row],[JUMLAH]],",","."),",",".")</f>
        <v>6</v>
      </c>
      <c r="S443" s="74" t="str">
        <f>INDEX(Table1[SATUAN_CONV],A:A)</f>
        <v>PCS</v>
      </c>
      <c r="T443" s="10" t="str">
        <f>SUBSTITUTE(_xlfn.NUMBERVALUE(Table4[[#This Row],[HARGA]],",","."),",",".")</f>
        <v>50000</v>
      </c>
      <c r="U443" s="12" t="str">
        <f>SUBSTITUTE(Table4[[#This Row],[DISKON]],",",".")</f>
        <v/>
      </c>
      <c r="V443" s="77" t="str">
        <f>SUBSTITUTE(Table4[[#This Row],[DISKON NOTA]],",",".")</f>
        <v/>
      </c>
      <c r="W443" s="78">
        <f>INDEX(Table1[TANGGAL NOTA_H],A:A)</f>
        <v>45533</v>
      </c>
      <c r="X443" s="78" t="str">
        <f>IF(INDEX(Table1[TANGGAL GUDANG_H],A:A)="","",INDEX(Table1[TANGGAL GUDANG_H],A:A))</f>
        <v/>
      </c>
      <c r="Y443" s="78">
        <f>INDEX(Table1[TANGGAL UPDATE_H],A:A)</f>
        <v>45535</v>
      </c>
      <c r="Z443" s="74" t="str">
        <f>INDEX(Table1[KOMENTAR_H],A:A)</f>
        <v/>
      </c>
      <c r="AA443" s="74"/>
      <c r="AB443" s="74">
        <f>IF(Table4[[#This Row],[DISKON]]="",Table4[[#This Row],[HARGA]],Table4[[#This Row],[HARGA]]*Table4[[#This Row],[DISKON]])</f>
        <v>50000</v>
      </c>
      <c r="AC443" s="74">
        <f>Table4[[#This Row],[TATAL DISKON]]*Table4[[#This Row],[JUMLAH]]</f>
        <v>300000</v>
      </c>
      <c r="AD443" s="74" t="str">
        <f>CONCATENATE(Table4[[#This Row],[SALES_C]],Table4[[#This Row],[NOTA TOKO]])</f>
        <v>H3615</v>
      </c>
      <c r="AE443" s="74">
        <f>INDEX(Table1[I],'4'!A:A)</f>
        <v>0</v>
      </c>
      <c r="AF443" s="74" t="e">
        <f>IF(Table4[[#This Row],[Column2]]="","",MATCH(Table4[[#This Row],[Column2]],AM:AM,0))</f>
        <v>#N/A</v>
      </c>
      <c r="AG443" s="74" t="str">
        <f>CONCATENATE(Table4[[#This Row],[TOKO-KOTA]],"_",Table4[[#This Row],[NAMA BARANG]])</f>
        <v>WIJAYA KUSUMA-SLEMAN_JANGKA MS-405</v>
      </c>
      <c r="AH443" s="74" t="str">
        <f>CONCATENATE(Table4[[#This Row],[CONCAT_TOKO KOTA + NAMA BARANG]],"_",Table4[[#This Row],[HARGA_C]])</f>
        <v>WIJAYA KUSUMA-SLEMAN_JANGKA MS-405_50000</v>
      </c>
      <c r="AI443" s="74"/>
      <c r="AK443" s="64">
        <v>2962</v>
      </c>
      <c r="AL443" s="8" t="s">
        <v>8476</v>
      </c>
      <c r="AM443" t="str">
        <f t="shared" si="6"/>
        <v>H2962</v>
      </c>
      <c r="AN443" t="e">
        <f>IF(Table10[[#This Row],[Column3]]="","",MATCH(Table10[[#This Row],[Column3]],AD:AD,0))</f>
        <v>#N/A</v>
      </c>
    </row>
    <row r="444" spans="1:40" ht="13.5" thickBot="1">
      <c r="A444" s="73">
        <v>503</v>
      </c>
      <c r="C444" s="74">
        <f>ROW()</f>
        <v>444</v>
      </c>
      <c r="D444" s="74">
        <f>INDEX(Table1[ROWID],A:A)</f>
        <v>499</v>
      </c>
      <c r="E444" s="74">
        <f>INDEX(Table1[//DBS],A:A)</f>
        <v>2755</v>
      </c>
      <c r="F444" s="74">
        <f>INDEX(Table1[HARGA_CONV],A:A)</f>
        <v>26000</v>
      </c>
      <c r="G444" s="74" t="str">
        <f>IF(INDEX(Table1[SALES_H],Table4[[#This Row],[ROWID]])=0,"",INDEX(Table1[SALES_H],Table4[[#This Row],[ROWID]]))</f>
        <v>KO</v>
      </c>
      <c r="H444" s="74" t="str">
        <f>IF(Table4[[#This Row],[SALES]]="","",INDEX(SALES_DICT[2],MATCH(Table4[[#This Row],[SALES]],SALES_DICT[1],0)))</f>
        <v>H</v>
      </c>
      <c r="I444" s="75" t="str">
        <f>IF(INDEX(Table1[DISKON],A:A)=0,"",INDEX(Table1[DISKON],A:A))</f>
        <v/>
      </c>
      <c r="J444" s="75" t="str">
        <f>IF(INDEX(Table1[DISKON NOTA],A:A)=0,"",INDEX(Table1[DISKON NOTA],A:A))</f>
        <v/>
      </c>
      <c r="K444" s="7">
        <f>INDEX(Table1[ISI_CONV],A:A)</f>
        <v>2</v>
      </c>
      <c r="L444" s="76">
        <f>INDEX(Table1[NOTA TOKO],Table4[[#This Row],[ROWID]])</f>
        <v>3615</v>
      </c>
      <c r="M444" s="74" t="str">
        <f>Table4[[#This Row],[SALES DICT]]</f>
        <v>H</v>
      </c>
      <c r="N444" s="74" t="str">
        <f>INDEX(Table1[TOKO-KOTA_H],A:A)</f>
        <v>WIJAYA KUSUMA-SLEMAN</v>
      </c>
      <c r="O444" s="74" t="str">
        <f>IF(INDEX(Table1[KODE BARANG],A:A)=0,"",INDEX(Table1[KODE BARANG],A:A))</f>
        <v>STB-TO17</v>
      </c>
      <c r="P444" s="74" t="str">
        <f>INDEX(Table1[NAMA BARANG],A:A)</f>
        <v>STABILLO TOZCHA TZ 8001</v>
      </c>
      <c r="Q444" s="74" t="str">
        <f>INDEX(Table1[ADA DI DAFTAR STOCK?],A:A)</f>
        <v>ADA</v>
      </c>
      <c r="R444" s="71" t="str">
        <f>SUBSTITUTE(_xlfn.NUMBERVALUE(Table4[[#This Row],[JUMLAH]],",","."),",",".")</f>
        <v>2</v>
      </c>
      <c r="S444" s="74" t="str">
        <f>INDEX(Table1[SATUAN_CONV],A:A)</f>
        <v>LSN</v>
      </c>
      <c r="T444" s="10" t="str">
        <f>SUBSTITUTE(_xlfn.NUMBERVALUE(Table4[[#This Row],[HARGA]],",","."),",",".")</f>
        <v>26000</v>
      </c>
      <c r="U444" s="12" t="str">
        <f>SUBSTITUTE(Table4[[#This Row],[DISKON]],",",".")</f>
        <v/>
      </c>
      <c r="V444" s="77" t="str">
        <f>SUBSTITUTE(Table4[[#This Row],[DISKON NOTA]],",",".")</f>
        <v/>
      </c>
      <c r="W444" s="78">
        <f>INDEX(Table1[TANGGAL NOTA_H],A:A)</f>
        <v>45533</v>
      </c>
      <c r="X444" s="78" t="str">
        <f>IF(INDEX(Table1[TANGGAL GUDANG_H],A:A)="","",INDEX(Table1[TANGGAL GUDANG_H],A:A))</f>
        <v/>
      </c>
      <c r="Y444" s="78">
        <f>INDEX(Table1[TANGGAL UPDATE_H],A:A)</f>
        <v>45535</v>
      </c>
      <c r="Z444" s="74" t="str">
        <f>INDEX(Table1[KOMENTAR_H],A:A)</f>
        <v/>
      </c>
      <c r="AA444" s="74"/>
      <c r="AB444" s="74">
        <f>IF(Table4[[#This Row],[DISKON]]="",Table4[[#This Row],[HARGA]],Table4[[#This Row],[HARGA]]*Table4[[#This Row],[DISKON]])</f>
        <v>26000</v>
      </c>
      <c r="AC444" s="74">
        <f>Table4[[#This Row],[TATAL DISKON]]*Table4[[#This Row],[JUMLAH]]</f>
        <v>52000</v>
      </c>
      <c r="AD444" s="74" t="str">
        <f>CONCATENATE(Table4[[#This Row],[SALES_C]],Table4[[#This Row],[NOTA TOKO]])</f>
        <v>H3615</v>
      </c>
      <c r="AE444" s="74">
        <f>INDEX(Table1[I],'4'!A:A)</f>
        <v>0</v>
      </c>
      <c r="AF444" s="74" t="e">
        <f>IF(Table4[[#This Row],[Column2]]="","",MATCH(Table4[[#This Row],[Column2]],AM:AM,0))</f>
        <v>#N/A</v>
      </c>
      <c r="AG444" s="74" t="str">
        <f>CONCATENATE(Table4[[#This Row],[TOKO-KOTA]],"_",Table4[[#This Row],[NAMA BARANG]])</f>
        <v>WIJAYA KUSUMA-SLEMAN_STABILLO TOZCHA TZ 8001</v>
      </c>
      <c r="AH444" s="74" t="str">
        <f>CONCATENATE(Table4[[#This Row],[CONCAT_TOKO KOTA + NAMA BARANG]],"_",Table4[[#This Row],[HARGA_C]])</f>
        <v>WIJAYA KUSUMA-SLEMAN_STABILLO TOZCHA TZ 8001_26000</v>
      </c>
      <c r="AI444" s="74"/>
      <c r="AK444" s="64">
        <v>2962</v>
      </c>
      <c r="AL444" s="8" t="s">
        <v>8476</v>
      </c>
      <c r="AM444" t="str">
        <f t="shared" si="6"/>
        <v>H2962</v>
      </c>
      <c r="AN444" t="e">
        <f>IF(Table10[[#This Row],[Column3]]="","",MATCH(Table10[[#This Row],[Column3]],AD:AD,0))</f>
        <v>#N/A</v>
      </c>
    </row>
    <row r="445" spans="1:40" ht="13.5" thickBot="1">
      <c r="A445" s="73">
        <v>504</v>
      </c>
      <c r="C445" s="74">
        <f>ROW()</f>
        <v>445</v>
      </c>
      <c r="D445" s="74">
        <f>INDEX(Table1[ROWID],A:A)</f>
        <v>499</v>
      </c>
      <c r="E445" s="74">
        <f>INDEX(Table1[//DBS],A:A)</f>
        <v>2743</v>
      </c>
      <c r="F445" s="74">
        <f>INDEX(Table1[HARGA_CONV],A:A)</f>
        <v>32500</v>
      </c>
      <c r="G445" s="74" t="str">
        <f>IF(INDEX(Table1[SALES_H],Table4[[#This Row],[ROWID]])=0,"",INDEX(Table1[SALES_H],Table4[[#This Row],[ROWID]]))</f>
        <v>KO</v>
      </c>
      <c r="H445" s="74" t="str">
        <f>IF(Table4[[#This Row],[SALES]]="","",INDEX(SALES_DICT[2],MATCH(Table4[[#This Row],[SALES]],SALES_DICT[1],0)))</f>
        <v>H</v>
      </c>
      <c r="I445" s="75" t="str">
        <f>IF(INDEX(Table1[DISKON],A:A)=0,"",INDEX(Table1[DISKON],A:A))</f>
        <v/>
      </c>
      <c r="J445" s="75" t="str">
        <f>IF(INDEX(Table1[DISKON NOTA],A:A)=0,"",INDEX(Table1[DISKON NOTA],A:A))</f>
        <v/>
      </c>
      <c r="K445" s="7">
        <f>INDEX(Table1[ISI_CONV],A:A)</f>
        <v>2</v>
      </c>
      <c r="L445" s="76">
        <f>INDEX(Table1[NOTA TOKO],Table4[[#This Row],[ROWID]])</f>
        <v>3615</v>
      </c>
      <c r="M445" s="74" t="str">
        <f>Table4[[#This Row],[SALES DICT]]</f>
        <v>H</v>
      </c>
      <c r="N445" s="74" t="str">
        <f>INDEX(Table1[TOKO-KOTA_H],A:A)</f>
        <v>WIJAYA KUSUMA-SLEMAN</v>
      </c>
      <c r="O445" s="74" t="str">
        <f>IF(INDEX(Table1[KODE BARANG],A:A)=0,"",INDEX(Table1[KODE BARANG],A:A))</f>
        <v>STB-CS5</v>
      </c>
      <c r="P445" s="74" t="str">
        <f>INDEX(Table1[NAMA BARANG],A:A)</f>
        <v>STABILLO CS 2001 COSH</v>
      </c>
      <c r="Q445" s="74" t="str">
        <f>INDEX(Table1[ADA DI DAFTAR STOCK?],A:A)</f>
        <v>ADA</v>
      </c>
      <c r="R445" s="71" t="str">
        <f>SUBSTITUTE(_xlfn.NUMBERVALUE(Table4[[#This Row],[JUMLAH]],",","."),",",".")</f>
        <v>2</v>
      </c>
      <c r="S445" s="74" t="str">
        <f>INDEX(Table1[SATUAN_CONV],A:A)</f>
        <v>LSN</v>
      </c>
      <c r="T445" s="10" t="str">
        <f>SUBSTITUTE(_xlfn.NUMBERVALUE(Table4[[#This Row],[HARGA]],",","."),",",".")</f>
        <v>32500</v>
      </c>
      <c r="U445" s="12" t="str">
        <f>SUBSTITUTE(Table4[[#This Row],[DISKON]],",",".")</f>
        <v/>
      </c>
      <c r="V445" s="77" t="str">
        <f>SUBSTITUTE(Table4[[#This Row],[DISKON NOTA]],",",".")</f>
        <v/>
      </c>
      <c r="W445" s="78">
        <f>INDEX(Table1[TANGGAL NOTA_H],A:A)</f>
        <v>45533</v>
      </c>
      <c r="X445" s="78" t="str">
        <f>IF(INDEX(Table1[TANGGAL GUDANG_H],A:A)="","",INDEX(Table1[TANGGAL GUDANG_H],A:A))</f>
        <v/>
      </c>
      <c r="Y445" s="78">
        <f>INDEX(Table1[TANGGAL UPDATE_H],A:A)</f>
        <v>45535</v>
      </c>
      <c r="Z445" s="74" t="str">
        <f>INDEX(Table1[KOMENTAR_H],A:A)</f>
        <v/>
      </c>
      <c r="AA445" s="74"/>
      <c r="AB445" s="74">
        <f>IF(Table4[[#This Row],[DISKON]]="",Table4[[#This Row],[HARGA]],Table4[[#This Row],[HARGA]]*Table4[[#This Row],[DISKON]])</f>
        <v>32500</v>
      </c>
      <c r="AC445" s="74">
        <f>Table4[[#This Row],[TATAL DISKON]]*Table4[[#This Row],[JUMLAH]]</f>
        <v>65000</v>
      </c>
      <c r="AD445" s="74" t="str">
        <f>CONCATENATE(Table4[[#This Row],[SALES_C]],Table4[[#This Row],[NOTA TOKO]])</f>
        <v>H3615</v>
      </c>
      <c r="AE445" s="74">
        <f>INDEX(Table1[I],'4'!A:A)</f>
        <v>0</v>
      </c>
      <c r="AF445" s="74" t="e">
        <f>IF(Table4[[#This Row],[Column2]]="","",MATCH(Table4[[#This Row],[Column2]],AM:AM,0))</f>
        <v>#N/A</v>
      </c>
      <c r="AG445" s="74" t="str">
        <f>CONCATENATE(Table4[[#This Row],[TOKO-KOTA]],"_",Table4[[#This Row],[NAMA BARANG]])</f>
        <v>WIJAYA KUSUMA-SLEMAN_STABILLO CS 2001 COSH</v>
      </c>
      <c r="AH445" s="74" t="str">
        <f>CONCATENATE(Table4[[#This Row],[CONCAT_TOKO KOTA + NAMA BARANG]],"_",Table4[[#This Row],[HARGA_C]])</f>
        <v>WIJAYA KUSUMA-SLEMAN_STABILLO CS 2001 COSH_32500</v>
      </c>
      <c r="AI445" s="74"/>
      <c r="AK445" s="64">
        <v>2962</v>
      </c>
      <c r="AL445" s="8" t="s">
        <v>8476</v>
      </c>
      <c r="AM445" t="str">
        <f t="shared" si="6"/>
        <v>H2962</v>
      </c>
      <c r="AN445" t="e">
        <f>IF(Table10[[#This Row],[Column3]]="","",MATCH(Table10[[#This Row],[Column3]],AD:AD,0))</f>
        <v>#N/A</v>
      </c>
    </row>
    <row r="446" spans="1:40" ht="13.5" thickBot="1">
      <c r="A446" s="73">
        <v>505</v>
      </c>
      <c r="C446" s="74">
        <f>ROW()</f>
        <v>446</v>
      </c>
      <c r="D446" s="74">
        <f>INDEX(Table1[ROWID],A:A)</f>
        <v>499</v>
      </c>
      <c r="E446" s="74" t="str">
        <f>INDEX(Table1[//DBS],A:A)</f>
        <v/>
      </c>
      <c r="F446" s="74">
        <f>INDEX(Table1[HARGA_CONV],A:A)</f>
        <v>24000</v>
      </c>
      <c r="G446" s="74" t="str">
        <f>IF(INDEX(Table1[SALES_H],Table4[[#This Row],[ROWID]])=0,"",INDEX(Table1[SALES_H],Table4[[#This Row],[ROWID]]))</f>
        <v>KO</v>
      </c>
      <c r="H446" s="74" t="str">
        <f>IF(Table4[[#This Row],[SALES]]="","",INDEX(SALES_DICT[2],MATCH(Table4[[#This Row],[SALES]],SALES_DICT[1],0)))</f>
        <v>H</v>
      </c>
      <c r="I446" s="75" t="str">
        <f>IF(INDEX(Table1[DISKON],A:A)=0,"",INDEX(Table1[DISKON],A:A))</f>
        <v/>
      </c>
      <c r="J446" s="75" t="str">
        <f>IF(INDEX(Table1[DISKON NOTA],A:A)=0,"",INDEX(Table1[DISKON NOTA],A:A))</f>
        <v/>
      </c>
      <c r="K446" s="7">
        <f>INDEX(Table1[ISI_CONV],A:A)</f>
        <v>2</v>
      </c>
      <c r="L446" s="76">
        <f>INDEX(Table1[NOTA TOKO],Table4[[#This Row],[ROWID]])</f>
        <v>3615</v>
      </c>
      <c r="M446" s="74" t="str">
        <f>Table4[[#This Row],[SALES DICT]]</f>
        <v>H</v>
      </c>
      <c r="N446" s="74" t="str">
        <f>INDEX(Table1[TOKO-KOTA_H],A:A)</f>
        <v>WIJAYA KUSUMA-SLEMAN</v>
      </c>
      <c r="O446" s="74" t="str">
        <f>IF(INDEX(Table1[KODE BARANG],A:A)=0,"",INDEX(Table1[KODE BARANG],A:A))</f>
        <v/>
      </c>
      <c r="P446" s="74" t="str">
        <f>INDEX(Table1[NAMA BARANG],A:A)</f>
        <v>STABILLO CS 187</v>
      </c>
      <c r="Q446" s="74" t="str">
        <f>INDEX(Table1[ADA DI DAFTAR STOCK?],A:A)</f>
        <v>TIDAK ADA</v>
      </c>
      <c r="R446" s="71" t="str">
        <f>SUBSTITUTE(_xlfn.NUMBERVALUE(Table4[[#This Row],[JUMLAH]],",","."),",",".")</f>
        <v>2</v>
      </c>
      <c r="S446" s="74" t="str">
        <f>INDEX(Table1[SATUAN_CONV],A:A)</f>
        <v>LSN</v>
      </c>
      <c r="T446" s="10" t="str">
        <f>SUBSTITUTE(_xlfn.NUMBERVALUE(Table4[[#This Row],[HARGA]],",","."),",",".")</f>
        <v>24000</v>
      </c>
      <c r="U446" s="12" t="str">
        <f>SUBSTITUTE(Table4[[#This Row],[DISKON]],",",".")</f>
        <v/>
      </c>
      <c r="V446" s="77" t="str">
        <f>SUBSTITUTE(Table4[[#This Row],[DISKON NOTA]],",",".")</f>
        <v/>
      </c>
      <c r="W446" s="78">
        <f>INDEX(Table1[TANGGAL NOTA_H],A:A)</f>
        <v>45533</v>
      </c>
      <c r="X446" s="78" t="str">
        <f>IF(INDEX(Table1[TANGGAL GUDANG_H],A:A)="","",INDEX(Table1[TANGGAL GUDANG_H],A:A))</f>
        <v/>
      </c>
      <c r="Y446" s="78">
        <f>INDEX(Table1[TANGGAL UPDATE_H],A:A)</f>
        <v>45535</v>
      </c>
      <c r="Z446" s="74" t="str">
        <f>INDEX(Table1[KOMENTAR_H],A:A)</f>
        <v/>
      </c>
      <c r="AA446" s="74"/>
      <c r="AB446" s="74">
        <f>IF(Table4[[#This Row],[DISKON]]="",Table4[[#This Row],[HARGA]],Table4[[#This Row],[HARGA]]*Table4[[#This Row],[DISKON]])</f>
        <v>24000</v>
      </c>
      <c r="AC446" s="74">
        <f>Table4[[#This Row],[TATAL DISKON]]*Table4[[#This Row],[JUMLAH]]</f>
        <v>48000</v>
      </c>
      <c r="AD446" s="74" t="str">
        <f>CONCATENATE(Table4[[#This Row],[SALES_C]],Table4[[#This Row],[NOTA TOKO]])</f>
        <v>H3615</v>
      </c>
      <c r="AE446" s="74">
        <f>INDEX(Table1[I],'4'!A:A)</f>
        <v>0</v>
      </c>
      <c r="AF446" s="74" t="e">
        <f>IF(Table4[[#This Row],[Column2]]="","",MATCH(Table4[[#This Row],[Column2]],AM:AM,0))</f>
        <v>#N/A</v>
      </c>
      <c r="AG446" s="74" t="str">
        <f>CONCATENATE(Table4[[#This Row],[TOKO-KOTA]],"_",Table4[[#This Row],[NAMA BARANG]])</f>
        <v>WIJAYA KUSUMA-SLEMAN_STABILLO CS 187</v>
      </c>
      <c r="AH446" s="74" t="str">
        <f>CONCATENATE(Table4[[#This Row],[CONCAT_TOKO KOTA + NAMA BARANG]],"_",Table4[[#This Row],[HARGA_C]])</f>
        <v>WIJAYA KUSUMA-SLEMAN_STABILLO CS 187_24000</v>
      </c>
      <c r="AI446" s="74"/>
      <c r="AK446" s="64">
        <v>2962</v>
      </c>
      <c r="AL446" s="8" t="s">
        <v>8476</v>
      </c>
      <c r="AM446" t="str">
        <f t="shared" si="6"/>
        <v>H2962</v>
      </c>
      <c r="AN446" t="e">
        <f>IF(Table10[[#This Row],[Column3]]="","",MATCH(Table10[[#This Row],[Column3]],AD:AD,0))</f>
        <v>#N/A</v>
      </c>
    </row>
    <row r="447" spans="1:40" ht="13.5" thickBot="1">
      <c r="A447" s="73">
        <v>506</v>
      </c>
      <c r="C447" s="74">
        <f>ROW()</f>
        <v>447</v>
      </c>
      <c r="D447" s="74">
        <f>INDEX(Table1[ROWID],A:A)</f>
        <v>499</v>
      </c>
      <c r="E447" s="74">
        <f>INDEX(Table1[//DBS],A:A)</f>
        <v>2749</v>
      </c>
      <c r="F447" s="74">
        <f>INDEX(Table1[HARGA_CONV],A:A)</f>
        <v>30000</v>
      </c>
      <c r="G447" s="74" t="str">
        <f>IF(INDEX(Table1[SALES_H],Table4[[#This Row],[ROWID]])=0,"",INDEX(Table1[SALES_H],Table4[[#This Row],[ROWID]]))</f>
        <v>KO</v>
      </c>
      <c r="H447" s="74" t="str">
        <f>IF(Table4[[#This Row],[SALES]]="","",INDEX(SALES_DICT[2],MATCH(Table4[[#This Row],[SALES]],SALES_DICT[1],0)))</f>
        <v>H</v>
      </c>
      <c r="I447" s="75" t="str">
        <f>IF(INDEX(Table1[DISKON],A:A)=0,"",INDEX(Table1[DISKON],A:A))</f>
        <v/>
      </c>
      <c r="J447" s="75" t="str">
        <f>IF(INDEX(Table1[DISKON NOTA],A:A)=0,"",INDEX(Table1[DISKON NOTA],A:A))</f>
        <v/>
      </c>
      <c r="K447" s="7">
        <f>INDEX(Table1[ISI_CONV],A:A)</f>
        <v>2</v>
      </c>
      <c r="L447" s="76">
        <f>INDEX(Table1[NOTA TOKO],Table4[[#This Row],[ROWID]])</f>
        <v>3615</v>
      </c>
      <c r="M447" s="74" t="str">
        <f>Table4[[#This Row],[SALES DICT]]</f>
        <v>H</v>
      </c>
      <c r="N447" s="74" t="str">
        <f>INDEX(Table1[TOKO-KOTA_H],A:A)</f>
        <v>WIJAYA KUSUMA-SLEMAN</v>
      </c>
      <c r="O447" s="74" t="str">
        <f>IF(INDEX(Table1[KODE BARANG],A:A)=0,"",INDEX(Table1[KODE BARANG],A:A))</f>
        <v>STB-TF11</v>
      </c>
      <c r="P447" s="74" t="str">
        <f>INDEX(Table1[NAMA BARANG],A:A)</f>
        <v>STABILLO TF JHP 789 JELLY</v>
      </c>
      <c r="Q447" s="74" t="str">
        <f>INDEX(Table1[ADA DI DAFTAR STOCK?],A:A)</f>
        <v>ADA</v>
      </c>
      <c r="R447" s="71" t="str">
        <f>SUBSTITUTE(_xlfn.NUMBERVALUE(Table4[[#This Row],[JUMLAH]],",","."),",",".")</f>
        <v>2</v>
      </c>
      <c r="S447" s="74" t="str">
        <f>INDEX(Table1[SATUAN_CONV],A:A)</f>
        <v>LSN</v>
      </c>
      <c r="T447" s="10" t="str">
        <f>SUBSTITUTE(_xlfn.NUMBERVALUE(Table4[[#This Row],[HARGA]],",","."),",",".")</f>
        <v>30000</v>
      </c>
      <c r="U447" s="12" t="str">
        <f>SUBSTITUTE(Table4[[#This Row],[DISKON]],",",".")</f>
        <v/>
      </c>
      <c r="V447" s="77" t="str">
        <f>SUBSTITUTE(Table4[[#This Row],[DISKON NOTA]],",",".")</f>
        <v/>
      </c>
      <c r="W447" s="78">
        <f>INDEX(Table1[TANGGAL NOTA_H],A:A)</f>
        <v>45533</v>
      </c>
      <c r="X447" s="78" t="str">
        <f>IF(INDEX(Table1[TANGGAL GUDANG_H],A:A)="","",INDEX(Table1[TANGGAL GUDANG_H],A:A))</f>
        <v/>
      </c>
      <c r="Y447" s="78">
        <f>INDEX(Table1[TANGGAL UPDATE_H],A:A)</f>
        <v>45535</v>
      </c>
      <c r="Z447" s="74" t="str">
        <f>INDEX(Table1[KOMENTAR_H],A:A)</f>
        <v/>
      </c>
      <c r="AA447" s="74"/>
      <c r="AB447" s="74">
        <f>IF(Table4[[#This Row],[DISKON]]="",Table4[[#This Row],[HARGA]],Table4[[#This Row],[HARGA]]*Table4[[#This Row],[DISKON]])</f>
        <v>30000</v>
      </c>
      <c r="AC447" s="74">
        <f>Table4[[#This Row],[TATAL DISKON]]*Table4[[#This Row],[JUMLAH]]</f>
        <v>60000</v>
      </c>
      <c r="AD447" s="74" t="str">
        <f>CONCATENATE(Table4[[#This Row],[SALES_C]],Table4[[#This Row],[NOTA TOKO]])</f>
        <v>H3615</v>
      </c>
      <c r="AE447" s="74">
        <f>INDEX(Table1[I],'4'!A:A)</f>
        <v>0</v>
      </c>
      <c r="AF447" s="74" t="e">
        <f>IF(Table4[[#This Row],[Column2]]="","",MATCH(Table4[[#This Row],[Column2]],AM:AM,0))</f>
        <v>#N/A</v>
      </c>
      <c r="AG447" s="74" t="str">
        <f>CONCATENATE(Table4[[#This Row],[TOKO-KOTA]],"_",Table4[[#This Row],[NAMA BARANG]])</f>
        <v>WIJAYA KUSUMA-SLEMAN_STABILLO TF JHP 789 JELLY</v>
      </c>
      <c r="AH447" s="74" t="str">
        <f>CONCATENATE(Table4[[#This Row],[CONCAT_TOKO KOTA + NAMA BARANG]],"_",Table4[[#This Row],[HARGA_C]])</f>
        <v>WIJAYA KUSUMA-SLEMAN_STABILLO TF JHP 789 JELLY_30000</v>
      </c>
      <c r="AI447" s="74"/>
      <c r="AK447" s="64">
        <v>2962</v>
      </c>
      <c r="AL447" s="8" t="s">
        <v>8476</v>
      </c>
      <c r="AM447" t="str">
        <f t="shared" si="6"/>
        <v>H2962</v>
      </c>
      <c r="AN447" t="e">
        <f>IF(Table10[[#This Row],[Column3]]="","",MATCH(Table10[[#This Row],[Column3]],AD:AD,0))</f>
        <v>#N/A</v>
      </c>
    </row>
    <row r="448" spans="1:40" ht="13.5" thickBot="1">
      <c r="A448" s="73">
        <v>507</v>
      </c>
      <c r="C448" s="74">
        <f>ROW()</f>
        <v>448</v>
      </c>
      <c r="D448" s="74">
        <f>INDEX(Table1[ROWID],A:A)</f>
        <v>499</v>
      </c>
      <c r="E448" s="74">
        <f>INDEX(Table1[//DBS],A:A)</f>
        <v>2756</v>
      </c>
      <c r="F448" s="74">
        <f>INDEX(Table1[HARGA_CONV],A:A)</f>
        <v>17500</v>
      </c>
      <c r="G448" s="74" t="str">
        <f>IF(INDEX(Table1[SALES_H],Table4[[#This Row],[ROWID]])=0,"",INDEX(Table1[SALES_H],Table4[[#This Row],[ROWID]]))</f>
        <v>KO</v>
      </c>
      <c r="H448" s="74" t="str">
        <f>IF(Table4[[#This Row],[SALES]]="","",INDEX(SALES_DICT[2],MATCH(Table4[[#This Row],[SALES]],SALES_DICT[1],0)))</f>
        <v>H</v>
      </c>
      <c r="I448" s="75" t="str">
        <f>IF(INDEX(Table1[DISKON],A:A)=0,"",INDEX(Table1[DISKON],A:A))</f>
        <v/>
      </c>
      <c r="J448" s="75" t="str">
        <f>IF(INDEX(Table1[DISKON NOTA],A:A)=0,"",INDEX(Table1[DISKON NOTA],A:A))</f>
        <v/>
      </c>
      <c r="K448" s="7">
        <f>INDEX(Table1[ISI_CONV],A:A)</f>
        <v>2</v>
      </c>
      <c r="L448" s="76">
        <f>INDEX(Table1[NOTA TOKO],Table4[[#This Row],[ROWID]])</f>
        <v>3615</v>
      </c>
      <c r="M448" s="74" t="str">
        <f>Table4[[#This Row],[SALES DICT]]</f>
        <v>H</v>
      </c>
      <c r="N448" s="74" t="str">
        <f>INDEX(Table1[TOKO-KOTA_H],A:A)</f>
        <v>WIJAYA KUSUMA-SLEMAN</v>
      </c>
      <c r="O448" s="74" t="str">
        <f>IF(INDEX(Table1[KODE BARANG],A:A)=0,"",INDEX(Table1[KODE BARANG],A:A))</f>
        <v>STB-VN18</v>
      </c>
      <c r="P448" s="74" t="str">
        <f>INDEX(Table1[NAMA BARANG],A:A)</f>
        <v>STABILLO VANCO 2W HL 219 ZENDI</v>
      </c>
      <c r="Q448" s="74" t="str">
        <f>INDEX(Table1[ADA DI DAFTAR STOCK?],A:A)</f>
        <v>ADA</v>
      </c>
      <c r="R448" s="71" t="str">
        <f>SUBSTITUTE(_xlfn.NUMBERVALUE(Table4[[#This Row],[JUMLAH]],",","."),",",".")</f>
        <v>2</v>
      </c>
      <c r="S448" s="74" t="str">
        <f>INDEX(Table1[SATUAN_CONV],A:A)</f>
        <v>LSN</v>
      </c>
      <c r="T448" s="10" t="str">
        <f>SUBSTITUTE(_xlfn.NUMBERVALUE(Table4[[#This Row],[HARGA]],",","."),",",".")</f>
        <v>17500</v>
      </c>
      <c r="U448" s="12" t="str">
        <f>SUBSTITUTE(Table4[[#This Row],[DISKON]],",",".")</f>
        <v/>
      </c>
      <c r="V448" s="77" t="str">
        <f>SUBSTITUTE(Table4[[#This Row],[DISKON NOTA]],",",".")</f>
        <v/>
      </c>
      <c r="W448" s="78">
        <f>INDEX(Table1[TANGGAL NOTA_H],A:A)</f>
        <v>45533</v>
      </c>
      <c r="X448" s="78" t="str">
        <f>IF(INDEX(Table1[TANGGAL GUDANG_H],A:A)="","",INDEX(Table1[TANGGAL GUDANG_H],A:A))</f>
        <v/>
      </c>
      <c r="Y448" s="78">
        <f>INDEX(Table1[TANGGAL UPDATE_H],A:A)</f>
        <v>45535</v>
      </c>
      <c r="Z448" s="74" t="str">
        <f>INDEX(Table1[KOMENTAR_H],A:A)</f>
        <v/>
      </c>
      <c r="AA448" s="74"/>
      <c r="AB448" s="74">
        <f>IF(Table4[[#This Row],[DISKON]]="",Table4[[#This Row],[HARGA]],Table4[[#This Row],[HARGA]]*Table4[[#This Row],[DISKON]])</f>
        <v>17500</v>
      </c>
      <c r="AC448" s="74">
        <f>Table4[[#This Row],[TATAL DISKON]]*Table4[[#This Row],[JUMLAH]]</f>
        <v>35000</v>
      </c>
      <c r="AD448" s="74" t="str">
        <f>CONCATENATE(Table4[[#This Row],[SALES_C]],Table4[[#This Row],[NOTA TOKO]])</f>
        <v>H3615</v>
      </c>
      <c r="AE448" s="74">
        <f>INDEX(Table1[I],'4'!A:A)</f>
        <v>0</v>
      </c>
      <c r="AF448" s="74" t="e">
        <f>IF(Table4[[#This Row],[Column2]]="","",MATCH(Table4[[#This Row],[Column2]],AM:AM,0))</f>
        <v>#N/A</v>
      </c>
      <c r="AG448" s="74" t="str">
        <f>CONCATENATE(Table4[[#This Row],[TOKO-KOTA]],"_",Table4[[#This Row],[NAMA BARANG]])</f>
        <v>WIJAYA KUSUMA-SLEMAN_STABILLO VANCO 2W HL 219 ZENDI</v>
      </c>
      <c r="AH448" s="74" t="str">
        <f>CONCATENATE(Table4[[#This Row],[CONCAT_TOKO KOTA + NAMA BARANG]],"_",Table4[[#This Row],[HARGA_C]])</f>
        <v>WIJAYA KUSUMA-SLEMAN_STABILLO VANCO 2W HL 219 ZENDI_17500</v>
      </c>
      <c r="AI448" s="74"/>
      <c r="AK448" s="64">
        <v>2962</v>
      </c>
      <c r="AL448" s="8" t="s">
        <v>8476</v>
      </c>
      <c r="AM448" t="str">
        <f t="shared" si="6"/>
        <v>H2962</v>
      </c>
      <c r="AN448" t="e">
        <f>IF(Table10[[#This Row],[Column3]]="","",MATCH(Table10[[#This Row],[Column3]],AD:AD,0))</f>
        <v>#N/A</v>
      </c>
    </row>
    <row r="449" spans="1:40" ht="13.5" thickBot="1">
      <c r="A449" s="73">
        <v>508</v>
      </c>
      <c r="C449" s="74">
        <f>ROW()</f>
        <v>449</v>
      </c>
      <c r="D449" s="74">
        <f>INDEX(Table1[ROWID],A:A)</f>
        <v>499</v>
      </c>
      <c r="E449" s="74" t="str">
        <f>INDEX(Table1[//DBS],A:A)</f>
        <v/>
      </c>
      <c r="F449" s="74">
        <f>INDEX(Table1[HARGA_CONV],A:A)</f>
        <v>17500</v>
      </c>
      <c r="G449" s="74" t="str">
        <f>IF(INDEX(Table1[SALES_H],Table4[[#This Row],[ROWID]])=0,"",INDEX(Table1[SALES_H],Table4[[#This Row],[ROWID]]))</f>
        <v>KO</v>
      </c>
      <c r="H449" s="74" t="str">
        <f>IF(Table4[[#This Row],[SALES]]="","",INDEX(SALES_DICT[2],MATCH(Table4[[#This Row],[SALES]],SALES_DICT[1],0)))</f>
        <v>H</v>
      </c>
      <c r="I449" s="75" t="str">
        <f>IF(INDEX(Table1[DISKON],A:A)=0,"",INDEX(Table1[DISKON],A:A))</f>
        <v/>
      </c>
      <c r="J449" s="75" t="str">
        <f>IF(INDEX(Table1[DISKON NOTA],A:A)=0,"",INDEX(Table1[DISKON NOTA],A:A))</f>
        <v/>
      </c>
      <c r="K449" s="7">
        <f>INDEX(Table1[ISI_CONV],A:A)</f>
        <v>2</v>
      </c>
      <c r="L449" s="76">
        <f>INDEX(Table1[NOTA TOKO],Table4[[#This Row],[ROWID]])</f>
        <v>3615</v>
      </c>
      <c r="M449" s="74" t="str">
        <f>Table4[[#This Row],[SALES DICT]]</f>
        <v>H</v>
      </c>
      <c r="N449" s="74" t="str">
        <f>INDEX(Table1[TOKO-KOTA_H],A:A)</f>
        <v>WIJAYA KUSUMA-SLEMAN</v>
      </c>
      <c r="O449" s="74" t="str">
        <f>IF(INDEX(Table1[KODE BARANG],A:A)=0,"",INDEX(Table1[KODE BARANG],A:A))</f>
        <v/>
      </c>
      <c r="P449" s="74" t="str">
        <f>INDEX(Table1[NAMA BARANG],A:A)</f>
        <v>STABILLO HL 220</v>
      </c>
      <c r="Q449" s="74" t="str">
        <f>INDEX(Table1[ADA DI DAFTAR STOCK?],A:A)</f>
        <v>TIDAK ADA</v>
      </c>
      <c r="R449" s="71" t="str">
        <f>SUBSTITUTE(_xlfn.NUMBERVALUE(Table4[[#This Row],[JUMLAH]],",","."),",",".")</f>
        <v>2</v>
      </c>
      <c r="S449" s="74" t="str">
        <f>INDEX(Table1[SATUAN_CONV],A:A)</f>
        <v>LSN</v>
      </c>
      <c r="T449" s="10" t="str">
        <f>SUBSTITUTE(_xlfn.NUMBERVALUE(Table4[[#This Row],[HARGA]],",","."),",",".")</f>
        <v>17500</v>
      </c>
      <c r="U449" s="12" t="str">
        <f>SUBSTITUTE(Table4[[#This Row],[DISKON]],",",".")</f>
        <v/>
      </c>
      <c r="V449" s="77" t="str">
        <f>SUBSTITUTE(Table4[[#This Row],[DISKON NOTA]],",",".")</f>
        <v/>
      </c>
      <c r="W449" s="78">
        <f>INDEX(Table1[TANGGAL NOTA_H],A:A)</f>
        <v>45533</v>
      </c>
      <c r="X449" s="78" t="str">
        <f>IF(INDEX(Table1[TANGGAL GUDANG_H],A:A)="","",INDEX(Table1[TANGGAL GUDANG_H],A:A))</f>
        <v/>
      </c>
      <c r="Y449" s="78">
        <f>INDEX(Table1[TANGGAL UPDATE_H],A:A)</f>
        <v>45535</v>
      </c>
      <c r="Z449" s="74" t="str">
        <f>INDEX(Table1[KOMENTAR_H],A:A)</f>
        <v/>
      </c>
      <c r="AA449" s="74"/>
      <c r="AB449" s="74">
        <f>IF(Table4[[#This Row],[DISKON]]="",Table4[[#This Row],[HARGA]],Table4[[#This Row],[HARGA]]*Table4[[#This Row],[DISKON]])</f>
        <v>17500</v>
      </c>
      <c r="AC449" s="74">
        <f>Table4[[#This Row],[TATAL DISKON]]*Table4[[#This Row],[JUMLAH]]</f>
        <v>35000</v>
      </c>
      <c r="AD449" s="74" t="str">
        <f>CONCATENATE(Table4[[#This Row],[SALES_C]],Table4[[#This Row],[NOTA TOKO]])</f>
        <v>H3615</v>
      </c>
      <c r="AE449" s="74">
        <f>INDEX(Table1[I],'4'!A:A)</f>
        <v>0</v>
      </c>
      <c r="AF449" s="74" t="e">
        <f>IF(Table4[[#This Row],[Column2]]="","",MATCH(Table4[[#This Row],[Column2]],AM:AM,0))</f>
        <v>#N/A</v>
      </c>
      <c r="AG449" s="74" t="str">
        <f>CONCATENATE(Table4[[#This Row],[TOKO-KOTA]],"_",Table4[[#This Row],[NAMA BARANG]])</f>
        <v>WIJAYA KUSUMA-SLEMAN_STABILLO HL 220</v>
      </c>
      <c r="AH449" s="74" t="str">
        <f>CONCATENATE(Table4[[#This Row],[CONCAT_TOKO KOTA + NAMA BARANG]],"_",Table4[[#This Row],[HARGA_C]])</f>
        <v>WIJAYA KUSUMA-SLEMAN_STABILLO HL 220_17500</v>
      </c>
      <c r="AI449" s="74"/>
      <c r="AK449" s="64">
        <v>2962</v>
      </c>
      <c r="AL449" s="8" t="s">
        <v>8476</v>
      </c>
      <c r="AM449" t="str">
        <f t="shared" si="6"/>
        <v>H2962</v>
      </c>
      <c r="AN449" t="e">
        <f>IF(Table10[[#This Row],[Column3]]="","",MATCH(Table10[[#This Row],[Column3]],AD:AD,0))</f>
        <v>#N/A</v>
      </c>
    </row>
    <row r="450" spans="1:40" ht="13.5" thickBot="1">
      <c r="A450" s="73">
        <v>509</v>
      </c>
      <c r="C450" s="74">
        <f>ROW()</f>
        <v>450</v>
      </c>
      <c r="D450" s="74">
        <f>INDEX(Table1[ROWID],A:A)</f>
        <v>499</v>
      </c>
      <c r="E450" s="74" t="str">
        <f>INDEX(Table1[//DBS],A:A)</f>
        <v/>
      </c>
      <c r="F450" s="74">
        <f>INDEX(Table1[HARGA_CONV],A:A)</f>
        <v>105000</v>
      </c>
      <c r="G450" s="74" t="str">
        <f>IF(INDEX(Table1[SALES_H],Table4[[#This Row],[ROWID]])=0,"",INDEX(Table1[SALES_H],Table4[[#This Row],[ROWID]]))</f>
        <v>KO</v>
      </c>
      <c r="H450" s="74" t="str">
        <f>IF(Table4[[#This Row],[SALES]]="","",INDEX(SALES_DICT[2],MATCH(Table4[[#This Row],[SALES]],SALES_DICT[1],0)))</f>
        <v>H</v>
      </c>
      <c r="I450" s="75" t="str">
        <f>IF(INDEX(Table1[DISKON],A:A)=0,"",INDEX(Table1[DISKON],A:A))</f>
        <v/>
      </c>
      <c r="J450" s="75" t="str">
        <f>IF(INDEX(Table1[DISKON NOTA],A:A)=0,"",INDEX(Table1[DISKON NOTA],A:A))</f>
        <v/>
      </c>
      <c r="K450" s="7">
        <f>INDEX(Table1[ISI_CONV],A:A)</f>
        <v>2</v>
      </c>
      <c r="L450" s="76">
        <f>INDEX(Table1[NOTA TOKO],Table4[[#This Row],[ROWID]])</f>
        <v>3615</v>
      </c>
      <c r="M450" s="74" t="str">
        <f>Table4[[#This Row],[SALES DICT]]</f>
        <v>H</v>
      </c>
      <c r="N450" s="74" t="str">
        <f>INDEX(Table1[TOKO-KOTA_H],A:A)</f>
        <v>WIJAYA KUSUMA-SLEMAN</v>
      </c>
      <c r="O450" s="74" t="str">
        <f>IF(INDEX(Table1[KODE BARANG],A:A)=0,"",INDEX(Table1[KODE BARANG],A:A))</f>
        <v/>
      </c>
      <c r="P450" s="74" t="str">
        <f>INDEX(Table1[NAMA BARANG],A:A)</f>
        <v>CLIP BULLDOG 6</v>
      </c>
      <c r="Q450" s="74" t="str">
        <f>INDEX(Table1[ADA DI DAFTAR STOCK?],A:A)</f>
        <v>TIDAK ADA</v>
      </c>
      <c r="R450" s="71" t="str">
        <f>SUBSTITUTE(_xlfn.NUMBERVALUE(Table4[[#This Row],[JUMLAH]],",","."),",",".")</f>
        <v>2</v>
      </c>
      <c r="S450" s="74" t="str">
        <f>INDEX(Table1[SATUAN_CONV],A:A)</f>
        <v>LSN</v>
      </c>
      <c r="T450" s="10" t="str">
        <f>SUBSTITUTE(_xlfn.NUMBERVALUE(Table4[[#This Row],[HARGA]],",","."),",",".")</f>
        <v>105000</v>
      </c>
      <c r="U450" s="12" t="str">
        <f>SUBSTITUTE(Table4[[#This Row],[DISKON]],",",".")</f>
        <v/>
      </c>
      <c r="V450" s="77" t="str">
        <f>SUBSTITUTE(Table4[[#This Row],[DISKON NOTA]],",",".")</f>
        <v/>
      </c>
      <c r="W450" s="78">
        <f>INDEX(Table1[TANGGAL NOTA_H],A:A)</f>
        <v>45533</v>
      </c>
      <c r="X450" s="78" t="str">
        <f>IF(INDEX(Table1[TANGGAL GUDANG_H],A:A)="","",INDEX(Table1[TANGGAL GUDANG_H],A:A))</f>
        <v/>
      </c>
      <c r="Y450" s="78">
        <f>INDEX(Table1[TANGGAL UPDATE_H],A:A)</f>
        <v>45535</v>
      </c>
      <c r="Z450" s="74" t="str">
        <f>INDEX(Table1[KOMENTAR_H],A:A)</f>
        <v/>
      </c>
      <c r="AA450" s="74"/>
      <c r="AB450" s="74">
        <f>IF(Table4[[#This Row],[DISKON]]="",Table4[[#This Row],[HARGA]],Table4[[#This Row],[HARGA]]*Table4[[#This Row],[DISKON]])</f>
        <v>105000</v>
      </c>
      <c r="AC450" s="74">
        <f>Table4[[#This Row],[TATAL DISKON]]*Table4[[#This Row],[JUMLAH]]</f>
        <v>210000</v>
      </c>
      <c r="AD450" s="74" t="str">
        <f>CONCATENATE(Table4[[#This Row],[SALES_C]],Table4[[#This Row],[NOTA TOKO]])</f>
        <v>H3615</v>
      </c>
      <c r="AE450" s="74">
        <f>INDEX(Table1[I],'4'!A:A)</f>
        <v>0</v>
      </c>
      <c r="AF450" s="74" t="e">
        <f>IF(Table4[[#This Row],[Column2]]="","",MATCH(Table4[[#This Row],[Column2]],AM:AM,0))</f>
        <v>#N/A</v>
      </c>
      <c r="AG450" s="74" t="str">
        <f>CONCATENATE(Table4[[#This Row],[TOKO-KOTA]],"_",Table4[[#This Row],[NAMA BARANG]])</f>
        <v>WIJAYA KUSUMA-SLEMAN_CLIP BULLDOG 6</v>
      </c>
      <c r="AH450" s="74" t="str">
        <f>CONCATENATE(Table4[[#This Row],[CONCAT_TOKO KOTA + NAMA BARANG]],"_",Table4[[#This Row],[HARGA_C]])</f>
        <v>WIJAYA KUSUMA-SLEMAN_CLIP BULLDOG 6_105000</v>
      </c>
      <c r="AI450" s="74"/>
      <c r="AK450" s="64">
        <v>2962</v>
      </c>
      <c r="AL450" s="8" t="s">
        <v>8476</v>
      </c>
      <c r="AM450" t="str">
        <f t="shared" ref="AM450:AM513" si="7">CONCATENATE(AL450,AK450)</f>
        <v>H2962</v>
      </c>
      <c r="AN450" t="e">
        <f>IF(Table10[[#This Row],[Column3]]="","",MATCH(Table10[[#This Row],[Column3]],AD:AD,0))</f>
        <v>#N/A</v>
      </c>
    </row>
    <row r="451" spans="1:40" ht="13.5" thickBot="1">
      <c r="A451" s="73">
        <v>510</v>
      </c>
      <c r="C451" s="74">
        <f>ROW()</f>
        <v>451</v>
      </c>
      <c r="D451" s="74">
        <f>INDEX(Table1[ROWID],A:A)</f>
        <v>499</v>
      </c>
      <c r="E451" s="74" t="str">
        <f>INDEX(Table1[//DBS],A:A)</f>
        <v/>
      </c>
      <c r="F451" s="74">
        <f>INDEX(Table1[HARGA_CONV],A:A)</f>
        <v>30000</v>
      </c>
      <c r="G451" s="74" t="str">
        <f>IF(INDEX(Table1[SALES_H],Table4[[#This Row],[ROWID]])=0,"",INDEX(Table1[SALES_H],Table4[[#This Row],[ROWID]]))</f>
        <v>KO</v>
      </c>
      <c r="H451" s="74" t="str">
        <f>IF(Table4[[#This Row],[SALES]]="","",INDEX(SALES_DICT[2],MATCH(Table4[[#This Row],[SALES]],SALES_DICT[1],0)))</f>
        <v>H</v>
      </c>
      <c r="I451" s="75" t="str">
        <f>IF(INDEX(Table1[DISKON],A:A)=0,"",INDEX(Table1[DISKON],A:A))</f>
        <v/>
      </c>
      <c r="J451" s="75" t="str">
        <f>IF(INDEX(Table1[DISKON NOTA],A:A)=0,"",INDEX(Table1[DISKON NOTA],A:A))</f>
        <v/>
      </c>
      <c r="K451" s="7">
        <f>INDEX(Table1[ISI_CONV],A:A)</f>
        <v>1</v>
      </c>
      <c r="L451" s="76">
        <f>INDEX(Table1[NOTA TOKO],Table4[[#This Row],[ROWID]])</f>
        <v>3615</v>
      </c>
      <c r="M451" s="74" t="str">
        <f>Table4[[#This Row],[SALES DICT]]</f>
        <v>H</v>
      </c>
      <c r="N451" s="74" t="str">
        <f>INDEX(Table1[TOKO-KOTA_H],A:A)</f>
        <v>WIJAYA KUSUMA-SLEMAN</v>
      </c>
      <c r="O451" s="74" t="str">
        <f>IF(INDEX(Table1[KODE BARANG],A:A)=0,"",INDEX(Table1[KODE BARANG],A:A))</f>
        <v/>
      </c>
      <c r="P451" s="74" t="str">
        <f>INDEX(Table1[NAMA BARANG],A:A)</f>
        <v>ASAHAN TOPLES SH 002</v>
      </c>
      <c r="Q451" s="74" t="str">
        <f>INDEX(Table1[ADA DI DAFTAR STOCK?],A:A)</f>
        <v>TIDAK ADA</v>
      </c>
      <c r="R451" s="71" t="str">
        <f>SUBSTITUTE(_xlfn.NUMBERVALUE(Table4[[#This Row],[JUMLAH]],",","."),",",".")</f>
        <v>1</v>
      </c>
      <c r="S451" s="74" t="str">
        <f>INDEX(Table1[SATUAN_CONV],A:A)</f>
        <v>BOX</v>
      </c>
      <c r="T451" s="10" t="str">
        <f>SUBSTITUTE(_xlfn.NUMBERVALUE(Table4[[#This Row],[HARGA]],",","."),",",".")</f>
        <v>30000</v>
      </c>
      <c r="U451" s="12" t="str">
        <f>SUBSTITUTE(Table4[[#This Row],[DISKON]],",",".")</f>
        <v/>
      </c>
      <c r="V451" s="77" t="str">
        <f>SUBSTITUTE(Table4[[#This Row],[DISKON NOTA]],",",".")</f>
        <v/>
      </c>
      <c r="W451" s="78">
        <f>INDEX(Table1[TANGGAL NOTA_H],A:A)</f>
        <v>45533</v>
      </c>
      <c r="X451" s="78" t="str">
        <f>IF(INDEX(Table1[TANGGAL GUDANG_H],A:A)="","",INDEX(Table1[TANGGAL GUDANG_H],A:A))</f>
        <v/>
      </c>
      <c r="Y451" s="78">
        <f>INDEX(Table1[TANGGAL UPDATE_H],A:A)</f>
        <v>45535</v>
      </c>
      <c r="Z451" s="74" t="str">
        <f>INDEX(Table1[KOMENTAR_H],A:A)</f>
        <v/>
      </c>
      <c r="AA451" s="74"/>
      <c r="AB451" s="74">
        <f>IF(Table4[[#This Row],[DISKON]]="",Table4[[#This Row],[HARGA]],Table4[[#This Row],[HARGA]]*Table4[[#This Row],[DISKON]])</f>
        <v>30000</v>
      </c>
      <c r="AC451" s="74">
        <f>Table4[[#This Row],[TATAL DISKON]]*Table4[[#This Row],[JUMLAH]]</f>
        <v>30000</v>
      </c>
      <c r="AD451" s="74" t="str">
        <f>CONCATENATE(Table4[[#This Row],[SALES_C]],Table4[[#This Row],[NOTA TOKO]])</f>
        <v>H3615</v>
      </c>
      <c r="AE451" s="74">
        <f>INDEX(Table1[I],'4'!A:A)</f>
        <v>0</v>
      </c>
      <c r="AF451" s="74" t="e">
        <f>IF(Table4[[#This Row],[Column2]]="","",MATCH(Table4[[#This Row],[Column2]],AM:AM,0))</f>
        <v>#N/A</v>
      </c>
      <c r="AG451" s="74" t="str">
        <f>CONCATENATE(Table4[[#This Row],[TOKO-KOTA]],"_",Table4[[#This Row],[NAMA BARANG]])</f>
        <v>WIJAYA KUSUMA-SLEMAN_ASAHAN TOPLES SH 002</v>
      </c>
      <c r="AH451" s="74" t="str">
        <f>CONCATENATE(Table4[[#This Row],[CONCAT_TOKO KOTA + NAMA BARANG]],"_",Table4[[#This Row],[HARGA_C]])</f>
        <v>WIJAYA KUSUMA-SLEMAN_ASAHAN TOPLES SH 002_30000</v>
      </c>
      <c r="AI451" s="74"/>
      <c r="AK451" s="64">
        <v>2962</v>
      </c>
      <c r="AL451" s="8" t="s">
        <v>8476</v>
      </c>
      <c r="AM451" t="str">
        <f t="shared" si="7"/>
        <v>H2962</v>
      </c>
      <c r="AN451" t="e">
        <f>IF(Table10[[#This Row],[Column3]]="","",MATCH(Table10[[#This Row],[Column3]],AD:AD,0))</f>
        <v>#N/A</v>
      </c>
    </row>
    <row r="452" spans="1:40" ht="13.5" thickBot="1">
      <c r="A452" s="73">
        <v>511</v>
      </c>
      <c r="C452" s="74">
        <f>ROW()</f>
        <v>452</v>
      </c>
      <c r="D452" s="74">
        <f>INDEX(Table1[ROWID],A:A)</f>
        <v>499</v>
      </c>
      <c r="E452" s="74">
        <f>INDEX(Table1[//DBS],A:A)</f>
        <v>181</v>
      </c>
      <c r="F452" s="74">
        <f>INDEX(Table1[HARGA_CONV],A:A)</f>
        <v>12500</v>
      </c>
      <c r="G452" s="74" t="str">
        <f>IF(INDEX(Table1[SALES_H],Table4[[#This Row],[ROWID]])=0,"",INDEX(Table1[SALES_H],Table4[[#This Row],[ROWID]]))</f>
        <v>KO</v>
      </c>
      <c r="H452" s="74" t="str">
        <f>IF(Table4[[#This Row],[SALES]]="","",INDEX(SALES_DICT[2],MATCH(Table4[[#This Row],[SALES]],SALES_DICT[1],0)))</f>
        <v>H</v>
      </c>
      <c r="I452" s="75" t="str">
        <f>IF(INDEX(Table1[DISKON],A:A)=0,"",INDEX(Table1[DISKON],A:A))</f>
        <v/>
      </c>
      <c r="J452" s="75" t="str">
        <f>IF(INDEX(Table1[DISKON NOTA],A:A)=0,"",INDEX(Table1[DISKON NOTA],A:A))</f>
        <v/>
      </c>
      <c r="K452" s="7">
        <f>INDEX(Table1[ISI_CONV],A:A)</f>
        <v>1</v>
      </c>
      <c r="L452" s="76">
        <f>INDEX(Table1[NOTA TOKO],Table4[[#This Row],[ROWID]])</f>
        <v>3615</v>
      </c>
      <c r="M452" s="74" t="str">
        <f>Table4[[#This Row],[SALES DICT]]</f>
        <v>H</v>
      </c>
      <c r="N452" s="74" t="str">
        <f>INDEX(Table1[TOKO-KOTA_H],A:A)</f>
        <v>WIJAYA KUSUMA-SLEMAN</v>
      </c>
      <c r="O452" s="74" t="str">
        <f>IF(INDEX(Table1[KODE BARANG],A:A)=0,"",INDEX(Table1[KODE BARANG],A:A))</f>
        <v>ASA-PY139</v>
      </c>
      <c r="P452" s="74" t="str">
        <f>INDEX(Table1[NAMA BARANG],A:A)</f>
        <v>ASAHAN PAYU 830 KUPU-KUPU</v>
      </c>
      <c r="Q452" s="74" t="str">
        <f>INDEX(Table1[ADA DI DAFTAR STOCK?],A:A)</f>
        <v>ADA</v>
      </c>
      <c r="R452" s="71" t="str">
        <f>SUBSTITUTE(_xlfn.NUMBERVALUE(Table4[[#This Row],[JUMLAH]],",","."),",",".")</f>
        <v>1</v>
      </c>
      <c r="S452" s="74" t="str">
        <f>INDEX(Table1[SATUAN_CONV],A:A)</f>
        <v>BOX</v>
      </c>
      <c r="T452" s="10" t="str">
        <f>SUBSTITUTE(_xlfn.NUMBERVALUE(Table4[[#This Row],[HARGA]],",","."),",",".")</f>
        <v>12500</v>
      </c>
      <c r="U452" s="12" t="str">
        <f>SUBSTITUTE(Table4[[#This Row],[DISKON]],",",".")</f>
        <v/>
      </c>
      <c r="V452" s="77" t="str">
        <f>SUBSTITUTE(Table4[[#This Row],[DISKON NOTA]],",",".")</f>
        <v/>
      </c>
      <c r="W452" s="78">
        <f>INDEX(Table1[TANGGAL NOTA_H],A:A)</f>
        <v>45533</v>
      </c>
      <c r="X452" s="78" t="str">
        <f>IF(INDEX(Table1[TANGGAL GUDANG_H],A:A)="","",INDEX(Table1[TANGGAL GUDANG_H],A:A))</f>
        <v/>
      </c>
      <c r="Y452" s="78">
        <f>INDEX(Table1[TANGGAL UPDATE_H],A:A)</f>
        <v>45535</v>
      </c>
      <c r="Z452" s="74" t="str">
        <f>INDEX(Table1[KOMENTAR_H],A:A)</f>
        <v/>
      </c>
      <c r="AA452" s="74"/>
      <c r="AB452" s="74">
        <f>IF(Table4[[#This Row],[DISKON]]="",Table4[[#This Row],[HARGA]],Table4[[#This Row],[HARGA]]*Table4[[#This Row],[DISKON]])</f>
        <v>12500</v>
      </c>
      <c r="AC452" s="74">
        <f>Table4[[#This Row],[TATAL DISKON]]*Table4[[#This Row],[JUMLAH]]</f>
        <v>12500</v>
      </c>
      <c r="AD452" s="74" t="str">
        <f>CONCATENATE(Table4[[#This Row],[SALES_C]],Table4[[#This Row],[NOTA TOKO]])</f>
        <v>H3615</v>
      </c>
      <c r="AE452" s="74">
        <f>INDEX(Table1[I],'4'!A:A)</f>
        <v>0</v>
      </c>
      <c r="AF452" s="74" t="e">
        <f>IF(Table4[[#This Row],[Column2]]="","",MATCH(Table4[[#This Row],[Column2]],AM:AM,0))</f>
        <v>#N/A</v>
      </c>
      <c r="AG452" s="74" t="str">
        <f>CONCATENATE(Table4[[#This Row],[TOKO-KOTA]],"_",Table4[[#This Row],[NAMA BARANG]])</f>
        <v>WIJAYA KUSUMA-SLEMAN_ASAHAN PAYU 830 KUPU-KUPU</v>
      </c>
      <c r="AH452" s="74" t="str">
        <f>CONCATENATE(Table4[[#This Row],[CONCAT_TOKO KOTA + NAMA BARANG]],"_",Table4[[#This Row],[HARGA_C]])</f>
        <v>WIJAYA KUSUMA-SLEMAN_ASAHAN PAYU 830 KUPU-KUPU_12500</v>
      </c>
      <c r="AI452" s="74"/>
      <c r="AK452" s="64">
        <v>2962</v>
      </c>
      <c r="AL452" s="8" t="s">
        <v>8476</v>
      </c>
      <c r="AM452" t="str">
        <f t="shared" si="7"/>
        <v>H2962</v>
      </c>
      <c r="AN452" t="e">
        <f>IF(Table10[[#This Row],[Column3]]="","",MATCH(Table10[[#This Row],[Column3]],AD:AD,0))</f>
        <v>#N/A</v>
      </c>
    </row>
    <row r="453" spans="1:40" ht="13.5" thickBot="1">
      <c r="A453" s="73">
        <v>512</v>
      </c>
      <c r="C453" s="74">
        <f>ROW()</f>
        <v>453</v>
      </c>
      <c r="D453" s="74">
        <f>INDEX(Table1[ROWID],A:A)</f>
        <v>499</v>
      </c>
      <c r="E453" s="74">
        <f>INDEX(Table1[//DBS],A:A)</f>
        <v>171</v>
      </c>
      <c r="F453" s="74">
        <f>INDEX(Table1[HARGA_CONV],A:A)</f>
        <v>12500</v>
      </c>
      <c r="G453" s="74" t="str">
        <f>IF(INDEX(Table1[SALES_H],Table4[[#This Row],[ROWID]])=0,"",INDEX(Table1[SALES_H],Table4[[#This Row],[ROWID]]))</f>
        <v>KO</v>
      </c>
      <c r="H453" s="74" t="str">
        <f>IF(Table4[[#This Row],[SALES]]="","",INDEX(SALES_DICT[2],MATCH(Table4[[#This Row],[SALES]],SALES_DICT[1],0)))</f>
        <v>H</v>
      </c>
      <c r="I453" s="75" t="str">
        <f>IF(INDEX(Table1[DISKON],A:A)=0,"",INDEX(Table1[DISKON],A:A))</f>
        <v/>
      </c>
      <c r="J453" s="75" t="str">
        <f>IF(INDEX(Table1[DISKON NOTA],A:A)=0,"",INDEX(Table1[DISKON NOTA],A:A))</f>
        <v/>
      </c>
      <c r="K453" s="7">
        <f>INDEX(Table1[ISI_CONV],A:A)</f>
        <v>1</v>
      </c>
      <c r="L453" s="76">
        <f>INDEX(Table1[NOTA TOKO],Table4[[#This Row],[ROWID]])</f>
        <v>3615</v>
      </c>
      <c r="M453" s="74" t="str">
        <f>Table4[[#This Row],[SALES DICT]]</f>
        <v>H</v>
      </c>
      <c r="N453" s="74" t="str">
        <f>INDEX(Table1[TOKO-KOTA_H],A:A)</f>
        <v>WIJAYA KUSUMA-SLEMAN</v>
      </c>
      <c r="O453" s="74" t="str">
        <f>IF(INDEX(Table1[KODE BARANG],A:A)=0,"",INDEX(Table1[KODE BARANG],A:A))</f>
        <v>ASA-PY129</v>
      </c>
      <c r="P453" s="74" t="str">
        <f>INDEX(Table1[NAMA BARANG],A:A)</f>
        <v>ASAHAN PAYU 831 IKAN</v>
      </c>
      <c r="Q453" s="74" t="str">
        <f>INDEX(Table1[ADA DI DAFTAR STOCK?],A:A)</f>
        <v>ADA</v>
      </c>
      <c r="R453" s="71" t="str">
        <f>SUBSTITUTE(_xlfn.NUMBERVALUE(Table4[[#This Row],[JUMLAH]],",","."),",",".")</f>
        <v>1</v>
      </c>
      <c r="S453" s="74" t="str">
        <f>INDEX(Table1[SATUAN_CONV],A:A)</f>
        <v>BOX</v>
      </c>
      <c r="T453" s="10" t="str">
        <f>SUBSTITUTE(_xlfn.NUMBERVALUE(Table4[[#This Row],[HARGA]],",","."),",",".")</f>
        <v>12500</v>
      </c>
      <c r="U453" s="12" t="str">
        <f>SUBSTITUTE(Table4[[#This Row],[DISKON]],",",".")</f>
        <v/>
      </c>
      <c r="V453" s="77" t="str">
        <f>SUBSTITUTE(Table4[[#This Row],[DISKON NOTA]],",",".")</f>
        <v/>
      </c>
      <c r="W453" s="78">
        <f>INDEX(Table1[TANGGAL NOTA_H],A:A)</f>
        <v>45533</v>
      </c>
      <c r="X453" s="78" t="str">
        <f>IF(INDEX(Table1[TANGGAL GUDANG_H],A:A)="","",INDEX(Table1[TANGGAL GUDANG_H],A:A))</f>
        <v/>
      </c>
      <c r="Y453" s="78">
        <f>INDEX(Table1[TANGGAL UPDATE_H],A:A)</f>
        <v>45535</v>
      </c>
      <c r="Z453" s="74" t="str">
        <f>INDEX(Table1[KOMENTAR_H],A:A)</f>
        <v/>
      </c>
      <c r="AA453" s="74"/>
      <c r="AB453" s="74">
        <f>IF(Table4[[#This Row],[DISKON]]="",Table4[[#This Row],[HARGA]],Table4[[#This Row],[HARGA]]*Table4[[#This Row],[DISKON]])</f>
        <v>12500</v>
      </c>
      <c r="AC453" s="74">
        <f>Table4[[#This Row],[TATAL DISKON]]*Table4[[#This Row],[JUMLAH]]</f>
        <v>12500</v>
      </c>
      <c r="AD453" s="74" t="str">
        <f>CONCATENATE(Table4[[#This Row],[SALES_C]],Table4[[#This Row],[NOTA TOKO]])</f>
        <v>H3615</v>
      </c>
      <c r="AE453" s="74">
        <f>INDEX(Table1[I],'4'!A:A)</f>
        <v>0</v>
      </c>
      <c r="AF453" s="74" t="e">
        <f>IF(Table4[[#This Row],[Column2]]="","",MATCH(Table4[[#This Row],[Column2]],AM:AM,0))</f>
        <v>#N/A</v>
      </c>
      <c r="AG453" s="74" t="str">
        <f>CONCATENATE(Table4[[#This Row],[TOKO-KOTA]],"_",Table4[[#This Row],[NAMA BARANG]])</f>
        <v>WIJAYA KUSUMA-SLEMAN_ASAHAN PAYU 831 IKAN</v>
      </c>
      <c r="AH453" s="74" t="str">
        <f>CONCATENATE(Table4[[#This Row],[CONCAT_TOKO KOTA + NAMA BARANG]],"_",Table4[[#This Row],[HARGA_C]])</f>
        <v>WIJAYA KUSUMA-SLEMAN_ASAHAN PAYU 831 IKAN_12500</v>
      </c>
      <c r="AI453" s="74"/>
      <c r="AK453" s="64">
        <v>2962</v>
      </c>
      <c r="AL453" s="8" t="s">
        <v>8476</v>
      </c>
      <c r="AM453" t="str">
        <f t="shared" si="7"/>
        <v>H2962</v>
      </c>
      <c r="AN453" t="e">
        <f>IF(Table10[[#This Row],[Column3]]="","",MATCH(Table10[[#This Row],[Column3]],AD:AD,0))</f>
        <v>#N/A</v>
      </c>
    </row>
    <row r="454" spans="1:40" ht="13.5" thickBot="1">
      <c r="A454" s="73">
        <v>513</v>
      </c>
      <c r="C454" s="74">
        <f>ROW()</f>
        <v>454</v>
      </c>
      <c r="D454" s="74">
        <f>INDEX(Table1[ROWID],A:A)</f>
        <v>499</v>
      </c>
      <c r="E454" s="74">
        <f>INDEX(Table1[//DBS],A:A)</f>
        <v>97</v>
      </c>
      <c r="F454" s="74">
        <f>INDEX(Table1[HARGA_CONV],A:A)</f>
        <v>67500</v>
      </c>
      <c r="G454" s="74" t="str">
        <f>IF(INDEX(Table1[SALES_H],Table4[[#This Row],[ROWID]])=0,"",INDEX(Table1[SALES_H],Table4[[#This Row],[ROWID]]))</f>
        <v>KO</v>
      </c>
      <c r="H454" s="74" t="str">
        <f>IF(Table4[[#This Row],[SALES]]="","",INDEX(SALES_DICT[2],MATCH(Table4[[#This Row],[SALES]],SALES_DICT[1],0)))</f>
        <v>H</v>
      </c>
      <c r="I454" s="75" t="str">
        <f>IF(INDEX(Table1[DISKON],A:A)=0,"",INDEX(Table1[DISKON],A:A))</f>
        <v/>
      </c>
      <c r="J454" s="75" t="str">
        <f>IF(INDEX(Table1[DISKON NOTA],A:A)=0,"",INDEX(Table1[DISKON NOTA],A:A))</f>
        <v/>
      </c>
      <c r="K454" s="7">
        <f>INDEX(Table1[ISI_CONV],A:A)</f>
        <v>1</v>
      </c>
      <c r="L454" s="76">
        <f>INDEX(Table1[NOTA TOKO],Table4[[#This Row],[ROWID]])</f>
        <v>3615</v>
      </c>
      <c r="M454" s="74" t="str">
        <f>Table4[[#This Row],[SALES DICT]]</f>
        <v>H</v>
      </c>
      <c r="N454" s="74" t="str">
        <f>INDEX(Table1[TOKO-KOTA_H],A:A)</f>
        <v>WIJAYA KUSUMA-SLEMAN</v>
      </c>
      <c r="O454" s="74" t="str">
        <f>IF(INDEX(Table1[KODE BARANG],A:A)=0,"",INDEX(Table1[KODE BARANG],A:A))</f>
        <v>ASA-DM31</v>
      </c>
      <c r="P454" s="74" t="str">
        <f>INDEX(Table1[NAMA BARANG],A:A)</f>
        <v>ASAHAN DMS 030 4 WARNA (1 BOX=36 PCS)</v>
      </c>
      <c r="Q454" s="74" t="str">
        <f>INDEX(Table1[ADA DI DAFTAR STOCK?],A:A)</f>
        <v>ADA</v>
      </c>
      <c r="R454" s="71" t="str">
        <f>SUBSTITUTE(_xlfn.NUMBERVALUE(Table4[[#This Row],[JUMLAH]],",","."),",",".")</f>
        <v>1</v>
      </c>
      <c r="S454" s="74" t="str">
        <f>INDEX(Table1[SATUAN_CONV],A:A)</f>
        <v>BOX</v>
      </c>
      <c r="T454" s="10" t="str">
        <f>SUBSTITUTE(_xlfn.NUMBERVALUE(Table4[[#This Row],[HARGA]],",","."),",",".")</f>
        <v>67500</v>
      </c>
      <c r="U454" s="12" t="str">
        <f>SUBSTITUTE(Table4[[#This Row],[DISKON]],",",".")</f>
        <v/>
      </c>
      <c r="V454" s="77" t="str">
        <f>SUBSTITUTE(Table4[[#This Row],[DISKON NOTA]],",",".")</f>
        <v/>
      </c>
      <c r="W454" s="78">
        <f>INDEX(Table1[TANGGAL NOTA_H],A:A)</f>
        <v>45533</v>
      </c>
      <c r="X454" s="78" t="str">
        <f>IF(INDEX(Table1[TANGGAL GUDANG_H],A:A)="","",INDEX(Table1[TANGGAL GUDANG_H],A:A))</f>
        <v/>
      </c>
      <c r="Y454" s="78">
        <f>INDEX(Table1[TANGGAL UPDATE_H],A:A)</f>
        <v>45535</v>
      </c>
      <c r="Z454" s="74" t="str">
        <f>INDEX(Table1[KOMENTAR_H],A:A)</f>
        <v/>
      </c>
      <c r="AA454" s="74"/>
      <c r="AB454" s="74">
        <f>IF(Table4[[#This Row],[DISKON]]="",Table4[[#This Row],[HARGA]],Table4[[#This Row],[HARGA]]*Table4[[#This Row],[DISKON]])</f>
        <v>67500</v>
      </c>
      <c r="AC454" s="74">
        <f>Table4[[#This Row],[TATAL DISKON]]*Table4[[#This Row],[JUMLAH]]</f>
        <v>67500</v>
      </c>
      <c r="AD454" s="74" t="str">
        <f>CONCATENATE(Table4[[#This Row],[SALES_C]],Table4[[#This Row],[NOTA TOKO]])</f>
        <v>H3615</v>
      </c>
      <c r="AE454" s="74">
        <f>INDEX(Table1[I],'4'!A:A)</f>
        <v>0</v>
      </c>
      <c r="AF454" s="74" t="e">
        <f>IF(Table4[[#This Row],[Column2]]="","",MATCH(Table4[[#This Row],[Column2]],AM:AM,0))</f>
        <v>#N/A</v>
      </c>
      <c r="AG454" s="74" t="str">
        <f>CONCATENATE(Table4[[#This Row],[TOKO-KOTA]],"_",Table4[[#This Row],[NAMA BARANG]])</f>
        <v>WIJAYA KUSUMA-SLEMAN_ASAHAN DMS 030 4 WARNA (1 BOX=36 PCS)</v>
      </c>
      <c r="AH454" s="74" t="str">
        <f>CONCATENATE(Table4[[#This Row],[CONCAT_TOKO KOTA + NAMA BARANG]],"_",Table4[[#This Row],[HARGA_C]])</f>
        <v>WIJAYA KUSUMA-SLEMAN_ASAHAN DMS 030 4 WARNA (1 BOX=36 PCS)_67500</v>
      </c>
      <c r="AI454" s="74"/>
      <c r="AK454" s="64">
        <v>2962</v>
      </c>
      <c r="AL454" s="8" t="s">
        <v>8476</v>
      </c>
      <c r="AM454" t="str">
        <f t="shared" si="7"/>
        <v>H2962</v>
      </c>
      <c r="AN454" t="e">
        <f>IF(Table10[[#This Row],[Column3]]="","",MATCH(Table10[[#This Row],[Column3]],AD:AD,0))</f>
        <v>#N/A</v>
      </c>
    </row>
    <row r="455" spans="1:40" ht="13.5" thickBot="1">
      <c r="A455" s="73">
        <v>514</v>
      </c>
      <c r="C455" s="74">
        <f>ROW()</f>
        <v>455</v>
      </c>
      <c r="D455" s="74">
        <f>INDEX(Table1[ROWID],A:A)</f>
        <v>499</v>
      </c>
      <c r="E455" s="74">
        <f>INDEX(Table1[//DBS],A:A)</f>
        <v>1308</v>
      </c>
      <c r="F455" s="74">
        <f>INDEX(Table1[HARGA_CONV],A:A)</f>
        <v>475</v>
      </c>
      <c r="G455" s="74" t="str">
        <f>IF(INDEX(Table1[SALES_H],Table4[[#This Row],[ROWID]])=0,"",INDEX(Table1[SALES_H],Table4[[#This Row],[ROWID]]))</f>
        <v>KO</v>
      </c>
      <c r="H455" s="74" t="str">
        <f>IF(Table4[[#This Row],[SALES]]="","",INDEX(SALES_DICT[2],MATCH(Table4[[#This Row],[SALES]],SALES_DICT[1],0)))</f>
        <v>H</v>
      </c>
      <c r="I455" s="75" t="str">
        <f>IF(INDEX(Table1[DISKON],A:A)=0,"",INDEX(Table1[DISKON],A:A))</f>
        <v/>
      </c>
      <c r="J455" s="75" t="str">
        <f>IF(INDEX(Table1[DISKON NOTA],A:A)=0,"",INDEX(Table1[DISKON NOTA],A:A))</f>
        <v/>
      </c>
      <c r="K455" s="7">
        <f>INDEX(Table1[ISI_CONV],A:A)</f>
        <v>200</v>
      </c>
      <c r="L455" s="76">
        <f>INDEX(Table1[NOTA TOKO],Table4[[#This Row],[ROWID]])</f>
        <v>3615</v>
      </c>
      <c r="M455" s="74" t="str">
        <f>Table4[[#This Row],[SALES DICT]]</f>
        <v>H</v>
      </c>
      <c r="N455" s="74" t="str">
        <f>INDEX(Table1[TOKO-KOTA_H],A:A)</f>
        <v>WIJAYA KUSUMA-SLEMAN</v>
      </c>
      <c r="O455" s="74" t="str">
        <f>IF(INDEX(Table1[KODE BARANG],A:A)=0,"",INDEX(Table1[KODE BARANG],A:A))</f>
        <v>IDC-NB18</v>
      </c>
      <c r="P455" s="74" t="str">
        <f>INDEX(Table1[NAMA BARANG],A:A)</f>
        <v>TALI ID CARD PEONY HITAM</v>
      </c>
      <c r="Q455" s="74" t="str">
        <f>INDEX(Table1[ADA DI DAFTAR STOCK?],A:A)</f>
        <v>ADA</v>
      </c>
      <c r="R455" s="71" t="str">
        <f>SUBSTITUTE(_xlfn.NUMBERVALUE(Table4[[#This Row],[JUMLAH]],",","."),",",".")</f>
        <v>200</v>
      </c>
      <c r="S455" s="74" t="str">
        <f>INDEX(Table1[SATUAN_CONV],A:A)</f>
        <v>PCS</v>
      </c>
      <c r="T455" s="10" t="str">
        <f>SUBSTITUTE(_xlfn.NUMBERVALUE(Table4[[#This Row],[HARGA]],",","."),",",".")</f>
        <v>475</v>
      </c>
      <c r="U455" s="12" t="str">
        <f>SUBSTITUTE(Table4[[#This Row],[DISKON]],",",".")</f>
        <v/>
      </c>
      <c r="V455" s="77" t="str">
        <f>SUBSTITUTE(Table4[[#This Row],[DISKON NOTA]],",",".")</f>
        <v/>
      </c>
      <c r="W455" s="78">
        <f>INDEX(Table1[TANGGAL NOTA_H],A:A)</f>
        <v>45533</v>
      </c>
      <c r="X455" s="78" t="str">
        <f>IF(INDEX(Table1[TANGGAL GUDANG_H],A:A)="","",INDEX(Table1[TANGGAL GUDANG_H],A:A))</f>
        <v/>
      </c>
      <c r="Y455" s="78">
        <f>INDEX(Table1[TANGGAL UPDATE_H],A:A)</f>
        <v>45535</v>
      </c>
      <c r="Z455" s="74" t="str">
        <f>INDEX(Table1[KOMENTAR_H],A:A)</f>
        <v/>
      </c>
      <c r="AA455" s="74"/>
      <c r="AB455" s="74">
        <f>IF(Table4[[#This Row],[DISKON]]="",Table4[[#This Row],[HARGA]],Table4[[#This Row],[HARGA]]*Table4[[#This Row],[DISKON]])</f>
        <v>475</v>
      </c>
      <c r="AC455" s="74">
        <f>Table4[[#This Row],[TATAL DISKON]]*Table4[[#This Row],[JUMLAH]]</f>
        <v>95000</v>
      </c>
      <c r="AD455" s="74" t="str">
        <f>CONCATENATE(Table4[[#This Row],[SALES_C]],Table4[[#This Row],[NOTA TOKO]])</f>
        <v>H3615</v>
      </c>
      <c r="AE455" s="74">
        <f>INDEX(Table1[I],'4'!A:A)</f>
        <v>0</v>
      </c>
      <c r="AF455" s="74" t="e">
        <f>IF(Table4[[#This Row],[Column2]]="","",MATCH(Table4[[#This Row],[Column2]],AM:AM,0))</f>
        <v>#N/A</v>
      </c>
      <c r="AG455" s="74" t="str">
        <f>CONCATENATE(Table4[[#This Row],[TOKO-KOTA]],"_",Table4[[#This Row],[NAMA BARANG]])</f>
        <v>WIJAYA KUSUMA-SLEMAN_TALI ID CARD PEONY HITAM</v>
      </c>
      <c r="AH455" s="74" t="str">
        <f>CONCATENATE(Table4[[#This Row],[CONCAT_TOKO KOTA + NAMA BARANG]],"_",Table4[[#This Row],[HARGA_C]])</f>
        <v>WIJAYA KUSUMA-SLEMAN_TALI ID CARD PEONY HITAM_475</v>
      </c>
      <c r="AI455" s="74"/>
      <c r="AK455" s="64">
        <v>2967</v>
      </c>
      <c r="AL455" s="8" t="s">
        <v>8476</v>
      </c>
      <c r="AM455" t="str">
        <f t="shared" si="7"/>
        <v>H2967</v>
      </c>
      <c r="AN455" t="e">
        <f>IF(Table10[[#This Row],[Column3]]="","",MATCH(Table10[[#This Row],[Column3]],AD:AD,0))</f>
        <v>#N/A</v>
      </c>
    </row>
    <row r="456" spans="1:40" ht="13.5" thickBot="1">
      <c r="A456" s="73">
        <v>516</v>
      </c>
      <c r="C456" s="74">
        <f>ROW()</f>
        <v>456</v>
      </c>
      <c r="D456" s="74">
        <f>INDEX(Table1[ROWID],A:A)</f>
        <v>516</v>
      </c>
      <c r="E456" s="74">
        <f>INDEX(Table1[//DBS],A:A)</f>
        <v>1304</v>
      </c>
      <c r="F456" s="74">
        <f>INDEX(Table1[HARGA_CONV],A:A)</f>
        <v>475</v>
      </c>
      <c r="G456" s="74" t="str">
        <f>IF(INDEX(Table1[SALES_H],Table4[[#This Row],[ROWID]])=0,"",INDEX(Table1[SALES_H],Table4[[#This Row],[ROWID]]))</f>
        <v>KO</v>
      </c>
      <c r="H456" s="74" t="str">
        <f>IF(Table4[[#This Row],[SALES]]="","",INDEX(SALES_DICT[2],MATCH(Table4[[#This Row],[SALES]],SALES_DICT[1],0)))</f>
        <v>H</v>
      </c>
      <c r="I456" s="75" t="str">
        <f>IF(INDEX(Table1[DISKON],A:A)=0,"",INDEX(Table1[DISKON],A:A))</f>
        <v/>
      </c>
      <c r="J456" s="75" t="str">
        <f>IF(INDEX(Table1[DISKON NOTA],A:A)=0,"",INDEX(Table1[DISKON NOTA],A:A))</f>
        <v/>
      </c>
      <c r="K456" s="7">
        <f>INDEX(Table1[ISI_CONV],A:A)</f>
        <v>200</v>
      </c>
      <c r="L456" s="76">
        <f>INDEX(Table1[NOTA TOKO],Table4[[#This Row],[ROWID]])</f>
        <v>3616</v>
      </c>
      <c r="M456" s="74" t="str">
        <f>Table4[[#This Row],[SALES DICT]]</f>
        <v>H</v>
      </c>
      <c r="N456" s="74" t="str">
        <f>INDEX(Table1[TOKO-KOTA_H],A:A)</f>
        <v>WIJAYA KUSUMA-SLEMAN</v>
      </c>
      <c r="O456" s="74" t="str">
        <f>IF(INDEX(Table1[KODE BARANG],A:A)=0,"",INDEX(Table1[KODE BARANG],A:A))</f>
        <v>IDC-NB14</v>
      </c>
      <c r="P456" s="74" t="str">
        <f>INDEX(Table1[NAMA BARANG],A:A)</f>
        <v>TALI ID CARD PEONY BIRU</v>
      </c>
      <c r="Q456" s="74" t="str">
        <f>INDEX(Table1[ADA DI DAFTAR STOCK?],A:A)</f>
        <v>ADA</v>
      </c>
      <c r="R456" s="71" t="str">
        <f>SUBSTITUTE(_xlfn.NUMBERVALUE(Table4[[#This Row],[JUMLAH]],",","."),",",".")</f>
        <v>200</v>
      </c>
      <c r="S456" s="74" t="str">
        <f>INDEX(Table1[SATUAN_CONV],A:A)</f>
        <v>PCS</v>
      </c>
      <c r="T456" s="10" t="str">
        <f>SUBSTITUTE(_xlfn.NUMBERVALUE(Table4[[#This Row],[HARGA]],",","."),",",".")</f>
        <v>475</v>
      </c>
      <c r="U456" s="12" t="str">
        <f>SUBSTITUTE(Table4[[#This Row],[DISKON]],",",".")</f>
        <v/>
      </c>
      <c r="V456" s="77" t="str">
        <f>SUBSTITUTE(Table4[[#This Row],[DISKON NOTA]],",",".")</f>
        <v/>
      </c>
      <c r="W456" s="78">
        <f>INDEX(Table1[TANGGAL NOTA_H],A:A)</f>
        <v>45533</v>
      </c>
      <c r="X456" s="78" t="str">
        <f>IF(INDEX(Table1[TANGGAL GUDANG_H],A:A)="","",INDEX(Table1[TANGGAL GUDANG_H],A:A))</f>
        <v/>
      </c>
      <c r="Y456" s="78">
        <f>INDEX(Table1[TANGGAL UPDATE_H],A:A)</f>
        <v>45535</v>
      </c>
      <c r="Z456" s="74" t="str">
        <f>INDEX(Table1[KOMENTAR_H],A:A)</f>
        <v/>
      </c>
      <c r="AA456" s="74"/>
      <c r="AB456" s="74">
        <f>IF(Table4[[#This Row],[DISKON]]="",Table4[[#This Row],[HARGA]],Table4[[#This Row],[HARGA]]*Table4[[#This Row],[DISKON]])</f>
        <v>475</v>
      </c>
      <c r="AC456" s="74">
        <f>Table4[[#This Row],[TATAL DISKON]]*Table4[[#This Row],[JUMLAH]]</f>
        <v>95000</v>
      </c>
      <c r="AD456" s="74" t="str">
        <f>CONCATENATE(Table4[[#This Row],[SALES_C]],Table4[[#This Row],[NOTA TOKO]])</f>
        <v>H3616</v>
      </c>
      <c r="AE456" s="74">
        <f>INDEX(Table1[I],'4'!A:A)</f>
        <v>0</v>
      </c>
      <c r="AF456" s="74" t="e">
        <f>IF(Table4[[#This Row],[Column2]]="","",MATCH(Table4[[#This Row],[Column2]],AM:AM,0))</f>
        <v>#N/A</v>
      </c>
      <c r="AG456" s="74" t="str">
        <f>CONCATENATE(Table4[[#This Row],[TOKO-KOTA]],"_",Table4[[#This Row],[NAMA BARANG]])</f>
        <v>WIJAYA KUSUMA-SLEMAN_TALI ID CARD PEONY BIRU</v>
      </c>
      <c r="AH456" s="74" t="str">
        <f>CONCATENATE(Table4[[#This Row],[CONCAT_TOKO KOTA + NAMA BARANG]],"_",Table4[[#This Row],[HARGA_C]])</f>
        <v>WIJAYA KUSUMA-SLEMAN_TALI ID CARD PEONY BIRU_475</v>
      </c>
      <c r="AI456" s="74"/>
      <c r="AK456" s="64">
        <v>2967</v>
      </c>
      <c r="AL456" s="8" t="s">
        <v>8476</v>
      </c>
      <c r="AM456" t="str">
        <f t="shared" si="7"/>
        <v>H2967</v>
      </c>
      <c r="AN456" t="e">
        <f>IF(Table10[[#This Row],[Column3]]="","",MATCH(Table10[[#This Row],[Column3]],AD:AD,0))</f>
        <v>#N/A</v>
      </c>
    </row>
    <row r="457" spans="1:40" ht="13.5" thickBot="1">
      <c r="A457" s="73">
        <v>517</v>
      </c>
      <c r="C457" s="74">
        <f>ROW()</f>
        <v>457</v>
      </c>
      <c r="D457" s="74">
        <f>INDEX(Table1[ROWID],A:A)</f>
        <v>516</v>
      </c>
      <c r="E457" s="74">
        <f>INDEX(Table1[//DBS],A:A)</f>
        <v>1309</v>
      </c>
      <c r="F457" s="74">
        <f>INDEX(Table1[HARGA_CONV],A:A)</f>
        <v>475</v>
      </c>
      <c r="G457" s="74" t="str">
        <f>IF(INDEX(Table1[SALES_H],Table4[[#This Row],[ROWID]])=0,"",INDEX(Table1[SALES_H],Table4[[#This Row],[ROWID]]))</f>
        <v>KO</v>
      </c>
      <c r="H457" s="74" t="str">
        <f>IF(Table4[[#This Row],[SALES]]="","",INDEX(SALES_DICT[2],MATCH(Table4[[#This Row],[SALES]],SALES_DICT[1],0)))</f>
        <v>H</v>
      </c>
      <c r="I457" s="75" t="str">
        <f>IF(INDEX(Table1[DISKON],A:A)=0,"",INDEX(Table1[DISKON],A:A))</f>
        <v/>
      </c>
      <c r="J457" s="75" t="str">
        <f>IF(INDEX(Table1[DISKON NOTA],A:A)=0,"",INDEX(Table1[DISKON NOTA],A:A))</f>
        <v/>
      </c>
      <c r="K457" s="7">
        <f>INDEX(Table1[ISI_CONV],A:A)</f>
        <v>200</v>
      </c>
      <c r="L457" s="76">
        <f>INDEX(Table1[NOTA TOKO],Table4[[#This Row],[ROWID]])</f>
        <v>3616</v>
      </c>
      <c r="M457" s="74" t="str">
        <f>Table4[[#This Row],[SALES DICT]]</f>
        <v>H</v>
      </c>
      <c r="N457" s="74" t="str">
        <f>INDEX(Table1[TOKO-KOTA_H],A:A)</f>
        <v>WIJAYA KUSUMA-SLEMAN</v>
      </c>
      <c r="O457" s="74" t="str">
        <f>IF(INDEX(Table1[KODE BARANG],A:A)=0,"",INDEX(Table1[KODE BARANG],A:A))</f>
        <v>IDC-NB19</v>
      </c>
      <c r="P457" s="74" t="str">
        <f>INDEX(Table1[NAMA BARANG],A:A)</f>
        <v>TALI ID CARD PEONY MERAH</v>
      </c>
      <c r="Q457" s="74" t="str">
        <f>INDEX(Table1[ADA DI DAFTAR STOCK?],A:A)</f>
        <v>ADA</v>
      </c>
      <c r="R457" s="71" t="str">
        <f>SUBSTITUTE(_xlfn.NUMBERVALUE(Table4[[#This Row],[JUMLAH]],",","."),",",".")</f>
        <v>200</v>
      </c>
      <c r="S457" s="74" t="str">
        <f>INDEX(Table1[SATUAN_CONV],A:A)</f>
        <v>PCS</v>
      </c>
      <c r="T457" s="10" t="str">
        <f>SUBSTITUTE(_xlfn.NUMBERVALUE(Table4[[#This Row],[HARGA]],",","."),",",".")</f>
        <v>475</v>
      </c>
      <c r="U457" s="12" t="str">
        <f>SUBSTITUTE(Table4[[#This Row],[DISKON]],",",".")</f>
        <v/>
      </c>
      <c r="V457" s="77" t="str">
        <f>SUBSTITUTE(Table4[[#This Row],[DISKON NOTA]],",",".")</f>
        <v/>
      </c>
      <c r="W457" s="78">
        <f>INDEX(Table1[TANGGAL NOTA_H],A:A)</f>
        <v>45533</v>
      </c>
      <c r="X457" s="78" t="str">
        <f>IF(INDEX(Table1[TANGGAL GUDANG_H],A:A)="","",INDEX(Table1[TANGGAL GUDANG_H],A:A))</f>
        <v/>
      </c>
      <c r="Y457" s="78">
        <f>INDEX(Table1[TANGGAL UPDATE_H],A:A)</f>
        <v>45535</v>
      </c>
      <c r="Z457" s="74" t="str">
        <f>INDEX(Table1[KOMENTAR_H],A:A)</f>
        <v/>
      </c>
      <c r="AA457" s="74"/>
      <c r="AB457" s="74">
        <f>IF(Table4[[#This Row],[DISKON]]="",Table4[[#This Row],[HARGA]],Table4[[#This Row],[HARGA]]*Table4[[#This Row],[DISKON]])</f>
        <v>475</v>
      </c>
      <c r="AC457" s="74">
        <f>Table4[[#This Row],[TATAL DISKON]]*Table4[[#This Row],[JUMLAH]]</f>
        <v>95000</v>
      </c>
      <c r="AD457" s="74" t="str">
        <f>CONCATENATE(Table4[[#This Row],[SALES_C]],Table4[[#This Row],[NOTA TOKO]])</f>
        <v>H3616</v>
      </c>
      <c r="AE457" s="74">
        <f>INDEX(Table1[I],'4'!A:A)</f>
        <v>0</v>
      </c>
      <c r="AF457" s="74" t="e">
        <f>IF(Table4[[#This Row],[Column2]]="","",MATCH(Table4[[#This Row],[Column2]],AM:AM,0))</f>
        <v>#N/A</v>
      </c>
      <c r="AG457" s="74" t="str">
        <f>CONCATENATE(Table4[[#This Row],[TOKO-KOTA]],"_",Table4[[#This Row],[NAMA BARANG]])</f>
        <v>WIJAYA KUSUMA-SLEMAN_TALI ID CARD PEONY MERAH</v>
      </c>
      <c r="AH457" s="74" t="str">
        <f>CONCATENATE(Table4[[#This Row],[CONCAT_TOKO KOTA + NAMA BARANG]],"_",Table4[[#This Row],[HARGA_C]])</f>
        <v>WIJAYA KUSUMA-SLEMAN_TALI ID CARD PEONY MERAH_475</v>
      </c>
      <c r="AI457" s="74"/>
      <c r="AK457" s="64">
        <v>2967</v>
      </c>
      <c r="AL457" s="8" t="s">
        <v>8476</v>
      </c>
      <c r="AM457" t="str">
        <f t="shared" si="7"/>
        <v>H2967</v>
      </c>
      <c r="AN457" t="e">
        <f>IF(Table10[[#This Row],[Column3]]="","",MATCH(Table10[[#This Row],[Column3]],AD:AD,0))</f>
        <v>#N/A</v>
      </c>
    </row>
    <row r="458" spans="1:40" ht="13.5" thickBot="1">
      <c r="A458" s="73">
        <v>518</v>
      </c>
      <c r="C458" s="74">
        <f>ROW()</f>
        <v>458</v>
      </c>
      <c r="D458" s="74">
        <f>INDEX(Table1[ROWID],A:A)</f>
        <v>516</v>
      </c>
      <c r="E458" s="74">
        <f>INDEX(Table1[//DBS],A:A)</f>
        <v>14</v>
      </c>
      <c r="F458" s="74">
        <f>INDEX(Table1[HARGA_CONV],A:A)</f>
        <v>31500</v>
      </c>
      <c r="G458" s="74" t="str">
        <f>IF(INDEX(Table1[SALES_H],Table4[[#This Row],[ROWID]])=0,"",INDEX(Table1[SALES_H],Table4[[#This Row],[ROWID]]))</f>
        <v>KO</v>
      </c>
      <c r="H458" s="74" t="str">
        <f>IF(Table4[[#This Row],[SALES]]="","",INDEX(SALES_DICT[2],MATCH(Table4[[#This Row],[SALES]],SALES_DICT[1],0)))</f>
        <v>H</v>
      </c>
      <c r="I458" s="75" t="str">
        <f>IF(INDEX(Table1[DISKON],A:A)=0,"",INDEX(Table1[DISKON],A:A))</f>
        <v/>
      </c>
      <c r="J458" s="75" t="str">
        <f>IF(INDEX(Table1[DISKON NOTA],A:A)=0,"",INDEX(Table1[DISKON NOTA],A:A))</f>
        <v/>
      </c>
      <c r="K458" s="7">
        <f>INDEX(Table1[ISI_CONV],A:A)</f>
        <v>6</v>
      </c>
      <c r="L458" s="76">
        <f>INDEX(Table1[NOTA TOKO],Table4[[#This Row],[ROWID]])</f>
        <v>3616</v>
      </c>
      <c r="M458" s="74" t="str">
        <f>Table4[[#This Row],[SALES DICT]]</f>
        <v>H</v>
      </c>
      <c r="N458" s="74" t="str">
        <f>INDEX(Table1[TOKO-KOTA_H],A:A)</f>
        <v>WIJAYA KUSUMA-SLEMAN</v>
      </c>
      <c r="O458" s="74" t="str">
        <f>IF(INDEX(Table1[KODE BARANG],A:A)=0,"",INDEX(Table1[KODE BARANG],A:A))</f>
        <v>ACR-KO1</v>
      </c>
      <c r="P458" s="74" t="str">
        <f>INDEX(Table1[NAMA BARANG],A:A)</f>
        <v>ACRYLIC PLASTIK KOALA 15X21</v>
      </c>
      <c r="Q458" s="74" t="str">
        <f>INDEX(Table1[ADA DI DAFTAR STOCK?],A:A)</f>
        <v>ADA</v>
      </c>
      <c r="R458" s="71" t="str">
        <f>SUBSTITUTE(_xlfn.NUMBERVALUE(Table4[[#This Row],[JUMLAH]],",","."),",",".")</f>
        <v>6</v>
      </c>
      <c r="S458" s="74" t="str">
        <f>INDEX(Table1[SATUAN_CONV],A:A)</f>
        <v>PCS</v>
      </c>
      <c r="T458" s="10" t="str">
        <f>SUBSTITUTE(_xlfn.NUMBERVALUE(Table4[[#This Row],[HARGA]],",","."),",",".")</f>
        <v>31500</v>
      </c>
      <c r="U458" s="12" t="str">
        <f>SUBSTITUTE(Table4[[#This Row],[DISKON]],",",".")</f>
        <v/>
      </c>
      <c r="V458" s="77" t="str">
        <f>SUBSTITUTE(Table4[[#This Row],[DISKON NOTA]],",",".")</f>
        <v/>
      </c>
      <c r="W458" s="78">
        <f>INDEX(Table1[TANGGAL NOTA_H],A:A)</f>
        <v>45533</v>
      </c>
      <c r="X458" s="78" t="str">
        <f>IF(INDEX(Table1[TANGGAL GUDANG_H],A:A)="","",INDEX(Table1[TANGGAL GUDANG_H],A:A))</f>
        <v/>
      </c>
      <c r="Y458" s="78">
        <f>INDEX(Table1[TANGGAL UPDATE_H],A:A)</f>
        <v>45535</v>
      </c>
      <c r="Z458" s="74" t="str">
        <f>INDEX(Table1[KOMENTAR_H],A:A)</f>
        <v/>
      </c>
      <c r="AA458" s="74"/>
      <c r="AB458" s="74">
        <f>IF(Table4[[#This Row],[DISKON]]="",Table4[[#This Row],[HARGA]],Table4[[#This Row],[HARGA]]*Table4[[#This Row],[DISKON]])</f>
        <v>31500</v>
      </c>
      <c r="AC458" s="74">
        <f>Table4[[#This Row],[TATAL DISKON]]*Table4[[#This Row],[JUMLAH]]</f>
        <v>189000</v>
      </c>
      <c r="AD458" s="74" t="str">
        <f>CONCATENATE(Table4[[#This Row],[SALES_C]],Table4[[#This Row],[NOTA TOKO]])</f>
        <v>H3616</v>
      </c>
      <c r="AE458" s="74">
        <f>INDEX(Table1[I],'4'!A:A)</f>
        <v>0</v>
      </c>
      <c r="AF458" s="74" t="e">
        <f>IF(Table4[[#This Row],[Column2]]="","",MATCH(Table4[[#This Row],[Column2]],AM:AM,0))</f>
        <v>#N/A</v>
      </c>
      <c r="AG458" s="74" t="str">
        <f>CONCATENATE(Table4[[#This Row],[TOKO-KOTA]],"_",Table4[[#This Row],[NAMA BARANG]])</f>
        <v>WIJAYA KUSUMA-SLEMAN_ACRYLIC PLASTIK KOALA 15X21</v>
      </c>
      <c r="AH458" s="74" t="str">
        <f>CONCATENATE(Table4[[#This Row],[CONCAT_TOKO KOTA + NAMA BARANG]],"_",Table4[[#This Row],[HARGA_C]])</f>
        <v>WIJAYA KUSUMA-SLEMAN_ACRYLIC PLASTIK KOALA 15X21_31500</v>
      </c>
      <c r="AI458" s="74"/>
      <c r="AK458" s="64">
        <v>2967</v>
      </c>
      <c r="AL458" s="8" t="s">
        <v>8476</v>
      </c>
      <c r="AM458" t="str">
        <f t="shared" si="7"/>
        <v>H2967</v>
      </c>
      <c r="AN458" t="e">
        <f>IF(Table10[[#This Row],[Column3]]="","",MATCH(Table10[[#This Row],[Column3]],AD:AD,0))</f>
        <v>#N/A</v>
      </c>
    </row>
    <row r="459" spans="1:40" ht="13.5" thickBot="1">
      <c r="A459" s="73">
        <v>519</v>
      </c>
      <c r="C459" s="74">
        <f>ROW()</f>
        <v>459</v>
      </c>
      <c r="D459" s="74">
        <f>INDEX(Table1[ROWID],A:A)</f>
        <v>516</v>
      </c>
      <c r="E459" s="74">
        <f>INDEX(Table1[//DBS],A:A)</f>
        <v>25</v>
      </c>
      <c r="F459" s="74">
        <f>INDEX(Table1[HARGA_CONV],A:A)</f>
        <v>25000</v>
      </c>
      <c r="G459" s="74" t="str">
        <f>IF(INDEX(Table1[SALES_H],Table4[[#This Row],[ROWID]])=0,"",INDEX(Table1[SALES_H],Table4[[#This Row],[ROWID]]))</f>
        <v>KO</v>
      </c>
      <c r="H459" s="74" t="str">
        <f>IF(Table4[[#This Row],[SALES]]="","",INDEX(SALES_DICT[2],MATCH(Table4[[#This Row],[SALES]],SALES_DICT[1],0)))</f>
        <v>H</v>
      </c>
      <c r="I459" s="75" t="str">
        <f>IF(INDEX(Table1[DISKON],A:A)=0,"",INDEX(Table1[DISKON],A:A))</f>
        <v/>
      </c>
      <c r="J459" s="75" t="str">
        <f>IF(INDEX(Table1[DISKON NOTA],A:A)=0,"",INDEX(Table1[DISKON NOTA],A:A))</f>
        <v/>
      </c>
      <c r="K459" s="7">
        <f>INDEX(Table1[ISI_CONV],A:A)</f>
        <v>6</v>
      </c>
      <c r="L459" s="76">
        <f>INDEX(Table1[NOTA TOKO],Table4[[#This Row],[ROWID]])</f>
        <v>3616</v>
      </c>
      <c r="M459" s="74" t="str">
        <f>Table4[[#This Row],[SALES DICT]]</f>
        <v>H</v>
      </c>
      <c r="N459" s="74" t="str">
        <f>INDEX(Table1[TOKO-KOTA_H],A:A)</f>
        <v>WIJAYA KUSUMA-SLEMAN</v>
      </c>
      <c r="O459" s="74" t="str">
        <f>IF(INDEX(Table1[KODE BARANG],A:A)=0,"",INDEX(Table1[KODE BARANG],A:A))</f>
        <v>ACR-KO12</v>
      </c>
      <c r="P459" s="74" t="str">
        <f>INDEX(Table1[NAMA BARANG],A:A)</f>
        <v>ACRYLIC 11X21.5</v>
      </c>
      <c r="Q459" s="74" t="str">
        <f>INDEX(Table1[ADA DI DAFTAR STOCK?],A:A)</f>
        <v>ADA</v>
      </c>
      <c r="R459" s="71" t="str">
        <f>SUBSTITUTE(_xlfn.NUMBERVALUE(Table4[[#This Row],[JUMLAH]],",","."),",",".")</f>
        <v>6</v>
      </c>
      <c r="S459" s="74" t="str">
        <f>INDEX(Table1[SATUAN_CONV],A:A)</f>
        <v>PCS</v>
      </c>
      <c r="T459" s="10" t="str">
        <f>SUBSTITUTE(_xlfn.NUMBERVALUE(Table4[[#This Row],[HARGA]],",","."),",",".")</f>
        <v>25000</v>
      </c>
      <c r="U459" s="12" t="str">
        <f>SUBSTITUTE(Table4[[#This Row],[DISKON]],",",".")</f>
        <v/>
      </c>
      <c r="V459" s="77" t="str">
        <f>SUBSTITUTE(Table4[[#This Row],[DISKON NOTA]],",",".")</f>
        <v/>
      </c>
      <c r="W459" s="78">
        <f>INDEX(Table1[TANGGAL NOTA_H],A:A)</f>
        <v>45533</v>
      </c>
      <c r="X459" s="78" t="str">
        <f>IF(INDEX(Table1[TANGGAL GUDANG_H],A:A)="","",INDEX(Table1[TANGGAL GUDANG_H],A:A))</f>
        <v/>
      </c>
      <c r="Y459" s="78">
        <f>INDEX(Table1[TANGGAL UPDATE_H],A:A)</f>
        <v>45535</v>
      </c>
      <c r="Z459" s="74" t="str">
        <f>INDEX(Table1[KOMENTAR_H],A:A)</f>
        <v/>
      </c>
      <c r="AA459" s="74"/>
      <c r="AB459" s="74">
        <f>IF(Table4[[#This Row],[DISKON]]="",Table4[[#This Row],[HARGA]],Table4[[#This Row],[HARGA]]*Table4[[#This Row],[DISKON]])</f>
        <v>25000</v>
      </c>
      <c r="AC459" s="74">
        <f>Table4[[#This Row],[TATAL DISKON]]*Table4[[#This Row],[JUMLAH]]</f>
        <v>150000</v>
      </c>
      <c r="AD459" s="74" t="str">
        <f>CONCATENATE(Table4[[#This Row],[SALES_C]],Table4[[#This Row],[NOTA TOKO]])</f>
        <v>H3616</v>
      </c>
      <c r="AE459" s="74">
        <f>INDEX(Table1[I],'4'!A:A)</f>
        <v>0</v>
      </c>
      <c r="AF459" s="74" t="e">
        <f>IF(Table4[[#This Row],[Column2]]="","",MATCH(Table4[[#This Row],[Column2]],AM:AM,0))</f>
        <v>#N/A</v>
      </c>
      <c r="AG459" s="74" t="str">
        <f>CONCATENATE(Table4[[#This Row],[TOKO-KOTA]],"_",Table4[[#This Row],[NAMA BARANG]])</f>
        <v>WIJAYA KUSUMA-SLEMAN_ACRYLIC 11X21.5</v>
      </c>
      <c r="AH459" s="74" t="str">
        <f>CONCATENATE(Table4[[#This Row],[CONCAT_TOKO KOTA + NAMA BARANG]],"_",Table4[[#This Row],[HARGA_C]])</f>
        <v>WIJAYA KUSUMA-SLEMAN_ACRYLIC 11X21.5_25000</v>
      </c>
      <c r="AI459" s="74"/>
      <c r="AK459" s="64">
        <v>2967</v>
      </c>
      <c r="AL459" s="8" t="s">
        <v>8476</v>
      </c>
      <c r="AM459" t="str">
        <f t="shared" si="7"/>
        <v>H2967</v>
      </c>
      <c r="AN459" t="e">
        <f>IF(Table10[[#This Row],[Column3]]="","",MATCH(Table10[[#This Row],[Column3]],AD:AD,0))</f>
        <v>#N/A</v>
      </c>
    </row>
    <row r="460" spans="1:40" ht="13.5" thickBot="1">
      <c r="A460" s="73">
        <v>520</v>
      </c>
      <c r="C460" s="74">
        <f>ROW()</f>
        <v>460</v>
      </c>
      <c r="D460" s="74">
        <f>INDEX(Table1[ROWID],A:A)</f>
        <v>516</v>
      </c>
      <c r="E460" s="74">
        <f>INDEX(Table1[//DBS],A:A)</f>
        <v>17</v>
      </c>
      <c r="F460" s="74">
        <f>INDEX(Table1[HARGA_CONV],A:A)</f>
        <v>54000</v>
      </c>
      <c r="G460" s="74" t="str">
        <f>IF(INDEX(Table1[SALES_H],Table4[[#This Row],[ROWID]])=0,"",INDEX(Table1[SALES_H],Table4[[#This Row],[ROWID]]))</f>
        <v>KO</v>
      </c>
      <c r="H460" s="74" t="str">
        <f>IF(Table4[[#This Row],[SALES]]="","",INDEX(SALES_DICT[2],MATCH(Table4[[#This Row],[SALES]],SALES_DICT[1],0)))</f>
        <v>H</v>
      </c>
      <c r="I460" s="75" t="str">
        <f>IF(INDEX(Table1[DISKON],A:A)=0,"",INDEX(Table1[DISKON],A:A))</f>
        <v/>
      </c>
      <c r="J460" s="75" t="str">
        <f>IF(INDEX(Table1[DISKON NOTA],A:A)=0,"",INDEX(Table1[DISKON NOTA],A:A))</f>
        <v/>
      </c>
      <c r="K460" s="7">
        <f>INDEX(Table1[ISI_CONV],A:A)</f>
        <v>6</v>
      </c>
      <c r="L460" s="76">
        <f>INDEX(Table1[NOTA TOKO],Table4[[#This Row],[ROWID]])</f>
        <v>3616</v>
      </c>
      <c r="M460" s="74" t="str">
        <f>Table4[[#This Row],[SALES DICT]]</f>
        <v>H</v>
      </c>
      <c r="N460" s="74" t="str">
        <f>INDEX(Table1[TOKO-KOTA_H],A:A)</f>
        <v>WIJAYA KUSUMA-SLEMAN</v>
      </c>
      <c r="O460" s="74" t="str">
        <f>IF(INDEX(Table1[KODE BARANG],A:A)=0,"",INDEX(Table1[KODE BARANG],A:A))</f>
        <v>ACR-KO11</v>
      </c>
      <c r="P460" s="74" t="str">
        <f>INDEX(Table1[NAMA BARANG],A:A)</f>
        <v>ACRYLIC A4 T 21X30</v>
      </c>
      <c r="Q460" s="74" t="str">
        <f>INDEX(Table1[ADA DI DAFTAR STOCK?],A:A)</f>
        <v>ADA</v>
      </c>
      <c r="R460" s="71" t="str">
        <f>SUBSTITUTE(_xlfn.NUMBERVALUE(Table4[[#This Row],[JUMLAH]],",","."),",",".")</f>
        <v>6</v>
      </c>
      <c r="S460" s="74" t="str">
        <f>INDEX(Table1[SATUAN_CONV],A:A)</f>
        <v>PCS</v>
      </c>
      <c r="T460" s="10" t="str">
        <f>SUBSTITUTE(_xlfn.NUMBERVALUE(Table4[[#This Row],[HARGA]],",","."),",",".")</f>
        <v>54000</v>
      </c>
      <c r="U460" s="12" t="str">
        <f>SUBSTITUTE(Table4[[#This Row],[DISKON]],",",".")</f>
        <v/>
      </c>
      <c r="V460" s="77" t="str">
        <f>SUBSTITUTE(Table4[[#This Row],[DISKON NOTA]],",",".")</f>
        <v/>
      </c>
      <c r="W460" s="78">
        <f>INDEX(Table1[TANGGAL NOTA_H],A:A)</f>
        <v>45533</v>
      </c>
      <c r="X460" s="78" t="str">
        <f>IF(INDEX(Table1[TANGGAL GUDANG_H],A:A)="","",INDEX(Table1[TANGGAL GUDANG_H],A:A))</f>
        <v/>
      </c>
      <c r="Y460" s="78">
        <f>INDEX(Table1[TANGGAL UPDATE_H],A:A)</f>
        <v>45535</v>
      </c>
      <c r="Z460" s="74" t="str">
        <f>INDEX(Table1[KOMENTAR_H],A:A)</f>
        <v/>
      </c>
      <c r="AA460" s="74"/>
      <c r="AB460" s="74">
        <f>IF(Table4[[#This Row],[DISKON]]="",Table4[[#This Row],[HARGA]],Table4[[#This Row],[HARGA]]*Table4[[#This Row],[DISKON]])</f>
        <v>54000</v>
      </c>
      <c r="AC460" s="74">
        <f>Table4[[#This Row],[TATAL DISKON]]*Table4[[#This Row],[JUMLAH]]</f>
        <v>324000</v>
      </c>
      <c r="AD460" s="74" t="str">
        <f>CONCATENATE(Table4[[#This Row],[SALES_C]],Table4[[#This Row],[NOTA TOKO]])</f>
        <v>H3616</v>
      </c>
      <c r="AE460" s="74">
        <f>INDEX(Table1[I],'4'!A:A)</f>
        <v>0</v>
      </c>
      <c r="AF460" s="74" t="e">
        <f>IF(Table4[[#This Row],[Column2]]="","",MATCH(Table4[[#This Row],[Column2]],AM:AM,0))</f>
        <v>#N/A</v>
      </c>
      <c r="AG460" s="74" t="str">
        <f>CONCATENATE(Table4[[#This Row],[TOKO-KOTA]],"_",Table4[[#This Row],[NAMA BARANG]])</f>
        <v>WIJAYA KUSUMA-SLEMAN_ACRYLIC A4 T 21X30</v>
      </c>
      <c r="AH460" s="74" t="str">
        <f>CONCATENATE(Table4[[#This Row],[CONCAT_TOKO KOTA + NAMA BARANG]],"_",Table4[[#This Row],[HARGA_C]])</f>
        <v>WIJAYA KUSUMA-SLEMAN_ACRYLIC A4 T 21X30_54000</v>
      </c>
      <c r="AI460" s="74"/>
      <c r="AK460" s="64">
        <v>2967</v>
      </c>
      <c r="AL460" s="8" t="s">
        <v>8476</v>
      </c>
      <c r="AM460" t="str">
        <f t="shared" si="7"/>
        <v>H2967</v>
      </c>
      <c r="AN460" t="e">
        <f>IF(Table10[[#This Row],[Column3]]="","",MATCH(Table10[[#This Row],[Column3]],AD:AD,0))</f>
        <v>#N/A</v>
      </c>
    </row>
    <row r="461" spans="1:40" ht="13.5" thickBot="1">
      <c r="A461" s="73">
        <v>522</v>
      </c>
      <c r="C461" s="74">
        <f>ROW()</f>
        <v>461</v>
      </c>
      <c r="D461" s="74">
        <f>INDEX(Table1[ROWID],A:A)</f>
        <v>522</v>
      </c>
      <c r="E461" s="74">
        <f>INDEX(Table1[//DBS],A:A)</f>
        <v>825</v>
      </c>
      <c r="F461" s="74">
        <f>INDEX(Table1[HARGA_CONV],A:A)</f>
        <v>575000</v>
      </c>
      <c r="G461" s="74" t="str">
        <f>IF(INDEX(Table1[SALES_H],Table4[[#This Row],[ROWID]])=0,"",INDEX(Table1[SALES_H],Table4[[#This Row],[ROWID]]))</f>
        <v>KO</v>
      </c>
      <c r="H461" s="74" t="str">
        <f>IF(Table4[[#This Row],[SALES]]="","",INDEX(SALES_DICT[2],MATCH(Table4[[#This Row],[SALES]],SALES_DICT[1],0)))</f>
        <v>H</v>
      </c>
      <c r="I461" s="75" t="str">
        <f>IF(INDEX(Table1[DISKON],A:A)=0,"",INDEX(Table1[DISKON],A:A))</f>
        <v/>
      </c>
      <c r="J461" s="75" t="str">
        <f>IF(INDEX(Table1[DISKON NOTA],A:A)=0,"",INDEX(Table1[DISKON NOTA],A:A))</f>
        <v/>
      </c>
      <c r="K461" s="7">
        <f>INDEX(Table1[ISI_CONV],A:A)</f>
        <v>1</v>
      </c>
      <c r="L461" s="76">
        <f>INDEX(Table1[NOTA TOKO],Table4[[#This Row],[ROWID]])</f>
        <v>3619</v>
      </c>
      <c r="M461" s="74" t="str">
        <f>Table4[[#This Row],[SALES DICT]]</f>
        <v>H</v>
      </c>
      <c r="N461" s="74" t="str">
        <f>INDEX(Table1[TOKO-KOTA_H],A:A)</f>
        <v>MUDA JAYA-PURWOREJO</v>
      </c>
      <c r="O461" s="74" t="str">
        <f>IF(INDEX(Table1[KODE BARANG],A:A)=0,"",INDEX(Table1[KODE BARANG],A:A))</f>
        <v>CAT-MR18</v>
      </c>
      <c r="P461" s="74" t="str">
        <f>INDEX(Table1[NAMA BARANG],A:A)</f>
        <v>CAT MINYAK MARRIES 12W</v>
      </c>
      <c r="Q461" s="74" t="str">
        <f>INDEX(Table1[ADA DI DAFTAR STOCK?],A:A)</f>
        <v>ADA</v>
      </c>
      <c r="R461" s="71" t="str">
        <f>SUBSTITUTE(_xlfn.NUMBERVALUE(Table4[[#This Row],[JUMLAH]],",","."),",",".")</f>
        <v>1</v>
      </c>
      <c r="S461" s="74" t="str">
        <f>INDEX(Table1[SATUAN_CONV],A:A)</f>
        <v>LSN</v>
      </c>
      <c r="T461" s="10" t="str">
        <f>SUBSTITUTE(_xlfn.NUMBERVALUE(Table4[[#This Row],[HARGA]],",","."),",",".")</f>
        <v>575000</v>
      </c>
      <c r="U461" s="12" t="str">
        <f>SUBSTITUTE(Table4[[#This Row],[DISKON]],",",".")</f>
        <v/>
      </c>
      <c r="V461" s="77" t="str">
        <f>SUBSTITUTE(Table4[[#This Row],[DISKON NOTA]],",",".")</f>
        <v/>
      </c>
      <c r="W461" s="78">
        <f>INDEX(Table1[TANGGAL NOTA_H],A:A)</f>
        <v>45533</v>
      </c>
      <c r="X461" s="78" t="str">
        <f>IF(INDEX(Table1[TANGGAL GUDANG_H],A:A)="","",INDEX(Table1[TANGGAL GUDANG_H],A:A))</f>
        <v/>
      </c>
      <c r="Y461" s="78">
        <f>INDEX(Table1[TANGGAL UPDATE_H],A:A)</f>
        <v>45535</v>
      </c>
      <c r="Z461" s="74" t="str">
        <f>INDEX(Table1[KOMENTAR_H],A:A)</f>
        <v/>
      </c>
      <c r="AA461" s="74"/>
      <c r="AB461" s="74">
        <f>IF(Table4[[#This Row],[DISKON]]="",Table4[[#This Row],[HARGA]],Table4[[#This Row],[HARGA]]*Table4[[#This Row],[DISKON]])</f>
        <v>575000</v>
      </c>
      <c r="AC461" s="74">
        <f>Table4[[#This Row],[TATAL DISKON]]*Table4[[#This Row],[JUMLAH]]</f>
        <v>575000</v>
      </c>
      <c r="AD461" s="74" t="str">
        <f>CONCATENATE(Table4[[#This Row],[SALES_C]],Table4[[#This Row],[NOTA TOKO]])</f>
        <v>H3619</v>
      </c>
      <c r="AE461" s="74">
        <f>INDEX(Table1[I],'4'!A:A)</f>
        <v>0</v>
      </c>
      <c r="AF461" s="74" t="e">
        <f>IF(Table4[[#This Row],[Column2]]="","",MATCH(Table4[[#This Row],[Column2]],AM:AM,0))</f>
        <v>#N/A</v>
      </c>
      <c r="AG461" s="74" t="str">
        <f>CONCATENATE(Table4[[#This Row],[TOKO-KOTA]],"_",Table4[[#This Row],[NAMA BARANG]])</f>
        <v>MUDA JAYA-PURWOREJO_CAT MINYAK MARRIES 12W</v>
      </c>
      <c r="AH461" s="74" t="str">
        <f>CONCATENATE(Table4[[#This Row],[CONCAT_TOKO KOTA + NAMA BARANG]],"_",Table4[[#This Row],[HARGA_C]])</f>
        <v>MUDA JAYA-PURWOREJO_CAT MINYAK MARRIES 12W_575000</v>
      </c>
      <c r="AI461" s="74"/>
      <c r="AK461" s="64">
        <v>2770</v>
      </c>
      <c r="AL461" s="8" t="s">
        <v>3762</v>
      </c>
      <c r="AM461" t="str">
        <f t="shared" si="7"/>
        <v>A2770</v>
      </c>
      <c r="AN461" t="e">
        <f>IF(Table10[[#This Row],[Column3]]="","",MATCH(Table10[[#This Row],[Column3]],AD:AD,0))</f>
        <v>#N/A</v>
      </c>
    </row>
    <row r="462" spans="1:40" ht="13.5" thickBot="1">
      <c r="A462" s="73">
        <v>523</v>
      </c>
      <c r="C462" s="74">
        <f>ROW()</f>
        <v>462</v>
      </c>
      <c r="D462" s="74">
        <f>INDEX(Table1[ROWID],A:A)</f>
        <v>522</v>
      </c>
      <c r="E462" s="74">
        <f>INDEX(Table1[//DBS],A:A)</f>
        <v>440</v>
      </c>
      <c r="F462" s="74">
        <f>INDEX(Table1[HARGA_CONV],A:A)</f>
        <v>60000</v>
      </c>
      <c r="G462" s="74" t="str">
        <f>IF(INDEX(Table1[SALES_H],Table4[[#This Row],[ROWID]])=0,"",INDEX(Table1[SALES_H],Table4[[#This Row],[ROWID]]))</f>
        <v>KO</v>
      </c>
      <c r="H462" s="74" t="str">
        <f>IF(Table4[[#This Row],[SALES]]="","",INDEX(SALES_DICT[2],MATCH(Table4[[#This Row],[SALES]],SALES_DICT[1],0)))</f>
        <v>H</v>
      </c>
      <c r="I462" s="75" t="str">
        <f>IF(INDEX(Table1[DISKON],A:A)=0,"",INDEX(Table1[DISKON],A:A))</f>
        <v/>
      </c>
      <c r="J462" s="75" t="str">
        <f>IF(INDEX(Table1[DISKON NOTA],A:A)=0,"",INDEX(Table1[DISKON NOTA],A:A))</f>
        <v/>
      </c>
      <c r="K462" s="7">
        <f>INDEX(Table1[ISI_CONV],A:A)</f>
        <v>2</v>
      </c>
      <c r="L462" s="76">
        <f>INDEX(Table1[NOTA TOKO],Table4[[#This Row],[ROWID]])</f>
        <v>3619</v>
      </c>
      <c r="M462" s="74" t="str">
        <f>Table4[[#This Row],[SALES DICT]]</f>
        <v>H</v>
      </c>
      <c r="N462" s="74" t="str">
        <f>INDEX(Table1[TOKO-KOTA_H],A:A)</f>
        <v>MUDA JAYA-PURWOREJO</v>
      </c>
      <c r="O462" s="74" t="str">
        <f>IF(INDEX(Table1[KODE BARANG],A:A)=0,"",INDEX(Table1[KODE BARANG],A:A))</f>
        <v>BOL-PL83</v>
      </c>
      <c r="P462" s="74" t="str">
        <f>INDEX(Table1[NAMA BARANG],A:A)</f>
        <v>BP PELNA 02 HITAM</v>
      </c>
      <c r="Q462" s="74" t="str">
        <f>INDEX(Table1[ADA DI DAFTAR STOCK?],A:A)</f>
        <v>ADA</v>
      </c>
      <c r="R462" s="71" t="str">
        <f>SUBSTITUTE(_xlfn.NUMBERVALUE(Table4[[#This Row],[JUMLAH]],",","."),",",".")</f>
        <v>2</v>
      </c>
      <c r="S462" s="74" t="str">
        <f>INDEX(Table1[SATUAN_CONV],A:A)</f>
        <v>GRS</v>
      </c>
      <c r="T462" s="10" t="str">
        <f>SUBSTITUTE(_xlfn.NUMBERVALUE(Table4[[#This Row],[HARGA]],",","."),",",".")</f>
        <v>60000</v>
      </c>
      <c r="U462" s="12" t="str">
        <f>SUBSTITUTE(Table4[[#This Row],[DISKON]],",",".")</f>
        <v/>
      </c>
      <c r="V462" s="77" t="str">
        <f>SUBSTITUTE(Table4[[#This Row],[DISKON NOTA]],",",".")</f>
        <v/>
      </c>
      <c r="W462" s="78">
        <f>INDEX(Table1[TANGGAL NOTA_H],A:A)</f>
        <v>45533</v>
      </c>
      <c r="X462" s="78" t="str">
        <f>IF(INDEX(Table1[TANGGAL GUDANG_H],A:A)="","",INDEX(Table1[TANGGAL GUDANG_H],A:A))</f>
        <v/>
      </c>
      <c r="Y462" s="78">
        <f>INDEX(Table1[TANGGAL UPDATE_H],A:A)</f>
        <v>45535</v>
      </c>
      <c r="Z462" s="74" t="str">
        <f>INDEX(Table1[KOMENTAR_H],A:A)</f>
        <v/>
      </c>
      <c r="AA462" s="74"/>
      <c r="AB462" s="74">
        <f>IF(Table4[[#This Row],[DISKON]]="",Table4[[#This Row],[HARGA]],Table4[[#This Row],[HARGA]]*Table4[[#This Row],[DISKON]])</f>
        <v>60000</v>
      </c>
      <c r="AC462" s="74">
        <f>Table4[[#This Row],[TATAL DISKON]]*Table4[[#This Row],[JUMLAH]]</f>
        <v>120000</v>
      </c>
      <c r="AD462" s="74" t="str">
        <f>CONCATENATE(Table4[[#This Row],[SALES_C]],Table4[[#This Row],[NOTA TOKO]])</f>
        <v>H3619</v>
      </c>
      <c r="AE462" s="74">
        <f>INDEX(Table1[I],'4'!A:A)</f>
        <v>0</v>
      </c>
      <c r="AF462" s="74" t="e">
        <f>IF(Table4[[#This Row],[Column2]]="","",MATCH(Table4[[#This Row],[Column2]],AM:AM,0))</f>
        <v>#N/A</v>
      </c>
      <c r="AG462" s="74" t="str">
        <f>CONCATENATE(Table4[[#This Row],[TOKO-KOTA]],"_",Table4[[#This Row],[NAMA BARANG]])</f>
        <v>MUDA JAYA-PURWOREJO_BP PELNA 02 HITAM</v>
      </c>
      <c r="AH462" s="74" t="str">
        <f>CONCATENATE(Table4[[#This Row],[CONCAT_TOKO KOTA + NAMA BARANG]],"_",Table4[[#This Row],[HARGA_C]])</f>
        <v>MUDA JAYA-PURWOREJO_BP PELNA 02 HITAM_60000</v>
      </c>
      <c r="AI462" s="74"/>
      <c r="AK462" s="64">
        <v>2909</v>
      </c>
      <c r="AL462" s="8" t="s">
        <v>8476</v>
      </c>
      <c r="AM462" t="str">
        <f t="shared" si="7"/>
        <v>H2909</v>
      </c>
      <c r="AN462" t="e">
        <f>IF(Table10[[#This Row],[Column3]]="","",MATCH(Table10[[#This Row],[Column3]],AD:AD,0))</f>
        <v>#N/A</v>
      </c>
    </row>
    <row r="463" spans="1:40" ht="13.5" thickBot="1">
      <c r="A463" s="73">
        <v>524</v>
      </c>
      <c r="C463" s="74">
        <f>ROW()</f>
        <v>463</v>
      </c>
      <c r="D463" s="74">
        <f>INDEX(Table1[ROWID],A:A)</f>
        <v>522</v>
      </c>
      <c r="E463" s="74">
        <f>INDEX(Table1[//DBS],A:A)</f>
        <v>442</v>
      </c>
      <c r="F463" s="74">
        <f>INDEX(Table1[HARGA_CONV],A:A)</f>
        <v>15000</v>
      </c>
      <c r="G463" s="74" t="str">
        <f>IF(INDEX(Table1[SALES_H],Table4[[#This Row],[ROWID]])=0,"",INDEX(Table1[SALES_H],Table4[[#This Row],[ROWID]]))</f>
        <v>KO</v>
      </c>
      <c r="H463" s="74" t="str">
        <f>IF(Table4[[#This Row],[SALES]]="","",INDEX(SALES_DICT[2],MATCH(Table4[[#This Row],[SALES]],SALES_DICT[1],0)))</f>
        <v>H</v>
      </c>
      <c r="I463" s="75" t="str">
        <f>IF(INDEX(Table1[DISKON],A:A)=0,"",INDEX(Table1[DISKON],A:A))</f>
        <v/>
      </c>
      <c r="J463" s="75" t="str">
        <f>IF(INDEX(Table1[DISKON NOTA],A:A)=0,"",INDEX(Table1[DISKON NOTA],A:A))</f>
        <v/>
      </c>
      <c r="K463" s="7">
        <f>INDEX(Table1[ISI_CONV],A:A)</f>
        <v>24</v>
      </c>
      <c r="L463" s="76">
        <f>INDEX(Table1[NOTA TOKO],Table4[[#This Row],[ROWID]])</f>
        <v>3619</v>
      </c>
      <c r="M463" s="74" t="str">
        <f>Table4[[#This Row],[SALES DICT]]</f>
        <v>H</v>
      </c>
      <c r="N463" s="74" t="str">
        <f>INDEX(Table1[TOKO-KOTA_H],A:A)</f>
        <v>MUDA JAYA-PURWOREJO</v>
      </c>
      <c r="O463" s="74" t="str">
        <f>IF(INDEX(Table1[KODE BARANG],A:A)=0,"",INDEX(Table1[KODE BARANG],A:A))</f>
        <v>BOL-PL85</v>
      </c>
      <c r="P463" s="74" t="str">
        <f>INDEX(Table1[NAMA BARANG],A:A)</f>
        <v>BP PELNA 05 HITAM</v>
      </c>
      <c r="Q463" s="74" t="str">
        <f>INDEX(Table1[ADA DI DAFTAR STOCK?],A:A)</f>
        <v>ADA</v>
      </c>
      <c r="R463" s="71" t="str">
        <f>SUBSTITUTE(_xlfn.NUMBERVALUE(Table4[[#This Row],[JUMLAH]],",","."),",",".")</f>
        <v>24</v>
      </c>
      <c r="S463" s="74" t="str">
        <f>INDEX(Table1[SATUAN_CONV],A:A)</f>
        <v>LSN</v>
      </c>
      <c r="T463" s="10" t="str">
        <f>SUBSTITUTE(_xlfn.NUMBERVALUE(Table4[[#This Row],[HARGA]],",","."),",",".")</f>
        <v>15000</v>
      </c>
      <c r="U463" s="12" t="str">
        <f>SUBSTITUTE(Table4[[#This Row],[DISKON]],",",".")</f>
        <v/>
      </c>
      <c r="V463" s="77" t="str">
        <f>SUBSTITUTE(Table4[[#This Row],[DISKON NOTA]],",",".")</f>
        <v/>
      </c>
      <c r="W463" s="78">
        <f>INDEX(Table1[TANGGAL NOTA_H],A:A)</f>
        <v>45533</v>
      </c>
      <c r="X463" s="78" t="str">
        <f>IF(INDEX(Table1[TANGGAL GUDANG_H],A:A)="","",INDEX(Table1[TANGGAL GUDANG_H],A:A))</f>
        <v/>
      </c>
      <c r="Y463" s="78">
        <f>INDEX(Table1[TANGGAL UPDATE_H],A:A)</f>
        <v>45535</v>
      </c>
      <c r="Z463" s="74" t="str">
        <f>INDEX(Table1[KOMENTAR_H],A:A)</f>
        <v/>
      </c>
      <c r="AA463" s="74"/>
      <c r="AB463" s="74">
        <f>IF(Table4[[#This Row],[DISKON]]="",Table4[[#This Row],[HARGA]],Table4[[#This Row],[HARGA]]*Table4[[#This Row],[DISKON]])</f>
        <v>15000</v>
      </c>
      <c r="AC463" s="74">
        <f>Table4[[#This Row],[TATAL DISKON]]*Table4[[#This Row],[JUMLAH]]</f>
        <v>360000</v>
      </c>
      <c r="AD463" s="74" t="str">
        <f>CONCATENATE(Table4[[#This Row],[SALES_C]],Table4[[#This Row],[NOTA TOKO]])</f>
        <v>H3619</v>
      </c>
      <c r="AE463" s="74">
        <f>INDEX(Table1[I],'4'!A:A)</f>
        <v>0</v>
      </c>
      <c r="AF463" s="74" t="e">
        <f>IF(Table4[[#This Row],[Column2]]="","",MATCH(Table4[[#This Row],[Column2]],AM:AM,0))</f>
        <v>#N/A</v>
      </c>
      <c r="AG463" s="74" t="str">
        <f>CONCATENATE(Table4[[#This Row],[TOKO-KOTA]],"_",Table4[[#This Row],[NAMA BARANG]])</f>
        <v>MUDA JAYA-PURWOREJO_BP PELNA 05 HITAM</v>
      </c>
      <c r="AH463" s="74" t="str">
        <f>CONCATENATE(Table4[[#This Row],[CONCAT_TOKO KOTA + NAMA BARANG]],"_",Table4[[#This Row],[HARGA_C]])</f>
        <v>MUDA JAYA-PURWOREJO_BP PELNA 05 HITAM_15000</v>
      </c>
      <c r="AI463" s="74"/>
      <c r="AK463" s="64">
        <v>2909</v>
      </c>
      <c r="AL463" s="8" t="s">
        <v>8476</v>
      </c>
      <c r="AM463" t="str">
        <f t="shared" si="7"/>
        <v>H2909</v>
      </c>
      <c r="AN463" t="e">
        <f>IF(Table10[[#This Row],[Column3]]="","",MATCH(Table10[[#This Row],[Column3]],AD:AD,0))</f>
        <v>#N/A</v>
      </c>
    </row>
    <row r="464" spans="1:40" ht="13.5" thickBot="1">
      <c r="A464" s="73">
        <v>525</v>
      </c>
      <c r="C464" s="74">
        <f>ROW()</f>
        <v>464</v>
      </c>
      <c r="D464" s="74">
        <f>INDEX(Table1[ROWID],A:A)</f>
        <v>522</v>
      </c>
      <c r="E464" s="74">
        <f>INDEX(Table1[//DBS],A:A)</f>
        <v>594</v>
      </c>
      <c r="F464" s="74">
        <f>INDEX(Table1[HARGA_CONV],A:A)</f>
        <v>12000</v>
      </c>
      <c r="G464" s="74" t="str">
        <f>IF(INDEX(Table1[SALES_H],Table4[[#This Row],[ROWID]])=0,"",INDEX(Table1[SALES_H],Table4[[#This Row],[ROWID]]))</f>
        <v>KO</v>
      </c>
      <c r="H464" s="74" t="str">
        <f>IF(Table4[[#This Row],[SALES]]="","",INDEX(SALES_DICT[2],MATCH(Table4[[#This Row],[SALES]],SALES_DICT[1],0)))</f>
        <v>H</v>
      </c>
      <c r="I464" s="75" t="str">
        <f>IF(INDEX(Table1[DISKON],A:A)=0,"",INDEX(Table1[DISKON],A:A))</f>
        <v/>
      </c>
      <c r="J464" s="75" t="str">
        <f>IF(INDEX(Table1[DISKON NOTA],A:A)=0,"",INDEX(Table1[DISKON NOTA],A:A))</f>
        <v/>
      </c>
      <c r="K464" s="7">
        <f>INDEX(Table1[ISI_CONV],A:A)</f>
        <v>12</v>
      </c>
      <c r="L464" s="76">
        <f>INDEX(Table1[NOTA TOKO],Table4[[#This Row],[ROWID]])</f>
        <v>3619</v>
      </c>
      <c r="M464" s="74" t="str">
        <f>Table4[[#This Row],[SALES DICT]]</f>
        <v>H</v>
      </c>
      <c r="N464" s="74" t="str">
        <f>INDEX(Table1[TOKO-KOTA_H],A:A)</f>
        <v>MUDA JAYA-PURWOREJO</v>
      </c>
      <c r="O464" s="74" t="str">
        <f>IF(INDEX(Table1[KODE BARANG],A:A)=0,"",INDEX(Table1[KODE BARANG],A:A))</f>
        <v>BOL-TZ241</v>
      </c>
      <c r="P464" s="74" t="str">
        <f>INDEX(Table1[NAMA BARANG],A:A)</f>
        <v>BP TIZO TB SG 09</v>
      </c>
      <c r="Q464" s="74" t="str">
        <f>INDEX(Table1[ADA DI DAFTAR STOCK?],A:A)</f>
        <v>ADA</v>
      </c>
      <c r="R464" s="71" t="str">
        <f>SUBSTITUTE(_xlfn.NUMBERVALUE(Table4[[#This Row],[JUMLAH]],",","."),",",".")</f>
        <v>12</v>
      </c>
      <c r="S464" s="74" t="str">
        <f>INDEX(Table1[SATUAN_CONV],A:A)</f>
        <v>LSN</v>
      </c>
      <c r="T464" s="10" t="str">
        <f>SUBSTITUTE(_xlfn.NUMBERVALUE(Table4[[#This Row],[HARGA]],",","."),",",".")</f>
        <v>12000</v>
      </c>
      <c r="U464" s="12" t="str">
        <f>SUBSTITUTE(Table4[[#This Row],[DISKON]],",",".")</f>
        <v/>
      </c>
      <c r="V464" s="77" t="str">
        <f>SUBSTITUTE(Table4[[#This Row],[DISKON NOTA]],",",".")</f>
        <v/>
      </c>
      <c r="W464" s="78">
        <f>INDEX(Table1[TANGGAL NOTA_H],A:A)</f>
        <v>45533</v>
      </c>
      <c r="X464" s="78" t="str">
        <f>IF(INDEX(Table1[TANGGAL GUDANG_H],A:A)="","",INDEX(Table1[TANGGAL GUDANG_H],A:A))</f>
        <v/>
      </c>
      <c r="Y464" s="78">
        <f>INDEX(Table1[TANGGAL UPDATE_H],A:A)</f>
        <v>45535</v>
      </c>
      <c r="Z464" s="74" t="str">
        <f>INDEX(Table1[KOMENTAR_H],A:A)</f>
        <v/>
      </c>
      <c r="AA464" s="74"/>
      <c r="AB464" s="74">
        <f>IF(Table4[[#This Row],[DISKON]]="",Table4[[#This Row],[HARGA]],Table4[[#This Row],[HARGA]]*Table4[[#This Row],[DISKON]])</f>
        <v>12000</v>
      </c>
      <c r="AC464" s="74">
        <f>Table4[[#This Row],[TATAL DISKON]]*Table4[[#This Row],[JUMLAH]]</f>
        <v>144000</v>
      </c>
      <c r="AD464" s="74" t="str">
        <f>CONCATENATE(Table4[[#This Row],[SALES_C]],Table4[[#This Row],[NOTA TOKO]])</f>
        <v>H3619</v>
      </c>
      <c r="AE464" s="74">
        <f>INDEX(Table1[I],'4'!A:A)</f>
        <v>0</v>
      </c>
      <c r="AF464" s="74" t="e">
        <f>IF(Table4[[#This Row],[Column2]]="","",MATCH(Table4[[#This Row],[Column2]],AM:AM,0))</f>
        <v>#N/A</v>
      </c>
      <c r="AG464" s="74" t="str">
        <f>CONCATENATE(Table4[[#This Row],[TOKO-KOTA]],"_",Table4[[#This Row],[NAMA BARANG]])</f>
        <v>MUDA JAYA-PURWOREJO_BP TIZO TB SG 09</v>
      </c>
      <c r="AH464" s="74" t="str">
        <f>CONCATENATE(Table4[[#This Row],[CONCAT_TOKO KOTA + NAMA BARANG]],"_",Table4[[#This Row],[HARGA_C]])</f>
        <v>MUDA JAYA-PURWOREJO_BP TIZO TB SG 09_12000</v>
      </c>
      <c r="AI464" s="74"/>
      <c r="AK464" s="64">
        <v>2909</v>
      </c>
      <c r="AL464" s="8" t="s">
        <v>8476</v>
      </c>
      <c r="AM464" t="str">
        <f t="shared" si="7"/>
        <v>H2909</v>
      </c>
      <c r="AN464" t="e">
        <f>IF(Table10[[#This Row],[Column3]]="","",MATCH(Table10[[#This Row],[Column3]],AD:AD,0))</f>
        <v>#N/A</v>
      </c>
    </row>
    <row r="465" spans="1:40" ht="13.5" thickBot="1">
      <c r="A465" s="73">
        <v>526</v>
      </c>
      <c r="C465" s="74">
        <f>ROW()</f>
        <v>465</v>
      </c>
      <c r="D465" s="74">
        <f>INDEX(Table1[ROWID],A:A)</f>
        <v>522</v>
      </c>
      <c r="E465" s="74">
        <f>INDEX(Table1[//DBS],A:A)</f>
        <v>468</v>
      </c>
      <c r="F465" s="74">
        <f>INDEX(Table1[HARGA_CONV],A:A)</f>
        <v>252000</v>
      </c>
      <c r="G465" s="74" t="str">
        <f>IF(INDEX(Table1[SALES_H],Table4[[#This Row],[ROWID]])=0,"",INDEX(Table1[SALES_H],Table4[[#This Row],[ROWID]]))</f>
        <v>KO</v>
      </c>
      <c r="H465" s="74" t="str">
        <f>IF(Table4[[#This Row],[SALES]]="","",INDEX(SALES_DICT[2],MATCH(Table4[[#This Row],[SALES]],SALES_DICT[1],0)))</f>
        <v>H</v>
      </c>
      <c r="I465" s="75" t="str">
        <f>IF(INDEX(Table1[DISKON],A:A)=0,"",INDEX(Table1[DISKON],A:A))</f>
        <v/>
      </c>
      <c r="J465" s="75" t="str">
        <f>IF(INDEX(Table1[DISKON NOTA],A:A)=0,"",INDEX(Table1[DISKON NOTA],A:A))</f>
        <v/>
      </c>
      <c r="K465" s="7">
        <f>INDEX(Table1[ISI_CONV],A:A)</f>
        <v>2</v>
      </c>
      <c r="L465" s="76">
        <f>INDEX(Table1[NOTA TOKO],Table4[[#This Row],[ROWID]])</f>
        <v>3619</v>
      </c>
      <c r="M465" s="74" t="str">
        <f>Table4[[#This Row],[SALES DICT]]</f>
        <v>H</v>
      </c>
      <c r="N465" s="74" t="str">
        <f>INDEX(Table1[TOKO-KOTA_H],A:A)</f>
        <v>MUDA JAYA-PURWOREJO</v>
      </c>
      <c r="O465" s="74" t="str">
        <f>IF(INDEX(Table1[KODE BARANG],A:A)=0,"",INDEX(Table1[KODE BARANG],A:A))</f>
        <v>BOL-NB111</v>
      </c>
      <c r="P465" s="74" t="str">
        <f>INDEX(Table1[NAMA BARANG],A:A)</f>
        <v>BP 1006 10W KUROMI (36)</v>
      </c>
      <c r="Q465" s="74" t="str">
        <f>INDEX(Table1[ADA DI DAFTAR STOCK?],A:A)</f>
        <v>ADA</v>
      </c>
      <c r="R465" s="71" t="str">
        <f>SUBSTITUTE(_xlfn.NUMBERVALUE(Table4[[#This Row],[JUMLAH]],",","."),",",".")</f>
        <v>2</v>
      </c>
      <c r="S465" s="74" t="str">
        <f>INDEX(Table1[SATUAN_CONV],A:A)</f>
        <v>BOX</v>
      </c>
      <c r="T465" s="10" t="str">
        <f>SUBSTITUTE(_xlfn.NUMBERVALUE(Table4[[#This Row],[HARGA]],",","."),",",".")</f>
        <v>252000</v>
      </c>
      <c r="U465" s="12" t="str">
        <f>SUBSTITUTE(Table4[[#This Row],[DISKON]],",",".")</f>
        <v/>
      </c>
      <c r="V465" s="77" t="str">
        <f>SUBSTITUTE(Table4[[#This Row],[DISKON NOTA]],",",".")</f>
        <v/>
      </c>
      <c r="W465" s="78">
        <f>INDEX(Table1[TANGGAL NOTA_H],A:A)</f>
        <v>45533</v>
      </c>
      <c r="X465" s="78" t="str">
        <f>IF(INDEX(Table1[TANGGAL GUDANG_H],A:A)="","",INDEX(Table1[TANGGAL GUDANG_H],A:A))</f>
        <v/>
      </c>
      <c r="Y465" s="78">
        <f>INDEX(Table1[TANGGAL UPDATE_H],A:A)</f>
        <v>45535</v>
      </c>
      <c r="Z465" s="74" t="str">
        <f>INDEX(Table1[KOMENTAR_H],A:A)</f>
        <v/>
      </c>
      <c r="AA465" s="74"/>
      <c r="AB465" s="74">
        <f>IF(Table4[[#This Row],[DISKON]]="",Table4[[#This Row],[HARGA]],Table4[[#This Row],[HARGA]]*Table4[[#This Row],[DISKON]])</f>
        <v>252000</v>
      </c>
      <c r="AC465" s="74">
        <f>Table4[[#This Row],[TATAL DISKON]]*Table4[[#This Row],[JUMLAH]]</f>
        <v>504000</v>
      </c>
      <c r="AD465" s="74" t="str">
        <f>CONCATENATE(Table4[[#This Row],[SALES_C]],Table4[[#This Row],[NOTA TOKO]])</f>
        <v>H3619</v>
      </c>
      <c r="AE465" s="74">
        <f>INDEX(Table1[I],'4'!A:A)</f>
        <v>0</v>
      </c>
      <c r="AF465" s="74" t="e">
        <f>IF(Table4[[#This Row],[Column2]]="","",MATCH(Table4[[#This Row],[Column2]],AM:AM,0))</f>
        <v>#N/A</v>
      </c>
      <c r="AG465" s="74" t="str">
        <f>CONCATENATE(Table4[[#This Row],[TOKO-KOTA]],"_",Table4[[#This Row],[NAMA BARANG]])</f>
        <v>MUDA JAYA-PURWOREJO_BP 1006 10W KUROMI (36)</v>
      </c>
      <c r="AH465" s="74" t="str">
        <f>CONCATENATE(Table4[[#This Row],[CONCAT_TOKO KOTA + NAMA BARANG]],"_",Table4[[#This Row],[HARGA_C]])</f>
        <v>MUDA JAYA-PURWOREJO_BP 1006 10W KUROMI (36)_252000</v>
      </c>
      <c r="AI465" s="74"/>
      <c r="AK465" s="64">
        <v>2909</v>
      </c>
      <c r="AL465" s="8" t="s">
        <v>8476</v>
      </c>
      <c r="AM465" t="str">
        <f t="shared" si="7"/>
        <v>H2909</v>
      </c>
      <c r="AN465" t="e">
        <f>IF(Table10[[#This Row],[Column3]]="","",MATCH(Table10[[#This Row],[Column3]],AD:AD,0))</f>
        <v>#N/A</v>
      </c>
    </row>
    <row r="466" spans="1:40" ht="13.5" thickBot="1">
      <c r="A466" s="73">
        <v>527</v>
      </c>
      <c r="C466" s="74">
        <f>ROW()</f>
        <v>466</v>
      </c>
      <c r="D466" s="74">
        <f>INDEX(Table1[ROWID],A:A)</f>
        <v>522</v>
      </c>
      <c r="E466" s="74">
        <f>INDEX(Table1[//DBS],A:A)</f>
        <v>709</v>
      </c>
      <c r="F466" s="74">
        <f>INDEX(Table1[HARGA_CONV],A:A)</f>
        <v>12500</v>
      </c>
      <c r="G466" s="74" t="str">
        <f>IF(INDEX(Table1[SALES_H],Table4[[#This Row],[ROWID]])=0,"",INDEX(Table1[SALES_H],Table4[[#This Row],[ROWID]]))</f>
        <v>KO</v>
      </c>
      <c r="H466" s="74" t="str">
        <f>IF(Table4[[#This Row],[SALES]]="","",INDEX(SALES_DICT[2],MATCH(Table4[[#This Row],[SALES]],SALES_DICT[1],0)))</f>
        <v>H</v>
      </c>
      <c r="I466" s="75" t="str">
        <f>IF(INDEX(Table1[DISKON],A:A)=0,"",INDEX(Table1[DISKON],A:A))</f>
        <v/>
      </c>
      <c r="J466" s="75" t="str">
        <f>IF(INDEX(Table1[DISKON NOTA],A:A)=0,"",INDEX(Table1[DISKON NOTA],A:A))</f>
        <v/>
      </c>
      <c r="K466" s="7">
        <f>INDEX(Table1[ISI_CONV],A:A)</f>
        <v>24</v>
      </c>
      <c r="L466" s="76">
        <f>INDEX(Table1[NOTA TOKO],Table4[[#This Row],[ROWID]])</f>
        <v>3619</v>
      </c>
      <c r="M466" s="74" t="str">
        <f>Table4[[#This Row],[SALES DICT]]</f>
        <v>H</v>
      </c>
      <c r="N466" s="74" t="str">
        <f>INDEX(Table1[TOKO-KOTA_H],A:A)</f>
        <v>MUDA JAYA-PURWOREJO</v>
      </c>
      <c r="O466" s="74" t="str">
        <f>IF(INDEX(Table1[KODE BARANG],A:A)=0,"",INDEX(Table1[KODE BARANG],A:A))</f>
        <v>BOL-IM359</v>
      </c>
      <c r="P466" s="74" t="str">
        <f>INDEX(Table1[NAMA BARANG],A:A)</f>
        <v>BP GEL DTIAN DT-612</v>
      </c>
      <c r="Q466" s="74" t="str">
        <f>INDEX(Table1[ADA DI DAFTAR STOCK?],A:A)</f>
        <v>ADA</v>
      </c>
      <c r="R466" s="71" t="str">
        <f>SUBSTITUTE(_xlfn.NUMBERVALUE(Table4[[#This Row],[JUMLAH]],",","."),",",".")</f>
        <v>24</v>
      </c>
      <c r="S466" s="74" t="str">
        <f>INDEX(Table1[SATUAN_CONV],A:A)</f>
        <v>LSN</v>
      </c>
      <c r="T466" s="10" t="str">
        <f>SUBSTITUTE(_xlfn.NUMBERVALUE(Table4[[#This Row],[HARGA]],",","."),",",".")</f>
        <v>12500</v>
      </c>
      <c r="U466" s="12" t="str">
        <f>SUBSTITUTE(Table4[[#This Row],[DISKON]],",",".")</f>
        <v/>
      </c>
      <c r="V466" s="77" t="str">
        <f>SUBSTITUTE(Table4[[#This Row],[DISKON NOTA]],",",".")</f>
        <v/>
      </c>
      <c r="W466" s="78">
        <f>INDEX(Table1[TANGGAL NOTA_H],A:A)</f>
        <v>45533</v>
      </c>
      <c r="X466" s="78" t="str">
        <f>IF(INDEX(Table1[TANGGAL GUDANG_H],A:A)="","",INDEX(Table1[TANGGAL GUDANG_H],A:A))</f>
        <v/>
      </c>
      <c r="Y466" s="78">
        <f>INDEX(Table1[TANGGAL UPDATE_H],A:A)</f>
        <v>45535</v>
      </c>
      <c r="Z466" s="74" t="str">
        <f>INDEX(Table1[KOMENTAR_H],A:A)</f>
        <v/>
      </c>
      <c r="AA466" s="74"/>
      <c r="AB466" s="74">
        <f>IF(Table4[[#This Row],[DISKON]]="",Table4[[#This Row],[HARGA]],Table4[[#This Row],[HARGA]]*Table4[[#This Row],[DISKON]])</f>
        <v>12500</v>
      </c>
      <c r="AC466" s="74">
        <f>Table4[[#This Row],[TATAL DISKON]]*Table4[[#This Row],[JUMLAH]]</f>
        <v>300000</v>
      </c>
      <c r="AD466" s="74" t="str">
        <f>CONCATENATE(Table4[[#This Row],[SALES_C]],Table4[[#This Row],[NOTA TOKO]])</f>
        <v>H3619</v>
      </c>
      <c r="AE466" s="74">
        <f>INDEX(Table1[I],'4'!A:A)</f>
        <v>0</v>
      </c>
      <c r="AF466" s="74" t="e">
        <f>IF(Table4[[#This Row],[Column2]]="","",MATCH(Table4[[#This Row],[Column2]],AM:AM,0))</f>
        <v>#N/A</v>
      </c>
      <c r="AG466" s="74" t="str">
        <f>CONCATENATE(Table4[[#This Row],[TOKO-KOTA]],"_",Table4[[#This Row],[NAMA BARANG]])</f>
        <v>MUDA JAYA-PURWOREJO_BP GEL DTIAN DT-612</v>
      </c>
      <c r="AH466" s="74" t="str">
        <f>CONCATENATE(Table4[[#This Row],[CONCAT_TOKO KOTA + NAMA BARANG]],"_",Table4[[#This Row],[HARGA_C]])</f>
        <v>MUDA JAYA-PURWOREJO_BP GEL DTIAN DT-612_12500</v>
      </c>
      <c r="AI466" s="74"/>
      <c r="AK466" s="64">
        <v>2909</v>
      </c>
      <c r="AL466" s="8" t="s">
        <v>8476</v>
      </c>
      <c r="AM466" t="str">
        <f t="shared" si="7"/>
        <v>H2909</v>
      </c>
      <c r="AN466" t="e">
        <f>IF(Table10[[#This Row],[Column3]]="","",MATCH(Table10[[#This Row],[Column3]],AD:AD,0))</f>
        <v>#N/A</v>
      </c>
    </row>
    <row r="467" spans="1:40" ht="13.5" thickBot="1">
      <c r="A467" s="73">
        <v>528</v>
      </c>
      <c r="C467" s="74">
        <f>ROW()</f>
        <v>467</v>
      </c>
      <c r="D467" s="74">
        <f>INDEX(Table1[ROWID],A:A)</f>
        <v>522</v>
      </c>
      <c r="E467" s="74">
        <f>INDEX(Table1[//DBS],A:A)</f>
        <v>713</v>
      </c>
      <c r="F467" s="74">
        <f>INDEX(Table1[HARGA_CONV],A:A)</f>
        <v>12500</v>
      </c>
      <c r="G467" s="74" t="str">
        <f>IF(INDEX(Table1[SALES_H],Table4[[#This Row],[ROWID]])=0,"",INDEX(Table1[SALES_H],Table4[[#This Row],[ROWID]]))</f>
        <v>KO</v>
      </c>
      <c r="H467" s="74" t="str">
        <f>IF(Table4[[#This Row],[SALES]]="","",INDEX(SALES_DICT[2],MATCH(Table4[[#This Row],[SALES]],SALES_DICT[1],0)))</f>
        <v>H</v>
      </c>
      <c r="I467" s="75" t="str">
        <f>IF(INDEX(Table1[DISKON],A:A)=0,"",INDEX(Table1[DISKON],A:A))</f>
        <v/>
      </c>
      <c r="J467" s="75" t="str">
        <f>IF(INDEX(Table1[DISKON NOTA],A:A)=0,"",INDEX(Table1[DISKON NOTA],A:A))</f>
        <v/>
      </c>
      <c r="K467" s="7">
        <f>INDEX(Table1[ISI_CONV],A:A)</f>
        <v>24</v>
      </c>
      <c r="L467" s="76">
        <f>INDEX(Table1[NOTA TOKO],Table4[[#This Row],[ROWID]])</f>
        <v>3619</v>
      </c>
      <c r="M467" s="74" t="str">
        <f>Table4[[#This Row],[SALES DICT]]</f>
        <v>H</v>
      </c>
      <c r="N467" s="74" t="str">
        <f>INDEX(Table1[TOKO-KOTA_H],A:A)</f>
        <v>MUDA JAYA-PURWOREJO</v>
      </c>
      <c r="O467" s="74" t="str">
        <f>IF(INDEX(Table1[KODE BARANG],A:A)=0,"",INDEX(Table1[KODE BARANG],A:A))</f>
        <v>BOL-IM364</v>
      </c>
      <c r="P467" s="74" t="str">
        <f>INDEX(Table1[NAMA BARANG],A:A)</f>
        <v>BP GEL DTIAN A 93</v>
      </c>
      <c r="Q467" s="74" t="str">
        <f>INDEX(Table1[ADA DI DAFTAR STOCK?],A:A)</f>
        <v>ADA</v>
      </c>
      <c r="R467" s="71" t="str">
        <f>SUBSTITUTE(_xlfn.NUMBERVALUE(Table4[[#This Row],[JUMLAH]],",","."),",",".")</f>
        <v>24</v>
      </c>
      <c r="S467" s="74" t="str">
        <f>INDEX(Table1[SATUAN_CONV],A:A)</f>
        <v>LSN</v>
      </c>
      <c r="T467" s="10" t="str">
        <f>SUBSTITUTE(_xlfn.NUMBERVALUE(Table4[[#This Row],[HARGA]],",","."),",",".")</f>
        <v>12500</v>
      </c>
      <c r="U467" s="12" t="str">
        <f>SUBSTITUTE(Table4[[#This Row],[DISKON]],",",".")</f>
        <v/>
      </c>
      <c r="V467" s="77" t="str">
        <f>SUBSTITUTE(Table4[[#This Row],[DISKON NOTA]],",",".")</f>
        <v/>
      </c>
      <c r="W467" s="78">
        <f>INDEX(Table1[TANGGAL NOTA_H],A:A)</f>
        <v>45533</v>
      </c>
      <c r="X467" s="78" t="str">
        <f>IF(INDEX(Table1[TANGGAL GUDANG_H],A:A)="","",INDEX(Table1[TANGGAL GUDANG_H],A:A))</f>
        <v/>
      </c>
      <c r="Y467" s="78">
        <f>INDEX(Table1[TANGGAL UPDATE_H],A:A)</f>
        <v>45535</v>
      </c>
      <c r="Z467" s="74" t="str">
        <f>INDEX(Table1[KOMENTAR_H],A:A)</f>
        <v/>
      </c>
      <c r="AA467" s="74"/>
      <c r="AB467" s="74">
        <f>IF(Table4[[#This Row],[DISKON]]="",Table4[[#This Row],[HARGA]],Table4[[#This Row],[HARGA]]*Table4[[#This Row],[DISKON]])</f>
        <v>12500</v>
      </c>
      <c r="AC467" s="74">
        <f>Table4[[#This Row],[TATAL DISKON]]*Table4[[#This Row],[JUMLAH]]</f>
        <v>300000</v>
      </c>
      <c r="AD467" s="74" t="str">
        <f>CONCATENATE(Table4[[#This Row],[SALES_C]],Table4[[#This Row],[NOTA TOKO]])</f>
        <v>H3619</v>
      </c>
      <c r="AE467" s="74">
        <f>INDEX(Table1[I],'4'!A:A)</f>
        <v>0</v>
      </c>
      <c r="AF467" s="74" t="e">
        <f>IF(Table4[[#This Row],[Column2]]="","",MATCH(Table4[[#This Row],[Column2]],AM:AM,0))</f>
        <v>#N/A</v>
      </c>
      <c r="AG467" s="74" t="str">
        <f>CONCATENATE(Table4[[#This Row],[TOKO-KOTA]],"_",Table4[[#This Row],[NAMA BARANG]])</f>
        <v>MUDA JAYA-PURWOREJO_BP GEL DTIAN A 93</v>
      </c>
      <c r="AH467" s="74" t="str">
        <f>CONCATENATE(Table4[[#This Row],[CONCAT_TOKO KOTA + NAMA BARANG]],"_",Table4[[#This Row],[HARGA_C]])</f>
        <v>MUDA JAYA-PURWOREJO_BP GEL DTIAN A 93_12500</v>
      </c>
      <c r="AI467" s="74"/>
      <c r="AK467" s="64">
        <v>2909</v>
      </c>
      <c r="AL467" s="8" t="s">
        <v>8476</v>
      </c>
      <c r="AM467" t="str">
        <f t="shared" si="7"/>
        <v>H2909</v>
      </c>
      <c r="AN467" t="e">
        <f>IF(Table10[[#This Row],[Column3]]="","",MATCH(Table10[[#This Row],[Column3]],AD:AD,0))</f>
        <v>#N/A</v>
      </c>
    </row>
    <row r="468" spans="1:40" ht="13.5" thickBot="1">
      <c r="A468" s="73">
        <v>529</v>
      </c>
      <c r="C468" s="74">
        <f>ROW()</f>
        <v>468</v>
      </c>
      <c r="D468" s="74">
        <f>INDEX(Table1[ROWID],A:A)</f>
        <v>522</v>
      </c>
      <c r="E468" s="74">
        <f>INDEX(Table1[//DBS],A:A)</f>
        <v>830</v>
      </c>
      <c r="F468" s="74">
        <f>INDEX(Table1[HARGA_CONV],A:A)</f>
        <v>97500</v>
      </c>
      <c r="G468" s="74" t="str">
        <f>IF(INDEX(Table1[SALES_H],Table4[[#This Row],[ROWID]])=0,"",INDEX(Table1[SALES_H],Table4[[#This Row],[ROWID]]))</f>
        <v>KO</v>
      </c>
      <c r="H468" s="74" t="str">
        <f>IF(Table4[[#This Row],[SALES]]="","",INDEX(SALES_DICT[2],MATCH(Table4[[#This Row],[SALES]],SALES_DICT[1],0)))</f>
        <v>H</v>
      </c>
      <c r="I468" s="75" t="str">
        <f>IF(INDEX(Table1[DISKON],A:A)=0,"",INDEX(Table1[DISKON],A:A))</f>
        <v/>
      </c>
      <c r="J468" s="75" t="str">
        <f>IF(INDEX(Table1[DISKON NOTA],A:A)=0,"",INDEX(Table1[DISKON NOTA],A:A))</f>
        <v/>
      </c>
      <c r="K468" s="7">
        <f>INDEX(Table1[ISI_CONV],A:A)</f>
        <v>3</v>
      </c>
      <c r="L468" s="76">
        <f>INDEX(Table1[NOTA TOKO],Table4[[#This Row],[ROWID]])</f>
        <v>3619</v>
      </c>
      <c r="M468" s="74" t="str">
        <f>Table4[[#This Row],[SALES DICT]]</f>
        <v>H</v>
      </c>
      <c r="N468" s="74" t="str">
        <f>INDEX(Table1[TOKO-KOTA_H],A:A)</f>
        <v>MUDA JAYA-PURWOREJO</v>
      </c>
      <c r="O468" s="74" t="str">
        <f>IF(INDEX(Table1[KODE BARANG],A:A)=0,"",INDEX(Table1[KODE BARANG],A:A))</f>
        <v>CAT-OP5</v>
      </c>
      <c r="P468" s="74" t="str">
        <f>INDEX(Table1[NAMA BARANG],A:A)</f>
        <v>CAT AIR OPINI 110</v>
      </c>
      <c r="Q468" s="74" t="str">
        <f>INDEX(Table1[ADA DI DAFTAR STOCK?],A:A)</f>
        <v>ADA</v>
      </c>
      <c r="R468" s="71" t="str">
        <f>SUBSTITUTE(_xlfn.NUMBERVALUE(Table4[[#This Row],[JUMLAH]],",","."),",",".")</f>
        <v>3</v>
      </c>
      <c r="S468" s="74" t="str">
        <f>INDEX(Table1[SATUAN_CONV],A:A)</f>
        <v>LSN</v>
      </c>
      <c r="T468" s="10" t="str">
        <f>SUBSTITUTE(_xlfn.NUMBERVALUE(Table4[[#This Row],[HARGA]],",","."),",",".")</f>
        <v>97500</v>
      </c>
      <c r="U468" s="12" t="str">
        <f>SUBSTITUTE(Table4[[#This Row],[DISKON]],",",".")</f>
        <v/>
      </c>
      <c r="V468" s="77" t="str">
        <f>SUBSTITUTE(Table4[[#This Row],[DISKON NOTA]],",",".")</f>
        <v/>
      </c>
      <c r="W468" s="78">
        <f>INDEX(Table1[TANGGAL NOTA_H],A:A)</f>
        <v>45533</v>
      </c>
      <c r="X468" s="78" t="str">
        <f>IF(INDEX(Table1[TANGGAL GUDANG_H],A:A)="","",INDEX(Table1[TANGGAL GUDANG_H],A:A))</f>
        <v/>
      </c>
      <c r="Y468" s="78">
        <f>INDEX(Table1[TANGGAL UPDATE_H],A:A)</f>
        <v>45535</v>
      </c>
      <c r="Z468" s="74" t="str">
        <f>INDEX(Table1[KOMENTAR_H],A:A)</f>
        <v/>
      </c>
      <c r="AA468" s="74"/>
      <c r="AB468" s="74">
        <f>IF(Table4[[#This Row],[DISKON]]="",Table4[[#This Row],[HARGA]],Table4[[#This Row],[HARGA]]*Table4[[#This Row],[DISKON]])</f>
        <v>97500</v>
      </c>
      <c r="AC468" s="74">
        <f>Table4[[#This Row],[TATAL DISKON]]*Table4[[#This Row],[JUMLAH]]</f>
        <v>292500</v>
      </c>
      <c r="AD468" s="74" t="str">
        <f>CONCATENATE(Table4[[#This Row],[SALES_C]],Table4[[#This Row],[NOTA TOKO]])</f>
        <v>H3619</v>
      </c>
      <c r="AE468" s="74">
        <f>INDEX(Table1[I],'4'!A:A)</f>
        <v>0</v>
      </c>
      <c r="AF468" s="74" t="e">
        <f>IF(Table4[[#This Row],[Column2]]="","",MATCH(Table4[[#This Row],[Column2]],AM:AM,0))</f>
        <v>#N/A</v>
      </c>
      <c r="AG468" s="74" t="str">
        <f>CONCATENATE(Table4[[#This Row],[TOKO-KOTA]],"_",Table4[[#This Row],[NAMA BARANG]])</f>
        <v>MUDA JAYA-PURWOREJO_CAT AIR OPINI 110</v>
      </c>
      <c r="AH468" s="74" t="str">
        <f>CONCATENATE(Table4[[#This Row],[CONCAT_TOKO KOTA + NAMA BARANG]],"_",Table4[[#This Row],[HARGA_C]])</f>
        <v>MUDA JAYA-PURWOREJO_CAT AIR OPINI 110_97500</v>
      </c>
      <c r="AI468" s="74"/>
      <c r="AK468" s="64">
        <v>292</v>
      </c>
      <c r="AL468" s="8"/>
      <c r="AM468" t="str">
        <f t="shared" si="7"/>
        <v>292</v>
      </c>
      <c r="AN468" t="e">
        <f>IF(Table10[[#This Row],[Column3]]="","",MATCH(Table10[[#This Row],[Column3]],AD:AD,0))</f>
        <v>#N/A</v>
      </c>
    </row>
    <row r="469" spans="1:40" ht="13.5" thickBot="1">
      <c r="A469" s="73">
        <v>530</v>
      </c>
      <c r="C469" s="74">
        <f>ROW()</f>
        <v>469</v>
      </c>
      <c r="D469" s="74">
        <f>INDEX(Table1[ROWID],A:A)</f>
        <v>522</v>
      </c>
      <c r="E469" s="74">
        <f>INDEX(Table1[//DBS],A:A)</f>
        <v>2650</v>
      </c>
      <c r="F469" s="74">
        <f>INDEX(Table1[HARGA_CONV],A:A)</f>
        <v>150000</v>
      </c>
      <c r="G469" s="74" t="str">
        <f>IF(INDEX(Table1[SALES_H],Table4[[#This Row],[ROWID]])=0,"",INDEX(Table1[SALES_H],Table4[[#This Row],[ROWID]]))</f>
        <v>KO</v>
      </c>
      <c r="H469" s="74" t="str">
        <f>IF(Table4[[#This Row],[SALES]]="","",INDEX(SALES_DICT[2],MATCH(Table4[[#This Row],[SALES]],SALES_DICT[1],0)))</f>
        <v>H</v>
      </c>
      <c r="I469" s="75" t="str">
        <f>IF(INDEX(Table1[DISKON],A:A)=0,"",INDEX(Table1[DISKON],A:A))</f>
        <v/>
      </c>
      <c r="J469" s="75" t="str">
        <f>IF(INDEX(Table1[DISKON NOTA],A:A)=0,"",INDEX(Table1[DISKON NOTA],A:A))</f>
        <v/>
      </c>
      <c r="K469" s="7">
        <f>INDEX(Table1[ISI_CONV],A:A)</f>
        <v>1</v>
      </c>
      <c r="L469" s="76">
        <f>INDEX(Table1[NOTA TOKO],Table4[[#This Row],[ROWID]])</f>
        <v>3619</v>
      </c>
      <c r="M469" s="74" t="str">
        <f>Table4[[#This Row],[SALES DICT]]</f>
        <v>H</v>
      </c>
      <c r="N469" s="74" t="str">
        <f>INDEX(Table1[TOKO-KOTA_H],A:A)</f>
        <v>MUDA JAYA-PURWOREJO</v>
      </c>
      <c r="O469" s="74" t="str">
        <f>IF(INDEX(Table1[KODE BARANG],A:A)=0,"",INDEX(Table1[KODE BARANG],A:A))</f>
        <v>PWA-KY16</v>
      </c>
      <c r="P469" s="74" t="str">
        <f>INDEX(Table1[NAMA BARANG],A:A)</f>
        <v>PW KY CP 1224</v>
      </c>
      <c r="Q469" s="74" t="str">
        <f>INDEX(Table1[ADA DI DAFTAR STOCK?],A:A)</f>
        <v>ADA</v>
      </c>
      <c r="R469" s="71" t="str">
        <f>SUBSTITUTE(_xlfn.NUMBERVALUE(Table4[[#This Row],[JUMLAH]],",","."),",",".")</f>
        <v>1</v>
      </c>
      <c r="S469" s="74" t="str">
        <f>INDEX(Table1[SATUAN_CONV],A:A)</f>
        <v>LSN</v>
      </c>
      <c r="T469" s="10" t="str">
        <f>SUBSTITUTE(_xlfn.NUMBERVALUE(Table4[[#This Row],[HARGA]],",","."),",",".")</f>
        <v>150000</v>
      </c>
      <c r="U469" s="12" t="str">
        <f>SUBSTITUTE(Table4[[#This Row],[DISKON]],",",".")</f>
        <v/>
      </c>
      <c r="V469" s="77" t="str">
        <f>SUBSTITUTE(Table4[[#This Row],[DISKON NOTA]],",",".")</f>
        <v/>
      </c>
      <c r="W469" s="78">
        <f>INDEX(Table1[TANGGAL NOTA_H],A:A)</f>
        <v>45533</v>
      </c>
      <c r="X469" s="78" t="str">
        <f>IF(INDEX(Table1[TANGGAL GUDANG_H],A:A)="","",INDEX(Table1[TANGGAL GUDANG_H],A:A))</f>
        <v/>
      </c>
      <c r="Y469" s="78">
        <f>INDEX(Table1[TANGGAL UPDATE_H],A:A)</f>
        <v>45535</v>
      </c>
      <c r="Z469" s="74" t="str">
        <f>INDEX(Table1[KOMENTAR_H],A:A)</f>
        <v/>
      </c>
      <c r="AA469" s="74"/>
      <c r="AB469" s="74">
        <f>IF(Table4[[#This Row],[DISKON]]="",Table4[[#This Row],[HARGA]],Table4[[#This Row],[HARGA]]*Table4[[#This Row],[DISKON]])</f>
        <v>150000</v>
      </c>
      <c r="AC469" s="74">
        <f>Table4[[#This Row],[TATAL DISKON]]*Table4[[#This Row],[JUMLAH]]</f>
        <v>150000</v>
      </c>
      <c r="AD469" s="74" t="str">
        <f>CONCATENATE(Table4[[#This Row],[SALES_C]],Table4[[#This Row],[NOTA TOKO]])</f>
        <v>H3619</v>
      </c>
      <c r="AE469" s="74">
        <f>INDEX(Table1[I],'4'!A:A)</f>
        <v>0</v>
      </c>
      <c r="AF469" s="74" t="e">
        <f>IF(Table4[[#This Row],[Column2]]="","",MATCH(Table4[[#This Row],[Column2]],AM:AM,0))</f>
        <v>#N/A</v>
      </c>
      <c r="AG469" s="74" t="str">
        <f>CONCATENATE(Table4[[#This Row],[TOKO-KOTA]],"_",Table4[[#This Row],[NAMA BARANG]])</f>
        <v>MUDA JAYA-PURWOREJO_PW KY CP 1224</v>
      </c>
      <c r="AH469" s="74" t="str">
        <f>CONCATENATE(Table4[[#This Row],[CONCAT_TOKO KOTA + NAMA BARANG]],"_",Table4[[#This Row],[HARGA_C]])</f>
        <v>MUDA JAYA-PURWOREJO_PW KY CP 1224_150000</v>
      </c>
      <c r="AI469" s="74"/>
      <c r="AK469" s="64">
        <v>292</v>
      </c>
      <c r="AL469" s="8"/>
      <c r="AM469" t="str">
        <f t="shared" si="7"/>
        <v>292</v>
      </c>
      <c r="AN469" t="e">
        <f>IF(Table10[[#This Row],[Column3]]="","",MATCH(Table10[[#This Row],[Column3]],AD:AD,0))</f>
        <v>#N/A</v>
      </c>
    </row>
    <row r="470" spans="1:40" ht="13.5" thickBot="1">
      <c r="A470" s="73">
        <v>531</v>
      </c>
      <c r="C470" s="74">
        <f>ROW()</f>
        <v>470</v>
      </c>
      <c r="D470" s="74">
        <f>INDEX(Table1[ROWID],A:A)</f>
        <v>522</v>
      </c>
      <c r="E470" s="74">
        <f>INDEX(Table1[//DBS],A:A)</f>
        <v>2669</v>
      </c>
      <c r="F470" s="74">
        <f>INDEX(Table1[HARGA_CONV],A:A)</f>
        <v>150000</v>
      </c>
      <c r="G470" s="74" t="str">
        <f>IF(INDEX(Table1[SALES_H],Table4[[#This Row],[ROWID]])=0,"",INDEX(Table1[SALES_H],Table4[[#This Row],[ROWID]]))</f>
        <v>KO</v>
      </c>
      <c r="H470" s="74" t="str">
        <f>IF(Table4[[#This Row],[SALES]]="","",INDEX(SALES_DICT[2],MATCH(Table4[[#This Row],[SALES]],SALES_DICT[1],0)))</f>
        <v>H</v>
      </c>
      <c r="I470" s="75" t="str">
        <f>IF(INDEX(Table1[DISKON],A:A)=0,"",INDEX(Table1[DISKON],A:A))</f>
        <v/>
      </c>
      <c r="J470" s="75" t="str">
        <f>IF(INDEX(Table1[DISKON NOTA],A:A)=0,"",INDEX(Table1[DISKON NOTA],A:A))</f>
        <v/>
      </c>
      <c r="K470" s="7">
        <f>INDEX(Table1[ISI_CONV],A:A)</f>
        <v>1</v>
      </c>
      <c r="L470" s="76">
        <f>INDEX(Table1[NOTA TOKO],Table4[[#This Row],[ROWID]])</f>
        <v>3619</v>
      </c>
      <c r="M470" s="74" t="str">
        <f>Table4[[#This Row],[SALES DICT]]</f>
        <v>H</v>
      </c>
      <c r="N470" s="74" t="str">
        <f>INDEX(Table1[TOKO-KOTA_H],A:A)</f>
        <v>MUDA JAYA-PURWOREJO</v>
      </c>
      <c r="O470" s="74" t="str">
        <f>IF(INDEX(Table1[KODE BARANG],A:A)=0,"",INDEX(Table1[KODE BARANG],A:A))</f>
        <v>PWA-TF6</v>
      </c>
      <c r="P470" s="74" t="str">
        <f>INDEX(Table1[NAMA BARANG],A:A)</f>
        <v>PW PASTEL TF 195 12W</v>
      </c>
      <c r="Q470" s="74" t="str">
        <f>INDEX(Table1[ADA DI DAFTAR STOCK?],A:A)</f>
        <v>ADA</v>
      </c>
      <c r="R470" s="71" t="str">
        <f>SUBSTITUTE(_xlfn.NUMBERVALUE(Table4[[#This Row],[JUMLAH]],",","."),",",".")</f>
        <v>1</v>
      </c>
      <c r="S470" s="74" t="str">
        <f>INDEX(Table1[SATUAN_CONV],A:A)</f>
        <v>LSN</v>
      </c>
      <c r="T470" s="10" t="str">
        <f>SUBSTITUTE(_xlfn.NUMBERVALUE(Table4[[#This Row],[HARGA]],",","."),",",".")</f>
        <v>150000</v>
      </c>
      <c r="U470" s="12" t="str">
        <f>SUBSTITUTE(Table4[[#This Row],[DISKON]],",",".")</f>
        <v/>
      </c>
      <c r="V470" s="77" t="str">
        <f>SUBSTITUTE(Table4[[#This Row],[DISKON NOTA]],",",".")</f>
        <v/>
      </c>
      <c r="W470" s="78">
        <f>INDEX(Table1[TANGGAL NOTA_H],A:A)</f>
        <v>45533</v>
      </c>
      <c r="X470" s="78" t="str">
        <f>IF(INDEX(Table1[TANGGAL GUDANG_H],A:A)="","",INDEX(Table1[TANGGAL GUDANG_H],A:A))</f>
        <v/>
      </c>
      <c r="Y470" s="78">
        <f>INDEX(Table1[TANGGAL UPDATE_H],A:A)</f>
        <v>45535</v>
      </c>
      <c r="Z470" s="74" t="str">
        <f>INDEX(Table1[KOMENTAR_H],A:A)</f>
        <v/>
      </c>
      <c r="AA470" s="74"/>
      <c r="AB470" s="74">
        <f>IF(Table4[[#This Row],[DISKON]]="",Table4[[#This Row],[HARGA]],Table4[[#This Row],[HARGA]]*Table4[[#This Row],[DISKON]])</f>
        <v>150000</v>
      </c>
      <c r="AC470" s="74">
        <f>Table4[[#This Row],[TATAL DISKON]]*Table4[[#This Row],[JUMLAH]]</f>
        <v>150000</v>
      </c>
      <c r="AD470" s="74" t="str">
        <f>CONCATENATE(Table4[[#This Row],[SALES_C]],Table4[[#This Row],[NOTA TOKO]])</f>
        <v>H3619</v>
      </c>
      <c r="AE470" s="74">
        <f>INDEX(Table1[I],'4'!A:A)</f>
        <v>0</v>
      </c>
      <c r="AF470" s="74" t="e">
        <f>IF(Table4[[#This Row],[Column2]]="","",MATCH(Table4[[#This Row],[Column2]],AM:AM,0))</f>
        <v>#N/A</v>
      </c>
      <c r="AG470" s="74" t="str">
        <f>CONCATENATE(Table4[[#This Row],[TOKO-KOTA]],"_",Table4[[#This Row],[NAMA BARANG]])</f>
        <v>MUDA JAYA-PURWOREJO_PW PASTEL TF 195 12W</v>
      </c>
      <c r="AH470" s="74" t="str">
        <f>CONCATENATE(Table4[[#This Row],[CONCAT_TOKO KOTA + NAMA BARANG]],"_",Table4[[#This Row],[HARGA_C]])</f>
        <v>MUDA JAYA-PURWOREJO_PW PASTEL TF 195 12W_150000</v>
      </c>
      <c r="AI470" s="74"/>
      <c r="AK470" s="64">
        <v>292</v>
      </c>
      <c r="AL470" s="8"/>
      <c r="AM470" t="str">
        <f t="shared" si="7"/>
        <v>292</v>
      </c>
      <c r="AN470" t="e">
        <f>IF(Table10[[#This Row],[Column3]]="","",MATCH(Table10[[#This Row],[Column3]],AD:AD,0))</f>
        <v>#N/A</v>
      </c>
    </row>
    <row r="471" spans="1:40" ht="13.5" thickBot="1">
      <c r="A471" s="73">
        <v>532</v>
      </c>
      <c r="C471" s="74">
        <f>ROW()</f>
        <v>471</v>
      </c>
      <c r="D471" s="74">
        <f>INDEX(Table1[ROWID],A:A)</f>
        <v>522</v>
      </c>
      <c r="E471" s="74">
        <f>INDEX(Table1[//DBS],A:A)</f>
        <v>2529</v>
      </c>
      <c r="F471" s="74">
        <f>INDEX(Table1[HARGA_CONV],A:A)</f>
        <v>10000</v>
      </c>
      <c r="G471" s="74" t="str">
        <f>IF(INDEX(Table1[SALES_H],Table4[[#This Row],[ROWID]])=0,"",INDEX(Table1[SALES_H],Table4[[#This Row],[ROWID]]))</f>
        <v>KO</v>
      </c>
      <c r="H471" s="74" t="str">
        <f>IF(Table4[[#This Row],[SALES]]="","",INDEX(SALES_DICT[2],MATCH(Table4[[#This Row],[SALES]],SALES_DICT[1],0)))</f>
        <v>H</v>
      </c>
      <c r="I471" s="75" t="str">
        <f>IF(INDEX(Table1[DISKON],A:A)=0,"",INDEX(Table1[DISKON],A:A))</f>
        <v/>
      </c>
      <c r="J471" s="75" t="str">
        <f>IF(INDEX(Table1[DISKON NOTA],A:A)=0,"",INDEX(Table1[DISKON NOTA],A:A))</f>
        <v/>
      </c>
      <c r="K471" s="7">
        <f>INDEX(Table1[ISI_CONV],A:A)</f>
        <v>12</v>
      </c>
      <c r="L471" s="76">
        <f>INDEX(Table1[NOTA TOKO],Table4[[#This Row],[ROWID]])</f>
        <v>3619</v>
      </c>
      <c r="M471" s="74" t="str">
        <f>Table4[[#This Row],[SALES DICT]]</f>
        <v>H</v>
      </c>
      <c r="N471" s="74" t="str">
        <f>INDEX(Table1[TOKO-KOTA_H],A:A)</f>
        <v>MUDA JAYA-PURWOREJO</v>
      </c>
      <c r="O471" s="74" t="str">
        <f>IF(INDEX(Table1[KODE BARANG],A:A)=0,"",INDEX(Table1[KODE BARANG],A:A))</f>
        <v>PEN-IM26</v>
      </c>
      <c r="P471" s="74" t="str">
        <f>INDEX(Table1[NAMA BARANG],A:A)</f>
        <v>PENSIL DW9019-12</v>
      </c>
      <c r="Q471" s="74" t="str">
        <f>INDEX(Table1[ADA DI DAFTAR STOCK?],A:A)</f>
        <v>ADA</v>
      </c>
      <c r="R471" s="71" t="str">
        <f>SUBSTITUTE(_xlfn.NUMBERVALUE(Table4[[#This Row],[JUMLAH]],",","."),",",".")</f>
        <v>12</v>
      </c>
      <c r="S471" s="74" t="str">
        <f>INDEX(Table1[SATUAN_CONV],A:A)</f>
        <v>PCS</v>
      </c>
      <c r="T471" s="10" t="str">
        <f>SUBSTITUTE(_xlfn.NUMBERVALUE(Table4[[#This Row],[HARGA]],",","."),",",".")</f>
        <v>10000</v>
      </c>
      <c r="U471" s="12" t="str">
        <f>SUBSTITUTE(Table4[[#This Row],[DISKON]],",",".")</f>
        <v/>
      </c>
      <c r="V471" s="77" t="str">
        <f>SUBSTITUTE(Table4[[#This Row],[DISKON NOTA]],",",".")</f>
        <v/>
      </c>
      <c r="W471" s="78">
        <f>INDEX(Table1[TANGGAL NOTA_H],A:A)</f>
        <v>45533</v>
      </c>
      <c r="X471" s="78" t="str">
        <f>IF(INDEX(Table1[TANGGAL GUDANG_H],A:A)="","",INDEX(Table1[TANGGAL GUDANG_H],A:A))</f>
        <v/>
      </c>
      <c r="Y471" s="78">
        <f>INDEX(Table1[TANGGAL UPDATE_H],A:A)</f>
        <v>45535</v>
      </c>
      <c r="Z471" s="74" t="str">
        <f>INDEX(Table1[KOMENTAR_H],A:A)</f>
        <v/>
      </c>
      <c r="AA471" s="74"/>
      <c r="AB471" s="74">
        <f>IF(Table4[[#This Row],[DISKON]]="",Table4[[#This Row],[HARGA]],Table4[[#This Row],[HARGA]]*Table4[[#This Row],[DISKON]])</f>
        <v>10000</v>
      </c>
      <c r="AC471" s="74">
        <f>Table4[[#This Row],[TATAL DISKON]]*Table4[[#This Row],[JUMLAH]]</f>
        <v>120000</v>
      </c>
      <c r="AD471" s="74" t="str">
        <f>CONCATENATE(Table4[[#This Row],[SALES_C]],Table4[[#This Row],[NOTA TOKO]])</f>
        <v>H3619</v>
      </c>
      <c r="AE471" s="74">
        <f>INDEX(Table1[I],'4'!A:A)</f>
        <v>0</v>
      </c>
      <c r="AF471" s="74" t="e">
        <f>IF(Table4[[#This Row],[Column2]]="","",MATCH(Table4[[#This Row],[Column2]],AM:AM,0))</f>
        <v>#N/A</v>
      </c>
      <c r="AG471" s="74" t="str">
        <f>CONCATENATE(Table4[[#This Row],[TOKO-KOTA]],"_",Table4[[#This Row],[NAMA BARANG]])</f>
        <v>MUDA JAYA-PURWOREJO_PENSIL DW9019-12</v>
      </c>
      <c r="AH471" s="74" t="str">
        <f>CONCATENATE(Table4[[#This Row],[CONCAT_TOKO KOTA + NAMA BARANG]],"_",Table4[[#This Row],[HARGA_C]])</f>
        <v>MUDA JAYA-PURWOREJO_PENSIL DW9019-12_10000</v>
      </c>
      <c r="AI471" s="74"/>
      <c r="AK471" s="64">
        <v>2876</v>
      </c>
      <c r="AL471" s="8" t="s">
        <v>8476</v>
      </c>
      <c r="AM471" t="str">
        <f t="shared" si="7"/>
        <v>H2876</v>
      </c>
      <c r="AN471" t="e">
        <f>IF(Table10[[#This Row],[Column3]]="","",MATCH(Table10[[#This Row],[Column3]],AD:AD,0))</f>
        <v>#N/A</v>
      </c>
    </row>
    <row r="472" spans="1:40" ht="13.5" thickBot="1">
      <c r="A472" s="73">
        <v>533</v>
      </c>
      <c r="C472" s="74">
        <f>ROW()</f>
        <v>472</v>
      </c>
      <c r="D472" s="74">
        <f>INDEX(Table1[ROWID],A:A)</f>
        <v>522</v>
      </c>
      <c r="E472" s="74">
        <f>INDEX(Table1[//DBS],A:A)</f>
        <v>840</v>
      </c>
      <c r="F472" s="74">
        <f>INDEX(Table1[HARGA_CONV],A:A)</f>
        <v>325000</v>
      </c>
      <c r="G472" s="74" t="str">
        <f>IF(INDEX(Table1[SALES_H],Table4[[#This Row],[ROWID]])=0,"",INDEX(Table1[SALES_H],Table4[[#This Row],[ROWID]]))</f>
        <v>KO</v>
      </c>
      <c r="H472" s="74" t="str">
        <f>IF(Table4[[#This Row],[SALES]]="","",INDEX(SALES_DICT[2],MATCH(Table4[[#This Row],[SALES]],SALES_DICT[1],0)))</f>
        <v>H</v>
      </c>
      <c r="I472" s="75" t="str">
        <f>IF(INDEX(Table1[DISKON],A:A)=0,"",INDEX(Table1[DISKON],A:A))</f>
        <v/>
      </c>
      <c r="J472" s="75" t="str">
        <f>IF(INDEX(Table1[DISKON NOTA],A:A)=0,"",INDEX(Table1[DISKON NOTA],A:A))</f>
        <v/>
      </c>
      <c r="K472" s="7">
        <f>INDEX(Table1[ISI_CONV],A:A)</f>
        <v>1</v>
      </c>
      <c r="L472" s="76">
        <f>INDEX(Table1[NOTA TOKO],Table4[[#This Row],[ROWID]])</f>
        <v>3619</v>
      </c>
      <c r="M472" s="74" t="str">
        <f>Table4[[#This Row],[SALES DICT]]</f>
        <v>H</v>
      </c>
      <c r="N472" s="74" t="str">
        <f>INDEX(Table1[TOKO-KOTA_H],A:A)</f>
        <v>MUDA JAYA-PURWOREJO</v>
      </c>
      <c r="O472" s="74" t="str">
        <f>IF(INDEX(Table1[KODE BARANG],A:A)=0,"",INDEX(Table1[KODE BARANG],A:A))</f>
        <v>CAT-TF8</v>
      </c>
      <c r="P472" s="74" t="str">
        <f>INDEX(Table1[NAMA BARANG],A:A)</f>
        <v>CAT ACRYLIC TF 003</v>
      </c>
      <c r="Q472" s="74" t="str">
        <f>INDEX(Table1[ADA DI DAFTAR STOCK?],A:A)</f>
        <v>ADA</v>
      </c>
      <c r="R472" s="71" t="str">
        <f>SUBSTITUTE(_xlfn.NUMBERVALUE(Table4[[#This Row],[JUMLAH]],",","."),",",".")</f>
        <v>1</v>
      </c>
      <c r="S472" s="74" t="str">
        <f>INDEX(Table1[SATUAN_CONV],A:A)</f>
        <v>LSN</v>
      </c>
      <c r="T472" s="10" t="str">
        <f>SUBSTITUTE(_xlfn.NUMBERVALUE(Table4[[#This Row],[HARGA]],",","."),",",".")</f>
        <v>325000</v>
      </c>
      <c r="U472" s="12" t="str">
        <f>SUBSTITUTE(Table4[[#This Row],[DISKON]],",",".")</f>
        <v/>
      </c>
      <c r="V472" s="77" t="str">
        <f>SUBSTITUTE(Table4[[#This Row],[DISKON NOTA]],",",".")</f>
        <v/>
      </c>
      <c r="W472" s="78">
        <f>INDEX(Table1[TANGGAL NOTA_H],A:A)</f>
        <v>45533</v>
      </c>
      <c r="X472" s="78" t="str">
        <f>IF(INDEX(Table1[TANGGAL GUDANG_H],A:A)="","",INDEX(Table1[TANGGAL GUDANG_H],A:A))</f>
        <v/>
      </c>
      <c r="Y472" s="78">
        <f>INDEX(Table1[TANGGAL UPDATE_H],A:A)</f>
        <v>45535</v>
      </c>
      <c r="Z472" s="74" t="str">
        <f>INDEX(Table1[KOMENTAR_H],A:A)</f>
        <v/>
      </c>
      <c r="AA472" s="74"/>
      <c r="AB472" s="74">
        <f>IF(Table4[[#This Row],[DISKON]]="",Table4[[#This Row],[HARGA]],Table4[[#This Row],[HARGA]]*Table4[[#This Row],[DISKON]])</f>
        <v>325000</v>
      </c>
      <c r="AC472" s="74">
        <f>Table4[[#This Row],[TATAL DISKON]]*Table4[[#This Row],[JUMLAH]]</f>
        <v>325000</v>
      </c>
      <c r="AD472" s="74" t="str">
        <f>CONCATENATE(Table4[[#This Row],[SALES_C]],Table4[[#This Row],[NOTA TOKO]])</f>
        <v>H3619</v>
      </c>
      <c r="AE472" s="74">
        <f>INDEX(Table1[I],'4'!A:A)</f>
        <v>0</v>
      </c>
      <c r="AF472" s="74" t="e">
        <f>IF(Table4[[#This Row],[Column2]]="","",MATCH(Table4[[#This Row],[Column2]],AM:AM,0))</f>
        <v>#N/A</v>
      </c>
      <c r="AG472" s="74" t="str">
        <f>CONCATENATE(Table4[[#This Row],[TOKO-KOTA]],"_",Table4[[#This Row],[NAMA BARANG]])</f>
        <v>MUDA JAYA-PURWOREJO_CAT ACRYLIC TF 003</v>
      </c>
      <c r="AH472" s="74" t="str">
        <f>CONCATENATE(Table4[[#This Row],[CONCAT_TOKO KOTA + NAMA BARANG]],"_",Table4[[#This Row],[HARGA_C]])</f>
        <v>MUDA JAYA-PURWOREJO_CAT ACRYLIC TF 003_325000</v>
      </c>
      <c r="AI472" s="74"/>
      <c r="AK472" s="64">
        <v>2876</v>
      </c>
      <c r="AL472" s="8" t="s">
        <v>8476</v>
      </c>
      <c r="AM472" t="str">
        <f t="shared" si="7"/>
        <v>H2876</v>
      </c>
      <c r="AN472" t="e">
        <f>IF(Table10[[#This Row],[Column3]]="","",MATCH(Table10[[#This Row],[Column3]],AD:AD,0))</f>
        <v>#N/A</v>
      </c>
    </row>
    <row r="473" spans="1:40" ht="13.5" thickBot="1">
      <c r="A473" s="73">
        <v>534</v>
      </c>
      <c r="C473" s="74">
        <f>ROW()</f>
        <v>473</v>
      </c>
      <c r="D473" s="74">
        <f>INDEX(Table1[ROWID],A:A)</f>
        <v>522</v>
      </c>
      <c r="E473" s="74">
        <f>INDEX(Table1[//DBS],A:A)</f>
        <v>1408</v>
      </c>
      <c r="F473" s="74">
        <f>INDEX(Table1[HARGA_CONV],A:A)</f>
        <v>75000</v>
      </c>
      <c r="G473" s="74" t="str">
        <f>IF(INDEX(Table1[SALES_H],Table4[[#This Row],[ROWID]])=0,"",INDEX(Table1[SALES_H],Table4[[#This Row],[ROWID]]))</f>
        <v>KO</v>
      </c>
      <c r="H473" s="74" t="str">
        <f>IF(Table4[[#This Row],[SALES]]="","",INDEX(SALES_DICT[2],MATCH(Table4[[#This Row],[SALES]],SALES_DICT[1],0)))</f>
        <v>H</v>
      </c>
      <c r="I473" s="75" t="str">
        <f>IF(INDEX(Table1[DISKON],A:A)=0,"",INDEX(Table1[DISKON],A:A))</f>
        <v/>
      </c>
      <c r="J473" s="75" t="str">
        <f>IF(INDEX(Table1[DISKON NOTA],A:A)=0,"",INDEX(Table1[DISKON NOTA],A:A))</f>
        <v/>
      </c>
      <c r="K473" s="7">
        <f>INDEX(Table1[ISI_CONV],A:A)</f>
        <v>2</v>
      </c>
      <c r="L473" s="76">
        <f>INDEX(Table1[NOTA TOKO],Table4[[#This Row],[ROWID]])</f>
        <v>3619</v>
      </c>
      <c r="M473" s="74" t="str">
        <f>Table4[[#This Row],[SALES DICT]]</f>
        <v>H</v>
      </c>
      <c r="N473" s="74" t="str">
        <f>INDEX(Table1[TOKO-KOTA_H],A:A)</f>
        <v>MUDA JAYA-PURWOREJO</v>
      </c>
      <c r="O473" s="74" t="str">
        <f>IF(INDEX(Table1[KODE BARANG],A:A)=0,"",INDEX(Table1[KODE BARANG],A:A))</f>
        <v>JAN-NB8</v>
      </c>
      <c r="P473" s="74" t="str">
        <f>INDEX(Table1[NAMA BARANG],A:A)</f>
        <v>JANGKA JF 8021</v>
      </c>
      <c r="Q473" s="74" t="str">
        <f>INDEX(Table1[ADA DI DAFTAR STOCK?],A:A)</f>
        <v>ADA</v>
      </c>
      <c r="R473" s="71" t="str">
        <f>SUBSTITUTE(_xlfn.NUMBERVALUE(Table4[[#This Row],[JUMLAH]],",","."),",",".")</f>
        <v>2</v>
      </c>
      <c r="S473" s="74" t="str">
        <f>INDEX(Table1[SATUAN_CONV],A:A)</f>
        <v>LSN</v>
      </c>
      <c r="T473" s="10" t="str">
        <f>SUBSTITUTE(_xlfn.NUMBERVALUE(Table4[[#This Row],[HARGA]],",","."),",",".")</f>
        <v>75000</v>
      </c>
      <c r="U473" s="12" t="str">
        <f>SUBSTITUTE(Table4[[#This Row],[DISKON]],",",".")</f>
        <v/>
      </c>
      <c r="V473" s="77" t="str">
        <f>SUBSTITUTE(Table4[[#This Row],[DISKON NOTA]],",",".")</f>
        <v/>
      </c>
      <c r="W473" s="78">
        <f>INDEX(Table1[TANGGAL NOTA_H],A:A)</f>
        <v>45533</v>
      </c>
      <c r="X473" s="78" t="str">
        <f>IF(INDEX(Table1[TANGGAL GUDANG_H],A:A)="","",INDEX(Table1[TANGGAL GUDANG_H],A:A))</f>
        <v/>
      </c>
      <c r="Y473" s="78">
        <f>INDEX(Table1[TANGGAL UPDATE_H],A:A)</f>
        <v>45535</v>
      </c>
      <c r="Z473" s="74" t="str">
        <f>INDEX(Table1[KOMENTAR_H],A:A)</f>
        <v/>
      </c>
      <c r="AA473" s="74"/>
      <c r="AB473" s="74">
        <f>IF(Table4[[#This Row],[DISKON]]="",Table4[[#This Row],[HARGA]],Table4[[#This Row],[HARGA]]*Table4[[#This Row],[DISKON]])</f>
        <v>75000</v>
      </c>
      <c r="AC473" s="74">
        <f>Table4[[#This Row],[TATAL DISKON]]*Table4[[#This Row],[JUMLAH]]</f>
        <v>150000</v>
      </c>
      <c r="AD473" s="74" t="str">
        <f>CONCATENATE(Table4[[#This Row],[SALES_C]],Table4[[#This Row],[NOTA TOKO]])</f>
        <v>H3619</v>
      </c>
      <c r="AE473" s="74">
        <f>INDEX(Table1[I],'4'!A:A)</f>
        <v>0</v>
      </c>
      <c r="AF473" s="74" t="e">
        <f>IF(Table4[[#This Row],[Column2]]="","",MATCH(Table4[[#This Row],[Column2]],AM:AM,0))</f>
        <v>#N/A</v>
      </c>
      <c r="AG473" s="74" t="str">
        <f>CONCATENATE(Table4[[#This Row],[TOKO-KOTA]],"_",Table4[[#This Row],[NAMA BARANG]])</f>
        <v>MUDA JAYA-PURWOREJO_JANGKA JF 8021</v>
      </c>
      <c r="AH473" s="74" t="str">
        <f>CONCATENATE(Table4[[#This Row],[CONCAT_TOKO KOTA + NAMA BARANG]],"_",Table4[[#This Row],[HARGA_C]])</f>
        <v>MUDA JAYA-PURWOREJO_JANGKA JF 8021_75000</v>
      </c>
      <c r="AI473" s="74"/>
      <c r="AK473" s="64">
        <v>2722</v>
      </c>
      <c r="AL473" s="8" t="s">
        <v>3762</v>
      </c>
      <c r="AM473" t="str">
        <f t="shared" si="7"/>
        <v>A2722</v>
      </c>
      <c r="AN473" t="e">
        <f>IF(Table10[[#This Row],[Column3]]="","",MATCH(Table10[[#This Row],[Column3]],AD:AD,0))</f>
        <v>#N/A</v>
      </c>
    </row>
    <row r="474" spans="1:40" ht="13.5" thickBot="1">
      <c r="A474" s="73">
        <v>535</v>
      </c>
      <c r="C474" s="74">
        <f>ROW()</f>
        <v>474</v>
      </c>
      <c r="D474" s="74">
        <f>INDEX(Table1[ROWID],A:A)</f>
        <v>522</v>
      </c>
      <c r="E474" s="74">
        <f>INDEX(Table1[//DBS],A:A)</f>
        <v>2227</v>
      </c>
      <c r="F474" s="74">
        <f>INDEX(Table1[HARGA_CONV],A:A)</f>
        <v>12500</v>
      </c>
      <c r="G474" s="74" t="str">
        <f>IF(INDEX(Table1[SALES_H],Table4[[#This Row],[ROWID]])=0,"",INDEX(Table1[SALES_H],Table4[[#This Row],[ROWID]]))</f>
        <v>KO</v>
      </c>
      <c r="H474" s="74" t="str">
        <f>IF(Table4[[#This Row],[SALES]]="","",INDEX(SALES_DICT[2],MATCH(Table4[[#This Row],[SALES]],SALES_DICT[1],0)))</f>
        <v>H</v>
      </c>
      <c r="I474" s="75" t="str">
        <f>IF(INDEX(Table1[DISKON],A:A)=0,"",INDEX(Table1[DISKON],A:A))</f>
        <v/>
      </c>
      <c r="J474" s="75" t="str">
        <f>IF(INDEX(Table1[DISKON NOTA],A:A)=0,"",INDEX(Table1[DISKON NOTA],A:A))</f>
        <v/>
      </c>
      <c r="K474" s="7">
        <f>INDEX(Table1[ISI_CONV],A:A)</f>
        <v>12</v>
      </c>
      <c r="L474" s="76">
        <f>INDEX(Table1[NOTA TOKO],Table4[[#This Row],[ROWID]])</f>
        <v>3619</v>
      </c>
      <c r="M474" s="74" t="str">
        <f>Table4[[#This Row],[SALES DICT]]</f>
        <v>H</v>
      </c>
      <c r="N474" s="74" t="str">
        <f>INDEX(Table1[TOKO-KOTA_H],A:A)</f>
        <v>MUDA JAYA-PURWOREJO</v>
      </c>
      <c r="O474" s="74" t="str">
        <f>IF(INDEX(Table1[KODE BARANG],A:A)=0,"",INDEX(Table1[KODE BARANG],A:A))</f>
        <v>PAL-IM14</v>
      </c>
      <c r="P474" s="74" t="str">
        <f>INDEX(Table1[NAMA BARANG],A:A)</f>
        <v>PALETTE 21839-10</v>
      </c>
      <c r="Q474" s="74" t="str">
        <f>INDEX(Table1[ADA DI DAFTAR STOCK?],A:A)</f>
        <v>ADA</v>
      </c>
      <c r="R474" s="71" t="str">
        <f>SUBSTITUTE(_xlfn.NUMBERVALUE(Table4[[#This Row],[JUMLAH]],",","."),",",".")</f>
        <v>12</v>
      </c>
      <c r="S474" s="74" t="str">
        <f>INDEX(Table1[SATUAN_CONV],A:A)</f>
        <v>PCS</v>
      </c>
      <c r="T474" s="10" t="str">
        <f>SUBSTITUTE(_xlfn.NUMBERVALUE(Table4[[#This Row],[HARGA]],",","."),",",".")</f>
        <v>12500</v>
      </c>
      <c r="U474" s="12" t="str">
        <f>SUBSTITUTE(Table4[[#This Row],[DISKON]],",",".")</f>
        <v/>
      </c>
      <c r="V474" s="77" t="str">
        <f>SUBSTITUTE(Table4[[#This Row],[DISKON NOTA]],",",".")</f>
        <v/>
      </c>
      <c r="W474" s="78">
        <f>INDEX(Table1[TANGGAL NOTA_H],A:A)</f>
        <v>45533</v>
      </c>
      <c r="X474" s="78" t="str">
        <f>IF(INDEX(Table1[TANGGAL GUDANG_H],A:A)="","",INDEX(Table1[TANGGAL GUDANG_H],A:A))</f>
        <v/>
      </c>
      <c r="Y474" s="78">
        <f>INDEX(Table1[TANGGAL UPDATE_H],A:A)</f>
        <v>45535</v>
      </c>
      <c r="Z474" s="74" t="str">
        <f>INDEX(Table1[KOMENTAR_H],A:A)</f>
        <v/>
      </c>
      <c r="AA474" s="74"/>
      <c r="AB474" s="74">
        <f>IF(Table4[[#This Row],[DISKON]]="",Table4[[#This Row],[HARGA]],Table4[[#This Row],[HARGA]]*Table4[[#This Row],[DISKON]])</f>
        <v>12500</v>
      </c>
      <c r="AC474" s="74">
        <f>Table4[[#This Row],[TATAL DISKON]]*Table4[[#This Row],[JUMLAH]]</f>
        <v>150000</v>
      </c>
      <c r="AD474" s="74" t="str">
        <f>CONCATENATE(Table4[[#This Row],[SALES_C]],Table4[[#This Row],[NOTA TOKO]])</f>
        <v>H3619</v>
      </c>
      <c r="AE474" s="74">
        <f>INDEX(Table1[I],'4'!A:A)</f>
        <v>0</v>
      </c>
      <c r="AF474" s="74" t="e">
        <f>IF(Table4[[#This Row],[Column2]]="","",MATCH(Table4[[#This Row],[Column2]],AM:AM,0))</f>
        <v>#N/A</v>
      </c>
      <c r="AG474" s="74" t="str">
        <f>CONCATENATE(Table4[[#This Row],[TOKO-KOTA]],"_",Table4[[#This Row],[NAMA BARANG]])</f>
        <v>MUDA JAYA-PURWOREJO_PALETTE 21839-10</v>
      </c>
      <c r="AH474" s="74" t="str">
        <f>CONCATENATE(Table4[[#This Row],[CONCAT_TOKO KOTA + NAMA BARANG]],"_",Table4[[#This Row],[HARGA_C]])</f>
        <v>MUDA JAYA-PURWOREJO_PALETTE 21839-10_12500</v>
      </c>
      <c r="AI474" s="74"/>
      <c r="AK474" s="64">
        <v>2722</v>
      </c>
      <c r="AL474" s="8" t="s">
        <v>3762</v>
      </c>
      <c r="AM474" t="str">
        <f t="shared" si="7"/>
        <v>A2722</v>
      </c>
      <c r="AN474" t="e">
        <f>IF(Table10[[#This Row],[Column3]]="","",MATCH(Table10[[#This Row],[Column3]],AD:AD,0))</f>
        <v>#N/A</v>
      </c>
    </row>
    <row r="475" spans="1:40" ht="13.5" thickBot="1">
      <c r="A475" s="73">
        <v>536</v>
      </c>
      <c r="C475" s="74">
        <f>ROW()</f>
        <v>475</v>
      </c>
      <c r="D475" s="74">
        <f>INDEX(Table1[ROWID],A:A)</f>
        <v>522</v>
      </c>
      <c r="E475" s="74">
        <f>INDEX(Table1[//DBS],A:A)</f>
        <v>454</v>
      </c>
      <c r="F475" s="74">
        <f>INDEX(Table1[HARGA_CONV],A:A)</f>
        <v>20000</v>
      </c>
      <c r="G475" s="74" t="str">
        <f>IF(INDEX(Table1[SALES_H],Table4[[#This Row],[ROWID]])=0,"",INDEX(Table1[SALES_H],Table4[[#This Row],[ROWID]]))</f>
        <v>KO</v>
      </c>
      <c r="H475" s="74" t="str">
        <f>IF(Table4[[#This Row],[SALES]]="","",INDEX(SALES_DICT[2],MATCH(Table4[[#This Row],[SALES]],SALES_DICT[1],0)))</f>
        <v>H</v>
      </c>
      <c r="I475" s="75" t="str">
        <f>IF(INDEX(Table1[DISKON],A:A)=0,"",INDEX(Table1[DISKON],A:A))</f>
        <v/>
      </c>
      <c r="J475" s="75" t="str">
        <f>IF(INDEX(Table1[DISKON NOTA],A:A)=0,"",INDEX(Table1[DISKON NOTA],A:A))</f>
        <v/>
      </c>
      <c r="K475" s="7">
        <f>INDEX(Table1[ISI_CONV],A:A)</f>
        <v>12</v>
      </c>
      <c r="L475" s="76">
        <f>INDEX(Table1[NOTA TOKO],Table4[[#This Row],[ROWID]])</f>
        <v>3619</v>
      </c>
      <c r="M475" s="74" t="str">
        <f>Table4[[#This Row],[SALES DICT]]</f>
        <v>H</v>
      </c>
      <c r="N475" s="74" t="str">
        <f>INDEX(Table1[TOKO-KOTA_H],A:A)</f>
        <v>MUDA JAYA-PURWOREJO</v>
      </c>
      <c r="O475" s="74" t="str">
        <f>IF(INDEX(Table1[KODE BARANG],A:A)=0,"",INDEX(Table1[KODE BARANG],A:A))</f>
        <v>BOL-SK97</v>
      </c>
      <c r="P475" s="74" t="str">
        <f>INDEX(Table1[NAMA BARANG],A:A)</f>
        <v>BP SIKA GP 002 HT</v>
      </c>
      <c r="Q475" s="74" t="str">
        <f>INDEX(Table1[ADA DI DAFTAR STOCK?],A:A)</f>
        <v>ADA</v>
      </c>
      <c r="R475" s="71" t="str">
        <f>SUBSTITUTE(_xlfn.NUMBERVALUE(Table4[[#This Row],[JUMLAH]],",","."),",",".")</f>
        <v>12</v>
      </c>
      <c r="S475" s="74" t="str">
        <f>INDEX(Table1[SATUAN_CONV],A:A)</f>
        <v>LSN</v>
      </c>
      <c r="T475" s="10" t="str">
        <f>SUBSTITUTE(_xlfn.NUMBERVALUE(Table4[[#This Row],[HARGA]],",","."),",",".")</f>
        <v>20000</v>
      </c>
      <c r="U475" s="12" t="str">
        <f>SUBSTITUTE(Table4[[#This Row],[DISKON]],",",".")</f>
        <v/>
      </c>
      <c r="V475" s="77" t="str">
        <f>SUBSTITUTE(Table4[[#This Row],[DISKON NOTA]],",",".")</f>
        <v/>
      </c>
      <c r="W475" s="78">
        <f>INDEX(Table1[TANGGAL NOTA_H],A:A)</f>
        <v>45533</v>
      </c>
      <c r="X475" s="78" t="str">
        <f>IF(INDEX(Table1[TANGGAL GUDANG_H],A:A)="","",INDEX(Table1[TANGGAL GUDANG_H],A:A))</f>
        <v/>
      </c>
      <c r="Y475" s="78">
        <f>INDEX(Table1[TANGGAL UPDATE_H],A:A)</f>
        <v>45535</v>
      </c>
      <c r="Z475" s="74" t="str">
        <f>INDEX(Table1[KOMENTAR_H],A:A)</f>
        <v/>
      </c>
      <c r="AA475" s="74"/>
      <c r="AB475" s="74">
        <f>IF(Table4[[#This Row],[DISKON]]="",Table4[[#This Row],[HARGA]],Table4[[#This Row],[HARGA]]*Table4[[#This Row],[DISKON]])</f>
        <v>20000</v>
      </c>
      <c r="AC475" s="74">
        <f>Table4[[#This Row],[TATAL DISKON]]*Table4[[#This Row],[JUMLAH]]</f>
        <v>240000</v>
      </c>
      <c r="AD475" s="74" t="str">
        <f>CONCATENATE(Table4[[#This Row],[SALES_C]],Table4[[#This Row],[NOTA TOKO]])</f>
        <v>H3619</v>
      </c>
      <c r="AE475" s="74">
        <f>INDEX(Table1[I],'4'!A:A)</f>
        <v>0</v>
      </c>
      <c r="AF475" s="74" t="e">
        <f>IF(Table4[[#This Row],[Column2]]="","",MATCH(Table4[[#This Row],[Column2]],AM:AM,0))</f>
        <v>#N/A</v>
      </c>
      <c r="AG475" s="74" t="str">
        <f>CONCATENATE(Table4[[#This Row],[TOKO-KOTA]],"_",Table4[[#This Row],[NAMA BARANG]])</f>
        <v>MUDA JAYA-PURWOREJO_BP SIKA GP 002 HT</v>
      </c>
      <c r="AH475" s="74" t="str">
        <f>CONCATENATE(Table4[[#This Row],[CONCAT_TOKO KOTA + NAMA BARANG]],"_",Table4[[#This Row],[HARGA_C]])</f>
        <v>MUDA JAYA-PURWOREJO_BP SIKA GP 002 HT_20000</v>
      </c>
      <c r="AI475" s="74"/>
      <c r="AK475" s="64">
        <v>2722</v>
      </c>
      <c r="AL475" s="8" t="s">
        <v>3762</v>
      </c>
      <c r="AM475" t="str">
        <f t="shared" si="7"/>
        <v>A2722</v>
      </c>
      <c r="AN475" t="e">
        <f>IF(Table10[[#This Row],[Column3]]="","",MATCH(Table10[[#This Row],[Column3]],AD:AD,0))</f>
        <v>#N/A</v>
      </c>
    </row>
    <row r="476" spans="1:40" ht="13.5" thickBot="1">
      <c r="A476" s="73">
        <v>537</v>
      </c>
      <c r="C476" s="74">
        <f>ROW()</f>
        <v>476</v>
      </c>
      <c r="D476" s="74">
        <f>INDEX(Table1[ROWID],A:A)</f>
        <v>522</v>
      </c>
      <c r="E476" s="74">
        <f>INDEX(Table1[//DBS],A:A)</f>
        <v>431</v>
      </c>
      <c r="F476" s="74">
        <f>INDEX(Table1[HARGA_CONV],A:A)</f>
        <v>15000</v>
      </c>
      <c r="G476" s="74" t="str">
        <f>IF(INDEX(Table1[SALES_H],Table4[[#This Row],[ROWID]])=0,"",INDEX(Table1[SALES_H],Table4[[#This Row],[ROWID]]))</f>
        <v>KO</v>
      </c>
      <c r="H476" s="74" t="str">
        <f>IF(Table4[[#This Row],[SALES]]="","",INDEX(SALES_DICT[2],MATCH(Table4[[#This Row],[SALES]],SALES_DICT[1],0)))</f>
        <v>H</v>
      </c>
      <c r="I476" s="75" t="str">
        <f>IF(INDEX(Table1[DISKON],A:A)=0,"",INDEX(Table1[DISKON],A:A))</f>
        <v/>
      </c>
      <c r="J476" s="75" t="str">
        <f>IF(INDEX(Table1[DISKON NOTA],A:A)=0,"",INDEX(Table1[DISKON NOTA],A:A))</f>
        <v/>
      </c>
      <c r="K476" s="7">
        <f>INDEX(Table1[ISI_CONV],A:A)</f>
        <v>12</v>
      </c>
      <c r="L476" s="76">
        <f>INDEX(Table1[NOTA TOKO],Table4[[#This Row],[ROWID]])</f>
        <v>3619</v>
      </c>
      <c r="M476" s="74" t="str">
        <f>Table4[[#This Row],[SALES DICT]]</f>
        <v>H</v>
      </c>
      <c r="N476" s="74" t="str">
        <f>INDEX(Table1[TOKO-KOTA_H],A:A)</f>
        <v>MUDA JAYA-PURWOREJO</v>
      </c>
      <c r="O476" s="74" t="str">
        <f>IF(INDEX(Table1[KODE BARANG],A:A)=0,"",INDEX(Table1[KODE BARANG],A:A))</f>
        <v>BOL-CS74</v>
      </c>
      <c r="P476" s="74" t="str">
        <f>INDEX(Table1[NAMA BARANG],A:A)</f>
        <v>BP GEL COSH 0.5 CS-G89 HITAM</v>
      </c>
      <c r="Q476" s="74" t="str">
        <f>INDEX(Table1[ADA DI DAFTAR STOCK?],A:A)</f>
        <v>ADA</v>
      </c>
      <c r="R476" s="71" t="str">
        <f>SUBSTITUTE(_xlfn.NUMBERVALUE(Table4[[#This Row],[JUMLAH]],",","."),",",".")</f>
        <v>12</v>
      </c>
      <c r="S476" s="74" t="str">
        <f>INDEX(Table1[SATUAN_CONV],A:A)</f>
        <v>LSN</v>
      </c>
      <c r="T476" s="10" t="str">
        <f>SUBSTITUTE(_xlfn.NUMBERVALUE(Table4[[#This Row],[HARGA]],",","."),",",".")</f>
        <v>15000</v>
      </c>
      <c r="U476" s="12" t="str">
        <f>SUBSTITUTE(Table4[[#This Row],[DISKON]],",",".")</f>
        <v/>
      </c>
      <c r="V476" s="77" t="str">
        <f>SUBSTITUTE(Table4[[#This Row],[DISKON NOTA]],",",".")</f>
        <v/>
      </c>
      <c r="W476" s="78">
        <f>INDEX(Table1[TANGGAL NOTA_H],A:A)</f>
        <v>45533</v>
      </c>
      <c r="X476" s="78" t="str">
        <f>IF(INDEX(Table1[TANGGAL GUDANG_H],A:A)="","",INDEX(Table1[TANGGAL GUDANG_H],A:A))</f>
        <v/>
      </c>
      <c r="Y476" s="78">
        <f>INDEX(Table1[TANGGAL UPDATE_H],A:A)</f>
        <v>45535</v>
      </c>
      <c r="Z476" s="74" t="str">
        <f>INDEX(Table1[KOMENTAR_H],A:A)</f>
        <v/>
      </c>
      <c r="AA476" s="74"/>
      <c r="AB476" s="74">
        <f>IF(Table4[[#This Row],[DISKON]]="",Table4[[#This Row],[HARGA]],Table4[[#This Row],[HARGA]]*Table4[[#This Row],[DISKON]])</f>
        <v>15000</v>
      </c>
      <c r="AC476" s="74">
        <f>Table4[[#This Row],[TATAL DISKON]]*Table4[[#This Row],[JUMLAH]]</f>
        <v>180000</v>
      </c>
      <c r="AD476" s="74" t="str">
        <f>CONCATENATE(Table4[[#This Row],[SALES_C]],Table4[[#This Row],[NOTA TOKO]])</f>
        <v>H3619</v>
      </c>
      <c r="AE476" s="74">
        <f>INDEX(Table1[I],'4'!A:A)</f>
        <v>0</v>
      </c>
      <c r="AF476" s="74" t="e">
        <f>IF(Table4[[#This Row],[Column2]]="","",MATCH(Table4[[#This Row],[Column2]],AM:AM,0))</f>
        <v>#N/A</v>
      </c>
      <c r="AG476" s="74" t="str">
        <f>CONCATENATE(Table4[[#This Row],[TOKO-KOTA]],"_",Table4[[#This Row],[NAMA BARANG]])</f>
        <v>MUDA JAYA-PURWOREJO_BP GEL COSH 0.5 CS-G89 HITAM</v>
      </c>
      <c r="AH476" s="74" t="str">
        <f>CONCATENATE(Table4[[#This Row],[CONCAT_TOKO KOTA + NAMA BARANG]],"_",Table4[[#This Row],[HARGA_C]])</f>
        <v>MUDA JAYA-PURWOREJO_BP GEL COSH 0.5 CS-G89 HITAM_15000</v>
      </c>
      <c r="AI476" s="74"/>
      <c r="AK476" s="64">
        <v>2722</v>
      </c>
      <c r="AL476" s="8" t="s">
        <v>3762</v>
      </c>
      <c r="AM476" t="str">
        <f t="shared" si="7"/>
        <v>A2722</v>
      </c>
      <c r="AN476" t="e">
        <f>IF(Table10[[#This Row],[Column3]]="","",MATCH(Table10[[#This Row],[Column3]],AD:AD,0))</f>
        <v>#N/A</v>
      </c>
    </row>
    <row r="477" spans="1:40" ht="13.5" thickBot="1">
      <c r="A477" s="73">
        <v>539</v>
      </c>
      <c r="C477" s="74">
        <f>ROW()</f>
        <v>477</v>
      </c>
      <c r="D477" s="74">
        <f>INDEX(Table1[ROWID],A:A)</f>
        <v>539</v>
      </c>
      <c r="E477" s="74">
        <f>INDEX(Table1[//DBS],A:A)</f>
        <v>2511</v>
      </c>
      <c r="F477" s="74">
        <f>INDEX(Table1[HARGA_CONV],A:A)</f>
        <v>50000</v>
      </c>
      <c r="G477" s="74" t="str">
        <f>IF(INDEX(Table1[SALES_H],Table4[[#This Row],[ROWID]])=0,"",INDEX(Table1[SALES_H],Table4[[#This Row],[ROWID]]))</f>
        <v>KO</v>
      </c>
      <c r="H477" s="74" t="str">
        <f>IF(Table4[[#This Row],[SALES]]="","",INDEX(SALES_DICT[2],MATCH(Table4[[#This Row],[SALES]],SALES_DICT[1],0)))</f>
        <v>H</v>
      </c>
      <c r="I477" s="75" t="str">
        <f>IF(INDEX(Table1[DISKON],A:A)=0,"",INDEX(Table1[DISKON],A:A))</f>
        <v/>
      </c>
      <c r="J477" s="75" t="str">
        <f>IF(INDEX(Table1[DISKON NOTA],A:A)=0,"",INDEX(Table1[DISKON NOTA],A:A))</f>
        <v/>
      </c>
      <c r="K477" s="7">
        <f>INDEX(Table1[ISI_CONV],A:A)</f>
        <v>1</v>
      </c>
      <c r="L477" s="76">
        <f>INDEX(Table1[NOTA TOKO],Table4[[#This Row],[ROWID]])</f>
        <v>3620</v>
      </c>
      <c r="M477" s="74" t="str">
        <f>Table4[[#This Row],[SALES DICT]]</f>
        <v>H</v>
      </c>
      <c r="N477" s="74" t="str">
        <f>INDEX(Table1[TOKO-KOTA_H],A:A)</f>
        <v>MUDA JAYA-PURWOREJO</v>
      </c>
      <c r="O477" s="74" t="str">
        <f>IF(INDEX(Table1[KODE BARANG],A:A)=0,"",INDEX(Table1[KODE BARANG],A:A))</f>
        <v>PEN-CW7</v>
      </c>
      <c r="P477" s="74" t="str">
        <f>INDEX(Table1[NAMA BARANG],A:A)</f>
        <v>PENSIL 2B COWRY FANCY</v>
      </c>
      <c r="Q477" s="74" t="str">
        <f>INDEX(Table1[ADA DI DAFTAR STOCK?],A:A)</f>
        <v>ADA</v>
      </c>
      <c r="R477" s="71" t="str">
        <f>SUBSTITUTE(_xlfn.NUMBERVALUE(Table4[[#This Row],[JUMLAH]],",","."),",",".")</f>
        <v>1</v>
      </c>
      <c r="S477" s="74" t="str">
        <f>INDEX(Table1[SATUAN_CONV],A:A)</f>
        <v>GRS</v>
      </c>
      <c r="T477" s="10" t="str">
        <f>SUBSTITUTE(_xlfn.NUMBERVALUE(Table4[[#This Row],[HARGA]],",","."),",",".")</f>
        <v>50000</v>
      </c>
      <c r="U477" s="12" t="str">
        <f>SUBSTITUTE(Table4[[#This Row],[DISKON]],",",".")</f>
        <v/>
      </c>
      <c r="V477" s="77" t="str">
        <f>SUBSTITUTE(Table4[[#This Row],[DISKON NOTA]],",",".")</f>
        <v/>
      </c>
      <c r="W477" s="78">
        <f>INDEX(Table1[TANGGAL NOTA_H],A:A)</f>
        <v>45533</v>
      </c>
      <c r="X477" s="78" t="str">
        <f>IF(INDEX(Table1[TANGGAL GUDANG_H],A:A)="","",INDEX(Table1[TANGGAL GUDANG_H],A:A))</f>
        <v/>
      </c>
      <c r="Y477" s="78">
        <f>INDEX(Table1[TANGGAL UPDATE_H],A:A)</f>
        <v>45535</v>
      </c>
      <c r="Z477" s="74" t="str">
        <f>INDEX(Table1[KOMENTAR_H],A:A)</f>
        <v/>
      </c>
      <c r="AA477" s="74"/>
      <c r="AB477" s="74">
        <f>IF(Table4[[#This Row],[DISKON]]="",Table4[[#This Row],[HARGA]],Table4[[#This Row],[HARGA]]*Table4[[#This Row],[DISKON]])</f>
        <v>50000</v>
      </c>
      <c r="AC477" s="74">
        <f>Table4[[#This Row],[TATAL DISKON]]*Table4[[#This Row],[JUMLAH]]</f>
        <v>50000</v>
      </c>
      <c r="AD477" s="74" t="str">
        <f>CONCATENATE(Table4[[#This Row],[SALES_C]],Table4[[#This Row],[NOTA TOKO]])</f>
        <v>H3620</v>
      </c>
      <c r="AE477" s="74">
        <f>INDEX(Table1[I],'4'!A:A)</f>
        <v>0</v>
      </c>
      <c r="AF477" s="74" t="e">
        <f>IF(Table4[[#This Row],[Column2]]="","",MATCH(Table4[[#This Row],[Column2]],AM:AM,0))</f>
        <v>#N/A</v>
      </c>
      <c r="AG477" s="74" t="str">
        <f>CONCATENATE(Table4[[#This Row],[TOKO-KOTA]],"_",Table4[[#This Row],[NAMA BARANG]])</f>
        <v>MUDA JAYA-PURWOREJO_PENSIL 2B COWRY FANCY</v>
      </c>
      <c r="AH477" s="74" t="str">
        <f>CONCATENATE(Table4[[#This Row],[CONCAT_TOKO KOTA + NAMA BARANG]],"_",Table4[[#This Row],[HARGA_C]])</f>
        <v>MUDA JAYA-PURWOREJO_PENSIL 2B COWRY FANCY_50000</v>
      </c>
      <c r="AI477" s="74"/>
      <c r="AK477" s="64">
        <v>2722</v>
      </c>
      <c r="AL477" s="8" t="s">
        <v>3762</v>
      </c>
      <c r="AM477" t="str">
        <f t="shared" si="7"/>
        <v>A2722</v>
      </c>
      <c r="AN477" t="e">
        <f>IF(Table10[[#This Row],[Column3]]="","",MATCH(Table10[[#This Row],[Column3]],AD:AD,0))</f>
        <v>#N/A</v>
      </c>
    </row>
    <row r="478" spans="1:40" ht="13.5" thickBot="1">
      <c r="A478" s="73">
        <v>540</v>
      </c>
      <c r="C478" s="74">
        <f>ROW()</f>
        <v>478</v>
      </c>
      <c r="D478" s="74">
        <f>INDEX(Table1[ROWID],A:A)</f>
        <v>539</v>
      </c>
      <c r="E478" s="74">
        <f>INDEX(Table1[//DBS],A:A)</f>
        <v>2513</v>
      </c>
      <c r="F478" s="74">
        <f>INDEX(Table1[HARGA_CONV],A:A)</f>
        <v>100000</v>
      </c>
      <c r="G478" s="74" t="str">
        <f>IF(INDEX(Table1[SALES_H],Table4[[#This Row],[ROWID]])=0,"",INDEX(Table1[SALES_H],Table4[[#This Row],[ROWID]]))</f>
        <v>KO</v>
      </c>
      <c r="H478" s="74" t="str">
        <f>IF(Table4[[#This Row],[SALES]]="","",INDEX(SALES_DICT[2],MATCH(Table4[[#This Row],[SALES]],SALES_DICT[1],0)))</f>
        <v>H</v>
      </c>
      <c r="I478" s="75" t="str">
        <f>IF(INDEX(Table1[DISKON],A:A)=0,"",INDEX(Table1[DISKON],A:A))</f>
        <v/>
      </c>
      <c r="J478" s="75" t="str">
        <f>IF(INDEX(Table1[DISKON NOTA],A:A)=0,"",INDEX(Table1[DISKON NOTA],A:A))</f>
        <v/>
      </c>
      <c r="K478" s="7">
        <f>INDEX(Table1[ISI_CONV],A:A)</f>
        <v>1</v>
      </c>
      <c r="L478" s="76">
        <f>INDEX(Table1[NOTA TOKO],Table4[[#This Row],[ROWID]])</f>
        <v>3620</v>
      </c>
      <c r="M478" s="74" t="str">
        <f>Table4[[#This Row],[SALES DICT]]</f>
        <v>H</v>
      </c>
      <c r="N478" s="74" t="str">
        <f>INDEX(Table1[TOKO-KOTA_H],A:A)</f>
        <v>MUDA JAYA-PURWOREJO</v>
      </c>
      <c r="O478" s="74" t="str">
        <f>IF(INDEX(Table1[KODE BARANG],A:A)=0,"",INDEX(Table1[KODE BARANG],A:A))</f>
        <v>PEN-TF9</v>
      </c>
      <c r="P478" s="74" t="str">
        <f>INDEX(Table1[NAMA BARANG],A:A)</f>
        <v>PENSIL TF 288</v>
      </c>
      <c r="Q478" s="74" t="str">
        <f>INDEX(Table1[ADA DI DAFTAR STOCK?],A:A)</f>
        <v>ADA</v>
      </c>
      <c r="R478" s="71" t="str">
        <f>SUBSTITUTE(_xlfn.NUMBERVALUE(Table4[[#This Row],[JUMLAH]],",","."),",",".")</f>
        <v>1</v>
      </c>
      <c r="S478" s="74" t="str">
        <f>INDEX(Table1[SATUAN_CONV],A:A)</f>
        <v>GRS</v>
      </c>
      <c r="T478" s="10" t="str">
        <f>SUBSTITUTE(_xlfn.NUMBERVALUE(Table4[[#This Row],[HARGA]],",","."),",",".")</f>
        <v>100000</v>
      </c>
      <c r="U478" s="12" t="str">
        <f>SUBSTITUTE(Table4[[#This Row],[DISKON]],",",".")</f>
        <v/>
      </c>
      <c r="V478" s="77" t="str">
        <f>SUBSTITUTE(Table4[[#This Row],[DISKON NOTA]],",",".")</f>
        <v/>
      </c>
      <c r="W478" s="78">
        <f>INDEX(Table1[TANGGAL NOTA_H],A:A)</f>
        <v>45533</v>
      </c>
      <c r="X478" s="78" t="str">
        <f>IF(INDEX(Table1[TANGGAL GUDANG_H],A:A)="","",INDEX(Table1[TANGGAL GUDANG_H],A:A))</f>
        <v/>
      </c>
      <c r="Y478" s="78">
        <f>INDEX(Table1[TANGGAL UPDATE_H],A:A)</f>
        <v>45535</v>
      </c>
      <c r="Z478" s="74" t="str">
        <f>INDEX(Table1[KOMENTAR_H],A:A)</f>
        <v/>
      </c>
      <c r="AA478" s="74"/>
      <c r="AB478" s="74">
        <f>IF(Table4[[#This Row],[DISKON]]="",Table4[[#This Row],[HARGA]],Table4[[#This Row],[HARGA]]*Table4[[#This Row],[DISKON]])</f>
        <v>100000</v>
      </c>
      <c r="AC478" s="74">
        <f>Table4[[#This Row],[TATAL DISKON]]*Table4[[#This Row],[JUMLAH]]</f>
        <v>100000</v>
      </c>
      <c r="AD478" s="74" t="str">
        <f>CONCATENATE(Table4[[#This Row],[SALES_C]],Table4[[#This Row],[NOTA TOKO]])</f>
        <v>H3620</v>
      </c>
      <c r="AE478" s="74">
        <f>INDEX(Table1[I],'4'!A:A)</f>
        <v>0</v>
      </c>
      <c r="AF478" s="74" t="e">
        <f>IF(Table4[[#This Row],[Column2]]="","",MATCH(Table4[[#This Row],[Column2]],AM:AM,0))</f>
        <v>#N/A</v>
      </c>
      <c r="AG478" s="74" t="str">
        <f>CONCATENATE(Table4[[#This Row],[TOKO-KOTA]],"_",Table4[[#This Row],[NAMA BARANG]])</f>
        <v>MUDA JAYA-PURWOREJO_PENSIL TF 288</v>
      </c>
      <c r="AH478" s="74" t="str">
        <f>CONCATENATE(Table4[[#This Row],[CONCAT_TOKO KOTA + NAMA BARANG]],"_",Table4[[#This Row],[HARGA_C]])</f>
        <v>MUDA JAYA-PURWOREJO_PENSIL TF 288_100000</v>
      </c>
      <c r="AI478" s="74"/>
      <c r="AK478" s="64">
        <v>2722</v>
      </c>
      <c r="AL478" s="8" t="s">
        <v>3762</v>
      </c>
      <c r="AM478" t="str">
        <f t="shared" si="7"/>
        <v>A2722</v>
      </c>
      <c r="AN478" t="e">
        <f>IF(Table10[[#This Row],[Column3]]="","",MATCH(Table10[[#This Row],[Column3]],AD:AD,0))</f>
        <v>#N/A</v>
      </c>
    </row>
    <row r="479" spans="1:40" ht="13.5" thickBot="1">
      <c r="A479" s="73">
        <v>541</v>
      </c>
      <c r="C479" s="74">
        <f>ROW()</f>
        <v>479</v>
      </c>
      <c r="D479" s="74">
        <f>INDEX(Table1[ROWID],A:A)</f>
        <v>539</v>
      </c>
      <c r="E479" s="74">
        <f>INDEX(Table1[//DBS],A:A)</f>
        <v>2515</v>
      </c>
      <c r="F479" s="74">
        <f>INDEX(Table1[HARGA_CONV],A:A)</f>
        <v>100000</v>
      </c>
      <c r="G479" s="74" t="str">
        <f>IF(INDEX(Table1[SALES_H],Table4[[#This Row],[ROWID]])=0,"",INDEX(Table1[SALES_H],Table4[[#This Row],[ROWID]]))</f>
        <v>KO</v>
      </c>
      <c r="H479" s="74" t="str">
        <f>IF(Table4[[#This Row],[SALES]]="","",INDEX(SALES_DICT[2],MATCH(Table4[[#This Row],[SALES]],SALES_DICT[1],0)))</f>
        <v>H</v>
      </c>
      <c r="I479" s="75" t="str">
        <f>IF(INDEX(Table1[DISKON],A:A)=0,"",INDEX(Table1[DISKON],A:A))</f>
        <v/>
      </c>
      <c r="J479" s="75" t="str">
        <f>IF(INDEX(Table1[DISKON NOTA],A:A)=0,"",INDEX(Table1[DISKON NOTA],A:A))</f>
        <v/>
      </c>
      <c r="K479" s="7">
        <f>INDEX(Table1[ISI_CONV],A:A)</f>
        <v>1</v>
      </c>
      <c r="L479" s="76">
        <f>INDEX(Table1[NOTA TOKO],Table4[[#This Row],[ROWID]])</f>
        <v>3620</v>
      </c>
      <c r="M479" s="74" t="str">
        <f>Table4[[#This Row],[SALES DICT]]</f>
        <v>H</v>
      </c>
      <c r="N479" s="74" t="str">
        <f>INDEX(Table1[TOKO-KOTA_H],A:A)</f>
        <v>MUDA JAYA-PURWOREJO</v>
      </c>
      <c r="O479" s="74" t="str">
        <f>IF(INDEX(Table1[KODE BARANG],A:A)=0,"",INDEX(Table1[KODE BARANG],A:A))</f>
        <v>PEN-TF12</v>
      </c>
      <c r="P479" s="74" t="str">
        <f>INDEX(Table1[NAMA BARANG],A:A)</f>
        <v>PENSIL TF 788</v>
      </c>
      <c r="Q479" s="74" t="str">
        <f>INDEX(Table1[ADA DI DAFTAR STOCK?],A:A)</f>
        <v>ADA</v>
      </c>
      <c r="R479" s="71" t="str">
        <f>SUBSTITUTE(_xlfn.NUMBERVALUE(Table4[[#This Row],[JUMLAH]],",","."),",",".")</f>
        <v>1</v>
      </c>
      <c r="S479" s="74" t="str">
        <f>INDEX(Table1[SATUAN_CONV],A:A)</f>
        <v>GRS</v>
      </c>
      <c r="T479" s="10" t="str">
        <f>SUBSTITUTE(_xlfn.NUMBERVALUE(Table4[[#This Row],[HARGA]],",","."),",",".")</f>
        <v>100000</v>
      </c>
      <c r="U479" s="12" t="str">
        <f>SUBSTITUTE(Table4[[#This Row],[DISKON]],",",".")</f>
        <v/>
      </c>
      <c r="V479" s="77" t="str">
        <f>SUBSTITUTE(Table4[[#This Row],[DISKON NOTA]],",",".")</f>
        <v/>
      </c>
      <c r="W479" s="78">
        <f>INDEX(Table1[TANGGAL NOTA_H],A:A)</f>
        <v>45533</v>
      </c>
      <c r="X479" s="78" t="str">
        <f>IF(INDEX(Table1[TANGGAL GUDANG_H],A:A)="","",INDEX(Table1[TANGGAL GUDANG_H],A:A))</f>
        <v/>
      </c>
      <c r="Y479" s="78">
        <f>INDEX(Table1[TANGGAL UPDATE_H],A:A)</f>
        <v>45535</v>
      </c>
      <c r="Z479" s="74" t="str">
        <f>INDEX(Table1[KOMENTAR_H],A:A)</f>
        <v/>
      </c>
      <c r="AA479" s="74"/>
      <c r="AB479" s="74">
        <f>IF(Table4[[#This Row],[DISKON]]="",Table4[[#This Row],[HARGA]],Table4[[#This Row],[HARGA]]*Table4[[#This Row],[DISKON]])</f>
        <v>100000</v>
      </c>
      <c r="AC479" s="74">
        <f>Table4[[#This Row],[TATAL DISKON]]*Table4[[#This Row],[JUMLAH]]</f>
        <v>100000</v>
      </c>
      <c r="AD479" s="74" t="str">
        <f>CONCATENATE(Table4[[#This Row],[SALES_C]],Table4[[#This Row],[NOTA TOKO]])</f>
        <v>H3620</v>
      </c>
      <c r="AE479" s="74">
        <f>INDEX(Table1[I],'4'!A:A)</f>
        <v>0</v>
      </c>
      <c r="AF479" s="74" t="e">
        <f>IF(Table4[[#This Row],[Column2]]="","",MATCH(Table4[[#This Row],[Column2]],AM:AM,0))</f>
        <v>#N/A</v>
      </c>
      <c r="AG479" s="74" t="str">
        <f>CONCATENATE(Table4[[#This Row],[TOKO-KOTA]],"_",Table4[[#This Row],[NAMA BARANG]])</f>
        <v>MUDA JAYA-PURWOREJO_PENSIL TF 788</v>
      </c>
      <c r="AH479" s="74" t="str">
        <f>CONCATENATE(Table4[[#This Row],[CONCAT_TOKO KOTA + NAMA BARANG]],"_",Table4[[#This Row],[HARGA_C]])</f>
        <v>MUDA JAYA-PURWOREJO_PENSIL TF 788_100000</v>
      </c>
      <c r="AI479" s="74"/>
      <c r="AK479" s="64">
        <v>2722</v>
      </c>
      <c r="AL479" s="8" t="s">
        <v>3762</v>
      </c>
      <c r="AM479" t="str">
        <f t="shared" si="7"/>
        <v>A2722</v>
      </c>
      <c r="AN479" t="e">
        <f>IF(Table10[[#This Row],[Column3]]="","",MATCH(Table10[[#This Row],[Column3]],AD:AD,0))</f>
        <v>#N/A</v>
      </c>
    </row>
    <row r="480" spans="1:40" ht="13.5" thickBot="1">
      <c r="A480" s="73">
        <v>542</v>
      </c>
      <c r="C480" s="74">
        <f>ROW()</f>
        <v>480</v>
      </c>
      <c r="D480" s="74">
        <f>INDEX(Table1[ROWID],A:A)</f>
        <v>539</v>
      </c>
      <c r="E480" s="74">
        <f>INDEX(Table1[//DBS],A:A)</f>
        <v>2562</v>
      </c>
      <c r="F480" s="74">
        <f>INDEX(Table1[HARGA_CONV],A:A)</f>
        <v>110000</v>
      </c>
      <c r="G480" s="74" t="str">
        <f>IF(INDEX(Table1[SALES_H],Table4[[#This Row],[ROWID]])=0,"",INDEX(Table1[SALES_H],Table4[[#This Row],[ROWID]]))</f>
        <v>KO</v>
      </c>
      <c r="H480" s="74" t="str">
        <f>IF(Table4[[#This Row],[SALES]]="","",INDEX(SALES_DICT[2],MATCH(Table4[[#This Row],[SALES]],SALES_DICT[1],0)))</f>
        <v>H</v>
      </c>
      <c r="I480" s="75" t="str">
        <f>IF(INDEX(Table1[DISKON],A:A)=0,"",INDEX(Table1[DISKON],A:A))</f>
        <v/>
      </c>
      <c r="J480" s="75" t="str">
        <f>IF(INDEX(Table1[DISKON NOTA],A:A)=0,"",INDEX(Table1[DISKON NOTA],A:A))</f>
        <v/>
      </c>
      <c r="K480" s="7">
        <f>INDEX(Table1[ISI_CONV],A:A)</f>
        <v>1</v>
      </c>
      <c r="L480" s="76">
        <f>INDEX(Table1[NOTA TOKO],Table4[[#This Row],[ROWID]])</f>
        <v>3620</v>
      </c>
      <c r="M480" s="74" t="str">
        <f>Table4[[#This Row],[SALES DICT]]</f>
        <v>H</v>
      </c>
      <c r="N480" s="74" t="str">
        <f>INDEX(Table1[TOKO-KOTA_H],A:A)</f>
        <v>MUDA JAYA-PURWOREJO</v>
      </c>
      <c r="O480" s="74" t="str">
        <f>IF(INDEX(Table1[KODE BARANG],A:A)=0,"",INDEX(Table1[KODE BARANG],A:A))</f>
        <v>PEN-KY60</v>
      </c>
      <c r="P480" s="74" t="str">
        <f>INDEX(Table1[NAMA BARANG],A:A)</f>
        <v>PENSIL 2B KAYAGI KY-PF 3092</v>
      </c>
      <c r="Q480" s="74" t="str">
        <f>INDEX(Table1[ADA DI DAFTAR STOCK?],A:A)</f>
        <v>ADA</v>
      </c>
      <c r="R480" s="71" t="str">
        <f>SUBSTITUTE(_xlfn.NUMBERVALUE(Table4[[#This Row],[JUMLAH]],",","."),",",".")</f>
        <v>1</v>
      </c>
      <c r="S480" s="74" t="str">
        <f>INDEX(Table1[SATUAN_CONV],A:A)</f>
        <v>GRS</v>
      </c>
      <c r="T480" s="10" t="str">
        <f>SUBSTITUTE(_xlfn.NUMBERVALUE(Table4[[#This Row],[HARGA]],",","."),",",".")</f>
        <v>110000</v>
      </c>
      <c r="U480" s="12" t="str">
        <f>SUBSTITUTE(Table4[[#This Row],[DISKON]],",",".")</f>
        <v/>
      </c>
      <c r="V480" s="77" t="str">
        <f>SUBSTITUTE(Table4[[#This Row],[DISKON NOTA]],",",".")</f>
        <v/>
      </c>
      <c r="W480" s="78">
        <f>INDEX(Table1[TANGGAL NOTA_H],A:A)</f>
        <v>45533</v>
      </c>
      <c r="X480" s="78" t="str">
        <f>IF(INDEX(Table1[TANGGAL GUDANG_H],A:A)="","",INDEX(Table1[TANGGAL GUDANG_H],A:A))</f>
        <v/>
      </c>
      <c r="Y480" s="78">
        <f>INDEX(Table1[TANGGAL UPDATE_H],A:A)</f>
        <v>45535</v>
      </c>
      <c r="Z480" s="74" t="str">
        <f>INDEX(Table1[KOMENTAR_H],A:A)</f>
        <v/>
      </c>
      <c r="AA480" s="74"/>
      <c r="AB480" s="74">
        <f>IF(Table4[[#This Row],[DISKON]]="",Table4[[#This Row],[HARGA]],Table4[[#This Row],[HARGA]]*Table4[[#This Row],[DISKON]])</f>
        <v>110000</v>
      </c>
      <c r="AC480" s="74">
        <f>Table4[[#This Row],[TATAL DISKON]]*Table4[[#This Row],[JUMLAH]]</f>
        <v>110000</v>
      </c>
      <c r="AD480" s="74" t="str">
        <f>CONCATENATE(Table4[[#This Row],[SALES_C]],Table4[[#This Row],[NOTA TOKO]])</f>
        <v>H3620</v>
      </c>
      <c r="AE480" s="74">
        <f>INDEX(Table1[I],'4'!A:A)</f>
        <v>0</v>
      </c>
      <c r="AF480" s="74" t="e">
        <f>IF(Table4[[#This Row],[Column2]]="","",MATCH(Table4[[#This Row],[Column2]],AM:AM,0))</f>
        <v>#N/A</v>
      </c>
      <c r="AG480" s="74" t="str">
        <f>CONCATENATE(Table4[[#This Row],[TOKO-KOTA]],"_",Table4[[#This Row],[NAMA BARANG]])</f>
        <v>MUDA JAYA-PURWOREJO_PENSIL 2B KAYAGI KY-PF 3092</v>
      </c>
      <c r="AH480" s="74" t="str">
        <f>CONCATENATE(Table4[[#This Row],[CONCAT_TOKO KOTA + NAMA BARANG]],"_",Table4[[#This Row],[HARGA_C]])</f>
        <v>MUDA JAYA-PURWOREJO_PENSIL 2B KAYAGI KY-PF 3092_110000</v>
      </c>
      <c r="AI480" s="74"/>
      <c r="AK480" s="64">
        <v>2722</v>
      </c>
      <c r="AL480" s="8" t="s">
        <v>3762</v>
      </c>
      <c r="AM480" t="str">
        <f t="shared" si="7"/>
        <v>A2722</v>
      </c>
      <c r="AN480" t="e">
        <f>IF(Table10[[#This Row],[Column3]]="","",MATCH(Table10[[#This Row],[Column3]],AD:AD,0))</f>
        <v>#N/A</v>
      </c>
    </row>
    <row r="481" spans="1:40" ht="13.5" thickBot="1">
      <c r="A481" s="73">
        <v>543</v>
      </c>
      <c r="C481" s="74">
        <f>ROW()</f>
        <v>481</v>
      </c>
      <c r="D481" s="74">
        <f>INDEX(Table1[ROWID],A:A)</f>
        <v>539</v>
      </c>
      <c r="E481" s="74">
        <f>INDEX(Table1[//DBS],A:A)</f>
        <v>2560</v>
      </c>
      <c r="F481" s="74">
        <f>INDEX(Table1[HARGA_CONV],A:A)</f>
        <v>110000</v>
      </c>
      <c r="G481" s="74" t="str">
        <f>IF(INDEX(Table1[SALES_H],Table4[[#This Row],[ROWID]])=0,"",INDEX(Table1[SALES_H],Table4[[#This Row],[ROWID]]))</f>
        <v>KO</v>
      </c>
      <c r="H481" s="74" t="str">
        <f>IF(Table4[[#This Row],[SALES]]="","",INDEX(SALES_DICT[2],MATCH(Table4[[#This Row],[SALES]],SALES_DICT[1],0)))</f>
        <v>H</v>
      </c>
      <c r="I481" s="75" t="str">
        <f>IF(INDEX(Table1[DISKON],A:A)=0,"",INDEX(Table1[DISKON],A:A))</f>
        <v/>
      </c>
      <c r="J481" s="75" t="str">
        <f>IF(INDEX(Table1[DISKON NOTA],A:A)=0,"",INDEX(Table1[DISKON NOTA],A:A))</f>
        <v/>
      </c>
      <c r="K481" s="7">
        <f>INDEX(Table1[ISI_CONV],A:A)</f>
        <v>1</v>
      </c>
      <c r="L481" s="76">
        <f>INDEX(Table1[NOTA TOKO],Table4[[#This Row],[ROWID]])</f>
        <v>3620</v>
      </c>
      <c r="M481" s="74" t="str">
        <f>Table4[[#This Row],[SALES DICT]]</f>
        <v>H</v>
      </c>
      <c r="N481" s="74" t="str">
        <f>INDEX(Table1[TOKO-KOTA_H],A:A)</f>
        <v>MUDA JAYA-PURWOREJO</v>
      </c>
      <c r="O481" s="74" t="str">
        <f>IF(INDEX(Table1[KODE BARANG],A:A)=0,"",INDEX(Table1[KODE BARANG],A:A))</f>
        <v>PEN-KY58</v>
      </c>
      <c r="P481" s="74" t="str">
        <f>INDEX(Table1[NAMA BARANG],A:A)</f>
        <v>PENSIL 2B KAYAGI KY-PF 3090</v>
      </c>
      <c r="Q481" s="74" t="str">
        <f>INDEX(Table1[ADA DI DAFTAR STOCK?],A:A)</f>
        <v>ADA</v>
      </c>
      <c r="R481" s="71" t="str">
        <f>SUBSTITUTE(_xlfn.NUMBERVALUE(Table4[[#This Row],[JUMLAH]],",","."),",",".")</f>
        <v>1</v>
      </c>
      <c r="S481" s="74" t="str">
        <f>INDEX(Table1[SATUAN_CONV],A:A)</f>
        <v>GRS</v>
      </c>
      <c r="T481" s="10" t="str">
        <f>SUBSTITUTE(_xlfn.NUMBERVALUE(Table4[[#This Row],[HARGA]],",","."),",",".")</f>
        <v>110000</v>
      </c>
      <c r="U481" s="12" t="str">
        <f>SUBSTITUTE(Table4[[#This Row],[DISKON]],",",".")</f>
        <v/>
      </c>
      <c r="V481" s="77" t="str">
        <f>SUBSTITUTE(Table4[[#This Row],[DISKON NOTA]],",",".")</f>
        <v/>
      </c>
      <c r="W481" s="78">
        <f>INDEX(Table1[TANGGAL NOTA_H],A:A)</f>
        <v>45533</v>
      </c>
      <c r="X481" s="78" t="str">
        <f>IF(INDEX(Table1[TANGGAL GUDANG_H],A:A)="","",INDEX(Table1[TANGGAL GUDANG_H],A:A))</f>
        <v/>
      </c>
      <c r="Y481" s="78">
        <f>INDEX(Table1[TANGGAL UPDATE_H],A:A)</f>
        <v>45535</v>
      </c>
      <c r="Z481" s="74" t="str">
        <f>INDEX(Table1[KOMENTAR_H],A:A)</f>
        <v/>
      </c>
      <c r="AA481" s="74"/>
      <c r="AB481" s="74">
        <f>IF(Table4[[#This Row],[DISKON]]="",Table4[[#This Row],[HARGA]],Table4[[#This Row],[HARGA]]*Table4[[#This Row],[DISKON]])</f>
        <v>110000</v>
      </c>
      <c r="AC481" s="74">
        <f>Table4[[#This Row],[TATAL DISKON]]*Table4[[#This Row],[JUMLAH]]</f>
        <v>110000</v>
      </c>
      <c r="AD481" s="74" t="str">
        <f>CONCATENATE(Table4[[#This Row],[SALES_C]],Table4[[#This Row],[NOTA TOKO]])</f>
        <v>H3620</v>
      </c>
      <c r="AE481" s="74">
        <f>INDEX(Table1[I],'4'!A:A)</f>
        <v>0</v>
      </c>
      <c r="AF481" s="74" t="e">
        <f>IF(Table4[[#This Row],[Column2]]="","",MATCH(Table4[[#This Row],[Column2]],AM:AM,0))</f>
        <v>#N/A</v>
      </c>
      <c r="AG481" s="74" t="str">
        <f>CONCATENATE(Table4[[#This Row],[TOKO-KOTA]],"_",Table4[[#This Row],[NAMA BARANG]])</f>
        <v>MUDA JAYA-PURWOREJO_PENSIL 2B KAYAGI KY-PF 3090</v>
      </c>
      <c r="AH481" s="74" t="str">
        <f>CONCATENATE(Table4[[#This Row],[CONCAT_TOKO KOTA + NAMA BARANG]],"_",Table4[[#This Row],[HARGA_C]])</f>
        <v>MUDA JAYA-PURWOREJO_PENSIL 2B KAYAGI KY-PF 3090_110000</v>
      </c>
      <c r="AI481" s="74"/>
      <c r="AK481" s="64">
        <v>2722</v>
      </c>
      <c r="AL481" s="8" t="s">
        <v>3762</v>
      </c>
      <c r="AM481" t="str">
        <f t="shared" si="7"/>
        <v>A2722</v>
      </c>
      <c r="AN481" t="e">
        <f>IF(Table10[[#This Row],[Column3]]="","",MATCH(Table10[[#This Row],[Column3]],AD:AD,0))</f>
        <v>#N/A</v>
      </c>
    </row>
    <row r="482" spans="1:40" ht="13.5" thickBot="1">
      <c r="A482" s="73">
        <v>544</v>
      </c>
      <c r="C482" s="74">
        <f>ROW()</f>
        <v>482</v>
      </c>
      <c r="D482" s="74">
        <f>INDEX(Table1[ROWID],A:A)</f>
        <v>539</v>
      </c>
      <c r="E482" s="74">
        <f>INDEX(Table1[//DBS],A:A)</f>
        <v>693</v>
      </c>
      <c r="F482" s="74">
        <f>INDEX(Table1[HARGA_CONV],A:A)</f>
        <v>50000</v>
      </c>
      <c r="G482" s="74" t="str">
        <f>IF(INDEX(Table1[SALES_H],Table4[[#This Row],[ROWID]])=0,"",INDEX(Table1[SALES_H],Table4[[#This Row],[ROWID]]))</f>
        <v>KO</v>
      </c>
      <c r="H482" s="74" t="str">
        <f>IF(Table4[[#This Row],[SALES]]="","",INDEX(SALES_DICT[2],MATCH(Table4[[#This Row],[SALES]],SALES_DICT[1],0)))</f>
        <v>H</v>
      </c>
      <c r="I482" s="75" t="str">
        <f>IF(INDEX(Table1[DISKON],A:A)=0,"",INDEX(Table1[DISKON],A:A))</f>
        <v/>
      </c>
      <c r="J482" s="75" t="str">
        <f>IF(INDEX(Table1[DISKON NOTA],A:A)=0,"",INDEX(Table1[DISKON NOTA],A:A))</f>
        <v/>
      </c>
      <c r="K482" s="7">
        <f>INDEX(Table1[ISI_CONV],A:A)</f>
        <v>12</v>
      </c>
      <c r="L482" s="76">
        <f>INDEX(Table1[NOTA TOKO],Table4[[#This Row],[ROWID]])</f>
        <v>3620</v>
      </c>
      <c r="M482" s="74" t="str">
        <f>Table4[[#This Row],[SALES DICT]]</f>
        <v>H</v>
      </c>
      <c r="N482" s="74" t="str">
        <f>INDEX(Table1[TOKO-KOTA_H],A:A)</f>
        <v>MUDA JAYA-PURWOREJO</v>
      </c>
      <c r="O482" s="74" t="str">
        <f>IF(INDEX(Table1[KODE BARANG],A:A)=0,"",INDEX(Table1[KODE BARANG],A:A))</f>
        <v>BOL-TF343</v>
      </c>
      <c r="P482" s="74" t="str">
        <f>INDEX(Table1[NAMA BARANG],A:A)</f>
        <v>BP TF-2037 6W</v>
      </c>
      <c r="Q482" s="74" t="str">
        <f>INDEX(Table1[ADA DI DAFTAR STOCK?],A:A)</f>
        <v>ADA</v>
      </c>
      <c r="R482" s="71" t="str">
        <f>SUBSTITUTE(_xlfn.NUMBERVALUE(Table4[[#This Row],[JUMLAH]],",","."),",",".")</f>
        <v>12</v>
      </c>
      <c r="S482" s="74" t="str">
        <f>INDEX(Table1[SATUAN_CONV],A:A)</f>
        <v>LSN</v>
      </c>
      <c r="T482" s="10" t="str">
        <f>SUBSTITUTE(_xlfn.NUMBERVALUE(Table4[[#This Row],[HARGA]],",","."),",",".")</f>
        <v>50000</v>
      </c>
      <c r="U482" s="12" t="str">
        <f>SUBSTITUTE(Table4[[#This Row],[DISKON]],",",".")</f>
        <v/>
      </c>
      <c r="V482" s="77" t="str">
        <f>SUBSTITUTE(Table4[[#This Row],[DISKON NOTA]],",",".")</f>
        <v/>
      </c>
      <c r="W482" s="78">
        <f>INDEX(Table1[TANGGAL NOTA_H],A:A)</f>
        <v>45533</v>
      </c>
      <c r="X482" s="78" t="str">
        <f>IF(INDEX(Table1[TANGGAL GUDANG_H],A:A)="","",INDEX(Table1[TANGGAL GUDANG_H],A:A))</f>
        <v/>
      </c>
      <c r="Y482" s="78">
        <f>INDEX(Table1[TANGGAL UPDATE_H],A:A)</f>
        <v>45535</v>
      </c>
      <c r="Z482" s="74" t="str">
        <f>INDEX(Table1[KOMENTAR_H],A:A)</f>
        <v/>
      </c>
      <c r="AA482" s="74"/>
      <c r="AB482" s="74">
        <f>IF(Table4[[#This Row],[DISKON]]="",Table4[[#This Row],[HARGA]],Table4[[#This Row],[HARGA]]*Table4[[#This Row],[DISKON]])</f>
        <v>50000</v>
      </c>
      <c r="AC482" s="74">
        <f>Table4[[#This Row],[TATAL DISKON]]*Table4[[#This Row],[JUMLAH]]</f>
        <v>600000</v>
      </c>
      <c r="AD482" s="74" t="str">
        <f>CONCATENATE(Table4[[#This Row],[SALES_C]],Table4[[#This Row],[NOTA TOKO]])</f>
        <v>H3620</v>
      </c>
      <c r="AE482" s="74">
        <f>INDEX(Table1[I],'4'!A:A)</f>
        <v>0</v>
      </c>
      <c r="AF482" s="74" t="e">
        <f>IF(Table4[[#This Row],[Column2]]="","",MATCH(Table4[[#This Row],[Column2]],AM:AM,0))</f>
        <v>#N/A</v>
      </c>
      <c r="AG482" s="74" t="str">
        <f>CONCATENATE(Table4[[#This Row],[TOKO-KOTA]],"_",Table4[[#This Row],[NAMA BARANG]])</f>
        <v>MUDA JAYA-PURWOREJO_BP TF-2037 6W</v>
      </c>
      <c r="AH482" s="74" t="str">
        <f>CONCATENATE(Table4[[#This Row],[CONCAT_TOKO KOTA + NAMA BARANG]],"_",Table4[[#This Row],[HARGA_C]])</f>
        <v>MUDA JAYA-PURWOREJO_BP TF-2037 6W_50000</v>
      </c>
      <c r="AI482" s="74"/>
      <c r="AK482" s="64">
        <v>2722</v>
      </c>
      <c r="AL482" s="8" t="s">
        <v>3762</v>
      </c>
      <c r="AM482" t="str">
        <f t="shared" si="7"/>
        <v>A2722</v>
      </c>
      <c r="AN482" t="e">
        <f>IF(Table10[[#This Row],[Column3]]="","",MATCH(Table10[[#This Row],[Column3]],AD:AD,0))</f>
        <v>#N/A</v>
      </c>
    </row>
    <row r="483" spans="1:40" ht="13.5" thickBot="1">
      <c r="A483" s="73">
        <v>545</v>
      </c>
      <c r="C483" s="74">
        <f>ROW()</f>
        <v>483</v>
      </c>
      <c r="D483" s="74">
        <f>INDEX(Table1[ROWID],A:A)</f>
        <v>539</v>
      </c>
      <c r="E483" s="74">
        <f>INDEX(Table1[//DBS],A:A)</f>
        <v>3277</v>
      </c>
      <c r="F483" s="74">
        <f>INDEX(Table1[HARGA_CONV],A:A)</f>
        <v>120000</v>
      </c>
      <c r="G483" s="74" t="str">
        <f>IF(INDEX(Table1[SALES_H],Table4[[#This Row],[ROWID]])=0,"",INDEX(Table1[SALES_H],Table4[[#This Row],[ROWID]]))</f>
        <v>KO</v>
      </c>
      <c r="H483" s="74" t="str">
        <f>IF(Table4[[#This Row],[SALES]]="","",INDEX(SALES_DICT[2],MATCH(Table4[[#This Row],[SALES]],SALES_DICT[1],0)))</f>
        <v>H</v>
      </c>
      <c r="I483" s="75" t="str">
        <f>IF(INDEX(Table1[DISKON],A:A)=0,"",INDEX(Table1[DISKON],A:A))</f>
        <v/>
      </c>
      <c r="J483" s="75" t="str">
        <f>IF(INDEX(Table1[DISKON NOTA],A:A)=0,"",INDEX(Table1[DISKON NOTA],A:A))</f>
        <v/>
      </c>
      <c r="K483" s="7">
        <f>INDEX(Table1[ISI_CONV],A:A)</f>
        <v>6</v>
      </c>
      <c r="L483" s="76">
        <f>INDEX(Table1[NOTA TOKO],Table4[[#This Row],[ROWID]])</f>
        <v>3620</v>
      </c>
      <c r="M483" s="74" t="str">
        <f>Table4[[#This Row],[SALES DICT]]</f>
        <v>H</v>
      </c>
      <c r="N483" s="74" t="str">
        <f>INDEX(Table1[TOKO-KOTA_H],A:A)</f>
        <v>MUDA JAYA-PURWOREJO</v>
      </c>
      <c r="O483" s="74" t="str">
        <f>IF(INDEX(Table1[KODE BARANG],A:A)=0,"",INDEX(Table1[KODE BARANG],A:A))</f>
        <v>TIP-IM60</v>
      </c>
      <c r="P483" s="74" t="str">
        <f>INDEX(Table1[NAMA BARANG],A:A)</f>
        <v>TIPEX KERTAS NO. 8587</v>
      </c>
      <c r="Q483" s="74" t="str">
        <f>INDEX(Table1[ADA DI DAFTAR STOCK?],A:A)</f>
        <v>ADA</v>
      </c>
      <c r="R483" s="71" t="str">
        <f>SUBSTITUTE(_xlfn.NUMBERVALUE(Table4[[#This Row],[JUMLAH]],",","."),",",".")</f>
        <v>6</v>
      </c>
      <c r="S483" s="74" t="str">
        <f>INDEX(Table1[SATUAN_CONV],A:A)</f>
        <v>LSN</v>
      </c>
      <c r="T483" s="10" t="str">
        <f>SUBSTITUTE(_xlfn.NUMBERVALUE(Table4[[#This Row],[HARGA]],",","."),",",".")</f>
        <v>120000</v>
      </c>
      <c r="U483" s="12" t="str">
        <f>SUBSTITUTE(Table4[[#This Row],[DISKON]],",",".")</f>
        <v/>
      </c>
      <c r="V483" s="77" t="str">
        <f>SUBSTITUTE(Table4[[#This Row],[DISKON NOTA]],",",".")</f>
        <v/>
      </c>
      <c r="W483" s="78">
        <f>INDEX(Table1[TANGGAL NOTA_H],A:A)</f>
        <v>45533</v>
      </c>
      <c r="X483" s="78" t="str">
        <f>IF(INDEX(Table1[TANGGAL GUDANG_H],A:A)="","",INDEX(Table1[TANGGAL GUDANG_H],A:A))</f>
        <v/>
      </c>
      <c r="Y483" s="78">
        <f>INDEX(Table1[TANGGAL UPDATE_H],A:A)</f>
        <v>45535</v>
      </c>
      <c r="Z483" s="74" t="str">
        <f>INDEX(Table1[KOMENTAR_H],A:A)</f>
        <v/>
      </c>
      <c r="AA483" s="74"/>
      <c r="AB483" s="74">
        <f>IF(Table4[[#This Row],[DISKON]]="",Table4[[#This Row],[HARGA]],Table4[[#This Row],[HARGA]]*Table4[[#This Row],[DISKON]])</f>
        <v>120000</v>
      </c>
      <c r="AC483" s="74">
        <f>Table4[[#This Row],[TATAL DISKON]]*Table4[[#This Row],[JUMLAH]]</f>
        <v>720000</v>
      </c>
      <c r="AD483" s="74" t="str">
        <f>CONCATENATE(Table4[[#This Row],[SALES_C]],Table4[[#This Row],[NOTA TOKO]])</f>
        <v>H3620</v>
      </c>
      <c r="AE483" s="74">
        <f>INDEX(Table1[I],'4'!A:A)</f>
        <v>0</v>
      </c>
      <c r="AF483" s="74" t="e">
        <f>IF(Table4[[#This Row],[Column2]]="","",MATCH(Table4[[#This Row],[Column2]],AM:AM,0))</f>
        <v>#N/A</v>
      </c>
      <c r="AG483" s="74" t="str">
        <f>CONCATENATE(Table4[[#This Row],[TOKO-KOTA]],"_",Table4[[#This Row],[NAMA BARANG]])</f>
        <v>MUDA JAYA-PURWOREJO_TIPEX KERTAS NO. 8587</v>
      </c>
      <c r="AH483" s="74" t="str">
        <f>CONCATENATE(Table4[[#This Row],[CONCAT_TOKO KOTA + NAMA BARANG]],"_",Table4[[#This Row],[HARGA_C]])</f>
        <v>MUDA JAYA-PURWOREJO_TIPEX KERTAS NO. 8587_120000</v>
      </c>
      <c r="AI483" s="74"/>
      <c r="AK483" s="64">
        <v>2722</v>
      </c>
      <c r="AL483" s="8" t="s">
        <v>3762</v>
      </c>
      <c r="AM483" t="str">
        <f t="shared" si="7"/>
        <v>A2722</v>
      </c>
      <c r="AN483" t="e">
        <f>IF(Table10[[#This Row],[Column3]]="","",MATCH(Table10[[#This Row],[Column3]],AD:AD,0))</f>
        <v>#N/A</v>
      </c>
    </row>
    <row r="484" spans="1:40" ht="13.5" thickBot="1">
      <c r="A484" s="73">
        <v>546</v>
      </c>
      <c r="C484" s="74">
        <f>ROW()</f>
        <v>484</v>
      </c>
      <c r="D484" s="74">
        <f>INDEX(Table1[ROWID],A:A)</f>
        <v>539</v>
      </c>
      <c r="E484" s="74">
        <f>INDEX(Table1[//DBS],A:A)</f>
        <v>367</v>
      </c>
      <c r="F484" s="74">
        <f>INDEX(Table1[HARGA_CONV],A:A)</f>
        <v>11000</v>
      </c>
      <c r="G484" s="74" t="str">
        <f>IF(INDEX(Table1[SALES_H],Table4[[#This Row],[ROWID]])=0,"",INDEX(Table1[SALES_H],Table4[[#This Row],[ROWID]]))</f>
        <v>KO</v>
      </c>
      <c r="H484" s="74" t="str">
        <f>IF(Table4[[#This Row],[SALES]]="","",INDEX(SALES_DICT[2],MATCH(Table4[[#This Row],[SALES]],SALES_DICT[1],0)))</f>
        <v>H</v>
      </c>
      <c r="I484" s="75" t="str">
        <f>IF(INDEX(Table1[DISKON],A:A)=0,"",INDEX(Table1[DISKON],A:A))</f>
        <v/>
      </c>
      <c r="J484" s="75" t="str">
        <f>IF(INDEX(Table1[DISKON NOTA],A:A)=0,"",INDEX(Table1[DISKON NOTA],A:A))</f>
        <v/>
      </c>
      <c r="K484" s="7">
        <f>INDEX(Table1[ISI_CONV],A:A)</f>
        <v>12</v>
      </c>
      <c r="L484" s="76">
        <f>INDEX(Table1[NOTA TOKO],Table4[[#This Row],[ROWID]])</f>
        <v>3620</v>
      </c>
      <c r="M484" s="74" t="str">
        <f>Table4[[#This Row],[SALES DICT]]</f>
        <v>H</v>
      </c>
      <c r="N484" s="74" t="str">
        <f>INDEX(Table1[TOKO-KOTA_H],A:A)</f>
        <v>MUDA JAYA-PURWOREJO</v>
      </c>
      <c r="O484" s="74" t="str">
        <f>IF(INDEX(Table1[KODE BARANG],A:A)=0,"",INDEX(Table1[KODE BARANG],A:A))</f>
        <v>BIN-MC55</v>
      </c>
      <c r="P484" s="74" t="str">
        <f>INDEX(Table1[NAMA BARANG],A:A)</f>
        <v>BINDERNOTE A5 MICROTOP UN 36 UNIVERSITY</v>
      </c>
      <c r="Q484" s="74" t="str">
        <f>INDEX(Table1[ADA DI DAFTAR STOCK?],A:A)</f>
        <v>ADA</v>
      </c>
      <c r="R484" s="71" t="str">
        <f>SUBSTITUTE(_xlfn.NUMBERVALUE(Table4[[#This Row],[JUMLAH]],",","."),",",".")</f>
        <v>12</v>
      </c>
      <c r="S484" s="74" t="str">
        <f>INDEX(Table1[SATUAN_CONV],A:A)</f>
        <v>PCS</v>
      </c>
      <c r="T484" s="10" t="str">
        <f>SUBSTITUTE(_xlfn.NUMBERVALUE(Table4[[#This Row],[HARGA]],",","."),",",".")</f>
        <v>11000</v>
      </c>
      <c r="U484" s="12" t="str">
        <f>SUBSTITUTE(Table4[[#This Row],[DISKON]],",",".")</f>
        <v/>
      </c>
      <c r="V484" s="77" t="str">
        <f>SUBSTITUTE(Table4[[#This Row],[DISKON NOTA]],",",".")</f>
        <v/>
      </c>
      <c r="W484" s="78">
        <f>INDEX(Table1[TANGGAL NOTA_H],A:A)</f>
        <v>45533</v>
      </c>
      <c r="X484" s="78" t="str">
        <f>IF(INDEX(Table1[TANGGAL GUDANG_H],A:A)="","",INDEX(Table1[TANGGAL GUDANG_H],A:A))</f>
        <v/>
      </c>
      <c r="Y484" s="78">
        <f>INDEX(Table1[TANGGAL UPDATE_H],A:A)</f>
        <v>45535</v>
      </c>
      <c r="Z484" s="74" t="str">
        <f>INDEX(Table1[KOMENTAR_H],A:A)</f>
        <v/>
      </c>
      <c r="AA484" s="74"/>
      <c r="AB484" s="74">
        <f>IF(Table4[[#This Row],[DISKON]]="",Table4[[#This Row],[HARGA]],Table4[[#This Row],[HARGA]]*Table4[[#This Row],[DISKON]])</f>
        <v>11000</v>
      </c>
      <c r="AC484" s="74">
        <f>Table4[[#This Row],[TATAL DISKON]]*Table4[[#This Row],[JUMLAH]]</f>
        <v>132000</v>
      </c>
      <c r="AD484" s="74" t="str">
        <f>CONCATENATE(Table4[[#This Row],[SALES_C]],Table4[[#This Row],[NOTA TOKO]])</f>
        <v>H3620</v>
      </c>
      <c r="AE484" s="74">
        <f>INDEX(Table1[I],'4'!A:A)</f>
        <v>0</v>
      </c>
      <c r="AF484" s="74" t="e">
        <f>IF(Table4[[#This Row],[Column2]]="","",MATCH(Table4[[#This Row],[Column2]],AM:AM,0))</f>
        <v>#N/A</v>
      </c>
      <c r="AG484" s="74" t="str">
        <f>CONCATENATE(Table4[[#This Row],[TOKO-KOTA]],"_",Table4[[#This Row],[NAMA BARANG]])</f>
        <v>MUDA JAYA-PURWOREJO_BINDERNOTE A5 MICROTOP UN 36 UNIVERSITY</v>
      </c>
      <c r="AH484" s="74" t="str">
        <f>CONCATENATE(Table4[[#This Row],[CONCAT_TOKO KOTA + NAMA BARANG]],"_",Table4[[#This Row],[HARGA_C]])</f>
        <v>MUDA JAYA-PURWOREJO_BINDERNOTE A5 MICROTOP UN 36 UNIVERSITY_11000</v>
      </c>
      <c r="AI484" s="74"/>
      <c r="AK484" s="64">
        <v>2722</v>
      </c>
      <c r="AL484" s="8" t="s">
        <v>3762</v>
      </c>
      <c r="AM484" t="str">
        <f t="shared" si="7"/>
        <v>A2722</v>
      </c>
      <c r="AN484" t="e">
        <f>IF(Table10[[#This Row],[Column3]]="","",MATCH(Table10[[#This Row],[Column3]],AD:AD,0))</f>
        <v>#N/A</v>
      </c>
    </row>
    <row r="485" spans="1:40" ht="13.5" thickBot="1">
      <c r="A485" s="73">
        <v>547</v>
      </c>
      <c r="C485" s="74">
        <f>ROW()</f>
        <v>485</v>
      </c>
      <c r="D485" s="74">
        <f>INDEX(Table1[ROWID],A:A)</f>
        <v>539</v>
      </c>
      <c r="E485" s="74">
        <f>INDEX(Table1[//DBS],A:A)</f>
        <v>332</v>
      </c>
      <c r="F485" s="74">
        <f>INDEX(Table1[HARGA_CONV],A:A)</f>
        <v>25000</v>
      </c>
      <c r="G485" s="74" t="str">
        <f>IF(INDEX(Table1[SALES_H],Table4[[#This Row],[ROWID]])=0,"",INDEX(Table1[SALES_H],Table4[[#This Row],[ROWID]]))</f>
        <v>KO</v>
      </c>
      <c r="H485" s="74" t="str">
        <f>IF(Table4[[#This Row],[SALES]]="","",INDEX(SALES_DICT[2],MATCH(Table4[[#This Row],[SALES]],SALES_DICT[1],0)))</f>
        <v>H</v>
      </c>
      <c r="I485" s="75" t="str">
        <f>IF(INDEX(Table1[DISKON],A:A)=0,"",INDEX(Table1[DISKON],A:A))</f>
        <v/>
      </c>
      <c r="J485" s="75" t="str">
        <f>IF(INDEX(Table1[DISKON NOTA],A:A)=0,"",INDEX(Table1[DISKON NOTA],A:A))</f>
        <v/>
      </c>
      <c r="K485" s="7">
        <f>INDEX(Table1[ISI_CONV],A:A)</f>
        <v>12</v>
      </c>
      <c r="L485" s="76">
        <f>INDEX(Table1[NOTA TOKO],Table4[[#This Row],[ROWID]])</f>
        <v>3620</v>
      </c>
      <c r="M485" s="74" t="str">
        <f>Table4[[#This Row],[SALES DICT]]</f>
        <v>H</v>
      </c>
      <c r="N485" s="74" t="str">
        <f>INDEX(Table1[TOKO-KOTA_H],A:A)</f>
        <v>MUDA JAYA-PURWOREJO</v>
      </c>
      <c r="O485" s="74" t="str">
        <f>IF(INDEX(Table1[KODE BARANG],A:A)=0,"",INDEX(Table1[KODE BARANG],A:A))</f>
        <v>BIN-IM20</v>
      </c>
      <c r="P485" s="74" t="str">
        <f>INDEX(Table1[NAMA BARANG],A:A)</f>
        <v>BINDER NOTE HYB - 86804 A5</v>
      </c>
      <c r="Q485" s="74" t="str">
        <f>INDEX(Table1[ADA DI DAFTAR STOCK?],A:A)</f>
        <v>ADA</v>
      </c>
      <c r="R485" s="71" t="str">
        <f>SUBSTITUTE(_xlfn.NUMBERVALUE(Table4[[#This Row],[JUMLAH]],",","."),",",".")</f>
        <v>12</v>
      </c>
      <c r="S485" s="74" t="str">
        <f>INDEX(Table1[SATUAN_CONV],A:A)</f>
        <v>PCS</v>
      </c>
      <c r="T485" s="10" t="str">
        <f>SUBSTITUTE(_xlfn.NUMBERVALUE(Table4[[#This Row],[HARGA]],",","."),",",".")</f>
        <v>25000</v>
      </c>
      <c r="U485" s="12" t="str">
        <f>SUBSTITUTE(Table4[[#This Row],[DISKON]],",",".")</f>
        <v/>
      </c>
      <c r="V485" s="77" t="str">
        <f>SUBSTITUTE(Table4[[#This Row],[DISKON NOTA]],",",".")</f>
        <v/>
      </c>
      <c r="W485" s="78">
        <f>INDEX(Table1[TANGGAL NOTA_H],A:A)</f>
        <v>45533</v>
      </c>
      <c r="X485" s="78" t="str">
        <f>IF(INDEX(Table1[TANGGAL GUDANG_H],A:A)="","",INDEX(Table1[TANGGAL GUDANG_H],A:A))</f>
        <v/>
      </c>
      <c r="Y485" s="78">
        <f>INDEX(Table1[TANGGAL UPDATE_H],A:A)</f>
        <v>45535</v>
      </c>
      <c r="Z485" s="74" t="str">
        <f>INDEX(Table1[KOMENTAR_H],A:A)</f>
        <v/>
      </c>
      <c r="AA485" s="74"/>
      <c r="AB485" s="74">
        <f>IF(Table4[[#This Row],[DISKON]]="",Table4[[#This Row],[HARGA]],Table4[[#This Row],[HARGA]]*Table4[[#This Row],[DISKON]])</f>
        <v>25000</v>
      </c>
      <c r="AC485" s="74">
        <f>Table4[[#This Row],[TATAL DISKON]]*Table4[[#This Row],[JUMLAH]]</f>
        <v>300000</v>
      </c>
      <c r="AD485" s="74" t="str">
        <f>CONCATENATE(Table4[[#This Row],[SALES_C]],Table4[[#This Row],[NOTA TOKO]])</f>
        <v>H3620</v>
      </c>
      <c r="AE485" s="74">
        <f>INDEX(Table1[I],'4'!A:A)</f>
        <v>0</v>
      </c>
      <c r="AF485" s="74" t="e">
        <f>IF(Table4[[#This Row],[Column2]]="","",MATCH(Table4[[#This Row],[Column2]],AM:AM,0))</f>
        <v>#N/A</v>
      </c>
      <c r="AG485" s="74" t="str">
        <f>CONCATENATE(Table4[[#This Row],[TOKO-KOTA]],"_",Table4[[#This Row],[NAMA BARANG]])</f>
        <v>MUDA JAYA-PURWOREJO_BINDER NOTE HYB - 86804 A5</v>
      </c>
      <c r="AH485" s="74" t="str">
        <f>CONCATENATE(Table4[[#This Row],[CONCAT_TOKO KOTA + NAMA BARANG]],"_",Table4[[#This Row],[HARGA_C]])</f>
        <v>MUDA JAYA-PURWOREJO_BINDER NOTE HYB - 86804 A5_25000</v>
      </c>
      <c r="AI485" s="74"/>
      <c r="AK485" s="9">
        <v>181</v>
      </c>
      <c r="AL485" s="8" t="s">
        <v>122</v>
      </c>
      <c r="AM485" t="str">
        <f t="shared" si="7"/>
        <v>B181</v>
      </c>
      <c r="AN485" t="e">
        <f>IF(Table10[[#This Row],[Column3]]="","",MATCH(Table10[[#This Row],[Column3]],AD:AD,0))</f>
        <v>#N/A</v>
      </c>
    </row>
    <row r="486" spans="1:40" ht="13.5" thickBot="1">
      <c r="A486" s="73">
        <v>548</v>
      </c>
      <c r="C486" s="74">
        <f>ROW()</f>
        <v>486</v>
      </c>
      <c r="D486" s="74">
        <f>INDEX(Table1[ROWID],A:A)</f>
        <v>539</v>
      </c>
      <c r="E486" s="74">
        <f>INDEX(Table1[//DBS],A:A)</f>
        <v>329</v>
      </c>
      <c r="F486" s="74">
        <f>INDEX(Table1[HARGA_CONV],A:A)</f>
        <v>25000</v>
      </c>
      <c r="G486" s="74" t="str">
        <f>IF(INDEX(Table1[SALES_H],Table4[[#This Row],[ROWID]])=0,"",INDEX(Table1[SALES_H],Table4[[#This Row],[ROWID]]))</f>
        <v>KO</v>
      </c>
      <c r="H486" s="74" t="str">
        <f>IF(Table4[[#This Row],[SALES]]="","",INDEX(SALES_DICT[2],MATCH(Table4[[#This Row],[SALES]],SALES_DICT[1],0)))</f>
        <v>H</v>
      </c>
      <c r="I486" s="75" t="str">
        <f>IF(INDEX(Table1[DISKON],A:A)=0,"",INDEX(Table1[DISKON],A:A))</f>
        <v/>
      </c>
      <c r="J486" s="75" t="str">
        <f>IF(INDEX(Table1[DISKON NOTA],A:A)=0,"",INDEX(Table1[DISKON NOTA],A:A))</f>
        <v/>
      </c>
      <c r="K486" s="7">
        <f>INDEX(Table1[ISI_CONV],A:A)</f>
        <v>12</v>
      </c>
      <c r="L486" s="76">
        <f>INDEX(Table1[NOTA TOKO],Table4[[#This Row],[ROWID]])</f>
        <v>3620</v>
      </c>
      <c r="M486" s="74" t="str">
        <f>Table4[[#This Row],[SALES DICT]]</f>
        <v>H</v>
      </c>
      <c r="N486" s="74" t="str">
        <f>INDEX(Table1[TOKO-KOTA_H],A:A)</f>
        <v>MUDA JAYA-PURWOREJO</v>
      </c>
      <c r="O486" s="74" t="str">
        <f>IF(INDEX(Table1[KODE BARANG],A:A)=0,"",INDEX(Table1[KODE BARANG],A:A))</f>
        <v>BIN-IM17</v>
      </c>
      <c r="P486" s="74" t="str">
        <f>INDEX(Table1[NAMA BARANG],A:A)</f>
        <v>BINDER NOTE JHYB - 64840 A5</v>
      </c>
      <c r="Q486" s="74" t="str">
        <f>INDEX(Table1[ADA DI DAFTAR STOCK?],A:A)</f>
        <v>ADA</v>
      </c>
      <c r="R486" s="71" t="str">
        <f>SUBSTITUTE(_xlfn.NUMBERVALUE(Table4[[#This Row],[JUMLAH]],",","."),",",".")</f>
        <v>12</v>
      </c>
      <c r="S486" s="74" t="str">
        <f>INDEX(Table1[SATUAN_CONV],A:A)</f>
        <v>PCS</v>
      </c>
      <c r="T486" s="10" t="str">
        <f>SUBSTITUTE(_xlfn.NUMBERVALUE(Table4[[#This Row],[HARGA]],",","."),",",".")</f>
        <v>25000</v>
      </c>
      <c r="U486" s="12" t="str">
        <f>SUBSTITUTE(Table4[[#This Row],[DISKON]],",",".")</f>
        <v/>
      </c>
      <c r="V486" s="77" t="str">
        <f>SUBSTITUTE(Table4[[#This Row],[DISKON NOTA]],",",".")</f>
        <v/>
      </c>
      <c r="W486" s="78">
        <f>INDEX(Table1[TANGGAL NOTA_H],A:A)</f>
        <v>45533</v>
      </c>
      <c r="X486" s="78" t="str">
        <f>IF(INDEX(Table1[TANGGAL GUDANG_H],A:A)="","",INDEX(Table1[TANGGAL GUDANG_H],A:A))</f>
        <v/>
      </c>
      <c r="Y486" s="78">
        <f>INDEX(Table1[TANGGAL UPDATE_H],A:A)</f>
        <v>45535</v>
      </c>
      <c r="Z486" s="74" t="str">
        <f>INDEX(Table1[KOMENTAR_H],A:A)</f>
        <v/>
      </c>
      <c r="AA486" s="74"/>
      <c r="AB486" s="74">
        <f>IF(Table4[[#This Row],[DISKON]]="",Table4[[#This Row],[HARGA]],Table4[[#This Row],[HARGA]]*Table4[[#This Row],[DISKON]])</f>
        <v>25000</v>
      </c>
      <c r="AC486" s="74">
        <f>Table4[[#This Row],[TATAL DISKON]]*Table4[[#This Row],[JUMLAH]]</f>
        <v>300000</v>
      </c>
      <c r="AD486" s="74" t="str">
        <f>CONCATENATE(Table4[[#This Row],[SALES_C]],Table4[[#This Row],[NOTA TOKO]])</f>
        <v>H3620</v>
      </c>
      <c r="AE486" s="74">
        <f>INDEX(Table1[I],'4'!A:A)</f>
        <v>0</v>
      </c>
      <c r="AF486" s="74" t="e">
        <f>IF(Table4[[#This Row],[Column2]]="","",MATCH(Table4[[#This Row],[Column2]],AM:AM,0))</f>
        <v>#N/A</v>
      </c>
      <c r="AG486" s="74" t="str">
        <f>CONCATENATE(Table4[[#This Row],[TOKO-KOTA]],"_",Table4[[#This Row],[NAMA BARANG]])</f>
        <v>MUDA JAYA-PURWOREJO_BINDER NOTE JHYB - 64840 A5</v>
      </c>
      <c r="AH486" s="74" t="str">
        <f>CONCATENATE(Table4[[#This Row],[CONCAT_TOKO KOTA + NAMA BARANG]],"_",Table4[[#This Row],[HARGA_C]])</f>
        <v>MUDA JAYA-PURWOREJO_BINDER NOTE JHYB - 64840 A5_25000</v>
      </c>
      <c r="AI486" s="74"/>
      <c r="AK486" s="9">
        <v>2966</v>
      </c>
      <c r="AL486" s="8" t="s">
        <v>8476</v>
      </c>
      <c r="AM486" t="str">
        <f t="shared" si="7"/>
        <v>H2966</v>
      </c>
      <c r="AN486" t="e">
        <f>IF(Table10[[#This Row],[Column3]]="","",MATCH(Table10[[#This Row],[Column3]],AD:AD,0))</f>
        <v>#N/A</v>
      </c>
    </row>
    <row r="487" spans="1:40" ht="13.5" thickBot="1">
      <c r="A487" s="73">
        <v>549</v>
      </c>
      <c r="C487" s="74">
        <f>ROW()</f>
        <v>487</v>
      </c>
      <c r="D487" s="74">
        <f>INDEX(Table1[ROWID],A:A)</f>
        <v>539</v>
      </c>
      <c r="E487" s="74">
        <f>INDEX(Table1[//DBS],A:A)</f>
        <v>327</v>
      </c>
      <c r="F487" s="74">
        <f>INDEX(Table1[HARGA_CONV],A:A)</f>
        <v>25000</v>
      </c>
      <c r="G487" s="74" t="str">
        <f>IF(INDEX(Table1[SALES_H],Table4[[#This Row],[ROWID]])=0,"",INDEX(Table1[SALES_H],Table4[[#This Row],[ROWID]]))</f>
        <v>KO</v>
      </c>
      <c r="H487" s="74" t="str">
        <f>IF(Table4[[#This Row],[SALES]]="","",INDEX(SALES_DICT[2],MATCH(Table4[[#This Row],[SALES]],SALES_DICT[1],0)))</f>
        <v>H</v>
      </c>
      <c r="I487" s="75" t="str">
        <f>IF(INDEX(Table1[DISKON],A:A)=0,"",INDEX(Table1[DISKON],A:A))</f>
        <v/>
      </c>
      <c r="J487" s="75" t="str">
        <f>IF(INDEX(Table1[DISKON NOTA],A:A)=0,"",INDEX(Table1[DISKON NOTA],A:A))</f>
        <v/>
      </c>
      <c r="K487" s="7">
        <f>INDEX(Table1[ISI_CONV],A:A)</f>
        <v>12</v>
      </c>
      <c r="L487" s="76">
        <f>INDEX(Table1[NOTA TOKO],Table4[[#This Row],[ROWID]])</f>
        <v>3620</v>
      </c>
      <c r="M487" s="74" t="str">
        <f>Table4[[#This Row],[SALES DICT]]</f>
        <v>H</v>
      </c>
      <c r="N487" s="74" t="str">
        <f>INDEX(Table1[TOKO-KOTA_H],A:A)</f>
        <v>MUDA JAYA-PURWOREJO</v>
      </c>
      <c r="O487" s="74" t="str">
        <f>IF(INDEX(Table1[KODE BARANG],A:A)=0,"",INDEX(Table1[KODE BARANG],A:A))</f>
        <v>BIN-IM15</v>
      </c>
      <c r="P487" s="74" t="str">
        <f>INDEX(Table1[NAMA BARANG],A:A)</f>
        <v>BINDER NOTE HYB - 86801 A5</v>
      </c>
      <c r="Q487" s="74" t="str">
        <f>INDEX(Table1[ADA DI DAFTAR STOCK?],A:A)</f>
        <v>ADA</v>
      </c>
      <c r="R487" s="71" t="str">
        <f>SUBSTITUTE(_xlfn.NUMBERVALUE(Table4[[#This Row],[JUMLAH]],",","."),",",".")</f>
        <v>12</v>
      </c>
      <c r="S487" s="74" t="str">
        <f>INDEX(Table1[SATUAN_CONV],A:A)</f>
        <v>PCS</v>
      </c>
      <c r="T487" s="10" t="str">
        <f>SUBSTITUTE(_xlfn.NUMBERVALUE(Table4[[#This Row],[HARGA]],",","."),",",".")</f>
        <v>25000</v>
      </c>
      <c r="U487" s="12" t="str">
        <f>SUBSTITUTE(Table4[[#This Row],[DISKON]],",",".")</f>
        <v/>
      </c>
      <c r="V487" s="77" t="str">
        <f>SUBSTITUTE(Table4[[#This Row],[DISKON NOTA]],",",".")</f>
        <v/>
      </c>
      <c r="W487" s="78">
        <f>INDEX(Table1[TANGGAL NOTA_H],A:A)</f>
        <v>45533</v>
      </c>
      <c r="X487" s="78" t="str">
        <f>IF(INDEX(Table1[TANGGAL GUDANG_H],A:A)="","",INDEX(Table1[TANGGAL GUDANG_H],A:A))</f>
        <v/>
      </c>
      <c r="Y487" s="78">
        <f>INDEX(Table1[TANGGAL UPDATE_H],A:A)</f>
        <v>45535</v>
      </c>
      <c r="Z487" s="74" t="str">
        <f>INDEX(Table1[KOMENTAR_H],A:A)</f>
        <v/>
      </c>
      <c r="AA487" s="74"/>
      <c r="AB487" s="74">
        <f>IF(Table4[[#This Row],[DISKON]]="",Table4[[#This Row],[HARGA]],Table4[[#This Row],[HARGA]]*Table4[[#This Row],[DISKON]])</f>
        <v>25000</v>
      </c>
      <c r="AC487" s="74">
        <f>Table4[[#This Row],[TATAL DISKON]]*Table4[[#This Row],[JUMLAH]]</f>
        <v>300000</v>
      </c>
      <c r="AD487" s="74" t="str">
        <f>CONCATENATE(Table4[[#This Row],[SALES_C]],Table4[[#This Row],[NOTA TOKO]])</f>
        <v>H3620</v>
      </c>
      <c r="AE487" s="74">
        <f>INDEX(Table1[I],'4'!A:A)</f>
        <v>0</v>
      </c>
      <c r="AF487" s="74" t="e">
        <f>IF(Table4[[#This Row],[Column2]]="","",MATCH(Table4[[#This Row],[Column2]],AM:AM,0))</f>
        <v>#N/A</v>
      </c>
      <c r="AG487" s="74" t="str">
        <f>CONCATENATE(Table4[[#This Row],[TOKO-KOTA]],"_",Table4[[#This Row],[NAMA BARANG]])</f>
        <v>MUDA JAYA-PURWOREJO_BINDER NOTE HYB - 86801 A5</v>
      </c>
      <c r="AH487" s="74" t="str">
        <f>CONCATENATE(Table4[[#This Row],[CONCAT_TOKO KOTA + NAMA BARANG]],"_",Table4[[#This Row],[HARGA_C]])</f>
        <v>MUDA JAYA-PURWOREJO_BINDER NOTE HYB - 86801 A5_25000</v>
      </c>
      <c r="AI487" s="74"/>
      <c r="AK487" s="9">
        <v>3009</v>
      </c>
      <c r="AL487" s="8" t="s">
        <v>6664</v>
      </c>
      <c r="AM487" t="str">
        <f t="shared" si="7"/>
        <v>G3009</v>
      </c>
      <c r="AN487" t="e">
        <f>IF(Table10[[#This Row],[Column3]]="","",MATCH(Table10[[#This Row],[Column3]],AD:AD,0))</f>
        <v>#N/A</v>
      </c>
    </row>
    <row r="488" spans="1:40" ht="13.5" thickBot="1">
      <c r="A488" s="73">
        <v>550</v>
      </c>
      <c r="C488" s="74">
        <f>ROW()</f>
        <v>488</v>
      </c>
      <c r="D488" s="74">
        <f>INDEX(Table1[ROWID],A:A)</f>
        <v>539</v>
      </c>
      <c r="E488" s="74">
        <f>INDEX(Table1[//DBS],A:A)</f>
        <v>328</v>
      </c>
      <c r="F488" s="74">
        <f>INDEX(Table1[HARGA_CONV],A:A)</f>
        <v>25000</v>
      </c>
      <c r="G488" s="74" t="str">
        <f>IF(INDEX(Table1[SALES_H],Table4[[#This Row],[ROWID]])=0,"",INDEX(Table1[SALES_H],Table4[[#This Row],[ROWID]]))</f>
        <v>KO</v>
      </c>
      <c r="H488" s="74" t="str">
        <f>IF(Table4[[#This Row],[SALES]]="","",INDEX(SALES_DICT[2],MATCH(Table4[[#This Row],[SALES]],SALES_DICT[1],0)))</f>
        <v>H</v>
      </c>
      <c r="I488" s="75" t="str">
        <f>IF(INDEX(Table1[DISKON],A:A)=0,"",INDEX(Table1[DISKON],A:A))</f>
        <v/>
      </c>
      <c r="J488" s="75" t="str">
        <f>IF(INDEX(Table1[DISKON NOTA],A:A)=0,"",INDEX(Table1[DISKON NOTA],A:A))</f>
        <v/>
      </c>
      <c r="K488" s="7">
        <f>INDEX(Table1[ISI_CONV],A:A)</f>
        <v>12</v>
      </c>
      <c r="L488" s="76">
        <f>INDEX(Table1[NOTA TOKO],Table4[[#This Row],[ROWID]])</f>
        <v>3620</v>
      </c>
      <c r="M488" s="74" t="str">
        <f>Table4[[#This Row],[SALES DICT]]</f>
        <v>H</v>
      </c>
      <c r="N488" s="74" t="str">
        <f>INDEX(Table1[TOKO-KOTA_H],A:A)</f>
        <v>MUDA JAYA-PURWOREJO</v>
      </c>
      <c r="O488" s="74" t="str">
        <f>IF(INDEX(Table1[KODE BARANG],A:A)=0,"",INDEX(Table1[KODE BARANG],A:A))</f>
        <v>BIN-IM16</v>
      </c>
      <c r="P488" s="74" t="str">
        <f>INDEX(Table1[NAMA BARANG],A:A)</f>
        <v>BINDER NOTE HYB - 86802 A5</v>
      </c>
      <c r="Q488" s="74" t="str">
        <f>INDEX(Table1[ADA DI DAFTAR STOCK?],A:A)</f>
        <v>ADA</v>
      </c>
      <c r="R488" s="71" t="str">
        <f>SUBSTITUTE(_xlfn.NUMBERVALUE(Table4[[#This Row],[JUMLAH]],",","."),",",".")</f>
        <v>12</v>
      </c>
      <c r="S488" s="74" t="str">
        <f>INDEX(Table1[SATUAN_CONV],A:A)</f>
        <v>PCS</v>
      </c>
      <c r="T488" s="10" t="str">
        <f>SUBSTITUTE(_xlfn.NUMBERVALUE(Table4[[#This Row],[HARGA]],",","."),",",".")</f>
        <v>25000</v>
      </c>
      <c r="U488" s="12" t="str">
        <f>SUBSTITUTE(Table4[[#This Row],[DISKON]],",",".")</f>
        <v/>
      </c>
      <c r="V488" s="77" t="str">
        <f>SUBSTITUTE(Table4[[#This Row],[DISKON NOTA]],",",".")</f>
        <v/>
      </c>
      <c r="W488" s="78">
        <f>INDEX(Table1[TANGGAL NOTA_H],A:A)</f>
        <v>45533</v>
      </c>
      <c r="X488" s="78" t="str">
        <f>IF(INDEX(Table1[TANGGAL GUDANG_H],A:A)="","",INDEX(Table1[TANGGAL GUDANG_H],A:A))</f>
        <v/>
      </c>
      <c r="Y488" s="78">
        <f>INDEX(Table1[TANGGAL UPDATE_H],A:A)</f>
        <v>45535</v>
      </c>
      <c r="Z488" s="74" t="str">
        <f>INDEX(Table1[KOMENTAR_H],A:A)</f>
        <v/>
      </c>
      <c r="AA488" s="74"/>
      <c r="AB488" s="74">
        <f>IF(Table4[[#This Row],[DISKON]]="",Table4[[#This Row],[HARGA]],Table4[[#This Row],[HARGA]]*Table4[[#This Row],[DISKON]])</f>
        <v>25000</v>
      </c>
      <c r="AC488" s="74">
        <f>Table4[[#This Row],[TATAL DISKON]]*Table4[[#This Row],[JUMLAH]]</f>
        <v>300000</v>
      </c>
      <c r="AD488" s="74" t="str">
        <f>CONCATENATE(Table4[[#This Row],[SALES_C]],Table4[[#This Row],[NOTA TOKO]])</f>
        <v>H3620</v>
      </c>
      <c r="AE488" s="74">
        <f>INDEX(Table1[I],'4'!A:A)</f>
        <v>0</v>
      </c>
      <c r="AF488" s="74" t="e">
        <f>IF(Table4[[#This Row],[Column2]]="","",MATCH(Table4[[#This Row],[Column2]],AM:AM,0))</f>
        <v>#N/A</v>
      </c>
      <c r="AG488" s="74" t="str">
        <f>CONCATENATE(Table4[[#This Row],[TOKO-KOTA]],"_",Table4[[#This Row],[NAMA BARANG]])</f>
        <v>MUDA JAYA-PURWOREJO_BINDER NOTE HYB - 86802 A5</v>
      </c>
      <c r="AH488" s="74" t="str">
        <f>CONCATENATE(Table4[[#This Row],[CONCAT_TOKO KOTA + NAMA BARANG]],"_",Table4[[#This Row],[HARGA_C]])</f>
        <v>MUDA JAYA-PURWOREJO_BINDER NOTE HYB - 86802 A5_25000</v>
      </c>
      <c r="AI488" s="74"/>
      <c r="AK488" s="9">
        <v>3009</v>
      </c>
      <c r="AL488" s="8" t="s">
        <v>6664</v>
      </c>
      <c r="AM488" t="str">
        <f t="shared" si="7"/>
        <v>G3009</v>
      </c>
      <c r="AN488" t="e">
        <f>IF(Table10[[#This Row],[Column3]]="","",MATCH(Table10[[#This Row],[Column3]],AD:AD,0))</f>
        <v>#N/A</v>
      </c>
    </row>
    <row r="489" spans="1:40" ht="13.5" thickBot="1">
      <c r="A489" s="73">
        <v>551</v>
      </c>
      <c r="C489" s="74">
        <f>ROW()</f>
        <v>489</v>
      </c>
      <c r="D489" s="74">
        <f>INDEX(Table1[ROWID],A:A)</f>
        <v>539</v>
      </c>
      <c r="E489" s="74">
        <f>INDEX(Table1[//DBS],A:A)</f>
        <v>331</v>
      </c>
      <c r="F489" s="74">
        <f>INDEX(Table1[HARGA_CONV],A:A)</f>
        <v>25000</v>
      </c>
      <c r="G489" s="74" t="str">
        <f>IF(INDEX(Table1[SALES_H],Table4[[#This Row],[ROWID]])=0,"",INDEX(Table1[SALES_H],Table4[[#This Row],[ROWID]]))</f>
        <v>KO</v>
      </c>
      <c r="H489" s="74" t="str">
        <f>IF(Table4[[#This Row],[SALES]]="","",INDEX(SALES_DICT[2],MATCH(Table4[[#This Row],[SALES]],SALES_DICT[1],0)))</f>
        <v>H</v>
      </c>
      <c r="I489" s="75" t="str">
        <f>IF(INDEX(Table1[DISKON],A:A)=0,"",INDEX(Table1[DISKON],A:A))</f>
        <v/>
      </c>
      <c r="J489" s="75" t="str">
        <f>IF(INDEX(Table1[DISKON NOTA],A:A)=0,"",INDEX(Table1[DISKON NOTA],A:A))</f>
        <v/>
      </c>
      <c r="K489" s="7">
        <f>INDEX(Table1[ISI_CONV],A:A)</f>
        <v>12</v>
      </c>
      <c r="L489" s="76">
        <f>INDEX(Table1[NOTA TOKO],Table4[[#This Row],[ROWID]])</f>
        <v>3620</v>
      </c>
      <c r="M489" s="74" t="str">
        <f>Table4[[#This Row],[SALES DICT]]</f>
        <v>H</v>
      </c>
      <c r="N489" s="74" t="str">
        <f>INDEX(Table1[TOKO-KOTA_H],A:A)</f>
        <v>MUDA JAYA-PURWOREJO</v>
      </c>
      <c r="O489" s="74" t="str">
        <f>IF(INDEX(Table1[KODE BARANG],A:A)=0,"",INDEX(Table1[KODE BARANG],A:A))</f>
        <v>BIN-IM19</v>
      </c>
      <c r="P489" s="74" t="str">
        <f>INDEX(Table1[NAMA BARANG],A:A)</f>
        <v>BINDER NOTE HYB - 86803 A5</v>
      </c>
      <c r="Q489" s="74" t="str">
        <f>INDEX(Table1[ADA DI DAFTAR STOCK?],A:A)</f>
        <v>ADA</v>
      </c>
      <c r="R489" s="71" t="str">
        <f>SUBSTITUTE(_xlfn.NUMBERVALUE(Table4[[#This Row],[JUMLAH]],",","."),",",".")</f>
        <v>12</v>
      </c>
      <c r="S489" s="74" t="str">
        <f>INDEX(Table1[SATUAN_CONV],A:A)</f>
        <v>PCS</v>
      </c>
      <c r="T489" s="10" t="str">
        <f>SUBSTITUTE(_xlfn.NUMBERVALUE(Table4[[#This Row],[HARGA]],",","."),",",".")</f>
        <v>25000</v>
      </c>
      <c r="U489" s="12" t="str">
        <f>SUBSTITUTE(Table4[[#This Row],[DISKON]],",",".")</f>
        <v/>
      </c>
      <c r="V489" s="77" t="str">
        <f>SUBSTITUTE(Table4[[#This Row],[DISKON NOTA]],",",".")</f>
        <v/>
      </c>
      <c r="W489" s="78">
        <f>INDEX(Table1[TANGGAL NOTA_H],A:A)</f>
        <v>45533</v>
      </c>
      <c r="X489" s="78" t="str">
        <f>IF(INDEX(Table1[TANGGAL GUDANG_H],A:A)="","",INDEX(Table1[TANGGAL GUDANG_H],A:A))</f>
        <v/>
      </c>
      <c r="Y489" s="78">
        <f>INDEX(Table1[TANGGAL UPDATE_H],A:A)</f>
        <v>45535</v>
      </c>
      <c r="Z489" s="74" t="str">
        <f>INDEX(Table1[KOMENTAR_H],A:A)</f>
        <v/>
      </c>
      <c r="AA489" s="74"/>
      <c r="AB489" s="74">
        <f>IF(Table4[[#This Row],[DISKON]]="",Table4[[#This Row],[HARGA]],Table4[[#This Row],[HARGA]]*Table4[[#This Row],[DISKON]])</f>
        <v>25000</v>
      </c>
      <c r="AC489" s="74">
        <f>Table4[[#This Row],[TATAL DISKON]]*Table4[[#This Row],[JUMLAH]]</f>
        <v>300000</v>
      </c>
      <c r="AD489" s="74" t="str">
        <f>CONCATENATE(Table4[[#This Row],[SALES_C]],Table4[[#This Row],[NOTA TOKO]])</f>
        <v>H3620</v>
      </c>
      <c r="AE489" s="74">
        <f>INDEX(Table1[I],'4'!A:A)</f>
        <v>0</v>
      </c>
      <c r="AF489" s="74" t="e">
        <f>IF(Table4[[#This Row],[Column2]]="","",MATCH(Table4[[#This Row],[Column2]],AM:AM,0))</f>
        <v>#N/A</v>
      </c>
      <c r="AG489" s="74" t="str">
        <f>CONCATENATE(Table4[[#This Row],[TOKO-KOTA]],"_",Table4[[#This Row],[NAMA BARANG]])</f>
        <v>MUDA JAYA-PURWOREJO_BINDER NOTE HYB - 86803 A5</v>
      </c>
      <c r="AH489" s="74" t="str">
        <f>CONCATENATE(Table4[[#This Row],[CONCAT_TOKO KOTA + NAMA BARANG]],"_",Table4[[#This Row],[HARGA_C]])</f>
        <v>MUDA JAYA-PURWOREJO_BINDER NOTE HYB - 86803 A5_25000</v>
      </c>
      <c r="AI489" s="74"/>
      <c r="AK489" s="9">
        <v>3009</v>
      </c>
      <c r="AL489" s="8" t="s">
        <v>6664</v>
      </c>
      <c r="AM489" t="str">
        <f t="shared" si="7"/>
        <v>G3009</v>
      </c>
      <c r="AN489" t="e">
        <f>IF(Table10[[#This Row],[Column3]]="","",MATCH(Table10[[#This Row],[Column3]],AD:AD,0))</f>
        <v>#N/A</v>
      </c>
    </row>
    <row r="490" spans="1:40" ht="13.5" thickBot="1">
      <c r="A490" s="73">
        <v>552</v>
      </c>
      <c r="C490" s="74">
        <f>ROW()</f>
        <v>490</v>
      </c>
      <c r="D490" s="74">
        <f>INDEX(Table1[ROWID],A:A)</f>
        <v>539</v>
      </c>
      <c r="E490" s="74">
        <f>INDEX(Table1[//DBS],A:A)</f>
        <v>2113</v>
      </c>
      <c r="F490" s="74">
        <f>INDEX(Table1[HARGA_CONV],A:A)</f>
        <v>27000</v>
      </c>
      <c r="G490" s="74" t="str">
        <f>IF(INDEX(Table1[SALES_H],Table4[[#This Row],[ROWID]])=0,"",INDEX(Table1[SALES_H],Table4[[#This Row],[ROWID]]))</f>
        <v>KO</v>
      </c>
      <c r="H490" s="74" t="str">
        <f>IF(Table4[[#This Row],[SALES]]="","",INDEX(SALES_DICT[2],MATCH(Table4[[#This Row],[SALES]],SALES_DICT[1],0)))</f>
        <v>H</v>
      </c>
      <c r="I490" s="75" t="str">
        <f>IF(INDEX(Table1[DISKON],A:A)=0,"",INDEX(Table1[DISKON],A:A))</f>
        <v/>
      </c>
      <c r="J490" s="75" t="str">
        <f>IF(INDEX(Table1[DISKON NOTA],A:A)=0,"",INDEX(Table1[DISKON NOTA],A:A))</f>
        <v/>
      </c>
      <c r="K490" s="7">
        <f>INDEX(Table1[ISI_CONV],A:A)</f>
        <v>12</v>
      </c>
      <c r="L490" s="76">
        <f>INDEX(Table1[NOTA TOKO],Table4[[#This Row],[ROWID]])</f>
        <v>3620</v>
      </c>
      <c r="M490" s="74" t="str">
        <f>Table4[[#This Row],[SALES DICT]]</f>
        <v>H</v>
      </c>
      <c r="N490" s="74" t="str">
        <f>INDEX(Table1[TOKO-KOTA_H],A:A)</f>
        <v>MUDA JAYA-PURWOREJO</v>
      </c>
      <c r="O490" s="74" t="str">
        <f>IF(INDEX(Table1[KODE BARANG],A:A)=0,"",INDEX(Table1[KODE BARANG],A:A))</f>
        <v>NOT-IM49</v>
      </c>
      <c r="P490" s="74" t="str">
        <f>INDEX(Table1[NAMA BARANG],A:A)</f>
        <v>NOTEBOOK B1012 (A5）</v>
      </c>
      <c r="Q490" s="74" t="str">
        <f>INDEX(Table1[ADA DI DAFTAR STOCK?],A:A)</f>
        <v>ADA</v>
      </c>
      <c r="R490" s="71" t="str">
        <f>SUBSTITUTE(_xlfn.NUMBERVALUE(Table4[[#This Row],[JUMLAH]],",","."),",",".")</f>
        <v>12</v>
      </c>
      <c r="S490" s="74" t="str">
        <f>INDEX(Table1[SATUAN_CONV],A:A)</f>
        <v>PCS</v>
      </c>
      <c r="T490" s="10" t="str">
        <f>SUBSTITUTE(_xlfn.NUMBERVALUE(Table4[[#This Row],[HARGA]],",","."),",",".")</f>
        <v>27000</v>
      </c>
      <c r="U490" s="12" t="str">
        <f>SUBSTITUTE(Table4[[#This Row],[DISKON]],",",".")</f>
        <v/>
      </c>
      <c r="V490" s="77" t="str">
        <f>SUBSTITUTE(Table4[[#This Row],[DISKON NOTA]],",",".")</f>
        <v/>
      </c>
      <c r="W490" s="78">
        <f>INDEX(Table1[TANGGAL NOTA_H],A:A)</f>
        <v>45533</v>
      </c>
      <c r="X490" s="78" t="str">
        <f>IF(INDEX(Table1[TANGGAL GUDANG_H],A:A)="","",INDEX(Table1[TANGGAL GUDANG_H],A:A))</f>
        <v/>
      </c>
      <c r="Y490" s="78">
        <f>INDEX(Table1[TANGGAL UPDATE_H],A:A)</f>
        <v>45535</v>
      </c>
      <c r="Z490" s="74" t="str">
        <f>INDEX(Table1[KOMENTAR_H],A:A)</f>
        <v/>
      </c>
      <c r="AA490" s="74"/>
      <c r="AB490" s="74">
        <f>IF(Table4[[#This Row],[DISKON]]="",Table4[[#This Row],[HARGA]],Table4[[#This Row],[HARGA]]*Table4[[#This Row],[DISKON]])</f>
        <v>27000</v>
      </c>
      <c r="AC490" s="74">
        <f>Table4[[#This Row],[TATAL DISKON]]*Table4[[#This Row],[JUMLAH]]</f>
        <v>324000</v>
      </c>
      <c r="AD490" s="74" t="str">
        <f>CONCATENATE(Table4[[#This Row],[SALES_C]],Table4[[#This Row],[NOTA TOKO]])</f>
        <v>H3620</v>
      </c>
      <c r="AE490" s="74">
        <f>INDEX(Table1[I],'4'!A:A)</f>
        <v>0</v>
      </c>
      <c r="AF490" s="74" t="e">
        <f>IF(Table4[[#This Row],[Column2]]="","",MATCH(Table4[[#This Row],[Column2]],AM:AM,0))</f>
        <v>#N/A</v>
      </c>
      <c r="AG490" s="74" t="str">
        <f>CONCATENATE(Table4[[#This Row],[TOKO-KOTA]],"_",Table4[[#This Row],[NAMA BARANG]])</f>
        <v>MUDA JAYA-PURWOREJO_NOTEBOOK B1012 (A5）</v>
      </c>
      <c r="AH490" s="74" t="str">
        <f>CONCATENATE(Table4[[#This Row],[CONCAT_TOKO KOTA + NAMA BARANG]],"_",Table4[[#This Row],[HARGA_C]])</f>
        <v>MUDA JAYA-PURWOREJO_NOTEBOOK B1012 (A5）_27000</v>
      </c>
      <c r="AI490" s="74"/>
      <c r="AK490" s="9">
        <v>3009</v>
      </c>
      <c r="AL490" s="8" t="s">
        <v>6664</v>
      </c>
      <c r="AM490" t="str">
        <f t="shared" si="7"/>
        <v>G3009</v>
      </c>
      <c r="AN490" t="e">
        <f>IF(Table10[[#This Row],[Column3]]="","",MATCH(Table10[[#This Row],[Column3]],AD:AD,0))</f>
        <v>#N/A</v>
      </c>
    </row>
    <row r="491" spans="1:40" ht="13.5" thickBot="1">
      <c r="A491" s="73">
        <v>553</v>
      </c>
      <c r="C491" s="74">
        <f>ROW()</f>
        <v>491</v>
      </c>
      <c r="D491" s="74">
        <f>INDEX(Table1[ROWID],A:A)</f>
        <v>539</v>
      </c>
      <c r="E491" s="74">
        <f>INDEX(Table1[//DBS],A:A)</f>
        <v>310</v>
      </c>
      <c r="F491" s="74">
        <f>INDEX(Table1[HARGA_CONV],A:A)</f>
        <v>24500</v>
      </c>
      <c r="G491" s="74" t="str">
        <f>IF(INDEX(Table1[SALES_H],Table4[[#This Row],[ROWID]])=0,"",INDEX(Table1[SALES_H],Table4[[#This Row],[ROWID]]))</f>
        <v>KO</v>
      </c>
      <c r="H491" s="74" t="str">
        <f>IF(Table4[[#This Row],[SALES]]="","",INDEX(SALES_DICT[2],MATCH(Table4[[#This Row],[SALES]],SALES_DICT[1],0)))</f>
        <v>H</v>
      </c>
      <c r="I491" s="75" t="str">
        <f>IF(INDEX(Table1[DISKON],A:A)=0,"",INDEX(Table1[DISKON],A:A))</f>
        <v/>
      </c>
      <c r="J491" s="75" t="str">
        <f>IF(INDEX(Table1[DISKON NOTA],A:A)=0,"",INDEX(Table1[DISKON NOTA],A:A))</f>
        <v/>
      </c>
      <c r="K491" s="7">
        <f>INDEX(Table1[ISI_CONV],A:A)</f>
        <v>12</v>
      </c>
      <c r="L491" s="76">
        <f>INDEX(Table1[NOTA TOKO],Table4[[#This Row],[ROWID]])</f>
        <v>3620</v>
      </c>
      <c r="M491" s="74" t="str">
        <f>Table4[[#This Row],[SALES DICT]]</f>
        <v>H</v>
      </c>
      <c r="N491" s="74" t="str">
        <f>INDEX(Table1[TOKO-KOTA_H],A:A)</f>
        <v>MUDA JAYA-PURWOREJO</v>
      </c>
      <c r="O491" s="74" t="str">
        <f>IF(INDEX(Table1[KODE BARANG],A:A)=0,"",INDEX(Table1[KODE BARANG],A:A))</f>
        <v>BIN-KO7</v>
      </c>
      <c r="P491" s="74" t="str">
        <f>INDEX(Table1[NAMA BARANG],A:A)</f>
        <v>BN RABBIT KOALA A5</v>
      </c>
      <c r="Q491" s="74" t="str">
        <f>INDEX(Table1[ADA DI DAFTAR STOCK?],A:A)</f>
        <v>ADA</v>
      </c>
      <c r="R491" s="71" t="str">
        <f>SUBSTITUTE(_xlfn.NUMBERVALUE(Table4[[#This Row],[JUMLAH]],",","."),",",".")</f>
        <v>12</v>
      </c>
      <c r="S491" s="74" t="str">
        <f>INDEX(Table1[SATUAN_CONV],A:A)</f>
        <v>PCS</v>
      </c>
      <c r="T491" s="10" t="str">
        <f>SUBSTITUTE(_xlfn.NUMBERVALUE(Table4[[#This Row],[HARGA]],",","."),",",".")</f>
        <v>24500</v>
      </c>
      <c r="U491" s="12" t="str">
        <f>SUBSTITUTE(Table4[[#This Row],[DISKON]],",",".")</f>
        <v/>
      </c>
      <c r="V491" s="77" t="str">
        <f>SUBSTITUTE(Table4[[#This Row],[DISKON NOTA]],",",".")</f>
        <v/>
      </c>
      <c r="W491" s="78">
        <f>INDEX(Table1[TANGGAL NOTA_H],A:A)</f>
        <v>45533</v>
      </c>
      <c r="X491" s="78" t="str">
        <f>IF(INDEX(Table1[TANGGAL GUDANG_H],A:A)="","",INDEX(Table1[TANGGAL GUDANG_H],A:A))</f>
        <v/>
      </c>
      <c r="Y491" s="78">
        <f>INDEX(Table1[TANGGAL UPDATE_H],A:A)</f>
        <v>45535</v>
      </c>
      <c r="Z491" s="74" t="str">
        <f>INDEX(Table1[KOMENTAR_H],A:A)</f>
        <v/>
      </c>
      <c r="AA491" s="74"/>
      <c r="AB491" s="74">
        <f>IF(Table4[[#This Row],[DISKON]]="",Table4[[#This Row],[HARGA]],Table4[[#This Row],[HARGA]]*Table4[[#This Row],[DISKON]])</f>
        <v>24500</v>
      </c>
      <c r="AC491" s="74">
        <f>Table4[[#This Row],[TATAL DISKON]]*Table4[[#This Row],[JUMLAH]]</f>
        <v>294000</v>
      </c>
      <c r="AD491" s="74" t="str">
        <f>CONCATENATE(Table4[[#This Row],[SALES_C]],Table4[[#This Row],[NOTA TOKO]])</f>
        <v>H3620</v>
      </c>
      <c r="AE491" s="74">
        <f>INDEX(Table1[I],'4'!A:A)</f>
        <v>0</v>
      </c>
      <c r="AF491" s="74" t="e">
        <f>IF(Table4[[#This Row],[Column2]]="","",MATCH(Table4[[#This Row],[Column2]],AM:AM,0))</f>
        <v>#N/A</v>
      </c>
      <c r="AG491" s="74" t="str">
        <f>CONCATENATE(Table4[[#This Row],[TOKO-KOTA]],"_",Table4[[#This Row],[NAMA BARANG]])</f>
        <v>MUDA JAYA-PURWOREJO_BN RABBIT KOALA A5</v>
      </c>
      <c r="AH491" s="74" t="str">
        <f>CONCATENATE(Table4[[#This Row],[CONCAT_TOKO KOTA + NAMA BARANG]],"_",Table4[[#This Row],[HARGA_C]])</f>
        <v>MUDA JAYA-PURWOREJO_BN RABBIT KOALA A5_24500</v>
      </c>
      <c r="AI491" s="74"/>
      <c r="AK491" s="9">
        <v>3009</v>
      </c>
      <c r="AL491" s="8" t="s">
        <v>6664</v>
      </c>
      <c r="AM491" t="str">
        <f t="shared" si="7"/>
        <v>G3009</v>
      </c>
      <c r="AN491" t="e">
        <f>IF(Table10[[#This Row],[Column3]]="","",MATCH(Table10[[#This Row],[Column3]],AD:AD,0))</f>
        <v>#N/A</v>
      </c>
    </row>
    <row r="492" spans="1:40" ht="13.5" thickBot="1">
      <c r="A492" s="73">
        <v>554</v>
      </c>
      <c r="C492" s="74">
        <f>ROW()</f>
        <v>492</v>
      </c>
      <c r="D492" s="74">
        <f>INDEX(Table1[ROWID],A:A)</f>
        <v>539</v>
      </c>
      <c r="E492" s="74">
        <f>INDEX(Table1[//DBS],A:A)</f>
        <v>2494</v>
      </c>
      <c r="F492" s="74">
        <f>INDEX(Table1[HARGA_CONV],A:A)</f>
        <v>22500</v>
      </c>
      <c r="G492" s="74" t="str">
        <f>IF(INDEX(Table1[SALES_H],Table4[[#This Row],[ROWID]])=0,"",INDEX(Table1[SALES_H],Table4[[#This Row],[ROWID]]))</f>
        <v>KO</v>
      </c>
      <c r="H492" s="74" t="str">
        <f>IF(Table4[[#This Row],[SALES]]="","",INDEX(SALES_DICT[2],MATCH(Table4[[#This Row],[SALES]],SALES_DICT[1],0)))</f>
        <v>H</v>
      </c>
      <c r="I492" s="75" t="str">
        <f>IF(INDEX(Table1[DISKON],A:A)=0,"",INDEX(Table1[DISKON],A:A))</f>
        <v/>
      </c>
      <c r="J492" s="75" t="str">
        <f>IF(INDEX(Table1[DISKON NOTA],A:A)=0,"",INDEX(Table1[DISKON NOTA],A:A))</f>
        <v/>
      </c>
      <c r="K492" s="7">
        <f>INDEX(Table1[ISI_CONV],A:A)</f>
        <v>24</v>
      </c>
      <c r="L492" s="76">
        <f>INDEX(Table1[NOTA TOKO],Table4[[#This Row],[ROWID]])</f>
        <v>3620</v>
      </c>
      <c r="M492" s="74" t="str">
        <f>Table4[[#This Row],[SALES DICT]]</f>
        <v>H</v>
      </c>
      <c r="N492" s="74" t="str">
        <f>INDEX(Table1[TOKO-KOTA_H],A:A)</f>
        <v>MUDA JAYA-PURWOREJO</v>
      </c>
      <c r="O492" s="74" t="str">
        <f>IF(INDEX(Table1[KODE BARANG],A:A)=0,"",INDEX(Table1[KODE BARANG],A:A))</f>
        <v>PCA-IM251</v>
      </c>
      <c r="P492" s="74" t="str">
        <f>INDEX(Table1[NAMA BARANG],A:A)</f>
        <v>PC KODE 3 SUSUN 3D KK-2401</v>
      </c>
      <c r="Q492" s="74" t="str">
        <f>INDEX(Table1[ADA DI DAFTAR STOCK?],A:A)</f>
        <v>ADA</v>
      </c>
      <c r="R492" s="71" t="str">
        <f>SUBSTITUTE(_xlfn.NUMBERVALUE(Table4[[#This Row],[JUMLAH]],",","."),",",".")</f>
        <v>24</v>
      </c>
      <c r="S492" s="74" t="str">
        <f>INDEX(Table1[SATUAN_CONV],A:A)</f>
        <v>PCS</v>
      </c>
      <c r="T492" s="10" t="str">
        <f>SUBSTITUTE(_xlfn.NUMBERVALUE(Table4[[#This Row],[HARGA]],",","."),",",".")</f>
        <v>22500</v>
      </c>
      <c r="U492" s="12" t="str">
        <f>SUBSTITUTE(Table4[[#This Row],[DISKON]],",",".")</f>
        <v/>
      </c>
      <c r="V492" s="77" t="str">
        <f>SUBSTITUTE(Table4[[#This Row],[DISKON NOTA]],",",".")</f>
        <v/>
      </c>
      <c r="W492" s="78">
        <f>INDEX(Table1[TANGGAL NOTA_H],A:A)</f>
        <v>45533</v>
      </c>
      <c r="X492" s="78" t="str">
        <f>IF(INDEX(Table1[TANGGAL GUDANG_H],A:A)="","",INDEX(Table1[TANGGAL GUDANG_H],A:A))</f>
        <v/>
      </c>
      <c r="Y492" s="78">
        <f>INDEX(Table1[TANGGAL UPDATE_H],A:A)</f>
        <v>45535</v>
      </c>
      <c r="Z492" s="74" t="str">
        <f>INDEX(Table1[KOMENTAR_H],A:A)</f>
        <v/>
      </c>
      <c r="AA492" s="74"/>
      <c r="AB492" s="74">
        <f>IF(Table4[[#This Row],[DISKON]]="",Table4[[#This Row],[HARGA]],Table4[[#This Row],[HARGA]]*Table4[[#This Row],[DISKON]])</f>
        <v>22500</v>
      </c>
      <c r="AC492" s="74">
        <f>Table4[[#This Row],[TATAL DISKON]]*Table4[[#This Row],[JUMLAH]]</f>
        <v>540000</v>
      </c>
      <c r="AD492" s="74" t="str">
        <f>CONCATENATE(Table4[[#This Row],[SALES_C]],Table4[[#This Row],[NOTA TOKO]])</f>
        <v>H3620</v>
      </c>
      <c r="AE492" s="74">
        <f>INDEX(Table1[I],'4'!A:A)</f>
        <v>0</v>
      </c>
      <c r="AF492" s="74" t="e">
        <f>IF(Table4[[#This Row],[Column2]]="","",MATCH(Table4[[#This Row],[Column2]],AM:AM,0))</f>
        <v>#N/A</v>
      </c>
      <c r="AG492" s="74" t="str">
        <f>CONCATENATE(Table4[[#This Row],[TOKO-KOTA]],"_",Table4[[#This Row],[NAMA BARANG]])</f>
        <v>MUDA JAYA-PURWOREJO_PC KODE 3 SUSUN 3D KK-2401</v>
      </c>
      <c r="AH492" s="74" t="str">
        <f>CONCATENATE(Table4[[#This Row],[CONCAT_TOKO KOTA + NAMA BARANG]],"_",Table4[[#This Row],[HARGA_C]])</f>
        <v>MUDA JAYA-PURWOREJO_PC KODE 3 SUSUN 3D KK-2401_22500</v>
      </c>
      <c r="AI492" s="74"/>
      <c r="AK492" s="9">
        <v>3009</v>
      </c>
      <c r="AL492" s="8" t="s">
        <v>6664</v>
      </c>
      <c r="AM492" t="str">
        <f t="shared" si="7"/>
        <v>G3009</v>
      </c>
      <c r="AN492" t="e">
        <f>IF(Table10[[#This Row],[Column3]]="","",MATCH(Table10[[#This Row],[Column3]],AD:AD,0))</f>
        <v>#N/A</v>
      </c>
    </row>
    <row r="493" spans="1:40" ht="13.5" thickBot="1">
      <c r="A493" s="73">
        <v>556</v>
      </c>
      <c r="C493" s="74">
        <f>ROW()</f>
        <v>493</v>
      </c>
      <c r="D493" s="74">
        <f>INDEX(Table1[ROWID],A:A)</f>
        <v>556</v>
      </c>
      <c r="E493" s="74">
        <f>INDEX(Table1[//DBS],A:A)</f>
        <v>930</v>
      </c>
      <c r="F493" s="74">
        <f>INDEX(Table1[HARGA_CONV],A:A)</f>
        <v>15000</v>
      </c>
      <c r="G493" s="74" t="str">
        <f>IF(INDEX(Table1[SALES_H],Table4[[#This Row],[ROWID]])=0,"",INDEX(Table1[SALES_H],Table4[[#This Row],[ROWID]]))</f>
        <v>KO</v>
      </c>
      <c r="H493" s="74" t="str">
        <f>IF(Table4[[#This Row],[SALES]]="","",INDEX(SALES_DICT[2],MATCH(Table4[[#This Row],[SALES]],SALES_DICT[1],0)))</f>
        <v>H</v>
      </c>
      <c r="I493" s="75" t="str">
        <f>IF(INDEX(Table1[DISKON],A:A)=0,"",INDEX(Table1[DISKON],A:A))</f>
        <v/>
      </c>
      <c r="J493" s="75" t="str">
        <f>IF(INDEX(Table1[DISKON NOTA],A:A)=0,"",INDEX(Table1[DISKON NOTA],A:A))</f>
        <v/>
      </c>
      <c r="K493" s="7">
        <f>INDEX(Table1[ISI_CONV],A:A)</f>
        <v>12</v>
      </c>
      <c r="L493" s="76">
        <f>INDEX(Table1[NOTA TOKO],Table4[[#This Row],[ROWID]])</f>
        <v>3621</v>
      </c>
      <c r="M493" s="74" t="str">
        <f>Table4[[#This Row],[SALES DICT]]</f>
        <v>H</v>
      </c>
      <c r="N493" s="74" t="str">
        <f>INDEX(Table1[TOKO-KOTA_H],A:A)</f>
        <v>MUDA JAYA-PURWOREJO</v>
      </c>
      <c r="O493" s="74" t="str">
        <f>IF(INDEX(Table1[KODE BARANG],A:A)=0,"",INDEX(Table1[KODE BARANG],A:A))</f>
        <v>DIS-NB13</v>
      </c>
      <c r="P493" s="74" t="str">
        <f>INDEX(Table1[NAMA BARANG],A:A)</f>
        <v>DISPENSER TS-0032</v>
      </c>
      <c r="Q493" s="74" t="str">
        <f>INDEX(Table1[ADA DI DAFTAR STOCK?],A:A)</f>
        <v>ADA</v>
      </c>
      <c r="R493" s="71" t="str">
        <f>SUBSTITUTE(_xlfn.NUMBERVALUE(Table4[[#This Row],[JUMLAH]],",","."),",",".")</f>
        <v>12</v>
      </c>
      <c r="S493" s="74" t="str">
        <f>INDEX(Table1[SATUAN_CONV],A:A)</f>
        <v>PCS</v>
      </c>
      <c r="T493" s="10" t="str">
        <f>SUBSTITUTE(_xlfn.NUMBERVALUE(Table4[[#This Row],[HARGA]],",","."),",",".")</f>
        <v>15000</v>
      </c>
      <c r="U493" s="12" t="str">
        <f>SUBSTITUTE(Table4[[#This Row],[DISKON]],",",".")</f>
        <v/>
      </c>
      <c r="V493" s="77" t="str">
        <f>SUBSTITUTE(Table4[[#This Row],[DISKON NOTA]],",",".")</f>
        <v/>
      </c>
      <c r="W493" s="78">
        <f>INDEX(Table1[TANGGAL NOTA_H],A:A)</f>
        <v>45533</v>
      </c>
      <c r="X493" s="78" t="str">
        <f>IF(INDEX(Table1[TANGGAL GUDANG_H],A:A)="","",INDEX(Table1[TANGGAL GUDANG_H],A:A))</f>
        <v/>
      </c>
      <c r="Y493" s="78">
        <f>INDEX(Table1[TANGGAL UPDATE_H],A:A)</f>
        <v>45535</v>
      </c>
      <c r="Z493" s="74" t="str">
        <f>INDEX(Table1[KOMENTAR_H],A:A)</f>
        <v/>
      </c>
      <c r="AA493" s="74"/>
      <c r="AB493" s="74">
        <f>IF(Table4[[#This Row],[DISKON]]="",Table4[[#This Row],[HARGA]],Table4[[#This Row],[HARGA]]*Table4[[#This Row],[DISKON]])</f>
        <v>15000</v>
      </c>
      <c r="AC493" s="74">
        <f>Table4[[#This Row],[TATAL DISKON]]*Table4[[#This Row],[JUMLAH]]</f>
        <v>180000</v>
      </c>
      <c r="AD493" s="74" t="str">
        <f>CONCATENATE(Table4[[#This Row],[SALES_C]],Table4[[#This Row],[NOTA TOKO]])</f>
        <v>H3621</v>
      </c>
      <c r="AE493" s="74">
        <f>INDEX(Table1[I],'4'!A:A)</f>
        <v>0</v>
      </c>
      <c r="AF493" s="74" t="e">
        <f>IF(Table4[[#This Row],[Column2]]="","",MATCH(Table4[[#This Row],[Column2]],AM:AM,0))</f>
        <v>#N/A</v>
      </c>
      <c r="AG493" s="74" t="str">
        <f>CONCATENATE(Table4[[#This Row],[TOKO-KOTA]],"_",Table4[[#This Row],[NAMA BARANG]])</f>
        <v>MUDA JAYA-PURWOREJO_DISPENSER TS-0032</v>
      </c>
      <c r="AH493" s="74" t="str">
        <f>CONCATENATE(Table4[[#This Row],[CONCAT_TOKO KOTA + NAMA BARANG]],"_",Table4[[#This Row],[HARGA_C]])</f>
        <v>MUDA JAYA-PURWOREJO_DISPENSER TS-0032_15000</v>
      </c>
      <c r="AI493" s="74"/>
      <c r="AK493" s="9">
        <v>3009</v>
      </c>
      <c r="AL493" s="8" t="s">
        <v>6664</v>
      </c>
      <c r="AM493" t="str">
        <f t="shared" si="7"/>
        <v>G3009</v>
      </c>
      <c r="AN493" t="e">
        <f>IF(Table10[[#This Row],[Column3]]="","",MATCH(Table10[[#This Row],[Column3]],AD:AD,0))</f>
        <v>#N/A</v>
      </c>
    </row>
    <row r="494" spans="1:40" ht="13.5" thickBot="1">
      <c r="A494" s="73">
        <v>557</v>
      </c>
      <c r="C494" s="74">
        <f>ROW()</f>
        <v>494</v>
      </c>
      <c r="D494" s="74">
        <f>INDEX(Table1[ROWID],A:A)</f>
        <v>556</v>
      </c>
      <c r="E494" s="74">
        <f>INDEX(Table1[//DBS],A:A)</f>
        <v>2565</v>
      </c>
      <c r="F494" s="74">
        <f>INDEX(Table1[HARGA_CONV],A:A)</f>
        <v>90000</v>
      </c>
      <c r="G494" s="74" t="str">
        <f>IF(INDEX(Table1[SALES_H],Table4[[#This Row],[ROWID]])=0,"",INDEX(Table1[SALES_H],Table4[[#This Row],[ROWID]]))</f>
        <v>KO</v>
      </c>
      <c r="H494" s="74" t="str">
        <f>IF(Table4[[#This Row],[SALES]]="","",INDEX(SALES_DICT[2],MATCH(Table4[[#This Row],[SALES]],SALES_DICT[1],0)))</f>
        <v>H</v>
      </c>
      <c r="I494" s="75" t="str">
        <f>IF(INDEX(Table1[DISKON],A:A)=0,"",INDEX(Table1[DISKON],A:A))</f>
        <v/>
      </c>
      <c r="J494" s="75" t="str">
        <f>IF(INDEX(Table1[DISKON NOTA],A:A)=0,"",INDEX(Table1[DISKON NOTA],A:A))</f>
        <v/>
      </c>
      <c r="K494" s="7">
        <f>INDEX(Table1[ISI_CONV],A:A)</f>
        <v>12</v>
      </c>
      <c r="L494" s="76">
        <f>INDEX(Table1[NOTA TOKO],Table4[[#This Row],[ROWID]])</f>
        <v>3621</v>
      </c>
      <c r="M494" s="74" t="str">
        <f>Table4[[#This Row],[SALES DICT]]</f>
        <v>H</v>
      </c>
      <c r="N494" s="74" t="str">
        <f>INDEX(Table1[TOKO-KOTA_H],A:A)</f>
        <v>MUDA JAYA-PURWOREJO</v>
      </c>
      <c r="O494" s="74" t="str">
        <f>IF(INDEX(Table1[KODE BARANG],A:A)=0,"",INDEX(Table1[KODE BARANG],A:A))</f>
        <v>PIA-NB1</v>
      </c>
      <c r="P494" s="74" t="str">
        <f>INDEX(Table1[NAMA BARANG],A:A)</f>
        <v>PIANIKA LOVELY BIRU</v>
      </c>
      <c r="Q494" s="74" t="str">
        <f>INDEX(Table1[ADA DI DAFTAR STOCK?],A:A)</f>
        <v>ADA</v>
      </c>
      <c r="R494" s="71" t="str">
        <f>SUBSTITUTE(_xlfn.NUMBERVALUE(Table4[[#This Row],[JUMLAH]],",","."),",",".")</f>
        <v>12</v>
      </c>
      <c r="S494" s="74" t="str">
        <f>INDEX(Table1[SATUAN_CONV],A:A)</f>
        <v>PCS</v>
      </c>
      <c r="T494" s="10" t="str">
        <f>SUBSTITUTE(_xlfn.NUMBERVALUE(Table4[[#This Row],[HARGA]],",","."),",",".")</f>
        <v>90000</v>
      </c>
      <c r="U494" s="12" t="str">
        <f>SUBSTITUTE(Table4[[#This Row],[DISKON]],",",".")</f>
        <v/>
      </c>
      <c r="V494" s="77" t="str">
        <f>SUBSTITUTE(Table4[[#This Row],[DISKON NOTA]],",",".")</f>
        <v/>
      </c>
      <c r="W494" s="78">
        <f>INDEX(Table1[TANGGAL NOTA_H],A:A)</f>
        <v>45533</v>
      </c>
      <c r="X494" s="78" t="str">
        <f>IF(INDEX(Table1[TANGGAL GUDANG_H],A:A)="","",INDEX(Table1[TANGGAL GUDANG_H],A:A))</f>
        <v/>
      </c>
      <c r="Y494" s="78">
        <f>INDEX(Table1[TANGGAL UPDATE_H],A:A)</f>
        <v>45535</v>
      </c>
      <c r="Z494" s="74" t="str">
        <f>INDEX(Table1[KOMENTAR_H],A:A)</f>
        <v/>
      </c>
      <c r="AA494" s="74"/>
      <c r="AB494" s="74">
        <f>IF(Table4[[#This Row],[DISKON]]="",Table4[[#This Row],[HARGA]],Table4[[#This Row],[HARGA]]*Table4[[#This Row],[DISKON]])</f>
        <v>90000</v>
      </c>
      <c r="AC494" s="74">
        <f>Table4[[#This Row],[TATAL DISKON]]*Table4[[#This Row],[JUMLAH]]</f>
        <v>1080000</v>
      </c>
      <c r="AD494" s="74" t="str">
        <f>CONCATENATE(Table4[[#This Row],[SALES_C]],Table4[[#This Row],[NOTA TOKO]])</f>
        <v>H3621</v>
      </c>
      <c r="AE494" s="74">
        <f>INDEX(Table1[I],'4'!A:A)</f>
        <v>0</v>
      </c>
      <c r="AF494" s="74" t="e">
        <f>IF(Table4[[#This Row],[Column2]]="","",MATCH(Table4[[#This Row],[Column2]],AM:AM,0))</f>
        <v>#N/A</v>
      </c>
      <c r="AG494" s="74" t="str">
        <f>CONCATENATE(Table4[[#This Row],[TOKO-KOTA]],"_",Table4[[#This Row],[NAMA BARANG]])</f>
        <v>MUDA JAYA-PURWOREJO_PIANIKA LOVELY BIRU</v>
      </c>
      <c r="AH494" s="74" t="str">
        <f>CONCATENATE(Table4[[#This Row],[CONCAT_TOKO KOTA + NAMA BARANG]],"_",Table4[[#This Row],[HARGA_C]])</f>
        <v>MUDA JAYA-PURWOREJO_PIANIKA LOVELY BIRU_90000</v>
      </c>
      <c r="AI494" s="74"/>
      <c r="AK494" s="9">
        <v>3009</v>
      </c>
      <c r="AL494" s="8" t="s">
        <v>6664</v>
      </c>
      <c r="AM494" t="str">
        <f t="shared" si="7"/>
        <v>G3009</v>
      </c>
      <c r="AN494" t="e">
        <f>IF(Table10[[#This Row],[Column3]]="","",MATCH(Table10[[#This Row],[Column3]],AD:AD,0))</f>
        <v>#N/A</v>
      </c>
    </row>
    <row r="495" spans="1:40" ht="13.5" thickBot="1">
      <c r="A495" s="73">
        <v>558</v>
      </c>
      <c r="C495" s="74">
        <f>ROW()</f>
        <v>495</v>
      </c>
      <c r="D495" s="74">
        <f>INDEX(Table1[ROWID],A:A)</f>
        <v>556</v>
      </c>
      <c r="E495" s="74">
        <f>INDEX(Table1[//DBS],A:A)</f>
        <v>2514</v>
      </c>
      <c r="F495" s="74">
        <f>INDEX(Table1[HARGA_CONV],A:A)</f>
        <v>100000</v>
      </c>
      <c r="G495" s="74" t="str">
        <f>IF(INDEX(Table1[SALES_H],Table4[[#This Row],[ROWID]])=0,"",INDEX(Table1[SALES_H],Table4[[#This Row],[ROWID]]))</f>
        <v>KO</v>
      </c>
      <c r="H495" s="74" t="str">
        <f>IF(Table4[[#This Row],[SALES]]="","",INDEX(SALES_DICT[2],MATCH(Table4[[#This Row],[SALES]],SALES_DICT[1],0)))</f>
        <v>H</v>
      </c>
      <c r="I495" s="75" t="str">
        <f>IF(INDEX(Table1[DISKON],A:A)=0,"",INDEX(Table1[DISKON],A:A))</f>
        <v/>
      </c>
      <c r="J495" s="75" t="str">
        <f>IF(INDEX(Table1[DISKON NOTA],A:A)=0,"",INDEX(Table1[DISKON NOTA],A:A))</f>
        <v/>
      </c>
      <c r="K495" s="7">
        <f>INDEX(Table1[ISI_CONV],A:A)</f>
        <v>1</v>
      </c>
      <c r="L495" s="76">
        <f>INDEX(Table1[NOTA TOKO],Table4[[#This Row],[ROWID]])</f>
        <v>3621</v>
      </c>
      <c r="M495" s="74" t="str">
        <f>Table4[[#This Row],[SALES DICT]]</f>
        <v>H</v>
      </c>
      <c r="N495" s="74" t="str">
        <f>INDEX(Table1[TOKO-KOTA_H],A:A)</f>
        <v>MUDA JAYA-PURWOREJO</v>
      </c>
      <c r="O495" s="74" t="str">
        <f>IF(INDEX(Table1[KODE BARANG],A:A)=0,"",INDEX(Table1[KODE BARANG],A:A))</f>
        <v>PEN-TF11</v>
      </c>
      <c r="P495" s="74" t="str">
        <f>INDEX(Table1[NAMA BARANG],A:A)</f>
        <v>PENSIL TF 688</v>
      </c>
      <c r="Q495" s="74" t="str">
        <f>INDEX(Table1[ADA DI DAFTAR STOCK?],A:A)</f>
        <v>ADA</v>
      </c>
      <c r="R495" s="71" t="str">
        <f>SUBSTITUTE(_xlfn.NUMBERVALUE(Table4[[#This Row],[JUMLAH]],",","."),",",".")</f>
        <v>1</v>
      </c>
      <c r="S495" s="74" t="str">
        <f>INDEX(Table1[SATUAN_CONV],A:A)</f>
        <v>GRS</v>
      </c>
      <c r="T495" s="10" t="str">
        <f>SUBSTITUTE(_xlfn.NUMBERVALUE(Table4[[#This Row],[HARGA]],",","."),",",".")</f>
        <v>100000</v>
      </c>
      <c r="U495" s="12" t="str">
        <f>SUBSTITUTE(Table4[[#This Row],[DISKON]],",",".")</f>
        <v/>
      </c>
      <c r="V495" s="77" t="str">
        <f>SUBSTITUTE(Table4[[#This Row],[DISKON NOTA]],",",".")</f>
        <v/>
      </c>
      <c r="W495" s="78">
        <f>INDEX(Table1[TANGGAL NOTA_H],A:A)</f>
        <v>45533</v>
      </c>
      <c r="X495" s="78" t="str">
        <f>IF(INDEX(Table1[TANGGAL GUDANG_H],A:A)="","",INDEX(Table1[TANGGAL GUDANG_H],A:A))</f>
        <v/>
      </c>
      <c r="Y495" s="78">
        <f>INDEX(Table1[TANGGAL UPDATE_H],A:A)</f>
        <v>45535</v>
      </c>
      <c r="Z495" s="74" t="str">
        <f>INDEX(Table1[KOMENTAR_H],A:A)</f>
        <v/>
      </c>
      <c r="AA495" s="74"/>
      <c r="AB495" s="74">
        <f>IF(Table4[[#This Row],[DISKON]]="",Table4[[#This Row],[HARGA]],Table4[[#This Row],[HARGA]]*Table4[[#This Row],[DISKON]])</f>
        <v>100000</v>
      </c>
      <c r="AC495" s="74">
        <f>Table4[[#This Row],[TATAL DISKON]]*Table4[[#This Row],[JUMLAH]]</f>
        <v>100000</v>
      </c>
      <c r="AD495" s="74" t="str">
        <f>CONCATENATE(Table4[[#This Row],[SALES_C]],Table4[[#This Row],[NOTA TOKO]])</f>
        <v>H3621</v>
      </c>
      <c r="AE495" s="74">
        <f>INDEX(Table1[I],'4'!A:A)</f>
        <v>0</v>
      </c>
      <c r="AF495" s="74" t="e">
        <f>IF(Table4[[#This Row],[Column2]]="","",MATCH(Table4[[#This Row],[Column2]],AM:AM,0))</f>
        <v>#N/A</v>
      </c>
      <c r="AG495" s="74" t="str">
        <f>CONCATENATE(Table4[[#This Row],[TOKO-KOTA]],"_",Table4[[#This Row],[NAMA BARANG]])</f>
        <v>MUDA JAYA-PURWOREJO_PENSIL TF 688</v>
      </c>
      <c r="AH495" s="74" t="str">
        <f>CONCATENATE(Table4[[#This Row],[CONCAT_TOKO KOTA + NAMA BARANG]],"_",Table4[[#This Row],[HARGA_C]])</f>
        <v>MUDA JAYA-PURWOREJO_PENSIL TF 688_100000</v>
      </c>
      <c r="AI495" s="74"/>
      <c r="AK495" s="9">
        <v>3009</v>
      </c>
      <c r="AL495" s="8" t="s">
        <v>6664</v>
      </c>
      <c r="AM495" t="str">
        <f t="shared" si="7"/>
        <v>G3009</v>
      </c>
      <c r="AN495" t="e">
        <f>IF(Table10[[#This Row],[Column3]]="","",MATCH(Table10[[#This Row],[Column3]],AD:AD,0))</f>
        <v>#N/A</v>
      </c>
    </row>
    <row r="496" spans="1:40" ht="13.5" thickBot="1">
      <c r="A496" s="73">
        <v>560</v>
      </c>
      <c r="C496" s="74">
        <f>ROW()</f>
        <v>496</v>
      </c>
      <c r="D496" s="74">
        <f>INDEX(Table1[ROWID],A:A)</f>
        <v>560</v>
      </c>
      <c r="E496" s="74">
        <f>INDEX(Table1[//DBS],A:A)</f>
        <v>468</v>
      </c>
      <c r="F496" s="74">
        <f>INDEX(Table1[HARGA_CONV],A:A)</f>
        <v>216000</v>
      </c>
      <c r="G496" s="74" t="str">
        <f>IF(INDEX(Table1[SALES_H],Table4[[#This Row],[ROWID]])=0,"",INDEX(Table1[SALES_H],Table4[[#This Row],[ROWID]]))</f>
        <v>KO</v>
      </c>
      <c r="H496" s="74" t="str">
        <f>IF(Table4[[#This Row],[SALES]]="","",INDEX(SALES_DICT[2],MATCH(Table4[[#This Row],[SALES]],SALES_DICT[1],0)))</f>
        <v>H</v>
      </c>
      <c r="I496" s="75" t="str">
        <f>IF(INDEX(Table1[DISKON],A:A)=0,"",INDEX(Table1[DISKON],A:A))</f>
        <v/>
      </c>
      <c r="J496" s="75" t="str">
        <f>IF(INDEX(Table1[DISKON NOTA],A:A)=0,"",INDEX(Table1[DISKON NOTA],A:A))</f>
        <v/>
      </c>
      <c r="K496" s="7">
        <f>INDEX(Table1[ISI_CONV],A:A)</f>
        <v>3</v>
      </c>
      <c r="L496" s="76">
        <f>INDEX(Table1[NOTA TOKO],Table4[[#This Row],[ROWID]])</f>
        <v>3618</v>
      </c>
      <c r="M496" s="74" t="str">
        <f>Table4[[#This Row],[SALES DICT]]</f>
        <v>H</v>
      </c>
      <c r="N496" s="74" t="str">
        <f>INDEX(Table1[TOKO-KOTA_H],A:A)</f>
        <v>SINKONG-PURWOREJO</v>
      </c>
      <c r="O496" s="74" t="str">
        <f>IF(INDEX(Table1[KODE BARANG],A:A)=0,"",INDEX(Table1[KODE BARANG],A:A))</f>
        <v>BOL-NB111</v>
      </c>
      <c r="P496" s="74" t="str">
        <f>INDEX(Table1[NAMA BARANG],A:A)</f>
        <v>BP 1006 10W KUROMI (36)</v>
      </c>
      <c r="Q496" s="74" t="str">
        <f>INDEX(Table1[ADA DI DAFTAR STOCK?],A:A)</f>
        <v>ADA</v>
      </c>
      <c r="R496" s="71" t="str">
        <f>SUBSTITUTE(_xlfn.NUMBERVALUE(Table4[[#This Row],[JUMLAH]],",","."),",",".")</f>
        <v>3</v>
      </c>
      <c r="S496" s="74" t="str">
        <f>INDEX(Table1[SATUAN_CONV],A:A)</f>
        <v>BOX</v>
      </c>
      <c r="T496" s="10" t="str">
        <f>SUBSTITUTE(_xlfn.NUMBERVALUE(Table4[[#This Row],[HARGA]],",","."),",",".")</f>
        <v>216000</v>
      </c>
      <c r="U496" s="12" t="str">
        <f>SUBSTITUTE(Table4[[#This Row],[DISKON]],",",".")</f>
        <v/>
      </c>
      <c r="V496" s="77" t="str">
        <f>SUBSTITUTE(Table4[[#This Row],[DISKON NOTA]],",",".")</f>
        <v/>
      </c>
      <c r="W496" s="78">
        <f>INDEX(Table1[TANGGAL NOTA_H],A:A)</f>
        <v>45533</v>
      </c>
      <c r="X496" s="78" t="str">
        <f>IF(INDEX(Table1[TANGGAL GUDANG_H],A:A)="","",INDEX(Table1[TANGGAL GUDANG_H],A:A))</f>
        <v/>
      </c>
      <c r="Y496" s="78">
        <f>INDEX(Table1[TANGGAL UPDATE_H],A:A)</f>
        <v>45535</v>
      </c>
      <c r="Z496" s="74" t="str">
        <f>INDEX(Table1[KOMENTAR_H],A:A)</f>
        <v/>
      </c>
      <c r="AA496" s="74"/>
      <c r="AB496" s="74">
        <f>IF(Table4[[#This Row],[DISKON]]="",Table4[[#This Row],[HARGA]],Table4[[#This Row],[HARGA]]*Table4[[#This Row],[DISKON]])</f>
        <v>216000</v>
      </c>
      <c r="AC496" s="74">
        <f>Table4[[#This Row],[TATAL DISKON]]*Table4[[#This Row],[JUMLAH]]</f>
        <v>648000</v>
      </c>
      <c r="AD496" s="74" t="str">
        <f>CONCATENATE(Table4[[#This Row],[SALES_C]],Table4[[#This Row],[NOTA TOKO]])</f>
        <v>H3618</v>
      </c>
      <c r="AE496" s="74">
        <f>INDEX(Table1[I],'4'!A:A)</f>
        <v>0</v>
      </c>
      <c r="AF496" s="74" t="e">
        <f>IF(Table4[[#This Row],[Column2]]="","",MATCH(Table4[[#This Row],[Column2]],AM:AM,0))</f>
        <v>#N/A</v>
      </c>
      <c r="AG496" s="74" t="str">
        <f>CONCATENATE(Table4[[#This Row],[TOKO-KOTA]],"_",Table4[[#This Row],[NAMA BARANG]])</f>
        <v>SINKONG-PURWOREJO_BP 1006 10W KUROMI (36)</v>
      </c>
      <c r="AH496" s="74" t="str">
        <f>CONCATENATE(Table4[[#This Row],[CONCAT_TOKO KOTA + NAMA BARANG]],"_",Table4[[#This Row],[HARGA_C]])</f>
        <v>SINKONG-PURWOREJO_BP 1006 10W KUROMI (36)_216000</v>
      </c>
      <c r="AI496" s="74"/>
      <c r="AK496" s="9">
        <v>3009</v>
      </c>
      <c r="AL496" s="8" t="s">
        <v>6664</v>
      </c>
      <c r="AM496" t="str">
        <f t="shared" si="7"/>
        <v>G3009</v>
      </c>
      <c r="AN496" t="e">
        <f>IF(Table10[[#This Row],[Column3]]="","",MATCH(Table10[[#This Row],[Column3]],AD:AD,0))</f>
        <v>#N/A</v>
      </c>
    </row>
    <row r="497" spans="1:40" ht="13.5" thickBot="1">
      <c r="A497" s="73">
        <v>561</v>
      </c>
      <c r="C497" s="74">
        <f>ROW()</f>
        <v>497</v>
      </c>
      <c r="D497" s="74">
        <f>INDEX(Table1[ROWID],A:A)</f>
        <v>560</v>
      </c>
      <c r="E497" s="74">
        <f>INDEX(Table1[//DBS],A:A)</f>
        <v>467</v>
      </c>
      <c r="F497" s="74">
        <f>INDEX(Table1[HARGA_CONV],A:A)</f>
        <v>216000</v>
      </c>
      <c r="G497" s="74" t="str">
        <f>IF(INDEX(Table1[SALES_H],Table4[[#This Row],[ROWID]])=0,"",INDEX(Table1[SALES_H],Table4[[#This Row],[ROWID]]))</f>
        <v>KO</v>
      </c>
      <c r="H497" s="74" t="str">
        <f>IF(Table4[[#This Row],[SALES]]="","",INDEX(SALES_DICT[2],MATCH(Table4[[#This Row],[SALES]],SALES_DICT[1],0)))</f>
        <v>H</v>
      </c>
      <c r="I497" s="75" t="str">
        <f>IF(INDEX(Table1[DISKON],A:A)=0,"",INDEX(Table1[DISKON],A:A))</f>
        <v/>
      </c>
      <c r="J497" s="75" t="str">
        <f>IF(INDEX(Table1[DISKON NOTA],A:A)=0,"",INDEX(Table1[DISKON NOTA],A:A))</f>
        <v/>
      </c>
      <c r="K497" s="7">
        <f>INDEX(Table1[ISI_CONV],A:A)</f>
        <v>2</v>
      </c>
      <c r="L497" s="76">
        <f>INDEX(Table1[NOTA TOKO],Table4[[#This Row],[ROWID]])</f>
        <v>3618</v>
      </c>
      <c r="M497" s="74" t="str">
        <f>Table4[[#This Row],[SALES DICT]]</f>
        <v>H</v>
      </c>
      <c r="N497" s="74" t="str">
        <f>INDEX(Table1[TOKO-KOTA_H],A:A)</f>
        <v>SINKONG-PURWOREJO</v>
      </c>
      <c r="O497" s="74" t="str">
        <f>IF(INDEX(Table1[KODE BARANG],A:A)=0,"",INDEX(Table1[KODE BARANG],A:A))</f>
        <v>BOL-NB110</v>
      </c>
      <c r="P497" s="74" t="str">
        <f>INDEX(Table1[NAMA BARANG],A:A)</f>
        <v>BP 1001 10W TOPPER AVENGERS (36)</v>
      </c>
      <c r="Q497" s="74" t="str">
        <f>INDEX(Table1[ADA DI DAFTAR STOCK?],A:A)</f>
        <v>ADA</v>
      </c>
      <c r="R497" s="71" t="str">
        <f>SUBSTITUTE(_xlfn.NUMBERVALUE(Table4[[#This Row],[JUMLAH]],",","."),",",".")</f>
        <v>2</v>
      </c>
      <c r="S497" s="74" t="str">
        <f>INDEX(Table1[SATUAN_CONV],A:A)</f>
        <v>BOX</v>
      </c>
      <c r="T497" s="10" t="str">
        <f>SUBSTITUTE(_xlfn.NUMBERVALUE(Table4[[#This Row],[HARGA]],",","."),",",".")</f>
        <v>216000</v>
      </c>
      <c r="U497" s="12" t="str">
        <f>SUBSTITUTE(Table4[[#This Row],[DISKON]],",",".")</f>
        <v/>
      </c>
      <c r="V497" s="77" t="str">
        <f>SUBSTITUTE(Table4[[#This Row],[DISKON NOTA]],",",".")</f>
        <v/>
      </c>
      <c r="W497" s="78">
        <f>INDEX(Table1[TANGGAL NOTA_H],A:A)</f>
        <v>45533</v>
      </c>
      <c r="X497" s="78" t="str">
        <f>IF(INDEX(Table1[TANGGAL GUDANG_H],A:A)="","",INDEX(Table1[TANGGAL GUDANG_H],A:A))</f>
        <v/>
      </c>
      <c r="Y497" s="78">
        <f>INDEX(Table1[TANGGAL UPDATE_H],A:A)</f>
        <v>45535</v>
      </c>
      <c r="Z497" s="74" t="str">
        <f>INDEX(Table1[KOMENTAR_H],A:A)</f>
        <v/>
      </c>
      <c r="AA497" s="74"/>
      <c r="AB497" s="74">
        <f>IF(Table4[[#This Row],[DISKON]]="",Table4[[#This Row],[HARGA]],Table4[[#This Row],[HARGA]]*Table4[[#This Row],[DISKON]])</f>
        <v>216000</v>
      </c>
      <c r="AC497" s="74">
        <f>Table4[[#This Row],[TATAL DISKON]]*Table4[[#This Row],[JUMLAH]]</f>
        <v>432000</v>
      </c>
      <c r="AD497" s="74" t="str">
        <f>CONCATENATE(Table4[[#This Row],[SALES_C]],Table4[[#This Row],[NOTA TOKO]])</f>
        <v>H3618</v>
      </c>
      <c r="AE497" s="74">
        <f>INDEX(Table1[I],'4'!A:A)</f>
        <v>0</v>
      </c>
      <c r="AF497" s="74" t="e">
        <f>IF(Table4[[#This Row],[Column2]]="","",MATCH(Table4[[#This Row],[Column2]],AM:AM,0))</f>
        <v>#N/A</v>
      </c>
      <c r="AG497" s="74" t="str">
        <f>CONCATENATE(Table4[[#This Row],[TOKO-KOTA]],"_",Table4[[#This Row],[NAMA BARANG]])</f>
        <v>SINKONG-PURWOREJO_BP 1001 10W TOPPER AVENGERS (36)</v>
      </c>
      <c r="AH497" s="74" t="str">
        <f>CONCATENATE(Table4[[#This Row],[CONCAT_TOKO KOTA + NAMA BARANG]],"_",Table4[[#This Row],[HARGA_C]])</f>
        <v>SINKONG-PURWOREJO_BP 1001 10W TOPPER AVENGERS (36)_216000</v>
      </c>
      <c r="AI497" s="74"/>
      <c r="AK497" s="9">
        <v>3009</v>
      </c>
      <c r="AL497" s="8" t="s">
        <v>6664</v>
      </c>
      <c r="AM497" t="str">
        <f t="shared" si="7"/>
        <v>G3009</v>
      </c>
      <c r="AN497" t="e">
        <f>IF(Table10[[#This Row],[Column3]]="","",MATCH(Table10[[#This Row],[Column3]],AD:AD,0))</f>
        <v>#N/A</v>
      </c>
    </row>
    <row r="498" spans="1:40" ht="13.5" thickBot="1">
      <c r="A498" s="73">
        <v>562</v>
      </c>
      <c r="C498" s="74">
        <f>ROW()</f>
        <v>498</v>
      </c>
      <c r="D498" s="74">
        <f>INDEX(Table1[ROWID],A:A)</f>
        <v>560</v>
      </c>
      <c r="E498" s="74">
        <f>INDEX(Table1[//DBS],A:A)</f>
        <v>825</v>
      </c>
      <c r="F498" s="74">
        <f>INDEX(Table1[HARGA_CONV],A:A)</f>
        <v>525000</v>
      </c>
      <c r="G498" s="74" t="str">
        <f>IF(INDEX(Table1[SALES_H],Table4[[#This Row],[ROWID]])=0,"",INDEX(Table1[SALES_H],Table4[[#This Row],[ROWID]]))</f>
        <v>KO</v>
      </c>
      <c r="H498" s="74" t="str">
        <f>IF(Table4[[#This Row],[SALES]]="","",INDEX(SALES_DICT[2],MATCH(Table4[[#This Row],[SALES]],SALES_DICT[1],0)))</f>
        <v>H</v>
      </c>
      <c r="I498" s="75" t="str">
        <f>IF(INDEX(Table1[DISKON],A:A)=0,"",INDEX(Table1[DISKON],A:A))</f>
        <v/>
      </c>
      <c r="J498" s="75" t="str">
        <f>IF(INDEX(Table1[DISKON NOTA],A:A)=0,"",INDEX(Table1[DISKON NOTA],A:A))</f>
        <v/>
      </c>
      <c r="K498" s="7">
        <f>INDEX(Table1[ISI_CONV],A:A)</f>
        <v>2</v>
      </c>
      <c r="L498" s="76">
        <f>INDEX(Table1[NOTA TOKO],Table4[[#This Row],[ROWID]])</f>
        <v>3618</v>
      </c>
      <c r="M498" s="74" t="str">
        <f>Table4[[#This Row],[SALES DICT]]</f>
        <v>H</v>
      </c>
      <c r="N498" s="74" t="str">
        <f>INDEX(Table1[TOKO-KOTA_H],A:A)</f>
        <v>SINKONG-PURWOREJO</v>
      </c>
      <c r="O498" s="74" t="str">
        <f>IF(INDEX(Table1[KODE BARANG],A:A)=0,"",INDEX(Table1[KODE BARANG],A:A))</f>
        <v>CAT-MR18</v>
      </c>
      <c r="P498" s="74" t="str">
        <f>INDEX(Table1[NAMA BARANG],A:A)</f>
        <v>CAT MINYAK MARRIES 12W</v>
      </c>
      <c r="Q498" s="74" t="str">
        <f>INDEX(Table1[ADA DI DAFTAR STOCK?],A:A)</f>
        <v>ADA</v>
      </c>
      <c r="R498" s="71" t="str">
        <f>SUBSTITUTE(_xlfn.NUMBERVALUE(Table4[[#This Row],[JUMLAH]],",","."),",",".")</f>
        <v>2</v>
      </c>
      <c r="S498" s="74" t="str">
        <f>INDEX(Table1[SATUAN_CONV],A:A)</f>
        <v>LSN</v>
      </c>
      <c r="T498" s="10" t="str">
        <f>SUBSTITUTE(_xlfn.NUMBERVALUE(Table4[[#This Row],[HARGA]],",","."),",",".")</f>
        <v>525000</v>
      </c>
      <c r="U498" s="12" t="str">
        <f>SUBSTITUTE(Table4[[#This Row],[DISKON]],",",".")</f>
        <v/>
      </c>
      <c r="V498" s="77" t="str">
        <f>SUBSTITUTE(Table4[[#This Row],[DISKON NOTA]],",",".")</f>
        <v/>
      </c>
      <c r="W498" s="78">
        <f>INDEX(Table1[TANGGAL NOTA_H],A:A)</f>
        <v>45533</v>
      </c>
      <c r="X498" s="78" t="str">
        <f>IF(INDEX(Table1[TANGGAL GUDANG_H],A:A)="","",INDEX(Table1[TANGGAL GUDANG_H],A:A))</f>
        <v/>
      </c>
      <c r="Y498" s="78">
        <f>INDEX(Table1[TANGGAL UPDATE_H],A:A)</f>
        <v>45535</v>
      </c>
      <c r="Z498" s="74" t="str">
        <f>INDEX(Table1[KOMENTAR_H],A:A)</f>
        <v/>
      </c>
      <c r="AA498" s="74"/>
      <c r="AB498" s="74">
        <f>IF(Table4[[#This Row],[DISKON]]="",Table4[[#This Row],[HARGA]],Table4[[#This Row],[HARGA]]*Table4[[#This Row],[DISKON]])</f>
        <v>525000</v>
      </c>
      <c r="AC498" s="74">
        <f>Table4[[#This Row],[TATAL DISKON]]*Table4[[#This Row],[JUMLAH]]</f>
        <v>1050000</v>
      </c>
      <c r="AD498" s="74" t="str">
        <f>CONCATENATE(Table4[[#This Row],[SALES_C]],Table4[[#This Row],[NOTA TOKO]])</f>
        <v>H3618</v>
      </c>
      <c r="AE498" s="74">
        <f>INDEX(Table1[I],'4'!A:A)</f>
        <v>0</v>
      </c>
      <c r="AF498" s="74" t="e">
        <f>IF(Table4[[#This Row],[Column2]]="","",MATCH(Table4[[#This Row],[Column2]],AM:AM,0))</f>
        <v>#N/A</v>
      </c>
      <c r="AG498" s="74" t="str">
        <f>CONCATENATE(Table4[[#This Row],[TOKO-KOTA]],"_",Table4[[#This Row],[NAMA BARANG]])</f>
        <v>SINKONG-PURWOREJO_CAT MINYAK MARRIES 12W</v>
      </c>
      <c r="AH498" s="74" t="str">
        <f>CONCATENATE(Table4[[#This Row],[CONCAT_TOKO KOTA + NAMA BARANG]],"_",Table4[[#This Row],[HARGA_C]])</f>
        <v>SINKONG-PURWOREJO_CAT MINYAK MARRIES 12W_525000</v>
      </c>
      <c r="AI498" s="74"/>
      <c r="AK498" s="9">
        <v>3009</v>
      </c>
      <c r="AL498" s="8" t="s">
        <v>6664</v>
      </c>
      <c r="AM498" t="str">
        <f t="shared" si="7"/>
        <v>G3009</v>
      </c>
      <c r="AN498" t="e">
        <f>IF(Table10[[#This Row],[Column3]]="","",MATCH(Table10[[#This Row],[Column3]],AD:AD,0))</f>
        <v>#N/A</v>
      </c>
    </row>
    <row r="499" spans="1:40" ht="13.5" thickBot="1">
      <c r="A499" s="73">
        <v>564</v>
      </c>
      <c r="C499" s="74">
        <f>ROW()</f>
        <v>499</v>
      </c>
      <c r="D499" s="74">
        <f>INDEX(Table1[ROWID],A:A)</f>
        <v>564</v>
      </c>
      <c r="E499" s="74">
        <f>INDEX(Table1[//DBS],A:A)</f>
        <v>2103</v>
      </c>
      <c r="F499" s="74">
        <f>INDEX(Table1[HARGA_CONV],A:A)</f>
        <v>80000</v>
      </c>
      <c r="G499" s="74" t="str">
        <f>IF(INDEX(Table1[SALES_H],Table4[[#This Row],[ROWID]])=0,"",INDEX(Table1[SALES_H],Table4[[#This Row],[ROWID]]))</f>
        <v>KO</v>
      </c>
      <c r="H499" s="74" t="str">
        <f>IF(Table4[[#This Row],[SALES]]="","",INDEX(SALES_DICT[2],MATCH(Table4[[#This Row],[SALES]],SALES_DICT[1],0)))</f>
        <v>H</v>
      </c>
      <c r="I499" s="75" t="str">
        <f>IF(INDEX(Table1[DISKON],A:A)=0,"",INDEX(Table1[DISKON],A:A))</f>
        <v/>
      </c>
      <c r="J499" s="75" t="str">
        <f>IF(INDEX(Table1[DISKON NOTA],A:A)=0,"",INDEX(Table1[DISKON NOTA],A:A))</f>
        <v/>
      </c>
      <c r="K499" s="7">
        <f>INDEX(Table1[ISI_CONV],A:A)</f>
        <v>1</v>
      </c>
      <c r="L499" s="76">
        <f>INDEX(Table1[NOTA TOKO],Table4[[#This Row],[ROWID]])</f>
        <v>3617</v>
      </c>
      <c r="M499" s="74" t="str">
        <f>Table4[[#This Row],[SALES DICT]]</f>
        <v>H</v>
      </c>
      <c r="N499" s="74" t="str">
        <f>INDEX(Table1[TOKO-KOTA_H],A:A)</f>
        <v>SINAR KONDANG-PURWOREJO</v>
      </c>
      <c r="O499" s="74" t="str">
        <f>IF(INDEX(Table1[KODE BARANG],A:A)=0,"",INDEX(Table1[KODE BARANG],A:A))</f>
        <v>NOT-IM39</v>
      </c>
      <c r="P499" s="74" t="str">
        <f>INDEX(Table1[NAMA BARANG],A:A)</f>
        <v>NOTEBOOK SPIRAL 28850-61</v>
      </c>
      <c r="Q499" s="74" t="str">
        <f>INDEX(Table1[ADA DI DAFTAR STOCK?],A:A)</f>
        <v>ADA</v>
      </c>
      <c r="R499" s="71" t="str">
        <f>SUBSTITUTE(_xlfn.NUMBERVALUE(Table4[[#This Row],[JUMLAH]],",","."),",",".")</f>
        <v>1</v>
      </c>
      <c r="S499" s="74" t="str">
        <f>INDEX(Table1[SATUAN_CONV],A:A)</f>
        <v>LSN</v>
      </c>
      <c r="T499" s="10" t="str">
        <f>SUBSTITUTE(_xlfn.NUMBERVALUE(Table4[[#This Row],[HARGA]],",","."),",",".")</f>
        <v>80000</v>
      </c>
      <c r="U499" s="12" t="str">
        <f>SUBSTITUTE(Table4[[#This Row],[DISKON]],",",".")</f>
        <v/>
      </c>
      <c r="V499" s="77" t="str">
        <f>SUBSTITUTE(Table4[[#This Row],[DISKON NOTA]],",",".")</f>
        <v/>
      </c>
      <c r="W499" s="78">
        <f>INDEX(Table1[TANGGAL NOTA_H],A:A)</f>
        <v>45533</v>
      </c>
      <c r="X499" s="78" t="str">
        <f>IF(INDEX(Table1[TANGGAL GUDANG_H],A:A)="","",INDEX(Table1[TANGGAL GUDANG_H],A:A))</f>
        <v/>
      </c>
      <c r="Y499" s="78">
        <f>INDEX(Table1[TANGGAL UPDATE_H],A:A)</f>
        <v>45535</v>
      </c>
      <c r="Z499" s="74" t="str">
        <f>INDEX(Table1[KOMENTAR_H],A:A)</f>
        <v/>
      </c>
      <c r="AA499" s="74"/>
      <c r="AB499" s="74">
        <f>IF(Table4[[#This Row],[DISKON]]="",Table4[[#This Row],[HARGA]],Table4[[#This Row],[HARGA]]*Table4[[#This Row],[DISKON]])</f>
        <v>80000</v>
      </c>
      <c r="AC499" s="74">
        <f>Table4[[#This Row],[TATAL DISKON]]*Table4[[#This Row],[JUMLAH]]</f>
        <v>80000</v>
      </c>
      <c r="AD499" s="74" t="str">
        <f>CONCATENATE(Table4[[#This Row],[SALES_C]],Table4[[#This Row],[NOTA TOKO]])</f>
        <v>H3617</v>
      </c>
      <c r="AE499" s="74">
        <f>INDEX(Table1[I],'4'!A:A)</f>
        <v>0</v>
      </c>
      <c r="AF499" s="74" t="e">
        <f>IF(Table4[[#This Row],[Column2]]="","",MATCH(Table4[[#This Row],[Column2]],AM:AM,0))</f>
        <v>#N/A</v>
      </c>
      <c r="AG499" s="74" t="str">
        <f>CONCATENATE(Table4[[#This Row],[TOKO-KOTA]],"_",Table4[[#This Row],[NAMA BARANG]])</f>
        <v>SINAR KONDANG-PURWOREJO_NOTEBOOK SPIRAL 28850-61</v>
      </c>
      <c r="AH499" s="74" t="str">
        <f>CONCATENATE(Table4[[#This Row],[CONCAT_TOKO KOTA + NAMA BARANG]],"_",Table4[[#This Row],[HARGA_C]])</f>
        <v>SINAR KONDANG-PURWOREJO_NOTEBOOK SPIRAL 28850-61_80000</v>
      </c>
      <c r="AI499" s="74"/>
      <c r="AK499" s="9">
        <v>3009</v>
      </c>
      <c r="AL499" s="8" t="s">
        <v>6664</v>
      </c>
      <c r="AM499" t="str">
        <f t="shared" si="7"/>
        <v>G3009</v>
      </c>
      <c r="AN499" t="e">
        <f>IF(Table10[[#This Row],[Column3]]="","",MATCH(Table10[[#This Row],[Column3]],AD:AD,0))</f>
        <v>#N/A</v>
      </c>
    </row>
    <row r="500" spans="1:40" ht="13.5" thickBot="1">
      <c r="A500" s="73">
        <v>565</v>
      </c>
      <c r="C500" s="74">
        <f>ROW()</f>
        <v>500</v>
      </c>
      <c r="D500" s="74">
        <f>INDEX(Table1[ROWID],A:A)</f>
        <v>564</v>
      </c>
      <c r="E500" s="74">
        <f>INDEX(Table1[//DBS],A:A)</f>
        <v>2137</v>
      </c>
      <c r="F500" s="74">
        <f>INDEX(Table1[HARGA_CONV],A:A)</f>
        <v>80000</v>
      </c>
      <c r="G500" s="74" t="str">
        <f>IF(INDEX(Table1[SALES_H],Table4[[#This Row],[ROWID]])=0,"",INDEX(Table1[SALES_H],Table4[[#This Row],[ROWID]]))</f>
        <v>KO</v>
      </c>
      <c r="H500" s="74" t="str">
        <f>IF(Table4[[#This Row],[SALES]]="","",INDEX(SALES_DICT[2],MATCH(Table4[[#This Row],[SALES]],SALES_DICT[1],0)))</f>
        <v>H</v>
      </c>
      <c r="I500" s="75" t="str">
        <f>IF(INDEX(Table1[DISKON],A:A)=0,"",INDEX(Table1[DISKON],A:A))</f>
        <v/>
      </c>
      <c r="J500" s="75" t="str">
        <f>IF(INDEX(Table1[DISKON NOTA],A:A)=0,"",INDEX(Table1[DISKON NOTA],A:A))</f>
        <v/>
      </c>
      <c r="K500" s="7">
        <f>INDEX(Table1[ISI_CONV],A:A)</f>
        <v>1</v>
      </c>
      <c r="L500" s="76">
        <f>INDEX(Table1[NOTA TOKO],Table4[[#This Row],[ROWID]])</f>
        <v>3617</v>
      </c>
      <c r="M500" s="74" t="str">
        <f>Table4[[#This Row],[SALES DICT]]</f>
        <v>H</v>
      </c>
      <c r="N500" s="74" t="str">
        <f>INDEX(Table1[TOKO-KOTA_H],A:A)</f>
        <v>SINAR KONDANG-PURWOREJO</v>
      </c>
      <c r="O500" s="74" t="str">
        <f>IF(INDEX(Table1[KODE BARANG],A:A)=0,"",INDEX(Table1[KODE BARANG],A:A))</f>
        <v>NOT-IM74</v>
      </c>
      <c r="P500" s="74" t="str">
        <f>INDEX(Table1[NAMA BARANG],A:A)</f>
        <v>NOTEBOOK SPIRAL 28850-64</v>
      </c>
      <c r="Q500" s="74" t="str">
        <f>INDEX(Table1[ADA DI DAFTAR STOCK?],A:A)</f>
        <v>ADA</v>
      </c>
      <c r="R500" s="71" t="str">
        <f>SUBSTITUTE(_xlfn.NUMBERVALUE(Table4[[#This Row],[JUMLAH]],",","."),",",".")</f>
        <v>1</v>
      </c>
      <c r="S500" s="74" t="str">
        <f>INDEX(Table1[SATUAN_CONV],A:A)</f>
        <v>LSN</v>
      </c>
      <c r="T500" s="10" t="str">
        <f>SUBSTITUTE(_xlfn.NUMBERVALUE(Table4[[#This Row],[HARGA]],",","."),",",".")</f>
        <v>80000</v>
      </c>
      <c r="U500" s="12" t="str">
        <f>SUBSTITUTE(Table4[[#This Row],[DISKON]],",",".")</f>
        <v/>
      </c>
      <c r="V500" s="77" t="str">
        <f>SUBSTITUTE(Table4[[#This Row],[DISKON NOTA]],",",".")</f>
        <v/>
      </c>
      <c r="W500" s="78">
        <f>INDEX(Table1[TANGGAL NOTA_H],A:A)</f>
        <v>45533</v>
      </c>
      <c r="X500" s="78" t="str">
        <f>IF(INDEX(Table1[TANGGAL GUDANG_H],A:A)="","",INDEX(Table1[TANGGAL GUDANG_H],A:A))</f>
        <v/>
      </c>
      <c r="Y500" s="78">
        <f>INDEX(Table1[TANGGAL UPDATE_H],A:A)</f>
        <v>45535</v>
      </c>
      <c r="Z500" s="74" t="str">
        <f>INDEX(Table1[KOMENTAR_H],A:A)</f>
        <v/>
      </c>
      <c r="AA500" s="74"/>
      <c r="AB500" s="74">
        <f>IF(Table4[[#This Row],[DISKON]]="",Table4[[#This Row],[HARGA]],Table4[[#This Row],[HARGA]]*Table4[[#This Row],[DISKON]])</f>
        <v>80000</v>
      </c>
      <c r="AC500" s="74">
        <f>Table4[[#This Row],[TATAL DISKON]]*Table4[[#This Row],[JUMLAH]]</f>
        <v>80000</v>
      </c>
      <c r="AD500" s="74" t="str">
        <f>CONCATENATE(Table4[[#This Row],[SALES_C]],Table4[[#This Row],[NOTA TOKO]])</f>
        <v>H3617</v>
      </c>
      <c r="AE500" s="74">
        <f>INDEX(Table1[I],'4'!A:A)</f>
        <v>0</v>
      </c>
      <c r="AF500" s="74" t="e">
        <f>IF(Table4[[#This Row],[Column2]]="","",MATCH(Table4[[#This Row],[Column2]],AM:AM,0))</f>
        <v>#N/A</v>
      </c>
      <c r="AG500" s="74" t="str">
        <f>CONCATENATE(Table4[[#This Row],[TOKO-KOTA]],"_",Table4[[#This Row],[NAMA BARANG]])</f>
        <v>SINAR KONDANG-PURWOREJO_NOTEBOOK SPIRAL 28850-64</v>
      </c>
      <c r="AH500" s="74" t="str">
        <f>CONCATENATE(Table4[[#This Row],[CONCAT_TOKO KOTA + NAMA BARANG]],"_",Table4[[#This Row],[HARGA_C]])</f>
        <v>SINAR KONDANG-PURWOREJO_NOTEBOOK SPIRAL 28850-64_80000</v>
      </c>
      <c r="AI500" s="74"/>
      <c r="AK500" s="9">
        <v>3009</v>
      </c>
      <c r="AL500" s="8" t="s">
        <v>6664</v>
      </c>
      <c r="AM500" t="str">
        <f t="shared" si="7"/>
        <v>G3009</v>
      </c>
      <c r="AN500" t="e">
        <f>IF(Table10[[#This Row],[Column3]]="","",MATCH(Table10[[#This Row],[Column3]],AD:AD,0))</f>
        <v>#N/A</v>
      </c>
    </row>
    <row r="501" spans="1:40" ht="13.5" thickBot="1">
      <c r="A501" s="73">
        <v>566</v>
      </c>
      <c r="C501" s="74">
        <f>ROW()</f>
        <v>501</v>
      </c>
      <c r="D501" s="74">
        <f>INDEX(Table1[ROWID],A:A)</f>
        <v>564</v>
      </c>
      <c r="E501" s="74">
        <f>INDEX(Table1[//DBS],A:A)</f>
        <v>2107</v>
      </c>
      <c r="F501" s="74">
        <f>INDEX(Table1[HARGA_CONV],A:A)</f>
        <v>80000</v>
      </c>
      <c r="G501" s="74" t="str">
        <f>IF(INDEX(Table1[SALES_H],Table4[[#This Row],[ROWID]])=0,"",INDEX(Table1[SALES_H],Table4[[#This Row],[ROWID]]))</f>
        <v>KO</v>
      </c>
      <c r="H501" s="74" t="str">
        <f>IF(Table4[[#This Row],[SALES]]="","",INDEX(SALES_DICT[2],MATCH(Table4[[#This Row],[SALES]],SALES_DICT[1],0)))</f>
        <v>H</v>
      </c>
      <c r="I501" s="75" t="str">
        <f>IF(INDEX(Table1[DISKON],A:A)=0,"",INDEX(Table1[DISKON],A:A))</f>
        <v/>
      </c>
      <c r="J501" s="75" t="str">
        <f>IF(INDEX(Table1[DISKON NOTA],A:A)=0,"",INDEX(Table1[DISKON NOTA],A:A))</f>
        <v/>
      </c>
      <c r="K501" s="7">
        <f>INDEX(Table1[ISI_CONV],A:A)</f>
        <v>1</v>
      </c>
      <c r="L501" s="76">
        <f>INDEX(Table1[NOTA TOKO],Table4[[#This Row],[ROWID]])</f>
        <v>3617</v>
      </c>
      <c r="M501" s="74" t="str">
        <f>Table4[[#This Row],[SALES DICT]]</f>
        <v>H</v>
      </c>
      <c r="N501" s="74" t="str">
        <f>INDEX(Table1[TOKO-KOTA_H],A:A)</f>
        <v>SINAR KONDANG-PURWOREJO</v>
      </c>
      <c r="O501" s="74" t="str">
        <f>IF(INDEX(Table1[KODE BARANG],A:A)=0,"",INDEX(Table1[KODE BARANG],A:A))</f>
        <v>NOT-IM43</v>
      </c>
      <c r="P501" s="74" t="str">
        <f>INDEX(Table1[NAMA BARANG],A:A)</f>
        <v>NOTEBOOK SPIRAL 50100-71</v>
      </c>
      <c r="Q501" s="74" t="str">
        <f>INDEX(Table1[ADA DI DAFTAR STOCK?],A:A)</f>
        <v>ADA</v>
      </c>
      <c r="R501" s="71" t="str">
        <f>SUBSTITUTE(_xlfn.NUMBERVALUE(Table4[[#This Row],[JUMLAH]],",","."),",",".")</f>
        <v>1</v>
      </c>
      <c r="S501" s="74" t="str">
        <f>INDEX(Table1[SATUAN_CONV],A:A)</f>
        <v>LSN</v>
      </c>
      <c r="T501" s="10" t="str">
        <f>SUBSTITUTE(_xlfn.NUMBERVALUE(Table4[[#This Row],[HARGA]],",","."),",",".")</f>
        <v>80000</v>
      </c>
      <c r="U501" s="12" t="str">
        <f>SUBSTITUTE(Table4[[#This Row],[DISKON]],",",".")</f>
        <v/>
      </c>
      <c r="V501" s="77" t="str">
        <f>SUBSTITUTE(Table4[[#This Row],[DISKON NOTA]],",",".")</f>
        <v/>
      </c>
      <c r="W501" s="78">
        <f>INDEX(Table1[TANGGAL NOTA_H],A:A)</f>
        <v>45533</v>
      </c>
      <c r="X501" s="78" t="str">
        <f>IF(INDEX(Table1[TANGGAL GUDANG_H],A:A)="","",INDEX(Table1[TANGGAL GUDANG_H],A:A))</f>
        <v/>
      </c>
      <c r="Y501" s="78">
        <f>INDEX(Table1[TANGGAL UPDATE_H],A:A)</f>
        <v>45535</v>
      </c>
      <c r="Z501" s="74" t="str">
        <f>INDEX(Table1[KOMENTAR_H],A:A)</f>
        <v/>
      </c>
      <c r="AA501" s="74"/>
      <c r="AB501" s="74">
        <f>IF(Table4[[#This Row],[DISKON]]="",Table4[[#This Row],[HARGA]],Table4[[#This Row],[HARGA]]*Table4[[#This Row],[DISKON]])</f>
        <v>80000</v>
      </c>
      <c r="AC501" s="74">
        <f>Table4[[#This Row],[TATAL DISKON]]*Table4[[#This Row],[JUMLAH]]</f>
        <v>80000</v>
      </c>
      <c r="AD501" s="74" t="str">
        <f>CONCATENATE(Table4[[#This Row],[SALES_C]],Table4[[#This Row],[NOTA TOKO]])</f>
        <v>H3617</v>
      </c>
      <c r="AE501" s="74">
        <f>INDEX(Table1[I],'4'!A:A)</f>
        <v>0</v>
      </c>
      <c r="AF501" s="74" t="e">
        <f>IF(Table4[[#This Row],[Column2]]="","",MATCH(Table4[[#This Row],[Column2]],AM:AM,0))</f>
        <v>#N/A</v>
      </c>
      <c r="AG501" s="74" t="str">
        <f>CONCATENATE(Table4[[#This Row],[TOKO-KOTA]],"_",Table4[[#This Row],[NAMA BARANG]])</f>
        <v>SINAR KONDANG-PURWOREJO_NOTEBOOK SPIRAL 50100-71</v>
      </c>
      <c r="AH501" s="74" t="str">
        <f>CONCATENATE(Table4[[#This Row],[CONCAT_TOKO KOTA + NAMA BARANG]],"_",Table4[[#This Row],[HARGA_C]])</f>
        <v>SINAR KONDANG-PURWOREJO_NOTEBOOK SPIRAL 50100-71_80000</v>
      </c>
      <c r="AI501" s="74"/>
      <c r="AK501" s="9">
        <v>3010</v>
      </c>
      <c r="AL501" s="8" t="s">
        <v>6664</v>
      </c>
      <c r="AM501" t="str">
        <f t="shared" si="7"/>
        <v>G3010</v>
      </c>
      <c r="AN501" t="e">
        <f>IF(Table10[[#This Row],[Column3]]="","",MATCH(Table10[[#This Row],[Column3]],AD:AD,0))</f>
        <v>#N/A</v>
      </c>
    </row>
    <row r="502" spans="1:40" ht="13.5" thickBot="1">
      <c r="A502" s="73">
        <v>567</v>
      </c>
      <c r="C502" s="74">
        <f>ROW()</f>
        <v>502</v>
      </c>
      <c r="D502" s="74">
        <f>INDEX(Table1[ROWID],A:A)</f>
        <v>564</v>
      </c>
      <c r="E502" s="74">
        <f>INDEX(Table1[//DBS],A:A)</f>
        <v>1309</v>
      </c>
      <c r="F502" s="74">
        <f>INDEX(Table1[HARGA_CONV],A:A)</f>
        <v>400</v>
      </c>
      <c r="G502" s="74" t="str">
        <f>IF(INDEX(Table1[SALES_H],Table4[[#This Row],[ROWID]])=0,"",INDEX(Table1[SALES_H],Table4[[#This Row],[ROWID]]))</f>
        <v>KO</v>
      </c>
      <c r="H502" s="74" t="str">
        <f>IF(Table4[[#This Row],[SALES]]="","",INDEX(SALES_DICT[2],MATCH(Table4[[#This Row],[SALES]],SALES_DICT[1],0)))</f>
        <v>H</v>
      </c>
      <c r="I502" s="75" t="str">
        <f>IF(INDEX(Table1[DISKON],A:A)=0,"",INDEX(Table1[DISKON],A:A))</f>
        <v/>
      </c>
      <c r="J502" s="75" t="str">
        <f>IF(INDEX(Table1[DISKON NOTA],A:A)=0,"",INDEX(Table1[DISKON NOTA],A:A))</f>
        <v/>
      </c>
      <c r="K502" s="7">
        <f>INDEX(Table1[ISI_CONV],A:A)</f>
        <v>5000</v>
      </c>
      <c r="L502" s="76">
        <f>INDEX(Table1[NOTA TOKO],Table4[[#This Row],[ROWID]])</f>
        <v>3617</v>
      </c>
      <c r="M502" s="74" t="str">
        <f>Table4[[#This Row],[SALES DICT]]</f>
        <v>H</v>
      </c>
      <c r="N502" s="74" t="str">
        <f>INDEX(Table1[TOKO-KOTA_H],A:A)</f>
        <v>SINAR KONDANG-PURWOREJO</v>
      </c>
      <c r="O502" s="74" t="str">
        <f>IF(INDEX(Table1[KODE BARANG],A:A)=0,"",INDEX(Table1[KODE BARANG],A:A))</f>
        <v>IDC-NB19</v>
      </c>
      <c r="P502" s="74" t="str">
        <f>INDEX(Table1[NAMA BARANG],A:A)</f>
        <v>TALI ID CARD PEONY MERAH</v>
      </c>
      <c r="Q502" s="74" t="str">
        <f>INDEX(Table1[ADA DI DAFTAR STOCK?],A:A)</f>
        <v>ADA</v>
      </c>
      <c r="R502" s="71" t="str">
        <f>SUBSTITUTE(_xlfn.NUMBERVALUE(Table4[[#This Row],[JUMLAH]],",","."),",",".")</f>
        <v>5000</v>
      </c>
      <c r="S502" s="74" t="str">
        <f>INDEX(Table1[SATUAN_CONV],A:A)</f>
        <v>PCS</v>
      </c>
      <c r="T502" s="10" t="str">
        <f>SUBSTITUTE(_xlfn.NUMBERVALUE(Table4[[#This Row],[HARGA]],",","."),",",".")</f>
        <v>400</v>
      </c>
      <c r="U502" s="12" t="str">
        <f>SUBSTITUTE(Table4[[#This Row],[DISKON]],",",".")</f>
        <v/>
      </c>
      <c r="V502" s="77" t="str">
        <f>SUBSTITUTE(Table4[[#This Row],[DISKON NOTA]],",",".")</f>
        <v/>
      </c>
      <c r="W502" s="78">
        <f>INDEX(Table1[TANGGAL NOTA_H],A:A)</f>
        <v>45533</v>
      </c>
      <c r="X502" s="78" t="str">
        <f>IF(INDEX(Table1[TANGGAL GUDANG_H],A:A)="","",INDEX(Table1[TANGGAL GUDANG_H],A:A))</f>
        <v/>
      </c>
      <c r="Y502" s="78">
        <f>INDEX(Table1[TANGGAL UPDATE_H],A:A)</f>
        <v>45535</v>
      </c>
      <c r="Z502" s="74" t="str">
        <f>INDEX(Table1[KOMENTAR_H],A:A)</f>
        <v/>
      </c>
      <c r="AA502" s="74"/>
      <c r="AB502" s="74">
        <f>IF(Table4[[#This Row],[DISKON]]="",Table4[[#This Row],[HARGA]],Table4[[#This Row],[HARGA]]*Table4[[#This Row],[DISKON]])</f>
        <v>400</v>
      </c>
      <c r="AC502" s="74">
        <f>Table4[[#This Row],[TATAL DISKON]]*Table4[[#This Row],[JUMLAH]]</f>
        <v>2000000</v>
      </c>
      <c r="AD502" s="74" t="str">
        <f>CONCATENATE(Table4[[#This Row],[SALES_C]],Table4[[#This Row],[NOTA TOKO]])</f>
        <v>H3617</v>
      </c>
      <c r="AE502" s="74">
        <f>INDEX(Table1[I],'4'!A:A)</f>
        <v>0</v>
      </c>
      <c r="AF502" s="74" t="e">
        <f>IF(Table4[[#This Row],[Column2]]="","",MATCH(Table4[[#This Row],[Column2]],AM:AM,0))</f>
        <v>#N/A</v>
      </c>
      <c r="AG502" s="74" t="str">
        <f>CONCATENATE(Table4[[#This Row],[TOKO-KOTA]],"_",Table4[[#This Row],[NAMA BARANG]])</f>
        <v>SINAR KONDANG-PURWOREJO_TALI ID CARD PEONY MERAH</v>
      </c>
      <c r="AH502" s="74" t="str">
        <f>CONCATENATE(Table4[[#This Row],[CONCAT_TOKO KOTA + NAMA BARANG]],"_",Table4[[#This Row],[HARGA_C]])</f>
        <v>SINAR KONDANG-PURWOREJO_TALI ID CARD PEONY MERAH_400</v>
      </c>
      <c r="AI502" s="74"/>
      <c r="AK502" s="9">
        <v>3010</v>
      </c>
      <c r="AL502" s="8" t="s">
        <v>6664</v>
      </c>
      <c r="AM502" t="str">
        <f t="shared" si="7"/>
        <v>G3010</v>
      </c>
      <c r="AN502" t="e">
        <f>IF(Table10[[#This Row],[Column3]]="","",MATCH(Table10[[#This Row],[Column3]],AD:AD,0))</f>
        <v>#N/A</v>
      </c>
    </row>
    <row r="503" spans="1:40" ht="13.5" thickBot="1">
      <c r="A503" s="73">
        <v>569</v>
      </c>
      <c r="C503" s="74">
        <f>ROW()</f>
        <v>503</v>
      </c>
      <c r="D503" s="74">
        <f>INDEX(Table1[ROWID],A:A)</f>
        <v>569</v>
      </c>
      <c r="E503" s="74">
        <f>INDEX(Table1[//DBS],A:A)</f>
        <v>1312</v>
      </c>
      <c r="F503" s="74">
        <f>INDEX(Table1[HARGA_CONV],A:A)</f>
        <v>375</v>
      </c>
      <c r="G503" s="74" t="str">
        <f>IF(INDEX(Table1[SALES_H],Table4[[#This Row],[ROWID]])=0,"",INDEX(Table1[SALES_H],Table4[[#This Row],[ROWID]]))</f>
        <v>E</v>
      </c>
      <c r="H503" s="74" t="str">
        <f>IF(Table4[[#This Row],[SALES]]="","",INDEX(SALES_DICT[2],MATCH(Table4[[#This Row],[SALES]],SALES_DICT[1],0)))</f>
        <v>V</v>
      </c>
      <c r="I503" s="75" t="str">
        <f>IF(INDEX(Table1[DISKON],A:A)=0,"",INDEX(Table1[DISKON],A:A))</f>
        <v/>
      </c>
      <c r="J503" s="75" t="str">
        <f>IF(INDEX(Table1[DISKON NOTA],A:A)=0,"",INDEX(Table1[DISKON NOTA],A:A))</f>
        <v/>
      </c>
      <c r="K503" s="7">
        <f>INDEX(Table1[ISI_CONV],A:A)</f>
        <v>6000</v>
      </c>
      <c r="L503" s="76">
        <f>INDEX(Table1[NOTA TOKO],Table4[[#This Row],[ROWID]])</f>
        <v>3417</v>
      </c>
      <c r="M503" s="74" t="str">
        <f>Table4[[#This Row],[SALES DICT]]</f>
        <v>V</v>
      </c>
      <c r="N503" s="74" t="str">
        <f>INDEX(Table1[TOKO-KOTA_H],A:A)</f>
        <v>AGUNG JAYA-TUBAN</v>
      </c>
      <c r="O503" s="74" t="str">
        <f>IF(INDEX(Table1[KODE BARANG],A:A)=0,"",INDEX(Table1[KODE BARANG],A:A))</f>
        <v>IDC-IM23</v>
      </c>
      <c r="P503" s="74" t="str">
        <f>INDEX(Table1[NAMA BARANG],A:A)</f>
        <v>ID CARD A1 IMPORT</v>
      </c>
      <c r="Q503" s="74" t="str">
        <f>INDEX(Table1[ADA DI DAFTAR STOCK?],A:A)</f>
        <v>ADA</v>
      </c>
      <c r="R503" s="71" t="str">
        <f>SUBSTITUTE(_xlfn.NUMBERVALUE(Table4[[#This Row],[JUMLAH]],",","."),",",".")</f>
        <v>6000</v>
      </c>
      <c r="S503" s="74" t="str">
        <f>INDEX(Table1[SATUAN_CONV],A:A)</f>
        <v>PCS</v>
      </c>
      <c r="T503" s="10" t="str">
        <f>SUBSTITUTE(_xlfn.NUMBERVALUE(Table4[[#This Row],[HARGA]],",","."),",",".")</f>
        <v>375</v>
      </c>
      <c r="U503" s="12" t="str">
        <f>SUBSTITUTE(Table4[[#This Row],[DISKON]],",",".")</f>
        <v/>
      </c>
      <c r="V503" s="77" t="str">
        <f>SUBSTITUTE(Table4[[#This Row],[DISKON NOTA]],",",".")</f>
        <v/>
      </c>
      <c r="W503" s="78">
        <f>INDEX(Table1[TANGGAL NOTA_H],A:A)</f>
        <v>45533</v>
      </c>
      <c r="X503" s="78" t="str">
        <f>IF(INDEX(Table1[TANGGAL GUDANG_H],A:A)="","",INDEX(Table1[TANGGAL GUDANG_H],A:A))</f>
        <v/>
      </c>
      <c r="Y503" s="78">
        <f>INDEX(Table1[TANGGAL UPDATE_H],A:A)</f>
        <v>45535</v>
      </c>
      <c r="Z503" s="74" t="str">
        <f>INDEX(Table1[KOMENTAR_H],A:A)</f>
        <v/>
      </c>
      <c r="AA503" s="74"/>
      <c r="AB503" s="74">
        <f>IF(Table4[[#This Row],[DISKON]]="",Table4[[#This Row],[HARGA]],Table4[[#This Row],[HARGA]]*Table4[[#This Row],[DISKON]])</f>
        <v>375</v>
      </c>
      <c r="AC503" s="74">
        <f>Table4[[#This Row],[TATAL DISKON]]*Table4[[#This Row],[JUMLAH]]</f>
        <v>2250000</v>
      </c>
      <c r="AD503" s="74" t="str">
        <f>CONCATENATE(Table4[[#This Row],[SALES_C]],Table4[[#This Row],[NOTA TOKO]])</f>
        <v>V3417</v>
      </c>
      <c r="AE503" s="74">
        <f>INDEX(Table1[I],'4'!A:A)</f>
        <v>0</v>
      </c>
      <c r="AF503" s="74" t="e">
        <f>IF(Table4[[#This Row],[Column2]]="","",MATCH(Table4[[#This Row],[Column2]],AM:AM,0))</f>
        <v>#N/A</v>
      </c>
      <c r="AG503" s="74" t="str">
        <f>CONCATENATE(Table4[[#This Row],[TOKO-KOTA]],"_",Table4[[#This Row],[NAMA BARANG]])</f>
        <v>AGUNG JAYA-TUBAN_ID CARD A1 IMPORT</v>
      </c>
      <c r="AH503" s="74" t="str">
        <f>CONCATENATE(Table4[[#This Row],[CONCAT_TOKO KOTA + NAMA BARANG]],"_",Table4[[#This Row],[HARGA_C]])</f>
        <v>AGUNG JAYA-TUBAN_ID CARD A1 IMPORT_375</v>
      </c>
      <c r="AI503" s="74"/>
      <c r="AK503" s="9">
        <v>3010</v>
      </c>
      <c r="AL503" s="8" t="s">
        <v>6664</v>
      </c>
      <c r="AM503" t="str">
        <f t="shared" si="7"/>
        <v>G3010</v>
      </c>
      <c r="AN503" t="e">
        <f>IF(Table10[[#This Row],[Column3]]="","",MATCH(Table10[[#This Row],[Column3]],AD:AD,0))</f>
        <v>#N/A</v>
      </c>
    </row>
    <row r="504" spans="1:40" ht="13.5" thickBot="1">
      <c r="A504" s="73">
        <v>570</v>
      </c>
      <c r="C504" s="74">
        <f>ROW()</f>
        <v>504</v>
      </c>
      <c r="D504" s="74">
        <f>INDEX(Table1[ROWID],A:A)</f>
        <v>569</v>
      </c>
      <c r="E504" s="74" t="str">
        <f>INDEX(Table1[//DBS],A:A)</f>
        <v/>
      </c>
      <c r="F504" s="74">
        <f>INDEX(Table1[HARGA_CONV],A:A)</f>
        <v>2250</v>
      </c>
      <c r="G504" s="74" t="str">
        <f>IF(INDEX(Table1[SALES_H],Table4[[#This Row],[ROWID]])=0,"",INDEX(Table1[SALES_H],Table4[[#This Row],[ROWID]]))</f>
        <v>E</v>
      </c>
      <c r="H504" s="74" t="str">
        <f>IF(Table4[[#This Row],[SALES]]="","",INDEX(SALES_DICT[2],MATCH(Table4[[#This Row],[SALES]],SALES_DICT[1],0)))</f>
        <v>V</v>
      </c>
      <c r="I504" s="75" t="str">
        <f>IF(INDEX(Table1[DISKON],A:A)=0,"",INDEX(Table1[DISKON],A:A))</f>
        <v/>
      </c>
      <c r="J504" s="75" t="str">
        <f>IF(INDEX(Table1[DISKON NOTA],A:A)=0,"",INDEX(Table1[DISKON NOTA],A:A))</f>
        <v/>
      </c>
      <c r="K504" s="7">
        <f>INDEX(Table1[ISI_CONV],A:A)</f>
        <v>500</v>
      </c>
      <c r="L504" s="76">
        <f>INDEX(Table1[NOTA TOKO],Table4[[#This Row],[ROWID]])</f>
        <v>3417</v>
      </c>
      <c r="M504" s="74" t="str">
        <f>Table4[[#This Row],[SALES DICT]]</f>
        <v>V</v>
      </c>
      <c r="N504" s="74" t="str">
        <f>INDEX(Table1[TOKO-KOTA_H],A:A)</f>
        <v>AGUNG JAYA-TUBAN</v>
      </c>
      <c r="O504" s="74" t="str">
        <f>IF(INDEX(Table1[KODE BARANG],A:A)=0,"",INDEX(Table1[KODE BARANG],A:A))</f>
        <v/>
      </c>
      <c r="P504" s="74" t="str">
        <f>INDEX(Table1[NAMA BARANG],A:A)</f>
        <v>KERTAS KADO GLITTER WARNA GOLD POLOS</v>
      </c>
      <c r="Q504" s="74" t="str">
        <f>INDEX(Table1[ADA DI DAFTAR STOCK?],A:A)</f>
        <v>TIDAK ADA</v>
      </c>
      <c r="R504" s="71" t="str">
        <f>SUBSTITUTE(_xlfn.NUMBERVALUE(Table4[[#This Row],[JUMLAH]],",","."),",",".")</f>
        <v>500</v>
      </c>
      <c r="S504" s="74" t="str">
        <f>INDEX(Table1[SATUAN_CONV],A:A)</f>
        <v>PCS</v>
      </c>
      <c r="T504" s="10" t="str">
        <f>SUBSTITUTE(_xlfn.NUMBERVALUE(Table4[[#This Row],[HARGA]],",","."),",",".")</f>
        <v>2250</v>
      </c>
      <c r="U504" s="12" t="str">
        <f>SUBSTITUTE(Table4[[#This Row],[DISKON]],",",".")</f>
        <v/>
      </c>
      <c r="V504" s="77" t="str">
        <f>SUBSTITUTE(Table4[[#This Row],[DISKON NOTA]],",",".")</f>
        <v/>
      </c>
      <c r="W504" s="78">
        <f>INDEX(Table1[TANGGAL NOTA_H],A:A)</f>
        <v>45533</v>
      </c>
      <c r="X504" s="78" t="str">
        <f>IF(INDEX(Table1[TANGGAL GUDANG_H],A:A)="","",INDEX(Table1[TANGGAL GUDANG_H],A:A))</f>
        <v/>
      </c>
      <c r="Y504" s="78">
        <f>INDEX(Table1[TANGGAL UPDATE_H],A:A)</f>
        <v>45535</v>
      </c>
      <c r="Z504" s="74" t="str">
        <f>INDEX(Table1[KOMENTAR_H],A:A)</f>
        <v/>
      </c>
      <c r="AA504" s="74"/>
      <c r="AB504" s="74">
        <f>IF(Table4[[#This Row],[DISKON]]="",Table4[[#This Row],[HARGA]],Table4[[#This Row],[HARGA]]*Table4[[#This Row],[DISKON]])</f>
        <v>2250</v>
      </c>
      <c r="AC504" s="74">
        <f>Table4[[#This Row],[TATAL DISKON]]*Table4[[#This Row],[JUMLAH]]</f>
        <v>1125000</v>
      </c>
      <c r="AD504" s="74" t="str">
        <f>CONCATENATE(Table4[[#This Row],[SALES_C]],Table4[[#This Row],[NOTA TOKO]])</f>
        <v>V3417</v>
      </c>
      <c r="AE504" s="74">
        <f>INDEX(Table1[I],'4'!A:A)</f>
        <v>0</v>
      </c>
      <c r="AF504" s="74" t="e">
        <f>IF(Table4[[#This Row],[Column2]]="","",MATCH(Table4[[#This Row],[Column2]],AM:AM,0))</f>
        <v>#N/A</v>
      </c>
      <c r="AG504" s="74" t="str">
        <f>CONCATENATE(Table4[[#This Row],[TOKO-KOTA]],"_",Table4[[#This Row],[NAMA BARANG]])</f>
        <v>AGUNG JAYA-TUBAN_KERTAS KADO GLITTER WARNA GOLD POLOS</v>
      </c>
      <c r="AH504" s="74" t="str">
        <f>CONCATENATE(Table4[[#This Row],[CONCAT_TOKO KOTA + NAMA BARANG]],"_",Table4[[#This Row],[HARGA_C]])</f>
        <v>AGUNG JAYA-TUBAN_KERTAS KADO GLITTER WARNA GOLD POLOS_2250</v>
      </c>
      <c r="AI504" s="74"/>
      <c r="AK504" s="9">
        <v>3010</v>
      </c>
      <c r="AL504" s="8" t="s">
        <v>6664</v>
      </c>
      <c r="AM504" t="str">
        <f t="shared" si="7"/>
        <v>G3010</v>
      </c>
      <c r="AN504" t="e">
        <f>IF(Table10[[#This Row],[Column3]]="","",MATCH(Table10[[#This Row],[Column3]],AD:AD,0))</f>
        <v>#N/A</v>
      </c>
    </row>
    <row r="505" spans="1:40" ht="13.5" thickBot="1">
      <c r="A505" s="73">
        <v>571</v>
      </c>
      <c r="C505" s="74">
        <f>ROW()</f>
        <v>505</v>
      </c>
      <c r="D505" s="74">
        <f>INDEX(Table1[ROWID],A:A)</f>
        <v>569</v>
      </c>
      <c r="E505" s="74" t="str">
        <f>INDEX(Table1[//DBS],A:A)</f>
        <v/>
      </c>
      <c r="F505" s="74">
        <f>INDEX(Table1[HARGA_CONV],A:A)</f>
        <v>2250</v>
      </c>
      <c r="G505" s="74" t="str">
        <f>IF(INDEX(Table1[SALES_H],Table4[[#This Row],[ROWID]])=0,"",INDEX(Table1[SALES_H],Table4[[#This Row],[ROWID]]))</f>
        <v>E</v>
      </c>
      <c r="H505" s="74" t="str">
        <f>IF(Table4[[#This Row],[SALES]]="","",INDEX(SALES_DICT[2],MATCH(Table4[[#This Row],[SALES]],SALES_DICT[1],0)))</f>
        <v>V</v>
      </c>
      <c r="I505" s="75" t="str">
        <f>IF(INDEX(Table1[DISKON],A:A)=0,"",INDEX(Table1[DISKON],A:A))</f>
        <v/>
      </c>
      <c r="J505" s="75" t="str">
        <f>IF(INDEX(Table1[DISKON NOTA],A:A)=0,"",INDEX(Table1[DISKON NOTA],A:A))</f>
        <v/>
      </c>
      <c r="K505" s="7">
        <f>INDEX(Table1[ISI_CONV],A:A)</f>
        <v>500</v>
      </c>
      <c r="L505" s="76">
        <f>INDEX(Table1[NOTA TOKO],Table4[[#This Row],[ROWID]])</f>
        <v>3417</v>
      </c>
      <c r="M505" s="74" t="str">
        <f>Table4[[#This Row],[SALES DICT]]</f>
        <v>V</v>
      </c>
      <c r="N505" s="74" t="str">
        <f>INDEX(Table1[TOKO-KOTA_H],A:A)</f>
        <v>AGUNG JAYA-TUBAN</v>
      </c>
      <c r="O505" s="74" t="str">
        <f>IF(INDEX(Table1[KODE BARANG],A:A)=0,"",INDEX(Table1[KODE BARANG],A:A))</f>
        <v/>
      </c>
      <c r="P505" s="74" t="str">
        <f>INDEX(Table1[NAMA BARANG],A:A)</f>
        <v>KERTAS KADO GLITTER WARNA MIX POLOS</v>
      </c>
      <c r="Q505" s="74" t="str">
        <f>INDEX(Table1[ADA DI DAFTAR STOCK?],A:A)</f>
        <v>TIDAK ADA</v>
      </c>
      <c r="R505" s="71" t="str">
        <f>SUBSTITUTE(_xlfn.NUMBERVALUE(Table4[[#This Row],[JUMLAH]],",","."),",",".")</f>
        <v>500</v>
      </c>
      <c r="S505" s="74" t="str">
        <f>INDEX(Table1[SATUAN_CONV],A:A)</f>
        <v>PCS</v>
      </c>
      <c r="T505" s="10" t="str">
        <f>SUBSTITUTE(_xlfn.NUMBERVALUE(Table4[[#This Row],[HARGA]],",","."),",",".")</f>
        <v>2250</v>
      </c>
      <c r="U505" s="12" t="str">
        <f>SUBSTITUTE(Table4[[#This Row],[DISKON]],",",".")</f>
        <v/>
      </c>
      <c r="V505" s="77" t="str">
        <f>SUBSTITUTE(Table4[[#This Row],[DISKON NOTA]],",",".")</f>
        <v/>
      </c>
      <c r="W505" s="78">
        <f>INDEX(Table1[TANGGAL NOTA_H],A:A)</f>
        <v>45533</v>
      </c>
      <c r="X505" s="78" t="str">
        <f>IF(INDEX(Table1[TANGGAL GUDANG_H],A:A)="","",INDEX(Table1[TANGGAL GUDANG_H],A:A))</f>
        <v/>
      </c>
      <c r="Y505" s="78">
        <f>INDEX(Table1[TANGGAL UPDATE_H],A:A)</f>
        <v>45535</v>
      </c>
      <c r="Z505" s="74" t="str">
        <f>INDEX(Table1[KOMENTAR_H],A:A)</f>
        <v/>
      </c>
      <c r="AA505" s="74"/>
      <c r="AB505" s="74">
        <f>IF(Table4[[#This Row],[DISKON]]="",Table4[[#This Row],[HARGA]],Table4[[#This Row],[HARGA]]*Table4[[#This Row],[DISKON]])</f>
        <v>2250</v>
      </c>
      <c r="AC505" s="74">
        <f>Table4[[#This Row],[TATAL DISKON]]*Table4[[#This Row],[JUMLAH]]</f>
        <v>1125000</v>
      </c>
      <c r="AD505" s="74" t="str">
        <f>CONCATENATE(Table4[[#This Row],[SALES_C]],Table4[[#This Row],[NOTA TOKO]])</f>
        <v>V3417</v>
      </c>
      <c r="AE505" s="74">
        <f>INDEX(Table1[I],'4'!A:A)</f>
        <v>0</v>
      </c>
      <c r="AF505" s="74" t="e">
        <f>IF(Table4[[#This Row],[Column2]]="","",MATCH(Table4[[#This Row],[Column2]],AM:AM,0))</f>
        <v>#N/A</v>
      </c>
      <c r="AG505" s="74" t="str">
        <f>CONCATENATE(Table4[[#This Row],[TOKO-KOTA]],"_",Table4[[#This Row],[NAMA BARANG]])</f>
        <v>AGUNG JAYA-TUBAN_KERTAS KADO GLITTER WARNA MIX POLOS</v>
      </c>
      <c r="AH505" s="74" t="str">
        <f>CONCATENATE(Table4[[#This Row],[CONCAT_TOKO KOTA + NAMA BARANG]],"_",Table4[[#This Row],[HARGA_C]])</f>
        <v>AGUNG JAYA-TUBAN_KERTAS KADO GLITTER WARNA MIX POLOS_2250</v>
      </c>
      <c r="AI505" s="74"/>
      <c r="AK505" s="9">
        <v>3010</v>
      </c>
      <c r="AL505" s="8" t="s">
        <v>6664</v>
      </c>
      <c r="AM505" t="str">
        <f t="shared" si="7"/>
        <v>G3010</v>
      </c>
      <c r="AN505" t="e">
        <f>IF(Table10[[#This Row],[Column3]]="","",MATCH(Table10[[#This Row],[Column3]],AD:AD,0))</f>
        <v>#N/A</v>
      </c>
    </row>
    <row r="506" spans="1:40" ht="13.5" thickBot="1">
      <c r="A506" s="73">
        <v>573</v>
      </c>
      <c r="C506" s="74">
        <f>ROW()</f>
        <v>506</v>
      </c>
      <c r="D506" s="74">
        <f>INDEX(Table1[ROWID],A:A)</f>
        <v>573</v>
      </c>
      <c r="E506" s="74">
        <f>INDEX(Table1[//DBS],A:A)</f>
        <v>1807</v>
      </c>
      <c r="F506" s="74">
        <f>INDEX(Table1[HARGA_CONV],A:A)</f>
        <v>19000</v>
      </c>
      <c r="G506" s="74" t="str">
        <f>IF(INDEX(Table1[SALES_H],Table4[[#This Row],[ROWID]])=0,"",INDEX(Table1[SALES_H],Table4[[#This Row],[ROWID]]))</f>
        <v>G</v>
      </c>
      <c r="H506" s="74" t="str">
        <f>IF(Table4[[#This Row],[SALES]]="","",INDEX(SALES_DICT[2],MATCH(Table4[[#This Row],[SALES]],SALES_DICT[1],0)))</f>
        <v>G</v>
      </c>
      <c r="I506" s="75" t="str">
        <f>IF(INDEX(Table1[DISKON],A:A)=0,"",INDEX(Table1[DISKON],A:A))</f>
        <v/>
      </c>
      <c r="J506" s="75" t="str">
        <f>IF(INDEX(Table1[DISKON NOTA],A:A)=0,"",INDEX(Table1[DISKON NOTA],A:A))</f>
        <v/>
      </c>
      <c r="K506" s="7">
        <f>INDEX(Table1[ISI_CONV],A:A)</f>
        <v>50</v>
      </c>
      <c r="L506" s="76">
        <f>INDEX(Table1[NOTA TOKO],Table4[[#This Row],[ROWID]])</f>
        <v>3526</v>
      </c>
      <c r="M506" s="74" t="str">
        <f>Table4[[#This Row],[SALES DICT]]</f>
        <v>G</v>
      </c>
      <c r="N506" s="74" t="str">
        <f>INDEX(Table1[TOKO-KOTA_H],A:A)</f>
        <v>BAHTERA-YOGYA</v>
      </c>
      <c r="O506" s="74" t="str">
        <f>IF(INDEX(Table1[KODE BARANG],A:A)=0,"",INDEX(Table1[KODE BARANG],A:A))</f>
        <v>MAP-SK76</v>
      </c>
      <c r="P506" s="74" t="str">
        <f>INDEX(Table1[NAMA BARANG],A:A)</f>
        <v>MAP KANCING 1 SIKA AC-05 KUNING</v>
      </c>
      <c r="Q506" s="74" t="str">
        <f>INDEX(Table1[ADA DI DAFTAR STOCK?],A:A)</f>
        <v>ADA</v>
      </c>
      <c r="R506" s="71" t="str">
        <f>SUBSTITUTE(_xlfn.NUMBERVALUE(Table4[[#This Row],[JUMLAH]],",","."),",",".")</f>
        <v>50</v>
      </c>
      <c r="S506" s="74" t="str">
        <f>INDEX(Table1[SATUAN_CONV],A:A)</f>
        <v>LSN</v>
      </c>
      <c r="T506" s="10" t="str">
        <f>SUBSTITUTE(_xlfn.NUMBERVALUE(Table4[[#This Row],[HARGA]],",","."),",",".")</f>
        <v>19000</v>
      </c>
      <c r="U506" s="12" t="str">
        <f>SUBSTITUTE(Table4[[#This Row],[DISKON]],",",".")</f>
        <v/>
      </c>
      <c r="V506" s="77" t="str">
        <f>SUBSTITUTE(Table4[[#This Row],[DISKON NOTA]],",",".")</f>
        <v/>
      </c>
      <c r="W506" s="78">
        <f>INDEX(Table1[TANGGAL NOTA_H],A:A)</f>
        <v>45533</v>
      </c>
      <c r="X506" s="78" t="str">
        <f>IF(INDEX(Table1[TANGGAL GUDANG_H],A:A)="","",INDEX(Table1[TANGGAL GUDANG_H],A:A))</f>
        <v/>
      </c>
      <c r="Y506" s="78">
        <f>INDEX(Table1[TANGGAL UPDATE_H],A:A)</f>
        <v>45535</v>
      </c>
      <c r="Z506" s="74" t="str">
        <f>INDEX(Table1[KOMENTAR_H],A:A)</f>
        <v/>
      </c>
      <c r="AA506" s="74"/>
      <c r="AB506" s="74">
        <f>IF(Table4[[#This Row],[DISKON]]="",Table4[[#This Row],[HARGA]],Table4[[#This Row],[HARGA]]*Table4[[#This Row],[DISKON]])</f>
        <v>19000</v>
      </c>
      <c r="AC506" s="74">
        <f>Table4[[#This Row],[TATAL DISKON]]*Table4[[#This Row],[JUMLAH]]</f>
        <v>950000</v>
      </c>
      <c r="AD506" s="74" t="str">
        <f>CONCATENATE(Table4[[#This Row],[SALES_C]],Table4[[#This Row],[NOTA TOKO]])</f>
        <v>G3526</v>
      </c>
      <c r="AE506" s="74">
        <f>INDEX(Table1[I],'4'!A:A)</f>
        <v>0</v>
      </c>
      <c r="AF506" s="74" t="e">
        <f>IF(Table4[[#This Row],[Column2]]="","",MATCH(Table4[[#This Row],[Column2]],AM:AM,0))</f>
        <v>#N/A</v>
      </c>
      <c r="AG506" s="74" t="str">
        <f>CONCATENATE(Table4[[#This Row],[TOKO-KOTA]],"_",Table4[[#This Row],[NAMA BARANG]])</f>
        <v>BAHTERA-YOGYA_MAP KANCING 1 SIKA AC-05 KUNING</v>
      </c>
      <c r="AH506" s="74" t="str">
        <f>CONCATENATE(Table4[[#This Row],[CONCAT_TOKO KOTA + NAMA BARANG]],"_",Table4[[#This Row],[HARGA_C]])</f>
        <v>BAHTERA-YOGYA_MAP KANCING 1 SIKA AC-05 KUNING_19000</v>
      </c>
      <c r="AI506" s="74"/>
      <c r="AK506" s="9">
        <v>3010</v>
      </c>
      <c r="AL506" s="8" t="s">
        <v>6664</v>
      </c>
      <c r="AM506" t="str">
        <f t="shared" si="7"/>
        <v>G3010</v>
      </c>
      <c r="AN506" t="e">
        <f>IF(Table10[[#This Row],[Column3]]="","",MATCH(Table10[[#This Row],[Column3]],AD:AD,0))</f>
        <v>#N/A</v>
      </c>
    </row>
    <row r="507" spans="1:40" ht="13.5" thickBot="1">
      <c r="A507" s="73">
        <v>575</v>
      </c>
      <c r="C507" s="74">
        <f>ROW()</f>
        <v>507</v>
      </c>
      <c r="D507" s="74">
        <f>INDEX(Table1[ROWID],A:A)</f>
        <v>575</v>
      </c>
      <c r="E507" s="74">
        <f>INDEX(Table1[//DBS],A:A)</f>
        <v>1461</v>
      </c>
      <c r="F507" s="74">
        <f>INDEX(Table1[HARGA_CONV],A:A)</f>
        <v>6500</v>
      </c>
      <c r="G507" s="74" t="str">
        <f>IF(INDEX(Table1[SALES_H],Table4[[#This Row],[ROWID]])=0,"",INDEX(Table1[SALES_H],Table4[[#This Row],[ROWID]]))</f>
        <v>A</v>
      </c>
      <c r="H507" s="74" t="str">
        <f>IF(Table4[[#This Row],[SALES]]="","",INDEX(SALES_DICT[2],MATCH(Table4[[#This Row],[SALES]],SALES_DICT[1],0)))</f>
        <v>A</v>
      </c>
      <c r="I507" s="75" t="str">
        <f>IF(INDEX(Table1[DISKON],A:A)=0,"",INDEX(Table1[DISKON],A:A))</f>
        <v/>
      </c>
      <c r="J507" s="75" t="str">
        <f>IF(INDEX(Table1[DISKON NOTA],A:A)=0,"",INDEX(Table1[DISKON NOTA],A:A))</f>
        <v/>
      </c>
      <c r="K507" s="7">
        <f>INDEX(Table1[ISI_CONV],A:A)</f>
        <v>100</v>
      </c>
      <c r="L507" s="76">
        <f>INDEX(Table1[NOTA TOKO],Table4[[#This Row],[ROWID]])</f>
        <v>3224</v>
      </c>
      <c r="M507" s="74" t="str">
        <f>Table4[[#This Row],[SALES DICT]]</f>
        <v>A</v>
      </c>
      <c r="N507" s="74" t="str">
        <f>INDEX(Table1[TOKO-KOTA_H],A:A)</f>
        <v>ABC-KEBUMEN</v>
      </c>
      <c r="O507" s="74" t="str">
        <f>IF(INDEX(Table1[KODE BARANG],A:A)=0,"",INDEX(Table1[KODE BARANG],A:A))</f>
        <v>KRE-NB1</v>
      </c>
      <c r="P507" s="74" t="str">
        <f>INDEX(Table1[NAMA BARANG],A:A)</f>
        <v>KERTAS KREP POTONGAN JERSY KECIL</v>
      </c>
      <c r="Q507" s="74" t="str">
        <f>INDEX(Table1[ADA DI DAFTAR STOCK?],A:A)</f>
        <v>ADA</v>
      </c>
      <c r="R507" s="71" t="str">
        <f>SUBSTITUTE(_xlfn.NUMBERVALUE(Table4[[#This Row],[JUMLAH]],",","."),",",".")</f>
        <v>100</v>
      </c>
      <c r="S507" s="74" t="str">
        <f>INDEX(Table1[SATUAN_CONV],A:A)</f>
        <v>PAK</v>
      </c>
      <c r="T507" s="10" t="str">
        <f>SUBSTITUTE(_xlfn.NUMBERVALUE(Table4[[#This Row],[HARGA]],",","."),",",".")</f>
        <v>6500</v>
      </c>
      <c r="U507" s="12" t="str">
        <f>SUBSTITUTE(Table4[[#This Row],[DISKON]],",",".")</f>
        <v/>
      </c>
      <c r="V507" s="77" t="str">
        <f>SUBSTITUTE(Table4[[#This Row],[DISKON NOTA]],",",".")</f>
        <v/>
      </c>
      <c r="W507" s="78">
        <f>INDEX(Table1[TANGGAL NOTA_H],A:A)</f>
        <v>45533</v>
      </c>
      <c r="X507" s="78" t="str">
        <f>IF(INDEX(Table1[TANGGAL GUDANG_H],A:A)="","",INDEX(Table1[TANGGAL GUDANG_H],A:A))</f>
        <v/>
      </c>
      <c r="Y507" s="78">
        <f>INDEX(Table1[TANGGAL UPDATE_H],A:A)</f>
        <v>45535</v>
      </c>
      <c r="Z507" s="74" t="str">
        <f>INDEX(Table1[KOMENTAR_H],A:A)</f>
        <v/>
      </c>
      <c r="AA507" s="74"/>
      <c r="AB507" s="74">
        <f>IF(Table4[[#This Row],[DISKON]]="",Table4[[#This Row],[HARGA]],Table4[[#This Row],[HARGA]]*Table4[[#This Row],[DISKON]])</f>
        <v>6500</v>
      </c>
      <c r="AC507" s="74">
        <f>Table4[[#This Row],[TATAL DISKON]]*Table4[[#This Row],[JUMLAH]]</f>
        <v>650000</v>
      </c>
      <c r="AD507" s="74" t="str">
        <f>CONCATENATE(Table4[[#This Row],[SALES_C]],Table4[[#This Row],[NOTA TOKO]])</f>
        <v>A3224</v>
      </c>
      <c r="AE507" s="74">
        <f>INDEX(Table1[I],'4'!A:A)</f>
        <v>0</v>
      </c>
      <c r="AF507" s="74" t="e">
        <f>IF(Table4[[#This Row],[Column2]]="","",MATCH(Table4[[#This Row],[Column2]],AM:AM,0))</f>
        <v>#N/A</v>
      </c>
      <c r="AG507" s="74" t="str">
        <f>CONCATENATE(Table4[[#This Row],[TOKO-KOTA]],"_",Table4[[#This Row],[NAMA BARANG]])</f>
        <v>ABC-KEBUMEN_KERTAS KREP POTONGAN JERSY KECIL</v>
      </c>
      <c r="AH507" s="74" t="str">
        <f>CONCATENATE(Table4[[#This Row],[CONCAT_TOKO KOTA + NAMA BARANG]],"_",Table4[[#This Row],[HARGA_C]])</f>
        <v>ABC-KEBUMEN_KERTAS KREP POTONGAN JERSY KECIL_6500</v>
      </c>
      <c r="AI507" s="74"/>
      <c r="AK507" s="9">
        <v>3010</v>
      </c>
      <c r="AL507" s="8" t="s">
        <v>6664</v>
      </c>
      <c r="AM507" t="str">
        <f t="shared" si="7"/>
        <v>G3010</v>
      </c>
      <c r="AN507" t="e">
        <f>IF(Table10[[#This Row],[Column3]]="","",MATCH(Table10[[#This Row],[Column3]],AD:AD,0))</f>
        <v>#N/A</v>
      </c>
    </row>
    <row r="508" spans="1:40" ht="13.5" thickBot="1">
      <c r="A508" s="73">
        <v>576</v>
      </c>
      <c r="C508" s="74">
        <f>ROW()</f>
        <v>508</v>
      </c>
      <c r="D508" s="74">
        <f>INDEX(Table1[ROWID],A:A)</f>
        <v>575</v>
      </c>
      <c r="E508" s="74">
        <f>INDEX(Table1[//DBS],A:A)</f>
        <v>1941</v>
      </c>
      <c r="F508" s="74">
        <f>INDEX(Table1[HARGA_CONV],A:A)</f>
        <v>108000</v>
      </c>
      <c r="G508" s="74" t="str">
        <f>IF(INDEX(Table1[SALES_H],Table4[[#This Row],[ROWID]])=0,"",INDEX(Table1[SALES_H],Table4[[#This Row],[ROWID]]))</f>
        <v>A</v>
      </c>
      <c r="H508" s="74" t="str">
        <f>IF(Table4[[#This Row],[SALES]]="","",INDEX(SALES_DICT[2],MATCH(Table4[[#This Row],[SALES]],SALES_DICT[1],0)))</f>
        <v>A</v>
      </c>
      <c r="I508" s="75" t="str">
        <f>IF(INDEX(Table1[DISKON],A:A)=0,"",INDEX(Table1[DISKON],A:A))</f>
        <v/>
      </c>
      <c r="J508" s="75" t="str">
        <f>IF(INDEX(Table1[DISKON NOTA],A:A)=0,"",INDEX(Table1[DISKON NOTA],A:A))</f>
        <v/>
      </c>
      <c r="K508" s="7">
        <f>INDEX(Table1[ISI_CONV],A:A)</f>
        <v>1</v>
      </c>
      <c r="L508" s="76">
        <f>INDEX(Table1[NOTA TOKO],Table4[[#This Row],[ROWID]])</f>
        <v>3224</v>
      </c>
      <c r="M508" s="74" t="str">
        <f>Table4[[#This Row],[SALES DICT]]</f>
        <v>A</v>
      </c>
      <c r="N508" s="74" t="str">
        <f>INDEX(Table1[TOKO-KOTA_H],A:A)</f>
        <v>ABC-KEBUMEN</v>
      </c>
      <c r="O508" s="74" t="str">
        <f>IF(INDEX(Table1[KODE BARANG],A:A)=0,"",INDEX(Table1[KODE BARANG],A:A))</f>
        <v>MAP-SK218</v>
      </c>
      <c r="P508" s="74" t="str">
        <f>INDEX(Table1[NAMA BARANG],A:A)</f>
        <v>MAP ZIPPER KANCING 2 SIKA BIRU</v>
      </c>
      <c r="Q508" s="74" t="str">
        <f>INDEX(Table1[ADA DI DAFTAR STOCK?],A:A)</f>
        <v>ADA</v>
      </c>
      <c r="R508" s="71" t="str">
        <f>SUBSTITUTE(_xlfn.NUMBERVALUE(Table4[[#This Row],[JUMLAH]],",","."),",",".")</f>
        <v>1</v>
      </c>
      <c r="S508" s="74" t="str">
        <f>INDEX(Table1[SATUAN_CONV],A:A)</f>
        <v>LSN</v>
      </c>
      <c r="T508" s="10" t="str">
        <f>SUBSTITUTE(_xlfn.NUMBERVALUE(Table4[[#This Row],[HARGA]],",","."),",",".")</f>
        <v>108000</v>
      </c>
      <c r="U508" s="12" t="str">
        <f>SUBSTITUTE(Table4[[#This Row],[DISKON]],",",".")</f>
        <v/>
      </c>
      <c r="V508" s="77" t="str">
        <f>SUBSTITUTE(Table4[[#This Row],[DISKON NOTA]],",",".")</f>
        <v/>
      </c>
      <c r="W508" s="78">
        <f>INDEX(Table1[TANGGAL NOTA_H],A:A)</f>
        <v>45533</v>
      </c>
      <c r="X508" s="78" t="str">
        <f>IF(INDEX(Table1[TANGGAL GUDANG_H],A:A)="","",INDEX(Table1[TANGGAL GUDANG_H],A:A))</f>
        <v/>
      </c>
      <c r="Y508" s="78">
        <f>INDEX(Table1[TANGGAL UPDATE_H],A:A)</f>
        <v>45535</v>
      </c>
      <c r="Z508" s="74" t="str">
        <f>INDEX(Table1[KOMENTAR_H],A:A)</f>
        <v/>
      </c>
      <c r="AA508" s="74"/>
      <c r="AB508" s="74">
        <f>IF(Table4[[#This Row],[DISKON]]="",Table4[[#This Row],[HARGA]],Table4[[#This Row],[HARGA]]*Table4[[#This Row],[DISKON]])</f>
        <v>108000</v>
      </c>
      <c r="AC508" s="74">
        <f>Table4[[#This Row],[TATAL DISKON]]*Table4[[#This Row],[JUMLAH]]</f>
        <v>108000</v>
      </c>
      <c r="AD508" s="74" t="str">
        <f>CONCATENATE(Table4[[#This Row],[SALES_C]],Table4[[#This Row],[NOTA TOKO]])</f>
        <v>A3224</v>
      </c>
      <c r="AE508" s="74">
        <f>INDEX(Table1[I],'4'!A:A)</f>
        <v>0</v>
      </c>
      <c r="AF508" s="74" t="e">
        <f>IF(Table4[[#This Row],[Column2]]="","",MATCH(Table4[[#This Row],[Column2]],AM:AM,0))</f>
        <v>#N/A</v>
      </c>
      <c r="AG508" s="74" t="str">
        <f>CONCATENATE(Table4[[#This Row],[TOKO-KOTA]],"_",Table4[[#This Row],[NAMA BARANG]])</f>
        <v>ABC-KEBUMEN_MAP ZIPPER KANCING 2 SIKA BIRU</v>
      </c>
      <c r="AH508" s="74" t="str">
        <f>CONCATENATE(Table4[[#This Row],[CONCAT_TOKO KOTA + NAMA BARANG]],"_",Table4[[#This Row],[HARGA_C]])</f>
        <v>ABC-KEBUMEN_MAP ZIPPER KANCING 2 SIKA BIRU_108000</v>
      </c>
      <c r="AI508" s="74"/>
      <c r="AK508" s="9">
        <v>3010</v>
      </c>
      <c r="AL508" s="8" t="s">
        <v>6664</v>
      </c>
      <c r="AM508" t="str">
        <f t="shared" si="7"/>
        <v>G3010</v>
      </c>
      <c r="AN508" t="e">
        <f>IF(Table10[[#This Row],[Column3]]="","",MATCH(Table10[[#This Row],[Column3]],AD:AD,0))</f>
        <v>#N/A</v>
      </c>
    </row>
    <row r="509" spans="1:40" ht="13.5" thickBot="1">
      <c r="A509" s="73">
        <v>577</v>
      </c>
      <c r="C509" s="74">
        <f>ROW()</f>
        <v>509</v>
      </c>
      <c r="D509" s="74">
        <f>INDEX(Table1[ROWID],A:A)</f>
        <v>575</v>
      </c>
      <c r="E509" s="74">
        <f>INDEX(Table1[//DBS],A:A)</f>
        <v>19</v>
      </c>
      <c r="F509" s="74">
        <f>INDEX(Table1[HARGA_CONV],A:A)</f>
        <v>57500</v>
      </c>
      <c r="G509" s="74" t="str">
        <f>IF(INDEX(Table1[SALES_H],Table4[[#This Row],[ROWID]])=0,"",INDEX(Table1[SALES_H],Table4[[#This Row],[ROWID]]))</f>
        <v>A</v>
      </c>
      <c r="H509" s="74" t="str">
        <f>IF(Table4[[#This Row],[SALES]]="","",INDEX(SALES_DICT[2],MATCH(Table4[[#This Row],[SALES]],SALES_DICT[1],0)))</f>
        <v>A</v>
      </c>
      <c r="I509" s="75" t="str">
        <f>IF(INDEX(Table1[DISKON],A:A)=0,"",INDEX(Table1[DISKON],A:A))</f>
        <v/>
      </c>
      <c r="J509" s="75" t="str">
        <f>IF(INDEX(Table1[DISKON NOTA],A:A)=0,"",INDEX(Table1[DISKON NOTA],A:A))</f>
        <v/>
      </c>
      <c r="K509" s="7">
        <f>INDEX(Table1[ISI_CONV],A:A)</f>
        <v>5</v>
      </c>
      <c r="L509" s="76">
        <f>INDEX(Table1[NOTA TOKO],Table4[[#This Row],[ROWID]])</f>
        <v>3224</v>
      </c>
      <c r="M509" s="74" t="str">
        <f>Table4[[#This Row],[SALES DICT]]</f>
        <v>A</v>
      </c>
      <c r="N509" s="74" t="str">
        <f>INDEX(Table1[TOKO-KOTA_H],A:A)</f>
        <v>ABC-KEBUMEN</v>
      </c>
      <c r="O509" s="74" t="str">
        <f>IF(INDEX(Table1[KODE BARANG],A:A)=0,"",INDEX(Table1[KODE BARANG],A:A))</f>
        <v>ACR-KO4</v>
      </c>
      <c r="P509" s="74" t="str">
        <f>INDEX(Table1[NAMA BARANG],A:A)</f>
        <v>ACRYLIC 21.5 X 33</v>
      </c>
      <c r="Q509" s="74" t="str">
        <f>INDEX(Table1[ADA DI DAFTAR STOCK?],A:A)</f>
        <v>ADA</v>
      </c>
      <c r="R509" s="71" t="str">
        <f>SUBSTITUTE(_xlfn.NUMBERVALUE(Table4[[#This Row],[JUMLAH]],",","."),",",".")</f>
        <v>5</v>
      </c>
      <c r="S509" s="74" t="str">
        <f>INDEX(Table1[SATUAN_CONV],A:A)</f>
        <v>PCS</v>
      </c>
      <c r="T509" s="10" t="str">
        <f>SUBSTITUTE(_xlfn.NUMBERVALUE(Table4[[#This Row],[HARGA]],",","."),",",".")</f>
        <v>57500</v>
      </c>
      <c r="U509" s="12" t="str">
        <f>SUBSTITUTE(Table4[[#This Row],[DISKON]],",",".")</f>
        <v/>
      </c>
      <c r="V509" s="77" t="str">
        <f>SUBSTITUTE(Table4[[#This Row],[DISKON NOTA]],",",".")</f>
        <v/>
      </c>
      <c r="W509" s="78">
        <f>INDEX(Table1[TANGGAL NOTA_H],A:A)</f>
        <v>45533</v>
      </c>
      <c r="X509" s="78" t="str">
        <f>IF(INDEX(Table1[TANGGAL GUDANG_H],A:A)="","",INDEX(Table1[TANGGAL GUDANG_H],A:A))</f>
        <v/>
      </c>
      <c r="Y509" s="78">
        <f>INDEX(Table1[TANGGAL UPDATE_H],A:A)</f>
        <v>45535</v>
      </c>
      <c r="Z509" s="74" t="str">
        <f>INDEX(Table1[KOMENTAR_H],A:A)</f>
        <v/>
      </c>
      <c r="AA509" s="74"/>
      <c r="AB509" s="74">
        <f>IF(Table4[[#This Row],[DISKON]]="",Table4[[#This Row],[HARGA]],Table4[[#This Row],[HARGA]]*Table4[[#This Row],[DISKON]])</f>
        <v>57500</v>
      </c>
      <c r="AC509" s="74">
        <f>Table4[[#This Row],[TATAL DISKON]]*Table4[[#This Row],[JUMLAH]]</f>
        <v>287500</v>
      </c>
      <c r="AD509" s="74" t="str">
        <f>CONCATENATE(Table4[[#This Row],[SALES_C]],Table4[[#This Row],[NOTA TOKO]])</f>
        <v>A3224</v>
      </c>
      <c r="AE509" s="74">
        <f>INDEX(Table1[I],'4'!A:A)</f>
        <v>0</v>
      </c>
      <c r="AF509" s="74" t="e">
        <f>IF(Table4[[#This Row],[Column2]]="","",MATCH(Table4[[#This Row],[Column2]],AM:AM,0))</f>
        <v>#N/A</v>
      </c>
      <c r="AG509" s="74" t="str">
        <f>CONCATENATE(Table4[[#This Row],[TOKO-KOTA]],"_",Table4[[#This Row],[NAMA BARANG]])</f>
        <v>ABC-KEBUMEN_ACRYLIC 21.5 X 33</v>
      </c>
      <c r="AH509" s="74" t="str">
        <f>CONCATENATE(Table4[[#This Row],[CONCAT_TOKO KOTA + NAMA BARANG]],"_",Table4[[#This Row],[HARGA_C]])</f>
        <v>ABC-KEBUMEN_ACRYLIC 21.5 X 33_57500</v>
      </c>
      <c r="AI509" s="74"/>
      <c r="AK509" s="9">
        <v>3010</v>
      </c>
      <c r="AL509" s="8" t="s">
        <v>6664</v>
      </c>
      <c r="AM509" t="str">
        <f t="shared" si="7"/>
        <v>G3010</v>
      </c>
      <c r="AN509" t="e">
        <f>IF(Table10[[#This Row],[Column3]]="","",MATCH(Table10[[#This Row],[Column3]],AD:AD,0))</f>
        <v>#N/A</v>
      </c>
    </row>
    <row r="510" spans="1:40" ht="13.5" thickBot="1">
      <c r="A510" s="73">
        <v>578</v>
      </c>
      <c r="C510" s="74">
        <f>ROW()</f>
        <v>510</v>
      </c>
      <c r="D510" s="74">
        <f>INDEX(Table1[ROWID],A:A)</f>
        <v>575</v>
      </c>
      <c r="E510" s="74">
        <f>INDEX(Table1[//DBS],A:A)</f>
        <v>17</v>
      </c>
      <c r="F510" s="74">
        <f>INDEX(Table1[HARGA_CONV],A:A)</f>
        <v>56000</v>
      </c>
      <c r="G510" s="74" t="str">
        <f>IF(INDEX(Table1[SALES_H],Table4[[#This Row],[ROWID]])=0,"",INDEX(Table1[SALES_H],Table4[[#This Row],[ROWID]]))</f>
        <v>A</v>
      </c>
      <c r="H510" s="74" t="str">
        <f>IF(Table4[[#This Row],[SALES]]="","",INDEX(SALES_DICT[2],MATCH(Table4[[#This Row],[SALES]],SALES_DICT[1],0)))</f>
        <v>A</v>
      </c>
      <c r="I510" s="75" t="str">
        <f>IF(INDEX(Table1[DISKON],A:A)=0,"",INDEX(Table1[DISKON],A:A))</f>
        <v/>
      </c>
      <c r="J510" s="75" t="str">
        <f>IF(INDEX(Table1[DISKON NOTA],A:A)=0,"",INDEX(Table1[DISKON NOTA],A:A))</f>
        <v/>
      </c>
      <c r="K510" s="7">
        <f>INDEX(Table1[ISI_CONV],A:A)</f>
        <v>5</v>
      </c>
      <c r="L510" s="76">
        <f>INDEX(Table1[NOTA TOKO],Table4[[#This Row],[ROWID]])</f>
        <v>3224</v>
      </c>
      <c r="M510" s="74" t="str">
        <f>Table4[[#This Row],[SALES DICT]]</f>
        <v>A</v>
      </c>
      <c r="N510" s="74" t="str">
        <f>INDEX(Table1[TOKO-KOTA_H],A:A)</f>
        <v>ABC-KEBUMEN</v>
      </c>
      <c r="O510" s="74" t="str">
        <f>IF(INDEX(Table1[KODE BARANG],A:A)=0,"",INDEX(Table1[KODE BARANG],A:A))</f>
        <v>ACR-KO11</v>
      </c>
      <c r="P510" s="74" t="str">
        <f>INDEX(Table1[NAMA BARANG],A:A)</f>
        <v>ACRYLIC A4 T 21X30</v>
      </c>
      <c r="Q510" s="74" t="str">
        <f>INDEX(Table1[ADA DI DAFTAR STOCK?],A:A)</f>
        <v>ADA</v>
      </c>
      <c r="R510" s="71" t="str">
        <f>SUBSTITUTE(_xlfn.NUMBERVALUE(Table4[[#This Row],[JUMLAH]],",","."),",",".")</f>
        <v>5</v>
      </c>
      <c r="S510" s="74" t="str">
        <f>INDEX(Table1[SATUAN_CONV],A:A)</f>
        <v>PCS</v>
      </c>
      <c r="T510" s="10" t="str">
        <f>SUBSTITUTE(_xlfn.NUMBERVALUE(Table4[[#This Row],[HARGA]],",","."),",",".")</f>
        <v>56000</v>
      </c>
      <c r="U510" s="12" t="str">
        <f>SUBSTITUTE(Table4[[#This Row],[DISKON]],",",".")</f>
        <v/>
      </c>
      <c r="V510" s="77" t="str">
        <f>SUBSTITUTE(Table4[[#This Row],[DISKON NOTA]],",",".")</f>
        <v/>
      </c>
      <c r="W510" s="78">
        <f>INDEX(Table1[TANGGAL NOTA_H],A:A)</f>
        <v>45533</v>
      </c>
      <c r="X510" s="78" t="str">
        <f>IF(INDEX(Table1[TANGGAL GUDANG_H],A:A)="","",INDEX(Table1[TANGGAL GUDANG_H],A:A))</f>
        <v/>
      </c>
      <c r="Y510" s="78">
        <f>INDEX(Table1[TANGGAL UPDATE_H],A:A)</f>
        <v>45535</v>
      </c>
      <c r="Z510" s="74" t="str">
        <f>INDEX(Table1[KOMENTAR_H],A:A)</f>
        <v/>
      </c>
      <c r="AA510" s="74"/>
      <c r="AB510" s="74">
        <f>IF(Table4[[#This Row],[DISKON]]="",Table4[[#This Row],[HARGA]],Table4[[#This Row],[HARGA]]*Table4[[#This Row],[DISKON]])</f>
        <v>56000</v>
      </c>
      <c r="AC510" s="74">
        <f>Table4[[#This Row],[TATAL DISKON]]*Table4[[#This Row],[JUMLAH]]</f>
        <v>280000</v>
      </c>
      <c r="AD510" s="74" t="str">
        <f>CONCATENATE(Table4[[#This Row],[SALES_C]],Table4[[#This Row],[NOTA TOKO]])</f>
        <v>A3224</v>
      </c>
      <c r="AE510" s="74">
        <f>INDEX(Table1[I],'4'!A:A)</f>
        <v>0</v>
      </c>
      <c r="AF510" s="74" t="e">
        <f>IF(Table4[[#This Row],[Column2]]="","",MATCH(Table4[[#This Row],[Column2]],AM:AM,0))</f>
        <v>#N/A</v>
      </c>
      <c r="AG510" s="74" t="str">
        <f>CONCATENATE(Table4[[#This Row],[TOKO-KOTA]],"_",Table4[[#This Row],[NAMA BARANG]])</f>
        <v>ABC-KEBUMEN_ACRYLIC A4 T 21X30</v>
      </c>
      <c r="AH510" s="74" t="str">
        <f>CONCATENATE(Table4[[#This Row],[CONCAT_TOKO KOTA + NAMA BARANG]],"_",Table4[[#This Row],[HARGA_C]])</f>
        <v>ABC-KEBUMEN_ACRYLIC A4 T 21X30_56000</v>
      </c>
      <c r="AI510" s="74"/>
      <c r="AK510" s="9">
        <v>3010</v>
      </c>
      <c r="AL510" s="8" t="s">
        <v>6664</v>
      </c>
      <c r="AM510" t="str">
        <f t="shared" si="7"/>
        <v>G3010</v>
      </c>
      <c r="AN510" t="e">
        <f>IF(Table10[[#This Row],[Column3]]="","",MATCH(Table10[[#This Row],[Column3]],AD:AD,0))</f>
        <v>#N/A</v>
      </c>
    </row>
    <row r="511" spans="1:40" ht="13.5" thickBot="1">
      <c r="A511" s="73">
        <v>579</v>
      </c>
      <c r="C511" s="74">
        <f>ROW()</f>
        <v>511</v>
      </c>
      <c r="D511" s="74">
        <f>INDEX(Table1[ROWID],A:A)</f>
        <v>575</v>
      </c>
      <c r="E511" s="74">
        <f>INDEX(Table1[//DBS],A:A)</f>
        <v>2236</v>
      </c>
      <c r="F511" s="74">
        <f>INDEX(Table1[HARGA_CONV],A:A)</f>
        <v>35000</v>
      </c>
      <c r="G511" s="74" t="str">
        <f>IF(INDEX(Table1[SALES_H],Table4[[#This Row],[ROWID]])=0,"",INDEX(Table1[SALES_H],Table4[[#This Row],[ROWID]]))</f>
        <v>A</v>
      </c>
      <c r="H511" s="74" t="str">
        <f>IF(Table4[[#This Row],[SALES]]="","",INDEX(SALES_DICT[2],MATCH(Table4[[#This Row],[SALES]],SALES_DICT[1],0)))</f>
        <v>A</v>
      </c>
      <c r="I511" s="75" t="str">
        <f>IF(INDEX(Table1[DISKON],A:A)=0,"",INDEX(Table1[DISKON],A:A))</f>
        <v/>
      </c>
      <c r="J511" s="75" t="str">
        <f>IF(INDEX(Table1[DISKON NOTA],A:A)=0,"",INDEX(Table1[DISKON NOTA],A:A))</f>
        <v/>
      </c>
      <c r="K511" s="7">
        <f>INDEX(Table1[ISI_CONV],A:A)</f>
        <v>5</v>
      </c>
      <c r="L511" s="76">
        <f>INDEX(Table1[NOTA TOKO],Table4[[#This Row],[ROWID]])</f>
        <v>3224</v>
      </c>
      <c r="M511" s="74" t="str">
        <f>Table4[[#This Row],[SALES DICT]]</f>
        <v>A</v>
      </c>
      <c r="N511" s="74" t="str">
        <f>INDEX(Table1[TOKO-KOTA_H],A:A)</f>
        <v>ABC-KEBUMEN</v>
      </c>
      <c r="O511" s="74" t="str">
        <f>IF(INDEX(Table1[KODE BARANG],A:A)=0,"",INDEX(Table1[KODE BARANG],A:A))</f>
        <v>PAP-IM8</v>
      </c>
      <c r="P511" s="74" t="str">
        <f>INDEX(Table1[NAMA BARANG],A:A)</f>
        <v>PAPAN W/B JL-117</v>
      </c>
      <c r="Q511" s="74" t="str">
        <f>INDEX(Table1[ADA DI DAFTAR STOCK?],A:A)</f>
        <v>ADA</v>
      </c>
      <c r="R511" s="71" t="str">
        <f>SUBSTITUTE(_xlfn.NUMBERVALUE(Table4[[#This Row],[JUMLAH]],",","."),",",".")</f>
        <v>5</v>
      </c>
      <c r="S511" s="74" t="str">
        <f>INDEX(Table1[SATUAN_CONV],A:A)</f>
        <v>PCS</v>
      </c>
      <c r="T511" s="10" t="str">
        <f>SUBSTITUTE(_xlfn.NUMBERVALUE(Table4[[#This Row],[HARGA]],",","."),",",".")</f>
        <v>35000</v>
      </c>
      <c r="U511" s="12" t="str">
        <f>SUBSTITUTE(Table4[[#This Row],[DISKON]],",",".")</f>
        <v/>
      </c>
      <c r="V511" s="77" t="str">
        <f>SUBSTITUTE(Table4[[#This Row],[DISKON NOTA]],",",".")</f>
        <v/>
      </c>
      <c r="W511" s="78">
        <f>INDEX(Table1[TANGGAL NOTA_H],A:A)</f>
        <v>45533</v>
      </c>
      <c r="X511" s="78" t="str">
        <f>IF(INDEX(Table1[TANGGAL GUDANG_H],A:A)="","",INDEX(Table1[TANGGAL GUDANG_H],A:A))</f>
        <v/>
      </c>
      <c r="Y511" s="78">
        <f>INDEX(Table1[TANGGAL UPDATE_H],A:A)</f>
        <v>45535</v>
      </c>
      <c r="Z511" s="74" t="str">
        <f>INDEX(Table1[KOMENTAR_H],A:A)</f>
        <v/>
      </c>
      <c r="AA511" s="74"/>
      <c r="AB511" s="74">
        <f>IF(Table4[[#This Row],[DISKON]]="",Table4[[#This Row],[HARGA]],Table4[[#This Row],[HARGA]]*Table4[[#This Row],[DISKON]])</f>
        <v>35000</v>
      </c>
      <c r="AC511" s="74">
        <f>Table4[[#This Row],[TATAL DISKON]]*Table4[[#This Row],[JUMLAH]]</f>
        <v>175000</v>
      </c>
      <c r="AD511" s="74" t="str">
        <f>CONCATENATE(Table4[[#This Row],[SALES_C]],Table4[[#This Row],[NOTA TOKO]])</f>
        <v>A3224</v>
      </c>
      <c r="AE511" s="74">
        <f>INDEX(Table1[I],'4'!A:A)</f>
        <v>0</v>
      </c>
      <c r="AF511" s="74" t="e">
        <f>IF(Table4[[#This Row],[Column2]]="","",MATCH(Table4[[#This Row],[Column2]],AM:AM,0))</f>
        <v>#N/A</v>
      </c>
      <c r="AG511" s="74" t="str">
        <f>CONCATENATE(Table4[[#This Row],[TOKO-KOTA]],"_",Table4[[#This Row],[NAMA BARANG]])</f>
        <v>ABC-KEBUMEN_PAPAN W/B JL-117</v>
      </c>
      <c r="AH511" s="74" t="str">
        <f>CONCATENATE(Table4[[#This Row],[CONCAT_TOKO KOTA + NAMA BARANG]],"_",Table4[[#This Row],[HARGA_C]])</f>
        <v>ABC-KEBUMEN_PAPAN W/B JL-117_35000</v>
      </c>
      <c r="AI511" s="74"/>
      <c r="AK511" s="9">
        <v>3010</v>
      </c>
      <c r="AL511" s="8" t="s">
        <v>6664</v>
      </c>
      <c r="AM511" t="str">
        <f t="shared" si="7"/>
        <v>G3010</v>
      </c>
      <c r="AN511" t="e">
        <f>IF(Table10[[#This Row],[Column3]]="","",MATCH(Table10[[#This Row],[Column3]],AD:AD,0))</f>
        <v>#N/A</v>
      </c>
    </row>
    <row r="512" spans="1:40" ht="13.5" thickBot="1">
      <c r="A512" s="73">
        <v>581</v>
      </c>
      <c r="C512" s="74">
        <f>ROW()</f>
        <v>512</v>
      </c>
      <c r="D512" s="74">
        <f>INDEX(Table1[ROWID],A:A)</f>
        <v>581</v>
      </c>
      <c r="E512" s="74">
        <f>INDEX(Table1[//DBS],A:A)</f>
        <v>1813</v>
      </c>
      <c r="F512" s="74">
        <f>INDEX(Table1[HARGA_CONV],A:A)</f>
        <v>10250</v>
      </c>
      <c r="G512" s="74" t="str">
        <f>IF(INDEX(Table1[SALES_H],Table4[[#This Row],[ROWID]])=0,"",INDEX(Table1[SALES_H],Table4[[#This Row],[ROWID]]))</f>
        <v>G</v>
      </c>
      <c r="H512" s="74" t="str">
        <f>IF(Table4[[#This Row],[SALES]]="","",INDEX(SALES_DICT[2],MATCH(Table4[[#This Row],[SALES]],SALES_DICT[1],0)))</f>
        <v>G</v>
      </c>
      <c r="I512" s="75" t="str">
        <f>IF(INDEX(Table1[DISKON],A:A)=0,"",INDEX(Table1[DISKON],A:A))</f>
        <v/>
      </c>
      <c r="J512" s="75" t="str">
        <f>IF(INDEX(Table1[DISKON NOTA],A:A)=0,"",INDEX(Table1[DISKON NOTA],A:A))</f>
        <v/>
      </c>
      <c r="K512" s="7">
        <f>INDEX(Table1[ISI_CONV],A:A)</f>
        <v>20</v>
      </c>
      <c r="L512" s="76">
        <f>INDEX(Table1[NOTA TOKO],Table4[[#This Row],[ROWID]])</f>
        <v>3527</v>
      </c>
      <c r="M512" s="74" t="str">
        <f>Table4[[#This Row],[SALES DICT]]</f>
        <v>G</v>
      </c>
      <c r="N512" s="74" t="str">
        <f>INDEX(Table1[TOKO-KOTA_H],A:A)</f>
        <v>DEWI-KLATEN</v>
      </c>
      <c r="O512" s="74" t="str">
        <f>IF(INDEX(Table1[KODE BARANG],A:A)=0,"",INDEX(Table1[KODE BARANG],A:A))</f>
        <v>MAP-SK82</v>
      </c>
      <c r="P512" s="74" t="str">
        <f>INDEX(Table1[NAMA BARANG],A:A)</f>
        <v>MAP L SIKA AC-105 KUNING</v>
      </c>
      <c r="Q512" s="74" t="str">
        <f>INDEX(Table1[ADA DI DAFTAR STOCK?],A:A)</f>
        <v>ADA</v>
      </c>
      <c r="R512" s="71" t="str">
        <f>SUBSTITUTE(_xlfn.NUMBERVALUE(Table4[[#This Row],[JUMLAH]],",","."),",",".")</f>
        <v>20</v>
      </c>
      <c r="S512" s="74" t="str">
        <f>INDEX(Table1[SATUAN_CONV],A:A)</f>
        <v>LSN</v>
      </c>
      <c r="T512" s="10" t="str">
        <f>SUBSTITUTE(_xlfn.NUMBERVALUE(Table4[[#This Row],[HARGA]],",","."),",",".")</f>
        <v>10250</v>
      </c>
      <c r="U512" s="12" t="str">
        <f>SUBSTITUTE(Table4[[#This Row],[DISKON]],",",".")</f>
        <v/>
      </c>
      <c r="V512" s="77" t="str">
        <f>SUBSTITUTE(Table4[[#This Row],[DISKON NOTA]],",",".")</f>
        <v/>
      </c>
      <c r="W512" s="78">
        <f>INDEX(Table1[TANGGAL NOTA_H],A:A)</f>
        <v>45533</v>
      </c>
      <c r="X512" s="78" t="str">
        <f>IF(INDEX(Table1[TANGGAL GUDANG_H],A:A)="","",INDEX(Table1[TANGGAL GUDANG_H],A:A))</f>
        <v/>
      </c>
      <c r="Y512" s="78">
        <f>INDEX(Table1[TANGGAL UPDATE_H],A:A)</f>
        <v>45535</v>
      </c>
      <c r="Z512" s="74" t="str">
        <f>INDEX(Table1[KOMENTAR_H],A:A)</f>
        <v/>
      </c>
      <c r="AA512" s="74"/>
      <c r="AB512" s="74">
        <f>IF(Table4[[#This Row],[DISKON]]="",Table4[[#This Row],[HARGA]],Table4[[#This Row],[HARGA]]*Table4[[#This Row],[DISKON]])</f>
        <v>10250</v>
      </c>
      <c r="AC512" s="74">
        <f>Table4[[#This Row],[TATAL DISKON]]*Table4[[#This Row],[JUMLAH]]</f>
        <v>205000</v>
      </c>
      <c r="AD512" s="74" t="str">
        <f>CONCATENATE(Table4[[#This Row],[SALES_C]],Table4[[#This Row],[NOTA TOKO]])</f>
        <v>G3527</v>
      </c>
      <c r="AE512" s="74">
        <f>INDEX(Table1[I],'4'!A:A)</f>
        <v>0</v>
      </c>
      <c r="AF512" s="74" t="e">
        <f>IF(Table4[[#This Row],[Column2]]="","",MATCH(Table4[[#This Row],[Column2]],AM:AM,0))</f>
        <v>#N/A</v>
      </c>
      <c r="AG512" s="74" t="str">
        <f>CONCATENATE(Table4[[#This Row],[TOKO-KOTA]],"_",Table4[[#This Row],[NAMA BARANG]])</f>
        <v>DEWI-KLATEN_MAP L SIKA AC-105 KUNING</v>
      </c>
      <c r="AH512" s="74" t="str">
        <f>CONCATENATE(Table4[[#This Row],[CONCAT_TOKO KOTA + NAMA BARANG]],"_",Table4[[#This Row],[HARGA_C]])</f>
        <v>DEWI-KLATEN_MAP L SIKA AC-105 KUNING_10250</v>
      </c>
      <c r="AI512" s="74"/>
      <c r="AK512" s="9">
        <v>3010</v>
      </c>
      <c r="AL512" s="8" t="s">
        <v>6664</v>
      </c>
      <c r="AM512" t="str">
        <f t="shared" si="7"/>
        <v>G3010</v>
      </c>
      <c r="AN512" t="e">
        <f>IF(Table10[[#This Row],[Column3]]="","",MATCH(Table10[[#This Row],[Column3]],AD:AD,0))</f>
        <v>#N/A</v>
      </c>
    </row>
    <row r="513" spans="1:40" ht="13.5" thickBot="1">
      <c r="A513" s="73">
        <v>582</v>
      </c>
      <c r="C513" s="74">
        <f>ROW()</f>
        <v>513</v>
      </c>
      <c r="D513" s="74">
        <f>INDEX(Table1[ROWID],A:A)</f>
        <v>581</v>
      </c>
      <c r="E513" s="74">
        <f>INDEX(Table1[//DBS],A:A)</f>
        <v>1815</v>
      </c>
      <c r="F513" s="74">
        <f>INDEX(Table1[HARGA_CONV],A:A)</f>
        <v>10250</v>
      </c>
      <c r="G513" s="74" t="str">
        <f>IF(INDEX(Table1[SALES_H],Table4[[#This Row],[ROWID]])=0,"",INDEX(Table1[SALES_H],Table4[[#This Row],[ROWID]]))</f>
        <v>G</v>
      </c>
      <c r="H513" s="74" t="str">
        <f>IF(Table4[[#This Row],[SALES]]="","",INDEX(SALES_DICT[2],MATCH(Table4[[#This Row],[SALES]],SALES_DICT[1],0)))</f>
        <v>G</v>
      </c>
      <c r="I513" s="75" t="str">
        <f>IF(INDEX(Table1[DISKON],A:A)=0,"",INDEX(Table1[DISKON],A:A))</f>
        <v/>
      </c>
      <c r="J513" s="75" t="str">
        <f>IF(INDEX(Table1[DISKON NOTA],A:A)=0,"",INDEX(Table1[DISKON NOTA],A:A))</f>
        <v/>
      </c>
      <c r="K513" s="7">
        <f>INDEX(Table1[ISI_CONV],A:A)</f>
        <v>30</v>
      </c>
      <c r="L513" s="76">
        <f>INDEX(Table1[NOTA TOKO],Table4[[#This Row],[ROWID]])</f>
        <v>3527</v>
      </c>
      <c r="M513" s="74" t="str">
        <f>Table4[[#This Row],[SALES DICT]]</f>
        <v>G</v>
      </c>
      <c r="N513" s="74" t="str">
        <f>INDEX(Table1[TOKO-KOTA_H],A:A)</f>
        <v>DEWI-KLATEN</v>
      </c>
      <c r="O513" s="74" t="str">
        <f>IF(INDEX(Table1[KODE BARANG],A:A)=0,"",INDEX(Table1[KODE BARANG],A:A))</f>
        <v>MAP-SK84</v>
      </c>
      <c r="P513" s="74" t="str">
        <f>INDEX(Table1[NAMA BARANG],A:A)</f>
        <v>MAP L SIKA AC-105 PUTIH</v>
      </c>
      <c r="Q513" s="74" t="str">
        <f>INDEX(Table1[ADA DI DAFTAR STOCK?],A:A)</f>
        <v>ADA</v>
      </c>
      <c r="R513" s="71" t="str">
        <f>SUBSTITUTE(_xlfn.NUMBERVALUE(Table4[[#This Row],[JUMLAH]],",","."),",",".")</f>
        <v>30</v>
      </c>
      <c r="S513" s="74" t="str">
        <f>INDEX(Table1[SATUAN_CONV],A:A)</f>
        <v>LSN</v>
      </c>
      <c r="T513" s="10" t="str">
        <f>SUBSTITUTE(_xlfn.NUMBERVALUE(Table4[[#This Row],[HARGA]],",","."),",",".")</f>
        <v>10250</v>
      </c>
      <c r="U513" s="12" t="str">
        <f>SUBSTITUTE(Table4[[#This Row],[DISKON]],",",".")</f>
        <v/>
      </c>
      <c r="V513" s="77" t="str">
        <f>SUBSTITUTE(Table4[[#This Row],[DISKON NOTA]],",",".")</f>
        <v/>
      </c>
      <c r="W513" s="78">
        <f>INDEX(Table1[TANGGAL NOTA_H],A:A)</f>
        <v>45533</v>
      </c>
      <c r="X513" s="78" t="str">
        <f>IF(INDEX(Table1[TANGGAL GUDANG_H],A:A)="","",INDEX(Table1[TANGGAL GUDANG_H],A:A))</f>
        <v/>
      </c>
      <c r="Y513" s="78">
        <f>INDEX(Table1[TANGGAL UPDATE_H],A:A)</f>
        <v>45535</v>
      </c>
      <c r="Z513" s="74" t="str">
        <f>INDEX(Table1[KOMENTAR_H],A:A)</f>
        <v/>
      </c>
      <c r="AA513" s="74"/>
      <c r="AB513" s="74">
        <f>IF(Table4[[#This Row],[DISKON]]="",Table4[[#This Row],[HARGA]],Table4[[#This Row],[HARGA]]*Table4[[#This Row],[DISKON]])</f>
        <v>10250</v>
      </c>
      <c r="AC513" s="74">
        <f>Table4[[#This Row],[TATAL DISKON]]*Table4[[#This Row],[JUMLAH]]</f>
        <v>307500</v>
      </c>
      <c r="AD513" s="74" t="str">
        <f>CONCATENATE(Table4[[#This Row],[SALES_C]],Table4[[#This Row],[NOTA TOKO]])</f>
        <v>G3527</v>
      </c>
      <c r="AE513" s="74">
        <f>INDEX(Table1[I],'4'!A:A)</f>
        <v>0</v>
      </c>
      <c r="AF513" s="74" t="e">
        <f>IF(Table4[[#This Row],[Column2]]="","",MATCH(Table4[[#This Row],[Column2]],AM:AM,0))</f>
        <v>#N/A</v>
      </c>
      <c r="AG513" s="74" t="str">
        <f>CONCATENATE(Table4[[#This Row],[TOKO-KOTA]],"_",Table4[[#This Row],[NAMA BARANG]])</f>
        <v>DEWI-KLATEN_MAP L SIKA AC-105 PUTIH</v>
      </c>
      <c r="AH513" s="74" t="str">
        <f>CONCATENATE(Table4[[#This Row],[CONCAT_TOKO KOTA + NAMA BARANG]],"_",Table4[[#This Row],[HARGA_C]])</f>
        <v>DEWI-KLATEN_MAP L SIKA AC-105 PUTIH_10250</v>
      </c>
      <c r="AI513" s="74"/>
      <c r="AK513" s="9">
        <v>3010</v>
      </c>
      <c r="AL513" s="8" t="s">
        <v>6664</v>
      </c>
      <c r="AM513" t="str">
        <f t="shared" si="7"/>
        <v>G3010</v>
      </c>
      <c r="AN513" t="e">
        <f>IF(Table10[[#This Row],[Column3]]="","",MATCH(Table10[[#This Row],[Column3]],AD:AD,0))</f>
        <v>#N/A</v>
      </c>
    </row>
    <row r="514" spans="1:40" ht="13.5" thickBot="1">
      <c r="A514" s="73">
        <v>583</v>
      </c>
      <c r="C514" s="74">
        <f>ROW()</f>
        <v>514</v>
      </c>
      <c r="D514" s="74">
        <f>INDEX(Table1[ROWID],A:A)</f>
        <v>581</v>
      </c>
      <c r="E514" s="74">
        <f>INDEX(Table1[//DBS],A:A)</f>
        <v>2860</v>
      </c>
      <c r="F514" s="74">
        <f>INDEX(Table1[HARGA_CONV],A:A)</f>
        <v>144000</v>
      </c>
      <c r="G514" s="74" t="str">
        <f>IF(INDEX(Table1[SALES_H],Table4[[#This Row],[ROWID]])=0,"",INDEX(Table1[SALES_H],Table4[[#This Row],[ROWID]]))</f>
        <v>G</v>
      </c>
      <c r="H514" s="74" t="str">
        <f>IF(Table4[[#This Row],[SALES]]="","",INDEX(SALES_DICT[2],MATCH(Table4[[#This Row],[SALES]],SALES_DICT[1],0)))</f>
        <v>G</v>
      </c>
      <c r="I514" s="75" t="str">
        <f>IF(INDEX(Table1[DISKON],A:A)=0,"",INDEX(Table1[DISKON],A:A))</f>
        <v/>
      </c>
      <c r="J514" s="75" t="str">
        <f>IF(INDEX(Table1[DISKON NOTA],A:A)=0,"",INDEX(Table1[DISKON NOTA],A:A))</f>
        <v/>
      </c>
      <c r="K514" s="7">
        <f>INDEX(Table1[ISI_CONV],A:A)</f>
        <v>3</v>
      </c>
      <c r="L514" s="76">
        <f>INDEX(Table1[NOTA TOKO],Table4[[#This Row],[ROWID]])</f>
        <v>3527</v>
      </c>
      <c r="M514" s="74" t="str">
        <f>Table4[[#This Row],[SALES DICT]]</f>
        <v>G</v>
      </c>
      <c r="N514" s="74" t="str">
        <f>INDEX(Table1[TOKO-KOTA_H],A:A)</f>
        <v>DEWI-KLATEN</v>
      </c>
      <c r="O514" s="74" t="str">
        <f>IF(INDEX(Table1[KODE BARANG],A:A)=0,"",INDEX(Table1[KODE BARANG],A:A))</f>
        <v>TAS-NB32</v>
      </c>
      <c r="P514" s="74" t="str">
        <f>INDEX(Table1[NAMA BARANG],A:A)</f>
        <v>TAS KARUNG 35X40 (3540)</v>
      </c>
      <c r="Q514" s="74" t="str">
        <f>INDEX(Table1[ADA DI DAFTAR STOCK?],A:A)</f>
        <v>ADA</v>
      </c>
      <c r="R514" s="71" t="str">
        <f>SUBSTITUTE(_xlfn.NUMBERVALUE(Table4[[#This Row],[JUMLAH]],",","."),",",".")</f>
        <v>3</v>
      </c>
      <c r="S514" s="74" t="str">
        <f>INDEX(Table1[SATUAN_CONV],A:A)</f>
        <v>LSN</v>
      </c>
      <c r="T514" s="10" t="str">
        <f>SUBSTITUTE(_xlfn.NUMBERVALUE(Table4[[#This Row],[HARGA]],",","."),",",".")</f>
        <v>144000</v>
      </c>
      <c r="U514" s="12" t="str">
        <f>SUBSTITUTE(Table4[[#This Row],[DISKON]],",",".")</f>
        <v/>
      </c>
      <c r="V514" s="77" t="str">
        <f>SUBSTITUTE(Table4[[#This Row],[DISKON NOTA]],",",".")</f>
        <v/>
      </c>
      <c r="W514" s="78">
        <f>INDEX(Table1[TANGGAL NOTA_H],A:A)</f>
        <v>45533</v>
      </c>
      <c r="X514" s="78" t="str">
        <f>IF(INDEX(Table1[TANGGAL GUDANG_H],A:A)="","",INDEX(Table1[TANGGAL GUDANG_H],A:A))</f>
        <v/>
      </c>
      <c r="Y514" s="78">
        <f>INDEX(Table1[TANGGAL UPDATE_H],A:A)</f>
        <v>45535</v>
      </c>
      <c r="Z514" s="74" t="str">
        <f>INDEX(Table1[KOMENTAR_H],A:A)</f>
        <v/>
      </c>
      <c r="AA514" s="74"/>
      <c r="AB514" s="74">
        <f>IF(Table4[[#This Row],[DISKON]]="",Table4[[#This Row],[HARGA]],Table4[[#This Row],[HARGA]]*Table4[[#This Row],[DISKON]])</f>
        <v>144000</v>
      </c>
      <c r="AC514" s="74">
        <f>Table4[[#This Row],[TATAL DISKON]]*Table4[[#This Row],[JUMLAH]]</f>
        <v>432000</v>
      </c>
      <c r="AD514" s="74" t="str">
        <f>CONCATENATE(Table4[[#This Row],[SALES_C]],Table4[[#This Row],[NOTA TOKO]])</f>
        <v>G3527</v>
      </c>
      <c r="AE514" s="74">
        <f>INDEX(Table1[I],'4'!A:A)</f>
        <v>0</v>
      </c>
      <c r="AF514" s="74" t="e">
        <f>IF(Table4[[#This Row],[Column2]]="","",MATCH(Table4[[#This Row],[Column2]],AM:AM,0))</f>
        <v>#N/A</v>
      </c>
      <c r="AG514" s="74" t="str">
        <f>CONCATENATE(Table4[[#This Row],[TOKO-KOTA]],"_",Table4[[#This Row],[NAMA BARANG]])</f>
        <v>DEWI-KLATEN_TAS KARUNG 35X40 (3540)</v>
      </c>
      <c r="AH514" s="74" t="str">
        <f>CONCATENATE(Table4[[#This Row],[CONCAT_TOKO KOTA + NAMA BARANG]],"_",Table4[[#This Row],[HARGA_C]])</f>
        <v>DEWI-KLATEN_TAS KARUNG 35X40 (3540)_144000</v>
      </c>
      <c r="AI514" s="74"/>
      <c r="AK514" s="9">
        <v>3010</v>
      </c>
      <c r="AL514" s="8" t="s">
        <v>6664</v>
      </c>
      <c r="AM514" t="str">
        <f t="shared" ref="AM514:AM577" si="8">CONCATENATE(AL514,AK514)</f>
        <v>G3010</v>
      </c>
      <c r="AN514" t="e">
        <f>IF(Table10[[#This Row],[Column3]]="","",MATCH(Table10[[#This Row],[Column3]],AD:AD,0))</f>
        <v>#N/A</v>
      </c>
    </row>
    <row r="515" spans="1:40" ht="13.5" thickBot="1">
      <c r="A515" s="73">
        <v>584</v>
      </c>
      <c r="C515" s="74">
        <f>ROW()</f>
        <v>515</v>
      </c>
      <c r="D515" s="74">
        <f>INDEX(Table1[ROWID],A:A)</f>
        <v>581</v>
      </c>
      <c r="E515" s="74">
        <f>INDEX(Table1[//DBS],A:A)</f>
        <v>2981</v>
      </c>
      <c r="F515" s="74">
        <f>INDEX(Table1[HARGA_CONV],A:A)</f>
        <v>315000</v>
      </c>
      <c r="G515" s="74" t="str">
        <f>IF(INDEX(Table1[SALES_H],Table4[[#This Row],[ROWID]])=0,"",INDEX(Table1[SALES_H],Table4[[#This Row],[ROWID]]))</f>
        <v>G</v>
      </c>
      <c r="H515" s="74" t="str">
        <f>IF(Table4[[#This Row],[SALES]]="","",INDEX(SALES_DICT[2],MATCH(Table4[[#This Row],[SALES]],SALES_DICT[1],0)))</f>
        <v>G</v>
      </c>
      <c r="I515" s="75" t="str">
        <f>IF(INDEX(Table1[DISKON],A:A)=0,"",INDEX(Table1[DISKON],A:A))</f>
        <v/>
      </c>
      <c r="J515" s="75" t="str">
        <f>IF(INDEX(Table1[DISKON NOTA],A:A)=0,"",INDEX(Table1[DISKON NOTA],A:A))</f>
        <v/>
      </c>
      <c r="K515" s="7">
        <f>INDEX(Table1[ISI_CONV],A:A)</f>
        <v>3</v>
      </c>
      <c r="L515" s="76">
        <f>INDEX(Table1[NOTA TOKO],Table4[[#This Row],[ROWID]])</f>
        <v>3527</v>
      </c>
      <c r="M515" s="74" t="str">
        <f>Table4[[#This Row],[SALES DICT]]</f>
        <v>G</v>
      </c>
      <c r="N515" s="74" t="str">
        <f>INDEX(Table1[TOKO-KOTA_H],A:A)</f>
        <v>DEWI-KLATEN</v>
      </c>
      <c r="O515" s="74" t="str">
        <f>IF(INDEX(Table1[KODE BARANG],A:A)=0,"",INDEX(Table1[KODE BARANG],A:A))</f>
        <v>TAS-NB172</v>
      </c>
      <c r="P515" s="74" t="str">
        <f>INDEX(Table1[NAMA BARANG],A:A)</f>
        <v>TAS KARUNG 70X70 (7070)</v>
      </c>
      <c r="Q515" s="74" t="str">
        <f>INDEX(Table1[ADA DI DAFTAR STOCK?],A:A)</f>
        <v>ADA</v>
      </c>
      <c r="R515" s="71" t="str">
        <f>SUBSTITUTE(_xlfn.NUMBERVALUE(Table4[[#This Row],[JUMLAH]],",","."),",",".")</f>
        <v>3</v>
      </c>
      <c r="S515" s="74" t="str">
        <f>INDEX(Table1[SATUAN_CONV],A:A)</f>
        <v>LSN</v>
      </c>
      <c r="T515" s="10" t="str">
        <f>SUBSTITUTE(_xlfn.NUMBERVALUE(Table4[[#This Row],[HARGA]],",","."),",",".")</f>
        <v>315000</v>
      </c>
      <c r="U515" s="12" t="str">
        <f>SUBSTITUTE(Table4[[#This Row],[DISKON]],",",".")</f>
        <v/>
      </c>
      <c r="V515" s="77" t="str">
        <f>SUBSTITUTE(Table4[[#This Row],[DISKON NOTA]],",",".")</f>
        <v/>
      </c>
      <c r="W515" s="78">
        <f>INDEX(Table1[TANGGAL NOTA_H],A:A)</f>
        <v>45533</v>
      </c>
      <c r="X515" s="78" t="str">
        <f>IF(INDEX(Table1[TANGGAL GUDANG_H],A:A)="","",INDEX(Table1[TANGGAL GUDANG_H],A:A))</f>
        <v/>
      </c>
      <c r="Y515" s="78">
        <f>INDEX(Table1[TANGGAL UPDATE_H],A:A)</f>
        <v>45535</v>
      </c>
      <c r="Z515" s="74" t="str">
        <f>INDEX(Table1[KOMENTAR_H],A:A)</f>
        <v/>
      </c>
      <c r="AA515" s="74"/>
      <c r="AB515" s="74">
        <f>IF(Table4[[#This Row],[DISKON]]="",Table4[[#This Row],[HARGA]],Table4[[#This Row],[HARGA]]*Table4[[#This Row],[DISKON]])</f>
        <v>315000</v>
      </c>
      <c r="AC515" s="74">
        <f>Table4[[#This Row],[TATAL DISKON]]*Table4[[#This Row],[JUMLAH]]</f>
        <v>945000</v>
      </c>
      <c r="AD515" s="74" t="str">
        <f>CONCATENATE(Table4[[#This Row],[SALES_C]],Table4[[#This Row],[NOTA TOKO]])</f>
        <v>G3527</v>
      </c>
      <c r="AE515" s="74">
        <f>INDEX(Table1[I],'4'!A:A)</f>
        <v>0</v>
      </c>
      <c r="AF515" s="74" t="e">
        <f>IF(Table4[[#This Row],[Column2]]="","",MATCH(Table4[[#This Row],[Column2]],AM:AM,0))</f>
        <v>#N/A</v>
      </c>
      <c r="AG515" s="74" t="str">
        <f>CONCATENATE(Table4[[#This Row],[TOKO-KOTA]],"_",Table4[[#This Row],[NAMA BARANG]])</f>
        <v>DEWI-KLATEN_TAS KARUNG 70X70 (7070)</v>
      </c>
      <c r="AH515" s="74" t="str">
        <f>CONCATENATE(Table4[[#This Row],[CONCAT_TOKO KOTA + NAMA BARANG]],"_",Table4[[#This Row],[HARGA_C]])</f>
        <v>DEWI-KLATEN_TAS KARUNG 70X70 (7070)_315000</v>
      </c>
      <c r="AI515" s="74"/>
      <c r="AK515" s="9">
        <v>3010</v>
      </c>
      <c r="AL515" s="8" t="s">
        <v>6664</v>
      </c>
      <c r="AM515" t="str">
        <f t="shared" si="8"/>
        <v>G3010</v>
      </c>
      <c r="AN515" t="e">
        <f>IF(Table10[[#This Row],[Column3]]="","",MATCH(Table10[[#This Row],[Column3]],AD:AD,0))</f>
        <v>#N/A</v>
      </c>
    </row>
    <row r="516" spans="1:40" ht="13.5" thickBot="1">
      <c r="A516" s="73">
        <v>585</v>
      </c>
      <c r="C516" s="74">
        <f>ROW()</f>
        <v>516</v>
      </c>
      <c r="D516" s="74">
        <f>INDEX(Table1[ROWID],A:A)</f>
        <v>581</v>
      </c>
      <c r="E516" s="74">
        <f>INDEX(Table1[//DBS],A:A)</f>
        <v>2979</v>
      </c>
      <c r="F516" s="74">
        <f>INDEX(Table1[HARGA_CONV],A:A)</f>
        <v>216000</v>
      </c>
      <c r="G516" s="74" t="str">
        <f>IF(INDEX(Table1[SALES_H],Table4[[#This Row],[ROWID]])=0,"",INDEX(Table1[SALES_H],Table4[[#This Row],[ROWID]]))</f>
        <v>G</v>
      </c>
      <c r="H516" s="74" t="str">
        <f>IF(Table4[[#This Row],[SALES]]="","",INDEX(SALES_DICT[2],MATCH(Table4[[#This Row],[SALES]],SALES_DICT[1],0)))</f>
        <v>G</v>
      </c>
      <c r="I516" s="75" t="str">
        <f>IF(INDEX(Table1[DISKON],A:A)=0,"",INDEX(Table1[DISKON],A:A))</f>
        <v/>
      </c>
      <c r="J516" s="75" t="str">
        <f>IF(INDEX(Table1[DISKON NOTA],A:A)=0,"",INDEX(Table1[DISKON NOTA],A:A))</f>
        <v/>
      </c>
      <c r="K516" s="7">
        <f>INDEX(Table1[ISI_CONV],A:A)</f>
        <v>3</v>
      </c>
      <c r="L516" s="76">
        <f>INDEX(Table1[NOTA TOKO],Table4[[#This Row],[ROWID]])</f>
        <v>3527</v>
      </c>
      <c r="M516" s="74" t="str">
        <f>Table4[[#This Row],[SALES DICT]]</f>
        <v>G</v>
      </c>
      <c r="N516" s="74" t="str">
        <f>INDEX(Table1[TOKO-KOTA_H],A:A)</f>
        <v>DEWI-KLATEN</v>
      </c>
      <c r="O516" s="74" t="str">
        <f>IF(INDEX(Table1[KODE BARANG],A:A)=0,"",INDEX(Table1[KODE BARANG],A:A))</f>
        <v>TAS-NB170</v>
      </c>
      <c r="P516" s="74" t="str">
        <f>INDEX(Table1[NAMA BARANG],A:A)</f>
        <v>TAS KARUNG 55X65 (5565)</v>
      </c>
      <c r="Q516" s="74" t="str">
        <f>INDEX(Table1[ADA DI DAFTAR STOCK?],A:A)</f>
        <v>ADA</v>
      </c>
      <c r="R516" s="71" t="str">
        <f>SUBSTITUTE(_xlfn.NUMBERVALUE(Table4[[#This Row],[JUMLAH]],",","."),",",".")</f>
        <v>3</v>
      </c>
      <c r="S516" s="74" t="str">
        <f>INDEX(Table1[SATUAN_CONV],A:A)</f>
        <v>LSN</v>
      </c>
      <c r="T516" s="10" t="str">
        <f>SUBSTITUTE(_xlfn.NUMBERVALUE(Table4[[#This Row],[HARGA]],",","."),",",".")</f>
        <v>216000</v>
      </c>
      <c r="U516" s="12" t="str">
        <f>SUBSTITUTE(Table4[[#This Row],[DISKON]],",",".")</f>
        <v/>
      </c>
      <c r="V516" s="77" t="str">
        <f>SUBSTITUTE(Table4[[#This Row],[DISKON NOTA]],",",".")</f>
        <v/>
      </c>
      <c r="W516" s="78">
        <f>INDEX(Table1[TANGGAL NOTA_H],A:A)</f>
        <v>45533</v>
      </c>
      <c r="X516" s="78" t="str">
        <f>IF(INDEX(Table1[TANGGAL GUDANG_H],A:A)="","",INDEX(Table1[TANGGAL GUDANG_H],A:A))</f>
        <v/>
      </c>
      <c r="Y516" s="78">
        <f>INDEX(Table1[TANGGAL UPDATE_H],A:A)</f>
        <v>45535</v>
      </c>
      <c r="Z516" s="74" t="str">
        <f>INDEX(Table1[KOMENTAR_H],A:A)</f>
        <v/>
      </c>
      <c r="AA516" s="74"/>
      <c r="AB516" s="74">
        <f>IF(Table4[[#This Row],[DISKON]]="",Table4[[#This Row],[HARGA]],Table4[[#This Row],[HARGA]]*Table4[[#This Row],[DISKON]])</f>
        <v>216000</v>
      </c>
      <c r="AC516" s="74">
        <f>Table4[[#This Row],[TATAL DISKON]]*Table4[[#This Row],[JUMLAH]]</f>
        <v>648000</v>
      </c>
      <c r="AD516" s="74" t="str">
        <f>CONCATENATE(Table4[[#This Row],[SALES_C]],Table4[[#This Row],[NOTA TOKO]])</f>
        <v>G3527</v>
      </c>
      <c r="AE516" s="74">
        <f>INDEX(Table1[I],'4'!A:A)</f>
        <v>0</v>
      </c>
      <c r="AF516" s="74" t="e">
        <f>IF(Table4[[#This Row],[Column2]]="","",MATCH(Table4[[#This Row],[Column2]],AM:AM,0))</f>
        <v>#N/A</v>
      </c>
      <c r="AG516" s="74" t="str">
        <f>CONCATENATE(Table4[[#This Row],[TOKO-KOTA]],"_",Table4[[#This Row],[NAMA BARANG]])</f>
        <v>DEWI-KLATEN_TAS KARUNG 55X65 (5565)</v>
      </c>
      <c r="AH516" s="74" t="str">
        <f>CONCATENATE(Table4[[#This Row],[CONCAT_TOKO KOTA + NAMA BARANG]],"_",Table4[[#This Row],[HARGA_C]])</f>
        <v>DEWI-KLATEN_TAS KARUNG 55X65 (5565)_216000</v>
      </c>
      <c r="AI516" s="74"/>
      <c r="AK516" s="9">
        <v>3010</v>
      </c>
      <c r="AL516" s="8" t="s">
        <v>6664</v>
      </c>
      <c r="AM516" t="str">
        <f t="shared" si="8"/>
        <v>G3010</v>
      </c>
      <c r="AN516" t="e">
        <f>IF(Table10[[#This Row],[Column3]]="","",MATCH(Table10[[#This Row],[Column3]],AD:AD,0))</f>
        <v>#N/A</v>
      </c>
    </row>
    <row r="517" spans="1:40" ht="13.5" thickBot="1">
      <c r="A517" s="73">
        <v>586</v>
      </c>
      <c r="C517" s="74">
        <f>ROW()</f>
        <v>517</v>
      </c>
      <c r="D517" s="74">
        <f>INDEX(Table1[ROWID],A:A)</f>
        <v>581</v>
      </c>
      <c r="E517" s="74">
        <f>INDEX(Table1[//DBS],A:A)</f>
        <v>3152</v>
      </c>
      <c r="F517" s="74">
        <f>INDEX(Table1[HARGA_CONV],A:A)</f>
        <v>260000</v>
      </c>
      <c r="G517" s="74" t="str">
        <f>IF(INDEX(Table1[SALES_H],Table4[[#This Row],[ROWID]])=0,"",INDEX(Table1[SALES_H],Table4[[#This Row],[ROWID]]))</f>
        <v>G</v>
      </c>
      <c r="H517" s="74" t="str">
        <f>IF(Table4[[#This Row],[SALES]]="","",INDEX(SALES_DICT[2],MATCH(Table4[[#This Row],[SALES]],SALES_DICT[1],0)))</f>
        <v>G</v>
      </c>
      <c r="I517" s="75" t="str">
        <f>IF(INDEX(Table1[DISKON],A:A)=0,"",INDEX(Table1[DISKON],A:A))</f>
        <v/>
      </c>
      <c r="J517" s="75" t="str">
        <f>IF(INDEX(Table1[DISKON NOTA],A:A)=0,"",INDEX(Table1[DISKON NOTA],A:A))</f>
        <v/>
      </c>
      <c r="K517" s="7">
        <f>INDEX(Table1[ISI_CONV],A:A)</f>
        <v>3</v>
      </c>
      <c r="L517" s="76">
        <f>INDEX(Table1[NOTA TOKO],Table4[[#This Row],[ROWID]])</f>
        <v>3527</v>
      </c>
      <c r="M517" s="74" t="str">
        <f>Table4[[#This Row],[SALES DICT]]</f>
        <v>G</v>
      </c>
      <c r="N517" s="74" t="str">
        <f>INDEX(Table1[TOKO-KOTA_H],A:A)</f>
        <v>DEWI-KLATEN</v>
      </c>
      <c r="O517" s="74" t="str">
        <f>IF(INDEX(Table1[KODE BARANG],A:A)=0,"",INDEX(Table1[KODE BARANG],A:A))</f>
        <v>TAS-NB381</v>
      </c>
      <c r="P517" s="74" t="str">
        <f>INDEX(Table1[NAMA BARANG],A:A)</f>
        <v>TAS KARUNG 60X70 (6070)</v>
      </c>
      <c r="Q517" s="74" t="str">
        <f>INDEX(Table1[ADA DI DAFTAR STOCK?],A:A)</f>
        <v>ADA</v>
      </c>
      <c r="R517" s="71" t="str">
        <f>SUBSTITUTE(_xlfn.NUMBERVALUE(Table4[[#This Row],[JUMLAH]],",","."),",",".")</f>
        <v>3</v>
      </c>
      <c r="S517" s="74" t="str">
        <f>INDEX(Table1[SATUAN_CONV],A:A)</f>
        <v>LSN</v>
      </c>
      <c r="T517" s="10" t="str">
        <f>SUBSTITUTE(_xlfn.NUMBERVALUE(Table4[[#This Row],[HARGA]],",","."),",",".")</f>
        <v>260000</v>
      </c>
      <c r="U517" s="12" t="str">
        <f>SUBSTITUTE(Table4[[#This Row],[DISKON]],",",".")</f>
        <v/>
      </c>
      <c r="V517" s="77" t="str">
        <f>SUBSTITUTE(Table4[[#This Row],[DISKON NOTA]],",",".")</f>
        <v/>
      </c>
      <c r="W517" s="78">
        <f>INDEX(Table1[TANGGAL NOTA_H],A:A)</f>
        <v>45533</v>
      </c>
      <c r="X517" s="78" t="str">
        <f>IF(INDEX(Table1[TANGGAL GUDANG_H],A:A)="","",INDEX(Table1[TANGGAL GUDANG_H],A:A))</f>
        <v/>
      </c>
      <c r="Y517" s="78">
        <f>INDEX(Table1[TANGGAL UPDATE_H],A:A)</f>
        <v>45535</v>
      </c>
      <c r="Z517" s="74" t="str">
        <f>INDEX(Table1[KOMENTAR_H],A:A)</f>
        <v/>
      </c>
      <c r="AA517" s="74"/>
      <c r="AB517" s="74">
        <f>IF(Table4[[#This Row],[DISKON]]="",Table4[[#This Row],[HARGA]],Table4[[#This Row],[HARGA]]*Table4[[#This Row],[DISKON]])</f>
        <v>260000</v>
      </c>
      <c r="AC517" s="74">
        <f>Table4[[#This Row],[TATAL DISKON]]*Table4[[#This Row],[JUMLAH]]</f>
        <v>780000</v>
      </c>
      <c r="AD517" s="74" t="str">
        <f>CONCATENATE(Table4[[#This Row],[SALES_C]],Table4[[#This Row],[NOTA TOKO]])</f>
        <v>G3527</v>
      </c>
      <c r="AE517" s="74">
        <f>INDEX(Table1[I],'4'!A:A)</f>
        <v>0</v>
      </c>
      <c r="AF517" s="74" t="e">
        <f>IF(Table4[[#This Row],[Column2]]="","",MATCH(Table4[[#This Row],[Column2]],AM:AM,0))</f>
        <v>#N/A</v>
      </c>
      <c r="AG517" s="74" t="str">
        <f>CONCATENATE(Table4[[#This Row],[TOKO-KOTA]],"_",Table4[[#This Row],[NAMA BARANG]])</f>
        <v>DEWI-KLATEN_TAS KARUNG 60X70 (6070)</v>
      </c>
      <c r="AH517" s="74" t="str">
        <f>CONCATENATE(Table4[[#This Row],[CONCAT_TOKO KOTA + NAMA BARANG]],"_",Table4[[#This Row],[HARGA_C]])</f>
        <v>DEWI-KLATEN_TAS KARUNG 60X70 (6070)_260000</v>
      </c>
      <c r="AI517" s="74"/>
      <c r="AK517" s="9">
        <v>3011</v>
      </c>
      <c r="AL517" s="8" t="s">
        <v>6664</v>
      </c>
      <c r="AM517" t="str">
        <f t="shared" si="8"/>
        <v>G3011</v>
      </c>
      <c r="AN517" t="e">
        <f>IF(Table10[[#This Row],[Column3]]="","",MATCH(Table10[[#This Row],[Column3]],AD:AD,0))</f>
        <v>#N/A</v>
      </c>
    </row>
    <row r="518" spans="1:40" ht="13.5" thickBot="1">
      <c r="A518" s="73">
        <v>587</v>
      </c>
      <c r="C518" s="74">
        <f>ROW()</f>
        <v>518</v>
      </c>
      <c r="D518" s="74">
        <f>INDEX(Table1[ROWID],A:A)</f>
        <v>581</v>
      </c>
      <c r="E518" s="74">
        <f>INDEX(Table1[//DBS],A:A)</f>
        <v>2978</v>
      </c>
      <c r="F518" s="74">
        <f>INDEX(Table1[HARGA_CONV],A:A)</f>
        <v>187500</v>
      </c>
      <c r="G518" s="74" t="str">
        <f>IF(INDEX(Table1[SALES_H],Table4[[#This Row],[ROWID]])=0,"",INDEX(Table1[SALES_H],Table4[[#This Row],[ROWID]]))</f>
        <v>G</v>
      </c>
      <c r="H518" s="74" t="str">
        <f>IF(Table4[[#This Row],[SALES]]="","",INDEX(SALES_DICT[2],MATCH(Table4[[#This Row],[SALES]],SALES_DICT[1],0)))</f>
        <v>G</v>
      </c>
      <c r="I518" s="75" t="str">
        <f>IF(INDEX(Table1[DISKON],A:A)=0,"",INDEX(Table1[DISKON],A:A))</f>
        <v/>
      </c>
      <c r="J518" s="75" t="str">
        <f>IF(INDEX(Table1[DISKON NOTA],A:A)=0,"",INDEX(Table1[DISKON NOTA],A:A))</f>
        <v/>
      </c>
      <c r="K518" s="7">
        <f>INDEX(Table1[ISI_CONV],A:A)</f>
        <v>2</v>
      </c>
      <c r="L518" s="76">
        <f>INDEX(Table1[NOTA TOKO],Table4[[#This Row],[ROWID]])</f>
        <v>3527</v>
      </c>
      <c r="M518" s="74" t="str">
        <f>Table4[[#This Row],[SALES DICT]]</f>
        <v>G</v>
      </c>
      <c r="N518" s="74" t="str">
        <f>INDEX(Table1[TOKO-KOTA_H],A:A)</f>
        <v>DEWI-KLATEN</v>
      </c>
      <c r="O518" s="74" t="str">
        <f>IF(INDEX(Table1[KODE BARANG],A:A)=0,"",INDEX(Table1[KODE BARANG],A:A))</f>
        <v>TAS-NB169</v>
      </c>
      <c r="P518" s="74" t="str">
        <f>INDEX(Table1[NAMA BARANG],A:A)</f>
        <v>TAS KARUNG 50X55 (5055)</v>
      </c>
      <c r="Q518" s="74" t="str">
        <f>INDEX(Table1[ADA DI DAFTAR STOCK?],A:A)</f>
        <v>ADA</v>
      </c>
      <c r="R518" s="71" t="str">
        <f>SUBSTITUTE(_xlfn.NUMBERVALUE(Table4[[#This Row],[JUMLAH]],",","."),",",".")</f>
        <v>2</v>
      </c>
      <c r="S518" s="74" t="str">
        <f>INDEX(Table1[SATUAN_CONV],A:A)</f>
        <v>LSN</v>
      </c>
      <c r="T518" s="10" t="str">
        <f>SUBSTITUTE(_xlfn.NUMBERVALUE(Table4[[#This Row],[HARGA]],",","."),",",".")</f>
        <v>187500</v>
      </c>
      <c r="U518" s="12" t="str">
        <f>SUBSTITUTE(Table4[[#This Row],[DISKON]],",",".")</f>
        <v/>
      </c>
      <c r="V518" s="77" t="str">
        <f>SUBSTITUTE(Table4[[#This Row],[DISKON NOTA]],",",".")</f>
        <v/>
      </c>
      <c r="W518" s="78">
        <f>INDEX(Table1[TANGGAL NOTA_H],A:A)</f>
        <v>45533</v>
      </c>
      <c r="X518" s="78" t="str">
        <f>IF(INDEX(Table1[TANGGAL GUDANG_H],A:A)="","",INDEX(Table1[TANGGAL GUDANG_H],A:A))</f>
        <v/>
      </c>
      <c r="Y518" s="78">
        <f>INDEX(Table1[TANGGAL UPDATE_H],A:A)</f>
        <v>45535</v>
      </c>
      <c r="Z518" s="74" t="str">
        <f>INDEX(Table1[KOMENTAR_H],A:A)</f>
        <v/>
      </c>
      <c r="AA518" s="74"/>
      <c r="AB518" s="74">
        <f>IF(Table4[[#This Row],[DISKON]]="",Table4[[#This Row],[HARGA]],Table4[[#This Row],[HARGA]]*Table4[[#This Row],[DISKON]])</f>
        <v>187500</v>
      </c>
      <c r="AC518" s="74">
        <f>Table4[[#This Row],[TATAL DISKON]]*Table4[[#This Row],[JUMLAH]]</f>
        <v>375000</v>
      </c>
      <c r="AD518" s="74" t="str">
        <f>CONCATENATE(Table4[[#This Row],[SALES_C]],Table4[[#This Row],[NOTA TOKO]])</f>
        <v>G3527</v>
      </c>
      <c r="AE518" s="74">
        <f>INDEX(Table1[I],'4'!A:A)</f>
        <v>0</v>
      </c>
      <c r="AF518" s="74" t="e">
        <f>IF(Table4[[#This Row],[Column2]]="","",MATCH(Table4[[#This Row],[Column2]],AM:AM,0))</f>
        <v>#N/A</v>
      </c>
      <c r="AG518" s="74" t="str">
        <f>CONCATENATE(Table4[[#This Row],[TOKO-KOTA]],"_",Table4[[#This Row],[NAMA BARANG]])</f>
        <v>DEWI-KLATEN_TAS KARUNG 50X55 (5055)</v>
      </c>
      <c r="AH518" s="74" t="str">
        <f>CONCATENATE(Table4[[#This Row],[CONCAT_TOKO KOTA + NAMA BARANG]],"_",Table4[[#This Row],[HARGA_C]])</f>
        <v>DEWI-KLATEN_TAS KARUNG 50X55 (5055)_187500</v>
      </c>
      <c r="AI518" s="74"/>
      <c r="AK518" s="9">
        <v>3011</v>
      </c>
      <c r="AL518" s="8" t="s">
        <v>6664</v>
      </c>
      <c r="AM518" t="str">
        <f t="shared" si="8"/>
        <v>G3011</v>
      </c>
      <c r="AN518" t="e">
        <f>IF(Table10[[#This Row],[Column3]]="","",MATCH(Table10[[#This Row],[Column3]],AD:AD,0))</f>
        <v>#N/A</v>
      </c>
    </row>
    <row r="519" spans="1:40" ht="13.5" thickBot="1">
      <c r="A519" s="73">
        <v>588</v>
      </c>
      <c r="C519" s="74">
        <f>ROW()</f>
        <v>519</v>
      </c>
      <c r="D519" s="74">
        <f>INDEX(Table1[ROWID],A:A)</f>
        <v>581</v>
      </c>
      <c r="E519" s="74">
        <f>INDEX(Table1[//DBS],A:A)</f>
        <v>2755</v>
      </c>
      <c r="F519" s="74">
        <f>INDEX(Table1[HARGA_CONV],A:A)</f>
        <v>26500</v>
      </c>
      <c r="G519" s="74" t="str">
        <f>IF(INDEX(Table1[SALES_H],Table4[[#This Row],[ROWID]])=0,"",INDEX(Table1[SALES_H],Table4[[#This Row],[ROWID]]))</f>
        <v>G</v>
      </c>
      <c r="H519" s="74" t="str">
        <f>IF(Table4[[#This Row],[SALES]]="","",INDEX(SALES_DICT[2],MATCH(Table4[[#This Row],[SALES]],SALES_DICT[1],0)))</f>
        <v>G</v>
      </c>
      <c r="I519" s="75" t="str">
        <f>IF(INDEX(Table1[DISKON],A:A)=0,"",INDEX(Table1[DISKON],A:A))</f>
        <v/>
      </c>
      <c r="J519" s="75" t="str">
        <f>IF(INDEX(Table1[DISKON NOTA],A:A)=0,"",INDEX(Table1[DISKON NOTA],A:A))</f>
        <v/>
      </c>
      <c r="K519" s="7">
        <f>INDEX(Table1[ISI_CONV],A:A)</f>
        <v>10</v>
      </c>
      <c r="L519" s="76">
        <f>INDEX(Table1[NOTA TOKO],Table4[[#This Row],[ROWID]])</f>
        <v>3527</v>
      </c>
      <c r="M519" s="74" t="str">
        <f>Table4[[#This Row],[SALES DICT]]</f>
        <v>G</v>
      </c>
      <c r="N519" s="74" t="str">
        <f>INDEX(Table1[TOKO-KOTA_H],A:A)</f>
        <v>DEWI-KLATEN</v>
      </c>
      <c r="O519" s="74" t="str">
        <f>IF(INDEX(Table1[KODE BARANG],A:A)=0,"",INDEX(Table1[KODE BARANG],A:A))</f>
        <v>STB-TO17</v>
      </c>
      <c r="P519" s="74" t="str">
        <f>INDEX(Table1[NAMA BARANG],A:A)</f>
        <v>STABILLO TOZCHA TZ 8001</v>
      </c>
      <c r="Q519" s="74" t="str">
        <f>INDEX(Table1[ADA DI DAFTAR STOCK?],A:A)</f>
        <v>ADA</v>
      </c>
      <c r="R519" s="71" t="str">
        <f>SUBSTITUTE(_xlfn.NUMBERVALUE(Table4[[#This Row],[JUMLAH]],",","."),",",".")</f>
        <v>10</v>
      </c>
      <c r="S519" s="74" t="str">
        <f>INDEX(Table1[SATUAN_CONV],A:A)</f>
        <v>LSN</v>
      </c>
      <c r="T519" s="10" t="str">
        <f>SUBSTITUTE(_xlfn.NUMBERVALUE(Table4[[#This Row],[HARGA]],",","."),",",".")</f>
        <v>26500</v>
      </c>
      <c r="U519" s="12" t="str">
        <f>SUBSTITUTE(Table4[[#This Row],[DISKON]],",",".")</f>
        <v/>
      </c>
      <c r="V519" s="77" t="str">
        <f>SUBSTITUTE(Table4[[#This Row],[DISKON NOTA]],",",".")</f>
        <v/>
      </c>
      <c r="W519" s="78">
        <f>INDEX(Table1[TANGGAL NOTA_H],A:A)</f>
        <v>45533</v>
      </c>
      <c r="X519" s="78" t="str">
        <f>IF(INDEX(Table1[TANGGAL GUDANG_H],A:A)="","",INDEX(Table1[TANGGAL GUDANG_H],A:A))</f>
        <v/>
      </c>
      <c r="Y519" s="78">
        <f>INDEX(Table1[TANGGAL UPDATE_H],A:A)</f>
        <v>45535</v>
      </c>
      <c r="Z519" s="74" t="str">
        <f>INDEX(Table1[KOMENTAR_H],A:A)</f>
        <v/>
      </c>
      <c r="AA519" s="74"/>
      <c r="AB519" s="74">
        <f>IF(Table4[[#This Row],[DISKON]]="",Table4[[#This Row],[HARGA]],Table4[[#This Row],[HARGA]]*Table4[[#This Row],[DISKON]])</f>
        <v>26500</v>
      </c>
      <c r="AC519" s="74">
        <f>Table4[[#This Row],[TATAL DISKON]]*Table4[[#This Row],[JUMLAH]]</f>
        <v>265000</v>
      </c>
      <c r="AD519" s="74" t="str">
        <f>CONCATENATE(Table4[[#This Row],[SALES_C]],Table4[[#This Row],[NOTA TOKO]])</f>
        <v>G3527</v>
      </c>
      <c r="AE519" s="74">
        <f>INDEX(Table1[I],'4'!A:A)</f>
        <v>0</v>
      </c>
      <c r="AF519" s="74" t="e">
        <f>IF(Table4[[#This Row],[Column2]]="","",MATCH(Table4[[#This Row],[Column2]],AM:AM,0))</f>
        <v>#N/A</v>
      </c>
      <c r="AG519" s="74" t="str">
        <f>CONCATENATE(Table4[[#This Row],[TOKO-KOTA]],"_",Table4[[#This Row],[NAMA BARANG]])</f>
        <v>DEWI-KLATEN_STABILLO TOZCHA TZ 8001</v>
      </c>
      <c r="AH519" s="74" t="str">
        <f>CONCATENATE(Table4[[#This Row],[CONCAT_TOKO KOTA + NAMA BARANG]],"_",Table4[[#This Row],[HARGA_C]])</f>
        <v>DEWI-KLATEN_STABILLO TOZCHA TZ 8001_26500</v>
      </c>
      <c r="AI519" s="74"/>
      <c r="AK519" s="9">
        <v>3011</v>
      </c>
      <c r="AL519" s="8" t="s">
        <v>6664</v>
      </c>
      <c r="AM519" t="str">
        <f t="shared" si="8"/>
        <v>G3011</v>
      </c>
      <c r="AN519" t="e">
        <f>IF(Table10[[#This Row],[Column3]]="","",MATCH(Table10[[#This Row],[Column3]],AD:AD,0))</f>
        <v>#N/A</v>
      </c>
    </row>
    <row r="520" spans="1:40" ht="13.5" thickBot="1">
      <c r="A520" s="73">
        <v>589</v>
      </c>
      <c r="C520" s="74">
        <f>ROW()</f>
        <v>520</v>
      </c>
      <c r="D520" s="74">
        <f>INDEX(Table1[ROWID],A:A)</f>
        <v>581</v>
      </c>
      <c r="E520" s="74">
        <f>INDEX(Table1[//DBS],A:A)</f>
        <v>2756</v>
      </c>
      <c r="F520" s="74">
        <f>INDEX(Table1[HARGA_CONV],A:A)</f>
        <v>20000</v>
      </c>
      <c r="G520" s="74" t="str">
        <f>IF(INDEX(Table1[SALES_H],Table4[[#This Row],[ROWID]])=0,"",INDEX(Table1[SALES_H],Table4[[#This Row],[ROWID]]))</f>
        <v>G</v>
      </c>
      <c r="H520" s="74" t="str">
        <f>IF(Table4[[#This Row],[SALES]]="","",INDEX(SALES_DICT[2],MATCH(Table4[[#This Row],[SALES]],SALES_DICT[1],0)))</f>
        <v>G</v>
      </c>
      <c r="I520" s="75" t="str">
        <f>IF(INDEX(Table1[DISKON],A:A)=0,"",INDEX(Table1[DISKON],A:A))</f>
        <v/>
      </c>
      <c r="J520" s="75" t="str">
        <f>IF(INDEX(Table1[DISKON NOTA],A:A)=0,"",INDEX(Table1[DISKON NOTA],A:A))</f>
        <v/>
      </c>
      <c r="K520" s="7">
        <f>INDEX(Table1[ISI_CONV],A:A)</f>
        <v>10</v>
      </c>
      <c r="L520" s="76">
        <f>INDEX(Table1[NOTA TOKO],Table4[[#This Row],[ROWID]])</f>
        <v>3527</v>
      </c>
      <c r="M520" s="74" t="str">
        <f>Table4[[#This Row],[SALES DICT]]</f>
        <v>G</v>
      </c>
      <c r="N520" s="74" t="str">
        <f>INDEX(Table1[TOKO-KOTA_H],A:A)</f>
        <v>DEWI-KLATEN</v>
      </c>
      <c r="O520" s="74" t="str">
        <f>IF(INDEX(Table1[KODE BARANG],A:A)=0,"",INDEX(Table1[KODE BARANG],A:A))</f>
        <v>STB-VN18</v>
      </c>
      <c r="P520" s="74" t="str">
        <f>INDEX(Table1[NAMA BARANG],A:A)</f>
        <v>STABILLO VANCO 2W HL 219 ZENDI</v>
      </c>
      <c r="Q520" s="74" t="str">
        <f>INDEX(Table1[ADA DI DAFTAR STOCK?],A:A)</f>
        <v>ADA</v>
      </c>
      <c r="R520" s="71" t="str">
        <f>SUBSTITUTE(_xlfn.NUMBERVALUE(Table4[[#This Row],[JUMLAH]],",","."),",",".")</f>
        <v>10</v>
      </c>
      <c r="S520" s="74" t="str">
        <f>INDEX(Table1[SATUAN_CONV],A:A)</f>
        <v>LSN</v>
      </c>
      <c r="T520" s="10" t="str">
        <f>SUBSTITUTE(_xlfn.NUMBERVALUE(Table4[[#This Row],[HARGA]],",","."),",",".")</f>
        <v>20000</v>
      </c>
      <c r="U520" s="12" t="str">
        <f>SUBSTITUTE(Table4[[#This Row],[DISKON]],",",".")</f>
        <v/>
      </c>
      <c r="V520" s="77" t="str">
        <f>SUBSTITUTE(Table4[[#This Row],[DISKON NOTA]],",",".")</f>
        <v/>
      </c>
      <c r="W520" s="78">
        <f>INDEX(Table1[TANGGAL NOTA_H],A:A)</f>
        <v>45533</v>
      </c>
      <c r="X520" s="78" t="str">
        <f>IF(INDEX(Table1[TANGGAL GUDANG_H],A:A)="","",INDEX(Table1[TANGGAL GUDANG_H],A:A))</f>
        <v/>
      </c>
      <c r="Y520" s="78">
        <f>INDEX(Table1[TANGGAL UPDATE_H],A:A)</f>
        <v>45535</v>
      </c>
      <c r="Z520" s="74" t="str">
        <f>INDEX(Table1[KOMENTAR_H],A:A)</f>
        <v/>
      </c>
      <c r="AA520" s="74"/>
      <c r="AB520" s="74">
        <f>IF(Table4[[#This Row],[DISKON]]="",Table4[[#This Row],[HARGA]],Table4[[#This Row],[HARGA]]*Table4[[#This Row],[DISKON]])</f>
        <v>20000</v>
      </c>
      <c r="AC520" s="74">
        <f>Table4[[#This Row],[TATAL DISKON]]*Table4[[#This Row],[JUMLAH]]</f>
        <v>200000</v>
      </c>
      <c r="AD520" s="74" t="str">
        <f>CONCATENATE(Table4[[#This Row],[SALES_C]],Table4[[#This Row],[NOTA TOKO]])</f>
        <v>G3527</v>
      </c>
      <c r="AE520" s="74">
        <f>INDEX(Table1[I],'4'!A:A)</f>
        <v>0</v>
      </c>
      <c r="AF520" s="74" t="e">
        <f>IF(Table4[[#This Row],[Column2]]="","",MATCH(Table4[[#This Row],[Column2]],AM:AM,0))</f>
        <v>#N/A</v>
      </c>
      <c r="AG520" s="74" t="str">
        <f>CONCATENATE(Table4[[#This Row],[TOKO-KOTA]],"_",Table4[[#This Row],[NAMA BARANG]])</f>
        <v>DEWI-KLATEN_STABILLO VANCO 2W HL 219 ZENDI</v>
      </c>
      <c r="AH520" s="74" t="str">
        <f>CONCATENATE(Table4[[#This Row],[CONCAT_TOKO KOTA + NAMA BARANG]],"_",Table4[[#This Row],[HARGA_C]])</f>
        <v>DEWI-KLATEN_STABILLO VANCO 2W HL 219 ZENDI_20000</v>
      </c>
      <c r="AI520" s="74"/>
      <c r="AK520" s="9">
        <v>3011</v>
      </c>
      <c r="AL520" s="8" t="s">
        <v>6664</v>
      </c>
      <c r="AM520" t="str">
        <f t="shared" si="8"/>
        <v>G3011</v>
      </c>
      <c r="AN520" t="e">
        <f>IF(Table10[[#This Row],[Column3]]="","",MATCH(Table10[[#This Row],[Column3]],AD:AD,0))</f>
        <v>#N/A</v>
      </c>
    </row>
    <row r="521" spans="1:40" ht="13.5" thickBot="1">
      <c r="A521" s="73">
        <v>591</v>
      </c>
      <c r="C521" s="74">
        <f>ROW()</f>
        <v>521</v>
      </c>
      <c r="D521" s="74">
        <f>INDEX(Table1[ROWID],A:A)</f>
        <v>591</v>
      </c>
      <c r="E521" s="74">
        <f>INDEX(Table1[//DBS],A:A)</f>
        <v>1915</v>
      </c>
      <c r="F521" s="74">
        <f>INDEX(Table1[HARGA_CONV],A:A)</f>
        <v>75000</v>
      </c>
      <c r="G521" s="74" t="str">
        <f>IF(INDEX(Table1[SALES_H],Table4[[#This Row],[ROWID]])=0,"",INDEX(Table1[SALES_H],Table4[[#This Row],[ROWID]]))</f>
        <v>G</v>
      </c>
      <c r="H521" s="74" t="str">
        <f>IF(Table4[[#This Row],[SALES]]="","",INDEX(SALES_DICT[2],MATCH(Table4[[#This Row],[SALES]],SALES_DICT[1],0)))</f>
        <v>G</v>
      </c>
      <c r="I521" s="75" t="str">
        <f>IF(INDEX(Table1[DISKON],A:A)=0,"",INDEX(Table1[DISKON],A:A))</f>
        <v/>
      </c>
      <c r="J521" s="75" t="str">
        <f>IF(INDEX(Table1[DISKON NOTA],A:A)=0,"",INDEX(Table1[DISKON NOTA],A:A))</f>
        <v/>
      </c>
      <c r="K521" s="7">
        <f>INDEX(Table1[ISI_CONV],A:A)</f>
        <v>2</v>
      </c>
      <c r="L521" s="76">
        <f>INDEX(Table1[NOTA TOKO],Table4[[#This Row],[ROWID]])</f>
        <v>3528</v>
      </c>
      <c r="M521" s="74" t="str">
        <f>Table4[[#This Row],[SALES DICT]]</f>
        <v>G</v>
      </c>
      <c r="N521" s="74" t="str">
        <f>INDEX(Table1[TOKO-KOTA_H],A:A)</f>
        <v>SINAR BHAKTI-YOGYA</v>
      </c>
      <c r="O521" s="74" t="str">
        <f>IF(INDEX(Table1[KODE BARANG],A:A)=0,"",INDEX(Table1[KODE BARANG],A:A))</f>
        <v>MAP-EN192</v>
      </c>
      <c r="P521" s="74" t="str">
        <f>INDEX(Table1[NAMA BARANG],A:A)</f>
        <v>MAP ZIPPER JALA A5-A500 ENTER MERAH</v>
      </c>
      <c r="Q521" s="74" t="str">
        <f>INDEX(Table1[ADA DI DAFTAR STOCK?],A:A)</f>
        <v>ADA</v>
      </c>
      <c r="R521" s="71" t="str">
        <f>SUBSTITUTE(_xlfn.NUMBERVALUE(Table4[[#This Row],[JUMLAH]],",","."),",",".")</f>
        <v>2</v>
      </c>
      <c r="S521" s="74" t="str">
        <f>INDEX(Table1[SATUAN_CONV],A:A)</f>
        <v>LSN</v>
      </c>
      <c r="T521" s="10" t="str">
        <f>SUBSTITUTE(_xlfn.NUMBERVALUE(Table4[[#This Row],[HARGA]],",","."),",",".")</f>
        <v>75000</v>
      </c>
      <c r="U521" s="12" t="str">
        <f>SUBSTITUTE(Table4[[#This Row],[DISKON]],",",".")</f>
        <v/>
      </c>
      <c r="V521" s="77" t="str">
        <f>SUBSTITUTE(Table4[[#This Row],[DISKON NOTA]],",",".")</f>
        <v/>
      </c>
      <c r="W521" s="78">
        <f>INDEX(Table1[TANGGAL NOTA_H],A:A)</f>
        <v>45533</v>
      </c>
      <c r="X521" s="78" t="str">
        <f>IF(INDEX(Table1[TANGGAL GUDANG_H],A:A)="","",INDEX(Table1[TANGGAL GUDANG_H],A:A))</f>
        <v/>
      </c>
      <c r="Y521" s="78">
        <f>INDEX(Table1[TANGGAL UPDATE_H],A:A)</f>
        <v>45535</v>
      </c>
      <c r="Z521" s="74" t="str">
        <f>INDEX(Table1[KOMENTAR_H],A:A)</f>
        <v/>
      </c>
      <c r="AA521" s="74"/>
      <c r="AB521" s="74">
        <f>IF(Table4[[#This Row],[DISKON]]="",Table4[[#This Row],[HARGA]],Table4[[#This Row],[HARGA]]*Table4[[#This Row],[DISKON]])</f>
        <v>75000</v>
      </c>
      <c r="AC521" s="74">
        <f>Table4[[#This Row],[TATAL DISKON]]*Table4[[#This Row],[JUMLAH]]</f>
        <v>150000</v>
      </c>
      <c r="AD521" s="74" t="str">
        <f>CONCATENATE(Table4[[#This Row],[SALES_C]],Table4[[#This Row],[NOTA TOKO]])</f>
        <v>G3528</v>
      </c>
      <c r="AE521" s="74">
        <f>INDEX(Table1[I],'4'!A:A)</f>
        <v>0</v>
      </c>
      <c r="AF521" s="74" t="e">
        <f>IF(Table4[[#This Row],[Column2]]="","",MATCH(Table4[[#This Row],[Column2]],AM:AM,0))</f>
        <v>#N/A</v>
      </c>
      <c r="AG521" s="74" t="str">
        <f>CONCATENATE(Table4[[#This Row],[TOKO-KOTA]],"_",Table4[[#This Row],[NAMA BARANG]])</f>
        <v>SINAR BHAKTI-YOGYA_MAP ZIPPER JALA A5-A500 ENTER MERAH</v>
      </c>
      <c r="AH521" s="74" t="str">
        <f>CONCATENATE(Table4[[#This Row],[CONCAT_TOKO KOTA + NAMA BARANG]],"_",Table4[[#This Row],[HARGA_C]])</f>
        <v>SINAR BHAKTI-YOGYA_MAP ZIPPER JALA A5-A500 ENTER MERAH_75000</v>
      </c>
      <c r="AI521" s="74"/>
      <c r="AK521" s="9">
        <v>3011</v>
      </c>
      <c r="AL521" s="8" t="s">
        <v>6664</v>
      </c>
      <c r="AM521" t="str">
        <f t="shared" si="8"/>
        <v>G3011</v>
      </c>
      <c r="AN521" t="e">
        <f>IF(Table10[[#This Row],[Column3]]="","",MATCH(Table10[[#This Row],[Column3]],AD:AD,0))</f>
        <v>#N/A</v>
      </c>
    </row>
    <row r="522" spans="1:40" ht="13.5" thickBot="1">
      <c r="A522" s="73">
        <v>592</v>
      </c>
      <c r="C522" s="74">
        <f>ROW()</f>
        <v>522</v>
      </c>
      <c r="D522" s="74">
        <f>INDEX(Table1[ROWID],A:A)</f>
        <v>591</v>
      </c>
      <c r="E522" s="74">
        <f>INDEX(Table1[//DBS],A:A)</f>
        <v>1916</v>
      </c>
      <c r="F522" s="74">
        <f>INDEX(Table1[HARGA_CONV],A:A)</f>
        <v>75000</v>
      </c>
      <c r="G522" s="74" t="str">
        <f>IF(INDEX(Table1[SALES_H],Table4[[#This Row],[ROWID]])=0,"",INDEX(Table1[SALES_H],Table4[[#This Row],[ROWID]]))</f>
        <v>G</v>
      </c>
      <c r="H522" s="74" t="str">
        <f>IF(Table4[[#This Row],[SALES]]="","",INDEX(SALES_DICT[2],MATCH(Table4[[#This Row],[SALES]],SALES_DICT[1],0)))</f>
        <v>G</v>
      </c>
      <c r="I522" s="75" t="str">
        <f>IF(INDEX(Table1[DISKON],A:A)=0,"",INDEX(Table1[DISKON],A:A))</f>
        <v/>
      </c>
      <c r="J522" s="75" t="str">
        <f>IF(INDEX(Table1[DISKON NOTA],A:A)=0,"",INDEX(Table1[DISKON NOTA],A:A))</f>
        <v/>
      </c>
      <c r="K522" s="7">
        <f>INDEX(Table1[ISI_CONV],A:A)</f>
        <v>2</v>
      </c>
      <c r="L522" s="76">
        <f>INDEX(Table1[NOTA TOKO],Table4[[#This Row],[ROWID]])</f>
        <v>3528</v>
      </c>
      <c r="M522" s="74" t="str">
        <f>Table4[[#This Row],[SALES DICT]]</f>
        <v>G</v>
      </c>
      <c r="N522" s="74" t="str">
        <f>INDEX(Table1[TOKO-KOTA_H],A:A)</f>
        <v>SINAR BHAKTI-YOGYA</v>
      </c>
      <c r="O522" s="74" t="str">
        <f>IF(INDEX(Table1[KODE BARANG],A:A)=0,"",INDEX(Table1[KODE BARANG],A:A))</f>
        <v>MAP-EN193</v>
      </c>
      <c r="P522" s="74" t="str">
        <f>INDEX(Table1[NAMA BARANG],A:A)</f>
        <v>MAP ZIPPER JALA A5-A500 ENTER BIRU</v>
      </c>
      <c r="Q522" s="74" t="str">
        <f>INDEX(Table1[ADA DI DAFTAR STOCK?],A:A)</f>
        <v>ADA</v>
      </c>
      <c r="R522" s="71" t="str">
        <f>SUBSTITUTE(_xlfn.NUMBERVALUE(Table4[[#This Row],[JUMLAH]],",","."),",",".")</f>
        <v>2</v>
      </c>
      <c r="S522" s="74" t="str">
        <f>INDEX(Table1[SATUAN_CONV],A:A)</f>
        <v>LSN</v>
      </c>
      <c r="T522" s="10" t="str">
        <f>SUBSTITUTE(_xlfn.NUMBERVALUE(Table4[[#This Row],[HARGA]],",","."),",",".")</f>
        <v>75000</v>
      </c>
      <c r="U522" s="12" t="str">
        <f>SUBSTITUTE(Table4[[#This Row],[DISKON]],",",".")</f>
        <v/>
      </c>
      <c r="V522" s="77" t="str">
        <f>SUBSTITUTE(Table4[[#This Row],[DISKON NOTA]],",",".")</f>
        <v/>
      </c>
      <c r="W522" s="78">
        <f>INDEX(Table1[TANGGAL NOTA_H],A:A)</f>
        <v>45533</v>
      </c>
      <c r="X522" s="78" t="str">
        <f>IF(INDEX(Table1[TANGGAL GUDANG_H],A:A)="","",INDEX(Table1[TANGGAL GUDANG_H],A:A))</f>
        <v/>
      </c>
      <c r="Y522" s="78">
        <f>INDEX(Table1[TANGGAL UPDATE_H],A:A)</f>
        <v>45535</v>
      </c>
      <c r="Z522" s="74" t="str">
        <f>INDEX(Table1[KOMENTAR_H],A:A)</f>
        <v/>
      </c>
      <c r="AA522" s="74"/>
      <c r="AB522" s="74">
        <f>IF(Table4[[#This Row],[DISKON]]="",Table4[[#This Row],[HARGA]],Table4[[#This Row],[HARGA]]*Table4[[#This Row],[DISKON]])</f>
        <v>75000</v>
      </c>
      <c r="AC522" s="74">
        <f>Table4[[#This Row],[TATAL DISKON]]*Table4[[#This Row],[JUMLAH]]</f>
        <v>150000</v>
      </c>
      <c r="AD522" s="74" t="str">
        <f>CONCATENATE(Table4[[#This Row],[SALES_C]],Table4[[#This Row],[NOTA TOKO]])</f>
        <v>G3528</v>
      </c>
      <c r="AE522" s="74">
        <f>INDEX(Table1[I],'4'!A:A)</f>
        <v>0</v>
      </c>
      <c r="AF522" s="74" t="e">
        <f>IF(Table4[[#This Row],[Column2]]="","",MATCH(Table4[[#This Row],[Column2]],AM:AM,0))</f>
        <v>#N/A</v>
      </c>
      <c r="AG522" s="74" t="str">
        <f>CONCATENATE(Table4[[#This Row],[TOKO-KOTA]],"_",Table4[[#This Row],[NAMA BARANG]])</f>
        <v>SINAR BHAKTI-YOGYA_MAP ZIPPER JALA A5-A500 ENTER BIRU</v>
      </c>
      <c r="AH522" s="74" t="str">
        <f>CONCATENATE(Table4[[#This Row],[CONCAT_TOKO KOTA + NAMA BARANG]],"_",Table4[[#This Row],[HARGA_C]])</f>
        <v>SINAR BHAKTI-YOGYA_MAP ZIPPER JALA A5-A500 ENTER BIRU_75000</v>
      </c>
      <c r="AI522" s="74"/>
      <c r="AK522" s="9">
        <v>3011</v>
      </c>
      <c r="AL522" s="8" t="s">
        <v>6664</v>
      </c>
      <c r="AM522" t="str">
        <f t="shared" si="8"/>
        <v>G3011</v>
      </c>
      <c r="AN522" t="e">
        <f>IF(Table10[[#This Row],[Column3]]="","",MATCH(Table10[[#This Row],[Column3]],AD:AD,0))</f>
        <v>#N/A</v>
      </c>
    </row>
    <row r="523" spans="1:40" ht="13.5" thickBot="1">
      <c r="A523" s="73">
        <v>593</v>
      </c>
      <c r="C523" s="74">
        <f>ROW()</f>
        <v>523</v>
      </c>
      <c r="D523" s="74">
        <f>INDEX(Table1[ROWID],A:A)</f>
        <v>591</v>
      </c>
      <c r="E523" s="74">
        <f>INDEX(Table1[//DBS],A:A)</f>
        <v>1917</v>
      </c>
      <c r="F523" s="74">
        <f>INDEX(Table1[HARGA_CONV],A:A)</f>
        <v>75000</v>
      </c>
      <c r="G523" s="74" t="str">
        <f>IF(INDEX(Table1[SALES_H],Table4[[#This Row],[ROWID]])=0,"",INDEX(Table1[SALES_H],Table4[[#This Row],[ROWID]]))</f>
        <v>G</v>
      </c>
      <c r="H523" s="74" t="str">
        <f>IF(Table4[[#This Row],[SALES]]="","",INDEX(SALES_DICT[2],MATCH(Table4[[#This Row],[SALES]],SALES_DICT[1],0)))</f>
        <v>G</v>
      </c>
      <c r="I523" s="75" t="str">
        <f>IF(INDEX(Table1[DISKON],A:A)=0,"",INDEX(Table1[DISKON],A:A))</f>
        <v/>
      </c>
      <c r="J523" s="75" t="str">
        <f>IF(INDEX(Table1[DISKON NOTA],A:A)=0,"",INDEX(Table1[DISKON NOTA],A:A))</f>
        <v/>
      </c>
      <c r="K523" s="7">
        <f>INDEX(Table1[ISI_CONV],A:A)</f>
        <v>2</v>
      </c>
      <c r="L523" s="76">
        <f>INDEX(Table1[NOTA TOKO],Table4[[#This Row],[ROWID]])</f>
        <v>3528</v>
      </c>
      <c r="M523" s="74" t="str">
        <f>Table4[[#This Row],[SALES DICT]]</f>
        <v>G</v>
      </c>
      <c r="N523" s="74" t="str">
        <f>INDEX(Table1[TOKO-KOTA_H],A:A)</f>
        <v>SINAR BHAKTI-YOGYA</v>
      </c>
      <c r="O523" s="74" t="str">
        <f>IF(INDEX(Table1[KODE BARANG],A:A)=0,"",INDEX(Table1[KODE BARANG],A:A))</f>
        <v>MAP-EN194</v>
      </c>
      <c r="P523" s="74" t="str">
        <f>INDEX(Table1[NAMA BARANG],A:A)</f>
        <v>MAP ZIPPER JALA A5-A500 ENTER KUNING</v>
      </c>
      <c r="Q523" s="74" t="str">
        <f>INDEX(Table1[ADA DI DAFTAR STOCK?],A:A)</f>
        <v>ADA</v>
      </c>
      <c r="R523" s="71" t="str">
        <f>SUBSTITUTE(_xlfn.NUMBERVALUE(Table4[[#This Row],[JUMLAH]],",","."),",",".")</f>
        <v>2</v>
      </c>
      <c r="S523" s="74" t="str">
        <f>INDEX(Table1[SATUAN_CONV],A:A)</f>
        <v>LSN</v>
      </c>
      <c r="T523" s="10" t="str">
        <f>SUBSTITUTE(_xlfn.NUMBERVALUE(Table4[[#This Row],[HARGA]],",","."),",",".")</f>
        <v>75000</v>
      </c>
      <c r="U523" s="12" t="str">
        <f>SUBSTITUTE(Table4[[#This Row],[DISKON]],",",".")</f>
        <v/>
      </c>
      <c r="V523" s="77" t="str">
        <f>SUBSTITUTE(Table4[[#This Row],[DISKON NOTA]],",",".")</f>
        <v/>
      </c>
      <c r="W523" s="78">
        <f>INDEX(Table1[TANGGAL NOTA_H],A:A)</f>
        <v>45533</v>
      </c>
      <c r="X523" s="78" t="str">
        <f>IF(INDEX(Table1[TANGGAL GUDANG_H],A:A)="","",INDEX(Table1[TANGGAL GUDANG_H],A:A))</f>
        <v/>
      </c>
      <c r="Y523" s="78">
        <f>INDEX(Table1[TANGGAL UPDATE_H],A:A)</f>
        <v>45535</v>
      </c>
      <c r="Z523" s="74" t="str">
        <f>INDEX(Table1[KOMENTAR_H],A:A)</f>
        <v/>
      </c>
      <c r="AA523" s="74"/>
      <c r="AB523" s="74">
        <f>IF(Table4[[#This Row],[DISKON]]="",Table4[[#This Row],[HARGA]],Table4[[#This Row],[HARGA]]*Table4[[#This Row],[DISKON]])</f>
        <v>75000</v>
      </c>
      <c r="AC523" s="74">
        <f>Table4[[#This Row],[TATAL DISKON]]*Table4[[#This Row],[JUMLAH]]</f>
        <v>150000</v>
      </c>
      <c r="AD523" s="74" t="str">
        <f>CONCATENATE(Table4[[#This Row],[SALES_C]],Table4[[#This Row],[NOTA TOKO]])</f>
        <v>G3528</v>
      </c>
      <c r="AE523" s="74">
        <f>INDEX(Table1[I],'4'!A:A)</f>
        <v>0</v>
      </c>
      <c r="AF523" s="74" t="e">
        <f>IF(Table4[[#This Row],[Column2]]="","",MATCH(Table4[[#This Row],[Column2]],AM:AM,0))</f>
        <v>#N/A</v>
      </c>
      <c r="AG523" s="74" t="str">
        <f>CONCATENATE(Table4[[#This Row],[TOKO-KOTA]],"_",Table4[[#This Row],[NAMA BARANG]])</f>
        <v>SINAR BHAKTI-YOGYA_MAP ZIPPER JALA A5-A500 ENTER KUNING</v>
      </c>
      <c r="AH523" s="74" t="str">
        <f>CONCATENATE(Table4[[#This Row],[CONCAT_TOKO KOTA + NAMA BARANG]],"_",Table4[[#This Row],[HARGA_C]])</f>
        <v>SINAR BHAKTI-YOGYA_MAP ZIPPER JALA A5-A500 ENTER KUNING_75000</v>
      </c>
      <c r="AI523" s="74"/>
      <c r="AK523" s="9">
        <v>339</v>
      </c>
      <c r="AL523" s="8"/>
      <c r="AM523" t="str">
        <f t="shared" si="8"/>
        <v>339</v>
      </c>
      <c r="AN523" t="e">
        <f>IF(Table10[[#This Row],[Column3]]="","",MATCH(Table10[[#This Row],[Column3]],AD:AD,0))</f>
        <v>#N/A</v>
      </c>
    </row>
    <row r="524" spans="1:40" ht="13.5" thickBot="1">
      <c r="A524" s="73">
        <v>595</v>
      </c>
      <c r="C524" s="74">
        <f>ROW()</f>
        <v>524</v>
      </c>
      <c r="D524" s="74">
        <f>INDEX(Table1[ROWID],A:A)</f>
        <v>595</v>
      </c>
      <c r="E524" s="74">
        <f>INDEX(Table1[//DBS],A:A)</f>
        <v>2732</v>
      </c>
      <c r="F524" s="74">
        <f>INDEX(Table1[HARGA_CONV],A:A)</f>
        <v>17500</v>
      </c>
      <c r="G524" s="74" t="str">
        <f>IF(INDEX(Table1[SALES_H],Table4[[#This Row],[ROWID]])=0,"",INDEX(Table1[SALES_H],Table4[[#This Row],[ROWID]]))</f>
        <v/>
      </c>
      <c r="H524" s="74" t="str">
        <f>IF(Table4[[#This Row],[SALES]]="","",INDEX(SALES_DICT[2],MATCH(Table4[[#This Row],[SALES]],SALES_DICT[1],0)))</f>
        <v/>
      </c>
      <c r="I524" s="75" t="str">
        <f>IF(INDEX(Table1[DISKON],A:A)=0,"",INDEX(Table1[DISKON],A:A))</f>
        <v/>
      </c>
      <c r="J524" s="75" t="str">
        <f>IF(INDEX(Table1[DISKON NOTA],A:A)=0,"",INDEX(Table1[DISKON NOTA],A:A))</f>
        <v/>
      </c>
      <c r="K524" s="7">
        <f>INDEX(Table1[ISI_CONV],A:A)</f>
        <v>1</v>
      </c>
      <c r="L524" s="76">
        <f>INDEX(Table1[NOTA TOKO],Table4[[#This Row],[ROWID]])</f>
        <v>353</v>
      </c>
      <c r="M524" s="74" t="str">
        <f>Table4[[#This Row],[SALES DICT]]</f>
        <v/>
      </c>
      <c r="N524" s="74" t="str">
        <f>INDEX(Table1[TOKO-KOTA_H],A:A)</f>
        <v>CASH-SEMARANG</v>
      </c>
      <c r="O524" s="74" t="str">
        <f>IF(INDEX(Table1[KODE BARANG],A:A)=0,"",INDEX(Table1[KODE BARANG],A:A))</f>
        <v>SPI-TF13</v>
      </c>
      <c r="P524" s="74" t="str">
        <f>INDEX(Table1[NAMA BARANG],A:A)</f>
        <v>ACRYLIC MARKER TF-AM 301-12</v>
      </c>
      <c r="Q524" s="74" t="str">
        <f>INDEX(Table1[ADA DI DAFTAR STOCK?],A:A)</f>
        <v>ADA</v>
      </c>
      <c r="R524" s="71" t="str">
        <f>SUBSTITUTE(_xlfn.NUMBERVALUE(Table4[[#This Row],[JUMLAH]],",","."),",",".")</f>
        <v>1</v>
      </c>
      <c r="S524" s="74" t="str">
        <f>INDEX(Table1[SATUAN_CONV],A:A)</f>
        <v>SET</v>
      </c>
      <c r="T524" s="10" t="str">
        <f>SUBSTITUTE(_xlfn.NUMBERVALUE(Table4[[#This Row],[HARGA]],",","."),",",".")</f>
        <v>17500</v>
      </c>
      <c r="U524" s="12" t="str">
        <f>SUBSTITUTE(Table4[[#This Row],[DISKON]],",",".")</f>
        <v/>
      </c>
      <c r="V524" s="77" t="str">
        <f>SUBSTITUTE(Table4[[#This Row],[DISKON NOTA]],",",".")</f>
        <v/>
      </c>
      <c r="W524" s="78">
        <f>INDEX(Table1[TANGGAL NOTA_H],A:A)</f>
        <v>45533</v>
      </c>
      <c r="X524" s="78" t="str">
        <f>IF(INDEX(Table1[TANGGAL GUDANG_H],A:A)="","",INDEX(Table1[TANGGAL GUDANG_H],A:A))</f>
        <v/>
      </c>
      <c r="Y524" s="78">
        <f>INDEX(Table1[TANGGAL UPDATE_H],A:A)</f>
        <v>45535</v>
      </c>
      <c r="Z524" s="74" t="str">
        <f>INDEX(Table1[KOMENTAR_H],A:A)</f>
        <v/>
      </c>
      <c r="AA524" s="74"/>
      <c r="AB524" s="74">
        <f>IF(Table4[[#This Row],[DISKON]]="",Table4[[#This Row],[HARGA]],Table4[[#This Row],[HARGA]]*Table4[[#This Row],[DISKON]])</f>
        <v>17500</v>
      </c>
      <c r="AC524" s="74">
        <f>Table4[[#This Row],[TATAL DISKON]]*Table4[[#This Row],[JUMLAH]]</f>
        <v>17500</v>
      </c>
      <c r="AD524" s="74" t="str">
        <f>CONCATENATE(Table4[[#This Row],[SALES_C]],Table4[[#This Row],[NOTA TOKO]])</f>
        <v>353</v>
      </c>
      <c r="AE524" s="74">
        <f>INDEX(Table1[I],'4'!A:A)</f>
        <v>0</v>
      </c>
      <c r="AF524" s="74" t="e">
        <f>IF(Table4[[#This Row],[Column2]]="","",MATCH(Table4[[#This Row],[Column2]],AM:AM,0))</f>
        <v>#N/A</v>
      </c>
      <c r="AG524" s="74" t="str">
        <f>CONCATENATE(Table4[[#This Row],[TOKO-KOTA]],"_",Table4[[#This Row],[NAMA BARANG]])</f>
        <v>CASH-SEMARANG_ACRYLIC MARKER TF-AM 301-12</v>
      </c>
      <c r="AH524" s="74" t="str">
        <f>CONCATENATE(Table4[[#This Row],[CONCAT_TOKO KOTA + NAMA BARANG]],"_",Table4[[#This Row],[HARGA_C]])</f>
        <v>CASH-SEMARANG_ACRYLIC MARKER TF-AM 301-12_17500</v>
      </c>
      <c r="AI524" s="74"/>
      <c r="AK524" s="9">
        <v>2963</v>
      </c>
      <c r="AL524" s="8" t="s">
        <v>8476</v>
      </c>
      <c r="AM524" t="str">
        <f t="shared" si="8"/>
        <v>H2963</v>
      </c>
      <c r="AN524" t="e">
        <f>IF(Table10[[#This Row],[Column3]]="","",MATCH(Table10[[#This Row],[Column3]],AD:AD,0))</f>
        <v>#N/A</v>
      </c>
    </row>
    <row r="525" spans="1:40" ht="13.5" thickBot="1">
      <c r="A525" s="73">
        <v>597</v>
      </c>
      <c r="C525" s="74">
        <f>ROW()</f>
        <v>525</v>
      </c>
      <c r="D525" s="74">
        <f>INDEX(Table1[ROWID],A:A)</f>
        <v>597</v>
      </c>
      <c r="E525" s="74">
        <f>INDEX(Table1[//DBS],A:A)</f>
        <v>2777</v>
      </c>
      <c r="F525" s="74">
        <f>INDEX(Table1[HARGA_CONV],A:A)</f>
        <v>9500</v>
      </c>
      <c r="G525" s="74" t="str">
        <f>IF(INDEX(Table1[SALES_H],Table4[[#This Row],[ROWID]])=0,"",INDEX(Table1[SALES_H],Table4[[#This Row],[ROWID]]))</f>
        <v>G</v>
      </c>
      <c r="H525" s="74" t="str">
        <f>IF(Table4[[#This Row],[SALES]]="","",INDEX(SALES_DICT[2],MATCH(Table4[[#This Row],[SALES]],SALES_DICT[1],0)))</f>
        <v>G</v>
      </c>
      <c r="I525" s="75" t="str">
        <f>IF(INDEX(Table1[DISKON],A:A)=0,"",INDEX(Table1[DISKON],A:A))</f>
        <v/>
      </c>
      <c r="J525" s="75" t="str">
        <f>IF(INDEX(Table1[DISKON NOTA],A:A)=0,"",INDEX(Table1[DISKON NOTA],A:A))</f>
        <v/>
      </c>
      <c r="K525" s="7">
        <f>INDEX(Table1[ISI_CONV],A:A)</f>
        <v>48</v>
      </c>
      <c r="L525" s="76">
        <f>INDEX(Table1[NOTA TOKO],Table4[[#This Row],[ROWID]])</f>
        <v>3573</v>
      </c>
      <c r="M525" s="74" t="str">
        <f>Table4[[#This Row],[SALES DICT]]</f>
        <v>G</v>
      </c>
      <c r="N525" s="74" t="str">
        <f>INDEX(Table1[TOKO-KOTA_H],A:A)</f>
        <v>SINAR BHAKTI-YOGYA</v>
      </c>
      <c r="O525" s="74" t="str">
        <f>IF(INDEX(Table1[KODE BARANG],A:A)=0,"",INDEX(Table1[KODE BARANG],A:A))</f>
        <v>STC-IM3</v>
      </c>
      <c r="P525" s="74" t="str">
        <f>INDEX(Table1[NAMA BARANG],A:A)</f>
        <v>STICKY XTQ（333）</v>
      </c>
      <c r="Q525" s="74" t="str">
        <f>INDEX(Table1[ADA DI DAFTAR STOCK?],A:A)</f>
        <v>ADA</v>
      </c>
      <c r="R525" s="71" t="str">
        <f>SUBSTITUTE(_xlfn.NUMBERVALUE(Table4[[#This Row],[JUMLAH]],",","."),",",".")</f>
        <v>48</v>
      </c>
      <c r="S525" s="74" t="str">
        <f>INDEX(Table1[SATUAN_CONV],A:A)</f>
        <v>PCS</v>
      </c>
      <c r="T525" s="10" t="str">
        <f>SUBSTITUTE(_xlfn.NUMBERVALUE(Table4[[#This Row],[HARGA]],",","."),",",".")</f>
        <v>9500</v>
      </c>
      <c r="U525" s="12" t="str">
        <f>SUBSTITUTE(Table4[[#This Row],[DISKON]],",",".")</f>
        <v/>
      </c>
      <c r="V525" s="77" t="str">
        <f>SUBSTITUTE(Table4[[#This Row],[DISKON NOTA]],",",".")</f>
        <v/>
      </c>
      <c r="W525" s="78">
        <f>INDEX(Table1[TANGGAL NOTA_H],A:A)</f>
        <v>45533</v>
      </c>
      <c r="X525" s="78" t="str">
        <f>IF(INDEX(Table1[TANGGAL GUDANG_H],A:A)="","",INDEX(Table1[TANGGAL GUDANG_H],A:A))</f>
        <v/>
      </c>
      <c r="Y525" s="78">
        <f>INDEX(Table1[TANGGAL UPDATE_H],A:A)</f>
        <v>45535</v>
      </c>
      <c r="Z525" s="74" t="str">
        <f>INDEX(Table1[KOMENTAR_H],A:A)</f>
        <v/>
      </c>
      <c r="AA525" s="74"/>
      <c r="AB525" s="74">
        <f>IF(Table4[[#This Row],[DISKON]]="",Table4[[#This Row],[HARGA]],Table4[[#This Row],[HARGA]]*Table4[[#This Row],[DISKON]])</f>
        <v>9500</v>
      </c>
      <c r="AC525" s="74">
        <f>Table4[[#This Row],[TATAL DISKON]]*Table4[[#This Row],[JUMLAH]]</f>
        <v>456000</v>
      </c>
      <c r="AD525" s="74" t="str">
        <f>CONCATENATE(Table4[[#This Row],[SALES_C]],Table4[[#This Row],[NOTA TOKO]])</f>
        <v>G3573</v>
      </c>
      <c r="AE525" s="74">
        <f>INDEX(Table1[I],'4'!A:A)</f>
        <v>0</v>
      </c>
      <c r="AF525" s="74" t="e">
        <f>IF(Table4[[#This Row],[Column2]]="","",MATCH(Table4[[#This Row],[Column2]],AM:AM,0))</f>
        <v>#N/A</v>
      </c>
      <c r="AG525" s="74" t="str">
        <f>CONCATENATE(Table4[[#This Row],[TOKO-KOTA]],"_",Table4[[#This Row],[NAMA BARANG]])</f>
        <v>SINAR BHAKTI-YOGYA_STICKY XTQ（333）</v>
      </c>
      <c r="AH525" s="74" t="str">
        <f>CONCATENATE(Table4[[#This Row],[CONCAT_TOKO KOTA + NAMA BARANG]],"_",Table4[[#This Row],[HARGA_C]])</f>
        <v>SINAR BHAKTI-YOGYA_STICKY XTQ（333）_9500</v>
      </c>
      <c r="AI525" s="74"/>
      <c r="AK525" s="9">
        <v>2963</v>
      </c>
      <c r="AL525" s="8" t="s">
        <v>8476</v>
      </c>
      <c r="AM525" t="str">
        <f t="shared" si="8"/>
        <v>H2963</v>
      </c>
      <c r="AN525" t="e">
        <f>IF(Table10[[#This Row],[Column3]]="","",MATCH(Table10[[#This Row],[Column3]],AD:AD,0))</f>
        <v>#N/A</v>
      </c>
    </row>
    <row r="526" spans="1:40" ht="13.5" thickBot="1">
      <c r="A526" s="73">
        <v>598</v>
      </c>
      <c r="C526" s="74">
        <f>ROW()</f>
        <v>526</v>
      </c>
      <c r="D526" s="74">
        <f>INDEX(Table1[ROWID],A:A)</f>
        <v>597</v>
      </c>
      <c r="E526" s="74">
        <f>INDEX(Table1[//DBS],A:A)</f>
        <v>81</v>
      </c>
      <c r="F526" s="74">
        <f>INDEX(Table1[HARGA_CONV],A:A)</f>
        <v>100000</v>
      </c>
      <c r="G526" s="74" t="str">
        <f>IF(INDEX(Table1[SALES_H],Table4[[#This Row],[ROWID]])=0,"",INDEX(Table1[SALES_H],Table4[[#This Row],[ROWID]]))</f>
        <v>G</v>
      </c>
      <c r="H526" s="74" t="str">
        <f>IF(Table4[[#This Row],[SALES]]="","",INDEX(SALES_DICT[2],MATCH(Table4[[#This Row],[SALES]],SALES_DICT[1],0)))</f>
        <v>G</v>
      </c>
      <c r="I526" s="75" t="str">
        <f>IF(INDEX(Table1[DISKON],A:A)=0,"",INDEX(Table1[DISKON],A:A))</f>
        <v/>
      </c>
      <c r="J526" s="75" t="str">
        <f>IF(INDEX(Table1[DISKON NOTA],A:A)=0,"",INDEX(Table1[DISKON NOTA],A:A))</f>
        <v/>
      </c>
      <c r="K526" s="7">
        <f>INDEX(Table1[ISI_CONV],A:A)</f>
        <v>3</v>
      </c>
      <c r="L526" s="76">
        <f>INDEX(Table1[NOTA TOKO],Table4[[#This Row],[ROWID]])</f>
        <v>3573</v>
      </c>
      <c r="M526" s="74" t="str">
        <f>Table4[[#This Row],[SALES DICT]]</f>
        <v>G</v>
      </c>
      <c r="N526" s="74" t="str">
        <f>INDEX(Table1[TOKO-KOTA_H],A:A)</f>
        <v>SINAR BHAKTI-YOGYA</v>
      </c>
      <c r="O526" s="74" t="str">
        <f>IF(INDEX(Table1[KODE BARANG],A:A)=0,"",INDEX(Table1[KODE BARANG],A:A))</f>
        <v>ASA-NB6</v>
      </c>
      <c r="P526" s="74" t="str">
        <f>INDEX(Table1[NAMA BARANG],A:A)</f>
        <v>ASAHAN TOPLES 623 KUROMI (1 TOP=52 PCS)</v>
      </c>
      <c r="Q526" s="74" t="str">
        <f>INDEX(Table1[ADA DI DAFTAR STOCK?],A:A)</f>
        <v>ADA</v>
      </c>
      <c r="R526" s="71" t="str">
        <f>SUBSTITUTE(_xlfn.NUMBERVALUE(Table4[[#This Row],[JUMLAH]],",","."),",",".")</f>
        <v>3</v>
      </c>
      <c r="S526" s="74" t="str">
        <f>INDEX(Table1[SATUAN_CONV],A:A)</f>
        <v>TOP</v>
      </c>
      <c r="T526" s="10" t="str">
        <f>SUBSTITUTE(_xlfn.NUMBERVALUE(Table4[[#This Row],[HARGA]],",","."),",",".")</f>
        <v>100000</v>
      </c>
      <c r="U526" s="12" t="str">
        <f>SUBSTITUTE(Table4[[#This Row],[DISKON]],",",".")</f>
        <v/>
      </c>
      <c r="V526" s="77" t="str">
        <f>SUBSTITUTE(Table4[[#This Row],[DISKON NOTA]],",",".")</f>
        <v/>
      </c>
      <c r="W526" s="78">
        <f>INDEX(Table1[TANGGAL NOTA_H],A:A)</f>
        <v>45533</v>
      </c>
      <c r="X526" s="78" t="str">
        <f>IF(INDEX(Table1[TANGGAL GUDANG_H],A:A)="","",INDEX(Table1[TANGGAL GUDANG_H],A:A))</f>
        <v/>
      </c>
      <c r="Y526" s="78">
        <f>INDEX(Table1[TANGGAL UPDATE_H],A:A)</f>
        <v>45535</v>
      </c>
      <c r="Z526" s="74" t="str">
        <f>INDEX(Table1[KOMENTAR_H],A:A)</f>
        <v/>
      </c>
      <c r="AA526" s="74"/>
      <c r="AB526" s="74">
        <f>IF(Table4[[#This Row],[DISKON]]="",Table4[[#This Row],[HARGA]],Table4[[#This Row],[HARGA]]*Table4[[#This Row],[DISKON]])</f>
        <v>100000</v>
      </c>
      <c r="AC526" s="74">
        <f>Table4[[#This Row],[TATAL DISKON]]*Table4[[#This Row],[JUMLAH]]</f>
        <v>300000</v>
      </c>
      <c r="AD526" s="74" t="str">
        <f>CONCATENATE(Table4[[#This Row],[SALES_C]],Table4[[#This Row],[NOTA TOKO]])</f>
        <v>G3573</v>
      </c>
      <c r="AE526" s="74">
        <f>INDEX(Table1[I],'4'!A:A)</f>
        <v>0</v>
      </c>
      <c r="AF526" s="74" t="e">
        <f>IF(Table4[[#This Row],[Column2]]="","",MATCH(Table4[[#This Row],[Column2]],AM:AM,0))</f>
        <v>#N/A</v>
      </c>
      <c r="AG526" s="74" t="str">
        <f>CONCATENATE(Table4[[#This Row],[TOKO-KOTA]],"_",Table4[[#This Row],[NAMA BARANG]])</f>
        <v>SINAR BHAKTI-YOGYA_ASAHAN TOPLES 623 KUROMI (1 TOP=52 PCS)</v>
      </c>
      <c r="AH526" s="74" t="str">
        <f>CONCATENATE(Table4[[#This Row],[CONCAT_TOKO KOTA + NAMA BARANG]],"_",Table4[[#This Row],[HARGA_C]])</f>
        <v>SINAR BHAKTI-YOGYA_ASAHAN TOPLES 623 KUROMI (1 TOP=52 PCS)_100000</v>
      </c>
      <c r="AI526" s="74"/>
      <c r="AK526" s="9">
        <v>2963</v>
      </c>
      <c r="AL526" s="8" t="s">
        <v>8476</v>
      </c>
      <c r="AM526" t="str">
        <f t="shared" si="8"/>
        <v>H2963</v>
      </c>
      <c r="AN526" t="e">
        <f>IF(Table10[[#This Row],[Column3]]="","",MATCH(Table10[[#This Row],[Column3]],AD:AD,0))</f>
        <v>#N/A</v>
      </c>
    </row>
    <row r="527" spans="1:40" ht="13.5" thickBot="1">
      <c r="A527" s="73">
        <v>599</v>
      </c>
      <c r="C527" s="74">
        <f>ROW()</f>
        <v>527</v>
      </c>
      <c r="D527" s="74">
        <f>INDEX(Table1[ROWID],A:A)</f>
        <v>597</v>
      </c>
      <c r="E527" s="74">
        <f>INDEX(Table1[//DBS],A:A)</f>
        <v>2113</v>
      </c>
      <c r="F527" s="74">
        <f>INDEX(Table1[HARGA_CONV],A:A)</f>
        <v>25000</v>
      </c>
      <c r="G527" s="74" t="str">
        <f>IF(INDEX(Table1[SALES_H],Table4[[#This Row],[ROWID]])=0,"",INDEX(Table1[SALES_H],Table4[[#This Row],[ROWID]]))</f>
        <v>G</v>
      </c>
      <c r="H527" s="74" t="str">
        <f>IF(Table4[[#This Row],[SALES]]="","",INDEX(SALES_DICT[2],MATCH(Table4[[#This Row],[SALES]],SALES_DICT[1],0)))</f>
        <v>G</v>
      </c>
      <c r="I527" s="75" t="str">
        <f>IF(INDEX(Table1[DISKON],A:A)=0,"",INDEX(Table1[DISKON],A:A))</f>
        <v/>
      </c>
      <c r="J527" s="75" t="str">
        <f>IF(INDEX(Table1[DISKON NOTA],A:A)=0,"",INDEX(Table1[DISKON NOTA],A:A))</f>
        <v/>
      </c>
      <c r="K527" s="7">
        <f>INDEX(Table1[ISI_CONV],A:A)</f>
        <v>12</v>
      </c>
      <c r="L527" s="76">
        <f>INDEX(Table1[NOTA TOKO],Table4[[#This Row],[ROWID]])</f>
        <v>3573</v>
      </c>
      <c r="M527" s="74" t="str">
        <f>Table4[[#This Row],[SALES DICT]]</f>
        <v>G</v>
      </c>
      <c r="N527" s="74" t="str">
        <f>INDEX(Table1[TOKO-KOTA_H],A:A)</f>
        <v>SINAR BHAKTI-YOGYA</v>
      </c>
      <c r="O527" s="74" t="str">
        <f>IF(INDEX(Table1[KODE BARANG],A:A)=0,"",INDEX(Table1[KODE BARANG],A:A))</f>
        <v>NOT-IM49</v>
      </c>
      <c r="P527" s="74" t="str">
        <f>INDEX(Table1[NAMA BARANG],A:A)</f>
        <v>NOTEBOOK B1012 (A5）</v>
      </c>
      <c r="Q527" s="74" t="str">
        <f>INDEX(Table1[ADA DI DAFTAR STOCK?],A:A)</f>
        <v>ADA</v>
      </c>
      <c r="R527" s="71" t="str">
        <f>SUBSTITUTE(_xlfn.NUMBERVALUE(Table4[[#This Row],[JUMLAH]],",","."),",",".")</f>
        <v>12</v>
      </c>
      <c r="S527" s="74" t="str">
        <f>INDEX(Table1[SATUAN_CONV],A:A)</f>
        <v>PCS</v>
      </c>
      <c r="T527" s="10" t="str">
        <f>SUBSTITUTE(_xlfn.NUMBERVALUE(Table4[[#This Row],[HARGA]],",","."),",",".")</f>
        <v>25000</v>
      </c>
      <c r="U527" s="12" t="str">
        <f>SUBSTITUTE(Table4[[#This Row],[DISKON]],",",".")</f>
        <v/>
      </c>
      <c r="V527" s="77" t="str">
        <f>SUBSTITUTE(Table4[[#This Row],[DISKON NOTA]],",",".")</f>
        <v/>
      </c>
      <c r="W527" s="78">
        <f>INDEX(Table1[TANGGAL NOTA_H],A:A)</f>
        <v>45533</v>
      </c>
      <c r="X527" s="78" t="str">
        <f>IF(INDEX(Table1[TANGGAL GUDANG_H],A:A)="","",INDEX(Table1[TANGGAL GUDANG_H],A:A))</f>
        <v/>
      </c>
      <c r="Y527" s="78">
        <f>INDEX(Table1[TANGGAL UPDATE_H],A:A)</f>
        <v>45535</v>
      </c>
      <c r="Z527" s="74" t="str">
        <f>INDEX(Table1[KOMENTAR_H],A:A)</f>
        <v/>
      </c>
      <c r="AA527" s="74"/>
      <c r="AB527" s="74">
        <f>IF(Table4[[#This Row],[DISKON]]="",Table4[[#This Row],[HARGA]],Table4[[#This Row],[HARGA]]*Table4[[#This Row],[DISKON]])</f>
        <v>25000</v>
      </c>
      <c r="AC527" s="74">
        <f>Table4[[#This Row],[TATAL DISKON]]*Table4[[#This Row],[JUMLAH]]</f>
        <v>300000</v>
      </c>
      <c r="AD527" s="74" t="str">
        <f>CONCATENATE(Table4[[#This Row],[SALES_C]],Table4[[#This Row],[NOTA TOKO]])</f>
        <v>G3573</v>
      </c>
      <c r="AE527" s="74">
        <f>INDEX(Table1[I],'4'!A:A)</f>
        <v>0</v>
      </c>
      <c r="AF527" s="74" t="e">
        <f>IF(Table4[[#This Row],[Column2]]="","",MATCH(Table4[[#This Row],[Column2]],AM:AM,0))</f>
        <v>#N/A</v>
      </c>
      <c r="AG527" s="74" t="str">
        <f>CONCATENATE(Table4[[#This Row],[TOKO-KOTA]],"_",Table4[[#This Row],[NAMA BARANG]])</f>
        <v>SINAR BHAKTI-YOGYA_NOTEBOOK B1012 (A5）</v>
      </c>
      <c r="AH527" s="74" t="str">
        <f>CONCATENATE(Table4[[#This Row],[CONCAT_TOKO KOTA + NAMA BARANG]],"_",Table4[[#This Row],[HARGA_C]])</f>
        <v>SINAR BHAKTI-YOGYA_NOTEBOOK B1012 (A5）_25000</v>
      </c>
      <c r="AI527" s="74"/>
      <c r="AK527" s="9">
        <v>2963</v>
      </c>
      <c r="AL527" s="8" t="s">
        <v>8476</v>
      </c>
      <c r="AM527" t="str">
        <f t="shared" si="8"/>
        <v>H2963</v>
      </c>
      <c r="AN527" t="e">
        <f>IF(Table10[[#This Row],[Column3]]="","",MATCH(Table10[[#This Row],[Column3]],AD:AD,0))</f>
        <v>#N/A</v>
      </c>
    </row>
    <row r="528" spans="1:40" ht="13.5" thickBot="1">
      <c r="A528" s="73">
        <v>600</v>
      </c>
      <c r="C528" s="74">
        <f>ROW()</f>
        <v>528</v>
      </c>
      <c r="D528" s="74">
        <f>INDEX(Table1[ROWID],A:A)</f>
        <v>597</v>
      </c>
      <c r="E528" s="74">
        <f>INDEX(Table1[//DBS],A:A)</f>
        <v>1670</v>
      </c>
      <c r="F528" s="74">
        <f>INDEX(Table1[HARGA_CONV],A:A)</f>
        <v>325000</v>
      </c>
      <c r="G528" s="74" t="str">
        <f>IF(INDEX(Table1[SALES_H],Table4[[#This Row],[ROWID]])=0,"",INDEX(Table1[SALES_H],Table4[[#This Row],[ROWID]]))</f>
        <v>G</v>
      </c>
      <c r="H528" s="74" t="str">
        <f>IF(Table4[[#This Row],[SALES]]="","",INDEX(SALES_DICT[2],MATCH(Table4[[#This Row],[SALES]],SALES_DICT[1],0)))</f>
        <v>G</v>
      </c>
      <c r="I528" s="75" t="str">
        <f>IF(INDEX(Table1[DISKON],A:A)=0,"",INDEX(Table1[DISKON],A:A))</f>
        <v/>
      </c>
      <c r="J528" s="75" t="str">
        <f>IF(INDEX(Table1[DISKON NOTA],A:A)=0,"",INDEX(Table1[DISKON NOTA],A:A))</f>
        <v/>
      </c>
      <c r="K528" s="7">
        <f>INDEX(Table1[ISI_CONV],A:A)</f>
        <v>1</v>
      </c>
      <c r="L528" s="76">
        <f>INDEX(Table1[NOTA TOKO],Table4[[#This Row],[ROWID]])</f>
        <v>3573</v>
      </c>
      <c r="M528" s="74" t="str">
        <f>Table4[[#This Row],[SALES DICT]]</f>
        <v>G</v>
      </c>
      <c r="N528" s="74" t="str">
        <f>INDEX(Table1[TOKO-KOTA_H],A:A)</f>
        <v>SINAR BHAKTI-YOGYA</v>
      </c>
      <c r="O528" s="74" t="str">
        <f>IF(INDEX(Table1[KODE BARANG],A:A)=0,"",INDEX(Table1[KODE BARANG],A:A))</f>
        <v>MAG-IM5</v>
      </c>
      <c r="P528" s="74" t="str">
        <f>INDEX(Table1[NAMA BARANG],A:A)</f>
        <v>MAGNET 8016</v>
      </c>
      <c r="Q528" s="74" t="str">
        <f>INDEX(Table1[ADA DI DAFTAR STOCK?],A:A)</f>
        <v>ADA</v>
      </c>
      <c r="R528" s="71" t="str">
        <f>SUBSTITUTE(_xlfn.NUMBERVALUE(Table4[[#This Row],[JUMLAH]],",","."),",",".")</f>
        <v>1</v>
      </c>
      <c r="S528" s="74" t="str">
        <f>INDEX(Table1[SATUAN_CONV],A:A)</f>
        <v>LSN</v>
      </c>
      <c r="T528" s="10" t="str">
        <f>SUBSTITUTE(_xlfn.NUMBERVALUE(Table4[[#This Row],[HARGA]],",","."),",",".")</f>
        <v>325000</v>
      </c>
      <c r="U528" s="12" t="str">
        <f>SUBSTITUTE(Table4[[#This Row],[DISKON]],",",".")</f>
        <v/>
      </c>
      <c r="V528" s="77" t="str">
        <f>SUBSTITUTE(Table4[[#This Row],[DISKON NOTA]],",",".")</f>
        <v/>
      </c>
      <c r="W528" s="78">
        <f>INDEX(Table1[TANGGAL NOTA_H],A:A)</f>
        <v>45533</v>
      </c>
      <c r="X528" s="78" t="str">
        <f>IF(INDEX(Table1[TANGGAL GUDANG_H],A:A)="","",INDEX(Table1[TANGGAL GUDANG_H],A:A))</f>
        <v/>
      </c>
      <c r="Y528" s="78">
        <f>INDEX(Table1[TANGGAL UPDATE_H],A:A)</f>
        <v>45535</v>
      </c>
      <c r="Z528" s="74" t="str">
        <f>INDEX(Table1[KOMENTAR_H],A:A)</f>
        <v/>
      </c>
      <c r="AA528" s="74"/>
      <c r="AB528" s="74">
        <f>IF(Table4[[#This Row],[DISKON]]="",Table4[[#This Row],[HARGA]],Table4[[#This Row],[HARGA]]*Table4[[#This Row],[DISKON]])</f>
        <v>325000</v>
      </c>
      <c r="AC528" s="74">
        <f>Table4[[#This Row],[TATAL DISKON]]*Table4[[#This Row],[JUMLAH]]</f>
        <v>325000</v>
      </c>
      <c r="AD528" s="74" t="str">
        <f>CONCATENATE(Table4[[#This Row],[SALES_C]],Table4[[#This Row],[NOTA TOKO]])</f>
        <v>G3573</v>
      </c>
      <c r="AE528" s="74">
        <f>INDEX(Table1[I],'4'!A:A)</f>
        <v>0</v>
      </c>
      <c r="AF528" s="74" t="e">
        <f>IF(Table4[[#This Row],[Column2]]="","",MATCH(Table4[[#This Row],[Column2]],AM:AM,0))</f>
        <v>#N/A</v>
      </c>
      <c r="AG528" s="74" t="str">
        <f>CONCATENATE(Table4[[#This Row],[TOKO-KOTA]],"_",Table4[[#This Row],[NAMA BARANG]])</f>
        <v>SINAR BHAKTI-YOGYA_MAGNET 8016</v>
      </c>
      <c r="AH528" s="74" t="str">
        <f>CONCATENATE(Table4[[#This Row],[CONCAT_TOKO KOTA + NAMA BARANG]],"_",Table4[[#This Row],[HARGA_C]])</f>
        <v>SINAR BHAKTI-YOGYA_MAGNET 8016_325000</v>
      </c>
      <c r="AI528" s="74"/>
      <c r="AK528" s="9">
        <v>2963</v>
      </c>
      <c r="AL528" s="8" t="s">
        <v>8476</v>
      </c>
      <c r="AM528" t="str">
        <f t="shared" si="8"/>
        <v>H2963</v>
      </c>
      <c r="AN528" t="e">
        <f>IF(Table10[[#This Row],[Column3]]="","",MATCH(Table10[[#This Row],[Column3]],AD:AD,0))</f>
        <v>#N/A</v>
      </c>
    </row>
    <row r="529" spans="1:40" ht="13.5" thickBot="1">
      <c r="A529" s="73">
        <v>601</v>
      </c>
      <c r="C529" s="74">
        <f>ROW()</f>
        <v>529</v>
      </c>
      <c r="D529" s="74">
        <f>INDEX(Table1[ROWID],A:A)</f>
        <v>597</v>
      </c>
      <c r="E529" s="74">
        <f>INDEX(Table1[//DBS],A:A)</f>
        <v>2764</v>
      </c>
      <c r="F529" s="74">
        <f>INDEX(Table1[HARGA_CONV],A:A)</f>
        <v>5000</v>
      </c>
      <c r="G529" s="74" t="str">
        <f>IF(INDEX(Table1[SALES_H],Table4[[#This Row],[ROWID]])=0,"",INDEX(Table1[SALES_H],Table4[[#This Row],[ROWID]]))</f>
        <v>G</v>
      </c>
      <c r="H529" s="74" t="str">
        <f>IF(Table4[[#This Row],[SALES]]="","",INDEX(SALES_DICT[2],MATCH(Table4[[#This Row],[SALES]],SALES_DICT[1],0)))</f>
        <v>G</v>
      </c>
      <c r="I529" s="75" t="str">
        <f>IF(INDEX(Table1[DISKON],A:A)=0,"",INDEX(Table1[DISKON],A:A))</f>
        <v/>
      </c>
      <c r="J529" s="75" t="str">
        <f>IF(INDEX(Table1[DISKON NOTA],A:A)=0,"",INDEX(Table1[DISKON NOTA],A:A))</f>
        <v/>
      </c>
      <c r="K529" s="7">
        <f>INDEX(Table1[ISI_CONV],A:A)</f>
        <v>48</v>
      </c>
      <c r="L529" s="76">
        <f>INDEX(Table1[NOTA TOKO],Table4[[#This Row],[ROWID]])</f>
        <v>3573</v>
      </c>
      <c r="M529" s="74" t="str">
        <f>Table4[[#This Row],[SALES DICT]]</f>
        <v>G</v>
      </c>
      <c r="N529" s="74" t="str">
        <f>INDEX(Table1[TOKO-KOTA_H],A:A)</f>
        <v>SINAR BHAKTI-YOGYA</v>
      </c>
      <c r="O529" s="74" t="str">
        <f>IF(INDEX(Table1[KODE BARANG],A:A)=0,"",INDEX(Table1[KODE BARANG],A:A))</f>
        <v>STC-IM7</v>
      </c>
      <c r="P529" s="74" t="str">
        <f>INDEX(Table1[NAMA BARANG],A:A)</f>
        <v>STICKER XTQ-F</v>
      </c>
      <c r="Q529" s="74" t="str">
        <f>INDEX(Table1[ADA DI DAFTAR STOCK?],A:A)</f>
        <v>ADA</v>
      </c>
      <c r="R529" s="71" t="str">
        <f>SUBSTITUTE(_xlfn.NUMBERVALUE(Table4[[#This Row],[JUMLAH]],",","."),",",".")</f>
        <v>48</v>
      </c>
      <c r="S529" s="74" t="str">
        <f>INDEX(Table1[SATUAN_CONV],A:A)</f>
        <v>PCS</v>
      </c>
      <c r="T529" s="10" t="str">
        <f>SUBSTITUTE(_xlfn.NUMBERVALUE(Table4[[#This Row],[HARGA]],",","."),",",".")</f>
        <v>5000</v>
      </c>
      <c r="U529" s="12" t="str">
        <f>SUBSTITUTE(Table4[[#This Row],[DISKON]],",",".")</f>
        <v/>
      </c>
      <c r="V529" s="77" t="str">
        <f>SUBSTITUTE(Table4[[#This Row],[DISKON NOTA]],",",".")</f>
        <v/>
      </c>
      <c r="W529" s="78">
        <f>INDEX(Table1[TANGGAL NOTA_H],A:A)</f>
        <v>45533</v>
      </c>
      <c r="X529" s="78" t="str">
        <f>IF(INDEX(Table1[TANGGAL GUDANG_H],A:A)="","",INDEX(Table1[TANGGAL GUDANG_H],A:A))</f>
        <v/>
      </c>
      <c r="Y529" s="78">
        <f>INDEX(Table1[TANGGAL UPDATE_H],A:A)</f>
        <v>45535</v>
      </c>
      <c r="Z529" s="74" t="str">
        <f>INDEX(Table1[KOMENTAR_H],A:A)</f>
        <v/>
      </c>
      <c r="AA529" s="74"/>
      <c r="AB529" s="74">
        <f>IF(Table4[[#This Row],[DISKON]]="",Table4[[#This Row],[HARGA]],Table4[[#This Row],[HARGA]]*Table4[[#This Row],[DISKON]])</f>
        <v>5000</v>
      </c>
      <c r="AC529" s="74">
        <f>Table4[[#This Row],[TATAL DISKON]]*Table4[[#This Row],[JUMLAH]]</f>
        <v>240000</v>
      </c>
      <c r="AD529" s="74" t="str">
        <f>CONCATENATE(Table4[[#This Row],[SALES_C]],Table4[[#This Row],[NOTA TOKO]])</f>
        <v>G3573</v>
      </c>
      <c r="AE529" s="74">
        <f>INDEX(Table1[I],'4'!A:A)</f>
        <v>0</v>
      </c>
      <c r="AF529" s="74" t="e">
        <f>IF(Table4[[#This Row],[Column2]]="","",MATCH(Table4[[#This Row],[Column2]],AM:AM,0))</f>
        <v>#N/A</v>
      </c>
      <c r="AG529" s="74" t="str">
        <f>CONCATENATE(Table4[[#This Row],[TOKO-KOTA]],"_",Table4[[#This Row],[NAMA BARANG]])</f>
        <v>SINAR BHAKTI-YOGYA_STICKER XTQ-F</v>
      </c>
      <c r="AH529" s="74" t="str">
        <f>CONCATENATE(Table4[[#This Row],[CONCAT_TOKO KOTA + NAMA BARANG]],"_",Table4[[#This Row],[HARGA_C]])</f>
        <v>SINAR BHAKTI-YOGYA_STICKER XTQ-F_5000</v>
      </c>
      <c r="AI529" s="74"/>
      <c r="AK529" s="9">
        <v>2963</v>
      </c>
      <c r="AL529" s="8" t="s">
        <v>8476</v>
      </c>
      <c r="AM529" t="str">
        <f t="shared" si="8"/>
        <v>H2963</v>
      </c>
      <c r="AN529" t="e">
        <f>IF(Table10[[#This Row],[Column3]]="","",MATCH(Table10[[#This Row],[Column3]],AD:AD,0))</f>
        <v>#N/A</v>
      </c>
    </row>
    <row r="530" spans="1:40" ht="13.5" thickBot="1">
      <c r="A530" s="73">
        <v>602</v>
      </c>
      <c r="C530" s="74">
        <f>ROW()</f>
        <v>530</v>
      </c>
      <c r="D530" s="74">
        <f>INDEX(Table1[ROWID],A:A)</f>
        <v>597</v>
      </c>
      <c r="E530" s="74">
        <f>INDEX(Table1[//DBS],A:A)</f>
        <v>1515</v>
      </c>
      <c r="F530" s="74">
        <f>INDEX(Table1[HARGA_CONV],A:A)</f>
        <v>1250</v>
      </c>
      <c r="G530" s="74" t="str">
        <f>IF(INDEX(Table1[SALES_H],Table4[[#This Row],[ROWID]])=0,"",INDEX(Table1[SALES_H],Table4[[#This Row],[ROWID]]))</f>
        <v>G</v>
      </c>
      <c r="H530" s="74" t="str">
        <f>IF(Table4[[#This Row],[SALES]]="","",INDEX(SALES_DICT[2],MATCH(Table4[[#This Row],[SALES]],SALES_DICT[1],0)))</f>
        <v>G</v>
      </c>
      <c r="I530" s="75" t="str">
        <f>IF(INDEX(Table1[DISKON],A:A)=0,"",INDEX(Table1[DISKON],A:A))</f>
        <v/>
      </c>
      <c r="J530" s="75" t="str">
        <f>IF(INDEX(Table1[DISKON NOTA],A:A)=0,"",INDEX(Table1[DISKON NOTA],A:A))</f>
        <v/>
      </c>
      <c r="K530" s="7">
        <f>INDEX(Table1[ISI_CONV],A:A)</f>
        <v>144</v>
      </c>
      <c r="L530" s="76">
        <f>INDEX(Table1[NOTA TOKO],Table4[[#This Row],[ROWID]])</f>
        <v>3573</v>
      </c>
      <c r="M530" s="74" t="str">
        <f>Table4[[#This Row],[SALES DICT]]</f>
        <v>G</v>
      </c>
      <c r="N530" s="74" t="str">
        <f>INDEX(Table1[TOKO-KOTA_H],A:A)</f>
        <v>SINAR BHAKTI-YOGYA</v>
      </c>
      <c r="O530" s="74" t="str">
        <f>IF(INDEX(Table1[KODE BARANG],A:A)=0,"",INDEX(Table1[KODE BARANG],A:A))</f>
        <v>KUA-IM51</v>
      </c>
      <c r="P530" s="74" t="str">
        <f>INDEX(Table1[NAMA BARANG],A:A)</f>
        <v>KUAS 251-3 PAGODA</v>
      </c>
      <c r="Q530" s="74" t="str">
        <f>INDEX(Table1[ADA DI DAFTAR STOCK?],A:A)</f>
        <v>ADA</v>
      </c>
      <c r="R530" s="71" t="str">
        <f>SUBSTITUTE(_xlfn.NUMBERVALUE(Table4[[#This Row],[JUMLAH]],",","."),",",".")</f>
        <v>144</v>
      </c>
      <c r="S530" s="74" t="str">
        <f>INDEX(Table1[SATUAN_CONV],A:A)</f>
        <v>PCS</v>
      </c>
      <c r="T530" s="10" t="str">
        <f>SUBSTITUTE(_xlfn.NUMBERVALUE(Table4[[#This Row],[HARGA]],",","."),",",".")</f>
        <v>1250</v>
      </c>
      <c r="U530" s="12" t="str">
        <f>SUBSTITUTE(Table4[[#This Row],[DISKON]],",",".")</f>
        <v/>
      </c>
      <c r="V530" s="77" t="str">
        <f>SUBSTITUTE(Table4[[#This Row],[DISKON NOTA]],",",".")</f>
        <v/>
      </c>
      <c r="W530" s="78">
        <f>INDEX(Table1[TANGGAL NOTA_H],A:A)</f>
        <v>45533</v>
      </c>
      <c r="X530" s="78" t="str">
        <f>IF(INDEX(Table1[TANGGAL GUDANG_H],A:A)="","",INDEX(Table1[TANGGAL GUDANG_H],A:A))</f>
        <v/>
      </c>
      <c r="Y530" s="78">
        <f>INDEX(Table1[TANGGAL UPDATE_H],A:A)</f>
        <v>45535</v>
      </c>
      <c r="Z530" s="74" t="str">
        <f>INDEX(Table1[KOMENTAR_H],A:A)</f>
        <v/>
      </c>
      <c r="AA530" s="74"/>
      <c r="AB530" s="74">
        <f>IF(Table4[[#This Row],[DISKON]]="",Table4[[#This Row],[HARGA]],Table4[[#This Row],[HARGA]]*Table4[[#This Row],[DISKON]])</f>
        <v>1250</v>
      </c>
      <c r="AC530" s="74">
        <f>Table4[[#This Row],[TATAL DISKON]]*Table4[[#This Row],[JUMLAH]]</f>
        <v>180000</v>
      </c>
      <c r="AD530" s="74" t="str">
        <f>CONCATENATE(Table4[[#This Row],[SALES_C]],Table4[[#This Row],[NOTA TOKO]])</f>
        <v>G3573</v>
      </c>
      <c r="AE530" s="74">
        <f>INDEX(Table1[I],'4'!A:A)</f>
        <v>0</v>
      </c>
      <c r="AF530" s="74" t="e">
        <f>IF(Table4[[#This Row],[Column2]]="","",MATCH(Table4[[#This Row],[Column2]],AM:AM,0))</f>
        <v>#N/A</v>
      </c>
      <c r="AG530" s="74" t="str">
        <f>CONCATENATE(Table4[[#This Row],[TOKO-KOTA]],"_",Table4[[#This Row],[NAMA BARANG]])</f>
        <v>SINAR BHAKTI-YOGYA_KUAS 251-3 PAGODA</v>
      </c>
      <c r="AH530" s="74" t="str">
        <f>CONCATENATE(Table4[[#This Row],[CONCAT_TOKO KOTA + NAMA BARANG]],"_",Table4[[#This Row],[HARGA_C]])</f>
        <v>SINAR BHAKTI-YOGYA_KUAS 251-3 PAGODA_1250</v>
      </c>
      <c r="AI530" s="74"/>
      <c r="AK530" s="9">
        <v>2963</v>
      </c>
      <c r="AL530" s="8" t="s">
        <v>8476</v>
      </c>
      <c r="AM530" t="str">
        <f t="shared" si="8"/>
        <v>H2963</v>
      </c>
      <c r="AN530" t="e">
        <f>IF(Table10[[#This Row],[Column3]]="","",MATCH(Table10[[#This Row],[Column3]],AD:AD,0))</f>
        <v>#N/A</v>
      </c>
    </row>
    <row r="531" spans="1:40" ht="13.5" thickBot="1">
      <c r="A531" s="73">
        <v>603</v>
      </c>
      <c r="C531" s="74">
        <f>ROW()</f>
        <v>531</v>
      </c>
      <c r="D531" s="74">
        <f>INDEX(Table1[ROWID],A:A)</f>
        <v>597</v>
      </c>
      <c r="E531" s="74">
        <f>INDEX(Table1[//DBS],A:A)</f>
        <v>80</v>
      </c>
      <c r="F531" s="74">
        <f>INDEX(Table1[HARGA_CONV],A:A)</f>
        <v>75000</v>
      </c>
      <c r="G531" s="74" t="str">
        <f>IF(INDEX(Table1[SALES_H],Table4[[#This Row],[ROWID]])=0,"",INDEX(Table1[SALES_H],Table4[[#This Row],[ROWID]]))</f>
        <v>G</v>
      </c>
      <c r="H531" s="74" t="str">
        <f>IF(Table4[[#This Row],[SALES]]="","",INDEX(SALES_DICT[2],MATCH(Table4[[#This Row],[SALES]],SALES_DICT[1],0)))</f>
        <v>G</v>
      </c>
      <c r="I531" s="75" t="str">
        <f>IF(INDEX(Table1[DISKON],A:A)=0,"",INDEX(Table1[DISKON],A:A))</f>
        <v/>
      </c>
      <c r="J531" s="75" t="str">
        <f>IF(INDEX(Table1[DISKON NOTA],A:A)=0,"",INDEX(Table1[DISKON NOTA],A:A))</f>
        <v/>
      </c>
      <c r="K531" s="7">
        <f>INDEX(Table1[ISI_CONV],A:A)</f>
        <v>3</v>
      </c>
      <c r="L531" s="76">
        <f>INDEX(Table1[NOTA TOKO],Table4[[#This Row],[ROWID]])</f>
        <v>3573</v>
      </c>
      <c r="M531" s="74" t="str">
        <f>Table4[[#This Row],[SALES DICT]]</f>
        <v>G</v>
      </c>
      <c r="N531" s="74" t="str">
        <f>INDEX(Table1[TOKO-KOTA_H],A:A)</f>
        <v>SINAR BHAKTI-YOGYA</v>
      </c>
      <c r="O531" s="74" t="str">
        <f>IF(INDEX(Table1[KODE BARANG],A:A)=0,"",INDEX(Table1[KODE BARANG],A:A))</f>
        <v>ASA-NB5</v>
      </c>
      <c r="P531" s="74" t="str">
        <f>INDEX(Table1[NAMA BARANG],A:A)</f>
        <v>ASAHAN TOPLES 158 SANRIO (1 TOP=36 PCS)</v>
      </c>
      <c r="Q531" s="74" t="str">
        <f>INDEX(Table1[ADA DI DAFTAR STOCK?],A:A)</f>
        <v>ADA</v>
      </c>
      <c r="R531" s="71" t="str">
        <f>SUBSTITUTE(_xlfn.NUMBERVALUE(Table4[[#This Row],[JUMLAH]],",","."),",",".")</f>
        <v>3</v>
      </c>
      <c r="S531" s="74" t="str">
        <f>INDEX(Table1[SATUAN_CONV],A:A)</f>
        <v>TOP</v>
      </c>
      <c r="T531" s="10" t="str">
        <f>SUBSTITUTE(_xlfn.NUMBERVALUE(Table4[[#This Row],[HARGA]],",","."),",",".")</f>
        <v>75000</v>
      </c>
      <c r="U531" s="12" t="str">
        <f>SUBSTITUTE(Table4[[#This Row],[DISKON]],",",".")</f>
        <v/>
      </c>
      <c r="V531" s="77" t="str">
        <f>SUBSTITUTE(Table4[[#This Row],[DISKON NOTA]],",",".")</f>
        <v/>
      </c>
      <c r="W531" s="78">
        <f>INDEX(Table1[TANGGAL NOTA_H],A:A)</f>
        <v>45533</v>
      </c>
      <c r="X531" s="78" t="str">
        <f>IF(INDEX(Table1[TANGGAL GUDANG_H],A:A)="","",INDEX(Table1[TANGGAL GUDANG_H],A:A))</f>
        <v/>
      </c>
      <c r="Y531" s="78">
        <f>INDEX(Table1[TANGGAL UPDATE_H],A:A)</f>
        <v>45535</v>
      </c>
      <c r="Z531" s="74" t="str">
        <f>INDEX(Table1[KOMENTAR_H],A:A)</f>
        <v/>
      </c>
      <c r="AA531" s="74"/>
      <c r="AB531" s="74">
        <f>IF(Table4[[#This Row],[DISKON]]="",Table4[[#This Row],[HARGA]],Table4[[#This Row],[HARGA]]*Table4[[#This Row],[DISKON]])</f>
        <v>75000</v>
      </c>
      <c r="AC531" s="74">
        <f>Table4[[#This Row],[TATAL DISKON]]*Table4[[#This Row],[JUMLAH]]</f>
        <v>225000</v>
      </c>
      <c r="AD531" s="74" t="str">
        <f>CONCATENATE(Table4[[#This Row],[SALES_C]],Table4[[#This Row],[NOTA TOKO]])</f>
        <v>G3573</v>
      </c>
      <c r="AE531" s="74">
        <f>INDEX(Table1[I],'4'!A:A)</f>
        <v>0</v>
      </c>
      <c r="AF531" s="74" t="e">
        <f>IF(Table4[[#This Row],[Column2]]="","",MATCH(Table4[[#This Row],[Column2]],AM:AM,0))</f>
        <v>#N/A</v>
      </c>
      <c r="AG531" s="74" t="str">
        <f>CONCATENATE(Table4[[#This Row],[TOKO-KOTA]],"_",Table4[[#This Row],[NAMA BARANG]])</f>
        <v>SINAR BHAKTI-YOGYA_ASAHAN TOPLES 158 SANRIO (1 TOP=36 PCS)</v>
      </c>
      <c r="AH531" s="74" t="str">
        <f>CONCATENATE(Table4[[#This Row],[CONCAT_TOKO KOTA + NAMA BARANG]],"_",Table4[[#This Row],[HARGA_C]])</f>
        <v>SINAR BHAKTI-YOGYA_ASAHAN TOPLES 158 SANRIO (1 TOP=36 PCS)_75000</v>
      </c>
      <c r="AI531" s="74"/>
      <c r="AK531" s="9">
        <v>2963</v>
      </c>
      <c r="AL531" s="8" t="s">
        <v>8476</v>
      </c>
      <c r="AM531" t="str">
        <f t="shared" si="8"/>
        <v>H2963</v>
      </c>
      <c r="AN531" t="e">
        <f>IF(Table10[[#This Row],[Column3]]="","",MATCH(Table10[[#This Row],[Column3]],AD:AD,0))</f>
        <v>#N/A</v>
      </c>
    </row>
    <row r="532" spans="1:40" ht="13.5" thickBot="1">
      <c r="A532" s="73">
        <v>604</v>
      </c>
      <c r="C532" s="74">
        <f>ROW()</f>
        <v>532</v>
      </c>
      <c r="D532" s="74">
        <f>INDEX(Table1[ROWID],A:A)</f>
        <v>597</v>
      </c>
      <c r="E532" s="74">
        <f>INDEX(Table1[//DBS],A:A)</f>
        <v>62</v>
      </c>
      <c r="F532" s="74">
        <f>INDEX(Table1[HARGA_CONV],A:A)</f>
        <v>13500</v>
      </c>
      <c r="G532" s="74" t="str">
        <f>IF(INDEX(Table1[SALES_H],Table4[[#This Row],[ROWID]])=0,"",INDEX(Table1[SALES_H],Table4[[#This Row],[ROWID]]))</f>
        <v>G</v>
      </c>
      <c r="H532" s="74" t="str">
        <f>IF(Table4[[#This Row],[SALES]]="","",INDEX(SALES_DICT[2],MATCH(Table4[[#This Row],[SALES]],SALES_DICT[1],0)))</f>
        <v>G</v>
      </c>
      <c r="I532" s="75" t="str">
        <f>IF(INDEX(Table1[DISKON],A:A)=0,"",INDEX(Table1[DISKON],A:A))</f>
        <v/>
      </c>
      <c r="J532" s="75" t="str">
        <f>IF(INDEX(Table1[DISKON NOTA],A:A)=0,"",INDEX(Table1[DISKON NOTA],A:A))</f>
        <v/>
      </c>
      <c r="K532" s="7">
        <f>INDEX(Table1[ISI_CONV],A:A)</f>
        <v>12</v>
      </c>
      <c r="L532" s="76">
        <f>INDEX(Table1[NOTA TOKO],Table4[[#This Row],[ROWID]])</f>
        <v>3573</v>
      </c>
      <c r="M532" s="74" t="str">
        <f>Table4[[#This Row],[SALES DICT]]</f>
        <v>G</v>
      </c>
      <c r="N532" s="74" t="str">
        <f>INDEX(Table1[TOKO-KOTA_H],A:A)</f>
        <v>SINAR BHAKTI-YOGYA</v>
      </c>
      <c r="O532" s="74" t="str">
        <f>IF(INDEX(Table1[KODE BARANG],A:A)=0,"",INDEX(Table1[KODE BARANG],A:A))</f>
        <v>AGE-NB13</v>
      </c>
      <c r="P532" s="74" t="str">
        <f>INDEX(Table1[NAMA BARANG],A:A)</f>
        <v>AGENDA PRO DELUXE PC-121 WK KECIL</v>
      </c>
      <c r="Q532" s="74" t="str">
        <f>INDEX(Table1[ADA DI DAFTAR STOCK?],A:A)</f>
        <v>ADA</v>
      </c>
      <c r="R532" s="71" t="str">
        <f>SUBSTITUTE(_xlfn.NUMBERVALUE(Table4[[#This Row],[JUMLAH]],",","."),",",".")</f>
        <v>12</v>
      </c>
      <c r="S532" s="74" t="str">
        <f>INDEX(Table1[SATUAN_CONV],A:A)</f>
        <v>PCS</v>
      </c>
      <c r="T532" s="10" t="str">
        <f>SUBSTITUTE(_xlfn.NUMBERVALUE(Table4[[#This Row],[HARGA]],",","."),",",".")</f>
        <v>13500</v>
      </c>
      <c r="U532" s="12" t="str">
        <f>SUBSTITUTE(Table4[[#This Row],[DISKON]],",",".")</f>
        <v/>
      </c>
      <c r="V532" s="77" t="str">
        <f>SUBSTITUTE(Table4[[#This Row],[DISKON NOTA]],",",".")</f>
        <v/>
      </c>
      <c r="W532" s="78">
        <f>INDEX(Table1[TANGGAL NOTA_H],A:A)</f>
        <v>45533</v>
      </c>
      <c r="X532" s="78" t="str">
        <f>IF(INDEX(Table1[TANGGAL GUDANG_H],A:A)="","",INDEX(Table1[TANGGAL GUDANG_H],A:A))</f>
        <v/>
      </c>
      <c r="Y532" s="78">
        <f>INDEX(Table1[TANGGAL UPDATE_H],A:A)</f>
        <v>45535</v>
      </c>
      <c r="Z532" s="74" t="str">
        <f>INDEX(Table1[KOMENTAR_H],A:A)</f>
        <v/>
      </c>
      <c r="AA532" s="74"/>
      <c r="AB532" s="74">
        <f>IF(Table4[[#This Row],[DISKON]]="",Table4[[#This Row],[HARGA]],Table4[[#This Row],[HARGA]]*Table4[[#This Row],[DISKON]])</f>
        <v>13500</v>
      </c>
      <c r="AC532" s="74">
        <f>Table4[[#This Row],[TATAL DISKON]]*Table4[[#This Row],[JUMLAH]]</f>
        <v>162000</v>
      </c>
      <c r="AD532" s="74" t="str">
        <f>CONCATENATE(Table4[[#This Row],[SALES_C]],Table4[[#This Row],[NOTA TOKO]])</f>
        <v>G3573</v>
      </c>
      <c r="AE532" s="74">
        <f>INDEX(Table1[I],'4'!A:A)</f>
        <v>0</v>
      </c>
      <c r="AF532" s="74" t="e">
        <f>IF(Table4[[#This Row],[Column2]]="","",MATCH(Table4[[#This Row],[Column2]],AM:AM,0))</f>
        <v>#N/A</v>
      </c>
      <c r="AG532" s="74" t="str">
        <f>CONCATENATE(Table4[[#This Row],[TOKO-KOTA]],"_",Table4[[#This Row],[NAMA BARANG]])</f>
        <v>SINAR BHAKTI-YOGYA_AGENDA PRO DELUXE PC-121 WK KECIL</v>
      </c>
      <c r="AH532" s="74" t="str">
        <f>CONCATENATE(Table4[[#This Row],[CONCAT_TOKO KOTA + NAMA BARANG]],"_",Table4[[#This Row],[HARGA_C]])</f>
        <v>SINAR BHAKTI-YOGYA_AGENDA PRO DELUXE PC-121 WK KECIL_13500</v>
      </c>
      <c r="AI532" s="74"/>
      <c r="AK532" s="9">
        <v>2963</v>
      </c>
      <c r="AL532" s="8" t="s">
        <v>8476</v>
      </c>
      <c r="AM532" t="str">
        <f t="shared" si="8"/>
        <v>H2963</v>
      </c>
      <c r="AN532" t="e">
        <f>IF(Table10[[#This Row],[Column3]]="","",MATCH(Table10[[#This Row],[Column3]],AD:AD,0))</f>
        <v>#N/A</v>
      </c>
    </row>
    <row r="533" spans="1:40" ht="13.5" thickBot="1">
      <c r="A533" s="73">
        <v>605</v>
      </c>
      <c r="C533" s="74">
        <f>ROW()</f>
        <v>533</v>
      </c>
      <c r="D533" s="74">
        <f>INDEX(Table1[ROWID],A:A)</f>
        <v>597</v>
      </c>
      <c r="E533" s="74">
        <f>INDEX(Table1[//DBS],A:A)</f>
        <v>2769</v>
      </c>
      <c r="F533" s="74">
        <f>INDEX(Table1[HARGA_CONV],A:A)</f>
        <v>10000</v>
      </c>
      <c r="G533" s="74" t="str">
        <f>IF(INDEX(Table1[SALES_H],Table4[[#This Row],[ROWID]])=0,"",INDEX(Table1[SALES_H],Table4[[#This Row],[ROWID]]))</f>
        <v>G</v>
      </c>
      <c r="H533" s="74" t="str">
        <f>IF(Table4[[#This Row],[SALES]]="","",INDEX(SALES_DICT[2],MATCH(Table4[[#This Row],[SALES]],SALES_DICT[1],0)))</f>
        <v>G</v>
      </c>
      <c r="I533" s="75" t="str">
        <f>IF(INDEX(Table1[DISKON],A:A)=0,"",INDEX(Table1[DISKON],A:A))</f>
        <v/>
      </c>
      <c r="J533" s="75" t="str">
        <f>IF(INDEX(Table1[DISKON NOTA],A:A)=0,"",INDEX(Table1[DISKON NOTA],A:A))</f>
        <v/>
      </c>
      <c r="K533" s="7">
        <f>INDEX(Table1[ISI_CONV],A:A)</f>
        <v>48</v>
      </c>
      <c r="L533" s="76">
        <f>INDEX(Table1[NOTA TOKO],Table4[[#This Row],[ROWID]])</f>
        <v>3573</v>
      </c>
      <c r="M533" s="74" t="str">
        <f>Table4[[#This Row],[SALES DICT]]</f>
        <v>G</v>
      </c>
      <c r="N533" s="74" t="str">
        <f>INDEX(Table1[TOKO-KOTA_H],A:A)</f>
        <v>SINAR BHAKTI-YOGYA</v>
      </c>
      <c r="O533" s="74" t="str">
        <f>IF(INDEX(Table1[KODE BARANG],A:A)=0,"",INDEX(Table1[KODE BARANG],A:A))</f>
        <v>STC-IM13</v>
      </c>
      <c r="P533" s="74" t="str">
        <f>INDEX(Table1[NAMA BARANG],A:A)</f>
        <v>STICKER JBE-30</v>
      </c>
      <c r="Q533" s="74" t="str">
        <f>INDEX(Table1[ADA DI DAFTAR STOCK?],A:A)</f>
        <v>ADA</v>
      </c>
      <c r="R533" s="71" t="str">
        <f>SUBSTITUTE(_xlfn.NUMBERVALUE(Table4[[#This Row],[JUMLAH]],",","."),",",".")</f>
        <v>48</v>
      </c>
      <c r="S533" s="74" t="str">
        <f>INDEX(Table1[SATUAN_CONV],A:A)</f>
        <v>PCS</v>
      </c>
      <c r="T533" s="10" t="str">
        <f>SUBSTITUTE(_xlfn.NUMBERVALUE(Table4[[#This Row],[HARGA]],",","."),",",".")</f>
        <v>10000</v>
      </c>
      <c r="U533" s="12" t="str">
        <f>SUBSTITUTE(Table4[[#This Row],[DISKON]],",",".")</f>
        <v/>
      </c>
      <c r="V533" s="77" t="str">
        <f>SUBSTITUTE(Table4[[#This Row],[DISKON NOTA]],",",".")</f>
        <v/>
      </c>
      <c r="W533" s="78">
        <f>INDEX(Table1[TANGGAL NOTA_H],A:A)</f>
        <v>45533</v>
      </c>
      <c r="X533" s="78" t="str">
        <f>IF(INDEX(Table1[TANGGAL GUDANG_H],A:A)="","",INDEX(Table1[TANGGAL GUDANG_H],A:A))</f>
        <v/>
      </c>
      <c r="Y533" s="78">
        <f>INDEX(Table1[TANGGAL UPDATE_H],A:A)</f>
        <v>45535</v>
      </c>
      <c r="Z533" s="74" t="str">
        <f>INDEX(Table1[KOMENTAR_H],A:A)</f>
        <v/>
      </c>
      <c r="AA533" s="74"/>
      <c r="AB533" s="74">
        <f>IF(Table4[[#This Row],[DISKON]]="",Table4[[#This Row],[HARGA]],Table4[[#This Row],[HARGA]]*Table4[[#This Row],[DISKON]])</f>
        <v>10000</v>
      </c>
      <c r="AC533" s="74">
        <f>Table4[[#This Row],[TATAL DISKON]]*Table4[[#This Row],[JUMLAH]]</f>
        <v>480000</v>
      </c>
      <c r="AD533" s="74" t="str">
        <f>CONCATENATE(Table4[[#This Row],[SALES_C]],Table4[[#This Row],[NOTA TOKO]])</f>
        <v>G3573</v>
      </c>
      <c r="AE533" s="74">
        <f>INDEX(Table1[I],'4'!A:A)</f>
        <v>0</v>
      </c>
      <c r="AF533" s="74" t="e">
        <f>IF(Table4[[#This Row],[Column2]]="","",MATCH(Table4[[#This Row],[Column2]],AM:AM,0))</f>
        <v>#N/A</v>
      </c>
      <c r="AG533" s="74" t="str">
        <f>CONCATENATE(Table4[[#This Row],[TOKO-KOTA]],"_",Table4[[#This Row],[NAMA BARANG]])</f>
        <v>SINAR BHAKTI-YOGYA_STICKER JBE-30</v>
      </c>
      <c r="AH533" s="74" t="str">
        <f>CONCATENATE(Table4[[#This Row],[CONCAT_TOKO KOTA + NAMA BARANG]],"_",Table4[[#This Row],[HARGA_C]])</f>
        <v>SINAR BHAKTI-YOGYA_STICKER JBE-30_10000</v>
      </c>
      <c r="AI533" s="74"/>
      <c r="AK533" s="9">
        <v>2963</v>
      </c>
      <c r="AL533" s="8" t="s">
        <v>8476</v>
      </c>
      <c r="AM533" t="str">
        <f t="shared" si="8"/>
        <v>H2963</v>
      </c>
      <c r="AN533" t="e">
        <f>IF(Table10[[#This Row],[Column3]]="","",MATCH(Table10[[#This Row],[Column3]],AD:AD,0))</f>
        <v>#N/A</v>
      </c>
    </row>
    <row r="534" spans="1:40" ht="13.5" thickBot="1">
      <c r="A534" s="73">
        <v>606</v>
      </c>
      <c r="C534" s="74">
        <f>ROW()</f>
        <v>534</v>
      </c>
      <c r="D534" s="74">
        <f>INDEX(Table1[ROWID],A:A)</f>
        <v>597</v>
      </c>
      <c r="E534" s="74">
        <f>INDEX(Table1[//DBS],A:A)</f>
        <v>842</v>
      </c>
      <c r="F534" s="74">
        <f>INDEX(Table1[HARGA_CONV],A:A)</f>
        <v>15500</v>
      </c>
      <c r="G534" s="74" t="str">
        <f>IF(INDEX(Table1[SALES_H],Table4[[#This Row],[ROWID]])=0,"",INDEX(Table1[SALES_H],Table4[[#This Row],[ROWID]]))</f>
        <v>G</v>
      </c>
      <c r="H534" s="74" t="str">
        <f>IF(Table4[[#This Row],[SALES]]="","",INDEX(SALES_DICT[2],MATCH(Table4[[#This Row],[SALES]],SALES_DICT[1],0)))</f>
        <v>G</v>
      </c>
      <c r="I534" s="75" t="str">
        <f>IF(INDEX(Table1[DISKON],A:A)=0,"",INDEX(Table1[DISKON],A:A))</f>
        <v/>
      </c>
      <c r="J534" s="75" t="str">
        <f>IF(INDEX(Table1[DISKON NOTA],A:A)=0,"",INDEX(Table1[DISKON NOTA],A:A))</f>
        <v/>
      </c>
      <c r="K534" s="7">
        <f>INDEX(Table1[ISI_CONV],A:A)</f>
        <v>24</v>
      </c>
      <c r="L534" s="76">
        <f>INDEX(Table1[NOTA TOKO],Table4[[#This Row],[ROWID]])</f>
        <v>3573</v>
      </c>
      <c r="M534" s="74" t="str">
        <f>Table4[[#This Row],[SALES DICT]]</f>
        <v>G</v>
      </c>
      <c r="N534" s="74" t="str">
        <f>INDEX(Table1[TOKO-KOTA_H],A:A)</f>
        <v>SINAR BHAKTI-YOGYA</v>
      </c>
      <c r="O534" s="74" t="str">
        <f>IF(INDEX(Table1[KODE BARANG],A:A)=0,"",INDEX(Table1[KODE BARANG],A:A))</f>
        <v>CAT-VO11</v>
      </c>
      <c r="P534" s="74" t="str">
        <f>INDEX(Table1[NAMA BARANG],A:A)</f>
        <v>CAT ACRYLIC COLOUR PAINT V-TRO</v>
      </c>
      <c r="Q534" s="74" t="str">
        <f>INDEX(Table1[ADA DI DAFTAR STOCK?],A:A)</f>
        <v>ADA</v>
      </c>
      <c r="R534" s="71" t="str">
        <f>SUBSTITUTE(_xlfn.NUMBERVALUE(Table4[[#This Row],[JUMLAH]],",","."),",",".")</f>
        <v>24</v>
      </c>
      <c r="S534" s="74" t="str">
        <f>INDEX(Table1[SATUAN_CONV],A:A)</f>
        <v>PCS</v>
      </c>
      <c r="T534" s="10" t="str">
        <f>SUBSTITUTE(_xlfn.NUMBERVALUE(Table4[[#This Row],[HARGA]],",","."),",",".")</f>
        <v>15500</v>
      </c>
      <c r="U534" s="12" t="str">
        <f>SUBSTITUTE(Table4[[#This Row],[DISKON]],",",".")</f>
        <v/>
      </c>
      <c r="V534" s="77" t="str">
        <f>SUBSTITUTE(Table4[[#This Row],[DISKON NOTA]],",",".")</f>
        <v/>
      </c>
      <c r="W534" s="78">
        <f>INDEX(Table1[TANGGAL NOTA_H],A:A)</f>
        <v>45533</v>
      </c>
      <c r="X534" s="78" t="str">
        <f>IF(INDEX(Table1[TANGGAL GUDANG_H],A:A)="","",INDEX(Table1[TANGGAL GUDANG_H],A:A))</f>
        <v/>
      </c>
      <c r="Y534" s="78">
        <f>INDEX(Table1[TANGGAL UPDATE_H],A:A)</f>
        <v>45535</v>
      </c>
      <c r="Z534" s="74" t="str">
        <f>INDEX(Table1[KOMENTAR_H],A:A)</f>
        <v/>
      </c>
      <c r="AA534" s="74"/>
      <c r="AB534" s="74">
        <f>IF(Table4[[#This Row],[DISKON]]="",Table4[[#This Row],[HARGA]],Table4[[#This Row],[HARGA]]*Table4[[#This Row],[DISKON]])</f>
        <v>15500</v>
      </c>
      <c r="AC534" s="74">
        <f>Table4[[#This Row],[TATAL DISKON]]*Table4[[#This Row],[JUMLAH]]</f>
        <v>372000</v>
      </c>
      <c r="AD534" s="74" t="str">
        <f>CONCATENATE(Table4[[#This Row],[SALES_C]],Table4[[#This Row],[NOTA TOKO]])</f>
        <v>G3573</v>
      </c>
      <c r="AE534" s="74">
        <f>INDEX(Table1[I],'4'!A:A)</f>
        <v>0</v>
      </c>
      <c r="AF534" s="74" t="e">
        <f>IF(Table4[[#This Row],[Column2]]="","",MATCH(Table4[[#This Row],[Column2]],AM:AM,0))</f>
        <v>#N/A</v>
      </c>
      <c r="AG534" s="74" t="str">
        <f>CONCATENATE(Table4[[#This Row],[TOKO-KOTA]],"_",Table4[[#This Row],[NAMA BARANG]])</f>
        <v>SINAR BHAKTI-YOGYA_CAT ACRYLIC COLOUR PAINT V-TRO</v>
      </c>
      <c r="AH534" s="74" t="str">
        <f>CONCATENATE(Table4[[#This Row],[CONCAT_TOKO KOTA + NAMA BARANG]],"_",Table4[[#This Row],[HARGA_C]])</f>
        <v>SINAR BHAKTI-YOGYA_CAT ACRYLIC COLOUR PAINT V-TRO_15500</v>
      </c>
      <c r="AI534" s="74"/>
      <c r="AK534" s="9">
        <v>2963</v>
      </c>
      <c r="AL534" s="8" t="s">
        <v>8476</v>
      </c>
      <c r="AM534" t="str">
        <f t="shared" si="8"/>
        <v>H2963</v>
      </c>
      <c r="AN534" t="e">
        <f>IF(Table10[[#This Row],[Column3]]="","",MATCH(Table10[[#This Row],[Column3]],AD:AD,0))</f>
        <v>#N/A</v>
      </c>
    </row>
    <row r="535" spans="1:40" ht="13.5" thickBot="1">
      <c r="A535" s="73">
        <v>607</v>
      </c>
      <c r="C535" s="74">
        <f>ROW()</f>
        <v>535</v>
      </c>
      <c r="D535" s="74">
        <f>INDEX(Table1[ROWID],A:A)</f>
        <v>597</v>
      </c>
      <c r="E535" s="74">
        <f>INDEX(Table1[//DBS],A:A)</f>
        <v>2767</v>
      </c>
      <c r="F535" s="74">
        <f>INDEX(Table1[HARGA_CONV],A:A)</f>
        <v>5000</v>
      </c>
      <c r="G535" s="74" t="str">
        <f>IF(INDEX(Table1[SALES_H],Table4[[#This Row],[ROWID]])=0,"",INDEX(Table1[SALES_H],Table4[[#This Row],[ROWID]]))</f>
        <v>G</v>
      </c>
      <c r="H535" s="74" t="str">
        <f>IF(Table4[[#This Row],[SALES]]="","",INDEX(SALES_DICT[2],MATCH(Table4[[#This Row],[SALES]],SALES_DICT[1],0)))</f>
        <v>G</v>
      </c>
      <c r="I535" s="75" t="str">
        <f>IF(INDEX(Table1[DISKON],A:A)=0,"",INDEX(Table1[DISKON],A:A))</f>
        <v/>
      </c>
      <c r="J535" s="75" t="str">
        <f>IF(INDEX(Table1[DISKON NOTA],A:A)=0,"",INDEX(Table1[DISKON NOTA],A:A))</f>
        <v/>
      </c>
      <c r="K535" s="7">
        <f>INDEX(Table1[ISI_CONV],A:A)</f>
        <v>72</v>
      </c>
      <c r="L535" s="76">
        <f>INDEX(Table1[NOTA TOKO],Table4[[#This Row],[ROWID]])</f>
        <v>3573</v>
      </c>
      <c r="M535" s="74" t="str">
        <f>Table4[[#This Row],[SALES DICT]]</f>
        <v>G</v>
      </c>
      <c r="N535" s="74" t="str">
        <f>INDEX(Table1[TOKO-KOTA_H],A:A)</f>
        <v>SINAR BHAKTI-YOGYA</v>
      </c>
      <c r="O535" s="74" t="str">
        <f>IF(INDEX(Table1[KODE BARANG],A:A)=0,"",INDEX(Table1[KODE BARANG],A:A))</f>
        <v>STC-IM11</v>
      </c>
      <c r="P535" s="74" t="str">
        <f>INDEX(Table1[NAMA BARANG],A:A)</f>
        <v>STICKER XTQ-E</v>
      </c>
      <c r="Q535" s="74" t="str">
        <f>INDEX(Table1[ADA DI DAFTAR STOCK?],A:A)</f>
        <v>ADA</v>
      </c>
      <c r="R535" s="71" t="str">
        <f>SUBSTITUTE(_xlfn.NUMBERVALUE(Table4[[#This Row],[JUMLAH]],",","."),",",".")</f>
        <v>72</v>
      </c>
      <c r="S535" s="74" t="str">
        <f>INDEX(Table1[SATUAN_CONV],A:A)</f>
        <v>PCS</v>
      </c>
      <c r="T535" s="10" t="str">
        <f>SUBSTITUTE(_xlfn.NUMBERVALUE(Table4[[#This Row],[HARGA]],",","."),",",".")</f>
        <v>5000</v>
      </c>
      <c r="U535" s="12" t="str">
        <f>SUBSTITUTE(Table4[[#This Row],[DISKON]],",",".")</f>
        <v/>
      </c>
      <c r="V535" s="77" t="str">
        <f>SUBSTITUTE(Table4[[#This Row],[DISKON NOTA]],",",".")</f>
        <v/>
      </c>
      <c r="W535" s="78">
        <f>INDEX(Table1[TANGGAL NOTA_H],A:A)</f>
        <v>45533</v>
      </c>
      <c r="X535" s="78" t="str">
        <f>IF(INDEX(Table1[TANGGAL GUDANG_H],A:A)="","",INDEX(Table1[TANGGAL GUDANG_H],A:A))</f>
        <v/>
      </c>
      <c r="Y535" s="78">
        <f>INDEX(Table1[TANGGAL UPDATE_H],A:A)</f>
        <v>45535</v>
      </c>
      <c r="Z535" s="74" t="str">
        <f>INDEX(Table1[KOMENTAR_H],A:A)</f>
        <v/>
      </c>
      <c r="AA535" s="74"/>
      <c r="AB535" s="74">
        <f>IF(Table4[[#This Row],[DISKON]]="",Table4[[#This Row],[HARGA]],Table4[[#This Row],[HARGA]]*Table4[[#This Row],[DISKON]])</f>
        <v>5000</v>
      </c>
      <c r="AC535" s="74">
        <f>Table4[[#This Row],[TATAL DISKON]]*Table4[[#This Row],[JUMLAH]]</f>
        <v>360000</v>
      </c>
      <c r="AD535" s="74" t="str">
        <f>CONCATENATE(Table4[[#This Row],[SALES_C]],Table4[[#This Row],[NOTA TOKO]])</f>
        <v>G3573</v>
      </c>
      <c r="AE535" s="74">
        <f>INDEX(Table1[I],'4'!A:A)</f>
        <v>0</v>
      </c>
      <c r="AF535" s="74" t="e">
        <f>IF(Table4[[#This Row],[Column2]]="","",MATCH(Table4[[#This Row],[Column2]],AM:AM,0))</f>
        <v>#N/A</v>
      </c>
      <c r="AG535" s="74" t="str">
        <f>CONCATENATE(Table4[[#This Row],[TOKO-KOTA]],"_",Table4[[#This Row],[NAMA BARANG]])</f>
        <v>SINAR BHAKTI-YOGYA_STICKER XTQ-E</v>
      </c>
      <c r="AH535" s="74" t="str">
        <f>CONCATENATE(Table4[[#This Row],[CONCAT_TOKO KOTA + NAMA BARANG]],"_",Table4[[#This Row],[HARGA_C]])</f>
        <v>SINAR BHAKTI-YOGYA_STICKER XTQ-E_5000</v>
      </c>
      <c r="AI535" s="74"/>
      <c r="AK535" s="9">
        <v>2963</v>
      </c>
      <c r="AL535" s="8" t="s">
        <v>8476</v>
      </c>
      <c r="AM535" t="str">
        <f t="shared" si="8"/>
        <v>H2963</v>
      </c>
      <c r="AN535" t="e">
        <f>IF(Table10[[#This Row],[Column3]]="","",MATCH(Table10[[#This Row],[Column3]],AD:AD,0))</f>
        <v>#N/A</v>
      </c>
    </row>
    <row r="536" spans="1:40" ht="13.5" thickBot="1">
      <c r="A536" s="73">
        <v>608</v>
      </c>
      <c r="C536" s="74">
        <f>ROW()</f>
        <v>536</v>
      </c>
      <c r="D536" s="74">
        <f>INDEX(Table1[ROWID],A:A)</f>
        <v>597</v>
      </c>
      <c r="E536" s="74">
        <f>INDEX(Table1[//DBS],A:A)</f>
        <v>2771</v>
      </c>
      <c r="F536" s="74">
        <f>INDEX(Table1[HARGA_CONV],A:A)</f>
        <v>12500</v>
      </c>
      <c r="G536" s="74" t="str">
        <f>IF(INDEX(Table1[SALES_H],Table4[[#This Row],[ROWID]])=0,"",INDEX(Table1[SALES_H],Table4[[#This Row],[ROWID]]))</f>
        <v>G</v>
      </c>
      <c r="H536" s="74" t="str">
        <f>IF(Table4[[#This Row],[SALES]]="","",INDEX(SALES_DICT[2],MATCH(Table4[[#This Row],[SALES]],SALES_DICT[1],0)))</f>
        <v>G</v>
      </c>
      <c r="I536" s="75" t="str">
        <f>IF(INDEX(Table1[DISKON],A:A)=0,"",INDEX(Table1[DISKON],A:A))</f>
        <v/>
      </c>
      <c r="J536" s="75" t="str">
        <f>IF(INDEX(Table1[DISKON NOTA],A:A)=0,"",INDEX(Table1[DISKON NOTA],A:A))</f>
        <v/>
      </c>
      <c r="K536" s="7">
        <f>INDEX(Table1[ISI_CONV],A:A)</f>
        <v>24</v>
      </c>
      <c r="L536" s="76">
        <f>INDEX(Table1[NOTA TOKO],Table4[[#This Row],[ROWID]])</f>
        <v>3573</v>
      </c>
      <c r="M536" s="74" t="str">
        <f>Table4[[#This Row],[SALES DICT]]</f>
        <v>G</v>
      </c>
      <c r="N536" s="74" t="str">
        <f>INDEX(Table1[TOKO-KOTA_H],A:A)</f>
        <v>SINAR BHAKTI-YOGYA</v>
      </c>
      <c r="O536" s="74" t="str">
        <f>IF(INDEX(Table1[KODE BARANG],A:A)=0,"",INDEX(Table1[KODE BARANG],A:A))</f>
        <v>STC-IM15</v>
      </c>
      <c r="P536" s="74" t="str">
        <f>INDEX(Table1[NAMA BARANG],A:A)</f>
        <v>STICKER JBE-24</v>
      </c>
      <c r="Q536" s="74" t="str">
        <f>INDEX(Table1[ADA DI DAFTAR STOCK?],A:A)</f>
        <v>ADA</v>
      </c>
      <c r="R536" s="71" t="str">
        <f>SUBSTITUTE(_xlfn.NUMBERVALUE(Table4[[#This Row],[JUMLAH]],",","."),",",".")</f>
        <v>24</v>
      </c>
      <c r="S536" s="74" t="str">
        <f>INDEX(Table1[SATUAN_CONV],A:A)</f>
        <v>PCS</v>
      </c>
      <c r="T536" s="10" t="str">
        <f>SUBSTITUTE(_xlfn.NUMBERVALUE(Table4[[#This Row],[HARGA]],",","."),",",".")</f>
        <v>12500</v>
      </c>
      <c r="U536" s="12" t="str">
        <f>SUBSTITUTE(Table4[[#This Row],[DISKON]],",",".")</f>
        <v/>
      </c>
      <c r="V536" s="77" t="str">
        <f>SUBSTITUTE(Table4[[#This Row],[DISKON NOTA]],",",".")</f>
        <v/>
      </c>
      <c r="W536" s="78">
        <f>INDEX(Table1[TANGGAL NOTA_H],A:A)</f>
        <v>45533</v>
      </c>
      <c r="X536" s="78" t="str">
        <f>IF(INDEX(Table1[TANGGAL GUDANG_H],A:A)="","",INDEX(Table1[TANGGAL GUDANG_H],A:A))</f>
        <v/>
      </c>
      <c r="Y536" s="78">
        <f>INDEX(Table1[TANGGAL UPDATE_H],A:A)</f>
        <v>45535</v>
      </c>
      <c r="Z536" s="74" t="str">
        <f>INDEX(Table1[KOMENTAR_H],A:A)</f>
        <v/>
      </c>
      <c r="AA536" s="74"/>
      <c r="AB536" s="74">
        <f>IF(Table4[[#This Row],[DISKON]]="",Table4[[#This Row],[HARGA]],Table4[[#This Row],[HARGA]]*Table4[[#This Row],[DISKON]])</f>
        <v>12500</v>
      </c>
      <c r="AC536" s="74">
        <f>Table4[[#This Row],[TATAL DISKON]]*Table4[[#This Row],[JUMLAH]]</f>
        <v>300000</v>
      </c>
      <c r="AD536" s="74" t="str">
        <f>CONCATENATE(Table4[[#This Row],[SALES_C]],Table4[[#This Row],[NOTA TOKO]])</f>
        <v>G3573</v>
      </c>
      <c r="AE536" s="74">
        <f>INDEX(Table1[I],'4'!A:A)</f>
        <v>0</v>
      </c>
      <c r="AF536" s="74" t="e">
        <f>IF(Table4[[#This Row],[Column2]]="","",MATCH(Table4[[#This Row],[Column2]],AM:AM,0))</f>
        <v>#N/A</v>
      </c>
      <c r="AG536" s="74" t="str">
        <f>CONCATENATE(Table4[[#This Row],[TOKO-KOTA]],"_",Table4[[#This Row],[NAMA BARANG]])</f>
        <v>SINAR BHAKTI-YOGYA_STICKER JBE-24</v>
      </c>
      <c r="AH536" s="74" t="str">
        <f>CONCATENATE(Table4[[#This Row],[CONCAT_TOKO KOTA + NAMA BARANG]],"_",Table4[[#This Row],[HARGA_C]])</f>
        <v>SINAR BHAKTI-YOGYA_STICKER JBE-24_12500</v>
      </c>
      <c r="AI536" s="74"/>
      <c r="AK536" s="9">
        <v>2963</v>
      </c>
      <c r="AL536" s="8" t="s">
        <v>8476</v>
      </c>
      <c r="AM536" t="str">
        <f t="shared" si="8"/>
        <v>H2963</v>
      </c>
      <c r="AN536" t="e">
        <f>IF(Table10[[#This Row],[Column3]]="","",MATCH(Table10[[#This Row],[Column3]],AD:AD,0))</f>
        <v>#N/A</v>
      </c>
    </row>
    <row r="537" spans="1:40" ht="13.5" thickBot="1">
      <c r="A537" s="73">
        <v>609</v>
      </c>
      <c r="C537" s="74">
        <f>ROW()</f>
        <v>537</v>
      </c>
      <c r="D537" s="74">
        <f>INDEX(Table1[ROWID],A:A)</f>
        <v>597</v>
      </c>
      <c r="E537" s="74">
        <f>INDEX(Table1[//DBS],A:A)</f>
        <v>846</v>
      </c>
      <c r="F537" s="74">
        <f>INDEX(Table1[HARGA_CONV],A:A)</f>
        <v>14500</v>
      </c>
      <c r="G537" s="74" t="str">
        <f>IF(INDEX(Table1[SALES_H],Table4[[#This Row],[ROWID]])=0,"",INDEX(Table1[SALES_H],Table4[[#This Row],[ROWID]]))</f>
        <v>G</v>
      </c>
      <c r="H537" s="74" t="str">
        <f>IF(Table4[[#This Row],[SALES]]="","",INDEX(SALES_DICT[2],MATCH(Table4[[#This Row],[SALES]],SALES_DICT[1],0)))</f>
        <v>G</v>
      </c>
      <c r="I537" s="75" t="str">
        <f>IF(INDEX(Table1[DISKON],A:A)=0,"",INDEX(Table1[DISKON],A:A))</f>
        <v/>
      </c>
      <c r="J537" s="75" t="str">
        <f>IF(INDEX(Table1[DISKON NOTA],A:A)=0,"",INDEX(Table1[DISKON NOTA],A:A))</f>
        <v/>
      </c>
      <c r="K537" s="7">
        <f>INDEX(Table1[ISI_CONV],A:A)</f>
        <v>36</v>
      </c>
      <c r="L537" s="76">
        <f>INDEX(Table1[NOTA TOKO],Table4[[#This Row],[ROWID]])</f>
        <v>3573</v>
      </c>
      <c r="M537" s="74" t="str">
        <f>Table4[[#This Row],[SALES DICT]]</f>
        <v>G</v>
      </c>
      <c r="N537" s="74" t="str">
        <f>INDEX(Table1[TOKO-KOTA_H],A:A)</f>
        <v>SINAR BHAKTI-YOGYA</v>
      </c>
      <c r="O537" s="74" t="str">
        <f>IF(INDEX(Table1[KODE BARANG],A:A)=0,"",INDEX(Table1[KODE BARANG],A:A))</f>
        <v>CAT-VO26</v>
      </c>
      <c r="P537" s="74" t="str">
        <f>INDEX(Table1[NAMA BARANG],A:A)</f>
        <v>WATER COLOUR V-TRO</v>
      </c>
      <c r="Q537" s="74" t="str">
        <f>INDEX(Table1[ADA DI DAFTAR STOCK?],A:A)</f>
        <v>ADA</v>
      </c>
      <c r="R537" s="71" t="str">
        <f>SUBSTITUTE(_xlfn.NUMBERVALUE(Table4[[#This Row],[JUMLAH]],",","."),",",".")</f>
        <v>36</v>
      </c>
      <c r="S537" s="74" t="str">
        <f>INDEX(Table1[SATUAN_CONV],A:A)</f>
        <v>PCS</v>
      </c>
      <c r="T537" s="10" t="str">
        <f>SUBSTITUTE(_xlfn.NUMBERVALUE(Table4[[#This Row],[HARGA]],",","."),",",".")</f>
        <v>14500</v>
      </c>
      <c r="U537" s="12" t="str">
        <f>SUBSTITUTE(Table4[[#This Row],[DISKON]],",",".")</f>
        <v/>
      </c>
      <c r="V537" s="77" t="str">
        <f>SUBSTITUTE(Table4[[#This Row],[DISKON NOTA]],",",".")</f>
        <v/>
      </c>
      <c r="W537" s="78">
        <f>INDEX(Table1[TANGGAL NOTA_H],A:A)</f>
        <v>45533</v>
      </c>
      <c r="X537" s="78" t="str">
        <f>IF(INDEX(Table1[TANGGAL GUDANG_H],A:A)="","",INDEX(Table1[TANGGAL GUDANG_H],A:A))</f>
        <v/>
      </c>
      <c r="Y537" s="78">
        <f>INDEX(Table1[TANGGAL UPDATE_H],A:A)</f>
        <v>45535</v>
      </c>
      <c r="Z537" s="74" t="str">
        <f>INDEX(Table1[KOMENTAR_H],A:A)</f>
        <v/>
      </c>
      <c r="AA537" s="74"/>
      <c r="AB537" s="74">
        <f>IF(Table4[[#This Row],[DISKON]]="",Table4[[#This Row],[HARGA]],Table4[[#This Row],[HARGA]]*Table4[[#This Row],[DISKON]])</f>
        <v>14500</v>
      </c>
      <c r="AC537" s="74">
        <f>Table4[[#This Row],[TATAL DISKON]]*Table4[[#This Row],[JUMLAH]]</f>
        <v>522000</v>
      </c>
      <c r="AD537" s="74" t="str">
        <f>CONCATENATE(Table4[[#This Row],[SALES_C]],Table4[[#This Row],[NOTA TOKO]])</f>
        <v>G3573</v>
      </c>
      <c r="AE537" s="74">
        <f>INDEX(Table1[I],'4'!A:A)</f>
        <v>0</v>
      </c>
      <c r="AF537" s="74" t="e">
        <f>IF(Table4[[#This Row],[Column2]]="","",MATCH(Table4[[#This Row],[Column2]],AM:AM,0))</f>
        <v>#N/A</v>
      </c>
      <c r="AG537" s="74" t="str">
        <f>CONCATENATE(Table4[[#This Row],[TOKO-KOTA]],"_",Table4[[#This Row],[NAMA BARANG]])</f>
        <v>SINAR BHAKTI-YOGYA_WATER COLOUR V-TRO</v>
      </c>
      <c r="AH537" s="74" t="str">
        <f>CONCATENATE(Table4[[#This Row],[CONCAT_TOKO KOTA + NAMA BARANG]],"_",Table4[[#This Row],[HARGA_C]])</f>
        <v>SINAR BHAKTI-YOGYA_WATER COLOUR V-TRO_14500</v>
      </c>
      <c r="AI537" s="74"/>
      <c r="AK537" s="9">
        <v>2963</v>
      </c>
      <c r="AL537" s="8" t="s">
        <v>8476</v>
      </c>
      <c r="AM537" t="str">
        <f t="shared" si="8"/>
        <v>H2963</v>
      </c>
      <c r="AN537" t="e">
        <f>IF(Table10[[#This Row],[Column3]]="","",MATCH(Table10[[#This Row],[Column3]],AD:AD,0))</f>
        <v>#N/A</v>
      </c>
    </row>
    <row r="538" spans="1:40" ht="13.5" thickBot="1">
      <c r="A538" s="73">
        <v>610</v>
      </c>
      <c r="C538" s="74">
        <f>ROW()</f>
        <v>538</v>
      </c>
      <c r="D538" s="74">
        <f>INDEX(Table1[ROWID],A:A)</f>
        <v>597</v>
      </c>
      <c r="E538" s="74">
        <f>INDEX(Table1[//DBS],A:A)</f>
        <v>1514</v>
      </c>
      <c r="F538" s="74">
        <f>INDEX(Table1[HARGA_CONV],A:A)</f>
        <v>1076.3888888888889</v>
      </c>
      <c r="G538" s="74" t="str">
        <f>IF(INDEX(Table1[SALES_H],Table4[[#This Row],[ROWID]])=0,"",INDEX(Table1[SALES_H],Table4[[#This Row],[ROWID]]))</f>
        <v>G</v>
      </c>
      <c r="H538" s="74" t="str">
        <f>IF(Table4[[#This Row],[SALES]]="","",INDEX(SALES_DICT[2],MATCH(Table4[[#This Row],[SALES]],SALES_DICT[1],0)))</f>
        <v>G</v>
      </c>
      <c r="I538" s="75" t="str">
        <f>IF(INDEX(Table1[DISKON],A:A)=0,"",INDEX(Table1[DISKON],A:A))</f>
        <v/>
      </c>
      <c r="J538" s="75" t="str">
        <f>IF(INDEX(Table1[DISKON NOTA],A:A)=0,"",INDEX(Table1[DISKON NOTA],A:A))</f>
        <v/>
      </c>
      <c r="K538" s="7">
        <f>INDEX(Table1[ISI_CONV],A:A)</f>
        <v>144</v>
      </c>
      <c r="L538" s="76">
        <f>INDEX(Table1[NOTA TOKO],Table4[[#This Row],[ROWID]])</f>
        <v>3573</v>
      </c>
      <c r="M538" s="74" t="str">
        <f>Table4[[#This Row],[SALES DICT]]</f>
        <v>G</v>
      </c>
      <c r="N538" s="74" t="str">
        <f>INDEX(Table1[TOKO-KOTA_H],A:A)</f>
        <v>SINAR BHAKTI-YOGYA</v>
      </c>
      <c r="O538" s="74" t="str">
        <f>IF(INDEX(Table1[KODE BARANG],A:A)=0,"",INDEX(Table1[KODE BARANG],A:A))</f>
        <v>KUA-IM50</v>
      </c>
      <c r="P538" s="74" t="str">
        <f>INDEX(Table1[NAMA BARANG],A:A)</f>
        <v>KUAS 251-2 PAGODA</v>
      </c>
      <c r="Q538" s="74" t="str">
        <f>INDEX(Table1[ADA DI DAFTAR STOCK?],A:A)</f>
        <v>ADA</v>
      </c>
      <c r="R538" s="71" t="str">
        <f>SUBSTITUTE(_xlfn.NUMBERVALUE(Table4[[#This Row],[JUMLAH]],",","."),",",".")</f>
        <v>144</v>
      </c>
      <c r="S538" s="74" t="str">
        <f>INDEX(Table1[SATUAN_CONV],A:A)</f>
        <v>PCS</v>
      </c>
      <c r="T538" s="10" t="str">
        <f>SUBSTITUTE(_xlfn.NUMBERVALUE(Table4[[#This Row],[HARGA]],",","."),",",".")</f>
        <v>1076.38888888889</v>
      </c>
      <c r="U538" s="12" t="str">
        <f>SUBSTITUTE(Table4[[#This Row],[DISKON]],",",".")</f>
        <v/>
      </c>
      <c r="V538" s="77" t="str">
        <f>SUBSTITUTE(Table4[[#This Row],[DISKON NOTA]],",",".")</f>
        <v/>
      </c>
      <c r="W538" s="78">
        <f>INDEX(Table1[TANGGAL NOTA_H],A:A)</f>
        <v>45533</v>
      </c>
      <c r="X538" s="78" t="str">
        <f>IF(INDEX(Table1[TANGGAL GUDANG_H],A:A)="","",INDEX(Table1[TANGGAL GUDANG_H],A:A))</f>
        <v/>
      </c>
      <c r="Y538" s="78">
        <f>INDEX(Table1[TANGGAL UPDATE_H],A:A)</f>
        <v>45535</v>
      </c>
      <c r="Z538" s="74" t="str">
        <f>INDEX(Table1[KOMENTAR_H],A:A)</f>
        <v/>
      </c>
      <c r="AA538" s="74"/>
      <c r="AB538" s="74">
        <f>IF(Table4[[#This Row],[DISKON]]="",Table4[[#This Row],[HARGA]],Table4[[#This Row],[HARGA]]*Table4[[#This Row],[DISKON]])</f>
        <v>1076.3888888888889</v>
      </c>
      <c r="AC538" s="74">
        <f>Table4[[#This Row],[TATAL DISKON]]*Table4[[#This Row],[JUMLAH]]</f>
        <v>155000</v>
      </c>
      <c r="AD538" s="74" t="str">
        <f>CONCATENATE(Table4[[#This Row],[SALES_C]],Table4[[#This Row],[NOTA TOKO]])</f>
        <v>G3573</v>
      </c>
      <c r="AE538" s="74">
        <f>INDEX(Table1[I],'4'!A:A)</f>
        <v>0</v>
      </c>
      <c r="AF538" s="74" t="e">
        <f>IF(Table4[[#This Row],[Column2]]="","",MATCH(Table4[[#This Row],[Column2]],AM:AM,0))</f>
        <v>#N/A</v>
      </c>
      <c r="AG538" s="74" t="str">
        <f>CONCATENATE(Table4[[#This Row],[TOKO-KOTA]],"_",Table4[[#This Row],[NAMA BARANG]])</f>
        <v>SINAR BHAKTI-YOGYA_KUAS 251-2 PAGODA</v>
      </c>
      <c r="AH538" s="74" t="str">
        <f>CONCATENATE(Table4[[#This Row],[CONCAT_TOKO KOTA + NAMA BARANG]],"_",Table4[[#This Row],[HARGA_C]])</f>
        <v>SINAR BHAKTI-YOGYA_KUAS 251-2 PAGODA_1076.38888888889</v>
      </c>
      <c r="AI538" s="74"/>
      <c r="AK538" s="9">
        <v>2963</v>
      </c>
      <c r="AL538" s="8" t="s">
        <v>8476</v>
      </c>
      <c r="AM538" t="str">
        <f t="shared" si="8"/>
        <v>H2963</v>
      </c>
      <c r="AN538" t="e">
        <f>IF(Table10[[#This Row],[Column3]]="","",MATCH(Table10[[#This Row],[Column3]],AD:AD,0))</f>
        <v>#N/A</v>
      </c>
    </row>
    <row r="539" spans="1:40" ht="13.5" thickBot="1">
      <c r="A539" s="73">
        <v>611</v>
      </c>
      <c r="C539" s="74">
        <f>ROW()</f>
        <v>539</v>
      </c>
      <c r="D539" s="74">
        <f>INDEX(Table1[ROWID],A:A)</f>
        <v>597</v>
      </c>
      <c r="E539" s="74">
        <f>INDEX(Table1[//DBS],A:A)</f>
        <v>2782</v>
      </c>
      <c r="F539" s="74">
        <f>INDEX(Table1[HARGA_CONV],A:A)</f>
        <v>4000</v>
      </c>
      <c r="G539" s="74" t="str">
        <f>IF(INDEX(Table1[SALES_H],Table4[[#This Row],[ROWID]])=0,"",INDEX(Table1[SALES_H],Table4[[#This Row],[ROWID]]))</f>
        <v>G</v>
      </c>
      <c r="H539" s="74" t="str">
        <f>IF(Table4[[#This Row],[SALES]]="","",INDEX(SALES_DICT[2],MATCH(Table4[[#This Row],[SALES]],SALES_DICT[1],0)))</f>
        <v>G</v>
      </c>
      <c r="I539" s="75" t="str">
        <f>IF(INDEX(Table1[DISKON],A:A)=0,"",INDEX(Table1[DISKON],A:A))</f>
        <v/>
      </c>
      <c r="J539" s="75" t="str">
        <f>IF(INDEX(Table1[DISKON NOTA],A:A)=0,"",INDEX(Table1[DISKON NOTA],A:A))</f>
        <v/>
      </c>
      <c r="K539" s="7">
        <f>INDEX(Table1[ISI_CONV],A:A)</f>
        <v>96</v>
      </c>
      <c r="L539" s="76">
        <f>INDEX(Table1[NOTA TOKO],Table4[[#This Row],[ROWID]])</f>
        <v>3573</v>
      </c>
      <c r="M539" s="74" t="str">
        <f>Table4[[#This Row],[SALES DICT]]</f>
        <v>G</v>
      </c>
      <c r="N539" s="74" t="str">
        <f>INDEX(Table1[TOKO-KOTA_H],A:A)</f>
        <v>SINAR BHAKTI-YOGYA</v>
      </c>
      <c r="O539" s="74" t="str">
        <f>IF(INDEX(Table1[KODE BARANG],A:A)=0,"",INDEX(Table1[KODE BARANG],A:A))</f>
        <v>STC-IM9</v>
      </c>
      <c r="P539" s="74" t="str">
        <f>INDEX(Table1[NAMA BARANG],A:A)</f>
        <v>STICKER JBE-35</v>
      </c>
      <c r="Q539" s="74" t="str">
        <f>INDEX(Table1[ADA DI DAFTAR STOCK?],A:A)</f>
        <v>ADA</v>
      </c>
      <c r="R539" s="71" t="str">
        <f>SUBSTITUTE(_xlfn.NUMBERVALUE(Table4[[#This Row],[JUMLAH]],",","."),",",".")</f>
        <v>96</v>
      </c>
      <c r="S539" s="74" t="str">
        <f>INDEX(Table1[SATUAN_CONV],A:A)</f>
        <v>PCS</v>
      </c>
      <c r="T539" s="10" t="str">
        <f>SUBSTITUTE(_xlfn.NUMBERVALUE(Table4[[#This Row],[HARGA]],",","."),",",".")</f>
        <v>4000</v>
      </c>
      <c r="U539" s="12" t="str">
        <f>SUBSTITUTE(Table4[[#This Row],[DISKON]],",",".")</f>
        <v/>
      </c>
      <c r="V539" s="77" t="str">
        <f>SUBSTITUTE(Table4[[#This Row],[DISKON NOTA]],",",".")</f>
        <v/>
      </c>
      <c r="W539" s="78">
        <f>INDEX(Table1[TANGGAL NOTA_H],A:A)</f>
        <v>45533</v>
      </c>
      <c r="X539" s="78" t="str">
        <f>IF(INDEX(Table1[TANGGAL GUDANG_H],A:A)="","",INDEX(Table1[TANGGAL GUDANG_H],A:A))</f>
        <v/>
      </c>
      <c r="Y539" s="78">
        <f>INDEX(Table1[TANGGAL UPDATE_H],A:A)</f>
        <v>45535</v>
      </c>
      <c r="Z539" s="74" t="str">
        <f>INDEX(Table1[KOMENTAR_H],A:A)</f>
        <v/>
      </c>
      <c r="AA539" s="74"/>
      <c r="AB539" s="74">
        <f>IF(Table4[[#This Row],[DISKON]]="",Table4[[#This Row],[HARGA]],Table4[[#This Row],[HARGA]]*Table4[[#This Row],[DISKON]])</f>
        <v>4000</v>
      </c>
      <c r="AC539" s="74">
        <f>Table4[[#This Row],[TATAL DISKON]]*Table4[[#This Row],[JUMLAH]]</f>
        <v>384000</v>
      </c>
      <c r="AD539" s="74" t="str">
        <f>CONCATENATE(Table4[[#This Row],[SALES_C]],Table4[[#This Row],[NOTA TOKO]])</f>
        <v>G3573</v>
      </c>
      <c r="AE539" s="74">
        <f>INDEX(Table1[I],'4'!A:A)</f>
        <v>0</v>
      </c>
      <c r="AF539" s="74" t="e">
        <f>IF(Table4[[#This Row],[Column2]]="","",MATCH(Table4[[#This Row],[Column2]],AM:AM,0))</f>
        <v>#N/A</v>
      </c>
      <c r="AG539" s="74" t="str">
        <f>CONCATENATE(Table4[[#This Row],[TOKO-KOTA]],"_",Table4[[#This Row],[NAMA BARANG]])</f>
        <v>SINAR BHAKTI-YOGYA_STICKER JBE-35</v>
      </c>
      <c r="AH539" s="74" t="str">
        <f>CONCATENATE(Table4[[#This Row],[CONCAT_TOKO KOTA + NAMA BARANG]],"_",Table4[[#This Row],[HARGA_C]])</f>
        <v>SINAR BHAKTI-YOGYA_STICKER JBE-35_4000</v>
      </c>
      <c r="AI539" s="74"/>
      <c r="AK539" s="9">
        <v>2963</v>
      </c>
      <c r="AL539" s="8" t="s">
        <v>8476</v>
      </c>
      <c r="AM539" t="str">
        <f t="shared" si="8"/>
        <v>H2963</v>
      </c>
      <c r="AN539" t="e">
        <f>IF(Table10[[#This Row],[Column3]]="","",MATCH(Table10[[#This Row],[Column3]],AD:AD,0))</f>
        <v>#N/A</v>
      </c>
    </row>
    <row r="540" spans="1:40" ht="13.5" thickBot="1">
      <c r="A540" s="73">
        <v>612</v>
      </c>
      <c r="C540" s="74">
        <f>ROW()</f>
        <v>540</v>
      </c>
      <c r="D540" s="74">
        <f>INDEX(Table1[ROWID],A:A)</f>
        <v>597</v>
      </c>
      <c r="E540" s="74">
        <f>INDEX(Table1[//DBS],A:A)</f>
        <v>1671</v>
      </c>
      <c r="F540" s="74">
        <f>INDEX(Table1[HARGA_CONV],A:A)</f>
        <v>18750</v>
      </c>
      <c r="G540" s="74" t="str">
        <f>IF(INDEX(Table1[SALES_H],Table4[[#This Row],[ROWID]])=0,"",INDEX(Table1[SALES_H],Table4[[#This Row],[ROWID]]))</f>
        <v>G</v>
      </c>
      <c r="H540" s="74" t="str">
        <f>IF(Table4[[#This Row],[SALES]]="","",INDEX(SALES_DICT[2],MATCH(Table4[[#This Row],[SALES]],SALES_DICT[1],0)))</f>
        <v>G</v>
      </c>
      <c r="I540" s="75" t="str">
        <f>IF(INDEX(Table1[DISKON],A:A)=0,"",INDEX(Table1[DISKON],A:A))</f>
        <v/>
      </c>
      <c r="J540" s="75" t="str">
        <f>IF(INDEX(Table1[DISKON NOTA],A:A)=0,"",INDEX(Table1[DISKON NOTA],A:A))</f>
        <v/>
      </c>
      <c r="K540" s="7">
        <f>INDEX(Table1[ISI_CONV],A:A)</f>
        <v>12</v>
      </c>
      <c r="L540" s="76">
        <f>INDEX(Table1[NOTA TOKO],Table4[[#This Row],[ROWID]])</f>
        <v>3573</v>
      </c>
      <c r="M540" s="74" t="str">
        <f>Table4[[#This Row],[SALES DICT]]</f>
        <v>G</v>
      </c>
      <c r="N540" s="74" t="str">
        <f>INDEX(Table1[TOKO-KOTA_H],A:A)</f>
        <v>SINAR BHAKTI-YOGYA</v>
      </c>
      <c r="O540" s="74" t="str">
        <f>IF(INDEX(Table1[KODE BARANG],A:A)=0,"",INDEX(Table1[KODE BARANG],A:A))</f>
        <v>MAG-IM7</v>
      </c>
      <c r="P540" s="74" t="str">
        <f>INDEX(Table1[NAMA BARANG],A:A)</f>
        <v>MAGNET 007 BENTUK 4 SAMA KOTAK</v>
      </c>
      <c r="Q540" s="74" t="str">
        <f>INDEX(Table1[ADA DI DAFTAR STOCK?],A:A)</f>
        <v>ADA</v>
      </c>
      <c r="R540" s="71" t="str">
        <f>SUBSTITUTE(_xlfn.NUMBERVALUE(Table4[[#This Row],[JUMLAH]],",","."),",",".")</f>
        <v>12</v>
      </c>
      <c r="S540" s="74" t="str">
        <f>INDEX(Table1[SATUAN_CONV],A:A)</f>
        <v>PCS</v>
      </c>
      <c r="T540" s="10" t="str">
        <f>SUBSTITUTE(_xlfn.NUMBERVALUE(Table4[[#This Row],[HARGA]],",","."),",",".")</f>
        <v>18750</v>
      </c>
      <c r="U540" s="12" t="str">
        <f>SUBSTITUTE(Table4[[#This Row],[DISKON]],",",".")</f>
        <v/>
      </c>
      <c r="V540" s="77" t="str">
        <f>SUBSTITUTE(Table4[[#This Row],[DISKON NOTA]],",",".")</f>
        <v/>
      </c>
      <c r="W540" s="78">
        <f>INDEX(Table1[TANGGAL NOTA_H],A:A)</f>
        <v>45533</v>
      </c>
      <c r="X540" s="78" t="str">
        <f>IF(INDEX(Table1[TANGGAL GUDANG_H],A:A)="","",INDEX(Table1[TANGGAL GUDANG_H],A:A))</f>
        <v/>
      </c>
      <c r="Y540" s="78">
        <f>INDEX(Table1[TANGGAL UPDATE_H],A:A)</f>
        <v>45535</v>
      </c>
      <c r="Z540" s="74" t="str">
        <f>INDEX(Table1[KOMENTAR_H],A:A)</f>
        <v/>
      </c>
      <c r="AA540" s="74"/>
      <c r="AB540" s="74">
        <f>IF(Table4[[#This Row],[DISKON]]="",Table4[[#This Row],[HARGA]],Table4[[#This Row],[HARGA]]*Table4[[#This Row],[DISKON]])</f>
        <v>18750</v>
      </c>
      <c r="AC540" s="74">
        <f>Table4[[#This Row],[TATAL DISKON]]*Table4[[#This Row],[JUMLAH]]</f>
        <v>225000</v>
      </c>
      <c r="AD540" s="74" t="str">
        <f>CONCATENATE(Table4[[#This Row],[SALES_C]],Table4[[#This Row],[NOTA TOKO]])</f>
        <v>G3573</v>
      </c>
      <c r="AE540" s="74">
        <f>INDEX(Table1[I],'4'!A:A)</f>
        <v>0</v>
      </c>
      <c r="AF540" s="74" t="e">
        <f>IF(Table4[[#This Row],[Column2]]="","",MATCH(Table4[[#This Row],[Column2]],AM:AM,0))</f>
        <v>#N/A</v>
      </c>
      <c r="AG540" s="74" t="str">
        <f>CONCATENATE(Table4[[#This Row],[TOKO-KOTA]],"_",Table4[[#This Row],[NAMA BARANG]])</f>
        <v>SINAR BHAKTI-YOGYA_MAGNET 007 BENTUK 4 SAMA KOTAK</v>
      </c>
      <c r="AH540" s="74" t="str">
        <f>CONCATENATE(Table4[[#This Row],[CONCAT_TOKO KOTA + NAMA BARANG]],"_",Table4[[#This Row],[HARGA_C]])</f>
        <v>SINAR BHAKTI-YOGYA_MAGNET 007 BENTUK 4 SAMA KOTAK_18750</v>
      </c>
      <c r="AI540" s="74"/>
      <c r="AK540" s="9">
        <v>2964</v>
      </c>
      <c r="AL540" s="8" t="s">
        <v>8476</v>
      </c>
      <c r="AM540" t="str">
        <f t="shared" si="8"/>
        <v>H2964</v>
      </c>
      <c r="AN540" t="e">
        <f>IF(Table10[[#This Row],[Column3]]="","",MATCH(Table10[[#This Row],[Column3]],AD:AD,0))</f>
        <v>#N/A</v>
      </c>
    </row>
    <row r="541" spans="1:40" ht="13.5" thickBot="1">
      <c r="A541" s="73">
        <v>614</v>
      </c>
      <c r="C541" s="74">
        <f>ROW()</f>
        <v>541</v>
      </c>
      <c r="D541" s="74">
        <f>INDEX(Table1[ROWID],A:A)</f>
        <v>614</v>
      </c>
      <c r="E541" s="74">
        <f>INDEX(Table1[//DBS],A:A)</f>
        <v>2115</v>
      </c>
      <c r="F541" s="74">
        <f>INDEX(Table1[HARGA_CONV],A:A)</f>
        <v>204000</v>
      </c>
      <c r="G541" s="74" t="str">
        <f>IF(INDEX(Table1[SALES_H],Table4[[#This Row],[ROWID]])=0,"",INDEX(Table1[SALES_H],Table4[[#This Row],[ROWID]]))</f>
        <v>G</v>
      </c>
      <c r="H541" s="74" t="str">
        <f>IF(Table4[[#This Row],[SALES]]="","",INDEX(SALES_DICT[2],MATCH(Table4[[#This Row],[SALES]],SALES_DICT[1],0)))</f>
        <v>G</v>
      </c>
      <c r="I541" s="75" t="str">
        <f>IF(INDEX(Table1[DISKON],A:A)=0,"",INDEX(Table1[DISKON],A:A))</f>
        <v/>
      </c>
      <c r="J541" s="75" t="str">
        <f>IF(INDEX(Table1[DISKON NOTA],A:A)=0,"",INDEX(Table1[DISKON NOTA],A:A))</f>
        <v/>
      </c>
      <c r="K541" s="7">
        <f>INDEX(Table1[ISI_CONV],A:A)</f>
        <v>1</v>
      </c>
      <c r="L541" s="76">
        <f>INDEX(Table1[NOTA TOKO],Table4[[#This Row],[ROWID]])</f>
        <v>3574</v>
      </c>
      <c r="M541" s="74" t="str">
        <f>Table4[[#This Row],[SALES DICT]]</f>
        <v>G</v>
      </c>
      <c r="N541" s="74" t="str">
        <f>INDEX(Table1[TOKO-KOTA_H],A:A)</f>
        <v>SINAR BHAKTI-YOGYA</v>
      </c>
      <c r="O541" s="74" t="str">
        <f>IF(INDEX(Table1[KODE BARANG],A:A)=0,"",INDEX(Table1[KODE BARANG],A:A))</f>
        <v>NOT-IM51</v>
      </c>
      <c r="P541" s="74" t="str">
        <f>INDEX(Table1[NAMA BARANG],A:A)</f>
        <v>NOTEBOOK TALI 707-19</v>
      </c>
      <c r="Q541" s="74" t="str">
        <f>INDEX(Table1[ADA DI DAFTAR STOCK?],A:A)</f>
        <v>ADA</v>
      </c>
      <c r="R541" s="71" t="str">
        <f>SUBSTITUTE(_xlfn.NUMBERVALUE(Table4[[#This Row],[JUMLAH]],",","."),",",".")</f>
        <v>1</v>
      </c>
      <c r="S541" s="74" t="str">
        <f>INDEX(Table1[SATUAN_CONV],A:A)</f>
        <v>LSN</v>
      </c>
      <c r="T541" s="10" t="str">
        <f>SUBSTITUTE(_xlfn.NUMBERVALUE(Table4[[#This Row],[HARGA]],",","."),",",".")</f>
        <v>204000</v>
      </c>
      <c r="U541" s="12" t="str">
        <f>SUBSTITUTE(Table4[[#This Row],[DISKON]],",",".")</f>
        <v/>
      </c>
      <c r="V541" s="77" t="str">
        <f>SUBSTITUTE(Table4[[#This Row],[DISKON NOTA]],",",".")</f>
        <v/>
      </c>
      <c r="W541" s="78">
        <f>INDEX(Table1[TANGGAL NOTA_H],A:A)</f>
        <v>45533</v>
      </c>
      <c r="X541" s="78" t="str">
        <f>IF(INDEX(Table1[TANGGAL GUDANG_H],A:A)="","",INDEX(Table1[TANGGAL GUDANG_H],A:A))</f>
        <v/>
      </c>
      <c r="Y541" s="78">
        <f>INDEX(Table1[TANGGAL UPDATE_H],A:A)</f>
        <v>45535</v>
      </c>
      <c r="Z541" s="74" t="str">
        <f>INDEX(Table1[KOMENTAR_H],A:A)</f>
        <v/>
      </c>
      <c r="AA541" s="74"/>
      <c r="AB541" s="74">
        <f>IF(Table4[[#This Row],[DISKON]]="",Table4[[#This Row],[HARGA]],Table4[[#This Row],[HARGA]]*Table4[[#This Row],[DISKON]])</f>
        <v>204000</v>
      </c>
      <c r="AC541" s="74">
        <f>Table4[[#This Row],[TATAL DISKON]]*Table4[[#This Row],[JUMLAH]]</f>
        <v>204000</v>
      </c>
      <c r="AD541" s="74" t="str">
        <f>CONCATENATE(Table4[[#This Row],[SALES_C]],Table4[[#This Row],[NOTA TOKO]])</f>
        <v>G3574</v>
      </c>
      <c r="AE541" s="74">
        <f>INDEX(Table1[I],'4'!A:A)</f>
        <v>0</v>
      </c>
      <c r="AF541" s="74" t="e">
        <f>IF(Table4[[#This Row],[Column2]]="","",MATCH(Table4[[#This Row],[Column2]],AM:AM,0))</f>
        <v>#N/A</v>
      </c>
      <c r="AG541" s="74" t="str">
        <f>CONCATENATE(Table4[[#This Row],[TOKO-KOTA]],"_",Table4[[#This Row],[NAMA BARANG]])</f>
        <v>SINAR BHAKTI-YOGYA_NOTEBOOK TALI 707-19</v>
      </c>
      <c r="AH541" s="74" t="str">
        <f>CONCATENATE(Table4[[#This Row],[CONCAT_TOKO KOTA + NAMA BARANG]],"_",Table4[[#This Row],[HARGA_C]])</f>
        <v>SINAR BHAKTI-YOGYA_NOTEBOOK TALI 707-19_204000</v>
      </c>
      <c r="AI541" s="74"/>
      <c r="AK541" s="9">
        <v>2964</v>
      </c>
      <c r="AL541" s="8" t="s">
        <v>8476</v>
      </c>
      <c r="AM541" t="str">
        <f t="shared" si="8"/>
        <v>H2964</v>
      </c>
      <c r="AN541" t="e">
        <f>IF(Table10[[#This Row],[Column3]]="","",MATCH(Table10[[#This Row],[Column3]],AD:AD,0))</f>
        <v>#N/A</v>
      </c>
    </row>
    <row r="542" spans="1:40" ht="13.5" thickBot="1">
      <c r="A542" s="73">
        <v>616</v>
      </c>
      <c r="C542" s="74">
        <f>ROW()</f>
        <v>542</v>
      </c>
      <c r="D542" s="74">
        <f>INDEX(Table1[ROWID],A:A)</f>
        <v>616</v>
      </c>
      <c r="E542" s="74">
        <f>INDEX(Table1[//DBS],A:A)</f>
        <v>1971</v>
      </c>
      <c r="F542" s="74">
        <f>INDEX(Table1[HARGA_CONV],A:A)</f>
        <v>29166.666666666668</v>
      </c>
      <c r="G542" s="74" t="str">
        <f>IF(INDEX(Table1[SALES_H],Table4[[#This Row],[ROWID]])=0,"",INDEX(Table1[SALES_H],Table4[[#This Row],[ROWID]]))</f>
        <v>G</v>
      </c>
      <c r="H542" s="74" t="str">
        <f>IF(Table4[[#This Row],[SALES]]="","",INDEX(SALES_DICT[2],MATCH(Table4[[#This Row],[SALES]],SALES_DICT[1],0)))</f>
        <v>G</v>
      </c>
      <c r="I542" s="75" t="str">
        <f>IF(INDEX(Table1[DISKON],A:A)=0,"",INDEX(Table1[DISKON],A:A))</f>
        <v/>
      </c>
      <c r="J542" s="75" t="str">
        <f>IF(INDEX(Table1[DISKON NOTA],A:A)=0,"",INDEX(Table1[DISKON NOTA],A:A))</f>
        <v/>
      </c>
      <c r="K542" s="7">
        <f>INDEX(Table1[ISI_CONV],A:A)</f>
        <v>12</v>
      </c>
      <c r="L542" s="76">
        <f>INDEX(Table1[NOTA TOKO],Table4[[#This Row],[ROWID]])</f>
        <v>3575</v>
      </c>
      <c r="M542" s="74" t="str">
        <f>Table4[[#This Row],[SALES DICT]]</f>
        <v>G</v>
      </c>
      <c r="N542" s="74" t="str">
        <f>INDEX(Table1[TOKO-KOTA_H],A:A)</f>
        <v>WIJAYA SIDOMUKTI-SUKOHARJO</v>
      </c>
      <c r="O542" s="74" t="str">
        <f>IF(INDEX(Table1[KODE BARANG],A:A)=0,"",INDEX(Table1[KODE BARANG],A:A))</f>
        <v>MAP-IM248</v>
      </c>
      <c r="P542" s="74" t="str">
        <f>INDEX(Table1[NAMA BARANG],A:A)</f>
        <v>EXPANDING FILE 8LFQB - 55333 + GANTUNGAN</v>
      </c>
      <c r="Q542" s="74" t="str">
        <f>INDEX(Table1[ADA DI DAFTAR STOCK?],A:A)</f>
        <v>ADA</v>
      </c>
      <c r="R542" s="71" t="str">
        <f>SUBSTITUTE(_xlfn.NUMBERVALUE(Table4[[#This Row],[JUMLAH]],",","."),",",".")</f>
        <v>12</v>
      </c>
      <c r="S542" s="74" t="str">
        <f>INDEX(Table1[SATUAN_CONV],A:A)</f>
        <v>PCS</v>
      </c>
      <c r="T542" s="10" t="str">
        <f>SUBSTITUTE(_xlfn.NUMBERVALUE(Table4[[#This Row],[HARGA]],",","."),",",".")</f>
        <v>29166.6666666667</v>
      </c>
      <c r="U542" s="12" t="str">
        <f>SUBSTITUTE(Table4[[#This Row],[DISKON]],",",".")</f>
        <v/>
      </c>
      <c r="V542" s="77" t="str">
        <f>SUBSTITUTE(Table4[[#This Row],[DISKON NOTA]],",",".")</f>
        <v/>
      </c>
      <c r="W542" s="78">
        <f>INDEX(Table1[TANGGAL NOTA_H],A:A)</f>
        <v>45533</v>
      </c>
      <c r="X542" s="78" t="str">
        <f>IF(INDEX(Table1[TANGGAL GUDANG_H],A:A)="","",INDEX(Table1[TANGGAL GUDANG_H],A:A))</f>
        <v/>
      </c>
      <c r="Y542" s="78">
        <f>INDEX(Table1[TANGGAL UPDATE_H],A:A)</f>
        <v>45535</v>
      </c>
      <c r="Z542" s="74" t="str">
        <f>INDEX(Table1[KOMENTAR_H],A:A)</f>
        <v/>
      </c>
      <c r="AA542" s="74"/>
      <c r="AB542" s="74">
        <f>IF(Table4[[#This Row],[DISKON]]="",Table4[[#This Row],[HARGA]],Table4[[#This Row],[HARGA]]*Table4[[#This Row],[DISKON]])</f>
        <v>29166.666666666668</v>
      </c>
      <c r="AC542" s="74">
        <f>Table4[[#This Row],[TATAL DISKON]]*Table4[[#This Row],[JUMLAH]]</f>
        <v>350000</v>
      </c>
      <c r="AD542" s="74" t="str">
        <f>CONCATENATE(Table4[[#This Row],[SALES_C]],Table4[[#This Row],[NOTA TOKO]])</f>
        <v>G3575</v>
      </c>
      <c r="AE542" s="74">
        <f>INDEX(Table1[I],'4'!A:A)</f>
        <v>0</v>
      </c>
      <c r="AF542" s="74" t="e">
        <f>IF(Table4[[#This Row],[Column2]]="","",MATCH(Table4[[#This Row],[Column2]],AM:AM,0))</f>
        <v>#N/A</v>
      </c>
      <c r="AG542" s="74" t="str">
        <f>CONCATENATE(Table4[[#This Row],[TOKO-KOTA]],"_",Table4[[#This Row],[NAMA BARANG]])</f>
        <v>WIJAYA SIDOMUKTI-SUKOHARJO_EXPANDING FILE 8LFQB - 55333 + GANTUNGAN</v>
      </c>
      <c r="AH542" s="74" t="str">
        <f>CONCATENATE(Table4[[#This Row],[CONCAT_TOKO KOTA + NAMA BARANG]],"_",Table4[[#This Row],[HARGA_C]])</f>
        <v>WIJAYA SIDOMUKTI-SUKOHARJO_EXPANDING FILE 8LFQB - 55333 + GANTUNGAN_29166.6666666667</v>
      </c>
      <c r="AI542" s="74"/>
      <c r="AK542" s="9">
        <v>2964</v>
      </c>
      <c r="AL542" s="8" t="s">
        <v>8476</v>
      </c>
      <c r="AM542" t="str">
        <f t="shared" si="8"/>
        <v>H2964</v>
      </c>
      <c r="AN542" t="e">
        <f>IF(Table10[[#This Row],[Column3]]="","",MATCH(Table10[[#This Row],[Column3]],AD:AD,0))</f>
        <v>#N/A</v>
      </c>
    </row>
    <row r="543" spans="1:40" ht="13.5" thickBot="1">
      <c r="A543" s="73">
        <v>617</v>
      </c>
      <c r="C543" s="74">
        <f>ROW()</f>
        <v>543</v>
      </c>
      <c r="D543" s="74">
        <f>INDEX(Table1[ROWID],A:A)</f>
        <v>616</v>
      </c>
      <c r="E543" s="74">
        <f>INDEX(Table1[//DBS],A:A)</f>
        <v>3183</v>
      </c>
      <c r="F543" s="74">
        <f>INDEX(Table1[HARGA_CONV],A:A)</f>
        <v>110000</v>
      </c>
      <c r="G543" s="74" t="str">
        <f>IF(INDEX(Table1[SALES_H],Table4[[#This Row],[ROWID]])=0,"",INDEX(Table1[SALES_H],Table4[[#This Row],[ROWID]]))</f>
        <v>G</v>
      </c>
      <c r="H543" s="74" t="str">
        <f>IF(Table4[[#This Row],[SALES]]="","",INDEX(SALES_DICT[2],MATCH(Table4[[#This Row],[SALES]],SALES_DICT[1],0)))</f>
        <v>G</v>
      </c>
      <c r="I543" s="75" t="str">
        <f>IF(INDEX(Table1[DISKON],A:A)=0,"",INDEX(Table1[DISKON],A:A))</f>
        <v/>
      </c>
      <c r="J543" s="75" t="str">
        <f>IF(INDEX(Table1[DISKON NOTA],A:A)=0,"",INDEX(Table1[DISKON NOTA],A:A))</f>
        <v/>
      </c>
      <c r="K543" s="7">
        <f>INDEX(Table1[ISI_CONV],A:A)</f>
        <v>1</v>
      </c>
      <c r="L543" s="76">
        <f>INDEX(Table1[NOTA TOKO],Table4[[#This Row],[ROWID]])</f>
        <v>3575</v>
      </c>
      <c r="M543" s="74" t="str">
        <f>Table4[[#This Row],[SALES DICT]]</f>
        <v>G</v>
      </c>
      <c r="N543" s="74" t="str">
        <f>INDEX(Table1[TOKO-KOTA_H],A:A)</f>
        <v>WIJAYA SIDOMUKTI-SUKOHARJO</v>
      </c>
      <c r="O543" s="74" t="str">
        <f>IF(INDEX(Table1[KODE BARANG],A:A)=0,"",INDEX(Table1[KODE BARANG],A:A))</f>
        <v>TAS-IM412</v>
      </c>
      <c r="P543" s="74" t="str">
        <f>INDEX(Table1[NAMA BARANG],A:A)</f>
        <v>TAS TALI GG-M TANGGUNG 2915 TIMBUL GILAP</v>
      </c>
      <c r="Q543" s="74" t="str">
        <f>INDEX(Table1[ADA DI DAFTAR STOCK?],A:A)</f>
        <v>ADA</v>
      </c>
      <c r="R543" s="71" t="str">
        <f>SUBSTITUTE(_xlfn.NUMBERVALUE(Table4[[#This Row],[JUMLAH]],",","."),",",".")</f>
        <v>1</v>
      </c>
      <c r="S543" s="74" t="str">
        <f>INDEX(Table1[SATUAN_CONV],A:A)</f>
        <v>LSN</v>
      </c>
      <c r="T543" s="10" t="str">
        <f>SUBSTITUTE(_xlfn.NUMBERVALUE(Table4[[#This Row],[HARGA]],",","."),",",".")</f>
        <v>110000</v>
      </c>
      <c r="U543" s="12" t="str">
        <f>SUBSTITUTE(Table4[[#This Row],[DISKON]],",",".")</f>
        <v/>
      </c>
      <c r="V543" s="77" t="str">
        <f>SUBSTITUTE(Table4[[#This Row],[DISKON NOTA]],",",".")</f>
        <v/>
      </c>
      <c r="W543" s="78">
        <f>INDEX(Table1[TANGGAL NOTA_H],A:A)</f>
        <v>45533</v>
      </c>
      <c r="X543" s="78" t="str">
        <f>IF(INDEX(Table1[TANGGAL GUDANG_H],A:A)="","",INDEX(Table1[TANGGAL GUDANG_H],A:A))</f>
        <v/>
      </c>
      <c r="Y543" s="78">
        <f>INDEX(Table1[TANGGAL UPDATE_H],A:A)</f>
        <v>45535</v>
      </c>
      <c r="Z543" s="74" t="str">
        <f>INDEX(Table1[KOMENTAR_H],A:A)</f>
        <v/>
      </c>
      <c r="AA543" s="74"/>
      <c r="AB543" s="74">
        <f>IF(Table4[[#This Row],[DISKON]]="",Table4[[#This Row],[HARGA]],Table4[[#This Row],[HARGA]]*Table4[[#This Row],[DISKON]])</f>
        <v>110000</v>
      </c>
      <c r="AC543" s="74">
        <f>Table4[[#This Row],[TATAL DISKON]]*Table4[[#This Row],[JUMLAH]]</f>
        <v>110000</v>
      </c>
      <c r="AD543" s="74" t="str">
        <f>CONCATENATE(Table4[[#This Row],[SALES_C]],Table4[[#This Row],[NOTA TOKO]])</f>
        <v>G3575</v>
      </c>
      <c r="AE543" s="74">
        <f>INDEX(Table1[I],'4'!A:A)</f>
        <v>0</v>
      </c>
      <c r="AF543" s="74" t="e">
        <f>IF(Table4[[#This Row],[Column2]]="","",MATCH(Table4[[#This Row],[Column2]],AM:AM,0))</f>
        <v>#N/A</v>
      </c>
      <c r="AG543" s="74" t="str">
        <f>CONCATENATE(Table4[[#This Row],[TOKO-KOTA]],"_",Table4[[#This Row],[NAMA BARANG]])</f>
        <v>WIJAYA SIDOMUKTI-SUKOHARJO_TAS TALI GG-M TANGGUNG 2915 TIMBUL GILAP</v>
      </c>
      <c r="AH543" s="74" t="str">
        <f>CONCATENATE(Table4[[#This Row],[CONCAT_TOKO KOTA + NAMA BARANG]],"_",Table4[[#This Row],[HARGA_C]])</f>
        <v>WIJAYA SIDOMUKTI-SUKOHARJO_TAS TALI GG-M TANGGUNG 2915 TIMBUL GILAP_110000</v>
      </c>
      <c r="AI543" s="74"/>
      <c r="AK543" s="9">
        <v>2964</v>
      </c>
      <c r="AL543" s="8" t="s">
        <v>8476</v>
      </c>
      <c r="AM543" t="str">
        <f t="shared" si="8"/>
        <v>H2964</v>
      </c>
      <c r="AN543" t="e">
        <f>IF(Table10[[#This Row],[Column3]]="","",MATCH(Table10[[#This Row],[Column3]],AD:AD,0))</f>
        <v>#N/A</v>
      </c>
    </row>
    <row r="544" spans="1:40" ht="13.5" thickBot="1">
      <c r="A544" s="73">
        <v>618</v>
      </c>
      <c r="C544" s="74">
        <f>ROW()</f>
        <v>544</v>
      </c>
      <c r="D544" s="74">
        <f>INDEX(Table1[ROWID],A:A)</f>
        <v>616</v>
      </c>
      <c r="E544" s="74">
        <f>INDEX(Table1[//DBS],A:A)</f>
        <v>3192</v>
      </c>
      <c r="F544" s="74">
        <f>INDEX(Table1[HARGA_CONV],A:A)</f>
        <v>110000</v>
      </c>
      <c r="G544" s="74" t="str">
        <f>IF(INDEX(Table1[SALES_H],Table4[[#This Row],[ROWID]])=0,"",INDEX(Table1[SALES_H],Table4[[#This Row],[ROWID]]))</f>
        <v>G</v>
      </c>
      <c r="H544" s="74" t="str">
        <f>IF(Table4[[#This Row],[SALES]]="","",INDEX(SALES_DICT[2],MATCH(Table4[[#This Row],[SALES]],SALES_DICT[1],0)))</f>
        <v>G</v>
      </c>
      <c r="I544" s="75" t="str">
        <f>IF(INDEX(Table1[DISKON],A:A)=0,"",INDEX(Table1[DISKON],A:A))</f>
        <v/>
      </c>
      <c r="J544" s="75" t="str">
        <f>IF(INDEX(Table1[DISKON NOTA],A:A)=0,"",INDEX(Table1[DISKON NOTA],A:A))</f>
        <v/>
      </c>
      <c r="K544" s="7">
        <f>INDEX(Table1[ISI_CONV],A:A)</f>
        <v>1</v>
      </c>
      <c r="L544" s="76">
        <f>INDEX(Table1[NOTA TOKO],Table4[[#This Row],[ROWID]])</f>
        <v>3575</v>
      </c>
      <c r="M544" s="74" t="str">
        <f>Table4[[#This Row],[SALES DICT]]</f>
        <v>G</v>
      </c>
      <c r="N544" s="74" t="str">
        <f>INDEX(Table1[TOKO-KOTA_H],A:A)</f>
        <v>WIJAYA SIDOMUKTI-SUKOHARJO</v>
      </c>
      <c r="O544" s="74" t="str">
        <f>IF(INDEX(Table1[KODE BARANG],A:A)=0,"",INDEX(Table1[KODE BARANG],A:A))</f>
        <v>TAS-IM421</v>
      </c>
      <c r="P544" s="74" t="str">
        <f>INDEX(Table1[NAMA BARANG],A:A)</f>
        <v>TAS TALI GG-M TANGGUNG 2983 TIMBUL GILAP</v>
      </c>
      <c r="Q544" s="74" t="str">
        <f>INDEX(Table1[ADA DI DAFTAR STOCK?],A:A)</f>
        <v>ADA</v>
      </c>
      <c r="R544" s="71" t="str">
        <f>SUBSTITUTE(_xlfn.NUMBERVALUE(Table4[[#This Row],[JUMLAH]],",","."),",",".")</f>
        <v>1</v>
      </c>
      <c r="S544" s="74" t="str">
        <f>INDEX(Table1[SATUAN_CONV],A:A)</f>
        <v>LSN</v>
      </c>
      <c r="T544" s="10" t="str">
        <f>SUBSTITUTE(_xlfn.NUMBERVALUE(Table4[[#This Row],[HARGA]],",","."),",",".")</f>
        <v>110000</v>
      </c>
      <c r="U544" s="12" t="str">
        <f>SUBSTITUTE(Table4[[#This Row],[DISKON]],",",".")</f>
        <v/>
      </c>
      <c r="V544" s="77" t="str">
        <f>SUBSTITUTE(Table4[[#This Row],[DISKON NOTA]],",",".")</f>
        <v/>
      </c>
      <c r="W544" s="78">
        <f>INDEX(Table1[TANGGAL NOTA_H],A:A)</f>
        <v>45533</v>
      </c>
      <c r="X544" s="78" t="str">
        <f>IF(INDEX(Table1[TANGGAL GUDANG_H],A:A)="","",INDEX(Table1[TANGGAL GUDANG_H],A:A))</f>
        <v/>
      </c>
      <c r="Y544" s="78">
        <f>INDEX(Table1[TANGGAL UPDATE_H],A:A)</f>
        <v>45535</v>
      </c>
      <c r="Z544" s="74" t="str">
        <f>INDEX(Table1[KOMENTAR_H],A:A)</f>
        <v/>
      </c>
      <c r="AA544" s="74"/>
      <c r="AB544" s="74">
        <f>IF(Table4[[#This Row],[DISKON]]="",Table4[[#This Row],[HARGA]],Table4[[#This Row],[HARGA]]*Table4[[#This Row],[DISKON]])</f>
        <v>110000</v>
      </c>
      <c r="AC544" s="74">
        <f>Table4[[#This Row],[TATAL DISKON]]*Table4[[#This Row],[JUMLAH]]</f>
        <v>110000</v>
      </c>
      <c r="AD544" s="74" t="str">
        <f>CONCATENATE(Table4[[#This Row],[SALES_C]],Table4[[#This Row],[NOTA TOKO]])</f>
        <v>G3575</v>
      </c>
      <c r="AE544" s="74">
        <f>INDEX(Table1[I],'4'!A:A)</f>
        <v>0</v>
      </c>
      <c r="AF544" s="74" t="e">
        <f>IF(Table4[[#This Row],[Column2]]="","",MATCH(Table4[[#This Row],[Column2]],AM:AM,0))</f>
        <v>#N/A</v>
      </c>
      <c r="AG544" s="74" t="str">
        <f>CONCATENATE(Table4[[#This Row],[TOKO-KOTA]],"_",Table4[[#This Row],[NAMA BARANG]])</f>
        <v>WIJAYA SIDOMUKTI-SUKOHARJO_TAS TALI GG-M TANGGUNG 2983 TIMBUL GILAP</v>
      </c>
      <c r="AH544" s="74" t="str">
        <f>CONCATENATE(Table4[[#This Row],[CONCAT_TOKO KOTA + NAMA BARANG]],"_",Table4[[#This Row],[HARGA_C]])</f>
        <v>WIJAYA SIDOMUKTI-SUKOHARJO_TAS TALI GG-M TANGGUNG 2983 TIMBUL GILAP_110000</v>
      </c>
      <c r="AI544" s="74"/>
      <c r="AK544" s="9">
        <v>2964</v>
      </c>
      <c r="AL544" s="8" t="s">
        <v>8476</v>
      </c>
      <c r="AM544" t="str">
        <f t="shared" si="8"/>
        <v>H2964</v>
      </c>
      <c r="AN544" t="e">
        <f>IF(Table10[[#This Row],[Column3]]="","",MATCH(Table10[[#This Row],[Column3]],AD:AD,0))</f>
        <v>#N/A</v>
      </c>
    </row>
    <row r="545" spans="1:40" ht="13.5" thickBot="1">
      <c r="A545" s="73">
        <v>619</v>
      </c>
      <c r="C545" s="74">
        <f>ROW()</f>
        <v>545</v>
      </c>
      <c r="D545" s="74">
        <f>INDEX(Table1[ROWID],A:A)</f>
        <v>616</v>
      </c>
      <c r="E545" s="74">
        <f>INDEX(Table1[//DBS],A:A)</f>
        <v>3183</v>
      </c>
      <c r="F545" s="74">
        <f>INDEX(Table1[HARGA_CONV],A:A)</f>
        <v>110000</v>
      </c>
      <c r="G545" s="74" t="str">
        <f>IF(INDEX(Table1[SALES_H],Table4[[#This Row],[ROWID]])=0,"",INDEX(Table1[SALES_H],Table4[[#This Row],[ROWID]]))</f>
        <v>G</v>
      </c>
      <c r="H545" s="74" t="str">
        <f>IF(Table4[[#This Row],[SALES]]="","",INDEX(SALES_DICT[2],MATCH(Table4[[#This Row],[SALES]],SALES_DICT[1],0)))</f>
        <v>G</v>
      </c>
      <c r="I545" s="75" t="str">
        <f>IF(INDEX(Table1[DISKON],A:A)=0,"",INDEX(Table1[DISKON],A:A))</f>
        <v/>
      </c>
      <c r="J545" s="75" t="str">
        <f>IF(INDEX(Table1[DISKON NOTA],A:A)=0,"",INDEX(Table1[DISKON NOTA],A:A))</f>
        <v/>
      </c>
      <c r="K545" s="7">
        <f>INDEX(Table1[ISI_CONV],A:A)</f>
        <v>1</v>
      </c>
      <c r="L545" s="76">
        <f>INDEX(Table1[NOTA TOKO],Table4[[#This Row],[ROWID]])</f>
        <v>3575</v>
      </c>
      <c r="M545" s="74" t="str">
        <f>Table4[[#This Row],[SALES DICT]]</f>
        <v>G</v>
      </c>
      <c r="N545" s="74" t="str">
        <f>INDEX(Table1[TOKO-KOTA_H],A:A)</f>
        <v>WIJAYA SIDOMUKTI-SUKOHARJO</v>
      </c>
      <c r="O545" s="74" t="str">
        <f>IF(INDEX(Table1[KODE BARANG],A:A)=0,"",INDEX(Table1[KODE BARANG],A:A))</f>
        <v>TAS-IM412</v>
      </c>
      <c r="P545" s="74" t="str">
        <f>INDEX(Table1[NAMA BARANG],A:A)</f>
        <v>TAS TALI GG-M TANGGUNG 2915 TIMBUL GILAP</v>
      </c>
      <c r="Q545" s="74" t="str">
        <f>INDEX(Table1[ADA DI DAFTAR STOCK?],A:A)</f>
        <v>ADA</v>
      </c>
      <c r="R545" s="71" t="str">
        <f>SUBSTITUTE(_xlfn.NUMBERVALUE(Table4[[#This Row],[JUMLAH]],",","."),",",".")</f>
        <v>1</v>
      </c>
      <c r="S545" s="74" t="str">
        <f>INDEX(Table1[SATUAN_CONV],A:A)</f>
        <v>LSN</v>
      </c>
      <c r="T545" s="10" t="str">
        <f>SUBSTITUTE(_xlfn.NUMBERVALUE(Table4[[#This Row],[HARGA]],",","."),",",".")</f>
        <v>110000</v>
      </c>
      <c r="U545" s="12" t="str">
        <f>SUBSTITUTE(Table4[[#This Row],[DISKON]],",",".")</f>
        <v/>
      </c>
      <c r="V545" s="77" t="str">
        <f>SUBSTITUTE(Table4[[#This Row],[DISKON NOTA]],",",".")</f>
        <v/>
      </c>
      <c r="W545" s="78">
        <f>INDEX(Table1[TANGGAL NOTA_H],A:A)</f>
        <v>45533</v>
      </c>
      <c r="X545" s="78" t="str">
        <f>IF(INDEX(Table1[TANGGAL GUDANG_H],A:A)="","",INDEX(Table1[TANGGAL GUDANG_H],A:A))</f>
        <v/>
      </c>
      <c r="Y545" s="78">
        <f>INDEX(Table1[TANGGAL UPDATE_H],A:A)</f>
        <v>45535</v>
      </c>
      <c r="Z545" s="74" t="str">
        <f>INDEX(Table1[KOMENTAR_H],A:A)</f>
        <v/>
      </c>
      <c r="AA545" s="74"/>
      <c r="AB545" s="74">
        <f>IF(Table4[[#This Row],[DISKON]]="",Table4[[#This Row],[HARGA]],Table4[[#This Row],[HARGA]]*Table4[[#This Row],[DISKON]])</f>
        <v>110000</v>
      </c>
      <c r="AC545" s="74">
        <f>Table4[[#This Row],[TATAL DISKON]]*Table4[[#This Row],[JUMLAH]]</f>
        <v>110000</v>
      </c>
      <c r="AD545" s="74" t="str">
        <f>CONCATENATE(Table4[[#This Row],[SALES_C]],Table4[[#This Row],[NOTA TOKO]])</f>
        <v>G3575</v>
      </c>
      <c r="AE545" s="74">
        <f>INDEX(Table1[I],'4'!A:A)</f>
        <v>0</v>
      </c>
      <c r="AF545" s="74" t="e">
        <f>IF(Table4[[#This Row],[Column2]]="","",MATCH(Table4[[#This Row],[Column2]],AM:AM,0))</f>
        <v>#N/A</v>
      </c>
      <c r="AG545" s="74" t="str">
        <f>CONCATENATE(Table4[[#This Row],[TOKO-KOTA]],"_",Table4[[#This Row],[NAMA BARANG]])</f>
        <v>WIJAYA SIDOMUKTI-SUKOHARJO_TAS TALI GG-M TANGGUNG 2915 TIMBUL GILAP</v>
      </c>
      <c r="AH545" s="74" t="str">
        <f>CONCATENATE(Table4[[#This Row],[CONCAT_TOKO KOTA + NAMA BARANG]],"_",Table4[[#This Row],[HARGA_C]])</f>
        <v>WIJAYA SIDOMUKTI-SUKOHARJO_TAS TALI GG-M TANGGUNG 2915 TIMBUL GILAP_110000</v>
      </c>
      <c r="AI545" s="74"/>
      <c r="AK545" s="9">
        <v>2964</v>
      </c>
      <c r="AL545" s="8" t="s">
        <v>8476</v>
      </c>
      <c r="AM545" t="str">
        <f t="shared" si="8"/>
        <v>H2964</v>
      </c>
      <c r="AN545" t="e">
        <f>IF(Table10[[#This Row],[Column3]]="","",MATCH(Table10[[#This Row],[Column3]],AD:AD,0))</f>
        <v>#N/A</v>
      </c>
    </row>
    <row r="546" spans="1:40" ht="13.5" thickBot="1">
      <c r="A546" s="73">
        <v>620</v>
      </c>
      <c r="C546" s="74">
        <f>ROW()</f>
        <v>546</v>
      </c>
      <c r="D546" s="74">
        <f>INDEX(Table1[ROWID],A:A)</f>
        <v>616</v>
      </c>
      <c r="E546" s="74">
        <f>INDEX(Table1[//DBS],A:A)</f>
        <v>2669</v>
      </c>
      <c r="F546" s="74">
        <f>INDEX(Table1[HARGA_CONV],A:A)</f>
        <v>138000</v>
      </c>
      <c r="G546" s="74" t="str">
        <f>IF(INDEX(Table1[SALES_H],Table4[[#This Row],[ROWID]])=0,"",INDEX(Table1[SALES_H],Table4[[#This Row],[ROWID]]))</f>
        <v>G</v>
      </c>
      <c r="H546" s="74" t="str">
        <f>IF(Table4[[#This Row],[SALES]]="","",INDEX(SALES_DICT[2],MATCH(Table4[[#This Row],[SALES]],SALES_DICT[1],0)))</f>
        <v>G</v>
      </c>
      <c r="I546" s="75" t="str">
        <f>IF(INDEX(Table1[DISKON],A:A)=0,"",INDEX(Table1[DISKON],A:A))</f>
        <v/>
      </c>
      <c r="J546" s="75" t="str">
        <f>IF(INDEX(Table1[DISKON NOTA],A:A)=0,"",INDEX(Table1[DISKON NOTA],A:A))</f>
        <v/>
      </c>
      <c r="K546" s="7">
        <f>INDEX(Table1[ISI_CONV],A:A)</f>
        <v>2</v>
      </c>
      <c r="L546" s="76">
        <f>INDEX(Table1[NOTA TOKO],Table4[[#This Row],[ROWID]])</f>
        <v>3575</v>
      </c>
      <c r="M546" s="74" t="str">
        <f>Table4[[#This Row],[SALES DICT]]</f>
        <v>G</v>
      </c>
      <c r="N546" s="74" t="str">
        <f>INDEX(Table1[TOKO-KOTA_H],A:A)</f>
        <v>WIJAYA SIDOMUKTI-SUKOHARJO</v>
      </c>
      <c r="O546" s="74" t="str">
        <f>IF(INDEX(Table1[KODE BARANG],A:A)=0,"",INDEX(Table1[KODE BARANG],A:A))</f>
        <v>PWA-TF6</v>
      </c>
      <c r="P546" s="74" t="str">
        <f>INDEX(Table1[NAMA BARANG],A:A)</f>
        <v>PW PASTEL TF 195 12W</v>
      </c>
      <c r="Q546" s="74" t="str">
        <f>INDEX(Table1[ADA DI DAFTAR STOCK?],A:A)</f>
        <v>ADA</v>
      </c>
      <c r="R546" s="71" t="str">
        <f>SUBSTITUTE(_xlfn.NUMBERVALUE(Table4[[#This Row],[JUMLAH]],",","."),",",".")</f>
        <v>2</v>
      </c>
      <c r="S546" s="74" t="str">
        <f>INDEX(Table1[SATUAN_CONV],A:A)</f>
        <v>LSN</v>
      </c>
      <c r="T546" s="10" t="str">
        <f>SUBSTITUTE(_xlfn.NUMBERVALUE(Table4[[#This Row],[HARGA]],",","."),",",".")</f>
        <v>138000</v>
      </c>
      <c r="U546" s="12" t="str">
        <f>SUBSTITUTE(Table4[[#This Row],[DISKON]],",",".")</f>
        <v/>
      </c>
      <c r="V546" s="77" t="str">
        <f>SUBSTITUTE(Table4[[#This Row],[DISKON NOTA]],",",".")</f>
        <v/>
      </c>
      <c r="W546" s="78">
        <f>INDEX(Table1[TANGGAL NOTA_H],A:A)</f>
        <v>45533</v>
      </c>
      <c r="X546" s="78" t="str">
        <f>IF(INDEX(Table1[TANGGAL GUDANG_H],A:A)="","",INDEX(Table1[TANGGAL GUDANG_H],A:A))</f>
        <v/>
      </c>
      <c r="Y546" s="78">
        <f>INDEX(Table1[TANGGAL UPDATE_H],A:A)</f>
        <v>45535</v>
      </c>
      <c r="Z546" s="74" t="str">
        <f>INDEX(Table1[KOMENTAR_H],A:A)</f>
        <v/>
      </c>
      <c r="AA546" s="74"/>
      <c r="AB546" s="74">
        <f>IF(Table4[[#This Row],[DISKON]]="",Table4[[#This Row],[HARGA]],Table4[[#This Row],[HARGA]]*Table4[[#This Row],[DISKON]])</f>
        <v>138000</v>
      </c>
      <c r="AC546" s="74">
        <f>Table4[[#This Row],[TATAL DISKON]]*Table4[[#This Row],[JUMLAH]]</f>
        <v>276000</v>
      </c>
      <c r="AD546" s="74" t="str">
        <f>CONCATENATE(Table4[[#This Row],[SALES_C]],Table4[[#This Row],[NOTA TOKO]])</f>
        <v>G3575</v>
      </c>
      <c r="AE546" s="74">
        <f>INDEX(Table1[I],'4'!A:A)</f>
        <v>0</v>
      </c>
      <c r="AF546" s="74" t="e">
        <f>IF(Table4[[#This Row],[Column2]]="","",MATCH(Table4[[#This Row],[Column2]],AM:AM,0))</f>
        <v>#N/A</v>
      </c>
      <c r="AG546" s="74" t="str">
        <f>CONCATENATE(Table4[[#This Row],[TOKO-KOTA]],"_",Table4[[#This Row],[NAMA BARANG]])</f>
        <v>WIJAYA SIDOMUKTI-SUKOHARJO_PW PASTEL TF 195 12W</v>
      </c>
      <c r="AH546" s="74" t="str">
        <f>CONCATENATE(Table4[[#This Row],[CONCAT_TOKO KOTA + NAMA BARANG]],"_",Table4[[#This Row],[HARGA_C]])</f>
        <v>WIJAYA SIDOMUKTI-SUKOHARJO_PW PASTEL TF 195 12W_138000</v>
      </c>
      <c r="AI546" s="74"/>
      <c r="AK546" s="9">
        <v>2964</v>
      </c>
      <c r="AL546" s="8" t="s">
        <v>8476</v>
      </c>
      <c r="AM546" t="str">
        <f t="shared" si="8"/>
        <v>H2964</v>
      </c>
      <c r="AN546" t="e">
        <f>IF(Table10[[#This Row],[Column3]]="","",MATCH(Table10[[#This Row],[Column3]],AD:AD,0))</f>
        <v>#N/A</v>
      </c>
    </row>
    <row r="547" spans="1:40" ht="13.5" thickBot="1">
      <c r="A547" s="73">
        <v>621</v>
      </c>
      <c r="C547" s="74">
        <f>ROW()</f>
        <v>547</v>
      </c>
      <c r="D547" s="74">
        <f>INDEX(Table1[ROWID],A:A)</f>
        <v>616</v>
      </c>
      <c r="E547" s="74">
        <f>INDEX(Table1[//DBS],A:A)</f>
        <v>1458</v>
      </c>
      <c r="F547" s="74">
        <f>INDEX(Table1[HARGA_CONV],A:A)</f>
        <v>24000</v>
      </c>
      <c r="G547" s="74" t="str">
        <f>IF(INDEX(Table1[SALES_H],Table4[[#This Row],[ROWID]])=0,"",INDEX(Table1[SALES_H],Table4[[#This Row],[ROWID]]))</f>
        <v>G</v>
      </c>
      <c r="H547" s="74" t="str">
        <f>IF(Table4[[#This Row],[SALES]]="","",INDEX(SALES_DICT[2],MATCH(Table4[[#This Row],[SALES]],SALES_DICT[1],0)))</f>
        <v>G</v>
      </c>
      <c r="I547" s="75" t="str">
        <f>IF(INDEX(Table1[DISKON],A:A)=0,"",INDEX(Table1[DISKON],A:A))</f>
        <v/>
      </c>
      <c r="J547" s="75" t="str">
        <f>IF(INDEX(Table1[DISKON NOTA],A:A)=0,"",INDEX(Table1[DISKON NOTA],A:A))</f>
        <v/>
      </c>
      <c r="K547" s="7">
        <f>INDEX(Table1[ISI_CONV],A:A)</f>
        <v>3</v>
      </c>
      <c r="L547" s="76">
        <f>INDEX(Table1[NOTA TOKO],Table4[[#This Row],[ROWID]])</f>
        <v>3575</v>
      </c>
      <c r="M547" s="74" t="str">
        <f>Table4[[#This Row],[SALES DICT]]</f>
        <v>G</v>
      </c>
      <c r="N547" s="74" t="str">
        <f>INDEX(Table1[TOKO-KOTA_H],A:A)</f>
        <v>WIJAYA SIDOMUKTI-SUKOHARJO</v>
      </c>
      <c r="O547" s="74" t="str">
        <f>IF(INDEX(Table1[KODE BARANG],A:A)=0,"",INDEX(Table1[KODE BARANG],A:A))</f>
        <v>KEY-IM2</v>
      </c>
      <c r="P547" s="74" t="str">
        <f>INDEX(Table1[NAMA BARANG],A:A)</f>
        <v>KEY RING K-30 (1 BOX=31 PCS)</v>
      </c>
      <c r="Q547" s="74" t="str">
        <f>INDEX(Table1[ADA DI DAFTAR STOCK?],A:A)</f>
        <v>ADA</v>
      </c>
      <c r="R547" s="71" t="str">
        <f>SUBSTITUTE(_xlfn.NUMBERVALUE(Table4[[#This Row],[JUMLAH]],",","."),",",".")</f>
        <v>3</v>
      </c>
      <c r="S547" s="74" t="str">
        <f>INDEX(Table1[SATUAN_CONV],A:A)</f>
        <v>BOX</v>
      </c>
      <c r="T547" s="10" t="str">
        <f>SUBSTITUTE(_xlfn.NUMBERVALUE(Table4[[#This Row],[HARGA]],",","."),",",".")</f>
        <v>24000</v>
      </c>
      <c r="U547" s="12" t="str">
        <f>SUBSTITUTE(Table4[[#This Row],[DISKON]],",",".")</f>
        <v/>
      </c>
      <c r="V547" s="77" t="str">
        <f>SUBSTITUTE(Table4[[#This Row],[DISKON NOTA]],",",".")</f>
        <v/>
      </c>
      <c r="W547" s="78">
        <f>INDEX(Table1[TANGGAL NOTA_H],A:A)</f>
        <v>45533</v>
      </c>
      <c r="X547" s="78" t="str">
        <f>IF(INDEX(Table1[TANGGAL GUDANG_H],A:A)="","",INDEX(Table1[TANGGAL GUDANG_H],A:A))</f>
        <v/>
      </c>
      <c r="Y547" s="78">
        <f>INDEX(Table1[TANGGAL UPDATE_H],A:A)</f>
        <v>45535</v>
      </c>
      <c r="Z547" s="74" t="str">
        <f>INDEX(Table1[KOMENTAR_H],A:A)</f>
        <v/>
      </c>
      <c r="AA547" s="74"/>
      <c r="AB547" s="74">
        <f>IF(Table4[[#This Row],[DISKON]]="",Table4[[#This Row],[HARGA]],Table4[[#This Row],[HARGA]]*Table4[[#This Row],[DISKON]])</f>
        <v>24000</v>
      </c>
      <c r="AC547" s="74">
        <f>Table4[[#This Row],[TATAL DISKON]]*Table4[[#This Row],[JUMLAH]]</f>
        <v>72000</v>
      </c>
      <c r="AD547" s="74" t="str">
        <f>CONCATENATE(Table4[[#This Row],[SALES_C]],Table4[[#This Row],[NOTA TOKO]])</f>
        <v>G3575</v>
      </c>
      <c r="AE547" s="74">
        <f>INDEX(Table1[I],'4'!A:A)</f>
        <v>0</v>
      </c>
      <c r="AF547" s="74" t="e">
        <f>IF(Table4[[#This Row],[Column2]]="","",MATCH(Table4[[#This Row],[Column2]],AM:AM,0))</f>
        <v>#N/A</v>
      </c>
      <c r="AG547" s="74" t="str">
        <f>CONCATENATE(Table4[[#This Row],[TOKO-KOTA]],"_",Table4[[#This Row],[NAMA BARANG]])</f>
        <v>WIJAYA SIDOMUKTI-SUKOHARJO_KEY RING K-30 (1 BOX=31 PCS)</v>
      </c>
      <c r="AH547" s="74" t="str">
        <f>CONCATENATE(Table4[[#This Row],[CONCAT_TOKO KOTA + NAMA BARANG]],"_",Table4[[#This Row],[HARGA_C]])</f>
        <v>WIJAYA SIDOMUKTI-SUKOHARJO_KEY RING K-30 (1 BOX=31 PCS)_24000</v>
      </c>
      <c r="AI547" s="74"/>
      <c r="AK547" s="9">
        <v>2964</v>
      </c>
      <c r="AL547" s="8" t="s">
        <v>8476</v>
      </c>
      <c r="AM547" t="str">
        <f t="shared" si="8"/>
        <v>H2964</v>
      </c>
      <c r="AN547" t="e">
        <f>IF(Table10[[#This Row],[Column3]]="","",MATCH(Table10[[#This Row],[Column3]],AD:AD,0))</f>
        <v>#N/A</v>
      </c>
    </row>
    <row r="548" spans="1:40" ht="13.5" thickBot="1">
      <c r="A548" s="73">
        <v>622</v>
      </c>
      <c r="C548" s="74">
        <f>ROW()</f>
        <v>548</v>
      </c>
      <c r="D548" s="74">
        <f>INDEX(Table1[ROWID],A:A)</f>
        <v>616</v>
      </c>
      <c r="E548" s="74">
        <f>INDEX(Table1[//DBS],A:A)</f>
        <v>2661</v>
      </c>
      <c r="F548" s="74">
        <f>INDEX(Table1[HARGA_CONV],A:A)</f>
        <v>175000</v>
      </c>
      <c r="G548" s="74" t="str">
        <f>IF(INDEX(Table1[SALES_H],Table4[[#This Row],[ROWID]])=0,"",INDEX(Table1[SALES_H],Table4[[#This Row],[ROWID]]))</f>
        <v>G</v>
      </c>
      <c r="H548" s="74" t="str">
        <f>IF(Table4[[#This Row],[SALES]]="","",INDEX(SALES_DICT[2],MATCH(Table4[[#This Row],[SALES]],SALES_DICT[1],0)))</f>
        <v>G</v>
      </c>
      <c r="I548" s="75" t="str">
        <f>IF(INDEX(Table1[DISKON],A:A)=0,"",INDEX(Table1[DISKON],A:A))</f>
        <v/>
      </c>
      <c r="J548" s="75" t="str">
        <f>IF(INDEX(Table1[DISKON NOTA],A:A)=0,"",INDEX(Table1[DISKON NOTA],A:A))</f>
        <v/>
      </c>
      <c r="K548" s="7">
        <f>INDEX(Table1[ISI_CONV],A:A)</f>
        <v>1</v>
      </c>
      <c r="L548" s="76">
        <f>INDEX(Table1[NOTA TOKO],Table4[[#This Row],[ROWID]])</f>
        <v>3575</v>
      </c>
      <c r="M548" s="74" t="str">
        <f>Table4[[#This Row],[SALES DICT]]</f>
        <v>G</v>
      </c>
      <c r="N548" s="74" t="str">
        <f>INDEX(Table1[TOKO-KOTA_H],A:A)</f>
        <v>WIJAYA SIDOMUKTI-SUKOHARJO</v>
      </c>
      <c r="O548" s="74" t="str">
        <f>IF(INDEX(Table1[KODE BARANG],A:A)=0,"",INDEX(Table1[KODE BARANG],A:A))</f>
        <v>PWA-IM26</v>
      </c>
      <c r="P548" s="74" t="str">
        <f>INDEX(Table1[NAMA BARANG],A:A)</f>
        <v>PW 8880-12</v>
      </c>
      <c r="Q548" s="74" t="str">
        <f>INDEX(Table1[ADA DI DAFTAR STOCK?],A:A)</f>
        <v>ADA</v>
      </c>
      <c r="R548" s="71" t="str">
        <f>SUBSTITUTE(_xlfn.NUMBERVALUE(Table4[[#This Row],[JUMLAH]],",","."),",",".")</f>
        <v>1</v>
      </c>
      <c r="S548" s="74" t="str">
        <f>INDEX(Table1[SATUAN_CONV],A:A)</f>
        <v>LSN</v>
      </c>
      <c r="T548" s="10" t="str">
        <f>SUBSTITUTE(_xlfn.NUMBERVALUE(Table4[[#This Row],[HARGA]],",","."),",",".")</f>
        <v>175000</v>
      </c>
      <c r="U548" s="12" t="str">
        <f>SUBSTITUTE(Table4[[#This Row],[DISKON]],",",".")</f>
        <v/>
      </c>
      <c r="V548" s="77" t="str">
        <f>SUBSTITUTE(Table4[[#This Row],[DISKON NOTA]],",",".")</f>
        <v/>
      </c>
      <c r="W548" s="78">
        <f>INDEX(Table1[TANGGAL NOTA_H],A:A)</f>
        <v>45533</v>
      </c>
      <c r="X548" s="78" t="str">
        <f>IF(INDEX(Table1[TANGGAL GUDANG_H],A:A)="","",INDEX(Table1[TANGGAL GUDANG_H],A:A))</f>
        <v/>
      </c>
      <c r="Y548" s="78">
        <f>INDEX(Table1[TANGGAL UPDATE_H],A:A)</f>
        <v>45535</v>
      </c>
      <c r="Z548" s="74" t="str">
        <f>INDEX(Table1[KOMENTAR_H],A:A)</f>
        <v/>
      </c>
      <c r="AA548" s="74"/>
      <c r="AB548" s="74">
        <f>IF(Table4[[#This Row],[DISKON]]="",Table4[[#This Row],[HARGA]],Table4[[#This Row],[HARGA]]*Table4[[#This Row],[DISKON]])</f>
        <v>175000</v>
      </c>
      <c r="AC548" s="74">
        <f>Table4[[#This Row],[TATAL DISKON]]*Table4[[#This Row],[JUMLAH]]</f>
        <v>175000</v>
      </c>
      <c r="AD548" s="74" t="str">
        <f>CONCATENATE(Table4[[#This Row],[SALES_C]],Table4[[#This Row],[NOTA TOKO]])</f>
        <v>G3575</v>
      </c>
      <c r="AE548" s="74">
        <f>INDEX(Table1[I],'4'!A:A)</f>
        <v>0</v>
      </c>
      <c r="AF548" s="74" t="e">
        <f>IF(Table4[[#This Row],[Column2]]="","",MATCH(Table4[[#This Row],[Column2]],AM:AM,0))</f>
        <v>#N/A</v>
      </c>
      <c r="AG548" s="74" t="str">
        <f>CONCATENATE(Table4[[#This Row],[TOKO-KOTA]],"_",Table4[[#This Row],[NAMA BARANG]])</f>
        <v>WIJAYA SIDOMUKTI-SUKOHARJO_PW 8880-12</v>
      </c>
      <c r="AH548" s="74" t="str">
        <f>CONCATENATE(Table4[[#This Row],[CONCAT_TOKO KOTA + NAMA BARANG]],"_",Table4[[#This Row],[HARGA_C]])</f>
        <v>WIJAYA SIDOMUKTI-SUKOHARJO_PW 8880-12_175000</v>
      </c>
      <c r="AI548" s="74"/>
      <c r="AK548" s="9">
        <v>2964</v>
      </c>
      <c r="AL548" s="8" t="s">
        <v>8476</v>
      </c>
      <c r="AM548" t="str">
        <f t="shared" si="8"/>
        <v>H2964</v>
      </c>
      <c r="AN548" t="e">
        <f>IF(Table10[[#This Row],[Column3]]="","",MATCH(Table10[[#This Row],[Column3]],AD:AD,0))</f>
        <v>#N/A</v>
      </c>
    </row>
    <row r="549" spans="1:40" ht="13.5" thickBot="1">
      <c r="A549" s="73">
        <v>623</v>
      </c>
      <c r="C549" s="74">
        <f>ROW()</f>
        <v>549</v>
      </c>
      <c r="D549" s="74">
        <f>INDEX(Table1[ROWID],A:A)</f>
        <v>616</v>
      </c>
      <c r="E549" s="74">
        <f>INDEX(Table1[//DBS],A:A)</f>
        <v>2539</v>
      </c>
      <c r="F549" s="74">
        <f>INDEX(Table1[HARGA_CONV],A:A)</f>
        <v>11666.666666666666</v>
      </c>
      <c r="G549" s="74" t="str">
        <f>IF(INDEX(Table1[SALES_H],Table4[[#This Row],[ROWID]])=0,"",INDEX(Table1[SALES_H],Table4[[#This Row],[ROWID]]))</f>
        <v>G</v>
      </c>
      <c r="H549" s="74" t="str">
        <f>IF(Table4[[#This Row],[SALES]]="","",INDEX(SALES_DICT[2],MATCH(Table4[[#This Row],[SALES]],SALES_DICT[1],0)))</f>
        <v>G</v>
      </c>
      <c r="I549" s="75" t="str">
        <f>IF(INDEX(Table1[DISKON],A:A)=0,"",INDEX(Table1[DISKON],A:A))</f>
        <v/>
      </c>
      <c r="J549" s="75" t="str">
        <f>IF(INDEX(Table1[DISKON NOTA],A:A)=0,"",INDEX(Table1[DISKON NOTA],A:A))</f>
        <v/>
      </c>
      <c r="K549" s="7">
        <f>INDEX(Table1[ISI_CONV],A:A)</f>
        <v>12</v>
      </c>
      <c r="L549" s="76">
        <f>INDEX(Table1[NOTA TOKO],Table4[[#This Row],[ROWID]])</f>
        <v>3575</v>
      </c>
      <c r="M549" s="74" t="str">
        <f>Table4[[#This Row],[SALES DICT]]</f>
        <v>G</v>
      </c>
      <c r="N549" s="74" t="str">
        <f>INDEX(Table1[TOKO-KOTA_H],A:A)</f>
        <v>WIJAYA SIDOMUKTI-SUKOHARJO</v>
      </c>
      <c r="O549" s="74" t="str">
        <f>IF(INDEX(Table1[KODE BARANG],A:A)=0,"",INDEX(Table1[KODE BARANG],A:A))</f>
        <v>PEN-IM37</v>
      </c>
      <c r="P549" s="74" t="str">
        <f>INDEX(Table1[NAMA BARANG],A:A)</f>
        <v>PENSIL 8891-12</v>
      </c>
      <c r="Q549" s="74" t="str">
        <f>INDEX(Table1[ADA DI DAFTAR STOCK?],A:A)</f>
        <v>ADA</v>
      </c>
      <c r="R549" s="71" t="str">
        <f>SUBSTITUTE(_xlfn.NUMBERVALUE(Table4[[#This Row],[JUMLAH]],",","."),",",".")</f>
        <v>12</v>
      </c>
      <c r="S549" s="74" t="str">
        <f>INDEX(Table1[SATUAN_CONV],A:A)</f>
        <v>PCS</v>
      </c>
      <c r="T549" s="10" t="str">
        <f>SUBSTITUTE(_xlfn.NUMBERVALUE(Table4[[#This Row],[HARGA]],",","."),",",".")</f>
        <v>11666.6666666667</v>
      </c>
      <c r="U549" s="12" t="str">
        <f>SUBSTITUTE(Table4[[#This Row],[DISKON]],",",".")</f>
        <v/>
      </c>
      <c r="V549" s="77" t="str">
        <f>SUBSTITUTE(Table4[[#This Row],[DISKON NOTA]],",",".")</f>
        <v/>
      </c>
      <c r="W549" s="78">
        <f>INDEX(Table1[TANGGAL NOTA_H],A:A)</f>
        <v>45533</v>
      </c>
      <c r="X549" s="78" t="str">
        <f>IF(INDEX(Table1[TANGGAL GUDANG_H],A:A)="","",INDEX(Table1[TANGGAL GUDANG_H],A:A))</f>
        <v/>
      </c>
      <c r="Y549" s="78">
        <f>INDEX(Table1[TANGGAL UPDATE_H],A:A)</f>
        <v>45535</v>
      </c>
      <c r="Z549" s="74" t="str">
        <f>INDEX(Table1[KOMENTAR_H],A:A)</f>
        <v/>
      </c>
      <c r="AA549" s="74"/>
      <c r="AB549" s="74">
        <f>IF(Table4[[#This Row],[DISKON]]="",Table4[[#This Row],[HARGA]],Table4[[#This Row],[HARGA]]*Table4[[#This Row],[DISKON]])</f>
        <v>11666.666666666666</v>
      </c>
      <c r="AC549" s="74">
        <f>Table4[[#This Row],[TATAL DISKON]]*Table4[[#This Row],[JUMLAH]]</f>
        <v>140000</v>
      </c>
      <c r="AD549" s="74" t="str">
        <f>CONCATENATE(Table4[[#This Row],[SALES_C]],Table4[[#This Row],[NOTA TOKO]])</f>
        <v>G3575</v>
      </c>
      <c r="AE549" s="74">
        <f>INDEX(Table1[I],'4'!A:A)</f>
        <v>0</v>
      </c>
      <c r="AF549" s="74" t="e">
        <f>IF(Table4[[#This Row],[Column2]]="","",MATCH(Table4[[#This Row],[Column2]],AM:AM,0))</f>
        <v>#N/A</v>
      </c>
      <c r="AG549" s="74" t="str">
        <f>CONCATENATE(Table4[[#This Row],[TOKO-KOTA]],"_",Table4[[#This Row],[NAMA BARANG]])</f>
        <v>WIJAYA SIDOMUKTI-SUKOHARJO_PENSIL 8891-12</v>
      </c>
      <c r="AH549" s="74" t="str">
        <f>CONCATENATE(Table4[[#This Row],[CONCAT_TOKO KOTA + NAMA BARANG]],"_",Table4[[#This Row],[HARGA_C]])</f>
        <v>WIJAYA SIDOMUKTI-SUKOHARJO_PENSIL 8891-12_11666.6666666667</v>
      </c>
      <c r="AI549" s="74"/>
      <c r="AK549" s="9">
        <v>2964</v>
      </c>
      <c r="AL549" s="8" t="s">
        <v>8476</v>
      </c>
      <c r="AM549" t="str">
        <f t="shared" si="8"/>
        <v>H2964</v>
      </c>
      <c r="AN549" t="e">
        <f>IF(Table10[[#This Row],[Column3]]="","",MATCH(Table10[[#This Row],[Column3]],AD:AD,0))</f>
        <v>#N/A</v>
      </c>
    </row>
    <row r="550" spans="1:40" ht="13.5" thickBot="1">
      <c r="A550" s="73">
        <v>624</v>
      </c>
      <c r="C550" s="74">
        <f>ROW()</f>
        <v>550</v>
      </c>
      <c r="D550" s="74">
        <f>INDEX(Table1[ROWID],A:A)</f>
        <v>616</v>
      </c>
      <c r="E550" s="74">
        <f>INDEX(Table1[//DBS],A:A)</f>
        <v>94</v>
      </c>
      <c r="F550" s="74">
        <f>INDEX(Table1[HARGA_CONV],A:A)</f>
        <v>12500</v>
      </c>
      <c r="G550" s="74" t="str">
        <f>IF(INDEX(Table1[SALES_H],Table4[[#This Row],[ROWID]])=0,"",INDEX(Table1[SALES_H],Table4[[#This Row],[ROWID]]))</f>
        <v>G</v>
      </c>
      <c r="H550" s="74" t="str">
        <f>IF(Table4[[#This Row],[SALES]]="","",INDEX(SALES_DICT[2],MATCH(Table4[[#This Row],[SALES]],SALES_DICT[1],0)))</f>
        <v>G</v>
      </c>
      <c r="I550" s="75" t="str">
        <f>IF(INDEX(Table1[DISKON],A:A)=0,"",INDEX(Table1[DISKON],A:A))</f>
        <v/>
      </c>
      <c r="J550" s="75" t="str">
        <f>IF(INDEX(Table1[DISKON NOTA],A:A)=0,"",INDEX(Table1[DISKON NOTA],A:A))</f>
        <v/>
      </c>
      <c r="K550" s="7">
        <f>INDEX(Table1[ISI_CONV],A:A)</f>
        <v>6</v>
      </c>
      <c r="L550" s="76">
        <f>INDEX(Table1[NOTA TOKO],Table4[[#This Row],[ROWID]])</f>
        <v>3575</v>
      </c>
      <c r="M550" s="74" t="str">
        <f>Table4[[#This Row],[SALES DICT]]</f>
        <v>G</v>
      </c>
      <c r="N550" s="74" t="str">
        <f>INDEX(Table1[TOKO-KOTA_H],A:A)</f>
        <v>WIJAYA SIDOMUKTI-SUKOHARJO</v>
      </c>
      <c r="O550" s="74" t="str">
        <f>IF(INDEX(Table1[KODE BARANG],A:A)=0,"",INDEX(Table1[KODE BARANG],A:A))</f>
        <v>ASA-EL22</v>
      </c>
      <c r="P550" s="74" t="str">
        <f>INDEX(Table1[NAMA BARANG],A:A)</f>
        <v>ASAHAN TOPLES 231 ESELON EX-09 (1 TOP=24 PCS)</v>
      </c>
      <c r="Q550" s="74" t="str">
        <f>INDEX(Table1[ADA DI DAFTAR STOCK?],A:A)</f>
        <v>ADA</v>
      </c>
      <c r="R550" s="71" t="str">
        <f>SUBSTITUTE(_xlfn.NUMBERVALUE(Table4[[#This Row],[JUMLAH]],",","."),",",".")</f>
        <v>6</v>
      </c>
      <c r="S550" s="74" t="str">
        <f>INDEX(Table1[SATUAN_CONV],A:A)</f>
        <v>TOP</v>
      </c>
      <c r="T550" s="10" t="str">
        <f>SUBSTITUTE(_xlfn.NUMBERVALUE(Table4[[#This Row],[HARGA]],",","."),",",".")</f>
        <v>12500</v>
      </c>
      <c r="U550" s="12" t="str">
        <f>SUBSTITUTE(Table4[[#This Row],[DISKON]],",",".")</f>
        <v/>
      </c>
      <c r="V550" s="77" t="str">
        <f>SUBSTITUTE(Table4[[#This Row],[DISKON NOTA]],",",".")</f>
        <v/>
      </c>
      <c r="W550" s="78">
        <f>INDEX(Table1[TANGGAL NOTA_H],A:A)</f>
        <v>45533</v>
      </c>
      <c r="X550" s="78" t="str">
        <f>IF(INDEX(Table1[TANGGAL GUDANG_H],A:A)="","",INDEX(Table1[TANGGAL GUDANG_H],A:A))</f>
        <v/>
      </c>
      <c r="Y550" s="78">
        <f>INDEX(Table1[TANGGAL UPDATE_H],A:A)</f>
        <v>45535</v>
      </c>
      <c r="Z550" s="74" t="str">
        <f>INDEX(Table1[KOMENTAR_H],A:A)</f>
        <v/>
      </c>
      <c r="AA550" s="74"/>
      <c r="AB550" s="74">
        <f>IF(Table4[[#This Row],[DISKON]]="",Table4[[#This Row],[HARGA]],Table4[[#This Row],[HARGA]]*Table4[[#This Row],[DISKON]])</f>
        <v>12500</v>
      </c>
      <c r="AC550" s="74">
        <f>Table4[[#This Row],[TATAL DISKON]]*Table4[[#This Row],[JUMLAH]]</f>
        <v>75000</v>
      </c>
      <c r="AD550" s="74" t="str">
        <f>CONCATENATE(Table4[[#This Row],[SALES_C]],Table4[[#This Row],[NOTA TOKO]])</f>
        <v>G3575</v>
      </c>
      <c r="AE550" s="74">
        <f>INDEX(Table1[I],'4'!A:A)</f>
        <v>0</v>
      </c>
      <c r="AF550" s="74" t="e">
        <f>IF(Table4[[#This Row],[Column2]]="","",MATCH(Table4[[#This Row],[Column2]],AM:AM,0))</f>
        <v>#N/A</v>
      </c>
      <c r="AG550" s="74" t="str">
        <f>CONCATENATE(Table4[[#This Row],[TOKO-KOTA]],"_",Table4[[#This Row],[NAMA BARANG]])</f>
        <v>WIJAYA SIDOMUKTI-SUKOHARJO_ASAHAN TOPLES 231 ESELON EX-09 (1 TOP=24 PCS)</v>
      </c>
      <c r="AH550" s="74" t="str">
        <f>CONCATENATE(Table4[[#This Row],[CONCAT_TOKO KOTA + NAMA BARANG]],"_",Table4[[#This Row],[HARGA_C]])</f>
        <v>WIJAYA SIDOMUKTI-SUKOHARJO_ASAHAN TOPLES 231 ESELON EX-09 (1 TOP=24 PCS)_12500</v>
      </c>
      <c r="AI550" s="74"/>
      <c r="AK550" s="9">
        <v>3008</v>
      </c>
      <c r="AL550" s="8" t="s">
        <v>6664</v>
      </c>
      <c r="AM550" t="str">
        <f t="shared" si="8"/>
        <v>G3008</v>
      </c>
      <c r="AN550" t="e">
        <f>IF(Table10[[#This Row],[Column3]]="","",MATCH(Table10[[#This Row],[Column3]],AD:AD,0))</f>
        <v>#N/A</v>
      </c>
    </row>
    <row r="551" spans="1:40" ht="13.5" thickBot="1">
      <c r="A551" s="73">
        <v>625</v>
      </c>
      <c r="C551" s="74">
        <f>ROW()</f>
        <v>551</v>
      </c>
      <c r="D551" s="74">
        <f>INDEX(Table1[ROWID],A:A)</f>
        <v>616</v>
      </c>
      <c r="E551" s="74">
        <f>INDEX(Table1[//DBS],A:A)</f>
        <v>2288</v>
      </c>
      <c r="F551" s="74">
        <f>INDEX(Table1[HARGA_CONV],A:A)</f>
        <v>18750</v>
      </c>
      <c r="G551" s="74" t="str">
        <f>IF(INDEX(Table1[SALES_H],Table4[[#This Row],[ROWID]])=0,"",INDEX(Table1[SALES_H],Table4[[#This Row],[ROWID]]))</f>
        <v>G</v>
      </c>
      <c r="H551" s="74" t="str">
        <f>IF(Table4[[#This Row],[SALES]]="","",INDEX(SALES_DICT[2],MATCH(Table4[[#This Row],[SALES]],SALES_DICT[1],0)))</f>
        <v>G</v>
      </c>
      <c r="I551" s="75" t="str">
        <f>IF(INDEX(Table1[DISKON],A:A)=0,"",INDEX(Table1[DISKON],A:A))</f>
        <v/>
      </c>
      <c r="J551" s="75" t="str">
        <f>IF(INDEX(Table1[DISKON NOTA],A:A)=0,"",INDEX(Table1[DISKON NOTA],A:A))</f>
        <v/>
      </c>
      <c r="K551" s="7">
        <f>INDEX(Table1[ISI_CONV],A:A)</f>
        <v>12</v>
      </c>
      <c r="L551" s="76">
        <f>INDEX(Table1[NOTA TOKO],Table4[[#This Row],[ROWID]])</f>
        <v>3575</v>
      </c>
      <c r="M551" s="74" t="str">
        <f>Table4[[#This Row],[SALES DICT]]</f>
        <v>G</v>
      </c>
      <c r="N551" s="74" t="str">
        <f>INDEX(Table1[TOKO-KOTA_H],A:A)</f>
        <v>WIJAYA SIDOMUKTI-SUKOHARJO</v>
      </c>
      <c r="O551" s="74" t="str">
        <f>IF(INDEX(Table1[KODE BARANG],A:A)=0,"",INDEX(Table1[KODE BARANG],A:A))</f>
        <v>PCA-IM47</v>
      </c>
      <c r="P551" s="74" t="str">
        <f>INDEX(Table1[NAMA BARANG],A:A)</f>
        <v>PENSIL CASE 6A-26</v>
      </c>
      <c r="Q551" s="74" t="str">
        <f>INDEX(Table1[ADA DI DAFTAR STOCK?],A:A)</f>
        <v>ADA</v>
      </c>
      <c r="R551" s="71" t="str">
        <f>SUBSTITUTE(_xlfn.NUMBERVALUE(Table4[[#This Row],[JUMLAH]],",","."),",",".")</f>
        <v>12</v>
      </c>
      <c r="S551" s="74" t="str">
        <f>INDEX(Table1[SATUAN_CONV],A:A)</f>
        <v>PCS</v>
      </c>
      <c r="T551" s="10" t="str">
        <f>SUBSTITUTE(_xlfn.NUMBERVALUE(Table4[[#This Row],[HARGA]],",","."),",",".")</f>
        <v>18750</v>
      </c>
      <c r="U551" s="12" t="str">
        <f>SUBSTITUTE(Table4[[#This Row],[DISKON]],",",".")</f>
        <v/>
      </c>
      <c r="V551" s="77" t="str">
        <f>SUBSTITUTE(Table4[[#This Row],[DISKON NOTA]],",",".")</f>
        <v/>
      </c>
      <c r="W551" s="78">
        <f>INDEX(Table1[TANGGAL NOTA_H],A:A)</f>
        <v>45533</v>
      </c>
      <c r="X551" s="78" t="str">
        <f>IF(INDEX(Table1[TANGGAL GUDANG_H],A:A)="","",INDEX(Table1[TANGGAL GUDANG_H],A:A))</f>
        <v/>
      </c>
      <c r="Y551" s="78">
        <f>INDEX(Table1[TANGGAL UPDATE_H],A:A)</f>
        <v>45535</v>
      </c>
      <c r="Z551" s="74" t="str">
        <f>INDEX(Table1[KOMENTAR_H],A:A)</f>
        <v/>
      </c>
      <c r="AA551" s="74"/>
      <c r="AB551" s="74">
        <f>IF(Table4[[#This Row],[DISKON]]="",Table4[[#This Row],[HARGA]],Table4[[#This Row],[HARGA]]*Table4[[#This Row],[DISKON]])</f>
        <v>18750</v>
      </c>
      <c r="AC551" s="74">
        <f>Table4[[#This Row],[TATAL DISKON]]*Table4[[#This Row],[JUMLAH]]</f>
        <v>225000</v>
      </c>
      <c r="AD551" s="74" t="str">
        <f>CONCATENATE(Table4[[#This Row],[SALES_C]],Table4[[#This Row],[NOTA TOKO]])</f>
        <v>G3575</v>
      </c>
      <c r="AE551" s="74">
        <f>INDEX(Table1[I],'4'!A:A)</f>
        <v>0</v>
      </c>
      <c r="AF551" s="74" t="e">
        <f>IF(Table4[[#This Row],[Column2]]="","",MATCH(Table4[[#This Row],[Column2]],AM:AM,0))</f>
        <v>#N/A</v>
      </c>
      <c r="AG551" s="74" t="str">
        <f>CONCATENATE(Table4[[#This Row],[TOKO-KOTA]],"_",Table4[[#This Row],[NAMA BARANG]])</f>
        <v>WIJAYA SIDOMUKTI-SUKOHARJO_PENSIL CASE 6A-26</v>
      </c>
      <c r="AH551" s="74" t="str">
        <f>CONCATENATE(Table4[[#This Row],[CONCAT_TOKO KOTA + NAMA BARANG]],"_",Table4[[#This Row],[HARGA_C]])</f>
        <v>WIJAYA SIDOMUKTI-SUKOHARJO_PENSIL CASE 6A-26_18750</v>
      </c>
      <c r="AI551" s="74"/>
      <c r="AK551" s="9">
        <v>3008</v>
      </c>
      <c r="AL551" s="8" t="s">
        <v>6664</v>
      </c>
      <c r="AM551" t="str">
        <f t="shared" si="8"/>
        <v>G3008</v>
      </c>
      <c r="AN551" t="e">
        <f>IF(Table10[[#This Row],[Column3]]="","",MATCH(Table10[[#This Row],[Column3]],AD:AD,0))</f>
        <v>#N/A</v>
      </c>
    </row>
    <row r="552" spans="1:40" ht="13.5" thickBot="1">
      <c r="A552" s="73">
        <v>626</v>
      </c>
      <c r="C552" s="74">
        <f>ROW()</f>
        <v>552</v>
      </c>
      <c r="D552" s="74">
        <f>INDEX(Table1[ROWID],A:A)</f>
        <v>616</v>
      </c>
      <c r="E552" s="74">
        <f>INDEX(Table1[//DBS],A:A)</f>
        <v>2287</v>
      </c>
      <c r="F552" s="74">
        <f>INDEX(Table1[HARGA_CONV],A:A)</f>
        <v>18750</v>
      </c>
      <c r="G552" s="74" t="str">
        <f>IF(INDEX(Table1[SALES_H],Table4[[#This Row],[ROWID]])=0,"",INDEX(Table1[SALES_H],Table4[[#This Row],[ROWID]]))</f>
        <v>G</v>
      </c>
      <c r="H552" s="74" t="str">
        <f>IF(Table4[[#This Row],[SALES]]="","",INDEX(SALES_DICT[2],MATCH(Table4[[#This Row],[SALES]],SALES_DICT[1],0)))</f>
        <v>G</v>
      </c>
      <c r="I552" s="75" t="str">
        <f>IF(INDEX(Table1[DISKON],A:A)=0,"",INDEX(Table1[DISKON],A:A))</f>
        <v/>
      </c>
      <c r="J552" s="75" t="str">
        <f>IF(INDEX(Table1[DISKON NOTA],A:A)=0,"",INDEX(Table1[DISKON NOTA],A:A))</f>
        <v/>
      </c>
      <c r="K552" s="7">
        <f>INDEX(Table1[ISI_CONV],A:A)</f>
        <v>12</v>
      </c>
      <c r="L552" s="76">
        <f>INDEX(Table1[NOTA TOKO],Table4[[#This Row],[ROWID]])</f>
        <v>3575</v>
      </c>
      <c r="M552" s="74" t="str">
        <f>Table4[[#This Row],[SALES DICT]]</f>
        <v>G</v>
      </c>
      <c r="N552" s="74" t="str">
        <f>INDEX(Table1[TOKO-KOTA_H],A:A)</f>
        <v>WIJAYA SIDOMUKTI-SUKOHARJO</v>
      </c>
      <c r="O552" s="74" t="str">
        <f>IF(INDEX(Table1[KODE BARANG],A:A)=0,"",INDEX(Table1[KODE BARANG],A:A))</f>
        <v>PCA-IM46</v>
      </c>
      <c r="P552" s="74" t="str">
        <f>INDEX(Table1[NAMA BARANG],A:A)</f>
        <v>PENSIL CASE 6A-25</v>
      </c>
      <c r="Q552" s="74" t="str">
        <f>INDEX(Table1[ADA DI DAFTAR STOCK?],A:A)</f>
        <v>ADA</v>
      </c>
      <c r="R552" s="71" t="str">
        <f>SUBSTITUTE(_xlfn.NUMBERVALUE(Table4[[#This Row],[JUMLAH]],",","."),",",".")</f>
        <v>12</v>
      </c>
      <c r="S552" s="74" t="str">
        <f>INDEX(Table1[SATUAN_CONV],A:A)</f>
        <v>PCS</v>
      </c>
      <c r="T552" s="10" t="str">
        <f>SUBSTITUTE(_xlfn.NUMBERVALUE(Table4[[#This Row],[HARGA]],",","."),",",".")</f>
        <v>18750</v>
      </c>
      <c r="U552" s="12" t="str">
        <f>SUBSTITUTE(Table4[[#This Row],[DISKON]],",",".")</f>
        <v/>
      </c>
      <c r="V552" s="77" t="str">
        <f>SUBSTITUTE(Table4[[#This Row],[DISKON NOTA]],",",".")</f>
        <v/>
      </c>
      <c r="W552" s="78">
        <f>INDEX(Table1[TANGGAL NOTA_H],A:A)</f>
        <v>45533</v>
      </c>
      <c r="X552" s="78" t="str">
        <f>IF(INDEX(Table1[TANGGAL GUDANG_H],A:A)="","",INDEX(Table1[TANGGAL GUDANG_H],A:A))</f>
        <v/>
      </c>
      <c r="Y552" s="78">
        <f>INDEX(Table1[TANGGAL UPDATE_H],A:A)</f>
        <v>45535</v>
      </c>
      <c r="Z552" s="74" t="str">
        <f>INDEX(Table1[KOMENTAR_H],A:A)</f>
        <v/>
      </c>
      <c r="AA552" s="74"/>
      <c r="AB552" s="74">
        <f>IF(Table4[[#This Row],[DISKON]]="",Table4[[#This Row],[HARGA]],Table4[[#This Row],[HARGA]]*Table4[[#This Row],[DISKON]])</f>
        <v>18750</v>
      </c>
      <c r="AC552" s="74">
        <f>Table4[[#This Row],[TATAL DISKON]]*Table4[[#This Row],[JUMLAH]]</f>
        <v>225000</v>
      </c>
      <c r="AD552" s="74" t="str">
        <f>CONCATENATE(Table4[[#This Row],[SALES_C]],Table4[[#This Row],[NOTA TOKO]])</f>
        <v>G3575</v>
      </c>
      <c r="AE552" s="74">
        <f>INDEX(Table1[I],'4'!A:A)</f>
        <v>0</v>
      </c>
      <c r="AF552" s="74" t="e">
        <f>IF(Table4[[#This Row],[Column2]]="","",MATCH(Table4[[#This Row],[Column2]],AM:AM,0))</f>
        <v>#N/A</v>
      </c>
      <c r="AG552" s="74" t="str">
        <f>CONCATENATE(Table4[[#This Row],[TOKO-KOTA]],"_",Table4[[#This Row],[NAMA BARANG]])</f>
        <v>WIJAYA SIDOMUKTI-SUKOHARJO_PENSIL CASE 6A-25</v>
      </c>
      <c r="AH552" s="74" t="str">
        <f>CONCATENATE(Table4[[#This Row],[CONCAT_TOKO KOTA + NAMA BARANG]],"_",Table4[[#This Row],[HARGA_C]])</f>
        <v>WIJAYA SIDOMUKTI-SUKOHARJO_PENSIL CASE 6A-25_18750</v>
      </c>
      <c r="AI552" s="74"/>
      <c r="AK552" s="9">
        <v>3008</v>
      </c>
      <c r="AL552" s="8" t="s">
        <v>6664</v>
      </c>
      <c r="AM552" t="str">
        <f t="shared" si="8"/>
        <v>G3008</v>
      </c>
      <c r="AN552" t="e">
        <f>IF(Table10[[#This Row],[Column3]]="","",MATCH(Table10[[#This Row],[Column3]],AD:AD,0))</f>
        <v>#N/A</v>
      </c>
    </row>
    <row r="553" spans="1:40" ht="13.5" thickBot="1">
      <c r="A553" s="73">
        <v>627</v>
      </c>
      <c r="C553" s="74">
        <f>ROW()</f>
        <v>553</v>
      </c>
      <c r="D553" s="74">
        <f>INDEX(Table1[ROWID],A:A)</f>
        <v>616</v>
      </c>
      <c r="E553" s="74">
        <f>INDEX(Table1[//DBS],A:A)</f>
        <v>2864</v>
      </c>
      <c r="F553" s="74">
        <f>INDEX(Table1[HARGA_CONV],A:A)</f>
        <v>100000</v>
      </c>
      <c r="G553" s="74" t="str">
        <f>IF(INDEX(Table1[SALES_H],Table4[[#This Row],[ROWID]])=0,"",INDEX(Table1[SALES_H],Table4[[#This Row],[ROWID]]))</f>
        <v>G</v>
      </c>
      <c r="H553" s="74" t="str">
        <f>IF(Table4[[#This Row],[SALES]]="","",INDEX(SALES_DICT[2],MATCH(Table4[[#This Row],[SALES]],SALES_DICT[1],0)))</f>
        <v>G</v>
      </c>
      <c r="I553" s="75" t="str">
        <f>IF(INDEX(Table1[DISKON],A:A)=0,"",INDEX(Table1[DISKON],A:A))</f>
        <v/>
      </c>
      <c r="J553" s="75" t="str">
        <f>IF(INDEX(Table1[DISKON NOTA],A:A)=0,"",INDEX(Table1[DISKON NOTA],A:A))</f>
        <v/>
      </c>
      <c r="K553" s="7">
        <f>INDEX(Table1[ISI_CONV],A:A)</f>
        <v>1</v>
      </c>
      <c r="L553" s="76">
        <f>INDEX(Table1[NOTA TOKO],Table4[[#This Row],[ROWID]])</f>
        <v>3575</v>
      </c>
      <c r="M553" s="74" t="str">
        <f>Table4[[#This Row],[SALES DICT]]</f>
        <v>G</v>
      </c>
      <c r="N553" s="74" t="str">
        <f>INDEX(Table1[TOKO-KOTA_H],A:A)</f>
        <v>WIJAYA SIDOMUKTI-SUKOHARJO</v>
      </c>
      <c r="O553" s="74" t="str">
        <f>IF(INDEX(Table1[KODE BARANG],A:A)=0,"",INDEX(Table1[KODE BARANG],A:A))</f>
        <v>TAS-IM36</v>
      </c>
      <c r="P553" s="74" t="str">
        <f>INDEX(Table1[NAMA BARANG],A:A)</f>
        <v>TAS GB-M WARNA-WARNI</v>
      </c>
      <c r="Q553" s="74" t="str">
        <f>INDEX(Table1[ADA DI DAFTAR STOCK?],A:A)</f>
        <v>ADA</v>
      </c>
      <c r="R553" s="71" t="str">
        <f>SUBSTITUTE(_xlfn.NUMBERVALUE(Table4[[#This Row],[JUMLAH]],",","."),",",".")</f>
        <v>1</v>
      </c>
      <c r="S553" s="74" t="str">
        <f>INDEX(Table1[SATUAN_CONV],A:A)</f>
        <v>LSN</v>
      </c>
      <c r="T553" s="10" t="str">
        <f>SUBSTITUTE(_xlfn.NUMBERVALUE(Table4[[#This Row],[HARGA]],",","."),",",".")</f>
        <v>100000</v>
      </c>
      <c r="U553" s="12" t="str">
        <f>SUBSTITUTE(Table4[[#This Row],[DISKON]],",",".")</f>
        <v/>
      </c>
      <c r="V553" s="77" t="str">
        <f>SUBSTITUTE(Table4[[#This Row],[DISKON NOTA]],",",".")</f>
        <v/>
      </c>
      <c r="W553" s="78">
        <f>INDEX(Table1[TANGGAL NOTA_H],A:A)</f>
        <v>45533</v>
      </c>
      <c r="X553" s="78" t="str">
        <f>IF(INDEX(Table1[TANGGAL GUDANG_H],A:A)="","",INDEX(Table1[TANGGAL GUDANG_H],A:A))</f>
        <v/>
      </c>
      <c r="Y553" s="78">
        <f>INDEX(Table1[TANGGAL UPDATE_H],A:A)</f>
        <v>45535</v>
      </c>
      <c r="Z553" s="74" t="str">
        <f>INDEX(Table1[KOMENTAR_H],A:A)</f>
        <v/>
      </c>
      <c r="AA553" s="74"/>
      <c r="AB553" s="74">
        <f>IF(Table4[[#This Row],[DISKON]]="",Table4[[#This Row],[HARGA]],Table4[[#This Row],[HARGA]]*Table4[[#This Row],[DISKON]])</f>
        <v>100000</v>
      </c>
      <c r="AC553" s="74">
        <f>Table4[[#This Row],[TATAL DISKON]]*Table4[[#This Row],[JUMLAH]]</f>
        <v>100000</v>
      </c>
      <c r="AD553" s="74" t="str">
        <f>CONCATENATE(Table4[[#This Row],[SALES_C]],Table4[[#This Row],[NOTA TOKO]])</f>
        <v>G3575</v>
      </c>
      <c r="AE553" s="74">
        <f>INDEX(Table1[I],'4'!A:A)</f>
        <v>0</v>
      </c>
      <c r="AF553" s="74" t="e">
        <f>IF(Table4[[#This Row],[Column2]]="","",MATCH(Table4[[#This Row],[Column2]],AM:AM,0))</f>
        <v>#N/A</v>
      </c>
      <c r="AG553" s="74" t="str">
        <f>CONCATENATE(Table4[[#This Row],[TOKO-KOTA]],"_",Table4[[#This Row],[NAMA BARANG]])</f>
        <v>WIJAYA SIDOMUKTI-SUKOHARJO_TAS GB-M WARNA-WARNI</v>
      </c>
      <c r="AH553" s="74" t="str">
        <f>CONCATENATE(Table4[[#This Row],[CONCAT_TOKO KOTA + NAMA BARANG]],"_",Table4[[#This Row],[HARGA_C]])</f>
        <v>WIJAYA SIDOMUKTI-SUKOHARJO_TAS GB-M WARNA-WARNI_100000</v>
      </c>
      <c r="AI553" s="74"/>
      <c r="AK553" s="9">
        <v>3008</v>
      </c>
      <c r="AL553" s="8" t="s">
        <v>6664</v>
      </c>
      <c r="AM553" t="str">
        <f t="shared" si="8"/>
        <v>G3008</v>
      </c>
      <c r="AN553" t="e">
        <f>IF(Table10[[#This Row],[Column3]]="","",MATCH(Table10[[#This Row],[Column3]],AD:AD,0))</f>
        <v>#N/A</v>
      </c>
    </row>
    <row r="554" spans="1:40" ht="13.5" thickBot="1">
      <c r="A554" s="73">
        <v>629</v>
      </c>
      <c r="C554" s="74">
        <f>ROW()</f>
        <v>554</v>
      </c>
      <c r="D554" s="74">
        <f>INDEX(Table1[ROWID],A:A)</f>
        <v>629</v>
      </c>
      <c r="E554" s="74">
        <f>INDEX(Table1[//DBS],A:A)</f>
        <v>2864</v>
      </c>
      <c r="F554" s="74">
        <f>INDEX(Table1[HARGA_CONV],A:A)</f>
        <v>100000</v>
      </c>
      <c r="G554" s="74" t="str">
        <f>IF(INDEX(Table1[SALES_H],Table4[[#This Row],[ROWID]])=0,"",INDEX(Table1[SALES_H],Table4[[#This Row],[ROWID]]))</f>
        <v>G</v>
      </c>
      <c r="H554" s="74" t="str">
        <f>IF(Table4[[#This Row],[SALES]]="","",INDEX(SALES_DICT[2],MATCH(Table4[[#This Row],[SALES]],SALES_DICT[1],0)))</f>
        <v>G</v>
      </c>
      <c r="I554" s="75" t="str">
        <f>IF(INDEX(Table1[DISKON],A:A)=0,"",INDEX(Table1[DISKON],A:A))</f>
        <v/>
      </c>
      <c r="J554" s="75" t="str">
        <f>IF(INDEX(Table1[DISKON NOTA],A:A)=0,"",INDEX(Table1[DISKON NOTA],A:A))</f>
        <v/>
      </c>
      <c r="K554" s="7">
        <f>INDEX(Table1[ISI_CONV],A:A)</f>
        <v>1</v>
      </c>
      <c r="L554" s="76">
        <f>INDEX(Table1[NOTA TOKO],Table4[[#This Row],[ROWID]])</f>
        <v>3576</v>
      </c>
      <c r="M554" s="74" t="str">
        <f>Table4[[#This Row],[SALES DICT]]</f>
        <v>G</v>
      </c>
      <c r="N554" s="74" t="str">
        <f>INDEX(Table1[TOKO-KOTA_H],A:A)</f>
        <v>WIJAYA SIDOMUKTI-SUKOHARJO</v>
      </c>
      <c r="O554" s="74" t="str">
        <f>IF(INDEX(Table1[KODE BARANG],A:A)=0,"",INDEX(Table1[KODE BARANG],A:A))</f>
        <v>TAS-IM36</v>
      </c>
      <c r="P554" s="74" t="str">
        <f>INDEX(Table1[NAMA BARANG],A:A)</f>
        <v>TAS GB-M WARNA-WARNI</v>
      </c>
      <c r="Q554" s="74" t="str">
        <f>INDEX(Table1[ADA DI DAFTAR STOCK?],A:A)</f>
        <v>ADA</v>
      </c>
      <c r="R554" s="71" t="str">
        <f>SUBSTITUTE(_xlfn.NUMBERVALUE(Table4[[#This Row],[JUMLAH]],",","."),",",".")</f>
        <v>1</v>
      </c>
      <c r="S554" s="74" t="str">
        <f>INDEX(Table1[SATUAN_CONV],A:A)</f>
        <v>LSN</v>
      </c>
      <c r="T554" s="10" t="str">
        <f>SUBSTITUTE(_xlfn.NUMBERVALUE(Table4[[#This Row],[HARGA]],",","."),",",".")</f>
        <v>100000</v>
      </c>
      <c r="U554" s="12" t="str">
        <f>SUBSTITUTE(Table4[[#This Row],[DISKON]],",",".")</f>
        <v/>
      </c>
      <c r="V554" s="77" t="str">
        <f>SUBSTITUTE(Table4[[#This Row],[DISKON NOTA]],",",".")</f>
        <v/>
      </c>
      <c r="W554" s="78">
        <f>INDEX(Table1[TANGGAL NOTA_H],A:A)</f>
        <v>45533</v>
      </c>
      <c r="X554" s="78" t="str">
        <f>IF(INDEX(Table1[TANGGAL GUDANG_H],A:A)="","",INDEX(Table1[TANGGAL GUDANG_H],A:A))</f>
        <v/>
      </c>
      <c r="Y554" s="78">
        <f>INDEX(Table1[TANGGAL UPDATE_H],A:A)</f>
        <v>45535</v>
      </c>
      <c r="Z554" s="74" t="str">
        <f>INDEX(Table1[KOMENTAR_H],A:A)</f>
        <v/>
      </c>
      <c r="AA554" s="74"/>
      <c r="AB554" s="74">
        <f>IF(Table4[[#This Row],[DISKON]]="",Table4[[#This Row],[HARGA]],Table4[[#This Row],[HARGA]]*Table4[[#This Row],[DISKON]])</f>
        <v>100000</v>
      </c>
      <c r="AC554" s="74">
        <f>Table4[[#This Row],[TATAL DISKON]]*Table4[[#This Row],[JUMLAH]]</f>
        <v>100000</v>
      </c>
      <c r="AD554" s="74" t="str">
        <f>CONCATENATE(Table4[[#This Row],[SALES_C]],Table4[[#This Row],[NOTA TOKO]])</f>
        <v>G3576</v>
      </c>
      <c r="AE554" s="74">
        <f>INDEX(Table1[I],'4'!A:A)</f>
        <v>0</v>
      </c>
      <c r="AF554" s="74" t="e">
        <f>IF(Table4[[#This Row],[Column2]]="","",MATCH(Table4[[#This Row],[Column2]],AM:AM,0))</f>
        <v>#N/A</v>
      </c>
      <c r="AG554" s="74" t="str">
        <f>CONCATENATE(Table4[[#This Row],[TOKO-KOTA]],"_",Table4[[#This Row],[NAMA BARANG]])</f>
        <v>WIJAYA SIDOMUKTI-SUKOHARJO_TAS GB-M WARNA-WARNI</v>
      </c>
      <c r="AH554" s="74" t="str">
        <f>CONCATENATE(Table4[[#This Row],[CONCAT_TOKO KOTA + NAMA BARANG]],"_",Table4[[#This Row],[HARGA_C]])</f>
        <v>WIJAYA SIDOMUKTI-SUKOHARJO_TAS GB-M WARNA-WARNI_100000</v>
      </c>
      <c r="AI554" s="74"/>
      <c r="AK554" s="9">
        <v>3008</v>
      </c>
      <c r="AL554" s="8" t="s">
        <v>6664</v>
      </c>
      <c r="AM554" t="str">
        <f t="shared" si="8"/>
        <v>G3008</v>
      </c>
      <c r="AN554" t="e">
        <f>IF(Table10[[#This Row],[Column3]]="","",MATCH(Table10[[#This Row],[Column3]],AD:AD,0))</f>
        <v>#N/A</v>
      </c>
    </row>
    <row r="555" spans="1:40" ht="13.5" thickBot="1">
      <c r="A555" s="73">
        <v>630</v>
      </c>
      <c r="C555" s="74">
        <f>ROW()</f>
        <v>555</v>
      </c>
      <c r="D555" s="74">
        <f>INDEX(Table1[ROWID],A:A)</f>
        <v>629</v>
      </c>
      <c r="E555" s="74">
        <f>INDEX(Table1[//DBS],A:A)</f>
        <v>2864</v>
      </c>
      <c r="F555" s="74">
        <f>INDEX(Table1[HARGA_CONV],A:A)</f>
        <v>100000</v>
      </c>
      <c r="G555" s="74" t="str">
        <f>IF(INDEX(Table1[SALES_H],Table4[[#This Row],[ROWID]])=0,"",INDEX(Table1[SALES_H],Table4[[#This Row],[ROWID]]))</f>
        <v>G</v>
      </c>
      <c r="H555" s="74" t="str">
        <f>IF(Table4[[#This Row],[SALES]]="","",INDEX(SALES_DICT[2],MATCH(Table4[[#This Row],[SALES]],SALES_DICT[1],0)))</f>
        <v>G</v>
      </c>
      <c r="I555" s="75" t="str">
        <f>IF(INDEX(Table1[DISKON],A:A)=0,"",INDEX(Table1[DISKON],A:A))</f>
        <v/>
      </c>
      <c r="J555" s="75" t="str">
        <f>IF(INDEX(Table1[DISKON NOTA],A:A)=0,"",INDEX(Table1[DISKON NOTA],A:A))</f>
        <v/>
      </c>
      <c r="K555" s="7">
        <f>INDEX(Table1[ISI_CONV],A:A)</f>
        <v>1</v>
      </c>
      <c r="L555" s="76">
        <f>INDEX(Table1[NOTA TOKO],Table4[[#This Row],[ROWID]])</f>
        <v>3576</v>
      </c>
      <c r="M555" s="74" t="str">
        <f>Table4[[#This Row],[SALES DICT]]</f>
        <v>G</v>
      </c>
      <c r="N555" s="74" t="str">
        <f>INDEX(Table1[TOKO-KOTA_H],A:A)</f>
        <v>WIJAYA SIDOMUKTI-SUKOHARJO</v>
      </c>
      <c r="O555" s="74" t="str">
        <f>IF(INDEX(Table1[KODE BARANG],A:A)=0,"",INDEX(Table1[KODE BARANG],A:A))</f>
        <v>TAS-IM36</v>
      </c>
      <c r="P555" s="74" t="str">
        <f>INDEX(Table1[NAMA BARANG],A:A)</f>
        <v>TAS GB-M WARNA-WARNI</v>
      </c>
      <c r="Q555" s="74" t="str">
        <f>INDEX(Table1[ADA DI DAFTAR STOCK?],A:A)</f>
        <v>ADA</v>
      </c>
      <c r="R555" s="71" t="str">
        <f>SUBSTITUTE(_xlfn.NUMBERVALUE(Table4[[#This Row],[JUMLAH]],",","."),",",".")</f>
        <v>1</v>
      </c>
      <c r="S555" s="74" t="str">
        <f>INDEX(Table1[SATUAN_CONV],A:A)</f>
        <v>LSN</v>
      </c>
      <c r="T555" s="10" t="str">
        <f>SUBSTITUTE(_xlfn.NUMBERVALUE(Table4[[#This Row],[HARGA]],",","."),",",".")</f>
        <v>100000</v>
      </c>
      <c r="U555" s="12" t="str">
        <f>SUBSTITUTE(Table4[[#This Row],[DISKON]],",",".")</f>
        <v/>
      </c>
      <c r="V555" s="77" t="str">
        <f>SUBSTITUTE(Table4[[#This Row],[DISKON NOTA]],",",".")</f>
        <v/>
      </c>
      <c r="W555" s="78">
        <f>INDEX(Table1[TANGGAL NOTA_H],A:A)</f>
        <v>45533</v>
      </c>
      <c r="X555" s="78" t="str">
        <f>IF(INDEX(Table1[TANGGAL GUDANG_H],A:A)="","",INDEX(Table1[TANGGAL GUDANG_H],A:A))</f>
        <v/>
      </c>
      <c r="Y555" s="78">
        <f>INDEX(Table1[TANGGAL UPDATE_H],A:A)</f>
        <v>45535</v>
      </c>
      <c r="Z555" s="74" t="str">
        <f>INDEX(Table1[KOMENTAR_H],A:A)</f>
        <v/>
      </c>
      <c r="AA555" s="74"/>
      <c r="AB555" s="74">
        <f>IF(Table4[[#This Row],[DISKON]]="",Table4[[#This Row],[HARGA]],Table4[[#This Row],[HARGA]]*Table4[[#This Row],[DISKON]])</f>
        <v>100000</v>
      </c>
      <c r="AC555" s="74">
        <f>Table4[[#This Row],[TATAL DISKON]]*Table4[[#This Row],[JUMLAH]]</f>
        <v>100000</v>
      </c>
      <c r="AD555" s="74" t="str">
        <f>CONCATENATE(Table4[[#This Row],[SALES_C]],Table4[[#This Row],[NOTA TOKO]])</f>
        <v>G3576</v>
      </c>
      <c r="AE555" s="74">
        <f>INDEX(Table1[I],'4'!A:A)</f>
        <v>0</v>
      </c>
      <c r="AF555" s="74" t="e">
        <f>IF(Table4[[#This Row],[Column2]]="","",MATCH(Table4[[#This Row],[Column2]],AM:AM,0))</f>
        <v>#N/A</v>
      </c>
      <c r="AG555" s="74" t="str">
        <f>CONCATENATE(Table4[[#This Row],[TOKO-KOTA]],"_",Table4[[#This Row],[NAMA BARANG]])</f>
        <v>WIJAYA SIDOMUKTI-SUKOHARJO_TAS GB-M WARNA-WARNI</v>
      </c>
      <c r="AH555" s="74" t="str">
        <f>CONCATENATE(Table4[[#This Row],[CONCAT_TOKO KOTA + NAMA BARANG]],"_",Table4[[#This Row],[HARGA_C]])</f>
        <v>WIJAYA SIDOMUKTI-SUKOHARJO_TAS GB-M WARNA-WARNI_100000</v>
      </c>
      <c r="AI555" s="74"/>
      <c r="AK555" s="9">
        <v>3008</v>
      </c>
      <c r="AL555" s="8" t="s">
        <v>6664</v>
      </c>
      <c r="AM555" t="str">
        <f t="shared" si="8"/>
        <v>G3008</v>
      </c>
      <c r="AN555" t="e">
        <f>IF(Table10[[#This Row],[Column3]]="","",MATCH(Table10[[#This Row],[Column3]],AD:AD,0))</f>
        <v>#N/A</v>
      </c>
    </row>
    <row r="556" spans="1:40" ht="13.5" thickBot="1">
      <c r="A556" s="73">
        <v>631</v>
      </c>
      <c r="C556" s="74">
        <f>ROW()</f>
        <v>556</v>
      </c>
      <c r="D556" s="74">
        <f>INDEX(Table1[ROWID],A:A)</f>
        <v>629</v>
      </c>
      <c r="E556" s="74">
        <f>INDEX(Table1[//DBS],A:A)</f>
        <v>2864</v>
      </c>
      <c r="F556" s="74">
        <f>INDEX(Table1[HARGA_CONV],A:A)</f>
        <v>100000</v>
      </c>
      <c r="G556" s="74" t="str">
        <f>IF(INDEX(Table1[SALES_H],Table4[[#This Row],[ROWID]])=0,"",INDEX(Table1[SALES_H],Table4[[#This Row],[ROWID]]))</f>
        <v>G</v>
      </c>
      <c r="H556" s="74" t="str">
        <f>IF(Table4[[#This Row],[SALES]]="","",INDEX(SALES_DICT[2],MATCH(Table4[[#This Row],[SALES]],SALES_DICT[1],0)))</f>
        <v>G</v>
      </c>
      <c r="I556" s="75" t="str">
        <f>IF(INDEX(Table1[DISKON],A:A)=0,"",INDEX(Table1[DISKON],A:A))</f>
        <v/>
      </c>
      <c r="J556" s="75" t="str">
        <f>IF(INDEX(Table1[DISKON NOTA],A:A)=0,"",INDEX(Table1[DISKON NOTA],A:A))</f>
        <v/>
      </c>
      <c r="K556" s="7">
        <f>INDEX(Table1[ISI_CONV],A:A)</f>
        <v>1</v>
      </c>
      <c r="L556" s="76">
        <f>INDEX(Table1[NOTA TOKO],Table4[[#This Row],[ROWID]])</f>
        <v>3576</v>
      </c>
      <c r="M556" s="74" t="str">
        <f>Table4[[#This Row],[SALES DICT]]</f>
        <v>G</v>
      </c>
      <c r="N556" s="74" t="str">
        <f>INDEX(Table1[TOKO-KOTA_H],A:A)</f>
        <v>WIJAYA SIDOMUKTI-SUKOHARJO</v>
      </c>
      <c r="O556" s="74" t="str">
        <f>IF(INDEX(Table1[KODE BARANG],A:A)=0,"",INDEX(Table1[KODE BARANG],A:A))</f>
        <v>TAS-IM36</v>
      </c>
      <c r="P556" s="74" t="str">
        <f>INDEX(Table1[NAMA BARANG],A:A)</f>
        <v>TAS GB-M WARNA-WARNI</v>
      </c>
      <c r="Q556" s="74" t="str">
        <f>INDEX(Table1[ADA DI DAFTAR STOCK?],A:A)</f>
        <v>ADA</v>
      </c>
      <c r="R556" s="71" t="str">
        <f>SUBSTITUTE(_xlfn.NUMBERVALUE(Table4[[#This Row],[JUMLAH]],",","."),",",".")</f>
        <v>1</v>
      </c>
      <c r="S556" s="74" t="str">
        <f>INDEX(Table1[SATUAN_CONV],A:A)</f>
        <v>LSN</v>
      </c>
      <c r="T556" s="10" t="str">
        <f>SUBSTITUTE(_xlfn.NUMBERVALUE(Table4[[#This Row],[HARGA]],",","."),",",".")</f>
        <v>100000</v>
      </c>
      <c r="U556" s="12" t="str">
        <f>SUBSTITUTE(Table4[[#This Row],[DISKON]],",",".")</f>
        <v/>
      </c>
      <c r="V556" s="77" t="str">
        <f>SUBSTITUTE(Table4[[#This Row],[DISKON NOTA]],",",".")</f>
        <v/>
      </c>
      <c r="W556" s="78">
        <f>INDEX(Table1[TANGGAL NOTA_H],A:A)</f>
        <v>45533</v>
      </c>
      <c r="X556" s="78" t="str">
        <f>IF(INDEX(Table1[TANGGAL GUDANG_H],A:A)="","",INDEX(Table1[TANGGAL GUDANG_H],A:A))</f>
        <v/>
      </c>
      <c r="Y556" s="78">
        <f>INDEX(Table1[TANGGAL UPDATE_H],A:A)</f>
        <v>45535</v>
      </c>
      <c r="Z556" s="74" t="str">
        <f>INDEX(Table1[KOMENTAR_H],A:A)</f>
        <v/>
      </c>
      <c r="AA556" s="74"/>
      <c r="AB556" s="74">
        <f>IF(Table4[[#This Row],[DISKON]]="",Table4[[#This Row],[HARGA]],Table4[[#This Row],[HARGA]]*Table4[[#This Row],[DISKON]])</f>
        <v>100000</v>
      </c>
      <c r="AC556" s="74">
        <f>Table4[[#This Row],[TATAL DISKON]]*Table4[[#This Row],[JUMLAH]]</f>
        <v>100000</v>
      </c>
      <c r="AD556" s="74" t="str">
        <f>CONCATENATE(Table4[[#This Row],[SALES_C]],Table4[[#This Row],[NOTA TOKO]])</f>
        <v>G3576</v>
      </c>
      <c r="AE556" s="74">
        <f>INDEX(Table1[I],'4'!A:A)</f>
        <v>0</v>
      </c>
      <c r="AF556" s="74" t="e">
        <f>IF(Table4[[#This Row],[Column2]]="","",MATCH(Table4[[#This Row],[Column2]],AM:AM,0))</f>
        <v>#N/A</v>
      </c>
      <c r="AG556" s="74" t="str">
        <f>CONCATENATE(Table4[[#This Row],[TOKO-KOTA]],"_",Table4[[#This Row],[NAMA BARANG]])</f>
        <v>WIJAYA SIDOMUKTI-SUKOHARJO_TAS GB-M WARNA-WARNI</v>
      </c>
      <c r="AH556" s="74" t="str">
        <f>CONCATENATE(Table4[[#This Row],[CONCAT_TOKO KOTA + NAMA BARANG]],"_",Table4[[#This Row],[HARGA_C]])</f>
        <v>WIJAYA SIDOMUKTI-SUKOHARJO_TAS GB-M WARNA-WARNI_100000</v>
      </c>
      <c r="AI556" s="74"/>
      <c r="AK556" s="9">
        <v>3008</v>
      </c>
      <c r="AL556" s="8" t="s">
        <v>6664</v>
      </c>
      <c r="AM556" t="str">
        <f t="shared" si="8"/>
        <v>G3008</v>
      </c>
      <c r="AN556" t="e">
        <f>IF(Table10[[#This Row],[Column3]]="","",MATCH(Table10[[#This Row],[Column3]],AD:AD,0))</f>
        <v>#N/A</v>
      </c>
    </row>
    <row r="557" spans="1:40" ht="13.5" thickBot="1">
      <c r="A557" s="73">
        <v>632</v>
      </c>
      <c r="C557" s="74">
        <f>ROW()</f>
        <v>557</v>
      </c>
      <c r="D557" s="74">
        <f>INDEX(Table1[ROWID],A:A)</f>
        <v>629</v>
      </c>
      <c r="E557" s="74">
        <f>INDEX(Table1[//DBS],A:A)</f>
        <v>2864</v>
      </c>
      <c r="F557" s="74">
        <f>INDEX(Table1[HARGA_CONV],A:A)</f>
        <v>100000</v>
      </c>
      <c r="G557" s="74" t="str">
        <f>IF(INDEX(Table1[SALES_H],Table4[[#This Row],[ROWID]])=0,"",INDEX(Table1[SALES_H],Table4[[#This Row],[ROWID]]))</f>
        <v>G</v>
      </c>
      <c r="H557" s="74" t="str">
        <f>IF(Table4[[#This Row],[SALES]]="","",INDEX(SALES_DICT[2],MATCH(Table4[[#This Row],[SALES]],SALES_DICT[1],0)))</f>
        <v>G</v>
      </c>
      <c r="I557" s="75" t="str">
        <f>IF(INDEX(Table1[DISKON],A:A)=0,"",INDEX(Table1[DISKON],A:A))</f>
        <v/>
      </c>
      <c r="J557" s="75" t="str">
        <f>IF(INDEX(Table1[DISKON NOTA],A:A)=0,"",INDEX(Table1[DISKON NOTA],A:A))</f>
        <v/>
      </c>
      <c r="K557" s="7">
        <f>INDEX(Table1[ISI_CONV],A:A)</f>
        <v>1</v>
      </c>
      <c r="L557" s="76">
        <f>INDEX(Table1[NOTA TOKO],Table4[[#This Row],[ROWID]])</f>
        <v>3576</v>
      </c>
      <c r="M557" s="74" t="str">
        <f>Table4[[#This Row],[SALES DICT]]</f>
        <v>G</v>
      </c>
      <c r="N557" s="74" t="str">
        <f>INDEX(Table1[TOKO-KOTA_H],A:A)</f>
        <v>WIJAYA SIDOMUKTI-SUKOHARJO</v>
      </c>
      <c r="O557" s="74" t="str">
        <f>IF(INDEX(Table1[KODE BARANG],A:A)=0,"",INDEX(Table1[KODE BARANG],A:A))</f>
        <v>TAS-IM36</v>
      </c>
      <c r="P557" s="74" t="str">
        <f>INDEX(Table1[NAMA BARANG],A:A)</f>
        <v>TAS GB-M WARNA-WARNI</v>
      </c>
      <c r="Q557" s="74" t="str">
        <f>INDEX(Table1[ADA DI DAFTAR STOCK?],A:A)</f>
        <v>ADA</v>
      </c>
      <c r="R557" s="71" t="str">
        <f>SUBSTITUTE(_xlfn.NUMBERVALUE(Table4[[#This Row],[JUMLAH]],",","."),",",".")</f>
        <v>1</v>
      </c>
      <c r="S557" s="74" t="str">
        <f>INDEX(Table1[SATUAN_CONV],A:A)</f>
        <v>LSN</v>
      </c>
      <c r="T557" s="10" t="str">
        <f>SUBSTITUTE(_xlfn.NUMBERVALUE(Table4[[#This Row],[HARGA]],",","."),",",".")</f>
        <v>100000</v>
      </c>
      <c r="U557" s="12" t="str">
        <f>SUBSTITUTE(Table4[[#This Row],[DISKON]],",",".")</f>
        <v/>
      </c>
      <c r="V557" s="77" t="str">
        <f>SUBSTITUTE(Table4[[#This Row],[DISKON NOTA]],",",".")</f>
        <v/>
      </c>
      <c r="W557" s="78">
        <f>INDEX(Table1[TANGGAL NOTA_H],A:A)</f>
        <v>45533</v>
      </c>
      <c r="X557" s="78" t="str">
        <f>IF(INDEX(Table1[TANGGAL GUDANG_H],A:A)="","",INDEX(Table1[TANGGAL GUDANG_H],A:A))</f>
        <v/>
      </c>
      <c r="Y557" s="78">
        <f>INDEX(Table1[TANGGAL UPDATE_H],A:A)</f>
        <v>45535</v>
      </c>
      <c r="Z557" s="74" t="str">
        <f>INDEX(Table1[KOMENTAR_H],A:A)</f>
        <v/>
      </c>
      <c r="AA557" s="74"/>
      <c r="AB557" s="74">
        <f>IF(Table4[[#This Row],[DISKON]]="",Table4[[#This Row],[HARGA]],Table4[[#This Row],[HARGA]]*Table4[[#This Row],[DISKON]])</f>
        <v>100000</v>
      </c>
      <c r="AC557" s="74">
        <f>Table4[[#This Row],[TATAL DISKON]]*Table4[[#This Row],[JUMLAH]]</f>
        <v>100000</v>
      </c>
      <c r="AD557" s="74" t="str">
        <f>CONCATENATE(Table4[[#This Row],[SALES_C]],Table4[[#This Row],[NOTA TOKO]])</f>
        <v>G3576</v>
      </c>
      <c r="AE557" s="74">
        <f>INDEX(Table1[I],'4'!A:A)</f>
        <v>0</v>
      </c>
      <c r="AF557" s="74" t="e">
        <f>IF(Table4[[#This Row],[Column2]]="","",MATCH(Table4[[#This Row],[Column2]],AM:AM,0))</f>
        <v>#N/A</v>
      </c>
      <c r="AG557" s="74" t="str">
        <f>CONCATENATE(Table4[[#This Row],[TOKO-KOTA]],"_",Table4[[#This Row],[NAMA BARANG]])</f>
        <v>WIJAYA SIDOMUKTI-SUKOHARJO_TAS GB-M WARNA-WARNI</v>
      </c>
      <c r="AH557" s="74" t="str">
        <f>CONCATENATE(Table4[[#This Row],[CONCAT_TOKO KOTA + NAMA BARANG]],"_",Table4[[#This Row],[HARGA_C]])</f>
        <v>WIJAYA SIDOMUKTI-SUKOHARJO_TAS GB-M WARNA-WARNI_100000</v>
      </c>
      <c r="AI557" s="74"/>
      <c r="AK557" s="9">
        <v>3008</v>
      </c>
      <c r="AL557" s="8" t="s">
        <v>6664</v>
      </c>
      <c r="AM557" t="str">
        <f t="shared" si="8"/>
        <v>G3008</v>
      </c>
      <c r="AN557" t="e">
        <f>IF(Table10[[#This Row],[Column3]]="","",MATCH(Table10[[#This Row],[Column3]],AD:AD,0))</f>
        <v>#N/A</v>
      </c>
    </row>
    <row r="558" spans="1:40" ht="13.5" thickBot="1">
      <c r="A558" s="73">
        <v>633</v>
      </c>
      <c r="C558" s="74">
        <f>ROW()</f>
        <v>558</v>
      </c>
      <c r="D558" s="74">
        <f>INDEX(Table1[ROWID],A:A)</f>
        <v>629</v>
      </c>
      <c r="E558" s="74">
        <f>INDEX(Table1[//DBS],A:A)</f>
        <v>2864</v>
      </c>
      <c r="F558" s="74">
        <f>INDEX(Table1[HARGA_CONV],A:A)</f>
        <v>100000</v>
      </c>
      <c r="G558" s="74" t="str">
        <f>IF(INDEX(Table1[SALES_H],Table4[[#This Row],[ROWID]])=0,"",INDEX(Table1[SALES_H],Table4[[#This Row],[ROWID]]))</f>
        <v>G</v>
      </c>
      <c r="H558" s="74" t="str">
        <f>IF(Table4[[#This Row],[SALES]]="","",INDEX(SALES_DICT[2],MATCH(Table4[[#This Row],[SALES]],SALES_DICT[1],0)))</f>
        <v>G</v>
      </c>
      <c r="I558" s="75" t="str">
        <f>IF(INDEX(Table1[DISKON],A:A)=0,"",INDEX(Table1[DISKON],A:A))</f>
        <v/>
      </c>
      <c r="J558" s="75" t="str">
        <f>IF(INDEX(Table1[DISKON NOTA],A:A)=0,"",INDEX(Table1[DISKON NOTA],A:A))</f>
        <v/>
      </c>
      <c r="K558" s="7">
        <f>INDEX(Table1[ISI_CONV],A:A)</f>
        <v>1</v>
      </c>
      <c r="L558" s="76">
        <f>INDEX(Table1[NOTA TOKO],Table4[[#This Row],[ROWID]])</f>
        <v>3576</v>
      </c>
      <c r="M558" s="74" t="str">
        <f>Table4[[#This Row],[SALES DICT]]</f>
        <v>G</v>
      </c>
      <c r="N558" s="74" t="str">
        <f>INDEX(Table1[TOKO-KOTA_H],A:A)</f>
        <v>WIJAYA SIDOMUKTI-SUKOHARJO</v>
      </c>
      <c r="O558" s="74" t="str">
        <f>IF(INDEX(Table1[KODE BARANG],A:A)=0,"",INDEX(Table1[KODE BARANG],A:A))</f>
        <v>TAS-IM36</v>
      </c>
      <c r="P558" s="74" t="str">
        <f>INDEX(Table1[NAMA BARANG],A:A)</f>
        <v>TAS GB-M WARNA-WARNI</v>
      </c>
      <c r="Q558" s="74" t="str">
        <f>INDEX(Table1[ADA DI DAFTAR STOCK?],A:A)</f>
        <v>ADA</v>
      </c>
      <c r="R558" s="71" t="str">
        <f>SUBSTITUTE(_xlfn.NUMBERVALUE(Table4[[#This Row],[JUMLAH]],",","."),",",".")</f>
        <v>1</v>
      </c>
      <c r="S558" s="74" t="str">
        <f>INDEX(Table1[SATUAN_CONV],A:A)</f>
        <v>LSN</v>
      </c>
      <c r="T558" s="10" t="str">
        <f>SUBSTITUTE(_xlfn.NUMBERVALUE(Table4[[#This Row],[HARGA]],",","."),",",".")</f>
        <v>100000</v>
      </c>
      <c r="U558" s="12" t="str">
        <f>SUBSTITUTE(Table4[[#This Row],[DISKON]],",",".")</f>
        <v/>
      </c>
      <c r="V558" s="77" t="str">
        <f>SUBSTITUTE(Table4[[#This Row],[DISKON NOTA]],",",".")</f>
        <v/>
      </c>
      <c r="W558" s="78">
        <f>INDEX(Table1[TANGGAL NOTA_H],A:A)</f>
        <v>45533</v>
      </c>
      <c r="X558" s="78" t="str">
        <f>IF(INDEX(Table1[TANGGAL GUDANG_H],A:A)="","",INDEX(Table1[TANGGAL GUDANG_H],A:A))</f>
        <v/>
      </c>
      <c r="Y558" s="78">
        <f>INDEX(Table1[TANGGAL UPDATE_H],A:A)</f>
        <v>45535</v>
      </c>
      <c r="Z558" s="74" t="str">
        <f>INDEX(Table1[KOMENTAR_H],A:A)</f>
        <v/>
      </c>
      <c r="AA558" s="74"/>
      <c r="AB558" s="74">
        <f>IF(Table4[[#This Row],[DISKON]]="",Table4[[#This Row],[HARGA]],Table4[[#This Row],[HARGA]]*Table4[[#This Row],[DISKON]])</f>
        <v>100000</v>
      </c>
      <c r="AC558" s="74">
        <f>Table4[[#This Row],[TATAL DISKON]]*Table4[[#This Row],[JUMLAH]]</f>
        <v>100000</v>
      </c>
      <c r="AD558" s="74" t="str">
        <f>CONCATENATE(Table4[[#This Row],[SALES_C]],Table4[[#This Row],[NOTA TOKO]])</f>
        <v>G3576</v>
      </c>
      <c r="AE558" s="74">
        <f>INDEX(Table1[I],'4'!A:A)</f>
        <v>0</v>
      </c>
      <c r="AF558" s="74" t="e">
        <f>IF(Table4[[#This Row],[Column2]]="","",MATCH(Table4[[#This Row],[Column2]],AM:AM,0))</f>
        <v>#N/A</v>
      </c>
      <c r="AG558" s="74" t="str">
        <f>CONCATENATE(Table4[[#This Row],[TOKO-KOTA]],"_",Table4[[#This Row],[NAMA BARANG]])</f>
        <v>WIJAYA SIDOMUKTI-SUKOHARJO_TAS GB-M WARNA-WARNI</v>
      </c>
      <c r="AH558" s="74" t="str">
        <f>CONCATENATE(Table4[[#This Row],[CONCAT_TOKO KOTA + NAMA BARANG]],"_",Table4[[#This Row],[HARGA_C]])</f>
        <v>WIJAYA SIDOMUKTI-SUKOHARJO_TAS GB-M WARNA-WARNI_100000</v>
      </c>
      <c r="AI558" s="74"/>
      <c r="AK558" s="9">
        <v>3007</v>
      </c>
      <c r="AL558" s="8" t="s">
        <v>6664</v>
      </c>
      <c r="AM558" t="str">
        <f t="shared" si="8"/>
        <v>G3007</v>
      </c>
      <c r="AN558" t="e">
        <f>IF(Table10[[#This Row],[Column3]]="","",MATCH(Table10[[#This Row],[Column3]],AD:AD,0))</f>
        <v>#N/A</v>
      </c>
    </row>
    <row r="559" spans="1:40" ht="13.5" thickBot="1">
      <c r="A559" s="73">
        <v>634</v>
      </c>
      <c r="C559" s="74">
        <f>ROW()</f>
        <v>559</v>
      </c>
      <c r="D559" s="74">
        <f>INDEX(Table1[ROWID],A:A)</f>
        <v>629</v>
      </c>
      <c r="E559" s="74">
        <f>INDEX(Table1[//DBS],A:A)</f>
        <v>2864</v>
      </c>
      <c r="F559" s="74">
        <f>INDEX(Table1[HARGA_CONV],A:A)</f>
        <v>100000</v>
      </c>
      <c r="G559" s="74" t="str">
        <f>IF(INDEX(Table1[SALES_H],Table4[[#This Row],[ROWID]])=0,"",INDEX(Table1[SALES_H],Table4[[#This Row],[ROWID]]))</f>
        <v>G</v>
      </c>
      <c r="H559" s="74" t="str">
        <f>IF(Table4[[#This Row],[SALES]]="","",INDEX(SALES_DICT[2],MATCH(Table4[[#This Row],[SALES]],SALES_DICT[1],0)))</f>
        <v>G</v>
      </c>
      <c r="I559" s="75" t="str">
        <f>IF(INDEX(Table1[DISKON],A:A)=0,"",INDEX(Table1[DISKON],A:A))</f>
        <v/>
      </c>
      <c r="J559" s="75" t="str">
        <f>IF(INDEX(Table1[DISKON NOTA],A:A)=0,"",INDEX(Table1[DISKON NOTA],A:A))</f>
        <v/>
      </c>
      <c r="K559" s="7">
        <f>INDEX(Table1[ISI_CONV],A:A)</f>
        <v>1</v>
      </c>
      <c r="L559" s="76">
        <f>INDEX(Table1[NOTA TOKO],Table4[[#This Row],[ROWID]])</f>
        <v>3576</v>
      </c>
      <c r="M559" s="74" t="str">
        <f>Table4[[#This Row],[SALES DICT]]</f>
        <v>G</v>
      </c>
      <c r="N559" s="74" t="str">
        <f>INDEX(Table1[TOKO-KOTA_H],A:A)</f>
        <v>WIJAYA SIDOMUKTI-SUKOHARJO</v>
      </c>
      <c r="O559" s="74" t="str">
        <f>IF(INDEX(Table1[KODE BARANG],A:A)=0,"",INDEX(Table1[KODE BARANG],A:A))</f>
        <v>TAS-IM36</v>
      </c>
      <c r="P559" s="74" t="str">
        <f>INDEX(Table1[NAMA BARANG],A:A)</f>
        <v>TAS GB-M WARNA-WARNI</v>
      </c>
      <c r="Q559" s="74" t="str">
        <f>INDEX(Table1[ADA DI DAFTAR STOCK?],A:A)</f>
        <v>ADA</v>
      </c>
      <c r="R559" s="71" t="str">
        <f>SUBSTITUTE(_xlfn.NUMBERVALUE(Table4[[#This Row],[JUMLAH]],",","."),",",".")</f>
        <v>1</v>
      </c>
      <c r="S559" s="74" t="str">
        <f>INDEX(Table1[SATUAN_CONV],A:A)</f>
        <v>LSN</v>
      </c>
      <c r="T559" s="10" t="str">
        <f>SUBSTITUTE(_xlfn.NUMBERVALUE(Table4[[#This Row],[HARGA]],",","."),",",".")</f>
        <v>100000</v>
      </c>
      <c r="U559" s="12" t="str">
        <f>SUBSTITUTE(Table4[[#This Row],[DISKON]],",",".")</f>
        <v/>
      </c>
      <c r="V559" s="77" t="str">
        <f>SUBSTITUTE(Table4[[#This Row],[DISKON NOTA]],",",".")</f>
        <v/>
      </c>
      <c r="W559" s="78">
        <f>INDEX(Table1[TANGGAL NOTA_H],A:A)</f>
        <v>45533</v>
      </c>
      <c r="X559" s="78" t="str">
        <f>IF(INDEX(Table1[TANGGAL GUDANG_H],A:A)="","",INDEX(Table1[TANGGAL GUDANG_H],A:A))</f>
        <v/>
      </c>
      <c r="Y559" s="78">
        <f>INDEX(Table1[TANGGAL UPDATE_H],A:A)</f>
        <v>45535</v>
      </c>
      <c r="Z559" s="74" t="str">
        <f>INDEX(Table1[KOMENTAR_H],A:A)</f>
        <v/>
      </c>
      <c r="AA559" s="74"/>
      <c r="AB559" s="74">
        <f>IF(Table4[[#This Row],[DISKON]]="",Table4[[#This Row],[HARGA]],Table4[[#This Row],[HARGA]]*Table4[[#This Row],[DISKON]])</f>
        <v>100000</v>
      </c>
      <c r="AC559" s="74">
        <f>Table4[[#This Row],[TATAL DISKON]]*Table4[[#This Row],[JUMLAH]]</f>
        <v>100000</v>
      </c>
      <c r="AD559" s="74" t="str">
        <f>CONCATENATE(Table4[[#This Row],[SALES_C]],Table4[[#This Row],[NOTA TOKO]])</f>
        <v>G3576</v>
      </c>
      <c r="AE559" s="74">
        <f>INDEX(Table1[I],'4'!A:A)</f>
        <v>0</v>
      </c>
      <c r="AF559" s="74" t="e">
        <f>IF(Table4[[#This Row],[Column2]]="","",MATCH(Table4[[#This Row],[Column2]],AM:AM,0))</f>
        <v>#N/A</v>
      </c>
      <c r="AG559" s="74" t="str">
        <f>CONCATENATE(Table4[[#This Row],[TOKO-KOTA]],"_",Table4[[#This Row],[NAMA BARANG]])</f>
        <v>WIJAYA SIDOMUKTI-SUKOHARJO_TAS GB-M WARNA-WARNI</v>
      </c>
      <c r="AH559" s="74" t="str">
        <f>CONCATENATE(Table4[[#This Row],[CONCAT_TOKO KOTA + NAMA BARANG]],"_",Table4[[#This Row],[HARGA_C]])</f>
        <v>WIJAYA SIDOMUKTI-SUKOHARJO_TAS GB-M WARNA-WARNI_100000</v>
      </c>
      <c r="AI559" s="74"/>
      <c r="AK559" s="9">
        <v>3007</v>
      </c>
      <c r="AL559" s="8" t="s">
        <v>6664</v>
      </c>
      <c r="AM559" t="str">
        <f t="shared" si="8"/>
        <v>G3007</v>
      </c>
      <c r="AN559" t="e">
        <f>IF(Table10[[#This Row],[Column3]]="","",MATCH(Table10[[#This Row],[Column3]],AD:AD,0))</f>
        <v>#N/A</v>
      </c>
    </row>
    <row r="560" spans="1:40" ht="13.5" thickBot="1">
      <c r="A560" s="73">
        <v>635</v>
      </c>
      <c r="C560" s="74">
        <f>ROW()</f>
        <v>560</v>
      </c>
      <c r="D560" s="74">
        <f>INDEX(Table1[ROWID],A:A)</f>
        <v>629</v>
      </c>
      <c r="E560" s="74">
        <f>INDEX(Table1[//DBS],A:A)</f>
        <v>2864</v>
      </c>
      <c r="F560" s="74">
        <f>INDEX(Table1[HARGA_CONV],A:A)</f>
        <v>100000</v>
      </c>
      <c r="G560" s="74" t="str">
        <f>IF(INDEX(Table1[SALES_H],Table4[[#This Row],[ROWID]])=0,"",INDEX(Table1[SALES_H],Table4[[#This Row],[ROWID]]))</f>
        <v>G</v>
      </c>
      <c r="H560" s="74" t="str">
        <f>IF(Table4[[#This Row],[SALES]]="","",INDEX(SALES_DICT[2],MATCH(Table4[[#This Row],[SALES]],SALES_DICT[1],0)))</f>
        <v>G</v>
      </c>
      <c r="I560" s="75" t="str">
        <f>IF(INDEX(Table1[DISKON],A:A)=0,"",INDEX(Table1[DISKON],A:A))</f>
        <v/>
      </c>
      <c r="J560" s="75" t="str">
        <f>IF(INDEX(Table1[DISKON NOTA],A:A)=0,"",INDEX(Table1[DISKON NOTA],A:A))</f>
        <v/>
      </c>
      <c r="K560" s="7">
        <f>INDEX(Table1[ISI_CONV],A:A)</f>
        <v>1</v>
      </c>
      <c r="L560" s="76">
        <f>INDEX(Table1[NOTA TOKO],Table4[[#This Row],[ROWID]])</f>
        <v>3576</v>
      </c>
      <c r="M560" s="74" t="str">
        <f>Table4[[#This Row],[SALES DICT]]</f>
        <v>G</v>
      </c>
      <c r="N560" s="74" t="str">
        <f>INDEX(Table1[TOKO-KOTA_H],A:A)</f>
        <v>WIJAYA SIDOMUKTI-SUKOHARJO</v>
      </c>
      <c r="O560" s="74" t="str">
        <f>IF(INDEX(Table1[KODE BARANG],A:A)=0,"",INDEX(Table1[KODE BARANG],A:A))</f>
        <v>TAS-IM36</v>
      </c>
      <c r="P560" s="74" t="str">
        <f>INDEX(Table1[NAMA BARANG],A:A)</f>
        <v>TAS GB-M WARNA-WARNI</v>
      </c>
      <c r="Q560" s="74" t="str">
        <f>INDEX(Table1[ADA DI DAFTAR STOCK?],A:A)</f>
        <v>ADA</v>
      </c>
      <c r="R560" s="71" t="str">
        <f>SUBSTITUTE(_xlfn.NUMBERVALUE(Table4[[#This Row],[JUMLAH]],",","."),",",".")</f>
        <v>1</v>
      </c>
      <c r="S560" s="74" t="str">
        <f>INDEX(Table1[SATUAN_CONV],A:A)</f>
        <v>LSN</v>
      </c>
      <c r="T560" s="10" t="str">
        <f>SUBSTITUTE(_xlfn.NUMBERVALUE(Table4[[#This Row],[HARGA]],",","."),",",".")</f>
        <v>100000</v>
      </c>
      <c r="U560" s="12" t="str">
        <f>SUBSTITUTE(Table4[[#This Row],[DISKON]],",",".")</f>
        <v/>
      </c>
      <c r="V560" s="77" t="str">
        <f>SUBSTITUTE(Table4[[#This Row],[DISKON NOTA]],",",".")</f>
        <v/>
      </c>
      <c r="W560" s="78">
        <f>INDEX(Table1[TANGGAL NOTA_H],A:A)</f>
        <v>45533</v>
      </c>
      <c r="X560" s="78" t="str">
        <f>IF(INDEX(Table1[TANGGAL GUDANG_H],A:A)="","",INDEX(Table1[TANGGAL GUDANG_H],A:A))</f>
        <v/>
      </c>
      <c r="Y560" s="78">
        <f>INDEX(Table1[TANGGAL UPDATE_H],A:A)</f>
        <v>45535</v>
      </c>
      <c r="Z560" s="74" t="str">
        <f>INDEX(Table1[KOMENTAR_H],A:A)</f>
        <v/>
      </c>
      <c r="AA560" s="74"/>
      <c r="AB560" s="74">
        <f>IF(Table4[[#This Row],[DISKON]]="",Table4[[#This Row],[HARGA]],Table4[[#This Row],[HARGA]]*Table4[[#This Row],[DISKON]])</f>
        <v>100000</v>
      </c>
      <c r="AC560" s="74">
        <f>Table4[[#This Row],[TATAL DISKON]]*Table4[[#This Row],[JUMLAH]]</f>
        <v>100000</v>
      </c>
      <c r="AD560" s="74" t="str">
        <f>CONCATENATE(Table4[[#This Row],[SALES_C]],Table4[[#This Row],[NOTA TOKO]])</f>
        <v>G3576</v>
      </c>
      <c r="AE560" s="74">
        <f>INDEX(Table1[I],'4'!A:A)</f>
        <v>0</v>
      </c>
      <c r="AF560" s="74" t="e">
        <f>IF(Table4[[#This Row],[Column2]]="","",MATCH(Table4[[#This Row],[Column2]],AM:AM,0))</f>
        <v>#N/A</v>
      </c>
      <c r="AG560" s="74" t="str">
        <f>CONCATENATE(Table4[[#This Row],[TOKO-KOTA]],"_",Table4[[#This Row],[NAMA BARANG]])</f>
        <v>WIJAYA SIDOMUKTI-SUKOHARJO_TAS GB-M WARNA-WARNI</v>
      </c>
      <c r="AH560" s="74" t="str">
        <f>CONCATENATE(Table4[[#This Row],[CONCAT_TOKO KOTA + NAMA BARANG]],"_",Table4[[#This Row],[HARGA_C]])</f>
        <v>WIJAYA SIDOMUKTI-SUKOHARJO_TAS GB-M WARNA-WARNI_100000</v>
      </c>
      <c r="AI560" s="74"/>
      <c r="AK560" s="9">
        <v>3007</v>
      </c>
      <c r="AL560" s="8" t="s">
        <v>6664</v>
      </c>
      <c r="AM560" t="str">
        <f t="shared" si="8"/>
        <v>G3007</v>
      </c>
      <c r="AN560" t="e">
        <f>IF(Table10[[#This Row],[Column3]]="","",MATCH(Table10[[#This Row],[Column3]],AD:AD,0))</f>
        <v>#N/A</v>
      </c>
    </row>
    <row r="561" spans="1:40" ht="13.5" thickBot="1">
      <c r="A561" s="73">
        <v>636</v>
      </c>
      <c r="C561" s="74">
        <f>ROW()</f>
        <v>561</v>
      </c>
      <c r="D561" s="74">
        <f>INDEX(Table1[ROWID],A:A)</f>
        <v>629</v>
      </c>
      <c r="E561" s="74">
        <f>INDEX(Table1[//DBS],A:A)</f>
        <v>2864</v>
      </c>
      <c r="F561" s="74">
        <f>INDEX(Table1[HARGA_CONV],A:A)</f>
        <v>100000</v>
      </c>
      <c r="G561" s="74" t="str">
        <f>IF(INDEX(Table1[SALES_H],Table4[[#This Row],[ROWID]])=0,"",INDEX(Table1[SALES_H],Table4[[#This Row],[ROWID]]))</f>
        <v>G</v>
      </c>
      <c r="H561" s="74" t="str">
        <f>IF(Table4[[#This Row],[SALES]]="","",INDEX(SALES_DICT[2],MATCH(Table4[[#This Row],[SALES]],SALES_DICT[1],0)))</f>
        <v>G</v>
      </c>
      <c r="I561" s="75" t="str">
        <f>IF(INDEX(Table1[DISKON],A:A)=0,"",INDEX(Table1[DISKON],A:A))</f>
        <v/>
      </c>
      <c r="J561" s="75" t="str">
        <f>IF(INDEX(Table1[DISKON NOTA],A:A)=0,"",INDEX(Table1[DISKON NOTA],A:A))</f>
        <v/>
      </c>
      <c r="K561" s="7">
        <f>INDEX(Table1[ISI_CONV],A:A)</f>
        <v>1</v>
      </c>
      <c r="L561" s="76">
        <f>INDEX(Table1[NOTA TOKO],Table4[[#This Row],[ROWID]])</f>
        <v>3576</v>
      </c>
      <c r="M561" s="74" t="str">
        <f>Table4[[#This Row],[SALES DICT]]</f>
        <v>G</v>
      </c>
      <c r="N561" s="74" t="str">
        <f>INDEX(Table1[TOKO-KOTA_H],A:A)</f>
        <v>WIJAYA SIDOMUKTI-SUKOHARJO</v>
      </c>
      <c r="O561" s="74" t="str">
        <f>IF(INDEX(Table1[KODE BARANG],A:A)=0,"",INDEX(Table1[KODE BARANG],A:A))</f>
        <v>TAS-IM36</v>
      </c>
      <c r="P561" s="74" t="str">
        <f>INDEX(Table1[NAMA BARANG],A:A)</f>
        <v>TAS GB-M WARNA-WARNI</v>
      </c>
      <c r="Q561" s="74" t="str">
        <f>INDEX(Table1[ADA DI DAFTAR STOCK?],A:A)</f>
        <v>ADA</v>
      </c>
      <c r="R561" s="71" t="str">
        <f>SUBSTITUTE(_xlfn.NUMBERVALUE(Table4[[#This Row],[JUMLAH]],",","."),",",".")</f>
        <v>1</v>
      </c>
      <c r="S561" s="74" t="str">
        <f>INDEX(Table1[SATUAN_CONV],A:A)</f>
        <v>LSN</v>
      </c>
      <c r="T561" s="10" t="str">
        <f>SUBSTITUTE(_xlfn.NUMBERVALUE(Table4[[#This Row],[HARGA]],",","."),",",".")</f>
        <v>100000</v>
      </c>
      <c r="U561" s="12" t="str">
        <f>SUBSTITUTE(Table4[[#This Row],[DISKON]],",",".")</f>
        <v/>
      </c>
      <c r="V561" s="77" t="str">
        <f>SUBSTITUTE(Table4[[#This Row],[DISKON NOTA]],",",".")</f>
        <v/>
      </c>
      <c r="W561" s="78">
        <f>INDEX(Table1[TANGGAL NOTA_H],A:A)</f>
        <v>45533</v>
      </c>
      <c r="X561" s="78" t="str">
        <f>IF(INDEX(Table1[TANGGAL GUDANG_H],A:A)="","",INDEX(Table1[TANGGAL GUDANG_H],A:A))</f>
        <v/>
      </c>
      <c r="Y561" s="78">
        <f>INDEX(Table1[TANGGAL UPDATE_H],A:A)</f>
        <v>45535</v>
      </c>
      <c r="Z561" s="74" t="str">
        <f>INDEX(Table1[KOMENTAR_H],A:A)</f>
        <v/>
      </c>
      <c r="AA561" s="74"/>
      <c r="AB561" s="74">
        <f>IF(Table4[[#This Row],[DISKON]]="",Table4[[#This Row],[HARGA]],Table4[[#This Row],[HARGA]]*Table4[[#This Row],[DISKON]])</f>
        <v>100000</v>
      </c>
      <c r="AC561" s="74">
        <f>Table4[[#This Row],[TATAL DISKON]]*Table4[[#This Row],[JUMLAH]]</f>
        <v>100000</v>
      </c>
      <c r="AD561" s="74" t="str">
        <f>CONCATENATE(Table4[[#This Row],[SALES_C]],Table4[[#This Row],[NOTA TOKO]])</f>
        <v>G3576</v>
      </c>
      <c r="AE561" s="74">
        <f>INDEX(Table1[I],'4'!A:A)</f>
        <v>0</v>
      </c>
      <c r="AF561" s="74" t="e">
        <f>IF(Table4[[#This Row],[Column2]]="","",MATCH(Table4[[#This Row],[Column2]],AM:AM,0))</f>
        <v>#N/A</v>
      </c>
      <c r="AG561" s="74" t="str">
        <f>CONCATENATE(Table4[[#This Row],[TOKO-KOTA]],"_",Table4[[#This Row],[NAMA BARANG]])</f>
        <v>WIJAYA SIDOMUKTI-SUKOHARJO_TAS GB-M WARNA-WARNI</v>
      </c>
      <c r="AH561" s="74" t="str">
        <f>CONCATENATE(Table4[[#This Row],[CONCAT_TOKO KOTA + NAMA BARANG]],"_",Table4[[#This Row],[HARGA_C]])</f>
        <v>WIJAYA SIDOMUKTI-SUKOHARJO_TAS GB-M WARNA-WARNI_100000</v>
      </c>
      <c r="AI561" s="74"/>
      <c r="AK561" s="9">
        <v>3007</v>
      </c>
      <c r="AL561" s="8" t="s">
        <v>6664</v>
      </c>
      <c r="AM561" t="str">
        <f t="shared" si="8"/>
        <v>G3007</v>
      </c>
      <c r="AN561" t="e">
        <f>IF(Table10[[#This Row],[Column3]]="","",MATCH(Table10[[#This Row],[Column3]],AD:AD,0))</f>
        <v>#N/A</v>
      </c>
    </row>
    <row r="562" spans="1:40" ht="13.5" thickBot="1">
      <c r="A562" s="73">
        <v>637</v>
      </c>
      <c r="C562" s="74">
        <f>ROW()</f>
        <v>562</v>
      </c>
      <c r="D562" s="74">
        <f>INDEX(Table1[ROWID],A:A)</f>
        <v>629</v>
      </c>
      <c r="E562" s="74">
        <f>INDEX(Table1[//DBS],A:A)</f>
        <v>2864</v>
      </c>
      <c r="F562" s="74">
        <f>INDEX(Table1[HARGA_CONV],A:A)</f>
        <v>100000</v>
      </c>
      <c r="G562" s="74" t="str">
        <f>IF(INDEX(Table1[SALES_H],Table4[[#This Row],[ROWID]])=0,"",INDEX(Table1[SALES_H],Table4[[#This Row],[ROWID]]))</f>
        <v>G</v>
      </c>
      <c r="H562" s="74" t="str">
        <f>IF(Table4[[#This Row],[SALES]]="","",INDEX(SALES_DICT[2],MATCH(Table4[[#This Row],[SALES]],SALES_DICT[1],0)))</f>
        <v>G</v>
      </c>
      <c r="I562" s="75" t="str">
        <f>IF(INDEX(Table1[DISKON],A:A)=0,"",INDEX(Table1[DISKON],A:A))</f>
        <v/>
      </c>
      <c r="J562" s="75" t="str">
        <f>IF(INDEX(Table1[DISKON NOTA],A:A)=0,"",INDEX(Table1[DISKON NOTA],A:A))</f>
        <v/>
      </c>
      <c r="K562" s="7">
        <f>INDEX(Table1[ISI_CONV],A:A)</f>
        <v>1</v>
      </c>
      <c r="L562" s="76">
        <f>INDEX(Table1[NOTA TOKO],Table4[[#This Row],[ROWID]])</f>
        <v>3576</v>
      </c>
      <c r="M562" s="74" t="str">
        <f>Table4[[#This Row],[SALES DICT]]</f>
        <v>G</v>
      </c>
      <c r="N562" s="74" t="str">
        <f>INDEX(Table1[TOKO-KOTA_H],A:A)</f>
        <v>WIJAYA SIDOMUKTI-SUKOHARJO</v>
      </c>
      <c r="O562" s="74" t="str">
        <f>IF(INDEX(Table1[KODE BARANG],A:A)=0,"",INDEX(Table1[KODE BARANG],A:A))</f>
        <v>TAS-IM36</v>
      </c>
      <c r="P562" s="74" t="str">
        <f>INDEX(Table1[NAMA BARANG],A:A)</f>
        <v>TAS GB-M WARNA-WARNI</v>
      </c>
      <c r="Q562" s="74" t="str">
        <f>INDEX(Table1[ADA DI DAFTAR STOCK?],A:A)</f>
        <v>ADA</v>
      </c>
      <c r="R562" s="71" t="str">
        <f>SUBSTITUTE(_xlfn.NUMBERVALUE(Table4[[#This Row],[JUMLAH]],",","."),",",".")</f>
        <v>1</v>
      </c>
      <c r="S562" s="74" t="str">
        <f>INDEX(Table1[SATUAN_CONV],A:A)</f>
        <v>LSN</v>
      </c>
      <c r="T562" s="10" t="str">
        <f>SUBSTITUTE(_xlfn.NUMBERVALUE(Table4[[#This Row],[HARGA]],",","."),",",".")</f>
        <v>100000</v>
      </c>
      <c r="U562" s="12" t="str">
        <f>SUBSTITUTE(Table4[[#This Row],[DISKON]],",",".")</f>
        <v/>
      </c>
      <c r="V562" s="77" t="str">
        <f>SUBSTITUTE(Table4[[#This Row],[DISKON NOTA]],",",".")</f>
        <v/>
      </c>
      <c r="W562" s="78">
        <f>INDEX(Table1[TANGGAL NOTA_H],A:A)</f>
        <v>45533</v>
      </c>
      <c r="X562" s="78" t="str">
        <f>IF(INDEX(Table1[TANGGAL GUDANG_H],A:A)="","",INDEX(Table1[TANGGAL GUDANG_H],A:A))</f>
        <v/>
      </c>
      <c r="Y562" s="78">
        <f>INDEX(Table1[TANGGAL UPDATE_H],A:A)</f>
        <v>45535</v>
      </c>
      <c r="Z562" s="74" t="str">
        <f>INDEX(Table1[KOMENTAR_H],A:A)</f>
        <v/>
      </c>
      <c r="AA562" s="74"/>
      <c r="AB562" s="74">
        <f>IF(Table4[[#This Row],[DISKON]]="",Table4[[#This Row],[HARGA]],Table4[[#This Row],[HARGA]]*Table4[[#This Row],[DISKON]])</f>
        <v>100000</v>
      </c>
      <c r="AC562" s="74">
        <f>Table4[[#This Row],[TATAL DISKON]]*Table4[[#This Row],[JUMLAH]]</f>
        <v>100000</v>
      </c>
      <c r="AD562" s="74" t="str">
        <f>CONCATENATE(Table4[[#This Row],[SALES_C]],Table4[[#This Row],[NOTA TOKO]])</f>
        <v>G3576</v>
      </c>
      <c r="AE562" s="74">
        <f>INDEX(Table1[I],'4'!A:A)</f>
        <v>0</v>
      </c>
      <c r="AF562" s="74" t="e">
        <f>IF(Table4[[#This Row],[Column2]]="","",MATCH(Table4[[#This Row],[Column2]],AM:AM,0))</f>
        <v>#N/A</v>
      </c>
      <c r="AG562" s="74" t="str">
        <f>CONCATENATE(Table4[[#This Row],[TOKO-KOTA]],"_",Table4[[#This Row],[NAMA BARANG]])</f>
        <v>WIJAYA SIDOMUKTI-SUKOHARJO_TAS GB-M WARNA-WARNI</v>
      </c>
      <c r="AH562" s="74" t="str">
        <f>CONCATENATE(Table4[[#This Row],[CONCAT_TOKO KOTA + NAMA BARANG]],"_",Table4[[#This Row],[HARGA_C]])</f>
        <v>WIJAYA SIDOMUKTI-SUKOHARJO_TAS GB-M WARNA-WARNI_100000</v>
      </c>
      <c r="AI562" s="74"/>
      <c r="AK562" s="9">
        <v>3007</v>
      </c>
      <c r="AL562" s="8" t="s">
        <v>6664</v>
      </c>
      <c r="AM562" t="str">
        <f t="shared" si="8"/>
        <v>G3007</v>
      </c>
      <c r="AN562" t="e">
        <f>IF(Table10[[#This Row],[Column3]]="","",MATCH(Table10[[#This Row],[Column3]],AD:AD,0))</f>
        <v>#N/A</v>
      </c>
    </row>
    <row r="563" spans="1:40" ht="13.5" thickBot="1">
      <c r="A563" s="73">
        <v>638</v>
      </c>
      <c r="C563" s="74">
        <f>ROW()</f>
        <v>563</v>
      </c>
      <c r="D563" s="74">
        <f>INDEX(Table1[ROWID],A:A)</f>
        <v>629</v>
      </c>
      <c r="E563" s="74">
        <f>INDEX(Table1[//DBS],A:A)</f>
        <v>2864</v>
      </c>
      <c r="F563" s="74">
        <f>INDEX(Table1[HARGA_CONV],A:A)</f>
        <v>100000</v>
      </c>
      <c r="G563" s="74" t="str">
        <f>IF(INDEX(Table1[SALES_H],Table4[[#This Row],[ROWID]])=0,"",INDEX(Table1[SALES_H],Table4[[#This Row],[ROWID]]))</f>
        <v>G</v>
      </c>
      <c r="H563" s="74" t="str">
        <f>IF(Table4[[#This Row],[SALES]]="","",INDEX(SALES_DICT[2],MATCH(Table4[[#This Row],[SALES]],SALES_DICT[1],0)))</f>
        <v>G</v>
      </c>
      <c r="I563" s="75" t="str">
        <f>IF(INDEX(Table1[DISKON],A:A)=0,"",INDEX(Table1[DISKON],A:A))</f>
        <v/>
      </c>
      <c r="J563" s="75" t="str">
        <f>IF(INDEX(Table1[DISKON NOTA],A:A)=0,"",INDEX(Table1[DISKON NOTA],A:A))</f>
        <v/>
      </c>
      <c r="K563" s="7">
        <f>INDEX(Table1[ISI_CONV],A:A)</f>
        <v>1</v>
      </c>
      <c r="L563" s="76">
        <f>INDEX(Table1[NOTA TOKO],Table4[[#This Row],[ROWID]])</f>
        <v>3576</v>
      </c>
      <c r="M563" s="74" t="str">
        <f>Table4[[#This Row],[SALES DICT]]</f>
        <v>G</v>
      </c>
      <c r="N563" s="74" t="str">
        <f>INDEX(Table1[TOKO-KOTA_H],A:A)</f>
        <v>WIJAYA SIDOMUKTI-SUKOHARJO</v>
      </c>
      <c r="O563" s="74" t="str">
        <f>IF(INDEX(Table1[KODE BARANG],A:A)=0,"",INDEX(Table1[KODE BARANG],A:A))</f>
        <v>TAS-IM36</v>
      </c>
      <c r="P563" s="74" t="str">
        <f>INDEX(Table1[NAMA BARANG],A:A)</f>
        <v>TAS GB-M WARNA-WARNI</v>
      </c>
      <c r="Q563" s="74" t="str">
        <f>INDEX(Table1[ADA DI DAFTAR STOCK?],A:A)</f>
        <v>ADA</v>
      </c>
      <c r="R563" s="71" t="str">
        <f>SUBSTITUTE(_xlfn.NUMBERVALUE(Table4[[#This Row],[JUMLAH]],",","."),",",".")</f>
        <v>1</v>
      </c>
      <c r="S563" s="74" t="str">
        <f>INDEX(Table1[SATUAN_CONV],A:A)</f>
        <v>LSN</v>
      </c>
      <c r="T563" s="10" t="str">
        <f>SUBSTITUTE(_xlfn.NUMBERVALUE(Table4[[#This Row],[HARGA]],",","."),",",".")</f>
        <v>100000</v>
      </c>
      <c r="U563" s="12" t="str">
        <f>SUBSTITUTE(Table4[[#This Row],[DISKON]],",",".")</f>
        <v/>
      </c>
      <c r="V563" s="77" t="str">
        <f>SUBSTITUTE(Table4[[#This Row],[DISKON NOTA]],",",".")</f>
        <v/>
      </c>
      <c r="W563" s="78">
        <f>INDEX(Table1[TANGGAL NOTA_H],A:A)</f>
        <v>45533</v>
      </c>
      <c r="X563" s="78" t="str">
        <f>IF(INDEX(Table1[TANGGAL GUDANG_H],A:A)="","",INDEX(Table1[TANGGAL GUDANG_H],A:A))</f>
        <v/>
      </c>
      <c r="Y563" s="78">
        <f>INDEX(Table1[TANGGAL UPDATE_H],A:A)</f>
        <v>45535</v>
      </c>
      <c r="Z563" s="74" t="str">
        <f>INDEX(Table1[KOMENTAR_H],A:A)</f>
        <v/>
      </c>
      <c r="AA563" s="74"/>
      <c r="AB563" s="74">
        <f>IF(Table4[[#This Row],[DISKON]]="",Table4[[#This Row],[HARGA]],Table4[[#This Row],[HARGA]]*Table4[[#This Row],[DISKON]])</f>
        <v>100000</v>
      </c>
      <c r="AC563" s="74">
        <f>Table4[[#This Row],[TATAL DISKON]]*Table4[[#This Row],[JUMLAH]]</f>
        <v>100000</v>
      </c>
      <c r="AD563" s="74" t="str">
        <f>CONCATENATE(Table4[[#This Row],[SALES_C]],Table4[[#This Row],[NOTA TOKO]])</f>
        <v>G3576</v>
      </c>
      <c r="AE563" s="74">
        <f>INDEX(Table1[I],'4'!A:A)</f>
        <v>0</v>
      </c>
      <c r="AF563" s="74" t="e">
        <f>IF(Table4[[#This Row],[Column2]]="","",MATCH(Table4[[#This Row],[Column2]],AM:AM,0))</f>
        <v>#N/A</v>
      </c>
      <c r="AG563" s="74" t="str">
        <f>CONCATENATE(Table4[[#This Row],[TOKO-KOTA]],"_",Table4[[#This Row],[NAMA BARANG]])</f>
        <v>WIJAYA SIDOMUKTI-SUKOHARJO_TAS GB-M WARNA-WARNI</v>
      </c>
      <c r="AH563" s="74" t="str">
        <f>CONCATENATE(Table4[[#This Row],[CONCAT_TOKO KOTA + NAMA BARANG]],"_",Table4[[#This Row],[HARGA_C]])</f>
        <v>WIJAYA SIDOMUKTI-SUKOHARJO_TAS GB-M WARNA-WARNI_100000</v>
      </c>
      <c r="AI563" s="74"/>
      <c r="AK563" s="9">
        <v>3007</v>
      </c>
      <c r="AL563" s="8" t="s">
        <v>6664</v>
      </c>
      <c r="AM563" t="str">
        <f t="shared" si="8"/>
        <v>G3007</v>
      </c>
      <c r="AN563" t="e">
        <f>IF(Table10[[#This Row],[Column3]]="","",MATCH(Table10[[#This Row],[Column3]],AD:AD,0))</f>
        <v>#N/A</v>
      </c>
    </row>
    <row r="564" spans="1:40" ht="13.5" thickBot="1">
      <c r="A564" s="73">
        <v>639</v>
      </c>
      <c r="C564" s="74">
        <f>ROW()</f>
        <v>564</v>
      </c>
      <c r="D564" s="74">
        <f>INDEX(Table1[ROWID],A:A)</f>
        <v>629</v>
      </c>
      <c r="E564" s="74">
        <f>INDEX(Table1[//DBS],A:A)</f>
        <v>2862</v>
      </c>
      <c r="F564" s="74">
        <f>INDEX(Table1[HARGA_CONV],A:A)</f>
        <v>60000</v>
      </c>
      <c r="G564" s="74" t="str">
        <f>IF(INDEX(Table1[SALES_H],Table4[[#This Row],[ROWID]])=0,"",INDEX(Table1[SALES_H],Table4[[#This Row],[ROWID]]))</f>
        <v>G</v>
      </c>
      <c r="H564" s="74" t="str">
        <f>IF(Table4[[#This Row],[SALES]]="","",INDEX(SALES_DICT[2],MATCH(Table4[[#This Row],[SALES]],SALES_DICT[1],0)))</f>
        <v>G</v>
      </c>
      <c r="I564" s="75" t="str">
        <f>IF(INDEX(Table1[DISKON],A:A)=0,"",INDEX(Table1[DISKON],A:A))</f>
        <v/>
      </c>
      <c r="J564" s="75" t="str">
        <f>IF(INDEX(Table1[DISKON NOTA],A:A)=0,"",INDEX(Table1[DISKON NOTA],A:A))</f>
        <v/>
      </c>
      <c r="K564" s="7">
        <f>INDEX(Table1[ISI_CONV],A:A)</f>
        <v>1</v>
      </c>
      <c r="L564" s="76">
        <f>INDEX(Table1[NOTA TOKO],Table4[[#This Row],[ROWID]])</f>
        <v>3576</v>
      </c>
      <c r="M564" s="74" t="str">
        <f>Table4[[#This Row],[SALES DICT]]</f>
        <v>G</v>
      </c>
      <c r="N564" s="74" t="str">
        <f>INDEX(Table1[TOKO-KOTA_H],A:A)</f>
        <v>WIJAYA SIDOMUKTI-SUKOHARJO</v>
      </c>
      <c r="O564" s="74" t="str">
        <f>IF(INDEX(Table1[KODE BARANG],A:A)=0,"",INDEX(Table1[KODE BARANG],A:A))</f>
        <v>TAS-IM39</v>
      </c>
      <c r="P564" s="74" t="str">
        <f>INDEX(Table1[NAMA BARANG],A:A)</f>
        <v>TAS GB-S WARNA-WARNI</v>
      </c>
      <c r="Q564" s="74" t="str">
        <f>INDEX(Table1[ADA DI DAFTAR STOCK?],A:A)</f>
        <v>ADA</v>
      </c>
      <c r="R564" s="71" t="str">
        <f>SUBSTITUTE(_xlfn.NUMBERVALUE(Table4[[#This Row],[JUMLAH]],",","."),",",".")</f>
        <v>1</v>
      </c>
      <c r="S564" s="74" t="str">
        <f>INDEX(Table1[SATUAN_CONV],A:A)</f>
        <v>LSN</v>
      </c>
      <c r="T564" s="10" t="str">
        <f>SUBSTITUTE(_xlfn.NUMBERVALUE(Table4[[#This Row],[HARGA]],",","."),",",".")</f>
        <v>60000</v>
      </c>
      <c r="U564" s="12" t="str">
        <f>SUBSTITUTE(Table4[[#This Row],[DISKON]],",",".")</f>
        <v/>
      </c>
      <c r="V564" s="77" t="str">
        <f>SUBSTITUTE(Table4[[#This Row],[DISKON NOTA]],",",".")</f>
        <v/>
      </c>
      <c r="W564" s="78">
        <f>INDEX(Table1[TANGGAL NOTA_H],A:A)</f>
        <v>45533</v>
      </c>
      <c r="X564" s="78" t="str">
        <f>IF(INDEX(Table1[TANGGAL GUDANG_H],A:A)="","",INDEX(Table1[TANGGAL GUDANG_H],A:A))</f>
        <v/>
      </c>
      <c r="Y564" s="78">
        <f>INDEX(Table1[TANGGAL UPDATE_H],A:A)</f>
        <v>45535</v>
      </c>
      <c r="Z564" s="74" t="str">
        <f>INDEX(Table1[KOMENTAR_H],A:A)</f>
        <v/>
      </c>
      <c r="AA564" s="74"/>
      <c r="AB564" s="74">
        <f>IF(Table4[[#This Row],[DISKON]]="",Table4[[#This Row],[HARGA]],Table4[[#This Row],[HARGA]]*Table4[[#This Row],[DISKON]])</f>
        <v>60000</v>
      </c>
      <c r="AC564" s="74">
        <f>Table4[[#This Row],[TATAL DISKON]]*Table4[[#This Row],[JUMLAH]]</f>
        <v>60000</v>
      </c>
      <c r="AD564" s="74" t="str">
        <f>CONCATENATE(Table4[[#This Row],[SALES_C]],Table4[[#This Row],[NOTA TOKO]])</f>
        <v>G3576</v>
      </c>
      <c r="AE564" s="74">
        <f>INDEX(Table1[I],'4'!A:A)</f>
        <v>0</v>
      </c>
      <c r="AF564" s="74" t="e">
        <f>IF(Table4[[#This Row],[Column2]]="","",MATCH(Table4[[#This Row],[Column2]],AM:AM,0))</f>
        <v>#N/A</v>
      </c>
      <c r="AG564" s="74" t="str">
        <f>CONCATENATE(Table4[[#This Row],[TOKO-KOTA]],"_",Table4[[#This Row],[NAMA BARANG]])</f>
        <v>WIJAYA SIDOMUKTI-SUKOHARJO_TAS GB-S WARNA-WARNI</v>
      </c>
      <c r="AH564" s="74" t="str">
        <f>CONCATENATE(Table4[[#This Row],[CONCAT_TOKO KOTA + NAMA BARANG]],"_",Table4[[#This Row],[HARGA_C]])</f>
        <v>WIJAYA SIDOMUKTI-SUKOHARJO_TAS GB-S WARNA-WARNI_60000</v>
      </c>
      <c r="AI564" s="74"/>
      <c r="AK564" s="9">
        <v>3007</v>
      </c>
      <c r="AL564" s="8" t="s">
        <v>6664</v>
      </c>
      <c r="AM564" t="str">
        <f t="shared" si="8"/>
        <v>G3007</v>
      </c>
      <c r="AN564" t="e">
        <f>IF(Table10[[#This Row],[Column3]]="","",MATCH(Table10[[#This Row],[Column3]],AD:AD,0))</f>
        <v>#N/A</v>
      </c>
    </row>
    <row r="565" spans="1:40" ht="13.5" thickBot="1">
      <c r="A565" s="73">
        <v>640</v>
      </c>
      <c r="C565" s="74">
        <f>ROW()</f>
        <v>565</v>
      </c>
      <c r="D565" s="74">
        <f>INDEX(Table1[ROWID],A:A)</f>
        <v>629</v>
      </c>
      <c r="E565" s="74">
        <f>INDEX(Table1[//DBS],A:A)</f>
        <v>2862</v>
      </c>
      <c r="F565" s="74">
        <f>INDEX(Table1[HARGA_CONV],A:A)</f>
        <v>60000</v>
      </c>
      <c r="G565" s="74" t="str">
        <f>IF(INDEX(Table1[SALES_H],Table4[[#This Row],[ROWID]])=0,"",INDEX(Table1[SALES_H],Table4[[#This Row],[ROWID]]))</f>
        <v>G</v>
      </c>
      <c r="H565" s="74" t="str">
        <f>IF(Table4[[#This Row],[SALES]]="","",INDEX(SALES_DICT[2],MATCH(Table4[[#This Row],[SALES]],SALES_DICT[1],0)))</f>
        <v>G</v>
      </c>
      <c r="I565" s="75" t="str">
        <f>IF(INDEX(Table1[DISKON],A:A)=0,"",INDEX(Table1[DISKON],A:A))</f>
        <v/>
      </c>
      <c r="J565" s="75" t="str">
        <f>IF(INDEX(Table1[DISKON NOTA],A:A)=0,"",INDEX(Table1[DISKON NOTA],A:A))</f>
        <v/>
      </c>
      <c r="K565" s="7">
        <f>INDEX(Table1[ISI_CONV],A:A)</f>
        <v>1</v>
      </c>
      <c r="L565" s="76">
        <f>INDEX(Table1[NOTA TOKO],Table4[[#This Row],[ROWID]])</f>
        <v>3576</v>
      </c>
      <c r="M565" s="74" t="str">
        <f>Table4[[#This Row],[SALES DICT]]</f>
        <v>G</v>
      </c>
      <c r="N565" s="74" t="str">
        <f>INDEX(Table1[TOKO-KOTA_H],A:A)</f>
        <v>WIJAYA SIDOMUKTI-SUKOHARJO</v>
      </c>
      <c r="O565" s="74" t="str">
        <f>IF(INDEX(Table1[KODE BARANG],A:A)=0,"",INDEX(Table1[KODE BARANG],A:A))</f>
        <v>TAS-IM39</v>
      </c>
      <c r="P565" s="74" t="str">
        <f>INDEX(Table1[NAMA BARANG],A:A)</f>
        <v>TAS GB-S WARNA-WARNI</v>
      </c>
      <c r="Q565" s="74" t="str">
        <f>INDEX(Table1[ADA DI DAFTAR STOCK?],A:A)</f>
        <v>ADA</v>
      </c>
      <c r="R565" s="71" t="str">
        <f>SUBSTITUTE(_xlfn.NUMBERVALUE(Table4[[#This Row],[JUMLAH]],",","."),",",".")</f>
        <v>1</v>
      </c>
      <c r="S565" s="74" t="str">
        <f>INDEX(Table1[SATUAN_CONV],A:A)</f>
        <v>LSN</v>
      </c>
      <c r="T565" s="10" t="str">
        <f>SUBSTITUTE(_xlfn.NUMBERVALUE(Table4[[#This Row],[HARGA]],",","."),",",".")</f>
        <v>60000</v>
      </c>
      <c r="U565" s="12" t="str">
        <f>SUBSTITUTE(Table4[[#This Row],[DISKON]],",",".")</f>
        <v/>
      </c>
      <c r="V565" s="77" t="str">
        <f>SUBSTITUTE(Table4[[#This Row],[DISKON NOTA]],",",".")</f>
        <v/>
      </c>
      <c r="W565" s="78">
        <f>INDEX(Table1[TANGGAL NOTA_H],A:A)</f>
        <v>45533</v>
      </c>
      <c r="X565" s="78" t="str">
        <f>IF(INDEX(Table1[TANGGAL GUDANG_H],A:A)="","",INDEX(Table1[TANGGAL GUDANG_H],A:A))</f>
        <v/>
      </c>
      <c r="Y565" s="78">
        <f>INDEX(Table1[TANGGAL UPDATE_H],A:A)</f>
        <v>45535</v>
      </c>
      <c r="Z565" s="74" t="str">
        <f>INDEX(Table1[KOMENTAR_H],A:A)</f>
        <v/>
      </c>
      <c r="AA565" s="74"/>
      <c r="AB565" s="74">
        <f>IF(Table4[[#This Row],[DISKON]]="",Table4[[#This Row],[HARGA]],Table4[[#This Row],[HARGA]]*Table4[[#This Row],[DISKON]])</f>
        <v>60000</v>
      </c>
      <c r="AC565" s="74">
        <f>Table4[[#This Row],[TATAL DISKON]]*Table4[[#This Row],[JUMLAH]]</f>
        <v>60000</v>
      </c>
      <c r="AD565" s="74" t="str">
        <f>CONCATENATE(Table4[[#This Row],[SALES_C]],Table4[[#This Row],[NOTA TOKO]])</f>
        <v>G3576</v>
      </c>
      <c r="AE565" s="74">
        <f>INDEX(Table1[I],'4'!A:A)</f>
        <v>0</v>
      </c>
      <c r="AF565" s="74" t="e">
        <f>IF(Table4[[#This Row],[Column2]]="","",MATCH(Table4[[#This Row],[Column2]],AM:AM,0))</f>
        <v>#N/A</v>
      </c>
      <c r="AG565" s="74" t="str">
        <f>CONCATENATE(Table4[[#This Row],[TOKO-KOTA]],"_",Table4[[#This Row],[NAMA BARANG]])</f>
        <v>WIJAYA SIDOMUKTI-SUKOHARJO_TAS GB-S WARNA-WARNI</v>
      </c>
      <c r="AH565" s="74" t="str">
        <f>CONCATENATE(Table4[[#This Row],[CONCAT_TOKO KOTA + NAMA BARANG]],"_",Table4[[#This Row],[HARGA_C]])</f>
        <v>WIJAYA SIDOMUKTI-SUKOHARJO_TAS GB-S WARNA-WARNI_60000</v>
      </c>
      <c r="AI565" s="74"/>
      <c r="AK565" s="9">
        <v>3006</v>
      </c>
      <c r="AL565" s="8" t="s">
        <v>6664</v>
      </c>
      <c r="AM565" t="str">
        <f t="shared" si="8"/>
        <v>G3006</v>
      </c>
      <c r="AN565" t="e">
        <f>IF(Table10[[#This Row],[Column3]]="","",MATCH(Table10[[#This Row],[Column3]],AD:AD,0))</f>
        <v>#N/A</v>
      </c>
    </row>
    <row r="566" spans="1:40" ht="13.5" thickBot="1">
      <c r="A566" s="73">
        <v>641</v>
      </c>
      <c r="C566" s="74">
        <f>ROW()</f>
        <v>566</v>
      </c>
      <c r="D566" s="74">
        <f>INDEX(Table1[ROWID],A:A)</f>
        <v>629</v>
      </c>
      <c r="E566" s="74">
        <f>INDEX(Table1[//DBS],A:A)</f>
        <v>2862</v>
      </c>
      <c r="F566" s="74">
        <f>INDEX(Table1[HARGA_CONV],A:A)</f>
        <v>60000</v>
      </c>
      <c r="G566" s="74" t="str">
        <f>IF(INDEX(Table1[SALES_H],Table4[[#This Row],[ROWID]])=0,"",INDEX(Table1[SALES_H],Table4[[#This Row],[ROWID]]))</f>
        <v>G</v>
      </c>
      <c r="H566" s="74" t="str">
        <f>IF(Table4[[#This Row],[SALES]]="","",INDEX(SALES_DICT[2],MATCH(Table4[[#This Row],[SALES]],SALES_DICT[1],0)))</f>
        <v>G</v>
      </c>
      <c r="I566" s="75" t="str">
        <f>IF(INDEX(Table1[DISKON],A:A)=0,"",INDEX(Table1[DISKON],A:A))</f>
        <v/>
      </c>
      <c r="J566" s="75" t="str">
        <f>IF(INDEX(Table1[DISKON NOTA],A:A)=0,"",INDEX(Table1[DISKON NOTA],A:A))</f>
        <v/>
      </c>
      <c r="K566" s="7">
        <f>INDEX(Table1[ISI_CONV],A:A)</f>
        <v>1</v>
      </c>
      <c r="L566" s="76">
        <f>INDEX(Table1[NOTA TOKO],Table4[[#This Row],[ROWID]])</f>
        <v>3576</v>
      </c>
      <c r="M566" s="74" t="str">
        <f>Table4[[#This Row],[SALES DICT]]</f>
        <v>G</v>
      </c>
      <c r="N566" s="74" t="str">
        <f>INDEX(Table1[TOKO-KOTA_H],A:A)</f>
        <v>WIJAYA SIDOMUKTI-SUKOHARJO</v>
      </c>
      <c r="O566" s="74" t="str">
        <f>IF(INDEX(Table1[KODE BARANG],A:A)=0,"",INDEX(Table1[KODE BARANG],A:A))</f>
        <v>TAS-IM39</v>
      </c>
      <c r="P566" s="74" t="str">
        <f>INDEX(Table1[NAMA BARANG],A:A)</f>
        <v>TAS GB-S WARNA-WARNI</v>
      </c>
      <c r="Q566" s="74" t="str">
        <f>INDEX(Table1[ADA DI DAFTAR STOCK?],A:A)</f>
        <v>ADA</v>
      </c>
      <c r="R566" s="71" t="str">
        <f>SUBSTITUTE(_xlfn.NUMBERVALUE(Table4[[#This Row],[JUMLAH]],",","."),",",".")</f>
        <v>1</v>
      </c>
      <c r="S566" s="74" t="str">
        <f>INDEX(Table1[SATUAN_CONV],A:A)</f>
        <v>LSN</v>
      </c>
      <c r="T566" s="10" t="str">
        <f>SUBSTITUTE(_xlfn.NUMBERVALUE(Table4[[#This Row],[HARGA]],",","."),",",".")</f>
        <v>60000</v>
      </c>
      <c r="U566" s="12" t="str">
        <f>SUBSTITUTE(Table4[[#This Row],[DISKON]],",",".")</f>
        <v/>
      </c>
      <c r="V566" s="77" t="str">
        <f>SUBSTITUTE(Table4[[#This Row],[DISKON NOTA]],",",".")</f>
        <v/>
      </c>
      <c r="W566" s="78">
        <f>INDEX(Table1[TANGGAL NOTA_H],A:A)</f>
        <v>45533</v>
      </c>
      <c r="X566" s="78" t="str">
        <f>IF(INDEX(Table1[TANGGAL GUDANG_H],A:A)="","",INDEX(Table1[TANGGAL GUDANG_H],A:A))</f>
        <v/>
      </c>
      <c r="Y566" s="78">
        <f>INDEX(Table1[TANGGAL UPDATE_H],A:A)</f>
        <v>45535</v>
      </c>
      <c r="Z566" s="74" t="str">
        <f>INDEX(Table1[KOMENTAR_H],A:A)</f>
        <v/>
      </c>
      <c r="AA566" s="74"/>
      <c r="AB566" s="74">
        <f>IF(Table4[[#This Row],[DISKON]]="",Table4[[#This Row],[HARGA]],Table4[[#This Row],[HARGA]]*Table4[[#This Row],[DISKON]])</f>
        <v>60000</v>
      </c>
      <c r="AC566" s="74">
        <f>Table4[[#This Row],[TATAL DISKON]]*Table4[[#This Row],[JUMLAH]]</f>
        <v>60000</v>
      </c>
      <c r="AD566" s="74" t="str">
        <f>CONCATENATE(Table4[[#This Row],[SALES_C]],Table4[[#This Row],[NOTA TOKO]])</f>
        <v>G3576</v>
      </c>
      <c r="AE566" s="74">
        <f>INDEX(Table1[I],'4'!A:A)</f>
        <v>0</v>
      </c>
      <c r="AF566" s="74" t="e">
        <f>IF(Table4[[#This Row],[Column2]]="","",MATCH(Table4[[#This Row],[Column2]],AM:AM,0))</f>
        <v>#N/A</v>
      </c>
      <c r="AG566" s="74" t="str">
        <f>CONCATENATE(Table4[[#This Row],[TOKO-KOTA]],"_",Table4[[#This Row],[NAMA BARANG]])</f>
        <v>WIJAYA SIDOMUKTI-SUKOHARJO_TAS GB-S WARNA-WARNI</v>
      </c>
      <c r="AH566" s="74" t="str">
        <f>CONCATENATE(Table4[[#This Row],[CONCAT_TOKO KOTA + NAMA BARANG]],"_",Table4[[#This Row],[HARGA_C]])</f>
        <v>WIJAYA SIDOMUKTI-SUKOHARJO_TAS GB-S WARNA-WARNI_60000</v>
      </c>
      <c r="AI566" s="74"/>
      <c r="AK566" s="9">
        <v>3005</v>
      </c>
      <c r="AL566" s="8" t="s">
        <v>6664</v>
      </c>
      <c r="AM566" t="str">
        <f t="shared" si="8"/>
        <v>G3005</v>
      </c>
      <c r="AN566" t="e">
        <f>IF(Table10[[#This Row],[Column3]]="","",MATCH(Table10[[#This Row],[Column3]],AD:AD,0))</f>
        <v>#N/A</v>
      </c>
    </row>
    <row r="567" spans="1:40" ht="13.5" thickBot="1">
      <c r="A567" s="73">
        <v>642</v>
      </c>
      <c r="C567" s="74">
        <f>ROW()</f>
        <v>567</v>
      </c>
      <c r="D567" s="74">
        <f>INDEX(Table1[ROWID],A:A)</f>
        <v>629</v>
      </c>
      <c r="E567" s="74">
        <f>INDEX(Table1[//DBS],A:A)</f>
        <v>2862</v>
      </c>
      <c r="F567" s="74">
        <f>INDEX(Table1[HARGA_CONV],A:A)</f>
        <v>60000</v>
      </c>
      <c r="G567" s="74" t="str">
        <f>IF(INDEX(Table1[SALES_H],Table4[[#This Row],[ROWID]])=0,"",INDEX(Table1[SALES_H],Table4[[#This Row],[ROWID]]))</f>
        <v>G</v>
      </c>
      <c r="H567" s="74" t="str">
        <f>IF(Table4[[#This Row],[SALES]]="","",INDEX(SALES_DICT[2],MATCH(Table4[[#This Row],[SALES]],SALES_DICT[1],0)))</f>
        <v>G</v>
      </c>
      <c r="I567" s="75" t="str">
        <f>IF(INDEX(Table1[DISKON],A:A)=0,"",INDEX(Table1[DISKON],A:A))</f>
        <v/>
      </c>
      <c r="J567" s="75" t="str">
        <f>IF(INDEX(Table1[DISKON NOTA],A:A)=0,"",INDEX(Table1[DISKON NOTA],A:A))</f>
        <v/>
      </c>
      <c r="K567" s="7">
        <f>INDEX(Table1[ISI_CONV],A:A)</f>
        <v>1</v>
      </c>
      <c r="L567" s="76">
        <f>INDEX(Table1[NOTA TOKO],Table4[[#This Row],[ROWID]])</f>
        <v>3576</v>
      </c>
      <c r="M567" s="74" t="str">
        <f>Table4[[#This Row],[SALES DICT]]</f>
        <v>G</v>
      </c>
      <c r="N567" s="74" t="str">
        <f>INDEX(Table1[TOKO-KOTA_H],A:A)</f>
        <v>WIJAYA SIDOMUKTI-SUKOHARJO</v>
      </c>
      <c r="O567" s="74" t="str">
        <f>IF(INDEX(Table1[KODE BARANG],A:A)=0,"",INDEX(Table1[KODE BARANG],A:A))</f>
        <v>TAS-IM39</v>
      </c>
      <c r="P567" s="74" t="str">
        <f>INDEX(Table1[NAMA BARANG],A:A)</f>
        <v>TAS GB-S WARNA-WARNI</v>
      </c>
      <c r="Q567" s="74" t="str">
        <f>INDEX(Table1[ADA DI DAFTAR STOCK?],A:A)</f>
        <v>ADA</v>
      </c>
      <c r="R567" s="71" t="str">
        <f>SUBSTITUTE(_xlfn.NUMBERVALUE(Table4[[#This Row],[JUMLAH]],",","."),",",".")</f>
        <v>1</v>
      </c>
      <c r="S567" s="74" t="str">
        <f>INDEX(Table1[SATUAN_CONV],A:A)</f>
        <v>LSN</v>
      </c>
      <c r="T567" s="10" t="str">
        <f>SUBSTITUTE(_xlfn.NUMBERVALUE(Table4[[#This Row],[HARGA]],",","."),",",".")</f>
        <v>60000</v>
      </c>
      <c r="U567" s="12" t="str">
        <f>SUBSTITUTE(Table4[[#This Row],[DISKON]],",",".")</f>
        <v/>
      </c>
      <c r="V567" s="77" t="str">
        <f>SUBSTITUTE(Table4[[#This Row],[DISKON NOTA]],",",".")</f>
        <v/>
      </c>
      <c r="W567" s="78">
        <f>INDEX(Table1[TANGGAL NOTA_H],A:A)</f>
        <v>45533</v>
      </c>
      <c r="X567" s="78" t="str">
        <f>IF(INDEX(Table1[TANGGAL GUDANG_H],A:A)="","",INDEX(Table1[TANGGAL GUDANG_H],A:A))</f>
        <v/>
      </c>
      <c r="Y567" s="78">
        <f>INDEX(Table1[TANGGAL UPDATE_H],A:A)</f>
        <v>45535</v>
      </c>
      <c r="Z567" s="74" t="str">
        <f>INDEX(Table1[KOMENTAR_H],A:A)</f>
        <v/>
      </c>
      <c r="AA567" s="74"/>
      <c r="AB567" s="74">
        <f>IF(Table4[[#This Row],[DISKON]]="",Table4[[#This Row],[HARGA]],Table4[[#This Row],[HARGA]]*Table4[[#This Row],[DISKON]])</f>
        <v>60000</v>
      </c>
      <c r="AC567" s="74">
        <f>Table4[[#This Row],[TATAL DISKON]]*Table4[[#This Row],[JUMLAH]]</f>
        <v>60000</v>
      </c>
      <c r="AD567" s="74" t="str">
        <f>CONCATENATE(Table4[[#This Row],[SALES_C]],Table4[[#This Row],[NOTA TOKO]])</f>
        <v>G3576</v>
      </c>
      <c r="AE567" s="74">
        <f>INDEX(Table1[I],'4'!A:A)</f>
        <v>0</v>
      </c>
      <c r="AF567" s="74" t="e">
        <f>IF(Table4[[#This Row],[Column2]]="","",MATCH(Table4[[#This Row],[Column2]],AM:AM,0))</f>
        <v>#N/A</v>
      </c>
      <c r="AG567" s="74" t="str">
        <f>CONCATENATE(Table4[[#This Row],[TOKO-KOTA]],"_",Table4[[#This Row],[NAMA BARANG]])</f>
        <v>WIJAYA SIDOMUKTI-SUKOHARJO_TAS GB-S WARNA-WARNI</v>
      </c>
      <c r="AH567" s="74" t="str">
        <f>CONCATENATE(Table4[[#This Row],[CONCAT_TOKO KOTA + NAMA BARANG]],"_",Table4[[#This Row],[HARGA_C]])</f>
        <v>WIJAYA SIDOMUKTI-SUKOHARJO_TAS GB-S WARNA-WARNI_60000</v>
      </c>
      <c r="AI567" s="74"/>
      <c r="AK567" s="9">
        <v>2771</v>
      </c>
      <c r="AL567" s="8" t="s">
        <v>3762</v>
      </c>
      <c r="AM567" t="str">
        <f t="shared" si="8"/>
        <v>A2771</v>
      </c>
      <c r="AN567" t="e">
        <f>IF(Table10[[#This Row],[Column3]]="","",MATCH(Table10[[#This Row],[Column3]],AD:AD,0))</f>
        <v>#N/A</v>
      </c>
    </row>
    <row r="568" spans="1:40" ht="13.5" thickBot="1">
      <c r="A568" s="73">
        <v>643</v>
      </c>
      <c r="C568" s="74">
        <f>ROW()</f>
        <v>568</v>
      </c>
      <c r="D568" s="74">
        <f>INDEX(Table1[ROWID],A:A)</f>
        <v>629</v>
      </c>
      <c r="E568" s="74">
        <f>INDEX(Table1[//DBS],A:A)</f>
        <v>2862</v>
      </c>
      <c r="F568" s="74">
        <f>INDEX(Table1[HARGA_CONV],A:A)</f>
        <v>60000</v>
      </c>
      <c r="G568" s="74" t="str">
        <f>IF(INDEX(Table1[SALES_H],Table4[[#This Row],[ROWID]])=0,"",INDEX(Table1[SALES_H],Table4[[#This Row],[ROWID]]))</f>
        <v>G</v>
      </c>
      <c r="H568" s="74" t="str">
        <f>IF(Table4[[#This Row],[SALES]]="","",INDEX(SALES_DICT[2],MATCH(Table4[[#This Row],[SALES]],SALES_DICT[1],0)))</f>
        <v>G</v>
      </c>
      <c r="I568" s="75" t="str">
        <f>IF(INDEX(Table1[DISKON],A:A)=0,"",INDEX(Table1[DISKON],A:A))</f>
        <v/>
      </c>
      <c r="J568" s="75" t="str">
        <f>IF(INDEX(Table1[DISKON NOTA],A:A)=0,"",INDEX(Table1[DISKON NOTA],A:A))</f>
        <v/>
      </c>
      <c r="K568" s="7">
        <f>INDEX(Table1[ISI_CONV],A:A)</f>
        <v>1</v>
      </c>
      <c r="L568" s="76">
        <f>INDEX(Table1[NOTA TOKO],Table4[[#This Row],[ROWID]])</f>
        <v>3576</v>
      </c>
      <c r="M568" s="74" t="str">
        <f>Table4[[#This Row],[SALES DICT]]</f>
        <v>G</v>
      </c>
      <c r="N568" s="74" t="str">
        <f>INDEX(Table1[TOKO-KOTA_H],A:A)</f>
        <v>WIJAYA SIDOMUKTI-SUKOHARJO</v>
      </c>
      <c r="O568" s="74" t="str">
        <f>IF(INDEX(Table1[KODE BARANG],A:A)=0,"",INDEX(Table1[KODE BARANG],A:A))</f>
        <v>TAS-IM39</v>
      </c>
      <c r="P568" s="74" t="str">
        <f>INDEX(Table1[NAMA BARANG],A:A)</f>
        <v>TAS GB-S WARNA-WARNI</v>
      </c>
      <c r="Q568" s="74" t="str">
        <f>INDEX(Table1[ADA DI DAFTAR STOCK?],A:A)</f>
        <v>ADA</v>
      </c>
      <c r="R568" s="71" t="str">
        <f>SUBSTITUTE(_xlfn.NUMBERVALUE(Table4[[#This Row],[JUMLAH]],",","."),",",".")</f>
        <v>1</v>
      </c>
      <c r="S568" s="74" t="str">
        <f>INDEX(Table1[SATUAN_CONV],A:A)</f>
        <v>LSN</v>
      </c>
      <c r="T568" s="10" t="str">
        <f>SUBSTITUTE(_xlfn.NUMBERVALUE(Table4[[#This Row],[HARGA]],",","."),",",".")</f>
        <v>60000</v>
      </c>
      <c r="U568" s="12" t="str">
        <f>SUBSTITUTE(Table4[[#This Row],[DISKON]],",",".")</f>
        <v/>
      </c>
      <c r="V568" s="77" t="str">
        <f>SUBSTITUTE(Table4[[#This Row],[DISKON NOTA]],",",".")</f>
        <v/>
      </c>
      <c r="W568" s="78">
        <f>INDEX(Table1[TANGGAL NOTA_H],A:A)</f>
        <v>45533</v>
      </c>
      <c r="X568" s="78" t="str">
        <f>IF(INDEX(Table1[TANGGAL GUDANG_H],A:A)="","",INDEX(Table1[TANGGAL GUDANG_H],A:A))</f>
        <v/>
      </c>
      <c r="Y568" s="78">
        <f>INDEX(Table1[TANGGAL UPDATE_H],A:A)</f>
        <v>45535</v>
      </c>
      <c r="Z568" s="74" t="str">
        <f>INDEX(Table1[KOMENTAR_H],A:A)</f>
        <v/>
      </c>
      <c r="AA568" s="74"/>
      <c r="AB568" s="74">
        <f>IF(Table4[[#This Row],[DISKON]]="",Table4[[#This Row],[HARGA]],Table4[[#This Row],[HARGA]]*Table4[[#This Row],[DISKON]])</f>
        <v>60000</v>
      </c>
      <c r="AC568" s="74">
        <f>Table4[[#This Row],[TATAL DISKON]]*Table4[[#This Row],[JUMLAH]]</f>
        <v>60000</v>
      </c>
      <c r="AD568" s="74" t="str">
        <f>CONCATENATE(Table4[[#This Row],[SALES_C]],Table4[[#This Row],[NOTA TOKO]])</f>
        <v>G3576</v>
      </c>
      <c r="AE568" s="74">
        <f>INDEX(Table1[I],'4'!A:A)</f>
        <v>0</v>
      </c>
      <c r="AF568" s="74" t="e">
        <f>IF(Table4[[#This Row],[Column2]]="","",MATCH(Table4[[#This Row],[Column2]],AM:AM,0))</f>
        <v>#N/A</v>
      </c>
      <c r="AG568" s="74" t="str">
        <f>CONCATENATE(Table4[[#This Row],[TOKO-KOTA]],"_",Table4[[#This Row],[NAMA BARANG]])</f>
        <v>WIJAYA SIDOMUKTI-SUKOHARJO_TAS GB-S WARNA-WARNI</v>
      </c>
      <c r="AH568" s="74" t="str">
        <f>CONCATENATE(Table4[[#This Row],[CONCAT_TOKO KOTA + NAMA BARANG]],"_",Table4[[#This Row],[HARGA_C]])</f>
        <v>WIJAYA SIDOMUKTI-SUKOHARJO_TAS GB-S WARNA-WARNI_60000</v>
      </c>
      <c r="AI568" s="74"/>
      <c r="AK568" s="9">
        <v>2771</v>
      </c>
      <c r="AL568" s="8" t="s">
        <v>3762</v>
      </c>
      <c r="AM568" t="str">
        <f t="shared" si="8"/>
        <v>A2771</v>
      </c>
      <c r="AN568" t="e">
        <f>IF(Table10[[#This Row],[Column3]]="","",MATCH(Table10[[#This Row],[Column3]],AD:AD,0))</f>
        <v>#N/A</v>
      </c>
    </row>
    <row r="569" spans="1:40" ht="13.5" thickBot="1">
      <c r="A569" s="73">
        <v>644</v>
      </c>
      <c r="C569" s="74">
        <f>ROW()</f>
        <v>569</v>
      </c>
      <c r="D569" s="74">
        <f>INDEX(Table1[ROWID],A:A)</f>
        <v>629</v>
      </c>
      <c r="E569" s="74">
        <f>INDEX(Table1[//DBS],A:A)</f>
        <v>2862</v>
      </c>
      <c r="F569" s="74">
        <f>INDEX(Table1[HARGA_CONV],A:A)</f>
        <v>60000</v>
      </c>
      <c r="G569" s="74" t="str">
        <f>IF(INDEX(Table1[SALES_H],Table4[[#This Row],[ROWID]])=0,"",INDEX(Table1[SALES_H],Table4[[#This Row],[ROWID]]))</f>
        <v>G</v>
      </c>
      <c r="H569" s="74" t="str">
        <f>IF(Table4[[#This Row],[SALES]]="","",INDEX(SALES_DICT[2],MATCH(Table4[[#This Row],[SALES]],SALES_DICT[1],0)))</f>
        <v>G</v>
      </c>
      <c r="I569" s="75" t="str">
        <f>IF(INDEX(Table1[DISKON],A:A)=0,"",INDEX(Table1[DISKON],A:A))</f>
        <v/>
      </c>
      <c r="J569" s="75" t="str">
        <f>IF(INDEX(Table1[DISKON NOTA],A:A)=0,"",INDEX(Table1[DISKON NOTA],A:A))</f>
        <v/>
      </c>
      <c r="K569" s="7">
        <f>INDEX(Table1[ISI_CONV],A:A)</f>
        <v>1</v>
      </c>
      <c r="L569" s="76">
        <f>INDEX(Table1[NOTA TOKO],Table4[[#This Row],[ROWID]])</f>
        <v>3576</v>
      </c>
      <c r="M569" s="74" t="str">
        <f>Table4[[#This Row],[SALES DICT]]</f>
        <v>G</v>
      </c>
      <c r="N569" s="74" t="str">
        <f>INDEX(Table1[TOKO-KOTA_H],A:A)</f>
        <v>WIJAYA SIDOMUKTI-SUKOHARJO</v>
      </c>
      <c r="O569" s="74" t="str">
        <f>IF(INDEX(Table1[KODE BARANG],A:A)=0,"",INDEX(Table1[KODE BARANG],A:A))</f>
        <v>TAS-IM39</v>
      </c>
      <c r="P569" s="74" t="str">
        <f>INDEX(Table1[NAMA BARANG],A:A)</f>
        <v>TAS GB-S WARNA-WARNI</v>
      </c>
      <c r="Q569" s="74" t="str">
        <f>INDEX(Table1[ADA DI DAFTAR STOCK?],A:A)</f>
        <v>ADA</v>
      </c>
      <c r="R569" s="71" t="str">
        <f>SUBSTITUTE(_xlfn.NUMBERVALUE(Table4[[#This Row],[JUMLAH]],",","."),",",".")</f>
        <v>1</v>
      </c>
      <c r="S569" s="74" t="str">
        <f>INDEX(Table1[SATUAN_CONV],A:A)</f>
        <v>LSN</v>
      </c>
      <c r="T569" s="10" t="str">
        <f>SUBSTITUTE(_xlfn.NUMBERVALUE(Table4[[#This Row],[HARGA]],",","."),",",".")</f>
        <v>60000</v>
      </c>
      <c r="U569" s="12" t="str">
        <f>SUBSTITUTE(Table4[[#This Row],[DISKON]],",",".")</f>
        <v/>
      </c>
      <c r="V569" s="77" t="str">
        <f>SUBSTITUTE(Table4[[#This Row],[DISKON NOTA]],",",".")</f>
        <v/>
      </c>
      <c r="W569" s="78">
        <f>INDEX(Table1[TANGGAL NOTA_H],A:A)</f>
        <v>45533</v>
      </c>
      <c r="X569" s="78" t="str">
        <f>IF(INDEX(Table1[TANGGAL GUDANG_H],A:A)="","",INDEX(Table1[TANGGAL GUDANG_H],A:A))</f>
        <v/>
      </c>
      <c r="Y569" s="78">
        <f>INDEX(Table1[TANGGAL UPDATE_H],A:A)</f>
        <v>45535</v>
      </c>
      <c r="Z569" s="74" t="str">
        <f>INDEX(Table1[KOMENTAR_H],A:A)</f>
        <v/>
      </c>
      <c r="AA569" s="74"/>
      <c r="AB569" s="74">
        <f>IF(Table4[[#This Row],[DISKON]]="",Table4[[#This Row],[HARGA]],Table4[[#This Row],[HARGA]]*Table4[[#This Row],[DISKON]])</f>
        <v>60000</v>
      </c>
      <c r="AC569" s="74">
        <f>Table4[[#This Row],[TATAL DISKON]]*Table4[[#This Row],[JUMLAH]]</f>
        <v>60000</v>
      </c>
      <c r="AD569" s="74" t="str">
        <f>CONCATENATE(Table4[[#This Row],[SALES_C]],Table4[[#This Row],[NOTA TOKO]])</f>
        <v>G3576</v>
      </c>
      <c r="AE569" s="74">
        <f>INDEX(Table1[I],'4'!A:A)</f>
        <v>0</v>
      </c>
      <c r="AF569" s="74" t="e">
        <f>IF(Table4[[#This Row],[Column2]]="","",MATCH(Table4[[#This Row],[Column2]],AM:AM,0))</f>
        <v>#N/A</v>
      </c>
      <c r="AG569" s="74" t="str">
        <f>CONCATENATE(Table4[[#This Row],[TOKO-KOTA]],"_",Table4[[#This Row],[NAMA BARANG]])</f>
        <v>WIJAYA SIDOMUKTI-SUKOHARJO_TAS GB-S WARNA-WARNI</v>
      </c>
      <c r="AH569" s="74" t="str">
        <f>CONCATENATE(Table4[[#This Row],[CONCAT_TOKO KOTA + NAMA BARANG]],"_",Table4[[#This Row],[HARGA_C]])</f>
        <v>WIJAYA SIDOMUKTI-SUKOHARJO_TAS GB-S WARNA-WARNI_60000</v>
      </c>
      <c r="AI569" s="74"/>
      <c r="AK569" s="9">
        <v>2771</v>
      </c>
      <c r="AL569" s="8" t="s">
        <v>3762</v>
      </c>
      <c r="AM569" t="str">
        <f t="shared" si="8"/>
        <v>A2771</v>
      </c>
      <c r="AN569" t="e">
        <f>IF(Table10[[#This Row],[Column3]]="","",MATCH(Table10[[#This Row],[Column3]],AD:AD,0))</f>
        <v>#N/A</v>
      </c>
    </row>
    <row r="570" spans="1:40" ht="13.5" thickBot="1">
      <c r="A570" s="73">
        <v>646</v>
      </c>
      <c r="C570" s="74">
        <f>ROW()</f>
        <v>570</v>
      </c>
      <c r="D570" s="74">
        <f>INDEX(Table1[ROWID],A:A)</f>
        <v>646</v>
      </c>
      <c r="E570" s="74">
        <f>INDEX(Table1[//DBS],A:A)</f>
        <v>2862</v>
      </c>
      <c r="F570" s="74">
        <f>INDEX(Table1[HARGA_CONV],A:A)</f>
        <v>60000</v>
      </c>
      <c r="G570" s="74" t="str">
        <f>IF(INDEX(Table1[SALES_H],Table4[[#This Row],[ROWID]])=0,"",INDEX(Table1[SALES_H],Table4[[#This Row],[ROWID]]))</f>
        <v>G</v>
      </c>
      <c r="H570" s="74" t="str">
        <f>IF(Table4[[#This Row],[SALES]]="","",INDEX(SALES_DICT[2],MATCH(Table4[[#This Row],[SALES]],SALES_DICT[1],0)))</f>
        <v>G</v>
      </c>
      <c r="I570" s="75" t="str">
        <f>IF(INDEX(Table1[DISKON],A:A)=0,"",INDEX(Table1[DISKON],A:A))</f>
        <v/>
      </c>
      <c r="J570" s="75" t="str">
        <f>IF(INDEX(Table1[DISKON NOTA],A:A)=0,"",INDEX(Table1[DISKON NOTA],A:A))</f>
        <v/>
      </c>
      <c r="K570" s="7">
        <f>INDEX(Table1[ISI_CONV],A:A)</f>
        <v>1</v>
      </c>
      <c r="L570" s="76">
        <f>INDEX(Table1[NOTA TOKO],Table4[[#This Row],[ROWID]])</f>
        <v>3577</v>
      </c>
      <c r="M570" s="74" t="str">
        <f>Table4[[#This Row],[SALES DICT]]</f>
        <v>G</v>
      </c>
      <c r="N570" s="74" t="str">
        <f>INDEX(Table1[TOKO-KOTA_H],A:A)</f>
        <v>WIJAYA SIDOMUKTI-SUKOHARJO</v>
      </c>
      <c r="O570" s="74" t="str">
        <f>IF(INDEX(Table1[KODE BARANG],A:A)=0,"",INDEX(Table1[KODE BARANG],A:A))</f>
        <v>TAS-IM39</v>
      </c>
      <c r="P570" s="74" t="str">
        <f>INDEX(Table1[NAMA BARANG],A:A)</f>
        <v>TAS GB-S WARNA-WARNI</v>
      </c>
      <c r="Q570" s="74" t="str">
        <f>INDEX(Table1[ADA DI DAFTAR STOCK?],A:A)</f>
        <v>ADA</v>
      </c>
      <c r="R570" s="71" t="str">
        <f>SUBSTITUTE(_xlfn.NUMBERVALUE(Table4[[#This Row],[JUMLAH]],",","."),",",".")</f>
        <v>1</v>
      </c>
      <c r="S570" s="74" t="str">
        <f>INDEX(Table1[SATUAN_CONV],A:A)</f>
        <v>LSN</v>
      </c>
      <c r="T570" s="10" t="str">
        <f>SUBSTITUTE(_xlfn.NUMBERVALUE(Table4[[#This Row],[HARGA]],",","."),",",".")</f>
        <v>60000</v>
      </c>
      <c r="U570" s="12" t="str">
        <f>SUBSTITUTE(Table4[[#This Row],[DISKON]],",",".")</f>
        <v/>
      </c>
      <c r="V570" s="77" t="str">
        <f>SUBSTITUTE(Table4[[#This Row],[DISKON NOTA]],",",".")</f>
        <v/>
      </c>
      <c r="W570" s="78">
        <f>INDEX(Table1[TANGGAL NOTA_H],A:A)</f>
        <v>45533</v>
      </c>
      <c r="X570" s="78" t="str">
        <f>IF(INDEX(Table1[TANGGAL GUDANG_H],A:A)="","",INDEX(Table1[TANGGAL GUDANG_H],A:A))</f>
        <v/>
      </c>
      <c r="Y570" s="78">
        <f>INDEX(Table1[TANGGAL UPDATE_H],A:A)</f>
        <v>45535</v>
      </c>
      <c r="Z570" s="74" t="str">
        <f>INDEX(Table1[KOMENTAR_H],A:A)</f>
        <v/>
      </c>
      <c r="AA570" s="74"/>
      <c r="AB570" s="74">
        <f>IF(Table4[[#This Row],[DISKON]]="",Table4[[#This Row],[HARGA]],Table4[[#This Row],[HARGA]]*Table4[[#This Row],[DISKON]])</f>
        <v>60000</v>
      </c>
      <c r="AC570" s="74">
        <f>Table4[[#This Row],[TATAL DISKON]]*Table4[[#This Row],[JUMLAH]]</f>
        <v>60000</v>
      </c>
      <c r="AD570" s="74" t="str">
        <f>CONCATENATE(Table4[[#This Row],[SALES_C]],Table4[[#This Row],[NOTA TOKO]])</f>
        <v>G3577</v>
      </c>
      <c r="AE570" s="74">
        <f>INDEX(Table1[I],'4'!A:A)</f>
        <v>0</v>
      </c>
      <c r="AF570" s="74" t="e">
        <f>IF(Table4[[#This Row],[Column2]]="","",MATCH(Table4[[#This Row],[Column2]],AM:AM,0))</f>
        <v>#N/A</v>
      </c>
      <c r="AG570" s="74" t="str">
        <f>CONCATENATE(Table4[[#This Row],[TOKO-KOTA]],"_",Table4[[#This Row],[NAMA BARANG]])</f>
        <v>WIJAYA SIDOMUKTI-SUKOHARJO_TAS GB-S WARNA-WARNI</v>
      </c>
      <c r="AH570" s="74" t="str">
        <f>CONCATENATE(Table4[[#This Row],[CONCAT_TOKO KOTA + NAMA BARANG]],"_",Table4[[#This Row],[HARGA_C]])</f>
        <v>WIJAYA SIDOMUKTI-SUKOHARJO_TAS GB-S WARNA-WARNI_60000</v>
      </c>
      <c r="AI570" s="74"/>
      <c r="AK570" s="9">
        <v>2771</v>
      </c>
      <c r="AL570" s="8" t="s">
        <v>3762</v>
      </c>
      <c r="AM570" t="str">
        <f t="shared" si="8"/>
        <v>A2771</v>
      </c>
      <c r="AN570" t="e">
        <f>IF(Table10[[#This Row],[Column3]]="","",MATCH(Table10[[#This Row],[Column3]],AD:AD,0))</f>
        <v>#N/A</v>
      </c>
    </row>
    <row r="571" spans="1:40" ht="13.5" thickBot="1">
      <c r="A571" s="73">
        <v>647</v>
      </c>
      <c r="C571" s="74">
        <f>ROW()</f>
        <v>571</v>
      </c>
      <c r="D571" s="74">
        <f>INDEX(Table1[ROWID],A:A)</f>
        <v>646</v>
      </c>
      <c r="E571" s="74">
        <f>INDEX(Table1[//DBS],A:A)</f>
        <v>2862</v>
      </c>
      <c r="F571" s="74">
        <f>INDEX(Table1[HARGA_CONV],A:A)</f>
        <v>60000</v>
      </c>
      <c r="G571" s="74" t="str">
        <f>IF(INDEX(Table1[SALES_H],Table4[[#This Row],[ROWID]])=0,"",INDEX(Table1[SALES_H],Table4[[#This Row],[ROWID]]))</f>
        <v>G</v>
      </c>
      <c r="H571" s="74" t="str">
        <f>IF(Table4[[#This Row],[SALES]]="","",INDEX(SALES_DICT[2],MATCH(Table4[[#This Row],[SALES]],SALES_DICT[1],0)))</f>
        <v>G</v>
      </c>
      <c r="I571" s="75" t="str">
        <f>IF(INDEX(Table1[DISKON],A:A)=0,"",INDEX(Table1[DISKON],A:A))</f>
        <v/>
      </c>
      <c r="J571" s="75" t="str">
        <f>IF(INDEX(Table1[DISKON NOTA],A:A)=0,"",INDEX(Table1[DISKON NOTA],A:A))</f>
        <v/>
      </c>
      <c r="K571" s="7">
        <f>INDEX(Table1[ISI_CONV],A:A)</f>
        <v>1</v>
      </c>
      <c r="L571" s="76">
        <f>INDEX(Table1[NOTA TOKO],Table4[[#This Row],[ROWID]])</f>
        <v>3577</v>
      </c>
      <c r="M571" s="74" t="str">
        <f>Table4[[#This Row],[SALES DICT]]</f>
        <v>G</v>
      </c>
      <c r="N571" s="74" t="str">
        <f>INDEX(Table1[TOKO-KOTA_H],A:A)</f>
        <v>WIJAYA SIDOMUKTI-SUKOHARJO</v>
      </c>
      <c r="O571" s="74" t="str">
        <f>IF(INDEX(Table1[KODE BARANG],A:A)=0,"",INDEX(Table1[KODE BARANG],A:A))</f>
        <v>TAS-IM39</v>
      </c>
      <c r="P571" s="74" t="str">
        <f>INDEX(Table1[NAMA BARANG],A:A)</f>
        <v>TAS GB-S WARNA-WARNI</v>
      </c>
      <c r="Q571" s="74" t="str">
        <f>INDEX(Table1[ADA DI DAFTAR STOCK?],A:A)</f>
        <v>ADA</v>
      </c>
      <c r="R571" s="71" t="str">
        <f>SUBSTITUTE(_xlfn.NUMBERVALUE(Table4[[#This Row],[JUMLAH]],",","."),",",".")</f>
        <v>1</v>
      </c>
      <c r="S571" s="74" t="str">
        <f>INDEX(Table1[SATUAN_CONV],A:A)</f>
        <v>LSN</v>
      </c>
      <c r="T571" s="10" t="str">
        <f>SUBSTITUTE(_xlfn.NUMBERVALUE(Table4[[#This Row],[HARGA]],",","."),",",".")</f>
        <v>60000</v>
      </c>
      <c r="U571" s="12" t="str">
        <f>SUBSTITUTE(Table4[[#This Row],[DISKON]],",",".")</f>
        <v/>
      </c>
      <c r="V571" s="77" t="str">
        <f>SUBSTITUTE(Table4[[#This Row],[DISKON NOTA]],",",".")</f>
        <v/>
      </c>
      <c r="W571" s="78">
        <f>INDEX(Table1[TANGGAL NOTA_H],A:A)</f>
        <v>45533</v>
      </c>
      <c r="X571" s="78" t="str">
        <f>IF(INDEX(Table1[TANGGAL GUDANG_H],A:A)="","",INDEX(Table1[TANGGAL GUDANG_H],A:A))</f>
        <v/>
      </c>
      <c r="Y571" s="78">
        <f>INDEX(Table1[TANGGAL UPDATE_H],A:A)</f>
        <v>45535</v>
      </c>
      <c r="Z571" s="74" t="str">
        <f>INDEX(Table1[KOMENTAR_H],A:A)</f>
        <v/>
      </c>
      <c r="AA571" s="74"/>
      <c r="AB571" s="74">
        <f>IF(Table4[[#This Row],[DISKON]]="",Table4[[#This Row],[HARGA]],Table4[[#This Row],[HARGA]]*Table4[[#This Row],[DISKON]])</f>
        <v>60000</v>
      </c>
      <c r="AC571" s="74">
        <f>Table4[[#This Row],[TATAL DISKON]]*Table4[[#This Row],[JUMLAH]]</f>
        <v>60000</v>
      </c>
      <c r="AD571" s="74" t="str">
        <f>CONCATENATE(Table4[[#This Row],[SALES_C]],Table4[[#This Row],[NOTA TOKO]])</f>
        <v>G3577</v>
      </c>
      <c r="AE571" s="74">
        <f>INDEX(Table1[I],'4'!A:A)</f>
        <v>0</v>
      </c>
      <c r="AF571" s="74" t="e">
        <f>IF(Table4[[#This Row],[Column2]]="","",MATCH(Table4[[#This Row],[Column2]],AM:AM,0))</f>
        <v>#N/A</v>
      </c>
      <c r="AG571" s="74" t="str">
        <f>CONCATENATE(Table4[[#This Row],[TOKO-KOTA]],"_",Table4[[#This Row],[NAMA BARANG]])</f>
        <v>WIJAYA SIDOMUKTI-SUKOHARJO_TAS GB-S WARNA-WARNI</v>
      </c>
      <c r="AH571" s="74" t="str">
        <f>CONCATENATE(Table4[[#This Row],[CONCAT_TOKO KOTA + NAMA BARANG]],"_",Table4[[#This Row],[HARGA_C]])</f>
        <v>WIJAYA SIDOMUKTI-SUKOHARJO_TAS GB-S WARNA-WARNI_60000</v>
      </c>
      <c r="AI571" s="74"/>
      <c r="AK571" s="9">
        <v>2910</v>
      </c>
      <c r="AL571" s="8" t="s">
        <v>8476</v>
      </c>
      <c r="AM571" t="str">
        <f t="shared" si="8"/>
        <v>H2910</v>
      </c>
      <c r="AN571" t="e">
        <f>IF(Table10[[#This Row],[Column3]]="","",MATCH(Table10[[#This Row],[Column3]],AD:AD,0))</f>
        <v>#N/A</v>
      </c>
    </row>
    <row r="572" spans="1:40" ht="13.5" thickBot="1">
      <c r="A572" s="73">
        <v>648</v>
      </c>
      <c r="C572" s="74">
        <f>ROW()</f>
        <v>572</v>
      </c>
      <c r="D572" s="74">
        <f>INDEX(Table1[ROWID],A:A)</f>
        <v>646</v>
      </c>
      <c r="E572" s="74">
        <f>INDEX(Table1[//DBS],A:A)</f>
        <v>2862</v>
      </c>
      <c r="F572" s="74">
        <f>INDEX(Table1[HARGA_CONV],A:A)</f>
        <v>60000</v>
      </c>
      <c r="G572" s="74" t="str">
        <f>IF(INDEX(Table1[SALES_H],Table4[[#This Row],[ROWID]])=0,"",INDEX(Table1[SALES_H],Table4[[#This Row],[ROWID]]))</f>
        <v>G</v>
      </c>
      <c r="H572" s="74" t="str">
        <f>IF(Table4[[#This Row],[SALES]]="","",INDEX(SALES_DICT[2],MATCH(Table4[[#This Row],[SALES]],SALES_DICT[1],0)))</f>
        <v>G</v>
      </c>
      <c r="I572" s="75" t="str">
        <f>IF(INDEX(Table1[DISKON],A:A)=0,"",INDEX(Table1[DISKON],A:A))</f>
        <v/>
      </c>
      <c r="J572" s="75" t="str">
        <f>IF(INDEX(Table1[DISKON NOTA],A:A)=0,"",INDEX(Table1[DISKON NOTA],A:A))</f>
        <v/>
      </c>
      <c r="K572" s="7">
        <f>INDEX(Table1[ISI_CONV],A:A)</f>
        <v>1</v>
      </c>
      <c r="L572" s="76">
        <f>INDEX(Table1[NOTA TOKO],Table4[[#This Row],[ROWID]])</f>
        <v>3577</v>
      </c>
      <c r="M572" s="74" t="str">
        <f>Table4[[#This Row],[SALES DICT]]</f>
        <v>G</v>
      </c>
      <c r="N572" s="74" t="str">
        <f>INDEX(Table1[TOKO-KOTA_H],A:A)</f>
        <v>WIJAYA SIDOMUKTI-SUKOHARJO</v>
      </c>
      <c r="O572" s="74" t="str">
        <f>IF(INDEX(Table1[KODE BARANG],A:A)=0,"",INDEX(Table1[KODE BARANG],A:A))</f>
        <v>TAS-IM39</v>
      </c>
      <c r="P572" s="74" t="str">
        <f>INDEX(Table1[NAMA BARANG],A:A)</f>
        <v>TAS GB-S WARNA-WARNI</v>
      </c>
      <c r="Q572" s="74" t="str">
        <f>INDEX(Table1[ADA DI DAFTAR STOCK?],A:A)</f>
        <v>ADA</v>
      </c>
      <c r="R572" s="71" t="str">
        <f>SUBSTITUTE(_xlfn.NUMBERVALUE(Table4[[#This Row],[JUMLAH]],",","."),",",".")</f>
        <v>1</v>
      </c>
      <c r="S572" s="74" t="str">
        <f>INDEX(Table1[SATUAN_CONV],A:A)</f>
        <v>LSN</v>
      </c>
      <c r="T572" s="10" t="str">
        <f>SUBSTITUTE(_xlfn.NUMBERVALUE(Table4[[#This Row],[HARGA]],",","."),",",".")</f>
        <v>60000</v>
      </c>
      <c r="U572" s="12" t="str">
        <f>SUBSTITUTE(Table4[[#This Row],[DISKON]],",",".")</f>
        <v/>
      </c>
      <c r="V572" s="77" t="str">
        <f>SUBSTITUTE(Table4[[#This Row],[DISKON NOTA]],",",".")</f>
        <v/>
      </c>
      <c r="W572" s="78">
        <f>INDEX(Table1[TANGGAL NOTA_H],A:A)</f>
        <v>45533</v>
      </c>
      <c r="X572" s="78" t="str">
        <f>IF(INDEX(Table1[TANGGAL GUDANG_H],A:A)="","",INDEX(Table1[TANGGAL GUDANG_H],A:A))</f>
        <v/>
      </c>
      <c r="Y572" s="78">
        <f>INDEX(Table1[TANGGAL UPDATE_H],A:A)</f>
        <v>45535</v>
      </c>
      <c r="Z572" s="74" t="str">
        <f>INDEX(Table1[KOMENTAR_H],A:A)</f>
        <v/>
      </c>
      <c r="AA572" s="74"/>
      <c r="AB572" s="74">
        <f>IF(Table4[[#This Row],[DISKON]]="",Table4[[#This Row],[HARGA]],Table4[[#This Row],[HARGA]]*Table4[[#This Row],[DISKON]])</f>
        <v>60000</v>
      </c>
      <c r="AC572" s="74">
        <f>Table4[[#This Row],[TATAL DISKON]]*Table4[[#This Row],[JUMLAH]]</f>
        <v>60000</v>
      </c>
      <c r="AD572" s="74" t="str">
        <f>CONCATENATE(Table4[[#This Row],[SALES_C]],Table4[[#This Row],[NOTA TOKO]])</f>
        <v>G3577</v>
      </c>
      <c r="AE572" s="74">
        <f>INDEX(Table1[I],'4'!A:A)</f>
        <v>0</v>
      </c>
      <c r="AF572" s="74" t="e">
        <f>IF(Table4[[#This Row],[Column2]]="","",MATCH(Table4[[#This Row],[Column2]],AM:AM,0))</f>
        <v>#N/A</v>
      </c>
      <c r="AG572" s="74" t="str">
        <f>CONCATENATE(Table4[[#This Row],[TOKO-KOTA]],"_",Table4[[#This Row],[NAMA BARANG]])</f>
        <v>WIJAYA SIDOMUKTI-SUKOHARJO_TAS GB-S WARNA-WARNI</v>
      </c>
      <c r="AH572" s="74" t="str">
        <f>CONCATENATE(Table4[[#This Row],[CONCAT_TOKO KOTA + NAMA BARANG]],"_",Table4[[#This Row],[HARGA_C]])</f>
        <v>WIJAYA SIDOMUKTI-SUKOHARJO_TAS GB-S WARNA-WARNI_60000</v>
      </c>
      <c r="AI572" s="74"/>
      <c r="AK572" s="9">
        <v>2910</v>
      </c>
      <c r="AL572" s="8" t="s">
        <v>8476</v>
      </c>
      <c r="AM572" t="str">
        <f t="shared" si="8"/>
        <v>H2910</v>
      </c>
      <c r="AN572" t="e">
        <f>IF(Table10[[#This Row],[Column3]]="","",MATCH(Table10[[#This Row],[Column3]],AD:AD,0))</f>
        <v>#N/A</v>
      </c>
    </row>
    <row r="573" spans="1:40" ht="13.5" thickBot="1">
      <c r="A573" s="73">
        <v>649</v>
      </c>
      <c r="C573" s="74">
        <f>ROW()</f>
        <v>573</v>
      </c>
      <c r="D573" s="74">
        <f>INDEX(Table1[ROWID],A:A)</f>
        <v>646</v>
      </c>
      <c r="E573" s="74">
        <f>INDEX(Table1[//DBS],A:A)</f>
        <v>2862</v>
      </c>
      <c r="F573" s="74">
        <f>INDEX(Table1[HARGA_CONV],A:A)</f>
        <v>60000</v>
      </c>
      <c r="G573" s="74" t="str">
        <f>IF(INDEX(Table1[SALES_H],Table4[[#This Row],[ROWID]])=0,"",INDEX(Table1[SALES_H],Table4[[#This Row],[ROWID]]))</f>
        <v>G</v>
      </c>
      <c r="H573" s="74" t="str">
        <f>IF(Table4[[#This Row],[SALES]]="","",INDEX(SALES_DICT[2],MATCH(Table4[[#This Row],[SALES]],SALES_DICT[1],0)))</f>
        <v>G</v>
      </c>
      <c r="I573" s="75" t="str">
        <f>IF(INDEX(Table1[DISKON],A:A)=0,"",INDEX(Table1[DISKON],A:A))</f>
        <v/>
      </c>
      <c r="J573" s="75" t="str">
        <f>IF(INDEX(Table1[DISKON NOTA],A:A)=0,"",INDEX(Table1[DISKON NOTA],A:A))</f>
        <v/>
      </c>
      <c r="K573" s="7">
        <f>INDEX(Table1[ISI_CONV],A:A)</f>
        <v>1</v>
      </c>
      <c r="L573" s="76">
        <f>INDEX(Table1[NOTA TOKO],Table4[[#This Row],[ROWID]])</f>
        <v>3577</v>
      </c>
      <c r="M573" s="74" t="str">
        <f>Table4[[#This Row],[SALES DICT]]</f>
        <v>G</v>
      </c>
      <c r="N573" s="74" t="str">
        <f>INDEX(Table1[TOKO-KOTA_H],A:A)</f>
        <v>WIJAYA SIDOMUKTI-SUKOHARJO</v>
      </c>
      <c r="O573" s="74" t="str">
        <f>IF(INDEX(Table1[KODE BARANG],A:A)=0,"",INDEX(Table1[KODE BARANG],A:A))</f>
        <v>TAS-IM39</v>
      </c>
      <c r="P573" s="74" t="str">
        <f>INDEX(Table1[NAMA BARANG],A:A)</f>
        <v>TAS GB-S WARNA-WARNI</v>
      </c>
      <c r="Q573" s="74" t="str">
        <f>INDEX(Table1[ADA DI DAFTAR STOCK?],A:A)</f>
        <v>ADA</v>
      </c>
      <c r="R573" s="71" t="str">
        <f>SUBSTITUTE(_xlfn.NUMBERVALUE(Table4[[#This Row],[JUMLAH]],",","."),",",".")</f>
        <v>1</v>
      </c>
      <c r="S573" s="74" t="str">
        <f>INDEX(Table1[SATUAN_CONV],A:A)</f>
        <v>LSN</v>
      </c>
      <c r="T573" s="10" t="str">
        <f>SUBSTITUTE(_xlfn.NUMBERVALUE(Table4[[#This Row],[HARGA]],",","."),",",".")</f>
        <v>60000</v>
      </c>
      <c r="U573" s="12" t="str">
        <f>SUBSTITUTE(Table4[[#This Row],[DISKON]],",",".")</f>
        <v/>
      </c>
      <c r="V573" s="77" t="str">
        <f>SUBSTITUTE(Table4[[#This Row],[DISKON NOTA]],",",".")</f>
        <v/>
      </c>
      <c r="W573" s="78">
        <f>INDEX(Table1[TANGGAL NOTA_H],A:A)</f>
        <v>45533</v>
      </c>
      <c r="X573" s="78" t="str">
        <f>IF(INDEX(Table1[TANGGAL GUDANG_H],A:A)="","",INDEX(Table1[TANGGAL GUDANG_H],A:A))</f>
        <v/>
      </c>
      <c r="Y573" s="78">
        <f>INDEX(Table1[TANGGAL UPDATE_H],A:A)</f>
        <v>45535</v>
      </c>
      <c r="Z573" s="74" t="str">
        <f>INDEX(Table1[KOMENTAR_H],A:A)</f>
        <v/>
      </c>
      <c r="AA573" s="74"/>
      <c r="AB573" s="74">
        <f>IF(Table4[[#This Row],[DISKON]]="",Table4[[#This Row],[HARGA]],Table4[[#This Row],[HARGA]]*Table4[[#This Row],[DISKON]])</f>
        <v>60000</v>
      </c>
      <c r="AC573" s="74">
        <f>Table4[[#This Row],[TATAL DISKON]]*Table4[[#This Row],[JUMLAH]]</f>
        <v>60000</v>
      </c>
      <c r="AD573" s="74" t="str">
        <f>CONCATENATE(Table4[[#This Row],[SALES_C]],Table4[[#This Row],[NOTA TOKO]])</f>
        <v>G3577</v>
      </c>
      <c r="AE573" s="74">
        <f>INDEX(Table1[I],'4'!A:A)</f>
        <v>0</v>
      </c>
      <c r="AF573" s="74" t="e">
        <f>IF(Table4[[#This Row],[Column2]]="","",MATCH(Table4[[#This Row],[Column2]],AM:AM,0))</f>
        <v>#N/A</v>
      </c>
      <c r="AG573" s="74" t="str">
        <f>CONCATENATE(Table4[[#This Row],[TOKO-KOTA]],"_",Table4[[#This Row],[NAMA BARANG]])</f>
        <v>WIJAYA SIDOMUKTI-SUKOHARJO_TAS GB-S WARNA-WARNI</v>
      </c>
      <c r="AH573" s="74" t="str">
        <f>CONCATENATE(Table4[[#This Row],[CONCAT_TOKO KOTA + NAMA BARANG]],"_",Table4[[#This Row],[HARGA_C]])</f>
        <v>WIJAYA SIDOMUKTI-SUKOHARJO_TAS GB-S WARNA-WARNI_60000</v>
      </c>
      <c r="AI573" s="74"/>
      <c r="AK573" s="9">
        <v>2910</v>
      </c>
      <c r="AL573" s="8" t="s">
        <v>8476</v>
      </c>
      <c r="AM573" t="str">
        <f t="shared" si="8"/>
        <v>H2910</v>
      </c>
      <c r="AN573" t="e">
        <f>IF(Table10[[#This Row],[Column3]]="","",MATCH(Table10[[#This Row],[Column3]],AD:AD,0))</f>
        <v>#N/A</v>
      </c>
    </row>
    <row r="574" spans="1:40" ht="13.5" thickBot="1">
      <c r="A574" s="73">
        <v>650</v>
      </c>
      <c r="C574" s="74">
        <f>ROW()</f>
        <v>574</v>
      </c>
      <c r="D574" s="74">
        <f>INDEX(Table1[ROWID],A:A)</f>
        <v>646</v>
      </c>
      <c r="E574" s="74">
        <f>INDEX(Table1[//DBS],A:A)</f>
        <v>2862</v>
      </c>
      <c r="F574" s="74">
        <f>INDEX(Table1[HARGA_CONV],A:A)</f>
        <v>60000</v>
      </c>
      <c r="G574" s="74" t="str">
        <f>IF(INDEX(Table1[SALES_H],Table4[[#This Row],[ROWID]])=0,"",INDEX(Table1[SALES_H],Table4[[#This Row],[ROWID]]))</f>
        <v>G</v>
      </c>
      <c r="H574" s="74" t="str">
        <f>IF(Table4[[#This Row],[SALES]]="","",INDEX(SALES_DICT[2],MATCH(Table4[[#This Row],[SALES]],SALES_DICT[1],0)))</f>
        <v>G</v>
      </c>
      <c r="I574" s="75" t="str">
        <f>IF(INDEX(Table1[DISKON],A:A)=0,"",INDEX(Table1[DISKON],A:A))</f>
        <v/>
      </c>
      <c r="J574" s="75" t="str">
        <f>IF(INDEX(Table1[DISKON NOTA],A:A)=0,"",INDEX(Table1[DISKON NOTA],A:A))</f>
        <v/>
      </c>
      <c r="K574" s="7">
        <f>INDEX(Table1[ISI_CONV],A:A)</f>
        <v>1</v>
      </c>
      <c r="L574" s="76">
        <f>INDEX(Table1[NOTA TOKO],Table4[[#This Row],[ROWID]])</f>
        <v>3577</v>
      </c>
      <c r="M574" s="74" t="str">
        <f>Table4[[#This Row],[SALES DICT]]</f>
        <v>G</v>
      </c>
      <c r="N574" s="74" t="str">
        <f>INDEX(Table1[TOKO-KOTA_H],A:A)</f>
        <v>WIJAYA SIDOMUKTI-SUKOHARJO</v>
      </c>
      <c r="O574" s="74" t="str">
        <f>IF(INDEX(Table1[KODE BARANG],A:A)=0,"",INDEX(Table1[KODE BARANG],A:A))</f>
        <v>TAS-IM39</v>
      </c>
      <c r="P574" s="74" t="str">
        <f>INDEX(Table1[NAMA BARANG],A:A)</f>
        <v>TAS GB-S WARNA-WARNI</v>
      </c>
      <c r="Q574" s="74" t="str">
        <f>INDEX(Table1[ADA DI DAFTAR STOCK?],A:A)</f>
        <v>ADA</v>
      </c>
      <c r="R574" s="71" t="str">
        <f>SUBSTITUTE(_xlfn.NUMBERVALUE(Table4[[#This Row],[JUMLAH]],",","."),",",".")</f>
        <v>1</v>
      </c>
      <c r="S574" s="74" t="str">
        <f>INDEX(Table1[SATUAN_CONV],A:A)</f>
        <v>LSN</v>
      </c>
      <c r="T574" s="10" t="str">
        <f>SUBSTITUTE(_xlfn.NUMBERVALUE(Table4[[#This Row],[HARGA]],",","."),",",".")</f>
        <v>60000</v>
      </c>
      <c r="U574" s="12" t="str">
        <f>SUBSTITUTE(Table4[[#This Row],[DISKON]],",",".")</f>
        <v/>
      </c>
      <c r="V574" s="77" t="str">
        <f>SUBSTITUTE(Table4[[#This Row],[DISKON NOTA]],",",".")</f>
        <v/>
      </c>
      <c r="W574" s="78">
        <f>INDEX(Table1[TANGGAL NOTA_H],A:A)</f>
        <v>45533</v>
      </c>
      <c r="X574" s="78" t="str">
        <f>IF(INDEX(Table1[TANGGAL GUDANG_H],A:A)="","",INDEX(Table1[TANGGAL GUDANG_H],A:A))</f>
        <v/>
      </c>
      <c r="Y574" s="78">
        <f>INDEX(Table1[TANGGAL UPDATE_H],A:A)</f>
        <v>45535</v>
      </c>
      <c r="Z574" s="74" t="str">
        <f>INDEX(Table1[KOMENTAR_H],A:A)</f>
        <v/>
      </c>
      <c r="AA574" s="74"/>
      <c r="AB574" s="74">
        <f>IF(Table4[[#This Row],[DISKON]]="",Table4[[#This Row],[HARGA]],Table4[[#This Row],[HARGA]]*Table4[[#This Row],[DISKON]])</f>
        <v>60000</v>
      </c>
      <c r="AC574" s="74">
        <f>Table4[[#This Row],[TATAL DISKON]]*Table4[[#This Row],[JUMLAH]]</f>
        <v>60000</v>
      </c>
      <c r="AD574" s="74" t="str">
        <f>CONCATENATE(Table4[[#This Row],[SALES_C]],Table4[[#This Row],[NOTA TOKO]])</f>
        <v>G3577</v>
      </c>
      <c r="AE574" s="74">
        <f>INDEX(Table1[I],'4'!A:A)</f>
        <v>0</v>
      </c>
      <c r="AF574" s="74" t="e">
        <f>IF(Table4[[#This Row],[Column2]]="","",MATCH(Table4[[#This Row],[Column2]],AM:AM,0))</f>
        <v>#N/A</v>
      </c>
      <c r="AG574" s="74" t="str">
        <f>CONCATENATE(Table4[[#This Row],[TOKO-KOTA]],"_",Table4[[#This Row],[NAMA BARANG]])</f>
        <v>WIJAYA SIDOMUKTI-SUKOHARJO_TAS GB-S WARNA-WARNI</v>
      </c>
      <c r="AH574" s="74" t="str">
        <f>CONCATENATE(Table4[[#This Row],[CONCAT_TOKO KOTA + NAMA BARANG]],"_",Table4[[#This Row],[HARGA_C]])</f>
        <v>WIJAYA SIDOMUKTI-SUKOHARJO_TAS GB-S WARNA-WARNI_60000</v>
      </c>
      <c r="AI574" s="74"/>
      <c r="AK574" s="9">
        <v>2910</v>
      </c>
      <c r="AL574" s="8" t="s">
        <v>8476</v>
      </c>
      <c r="AM574" t="str">
        <f t="shared" si="8"/>
        <v>H2910</v>
      </c>
      <c r="AN574" t="e">
        <f>IF(Table10[[#This Row],[Column3]]="","",MATCH(Table10[[#This Row],[Column3]],AD:AD,0))</f>
        <v>#N/A</v>
      </c>
    </row>
    <row r="575" spans="1:40" ht="13.5" thickBot="1">
      <c r="A575" s="73">
        <v>651</v>
      </c>
      <c r="C575" s="74">
        <f>ROW()</f>
        <v>575</v>
      </c>
      <c r="D575" s="74">
        <f>INDEX(Table1[ROWID],A:A)</f>
        <v>646</v>
      </c>
      <c r="E575" s="74">
        <f>INDEX(Table1[//DBS],A:A)</f>
        <v>2862</v>
      </c>
      <c r="F575" s="74">
        <f>INDEX(Table1[HARGA_CONV],A:A)</f>
        <v>60000</v>
      </c>
      <c r="G575" s="74" t="str">
        <f>IF(INDEX(Table1[SALES_H],Table4[[#This Row],[ROWID]])=0,"",INDEX(Table1[SALES_H],Table4[[#This Row],[ROWID]]))</f>
        <v>G</v>
      </c>
      <c r="H575" s="74" t="str">
        <f>IF(Table4[[#This Row],[SALES]]="","",INDEX(SALES_DICT[2],MATCH(Table4[[#This Row],[SALES]],SALES_DICT[1],0)))</f>
        <v>G</v>
      </c>
      <c r="I575" s="75" t="str">
        <f>IF(INDEX(Table1[DISKON],A:A)=0,"",INDEX(Table1[DISKON],A:A))</f>
        <v/>
      </c>
      <c r="J575" s="75" t="str">
        <f>IF(INDEX(Table1[DISKON NOTA],A:A)=0,"",INDEX(Table1[DISKON NOTA],A:A))</f>
        <v/>
      </c>
      <c r="K575" s="7">
        <f>INDEX(Table1[ISI_CONV],A:A)</f>
        <v>1</v>
      </c>
      <c r="L575" s="76">
        <f>INDEX(Table1[NOTA TOKO],Table4[[#This Row],[ROWID]])</f>
        <v>3577</v>
      </c>
      <c r="M575" s="74" t="str">
        <f>Table4[[#This Row],[SALES DICT]]</f>
        <v>G</v>
      </c>
      <c r="N575" s="74" t="str">
        <f>INDEX(Table1[TOKO-KOTA_H],A:A)</f>
        <v>WIJAYA SIDOMUKTI-SUKOHARJO</v>
      </c>
      <c r="O575" s="74" t="str">
        <f>IF(INDEX(Table1[KODE BARANG],A:A)=0,"",INDEX(Table1[KODE BARANG],A:A))</f>
        <v>TAS-IM39</v>
      </c>
      <c r="P575" s="74" t="str">
        <f>INDEX(Table1[NAMA BARANG],A:A)</f>
        <v>TAS GB-S WARNA-WARNI</v>
      </c>
      <c r="Q575" s="74" t="str">
        <f>INDEX(Table1[ADA DI DAFTAR STOCK?],A:A)</f>
        <v>ADA</v>
      </c>
      <c r="R575" s="71" t="str">
        <f>SUBSTITUTE(_xlfn.NUMBERVALUE(Table4[[#This Row],[JUMLAH]],",","."),",",".")</f>
        <v>1</v>
      </c>
      <c r="S575" s="74" t="str">
        <f>INDEX(Table1[SATUAN_CONV],A:A)</f>
        <v>LSN</v>
      </c>
      <c r="T575" s="10" t="str">
        <f>SUBSTITUTE(_xlfn.NUMBERVALUE(Table4[[#This Row],[HARGA]],",","."),",",".")</f>
        <v>60000</v>
      </c>
      <c r="U575" s="12" t="str">
        <f>SUBSTITUTE(Table4[[#This Row],[DISKON]],",",".")</f>
        <v/>
      </c>
      <c r="V575" s="77" t="str">
        <f>SUBSTITUTE(Table4[[#This Row],[DISKON NOTA]],",",".")</f>
        <v/>
      </c>
      <c r="W575" s="78">
        <f>INDEX(Table1[TANGGAL NOTA_H],A:A)</f>
        <v>45533</v>
      </c>
      <c r="X575" s="78" t="str">
        <f>IF(INDEX(Table1[TANGGAL GUDANG_H],A:A)="","",INDEX(Table1[TANGGAL GUDANG_H],A:A))</f>
        <v/>
      </c>
      <c r="Y575" s="78">
        <f>INDEX(Table1[TANGGAL UPDATE_H],A:A)</f>
        <v>45535</v>
      </c>
      <c r="Z575" s="74" t="str">
        <f>INDEX(Table1[KOMENTAR_H],A:A)</f>
        <v/>
      </c>
      <c r="AA575" s="74"/>
      <c r="AB575" s="74">
        <f>IF(Table4[[#This Row],[DISKON]]="",Table4[[#This Row],[HARGA]],Table4[[#This Row],[HARGA]]*Table4[[#This Row],[DISKON]])</f>
        <v>60000</v>
      </c>
      <c r="AC575" s="74">
        <f>Table4[[#This Row],[TATAL DISKON]]*Table4[[#This Row],[JUMLAH]]</f>
        <v>60000</v>
      </c>
      <c r="AD575" s="74" t="str">
        <f>CONCATENATE(Table4[[#This Row],[SALES_C]],Table4[[#This Row],[NOTA TOKO]])</f>
        <v>G3577</v>
      </c>
      <c r="AE575" s="74">
        <f>INDEX(Table1[I],'4'!A:A)</f>
        <v>0</v>
      </c>
      <c r="AF575" s="74" t="e">
        <f>IF(Table4[[#This Row],[Column2]]="","",MATCH(Table4[[#This Row],[Column2]],AM:AM,0))</f>
        <v>#N/A</v>
      </c>
      <c r="AG575" s="74" t="str">
        <f>CONCATENATE(Table4[[#This Row],[TOKO-KOTA]],"_",Table4[[#This Row],[NAMA BARANG]])</f>
        <v>WIJAYA SIDOMUKTI-SUKOHARJO_TAS GB-S WARNA-WARNI</v>
      </c>
      <c r="AH575" s="74" t="str">
        <f>CONCATENATE(Table4[[#This Row],[CONCAT_TOKO KOTA + NAMA BARANG]],"_",Table4[[#This Row],[HARGA_C]])</f>
        <v>WIJAYA SIDOMUKTI-SUKOHARJO_TAS GB-S WARNA-WARNI_60000</v>
      </c>
      <c r="AI575" s="74"/>
      <c r="AK575" s="9">
        <v>2910</v>
      </c>
      <c r="AL575" s="8" t="s">
        <v>8476</v>
      </c>
      <c r="AM575" t="str">
        <f t="shared" si="8"/>
        <v>H2910</v>
      </c>
      <c r="AN575" t="e">
        <f>IF(Table10[[#This Row],[Column3]]="","",MATCH(Table10[[#This Row],[Column3]],AD:AD,0))</f>
        <v>#N/A</v>
      </c>
    </row>
    <row r="576" spans="1:40" ht="13.5" thickBot="1">
      <c r="A576" s="73">
        <v>652</v>
      </c>
      <c r="C576" s="74">
        <f>ROW()</f>
        <v>576</v>
      </c>
      <c r="D576" s="74">
        <f>INDEX(Table1[ROWID],A:A)</f>
        <v>646</v>
      </c>
      <c r="E576" s="74">
        <f>INDEX(Table1[//DBS],A:A)</f>
        <v>2862</v>
      </c>
      <c r="F576" s="74">
        <f>INDEX(Table1[HARGA_CONV],A:A)</f>
        <v>60000</v>
      </c>
      <c r="G576" s="74" t="str">
        <f>IF(INDEX(Table1[SALES_H],Table4[[#This Row],[ROWID]])=0,"",INDEX(Table1[SALES_H],Table4[[#This Row],[ROWID]]))</f>
        <v>G</v>
      </c>
      <c r="H576" s="74" t="str">
        <f>IF(Table4[[#This Row],[SALES]]="","",INDEX(SALES_DICT[2],MATCH(Table4[[#This Row],[SALES]],SALES_DICT[1],0)))</f>
        <v>G</v>
      </c>
      <c r="I576" s="75" t="str">
        <f>IF(INDEX(Table1[DISKON],A:A)=0,"",INDEX(Table1[DISKON],A:A))</f>
        <v/>
      </c>
      <c r="J576" s="75" t="str">
        <f>IF(INDEX(Table1[DISKON NOTA],A:A)=0,"",INDEX(Table1[DISKON NOTA],A:A))</f>
        <v/>
      </c>
      <c r="K576" s="7">
        <f>INDEX(Table1[ISI_CONV],A:A)</f>
        <v>1</v>
      </c>
      <c r="L576" s="76">
        <f>INDEX(Table1[NOTA TOKO],Table4[[#This Row],[ROWID]])</f>
        <v>3577</v>
      </c>
      <c r="M576" s="74" t="str">
        <f>Table4[[#This Row],[SALES DICT]]</f>
        <v>G</v>
      </c>
      <c r="N576" s="74" t="str">
        <f>INDEX(Table1[TOKO-KOTA_H],A:A)</f>
        <v>WIJAYA SIDOMUKTI-SUKOHARJO</v>
      </c>
      <c r="O576" s="74" t="str">
        <f>IF(INDEX(Table1[KODE BARANG],A:A)=0,"",INDEX(Table1[KODE BARANG],A:A))</f>
        <v>TAS-IM39</v>
      </c>
      <c r="P576" s="74" t="str">
        <f>INDEX(Table1[NAMA BARANG],A:A)</f>
        <v>TAS GB-S WARNA-WARNI</v>
      </c>
      <c r="Q576" s="74" t="str">
        <f>INDEX(Table1[ADA DI DAFTAR STOCK?],A:A)</f>
        <v>ADA</v>
      </c>
      <c r="R576" s="71" t="str">
        <f>SUBSTITUTE(_xlfn.NUMBERVALUE(Table4[[#This Row],[JUMLAH]],",","."),",",".")</f>
        <v>1</v>
      </c>
      <c r="S576" s="74" t="str">
        <f>INDEX(Table1[SATUAN_CONV],A:A)</f>
        <v>LSN</v>
      </c>
      <c r="T576" s="10" t="str">
        <f>SUBSTITUTE(_xlfn.NUMBERVALUE(Table4[[#This Row],[HARGA]],",","."),",",".")</f>
        <v>60000</v>
      </c>
      <c r="U576" s="12" t="str">
        <f>SUBSTITUTE(Table4[[#This Row],[DISKON]],",",".")</f>
        <v/>
      </c>
      <c r="V576" s="77" t="str">
        <f>SUBSTITUTE(Table4[[#This Row],[DISKON NOTA]],",",".")</f>
        <v/>
      </c>
      <c r="W576" s="78">
        <f>INDEX(Table1[TANGGAL NOTA_H],A:A)</f>
        <v>45533</v>
      </c>
      <c r="X576" s="78" t="str">
        <f>IF(INDEX(Table1[TANGGAL GUDANG_H],A:A)="","",INDEX(Table1[TANGGAL GUDANG_H],A:A))</f>
        <v/>
      </c>
      <c r="Y576" s="78">
        <f>INDEX(Table1[TANGGAL UPDATE_H],A:A)</f>
        <v>45535</v>
      </c>
      <c r="Z576" s="74" t="str">
        <f>INDEX(Table1[KOMENTAR_H],A:A)</f>
        <v/>
      </c>
      <c r="AA576" s="74"/>
      <c r="AB576" s="74">
        <f>IF(Table4[[#This Row],[DISKON]]="",Table4[[#This Row],[HARGA]],Table4[[#This Row],[HARGA]]*Table4[[#This Row],[DISKON]])</f>
        <v>60000</v>
      </c>
      <c r="AC576" s="74">
        <f>Table4[[#This Row],[TATAL DISKON]]*Table4[[#This Row],[JUMLAH]]</f>
        <v>60000</v>
      </c>
      <c r="AD576" s="74" t="str">
        <f>CONCATENATE(Table4[[#This Row],[SALES_C]],Table4[[#This Row],[NOTA TOKO]])</f>
        <v>G3577</v>
      </c>
      <c r="AE576" s="74">
        <f>INDEX(Table1[I],'4'!A:A)</f>
        <v>0</v>
      </c>
      <c r="AF576" s="74" t="e">
        <f>IF(Table4[[#This Row],[Column2]]="","",MATCH(Table4[[#This Row],[Column2]],AM:AM,0))</f>
        <v>#N/A</v>
      </c>
      <c r="AG576" s="74" t="str">
        <f>CONCATENATE(Table4[[#This Row],[TOKO-KOTA]],"_",Table4[[#This Row],[NAMA BARANG]])</f>
        <v>WIJAYA SIDOMUKTI-SUKOHARJO_TAS GB-S WARNA-WARNI</v>
      </c>
      <c r="AH576" s="74" t="str">
        <f>CONCATENATE(Table4[[#This Row],[CONCAT_TOKO KOTA + NAMA BARANG]],"_",Table4[[#This Row],[HARGA_C]])</f>
        <v>WIJAYA SIDOMUKTI-SUKOHARJO_TAS GB-S WARNA-WARNI_60000</v>
      </c>
      <c r="AI576" s="74"/>
      <c r="AK576" s="9">
        <v>2910</v>
      </c>
      <c r="AL576" s="8" t="s">
        <v>8476</v>
      </c>
      <c r="AM576" t="str">
        <f t="shared" si="8"/>
        <v>H2910</v>
      </c>
      <c r="AN576" t="e">
        <f>IF(Table10[[#This Row],[Column3]]="","",MATCH(Table10[[#This Row],[Column3]],AD:AD,0))</f>
        <v>#N/A</v>
      </c>
    </row>
    <row r="577" spans="1:40" ht="13.5" thickBot="1">
      <c r="A577" s="73">
        <v>654</v>
      </c>
      <c r="C577" s="74">
        <f>ROW()</f>
        <v>577</v>
      </c>
      <c r="D577" s="74">
        <f>INDEX(Table1[ROWID],A:A)</f>
        <v>654</v>
      </c>
      <c r="E577" s="74">
        <f>INDEX(Table1[//DBS],A:A)</f>
        <v>2742</v>
      </c>
      <c r="F577" s="74">
        <f>INDEX(Table1[HARGA_CONV],A:A)</f>
        <v>22500</v>
      </c>
      <c r="G577" s="74" t="str">
        <f>IF(INDEX(Table1[SALES_H],Table4[[#This Row],[ROWID]])=0,"",INDEX(Table1[SALES_H],Table4[[#This Row],[ROWID]]))</f>
        <v>G</v>
      </c>
      <c r="H577" s="74" t="str">
        <f>IF(Table4[[#This Row],[SALES]]="","",INDEX(SALES_DICT[2],MATCH(Table4[[#This Row],[SALES]],SALES_DICT[1],0)))</f>
        <v>G</v>
      </c>
      <c r="I577" s="75" t="str">
        <f>IF(INDEX(Table1[DISKON],A:A)=0,"",INDEX(Table1[DISKON],A:A))</f>
        <v/>
      </c>
      <c r="J577" s="75" t="str">
        <f>IF(INDEX(Table1[DISKON NOTA],A:A)=0,"",INDEX(Table1[DISKON NOTA],A:A))</f>
        <v/>
      </c>
      <c r="K577" s="7">
        <f>INDEX(Table1[ISI_CONV],A:A)</f>
        <v>3</v>
      </c>
      <c r="L577" s="76">
        <f>INDEX(Table1[NOTA TOKO],Table4[[#This Row],[ROWID]])</f>
        <v>3530</v>
      </c>
      <c r="M577" s="74" t="str">
        <f>Table4[[#This Row],[SALES DICT]]</f>
        <v>G</v>
      </c>
      <c r="N577" s="74" t="str">
        <f>INDEX(Table1[TOKO-KOTA_H],A:A)</f>
        <v>SISWA CEMERLANG-KLATEN</v>
      </c>
      <c r="O577" s="74" t="str">
        <f>IF(INDEX(Table1[KODE BARANG],A:A)=0,"",INDEX(Table1[KODE BARANG],A:A))</f>
        <v>STB-VO4</v>
      </c>
      <c r="P577" s="74" t="str">
        <f>INDEX(Table1[NAMA BARANG],A:A)</f>
        <v>STABILLO VTRO HL-1204 NEON</v>
      </c>
      <c r="Q577" s="74" t="str">
        <f>INDEX(Table1[ADA DI DAFTAR STOCK?],A:A)</f>
        <v>ADA</v>
      </c>
      <c r="R577" s="71" t="str">
        <f>SUBSTITUTE(_xlfn.NUMBERVALUE(Table4[[#This Row],[JUMLAH]],",","."),",",".")</f>
        <v>3</v>
      </c>
      <c r="S577" s="74" t="str">
        <f>INDEX(Table1[SATUAN_CONV],A:A)</f>
        <v>LSN</v>
      </c>
      <c r="T577" s="10" t="str">
        <f>SUBSTITUTE(_xlfn.NUMBERVALUE(Table4[[#This Row],[HARGA]],",","."),",",".")</f>
        <v>22500</v>
      </c>
      <c r="U577" s="12" t="str">
        <f>SUBSTITUTE(Table4[[#This Row],[DISKON]],",",".")</f>
        <v/>
      </c>
      <c r="V577" s="77" t="str">
        <f>SUBSTITUTE(Table4[[#This Row],[DISKON NOTA]],",",".")</f>
        <v/>
      </c>
      <c r="W577" s="78">
        <f>INDEX(Table1[TANGGAL NOTA_H],A:A)</f>
        <v>45534</v>
      </c>
      <c r="X577" s="78">
        <f>IF(INDEX(Table1[TANGGAL GUDANG_H],A:A)="","",INDEX(Table1[TANGGAL GUDANG_H],A:A))</f>
        <v>45533</v>
      </c>
      <c r="Y577" s="78">
        <f>INDEX(Table1[TANGGAL UPDATE_H],A:A)</f>
        <v>45535</v>
      </c>
      <c r="Z577" s="74" t="str">
        <f>INDEX(Table1[KOMENTAR_H],A:A)</f>
        <v/>
      </c>
      <c r="AA577" s="74"/>
      <c r="AB577" s="74">
        <f>IF(Table4[[#This Row],[DISKON]]="",Table4[[#This Row],[HARGA]],Table4[[#This Row],[HARGA]]*Table4[[#This Row],[DISKON]])</f>
        <v>22500</v>
      </c>
      <c r="AC577" s="74">
        <f>Table4[[#This Row],[TATAL DISKON]]*Table4[[#This Row],[JUMLAH]]</f>
        <v>67500</v>
      </c>
      <c r="AD577" s="74" t="str">
        <f>CONCATENATE(Table4[[#This Row],[SALES_C]],Table4[[#This Row],[NOTA TOKO]])</f>
        <v>G3530</v>
      </c>
      <c r="AE577" s="74">
        <f>INDEX(Table1[I],'4'!A:A)</f>
        <v>0</v>
      </c>
      <c r="AF577" s="74" t="e">
        <f>IF(Table4[[#This Row],[Column2]]="","",MATCH(Table4[[#This Row],[Column2]],AM:AM,0))</f>
        <v>#N/A</v>
      </c>
      <c r="AG577" s="74" t="str">
        <f>CONCATENATE(Table4[[#This Row],[TOKO-KOTA]],"_",Table4[[#This Row],[NAMA BARANG]])</f>
        <v>SISWA CEMERLANG-KLATEN_STABILLO VTRO HL-1204 NEON</v>
      </c>
      <c r="AH577" s="74" t="str">
        <f>CONCATENATE(Table4[[#This Row],[CONCAT_TOKO KOTA + NAMA BARANG]],"_",Table4[[#This Row],[HARGA_C]])</f>
        <v>SISWA CEMERLANG-KLATEN_STABILLO VTRO HL-1204 NEON_22500</v>
      </c>
      <c r="AI577" s="74"/>
      <c r="AK577" s="9">
        <v>2910</v>
      </c>
      <c r="AL577" s="8" t="s">
        <v>8476</v>
      </c>
      <c r="AM577" t="str">
        <f t="shared" si="8"/>
        <v>H2910</v>
      </c>
      <c r="AN577" t="e">
        <f>IF(Table10[[#This Row],[Column3]]="","",MATCH(Table10[[#This Row],[Column3]],AD:AD,0))</f>
        <v>#N/A</v>
      </c>
    </row>
    <row r="578" spans="1:40" ht="13.5" thickBot="1">
      <c r="A578" s="73">
        <v>655</v>
      </c>
      <c r="C578" s="74">
        <f>ROW()</f>
        <v>578</v>
      </c>
      <c r="D578" s="74">
        <f>INDEX(Table1[ROWID],A:A)</f>
        <v>654</v>
      </c>
      <c r="E578" s="74">
        <f>INDEX(Table1[//DBS],A:A)</f>
        <v>2640</v>
      </c>
      <c r="F578" s="74">
        <f>INDEX(Table1[HARGA_CONV],A:A)</f>
        <v>10416.666666666666</v>
      </c>
      <c r="G578" s="74" t="str">
        <f>IF(INDEX(Table1[SALES_H],Table4[[#This Row],[ROWID]])=0,"",INDEX(Table1[SALES_H],Table4[[#This Row],[ROWID]]))</f>
        <v>G</v>
      </c>
      <c r="H578" s="74" t="str">
        <f>IF(Table4[[#This Row],[SALES]]="","",INDEX(SALES_DICT[2],MATCH(Table4[[#This Row],[SALES]],SALES_DICT[1],0)))</f>
        <v>G</v>
      </c>
      <c r="I578" s="75" t="str">
        <f>IF(INDEX(Table1[DISKON],A:A)=0,"",INDEX(Table1[DISKON],A:A))</f>
        <v/>
      </c>
      <c r="J578" s="75" t="str">
        <f>IF(INDEX(Table1[DISKON NOTA],A:A)=0,"",INDEX(Table1[DISKON NOTA],A:A))</f>
        <v/>
      </c>
      <c r="K578" s="7">
        <f>INDEX(Table1[ISI_CONV],A:A)</f>
        <v>12</v>
      </c>
      <c r="L578" s="76">
        <f>INDEX(Table1[NOTA TOKO],Table4[[#This Row],[ROWID]])</f>
        <v>3530</v>
      </c>
      <c r="M578" s="74" t="str">
        <f>Table4[[#This Row],[SALES DICT]]</f>
        <v>G</v>
      </c>
      <c r="N578" s="74" t="str">
        <f>INDEX(Table1[TOKO-KOTA_H],A:A)</f>
        <v>SISWA CEMERLANG-KLATEN</v>
      </c>
      <c r="O578" s="74" t="str">
        <f>IF(INDEX(Table1[KODE BARANG],A:A)=0,"",INDEX(Table1[KODE BARANG],A:A))</f>
        <v>PUN-IM2</v>
      </c>
      <c r="P578" s="74" t="str">
        <f>INDEX(Table1[NAMA BARANG],A:A)</f>
        <v>PUNCH 3011</v>
      </c>
      <c r="Q578" s="74" t="str">
        <f>INDEX(Table1[ADA DI DAFTAR STOCK?],A:A)</f>
        <v>ADA</v>
      </c>
      <c r="R578" s="71" t="str">
        <f>SUBSTITUTE(_xlfn.NUMBERVALUE(Table4[[#This Row],[JUMLAH]],",","."),",",".")</f>
        <v>12</v>
      </c>
      <c r="S578" s="74" t="str">
        <f>INDEX(Table1[SATUAN_CONV],A:A)</f>
        <v>PCS</v>
      </c>
      <c r="T578" s="10" t="str">
        <f>SUBSTITUTE(_xlfn.NUMBERVALUE(Table4[[#This Row],[HARGA]],",","."),",",".")</f>
        <v>10416.6666666667</v>
      </c>
      <c r="U578" s="12" t="str">
        <f>SUBSTITUTE(Table4[[#This Row],[DISKON]],",",".")</f>
        <v/>
      </c>
      <c r="V578" s="77" t="str">
        <f>SUBSTITUTE(Table4[[#This Row],[DISKON NOTA]],",",".")</f>
        <v/>
      </c>
      <c r="W578" s="78">
        <f>INDEX(Table1[TANGGAL NOTA_H],A:A)</f>
        <v>45534</v>
      </c>
      <c r="X578" s="78">
        <f>IF(INDEX(Table1[TANGGAL GUDANG_H],A:A)="","",INDEX(Table1[TANGGAL GUDANG_H],A:A))</f>
        <v>45533</v>
      </c>
      <c r="Y578" s="78">
        <f>INDEX(Table1[TANGGAL UPDATE_H],A:A)</f>
        <v>45535</v>
      </c>
      <c r="Z578" s="74" t="str">
        <f>INDEX(Table1[KOMENTAR_H],A:A)</f>
        <v/>
      </c>
      <c r="AA578" s="74"/>
      <c r="AB578" s="74">
        <f>IF(Table4[[#This Row],[DISKON]]="",Table4[[#This Row],[HARGA]],Table4[[#This Row],[HARGA]]*Table4[[#This Row],[DISKON]])</f>
        <v>10416.666666666666</v>
      </c>
      <c r="AC578" s="74">
        <f>Table4[[#This Row],[TATAL DISKON]]*Table4[[#This Row],[JUMLAH]]</f>
        <v>125000</v>
      </c>
      <c r="AD578" s="74" t="str">
        <f>CONCATENATE(Table4[[#This Row],[SALES_C]],Table4[[#This Row],[NOTA TOKO]])</f>
        <v>G3530</v>
      </c>
      <c r="AE578" s="74">
        <f>INDEX(Table1[I],'4'!A:A)</f>
        <v>0</v>
      </c>
      <c r="AF578" s="74" t="e">
        <f>IF(Table4[[#This Row],[Column2]]="","",MATCH(Table4[[#This Row],[Column2]],AM:AM,0))</f>
        <v>#N/A</v>
      </c>
      <c r="AG578" s="74" t="str">
        <f>CONCATENATE(Table4[[#This Row],[TOKO-KOTA]],"_",Table4[[#This Row],[NAMA BARANG]])</f>
        <v>SISWA CEMERLANG-KLATEN_PUNCH 3011</v>
      </c>
      <c r="AH578" s="74" t="str">
        <f>CONCATENATE(Table4[[#This Row],[CONCAT_TOKO KOTA + NAMA BARANG]],"_",Table4[[#This Row],[HARGA_C]])</f>
        <v>SISWA CEMERLANG-KLATEN_PUNCH 3011_10416.6666666667</v>
      </c>
      <c r="AI578" s="74"/>
      <c r="AK578" s="9">
        <v>2910</v>
      </c>
      <c r="AL578" s="8" t="s">
        <v>8476</v>
      </c>
      <c r="AM578" t="str">
        <f t="shared" ref="AM578:AM641" si="9">CONCATENATE(AL578,AK578)</f>
        <v>H2910</v>
      </c>
      <c r="AN578" t="e">
        <f>IF(Table10[[#This Row],[Column3]]="","",MATCH(Table10[[#This Row],[Column3]],AD:AD,0))</f>
        <v>#N/A</v>
      </c>
    </row>
    <row r="579" spans="1:40" ht="13.5" thickBot="1">
      <c r="A579" s="73">
        <v>656</v>
      </c>
      <c r="C579" s="74">
        <f>ROW()</f>
        <v>579</v>
      </c>
      <c r="D579" s="74">
        <f>INDEX(Table1[ROWID],A:A)</f>
        <v>654</v>
      </c>
      <c r="E579" s="74">
        <f>INDEX(Table1[//DBS],A:A)</f>
        <v>569</v>
      </c>
      <c r="F579" s="74">
        <f>INDEX(Table1[HARGA_CONV],A:A)</f>
        <v>90000</v>
      </c>
      <c r="G579" s="74" t="str">
        <f>IF(INDEX(Table1[SALES_H],Table4[[#This Row],[ROWID]])=0,"",INDEX(Table1[SALES_H],Table4[[#This Row],[ROWID]]))</f>
        <v>G</v>
      </c>
      <c r="H579" s="74" t="str">
        <f>IF(Table4[[#This Row],[SALES]]="","",INDEX(SALES_DICT[2],MATCH(Table4[[#This Row],[SALES]],SALES_DICT[1],0)))</f>
        <v>G</v>
      </c>
      <c r="I579" s="75" t="str">
        <f>IF(INDEX(Table1[DISKON],A:A)=0,"",INDEX(Table1[DISKON],A:A))</f>
        <v/>
      </c>
      <c r="J579" s="75" t="str">
        <f>IF(INDEX(Table1[DISKON NOTA],A:A)=0,"",INDEX(Table1[DISKON NOTA],A:A))</f>
        <v/>
      </c>
      <c r="K579" s="7">
        <f>INDEX(Table1[ISI_CONV],A:A)</f>
        <v>3</v>
      </c>
      <c r="L579" s="76">
        <f>INDEX(Table1[NOTA TOKO],Table4[[#This Row],[ROWID]])</f>
        <v>3530</v>
      </c>
      <c r="M579" s="74" t="str">
        <f>Table4[[#This Row],[SALES DICT]]</f>
        <v>G</v>
      </c>
      <c r="N579" s="74" t="str">
        <f>INDEX(Table1[TOKO-KOTA_H],A:A)</f>
        <v>SISWA CEMERLANG-KLATEN</v>
      </c>
      <c r="O579" s="74" t="str">
        <f>IF(INDEX(Table1[KODE BARANG],A:A)=0,"",INDEX(Table1[KODE BARANG],A:A))</f>
        <v>BOL-IM216</v>
      </c>
      <c r="P579" s="74" t="str">
        <f>INDEX(Table1[NAMA BARANG],A:A)</f>
        <v>BP GEL MD-257 GURITA (36)</v>
      </c>
      <c r="Q579" s="74" t="str">
        <f>INDEX(Table1[ADA DI DAFTAR STOCK?],A:A)</f>
        <v>ADA</v>
      </c>
      <c r="R579" s="71" t="str">
        <f>SUBSTITUTE(_xlfn.NUMBERVALUE(Table4[[#This Row],[JUMLAH]],",","."),",",".")</f>
        <v>3</v>
      </c>
      <c r="S579" s="74" t="str">
        <f>INDEX(Table1[SATUAN_CONV],A:A)</f>
        <v>LSN</v>
      </c>
      <c r="T579" s="10" t="str">
        <f>SUBSTITUTE(_xlfn.NUMBERVALUE(Table4[[#This Row],[HARGA]],",","."),",",".")</f>
        <v>90000</v>
      </c>
      <c r="U579" s="12" t="str">
        <f>SUBSTITUTE(Table4[[#This Row],[DISKON]],",",".")</f>
        <v/>
      </c>
      <c r="V579" s="77" t="str">
        <f>SUBSTITUTE(Table4[[#This Row],[DISKON NOTA]],",",".")</f>
        <v/>
      </c>
      <c r="W579" s="78">
        <f>INDEX(Table1[TANGGAL NOTA_H],A:A)</f>
        <v>45534</v>
      </c>
      <c r="X579" s="78">
        <f>IF(INDEX(Table1[TANGGAL GUDANG_H],A:A)="","",INDEX(Table1[TANGGAL GUDANG_H],A:A))</f>
        <v>45533</v>
      </c>
      <c r="Y579" s="78">
        <f>INDEX(Table1[TANGGAL UPDATE_H],A:A)</f>
        <v>45535</v>
      </c>
      <c r="Z579" s="74" t="str">
        <f>INDEX(Table1[KOMENTAR_H],A:A)</f>
        <v/>
      </c>
      <c r="AA579" s="74"/>
      <c r="AB579" s="74">
        <f>IF(Table4[[#This Row],[DISKON]]="",Table4[[#This Row],[HARGA]],Table4[[#This Row],[HARGA]]*Table4[[#This Row],[DISKON]])</f>
        <v>90000</v>
      </c>
      <c r="AC579" s="74">
        <f>Table4[[#This Row],[TATAL DISKON]]*Table4[[#This Row],[JUMLAH]]</f>
        <v>270000</v>
      </c>
      <c r="AD579" s="74" t="str">
        <f>CONCATENATE(Table4[[#This Row],[SALES_C]],Table4[[#This Row],[NOTA TOKO]])</f>
        <v>G3530</v>
      </c>
      <c r="AE579" s="74">
        <f>INDEX(Table1[I],'4'!A:A)</f>
        <v>0</v>
      </c>
      <c r="AF579" s="74" t="e">
        <f>IF(Table4[[#This Row],[Column2]]="","",MATCH(Table4[[#This Row],[Column2]],AM:AM,0))</f>
        <v>#N/A</v>
      </c>
      <c r="AG579" s="74" t="str">
        <f>CONCATENATE(Table4[[#This Row],[TOKO-KOTA]],"_",Table4[[#This Row],[NAMA BARANG]])</f>
        <v>SISWA CEMERLANG-KLATEN_BP GEL MD-257 GURITA (36)</v>
      </c>
      <c r="AH579" s="74" t="str">
        <f>CONCATENATE(Table4[[#This Row],[CONCAT_TOKO KOTA + NAMA BARANG]],"_",Table4[[#This Row],[HARGA_C]])</f>
        <v>SISWA CEMERLANG-KLATEN_BP GEL MD-257 GURITA (36)_90000</v>
      </c>
      <c r="AI579" s="74"/>
      <c r="AK579" s="9">
        <v>2910</v>
      </c>
      <c r="AL579" s="8" t="s">
        <v>8476</v>
      </c>
      <c r="AM579" t="str">
        <f t="shared" si="9"/>
        <v>H2910</v>
      </c>
      <c r="AN579" t="e">
        <f>IF(Table10[[#This Row],[Column3]]="","",MATCH(Table10[[#This Row],[Column3]],AD:AD,0))</f>
        <v>#N/A</v>
      </c>
    </row>
    <row r="580" spans="1:40" ht="13.5" thickBot="1">
      <c r="A580" s="73">
        <v>657</v>
      </c>
      <c r="C580" s="74">
        <f>ROW()</f>
        <v>580</v>
      </c>
      <c r="D580" s="74">
        <f>INDEX(Table1[ROWID],A:A)</f>
        <v>654</v>
      </c>
      <c r="E580" s="74">
        <f>INDEX(Table1[//DBS],A:A)</f>
        <v>2539</v>
      </c>
      <c r="F580" s="74">
        <f>INDEX(Table1[HARGA_CONV],A:A)</f>
        <v>11666.666666666666</v>
      </c>
      <c r="G580" s="74" t="str">
        <f>IF(INDEX(Table1[SALES_H],Table4[[#This Row],[ROWID]])=0,"",INDEX(Table1[SALES_H],Table4[[#This Row],[ROWID]]))</f>
        <v>G</v>
      </c>
      <c r="H580" s="74" t="str">
        <f>IF(Table4[[#This Row],[SALES]]="","",INDEX(SALES_DICT[2],MATCH(Table4[[#This Row],[SALES]],SALES_DICT[1],0)))</f>
        <v>G</v>
      </c>
      <c r="I580" s="75" t="str">
        <f>IF(INDEX(Table1[DISKON],A:A)=0,"",INDEX(Table1[DISKON],A:A))</f>
        <v/>
      </c>
      <c r="J580" s="75" t="str">
        <f>IF(INDEX(Table1[DISKON NOTA],A:A)=0,"",INDEX(Table1[DISKON NOTA],A:A))</f>
        <v/>
      </c>
      <c r="K580" s="7">
        <f>INDEX(Table1[ISI_CONV],A:A)</f>
        <v>36</v>
      </c>
      <c r="L580" s="76">
        <f>INDEX(Table1[NOTA TOKO],Table4[[#This Row],[ROWID]])</f>
        <v>3530</v>
      </c>
      <c r="M580" s="74" t="str">
        <f>Table4[[#This Row],[SALES DICT]]</f>
        <v>G</v>
      </c>
      <c r="N580" s="74" t="str">
        <f>INDEX(Table1[TOKO-KOTA_H],A:A)</f>
        <v>SISWA CEMERLANG-KLATEN</v>
      </c>
      <c r="O580" s="74" t="str">
        <f>IF(INDEX(Table1[KODE BARANG],A:A)=0,"",INDEX(Table1[KODE BARANG],A:A))</f>
        <v>PEN-IM37</v>
      </c>
      <c r="P580" s="74" t="str">
        <f>INDEX(Table1[NAMA BARANG],A:A)</f>
        <v>PENSIL 8891-12</v>
      </c>
      <c r="Q580" s="74" t="str">
        <f>INDEX(Table1[ADA DI DAFTAR STOCK?],A:A)</f>
        <v>ADA</v>
      </c>
      <c r="R580" s="71" t="str">
        <f>SUBSTITUTE(_xlfn.NUMBERVALUE(Table4[[#This Row],[JUMLAH]],",","."),",",".")</f>
        <v>36</v>
      </c>
      <c r="S580" s="74" t="str">
        <f>INDEX(Table1[SATUAN_CONV],A:A)</f>
        <v>PCS</v>
      </c>
      <c r="T580" s="10" t="str">
        <f>SUBSTITUTE(_xlfn.NUMBERVALUE(Table4[[#This Row],[HARGA]],",","."),",",".")</f>
        <v>11666.6666666667</v>
      </c>
      <c r="U580" s="12" t="str">
        <f>SUBSTITUTE(Table4[[#This Row],[DISKON]],",",".")</f>
        <v/>
      </c>
      <c r="V580" s="77" t="str">
        <f>SUBSTITUTE(Table4[[#This Row],[DISKON NOTA]],",",".")</f>
        <v/>
      </c>
      <c r="W580" s="78">
        <f>INDEX(Table1[TANGGAL NOTA_H],A:A)</f>
        <v>45534</v>
      </c>
      <c r="X580" s="78">
        <f>IF(INDEX(Table1[TANGGAL GUDANG_H],A:A)="","",INDEX(Table1[TANGGAL GUDANG_H],A:A))</f>
        <v>45533</v>
      </c>
      <c r="Y580" s="78">
        <f>INDEX(Table1[TANGGAL UPDATE_H],A:A)</f>
        <v>45535</v>
      </c>
      <c r="Z580" s="74" t="str">
        <f>INDEX(Table1[KOMENTAR_H],A:A)</f>
        <v/>
      </c>
      <c r="AA580" s="74"/>
      <c r="AB580" s="74">
        <f>IF(Table4[[#This Row],[DISKON]]="",Table4[[#This Row],[HARGA]],Table4[[#This Row],[HARGA]]*Table4[[#This Row],[DISKON]])</f>
        <v>11666.666666666666</v>
      </c>
      <c r="AC580" s="74">
        <f>Table4[[#This Row],[TATAL DISKON]]*Table4[[#This Row],[JUMLAH]]</f>
        <v>420000</v>
      </c>
      <c r="AD580" s="74" t="str">
        <f>CONCATENATE(Table4[[#This Row],[SALES_C]],Table4[[#This Row],[NOTA TOKO]])</f>
        <v>G3530</v>
      </c>
      <c r="AE580" s="74">
        <f>INDEX(Table1[I],'4'!A:A)</f>
        <v>0</v>
      </c>
      <c r="AF580" s="74" t="e">
        <f>IF(Table4[[#This Row],[Column2]]="","",MATCH(Table4[[#This Row],[Column2]],AM:AM,0))</f>
        <v>#N/A</v>
      </c>
      <c r="AG580" s="74" t="str">
        <f>CONCATENATE(Table4[[#This Row],[TOKO-KOTA]],"_",Table4[[#This Row],[NAMA BARANG]])</f>
        <v>SISWA CEMERLANG-KLATEN_PENSIL 8891-12</v>
      </c>
      <c r="AH580" s="74" t="str">
        <f>CONCATENATE(Table4[[#This Row],[CONCAT_TOKO KOTA + NAMA BARANG]],"_",Table4[[#This Row],[HARGA_C]])</f>
        <v>SISWA CEMERLANG-KLATEN_PENSIL 8891-12_11666.6666666667</v>
      </c>
      <c r="AI580" s="74"/>
      <c r="AK580" s="9">
        <v>2910</v>
      </c>
      <c r="AL580" s="8" t="s">
        <v>8476</v>
      </c>
      <c r="AM580" t="str">
        <f t="shared" si="9"/>
        <v>H2910</v>
      </c>
      <c r="AN580" t="e">
        <f>IF(Table10[[#This Row],[Column3]]="","",MATCH(Table10[[#This Row],[Column3]],AD:AD,0))</f>
        <v>#N/A</v>
      </c>
    </row>
    <row r="581" spans="1:40" ht="13.5" thickBot="1">
      <c r="A581" s="73">
        <v>658</v>
      </c>
      <c r="C581" s="74">
        <f>ROW()</f>
        <v>581</v>
      </c>
      <c r="D581" s="74">
        <f>INDEX(Table1[ROWID],A:A)</f>
        <v>654</v>
      </c>
      <c r="E581" s="74">
        <f>INDEX(Table1[//DBS],A:A)</f>
        <v>2633</v>
      </c>
      <c r="F581" s="74">
        <f>INDEX(Table1[HARGA_CONV],A:A)</f>
        <v>14583.333333333334</v>
      </c>
      <c r="G581" s="74" t="str">
        <f>IF(INDEX(Table1[SALES_H],Table4[[#This Row],[ROWID]])=0,"",INDEX(Table1[SALES_H],Table4[[#This Row],[ROWID]]))</f>
        <v>G</v>
      </c>
      <c r="H581" s="74" t="str">
        <f>IF(Table4[[#This Row],[SALES]]="","",INDEX(SALES_DICT[2],MATCH(Table4[[#This Row],[SALES]],SALES_DICT[1],0)))</f>
        <v>G</v>
      </c>
      <c r="I581" s="75" t="str">
        <f>IF(INDEX(Table1[DISKON],A:A)=0,"",INDEX(Table1[DISKON],A:A))</f>
        <v/>
      </c>
      <c r="J581" s="75" t="str">
        <f>IF(INDEX(Table1[DISKON NOTA],A:A)=0,"",INDEX(Table1[DISKON NOTA],A:A))</f>
        <v/>
      </c>
      <c r="K581" s="7">
        <f>INDEX(Table1[ISI_CONV],A:A)</f>
        <v>36</v>
      </c>
      <c r="L581" s="76">
        <f>INDEX(Table1[NOTA TOKO],Table4[[#This Row],[ROWID]])</f>
        <v>3530</v>
      </c>
      <c r="M581" s="74" t="str">
        <f>Table4[[#This Row],[SALES DICT]]</f>
        <v>G</v>
      </c>
      <c r="N581" s="74" t="str">
        <f>INDEX(Table1[TOKO-KOTA_H],A:A)</f>
        <v>SISWA CEMERLANG-KLATEN</v>
      </c>
      <c r="O581" s="74" t="str">
        <f>IF(INDEX(Table1[KODE BARANG],A:A)=0,"",INDEX(Table1[KODE BARANG],A:A))</f>
        <v>POS-IM18</v>
      </c>
      <c r="P581" s="74" t="str">
        <f>INDEX(Table1[NAMA BARANG],A:A)</f>
        <v>POST IT WALITO WLT-8890A</v>
      </c>
      <c r="Q581" s="74" t="str">
        <f>INDEX(Table1[ADA DI DAFTAR STOCK?],A:A)</f>
        <v>ADA</v>
      </c>
      <c r="R581" s="71" t="str">
        <f>SUBSTITUTE(_xlfn.NUMBERVALUE(Table4[[#This Row],[JUMLAH]],",","."),",",".")</f>
        <v>36</v>
      </c>
      <c r="S581" s="74" t="str">
        <f>INDEX(Table1[SATUAN_CONV],A:A)</f>
        <v>PCS</v>
      </c>
      <c r="T581" s="10" t="str">
        <f>SUBSTITUTE(_xlfn.NUMBERVALUE(Table4[[#This Row],[HARGA]],",","."),",",".")</f>
        <v>14583.3333333333</v>
      </c>
      <c r="U581" s="12" t="str">
        <f>SUBSTITUTE(Table4[[#This Row],[DISKON]],",",".")</f>
        <v/>
      </c>
      <c r="V581" s="77" t="str">
        <f>SUBSTITUTE(Table4[[#This Row],[DISKON NOTA]],",",".")</f>
        <v/>
      </c>
      <c r="W581" s="78">
        <f>INDEX(Table1[TANGGAL NOTA_H],A:A)</f>
        <v>45534</v>
      </c>
      <c r="X581" s="78">
        <f>IF(INDEX(Table1[TANGGAL GUDANG_H],A:A)="","",INDEX(Table1[TANGGAL GUDANG_H],A:A))</f>
        <v>45533</v>
      </c>
      <c r="Y581" s="78">
        <f>INDEX(Table1[TANGGAL UPDATE_H],A:A)</f>
        <v>45535</v>
      </c>
      <c r="Z581" s="74" t="str">
        <f>INDEX(Table1[KOMENTAR_H],A:A)</f>
        <v/>
      </c>
      <c r="AA581" s="74"/>
      <c r="AB581" s="74">
        <f>IF(Table4[[#This Row],[DISKON]]="",Table4[[#This Row],[HARGA]],Table4[[#This Row],[HARGA]]*Table4[[#This Row],[DISKON]])</f>
        <v>14583.333333333334</v>
      </c>
      <c r="AC581" s="74">
        <f>Table4[[#This Row],[TATAL DISKON]]*Table4[[#This Row],[JUMLAH]]</f>
        <v>525000</v>
      </c>
      <c r="AD581" s="74" t="str">
        <f>CONCATENATE(Table4[[#This Row],[SALES_C]],Table4[[#This Row],[NOTA TOKO]])</f>
        <v>G3530</v>
      </c>
      <c r="AE581" s="74">
        <f>INDEX(Table1[I],'4'!A:A)</f>
        <v>0</v>
      </c>
      <c r="AF581" s="74" t="e">
        <f>IF(Table4[[#This Row],[Column2]]="","",MATCH(Table4[[#This Row],[Column2]],AM:AM,0))</f>
        <v>#N/A</v>
      </c>
      <c r="AG581" s="74" t="str">
        <f>CONCATENATE(Table4[[#This Row],[TOKO-KOTA]],"_",Table4[[#This Row],[NAMA BARANG]])</f>
        <v>SISWA CEMERLANG-KLATEN_POST IT WALITO WLT-8890A</v>
      </c>
      <c r="AH581" s="74" t="str">
        <f>CONCATENATE(Table4[[#This Row],[CONCAT_TOKO KOTA + NAMA BARANG]],"_",Table4[[#This Row],[HARGA_C]])</f>
        <v>SISWA CEMERLANG-KLATEN_POST IT WALITO WLT-8890A_14583.3333333333</v>
      </c>
      <c r="AI581" s="74"/>
      <c r="AK581" s="9">
        <v>2910</v>
      </c>
      <c r="AL581" s="8" t="s">
        <v>8476</v>
      </c>
      <c r="AM581" t="str">
        <f t="shared" si="9"/>
        <v>H2910</v>
      </c>
      <c r="AN581" t="e">
        <f>IF(Table10[[#This Row],[Column3]]="","",MATCH(Table10[[#This Row],[Column3]],AD:AD,0))</f>
        <v>#N/A</v>
      </c>
    </row>
    <row r="582" spans="1:40" ht="13.5" thickBot="1">
      <c r="A582" s="73">
        <v>659</v>
      </c>
      <c r="C582" s="74">
        <f>ROW()</f>
        <v>582</v>
      </c>
      <c r="D582" s="74">
        <f>INDEX(Table1[ROWID],A:A)</f>
        <v>654</v>
      </c>
      <c r="E582" s="74">
        <f>INDEX(Table1[//DBS],A:A)</f>
        <v>2564</v>
      </c>
      <c r="F582" s="74">
        <f>INDEX(Table1[HARGA_CONV],A:A)</f>
        <v>106000</v>
      </c>
      <c r="G582" s="74" t="str">
        <f>IF(INDEX(Table1[SALES_H],Table4[[#This Row],[ROWID]])=0,"",INDEX(Table1[SALES_H],Table4[[#This Row],[ROWID]]))</f>
        <v>G</v>
      </c>
      <c r="H582" s="74" t="str">
        <f>IF(Table4[[#This Row],[SALES]]="","",INDEX(SALES_DICT[2],MATCH(Table4[[#This Row],[SALES]],SALES_DICT[1],0)))</f>
        <v>G</v>
      </c>
      <c r="I582" s="75" t="str">
        <f>IF(INDEX(Table1[DISKON],A:A)=0,"",INDEX(Table1[DISKON],A:A))</f>
        <v/>
      </c>
      <c r="J582" s="75" t="str">
        <f>IF(INDEX(Table1[DISKON NOTA],A:A)=0,"",INDEX(Table1[DISKON NOTA],A:A))</f>
        <v/>
      </c>
      <c r="K582" s="7">
        <f>INDEX(Table1[ISI_CONV],A:A)</f>
        <v>1</v>
      </c>
      <c r="L582" s="76">
        <f>INDEX(Table1[NOTA TOKO],Table4[[#This Row],[ROWID]])</f>
        <v>3530</v>
      </c>
      <c r="M582" s="74" t="str">
        <f>Table4[[#This Row],[SALES DICT]]</f>
        <v>G</v>
      </c>
      <c r="N582" s="74" t="str">
        <f>INDEX(Table1[TOKO-KOTA_H],A:A)</f>
        <v>SISWA CEMERLANG-KLATEN</v>
      </c>
      <c r="O582" s="74" t="str">
        <f>IF(INDEX(Table1[KODE BARANG],A:A)=0,"",INDEX(Table1[KODE BARANG],A:A))</f>
        <v>PEN-KY62</v>
      </c>
      <c r="P582" s="74" t="str">
        <f>INDEX(Table1[NAMA BARANG],A:A)</f>
        <v>PENSIL 2B KAYAGI KY-PF 3058</v>
      </c>
      <c r="Q582" s="74" t="str">
        <f>INDEX(Table1[ADA DI DAFTAR STOCK?],A:A)</f>
        <v>ADA</v>
      </c>
      <c r="R582" s="71" t="str">
        <f>SUBSTITUTE(_xlfn.NUMBERVALUE(Table4[[#This Row],[JUMLAH]],",","."),",",".")</f>
        <v>1</v>
      </c>
      <c r="S582" s="74" t="str">
        <f>INDEX(Table1[SATUAN_CONV],A:A)</f>
        <v>GRS</v>
      </c>
      <c r="T582" s="10" t="str">
        <f>SUBSTITUTE(_xlfn.NUMBERVALUE(Table4[[#This Row],[HARGA]],",","."),",",".")</f>
        <v>106000</v>
      </c>
      <c r="U582" s="12" t="str">
        <f>SUBSTITUTE(Table4[[#This Row],[DISKON]],",",".")</f>
        <v/>
      </c>
      <c r="V582" s="77" t="str">
        <f>SUBSTITUTE(Table4[[#This Row],[DISKON NOTA]],",",".")</f>
        <v/>
      </c>
      <c r="W582" s="78">
        <f>INDEX(Table1[TANGGAL NOTA_H],A:A)</f>
        <v>45534</v>
      </c>
      <c r="X582" s="78">
        <f>IF(INDEX(Table1[TANGGAL GUDANG_H],A:A)="","",INDEX(Table1[TANGGAL GUDANG_H],A:A))</f>
        <v>45533</v>
      </c>
      <c r="Y582" s="78">
        <f>INDEX(Table1[TANGGAL UPDATE_H],A:A)</f>
        <v>45535</v>
      </c>
      <c r="Z582" s="74" t="str">
        <f>INDEX(Table1[KOMENTAR_H],A:A)</f>
        <v/>
      </c>
      <c r="AA582" s="74"/>
      <c r="AB582" s="74">
        <f>IF(Table4[[#This Row],[DISKON]]="",Table4[[#This Row],[HARGA]],Table4[[#This Row],[HARGA]]*Table4[[#This Row],[DISKON]])</f>
        <v>106000</v>
      </c>
      <c r="AC582" s="74">
        <f>Table4[[#This Row],[TATAL DISKON]]*Table4[[#This Row],[JUMLAH]]</f>
        <v>106000</v>
      </c>
      <c r="AD582" s="74" t="str">
        <f>CONCATENATE(Table4[[#This Row],[SALES_C]],Table4[[#This Row],[NOTA TOKO]])</f>
        <v>G3530</v>
      </c>
      <c r="AE582" s="74">
        <f>INDEX(Table1[I],'4'!A:A)</f>
        <v>0</v>
      </c>
      <c r="AF582" s="74" t="e">
        <f>IF(Table4[[#This Row],[Column2]]="","",MATCH(Table4[[#This Row],[Column2]],AM:AM,0))</f>
        <v>#N/A</v>
      </c>
      <c r="AG582" s="74" t="str">
        <f>CONCATENATE(Table4[[#This Row],[TOKO-KOTA]],"_",Table4[[#This Row],[NAMA BARANG]])</f>
        <v>SISWA CEMERLANG-KLATEN_PENSIL 2B KAYAGI KY-PF 3058</v>
      </c>
      <c r="AH582" s="74" t="str">
        <f>CONCATENATE(Table4[[#This Row],[CONCAT_TOKO KOTA + NAMA BARANG]],"_",Table4[[#This Row],[HARGA_C]])</f>
        <v>SISWA CEMERLANG-KLATEN_PENSIL 2B KAYAGI KY-PF 3058_106000</v>
      </c>
      <c r="AI582" s="74"/>
      <c r="AK582" s="9">
        <v>2910</v>
      </c>
      <c r="AL582" s="8" t="s">
        <v>8476</v>
      </c>
      <c r="AM582" t="str">
        <f t="shared" si="9"/>
        <v>H2910</v>
      </c>
      <c r="AN582" t="e">
        <f>IF(Table10[[#This Row],[Column3]]="","",MATCH(Table10[[#This Row],[Column3]],AD:AD,0))</f>
        <v>#N/A</v>
      </c>
    </row>
    <row r="583" spans="1:40" ht="13.5" thickBot="1">
      <c r="A583" s="73">
        <v>660</v>
      </c>
      <c r="C583" s="74">
        <f>ROW()</f>
        <v>583</v>
      </c>
      <c r="D583" s="74">
        <f>INDEX(Table1[ROWID],A:A)</f>
        <v>654</v>
      </c>
      <c r="E583" s="74">
        <f>INDEX(Table1[//DBS],A:A)</f>
        <v>846</v>
      </c>
      <c r="F583" s="74">
        <f>INDEX(Table1[HARGA_CONV],A:A)</f>
        <v>14500</v>
      </c>
      <c r="G583" s="74" t="str">
        <f>IF(INDEX(Table1[SALES_H],Table4[[#This Row],[ROWID]])=0,"",INDEX(Table1[SALES_H],Table4[[#This Row],[ROWID]]))</f>
        <v>G</v>
      </c>
      <c r="H583" s="74" t="str">
        <f>IF(Table4[[#This Row],[SALES]]="","",INDEX(SALES_DICT[2],MATCH(Table4[[#This Row],[SALES]],SALES_DICT[1],0)))</f>
        <v>G</v>
      </c>
      <c r="I583" s="75" t="str">
        <f>IF(INDEX(Table1[DISKON],A:A)=0,"",INDEX(Table1[DISKON],A:A))</f>
        <v/>
      </c>
      <c r="J583" s="75" t="str">
        <f>IF(INDEX(Table1[DISKON NOTA],A:A)=0,"",INDEX(Table1[DISKON NOTA],A:A))</f>
        <v/>
      </c>
      <c r="K583" s="7">
        <f>INDEX(Table1[ISI_CONV],A:A)</f>
        <v>24</v>
      </c>
      <c r="L583" s="76">
        <f>INDEX(Table1[NOTA TOKO],Table4[[#This Row],[ROWID]])</f>
        <v>3530</v>
      </c>
      <c r="M583" s="74" t="str">
        <f>Table4[[#This Row],[SALES DICT]]</f>
        <v>G</v>
      </c>
      <c r="N583" s="74" t="str">
        <f>INDEX(Table1[TOKO-KOTA_H],A:A)</f>
        <v>SISWA CEMERLANG-KLATEN</v>
      </c>
      <c r="O583" s="74" t="str">
        <f>IF(INDEX(Table1[KODE BARANG],A:A)=0,"",INDEX(Table1[KODE BARANG],A:A))</f>
        <v>CAT-VO26</v>
      </c>
      <c r="P583" s="74" t="str">
        <f>INDEX(Table1[NAMA BARANG],A:A)</f>
        <v>WATER COLOUR V-TRO</v>
      </c>
      <c r="Q583" s="74" t="str">
        <f>INDEX(Table1[ADA DI DAFTAR STOCK?],A:A)</f>
        <v>ADA</v>
      </c>
      <c r="R583" s="71" t="str">
        <f>SUBSTITUTE(_xlfn.NUMBERVALUE(Table4[[#This Row],[JUMLAH]],",","."),",",".")</f>
        <v>24</v>
      </c>
      <c r="S583" s="74" t="str">
        <f>INDEX(Table1[SATUAN_CONV],A:A)</f>
        <v>PCS</v>
      </c>
      <c r="T583" s="10" t="str">
        <f>SUBSTITUTE(_xlfn.NUMBERVALUE(Table4[[#This Row],[HARGA]],",","."),",",".")</f>
        <v>14500</v>
      </c>
      <c r="U583" s="12" t="str">
        <f>SUBSTITUTE(Table4[[#This Row],[DISKON]],",",".")</f>
        <v/>
      </c>
      <c r="V583" s="77" t="str">
        <f>SUBSTITUTE(Table4[[#This Row],[DISKON NOTA]],",",".")</f>
        <v/>
      </c>
      <c r="W583" s="78">
        <f>INDEX(Table1[TANGGAL NOTA_H],A:A)</f>
        <v>45534</v>
      </c>
      <c r="X583" s="78">
        <f>IF(INDEX(Table1[TANGGAL GUDANG_H],A:A)="","",INDEX(Table1[TANGGAL GUDANG_H],A:A))</f>
        <v>45533</v>
      </c>
      <c r="Y583" s="78">
        <f>INDEX(Table1[TANGGAL UPDATE_H],A:A)</f>
        <v>45535</v>
      </c>
      <c r="Z583" s="74" t="str">
        <f>INDEX(Table1[KOMENTAR_H],A:A)</f>
        <v/>
      </c>
      <c r="AA583" s="74"/>
      <c r="AB583" s="74">
        <f>IF(Table4[[#This Row],[DISKON]]="",Table4[[#This Row],[HARGA]],Table4[[#This Row],[HARGA]]*Table4[[#This Row],[DISKON]])</f>
        <v>14500</v>
      </c>
      <c r="AC583" s="74">
        <f>Table4[[#This Row],[TATAL DISKON]]*Table4[[#This Row],[JUMLAH]]</f>
        <v>348000</v>
      </c>
      <c r="AD583" s="74" t="str">
        <f>CONCATENATE(Table4[[#This Row],[SALES_C]],Table4[[#This Row],[NOTA TOKO]])</f>
        <v>G3530</v>
      </c>
      <c r="AE583" s="74">
        <f>INDEX(Table1[I],'4'!A:A)</f>
        <v>0</v>
      </c>
      <c r="AF583" s="74" t="e">
        <f>IF(Table4[[#This Row],[Column2]]="","",MATCH(Table4[[#This Row],[Column2]],AM:AM,0))</f>
        <v>#N/A</v>
      </c>
      <c r="AG583" s="74" t="str">
        <f>CONCATENATE(Table4[[#This Row],[TOKO-KOTA]],"_",Table4[[#This Row],[NAMA BARANG]])</f>
        <v>SISWA CEMERLANG-KLATEN_WATER COLOUR V-TRO</v>
      </c>
      <c r="AH583" s="74" t="str">
        <f>CONCATENATE(Table4[[#This Row],[CONCAT_TOKO KOTA + NAMA BARANG]],"_",Table4[[#This Row],[HARGA_C]])</f>
        <v>SISWA CEMERLANG-KLATEN_WATER COLOUR V-TRO_14500</v>
      </c>
      <c r="AI583" s="74"/>
      <c r="AK583" s="9">
        <v>2910</v>
      </c>
      <c r="AL583" s="8" t="s">
        <v>8476</v>
      </c>
      <c r="AM583" t="str">
        <f t="shared" si="9"/>
        <v>H2910</v>
      </c>
      <c r="AN583" t="e">
        <f>IF(Table10[[#This Row],[Column3]]="","",MATCH(Table10[[#This Row],[Column3]],AD:AD,0))</f>
        <v>#N/A</v>
      </c>
    </row>
    <row r="584" spans="1:40" ht="13.5" thickBot="1">
      <c r="A584" s="73">
        <v>661</v>
      </c>
      <c r="C584" s="74">
        <f>ROW()</f>
        <v>584</v>
      </c>
      <c r="D584" s="74">
        <f>INDEX(Table1[ROWID],A:A)</f>
        <v>654</v>
      </c>
      <c r="E584" s="74">
        <f>INDEX(Table1[//DBS],A:A)</f>
        <v>3277</v>
      </c>
      <c r="F584" s="74">
        <f>INDEX(Table1[HARGA_CONV],A:A)</f>
        <v>110000</v>
      </c>
      <c r="G584" s="74" t="str">
        <f>IF(INDEX(Table1[SALES_H],Table4[[#This Row],[ROWID]])=0,"",INDEX(Table1[SALES_H],Table4[[#This Row],[ROWID]]))</f>
        <v>G</v>
      </c>
      <c r="H584" s="74" t="str">
        <f>IF(Table4[[#This Row],[SALES]]="","",INDEX(SALES_DICT[2],MATCH(Table4[[#This Row],[SALES]],SALES_DICT[1],0)))</f>
        <v>G</v>
      </c>
      <c r="I584" s="75" t="str">
        <f>IF(INDEX(Table1[DISKON],A:A)=0,"",INDEX(Table1[DISKON],A:A))</f>
        <v/>
      </c>
      <c r="J584" s="75" t="str">
        <f>IF(INDEX(Table1[DISKON NOTA],A:A)=0,"",INDEX(Table1[DISKON NOTA],A:A))</f>
        <v/>
      </c>
      <c r="K584" s="7">
        <f>INDEX(Table1[ISI_CONV],A:A)</f>
        <v>2</v>
      </c>
      <c r="L584" s="76">
        <f>INDEX(Table1[NOTA TOKO],Table4[[#This Row],[ROWID]])</f>
        <v>3530</v>
      </c>
      <c r="M584" s="74" t="str">
        <f>Table4[[#This Row],[SALES DICT]]</f>
        <v>G</v>
      </c>
      <c r="N584" s="74" t="str">
        <f>INDEX(Table1[TOKO-KOTA_H],A:A)</f>
        <v>SISWA CEMERLANG-KLATEN</v>
      </c>
      <c r="O584" s="74" t="str">
        <f>IF(INDEX(Table1[KODE BARANG],A:A)=0,"",INDEX(Table1[KODE BARANG],A:A))</f>
        <v>TIP-IM60</v>
      </c>
      <c r="P584" s="74" t="str">
        <f>INDEX(Table1[NAMA BARANG],A:A)</f>
        <v>TIPEX KERTAS NO. 8587</v>
      </c>
      <c r="Q584" s="74" t="str">
        <f>INDEX(Table1[ADA DI DAFTAR STOCK?],A:A)</f>
        <v>ADA</v>
      </c>
      <c r="R584" s="71" t="str">
        <f>SUBSTITUTE(_xlfn.NUMBERVALUE(Table4[[#This Row],[JUMLAH]],",","."),",",".")</f>
        <v>2</v>
      </c>
      <c r="S584" s="74" t="str">
        <f>INDEX(Table1[SATUAN_CONV],A:A)</f>
        <v>LSN</v>
      </c>
      <c r="T584" s="10" t="str">
        <f>SUBSTITUTE(_xlfn.NUMBERVALUE(Table4[[#This Row],[HARGA]],",","."),",",".")</f>
        <v>110000</v>
      </c>
      <c r="U584" s="12" t="str">
        <f>SUBSTITUTE(Table4[[#This Row],[DISKON]],",",".")</f>
        <v/>
      </c>
      <c r="V584" s="77" t="str">
        <f>SUBSTITUTE(Table4[[#This Row],[DISKON NOTA]],",",".")</f>
        <v/>
      </c>
      <c r="W584" s="78">
        <f>INDEX(Table1[TANGGAL NOTA_H],A:A)</f>
        <v>45534</v>
      </c>
      <c r="X584" s="78">
        <f>IF(INDEX(Table1[TANGGAL GUDANG_H],A:A)="","",INDEX(Table1[TANGGAL GUDANG_H],A:A))</f>
        <v>45533</v>
      </c>
      <c r="Y584" s="78">
        <f>INDEX(Table1[TANGGAL UPDATE_H],A:A)</f>
        <v>45535</v>
      </c>
      <c r="Z584" s="74" t="str">
        <f>INDEX(Table1[KOMENTAR_H],A:A)</f>
        <v/>
      </c>
      <c r="AA584" s="74"/>
      <c r="AB584" s="74">
        <f>IF(Table4[[#This Row],[DISKON]]="",Table4[[#This Row],[HARGA]],Table4[[#This Row],[HARGA]]*Table4[[#This Row],[DISKON]])</f>
        <v>110000</v>
      </c>
      <c r="AC584" s="74">
        <f>Table4[[#This Row],[TATAL DISKON]]*Table4[[#This Row],[JUMLAH]]</f>
        <v>220000</v>
      </c>
      <c r="AD584" s="74" t="str">
        <f>CONCATENATE(Table4[[#This Row],[SALES_C]],Table4[[#This Row],[NOTA TOKO]])</f>
        <v>G3530</v>
      </c>
      <c r="AE584" s="74">
        <f>INDEX(Table1[I],'4'!A:A)</f>
        <v>0</v>
      </c>
      <c r="AF584" s="74" t="e">
        <f>IF(Table4[[#This Row],[Column2]]="","",MATCH(Table4[[#This Row],[Column2]],AM:AM,0))</f>
        <v>#N/A</v>
      </c>
      <c r="AG584" s="74" t="str">
        <f>CONCATENATE(Table4[[#This Row],[TOKO-KOTA]],"_",Table4[[#This Row],[NAMA BARANG]])</f>
        <v>SISWA CEMERLANG-KLATEN_TIPEX KERTAS NO. 8587</v>
      </c>
      <c r="AH584" s="74" t="str">
        <f>CONCATENATE(Table4[[#This Row],[CONCAT_TOKO KOTA + NAMA BARANG]],"_",Table4[[#This Row],[HARGA_C]])</f>
        <v>SISWA CEMERLANG-KLATEN_TIPEX KERTAS NO. 8587_110000</v>
      </c>
      <c r="AI584" s="74"/>
      <c r="AK584" s="9">
        <v>2910</v>
      </c>
      <c r="AL584" s="8" t="s">
        <v>8476</v>
      </c>
      <c r="AM584" t="str">
        <f t="shared" si="9"/>
        <v>H2910</v>
      </c>
      <c r="AN584" t="e">
        <f>IF(Table10[[#This Row],[Column3]]="","",MATCH(Table10[[#This Row],[Column3]],AD:AD,0))</f>
        <v>#N/A</v>
      </c>
    </row>
    <row r="585" spans="1:40" ht="13.5" thickBot="1">
      <c r="A585" s="73">
        <v>662</v>
      </c>
      <c r="C585" s="74">
        <f>ROW()</f>
        <v>585</v>
      </c>
      <c r="D585" s="74">
        <f>INDEX(Table1[ROWID],A:A)</f>
        <v>654</v>
      </c>
      <c r="E585" s="74">
        <f>INDEX(Table1[//DBS],A:A)</f>
        <v>3276</v>
      </c>
      <c r="F585" s="74">
        <f>INDEX(Table1[HARGA_CONV],A:A)</f>
        <v>110000</v>
      </c>
      <c r="G585" s="74" t="str">
        <f>IF(INDEX(Table1[SALES_H],Table4[[#This Row],[ROWID]])=0,"",INDEX(Table1[SALES_H],Table4[[#This Row],[ROWID]]))</f>
        <v>G</v>
      </c>
      <c r="H585" s="74" t="str">
        <f>IF(Table4[[#This Row],[SALES]]="","",INDEX(SALES_DICT[2],MATCH(Table4[[#This Row],[SALES]],SALES_DICT[1],0)))</f>
        <v>G</v>
      </c>
      <c r="I585" s="75" t="str">
        <f>IF(INDEX(Table1[DISKON],A:A)=0,"",INDEX(Table1[DISKON],A:A))</f>
        <v/>
      </c>
      <c r="J585" s="75" t="str">
        <f>IF(INDEX(Table1[DISKON NOTA],A:A)=0,"",INDEX(Table1[DISKON NOTA],A:A))</f>
        <v/>
      </c>
      <c r="K585" s="7">
        <f>INDEX(Table1[ISI_CONV],A:A)</f>
        <v>2</v>
      </c>
      <c r="L585" s="76">
        <f>INDEX(Table1[NOTA TOKO],Table4[[#This Row],[ROWID]])</f>
        <v>3530</v>
      </c>
      <c r="M585" s="74" t="str">
        <f>Table4[[#This Row],[SALES DICT]]</f>
        <v>G</v>
      </c>
      <c r="N585" s="74" t="str">
        <f>INDEX(Table1[TOKO-KOTA_H],A:A)</f>
        <v>SISWA CEMERLANG-KLATEN</v>
      </c>
      <c r="O585" s="74" t="str">
        <f>IF(INDEX(Table1[KODE BARANG],A:A)=0,"",INDEX(Table1[KODE BARANG],A:A))</f>
        <v>TIP-IM59</v>
      </c>
      <c r="P585" s="74" t="str">
        <f>INDEX(Table1[NAMA BARANG],A:A)</f>
        <v>TIPEX KERTAS NO. 8575</v>
      </c>
      <c r="Q585" s="74" t="str">
        <f>INDEX(Table1[ADA DI DAFTAR STOCK?],A:A)</f>
        <v>ADA</v>
      </c>
      <c r="R585" s="71" t="str">
        <f>SUBSTITUTE(_xlfn.NUMBERVALUE(Table4[[#This Row],[JUMLAH]],",","."),",",".")</f>
        <v>2</v>
      </c>
      <c r="S585" s="74" t="str">
        <f>INDEX(Table1[SATUAN_CONV],A:A)</f>
        <v>LSN</v>
      </c>
      <c r="T585" s="10" t="str">
        <f>SUBSTITUTE(_xlfn.NUMBERVALUE(Table4[[#This Row],[HARGA]],",","."),",",".")</f>
        <v>110000</v>
      </c>
      <c r="U585" s="12" t="str">
        <f>SUBSTITUTE(Table4[[#This Row],[DISKON]],",",".")</f>
        <v/>
      </c>
      <c r="V585" s="77" t="str">
        <f>SUBSTITUTE(Table4[[#This Row],[DISKON NOTA]],",",".")</f>
        <v/>
      </c>
      <c r="W585" s="78">
        <f>INDEX(Table1[TANGGAL NOTA_H],A:A)</f>
        <v>45534</v>
      </c>
      <c r="X585" s="78">
        <f>IF(INDEX(Table1[TANGGAL GUDANG_H],A:A)="","",INDEX(Table1[TANGGAL GUDANG_H],A:A))</f>
        <v>45533</v>
      </c>
      <c r="Y585" s="78">
        <f>INDEX(Table1[TANGGAL UPDATE_H],A:A)</f>
        <v>45535</v>
      </c>
      <c r="Z585" s="74" t="str">
        <f>INDEX(Table1[KOMENTAR_H],A:A)</f>
        <v/>
      </c>
      <c r="AA585" s="74"/>
      <c r="AB585" s="74">
        <f>IF(Table4[[#This Row],[DISKON]]="",Table4[[#This Row],[HARGA]],Table4[[#This Row],[HARGA]]*Table4[[#This Row],[DISKON]])</f>
        <v>110000</v>
      </c>
      <c r="AC585" s="74">
        <f>Table4[[#This Row],[TATAL DISKON]]*Table4[[#This Row],[JUMLAH]]</f>
        <v>220000</v>
      </c>
      <c r="AD585" s="74" t="str">
        <f>CONCATENATE(Table4[[#This Row],[SALES_C]],Table4[[#This Row],[NOTA TOKO]])</f>
        <v>G3530</v>
      </c>
      <c r="AE585" s="74">
        <f>INDEX(Table1[I],'4'!A:A)</f>
        <v>0</v>
      </c>
      <c r="AF585" s="74" t="e">
        <f>IF(Table4[[#This Row],[Column2]]="","",MATCH(Table4[[#This Row],[Column2]],AM:AM,0))</f>
        <v>#N/A</v>
      </c>
      <c r="AG585" s="74" t="str">
        <f>CONCATENATE(Table4[[#This Row],[TOKO-KOTA]],"_",Table4[[#This Row],[NAMA BARANG]])</f>
        <v>SISWA CEMERLANG-KLATEN_TIPEX KERTAS NO. 8575</v>
      </c>
      <c r="AH585" s="74" t="str">
        <f>CONCATENATE(Table4[[#This Row],[CONCAT_TOKO KOTA + NAMA BARANG]],"_",Table4[[#This Row],[HARGA_C]])</f>
        <v>SISWA CEMERLANG-KLATEN_TIPEX KERTAS NO. 8575_110000</v>
      </c>
      <c r="AI585" s="74"/>
      <c r="AK585" s="9">
        <v>2910</v>
      </c>
      <c r="AL585" s="8" t="s">
        <v>8476</v>
      </c>
      <c r="AM585" t="str">
        <f t="shared" si="9"/>
        <v>H2910</v>
      </c>
      <c r="AN585" t="e">
        <f>IF(Table10[[#This Row],[Column3]]="","",MATCH(Table10[[#This Row],[Column3]],AD:AD,0))</f>
        <v>#N/A</v>
      </c>
    </row>
    <row r="586" spans="1:40" ht="13.5" thickBot="1">
      <c r="A586" s="73">
        <v>663</v>
      </c>
      <c r="C586" s="74">
        <f>ROW()</f>
        <v>586</v>
      </c>
      <c r="D586" s="74">
        <f>INDEX(Table1[ROWID],A:A)</f>
        <v>654</v>
      </c>
      <c r="E586" s="74">
        <f>INDEX(Table1[//DBS],A:A)</f>
        <v>3278</v>
      </c>
      <c r="F586" s="74">
        <f>INDEX(Table1[HARGA_CONV],A:A)</f>
        <v>110000</v>
      </c>
      <c r="G586" s="74" t="str">
        <f>IF(INDEX(Table1[SALES_H],Table4[[#This Row],[ROWID]])=0,"",INDEX(Table1[SALES_H],Table4[[#This Row],[ROWID]]))</f>
        <v>G</v>
      </c>
      <c r="H586" s="74" t="str">
        <f>IF(Table4[[#This Row],[SALES]]="","",INDEX(SALES_DICT[2],MATCH(Table4[[#This Row],[SALES]],SALES_DICT[1],0)))</f>
        <v>G</v>
      </c>
      <c r="I586" s="75" t="str">
        <f>IF(INDEX(Table1[DISKON],A:A)=0,"",INDEX(Table1[DISKON],A:A))</f>
        <v/>
      </c>
      <c r="J586" s="75" t="str">
        <f>IF(INDEX(Table1[DISKON NOTA],A:A)=0,"",INDEX(Table1[DISKON NOTA],A:A))</f>
        <v/>
      </c>
      <c r="K586" s="7">
        <f>INDEX(Table1[ISI_CONV],A:A)</f>
        <v>2</v>
      </c>
      <c r="L586" s="76">
        <f>INDEX(Table1[NOTA TOKO],Table4[[#This Row],[ROWID]])</f>
        <v>3530</v>
      </c>
      <c r="M586" s="74" t="str">
        <f>Table4[[#This Row],[SALES DICT]]</f>
        <v>G</v>
      </c>
      <c r="N586" s="74" t="str">
        <f>INDEX(Table1[TOKO-KOTA_H],A:A)</f>
        <v>SISWA CEMERLANG-KLATEN</v>
      </c>
      <c r="O586" s="74" t="str">
        <f>IF(INDEX(Table1[KODE BARANG],A:A)=0,"",INDEX(Table1[KODE BARANG],A:A))</f>
        <v>TIP-IM61</v>
      </c>
      <c r="P586" s="74" t="str">
        <f>INDEX(Table1[NAMA BARANG],A:A)</f>
        <v>TIPEX KERTAS NO. 8588</v>
      </c>
      <c r="Q586" s="74" t="str">
        <f>INDEX(Table1[ADA DI DAFTAR STOCK?],A:A)</f>
        <v>ADA</v>
      </c>
      <c r="R586" s="71" t="str">
        <f>SUBSTITUTE(_xlfn.NUMBERVALUE(Table4[[#This Row],[JUMLAH]],",","."),",",".")</f>
        <v>2</v>
      </c>
      <c r="S586" s="74" t="str">
        <f>INDEX(Table1[SATUAN_CONV],A:A)</f>
        <v>LSN</v>
      </c>
      <c r="T586" s="10" t="str">
        <f>SUBSTITUTE(_xlfn.NUMBERVALUE(Table4[[#This Row],[HARGA]],",","."),",",".")</f>
        <v>110000</v>
      </c>
      <c r="U586" s="12" t="str">
        <f>SUBSTITUTE(Table4[[#This Row],[DISKON]],",",".")</f>
        <v/>
      </c>
      <c r="V586" s="77" t="str">
        <f>SUBSTITUTE(Table4[[#This Row],[DISKON NOTA]],",",".")</f>
        <v/>
      </c>
      <c r="W586" s="78">
        <f>INDEX(Table1[TANGGAL NOTA_H],A:A)</f>
        <v>45534</v>
      </c>
      <c r="X586" s="78">
        <f>IF(INDEX(Table1[TANGGAL GUDANG_H],A:A)="","",INDEX(Table1[TANGGAL GUDANG_H],A:A))</f>
        <v>45533</v>
      </c>
      <c r="Y586" s="78">
        <f>INDEX(Table1[TANGGAL UPDATE_H],A:A)</f>
        <v>45535</v>
      </c>
      <c r="Z586" s="74" t="str">
        <f>INDEX(Table1[KOMENTAR_H],A:A)</f>
        <v/>
      </c>
      <c r="AA586" s="74"/>
      <c r="AB586" s="74">
        <f>IF(Table4[[#This Row],[DISKON]]="",Table4[[#This Row],[HARGA]],Table4[[#This Row],[HARGA]]*Table4[[#This Row],[DISKON]])</f>
        <v>110000</v>
      </c>
      <c r="AC586" s="74">
        <f>Table4[[#This Row],[TATAL DISKON]]*Table4[[#This Row],[JUMLAH]]</f>
        <v>220000</v>
      </c>
      <c r="AD586" s="74" t="str">
        <f>CONCATENATE(Table4[[#This Row],[SALES_C]],Table4[[#This Row],[NOTA TOKO]])</f>
        <v>G3530</v>
      </c>
      <c r="AE586" s="74">
        <f>INDEX(Table1[I],'4'!A:A)</f>
        <v>0</v>
      </c>
      <c r="AF586" s="74" t="e">
        <f>IF(Table4[[#This Row],[Column2]]="","",MATCH(Table4[[#This Row],[Column2]],AM:AM,0))</f>
        <v>#N/A</v>
      </c>
      <c r="AG586" s="74" t="str">
        <f>CONCATENATE(Table4[[#This Row],[TOKO-KOTA]],"_",Table4[[#This Row],[NAMA BARANG]])</f>
        <v>SISWA CEMERLANG-KLATEN_TIPEX KERTAS NO. 8588</v>
      </c>
      <c r="AH586" s="74" t="str">
        <f>CONCATENATE(Table4[[#This Row],[CONCAT_TOKO KOTA + NAMA BARANG]],"_",Table4[[#This Row],[HARGA_C]])</f>
        <v>SISWA CEMERLANG-KLATEN_TIPEX KERTAS NO. 8588_110000</v>
      </c>
      <c r="AI586" s="74"/>
      <c r="AK586" s="9">
        <v>2910</v>
      </c>
      <c r="AL586" s="8" t="s">
        <v>8476</v>
      </c>
      <c r="AM586" t="str">
        <f t="shared" si="9"/>
        <v>H2910</v>
      </c>
      <c r="AN586" t="e">
        <f>IF(Table10[[#This Row],[Column3]]="","",MATCH(Table10[[#This Row],[Column3]],AD:AD,0))</f>
        <v>#N/A</v>
      </c>
    </row>
    <row r="587" spans="1:40" ht="13.5" thickBot="1">
      <c r="A587" s="73">
        <v>664</v>
      </c>
      <c r="C587" s="74">
        <f>ROW()</f>
        <v>587</v>
      </c>
      <c r="D587" s="74">
        <f>INDEX(Table1[ROWID],A:A)</f>
        <v>654</v>
      </c>
      <c r="E587" s="74">
        <f>INDEX(Table1[//DBS],A:A)</f>
        <v>3274</v>
      </c>
      <c r="F587" s="74">
        <f>INDEX(Table1[HARGA_CONV],A:A)</f>
        <v>110000</v>
      </c>
      <c r="G587" s="74" t="str">
        <f>IF(INDEX(Table1[SALES_H],Table4[[#This Row],[ROWID]])=0,"",INDEX(Table1[SALES_H],Table4[[#This Row],[ROWID]]))</f>
        <v>G</v>
      </c>
      <c r="H587" s="74" t="str">
        <f>IF(Table4[[#This Row],[SALES]]="","",INDEX(SALES_DICT[2],MATCH(Table4[[#This Row],[SALES]],SALES_DICT[1],0)))</f>
        <v>G</v>
      </c>
      <c r="I587" s="75" t="str">
        <f>IF(INDEX(Table1[DISKON],A:A)=0,"",INDEX(Table1[DISKON],A:A))</f>
        <v/>
      </c>
      <c r="J587" s="75" t="str">
        <f>IF(INDEX(Table1[DISKON NOTA],A:A)=0,"",INDEX(Table1[DISKON NOTA],A:A))</f>
        <v/>
      </c>
      <c r="K587" s="7">
        <f>INDEX(Table1[ISI_CONV],A:A)</f>
        <v>2</v>
      </c>
      <c r="L587" s="76">
        <f>INDEX(Table1[NOTA TOKO],Table4[[#This Row],[ROWID]])</f>
        <v>3530</v>
      </c>
      <c r="M587" s="74" t="str">
        <f>Table4[[#This Row],[SALES DICT]]</f>
        <v>G</v>
      </c>
      <c r="N587" s="74" t="str">
        <f>INDEX(Table1[TOKO-KOTA_H],A:A)</f>
        <v>SISWA CEMERLANG-KLATEN</v>
      </c>
      <c r="O587" s="74" t="str">
        <f>IF(INDEX(Table1[KODE BARANG],A:A)=0,"",INDEX(Table1[KODE BARANG],A:A))</f>
        <v>TIP-IM57</v>
      </c>
      <c r="P587" s="74" t="str">
        <f>INDEX(Table1[NAMA BARANG],A:A)</f>
        <v>TIPEX KERTAS NO. 8545</v>
      </c>
      <c r="Q587" s="74" t="str">
        <f>INDEX(Table1[ADA DI DAFTAR STOCK?],A:A)</f>
        <v>ADA</v>
      </c>
      <c r="R587" s="71" t="str">
        <f>SUBSTITUTE(_xlfn.NUMBERVALUE(Table4[[#This Row],[JUMLAH]],",","."),",",".")</f>
        <v>2</v>
      </c>
      <c r="S587" s="74" t="str">
        <f>INDEX(Table1[SATUAN_CONV],A:A)</f>
        <v>LSN</v>
      </c>
      <c r="T587" s="10" t="str">
        <f>SUBSTITUTE(_xlfn.NUMBERVALUE(Table4[[#This Row],[HARGA]],",","."),",",".")</f>
        <v>110000</v>
      </c>
      <c r="U587" s="12" t="str">
        <f>SUBSTITUTE(Table4[[#This Row],[DISKON]],",",".")</f>
        <v/>
      </c>
      <c r="V587" s="77" t="str">
        <f>SUBSTITUTE(Table4[[#This Row],[DISKON NOTA]],",",".")</f>
        <v/>
      </c>
      <c r="W587" s="78">
        <f>INDEX(Table1[TANGGAL NOTA_H],A:A)</f>
        <v>45534</v>
      </c>
      <c r="X587" s="78">
        <f>IF(INDEX(Table1[TANGGAL GUDANG_H],A:A)="","",INDEX(Table1[TANGGAL GUDANG_H],A:A))</f>
        <v>45533</v>
      </c>
      <c r="Y587" s="78">
        <f>INDEX(Table1[TANGGAL UPDATE_H],A:A)</f>
        <v>45535</v>
      </c>
      <c r="Z587" s="74" t="str">
        <f>INDEX(Table1[KOMENTAR_H],A:A)</f>
        <v/>
      </c>
      <c r="AA587" s="74"/>
      <c r="AB587" s="74">
        <f>IF(Table4[[#This Row],[DISKON]]="",Table4[[#This Row],[HARGA]],Table4[[#This Row],[HARGA]]*Table4[[#This Row],[DISKON]])</f>
        <v>110000</v>
      </c>
      <c r="AC587" s="74">
        <f>Table4[[#This Row],[TATAL DISKON]]*Table4[[#This Row],[JUMLAH]]</f>
        <v>220000</v>
      </c>
      <c r="AD587" s="74" t="str">
        <f>CONCATENATE(Table4[[#This Row],[SALES_C]],Table4[[#This Row],[NOTA TOKO]])</f>
        <v>G3530</v>
      </c>
      <c r="AE587" s="74">
        <f>INDEX(Table1[I],'4'!A:A)</f>
        <v>0</v>
      </c>
      <c r="AF587" s="74" t="e">
        <f>IF(Table4[[#This Row],[Column2]]="","",MATCH(Table4[[#This Row],[Column2]],AM:AM,0))</f>
        <v>#N/A</v>
      </c>
      <c r="AG587" s="74" t="str">
        <f>CONCATENATE(Table4[[#This Row],[TOKO-KOTA]],"_",Table4[[#This Row],[NAMA BARANG]])</f>
        <v>SISWA CEMERLANG-KLATEN_TIPEX KERTAS NO. 8545</v>
      </c>
      <c r="AH587" s="74" t="str">
        <f>CONCATENATE(Table4[[#This Row],[CONCAT_TOKO KOTA + NAMA BARANG]],"_",Table4[[#This Row],[HARGA_C]])</f>
        <v>SISWA CEMERLANG-KLATEN_TIPEX KERTAS NO. 8545_110000</v>
      </c>
      <c r="AI587" s="74"/>
      <c r="AK587" s="9">
        <v>2911</v>
      </c>
      <c r="AL587" s="8" t="s">
        <v>8476</v>
      </c>
      <c r="AM587" t="str">
        <f t="shared" si="9"/>
        <v>H2911</v>
      </c>
      <c r="AN587" t="e">
        <f>IF(Table10[[#This Row],[Column3]]="","",MATCH(Table10[[#This Row],[Column3]],AD:AD,0))</f>
        <v>#N/A</v>
      </c>
    </row>
    <row r="588" spans="1:40" ht="13.5" thickBot="1">
      <c r="A588" s="73">
        <v>665</v>
      </c>
      <c r="C588" s="74">
        <f>ROW()</f>
        <v>588</v>
      </c>
      <c r="D588" s="74">
        <f>INDEX(Table1[ROWID],A:A)</f>
        <v>654</v>
      </c>
      <c r="E588" s="74">
        <f>INDEX(Table1[//DBS],A:A)</f>
        <v>3273</v>
      </c>
      <c r="F588" s="74">
        <f>INDEX(Table1[HARGA_CONV],A:A)</f>
        <v>110000</v>
      </c>
      <c r="G588" s="74" t="str">
        <f>IF(INDEX(Table1[SALES_H],Table4[[#This Row],[ROWID]])=0,"",INDEX(Table1[SALES_H],Table4[[#This Row],[ROWID]]))</f>
        <v>G</v>
      </c>
      <c r="H588" s="74" t="str">
        <f>IF(Table4[[#This Row],[SALES]]="","",INDEX(SALES_DICT[2],MATCH(Table4[[#This Row],[SALES]],SALES_DICT[1],0)))</f>
        <v>G</v>
      </c>
      <c r="I588" s="75" t="str">
        <f>IF(INDEX(Table1[DISKON],A:A)=0,"",INDEX(Table1[DISKON],A:A))</f>
        <v/>
      </c>
      <c r="J588" s="75" t="str">
        <f>IF(INDEX(Table1[DISKON NOTA],A:A)=0,"",INDEX(Table1[DISKON NOTA],A:A))</f>
        <v/>
      </c>
      <c r="K588" s="7">
        <f>INDEX(Table1[ISI_CONV],A:A)</f>
        <v>2</v>
      </c>
      <c r="L588" s="76">
        <f>INDEX(Table1[NOTA TOKO],Table4[[#This Row],[ROWID]])</f>
        <v>3530</v>
      </c>
      <c r="M588" s="74" t="str">
        <f>Table4[[#This Row],[SALES DICT]]</f>
        <v>G</v>
      </c>
      <c r="N588" s="74" t="str">
        <f>INDEX(Table1[TOKO-KOTA_H],A:A)</f>
        <v>SISWA CEMERLANG-KLATEN</v>
      </c>
      <c r="O588" s="74" t="str">
        <f>IF(INDEX(Table1[KODE BARANG],A:A)=0,"",INDEX(Table1[KODE BARANG],A:A))</f>
        <v>TIP-IM56</v>
      </c>
      <c r="P588" s="74" t="str">
        <f>INDEX(Table1[NAMA BARANG],A:A)</f>
        <v>TIPEX KERTAS NO. 8542</v>
      </c>
      <c r="Q588" s="74" t="str">
        <f>INDEX(Table1[ADA DI DAFTAR STOCK?],A:A)</f>
        <v>ADA</v>
      </c>
      <c r="R588" s="71" t="str">
        <f>SUBSTITUTE(_xlfn.NUMBERVALUE(Table4[[#This Row],[JUMLAH]],",","."),",",".")</f>
        <v>2</v>
      </c>
      <c r="S588" s="74" t="str">
        <f>INDEX(Table1[SATUAN_CONV],A:A)</f>
        <v>LSN</v>
      </c>
      <c r="T588" s="10" t="str">
        <f>SUBSTITUTE(_xlfn.NUMBERVALUE(Table4[[#This Row],[HARGA]],",","."),",",".")</f>
        <v>110000</v>
      </c>
      <c r="U588" s="12" t="str">
        <f>SUBSTITUTE(Table4[[#This Row],[DISKON]],",",".")</f>
        <v/>
      </c>
      <c r="V588" s="77" t="str">
        <f>SUBSTITUTE(Table4[[#This Row],[DISKON NOTA]],",",".")</f>
        <v/>
      </c>
      <c r="W588" s="78">
        <f>INDEX(Table1[TANGGAL NOTA_H],A:A)</f>
        <v>45534</v>
      </c>
      <c r="X588" s="78">
        <f>IF(INDEX(Table1[TANGGAL GUDANG_H],A:A)="","",INDEX(Table1[TANGGAL GUDANG_H],A:A))</f>
        <v>45533</v>
      </c>
      <c r="Y588" s="78">
        <f>INDEX(Table1[TANGGAL UPDATE_H],A:A)</f>
        <v>45535</v>
      </c>
      <c r="Z588" s="74" t="str">
        <f>INDEX(Table1[KOMENTAR_H],A:A)</f>
        <v/>
      </c>
      <c r="AA588" s="74"/>
      <c r="AB588" s="74">
        <f>IF(Table4[[#This Row],[DISKON]]="",Table4[[#This Row],[HARGA]],Table4[[#This Row],[HARGA]]*Table4[[#This Row],[DISKON]])</f>
        <v>110000</v>
      </c>
      <c r="AC588" s="74">
        <f>Table4[[#This Row],[TATAL DISKON]]*Table4[[#This Row],[JUMLAH]]</f>
        <v>220000</v>
      </c>
      <c r="AD588" s="74" t="str">
        <f>CONCATENATE(Table4[[#This Row],[SALES_C]],Table4[[#This Row],[NOTA TOKO]])</f>
        <v>G3530</v>
      </c>
      <c r="AE588" s="74">
        <f>INDEX(Table1[I],'4'!A:A)</f>
        <v>0</v>
      </c>
      <c r="AF588" s="74" t="e">
        <f>IF(Table4[[#This Row],[Column2]]="","",MATCH(Table4[[#This Row],[Column2]],AM:AM,0))</f>
        <v>#N/A</v>
      </c>
      <c r="AG588" s="74" t="str">
        <f>CONCATENATE(Table4[[#This Row],[TOKO-KOTA]],"_",Table4[[#This Row],[NAMA BARANG]])</f>
        <v>SISWA CEMERLANG-KLATEN_TIPEX KERTAS NO. 8542</v>
      </c>
      <c r="AH588" s="74" t="str">
        <f>CONCATENATE(Table4[[#This Row],[CONCAT_TOKO KOTA + NAMA BARANG]],"_",Table4[[#This Row],[HARGA_C]])</f>
        <v>SISWA CEMERLANG-KLATEN_TIPEX KERTAS NO. 8542_110000</v>
      </c>
      <c r="AI588" s="74"/>
      <c r="AK588" s="9">
        <v>2911</v>
      </c>
      <c r="AL588" s="8" t="s">
        <v>8476</v>
      </c>
      <c r="AM588" t="str">
        <f t="shared" si="9"/>
        <v>H2911</v>
      </c>
      <c r="AN588" t="e">
        <f>IF(Table10[[#This Row],[Column3]]="","",MATCH(Table10[[#This Row],[Column3]],AD:AD,0))</f>
        <v>#N/A</v>
      </c>
    </row>
    <row r="589" spans="1:40" ht="13.5" thickBot="1">
      <c r="A589" s="73">
        <v>666</v>
      </c>
      <c r="C589" s="74">
        <f>ROW()</f>
        <v>589</v>
      </c>
      <c r="D589" s="74">
        <f>INDEX(Table1[ROWID],A:A)</f>
        <v>654</v>
      </c>
      <c r="E589" s="74">
        <f>INDEX(Table1[//DBS],A:A)</f>
        <v>3283</v>
      </c>
      <c r="F589" s="74">
        <f>INDEX(Table1[HARGA_CONV],A:A)</f>
        <v>45000</v>
      </c>
      <c r="G589" s="74" t="str">
        <f>IF(INDEX(Table1[SALES_H],Table4[[#This Row],[ROWID]])=0,"",INDEX(Table1[SALES_H],Table4[[#This Row],[ROWID]]))</f>
        <v>G</v>
      </c>
      <c r="H589" s="74" t="str">
        <f>IF(Table4[[#This Row],[SALES]]="","",INDEX(SALES_DICT[2],MATCH(Table4[[#This Row],[SALES]],SALES_DICT[1],0)))</f>
        <v>G</v>
      </c>
      <c r="I589" s="75" t="str">
        <f>IF(INDEX(Table1[DISKON],A:A)=0,"",INDEX(Table1[DISKON],A:A))</f>
        <v/>
      </c>
      <c r="J589" s="75" t="str">
        <f>IF(INDEX(Table1[DISKON NOTA],A:A)=0,"",INDEX(Table1[DISKON NOTA],A:A))</f>
        <v/>
      </c>
      <c r="K589" s="7">
        <f>INDEX(Table1[ISI_CONV],A:A)</f>
        <v>2</v>
      </c>
      <c r="L589" s="76">
        <f>INDEX(Table1[NOTA TOKO],Table4[[#This Row],[ROWID]])</f>
        <v>3530</v>
      </c>
      <c r="M589" s="74" t="str">
        <f>Table4[[#This Row],[SALES DICT]]</f>
        <v>G</v>
      </c>
      <c r="N589" s="74" t="str">
        <f>INDEX(Table1[TOKO-KOTA_H],A:A)</f>
        <v>SISWA CEMERLANG-KLATEN</v>
      </c>
      <c r="O589" s="74" t="str">
        <f>IF(INDEX(Table1[KODE BARANG],A:A)=0,"",INDEX(Table1[KODE BARANG],A:A))</f>
        <v>TIP-IM66</v>
      </c>
      <c r="P589" s="74" t="str">
        <f>INDEX(Table1[NAMA BARANG],A:A)</f>
        <v>TIPEX KERTAS NO. 9425</v>
      </c>
      <c r="Q589" s="74" t="str">
        <f>INDEX(Table1[ADA DI DAFTAR STOCK?],A:A)</f>
        <v>ADA</v>
      </c>
      <c r="R589" s="71" t="str">
        <f>SUBSTITUTE(_xlfn.NUMBERVALUE(Table4[[#This Row],[JUMLAH]],",","."),",",".")</f>
        <v>2</v>
      </c>
      <c r="S589" s="74" t="str">
        <f>INDEX(Table1[SATUAN_CONV],A:A)</f>
        <v>LSN</v>
      </c>
      <c r="T589" s="10" t="str">
        <f>SUBSTITUTE(_xlfn.NUMBERVALUE(Table4[[#This Row],[HARGA]],",","."),",",".")</f>
        <v>45000</v>
      </c>
      <c r="U589" s="12" t="str">
        <f>SUBSTITUTE(Table4[[#This Row],[DISKON]],",",".")</f>
        <v/>
      </c>
      <c r="V589" s="77" t="str">
        <f>SUBSTITUTE(Table4[[#This Row],[DISKON NOTA]],",",".")</f>
        <v/>
      </c>
      <c r="W589" s="78">
        <f>INDEX(Table1[TANGGAL NOTA_H],A:A)</f>
        <v>45534</v>
      </c>
      <c r="X589" s="78">
        <f>IF(INDEX(Table1[TANGGAL GUDANG_H],A:A)="","",INDEX(Table1[TANGGAL GUDANG_H],A:A))</f>
        <v>45533</v>
      </c>
      <c r="Y589" s="78">
        <f>INDEX(Table1[TANGGAL UPDATE_H],A:A)</f>
        <v>45535</v>
      </c>
      <c r="Z589" s="74" t="str">
        <f>INDEX(Table1[KOMENTAR_H],A:A)</f>
        <v/>
      </c>
      <c r="AA589" s="74"/>
      <c r="AB589" s="74">
        <f>IF(Table4[[#This Row],[DISKON]]="",Table4[[#This Row],[HARGA]],Table4[[#This Row],[HARGA]]*Table4[[#This Row],[DISKON]])</f>
        <v>45000</v>
      </c>
      <c r="AC589" s="74">
        <f>Table4[[#This Row],[TATAL DISKON]]*Table4[[#This Row],[JUMLAH]]</f>
        <v>90000</v>
      </c>
      <c r="AD589" s="74" t="str">
        <f>CONCATENATE(Table4[[#This Row],[SALES_C]],Table4[[#This Row],[NOTA TOKO]])</f>
        <v>G3530</v>
      </c>
      <c r="AE589" s="74">
        <f>INDEX(Table1[I],'4'!A:A)</f>
        <v>0</v>
      </c>
      <c r="AF589" s="74" t="e">
        <f>IF(Table4[[#This Row],[Column2]]="","",MATCH(Table4[[#This Row],[Column2]],AM:AM,0))</f>
        <v>#N/A</v>
      </c>
      <c r="AG589" s="74" t="str">
        <f>CONCATENATE(Table4[[#This Row],[TOKO-KOTA]],"_",Table4[[#This Row],[NAMA BARANG]])</f>
        <v>SISWA CEMERLANG-KLATEN_TIPEX KERTAS NO. 9425</v>
      </c>
      <c r="AH589" s="74" t="str">
        <f>CONCATENATE(Table4[[#This Row],[CONCAT_TOKO KOTA + NAMA BARANG]],"_",Table4[[#This Row],[HARGA_C]])</f>
        <v>SISWA CEMERLANG-KLATEN_TIPEX KERTAS NO. 9425_45000</v>
      </c>
      <c r="AI589" s="74"/>
      <c r="AK589" s="9">
        <v>2911</v>
      </c>
      <c r="AL589" s="8" t="s">
        <v>8476</v>
      </c>
      <c r="AM589" t="str">
        <f t="shared" si="9"/>
        <v>H2911</v>
      </c>
      <c r="AN589" t="e">
        <f>IF(Table10[[#This Row],[Column3]]="","",MATCH(Table10[[#This Row],[Column3]],AD:AD,0))</f>
        <v>#N/A</v>
      </c>
    </row>
    <row r="590" spans="1:40" ht="13.5" thickBot="1">
      <c r="A590" s="73">
        <v>667</v>
      </c>
      <c r="C590" s="74">
        <f>ROW()</f>
        <v>590</v>
      </c>
      <c r="D590" s="74">
        <f>INDEX(Table1[ROWID],A:A)</f>
        <v>654</v>
      </c>
      <c r="E590" s="74" t="str">
        <f>INDEX(Table1[//DBS],A:A)</f>
        <v/>
      </c>
      <c r="F590" s="74">
        <f>INDEX(Table1[HARGA_CONV],A:A)</f>
        <v>26500</v>
      </c>
      <c r="G590" s="74" t="str">
        <f>IF(INDEX(Table1[SALES_H],Table4[[#This Row],[ROWID]])=0,"",INDEX(Table1[SALES_H],Table4[[#This Row],[ROWID]]))</f>
        <v>G</v>
      </c>
      <c r="H590" s="74" t="str">
        <f>IF(Table4[[#This Row],[SALES]]="","",INDEX(SALES_DICT[2],MATCH(Table4[[#This Row],[SALES]],SALES_DICT[1],0)))</f>
        <v>G</v>
      </c>
      <c r="I590" s="75" t="str">
        <f>IF(INDEX(Table1[DISKON],A:A)=0,"",INDEX(Table1[DISKON],A:A))</f>
        <v/>
      </c>
      <c r="J590" s="75" t="str">
        <f>IF(INDEX(Table1[DISKON NOTA],A:A)=0,"",INDEX(Table1[DISKON NOTA],A:A))</f>
        <v/>
      </c>
      <c r="K590" s="7">
        <f>INDEX(Table1[ISI_CONV],A:A)</f>
        <v>4</v>
      </c>
      <c r="L590" s="76">
        <f>INDEX(Table1[NOTA TOKO],Table4[[#This Row],[ROWID]])</f>
        <v>3530</v>
      </c>
      <c r="M590" s="74" t="str">
        <f>Table4[[#This Row],[SALES DICT]]</f>
        <v>G</v>
      </c>
      <c r="N590" s="74" t="str">
        <f>INDEX(Table1[TOKO-KOTA_H],A:A)</f>
        <v>SISWA CEMERLANG-KLATEN</v>
      </c>
      <c r="O590" s="74" t="str">
        <f>IF(INDEX(Table1[KODE BARANG],A:A)=0,"",INDEX(Table1[KODE BARANG],A:A))</f>
        <v/>
      </c>
      <c r="P590" s="74" t="str">
        <f>INDEX(Table1[NAMA BARANG],A:A)</f>
        <v>TIPEX MINI 0888</v>
      </c>
      <c r="Q590" s="74" t="str">
        <f>INDEX(Table1[ADA DI DAFTAR STOCK?],A:A)</f>
        <v>TIDAK ADA</v>
      </c>
      <c r="R590" s="71" t="str">
        <f>SUBSTITUTE(_xlfn.NUMBERVALUE(Table4[[#This Row],[JUMLAH]],",","."),",",".")</f>
        <v>4</v>
      </c>
      <c r="S590" s="74" t="str">
        <f>INDEX(Table1[SATUAN_CONV],A:A)</f>
        <v>LSN</v>
      </c>
      <c r="T590" s="10" t="str">
        <f>SUBSTITUTE(_xlfn.NUMBERVALUE(Table4[[#This Row],[HARGA]],",","."),",",".")</f>
        <v>26500</v>
      </c>
      <c r="U590" s="12" t="str">
        <f>SUBSTITUTE(Table4[[#This Row],[DISKON]],",",".")</f>
        <v/>
      </c>
      <c r="V590" s="77" t="str">
        <f>SUBSTITUTE(Table4[[#This Row],[DISKON NOTA]],",",".")</f>
        <v/>
      </c>
      <c r="W590" s="78">
        <f>INDEX(Table1[TANGGAL NOTA_H],A:A)</f>
        <v>45534</v>
      </c>
      <c r="X590" s="78">
        <f>IF(INDEX(Table1[TANGGAL GUDANG_H],A:A)="","",INDEX(Table1[TANGGAL GUDANG_H],A:A))</f>
        <v>45533</v>
      </c>
      <c r="Y590" s="78">
        <f>INDEX(Table1[TANGGAL UPDATE_H],A:A)</f>
        <v>45535</v>
      </c>
      <c r="Z590" s="74" t="str">
        <f>INDEX(Table1[KOMENTAR_H],A:A)</f>
        <v/>
      </c>
      <c r="AA590" s="74"/>
      <c r="AB590" s="74">
        <f>IF(Table4[[#This Row],[DISKON]]="",Table4[[#This Row],[HARGA]],Table4[[#This Row],[HARGA]]*Table4[[#This Row],[DISKON]])</f>
        <v>26500</v>
      </c>
      <c r="AC590" s="74">
        <f>Table4[[#This Row],[TATAL DISKON]]*Table4[[#This Row],[JUMLAH]]</f>
        <v>106000</v>
      </c>
      <c r="AD590" s="74" t="str">
        <f>CONCATENATE(Table4[[#This Row],[SALES_C]],Table4[[#This Row],[NOTA TOKO]])</f>
        <v>G3530</v>
      </c>
      <c r="AE590" s="74">
        <f>INDEX(Table1[I],'4'!A:A)</f>
        <v>0</v>
      </c>
      <c r="AF590" s="74" t="e">
        <f>IF(Table4[[#This Row],[Column2]]="","",MATCH(Table4[[#This Row],[Column2]],AM:AM,0))</f>
        <v>#N/A</v>
      </c>
      <c r="AG590" s="74" t="str">
        <f>CONCATENATE(Table4[[#This Row],[TOKO-KOTA]],"_",Table4[[#This Row],[NAMA BARANG]])</f>
        <v>SISWA CEMERLANG-KLATEN_TIPEX MINI 0888</v>
      </c>
      <c r="AH590" s="74" t="str">
        <f>CONCATENATE(Table4[[#This Row],[CONCAT_TOKO KOTA + NAMA BARANG]],"_",Table4[[#This Row],[HARGA_C]])</f>
        <v>SISWA CEMERLANG-KLATEN_TIPEX MINI 0888_26500</v>
      </c>
      <c r="AI590" s="74"/>
      <c r="AK590" s="9">
        <v>2911</v>
      </c>
      <c r="AL590" s="8" t="s">
        <v>8476</v>
      </c>
      <c r="AM590" t="str">
        <f t="shared" si="9"/>
        <v>H2911</v>
      </c>
      <c r="AN590" t="e">
        <f>IF(Table10[[#This Row],[Column3]]="","",MATCH(Table10[[#This Row],[Column3]],AD:AD,0))</f>
        <v>#N/A</v>
      </c>
    </row>
    <row r="591" spans="1:40" ht="13.5" thickBot="1">
      <c r="A591" s="73">
        <v>668</v>
      </c>
      <c r="C591" s="74">
        <f>ROW()</f>
        <v>591</v>
      </c>
      <c r="D591" s="74">
        <f>INDEX(Table1[ROWID],A:A)</f>
        <v>654</v>
      </c>
      <c r="E591" s="74">
        <f>INDEX(Table1[//DBS],A:A)</f>
        <v>468</v>
      </c>
      <c r="F591" s="74">
        <f>INDEX(Table1[HARGA_CONV],A:A)</f>
        <v>216000</v>
      </c>
      <c r="G591" s="74" t="str">
        <f>IF(INDEX(Table1[SALES_H],Table4[[#This Row],[ROWID]])=0,"",INDEX(Table1[SALES_H],Table4[[#This Row],[ROWID]]))</f>
        <v>G</v>
      </c>
      <c r="H591" s="74" t="str">
        <f>IF(Table4[[#This Row],[SALES]]="","",INDEX(SALES_DICT[2],MATCH(Table4[[#This Row],[SALES]],SALES_DICT[1],0)))</f>
        <v>G</v>
      </c>
      <c r="I591" s="75" t="str">
        <f>IF(INDEX(Table1[DISKON],A:A)=0,"",INDEX(Table1[DISKON],A:A))</f>
        <v/>
      </c>
      <c r="J591" s="75" t="str">
        <f>IF(INDEX(Table1[DISKON NOTA],A:A)=0,"",INDEX(Table1[DISKON NOTA],A:A))</f>
        <v/>
      </c>
      <c r="K591" s="7">
        <f>INDEX(Table1[ISI_CONV],A:A)</f>
        <v>1</v>
      </c>
      <c r="L591" s="76">
        <f>INDEX(Table1[NOTA TOKO],Table4[[#This Row],[ROWID]])</f>
        <v>3530</v>
      </c>
      <c r="M591" s="74" t="str">
        <f>Table4[[#This Row],[SALES DICT]]</f>
        <v>G</v>
      </c>
      <c r="N591" s="74" t="str">
        <f>INDEX(Table1[TOKO-KOTA_H],A:A)</f>
        <v>SISWA CEMERLANG-KLATEN</v>
      </c>
      <c r="O591" s="74" t="str">
        <f>IF(INDEX(Table1[KODE BARANG],A:A)=0,"",INDEX(Table1[KODE BARANG],A:A))</f>
        <v>BOL-NB111</v>
      </c>
      <c r="P591" s="74" t="str">
        <f>INDEX(Table1[NAMA BARANG],A:A)</f>
        <v>BP 1006 10W KUROMI (36)</v>
      </c>
      <c r="Q591" s="74" t="str">
        <f>INDEX(Table1[ADA DI DAFTAR STOCK?],A:A)</f>
        <v>ADA</v>
      </c>
      <c r="R591" s="71" t="str">
        <f>SUBSTITUTE(_xlfn.NUMBERVALUE(Table4[[#This Row],[JUMLAH]],",","."),",",".")</f>
        <v>1</v>
      </c>
      <c r="S591" s="74" t="str">
        <f>INDEX(Table1[SATUAN_CONV],A:A)</f>
        <v>BOX</v>
      </c>
      <c r="T591" s="10" t="str">
        <f>SUBSTITUTE(_xlfn.NUMBERVALUE(Table4[[#This Row],[HARGA]],",","."),",",".")</f>
        <v>216000</v>
      </c>
      <c r="U591" s="12" t="str">
        <f>SUBSTITUTE(Table4[[#This Row],[DISKON]],",",".")</f>
        <v/>
      </c>
      <c r="V591" s="77" t="str">
        <f>SUBSTITUTE(Table4[[#This Row],[DISKON NOTA]],",",".")</f>
        <v/>
      </c>
      <c r="W591" s="78">
        <f>INDEX(Table1[TANGGAL NOTA_H],A:A)</f>
        <v>45534</v>
      </c>
      <c r="X591" s="78">
        <f>IF(INDEX(Table1[TANGGAL GUDANG_H],A:A)="","",INDEX(Table1[TANGGAL GUDANG_H],A:A))</f>
        <v>45533</v>
      </c>
      <c r="Y591" s="78">
        <f>INDEX(Table1[TANGGAL UPDATE_H],A:A)</f>
        <v>45535</v>
      </c>
      <c r="Z591" s="74" t="str">
        <f>INDEX(Table1[KOMENTAR_H],A:A)</f>
        <v/>
      </c>
      <c r="AA591" s="74"/>
      <c r="AB591" s="74">
        <f>IF(Table4[[#This Row],[DISKON]]="",Table4[[#This Row],[HARGA]],Table4[[#This Row],[HARGA]]*Table4[[#This Row],[DISKON]])</f>
        <v>216000</v>
      </c>
      <c r="AC591" s="74">
        <f>Table4[[#This Row],[TATAL DISKON]]*Table4[[#This Row],[JUMLAH]]</f>
        <v>216000</v>
      </c>
      <c r="AD591" s="74" t="str">
        <f>CONCATENATE(Table4[[#This Row],[SALES_C]],Table4[[#This Row],[NOTA TOKO]])</f>
        <v>G3530</v>
      </c>
      <c r="AE591" s="74">
        <f>INDEX(Table1[I],'4'!A:A)</f>
        <v>0</v>
      </c>
      <c r="AF591" s="74" t="e">
        <f>IF(Table4[[#This Row],[Column2]]="","",MATCH(Table4[[#This Row],[Column2]],AM:AM,0))</f>
        <v>#N/A</v>
      </c>
      <c r="AG591" s="74" t="str">
        <f>CONCATENATE(Table4[[#This Row],[TOKO-KOTA]],"_",Table4[[#This Row],[NAMA BARANG]])</f>
        <v>SISWA CEMERLANG-KLATEN_BP 1006 10W KUROMI (36)</v>
      </c>
      <c r="AH591" s="74" t="str">
        <f>CONCATENATE(Table4[[#This Row],[CONCAT_TOKO KOTA + NAMA BARANG]],"_",Table4[[#This Row],[HARGA_C]])</f>
        <v>SISWA CEMERLANG-KLATEN_BP 1006 10W KUROMI (36)_216000</v>
      </c>
      <c r="AI591" s="74"/>
      <c r="AK591" s="9">
        <v>2911</v>
      </c>
      <c r="AL591" s="8" t="s">
        <v>8476</v>
      </c>
      <c r="AM591" t="str">
        <f t="shared" si="9"/>
        <v>H2911</v>
      </c>
      <c r="AN591" t="e">
        <f>IF(Table10[[#This Row],[Column3]]="","",MATCH(Table10[[#This Row],[Column3]],AD:AD,0))</f>
        <v>#N/A</v>
      </c>
    </row>
    <row r="592" spans="1:40" ht="13.5" thickBot="1">
      <c r="A592" s="73">
        <v>669</v>
      </c>
      <c r="C592" s="74">
        <f>ROW()</f>
        <v>592</v>
      </c>
      <c r="D592" s="74">
        <f>INDEX(Table1[ROWID],A:A)</f>
        <v>654</v>
      </c>
      <c r="E592" s="74">
        <f>INDEX(Table1[//DBS],A:A)</f>
        <v>467</v>
      </c>
      <c r="F592" s="74">
        <f>INDEX(Table1[HARGA_CONV],A:A)</f>
        <v>216000</v>
      </c>
      <c r="G592" s="74" t="str">
        <f>IF(INDEX(Table1[SALES_H],Table4[[#This Row],[ROWID]])=0,"",INDEX(Table1[SALES_H],Table4[[#This Row],[ROWID]]))</f>
        <v>G</v>
      </c>
      <c r="H592" s="74" t="str">
        <f>IF(Table4[[#This Row],[SALES]]="","",INDEX(SALES_DICT[2],MATCH(Table4[[#This Row],[SALES]],SALES_DICT[1],0)))</f>
        <v>G</v>
      </c>
      <c r="I592" s="75" t="str">
        <f>IF(INDEX(Table1[DISKON],A:A)=0,"",INDEX(Table1[DISKON],A:A))</f>
        <v/>
      </c>
      <c r="J592" s="75" t="str">
        <f>IF(INDEX(Table1[DISKON NOTA],A:A)=0,"",INDEX(Table1[DISKON NOTA],A:A))</f>
        <v/>
      </c>
      <c r="K592" s="7">
        <f>INDEX(Table1[ISI_CONV],A:A)</f>
        <v>1</v>
      </c>
      <c r="L592" s="76">
        <f>INDEX(Table1[NOTA TOKO],Table4[[#This Row],[ROWID]])</f>
        <v>3530</v>
      </c>
      <c r="M592" s="74" t="str">
        <f>Table4[[#This Row],[SALES DICT]]</f>
        <v>G</v>
      </c>
      <c r="N592" s="74" t="str">
        <f>INDEX(Table1[TOKO-KOTA_H],A:A)</f>
        <v>SISWA CEMERLANG-KLATEN</v>
      </c>
      <c r="O592" s="74" t="str">
        <f>IF(INDEX(Table1[KODE BARANG],A:A)=0,"",INDEX(Table1[KODE BARANG],A:A))</f>
        <v>BOL-NB110</v>
      </c>
      <c r="P592" s="74" t="str">
        <f>INDEX(Table1[NAMA BARANG],A:A)</f>
        <v>BP 1001 10W TOPPER AVENGERS (36)</v>
      </c>
      <c r="Q592" s="74" t="str">
        <f>INDEX(Table1[ADA DI DAFTAR STOCK?],A:A)</f>
        <v>ADA</v>
      </c>
      <c r="R592" s="71" t="str">
        <f>SUBSTITUTE(_xlfn.NUMBERVALUE(Table4[[#This Row],[JUMLAH]],",","."),",",".")</f>
        <v>1</v>
      </c>
      <c r="S592" s="74" t="str">
        <f>INDEX(Table1[SATUAN_CONV],A:A)</f>
        <v>BOX</v>
      </c>
      <c r="T592" s="10" t="str">
        <f>SUBSTITUTE(_xlfn.NUMBERVALUE(Table4[[#This Row],[HARGA]],",","."),",",".")</f>
        <v>216000</v>
      </c>
      <c r="U592" s="12" t="str">
        <f>SUBSTITUTE(Table4[[#This Row],[DISKON]],",",".")</f>
        <v/>
      </c>
      <c r="V592" s="77" t="str">
        <f>SUBSTITUTE(Table4[[#This Row],[DISKON NOTA]],",",".")</f>
        <v/>
      </c>
      <c r="W592" s="78">
        <f>INDEX(Table1[TANGGAL NOTA_H],A:A)</f>
        <v>45534</v>
      </c>
      <c r="X592" s="78">
        <f>IF(INDEX(Table1[TANGGAL GUDANG_H],A:A)="","",INDEX(Table1[TANGGAL GUDANG_H],A:A))</f>
        <v>45533</v>
      </c>
      <c r="Y592" s="78">
        <f>INDEX(Table1[TANGGAL UPDATE_H],A:A)</f>
        <v>45535</v>
      </c>
      <c r="Z592" s="74" t="str">
        <f>INDEX(Table1[KOMENTAR_H],A:A)</f>
        <v/>
      </c>
      <c r="AA592" s="74"/>
      <c r="AB592" s="74">
        <f>IF(Table4[[#This Row],[DISKON]]="",Table4[[#This Row],[HARGA]],Table4[[#This Row],[HARGA]]*Table4[[#This Row],[DISKON]])</f>
        <v>216000</v>
      </c>
      <c r="AC592" s="74">
        <f>Table4[[#This Row],[TATAL DISKON]]*Table4[[#This Row],[JUMLAH]]</f>
        <v>216000</v>
      </c>
      <c r="AD592" s="74" t="str">
        <f>CONCATENATE(Table4[[#This Row],[SALES_C]],Table4[[#This Row],[NOTA TOKO]])</f>
        <v>G3530</v>
      </c>
      <c r="AE592" s="74">
        <f>INDEX(Table1[I],'4'!A:A)</f>
        <v>0</v>
      </c>
      <c r="AF592" s="74" t="e">
        <f>IF(Table4[[#This Row],[Column2]]="","",MATCH(Table4[[#This Row],[Column2]],AM:AM,0))</f>
        <v>#N/A</v>
      </c>
      <c r="AG592" s="74" t="str">
        <f>CONCATENATE(Table4[[#This Row],[TOKO-KOTA]],"_",Table4[[#This Row],[NAMA BARANG]])</f>
        <v>SISWA CEMERLANG-KLATEN_BP 1001 10W TOPPER AVENGERS (36)</v>
      </c>
      <c r="AH592" s="74" t="str">
        <f>CONCATENATE(Table4[[#This Row],[CONCAT_TOKO KOTA + NAMA BARANG]],"_",Table4[[#This Row],[HARGA_C]])</f>
        <v>SISWA CEMERLANG-KLATEN_BP 1001 10W TOPPER AVENGERS (36)_216000</v>
      </c>
      <c r="AI592" s="74"/>
      <c r="AK592" s="9">
        <v>2911</v>
      </c>
      <c r="AL592" s="8" t="s">
        <v>8476</v>
      </c>
      <c r="AM592" t="str">
        <f t="shared" si="9"/>
        <v>H2911</v>
      </c>
      <c r="AN592" t="e">
        <f>IF(Table10[[#This Row],[Column3]]="","",MATCH(Table10[[#This Row],[Column3]],AD:AD,0))</f>
        <v>#N/A</v>
      </c>
    </row>
    <row r="593" spans="1:40" ht="13.5" thickBot="1">
      <c r="A593" s="73">
        <v>671</v>
      </c>
      <c r="C593" s="74">
        <f>ROW()</f>
        <v>593</v>
      </c>
      <c r="D593" s="74">
        <f>INDEX(Table1[ROWID],A:A)</f>
        <v>671</v>
      </c>
      <c r="E593" s="74">
        <f>INDEX(Table1[//DBS],A:A)</f>
        <v>3223</v>
      </c>
      <c r="F593" s="74">
        <f>INDEX(Table1[HARGA_CONV],A:A)</f>
        <v>53000</v>
      </c>
      <c r="G593" s="74" t="str">
        <f>IF(INDEX(Table1[SALES_H],Table4[[#This Row],[ROWID]])=0,"",INDEX(Table1[SALES_H],Table4[[#This Row],[ROWID]]))</f>
        <v>G</v>
      </c>
      <c r="H593" s="74" t="str">
        <f>IF(Table4[[#This Row],[SALES]]="","",INDEX(SALES_DICT[2],MATCH(Table4[[#This Row],[SALES]],SALES_DICT[1],0)))</f>
        <v>G</v>
      </c>
      <c r="I593" s="75" t="str">
        <f>IF(INDEX(Table1[DISKON],A:A)=0,"",INDEX(Table1[DISKON],A:A))</f>
        <v/>
      </c>
      <c r="J593" s="75" t="str">
        <f>IF(INDEX(Table1[DISKON NOTA],A:A)=0,"",INDEX(Table1[DISKON NOTA],A:A))</f>
        <v/>
      </c>
      <c r="K593" s="7">
        <f>INDEX(Table1[ISI_CONV],A:A)</f>
        <v>2</v>
      </c>
      <c r="L593" s="76">
        <f>INDEX(Table1[NOTA TOKO],Table4[[#This Row],[ROWID]])</f>
        <v>3531</v>
      </c>
      <c r="M593" s="74" t="str">
        <f>Table4[[#This Row],[SALES DICT]]</f>
        <v>G</v>
      </c>
      <c r="N593" s="74" t="str">
        <f>INDEX(Table1[TOKO-KOTA_H],A:A)</f>
        <v>SISWA CEMERLANG-KLATEN</v>
      </c>
      <c r="O593" s="74" t="str">
        <f>IF(INDEX(Table1[KODE BARANG],A:A)=0,"",INDEX(Table1[KODE BARANG],A:A))</f>
        <v>TIP-IM6</v>
      </c>
      <c r="P593" s="74" t="str">
        <f>INDEX(Table1[NAMA BARANG],A:A)</f>
        <v>TIPEX KERTAS NO.5039</v>
      </c>
      <c r="Q593" s="74" t="str">
        <f>INDEX(Table1[ADA DI DAFTAR STOCK?],A:A)</f>
        <v>ADA</v>
      </c>
      <c r="R593" s="71" t="str">
        <f>SUBSTITUTE(_xlfn.NUMBERVALUE(Table4[[#This Row],[JUMLAH]],",","."),",",".")</f>
        <v>2</v>
      </c>
      <c r="S593" s="74" t="str">
        <f>INDEX(Table1[SATUAN_CONV],A:A)</f>
        <v>LSN</v>
      </c>
      <c r="T593" s="10" t="str">
        <f>SUBSTITUTE(_xlfn.NUMBERVALUE(Table4[[#This Row],[HARGA]],",","."),",",".")</f>
        <v>53000</v>
      </c>
      <c r="U593" s="12" t="str">
        <f>SUBSTITUTE(Table4[[#This Row],[DISKON]],",",".")</f>
        <v/>
      </c>
      <c r="V593" s="77" t="str">
        <f>SUBSTITUTE(Table4[[#This Row],[DISKON NOTA]],",",".")</f>
        <v/>
      </c>
      <c r="W593" s="78">
        <f>INDEX(Table1[TANGGAL NOTA_H],A:A)</f>
        <v>45534</v>
      </c>
      <c r="X593" s="78">
        <f>IF(INDEX(Table1[TANGGAL GUDANG_H],A:A)="","",INDEX(Table1[TANGGAL GUDANG_H],A:A))</f>
        <v>45533</v>
      </c>
      <c r="Y593" s="78">
        <f>INDEX(Table1[TANGGAL UPDATE_H],A:A)</f>
        <v>45535</v>
      </c>
      <c r="Z593" s="74" t="str">
        <f>INDEX(Table1[KOMENTAR_H],A:A)</f>
        <v/>
      </c>
      <c r="AA593" s="74"/>
      <c r="AB593" s="74">
        <f>IF(Table4[[#This Row],[DISKON]]="",Table4[[#This Row],[HARGA]],Table4[[#This Row],[HARGA]]*Table4[[#This Row],[DISKON]])</f>
        <v>53000</v>
      </c>
      <c r="AC593" s="74">
        <f>Table4[[#This Row],[TATAL DISKON]]*Table4[[#This Row],[JUMLAH]]</f>
        <v>106000</v>
      </c>
      <c r="AD593" s="74" t="str">
        <f>CONCATENATE(Table4[[#This Row],[SALES_C]],Table4[[#This Row],[NOTA TOKO]])</f>
        <v>G3531</v>
      </c>
      <c r="AE593" s="74">
        <f>INDEX(Table1[I],'4'!A:A)</f>
        <v>0</v>
      </c>
      <c r="AF593" s="74" t="e">
        <f>IF(Table4[[#This Row],[Column2]]="","",MATCH(Table4[[#This Row],[Column2]],AM:AM,0))</f>
        <v>#N/A</v>
      </c>
      <c r="AG593" s="74" t="str">
        <f>CONCATENATE(Table4[[#This Row],[TOKO-KOTA]],"_",Table4[[#This Row],[NAMA BARANG]])</f>
        <v>SISWA CEMERLANG-KLATEN_TIPEX KERTAS NO.5039</v>
      </c>
      <c r="AH593" s="74" t="str">
        <f>CONCATENATE(Table4[[#This Row],[CONCAT_TOKO KOTA + NAMA BARANG]],"_",Table4[[#This Row],[HARGA_C]])</f>
        <v>SISWA CEMERLANG-KLATEN_TIPEX KERTAS NO.5039_53000</v>
      </c>
      <c r="AI593" s="74"/>
      <c r="AK593" s="9">
        <v>2911</v>
      </c>
      <c r="AL593" s="8" t="s">
        <v>8476</v>
      </c>
      <c r="AM593" t="str">
        <f t="shared" si="9"/>
        <v>H2911</v>
      </c>
      <c r="AN593" t="e">
        <f>IF(Table10[[#This Row],[Column3]]="","",MATCH(Table10[[#This Row],[Column3]],AD:AD,0))</f>
        <v>#N/A</v>
      </c>
    </row>
    <row r="594" spans="1:40" ht="13.5" thickBot="1">
      <c r="A594" s="73">
        <v>672</v>
      </c>
      <c r="C594" s="74">
        <f>ROW()</f>
        <v>594</v>
      </c>
      <c r="D594" s="74">
        <f>INDEX(Table1[ROWID],A:A)</f>
        <v>671</v>
      </c>
      <c r="E594" s="74">
        <f>INDEX(Table1[//DBS],A:A)</f>
        <v>3285</v>
      </c>
      <c r="F594" s="74">
        <f>INDEX(Table1[HARGA_CONV],A:A)</f>
        <v>45000</v>
      </c>
      <c r="G594" s="74" t="str">
        <f>IF(INDEX(Table1[SALES_H],Table4[[#This Row],[ROWID]])=0,"",INDEX(Table1[SALES_H],Table4[[#This Row],[ROWID]]))</f>
        <v>G</v>
      </c>
      <c r="H594" s="74" t="str">
        <f>IF(Table4[[#This Row],[SALES]]="","",INDEX(SALES_DICT[2],MATCH(Table4[[#This Row],[SALES]],SALES_DICT[1],0)))</f>
        <v>G</v>
      </c>
      <c r="I594" s="75" t="str">
        <f>IF(INDEX(Table1[DISKON],A:A)=0,"",INDEX(Table1[DISKON],A:A))</f>
        <v/>
      </c>
      <c r="J594" s="75" t="str">
        <f>IF(INDEX(Table1[DISKON NOTA],A:A)=0,"",INDEX(Table1[DISKON NOTA],A:A))</f>
        <v/>
      </c>
      <c r="K594" s="7">
        <f>INDEX(Table1[ISI_CONV],A:A)</f>
        <v>2</v>
      </c>
      <c r="L594" s="76">
        <f>INDEX(Table1[NOTA TOKO],Table4[[#This Row],[ROWID]])</f>
        <v>3531</v>
      </c>
      <c r="M594" s="74" t="str">
        <f>Table4[[#This Row],[SALES DICT]]</f>
        <v>G</v>
      </c>
      <c r="N594" s="74" t="str">
        <f>INDEX(Table1[TOKO-KOTA_H],A:A)</f>
        <v>SISWA CEMERLANG-KLATEN</v>
      </c>
      <c r="O594" s="74" t="str">
        <f>IF(INDEX(Table1[KODE BARANG],A:A)=0,"",INDEX(Table1[KODE BARANG],A:A))</f>
        <v>TIP-IM69</v>
      </c>
      <c r="P594" s="74" t="str">
        <f>INDEX(Table1[NAMA BARANG],A:A)</f>
        <v>TIPEX KERTAS NO. 9543</v>
      </c>
      <c r="Q594" s="74" t="str">
        <f>INDEX(Table1[ADA DI DAFTAR STOCK?],A:A)</f>
        <v>ADA</v>
      </c>
      <c r="R594" s="71" t="str">
        <f>SUBSTITUTE(_xlfn.NUMBERVALUE(Table4[[#This Row],[JUMLAH]],",","."),",",".")</f>
        <v>2</v>
      </c>
      <c r="S594" s="74" t="str">
        <f>INDEX(Table1[SATUAN_CONV],A:A)</f>
        <v>LSN</v>
      </c>
      <c r="T594" s="10" t="str">
        <f>SUBSTITUTE(_xlfn.NUMBERVALUE(Table4[[#This Row],[HARGA]],",","."),",",".")</f>
        <v>45000</v>
      </c>
      <c r="U594" s="12" t="str">
        <f>SUBSTITUTE(Table4[[#This Row],[DISKON]],",",".")</f>
        <v/>
      </c>
      <c r="V594" s="77" t="str">
        <f>SUBSTITUTE(Table4[[#This Row],[DISKON NOTA]],",",".")</f>
        <v/>
      </c>
      <c r="W594" s="78">
        <f>INDEX(Table1[TANGGAL NOTA_H],A:A)</f>
        <v>45534</v>
      </c>
      <c r="X594" s="78">
        <f>IF(INDEX(Table1[TANGGAL GUDANG_H],A:A)="","",INDEX(Table1[TANGGAL GUDANG_H],A:A))</f>
        <v>45533</v>
      </c>
      <c r="Y594" s="78">
        <f>INDEX(Table1[TANGGAL UPDATE_H],A:A)</f>
        <v>45535</v>
      </c>
      <c r="Z594" s="74" t="str">
        <f>INDEX(Table1[KOMENTAR_H],A:A)</f>
        <v/>
      </c>
      <c r="AA594" s="74"/>
      <c r="AB594" s="74">
        <f>IF(Table4[[#This Row],[DISKON]]="",Table4[[#This Row],[HARGA]],Table4[[#This Row],[HARGA]]*Table4[[#This Row],[DISKON]])</f>
        <v>45000</v>
      </c>
      <c r="AC594" s="74">
        <f>Table4[[#This Row],[TATAL DISKON]]*Table4[[#This Row],[JUMLAH]]</f>
        <v>90000</v>
      </c>
      <c r="AD594" s="74" t="str">
        <f>CONCATENATE(Table4[[#This Row],[SALES_C]],Table4[[#This Row],[NOTA TOKO]])</f>
        <v>G3531</v>
      </c>
      <c r="AE594" s="74">
        <f>INDEX(Table1[I],'4'!A:A)</f>
        <v>0</v>
      </c>
      <c r="AF594" s="74" t="e">
        <f>IF(Table4[[#This Row],[Column2]]="","",MATCH(Table4[[#This Row],[Column2]],AM:AM,0))</f>
        <v>#N/A</v>
      </c>
      <c r="AG594" s="74" t="str">
        <f>CONCATENATE(Table4[[#This Row],[TOKO-KOTA]],"_",Table4[[#This Row],[NAMA BARANG]])</f>
        <v>SISWA CEMERLANG-KLATEN_TIPEX KERTAS NO. 9543</v>
      </c>
      <c r="AH594" s="74" t="str">
        <f>CONCATENATE(Table4[[#This Row],[CONCAT_TOKO KOTA + NAMA BARANG]],"_",Table4[[#This Row],[HARGA_C]])</f>
        <v>SISWA CEMERLANG-KLATEN_TIPEX KERTAS NO. 9543_45000</v>
      </c>
      <c r="AI594" s="74"/>
      <c r="AK594" s="9">
        <v>2911</v>
      </c>
      <c r="AL594" s="8" t="s">
        <v>8476</v>
      </c>
      <c r="AM594" t="str">
        <f t="shared" si="9"/>
        <v>H2911</v>
      </c>
      <c r="AN594" t="e">
        <f>IF(Table10[[#This Row],[Column3]]="","",MATCH(Table10[[#This Row],[Column3]],AD:AD,0))</f>
        <v>#N/A</v>
      </c>
    </row>
    <row r="595" spans="1:40" ht="13.5" thickBot="1">
      <c r="A595" s="73">
        <v>673</v>
      </c>
      <c r="C595" s="74">
        <f>ROW()</f>
        <v>595</v>
      </c>
      <c r="D595" s="74">
        <f>INDEX(Table1[ROWID],A:A)</f>
        <v>671</v>
      </c>
      <c r="E595" s="74">
        <f>INDEX(Table1[//DBS],A:A)</f>
        <v>3238</v>
      </c>
      <c r="F595" s="74">
        <f>INDEX(Table1[HARGA_CONV],A:A)</f>
        <v>60000</v>
      </c>
      <c r="G595" s="74" t="str">
        <f>IF(INDEX(Table1[SALES_H],Table4[[#This Row],[ROWID]])=0,"",INDEX(Table1[SALES_H],Table4[[#This Row],[ROWID]]))</f>
        <v>G</v>
      </c>
      <c r="H595" s="74" t="str">
        <f>IF(Table4[[#This Row],[SALES]]="","",INDEX(SALES_DICT[2],MATCH(Table4[[#This Row],[SALES]],SALES_DICT[1],0)))</f>
        <v>G</v>
      </c>
      <c r="I595" s="75" t="str">
        <f>IF(INDEX(Table1[DISKON],A:A)=0,"",INDEX(Table1[DISKON],A:A))</f>
        <v/>
      </c>
      <c r="J595" s="75" t="str">
        <f>IF(INDEX(Table1[DISKON NOTA],A:A)=0,"",INDEX(Table1[DISKON NOTA],A:A))</f>
        <v/>
      </c>
      <c r="K595" s="7">
        <f>INDEX(Table1[ISI_CONV],A:A)</f>
        <v>2</v>
      </c>
      <c r="L595" s="76">
        <f>INDEX(Table1[NOTA TOKO],Table4[[#This Row],[ROWID]])</f>
        <v>3531</v>
      </c>
      <c r="M595" s="74" t="str">
        <f>Table4[[#This Row],[SALES DICT]]</f>
        <v>G</v>
      </c>
      <c r="N595" s="74" t="str">
        <f>INDEX(Table1[TOKO-KOTA_H],A:A)</f>
        <v>SISWA CEMERLANG-KLATEN</v>
      </c>
      <c r="O595" s="74" t="str">
        <f>IF(INDEX(Table1[KODE BARANG],A:A)=0,"",INDEX(Table1[KODE BARANG],A:A))</f>
        <v>TIP-IM21</v>
      </c>
      <c r="P595" s="74" t="str">
        <f>INDEX(Table1[NAMA BARANG],A:A)</f>
        <v>TIPEX KERTAS DP-902</v>
      </c>
      <c r="Q595" s="74" t="str">
        <f>INDEX(Table1[ADA DI DAFTAR STOCK?],A:A)</f>
        <v>ADA</v>
      </c>
      <c r="R595" s="71" t="str">
        <f>SUBSTITUTE(_xlfn.NUMBERVALUE(Table4[[#This Row],[JUMLAH]],",","."),",",".")</f>
        <v>2</v>
      </c>
      <c r="S595" s="74" t="str">
        <f>INDEX(Table1[SATUAN_CONV],A:A)</f>
        <v>LSN</v>
      </c>
      <c r="T595" s="10" t="str">
        <f>SUBSTITUTE(_xlfn.NUMBERVALUE(Table4[[#This Row],[HARGA]],",","."),",",".")</f>
        <v>60000</v>
      </c>
      <c r="U595" s="12" t="str">
        <f>SUBSTITUTE(Table4[[#This Row],[DISKON]],",",".")</f>
        <v/>
      </c>
      <c r="V595" s="77" t="str">
        <f>SUBSTITUTE(Table4[[#This Row],[DISKON NOTA]],",",".")</f>
        <v/>
      </c>
      <c r="W595" s="78">
        <f>INDEX(Table1[TANGGAL NOTA_H],A:A)</f>
        <v>45534</v>
      </c>
      <c r="X595" s="78">
        <f>IF(INDEX(Table1[TANGGAL GUDANG_H],A:A)="","",INDEX(Table1[TANGGAL GUDANG_H],A:A))</f>
        <v>45533</v>
      </c>
      <c r="Y595" s="78">
        <f>INDEX(Table1[TANGGAL UPDATE_H],A:A)</f>
        <v>45535</v>
      </c>
      <c r="Z595" s="74" t="str">
        <f>INDEX(Table1[KOMENTAR_H],A:A)</f>
        <v/>
      </c>
      <c r="AA595" s="74"/>
      <c r="AB595" s="74">
        <f>IF(Table4[[#This Row],[DISKON]]="",Table4[[#This Row],[HARGA]],Table4[[#This Row],[HARGA]]*Table4[[#This Row],[DISKON]])</f>
        <v>60000</v>
      </c>
      <c r="AC595" s="74">
        <f>Table4[[#This Row],[TATAL DISKON]]*Table4[[#This Row],[JUMLAH]]</f>
        <v>120000</v>
      </c>
      <c r="AD595" s="74" t="str">
        <f>CONCATENATE(Table4[[#This Row],[SALES_C]],Table4[[#This Row],[NOTA TOKO]])</f>
        <v>G3531</v>
      </c>
      <c r="AE595" s="74">
        <f>INDEX(Table1[I],'4'!A:A)</f>
        <v>0</v>
      </c>
      <c r="AF595" s="74" t="e">
        <f>IF(Table4[[#This Row],[Column2]]="","",MATCH(Table4[[#This Row],[Column2]],AM:AM,0))</f>
        <v>#N/A</v>
      </c>
      <c r="AG595" s="74" t="str">
        <f>CONCATENATE(Table4[[#This Row],[TOKO-KOTA]],"_",Table4[[#This Row],[NAMA BARANG]])</f>
        <v>SISWA CEMERLANG-KLATEN_TIPEX KERTAS DP-902</v>
      </c>
      <c r="AH595" s="74" t="str">
        <f>CONCATENATE(Table4[[#This Row],[CONCAT_TOKO KOTA + NAMA BARANG]],"_",Table4[[#This Row],[HARGA_C]])</f>
        <v>SISWA CEMERLANG-KLATEN_TIPEX KERTAS DP-902_60000</v>
      </c>
      <c r="AI595" s="74"/>
      <c r="AK595" s="9">
        <v>2911</v>
      </c>
      <c r="AL595" s="8" t="s">
        <v>8476</v>
      </c>
      <c r="AM595" t="str">
        <f t="shared" si="9"/>
        <v>H2911</v>
      </c>
      <c r="AN595" t="e">
        <f>IF(Table10[[#This Row],[Column3]]="","",MATCH(Table10[[#This Row],[Column3]],AD:AD,0))</f>
        <v>#N/A</v>
      </c>
    </row>
    <row r="596" spans="1:40" ht="13.5" thickBot="1">
      <c r="A596" s="73">
        <v>674</v>
      </c>
      <c r="C596" s="74">
        <f>ROW()</f>
        <v>596</v>
      </c>
      <c r="D596" s="74">
        <f>INDEX(Table1[ROWID],A:A)</f>
        <v>671</v>
      </c>
      <c r="E596" s="74">
        <f>INDEX(Table1[//DBS],A:A)</f>
        <v>3239</v>
      </c>
      <c r="F596" s="74">
        <f>INDEX(Table1[HARGA_CONV],A:A)</f>
        <v>53000</v>
      </c>
      <c r="G596" s="74" t="str">
        <f>IF(INDEX(Table1[SALES_H],Table4[[#This Row],[ROWID]])=0,"",INDEX(Table1[SALES_H],Table4[[#This Row],[ROWID]]))</f>
        <v>G</v>
      </c>
      <c r="H596" s="74" t="str">
        <f>IF(Table4[[#This Row],[SALES]]="","",INDEX(SALES_DICT[2],MATCH(Table4[[#This Row],[SALES]],SALES_DICT[1],0)))</f>
        <v>G</v>
      </c>
      <c r="I596" s="75" t="str">
        <f>IF(INDEX(Table1[DISKON],A:A)=0,"",INDEX(Table1[DISKON],A:A))</f>
        <v/>
      </c>
      <c r="J596" s="75" t="str">
        <f>IF(INDEX(Table1[DISKON NOTA],A:A)=0,"",INDEX(Table1[DISKON NOTA],A:A))</f>
        <v/>
      </c>
      <c r="K596" s="7">
        <f>INDEX(Table1[ISI_CONV],A:A)</f>
        <v>2</v>
      </c>
      <c r="L596" s="76">
        <f>INDEX(Table1[NOTA TOKO],Table4[[#This Row],[ROWID]])</f>
        <v>3531</v>
      </c>
      <c r="M596" s="74" t="str">
        <f>Table4[[#This Row],[SALES DICT]]</f>
        <v>G</v>
      </c>
      <c r="N596" s="74" t="str">
        <f>INDEX(Table1[TOKO-KOTA_H],A:A)</f>
        <v>SISWA CEMERLANG-KLATEN</v>
      </c>
      <c r="O596" s="74" t="str">
        <f>IF(INDEX(Table1[KODE BARANG],A:A)=0,"",INDEX(Table1[KODE BARANG],A:A))</f>
        <v>TIP-IM22</v>
      </c>
      <c r="P596" s="74" t="str">
        <f>INDEX(Table1[NAMA BARANG],A:A)</f>
        <v>TIPEX KERTAS NO.5031</v>
      </c>
      <c r="Q596" s="74" t="str">
        <f>INDEX(Table1[ADA DI DAFTAR STOCK?],A:A)</f>
        <v>ADA</v>
      </c>
      <c r="R596" s="71" t="str">
        <f>SUBSTITUTE(_xlfn.NUMBERVALUE(Table4[[#This Row],[JUMLAH]],",","."),",",".")</f>
        <v>2</v>
      </c>
      <c r="S596" s="74" t="str">
        <f>INDEX(Table1[SATUAN_CONV],A:A)</f>
        <v>LSN</v>
      </c>
      <c r="T596" s="10" t="str">
        <f>SUBSTITUTE(_xlfn.NUMBERVALUE(Table4[[#This Row],[HARGA]],",","."),",",".")</f>
        <v>53000</v>
      </c>
      <c r="U596" s="12" t="str">
        <f>SUBSTITUTE(Table4[[#This Row],[DISKON]],",",".")</f>
        <v/>
      </c>
      <c r="V596" s="77" t="str">
        <f>SUBSTITUTE(Table4[[#This Row],[DISKON NOTA]],",",".")</f>
        <v/>
      </c>
      <c r="W596" s="78">
        <f>INDEX(Table1[TANGGAL NOTA_H],A:A)</f>
        <v>45534</v>
      </c>
      <c r="X596" s="78">
        <f>IF(INDEX(Table1[TANGGAL GUDANG_H],A:A)="","",INDEX(Table1[TANGGAL GUDANG_H],A:A))</f>
        <v>45533</v>
      </c>
      <c r="Y596" s="78">
        <f>INDEX(Table1[TANGGAL UPDATE_H],A:A)</f>
        <v>45535</v>
      </c>
      <c r="Z596" s="74" t="str">
        <f>INDEX(Table1[KOMENTAR_H],A:A)</f>
        <v/>
      </c>
      <c r="AA596" s="74"/>
      <c r="AB596" s="74">
        <f>IF(Table4[[#This Row],[DISKON]]="",Table4[[#This Row],[HARGA]],Table4[[#This Row],[HARGA]]*Table4[[#This Row],[DISKON]])</f>
        <v>53000</v>
      </c>
      <c r="AC596" s="74">
        <f>Table4[[#This Row],[TATAL DISKON]]*Table4[[#This Row],[JUMLAH]]</f>
        <v>106000</v>
      </c>
      <c r="AD596" s="74" t="str">
        <f>CONCATENATE(Table4[[#This Row],[SALES_C]],Table4[[#This Row],[NOTA TOKO]])</f>
        <v>G3531</v>
      </c>
      <c r="AE596" s="74">
        <f>INDEX(Table1[I],'4'!A:A)</f>
        <v>0</v>
      </c>
      <c r="AF596" s="74" t="e">
        <f>IF(Table4[[#This Row],[Column2]]="","",MATCH(Table4[[#This Row],[Column2]],AM:AM,0))</f>
        <v>#N/A</v>
      </c>
      <c r="AG596" s="74" t="str">
        <f>CONCATENATE(Table4[[#This Row],[TOKO-KOTA]],"_",Table4[[#This Row],[NAMA BARANG]])</f>
        <v>SISWA CEMERLANG-KLATEN_TIPEX KERTAS NO.5031</v>
      </c>
      <c r="AH596" s="74" t="str">
        <f>CONCATENATE(Table4[[#This Row],[CONCAT_TOKO KOTA + NAMA BARANG]],"_",Table4[[#This Row],[HARGA_C]])</f>
        <v>SISWA CEMERLANG-KLATEN_TIPEX KERTAS NO.5031_53000</v>
      </c>
      <c r="AI596" s="74"/>
      <c r="AK596" s="9">
        <v>2911</v>
      </c>
      <c r="AL596" s="8" t="s">
        <v>8476</v>
      </c>
      <c r="AM596" t="str">
        <f t="shared" si="9"/>
        <v>H2911</v>
      </c>
      <c r="AN596" t="e">
        <f>IF(Table10[[#This Row],[Column3]]="","",MATCH(Table10[[#This Row],[Column3]],AD:AD,0))</f>
        <v>#N/A</v>
      </c>
    </row>
    <row r="597" spans="1:40" ht="13.5" thickBot="1">
      <c r="A597" s="73">
        <v>675</v>
      </c>
      <c r="C597" s="74">
        <f>ROW()</f>
        <v>597</v>
      </c>
      <c r="D597" s="74">
        <f>INDEX(Table1[ROWID],A:A)</f>
        <v>671</v>
      </c>
      <c r="E597" s="74">
        <f>INDEX(Table1[//DBS],A:A)</f>
        <v>3221</v>
      </c>
      <c r="F597" s="74">
        <f>INDEX(Table1[HARGA_CONV],A:A)</f>
        <v>53000</v>
      </c>
      <c r="G597" s="74" t="str">
        <f>IF(INDEX(Table1[SALES_H],Table4[[#This Row],[ROWID]])=0,"",INDEX(Table1[SALES_H],Table4[[#This Row],[ROWID]]))</f>
        <v>G</v>
      </c>
      <c r="H597" s="74" t="str">
        <f>IF(Table4[[#This Row],[SALES]]="","",INDEX(SALES_DICT[2],MATCH(Table4[[#This Row],[SALES]],SALES_DICT[1],0)))</f>
        <v>G</v>
      </c>
      <c r="I597" s="75" t="str">
        <f>IF(INDEX(Table1[DISKON],A:A)=0,"",INDEX(Table1[DISKON],A:A))</f>
        <v/>
      </c>
      <c r="J597" s="75" t="str">
        <f>IF(INDEX(Table1[DISKON NOTA],A:A)=0,"",INDEX(Table1[DISKON NOTA],A:A))</f>
        <v/>
      </c>
      <c r="K597" s="7">
        <f>INDEX(Table1[ISI_CONV],A:A)</f>
        <v>2</v>
      </c>
      <c r="L597" s="76">
        <f>INDEX(Table1[NOTA TOKO],Table4[[#This Row],[ROWID]])</f>
        <v>3531</v>
      </c>
      <c r="M597" s="74" t="str">
        <f>Table4[[#This Row],[SALES DICT]]</f>
        <v>G</v>
      </c>
      <c r="N597" s="74" t="str">
        <f>INDEX(Table1[TOKO-KOTA_H],A:A)</f>
        <v>SISWA CEMERLANG-KLATEN</v>
      </c>
      <c r="O597" s="74" t="str">
        <f>IF(INDEX(Table1[KODE BARANG],A:A)=0,"",INDEX(Table1[KODE BARANG],A:A))</f>
        <v>TIP-IM4</v>
      </c>
      <c r="P597" s="74" t="str">
        <f>INDEX(Table1[NAMA BARANG],A:A)</f>
        <v>TIPEX KERTAS NO.6080</v>
      </c>
      <c r="Q597" s="74" t="str">
        <f>INDEX(Table1[ADA DI DAFTAR STOCK?],A:A)</f>
        <v>ADA</v>
      </c>
      <c r="R597" s="71" t="str">
        <f>SUBSTITUTE(_xlfn.NUMBERVALUE(Table4[[#This Row],[JUMLAH]],",","."),",",".")</f>
        <v>2</v>
      </c>
      <c r="S597" s="74" t="str">
        <f>INDEX(Table1[SATUAN_CONV],A:A)</f>
        <v>LSN</v>
      </c>
      <c r="T597" s="10" t="str">
        <f>SUBSTITUTE(_xlfn.NUMBERVALUE(Table4[[#This Row],[HARGA]],",","."),",",".")</f>
        <v>53000</v>
      </c>
      <c r="U597" s="12" t="str">
        <f>SUBSTITUTE(Table4[[#This Row],[DISKON]],",",".")</f>
        <v/>
      </c>
      <c r="V597" s="77" t="str">
        <f>SUBSTITUTE(Table4[[#This Row],[DISKON NOTA]],",",".")</f>
        <v/>
      </c>
      <c r="W597" s="78">
        <f>INDEX(Table1[TANGGAL NOTA_H],A:A)</f>
        <v>45534</v>
      </c>
      <c r="X597" s="78">
        <f>IF(INDEX(Table1[TANGGAL GUDANG_H],A:A)="","",INDEX(Table1[TANGGAL GUDANG_H],A:A))</f>
        <v>45533</v>
      </c>
      <c r="Y597" s="78">
        <f>INDEX(Table1[TANGGAL UPDATE_H],A:A)</f>
        <v>45535</v>
      </c>
      <c r="Z597" s="74" t="str">
        <f>INDEX(Table1[KOMENTAR_H],A:A)</f>
        <v/>
      </c>
      <c r="AA597" s="74"/>
      <c r="AB597" s="74">
        <f>IF(Table4[[#This Row],[DISKON]]="",Table4[[#This Row],[HARGA]],Table4[[#This Row],[HARGA]]*Table4[[#This Row],[DISKON]])</f>
        <v>53000</v>
      </c>
      <c r="AC597" s="74">
        <f>Table4[[#This Row],[TATAL DISKON]]*Table4[[#This Row],[JUMLAH]]</f>
        <v>106000</v>
      </c>
      <c r="AD597" s="74" t="str">
        <f>CONCATENATE(Table4[[#This Row],[SALES_C]],Table4[[#This Row],[NOTA TOKO]])</f>
        <v>G3531</v>
      </c>
      <c r="AE597" s="74">
        <f>INDEX(Table1[I],'4'!A:A)</f>
        <v>0</v>
      </c>
      <c r="AF597" s="74" t="e">
        <f>IF(Table4[[#This Row],[Column2]]="","",MATCH(Table4[[#This Row],[Column2]],AM:AM,0))</f>
        <v>#N/A</v>
      </c>
      <c r="AG597" s="74" t="str">
        <f>CONCATENATE(Table4[[#This Row],[TOKO-KOTA]],"_",Table4[[#This Row],[NAMA BARANG]])</f>
        <v>SISWA CEMERLANG-KLATEN_TIPEX KERTAS NO.6080</v>
      </c>
      <c r="AH597" s="74" t="str">
        <f>CONCATENATE(Table4[[#This Row],[CONCAT_TOKO KOTA + NAMA BARANG]],"_",Table4[[#This Row],[HARGA_C]])</f>
        <v>SISWA CEMERLANG-KLATEN_TIPEX KERTAS NO.6080_53000</v>
      </c>
      <c r="AI597" s="74"/>
      <c r="AK597" s="9">
        <v>2911</v>
      </c>
      <c r="AL597" s="8" t="s">
        <v>8476</v>
      </c>
      <c r="AM597" t="str">
        <f t="shared" si="9"/>
        <v>H2911</v>
      </c>
      <c r="AN597" t="e">
        <f>IF(Table10[[#This Row],[Column3]]="","",MATCH(Table10[[#This Row],[Column3]],AD:AD,0))</f>
        <v>#N/A</v>
      </c>
    </row>
    <row r="598" spans="1:40" ht="13.5" thickBot="1">
      <c r="A598" s="73">
        <v>676</v>
      </c>
      <c r="C598" s="74">
        <f>ROW()</f>
        <v>598</v>
      </c>
      <c r="D598" s="74">
        <f>INDEX(Table1[ROWID],A:A)</f>
        <v>671</v>
      </c>
      <c r="E598" s="74">
        <f>INDEX(Table1[//DBS],A:A)</f>
        <v>809</v>
      </c>
      <c r="F598" s="74">
        <f>INDEX(Table1[HARGA_CONV],A:A)</f>
        <v>7916.666666666667</v>
      </c>
      <c r="G598" s="74" t="str">
        <f>IF(INDEX(Table1[SALES_H],Table4[[#This Row],[ROWID]])=0,"",INDEX(Table1[SALES_H],Table4[[#This Row],[ROWID]]))</f>
        <v>G</v>
      </c>
      <c r="H598" s="74" t="str">
        <f>IF(Table4[[#This Row],[SALES]]="","",INDEX(SALES_DICT[2],MATCH(Table4[[#This Row],[SALES]],SALES_DICT[1],0)))</f>
        <v>G</v>
      </c>
      <c r="I598" s="75" t="str">
        <f>IF(INDEX(Table1[DISKON],A:A)=0,"",INDEX(Table1[DISKON],A:A))</f>
        <v/>
      </c>
      <c r="J598" s="75" t="str">
        <f>IF(INDEX(Table1[DISKON NOTA],A:A)=0,"",INDEX(Table1[DISKON NOTA],A:A))</f>
        <v/>
      </c>
      <c r="K598" s="7">
        <f>INDEX(Table1[ISI_CONV],A:A)</f>
        <v>36</v>
      </c>
      <c r="L598" s="76">
        <f>INDEX(Table1[NOTA TOKO],Table4[[#This Row],[ROWID]])</f>
        <v>3531</v>
      </c>
      <c r="M598" s="74" t="str">
        <f>Table4[[#This Row],[SALES DICT]]</f>
        <v>G</v>
      </c>
      <c r="N598" s="74" t="str">
        <f>INDEX(Table1[TOKO-KOTA_H],A:A)</f>
        <v>SISWA CEMERLANG-KLATEN</v>
      </c>
      <c r="O598" s="74" t="str">
        <f>IF(INDEX(Table1[KODE BARANG],A:A)=0,"",INDEX(Table1[KODE BARANG],A:A))</f>
        <v>BWA-IM18</v>
      </c>
      <c r="P598" s="74" t="str">
        <f>INDEX(Table1[NAMA BARANG],A:A)</f>
        <v>BUKU MEWARNAI JQ-2251 (4 GAMBAR)</v>
      </c>
      <c r="Q598" s="74" t="str">
        <f>INDEX(Table1[ADA DI DAFTAR STOCK?],A:A)</f>
        <v>ADA</v>
      </c>
      <c r="R598" s="71" t="str">
        <f>SUBSTITUTE(_xlfn.NUMBERVALUE(Table4[[#This Row],[JUMLAH]],",","."),",",".")</f>
        <v>36</v>
      </c>
      <c r="S598" s="74" t="str">
        <f>INDEX(Table1[SATUAN_CONV],A:A)</f>
        <v>PCS</v>
      </c>
      <c r="T598" s="10" t="str">
        <f>SUBSTITUTE(_xlfn.NUMBERVALUE(Table4[[#This Row],[HARGA]],",","."),",",".")</f>
        <v>7916.66666666667</v>
      </c>
      <c r="U598" s="12" t="str">
        <f>SUBSTITUTE(Table4[[#This Row],[DISKON]],",",".")</f>
        <v/>
      </c>
      <c r="V598" s="77" t="str">
        <f>SUBSTITUTE(Table4[[#This Row],[DISKON NOTA]],",",".")</f>
        <v/>
      </c>
      <c r="W598" s="78">
        <f>INDEX(Table1[TANGGAL NOTA_H],A:A)</f>
        <v>45534</v>
      </c>
      <c r="X598" s="78">
        <f>IF(INDEX(Table1[TANGGAL GUDANG_H],A:A)="","",INDEX(Table1[TANGGAL GUDANG_H],A:A))</f>
        <v>45533</v>
      </c>
      <c r="Y598" s="78">
        <f>INDEX(Table1[TANGGAL UPDATE_H],A:A)</f>
        <v>45535</v>
      </c>
      <c r="Z598" s="74" t="str">
        <f>INDEX(Table1[KOMENTAR_H],A:A)</f>
        <v/>
      </c>
      <c r="AA598" s="74"/>
      <c r="AB598" s="74">
        <f>IF(Table4[[#This Row],[DISKON]]="",Table4[[#This Row],[HARGA]],Table4[[#This Row],[HARGA]]*Table4[[#This Row],[DISKON]])</f>
        <v>7916.666666666667</v>
      </c>
      <c r="AC598" s="74">
        <f>Table4[[#This Row],[TATAL DISKON]]*Table4[[#This Row],[JUMLAH]]</f>
        <v>285000</v>
      </c>
      <c r="AD598" s="74" t="str">
        <f>CONCATENATE(Table4[[#This Row],[SALES_C]],Table4[[#This Row],[NOTA TOKO]])</f>
        <v>G3531</v>
      </c>
      <c r="AE598" s="74">
        <f>INDEX(Table1[I],'4'!A:A)</f>
        <v>0</v>
      </c>
      <c r="AF598" s="74" t="e">
        <f>IF(Table4[[#This Row],[Column2]]="","",MATCH(Table4[[#This Row],[Column2]],AM:AM,0))</f>
        <v>#N/A</v>
      </c>
      <c r="AG598" s="74" t="str">
        <f>CONCATENATE(Table4[[#This Row],[TOKO-KOTA]],"_",Table4[[#This Row],[NAMA BARANG]])</f>
        <v>SISWA CEMERLANG-KLATEN_BUKU MEWARNAI JQ-2251 (4 GAMBAR)</v>
      </c>
      <c r="AH598" s="74" t="str">
        <f>CONCATENATE(Table4[[#This Row],[CONCAT_TOKO KOTA + NAMA BARANG]],"_",Table4[[#This Row],[HARGA_C]])</f>
        <v>SISWA CEMERLANG-KLATEN_BUKU MEWARNAI JQ-2251 (4 GAMBAR)_7916.66666666667</v>
      </c>
      <c r="AI598" s="74"/>
      <c r="AK598" s="9">
        <v>2911</v>
      </c>
      <c r="AL598" s="8" t="s">
        <v>8476</v>
      </c>
      <c r="AM598" t="str">
        <f t="shared" si="9"/>
        <v>H2911</v>
      </c>
      <c r="AN598" t="e">
        <f>IF(Table10[[#This Row],[Column3]]="","",MATCH(Table10[[#This Row],[Column3]],AD:AD,0))</f>
        <v>#N/A</v>
      </c>
    </row>
    <row r="599" spans="1:40" ht="13.5" thickBot="1">
      <c r="A599" s="73">
        <v>677</v>
      </c>
      <c r="C599" s="74">
        <f>ROW()</f>
        <v>599</v>
      </c>
      <c r="D599" s="74">
        <f>INDEX(Table1[ROWID],A:A)</f>
        <v>671</v>
      </c>
      <c r="E599" s="74">
        <f>INDEX(Table1[//DBS],A:A)</f>
        <v>819</v>
      </c>
      <c r="F599" s="74">
        <f>INDEX(Table1[HARGA_CONV],A:A)</f>
        <v>8333.3333333333339</v>
      </c>
      <c r="G599" s="74" t="str">
        <f>IF(INDEX(Table1[SALES_H],Table4[[#This Row],[ROWID]])=0,"",INDEX(Table1[SALES_H],Table4[[#This Row],[ROWID]]))</f>
        <v>G</v>
      </c>
      <c r="H599" s="74" t="str">
        <f>IF(Table4[[#This Row],[SALES]]="","",INDEX(SALES_DICT[2],MATCH(Table4[[#This Row],[SALES]],SALES_DICT[1],0)))</f>
        <v>G</v>
      </c>
      <c r="I599" s="75" t="str">
        <f>IF(INDEX(Table1[DISKON],A:A)=0,"",INDEX(Table1[DISKON],A:A))</f>
        <v/>
      </c>
      <c r="J599" s="75" t="str">
        <f>IF(INDEX(Table1[DISKON NOTA],A:A)=0,"",INDEX(Table1[DISKON NOTA],A:A))</f>
        <v/>
      </c>
      <c r="K599" s="7">
        <f>INDEX(Table1[ISI_CONV],A:A)</f>
        <v>36</v>
      </c>
      <c r="L599" s="76">
        <f>INDEX(Table1[NOTA TOKO],Table4[[#This Row],[ROWID]])</f>
        <v>3531</v>
      </c>
      <c r="M599" s="74" t="str">
        <f>Table4[[#This Row],[SALES DICT]]</f>
        <v>G</v>
      </c>
      <c r="N599" s="74" t="str">
        <f>INDEX(Table1[TOKO-KOTA_H],A:A)</f>
        <v>SISWA CEMERLANG-KLATEN</v>
      </c>
      <c r="O599" s="74" t="str">
        <f>IF(INDEX(Table1[KODE BARANG],A:A)=0,"",INDEX(Table1[KODE BARANG],A:A))</f>
        <v>BWA-IM28</v>
      </c>
      <c r="P599" s="74" t="str">
        <f>INDEX(Table1[NAMA BARANG],A:A)</f>
        <v>BUKU MEWARNAI DKB-1702</v>
      </c>
      <c r="Q599" s="74" t="str">
        <f>INDEX(Table1[ADA DI DAFTAR STOCK?],A:A)</f>
        <v>ADA</v>
      </c>
      <c r="R599" s="71" t="str">
        <f>SUBSTITUTE(_xlfn.NUMBERVALUE(Table4[[#This Row],[JUMLAH]],",","."),",",".")</f>
        <v>36</v>
      </c>
      <c r="S599" s="74" t="str">
        <f>INDEX(Table1[SATUAN_CONV],A:A)</f>
        <v>PCS</v>
      </c>
      <c r="T599" s="10" t="str">
        <f>SUBSTITUTE(_xlfn.NUMBERVALUE(Table4[[#This Row],[HARGA]],",","."),",",".")</f>
        <v>8333.33333333333</v>
      </c>
      <c r="U599" s="12" t="str">
        <f>SUBSTITUTE(Table4[[#This Row],[DISKON]],",",".")</f>
        <v/>
      </c>
      <c r="V599" s="77" t="str">
        <f>SUBSTITUTE(Table4[[#This Row],[DISKON NOTA]],",",".")</f>
        <v/>
      </c>
      <c r="W599" s="78">
        <f>INDEX(Table1[TANGGAL NOTA_H],A:A)</f>
        <v>45534</v>
      </c>
      <c r="X599" s="78">
        <f>IF(INDEX(Table1[TANGGAL GUDANG_H],A:A)="","",INDEX(Table1[TANGGAL GUDANG_H],A:A))</f>
        <v>45533</v>
      </c>
      <c r="Y599" s="78">
        <f>INDEX(Table1[TANGGAL UPDATE_H],A:A)</f>
        <v>45535</v>
      </c>
      <c r="Z599" s="74" t="str">
        <f>INDEX(Table1[KOMENTAR_H],A:A)</f>
        <v/>
      </c>
      <c r="AA599" s="74"/>
      <c r="AB599" s="74">
        <f>IF(Table4[[#This Row],[DISKON]]="",Table4[[#This Row],[HARGA]],Table4[[#This Row],[HARGA]]*Table4[[#This Row],[DISKON]])</f>
        <v>8333.3333333333339</v>
      </c>
      <c r="AC599" s="74">
        <f>Table4[[#This Row],[TATAL DISKON]]*Table4[[#This Row],[JUMLAH]]</f>
        <v>300000</v>
      </c>
      <c r="AD599" s="74" t="str">
        <f>CONCATENATE(Table4[[#This Row],[SALES_C]],Table4[[#This Row],[NOTA TOKO]])</f>
        <v>G3531</v>
      </c>
      <c r="AE599" s="74">
        <f>INDEX(Table1[I],'4'!A:A)</f>
        <v>0</v>
      </c>
      <c r="AF599" s="74" t="e">
        <f>IF(Table4[[#This Row],[Column2]]="","",MATCH(Table4[[#This Row],[Column2]],AM:AM,0))</f>
        <v>#N/A</v>
      </c>
      <c r="AG599" s="74" t="str">
        <f>CONCATENATE(Table4[[#This Row],[TOKO-KOTA]],"_",Table4[[#This Row],[NAMA BARANG]])</f>
        <v>SISWA CEMERLANG-KLATEN_BUKU MEWARNAI DKB-1702</v>
      </c>
      <c r="AH599" s="74" t="str">
        <f>CONCATENATE(Table4[[#This Row],[CONCAT_TOKO KOTA + NAMA BARANG]],"_",Table4[[#This Row],[HARGA_C]])</f>
        <v>SISWA CEMERLANG-KLATEN_BUKU MEWARNAI DKB-1702_8333.33333333333</v>
      </c>
      <c r="AI599" s="74"/>
      <c r="AK599" s="9">
        <v>2911</v>
      </c>
      <c r="AL599" s="8" t="s">
        <v>8476</v>
      </c>
      <c r="AM599" t="str">
        <f t="shared" si="9"/>
        <v>H2911</v>
      </c>
      <c r="AN599" t="e">
        <f>IF(Table10[[#This Row],[Column3]]="","",MATCH(Table10[[#This Row],[Column3]],AD:AD,0))</f>
        <v>#N/A</v>
      </c>
    </row>
    <row r="600" spans="1:40" ht="13.5" thickBot="1">
      <c r="A600" s="73">
        <v>678</v>
      </c>
      <c r="C600" s="74">
        <f>ROW()</f>
        <v>600</v>
      </c>
      <c r="D600" s="74">
        <f>INDEX(Table1[ROWID],A:A)</f>
        <v>671</v>
      </c>
      <c r="E600" s="74">
        <f>INDEX(Table1[//DBS],A:A)</f>
        <v>590</v>
      </c>
      <c r="F600" s="74">
        <f>INDEX(Table1[HARGA_CONV],A:A)</f>
        <v>7500</v>
      </c>
      <c r="G600" s="74" t="str">
        <f>IF(INDEX(Table1[SALES_H],Table4[[#This Row],[ROWID]])=0,"",INDEX(Table1[SALES_H],Table4[[#This Row],[ROWID]]))</f>
        <v>G</v>
      </c>
      <c r="H600" s="74" t="str">
        <f>IF(Table4[[#This Row],[SALES]]="","",INDEX(SALES_DICT[2],MATCH(Table4[[#This Row],[SALES]],SALES_DICT[1],0)))</f>
        <v>G</v>
      </c>
      <c r="I600" s="75" t="str">
        <f>IF(INDEX(Table1[DISKON],A:A)=0,"",INDEX(Table1[DISKON],A:A))</f>
        <v/>
      </c>
      <c r="J600" s="75" t="str">
        <f>IF(INDEX(Table1[DISKON NOTA],A:A)=0,"",INDEX(Table1[DISKON NOTA],A:A))</f>
        <v/>
      </c>
      <c r="K600" s="7">
        <f>INDEX(Table1[ISI_CONV],A:A)</f>
        <v>36</v>
      </c>
      <c r="L600" s="76">
        <f>INDEX(Table1[NOTA TOKO],Table4[[#This Row],[ROWID]])</f>
        <v>3531</v>
      </c>
      <c r="M600" s="74" t="str">
        <f>Table4[[#This Row],[SALES DICT]]</f>
        <v>G</v>
      </c>
      <c r="N600" s="74" t="str">
        <f>INDEX(Table1[TOKO-KOTA_H],A:A)</f>
        <v>SISWA CEMERLANG-KLATEN</v>
      </c>
      <c r="O600" s="74" t="str">
        <f>IF(INDEX(Table1[KODE BARANG],A:A)=0,"",INDEX(Table1[KODE BARANG],A:A))</f>
        <v>BOL-IM237</v>
      </c>
      <c r="P600" s="74" t="str">
        <f>INDEX(Table1[NAMA BARANG],A:A)</f>
        <v>BP GEL 8763</v>
      </c>
      <c r="Q600" s="74" t="str">
        <f>INDEX(Table1[ADA DI DAFTAR STOCK?],A:A)</f>
        <v>ADA</v>
      </c>
      <c r="R600" s="71" t="str">
        <f>SUBSTITUTE(_xlfn.NUMBERVALUE(Table4[[#This Row],[JUMLAH]],",","."),",",".")</f>
        <v>36</v>
      </c>
      <c r="S600" s="74" t="str">
        <f>INDEX(Table1[SATUAN_CONV],A:A)</f>
        <v>PCS</v>
      </c>
      <c r="T600" s="10" t="str">
        <f>SUBSTITUTE(_xlfn.NUMBERVALUE(Table4[[#This Row],[HARGA]],",","."),",",".")</f>
        <v>7500</v>
      </c>
      <c r="U600" s="12" t="str">
        <f>SUBSTITUTE(Table4[[#This Row],[DISKON]],",",".")</f>
        <v/>
      </c>
      <c r="V600" s="77" t="str">
        <f>SUBSTITUTE(Table4[[#This Row],[DISKON NOTA]],",",".")</f>
        <v/>
      </c>
      <c r="W600" s="78">
        <f>INDEX(Table1[TANGGAL NOTA_H],A:A)</f>
        <v>45534</v>
      </c>
      <c r="X600" s="78">
        <f>IF(INDEX(Table1[TANGGAL GUDANG_H],A:A)="","",INDEX(Table1[TANGGAL GUDANG_H],A:A))</f>
        <v>45533</v>
      </c>
      <c r="Y600" s="78">
        <f>INDEX(Table1[TANGGAL UPDATE_H],A:A)</f>
        <v>45535</v>
      </c>
      <c r="Z600" s="74" t="str">
        <f>INDEX(Table1[KOMENTAR_H],A:A)</f>
        <v/>
      </c>
      <c r="AA600" s="74"/>
      <c r="AB600" s="74">
        <f>IF(Table4[[#This Row],[DISKON]]="",Table4[[#This Row],[HARGA]],Table4[[#This Row],[HARGA]]*Table4[[#This Row],[DISKON]])</f>
        <v>7500</v>
      </c>
      <c r="AC600" s="74">
        <f>Table4[[#This Row],[TATAL DISKON]]*Table4[[#This Row],[JUMLAH]]</f>
        <v>270000</v>
      </c>
      <c r="AD600" s="74" t="str">
        <f>CONCATENATE(Table4[[#This Row],[SALES_C]],Table4[[#This Row],[NOTA TOKO]])</f>
        <v>G3531</v>
      </c>
      <c r="AE600" s="74">
        <f>INDEX(Table1[I],'4'!A:A)</f>
        <v>0</v>
      </c>
      <c r="AF600" s="74" t="e">
        <f>IF(Table4[[#This Row],[Column2]]="","",MATCH(Table4[[#This Row],[Column2]],AM:AM,0))</f>
        <v>#N/A</v>
      </c>
      <c r="AG600" s="74" t="str">
        <f>CONCATENATE(Table4[[#This Row],[TOKO-KOTA]],"_",Table4[[#This Row],[NAMA BARANG]])</f>
        <v>SISWA CEMERLANG-KLATEN_BP GEL 8763</v>
      </c>
      <c r="AH600" s="74" t="str">
        <f>CONCATENATE(Table4[[#This Row],[CONCAT_TOKO KOTA + NAMA BARANG]],"_",Table4[[#This Row],[HARGA_C]])</f>
        <v>SISWA CEMERLANG-KLATEN_BP GEL 8763_7500</v>
      </c>
      <c r="AI600" s="74"/>
      <c r="AK600" s="9">
        <v>2911</v>
      </c>
      <c r="AL600" s="8" t="s">
        <v>8476</v>
      </c>
      <c r="AM600" t="str">
        <f t="shared" si="9"/>
        <v>H2911</v>
      </c>
      <c r="AN600" t="e">
        <f>IF(Table10[[#This Row],[Column3]]="","",MATCH(Table10[[#This Row],[Column3]],AD:AD,0))</f>
        <v>#N/A</v>
      </c>
    </row>
    <row r="601" spans="1:40" ht="13.5" thickBot="1">
      <c r="A601" s="73">
        <v>679</v>
      </c>
      <c r="C601" s="74">
        <f>ROW()</f>
        <v>601</v>
      </c>
      <c r="D601" s="74">
        <f>INDEX(Table1[ROWID],A:A)</f>
        <v>671</v>
      </c>
      <c r="E601" s="74">
        <f>INDEX(Table1[//DBS],A:A)</f>
        <v>810</v>
      </c>
      <c r="F601" s="74">
        <f>INDEX(Table1[HARGA_CONV],A:A)</f>
        <v>10416.666666666666</v>
      </c>
      <c r="G601" s="74" t="str">
        <f>IF(INDEX(Table1[SALES_H],Table4[[#This Row],[ROWID]])=0,"",INDEX(Table1[SALES_H],Table4[[#This Row],[ROWID]]))</f>
        <v>G</v>
      </c>
      <c r="H601" s="74" t="str">
        <f>IF(Table4[[#This Row],[SALES]]="","",INDEX(SALES_DICT[2],MATCH(Table4[[#This Row],[SALES]],SALES_DICT[1],0)))</f>
        <v>G</v>
      </c>
      <c r="I601" s="75" t="str">
        <f>IF(INDEX(Table1[DISKON],A:A)=0,"",INDEX(Table1[DISKON],A:A))</f>
        <v/>
      </c>
      <c r="J601" s="75" t="str">
        <f>IF(INDEX(Table1[DISKON NOTA],A:A)=0,"",INDEX(Table1[DISKON NOTA],A:A))</f>
        <v/>
      </c>
      <c r="K601" s="7">
        <f>INDEX(Table1[ISI_CONV],A:A)</f>
        <v>36</v>
      </c>
      <c r="L601" s="76">
        <f>INDEX(Table1[NOTA TOKO],Table4[[#This Row],[ROWID]])</f>
        <v>3531</v>
      </c>
      <c r="M601" s="74" t="str">
        <f>Table4[[#This Row],[SALES DICT]]</f>
        <v>G</v>
      </c>
      <c r="N601" s="74" t="str">
        <f>INDEX(Table1[TOKO-KOTA_H],A:A)</f>
        <v>SISWA CEMERLANG-KLATEN</v>
      </c>
      <c r="O601" s="74" t="str">
        <f>IF(INDEX(Table1[KODE BARANG],A:A)=0,"",INDEX(Table1[KODE BARANG],A:A))</f>
        <v>BWA-IM19</v>
      </c>
      <c r="P601" s="74" t="str">
        <f>INDEX(Table1[NAMA BARANG],A:A)</f>
        <v>BUKU MEWARNAI GIRL CRUSH 2235 +STIKER (4 GAMBAR)</v>
      </c>
      <c r="Q601" s="74" t="str">
        <f>INDEX(Table1[ADA DI DAFTAR STOCK?],A:A)</f>
        <v>ADA</v>
      </c>
      <c r="R601" s="71" t="str">
        <f>SUBSTITUTE(_xlfn.NUMBERVALUE(Table4[[#This Row],[JUMLAH]],",","."),",",".")</f>
        <v>36</v>
      </c>
      <c r="S601" s="74" t="str">
        <f>INDEX(Table1[SATUAN_CONV],A:A)</f>
        <v>PCS</v>
      </c>
      <c r="T601" s="10" t="str">
        <f>SUBSTITUTE(_xlfn.NUMBERVALUE(Table4[[#This Row],[HARGA]],",","."),",",".")</f>
        <v>10416.6666666667</v>
      </c>
      <c r="U601" s="12" t="str">
        <f>SUBSTITUTE(Table4[[#This Row],[DISKON]],",",".")</f>
        <v/>
      </c>
      <c r="V601" s="77" t="str">
        <f>SUBSTITUTE(Table4[[#This Row],[DISKON NOTA]],",",".")</f>
        <v/>
      </c>
      <c r="W601" s="78">
        <f>INDEX(Table1[TANGGAL NOTA_H],A:A)</f>
        <v>45534</v>
      </c>
      <c r="X601" s="78">
        <f>IF(INDEX(Table1[TANGGAL GUDANG_H],A:A)="","",INDEX(Table1[TANGGAL GUDANG_H],A:A))</f>
        <v>45533</v>
      </c>
      <c r="Y601" s="78">
        <f>INDEX(Table1[TANGGAL UPDATE_H],A:A)</f>
        <v>45535</v>
      </c>
      <c r="Z601" s="74" t="str">
        <f>INDEX(Table1[KOMENTAR_H],A:A)</f>
        <v/>
      </c>
      <c r="AA601" s="74"/>
      <c r="AB601" s="74">
        <f>IF(Table4[[#This Row],[DISKON]]="",Table4[[#This Row],[HARGA]],Table4[[#This Row],[HARGA]]*Table4[[#This Row],[DISKON]])</f>
        <v>10416.666666666666</v>
      </c>
      <c r="AC601" s="74">
        <f>Table4[[#This Row],[TATAL DISKON]]*Table4[[#This Row],[JUMLAH]]</f>
        <v>375000</v>
      </c>
      <c r="AD601" s="74" t="str">
        <f>CONCATENATE(Table4[[#This Row],[SALES_C]],Table4[[#This Row],[NOTA TOKO]])</f>
        <v>G3531</v>
      </c>
      <c r="AE601" s="74">
        <f>INDEX(Table1[I],'4'!A:A)</f>
        <v>0</v>
      </c>
      <c r="AF601" s="74" t="e">
        <f>IF(Table4[[#This Row],[Column2]]="","",MATCH(Table4[[#This Row],[Column2]],AM:AM,0))</f>
        <v>#N/A</v>
      </c>
      <c r="AG601" s="74" t="str">
        <f>CONCATENATE(Table4[[#This Row],[TOKO-KOTA]],"_",Table4[[#This Row],[NAMA BARANG]])</f>
        <v>SISWA CEMERLANG-KLATEN_BUKU MEWARNAI GIRL CRUSH 2235 +STIKER (4 GAMBAR)</v>
      </c>
      <c r="AH601" s="74" t="str">
        <f>CONCATENATE(Table4[[#This Row],[CONCAT_TOKO KOTA + NAMA BARANG]],"_",Table4[[#This Row],[HARGA_C]])</f>
        <v>SISWA CEMERLANG-KLATEN_BUKU MEWARNAI GIRL CRUSH 2235 +STIKER (4 GAMBAR)_10416.6666666667</v>
      </c>
      <c r="AI601" s="74"/>
      <c r="AK601" s="9">
        <v>2911</v>
      </c>
      <c r="AL601" s="8" t="s">
        <v>8476</v>
      </c>
      <c r="AM601" t="str">
        <f t="shared" si="9"/>
        <v>H2911</v>
      </c>
      <c r="AN601" t="e">
        <f>IF(Table10[[#This Row],[Column3]]="","",MATCH(Table10[[#This Row],[Column3]],AD:AD,0))</f>
        <v>#N/A</v>
      </c>
    </row>
    <row r="602" spans="1:40" ht="13.5" thickBot="1">
      <c r="A602" s="73">
        <v>680</v>
      </c>
      <c r="C602" s="74">
        <f>ROW()</f>
        <v>602</v>
      </c>
      <c r="D602" s="74">
        <f>INDEX(Table1[ROWID],A:A)</f>
        <v>671</v>
      </c>
      <c r="E602" s="74">
        <f>INDEX(Table1[//DBS],A:A)</f>
        <v>252</v>
      </c>
      <c r="F602" s="74">
        <f>INDEX(Table1[HARGA_CONV],A:A)</f>
        <v>8500</v>
      </c>
      <c r="G602" s="74" t="str">
        <f>IF(INDEX(Table1[SALES_H],Table4[[#This Row],[ROWID]])=0,"",INDEX(Table1[SALES_H],Table4[[#This Row],[ROWID]]))</f>
        <v>G</v>
      </c>
      <c r="H602" s="74" t="str">
        <f>IF(Table4[[#This Row],[SALES]]="","",INDEX(SALES_DICT[2],MATCH(Table4[[#This Row],[SALES]],SALES_DICT[1],0)))</f>
        <v>G</v>
      </c>
      <c r="I602" s="75" t="str">
        <f>IF(INDEX(Table1[DISKON],A:A)=0,"",INDEX(Table1[DISKON],A:A))</f>
        <v/>
      </c>
      <c r="J602" s="75" t="str">
        <f>IF(INDEX(Table1[DISKON NOTA],A:A)=0,"",INDEX(Table1[DISKON NOTA],A:A))</f>
        <v/>
      </c>
      <c r="K602" s="7">
        <f>INDEX(Table1[ISI_CONV],A:A)</f>
        <v>12</v>
      </c>
      <c r="L602" s="76">
        <f>INDEX(Table1[NOTA TOKO],Table4[[#This Row],[ROWID]])</f>
        <v>3531</v>
      </c>
      <c r="M602" s="74" t="str">
        <f>Table4[[#This Row],[SALES DICT]]</f>
        <v>G</v>
      </c>
      <c r="N602" s="74" t="str">
        <f>INDEX(Table1[TOKO-KOTA_H],A:A)</f>
        <v>SISWA CEMERLANG-KLATEN</v>
      </c>
      <c r="O602" s="74" t="str">
        <f>IF(INDEX(Table1[KODE BARANG],A:A)=0,"",INDEX(Table1[KODE BARANG],A:A))</f>
        <v>BAL-NCL40</v>
      </c>
      <c r="P602" s="74" t="str">
        <f>INDEX(Table1[NAMA BARANG],A:A)</f>
        <v>BALON CACING 1022 + POMPA KECIL CPK 2225</v>
      </c>
      <c r="Q602" s="74" t="str">
        <f>INDEX(Table1[ADA DI DAFTAR STOCK?],A:A)</f>
        <v>ADA</v>
      </c>
      <c r="R602" s="71" t="str">
        <f>SUBSTITUTE(_xlfn.NUMBERVALUE(Table4[[#This Row],[JUMLAH]],",","."),",",".")</f>
        <v>12</v>
      </c>
      <c r="S602" s="74" t="str">
        <f>INDEX(Table1[SATUAN_CONV],A:A)</f>
        <v>DISP</v>
      </c>
      <c r="T602" s="10" t="str">
        <f>SUBSTITUTE(_xlfn.NUMBERVALUE(Table4[[#This Row],[HARGA]],",","."),",",".")</f>
        <v>8500</v>
      </c>
      <c r="U602" s="12" t="str">
        <f>SUBSTITUTE(Table4[[#This Row],[DISKON]],",",".")</f>
        <v/>
      </c>
      <c r="V602" s="77" t="str">
        <f>SUBSTITUTE(Table4[[#This Row],[DISKON NOTA]],",",".")</f>
        <v/>
      </c>
      <c r="W602" s="78">
        <f>INDEX(Table1[TANGGAL NOTA_H],A:A)</f>
        <v>45534</v>
      </c>
      <c r="X602" s="78">
        <f>IF(INDEX(Table1[TANGGAL GUDANG_H],A:A)="","",INDEX(Table1[TANGGAL GUDANG_H],A:A))</f>
        <v>45533</v>
      </c>
      <c r="Y602" s="78">
        <f>INDEX(Table1[TANGGAL UPDATE_H],A:A)</f>
        <v>45535</v>
      </c>
      <c r="Z602" s="74" t="str">
        <f>INDEX(Table1[KOMENTAR_H],A:A)</f>
        <v/>
      </c>
      <c r="AA602" s="74"/>
      <c r="AB602" s="74">
        <f>IF(Table4[[#This Row],[DISKON]]="",Table4[[#This Row],[HARGA]],Table4[[#This Row],[HARGA]]*Table4[[#This Row],[DISKON]])</f>
        <v>8500</v>
      </c>
      <c r="AC602" s="74">
        <f>Table4[[#This Row],[TATAL DISKON]]*Table4[[#This Row],[JUMLAH]]</f>
        <v>102000</v>
      </c>
      <c r="AD602" s="74" t="str">
        <f>CONCATENATE(Table4[[#This Row],[SALES_C]],Table4[[#This Row],[NOTA TOKO]])</f>
        <v>G3531</v>
      </c>
      <c r="AE602" s="74">
        <f>INDEX(Table1[I],'4'!A:A)</f>
        <v>0</v>
      </c>
      <c r="AF602" s="74" t="e">
        <f>IF(Table4[[#This Row],[Column2]]="","",MATCH(Table4[[#This Row],[Column2]],AM:AM,0))</f>
        <v>#N/A</v>
      </c>
      <c r="AG602" s="74" t="str">
        <f>CONCATENATE(Table4[[#This Row],[TOKO-KOTA]],"_",Table4[[#This Row],[NAMA BARANG]])</f>
        <v>SISWA CEMERLANG-KLATEN_BALON CACING 1022 + POMPA KECIL CPK 2225</v>
      </c>
      <c r="AH602" s="74" t="str">
        <f>CONCATENATE(Table4[[#This Row],[CONCAT_TOKO KOTA + NAMA BARANG]],"_",Table4[[#This Row],[HARGA_C]])</f>
        <v>SISWA CEMERLANG-KLATEN_BALON CACING 1022 + POMPA KECIL CPK 2225_8500</v>
      </c>
      <c r="AI602" s="74"/>
      <c r="AK602" s="9">
        <v>2911</v>
      </c>
      <c r="AL602" s="8" t="s">
        <v>8476</v>
      </c>
      <c r="AM602" t="str">
        <f t="shared" si="9"/>
        <v>H2911</v>
      </c>
      <c r="AN602" t="e">
        <f>IF(Table10[[#This Row],[Column3]]="","",MATCH(Table10[[#This Row],[Column3]],AD:AD,0))</f>
        <v>#N/A</v>
      </c>
    </row>
    <row r="603" spans="1:40" ht="13.5" thickBot="1">
      <c r="A603" s="73">
        <v>681</v>
      </c>
      <c r="C603" s="74">
        <f>ROW()</f>
        <v>603</v>
      </c>
      <c r="D603" s="74">
        <f>INDEX(Table1[ROWID],A:A)</f>
        <v>671</v>
      </c>
      <c r="E603" s="74">
        <f>INDEX(Table1[//DBS],A:A)</f>
        <v>2613</v>
      </c>
      <c r="F603" s="74">
        <f>INDEX(Table1[HARGA_CONV],A:A)</f>
        <v>25000</v>
      </c>
      <c r="G603" s="74" t="str">
        <f>IF(INDEX(Table1[SALES_H],Table4[[#This Row],[ROWID]])=0,"",INDEX(Table1[SALES_H],Table4[[#This Row],[ROWID]]))</f>
        <v>G</v>
      </c>
      <c r="H603" s="74" t="str">
        <f>IF(Table4[[#This Row],[SALES]]="","",INDEX(SALES_DICT[2],MATCH(Table4[[#This Row],[SALES]],SALES_DICT[1],0)))</f>
        <v>G</v>
      </c>
      <c r="I603" s="75" t="str">
        <f>IF(INDEX(Table1[DISKON],A:A)=0,"",INDEX(Table1[DISKON],A:A))</f>
        <v/>
      </c>
      <c r="J603" s="75" t="str">
        <f>IF(INDEX(Table1[DISKON NOTA],A:A)=0,"",INDEX(Table1[DISKON NOTA],A:A))</f>
        <v/>
      </c>
      <c r="K603" s="7">
        <f>INDEX(Table1[ISI_CONV],A:A)</f>
        <v>6</v>
      </c>
      <c r="L603" s="76">
        <f>INDEX(Table1[NOTA TOKO],Table4[[#This Row],[ROWID]])</f>
        <v>3531</v>
      </c>
      <c r="M603" s="74" t="str">
        <f>Table4[[#This Row],[SALES DICT]]</f>
        <v>G</v>
      </c>
      <c r="N603" s="74" t="str">
        <f>INDEX(Table1[TOKO-KOTA_H],A:A)</f>
        <v>SISWA CEMERLANG-KLATEN</v>
      </c>
      <c r="O603" s="74" t="str">
        <f>IF(INDEX(Table1[KODE BARANG],A:A)=0,"",INDEX(Table1[KODE BARANG],A:A))</f>
        <v>POM-IM2</v>
      </c>
      <c r="P603" s="74" t="str">
        <f>INDEX(Table1[NAMA BARANG],A:A)</f>
        <v>POMPA + BALON 2000 (10)</v>
      </c>
      <c r="Q603" s="74" t="str">
        <f>INDEX(Table1[ADA DI DAFTAR STOCK?],A:A)</f>
        <v>ADA</v>
      </c>
      <c r="R603" s="71" t="str">
        <f>SUBSTITUTE(_xlfn.NUMBERVALUE(Table4[[#This Row],[JUMLAH]],",","."),",",".")</f>
        <v>6</v>
      </c>
      <c r="S603" s="74" t="str">
        <f>INDEX(Table1[SATUAN_CONV],A:A)</f>
        <v>PCS</v>
      </c>
      <c r="T603" s="10" t="str">
        <f>SUBSTITUTE(_xlfn.NUMBERVALUE(Table4[[#This Row],[HARGA]],",","."),",",".")</f>
        <v>25000</v>
      </c>
      <c r="U603" s="12" t="str">
        <f>SUBSTITUTE(Table4[[#This Row],[DISKON]],",",".")</f>
        <v/>
      </c>
      <c r="V603" s="77" t="str">
        <f>SUBSTITUTE(Table4[[#This Row],[DISKON NOTA]],",",".")</f>
        <v/>
      </c>
      <c r="W603" s="78">
        <f>INDEX(Table1[TANGGAL NOTA_H],A:A)</f>
        <v>45534</v>
      </c>
      <c r="X603" s="78">
        <f>IF(INDEX(Table1[TANGGAL GUDANG_H],A:A)="","",INDEX(Table1[TANGGAL GUDANG_H],A:A))</f>
        <v>45533</v>
      </c>
      <c r="Y603" s="78">
        <f>INDEX(Table1[TANGGAL UPDATE_H],A:A)</f>
        <v>45535</v>
      </c>
      <c r="Z603" s="74" t="str">
        <f>INDEX(Table1[KOMENTAR_H],A:A)</f>
        <v/>
      </c>
      <c r="AA603" s="74"/>
      <c r="AB603" s="74">
        <f>IF(Table4[[#This Row],[DISKON]]="",Table4[[#This Row],[HARGA]],Table4[[#This Row],[HARGA]]*Table4[[#This Row],[DISKON]])</f>
        <v>25000</v>
      </c>
      <c r="AC603" s="74">
        <f>Table4[[#This Row],[TATAL DISKON]]*Table4[[#This Row],[JUMLAH]]</f>
        <v>150000</v>
      </c>
      <c r="AD603" s="74" t="str">
        <f>CONCATENATE(Table4[[#This Row],[SALES_C]],Table4[[#This Row],[NOTA TOKO]])</f>
        <v>G3531</v>
      </c>
      <c r="AE603" s="74">
        <f>INDEX(Table1[I],'4'!A:A)</f>
        <v>0</v>
      </c>
      <c r="AF603" s="74" t="e">
        <f>IF(Table4[[#This Row],[Column2]]="","",MATCH(Table4[[#This Row],[Column2]],AM:AM,0))</f>
        <v>#N/A</v>
      </c>
      <c r="AG603" s="74" t="str">
        <f>CONCATENATE(Table4[[#This Row],[TOKO-KOTA]],"_",Table4[[#This Row],[NAMA BARANG]])</f>
        <v>SISWA CEMERLANG-KLATEN_POMPA + BALON 2000 (10)</v>
      </c>
      <c r="AH603" s="74" t="str">
        <f>CONCATENATE(Table4[[#This Row],[CONCAT_TOKO KOTA + NAMA BARANG]],"_",Table4[[#This Row],[HARGA_C]])</f>
        <v>SISWA CEMERLANG-KLATEN_POMPA + BALON 2000 (10)_25000</v>
      </c>
      <c r="AI603" s="74"/>
      <c r="AK603" s="9">
        <v>2912</v>
      </c>
      <c r="AL603" s="8" t="s">
        <v>8476</v>
      </c>
      <c r="AM603" t="str">
        <f t="shared" si="9"/>
        <v>H2912</v>
      </c>
      <c r="AN603" t="e">
        <f>IF(Table10[[#This Row],[Column3]]="","",MATCH(Table10[[#This Row],[Column3]],AD:AD,0))</f>
        <v>#N/A</v>
      </c>
    </row>
    <row r="604" spans="1:40" ht="13.5" thickBot="1">
      <c r="A604" s="73">
        <v>682</v>
      </c>
      <c r="C604" s="74">
        <f>ROW()</f>
        <v>604</v>
      </c>
      <c r="D604" s="74">
        <f>INDEX(Table1[ROWID],A:A)</f>
        <v>671</v>
      </c>
      <c r="E604" s="74">
        <f>INDEX(Table1[//DBS],A:A)</f>
        <v>853</v>
      </c>
      <c r="F604" s="74">
        <f>INDEX(Table1[HARGA_CONV],A:A)</f>
        <v>138000</v>
      </c>
      <c r="G604" s="74" t="str">
        <f>IF(INDEX(Table1[SALES_H],Table4[[#This Row],[ROWID]])=0,"",INDEX(Table1[SALES_H],Table4[[#This Row],[ROWID]]))</f>
        <v>G</v>
      </c>
      <c r="H604" s="74" t="str">
        <f>IF(Table4[[#This Row],[SALES]]="","",INDEX(SALES_DICT[2],MATCH(Table4[[#This Row],[SALES]],SALES_DICT[1],0)))</f>
        <v>G</v>
      </c>
      <c r="I604" s="75" t="str">
        <f>IF(INDEX(Table1[DISKON],A:A)=0,"",INDEX(Table1[DISKON],A:A))</f>
        <v/>
      </c>
      <c r="J604" s="75" t="str">
        <f>IF(INDEX(Table1[DISKON NOTA],A:A)=0,"",INDEX(Table1[DISKON NOTA],A:A))</f>
        <v/>
      </c>
      <c r="K604" s="7">
        <f>INDEX(Table1[ISI_CONV],A:A)</f>
        <v>2</v>
      </c>
      <c r="L604" s="76">
        <f>INDEX(Table1[NOTA TOKO],Table4[[#This Row],[ROWID]])</f>
        <v>3531</v>
      </c>
      <c r="M604" s="74" t="str">
        <f>Table4[[#This Row],[SALES DICT]]</f>
        <v>G</v>
      </c>
      <c r="N604" s="74" t="str">
        <f>INDEX(Table1[TOKO-KOTA_H],A:A)</f>
        <v>SISWA CEMERLANG-KLATEN</v>
      </c>
      <c r="O604" s="74" t="str">
        <f>IF(INDEX(Table1[KODE BARANG],A:A)=0,"",INDEX(Table1[KODE BARANG],A:A))</f>
        <v>CBO-EN9</v>
      </c>
      <c r="P604" s="74" t="str">
        <f>INDEX(Table1[NAMA BARANG],A:A)</f>
        <v>CLIPBOARD ENTER ANTI PECAH (GAP 03)</v>
      </c>
      <c r="Q604" s="74" t="str">
        <f>INDEX(Table1[ADA DI DAFTAR STOCK?],A:A)</f>
        <v>ADA</v>
      </c>
      <c r="R604" s="71" t="str">
        <f>SUBSTITUTE(_xlfn.NUMBERVALUE(Table4[[#This Row],[JUMLAH]],",","."),",",".")</f>
        <v>2</v>
      </c>
      <c r="S604" s="74" t="str">
        <f>INDEX(Table1[SATUAN_CONV],A:A)</f>
        <v>LSN</v>
      </c>
      <c r="T604" s="10" t="str">
        <f>SUBSTITUTE(_xlfn.NUMBERVALUE(Table4[[#This Row],[HARGA]],",","."),",",".")</f>
        <v>138000</v>
      </c>
      <c r="U604" s="12" t="str">
        <f>SUBSTITUTE(Table4[[#This Row],[DISKON]],",",".")</f>
        <v/>
      </c>
      <c r="V604" s="77" t="str">
        <f>SUBSTITUTE(Table4[[#This Row],[DISKON NOTA]],",",".")</f>
        <v/>
      </c>
      <c r="W604" s="78">
        <f>INDEX(Table1[TANGGAL NOTA_H],A:A)</f>
        <v>45534</v>
      </c>
      <c r="X604" s="78">
        <f>IF(INDEX(Table1[TANGGAL GUDANG_H],A:A)="","",INDEX(Table1[TANGGAL GUDANG_H],A:A))</f>
        <v>45533</v>
      </c>
      <c r="Y604" s="78">
        <f>INDEX(Table1[TANGGAL UPDATE_H],A:A)</f>
        <v>45535</v>
      </c>
      <c r="Z604" s="74" t="str">
        <f>INDEX(Table1[KOMENTAR_H],A:A)</f>
        <v/>
      </c>
      <c r="AA604" s="74"/>
      <c r="AB604" s="74">
        <f>IF(Table4[[#This Row],[DISKON]]="",Table4[[#This Row],[HARGA]],Table4[[#This Row],[HARGA]]*Table4[[#This Row],[DISKON]])</f>
        <v>138000</v>
      </c>
      <c r="AC604" s="74">
        <f>Table4[[#This Row],[TATAL DISKON]]*Table4[[#This Row],[JUMLAH]]</f>
        <v>276000</v>
      </c>
      <c r="AD604" s="74" t="str">
        <f>CONCATENATE(Table4[[#This Row],[SALES_C]],Table4[[#This Row],[NOTA TOKO]])</f>
        <v>G3531</v>
      </c>
      <c r="AE604" s="74">
        <f>INDEX(Table1[I],'4'!A:A)</f>
        <v>0</v>
      </c>
      <c r="AF604" s="74" t="e">
        <f>IF(Table4[[#This Row],[Column2]]="","",MATCH(Table4[[#This Row],[Column2]],AM:AM,0))</f>
        <v>#N/A</v>
      </c>
      <c r="AG604" s="74" t="str">
        <f>CONCATENATE(Table4[[#This Row],[TOKO-KOTA]],"_",Table4[[#This Row],[NAMA BARANG]])</f>
        <v>SISWA CEMERLANG-KLATEN_CLIPBOARD ENTER ANTI PECAH (GAP 03)</v>
      </c>
      <c r="AH604" s="74" t="str">
        <f>CONCATENATE(Table4[[#This Row],[CONCAT_TOKO KOTA + NAMA BARANG]],"_",Table4[[#This Row],[HARGA_C]])</f>
        <v>SISWA CEMERLANG-KLATEN_CLIPBOARD ENTER ANTI PECAH (GAP 03)_138000</v>
      </c>
      <c r="AI604" s="74"/>
      <c r="AK604" s="9">
        <v>2912</v>
      </c>
      <c r="AL604" s="8" t="s">
        <v>8476</v>
      </c>
      <c r="AM604" t="str">
        <f t="shared" si="9"/>
        <v>H2912</v>
      </c>
      <c r="AN604" t="e">
        <f>IF(Table10[[#This Row],[Column3]]="","",MATCH(Table10[[#This Row],[Column3]],AD:AD,0))</f>
        <v>#N/A</v>
      </c>
    </row>
    <row r="605" spans="1:40" ht="13.5" thickBot="1">
      <c r="A605" s="73">
        <v>683</v>
      </c>
      <c r="C605" s="74">
        <f>ROW()</f>
        <v>605</v>
      </c>
      <c r="D605" s="74">
        <f>INDEX(Table1[ROWID],A:A)</f>
        <v>671</v>
      </c>
      <c r="E605" s="74">
        <f>INDEX(Table1[//DBS],A:A)</f>
        <v>915</v>
      </c>
      <c r="F605" s="74">
        <f>INDEX(Table1[HARGA_CONV],A:A)</f>
        <v>2916.6666666666665</v>
      </c>
      <c r="G605" s="74" t="str">
        <f>IF(INDEX(Table1[SALES_H],Table4[[#This Row],[ROWID]])=0,"",INDEX(Table1[SALES_H],Table4[[#This Row],[ROWID]]))</f>
        <v>G</v>
      </c>
      <c r="H605" s="74" t="str">
        <f>IF(Table4[[#This Row],[SALES]]="","",INDEX(SALES_DICT[2],MATCH(Table4[[#This Row],[SALES]],SALES_DICT[1],0)))</f>
        <v>G</v>
      </c>
      <c r="I605" s="75" t="str">
        <f>IF(INDEX(Table1[DISKON],A:A)=0,"",INDEX(Table1[DISKON],A:A))</f>
        <v/>
      </c>
      <c r="J605" s="75" t="str">
        <f>IF(INDEX(Table1[DISKON NOTA],A:A)=0,"",INDEX(Table1[DISKON NOTA],A:A))</f>
        <v/>
      </c>
      <c r="K605" s="7">
        <f>INDEX(Table1[ISI_CONV],A:A)</f>
        <v>12</v>
      </c>
      <c r="L605" s="76">
        <f>INDEX(Table1[NOTA TOKO],Table4[[#This Row],[ROWID]])</f>
        <v>3531</v>
      </c>
      <c r="M605" s="74" t="str">
        <f>Table4[[#This Row],[SALES DICT]]</f>
        <v>G</v>
      </c>
      <c r="N605" s="74" t="str">
        <f>INDEX(Table1[TOKO-KOTA_H],A:A)</f>
        <v>SISWA CEMERLANG-KLATEN</v>
      </c>
      <c r="O605" s="74" t="str">
        <f>IF(INDEX(Table1[KODE BARANG],A:A)=0,"",INDEX(Table1[KODE BARANG],A:A))</f>
        <v>DIA-NB9</v>
      </c>
      <c r="P605" s="74" t="str">
        <f>INDEX(Table1[NAMA BARANG],A:A)</f>
        <v>DIARY SYSTEM 1000 EL 3M 593 WITH LOCK</v>
      </c>
      <c r="Q605" s="74" t="str">
        <f>INDEX(Table1[ADA DI DAFTAR STOCK?],A:A)</f>
        <v>ADA</v>
      </c>
      <c r="R605" s="71" t="str">
        <f>SUBSTITUTE(_xlfn.NUMBERVALUE(Table4[[#This Row],[JUMLAH]],",","."),",",".")</f>
        <v>12</v>
      </c>
      <c r="S605" s="74" t="str">
        <f>INDEX(Table1[SATUAN_CONV],A:A)</f>
        <v>PCS</v>
      </c>
      <c r="T605" s="10" t="str">
        <f>SUBSTITUTE(_xlfn.NUMBERVALUE(Table4[[#This Row],[HARGA]],",","."),",",".")</f>
        <v>2916.66666666667</v>
      </c>
      <c r="U605" s="12" t="str">
        <f>SUBSTITUTE(Table4[[#This Row],[DISKON]],",",".")</f>
        <v/>
      </c>
      <c r="V605" s="77" t="str">
        <f>SUBSTITUTE(Table4[[#This Row],[DISKON NOTA]],",",".")</f>
        <v/>
      </c>
      <c r="W605" s="78">
        <f>INDEX(Table1[TANGGAL NOTA_H],A:A)</f>
        <v>45534</v>
      </c>
      <c r="X605" s="78">
        <f>IF(INDEX(Table1[TANGGAL GUDANG_H],A:A)="","",INDEX(Table1[TANGGAL GUDANG_H],A:A))</f>
        <v>45533</v>
      </c>
      <c r="Y605" s="78">
        <f>INDEX(Table1[TANGGAL UPDATE_H],A:A)</f>
        <v>45535</v>
      </c>
      <c r="Z605" s="74" t="str">
        <f>INDEX(Table1[KOMENTAR_H],A:A)</f>
        <v/>
      </c>
      <c r="AA605" s="74"/>
      <c r="AB605" s="74">
        <f>IF(Table4[[#This Row],[DISKON]]="",Table4[[#This Row],[HARGA]],Table4[[#This Row],[HARGA]]*Table4[[#This Row],[DISKON]])</f>
        <v>2916.6666666666665</v>
      </c>
      <c r="AC605" s="74">
        <f>Table4[[#This Row],[TATAL DISKON]]*Table4[[#This Row],[JUMLAH]]</f>
        <v>35000</v>
      </c>
      <c r="AD605" s="74" t="str">
        <f>CONCATENATE(Table4[[#This Row],[SALES_C]],Table4[[#This Row],[NOTA TOKO]])</f>
        <v>G3531</v>
      </c>
      <c r="AE605" s="74">
        <f>INDEX(Table1[I],'4'!A:A)</f>
        <v>0</v>
      </c>
      <c r="AF605" s="74" t="e">
        <f>IF(Table4[[#This Row],[Column2]]="","",MATCH(Table4[[#This Row],[Column2]],AM:AM,0))</f>
        <v>#N/A</v>
      </c>
      <c r="AG605" s="74" t="str">
        <f>CONCATENATE(Table4[[#This Row],[TOKO-KOTA]],"_",Table4[[#This Row],[NAMA BARANG]])</f>
        <v>SISWA CEMERLANG-KLATEN_DIARY SYSTEM 1000 EL 3M 593 WITH LOCK</v>
      </c>
      <c r="AH605" s="74" t="str">
        <f>CONCATENATE(Table4[[#This Row],[CONCAT_TOKO KOTA + NAMA BARANG]],"_",Table4[[#This Row],[HARGA_C]])</f>
        <v>SISWA CEMERLANG-KLATEN_DIARY SYSTEM 1000 EL 3M 593 WITH LOCK_2916.66666666667</v>
      </c>
      <c r="AI605" s="74"/>
      <c r="AK605" s="9">
        <v>2912</v>
      </c>
      <c r="AL605" s="8" t="s">
        <v>8476</v>
      </c>
      <c r="AM605" t="str">
        <f t="shared" si="9"/>
        <v>H2912</v>
      </c>
      <c r="AN605" t="e">
        <f>IF(Table10[[#This Row],[Column3]]="","",MATCH(Table10[[#This Row],[Column3]],AD:AD,0))</f>
        <v>#N/A</v>
      </c>
    </row>
    <row r="606" spans="1:40" ht="13.5" thickBot="1">
      <c r="A606" s="73">
        <v>684</v>
      </c>
      <c r="C606" s="74">
        <f>ROW()</f>
        <v>606</v>
      </c>
      <c r="D606" s="74">
        <f>INDEX(Table1[ROWID],A:A)</f>
        <v>671</v>
      </c>
      <c r="E606" s="74">
        <f>INDEX(Table1[//DBS],A:A)</f>
        <v>343</v>
      </c>
      <c r="F606" s="74">
        <f>INDEX(Table1[HARGA_CONV],A:A)</f>
        <v>11000</v>
      </c>
      <c r="G606" s="74" t="str">
        <f>IF(INDEX(Table1[SALES_H],Table4[[#This Row],[ROWID]])=0,"",INDEX(Table1[SALES_H],Table4[[#This Row],[ROWID]]))</f>
        <v>G</v>
      </c>
      <c r="H606" s="74" t="str">
        <f>IF(Table4[[#This Row],[SALES]]="","",INDEX(SALES_DICT[2],MATCH(Table4[[#This Row],[SALES]],SALES_DICT[1],0)))</f>
        <v>G</v>
      </c>
      <c r="I606" s="75" t="str">
        <f>IF(INDEX(Table1[DISKON],A:A)=0,"",INDEX(Table1[DISKON],A:A))</f>
        <v/>
      </c>
      <c r="J606" s="75" t="str">
        <f>IF(INDEX(Table1[DISKON NOTA],A:A)=0,"",INDEX(Table1[DISKON NOTA],A:A))</f>
        <v/>
      </c>
      <c r="K606" s="7">
        <f>INDEX(Table1[ISI_CONV],A:A)</f>
        <v>12</v>
      </c>
      <c r="L606" s="76">
        <f>INDEX(Table1[NOTA TOKO],Table4[[#This Row],[ROWID]])</f>
        <v>3531</v>
      </c>
      <c r="M606" s="74" t="str">
        <f>Table4[[#This Row],[SALES DICT]]</f>
        <v>G</v>
      </c>
      <c r="N606" s="74" t="str">
        <f>INDEX(Table1[TOKO-KOTA_H],A:A)</f>
        <v>SISWA CEMERLANG-KLATEN</v>
      </c>
      <c r="O606" s="74" t="str">
        <f>IF(INDEX(Table1[KODE BARANG],A:A)=0,"",INDEX(Table1[KODE BARANG],A:A))</f>
        <v>BIN-NB31</v>
      </c>
      <c r="P606" s="74" t="str">
        <f>INDEX(Table1[NAMA BARANG],A:A)</f>
        <v>BINDER NOTE FANCY SLIP A5-SF 1926/ D</v>
      </c>
      <c r="Q606" s="74" t="str">
        <f>INDEX(Table1[ADA DI DAFTAR STOCK?],A:A)</f>
        <v>ADA</v>
      </c>
      <c r="R606" s="71" t="str">
        <f>SUBSTITUTE(_xlfn.NUMBERVALUE(Table4[[#This Row],[JUMLAH]],",","."),",",".")</f>
        <v>12</v>
      </c>
      <c r="S606" s="74" t="str">
        <f>INDEX(Table1[SATUAN_CONV],A:A)</f>
        <v>PCS</v>
      </c>
      <c r="T606" s="10" t="str">
        <f>SUBSTITUTE(_xlfn.NUMBERVALUE(Table4[[#This Row],[HARGA]],",","."),",",".")</f>
        <v>11000</v>
      </c>
      <c r="U606" s="12" t="str">
        <f>SUBSTITUTE(Table4[[#This Row],[DISKON]],",",".")</f>
        <v/>
      </c>
      <c r="V606" s="77" t="str">
        <f>SUBSTITUTE(Table4[[#This Row],[DISKON NOTA]],",",".")</f>
        <v/>
      </c>
      <c r="W606" s="78">
        <f>INDEX(Table1[TANGGAL NOTA_H],A:A)</f>
        <v>45534</v>
      </c>
      <c r="X606" s="78">
        <f>IF(INDEX(Table1[TANGGAL GUDANG_H],A:A)="","",INDEX(Table1[TANGGAL GUDANG_H],A:A))</f>
        <v>45533</v>
      </c>
      <c r="Y606" s="78">
        <f>INDEX(Table1[TANGGAL UPDATE_H],A:A)</f>
        <v>45535</v>
      </c>
      <c r="Z606" s="74" t="str">
        <f>INDEX(Table1[KOMENTAR_H],A:A)</f>
        <v/>
      </c>
      <c r="AA606" s="74"/>
      <c r="AB606" s="74">
        <f>IF(Table4[[#This Row],[DISKON]]="",Table4[[#This Row],[HARGA]],Table4[[#This Row],[HARGA]]*Table4[[#This Row],[DISKON]])</f>
        <v>11000</v>
      </c>
      <c r="AC606" s="74">
        <f>Table4[[#This Row],[TATAL DISKON]]*Table4[[#This Row],[JUMLAH]]</f>
        <v>132000</v>
      </c>
      <c r="AD606" s="74" t="str">
        <f>CONCATENATE(Table4[[#This Row],[SALES_C]],Table4[[#This Row],[NOTA TOKO]])</f>
        <v>G3531</v>
      </c>
      <c r="AE606" s="74">
        <f>INDEX(Table1[I],'4'!A:A)</f>
        <v>0</v>
      </c>
      <c r="AF606" s="74" t="e">
        <f>IF(Table4[[#This Row],[Column2]]="","",MATCH(Table4[[#This Row],[Column2]],AM:AM,0))</f>
        <v>#N/A</v>
      </c>
      <c r="AG606" s="74" t="str">
        <f>CONCATENATE(Table4[[#This Row],[TOKO-KOTA]],"_",Table4[[#This Row],[NAMA BARANG]])</f>
        <v>SISWA CEMERLANG-KLATEN_BINDER NOTE FANCY SLIP A5-SF 1926/ D</v>
      </c>
      <c r="AH606" s="74" t="str">
        <f>CONCATENATE(Table4[[#This Row],[CONCAT_TOKO KOTA + NAMA BARANG]],"_",Table4[[#This Row],[HARGA_C]])</f>
        <v>SISWA CEMERLANG-KLATEN_BINDER NOTE FANCY SLIP A5-SF 1926/ D_11000</v>
      </c>
      <c r="AI606" s="74"/>
      <c r="AK606" s="9">
        <v>2912</v>
      </c>
      <c r="AL606" s="8" t="s">
        <v>8476</v>
      </c>
      <c r="AM606" t="str">
        <f t="shared" si="9"/>
        <v>H2912</v>
      </c>
      <c r="AN606" t="e">
        <f>IF(Table10[[#This Row],[Column3]]="","",MATCH(Table10[[#This Row],[Column3]],AD:AD,0))</f>
        <v>#N/A</v>
      </c>
    </row>
    <row r="607" spans="1:40" ht="13.5" thickBot="1">
      <c r="A607" s="73">
        <v>685</v>
      </c>
      <c r="C607" s="74">
        <f>ROW()</f>
        <v>607</v>
      </c>
      <c r="D607" s="74">
        <f>INDEX(Table1[ROWID],A:A)</f>
        <v>671</v>
      </c>
      <c r="E607" s="74">
        <f>INDEX(Table1[//DBS],A:A)</f>
        <v>2160</v>
      </c>
      <c r="F607" s="74">
        <f>INDEX(Table1[HARGA_CONV],A:A)</f>
        <v>12500</v>
      </c>
      <c r="G607" s="74" t="str">
        <f>IF(INDEX(Table1[SALES_H],Table4[[#This Row],[ROWID]])=0,"",INDEX(Table1[SALES_H],Table4[[#This Row],[ROWID]]))</f>
        <v>G</v>
      </c>
      <c r="H607" s="74" t="str">
        <f>IF(Table4[[#This Row],[SALES]]="","",INDEX(SALES_DICT[2],MATCH(Table4[[#This Row],[SALES]],SALES_DICT[1],0)))</f>
        <v>G</v>
      </c>
      <c r="I607" s="75" t="str">
        <f>IF(INDEX(Table1[DISKON],A:A)=0,"",INDEX(Table1[DISKON],A:A))</f>
        <v/>
      </c>
      <c r="J607" s="75" t="str">
        <f>IF(INDEX(Table1[DISKON NOTA],A:A)=0,"",INDEX(Table1[DISKON NOTA],A:A))</f>
        <v/>
      </c>
      <c r="K607" s="7">
        <f>INDEX(Table1[ISI_CONV],A:A)</f>
        <v>4</v>
      </c>
      <c r="L607" s="76">
        <f>INDEX(Table1[NOTA TOKO],Table4[[#This Row],[ROWID]])</f>
        <v>3531</v>
      </c>
      <c r="M607" s="74" t="str">
        <f>Table4[[#This Row],[SALES DICT]]</f>
        <v>G</v>
      </c>
      <c r="N607" s="74" t="str">
        <f>INDEX(Table1[TOKO-KOTA_H],A:A)</f>
        <v>SISWA CEMERLANG-KLATEN</v>
      </c>
      <c r="O607" s="74" t="str">
        <f>IF(INDEX(Table1[KODE BARANG],A:A)=0,"",INDEX(Table1[KODE BARANG],A:A))</f>
        <v>NOT-IM97</v>
      </c>
      <c r="P607" s="74" t="str">
        <f>INDEX(Table1[NAMA BARANG],A:A)</f>
        <v>NOTEBOOK SPIRAL JF-39D 010-012</v>
      </c>
      <c r="Q607" s="74" t="str">
        <f>INDEX(Table1[ADA DI DAFTAR STOCK?],A:A)</f>
        <v>ADA</v>
      </c>
      <c r="R607" s="71" t="str">
        <f>SUBSTITUTE(_xlfn.NUMBERVALUE(Table4[[#This Row],[JUMLAH]],",","."),",",".")</f>
        <v>4</v>
      </c>
      <c r="S607" s="74" t="str">
        <f>INDEX(Table1[SATUAN_CONV],A:A)</f>
        <v>PCS</v>
      </c>
      <c r="T607" s="10" t="str">
        <f>SUBSTITUTE(_xlfn.NUMBERVALUE(Table4[[#This Row],[HARGA]],",","."),",",".")</f>
        <v>12500</v>
      </c>
      <c r="U607" s="12" t="str">
        <f>SUBSTITUTE(Table4[[#This Row],[DISKON]],",",".")</f>
        <v/>
      </c>
      <c r="V607" s="77" t="str">
        <f>SUBSTITUTE(Table4[[#This Row],[DISKON NOTA]],",",".")</f>
        <v/>
      </c>
      <c r="W607" s="78">
        <f>INDEX(Table1[TANGGAL NOTA_H],A:A)</f>
        <v>45534</v>
      </c>
      <c r="X607" s="78">
        <f>IF(INDEX(Table1[TANGGAL GUDANG_H],A:A)="","",INDEX(Table1[TANGGAL GUDANG_H],A:A))</f>
        <v>45533</v>
      </c>
      <c r="Y607" s="78">
        <f>INDEX(Table1[TANGGAL UPDATE_H],A:A)</f>
        <v>45535</v>
      </c>
      <c r="Z607" s="74" t="str">
        <f>INDEX(Table1[KOMENTAR_H],A:A)</f>
        <v/>
      </c>
      <c r="AA607" s="74"/>
      <c r="AB607" s="74">
        <f>IF(Table4[[#This Row],[DISKON]]="",Table4[[#This Row],[HARGA]],Table4[[#This Row],[HARGA]]*Table4[[#This Row],[DISKON]])</f>
        <v>12500</v>
      </c>
      <c r="AC607" s="74">
        <f>Table4[[#This Row],[TATAL DISKON]]*Table4[[#This Row],[JUMLAH]]</f>
        <v>50000</v>
      </c>
      <c r="AD607" s="74" t="str">
        <f>CONCATENATE(Table4[[#This Row],[SALES_C]],Table4[[#This Row],[NOTA TOKO]])</f>
        <v>G3531</v>
      </c>
      <c r="AE607" s="74">
        <f>INDEX(Table1[I],'4'!A:A)</f>
        <v>0</v>
      </c>
      <c r="AF607" s="74" t="e">
        <f>IF(Table4[[#This Row],[Column2]]="","",MATCH(Table4[[#This Row],[Column2]],AM:AM,0))</f>
        <v>#N/A</v>
      </c>
      <c r="AG607" s="74" t="str">
        <f>CONCATENATE(Table4[[#This Row],[TOKO-KOTA]],"_",Table4[[#This Row],[NAMA BARANG]])</f>
        <v>SISWA CEMERLANG-KLATEN_NOTEBOOK SPIRAL JF-39D 010-012</v>
      </c>
      <c r="AH607" s="74" t="str">
        <f>CONCATENATE(Table4[[#This Row],[CONCAT_TOKO KOTA + NAMA BARANG]],"_",Table4[[#This Row],[HARGA_C]])</f>
        <v>SISWA CEMERLANG-KLATEN_NOTEBOOK SPIRAL JF-39D 010-012_12500</v>
      </c>
      <c r="AI607" s="74"/>
      <c r="AK607" s="9">
        <v>2912</v>
      </c>
      <c r="AL607" s="8" t="s">
        <v>8476</v>
      </c>
      <c r="AM607" t="str">
        <f t="shared" si="9"/>
        <v>H2912</v>
      </c>
      <c r="AN607" t="e">
        <f>IF(Table10[[#This Row],[Column3]]="","",MATCH(Table10[[#This Row],[Column3]],AD:AD,0))</f>
        <v>#N/A</v>
      </c>
    </row>
    <row r="608" spans="1:40" ht="13.5" thickBot="1">
      <c r="A608" s="73">
        <v>686</v>
      </c>
      <c r="C608" s="74">
        <f>ROW()</f>
        <v>608</v>
      </c>
      <c r="D608" s="74">
        <f>INDEX(Table1[ROWID],A:A)</f>
        <v>671</v>
      </c>
      <c r="E608" s="74">
        <f>INDEX(Table1[//DBS],A:A)</f>
        <v>2158</v>
      </c>
      <c r="F608" s="74">
        <f>INDEX(Table1[HARGA_CONV],A:A)</f>
        <v>12500</v>
      </c>
      <c r="G608" s="74" t="str">
        <f>IF(INDEX(Table1[SALES_H],Table4[[#This Row],[ROWID]])=0,"",INDEX(Table1[SALES_H],Table4[[#This Row],[ROWID]]))</f>
        <v>G</v>
      </c>
      <c r="H608" s="74" t="str">
        <f>IF(Table4[[#This Row],[SALES]]="","",INDEX(SALES_DICT[2],MATCH(Table4[[#This Row],[SALES]],SALES_DICT[1],0)))</f>
        <v>G</v>
      </c>
      <c r="I608" s="75" t="str">
        <f>IF(INDEX(Table1[DISKON],A:A)=0,"",INDEX(Table1[DISKON],A:A))</f>
        <v/>
      </c>
      <c r="J608" s="75" t="str">
        <f>IF(INDEX(Table1[DISKON NOTA],A:A)=0,"",INDEX(Table1[DISKON NOTA],A:A))</f>
        <v/>
      </c>
      <c r="K608" s="7">
        <f>INDEX(Table1[ISI_CONV],A:A)</f>
        <v>4</v>
      </c>
      <c r="L608" s="76">
        <f>INDEX(Table1[NOTA TOKO],Table4[[#This Row],[ROWID]])</f>
        <v>3531</v>
      </c>
      <c r="M608" s="74" t="str">
        <f>Table4[[#This Row],[SALES DICT]]</f>
        <v>G</v>
      </c>
      <c r="N608" s="74" t="str">
        <f>INDEX(Table1[TOKO-KOTA_H],A:A)</f>
        <v>SISWA CEMERLANG-KLATEN</v>
      </c>
      <c r="O608" s="74" t="str">
        <f>IF(INDEX(Table1[KODE BARANG],A:A)=0,"",INDEX(Table1[KODE BARANG],A:A))</f>
        <v>NOT-IM95</v>
      </c>
      <c r="P608" s="74" t="str">
        <f>INDEX(Table1[NAMA BARANG],A:A)</f>
        <v>NOTEBOOK SPIRAL JF-39B 004-006</v>
      </c>
      <c r="Q608" s="74" t="str">
        <f>INDEX(Table1[ADA DI DAFTAR STOCK?],A:A)</f>
        <v>ADA</v>
      </c>
      <c r="R608" s="71" t="str">
        <f>SUBSTITUTE(_xlfn.NUMBERVALUE(Table4[[#This Row],[JUMLAH]],",","."),",",".")</f>
        <v>4</v>
      </c>
      <c r="S608" s="74" t="str">
        <f>INDEX(Table1[SATUAN_CONV],A:A)</f>
        <v>PCS</v>
      </c>
      <c r="T608" s="10" t="str">
        <f>SUBSTITUTE(_xlfn.NUMBERVALUE(Table4[[#This Row],[HARGA]],",","."),",",".")</f>
        <v>12500</v>
      </c>
      <c r="U608" s="12" t="str">
        <f>SUBSTITUTE(Table4[[#This Row],[DISKON]],",",".")</f>
        <v/>
      </c>
      <c r="V608" s="77" t="str">
        <f>SUBSTITUTE(Table4[[#This Row],[DISKON NOTA]],",",".")</f>
        <v/>
      </c>
      <c r="W608" s="78">
        <f>INDEX(Table1[TANGGAL NOTA_H],A:A)</f>
        <v>45534</v>
      </c>
      <c r="X608" s="78">
        <f>IF(INDEX(Table1[TANGGAL GUDANG_H],A:A)="","",INDEX(Table1[TANGGAL GUDANG_H],A:A))</f>
        <v>45533</v>
      </c>
      <c r="Y608" s="78">
        <f>INDEX(Table1[TANGGAL UPDATE_H],A:A)</f>
        <v>45535</v>
      </c>
      <c r="Z608" s="74" t="str">
        <f>INDEX(Table1[KOMENTAR_H],A:A)</f>
        <v/>
      </c>
      <c r="AA608" s="74"/>
      <c r="AB608" s="74">
        <f>IF(Table4[[#This Row],[DISKON]]="",Table4[[#This Row],[HARGA]],Table4[[#This Row],[HARGA]]*Table4[[#This Row],[DISKON]])</f>
        <v>12500</v>
      </c>
      <c r="AC608" s="74">
        <f>Table4[[#This Row],[TATAL DISKON]]*Table4[[#This Row],[JUMLAH]]</f>
        <v>50000</v>
      </c>
      <c r="AD608" s="74" t="str">
        <f>CONCATENATE(Table4[[#This Row],[SALES_C]],Table4[[#This Row],[NOTA TOKO]])</f>
        <v>G3531</v>
      </c>
      <c r="AE608" s="74">
        <f>INDEX(Table1[I],'4'!A:A)</f>
        <v>0</v>
      </c>
      <c r="AF608" s="74" t="e">
        <f>IF(Table4[[#This Row],[Column2]]="","",MATCH(Table4[[#This Row],[Column2]],AM:AM,0))</f>
        <v>#N/A</v>
      </c>
      <c r="AG608" s="74" t="str">
        <f>CONCATENATE(Table4[[#This Row],[TOKO-KOTA]],"_",Table4[[#This Row],[NAMA BARANG]])</f>
        <v>SISWA CEMERLANG-KLATEN_NOTEBOOK SPIRAL JF-39B 004-006</v>
      </c>
      <c r="AH608" s="74" t="str">
        <f>CONCATENATE(Table4[[#This Row],[CONCAT_TOKO KOTA + NAMA BARANG]],"_",Table4[[#This Row],[HARGA_C]])</f>
        <v>SISWA CEMERLANG-KLATEN_NOTEBOOK SPIRAL JF-39B 004-006_12500</v>
      </c>
      <c r="AI608" s="74"/>
      <c r="AK608" s="9">
        <v>2912</v>
      </c>
      <c r="AL608" s="8" t="s">
        <v>8476</v>
      </c>
      <c r="AM608" t="str">
        <f t="shared" si="9"/>
        <v>H2912</v>
      </c>
      <c r="AN608" t="e">
        <f>IF(Table10[[#This Row],[Column3]]="","",MATCH(Table10[[#This Row],[Column3]],AD:AD,0))</f>
        <v>#N/A</v>
      </c>
    </row>
    <row r="609" spans="1:40" ht="13.5" thickBot="1">
      <c r="A609" s="73">
        <v>687</v>
      </c>
      <c r="C609" s="74">
        <f>ROW()</f>
        <v>609</v>
      </c>
      <c r="D609" s="74">
        <f>INDEX(Table1[ROWID],A:A)</f>
        <v>671</v>
      </c>
      <c r="E609" s="74">
        <f>INDEX(Table1[//DBS],A:A)</f>
        <v>2157</v>
      </c>
      <c r="F609" s="74">
        <f>INDEX(Table1[HARGA_CONV],A:A)</f>
        <v>12500</v>
      </c>
      <c r="G609" s="74" t="str">
        <f>IF(INDEX(Table1[SALES_H],Table4[[#This Row],[ROWID]])=0,"",INDEX(Table1[SALES_H],Table4[[#This Row],[ROWID]]))</f>
        <v>G</v>
      </c>
      <c r="H609" s="74" t="str">
        <f>IF(Table4[[#This Row],[SALES]]="","",INDEX(SALES_DICT[2],MATCH(Table4[[#This Row],[SALES]],SALES_DICT[1],0)))</f>
        <v>G</v>
      </c>
      <c r="I609" s="75" t="str">
        <f>IF(INDEX(Table1[DISKON],A:A)=0,"",INDEX(Table1[DISKON],A:A))</f>
        <v/>
      </c>
      <c r="J609" s="75" t="str">
        <f>IF(INDEX(Table1[DISKON NOTA],A:A)=0,"",INDEX(Table1[DISKON NOTA],A:A))</f>
        <v/>
      </c>
      <c r="K609" s="7">
        <f>INDEX(Table1[ISI_CONV],A:A)</f>
        <v>4</v>
      </c>
      <c r="L609" s="76">
        <f>INDEX(Table1[NOTA TOKO],Table4[[#This Row],[ROWID]])</f>
        <v>3531</v>
      </c>
      <c r="M609" s="74" t="str">
        <f>Table4[[#This Row],[SALES DICT]]</f>
        <v>G</v>
      </c>
      <c r="N609" s="74" t="str">
        <f>INDEX(Table1[TOKO-KOTA_H],A:A)</f>
        <v>SISWA CEMERLANG-KLATEN</v>
      </c>
      <c r="O609" s="74" t="str">
        <f>IF(INDEX(Table1[KODE BARANG],A:A)=0,"",INDEX(Table1[KODE BARANG],A:A))</f>
        <v>NOT-IM94</v>
      </c>
      <c r="P609" s="74" t="str">
        <f>INDEX(Table1[NAMA BARANG],A:A)</f>
        <v>NOTEBOOK SPIRAL JF-39A 001-003</v>
      </c>
      <c r="Q609" s="74" t="str">
        <f>INDEX(Table1[ADA DI DAFTAR STOCK?],A:A)</f>
        <v>ADA</v>
      </c>
      <c r="R609" s="71" t="str">
        <f>SUBSTITUTE(_xlfn.NUMBERVALUE(Table4[[#This Row],[JUMLAH]],",","."),",",".")</f>
        <v>4</v>
      </c>
      <c r="S609" s="74" t="str">
        <f>INDEX(Table1[SATUAN_CONV],A:A)</f>
        <v>PCS</v>
      </c>
      <c r="T609" s="10" t="str">
        <f>SUBSTITUTE(_xlfn.NUMBERVALUE(Table4[[#This Row],[HARGA]],",","."),",",".")</f>
        <v>12500</v>
      </c>
      <c r="U609" s="12" t="str">
        <f>SUBSTITUTE(Table4[[#This Row],[DISKON]],",",".")</f>
        <v/>
      </c>
      <c r="V609" s="77" t="str">
        <f>SUBSTITUTE(Table4[[#This Row],[DISKON NOTA]],",",".")</f>
        <v/>
      </c>
      <c r="W609" s="78">
        <f>INDEX(Table1[TANGGAL NOTA_H],A:A)</f>
        <v>45534</v>
      </c>
      <c r="X609" s="78">
        <f>IF(INDEX(Table1[TANGGAL GUDANG_H],A:A)="","",INDEX(Table1[TANGGAL GUDANG_H],A:A))</f>
        <v>45533</v>
      </c>
      <c r="Y609" s="78">
        <f>INDEX(Table1[TANGGAL UPDATE_H],A:A)</f>
        <v>45535</v>
      </c>
      <c r="Z609" s="74" t="str">
        <f>INDEX(Table1[KOMENTAR_H],A:A)</f>
        <v/>
      </c>
      <c r="AA609" s="74"/>
      <c r="AB609" s="74">
        <f>IF(Table4[[#This Row],[DISKON]]="",Table4[[#This Row],[HARGA]],Table4[[#This Row],[HARGA]]*Table4[[#This Row],[DISKON]])</f>
        <v>12500</v>
      </c>
      <c r="AC609" s="74">
        <f>Table4[[#This Row],[TATAL DISKON]]*Table4[[#This Row],[JUMLAH]]</f>
        <v>50000</v>
      </c>
      <c r="AD609" s="74" t="str">
        <f>CONCATENATE(Table4[[#This Row],[SALES_C]],Table4[[#This Row],[NOTA TOKO]])</f>
        <v>G3531</v>
      </c>
      <c r="AE609" s="74">
        <f>INDEX(Table1[I],'4'!A:A)</f>
        <v>0</v>
      </c>
      <c r="AF609" s="74" t="e">
        <f>IF(Table4[[#This Row],[Column2]]="","",MATCH(Table4[[#This Row],[Column2]],AM:AM,0))</f>
        <v>#N/A</v>
      </c>
      <c r="AG609" s="74" t="str">
        <f>CONCATENATE(Table4[[#This Row],[TOKO-KOTA]],"_",Table4[[#This Row],[NAMA BARANG]])</f>
        <v>SISWA CEMERLANG-KLATEN_NOTEBOOK SPIRAL JF-39A 001-003</v>
      </c>
      <c r="AH609" s="74" t="str">
        <f>CONCATENATE(Table4[[#This Row],[CONCAT_TOKO KOTA + NAMA BARANG]],"_",Table4[[#This Row],[HARGA_C]])</f>
        <v>SISWA CEMERLANG-KLATEN_NOTEBOOK SPIRAL JF-39A 001-003_12500</v>
      </c>
      <c r="AI609" s="74"/>
      <c r="AK609" s="9">
        <v>2912</v>
      </c>
      <c r="AL609" s="8" t="s">
        <v>8476</v>
      </c>
      <c r="AM609" t="str">
        <f t="shared" si="9"/>
        <v>H2912</v>
      </c>
      <c r="AN609" t="e">
        <f>IF(Table10[[#This Row],[Column3]]="","",MATCH(Table10[[#This Row],[Column3]],AD:AD,0))</f>
        <v>#N/A</v>
      </c>
    </row>
    <row r="610" spans="1:40" ht="13.5" thickBot="1">
      <c r="A610" s="73">
        <v>689</v>
      </c>
      <c r="C610" s="74">
        <f>ROW()</f>
        <v>610</v>
      </c>
      <c r="D610" s="74">
        <f>INDEX(Table1[ROWID],A:A)</f>
        <v>689</v>
      </c>
      <c r="E610" s="74">
        <f>INDEX(Table1[//DBS],A:A)</f>
        <v>2862</v>
      </c>
      <c r="F610" s="74">
        <f>INDEX(Table1[HARGA_CONV],A:A)</f>
        <v>60000</v>
      </c>
      <c r="G610" s="74" t="str">
        <f>IF(INDEX(Table1[SALES_H],Table4[[#This Row],[ROWID]])=0,"",INDEX(Table1[SALES_H],Table4[[#This Row],[ROWID]]))</f>
        <v>G</v>
      </c>
      <c r="H610" s="74" t="str">
        <f>IF(Table4[[#This Row],[SALES]]="","",INDEX(SALES_DICT[2],MATCH(Table4[[#This Row],[SALES]],SALES_DICT[1],0)))</f>
        <v>G</v>
      </c>
      <c r="I610" s="75" t="str">
        <f>IF(INDEX(Table1[DISKON],A:A)=0,"",INDEX(Table1[DISKON],A:A))</f>
        <v/>
      </c>
      <c r="J610" s="75" t="str">
        <f>IF(INDEX(Table1[DISKON NOTA],A:A)=0,"",INDEX(Table1[DISKON NOTA],A:A))</f>
        <v/>
      </c>
      <c r="K610" s="7">
        <f>INDEX(Table1[ISI_CONV],A:A)</f>
        <v>2</v>
      </c>
      <c r="L610" s="76">
        <f>INDEX(Table1[NOTA TOKO],Table4[[#This Row],[ROWID]])</f>
        <v>3532</v>
      </c>
      <c r="M610" s="74" t="str">
        <f>Table4[[#This Row],[SALES DICT]]</f>
        <v>G</v>
      </c>
      <c r="N610" s="74" t="str">
        <f>INDEX(Table1[TOKO-KOTA_H],A:A)</f>
        <v>SISWA CEMERLANG-KLATEN</v>
      </c>
      <c r="O610" s="74" t="str">
        <f>IF(INDEX(Table1[KODE BARANG],A:A)=0,"",INDEX(Table1[KODE BARANG],A:A))</f>
        <v>TAS-IM39</v>
      </c>
      <c r="P610" s="74" t="str">
        <f>INDEX(Table1[NAMA BARANG],A:A)</f>
        <v>TAS GB-S WARNA-WARNI</v>
      </c>
      <c r="Q610" s="74" t="str">
        <f>INDEX(Table1[ADA DI DAFTAR STOCK?],A:A)</f>
        <v>ADA</v>
      </c>
      <c r="R610" s="71" t="str">
        <f>SUBSTITUTE(_xlfn.NUMBERVALUE(Table4[[#This Row],[JUMLAH]],",","."),",",".")</f>
        <v>2</v>
      </c>
      <c r="S610" s="74" t="str">
        <f>INDEX(Table1[SATUAN_CONV],A:A)</f>
        <v>LSN</v>
      </c>
      <c r="T610" s="10" t="str">
        <f>SUBSTITUTE(_xlfn.NUMBERVALUE(Table4[[#This Row],[HARGA]],",","."),",",".")</f>
        <v>60000</v>
      </c>
      <c r="U610" s="12" t="str">
        <f>SUBSTITUTE(Table4[[#This Row],[DISKON]],",",".")</f>
        <v/>
      </c>
      <c r="V610" s="77" t="str">
        <f>SUBSTITUTE(Table4[[#This Row],[DISKON NOTA]],",",".")</f>
        <v/>
      </c>
      <c r="W610" s="78">
        <f>INDEX(Table1[TANGGAL NOTA_H],A:A)</f>
        <v>45534</v>
      </c>
      <c r="X610" s="78">
        <f>IF(INDEX(Table1[TANGGAL GUDANG_H],A:A)="","",INDEX(Table1[TANGGAL GUDANG_H],A:A))</f>
        <v>45533</v>
      </c>
      <c r="Y610" s="78">
        <f>INDEX(Table1[TANGGAL UPDATE_H],A:A)</f>
        <v>45535</v>
      </c>
      <c r="Z610" s="74" t="str">
        <f>INDEX(Table1[KOMENTAR_H],A:A)</f>
        <v/>
      </c>
      <c r="AA610" s="74"/>
      <c r="AB610" s="74">
        <f>IF(Table4[[#This Row],[DISKON]]="",Table4[[#This Row],[HARGA]],Table4[[#This Row],[HARGA]]*Table4[[#This Row],[DISKON]])</f>
        <v>60000</v>
      </c>
      <c r="AC610" s="74">
        <f>Table4[[#This Row],[TATAL DISKON]]*Table4[[#This Row],[JUMLAH]]</f>
        <v>120000</v>
      </c>
      <c r="AD610" s="74" t="str">
        <f>CONCATENATE(Table4[[#This Row],[SALES_C]],Table4[[#This Row],[NOTA TOKO]])</f>
        <v>G3532</v>
      </c>
      <c r="AE610" s="74">
        <f>INDEX(Table1[I],'4'!A:A)</f>
        <v>0</v>
      </c>
      <c r="AF610" s="74" t="e">
        <f>IF(Table4[[#This Row],[Column2]]="","",MATCH(Table4[[#This Row],[Column2]],AM:AM,0))</f>
        <v>#N/A</v>
      </c>
      <c r="AG610" s="74" t="str">
        <f>CONCATENATE(Table4[[#This Row],[TOKO-KOTA]],"_",Table4[[#This Row],[NAMA BARANG]])</f>
        <v>SISWA CEMERLANG-KLATEN_TAS GB-S WARNA-WARNI</v>
      </c>
      <c r="AH610" s="74" t="str">
        <f>CONCATENATE(Table4[[#This Row],[CONCAT_TOKO KOTA + NAMA BARANG]],"_",Table4[[#This Row],[HARGA_C]])</f>
        <v>SISWA CEMERLANG-KLATEN_TAS GB-S WARNA-WARNI_60000</v>
      </c>
      <c r="AI610" s="74"/>
      <c r="AK610" s="9">
        <v>2912</v>
      </c>
      <c r="AL610" s="8" t="s">
        <v>8476</v>
      </c>
      <c r="AM610" t="str">
        <f t="shared" si="9"/>
        <v>H2912</v>
      </c>
      <c r="AN610" t="e">
        <f>IF(Table10[[#This Row],[Column3]]="","",MATCH(Table10[[#This Row],[Column3]],AD:AD,0))</f>
        <v>#N/A</v>
      </c>
    </row>
    <row r="611" spans="1:40" ht="13.5" thickBot="1">
      <c r="A611" s="73">
        <v>690</v>
      </c>
      <c r="C611" s="74">
        <f>ROW()</f>
        <v>611</v>
      </c>
      <c r="D611" s="74">
        <f>INDEX(Table1[ROWID],A:A)</f>
        <v>689</v>
      </c>
      <c r="E611" s="74">
        <f>INDEX(Table1[//DBS],A:A)</f>
        <v>2862</v>
      </c>
      <c r="F611" s="74">
        <f>INDEX(Table1[HARGA_CONV],A:A)</f>
        <v>60000</v>
      </c>
      <c r="G611" s="74" t="str">
        <f>IF(INDEX(Table1[SALES_H],Table4[[#This Row],[ROWID]])=0,"",INDEX(Table1[SALES_H],Table4[[#This Row],[ROWID]]))</f>
        <v>G</v>
      </c>
      <c r="H611" s="74" t="str">
        <f>IF(Table4[[#This Row],[SALES]]="","",INDEX(SALES_DICT[2],MATCH(Table4[[#This Row],[SALES]],SALES_DICT[1],0)))</f>
        <v>G</v>
      </c>
      <c r="I611" s="75" t="str">
        <f>IF(INDEX(Table1[DISKON],A:A)=0,"",INDEX(Table1[DISKON],A:A))</f>
        <v/>
      </c>
      <c r="J611" s="75" t="str">
        <f>IF(INDEX(Table1[DISKON NOTA],A:A)=0,"",INDEX(Table1[DISKON NOTA],A:A))</f>
        <v/>
      </c>
      <c r="K611" s="7">
        <f>INDEX(Table1[ISI_CONV],A:A)</f>
        <v>2</v>
      </c>
      <c r="L611" s="76">
        <f>INDEX(Table1[NOTA TOKO],Table4[[#This Row],[ROWID]])</f>
        <v>3532</v>
      </c>
      <c r="M611" s="74" t="str">
        <f>Table4[[#This Row],[SALES DICT]]</f>
        <v>G</v>
      </c>
      <c r="N611" s="74" t="str">
        <f>INDEX(Table1[TOKO-KOTA_H],A:A)</f>
        <v>SISWA CEMERLANG-KLATEN</v>
      </c>
      <c r="O611" s="74" t="str">
        <f>IF(INDEX(Table1[KODE BARANG],A:A)=0,"",INDEX(Table1[KODE BARANG],A:A))</f>
        <v>TAS-IM39</v>
      </c>
      <c r="P611" s="74" t="str">
        <f>INDEX(Table1[NAMA BARANG],A:A)</f>
        <v>TAS GB-S WARNA-WARNI</v>
      </c>
      <c r="Q611" s="74" t="str">
        <f>INDEX(Table1[ADA DI DAFTAR STOCK?],A:A)</f>
        <v>ADA</v>
      </c>
      <c r="R611" s="71" t="str">
        <f>SUBSTITUTE(_xlfn.NUMBERVALUE(Table4[[#This Row],[JUMLAH]],",","."),",",".")</f>
        <v>2</v>
      </c>
      <c r="S611" s="74" t="str">
        <f>INDEX(Table1[SATUAN_CONV],A:A)</f>
        <v>LSN</v>
      </c>
      <c r="T611" s="10" t="str">
        <f>SUBSTITUTE(_xlfn.NUMBERVALUE(Table4[[#This Row],[HARGA]],",","."),",",".")</f>
        <v>60000</v>
      </c>
      <c r="U611" s="12" t="str">
        <f>SUBSTITUTE(Table4[[#This Row],[DISKON]],",",".")</f>
        <v/>
      </c>
      <c r="V611" s="77" t="str">
        <f>SUBSTITUTE(Table4[[#This Row],[DISKON NOTA]],",",".")</f>
        <v/>
      </c>
      <c r="W611" s="78">
        <f>INDEX(Table1[TANGGAL NOTA_H],A:A)</f>
        <v>45534</v>
      </c>
      <c r="X611" s="78">
        <f>IF(INDEX(Table1[TANGGAL GUDANG_H],A:A)="","",INDEX(Table1[TANGGAL GUDANG_H],A:A))</f>
        <v>45533</v>
      </c>
      <c r="Y611" s="78">
        <f>INDEX(Table1[TANGGAL UPDATE_H],A:A)</f>
        <v>45535</v>
      </c>
      <c r="Z611" s="74" t="str">
        <f>INDEX(Table1[KOMENTAR_H],A:A)</f>
        <v/>
      </c>
      <c r="AA611" s="74"/>
      <c r="AB611" s="74">
        <f>IF(Table4[[#This Row],[DISKON]]="",Table4[[#This Row],[HARGA]],Table4[[#This Row],[HARGA]]*Table4[[#This Row],[DISKON]])</f>
        <v>60000</v>
      </c>
      <c r="AC611" s="74">
        <f>Table4[[#This Row],[TATAL DISKON]]*Table4[[#This Row],[JUMLAH]]</f>
        <v>120000</v>
      </c>
      <c r="AD611" s="74" t="str">
        <f>CONCATENATE(Table4[[#This Row],[SALES_C]],Table4[[#This Row],[NOTA TOKO]])</f>
        <v>G3532</v>
      </c>
      <c r="AE611" s="74">
        <f>INDEX(Table1[I],'4'!A:A)</f>
        <v>0</v>
      </c>
      <c r="AF611" s="74" t="e">
        <f>IF(Table4[[#This Row],[Column2]]="","",MATCH(Table4[[#This Row],[Column2]],AM:AM,0))</f>
        <v>#N/A</v>
      </c>
      <c r="AG611" s="74" t="str">
        <f>CONCATENATE(Table4[[#This Row],[TOKO-KOTA]],"_",Table4[[#This Row],[NAMA BARANG]])</f>
        <v>SISWA CEMERLANG-KLATEN_TAS GB-S WARNA-WARNI</v>
      </c>
      <c r="AH611" s="74" t="str">
        <f>CONCATENATE(Table4[[#This Row],[CONCAT_TOKO KOTA + NAMA BARANG]],"_",Table4[[#This Row],[HARGA_C]])</f>
        <v>SISWA CEMERLANG-KLATEN_TAS GB-S WARNA-WARNI_60000</v>
      </c>
      <c r="AI611" s="74"/>
      <c r="AK611" s="9">
        <v>2912</v>
      </c>
      <c r="AL611" s="8" t="s">
        <v>8476</v>
      </c>
      <c r="AM611" t="str">
        <f t="shared" si="9"/>
        <v>H2912</v>
      </c>
      <c r="AN611" t="e">
        <f>IF(Table10[[#This Row],[Column3]]="","",MATCH(Table10[[#This Row],[Column3]],AD:AD,0))</f>
        <v>#N/A</v>
      </c>
    </row>
    <row r="612" spans="1:40" ht="13.5" thickBot="1">
      <c r="A612" s="73">
        <v>691</v>
      </c>
      <c r="C612" s="74">
        <f>ROW()</f>
        <v>612</v>
      </c>
      <c r="D612" s="74">
        <f>INDEX(Table1[ROWID],A:A)</f>
        <v>689</v>
      </c>
      <c r="E612" s="74">
        <f>INDEX(Table1[//DBS],A:A)</f>
        <v>2862</v>
      </c>
      <c r="F612" s="74">
        <f>INDEX(Table1[HARGA_CONV],A:A)</f>
        <v>60000</v>
      </c>
      <c r="G612" s="74" t="str">
        <f>IF(INDEX(Table1[SALES_H],Table4[[#This Row],[ROWID]])=0,"",INDEX(Table1[SALES_H],Table4[[#This Row],[ROWID]]))</f>
        <v>G</v>
      </c>
      <c r="H612" s="74" t="str">
        <f>IF(Table4[[#This Row],[SALES]]="","",INDEX(SALES_DICT[2],MATCH(Table4[[#This Row],[SALES]],SALES_DICT[1],0)))</f>
        <v>G</v>
      </c>
      <c r="I612" s="75" t="str">
        <f>IF(INDEX(Table1[DISKON],A:A)=0,"",INDEX(Table1[DISKON],A:A))</f>
        <v/>
      </c>
      <c r="J612" s="75" t="str">
        <f>IF(INDEX(Table1[DISKON NOTA],A:A)=0,"",INDEX(Table1[DISKON NOTA],A:A))</f>
        <v/>
      </c>
      <c r="K612" s="7">
        <f>INDEX(Table1[ISI_CONV],A:A)</f>
        <v>2</v>
      </c>
      <c r="L612" s="76">
        <f>INDEX(Table1[NOTA TOKO],Table4[[#This Row],[ROWID]])</f>
        <v>3532</v>
      </c>
      <c r="M612" s="74" t="str">
        <f>Table4[[#This Row],[SALES DICT]]</f>
        <v>G</v>
      </c>
      <c r="N612" s="74" t="str">
        <f>INDEX(Table1[TOKO-KOTA_H],A:A)</f>
        <v>SISWA CEMERLANG-KLATEN</v>
      </c>
      <c r="O612" s="74" t="str">
        <f>IF(INDEX(Table1[KODE BARANG],A:A)=0,"",INDEX(Table1[KODE BARANG],A:A))</f>
        <v>TAS-IM39</v>
      </c>
      <c r="P612" s="74" t="str">
        <f>INDEX(Table1[NAMA BARANG],A:A)</f>
        <v>TAS GB-S WARNA-WARNI</v>
      </c>
      <c r="Q612" s="74" t="str">
        <f>INDEX(Table1[ADA DI DAFTAR STOCK?],A:A)</f>
        <v>ADA</v>
      </c>
      <c r="R612" s="71" t="str">
        <f>SUBSTITUTE(_xlfn.NUMBERVALUE(Table4[[#This Row],[JUMLAH]],",","."),",",".")</f>
        <v>2</v>
      </c>
      <c r="S612" s="74" t="str">
        <f>INDEX(Table1[SATUAN_CONV],A:A)</f>
        <v>LSN</v>
      </c>
      <c r="T612" s="10" t="str">
        <f>SUBSTITUTE(_xlfn.NUMBERVALUE(Table4[[#This Row],[HARGA]],",","."),",",".")</f>
        <v>60000</v>
      </c>
      <c r="U612" s="12" t="str">
        <f>SUBSTITUTE(Table4[[#This Row],[DISKON]],",",".")</f>
        <v/>
      </c>
      <c r="V612" s="77" t="str">
        <f>SUBSTITUTE(Table4[[#This Row],[DISKON NOTA]],",",".")</f>
        <v/>
      </c>
      <c r="W612" s="78">
        <f>INDEX(Table1[TANGGAL NOTA_H],A:A)</f>
        <v>45534</v>
      </c>
      <c r="X612" s="78">
        <f>IF(INDEX(Table1[TANGGAL GUDANG_H],A:A)="","",INDEX(Table1[TANGGAL GUDANG_H],A:A))</f>
        <v>45533</v>
      </c>
      <c r="Y612" s="78">
        <f>INDEX(Table1[TANGGAL UPDATE_H],A:A)</f>
        <v>45535</v>
      </c>
      <c r="Z612" s="74" t="str">
        <f>INDEX(Table1[KOMENTAR_H],A:A)</f>
        <v/>
      </c>
      <c r="AA612" s="74"/>
      <c r="AB612" s="74">
        <f>IF(Table4[[#This Row],[DISKON]]="",Table4[[#This Row],[HARGA]],Table4[[#This Row],[HARGA]]*Table4[[#This Row],[DISKON]])</f>
        <v>60000</v>
      </c>
      <c r="AC612" s="74">
        <f>Table4[[#This Row],[TATAL DISKON]]*Table4[[#This Row],[JUMLAH]]</f>
        <v>120000</v>
      </c>
      <c r="AD612" s="74" t="str">
        <f>CONCATENATE(Table4[[#This Row],[SALES_C]],Table4[[#This Row],[NOTA TOKO]])</f>
        <v>G3532</v>
      </c>
      <c r="AE612" s="74">
        <f>INDEX(Table1[I],'4'!A:A)</f>
        <v>0</v>
      </c>
      <c r="AF612" s="74" t="e">
        <f>IF(Table4[[#This Row],[Column2]]="","",MATCH(Table4[[#This Row],[Column2]],AM:AM,0))</f>
        <v>#N/A</v>
      </c>
      <c r="AG612" s="74" t="str">
        <f>CONCATENATE(Table4[[#This Row],[TOKO-KOTA]],"_",Table4[[#This Row],[NAMA BARANG]])</f>
        <v>SISWA CEMERLANG-KLATEN_TAS GB-S WARNA-WARNI</v>
      </c>
      <c r="AH612" s="74" t="str">
        <f>CONCATENATE(Table4[[#This Row],[CONCAT_TOKO KOTA + NAMA BARANG]],"_",Table4[[#This Row],[HARGA_C]])</f>
        <v>SISWA CEMERLANG-KLATEN_TAS GB-S WARNA-WARNI_60000</v>
      </c>
      <c r="AI612" s="74"/>
      <c r="AK612" s="9">
        <v>2912</v>
      </c>
      <c r="AL612" s="8" t="s">
        <v>8476</v>
      </c>
      <c r="AM612" t="str">
        <f t="shared" si="9"/>
        <v>H2912</v>
      </c>
      <c r="AN612" t="e">
        <f>IF(Table10[[#This Row],[Column3]]="","",MATCH(Table10[[#This Row],[Column3]],AD:AD,0))</f>
        <v>#N/A</v>
      </c>
    </row>
    <row r="613" spans="1:40" ht="13.5" thickBot="1">
      <c r="A613" s="73">
        <v>692</v>
      </c>
      <c r="C613" s="74">
        <f>ROW()</f>
        <v>613</v>
      </c>
      <c r="D613" s="74">
        <f>INDEX(Table1[ROWID],A:A)</f>
        <v>689</v>
      </c>
      <c r="E613" s="74">
        <f>INDEX(Table1[//DBS],A:A)</f>
        <v>2862</v>
      </c>
      <c r="F613" s="74">
        <f>INDEX(Table1[HARGA_CONV],A:A)</f>
        <v>60000</v>
      </c>
      <c r="G613" s="74" t="str">
        <f>IF(INDEX(Table1[SALES_H],Table4[[#This Row],[ROWID]])=0,"",INDEX(Table1[SALES_H],Table4[[#This Row],[ROWID]]))</f>
        <v>G</v>
      </c>
      <c r="H613" s="74" t="str">
        <f>IF(Table4[[#This Row],[SALES]]="","",INDEX(SALES_DICT[2],MATCH(Table4[[#This Row],[SALES]],SALES_DICT[1],0)))</f>
        <v>G</v>
      </c>
      <c r="I613" s="75" t="str">
        <f>IF(INDEX(Table1[DISKON],A:A)=0,"",INDEX(Table1[DISKON],A:A))</f>
        <v/>
      </c>
      <c r="J613" s="75" t="str">
        <f>IF(INDEX(Table1[DISKON NOTA],A:A)=0,"",INDEX(Table1[DISKON NOTA],A:A))</f>
        <v/>
      </c>
      <c r="K613" s="7">
        <f>INDEX(Table1[ISI_CONV],A:A)</f>
        <v>2</v>
      </c>
      <c r="L613" s="76">
        <f>INDEX(Table1[NOTA TOKO],Table4[[#This Row],[ROWID]])</f>
        <v>3532</v>
      </c>
      <c r="M613" s="74" t="str">
        <f>Table4[[#This Row],[SALES DICT]]</f>
        <v>G</v>
      </c>
      <c r="N613" s="74" t="str">
        <f>INDEX(Table1[TOKO-KOTA_H],A:A)</f>
        <v>SISWA CEMERLANG-KLATEN</v>
      </c>
      <c r="O613" s="74" t="str">
        <f>IF(INDEX(Table1[KODE BARANG],A:A)=0,"",INDEX(Table1[KODE BARANG],A:A))</f>
        <v>TAS-IM39</v>
      </c>
      <c r="P613" s="74" t="str">
        <f>INDEX(Table1[NAMA BARANG],A:A)</f>
        <v>TAS GB-S WARNA-WARNI</v>
      </c>
      <c r="Q613" s="74" t="str">
        <f>INDEX(Table1[ADA DI DAFTAR STOCK?],A:A)</f>
        <v>ADA</v>
      </c>
      <c r="R613" s="71" t="str">
        <f>SUBSTITUTE(_xlfn.NUMBERVALUE(Table4[[#This Row],[JUMLAH]],",","."),",",".")</f>
        <v>2</v>
      </c>
      <c r="S613" s="74" t="str">
        <f>INDEX(Table1[SATUAN_CONV],A:A)</f>
        <v>LSN</v>
      </c>
      <c r="T613" s="10" t="str">
        <f>SUBSTITUTE(_xlfn.NUMBERVALUE(Table4[[#This Row],[HARGA]],",","."),",",".")</f>
        <v>60000</v>
      </c>
      <c r="U613" s="12" t="str">
        <f>SUBSTITUTE(Table4[[#This Row],[DISKON]],",",".")</f>
        <v/>
      </c>
      <c r="V613" s="77" t="str">
        <f>SUBSTITUTE(Table4[[#This Row],[DISKON NOTA]],",",".")</f>
        <v/>
      </c>
      <c r="W613" s="78">
        <f>INDEX(Table1[TANGGAL NOTA_H],A:A)</f>
        <v>45534</v>
      </c>
      <c r="X613" s="78">
        <f>IF(INDEX(Table1[TANGGAL GUDANG_H],A:A)="","",INDEX(Table1[TANGGAL GUDANG_H],A:A))</f>
        <v>45533</v>
      </c>
      <c r="Y613" s="78">
        <f>INDEX(Table1[TANGGAL UPDATE_H],A:A)</f>
        <v>45535</v>
      </c>
      <c r="Z613" s="74" t="str">
        <f>INDEX(Table1[KOMENTAR_H],A:A)</f>
        <v/>
      </c>
      <c r="AA613" s="74"/>
      <c r="AB613" s="74">
        <f>IF(Table4[[#This Row],[DISKON]]="",Table4[[#This Row],[HARGA]],Table4[[#This Row],[HARGA]]*Table4[[#This Row],[DISKON]])</f>
        <v>60000</v>
      </c>
      <c r="AC613" s="74">
        <f>Table4[[#This Row],[TATAL DISKON]]*Table4[[#This Row],[JUMLAH]]</f>
        <v>120000</v>
      </c>
      <c r="AD613" s="74" t="str">
        <f>CONCATENATE(Table4[[#This Row],[SALES_C]],Table4[[#This Row],[NOTA TOKO]])</f>
        <v>G3532</v>
      </c>
      <c r="AE613" s="74">
        <f>INDEX(Table1[I],'4'!A:A)</f>
        <v>0</v>
      </c>
      <c r="AF613" s="74" t="e">
        <f>IF(Table4[[#This Row],[Column2]]="","",MATCH(Table4[[#This Row],[Column2]],AM:AM,0))</f>
        <v>#N/A</v>
      </c>
      <c r="AG613" s="74" t="str">
        <f>CONCATENATE(Table4[[#This Row],[TOKO-KOTA]],"_",Table4[[#This Row],[NAMA BARANG]])</f>
        <v>SISWA CEMERLANG-KLATEN_TAS GB-S WARNA-WARNI</v>
      </c>
      <c r="AH613" s="74" t="str">
        <f>CONCATENATE(Table4[[#This Row],[CONCAT_TOKO KOTA + NAMA BARANG]],"_",Table4[[#This Row],[HARGA_C]])</f>
        <v>SISWA CEMERLANG-KLATEN_TAS GB-S WARNA-WARNI_60000</v>
      </c>
      <c r="AI613" s="74"/>
      <c r="AK613" s="9">
        <v>2912</v>
      </c>
      <c r="AL613" s="8" t="s">
        <v>8476</v>
      </c>
      <c r="AM613" t="str">
        <f t="shared" si="9"/>
        <v>H2912</v>
      </c>
      <c r="AN613" t="e">
        <f>IF(Table10[[#This Row],[Column3]]="","",MATCH(Table10[[#This Row],[Column3]],AD:AD,0))</f>
        <v>#N/A</v>
      </c>
    </row>
    <row r="614" spans="1:40" ht="13.5" thickBot="1">
      <c r="A614" s="73">
        <v>693</v>
      </c>
      <c r="C614" s="74">
        <f>ROW()</f>
        <v>614</v>
      </c>
      <c r="D614" s="74">
        <f>INDEX(Table1[ROWID],A:A)</f>
        <v>689</v>
      </c>
      <c r="E614" s="74">
        <f>INDEX(Table1[//DBS],A:A)</f>
        <v>2862</v>
      </c>
      <c r="F614" s="74">
        <f>INDEX(Table1[HARGA_CONV],A:A)</f>
        <v>60000</v>
      </c>
      <c r="G614" s="74" t="str">
        <f>IF(INDEX(Table1[SALES_H],Table4[[#This Row],[ROWID]])=0,"",INDEX(Table1[SALES_H],Table4[[#This Row],[ROWID]]))</f>
        <v>G</v>
      </c>
      <c r="H614" s="74" t="str">
        <f>IF(Table4[[#This Row],[SALES]]="","",INDEX(SALES_DICT[2],MATCH(Table4[[#This Row],[SALES]],SALES_DICT[1],0)))</f>
        <v>G</v>
      </c>
      <c r="I614" s="75" t="str">
        <f>IF(INDEX(Table1[DISKON],A:A)=0,"",INDEX(Table1[DISKON],A:A))</f>
        <v/>
      </c>
      <c r="J614" s="75" t="str">
        <f>IF(INDEX(Table1[DISKON NOTA],A:A)=0,"",INDEX(Table1[DISKON NOTA],A:A))</f>
        <v/>
      </c>
      <c r="K614" s="7">
        <f>INDEX(Table1[ISI_CONV],A:A)</f>
        <v>2</v>
      </c>
      <c r="L614" s="76">
        <f>INDEX(Table1[NOTA TOKO],Table4[[#This Row],[ROWID]])</f>
        <v>3532</v>
      </c>
      <c r="M614" s="74" t="str">
        <f>Table4[[#This Row],[SALES DICT]]</f>
        <v>G</v>
      </c>
      <c r="N614" s="74" t="str">
        <f>INDEX(Table1[TOKO-KOTA_H],A:A)</f>
        <v>SISWA CEMERLANG-KLATEN</v>
      </c>
      <c r="O614" s="74" t="str">
        <f>IF(INDEX(Table1[KODE BARANG],A:A)=0,"",INDEX(Table1[KODE BARANG],A:A))</f>
        <v>TAS-IM39</v>
      </c>
      <c r="P614" s="74" t="str">
        <f>INDEX(Table1[NAMA BARANG],A:A)</f>
        <v>TAS GB-S WARNA-WARNI</v>
      </c>
      <c r="Q614" s="74" t="str">
        <f>INDEX(Table1[ADA DI DAFTAR STOCK?],A:A)</f>
        <v>ADA</v>
      </c>
      <c r="R614" s="71" t="str">
        <f>SUBSTITUTE(_xlfn.NUMBERVALUE(Table4[[#This Row],[JUMLAH]],",","."),",",".")</f>
        <v>2</v>
      </c>
      <c r="S614" s="74" t="str">
        <f>INDEX(Table1[SATUAN_CONV],A:A)</f>
        <v>LSN</v>
      </c>
      <c r="T614" s="10" t="str">
        <f>SUBSTITUTE(_xlfn.NUMBERVALUE(Table4[[#This Row],[HARGA]],",","."),",",".")</f>
        <v>60000</v>
      </c>
      <c r="U614" s="12" t="str">
        <f>SUBSTITUTE(Table4[[#This Row],[DISKON]],",",".")</f>
        <v/>
      </c>
      <c r="V614" s="77" t="str">
        <f>SUBSTITUTE(Table4[[#This Row],[DISKON NOTA]],",",".")</f>
        <v/>
      </c>
      <c r="W614" s="78">
        <f>INDEX(Table1[TANGGAL NOTA_H],A:A)</f>
        <v>45534</v>
      </c>
      <c r="X614" s="78">
        <f>IF(INDEX(Table1[TANGGAL GUDANG_H],A:A)="","",INDEX(Table1[TANGGAL GUDANG_H],A:A))</f>
        <v>45533</v>
      </c>
      <c r="Y614" s="78">
        <f>INDEX(Table1[TANGGAL UPDATE_H],A:A)</f>
        <v>45535</v>
      </c>
      <c r="Z614" s="74" t="str">
        <f>INDEX(Table1[KOMENTAR_H],A:A)</f>
        <v/>
      </c>
      <c r="AA614" s="74"/>
      <c r="AB614" s="74">
        <f>IF(Table4[[#This Row],[DISKON]]="",Table4[[#This Row],[HARGA]],Table4[[#This Row],[HARGA]]*Table4[[#This Row],[DISKON]])</f>
        <v>60000</v>
      </c>
      <c r="AC614" s="74">
        <f>Table4[[#This Row],[TATAL DISKON]]*Table4[[#This Row],[JUMLAH]]</f>
        <v>120000</v>
      </c>
      <c r="AD614" s="74" t="str">
        <f>CONCATENATE(Table4[[#This Row],[SALES_C]],Table4[[#This Row],[NOTA TOKO]])</f>
        <v>G3532</v>
      </c>
      <c r="AE614" s="74">
        <f>INDEX(Table1[I],'4'!A:A)</f>
        <v>0</v>
      </c>
      <c r="AF614" s="74" t="e">
        <f>IF(Table4[[#This Row],[Column2]]="","",MATCH(Table4[[#This Row],[Column2]],AM:AM,0))</f>
        <v>#N/A</v>
      </c>
      <c r="AG614" s="74" t="str">
        <f>CONCATENATE(Table4[[#This Row],[TOKO-KOTA]],"_",Table4[[#This Row],[NAMA BARANG]])</f>
        <v>SISWA CEMERLANG-KLATEN_TAS GB-S WARNA-WARNI</v>
      </c>
      <c r="AH614" s="74" t="str">
        <f>CONCATENATE(Table4[[#This Row],[CONCAT_TOKO KOTA + NAMA BARANG]],"_",Table4[[#This Row],[HARGA_C]])</f>
        <v>SISWA CEMERLANG-KLATEN_TAS GB-S WARNA-WARNI_60000</v>
      </c>
      <c r="AI614" s="74"/>
      <c r="AK614" s="9">
        <v>2912</v>
      </c>
      <c r="AL614" s="8" t="s">
        <v>8476</v>
      </c>
      <c r="AM614" t="str">
        <f t="shared" si="9"/>
        <v>H2912</v>
      </c>
      <c r="AN614" t="e">
        <f>IF(Table10[[#This Row],[Column3]]="","",MATCH(Table10[[#This Row],[Column3]],AD:AD,0))</f>
        <v>#N/A</v>
      </c>
    </row>
    <row r="615" spans="1:40" ht="13.5" thickBot="1">
      <c r="A615" s="73">
        <v>694</v>
      </c>
      <c r="C615" s="74">
        <f>ROW()</f>
        <v>615</v>
      </c>
      <c r="D615" s="74">
        <f>INDEX(Table1[ROWID],A:A)</f>
        <v>689</v>
      </c>
      <c r="E615" s="74">
        <f>INDEX(Table1[//DBS],A:A)</f>
        <v>2862</v>
      </c>
      <c r="F615" s="74">
        <f>INDEX(Table1[HARGA_CONV],A:A)</f>
        <v>60000</v>
      </c>
      <c r="G615" s="74" t="str">
        <f>IF(INDEX(Table1[SALES_H],Table4[[#This Row],[ROWID]])=0,"",INDEX(Table1[SALES_H],Table4[[#This Row],[ROWID]]))</f>
        <v>G</v>
      </c>
      <c r="H615" s="74" t="str">
        <f>IF(Table4[[#This Row],[SALES]]="","",INDEX(SALES_DICT[2],MATCH(Table4[[#This Row],[SALES]],SALES_DICT[1],0)))</f>
        <v>G</v>
      </c>
      <c r="I615" s="75" t="str">
        <f>IF(INDEX(Table1[DISKON],A:A)=0,"",INDEX(Table1[DISKON],A:A))</f>
        <v/>
      </c>
      <c r="J615" s="75" t="str">
        <f>IF(INDEX(Table1[DISKON NOTA],A:A)=0,"",INDEX(Table1[DISKON NOTA],A:A))</f>
        <v/>
      </c>
      <c r="K615" s="7">
        <f>INDEX(Table1[ISI_CONV],A:A)</f>
        <v>2</v>
      </c>
      <c r="L615" s="76">
        <f>INDEX(Table1[NOTA TOKO],Table4[[#This Row],[ROWID]])</f>
        <v>3532</v>
      </c>
      <c r="M615" s="74" t="str">
        <f>Table4[[#This Row],[SALES DICT]]</f>
        <v>G</v>
      </c>
      <c r="N615" s="74" t="str">
        <f>INDEX(Table1[TOKO-KOTA_H],A:A)</f>
        <v>SISWA CEMERLANG-KLATEN</v>
      </c>
      <c r="O615" s="74" t="str">
        <f>IF(INDEX(Table1[KODE BARANG],A:A)=0,"",INDEX(Table1[KODE BARANG],A:A))</f>
        <v>TAS-IM39</v>
      </c>
      <c r="P615" s="74" t="str">
        <f>INDEX(Table1[NAMA BARANG],A:A)</f>
        <v>TAS GB-S WARNA-WARNI</v>
      </c>
      <c r="Q615" s="74" t="str">
        <f>INDEX(Table1[ADA DI DAFTAR STOCK?],A:A)</f>
        <v>ADA</v>
      </c>
      <c r="R615" s="71" t="str">
        <f>SUBSTITUTE(_xlfn.NUMBERVALUE(Table4[[#This Row],[JUMLAH]],",","."),",",".")</f>
        <v>2</v>
      </c>
      <c r="S615" s="74" t="str">
        <f>INDEX(Table1[SATUAN_CONV],A:A)</f>
        <v>LSN</v>
      </c>
      <c r="T615" s="10" t="str">
        <f>SUBSTITUTE(_xlfn.NUMBERVALUE(Table4[[#This Row],[HARGA]],",","."),",",".")</f>
        <v>60000</v>
      </c>
      <c r="U615" s="12" t="str">
        <f>SUBSTITUTE(Table4[[#This Row],[DISKON]],",",".")</f>
        <v/>
      </c>
      <c r="V615" s="77" t="str">
        <f>SUBSTITUTE(Table4[[#This Row],[DISKON NOTA]],",",".")</f>
        <v/>
      </c>
      <c r="W615" s="78">
        <f>INDEX(Table1[TANGGAL NOTA_H],A:A)</f>
        <v>45534</v>
      </c>
      <c r="X615" s="78">
        <f>IF(INDEX(Table1[TANGGAL GUDANG_H],A:A)="","",INDEX(Table1[TANGGAL GUDANG_H],A:A))</f>
        <v>45533</v>
      </c>
      <c r="Y615" s="78">
        <f>INDEX(Table1[TANGGAL UPDATE_H],A:A)</f>
        <v>45535</v>
      </c>
      <c r="Z615" s="74" t="str">
        <f>INDEX(Table1[KOMENTAR_H],A:A)</f>
        <v/>
      </c>
      <c r="AA615" s="74"/>
      <c r="AB615" s="74">
        <f>IF(Table4[[#This Row],[DISKON]]="",Table4[[#This Row],[HARGA]],Table4[[#This Row],[HARGA]]*Table4[[#This Row],[DISKON]])</f>
        <v>60000</v>
      </c>
      <c r="AC615" s="74">
        <f>Table4[[#This Row],[TATAL DISKON]]*Table4[[#This Row],[JUMLAH]]</f>
        <v>120000</v>
      </c>
      <c r="AD615" s="74" t="str">
        <f>CONCATENATE(Table4[[#This Row],[SALES_C]],Table4[[#This Row],[NOTA TOKO]])</f>
        <v>G3532</v>
      </c>
      <c r="AE615" s="74">
        <f>INDEX(Table1[I],'4'!A:A)</f>
        <v>0</v>
      </c>
      <c r="AF615" s="74" t="e">
        <f>IF(Table4[[#This Row],[Column2]]="","",MATCH(Table4[[#This Row],[Column2]],AM:AM,0))</f>
        <v>#N/A</v>
      </c>
      <c r="AG615" s="74" t="str">
        <f>CONCATENATE(Table4[[#This Row],[TOKO-KOTA]],"_",Table4[[#This Row],[NAMA BARANG]])</f>
        <v>SISWA CEMERLANG-KLATEN_TAS GB-S WARNA-WARNI</v>
      </c>
      <c r="AH615" s="74" t="str">
        <f>CONCATENATE(Table4[[#This Row],[CONCAT_TOKO KOTA + NAMA BARANG]],"_",Table4[[#This Row],[HARGA_C]])</f>
        <v>SISWA CEMERLANG-KLATEN_TAS GB-S WARNA-WARNI_60000</v>
      </c>
      <c r="AI615" s="74"/>
      <c r="AK615" s="9">
        <v>2912</v>
      </c>
      <c r="AL615" s="8" t="s">
        <v>8476</v>
      </c>
      <c r="AM615" t="str">
        <f t="shared" si="9"/>
        <v>H2912</v>
      </c>
      <c r="AN615" t="e">
        <f>IF(Table10[[#This Row],[Column3]]="","",MATCH(Table10[[#This Row],[Column3]],AD:AD,0))</f>
        <v>#N/A</v>
      </c>
    </row>
    <row r="616" spans="1:40" ht="13.5" thickBot="1">
      <c r="A616" s="73">
        <v>695</v>
      </c>
      <c r="C616" s="74">
        <f>ROW()</f>
        <v>616</v>
      </c>
      <c r="D616" s="74">
        <f>INDEX(Table1[ROWID],A:A)</f>
        <v>689</v>
      </c>
      <c r="E616" s="74">
        <f>INDEX(Table1[//DBS],A:A)</f>
        <v>2862</v>
      </c>
      <c r="F616" s="74">
        <f>INDEX(Table1[HARGA_CONV],A:A)</f>
        <v>60000</v>
      </c>
      <c r="G616" s="74" t="str">
        <f>IF(INDEX(Table1[SALES_H],Table4[[#This Row],[ROWID]])=0,"",INDEX(Table1[SALES_H],Table4[[#This Row],[ROWID]]))</f>
        <v>G</v>
      </c>
      <c r="H616" s="74" t="str">
        <f>IF(Table4[[#This Row],[SALES]]="","",INDEX(SALES_DICT[2],MATCH(Table4[[#This Row],[SALES]],SALES_DICT[1],0)))</f>
        <v>G</v>
      </c>
      <c r="I616" s="75" t="str">
        <f>IF(INDEX(Table1[DISKON],A:A)=0,"",INDEX(Table1[DISKON],A:A))</f>
        <v/>
      </c>
      <c r="J616" s="75" t="str">
        <f>IF(INDEX(Table1[DISKON NOTA],A:A)=0,"",INDEX(Table1[DISKON NOTA],A:A))</f>
        <v/>
      </c>
      <c r="K616" s="7">
        <f>INDEX(Table1[ISI_CONV],A:A)</f>
        <v>2</v>
      </c>
      <c r="L616" s="76">
        <f>INDEX(Table1[NOTA TOKO],Table4[[#This Row],[ROWID]])</f>
        <v>3532</v>
      </c>
      <c r="M616" s="74" t="str">
        <f>Table4[[#This Row],[SALES DICT]]</f>
        <v>G</v>
      </c>
      <c r="N616" s="74" t="str">
        <f>INDEX(Table1[TOKO-KOTA_H],A:A)</f>
        <v>SISWA CEMERLANG-KLATEN</v>
      </c>
      <c r="O616" s="74" t="str">
        <f>IF(INDEX(Table1[KODE BARANG],A:A)=0,"",INDEX(Table1[KODE BARANG],A:A))</f>
        <v>TAS-IM39</v>
      </c>
      <c r="P616" s="74" t="str">
        <f>INDEX(Table1[NAMA BARANG],A:A)</f>
        <v>TAS GB-S WARNA-WARNI</v>
      </c>
      <c r="Q616" s="74" t="str">
        <f>INDEX(Table1[ADA DI DAFTAR STOCK?],A:A)</f>
        <v>ADA</v>
      </c>
      <c r="R616" s="71" t="str">
        <f>SUBSTITUTE(_xlfn.NUMBERVALUE(Table4[[#This Row],[JUMLAH]],",","."),",",".")</f>
        <v>2</v>
      </c>
      <c r="S616" s="74" t="str">
        <f>INDEX(Table1[SATUAN_CONV],A:A)</f>
        <v>LSN</v>
      </c>
      <c r="T616" s="10" t="str">
        <f>SUBSTITUTE(_xlfn.NUMBERVALUE(Table4[[#This Row],[HARGA]],",","."),",",".")</f>
        <v>60000</v>
      </c>
      <c r="U616" s="12" t="str">
        <f>SUBSTITUTE(Table4[[#This Row],[DISKON]],",",".")</f>
        <v/>
      </c>
      <c r="V616" s="77" t="str">
        <f>SUBSTITUTE(Table4[[#This Row],[DISKON NOTA]],",",".")</f>
        <v/>
      </c>
      <c r="W616" s="78">
        <f>INDEX(Table1[TANGGAL NOTA_H],A:A)</f>
        <v>45534</v>
      </c>
      <c r="X616" s="78">
        <f>IF(INDEX(Table1[TANGGAL GUDANG_H],A:A)="","",INDEX(Table1[TANGGAL GUDANG_H],A:A))</f>
        <v>45533</v>
      </c>
      <c r="Y616" s="78">
        <f>INDEX(Table1[TANGGAL UPDATE_H],A:A)</f>
        <v>45535</v>
      </c>
      <c r="Z616" s="74" t="str">
        <f>INDEX(Table1[KOMENTAR_H],A:A)</f>
        <v/>
      </c>
      <c r="AA616" s="74"/>
      <c r="AB616" s="74">
        <f>IF(Table4[[#This Row],[DISKON]]="",Table4[[#This Row],[HARGA]],Table4[[#This Row],[HARGA]]*Table4[[#This Row],[DISKON]])</f>
        <v>60000</v>
      </c>
      <c r="AC616" s="74">
        <f>Table4[[#This Row],[TATAL DISKON]]*Table4[[#This Row],[JUMLAH]]</f>
        <v>120000</v>
      </c>
      <c r="AD616" s="74" t="str">
        <f>CONCATENATE(Table4[[#This Row],[SALES_C]],Table4[[#This Row],[NOTA TOKO]])</f>
        <v>G3532</v>
      </c>
      <c r="AE616" s="74">
        <f>INDEX(Table1[I],'4'!A:A)</f>
        <v>0</v>
      </c>
      <c r="AF616" s="74" t="e">
        <f>IF(Table4[[#This Row],[Column2]]="","",MATCH(Table4[[#This Row],[Column2]],AM:AM,0))</f>
        <v>#N/A</v>
      </c>
      <c r="AG616" s="74" t="str">
        <f>CONCATENATE(Table4[[#This Row],[TOKO-KOTA]],"_",Table4[[#This Row],[NAMA BARANG]])</f>
        <v>SISWA CEMERLANG-KLATEN_TAS GB-S WARNA-WARNI</v>
      </c>
      <c r="AH616" s="74" t="str">
        <f>CONCATENATE(Table4[[#This Row],[CONCAT_TOKO KOTA + NAMA BARANG]],"_",Table4[[#This Row],[HARGA_C]])</f>
        <v>SISWA CEMERLANG-KLATEN_TAS GB-S WARNA-WARNI_60000</v>
      </c>
      <c r="AI616" s="74"/>
      <c r="AK616" s="9">
        <v>2912</v>
      </c>
      <c r="AL616" s="8" t="s">
        <v>8476</v>
      </c>
      <c r="AM616" t="str">
        <f t="shared" si="9"/>
        <v>H2912</v>
      </c>
      <c r="AN616" t="e">
        <f>IF(Table10[[#This Row],[Column3]]="","",MATCH(Table10[[#This Row],[Column3]],AD:AD,0))</f>
        <v>#N/A</v>
      </c>
    </row>
    <row r="617" spans="1:40" ht="13.5" thickBot="1">
      <c r="A617" s="73">
        <v>696</v>
      </c>
      <c r="C617" s="74">
        <f>ROW()</f>
        <v>617</v>
      </c>
      <c r="D617" s="74">
        <f>INDEX(Table1[ROWID],A:A)</f>
        <v>689</v>
      </c>
      <c r="E617" s="74">
        <f>INDEX(Table1[//DBS],A:A)</f>
        <v>2862</v>
      </c>
      <c r="F617" s="74">
        <f>INDEX(Table1[HARGA_CONV],A:A)</f>
        <v>60000</v>
      </c>
      <c r="G617" s="74" t="str">
        <f>IF(INDEX(Table1[SALES_H],Table4[[#This Row],[ROWID]])=0,"",INDEX(Table1[SALES_H],Table4[[#This Row],[ROWID]]))</f>
        <v>G</v>
      </c>
      <c r="H617" s="74" t="str">
        <f>IF(Table4[[#This Row],[SALES]]="","",INDEX(SALES_DICT[2],MATCH(Table4[[#This Row],[SALES]],SALES_DICT[1],0)))</f>
        <v>G</v>
      </c>
      <c r="I617" s="75" t="str">
        <f>IF(INDEX(Table1[DISKON],A:A)=0,"",INDEX(Table1[DISKON],A:A))</f>
        <v/>
      </c>
      <c r="J617" s="75" t="str">
        <f>IF(INDEX(Table1[DISKON NOTA],A:A)=0,"",INDEX(Table1[DISKON NOTA],A:A))</f>
        <v/>
      </c>
      <c r="K617" s="7">
        <f>INDEX(Table1[ISI_CONV],A:A)</f>
        <v>2</v>
      </c>
      <c r="L617" s="76">
        <f>INDEX(Table1[NOTA TOKO],Table4[[#This Row],[ROWID]])</f>
        <v>3532</v>
      </c>
      <c r="M617" s="74" t="str">
        <f>Table4[[#This Row],[SALES DICT]]</f>
        <v>G</v>
      </c>
      <c r="N617" s="74" t="str">
        <f>INDEX(Table1[TOKO-KOTA_H],A:A)</f>
        <v>SISWA CEMERLANG-KLATEN</v>
      </c>
      <c r="O617" s="74" t="str">
        <f>IF(INDEX(Table1[KODE BARANG],A:A)=0,"",INDEX(Table1[KODE BARANG],A:A))</f>
        <v>TAS-IM39</v>
      </c>
      <c r="P617" s="74" t="str">
        <f>INDEX(Table1[NAMA BARANG],A:A)</f>
        <v>TAS GB-S WARNA-WARNI</v>
      </c>
      <c r="Q617" s="74" t="str">
        <f>INDEX(Table1[ADA DI DAFTAR STOCK?],A:A)</f>
        <v>ADA</v>
      </c>
      <c r="R617" s="71" t="str">
        <f>SUBSTITUTE(_xlfn.NUMBERVALUE(Table4[[#This Row],[JUMLAH]],",","."),",",".")</f>
        <v>2</v>
      </c>
      <c r="S617" s="74" t="str">
        <f>INDEX(Table1[SATUAN_CONV],A:A)</f>
        <v>LSN</v>
      </c>
      <c r="T617" s="10" t="str">
        <f>SUBSTITUTE(_xlfn.NUMBERVALUE(Table4[[#This Row],[HARGA]],",","."),",",".")</f>
        <v>60000</v>
      </c>
      <c r="U617" s="12" t="str">
        <f>SUBSTITUTE(Table4[[#This Row],[DISKON]],",",".")</f>
        <v/>
      </c>
      <c r="V617" s="77" t="str">
        <f>SUBSTITUTE(Table4[[#This Row],[DISKON NOTA]],",",".")</f>
        <v/>
      </c>
      <c r="W617" s="78">
        <f>INDEX(Table1[TANGGAL NOTA_H],A:A)</f>
        <v>45534</v>
      </c>
      <c r="X617" s="78">
        <f>IF(INDEX(Table1[TANGGAL GUDANG_H],A:A)="","",INDEX(Table1[TANGGAL GUDANG_H],A:A))</f>
        <v>45533</v>
      </c>
      <c r="Y617" s="78">
        <f>INDEX(Table1[TANGGAL UPDATE_H],A:A)</f>
        <v>45535</v>
      </c>
      <c r="Z617" s="74" t="str">
        <f>INDEX(Table1[KOMENTAR_H],A:A)</f>
        <v/>
      </c>
      <c r="AA617" s="74"/>
      <c r="AB617" s="74">
        <f>IF(Table4[[#This Row],[DISKON]]="",Table4[[#This Row],[HARGA]],Table4[[#This Row],[HARGA]]*Table4[[#This Row],[DISKON]])</f>
        <v>60000</v>
      </c>
      <c r="AC617" s="74">
        <f>Table4[[#This Row],[TATAL DISKON]]*Table4[[#This Row],[JUMLAH]]</f>
        <v>120000</v>
      </c>
      <c r="AD617" s="74" t="str">
        <f>CONCATENATE(Table4[[#This Row],[SALES_C]],Table4[[#This Row],[NOTA TOKO]])</f>
        <v>G3532</v>
      </c>
      <c r="AE617" s="74">
        <f>INDEX(Table1[I],'4'!A:A)</f>
        <v>0</v>
      </c>
      <c r="AF617" s="74" t="e">
        <f>IF(Table4[[#This Row],[Column2]]="","",MATCH(Table4[[#This Row],[Column2]],AM:AM,0))</f>
        <v>#N/A</v>
      </c>
      <c r="AG617" s="74" t="str">
        <f>CONCATENATE(Table4[[#This Row],[TOKO-KOTA]],"_",Table4[[#This Row],[NAMA BARANG]])</f>
        <v>SISWA CEMERLANG-KLATEN_TAS GB-S WARNA-WARNI</v>
      </c>
      <c r="AH617" s="74" t="str">
        <f>CONCATENATE(Table4[[#This Row],[CONCAT_TOKO KOTA + NAMA BARANG]],"_",Table4[[#This Row],[HARGA_C]])</f>
        <v>SISWA CEMERLANG-KLATEN_TAS GB-S WARNA-WARNI_60000</v>
      </c>
      <c r="AI617" s="74"/>
      <c r="AK617" s="9">
        <v>2912</v>
      </c>
      <c r="AL617" s="8" t="s">
        <v>8476</v>
      </c>
      <c r="AM617" t="str">
        <f t="shared" si="9"/>
        <v>H2912</v>
      </c>
      <c r="AN617" t="e">
        <f>IF(Table10[[#This Row],[Column3]]="","",MATCH(Table10[[#This Row],[Column3]],AD:AD,0))</f>
        <v>#N/A</v>
      </c>
    </row>
    <row r="618" spans="1:40" ht="13.5" thickBot="1">
      <c r="A618" s="73">
        <v>697</v>
      </c>
      <c r="C618" s="74">
        <f>ROW()</f>
        <v>618</v>
      </c>
      <c r="D618" s="74">
        <f>INDEX(Table1[ROWID],A:A)</f>
        <v>689</v>
      </c>
      <c r="E618" s="74">
        <f>INDEX(Table1[//DBS],A:A)</f>
        <v>2862</v>
      </c>
      <c r="F618" s="74">
        <f>INDEX(Table1[HARGA_CONV],A:A)</f>
        <v>60000</v>
      </c>
      <c r="G618" s="74" t="str">
        <f>IF(INDEX(Table1[SALES_H],Table4[[#This Row],[ROWID]])=0,"",INDEX(Table1[SALES_H],Table4[[#This Row],[ROWID]]))</f>
        <v>G</v>
      </c>
      <c r="H618" s="74" t="str">
        <f>IF(Table4[[#This Row],[SALES]]="","",INDEX(SALES_DICT[2],MATCH(Table4[[#This Row],[SALES]],SALES_DICT[1],0)))</f>
        <v>G</v>
      </c>
      <c r="I618" s="75" t="str">
        <f>IF(INDEX(Table1[DISKON],A:A)=0,"",INDEX(Table1[DISKON],A:A))</f>
        <v/>
      </c>
      <c r="J618" s="75" t="str">
        <f>IF(INDEX(Table1[DISKON NOTA],A:A)=0,"",INDEX(Table1[DISKON NOTA],A:A))</f>
        <v/>
      </c>
      <c r="K618" s="7">
        <f>INDEX(Table1[ISI_CONV],A:A)</f>
        <v>2</v>
      </c>
      <c r="L618" s="76">
        <f>INDEX(Table1[NOTA TOKO],Table4[[#This Row],[ROWID]])</f>
        <v>3532</v>
      </c>
      <c r="M618" s="74" t="str">
        <f>Table4[[#This Row],[SALES DICT]]</f>
        <v>G</v>
      </c>
      <c r="N618" s="74" t="str">
        <f>INDEX(Table1[TOKO-KOTA_H],A:A)</f>
        <v>SISWA CEMERLANG-KLATEN</v>
      </c>
      <c r="O618" s="74" t="str">
        <f>IF(INDEX(Table1[KODE BARANG],A:A)=0,"",INDEX(Table1[KODE BARANG],A:A))</f>
        <v>TAS-IM39</v>
      </c>
      <c r="P618" s="74" t="str">
        <f>INDEX(Table1[NAMA BARANG],A:A)</f>
        <v>TAS GB-S WARNA-WARNI</v>
      </c>
      <c r="Q618" s="74" t="str">
        <f>INDEX(Table1[ADA DI DAFTAR STOCK?],A:A)</f>
        <v>ADA</v>
      </c>
      <c r="R618" s="71" t="str">
        <f>SUBSTITUTE(_xlfn.NUMBERVALUE(Table4[[#This Row],[JUMLAH]],",","."),",",".")</f>
        <v>2</v>
      </c>
      <c r="S618" s="74" t="str">
        <f>INDEX(Table1[SATUAN_CONV],A:A)</f>
        <v>LSN</v>
      </c>
      <c r="T618" s="10" t="str">
        <f>SUBSTITUTE(_xlfn.NUMBERVALUE(Table4[[#This Row],[HARGA]],",","."),",",".")</f>
        <v>60000</v>
      </c>
      <c r="U618" s="12" t="str">
        <f>SUBSTITUTE(Table4[[#This Row],[DISKON]],",",".")</f>
        <v/>
      </c>
      <c r="V618" s="77" t="str">
        <f>SUBSTITUTE(Table4[[#This Row],[DISKON NOTA]],",",".")</f>
        <v/>
      </c>
      <c r="W618" s="78">
        <f>INDEX(Table1[TANGGAL NOTA_H],A:A)</f>
        <v>45534</v>
      </c>
      <c r="X618" s="78">
        <f>IF(INDEX(Table1[TANGGAL GUDANG_H],A:A)="","",INDEX(Table1[TANGGAL GUDANG_H],A:A))</f>
        <v>45533</v>
      </c>
      <c r="Y618" s="78">
        <f>INDEX(Table1[TANGGAL UPDATE_H],A:A)</f>
        <v>45535</v>
      </c>
      <c r="Z618" s="74" t="str">
        <f>INDEX(Table1[KOMENTAR_H],A:A)</f>
        <v/>
      </c>
      <c r="AA618" s="74"/>
      <c r="AB618" s="74">
        <f>IF(Table4[[#This Row],[DISKON]]="",Table4[[#This Row],[HARGA]],Table4[[#This Row],[HARGA]]*Table4[[#This Row],[DISKON]])</f>
        <v>60000</v>
      </c>
      <c r="AC618" s="74">
        <f>Table4[[#This Row],[TATAL DISKON]]*Table4[[#This Row],[JUMLAH]]</f>
        <v>120000</v>
      </c>
      <c r="AD618" s="74" t="str">
        <f>CONCATENATE(Table4[[#This Row],[SALES_C]],Table4[[#This Row],[NOTA TOKO]])</f>
        <v>G3532</v>
      </c>
      <c r="AE618" s="74">
        <f>INDEX(Table1[I],'4'!A:A)</f>
        <v>0</v>
      </c>
      <c r="AF618" s="74" t="e">
        <f>IF(Table4[[#This Row],[Column2]]="","",MATCH(Table4[[#This Row],[Column2]],AM:AM,0))</f>
        <v>#N/A</v>
      </c>
      <c r="AG618" s="74" t="str">
        <f>CONCATENATE(Table4[[#This Row],[TOKO-KOTA]],"_",Table4[[#This Row],[NAMA BARANG]])</f>
        <v>SISWA CEMERLANG-KLATEN_TAS GB-S WARNA-WARNI</v>
      </c>
      <c r="AH618" s="74" t="str">
        <f>CONCATENATE(Table4[[#This Row],[CONCAT_TOKO KOTA + NAMA BARANG]],"_",Table4[[#This Row],[HARGA_C]])</f>
        <v>SISWA CEMERLANG-KLATEN_TAS GB-S WARNA-WARNI_60000</v>
      </c>
      <c r="AI618" s="74"/>
      <c r="AK618" s="9">
        <v>2912</v>
      </c>
      <c r="AL618" s="8" t="s">
        <v>8476</v>
      </c>
      <c r="AM618" t="str">
        <f t="shared" si="9"/>
        <v>H2912</v>
      </c>
      <c r="AN618" t="e">
        <f>IF(Table10[[#This Row],[Column3]]="","",MATCH(Table10[[#This Row],[Column3]],AD:AD,0))</f>
        <v>#N/A</v>
      </c>
    </row>
    <row r="619" spans="1:40" ht="13.5" thickBot="1">
      <c r="A619" s="73">
        <v>698</v>
      </c>
      <c r="C619" s="74">
        <f>ROW()</f>
        <v>619</v>
      </c>
      <c r="D619" s="74">
        <f>INDEX(Table1[ROWID],A:A)</f>
        <v>689</v>
      </c>
      <c r="E619" s="74">
        <f>INDEX(Table1[//DBS],A:A)</f>
        <v>2862</v>
      </c>
      <c r="F619" s="74">
        <f>INDEX(Table1[HARGA_CONV],A:A)</f>
        <v>60000</v>
      </c>
      <c r="G619" s="74" t="str">
        <f>IF(INDEX(Table1[SALES_H],Table4[[#This Row],[ROWID]])=0,"",INDEX(Table1[SALES_H],Table4[[#This Row],[ROWID]]))</f>
        <v>G</v>
      </c>
      <c r="H619" s="74" t="str">
        <f>IF(Table4[[#This Row],[SALES]]="","",INDEX(SALES_DICT[2],MATCH(Table4[[#This Row],[SALES]],SALES_DICT[1],0)))</f>
        <v>G</v>
      </c>
      <c r="I619" s="75" t="str">
        <f>IF(INDEX(Table1[DISKON],A:A)=0,"",INDEX(Table1[DISKON],A:A))</f>
        <v/>
      </c>
      <c r="J619" s="75" t="str">
        <f>IF(INDEX(Table1[DISKON NOTA],A:A)=0,"",INDEX(Table1[DISKON NOTA],A:A))</f>
        <v/>
      </c>
      <c r="K619" s="7">
        <f>INDEX(Table1[ISI_CONV],A:A)</f>
        <v>2</v>
      </c>
      <c r="L619" s="76">
        <f>INDEX(Table1[NOTA TOKO],Table4[[#This Row],[ROWID]])</f>
        <v>3532</v>
      </c>
      <c r="M619" s="74" t="str">
        <f>Table4[[#This Row],[SALES DICT]]</f>
        <v>G</v>
      </c>
      <c r="N619" s="74" t="str">
        <f>INDEX(Table1[TOKO-KOTA_H],A:A)</f>
        <v>SISWA CEMERLANG-KLATEN</v>
      </c>
      <c r="O619" s="74" t="str">
        <f>IF(INDEX(Table1[KODE BARANG],A:A)=0,"",INDEX(Table1[KODE BARANG],A:A))</f>
        <v>TAS-IM39</v>
      </c>
      <c r="P619" s="74" t="str">
        <f>INDEX(Table1[NAMA BARANG],A:A)</f>
        <v>TAS GB-S WARNA-WARNI</v>
      </c>
      <c r="Q619" s="74" t="str">
        <f>INDEX(Table1[ADA DI DAFTAR STOCK?],A:A)</f>
        <v>ADA</v>
      </c>
      <c r="R619" s="71" t="str">
        <f>SUBSTITUTE(_xlfn.NUMBERVALUE(Table4[[#This Row],[JUMLAH]],",","."),",",".")</f>
        <v>2</v>
      </c>
      <c r="S619" s="74" t="str">
        <f>INDEX(Table1[SATUAN_CONV],A:A)</f>
        <v>LSN</v>
      </c>
      <c r="T619" s="10" t="str">
        <f>SUBSTITUTE(_xlfn.NUMBERVALUE(Table4[[#This Row],[HARGA]],",","."),",",".")</f>
        <v>60000</v>
      </c>
      <c r="U619" s="12" t="str">
        <f>SUBSTITUTE(Table4[[#This Row],[DISKON]],",",".")</f>
        <v/>
      </c>
      <c r="V619" s="77" t="str">
        <f>SUBSTITUTE(Table4[[#This Row],[DISKON NOTA]],",",".")</f>
        <v/>
      </c>
      <c r="W619" s="78">
        <f>INDEX(Table1[TANGGAL NOTA_H],A:A)</f>
        <v>45534</v>
      </c>
      <c r="X619" s="78">
        <f>IF(INDEX(Table1[TANGGAL GUDANG_H],A:A)="","",INDEX(Table1[TANGGAL GUDANG_H],A:A))</f>
        <v>45533</v>
      </c>
      <c r="Y619" s="78">
        <f>INDEX(Table1[TANGGAL UPDATE_H],A:A)</f>
        <v>45535</v>
      </c>
      <c r="Z619" s="74" t="str">
        <f>INDEX(Table1[KOMENTAR_H],A:A)</f>
        <v/>
      </c>
      <c r="AA619" s="74"/>
      <c r="AB619" s="74">
        <f>IF(Table4[[#This Row],[DISKON]]="",Table4[[#This Row],[HARGA]],Table4[[#This Row],[HARGA]]*Table4[[#This Row],[DISKON]])</f>
        <v>60000</v>
      </c>
      <c r="AC619" s="74">
        <f>Table4[[#This Row],[TATAL DISKON]]*Table4[[#This Row],[JUMLAH]]</f>
        <v>120000</v>
      </c>
      <c r="AD619" s="74" t="str">
        <f>CONCATENATE(Table4[[#This Row],[SALES_C]],Table4[[#This Row],[NOTA TOKO]])</f>
        <v>G3532</v>
      </c>
      <c r="AE619" s="74">
        <f>INDEX(Table1[I],'4'!A:A)</f>
        <v>0</v>
      </c>
      <c r="AF619" s="74" t="e">
        <f>IF(Table4[[#This Row],[Column2]]="","",MATCH(Table4[[#This Row],[Column2]],AM:AM,0))</f>
        <v>#N/A</v>
      </c>
      <c r="AG619" s="74" t="str">
        <f>CONCATENATE(Table4[[#This Row],[TOKO-KOTA]],"_",Table4[[#This Row],[NAMA BARANG]])</f>
        <v>SISWA CEMERLANG-KLATEN_TAS GB-S WARNA-WARNI</v>
      </c>
      <c r="AH619" s="74" t="str">
        <f>CONCATENATE(Table4[[#This Row],[CONCAT_TOKO KOTA + NAMA BARANG]],"_",Table4[[#This Row],[HARGA_C]])</f>
        <v>SISWA CEMERLANG-KLATEN_TAS GB-S WARNA-WARNI_60000</v>
      </c>
      <c r="AI619" s="74"/>
      <c r="AK619" s="9">
        <v>2913</v>
      </c>
      <c r="AL619" s="8" t="s">
        <v>8476</v>
      </c>
      <c r="AM619" t="str">
        <f t="shared" si="9"/>
        <v>H2913</v>
      </c>
      <c r="AN619" t="e">
        <f>IF(Table10[[#This Row],[Column3]]="","",MATCH(Table10[[#This Row],[Column3]],AD:AD,0))</f>
        <v>#N/A</v>
      </c>
    </row>
    <row r="620" spans="1:40" ht="13.5" thickBot="1">
      <c r="A620" s="73">
        <v>699</v>
      </c>
      <c r="C620" s="74">
        <f>ROW()</f>
        <v>620</v>
      </c>
      <c r="D620" s="74">
        <f>INDEX(Table1[ROWID],A:A)</f>
        <v>689</v>
      </c>
      <c r="E620" s="74">
        <f>INDEX(Table1[//DBS],A:A)</f>
        <v>2862</v>
      </c>
      <c r="F620" s="74">
        <f>INDEX(Table1[HARGA_CONV],A:A)</f>
        <v>60000</v>
      </c>
      <c r="G620" s="74" t="str">
        <f>IF(INDEX(Table1[SALES_H],Table4[[#This Row],[ROWID]])=0,"",INDEX(Table1[SALES_H],Table4[[#This Row],[ROWID]]))</f>
        <v>G</v>
      </c>
      <c r="H620" s="74" t="str">
        <f>IF(Table4[[#This Row],[SALES]]="","",INDEX(SALES_DICT[2],MATCH(Table4[[#This Row],[SALES]],SALES_DICT[1],0)))</f>
        <v>G</v>
      </c>
      <c r="I620" s="75" t="str">
        <f>IF(INDEX(Table1[DISKON],A:A)=0,"",INDEX(Table1[DISKON],A:A))</f>
        <v/>
      </c>
      <c r="J620" s="75" t="str">
        <f>IF(INDEX(Table1[DISKON NOTA],A:A)=0,"",INDEX(Table1[DISKON NOTA],A:A))</f>
        <v/>
      </c>
      <c r="K620" s="7">
        <f>INDEX(Table1[ISI_CONV],A:A)</f>
        <v>2</v>
      </c>
      <c r="L620" s="76">
        <f>INDEX(Table1[NOTA TOKO],Table4[[#This Row],[ROWID]])</f>
        <v>3532</v>
      </c>
      <c r="M620" s="74" t="str">
        <f>Table4[[#This Row],[SALES DICT]]</f>
        <v>G</v>
      </c>
      <c r="N620" s="74" t="str">
        <f>INDEX(Table1[TOKO-KOTA_H],A:A)</f>
        <v>SISWA CEMERLANG-KLATEN</v>
      </c>
      <c r="O620" s="74" t="str">
        <f>IF(INDEX(Table1[KODE BARANG],A:A)=0,"",INDEX(Table1[KODE BARANG],A:A))</f>
        <v>TAS-IM39</v>
      </c>
      <c r="P620" s="74" t="str">
        <f>INDEX(Table1[NAMA BARANG],A:A)</f>
        <v>TAS GB-S WARNA-WARNI</v>
      </c>
      <c r="Q620" s="74" t="str">
        <f>INDEX(Table1[ADA DI DAFTAR STOCK?],A:A)</f>
        <v>ADA</v>
      </c>
      <c r="R620" s="71" t="str">
        <f>SUBSTITUTE(_xlfn.NUMBERVALUE(Table4[[#This Row],[JUMLAH]],",","."),",",".")</f>
        <v>2</v>
      </c>
      <c r="S620" s="74" t="str">
        <f>INDEX(Table1[SATUAN_CONV],A:A)</f>
        <v>LSN</v>
      </c>
      <c r="T620" s="10" t="str">
        <f>SUBSTITUTE(_xlfn.NUMBERVALUE(Table4[[#This Row],[HARGA]],",","."),",",".")</f>
        <v>60000</v>
      </c>
      <c r="U620" s="12" t="str">
        <f>SUBSTITUTE(Table4[[#This Row],[DISKON]],",",".")</f>
        <v/>
      </c>
      <c r="V620" s="77" t="str">
        <f>SUBSTITUTE(Table4[[#This Row],[DISKON NOTA]],",",".")</f>
        <v/>
      </c>
      <c r="W620" s="78">
        <f>INDEX(Table1[TANGGAL NOTA_H],A:A)</f>
        <v>45534</v>
      </c>
      <c r="X620" s="78">
        <f>IF(INDEX(Table1[TANGGAL GUDANG_H],A:A)="","",INDEX(Table1[TANGGAL GUDANG_H],A:A))</f>
        <v>45533</v>
      </c>
      <c r="Y620" s="78">
        <f>INDEX(Table1[TANGGAL UPDATE_H],A:A)</f>
        <v>45535</v>
      </c>
      <c r="Z620" s="74" t="str">
        <f>INDEX(Table1[KOMENTAR_H],A:A)</f>
        <v/>
      </c>
      <c r="AA620" s="74"/>
      <c r="AB620" s="74">
        <f>IF(Table4[[#This Row],[DISKON]]="",Table4[[#This Row],[HARGA]],Table4[[#This Row],[HARGA]]*Table4[[#This Row],[DISKON]])</f>
        <v>60000</v>
      </c>
      <c r="AC620" s="74">
        <f>Table4[[#This Row],[TATAL DISKON]]*Table4[[#This Row],[JUMLAH]]</f>
        <v>120000</v>
      </c>
      <c r="AD620" s="74" t="str">
        <f>CONCATENATE(Table4[[#This Row],[SALES_C]],Table4[[#This Row],[NOTA TOKO]])</f>
        <v>G3532</v>
      </c>
      <c r="AE620" s="74">
        <f>INDEX(Table1[I],'4'!A:A)</f>
        <v>0</v>
      </c>
      <c r="AF620" s="74" t="e">
        <f>IF(Table4[[#This Row],[Column2]]="","",MATCH(Table4[[#This Row],[Column2]],AM:AM,0))</f>
        <v>#N/A</v>
      </c>
      <c r="AG620" s="74" t="str">
        <f>CONCATENATE(Table4[[#This Row],[TOKO-KOTA]],"_",Table4[[#This Row],[NAMA BARANG]])</f>
        <v>SISWA CEMERLANG-KLATEN_TAS GB-S WARNA-WARNI</v>
      </c>
      <c r="AH620" s="74" t="str">
        <f>CONCATENATE(Table4[[#This Row],[CONCAT_TOKO KOTA + NAMA BARANG]],"_",Table4[[#This Row],[HARGA_C]])</f>
        <v>SISWA CEMERLANG-KLATEN_TAS GB-S WARNA-WARNI_60000</v>
      </c>
      <c r="AI620" s="74"/>
      <c r="AK620" s="9">
        <v>2913</v>
      </c>
      <c r="AL620" s="8" t="s">
        <v>8476</v>
      </c>
      <c r="AM620" t="str">
        <f t="shared" si="9"/>
        <v>H2913</v>
      </c>
      <c r="AN620" t="e">
        <f>IF(Table10[[#This Row],[Column3]]="","",MATCH(Table10[[#This Row],[Column3]],AD:AD,0))</f>
        <v>#N/A</v>
      </c>
    </row>
    <row r="621" spans="1:40" ht="13.5" thickBot="1">
      <c r="A621" s="73">
        <v>700</v>
      </c>
      <c r="C621" s="74">
        <f>ROW()</f>
        <v>621</v>
      </c>
      <c r="D621" s="74">
        <f>INDEX(Table1[ROWID],A:A)</f>
        <v>689</v>
      </c>
      <c r="E621" s="74">
        <f>INDEX(Table1[//DBS],A:A)</f>
        <v>2862</v>
      </c>
      <c r="F621" s="74">
        <f>INDEX(Table1[HARGA_CONV],A:A)</f>
        <v>60000</v>
      </c>
      <c r="G621" s="74" t="str">
        <f>IF(INDEX(Table1[SALES_H],Table4[[#This Row],[ROWID]])=0,"",INDEX(Table1[SALES_H],Table4[[#This Row],[ROWID]]))</f>
        <v>G</v>
      </c>
      <c r="H621" s="74" t="str">
        <f>IF(Table4[[#This Row],[SALES]]="","",INDEX(SALES_DICT[2],MATCH(Table4[[#This Row],[SALES]],SALES_DICT[1],0)))</f>
        <v>G</v>
      </c>
      <c r="I621" s="75" t="str">
        <f>IF(INDEX(Table1[DISKON],A:A)=0,"",INDEX(Table1[DISKON],A:A))</f>
        <v/>
      </c>
      <c r="J621" s="75" t="str">
        <f>IF(INDEX(Table1[DISKON NOTA],A:A)=0,"",INDEX(Table1[DISKON NOTA],A:A))</f>
        <v/>
      </c>
      <c r="K621" s="7">
        <f>INDEX(Table1[ISI_CONV],A:A)</f>
        <v>2</v>
      </c>
      <c r="L621" s="76">
        <f>INDEX(Table1[NOTA TOKO],Table4[[#This Row],[ROWID]])</f>
        <v>3532</v>
      </c>
      <c r="M621" s="74" t="str">
        <f>Table4[[#This Row],[SALES DICT]]</f>
        <v>G</v>
      </c>
      <c r="N621" s="74" t="str">
        <f>INDEX(Table1[TOKO-KOTA_H],A:A)</f>
        <v>SISWA CEMERLANG-KLATEN</v>
      </c>
      <c r="O621" s="74" t="str">
        <f>IF(INDEX(Table1[KODE BARANG],A:A)=0,"",INDEX(Table1[KODE BARANG],A:A))</f>
        <v>TAS-IM39</v>
      </c>
      <c r="P621" s="74" t="str">
        <f>INDEX(Table1[NAMA BARANG],A:A)</f>
        <v>TAS GB-S WARNA-WARNI</v>
      </c>
      <c r="Q621" s="74" t="str">
        <f>INDEX(Table1[ADA DI DAFTAR STOCK?],A:A)</f>
        <v>ADA</v>
      </c>
      <c r="R621" s="71" t="str">
        <f>SUBSTITUTE(_xlfn.NUMBERVALUE(Table4[[#This Row],[JUMLAH]],",","."),",",".")</f>
        <v>2</v>
      </c>
      <c r="S621" s="74" t="str">
        <f>INDEX(Table1[SATUAN_CONV],A:A)</f>
        <v>LSN</v>
      </c>
      <c r="T621" s="10" t="str">
        <f>SUBSTITUTE(_xlfn.NUMBERVALUE(Table4[[#This Row],[HARGA]],",","."),",",".")</f>
        <v>60000</v>
      </c>
      <c r="U621" s="12" t="str">
        <f>SUBSTITUTE(Table4[[#This Row],[DISKON]],",",".")</f>
        <v/>
      </c>
      <c r="V621" s="77" t="str">
        <f>SUBSTITUTE(Table4[[#This Row],[DISKON NOTA]],",",".")</f>
        <v/>
      </c>
      <c r="W621" s="78">
        <f>INDEX(Table1[TANGGAL NOTA_H],A:A)</f>
        <v>45534</v>
      </c>
      <c r="X621" s="78">
        <f>IF(INDEX(Table1[TANGGAL GUDANG_H],A:A)="","",INDEX(Table1[TANGGAL GUDANG_H],A:A))</f>
        <v>45533</v>
      </c>
      <c r="Y621" s="78">
        <f>INDEX(Table1[TANGGAL UPDATE_H],A:A)</f>
        <v>45535</v>
      </c>
      <c r="Z621" s="74" t="str">
        <f>INDEX(Table1[KOMENTAR_H],A:A)</f>
        <v/>
      </c>
      <c r="AA621" s="74"/>
      <c r="AB621" s="74">
        <f>IF(Table4[[#This Row],[DISKON]]="",Table4[[#This Row],[HARGA]],Table4[[#This Row],[HARGA]]*Table4[[#This Row],[DISKON]])</f>
        <v>60000</v>
      </c>
      <c r="AC621" s="74">
        <f>Table4[[#This Row],[TATAL DISKON]]*Table4[[#This Row],[JUMLAH]]</f>
        <v>120000</v>
      </c>
      <c r="AD621" s="74" t="str">
        <f>CONCATENATE(Table4[[#This Row],[SALES_C]],Table4[[#This Row],[NOTA TOKO]])</f>
        <v>G3532</v>
      </c>
      <c r="AE621" s="74">
        <f>INDEX(Table1[I],'4'!A:A)</f>
        <v>0</v>
      </c>
      <c r="AF621" s="74" t="e">
        <f>IF(Table4[[#This Row],[Column2]]="","",MATCH(Table4[[#This Row],[Column2]],AM:AM,0))</f>
        <v>#N/A</v>
      </c>
      <c r="AG621" s="74" t="str">
        <f>CONCATENATE(Table4[[#This Row],[TOKO-KOTA]],"_",Table4[[#This Row],[NAMA BARANG]])</f>
        <v>SISWA CEMERLANG-KLATEN_TAS GB-S WARNA-WARNI</v>
      </c>
      <c r="AH621" s="74" t="str">
        <f>CONCATENATE(Table4[[#This Row],[CONCAT_TOKO KOTA + NAMA BARANG]],"_",Table4[[#This Row],[HARGA_C]])</f>
        <v>SISWA CEMERLANG-KLATEN_TAS GB-S WARNA-WARNI_60000</v>
      </c>
      <c r="AI621" s="74"/>
      <c r="AK621" s="9">
        <v>2913</v>
      </c>
      <c r="AL621" s="8" t="s">
        <v>8476</v>
      </c>
      <c r="AM621" t="str">
        <f t="shared" si="9"/>
        <v>H2913</v>
      </c>
      <c r="AN621" t="e">
        <f>IF(Table10[[#This Row],[Column3]]="","",MATCH(Table10[[#This Row],[Column3]],AD:AD,0))</f>
        <v>#N/A</v>
      </c>
    </row>
    <row r="622" spans="1:40" ht="13.5" thickBot="1">
      <c r="A622" s="73">
        <v>701</v>
      </c>
      <c r="C622" s="74">
        <f>ROW()</f>
        <v>622</v>
      </c>
      <c r="D622" s="74">
        <f>INDEX(Table1[ROWID],A:A)</f>
        <v>689</v>
      </c>
      <c r="E622" s="74">
        <f>INDEX(Table1[//DBS],A:A)</f>
        <v>2862</v>
      </c>
      <c r="F622" s="74">
        <f>INDEX(Table1[HARGA_CONV],A:A)</f>
        <v>60000</v>
      </c>
      <c r="G622" s="74" t="str">
        <f>IF(INDEX(Table1[SALES_H],Table4[[#This Row],[ROWID]])=0,"",INDEX(Table1[SALES_H],Table4[[#This Row],[ROWID]]))</f>
        <v>G</v>
      </c>
      <c r="H622" s="74" t="str">
        <f>IF(Table4[[#This Row],[SALES]]="","",INDEX(SALES_DICT[2],MATCH(Table4[[#This Row],[SALES]],SALES_DICT[1],0)))</f>
        <v>G</v>
      </c>
      <c r="I622" s="75" t="str">
        <f>IF(INDEX(Table1[DISKON],A:A)=0,"",INDEX(Table1[DISKON],A:A))</f>
        <v/>
      </c>
      <c r="J622" s="75" t="str">
        <f>IF(INDEX(Table1[DISKON NOTA],A:A)=0,"",INDEX(Table1[DISKON NOTA],A:A))</f>
        <v/>
      </c>
      <c r="K622" s="7">
        <f>INDEX(Table1[ISI_CONV],A:A)</f>
        <v>2</v>
      </c>
      <c r="L622" s="76">
        <f>INDEX(Table1[NOTA TOKO],Table4[[#This Row],[ROWID]])</f>
        <v>3532</v>
      </c>
      <c r="M622" s="74" t="str">
        <f>Table4[[#This Row],[SALES DICT]]</f>
        <v>G</v>
      </c>
      <c r="N622" s="74" t="str">
        <f>INDEX(Table1[TOKO-KOTA_H],A:A)</f>
        <v>SISWA CEMERLANG-KLATEN</v>
      </c>
      <c r="O622" s="74" t="str">
        <f>IF(INDEX(Table1[KODE BARANG],A:A)=0,"",INDEX(Table1[KODE BARANG],A:A))</f>
        <v>TAS-IM39</v>
      </c>
      <c r="P622" s="74" t="str">
        <f>INDEX(Table1[NAMA BARANG],A:A)</f>
        <v>TAS GB-S WARNA-WARNI</v>
      </c>
      <c r="Q622" s="74" t="str">
        <f>INDEX(Table1[ADA DI DAFTAR STOCK?],A:A)</f>
        <v>ADA</v>
      </c>
      <c r="R622" s="71" t="str">
        <f>SUBSTITUTE(_xlfn.NUMBERVALUE(Table4[[#This Row],[JUMLAH]],",","."),",",".")</f>
        <v>2</v>
      </c>
      <c r="S622" s="74" t="str">
        <f>INDEX(Table1[SATUAN_CONV],A:A)</f>
        <v>LSN</v>
      </c>
      <c r="T622" s="10" t="str">
        <f>SUBSTITUTE(_xlfn.NUMBERVALUE(Table4[[#This Row],[HARGA]],",","."),",",".")</f>
        <v>60000</v>
      </c>
      <c r="U622" s="12" t="str">
        <f>SUBSTITUTE(Table4[[#This Row],[DISKON]],",",".")</f>
        <v/>
      </c>
      <c r="V622" s="77" t="str">
        <f>SUBSTITUTE(Table4[[#This Row],[DISKON NOTA]],",",".")</f>
        <v/>
      </c>
      <c r="W622" s="78">
        <f>INDEX(Table1[TANGGAL NOTA_H],A:A)</f>
        <v>45534</v>
      </c>
      <c r="X622" s="78">
        <f>IF(INDEX(Table1[TANGGAL GUDANG_H],A:A)="","",INDEX(Table1[TANGGAL GUDANG_H],A:A))</f>
        <v>45533</v>
      </c>
      <c r="Y622" s="78">
        <f>INDEX(Table1[TANGGAL UPDATE_H],A:A)</f>
        <v>45535</v>
      </c>
      <c r="Z622" s="74" t="str">
        <f>INDEX(Table1[KOMENTAR_H],A:A)</f>
        <v/>
      </c>
      <c r="AA622" s="74"/>
      <c r="AB622" s="74">
        <f>IF(Table4[[#This Row],[DISKON]]="",Table4[[#This Row],[HARGA]],Table4[[#This Row],[HARGA]]*Table4[[#This Row],[DISKON]])</f>
        <v>60000</v>
      </c>
      <c r="AC622" s="74">
        <f>Table4[[#This Row],[TATAL DISKON]]*Table4[[#This Row],[JUMLAH]]</f>
        <v>120000</v>
      </c>
      <c r="AD622" s="74" t="str">
        <f>CONCATENATE(Table4[[#This Row],[SALES_C]],Table4[[#This Row],[NOTA TOKO]])</f>
        <v>G3532</v>
      </c>
      <c r="AE622" s="74">
        <f>INDEX(Table1[I],'4'!A:A)</f>
        <v>0</v>
      </c>
      <c r="AF622" s="74" t="e">
        <f>IF(Table4[[#This Row],[Column2]]="","",MATCH(Table4[[#This Row],[Column2]],AM:AM,0))</f>
        <v>#N/A</v>
      </c>
      <c r="AG622" s="74" t="str">
        <f>CONCATENATE(Table4[[#This Row],[TOKO-KOTA]],"_",Table4[[#This Row],[NAMA BARANG]])</f>
        <v>SISWA CEMERLANG-KLATEN_TAS GB-S WARNA-WARNI</v>
      </c>
      <c r="AH622" s="74" t="str">
        <f>CONCATENATE(Table4[[#This Row],[CONCAT_TOKO KOTA + NAMA BARANG]],"_",Table4[[#This Row],[HARGA_C]])</f>
        <v>SISWA CEMERLANG-KLATEN_TAS GB-S WARNA-WARNI_60000</v>
      </c>
      <c r="AI622" s="74"/>
      <c r="AK622" s="9">
        <v>2913</v>
      </c>
      <c r="AL622" s="8" t="s">
        <v>8476</v>
      </c>
      <c r="AM622" t="str">
        <f t="shared" si="9"/>
        <v>H2913</v>
      </c>
      <c r="AN622" t="e">
        <f>IF(Table10[[#This Row],[Column3]]="","",MATCH(Table10[[#This Row],[Column3]],AD:AD,0))</f>
        <v>#N/A</v>
      </c>
    </row>
    <row r="623" spans="1:40" ht="13.5" thickBot="1">
      <c r="A623" s="73">
        <v>702</v>
      </c>
      <c r="C623" s="74">
        <f>ROW()</f>
        <v>623</v>
      </c>
      <c r="D623" s="74">
        <f>INDEX(Table1[ROWID],A:A)</f>
        <v>689</v>
      </c>
      <c r="E623" s="74">
        <f>INDEX(Table1[//DBS],A:A)</f>
        <v>2864</v>
      </c>
      <c r="F623" s="74">
        <f>INDEX(Table1[HARGA_CONV],A:A)</f>
        <v>100000</v>
      </c>
      <c r="G623" s="74" t="str">
        <f>IF(INDEX(Table1[SALES_H],Table4[[#This Row],[ROWID]])=0,"",INDEX(Table1[SALES_H],Table4[[#This Row],[ROWID]]))</f>
        <v>G</v>
      </c>
      <c r="H623" s="74" t="str">
        <f>IF(Table4[[#This Row],[SALES]]="","",INDEX(SALES_DICT[2],MATCH(Table4[[#This Row],[SALES]],SALES_DICT[1],0)))</f>
        <v>G</v>
      </c>
      <c r="I623" s="75" t="str">
        <f>IF(INDEX(Table1[DISKON],A:A)=0,"",INDEX(Table1[DISKON],A:A))</f>
        <v/>
      </c>
      <c r="J623" s="75" t="str">
        <f>IF(INDEX(Table1[DISKON NOTA],A:A)=0,"",INDEX(Table1[DISKON NOTA],A:A))</f>
        <v/>
      </c>
      <c r="K623" s="7">
        <f>INDEX(Table1[ISI_CONV],A:A)</f>
        <v>2</v>
      </c>
      <c r="L623" s="76">
        <f>INDEX(Table1[NOTA TOKO],Table4[[#This Row],[ROWID]])</f>
        <v>3532</v>
      </c>
      <c r="M623" s="74" t="str">
        <f>Table4[[#This Row],[SALES DICT]]</f>
        <v>G</v>
      </c>
      <c r="N623" s="74" t="str">
        <f>INDEX(Table1[TOKO-KOTA_H],A:A)</f>
        <v>SISWA CEMERLANG-KLATEN</v>
      </c>
      <c r="O623" s="74" t="str">
        <f>IF(INDEX(Table1[KODE BARANG],A:A)=0,"",INDEX(Table1[KODE BARANG],A:A))</f>
        <v>TAS-IM36</v>
      </c>
      <c r="P623" s="74" t="str">
        <f>INDEX(Table1[NAMA BARANG],A:A)</f>
        <v>TAS GB-M WARNA-WARNI</v>
      </c>
      <c r="Q623" s="74" t="str">
        <f>INDEX(Table1[ADA DI DAFTAR STOCK?],A:A)</f>
        <v>ADA</v>
      </c>
      <c r="R623" s="71" t="str">
        <f>SUBSTITUTE(_xlfn.NUMBERVALUE(Table4[[#This Row],[JUMLAH]],",","."),",",".")</f>
        <v>2</v>
      </c>
      <c r="S623" s="74" t="str">
        <f>INDEX(Table1[SATUAN_CONV],A:A)</f>
        <v>LSN</v>
      </c>
      <c r="T623" s="10" t="str">
        <f>SUBSTITUTE(_xlfn.NUMBERVALUE(Table4[[#This Row],[HARGA]],",","."),",",".")</f>
        <v>100000</v>
      </c>
      <c r="U623" s="12" t="str">
        <f>SUBSTITUTE(Table4[[#This Row],[DISKON]],",",".")</f>
        <v/>
      </c>
      <c r="V623" s="77" t="str">
        <f>SUBSTITUTE(Table4[[#This Row],[DISKON NOTA]],",",".")</f>
        <v/>
      </c>
      <c r="W623" s="78">
        <f>INDEX(Table1[TANGGAL NOTA_H],A:A)</f>
        <v>45534</v>
      </c>
      <c r="X623" s="78">
        <f>IF(INDEX(Table1[TANGGAL GUDANG_H],A:A)="","",INDEX(Table1[TANGGAL GUDANG_H],A:A))</f>
        <v>45533</v>
      </c>
      <c r="Y623" s="78">
        <f>INDEX(Table1[TANGGAL UPDATE_H],A:A)</f>
        <v>45535</v>
      </c>
      <c r="Z623" s="74" t="str">
        <f>INDEX(Table1[KOMENTAR_H],A:A)</f>
        <v/>
      </c>
      <c r="AA623" s="74"/>
      <c r="AB623" s="74">
        <f>IF(Table4[[#This Row],[DISKON]]="",Table4[[#This Row],[HARGA]],Table4[[#This Row],[HARGA]]*Table4[[#This Row],[DISKON]])</f>
        <v>100000</v>
      </c>
      <c r="AC623" s="74">
        <f>Table4[[#This Row],[TATAL DISKON]]*Table4[[#This Row],[JUMLAH]]</f>
        <v>200000</v>
      </c>
      <c r="AD623" s="74" t="str">
        <f>CONCATENATE(Table4[[#This Row],[SALES_C]],Table4[[#This Row],[NOTA TOKO]])</f>
        <v>G3532</v>
      </c>
      <c r="AE623" s="74">
        <f>INDEX(Table1[I],'4'!A:A)</f>
        <v>0</v>
      </c>
      <c r="AF623" s="74" t="e">
        <f>IF(Table4[[#This Row],[Column2]]="","",MATCH(Table4[[#This Row],[Column2]],AM:AM,0))</f>
        <v>#N/A</v>
      </c>
      <c r="AG623" s="74" t="str">
        <f>CONCATENATE(Table4[[#This Row],[TOKO-KOTA]],"_",Table4[[#This Row],[NAMA BARANG]])</f>
        <v>SISWA CEMERLANG-KLATEN_TAS GB-M WARNA-WARNI</v>
      </c>
      <c r="AH623" s="74" t="str">
        <f>CONCATENATE(Table4[[#This Row],[CONCAT_TOKO KOTA + NAMA BARANG]],"_",Table4[[#This Row],[HARGA_C]])</f>
        <v>SISWA CEMERLANG-KLATEN_TAS GB-M WARNA-WARNI_100000</v>
      </c>
      <c r="AI623" s="74"/>
      <c r="AK623" s="9">
        <v>2913</v>
      </c>
      <c r="AL623" s="8" t="s">
        <v>8476</v>
      </c>
      <c r="AM623" t="str">
        <f t="shared" si="9"/>
        <v>H2913</v>
      </c>
      <c r="AN623" t="e">
        <f>IF(Table10[[#This Row],[Column3]]="","",MATCH(Table10[[#This Row],[Column3]],AD:AD,0))</f>
        <v>#N/A</v>
      </c>
    </row>
    <row r="624" spans="1:40" ht="13.5" thickBot="1">
      <c r="A624" s="73">
        <v>703</v>
      </c>
      <c r="C624" s="74">
        <f>ROW()</f>
        <v>624</v>
      </c>
      <c r="D624" s="74">
        <f>INDEX(Table1[ROWID],A:A)</f>
        <v>689</v>
      </c>
      <c r="E624" s="74">
        <f>INDEX(Table1[//DBS],A:A)</f>
        <v>2864</v>
      </c>
      <c r="F624" s="74">
        <f>INDEX(Table1[HARGA_CONV],A:A)</f>
        <v>100000</v>
      </c>
      <c r="G624" s="74" t="str">
        <f>IF(INDEX(Table1[SALES_H],Table4[[#This Row],[ROWID]])=0,"",INDEX(Table1[SALES_H],Table4[[#This Row],[ROWID]]))</f>
        <v>G</v>
      </c>
      <c r="H624" s="74" t="str">
        <f>IF(Table4[[#This Row],[SALES]]="","",INDEX(SALES_DICT[2],MATCH(Table4[[#This Row],[SALES]],SALES_DICT[1],0)))</f>
        <v>G</v>
      </c>
      <c r="I624" s="75" t="str">
        <f>IF(INDEX(Table1[DISKON],A:A)=0,"",INDEX(Table1[DISKON],A:A))</f>
        <v/>
      </c>
      <c r="J624" s="75" t="str">
        <f>IF(INDEX(Table1[DISKON NOTA],A:A)=0,"",INDEX(Table1[DISKON NOTA],A:A))</f>
        <v/>
      </c>
      <c r="K624" s="7">
        <f>INDEX(Table1[ISI_CONV],A:A)</f>
        <v>2</v>
      </c>
      <c r="L624" s="76">
        <f>INDEX(Table1[NOTA TOKO],Table4[[#This Row],[ROWID]])</f>
        <v>3532</v>
      </c>
      <c r="M624" s="74" t="str">
        <f>Table4[[#This Row],[SALES DICT]]</f>
        <v>G</v>
      </c>
      <c r="N624" s="74" t="str">
        <f>INDEX(Table1[TOKO-KOTA_H],A:A)</f>
        <v>SISWA CEMERLANG-KLATEN</v>
      </c>
      <c r="O624" s="74" t="str">
        <f>IF(INDEX(Table1[KODE BARANG],A:A)=0,"",INDEX(Table1[KODE BARANG],A:A))</f>
        <v>TAS-IM36</v>
      </c>
      <c r="P624" s="74" t="str">
        <f>INDEX(Table1[NAMA BARANG],A:A)</f>
        <v>TAS GB-M WARNA-WARNI</v>
      </c>
      <c r="Q624" s="74" t="str">
        <f>INDEX(Table1[ADA DI DAFTAR STOCK?],A:A)</f>
        <v>ADA</v>
      </c>
      <c r="R624" s="71" t="str">
        <f>SUBSTITUTE(_xlfn.NUMBERVALUE(Table4[[#This Row],[JUMLAH]],",","."),",",".")</f>
        <v>2</v>
      </c>
      <c r="S624" s="74" t="str">
        <f>INDEX(Table1[SATUAN_CONV],A:A)</f>
        <v>LSN</v>
      </c>
      <c r="T624" s="10" t="str">
        <f>SUBSTITUTE(_xlfn.NUMBERVALUE(Table4[[#This Row],[HARGA]],",","."),",",".")</f>
        <v>100000</v>
      </c>
      <c r="U624" s="12" t="str">
        <f>SUBSTITUTE(Table4[[#This Row],[DISKON]],",",".")</f>
        <v/>
      </c>
      <c r="V624" s="77" t="str">
        <f>SUBSTITUTE(Table4[[#This Row],[DISKON NOTA]],",",".")</f>
        <v/>
      </c>
      <c r="W624" s="78">
        <f>INDEX(Table1[TANGGAL NOTA_H],A:A)</f>
        <v>45534</v>
      </c>
      <c r="X624" s="78">
        <f>IF(INDEX(Table1[TANGGAL GUDANG_H],A:A)="","",INDEX(Table1[TANGGAL GUDANG_H],A:A))</f>
        <v>45533</v>
      </c>
      <c r="Y624" s="78">
        <f>INDEX(Table1[TANGGAL UPDATE_H],A:A)</f>
        <v>45535</v>
      </c>
      <c r="Z624" s="74" t="str">
        <f>INDEX(Table1[KOMENTAR_H],A:A)</f>
        <v/>
      </c>
      <c r="AA624" s="74"/>
      <c r="AB624" s="74">
        <f>IF(Table4[[#This Row],[DISKON]]="",Table4[[#This Row],[HARGA]],Table4[[#This Row],[HARGA]]*Table4[[#This Row],[DISKON]])</f>
        <v>100000</v>
      </c>
      <c r="AC624" s="74">
        <f>Table4[[#This Row],[TATAL DISKON]]*Table4[[#This Row],[JUMLAH]]</f>
        <v>200000</v>
      </c>
      <c r="AD624" s="74" t="str">
        <f>CONCATENATE(Table4[[#This Row],[SALES_C]],Table4[[#This Row],[NOTA TOKO]])</f>
        <v>G3532</v>
      </c>
      <c r="AE624" s="74">
        <f>INDEX(Table1[I],'4'!A:A)</f>
        <v>0</v>
      </c>
      <c r="AF624" s="74" t="e">
        <f>IF(Table4[[#This Row],[Column2]]="","",MATCH(Table4[[#This Row],[Column2]],AM:AM,0))</f>
        <v>#N/A</v>
      </c>
      <c r="AG624" s="74" t="str">
        <f>CONCATENATE(Table4[[#This Row],[TOKO-KOTA]],"_",Table4[[#This Row],[NAMA BARANG]])</f>
        <v>SISWA CEMERLANG-KLATEN_TAS GB-M WARNA-WARNI</v>
      </c>
      <c r="AH624" s="74" t="str">
        <f>CONCATENATE(Table4[[#This Row],[CONCAT_TOKO KOTA + NAMA BARANG]],"_",Table4[[#This Row],[HARGA_C]])</f>
        <v>SISWA CEMERLANG-KLATEN_TAS GB-M WARNA-WARNI_100000</v>
      </c>
      <c r="AI624" s="74"/>
      <c r="AK624" s="9">
        <v>2913</v>
      </c>
      <c r="AL624" s="8" t="s">
        <v>8476</v>
      </c>
      <c r="AM624" t="str">
        <f t="shared" si="9"/>
        <v>H2913</v>
      </c>
      <c r="AN624" t="e">
        <f>IF(Table10[[#This Row],[Column3]]="","",MATCH(Table10[[#This Row],[Column3]],AD:AD,0))</f>
        <v>#N/A</v>
      </c>
    </row>
    <row r="625" spans="1:40" ht="13.5" thickBot="1">
      <c r="A625" s="73">
        <v>704</v>
      </c>
      <c r="C625" s="74">
        <f>ROW()</f>
        <v>625</v>
      </c>
      <c r="D625" s="74">
        <f>INDEX(Table1[ROWID],A:A)</f>
        <v>689</v>
      </c>
      <c r="E625" s="74">
        <f>INDEX(Table1[//DBS],A:A)</f>
        <v>2864</v>
      </c>
      <c r="F625" s="74">
        <f>INDEX(Table1[HARGA_CONV],A:A)</f>
        <v>100000</v>
      </c>
      <c r="G625" s="74" t="str">
        <f>IF(INDEX(Table1[SALES_H],Table4[[#This Row],[ROWID]])=0,"",INDEX(Table1[SALES_H],Table4[[#This Row],[ROWID]]))</f>
        <v>G</v>
      </c>
      <c r="H625" s="74" t="str">
        <f>IF(Table4[[#This Row],[SALES]]="","",INDEX(SALES_DICT[2],MATCH(Table4[[#This Row],[SALES]],SALES_DICT[1],0)))</f>
        <v>G</v>
      </c>
      <c r="I625" s="75" t="str">
        <f>IF(INDEX(Table1[DISKON],A:A)=0,"",INDEX(Table1[DISKON],A:A))</f>
        <v/>
      </c>
      <c r="J625" s="75" t="str">
        <f>IF(INDEX(Table1[DISKON NOTA],A:A)=0,"",INDEX(Table1[DISKON NOTA],A:A))</f>
        <v/>
      </c>
      <c r="K625" s="7">
        <f>INDEX(Table1[ISI_CONV],A:A)</f>
        <v>2</v>
      </c>
      <c r="L625" s="76">
        <f>INDEX(Table1[NOTA TOKO],Table4[[#This Row],[ROWID]])</f>
        <v>3532</v>
      </c>
      <c r="M625" s="74" t="str">
        <f>Table4[[#This Row],[SALES DICT]]</f>
        <v>G</v>
      </c>
      <c r="N625" s="74" t="str">
        <f>INDEX(Table1[TOKO-KOTA_H],A:A)</f>
        <v>SISWA CEMERLANG-KLATEN</v>
      </c>
      <c r="O625" s="74" t="str">
        <f>IF(INDEX(Table1[KODE BARANG],A:A)=0,"",INDEX(Table1[KODE BARANG],A:A))</f>
        <v>TAS-IM36</v>
      </c>
      <c r="P625" s="74" t="str">
        <f>INDEX(Table1[NAMA BARANG],A:A)</f>
        <v>TAS GB-M WARNA-WARNI</v>
      </c>
      <c r="Q625" s="74" t="str">
        <f>INDEX(Table1[ADA DI DAFTAR STOCK?],A:A)</f>
        <v>ADA</v>
      </c>
      <c r="R625" s="71" t="str">
        <f>SUBSTITUTE(_xlfn.NUMBERVALUE(Table4[[#This Row],[JUMLAH]],",","."),",",".")</f>
        <v>2</v>
      </c>
      <c r="S625" s="74" t="str">
        <f>INDEX(Table1[SATUAN_CONV],A:A)</f>
        <v>LSN</v>
      </c>
      <c r="T625" s="10" t="str">
        <f>SUBSTITUTE(_xlfn.NUMBERVALUE(Table4[[#This Row],[HARGA]],",","."),",",".")</f>
        <v>100000</v>
      </c>
      <c r="U625" s="12" t="str">
        <f>SUBSTITUTE(Table4[[#This Row],[DISKON]],",",".")</f>
        <v/>
      </c>
      <c r="V625" s="77" t="str">
        <f>SUBSTITUTE(Table4[[#This Row],[DISKON NOTA]],",",".")</f>
        <v/>
      </c>
      <c r="W625" s="78">
        <f>INDEX(Table1[TANGGAL NOTA_H],A:A)</f>
        <v>45534</v>
      </c>
      <c r="X625" s="78">
        <f>IF(INDEX(Table1[TANGGAL GUDANG_H],A:A)="","",INDEX(Table1[TANGGAL GUDANG_H],A:A))</f>
        <v>45533</v>
      </c>
      <c r="Y625" s="78">
        <f>INDEX(Table1[TANGGAL UPDATE_H],A:A)</f>
        <v>45535</v>
      </c>
      <c r="Z625" s="74" t="str">
        <f>INDEX(Table1[KOMENTAR_H],A:A)</f>
        <v/>
      </c>
      <c r="AA625" s="74"/>
      <c r="AB625" s="74">
        <f>IF(Table4[[#This Row],[DISKON]]="",Table4[[#This Row],[HARGA]],Table4[[#This Row],[HARGA]]*Table4[[#This Row],[DISKON]])</f>
        <v>100000</v>
      </c>
      <c r="AC625" s="74">
        <f>Table4[[#This Row],[TATAL DISKON]]*Table4[[#This Row],[JUMLAH]]</f>
        <v>200000</v>
      </c>
      <c r="AD625" s="74" t="str">
        <f>CONCATENATE(Table4[[#This Row],[SALES_C]],Table4[[#This Row],[NOTA TOKO]])</f>
        <v>G3532</v>
      </c>
      <c r="AE625" s="74">
        <f>INDEX(Table1[I],'4'!A:A)</f>
        <v>0</v>
      </c>
      <c r="AF625" s="74" t="e">
        <f>IF(Table4[[#This Row],[Column2]]="","",MATCH(Table4[[#This Row],[Column2]],AM:AM,0))</f>
        <v>#N/A</v>
      </c>
      <c r="AG625" s="74" t="str">
        <f>CONCATENATE(Table4[[#This Row],[TOKO-KOTA]],"_",Table4[[#This Row],[NAMA BARANG]])</f>
        <v>SISWA CEMERLANG-KLATEN_TAS GB-M WARNA-WARNI</v>
      </c>
      <c r="AH625" s="74" t="str">
        <f>CONCATENATE(Table4[[#This Row],[CONCAT_TOKO KOTA + NAMA BARANG]],"_",Table4[[#This Row],[HARGA_C]])</f>
        <v>SISWA CEMERLANG-KLATEN_TAS GB-M WARNA-WARNI_100000</v>
      </c>
      <c r="AI625" s="74"/>
      <c r="AK625" s="9">
        <v>2913</v>
      </c>
      <c r="AL625" s="8" t="s">
        <v>8476</v>
      </c>
      <c r="AM625" t="str">
        <f t="shared" si="9"/>
        <v>H2913</v>
      </c>
      <c r="AN625" t="e">
        <f>IF(Table10[[#This Row],[Column3]]="","",MATCH(Table10[[#This Row],[Column3]],AD:AD,0))</f>
        <v>#N/A</v>
      </c>
    </row>
    <row r="626" spans="1:40" ht="13.5" thickBot="1">
      <c r="A626" s="73">
        <v>706</v>
      </c>
      <c r="C626" s="74">
        <f>ROW()</f>
        <v>626</v>
      </c>
      <c r="D626" s="74">
        <f>INDEX(Table1[ROWID],A:A)</f>
        <v>706</v>
      </c>
      <c r="E626" s="74">
        <f>INDEX(Table1[//DBS],A:A)</f>
        <v>2864</v>
      </c>
      <c r="F626" s="74">
        <f>INDEX(Table1[HARGA_CONV],A:A)</f>
        <v>100000</v>
      </c>
      <c r="G626" s="74" t="str">
        <f>IF(INDEX(Table1[SALES_H],Table4[[#This Row],[ROWID]])=0,"",INDEX(Table1[SALES_H],Table4[[#This Row],[ROWID]]))</f>
        <v>G</v>
      </c>
      <c r="H626" s="74" t="str">
        <f>IF(Table4[[#This Row],[SALES]]="","",INDEX(SALES_DICT[2],MATCH(Table4[[#This Row],[SALES]],SALES_DICT[1],0)))</f>
        <v>G</v>
      </c>
      <c r="I626" s="75" t="str">
        <f>IF(INDEX(Table1[DISKON],A:A)=0,"",INDEX(Table1[DISKON],A:A))</f>
        <v/>
      </c>
      <c r="J626" s="75" t="str">
        <f>IF(INDEX(Table1[DISKON NOTA],A:A)=0,"",INDEX(Table1[DISKON NOTA],A:A))</f>
        <v/>
      </c>
      <c r="K626" s="7">
        <f>INDEX(Table1[ISI_CONV],A:A)</f>
        <v>2</v>
      </c>
      <c r="L626" s="76">
        <f>INDEX(Table1[NOTA TOKO],Table4[[#This Row],[ROWID]])</f>
        <v>3533</v>
      </c>
      <c r="M626" s="74" t="str">
        <f>Table4[[#This Row],[SALES DICT]]</f>
        <v>G</v>
      </c>
      <c r="N626" s="74" t="str">
        <f>INDEX(Table1[TOKO-KOTA_H],A:A)</f>
        <v>SISWA CEMERLANG-KLATEN</v>
      </c>
      <c r="O626" s="74" t="str">
        <f>IF(INDEX(Table1[KODE BARANG],A:A)=0,"",INDEX(Table1[KODE BARANG],A:A))</f>
        <v>TAS-IM36</v>
      </c>
      <c r="P626" s="74" t="str">
        <f>INDEX(Table1[NAMA BARANG],A:A)</f>
        <v>TAS GB-M WARNA-WARNI</v>
      </c>
      <c r="Q626" s="74" t="str">
        <f>INDEX(Table1[ADA DI DAFTAR STOCK?],A:A)</f>
        <v>ADA</v>
      </c>
      <c r="R626" s="71" t="str">
        <f>SUBSTITUTE(_xlfn.NUMBERVALUE(Table4[[#This Row],[JUMLAH]],",","."),",",".")</f>
        <v>2</v>
      </c>
      <c r="S626" s="74" t="str">
        <f>INDEX(Table1[SATUAN_CONV],A:A)</f>
        <v>LSN</v>
      </c>
      <c r="T626" s="10" t="str">
        <f>SUBSTITUTE(_xlfn.NUMBERVALUE(Table4[[#This Row],[HARGA]],",","."),",",".")</f>
        <v>100000</v>
      </c>
      <c r="U626" s="12" t="str">
        <f>SUBSTITUTE(Table4[[#This Row],[DISKON]],",",".")</f>
        <v/>
      </c>
      <c r="V626" s="77" t="str">
        <f>SUBSTITUTE(Table4[[#This Row],[DISKON NOTA]],",",".")</f>
        <v/>
      </c>
      <c r="W626" s="78">
        <f>INDEX(Table1[TANGGAL NOTA_H],A:A)</f>
        <v>45534</v>
      </c>
      <c r="X626" s="78">
        <f>IF(INDEX(Table1[TANGGAL GUDANG_H],A:A)="","",INDEX(Table1[TANGGAL GUDANG_H],A:A))</f>
        <v>45533</v>
      </c>
      <c r="Y626" s="78">
        <f>INDEX(Table1[TANGGAL UPDATE_H],A:A)</f>
        <v>45535</v>
      </c>
      <c r="Z626" s="74" t="str">
        <f>INDEX(Table1[KOMENTAR_H],A:A)</f>
        <v/>
      </c>
      <c r="AA626" s="74"/>
      <c r="AB626" s="74">
        <f>IF(Table4[[#This Row],[DISKON]]="",Table4[[#This Row],[HARGA]],Table4[[#This Row],[HARGA]]*Table4[[#This Row],[DISKON]])</f>
        <v>100000</v>
      </c>
      <c r="AC626" s="74">
        <f>Table4[[#This Row],[TATAL DISKON]]*Table4[[#This Row],[JUMLAH]]</f>
        <v>200000</v>
      </c>
      <c r="AD626" s="74" t="str">
        <f>CONCATENATE(Table4[[#This Row],[SALES_C]],Table4[[#This Row],[NOTA TOKO]])</f>
        <v>G3533</v>
      </c>
      <c r="AE626" s="74">
        <f>INDEX(Table1[I],'4'!A:A)</f>
        <v>0</v>
      </c>
      <c r="AF626" s="74" t="e">
        <f>IF(Table4[[#This Row],[Column2]]="","",MATCH(Table4[[#This Row],[Column2]],AM:AM,0))</f>
        <v>#N/A</v>
      </c>
      <c r="AG626" s="74" t="str">
        <f>CONCATENATE(Table4[[#This Row],[TOKO-KOTA]],"_",Table4[[#This Row],[NAMA BARANG]])</f>
        <v>SISWA CEMERLANG-KLATEN_TAS GB-M WARNA-WARNI</v>
      </c>
      <c r="AH626" s="74" t="str">
        <f>CONCATENATE(Table4[[#This Row],[CONCAT_TOKO KOTA + NAMA BARANG]],"_",Table4[[#This Row],[HARGA_C]])</f>
        <v>SISWA CEMERLANG-KLATEN_TAS GB-M WARNA-WARNI_100000</v>
      </c>
      <c r="AI626" s="74"/>
      <c r="AK626" s="9">
        <v>2913</v>
      </c>
      <c r="AL626" s="8" t="s">
        <v>8476</v>
      </c>
      <c r="AM626" t="str">
        <f t="shared" si="9"/>
        <v>H2913</v>
      </c>
      <c r="AN626" t="e">
        <f>IF(Table10[[#This Row],[Column3]]="","",MATCH(Table10[[#This Row],[Column3]],AD:AD,0))</f>
        <v>#N/A</v>
      </c>
    </row>
    <row r="627" spans="1:40" ht="13.5" thickBot="1">
      <c r="A627" s="73">
        <v>707</v>
      </c>
      <c r="C627" s="74">
        <f>ROW()</f>
        <v>627</v>
      </c>
      <c r="D627" s="74">
        <f>INDEX(Table1[ROWID],A:A)</f>
        <v>706</v>
      </c>
      <c r="E627" s="74">
        <f>INDEX(Table1[//DBS],A:A)</f>
        <v>2864</v>
      </c>
      <c r="F627" s="74">
        <f>INDEX(Table1[HARGA_CONV],A:A)</f>
        <v>100000</v>
      </c>
      <c r="G627" s="74" t="str">
        <f>IF(INDEX(Table1[SALES_H],Table4[[#This Row],[ROWID]])=0,"",INDEX(Table1[SALES_H],Table4[[#This Row],[ROWID]]))</f>
        <v>G</v>
      </c>
      <c r="H627" s="74" t="str">
        <f>IF(Table4[[#This Row],[SALES]]="","",INDEX(SALES_DICT[2],MATCH(Table4[[#This Row],[SALES]],SALES_DICT[1],0)))</f>
        <v>G</v>
      </c>
      <c r="I627" s="75" t="str">
        <f>IF(INDEX(Table1[DISKON],A:A)=0,"",INDEX(Table1[DISKON],A:A))</f>
        <v/>
      </c>
      <c r="J627" s="75" t="str">
        <f>IF(INDEX(Table1[DISKON NOTA],A:A)=0,"",INDEX(Table1[DISKON NOTA],A:A))</f>
        <v/>
      </c>
      <c r="K627" s="7">
        <f>INDEX(Table1[ISI_CONV],A:A)</f>
        <v>2</v>
      </c>
      <c r="L627" s="76">
        <f>INDEX(Table1[NOTA TOKO],Table4[[#This Row],[ROWID]])</f>
        <v>3533</v>
      </c>
      <c r="M627" s="74" t="str">
        <f>Table4[[#This Row],[SALES DICT]]</f>
        <v>G</v>
      </c>
      <c r="N627" s="74" t="str">
        <f>INDEX(Table1[TOKO-KOTA_H],A:A)</f>
        <v>SISWA CEMERLANG-KLATEN</v>
      </c>
      <c r="O627" s="74" t="str">
        <f>IF(INDEX(Table1[KODE BARANG],A:A)=0,"",INDEX(Table1[KODE BARANG],A:A))</f>
        <v>TAS-IM36</v>
      </c>
      <c r="P627" s="74" t="str">
        <f>INDEX(Table1[NAMA BARANG],A:A)</f>
        <v>TAS GB-M WARNA-WARNI</v>
      </c>
      <c r="Q627" s="74" t="str">
        <f>INDEX(Table1[ADA DI DAFTAR STOCK?],A:A)</f>
        <v>ADA</v>
      </c>
      <c r="R627" s="71" t="str">
        <f>SUBSTITUTE(_xlfn.NUMBERVALUE(Table4[[#This Row],[JUMLAH]],",","."),",",".")</f>
        <v>2</v>
      </c>
      <c r="S627" s="74" t="str">
        <f>INDEX(Table1[SATUAN_CONV],A:A)</f>
        <v>LSN</v>
      </c>
      <c r="T627" s="10" t="str">
        <f>SUBSTITUTE(_xlfn.NUMBERVALUE(Table4[[#This Row],[HARGA]],",","."),",",".")</f>
        <v>100000</v>
      </c>
      <c r="U627" s="12" t="str">
        <f>SUBSTITUTE(Table4[[#This Row],[DISKON]],",",".")</f>
        <v/>
      </c>
      <c r="V627" s="77" t="str">
        <f>SUBSTITUTE(Table4[[#This Row],[DISKON NOTA]],",",".")</f>
        <v/>
      </c>
      <c r="W627" s="78">
        <f>INDEX(Table1[TANGGAL NOTA_H],A:A)</f>
        <v>45534</v>
      </c>
      <c r="X627" s="78">
        <f>IF(INDEX(Table1[TANGGAL GUDANG_H],A:A)="","",INDEX(Table1[TANGGAL GUDANG_H],A:A))</f>
        <v>45533</v>
      </c>
      <c r="Y627" s="78">
        <f>INDEX(Table1[TANGGAL UPDATE_H],A:A)</f>
        <v>45535</v>
      </c>
      <c r="Z627" s="74" t="str">
        <f>INDEX(Table1[KOMENTAR_H],A:A)</f>
        <v/>
      </c>
      <c r="AA627" s="74"/>
      <c r="AB627" s="74">
        <f>IF(Table4[[#This Row],[DISKON]]="",Table4[[#This Row],[HARGA]],Table4[[#This Row],[HARGA]]*Table4[[#This Row],[DISKON]])</f>
        <v>100000</v>
      </c>
      <c r="AC627" s="74">
        <f>Table4[[#This Row],[TATAL DISKON]]*Table4[[#This Row],[JUMLAH]]</f>
        <v>200000</v>
      </c>
      <c r="AD627" s="74" t="str">
        <f>CONCATENATE(Table4[[#This Row],[SALES_C]],Table4[[#This Row],[NOTA TOKO]])</f>
        <v>G3533</v>
      </c>
      <c r="AE627" s="74">
        <f>INDEX(Table1[I],'4'!A:A)</f>
        <v>0</v>
      </c>
      <c r="AF627" s="74" t="e">
        <f>IF(Table4[[#This Row],[Column2]]="","",MATCH(Table4[[#This Row],[Column2]],AM:AM,0))</f>
        <v>#N/A</v>
      </c>
      <c r="AG627" s="74" t="str">
        <f>CONCATENATE(Table4[[#This Row],[TOKO-KOTA]],"_",Table4[[#This Row],[NAMA BARANG]])</f>
        <v>SISWA CEMERLANG-KLATEN_TAS GB-M WARNA-WARNI</v>
      </c>
      <c r="AH627" s="74" t="str">
        <f>CONCATENATE(Table4[[#This Row],[CONCAT_TOKO KOTA + NAMA BARANG]],"_",Table4[[#This Row],[HARGA_C]])</f>
        <v>SISWA CEMERLANG-KLATEN_TAS GB-M WARNA-WARNI_100000</v>
      </c>
      <c r="AI627" s="74"/>
      <c r="AK627" s="9">
        <v>2913</v>
      </c>
      <c r="AL627" s="8" t="s">
        <v>8476</v>
      </c>
      <c r="AM627" t="str">
        <f t="shared" si="9"/>
        <v>H2913</v>
      </c>
      <c r="AN627" t="e">
        <f>IF(Table10[[#This Row],[Column3]]="","",MATCH(Table10[[#This Row],[Column3]],AD:AD,0))</f>
        <v>#N/A</v>
      </c>
    </row>
    <row r="628" spans="1:40" ht="13.5" thickBot="1">
      <c r="A628" s="73">
        <v>708</v>
      </c>
      <c r="C628" s="74">
        <f>ROW()</f>
        <v>628</v>
      </c>
      <c r="D628" s="74">
        <f>INDEX(Table1[ROWID],A:A)</f>
        <v>706</v>
      </c>
      <c r="E628" s="74">
        <f>INDEX(Table1[//DBS],A:A)</f>
        <v>2864</v>
      </c>
      <c r="F628" s="74">
        <f>INDEX(Table1[HARGA_CONV],A:A)</f>
        <v>100000</v>
      </c>
      <c r="G628" s="74" t="str">
        <f>IF(INDEX(Table1[SALES_H],Table4[[#This Row],[ROWID]])=0,"",INDEX(Table1[SALES_H],Table4[[#This Row],[ROWID]]))</f>
        <v>G</v>
      </c>
      <c r="H628" s="74" t="str">
        <f>IF(Table4[[#This Row],[SALES]]="","",INDEX(SALES_DICT[2],MATCH(Table4[[#This Row],[SALES]],SALES_DICT[1],0)))</f>
        <v>G</v>
      </c>
      <c r="I628" s="75" t="str">
        <f>IF(INDEX(Table1[DISKON],A:A)=0,"",INDEX(Table1[DISKON],A:A))</f>
        <v/>
      </c>
      <c r="J628" s="75" t="str">
        <f>IF(INDEX(Table1[DISKON NOTA],A:A)=0,"",INDEX(Table1[DISKON NOTA],A:A))</f>
        <v/>
      </c>
      <c r="K628" s="7">
        <f>INDEX(Table1[ISI_CONV],A:A)</f>
        <v>2</v>
      </c>
      <c r="L628" s="76">
        <f>INDEX(Table1[NOTA TOKO],Table4[[#This Row],[ROWID]])</f>
        <v>3533</v>
      </c>
      <c r="M628" s="74" t="str">
        <f>Table4[[#This Row],[SALES DICT]]</f>
        <v>G</v>
      </c>
      <c r="N628" s="74" t="str">
        <f>INDEX(Table1[TOKO-KOTA_H],A:A)</f>
        <v>SISWA CEMERLANG-KLATEN</v>
      </c>
      <c r="O628" s="74" t="str">
        <f>IF(INDEX(Table1[KODE BARANG],A:A)=0,"",INDEX(Table1[KODE BARANG],A:A))</f>
        <v>TAS-IM36</v>
      </c>
      <c r="P628" s="74" t="str">
        <f>INDEX(Table1[NAMA BARANG],A:A)</f>
        <v>TAS GB-M WARNA-WARNI</v>
      </c>
      <c r="Q628" s="74" t="str">
        <f>INDEX(Table1[ADA DI DAFTAR STOCK?],A:A)</f>
        <v>ADA</v>
      </c>
      <c r="R628" s="71" t="str">
        <f>SUBSTITUTE(_xlfn.NUMBERVALUE(Table4[[#This Row],[JUMLAH]],",","."),",",".")</f>
        <v>2</v>
      </c>
      <c r="S628" s="74" t="str">
        <f>INDEX(Table1[SATUAN_CONV],A:A)</f>
        <v>LSN</v>
      </c>
      <c r="T628" s="10" t="str">
        <f>SUBSTITUTE(_xlfn.NUMBERVALUE(Table4[[#This Row],[HARGA]],",","."),",",".")</f>
        <v>100000</v>
      </c>
      <c r="U628" s="12" t="str">
        <f>SUBSTITUTE(Table4[[#This Row],[DISKON]],",",".")</f>
        <v/>
      </c>
      <c r="V628" s="77" t="str">
        <f>SUBSTITUTE(Table4[[#This Row],[DISKON NOTA]],",",".")</f>
        <v/>
      </c>
      <c r="W628" s="78">
        <f>INDEX(Table1[TANGGAL NOTA_H],A:A)</f>
        <v>45534</v>
      </c>
      <c r="X628" s="78">
        <f>IF(INDEX(Table1[TANGGAL GUDANG_H],A:A)="","",INDEX(Table1[TANGGAL GUDANG_H],A:A))</f>
        <v>45533</v>
      </c>
      <c r="Y628" s="78">
        <f>INDEX(Table1[TANGGAL UPDATE_H],A:A)</f>
        <v>45535</v>
      </c>
      <c r="Z628" s="74" t="str">
        <f>INDEX(Table1[KOMENTAR_H],A:A)</f>
        <v/>
      </c>
      <c r="AA628" s="74"/>
      <c r="AB628" s="74">
        <f>IF(Table4[[#This Row],[DISKON]]="",Table4[[#This Row],[HARGA]],Table4[[#This Row],[HARGA]]*Table4[[#This Row],[DISKON]])</f>
        <v>100000</v>
      </c>
      <c r="AC628" s="74">
        <f>Table4[[#This Row],[TATAL DISKON]]*Table4[[#This Row],[JUMLAH]]</f>
        <v>200000</v>
      </c>
      <c r="AD628" s="74" t="str">
        <f>CONCATENATE(Table4[[#This Row],[SALES_C]],Table4[[#This Row],[NOTA TOKO]])</f>
        <v>G3533</v>
      </c>
      <c r="AE628" s="74">
        <f>INDEX(Table1[I],'4'!A:A)</f>
        <v>0</v>
      </c>
      <c r="AF628" s="74" t="e">
        <f>IF(Table4[[#This Row],[Column2]]="","",MATCH(Table4[[#This Row],[Column2]],AM:AM,0))</f>
        <v>#N/A</v>
      </c>
      <c r="AG628" s="74" t="str">
        <f>CONCATENATE(Table4[[#This Row],[TOKO-KOTA]],"_",Table4[[#This Row],[NAMA BARANG]])</f>
        <v>SISWA CEMERLANG-KLATEN_TAS GB-M WARNA-WARNI</v>
      </c>
      <c r="AH628" s="74" t="str">
        <f>CONCATENATE(Table4[[#This Row],[CONCAT_TOKO KOTA + NAMA BARANG]],"_",Table4[[#This Row],[HARGA_C]])</f>
        <v>SISWA CEMERLANG-KLATEN_TAS GB-M WARNA-WARNI_100000</v>
      </c>
      <c r="AI628" s="74"/>
      <c r="AK628" s="9">
        <v>2913</v>
      </c>
      <c r="AL628" s="8" t="s">
        <v>8476</v>
      </c>
      <c r="AM628" t="str">
        <f t="shared" si="9"/>
        <v>H2913</v>
      </c>
      <c r="AN628" t="e">
        <f>IF(Table10[[#This Row],[Column3]]="","",MATCH(Table10[[#This Row],[Column3]],AD:AD,0))</f>
        <v>#N/A</v>
      </c>
    </row>
    <row r="629" spans="1:40" ht="13.5" thickBot="1">
      <c r="A629" s="73">
        <v>709</v>
      </c>
      <c r="C629" s="74">
        <f>ROW()</f>
        <v>629</v>
      </c>
      <c r="D629" s="74">
        <f>INDEX(Table1[ROWID],A:A)</f>
        <v>706</v>
      </c>
      <c r="E629" s="74">
        <f>INDEX(Table1[//DBS],A:A)</f>
        <v>2864</v>
      </c>
      <c r="F629" s="74">
        <f>INDEX(Table1[HARGA_CONV],A:A)</f>
        <v>100000</v>
      </c>
      <c r="G629" s="74" t="str">
        <f>IF(INDEX(Table1[SALES_H],Table4[[#This Row],[ROWID]])=0,"",INDEX(Table1[SALES_H],Table4[[#This Row],[ROWID]]))</f>
        <v>G</v>
      </c>
      <c r="H629" s="74" t="str">
        <f>IF(Table4[[#This Row],[SALES]]="","",INDEX(SALES_DICT[2],MATCH(Table4[[#This Row],[SALES]],SALES_DICT[1],0)))</f>
        <v>G</v>
      </c>
      <c r="I629" s="75" t="str">
        <f>IF(INDEX(Table1[DISKON],A:A)=0,"",INDEX(Table1[DISKON],A:A))</f>
        <v/>
      </c>
      <c r="J629" s="75" t="str">
        <f>IF(INDEX(Table1[DISKON NOTA],A:A)=0,"",INDEX(Table1[DISKON NOTA],A:A))</f>
        <v/>
      </c>
      <c r="K629" s="7">
        <f>INDEX(Table1[ISI_CONV],A:A)</f>
        <v>2</v>
      </c>
      <c r="L629" s="76">
        <f>INDEX(Table1[NOTA TOKO],Table4[[#This Row],[ROWID]])</f>
        <v>3533</v>
      </c>
      <c r="M629" s="74" t="str">
        <f>Table4[[#This Row],[SALES DICT]]</f>
        <v>G</v>
      </c>
      <c r="N629" s="74" t="str">
        <f>INDEX(Table1[TOKO-KOTA_H],A:A)</f>
        <v>SISWA CEMERLANG-KLATEN</v>
      </c>
      <c r="O629" s="74" t="str">
        <f>IF(INDEX(Table1[KODE BARANG],A:A)=0,"",INDEX(Table1[KODE BARANG],A:A))</f>
        <v>TAS-IM36</v>
      </c>
      <c r="P629" s="74" t="str">
        <f>INDEX(Table1[NAMA BARANG],A:A)</f>
        <v>TAS GB-M WARNA-WARNI</v>
      </c>
      <c r="Q629" s="74" t="str">
        <f>INDEX(Table1[ADA DI DAFTAR STOCK?],A:A)</f>
        <v>ADA</v>
      </c>
      <c r="R629" s="71" t="str">
        <f>SUBSTITUTE(_xlfn.NUMBERVALUE(Table4[[#This Row],[JUMLAH]],",","."),",",".")</f>
        <v>2</v>
      </c>
      <c r="S629" s="74" t="str">
        <f>INDEX(Table1[SATUAN_CONV],A:A)</f>
        <v>LSN</v>
      </c>
      <c r="T629" s="10" t="str">
        <f>SUBSTITUTE(_xlfn.NUMBERVALUE(Table4[[#This Row],[HARGA]],",","."),",",".")</f>
        <v>100000</v>
      </c>
      <c r="U629" s="12" t="str">
        <f>SUBSTITUTE(Table4[[#This Row],[DISKON]],",",".")</f>
        <v/>
      </c>
      <c r="V629" s="77" t="str">
        <f>SUBSTITUTE(Table4[[#This Row],[DISKON NOTA]],",",".")</f>
        <v/>
      </c>
      <c r="W629" s="78">
        <f>INDEX(Table1[TANGGAL NOTA_H],A:A)</f>
        <v>45534</v>
      </c>
      <c r="X629" s="78">
        <f>IF(INDEX(Table1[TANGGAL GUDANG_H],A:A)="","",INDEX(Table1[TANGGAL GUDANG_H],A:A))</f>
        <v>45533</v>
      </c>
      <c r="Y629" s="78">
        <f>INDEX(Table1[TANGGAL UPDATE_H],A:A)</f>
        <v>45535</v>
      </c>
      <c r="Z629" s="74" t="str">
        <f>INDEX(Table1[KOMENTAR_H],A:A)</f>
        <v/>
      </c>
      <c r="AA629" s="74"/>
      <c r="AB629" s="74">
        <f>IF(Table4[[#This Row],[DISKON]]="",Table4[[#This Row],[HARGA]],Table4[[#This Row],[HARGA]]*Table4[[#This Row],[DISKON]])</f>
        <v>100000</v>
      </c>
      <c r="AC629" s="74">
        <f>Table4[[#This Row],[TATAL DISKON]]*Table4[[#This Row],[JUMLAH]]</f>
        <v>200000</v>
      </c>
      <c r="AD629" s="74" t="str">
        <f>CONCATENATE(Table4[[#This Row],[SALES_C]],Table4[[#This Row],[NOTA TOKO]])</f>
        <v>G3533</v>
      </c>
      <c r="AE629" s="74">
        <f>INDEX(Table1[I],'4'!A:A)</f>
        <v>0</v>
      </c>
      <c r="AF629" s="74" t="e">
        <f>IF(Table4[[#This Row],[Column2]]="","",MATCH(Table4[[#This Row],[Column2]],AM:AM,0))</f>
        <v>#N/A</v>
      </c>
      <c r="AG629" s="74" t="str">
        <f>CONCATENATE(Table4[[#This Row],[TOKO-KOTA]],"_",Table4[[#This Row],[NAMA BARANG]])</f>
        <v>SISWA CEMERLANG-KLATEN_TAS GB-M WARNA-WARNI</v>
      </c>
      <c r="AH629" s="74" t="str">
        <f>CONCATENATE(Table4[[#This Row],[CONCAT_TOKO KOTA + NAMA BARANG]],"_",Table4[[#This Row],[HARGA_C]])</f>
        <v>SISWA CEMERLANG-KLATEN_TAS GB-M WARNA-WARNI_100000</v>
      </c>
      <c r="AI629" s="74"/>
      <c r="AK629" s="9">
        <v>2913</v>
      </c>
      <c r="AL629" s="8" t="s">
        <v>8476</v>
      </c>
      <c r="AM629" t="str">
        <f t="shared" si="9"/>
        <v>H2913</v>
      </c>
      <c r="AN629" t="e">
        <f>IF(Table10[[#This Row],[Column3]]="","",MATCH(Table10[[#This Row],[Column3]],AD:AD,0))</f>
        <v>#N/A</v>
      </c>
    </row>
    <row r="630" spans="1:40" ht="13.5" thickBot="1">
      <c r="A630" s="73">
        <v>710</v>
      </c>
      <c r="C630" s="74">
        <f>ROW()</f>
        <v>630</v>
      </c>
      <c r="D630" s="74">
        <f>INDEX(Table1[ROWID],A:A)</f>
        <v>706</v>
      </c>
      <c r="E630" s="74">
        <f>INDEX(Table1[//DBS],A:A)</f>
        <v>2864</v>
      </c>
      <c r="F630" s="74">
        <f>INDEX(Table1[HARGA_CONV],A:A)</f>
        <v>100000</v>
      </c>
      <c r="G630" s="74" t="str">
        <f>IF(INDEX(Table1[SALES_H],Table4[[#This Row],[ROWID]])=0,"",INDEX(Table1[SALES_H],Table4[[#This Row],[ROWID]]))</f>
        <v>G</v>
      </c>
      <c r="H630" s="74" t="str">
        <f>IF(Table4[[#This Row],[SALES]]="","",INDEX(SALES_DICT[2],MATCH(Table4[[#This Row],[SALES]],SALES_DICT[1],0)))</f>
        <v>G</v>
      </c>
      <c r="I630" s="75" t="str">
        <f>IF(INDEX(Table1[DISKON],A:A)=0,"",INDEX(Table1[DISKON],A:A))</f>
        <v/>
      </c>
      <c r="J630" s="75" t="str">
        <f>IF(INDEX(Table1[DISKON NOTA],A:A)=0,"",INDEX(Table1[DISKON NOTA],A:A))</f>
        <v/>
      </c>
      <c r="K630" s="7">
        <f>INDEX(Table1[ISI_CONV],A:A)</f>
        <v>2</v>
      </c>
      <c r="L630" s="76">
        <f>INDEX(Table1[NOTA TOKO],Table4[[#This Row],[ROWID]])</f>
        <v>3533</v>
      </c>
      <c r="M630" s="74" t="str">
        <f>Table4[[#This Row],[SALES DICT]]</f>
        <v>G</v>
      </c>
      <c r="N630" s="74" t="str">
        <f>INDEX(Table1[TOKO-KOTA_H],A:A)</f>
        <v>SISWA CEMERLANG-KLATEN</v>
      </c>
      <c r="O630" s="74" t="str">
        <f>IF(INDEX(Table1[KODE BARANG],A:A)=0,"",INDEX(Table1[KODE BARANG],A:A))</f>
        <v>TAS-IM36</v>
      </c>
      <c r="P630" s="74" t="str">
        <f>INDEX(Table1[NAMA BARANG],A:A)</f>
        <v>TAS GB-M WARNA-WARNI</v>
      </c>
      <c r="Q630" s="74" t="str">
        <f>INDEX(Table1[ADA DI DAFTAR STOCK?],A:A)</f>
        <v>ADA</v>
      </c>
      <c r="R630" s="71" t="str">
        <f>SUBSTITUTE(_xlfn.NUMBERVALUE(Table4[[#This Row],[JUMLAH]],",","."),",",".")</f>
        <v>2</v>
      </c>
      <c r="S630" s="74" t="str">
        <f>INDEX(Table1[SATUAN_CONV],A:A)</f>
        <v>LSN</v>
      </c>
      <c r="T630" s="10" t="str">
        <f>SUBSTITUTE(_xlfn.NUMBERVALUE(Table4[[#This Row],[HARGA]],",","."),",",".")</f>
        <v>100000</v>
      </c>
      <c r="U630" s="12" t="str">
        <f>SUBSTITUTE(Table4[[#This Row],[DISKON]],",",".")</f>
        <v/>
      </c>
      <c r="V630" s="77" t="str">
        <f>SUBSTITUTE(Table4[[#This Row],[DISKON NOTA]],",",".")</f>
        <v/>
      </c>
      <c r="W630" s="78">
        <f>INDEX(Table1[TANGGAL NOTA_H],A:A)</f>
        <v>45534</v>
      </c>
      <c r="X630" s="78">
        <f>IF(INDEX(Table1[TANGGAL GUDANG_H],A:A)="","",INDEX(Table1[TANGGAL GUDANG_H],A:A))</f>
        <v>45533</v>
      </c>
      <c r="Y630" s="78">
        <f>INDEX(Table1[TANGGAL UPDATE_H],A:A)</f>
        <v>45535</v>
      </c>
      <c r="Z630" s="74" t="str">
        <f>INDEX(Table1[KOMENTAR_H],A:A)</f>
        <v/>
      </c>
      <c r="AA630" s="74"/>
      <c r="AB630" s="74">
        <f>IF(Table4[[#This Row],[DISKON]]="",Table4[[#This Row],[HARGA]],Table4[[#This Row],[HARGA]]*Table4[[#This Row],[DISKON]])</f>
        <v>100000</v>
      </c>
      <c r="AC630" s="74">
        <f>Table4[[#This Row],[TATAL DISKON]]*Table4[[#This Row],[JUMLAH]]</f>
        <v>200000</v>
      </c>
      <c r="AD630" s="74" t="str">
        <f>CONCATENATE(Table4[[#This Row],[SALES_C]],Table4[[#This Row],[NOTA TOKO]])</f>
        <v>G3533</v>
      </c>
      <c r="AE630" s="74">
        <f>INDEX(Table1[I],'4'!A:A)</f>
        <v>0</v>
      </c>
      <c r="AF630" s="74" t="e">
        <f>IF(Table4[[#This Row],[Column2]]="","",MATCH(Table4[[#This Row],[Column2]],AM:AM,0))</f>
        <v>#N/A</v>
      </c>
      <c r="AG630" s="74" t="str">
        <f>CONCATENATE(Table4[[#This Row],[TOKO-KOTA]],"_",Table4[[#This Row],[NAMA BARANG]])</f>
        <v>SISWA CEMERLANG-KLATEN_TAS GB-M WARNA-WARNI</v>
      </c>
      <c r="AH630" s="74" t="str">
        <f>CONCATENATE(Table4[[#This Row],[CONCAT_TOKO KOTA + NAMA BARANG]],"_",Table4[[#This Row],[HARGA_C]])</f>
        <v>SISWA CEMERLANG-KLATEN_TAS GB-M WARNA-WARNI_100000</v>
      </c>
      <c r="AI630" s="74"/>
      <c r="AK630" s="9">
        <v>2913</v>
      </c>
      <c r="AL630" s="8" t="s">
        <v>8476</v>
      </c>
      <c r="AM630" t="str">
        <f t="shared" si="9"/>
        <v>H2913</v>
      </c>
      <c r="AN630" t="e">
        <f>IF(Table10[[#This Row],[Column3]]="","",MATCH(Table10[[#This Row],[Column3]],AD:AD,0))</f>
        <v>#N/A</v>
      </c>
    </row>
    <row r="631" spans="1:40" ht="13.5" thickBot="1">
      <c r="A631" s="73">
        <v>711</v>
      </c>
      <c r="C631" s="74">
        <f>ROW()</f>
        <v>631</v>
      </c>
      <c r="D631" s="74">
        <f>INDEX(Table1[ROWID],A:A)</f>
        <v>706</v>
      </c>
      <c r="E631" s="74">
        <f>INDEX(Table1[//DBS],A:A)</f>
        <v>2864</v>
      </c>
      <c r="F631" s="74">
        <f>INDEX(Table1[HARGA_CONV],A:A)</f>
        <v>100000</v>
      </c>
      <c r="G631" s="74" t="str">
        <f>IF(INDEX(Table1[SALES_H],Table4[[#This Row],[ROWID]])=0,"",INDEX(Table1[SALES_H],Table4[[#This Row],[ROWID]]))</f>
        <v>G</v>
      </c>
      <c r="H631" s="74" t="str">
        <f>IF(Table4[[#This Row],[SALES]]="","",INDEX(SALES_DICT[2],MATCH(Table4[[#This Row],[SALES]],SALES_DICT[1],0)))</f>
        <v>G</v>
      </c>
      <c r="I631" s="75" t="str">
        <f>IF(INDEX(Table1[DISKON],A:A)=0,"",INDEX(Table1[DISKON],A:A))</f>
        <v/>
      </c>
      <c r="J631" s="75" t="str">
        <f>IF(INDEX(Table1[DISKON NOTA],A:A)=0,"",INDEX(Table1[DISKON NOTA],A:A))</f>
        <v/>
      </c>
      <c r="K631" s="7">
        <f>INDEX(Table1[ISI_CONV],A:A)</f>
        <v>2</v>
      </c>
      <c r="L631" s="76">
        <f>INDEX(Table1[NOTA TOKO],Table4[[#This Row],[ROWID]])</f>
        <v>3533</v>
      </c>
      <c r="M631" s="74" t="str">
        <f>Table4[[#This Row],[SALES DICT]]</f>
        <v>G</v>
      </c>
      <c r="N631" s="74" t="str">
        <f>INDEX(Table1[TOKO-KOTA_H],A:A)</f>
        <v>SISWA CEMERLANG-KLATEN</v>
      </c>
      <c r="O631" s="74" t="str">
        <f>IF(INDEX(Table1[KODE BARANG],A:A)=0,"",INDEX(Table1[KODE BARANG],A:A))</f>
        <v>TAS-IM36</v>
      </c>
      <c r="P631" s="74" t="str">
        <f>INDEX(Table1[NAMA BARANG],A:A)</f>
        <v>TAS GB-M WARNA-WARNI</v>
      </c>
      <c r="Q631" s="74" t="str">
        <f>INDEX(Table1[ADA DI DAFTAR STOCK?],A:A)</f>
        <v>ADA</v>
      </c>
      <c r="R631" s="71" t="str">
        <f>SUBSTITUTE(_xlfn.NUMBERVALUE(Table4[[#This Row],[JUMLAH]],",","."),",",".")</f>
        <v>2</v>
      </c>
      <c r="S631" s="74" t="str">
        <f>INDEX(Table1[SATUAN_CONV],A:A)</f>
        <v>LSN</v>
      </c>
      <c r="T631" s="10" t="str">
        <f>SUBSTITUTE(_xlfn.NUMBERVALUE(Table4[[#This Row],[HARGA]],",","."),",",".")</f>
        <v>100000</v>
      </c>
      <c r="U631" s="12" t="str">
        <f>SUBSTITUTE(Table4[[#This Row],[DISKON]],",",".")</f>
        <v/>
      </c>
      <c r="V631" s="77" t="str">
        <f>SUBSTITUTE(Table4[[#This Row],[DISKON NOTA]],",",".")</f>
        <v/>
      </c>
      <c r="W631" s="78">
        <f>INDEX(Table1[TANGGAL NOTA_H],A:A)</f>
        <v>45534</v>
      </c>
      <c r="X631" s="78">
        <f>IF(INDEX(Table1[TANGGAL GUDANG_H],A:A)="","",INDEX(Table1[TANGGAL GUDANG_H],A:A))</f>
        <v>45533</v>
      </c>
      <c r="Y631" s="78">
        <f>INDEX(Table1[TANGGAL UPDATE_H],A:A)</f>
        <v>45535</v>
      </c>
      <c r="Z631" s="74" t="str">
        <f>INDEX(Table1[KOMENTAR_H],A:A)</f>
        <v/>
      </c>
      <c r="AA631" s="74"/>
      <c r="AB631" s="74">
        <f>IF(Table4[[#This Row],[DISKON]]="",Table4[[#This Row],[HARGA]],Table4[[#This Row],[HARGA]]*Table4[[#This Row],[DISKON]])</f>
        <v>100000</v>
      </c>
      <c r="AC631" s="74">
        <f>Table4[[#This Row],[TATAL DISKON]]*Table4[[#This Row],[JUMLAH]]</f>
        <v>200000</v>
      </c>
      <c r="AD631" s="74" t="str">
        <f>CONCATENATE(Table4[[#This Row],[SALES_C]],Table4[[#This Row],[NOTA TOKO]])</f>
        <v>G3533</v>
      </c>
      <c r="AE631" s="74">
        <f>INDEX(Table1[I],'4'!A:A)</f>
        <v>0</v>
      </c>
      <c r="AF631" s="74" t="e">
        <f>IF(Table4[[#This Row],[Column2]]="","",MATCH(Table4[[#This Row],[Column2]],AM:AM,0))</f>
        <v>#N/A</v>
      </c>
      <c r="AG631" s="74" t="str">
        <f>CONCATENATE(Table4[[#This Row],[TOKO-KOTA]],"_",Table4[[#This Row],[NAMA BARANG]])</f>
        <v>SISWA CEMERLANG-KLATEN_TAS GB-M WARNA-WARNI</v>
      </c>
      <c r="AH631" s="74" t="str">
        <f>CONCATENATE(Table4[[#This Row],[CONCAT_TOKO KOTA + NAMA BARANG]],"_",Table4[[#This Row],[HARGA_C]])</f>
        <v>SISWA CEMERLANG-KLATEN_TAS GB-M WARNA-WARNI_100000</v>
      </c>
      <c r="AI631" s="74"/>
      <c r="AK631" s="9">
        <v>2913</v>
      </c>
      <c r="AL631" s="8" t="s">
        <v>8476</v>
      </c>
      <c r="AM631" t="str">
        <f t="shared" si="9"/>
        <v>H2913</v>
      </c>
      <c r="AN631" t="e">
        <f>IF(Table10[[#This Row],[Column3]]="","",MATCH(Table10[[#This Row],[Column3]],AD:AD,0))</f>
        <v>#N/A</v>
      </c>
    </row>
    <row r="632" spans="1:40" ht="13.5" thickBot="1">
      <c r="A632" s="73">
        <v>712</v>
      </c>
      <c r="C632" s="74">
        <f>ROW()</f>
        <v>632</v>
      </c>
      <c r="D632" s="74">
        <f>INDEX(Table1[ROWID],A:A)</f>
        <v>706</v>
      </c>
      <c r="E632" s="74">
        <f>INDEX(Table1[//DBS],A:A)</f>
        <v>2864</v>
      </c>
      <c r="F632" s="74">
        <f>INDEX(Table1[HARGA_CONV],A:A)</f>
        <v>100000</v>
      </c>
      <c r="G632" s="74" t="str">
        <f>IF(INDEX(Table1[SALES_H],Table4[[#This Row],[ROWID]])=0,"",INDEX(Table1[SALES_H],Table4[[#This Row],[ROWID]]))</f>
        <v>G</v>
      </c>
      <c r="H632" s="74" t="str">
        <f>IF(Table4[[#This Row],[SALES]]="","",INDEX(SALES_DICT[2],MATCH(Table4[[#This Row],[SALES]],SALES_DICT[1],0)))</f>
        <v>G</v>
      </c>
      <c r="I632" s="75" t="str">
        <f>IF(INDEX(Table1[DISKON],A:A)=0,"",INDEX(Table1[DISKON],A:A))</f>
        <v/>
      </c>
      <c r="J632" s="75" t="str">
        <f>IF(INDEX(Table1[DISKON NOTA],A:A)=0,"",INDEX(Table1[DISKON NOTA],A:A))</f>
        <v/>
      </c>
      <c r="K632" s="7">
        <f>INDEX(Table1[ISI_CONV],A:A)</f>
        <v>2</v>
      </c>
      <c r="L632" s="76">
        <f>INDEX(Table1[NOTA TOKO],Table4[[#This Row],[ROWID]])</f>
        <v>3533</v>
      </c>
      <c r="M632" s="74" t="str">
        <f>Table4[[#This Row],[SALES DICT]]</f>
        <v>G</v>
      </c>
      <c r="N632" s="74" t="str">
        <f>INDEX(Table1[TOKO-KOTA_H],A:A)</f>
        <v>SISWA CEMERLANG-KLATEN</v>
      </c>
      <c r="O632" s="74" t="str">
        <f>IF(INDEX(Table1[KODE BARANG],A:A)=0,"",INDEX(Table1[KODE BARANG],A:A))</f>
        <v>TAS-IM36</v>
      </c>
      <c r="P632" s="74" t="str">
        <f>INDEX(Table1[NAMA BARANG],A:A)</f>
        <v>TAS GB-M WARNA-WARNI</v>
      </c>
      <c r="Q632" s="74" t="str">
        <f>INDEX(Table1[ADA DI DAFTAR STOCK?],A:A)</f>
        <v>ADA</v>
      </c>
      <c r="R632" s="71" t="str">
        <f>SUBSTITUTE(_xlfn.NUMBERVALUE(Table4[[#This Row],[JUMLAH]],",","."),",",".")</f>
        <v>2</v>
      </c>
      <c r="S632" s="74" t="str">
        <f>INDEX(Table1[SATUAN_CONV],A:A)</f>
        <v>LSN</v>
      </c>
      <c r="T632" s="10" t="str">
        <f>SUBSTITUTE(_xlfn.NUMBERVALUE(Table4[[#This Row],[HARGA]],",","."),",",".")</f>
        <v>100000</v>
      </c>
      <c r="U632" s="12" t="str">
        <f>SUBSTITUTE(Table4[[#This Row],[DISKON]],",",".")</f>
        <v/>
      </c>
      <c r="V632" s="77" t="str">
        <f>SUBSTITUTE(Table4[[#This Row],[DISKON NOTA]],",",".")</f>
        <v/>
      </c>
      <c r="W632" s="78">
        <f>INDEX(Table1[TANGGAL NOTA_H],A:A)</f>
        <v>45534</v>
      </c>
      <c r="X632" s="78">
        <f>IF(INDEX(Table1[TANGGAL GUDANG_H],A:A)="","",INDEX(Table1[TANGGAL GUDANG_H],A:A))</f>
        <v>45533</v>
      </c>
      <c r="Y632" s="78">
        <f>INDEX(Table1[TANGGAL UPDATE_H],A:A)</f>
        <v>45535</v>
      </c>
      <c r="Z632" s="74" t="str">
        <f>INDEX(Table1[KOMENTAR_H],A:A)</f>
        <v/>
      </c>
      <c r="AA632" s="74"/>
      <c r="AB632" s="74">
        <f>IF(Table4[[#This Row],[DISKON]]="",Table4[[#This Row],[HARGA]],Table4[[#This Row],[HARGA]]*Table4[[#This Row],[DISKON]])</f>
        <v>100000</v>
      </c>
      <c r="AC632" s="74">
        <f>Table4[[#This Row],[TATAL DISKON]]*Table4[[#This Row],[JUMLAH]]</f>
        <v>200000</v>
      </c>
      <c r="AD632" s="74" t="str">
        <f>CONCATENATE(Table4[[#This Row],[SALES_C]],Table4[[#This Row],[NOTA TOKO]])</f>
        <v>G3533</v>
      </c>
      <c r="AE632" s="74">
        <f>INDEX(Table1[I],'4'!A:A)</f>
        <v>0</v>
      </c>
      <c r="AF632" s="74" t="e">
        <f>IF(Table4[[#This Row],[Column2]]="","",MATCH(Table4[[#This Row],[Column2]],AM:AM,0))</f>
        <v>#N/A</v>
      </c>
      <c r="AG632" s="74" t="str">
        <f>CONCATENATE(Table4[[#This Row],[TOKO-KOTA]],"_",Table4[[#This Row],[NAMA BARANG]])</f>
        <v>SISWA CEMERLANG-KLATEN_TAS GB-M WARNA-WARNI</v>
      </c>
      <c r="AH632" s="74" t="str">
        <f>CONCATENATE(Table4[[#This Row],[CONCAT_TOKO KOTA + NAMA BARANG]],"_",Table4[[#This Row],[HARGA_C]])</f>
        <v>SISWA CEMERLANG-KLATEN_TAS GB-M WARNA-WARNI_100000</v>
      </c>
      <c r="AI632" s="74"/>
      <c r="AK632" s="9">
        <v>2913</v>
      </c>
      <c r="AL632" s="8" t="s">
        <v>8476</v>
      </c>
      <c r="AM632" t="str">
        <f t="shared" si="9"/>
        <v>H2913</v>
      </c>
      <c r="AN632" t="e">
        <f>IF(Table10[[#This Row],[Column3]]="","",MATCH(Table10[[#This Row],[Column3]],AD:AD,0))</f>
        <v>#N/A</v>
      </c>
    </row>
    <row r="633" spans="1:40" ht="13.5" thickBot="1">
      <c r="A633" s="73">
        <v>713</v>
      </c>
      <c r="C633" s="74">
        <f>ROW()</f>
        <v>633</v>
      </c>
      <c r="D633" s="74">
        <f>INDEX(Table1[ROWID],A:A)</f>
        <v>706</v>
      </c>
      <c r="E633" s="74">
        <f>INDEX(Table1[//DBS],A:A)</f>
        <v>2865</v>
      </c>
      <c r="F633" s="74">
        <f>INDEX(Table1[HARGA_CONV],A:A)</f>
        <v>120000</v>
      </c>
      <c r="G633" s="74" t="str">
        <f>IF(INDEX(Table1[SALES_H],Table4[[#This Row],[ROWID]])=0,"",INDEX(Table1[SALES_H],Table4[[#This Row],[ROWID]]))</f>
        <v>G</v>
      </c>
      <c r="H633" s="74" t="str">
        <f>IF(Table4[[#This Row],[SALES]]="","",INDEX(SALES_DICT[2],MATCH(Table4[[#This Row],[SALES]],SALES_DICT[1],0)))</f>
        <v>G</v>
      </c>
      <c r="I633" s="75" t="str">
        <f>IF(INDEX(Table1[DISKON],A:A)=0,"",INDEX(Table1[DISKON],A:A))</f>
        <v/>
      </c>
      <c r="J633" s="75" t="str">
        <f>IF(INDEX(Table1[DISKON NOTA],A:A)=0,"",INDEX(Table1[DISKON NOTA],A:A))</f>
        <v/>
      </c>
      <c r="K633" s="7">
        <f>INDEX(Table1[ISI_CONV],A:A)</f>
        <v>2</v>
      </c>
      <c r="L633" s="76">
        <f>INDEX(Table1[NOTA TOKO],Table4[[#This Row],[ROWID]])</f>
        <v>3533</v>
      </c>
      <c r="M633" s="74" t="str">
        <f>Table4[[#This Row],[SALES DICT]]</f>
        <v>G</v>
      </c>
      <c r="N633" s="74" t="str">
        <f>INDEX(Table1[TOKO-KOTA_H],A:A)</f>
        <v>SISWA CEMERLANG-KLATEN</v>
      </c>
      <c r="O633" s="74" t="str">
        <f>IF(INDEX(Table1[KODE BARANG],A:A)=0,"",INDEX(Table1[KODE BARANG],A:A))</f>
        <v>TAS-IM35</v>
      </c>
      <c r="P633" s="74" t="str">
        <f>INDEX(Table1[NAMA BARANG],A:A)</f>
        <v>TAS GB-L WARNA-WARNI</v>
      </c>
      <c r="Q633" s="74" t="str">
        <f>INDEX(Table1[ADA DI DAFTAR STOCK?],A:A)</f>
        <v>ADA</v>
      </c>
      <c r="R633" s="71" t="str">
        <f>SUBSTITUTE(_xlfn.NUMBERVALUE(Table4[[#This Row],[JUMLAH]],",","."),",",".")</f>
        <v>2</v>
      </c>
      <c r="S633" s="74" t="str">
        <f>INDEX(Table1[SATUAN_CONV],A:A)</f>
        <v>LSN</v>
      </c>
      <c r="T633" s="10" t="str">
        <f>SUBSTITUTE(_xlfn.NUMBERVALUE(Table4[[#This Row],[HARGA]],",","."),",",".")</f>
        <v>120000</v>
      </c>
      <c r="U633" s="12" t="str">
        <f>SUBSTITUTE(Table4[[#This Row],[DISKON]],",",".")</f>
        <v/>
      </c>
      <c r="V633" s="77" t="str">
        <f>SUBSTITUTE(Table4[[#This Row],[DISKON NOTA]],",",".")</f>
        <v/>
      </c>
      <c r="W633" s="78">
        <f>INDEX(Table1[TANGGAL NOTA_H],A:A)</f>
        <v>45534</v>
      </c>
      <c r="X633" s="78">
        <f>IF(INDEX(Table1[TANGGAL GUDANG_H],A:A)="","",INDEX(Table1[TANGGAL GUDANG_H],A:A))</f>
        <v>45533</v>
      </c>
      <c r="Y633" s="78">
        <f>INDEX(Table1[TANGGAL UPDATE_H],A:A)</f>
        <v>45535</v>
      </c>
      <c r="Z633" s="74" t="str">
        <f>INDEX(Table1[KOMENTAR_H],A:A)</f>
        <v/>
      </c>
      <c r="AA633" s="74"/>
      <c r="AB633" s="74">
        <f>IF(Table4[[#This Row],[DISKON]]="",Table4[[#This Row],[HARGA]],Table4[[#This Row],[HARGA]]*Table4[[#This Row],[DISKON]])</f>
        <v>120000</v>
      </c>
      <c r="AC633" s="74">
        <f>Table4[[#This Row],[TATAL DISKON]]*Table4[[#This Row],[JUMLAH]]</f>
        <v>240000</v>
      </c>
      <c r="AD633" s="74" t="str">
        <f>CONCATENATE(Table4[[#This Row],[SALES_C]],Table4[[#This Row],[NOTA TOKO]])</f>
        <v>G3533</v>
      </c>
      <c r="AE633" s="74">
        <f>INDEX(Table1[I],'4'!A:A)</f>
        <v>0</v>
      </c>
      <c r="AF633" s="74" t="e">
        <f>IF(Table4[[#This Row],[Column2]]="","",MATCH(Table4[[#This Row],[Column2]],AM:AM,0))</f>
        <v>#N/A</v>
      </c>
      <c r="AG633" s="74" t="str">
        <f>CONCATENATE(Table4[[#This Row],[TOKO-KOTA]],"_",Table4[[#This Row],[NAMA BARANG]])</f>
        <v>SISWA CEMERLANG-KLATEN_TAS GB-L WARNA-WARNI</v>
      </c>
      <c r="AH633" s="74" t="str">
        <f>CONCATENATE(Table4[[#This Row],[CONCAT_TOKO KOTA + NAMA BARANG]],"_",Table4[[#This Row],[HARGA_C]])</f>
        <v>SISWA CEMERLANG-KLATEN_TAS GB-L WARNA-WARNI_120000</v>
      </c>
      <c r="AI633" s="74"/>
      <c r="AK633" s="9">
        <v>2913</v>
      </c>
      <c r="AL633" s="8" t="s">
        <v>8476</v>
      </c>
      <c r="AM633" t="str">
        <f t="shared" si="9"/>
        <v>H2913</v>
      </c>
      <c r="AN633" t="e">
        <f>IF(Table10[[#This Row],[Column3]]="","",MATCH(Table10[[#This Row],[Column3]],AD:AD,0))</f>
        <v>#N/A</v>
      </c>
    </row>
    <row r="634" spans="1:40" ht="13.5" thickBot="1">
      <c r="A634" s="73">
        <v>714</v>
      </c>
      <c r="C634" s="74">
        <f>ROW()</f>
        <v>634</v>
      </c>
      <c r="D634" s="74">
        <f>INDEX(Table1[ROWID],A:A)</f>
        <v>706</v>
      </c>
      <c r="E634" s="74">
        <f>INDEX(Table1[//DBS],A:A)</f>
        <v>2865</v>
      </c>
      <c r="F634" s="74">
        <f>INDEX(Table1[HARGA_CONV],A:A)</f>
        <v>120000</v>
      </c>
      <c r="G634" s="74" t="str">
        <f>IF(INDEX(Table1[SALES_H],Table4[[#This Row],[ROWID]])=0,"",INDEX(Table1[SALES_H],Table4[[#This Row],[ROWID]]))</f>
        <v>G</v>
      </c>
      <c r="H634" s="74" t="str">
        <f>IF(Table4[[#This Row],[SALES]]="","",INDEX(SALES_DICT[2],MATCH(Table4[[#This Row],[SALES]],SALES_DICT[1],0)))</f>
        <v>G</v>
      </c>
      <c r="I634" s="75" t="str">
        <f>IF(INDEX(Table1[DISKON],A:A)=0,"",INDEX(Table1[DISKON],A:A))</f>
        <v/>
      </c>
      <c r="J634" s="75" t="str">
        <f>IF(INDEX(Table1[DISKON NOTA],A:A)=0,"",INDEX(Table1[DISKON NOTA],A:A))</f>
        <v/>
      </c>
      <c r="K634" s="7">
        <f>INDEX(Table1[ISI_CONV],A:A)</f>
        <v>2</v>
      </c>
      <c r="L634" s="76">
        <f>INDEX(Table1[NOTA TOKO],Table4[[#This Row],[ROWID]])</f>
        <v>3533</v>
      </c>
      <c r="M634" s="74" t="str">
        <f>Table4[[#This Row],[SALES DICT]]</f>
        <v>G</v>
      </c>
      <c r="N634" s="74" t="str">
        <f>INDEX(Table1[TOKO-KOTA_H],A:A)</f>
        <v>SISWA CEMERLANG-KLATEN</v>
      </c>
      <c r="O634" s="74" t="str">
        <f>IF(INDEX(Table1[KODE BARANG],A:A)=0,"",INDEX(Table1[KODE BARANG],A:A))</f>
        <v>TAS-IM35</v>
      </c>
      <c r="P634" s="74" t="str">
        <f>INDEX(Table1[NAMA BARANG],A:A)</f>
        <v>TAS GB-L WARNA-WARNI</v>
      </c>
      <c r="Q634" s="74" t="str">
        <f>INDEX(Table1[ADA DI DAFTAR STOCK?],A:A)</f>
        <v>ADA</v>
      </c>
      <c r="R634" s="71" t="str">
        <f>SUBSTITUTE(_xlfn.NUMBERVALUE(Table4[[#This Row],[JUMLAH]],",","."),",",".")</f>
        <v>2</v>
      </c>
      <c r="S634" s="74" t="str">
        <f>INDEX(Table1[SATUAN_CONV],A:A)</f>
        <v>LSN</v>
      </c>
      <c r="T634" s="10" t="str">
        <f>SUBSTITUTE(_xlfn.NUMBERVALUE(Table4[[#This Row],[HARGA]],",","."),",",".")</f>
        <v>120000</v>
      </c>
      <c r="U634" s="12" t="str">
        <f>SUBSTITUTE(Table4[[#This Row],[DISKON]],",",".")</f>
        <v/>
      </c>
      <c r="V634" s="77" t="str">
        <f>SUBSTITUTE(Table4[[#This Row],[DISKON NOTA]],",",".")</f>
        <v/>
      </c>
      <c r="W634" s="78">
        <f>INDEX(Table1[TANGGAL NOTA_H],A:A)</f>
        <v>45534</v>
      </c>
      <c r="X634" s="78">
        <f>IF(INDEX(Table1[TANGGAL GUDANG_H],A:A)="","",INDEX(Table1[TANGGAL GUDANG_H],A:A))</f>
        <v>45533</v>
      </c>
      <c r="Y634" s="78">
        <f>INDEX(Table1[TANGGAL UPDATE_H],A:A)</f>
        <v>45535</v>
      </c>
      <c r="Z634" s="74" t="str">
        <f>INDEX(Table1[KOMENTAR_H],A:A)</f>
        <v/>
      </c>
      <c r="AA634" s="74"/>
      <c r="AB634" s="74">
        <f>IF(Table4[[#This Row],[DISKON]]="",Table4[[#This Row],[HARGA]],Table4[[#This Row],[HARGA]]*Table4[[#This Row],[DISKON]])</f>
        <v>120000</v>
      </c>
      <c r="AC634" s="74">
        <f>Table4[[#This Row],[TATAL DISKON]]*Table4[[#This Row],[JUMLAH]]</f>
        <v>240000</v>
      </c>
      <c r="AD634" s="74" t="str">
        <f>CONCATENATE(Table4[[#This Row],[SALES_C]],Table4[[#This Row],[NOTA TOKO]])</f>
        <v>G3533</v>
      </c>
      <c r="AE634" s="74">
        <f>INDEX(Table1[I],'4'!A:A)</f>
        <v>0</v>
      </c>
      <c r="AF634" s="74" t="e">
        <f>IF(Table4[[#This Row],[Column2]]="","",MATCH(Table4[[#This Row],[Column2]],AM:AM,0))</f>
        <v>#N/A</v>
      </c>
      <c r="AG634" s="74" t="str">
        <f>CONCATENATE(Table4[[#This Row],[TOKO-KOTA]],"_",Table4[[#This Row],[NAMA BARANG]])</f>
        <v>SISWA CEMERLANG-KLATEN_TAS GB-L WARNA-WARNI</v>
      </c>
      <c r="AH634" s="74" t="str">
        <f>CONCATENATE(Table4[[#This Row],[CONCAT_TOKO KOTA + NAMA BARANG]],"_",Table4[[#This Row],[HARGA_C]])</f>
        <v>SISWA CEMERLANG-KLATEN_TAS GB-L WARNA-WARNI_120000</v>
      </c>
      <c r="AI634" s="74"/>
      <c r="AK634" s="9">
        <v>2913</v>
      </c>
      <c r="AL634" s="8" t="s">
        <v>8476</v>
      </c>
      <c r="AM634" t="str">
        <f t="shared" si="9"/>
        <v>H2913</v>
      </c>
      <c r="AN634" t="e">
        <f>IF(Table10[[#This Row],[Column3]]="","",MATCH(Table10[[#This Row],[Column3]],AD:AD,0))</f>
        <v>#N/A</v>
      </c>
    </row>
    <row r="635" spans="1:40" ht="13.5" thickBot="1">
      <c r="A635" s="73">
        <v>715</v>
      </c>
      <c r="C635" s="74">
        <f>ROW()</f>
        <v>635</v>
      </c>
      <c r="D635" s="74">
        <f>INDEX(Table1[ROWID],A:A)</f>
        <v>706</v>
      </c>
      <c r="E635" s="74">
        <f>INDEX(Table1[//DBS],A:A)</f>
        <v>2865</v>
      </c>
      <c r="F635" s="74">
        <f>INDEX(Table1[HARGA_CONV],A:A)</f>
        <v>120000</v>
      </c>
      <c r="G635" s="74" t="str">
        <f>IF(INDEX(Table1[SALES_H],Table4[[#This Row],[ROWID]])=0,"",INDEX(Table1[SALES_H],Table4[[#This Row],[ROWID]]))</f>
        <v>G</v>
      </c>
      <c r="H635" s="74" t="str">
        <f>IF(Table4[[#This Row],[SALES]]="","",INDEX(SALES_DICT[2],MATCH(Table4[[#This Row],[SALES]],SALES_DICT[1],0)))</f>
        <v>G</v>
      </c>
      <c r="I635" s="75" t="str">
        <f>IF(INDEX(Table1[DISKON],A:A)=0,"",INDEX(Table1[DISKON],A:A))</f>
        <v/>
      </c>
      <c r="J635" s="75" t="str">
        <f>IF(INDEX(Table1[DISKON NOTA],A:A)=0,"",INDEX(Table1[DISKON NOTA],A:A))</f>
        <v/>
      </c>
      <c r="K635" s="7">
        <f>INDEX(Table1[ISI_CONV],A:A)</f>
        <v>2</v>
      </c>
      <c r="L635" s="76">
        <f>INDEX(Table1[NOTA TOKO],Table4[[#This Row],[ROWID]])</f>
        <v>3533</v>
      </c>
      <c r="M635" s="74" t="str">
        <f>Table4[[#This Row],[SALES DICT]]</f>
        <v>G</v>
      </c>
      <c r="N635" s="74" t="str">
        <f>INDEX(Table1[TOKO-KOTA_H],A:A)</f>
        <v>SISWA CEMERLANG-KLATEN</v>
      </c>
      <c r="O635" s="74" t="str">
        <f>IF(INDEX(Table1[KODE BARANG],A:A)=0,"",INDEX(Table1[KODE BARANG],A:A))</f>
        <v>TAS-IM35</v>
      </c>
      <c r="P635" s="74" t="str">
        <f>INDEX(Table1[NAMA BARANG],A:A)</f>
        <v>TAS GB-L WARNA-WARNI</v>
      </c>
      <c r="Q635" s="74" t="str">
        <f>INDEX(Table1[ADA DI DAFTAR STOCK?],A:A)</f>
        <v>ADA</v>
      </c>
      <c r="R635" s="71" t="str">
        <f>SUBSTITUTE(_xlfn.NUMBERVALUE(Table4[[#This Row],[JUMLAH]],",","."),",",".")</f>
        <v>2</v>
      </c>
      <c r="S635" s="74" t="str">
        <f>INDEX(Table1[SATUAN_CONV],A:A)</f>
        <v>LSN</v>
      </c>
      <c r="T635" s="10" t="str">
        <f>SUBSTITUTE(_xlfn.NUMBERVALUE(Table4[[#This Row],[HARGA]],",","."),",",".")</f>
        <v>120000</v>
      </c>
      <c r="U635" s="12" t="str">
        <f>SUBSTITUTE(Table4[[#This Row],[DISKON]],",",".")</f>
        <v/>
      </c>
      <c r="V635" s="77" t="str">
        <f>SUBSTITUTE(Table4[[#This Row],[DISKON NOTA]],",",".")</f>
        <v/>
      </c>
      <c r="W635" s="78">
        <f>INDEX(Table1[TANGGAL NOTA_H],A:A)</f>
        <v>45534</v>
      </c>
      <c r="X635" s="78">
        <f>IF(INDEX(Table1[TANGGAL GUDANG_H],A:A)="","",INDEX(Table1[TANGGAL GUDANG_H],A:A))</f>
        <v>45533</v>
      </c>
      <c r="Y635" s="78">
        <f>INDEX(Table1[TANGGAL UPDATE_H],A:A)</f>
        <v>45535</v>
      </c>
      <c r="Z635" s="74" t="str">
        <f>INDEX(Table1[KOMENTAR_H],A:A)</f>
        <v/>
      </c>
      <c r="AA635" s="74"/>
      <c r="AB635" s="74">
        <f>IF(Table4[[#This Row],[DISKON]]="",Table4[[#This Row],[HARGA]],Table4[[#This Row],[HARGA]]*Table4[[#This Row],[DISKON]])</f>
        <v>120000</v>
      </c>
      <c r="AC635" s="74">
        <f>Table4[[#This Row],[TATAL DISKON]]*Table4[[#This Row],[JUMLAH]]</f>
        <v>240000</v>
      </c>
      <c r="AD635" s="74" t="str">
        <f>CONCATENATE(Table4[[#This Row],[SALES_C]],Table4[[#This Row],[NOTA TOKO]])</f>
        <v>G3533</v>
      </c>
      <c r="AE635" s="74">
        <f>INDEX(Table1[I],'4'!A:A)</f>
        <v>0</v>
      </c>
      <c r="AF635" s="74" t="e">
        <f>IF(Table4[[#This Row],[Column2]]="","",MATCH(Table4[[#This Row],[Column2]],AM:AM,0))</f>
        <v>#N/A</v>
      </c>
      <c r="AG635" s="74" t="str">
        <f>CONCATENATE(Table4[[#This Row],[TOKO-KOTA]],"_",Table4[[#This Row],[NAMA BARANG]])</f>
        <v>SISWA CEMERLANG-KLATEN_TAS GB-L WARNA-WARNI</v>
      </c>
      <c r="AH635" s="74" t="str">
        <f>CONCATENATE(Table4[[#This Row],[CONCAT_TOKO KOTA + NAMA BARANG]],"_",Table4[[#This Row],[HARGA_C]])</f>
        <v>SISWA CEMERLANG-KLATEN_TAS GB-L WARNA-WARNI_120000</v>
      </c>
      <c r="AI635" s="74"/>
      <c r="AK635" s="9">
        <v>2914</v>
      </c>
      <c r="AL635" s="8" t="s">
        <v>8476</v>
      </c>
      <c r="AM635" t="str">
        <f t="shared" si="9"/>
        <v>H2914</v>
      </c>
      <c r="AN635" t="e">
        <f>IF(Table10[[#This Row],[Column3]]="","",MATCH(Table10[[#This Row],[Column3]],AD:AD,0))</f>
        <v>#N/A</v>
      </c>
    </row>
    <row r="636" spans="1:40" ht="13.5" thickBot="1">
      <c r="A636" s="73">
        <v>716</v>
      </c>
      <c r="C636" s="74">
        <f>ROW()</f>
        <v>636</v>
      </c>
      <c r="D636" s="74">
        <f>INDEX(Table1[ROWID],A:A)</f>
        <v>706</v>
      </c>
      <c r="E636" s="74">
        <f>INDEX(Table1[//DBS],A:A)</f>
        <v>2865</v>
      </c>
      <c r="F636" s="74">
        <f>INDEX(Table1[HARGA_CONV],A:A)</f>
        <v>120000</v>
      </c>
      <c r="G636" s="74" t="str">
        <f>IF(INDEX(Table1[SALES_H],Table4[[#This Row],[ROWID]])=0,"",INDEX(Table1[SALES_H],Table4[[#This Row],[ROWID]]))</f>
        <v>G</v>
      </c>
      <c r="H636" s="74" t="str">
        <f>IF(Table4[[#This Row],[SALES]]="","",INDEX(SALES_DICT[2],MATCH(Table4[[#This Row],[SALES]],SALES_DICT[1],0)))</f>
        <v>G</v>
      </c>
      <c r="I636" s="75" t="str">
        <f>IF(INDEX(Table1[DISKON],A:A)=0,"",INDEX(Table1[DISKON],A:A))</f>
        <v/>
      </c>
      <c r="J636" s="75" t="str">
        <f>IF(INDEX(Table1[DISKON NOTA],A:A)=0,"",INDEX(Table1[DISKON NOTA],A:A))</f>
        <v/>
      </c>
      <c r="K636" s="7">
        <f>INDEX(Table1[ISI_CONV],A:A)</f>
        <v>2</v>
      </c>
      <c r="L636" s="76">
        <f>INDEX(Table1[NOTA TOKO],Table4[[#This Row],[ROWID]])</f>
        <v>3533</v>
      </c>
      <c r="M636" s="74" t="str">
        <f>Table4[[#This Row],[SALES DICT]]</f>
        <v>G</v>
      </c>
      <c r="N636" s="74" t="str">
        <f>INDEX(Table1[TOKO-KOTA_H],A:A)</f>
        <v>SISWA CEMERLANG-KLATEN</v>
      </c>
      <c r="O636" s="74" t="str">
        <f>IF(INDEX(Table1[KODE BARANG],A:A)=0,"",INDEX(Table1[KODE BARANG],A:A))</f>
        <v>TAS-IM35</v>
      </c>
      <c r="P636" s="74" t="str">
        <f>INDEX(Table1[NAMA BARANG],A:A)</f>
        <v>TAS GB-L WARNA-WARNI</v>
      </c>
      <c r="Q636" s="74" t="str">
        <f>INDEX(Table1[ADA DI DAFTAR STOCK?],A:A)</f>
        <v>ADA</v>
      </c>
      <c r="R636" s="71" t="str">
        <f>SUBSTITUTE(_xlfn.NUMBERVALUE(Table4[[#This Row],[JUMLAH]],",","."),",",".")</f>
        <v>2</v>
      </c>
      <c r="S636" s="74" t="str">
        <f>INDEX(Table1[SATUAN_CONV],A:A)</f>
        <v>LSN</v>
      </c>
      <c r="T636" s="10" t="str">
        <f>SUBSTITUTE(_xlfn.NUMBERVALUE(Table4[[#This Row],[HARGA]],",","."),",",".")</f>
        <v>120000</v>
      </c>
      <c r="U636" s="12" t="str">
        <f>SUBSTITUTE(Table4[[#This Row],[DISKON]],",",".")</f>
        <v/>
      </c>
      <c r="V636" s="77" t="str">
        <f>SUBSTITUTE(Table4[[#This Row],[DISKON NOTA]],",",".")</f>
        <v/>
      </c>
      <c r="W636" s="78">
        <f>INDEX(Table1[TANGGAL NOTA_H],A:A)</f>
        <v>45534</v>
      </c>
      <c r="X636" s="78">
        <f>IF(INDEX(Table1[TANGGAL GUDANG_H],A:A)="","",INDEX(Table1[TANGGAL GUDANG_H],A:A))</f>
        <v>45533</v>
      </c>
      <c r="Y636" s="78">
        <f>INDEX(Table1[TANGGAL UPDATE_H],A:A)</f>
        <v>45535</v>
      </c>
      <c r="Z636" s="74" t="str">
        <f>INDEX(Table1[KOMENTAR_H],A:A)</f>
        <v/>
      </c>
      <c r="AA636" s="74"/>
      <c r="AB636" s="74">
        <f>IF(Table4[[#This Row],[DISKON]]="",Table4[[#This Row],[HARGA]],Table4[[#This Row],[HARGA]]*Table4[[#This Row],[DISKON]])</f>
        <v>120000</v>
      </c>
      <c r="AC636" s="74">
        <f>Table4[[#This Row],[TATAL DISKON]]*Table4[[#This Row],[JUMLAH]]</f>
        <v>240000</v>
      </c>
      <c r="AD636" s="74" t="str">
        <f>CONCATENATE(Table4[[#This Row],[SALES_C]],Table4[[#This Row],[NOTA TOKO]])</f>
        <v>G3533</v>
      </c>
      <c r="AE636" s="74">
        <f>INDEX(Table1[I],'4'!A:A)</f>
        <v>0</v>
      </c>
      <c r="AF636" s="74" t="e">
        <f>IF(Table4[[#This Row],[Column2]]="","",MATCH(Table4[[#This Row],[Column2]],AM:AM,0))</f>
        <v>#N/A</v>
      </c>
      <c r="AG636" s="74" t="str">
        <f>CONCATENATE(Table4[[#This Row],[TOKO-KOTA]],"_",Table4[[#This Row],[NAMA BARANG]])</f>
        <v>SISWA CEMERLANG-KLATEN_TAS GB-L WARNA-WARNI</v>
      </c>
      <c r="AH636" s="74" t="str">
        <f>CONCATENATE(Table4[[#This Row],[CONCAT_TOKO KOTA + NAMA BARANG]],"_",Table4[[#This Row],[HARGA_C]])</f>
        <v>SISWA CEMERLANG-KLATEN_TAS GB-L WARNA-WARNI_120000</v>
      </c>
      <c r="AI636" s="74"/>
      <c r="AK636" s="9">
        <v>2914</v>
      </c>
      <c r="AL636" s="8" t="s">
        <v>8476</v>
      </c>
      <c r="AM636" t="str">
        <f t="shared" si="9"/>
        <v>H2914</v>
      </c>
      <c r="AN636" t="e">
        <f>IF(Table10[[#This Row],[Column3]]="","",MATCH(Table10[[#This Row],[Column3]],AD:AD,0))</f>
        <v>#N/A</v>
      </c>
    </row>
    <row r="637" spans="1:40" ht="13.5" thickBot="1">
      <c r="A637" s="73">
        <v>717</v>
      </c>
      <c r="C637" s="74">
        <f>ROW()</f>
        <v>637</v>
      </c>
      <c r="D637" s="74">
        <f>INDEX(Table1[ROWID],A:A)</f>
        <v>706</v>
      </c>
      <c r="E637" s="74">
        <f>INDEX(Table1[//DBS],A:A)</f>
        <v>2865</v>
      </c>
      <c r="F637" s="74">
        <f>INDEX(Table1[HARGA_CONV],A:A)</f>
        <v>120000</v>
      </c>
      <c r="G637" s="74" t="str">
        <f>IF(INDEX(Table1[SALES_H],Table4[[#This Row],[ROWID]])=0,"",INDEX(Table1[SALES_H],Table4[[#This Row],[ROWID]]))</f>
        <v>G</v>
      </c>
      <c r="H637" s="74" t="str">
        <f>IF(Table4[[#This Row],[SALES]]="","",INDEX(SALES_DICT[2],MATCH(Table4[[#This Row],[SALES]],SALES_DICT[1],0)))</f>
        <v>G</v>
      </c>
      <c r="I637" s="75" t="str">
        <f>IF(INDEX(Table1[DISKON],A:A)=0,"",INDEX(Table1[DISKON],A:A))</f>
        <v/>
      </c>
      <c r="J637" s="75" t="str">
        <f>IF(INDEX(Table1[DISKON NOTA],A:A)=0,"",INDEX(Table1[DISKON NOTA],A:A))</f>
        <v/>
      </c>
      <c r="K637" s="7">
        <f>INDEX(Table1[ISI_CONV],A:A)</f>
        <v>2</v>
      </c>
      <c r="L637" s="76">
        <f>INDEX(Table1[NOTA TOKO],Table4[[#This Row],[ROWID]])</f>
        <v>3533</v>
      </c>
      <c r="M637" s="74" t="str">
        <f>Table4[[#This Row],[SALES DICT]]</f>
        <v>G</v>
      </c>
      <c r="N637" s="74" t="str">
        <f>INDEX(Table1[TOKO-KOTA_H],A:A)</f>
        <v>SISWA CEMERLANG-KLATEN</v>
      </c>
      <c r="O637" s="74" t="str">
        <f>IF(INDEX(Table1[KODE BARANG],A:A)=0,"",INDEX(Table1[KODE BARANG],A:A))</f>
        <v>TAS-IM35</v>
      </c>
      <c r="P637" s="74" t="str">
        <f>INDEX(Table1[NAMA BARANG],A:A)</f>
        <v>TAS GB-L WARNA-WARNI</v>
      </c>
      <c r="Q637" s="74" t="str">
        <f>INDEX(Table1[ADA DI DAFTAR STOCK?],A:A)</f>
        <v>ADA</v>
      </c>
      <c r="R637" s="71" t="str">
        <f>SUBSTITUTE(_xlfn.NUMBERVALUE(Table4[[#This Row],[JUMLAH]],",","."),",",".")</f>
        <v>2</v>
      </c>
      <c r="S637" s="74" t="str">
        <f>INDEX(Table1[SATUAN_CONV],A:A)</f>
        <v>LSN</v>
      </c>
      <c r="T637" s="10" t="str">
        <f>SUBSTITUTE(_xlfn.NUMBERVALUE(Table4[[#This Row],[HARGA]],",","."),",",".")</f>
        <v>120000</v>
      </c>
      <c r="U637" s="12" t="str">
        <f>SUBSTITUTE(Table4[[#This Row],[DISKON]],",",".")</f>
        <v/>
      </c>
      <c r="V637" s="77" t="str">
        <f>SUBSTITUTE(Table4[[#This Row],[DISKON NOTA]],",",".")</f>
        <v/>
      </c>
      <c r="W637" s="78">
        <f>INDEX(Table1[TANGGAL NOTA_H],A:A)</f>
        <v>45534</v>
      </c>
      <c r="X637" s="78">
        <f>IF(INDEX(Table1[TANGGAL GUDANG_H],A:A)="","",INDEX(Table1[TANGGAL GUDANG_H],A:A))</f>
        <v>45533</v>
      </c>
      <c r="Y637" s="78">
        <f>INDEX(Table1[TANGGAL UPDATE_H],A:A)</f>
        <v>45535</v>
      </c>
      <c r="Z637" s="74" t="str">
        <f>INDEX(Table1[KOMENTAR_H],A:A)</f>
        <v/>
      </c>
      <c r="AA637" s="74"/>
      <c r="AB637" s="74">
        <f>IF(Table4[[#This Row],[DISKON]]="",Table4[[#This Row],[HARGA]],Table4[[#This Row],[HARGA]]*Table4[[#This Row],[DISKON]])</f>
        <v>120000</v>
      </c>
      <c r="AC637" s="74">
        <f>Table4[[#This Row],[TATAL DISKON]]*Table4[[#This Row],[JUMLAH]]</f>
        <v>240000</v>
      </c>
      <c r="AD637" s="74" t="str">
        <f>CONCATENATE(Table4[[#This Row],[SALES_C]],Table4[[#This Row],[NOTA TOKO]])</f>
        <v>G3533</v>
      </c>
      <c r="AE637" s="74">
        <f>INDEX(Table1[I],'4'!A:A)</f>
        <v>0</v>
      </c>
      <c r="AF637" s="74" t="e">
        <f>IF(Table4[[#This Row],[Column2]]="","",MATCH(Table4[[#This Row],[Column2]],AM:AM,0))</f>
        <v>#N/A</v>
      </c>
      <c r="AG637" s="74" t="str">
        <f>CONCATENATE(Table4[[#This Row],[TOKO-KOTA]],"_",Table4[[#This Row],[NAMA BARANG]])</f>
        <v>SISWA CEMERLANG-KLATEN_TAS GB-L WARNA-WARNI</v>
      </c>
      <c r="AH637" s="74" t="str">
        <f>CONCATENATE(Table4[[#This Row],[CONCAT_TOKO KOTA + NAMA BARANG]],"_",Table4[[#This Row],[HARGA_C]])</f>
        <v>SISWA CEMERLANG-KLATEN_TAS GB-L WARNA-WARNI_120000</v>
      </c>
      <c r="AI637" s="74"/>
      <c r="AK637" s="9">
        <v>2914</v>
      </c>
      <c r="AL637" s="8" t="s">
        <v>8476</v>
      </c>
      <c r="AM637" t="str">
        <f t="shared" si="9"/>
        <v>H2914</v>
      </c>
      <c r="AN637" t="e">
        <f>IF(Table10[[#This Row],[Column3]]="","",MATCH(Table10[[#This Row],[Column3]],AD:AD,0))</f>
        <v>#N/A</v>
      </c>
    </row>
    <row r="638" spans="1:40" ht="13.5" thickBot="1">
      <c r="A638" s="73">
        <v>718</v>
      </c>
      <c r="C638" s="74">
        <f>ROW()</f>
        <v>638</v>
      </c>
      <c r="D638" s="74">
        <f>INDEX(Table1[ROWID],A:A)</f>
        <v>706</v>
      </c>
      <c r="E638" s="74">
        <f>INDEX(Table1[//DBS],A:A)</f>
        <v>2865</v>
      </c>
      <c r="F638" s="74">
        <f>INDEX(Table1[HARGA_CONV],A:A)</f>
        <v>120000</v>
      </c>
      <c r="G638" s="74" t="str">
        <f>IF(INDEX(Table1[SALES_H],Table4[[#This Row],[ROWID]])=0,"",INDEX(Table1[SALES_H],Table4[[#This Row],[ROWID]]))</f>
        <v>G</v>
      </c>
      <c r="H638" s="74" t="str">
        <f>IF(Table4[[#This Row],[SALES]]="","",INDEX(SALES_DICT[2],MATCH(Table4[[#This Row],[SALES]],SALES_DICT[1],0)))</f>
        <v>G</v>
      </c>
      <c r="I638" s="75" t="str">
        <f>IF(INDEX(Table1[DISKON],A:A)=0,"",INDEX(Table1[DISKON],A:A))</f>
        <v/>
      </c>
      <c r="J638" s="75" t="str">
        <f>IF(INDEX(Table1[DISKON NOTA],A:A)=0,"",INDEX(Table1[DISKON NOTA],A:A))</f>
        <v/>
      </c>
      <c r="K638" s="7">
        <f>INDEX(Table1[ISI_CONV],A:A)</f>
        <v>2</v>
      </c>
      <c r="L638" s="76">
        <f>INDEX(Table1[NOTA TOKO],Table4[[#This Row],[ROWID]])</f>
        <v>3533</v>
      </c>
      <c r="M638" s="74" t="str">
        <f>Table4[[#This Row],[SALES DICT]]</f>
        <v>G</v>
      </c>
      <c r="N638" s="74" t="str">
        <f>INDEX(Table1[TOKO-KOTA_H],A:A)</f>
        <v>SISWA CEMERLANG-KLATEN</v>
      </c>
      <c r="O638" s="74" t="str">
        <f>IF(INDEX(Table1[KODE BARANG],A:A)=0,"",INDEX(Table1[KODE BARANG],A:A))</f>
        <v>TAS-IM35</v>
      </c>
      <c r="P638" s="74" t="str">
        <f>INDEX(Table1[NAMA BARANG],A:A)</f>
        <v>TAS GB-L WARNA-WARNI</v>
      </c>
      <c r="Q638" s="74" t="str">
        <f>INDEX(Table1[ADA DI DAFTAR STOCK?],A:A)</f>
        <v>ADA</v>
      </c>
      <c r="R638" s="71" t="str">
        <f>SUBSTITUTE(_xlfn.NUMBERVALUE(Table4[[#This Row],[JUMLAH]],",","."),",",".")</f>
        <v>2</v>
      </c>
      <c r="S638" s="74" t="str">
        <f>INDEX(Table1[SATUAN_CONV],A:A)</f>
        <v>LSN</v>
      </c>
      <c r="T638" s="10" t="str">
        <f>SUBSTITUTE(_xlfn.NUMBERVALUE(Table4[[#This Row],[HARGA]],",","."),",",".")</f>
        <v>120000</v>
      </c>
      <c r="U638" s="12" t="str">
        <f>SUBSTITUTE(Table4[[#This Row],[DISKON]],",",".")</f>
        <v/>
      </c>
      <c r="V638" s="77" t="str">
        <f>SUBSTITUTE(Table4[[#This Row],[DISKON NOTA]],",",".")</f>
        <v/>
      </c>
      <c r="W638" s="78">
        <f>INDEX(Table1[TANGGAL NOTA_H],A:A)</f>
        <v>45534</v>
      </c>
      <c r="X638" s="78">
        <f>IF(INDEX(Table1[TANGGAL GUDANG_H],A:A)="","",INDEX(Table1[TANGGAL GUDANG_H],A:A))</f>
        <v>45533</v>
      </c>
      <c r="Y638" s="78">
        <f>INDEX(Table1[TANGGAL UPDATE_H],A:A)</f>
        <v>45535</v>
      </c>
      <c r="Z638" s="74" t="str">
        <f>INDEX(Table1[KOMENTAR_H],A:A)</f>
        <v/>
      </c>
      <c r="AA638" s="74"/>
      <c r="AB638" s="74">
        <f>IF(Table4[[#This Row],[DISKON]]="",Table4[[#This Row],[HARGA]],Table4[[#This Row],[HARGA]]*Table4[[#This Row],[DISKON]])</f>
        <v>120000</v>
      </c>
      <c r="AC638" s="74">
        <f>Table4[[#This Row],[TATAL DISKON]]*Table4[[#This Row],[JUMLAH]]</f>
        <v>240000</v>
      </c>
      <c r="AD638" s="74" t="str">
        <f>CONCATENATE(Table4[[#This Row],[SALES_C]],Table4[[#This Row],[NOTA TOKO]])</f>
        <v>G3533</v>
      </c>
      <c r="AE638" s="74">
        <f>INDEX(Table1[I],'4'!A:A)</f>
        <v>0</v>
      </c>
      <c r="AF638" s="74" t="e">
        <f>IF(Table4[[#This Row],[Column2]]="","",MATCH(Table4[[#This Row],[Column2]],AM:AM,0))</f>
        <v>#N/A</v>
      </c>
      <c r="AG638" s="74" t="str">
        <f>CONCATENATE(Table4[[#This Row],[TOKO-KOTA]],"_",Table4[[#This Row],[NAMA BARANG]])</f>
        <v>SISWA CEMERLANG-KLATEN_TAS GB-L WARNA-WARNI</v>
      </c>
      <c r="AH638" s="74" t="str">
        <f>CONCATENATE(Table4[[#This Row],[CONCAT_TOKO KOTA + NAMA BARANG]],"_",Table4[[#This Row],[HARGA_C]])</f>
        <v>SISWA CEMERLANG-KLATEN_TAS GB-L WARNA-WARNI_120000</v>
      </c>
      <c r="AI638" s="74"/>
      <c r="AK638" s="9">
        <v>2914</v>
      </c>
      <c r="AL638" s="8" t="s">
        <v>8476</v>
      </c>
      <c r="AM638" t="str">
        <f t="shared" si="9"/>
        <v>H2914</v>
      </c>
      <c r="AN638" t="e">
        <f>IF(Table10[[#This Row],[Column3]]="","",MATCH(Table10[[#This Row],[Column3]],AD:AD,0))</f>
        <v>#N/A</v>
      </c>
    </row>
    <row r="639" spans="1:40" ht="13.5" thickBot="1">
      <c r="A639" s="73">
        <v>719</v>
      </c>
      <c r="C639" s="74">
        <f>ROW()</f>
        <v>639</v>
      </c>
      <c r="D639" s="74">
        <f>INDEX(Table1[ROWID],A:A)</f>
        <v>706</v>
      </c>
      <c r="E639" s="74">
        <f>INDEX(Table1[//DBS],A:A)</f>
        <v>2865</v>
      </c>
      <c r="F639" s="74">
        <f>INDEX(Table1[HARGA_CONV],A:A)</f>
        <v>120000</v>
      </c>
      <c r="G639" s="74" t="str">
        <f>IF(INDEX(Table1[SALES_H],Table4[[#This Row],[ROWID]])=0,"",INDEX(Table1[SALES_H],Table4[[#This Row],[ROWID]]))</f>
        <v>G</v>
      </c>
      <c r="H639" s="74" t="str">
        <f>IF(Table4[[#This Row],[SALES]]="","",INDEX(SALES_DICT[2],MATCH(Table4[[#This Row],[SALES]],SALES_DICT[1],0)))</f>
        <v>G</v>
      </c>
      <c r="I639" s="75" t="str">
        <f>IF(INDEX(Table1[DISKON],A:A)=0,"",INDEX(Table1[DISKON],A:A))</f>
        <v/>
      </c>
      <c r="J639" s="75" t="str">
        <f>IF(INDEX(Table1[DISKON NOTA],A:A)=0,"",INDEX(Table1[DISKON NOTA],A:A))</f>
        <v/>
      </c>
      <c r="K639" s="7">
        <f>INDEX(Table1[ISI_CONV],A:A)</f>
        <v>2</v>
      </c>
      <c r="L639" s="76">
        <f>INDEX(Table1[NOTA TOKO],Table4[[#This Row],[ROWID]])</f>
        <v>3533</v>
      </c>
      <c r="M639" s="74" t="str">
        <f>Table4[[#This Row],[SALES DICT]]</f>
        <v>G</v>
      </c>
      <c r="N639" s="74" t="str">
        <f>INDEX(Table1[TOKO-KOTA_H],A:A)</f>
        <v>SISWA CEMERLANG-KLATEN</v>
      </c>
      <c r="O639" s="74" t="str">
        <f>IF(INDEX(Table1[KODE BARANG],A:A)=0,"",INDEX(Table1[KODE BARANG],A:A))</f>
        <v>TAS-IM35</v>
      </c>
      <c r="P639" s="74" t="str">
        <f>INDEX(Table1[NAMA BARANG],A:A)</f>
        <v>TAS GB-L WARNA-WARNI</v>
      </c>
      <c r="Q639" s="74" t="str">
        <f>INDEX(Table1[ADA DI DAFTAR STOCK?],A:A)</f>
        <v>ADA</v>
      </c>
      <c r="R639" s="71" t="str">
        <f>SUBSTITUTE(_xlfn.NUMBERVALUE(Table4[[#This Row],[JUMLAH]],",","."),",",".")</f>
        <v>2</v>
      </c>
      <c r="S639" s="74" t="str">
        <f>INDEX(Table1[SATUAN_CONV],A:A)</f>
        <v>LSN</v>
      </c>
      <c r="T639" s="10" t="str">
        <f>SUBSTITUTE(_xlfn.NUMBERVALUE(Table4[[#This Row],[HARGA]],",","."),",",".")</f>
        <v>120000</v>
      </c>
      <c r="U639" s="12" t="str">
        <f>SUBSTITUTE(Table4[[#This Row],[DISKON]],",",".")</f>
        <v/>
      </c>
      <c r="V639" s="77" t="str">
        <f>SUBSTITUTE(Table4[[#This Row],[DISKON NOTA]],",",".")</f>
        <v/>
      </c>
      <c r="W639" s="78">
        <f>INDEX(Table1[TANGGAL NOTA_H],A:A)</f>
        <v>45534</v>
      </c>
      <c r="X639" s="78">
        <f>IF(INDEX(Table1[TANGGAL GUDANG_H],A:A)="","",INDEX(Table1[TANGGAL GUDANG_H],A:A))</f>
        <v>45533</v>
      </c>
      <c r="Y639" s="78">
        <f>INDEX(Table1[TANGGAL UPDATE_H],A:A)</f>
        <v>45535</v>
      </c>
      <c r="Z639" s="74" t="str">
        <f>INDEX(Table1[KOMENTAR_H],A:A)</f>
        <v/>
      </c>
      <c r="AA639" s="74"/>
      <c r="AB639" s="74">
        <f>IF(Table4[[#This Row],[DISKON]]="",Table4[[#This Row],[HARGA]],Table4[[#This Row],[HARGA]]*Table4[[#This Row],[DISKON]])</f>
        <v>120000</v>
      </c>
      <c r="AC639" s="74">
        <f>Table4[[#This Row],[TATAL DISKON]]*Table4[[#This Row],[JUMLAH]]</f>
        <v>240000</v>
      </c>
      <c r="AD639" s="74" t="str">
        <f>CONCATENATE(Table4[[#This Row],[SALES_C]],Table4[[#This Row],[NOTA TOKO]])</f>
        <v>G3533</v>
      </c>
      <c r="AE639" s="74">
        <f>INDEX(Table1[I],'4'!A:A)</f>
        <v>0</v>
      </c>
      <c r="AF639" s="74" t="e">
        <f>IF(Table4[[#This Row],[Column2]]="","",MATCH(Table4[[#This Row],[Column2]],AM:AM,0))</f>
        <v>#N/A</v>
      </c>
      <c r="AG639" s="74" t="str">
        <f>CONCATENATE(Table4[[#This Row],[TOKO-KOTA]],"_",Table4[[#This Row],[NAMA BARANG]])</f>
        <v>SISWA CEMERLANG-KLATEN_TAS GB-L WARNA-WARNI</v>
      </c>
      <c r="AH639" s="74" t="str">
        <f>CONCATENATE(Table4[[#This Row],[CONCAT_TOKO KOTA + NAMA BARANG]],"_",Table4[[#This Row],[HARGA_C]])</f>
        <v>SISWA CEMERLANG-KLATEN_TAS GB-L WARNA-WARNI_120000</v>
      </c>
      <c r="AI639" s="74"/>
      <c r="AK639" s="9">
        <v>2914</v>
      </c>
      <c r="AL639" s="8" t="s">
        <v>8476</v>
      </c>
      <c r="AM639" t="str">
        <f t="shared" si="9"/>
        <v>H2914</v>
      </c>
      <c r="AN639" t="e">
        <f>IF(Table10[[#This Row],[Column3]]="","",MATCH(Table10[[#This Row],[Column3]],AD:AD,0))</f>
        <v>#N/A</v>
      </c>
    </row>
    <row r="640" spans="1:40" ht="13.5" thickBot="1">
      <c r="A640" s="73">
        <v>720</v>
      </c>
      <c r="C640" s="74">
        <f>ROW()</f>
        <v>640</v>
      </c>
      <c r="D640" s="74">
        <f>INDEX(Table1[ROWID],A:A)</f>
        <v>706</v>
      </c>
      <c r="E640" s="74">
        <f>INDEX(Table1[//DBS],A:A)</f>
        <v>2865</v>
      </c>
      <c r="F640" s="74">
        <f>INDEX(Table1[HARGA_CONV],A:A)</f>
        <v>120000</v>
      </c>
      <c r="G640" s="74" t="str">
        <f>IF(INDEX(Table1[SALES_H],Table4[[#This Row],[ROWID]])=0,"",INDEX(Table1[SALES_H],Table4[[#This Row],[ROWID]]))</f>
        <v>G</v>
      </c>
      <c r="H640" s="74" t="str">
        <f>IF(Table4[[#This Row],[SALES]]="","",INDEX(SALES_DICT[2],MATCH(Table4[[#This Row],[SALES]],SALES_DICT[1],0)))</f>
        <v>G</v>
      </c>
      <c r="I640" s="75" t="str">
        <f>IF(INDEX(Table1[DISKON],A:A)=0,"",INDEX(Table1[DISKON],A:A))</f>
        <v/>
      </c>
      <c r="J640" s="75" t="str">
        <f>IF(INDEX(Table1[DISKON NOTA],A:A)=0,"",INDEX(Table1[DISKON NOTA],A:A))</f>
        <v/>
      </c>
      <c r="K640" s="7">
        <f>INDEX(Table1[ISI_CONV],A:A)</f>
        <v>2</v>
      </c>
      <c r="L640" s="76">
        <f>INDEX(Table1[NOTA TOKO],Table4[[#This Row],[ROWID]])</f>
        <v>3533</v>
      </c>
      <c r="M640" s="74" t="str">
        <f>Table4[[#This Row],[SALES DICT]]</f>
        <v>G</v>
      </c>
      <c r="N640" s="74" t="str">
        <f>INDEX(Table1[TOKO-KOTA_H],A:A)</f>
        <v>SISWA CEMERLANG-KLATEN</v>
      </c>
      <c r="O640" s="74" t="str">
        <f>IF(INDEX(Table1[KODE BARANG],A:A)=0,"",INDEX(Table1[KODE BARANG],A:A))</f>
        <v>TAS-IM35</v>
      </c>
      <c r="P640" s="74" t="str">
        <f>INDEX(Table1[NAMA BARANG],A:A)</f>
        <v>TAS GB-L WARNA-WARNI</v>
      </c>
      <c r="Q640" s="74" t="str">
        <f>INDEX(Table1[ADA DI DAFTAR STOCK?],A:A)</f>
        <v>ADA</v>
      </c>
      <c r="R640" s="71" t="str">
        <f>SUBSTITUTE(_xlfn.NUMBERVALUE(Table4[[#This Row],[JUMLAH]],",","."),",",".")</f>
        <v>2</v>
      </c>
      <c r="S640" s="74" t="str">
        <f>INDEX(Table1[SATUAN_CONV],A:A)</f>
        <v>LSN</v>
      </c>
      <c r="T640" s="10" t="str">
        <f>SUBSTITUTE(_xlfn.NUMBERVALUE(Table4[[#This Row],[HARGA]],",","."),",",".")</f>
        <v>120000</v>
      </c>
      <c r="U640" s="12" t="str">
        <f>SUBSTITUTE(Table4[[#This Row],[DISKON]],",",".")</f>
        <v/>
      </c>
      <c r="V640" s="77" t="str">
        <f>SUBSTITUTE(Table4[[#This Row],[DISKON NOTA]],",",".")</f>
        <v/>
      </c>
      <c r="W640" s="78">
        <f>INDEX(Table1[TANGGAL NOTA_H],A:A)</f>
        <v>45534</v>
      </c>
      <c r="X640" s="78">
        <f>IF(INDEX(Table1[TANGGAL GUDANG_H],A:A)="","",INDEX(Table1[TANGGAL GUDANG_H],A:A))</f>
        <v>45533</v>
      </c>
      <c r="Y640" s="78">
        <f>INDEX(Table1[TANGGAL UPDATE_H],A:A)</f>
        <v>45535</v>
      </c>
      <c r="Z640" s="74" t="str">
        <f>INDEX(Table1[KOMENTAR_H],A:A)</f>
        <v/>
      </c>
      <c r="AA640" s="74"/>
      <c r="AB640" s="74">
        <f>IF(Table4[[#This Row],[DISKON]]="",Table4[[#This Row],[HARGA]],Table4[[#This Row],[HARGA]]*Table4[[#This Row],[DISKON]])</f>
        <v>120000</v>
      </c>
      <c r="AC640" s="74">
        <f>Table4[[#This Row],[TATAL DISKON]]*Table4[[#This Row],[JUMLAH]]</f>
        <v>240000</v>
      </c>
      <c r="AD640" s="74" t="str">
        <f>CONCATENATE(Table4[[#This Row],[SALES_C]],Table4[[#This Row],[NOTA TOKO]])</f>
        <v>G3533</v>
      </c>
      <c r="AE640" s="74">
        <f>INDEX(Table1[I],'4'!A:A)</f>
        <v>0</v>
      </c>
      <c r="AF640" s="74" t="e">
        <f>IF(Table4[[#This Row],[Column2]]="","",MATCH(Table4[[#This Row],[Column2]],AM:AM,0))</f>
        <v>#N/A</v>
      </c>
      <c r="AG640" s="74" t="str">
        <f>CONCATENATE(Table4[[#This Row],[TOKO-KOTA]],"_",Table4[[#This Row],[NAMA BARANG]])</f>
        <v>SISWA CEMERLANG-KLATEN_TAS GB-L WARNA-WARNI</v>
      </c>
      <c r="AH640" s="74" t="str">
        <f>CONCATENATE(Table4[[#This Row],[CONCAT_TOKO KOTA + NAMA BARANG]],"_",Table4[[#This Row],[HARGA_C]])</f>
        <v>SISWA CEMERLANG-KLATEN_TAS GB-L WARNA-WARNI_120000</v>
      </c>
      <c r="AI640" s="74"/>
      <c r="AK640" s="9">
        <v>2914</v>
      </c>
      <c r="AL640" s="8" t="s">
        <v>8476</v>
      </c>
      <c r="AM640" t="str">
        <f t="shared" si="9"/>
        <v>H2914</v>
      </c>
      <c r="AN640" t="e">
        <f>IF(Table10[[#This Row],[Column3]]="","",MATCH(Table10[[#This Row],[Column3]],AD:AD,0))</f>
        <v>#N/A</v>
      </c>
    </row>
    <row r="641" spans="1:40" ht="13.5" thickBot="1">
      <c r="A641" s="73">
        <v>721</v>
      </c>
      <c r="C641" s="74">
        <f>ROW()</f>
        <v>641</v>
      </c>
      <c r="D641" s="74">
        <f>INDEX(Table1[ROWID],A:A)</f>
        <v>706</v>
      </c>
      <c r="E641" s="74">
        <f>INDEX(Table1[//DBS],A:A)</f>
        <v>2865</v>
      </c>
      <c r="F641" s="74">
        <f>INDEX(Table1[HARGA_CONV],A:A)</f>
        <v>120000</v>
      </c>
      <c r="G641" s="74" t="str">
        <f>IF(INDEX(Table1[SALES_H],Table4[[#This Row],[ROWID]])=0,"",INDEX(Table1[SALES_H],Table4[[#This Row],[ROWID]]))</f>
        <v>G</v>
      </c>
      <c r="H641" s="74" t="str">
        <f>IF(Table4[[#This Row],[SALES]]="","",INDEX(SALES_DICT[2],MATCH(Table4[[#This Row],[SALES]],SALES_DICT[1],0)))</f>
        <v>G</v>
      </c>
      <c r="I641" s="75" t="str">
        <f>IF(INDEX(Table1[DISKON],A:A)=0,"",INDEX(Table1[DISKON],A:A))</f>
        <v/>
      </c>
      <c r="J641" s="75" t="str">
        <f>IF(INDEX(Table1[DISKON NOTA],A:A)=0,"",INDEX(Table1[DISKON NOTA],A:A))</f>
        <v/>
      </c>
      <c r="K641" s="7">
        <f>INDEX(Table1[ISI_CONV],A:A)</f>
        <v>2</v>
      </c>
      <c r="L641" s="76">
        <f>INDEX(Table1[NOTA TOKO],Table4[[#This Row],[ROWID]])</f>
        <v>3533</v>
      </c>
      <c r="M641" s="74" t="str">
        <f>Table4[[#This Row],[SALES DICT]]</f>
        <v>G</v>
      </c>
      <c r="N641" s="74" t="str">
        <f>INDEX(Table1[TOKO-KOTA_H],A:A)</f>
        <v>SISWA CEMERLANG-KLATEN</v>
      </c>
      <c r="O641" s="74" t="str">
        <f>IF(INDEX(Table1[KODE BARANG],A:A)=0,"",INDEX(Table1[KODE BARANG],A:A))</f>
        <v>TAS-IM35</v>
      </c>
      <c r="P641" s="74" t="str">
        <f>INDEX(Table1[NAMA BARANG],A:A)</f>
        <v>TAS GB-L WARNA-WARNI</v>
      </c>
      <c r="Q641" s="74" t="str">
        <f>INDEX(Table1[ADA DI DAFTAR STOCK?],A:A)</f>
        <v>ADA</v>
      </c>
      <c r="R641" s="71" t="str">
        <f>SUBSTITUTE(_xlfn.NUMBERVALUE(Table4[[#This Row],[JUMLAH]],",","."),",",".")</f>
        <v>2</v>
      </c>
      <c r="S641" s="74" t="str">
        <f>INDEX(Table1[SATUAN_CONV],A:A)</f>
        <v>LSN</v>
      </c>
      <c r="T641" s="10" t="str">
        <f>SUBSTITUTE(_xlfn.NUMBERVALUE(Table4[[#This Row],[HARGA]],",","."),",",".")</f>
        <v>120000</v>
      </c>
      <c r="U641" s="12" t="str">
        <f>SUBSTITUTE(Table4[[#This Row],[DISKON]],",",".")</f>
        <v/>
      </c>
      <c r="V641" s="77" t="str">
        <f>SUBSTITUTE(Table4[[#This Row],[DISKON NOTA]],",",".")</f>
        <v/>
      </c>
      <c r="W641" s="78">
        <f>INDEX(Table1[TANGGAL NOTA_H],A:A)</f>
        <v>45534</v>
      </c>
      <c r="X641" s="78">
        <f>IF(INDEX(Table1[TANGGAL GUDANG_H],A:A)="","",INDEX(Table1[TANGGAL GUDANG_H],A:A))</f>
        <v>45533</v>
      </c>
      <c r="Y641" s="78">
        <f>INDEX(Table1[TANGGAL UPDATE_H],A:A)</f>
        <v>45535</v>
      </c>
      <c r="Z641" s="74" t="str">
        <f>INDEX(Table1[KOMENTAR_H],A:A)</f>
        <v/>
      </c>
      <c r="AA641" s="74"/>
      <c r="AB641" s="74">
        <f>IF(Table4[[#This Row],[DISKON]]="",Table4[[#This Row],[HARGA]],Table4[[#This Row],[HARGA]]*Table4[[#This Row],[DISKON]])</f>
        <v>120000</v>
      </c>
      <c r="AC641" s="74">
        <f>Table4[[#This Row],[TATAL DISKON]]*Table4[[#This Row],[JUMLAH]]</f>
        <v>240000</v>
      </c>
      <c r="AD641" s="74" t="str">
        <f>CONCATENATE(Table4[[#This Row],[SALES_C]],Table4[[#This Row],[NOTA TOKO]])</f>
        <v>G3533</v>
      </c>
      <c r="AE641" s="74">
        <f>INDEX(Table1[I],'4'!A:A)</f>
        <v>0</v>
      </c>
      <c r="AF641" s="74" t="e">
        <f>IF(Table4[[#This Row],[Column2]]="","",MATCH(Table4[[#This Row],[Column2]],AM:AM,0))</f>
        <v>#N/A</v>
      </c>
      <c r="AG641" s="74" t="str">
        <f>CONCATENATE(Table4[[#This Row],[TOKO-KOTA]],"_",Table4[[#This Row],[NAMA BARANG]])</f>
        <v>SISWA CEMERLANG-KLATEN_TAS GB-L WARNA-WARNI</v>
      </c>
      <c r="AH641" s="74" t="str">
        <f>CONCATENATE(Table4[[#This Row],[CONCAT_TOKO KOTA + NAMA BARANG]],"_",Table4[[#This Row],[HARGA_C]])</f>
        <v>SISWA CEMERLANG-KLATEN_TAS GB-L WARNA-WARNI_120000</v>
      </c>
      <c r="AI641" s="74"/>
      <c r="AK641" s="9">
        <v>2914</v>
      </c>
      <c r="AL641" s="8" t="s">
        <v>8476</v>
      </c>
      <c r="AM641" t="str">
        <f t="shared" si="9"/>
        <v>H2914</v>
      </c>
      <c r="AN641" t="e">
        <f>IF(Table10[[#This Row],[Column3]]="","",MATCH(Table10[[#This Row],[Column3]],AD:AD,0))</f>
        <v>#N/A</v>
      </c>
    </row>
    <row r="642" spans="1:40" ht="13.5" thickBot="1">
      <c r="A642" s="73">
        <v>723</v>
      </c>
      <c r="C642" s="74">
        <f>ROW()</f>
        <v>642</v>
      </c>
      <c r="D642" s="74">
        <f>INDEX(Table1[ROWID],A:A)</f>
        <v>723</v>
      </c>
      <c r="E642" s="74">
        <f>INDEX(Table1[//DBS],A:A)</f>
        <v>2865</v>
      </c>
      <c r="F642" s="74">
        <f>INDEX(Table1[HARGA_CONV],A:A)</f>
        <v>120000</v>
      </c>
      <c r="G642" s="74" t="str">
        <f>IF(INDEX(Table1[SALES_H],Table4[[#This Row],[ROWID]])=0,"",INDEX(Table1[SALES_H],Table4[[#This Row],[ROWID]]))</f>
        <v>G</v>
      </c>
      <c r="H642" s="74" t="str">
        <f>IF(Table4[[#This Row],[SALES]]="","",INDEX(SALES_DICT[2],MATCH(Table4[[#This Row],[SALES]],SALES_DICT[1],0)))</f>
        <v>G</v>
      </c>
      <c r="I642" s="75" t="str">
        <f>IF(INDEX(Table1[DISKON],A:A)=0,"",INDEX(Table1[DISKON],A:A))</f>
        <v/>
      </c>
      <c r="J642" s="75" t="str">
        <f>IF(INDEX(Table1[DISKON NOTA],A:A)=0,"",INDEX(Table1[DISKON NOTA],A:A))</f>
        <v/>
      </c>
      <c r="K642" s="7">
        <f>INDEX(Table1[ISI_CONV],A:A)</f>
        <v>2</v>
      </c>
      <c r="L642" s="76">
        <f>INDEX(Table1[NOTA TOKO],Table4[[#This Row],[ROWID]])</f>
        <v>3534</v>
      </c>
      <c r="M642" s="74" t="str">
        <f>Table4[[#This Row],[SALES DICT]]</f>
        <v>G</v>
      </c>
      <c r="N642" s="74" t="str">
        <f>INDEX(Table1[TOKO-KOTA_H],A:A)</f>
        <v>SISWA CEMERLANG-KLATEN</v>
      </c>
      <c r="O642" s="74" t="str">
        <f>IF(INDEX(Table1[KODE BARANG],A:A)=0,"",INDEX(Table1[KODE BARANG],A:A))</f>
        <v>TAS-IM35</v>
      </c>
      <c r="P642" s="74" t="str">
        <f>INDEX(Table1[NAMA BARANG],A:A)</f>
        <v>TAS GB-L WARNA-WARNI</v>
      </c>
      <c r="Q642" s="74" t="str">
        <f>INDEX(Table1[ADA DI DAFTAR STOCK?],A:A)</f>
        <v>ADA</v>
      </c>
      <c r="R642" s="71" t="str">
        <f>SUBSTITUTE(_xlfn.NUMBERVALUE(Table4[[#This Row],[JUMLAH]],",","."),",",".")</f>
        <v>2</v>
      </c>
      <c r="S642" s="74" t="str">
        <f>INDEX(Table1[SATUAN_CONV],A:A)</f>
        <v>LSN</v>
      </c>
      <c r="T642" s="10" t="str">
        <f>SUBSTITUTE(_xlfn.NUMBERVALUE(Table4[[#This Row],[HARGA]],",","."),",",".")</f>
        <v>120000</v>
      </c>
      <c r="U642" s="12" t="str">
        <f>SUBSTITUTE(Table4[[#This Row],[DISKON]],",",".")</f>
        <v/>
      </c>
      <c r="V642" s="77" t="str">
        <f>SUBSTITUTE(Table4[[#This Row],[DISKON NOTA]],",",".")</f>
        <v/>
      </c>
      <c r="W642" s="78">
        <f>INDEX(Table1[TANGGAL NOTA_H],A:A)</f>
        <v>45534</v>
      </c>
      <c r="X642" s="78">
        <f>IF(INDEX(Table1[TANGGAL GUDANG_H],A:A)="","",INDEX(Table1[TANGGAL GUDANG_H],A:A))</f>
        <v>45533</v>
      </c>
      <c r="Y642" s="78">
        <f>INDEX(Table1[TANGGAL UPDATE_H],A:A)</f>
        <v>45535</v>
      </c>
      <c r="Z642" s="74" t="str">
        <f>INDEX(Table1[KOMENTAR_H],A:A)</f>
        <v/>
      </c>
      <c r="AA642" s="74"/>
      <c r="AB642" s="74">
        <f>IF(Table4[[#This Row],[DISKON]]="",Table4[[#This Row],[HARGA]],Table4[[#This Row],[HARGA]]*Table4[[#This Row],[DISKON]])</f>
        <v>120000</v>
      </c>
      <c r="AC642" s="74">
        <f>Table4[[#This Row],[TATAL DISKON]]*Table4[[#This Row],[JUMLAH]]</f>
        <v>240000</v>
      </c>
      <c r="AD642" s="74" t="str">
        <f>CONCATENATE(Table4[[#This Row],[SALES_C]],Table4[[#This Row],[NOTA TOKO]])</f>
        <v>G3534</v>
      </c>
      <c r="AE642" s="74">
        <f>INDEX(Table1[I],'4'!A:A)</f>
        <v>0</v>
      </c>
      <c r="AF642" s="74" t="e">
        <f>IF(Table4[[#This Row],[Column2]]="","",MATCH(Table4[[#This Row],[Column2]],AM:AM,0))</f>
        <v>#N/A</v>
      </c>
      <c r="AG642" s="74" t="str">
        <f>CONCATENATE(Table4[[#This Row],[TOKO-KOTA]],"_",Table4[[#This Row],[NAMA BARANG]])</f>
        <v>SISWA CEMERLANG-KLATEN_TAS GB-L WARNA-WARNI</v>
      </c>
      <c r="AH642" s="74" t="str">
        <f>CONCATENATE(Table4[[#This Row],[CONCAT_TOKO KOTA + NAMA BARANG]],"_",Table4[[#This Row],[HARGA_C]])</f>
        <v>SISWA CEMERLANG-KLATEN_TAS GB-L WARNA-WARNI_120000</v>
      </c>
      <c r="AI642" s="74"/>
      <c r="AK642" s="9">
        <v>2914</v>
      </c>
      <c r="AL642" s="8" t="s">
        <v>8476</v>
      </c>
      <c r="AM642" t="str">
        <f t="shared" ref="AM642:AM705" si="10">CONCATENATE(AL642,AK642)</f>
        <v>H2914</v>
      </c>
      <c r="AN642" t="e">
        <f>IF(Table10[[#This Row],[Column3]]="","",MATCH(Table10[[#This Row],[Column3]],AD:AD,0))</f>
        <v>#N/A</v>
      </c>
    </row>
    <row r="643" spans="1:40" ht="13.5" thickBot="1">
      <c r="A643" s="73">
        <v>724</v>
      </c>
      <c r="C643" s="74">
        <f>ROW()</f>
        <v>643</v>
      </c>
      <c r="D643" s="74">
        <f>INDEX(Table1[ROWID],A:A)</f>
        <v>723</v>
      </c>
      <c r="E643" s="74">
        <f>INDEX(Table1[//DBS],A:A)</f>
        <v>2865</v>
      </c>
      <c r="F643" s="74">
        <f>INDEX(Table1[HARGA_CONV],A:A)</f>
        <v>120000</v>
      </c>
      <c r="G643" s="74" t="str">
        <f>IF(INDEX(Table1[SALES_H],Table4[[#This Row],[ROWID]])=0,"",INDEX(Table1[SALES_H],Table4[[#This Row],[ROWID]]))</f>
        <v>G</v>
      </c>
      <c r="H643" s="74" t="str">
        <f>IF(Table4[[#This Row],[SALES]]="","",INDEX(SALES_DICT[2],MATCH(Table4[[#This Row],[SALES]],SALES_DICT[1],0)))</f>
        <v>G</v>
      </c>
      <c r="I643" s="75" t="str">
        <f>IF(INDEX(Table1[DISKON],A:A)=0,"",INDEX(Table1[DISKON],A:A))</f>
        <v/>
      </c>
      <c r="J643" s="75" t="str">
        <f>IF(INDEX(Table1[DISKON NOTA],A:A)=0,"",INDEX(Table1[DISKON NOTA],A:A))</f>
        <v/>
      </c>
      <c r="K643" s="7">
        <f>INDEX(Table1[ISI_CONV],A:A)</f>
        <v>2</v>
      </c>
      <c r="L643" s="76">
        <f>INDEX(Table1[NOTA TOKO],Table4[[#This Row],[ROWID]])</f>
        <v>3534</v>
      </c>
      <c r="M643" s="74" t="str">
        <f>Table4[[#This Row],[SALES DICT]]</f>
        <v>G</v>
      </c>
      <c r="N643" s="74" t="str">
        <f>INDEX(Table1[TOKO-KOTA_H],A:A)</f>
        <v>SISWA CEMERLANG-KLATEN</v>
      </c>
      <c r="O643" s="74" t="str">
        <f>IF(INDEX(Table1[KODE BARANG],A:A)=0,"",INDEX(Table1[KODE BARANG],A:A))</f>
        <v>TAS-IM35</v>
      </c>
      <c r="P643" s="74" t="str">
        <f>INDEX(Table1[NAMA BARANG],A:A)</f>
        <v>TAS GB-L WARNA-WARNI</v>
      </c>
      <c r="Q643" s="74" t="str">
        <f>INDEX(Table1[ADA DI DAFTAR STOCK?],A:A)</f>
        <v>ADA</v>
      </c>
      <c r="R643" s="71" t="str">
        <f>SUBSTITUTE(_xlfn.NUMBERVALUE(Table4[[#This Row],[JUMLAH]],",","."),",",".")</f>
        <v>2</v>
      </c>
      <c r="S643" s="74" t="str">
        <f>INDEX(Table1[SATUAN_CONV],A:A)</f>
        <v>LSN</v>
      </c>
      <c r="T643" s="10" t="str">
        <f>SUBSTITUTE(_xlfn.NUMBERVALUE(Table4[[#This Row],[HARGA]],",","."),",",".")</f>
        <v>120000</v>
      </c>
      <c r="U643" s="12" t="str">
        <f>SUBSTITUTE(Table4[[#This Row],[DISKON]],",",".")</f>
        <v/>
      </c>
      <c r="V643" s="77" t="str">
        <f>SUBSTITUTE(Table4[[#This Row],[DISKON NOTA]],",",".")</f>
        <v/>
      </c>
      <c r="W643" s="78">
        <f>INDEX(Table1[TANGGAL NOTA_H],A:A)</f>
        <v>45534</v>
      </c>
      <c r="X643" s="78">
        <f>IF(INDEX(Table1[TANGGAL GUDANG_H],A:A)="","",INDEX(Table1[TANGGAL GUDANG_H],A:A))</f>
        <v>45533</v>
      </c>
      <c r="Y643" s="78">
        <f>INDEX(Table1[TANGGAL UPDATE_H],A:A)</f>
        <v>45535</v>
      </c>
      <c r="Z643" s="74" t="str">
        <f>INDEX(Table1[KOMENTAR_H],A:A)</f>
        <v/>
      </c>
      <c r="AA643" s="74"/>
      <c r="AB643" s="74">
        <f>IF(Table4[[#This Row],[DISKON]]="",Table4[[#This Row],[HARGA]],Table4[[#This Row],[HARGA]]*Table4[[#This Row],[DISKON]])</f>
        <v>120000</v>
      </c>
      <c r="AC643" s="74">
        <f>Table4[[#This Row],[TATAL DISKON]]*Table4[[#This Row],[JUMLAH]]</f>
        <v>240000</v>
      </c>
      <c r="AD643" s="74" t="str">
        <f>CONCATENATE(Table4[[#This Row],[SALES_C]],Table4[[#This Row],[NOTA TOKO]])</f>
        <v>G3534</v>
      </c>
      <c r="AE643" s="74">
        <f>INDEX(Table1[I],'4'!A:A)</f>
        <v>0</v>
      </c>
      <c r="AF643" s="74" t="e">
        <f>IF(Table4[[#This Row],[Column2]]="","",MATCH(Table4[[#This Row],[Column2]],AM:AM,0))</f>
        <v>#N/A</v>
      </c>
      <c r="AG643" s="74" t="str">
        <f>CONCATENATE(Table4[[#This Row],[TOKO-KOTA]],"_",Table4[[#This Row],[NAMA BARANG]])</f>
        <v>SISWA CEMERLANG-KLATEN_TAS GB-L WARNA-WARNI</v>
      </c>
      <c r="AH643" s="74" t="str">
        <f>CONCATENATE(Table4[[#This Row],[CONCAT_TOKO KOTA + NAMA BARANG]],"_",Table4[[#This Row],[HARGA_C]])</f>
        <v>SISWA CEMERLANG-KLATEN_TAS GB-L WARNA-WARNI_120000</v>
      </c>
      <c r="AI643" s="74"/>
      <c r="AK643" s="9">
        <v>2914</v>
      </c>
      <c r="AL643" s="8" t="s">
        <v>8476</v>
      </c>
      <c r="AM643" t="str">
        <f t="shared" si="10"/>
        <v>H2914</v>
      </c>
      <c r="AN643" t="e">
        <f>IF(Table10[[#This Row],[Column3]]="","",MATCH(Table10[[#This Row],[Column3]],AD:AD,0))</f>
        <v>#N/A</v>
      </c>
    </row>
    <row r="644" spans="1:40" ht="13.5" thickBot="1">
      <c r="A644" s="73">
        <v>725</v>
      </c>
      <c r="C644" s="74">
        <f>ROW()</f>
        <v>644</v>
      </c>
      <c r="D644" s="74">
        <f>INDEX(Table1[ROWID],A:A)</f>
        <v>723</v>
      </c>
      <c r="E644" s="74">
        <f>INDEX(Table1[//DBS],A:A)</f>
        <v>296</v>
      </c>
      <c r="F644" s="74">
        <f>INDEX(Table1[HARGA_CONV],A:A)</f>
        <v>18500</v>
      </c>
      <c r="G644" s="74" t="str">
        <f>IF(INDEX(Table1[SALES_H],Table4[[#This Row],[ROWID]])=0,"",INDEX(Table1[SALES_H],Table4[[#This Row],[ROWID]]))</f>
        <v>G</v>
      </c>
      <c r="H644" s="74" t="str">
        <f>IF(Table4[[#This Row],[SALES]]="","",INDEX(SALES_DICT[2],MATCH(Table4[[#This Row],[SALES]],SALES_DICT[1],0)))</f>
        <v>G</v>
      </c>
      <c r="I644" s="75" t="str">
        <f>IF(INDEX(Table1[DISKON],A:A)=0,"",INDEX(Table1[DISKON],A:A))</f>
        <v/>
      </c>
      <c r="J644" s="75" t="str">
        <f>IF(INDEX(Table1[DISKON NOTA],A:A)=0,"",INDEX(Table1[DISKON NOTA],A:A))</f>
        <v/>
      </c>
      <c r="K644" s="7">
        <f>INDEX(Table1[ISI_CONV],A:A)</f>
        <v>6</v>
      </c>
      <c r="L644" s="76">
        <f>INDEX(Table1[NOTA TOKO],Table4[[#This Row],[ROWID]])</f>
        <v>3534</v>
      </c>
      <c r="M644" s="74" t="str">
        <f>Table4[[#This Row],[SALES DICT]]</f>
        <v>G</v>
      </c>
      <c r="N644" s="74" t="str">
        <f>INDEX(Table1[TOKO-KOTA_H],A:A)</f>
        <v>SISWA CEMERLANG-KLATEN</v>
      </c>
      <c r="O644" s="74" t="str">
        <f>IF(INDEX(Table1[KODE BARANG],A:A)=0,"",INDEX(Table1[KODE BARANG],A:A))</f>
        <v>BGA-NB6</v>
      </c>
      <c r="P644" s="74" t="str">
        <f>INDEX(Table1[NAMA BARANG],A:A)</f>
        <v>SKETCH BOOK A5 3555 POLOS</v>
      </c>
      <c r="Q644" s="74" t="str">
        <f>INDEX(Table1[ADA DI DAFTAR STOCK?],A:A)</f>
        <v>ADA</v>
      </c>
      <c r="R644" s="71" t="str">
        <f>SUBSTITUTE(_xlfn.NUMBERVALUE(Table4[[#This Row],[JUMLAH]],",","."),",",".")</f>
        <v>6</v>
      </c>
      <c r="S644" s="74" t="str">
        <f>INDEX(Table1[SATUAN_CONV],A:A)</f>
        <v>PCS</v>
      </c>
      <c r="T644" s="10" t="str">
        <f>SUBSTITUTE(_xlfn.NUMBERVALUE(Table4[[#This Row],[HARGA]],",","."),",",".")</f>
        <v>18500</v>
      </c>
      <c r="U644" s="12" t="str">
        <f>SUBSTITUTE(Table4[[#This Row],[DISKON]],",",".")</f>
        <v/>
      </c>
      <c r="V644" s="77" t="str">
        <f>SUBSTITUTE(Table4[[#This Row],[DISKON NOTA]],",",".")</f>
        <v/>
      </c>
      <c r="W644" s="78">
        <f>INDEX(Table1[TANGGAL NOTA_H],A:A)</f>
        <v>45534</v>
      </c>
      <c r="X644" s="78">
        <f>IF(INDEX(Table1[TANGGAL GUDANG_H],A:A)="","",INDEX(Table1[TANGGAL GUDANG_H],A:A))</f>
        <v>45533</v>
      </c>
      <c r="Y644" s="78">
        <f>INDEX(Table1[TANGGAL UPDATE_H],A:A)</f>
        <v>45535</v>
      </c>
      <c r="Z644" s="74" t="str">
        <f>INDEX(Table1[KOMENTAR_H],A:A)</f>
        <v/>
      </c>
      <c r="AA644" s="74"/>
      <c r="AB644" s="74">
        <f>IF(Table4[[#This Row],[DISKON]]="",Table4[[#This Row],[HARGA]],Table4[[#This Row],[HARGA]]*Table4[[#This Row],[DISKON]])</f>
        <v>18500</v>
      </c>
      <c r="AC644" s="74">
        <f>Table4[[#This Row],[TATAL DISKON]]*Table4[[#This Row],[JUMLAH]]</f>
        <v>111000</v>
      </c>
      <c r="AD644" s="74" t="str">
        <f>CONCATENATE(Table4[[#This Row],[SALES_C]],Table4[[#This Row],[NOTA TOKO]])</f>
        <v>G3534</v>
      </c>
      <c r="AE644" s="74">
        <f>INDEX(Table1[I],'4'!A:A)</f>
        <v>0</v>
      </c>
      <c r="AF644" s="74" t="e">
        <f>IF(Table4[[#This Row],[Column2]]="","",MATCH(Table4[[#This Row],[Column2]],AM:AM,0))</f>
        <v>#N/A</v>
      </c>
      <c r="AG644" s="74" t="str">
        <f>CONCATENATE(Table4[[#This Row],[TOKO-KOTA]],"_",Table4[[#This Row],[NAMA BARANG]])</f>
        <v>SISWA CEMERLANG-KLATEN_SKETCH BOOK A5 3555 POLOS</v>
      </c>
      <c r="AH644" s="74" t="str">
        <f>CONCATENATE(Table4[[#This Row],[CONCAT_TOKO KOTA + NAMA BARANG]],"_",Table4[[#This Row],[HARGA_C]])</f>
        <v>SISWA CEMERLANG-KLATEN_SKETCH BOOK A5 3555 POLOS_18500</v>
      </c>
      <c r="AI644" s="74"/>
      <c r="AK644" s="9">
        <v>2914</v>
      </c>
      <c r="AL644" s="8" t="s">
        <v>8476</v>
      </c>
      <c r="AM644" t="str">
        <f t="shared" si="10"/>
        <v>H2914</v>
      </c>
      <c r="AN644" t="e">
        <f>IF(Table10[[#This Row],[Column3]]="","",MATCH(Table10[[#This Row],[Column3]],AD:AD,0))</f>
        <v>#N/A</v>
      </c>
    </row>
    <row r="645" spans="1:40" ht="13.5" thickBot="1">
      <c r="A645" s="73">
        <v>726</v>
      </c>
      <c r="C645" s="74">
        <f>ROW()</f>
        <v>645</v>
      </c>
      <c r="D645" s="74">
        <f>INDEX(Table1[ROWID],A:A)</f>
        <v>723</v>
      </c>
      <c r="E645" s="74">
        <f>INDEX(Table1[//DBS],A:A)</f>
        <v>295</v>
      </c>
      <c r="F645" s="74">
        <f>INDEX(Table1[HARGA_CONV],A:A)</f>
        <v>31000</v>
      </c>
      <c r="G645" s="74" t="str">
        <f>IF(INDEX(Table1[SALES_H],Table4[[#This Row],[ROWID]])=0,"",INDEX(Table1[SALES_H],Table4[[#This Row],[ROWID]]))</f>
        <v>G</v>
      </c>
      <c r="H645" s="74" t="str">
        <f>IF(Table4[[#This Row],[SALES]]="","",INDEX(SALES_DICT[2],MATCH(Table4[[#This Row],[SALES]],SALES_DICT[1],0)))</f>
        <v>G</v>
      </c>
      <c r="I645" s="75" t="str">
        <f>IF(INDEX(Table1[DISKON],A:A)=0,"",INDEX(Table1[DISKON],A:A))</f>
        <v/>
      </c>
      <c r="J645" s="75" t="str">
        <f>IF(INDEX(Table1[DISKON NOTA],A:A)=0,"",INDEX(Table1[DISKON NOTA],A:A))</f>
        <v/>
      </c>
      <c r="K645" s="7">
        <f>INDEX(Table1[ISI_CONV],A:A)</f>
        <v>6</v>
      </c>
      <c r="L645" s="76">
        <f>INDEX(Table1[NOTA TOKO],Table4[[#This Row],[ROWID]])</f>
        <v>3534</v>
      </c>
      <c r="M645" s="74" t="str">
        <f>Table4[[#This Row],[SALES DICT]]</f>
        <v>G</v>
      </c>
      <c r="N645" s="74" t="str">
        <f>INDEX(Table1[TOKO-KOTA_H],A:A)</f>
        <v>SISWA CEMERLANG-KLATEN</v>
      </c>
      <c r="O645" s="74" t="str">
        <f>IF(INDEX(Table1[KODE BARANG],A:A)=0,"",INDEX(Table1[KODE BARANG],A:A))</f>
        <v>BGA-NB5</v>
      </c>
      <c r="P645" s="74" t="str">
        <f>INDEX(Table1[NAMA BARANG],A:A)</f>
        <v>SKETCH BOOK A4 3557 POLOS</v>
      </c>
      <c r="Q645" s="74" t="str">
        <f>INDEX(Table1[ADA DI DAFTAR STOCK?],A:A)</f>
        <v>ADA</v>
      </c>
      <c r="R645" s="71" t="str">
        <f>SUBSTITUTE(_xlfn.NUMBERVALUE(Table4[[#This Row],[JUMLAH]],",","."),",",".")</f>
        <v>6</v>
      </c>
      <c r="S645" s="74" t="str">
        <f>INDEX(Table1[SATUAN_CONV],A:A)</f>
        <v>PCS</v>
      </c>
      <c r="T645" s="10" t="str">
        <f>SUBSTITUTE(_xlfn.NUMBERVALUE(Table4[[#This Row],[HARGA]],",","."),",",".")</f>
        <v>31000</v>
      </c>
      <c r="U645" s="12" t="str">
        <f>SUBSTITUTE(Table4[[#This Row],[DISKON]],",",".")</f>
        <v/>
      </c>
      <c r="V645" s="77" t="str">
        <f>SUBSTITUTE(Table4[[#This Row],[DISKON NOTA]],",",".")</f>
        <v/>
      </c>
      <c r="W645" s="78">
        <f>INDEX(Table1[TANGGAL NOTA_H],A:A)</f>
        <v>45534</v>
      </c>
      <c r="X645" s="78">
        <f>IF(INDEX(Table1[TANGGAL GUDANG_H],A:A)="","",INDEX(Table1[TANGGAL GUDANG_H],A:A))</f>
        <v>45533</v>
      </c>
      <c r="Y645" s="78">
        <f>INDEX(Table1[TANGGAL UPDATE_H],A:A)</f>
        <v>45535</v>
      </c>
      <c r="Z645" s="74" t="str">
        <f>INDEX(Table1[KOMENTAR_H],A:A)</f>
        <v/>
      </c>
      <c r="AA645" s="74"/>
      <c r="AB645" s="74">
        <f>IF(Table4[[#This Row],[DISKON]]="",Table4[[#This Row],[HARGA]],Table4[[#This Row],[HARGA]]*Table4[[#This Row],[DISKON]])</f>
        <v>31000</v>
      </c>
      <c r="AC645" s="74">
        <f>Table4[[#This Row],[TATAL DISKON]]*Table4[[#This Row],[JUMLAH]]</f>
        <v>186000</v>
      </c>
      <c r="AD645" s="74" t="str">
        <f>CONCATENATE(Table4[[#This Row],[SALES_C]],Table4[[#This Row],[NOTA TOKO]])</f>
        <v>G3534</v>
      </c>
      <c r="AE645" s="74">
        <f>INDEX(Table1[I],'4'!A:A)</f>
        <v>0</v>
      </c>
      <c r="AF645" s="74" t="e">
        <f>IF(Table4[[#This Row],[Column2]]="","",MATCH(Table4[[#This Row],[Column2]],AM:AM,0))</f>
        <v>#N/A</v>
      </c>
      <c r="AG645" s="74" t="str">
        <f>CONCATENATE(Table4[[#This Row],[TOKO-KOTA]],"_",Table4[[#This Row],[NAMA BARANG]])</f>
        <v>SISWA CEMERLANG-KLATEN_SKETCH BOOK A4 3557 POLOS</v>
      </c>
      <c r="AH645" s="74" t="str">
        <f>CONCATENATE(Table4[[#This Row],[CONCAT_TOKO KOTA + NAMA BARANG]],"_",Table4[[#This Row],[HARGA_C]])</f>
        <v>SISWA CEMERLANG-KLATEN_SKETCH BOOK A4 3557 POLOS_31000</v>
      </c>
      <c r="AI645" s="74"/>
      <c r="AK645" s="9">
        <v>2914</v>
      </c>
      <c r="AL645" s="8" t="s">
        <v>8476</v>
      </c>
      <c r="AM645" t="str">
        <f t="shared" si="10"/>
        <v>H2914</v>
      </c>
      <c r="AN645" t="e">
        <f>IF(Table10[[#This Row],[Column3]]="","",MATCH(Table10[[#This Row],[Column3]],AD:AD,0))</f>
        <v>#N/A</v>
      </c>
    </row>
    <row r="646" spans="1:40" ht="13.5" thickBot="1">
      <c r="A646" s="73">
        <v>727</v>
      </c>
      <c r="C646" s="74">
        <f>ROW()</f>
        <v>646</v>
      </c>
      <c r="D646" s="74">
        <f>INDEX(Table1[ROWID],A:A)</f>
        <v>723</v>
      </c>
      <c r="E646" s="74">
        <f>INDEX(Table1[//DBS],A:A)</f>
        <v>299</v>
      </c>
      <c r="F646" s="74">
        <f>INDEX(Table1[HARGA_CONV],A:A)</f>
        <v>27500</v>
      </c>
      <c r="G646" s="74" t="str">
        <f>IF(INDEX(Table1[SALES_H],Table4[[#This Row],[ROWID]])=0,"",INDEX(Table1[SALES_H],Table4[[#This Row],[ROWID]]))</f>
        <v>G</v>
      </c>
      <c r="H646" s="74" t="str">
        <f>IF(Table4[[#This Row],[SALES]]="","",INDEX(SALES_DICT[2],MATCH(Table4[[#This Row],[SALES]],SALES_DICT[1],0)))</f>
        <v>G</v>
      </c>
      <c r="I646" s="75" t="str">
        <f>IF(INDEX(Table1[DISKON],A:A)=0,"",INDEX(Table1[DISKON],A:A))</f>
        <v/>
      </c>
      <c r="J646" s="75" t="str">
        <f>IF(INDEX(Table1[DISKON NOTA],A:A)=0,"",INDEX(Table1[DISKON NOTA],A:A))</f>
        <v/>
      </c>
      <c r="K646" s="7">
        <f>INDEX(Table1[ISI_CONV],A:A)</f>
        <v>6</v>
      </c>
      <c r="L646" s="76">
        <f>INDEX(Table1[NOTA TOKO],Table4[[#This Row],[ROWID]])</f>
        <v>3534</v>
      </c>
      <c r="M646" s="74" t="str">
        <f>Table4[[#This Row],[SALES DICT]]</f>
        <v>G</v>
      </c>
      <c r="N646" s="74" t="str">
        <f>INDEX(Table1[TOKO-KOTA_H],A:A)</f>
        <v>SISWA CEMERLANG-KLATEN</v>
      </c>
      <c r="O646" s="74" t="str">
        <f>IF(INDEX(Table1[KODE BARANG],A:A)=0,"",INDEX(Table1[KODE BARANG],A:A))</f>
        <v>BGA-IM10</v>
      </c>
      <c r="P646" s="74" t="str">
        <f>INDEX(Table1[NAMA BARANG],A:A)</f>
        <v>SKETCH BOOK A4 56183 BERUANG</v>
      </c>
      <c r="Q646" s="74" t="str">
        <f>INDEX(Table1[ADA DI DAFTAR STOCK?],A:A)</f>
        <v>ADA</v>
      </c>
      <c r="R646" s="71" t="str">
        <f>SUBSTITUTE(_xlfn.NUMBERVALUE(Table4[[#This Row],[JUMLAH]],",","."),",",".")</f>
        <v>6</v>
      </c>
      <c r="S646" s="74" t="str">
        <f>INDEX(Table1[SATUAN_CONV],A:A)</f>
        <v>PCS</v>
      </c>
      <c r="T646" s="10" t="str">
        <f>SUBSTITUTE(_xlfn.NUMBERVALUE(Table4[[#This Row],[HARGA]],",","."),",",".")</f>
        <v>27500</v>
      </c>
      <c r="U646" s="12" t="str">
        <f>SUBSTITUTE(Table4[[#This Row],[DISKON]],",",".")</f>
        <v/>
      </c>
      <c r="V646" s="77" t="str">
        <f>SUBSTITUTE(Table4[[#This Row],[DISKON NOTA]],",",".")</f>
        <v/>
      </c>
      <c r="W646" s="78">
        <f>INDEX(Table1[TANGGAL NOTA_H],A:A)</f>
        <v>45534</v>
      </c>
      <c r="X646" s="78">
        <f>IF(INDEX(Table1[TANGGAL GUDANG_H],A:A)="","",INDEX(Table1[TANGGAL GUDANG_H],A:A))</f>
        <v>45533</v>
      </c>
      <c r="Y646" s="78">
        <f>INDEX(Table1[TANGGAL UPDATE_H],A:A)</f>
        <v>45535</v>
      </c>
      <c r="Z646" s="74" t="str">
        <f>INDEX(Table1[KOMENTAR_H],A:A)</f>
        <v/>
      </c>
      <c r="AA646" s="74"/>
      <c r="AB646" s="74">
        <f>IF(Table4[[#This Row],[DISKON]]="",Table4[[#This Row],[HARGA]],Table4[[#This Row],[HARGA]]*Table4[[#This Row],[DISKON]])</f>
        <v>27500</v>
      </c>
      <c r="AC646" s="74">
        <f>Table4[[#This Row],[TATAL DISKON]]*Table4[[#This Row],[JUMLAH]]</f>
        <v>165000</v>
      </c>
      <c r="AD646" s="74" t="str">
        <f>CONCATENATE(Table4[[#This Row],[SALES_C]],Table4[[#This Row],[NOTA TOKO]])</f>
        <v>G3534</v>
      </c>
      <c r="AE646" s="74">
        <f>INDEX(Table1[I],'4'!A:A)</f>
        <v>0</v>
      </c>
      <c r="AF646" s="74" t="e">
        <f>IF(Table4[[#This Row],[Column2]]="","",MATCH(Table4[[#This Row],[Column2]],AM:AM,0))</f>
        <v>#N/A</v>
      </c>
      <c r="AG646" s="74" t="str">
        <f>CONCATENATE(Table4[[#This Row],[TOKO-KOTA]],"_",Table4[[#This Row],[NAMA BARANG]])</f>
        <v>SISWA CEMERLANG-KLATEN_SKETCH BOOK A4 56183 BERUANG</v>
      </c>
      <c r="AH646" s="74" t="str">
        <f>CONCATENATE(Table4[[#This Row],[CONCAT_TOKO KOTA + NAMA BARANG]],"_",Table4[[#This Row],[HARGA_C]])</f>
        <v>SISWA CEMERLANG-KLATEN_SKETCH BOOK A4 56183 BERUANG_27500</v>
      </c>
      <c r="AI646" s="74"/>
      <c r="AK646" s="9">
        <v>2914</v>
      </c>
      <c r="AL646" s="8" t="s">
        <v>8476</v>
      </c>
      <c r="AM646" t="str">
        <f t="shared" si="10"/>
        <v>H2914</v>
      </c>
      <c r="AN646" t="e">
        <f>IF(Table10[[#This Row],[Column3]]="","",MATCH(Table10[[#This Row],[Column3]],AD:AD,0))</f>
        <v>#N/A</v>
      </c>
    </row>
    <row r="647" spans="1:40" ht="13.5" thickBot="1">
      <c r="A647" s="73">
        <v>728</v>
      </c>
      <c r="C647" s="74">
        <f>ROW()</f>
        <v>647</v>
      </c>
      <c r="D647" s="74">
        <f>INDEX(Table1[ROWID],A:A)</f>
        <v>723</v>
      </c>
      <c r="E647" s="74">
        <f>INDEX(Table1[//DBS],A:A)</f>
        <v>301</v>
      </c>
      <c r="F647" s="74">
        <f>INDEX(Table1[HARGA_CONV],A:A)</f>
        <v>27500</v>
      </c>
      <c r="G647" s="74" t="str">
        <f>IF(INDEX(Table1[SALES_H],Table4[[#This Row],[ROWID]])=0,"",INDEX(Table1[SALES_H],Table4[[#This Row],[ROWID]]))</f>
        <v>G</v>
      </c>
      <c r="H647" s="74" t="str">
        <f>IF(Table4[[#This Row],[SALES]]="","",INDEX(SALES_DICT[2],MATCH(Table4[[#This Row],[SALES]],SALES_DICT[1],0)))</f>
        <v>G</v>
      </c>
      <c r="I647" s="75" t="str">
        <f>IF(INDEX(Table1[DISKON],A:A)=0,"",INDEX(Table1[DISKON],A:A))</f>
        <v/>
      </c>
      <c r="J647" s="75" t="str">
        <f>IF(INDEX(Table1[DISKON NOTA],A:A)=0,"",INDEX(Table1[DISKON NOTA],A:A))</f>
        <v/>
      </c>
      <c r="K647" s="7">
        <f>INDEX(Table1[ISI_CONV],A:A)</f>
        <v>6</v>
      </c>
      <c r="L647" s="76">
        <f>INDEX(Table1[NOTA TOKO],Table4[[#This Row],[ROWID]])</f>
        <v>3534</v>
      </c>
      <c r="M647" s="74" t="str">
        <f>Table4[[#This Row],[SALES DICT]]</f>
        <v>G</v>
      </c>
      <c r="N647" s="74" t="str">
        <f>INDEX(Table1[TOKO-KOTA_H],A:A)</f>
        <v>SISWA CEMERLANG-KLATEN</v>
      </c>
      <c r="O647" s="74" t="str">
        <f>IF(INDEX(Table1[KODE BARANG],A:A)=0,"",INDEX(Table1[KODE BARANG],A:A))</f>
        <v>BGA-IM12</v>
      </c>
      <c r="P647" s="74" t="str">
        <f>INDEX(Table1[NAMA BARANG],A:A)</f>
        <v>SKETCH BOOK A4 56184 GIRL</v>
      </c>
      <c r="Q647" s="74" t="str">
        <f>INDEX(Table1[ADA DI DAFTAR STOCK?],A:A)</f>
        <v>ADA</v>
      </c>
      <c r="R647" s="71" t="str">
        <f>SUBSTITUTE(_xlfn.NUMBERVALUE(Table4[[#This Row],[JUMLAH]],",","."),",",".")</f>
        <v>6</v>
      </c>
      <c r="S647" s="74" t="str">
        <f>INDEX(Table1[SATUAN_CONV],A:A)</f>
        <v>PCS</v>
      </c>
      <c r="T647" s="10" t="str">
        <f>SUBSTITUTE(_xlfn.NUMBERVALUE(Table4[[#This Row],[HARGA]],",","."),",",".")</f>
        <v>27500</v>
      </c>
      <c r="U647" s="12" t="str">
        <f>SUBSTITUTE(Table4[[#This Row],[DISKON]],",",".")</f>
        <v/>
      </c>
      <c r="V647" s="77" t="str">
        <f>SUBSTITUTE(Table4[[#This Row],[DISKON NOTA]],",",".")</f>
        <v/>
      </c>
      <c r="W647" s="78">
        <f>INDEX(Table1[TANGGAL NOTA_H],A:A)</f>
        <v>45534</v>
      </c>
      <c r="X647" s="78">
        <f>IF(INDEX(Table1[TANGGAL GUDANG_H],A:A)="","",INDEX(Table1[TANGGAL GUDANG_H],A:A))</f>
        <v>45533</v>
      </c>
      <c r="Y647" s="78">
        <f>INDEX(Table1[TANGGAL UPDATE_H],A:A)</f>
        <v>45535</v>
      </c>
      <c r="Z647" s="74" t="str">
        <f>INDEX(Table1[KOMENTAR_H],A:A)</f>
        <v/>
      </c>
      <c r="AA647" s="74"/>
      <c r="AB647" s="74">
        <f>IF(Table4[[#This Row],[DISKON]]="",Table4[[#This Row],[HARGA]],Table4[[#This Row],[HARGA]]*Table4[[#This Row],[DISKON]])</f>
        <v>27500</v>
      </c>
      <c r="AC647" s="74">
        <f>Table4[[#This Row],[TATAL DISKON]]*Table4[[#This Row],[JUMLAH]]</f>
        <v>165000</v>
      </c>
      <c r="AD647" s="74" t="str">
        <f>CONCATENATE(Table4[[#This Row],[SALES_C]],Table4[[#This Row],[NOTA TOKO]])</f>
        <v>G3534</v>
      </c>
      <c r="AE647" s="74">
        <f>INDEX(Table1[I],'4'!A:A)</f>
        <v>0</v>
      </c>
      <c r="AF647" s="74" t="e">
        <f>IF(Table4[[#This Row],[Column2]]="","",MATCH(Table4[[#This Row],[Column2]],AM:AM,0))</f>
        <v>#N/A</v>
      </c>
      <c r="AG647" s="74" t="str">
        <f>CONCATENATE(Table4[[#This Row],[TOKO-KOTA]],"_",Table4[[#This Row],[NAMA BARANG]])</f>
        <v>SISWA CEMERLANG-KLATEN_SKETCH BOOK A4 56184 GIRL</v>
      </c>
      <c r="AH647" s="74" t="str">
        <f>CONCATENATE(Table4[[#This Row],[CONCAT_TOKO KOTA + NAMA BARANG]],"_",Table4[[#This Row],[HARGA_C]])</f>
        <v>SISWA CEMERLANG-KLATEN_SKETCH BOOK A4 56184 GIRL_27500</v>
      </c>
      <c r="AI647" s="74"/>
      <c r="AK647" s="9">
        <v>2914</v>
      </c>
      <c r="AL647" s="8" t="s">
        <v>8476</v>
      </c>
      <c r="AM647" t="str">
        <f t="shared" si="10"/>
        <v>H2914</v>
      </c>
      <c r="AN647" t="e">
        <f>IF(Table10[[#This Row],[Column3]]="","",MATCH(Table10[[#This Row],[Column3]],AD:AD,0))</f>
        <v>#N/A</v>
      </c>
    </row>
    <row r="648" spans="1:40" ht="13.5" thickBot="1">
      <c r="A648" s="73">
        <v>729</v>
      </c>
      <c r="C648" s="74">
        <f>ROW()</f>
        <v>648</v>
      </c>
      <c r="D648" s="74">
        <f>INDEX(Table1[ROWID],A:A)</f>
        <v>723</v>
      </c>
      <c r="E648" s="74">
        <f>INDEX(Table1[//DBS],A:A)</f>
        <v>302</v>
      </c>
      <c r="F648" s="74">
        <f>INDEX(Table1[HARGA_CONV],A:A)</f>
        <v>27500</v>
      </c>
      <c r="G648" s="74" t="str">
        <f>IF(INDEX(Table1[SALES_H],Table4[[#This Row],[ROWID]])=0,"",INDEX(Table1[SALES_H],Table4[[#This Row],[ROWID]]))</f>
        <v>G</v>
      </c>
      <c r="H648" s="74" t="str">
        <f>IF(Table4[[#This Row],[SALES]]="","",INDEX(SALES_DICT[2],MATCH(Table4[[#This Row],[SALES]],SALES_DICT[1],0)))</f>
        <v>G</v>
      </c>
      <c r="I648" s="75" t="str">
        <f>IF(INDEX(Table1[DISKON],A:A)=0,"",INDEX(Table1[DISKON],A:A))</f>
        <v/>
      </c>
      <c r="J648" s="75" t="str">
        <f>IF(INDEX(Table1[DISKON NOTA],A:A)=0,"",INDEX(Table1[DISKON NOTA],A:A))</f>
        <v/>
      </c>
      <c r="K648" s="7">
        <f>INDEX(Table1[ISI_CONV],A:A)</f>
        <v>6</v>
      </c>
      <c r="L648" s="76">
        <f>INDEX(Table1[NOTA TOKO],Table4[[#This Row],[ROWID]])</f>
        <v>3534</v>
      </c>
      <c r="M648" s="74" t="str">
        <f>Table4[[#This Row],[SALES DICT]]</f>
        <v>G</v>
      </c>
      <c r="N648" s="74" t="str">
        <f>INDEX(Table1[TOKO-KOTA_H],A:A)</f>
        <v>SISWA CEMERLANG-KLATEN</v>
      </c>
      <c r="O648" s="74" t="str">
        <f>IF(INDEX(Table1[KODE BARANG],A:A)=0,"",INDEX(Table1[KODE BARANG],A:A))</f>
        <v>BGA-IM13</v>
      </c>
      <c r="P648" s="74" t="str">
        <f>INDEX(Table1[NAMA BARANG],A:A)</f>
        <v>SKETCH BOOK A4 56172 PEMANDANGAN</v>
      </c>
      <c r="Q648" s="74" t="str">
        <f>INDEX(Table1[ADA DI DAFTAR STOCK?],A:A)</f>
        <v>ADA</v>
      </c>
      <c r="R648" s="71" t="str">
        <f>SUBSTITUTE(_xlfn.NUMBERVALUE(Table4[[#This Row],[JUMLAH]],",","."),",",".")</f>
        <v>6</v>
      </c>
      <c r="S648" s="74" t="str">
        <f>INDEX(Table1[SATUAN_CONV],A:A)</f>
        <v>PCS</v>
      </c>
      <c r="T648" s="10" t="str">
        <f>SUBSTITUTE(_xlfn.NUMBERVALUE(Table4[[#This Row],[HARGA]],",","."),",",".")</f>
        <v>27500</v>
      </c>
      <c r="U648" s="12" t="str">
        <f>SUBSTITUTE(Table4[[#This Row],[DISKON]],",",".")</f>
        <v/>
      </c>
      <c r="V648" s="77" t="str">
        <f>SUBSTITUTE(Table4[[#This Row],[DISKON NOTA]],",",".")</f>
        <v/>
      </c>
      <c r="W648" s="78">
        <f>INDEX(Table1[TANGGAL NOTA_H],A:A)</f>
        <v>45534</v>
      </c>
      <c r="X648" s="78">
        <f>IF(INDEX(Table1[TANGGAL GUDANG_H],A:A)="","",INDEX(Table1[TANGGAL GUDANG_H],A:A))</f>
        <v>45533</v>
      </c>
      <c r="Y648" s="78">
        <f>INDEX(Table1[TANGGAL UPDATE_H],A:A)</f>
        <v>45535</v>
      </c>
      <c r="Z648" s="74" t="str">
        <f>INDEX(Table1[KOMENTAR_H],A:A)</f>
        <v/>
      </c>
      <c r="AA648" s="74"/>
      <c r="AB648" s="74">
        <f>IF(Table4[[#This Row],[DISKON]]="",Table4[[#This Row],[HARGA]],Table4[[#This Row],[HARGA]]*Table4[[#This Row],[DISKON]])</f>
        <v>27500</v>
      </c>
      <c r="AC648" s="74">
        <f>Table4[[#This Row],[TATAL DISKON]]*Table4[[#This Row],[JUMLAH]]</f>
        <v>165000</v>
      </c>
      <c r="AD648" s="74" t="str">
        <f>CONCATENATE(Table4[[#This Row],[SALES_C]],Table4[[#This Row],[NOTA TOKO]])</f>
        <v>G3534</v>
      </c>
      <c r="AE648" s="74">
        <f>INDEX(Table1[I],'4'!A:A)</f>
        <v>0</v>
      </c>
      <c r="AF648" s="74" t="e">
        <f>IF(Table4[[#This Row],[Column2]]="","",MATCH(Table4[[#This Row],[Column2]],AM:AM,0))</f>
        <v>#N/A</v>
      </c>
      <c r="AG648" s="74" t="str">
        <f>CONCATENATE(Table4[[#This Row],[TOKO-KOTA]],"_",Table4[[#This Row],[NAMA BARANG]])</f>
        <v>SISWA CEMERLANG-KLATEN_SKETCH BOOK A4 56172 PEMANDANGAN</v>
      </c>
      <c r="AH648" s="74" t="str">
        <f>CONCATENATE(Table4[[#This Row],[CONCAT_TOKO KOTA + NAMA BARANG]],"_",Table4[[#This Row],[HARGA_C]])</f>
        <v>SISWA CEMERLANG-KLATEN_SKETCH BOOK A4 56172 PEMANDANGAN_27500</v>
      </c>
      <c r="AI648" s="74"/>
      <c r="AK648" s="9">
        <v>2914</v>
      </c>
      <c r="AL648" s="8" t="s">
        <v>8476</v>
      </c>
      <c r="AM648" t="str">
        <f t="shared" si="10"/>
        <v>H2914</v>
      </c>
      <c r="AN648" t="e">
        <f>IF(Table10[[#This Row],[Column3]]="","",MATCH(Table10[[#This Row],[Column3]],AD:AD,0))</f>
        <v>#N/A</v>
      </c>
    </row>
    <row r="649" spans="1:40" ht="13.5" thickBot="1">
      <c r="A649" s="73">
        <v>730</v>
      </c>
      <c r="C649" s="74">
        <f>ROW()</f>
        <v>649</v>
      </c>
      <c r="D649" s="74">
        <f>INDEX(Table1[ROWID],A:A)</f>
        <v>723</v>
      </c>
      <c r="E649" s="74">
        <f>INDEX(Table1[//DBS],A:A)</f>
        <v>2183</v>
      </c>
      <c r="F649" s="74">
        <f>INDEX(Table1[HARGA_CONV],A:A)</f>
        <v>15000</v>
      </c>
      <c r="G649" s="74" t="str">
        <f>IF(INDEX(Table1[SALES_H],Table4[[#This Row],[ROWID]])=0,"",INDEX(Table1[SALES_H],Table4[[#This Row],[ROWID]]))</f>
        <v>G</v>
      </c>
      <c r="H649" s="74" t="str">
        <f>IF(Table4[[#This Row],[SALES]]="","",INDEX(SALES_DICT[2],MATCH(Table4[[#This Row],[SALES]],SALES_DICT[1],0)))</f>
        <v>G</v>
      </c>
      <c r="I649" s="75" t="str">
        <f>IF(INDEX(Table1[DISKON],A:A)=0,"",INDEX(Table1[DISKON],A:A))</f>
        <v/>
      </c>
      <c r="J649" s="75" t="str">
        <f>IF(INDEX(Table1[DISKON NOTA],A:A)=0,"",INDEX(Table1[DISKON NOTA],A:A))</f>
        <v/>
      </c>
      <c r="K649" s="7">
        <f>INDEX(Table1[ISI_CONV],A:A)</f>
        <v>6</v>
      </c>
      <c r="L649" s="76">
        <f>INDEX(Table1[NOTA TOKO],Table4[[#This Row],[ROWID]])</f>
        <v>3534</v>
      </c>
      <c r="M649" s="74" t="str">
        <f>Table4[[#This Row],[SALES DICT]]</f>
        <v>G</v>
      </c>
      <c r="N649" s="74" t="str">
        <f>INDEX(Table1[TOKO-KOTA_H],A:A)</f>
        <v>SISWA CEMERLANG-KLATEN</v>
      </c>
      <c r="O649" s="74" t="str">
        <f>IF(INDEX(Table1[KODE BARANG],A:A)=0,"",INDEX(Table1[KODE BARANG],A:A))</f>
        <v>NOT-NB121</v>
      </c>
      <c r="P649" s="74" t="str">
        <f>INDEX(Table1[NAMA BARANG],A:A)</f>
        <v>NOTEBOOK SPIRAL A5 8006</v>
      </c>
      <c r="Q649" s="74" t="str">
        <f>INDEX(Table1[ADA DI DAFTAR STOCK?],A:A)</f>
        <v>ADA</v>
      </c>
      <c r="R649" s="71" t="str">
        <f>SUBSTITUTE(_xlfn.NUMBERVALUE(Table4[[#This Row],[JUMLAH]],",","."),",",".")</f>
        <v>6</v>
      </c>
      <c r="S649" s="74" t="str">
        <f>INDEX(Table1[SATUAN_CONV],A:A)</f>
        <v>PCS</v>
      </c>
      <c r="T649" s="10" t="str">
        <f>SUBSTITUTE(_xlfn.NUMBERVALUE(Table4[[#This Row],[HARGA]],",","."),",",".")</f>
        <v>15000</v>
      </c>
      <c r="U649" s="12" t="str">
        <f>SUBSTITUTE(Table4[[#This Row],[DISKON]],",",".")</f>
        <v/>
      </c>
      <c r="V649" s="77" t="str">
        <f>SUBSTITUTE(Table4[[#This Row],[DISKON NOTA]],",",".")</f>
        <v/>
      </c>
      <c r="W649" s="78">
        <f>INDEX(Table1[TANGGAL NOTA_H],A:A)</f>
        <v>45534</v>
      </c>
      <c r="X649" s="78">
        <f>IF(INDEX(Table1[TANGGAL GUDANG_H],A:A)="","",INDEX(Table1[TANGGAL GUDANG_H],A:A))</f>
        <v>45533</v>
      </c>
      <c r="Y649" s="78">
        <f>INDEX(Table1[TANGGAL UPDATE_H],A:A)</f>
        <v>45535</v>
      </c>
      <c r="Z649" s="74" t="str">
        <f>INDEX(Table1[KOMENTAR_H],A:A)</f>
        <v/>
      </c>
      <c r="AA649" s="74"/>
      <c r="AB649" s="74">
        <f>IF(Table4[[#This Row],[DISKON]]="",Table4[[#This Row],[HARGA]],Table4[[#This Row],[HARGA]]*Table4[[#This Row],[DISKON]])</f>
        <v>15000</v>
      </c>
      <c r="AC649" s="74">
        <f>Table4[[#This Row],[TATAL DISKON]]*Table4[[#This Row],[JUMLAH]]</f>
        <v>90000</v>
      </c>
      <c r="AD649" s="74" t="str">
        <f>CONCATENATE(Table4[[#This Row],[SALES_C]],Table4[[#This Row],[NOTA TOKO]])</f>
        <v>G3534</v>
      </c>
      <c r="AE649" s="74">
        <f>INDEX(Table1[I],'4'!A:A)</f>
        <v>0</v>
      </c>
      <c r="AF649" s="74" t="e">
        <f>IF(Table4[[#This Row],[Column2]]="","",MATCH(Table4[[#This Row],[Column2]],AM:AM,0))</f>
        <v>#N/A</v>
      </c>
      <c r="AG649" s="74" t="str">
        <f>CONCATENATE(Table4[[#This Row],[TOKO-KOTA]],"_",Table4[[#This Row],[NAMA BARANG]])</f>
        <v>SISWA CEMERLANG-KLATEN_NOTEBOOK SPIRAL A5 8006</v>
      </c>
      <c r="AH649" s="74" t="str">
        <f>CONCATENATE(Table4[[#This Row],[CONCAT_TOKO KOTA + NAMA BARANG]],"_",Table4[[#This Row],[HARGA_C]])</f>
        <v>SISWA CEMERLANG-KLATEN_NOTEBOOK SPIRAL A5 8006_15000</v>
      </c>
      <c r="AI649" s="74"/>
      <c r="AK649" s="9">
        <v>2914</v>
      </c>
      <c r="AL649" s="8" t="s">
        <v>8476</v>
      </c>
      <c r="AM649" t="str">
        <f t="shared" si="10"/>
        <v>H2914</v>
      </c>
      <c r="AN649" t="e">
        <f>IF(Table10[[#This Row],[Column3]]="","",MATCH(Table10[[#This Row],[Column3]],AD:AD,0))</f>
        <v>#N/A</v>
      </c>
    </row>
    <row r="650" spans="1:40" ht="13.5" thickBot="1">
      <c r="A650" s="73">
        <v>731</v>
      </c>
      <c r="C650" s="74">
        <f>ROW()</f>
        <v>650</v>
      </c>
      <c r="D650" s="74">
        <f>INDEX(Table1[ROWID],A:A)</f>
        <v>723</v>
      </c>
      <c r="E650" s="74">
        <f>INDEX(Table1[//DBS],A:A)</f>
        <v>2179</v>
      </c>
      <c r="F650" s="74">
        <f>INDEX(Table1[HARGA_CONV],A:A)</f>
        <v>15000</v>
      </c>
      <c r="G650" s="74" t="str">
        <f>IF(INDEX(Table1[SALES_H],Table4[[#This Row],[ROWID]])=0,"",INDEX(Table1[SALES_H],Table4[[#This Row],[ROWID]]))</f>
        <v>G</v>
      </c>
      <c r="H650" s="74" t="str">
        <f>IF(Table4[[#This Row],[SALES]]="","",INDEX(SALES_DICT[2],MATCH(Table4[[#This Row],[SALES]],SALES_DICT[1],0)))</f>
        <v>G</v>
      </c>
      <c r="I650" s="75" t="str">
        <f>IF(INDEX(Table1[DISKON],A:A)=0,"",INDEX(Table1[DISKON],A:A))</f>
        <v/>
      </c>
      <c r="J650" s="75" t="str">
        <f>IF(INDEX(Table1[DISKON NOTA],A:A)=0,"",INDEX(Table1[DISKON NOTA],A:A))</f>
        <v/>
      </c>
      <c r="K650" s="7">
        <f>INDEX(Table1[ISI_CONV],A:A)</f>
        <v>6</v>
      </c>
      <c r="L650" s="76">
        <f>INDEX(Table1[NOTA TOKO],Table4[[#This Row],[ROWID]])</f>
        <v>3534</v>
      </c>
      <c r="M650" s="74" t="str">
        <f>Table4[[#This Row],[SALES DICT]]</f>
        <v>G</v>
      </c>
      <c r="N650" s="74" t="str">
        <f>INDEX(Table1[TOKO-KOTA_H],A:A)</f>
        <v>SISWA CEMERLANG-KLATEN</v>
      </c>
      <c r="O650" s="74" t="str">
        <f>IF(INDEX(Table1[KODE BARANG],A:A)=0,"",INDEX(Table1[KODE BARANG],A:A))</f>
        <v>NOT-NB117</v>
      </c>
      <c r="P650" s="74" t="str">
        <f>INDEX(Table1[NAMA BARANG],A:A)</f>
        <v>NOTEBOOK SPIRAL A5 LB-2529-23</v>
      </c>
      <c r="Q650" s="74" t="str">
        <f>INDEX(Table1[ADA DI DAFTAR STOCK?],A:A)</f>
        <v>ADA</v>
      </c>
      <c r="R650" s="71" t="str">
        <f>SUBSTITUTE(_xlfn.NUMBERVALUE(Table4[[#This Row],[JUMLAH]],",","."),",",".")</f>
        <v>6</v>
      </c>
      <c r="S650" s="74" t="str">
        <f>INDEX(Table1[SATUAN_CONV],A:A)</f>
        <v>PCS</v>
      </c>
      <c r="T650" s="10" t="str">
        <f>SUBSTITUTE(_xlfn.NUMBERVALUE(Table4[[#This Row],[HARGA]],",","."),",",".")</f>
        <v>15000</v>
      </c>
      <c r="U650" s="12" t="str">
        <f>SUBSTITUTE(Table4[[#This Row],[DISKON]],",",".")</f>
        <v/>
      </c>
      <c r="V650" s="77" t="str">
        <f>SUBSTITUTE(Table4[[#This Row],[DISKON NOTA]],",",".")</f>
        <v/>
      </c>
      <c r="W650" s="78">
        <f>INDEX(Table1[TANGGAL NOTA_H],A:A)</f>
        <v>45534</v>
      </c>
      <c r="X650" s="78">
        <f>IF(INDEX(Table1[TANGGAL GUDANG_H],A:A)="","",INDEX(Table1[TANGGAL GUDANG_H],A:A))</f>
        <v>45533</v>
      </c>
      <c r="Y650" s="78">
        <f>INDEX(Table1[TANGGAL UPDATE_H],A:A)</f>
        <v>45535</v>
      </c>
      <c r="Z650" s="74" t="str">
        <f>INDEX(Table1[KOMENTAR_H],A:A)</f>
        <v/>
      </c>
      <c r="AA650" s="74"/>
      <c r="AB650" s="74">
        <f>IF(Table4[[#This Row],[DISKON]]="",Table4[[#This Row],[HARGA]],Table4[[#This Row],[HARGA]]*Table4[[#This Row],[DISKON]])</f>
        <v>15000</v>
      </c>
      <c r="AC650" s="74">
        <f>Table4[[#This Row],[TATAL DISKON]]*Table4[[#This Row],[JUMLAH]]</f>
        <v>90000</v>
      </c>
      <c r="AD650" s="74" t="str">
        <f>CONCATENATE(Table4[[#This Row],[SALES_C]],Table4[[#This Row],[NOTA TOKO]])</f>
        <v>G3534</v>
      </c>
      <c r="AE650" s="74">
        <f>INDEX(Table1[I],'4'!A:A)</f>
        <v>0</v>
      </c>
      <c r="AF650" s="74" t="e">
        <f>IF(Table4[[#This Row],[Column2]]="","",MATCH(Table4[[#This Row],[Column2]],AM:AM,0))</f>
        <v>#N/A</v>
      </c>
      <c r="AG650" s="74" t="str">
        <f>CONCATENATE(Table4[[#This Row],[TOKO-KOTA]],"_",Table4[[#This Row],[NAMA BARANG]])</f>
        <v>SISWA CEMERLANG-KLATEN_NOTEBOOK SPIRAL A5 LB-2529-23</v>
      </c>
      <c r="AH650" s="74" t="str">
        <f>CONCATENATE(Table4[[#This Row],[CONCAT_TOKO KOTA + NAMA BARANG]],"_",Table4[[#This Row],[HARGA_C]])</f>
        <v>SISWA CEMERLANG-KLATEN_NOTEBOOK SPIRAL A5 LB-2529-23_15000</v>
      </c>
      <c r="AI650" s="74"/>
      <c r="AK650" s="9">
        <v>2914</v>
      </c>
      <c r="AL650" s="8" t="s">
        <v>8476</v>
      </c>
      <c r="AM650" t="str">
        <f t="shared" si="10"/>
        <v>H2914</v>
      </c>
      <c r="AN650" t="e">
        <f>IF(Table10[[#This Row],[Column3]]="","",MATCH(Table10[[#This Row],[Column3]],AD:AD,0))</f>
        <v>#N/A</v>
      </c>
    </row>
    <row r="651" spans="1:40" ht="13.5" thickBot="1">
      <c r="A651" s="73">
        <v>732</v>
      </c>
      <c r="C651" s="74">
        <f>ROW()</f>
        <v>651</v>
      </c>
      <c r="D651" s="74">
        <f>INDEX(Table1[ROWID],A:A)</f>
        <v>723</v>
      </c>
      <c r="E651" s="74">
        <f>INDEX(Table1[//DBS],A:A)</f>
        <v>2184</v>
      </c>
      <c r="F651" s="74">
        <f>INDEX(Table1[HARGA_CONV],A:A)</f>
        <v>15000</v>
      </c>
      <c r="G651" s="74" t="str">
        <f>IF(INDEX(Table1[SALES_H],Table4[[#This Row],[ROWID]])=0,"",INDEX(Table1[SALES_H],Table4[[#This Row],[ROWID]]))</f>
        <v>G</v>
      </c>
      <c r="H651" s="74" t="str">
        <f>IF(Table4[[#This Row],[SALES]]="","",INDEX(SALES_DICT[2],MATCH(Table4[[#This Row],[SALES]],SALES_DICT[1],0)))</f>
        <v>G</v>
      </c>
      <c r="I651" s="75" t="str">
        <f>IF(INDEX(Table1[DISKON],A:A)=0,"",INDEX(Table1[DISKON],A:A))</f>
        <v/>
      </c>
      <c r="J651" s="75" t="str">
        <f>IF(INDEX(Table1[DISKON NOTA],A:A)=0,"",INDEX(Table1[DISKON NOTA],A:A))</f>
        <v/>
      </c>
      <c r="K651" s="7">
        <f>INDEX(Table1[ISI_CONV],A:A)</f>
        <v>6</v>
      </c>
      <c r="L651" s="76">
        <f>INDEX(Table1[NOTA TOKO],Table4[[#This Row],[ROWID]])</f>
        <v>3534</v>
      </c>
      <c r="M651" s="74" t="str">
        <f>Table4[[#This Row],[SALES DICT]]</f>
        <v>G</v>
      </c>
      <c r="N651" s="74" t="str">
        <f>INDEX(Table1[TOKO-KOTA_H],A:A)</f>
        <v>SISWA CEMERLANG-KLATEN</v>
      </c>
      <c r="O651" s="74" t="str">
        <f>IF(INDEX(Table1[KODE BARANG],A:A)=0,"",INDEX(Table1[KODE BARANG],A:A))</f>
        <v>NOT-NB122</v>
      </c>
      <c r="P651" s="74" t="str">
        <f>INDEX(Table1[NAMA BARANG],A:A)</f>
        <v>NOTEBOOK SPIRAL A5 8007</v>
      </c>
      <c r="Q651" s="74" t="str">
        <f>INDEX(Table1[ADA DI DAFTAR STOCK?],A:A)</f>
        <v>ADA</v>
      </c>
      <c r="R651" s="71" t="str">
        <f>SUBSTITUTE(_xlfn.NUMBERVALUE(Table4[[#This Row],[JUMLAH]],",","."),",",".")</f>
        <v>6</v>
      </c>
      <c r="S651" s="74" t="str">
        <f>INDEX(Table1[SATUAN_CONV],A:A)</f>
        <v>PCS</v>
      </c>
      <c r="T651" s="10" t="str">
        <f>SUBSTITUTE(_xlfn.NUMBERVALUE(Table4[[#This Row],[HARGA]],",","."),",",".")</f>
        <v>15000</v>
      </c>
      <c r="U651" s="12" t="str">
        <f>SUBSTITUTE(Table4[[#This Row],[DISKON]],",",".")</f>
        <v/>
      </c>
      <c r="V651" s="77" t="str">
        <f>SUBSTITUTE(Table4[[#This Row],[DISKON NOTA]],",",".")</f>
        <v/>
      </c>
      <c r="W651" s="78">
        <f>INDEX(Table1[TANGGAL NOTA_H],A:A)</f>
        <v>45534</v>
      </c>
      <c r="X651" s="78">
        <f>IF(INDEX(Table1[TANGGAL GUDANG_H],A:A)="","",INDEX(Table1[TANGGAL GUDANG_H],A:A))</f>
        <v>45533</v>
      </c>
      <c r="Y651" s="78">
        <f>INDEX(Table1[TANGGAL UPDATE_H],A:A)</f>
        <v>45535</v>
      </c>
      <c r="Z651" s="74" t="str">
        <f>INDEX(Table1[KOMENTAR_H],A:A)</f>
        <v/>
      </c>
      <c r="AA651" s="74"/>
      <c r="AB651" s="74">
        <f>IF(Table4[[#This Row],[DISKON]]="",Table4[[#This Row],[HARGA]],Table4[[#This Row],[HARGA]]*Table4[[#This Row],[DISKON]])</f>
        <v>15000</v>
      </c>
      <c r="AC651" s="74">
        <f>Table4[[#This Row],[TATAL DISKON]]*Table4[[#This Row],[JUMLAH]]</f>
        <v>90000</v>
      </c>
      <c r="AD651" s="74" t="str">
        <f>CONCATENATE(Table4[[#This Row],[SALES_C]],Table4[[#This Row],[NOTA TOKO]])</f>
        <v>G3534</v>
      </c>
      <c r="AE651" s="74">
        <f>INDEX(Table1[I],'4'!A:A)</f>
        <v>0</v>
      </c>
      <c r="AF651" s="74" t="e">
        <f>IF(Table4[[#This Row],[Column2]]="","",MATCH(Table4[[#This Row],[Column2]],AM:AM,0))</f>
        <v>#N/A</v>
      </c>
      <c r="AG651" s="74" t="str">
        <f>CONCATENATE(Table4[[#This Row],[TOKO-KOTA]],"_",Table4[[#This Row],[NAMA BARANG]])</f>
        <v>SISWA CEMERLANG-KLATEN_NOTEBOOK SPIRAL A5 8007</v>
      </c>
      <c r="AH651" s="74" t="str">
        <f>CONCATENATE(Table4[[#This Row],[CONCAT_TOKO KOTA + NAMA BARANG]],"_",Table4[[#This Row],[HARGA_C]])</f>
        <v>SISWA CEMERLANG-KLATEN_NOTEBOOK SPIRAL A5 8007_15000</v>
      </c>
      <c r="AI651" s="74"/>
      <c r="AK651" s="9">
        <v>2915</v>
      </c>
      <c r="AL651" s="8" t="s">
        <v>8476</v>
      </c>
      <c r="AM651" t="str">
        <f t="shared" si="10"/>
        <v>H2915</v>
      </c>
      <c r="AN651" t="e">
        <f>IF(Table10[[#This Row],[Column3]]="","",MATCH(Table10[[#This Row],[Column3]],AD:AD,0))</f>
        <v>#N/A</v>
      </c>
    </row>
    <row r="652" spans="1:40" ht="13.5" thickBot="1">
      <c r="A652" s="73">
        <v>733</v>
      </c>
      <c r="C652" s="74">
        <f>ROW()</f>
        <v>652</v>
      </c>
      <c r="D652" s="74">
        <f>INDEX(Table1[ROWID],A:A)</f>
        <v>723</v>
      </c>
      <c r="E652" s="74">
        <f>INDEX(Table1[//DBS],A:A)</f>
        <v>2178</v>
      </c>
      <c r="F652" s="74">
        <f>INDEX(Table1[HARGA_CONV],A:A)</f>
        <v>15000</v>
      </c>
      <c r="G652" s="74" t="str">
        <f>IF(INDEX(Table1[SALES_H],Table4[[#This Row],[ROWID]])=0,"",INDEX(Table1[SALES_H],Table4[[#This Row],[ROWID]]))</f>
        <v>G</v>
      </c>
      <c r="H652" s="74" t="str">
        <f>IF(Table4[[#This Row],[SALES]]="","",INDEX(SALES_DICT[2],MATCH(Table4[[#This Row],[SALES]],SALES_DICT[1],0)))</f>
        <v>G</v>
      </c>
      <c r="I652" s="75" t="str">
        <f>IF(INDEX(Table1[DISKON],A:A)=0,"",INDEX(Table1[DISKON],A:A))</f>
        <v/>
      </c>
      <c r="J652" s="75" t="str">
        <f>IF(INDEX(Table1[DISKON NOTA],A:A)=0,"",INDEX(Table1[DISKON NOTA],A:A))</f>
        <v/>
      </c>
      <c r="K652" s="7">
        <f>INDEX(Table1[ISI_CONV],A:A)</f>
        <v>6</v>
      </c>
      <c r="L652" s="76">
        <f>INDEX(Table1[NOTA TOKO],Table4[[#This Row],[ROWID]])</f>
        <v>3534</v>
      </c>
      <c r="M652" s="74" t="str">
        <f>Table4[[#This Row],[SALES DICT]]</f>
        <v>G</v>
      </c>
      <c r="N652" s="74" t="str">
        <f>INDEX(Table1[TOKO-KOTA_H],A:A)</f>
        <v>SISWA CEMERLANG-KLATEN</v>
      </c>
      <c r="O652" s="74" t="str">
        <f>IF(INDEX(Table1[KODE BARANG],A:A)=0,"",INDEX(Table1[KODE BARANG],A:A))</f>
        <v>NOT-NB116</v>
      </c>
      <c r="P652" s="74" t="str">
        <f>INDEX(Table1[NAMA BARANG],A:A)</f>
        <v>NOTEBOOK SPIRAL A5 LB-2529-22</v>
      </c>
      <c r="Q652" s="74" t="str">
        <f>INDEX(Table1[ADA DI DAFTAR STOCK?],A:A)</f>
        <v>ADA</v>
      </c>
      <c r="R652" s="71" t="str">
        <f>SUBSTITUTE(_xlfn.NUMBERVALUE(Table4[[#This Row],[JUMLAH]],",","."),",",".")</f>
        <v>6</v>
      </c>
      <c r="S652" s="74" t="str">
        <f>INDEX(Table1[SATUAN_CONV],A:A)</f>
        <v>PCS</v>
      </c>
      <c r="T652" s="10" t="str">
        <f>SUBSTITUTE(_xlfn.NUMBERVALUE(Table4[[#This Row],[HARGA]],",","."),",",".")</f>
        <v>15000</v>
      </c>
      <c r="U652" s="12" t="str">
        <f>SUBSTITUTE(Table4[[#This Row],[DISKON]],",",".")</f>
        <v/>
      </c>
      <c r="V652" s="77" t="str">
        <f>SUBSTITUTE(Table4[[#This Row],[DISKON NOTA]],",",".")</f>
        <v/>
      </c>
      <c r="W652" s="78">
        <f>INDEX(Table1[TANGGAL NOTA_H],A:A)</f>
        <v>45534</v>
      </c>
      <c r="X652" s="78">
        <f>IF(INDEX(Table1[TANGGAL GUDANG_H],A:A)="","",INDEX(Table1[TANGGAL GUDANG_H],A:A))</f>
        <v>45533</v>
      </c>
      <c r="Y652" s="78">
        <f>INDEX(Table1[TANGGAL UPDATE_H],A:A)</f>
        <v>45535</v>
      </c>
      <c r="Z652" s="74" t="str">
        <f>INDEX(Table1[KOMENTAR_H],A:A)</f>
        <v/>
      </c>
      <c r="AA652" s="74"/>
      <c r="AB652" s="74">
        <f>IF(Table4[[#This Row],[DISKON]]="",Table4[[#This Row],[HARGA]],Table4[[#This Row],[HARGA]]*Table4[[#This Row],[DISKON]])</f>
        <v>15000</v>
      </c>
      <c r="AC652" s="74">
        <f>Table4[[#This Row],[TATAL DISKON]]*Table4[[#This Row],[JUMLAH]]</f>
        <v>90000</v>
      </c>
      <c r="AD652" s="74" t="str">
        <f>CONCATENATE(Table4[[#This Row],[SALES_C]],Table4[[#This Row],[NOTA TOKO]])</f>
        <v>G3534</v>
      </c>
      <c r="AE652" s="74">
        <f>INDEX(Table1[I],'4'!A:A)</f>
        <v>0</v>
      </c>
      <c r="AF652" s="74" t="e">
        <f>IF(Table4[[#This Row],[Column2]]="","",MATCH(Table4[[#This Row],[Column2]],AM:AM,0))</f>
        <v>#N/A</v>
      </c>
      <c r="AG652" s="74" t="str">
        <f>CONCATENATE(Table4[[#This Row],[TOKO-KOTA]],"_",Table4[[#This Row],[NAMA BARANG]])</f>
        <v>SISWA CEMERLANG-KLATEN_NOTEBOOK SPIRAL A5 LB-2529-22</v>
      </c>
      <c r="AH652" s="74" t="str">
        <f>CONCATENATE(Table4[[#This Row],[CONCAT_TOKO KOTA + NAMA BARANG]],"_",Table4[[#This Row],[HARGA_C]])</f>
        <v>SISWA CEMERLANG-KLATEN_NOTEBOOK SPIRAL A5 LB-2529-22_15000</v>
      </c>
      <c r="AI652" s="74"/>
      <c r="AK652" s="9">
        <v>2915</v>
      </c>
      <c r="AL652" s="8" t="s">
        <v>8476</v>
      </c>
      <c r="AM652" t="str">
        <f t="shared" si="10"/>
        <v>H2915</v>
      </c>
      <c r="AN652" t="e">
        <f>IF(Table10[[#This Row],[Column3]]="","",MATCH(Table10[[#This Row],[Column3]],AD:AD,0))</f>
        <v>#N/A</v>
      </c>
    </row>
    <row r="653" spans="1:40" ht="13.5" thickBot="1">
      <c r="A653" s="73">
        <v>734</v>
      </c>
      <c r="C653" s="74">
        <f>ROW()</f>
        <v>653</v>
      </c>
      <c r="D653" s="74">
        <f>INDEX(Table1[ROWID],A:A)</f>
        <v>723</v>
      </c>
      <c r="E653" s="74">
        <f>INDEX(Table1[//DBS],A:A)</f>
        <v>2177</v>
      </c>
      <c r="F653" s="74">
        <f>INDEX(Table1[HARGA_CONV],A:A)</f>
        <v>9166.6666666666661</v>
      </c>
      <c r="G653" s="74" t="str">
        <f>IF(INDEX(Table1[SALES_H],Table4[[#This Row],[ROWID]])=0,"",INDEX(Table1[SALES_H],Table4[[#This Row],[ROWID]]))</f>
        <v>G</v>
      </c>
      <c r="H653" s="74" t="str">
        <f>IF(Table4[[#This Row],[SALES]]="","",INDEX(SALES_DICT[2],MATCH(Table4[[#This Row],[SALES]],SALES_DICT[1],0)))</f>
        <v>G</v>
      </c>
      <c r="I653" s="75" t="str">
        <f>IF(INDEX(Table1[DISKON],A:A)=0,"",INDEX(Table1[DISKON],A:A))</f>
        <v/>
      </c>
      <c r="J653" s="75" t="str">
        <f>IF(INDEX(Table1[DISKON NOTA],A:A)=0,"",INDEX(Table1[DISKON NOTA],A:A))</f>
        <v/>
      </c>
      <c r="K653" s="7">
        <f>INDEX(Table1[ISI_CONV],A:A)</f>
        <v>12</v>
      </c>
      <c r="L653" s="76">
        <f>INDEX(Table1[NOTA TOKO],Table4[[#This Row],[ROWID]])</f>
        <v>3534</v>
      </c>
      <c r="M653" s="74" t="str">
        <f>Table4[[#This Row],[SALES DICT]]</f>
        <v>G</v>
      </c>
      <c r="N653" s="74" t="str">
        <f>INDEX(Table1[TOKO-KOTA_H],A:A)</f>
        <v>SISWA CEMERLANG-KLATEN</v>
      </c>
      <c r="O653" s="74" t="str">
        <f>IF(INDEX(Table1[KODE BARANG],A:A)=0,"",INDEX(Table1[KODE BARANG],A:A))</f>
        <v>NOT-NB115</v>
      </c>
      <c r="P653" s="74" t="str">
        <f>INDEX(Table1[NAMA BARANG],A:A)</f>
        <v>NOTEBOOK AA0920-3 (0929)</v>
      </c>
      <c r="Q653" s="74" t="str">
        <f>INDEX(Table1[ADA DI DAFTAR STOCK?],A:A)</f>
        <v>ADA</v>
      </c>
      <c r="R653" s="71" t="str">
        <f>SUBSTITUTE(_xlfn.NUMBERVALUE(Table4[[#This Row],[JUMLAH]],",","."),",",".")</f>
        <v>12</v>
      </c>
      <c r="S653" s="74" t="str">
        <f>INDEX(Table1[SATUAN_CONV],A:A)</f>
        <v>PCS</v>
      </c>
      <c r="T653" s="10" t="str">
        <f>SUBSTITUTE(_xlfn.NUMBERVALUE(Table4[[#This Row],[HARGA]],",","."),",",".")</f>
        <v>9166.66666666667</v>
      </c>
      <c r="U653" s="12" t="str">
        <f>SUBSTITUTE(Table4[[#This Row],[DISKON]],",",".")</f>
        <v/>
      </c>
      <c r="V653" s="77" t="str">
        <f>SUBSTITUTE(Table4[[#This Row],[DISKON NOTA]],",",".")</f>
        <v/>
      </c>
      <c r="W653" s="78">
        <f>INDEX(Table1[TANGGAL NOTA_H],A:A)</f>
        <v>45534</v>
      </c>
      <c r="X653" s="78">
        <f>IF(INDEX(Table1[TANGGAL GUDANG_H],A:A)="","",INDEX(Table1[TANGGAL GUDANG_H],A:A))</f>
        <v>45533</v>
      </c>
      <c r="Y653" s="78">
        <f>INDEX(Table1[TANGGAL UPDATE_H],A:A)</f>
        <v>45535</v>
      </c>
      <c r="Z653" s="74" t="str">
        <f>INDEX(Table1[KOMENTAR_H],A:A)</f>
        <v/>
      </c>
      <c r="AA653" s="74"/>
      <c r="AB653" s="74">
        <f>IF(Table4[[#This Row],[DISKON]]="",Table4[[#This Row],[HARGA]],Table4[[#This Row],[HARGA]]*Table4[[#This Row],[DISKON]])</f>
        <v>9166.6666666666661</v>
      </c>
      <c r="AC653" s="74">
        <f>Table4[[#This Row],[TATAL DISKON]]*Table4[[#This Row],[JUMLAH]]</f>
        <v>110000</v>
      </c>
      <c r="AD653" s="74" t="str">
        <f>CONCATENATE(Table4[[#This Row],[SALES_C]],Table4[[#This Row],[NOTA TOKO]])</f>
        <v>G3534</v>
      </c>
      <c r="AE653" s="74">
        <f>INDEX(Table1[I],'4'!A:A)</f>
        <v>0</v>
      </c>
      <c r="AF653" s="74" t="e">
        <f>IF(Table4[[#This Row],[Column2]]="","",MATCH(Table4[[#This Row],[Column2]],AM:AM,0))</f>
        <v>#N/A</v>
      </c>
      <c r="AG653" s="74" t="str">
        <f>CONCATENATE(Table4[[#This Row],[TOKO-KOTA]],"_",Table4[[#This Row],[NAMA BARANG]])</f>
        <v>SISWA CEMERLANG-KLATEN_NOTEBOOK AA0920-3 (0929)</v>
      </c>
      <c r="AH653" s="74" t="str">
        <f>CONCATENATE(Table4[[#This Row],[CONCAT_TOKO KOTA + NAMA BARANG]],"_",Table4[[#This Row],[HARGA_C]])</f>
        <v>SISWA CEMERLANG-KLATEN_NOTEBOOK AA0920-3 (0929)_9166.66666666667</v>
      </c>
      <c r="AI653" s="74"/>
      <c r="AK653" s="9">
        <v>2915</v>
      </c>
      <c r="AL653" s="8" t="s">
        <v>8476</v>
      </c>
      <c r="AM653" t="str">
        <f t="shared" si="10"/>
        <v>H2915</v>
      </c>
      <c r="AN653" t="e">
        <f>IF(Table10[[#This Row],[Column3]]="","",MATCH(Table10[[#This Row],[Column3]],AD:AD,0))</f>
        <v>#N/A</v>
      </c>
    </row>
    <row r="654" spans="1:40" ht="13.5" thickBot="1">
      <c r="A654" s="73">
        <v>735</v>
      </c>
      <c r="C654" s="74">
        <f>ROW()</f>
        <v>654</v>
      </c>
      <c r="D654" s="74">
        <f>INDEX(Table1[ROWID],A:A)</f>
        <v>723</v>
      </c>
      <c r="E654" s="74">
        <f>INDEX(Table1[//DBS],A:A)</f>
        <v>67</v>
      </c>
      <c r="F654" s="74">
        <f>INDEX(Table1[HARGA_CONV],A:A)</f>
        <v>13500</v>
      </c>
      <c r="G654" s="74" t="str">
        <f>IF(INDEX(Table1[SALES_H],Table4[[#This Row],[ROWID]])=0,"",INDEX(Table1[SALES_H],Table4[[#This Row],[ROWID]]))</f>
        <v>G</v>
      </c>
      <c r="H654" s="74" t="str">
        <f>IF(Table4[[#This Row],[SALES]]="","",INDEX(SALES_DICT[2],MATCH(Table4[[#This Row],[SALES]],SALES_DICT[1],0)))</f>
        <v>G</v>
      </c>
      <c r="I654" s="75" t="str">
        <f>IF(INDEX(Table1[DISKON],A:A)=0,"",INDEX(Table1[DISKON],A:A))</f>
        <v/>
      </c>
      <c r="J654" s="75" t="str">
        <f>IF(INDEX(Table1[DISKON NOTA],A:A)=0,"",INDEX(Table1[DISKON NOTA],A:A))</f>
        <v/>
      </c>
      <c r="K654" s="7">
        <f>INDEX(Table1[ISI_CONV],A:A)</f>
        <v>12</v>
      </c>
      <c r="L654" s="76">
        <f>INDEX(Table1[NOTA TOKO],Table4[[#This Row],[ROWID]])</f>
        <v>3534</v>
      </c>
      <c r="M654" s="74" t="str">
        <f>Table4[[#This Row],[SALES DICT]]</f>
        <v>G</v>
      </c>
      <c r="N654" s="74" t="str">
        <f>INDEX(Table1[TOKO-KOTA_H],A:A)</f>
        <v>SISWA CEMERLANG-KLATEN</v>
      </c>
      <c r="O654" s="74" t="str">
        <f>IF(INDEX(Table1[KODE BARANG],A:A)=0,"",INDEX(Table1[KODE BARANG],A:A))</f>
        <v>AGE-NB18</v>
      </c>
      <c r="P654" s="74" t="str">
        <f>INDEX(Table1[NAMA BARANG],A:A)</f>
        <v>AGENDA DIARY D-128</v>
      </c>
      <c r="Q654" s="74" t="str">
        <f>INDEX(Table1[ADA DI DAFTAR STOCK?],A:A)</f>
        <v>ADA</v>
      </c>
      <c r="R654" s="71" t="str">
        <f>SUBSTITUTE(_xlfn.NUMBERVALUE(Table4[[#This Row],[JUMLAH]],",","."),",",".")</f>
        <v>12</v>
      </c>
      <c r="S654" s="74" t="str">
        <f>INDEX(Table1[SATUAN_CONV],A:A)</f>
        <v>PCS</v>
      </c>
      <c r="T654" s="10" t="str">
        <f>SUBSTITUTE(_xlfn.NUMBERVALUE(Table4[[#This Row],[HARGA]],",","."),",",".")</f>
        <v>13500</v>
      </c>
      <c r="U654" s="12" t="str">
        <f>SUBSTITUTE(Table4[[#This Row],[DISKON]],",",".")</f>
        <v/>
      </c>
      <c r="V654" s="77" t="str">
        <f>SUBSTITUTE(Table4[[#This Row],[DISKON NOTA]],",",".")</f>
        <v/>
      </c>
      <c r="W654" s="78">
        <f>INDEX(Table1[TANGGAL NOTA_H],A:A)</f>
        <v>45534</v>
      </c>
      <c r="X654" s="78">
        <f>IF(INDEX(Table1[TANGGAL GUDANG_H],A:A)="","",INDEX(Table1[TANGGAL GUDANG_H],A:A))</f>
        <v>45533</v>
      </c>
      <c r="Y654" s="78">
        <f>INDEX(Table1[TANGGAL UPDATE_H],A:A)</f>
        <v>45535</v>
      </c>
      <c r="Z654" s="74" t="str">
        <f>INDEX(Table1[KOMENTAR_H],A:A)</f>
        <v/>
      </c>
      <c r="AA654" s="74"/>
      <c r="AB654" s="74">
        <f>IF(Table4[[#This Row],[DISKON]]="",Table4[[#This Row],[HARGA]],Table4[[#This Row],[HARGA]]*Table4[[#This Row],[DISKON]])</f>
        <v>13500</v>
      </c>
      <c r="AC654" s="74">
        <f>Table4[[#This Row],[TATAL DISKON]]*Table4[[#This Row],[JUMLAH]]</f>
        <v>162000</v>
      </c>
      <c r="AD654" s="74" t="str">
        <f>CONCATENATE(Table4[[#This Row],[SALES_C]],Table4[[#This Row],[NOTA TOKO]])</f>
        <v>G3534</v>
      </c>
      <c r="AE654" s="74">
        <f>INDEX(Table1[I],'4'!A:A)</f>
        <v>0</v>
      </c>
      <c r="AF654" s="74" t="e">
        <f>IF(Table4[[#This Row],[Column2]]="","",MATCH(Table4[[#This Row],[Column2]],AM:AM,0))</f>
        <v>#N/A</v>
      </c>
      <c r="AG654" s="74" t="str">
        <f>CONCATENATE(Table4[[#This Row],[TOKO-KOTA]],"_",Table4[[#This Row],[NAMA BARANG]])</f>
        <v>SISWA CEMERLANG-KLATEN_AGENDA DIARY D-128</v>
      </c>
      <c r="AH654" s="74" t="str">
        <f>CONCATENATE(Table4[[#This Row],[CONCAT_TOKO KOTA + NAMA BARANG]],"_",Table4[[#This Row],[HARGA_C]])</f>
        <v>SISWA CEMERLANG-KLATEN_AGENDA DIARY D-128_13500</v>
      </c>
      <c r="AI654" s="74"/>
      <c r="AK654" s="9">
        <v>2915</v>
      </c>
      <c r="AL654" s="8" t="s">
        <v>8476</v>
      </c>
      <c r="AM654" t="str">
        <f t="shared" si="10"/>
        <v>H2915</v>
      </c>
      <c r="AN654" t="e">
        <f>IF(Table10[[#This Row],[Column3]]="","",MATCH(Table10[[#This Row],[Column3]],AD:AD,0))</f>
        <v>#N/A</v>
      </c>
    </row>
    <row r="655" spans="1:40" ht="13.5" thickBot="1">
      <c r="A655" s="73">
        <v>736</v>
      </c>
      <c r="C655" s="74">
        <f>ROW()</f>
        <v>655</v>
      </c>
      <c r="D655" s="74">
        <f>INDEX(Table1[ROWID],A:A)</f>
        <v>723</v>
      </c>
      <c r="E655" s="74">
        <f>INDEX(Table1[//DBS],A:A)</f>
        <v>928</v>
      </c>
      <c r="F655" s="74">
        <f>INDEX(Table1[HARGA_CONV],A:A)</f>
        <v>14000</v>
      </c>
      <c r="G655" s="74" t="str">
        <f>IF(INDEX(Table1[SALES_H],Table4[[#This Row],[ROWID]])=0,"",INDEX(Table1[SALES_H],Table4[[#This Row],[ROWID]]))</f>
        <v>G</v>
      </c>
      <c r="H655" s="74" t="str">
        <f>IF(Table4[[#This Row],[SALES]]="","",INDEX(SALES_DICT[2],MATCH(Table4[[#This Row],[SALES]],SALES_DICT[1],0)))</f>
        <v>G</v>
      </c>
      <c r="I655" s="75" t="str">
        <f>IF(INDEX(Table1[DISKON],A:A)=0,"",INDEX(Table1[DISKON],A:A))</f>
        <v/>
      </c>
      <c r="J655" s="75" t="str">
        <f>IF(INDEX(Table1[DISKON NOTA],A:A)=0,"",INDEX(Table1[DISKON NOTA],A:A))</f>
        <v/>
      </c>
      <c r="K655" s="7">
        <f>INDEX(Table1[ISI_CONV],A:A)</f>
        <v>12</v>
      </c>
      <c r="L655" s="76">
        <f>INDEX(Table1[NOTA TOKO],Table4[[#This Row],[ROWID]])</f>
        <v>3534</v>
      </c>
      <c r="M655" s="74" t="str">
        <f>Table4[[#This Row],[SALES DICT]]</f>
        <v>G</v>
      </c>
      <c r="N655" s="74" t="str">
        <f>INDEX(Table1[TOKO-KOTA_H],A:A)</f>
        <v>SISWA CEMERLANG-KLATEN</v>
      </c>
      <c r="O655" s="74" t="str">
        <f>IF(INDEX(Table1[KODE BARANG],A:A)=0,"",INDEX(Table1[KODE BARANG],A:A))</f>
        <v>DIS-EN11</v>
      </c>
      <c r="P655" s="74" t="str">
        <f>INDEX(Table1[NAMA BARANG],A:A)</f>
        <v>DISPENSER BESI ENTER 505</v>
      </c>
      <c r="Q655" s="74" t="str">
        <f>INDEX(Table1[ADA DI DAFTAR STOCK?],A:A)</f>
        <v>ADA</v>
      </c>
      <c r="R655" s="71" t="str">
        <f>SUBSTITUTE(_xlfn.NUMBERVALUE(Table4[[#This Row],[JUMLAH]],",","."),",",".")</f>
        <v>12</v>
      </c>
      <c r="S655" s="74" t="str">
        <f>INDEX(Table1[SATUAN_CONV],A:A)</f>
        <v>PCS</v>
      </c>
      <c r="T655" s="10" t="str">
        <f>SUBSTITUTE(_xlfn.NUMBERVALUE(Table4[[#This Row],[HARGA]],",","."),",",".")</f>
        <v>14000</v>
      </c>
      <c r="U655" s="12" t="str">
        <f>SUBSTITUTE(Table4[[#This Row],[DISKON]],",",".")</f>
        <v/>
      </c>
      <c r="V655" s="77" t="str">
        <f>SUBSTITUTE(Table4[[#This Row],[DISKON NOTA]],",",".")</f>
        <v/>
      </c>
      <c r="W655" s="78">
        <f>INDEX(Table1[TANGGAL NOTA_H],A:A)</f>
        <v>45534</v>
      </c>
      <c r="X655" s="78">
        <f>IF(INDEX(Table1[TANGGAL GUDANG_H],A:A)="","",INDEX(Table1[TANGGAL GUDANG_H],A:A))</f>
        <v>45533</v>
      </c>
      <c r="Y655" s="78">
        <f>INDEX(Table1[TANGGAL UPDATE_H],A:A)</f>
        <v>45535</v>
      </c>
      <c r="Z655" s="74" t="str">
        <f>INDEX(Table1[KOMENTAR_H],A:A)</f>
        <v/>
      </c>
      <c r="AA655" s="74"/>
      <c r="AB655" s="74">
        <f>IF(Table4[[#This Row],[DISKON]]="",Table4[[#This Row],[HARGA]],Table4[[#This Row],[HARGA]]*Table4[[#This Row],[DISKON]])</f>
        <v>14000</v>
      </c>
      <c r="AC655" s="74">
        <f>Table4[[#This Row],[TATAL DISKON]]*Table4[[#This Row],[JUMLAH]]</f>
        <v>168000</v>
      </c>
      <c r="AD655" s="74" t="str">
        <f>CONCATENATE(Table4[[#This Row],[SALES_C]],Table4[[#This Row],[NOTA TOKO]])</f>
        <v>G3534</v>
      </c>
      <c r="AE655" s="74">
        <f>INDEX(Table1[I],'4'!A:A)</f>
        <v>0</v>
      </c>
      <c r="AF655" s="74" t="e">
        <f>IF(Table4[[#This Row],[Column2]]="","",MATCH(Table4[[#This Row],[Column2]],AM:AM,0))</f>
        <v>#N/A</v>
      </c>
      <c r="AG655" s="74" t="str">
        <f>CONCATENATE(Table4[[#This Row],[TOKO-KOTA]],"_",Table4[[#This Row],[NAMA BARANG]])</f>
        <v>SISWA CEMERLANG-KLATEN_DISPENSER BESI ENTER 505</v>
      </c>
      <c r="AH655" s="74" t="str">
        <f>CONCATENATE(Table4[[#This Row],[CONCAT_TOKO KOTA + NAMA BARANG]],"_",Table4[[#This Row],[HARGA_C]])</f>
        <v>SISWA CEMERLANG-KLATEN_DISPENSER BESI ENTER 505_14000</v>
      </c>
      <c r="AI655" s="74"/>
      <c r="AK655" s="9">
        <v>2915</v>
      </c>
      <c r="AL655" s="8" t="s">
        <v>8476</v>
      </c>
      <c r="AM655" t="str">
        <f t="shared" si="10"/>
        <v>H2915</v>
      </c>
      <c r="AN655" t="e">
        <f>IF(Table10[[#This Row],[Column3]]="","",MATCH(Table10[[#This Row],[Column3]],AD:AD,0))</f>
        <v>#N/A</v>
      </c>
    </row>
    <row r="656" spans="1:40" ht="13.5" thickBot="1">
      <c r="A656" s="73">
        <v>737</v>
      </c>
      <c r="C656" s="74">
        <f>ROW()</f>
        <v>656</v>
      </c>
      <c r="D656" s="74">
        <f>INDEX(Table1[ROWID],A:A)</f>
        <v>723</v>
      </c>
      <c r="E656" s="74">
        <f>INDEX(Table1[//DBS],A:A)</f>
        <v>932</v>
      </c>
      <c r="F656" s="74">
        <f>INDEX(Table1[HARGA_CONV],A:A)</f>
        <v>16500</v>
      </c>
      <c r="G656" s="74" t="str">
        <f>IF(INDEX(Table1[SALES_H],Table4[[#This Row],[ROWID]])=0,"",INDEX(Table1[SALES_H],Table4[[#This Row],[ROWID]]))</f>
        <v>G</v>
      </c>
      <c r="H656" s="74" t="str">
        <f>IF(Table4[[#This Row],[SALES]]="","",INDEX(SALES_DICT[2],MATCH(Table4[[#This Row],[SALES]],SALES_DICT[1],0)))</f>
        <v>G</v>
      </c>
      <c r="I656" s="75" t="str">
        <f>IF(INDEX(Table1[DISKON],A:A)=0,"",INDEX(Table1[DISKON],A:A))</f>
        <v/>
      </c>
      <c r="J656" s="75" t="str">
        <f>IF(INDEX(Table1[DISKON NOTA],A:A)=0,"",INDEX(Table1[DISKON NOTA],A:A))</f>
        <v/>
      </c>
      <c r="K656" s="7">
        <f>INDEX(Table1[ISI_CONV],A:A)</f>
        <v>3</v>
      </c>
      <c r="L656" s="76">
        <f>INDEX(Table1[NOTA TOKO],Table4[[#This Row],[ROWID]])</f>
        <v>3534</v>
      </c>
      <c r="M656" s="74" t="str">
        <f>Table4[[#This Row],[SALES DICT]]</f>
        <v>G</v>
      </c>
      <c r="N656" s="74" t="str">
        <f>INDEX(Table1[TOKO-KOTA_H],A:A)</f>
        <v>SISWA CEMERLANG-KLATEN</v>
      </c>
      <c r="O656" s="74" t="str">
        <f>IF(INDEX(Table1[KODE BARANG],A:A)=0,"",INDEX(Table1[KODE BARANG],A:A))</f>
        <v>DIS-MC15</v>
      </c>
      <c r="P656" s="74" t="str">
        <f>INDEX(Table1[NAMA BARANG],A:A)</f>
        <v>DISPENSER MICROTOP M 800</v>
      </c>
      <c r="Q656" s="74" t="str">
        <f>INDEX(Table1[ADA DI DAFTAR STOCK?],A:A)</f>
        <v>ADA</v>
      </c>
      <c r="R656" s="71" t="str">
        <f>SUBSTITUTE(_xlfn.NUMBERVALUE(Table4[[#This Row],[JUMLAH]],",","."),",",".")</f>
        <v>3</v>
      </c>
      <c r="S656" s="74" t="str">
        <f>INDEX(Table1[SATUAN_CONV],A:A)</f>
        <v>PCS</v>
      </c>
      <c r="T656" s="10" t="str">
        <f>SUBSTITUTE(_xlfn.NUMBERVALUE(Table4[[#This Row],[HARGA]],",","."),",",".")</f>
        <v>16500</v>
      </c>
      <c r="U656" s="12" t="str">
        <f>SUBSTITUTE(Table4[[#This Row],[DISKON]],",",".")</f>
        <v/>
      </c>
      <c r="V656" s="77" t="str">
        <f>SUBSTITUTE(Table4[[#This Row],[DISKON NOTA]],",",".")</f>
        <v/>
      </c>
      <c r="W656" s="78">
        <f>INDEX(Table1[TANGGAL NOTA_H],A:A)</f>
        <v>45534</v>
      </c>
      <c r="X656" s="78">
        <f>IF(INDEX(Table1[TANGGAL GUDANG_H],A:A)="","",INDEX(Table1[TANGGAL GUDANG_H],A:A))</f>
        <v>45533</v>
      </c>
      <c r="Y656" s="78">
        <f>INDEX(Table1[TANGGAL UPDATE_H],A:A)</f>
        <v>45535</v>
      </c>
      <c r="Z656" s="74" t="str">
        <f>INDEX(Table1[KOMENTAR_H],A:A)</f>
        <v/>
      </c>
      <c r="AA656" s="74"/>
      <c r="AB656" s="74">
        <f>IF(Table4[[#This Row],[DISKON]]="",Table4[[#This Row],[HARGA]],Table4[[#This Row],[HARGA]]*Table4[[#This Row],[DISKON]])</f>
        <v>16500</v>
      </c>
      <c r="AC656" s="74">
        <f>Table4[[#This Row],[TATAL DISKON]]*Table4[[#This Row],[JUMLAH]]</f>
        <v>49500</v>
      </c>
      <c r="AD656" s="74" t="str">
        <f>CONCATENATE(Table4[[#This Row],[SALES_C]],Table4[[#This Row],[NOTA TOKO]])</f>
        <v>G3534</v>
      </c>
      <c r="AE656" s="74">
        <f>INDEX(Table1[I],'4'!A:A)</f>
        <v>0</v>
      </c>
      <c r="AF656" s="74" t="e">
        <f>IF(Table4[[#This Row],[Column2]]="","",MATCH(Table4[[#This Row],[Column2]],AM:AM,0))</f>
        <v>#N/A</v>
      </c>
      <c r="AG656" s="74" t="str">
        <f>CONCATENATE(Table4[[#This Row],[TOKO-KOTA]],"_",Table4[[#This Row],[NAMA BARANG]])</f>
        <v>SISWA CEMERLANG-KLATEN_DISPENSER MICROTOP M 800</v>
      </c>
      <c r="AH656" s="74" t="str">
        <f>CONCATENATE(Table4[[#This Row],[CONCAT_TOKO KOTA + NAMA BARANG]],"_",Table4[[#This Row],[HARGA_C]])</f>
        <v>SISWA CEMERLANG-KLATEN_DISPENSER MICROTOP M 800_16500</v>
      </c>
      <c r="AI656" s="74"/>
      <c r="AK656" s="9">
        <v>2915</v>
      </c>
      <c r="AL656" s="8" t="s">
        <v>8476</v>
      </c>
      <c r="AM656" t="str">
        <f t="shared" si="10"/>
        <v>H2915</v>
      </c>
      <c r="AN656" t="e">
        <f>IF(Table10[[#This Row],[Column3]]="","",MATCH(Table10[[#This Row],[Column3]],AD:AD,0))</f>
        <v>#N/A</v>
      </c>
    </row>
    <row r="657" spans="1:40" ht="13.5" thickBot="1">
      <c r="A657" s="73">
        <v>738</v>
      </c>
      <c r="C657" s="74">
        <f>ROW()</f>
        <v>657</v>
      </c>
      <c r="D657" s="74">
        <f>INDEX(Table1[ROWID],A:A)</f>
        <v>723</v>
      </c>
      <c r="E657" s="74">
        <f>INDEX(Table1[//DBS],A:A)</f>
        <v>2494</v>
      </c>
      <c r="F657" s="74">
        <f>INDEX(Table1[HARGA_CONV],A:A)</f>
        <v>24000</v>
      </c>
      <c r="G657" s="74" t="str">
        <f>IF(INDEX(Table1[SALES_H],Table4[[#This Row],[ROWID]])=0,"",INDEX(Table1[SALES_H],Table4[[#This Row],[ROWID]]))</f>
        <v>G</v>
      </c>
      <c r="H657" s="74" t="str">
        <f>IF(Table4[[#This Row],[SALES]]="","",INDEX(SALES_DICT[2],MATCH(Table4[[#This Row],[SALES]],SALES_DICT[1],0)))</f>
        <v>G</v>
      </c>
      <c r="I657" s="75" t="str">
        <f>IF(INDEX(Table1[DISKON],A:A)=0,"",INDEX(Table1[DISKON],A:A))</f>
        <v/>
      </c>
      <c r="J657" s="75" t="str">
        <f>IF(INDEX(Table1[DISKON NOTA],A:A)=0,"",INDEX(Table1[DISKON NOTA],A:A))</f>
        <v/>
      </c>
      <c r="K657" s="7">
        <f>INDEX(Table1[ISI_CONV],A:A)</f>
        <v>12</v>
      </c>
      <c r="L657" s="76">
        <f>INDEX(Table1[NOTA TOKO],Table4[[#This Row],[ROWID]])</f>
        <v>3534</v>
      </c>
      <c r="M657" s="74" t="str">
        <f>Table4[[#This Row],[SALES DICT]]</f>
        <v>G</v>
      </c>
      <c r="N657" s="74" t="str">
        <f>INDEX(Table1[TOKO-KOTA_H],A:A)</f>
        <v>SISWA CEMERLANG-KLATEN</v>
      </c>
      <c r="O657" s="74" t="str">
        <f>IF(INDEX(Table1[KODE BARANG],A:A)=0,"",INDEX(Table1[KODE BARANG],A:A))</f>
        <v>PCA-IM251</v>
      </c>
      <c r="P657" s="74" t="str">
        <f>INDEX(Table1[NAMA BARANG],A:A)</f>
        <v>PC KODE 3 SUSUN 3D KK-2401</v>
      </c>
      <c r="Q657" s="74" t="str">
        <f>INDEX(Table1[ADA DI DAFTAR STOCK?],A:A)</f>
        <v>ADA</v>
      </c>
      <c r="R657" s="71" t="str">
        <f>SUBSTITUTE(_xlfn.NUMBERVALUE(Table4[[#This Row],[JUMLAH]],",","."),",",".")</f>
        <v>12</v>
      </c>
      <c r="S657" s="74" t="str">
        <f>INDEX(Table1[SATUAN_CONV],A:A)</f>
        <v>PCS</v>
      </c>
      <c r="T657" s="10" t="str">
        <f>SUBSTITUTE(_xlfn.NUMBERVALUE(Table4[[#This Row],[HARGA]],",","."),",",".")</f>
        <v>24000</v>
      </c>
      <c r="U657" s="12" t="str">
        <f>SUBSTITUTE(Table4[[#This Row],[DISKON]],",",".")</f>
        <v/>
      </c>
      <c r="V657" s="77" t="str">
        <f>SUBSTITUTE(Table4[[#This Row],[DISKON NOTA]],",",".")</f>
        <v/>
      </c>
      <c r="W657" s="78">
        <f>INDEX(Table1[TANGGAL NOTA_H],A:A)</f>
        <v>45534</v>
      </c>
      <c r="X657" s="78">
        <f>IF(INDEX(Table1[TANGGAL GUDANG_H],A:A)="","",INDEX(Table1[TANGGAL GUDANG_H],A:A))</f>
        <v>45533</v>
      </c>
      <c r="Y657" s="78">
        <f>INDEX(Table1[TANGGAL UPDATE_H],A:A)</f>
        <v>45535</v>
      </c>
      <c r="Z657" s="74" t="str">
        <f>INDEX(Table1[KOMENTAR_H],A:A)</f>
        <v/>
      </c>
      <c r="AA657" s="74"/>
      <c r="AB657" s="74">
        <f>IF(Table4[[#This Row],[DISKON]]="",Table4[[#This Row],[HARGA]],Table4[[#This Row],[HARGA]]*Table4[[#This Row],[DISKON]])</f>
        <v>24000</v>
      </c>
      <c r="AC657" s="74">
        <f>Table4[[#This Row],[TATAL DISKON]]*Table4[[#This Row],[JUMLAH]]</f>
        <v>288000</v>
      </c>
      <c r="AD657" s="74" t="str">
        <f>CONCATENATE(Table4[[#This Row],[SALES_C]],Table4[[#This Row],[NOTA TOKO]])</f>
        <v>G3534</v>
      </c>
      <c r="AE657" s="74">
        <f>INDEX(Table1[I],'4'!A:A)</f>
        <v>0</v>
      </c>
      <c r="AF657" s="74" t="e">
        <f>IF(Table4[[#This Row],[Column2]]="","",MATCH(Table4[[#This Row],[Column2]],AM:AM,0))</f>
        <v>#N/A</v>
      </c>
      <c r="AG657" s="74" t="str">
        <f>CONCATENATE(Table4[[#This Row],[TOKO-KOTA]],"_",Table4[[#This Row],[NAMA BARANG]])</f>
        <v>SISWA CEMERLANG-KLATEN_PC KODE 3 SUSUN 3D KK-2401</v>
      </c>
      <c r="AH657" s="74" t="str">
        <f>CONCATENATE(Table4[[#This Row],[CONCAT_TOKO KOTA + NAMA BARANG]],"_",Table4[[#This Row],[HARGA_C]])</f>
        <v>SISWA CEMERLANG-KLATEN_PC KODE 3 SUSUN 3D KK-2401_24000</v>
      </c>
      <c r="AI657" s="74"/>
      <c r="AK657" s="9">
        <v>2915</v>
      </c>
      <c r="AL657" s="8" t="s">
        <v>8476</v>
      </c>
      <c r="AM657" t="str">
        <f t="shared" si="10"/>
        <v>H2915</v>
      </c>
      <c r="AN657" t="e">
        <f>IF(Table10[[#This Row],[Column3]]="","",MATCH(Table10[[#This Row],[Column3]],AD:AD,0))</f>
        <v>#N/A</v>
      </c>
    </row>
    <row r="658" spans="1:40" ht="13.5" thickBot="1">
      <c r="A658" s="73">
        <v>740</v>
      </c>
      <c r="C658" s="74">
        <f>ROW()</f>
        <v>658</v>
      </c>
      <c r="D658" s="74">
        <f>INDEX(Table1[ROWID],A:A)</f>
        <v>740</v>
      </c>
      <c r="E658" s="74">
        <f>INDEX(Table1[//DBS],A:A)</f>
        <v>1458</v>
      </c>
      <c r="F658" s="74">
        <f>INDEX(Table1[HARGA_CONV],A:A)</f>
        <v>24000</v>
      </c>
      <c r="G658" s="74" t="str">
        <f>IF(INDEX(Table1[SALES_H],Table4[[#This Row],[ROWID]])=0,"",INDEX(Table1[SALES_H],Table4[[#This Row],[ROWID]]))</f>
        <v>G</v>
      </c>
      <c r="H658" s="74" t="str">
        <f>IF(Table4[[#This Row],[SALES]]="","",INDEX(SALES_DICT[2],MATCH(Table4[[#This Row],[SALES]],SALES_DICT[1],0)))</f>
        <v>G</v>
      </c>
      <c r="I658" s="75" t="str">
        <f>IF(INDEX(Table1[DISKON],A:A)=0,"",INDEX(Table1[DISKON],A:A))</f>
        <v/>
      </c>
      <c r="J658" s="75" t="str">
        <f>IF(INDEX(Table1[DISKON NOTA],A:A)=0,"",INDEX(Table1[DISKON NOTA],A:A))</f>
        <v/>
      </c>
      <c r="K658" s="7">
        <f>INDEX(Table1[ISI_CONV],A:A)</f>
        <v>3</v>
      </c>
      <c r="L658" s="76">
        <f>INDEX(Table1[NOTA TOKO],Table4[[#This Row],[ROWID]])</f>
        <v>3535</v>
      </c>
      <c r="M658" s="74" t="str">
        <f>Table4[[#This Row],[SALES DICT]]</f>
        <v>G</v>
      </c>
      <c r="N658" s="74" t="str">
        <f>INDEX(Table1[TOKO-KOTA_H],A:A)</f>
        <v>SISWA CEMERLANG-KLATEN</v>
      </c>
      <c r="O658" s="74" t="str">
        <f>IF(INDEX(Table1[KODE BARANG],A:A)=0,"",INDEX(Table1[KODE BARANG],A:A))</f>
        <v>KEY-IM2</v>
      </c>
      <c r="P658" s="74" t="str">
        <f>INDEX(Table1[NAMA BARANG],A:A)</f>
        <v>KEY RING K-30 (1 BOX=31 PCS)</v>
      </c>
      <c r="Q658" s="74" t="str">
        <f>INDEX(Table1[ADA DI DAFTAR STOCK?],A:A)</f>
        <v>ADA</v>
      </c>
      <c r="R658" s="71" t="str">
        <f>SUBSTITUTE(_xlfn.NUMBERVALUE(Table4[[#This Row],[JUMLAH]],",","."),",",".")</f>
        <v>3</v>
      </c>
      <c r="S658" s="74" t="str">
        <f>INDEX(Table1[SATUAN_CONV],A:A)</f>
        <v>BOX</v>
      </c>
      <c r="T658" s="10" t="str">
        <f>SUBSTITUTE(_xlfn.NUMBERVALUE(Table4[[#This Row],[HARGA]],",","."),",",".")</f>
        <v>24000</v>
      </c>
      <c r="U658" s="12" t="str">
        <f>SUBSTITUTE(Table4[[#This Row],[DISKON]],",",".")</f>
        <v/>
      </c>
      <c r="V658" s="77" t="str">
        <f>SUBSTITUTE(Table4[[#This Row],[DISKON NOTA]],",",".")</f>
        <v/>
      </c>
      <c r="W658" s="78">
        <f>INDEX(Table1[TANGGAL NOTA_H],A:A)</f>
        <v>45534</v>
      </c>
      <c r="X658" s="78">
        <f>IF(INDEX(Table1[TANGGAL GUDANG_H],A:A)="","",INDEX(Table1[TANGGAL GUDANG_H],A:A))</f>
        <v>45533</v>
      </c>
      <c r="Y658" s="78">
        <f>INDEX(Table1[TANGGAL UPDATE_H],A:A)</f>
        <v>45535</v>
      </c>
      <c r="Z658" s="74" t="str">
        <f>INDEX(Table1[KOMENTAR_H],A:A)</f>
        <v/>
      </c>
      <c r="AA658" s="74"/>
      <c r="AB658" s="74">
        <f>IF(Table4[[#This Row],[DISKON]]="",Table4[[#This Row],[HARGA]],Table4[[#This Row],[HARGA]]*Table4[[#This Row],[DISKON]])</f>
        <v>24000</v>
      </c>
      <c r="AC658" s="74">
        <f>Table4[[#This Row],[TATAL DISKON]]*Table4[[#This Row],[JUMLAH]]</f>
        <v>72000</v>
      </c>
      <c r="AD658" s="74" t="str">
        <f>CONCATENATE(Table4[[#This Row],[SALES_C]],Table4[[#This Row],[NOTA TOKO]])</f>
        <v>G3535</v>
      </c>
      <c r="AE658" s="74">
        <f>INDEX(Table1[I],'4'!A:A)</f>
        <v>0</v>
      </c>
      <c r="AF658" s="74" t="e">
        <f>IF(Table4[[#This Row],[Column2]]="","",MATCH(Table4[[#This Row],[Column2]],AM:AM,0))</f>
        <v>#N/A</v>
      </c>
      <c r="AG658" s="74" t="str">
        <f>CONCATENATE(Table4[[#This Row],[TOKO-KOTA]],"_",Table4[[#This Row],[NAMA BARANG]])</f>
        <v>SISWA CEMERLANG-KLATEN_KEY RING K-30 (1 BOX=31 PCS)</v>
      </c>
      <c r="AH658" s="74" t="str">
        <f>CONCATENATE(Table4[[#This Row],[CONCAT_TOKO KOTA + NAMA BARANG]],"_",Table4[[#This Row],[HARGA_C]])</f>
        <v>SISWA CEMERLANG-KLATEN_KEY RING K-30 (1 BOX=31 PCS)_24000</v>
      </c>
      <c r="AI658" s="74"/>
      <c r="AK658" s="9">
        <v>2915</v>
      </c>
      <c r="AL658" s="8" t="s">
        <v>8476</v>
      </c>
      <c r="AM658" t="str">
        <f t="shared" si="10"/>
        <v>H2915</v>
      </c>
      <c r="AN658" t="e">
        <f>IF(Table10[[#This Row],[Column3]]="","",MATCH(Table10[[#This Row],[Column3]],AD:AD,0))</f>
        <v>#N/A</v>
      </c>
    </row>
    <row r="659" spans="1:40" ht="13.5" thickBot="1">
      <c r="A659" s="73">
        <v>741</v>
      </c>
      <c r="C659" s="74">
        <f>ROW()</f>
        <v>659</v>
      </c>
      <c r="D659" s="74">
        <f>INDEX(Table1[ROWID],A:A)</f>
        <v>740</v>
      </c>
      <c r="E659" s="74">
        <f>INDEX(Table1[//DBS],A:A)</f>
        <v>1461</v>
      </c>
      <c r="F659" s="74">
        <f>INDEX(Table1[HARGA_CONV],A:A)</f>
        <v>7500</v>
      </c>
      <c r="G659" s="74" t="str">
        <f>IF(INDEX(Table1[SALES_H],Table4[[#This Row],[ROWID]])=0,"",INDEX(Table1[SALES_H],Table4[[#This Row],[ROWID]]))</f>
        <v>G</v>
      </c>
      <c r="H659" s="74" t="str">
        <f>IF(Table4[[#This Row],[SALES]]="","",INDEX(SALES_DICT[2],MATCH(Table4[[#This Row],[SALES]],SALES_DICT[1],0)))</f>
        <v>G</v>
      </c>
      <c r="I659" s="75" t="str">
        <f>IF(INDEX(Table1[DISKON],A:A)=0,"",INDEX(Table1[DISKON],A:A))</f>
        <v/>
      </c>
      <c r="J659" s="75" t="str">
        <f>IF(INDEX(Table1[DISKON NOTA],A:A)=0,"",INDEX(Table1[DISKON NOTA],A:A))</f>
        <v/>
      </c>
      <c r="K659" s="7">
        <f>INDEX(Table1[ISI_CONV],A:A)</f>
        <v>144</v>
      </c>
      <c r="L659" s="76">
        <f>INDEX(Table1[NOTA TOKO],Table4[[#This Row],[ROWID]])</f>
        <v>3535</v>
      </c>
      <c r="M659" s="74" t="str">
        <f>Table4[[#This Row],[SALES DICT]]</f>
        <v>G</v>
      </c>
      <c r="N659" s="74" t="str">
        <f>INDEX(Table1[TOKO-KOTA_H],A:A)</f>
        <v>SISWA CEMERLANG-KLATEN</v>
      </c>
      <c r="O659" s="74" t="str">
        <f>IF(INDEX(Table1[KODE BARANG],A:A)=0,"",INDEX(Table1[KODE BARANG],A:A))</f>
        <v>KRE-NB1</v>
      </c>
      <c r="P659" s="74" t="str">
        <f>INDEX(Table1[NAMA BARANG],A:A)</f>
        <v>KERTAS KREP POTONGAN JERSY KECIL</v>
      </c>
      <c r="Q659" s="74" t="str">
        <f>INDEX(Table1[ADA DI DAFTAR STOCK?],A:A)</f>
        <v>ADA</v>
      </c>
      <c r="R659" s="71" t="str">
        <f>SUBSTITUTE(_xlfn.NUMBERVALUE(Table4[[#This Row],[JUMLAH]],",","."),",",".")</f>
        <v>144</v>
      </c>
      <c r="S659" s="74" t="str">
        <f>INDEX(Table1[SATUAN_CONV],A:A)</f>
        <v>PAK</v>
      </c>
      <c r="T659" s="10" t="str">
        <f>SUBSTITUTE(_xlfn.NUMBERVALUE(Table4[[#This Row],[HARGA]],",","."),",",".")</f>
        <v>7500</v>
      </c>
      <c r="U659" s="12" t="str">
        <f>SUBSTITUTE(Table4[[#This Row],[DISKON]],",",".")</f>
        <v/>
      </c>
      <c r="V659" s="77" t="str">
        <f>SUBSTITUTE(Table4[[#This Row],[DISKON NOTA]],",",".")</f>
        <v/>
      </c>
      <c r="W659" s="78">
        <f>INDEX(Table1[TANGGAL NOTA_H],A:A)</f>
        <v>45534</v>
      </c>
      <c r="X659" s="78">
        <f>IF(INDEX(Table1[TANGGAL GUDANG_H],A:A)="","",INDEX(Table1[TANGGAL GUDANG_H],A:A))</f>
        <v>45533</v>
      </c>
      <c r="Y659" s="78">
        <f>INDEX(Table1[TANGGAL UPDATE_H],A:A)</f>
        <v>45535</v>
      </c>
      <c r="Z659" s="74" t="str">
        <f>INDEX(Table1[KOMENTAR_H],A:A)</f>
        <v/>
      </c>
      <c r="AA659" s="74"/>
      <c r="AB659" s="74">
        <f>IF(Table4[[#This Row],[DISKON]]="",Table4[[#This Row],[HARGA]],Table4[[#This Row],[HARGA]]*Table4[[#This Row],[DISKON]])</f>
        <v>7500</v>
      </c>
      <c r="AC659" s="74">
        <f>Table4[[#This Row],[TATAL DISKON]]*Table4[[#This Row],[JUMLAH]]</f>
        <v>1080000</v>
      </c>
      <c r="AD659" s="74" t="str">
        <f>CONCATENATE(Table4[[#This Row],[SALES_C]],Table4[[#This Row],[NOTA TOKO]])</f>
        <v>G3535</v>
      </c>
      <c r="AE659" s="74">
        <f>INDEX(Table1[I],'4'!A:A)</f>
        <v>0</v>
      </c>
      <c r="AF659" s="74" t="e">
        <f>IF(Table4[[#This Row],[Column2]]="","",MATCH(Table4[[#This Row],[Column2]],AM:AM,0))</f>
        <v>#N/A</v>
      </c>
      <c r="AG659" s="74" t="str">
        <f>CONCATENATE(Table4[[#This Row],[TOKO-KOTA]],"_",Table4[[#This Row],[NAMA BARANG]])</f>
        <v>SISWA CEMERLANG-KLATEN_KERTAS KREP POTONGAN JERSY KECIL</v>
      </c>
      <c r="AH659" s="74" t="str">
        <f>CONCATENATE(Table4[[#This Row],[CONCAT_TOKO KOTA + NAMA BARANG]],"_",Table4[[#This Row],[HARGA_C]])</f>
        <v>SISWA CEMERLANG-KLATEN_KERTAS KREP POTONGAN JERSY KECIL_7500</v>
      </c>
      <c r="AI659" s="74"/>
      <c r="AK659" s="9">
        <v>2915</v>
      </c>
      <c r="AL659" s="8" t="s">
        <v>8476</v>
      </c>
      <c r="AM659" t="str">
        <f t="shared" si="10"/>
        <v>H2915</v>
      </c>
      <c r="AN659" t="e">
        <f>IF(Table10[[#This Row],[Column3]]="","",MATCH(Table10[[#This Row],[Column3]],AD:AD,0))</f>
        <v>#N/A</v>
      </c>
    </row>
    <row r="660" spans="1:40" ht="13.5" thickBot="1">
      <c r="A660" s="73">
        <v>742</v>
      </c>
      <c r="C660" s="74">
        <f>ROW()</f>
        <v>660</v>
      </c>
      <c r="D660" s="74">
        <f>INDEX(Table1[ROWID],A:A)</f>
        <v>740</v>
      </c>
      <c r="E660" s="74" t="str">
        <f>INDEX(Table1[//DBS],A:A)</f>
        <v/>
      </c>
      <c r="F660" s="74">
        <f>INDEX(Table1[HARGA_CONV],A:A)</f>
        <v>95000</v>
      </c>
      <c r="G660" s="74" t="str">
        <f>IF(INDEX(Table1[SALES_H],Table4[[#This Row],[ROWID]])=0,"",INDEX(Table1[SALES_H],Table4[[#This Row],[ROWID]]))</f>
        <v>G</v>
      </c>
      <c r="H660" s="74" t="str">
        <f>IF(Table4[[#This Row],[SALES]]="","",INDEX(SALES_DICT[2],MATCH(Table4[[#This Row],[SALES]],SALES_DICT[1],0)))</f>
        <v>G</v>
      </c>
      <c r="I660" s="75" t="str">
        <f>IF(INDEX(Table1[DISKON],A:A)=0,"",INDEX(Table1[DISKON],A:A))</f>
        <v/>
      </c>
      <c r="J660" s="75" t="str">
        <f>IF(INDEX(Table1[DISKON NOTA],A:A)=0,"",INDEX(Table1[DISKON NOTA],A:A))</f>
        <v/>
      </c>
      <c r="K660" s="7">
        <f>INDEX(Table1[ISI_CONV],A:A)</f>
        <v>1</v>
      </c>
      <c r="L660" s="76">
        <f>INDEX(Table1[NOTA TOKO],Table4[[#This Row],[ROWID]])</f>
        <v>3535</v>
      </c>
      <c r="M660" s="74" t="str">
        <f>Table4[[#This Row],[SALES DICT]]</f>
        <v>G</v>
      </c>
      <c r="N660" s="74" t="str">
        <f>INDEX(Table1[TOKO-KOTA_H],A:A)</f>
        <v>SISWA CEMERLANG-KLATEN</v>
      </c>
      <c r="O660" s="74" t="str">
        <f>IF(INDEX(Table1[KODE BARANG],A:A)=0,"",INDEX(Table1[KODE BARANG],A:A))</f>
        <v/>
      </c>
      <c r="P660" s="74" t="str">
        <f>INDEX(Table1[NAMA BARANG],A:A)</f>
        <v>PIANIKA LOVELY HITAM</v>
      </c>
      <c r="Q660" s="74" t="str">
        <f>INDEX(Table1[ADA DI DAFTAR STOCK?],A:A)</f>
        <v>TIDAK ADA</v>
      </c>
      <c r="R660" s="71" t="str">
        <f>SUBSTITUTE(_xlfn.NUMBERVALUE(Table4[[#This Row],[JUMLAH]],",","."),",",".")</f>
        <v>1</v>
      </c>
      <c r="S660" s="74" t="str">
        <f>INDEX(Table1[SATUAN_CONV],A:A)</f>
        <v>PCS</v>
      </c>
      <c r="T660" s="10" t="str">
        <f>SUBSTITUTE(_xlfn.NUMBERVALUE(Table4[[#This Row],[HARGA]],",","."),",",".")</f>
        <v>95000</v>
      </c>
      <c r="U660" s="12" t="str">
        <f>SUBSTITUTE(Table4[[#This Row],[DISKON]],",",".")</f>
        <v/>
      </c>
      <c r="V660" s="77" t="str">
        <f>SUBSTITUTE(Table4[[#This Row],[DISKON NOTA]],",",".")</f>
        <v/>
      </c>
      <c r="W660" s="78">
        <f>INDEX(Table1[TANGGAL NOTA_H],A:A)</f>
        <v>45534</v>
      </c>
      <c r="X660" s="78">
        <f>IF(INDEX(Table1[TANGGAL GUDANG_H],A:A)="","",INDEX(Table1[TANGGAL GUDANG_H],A:A))</f>
        <v>45533</v>
      </c>
      <c r="Y660" s="78">
        <f>INDEX(Table1[TANGGAL UPDATE_H],A:A)</f>
        <v>45535</v>
      </c>
      <c r="Z660" s="74" t="str">
        <f>INDEX(Table1[KOMENTAR_H],A:A)</f>
        <v/>
      </c>
      <c r="AA660" s="74"/>
      <c r="AB660" s="74">
        <f>IF(Table4[[#This Row],[DISKON]]="",Table4[[#This Row],[HARGA]],Table4[[#This Row],[HARGA]]*Table4[[#This Row],[DISKON]])</f>
        <v>95000</v>
      </c>
      <c r="AC660" s="74">
        <f>Table4[[#This Row],[TATAL DISKON]]*Table4[[#This Row],[JUMLAH]]</f>
        <v>95000</v>
      </c>
      <c r="AD660" s="74" t="str">
        <f>CONCATENATE(Table4[[#This Row],[SALES_C]],Table4[[#This Row],[NOTA TOKO]])</f>
        <v>G3535</v>
      </c>
      <c r="AE660" s="74">
        <f>INDEX(Table1[I],'4'!A:A)</f>
        <v>0</v>
      </c>
      <c r="AF660" s="74" t="e">
        <f>IF(Table4[[#This Row],[Column2]]="","",MATCH(Table4[[#This Row],[Column2]],AM:AM,0))</f>
        <v>#N/A</v>
      </c>
      <c r="AG660" s="74" t="str">
        <f>CONCATENATE(Table4[[#This Row],[TOKO-KOTA]],"_",Table4[[#This Row],[NAMA BARANG]])</f>
        <v>SISWA CEMERLANG-KLATEN_PIANIKA LOVELY HITAM</v>
      </c>
      <c r="AH660" s="74" t="str">
        <f>CONCATENATE(Table4[[#This Row],[CONCAT_TOKO KOTA + NAMA BARANG]],"_",Table4[[#This Row],[HARGA_C]])</f>
        <v>SISWA CEMERLANG-KLATEN_PIANIKA LOVELY HITAM_95000</v>
      </c>
      <c r="AI660" s="74"/>
      <c r="AK660" s="9">
        <v>2915</v>
      </c>
      <c r="AL660" s="8" t="s">
        <v>8476</v>
      </c>
      <c r="AM660" t="str">
        <f t="shared" si="10"/>
        <v>H2915</v>
      </c>
      <c r="AN660" t="e">
        <f>IF(Table10[[#This Row],[Column3]]="","",MATCH(Table10[[#This Row],[Column3]],AD:AD,0))</f>
        <v>#N/A</v>
      </c>
    </row>
    <row r="661" spans="1:40" ht="13.5" thickBot="1">
      <c r="A661" s="73">
        <v>743</v>
      </c>
      <c r="C661" s="74">
        <f>ROW()</f>
        <v>661</v>
      </c>
      <c r="D661" s="74">
        <f>INDEX(Table1[ROWID],A:A)</f>
        <v>740</v>
      </c>
      <c r="E661" s="74" t="str">
        <f>INDEX(Table1[//DBS],A:A)</f>
        <v/>
      </c>
      <c r="F661" s="74">
        <f>INDEX(Table1[HARGA_CONV],A:A)</f>
        <v>95000</v>
      </c>
      <c r="G661" s="74" t="str">
        <f>IF(INDEX(Table1[SALES_H],Table4[[#This Row],[ROWID]])=0,"",INDEX(Table1[SALES_H],Table4[[#This Row],[ROWID]]))</f>
        <v>G</v>
      </c>
      <c r="H661" s="74" t="str">
        <f>IF(Table4[[#This Row],[SALES]]="","",INDEX(SALES_DICT[2],MATCH(Table4[[#This Row],[SALES]],SALES_DICT[1],0)))</f>
        <v>G</v>
      </c>
      <c r="I661" s="75" t="str">
        <f>IF(INDEX(Table1[DISKON],A:A)=0,"",INDEX(Table1[DISKON],A:A))</f>
        <v/>
      </c>
      <c r="J661" s="75" t="str">
        <f>IF(INDEX(Table1[DISKON NOTA],A:A)=0,"",INDEX(Table1[DISKON NOTA],A:A))</f>
        <v/>
      </c>
      <c r="K661" s="7">
        <f>INDEX(Table1[ISI_CONV],A:A)</f>
        <v>2</v>
      </c>
      <c r="L661" s="76">
        <f>INDEX(Table1[NOTA TOKO],Table4[[#This Row],[ROWID]])</f>
        <v>3535</v>
      </c>
      <c r="M661" s="74" t="str">
        <f>Table4[[#This Row],[SALES DICT]]</f>
        <v>G</v>
      </c>
      <c r="N661" s="74" t="str">
        <f>INDEX(Table1[TOKO-KOTA_H],A:A)</f>
        <v>SISWA CEMERLANG-KLATEN</v>
      </c>
      <c r="O661" s="74" t="str">
        <f>IF(INDEX(Table1[KODE BARANG],A:A)=0,"",INDEX(Table1[KODE BARANG],A:A))</f>
        <v/>
      </c>
      <c r="P661" s="74" t="str">
        <f>INDEX(Table1[NAMA BARANG],A:A)</f>
        <v>PIANIKA LOVELY HIJAU</v>
      </c>
      <c r="Q661" s="74" t="str">
        <f>INDEX(Table1[ADA DI DAFTAR STOCK?],A:A)</f>
        <v>TIDAK ADA</v>
      </c>
      <c r="R661" s="71" t="str">
        <f>SUBSTITUTE(_xlfn.NUMBERVALUE(Table4[[#This Row],[JUMLAH]],",","."),",",".")</f>
        <v>2</v>
      </c>
      <c r="S661" s="74" t="str">
        <f>INDEX(Table1[SATUAN_CONV],A:A)</f>
        <v>PCS</v>
      </c>
      <c r="T661" s="10" t="str">
        <f>SUBSTITUTE(_xlfn.NUMBERVALUE(Table4[[#This Row],[HARGA]],",","."),",",".")</f>
        <v>95000</v>
      </c>
      <c r="U661" s="12" t="str">
        <f>SUBSTITUTE(Table4[[#This Row],[DISKON]],",",".")</f>
        <v/>
      </c>
      <c r="V661" s="77" t="str">
        <f>SUBSTITUTE(Table4[[#This Row],[DISKON NOTA]],",",".")</f>
        <v/>
      </c>
      <c r="W661" s="78">
        <f>INDEX(Table1[TANGGAL NOTA_H],A:A)</f>
        <v>45534</v>
      </c>
      <c r="X661" s="78">
        <f>IF(INDEX(Table1[TANGGAL GUDANG_H],A:A)="","",INDEX(Table1[TANGGAL GUDANG_H],A:A))</f>
        <v>45533</v>
      </c>
      <c r="Y661" s="78">
        <f>INDEX(Table1[TANGGAL UPDATE_H],A:A)</f>
        <v>45535</v>
      </c>
      <c r="Z661" s="74" t="str">
        <f>INDEX(Table1[KOMENTAR_H],A:A)</f>
        <v/>
      </c>
      <c r="AA661" s="74"/>
      <c r="AB661" s="74">
        <f>IF(Table4[[#This Row],[DISKON]]="",Table4[[#This Row],[HARGA]],Table4[[#This Row],[HARGA]]*Table4[[#This Row],[DISKON]])</f>
        <v>95000</v>
      </c>
      <c r="AC661" s="74">
        <f>Table4[[#This Row],[TATAL DISKON]]*Table4[[#This Row],[JUMLAH]]</f>
        <v>190000</v>
      </c>
      <c r="AD661" s="74" t="str">
        <f>CONCATENATE(Table4[[#This Row],[SALES_C]],Table4[[#This Row],[NOTA TOKO]])</f>
        <v>G3535</v>
      </c>
      <c r="AE661" s="74">
        <f>INDEX(Table1[I],'4'!A:A)</f>
        <v>0</v>
      </c>
      <c r="AF661" s="74" t="e">
        <f>IF(Table4[[#This Row],[Column2]]="","",MATCH(Table4[[#This Row],[Column2]],AM:AM,0))</f>
        <v>#N/A</v>
      </c>
      <c r="AG661" s="74" t="str">
        <f>CONCATENATE(Table4[[#This Row],[TOKO-KOTA]],"_",Table4[[#This Row],[NAMA BARANG]])</f>
        <v>SISWA CEMERLANG-KLATEN_PIANIKA LOVELY HIJAU</v>
      </c>
      <c r="AH661" s="74" t="str">
        <f>CONCATENATE(Table4[[#This Row],[CONCAT_TOKO KOTA + NAMA BARANG]],"_",Table4[[#This Row],[HARGA_C]])</f>
        <v>SISWA CEMERLANG-KLATEN_PIANIKA LOVELY HIJAU_95000</v>
      </c>
      <c r="AI661" s="74"/>
      <c r="AK661" s="9">
        <v>2915</v>
      </c>
      <c r="AL661" s="8" t="s">
        <v>8476</v>
      </c>
      <c r="AM661" t="str">
        <f t="shared" si="10"/>
        <v>H2915</v>
      </c>
      <c r="AN661" t="e">
        <f>IF(Table10[[#This Row],[Column3]]="","",MATCH(Table10[[#This Row],[Column3]],AD:AD,0))</f>
        <v>#N/A</v>
      </c>
    </row>
    <row r="662" spans="1:40" ht="13.5" thickBot="1">
      <c r="A662" s="73">
        <v>744</v>
      </c>
      <c r="C662" s="74">
        <f>ROW()</f>
        <v>662</v>
      </c>
      <c r="D662" s="74">
        <f>INDEX(Table1[ROWID],A:A)</f>
        <v>740</v>
      </c>
      <c r="E662" s="74">
        <f>INDEX(Table1[//DBS],A:A)</f>
        <v>1317</v>
      </c>
      <c r="F662" s="74">
        <f>INDEX(Table1[HARGA_CONV],A:A)</f>
        <v>2400</v>
      </c>
      <c r="G662" s="74" t="str">
        <f>IF(INDEX(Table1[SALES_H],Table4[[#This Row],[ROWID]])=0,"",INDEX(Table1[SALES_H],Table4[[#This Row],[ROWID]]))</f>
        <v>G</v>
      </c>
      <c r="H662" s="74" t="str">
        <f>IF(Table4[[#This Row],[SALES]]="","",INDEX(SALES_DICT[2],MATCH(Table4[[#This Row],[SALES]],SALES_DICT[1],0)))</f>
        <v>G</v>
      </c>
      <c r="I662" s="75" t="str">
        <f>IF(INDEX(Table1[DISKON],A:A)=0,"",INDEX(Table1[DISKON],A:A))</f>
        <v/>
      </c>
      <c r="J662" s="75" t="str">
        <f>IF(INDEX(Table1[DISKON NOTA],A:A)=0,"",INDEX(Table1[DISKON NOTA],A:A))</f>
        <v/>
      </c>
      <c r="K662" s="7">
        <f>INDEX(Table1[ISI_CONV],A:A)</f>
        <v>100</v>
      </c>
      <c r="L662" s="76">
        <f>INDEX(Table1[NOTA TOKO],Table4[[#This Row],[ROWID]])</f>
        <v>3535</v>
      </c>
      <c r="M662" s="74" t="str">
        <f>Table4[[#This Row],[SALES DICT]]</f>
        <v>G</v>
      </c>
      <c r="N662" s="74" t="str">
        <f>INDEX(Table1[TOKO-KOTA_H],A:A)</f>
        <v>SISWA CEMERLANG-KLATEN</v>
      </c>
      <c r="O662" s="74" t="str">
        <f>IF(INDEX(Table1[KODE BARANG],A:A)=0,"",INDEX(Table1[KODE BARANG],A:A))</f>
        <v>IDC-IM29</v>
      </c>
      <c r="P662" s="74" t="str">
        <f>INDEX(Table1[NAMA BARANG],A:A)</f>
        <v>ID CARD T 017</v>
      </c>
      <c r="Q662" s="74" t="str">
        <f>INDEX(Table1[ADA DI DAFTAR STOCK?],A:A)</f>
        <v>ADA</v>
      </c>
      <c r="R662" s="71" t="str">
        <f>SUBSTITUTE(_xlfn.NUMBERVALUE(Table4[[#This Row],[JUMLAH]],",","."),",",".")</f>
        <v>100</v>
      </c>
      <c r="S662" s="74" t="str">
        <f>INDEX(Table1[SATUAN_CONV],A:A)</f>
        <v>PCS</v>
      </c>
      <c r="T662" s="10" t="str">
        <f>SUBSTITUTE(_xlfn.NUMBERVALUE(Table4[[#This Row],[HARGA]],",","."),",",".")</f>
        <v>2400</v>
      </c>
      <c r="U662" s="12" t="str">
        <f>SUBSTITUTE(Table4[[#This Row],[DISKON]],",",".")</f>
        <v/>
      </c>
      <c r="V662" s="77" t="str">
        <f>SUBSTITUTE(Table4[[#This Row],[DISKON NOTA]],",",".")</f>
        <v/>
      </c>
      <c r="W662" s="78">
        <f>INDEX(Table1[TANGGAL NOTA_H],A:A)</f>
        <v>45534</v>
      </c>
      <c r="X662" s="78">
        <f>IF(INDEX(Table1[TANGGAL GUDANG_H],A:A)="","",INDEX(Table1[TANGGAL GUDANG_H],A:A))</f>
        <v>45533</v>
      </c>
      <c r="Y662" s="78">
        <f>INDEX(Table1[TANGGAL UPDATE_H],A:A)</f>
        <v>45535</v>
      </c>
      <c r="Z662" s="74" t="str">
        <f>INDEX(Table1[KOMENTAR_H],A:A)</f>
        <v/>
      </c>
      <c r="AA662" s="74"/>
      <c r="AB662" s="74">
        <f>IF(Table4[[#This Row],[DISKON]]="",Table4[[#This Row],[HARGA]],Table4[[#This Row],[HARGA]]*Table4[[#This Row],[DISKON]])</f>
        <v>2400</v>
      </c>
      <c r="AC662" s="74">
        <f>Table4[[#This Row],[TATAL DISKON]]*Table4[[#This Row],[JUMLAH]]</f>
        <v>240000</v>
      </c>
      <c r="AD662" s="74" t="str">
        <f>CONCATENATE(Table4[[#This Row],[SALES_C]],Table4[[#This Row],[NOTA TOKO]])</f>
        <v>G3535</v>
      </c>
      <c r="AE662" s="74">
        <f>INDEX(Table1[I],'4'!A:A)</f>
        <v>0</v>
      </c>
      <c r="AF662" s="74" t="e">
        <f>IF(Table4[[#This Row],[Column2]]="","",MATCH(Table4[[#This Row],[Column2]],AM:AM,0))</f>
        <v>#N/A</v>
      </c>
      <c r="AG662" s="74" t="str">
        <f>CONCATENATE(Table4[[#This Row],[TOKO-KOTA]],"_",Table4[[#This Row],[NAMA BARANG]])</f>
        <v>SISWA CEMERLANG-KLATEN_ID CARD T 017</v>
      </c>
      <c r="AH662" s="74" t="str">
        <f>CONCATENATE(Table4[[#This Row],[CONCAT_TOKO KOTA + NAMA BARANG]],"_",Table4[[#This Row],[HARGA_C]])</f>
        <v>SISWA CEMERLANG-KLATEN_ID CARD T 017_2400</v>
      </c>
      <c r="AI662" s="74"/>
      <c r="AK662" s="9">
        <v>2915</v>
      </c>
      <c r="AL662" s="8" t="s">
        <v>8476</v>
      </c>
      <c r="AM662" t="str">
        <f t="shared" si="10"/>
        <v>H2915</v>
      </c>
      <c r="AN662" t="e">
        <f>IF(Table10[[#This Row],[Column3]]="","",MATCH(Table10[[#This Row],[Column3]],AD:AD,0))</f>
        <v>#N/A</v>
      </c>
    </row>
    <row r="663" spans="1:40" ht="13.5" thickBot="1">
      <c r="A663" s="73">
        <v>745</v>
      </c>
      <c r="C663" s="74">
        <f>ROW()</f>
        <v>663</v>
      </c>
      <c r="D663" s="74">
        <f>INDEX(Table1[ROWID],A:A)</f>
        <v>740</v>
      </c>
      <c r="E663" s="74">
        <f>INDEX(Table1[//DBS],A:A)</f>
        <v>1289</v>
      </c>
      <c r="F663" s="74">
        <f>INDEX(Table1[HARGA_CONV],A:A)</f>
        <v>1250</v>
      </c>
      <c r="G663" s="74" t="str">
        <f>IF(INDEX(Table1[SALES_H],Table4[[#This Row],[ROWID]])=0,"",INDEX(Table1[SALES_H],Table4[[#This Row],[ROWID]]))</f>
        <v>G</v>
      </c>
      <c r="H663" s="74" t="str">
        <f>IF(Table4[[#This Row],[SALES]]="","",INDEX(SALES_DICT[2],MATCH(Table4[[#This Row],[SALES]],SALES_DICT[1],0)))</f>
        <v>G</v>
      </c>
      <c r="I663" s="75" t="str">
        <f>IF(INDEX(Table1[DISKON],A:A)=0,"",INDEX(Table1[DISKON],A:A))</f>
        <v/>
      </c>
      <c r="J663" s="75" t="str">
        <f>IF(INDEX(Table1[DISKON NOTA],A:A)=0,"",INDEX(Table1[DISKON NOTA],A:A))</f>
        <v/>
      </c>
      <c r="K663" s="7">
        <f>INDEX(Table1[ISI_CONV],A:A)</f>
        <v>50</v>
      </c>
      <c r="L663" s="76">
        <f>INDEX(Table1[NOTA TOKO],Table4[[#This Row],[ROWID]])</f>
        <v>3535</v>
      </c>
      <c r="M663" s="74" t="str">
        <f>Table4[[#This Row],[SALES DICT]]</f>
        <v>G</v>
      </c>
      <c r="N663" s="74" t="str">
        <f>INDEX(Table1[TOKO-KOTA_H],A:A)</f>
        <v>SISWA CEMERLANG-KLATEN</v>
      </c>
      <c r="O663" s="74" t="str">
        <f>IF(INDEX(Table1[KODE BARANG],A:A)=0,"",INDEX(Table1[KODE BARANG],A:A))</f>
        <v>IDC-NB3</v>
      </c>
      <c r="P663" s="74" t="str">
        <f>INDEX(Table1[NAMA BARANG],A:A)</f>
        <v>ID CARD 2 SISI TRANSPARANT PUTIH</v>
      </c>
      <c r="Q663" s="74" t="str">
        <f>INDEX(Table1[ADA DI DAFTAR STOCK?],A:A)</f>
        <v>ADA</v>
      </c>
      <c r="R663" s="71" t="str">
        <f>SUBSTITUTE(_xlfn.NUMBERVALUE(Table4[[#This Row],[JUMLAH]],",","."),",",".")</f>
        <v>50</v>
      </c>
      <c r="S663" s="74" t="str">
        <f>INDEX(Table1[SATUAN_CONV],A:A)</f>
        <v>PCS</v>
      </c>
      <c r="T663" s="10" t="str">
        <f>SUBSTITUTE(_xlfn.NUMBERVALUE(Table4[[#This Row],[HARGA]],",","."),",",".")</f>
        <v>1250</v>
      </c>
      <c r="U663" s="12" t="str">
        <f>SUBSTITUTE(Table4[[#This Row],[DISKON]],",",".")</f>
        <v/>
      </c>
      <c r="V663" s="77" t="str">
        <f>SUBSTITUTE(Table4[[#This Row],[DISKON NOTA]],",",".")</f>
        <v/>
      </c>
      <c r="W663" s="78">
        <f>INDEX(Table1[TANGGAL NOTA_H],A:A)</f>
        <v>45534</v>
      </c>
      <c r="X663" s="78">
        <f>IF(INDEX(Table1[TANGGAL GUDANG_H],A:A)="","",INDEX(Table1[TANGGAL GUDANG_H],A:A))</f>
        <v>45533</v>
      </c>
      <c r="Y663" s="78">
        <f>INDEX(Table1[TANGGAL UPDATE_H],A:A)</f>
        <v>45535</v>
      </c>
      <c r="Z663" s="74" t="str">
        <f>INDEX(Table1[KOMENTAR_H],A:A)</f>
        <v/>
      </c>
      <c r="AA663" s="74"/>
      <c r="AB663" s="74">
        <f>IF(Table4[[#This Row],[DISKON]]="",Table4[[#This Row],[HARGA]],Table4[[#This Row],[HARGA]]*Table4[[#This Row],[DISKON]])</f>
        <v>1250</v>
      </c>
      <c r="AC663" s="74">
        <f>Table4[[#This Row],[TATAL DISKON]]*Table4[[#This Row],[JUMLAH]]</f>
        <v>62500</v>
      </c>
      <c r="AD663" s="74" t="str">
        <f>CONCATENATE(Table4[[#This Row],[SALES_C]],Table4[[#This Row],[NOTA TOKO]])</f>
        <v>G3535</v>
      </c>
      <c r="AE663" s="74">
        <f>INDEX(Table1[I],'4'!A:A)</f>
        <v>0</v>
      </c>
      <c r="AF663" s="74" t="e">
        <f>IF(Table4[[#This Row],[Column2]]="","",MATCH(Table4[[#This Row],[Column2]],AM:AM,0))</f>
        <v>#N/A</v>
      </c>
      <c r="AG663" s="74" t="str">
        <f>CONCATENATE(Table4[[#This Row],[TOKO-KOTA]],"_",Table4[[#This Row],[NAMA BARANG]])</f>
        <v>SISWA CEMERLANG-KLATEN_ID CARD 2 SISI TRANSPARANT PUTIH</v>
      </c>
      <c r="AH663" s="74" t="str">
        <f>CONCATENATE(Table4[[#This Row],[CONCAT_TOKO KOTA + NAMA BARANG]],"_",Table4[[#This Row],[HARGA_C]])</f>
        <v>SISWA CEMERLANG-KLATEN_ID CARD 2 SISI TRANSPARANT PUTIH_1250</v>
      </c>
      <c r="AI663" s="74"/>
      <c r="AK663" s="9">
        <v>2915</v>
      </c>
      <c r="AL663" s="8" t="s">
        <v>8476</v>
      </c>
      <c r="AM663" t="str">
        <f t="shared" si="10"/>
        <v>H2915</v>
      </c>
      <c r="AN663" t="e">
        <f>IF(Table10[[#This Row],[Column3]]="","",MATCH(Table10[[#This Row],[Column3]],AD:AD,0))</f>
        <v>#N/A</v>
      </c>
    </row>
    <row r="664" spans="1:40" ht="13.5" thickBot="1">
      <c r="A664" s="73">
        <v>747</v>
      </c>
      <c r="C664" s="74">
        <f>ROW()</f>
        <v>664</v>
      </c>
      <c r="D664" s="74">
        <f>INDEX(Table1[ROWID],A:A)</f>
        <v>747</v>
      </c>
      <c r="E664" s="74">
        <f>INDEX(Table1[//DBS],A:A)</f>
        <v>2016</v>
      </c>
      <c r="F664" s="74">
        <f>INDEX(Table1[HARGA_CONV],A:A)</f>
        <v>85000</v>
      </c>
      <c r="G664" s="74" t="str">
        <f>IF(INDEX(Table1[SALES_H],Table4[[#This Row],[ROWID]])=0,"",INDEX(Table1[SALES_H],Table4[[#This Row],[ROWID]]))</f>
        <v>A</v>
      </c>
      <c r="H664" s="74" t="str">
        <f>IF(Table4[[#This Row],[SALES]]="","",INDEX(SALES_DICT[2],MATCH(Table4[[#This Row],[SALES]],SALES_DICT[1],0)))</f>
        <v>A</v>
      </c>
      <c r="I664" s="75" t="str">
        <f>IF(INDEX(Table1[DISKON],A:A)=0,"",INDEX(Table1[DISKON],A:A))</f>
        <v/>
      </c>
      <c r="J664" s="75" t="str">
        <f>IF(INDEX(Table1[DISKON NOTA],A:A)=0,"",INDEX(Table1[DISKON NOTA],A:A))</f>
        <v/>
      </c>
      <c r="K664" s="7">
        <f>INDEX(Table1[ISI_CONV],A:A)</f>
        <v>5</v>
      </c>
      <c r="L664" s="76">
        <f>INDEX(Table1[NOTA TOKO],Table4[[#This Row],[ROWID]])</f>
        <v>309</v>
      </c>
      <c r="M664" s="74" t="str">
        <f>Table4[[#This Row],[SALES DICT]]</f>
        <v>A</v>
      </c>
      <c r="N664" s="74" t="str">
        <f>INDEX(Table1[TOKO-KOTA_H],A:A)</f>
        <v>SULUNG-SEMARANG</v>
      </c>
      <c r="O664" s="74" t="str">
        <f>IF(INDEX(Table1[KODE BARANG],A:A)=0,"",INDEX(Table1[KODE BARANG],A:A))</f>
        <v>MAP-NB294</v>
      </c>
      <c r="P664" s="74" t="str">
        <f>INDEX(Table1[NAMA BARANG],A:A)</f>
        <v>MAP ZIPPER REST / JALA BERDIRI JOSS PINK</v>
      </c>
      <c r="Q664" s="74" t="str">
        <f>INDEX(Table1[ADA DI DAFTAR STOCK?],A:A)</f>
        <v>ADA</v>
      </c>
      <c r="R664" s="71" t="str">
        <f>SUBSTITUTE(_xlfn.NUMBERVALUE(Table4[[#This Row],[JUMLAH]],",","."),",",".")</f>
        <v>5</v>
      </c>
      <c r="S664" s="74" t="str">
        <f>INDEX(Table1[SATUAN_CONV],A:A)</f>
        <v>LSN</v>
      </c>
      <c r="T664" s="10" t="str">
        <f>SUBSTITUTE(_xlfn.NUMBERVALUE(Table4[[#This Row],[HARGA]],",","."),",",".")</f>
        <v>85000</v>
      </c>
      <c r="U664" s="12" t="str">
        <f>SUBSTITUTE(Table4[[#This Row],[DISKON]],",",".")</f>
        <v/>
      </c>
      <c r="V664" s="77" t="str">
        <f>SUBSTITUTE(Table4[[#This Row],[DISKON NOTA]],",",".")</f>
        <v/>
      </c>
      <c r="W664" s="78">
        <f>INDEX(Table1[TANGGAL NOTA_H],A:A)</f>
        <v>45534</v>
      </c>
      <c r="X664" s="78" t="str">
        <f>IF(INDEX(Table1[TANGGAL GUDANG_H],A:A)="","",INDEX(Table1[TANGGAL GUDANG_H],A:A))</f>
        <v/>
      </c>
      <c r="Y664" s="78">
        <f>INDEX(Table1[TANGGAL UPDATE_H],A:A)</f>
        <v>45535</v>
      </c>
      <c r="Z664" s="74" t="str">
        <f>INDEX(Table1[KOMENTAR_H],A:A)</f>
        <v/>
      </c>
      <c r="AA664" s="74"/>
      <c r="AB664" s="74">
        <f>IF(Table4[[#This Row],[DISKON]]="",Table4[[#This Row],[HARGA]],Table4[[#This Row],[HARGA]]*Table4[[#This Row],[DISKON]])</f>
        <v>85000</v>
      </c>
      <c r="AC664" s="74">
        <f>Table4[[#This Row],[TATAL DISKON]]*Table4[[#This Row],[JUMLAH]]</f>
        <v>425000</v>
      </c>
      <c r="AD664" s="74" t="str">
        <f>CONCATENATE(Table4[[#This Row],[SALES_C]],Table4[[#This Row],[NOTA TOKO]])</f>
        <v>A309</v>
      </c>
      <c r="AE664" s="74">
        <f>INDEX(Table1[I],'4'!A:A)</f>
        <v>0</v>
      </c>
      <c r="AF664" s="74" t="e">
        <f>IF(Table4[[#This Row],[Column2]]="","",MATCH(Table4[[#This Row],[Column2]],AM:AM,0))</f>
        <v>#N/A</v>
      </c>
      <c r="AG664" s="74" t="str">
        <f>CONCATENATE(Table4[[#This Row],[TOKO-KOTA]],"_",Table4[[#This Row],[NAMA BARANG]])</f>
        <v>SULUNG-SEMARANG_MAP ZIPPER REST / JALA BERDIRI JOSS PINK</v>
      </c>
      <c r="AH664" s="74" t="str">
        <f>CONCATENATE(Table4[[#This Row],[CONCAT_TOKO KOTA + NAMA BARANG]],"_",Table4[[#This Row],[HARGA_C]])</f>
        <v>SULUNG-SEMARANG_MAP ZIPPER REST / JALA BERDIRI JOSS PINK_85000</v>
      </c>
      <c r="AI664" s="74"/>
      <c r="AK664" s="9">
        <v>2915</v>
      </c>
      <c r="AL664" s="8" t="s">
        <v>8476</v>
      </c>
      <c r="AM664" t="str">
        <f t="shared" si="10"/>
        <v>H2915</v>
      </c>
      <c r="AN664" t="e">
        <f>IF(Table10[[#This Row],[Column3]]="","",MATCH(Table10[[#This Row],[Column3]],AD:AD,0))</f>
        <v>#N/A</v>
      </c>
    </row>
    <row r="665" spans="1:40" ht="13.5" thickBot="1">
      <c r="A665" s="73">
        <v>749</v>
      </c>
      <c r="C665" s="74">
        <f>ROW()</f>
        <v>665</v>
      </c>
      <c r="D665" s="74">
        <f>INDEX(Table1[ROWID],A:A)</f>
        <v>749</v>
      </c>
      <c r="E665" s="74">
        <f>INDEX(Table1[//DBS],A:A)</f>
        <v>2017</v>
      </c>
      <c r="F665" s="74">
        <f>INDEX(Table1[HARGA_CONV],A:A)</f>
        <v>85000</v>
      </c>
      <c r="G665" s="74" t="str">
        <f>IF(INDEX(Table1[SALES_H],Table4[[#This Row],[ROWID]])=0,"",INDEX(Table1[SALES_H],Table4[[#This Row],[ROWID]]))</f>
        <v>B</v>
      </c>
      <c r="H665" s="74" t="str">
        <f>IF(Table4[[#This Row],[SALES]]="","",INDEX(SALES_DICT[2],MATCH(Table4[[#This Row],[SALES]],SALES_DICT[1],0)))</f>
        <v>B</v>
      </c>
      <c r="I665" s="75" t="str">
        <f>IF(INDEX(Table1[DISKON],A:A)=0,"",INDEX(Table1[DISKON],A:A))</f>
        <v/>
      </c>
      <c r="J665" s="75" t="str">
        <f>IF(INDEX(Table1[DISKON NOTA],A:A)=0,"",INDEX(Table1[DISKON NOTA],A:A))</f>
        <v/>
      </c>
      <c r="K665" s="7">
        <f>INDEX(Table1[ISI_CONV],A:A)</f>
        <v>1</v>
      </c>
      <c r="L665" s="76">
        <f>INDEX(Table1[NOTA TOKO],Table4[[#This Row],[ROWID]])</f>
        <v>310</v>
      </c>
      <c r="M665" s="74" t="str">
        <f>Table4[[#This Row],[SALES DICT]]</f>
        <v>B</v>
      </c>
      <c r="N665" s="74" t="str">
        <f>INDEX(Table1[TOKO-KOTA_H],A:A)</f>
        <v>SULUNG-SEMARANG</v>
      </c>
      <c r="O665" s="74" t="str">
        <f>IF(INDEX(Table1[KODE BARANG],A:A)=0,"",INDEX(Table1[KODE BARANG],A:A))</f>
        <v>MAP-NB295</v>
      </c>
      <c r="P665" s="74" t="str">
        <f>INDEX(Table1[NAMA BARANG],A:A)</f>
        <v>MAP ZIPPER REST / JALA BERDIRI JOSS HIJAU</v>
      </c>
      <c r="Q665" s="74" t="str">
        <f>INDEX(Table1[ADA DI DAFTAR STOCK?],A:A)</f>
        <v>ADA</v>
      </c>
      <c r="R665" s="71" t="str">
        <f>SUBSTITUTE(_xlfn.NUMBERVALUE(Table4[[#This Row],[JUMLAH]],",","."),",",".")</f>
        <v>1</v>
      </c>
      <c r="S665" s="74" t="str">
        <f>INDEX(Table1[SATUAN_CONV],A:A)</f>
        <v>LSN</v>
      </c>
      <c r="T665" s="10" t="str">
        <f>SUBSTITUTE(_xlfn.NUMBERVALUE(Table4[[#This Row],[HARGA]],",","."),",",".")</f>
        <v>85000</v>
      </c>
      <c r="U665" s="12" t="str">
        <f>SUBSTITUTE(Table4[[#This Row],[DISKON]],",",".")</f>
        <v/>
      </c>
      <c r="V665" s="77" t="str">
        <f>SUBSTITUTE(Table4[[#This Row],[DISKON NOTA]],",",".")</f>
        <v/>
      </c>
      <c r="W665" s="78">
        <f>INDEX(Table1[TANGGAL NOTA_H],A:A)</f>
        <v>45534</v>
      </c>
      <c r="X665" s="78" t="str">
        <f>IF(INDEX(Table1[TANGGAL GUDANG_H],A:A)="","",INDEX(Table1[TANGGAL GUDANG_H],A:A))</f>
        <v/>
      </c>
      <c r="Y665" s="78">
        <f>INDEX(Table1[TANGGAL UPDATE_H],A:A)</f>
        <v>45535</v>
      </c>
      <c r="Z665" s="74" t="str">
        <f>INDEX(Table1[KOMENTAR_H],A:A)</f>
        <v/>
      </c>
      <c r="AA665" s="74"/>
      <c r="AB665" s="74">
        <f>IF(Table4[[#This Row],[DISKON]]="",Table4[[#This Row],[HARGA]],Table4[[#This Row],[HARGA]]*Table4[[#This Row],[DISKON]])</f>
        <v>85000</v>
      </c>
      <c r="AC665" s="74">
        <f>Table4[[#This Row],[TATAL DISKON]]*Table4[[#This Row],[JUMLAH]]</f>
        <v>85000</v>
      </c>
      <c r="AD665" s="74" t="str">
        <f>CONCATENATE(Table4[[#This Row],[SALES_C]],Table4[[#This Row],[NOTA TOKO]])</f>
        <v>B310</v>
      </c>
      <c r="AE665" s="74">
        <f>INDEX(Table1[I],'4'!A:A)</f>
        <v>0</v>
      </c>
      <c r="AF665" s="74" t="e">
        <f>IF(Table4[[#This Row],[Column2]]="","",MATCH(Table4[[#This Row],[Column2]],AM:AM,0))</f>
        <v>#N/A</v>
      </c>
      <c r="AG665" s="74" t="str">
        <f>CONCATENATE(Table4[[#This Row],[TOKO-KOTA]],"_",Table4[[#This Row],[NAMA BARANG]])</f>
        <v>SULUNG-SEMARANG_MAP ZIPPER REST / JALA BERDIRI JOSS HIJAU</v>
      </c>
      <c r="AH665" s="74" t="str">
        <f>CONCATENATE(Table4[[#This Row],[CONCAT_TOKO KOTA + NAMA BARANG]],"_",Table4[[#This Row],[HARGA_C]])</f>
        <v>SULUNG-SEMARANG_MAP ZIPPER REST / JALA BERDIRI JOSS HIJAU_85000</v>
      </c>
      <c r="AI665" s="74"/>
      <c r="AK665" s="9">
        <v>2915</v>
      </c>
      <c r="AL665" s="8" t="s">
        <v>8476</v>
      </c>
      <c r="AM665" t="str">
        <f t="shared" si="10"/>
        <v>H2915</v>
      </c>
      <c r="AN665" t="e">
        <f>IF(Table10[[#This Row],[Column3]]="","",MATCH(Table10[[#This Row],[Column3]],AD:AD,0))</f>
        <v>#N/A</v>
      </c>
    </row>
    <row r="666" spans="1:40" ht="13.5" thickBot="1">
      <c r="A666" s="73">
        <v>750</v>
      </c>
      <c r="C666" s="74">
        <f>ROW()</f>
        <v>666</v>
      </c>
      <c r="D666" s="74">
        <f>INDEX(Table1[ROWID],A:A)</f>
        <v>749</v>
      </c>
      <c r="E666" s="74">
        <f>INDEX(Table1[//DBS],A:A)</f>
        <v>2574</v>
      </c>
      <c r="F666" s="74">
        <f>INDEX(Table1[HARGA_CONV],A:A)</f>
        <v>17000</v>
      </c>
      <c r="G666" s="74" t="str">
        <f>IF(INDEX(Table1[SALES_H],Table4[[#This Row],[ROWID]])=0,"",INDEX(Table1[SALES_H],Table4[[#This Row],[ROWID]]))</f>
        <v>B</v>
      </c>
      <c r="H666" s="74" t="str">
        <f>IF(Table4[[#This Row],[SALES]]="","",INDEX(SALES_DICT[2],MATCH(Table4[[#This Row],[SALES]],SALES_DICT[1],0)))</f>
        <v>B</v>
      </c>
      <c r="I666" s="75" t="str">
        <f>IF(INDEX(Table1[DISKON],A:A)=0,"",INDEX(Table1[DISKON],A:A))</f>
        <v/>
      </c>
      <c r="J666" s="75" t="str">
        <f>IF(INDEX(Table1[DISKON NOTA],A:A)=0,"",INDEX(Table1[DISKON NOTA],A:A))</f>
        <v/>
      </c>
      <c r="K666" s="7">
        <f>INDEX(Table1[ISI_CONV],A:A)</f>
        <v>6</v>
      </c>
      <c r="L666" s="76">
        <f>INDEX(Table1[NOTA TOKO],Table4[[#This Row],[ROWID]])</f>
        <v>310</v>
      </c>
      <c r="M666" s="74" t="str">
        <f>Table4[[#This Row],[SALES DICT]]</f>
        <v>B</v>
      </c>
      <c r="N666" s="74" t="str">
        <f>INDEX(Table1[TOKO-KOTA_H],A:A)</f>
        <v>SULUNG-SEMARANG</v>
      </c>
      <c r="O666" s="74" t="str">
        <f>IF(INDEX(Table1[KODE BARANG],A:A)=0,"",INDEX(Table1[KODE BARANG],A:A))</f>
        <v>PIS-NB2</v>
      </c>
      <c r="P666" s="74" t="str">
        <f>INDEX(Table1[NAMA BARANG],A:A)</f>
        <v>PISAU UKIR 8</v>
      </c>
      <c r="Q666" s="74" t="str">
        <f>INDEX(Table1[ADA DI DAFTAR STOCK?],A:A)</f>
        <v>ADA</v>
      </c>
      <c r="R666" s="71" t="str">
        <f>SUBSTITUTE(_xlfn.NUMBERVALUE(Table4[[#This Row],[JUMLAH]],",","."),",",".")</f>
        <v>6</v>
      </c>
      <c r="S666" s="74" t="str">
        <f>INDEX(Table1[SATUAN_CONV],A:A)</f>
        <v>PCS</v>
      </c>
      <c r="T666" s="10" t="str">
        <f>SUBSTITUTE(_xlfn.NUMBERVALUE(Table4[[#This Row],[HARGA]],",","."),",",".")</f>
        <v>17000</v>
      </c>
      <c r="U666" s="12" t="str">
        <f>SUBSTITUTE(Table4[[#This Row],[DISKON]],",",".")</f>
        <v/>
      </c>
      <c r="V666" s="77" t="str">
        <f>SUBSTITUTE(Table4[[#This Row],[DISKON NOTA]],",",".")</f>
        <v/>
      </c>
      <c r="W666" s="78">
        <f>INDEX(Table1[TANGGAL NOTA_H],A:A)</f>
        <v>45534</v>
      </c>
      <c r="X666" s="78" t="str">
        <f>IF(INDEX(Table1[TANGGAL GUDANG_H],A:A)="","",INDEX(Table1[TANGGAL GUDANG_H],A:A))</f>
        <v/>
      </c>
      <c r="Y666" s="78">
        <f>INDEX(Table1[TANGGAL UPDATE_H],A:A)</f>
        <v>45535</v>
      </c>
      <c r="Z666" s="74" t="str">
        <f>INDEX(Table1[KOMENTAR_H],A:A)</f>
        <v/>
      </c>
      <c r="AA666" s="74"/>
      <c r="AB666" s="74">
        <f>IF(Table4[[#This Row],[DISKON]]="",Table4[[#This Row],[HARGA]],Table4[[#This Row],[HARGA]]*Table4[[#This Row],[DISKON]])</f>
        <v>17000</v>
      </c>
      <c r="AC666" s="74">
        <f>Table4[[#This Row],[TATAL DISKON]]*Table4[[#This Row],[JUMLAH]]</f>
        <v>102000</v>
      </c>
      <c r="AD666" s="74" t="str">
        <f>CONCATENATE(Table4[[#This Row],[SALES_C]],Table4[[#This Row],[NOTA TOKO]])</f>
        <v>B310</v>
      </c>
      <c r="AE666" s="74">
        <f>INDEX(Table1[I],'4'!A:A)</f>
        <v>0</v>
      </c>
      <c r="AF666" s="74" t="e">
        <f>IF(Table4[[#This Row],[Column2]]="","",MATCH(Table4[[#This Row],[Column2]],AM:AM,0))</f>
        <v>#N/A</v>
      </c>
      <c r="AG666" s="74" t="str">
        <f>CONCATENATE(Table4[[#This Row],[TOKO-KOTA]],"_",Table4[[#This Row],[NAMA BARANG]])</f>
        <v>SULUNG-SEMARANG_PISAU UKIR 8</v>
      </c>
      <c r="AH666" s="74" t="str">
        <f>CONCATENATE(Table4[[#This Row],[CONCAT_TOKO KOTA + NAMA BARANG]],"_",Table4[[#This Row],[HARGA_C]])</f>
        <v>SULUNG-SEMARANG_PISAU UKIR 8_17000</v>
      </c>
      <c r="AI666" s="74"/>
      <c r="AK666" s="9">
        <v>2915</v>
      </c>
      <c r="AL666" s="8" t="s">
        <v>8476</v>
      </c>
      <c r="AM666" t="str">
        <f t="shared" si="10"/>
        <v>H2915</v>
      </c>
      <c r="AN666" t="e">
        <f>IF(Table10[[#This Row],[Column3]]="","",MATCH(Table10[[#This Row],[Column3]],AD:AD,0))</f>
        <v>#N/A</v>
      </c>
    </row>
    <row r="667" spans="1:40" ht="13.5" thickBot="1">
      <c r="A667" s="73">
        <v>752</v>
      </c>
      <c r="C667" s="74">
        <f>ROW()</f>
        <v>667</v>
      </c>
      <c r="D667" s="74">
        <f>INDEX(Table1[ROWID],A:A)</f>
        <v>752</v>
      </c>
      <c r="E667" s="74">
        <f>INDEX(Table1[//DBS],A:A)</f>
        <v>439</v>
      </c>
      <c r="F667" s="74">
        <f>INDEX(Table1[HARGA_CONV],A:A)</f>
        <v>50000</v>
      </c>
      <c r="G667" s="74" t="str">
        <f>IF(INDEX(Table1[SALES_H],Table4[[#This Row],[ROWID]])=0,"",INDEX(Table1[SALES_H],Table4[[#This Row],[ROWID]]))</f>
        <v>G</v>
      </c>
      <c r="H667" s="74" t="str">
        <f>IF(Table4[[#This Row],[SALES]]="","",INDEX(SALES_DICT[2],MATCH(Table4[[#This Row],[SALES]],SALES_DICT[1],0)))</f>
        <v>G</v>
      </c>
      <c r="I667" s="75" t="str">
        <f>IF(INDEX(Table1[DISKON],A:A)=0,"",INDEX(Table1[DISKON],A:A))</f>
        <v/>
      </c>
      <c r="J667" s="75" t="str">
        <f>IF(INDEX(Table1[DISKON NOTA],A:A)=0,"",INDEX(Table1[DISKON NOTA],A:A))</f>
        <v/>
      </c>
      <c r="K667" s="7">
        <f>INDEX(Table1[ISI_CONV],A:A)</f>
        <v>20</v>
      </c>
      <c r="L667" s="76">
        <f>INDEX(Table1[NOTA TOKO],Table4[[#This Row],[ROWID]])</f>
        <v>3529</v>
      </c>
      <c r="M667" s="74" t="str">
        <f>Table4[[#This Row],[SALES DICT]]</f>
        <v>G</v>
      </c>
      <c r="N667" s="74" t="str">
        <f>INDEX(Table1[TOKO-KOTA_H],A:A)</f>
        <v>MUBAROK-MRANGGEN</v>
      </c>
      <c r="O667" s="74" t="str">
        <f>IF(INDEX(Table1[KODE BARANG],A:A)=0,"",INDEX(Table1[KODE BARANG],A:A))</f>
        <v>BOL-PL82</v>
      </c>
      <c r="P667" s="74" t="str">
        <f>INDEX(Table1[NAMA BARANG],A:A)</f>
        <v>BP PELNA ULIR 01 HITAM</v>
      </c>
      <c r="Q667" s="74" t="str">
        <f>INDEX(Table1[ADA DI DAFTAR STOCK?],A:A)</f>
        <v>ADA</v>
      </c>
      <c r="R667" s="71" t="str">
        <f>SUBSTITUTE(_xlfn.NUMBERVALUE(Table4[[#This Row],[JUMLAH]],",","."),",",".")</f>
        <v>20</v>
      </c>
      <c r="S667" s="74" t="str">
        <f>INDEX(Table1[SATUAN_CONV],A:A)</f>
        <v>GRS</v>
      </c>
      <c r="T667" s="10" t="str">
        <f>SUBSTITUTE(_xlfn.NUMBERVALUE(Table4[[#This Row],[HARGA]],",","."),",",".")</f>
        <v>50000</v>
      </c>
      <c r="U667" s="12" t="str">
        <f>SUBSTITUTE(Table4[[#This Row],[DISKON]],",",".")</f>
        <v/>
      </c>
      <c r="V667" s="77" t="str">
        <f>SUBSTITUTE(Table4[[#This Row],[DISKON NOTA]],",",".")</f>
        <v/>
      </c>
      <c r="W667" s="78">
        <f>INDEX(Table1[TANGGAL NOTA_H],A:A)</f>
        <v>45534</v>
      </c>
      <c r="X667" s="78" t="str">
        <f>IF(INDEX(Table1[TANGGAL GUDANG_H],A:A)="","",INDEX(Table1[TANGGAL GUDANG_H],A:A))</f>
        <v/>
      </c>
      <c r="Y667" s="78">
        <f>INDEX(Table1[TANGGAL UPDATE_H],A:A)</f>
        <v>45535</v>
      </c>
      <c r="Z667" s="74" t="str">
        <f>INDEX(Table1[KOMENTAR_H],A:A)</f>
        <v/>
      </c>
      <c r="AA667" s="74"/>
      <c r="AB667" s="74">
        <f>IF(Table4[[#This Row],[DISKON]]="",Table4[[#This Row],[HARGA]],Table4[[#This Row],[HARGA]]*Table4[[#This Row],[DISKON]])</f>
        <v>50000</v>
      </c>
      <c r="AC667" s="74">
        <f>Table4[[#This Row],[TATAL DISKON]]*Table4[[#This Row],[JUMLAH]]</f>
        <v>1000000</v>
      </c>
      <c r="AD667" s="74" t="str">
        <f>CONCATENATE(Table4[[#This Row],[SALES_C]],Table4[[#This Row],[NOTA TOKO]])</f>
        <v>G3529</v>
      </c>
      <c r="AE667" s="74">
        <f>INDEX(Table1[I],'4'!A:A)</f>
        <v>0</v>
      </c>
      <c r="AF667" s="74" t="e">
        <f>IF(Table4[[#This Row],[Column2]]="","",MATCH(Table4[[#This Row],[Column2]],AM:AM,0))</f>
        <v>#N/A</v>
      </c>
      <c r="AG667" s="74" t="str">
        <f>CONCATENATE(Table4[[#This Row],[TOKO-KOTA]],"_",Table4[[#This Row],[NAMA BARANG]])</f>
        <v>MUBAROK-MRANGGEN_BP PELNA ULIR 01 HITAM</v>
      </c>
      <c r="AH667" s="74" t="str">
        <f>CONCATENATE(Table4[[#This Row],[CONCAT_TOKO KOTA + NAMA BARANG]],"_",Table4[[#This Row],[HARGA_C]])</f>
        <v>MUBAROK-MRANGGEN_BP PELNA ULIR 01 HITAM_50000</v>
      </c>
      <c r="AI667" s="74"/>
      <c r="AK667" s="9">
        <v>2916</v>
      </c>
      <c r="AL667" s="8" t="s">
        <v>8476</v>
      </c>
      <c r="AM667" t="str">
        <f t="shared" si="10"/>
        <v>H2916</v>
      </c>
      <c r="AN667" t="e">
        <f>IF(Table10[[#This Row],[Column3]]="","",MATCH(Table10[[#This Row],[Column3]],AD:AD,0))</f>
        <v>#N/A</v>
      </c>
    </row>
    <row r="668" spans="1:40" ht="13.5" thickBot="1">
      <c r="A668" s="73">
        <v>754</v>
      </c>
      <c r="C668" s="74">
        <f>ROW()</f>
        <v>668</v>
      </c>
      <c r="D668" s="74">
        <f>INDEX(Table1[ROWID],A:A)</f>
        <v>754</v>
      </c>
      <c r="E668" s="74">
        <f>INDEX(Table1[//DBS],A:A)</f>
        <v>1306</v>
      </c>
      <c r="F668" s="74">
        <f>INDEX(Table1[HARGA_CONV],A:A)</f>
        <v>475</v>
      </c>
      <c r="G668" s="74" t="str">
        <f>IF(INDEX(Table1[SALES_H],Table4[[#This Row],[ROWID]])=0,"",INDEX(Table1[SALES_H],Table4[[#This Row],[ROWID]]))</f>
        <v>B</v>
      </c>
      <c r="H668" s="74" t="str">
        <f>IF(Table4[[#This Row],[SALES]]="","",INDEX(SALES_DICT[2],MATCH(Table4[[#This Row],[SALES]],SALES_DICT[1],0)))</f>
        <v>B</v>
      </c>
      <c r="I668" s="75" t="str">
        <f>IF(INDEX(Table1[DISKON],A:A)=0,"",INDEX(Table1[DISKON],A:A))</f>
        <v/>
      </c>
      <c r="J668" s="75" t="str">
        <f>IF(INDEX(Table1[DISKON NOTA],A:A)=0,"",INDEX(Table1[DISKON NOTA],A:A))</f>
        <v/>
      </c>
      <c r="K668" s="7">
        <f>INDEX(Table1[ISI_CONV],A:A)</f>
        <v>200</v>
      </c>
      <c r="L668" s="76">
        <f>INDEX(Table1[NOTA TOKO],Table4[[#This Row],[ROWID]])</f>
        <v>416</v>
      </c>
      <c r="M668" s="74" t="str">
        <f>Table4[[#This Row],[SALES DICT]]</f>
        <v>B</v>
      </c>
      <c r="N668" s="74" t="str">
        <f>INDEX(Table1[TOKO-KOTA_H],A:A)</f>
        <v>KEN KEN-SEMARANG</v>
      </c>
      <c r="O668" s="74" t="str">
        <f>IF(INDEX(Table1[KODE BARANG],A:A)=0,"",INDEX(Table1[KODE BARANG],A:A))</f>
        <v>IDC-NB16</v>
      </c>
      <c r="P668" s="74" t="str">
        <f>INDEX(Table1[NAMA BARANG],A:A)</f>
        <v>TALI ID CARD PEONY ORANYE</v>
      </c>
      <c r="Q668" s="74" t="str">
        <f>INDEX(Table1[ADA DI DAFTAR STOCK?],A:A)</f>
        <v>ADA</v>
      </c>
      <c r="R668" s="71" t="str">
        <f>SUBSTITUTE(_xlfn.NUMBERVALUE(Table4[[#This Row],[JUMLAH]],",","."),",",".")</f>
        <v>200</v>
      </c>
      <c r="S668" s="74" t="str">
        <f>INDEX(Table1[SATUAN_CONV],A:A)</f>
        <v>PCS</v>
      </c>
      <c r="T668" s="10" t="str">
        <f>SUBSTITUTE(_xlfn.NUMBERVALUE(Table4[[#This Row],[HARGA]],",","."),",",".")</f>
        <v>475</v>
      </c>
      <c r="U668" s="12" t="str">
        <f>SUBSTITUTE(Table4[[#This Row],[DISKON]],",",".")</f>
        <v/>
      </c>
      <c r="V668" s="77" t="str">
        <f>SUBSTITUTE(Table4[[#This Row],[DISKON NOTA]],",",".")</f>
        <v/>
      </c>
      <c r="W668" s="78">
        <f>INDEX(Table1[TANGGAL NOTA_H],A:A)</f>
        <v>45534</v>
      </c>
      <c r="X668" s="78" t="str">
        <f>IF(INDEX(Table1[TANGGAL GUDANG_H],A:A)="","",INDEX(Table1[TANGGAL GUDANG_H],A:A))</f>
        <v/>
      </c>
      <c r="Y668" s="78">
        <f>INDEX(Table1[TANGGAL UPDATE_H],A:A)</f>
        <v>45535</v>
      </c>
      <c r="Z668" s="74" t="str">
        <f>INDEX(Table1[KOMENTAR_H],A:A)</f>
        <v/>
      </c>
      <c r="AA668" s="74"/>
      <c r="AB668" s="74">
        <f>IF(Table4[[#This Row],[DISKON]]="",Table4[[#This Row],[HARGA]],Table4[[#This Row],[HARGA]]*Table4[[#This Row],[DISKON]])</f>
        <v>475</v>
      </c>
      <c r="AC668" s="74">
        <f>Table4[[#This Row],[TATAL DISKON]]*Table4[[#This Row],[JUMLAH]]</f>
        <v>95000</v>
      </c>
      <c r="AD668" s="74" t="str">
        <f>CONCATENATE(Table4[[#This Row],[SALES_C]],Table4[[#This Row],[NOTA TOKO]])</f>
        <v>B416</v>
      </c>
      <c r="AE668" s="74">
        <f>INDEX(Table1[I],'4'!A:A)</f>
        <v>0</v>
      </c>
      <c r="AF668" s="74" t="e">
        <f>IF(Table4[[#This Row],[Column2]]="","",MATCH(Table4[[#This Row],[Column2]],AM:AM,0))</f>
        <v>#N/A</v>
      </c>
      <c r="AG668" s="74" t="str">
        <f>CONCATENATE(Table4[[#This Row],[TOKO-KOTA]],"_",Table4[[#This Row],[NAMA BARANG]])</f>
        <v>KEN KEN-SEMARANG_TALI ID CARD PEONY ORANYE</v>
      </c>
      <c r="AH668" s="74" t="str">
        <f>CONCATENATE(Table4[[#This Row],[CONCAT_TOKO KOTA + NAMA BARANG]],"_",Table4[[#This Row],[HARGA_C]])</f>
        <v>KEN KEN-SEMARANG_TALI ID CARD PEONY ORANYE_475</v>
      </c>
      <c r="AI668" s="74"/>
      <c r="AK668" s="9">
        <v>2916</v>
      </c>
      <c r="AL668" s="8" t="s">
        <v>8476</v>
      </c>
      <c r="AM668" t="str">
        <f t="shared" si="10"/>
        <v>H2916</v>
      </c>
      <c r="AN668" t="e">
        <f>IF(Table10[[#This Row],[Column3]]="","",MATCH(Table10[[#This Row],[Column3]],AD:AD,0))</f>
        <v>#N/A</v>
      </c>
    </row>
    <row r="669" spans="1:40" ht="13.5" thickBot="1">
      <c r="A669" s="73">
        <v>755</v>
      </c>
      <c r="C669" s="74">
        <f>ROW()</f>
        <v>669</v>
      </c>
      <c r="D669" s="74">
        <f>INDEX(Table1[ROWID],A:A)</f>
        <v>754</v>
      </c>
      <c r="E669" s="74">
        <f>INDEX(Table1[//DBS],A:A)</f>
        <v>1310</v>
      </c>
      <c r="F669" s="74">
        <f>INDEX(Table1[HARGA_CONV],A:A)</f>
        <v>475</v>
      </c>
      <c r="G669" s="74" t="str">
        <f>IF(INDEX(Table1[SALES_H],Table4[[#This Row],[ROWID]])=0,"",INDEX(Table1[SALES_H],Table4[[#This Row],[ROWID]]))</f>
        <v>B</v>
      </c>
      <c r="H669" s="74" t="str">
        <f>IF(Table4[[#This Row],[SALES]]="","",INDEX(SALES_DICT[2],MATCH(Table4[[#This Row],[SALES]],SALES_DICT[1],0)))</f>
        <v>B</v>
      </c>
      <c r="I669" s="75" t="str">
        <f>IF(INDEX(Table1[DISKON],A:A)=0,"",INDEX(Table1[DISKON],A:A))</f>
        <v/>
      </c>
      <c r="J669" s="75" t="str">
        <f>IF(INDEX(Table1[DISKON NOTA],A:A)=0,"",INDEX(Table1[DISKON NOTA],A:A))</f>
        <v/>
      </c>
      <c r="K669" s="7">
        <f>INDEX(Table1[ISI_CONV],A:A)</f>
        <v>200</v>
      </c>
      <c r="L669" s="76">
        <f>INDEX(Table1[NOTA TOKO],Table4[[#This Row],[ROWID]])</f>
        <v>416</v>
      </c>
      <c r="M669" s="74" t="str">
        <f>Table4[[#This Row],[SALES DICT]]</f>
        <v>B</v>
      </c>
      <c r="N669" s="74" t="str">
        <f>INDEX(Table1[TOKO-KOTA_H],A:A)</f>
        <v>KEN KEN-SEMARANG</v>
      </c>
      <c r="O669" s="74" t="str">
        <f>IF(INDEX(Table1[KODE BARANG],A:A)=0,"",INDEX(Table1[KODE BARANG],A:A))</f>
        <v>IDC-NB20</v>
      </c>
      <c r="P669" s="74" t="str">
        <f>INDEX(Table1[NAMA BARANG],A:A)</f>
        <v>TALI ID CARD PEONY PUTIH</v>
      </c>
      <c r="Q669" s="74" t="str">
        <f>INDEX(Table1[ADA DI DAFTAR STOCK?],A:A)</f>
        <v>ADA</v>
      </c>
      <c r="R669" s="71" t="str">
        <f>SUBSTITUTE(_xlfn.NUMBERVALUE(Table4[[#This Row],[JUMLAH]],",","."),",",".")</f>
        <v>200</v>
      </c>
      <c r="S669" s="74" t="str">
        <f>INDEX(Table1[SATUAN_CONV],A:A)</f>
        <v>PCS</v>
      </c>
      <c r="T669" s="10" t="str">
        <f>SUBSTITUTE(_xlfn.NUMBERVALUE(Table4[[#This Row],[HARGA]],",","."),",",".")</f>
        <v>475</v>
      </c>
      <c r="U669" s="12" t="str">
        <f>SUBSTITUTE(Table4[[#This Row],[DISKON]],",",".")</f>
        <v/>
      </c>
      <c r="V669" s="77" t="str">
        <f>SUBSTITUTE(Table4[[#This Row],[DISKON NOTA]],",",".")</f>
        <v/>
      </c>
      <c r="W669" s="78">
        <f>INDEX(Table1[TANGGAL NOTA_H],A:A)</f>
        <v>45534</v>
      </c>
      <c r="X669" s="78" t="str">
        <f>IF(INDEX(Table1[TANGGAL GUDANG_H],A:A)="","",INDEX(Table1[TANGGAL GUDANG_H],A:A))</f>
        <v/>
      </c>
      <c r="Y669" s="78">
        <f>INDEX(Table1[TANGGAL UPDATE_H],A:A)</f>
        <v>45535</v>
      </c>
      <c r="Z669" s="74" t="str">
        <f>INDEX(Table1[KOMENTAR_H],A:A)</f>
        <v/>
      </c>
      <c r="AA669" s="74"/>
      <c r="AB669" s="74">
        <f>IF(Table4[[#This Row],[DISKON]]="",Table4[[#This Row],[HARGA]],Table4[[#This Row],[HARGA]]*Table4[[#This Row],[DISKON]])</f>
        <v>475</v>
      </c>
      <c r="AC669" s="74">
        <f>Table4[[#This Row],[TATAL DISKON]]*Table4[[#This Row],[JUMLAH]]</f>
        <v>95000</v>
      </c>
      <c r="AD669" s="74" t="str">
        <f>CONCATENATE(Table4[[#This Row],[SALES_C]],Table4[[#This Row],[NOTA TOKO]])</f>
        <v>B416</v>
      </c>
      <c r="AE669" s="74">
        <f>INDEX(Table1[I],'4'!A:A)</f>
        <v>0</v>
      </c>
      <c r="AF669" s="74" t="e">
        <f>IF(Table4[[#This Row],[Column2]]="","",MATCH(Table4[[#This Row],[Column2]],AM:AM,0))</f>
        <v>#N/A</v>
      </c>
      <c r="AG669" s="74" t="str">
        <f>CONCATENATE(Table4[[#This Row],[TOKO-KOTA]],"_",Table4[[#This Row],[NAMA BARANG]])</f>
        <v>KEN KEN-SEMARANG_TALI ID CARD PEONY PUTIH</v>
      </c>
      <c r="AH669" s="74" t="str">
        <f>CONCATENATE(Table4[[#This Row],[CONCAT_TOKO KOTA + NAMA BARANG]],"_",Table4[[#This Row],[HARGA_C]])</f>
        <v>KEN KEN-SEMARANG_TALI ID CARD PEONY PUTIH_475</v>
      </c>
      <c r="AI669" s="74"/>
      <c r="AK669" s="9">
        <v>2916</v>
      </c>
      <c r="AL669" s="8" t="s">
        <v>8476</v>
      </c>
      <c r="AM669" t="str">
        <f t="shared" si="10"/>
        <v>H2916</v>
      </c>
      <c r="AN669" t="e">
        <f>IF(Table10[[#This Row],[Column3]]="","",MATCH(Table10[[#This Row],[Column3]],AD:AD,0))</f>
        <v>#N/A</v>
      </c>
    </row>
    <row r="670" spans="1:40" ht="13.5" thickBot="1">
      <c r="A670" s="73">
        <v>757</v>
      </c>
      <c r="C670" s="74">
        <f>ROW()</f>
        <v>670</v>
      </c>
      <c r="D670" s="74">
        <f>INDEX(Table1[ROWID],A:A)</f>
        <v>757</v>
      </c>
      <c r="E670" s="74">
        <f>INDEX(Table1[//DBS],A:A)</f>
        <v>1811</v>
      </c>
      <c r="F670" s="74">
        <f>INDEX(Table1[HARGA_CONV],A:A)</f>
        <v>10500</v>
      </c>
      <c r="G670" s="74" t="str">
        <f>IF(INDEX(Table1[SALES_H],Table4[[#This Row],[ROWID]])=0,"",INDEX(Table1[SALES_H],Table4[[#This Row],[ROWID]]))</f>
        <v>KO</v>
      </c>
      <c r="H670" s="74" t="str">
        <f>IF(Table4[[#This Row],[SALES]]="","",INDEX(SALES_DICT[2],MATCH(Table4[[#This Row],[SALES]],SALES_DICT[1],0)))</f>
        <v>H</v>
      </c>
      <c r="I670" s="75" t="str">
        <f>IF(INDEX(Table1[DISKON],A:A)=0,"",INDEX(Table1[DISKON],A:A))</f>
        <v/>
      </c>
      <c r="J670" s="75" t="str">
        <f>IF(INDEX(Table1[DISKON NOTA],A:A)=0,"",INDEX(Table1[DISKON NOTA],A:A))</f>
        <v/>
      </c>
      <c r="K670" s="7">
        <f>INDEX(Table1[ISI_CONV],A:A)</f>
        <v>100</v>
      </c>
      <c r="L670" s="76">
        <f>INDEX(Table1[NOTA TOKO],Table4[[#This Row],[ROWID]])</f>
        <v>3395</v>
      </c>
      <c r="M670" s="74" t="str">
        <f>Table4[[#This Row],[SALES DICT]]</f>
        <v>H</v>
      </c>
      <c r="N670" s="74" t="str">
        <f>INDEX(Table1[TOKO-KOTA_H],A:A)</f>
        <v>PERDANA-BREBES</v>
      </c>
      <c r="O670" s="74" t="str">
        <f>IF(INDEX(Table1[KODE BARANG],A:A)=0,"",INDEX(Table1[KODE BARANG],A:A))</f>
        <v>MAP-SK80</v>
      </c>
      <c r="P670" s="74" t="str">
        <f>INDEX(Table1[NAMA BARANG],A:A)</f>
        <v>MAP L SIKA AC-105  BIRU</v>
      </c>
      <c r="Q670" s="74" t="str">
        <f>INDEX(Table1[ADA DI DAFTAR STOCK?],A:A)</f>
        <v>ADA</v>
      </c>
      <c r="R670" s="71" t="str">
        <f>SUBSTITUTE(_xlfn.NUMBERVALUE(Table4[[#This Row],[JUMLAH]],",","."),",",".")</f>
        <v>100</v>
      </c>
      <c r="S670" s="74" t="str">
        <f>INDEX(Table1[SATUAN_CONV],A:A)</f>
        <v>LSN</v>
      </c>
      <c r="T670" s="10" t="str">
        <f>SUBSTITUTE(_xlfn.NUMBERVALUE(Table4[[#This Row],[HARGA]],",","."),",",".")</f>
        <v>10500</v>
      </c>
      <c r="U670" s="12" t="str">
        <f>SUBSTITUTE(Table4[[#This Row],[DISKON]],",",".")</f>
        <v/>
      </c>
      <c r="V670" s="77" t="str">
        <f>SUBSTITUTE(Table4[[#This Row],[DISKON NOTA]],",",".")</f>
        <v/>
      </c>
      <c r="W670" s="78">
        <f>INDEX(Table1[TANGGAL NOTA_H],A:A)</f>
        <v>45534</v>
      </c>
      <c r="X670" s="78" t="str">
        <f>IF(INDEX(Table1[TANGGAL GUDANG_H],A:A)="","",INDEX(Table1[TANGGAL GUDANG_H],A:A))</f>
        <v/>
      </c>
      <c r="Y670" s="78">
        <f>INDEX(Table1[TANGGAL UPDATE_H],A:A)</f>
        <v>45535</v>
      </c>
      <c r="Z670" s="74" t="str">
        <f>INDEX(Table1[KOMENTAR_H],A:A)</f>
        <v/>
      </c>
      <c r="AA670" s="74"/>
      <c r="AB670" s="74">
        <f>IF(Table4[[#This Row],[DISKON]]="",Table4[[#This Row],[HARGA]],Table4[[#This Row],[HARGA]]*Table4[[#This Row],[DISKON]])</f>
        <v>10500</v>
      </c>
      <c r="AC670" s="74">
        <f>Table4[[#This Row],[TATAL DISKON]]*Table4[[#This Row],[JUMLAH]]</f>
        <v>1050000</v>
      </c>
      <c r="AD670" s="74" t="str">
        <f>CONCATENATE(Table4[[#This Row],[SALES_C]],Table4[[#This Row],[NOTA TOKO]])</f>
        <v>H3395</v>
      </c>
      <c r="AE670" s="74">
        <f>INDEX(Table1[I],'4'!A:A)</f>
        <v>0</v>
      </c>
      <c r="AF670" s="74" t="e">
        <f>IF(Table4[[#This Row],[Column2]]="","",MATCH(Table4[[#This Row],[Column2]],AM:AM,0))</f>
        <v>#N/A</v>
      </c>
      <c r="AG670" s="74" t="str">
        <f>CONCATENATE(Table4[[#This Row],[TOKO-KOTA]],"_",Table4[[#This Row],[NAMA BARANG]])</f>
        <v>PERDANA-BREBES_MAP L SIKA AC-105  BIRU</v>
      </c>
      <c r="AH670" s="74" t="str">
        <f>CONCATENATE(Table4[[#This Row],[CONCAT_TOKO KOTA + NAMA BARANG]],"_",Table4[[#This Row],[HARGA_C]])</f>
        <v>PERDANA-BREBES_MAP L SIKA AC-105  BIRU_10500</v>
      </c>
      <c r="AI670" s="74"/>
      <c r="AK670" s="9">
        <v>2916</v>
      </c>
      <c r="AL670" s="8" t="s">
        <v>8476</v>
      </c>
      <c r="AM670" t="str">
        <f t="shared" si="10"/>
        <v>H2916</v>
      </c>
      <c r="AN670" t="e">
        <f>IF(Table10[[#This Row],[Column3]]="","",MATCH(Table10[[#This Row],[Column3]],AD:AD,0))</f>
        <v>#N/A</v>
      </c>
    </row>
    <row r="671" spans="1:40" ht="13.5" thickBot="1">
      <c r="A671" s="73">
        <v>758</v>
      </c>
      <c r="C671" s="74">
        <f>ROW()</f>
        <v>671</v>
      </c>
      <c r="D671" s="74">
        <f>INDEX(Table1[ROWID],A:A)</f>
        <v>757</v>
      </c>
      <c r="E671" s="74">
        <f>INDEX(Table1[//DBS],A:A)</f>
        <v>1813</v>
      </c>
      <c r="F671" s="74">
        <f>INDEX(Table1[HARGA_CONV],A:A)</f>
        <v>10500</v>
      </c>
      <c r="G671" s="74" t="str">
        <f>IF(INDEX(Table1[SALES_H],Table4[[#This Row],[ROWID]])=0,"",INDEX(Table1[SALES_H],Table4[[#This Row],[ROWID]]))</f>
        <v>KO</v>
      </c>
      <c r="H671" s="74" t="str">
        <f>IF(Table4[[#This Row],[SALES]]="","",INDEX(SALES_DICT[2],MATCH(Table4[[#This Row],[SALES]],SALES_DICT[1],0)))</f>
        <v>H</v>
      </c>
      <c r="I671" s="75" t="str">
        <f>IF(INDEX(Table1[DISKON],A:A)=0,"",INDEX(Table1[DISKON],A:A))</f>
        <v/>
      </c>
      <c r="J671" s="75" t="str">
        <f>IF(INDEX(Table1[DISKON NOTA],A:A)=0,"",INDEX(Table1[DISKON NOTA],A:A))</f>
        <v/>
      </c>
      <c r="K671" s="7">
        <f>INDEX(Table1[ISI_CONV],A:A)</f>
        <v>100</v>
      </c>
      <c r="L671" s="76">
        <f>INDEX(Table1[NOTA TOKO],Table4[[#This Row],[ROWID]])</f>
        <v>3395</v>
      </c>
      <c r="M671" s="74" t="str">
        <f>Table4[[#This Row],[SALES DICT]]</f>
        <v>H</v>
      </c>
      <c r="N671" s="74" t="str">
        <f>INDEX(Table1[TOKO-KOTA_H],A:A)</f>
        <v>PERDANA-BREBES</v>
      </c>
      <c r="O671" s="74" t="str">
        <f>IF(INDEX(Table1[KODE BARANG],A:A)=0,"",INDEX(Table1[KODE BARANG],A:A))</f>
        <v>MAP-SK82</v>
      </c>
      <c r="P671" s="74" t="str">
        <f>INDEX(Table1[NAMA BARANG],A:A)</f>
        <v>MAP L SIKA AC-105 KUNING</v>
      </c>
      <c r="Q671" s="74" t="str">
        <f>INDEX(Table1[ADA DI DAFTAR STOCK?],A:A)</f>
        <v>ADA</v>
      </c>
      <c r="R671" s="71" t="str">
        <f>SUBSTITUTE(_xlfn.NUMBERVALUE(Table4[[#This Row],[JUMLAH]],",","."),",",".")</f>
        <v>100</v>
      </c>
      <c r="S671" s="74" t="str">
        <f>INDEX(Table1[SATUAN_CONV],A:A)</f>
        <v>LSN</v>
      </c>
      <c r="T671" s="10" t="str">
        <f>SUBSTITUTE(_xlfn.NUMBERVALUE(Table4[[#This Row],[HARGA]],",","."),",",".")</f>
        <v>10500</v>
      </c>
      <c r="U671" s="12" t="str">
        <f>SUBSTITUTE(Table4[[#This Row],[DISKON]],",",".")</f>
        <v/>
      </c>
      <c r="V671" s="77" t="str">
        <f>SUBSTITUTE(Table4[[#This Row],[DISKON NOTA]],",",".")</f>
        <v/>
      </c>
      <c r="W671" s="78">
        <f>INDEX(Table1[TANGGAL NOTA_H],A:A)</f>
        <v>45534</v>
      </c>
      <c r="X671" s="78" t="str">
        <f>IF(INDEX(Table1[TANGGAL GUDANG_H],A:A)="","",INDEX(Table1[TANGGAL GUDANG_H],A:A))</f>
        <v/>
      </c>
      <c r="Y671" s="78">
        <f>INDEX(Table1[TANGGAL UPDATE_H],A:A)</f>
        <v>45535</v>
      </c>
      <c r="Z671" s="74" t="str">
        <f>INDEX(Table1[KOMENTAR_H],A:A)</f>
        <v/>
      </c>
      <c r="AA671" s="74"/>
      <c r="AB671" s="74">
        <f>IF(Table4[[#This Row],[DISKON]]="",Table4[[#This Row],[HARGA]],Table4[[#This Row],[HARGA]]*Table4[[#This Row],[DISKON]])</f>
        <v>10500</v>
      </c>
      <c r="AC671" s="74">
        <f>Table4[[#This Row],[TATAL DISKON]]*Table4[[#This Row],[JUMLAH]]</f>
        <v>1050000</v>
      </c>
      <c r="AD671" s="74" t="str">
        <f>CONCATENATE(Table4[[#This Row],[SALES_C]],Table4[[#This Row],[NOTA TOKO]])</f>
        <v>H3395</v>
      </c>
      <c r="AE671" s="74">
        <f>INDEX(Table1[I],'4'!A:A)</f>
        <v>0</v>
      </c>
      <c r="AF671" s="74" t="e">
        <f>IF(Table4[[#This Row],[Column2]]="","",MATCH(Table4[[#This Row],[Column2]],AM:AM,0))</f>
        <v>#N/A</v>
      </c>
      <c r="AG671" s="74" t="str">
        <f>CONCATENATE(Table4[[#This Row],[TOKO-KOTA]],"_",Table4[[#This Row],[NAMA BARANG]])</f>
        <v>PERDANA-BREBES_MAP L SIKA AC-105 KUNING</v>
      </c>
      <c r="AH671" s="74" t="str">
        <f>CONCATENATE(Table4[[#This Row],[CONCAT_TOKO KOTA + NAMA BARANG]],"_",Table4[[#This Row],[HARGA_C]])</f>
        <v>PERDANA-BREBES_MAP L SIKA AC-105 KUNING_10500</v>
      </c>
      <c r="AI671" s="74"/>
      <c r="AK671" s="9">
        <v>2916</v>
      </c>
      <c r="AL671" s="8" t="s">
        <v>8476</v>
      </c>
      <c r="AM671" t="str">
        <f t="shared" si="10"/>
        <v>H2916</v>
      </c>
      <c r="AN671" t="e">
        <f>IF(Table10[[#This Row],[Column3]]="","",MATCH(Table10[[#This Row],[Column3]],AD:AD,0))</f>
        <v>#N/A</v>
      </c>
    </row>
    <row r="672" spans="1:40" ht="13.5" thickBot="1">
      <c r="A672" s="73">
        <v>759</v>
      </c>
      <c r="C672" s="74">
        <f>ROW()</f>
        <v>672</v>
      </c>
      <c r="D672" s="74">
        <f>INDEX(Table1[ROWID],A:A)</f>
        <v>757</v>
      </c>
      <c r="E672" s="74">
        <f>INDEX(Table1[//DBS],A:A)</f>
        <v>1815</v>
      </c>
      <c r="F672" s="74">
        <f>INDEX(Table1[HARGA_CONV],A:A)</f>
        <v>10500</v>
      </c>
      <c r="G672" s="74" t="str">
        <f>IF(INDEX(Table1[SALES_H],Table4[[#This Row],[ROWID]])=0,"",INDEX(Table1[SALES_H],Table4[[#This Row],[ROWID]]))</f>
        <v>KO</v>
      </c>
      <c r="H672" s="74" t="str">
        <f>IF(Table4[[#This Row],[SALES]]="","",INDEX(SALES_DICT[2],MATCH(Table4[[#This Row],[SALES]],SALES_DICT[1],0)))</f>
        <v>H</v>
      </c>
      <c r="I672" s="75" t="str">
        <f>IF(INDEX(Table1[DISKON],A:A)=0,"",INDEX(Table1[DISKON],A:A))</f>
        <v/>
      </c>
      <c r="J672" s="75" t="str">
        <f>IF(INDEX(Table1[DISKON NOTA],A:A)=0,"",INDEX(Table1[DISKON NOTA],A:A))</f>
        <v/>
      </c>
      <c r="K672" s="7">
        <f>INDEX(Table1[ISI_CONV],A:A)</f>
        <v>100</v>
      </c>
      <c r="L672" s="76">
        <f>INDEX(Table1[NOTA TOKO],Table4[[#This Row],[ROWID]])</f>
        <v>3395</v>
      </c>
      <c r="M672" s="74" t="str">
        <f>Table4[[#This Row],[SALES DICT]]</f>
        <v>H</v>
      </c>
      <c r="N672" s="74" t="str">
        <f>INDEX(Table1[TOKO-KOTA_H],A:A)</f>
        <v>PERDANA-BREBES</v>
      </c>
      <c r="O672" s="74" t="str">
        <f>IF(INDEX(Table1[KODE BARANG],A:A)=0,"",INDEX(Table1[KODE BARANG],A:A))</f>
        <v>MAP-SK84</v>
      </c>
      <c r="P672" s="74" t="str">
        <f>INDEX(Table1[NAMA BARANG],A:A)</f>
        <v>MAP L SIKA AC-105 PUTIH</v>
      </c>
      <c r="Q672" s="74" t="str">
        <f>INDEX(Table1[ADA DI DAFTAR STOCK?],A:A)</f>
        <v>ADA</v>
      </c>
      <c r="R672" s="71" t="str">
        <f>SUBSTITUTE(_xlfn.NUMBERVALUE(Table4[[#This Row],[JUMLAH]],",","."),",",".")</f>
        <v>100</v>
      </c>
      <c r="S672" s="74" t="str">
        <f>INDEX(Table1[SATUAN_CONV],A:A)</f>
        <v>LSN</v>
      </c>
      <c r="T672" s="10" t="str">
        <f>SUBSTITUTE(_xlfn.NUMBERVALUE(Table4[[#This Row],[HARGA]],",","."),",",".")</f>
        <v>10500</v>
      </c>
      <c r="U672" s="12" t="str">
        <f>SUBSTITUTE(Table4[[#This Row],[DISKON]],",",".")</f>
        <v/>
      </c>
      <c r="V672" s="77" t="str">
        <f>SUBSTITUTE(Table4[[#This Row],[DISKON NOTA]],",",".")</f>
        <v/>
      </c>
      <c r="W672" s="78">
        <f>INDEX(Table1[TANGGAL NOTA_H],A:A)</f>
        <v>45534</v>
      </c>
      <c r="X672" s="78" t="str">
        <f>IF(INDEX(Table1[TANGGAL GUDANG_H],A:A)="","",INDEX(Table1[TANGGAL GUDANG_H],A:A))</f>
        <v/>
      </c>
      <c r="Y672" s="78">
        <f>INDEX(Table1[TANGGAL UPDATE_H],A:A)</f>
        <v>45535</v>
      </c>
      <c r="Z672" s="74" t="str">
        <f>INDEX(Table1[KOMENTAR_H],A:A)</f>
        <v/>
      </c>
      <c r="AA672" s="74"/>
      <c r="AB672" s="74">
        <f>IF(Table4[[#This Row],[DISKON]]="",Table4[[#This Row],[HARGA]],Table4[[#This Row],[HARGA]]*Table4[[#This Row],[DISKON]])</f>
        <v>10500</v>
      </c>
      <c r="AC672" s="74">
        <f>Table4[[#This Row],[TATAL DISKON]]*Table4[[#This Row],[JUMLAH]]</f>
        <v>1050000</v>
      </c>
      <c r="AD672" s="74" t="str">
        <f>CONCATENATE(Table4[[#This Row],[SALES_C]],Table4[[#This Row],[NOTA TOKO]])</f>
        <v>H3395</v>
      </c>
      <c r="AE672" s="74">
        <f>INDEX(Table1[I],'4'!A:A)</f>
        <v>0</v>
      </c>
      <c r="AF672" s="74" t="e">
        <f>IF(Table4[[#This Row],[Column2]]="","",MATCH(Table4[[#This Row],[Column2]],AM:AM,0))</f>
        <v>#N/A</v>
      </c>
      <c r="AG672" s="74" t="str">
        <f>CONCATENATE(Table4[[#This Row],[TOKO-KOTA]],"_",Table4[[#This Row],[NAMA BARANG]])</f>
        <v>PERDANA-BREBES_MAP L SIKA AC-105 PUTIH</v>
      </c>
      <c r="AH672" s="74" t="str">
        <f>CONCATENATE(Table4[[#This Row],[CONCAT_TOKO KOTA + NAMA BARANG]],"_",Table4[[#This Row],[HARGA_C]])</f>
        <v>PERDANA-BREBES_MAP L SIKA AC-105 PUTIH_10500</v>
      </c>
      <c r="AI672" s="74"/>
      <c r="AK672" s="9">
        <v>2916</v>
      </c>
      <c r="AL672" s="8" t="s">
        <v>8476</v>
      </c>
      <c r="AM672" t="str">
        <f t="shared" si="10"/>
        <v>H2916</v>
      </c>
      <c r="AN672" t="e">
        <f>IF(Table10[[#This Row],[Column3]]="","",MATCH(Table10[[#This Row],[Column3]],AD:AD,0))</f>
        <v>#N/A</v>
      </c>
    </row>
    <row r="673" spans="1:40" ht="13.5" thickBot="1">
      <c r="A673" s="73">
        <v>760</v>
      </c>
      <c r="C673" s="74">
        <f>ROW()</f>
        <v>673</v>
      </c>
      <c r="D673" s="74">
        <f>INDEX(Table1[ROWID],A:A)</f>
        <v>757</v>
      </c>
      <c r="E673" s="74">
        <f>INDEX(Table1[//DBS],A:A)</f>
        <v>2715</v>
      </c>
      <c r="F673" s="74">
        <f>INDEX(Table1[HARGA_CONV],A:A)</f>
        <v>57500</v>
      </c>
      <c r="G673" s="74" t="str">
        <f>IF(INDEX(Table1[SALES_H],Table4[[#This Row],[ROWID]])=0,"",INDEX(Table1[SALES_H],Table4[[#This Row],[ROWID]]))</f>
        <v>KO</v>
      </c>
      <c r="H673" s="74" t="str">
        <f>IF(Table4[[#This Row],[SALES]]="","",INDEX(SALES_DICT[2],MATCH(Table4[[#This Row],[SALES]],SALES_DICT[1],0)))</f>
        <v>H</v>
      </c>
      <c r="I673" s="75" t="str">
        <f>IF(INDEX(Table1[DISKON],A:A)=0,"",INDEX(Table1[DISKON],A:A))</f>
        <v/>
      </c>
      <c r="J673" s="75" t="str">
        <f>IF(INDEX(Table1[DISKON NOTA],A:A)=0,"",INDEX(Table1[DISKON NOTA],A:A))</f>
        <v/>
      </c>
      <c r="K673" s="7">
        <f>INDEX(Table1[ISI_CONV],A:A)</f>
        <v>24</v>
      </c>
      <c r="L673" s="76">
        <f>INDEX(Table1[NOTA TOKO],Table4[[#This Row],[ROWID]])</f>
        <v>3395</v>
      </c>
      <c r="M673" s="74" t="str">
        <f>Table4[[#This Row],[SALES DICT]]</f>
        <v>H</v>
      </c>
      <c r="N673" s="74" t="str">
        <f>INDEX(Table1[TOKO-KOTA_H],A:A)</f>
        <v>PERDANA-BREBES</v>
      </c>
      <c r="O673" s="74" t="str">
        <f>IF(INDEX(Table1[KODE BARANG],A:A)=0,"",INDEX(Table1[KODE BARANG],A:A))</f>
        <v>SPA-HR2</v>
      </c>
      <c r="P673" s="74" t="str">
        <f>INDEX(Table1[NAMA BARANG],A:A)</f>
        <v>STAMP PAD HERO K</v>
      </c>
      <c r="Q673" s="74" t="str">
        <f>INDEX(Table1[ADA DI DAFTAR STOCK?],A:A)</f>
        <v>ADA</v>
      </c>
      <c r="R673" s="71" t="str">
        <f>SUBSTITUTE(_xlfn.NUMBERVALUE(Table4[[#This Row],[JUMLAH]],",","."),",",".")</f>
        <v>24</v>
      </c>
      <c r="S673" s="74" t="str">
        <f>INDEX(Table1[SATUAN_CONV],A:A)</f>
        <v>LSN</v>
      </c>
      <c r="T673" s="10" t="str">
        <f>SUBSTITUTE(_xlfn.NUMBERVALUE(Table4[[#This Row],[HARGA]],",","."),",",".")</f>
        <v>57500</v>
      </c>
      <c r="U673" s="12" t="str">
        <f>SUBSTITUTE(Table4[[#This Row],[DISKON]],",",".")</f>
        <v/>
      </c>
      <c r="V673" s="77" t="str">
        <f>SUBSTITUTE(Table4[[#This Row],[DISKON NOTA]],",",".")</f>
        <v/>
      </c>
      <c r="W673" s="78">
        <f>INDEX(Table1[TANGGAL NOTA_H],A:A)</f>
        <v>45534</v>
      </c>
      <c r="X673" s="78" t="str">
        <f>IF(INDEX(Table1[TANGGAL GUDANG_H],A:A)="","",INDEX(Table1[TANGGAL GUDANG_H],A:A))</f>
        <v/>
      </c>
      <c r="Y673" s="78">
        <f>INDEX(Table1[TANGGAL UPDATE_H],A:A)</f>
        <v>45535</v>
      </c>
      <c r="Z673" s="74" t="str">
        <f>INDEX(Table1[KOMENTAR_H],A:A)</f>
        <v/>
      </c>
      <c r="AA673" s="74"/>
      <c r="AB673" s="74">
        <f>IF(Table4[[#This Row],[DISKON]]="",Table4[[#This Row],[HARGA]],Table4[[#This Row],[HARGA]]*Table4[[#This Row],[DISKON]])</f>
        <v>57500</v>
      </c>
      <c r="AC673" s="74">
        <f>Table4[[#This Row],[TATAL DISKON]]*Table4[[#This Row],[JUMLAH]]</f>
        <v>1380000</v>
      </c>
      <c r="AD673" s="74" t="str">
        <f>CONCATENATE(Table4[[#This Row],[SALES_C]],Table4[[#This Row],[NOTA TOKO]])</f>
        <v>H3395</v>
      </c>
      <c r="AE673" s="74">
        <f>INDEX(Table1[I],'4'!A:A)</f>
        <v>0</v>
      </c>
      <c r="AF673" s="74" t="e">
        <f>IF(Table4[[#This Row],[Column2]]="","",MATCH(Table4[[#This Row],[Column2]],AM:AM,0))</f>
        <v>#N/A</v>
      </c>
      <c r="AG673" s="74" t="str">
        <f>CONCATENATE(Table4[[#This Row],[TOKO-KOTA]],"_",Table4[[#This Row],[NAMA BARANG]])</f>
        <v>PERDANA-BREBES_STAMP PAD HERO K</v>
      </c>
      <c r="AH673" s="74" t="str">
        <f>CONCATENATE(Table4[[#This Row],[CONCAT_TOKO KOTA + NAMA BARANG]],"_",Table4[[#This Row],[HARGA_C]])</f>
        <v>PERDANA-BREBES_STAMP PAD HERO K_57500</v>
      </c>
      <c r="AI673" s="74"/>
      <c r="AK673" s="9">
        <v>2916</v>
      </c>
      <c r="AL673" s="8" t="s">
        <v>8476</v>
      </c>
      <c r="AM673" t="str">
        <f t="shared" si="10"/>
        <v>H2916</v>
      </c>
      <c r="AN673" t="e">
        <f>IF(Table10[[#This Row],[Column3]]="","",MATCH(Table10[[#This Row],[Column3]],AD:AD,0))</f>
        <v>#N/A</v>
      </c>
    </row>
    <row r="674" spans="1:40" ht="13.5" thickBot="1">
      <c r="A674" s="73"/>
      <c r="AK674" s="9">
        <v>2916</v>
      </c>
      <c r="AL674" s="8" t="s">
        <v>8476</v>
      </c>
      <c r="AM674" t="str">
        <f t="shared" si="10"/>
        <v>H2916</v>
      </c>
      <c r="AN674" t="e">
        <f>IF(Table10[[#This Row],[Column3]]="","",MATCH(Table10[[#This Row],[Column3]],AD:AD,0))</f>
        <v>#N/A</v>
      </c>
    </row>
    <row r="675" spans="1:40" ht="13.5" thickBot="1">
      <c r="A675" s="73" t="s">
        <v>6653</v>
      </c>
      <c r="AK675" s="9">
        <v>2916</v>
      </c>
      <c r="AL675" s="8" t="s">
        <v>8476</v>
      </c>
      <c r="AM675" t="str">
        <f t="shared" si="10"/>
        <v>H2916</v>
      </c>
      <c r="AN675" t="e">
        <f>IF(Table10[[#This Row],[Column3]]="","",MATCH(Table10[[#This Row],[Column3]],AD:AD,0))</f>
        <v>#N/A</v>
      </c>
    </row>
    <row r="676" spans="1:40" ht="13.5" thickBot="1">
      <c r="AK676" s="9">
        <v>2916</v>
      </c>
      <c r="AL676" s="8" t="s">
        <v>8476</v>
      </c>
      <c r="AM676" t="str">
        <f t="shared" si="10"/>
        <v>H2916</v>
      </c>
      <c r="AN676" t="e">
        <f>IF(Table10[[#This Row],[Column3]]="","",MATCH(Table10[[#This Row],[Column3]],AD:AD,0))</f>
        <v>#N/A</v>
      </c>
    </row>
    <row r="677" spans="1:40" ht="13.5" thickBot="1">
      <c r="AK677" s="9">
        <v>2916</v>
      </c>
      <c r="AL677" s="8" t="s">
        <v>8476</v>
      </c>
      <c r="AM677" t="str">
        <f t="shared" si="10"/>
        <v>H2916</v>
      </c>
      <c r="AN677" t="e">
        <f>IF(Table10[[#This Row],[Column3]]="","",MATCH(Table10[[#This Row],[Column3]],AD:AD,0))</f>
        <v>#N/A</v>
      </c>
    </row>
    <row r="678" spans="1:40" ht="13.5" thickBot="1">
      <c r="AK678" s="9">
        <v>2916</v>
      </c>
      <c r="AL678" s="8" t="s">
        <v>8476</v>
      </c>
      <c r="AM678" t="str">
        <f t="shared" si="10"/>
        <v>H2916</v>
      </c>
      <c r="AN678" t="e">
        <f>IF(Table10[[#This Row],[Column3]]="","",MATCH(Table10[[#This Row],[Column3]],AD:AD,0))</f>
        <v>#N/A</v>
      </c>
    </row>
    <row r="679" spans="1:40" ht="13.5" thickBot="1">
      <c r="AK679" s="9">
        <v>2916</v>
      </c>
      <c r="AL679" s="8" t="s">
        <v>8476</v>
      </c>
      <c r="AM679" t="str">
        <f t="shared" si="10"/>
        <v>H2916</v>
      </c>
      <c r="AN679" t="e">
        <f>IF(Table10[[#This Row],[Column3]]="","",MATCH(Table10[[#This Row],[Column3]],AD:AD,0))</f>
        <v>#N/A</v>
      </c>
    </row>
    <row r="680" spans="1:40" ht="13.5" thickBot="1">
      <c r="AK680" s="9">
        <v>2916</v>
      </c>
      <c r="AL680" s="8" t="s">
        <v>8476</v>
      </c>
      <c r="AM680" t="str">
        <f t="shared" si="10"/>
        <v>H2916</v>
      </c>
      <c r="AN680" t="e">
        <f>IF(Table10[[#This Row],[Column3]]="","",MATCH(Table10[[#This Row],[Column3]],AD:AD,0))</f>
        <v>#N/A</v>
      </c>
    </row>
    <row r="681" spans="1:40" ht="13.5" thickBot="1">
      <c r="AK681" s="9">
        <v>2916</v>
      </c>
      <c r="AL681" s="8" t="s">
        <v>8476</v>
      </c>
      <c r="AM681" t="str">
        <f t="shared" si="10"/>
        <v>H2916</v>
      </c>
      <c r="AN681" t="e">
        <f>IF(Table10[[#This Row],[Column3]]="","",MATCH(Table10[[#This Row],[Column3]],AD:AD,0))</f>
        <v>#N/A</v>
      </c>
    </row>
    <row r="682" spans="1:40" ht="13.5" thickBot="1">
      <c r="AK682" s="9">
        <v>2916</v>
      </c>
      <c r="AL682" s="8" t="s">
        <v>8476</v>
      </c>
      <c r="AM682" t="str">
        <f t="shared" si="10"/>
        <v>H2916</v>
      </c>
      <c r="AN682" t="e">
        <f>IF(Table10[[#This Row],[Column3]]="","",MATCH(Table10[[#This Row],[Column3]],AD:AD,0))</f>
        <v>#N/A</v>
      </c>
    </row>
    <row r="683" spans="1:40" ht="13.5" thickBot="1">
      <c r="AK683" s="9">
        <v>2917</v>
      </c>
      <c r="AL683" s="8" t="s">
        <v>8476</v>
      </c>
      <c r="AM683" t="str">
        <f t="shared" si="10"/>
        <v>H2917</v>
      </c>
      <c r="AN683" t="e">
        <f>IF(Table10[[#This Row],[Column3]]="","",MATCH(Table10[[#This Row],[Column3]],AD:AD,0))</f>
        <v>#N/A</v>
      </c>
    </row>
    <row r="684" spans="1:40" ht="13.5" thickBot="1">
      <c r="AK684" s="9">
        <v>2917</v>
      </c>
      <c r="AL684" s="8" t="s">
        <v>8476</v>
      </c>
      <c r="AM684" t="str">
        <f t="shared" si="10"/>
        <v>H2917</v>
      </c>
      <c r="AN684" t="e">
        <f>IF(Table10[[#This Row],[Column3]]="","",MATCH(Table10[[#This Row],[Column3]],AD:AD,0))</f>
        <v>#N/A</v>
      </c>
    </row>
    <row r="685" spans="1:40" ht="13.5" thickBot="1">
      <c r="AK685" s="9">
        <v>2917</v>
      </c>
      <c r="AL685" s="8" t="s">
        <v>8476</v>
      </c>
      <c r="AM685" t="str">
        <f t="shared" si="10"/>
        <v>H2917</v>
      </c>
      <c r="AN685" t="e">
        <f>IF(Table10[[#This Row],[Column3]]="","",MATCH(Table10[[#This Row],[Column3]],AD:AD,0))</f>
        <v>#N/A</v>
      </c>
    </row>
    <row r="686" spans="1:40" ht="13.5" thickBot="1">
      <c r="AK686" s="9">
        <v>2917</v>
      </c>
      <c r="AL686" s="8" t="s">
        <v>8476</v>
      </c>
      <c r="AM686" t="str">
        <f t="shared" si="10"/>
        <v>H2917</v>
      </c>
      <c r="AN686" t="e">
        <f>IF(Table10[[#This Row],[Column3]]="","",MATCH(Table10[[#This Row],[Column3]],AD:AD,0))</f>
        <v>#N/A</v>
      </c>
    </row>
    <row r="687" spans="1:40" ht="13.5" thickBot="1">
      <c r="AK687" s="9">
        <v>2917</v>
      </c>
      <c r="AL687" s="8" t="s">
        <v>8476</v>
      </c>
      <c r="AM687" t="str">
        <f t="shared" si="10"/>
        <v>H2917</v>
      </c>
      <c r="AN687" t="e">
        <f>IF(Table10[[#This Row],[Column3]]="","",MATCH(Table10[[#This Row],[Column3]],AD:AD,0))</f>
        <v>#N/A</v>
      </c>
    </row>
    <row r="688" spans="1:40" ht="13.5" thickBot="1">
      <c r="AK688" s="9">
        <v>2917</v>
      </c>
      <c r="AL688" s="8" t="s">
        <v>8476</v>
      </c>
      <c r="AM688" t="str">
        <f t="shared" si="10"/>
        <v>H2917</v>
      </c>
      <c r="AN688" t="e">
        <f>IF(Table10[[#This Row],[Column3]]="","",MATCH(Table10[[#This Row],[Column3]],AD:AD,0))</f>
        <v>#N/A</v>
      </c>
    </row>
    <row r="689" spans="37:40" ht="13.5" thickBot="1">
      <c r="AK689" s="9">
        <v>2917</v>
      </c>
      <c r="AL689" s="8" t="s">
        <v>8476</v>
      </c>
      <c r="AM689" t="str">
        <f t="shared" si="10"/>
        <v>H2917</v>
      </c>
      <c r="AN689" t="e">
        <f>IF(Table10[[#This Row],[Column3]]="","",MATCH(Table10[[#This Row],[Column3]],AD:AD,0))</f>
        <v>#N/A</v>
      </c>
    </row>
    <row r="690" spans="37:40" ht="13.5" thickBot="1">
      <c r="AK690" s="9">
        <v>2917</v>
      </c>
      <c r="AL690" s="8" t="s">
        <v>8476</v>
      </c>
      <c r="AM690" t="str">
        <f t="shared" si="10"/>
        <v>H2917</v>
      </c>
      <c r="AN690" t="e">
        <f>IF(Table10[[#This Row],[Column3]]="","",MATCH(Table10[[#This Row],[Column3]],AD:AD,0))</f>
        <v>#N/A</v>
      </c>
    </row>
    <row r="691" spans="37:40" ht="13.5" thickBot="1">
      <c r="AK691" s="9">
        <v>2917</v>
      </c>
      <c r="AL691" s="8" t="s">
        <v>8476</v>
      </c>
      <c r="AM691" t="str">
        <f t="shared" si="10"/>
        <v>H2917</v>
      </c>
      <c r="AN691" t="e">
        <f>IF(Table10[[#This Row],[Column3]]="","",MATCH(Table10[[#This Row],[Column3]],AD:AD,0))</f>
        <v>#N/A</v>
      </c>
    </row>
    <row r="692" spans="37:40" ht="13.5" thickBot="1">
      <c r="AK692" s="9">
        <v>2917</v>
      </c>
      <c r="AL692" s="8" t="s">
        <v>8476</v>
      </c>
      <c r="AM692" t="str">
        <f t="shared" si="10"/>
        <v>H2917</v>
      </c>
      <c r="AN692" t="e">
        <f>IF(Table10[[#This Row],[Column3]]="","",MATCH(Table10[[#This Row],[Column3]],AD:AD,0))</f>
        <v>#N/A</v>
      </c>
    </row>
    <row r="693" spans="37:40" ht="13.5" thickBot="1">
      <c r="AK693" s="9">
        <v>2917</v>
      </c>
      <c r="AL693" s="8" t="s">
        <v>8476</v>
      </c>
      <c r="AM693" t="str">
        <f t="shared" si="10"/>
        <v>H2917</v>
      </c>
      <c r="AN693" t="e">
        <f>IF(Table10[[#This Row],[Column3]]="","",MATCH(Table10[[#This Row],[Column3]],AD:AD,0))</f>
        <v>#N/A</v>
      </c>
    </row>
    <row r="694" spans="37:40" ht="13.5" thickBot="1">
      <c r="AK694" s="9">
        <v>2917</v>
      </c>
      <c r="AL694" s="8" t="s">
        <v>8476</v>
      </c>
      <c r="AM694" t="str">
        <f t="shared" si="10"/>
        <v>H2917</v>
      </c>
      <c r="AN694" t="e">
        <f>IF(Table10[[#This Row],[Column3]]="","",MATCH(Table10[[#This Row],[Column3]],AD:AD,0))</f>
        <v>#N/A</v>
      </c>
    </row>
    <row r="695" spans="37:40" ht="13.5" thickBot="1">
      <c r="AK695" s="9">
        <v>2917</v>
      </c>
      <c r="AL695" s="8" t="s">
        <v>8476</v>
      </c>
      <c r="AM695" t="str">
        <f t="shared" si="10"/>
        <v>H2917</v>
      </c>
      <c r="AN695" t="e">
        <f>IF(Table10[[#This Row],[Column3]]="","",MATCH(Table10[[#This Row],[Column3]],AD:AD,0))</f>
        <v>#N/A</v>
      </c>
    </row>
    <row r="696" spans="37:40" ht="13.5" thickBot="1">
      <c r="AK696" s="9">
        <v>2917</v>
      </c>
      <c r="AL696" s="8" t="s">
        <v>8476</v>
      </c>
      <c r="AM696" t="str">
        <f t="shared" si="10"/>
        <v>H2917</v>
      </c>
      <c r="AN696" t="e">
        <f>IF(Table10[[#This Row],[Column3]]="","",MATCH(Table10[[#This Row],[Column3]],AD:AD,0))</f>
        <v>#N/A</v>
      </c>
    </row>
    <row r="697" spans="37:40" ht="13.5" thickBot="1">
      <c r="AK697" s="9">
        <v>2917</v>
      </c>
      <c r="AL697" s="8" t="s">
        <v>8476</v>
      </c>
      <c r="AM697" t="str">
        <f t="shared" si="10"/>
        <v>H2917</v>
      </c>
      <c r="AN697" t="e">
        <f>IF(Table10[[#This Row],[Column3]]="","",MATCH(Table10[[#This Row],[Column3]],AD:AD,0))</f>
        <v>#N/A</v>
      </c>
    </row>
    <row r="698" spans="37:40" ht="13.5" thickBot="1">
      <c r="AK698" s="9">
        <v>2917</v>
      </c>
      <c r="AL698" s="8" t="s">
        <v>8476</v>
      </c>
      <c r="AM698" t="str">
        <f t="shared" si="10"/>
        <v>H2917</v>
      </c>
      <c r="AN698" t="e">
        <f>IF(Table10[[#This Row],[Column3]]="","",MATCH(Table10[[#This Row],[Column3]],AD:AD,0))</f>
        <v>#N/A</v>
      </c>
    </row>
    <row r="699" spans="37:40" ht="13.5" thickBot="1">
      <c r="AK699" s="9">
        <v>2918</v>
      </c>
      <c r="AL699" s="8" t="s">
        <v>8476</v>
      </c>
      <c r="AM699" t="str">
        <f t="shared" si="10"/>
        <v>H2918</v>
      </c>
      <c r="AN699" t="e">
        <f>IF(Table10[[#This Row],[Column3]]="","",MATCH(Table10[[#This Row],[Column3]],AD:AD,0))</f>
        <v>#N/A</v>
      </c>
    </row>
    <row r="700" spans="37:40" ht="13.5" thickBot="1">
      <c r="AK700" s="9">
        <v>2918</v>
      </c>
      <c r="AL700" s="8" t="s">
        <v>8476</v>
      </c>
      <c r="AM700" t="str">
        <f t="shared" si="10"/>
        <v>H2918</v>
      </c>
      <c r="AN700" t="e">
        <f>IF(Table10[[#This Row],[Column3]]="","",MATCH(Table10[[#This Row],[Column3]],AD:AD,0))</f>
        <v>#N/A</v>
      </c>
    </row>
    <row r="701" spans="37:40" ht="13.5" thickBot="1">
      <c r="AK701" s="9">
        <v>2918</v>
      </c>
      <c r="AL701" s="8" t="s">
        <v>8476</v>
      </c>
      <c r="AM701" t="str">
        <f t="shared" si="10"/>
        <v>H2918</v>
      </c>
      <c r="AN701" t="e">
        <f>IF(Table10[[#This Row],[Column3]]="","",MATCH(Table10[[#This Row],[Column3]],AD:AD,0))</f>
        <v>#N/A</v>
      </c>
    </row>
    <row r="702" spans="37:40" ht="13.5" thickBot="1">
      <c r="AK702" s="9">
        <v>2918</v>
      </c>
      <c r="AL702" s="8" t="s">
        <v>8476</v>
      </c>
      <c r="AM702" t="str">
        <f t="shared" si="10"/>
        <v>H2918</v>
      </c>
      <c r="AN702" t="e">
        <f>IF(Table10[[#This Row],[Column3]]="","",MATCH(Table10[[#This Row],[Column3]],AD:AD,0))</f>
        <v>#N/A</v>
      </c>
    </row>
    <row r="703" spans="37:40" ht="13.5" thickBot="1">
      <c r="AK703" s="9">
        <v>2918</v>
      </c>
      <c r="AL703" s="8" t="s">
        <v>8476</v>
      </c>
      <c r="AM703" t="str">
        <f t="shared" si="10"/>
        <v>H2918</v>
      </c>
      <c r="AN703" t="e">
        <f>IF(Table10[[#This Row],[Column3]]="","",MATCH(Table10[[#This Row],[Column3]],AD:AD,0))</f>
        <v>#N/A</v>
      </c>
    </row>
    <row r="704" spans="37:40" ht="13.5" thickBot="1">
      <c r="AK704" s="9">
        <v>2918</v>
      </c>
      <c r="AL704" s="8" t="s">
        <v>8476</v>
      </c>
      <c r="AM704" t="str">
        <f t="shared" si="10"/>
        <v>H2918</v>
      </c>
      <c r="AN704" t="e">
        <f>IF(Table10[[#This Row],[Column3]]="","",MATCH(Table10[[#This Row],[Column3]],AD:AD,0))</f>
        <v>#N/A</v>
      </c>
    </row>
    <row r="705" spans="37:40" ht="13.5" thickBot="1">
      <c r="AK705" s="9">
        <v>2918</v>
      </c>
      <c r="AL705" s="8" t="s">
        <v>8476</v>
      </c>
      <c r="AM705" t="str">
        <f t="shared" si="10"/>
        <v>H2918</v>
      </c>
      <c r="AN705" t="e">
        <f>IF(Table10[[#This Row],[Column3]]="","",MATCH(Table10[[#This Row],[Column3]],AD:AD,0))</f>
        <v>#N/A</v>
      </c>
    </row>
    <row r="706" spans="37:40" ht="13.5" thickBot="1">
      <c r="AK706" s="9">
        <v>2918</v>
      </c>
      <c r="AL706" s="8" t="s">
        <v>8476</v>
      </c>
      <c r="AM706" t="str">
        <f t="shared" ref="AM706:AM769" si="11">CONCATENATE(AL706,AK706)</f>
        <v>H2918</v>
      </c>
      <c r="AN706" t="e">
        <f>IF(Table10[[#This Row],[Column3]]="","",MATCH(Table10[[#This Row],[Column3]],AD:AD,0))</f>
        <v>#N/A</v>
      </c>
    </row>
    <row r="707" spans="37:40" ht="13.5" thickBot="1">
      <c r="AK707" s="9">
        <v>2918</v>
      </c>
      <c r="AL707" s="8" t="s">
        <v>8476</v>
      </c>
      <c r="AM707" t="str">
        <f t="shared" si="11"/>
        <v>H2918</v>
      </c>
      <c r="AN707" t="e">
        <f>IF(Table10[[#This Row],[Column3]]="","",MATCH(Table10[[#This Row],[Column3]],AD:AD,0))</f>
        <v>#N/A</v>
      </c>
    </row>
    <row r="708" spans="37:40" ht="13.5" thickBot="1">
      <c r="AK708" s="9">
        <v>2918</v>
      </c>
      <c r="AL708" s="8" t="s">
        <v>8476</v>
      </c>
      <c r="AM708" t="str">
        <f t="shared" si="11"/>
        <v>H2918</v>
      </c>
      <c r="AN708" t="e">
        <f>IF(Table10[[#This Row],[Column3]]="","",MATCH(Table10[[#This Row],[Column3]],AD:AD,0))</f>
        <v>#N/A</v>
      </c>
    </row>
    <row r="709" spans="37:40" ht="13.5" thickBot="1">
      <c r="AK709" s="9">
        <v>2918</v>
      </c>
      <c r="AL709" s="8" t="s">
        <v>8476</v>
      </c>
      <c r="AM709" t="str">
        <f t="shared" si="11"/>
        <v>H2918</v>
      </c>
      <c r="AN709" t="e">
        <f>IF(Table10[[#This Row],[Column3]]="","",MATCH(Table10[[#This Row],[Column3]],AD:AD,0))</f>
        <v>#N/A</v>
      </c>
    </row>
    <row r="710" spans="37:40" ht="13.5" thickBot="1">
      <c r="AK710" s="9">
        <v>2918</v>
      </c>
      <c r="AL710" s="8" t="s">
        <v>8476</v>
      </c>
      <c r="AM710" t="str">
        <f t="shared" si="11"/>
        <v>H2918</v>
      </c>
      <c r="AN710" t="e">
        <f>IF(Table10[[#This Row],[Column3]]="","",MATCH(Table10[[#This Row],[Column3]],AD:AD,0))</f>
        <v>#N/A</v>
      </c>
    </row>
    <row r="711" spans="37:40" ht="13.5" thickBot="1">
      <c r="AK711" s="9">
        <v>2918</v>
      </c>
      <c r="AL711" s="8" t="s">
        <v>8476</v>
      </c>
      <c r="AM711" t="str">
        <f t="shared" si="11"/>
        <v>H2918</v>
      </c>
      <c r="AN711" t="e">
        <f>IF(Table10[[#This Row],[Column3]]="","",MATCH(Table10[[#This Row],[Column3]],AD:AD,0))</f>
        <v>#N/A</v>
      </c>
    </row>
    <row r="712" spans="37:40" ht="13.5" thickBot="1">
      <c r="AK712" s="9">
        <v>2918</v>
      </c>
      <c r="AL712" s="8" t="s">
        <v>8476</v>
      </c>
      <c r="AM712" t="str">
        <f t="shared" si="11"/>
        <v>H2918</v>
      </c>
      <c r="AN712" t="e">
        <f>IF(Table10[[#This Row],[Column3]]="","",MATCH(Table10[[#This Row],[Column3]],AD:AD,0))</f>
        <v>#N/A</v>
      </c>
    </row>
    <row r="713" spans="37:40" ht="13.5" thickBot="1">
      <c r="AK713" s="9">
        <v>2918</v>
      </c>
      <c r="AL713" s="8" t="s">
        <v>8476</v>
      </c>
      <c r="AM713" t="str">
        <f t="shared" si="11"/>
        <v>H2918</v>
      </c>
      <c r="AN713" t="e">
        <f>IF(Table10[[#This Row],[Column3]]="","",MATCH(Table10[[#This Row],[Column3]],AD:AD,0))</f>
        <v>#N/A</v>
      </c>
    </row>
    <row r="714" spans="37:40" ht="13.5" thickBot="1">
      <c r="AK714" s="9">
        <v>2918</v>
      </c>
      <c r="AL714" s="8" t="s">
        <v>8476</v>
      </c>
      <c r="AM714" t="str">
        <f t="shared" si="11"/>
        <v>H2918</v>
      </c>
      <c r="AN714" t="e">
        <f>IF(Table10[[#This Row],[Column3]]="","",MATCH(Table10[[#This Row],[Column3]],AD:AD,0))</f>
        <v>#N/A</v>
      </c>
    </row>
    <row r="715" spans="37:40" ht="13.5" thickBot="1">
      <c r="AK715" s="9">
        <v>2919</v>
      </c>
      <c r="AL715" s="8" t="s">
        <v>8476</v>
      </c>
      <c r="AM715" t="str">
        <f t="shared" si="11"/>
        <v>H2919</v>
      </c>
      <c r="AN715" t="e">
        <f>IF(Table10[[#This Row],[Column3]]="","",MATCH(Table10[[#This Row],[Column3]],AD:AD,0))</f>
        <v>#N/A</v>
      </c>
    </row>
    <row r="716" spans="37:40" ht="13.5" thickBot="1">
      <c r="AK716" s="9">
        <v>2919</v>
      </c>
      <c r="AL716" s="8" t="s">
        <v>8476</v>
      </c>
      <c r="AM716" t="str">
        <f t="shared" si="11"/>
        <v>H2919</v>
      </c>
      <c r="AN716" t="e">
        <f>IF(Table10[[#This Row],[Column3]]="","",MATCH(Table10[[#This Row],[Column3]],AD:AD,0))</f>
        <v>#N/A</v>
      </c>
    </row>
    <row r="717" spans="37:40" ht="13.5" thickBot="1">
      <c r="AK717" s="9">
        <v>2919</v>
      </c>
      <c r="AL717" s="8" t="s">
        <v>8476</v>
      </c>
      <c r="AM717" t="str">
        <f t="shared" si="11"/>
        <v>H2919</v>
      </c>
      <c r="AN717" t="e">
        <f>IF(Table10[[#This Row],[Column3]]="","",MATCH(Table10[[#This Row],[Column3]],AD:AD,0))</f>
        <v>#N/A</v>
      </c>
    </row>
    <row r="718" spans="37:40" ht="13.5" thickBot="1">
      <c r="AK718" s="9">
        <v>2919</v>
      </c>
      <c r="AL718" s="8" t="s">
        <v>8476</v>
      </c>
      <c r="AM718" t="str">
        <f t="shared" si="11"/>
        <v>H2919</v>
      </c>
      <c r="AN718" t="e">
        <f>IF(Table10[[#This Row],[Column3]]="","",MATCH(Table10[[#This Row],[Column3]],AD:AD,0))</f>
        <v>#N/A</v>
      </c>
    </row>
    <row r="719" spans="37:40" ht="13.5" thickBot="1">
      <c r="AK719" s="9">
        <v>2919</v>
      </c>
      <c r="AL719" s="8" t="s">
        <v>8476</v>
      </c>
      <c r="AM719" t="str">
        <f t="shared" si="11"/>
        <v>H2919</v>
      </c>
      <c r="AN719" t="e">
        <f>IF(Table10[[#This Row],[Column3]]="","",MATCH(Table10[[#This Row],[Column3]],AD:AD,0))</f>
        <v>#N/A</v>
      </c>
    </row>
    <row r="720" spans="37:40" ht="13.5" thickBot="1">
      <c r="AK720" s="9">
        <v>2919</v>
      </c>
      <c r="AL720" s="8" t="s">
        <v>8476</v>
      </c>
      <c r="AM720" t="str">
        <f t="shared" si="11"/>
        <v>H2919</v>
      </c>
      <c r="AN720" t="e">
        <f>IF(Table10[[#This Row],[Column3]]="","",MATCH(Table10[[#This Row],[Column3]],AD:AD,0))</f>
        <v>#N/A</v>
      </c>
    </row>
    <row r="721" spans="37:40" ht="13.5" thickBot="1">
      <c r="AK721" s="9">
        <v>2919</v>
      </c>
      <c r="AL721" s="8" t="s">
        <v>8476</v>
      </c>
      <c r="AM721" t="str">
        <f t="shared" si="11"/>
        <v>H2919</v>
      </c>
      <c r="AN721" t="e">
        <f>IF(Table10[[#This Row],[Column3]]="","",MATCH(Table10[[#This Row],[Column3]],AD:AD,0))</f>
        <v>#N/A</v>
      </c>
    </row>
    <row r="722" spans="37:40" ht="13.5" thickBot="1">
      <c r="AK722" s="9">
        <v>2919</v>
      </c>
      <c r="AL722" s="8" t="s">
        <v>8476</v>
      </c>
      <c r="AM722" t="str">
        <f t="shared" si="11"/>
        <v>H2919</v>
      </c>
      <c r="AN722" t="e">
        <f>IF(Table10[[#This Row],[Column3]]="","",MATCH(Table10[[#This Row],[Column3]],AD:AD,0))</f>
        <v>#N/A</v>
      </c>
    </row>
    <row r="723" spans="37:40" ht="13.5" thickBot="1">
      <c r="AK723" s="9">
        <v>2919</v>
      </c>
      <c r="AL723" s="8" t="s">
        <v>8476</v>
      </c>
      <c r="AM723" t="str">
        <f t="shared" si="11"/>
        <v>H2919</v>
      </c>
      <c r="AN723" t="e">
        <f>IF(Table10[[#This Row],[Column3]]="","",MATCH(Table10[[#This Row],[Column3]],AD:AD,0))</f>
        <v>#N/A</v>
      </c>
    </row>
    <row r="724" spans="37:40" ht="13.5" thickBot="1">
      <c r="AK724" s="9">
        <v>2919</v>
      </c>
      <c r="AL724" s="8" t="s">
        <v>8476</v>
      </c>
      <c r="AM724" t="str">
        <f t="shared" si="11"/>
        <v>H2919</v>
      </c>
      <c r="AN724" t="e">
        <f>IF(Table10[[#This Row],[Column3]]="","",MATCH(Table10[[#This Row],[Column3]],AD:AD,0))</f>
        <v>#N/A</v>
      </c>
    </row>
    <row r="725" spans="37:40" ht="13.5" thickBot="1">
      <c r="AK725" s="9">
        <v>2919</v>
      </c>
      <c r="AL725" s="8" t="s">
        <v>8476</v>
      </c>
      <c r="AM725" t="str">
        <f t="shared" si="11"/>
        <v>H2919</v>
      </c>
      <c r="AN725" t="e">
        <f>IF(Table10[[#This Row],[Column3]]="","",MATCH(Table10[[#This Row],[Column3]],AD:AD,0))</f>
        <v>#N/A</v>
      </c>
    </row>
    <row r="726" spans="37:40" ht="13.5" thickBot="1">
      <c r="AK726" s="9">
        <v>2919</v>
      </c>
      <c r="AL726" s="8" t="s">
        <v>8476</v>
      </c>
      <c r="AM726" t="str">
        <f t="shared" si="11"/>
        <v>H2919</v>
      </c>
      <c r="AN726" t="e">
        <f>IF(Table10[[#This Row],[Column3]]="","",MATCH(Table10[[#This Row],[Column3]],AD:AD,0))</f>
        <v>#N/A</v>
      </c>
    </row>
    <row r="727" spans="37:40" ht="13.5" thickBot="1">
      <c r="AK727" s="9">
        <v>2919</v>
      </c>
      <c r="AL727" s="8" t="s">
        <v>8476</v>
      </c>
      <c r="AM727" t="str">
        <f t="shared" si="11"/>
        <v>H2919</v>
      </c>
      <c r="AN727" t="e">
        <f>IF(Table10[[#This Row],[Column3]]="","",MATCH(Table10[[#This Row],[Column3]],AD:AD,0))</f>
        <v>#N/A</v>
      </c>
    </row>
    <row r="728" spans="37:40" ht="13.5" thickBot="1">
      <c r="AK728" s="9">
        <v>2919</v>
      </c>
      <c r="AL728" s="8" t="s">
        <v>8476</v>
      </c>
      <c r="AM728" t="str">
        <f t="shared" si="11"/>
        <v>H2919</v>
      </c>
      <c r="AN728" t="e">
        <f>IF(Table10[[#This Row],[Column3]]="","",MATCH(Table10[[#This Row],[Column3]],AD:AD,0))</f>
        <v>#N/A</v>
      </c>
    </row>
    <row r="729" spans="37:40" ht="13.5" thickBot="1">
      <c r="AK729" s="9">
        <v>2919</v>
      </c>
      <c r="AL729" s="8" t="s">
        <v>8476</v>
      </c>
      <c r="AM729" t="str">
        <f t="shared" si="11"/>
        <v>H2919</v>
      </c>
      <c r="AN729" t="e">
        <f>IF(Table10[[#This Row],[Column3]]="","",MATCH(Table10[[#This Row],[Column3]],AD:AD,0))</f>
        <v>#N/A</v>
      </c>
    </row>
    <row r="730" spans="37:40" ht="13.5" thickBot="1">
      <c r="AK730" s="9">
        <v>2919</v>
      </c>
      <c r="AL730" s="8" t="s">
        <v>8476</v>
      </c>
      <c r="AM730" t="str">
        <f t="shared" si="11"/>
        <v>H2919</v>
      </c>
      <c r="AN730" t="e">
        <f>IF(Table10[[#This Row],[Column3]]="","",MATCH(Table10[[#This Row],[Column3]],AD:AD,0))</f>
        <v>#N/A</v>
      </c>
    </row>
    <row r="731" spans="37:40" ht="13.5" thickBot="1">
      <c r="AK731" s="9">
        <v>2920</v>
      </c>
      <c r="AL731" s="8" t="s">
        <v>8476</v>
      </c>
      <c r="AM731" t="str">
        <f t="shared" si="11"/>
        <v>H2920</v>
      </c>
      <c r="AN731" t="e">
        <f>IF(Table10[[#This Row],[Column3]]="","",MATCH(Table10[[#This Row],[Column3]],AD:AD,0))</f>
        <v>#N/A</v>
      </c>
    </row>
    <row r="732" spans="37:40" ht="13.5" thickBot="1">
      <c r="AK732" s="9">
        <v>2920</v>
      </c>
      <c r="AL732" s="8" t="s">
        <v>8476</v>
      </c>
      <c r="AM732" t="str">
        <f t="shared" si="11"/>
        <v>H2920</v>
      </c>
      <c r="AN732" t="e">
        <f>IF(Table10[[#This Row],[Column3]]="","",MATCH(Table10[[#This Row],[Column3]],AD:AD,0))</f>
        <v>#N/A</v>
      </c>
    </row>
    <row r="733" spans="37:40" ht="13.5" thickBot="1">
      <c r="AK733" s="9">
        <v>2920</v>
      </c>
      <c r="AL733" s="8" t="s">
        <v>8476</v>
      </c>
      <c r="AM733" t="str">
        <f t="shared" si="11"/>
        <v>H2920</v>
      </c>
      <c r="AN733" t="e">
        <f>IF(Table10[[#This Row],[Column3]]="","",MATCH(Table10[[#This Row],[Column3]],AD:AD,0))</f>
        <v>#N/A</v>
      </c>
    </row>
    <row r="734" spans="37:40" ht="13.5" thickBot="1">
      <c r="AK734" s="9">
        <v>2920</v>
      </c>
      <c r="AL734" s="8" t="s">
        <v>8476</v>
      </c>
      <c r="AM734" t="str">
        <f t="shared" si="11"/>
        <v>H2920</v>
      </c>
      <c r="AN734" t="e">
        <f>IF(Table10[[#This Row],[Column3]]="","",MATCH(Table10[[#This Row],[Column3]],AD:AD,0))</f>
        <v>#N/A</v>
      </c>
    </row>
    <row r="735" spans="37:40" ht="13.5" thickBot="1">
      <c r="AK735" s="9">
        <v>2920</v>
      </c>
      <c r="AL735" s="8" t="s">
        <v>8476</v>
      </c>
      <c r="AM735" t="str">
        <f t="shared" si="11"/>
        <v>H2920</v>
      </c>
      <c r="AN735" t="e">
        <f>IF(Table10[[#This Row],[Column3]]="","",MATCH(Table10[[#This Row],[Column3]],AD:AD,0))</f>
        <v>#N/A</v>
      </c>
    </row>
    <row r="736" spans="37:40" ht="13.5" thickBot="1">
      <c r="AK736" s="9">
        <v>2920</v>
      </c>
      <c r="AL736" s="8" t="s">
        <v>8476</v>
      </c>
      <c r="AM736" t="str">
        <f t="shared" si="11"/>
        <v>H2920</v>
      </c>
      <c r="AN736" t="e">
        <f>IF(Table10[[#This Row],[Column3]]="","",MATCH(Table10[[#This Row],[Column3]],AD:AD,0))</f>
        <v>#N/A</v>
      </c>
    </row>
    <row r="737" spans="37:40" ht="13.5" thickBot="1">
      <c r="AK737" s="9">
        <v>2920</v>
      </c>
      <c r="AL737" s="8" t="s">
        <v>8476</v>
      </c>
      <c r="AM737" t="str">
        <f t="shared" si="11"/>
        <v>H2920</v>
      </c>
      <c r="AN737" t="e">
        <f>IF(Table10[[#This Row],[Column3]]="","",MATCH(Table10[[#This Row],[Column3]],AD:AD,0))</f>
        <v>#N/A</v>
      </c>
    </row>
    <row r="738" spans="37:40" ht="13.5" thickBot="1">
      <c r="AK738" s="9">
        <v>2920</v>
      </c>
      <c r="AL738" s="8" t="s">
        <v>8476</v>
      </c>
      <c r="AM738" t="str">
        <f t="shared" si="11"/>
        <v>H2920</v>
      </c>
      <c r="AN738" t="e">
        <f>IF(Table10[[#This Row],[Column3]]="","",MATCH(Table10[[#This Row],[Column3]],AD:AD,0))</f>
        <v>#N/A</v>
      </c>
    </row>
    <row r="739" spans="37:40" ht="13.5" thickBot="1">
      <c r="AK739" s="9">
        <v>2920</v>
      </c>
      <c r="AL739" s="8" t="s">
        <v>8476</v>
      </c>
      <c r="AM739" t="str">
        <f t="shared" si="11"/>
        <v>H2920</v>
      </c>
      <c r="AN739" t="e">
        <f>IF(Table10[[#This Row],[Column3]]="","",MATCH(Table10[[#This Row],[Column3]],AD:AD,0))</f>
        <v>#N/A</v>
      </c>
    </row>
    <row r="740" spans="37:40" ht="13.5" thickBot="1">
      <c r="AK740" s="9">
        <v>2920</v>
      </c>
      <c r="AL740" s="8" t="s">
        <v>8476</v>
      </c>
      <c r="AM740" t="str">
        <f t="shared" si="11"/>
        <v>H2920</v>
      </c>
      <c r="AN740" t="e">
        <f>IF(Table10[[#This Row],[Column3]]="","",MATCH(Table10[[#This Row],[Column3]],AD:AD,0))</f>
        <v>#N/A</v>
      </c>
    </row>
    <row r="741" spans="37:40" ht="13.5" thickBot="1">
      <c r="AK741" s="9">
        <v>2920</v>
      </c>
      <c r="AL741" s="8" t="s">
        <v>8476</v>
      </c>
      <c r="AM741" t="str">
        <f t="shared" si="11"/>
        <v>H2920</v>
      </c>
      <c r="AN741" t="e">
        <f>IF(Table10[[#This Row],[Column3]]="","",MATCH(Table10[[#This Row],[Column3]],AD:AD,0))</f>
        <v>#N/A</v>
      </c>
    </row>
    <row r="742" spans="37:40" ht="13.5" thickBot="1">
      <c r="AK742" s="9">
        <v>2920</v>
      </c>
      <c r="AL742" s="8" t="s">
        <v>8476</v>
      </c>
      <c r="AM742" t="str">
        <f t="shared" si="11"/>
        <v>H2920</v>
      </c>
      <c r="AN742" t="e">
        <f>IF(Table10[[#This Row],[Column3]]="","",MATCH(Table10[[#This Row],[Column3]],AD:AD,0))</f>
        <v>#N/A</v>
      </c>
    </row>
    <row r="743" spans="37:40" ht="13.5" thickBot="1">
      <c r="AK743" s="9">
        <v>2920</v>
      </c>
      <c r="AL743" s="8" t="s">
        <v>8476</v>
      </c>
      <c r="AM743" t="str">
        <f t="shared" si="11"/>
        <v>H2920</v>
      </c>
      <c r="AN743" t="e">
        <f>IF(Table10[[#This Row],[Column3]]="","",MATCH(Table10[[#This Row],[Column3]],AD:AD,0))</f>
        <v>#N/A</v>
      </c>
    </row>
    <row r="744" spans="37:40" ht="13.5" thickBot="1">
      <c r="AK744" s="9">
        <v>2920</v>
      </c>
      <c r="AL744" s="8" t="s">
        <v>8476</v>
      </c>
      <c r="AM744" t="str">
        <f t="shared" si="11"/>
        <v>H2920</v>
      </c>
      <c r="AN744" t="e">
        <f>IF(Table10[[#This Row],[Column3]]="","",MATCH(Table10[[#This Row],[Column3]],AD:AD,0))</f>
        <v>#N/A</v>
      </c>
    </row>
    <row r="745" spans="37:40" ht="13.5" thickBot="1">
      <c r="AK745" s="9">
        <v>2920</v>
      </c>
      <c r="AL745" s="8" t="s">
        <v>8476</v>
      </c>
      <c r="AM745" t="str">
        <f t="shared" si="11"/>
        <v>H2920</v>
      </c>
      <c r="AN745" t="e">
        <f>IF(Table10[[#This Row],[Column3]]="","",MATCH(Table10[[#This Row],[Column3]],AD:AD,0))</f>
        <v>#N/A</v>
      </c>
    </row>
    <row r="746" spans="37:40" ht="13.5" thickBot="1">
      <c r="AK746" s="9">
        <v>2920</v>
      </c>
      <c r="AL746" s="8" t="s">
        <v>8476</v>
      </c>
      <c r="AM746" t="str">
        <f t="shared" si="11"/>
        <v>H2920</v>
      </c>
      <c r="AN746" t="e">
        <f>IF(Table10[[#This Row],[Column3]]="","",MATCH(Table10[[#This Row],[Column3]],AD:AD,0))</f>
        <v>#N/A</v>
      </c>
    </row>
    <row r="747" spans="37:40" ht="13.5" thickBot="1">
      <c r="AK747" s="9">
        <v>2921</v>
      </c>
      <c r="AL747" s="8" t="s">
        <v>8476</v>
      </c>
      <c r="AM747" t="str">
        <f t="shared" si="11"/>
        <v>H2921</v>
      </c>
      <c r="AN747" t="e">
        <f>IF(Table10[[#This Row],[Column3]]="","",MATCH(Table10[[#This Row],[Column3]],AD:AD,0))</f>
        <v>#N/A</v>
      </c>
    </row>
    <row r="748" spans="37:40" ht="13.5" thickBot="1">
      <c r="AK748" s="9">
        <v>2921</v>
      </c>
      <c r="AL748" s="8" t="s">
        <v>8476</v>
      </c>
      <c r="AM748" t="str">
        <f t="shared" si="11"/>
        <v>H2921</v>
      </c>
      <c r="AN748" t="e">
        <f>IF(Table10[[#This Row],[Column3]]="","",MATCH(Table10[[#This Row],[Column3]],AD:AD,0))</f>
        <v>#N/A</v>
      </c>
    </row>
    <row r="749" spans="37:40" ht="13.5" thickBot="1">
      <c r="AK749" s="9">
        <v>2921</v>
      </c>
      <c r="AL749" s="8" t="s">
        <v>8476</v>
      </c>
      <c r="AM749" t="str">
        <f t="shared" si="11"/>
        <v>H2921</v>
      </c>
      <c r="AN749" t="e">
        <f>IF(Table10[[#This Row],[Column3]]="","",MATCH(Table10[[#This Row],[Column3]],AD:AD,0))</f>
        <v>#N/A</v>
      </c>
    </row>
    <row r="750" spans="37:40" ht="13.5" thickBot="1">
      <c r="AK750" s="9">
        <v>2921</v>
      </c>
      <c r="AL750" s="8" t="s">
        <v>8476</v>
      </c>
      <c r="AM750" t="str">
        <f t="shared" si="11"/>
        <v>H2921</v>
      </c>
      <c r="AN750" t="e">
        <f>IF(Table10[[#This Row],[Column3]]="","",MATCH(Table10[[#This Row],[Column3]],AD:AD,0))</f>
        <v>#N/A</v>
      </c>
    </row>
    <row r="751" spans="37:40" ht="13.5" thickBot="1">
      <c r="AK751" s="9">
        <v>2921</v>
      </c>
      <c r="AL751" s="8" t="s">
        <v>8476</v>
      </c>
      <c r="AM751" t="str">
        <f t="shared" si="11"/>
        <v>H2921</v>
      </c>
      <c r="AN751" t="e">
        <f>IF(Table10[[#This Row],[Column3]]="","",MATCH(Table10[[#This Row],[Column3]],AD:AD,0))</f>
        <v>#N/A</v>
      </c>
    </row>
    <row r="752" spans="37:40" ht="13.5" thickBot="1">
      <c r="AK752" s="9">
        <v>2921</v>
      </c>
      <c r="AL752" s="8" t="s">
        <v>8476</v>
      </c>
      <c r="AM752" t="str">
        <f t="shared" si="11"/>
        <v>H2921</v>
      </c>
      <c r="AN752" t="e">
        <f>IF(Table10[[#This Row],[Column3]]="","",MATCH(Table10[[#This Row],[Column3]],AD:AD,0))</f>
        <v>#N/A</v>
      </c>
    </row>
    <row r="753" spans="37:40" ht="13.5" thickBot="1">
      <c r="AK753" s="9">
        <v>2921</v>
      </c>
      <c r="AL753" s="8" t="s">
        <v>8476</v>
      </c>
      <c r="AM753" t="str">
        <f t="shared" si="11"/>
        <v>H2921</v>
      </c>
      <c r="AN753" t="e">
        <f>IF(Table10[[#This Row],[Column3]]="","",MATCH(Table10[[#This Row],[Column3]],AD:AD,0))</f>
        <v>#N/A</v>
      </c>
    </row>
    <row r="754" spans="37:40" ht="13.5" thickBot="1">
      <c r="AK754" s="9">
        <v>2921</v>
      </c>
      <c r="AL754" s="8" t="s">
        <v>8476</v>
      </c>
      <c r="AM754" t="str">
        <f t="shared" si="11"/>
        <v>H2921</v>
      </c>
      <c r="AN754" t="e">
        <f>IF(Table10[[#This Row],[Column3]]="","",MATCH(Table10[[#This Row],[Column3]],AD:AD,0))</f>
        <v>#N/A</v>
      </c>
    </row>
    <row r="755" spans="37:40" ht="13.5" thickBot="1">
      <c r="AK755" s="9">
        <v>2921</v>
      </c>
      <c r="AL755" s="8" t="s">
        <v>8476</v>
      </c>
      <c r="AM755" t="str">
        <f t="shared" si="11"/>
        <v>H2921</v>
      </c>
      <c r="AN755" t="e">
        <f>IF(Table10[[#This Row],[Column3]]="","",MATCH(Table10[[#This Row],[Column3]],AD:AD,0))</f>
        <v>#N/A</v>
      </c>
    </row>
    <row r="756" spans="37:40" ht="13.5" thickBot="1">
      <c r="AK756" s="9">
        <v>2921</v>
      </c>
      <c r="AL756" s="8" t="s">
        <v>8476</v>
      </c>
      <c r="AM756" t="str">
        <f t="shared" si="11"/>
        <v>H2921</v>
      </c>
      <c r="AN756" t="e">
        <f>IF(Table10[[#This Row],[Column3]]="","",MATCH(Table10[[#This Row],[Column3]],AD:AD,0))</f>
        <v>#N/A</v>
      </c>
    </row>
    <row r="757" spans="37:40" ht="13.5" thickBot="1">
      <c r="AK757" s="9">
        <v>2921</v>
      </c>
      <c r="AL757" s="8" t="s">
        <v>8476</v>
      </c>
      <c r="AM757" t="str">
        <f t="shared" si="11"/>
        <v>H2921</v>
      </c>
      <c r="AN757" t="e">
        <f>IF(Table10[[#This Row],[Column3]]="","",MATCH(Table10[[#This Row],[Column3]],AD:AD,0))</f>
        <v>#N/A</v>
      </c>
    </row>
    <row r="758" spans="37:40" ht="13.5" thickBot="1">
      <c r="AK758" s="9">
        <v>2921</v>
      </c>
      <c r="AL758" s="8" t="s">
        <v>8476</v>
      </c>
      <c r="AM758" t="str">
        <f t="shared" si="11"/>
        <v>H2921</v>
      </c>
      <c r="AN758" t="e">
        <f>IF(Table10[[#This Row],[Column3]]="","",MATCH(Table10[[#This Row],[Column3]],AD:AD,0))</f>
        <v>#N/A</v>
      </c>
    </row>
    <row r="759" spans="37:40" ht="13.5" thickBot="1">
      <c r="AK759" s="9">
        <v>2921</v>
      </c>
      <c r="AL759" s="8" t="s">
        <v>8476</v>
      </c>
      <c r="AM759" t="str">
        <f t="shared" si="11"/>
        <v>H2921</v>
      </c>
      <c r="AN759" t="e">
        <f>IF(Table10[[#This Row],[Column3]]="","",MATCH(Table10[[#This Row],[Column3]],AD:AD,0))</f>
        <v>#N/A</v>
      </c>
    </row>
    <row r="760" spans="37:40" ht="13.5" thickBot="1">
      <c r="AK760" s="9">
        <v>2921</v>
      </c>
      <c r="AL760" s="8" t="s">
        <v>8476</v>
      </c>
      <c r="AM760" t="str">
        <f t="shared" si="11"/>
        <v>H2921</v>
      </c>
      <c r="AN760" t="e">
        <f>IF(Table10[[#This Row],[Column3]]="","",MATCH(Table10[[#This Row],[Column3]],AD:AD,0))</f>
        <v>#N/A</v>
      </c>
    </row>
    <row r="761" spans="37:40" ht="13.5" thickBot="1">
      <c r="AK761" s="9">
        <v>2921</v>
      </c>
      <c r="AL761" s="8" t="s">
        <v>8476</v>
      </c>
      <c r="AM761" t="str">
        <f t="shared" si="11"/>
        <v>H2921</v>
      </c>
      <c r="AN761" t="e">
        <f>IF(Table10[[#This Row],[Column3]]="","",MATCH(Table10[[#This Row],[Column3]],AD:AD,0))</f>
        <v>#N/A</v>
      </c>
    </row>
    <row r="762" spans="37:40" ht="13.5" thickBot="1">
      <c r="AK762" s="9">
        <v>2921</v>
      </c>
      <c r="AL762" s="8" t="s">
        <v>8476</v>
      </c>
      <c r="AM762" t="str">
        <f t="shared" si="11"/>
        <v>H2921</v>
      </c>
      <c r="AN762" t="e">
        <f>IF(Table10[[#This Row],[Column3]]="","",MATCH(Table10[[#This Row],[Column3]],AD:AD,0))</f>
        <v>#N/A</v>
      </c>
    </row>
    <row r="763" spans="37:40" ht="13.5" thickBot="1">
      <c r="AK763" s="9">
        <v>2922</v>
      </c>
      <c r="AL763" s="8" t="s">
        <v>8476</v>
      </c>
      <c r="AM763" t="str">
        <f t="shared" si="11"/>
        <v>H2922</v>
      </c>
      <c r="AN763" t="e">
        <f>IF(Table10[[#This Row],[Column3]]="","",MATCH(Table10[[#This Row],[Column3]],AD:AD,0))</f>
        <v>#N/A</v>
      </c>
    </row>
    <row r="764" spans="37:40" ht="13.5" thickBot="1">
      <c r="AK764" s="9">
        <v>2922</v>
      </c>
      <c r="AL764" s="8" t="s">
        <v>8476</v>
      </c>
      <c r="AM764" t="str">
        <f t="shared" si="11"/>
        <v>H2922</v>
      </c>
      <c r="AN764" t="e">
        <f>IF(Table10[[#This Row],[Column3]]="","",MATCH(Table10[[#This Row],[Column3]],AD:AD,0))</f>
        <v>#N/A</v>
      </c>
    </row>
    <row r="765" spans="37:40" ht="13.5" thickBot="1">
      <c r="AK765" s="9">
        <v>2922</v>
      </c>
      <c r="AL765" s="8" t="s">
        <v>8476</v>
      </c>
      <c r="AM765" t="str">
        <f t="shared" si="11"/>
        <v>H2922</v>
      </c>
      <c r="AN765" t="e">
        <f>IF(Table10[[#This Row],[Column3]]="","",MATCH(Table10[[#This Row],[Column3]],AD:AD,0))</f>
        <v>#N/A</v>
      </c>
    </row>
    <row r="766" spans="37:40" ht="13.5" thickBot="1">
      <c r="AK766" s="9">
        <v>2922</v>
      </c>
      <c r="AL766" s="8" t="s">
        <v>8476</v>
      </c>
      <c r="AM766" t="str">
        <f t="shared" si="11"/>
        <v>H2922</v>
      </c>
      <c r="AN766" t="e">
        <f>IF(Table10[[#This Row],[Column3]]="","",MATCH(Table10[[#This Row],[Column3]],AD:AD,0))</f>
        <v>#N/A</v>
      </c>
    </row>
    <row r="767" spans="37:40" ht="13.5" thickBot="1">
      <c r="AK767" s="9">
        <v>2922</v>
      </c>
      <c r="AL767" s="8" t="s">
        <v>8476</v>
      </c>
      <c r="AM767" t="str">
        <f t="shared" si="11"/>
        <v>H2922</v>
      </c>
      <c r="AN767" t="e">
        <f>IF(Table10[[#This Row],[Column3]]="","",MATCH(Table10[[#This Row],[Column3]],AD:AD,0))</f>
        <v>#N/A</v>
      </c>
    </row>
    <row r="768" spans="37:40" ht="13.5" thickBot="1">
      <c r="AK768" s="9">
        <v>2922</v>
      </c>
      <c r="AL768" s="8" t="s">
        <v>8476</v>
      </c>
      <c r="AM768" t="str">
        <f t="shared" si="11"/>
        <v>H2922</v>
      </c>
      <c r="AN768" t="e">
        <f>IF(Table10[[#This Row],[Column3]]="","",MATCH(Table10[[#This Row],[Column3]],AD:AD,0))</f>
        <v>#N/A</v>
      </c>
    </row>
    <row r="769" spans="37:40" ht="13.5" thickBot="1">
      <c r="AK769" s="9">
        <v>2922</v>
      </c>
      <c r="AL769" s="8" t="s">
        <v>8476</v>
      </c>
      <c r="AM769" t="str">
        <f t="shared" si="11"/>
        <v>H2922</v>
      </c>
      <c r="AN769" t="e">
        <f>IF(Table10[[#This Row],[Column3]]="","",MATCH(Table10[[#This Row],[Column3]],AD:AD,0))</f>
        <v>#N/A</v>
      </c>
    </row>
    <row r="770" spans="37:40" ht="13.5" thickBot="1">
      <c r="AK770" s="9">
        <v>2922</v>
      </c>
      <c r="AL770" s="8" t="s">
        <v>8476</v>
      </c>
      <c r="AM770" t="str">
        <f t="shared" ref="AM770:AM833" si="12">CONCATENATE(AL770,AK770)</f>
        <v>H2922</v>
      </c>
      <c r="AN770" t="e">
        <f>IF(Table10[[#This Row],[Column3]]="","",MATCH(Table10[[#This Row],[Column3]],AD:AD,0))</f>
        <v>#N/A</v>
      </c>
    </row>
    <row r="771" spans="37:40" ht="13.5" thickBot="1">
      <c r="AK771" s="9">
        <v>2922</v>
      </c>
      <c r="AL771" s="8" t="s">
        <v>8476</v>
      </c>
      <c r="AM771" t="str">
        <f t="shared" si="12"/>
        <v>H2922</v>
      </c>
      <c r="AN771" t="e">
        <f>IF(Table10[[#This Row],[Column3]]="","",MATCH(Table10[[#This Row],[Column3]],AD:AD,0))</f>
        <v>#N/A</v>
      </c>
    </row>
    <row r="772" spans="37:40" ht="13.5" thickBot="1">
      <c r="AK772" s="9">
        <v>2922</v>
      </c>
      <c r="AL772" s="8" t="s">
        <v>8476</v>
      </c>
      <c r="AM772" t="str">
        <f t="shared" si="12"/>
        <v>H2922</v>
      </c>
      <c r="AN772" t="e">
        <f>IF(Table10[[#This Row],[Column3]]="","",MATCH(Table10[[#This Row],[Column3]],AD:AD,0))</f>
        <v>#N/A</v>
      </c>
    </row>
    <row r="773" spans="37:40" ht="13.5" thickBot="1">
      <c r="AK773" s="9">
        <v>2922</v>
      </c>
      <c r="AL773" s="8" t="s">
        <v>8476</v>
      </c>
      <c r="AM773" t="str">
        <f t="shared" si="12"/>
        <v>H2922</v>
      </c>
      <c r="AN773" t="e">
        <f>IF(Table10[[#This Row],[Column3]]="","",MATCH(Table10[[#This Row],[Column3]],AD:AD,0))</f>
        <v>#N/A</v>
      </c>
    </row>
    <row r="774" spans="37:40" ht="13.5" thickBot="1">
      <c r="AK774" s="9">
        <v>2922</v>
      </c>
      <c r="AL774" s="8" t="s">
        <v>8476</v>
      </c>
      <c r="AM774" t="str">
        <f t="shared" si="12"/>
        <v>H2922</v>
      </c>
      <c r="AN774" t="e">
        <f>IF(Table10[[#This Row],[Column3]]="","",MATCH(Table10[[#This Row],[Column3]],AD:AD,0))</f>
        <v>#N/A</v>
      </c>
    </row>
    <row r="775" spans="37:40" ht="13.5" thickBot="1">
      <c r="AK775" s="9">
        <v>2922</v>
      </c>
      <c r="AL775" s="8" t="s">
        <v>8476</v>
      </c>
      <c r="AM775" t="str">
        <f t="shared" si="12"/>
        <v>H2922</v>
      </c>
      <c r="AN775" t="e">
        <f>IF(Table10[[#This Row],[Column3]]="","",MATCH(Table10[[#This Row],[Column3]],AD:AD,0))</f>
        <v>#N/A</v>
      </c>
    </row>
    <row r="776" spans="37:40" ht="13.5" thickBot="1">
      <c r="AK776" s="9">
        <v>2922</v>
      </c>
      <c r="AL776" s="8" t="s">
        <v>8476</v>
      </c>
      <c r="AM776" t="str">
        <f t="shared" si="12"/>
        <v>H2922</v>
      </c>
      <c r="AN776" t="e">
        <f>IF(Table10[[#This Row],[Column3]]="","",MATCH(Table10[[#This Row],[Column3]],AD:AD,0))</f>
        <v>#N/A</v>
      </c>
    </row>
    <row r="777" spans="37:40" ht="13.5" thickBot="1">
      <c r="AK777" s="9">
        <v>2922</v>
      </c>
      <c r="AL777" s="8" t="s">
        <v>8476</v>
      </c>
      <c r="AM777" t="str">
        <f t="shared" si="12"/>
        <v>H2922</v>
      </c>
      <c r="AN777" t="e">
        <f>IF(Table10[[#This Row],[Column3]]="","",MATCH(Table10[[#This Row],[Column3]],AD:AD,0))</f>
        <v>#N/A</v>
      </c>
    </row>
    <row r="778" spans="37:40" ht="13.5" thickBot="1">
      <c r="AK778" s="9">
        <v>2922</v>
      </c>
      <c r="AL778" s="8" t="s">
        <v>8476</v>
      </c>
      <c r="AM778" t="str">
        <f t="shared" si="12"/>
        <v>H2922</v>
      </c>
      <c r="AN778" t="e">
        <f>IF(Table10[[#This Row],[Column3]]="","",MATCH(Table10[[#This Row],[Column3]],AD:AD,0))</f>
        <v>#N/A</v>
      </c>
    </row>
    <row r="779" spans="37:40" ht="13.5" thickBot="1">
      <c r="AK779" s="9">
        <v>2923</v>
      </c>
      <c r="AL779" s="8" t="s">
        <v>8476</v>
      </c>
      <c r="AM779" t="str">
        <f t="shared" si="12"/>
        <v>H2923</v>
      </c>
      <c r="AN779" t="e">
        <f>IF(Table10[[#This Row],[Column3]]="","",MATCH(Table10[[#This Row],[Column3]],AD:AD,0))</f>
        <v>#N/A</v>
      </c>
    </row>
    <row r="780" spans="37:40" ht="13.5" thickBot="1">
      <c r="AK780" s="9">
        <v>2923</v>
      </c>
      <c r="AL780" s="8" t="s">
        <v>8476</v>
      </c>
      <c r="AM780" t="str">
        <f t="shared" si="12"/>
        <v>H2923</v>
      </c>
      <c r="AN780" t="e">
        <f>IF(Table10[[#This Row],[Column3]]="","",MATCH(Table10[[#This Row],[Column3]],AD:AD,0))</f>
        <v>#N/A</v>
      </c>
    </row>
    <row r="781" spans="37:40" ht="13.5" thickBot="1">
      <c r="AK781" s="9">
        <v>2923</v>
      </c>
      <c r="AL781" s="8" t="s">
        <v>8476</v>
      </c>
      <c r="AM781" t="str">
        <f t="shared" si="12"/>
        <v>H2923</v>
      </c>
      <c r="AN781" t="e">
        <f>IF(Table10[[#This Row],[Column3]]="","",MATCH(Table10[[#This Row],[Column3]],AD:AD,0))</f>
        <v>#N/A</v>
      </c>
    </row>
    <row r="782" spans="37:40" ht="13.5" thickBot="1">
      <c r="AK782" s="9">
        <v>2923</v>
      </c>
      <c r="AL782" s="8" t="s">
        <v>8476</v>
      </c>
      <c r="AM782" t="str">
        <f t="shared" si="12"/>
        <v>H2923</v>
      </c>
      <c r="AN782" t="e">
        <f>IF(Table10[[#This Row],[Column3]]="","",MATCH(Table10[[#This Row],[Column3]],AD:AD,0))</f>
        <v>#N/A</v>
      </c>
    </row>
    <row r="783" spans="37:40" ht="13.5" thickBot="1">
      <c r="AK783" s="9">
        <v>2923</v>
      </c>
      <c r="AL783" s="8" t="s">
        <v>8476</v>
      </c>
      <c r="AM783" t="str">
        <f t="shared" si="12"/>
        <v>H2923</v>
      </c>
      <c r="AN783" t="e">
        <f>IF(Table10[[#This Row],[Column3]]="","",MATCH(Table10[[#This Row],[Column3]],AD:AD,0))</f>
        <v>#N/A</v>
      </c>
    </row>
    <row r="784" spans="37:40" ht="13.5" thickBot="1">
      <c r="AK784" s="9">
        <v>2923</v>
      </c>
      <c r="AL784" s="8" t="s">
        <v>8476</v>
      </c>
      <c r="AM784" t="str">
        <f t="shared" si="12"/>
        <v>H2923</v>
      </c>
      <c r="AN784" t="e">
        <f>IF(Table10[[#This Row],[Column3]]="","",MATCH(Table10[[#This Row],[Column3]],AD:AD,0))</f>
        <v>#N/A</v>
      </c>
    </row>
    <row r="785" spans="37:40" ht="13.5" thickBot="1">
      <c r="AK785" s="9">
        <v>2923</v>
      </c>
      <c r="AL785" s="8" t="s">
        <v>8476</v>
      </c>
      <c r="AM785" t="str">
        <f t="shared" si="12"/>
        <v>H2923</v>
      </c>
      <c r="AN785" t="e">
        <f>IF(Table10[[#This Row],[Column3]]="","",MATCH(Table10[[#This Row],[Column3]],AD:AD,0))</f>
        <v>#N/A</v>
      </c>
    </row>
    <row r="786" spans="37:40" ht="13.5" thickBot="1">
      <c r="AK786" s="9">
        <v>2923</v>
      </c>
      <c r="AL786" s="8" t="s">
        <v>8476</v>
      </c>
      <c r="AM786" t="str">
        <f t="shared" si="12"/>
        <v>H2923</v>
      </c>
      <c r="AN786" t="e">
        <f>IF(Table10[[#This Row],[Column3]]="","",MATCH(Table10[[#This Row],[Column3]],AD:AD,0))</f>
        <v>#N/A</v>
      </c>
    </row>
    <row r="787" spans="37:40" ht="13.5" thickBot="1">
      <c r="AK787" s="9">
        <v>2923</v>
      </c>
      <c r="AL787" s="8" t="s">
        <v>8476</v>
      </c>
      <c r="AM787" t="str">
        <f t="shared" si="12"/>
        <v>H2923</v>
      </c>
      <c r="AN787" t="e">
        <f>IF(Table10[[#This Row],[Column3]]="","",MATCH(Table10[[#This Row],[Column3]],AD:AD,0))</f>
        <v>#N/A</v>
      </c>
    </row>
    <row r="788" spans="37:40" ht="13.5" thickBot="1">
      <c r="AK788" s="9">
        <v>2923</v>
      </c>
      <c r="AL788" s="8" t="s">
        <v>8476</v>
      </c>
      <c r="AM788" t="str">
        <f t="shared" si="12"/>
        <v>H2923</v>
      </c>
      <c r="AN788" t="e">
        <f>IF(Table10[[#This Row],[Column3]]="","",MATCH(Table10[[#This Row],[Column3]],AD:AD,0))</f>
        <v>#N/A</v>
      </c>
    </row>
    <row r="789" spans="37:40" ht="13.5" thickBot="1">
      <c r="AK789" s="9">
        <v>2923</v>
      </c>
      <c r="AL789" s="8" t="s">
        <v>8476</v>
      </c>
      <c r="AM789" t="str">
        <f t="shared" si="12"/>
        <v>H2923</v>
      </c>
      <c r="AN789" t="e">
        <f>IF(Table10[[#This Row],[Column3]]="","",MATCH(Table10[[#This Row],[Column3]],AD:AD,0))</f>
        <v>#N/A</v>
      </c>
    </row>
    <row r="790" spans="37:40" ht="13.5" thickBot="1">
      <c r="AK790" s="9">
        <v>2635</v>
      </c>
      <c r="AL790" s="8" t="s">
        <v>6664</v>
      </c>
      <c r="AM790" t="str">
        <f t="shared" si="12"/>
        <v>G2635</v>
      </c>
      <c r="AN790" t="e">
        <f>IF(Table10[[#This Row],[Column3]]="","",MATCH(Table10[[#This Row],[Column3]],AD:AD,0))</f>
        <v>#N/A</v>
      </c>
    </row>
    <row r="791" spans="37:40" ht="13.5" thickBot="1">
      <c r="AK791" s="9">
        <v>2635</v>
      </c>
      <c r="AL791" s="8" t="s">
        <v>6664</v>
      </c>
      <c r="AM791" t="str">
        <f t="shared" si="12"/>
        <v>G2635</v>
      </c>
      <c r="AN791" t="e">
        <f>IF(Table10[[#This Row],[Column3]]="","",MATCH(Table10[[#This Row],[Column3]],AD:AD,0))</f>
        <v>#N/A</v>
      </c>
    </row>
    <row r="792" spans="37:40" ht="13.5" thickBot="1">
      <c r="AK792" s="9">
        <v>2635</v>
      </c>
      <c r="AL792" s="8" t="s">
        <v>6664</v>
      </c>
      <c r="AM792" t="str">
        <f t="shared" si="12"/>
        <v>G2635</v>
      </c>
      <c r="AN792" t="e">
        <f>IF(Table10[[#This Row],[Column3]]="","",MATCH(Table10[[#This Row],[Column3]],AD:AD,0))</f>
        <v>#N/A</v>
      </c>
    </row>
    <row r="793" spans="37:40" ht="13.5" thickBot="1">
      <c r="AK793" s="9">
        <v>2635</v>
      </c>
      <c r="AL793" s="8" t="s">
        <v>6664</v>
      </c>
      <c r="AM793" t="str">
        <f t="shared" si="12"/>
        <v>G2635</v>
      </c>
      <c r="AN793" t="e">
        <f>IF(Table10[[#This Row],[Column3]]="","",MATCH(Table10[[#This Row],[Column3]],AD:AD,0))</f>
        <v>#N/A</v>
      </c>
    </row>
    <row r="794" spans="37:40" ht="13.5" thickBot="1">
      <c r="AK794" s="9">
        <v>2635</v>
      </c>
      <c r="AL794" s="8" t="s">
        <v>6664</v>
      </c>
      <c r="AM794" t="str">
        <f t="shared" si="12"/>
        <v>G2635</v>
      </c>
      <c r="AN794" t="e">
        <f>IF(Table10[[#This Row],[Column3]]="","",MATCH(Table10[[#This Row],[Column3]],AD:AD,0))</f>
        <v>#N/A</v>
      </c>
    </row>
    <row r="795" spans="37:40" ht="13.5" thickBot="1">
      <c r="AK795" s="9">
        <v>2635</v>
      </c>
      <c r="AL795" s="8" t="s">
        <v>6664</v>
      </c>
      <c r="AM795" t="str">
        <f t="shared" si="12"/>
        <v>G2635</v>
      </c>
      <c r="AN795" t="e">
        <f>IF(Table10[[#This Row],[Column3]]="","",MATCH(Table10[[#This Row],[Column3]],AD:AD,0))</f>
        <v>#N/A</v>
      </c>
    </row>
    <row r="796" spans="37:40" ht="13.5" thickBot="1">
      <c r="AK796" s="9">
        <v>2635</v>
      </c>
      <c r="AL796" s="8" t="s">
        <v>6664</v>
      </c>
      <c r="AM796" t="str">
        <f t="shared" si="12"/>
        <v>G2635</v>
      </c>
      <c r="AN796" t="e">
        <f>IF(Table10[[#This Row],[Column3]]="","",MATCH(Table10[[#This Row],[Column3]],AD:AD,0))</f>
        <v>#N/A</v>
      </c>
    </row>
    <row r="797" spans="37:40" ht="13.5" thickBot="1">
      <c r="AK797" s="9">
        <v>2635</v>
      </c>
      <c r="AL797" s="8" t="s">
        <v>6664</v>
      </c>
      <c r="AM797" t="str">
        <f t="shared" si="12"/>
        <v>G2635</v>
      </c>
      <c r="AN797" t="e">
        <f>IF(Table10[[#This Row],[Column3]]="","",MATCH(Table10[[#This Row],[Column3]],AD:AD,0))</f>
        <v>#N/A</v>
      </c>
    </row>
    <row r="798" spans="37:40" ht="13.5" thickBot="1">
      <c r="AK798" s="9">
        <v>2635</v>
      </c>
      <c r="AL798" s="8" t="s">
        <v>6664</v>
      </c>
      <c r="AM798" t="str">
        <f t="shared" si="12"/>
        <v>G2635</v>
      </c>
      <c r="AN798" t="e">
        <f>IF(Table10[[#This Row],[Column3]]="","",MATCH(Table10[[#This Row],[Column3]],AD:AD,0))</f>
        <v>#N/A</v>
      </c>
    </row>
    <row r="799" spans="37:40" ht="13.5" thickBot="1">
      <c r="AK799" s="9">
        <v>2635</v>
      </c>
      <c r="AL799" s="8" t="s">
        <v>6664</v>
      </c>
      <c r="AM799" t="str">
        <f t="shared" si="12"/>
        <v>G2635</v>
      </c>
      <c r="AN799" t="e">
        <f>IF(Table10[[#This Row],[Column3]]="","",MATCH(Table10[[#This Row],[Column3]],AD:AD,0))</f>
        <v>#N/A</v>
      </c>
    </row>
    <row r="800" spans="37:40" ht="13.5" thickBot="1">
      <c r="AK800" s="9">
        <v>2635</v>
      </c>
      <c r="AL800" s="8" t="s">
        <v>6664</v>
      </c>
      <c r="AM800" t="str">
        <f t="shared" si="12"/>
        <v>G2635</v>
      </c>
      <c r="AN800" t="e">
        <f>IF(Table10[[#This Row],[Column3]]="","",MATCH(Table10[[#This Row],[Column3]],AD:AD,0))</f>
        <v>#N/A</v>
      </c>
    </row>
    <row r="801" spans="37:40" ht="13.5" thickBot="1">
      <c r="AK801" s="9">
        <v>2635</v>
      </c>
      <c r="AL801" s="8" t="s">
        <v>6664</v>
      </c>
      <c r="AM801" t="str">
        <f t="shared" si="12"/>
        <v>G2635</v>
      </c>
      <c r="AN801" t="e">
        <f>IF(Table10[[#This Row],[Column3]]="","",MATCH(Table10[[#This Row],[Column3]],AD:AD,0))</f>
        <v>#N/A</v>
      </c>
    </row>
    <row r="802" spans="37:40" ht="13.5" thickBot="1">
      <c r="AK802" s="9">
        <v>2635</v>
      </c>
      <c r="AL802" s="8" t="s">
        <v>6664</v>
      </c>
      <c r="AM802" t="str">
        <f t="shared" si="12"/>
        <v>G2635</v>
      </c>
      <c r="AN802" t="e">
        <f>IF(Table10[[#This Row],[Column3]]="","",MATCH(Table10[[#This Row],[Column3]],AD:AD,0))</f>
        <v>#N/A</v>
      </c>
    </row>
    <row r="803" spans="37:40" ht="13.5" thickBot="1">
      <c r="AK803" s="9">
        <v>2635</v>
      </c>
      <c r="AL803" s="8" t="s">
        <v>6664</v>
      </c>
      <c r="AM803" t="str">
        <f t="shared" si="12"/>
        <v>G2635</v>
      </c>
      <c r="AN803" t="e">
        <f>IF(Table10[[#This Row],[Column3]]="","",MATCH(Table10[[#This Row],[Column3]],AD:AD,0))</f>
        <v>#N/A</v>
      </c>
    </row>
    <row r="804" spans="37:40" ht="13.5" thickBot="1">
      <c r="AK804" s="9">
        <v>2635</v>
      </c>
      <c r="AL804" s="8" t="s">
        <v>6664</v>
      </c>
      <c r="AM804" t="str">
        <f t="shared" si="12"/>
        <v>G2635</v>
      </c>
      <c r="AN804" t="e">
        <f>IF(Table10[[#This Row],[Column3]]="","",MATCH(Table10[[#This Row],[Column3]],AD:AD,0))</f>
        <v>#N/A</v>
      </c>
    </row>
    <row r="805" spans="37:40" ht="13.5" thickBot="1">
      <c r="AK805" s="9">
        <v>2635</v>
      </c>
      <c r="AL805" s="8" t="s">
        <v>6664</v>
      </c>
      <c r="AM805" t="str">
        <f t="shared" si="12"/>
        <v>G2635</v>
      </c>
      <c r="AN805" t="e">
        <f>IF(Table10[[#This Row],[Column3]]="","",MATCH(Table10[[#This Row],[Column3]],AD:AD,0))</f>
        <v>#N/A</v>
      </c>
    </row>
    <row r="806" spans="37:40" ht="13.5" thickBot="1">
      <c r="AK806" s="9">
        <v>2636</v>
      </c>
      <c r="AL806" s="8" t="s">
        <v>6664</v>
      </c>
      <c r="AM806" t="str">
        <f t="shared" si="12"/>
        <v>G2636</v>
      </c>
      <c r="AN806" t="e">
        <f>IF(Table10[[#This Row],[Column3]]="","",MATCH(Table10[[#This Row],[Column3]],AD:AD,0))</f>
        <v>#N/A</v>
      </c>
    </row>
    <row r="807" spans="37:40" ht="13.5" thickBot="1">
      <c r="AK807" s="9">
        <v>2636</v>
      </c>
      <c r="AL807" s="8" t="s">
        <v>6664</v>
      </c>
      <c r="AM807" t="str">
        <f t="shared" si="12"/>
        <v>G2636</v>
      </c>
      <c r="AN807" t="e">
        <f>IF(Table10[[#This Row],[Column3]]="","",MATCH(Table10[[#This Row],[Column3]],AD:AD,0))</f>
        <v>#N/A</v>
      </c>
    </row>
    <row r="808" spans="37:40" ht="13.5" thickBot="1">
      <c r="AK808" s="9">
        <v>2636</v>
      </c>
      <c r="AL808" s="8" t="s">
        <v>6664</v>
      </c>
      <c r="AM808" t="str">
        <f t="shared" si="12"/>
        <v>G2636</v>
      </c>
      <c r="AN808" t="e">
        <f>IF(Table10[[#This Row],[Column3]]="","",MATCH(Table10[[#This Row],[Column3]],AD:AD,0))</f>
        <v>#N/A</v>
      </c>
    </row>
    <row r="809" spans="37:40" ht="13.5" thickBot="1">
      <c r="AK809" s="9">
        <v>2636</v>
      </c>
      <c r="AL809" s="8" t="s">
        <v>6664</v>
      </c>
      <c r="AM809" t="str">
        <f t="shared" si="12"/>
        <v>G2636</v>
      </c>
      <c r="AN809" t="e">
        <f>IF(Table10[[#This Row],[Column3]]="","",MATCH(Table10[[#This Row],[Column3]],AD:AD,0))</f>
        <v>#N/A</v>
      </c>
    </row>
    <row r="810" spans="37:40" ht="13.5" thickBot="1">
      <c r="AK810" s="9">
        <v>2636</v>
      </c>
      <c r="AL810" s="8" t="s">
        <v>6664</v>
      </c>
      <c r="AM810" t="str">
        <f t="shared" si="12"/>
        <v>G2636</v>
      </c>
      <c r="AN810" t="e">
        <f>IF(Table10[[#This Row],[Column3]]="","",MATCH(Table10[[#This Row],[Column3]],AD:AD,0))</f>
        <v>#N/A</v>
      </c>
    </row>
    <row r="811" spans="37:40" ht="13.5" thickBot="1">
      <c r="AK811" s="9">
        <v>2636</v>
      </c>
      <c r="AL811" s="8" t="s">
        <v>6664</v>
      </c>
      <c r="AM811" t="str">
        <f t="shared" si="12"/>
        <v>G2636</v>
      </c>
      <c r="AN811" t="e">
        <f>IF(Table10[[#This Row],[Column3]]="","",MATCH(Table10[[#This Row],[Column3]],AD:AD,0))</f>
        <v>#N/A</v>
      </c>
    </row>
    <row r="812" spans="37:40" ht="13.5" thickBot="1">
      <c r="AK812" s="9">
        <v>2636</v>
      </c>
      <c r="AL812" s="8" t="s">
        <v>6664</v>
      </c>
      <c r="AM812" t="str">
        <f t="shared" si="12"/>
        <v>G2636</v>
      </c>
      <c r="AN812" t="e">
        <f>IF(Table10[[#This Row],[Column3]]="","",MATCH(Table10[[#This Row],[Column3]],AD:AD,0))</f>
        <v>#N/A</v>
      </c>
    </row>
    <row r="813" spans="37:40" ht="13.5" thickBot="1">
      <c r="AK813" s="9">
        <v>2636</v>
      </c>
      <c r="AL813" s="8" t="s">
        <v>6664</v>
      </c>
      <c r="AM813" t="str">
        <f t="shared" si="12"/>
        <v>G2636</v>
      </c>
      <c r="AN813" t="e">
        <f>IF(Table10[[#This Row],[Column3]]="","",MATCH(Table10[[#This Row],[Column3]],AD:AD,0))</f>
        <v>#N/A</v>
      </c>
    </row>
    <row r="814" spans="37:40" ht="13.5" thickBot="1">
      <c r="AK814" s="9">
        <v>2636</v>
      </c>
      <c r="AL814" s="8" t="s">
        <v>6664</v>
      </c>
      <c r="AM814" t="str">
        <f t="shared" si="12"/>
        <v>G2636</v>
      </c>
      <c r="AN814" t="e">
        <f>IF(Table10[[#This Row],[Column3]]="","",MATCH(Table10[[#This Row],[Column3]],AD:AD,0))</f>
        <v>#N/A</v>
      </c>
    </row>
    <row r="815" spans="37:40" ht="13.5" thickBot="1">
      <c r="AK815" s="9">
        <v>2636</v>
      </c>
      <c r="AL815" s="8" t="s">
        <v>6664</v>
      </c>
      <c r="AM815" t="str">
        <f t="shared" si="12"/>
        <v>G2636</v>
      </c>
      <c r="AN815" t="e">
        <f>IF(Table10[[#This Row],[Column3]]="","",MATCH(Table10[[#This Row],[Column3]],AD:AD,0))</f>
        <v>#N/A</v>
      </c>
    </row>
    <row r="816" spans="37:40" ht="13.5" thickBot="1">
      <c r="AK816" s="9">
        <v>2636</v>
      </c>
      <c r="AL816" s="8" t="s">
        <v>6664</v>
      </c>
      <c r="AM816" t="str">
        <f t="shared" si="12"/>
        <v>G2636</v>
      </c>
      <c r="AN816" t="e">
        <f>IF(Table10[[#This Row],[Column3]]="","",MATCH(Table10[[#This Row],[Column3]],AD:AD,0))</f>
        <v>#N/A</v>
      </c>
    </row>
    <row r="817" spans="37:40" ht="13.5" thickBot="1">
      <c r="AK817" s="9">
        <v>2636</v>
      </c>
      <c r="AL817" s="8" t="s">
        <v>6664</v>
      </c>
      <c r="AM817" t="str">
        <f t="shared" si="12"/>
        <v>G2636</v>
      </c>
      <c r="AN817" t="e">
        <f>IF(Table10[[#This Row],[Column3]]="","",MATCH(Table10[[#This Row],[Column3]],AD:AD,0))</f>
        <v>#N/A</v>
      </c>
    </row>
    <row r="818" spans="37:40" ht="13.5" thickBot="1">
      <c r="AK818" s="9">
        <v>2636</v>
      </c>
      <c r="AL818" s="8" t="s">
        <v>6664</v>
      </c>
      <c r="AM818" t="str">
        <f t="shared" si="12"/>
        <v>G2636</v>
      </c>
      <c r="AN818" t="e">
        <f>IF(Table10[[#This Row],[Column3]]="","",MATCH(Table10[[#This Row],[Column3]],AD:AD,0))</f>
        <v>#N/A</v>
      </c>
    </row>
    <row r="819" spans="37:40" ht="13.5" thickBot="1">
      <c r="AK819" s="9">
        <v>2636</v>
      </c>
      <c r="AL819" s="8" t="s">
        <v>6664</v>
      </c>
      <c r="AM819" t="str">
        <f t="shared" si="12"/>
        <v>G2636</v>
      </c>
      <c r="AN819" t="e">
        <f>IF(Table10[[#This Row],[Column3]]="","",MATCH(Table10[[#This Row],[Column3]],AD:AD,0))</f>
        <v>#N/A</v>
      </c>
    </row>
    <row r="820" spans="37:40" ht="13.5" thickBot="1">
      <c r="AK820" s="9">
        <v>2636</v>
      </c>
      <c r="AL820" s="8" t="s">
        <v>6664</v>
      </c>
      <c r="AM820" t="str">
        <f t="shared" si="12"/>
        <v>G2636</v>
      </c>
      <c r="AN820" t="e">
        <f>IF(Table10[[#This Row],[Column3]]="","",MATCH(Table10[[#This Row],[Column3]],AD:AD,0))</f>
        <v>#N/A</v>
      </c>
    </row>
    <row r="821" spans="37:40" ht="13.5" thickBot="1">
      <c r="AK821" s="9">
        <v>2636</v>
      </c>
      <c r="AL821" s="8" t="s">
        <v>6664</v>
      </c>
      <c r="AM821" t="str">
        <f t="shared" si="12"/>
        <v>G2636</v>
      </c>
      <c r="AN821" t="e">
        <f>IF(Table10[[#This Row],[Column3]]="","",MATCH(Table10[[#This Row],[Column3]],AD:AD,0))</f>
        <v>#N/A</v>
      </c>
    </row>
    <row r="822" spans="37:40" ht="13.5" thickBot="1">
      <c r="AK822" s="9">
        <v>2637</v>
      </c>
      <c r="AL822" s="8" t="s">
        <v>6664</v>
      </c>
      <c r="AM822" t="str">
        <f t="shared" si="12"/>
        <v>G2637</v>
      </c>
      <c r="AN822" t="e">
        <f>IF(Table10[[#This Row],[Column3]]="","",MATCH(Table10[[#This Row],[Column3]],AD:AD,0))</f>
        <v>#N/A</v>
      </c>
    </row>
    <row r="823" spans="37:40" ht="13.5" thickBot="1">
      <c r="AK823" s="9">
        <v>2637</v>
      </c>
      <c r="AL823" s="8" t="s">
        <v>6664</v>
      </c>
      <c r="AM823" t="str">
        <f t="shared" si="12"/>
        <v>G2637</v>
      </c>
      <c r="AN823" t="e">
        <f>IF(Table10[[#This Row],[Column3]]="","",MATCH(Table10[[#This Row],[Column3]],AD:AD,0))</f>
        <v>#N/A</v>
      </c>
    </row>
    <row r="824" spans="37:40" ht="13.5" thickBot="1">
      <c r="AK824" s="9">
        <v>2637</v>
      </c>
      <c r="AL824" s="8" t="s">
        <v>6664</v>
      </c>
      <c r="AM824" t="str">
        <f t="shared" si="12"/>
        <v>G2637</v>
      </c>
      <c r="AN824" t="e">
        <f>IF(Table10[[#This Row],[Column3]]="","",MATCH(Table10[[#This Row],[Column3]],AD:AD,0))</f>
        <v>#N/A</v>
      </c>
    </row>
    <row r="825" spans="37:40" ht="13.5" thickBot="1">
      <c r="AK825" s="9">
        <v>2637</v>
      </c>
      <c r="AL825" s="8" t="s">
        <v>6664</v>
      </c>
      <c r="AM825" t="str">
        <f t="shared" si="12"/>
        <v>G2637</v>
      </c>
      <c r="AN825" t="e">
        <f>IF(Table10[[#This Row],[Column3]]="","",MATCH(Table10[[#This Row],[Column3]],AD:AD,0))</f>
        <v>#N/A</v>
      </c>
    </row>
    <row r="826" spans="37:40" ht="13.5" thickBot="1">
      <c r="AK826" s="9">
        <v>2637</v>
      </c>
      <c r="AL826" s="8" t="s">
        <v>6664</v>
      </c>
      <c r="AM826" t="str">
        <f t="shared" si="12"/>
        <v>G2637</v>
      </c>
      <c r="AN826" t="e">
        <f>IF(Table10[[#This Row],[Column3]]="","",MATCH(Table10[[#This Row],[Column3]],AD:AD,0))</f>
        <v>#N/A</v>
      </c>
    </row>
    <row r="827" spans="37:40" ht="13.5" thickBot="1">
      <c r="AK827" s="9">
        <v>2637</v>
      </c>
      <c r="AL827" s="8" t="s">
        <v>6664</v>
      </c>
      <c r="AM827" t="str">
        <f t="shared" si="12"/>
        <v>G2637</v>
      </c>
      <c r="AN827" t="e">
        <f>IF(Table10[[#This Row],[Column3]]="","",MATCH(Table10[[#This Row],[Column3]],AD:AD,0))</f>
        <v>#N/A</v>
      </c>
    </row>
    <row r="828" spans="37:40" ht="13.5" thickBot="1">
      <c r="AK828" s="9">
        <v>2637</v>
      </c>
      <c r="AL828" s="8" t="s">
        <v>6664</v>
      </c>
      <c r="AM828" t="str">
        <f t="shared" si="12"/>
        <v>G2637</v>
      </c>
      <c r="AN828" t="e">
        <f>IF(Table10[[#This Row],[Column3]]="","",MATCH(Table10[[#This Row],[Column3]],AD:AD,0))</f>
        <v>#N/A</v>
      </c>
    </row>
    <row r="829" spans="37:40" ht="13.5" thickBot="1">
      <c r="AK829" s="9">
        <v>2637</v>
      </c>
      <c r="AL829" s="8" t="s">
        <v>6664</v>
      </c>
      <c r="AM829" t="str">
        <f t="shared" si="12"/>
        <v>G2637</v>
      </c>
      <c r="AN829" t="e">
        <f>IF(Table10[[#This Row],[Column3]]="","",MATCH(Table10[[#This Row],[Column3]],AD:AD,0))</f>
        <v>#N/A</v>
      </c>
    </row>
    <row r="830" spans="37:40" ht="13.5" thickBot="1">
      <c r="AK830" s="9">
        <v>2637</v>
      </c>
      <c r="AL830" s="8" t="s">
        <v>6664</v>
      </c>
      <c r="AM830" t="str">
        <f t="shared" si="12"/>
        <v>G2637</v>
      </c>
      <c r="AN830" t="e">
        <f>IF(Table10[[#This Row],[Column3]]="","",MATCH(Table10[[#This Row],[Column3]],AD:AD,0))</f>
        <v>#N/A</v>
      </c>
    </row>
    <row r="831" spans="37:40" ht="13.5" thickBot="1">
      <c r="AK831" s="9">
        <v>2637</v>
      </c>
      <c r="AL831" s="8" t="s">
        <v>6664</v>
      </c>
      <c r="AM831" t="str">
        <f t="shared" si="12"/>
        <v>G2637</v>
      </c>
      <c r="AN831" t="e">
        <f>IF(Table10[[#This Row],[Column3]]="","",MATCH(Table10[[#This Row],[Column3]],AD:AD,0))</f>
        <v>#N/A</v>
      </c>
    </row>
    <row r="832" spans="37:40" ht="13.5" thickBot="1">
      <c r="AK832" s="9">
        <v>2637</v>
      </c>
      <c r="AL832" s="8" t="s">
        <v>6664</v>
      </c>
      <c r="AM832" t="str">
        <f t="shared" si="12"/>
        <v>G2637</v>
      </c>
      <c r="AN832" t="e">
        <f>IF(Table10[[#This Row],[Column3]]="","",MATCH(Table10[[#This Row],[Column3]],AD:AD,0))</f>
        <v>#N/A</v>
      </c>
    </row>
    <row r="833" spans="37:40" ht="13.5" thickBot="1">
      <c r="AK833" s="9">
        <v>2637</v>
      </c>
      <c r="AL833" s="8" t="s">
        <v>6664</v>
      </c>
      <c r="AM833" t="str">
        <f t="shared" si="12"/>
        <v>G2637</v>
      </c>
      <c r="AN833" t="e">
        <f>IF(Table10[[#This Row],[Column3]]="","",MATCH(Table10[[#This Row],[Column3]],AD:AD,0))</f>
        <v>#N/A</v>
      </c>
    </row>
    <row r="834" spans="37:40" ht="13.5" thickBot="1">
      <c r="AK834" s="9">
        <v>2637</v>
      </c>
      <c r="AL834" s="8" t="s">
        <v>6664</v>
      </c>
      <c r="AM834" t="str">
        <f t="shared" ref="AM834:AM897" si="13">CONCATENATE(AL834,AK834)</f>
        <v>G2637</v>
      </c>
      <c r="AN834" t="e">
        <f>IF(Table10[[#This Row],[Column3]]="","",MATCH(Table10[[#This Row],[Column3]],AD:AD,0))</f>
        <v>#N/A</v>
      </c>
    </row>
    <row r="835" spans="37:40" ht="13.5" thickBot="1">
      <c r="AK835" s="9">
        <v>2637</v>
      </c>
      <c r="AL835" s="8" t="s">
        <v>6664</v>
      </c>
      <c r="AM835" t="str">
        <f t="shared" si="13"/>
        <v>G2637</v>
      </c>
      <c r="AN835" t="e">
        <f>IF(Table10[[#This Row],[Column3]]="","",MATCH(Table10[[#This Row],[Column3]],AD:AD,0))</f>
        <v>#N/A</v>
      </c>
    </row>
    <row r="836" spans="37:40" ht="13.5" thickBot="1">
      <c r="AK836" s="9">
        <v>2637</v>
      </c>
      <c r="AL836" s="8" t="s">
        <v>6664</v>
      </c>
      <c r="AM836" t="str">
        <f t="shared" si="13"/>
        <v>G2637</v>
      </c>
      <c r="AN836" t="e">
        <f>IF(Table10[[#This Row],[Column3]]="","",MATCH(Table10[[#This Row],[Column3]],AD:AD,0))</f>
        <v>#N/A</v>
      </c>
    </row>
    <row r="837" spans="37:40" ht="13.5" thickBot="1">
      <c r="AK837" s="9">
        <v>2637</v>
      </c>
      <c r="AL837" s="8" t="s">
        <v>6664</v>
      </c>
      <c r="AM837" t="str">
        <f t="shared" si="13"/>
        <v>G2637</v>
      </c>
      <c r="AN837" t="e">
        <f>IF(Table10[[#This Row],[Column3]]="","",MATCH(Table10[[#This Row],[Column3]],AD:AD,0))</f>
        <v>#N/A</v>
      </c>
    </row>
    <row r="838" spans="37:40" ht="13.5" thickBot="1">
      <c r="AK838" s="9">
        <v>2637</v>
      </c>
      <c r="AL838" s="8" t="s">
        <v>6664</v>
      </c>
      <c r="AM838" t="str">
        <f t="shared" si="13"/>
        <v>G2637</v>
      </c>
      <c r="AN838" t="e">
        <f>IF(Table10[[#This Row],[Column3]]="","",MATCH(Table10[[#This Row],[Column3]],AD:AD,0))</f>
        <v>#N/A</v>
      </c>
    </row>
    <row r="839" spans="37:40" ht="13.5" thickBot="1">
      <c r="AK839" s="9">
        <v>2638</v>
      </c>
      <c r="AL839" s="8" t="s">
        <v>6664</v>
      </c>
      <c r="AM839" t="str">
        <f t="shared" si="13"/>
        <v>G2638</v>
      </c>
      <c r="AN839" t="e">
        <f>IF(Table10[[#This Row],[Column3]]="","",MATCH(Table10[[#This Row],[Column3]],AD:AD,0))</f>
        <v>#N/A</v>
      </c>
    </row>
    <row r="840" spans="37:40" ht="13.5" thickBot="1">
      <c r="AK840" s="9">
        <v>2638</v>
      </c>
      <c r="AL840" s="8" t="s">
        <v>6664</v>
      </c>
      <c r="AM840" t="str">
        <f t="shared" si="13"/>
        <v>G2638</v>
      </c>
      <c r="AN840" t="e">
        <f>IF(Table10[[#This Row],[Column3]]="","",MATCH(Table10[[#This Row],[Column3]],AD:AD,0))</f>
        <v>#N/A</v>
      </c>
    </row>
    <row r="841" spans="37:40" ht="13.5" thickBot="1">
      <c r="AK841" s="9">
        <v>2638</v>
      </c>
      <c r="AL841" s="8" t="s">
        <v>6664</v>
      </c>
      <c r="AM841" t="str">
        <f t="shared" si="13"/>
        <v>G2638</v>
      </c>
      <c r="AN841" t="e">
        <f>IF(Table10[[#This Row],[Column3]]="","",MATCH(Table10[[#This Row],[Column3]],AD:AD,0))</f>
        <v>#N/A</v>
      </c>
    </row>
    <row r="842" spans="37:40" ht="13.5" thickBot="1">
      <c r="AK842" s="9">
        <v>2638</v>
      </c>
      <c r="AL842" s="8" t="s">
        <v>6664</v>
      </c>
      <c r="AM842" t="str">
        <f t="shared" si="13"/>
        <v>G2638</v>
      </c>
      <c r="AN842" t="e">
        <f>IF(Table10[[#This Row],[Column3]]="","",MATCH(Table10[[#This Row],[Column3]],AD:AD,0))</f>
        <v>#N/A</v>
      </c>
    </row>
    <row r="843" spans="37:40" ht="13.5" thickBot="1">
      <c r="AK843" s="9">
        <v>2638</v>
      </c>
      <c r="AL843" s="8" t="s">
        <v>6664</v>
      </c>
      <c r="AM843" t="str">
        <f t="shared" si="13"/>
        <v>G2638</v>
      </c>
      <c r="AN843" t="e">
        <f>IF(Table10[[#This Row],[Column3]]="","",MATCH(Table10[[#This Row],[Column3]],AD:AD,0))</f>
        <v>#N/A</v>
      </c>
    </row>
    <row r="844" spans="37:40" ht="13.5" thickBot="1">
      <c r="AK844" s="9">
        <v>2638</v>
      </c>
      <c r="AL844" s="8" t="s">
        <v>6664</v>
      </c>
      <c r="AM844" t="str">
        <f t="shared" si="13"/>
        <v>G2638</v>
      </c>
      <c r="AN844" t="e">
        <f>IF(Table10[[#This Row],[Column3]]="","",MATCH(Table10[[#This Row],[Column3]],AD:AD,0))</f>
        <v>#N/A</v>
      </c>
    </row>
    <row r="845" spans="37:40" ht="13.5" thickBot="1">
      <c r="AK845" s="9">
        <v>2638</v>
      </c>
      <c r="AL845" s="8" t="s">
        <v>6664</v>
      </c>
      <c r="AM845" t="str">
        <f t="shared" si="13"/>
        <v>G2638</v>
      </c>
      <c r="AN845" t="e">
        <f>IF(Table10[[#This Row],[Column3]]="","",MATCH(Table10[[#This Row],[Column3]],AD:AD,0))</f>
        <v>#N/A</v>
      </c>
    </row>
    <row r="846" spans="37:40" ht="13.5" thickBot="1">
      <c r="AK846" s="9">
        <v>2638</v>
      </c>
      <c r="AL846" s="8" t="s">
        <v>6664</v>
      </c>
      <c r="AM846" t="str">
        <f t="shared" si="13"/>
        <v>G2638</v>
      </c>
      <c r="AN846" t="e">
        <f>IF(Table10[[#This Row],[Column3]]="","",MATCH(Table10[[#This Row],[Column3]],AD:AD,0))</f>
        <v>#N/A</v>
      </c>
    </row>
    <row r="847" spans="37:40" ht="13.5" thickBot="1">
      <c r="AK847" s="9">
        <v>2638</v>
      </c>
      <c r="AL847" s="8" t="s">
        <v>6664</v>
      </c>
      <c r="AM847" t="str">
        <f t="shared" si="13"/>
        <v>G2638</v>
      </c>
      <c r="AN847" t="e">
        <f>IF(Table10[[#This Row],[Column3]]="","",MATCH(Table10[[#This Row],[Column3]],AD:AD,0))</f>
        <v>#N/A</v>
      </c>
    </row>
    <row r="848" spans="37:40" ht="13.5" thickBot="1">
      <c r="AK848" s="9">
        <v>2638</v>
      </c>
      <c r="AL848" s="8" t="s">
        <v>6664</v>
      </c>
      <c r="AM848" t="str">
        <f t="shared" si="13"/>
        <v>G2638</v>
      </c>
      <c r="AN848" t="e">
        <f>IF(Table10[[#This Row],[Column3]]="","",MATCH(Table10[[#This Row],[Column3]],AD:AD,0))</f>
        <v>#N/A</v>
      </c>
    </row>
    <row r="849" spans="37:40" ht="13.5" thickBot="1">
      <c r="AK849" s="9">
        <v>2638</v>
      </c>
      <c r="AL849" s="8" t="s">
        <v>6664</v>
      </c>
      <c r="AM849" t="str">
        <f t="shared" si="13"/>
        <v>G2638</v>
      </c>
      <c r="AN849" t="e">
        <f>IF(Table10[[#This Row],[Column3]]="","",MATCH(Table10[[#This Row],[Column3]],AD:AD,0))</f>
        <v>#N/A</v>
      </c>
    </row>
    <row r="850" spans="37:40" ht="13.5" thickBot="1">
      <c r="AK850" s="9">
        <v>2638</v>
      </c>
      <c r="AL850" s="8" t="s">
        <v>6664</v>
      </c>
      <c r="AM850" t="str">
        <f t="shared" si="13"/>
        <v>G2638</v>
      </c>
      <c r="AN850" t="e">
        <f>IF(Table10[[#This Row],[Column3]]="","",MATCH(Table10[[#This Row],[Column3]],AD:AD,0))</f>
        <v>#N/A</v>
      </c>
    </row>
    <row r="851" spans="37:40" ht="13.5" thickBot="1">
      <c r="AK851" s="9">
        <v>2638</v>
      </c>
      <c r="AL851" s="8" t="s">
        <v>6664</v>
      </c>
      <c r="AM851" t="str">
        <f t="shared" si="13"/>
        <v>G2638</v>
      </c>
      <c r="AN851" t="e">
        <f>IF(Table10[[#This Row],[Column3]]="","",MATCH(Table10[[#This Row],[Column3]],AD:AD,0))</f>
        <v>#N/A</v>
      </c>
    </row>
    <row r="852" spans="37:40" ht="13.5" thickBot="1">
      <c r="AK852" s="9">
        <v>2638</v>
      </c>
      <c r="AL852" s="8" t="s">
        <v>6664</v>
      </c>
      <c r="AM852" t="str">
        <f t="shared" si="13"/>
        <v>G2638</v>
      </c>
      <c r="AN852" t="e">
        <f>IF(Table10[[#This Row],[Column3]]="","",MATCH(Table10[[#This Row],[Column3]],AD:AD,0))</f>
        <v>#N/A</v>
      </c>
    </row>
    <row r="853" spans="37:40" ht="13.5" thickBot="1">
      <c r="AK853" s="9">
        <v>2638</v>
      </c>
      <c r="AL853" s="8" t="s">
        <v>6664</v>
      </c>
      <c r="AM853" t="str">
        <f t="shared" si="13"/>
        <v>G2638</v>
      </c>
      <c r="AN853" t="e">
        <f>IF(Table10[[#This Row],[Column3]]="","",MATCH(Table10[[#This Row],[Column3]],AD:AD,0))</f>
        <v>#N/A</v>
      </c>
    </row>
    <row r="854" spans="37:40" ht="13.5" thickBot="1">
      <c r="AK854" s="9">
        <v>2638</v>
      </c>
      <c r="AL854" s="8" t="s">
        <v>6664</v>
      </c>
      <c r="AM854" t="str">
        <f t="shared" si="13"/>
        <v>G2638</v>
      </c>
      <c r="AN854" t="e">
        <f>IF(Table10[[#This Row],[Column3]]="","",MATCH(Table10[[#This Row],[Column3]],AD:AD,0))</f>
        <v>#N/A</v>
      </c>
    </row>
    <row r="855" spans="37:40" ht="13.5" thickBot="1">
      <c r="AK855" s="9">
        <v>2639</v>
      </c>
      <c r="AL855" s="8" t="s">
        <v>6664</v>
      </c>
      <c r="AM855" t="str">
        <f t="shared" si="13"/>
        <v>G2639</v>
      </c>
      <c r="AN855" t="e">
        <f>IF(Table10[[#This Row],[Column3]]="","",MATCH(Table10[[#This Row],[Column3]],AD:AD,0))</f>
        <v>#N/A</v>
      </c>
    </row>
    <row r="856" spans="37:40" ht="13.5" thickBot="1">
      <c r="AK856" s="9">
        <v>3021</v>
      </c>
      <c r="AL856" s="8" t="s">
        <v>6664</v>
      </c>
      <c r="AM856" t="str">
        <f t="shared" si="13"/>
        <v>G3021</v>
      </c>
      <c r="AN856" t="e">
        <f>IF(Table10[[#This Row],[Column3]]="","",MATCH(Table10[[#This Row],[Column3]],AD:AD,0))</f>
        <v>#N/A</v>
      </c>
    </row>
    <row r="857" spans="37:40" ht="13.5" thickBot="1">
      <c r="AK857" s="9">
        <v>3021</v>
      </c>
      <c r="AL857" s="8" t="s">
        <v>6664</v>
      </c>
      <c r="AM857" t="str">
        <f t="shared" si="13"/>
        <v>G3021</v>
      </c>
      <c r="AN857" t="e">
        <f>IF(Table10[[#This Row],[Column3]]="","",MATCH(Table10[[#This Row],[Column3]],AD:AD,0))</f>
        <v>#N/A</v>
      </c>
    </row>
    <row r="858" spans="37:40" ht="13.5" thickBot="1">
      <c r="AK858" s="9">
        <v>3021</v>
      </c>
      <c r="AL858" s="8" t="s">
        <v>6664</v>
      </c>
      <c r="AM858" t="str">
        <f t="shared" si="13"/>
        <v>G3021</v>
      </c>
      <c r="AN858" t="e">
        <f>IF(Table10[[#This Row],[Column3]]="","",MATCH(Table10[[#This Row],[Column3]],AD:AD,0))</f>
        <v>#N/A</v>
      </c>
    </row>
    <row r="859" spans="37:40" ht="13.5" thickBot="1">
      <c r="AK859" s="9">
        <v>3021</v>
      </c>
      <c r="AL859" s="8" t="s">
        <v>6664</v>
      </c>
      <c r="AM859" t="str">
        <f t="shared" si="13"/>
        <v>G3021</v>
      </c>
      <c r="AN859" t="e">
        <f>IF(Table10[[#This Row],[Column3]]="","",MATCH(Table10[[#This Row],[Column3]],AD:AD,0))</f>
        <v>#N/A</v>
      </c>
    </row>
    <row r="860" spans="37:40" ht="13.5" thickBot="1">
      <c r="AK860" s="9">
        <v>3021</v>
      </c>
      <c r="AL860" s="8" t="s">
        <v>6664</v>
      </c>
      <c r="AM860" t="str">
        <f t="shared" si="13"/>
        <v>G3021</v>
      </c>
      <c r="AN860" t="e">
        <f>IF(Table10[[#This Row],[Column3]]="","",MATCH(Table10[[#This Row],[Column3]],AD:AD,0))</f>
        <v>#N/A</v>
      </c>
    </row>
    <row r="861" spans="37:40" ht="13.5" thickBot="1">
      <c r="AK861" s="9">
        <v>3021</v>
      </c>
      <c r="AL861" s="8" t="s">
        <v>6664</v>
      </c>
      <c r="AM861" t="str">
        <f t="shared" si="13"/>
        <v>G3021</v>
      </c>
      <c r="AN861" t="e">
        <f>IF(Table10[[#This Row],[Column3]]="","",MATCH(Table10[[#This Row],[Column3]],AD:AD,0))</f>
        <v>#N/A</v>
      </c>
    </row>
    <row r="862" spans="37:40" ht="13.5" thickBot="1">
      <c r="AK862" s="9">
        <v>3021</v>
      </c>
      <c r="AL862" s="8" t="s">
        <v>6664</v>
      </c>
      <c r="AM862" t="str">
        <f t="shared" si="13"/>
        <v>G3021</v>
      </c>
      <c r="AN862" t="e">
        <f>IF(Table10[[#This Row],[Column3]]="","",MATCH(Table10[[#This Row],[Column3]],AD:AD,0))</f>
        <v>#N/A</v>
      </c>
    </row>
    <row r="863" spans="37:40" ht="13.5" thickBot="1">
      <c r="AK863" s="9">
        <v>3021</v>
      </c>
      <c r="AL863" s="8" t="s">
        <v>6664</v>
      </c>
      <c r="AM863" t="str">
        <f t="shared" si="13"/>
        <v>G3021</v>
      </c>
      <c r="AN863" t="e">
        <f>IF(Table10[[#This Row],[Column3]]="","",MATCH(Table10[[#This Row],[Column3]],AD:AD,0))</f>
        <v>#N/A</v>
      </c>
    </row>
    <row r="864" spans="37:40" ht="13.5" thickBot="1">
      <c r="AK864" s="9">
        <v>3021</v>
      </c>
      <c r="AL864" s="8" t="s">
        <v>6664</v>
      </c>
      <c r="AM864" t="str">
        <f t="shared" si="13"/>
        <v>G3021</v>
      </c>
      <c r="AN864" t="e">
        <f>IF(Table10[[#This Row],[Column3]]="","",MATCH(Table10[[#This Row],[Column3]],AD:AD,0))</f>
        <v>#N/A</v>
      </c>
    </row>
    <row r="865" spans="37:40" ht="13.5" thickBot="1">
      <c r="AK865" s="9">
        <v>3021</v>
      </c>
      <c r="AL865" s="8" t="s">
        <v>6664</v>
      </c>
      <c r="AM865" t="str">
        <f t="shared" si="13"/>
        <v>G3021</v>
      </c>
      <c r="AN865" t="e">
        <f>IF(Table10[[#This Row],[Column3]]="","",MATCH(Table10[[#This Row],[Column3]],AD:AD,0))</f>
        <v>#N/A</v>
      </c>
    </row>
    <row r="866" spans="37:40" ht="13.5" thickBot="1">
      <c r="AK866" s="9">
        <v>3021</v>
      </c>
      <c r="AL866" s="8" t="s">
        <v>6664</v>
      </c>
      <c r="AM866" t="str">
        <f t="shared" si="13"/>
        <v>G3021</v>
      </c>
      <c r="AN866" t="e">
        <f>IF(Table10[[#This Row],[Column3]]="","",MATCH(Table10[[#This Row],[Column3]],AD:AD,0))</f>
        <v>#N/A</v>
      </c>
    </row>
    <row r="867" spans="37:40" ht="13.5" thickBot="1">
      <c r="AK867" s="9">
        <v>3021</v>
      </c>
      <c r="AL867" s="8" t="s">
        <v>6664</v>
      </c>
      <c r="AM867" t="str">
        <f t="shared" si="13"/>
        <v>G3021</v>
      </c>
      <c r="AN867" t="e">
        <f>IF(Table10[[#This Row],[Column3]]="","",MATCH(Table10[[#This Row],[Column3]],AD:AD,0))</f>
        <v>#N/A</v>
      </c>
    </row>
    <row r="868" spans="37:40" ht="13.5" thickBot="1">
      <c r="AK868" s="9">
        <v>3021</v>
      </c>
      <c r="AL868" s="8" t="s">
        <v>6664</v>
      </c>
      <c r="AM868" t="str">
        <f t="shared" si="13"/>
        <v>G3021</v>
      </c>
      <c r="AN868" t="e">
        <f>IF(Table10[[#This Row],[Column3]]="","",MATCH(Table10[[#This Row],[Column3]],AD:AD,0))</f>
        <v>#N/A</v>
      </c>
    </row>
    <row r="869" spans="37:40" ht="13.5" thickBot="1">
      <c r="AK869" s="9">
        <v>3021</v>
      </c>
      <c r="AL869" s="8" t="s">
        <v>6664</v>
      </c>
      <c r="AM869" t="str">
        <f t="shared" si="13"/>
        <v>G3021</v>
      </c>
      <c r="AN869" t="e">
        <f>IF(Table10[[#This Row],[Column3]]="","",MATCH(Table10[[#This Row],[Column3]],AD:AD,0))</f>
        <v>#N/A</v>
      </c>
    </row>
    <row r="870" spans="37:40" ht="13.5" thickBot="1">
      <c r="AK870" s="9">
        <v>3021</v>
      </c>
      <c r="AL870" s="8" t="s">
        <v>6664</v>
      </c>
      <c r="AM870" t="str">
        <f t="shared" si="13"/>
        <v>G3021</v>
      </c>
      <c r="AN870" t="e">
        <f>IF(Table10[[#This Row],[Column3]]="","",MATCH(Table10[[#This Row],[Column3]],AD:AD,0))</f>
        <v>#N/A</v>
      </c>
    </row>
    <row r="871" spans="37:40" ht="13.5" thickBot="1">
      <c r="AK871" s="9">
        <v>3022</v>
      </c>
      <c r="AL871" s="8" t="s">
        <v>6664</v>
      </c>
      <c r="AM871" t="str">
        <f t="shared" si="13"/>
        <v>G3022</v>
      </c>
      <c r="AN871" t="e">
        <f>IF(Table10[[#This Row],[Column3]]="","",MATCH(Table10[[#This Row],[Column3]],AD:AD,0))</f>
        <v>#N/A</v>
      </c>
    </row>
    <row r="872" spans="37:40" ht="13.5" thickBot="1">
      <c r="AK872" s="9">
        <v>3022</v>
      </c>
      <c r="AL872" s="8" t="s">
        <v>6664</v>
      </c>
      <c r="AM872" t="str">
        <f t="shared" si="13"/>
        <v>G3022</v>
      </c>
      <c r="AN872" t="e">
        <f>IF(Table10[[#This Row],[Column3]]="","",MATCH(Table10[[#This Row],[Column3]],AD:AD,0))</f>
        <v>#N/A</v>
      </c>
    </row>
    <row r="873" spans="37:40" ht="13.5" thickBot="1">
      <c r="AK873" s="9">
        <v>3022</v>
      </c>
      <c r="AL873" s="8" t="s">
        <v>6664</v>
      </c>
      <c r="AM873" t="str">
        <f t="shared" si="13"/>
        <v>G3022</v>
      </c>
      <c r="AN873" t="e">
        <f>IF(Table10[[#This Row],[Column3]]="","",MATCH(Table10[[#This Row],[Column3]],AD:AD,0))</f>
        <v>#N/A</v>
      </c>
    </row>
    <row r="874" spans="37:40" ht="13.5" thickBot="1">
      <c r="AK874" s="9">
        <v>3022</v>
      </c>
      <c r="AL874" s="8" t="s">
        <v>6664</v>
      </c>
      <c r="AM874" t="str">
        <f t="shared" si="13"/>
        <v>G3022</v>
      </c>
      <c r="AN874" t="e">
        <f>IF(Table10[[#This Row],[Column3]]="","",MATCH(Table10[[#This Row],[Column3]],AD:AD,0))</f>
        <v>#N/A</v>
      </c>
    </row>
    <row r="875" spans="37:40" ht="13.5" thickBot="1">
      <c r="AK875" s="9">
        <v>3022</v>
      </c>
      <c r="AL875" s="8" t="s">
        <v>6664</v>
      </c>
      <c r="AM875" t="str">
        <f t="shared" si="13"/>
        <v>G3022</v>
      </c>
      <c r="AN875" t="e">
        <f>IF(Table10[[#This Row],[Column3]]="","",MATCH(Table10[[#This Row],[Column3]],AD:AD,0))</f>
        <v>#N/A</v>
      </c>
    </row>
    <row r="876" spans="37:40" ht="13.5" thickBot="1">
      <c r="AK876" s="9">
        <v>3022</v>
      </c>
      <c r="AL876" s="8" t="s">
        <v>6664</v>
      </c>
      <c r="AM876" t="str">
        <f t="shared" si="13"/>
        <v>G3022</v>
      </c>
      <c r="AN876" t="e">
        <f>IF(Table10[[#This Row],[Column3]]="","",MATCH(Table10[[#This Row],[Column3]],AD:AD,0))</f>
        <v>#N/A</v>
      </c>
    </row>
    <row r="877" spans="37:40" ht="13.5" thickBot="1">
      <c r="AK877" s="9">
        <v>3022</v>
      </c>
      <c r="AL877" s="8" t="s">
        <v>6664</v>
      </c>
      <c r="AM877" t="str">
        <f t="shared" si="13"/>
        <v>G3022</v>
      </c>
      <c r="AN877" t="e">
        <f>IF(Table10[[#This Row],[Column3]]="","",MATCH(Table10[[#This Row],[Column3]],AD:AD,0))</f>
        <v>#N/A</v>
      </c>
    </row>
    <row r="878" spans="37:40" ht="13.5" thickBot="1">
      <c r="AK878" s="9">
        <v>3022</v>
      </c>
      <c r="AL878" s="8" t="s">
        <v>6664</v>
      </c>
      <c r="AM878" t="str">
        <f t="shared" si="13"/>
        <v>G3022</v>
      </c>
      <c r="AN878" t="e">
        <f>IF(Table10[[#This Row],[Column3]]="","",MATCH(Table10[[#This Row],[Column3]],AD:AD,0))</f>
        <v>#N/A</v>
      </c>
    </row>
    <row r="879" spans="37:40" ht="13.5" thickBot="1">
      <c r="AK879" s="9">
        <v>3022</v>
      </c>
      <c r="AL879" s="8" t="s">
        <v>6664</v>
      </c>
      <c r="AM879" t="str">
        <f t="shared" si="13"/>
        <v>G3022</v>
      </c>
      <c r="AN879" t="e">
        <f>IF(Table10[[#This Row],[Column3]]="","",MATCH(Table10[[#This Row],[Column3]],AD:AD,0))</f>
        <v>#N/A</v>
      </c>
    </row>
    <row r="880" spans="37:40" ht="13.5" thickBot="1">
      <c r="AK880" s="9">
        <v>3022</v>
      </c>
      <c r="AL880" s="8" t="s">
        <v>6664</v>
      </c>
      <c r="AM880" t="str">
        <f t="shared" si="13"/>
        <v>G3022</v>
      </c>
      <c r="AN880" t="e">
        <f>IF(Table10[[#This Row],[Column3]]="","",MATCH(Table10[[#This Row],[Column3]],AD:AD,0))</f>
        <v>#N/A</v>
      </c>
    </row>
    <row r="881" spans="37:40" ht="13.5" thickBot="1">
      <c r="AK881" s="9">
        <v>3022</v>
      </c>
      <c r="AL881" s="8" t="s">
        <v>6664</v>
      </c>
      <c r="AM881" t="str">
        <f t="shared" si="13"/>
        <v>G3022</v>
      </c>
      <c r="AN881" t="e">
        <f>IF(Table10[[#This Row],[Column3]]="","",MATCH(Table10[[#This Row],[Column3]],AD:AD,0))</f>
        <v>#N/A</v>
      </c>
    </row>
    <row r="882" spans="37:40" ht="13.5" thickBot="1">
      <c r="AK882" s="9">
        <v>3022</v>
      </c>
      <c r="AL882" s="8" t="s">
        <v>6664</v>
      </c>
      <c r="AM882" t="str">
        <f t="shared" si="13"/>
        <v>G3022</v>
      </c>
      <c r="AN882" t="e">
        <f>IF(Table10[[#This Row],[Column3]]="","",MATCH(Table10[[#This Row],[Column3]],AD:AD,0))</f>
        <v>#N/A</v>
      </c>
    </row>
    <row r="883" spans="37:40" ht="13.5" thickBot="1">
      <c r="AK883" s="9">
        <v>3022</v>
      </c>
      <c r="AL883" s="8" t="s">
        <v>6664</v>
      </c>
      <c r="AM883" t="str">
        <f t="shared" si="13"/>
        <v>G3022</v>
      </c>
      <c r="AN883" t="e">
        <f>IF(Table10[[#This Row],[Column3]]="","",MATCH(Table10[[#This Row],[Column3]],AD:AD,0))</f>
        <v>#N/A</v>
      </c>
    </row>
    <row r="884" spans="37:40" ht="13.5" thickBot="1">
      <c r="AK884" s="9">
        <v>3022</v>
      </c>
      <c r="AL884" s="8" t="s">
        <v>6664</v>
      </c>
      <c r="AM884" t="str">
        <f t="shared" si="13"/>
        <v>G3022</v>
      </c>
      <c r="AN884" t="e">
        <f>IF(Table10[[#This Row],[Column3]]="","",MATCH(Table10[[#This Row],[Column3]],AD:AD,0))</f>
        <v>#N/A</v>
      </c>
    </row>
    <row r="885" spans="37:40" ht="13.5" thickBot="1">
      <c r="AK885" s="9">
        <v>3022</v>
      </c>
      <c r="AL885" s="8" t="s">
        <v>6664</v>
      </c>
      <c r="AM885" t="str">
        <f t="shared" si="13"/>
        <v>G3022</v>
      </c>
      <c r="AN885" t="e">
        <f>IF(Table10[[#This Row],[Column3]]="","",MATCH(Table10[[#This Row],[Column3]],AD:AD,0))</f>
        <v>#N/A</v>
      </c>
    </row>
    <row r="886" spans="37:40" ht="13.5" thickBot="1">
      <c r="AK886" s="9">
        <v>3022</v>
      </c>
      <c r="AL886" s="8" t="s">
        <v>6664</v>
      </c>
      <c r="AM886" t="str">
        <f t="shared" si="13"/>
        <v>G3022</v>
      </c>
      <c r="AN886" t="e">
        <f>IF(Table10[[#This Row],[Column3]]="","",MATCH(Table10[[#This Row],[Column3]],AD:AD,0))</f>
        <v>#N/A</v>
      </c>
    </row>
    <row r="887" spans="37:40" ht="13.5" thickBot="1">
      <c r="AK887" s="9">
        <v>3023</v>
      </c>
      <c r="AL887" s="8" t="s">
        <v>6664</v>
      </c>
      <c r="AM887" t="str">
        <f t="shared" si="13"/>
        <v>G3023</v>
      </c>
      <c r="AN887" t="e">
        <f>IF(Table10[[#This Row],[Column3]]="","",MATCH(Table10[[#This Row],[Column3]],AD:AD,0))</f>
        <v>#N/A</v>
      </c>
    </row>
    <row r="888" spans="37:40" ht="13.5" thickBot="1">
      <c r="AK888" s="9">
        <v>3023</v>
      </c>
      <c r="AL888" s="8" t="s">
        <v>6664</v>
      </c>
      <c r="AM888" t="str">
        <f t="shared" si="13"/>
        <v>G3023</v>
      </c>
      <c r="AN888" t="e">
        <f>IF(Table10[[#This Row],[Column3]]="","",MATCH(Table10[[#This Row],[Column3]],AD:AD,0))</f>
        <v>#N/A</v>
      </c>
    </row>
    <row r="889" spans="37:40" ht="13.5" thickBot="1">
      <c r="AK889" s="9">
        <v>3023</v>
      </c>
      <c r="AL889" s="8" t="s">
        <v>6664</v>
      </c>
      <c r="AM889" t="str">
        <f t="shared" si="13"/>
        <v>G3023</v>
      </c>
      <c r="AN889" t="e">
        <f>IF(Table10[[#This Row],[Column3]]="","",MATCH(Table10[[#This Row],[Column3]],AD:AD,0))</f>
        <v>#N/A</v>
      </c>
    </row>
    <row r="890" spans="37:40" ht="13.5" thickBot="1">
      <c r="AK890" s="9">
        <v>3023</v>
      </c>
      <c r="AL890" s="8" t="s">
        <v>6664</v>
      </c>
      <c r="AM890" t="str">
        <f t="shared" si="13"/>
        <v>G3023</v>
      </c>
      <c r="AN890" t="e">
        <f>IF(Table10[[#This Row],[Column3]]="","",MATCH(Table10[[#This Row],[Column3]],AD:AD,0))</f>
        <v>#N/A</v>
      </c>
    </row>
    <row r="891" spans="37:40" ht="13.5" thickBot="1">
      <c r="AK891" s="9">
        <v>3023</v>
      </c>
      <c r="AL891" s="8" t="s">
        <v>6664</v>
      </c>
      <c r="AM891" t="str">
        <f t="shared" si="13"/>
        <v>G3023</v>
      </c>
      <c r="AN891" t="e">
        <f>IF(Table10[[#This Row],[Column3]]="","",MATCH(Table10[[#This Row],[Column3]],AD:AD,0))</f>
        <v>#N/A</v>
      </c>
    </row>
    <row r="892" spans="37:40" ht="13.5" thickBot="1">
      <c r="AK892" s="9">
        <v>3023</v>
      </c>
      <c r="AL892" s="8" t="s">
        <v>6664</v>
      </c>
      <c r="AM892" t="str">
        <f t="shared" si="13"/>
        <v>G3023</v>
      </c>
      <c r="AN892" t="e">
        <f>IF(Table10[[#This Row],[Column3]]="","",MATCH(Table10[[#This Row],[Column3]],AD:AD,0))</f>
        <v>#N/A</v>
      </c>
    </row>
    <row r="893" spans="37:40" ht="13.5" thickBot="1">
      <c r="AK893" s="9">
        <v>3023</v>
      </c>
      <c r="AL893" s="8" t="s">
        <v>6664</v>
      </c>
      <c r="AM893" t="str">
        <f t="shared" si="13"/>
        <v>G3023</v>
      </c>
      <c r="AN893" t="e">
        <f>IF(Table10[[#This Row],[Column3]]="","",MATCH(Table10[[#This Row],[Column3]],AD:AD,0))</f>
        <v>#N/A</v>
      </c>
    </row>
    <row r="894" spans="37:40" ht="13.5" thickBot="1">
      <c r="AK894" s="9">
        <v>3023</v>
      </c>
      <c r="AL894" s="8" t="s">
        <v>6664</v>
      </c>
      <c r="AM894" t="str">
        <f t="shared" si="13"/>
        <v>G3023</v>
      </c>
      <c r="AN894" t="e">
        <f>IF(Table10[[#This Row],[Column3]]="","",MATCH(Table10[[#This Row],[Column3]],AD:AD,0))</f>
        <v>#N/A</v>
      </c>
    </row>
    <row r="895" spans="37:40" ht="13.5" thickBot="1">
      <c r="AK895" s="9">
        <v>3023</v>
      </c>
      <c r="AL895" s="8" t="s">
        <v>6664</v>
      </c>
      <c r="AM895" t="str">
        <f t="shared" si="13"/>
        <v>G3023</v>
      </c>
      <c r="AN895" t="e">
        <f>IF(Table10[[#This Row],[Column3]]="","",MATCH(Table10[[#This Row],[Column3]],AD:AD,0))</f>
        <v>#N/A</v>
      </c>
    </row>
    <row r="896" spans="37:40" ht="13.5" thickBot="1">
      <c r="AK896" s="9">
        <v>3023</v>
      </c>
      <c r="AL896" s="8" t="s">
        <v>6664</v>
      </c>
      <c r="AM896" t="str">
        <f t="shared" si="13"/>
        <v>G3023</v>
      </c>
      <c r="AN896" t="e">
        <f>IF(Table10[[#This Row],[Column3]]="","",MATCH(Table10[[#This Row],[Column3]],AD:AD,0))</f>
        <v>#N/A</v>
      </c>
    </row>
    <row r="897" spans="37:40" ht="13.5" thickBot="1">
      <c r="AK897" s="9">
        <v>3023</v>
      </c>
      <c r="AL897" s="8" t="s">
        <v>6664</v>
      </c>
      <c r="AM897" t="str">
        <f t="shared" si="13"/>
        <v>G3023</v>
      </c>
      <c r="AN897" t="e">
        <f>IF(Table10[[#This Row],[Column3]]="","",MATCH(Table10[[#This Row],[Column3]],AD:AD,0))</f>
        <v>#N/A</v>
      </c>
    </row>
    <row r="898" spans="37:40" ht="13.5" thickBot="1">
      <c r="AK898" s="9">
        <v>3023</v>
      </c>
      <c r="AL898" s="8" t="s">
        <v>6664</v>
      </c>
      <c r="AM898" t="str">
        <f t="shared" ref="AM898:AM961" si="14">CONCATENATE(AL898,AK898)</f>
        <v>G3023</v>
      </c>
      <c r="AN898" t="e">
        <f>IF(Table10[[#This Row],[Column3]]="","",MATCH(Table10[[#This Row],[Column3]],AD:AD,0))</f>
        <v>#N/A</v>
      </c>
    </row>
    <row r="899" spans="37:40" ht="13.5" thickBot="1">
      <c r="AK899" s="9">
        <v>3023</v>
      </c>
      <c r="AL899" s="8" t="s">
        <v>6664</v>
      </c>
      <c r="AM899" t="str">
        <f t="shared" si="14"/>
        <v>G3023</v>
      </c>
      <c r="AN899" t="e">
        <f>IF(Table10[[#This Row],[Column3]]="","",MATCH(Table10[[#This Row],[Column3]],AD:AD,0))</f>
        <v>#N/A</v>
      </c>
    </row>
    <row r="900" spans="37:40" ht="13.5" thickBot="1">
      <c r="AK900" s="9">
        <v>3023</v>
      </c>
      <c r="AL900" s="8" t="s">
        <v>6664</v>
      </c>
      <c r="AM900" t="str">
        <f t="shared" si="14"/>
        <v>G3023</v>
      </c>
      <c r="AN900" t="e">
        <f>IF(Table10[[#This Row],[Column3]]="","",MATCH(Table10[[#This Row],[Column3]],AD:AD,0))</f>
        <v>#N/A</v>
      </c>
    </row>
    <row r="901" spans="37:40" ht="13.5" thickBot="1">
      <c r="AK901" s="9">
        <v>3024</v>
      </c>
      <c r="AL901" s="8" t="s">
        <v>6664</v>
      </c>
      <c r="AM901" t="str">
        <f t="shared" si="14"/>
        <v>G3024</v>
      </c>
      <c r="AN901" t="e">
        <f>IF(Table10[[#This Row],[Column3]]="","",MATCH(Table10[[#This Row],[Column3]],AD:AD,0))</f>
        <v>#N/A</v>
      </c>
    </row>
    <row r="902" spans="37:40" ht="13.5" thickBot="1">
      <c r="AK902" s="9">
        <v>3024</v>
      </c>
      <c r="AL902" s="8" t="s">
        <v>6664</v>
      </c>
      <c r="AM902" t="str">
        <f t="shared" si="14"/>
        <v>G3024</v>
      </c>
      <c r="AN902" t="e">
        <f>IF(Table10[[#This Row],[Column3]]="","",MATCH(Table10[[#This Row],[Column3]],AD:AD,0))</f>
        <v>#N/A</v>
      </c>
    </row>
    <row r="903" spans="37:40" ht="13.5" thickBot="1">
      <c r="AK903" s="9">
        <v>3024</v>
      </c>
      <c r="AL903" s="8" t="s">
        <v>6664</v>
      </c>
      <c r="AM903" t="str">
        <f t="shared" si="14"/>
        <v>G3024</v>
      </c>
      <c r="AN903" t="e">
        <f>IF(Table10[[#This Row],[Column3]]="","",MATCH(Table10[[#This Row],[Column3]],AD:AD,0))</f>
        <v>#N/A</v>
      </c>
    </row>
    <row r="904" spans="37:40" ht="13.5" thickBot="1">
      <c r="AK904" s="9">
        <v>3024</v>
      </c>
      <c r="AL904" s="8" t="s">
        <v>6664</v>
      </c>
      <c r="AM904" t="str">
        <f t="shared" si="14"/>
        <v>G3024</v>
      </c>
      <c r="AN904" t="e">
        <f>IF(Table10[[#This Row],[Column3]]="","",MATCH(Table10[[#This Row],[Column3]],AD:AD,0))</f>
        <v>#N/A</v>
      </c>
    </row>
    <row r="905" spans="37:40" ht="13.5" thickBot="1">
      <c r="AK905" s="9">
        <v>3024</v>
      </c>
      <c r="AL905" s="8" t="s">
        <v>6664</v>
      </c>
      <c r="AM905" t="str">
        <f t="shared" si="14"/>
        <v>G3024</v>
      </c>
      <c r="AN905" t="e">
        <f>IF(Table10[[#This Row],[Column3]]="","",MATCH(Table10[[#This Row],[Column3]],AD:AD,0))</f>
        <v>#N/A</v>
      </c>
    </row>
    <row r="906" spans="37:40" ht="13.5" thickBot="1">
      <c r="AK906" s="9">
        <v>3024</v>
      </c>
      <c r="AL906" s="8" t="s">
        <v>6664</v>
      </c>
      <c r="AM906" t="str">
        <f t="shared" si="14"/>
        <v>G3024</v>
      </c>
      <c r="AN906" t="e">
        <f>IF(Table10[[#This Row],[Column3]]="","",MATCH(Table10[[#This Row],[Column3]],AD:AD,0))</f>
        <v>#N/A</v>
      </c>
    </row>
    <row r="907" spans="37:40" ht="13.5" thickBot="1">
      <c r="AK907" s="9">
        <v>3024</v>
      </c>
      <c r="AL907" s="8" t="s">
        <v>6664</v>
      </c>
      <c r="AM907" t="str">
        <f t="shared" si="14"/>
        <v>G3024</v>
      </c>
      <c r="AN907" t="e">
        <f>IF(Table10[[#This Row],[Column3]]="","",MATCH(Table10[[#This Row],[Column3]],AD:AD,0))</f>
        <v>#N/A</v>
      </c>
    </row>
    <row r="908" spans="37:40" ht="13.5" thickBot="1">
      <c r="AK908" s="9">
        <v>3024</v>
      </c>
      <c r="AL908" s="8" t="s">
        <v>6664</v>
      </c>
      <c r="AM908" t="str">
        <f t="shared" si="14"/>
        <v>G3024</v>
      </c>
      <c r="AN908" t="e">
        <f>IF(Table10[[#This Row],[Column3]]="","",MATCH(Table10[[#This Row],[Column3]],AD:AD,0))</f>
        <v>#N/A</v>
      </c>
    </row>
    <row r="909" spans="37:40" ht="13.5" thickBot="1">
      <c r="AK909" s="9">
        <v>3024</v>
      </c>
      <c r="AL909" s="8" t="s">
        <v>6664</v>
      </c>
      <c r="AM909" t="str">
        <f t="shared" si="14"/>
        <v>G3024</v>
      </c>
      <c r="AN909" t="e">
        <f>IF(Table10[[#This Row],[Column3]]="","",MATCH(Table10[[#This Row],[Column3]],AD:AD,0))</f>
        <v>#N/A</v>
      </c>
    </row>
    <row r="910" spans="37:40" ht="13.5" thickBot="1">
      <c r="AK910" s="9">
        <v>3024</v>
      </c>
      <c r="AL910" s="8" t="s">
        <v>6664</v>
      </c>
      <c r="AM910" t="str">
        <f t="shared" si="14"/>
        <v>G3024</v>
      </c>
      <c r="AN910" t="e">
        <f>IF(Table10[[#This Row],[Column3]]="","",MATCH(Table10[[#This Row],[Column3]],AD:AD,0))</f>
        <v>#N/A</v>
      </c>
    </row>
    <row r="911" spans="37:40" ht="13.5" thickBot="1">
      <c r="AK911" s="9">
        <v>3024</v>
      </c>
      <c r="AL911" s="8" t="s">
        <v>6664</v>
      </c>
      <c r="AM911" t="str">
        <f t="shared" si="14"/>
        <v>G3024</v>
      </c>
      <c r="AN911" t="e">
        <f>IF(Table10[[#This Row],[Column3]]="","",MATCH(Table10[[#This Row],[Column3]],AD:AD,0))</f>
        <v>#N/A</v>
      </c>
    </row>
    <row r="912" spans="37:40" ht="13.5" thickBot="1">
      <c r="AK912" s="9">
        <v>3024</v>
      </c>
      <c r="AL912" s="8" t="s">
        <v>6664</v>
      </c>
      <c r="AM912" t="str">
        <f t="shared" si="14"/>
        <v>G3024</v>
      </c>
      <c r="AN912" t="e">
        <f>IF(Table10[[#This Row],[Column3]]="","",MATCH(Table10[[#This Row],[Column3]],AD:AD,0))</f>
        <v>#N/A</v>
      </c>
    </row>
    <row r="913" spans="37:40" ht="13.5" thickBot="1">
      <c r="AK913" s="9">
        <v>3024</v>
      </c>
      <c r="AL913" s="8" t="s">
        <v>6664</v>
      </c>
      <c r="AM913" t="str">
        <f t="shared" si="14"/>
        <v>G3024</v>
      </c>
      <c r="AN913" t="e">
        <f>IF(Table10[[#This Row],[Column3]]="","",MATCH(Table10[[#This Row],[Column3]],AD:AD,0))</f>
        <v>#N/A</v>
      </c>
    </row>
    <row r="914" spans="37:40" ht="13.5" thickBot="1">
      <c r="AK914" s="9">
        <v>3024</v>
      </c>
      <c r="AL914" s="8" t="s">
        <v>6664</v>
      </c>
      <c r="AM914" t="str">
        <f t="shared" si="14"/>
        <v>G3024</v>
      </c>
      <c r="AN914" t="e">
        <f>IF(Table10[[#This Row],[Column3]]="","",MATCH(Table10[[#This Row],[Column3]],AD:AD,0))</f>
        <v>#N/A</v>
      </c>
    </row>
    <row r="915" spans="37:40" ht="13.5" thickBot="1">
      <c r="AK915" s="9">
        <v>3024</v>
      </c>
      <c r="AL915" s="8" t="s">
        <v>6664</v>
      </c>
      <c r="AM915" t="str">
        <f t="shared" si="14"/>
        <v>G3024</v>
      </c>
      <c r="AN915" t="e">
        <f>IF(Table10[[#This Row],[Column3]]="","",MATCH(Table10[[#This Row],[Column3]],AD:AD,0))</f>
        <v>#N/A</v>
      </c>
    </row>
    <row r="916" spans="37:40" ht="13.5" thickBot="1">
      <c r="AK916" s="9">
        <v>3025</v>
      </c>
      <c r="AL916" s="8" t="s">
        <v>6664</v>
      </c>
      <c r="AM916" t="str">
        <f t="shared" si="14"/>
        <v>G3025</v>
      </c>
      <c r="AN916" t="e">
        <f>IF(Table10[[#This Row],[Column3]]="","",MATCH(Table10[[#This Row],[Column3]],AD:AD,0))</f>
        <v>#N/A</v>
      </c>
    </row>
    <row r="917" spans="37:40" ht="13.5" thickBot="1">
      <c r="AK917" s="9">
        <v>3025</v>
      </c>
      <c r="AL917" s="8" t="s">
        <v>6664</v>
      </c>
      <c r="AM917" t="str">
        <f t="shared" si="14"/>
        <v>G3025</v>
      </c>
      <c r="AN917" t="e">
        <f>IF(Table10[[#This Row],[Column3]]="","",MATCH(Table10[[#This Row],[Column3]],AD:AD,0))</f>
        <v>#N/A</v>
      </c>
    </row>
    <row r="918" spans="37:40" ht="13.5" thickBot="1">
      <c r="AK918" s="9">
        <v>3025</v>
      </c>
      <c r="AL918" s="8" t="s">
        <v>6664</v>
      </c>
      <c r="AM918" t="str">
        <f t="shared" si="14"/>
        <v>G3025</v>
      </c>
      <c r="AN918" t="e">
        <f>IF(Table10[[#This Row],[Column3]]="","",MATCH(Table10[[#This Row],[Column3]],AD:AD,0))</f>
        <v>#N/A</v>
      </c>
    </row>
    <row r="919" spans="37:40" ht="13.5" thickBot="1">
      <c r="AK919" s="9">
        <v>3025</v>
      </c>
      <c r="AL919" s="8" t="s">
        <v>6664</v>
      </c>
      <c r="AM919" t="str">
        <f t="shared" si="14"/>
        <v>G3025</v>
      </c>
      <c r="AN919" t="e">
        <f>IF(Table10[[#This Row],[Column3]]="","",MATCH(Table10[[#This Row],[Column3]],AD:AD,0))</f>
        <v>#N/A</v>
      </c>
    </row>
    <row r="920" spans="37:40" ht="13.5" thickBot="1">
      <c r="AK920" s="9">
        <v>3025</v>
      </c>
      <c r="AL920" s="8" t="s">
        <v>6664</v>
      </c>
      <c r="AM920" t="str">
        <f t="shared" si="14"/>
        <v>G3025</v>
      </c>
      <c r="AN920" t="e">
        <f>IF(Table10[[#This Row],[Column3]]="","",MATCH(Table10[[#This Row],[Column3]],AD:AD,0))</f>
        <v>#N/A</v>
      </c>
    </row>
    <row r="921" spans="37:40" ht="13.5" thickBot="1">
      <c r="AK921" s="9">
        <v>3025</v>
      </c>
      <c r="AL921" s="8" t="s">
        <v>6664</v>
      </c>
      <c r="AM921" t="str">
        <f t="shared" si="14"/>
        <v>G3025</v>
      </c>
      <c r="AN921" t="e">
        <f>IF(Table10[[#This Row],[Column3]]="","",MATCH(Table10[[#This Row],[Column3]],AD:AD,0))</f>
        <v>#N/A</v>
      </c>
    </row>
    <row r="922" spans="37:40" ht="13.5" thickBot="1">
      <c r="AK922" s="9">
        <v>3025</v>
      </c>
      <c r="AL922" s="8" t="s">
        <v>6664</v>
      </c>
      <c r="AM922" t="str">
        <f t="shared" si="14"/>
        <v>G3025</v>
      </c>
      <c r="AN922" t="e">
        <f>IF(Table10[[#This Row],[Column3]]="","",MATCH(Table10[[#This Row],[Column3]],AD:AD,0))</f>
        <v>#N/A</v>
      </c>
    </row>
    <row r="923" spans="37:40" ht="13.5" thickBot="1">
      <c r="AK923" s="9">
        <v>3025</v>
      </c>
      <c r="AL923" s="8" t="s">
        <v>6664</v>
      </c>
      <c r="AM923" t="str">
        <f t="shared" si="14"/>
        <v>G3025</v>
      </c>
      <c r="AN923" t="e">
        <f>IF(Table10[[#This Row],[Column3]]="","",MATCH(Table10[[#This Row],[Column3]],AD:AD,0))</f>
        <v>#N/A</v>
      </c>
    </row>
    <row r="924" spans="37:40" ht="13.5" thickBot="1">
      <c r="AK924" s="9">
        <v>3025</v>
      </c>
      <c r="AL924" s="8" t="s">
        <v>6664</v>
      </c>
      <c r="AM924" t="str">
        <f t="shared" si="14"/>
        <v>G3025</v>
      </c>
      <c r="AN924" t="e">
        <f>IF(Table10[[#This Row],[Column3]]="","",MATCH(Table10[[#This Row],[Column3]],AD:AD,0))</f>
        <v>#N/A</v>
      </c>
    </row>
    <row r="925" spans="37:40" ht="13.5" thickBot="1">
      <c r="AK925" s="9">
        <v>3025</v>
      </c>
      <c r="AL925" s="8" t="s">
        <v>6664</v>
      </c>
      <c r="AM925" t="str">
        <f t="shared" si="14"/>
        <v>G3025</v>
      </c>
      <c r="AN925" t="e">
        <f>IF(Table10[[#This Row],[Column3]]="","",MATCH(Table10[[#This Row],[Column3]],AD:AD,0))</f>
        <v>#N/A</v>
      </c>
    </row>
    <row r="926" spans="37:40" ht="13.5" thickBot="1">
      <c r="AK926" s="9">
        <v>3025</v>
      </c>
      <c r="AL926" s="8" t="s">
        <v>6664</v>
      </c>
      <c r="AM926" t="str">
        <f t="shared" si="14"/>
        <v>G3025</v>
      </c>
      <c r="AN926" t="e">
        <f>IF(Table10[[#This Row],[Column3]]="","",MATCH(Table10[[#This Row],[Column3]],AD:AD,0))</f>
        <v>#N/A</v>
      </c>
    </row>
    <row r="927" spans="37:40" ht="13.5" thickBot="1">
      <c r="AK927" s="9">
        <v>3025</v>
      </c>
      <c r="AL927" s="8" t="s">
        <v>6664</v>
      </c>
      <c r="AM927" t="str">
        <f t="shared" si="14"/>
        <v>G3025</v>
      </c>
      <c r="AN927" t="e">
        <f>IF(Table10[[#This Row],[Column3]]="","",MATCH(Table10[[#This Row],[Column3]],AD:AD,0))</f>
        <v>#N/A</v>
      </c>
    </row>
    <row r="928" spans="37:40" ht="13.5" thickBot="1">
      <c r="AK928" s="9">
        <v>3025</v>
      </c>
      <c r="AL928" s="8" t="s">
        <v>6664</v>
      </c>
      <c r="AM928" t="str">
        <f t="shared" si="14"/>
        <v>G3025</v>
      </c>
      <c r="AN928" t="e">
        <f>IF(Table10[[#This Row],[Column3]]="","",MATCH(Table10[[#This Row],[Column3]],AD:AD,0))</f>
        <v>#N/A</v>
      </c>
    </row>
    <row r="929" spans="37:40" ht="13.5" thickBot="1">
      <c r="AK929" s="9">
        <v>3025</v>
      </c>
      <c r="AL929" s="8" t="s">
        <v>6664</v>
      </c>
      <c r="AM929" t="str">
        <f t="shared" si="14"/>
        <v>G3025</v>
      </c>
      <c r="AN929" t="e">
        <f>IF(Table10[[#This Row],[Column3]]="","",MATCH(Table10[[#This Row],[Column3]],AD:AD,0))</f>
        <v>#N/A</v>
      </c>
    </row>
    <row r="930" spans="37:40" ht="13.5" thickBot="1">
      <c r="AK930" s="9">
        <v>3026</v>
      </c>
      <c r="AL930" s="8" t="s">
        <v>6664</v>
      </c>
      <c r="AM930" t="str">
        <f t="shared" si="14"/>
        <v>G3026</v>
      </c>
      <c r="AN930" t="e">
        <f>IF(Table10[[#This Row],[Column3]]="","",MATCH(Table10[[#This Row],[Column3]],AD:AD,0))</f>
        <v>#N/A</v>
      </c>
    </row>
    <row r="931" spans="37:40" ht="13.5" thickBot="1">
      <c r="AK931" s="9">
        <v>3026</v>
      </c>
      <c r="AL931" s="8" t="s">
        <v>6664</v>
      </c>
      <c r="AM931" t="str">
        <f t="shared" si="14"/>
        <v>G3026</v>
      </c>
      <c r="AN931" t="e">
        <f>IF(Table10[[#This Row],[Column3]]="","",MATCH(Table10[[#This Row],[Column3]],AD:AD,0))</f>
        <v>#N/A</v>
      </c>
    </row>
    <row r="932" spans="37:40" ht="13.5" thickBot="1">
      <c r="AK932" s="9">
        <v>3026</v>
      </c>
      <c r="AL932" s="8" t="s">
        <v>6664</v>
      </c>
      <c r="AM932" t="str">
        <f t="shared" si="14"/>
        <v>G3026</v>
      </c>
      <c r="AN932" t="e">
        <f>IF(Table10[[#This Row],[Column3]]="","",MATCH(Table10[[#This Row],[Column3]],AD:AD,0))</f>
        <v>#N/A</v>
      </c>
    </row>
    <row r="933" spans="37:40" ht="13.5" thickBot="1">
      <c r="AK933" s="9">
        <v>3026</v>
      </c>
      <c r="AL933" s="8" t="s">
        <v>6664</v>
      </c>
      <c r="AM933" t="str">
        <f t="shared" si="14"/>
        <v>G3026</v>
      </c>
      <c r="AN933" t="e">
        <f>IF(Table10[[#This Row],[Column3]]="","",MATCH(Table10[[#This Row],[Column3]],AD:AD,0))</f>
        <v>#N/A</v>
      </c>
    </row>
    <row r="934" spans="37:40" ht="13.5" thickBot="1">
      <c r="AK934" s="9">
        <v>3026</v>
      </c>
      <c r="AL934" s="8" t="s">
        <v>6664</v>
      </c>
      <c r="AM934" t="str">
        <f t="shared" si="14"/>
        <v>G3026</v>
      </c>
      <c r="AN934" t="e">
        <f>IF(Table10[[#This Row],[Column3]]="","",MATCH(Table10[[#This Row],[Column3]],AD:AD,0))</f>
        <v>#N/A</v>
      </c>
    </row>
    <row r="935" spans="37:40" ht="13.5" thickBot="1">
      <c r="AK935" s="9">
        <v>3026</v>
      </c>
      <c r="AL935" s="8" t="s">
        <v>6664</v>
      </c>
      <c r="AM935" t="str">
        <f t="shared" si="14"/>
        <v>G3026</v>
      </c>
      <c r="AN935" t="e">
        <f>IF(Table10[[#This Row],[Column3]]="","",MATCH(Table10[[#This Row],[Column3]],AD:AD,0))</f>
        <v>#N/A</v>
      </c>
    </row>
    <row r="936" spans="37:40" ht="13.5" thickBot="1">
      <c r="AK936" s="9">
        <v>3026</v>
      </c>
      <c r="AL936" s="8" t="s">
        <v>6664</v>
      </c>
      <c r="AM936" t="str">
        <f t="shared" si="14"/>
        <v>G3026</v>
      </c>
      <c r="AN936" t="e">
        <f>IF(Table10[[#This Row],[Column3]]="","",MATCH(Table10[[#This Row],[Column3]],AD:AD,0))</f>
        <v>#N/A</v>
      </c>
    </row>
    <row r="937" spans="37:40" ht="13.5" thickBot="1">
      <c r="AK937" s="9">
        <v>3026</v>
      </c>
      <c r="AL937" s="8" t="s">
        <v>6664</v>
      </c>
      <c r="AM937" t="str">
        <f t="shared" si="14"/>
        <v>G3026</v>
      </c>
      <c r="AN937" t="e">
        <f>IF(Table10[[#This Row],[Column3]]="","",MATCH(Table10[[#This Row],[Column3]],AD:AD,0))</f>
        <v>#N/A</v>
      </c>
    </row>
    <row r="938" spans="37:40" ht="13.5" thickBot="1">
      <c r="AK938" s="9">
        <v>3026</v>
      </c>
      <c r="AL938" s="8" t="s">
        <v>6664</v>
      </c>
      <c r="AM938" t="str">
        <f t="shared" si="14"/>
        <v>G3026</v>
      </c>
      <c r="AN938" t="e">
        <f>IF(Table10[[#This Row],[Column3]]="","",MATCH(Table10[[#This Row],[Column3]],AD:AD,0))</f>
        <v>#N/A</v>
      </c>
    </row>
    <row r="939" spans="37:40" ht="13.5" thickBot="1">
      <c r="AK939" s="9">
        <v>3026</v>
      </c>
      <c r="AL939" s="8" t="s">
        <v>6664</v>
      </c>
      <c r="AM939" t="str">
        <f t="shared" si="14"/>
        <v>G3026</v>
      </c>
      <c r="AN939" t="e">
        <f>IF(Table10[[#This Row],[Column3]]="","",MATCH(Table10[[#This Row],[Column3]],AD:AD,0))</f>
        <v>#N/A</v>
      </c>
    </row>
    <row r="940" spans="37:40" ht="13.5" thickBot="1">
      <c r="AK940" s="9">
        <v>3026</v>
      </c>
      <c r="AL940" s="8" t="s">
        <v>6664</v>
      </c>
      <c r="AM940" t="str">
        <f t="shared" si="14"/>
        <v>G3026</v>
      </c>
      <c r="AN940" t="e">
        <f>IF(Table10[[#This Row],[Column3]]="","",MATCH(Table10[[#This Row],[Column3]],AD:AD,0))</f>
        <v>#N/A</v>
      </c>
    </row>
    <row r="941" spans="37:40" ht="13.5" thickBot="1">
      <c r="AK941" s="9">
        <v>3026</v>
      </c>
      <c r="AL941" s="8" t="s">
        <v>6664</v>
      </c>
      <c r="AM941" t="str">
        <f t="shared" si="14"/>
        <v>G3026</v>
      </c>
      <c r="AN941" t="e">
        <f>IF(Table10[[#This Row],[Column3]]="","",MATCH(Table10[[#This Row],[Column3]],AD:AD,0))</f>
        <v>#N/A</v>
      </c>
    </row>
    <row r="942" spans="37:40" ht="13.5" thickBot="1">
      <c r="AK942" s="9">
        <v>3026</v>
      </c>
      <c r="AL942" s="8" t="s">
        <v>6664</v>
      </c>
      <c r="AM942" t="str">
        <f t="shared" si="14"/>
        <v>G3026</v>
      </c>
      <c r="AN942" t="e">
        <f>IF(Table10[[#This Row],[Column3]]="","",MATCH(Table10[[#This Row],[Column3]],AD:AD,0))</f>
        <v>#N/A</v>
      </c>
    </row>
    <row r="943" spans="37:40" ht="13.5" thickBot="1">
      <c r="AK943" s="9">
        <v>3026</v>
      </c>
      <c r="AL943" s="8" t="s">
        <v>6664</v>
      </c>
      <c r="AM943" t="str">
        <f t="shared" si="14"/>
        <v>G3026</v>
      </c>
      <c r="AN943" t="e">
        <f>IF(Table10[[#This Row],[Column3]]="","",MATCH(Table10[[#This Row],[Column3]],AD:AD,0))</f>
        <v>#N/A</v>
      </c>
    </row>
    <row r="944" spans="37:40" ht="13.5" thickBot="1">
      <c r="AK944" s="9">
        <v>3026</v>
      </c>
      <c r="AL944" s="8" t="s">
        <v>6664</v>
      </c>
      <c r="AM944" t="str">
        <f t="shared" si="14"/>
        <v>G3026</v>
      </c>
      <c r="AN944" t="e">
        <f>IF(Table10[[#This Row],[Column3]]="","",MATCH(Table10[[#This Row],[Column3]],AD:AD,0))</f>
        <v>#N/A</v>
      </c>
    </row>
    <row r="945" spans="37:40" ht="13.5" thickBot="1">
      <c r="AK945" s="9">
        <v>3027</v>
      </c>
      <c r="AL945" s="8" t="s">
        <v>6664</v>
      </c>
      <c r="AM945" t="str">
        <f t="shared" si="14"/>
        <v>G3027</v>
      </c>
      <c r="AN945" t="e">
        <f>IF(Table10[[#This Row],[Column3]]="","",MATCH(Table10[[#This Row],[Column3]],AD:AD,0))</f>
        <v>#N/A</v>
      </c>
    </row>
    <row r="946" spans="37:40" ht="13.5" thickBot="1">
      <c r="AK946" s="9">
        <v>3027</v>
      </c>
      <c r="AL946" s="8" t="s">
        <v>6664</v>
      </c>
      <c r="AM946" t="str">
        <f t="shared" si="14"/>
        <v>G3027</v>
      </c>
      <c r="AN946" t="e">
        <f>IF(Table10[[#This Row],[Column3]]="","",MATCH(Table10[[#This Row],[Column3]],AD:AD,0))</f>
        <v>#N/A</v>
      </c>
    </row>
    <row r="947" spans="37:40" ht="13.5" thickBot="1">
      <c r="AK947" s="9">
        <v>3027</v>
      </c>
      <c r="AL947" s="8" t="s">
        <v>6664</v>
      </c>
      <c r="AM947" t="str">
        <f t="shared" si="14"/>
        <v>G3027</v>
      </c>
      <c r="AN947" t="e">
        <f>IF(Table10[[#This Row],[Column3]]="","",MATCH(Table10[[#This Row],[Column3]],AD:AD,0))</f>
        <v>#N/A</v>
      </c>
    </row>
    <row r="948" spans="37:40" ht="13.5" thickBot="1">
      <c r="AK948" s="9">
        <v>3027</v>
      </c>
      <c r="AL948" s="8" t="s">
        <v>6664</v>
      </c>
      <c r="AM948" t="str">
        <f t="shared" si="14"/>
        <v>G3027</v>
      </c>
      <c r="AN948" t="e">
        <f>IF(Table10[[#This Row],[Column3]]="","",MATCH(Table10[[#This Row],[Column3]],AD:AD,0))</f>
        <v>#N/A</v>
      </c>
    </row>
    <row r="949" spans="37:40" ht="13.5" thickBot="1">
      <c r="AK949" s="9">
        <v>3027</v>
      </c>
      <c r="AL949" s="8" t="s">
        <v>6664</v>
      </c>
      <c r="AM949" t="str">
        <f t="shared" si="14"/>
        <v>G3027</v>
      </c>
      <c r="AN949" t="e">
        <f>IF(Table10[[#This Row],[Column3]]="","",MATCH(Table10[[#This Row],[Column3]],AD:AD,0))</f>
        <v>#N/A</v>
      </c>
    </row>
    <row r="950" spans="37:40" ht="13.5" thickBot="1">
      <c r="AK950" s="9">
        <v>3027</v>
      </c>
      <c r="AL950" s="8" t="s">
        <v>6664</v>
      </c>
      <c r="AM950" t="str">
        <f t="shared" si="14"/>
        <v>G3027</v>
      </c>
      <c r="AN950" t="e">
        <f>IF(Table10[[#This Row],[Column3]]="","",MATCH(Table10[[#This Row],[Column3]],AD:AD,0))</f>
        <v>#N/A</v>
      </c>
    </row>
    <row r="951" spans="37:40" ht="13.5" thickBot="1">
      <c r="AK951" s="9">
        <v>3027</v>
      </c>
      <c r="AL951" s="8" t="s">
        <v>6664</v>
      </c>
      <c r="AM951" t="str">
        <f t="shared" si="14"/>
        <v>G3027</v>
      </c>
      <c r="AN951" t="e">
        <f>IF(Table10[[#This Row],[Column3]]="","",MATCH(Table10[[#This Row],[Column3]],AD:AD,0))</f>
        <v>#N/A</v>
      </c>
    </row>
    <row r="952" spans="37:40" ht="13.5" thickBot="1">
      <c r="AK952" s="9">
        <v>3027</v>
      </c>
      <c r="AL952" s="8" t="s">
        <v>6664</v>
      </c>
      <c r="AM952" t="str">
        <f t="shared" si="14"/>
        <v>G3027</v>
      </c>
      <c r="AN952" t="e">
        <f>IF(Table10[[#This Row],[Column3]]="","",MATCH(Table10[[#This Row],[Column3]],AD:AD,0))</f>
        <v>#N/A</v>
      </c>
    </row>
    <row r="953" spans="37:40" ht="13.5" thickBot="1">
      <c r="AK953" s="9">
        <v>3027</v>
      </c>
      <c r="AL953" s="8" t="s">
        <v>6664</v>
      </c>
      <c r="AM953" t="str">
        <f t="shared" si="14"/>
        <v>G3027</v>
      </c>
      <c r="AN953" t="e">
        <f>IF(Table10[[#This Row],[Column3]]="","",MATCH(Table10[[#This Row],[Column3]],AD:AD,0))</f>
        <v>#N/A</v>
      </c>
    </row>
    <row r="954" spans="37:40" ht="13.5" thickBot="1">
      <c r="AK954" s="9">
        <v>3027</v>
      </c>
      <c r="AL954" s="8" t="s">
        <v>6664</v>
      </c>
      <c r="AM954" t="str">
        <f t="shared" si="14"/>
        <v>G3027</v>
      </c>
      <c r="AN954" t="e">
        <f>IF(Table10[[#This Row],[Column3]]="","",MATCH(Table10[[#This Row],[Column3]],AD:AD,0))</f>
        <v>#N/A</v>
      </c>
    </row>
    <row r="955" spans="37:40" ht="13.5" thickBot="1">
      <c r="AK955" s="9">
        <v>3027</v>
      </c>
      <c r="AL955" s="8" t="s">
        <v>6664</v>
      </c>
      <c r="AM955" t="str">
        <f t="shared" si="14"/>
        <v>G3027</v>
      </c>
      <c r="AN955" t="e">
        <f>IF(Table10[[#This Row],[Column3]]="","",MATCH(Table10[[#This Row],[Column3]],AD:AD,0))</f>
        <v>#N/A</v>
      </c>
    </row>
    <row r="956" spans="37:40" ht="13.5" thickBot="1">
      <c r="AK956" s="9">
        <v>3027</v>
      </c>
      <c r="AL956" s="8" t="s">
        <v>6664</v>
      </c>
      <c r="AM956" t="str">
        <f t="shared" si="14"/>
        <v>G3027</v>
      </c>
      <c r="AN956" t="e">
        <f>IF(Table10[[#This Row],[Column3]]="","",MATCH(Table10[[#This Row],[Column3]],AD:AD,0))</f>
        <v>#N/A</v>
      </c>
    </row>
    <row r="957" spans="37:40" ht="13.5" thickBot="1">
      <c r="AK957" s="9">
        <v>3012</v>
      </c>
      <c r="AL957" s="8" t="s">
        <v>6664</v>
      </c>
      <c r="AM957" t="str">
        <f t="shared" si="14"/>
        <v>G3012</v>
      </c>
      <c r="AN957" t="e">
        <f>IF(Table10[[#This Row],[Column3]]="","",MATCH(Table10[[#This Row],[Column3]],AD:AD,0))</f>
        <v>#N/A</v>
      </c>
    </row>
    <row r="958" spans="37:40" ht="13.5" thickBot="1">
      <c r="AK958" s="9">
        <v>3012</v>
      </c>
      <c r="AL958" s="8" t="s">
        <v>6664</v>
      </c>
      <c r="AM958" t="str">
        <f t="shared" si="14"/>
        <v>G3012</v>
      </c>
      <c r="AN958" t="e">
        <f>IF(Table10[[#This Row],[Column3]]="","",MATCH(Table10[[#This Row],[Column3]],AD:AD,0))</f>
        <v>#N/A</v>
      </c>
    </row>
    <row r="959" spans="37:40" ht="13.5" thickBot="1">
      <c r="AK959" s="9">
        <v>3012</v>
      </c>
      <c r="AL959" s="8" t="s">
        <v>6664</v>
      </c>
      <c r="AM959" t="str">
        <f t="shared" si="14"/>
        <v>G3012</v>
      </c>
      <c r="AN959" t="e">
        <f>IF(Table10[[#This Row],[Column3]]="","",MATCH(Table10[[#This Row],[Column3]],AD:AD,0))</f>
        <v>#N/A</v>
      </c>
    </row>
    <row r="960" spans="37:40" ht="13.5" thickBot="1">
      <c r="AK960" s="9">
        <v>3012</v>
      </c>
      <c r="AL960" s="8" t="s">
        <v>6664</v>
      </c>
      <c r="AM960" t="str">
        <f t="shared" si="14"/>
        <v>G3012</v>
      </c>
      <c r="AN960" t="e">
        <f>IF(Table10[[#This Row],[Column3]]="","",MATCH(Table10[[#This Row],[Column3]],AD:AD,0))</f>
        <v>#N/A</v>
      </c>
    </row>
    <row r="961" spans="37:40" ht="13.5" thickBot="1">
      <c r="AK961" s="9">
        <v>3012</v>
      </c>
      <c r="AL961" s="8" t="s">
        <v>6664</v>
      </c>
      <c r="AM961" t="str">
        <f t="shared" si="14"/>
        <v>G3012</v>
      </c>
      <c r="AN961" t="e">
        <f>IF(Table10[[#This Row],[Column3]]="","",MATCH(Table10[[#This Row],[Column3]],AD:AD,0))</f>
        <v>#N/A</v>
      </c>
    </row>
    <row r="962" spans="37:40" ht="13.5" thickBot="1">
      <c r="AK962" s="9">
        <v>3012</v>
      </c>
      <c r="AL962" s="8" t="s">
        <v>6664</v>
      </c>
      <c r="AM962" t="str">
        <f t="shared" ref="AM962:AM1025" si="15">CONCATENATE(AL962,AK962)</f>
        <v>G3012</v>
      </c>
      <c r="AN962" t="e">
        <f>IF(Table10[[#This Row],[Column3]]="","",MATCH(Table10[[#This Row],[Column3]],AD:AD,0))</f>
        <v>#N/A</v>
      </c>
    </row>
    <row r="963" spans="37:40" ht="13.5" thickBot="1">
      <c r="AK963" s="9">
        <v>3012</v>
      </c>
      <c r="AL963" s="8" t="s">
        <v>6664</v>
      </c>
      <c r="AM963" t="str">
        <f t="shared" si="15"/>
        <v>G3012</v>
      </c>
      <c r="AN963" t="e">
        <f>IF(Table10[[#This Row],[Column3]]="","",MATCH(Table10[[#This Row],[Column3]],AD:AD,0))</f>
        <v>#N/A</v>
      </c>
    </row>
    <row r="964" spans="37:40" ht="13.5" thickBot="1">
      <c r="AK964" s="9">
        <v>3016</v>
      </c>
      <c r="AL964" s="8" t="s">
        <v>6664</v>
      </c>
      <c r="AM964" t="str">
        <f t="shared" si="15"/>
        <v>G3016</v>
      </c>
      <c r="AN964" t="e">
        <f>IF(Table10[[#This Row],[Column3]]="","",MATCH(Table10[[#This Row],[Column3]],AD:AD,0))</f>
        <v>#N/A</v>
      </c>
    </row>
    <row r="965" spans="37:40" ht="13.5" thickBot="1">
      <c r="AK965" s="9">
        <v>3016</v>
      </c>
      <c r="AL965" s="8" t="s">
        <v>6664</v>
      </c>
      <c r="AM965" t="str">
        <f t="shared" si="15"/>
        <v>G3016</v>
      </c>
      <c r="AN965" t="e">
        <f>IF(Table10[[#This Row],[Column3]]="","",MATCH(Table10[[#This Row],[Column3]],AD:AD,0))</f>
        <v>#N/A</v>
      </c>
    </row>
    <row r="966" spans="37:40" ht="13.5" thickBot="1">
      <c r="AK966" s="9">
        <v>3016</v>
      </c>
      <c r="AL966" s="8" t="s">
        <v>6664</v>
      </c>
      <c r="AM966" t="str">
        <f t="shared" si="15"/>
        <v>G3016</v>
      </c>
      <c r="AN966" t="e">
        <f>IF(Table10[[#This Row],[Column3]]="","",MATCH(Table10[[#This Row],[Column3]],AD:AD,0))</f>
        <v>#N/A</v>
      </c>
    </row>
    <row r="967" spans="37:40" ht="13.5" thickBot="1">
      <c r="AK967" s="9">
        <v>3016</v>
      </c>
      <c r="AL967" s="8" t="s">
        <v>6664</v>
      </c>
      <c r="AM967" t="str">
        <f t="shared" si="15"/>
        <v>G3016</v>
      </c>
      <c r="AN967" t="e">
        <f>IF(Table10[[#This Row],[Column3]]="","",MATCH(Table10[[#This Row],[Column3]],AD:AD,0))</f>
        <v>#N/A</v>
      </c>
    </row>
    <row r="968" spans="37:40" ht="13.5" thickBot="1">
      <c r="AK968" s="9">
        <v>3016</v>
      </c>
      <c r="AL968" s="8" t="s">
        <v>6664</v>
      </c>
      <c r="AM968" t="str">
        <f t="shared" si="15"/>
        <v>G3016</v>
      </c>
      <c r="AN968" t="e">
        <f>IF(Table10[[#This Row],[Column3]]="","",MATCH(Table10[[#This Row],[Column3]],AD:AD,0))</f>
        <v>#N/A</v>
      </c>
    </row>
    <row r="969" spans="37:40" ht="13.5" thickBot="1">
      <c r="AK969" s="9">
        <v>3016</v>
      </c>
      <c r="AL969" s="8" t="s">
        <v>6664</v>
      </c>
      <c r="AM969" t="str">
        <f t="shared" si="15"/>
        <v>G3016</v>
      </c>
      <c r="AN969" t="e">
        <f>IF(Table10[[#This Row],[Column3]]="","",MATCH(Table10[[#This Row],[Column3]],AD:AD,0))</f>
        <v>#N/A</v>
      </c>
    </row>
    <row r="970" spans="37:40" ht="13.5" thickBot="1">
      <c r="AK970" s="9">
        <v>3016</v>
      </c>
      <c r="AL970" s="8" t="s">
        <v>6664</v>
      </c>
      <c r="AM970" t="str">
        <f t="shared" si="15"/>
        <v>G3016</v>
      </c>
      <c r="AN970" t="e">
        <f>IF(Table10[[#This Row],[Column3]]="","",MATCH(Table10[[#This Row],[Column3]],AD:AD,0))</f>
        <v>#N/A</v>
      </c>
    </row>
    <row r="971" spans="37:40" ht="13.5" thickBot="1">
      <c r="AK971" s="9">
        <v>2969</v>
      </c>
      <c r="AL971" s="8" t="s">
        <v>8476</v>
      </c>
      <c r="AM971" t="str">
        <f t="shared" si="15"/>
        <v>H2969</v>
      </c>
      <c r="AN971" t="e">
        <f>IF(Table10[[#This Row],[Column3]]="","",MATCH(Table10[[#This Row],[Column3]],AD:AD,0))</f>
        <v>#N/A</v>
      </c>
    </row>
    <row r="972" spans="37:40" ht="13.5" thickBot="1">
      <c r="AK972" s="9">
        <v>2969</v>
      </c>
      <c r="AL972" s="8" t="s">
        <v>8476</v>
      </c>
      <c r="AM972" t="str">
        <f t="shared" si="15"/>
        <v>H2969</v>
      </c>
      <c r="AN972" t="e">
        <f>IF(Table10[[#This Row],[Column3]]="","",MATCH(Table10[[#This Row],[Column3]],AD:AD,0))</f>
        <v>#N/A</v>
      </c>
    </row>
    <row r="973" spans="37:40" ht="13.5" thickBot="1">
      <c r="AK973" s="9">
        <v>2969</v>
      </c>
      <c r="AL973" s="8" t="s">
        <v>8476</v>
      </c>
      <c r="AM973" t="str">
        <f t="shared" si="15"/>
        <v>H2969</v>
      </c>
      <c r="AN973" t="e">
        <f>IF(Table10[[#This Row],[Column3]]="","",MATCH(Table10[[#This Row],[Column3]],AD:AD,0))</f>
        <v>#N/A</v>
      </c>
    </row>
    <row r="974" spans="37:40" ht="13.5" thickBot="1">
      <c r="AK974" s="9">
        <v>2969</v>
      </c>
      <c r="AL974" s="8" t="s">
        <v>8476</v>
      </c>
      <c r="AM974" t="str">
        <f t="shared" si="15"/>
        <v>H2969</v>
      </c>
      <c r="AN974" t="e">
        <f>IF(Table10[[#This Row],[Column3]]="","",MATCH(Table10[[#This Row],[Column3]],AD:AD,0))</f>
        <v>#N/A</v>
      </c>
    </row>
    <row r="975" spans="37:40" ht="13.5" thickBot="1">
      <c r="AK975" s="9">
        <v>2969</v>
      </c>
      <c r="AL975" s="8" t="s">
        <v>8476</v>
      </c>
      <c r="AM975" t="str">
        <f t="shared" si="15"/>
        <v>H2969</v>
      </c>
      <c r="AN975" t="e">
        <f>IF(Table10[[#This Row],[Column3]]="","",MATCH(Table10[[#This Row],[Column3]],AD:AD,0))</f>
        <v>#N/A</v>
      </c>
    </row>
    <row r="976" spans="37:40" ht="13.5" thickBot="1">
      <c r="AK976" s="9">
        <v>2969</v>
      </c>
      <c r="AL976" s="8" t="s">
        <v>8476</v>
      </c>
      <c r="AM976" t="str">
        <f t="shared" si="15"/>
        <v>H2969</v>
      </c>
      <c r="AN976" t="e">
        <f>IF(Table10[[#This Row],[Column3]]="","",MATCH(Table10[[#This Row],[Column3]],AD:AD,0))</f>
        <v>#N/A</v>
      </c>
    </row>
    <row r="977" spans="37:40" ht="13.5" thickBot="1">
      <c r="AK977" s="9">
        <v>2969</v>
      </c>
      <c r="AL977" s="8" t="s">
        <v>8476</v>
      </c>
      <c r="AM977" t="str">
        <f t="shared" si="15"/>
        <v>H2969</v>
      </c>
      <c r="AN977" t="e">
        <f>IF(Table10[[#This Row],[Column3]]="","",MATCH(Table10[[#This Row],[Column3]],AD:AD,0))</f>
        <v>#N/A</v>
      </c>
    </row>
    <row r="978" spans="37:40" ht="13.5" thickBot="1">
      <c r="AK978" s="9">
        <v>2969</v>
      </c>
      <c r="AL978" s="8" t="s">
        <v>8476</v>
      </c>
      <c r="AM978" t="str">
        <f t="shared" si="15"/>
        <v>H2969</v>
      </c>
      <c r="AN978" t="e">
        <f>IF(Table10[[#This Row],[Column3]]="","",MATCH(Table10[[#This Row],[Column3]],AD:AD,0))</f>
        <v>#N/A</v>
      </c>
    </row>
    <row r="979" spans="37:40" ht="13.5" thickBot="1">
      <c r="AK979" s="9">
        <v>2969</v>
      </c>
      <c r="AL979" s="8" t="s">
        <v>8476</v>
      </c>
      <c r="AM979" t="str">
        <f t="shared" si="15"/>
        <v>H2969</v>
      </c>
      <c r="AN979" t="e">
        <f>IF(Table10[[#This Row],[Column3]]="","",MATCH(Table10[[#This Row],[Column3]],AD:AD,0))</f>
        <v>#N/A</v>
      </c>
    </row>
    <row r="980" spans="37:40" ht="13.5" thickBot="1">
      <c r="AK980" s="9">
        <v>2969</v>
      </c>
      <c r="AL980" s="8" t="s">
        <v>8476</v>
      </c>
      <c r="AM980" t="str">
        <f t="shared" si="15"/>
        <v>H2969</v>
      </c>
      <c r="AN980" t="e">
        <f>IF(Table10[[#This Row],[Column3]]="","",MATCH(Table10[[#This Row],[Column3]],AD:AD,0))</f>
        <v>#N/A</v>
      </c>
    </row>
    <row r="981" spans="37:40" ht="13.5" thickBot="1">
      <c r="AK981" s="9">
        <v>2969</v>
      </c>
      <c r="AL981" s="8" t="s">
        <v>8476</v>
      </c>
      <c r="AM981" t="str">
        <f t="shared" si="15"/>
        <v>H2969</v>
      </c>
      <c r="AN981" t="e">
        <f>IF(Table10[[#This Row],[Column3]]="","",MATCH(Table10[[#This Row],[Column3]],AD:AD,0))</f>
        <v>#N/A</v>
      </c>
    </row>
    <row r="982" spans="37:40" ht="13.5" thickBot="1">
      <c r="AK982" s="9">
        <v>2969</v>
      </c>
      <c r="AL982" s="8" t="s">
        <v>8476</v>
      </c>
      <c r="AM982" t="str">
        <f t="shared" si="15"/>
        <v>H2969</v>
      </c>
      <c r="AN982" t="e">
        <f>IF(Table10[[#This Row],[Column3]]="","",MATCH(Table10[[#This Row],[Column3]],AD:AD,0))</f>
        <v>#N/A</v>
      </c>
    </row>
    <row r="983" spans="37:40" ht="13.5" thickBot="1">
      <c r="AK983" s="9">
        <v>2969</v>
      </c>
      <c r="AL983" s="8" t="s">
        <v>8476</v>
      </c>
      <c r="AM983" t="str">
        <f t="shared" si="15"/>
        <v>H2969</v>
      </c>
      <c r="AN983" t="e">
        <f>IF(Table10[[#This Row],[Column3]]="","",MATCH(Table10[[#This Row],[Column3]],AD:AD,0))</f>
        <v>#N/A</v>
      </c>
    </row>
    <row r="984" spans="37:40" ht="13.5" thickBot="1">
      <c r="AK984" s="9">
        <v>2969</v>
      </c>
      <c r="AL984" s="8" t="s">
        <v>8476</v>
      </c>
      <c r="AM984" t="str">
        <f t="shared" si="15"/>
        <v>H2969</v>
      </c>
      <c r="AN984" t="e">
        <f>IF(Table10[[#This Row],[Column3]]="","",MATCH(Table10[[#This Row],[Column3]],AD:AD,0))</f>
        <v>#N/A</v>
      </c>
    </row>
    <row r="985" spans="37:40" ht="13.5" thickBot="1">
      <c r="AK985" s="9">
        <v>2968</v>
      </c>
      <c r="AL985" s="8" t="s">
        <v>8476</v>
      </c>
      <c r="AM985" t="str">
        <f t="shared" si="15"/>
        <v>H2968</v>
      </c>
      <c r="AN985" t="e">
        <f>IF(Table10[[#This Row],[Column3]]="","",MATCH(Table10[[#This Row],[Column3]],AD:AD,0))</f>
        <v>#N/A</v>
      </c>
    </row>
    <row r="986" spans="37:40" ht="13.5" thickBot="1">
      <c r="AK986" s="9">
        <v>3013</v>
      </c>
      <c r="AL986" s="8" t="s">
        <v>6664</v>
      </c>
      <c r="AM986" t="str">
        <f t="shared" si="15"/>
        <v>G3013</v>
      </c>
      <c r="AN986" t="e">
        <f>IF(Table10[[#This Row],[Column3]]="","",MATCH(Table10[[#This Row],[Column3]],AD:AD,0))</f>
        <v>#N/A</v>
      </c>
    </row>
    <row r="987" spans="37:40" ht="13.5" thickBot="1">
      <c r="AK987" s="9">
        <v>3015</v>
      </c>
      <c r="AL987" s="8" t="s">
        <v>6664</v>
      </c>
      <c r="AM987" t="str">
        <f t="shared" si="15"/>
        <v>G3015</v>
      </c>
      <c r="AN987" t="e">
        <f>IF(Table10[[#This Row],[Column3]]="","",MATCH(Table10[[#This Row],[Column3]],AD:AD,0))</f>
        <v>#N/A</v>
      </c>
    </row>
    <row r="988" spans="37:40" ht="13.5" thickBot="1">
      <c r="AK988" s="9">
        <v>3015</v>
      </c>
      <c r="AL988" s="8" t="s">
        <v>6664</v>
      </c>
      <c r="AM988" t="str">
        <f t="shared" si="15"/>
        <v>G3015</v>
      </c>
      <c r="AN988" t="e">
        <f>IF(Table10[[#This Row],[Column3]]="","",MATCH(Table10[[#This Row],[Column3]],AD:AD,0))</f>
        <v>#N/A</v>
      </c>
    </row>
    <row r="989" spans="37:40" ht="13.5" thickBot="1">
      <c r="AK989" s="9">
        <v>3015</v>
      </c>
      <c r="AL989" s="8" t="s">
        <v>6664</v>
      </c>
      <c r="AM989" t="str">
        <f t="shared" si="15"/>
        <v>G3015</v>
      </c>
      <c r="AN989" t="e">
        <f>IF(Table10[[#This Row],[Column3]]="","",MATCH(Table10[[#This Row],[Column3]],AD:AD,0))</f>
        <v>#N/A</v>
      </c>
    </row>
    <row r="990" spans="37:40" ht="13.5" thickBot="1">
      <c r="AK990" s="9">
        <v>3015</v>
      </c>
      <c r="AL990" s="8" t="s">
        <v>6664</v>
      </c>
      <c r="AM990" t="str">
        <f t="shared" si="15"/>
        <v>G3015</v>
      </c>
      <c r="AN990" t="e">
        <f>IF(Table10[[#This Row],[Column3]]="","",MATCH(Table10[[#This Row],[Column3]],AD:AD,0))</f>
        <v>#N/A</v>
      </c>
    </row>
    <row r="991" spans="37:40" ht="13.5" thickBot="1">
      <c r="AK991" s="9">
        <v>3017</v>
      </c>
      <c r="AL991" s="8" t="s">
        <v>6664</v>
      </c>
      <c r="AM991" t="str">
        <f t="shared" si="15"/>
        <v>G3017</v>
      </c>
      <c r="AN991" t="e">
        <f>IF(Table10[[#This Row],[Column3]]="","",MATCH(Table10[[#This Row],[Column3]],AD:AD,0))</f>
        <v>#N/A</v>
      </c>
    </row>
    <row r="992" spans="37:40" ht="13.5" thickBot="1">
      <c r="AK992" s="9">
        <v>3017</v>
      </c>
      <c r="AL992" s="8" t="s">
        <v>6664</v>
      </c>
      <c r="AM992" t="str">
        <f t="shared" si="15"/>
        <v>G3017</v>
      </c>
      <c r="AN992" t="e">
        <f>IF(Table10[[#This Row],[Column3]]="","",MATCH(Table10[[#This Row],[Column3]],AD:AD,0))</f>
        <v>#N/A</v>
      </c>
    </row>
    <row r="993" spans="37:40" ht="13.5" thickBot="1">
      <c r="AK993" s="9">
        <v>3014</v>
      </c>
      <c r="AL993" s="8" t="s">
        <v>6664</v>
      </c>
      <c r="AM993" t="str">
        <f t="shared" si="15"/>
        <v>G3014</v>
      </c>
      <c r="AN993" t="e">
        <f>IF(Table10[[#This Row],[Column3]]="","",MATCH(Table10[[#This Row],[Column3]],AD:AD,0))</f>
        <v>#N/A</v>
      </c>
    </row>
    <row r="994" spans="37:40" ht="13.5" thickBot="1">
      <c r="AK994" s="9">
        <v>3014</v>
      </c>
      <c r="AL994" s="8" t="s">
        <v>6664</v>
      </c>
      <c r="AM994" t="str">
        <f t="shared" si="15"/>
        <v>G3014</v>
      </c>
      <c r="AN994" t="e">
        <f>IF(Table10[[#This Row],[Column3]]="","",MATCH(Table10[[#This Row],[Column3]],AD:AD,0))</f>
        <v>#N/A</v>
      </c>
    </row>
    <row r="995" spans="37:40" ht="13.5" thickBot="1">
      <c r="AK995" s="9">
        <v>3014</v>
      </c>
      <c r="AL995" s="8" t="s">
        <v>6664</v>
      </c>
      <c r="AM995" t="str">
        <f t="shared" si="15"/>
        <v>G3014</v>
      </c>
      <c r="AN995" t="e">
        <f>IF(Table10[[#This Row],[Column3]]="","",MATCH(Table10[[#This Row],[Column3]],AD:AD,0))</f>
        <v>#N/A</v>
      </c>
    </row>
    <row r="996" spans="37:40" ht="13.5" thickBot="1">
      <c r="AK996" s="9">
        <v>3014</v>
      </c>
      <c r="AL996" s="8" t="s">
        <v>6664</v>
      </c>
      <c r="AM996" t="str">
        <f t="shared" si="15"/>
        <v>G3014</v>
      </c>
      <c r="AN996" t="e">
        <f>IF(Table10[[#This Row],[Column3]]="","",MATCH(Table10[[#This Row],[Column3]],AD:AD,0))</f>
        <v>#N/A</v>
      </c>
    </row>
    <row r="997" spans="37:40" ht="13.5" thickBot="1">
      <c r="AK997" s="9">
        <v>3014</v>
      </c>
      <c r="AL997" s="8" t="s">
        <v>6664</v>
      </c>
      <c r="AM997" t="str">
        <f t="shared" si="15"/>
        <v>G3014</v>
      </c>
      <c r="AN997" t="e">
        <f>IF(Table10[[#This Row],[Column3]]="","",MATCH(Table10[[#This Row],[Column3]],AD:AD,0))</f>
        <v>#N/A</v>
      </c>
    </row>
    <row r="998" spans="37:40" ht="13.5" thickBot="1">
      <c r="AK998" s="9">
        <v>183</v>
      </c>
      <c r="AL998" s="8" t="s">
        <v>122</v>
      </c>
      <c r="AM998" t="str">
        <f t="shared" si="15"/>
        <v>B183</v>
      </c>
      <c r="AN998" t="e">
        <f>IF(Table10[[#This Row],[Column3]]="","",MATCH(Table10[[#This Row],[Column3]],AD:AD,0))</f>
        <v>#N/A</v>
      </c>
    </row>
    <row r="999" spans="37:40" ht="13.5" thickBot="1">
      <c r="AK999" s="9">
        <v>183</v>
      </c>
      <c r="AL999" s="8" t="s">
        <v>122</v>
      </c>
      <c r="AM999" t="str">
        <f t="shared" si="15"/>
        <v>B183</v>
      </c>
      <c r="AN999" t="e">
        <f>IF(Table10[[#This Row],[Column3]]="","",MATCH(Table10[[#This Row],[Column3]],AD:AD,0))</f>
        <v>#N/A</v>
      </c>
    </row>
    <row r="1000" spans="37:40" ht="13.5" thickBot="1">
      <c r="AK1000" s="9">
        <v>183</v>
      </c>
      <c r="AL1000" s="8" t="s">
        <v>122</v>
      </c>
      <c r="AM1000" t="str">
        <f t="shared" si="15"/>
        <v>B183</v>
      </c>
      <c r="AN1000" t="e">
        <f>IF(Table10[[#This Row],[Column3]]="","",MATCH(Table10[[#This Row],[Column3]],AD:AD,0))</f>
        <v>#N/A</v>
      </c>
    </row>
    <row r="1001" spans="37:40" ht="13.5" thickBot="1">
      <c r="AK1001" s="9">
        <v>183</v>
      </c>
      <c r="AL1001" s="8" t="s">
        <v>122</v>
      </c>
      <c r="AM1001" t="str">
        <f t="shared" si="15"/>
        <v>B183</v>
      </c>
      <c r="AN1001" t="e">
        <f>IF(Table10[[#This Row],[Column3]]="","",MATCH(Table10[[#This Row],[Column3]],AD:AD,0))</f>
        <v>#N/A</v>
      </c>
    </row>
    <row r="1002" spans="37:40" ht="13.5" thickBot="1">
      <c r="AK1002" s="9">
        <v>183</v>
      </c>
      <c r="AL1002" s="8" t="s">
        <v>122</v>
      </c>
      <c r="AM1002" t="str">
        <f t="shared" si="15"/>
        <v>B183</v>
      </c>
      <c r="AN1002" t="e">
        <f>IF(Table10[[#This Row],[Column3]]="","",MATCH(Table10[[#This Row],[Column3]],AD:AD,0))</f>
        <v>#N/A</v>
      </c>
    </row>
    <row r="1003" spans="37:40" ht="13.5" thickBot="1">
      <c r="AK1003" s="9">
        <v>184</v>
      </c>
      <c r="AL1003" s="8" t="s">
        <v>122</v>
      </c>
      <c r="AM1003" t="str">
        <f t="shared" si="15"/>
        <v>B184</v>
      </c>
      <c r="AN1003" t="e">
        <f>IF(Table10[[#This Row],[Column3]]="","",MATCH(Table10[[#This Row],[Column3]],AD:AD,0))</f>
        <v>#N/A</v>
      </c>
    </row>
    <row r="1004" spans="37:40" ht="13.5" thickBot="1">
      <c r="AK1004" s="9">
        <v>2774</v>
      </c>
      <c r="AL1004" s="8" t="s">
        <v>3762</v>
      </c>
      <c r="AM1004" t="str">
        <f t="shared" si="15"/>
        <v>A2774</v>
      </c>
      <c r="AN1004" t="e">
        <f>IF(Table10[[#This Row],[Column3]]="","",MATCH(Table10[[#This Row],[Column3]],AD:AD,0))</f>
        <v>#N/A</v>
      </c>
    </row>
    <row r="1005" spans="37:40" ht="13.5" thickBot="1">
      <c r="AK1005" s="9">
        <v>2774</v>
      </c>
      <c r="AL1005" s="8" t="s">
        <v>3762</v>
      </c>
      <c r="AM1005" t="str">
        <f t="shared" si="15"/>
        <v>A2774</v>
      </c>
      <c r="AN1005" t="e">
        <f>IF(Table10[[#This Row],[Column3]]="","",MATCH(Table10[[#This Row],[Column3]],AD:AD,0))</f>
        <v>#N/A</v>
      </c>
    </row>
    <row r="1006" spans="37:40" ht="13.5" thickBot="1">
      <c r="AK1006" s="9">
        <v>1589</v>
      </c>
      <c r="AL1006" s="8" t="s">
        <v>8476</v>
      </c>
      <c r="AM1006" t="str">
        <f t="shared" si="15"/>
        <v>H1589</v>
      </c>
      <c r="AN1006" t="e">
        <f>IF(Table10[[#This Row],[Column3]]="","",MATCH(Table10[[#This Row],[Column3]],AD:AD,0))</f>
        <v>#N/A</v>
      </c>
    </row>
    <row r="1007" spans="37:40" ht="13.5" thickBot="1">
      <c r="AK1007" s="9">
        <v>1589</v>
      </c>
      <c r="AL1007" s="8" t="s">
        <v>8476</v>
      </c>
      <c r="AM1007" t="str">
        <f t="shared" si="15"/>
        <v>H1589</v>
      </c>
      <c r="AN1007" t="e">
        <f>IF(Table10[[#This Row],[Column3]]="","",MATCH(Table10[[#This Row],[Column3]],AD:AD,0))</f>
        <v>#N/A</v>
      </c>
    </row>
    <row r="1008" spans="37:40" ht="13.5" thickBot="1">
      <c r="AK1008" s="9">
        <v>2970</v>
      </c>
      <c r="AL1008" s="8" t="s">
        <v>3762</v>
      </c>
      <c r="AM1008" t="str">
        <f t="shared" si="15"/>
        <v>A2970</v>
      </c>
      <c r="AN1008" t="e">
        <f>IF(Table10[[#This Row],[Column3]]="","",MATCH(Table10[[#This Row],[Column3]],AD:AD,0))</f>
        <v>#N/A</v>
      </c>
    </row>
    <row r="1009" spans="37:40" ht="13.5" thickBot="1">
      <c r="AK1009" s="9">
        <v>2773</v>
      </c>
      <c r="AL1009" s="8" t="s">
        <v>3762</v>
      </c>
      <c r="AM1009" t="str">
        <f t="shared" si="15"/>
        <v>A2773</v>
      </c>
      <c r="AN1009" t="e">
        <f>IF(Table10[[#This Row],[Column3]]="","",MATCH(Table10[[#This Row],[Column3]],AD:AD,0))</f>
        <v>#N/A</v>
      </c>
    </row>
    <row r="1010" spans="37:40" ht="13.5" thickBot="1">
      <c r="AK1010" s="9">
        <v>2773</v>
      </c>
      <c r="AL1010" s="8" t="s">
        <v>3762</v>
      </c>
      <c r="AM1010" t="str">
        <f t="shared" si="15"/>
        <v>A2773</v>
      </c>
      <c r="AN1010" t="e">
        <f>IF(Table10[[#This Row],[Column3]]="","",MATCH(Table10[[#This Row],[Column3]],AD:AD,0))</f>
        <v>#N/A</v>
      </c>
    </row>
    <row r="1011" spans="37:40" ht="13.5" thickBot="1">
      <c r="AK1011" s="9">
        <v>2773</v>
      </c>
      <c r="AL1011" s="8" t="s">
        <v>3762</v>
      </c>
      <c r="AM1011" t="str">
        <f t="shared" si="15"/>
        <v>A2773</v>
      </c>
      <c r="AN1011" t="e">
        <f>IF(Table10[[#This Row],[Column3]]="","",MATCH(Table10[[#This Row],[Column3]],AD:AD,0))</f>
        <v>#N/A</v>
      </c>
    </row>
    <row r="1012" spans="37:40" ht="13.5" thickBot="1">
      <c r="AK1012" s="9">
        <v>2773</v>
      </c>
      <c r="AL1012" s="8" t="s">
        <v>3762</v>
      </c>
      <c r="AM1012" t="str">
        <f t="shared" si="15"/>
        <v>A2773</v>
      </c>
      <c r="AN1012" t="e">
        <f>IF(Table10[[#This Row],[Column3]]="","",MATCH(Table10[[#This Row],[Column3]],AD:AD,0))</f>
        <v>#N/A</v>
      </c>
    </row>
    <row r="1013" spans="37:40" ht="13.5" thickBot="1">
      <c r="AK1013" s="9">
        <v>2773</v>
      </c>
      <c r="AL1013" s="8" t="s">
        <v>3762</v>
      </c>
      <c r="AM1013" t="str">
        <f t="shared" si="15"/>
        <v>A2773</v>
      </c>
      <c r="AN1013" t="e">
        <f>IF(Table10[[#This Row],[Column3]]="","",MATCH(Table10[[#This Row],[Column3]],AD:AD,0))</f>
        <v>#N/A</v>
      </c>
    </row>
    <row r="1014" spans="37:40" ht="13.5" thickBot="1">
      <c r="AK1014" s="9">
        <v>2773</v>
      </c>
      <c r="AL1014" s="8" t="s">
        <v>3762</v>
      </c>
      <c r="AM1014" t="str">
        <f t="shared" si="15"/>
        <v>A2773</v>
      </c>
      <c r="AN1014" t="e">
        <f>IF(Table10[[#This Row],[Column3]]="","",MATCH(Table10[[#This Row],[Column3]],AD:AD,0))</f>
        <v>#N/A</v>
      </c>
    </row>
    <row r="1015" spans="37:40" ht="13.5" thickBot="1">
      <c r="AK1015" s="9">
        <v>2773</v>
      </c>
      <c r="AL1015" s="8" t="s">
        <v>3762</v>
      </c>
      <c r="AM1015" t="str">
        <f t="shared" si="15"/>
        <v>A2773</v>
      </c>
      <c r="AN1015" t="e">
        <f>IF(Table10[[#This Row],[Column3]]="","",MATCH(Table10[[#This Row],[Column3]],AD:AD,0))</f>
        <v>#N/A</v>
      </c>
    </row>
    <row r="1016" spans="37:40" ht="13.5" thickBot="1">
      <c r="AK1016" s="9">
        <v>2773</v>
      </c>
      <c r="AL1016" s="8" t="s">
        <v>3762</v>
      </c>
      <c r="AM1016" t="str">
        <f t="shared" si="15"/>
        <v>A2773</v>
      </c>
      <c r="AN1016" t="e">
        <f>IF(Table10[[#This Row],[Column3]]="","",MATCH(Table10[[#This Row],[Column3]],AD:AD,0))</f>
        <v>#N/A</v>
      </c>
    </row>
    <row r="1017" spans="37:40" ht="13.5" thickBot="1">
      <c r="AK1017" s="9">
        <v>2773</v>
      </c>
      <c r="AL1017" s="8" t="s">
        <v>3762</v>
      </c>
      <c r="AM1017" t="str">
        <f t="shared" si="15"/>
        <v>A2773</v>
      </c>
      <c r="AN1017" t="e">
        <f>IF(Table10[[#This Row],[Column3]]="","",MATCH(Table10[[#This Row],[Column3]],AD:AD,0))</f>
        <v>#N/A</v>
      </c>
    </row>
    <row r="1018" spans="37:40" ht="13.5" thickBot="1">
      <c r="AK1018" s="9">
        <v>2773</v>
      </c>
      <c r="AL1018" s="8" t="s">
        <v>3762</v>
      </c>
      <c r="AM1018" t="str">
        <f t="shared" si="15"/>
        <v>A2773</v>
      </c>
      <c r="AN1018" t="e">
        <f>IF(Table10[[#This Row],[Column3]]="","",MATCH(Table10[[#This Row],[Column3]],AD:AD,0))</f>
        <v>#N/A</v>
      </c>
    </row>
    <row r="1019" spans="37:40" ht="13.5" thickBot="1">
      <c r="AK1019" s="9">
        <v>2773</v>
      </c>
      <c r="AL1019" s="8" t="s">
        <v>3762</v>
      </c>
      <c r="AM1019" t="str">
        <f t="shared" si="15"/>
        <v>A2773</v>
      </c>
      <c r="AN1019" t="e">
        <f>IF(Table10[[#This Row],[Column3]]="","",MATCH(Table10[[#This Row],[Column3]],AD:AD,0))</f>
        <v>#N/A</v>
      </c>
    </row>
    <row r="1020" spans="37:40" ht="13.5" thickBot="1">
      <c r="AK1020" s="9">
        <v>2773</v>
      </c>
      <c r="AL1020" s="8" t="s">
        <v>3762</v>
      </c>
      <c r="AM1020" t="str">
        <f t="shared" si="15"/>
        <v>A2773</v>
      </c>
      <c r="AN1020" t="e">
        <f>IF(Table10[[#This Row],[Column3]]="","",MATCH(Table10[[#This Row],[Column3]],AD:AD,0))</f>
        <v>#N/A</v>
      </c>
    </row>
    <row r="1021" spans="37:40" ht="13.5" thickBot="1">
      <c r="AK1021" s="9">
        <v>2773</v>
      </c>
      <c r="AL1021" s="8" t="s">
        <v>3762</v>
      </c>
      <c r="AM1021" t="str">
        <f t="shared" si="15"/>
        <v>A2773</v>
      </c>
      <c r="AN1021" t="e">
        <f>IF(Table10[[#This Row],[Column3]]="","",MATCH(Table10[[#This Row],[Column3]],AD:AD,0))</f>
        <v>#N/A</v>
      </c>
    </row>
    <row r="1022" spans="37:40" ht="13.5" thickBot="1">
      <c r="AK1022" s="9">
        <v>2772</v>
      </c>
      <c r="AL1022" s="8" t="s">
        <v>3762</v>
      </c>
      <c r="AM1022" t="str">
        <f t="shared" si="15"/>
        <v>A2772</v>
      </c>
      <c r="AN1022" t="e">
        <f>IF(Table10[[#This Row],[Column3]]="","",MATCH(Table10[[#This Row],[Column3]],AD:AD,0))</f>
        <v>#N/A</v>
      </c>
    </row>
    <row r="1023" spans="37:40" ht="13.5" thickBot="1">
      <c r="AK1023" s="9">
        <v>2772</v>
      </c>
      <c r="AL1023" s="8" t="s">
        <v>3762</v>
      </c>
      <c r="AM1023" t="str">
        <f t="shared" si="15"/>
        <v>A2772</v>
      </c>
      <c r="AN1023" t="e">
        <f>IF(Table10[[#This Row],[Column3]]="","",MATCH(Table10[[#This Row],[Column3]],AD:AD,0))</f>
        <v>#N/A</v>
      </c>
    </row>
    <row r="1024" spans="37:40" ht="13.5" thickBot="1">
      <c r="AK1024" s="9">
        <v>2772</v>
      </c>
      <c r="AL1024" s="8" t="s">
        <v>3762</v>
      </c>
      <c r="AM1024" t="str">
        <f t="shared" si="15"/>
        <v>A2772</v>
      </c>
      <c r="AN1024" t="e">
        <f>IF(Table10[[#This Row],[Column3]]="","",MATCH(Table10[[#This Row],[Column3]],AD:AD,0))</f>
        <v>#N/A</v>
      </c>
    </row>
    <row r="1025" spans="37:40" ht="13.5" thickBot="1">
      <c r="AK1025" s="9">
        <v>2772</v>
      </c>
      <c r="AL1025" s="8" t="s">
        <v>3762</v>
      </c>
      <c r="AM1025" t="str">
        <f t="shared" si="15"/>
        <v>A2772</v>
      </c>
      <c r="AN1025" t="e">
        <f>IF(Table10[[#This Row],[Column3]]="","",MATCH(Table10[[#This Row],[Column3]],AD:AD,0))</f>
        <v>#N/A</v>
      </c>
    </row>
    <row r="1026" spans="37:40" ht="13.5" thickBot="1">
      <c r="AK1026" s="9">
        <v>2772</v>
      </c>
      <c r="AL1026" s="8" t="s">
        <v>3762</v>
      </c>
      <c r="AM1026" t="str">
        <f t="shared" ref="AM1026:AM1089" si="16">CONCATENATE(AL1026,AK1026)</f>
        <v>A2772</v>
      </c>
      <c r="AN1026" t="e">
        <f>IF(Table10[[#This Row],[Column3]]="","",MATCH(Table10[[#This Row],[Column3]],AD:AD,0))</f>
        <v>#N/A</v>
      </c>
    </row>
    <row r="1027" spans="37:40" ht="13.5" thickBot="1">
      <c r="AK1027" s="9">
        <v>2772</v>
      </c>
      <c r="AL1027" s="8" t="s">
        <v>3762</v>
      </c>
      <c r="AM1027" t="str">
        <f t="shared" si="16"/>
        <v>A2772</v>
      </c>
      <c r="AN1027" t="e">
        <f>IF(Table10[[#This Row],[Column3]]="","",MATCH(Table10[[#This Row],[Column3]],AD:AD,0))</f>
        <v>#N/A</v>
      </c>
    </row>
    <row r="1028" spans="37:40" ht="13.5" thickBot="1">
      <c r="AK1028" s="9">
        <v>2772</v>
      </c>
      <c r="AL1028" s="8" t="s">
        <v>3762</v>
      </c>
      <c r="AM1028" t="str">
        <f t="shared" si="16"/>
        <v>A2772</v>
      </c>
      <c r="AN1028" t="e">
        <f>IF(Table10[[#This Row],[Column3]]="","",MATCH(Table10[[#This Row],[Column3]],AD:AD,0))</f>
        <v>#N/A</v>
      </c>
    </row>
    <row r="1029" spans="37:40" ht="13.5" thickBot="1">
      <c r="AK1029" s="9">
        <v>2772</v>
      </c>
      <c r="AL1029" s="8" t="s">
        <v>3762</v>
      </c>
      <c r="AM1029" t="str">
        <f t="shared" si="16"/>
        <v>A2772</v>
      </c>
      <c r="AN1029" t="e">
        <f>IF(Table10[[#This Row],[Column3]]="","",MATCH(Table10[[#This Row],[Column3]],AD:AD,0))</f>
        <v>#N/A</v>
      </c>
    </row>
    <row r="1030" spans="37:40" ht="13.5" thickBot="1">
      <c r="AK1030" s="9">
        <v>2772</v>
      </c>
      <c r="AL1030" s="8" t="s">
        <v>3762</v>
      </c>
      <c r="AM1030" t="str">
        <f t="shared" si="16"/>
        <v>A2772</v>
      </c>
      <c r="AN1030" t="e">
        <f>IF(Table10[[#This Row],[Column3]]="","",MATCH(Table10[[#This Row],[Column3]],AD:AD,0))</f>
        <v>#N/A</v>
      </c>
    </row>
    <row r="1031" spans="37:40" ht="13.5" thickBot="1">
      <c r="AK1031" s="9">
        <v>2772</v>
      </c>
      <c r="AL1031" s="8" t="s">
        <v>3762</v>
      </c>
      <c r="AM1031" t="str">
        <f t="shared" si="16"/>
        <v>A2772</v>
      </c>
      <c r="AN1031" t="e">
        <f>IF(Table10[[#This Row],[Column3]]="","",MATCH(Table10[[#This Row],[Column3]],AD:AD,0))</f>
        <v>#N/A</v>
      </c>
    </row>
    <row r="1032" spans="37:40" ht="13.5" thickBot="1">
      <c r="AK1032" s="9">
        <v>2772</v>
      </c>
      <c r="AL1032" s="8" t="s">
        <v>3762</v>
      </c>
      <c r="AM1032" t="str">
        <f t="shared" si="16"/>
        <v>A2772</v>
      </c>
      <c r="AN1032" t="e">
        <f>IF(Table10[[#This Row],[Column3]]="","",MATCH(Table10[[#This Row],[Column3]],AD:AD,0))</f>
        <v>#N/A</v>
      </c>
    </row>
    <row r="1033" spans="37:40" ht="13.5" thickBot="1">
      <c r="AK1033" s="9">
        <v>182</v>
      </c>
      <c r="AL1033" s="8" t="s">
        <v>122</v>
      </c>
      <c r="AM1033" t="str">
        <f t="shared" si="16"/>
        <v>B182</v>
      </c>
      <c r="AN1033" t="e">
        <f>IF(Table10[[#This Row],[Column3]]="","",MATCH(Table10[[#This Row],[Column3]],AD:AD,0))</f>
        <v>#N/A</v>
      </c>
    </row>
    <row r="1034" spans="37:40" ht="13.5" thickBot="1">
      <c r="AK1034" s="9">
        <v>340</v>
      </c>
      <c r="AL1034" s="8"/>
      <c r="AM1034" t="str">
        <f t="shared" si="16"/>
        <v>340</v>
      </c>
      <c r="AN1034" t="e">
        <f>IF(Table10[[#This Row],[Column3]]="","",MATCH(Table10[[#This Row],[Column3]],AD:AD,0))</f>
        <v>#N/A</v>
      </c>
    </row>
    <row r="1035" spans="37:40" ht="13.5" thickBot="1">
      <c r="AK1035" s="9">
        <v>340</v>
      </c>
      <c r="AL1035" s="8"/>
      <c r="AM1035" t="str">
        <f t="shared" si="16"/>
        <v>340</v>
      </c>
      <c r="AN1035" t="e">
        <f>IF(Table10[[#This Row],[Column3]]="","",MATCH(Table10[[#This Row],[Column3]],AD:AD,0))</f>
        <v>#N/A</v>
      </c>
    </row>
    <row r="1036" spans="37:40" ht="13.5" thickBot="1">
      <c r="AK1036" s="9">
        <v>3018</v>
      </c>
      <c r="AL1036" s="8" t="s">
        <v>6664</v>
      </c>
      <c r="AM1036" t="str">
        <f t="shared" si="16"/>
        <v>G3018</v>
      </c>
      <c r="AN1036" t="e">
        <f>IF(Table10[[#This Row],[Column3]]="","",MATCH(Table10[[#This Row],[Column3]],AD:AD,0))</f>
        <v>#N/A</v>
      </c>
    </row>
    <row r="1037" spans="37:40" ht="13.5" thickBot="1">
      <c r="AK1037" s="9">
        <v>3018</v>
      </c>
      <c r="AL1037" s="8" t="s">
        <v>6664</v>
      </c>
      <c r="AM1037" t="str">
        <f t="shared" si="16"/>
        <v>G3018</v>
      </c>
      <c r="AN1037" t="e">
        <f>IF(Table10[[#This Row],[Column3]]="","",MATCH(Table10[[#This Row],[Column3]],AD:AD,0))</f>
        <v>#N/A</v>
      </c>
    </row>
    <row r="1038" spans="37:40" ht="13.5" thickBot="1">
      <c r="AK1038" s="9">
        <v>3018</v>
      </c>
      <c r="AL1038" s="8" t="s">
        <v>6664</v>
      </c>
      <c r="AM1038" t="str">
        <f t="shared" si="16"/>
        <v>G3018</v>
      </c>
      <c r="AN1038" t="e">
        <f>IF(Table10[[#This Row],[Column3]]="","",MATCH(Table10[[#This Row],[Column3]],AD:AD,0))</f>
        <v>#N/A</v>
      </c>
    </row>
    <row r="1039" spans="37:40" ht="13.5" thickBot="1">
      <c r="AK1039" s="9">
        <v>3018</v>
      </c>
      <c r="AL1039" s="8" t="s">
        <v>6664</v>
      </c>
      <c r="AM1039" t="str">
        <f t="shared" si="16"/>
        <v>G3018</v>
      </c>
      <c r="AN1039" t="e">
        <f>IF(Table10[[#This Row],[Column3]]="","",MATCH(Table10[[#This Row],[Column3]],AD:AD,0))</f>
        <v>#N/A</v>
      </c>
    </row>
    <row r="1040" spans="37:40" ht="13.5" thickBot="1">
      <c r="AK1040" s="9">
        <v>3018</v>
      </c>
      <c r="AL1040" s="8" t="s">
        <v>6664</v>
      </c>
      <c r="AM1040" t="str">
        <f t="shared" si="16"/>
        <v>G3018</v>
      </c>
      <c r="AN1040" t="e">
        <f>IF(Table10[[#This Row],[Column3]]="","",MATCH(Table10[[#This Row],[Column3]],AD:AD,0))</f>
        <v>#N/A</v>
      </c>
    </row>
    <row r="1041" spans="37:40" ht="13.5" thickBot="1">
      <c r="AK1041" s="9">
        <v>3018</v>
      </c>
      <c r="AL1041" s="8" t="s">
        <v>6664</v>
      </c>
      <c r="AM1041" t="str">
        <f t="shared" si="16"/>
        <v>G3018</v>
      </c>
      <c r="AN1041" t="e">
        <f>IF(Table10[[#This Row],[Column3]]="","",MATCH(Table10[[#This Row],[Column3]],AD:AD,0))</f>
        <v>#N/A</v>
      </c>
    </row>
    <row r="1042" spans="37:40" ht="13.5" thickBot="1">
      <c r="AK1042" s="9">
        <v>3018</v>
      </c>
      <c r="AL1042" s="8" t="s">
        <v>6664</v>
      </c>
      <c r="AM1042" t="str">
        <f t="shared" si="16"/>
        <v>G3018</v>
      </c>
      <c r="AN1042" t="e">
        <f>IF(Table10[[#This Row],[Column3]]="","",MATCH(Table10[[#This Row],[Column3]],AD:AD,0))</f>
        <v>#N/A</v>
      </c>
    </row>
    <row r="1043" spans="37:40" ht="13.5" thickBot="1">
      <c r="AK1043" s="9">
        <v>3018</v>
      </c>
      <c r="AL1043" s="8" t="s">
        <v>6664</v>
      </c>
      <c r="AM1043" t="str">
        <f t="shared" si="16"/>
        <v>G3018</v>
      </c>
      <c r="AN1043" t="e">
        <f>IF(Table10[[#This Row],[Column3]]="","",MATCH(Table10[[#This Row],[Column3]],AD:AD,0))</f>
        <v>#N/A</v>
      </c>
    </row>
    <row r="1044" spans="37:40" ht="13.5" thickBot="1">
      <c r="AK1044" s="9">
        <v>3018</v>
      </c>
      <c r="AL1044" s="8" t="s">
        <v>6664</v>
      </c>
      <c r="AM1044" t="str">
        <f t="shared" si="16"/>
        <v>G3018</v>
      </c>
      <c r="AN1044" t="e">
        <f>IF(Table10[[#This Row],[Column3]]="","",MATCH(Table10[[#This Row],[Column3]],AD:AD,0))</f>
        <v>#N/A</v>
      </c>
    </row>
    <row r="1045" spans="37:40" ht="13.5" thickBot="1">
      <c r="AK1045" s="9">
        <v>3018</v>
      </c>
      <c r="AL1045" s="8" t="s">
        <v>6664</v>
      </c>
      <c r="AM1045" t="str">
        <f t="shared" si="16"/>
        <v>G3018</v>
      </c>
      <c r="AN1045" t="e">
        <f>IF(Table10[[#This Row],[Column3]]="","",MATCH(Table10[[#This Row],[Column3]],AD:AD,0))</f>
        <v>#N/A</v>
      </c>
    </row>
    <row r="1046" spans="37:40" ht="13.5" thickBot="1">
      <c r="AK1046" s="9">
        <v>3018</v>
      </c>
      <c r="AL1046" s="8" t="s">
        <v>6664</v>
      </c>
      <c r="AM1046" t="str">
        <f t="shared" si="16"/>
        <v>G3018</v>
      </c>
      <c r="AN1046" t="e">
        <f>IF(Table10[[#This Row],[Column3]]="","",MATCH(Table10[[#This Row],[Column3]],AD:AD,0))</f>
        <v>#N/A</v>
      </c>
    </row>
    <row r="1047" spans="37:40" ht="13.5" thickBot="1">
      <c r="AK1047" s="9">
        <v>3018</v>
      </c>
      <c r="AL1047" s="8" t="s">
        <v>6664</v>
      </c>
      <c r="AM1047" t="str">
        <f t="shared" si="16"/>
        <v>G3018</v>
      </c>
      <c r="AN1047" t="e">
        <f>IF(Table10[[#This Row],[Column3]]="","",MATCH(Table10[[#This Row],[Column3]],AD:AD,0))</f>
        <v>#N/A</v>
      </c>
    </row>
    <row r="1048" spans="37:40" ht="13.5" thickBot="1">
      <c r="AK1048" s="9">
        <v>3018</v>
      </c>
      <c r="AL1048" s="8" t="s">
        <v>6664</v>
      </c>
      <c r="AM1048" t="str">
        <f t="shared" si="16"/>
        <v>G3018</v>
      </c>
      <c r="AN1048" t="e">
        <f>IF(Table10[[#This Row],[Column3]]="","",MATCH(Table10[[#This Row],[Column3]],AD:AD,0))</f>
        <v>#N/A</v>
      </c>
    </row>
    <row r="1049" spans="37:40" ht="13.5" thickBot="1">
      <c r="AK1049" s="9">
        <v>3018</v>
      </c>
      <c r="AL1049" s="8" t="s">
        <v>6664</v>
      </c>
      <c r="AM1049" t="str">
        <f t="shared" si="16"/>
        <v>G3018</v>
      </c>
      <c r="AN1049" t="e">
        <f>IF(Table10[[#This Row],[Column3]]="","",MATCH(Table10[[#This Row],[Column3]],AD:AD,0))</f>
        <v>#N/A</v>
      </c>
    </row>
    <row r="1050" spans="37:40" ht="13.5" thickBot="1">
      <c r="AK1050" s="9">
        <v>3018</v>
      </c>
      <c r="AL1050" s="8" t="s">
        <v>6664</v>
      </c>
      <c r="AM1050" t="str">
        <f t="shared" si="16"/>
        <v>G3018</v>
      </c>
      <c r="AN1050" t="e">
        <f>IF(Table10[[#This Row],[Column3]]="","",MATCH(Table10[[#This Row],[Column3]],AD:AD,0))</f>
        <v>#N/A</v>
      </c>
    </row>
    <row r="1051" spans="37:40" ht="13.5" thickBot="1">
      <c r="AK1051" s="9">
        <v>3018</v>
      </c>
      <c r="AL1051" s="8" t="s">
        <v>6664</v>
      </c>
      <c r="AM1051" t="str">
        <f t="shared" si="16"/>
        <v>G3018</v>
      </c>
      <c r="AN1051" t="e">
        <f>IF(Table10[[#This Row],[Column3]]="","",MATCH(Table10[[#This Row],[Column3]],AD:AD,0))</f>
        <v>#N/A</v>
      </c>
    </row>
    <row r="1052" spans="37:40" ht="13.5" thickBot="1">
      <c r="AK1052" s="9">
        <v>3019</v>
      </c>
      <c r="AL1052" s="8" t="s">
        <v>6664</v>
      </c>
      <c r="AM1052" t="str">
        <f t="shared" si="16"/>
        <v>G3019</v>
      </c>
      <c r="AN1052" t="e">
        <f>IF(Table10[[#This Row],[Column3]]="","",MATCH(Table10[[#This Row],[Column3]],AD:AD,0))</f>
        <v>#N/A</v>
      </c>
    </row>
    <row r="1053" spans="37:40" ht="13.5" thickBot="1">
      <c r="AK1053" s="9">
        <v>3019</v>
      </c>
      <c r="AL1053" s="8" t="s">
        <v>6664</v>
      </c>
      <c r="AM1053" t="str">
        <f t="shared" si="16"/>
        <v>G3019</v>
      </c>
      <c r="AN1053" t="e">
        <f>IF(Table10[[#This Row],[Column3]]="","",MATCH(Table10[[#This Row],[Column3]],AD:AD,0))</f>
        <v>#N/A</v>
      </c>
    </row>
    <row r="1054" spans="37:40" ht="13.5" thickBot="1">
      <c r="AK1054" s="9">
        <v>3019</v>
      </c>
      <c r="AL1054" s="8" t="s">
        <v>6664</v>
      </c>
      <c r="AM1054" t="str">
        <f t="shared" si="16"/>
        <v>G3019</v>
      </c>
      <c r="AN1054" t="e">
        <f>IF(Table10[[#This Row],[Column3]]="","",MATCH(Table10[[#This Row],[Column3]],AD:AD,0))</f>
        <v>#N/A</v>
      </c>
    </row>
    <row r="1055" spans="37:40" ht="13.5" thickBot="1">
      <c r="AK1055" s="9">
        <v>3019</v>
      </c>
      <c r="AL1055" s="8" t="s">
        <v>6664</v>
      </c>
      <c r="AM1055" t="str">
        <f t="shared" si="16"/>
        <v>G3019</v>
      </c>
      <c r="AN1055" t="e">
        <f>IF(Table10[[#This Row],[Column3]]="","",MATCH(Table10[[#This Row],[Column3]],AD:AD,0))</f>
        <v>#N/A</v>
      </c>
    </row>
    <row r="1056" spans="37:40" ht="13.5" thickBot="1">
      <c r="AK1056" s="9">
        <v>3019</v>
      </c>
      <c r="AL1056" s="8" t="s">
        <v>6664</v>
      </c>
      <c r="AM1056" t="str">
        <f t="shared" si="16"/>
        <v>G3019</v>
      </c>
      <c r="AN1056" t="e">
        <f>IF(Table10[[#This Row],[Column3]]="","",MATCH(Table10[[#This Row],[Column3]],AD:AD,0))</f>
        <v>#N/A</v>
      </c>
    </row>
    <row r="1057" spans="37:40" ht="13.5" thickBot="1">
      <c r="AK1057" s="9">
        <v>3019</v>
      </c>
      <c r="AL1057" s="8" t="s">
        <v>6664</v>
      </c>
      <c r="AM1057" t="str">
        <f t="shared" si="16"/>
        <v>G3019</v>
      </c>
      <c r="AN1057" t="e">
        <f>IF(Table10[[#This Row],[Column3]]="","",MATCH(Table10[[#This Row],[Column3]],AD:AD,0))</f>
        <v>#N/A</v>
      </c>
    </row>
    <row r="1058" spans="37:40" ht="13.5" thickBot="1">
      <c r="AK1058" s="9">
        <v>3019</v>
      </c>
      <c r="AL1058" s="8" t="s">
        <v>6664</v>
      </c>
      <c r="AM1058" t="str">
        <f t="shared" si="16"/>
        <v>G3019</v>
      </c>
      <c r="AN1058" t="e">
        <f>IF(Table10[[#This Row],[Column3]]="","",MATCH(Table10[[#This Row],[Column3]],AD:AD,0))</f>
        <v>#N/A</v>
      </c>
    </row>
    <row r="1059" spans="37:40" ht="13.5" thickBot="1">
      <c r="AK1059" s="9">
        <v>3019</v>
      </c>
      <c r="AL1059" s="8" t="s">
        <v>6664</v>
      </c>
      <c r="AM1059" t="str">
        <f t="shared" si="16"/>
        <v>G3019</v>
      </c>
      <c r="AN1059" t="e">
        <f>IF(Table10[[#This Row],[Column3]]="","",MATCH(Table10[[#This Row],[Column3]],AD:AD,0))</f>
        <v>#N/A</v>
      </c>
    </row>
    <row r="1060" spans="37:40" ht="13.5" thickBot="1">
      <c r="AK1060" s="9">
        <v>3020</v>
      </c>
      <c r="AL1060" s="8" t="s">
        <v>6664</v>
      </c>
      <c r="AM1060" t="str">
        <f t="shared" si="16"/>
        <v>G3020</v>
      </c>
      <c r="AN1060" t="e">
        <f>IF(Table10[[#This Row],[Column3]]="","",MATCH(Table10[[#This Row],[Column3]],AD:AD,0))</f>
        <v>#N/A</v>
      </c>
    </row>
    <row r="1061" spans="37:40" ht="13.5" thickBot="1">
      <c r="AK1061" s="9">
        <v>3020</v>
      </c>
      <c r="AL1061" s="8" t="s">
        <v>6664</v>
      </c>
      <c r="AM1061" t="str">
        <f t="shared" si="16"/>
        <v>G3020</v>
      </c>
      <c r="AN1061" t="e">
        <f>IF(Table10[[#This Row],[Column3]]="","",MATCH(Table10[[#This Row],[Column3]],AD:AD,0))</f>
        <v>#N/A</v>
      </c>
    </row>
    <row r="1062" spans="37:40" ht="13.5" thickBot="1">
      <c r="AK1062" s="9">
        <v>3020</v>
      </c>
      <c r="AL1062" s="8" t="s">
        <v>6664</v>
      </c>
      <c r="AM1062" t="str">
        <f t="shared" si="16"/>
        <v>G3020</v>
      </c>
      <c r="AN1062" t="e">
        <f>IF(Table10[[#This Row],[Column3]]="","",MATCH(Table10[[#This Row],[Column3]],AD:AD,0))</f>
        <v>#N/A</v>
      </c>
    </row>
    <row r="1063" spans="37:40" ht="13.5" thickBot="1">
      <c r="AK1063" s="9">
        <v>3020</v>
      </c>
      <c r="AL1063" s="8" t="s">
        <v>6664</v>
      </c>
      <c r="AM1063" t="str">
        <f t="shared" si="16"/>
        <v>G3020</v>
      </c>
      <c r="AN1063" t="e">
        <f>IF(Table10[[#This Row],[Column3]]="","",MATCH(Table10[[#This Row],[Column3]],AD:AD,0))</f>
        <v>#N/A</v>
      </c>
    </row>
    <row r="1064" spans="37:40" ht="13.5" thickBot="1">
      <c r="AK1064" s="9">
        <v>2626</v>
      </c>
      <c r="AL1064" s="8" t="s">
        <v>6664</v>
      </c>
      <c r="AM1064" t="str">
        <f t="shared" si="16"/>
        <v>G2626</v>
      </c>
      <c r="AN1064" t="e">
        <f>IF(Table10[[#This Row],[Column3]]="","",MATCH(Table10[[#This Row],[Column3]],AD:AD,0))</f>
        <v>#N/A</v>
      </c>
    </row>
    <row r="1065" spans="37:40" ht="13.5" thickBot="1">
      <c r="AK1065" s="9">
        <v>2626</v>
      </c>
      <c r="AL1065" s="8" t="s">
        <v>6664</v>
      </c>
      <c r="AM1065" t="str">
        <f t="shared" si="16"/>
        <v>G2626</v>
      </c>
      <c r="AN1065" t="e">
        <f>IF(Table10[[#This Row],[Column3]]="","",MATCH(Table10[[#This Row],[Column3]],AD:AD,0))</f>
        <v>#N/A</v>
      </c>
    </row>
    <row r="1066" spans="37:40" ht="13.5" thickBot="1">
      <c r="AK1066" s="9">
        <v>2626</v>
      </c>
      <c r="AL1066" s="8" t="s">
        <v>6664</v>
      </c>
      <c r="AM1066" t="str">
        <f t="shared" si="16"/>
        <v>G2626</v>
      </c>
      <c r="AN1066" t="e">
        <f>IF(Table10[[#This Row],[Column3]]="","",MATCH(Table10[[#This Row],[Column3]],AD:AD,0))</f>
        <v>#N/A</v>
      </c>
    </row>
    <row r="1067" spans="37:40" ht="13.5" thickBot="1">
      <c r="AK1067" s="9">
        <v>2626</v>
      </c>
      <c r="AL1067" s="8" t="s">
        <v>6664</v>
      </c>
      <c r="AM1067" t="str">
        <f t="shared" si="16"/>
        <v>G2626</v>
      </c>
      <c r="AN1067" t="e">
        <f>IF(Table10[[#This Row],[Column3]]="","",MATCH(Table10[[#This Row],[Column3]],AD:AD,0))</f>
        <v>#N/A</v>
      </c>
    </row>
    <row r="1068" spans="37:40" ht="13.5" thickBot="1">
      <c r="AK1068" s="9">
        <v>2626</v>
      </c>
      <c r="AL1068" s="8" t="s">
        <v>6664</v>
      </c>
      <c r="AM1068" t="str">
        <f t="shared" si="16"/>
        <v>G2626</v>
      </c>
      <c r="AN1068" t="e">
        <f>IF(Table10[[#This Row],[Column3]]="","",MATCH(Table10[[#This Row],[Column3]],AD:AD,0))</f>
        <v>#N/A</v>
      </c>
    </row>
    <row r="1069" spans="37:40" ht="13.5" thickBot="1">
      <c r="AK1069" s="9">
        <v>2626</v>
      </c>
      <c r="AL1069" s="8" t="s">
        <v>6664</v>
      </c>
      <c r="AM1069" t="str">
        <f t="shared" si="16"/>
        <v>G2626</v>
      </c>
      <c r="AN1069" t="e">
        <f>IF(Table10[[#This Row],[Column3]]="","",MATCH(Table10[[#This Row],[Column3]],AD:AD,0))</f>
        <v>#N/A</v>
      </c>
    </row>
    <row r="1070" spans="37:40" ht="13.5" thickBot="1">
      <c r="AK1070" s="9">
        <v>2626</v>
      </c>
      <c r="AL1070" s="8" t="s">
        <v>6664</v>
      </c>
      <c r="AM1070" t="str">
        <f t="shared" si="16"/>
        <v>G2626</v>
      </c>
      <c r="AN1070" t="e">
        <f>IF(Table10[[#This Row],[Column3]]="","",MATCH(Table10[[#This Row],[Column3]],AD:AD,0))</f>
        <v>#N/A</v>
      </c>
    </row>
    <row r="1071" spans="37:40" ht="13.5" thickBot="1">
      <c r="AK1071" s="9">
        <v>2626</v>
      </c>
      <c r="AL1071" s="8" t="s">
        <v>6664</v>
      </c>
      <c r="AM1071" t="str">
        <f t="shared" si="16"/>
        <v>G2626</v>
      </c>
      <c r="AN1071" t="e">
        <f>IF(Table10[[#This Row],[Column3]]="","",MATCH(Table10[[#This Row],[Column3]],AD:AD,0))</f>
        <v>#N/A</v>
      </c>
    </row>
    <row r="1072" spans="37:40" ht="13.5" thickBot="1">
      <c r="AK1072" s="9">
        <v>2626</v>
      </c>
      <c r="AL1072" s="8" t="s">
        <v>6664</v>
      </c>
      <c r="AM1072" t="str">
        <f t="shared" si="16"/>
        <v>G2626</v>
      </c>
      <c r="AN1072" t="e">
        <f>IF(Table10[[#This Row],[Column3]]="","",MATCH(Table10[[#This Row],[Column3]],AD:AD,0))</f>
        <v>#N/A</v>
      </c>
    </row>
    <row r="1073" spans="37:40" ht="13.5" thickBot="1">
      <c r="AK1073" s="9">
        <v>2626</v>
      </c>
      <c r="AL1073" s="8" t="s">
        <v>6664</v>
      </c>
      <c r="AM1073" t="str">
        <f t="shared" si="16"/>
        <v>G2626</v>
      </c>
      <c r="AN1073" t="e">
        <f>IF(Table10[[#This Row],[Column3]]="","",MATCH(Table10[[#This Row],[Column3]],AD:AD,0))</f>
        <v>#N/A</v>
      </c>
    </row>
    <row r="1074" spans="37:40" ht="13.5" thickBot="1">
      <c r="AK1074" s="9">
        <v>2626</v>
      </c>
      <c r="AL1074" s="8" t="s">
        <v>6664</v>
      </c>
      <c r="AM1074" t="str">
        <f t="shared" si="16"/>
        <v>G2626</v>
      </c>
      <c r="AN1074" t="e">
        <f>IF(Table10[[#This Row],[Column3]]="","",MATCH(Table10[[#This Row],[Column3]],AD:AD,0))</f>
        <v>#N/A</v>
      </c>
    </row>
    <row r="1075" spans="37:40" ht="13.5" thickBot="1">
      <c r="AK1075" s="9">
        <v>2626</v>
      </c>
      <c r="AL1075" s="8" t="s">
        <v>6664</v>
      </c>
      <c r="AM1075" t="str">
        <f t="shared" si="16"/>
        <v>G2626</v>
      </c>
      <c r="AN1075" t="e">
        <f>IF(Table10[[#This Row],[Column3]]="","",MATCH(Table10[[#This Row],[Column3]],AD:AD,0))</f>
        <v>#N/A</v>
      </c>
    </row>
    <row r="1076" spans="37:40" ht="13.5" thickBot="1">
      <c r="AK1076" s="9">
        <v>2626</v>
      </c>
      <c r="AL1076" s="8" t="s">
        <v>6664</v>
      </c>
      <c r="AM1076" t="str">
        <f t="shared" si="16"/>
        <v>G2626</v>
      </c>
      <c r="AN1076" t="e">
        <f>IF(Table10[[#This Row],[Column3]]="","",MATCH(Table10[[#This Row],[Column3]],AD:AD,0))</f>
        <v>#N/A</v>
      </c>
    </row>
    <row r="1077" spans="37:40" ht="13.5" thickBot="1">
      <c r="AK1077" s="9">
        <v>2626</v>
      </c>
      <c r="AL1077" s="8" t="s">
        <v>6664</v>
      </c>
      <c r="AM1077" t="str">
        <f t="shared" si="16"/>
        <v>G2626</v>
      </c>
      <c r="AN1077" t="e">
        <f>IF(Table10[[#This Row],[Column3]]="","",MATCH(Table10[[#This Row],[Column3]],AD:AD,0))</f>
        <v>#N/A</v>
      </c>
    </row>
    <row r="1078" spans="37:40" ht="13.5" thickBot="1">
      <c r="AK1078" s="9">
        <v>2626</v>
      </c>
      <c r="AL1078" s="8" t="s">
        <v>6664</v>
      </c>
      <c r="AM1078" t="str">
        <f t="shared" si="16"/>
        <v>G2626</v>
      </c>
      <c r="AN1078" t="e">
        <f>IF(Table10[[#This Row],[Column3]]="","",MATCH(Table10[[#This Row],[Column3]],AD:AD,0))</f>
        <v>#N/A</v>
      </c>
    </row>
    <row r="1079" spans="37:40" ht="13.5" thickBot="1">
      <c r="AK1079" s="9">
        <v>2626</v>
      </c>
      <c r="AL1079" s="8" t="s">
        <v>6664</v>
      </c>
      <c r="AM1079" t="str">
        <f t="shared" si="16"/>
        <v>G2626</v>
      </c>
      <c r="AN1079" t="e">
        <f>IF(Table10[[#This Row],[Column3]]="","",MATCH(Table10[[#This Row],[Column3]],AD:AD,0))</f>
        <v>#N/A</v>
      </c>
    </row>
    <row r="1080" spans="37:40" ht="13.5" thickBot="1">
      <c r="AK1080" s="9">
        <v>2627</v>
      </c>
      <c r="AL1080" s="8" t="s">
        <v>6664</v>
      </c>
      <c r="AM1080" t="str">
        <f t="shared" si="16"/>
        <v>G2627</v>
      </c>
      <c r="AN1080" t="e">
        <f>IF(Table10[[#This Row],[Column3]]="","",MATCH(Table10[[#This Row],[Column3]],AD:AD,0))</f>
        <v>#N/A</v>
      </c>
    </row>
    <row r="1081" spans="37:40" ht="13.5" thickBot="1">
      <c r="AK1081" s="9">
        <v>2627</v>
      </c>
      <c r="AL1081" s="8" t="s">
        <v>6664</v>
      </c>
      <c r="AM1081" t="str">
        <f t="shared" si="16"/>
        <v>G2627</v>
      </c>
      <c r="AN1081" t="e">
        <f>IF(Table10[[#This Row],[Column3]]="","",MATCH(Table10[[#This Row],[Column3]],AD:AD,0))</f>
        <v>#N/A</v>
      </c>
    </row>
    <row r="1082" spans="37:40" ht="13.5" thickBot="1">
      <c r="AK1082" s="9">
        <v>2627</v>
      </c>
      <c r="AL1082" s="8" t="s">
        <v>6664</v>
      </c>
      <c r="AM1082" t="str">
        <f t="shared" si="16"/>
        <v>G2627</v>
      </c>
      <c r="AN1082" t="e">
        <f>IF(Table10[[#This Row],[Column3]]="","",MATCH(Table10[[#This Row],[Column3]],AD:AD,0))</f>
        <v>#N/A</v>
      </c>
    </row>
    <row r="1083" spans="37:40" ht="13.5" thickBot="1">
      <c r="AK1083" s="9">
        <v>2627</v>
      </c>
      <c r="AL1083" s="8" t="s">
        <v>6664</v>
      </c>
      <c r="AM1083" t="str">
        <f t="shared" si="16"/>
        <v>G2627</v>
      </c>
      <c r="AN1083" t="e">
        <f>IF(Table10[[#This Row],[Column3]]="","",MATCH(Table10[[#This Row],[Column3]],AD:AD,0))</f>
        <v>#N/A</v>
      </c>
    </row>
    <row r="1084" spans="37:40" ht="13.5" thickBot="1">
      <c r="AK1084" s="9">
        <v>2627</v>
      </c>
      <c r="AL1084" s="8" t="s">
        <v>6664</v>
      </c>
      <c r="AM1084" t="str">
        <f t="shared" si="16"/>
        <v>G2627</v>
      </c>
      <c r="AN1084" t="e">
        <f>IF(Table10[[#This Row],[Column3]]="","",MATCH(Table10[[#This Row],[Column3]],AD:AD,0))</f>
        <v>#N/A</v>
      </c>
    </row>
    <row r="1085" spans="37:40" ht="13.5" thickBot="1">
      <c r="AK1085" s="9">
        <v>2627</v>
      </c>
      <c r="AL1085" s="8" t="s">
        <v>6664</v>
      </c>
      <c r="AM1085" t="str">
        <f t="shared" si="16"/>
        <v>G2627</v>
      </c>
      <c r="AN1085" t="e">
        <f>IF(Table10[[#This Row],[Column3]]="","",MATCH(Table10[[#This Row],[Column3]],AD:AD,0))</f>
        <v>#N/A</v>
      </c>
    </row>
    <row r="1086" spans="37:40" ht="13.5" thickBot="1">
      <c r="AK1086" s="9">
        <v>2627</v>
      </c>
      <c r="AL1086" s="8" t="s">
        <v>6664</v>
      </c>
      <c r="AM1086" t="str">
        <f t="shared" si="16"/>
        <v>G2627</v>
      </c>
      <c r="AN1086" t="e">
        <f>IF(Table10[[#This Row],[Column3]]="","",MATCH(Table10[[#This Row],[Column3]],AD:AD,0))</f>
        <v>#N/A</v>
      </c>
    </row>
    <row r="1087" spans="37:40" ht="13.5" thickBot="1">
      <c r="AK1087" s="9">
        <v>2627</v>
      </c>
      <c r="AL1087" s="8" t="s">
        <v>6664</v>
      </c>
      <c r="AM1087" t="str">
        <f t="shared" si="16"/>
        <v>G2627</v>
      </c>
      <c r="AN1087" t="e">
        <f>IF(Table10[[#This Row],[Column3]]="","",MATCH(Table10[[#This Row],[Column3]],AD:AD,0))</f>
        <v>#N/A</v>
      </c>
    </row>
    <row r="1088" spans="37:40" ht="13.5" thickBot="1">
      <c r="AK1088" s="9">
        <v>2627</v>
      </c>
      <c r="AL1088" s="8" t="s">
        <v>6664</v>
      </c>
      <c r="AM1088" t="str">
        <f t="shared" si="16"/>
        <v>G2627</v>
      </c>
      <c r="AN1088" t="e">
        <f>IF(Table10[[#This Row],[Column3]]="","",MATCH(Table10[[#This Row],[Column3]],AD:AD,0))</f>
        <v>#N/A</v>
      </c>
    </row>
    <row r="1089" spans="37:40" ht="13.5" thickBot="1">
      <c r="AK1089" s="9">
        <v>2627</v>
      </c>
      <c r="AL1089" s="8" t="s">
        <v>6664</v>
      </c>
      <c r="AM1089" t="str">
        <f t="shared" si="16"/>
        <v>G2627</v>
      </c>
      <c r="AN1089" t="e">
        <f>IF(Table10[[#This Row],[Column3]]="","",MATCH(Table10[[#This Row],[Column3]],AD:AD,0))</f>
        <v>#N/A</v>
      </c>
    </row>
    <row r="1090" spans="37:40" ht="13.5" thickBot="1">
      <c r="AK1090" s="9">
        <v>2627</v>
      </c>
      <c r="AL1090" s="8" t="s">
        <v>6664</v>
      </c>
      <c r="AM1090" t="str">
        <f t="shared" ref="AM1090:AM1153" si="17">CONCATENATE(AL1090,AK1090)</f>
        <v>G2627</v>
      </c>
      <c r="AN1090" t="e">
        <f>IF(Table10[[#This Row],[Column3]]="","",MATCH(Table10[[#This Row],[Column3]],AD:AD,0))</f>
        <v>#N/A</v>
      </c>
    </row>
    <row r="1091" spans="37:40" ht="13.5" thickBot="1">
      <c r="AK1091" s="9">
        <v>2627</v>
      </c>
      <c r="AL1091" s="8" t="s">
        <v>6664</v>
      </c>
      <c r="AM1091" t="str">
        <f t="shared" si="17"/>
        <v>G2627</v>
      </c>
      <c r="AN1091" t="e">
        <f>IF(Table10[[#This Row],[Column3]]="","",MATCH(Table10[[#This Row],[Column3]],AD:AD,0))</f>
        <v>#N/A</v>
      </c>
    </row>
    <row r="1092" spans="37:40" ht="13.5" thickBot="1">
      <c r="AK1092" s="9">
        <v>2627</v>
      </c>
      <c r="AL1092" s="8" t="s">
        <v>6664</v>
      </c>
      <c r="AM1092" t="str">
        <f t="shared" si="17"/>
        <v>G2627</v>
      </c>
      <c r="AN1092" t="e">
        <f>IF(Table10[[#This Row],[Column3]]="","",MATCH(Table10[[#This Row],[Column3]],AD:AD,0))</f>
        <v>#N/A</v>
      </c>
    </row>
    <row r="1093" spans="37:40" ht="13.5" thickBot="1">
      <c r="AK1093" s="9">
        <v>2627</v>
      </c>
      <c r="AL1093" s="8" t="s">
        <v>6664</v>
      </c>
      <c r="AM1093" t="str">
        <f t="shared" si="17"/>
        <v>G2627</v>
      </c>
      <c r="AN1093" t="e">
        <f>IF(Table10[[#This Row],[Column3]]="","",MATCH(Table10[[#This Row],[Column3]],AD:AD,0))</f>
        <v>#N/A</v>
      </c>
    </row>
    <row r="1094" spans="37:40" ht="13.5" thickBot="1">
      <c r="AK1094" s="9">
        <v>2627</v>
      </c>
      <c r="AL1094" s="8" t="s">
        <v>6664</v>
      </c>
      <c r="AM1094" t="str">
        <f t="shared" si="17"/>
        <v>G2627</v>
      </c>
      <c r="AN1094" t="e">
        <f>IF(Table10[[#This Row],[Column3]]="","",MATCH(Table10[[#This Row],[Column3]],AD:AD,0))</f>
        <v>#N/A</v>
      </c>
    </row>
    <row r="1095" spans="37:40" ht="13.5" thickBot="1">
      <c r="AK1095" s="9">
        <v>2627</v>
      </c>
      <c r="AL1095" s="8" t="s">
        <v>6664</v>
      </c>
      <c r="AM1095" t="str">
        <f t="shared" si="17"/>
        <v>G2627</v>
      </c>
      <c r="AN1095" t="e">
        <f>IF(Table10[[#This Row],[Column3]]="","",MATCH(Table10[[#This Row],[Column3]],AD:AD,0))</f>
        <v>#N/A</v>
      </c>
    </row>
    <row r="1096" spans="37:40" ht="13.5" thickBot="1">
      <c r="AK1096" s="9">
        <v>2628</v>
      </c>
      <c r="AL1096" s="8" t="s">
        <v>6664</v>
      </c>
      <c r="AM1096" t="str">
        <f t="shared" si="17"/>
        <v>G2628</v>
      </c>
      <c r="AN1096" t="e">
        <f>IF(Table10[[#This Row],[Column3]]="","",MATCH(Table10[[#This Row],[Column3]],AD:AD,0))</f>
        <v>#N/A</v>
      </c>
    </row>
    <row r="1097" spans="37:40" ht="13.5" thickBot="1">
      <c r="AK1097" s="9">
        <v>2628</v>
      </c>
      <c r="AL1097" s="8" t="s">
        <v>6664</v>
      </c>
      <c r="AM1097" t="str">
        <f t="shared" si="17"/>
        <v>G2628</v>
      </c>
      <c r="AN1097" t="e">
        <f>IF(Table10[[#This Row],[Column3]]="","",MATCH(Table10[[#This Row],[Column3]],AD:AD,0))</f>
        <v>#N/A</v>
      </c>
    </row>
    <row r="1098" spans="37:40" ht="13.5" thickBot="1">
      <c r="AK1098" s="9">
        <v>2628</v>
      </c>
      <c r="AL1098" s="8" t="s">
        <v>6664</v>
      </c>
      <c r="AM1098" t="str">
        <f t="shared" si="17"/>
        <v>G2628</v>
      </c>
      <c r="AN1098" t="e">
        <f>IF(Table10[[#This Row],[Column3]]="","",MATCH(Table10[[#This Row],[Column3]],AD:AD,0))</f>
        <v>#N/A</v>
      </c>
    </row>
    <row r="1099" spans="37:40" ht="13.5" thickBot="1">
      <c r="AK1099" s="9">
        <v>2628</v>
      </c>
      <c r="AL1099" s="8" t="s">
        <v>6664</v>
      </c>
      <c r="AM1099" t="str">
        <f t="shared" si="17"/>
        <v>G2628</v>
      </c>
      <c r="AN1099" t="e">
        <f>IF(Table10[[#This Row],[Column3]]="","",MATCH(Table10[[#This Row],[Column3]],AD:AD,0))</f>
        <v>#N/A</v>
      </c>
    </row>
    <row r="1100" spans="37:40" ht="13.5" thickBot="1">
      <c r="AK1100" s="9">
        <v>2628</v>
      </c>
      <c r="AL1100" s="8" t="s">
        <v>6664</v>
      </c>
      <c r="AM1100" t="str">
        <f t="shared" si="17"/>
        <v>G2628</v>
      </c>
      <c r="AN1100" t="e">
        <f>IF(Table10[[#This Row],[Column3]]="","",MATCH(Table10[[#This Row],[Column3]],AD:AD,0))</f>
        <v>#N/A</v>
      </c>
    </row>
    <row r="1101" spans="37:40" ht="13.5" thickBot="1">
      <c r="AK1101" s="9">
        <v>2628</v>
      </c>
      <c r="AL1101" s="8" t="s">
        <v>6664</v>
      </c>
      <c r="AM1101" t="str">
        <f t="shared" si="17"/>
        <v>G2628</v>
      </c>
      <c r="AN1101" t="e">
        <f>IF(Table10[[#This Row],[Column3]]="","",MATCH(Table10[[#This Row],[Column3]],AD:AD,0))</f>
        <v>#N/A</v>
      </c>
    </row>
    <row r="1102" spans="37:40" ht="13.5" thickBot="1">
      <c r="AK1102" s="9">
        <v>2628</v>
      </c>
      <c r="AL1102" s="8" t="s">
        <v>6664</v>
      </c>
      <c r="AM1102" t="str">
        <f t="shared" si="17"/>
        <v>G2628</v>
      </c>
      <c r="AN1102" t="e">
        <f>IF(Table10[[#This Row],[Column3]]="","",MATCH(Table10[[#This Row],[Column3]],AD:AD,0))</f>
        <v>#N/A</v>
      </c>
    </row>
    <row r="1103" spans="37:40" ht="13.5" thickBot="1">
      <c r="AK1103" s="9">
        <v>2628</v>
      </c>
      <c r="AL1103" s="8" t="s">
        <v>6664</v>
      </c>
      <c r="AM1103" t="str">
        <f t="shared" si="17"/>
        <v>G2628</v>
      </c>
      <c r="AN1103" t="e">
        <f>IF(Table10[[#This Row],[Column3]]="","",MATCH(Table10[[#This Row],[Column3]],AD:AD,0))</f>
        <v>#N/A</v>
      </c>
    </row>
    <row r="1104" spans="37:40" ht="13.5" thickBot="1">
      <c r="AK1104" s="9">
        <v>2628</v>
      </c>
      <c r="AL1104" s="8" t="s">
        <v>6664</v>
      </c>
      <c r="AM1104" t="str">
        <f t="shared" si="17"/>
        <v>G2628</v>
      </c>
      <c r="AN1104" t="e">
        <f>IF(Table10[[#This Row],[Column3]]="","",MATCH(Table10[[#This Row],[Column3]],AD:AD,0))</f>
        <v>#N/A</v>
      </c>
    </row>
    <row r="1105" spans="37:40" ht="13.5" thickBot="1">
      <c r="AK1105" s="9">
        <v>2628</v>
      </c>
      <c r="AL1105" s="8" t="s">
        <v>6664</v>
      </c>
      <c r="AM1105" t="str">
        <f t="shared" si="17"/>
        <v>G2628</v>
      </c>
      <c r="AN1105" t="e">
        <f>IF(Table10[[#This Row],[Column3]]="","",MATCH(Table10[[#This Row],[Column3]],AD:AD,0))</f>
        <v>#N/A</v>
      </c>
    </row>
    <row r="1106" spans="37:40" ht="13.5" thickBot="1">
      <c r="AK1106" s="9">
        <v>2628</v>
      </c>
      <c r="AL1106" s="8" t="s">
        <v>6664</v>
      </c>
      <c r="AM1106" t="str">
        <f t="shared" si="17"/>
        <v>G2628</v>
      </c>
      <c r="AN1106" t="e">
        <f>IF(Table10[[#This Row],[Column3]]="","",MATCH(Table10[[#This Row],[Column3]],AD:AD,0))</f>
        <v>#N/A</v>
      </c>
    </row>
    <row r="1107" spans="37:40" ht="13.5" thickBot="1">
      <c r="AK1107" s="9">
        <v>2628</v>
      </c>
      <c r="AL1107" s="8" t="s">
        <v>6664</v>
      </c>
      <c r="AM1107" t="str">
        <f t="shared" si="17"/>
        <v>G2628</v>
      </c>
      <c r="AN1107" t="e">
        <f>IF(Table10[[#This Row],[Column3]]="","",MATCH(Table10[[#This Row],[Column3]],AD:AD,0))</f>
        <v>#N/A</v>
      </c>
    </row>
    <row r="1108" spans="37:40" ht="13.5" thickBot="1">
      <c r="AK1108" s="9">
        <v>2628</v>
      </c>
      <c r="AL1108" s="8" t="s">
        <v>6664</v>
      </c>
      <c r="AM1108" t="str">
        <f t="shared" si="17"/>
        <v>G2628</v>
      </c>
      <c r="AN1108" t="e">
        <f>IF(Table10[[#This Row],[Column3]]="","",MATCH(Table10[[#This Row],[Column3]],AD:AD,0))</f>
        <v>#N/A</v>
      </c>
    </row>
    <row r="1109" spans="37:40" ht="13.5" thickBot="1">
      <c r="AK1109" s="9">
        <v>2628</v>
      </c>
      <c r="AL1109" s="8" t="s">
        <v>6664</v>
      </c>
      <c r="AM1109" t="str">
        <f t="shared" si="17"/>
        <v>G2628</v>
      </c>
      <c r="AN1109" t="e">
        <f>IF(Table10[[#This Row],[Column3]]="","",MATCH(Table10[[#This Row],[Column3]],AD:AD,0))</f>
        <v>#N/A</v>
      </c>
    </row>
    <row r="1110" spans="37:40" ht="13.5" thickBot="1">
      <c r="AK1110" s="9">
        <v>2628</v>
      </c>
      <c r="AL1110" s="8" t="s">
        <v>6664</v>
      </c>
      <c r="AM1110" t="str">
        <f t="shared" si="17"/>
        <v>G2628</v>
      </c>
      <c r="AN1110" t="e">
        <f>IF(Table10[[#This Row],[Column3]]="","",MATCH(Table10[[#This Row],[Column3]],AD:AD,0))</f>
        <v>#N/A</v>
      </c>
    </row>
    <row r="1111" spans="37:40" ht="13.5" thickBot="1">
      <c r="AK1111" s="9">
        <v>2628</v>
      </c>
      <c r="AL1111" s="8" t="s">
        <v>6664</v>
      </c>
      <c r="AM1111" t="str">
        <f t="shared" si="17"/>
        <v>G2628</v>
      </c>
      <c r="AN1111" t="e">
        <f>IF(Table10[[#This Row],[Column3]]="","",MATCH(Table10[[#This Row],[Column3]],AD:AD,0))</f>
        <v>#N/A</v>
      </c>
    </row>
    <row r="1112" spans="37:40" ht="13.5" thickBot="1">
      <c r="AK1112" s="9">
        <v>2629</v>
      </c>
      <c r="AL1112" s="8" t="s">
        <v>6664</v>
      </c>
      <c r="AM1112" t="str">
        <f t="shared" si="17"/>
        <v>G2629</v>
      </c>
      <c r="AN1112" t="e">
        <f>IF(Table10[[#This Row],[Column3]]="","",MATCH(Table10[[#This Row],[Column3]],AD:AD,0))</f>
        <v>#N/A</v>
      </c>
    </row>
    <row r="1113" spans="37:40" ht="13.5" thickBot="1">
      <c r="AK1113" s="9">
        <v>2629</v>
      </c>
      <c r="AL1113" s="8" t="s">
        <v>6664</v>
      </c>
      <c r="AM1113" t="str">
        <f t="shared" si="17"/>
        <v>G2629</v>
      </c>
      <c r="AN1113" t="e">
        <f>IF(Table10[[#This Row],[Column3]]="","",MATCH(Table10[[#This Row],[Column3]],AD:AD,0))</f>
        <v>#N/A</v>
      </c>
    </row>
    <row r="1114" spans="37:40" ht="13.5" thickBot="1">
      <c r="AK1114" s="9">
        <v>2629</v>
      </c>
      <c r="AL1114" s="8" t="s">
        <v>6664</v>
      </c>
      <c r="AM1114" t="str">
        <f t="shared" si="17"/>
        <v>G2629</v>
      </c>
      <c r="AN1114" t="e">
        <f>IF(Table10[[#This Row],[Column3]]="","",MATCH(Table10[[#This Row],[Column3]],AD:AD,0))</f>
        <v>#N/A</v>
      </c>
    </row>
    <row r="1115" spans="37:40" ht="13.5" thickBot="1">
      <c r="AK1115" s="9">
        <v>2629</v>
      </c>
      <c r="AL1115" s="8" t="s">
        <v>6664</v>
      </c>
      <c r="AM1115" t="str">
        <f t="shared" si="17"/>
        <v>G2629</v>
      </c>
      <c r="AN1115" t="e">
        <f>IF(Table10[[#This Row],[Column3]]="","",MATCH(Table10[[#This Row],[Column3]],AD:AD,0))</f>
        <v>#N/A</v>
      </c>
    </row>
    <row r="1116" spans="37:40" ht="13.5" thickBot="1">
      <c r="AK1116" s="9">
        <v>2629</v>
      </c>
      <c r="AL1116" s="8" t="s">
        <v>6664</v>
      </c>
      <c r="AM1116" t="str">
        <f t="shared" si="17"/>
        <v>G2629</v>
      </c>
      <c r="AN1116" t="e">
        <f>IF(Table10[[#This Row],[Column3]]="","",MATCH(Table10[[#This Row],[Column3]],AD:AD,0))</f>
        <v>#N/A</v>
      </c>
    </row>
    <row r="1117" spans="37:40" ht="13.5" thickBot="1">
      <c r="AK1117" s="9">
        <v>2629</v>
      </c>
      <c r="AL1117" s="8" t="s">
        <v>6664</v>
      </c>
      <c r="AM1117" t="str">
        <f t="shared" si="17"/>
        <v>G2629</v>
      </c>
      <c r="AN1117" t="e">
        <f>IF(Table10[[#This Row],[Column3]]="","",MATCH(Table10[[#This Row],[Column3]],AD:AD,0))</f>
        <v>#N/A</v>
      </c>
    </row>
    <row r="1118" spans="37:40" ht="13.5" thickBot="1">
      <c r="AK1118" s="9">
        <v>2629</v>
      </c>
      <c r="AL1118" s="8" t="s">
        <v>6664</v>
      </c>
      <c r="AM1118" t="str">
        <f t="shared" si="17"/>
        <v>G2629</v>
      </c>
      <c r="AN1118" t="e">
        <f>IF(Table10[[#This Row],[Column3]]="","",MATCH(Table10[[#This Row],[Column3]],AD:AD,0))</f>
        <v>#N/A</v>
      </c>
    </row>
    <row r="1119" spans="37:40" ht="13.5" thickBot="1">
      <c r="AK1119" s="9">
        <v>2629</v>
      </c>
      <c r="AL1119" s="8" t="s">
        <v>6664</v>
      </c>
      <c r="AM1119" t="str">
        <f t="shared" si="17"/>
        <v>G2629</v>
      </c>
      <c r="AN1119" t="e">
        <f>IF(Table10[[#This Row],[Column3]]="","",MATCH(Table10[[#This Row],[Column3]],AD:AD,0))</f>
        <v>#N/A</v>
      </c>
    </row>
    <row r="1120" spans="37:40" ht="13.5" thickBot="1">
      <c r="AK1120" s="9">
        <v>2629</v>
      </c>
      <c r="AL1120" s="8" t="s">
        <v>6664</v>
      </c>
      <c r="AM1120" t="str">
        <f t="shared" si="17"/>
        <v>G2629</v>
      </c>
      <c r="AN1120" t="e">
        <f>IF(Table10[[#This Row],[Column3]]="","",MATCH(Table10[[#This Row],[Column3]],AD:AD,0))</f>
        <v>#N/A</v>
      </c>
    </row>
    <row r="1121" spans="37:40" ht="13.5" thickBot="1">
      <c r="AK1121" s="9">
        <v>2629</v>
      </c>
      <c r="AL1121" s="8" t="s">
        <v>6664</v>
      </c>
      <c r="AM1121" t="str">
        <f t="shared" si="17"/>
        <v>G2629</v>
      </c>
      <c r="AN1121" t="e">
        <f>IF(Table10[[#This Row],[Column3]]="","",MATCH(Table10[[#This Row],[Column3]],AD:AD,0))</f>
        <v>#N/A</v>
      </c>
    </row>
    <row r="1122" spans="37:40" ht="13.5" thickBot="1">
      <c r="AK1122" s="9">
        <v>2629</v>
      </c>
      <c r="AL1122" s="8" t="s">
        <v>6664</v>
      </c>
      <c r="AM1122" t="str">
        <f t="shared" si="17"/>
        <v>G2629</v>
      </c>
      <c r="AN1122" t="e">
        <f>IF(Table10[[#This Row],[Column3]]="","",MATCH(Table10[[#This Row],[Column3]],AD:AD,0))</f>
        <v>#N/A</v>
      </c>
    </row>
    <row r="1123" spans="37:40" ht="13.5" thickBot="1">
      <c r="AK1123" s="9">
        <v>2629</v>
      </c>
      <c r="AL1123" s="8" t="s">
        <v>6664</v>
      </c>
      <c r="AM1123" t="str">
        <f t="shared" si="17"/>
        <v>G2629</v>
      </c>
      <c r="AN1123" t="e">
        <f>IF(Table10[[#This Row],[Column3]]="","",MATCH(Table10[[#This Row],[Column3]],AD:AD,0))</f>
        <v>#N/A</v>
      </c>
    </row>
    <row r="1124" spans="37:40" ht="13.5" thickBot="1">
      <c r="AK1124" s="9">
        <v>2629</v>
      </c>
      <c r="AL1124" s="8" t="s">
        <v>6664</v>
      </c>
      <c r="AM1124" t="str">
        <f t="shared" si="17"/>
        <v>G2629</v>
      </c>
      <c r="AN1124" t="e">
        <f>IF(Table10[[#This Row],[Column3]]="","",MATCH(Table10[[#This Row],[Column3]],AD:AD,0))</f>
        <v>#N/A</v>
      </c>
    </row>
    <row r="1125" spans="37:40" ht="13.5" thickBot="1">
      <c r="AK1125" s="9">
        <v>2629</v>
      </c>
      <c r="AL1125" s="8" t="s">
        <v>6664</v>
      </c>
      <c r="AM1125" t="str">
        <f t="shared" si="17"/>
        <v>G2629</v>
      </c>
      <c r="AN1125" t="e">
        <f>IF(Table10[[#This Row],[Column3]]="","",MATCH(Table10[[#This Row],[Column3]],AD:AD,0))</f>
        <v>#N/A</v>
      </c>
    </row>
    <row r="1126" spans="37:40" ht="13.5" thickBot="1">
      <c r="AK1126" s="9">
        <v>2629</v>
      </c>
      <c r="AL1126" s="8" t="s">
        <v>6664</v>
      </c>
      <c r="AM1126" t="str">
        <f t="shared" si="17"/>
        <v>G2629</v>
      </c>
      <c r="AN1126" t="e">
        <f>IF(Table10[[#This Row],[Column3]]="","",MATCH(Table10[[#This Row],[Column3]],AD:AD,0))</f>
        <v>#N/A</v>
      </c>
    </row>
    <row r="1127" spans="37:40" ht="13.5" thickBot="1">
      <c r="AK1127" s="9">
        <v>2629</v>
      </c>
      <c r="AL1127" s="8" t="s">
        <v>6664</v>
      </c>
      <c r="AM1127" t="str">
        <f t="shared" si="17"/>
        <v>G2629</v>
      </c>
      <c r="AN1127" t="e">
        <f>IF(Table10[[#This Row],[Column3]]="","",MATCH(Table10[[#This Row],[Column3]],AD:AD,0))</f>
        <v>#N/A</v>
      </c>
    </row>
    <row r="1128" spans="37:40" ht="13.5" thickBot="1">
      <c r="AK1128" s="9">
        <v>2630</v>
      </c>
      <c r="AL1128" s="8" t="s">
        <v>6664</v>
      </c>
      <c r="AM1128" t="str">
        <f t="shared" si="17"/>
        <v>G2630</v>
      </c>
      <c r="AN1128" t="e">
        <f>IF(Table10[[#This Row],[Column3]]="","",MATCH(Table10[[#This Row],[Column3]],AD:AD,0))</f>
        <v>#N/A</v>
      </c>
    </row>
    <row r="1129" spans="37:40" ht="13.5" thickBot="1">
      <c r="AK1129" s="9">
        <v>2630</v>
      </c>
      <c r="AL1129" s="8" t="s">
        <v>6664</v>
      </c>
      <c r="AM1129" t="str">
        <f t="shared" si="17"/>
        <v>G2630</v>
      </c>
      <c r="AN1129" t="e">
        <f>IF(Table10[[#This Row],[Column3]]="","",MATCH(Table10[[#This Row],[Column3]],AD:AD,0))</f>
        <v>#N/A</v>
      </c>
    </row>
    <row r="1130" spans="37:40" ht="13.5" thickBot="1">
      <c r="AK1130" s="9">
        <v>2630</v>
      </c>
      <c r="AL1130" s="8" t="s">
        <v>6664</v>
      </c>
      <c r="AM1130" t="str">
        <f t="shared" si="17"/>
        <v>G2630</v>
      </c>
      <c r="AN1130" t="e">
        <f>IF(Table10[[#This Row],[Column3]]="","",MATCH(Table10[[#This Row],[Column3]],AD:AD,0))</f>
        <v>#N/A</v>
      </c>
    </row>
    <row r="1131" spans="37:40" ht="13.5" thickBot="1">
      <c r="AK1131" s="9">
        <v>2630</v>
      </c>
      <c r="AL1131" s="8" t="s">
        <v>6664</v>
      </c>
      <c r="AM1131" t="str">
        <f t="shared" si="17"/>
        <v>G2630</v>
      </c>
      <c r="AN1131" t="e">
        <f>IF(Table10[[#This Row],[Column3]]="","",MATCH(Table10[[#This Row],[Column3]],AD:AD,0))</f>
        <v>#N/A</v>
      </c>
    </row>
    <row r="1132" spans="37:40" ht="13.5" thickBot="1">
      <c r="AK1132" s="9">
        <v>2630</v>
      </c>
      <c r="AL1132" s="8" t="s">
        <v>6664</v>
      </c>
      <c r="AM1132" t="str">
        <f t="shared" si="17"/>
        <v>G2630</v>
      </c>
      <c r="AN1132" t="e">
        <f>IF(Table10[[#This Row],[Column3]]="","",MATCH(Table10[[#This Row],[Column3]],AD:AD,0))</f>
        <v>#N/A</v>
      </c>
    </row>
    <row r="1133" spans="37:40" ht="13.5" thickBot="1">
      <c r="AK1133" s="9">
        <v>2630</v>
      </c>
      <c r="AL1133" s="8" t="s">
        <v>6664</v>
      </c>
      <c r="AM1133" t="str">
        <f t="shared" si="17"/>
        <v>G2630</v>
      </c>
      <c r="AN1133" t="e">
        <f>IF(Table10[[#This Row],[Column3]]="","",MATCH(Table10[[#This Row],[Column3]],AD:AD,0))</f>
        <v>#N/A</v>
      </c>
    </row>
    <row r="1134" spans="37:40" ht="13.5" thickBot="1">
      <c r="AK1134" s="9">
        <v>2630</v>
      </c>
      <c r="AL1134" s="8" t="s">
        <v>6664</v>
      </c>
      <c r="AM1134" t="str">
        <f t="shared" si="17"/>
        <v>G2630</v>
      </c>
      <c r="AN1134" t="e">
        <f>IF(Table10[[#This Row],[Column3]]="","",MATCH(Table10[[#This Row],[Column3]],AD:AD,0))</f>
        <v>#N/A</v>
      </c>
    </row>
    <row r="1135" spans="37:40" ht="13.5" thickBot="1">
      <c r="AK1135" s="9">
        <v>2630</v>
      </c>
      <c r="AL1135" s="8" t="s">
        <v>6664</v>
      </c>
      <c r="AM1135" t="str">
        <f t="shared" si="17"/>
        <v>G2630</v>
      </c>
      <c r="AN1135" t="e">
        <f>IF(Table10[[#This Row],[Column3]]="","",MATCH(Table10[[#This Row],[Column3]],AD:AD,0))</f>
        <v>#N/A</v>
      </c>
    </row>
    <row r="1136" spans="37:40" ht="13.5" thickBot="1">
      <c r="AK1136" s="9">
        <v>2630</v>
      </c>
      <c r="AL1136" s="8" t="s">
        <v>6664</v>
      </c>
      <c r="AM1136" t="str">
        <f t="shared" si="17"/>
        <v>G2630</v>
      </c>
      <c r="AN1136" t="e">
        <f>IF(Table10[[#This Row],[Column3]]="","",MATCH(Table10[[#This Row],[Column3]],AD:AD,0))</f>
        <v>#N/A</v>
      </c>
    </row>
    <row r="1137" spans="37:40" ht="13.5" thickBot="1">
      <c r="AK1137" s="9">
        <v>2630</v>
      </c>
      <c r="AL1137" s="8" t="s">
        <v>6664</v>
      </c>
      <c r="AM1137" t="str">
        <f t="shared" si="17"/>
        <v>G2630</v>
      </c>
      <c r="AN1137" t="e">
        <f>IF(Table10[[#This Row],[Column3]]="","",MATCH(Table10[[#This Row],[Column3]],AD:AD,0))</f>
        <v>#N/A</v>
      </c>
    </row>
    <row r="1138" spans="37:40" ht="13.5" thickBot="1">
      <c r="AK1138" s="9">
        <v>2630</v>
      </c>
      <c r="AL1138" s="8" t="s">
        <v>6664</v>
      </c>
      <c r="AM1138" t="str">
        <f t="shared" si="17"/>
        <v>G2630</v>
      </c>
      <c r="AN1138" t="e">
        <f>IF(Table10[[#This Row],[Column3]]="","",MATCH(Table10[[#This Row],[Column3]],AD:AD,0))</f>
        <v>#N/A</v>
      </c>
    </row>
    <row r="1139" spans="37:40" ht="13.5" thickBot="1">
      <c r="AK1139" s="9">
        <v>2630</v>
      </c>
      <c r="AL1139" s="8" t="s">
        <v>6664</v>
      </c>
      <c r="AM1139" t="str">
        <f t="shared" si="17"/>
        <v>G2630</v>
      </c>
      <c r="AN1139" t="e">
        <f>IF(Table10[[#This Row],[Column3]]="","",MATCH(Table10[[#This Row],[Column3]],AD:AD,0))</f>
        <v>#N/A</v>
      </c>
    </row>
    <row r="1140" spans="37:40" ht="13.5" thickBot="1">
      <c r="AK1140" s="9">
        <v>2630</v>
      </c>
      <c r="AL1140" s="8" t="s">
        <v>6664</v>
      </c>
      <c r="AM1140" t="str">
        <f t="shared" si="17"/>
        <v>G2630</v>
      </c>
      <c r="AN1140" t="e">
        <f>IF(Table10[[#This Row],[Column3]]="","",MATCH(Table10[[#This Row],[Column3]],AD:AD,0))</f>
        <v>#N/A</v>
      </c>
    </row>
    <row r="1141" spans="37:40" ht="13.5" thickBot="1">
      <c r="AK1141" s="9">
        <v>2630</v>
      </c>
      <c r="AL1141" s="8" t="s">
        <v>6664</v>
      </c>
      <c r="AM1141" t="str">
        <f t="shared" si="17"/>
        <v>G2630</v>
      </c>
      <c r="AN1141" t="e">
        <f>IF(Table10[[#This Row],[Column3]]="","",MATCH(Table10[[#This Row],[Column3]],AD:AD,0))</f>
        <v>#N/A</v>
      </c>
    </row>
    <row r="1142" spans="37:40" ht="13.5" thickBot="1">
      <c r="AK1142" s="9">
        <v>2630</v>
      </c>
      <c r="AL1142" s="8" t="s">
        <v>6664</v>
      </c>
      <c r="AM1142" t="str">
        <f t="shared" si="17"/>
        <v>G2630</v>
      </c>
      <c r="AN1142" t="e">
        <f>IF(Table10[[#This Row],[Column3]]="","",MATCH(Table10[[#This Row],[Column3]],AD:AD,0))</f>
        <v>#N/A</v>
      </c>
    </row>
    <row r="1143" spans="37:40" ht="13.5" thickBot="1">
      <c r="AK1143" s="9">
        <v>2630</v>
      </c>
      <c r="AL1143" s="8" t="s">
        <v>6664</v>
      </c>
      <c r="AM1143" t="str">
        <f t="shared" si="17"/>
        <v>G2630</v>
      </c>
      <c r="AN1143" t="e">
        <f>IF(Table10[[#This Row],[Column3]]="","",MATCH(Table10[[#This Row],[Column3]],AD:AD,0))</f>
        <v>#N/A</v>
      </c>
    </row>
    <row r="1144" spans="37:40" ht="13.5" thickBot="1">
      <c r="AK1144" s="9">
        <v>2631</v>
      </c>
      <c r="AL1144" s="8" t="s">
        <v>6664</v>
      </c>
      <c r="AM1144" t="str">
        <f t="shared" si="17"/>
        <v>G2631</v>
      </c>
      <c r="AN1144" t="e">
        <f>IF(Table10[[#This Row],[Column3]]="","",MATCH(Table10[[#This Row],[Column3]],AD:AD,0))</f>
        <v>#N/A</v>
      </c>
    </row>
    <row r="1145" spans="37:40" ht="13.5" thickBot="1">
      <c r="AK1145" s="9">
        <v>2631</v>
      </c>
      <c r="AL1145" s="8" t="s">
        <v>6664</v>
      </c>
      <c r="AM1145" t="str">
        <f t="shared" si="17"/>
        <v>G2631</v>
      </c>
      <c r="AN1145" t="e">
        <f>IF(Table10[[#This Row],[Column3]]="","",MATCH(Table10[[#This Row],[Column3]],AD:AD,0))</f>
        <v>#N/A</v>
      </c>
    </row>
    <row r="1146" spans="37:40" ht="13.5" thickBot="1">
      <c r="AK1146" s="9">
        <v>2631</v>
      </c>
      <c r="AL1146" s="8" t="s">
        <v>6664</v>
      </c>
      <c r="AM1146" t="str">
        <f t="shared" si="17"/>
        <v>G2631</v>
      </c>
      <c r="AN1146" t="e">
        <f>IF(Table10[[#This Row],[Column3]]="","",MATCH(Table10[[#This Row],[Column3]],AD:AD,0))</f>
        <v>#N/A</v>
      </c>
    </row>
    <row r="1147" spans="37:40" ht="13.5" thickBot="1">
      <c r="AK1147" s="9">
        <v>2631</v>
      </c>
      <c r="AL1147" s="8" t="s">
        <v>6664</v>
      </c>
      <c r="AM1147" t="str">
        <f t="shared" si="17"/>
        <v>G2631</v>
      </c>
      <c r="AN1147" t="e">
        <f>IF(Table10[[#This Row],[Column3]]="","",MATCH(Table10[[#This Row],[Column3]],AD:AD,0))</f>
        <v>#N/A</v>
      </c>
    </row>
    <row r="1148" spans="37:40" ht="13.5" thickBot="1">
      <c r="AK1148" s="9">
        <v>2631</v>
      </c>
      <c r="AL1148" s="8" t="s">
        <v>6664</v>
      </c>
      <c r="AM1148" t="str">
        <f t="shared" si="17"/>
        <v>G2631</v>
      </c>
      <c r="AN1148" t="e">
        <f>IF(Table10[[#This Row],[Column3]]="","",MATCH(Table10[[#This Row],[Column3]],AD:AD,0))</f>
        <v>#N/A</v>
      </c>
    </row>
    <row r="1149" spans="37:40" ht="13.5" thickBot="1">
      <c r="AK1149" s="9">
        <v>2631</v>
      </c>
      <c r="AL1149" s="8" t="s">
        <v>6664</v>
      </c>
      <c r="AM1149" t="str">
        <f t="shared" si="17"/>
        <v>G2631</v>
      </c>
      <c r="AN1149" t="e">
        <f>IF(Table10[[#This Row],[Column3]]="","",MATCH(Table10[[#This Row],[Column3]],AD:AD,0))</f>
        <v>#N/A</v>
      </c>
    </row>
    <row r="1150" spans="37:40" ht="13.5" thickBot="1">
      <c r="AK1150" s="9">
        <v>2631</v>
      </c>
      <c r="AL1150" s="8" t="s">
        <v>6664</v>
      </c>
      <c r="AM1150" t="str">
        <f t="shared" si="17"/>
        <v>G2631</v>
      </c>
      <c r="AN1150" t="e">
        <f>IF(Table10[[#This Row],[Column3]]="","",MATCH(Table10[[#This Row],[Column3]],AD:AD,0))</f>
        <v>#N/A</v>
      </c>
    </row>
    <row r="1151" spans="37:40" ht="13.5" thickBot="1">
      <c r="AK1151" s="9">
        <v>2631</v>
      </c>
      <c r="AL1151" s="8" t="s">
        <v>6664</v>
      </c>
      <c r="AM1151" t="str">
        <f t="shared" si="17"/>
        <v>G2631</v>
      </c>
      <c r="AN1151" t="e">
        <f>IF(Table10[[#This Row],[Column3]]="","",MATCH(Table10[[#This Row],[Column3]],AD:AD,0))</f>
        <v>#N/A</v>
      </c>
    </row>
    <row r="1152" spans="37:40" ht="13.5" thickBot="1">
      <c r="AK1152" s="9">
        <v>2631</v>
      </c>
      <c r="AL1152" s="8" t="s">
        <v>6664</v>
      </c>
      <c r="AM1152" t="str">
        <f t="shared" si="17"/>
        <v>G2631</v>
      </c>
      <c r="AN1152" t="e">
        <f>IF(Table10[[#This Row],[Column3]]="","",MATCH(Table10[[#This Row],[Column3]],AD:AD,0))</f>
        <v>#N/A</v>
      </c>
    </row>
    <row r="1153" spans="37:40" ht="13.5" thickBot="1">
      <c r="AK1153" s="9">
        <v>2631</v>
      </c>
      <c r="AL1153" s="8" t="s">
        <v>6664</v>
      </c>
      <c r="AM1153" t="str">
        <f t="shared" si="17"/>
        <v>G2631</v>
      </c>
      <c r="AN1153" t="e">
        <f>IF(Table10[[#This Row],[Column3]]="","",MATCH(Table10[[#This Row],[Column3]],AD:AD,0))</f>
        <v>#N/A</v>
      </c>
    </row>
    <row r="1154" spans="37:40" ht="13.5" thickBot="1">
      <c r="AK1154" s="9">
        <v>2631</v>
      </c>
      <c r="AL1154" s="8" t="s">
        <v>6664</v>
      </c>
      <c r="AM1154" t="str">
        <f t="shared" ref="AM1154:AM1217" si="18">CONCATENATE(AL1154,AK1154)</f>
        <v>G2631</v>
      </c>
      <c r="AN1154" t="e">
        <f>IF(Table10[[#This Row],[Column3]]="","",MATCH(Table10[[#This Row],[Column3]],AD:AD,0))</f>
        <v>#N/A</v>
      </c>
    </row>
    <row r="1155" spans="37:40" ht="13.5" thickBot="1">
      <c r="AK1155" s="9">
        <v>2631</v>
      </c>
      <c r="AL1155" s="8" t="s">
        <v>6664</v>
      </c>
      <c r="AM1155" t="str">
        <f t="shared" si="18"/>
        <v>G2631</v>
      </c>
      <c r="AN1155" t="e">
        <f>IF(Table10[[#This Row],[Column3]]="","",MATCH(Table10[[#This Row],[Column3]],AD:AD,0))</f>
        <v>#N/A</v>
      </c>
    </row>
    <row r="1156" spans="37:40" ht="13.5" thickBot="1">
      <c r="AK1156" s="9">
        <v>2631</v>
      </c>
      <c r="AL1156" s="8" t="s">
        <v>6664</v>
      </c>
      <c r="AM1156" t="str">
        <f t="shared" si="18"/>
        <v>G2631</v>
      </c>
      <c r="AN1156" t="e">
        <f>IF(Table10[[#This Row],[Column3]]="","",MATCH(Table10[[#This Row],[Column3]],AD:AD,0))</f>
        <v>#N/A</v>
      </c>
    </row>
    <row r="1157" spans="37:40" ht="13.5" thickBot="1">
      <c r="AK1157" s="9">
        <v>2631</v>
      </c>
      <c r="AL1157" s="8" t="s">
        <v>6664</v>
      </c>
      <c r="AM1157" t="str">
        <f t="shared" si="18"/>
        <v>G2631</v>
      </c>
      <c r="AN1157" t="e">
        <f>IF(Table10[[#This Row],[Column3]]="","",MATCH(Table10[[#This Row],[Column3]],AD:AD,0))</f>
        <v>#N/A</v>
      </c>
    </row>
    <row r="1158" spans="37:40" ht="13.5" thickBot="1">
      <c r="AK1158" s="9">
        <v>2631</v>
      </c>
      <c r="AL1158" s="8" t="s">
        <v>6664</v>
      </c>
      <c r="AM1158" t="str">
        <f t="shared" si="18"/>
        <v>G2631</v>
      </c>
      <c r="AN1158" t="e">
        <f>IF(Table10[[#This Row],[Column3]]="","",MATCH(Table10[[#This Row],[Column3]],AD:AD,0))</f>
        <v>#N/A</v>
      </c>
    </row>
    <row r="1159" spans="37:40" ht="13.5" thickBot="1">
      <c r="AK1159" s="9">
        <v>2631</v>
      </c>
      <c r="AL1159" s="8" t="s">
        <v>6664</v>
      </c>
      <c r="AM1159" t="str">
        <f t="shared" si="18"/>
        <v>G2631</v>
      </c>
      <c r="AN1159" t="e">
        <f>IF(Table10[[#This Row],[Column3]]="","",MATCH(Table10[[#This Row],[Column3]],AD:AD,0))</f>
        <v>#N/A</v>
      </c>
    </row>
    <row r="1160" spans="37:40" ht="13.5" thickBot="1">
      <c r="AK1160" s="9">
        <v>2632</v>
      </c>
      <c r="AL1160" s="8" t="s">
        <v>6664</v>
      </c>
      <c r="AM1160" t="str">
        <f t="shared" si="18"/>
        <v>G2632</v>
      </c>
      <c r="AN1160" t="e">
        <f>IF(Table10[[#This Row],[Column3]]="","",MATCH(Table10[[#This Row],[Column3]],AD:AD,0))</f>
        <v>#N/A</v>
      </c>
    </row>
    <row r="1161" spans="37:40" ht="13.5" thickBot="1">
      <c r="AK1161" s="9">
        <v>2632</v>
      </c>
      <c r="AL1161" s="8" t="s">
        <v>6664</v>
      </c>
      <c r="AM1161" t="str">
        <f t="shared" si="18"/>
        <v>G2632</v>
      </c>
      <c r="AN1161" t="e">
        <f>IF(Table10[[#This Row],[Column3]]="","",MATCH(Table10[[#This Row],[Column3]],AD:AD,0))</f>
        <v>#N/A</v>
      </c>
    </row>
    <row r="1162" spans="37:40" ht="13.5" thickBot="1">
      <c r="AK1162" s="9">
        <v>2632</v>
      </c>
      <c r="AL1162" s="8" t="s">
        <v>6664</v>
      </c>
      <c r="AM1162" t="str">
        <f t="shared" si="18"/>
        <v>G2632</v>
      </c>
      <c r="AN1162" t="e">
        <f>IF(Table10[[#This Row],[Column3]]="","",MATCH(Table10[[#This Row],[Column3]],AD:AD,0))</f>
        <v>#N/A</v>
      </c>
    </row>
    <row r="1163" spans="37:40" ht="13.5" thickBot="1">
      <c r="AK1163" s="9">
        <v>2632</v>
      </c>
      <c r="AL1163" s="8" t="s">
        <v>6664</v>
      </c>
      <c r="AM1163" t="str">
        <f t="shared" si="18"/>
        <v>G2632</v>
      </c>
      <c r="AN1163" t="e">
        <f>IF(Table10[[#This Row],[Column3]]="","",MATCH(Table10[[#This Row],[Column3]],AD:AD,0))</f>
        <v>#N/A</v>
      </c>
    </row>
    <row r="1164" spans="37:40" ht="13.5" thickBot="1">
      <c r="AK1164" s="9">
        <v>2632</v>
      </c>
      <c r="AL1164" s="8" t="s">
        <v>6664</v>
      </c>
      <c r="AM1164" t="str">
        <f t="shared" si="18"/>
        <v>G2632</v>
      </c>
      <c r="AN1164" t="e">
        <f>IF(Table10[[#This Row],[Column3]]="","",MATCH(Table10[[#This Row],[Column3]],AD:AD,0))</f>
        <v>#N/A</v>
      </c>
    </row>
    <row r="1165" spans="37:40" ht="13.5" thickBot="1">
      <c r="AK1165" s="9">
        <v>2632</v>
      </c>
      <c r="AL1165" s="8" t="s">
        <v>6664</v>
      </c>
      <c r="AM1165" t="str">
        <f t="shared" si="18"/>
        <v>G2632</v>
      </c>
      <c r="AN1165" t="e">
        <f>IF(Table10[[#This Row],[Column3]]="","",MATCH(Table10[[#This Row],[Column3]],AD:AD,0))</f>
        <v>#N/A</v>
      </c>
    </row>
    <row r="1166" spans="37:40" ht="13.5" thickBot="1">
      <c r="AK1166" s="9">
        <v>2632</v>
      </c>
      <c r="AL1166" s="8" t="s">
        <v>6664</v>
      </c>
      <c r="AM1166" t="str">
        <f t="shared" si="18"/>
        <v>G2632</v>
      </c>
      <c r="AN1166" t="e">
        <f>IF(Table10[[#This Row],[Column3]]="","",MATCH(Table10[[#This Row],[Column3]],AD:AD,0))</f>
        <v>#N/A</v>
      </c>
    </row>
    <row r="1167" spans="37:40" ht="13.5" thickBot="1">
      <c r="AK1167" s="9">
        <v>2632</v>
      </c>
      <c r="AL1167" s="8" t="s">
        <v>6664</v>
      </c>
      <c r="AM1167" t="str">
        <f t="shared" si="18"/>
        <v>G2632</v>
      </c>
      <c r="AN1167" t="e">
        <f>IF(Table10[[#This Row],[Column3]]="","",MATCH(Table10[[#This Row],[Column3]],AD:AD,0))</f>
        <v>#N/A</v>
      </c>
    </row>
    <row r="1168" spans="37:40" ht="13.5" thickBot="1">
      <c r="AK1168" s="9">
        <v>2632</v>
      </c>
      <c r="AL1168" s="8" t="s">
        <v>6664</v>
      </c>
      <c r="AM1168" t="str">
        <f t="shared" si="18"/>
        <v>G2632</v>
      </c>
      <c r="AN1168" t="e">
        <f>IF(Table10[[#This Row],[Column3]]="","",MATCH(Table10[[#This Row],[Column3]],AD:AD,0))</f>
        <v>#N/A</v>
      </c>
    </row>
    <row r="1169" spans="37:40" ht="13.5" thickBot="1">
      <c r="AK1169" s="9">
        <v>2632</v>
      </c>
      <c r="AL1169" s="8" t="s">
        <v>6664</v>
      </c>
      <c r="AM1169" t="str">
        <f t="shared" si="18"/>
        <v>G2632</v>
      </c>
      <c r="AN1169" t="e">
        <f>IF(Table10[[#This Row],[Column3]]="","",MATCH(Table10[[#This Row],[Column3]],AD:AD,0))</f>
        <v>#N/A</v>
      </c>
    </row>
    <row r="1170" spans="37:40" ht="13.5" thickBot="1">
      <c r="AK1170" s="9">
        <v>2632</v>
      </c>
      <c r="AL1170" s="8" t="s">
        <v>6664</v>
      </c>
      <c r="AM1170" t="str">
        <f t="shared" si="18"/>
        <v>G2632</v>
      </c>
      <c r="AN1170" t="e">
        <f>IF(Table10[[#This Row],[Column3]]="","",MATCH(Table10[[#This Row],[Column3]],AD:AD,0))</f>
        <v>#N/A</v>
      </c>
    </row>
    <row r="1171" spans="37:40" ht="13.5" thickBot="1">
      <c r="AK1171" s="9">
        <v>2632</v>
      </c>
      <c r="AL1171" s="8" t="s">
        <v>6664</v>
      </c>
      <c r="AM1171" t="str">
        <f t="shared" si="18"/>
        <v>G2632</v>
      </c>
      <c r="AN1171" t="e">
        <f>IF(Table10[[#This Row],[Column3]]="","",MATCH(Table10[[#This Row],[Column3]],AD:AD,0))</f>
        <v>#N/A</v>
      </c>
    </row>
    <row r="1172" spans="37:40" ht="13.5" thickBot="1">
      <c r="AK1172" s="9">
        <v>2632</v>
      </c>
      <c r="AL1172" s="8" t="s">
        <v>6664</v>
      </c>
      <c r="AM1172" t="str">
        <f t="shared" si="18"/>
        <v>G2632</v>
      </c>
      <c r="AN1172" t="e">
        <f>IF(Table10[[#This Row],[Column3]]="","",MATCH(Table10[[#This Row],[Column3]],AD:AD,0))</f>
        <v>#N/A</v>
      </c>
    </row>
    <row r="1173" spans="37:40" ht="13.5" thickBot="1">
      <c r="AK1173" s="9">
        <v>2632</v>
      </c>
      <c r="AL1173" s="8" t="s">
        <v>6664</v>
      </c>
      <c r="AM1173" t="str">
        <f t="shared" si="18"/>
        <v>G2632</v>
      </c>
      <c r="AN1173" t="e">
        <f>IF(Table10[[#This Row],[Column3]]="","",MATCH(Table10[[#This Row],[Column3]],AD:AD,0))</f>
        <v>#N/A</v>
      </c>
    </row>
    <row r="1174" spans="37:40" ht="13.5" thickBot="1">
      <c r="AK1174" s="9">
        <v>2632</v>
      </c>
      <c r="AL1174" s="8" t="s">
        <v>6664</v>
      </c>
      <c r="AM1174" t="str">
        <f t="shared" si="18"/>
        <v>G2632</v>
      </c>
      <c r="AN1174" t="e">
        <f>IF(Table10[[#This Row],[Column3]]="","",MATCH(Table10[[#This Row],[Column3]],AD:AD,0))</f>
        <v>#N/A</v>
      </c>
    </row>
    <row r="1175" spans="37:40" ht="13.5" thickBot="1">
      <c r="AK1175" s="9">
        <v>2632</v>
      </c>
      <c r="AL1175" s="8" t="s">
        <v>6664</v>
      </c>
      <c r="AM1175" t="str">
        <f t="shared" si="18"/>
        <v>G2632</v>
      </c>
      <c r="AN1175" t="e">
        <f>IF(Table10[[#This Row],[Column3]]="","",MATCH(Table10[[#This Row],[Column3]],AD:AD,0))</f>
        <v>#N/A</v>
      </c>
    </row>
    <row r="1176" spans="37:40" ht="13.5" thickBot="1">
      <c r="AK1176" s="9">
        <v>2633</v>
      </c>
      <c r="AL1176" s="8" t="s">
        <v>6664</v>
      </c>
      <c r="AM1176" t="str">
        <f t="shared" si="18"/>
        <v>G2633</v>
      </c>
      <c r="AN1176" t="e">
        <f>IF(Table10[[#This Row],[Column3]]="","",MATCH(Table10[[#This Row],[Column3]],AD:AD,0))</f>
        <v>#N/A</v>
      </c>
    </row>
    <row r="1177" spans="37:40" ht="13.5" thickBot="1">
      <c r="AK1177" s="9">
        <v>2633</v>
      </c>
      <c r="AL1177" s="8" t="s">
        <v>6664</v>
      </c>
      <c r="AM1177" t="str">
        <f t="shared" si="18"/>
        <v>G2633</v>
      </c>
      <c r="AN1177" t="e">
        <f>IF(Table10[[#This Row],[Column3]]="","",MATCH(Table10[[#This Row],[Column3]],AD:AD,0))</f>
        <v>#N/A</v>
      </c>
    </row>
    <row r="1178" spans="37:40" ht="13.5" thickBot="1">
      <c r="AK1178" s="9">
        <v>2633</v>
      </c>
      <c r="AL1178" s="8" t="s">
        <v>6664</v>
      </c>
      <c r="AM1178" t="str">
        <f t="shared" si="18"/>
        <v>G2633</v>
      </c>
      <c r="AN1178" t="e">
        <f>IF(Table10[[#This Row],[Column3]]="","",MATCH(Table10[[#This Row],[Column3]],AD:AD,0))</f>
        <v>#N/A</v>
      </c>
    </row>
    <row r="1179" spans="37:40" ht="13.5" thickBot="1">
      <c r="AK1179" s="9">
        <v>2633</v>
      </c>
      <c r="AL1179" s="8" t="s">
        <v>6664</v>
      </c>
      <c r="AM1179" t="str">
        <f t="shared" si="18"/>
        <v>G2633</v>
      </c>
      <c r="AN1179" t="e">
        <f>IF(Table10[[#This Row],[Column3]]="","",MATCH(Table10[[#This Row],[Column3]],AD:AD,0))</f>
        <v>#N/A</v>
      </c>
    </row>
    <row r="1180" spans="37:40" ht="13.5" thickBot="1">
      <c r="AK1180" s="9">
        <v>2633</v>
      </c>
      <c r="AL1180" s="8" t="s">
        <v>6664</v>
      </c>
      <c r="AM1180" t="str">
        <f t="shared" si="18"/>
        <v>G2633</v>
      </c>
      <c r="AN1180" t="e">
        <f>IF(Table10[[#This Row],[Column3]]="","",MATCH(Table10[[#This Row],[Column3]],AD:AD,0))</f>
        <v>#N/A</v>
      </c>
    </row>
    <row r="1181" spans="37:40" ht="13.5" thickBot="1">
      <c r="AK1181" s="9">
        <v>2633</v>
      </c>
      <c r="AL1181" s="8" t="s">
        <v>6664</v>
      </c>
      <c r="AM1181" t="str">
        <f t="shared" si="18"/>
        <v>G2633</v>
      </c>
      <c r="AN1181" t="e">
        <f>IF(Table10[[#This Row],[Column3]]="","",MATCH(Table10[[#This Row],[Column3]],AD:AD,0))</f>
        <v>#N/A</v>
      </c>
    </row>
    <row r="1182" spans="37:40" ht="13.5" thickBot="1">
      <c r="AK1182" s="9">
        <v>2633</v>
      </c>
      <c r="AL1182" s="8" t="s">
        <v>6664</v>
      </c>
      <c r="AM1182" t="str">
        <f t="shared" si="18"/>
        <v>G2633</v>
      </c>
      <c r="AN1182" t="e">
        <f>IF(Table10[[#This Row],[Column3]]="","",MATCH(Table10[[#This Row],[Column3]],AD:AD,0))</f>
        <v>#N/A</v>
      </c>
    </row>
    <row r="1183" spans="37:40" ht="13.5" thickBot="1">
      <c r="AK1183" s="9">
        <v>2633</v>
      </c>
      <c r="AL1183" s="8" t="s">
        <v>6664</v>
      </c>
      <c r="AM1183" t="str">
        <f t="shared" si="18"/>
        <v>G2633</v>
      </c>
      <c r="AN1183" t="e">
        <f>IF(Table10[[#This Row],[Column3]]="","",MATCH(Table10[[#This Row],[Column3]],AD:AD,0))</f>
        <v>#N/A</v>
      </c>
    </row>
    <row r="1184" spans="37:40" ht="13.5" thickBot="1">
      <c r="AK1184" s="9">
        <v>2633</v>
      </c>
      <c r="AL1184" s="8" t="s">
        <v>6664</v>
      </c>
      <c r="AM1184" t="str">
        <f t="shared" si="18"/>
        <v>G2633</v>
      </c>
      <c r="AN1184" t="e">
        <f>IF(Table10[[#This Row],[Column3]]="","",MATCH(Table10[[#This Row],[Column3]],AD:AD,0))</f>
        <v>#N/A</v>
      </c>
    </row>
    <row r="1185" spans="37:40" ht="13.5" thickBot="1">
      <c r="AK1185" s="9">
        <v>2633</v>
      </c>
      <c r="AL1185" s="8" t="s">
        <v>6664</v>
      </c>
      <c r="AM1185" t="str">
        <f t="shared" si="18"/>
        <v>G2633</v>
      </c>
      <c r="AN1185" t="e">
        <f>IF(Table10[[#This Row],[Column3]]="","",MATCH(Table10[[#This Row],[Column3]],AD:AD,0))</f>
        <v>#N/A</v>
      </c>
    </row>
    <row r="1186" spans="37:40" ht="13.5" thickBot="1">
      <c r="AK1186" s="9">
        <v>2633</v>
      </c>
      <c r="AL1186" s="8" t="s">
        <v>6664</v>
      </c>
      <c r="AM1186" t="str">
        <f t="shared" si="18"/>
        <v>G2633</v>
      </c>
      <c r="AN1186" t="e">
        <f>IF(Table10[[#This Row],[Column3]]="","",MATCH(Table10[[#This Row],[Column3]],AD:AD,0))</f>
        <v>#N/A</v>
      </c>
    </row>
    <row r="1187" spans="37:40" ht="13.5" thickBot="1">
      <c r="AK1187" s="9">
        <v>2633</v>
      </c>
      <c r="AL1187" s="8" t="s">
        <v>6664</v>
      </c>
      <c r="AM1187" t="str">
        <f t="shared" si="18"/>
        <v>G2633</v>
      </c>
      <c r="AN1187" t="e">
        <f>IF(Table10[[#This Row],[Column3]]="","",MATCH(Table10[[#This Row],[Column3]],AD:AD,0))</f>
        <v>#N/A</v>
      </c>
    </row>
    <row r="1188" spans="37:40" ht="13.5" thickBot="1">
      <c r="AK1188" s="9">
        <v>2633</v>
      </c>
      <c r="AL1188" s="8" t="s">
        <v>6664</v>
      </c>
      <c r="AM1188" t="str">
        <f t="shared" si="18"/>
        <v>G2633</v>
      </c>
      <c r="AN1188" t="e">
        <f>IF(Table10[[#This Row],[Column3]]="","",MATCH(Table10[[#This Row],[Column3]],AD:AD,0))</f>
        <v>#N/A</v>
      </c>
    </row>
    <row r="1189" spans="37:40" ht="13.5" thickBot="1">
      <c r="AK1189" s="9">
        <v>2633</v>
      </c>
      <c r="AL1189" s="8" t="s">
        <v>6664</v>
      </c>
      <c r="AM1189" t="str">
        <f t="shared" si="18"/>
        <v>G2633</v>
      </c>
      <c r="AN1189" t="e">
        <f>IF(Table10[[#This Row],[Column3]]="","",MATCH(Table10[[#This Row],[Column3]],AD:AD,0))</f>
        <v>#N/A</v>
      </c>
    </row>
    <row r="1190" spans="37:40" ht="13.5" thickBot="1">
      <c r="AK1190" s="9">
        <v>2633</v>
      </c>
      <c r="AL1190" s="8" t="s">
        <v>6664</v>
      </c>
      <c r="AM1190" t="str">
        <f t="shared" si="18"/>
        <v>G2633</v>
      </c>
      <c r="AN1190" t="e">
        <f>IF(Table10[[#This Row],[Column3]]="","",MATCH(Table10[[#This Row],[Column3]],AD:AD,0))</f>
        <v>#N/A</v>
      </c>
    </row>
    <row r="1191" spans="37:40" ht="13.5" thickBot="1">
      <c r="AK1191" s="9">
        <v>2633</v>
      </c>
      <c r="AL1191" s="8" t="s">
        <v>6664</v>
      </c>
      <c r="AM1191" t="str">
        <f t="shared" si="18"/>
        <v>G2633</v>
      </c>
      <c r="AN1191" t="e">
        <f>IF(Table10[[#This Row],[Column3]]="","",MATCH(Table10[[#This Row],[Column3]],AD:AD,0))</f>
        <v>#N/A</v>
      </c>
    </row>
    <row r="1192" spans="37:40" ht="13.5" thickBot="1">
      <c r="AK1192" s="9">
        <v>2634</v>
      </c>
      <c r="AL1192" s="8" t="s">
        <v>6664</v>
      </c>
      <c r="AM1192" t="str">
        <f t="shared" si="18"/>
        <v>G2634</v>
      </c>
      <c r="AN1192" t="e">
        <f>IF(Table10[[#This Row],[Column3]]="","",MATCH(Table10[[#This Row],[Column3]],AD:AD,0))</f>
        <v>#N/A</v>
      </c>
    </row>
    <row r="1193" spans="37:40" ht="13.5" thickBot="1">
      <c r="AK1193" s="9">
        <v>2634</v>
      </c>
      <c r="AL1193" s="8" t="s">
        <v>6664</v>
      </c>
      <c r="AM1193" t="str">
        <f t="shared" si="18"/>
        <v>G2634</v>
      </c>
      <c r="AN1193" t="e">
        <f>IF(Table10[[#This Row],[Column3]]="","",MATCH(Table10[[#This Row],[Column3]],AD:AD,0))</f>
        <v>#N/A</v>
      </c>
    </row>
    <row r="1194" spans="37:40" ht="13.5" thickBot="1">
      <c r="AK1194" s="9">
        <v>2634</v>
      </c>
      <c r="AL1194" s="8" t="s">
        <v>6664</v>
      </c>
      <c r="AM1194" t="str">
        <f t="shared" si="18"/>
        <v>G2634</v>
      </c>
      <c r="AN1194" t="e">
        <f>IF(Table10[[#This Row],[Column3]]="","",MATCH(Table10[[#This Row],[Column3]],AD:AD,0))</f>
        <v>#N/A</v>
      </c>
    </row>
    <row r="1195" spans="37:40" ht="13.5" thickBot="1">
      <c r="AK1195" s="9">
        <v>2634</v>
      </c>
      <c r="AL1195" s="8" t="s">
        <v>6664</v>
      </c>
      <c r="AM1195" t="str">
        <f t="shared" si="18"/>
        <v>G2634</v>
      </c>
      <c r="AN1195" t="e">
        <f>IF(Table10[[#This Row],[Column3]]="","",MATCH(Table10[[#This Row],[Column3]],AD:AD,0))</f>
        <v>#N/A</v>
      </c>
    </row>
    <row r="1196" spans="37:40" ht="13.5" thickBot="1">
      <c r="AK1196" s="9">
        <v>2634</v>
      </c>
      <c r="AL1196" s="8" t="s">
        <v>6664</v>
      </c>
      <c r="AM1196" t="str">
        <f t="shared" si="18"/>
        <v>G2634</v>
      </c>
      <c r="AN1196" t="e">
        <f>IF(Table10[[#This Row],[Column3]]="","",MATCH(Table10[[#This Row],[Column3]],AD:AD,0))</f>
        <v>#N/A</v>
      </c>
    </row>
    <row r="1197" spans="37:40" ht="13.5" thickBot="1">
      <c r="AK1197" s="9">
        <v>3061</v>
      </c>
      <c r="AL1197" s="8" t="s">
        <v>6664</v>
      </c>
      <c r="AM1197" t="str">
        <f t="shared" si="18"/>
        <v>G3061</v>
      </c>
      <c r="AN1197" t="e">
        <f>IF(Table10[[#This Row],[Column3]]="","",MATCH(Table10[[#This Row],[Column3]],AD:AD,0))</f>
        <v>#N/A</v>
      </c>
    </row>
    <row r="1198" spans="37:40" ht="13.5" thickBot="1">
      <c r="AK1198" s="9">
        <v>3061</v>
      </c>
      <c r="AL1198" s="8" t="s">
        <v>6664</v>
      </c>
      <c r="AM1198" t="str">
        <f t="shared" si="18"/>
        <v>G3061</v>
      </c>
      <c r="AN1198" t="e">
        <f>IF(Table10[[#This Row],[Column3]]="","",MATCH(Table10[[#This Row],[Column3]],AD:AD,0))</f>
        <v>#N/A</v>
      </c>
    </row>
    <row r="1199" spans="37:40" ht="13.5" thickBot="1">
      <c r="AK1199" s="9">
        <v>3061</v>
      </c>
      <c r="AL1199" s="8" t="s">
        <v>6664</v>
      </c>
      <c r="AM1199" t="str">
        <f t="shared" si="18"/>
        <v>G3061</v>
      </c>
      <c r="AN1199" t="e">
        <f>IF(Table10[[#This Row],[Column3]]="","",MATCH(Table10[[#This Row],[Column3]],AD:AD,0))</f>
        <v>#N/A</v>
      </c>
    </row>
    <row r="1200" spans="37:40" ht="13.5" thickBot="1">
      <c r="AK1200" s="9">
        <v>3061</v>
      </c>
      <c r="AL1200" s="8" t="s">
        <v>6664</v>
      </c>
      <c r="AM1200" t="str">
        <f t="shared" si="18"/>
        <v>G3061</v>
      </c>
      <c r="AN1200" t="e">
        <f>IF(Table10[[#This Row],[Column3]]="","",MATCH(Table10[[#This Row],[Column3]],AD:AD,0))</f>
        <v>#N/A</v>
      </c>
    </row>
    <row r="1201" spans="37:40" ht="13.5" thickBot="1">
      <c r="AK1201" s="9">
        <v>3061</v>
      </c>
      <c r="AL1201" s="8" t="s">
        <v>6664</v>
      </c>
      <c r="AM1201" t="str">
        <f t="shared" si="18"/>
        <v>G3061</v>
      </c>
      <c r="AN1201" t="e">
        <f>IF(Table10[[#This Row],[Column3]]="","",MATCH(Table10[[#This Row],[Column3]],AD:AD,0))</f>
        <v>#N/A</v>
      </c>
    </row>
    <row r="1202" spans="37:40" ht="13.5" thickBot="1">
      <c r="AK1202" s="9">
        <v>3061</v>
      </c>
      <c r="AL1202" s="8" t="s">
        <v>6664</v>
      </c>
      <c r="AM1202" t="str">
        <f t="shared" si="18"/>
        <v>G3061</v>
      </c>
      <c r="AN1202" t="e">
        <f>IF(Table10[[#This Row],[Column3]]="","",MATCH(Table10[[#This Row],[Column3]],AD:AD,0))</f>
        <v>#N/A</v>
      </c>
    </row>
    <row r="1203" spans="37:40" ht="13.5" thickBot="1">
      <c r="AK1203" s="9">
        <v>3061</v>
      </c>
      <c r="AL1203" s="8" t="s">
        <v>6664</v>
      </c>
      <c r="AM1203" t="str">
        <f t="shared" si="18"/>
        <v>G3061</v>
      </c>
      <c r="AN1203" t="e">
        <f>IF(Table10[[#This Row],[Column3]]="","",MATCH(Table10[[#This Row],[Column3]],AD:AD,0))</f>
        <v>#N/A</v>
      </c>
    </row>
    <row r="1204" spans="37:40" ht="13.5" thickBot="1">
      <c r="AK1204" s="9">
        <v>3061</v>
      </c>
      <c r="AL1204" s="8" t="s">
        <v>6664</v>
      </c>
      <c r="AM1204" t="str">
        <f t="shared" si="18"/>
        <v>G3061</v>
      </c>
      <c r="AN1204" t="e">
        <f>IF(Table10[[#This Row],[Column3]]="","",MATCH(Table10[[#This Row],[Column3]],AD:AD,0))</f>
        <v>#N/A</v>
      </c>
    </row>
    <row r="1205" spans="37:40" ht="13.5" thickBot="1">
      <c r="AK1205" s="9">
        <v>3061</v>
      </c>
      <c r="AL1205" s="8" t="s">
        <v>6664</v>
      </c>
      <c r="AM1205" t="str">
        <f t="shared" si="18"/>
        <v>G3061</v>
      </c>
      <c r="AN1205" t="e">
        <f>IF(Table10[[#This Row],[Column3]]="","",MATCH(Table10[[#This Row],[Column3]],AD:AD,0))</f>
        <v>#N/A</v>
      </c>
    </row>
    <row r="1206" spans="37:40" ht="13.5" thickBot="1">
      <c r="AK1206" s="9">
        <v>3061</v>
      </c>
      <c r="AL1206" s="8" t="s">
        <v>6664</v>
      </c>
      <c r="AM1206" t="str">
        <f t="shared" si="18"/>
        <v>G3061</v>
      </c>
      <c r="AN1206" t="e">
        <f>IF(Table10[[#This Row],[Column3]]="","",MATCH(Table10[[#This Row],[Column3]],AD:AD,0))</f>
        <v>#N/A</v>
      </c>
    </row>
    <row r="1207" spans="37:40" ht="13.5" thickBot="1">
      <c r="AK1207" s="9">
        <v>3061</v>
      </c>
      <c r="AL1207" s="8" t="s">
        <v>6664</v>
      </c>
      <c r="AM1207" t="str">
        <f t="shared" si="18"/>
        <v>G3061</v>
      </c>
      <c r="AN1207" t="e">
        <f>IF(Table10[[#This Row],[Column3]]="","",MATCH(Table10[[#This Row],[Column3]],AD:AD,0))</f>
        <v>#N/A</v>
      </c>
    </row>
    <row r="1208" spans="37:40" ht="13.5" thickBot="1">
      <c r="AK1208" s="9">
        <v>3061</v>
      </c>
      <c r="AL1208" s="8" t="s">
        <v>6664</v>
      </c>
      <c r="AM1208" t="str">
        <f t="shared" si="18"/>
        <v>G3061</v>
      </c>
      <c r="AN1208" t="e">
        <f>IF(Table10[[#This Row],[Column3]]="","",MATCH(Table10[[#This Row],[Column3]],AD:AD,0))</f>
        <v>#N/A</v>
      </c>
    </row>
    <row r="1209" spans="37:40" ht="13.5" thickBot="1">
      <c r="AK1209" s="9">
        <v>3061</v>
      </c>
      <c r="AL1209" s="8" t="s">
        <v>6664</v>
      </c>
      <c r="AM1209" t="str">
        <f t="shared" si="18"/>
        <v>G3061</v>
      </c>
      <c r="AN1209" t="e">
        <f>IF(Table10[[#This Row],[Column3]]="","",MATCH(Table10[[#This Row],[Column3]],AD:AD,0))</f>
        <v>#N/A</v>
      </c>
    </row>
    <row r="1210" spans="37:40" ht="13.5" thickBot="1">
      <c r="AK1210" s="9">
        <v>3061</v>
      </c>
      <c r="AL1210" s="8" t="s">
        <v>6664</v>
      </c>
      <c r="AM1210" t="str">
        <f t="shared" si="18"/>
        <v>G3061</v>
      </c>
      <c r="AN1210" t="e">
        <f>IF(Table10[[#This Row],[Column3]]="","",MATCH(Table10[[#This Row],[Column3]],AD:AD,0))</f>
        <v>#N/A</v>
      </c>
    </row>
    <row r="1211" spans="37:40" ht="13.5" thickBot="1">
      <c r="AK1211" s="9">
        <v>3061</v>
      </c>
      <c r="AL1211" s="8" t="s">
        <v>6664</v>
      </c>
      <c r="AM1211" t="str">
        <f t="shared" si="18"/>
        <v>G3061</v>
      </c>
      <c r="AN1211" t="e">
        <f>IF(Table10[[#This Row],[Column3]]="","",MATCH(Table10[[#This Row],[Column3]],AD:AD,0))</f>
        <v>#N/A</v>
      </c>
    </row>
    <row r="1212" spans="37:40" ht="13.5" thickBot="1">
      <c r="AK1212" s="9">
        <v>3062</v>
      </c>
      <c r="AL1212" s="8" t="s">
        <v>6664</v>
      </c>
      <c r="AM1212" t="str">
        <f t="shared" si="18"/>
        <v>G3062</v>
      </c>
      <c r="AN1212" t="e">
        <f>IF(Table10[[#This Row],[Column3]]="","",MATCH(Table10[[#This Row],[Column3]],AD:AD,0))</f>
        <v>#N/A</v>
      </c>
    </row>
    <row r="1213" spans="37:40" ht="13.5" thickBot="1">
      <c r="AK1213" s="9">
        <v>3062</v>
      </c>
      <c r="AL1213" s="8" t="s">
        <v>6664</v>
      </c>
      <c r="AM1213" t="str">
        <f t="shared" si="18"/>
        <v>G3062</v>
      </c>
      <c r="AN1213" t="e">
        <f>IF(Table10[[#This Row],[Column3]]="","",MATCH(Table10[[#This Row],[Column3]],AD:AD,0))</f>
        <v>#N/A</v>
      </c>
    </row>
    <row r="1214" spans="37:40" ht="13.5" thickBot="1">
      <c r="AK1214" s="9">
        <v>3062</v>
      </c>
      <c r="AL1214" s="8" t="s">
        <v>6664</v>
      </c>
      <c r="AM1214" t="str">
        <f t="shared" si="18"/>
        <v>G3062</v>
      </c>
      <c r="AN1214" t="e">
        <f>IF(Table10[[#This Row],[Column3]]="","",MATCH(Table10[[#This Row],[Column3]],AD:AD,0))</f>
        <v>#N/A</v>
      </c>
    </row>
    <row r="1215" spans="37:40" ht="13.5" thickBot="1">
      <c r="AK1215" s="9">
        <v>3062</v>
      </c>
      <c r="AL1215" s="8" t="s">
        <v>6664</v>
      </c>
      <c r="AM1215" t="str">
        <f t="shared" si="18"/>
        <v>G3062</v>
      </c>
      <c r="AN1215" t="e">
        <f>IF(Table10[[#This Row],[Column3]]="","",MATCH(Table10[[#This Row],[Column3]],AD:AD,0))</f>
        <v>#N/A</v>
      </c>
    </row>
    <row r="1216" spans="37:40" ht="13.5" thickBot="1">
      <c r="AK1216" s="9">
        <v>3062</v>
      </c>
      <c r="AL1216" s="8" t="s">
        <v>6664</v>
      </c>
      <c r="AM1216" t="str">
        <f t="shared" si="18"/>
        <v>G3062</v>
      </c>
      <c r="AN1216" t="e">
        <f>IF(Table10[[#This Row],[Column3]]="","",MATCH(Table10[[#This Row],[Column3]],AD:AD,0))</f>
        <v>#N/A</v>
      </c>
    </row>
    <row r="1217" spans="37:40" ht="13.5" thickBot="1">
      <c r="AK1217" s="9">
        <v>3062</v>
      </c>
      <c r="AL1217" s="8" t="s">
        <v>6664</v>
      </c>
      <c r="AM1217" t="str">
        <f t="shared" si="18"/>
        <v>G3062</v>
      </c>
      <c r="AN1217" t="e">
        <f>IF(Table10[[#This Row],[Column3]]="","",MATCH(Table10[[#This Row],[Column3]],AD:AD,0))</f>
        <v>#N/A</v>
      </c>
    </row>
    <row r="1218" spans="37:40" ht="13.5" thickBot="1">
      <c r="AK1218" s="9">
        <v>3062</v>
      </c>
      <c r="AL1218" s="8" t="s">
        <v>6664</v>
      </c>
      <c r="AM1218" t="str">
        <f t="shared" ref="AM1218:AM1281" si="19">CONCATENATE(AL1218,AK1218)</f>
        <v>G3062</v>
      </c>
      <c r="AN1218" t="e">
        <f>IF(Table10[[#This Row],[Column3]]="","",MATCH(Table10[[#This Row],[Column3]],AD:AD,0))</f>
        <v>#N/A</v>
      </c>
    </row>
    <row r="1219" spans="37:40" ht="13.5" thickBot="1">
      <c r="AK1219" s="9">
        <v>3062</v>
      </c>
      <c r="AL1219" s="8" t="s">
        <v>6664</v>
      </c>
      <c r="AM1219" t="str">
        <f t="shared" si="19"/>
        <v>G3062</v>
      </c>
      <c r="AN1219" t="e">
        <f>IF(Table10[[#This Row],[Column3]]="","",MATCH(Table10[[#This Row],[Column3]],AD:AD,0))</f>
        <v>#N/A</v>
      </c>
    </row>
    <row r="1220" spans="37:40" ht="13.5" thickBot="1">
      <c r="AK1220" s="9">
        <v>3062</v>
      </c>
      <c r="AL1220" s="8" t="s">
        <v>6664</v>
      </c>
      <c r="AM1220" t="str">
        <f t="shared" si="19"/>
        <v>G3062</v>
      </c>
      <c r="AN1220" t="e">
        <f>IF(Table10[[#This Row],[Column3]]="","",MATCH(Table10[[#This Row],[Column3]],AD:AD,0))</f>
        <v>#N/A</v>
      </c>
    </row>
    <row r="1221" spans="37:40" ht="13.5" thickBot="1">
      <c r="AK1221" s="9">
        <v>3062</v>
      </c>
      <c r="AL1221" s="8" t="s">
        <v>6664</v>
      </c>
      <c r="AM1221" t="str">
        <f t="shared" si="19"/>
        <v>G3062</v>
      </c>
      <c r="AN1221" t="e">
        <f>IF(Table10[[#This Row],[Column3]]="","",MATCH(Table10[[#This Row],[Column3]],AD:AD,0))</f>
        <v>#N/A</v>
      </c>
    </row>
    <row r="1222" spans="37:40" ht="13.5" thickBot="1">
      <c r="AK1222" s="9">
        <v>3062</v>
      </c>
      <c r="AL1222" s="8" t="s">
        <v>6664</v>
      </c>
      <c r="AM1222" t="str">
        <f t="shared" si="19"/>
        <v>G3062</v>
      </c>
      <c r="AN1222" t="e">
        <f>IF(Table10[[#This Row],[Column3]]="","",MATCH(Table10[[#This Row],[Column3]],AD:AD,0))</f>
        <v>#N/A</v>
      </c>
    </row>
    <row r="1223" spans="37:40" ht="13.5" thickBot="1">
      <c r="AK1223" s="9">
        <v>3062</v>
      </c>
      <c r="AL1223" s="8" t="s">
        <v>6664</v>
      </c>
      <c r="AM1223" t="str">
        <f t="shared" si="19"/>
        <v>G3062</v>
      </c>
      <c r="AN1223" t="e">
        <f>IF(Table10[[#This Row],[Column3]]="","",MATCH(Table10[[#This Row],[Column3]],AD:AD,0))</f>
        <v>#N/A</v>
      </c>
    </row>
    <row r="1224" spans="37:40" ht="13.5" thickBot="1">
      <c r="AK1224" s="9">
        <v>3062</v>
      </c>
      <c r="AL1224" s="8" t="s">
        <v>6664</v>
      </c>
      <c r="AM1224" t="str">
        <f t="shared" si="19"/>
        <v>G3062</v>
      </c>
      <c r="AN1224" t="e">
        <f>IF(Table10[[#This Row],[Column3]]="","",MATCH(Table10[[#This Row],[Column3]],AD:AD,0))</f>
        <v>#N/A</v>
      </c>
    </row>
    <row r="1225" spans="37:40" ht="13.5" thickBot="1">
      <c r="AK1225" s="9">
        <v>3062</v>
      </c>
      <c r="AL1225" s="8" t="s">
        <v>6664</v>
      </c>
      <c r="AM1225" t="str">
        <f t="shared" si="19"/>
        <v>G3062</v>
      </c>
      <c r="AN1225" t="e">
        <f>IF(Table10[[#This Row],[Column3]]="","",MATCH(Table10[[#This Row],[Column3]],AD:AD,0))</f>
        <v>#N/A</v>
      </c>
    </row>
    <row r="1226" spans="37:40" ht="13.5" thickBot="1">
      <c r="AK1226" s="9">
        <v>3062</v>
      </c>
      <c r="AL1226" s="8" t="s">
        <v>6664</v>
      </c>
      <c r="AM1226" t="str">
        <f t="shared" si="19"/>
        <v>G3062</v>
      </c>
      <c r="AN1226" t="e">
        <f>IF(Table10[[#This Row],[Column3]]="","",MATCH(Table10[[#This Row],[Column3]],AD:AD,0))</f>
        <v>#N/A</v>
      </c>
    </row>
    <row r="1227" spans="37:40" ht="13.5" thickBot="1">
      <c r="AK1227" s="9">
        <v>3062</v>
      </c>
      <c r="AL1227" s="8" t="s">
        <v>6664</v>
      </c>
      <c r="AM1227" t="str">
        <f t="shared" si="19"/>
        <v>G3062</v>
      </c>
      <c r="AN1227" t="e">
        <f>IF(Table10[[#This Row],[Column3]]="","",MATCH(Table10[[#This Row],[Column3]],AD:AD,0))</f>
        <v>#N/A</v>
      </c>
    </row>
    <row r="1228" spans="37:40" ht="13.5" thickBot="1">
      <c r="AK1228" s="9">
        <v>3063</v>
      </c>
      <c r="AL1228" s="8" t="s">
        <v>6664</v>
      </c>
      <c r="AM1228" t="str">
        <f t="shared" si="19"/>
        <v>G3063</v>
      </c>
      <c r="AN1228" t="e">
        <f>IF(Table10[[#This Row],[Column3]]="","",MATCH(Table10[[#This Row],[Column3]],AD:AD,0))</f>
        <v>#N/A</v>
      </c>
    </row>
    <row r="1229" spans="37:40" ht="13.5" thickBot="1">
      <c r="AK1229" s="9">
        <v>3063</v>
      </c>
      <c r="AL1229" s="8" t="s">
        <v>6664</v>
      </c>
      <c r="AM1229" t="str">
        <f t="shared" si="19"/>
        <v>G3063</v>
      </c>
      <c r="AN1229" t="e">
        <f>IF(Table10[[#This Row],[Column3]]="","",MATCH(Table10[[#This Row],[Column3]],AD:AD,0))</f>
        <v>#N/A</v>
      </c>
    </row>
    <row r="1230" spans="37:40" ht="13.5" thickBot="1">
      <c r="AK1230" s="9">
        <v>3063</v>
      </c>
      <c r="AL1230" s="8" t="s">
        <v>6664</v>
      </c>
      <c r="AM1230" t="str">
        <f t="shared" si="19"/>
        <v>G3063</v>
      </c>
      <c r="AN1230" t="e">
        <f>IF(Table10[[#This Row],[Column3]]="","",MATCH(Table10[[#This Row],[Column3]],AD:AD,0))</f>
        <v>#N/A</v>
      </c>
    </row>
    <row r="1231" spans="37:40" ht="13.5" thickBot="1">
      <c r="AK1231" s="9">
        <v>3063</v>
      </c>
      <c r="AL1231" s="8" t="s">
        <v>6664</v>
      </c>
      <c r="AM1231" t="str">
        <f t="shared" si="19"/>
        <v>G3063</v>
      </c>
      <c r="AN1231" t="e">
        <f>IF(Table10[[#This Row],[Column3]]="","",MATCH(Table10[[#This Row],[Column3]],AD:AD,0))</f>
        <v>#N/A</v>
      </c>
    </row>
    <row r="1232" spans="37:40" ht="13.5" thickBot="1">
      <c r="AK1232" s="9">
        <v>3063</v>
      </c>
      <c r="AL1232" s="8" t="s">
        <v>6664</v>
      </c>
      <c r="AM1232" t="str">
        <f t="shared" si="19"/>
        <v>G3063</v>
      </c>
      <c r="AN1232" t="e">
        <f>IF(Table10[[#This Row],[Column3]]="","",MATCH(Table10[[#This Row],[Column3]],AD:AD,0))</f>
        <v>#N/A</v>
      </c>
    </row>
    <row r="1233" spans="37:40" ht="13.5" thickBot="1">
      <c r="AK1233" s="9">
        <v>3063</v>
      </c>
      <c r="AL1233" s="8" t="s">
        <v>6664</v>
      </c>
      <c r="AM1233" t="str">
        <f t="shared" si="19"/>
        <v>G3063</v>
      </c>
      <c r="AN1233" t="e">
        <f>IF(Table10[[#This Row],[Column3]]="","",MATCH(Table10[[#This Row],[Column3]],AD:AD,0))</f>
        <v>#N/A</v>
      </c>
    </row>
    <row r="1234" spans="37:40" ht="13.5" thickBot="1">
      <c r="AK1234" s="9">
        <v>3063</v>
      </c>
      <c r="AL1234" s="8" t="s">
        <v>6664</v>
      </c>
      <c r="AM1234" t="str">
        <f t="shared" si="19"/>
        <v>G3063</v>
      </c>
      <c r="AN1234" t="e">
        <f>IF(Table10[[#This Row],[Column3]]="","",MATCH(Table10[[#This Row],[Column3]],AD:AD,0))</f>
        <v>#N/A</v>
      </c>
    </row>
    <row r="1235" spans="37:40" ht="13.5" thickBot="1">
      <c r="AK1235" s="9">
        <v>3063</v>
      </c>
      <c r="AL1235" s="8" t="s">
        <v>6664</v>
      </c>
      <c r="AM1235" t="str">
        <f t="shared" si="19"/>
        <v>G3063</v>
      </c>
      <c r="AN1235" t="e">
        <f>IF(Table10[[#This Row],[Column3]]="","",MATCH(Table10[[#This Row],[Column3]],AD:AD,0))</f>
        <v>#N/A</v>
      </c>
    </row>
    <row r="1236" spans="37:40" ht="13.5" thickBot="1">
      <c r="AK1236" s="9">
        <v>3063</v>
      </c>
      <c r="AL1236" s="8" t="s">
        <v>6664</v>
      </c>
      <c r="AM1236" t="str">
        <f t="shared" si="19"/>
        <v>G3063</v>
      </c>
      <c r="AN1236" t="e">
        <f>IF(Table10[[#This Row],[Column3]]="","",MATCH(Table10[[#This Row],[Column3]],AD:AD,0))</f>
        <v>#N/A</v>
      </c>
    </row>
    <row r="1237" spans="37:40" ht="13.5" thickBot="1">
      <c r="AK1237" s="9">
        <v>3063</v>
      </c>
      <c r="AL1237" s="8" t="s">
        <v>6664</v>
      </c>
      <c r="AM1237" t="str">
        <f t="shared" si="19"/>
        <v>G3063</v>
      </c>
      <c r="AN1237" t="e">
        <f>IF(Table10[[#This Row],[Column3]]="","",MATCH(Table10[[#This Row],[Column3]],AD:AD,0))</f>
        <v>#N/A</v>
      </c>
    </row>
    <row r="1238" spans="37:40" ht="13.5" thickBot="1">
      <c r="AK1238" s="9">
        <v>3063</v>
      </c>
      <c r="AL1238" s="8" t="s">
        <v>6664</v>
      </c>
      <c r="AM1238" t="str">
        <f t="shared" si="19"/>
        <v>G3063</v>
      </c>
      <c r="AN1238" t="e">
        <f>IF(Table10[[#This Row],[Column3]]="","",MATCH(Table10[[#This Row],[Column3]],AD:AD,0))</f>
        <v>#N/A</v>
      </c>
    </row>
    <row r="1239" spans="37:40" ht="13.5" thickBot="1">
      <c r="AK1239" s="9">
        <v>3063</v>
      </c>
      <c r="AL1239" s="8" t="s">
        <v>6664</v>
      </c>
      <c r="AM1239" t="str">
        <f t="shared" si="19"/>
        <v>G3063</v>
      </c>
      <c r="AN1239" t="e">
        <f>IF(Table10[[#This Row],[Column3]]="","",MATCH(Table10[[#This Row],[Column3]],AD:AD,0))</f>
        <v>#N/A</v>
      </c>
    </row>
    <row r="1240" spans="37:40" ht="13.5" thickBot="1">
      <c r="AK1240" s="9">
        <v>3063</v>
      </c>
      <c r="AL1240" s="8" t="s">
        <v>6664</v>
      </c>
      <c r="AM1240" t="str">
        <f t="shared" si="19"/>
        <v>G3063</v>
      </c>
      <c r="AN1240" t="e">
        <f>IF(Table10[[#This Row],[Column3]]="","",MATCH(Table10[[#This Row],[Column3]],AD:AD,0))</f>
        <v>#N/A</v>
      </c>
    </row>
    <row r="1241" spans="37:40" ht="13.5" thickBot="1">
      <c r="AK1241" s="9">
        <v>3063</v>
      </c>
      <c r="AL1241" s="8" t="s">
        <v>6664</v>
      </c>
      <c r="AM1241" t="str">
        <f t="shared" si="19"/>
        <v>G3063</v>
      </c>
      <c r="AN1241" t="e">
        <f>IF(Table10[[#This Row],[Column3]]="","",MATCH(Table10[[#This Row],[Column3]],AD:AD,0))</f>
        <v>#N/A</v>
      </c>
    </row>
    <row r="1242" spans="37:40" ht="13.5" thickBot="1">
      <c r="AK1242" s="9">
        <v>3063</v>
      </c>
      <c r="AL1242" s="8" t="s">
        <v>6664</v>
      </c>
      <c r="AM1242" t="str">
        <f t="shared" si="19"/>
        <v>G3063</v>
      </c>
      <c r="AN1242" t="e">
        <f>IF(Table10[[#This Row],[Column3]]="","",MATCH(Table10[[#This Row],[Column3]],AD:AD,0))</f>
        <v>#N/A</v>
      </c>
    </row>
    <row r="1243" spans="37:40" ht="13.5" thickBot="1">
      <c r="AK1243" s="9">
        <v>3063</v>
      </c>
      <c r="AL1243" s="8" t="s">
        <v>6664</v>
      </c>
      <c r="AM1243" t="str">
        <f t="shared" si="19"/>
        <v>G3063</v>
      </c>
      <c r="AN1243" t="e">
        <f>IF(Table10[[#This Row],[Column3]]="","",MATCH(Table10[[#This Row],[Column3]],AD:AD,0))</f>
        <v>#N/A</v>
      </c>
    </row>
    <row r="1244" spans="37:40" ht="13.5" thickBot="1">
      <c r="AK1244" s="9">
        <v>3064</v>
      </c>
      <c r="AL1244" s="8" t="s">
        <v>6664</v>
      </c>
      <c r="AM1244" t="str">
        <f t="shared" si="19"/>
        <v>G3064</v>
      </c>
      <c r="AN1244" t="e">
        <f>IF(Table10[[#This Row],[Column3]]="","",MATCH(Table10[[#This Row],[Column3]],AD:AD,0))</f>
        <v>#N/A</v>
      </c>
    </row>
    <row r="1245" spans="37:40" ht="13.5" thickBot="1">
      <c r="AK1245" s="9">
        <v>3064</v>
      </c>
      <c r="AL1245" s="8" t="s">
        <v>6664</v>
      </c>
      <c r="AM1245" t="str">
        <f t="shared" si="19"/>
        <v>G3064</v>
      </c>
      <c r="AN1245" t="e">
        <f>IF(Table10[[#This Row],[Column3]]="","",MATCH(Table10[[#This Row],[Column3]],AD:AD,0))</f>
        <v>#N/A</v>
      </c>
    </row>
    <row r="1246" spans="37:40" ht="13.5" thickBot="1">
      <c r="AK1246" s="9">
        <v>3064</v>
      </c>
      <c r="AL1246" s="8" t="s">
        <v>6664</v>
      </c>
      <c r="AM1246" t="str">
        <f t="shared" si="19"/>
        <v>G3064</v>
      </c>
      <c r="AN1246" t="e">
        <f>IF(Table10[[#This Row],[Column3]]="","",MATCH(Table10[[#This Row],[Column3]],AD:AD,0))</f>
        <v>#N/A</v>
      </c>
    </row>
    <row r="1247" spans="37:40" ht="13.5" thickBot="1">
      <c r="AK1247" s="9">
        <v>3064</v>
      </c>
      <c r="AL1247" s="8" t="s">
        <v>6664</v>
      </c>
      <c r="AM1247" t="str">
        <f t="shared" si="19"/>
        <v>G3064</v>
      </c>
      <c r="AN1247" t="e">
        <f>IF(Table10[[#This Row],[Column3]]="","",MATCH(Table10[[#This Row],[Column3]],AD:AD,0))</f>
        <v>#N/A</v>
      </c>
    </row>
    <row r="1248" spans="37:40" ht="13.5" thickBot="1">
      <c r="AK1248" s="9">
        <v>3064</v>
      </c>
      <c r="AL1248" s="8" t="s">
        <v>6664</v>
      </c>
      <c r="AM1248" t="str">
        <f t="shared" si="19"/>
        <v>G3064</v>
      </c>
      <c r="AN1248" t="e">
        <f>IF(Table10[[#This Row],[Column3]]="","",MATCH(Table10[[#This Row],[Column3]],AD:AD,0))</f>
        <v>#N/A</v>
      </c>
    </row>
    <row r="1249" spans="37:40" ht="13.5" thickBot="1">
      <c r="AK1249" s="9">
        <v>3064</v>
      </c>
      <c r="AL1249" s="8" t="s">
        <v>6664</v>
      </c>
      <c r="AM1249" t="str">
        <f t="shared" si="19"/>
        <v>G3064</v>
      </c>
      <c r="AN1249" t="e">
        <f>IF(Table10[[#This Row],[Column3]]="","",MATCH(Table10[[#This Row],[Column3]],AD:AD,0))</f>
        <v>#N/A</v>
      </c>
    </row>
    <row r="1250" spans="37:40" ht="13.5" thickBot="1">
      <c r="AK1250" s="9">
        <v>3064</v>
      </c>
      <c r="AL1250" s="8" t="s">
        <v>6664</v>
      </c>
      <c r="AM1250" t="str">
        <f t="shared" si="19"/>
        <v>G3064</v>
      </c>
      <c r="AN1250" t="e">
        <f>IF(Table10[[#This Row],[Column3]]="","",MATCH(Table10[[#This Row],[Column3]],AD:AD,0))</f>
        <v>#N/A</v>
      </c>
    </row>
    <row r="1251" spans="37:40" ht="13.5" thickBot="1">
      <c r="AK1251" s="9">
        <v>3064</v>
      </c>
      <c r="AL1251" s="8" t="s">
        <v>6664</v>
      </c>
      <c r="AM1251" t="str">
        <f t="shared" si="19"/>
        <v>G3064</v>
      </c>
      <c r="AN1251" t="e">
        <f>IF(Table10[[#This Row],[Column3]]="","",MATCH(Table10[[#This Row],[Column3]],AD:AD,0))</f>
        <v>#N/A</v>
      </c>
    </row>
    <row r="1252" spans="37:40" ht="13.5" thickBot="1">
      <c r="AK1252" s="9">
        <v>3064</v>
      </c>
      <c r="AL1252" s="8" t="s">
        <v>6664</v>
      </c>
      <c r="AM1252" t="str">
        <f t="shared" si="19"/>
        <v>G3064</v>
      </c>
      <c r="AN1252" t="e">
        <f>IF(Table10[[#This Row],[Column3]]="","",MATCH(Table10[[#This Row],[Column3]],AD:AD,0))</f>
        <v>#N/A</v>
      </c>
    </row>
    <row r="1253" spans="37:40" ht="13.5" thickBot="1">
      <c r="AK1253" s="9">
        <v>3064</v>
      </c>
      <c r="AL1253" s="8" t="s">
        <v>6664</v>
      </c>
      <c r="AM1253" t="str">
        <f t="shared" si="19"/>
        <v>G3064</v>
      </c>
      <c r="AN1253" t="e">
        <f>IF(Table10[[#This Row],[Column3]]="","",MATCH(Table10[[#This Row],[Column3]],AD:AD,0))</f>
        <v>#N/A</v>
      </c>
    </row>
    <row r="1254" spans="37:40" ht="13.5" thickBot="1">
      <c r="AK1254" s="9">
        <v>3064</v>
      </c>
      <c r="AL1254" s="8" t="s">
        <v>6664</v>
      </c>
      <c r="AM1254" t="str">
        <f t="shared" si="19"/>
        <v>G3064</v>
      </c>
      <c r="AN1254" t="e">
        <f>IF(Table10[[#This Row],[Column3]]="","",MATCH(Table10[[#This Row],[Column3]],AD:AD,0))</f>
        <v>#N/A</v>
      </c>
    </row>
    <row r="1255" spans="37:40" ht="13.5" thickBot="1">
      <c r="AK1255" s="9">
        <v>3064</v>
      </c>
      <c r="AL1255" s="8" t="s">
        <v>6664</v>
      </c>
      <c r="AM1255" t="str">
        <f t="shared" si="19"/>
        <v>G3064</v>
      </c>
      <c r="AN1255" t="e">
        <f>IF(Table10[[#This Row],[Column3]]="","",MATCH(Table10[[#This Row],[Column3]],AD:AD,0))</f>
        <v>#N/A</v>
      </c>
    </row>
    <row r="1256" spans="37:40" ht="13.5" thickBot="1">
      <c r="AK1256" s="9">
        <v>3064</v>
      </c>
      <c r="AL1256" s="8" t="s">
        <v>6664</v>
      </c>
      <c r="AM1256" t="str">
        <f t="shared" si="19"/>
        <v>G3064</v>
      </c>
      <c r="AN1256" t="e">
        <f>IF(Table10[[#This Row],[Column3]]="","",MATCH(Table10[[#This Row],[Column3]],AD:AD,0))</f>
        <v>#N/A</v>
      </c>
    </row>
    <row r="1257" spans="37:40" ht="13.5" thickBot="1">
      <c r="AK1257" s="9">
        <v>3064</v>
      </c>
      <c r="AL1257" s="8" t="s">
        <v>6664</v>
      </c>
      <c r="AM1257" t="str">
        <f t="shared" si="19"/>
        <v>G3064</v>
      </c>
      <c r="AN1257" t="e">
        <f>IF(Table10[[#This Row],[Column3]]="","",MATCH(Table10[[#This Row],[Column3]],AD:AD,0))</f>
        <v>#N/A</v>
      </c>
    </row>
    <row r="1258" spans="37:40" ht="13.5" thickBot="1">
      <c r="AK1258" s="9">
        <v>3064</v>
      </c>
      <c r="AL1258" s="8" t="s">
        <v>6664</v>
      </c>
      <c r="AM1258" t="str">
        <f t="shared" si="19"/>
        <v>G3064</v>
      </c>
      <c r="AN1258" t="e">
        <f>IF(Table10[[#This Row],[Column3]]="","",MATCH(Table10[[#This Row],[Column3]],AD:AD,0))</f>
        <v>#N/A</v>
      </c>
    </row>
    <row r="1259" spans="37:40" ht="13.5" thickBot="1">
      <c r="AK1259" s="9">
        <v>3064</v>
      </c>
      <c r="AL1259" s="8" t="s">
        <v>6664</v>
      </c>
      <c r="AM1259" t="str">
        <f t="shared" si="19"/>
        <v>G3064</v>
      </c>
      <c r="AN1259" t="e">
        <f>IF(Table10[[#This Row],[Column3]]="","",MATCH(Table10[[#This Row],[Column3]],AD:AD,0))</f>
        <v>#N/A</v>
      </c>
    </row>
    <row r="1260" spans="37:40" ht="13.5" thickBot="1">
      <c r="AK1260" s="9">
        <v>3065</v>
      </c>
      <c r="AL1260" s="8" t="s">
        <v>6664</v>
      </c>
      <c r="AM1260" t="str">
        <f t="shared" si="19"/>
        <v>G3065</v>
      </c>
      <c r="AN1260" t="e">
        <f>IF(Table10[[#This Row],[Column3]]="","",MATCH(Table10[[#This Row],[Column3]],AD:AD,0))</f>
        <v>#N/A</v>
      </c>
    </row>
    <row r="1261" spans="37:40" ht="13.5" thickBot="1">
      <c r="AK1261" s="9">
        <v>3065</v>
      </c>
      <c r="AL1261" s="8" t="s">
        <v>6664</v>
      </c>
      <c r="AM1261" t="str">
        <f t="shared" si="19"/>
        <v>G3065</v>
      </c>
      <c r="AN1261" t="e">
        <f>IF(Table10[[#This Row],[Column3]]="","",MATCH(Table10[[#This Row],[Column3]],AD:AD,0))</f>
        <v>#N/A</v>
      </c>
    </row>
    <row r="1262" spans="37:40" ht="13.5" thickBot="1">
      <c r="AK1262" s="9">
        <v>3065</v>
      </c>
      <c r="AL1262" s="8" t="s">
        <v>6664</v>
      </c>
      <c r="AM1262" t="str">
        <f t="shared" si="19"/>
        <v>G3065</v>
      </c>
      <c r="AN1262" t="e">
        <f>IF(Table10[[#This Row],[Column3]]="","",MATCH(Table10[[#This Row],[Column3]],AD:AD,0))</f>
        <v>#N/A</v>
      </c>
    </row>
    <row r="1263" spans="37:40" ht="13.5" thickBot="1">
      <c r="AK1263" s="9">
        <v>3065</v>
      </c>
      <c r="AL1263" s="8" t="s">
        <v>6664</v>
      </c>
      <c r="AM1263" t="str">
        <f t="shared" si="19"/>
        <v>G3065</v>
      </c>
      <c r="AN1263" t="e">
        <f>IF(Table10[[#This Row],[Column3]]="","",MATCH(Table10[[#This Row],[Column3]],AD:AD,0))</f>
        <v>#N/A</v>
      </c>
    </row>
    <row r="1264" spans="37:40" ht="13.5" thickBot="1">
      <c r="AK1264" s="9">
        <v>3065</v>
      </c>
      <c r="AL1264" s="8" t="s">
        <v>6664</v>
      </c>
      <c r="AM1264" t="str">
        <f t="shared" si="19"/>
        <v>G3065</v>
      </c>
      <c r="AN1264" t="e">
        <f>IF(Table10[[#This Row],[Column3]]="","",MATCH(Table10[[#This Row],[Column3]],AD:AD,0))</f>
        <v>#N/A</v>
      </c>
    </row>
    <row r="1265" spans="37:40" ht="13.5" thickBot="1">
      <c r="AK1265" s="9">
        <v>3065</v>
      </c>
      <c r="AL1265" s="8" t="s">
        <v>6664</v>
      </c>
      <c r="AM1265" t="str">
        <f t="shared" si="19"/>
        <v>G3065</v>
      </c>
      <c r="AN1265" t="e">
        <f>IF(Table10[[#This Row],[Column3]]="","",MATCH(Table10[[#This Row],[Column3]],AD:AD,0))</f>
        <v>#N/A</v>
      </c>
    </row>
    <row r="1266" spans="37:40" ht="13.5" thickBot="1">
      <c r="AK1266" s="9">
        <v>3065</v>
      </c>
      <c r="AL1266" s="8" t="s">
        <v>6664</v>
      </c>
      <c r="AM1266" t="str">
        <f t="shared" si="19"/>
        <v>G3065</v>
      </c>
      <c r="AN1266" t="e">
        <f>IF(Table10[[#This Row],[Column3]]="","",MATCH(Table10[[#This Row],[Column3]],AD:AD,0))</f>
        <v>#N/A</v>
      </c>
    </row>
    <row r="1267" spans="37:40" ht="13.5" thickBot="1">
      <c r="AK1267" s="9">
        <v>3065</v>
      </c>
      <c r="AL1267" s="8" t="s">
        <v>6664</v>
      </c>
      <c r="AM1267" t="str">
        <f t="shared" si="19"/>
        <v>G3065</v>
      </c>
      <c r="AN1267" t="e">
        <f>IF(Table10[[#This Row],[Column3]]="","",MATCH(Table10[[#This Row],[Column3]],AD:AD,0))</f>
        <v>#N/A</v>
      </c>
    </row>
    <row r="1268" spans="37:40" ht="13.5" thickBot="1">
      <c r="AK1268" s="9">
        <v>3065</v>
      </c>
      <c r="AL1268" s="8" t="s">
        <v>6664</v>
      </c>
      <c r="AM1268" t="str">
        <f t="shared" si="19"/>
        <v>G3065</v>
      </c>
      <c r="AN1268" t="e">
        <f>IF(Table10[[#This Row],[Column3]]="","",MATCH(Table10[[#This Row],[Column3]],AD:AD,0))</f>
        <v>#N/A</v>
      </c>
    </row>
    <row r="1269" spans="37:40" ht="13.5" thickBot="1">
      <c r="AK1269" s="9">
        <v>3065</v>
      </c>
      <c r="AL1269" s="8" t="s">
        <v>6664</v>
      </c>
      <c r="AM1269" t="str">
        <f t="shared" si="19"/>
        <v>G3065</v>
      </c>
      <c r="AN1269" t="e">
        <f>IF(Table10[[#This Row],[Column3]]="","",MATCH(Table10[[#This Row],[Column3]],AD:AD,0))</f>
        <v>#N/A</v>
      </c>
    </row>
    <row r="1270" spans="37:40" ht="13.5" thickBot="1">
      <c r="AK1270" s="9">
        <v>3065</v>
      </c>
      <c r="AL1270" s="8" t="s">
        <v>6664</v>
      </c>
      <c r="AM1270" t="str">
        <f t="shared" si="19"/>
        <v>G3065</v>
      </c>
      <c r="AN1270" t="e">
        <f>IF(Table10[[#This Row],[Column3]]="","",MATCH(Table10[[#This Row],[Column3]],AD:AD,0))</f>
        <v>#N/A</v>
      </c>
    </row>
    <row r="1271" spans="37:40" ht="13.5" thickBot="1">
      <c r="AK1271" s="9">
        <v>3065</v>
      </c>
      <c r="AL1271" s="8" t="s">
        <v>6664</v>
      </c>
      <c r="AM1271" t="str">
        <f t="shared" si="19"/>
        <v>G3065</v>
      </c>
      <c r="AN1271" t="e">
        <f>IF(Table10[[#This Row],[Column3]]="","",MATCH(Table10[[#This Row],[Column3]],AD:AD,0))</f>
        <v>#N/A</v>
      </c>
    </row>
    <row r="1272" spans="37:40" ht="13.5" thickBot="1">
      <c r="AK1272" s="9">
        <v>3065</v>
      </c>
      <c r="AL1272" s="8" t="s">
        <v>6664</v>
      </c>
      <c r="AM1272" t="str">
        <f t="shared" si="19"/>
        <v>G3065</v>
      </c>
      <c r="AN1272" t="e">
        <f>IF(Table10[[#This Row],[Column3]]="","",MATCH(Table10[[#This Row],[Column3]],AD:AD,0))</f>
        <v>#N/A</v>
      </c>
    </row>
    <row r="1273" spans="37:40" ht="13.5" thickBot="1">
      <c r="AK1273" s="9">
        <v>3065</v>
      </c>
      <c r="AL1273" s="8" t="s">
        <v>6664</v>
      </c>
      <c r="AM1273" t="str">
        <f t="shared" si="19"/>
        <v>G3065</v>
      </c>
      <c r="AN1273" t="e">
        <f>IF(Table10[[#This Row],[Column3]]="","",MATCH(Table10[[#This Row],[Column3]],AD:AD,0))</f>
        <v>#N/A</v>
      </c>
    </row>
    <row r="1274" spans="37:40" ht="13.5" thickBot="1">
      <c r="AK1274" s="9">
        <v>3065</v>
      </c>
      <c r="AL1274" s="8" t="s">
        <v>6664</v>
      </c>
      <c r="AM1274" t="str">
        <f t="shared" si="19"/>
        <v>G3065</v>
      </c>
      <c r="AN1274" t="e">
        <f>IF(Table10[[#This Row],[Column3]]="","",MATCH(Table10[[#This Row],[Column3]],AD:AD,0))</f>
        <v>#N/A</v>
      </c>
    </row>
    <row r="1275" spans="37:40" ht="13.5" thickBot="1">
      <c r="AK1275" s="9">
        <v>3065</v>
      </c>
      <c r="AL1275" s="8" t="s">
        <v>6664</v>
      </c>
      <c r="AM1275" t="str">
        <f t="shared" si="19"/>
        <v>G3065</v>
      </c>
      <c r="AN1275" t="e">
        <f>IF(Table10[[#This Row],[Column3]]="","",MATCH(Table10[[#This Row],[Column3]],AD:AD,0))</f>
        <v>#N/A</v>
      </c>
    </row>
    <row r="1276" spans="37:40" ht="13.5" thickBot="1">
      <c r="AK1276" s="9">
        <v>3065</v>
      </c>
      <c r="AL1276" s="8" t="s">
        <v>6664</v>
      </c>
      <c r="AM1276" t="str">
        <f t="shared" si="19"/>
        <v>G3065</v>
      </c>
      <c r="AN1276" t="e">
        <f>IF(Table10[[#This Row],[Column3]]="","",MATCH(Table10[[#This Row],[Column3]],AD:AD,0))</f>
        <v>#N/A</v>
      </c>
    </row>
    <row r="1277" spans="37:40" ht="13.5" thickBot="1">
      <c r="AK1277" s="9">
        <v>3066</v>
      </c>
      <c r="AL1277" s="8" t="s">
        <v>6664</v>
      </c>
      <c r="AM1277" t="str">
        <f t="shared" si="19"/>
        <v>G3066</v>
      </c>
      <c r="AN1277" t="e">
        <f>IF(Table10[[#This Row],[Column3]]="","",MATCH(Table10[[#This Row],[Column3]],AD:AD,0))</f>
        <v>#N/A</v>
      </c>
    </row>
    <row r="1278" spans="37:40" ht="13.5" thickBot="1">
      <c r="AK1278" s="9">
        <v>3066</v>
      </c>
      <c r="AL1278" s="8" t="s">
        <v>6664</v>
      </c>
      <c r="AM1278" t="str">
        <f t="shared" si="19"/>
        <v>G3066</v>
      </c>
      <c r="AN1278" t="e">
        <f>IF(Table10[[#This Row],[Column3]]="","",MATCH(Table10[[#This Row],[Column3]],AD:AD,0))</f>
        <v>#N/A</v>
      </c>
    </row>
    <row r="1279" spans="37:40" ht="13.5" thickBot="1">
      <c r="AK1279" s="9">
        <v>3066</v>
      </c>
      <c r="AL1279" s="8" t="s">
        <v>6664</v>
      </c>
      <c r="AM1279" t="str">
        <f t="shared" si="19"/>
        <v>G3066</v>
      </c>
      <c r="AN1279" t="e">
        <f>IF(Table10[[#This Row],[Column3]]="","",MATCH(Table10[[#This Row],[Column3]],AD:AD,0))</f>
        <v>#N/A</v>
      </c>
    </row>
    <row r="1280" spans="37:40" ht="13.5" thickBot="1">
      <c r="AK1280" s="9">
        <v>3066</v>
      </c>
      <c r="AL1280" s="8" t="s">
        <v>6664</v>
      </c>
      <c r="AM1280" t="str">
        <f t="shared" si="19"/>
        <v>G3066</v>
      </c>
      <c r="AN1280" t="e">
        <f>IF(Table10[[#This Row],[Column3]]="","",MATCH(Table10[[#This Row],[Column3]],AD:AD,0))</f>
        <v>#N/A</v>
      </c>
    </row>
    <row r="1281" spans="37:40" ht="13.5" thickBot="1">
      <c r="AK1281" s="9">
        <v>3066</v>
      </c>
      <c r="AL1281" s="8" t="s">
        <v>6664</v>
      </c>
      <c r="AM1281" t="str">
        <f t="shared" si="19"/>
        <v>G3066</v>
      </c>
      <c r="AN1281" t="e">
        <f>IF(Table10[[#This Row],[Column3]]="","",MATCH(Table10[[#This Row],[Column3]],AD:AD,0))</f>
        <v>#N/A</v>
      </c>
    </row>
    <row r="1282" spans="37:40" ht="13.5" thickBot="1">
      <c r="AK1282" s="9">
        <v>3066</v>
      </c>
      <c r="AL1282" s="8" t="s">
        <v>6664</v>
      </c>
      <c r="AM1282" t="str">
        <f t="shared" ref="AM1282:AM1345" si="20">CONCATENATE(AL1282,AK1282)</f>
        <v>G3066</v>
      </c>
      <c r="AN1282" t="e">
        <f>IF(Table10[[#This Row],[Column3]]="","",MATCH(Table10[[#This Row],[Column3]],AD:AD,0))</f>
        <v>#N/A</v>
      </c>
    </row>
    <row r="1283" spans="37:40" ht="13.5" thickBot="1">
      <c r="AK1283" s="9">
        <v>3066</v>
      </c>
      <c r="AL1283" s="8" t="s">
        <v>6664</v>
      </c>
      <c r="AM1283" t="str">
        <f t="shared" si="20"/>
        <v>G3066</v>
      </c>
      <c r="AN1283" t="e">
        <f>IF(Table10[[#This Row],[Column3]]="","",MATCH(Table10[[#This Row],[Column3]],AD:AD,0))</f>
        <v>#N/A</v>
      </c>
    </row>
    <row r="1284" spans="37:40" ht="13.5" thickBot="1">
      <c r="AK1284" s="9">
        <v>3066</v>
      </c>
      <c r="AL1284" s="8" t="s">
        <v>6664</v>
      </c>
      <c r="AM1284" t="str">
        <f t="shared" si="20"/>
        <v>G3066</v>
      </c>
      <c r="AN1284" t="e">
        <f>IF(Table10[[#This Row],[Column3]]="","",MATCH(Table10[[#This Row],[Column3]],AD:AD,0))</f>
        <v>#N/A</v>
      </c>
    </row>
    <row r="1285" spans="37:40" ht="13.5" thickBot="1">
      <c r="AK1285" s="9">
        <v>3066</v>
      </c>
      <c r="AL1285" s="8" t="s">
        <v>6664</v>
      </c>
      <c r="AM1285" t="str">
        <f t="shared" si="20"/>
        <v>G3066</v>
      </c>
      <c r="AN1285" t="e">
        <f>IF(Table10[[#This Row],[Column3]]="","",MATCH(Table10[[#This Row],[Column3]],AD:AD,0))</f>
        <v>#N/A</v>
      </c>
    </row>
    <row r="1286" spans="37:40" ht="13.5" thickBot="1">
      <c r="AK1286" s="9">
        <v>3066</v>
      </c>
      <c r="AL1286" s="8" t="s">
        <v>6664</v>
      </c>
      <c r="AM1286" t="str">
        <f t="shared" si="20"/>
        <v>G3066</v>
      </c>
      <c r="AN1286" t="e">
        <f>IF(Table10[[#This Row],[Column3]]="","",MATCH(Table10[[#This Row],[Column3]],AD:AD,0))</f>
        <v>#N/A</v>
      </c>
    </row>
    <row r="1287" spans="37:40" ht="13.5" thickBot="1">
      <c r="AK1287" s="9">
        <v>3066</v>
      </c>
      <c r="AL1287" s="8" t="s">
        <v>6664</v>
      </c>
      <c r="AM1287" t="str">
        <f t="shared" si="20"/>
        <v>G3066</v>
      </c>
      <c r="AN1287" t="e">
        <f>IF(Table10[[#This Row],[Column3]]="","",MATCH(Table10[[#This Row],[Column3]],AD:AD,0))</f>
        <v>#N/A</v>
      </c>
    </row>
    <row r="1288" spans="37:40" ht="13.5" thickBot="1">
      <c r="AK1288" s="9">
        <v>3066</v>
      </c>
      <c r="AL1288" s="8" t="s">
        <v>6664</v>
      </c>
      <c r="AM1288" t="str">
        <f t="shared" si="20"/>
        <v>G3066</v>
      </c>
      <c r="AN1288" t="e">
        <f>IF(Table10[[#This Row],[Column3]]="","",MATCH(Table10[[#This Row],[Column3]],AD:AD,0))</f>
        <v>#N/A</v>
      </c>
    </row>
    <row r="1289" spans="37:40" ht="13.5" thickBot="1">
      <c r="AK1289" s="9">
        <v>3066</v>
      </c>
      <c r="AL1289" s="8" t="s">
        <v>6664</v>
      </c>
      <c r="AM1289" t="str">
        <f t="shared" si="20"/>
        <v>G3066</v>
      </c>
      <c r="AN1289" t="e">
        <f>IF(Table10[[#This Row],[Column3]]="","",MATCH(Table10[[#This Row],[Column3]],AD:AD,0))</f>
        <v>#N/A</v>
      </c>
    </row>
    <row r="1290" spans="37:40" ht="13.5" thickBot="1">
      <c r="AK1290" s="9">
        <v>3066</v>
      </c>
      <c r="AL1290" s="8" t="s">
        <v>6664</v>
      </c>
      <c r="AM1290" t="str">
        <f t="shared" si="20"/>
        <v>G3066</v>
      </c>
      <c r="AN1290" t="e">
        <f>IF(Table10[[#This Row],[Column3]]="","",MATCH(Table10[[#This Row],[Column3]],AD:AD,0))</f>
        <v>#N/A</v>
      </c>
    </row>
    <row r="1291" spans="37:40" ht="13.5" thickBot="1">
      <c r="AK1291" s="9">
        <v>3066</v>
      </c>
      <c r="AL1291" s="8" t="s">
        <v>6664</v>
      </c>
      <c r="AM1291" t="str">
        <f t="shared" si="20"/>
        <v>G3066</v>
      </c>
      <c r="AN1291" t="e">
        <f>IF(Table10[[#This Row],[Column3]]="","",MATCH(Table10[[#This Row],[Column3]],AD:AD,0))</f>
        <v>#N/A</v>
      </c>
    </row>
    <row r="1292" spans="37:40" ht="13.5" thickBot="1">
      <c r="AK1292" s="9">
        <v>3066</v>
      </c>
      <c r="AL1292" s="8" t="s">
        <v>6664</v>
      </c>
      <c r="AM1292" t="str">
        <f t="shared" si="20"/>
        <v>G3066</v>
      </c>
      <c r="AN1292" t="e">
        <f>IF(Table10[[#This Row],[Column3]]="","",MATCH(Table10[[#This Row],[Column3]],AD:AD,0))</f>
        <v>#N/A</v>
      </c>
    </row>
    <row r="1293" spans="37:40" ht="13.5" thickBot="1">
      <c r="AK1293" s="9">
        <v>3067</v>
      </c>
      <c r="AL1293" s="8" t="s">
        <v>6664</v>
      </c>
      <c r="AM1293" t="str">
        <f t="shared" si="20"/>
        <v>G3067</v>
      </c>
      <c r="AN1293" t="e">
        <f>IF(Table10[[#This Row],[Column3]]="","",MATCH(Table10[[#This Row],[Column3]],AD:AD,0))</f>
        <v>#N/A</v>
      </c>
    </row>
    <row r="1294" spans="37:40" ht="13.5" thickBot="1">
      <c r="AK1294" s="9">
        <v>3067</v>
      </c>
      <c r="AL1294" s="8" t="s">
        <v>6664</v>
      </c>
      <c r="AM1294" t="str">
        <f t="shared" si="20"/>
        <v>G3067</v>
      </c>
      <c r="AN1294" t="e">
        <f>IF(Table10[[#This Row],[Column3]]="","",MATCH(Table10[[#This Row],[Column3]],AD:AD,0))</f>
        <v>#N/A</v>
      </c>
    </row>
    <row r="1295" spans="37:40" ht="13.5" thickBot="1">
      <c r="AK1295" s="9">
        <v>3067</v>
      </c>
      <c r="AL1295" s="8" t="s">
        <v>6664</v>
      </c>
      <c r="AM1295" t="str">
        <f t="shared" si="20"/>
        <v>G3067</v>
      </c>
      <c r="AN1295" t="e">
        <f>IF(Table10[[#This Row],[Column3]]="","",MATCH(Table10[[#This Row],[Column3]],AD:AD,0))</f>
        <v>#N/A</v>
      </c>
    </row>
    <row r="1296" spans="37:40" ht="13.5" thickBot="1">
      <c r="AK1296" s="9">
        <v>3067</v>
      </c>
      <c r="AL1296" s="8" t="s">
        <v>6664</v>
      </c>
      <c r="AM1296" t="str">
        <f t="shared" si="20"/>
        <v>G3067</v>
      </c>
      <c r="AN1296" t="e">
        <f>IF(Table10[[#This Row],[Column3]]="","",MATCH(Table10[[#This Row],[Column3]],AD:AD,0))</f>
        <v>#N/A</v>
      </c>
    </row>
    <row r="1297" spans="37:40" ht="13.5" thickBot="1">
      <c r="AK1297" s="9">
        <v>3067</v>
      </c>
      <c r="AL1297" s="8" t="s">
        <v>6664</v>
      </c>
      <c r="AM1297" t="str">
        <f t="shared" si="20"/>
        <v>G3067</v>
      </c>
      <c r="AN1297" t="e">
        <f>IF(Table10[[#This Row],[Column3]]="","",MATCH(Table10[[#This Row],[Column3]],AD:AD,0))</f>
        <v>#N/A</v>
      </c>
    </row>
    <row r="1298" spans="37:40" ht="13.5" thickBot="1">
      <c r="AK1298" s="9">
        <v>3067</v>
      </c>
      <c r="AL1298" s="8" t="s">
        <v>6664</v>
      </c>
      <c r="AM1298" t="str">
        <f t="shared" si="20"/>
        <v>G3067</v>
      </c>
      <c r="AN1298" t="e">
        <f>IF(Table10[[#This Row],[Column3]]="","",MATCH(Table10[[#This Row],[Column3]],AD:AD,0))</f>
        <v>#N/A</v>
      </c>
    </row>
    <row r="1299" spans="37:40" ht="13.5" thickBot="1">
      <c r="AK1299" s="9">
        <v>3067</v>
      </c>
      <c r="AL1299" s="8" t="s">
        <v>6664</v>
      </c>
      <c r="AM1299" t="str">
        <f t="shared" si="20"/>
        <v>G3067</v>
      </c>
      <c r="AN1299" t="e">
        <f>IF(Table10[[#This Row],[Column3]]="","",MATCH(Table10[[#This Row],[Column3]],AD:AD,0))</f>
        <v>#N/A</v>
      </c>
    </row>
    <row r="1300" spans="37:40" ht="13.5" thickBot="1">
      <c r="AK1300" s="9">
        <v>3067</v>
      </c>
      <c r="AL1300" s="8" t="s">
        <v>6664</v>
      </c>
      <c r="AM1300" t="str">
        <f t="shared" si="20"/>
        <v>G3067</v>
      </c>
      <c r="AN1300" t="e">
        <f>IF(Table10[[#This Row],[Column3]]="","",MATCH(Table10[[#This Row],[Column3]],AD:AD,0))</f>
        <v>#N/A</v>
      </c>
    </row>
    <row r="1301" spans="37:40" ht="13.5" thickBot="1">
      <c r="AK1301" s="9">
        <v>3067</v>
      </c>
      <c r="AL1301" s="8" t="s">
        <v>6664</v>
      </c>
      <c r="AM1301" t="str">
        <f t="shared" si="20"/>
        <v>G3067</v>
      </c>
      <c r="AN1301" t="e">
        <f>IF(Table10[[#This Row],[Column3]]="","",MATCH(Table10[[#This Row],[Column3]],AD:AD,0))</f>
        <v>#N/A</v>
      </c>
    </row>
    <row r="1302" spans="37:40" ht="13.5" thickBot="1">
      <c r="AK1302" s="9">
        <v>3067</v>
      </c>
      <c r="AL1302" s="8" t="s">
        <v>6664</v>
      </c>
      <c r="AM1302" t="str">
        <f t="shared" si="20"/>
        <v>G3067</v>
      </c>
      <c r="AN1302" t="e">
        <f>IF(Table10[[#This Row],[Column3]]="","",MATCH(Table10[[#This Row],[Column3]],AD:AD,0))</f>
        <v>#N/A</v>
      </c>
    </row>
    <row r="1303" spans="37:40" ht="13.5" thickBot="1">
      <c r="AK1303" s="9">
        <v>3067</v>
      </c>
      <c r="AL1303" s="8" t="s">
        <v>6664</v>
      </c>
      <c r="AM1303" t="str">
        <f t="shared" si="20"/>
        <v>G3067</v>
      </c>
      <c r="AN1303" t="e">
        <f>IF(Table10[[#This Row],[Column3]]="","",MATCH(Table10[[#This Row],[Column3]],AD:AD,0))</f>
        <v>#N/A</v>
      </c>
    </row>
    <row r="1304" spans="37:40" ht="13.5" thickBot="1">
      <c r="AK1304" s="9">
        <v>3067</v>
      </c>
      <c r="AL1304" s="8" t="s">
        <v>6664</v>
      </c>
      <c r="AM1304" t="str">
        <f t="shared" si="20"/>
        <v>G3067</v>
      </c>
      <c r="AN1304" t="e">
        <f>IF(Table10[[#This Row],[Column3]]="","",MATCH(Table10[[#This Row],[Column3]],AD:AD,0))</f>
        <v>#N/A</v>
      </c>
    </row>
    <row r="1305" spans="37:40" ht="13.5" thickBot="1">
      <c r="AK1305" s="9">
        <v>3067</v>
      </c>
      <c r="AL1305" s="8" t="s">
        <v>6664</v>
      </c>
      <c r="AM1305" t="str">
        <f t="shared" si="20"/>
        <v>G3067</v>
      </c>
      <c r="AN1305" t="e">
        <f>IF(Table10[[#This Row],[Column3]]="","",MATCH(Table10[[#This Row],[Column3]],AD:AD,0))</f>
        <v>#N/A</v>
      </c>
    </row>
    <row r="1306" spans="37:40" ht="13.5" thickBot="1">
      <c r="AK1306" s="9">
        <v>3067</v>
      </c>
      <c r="AL1306" s="8" t="s">
        <v>6664</v>
      </c>
      <c r="AM1306" t="str">
        <f t="shared" si="20"/>
        <v>G3067</v>
      </c>
      <c r="AN1306" t="e">
        <f>IF(Table10[[#This Row],[Column3]]="","",MATCH(Table10[[#This Row],[Column3]],AD:AD,0))</f>
        <v>#N/A</v>
      </c>
    </row>
    <row r="1307" spans="37:40" ht="13.5" thickBot="1">
      <c r="AK1307" s="9">
        <v>3067</v>
      </c>
      <c r="AL1307" s="8" t="s">
        <v>6664</v>
      </c>
      <c r="AM1307" t="str">
        <f t="shared" si="20"/>
        <v>G3067</v>
      </c>
      <c r="AN1307" t="e">
        <f>IF(Table10[[#This Row],[Column3]]="","",MATCH(Table10[[#This Row],[Column3]],AD:AD,0))</f>
        <v>#N/A</v>
      </c>
    </row>
    <row r="1308" spans="37:40" ht="13.5" thickBot="1">
      <c r="AK1308" s="9">
        <v>3067</v>
      </c>
      <c r="AL1308" s="8" t="s">
        <v>6664</v>
      </c>
      <c r="AM1308" t="str">
        <f t="shared" si="20"/>
        <v>G3067</v>
      </c>
      <c r="AN1308" t="e">
        <f>IF(Table10[[#This Row],[Column3]]="","",MATCH(Table10[[#This Row],[Column3]],AD:AD,0))</f>
        <v>#N/A</v>
      </c>
    </row>
    <row r="1309" spans="37:40" ht="13.5" thickBot="1">
      <c r="AK1309" s="9">
        <v>3069</v>
      </c>
      <c r="AL1309" s="8" t="s">
        <v>6664</v>
      </c>
      <c r="AM1309" t="str">
        <f t="shared" si="20"/>
        <v>G3069</v>
      </c>
      <c r="AN1309" t="e">
        <f>IF(Table10[[#This Row],[Column3]]="","",MATCH(Table10[[#This Row],[Column3]],AD:AD,0))</f>
        <v>#N/A</v>
      </c>
    </row>
    <row r="1310" spans="37:40" ht="13.5" thickBot="1">
      <c r="AK1310" s="9">
        <v>3069</v>
      </c>
      <c r="AL1310" s="8" t="s">
        <v>6664</v>
      </c>
      <c r="AM1310" t="str">
        <f t="shared" si="20"/>
        <v>G3069</v>
      </c>
      <c r="AN1310" t="e">
        <f>IF(Table10[[#This Row],[Column3]]="","",MATCH(Table10[[#This Row],[Column3]],AD:AD,0))</f>
        <v>#N/A</v>
      </c>
    </row>
    <row r="1311" spans="37:40" ht="13.5" thickBot="1">
      <c r="AK1311" s="9">
        <v>3069</v>
      </c>
      <c r="AL1311" s="8" t="s">
        <v>6664</v>
      </c>
      <c r="AM1311" t="str">
        <f t="shared" si="20"/>
        <v>G3069</v>
      </c>
      <c r="AN1311" t="e">
        <f>IF(Table10[[#This Row],[Column3]]="","",MATCH(Table10[[#This Row],[Column3]],AD:AD,0))</f>
        <v>#N/A</v>
      </c>
    </row>
    <row r="1312" spans="37:40" ht="13.5" thickBot="1">
      <c r="AK1312" s="9">
        <v>3069</v>
      </c>
      <c r="AL1312" s="8" t="s">
        <v>6664</v>
      </c>
      <c r="AM1312" t="str">
        <f t="shared" si="20"/>
        <v>G3069</v>
      </c>
      <c r="AN1312" t="e">
        <f>IF(Table10[[#This Row],[Column3]]="","",MATCH(Table10[[#This Row],[Column3]],AD:AD,0))</f>
        <v>#N/A</v>
      </c>
    </row>
    <row r="1313" spans="37:40" ht="13.5" thickBot="1">
      <c r="AK1313" s="9">
        <v>3069</v>
      </c>
      <c r="AL1313" s="8" t="s">
        <v>6664</v>
      </c>
      <c r="AM1313" t="str">
        <f t="shared" si="20"/>
        <v>G3069</v>
      </c>
      <c r="AN1313" t="e">
        <f>IF(Table10[[#This Row],[Column3]]="","",MATCH(Table10[[#This Row],[Column3]],AD:AD,0))</f>
        <v>#N/A</v>
      </c>
    </row>
    <row r="1314" spans="37:40" ht="13.5" thickBot="1">
      <c r="AK1314" s="9">
        <v>3069</v>
      </c>
      <c r="AL1314" s="8" t="s">
        <v>6664</v>
      </c>
      <c r="AM1314" t="str">
        <f t="shared" si="20"/>
        <v>G3069</v>
      </c>
      <c r="AN1314" t="e">
        <f>IF(Table10[[#This Row],[Column3]]="","",MATCH(Table10[[#This Row],[Column3]],AD:AD,0))</f>
        <v>#N/A</v>
      </c>
    </row>
    <row r="1315" spans="37:40" ht="13.5" thickBot="1">
      <c r="AK1315" s="9">
        <v>2640</v>
      </c>
      <c r="AL1315" s="8" t="s">
        <v>6664</v>
      </c>
      <c r="AM1315" t="str">
        <f t="shared" si="20"/>
        <v>G2640</v>
      </c>
      <c r="AN1315" t="e">
        <f>IF(Table10[[#This Row],[Column3]]="","",MATCH(Table10[[#This Row],[Column3]],AD:AD,0))</f>
        <v>#N/A</v>
      </c>
    </row>
    <row r="1316" spans="37:40" ht="13.5" thickBot="1">
      <c r="AK1316" s="9">
        <v>2640</v>
      </c>
      <c r="AL1316" s="8" t="s">
        <v>6664</v>
      </c>
      <c r="AM1316" t="str">
        <f t="shared" si="20"/>
        <v>G2640</v>
      </c>
      <c r="AN1316" t="e">
        <f>IF(Table10[[#This Row],[Column3]]="","",MATCH(Table10[[#This Row],[Column3]],AD:AD,0))</f>
        <v>#N/A</v>
      </c>
    </row>
    <row r="1317" spans="37:40" ht="13.5" thickBot="1">
      <c r="AK1317" s="9">
        <v>2640</v>
      </c>
      <c r="AL1317" s="8" t="s">
        <v>6664</v>
      </c>
      <c r="AM1317" t="str">
        <f t="shared" si="20"/>
        <v>G2640</v>
      </c>
      <c r="AN1317" t="e">
        <f>IF(Table10[[#This Row],[Column3]]="","",MATCH(Table10[[#This Row],[Column3]],AD:AD,0))</f>
        <v>#N/A</v>
      </c>
    </row>
    <row r="1318" spans="37:40" ht="13.5" thickBot="1">
      <c r="AK1318" s="9">
        <v>2640</v>
      </c>
      <c r="AL1318" s="8" t="s">
        <v>6664</v>
      </c>
      <c r="AM1318" t="str">
        <f t="shared" si="20"/>
        <v>G2640</v>
      </c>
      <c r="AN1318" t="e">
        <f>IF(Table10[[#This Row],[Column3]]="","",MATCH(Table10[[#This Row],[Column3]],AD:AD,0))</f>
        <v>#N/A</v>
      </c>
    </row>
    <row r="1319" spans="37:40" ht="13.5" thickBot="1">
      <c r="AK1319" s="9">
        <v>2640</v>
      </c>
      <c r="AL1319" s="8" t="s">
        <v>6664</v>
      </c>
      <c r="AM1319" t="str">
        <f t="shared" si="20"/>
        <v>G2640</v>
      </c>
      <c r="AN1319" t="e">
        <f>IF(Table10[[#This Row],[Column3]]="","",MATCH(Table10[[#This Row],[Column3]],AD:AD,0))</f>
        <v>#N/A</v>
      </c>
    </row>
    <row r="1320" spans="37:40" ht="13.5" thickBot="1">
      <c r="AK1320" s="9">
        <v>2640</v>
      </c>
      <c r="AL1320" s="8" t="s">
        <v>6664</v>
      </c>
      <c r="AM1320" t="str">
        <f t="shared" si="20"/>
        <v>G2640</v>
      </c>
      <c r="AN1320" t="e">
        <f>IF(Table10[[#This Row],[Column3]]="","",MATCH(Table10[[#This Row],[Column3]],AD:AD,0))</f>
        <v>#N/A</v>
      </c>
    </row>
    <row r="1321" spans="37:40" ht="13.5" thickBot="1">
      <c r="AK1321" s="9">
        <v>2640</v>
      </c>
      <c r="AL1321" s="8" t="s">
        <v>6664</v>
      </c>
      <c r="AM1321" t="str">
        <f t="shared" si="20"/>
        <v>G2640</v>
      </c>
      <c r="AN1321" t="e">
        <f>IF(Table10[[#This Row],[Column3]]="","",MATCH(Table10[[#This Row],[Column3]],AD:AD,0))</f>
        <v>#N/A</v>
      </c>
    </row>
    <row r="1322" spans="37:40" ht="13.5" thickBot="1">
      <c r="AK1322" s="9">
        <v>2640</v>
      </c>
      <c r="AL1322" s="8" t="s">
        <v>6664</v>
      </c>
      <c r="AM1322" t="str">
        <f t="shared" si="20"/>
        <v>G2640</v>
      </c>
      <c r="AN1322" t="e">
        <f>IF(Table10[[#This Row],[Column3]]="","",MATCH(Table10[[#This Row],[Column3]],AD:AD,0))</f>
        <v>#N/A</v>
      </c>
    </row>
    <row r="1323" spans="37:40" ht="13.5" thickBot="1">
      <c r="AK1323" s="9">
        <v>2640</v>
      </c>
      <c r="AL1323" s="8" t="s">
        <v>6664</v>
      </c>
      <c r="AM1323" t="str">
        <f t="shared" si="20"/>
        <v>G2640</v>
      </c>
      <c r="AN1323" t="e">
        <f>IF(Table10[[#This Row],[Column3]]="","",MATCH(Table10[[#This Row],[Column3]],AD:AD,0))</f>
        <v>#N/A</v>
      </c>
    </row>
    <row r="1324" spans="37:40" ht="13.5" thickBot="1">
      <c r="AK1324" s="9">
        <v>2640</v>
      </c>
      <c r="AL1324" s="8" t="s">
        <v>6664</v>
      </c>
      <c r="AM1324" t="str">
        <f t="shared" si="20"/>
        <v>G2640</v>
      </c>
      <c r="AN1324" t="e">
        <f>IF(Table10[[#This Row],[Column3]]="","",MATCH(Table10[[#This Row],[Column3]],AD:AD,0))</f>
        <v>#N/A</v>
      </c>
    </row>
    <row r="1325" spans="37:40" ht="13.5" thickBot="1">
      <c r="AK1325" s="9">
        <v>2640</v>
      </c>
      <c r="AL1325" s="8" t="s">
        <v>6664</v>
      </c>
      <c r="AM1325" t="str">
        <f t="shared" si="20"/>
        <v>G2640</v>
      </c>
      <c r="AN1325" t="e">
        <f>IF(Table10[[#This Row],[Column3]]="","",MATCH(Table10[[#This Row],[Column3]],AD:AD,0))</f>
        <v>#N/A</v>
      </c>
    </row>
    <row r="1326" spans="37:40" ht="13.5" thickBot="1">
      <c r="AK1326" s="9">
        <v>2640</v>
      </c>
      <c r="AL1326" s="8" t="s">
        <v>6664</v>
      </c>
      <c r="AM1326" t="str">
        <f t="shared" si="20"/>
        <v>G2640</v>
      </c>
      <c r="AN1326" t="e">
        <f>IF(Table10[[#This Row],[Column3]]="","",MATCH(Table10[[#This Row],[Column3]],AD:AD,0))</f>
        <v>#N/A</v>
      </c>
    </row>
    <row r="1327" spans="37:40" ht="13.5" thickBot="1">
      <c r="AK1327" s="9">
        <v>2640</v>
      </c>
      <c r="AL1327" s="8" t="s">
        <v>6664</v>
      </c>
      <c r="AM1327" t="str">
        <f t="shared" si="20"/>
        <v>G2640</v>
      </c>
      <c r="AN1327" t="e">
        <f>IF(Table10[[#This Row],[Column3]]="","",MATCH(Table10[[#This Row],[Column3]],AD:AD,0))</f>
        <v>#N/A</v>
      </c>
    </row>
    <row r="1328" spans="37:40" ht="13.5" thickBot="1">
      <c r="AK1328" s="9">
        <v>2640</v>
      </c>
      <c r="AL1328" s="8" t="s">
        <v>6664</v>
      </c>
      <c r="AM1328" t="str">
        <f t="shared" si="20"/>
        <v>G2640</v>
      </c>
      <c r="AN1328" t="e">
        <f>IF(Table10[[#This Row],[Column3]]="","",MATCH(Table10[[#This Row],[Column3]],AD:AD,0))</f>
        <v>#N/A</v>
      </c>
    </row>
    <row r="1329" spans="37:40" ht="13.5" thickBot="1">
      <c r="AK1329" s="9">
        <v>2640</v>
      </c>
      <c r="AL1329" s="8" t="s">
        <v>6664</v>
      </c>
      <c r="AM1329" t="str">
        <f t="shared" si="20"/>
        <v>G2640</v>
      </c>
      <c r="AN1329" t="e">
        <f>IF(Table10[[#This Row],[Column3]]="","",MATCH(Table10[[#This Row],[Column3]],AD:AD,0))</f>
        <v>#N/A</v>
      </c>
    </row>
    <row r="1330" spans="37:40" ht="13.5" thickBot="1">
      <c r="AK1330" s="9">
        <v>2640</v>
      </c>
      <c r="AL1330" s="8" t="s">
        <v>6664</v>
      </c>
      <c r="AM1330" t="str">
        <f t="shared" si="20"/>
        <v>G2640</v>
      </c>
      <c r="AN1330" t="e">
        <f>IF(Table10[[#This Row],[Column3]]="","",MATCH(Table10[[#This Row],[Column3]],AD:AD,0))</f>
        <v>#N/A</v>
      </c>
    </row>
    <row r="1331" spans="37:40" ht="13.5" thickBot="1">
      <c r="AK1331" s="9">
        <v>2641</v>
      </c>
      <c r="AL1331" s="8" t="s">
        <v>6664</v>
      </c>
      <c r="AM1331" t="str">
        <f t="shared" si="20"/>
        <v>G2641</v>
      </c>
      <c r="AN1331" t="e">
        <f>IF(Table10[[#This Row],[Column3]]="","",MATCH(Table10[[#This Row],[Column3]],AD:AD,0))</f>
        <v>#N/A</v>
      </c>
    </row>
    <row r="1332" spans="37:40" ht="13.5" thickBot="1">
      <c r="AK1332" s="9">
        <v>2641</v>
      </c>
      <c r="AL1332" s="8" t="s">
        <v>6664</v>
      </c>
      <c r="AM1332" t="str">
        <f t="shared" si="20"/>
        <v>G2641</v>
      </c>
      <c r="AN1332" t="e">
        <f>IF(Table10[[#This Row],[Column3]]="","",MATCH(Table10[[#This Row],[Column3]],AD:AD,0))</f>
        <v>#N/A</v>
      </c>
    </row>
    <row r="1333" spans="37:40" ht="13.5" thickBot="1">
      <c r="AK1333" s="9">
        <v>2641</v>
      </c>
      <c r="AL1333" s="8" t="s">
        <v>6664</v>
      </c>
      <c r="AM1333" t="str">
        <f t="shared" si="20"/>
        <v>G2641</v>
      </c>
      <c r="AN1333" t="e">
        <f>IF(Table10[[#This Row],[Column3]]="","",MATCH(Table10[[#This Row],[Column3]],AD:AD,0))</f>
        <v>#N/A</v>
      </c>
    </row>
    <row r="1334" spans="37:40" ht="13.5" thickBot="1">
      <c r="AK1334" s="9">
        <v>2641</v>
      </c>
      <c r="AL1334" s="8" t="s">
        <v>6664</v>
      </c>
      <c r="AM1334" t="str">
        <f t="shared" si="20"/>
        <v>G2641</v>
      </c>
      <c r="AN1334" t="e">
        <f>IF(Table10[[#This Row],[Column3]]="","",MATCH(Table10[[#This Row],[Column3]],AD:AD,0))</f>
        <v>#N/A</v>
      </c>
    </row>
    <row r="1335" spans="37:40" ht="13.5" thickBot="1">
      <c r="AK1335" s="9">
        <v>2641</v>
      </c>
      <c r="AL1335" s="8" t="s">
        <v>6664</v>
      </c>
      <c r="AM1335" t="str">
        <f t="shared" si="20"/>
        <v>G2641</v>
      </c>
      <c r="AN1335" t="e">
        <f>IF(Table10[[#This Row],[Column3]]="","",MATCH(Table10[[#This Row],[Column3]],AD:AD,0))</f>
        <v>#N/A</v>
      </c>
    </row>
    <row r="1336" spans="37:40" ht="13.5" thickBot="1">
      <c r="AK1336" s="9">
        <v>2641</v>
      </c>
      <c r="AL1336" s="8" t="s">
        <v>6664</v>
      </c>
      <c r="AM1336" t="str">
        <f t="shared" si="20"/>
        <v>G2641</v>
      </c>
      <c r="AN1336" t="e">
        <f>IF(Table10[[#This Row],[Column3]]="","",MATCH(Table10[[#This Row],[Column3]],AD:AD,0))</f>
        <v>#N/A</v>
      </c>
    </row>
    <row r="1337" spans="37:40" ht="13.5" thickBot="1">
      <c r="AK1337" s="9">
        <v>2641</v>
      </c>
      <c r="AL1337" s="8" t="s">
        <v>6664</v>
      </c>
      <c r="AM1337" t="str">
        <f t="shared" si="20"/>
        <v>G2641</v>
      </c>
      <c r="AN1337" t="e">
        <f>IF(Table10[[#This Row],[Column3]]="","",MATCH(Table10[[#This Row],[Column3]],AD:AD,0))</f>
        <v>#N/A</v>
      </c>
    </row>
    <row r="1338" spans="37:40" ht="13.5" thickBot="1">
      <c r="AK1338" s="9">
        <v>2641</v>
      </c>
      <c r="AL1338" s="8" t="s">
        <v>6664</v>
      </c>
      <c r="AM1338" t="str">
        <f t="shared" si="20"/>
        <v>G2641</v>
      </c>
      <c r="AN1338" t="e">
        <f>IF(Table10[[#This Row],[Column3]]="","",MATCH(Table10[[#This Row],[Column3]],AD:AD,0))</f>
        <v>#N/A</v>
      </c>
    </row>
    <row r="1339" spans="37:40" ht="13.5" thickBot="1">
      <c r="AK1339" s="9">
        <v>2641</v>
      </c>
      <c r="AL1339" s="8" t="s">
        <v>6664</v>
      </c>
      <c r="AM1339" t="str">
        <f t="shared" si="20"/>
        <v>G2641</v>
      </c>
      <c r="AN1339" t="e">
        <f>IF(Table10[[#This Row],[Column3]]="","",MATCH(Table10[[#This Row],[Column3]],AD:AD,0))</f>
        <v>#N/A</v>
      </c>
    </row>
    <row r="1340" spans="37:40" ht="13.5" thickBot="1">
      <c r="AK1340" s="9">
        <v>2641</v>
      </c>
      <c r="AL1340" s="8" t="s">
        <v>6664</v>
      </c>
      <c r="AM1340" t="str">
        <f t="shared" si="20"/>
        <v>G2641</v>
      </c>
      <c r="AN1340" t="e">
        <f>IF(Table10[[#This Row],[Column3]]="","",MATCH(Table10[[#This Row],[Column3]],AD:AD,0))</f>
        <v>#N/A</v>
      </c>
    </row>
    <row r="1341" spans="37:40" ht="13.5" thickBot="1">
      <c r="AK1341" s="9">
        <v>2641</v>
      </c>
      <c r="AL1341" s="8" t="s">
        <v>6664</v>
      </c>
      <c r="AM1341" t="str">
        <f t="shared" si="20"/>
        <v>G2641</v>
      </c>
      <c r="AN1341" t="e">
        <f>IF(Table10[[#This Row],[Column3]]="","",MATCH(Table10[[#This Row],[Column3]],AD:AD,0))</f>
        <v>#N/A</v>
      </c>
    </row>
    <row r="1342" spans="37:40" ht="13.5" thickBot="1">
      <c r="AK1342" s="9">
        <v>2641</v>
      </c>
      <c r="AL1342" s="8" t="s">
        <v>6664</v>
      </c>
      <c r="AM1342" t="str">
        <f t="shared" si="20"/>
        <v>G2641</v>
      </c>
      <c r="AN1342" t="e">
        <f>IF(Table10[[#This Row],[Column3]]="","",MATCH(Table10[[#This Row],[Column3]],AD:AD,0))</f>
        <v>#N/A</v>
      </c>
    </row>
    <row r="1343" spans="37:40" ht="13.5" thickBot="1">
      <c r="AK1343" s="9">
        <v>2641</v>
      </c>
      <c r="AL1343" s="8" t="s">
        <v>6664</v>
      </c>
      <c r="AM1343" t="str">
        <f t="shared" si="20"/>
        <v>G2641</v>
      </c>
      <c r="AN1343" t="e">
        <f>IF(Table10[[#This Row],[Column3]]="","",MATCH(Table10[[#This Row],[Column3]],AD:AD,0))</f>
        <v>#N/A</v>
      </c>
    </row>
    <row r="1344" spans="37:40" ht="13.5" thickBot="1">
      <c r="AK1344" s="9">
        <v>2641</v>
      </c>
      <c r="AL1344" s="8" t="s">
        <v>6664</v>
      </c>
      <c r="AM1344" t="str">
        <f t="shared" si="20"/>
        <v>G2641</v>
      </c>
      <c r="AN1344" t="e">
        <f>IF(Table10[[#This Row],[Column3]]="","",MATCH(Table10[[#This Row],[Column3]],AD:AD,0))</f>
        <v>#N/A</v>
      </c>
    </row>
    <row r="1345" spans="37:40" ht="13.5" thickBot="1">
      <c r="AK1345" s="9">
        <v>2641</v>
      </c>
      <c r="AL1345" s="8" t="s">
        <v>6664</v>
      </c>
      <c r="AM1345" t="str">
        <f t="shared" si="20"/>
        <v>G2641</v>
      </c>
      <c r="AN1345" t="e">
        <f>IF(Table10[[#This Row],[Column3]]="","",MATCH(Table10[[#This Row],[Column3]],AD:AD,0))</f>
        <v>#N/A</v>
      </c>
    </row>
    <row r="1346" spans="37:40" ht="13.5" thickBot="1">
      <c r="AK1346" s="9">
        <v>2641</v>
      </c>
      <c r="AL1346" s="8" t="s">
        <v>6664</v>
      </c>
      <c r="AM1346" t="str">
        <f t="shared" ref="AM1346:AM1409" si="21">CONCATENATE(AL1346,AK1346)</f>
        <v>G2641</v>
      </c>
      <c r="AN1346" t="e">
        <f>IF(Table10[[#This Row],[Column3]]="","",MATCH(Table10[[#This Row],[Column3]],AD:AD,0))</f>
        <v>#N/A</v>
      </c>
    </row>
    <row r="1347" spans="37:40" ht="13.5" thickBot="1">
      <c r="AK1347" s="9">
        <v>2642</v>
      </c>
      <c r="AL1347" s="8" t="s">
        <v>6664</v>
      </c>
      <c r="AM1347" t="str">
        <f t="shared" si="21"/>
        <v>G2642</v>
      </c>
      <c r="AN1347" t="e">
        <f>IF(Table10[[#This Row],[Column3]]="","",MATCH(Table10[[#This Row],[Column3]],AD:AD,0))</f>
        <v>#N/A</v>
      </c>
    </row>
    <row r="1348" spans="37:40" ht="13.5" thickBot="1">
      <c r="AK1348" s="9">
        <v>2642</v>
      </c>
      <c r="AL1348" s="8" t="s">
        <v>6664</v>
      </c>
      <c r="AM1348" t="str">
        <f t="shared" si="21"/>
        <v>G2642</v>
      </c>
      <c r="AN1348" t="e">
        <f>IF(Table10[[#This Row],[Column3]]="","",MATCH(Table10[[#This Row],[Column3]],AD:AD,0))</f>
        <v>#N/A</v>
      </c>
    </row>
    <row r="1349" spans="37:40" ht="13.5" thickBot="1">
      <c r="AK1349" s="9">
        <v>2642</v>
      </c>
      <c r="AL1349" s="8" t="s">
        <v>6664</v>
      </c>
      <c r="AM1349" t="str">
        <f t="shared" si="21"/>
        <v>G2642</v>
      </c>
      <c r="AN1349" t="e">
        <f>IF(Table10[[#This Row],[Column3]]="","",MATCH(Table10[[#This Row],[Column3]],AD:AD,0))</f>
        <v>#N/A</v>
      </c>
    </row>
    <row r="1350" spans="37:40" ht="13.5" thickBot="1">
      <c r="AK1350" s="9">
        <v>2642</v>
      </c>
      <c r="AL1350" s="8" t="s">
        <v>6664</v>
      </c>
      <c r="AM1350" t="str">
        <f t="shared" si="21"/>
        <v>G2642</v>
      </c>
      <c r="AN1350" t="e">
        <f>IF(Table10[[#This Row],[Column3]]="","",MATCH(Table10[[#This Row],[Column3]],AD:AD,0))</f>
        <v>#N/A</v>
      </c>
    </row>
    <row r="1351" spans="37:40" ht="13.5" thickBot="1">
      <c r="AK1351" s="9">
        <v>2642</v>
      </c>
      <c r="AL1351" s="8" t="s">
        <v>6664</v>
      </c>
      <c r="AM1351" t="str">
        <f t="shared" si="21"/>
        <v>G2642</v>
      </c>
      <c r="AN1351" t="e">
        <f>IF(Table10[[#This Row],[Column3]]="","",MATCH(Table10[[#This Row],[Column3]],AD:AD,0))</f>
        <v>#N/A</v>
      </c>
    </row>
    <row r="1352" spans="37:40" ht="13.5" thickBot="1">
      <c r="AK1352" s="9">
        <v>2642</v>
      </c>
      <c r="AL1352" s="8" t="s">
        <v>6664</v>
      </c>
      <c r="AM1352" t="str">
        <f t="shared" si="21"/>
        <v>G2642</v>
      </c>
      <c r="AN1352" t="e">
        <f>IF(Table10[[#This Row],[Column3]]="","",MATCH(Table10[[#This Row],[Column3]],AD:AD,0))</f>
        <v>#N/A</v>
      </c>
    </row>
    <row r="1353" spans="37:40" ht="13.5" thickBot="1">
      <c r="AK1353" s="9">
        <v>2642</v>
      </c>
      <c r="AL1353" s="8" t="s">
        <v>6664</v>
      </c>
      <c r="AM1353" t="str">
        <f t="shared" si="21"/>
        <v>G2642</v>
      </c>
      <c r="AN1353" t="e">
        <f>IF(Table10[[#This Row],[Column3]]="","",MATCH(Table10[[#This Row],[Column3]],AD:AD,0))</f>
        <v>#N/A</v>
      </c>
    </row>
    <row r="1354" spans="37:40" ht="13.5" thickBot="1">
      <c r="AK1354" s="9">
        <v>2642</v>
      </c>
      <c r="AL1354" s="8" t="s">
        <v>6664</v>
      </c>
      <c r="AM1354" t="str">
        <f t="shared" si="21"/>
        <v>G2642</v>
      </c>
      <c r="AN1354" t="e">
        <f>IF(Table10[[#This Row],[Column3]]="","",MATCH(Table10[[#This Row],[Column3]],AD:AD,0))</f>
        <v>#N/A</v>
      </c>
    </row>
    <row r="1355" spans="37:40" ht="13.5" thickBot="1">
      <c r="AK1355" s="9">
        <v>2642</v>
      </c>
      <c r="AL1355" s="8" t="s">
        <v>6664</v>
      </c>
      <c r="AM1355" t="str">
        <f t="shared" si="21"/>
        <v>G2642</v>
      </c>
      <c r="AN1355" t="e">
        <f>IF(Table10[[#This Row],[Column3]]="","",MATCH(Table10[[#This Row],[Column3]],AD:AD,0))</f>
        <v>#N/A</v>
      </c>
    </row>
    <row r="1356" spans="37:40" ht="13.5" thickBot="1">
      <c r="AK1356" s="9">
        <v>2642</v>
      </c>
      <c r="AL1356" s="8" t="s">
        <v>6664</v>
      </c>
      <c r="AM1356" t="str">
        <f t="shared" si="21"/>
        <v>G2642</v>
      </c>
      <c r="AN1356" t="e">
        <f>IF(Table10[[#This Row],[Column3]]="","",MATCH(Table10[[#This Row],[Column3]],AD:AD,0))</f>
        <v>#N/A</v>
      </c>
    </row>
    <row r="1357" spans="37:40" ht="13.5" thickBot="1">
      <c r="AK1357" s="9">
        <v>2642</v>
      </c>
      <c r="AL1357" s="8" t="s">
        <v>6664</v>
      </c>
      <c r="AM1357" t="str">
        <f t="shared" si="21"/>
        <v>G2642</v>
      </c>
      <c r="AN1357" t="e">
        <f>IF(Table10[[#This Row],[Column3]]="","",MATCH(Table10[[#This Row],[Column3]],AD:AD,0))</f>
        <v>#N/A</v>
      </c>
    </row>
    <row r="1358" spans="37:40" ht="13.5" thickBot="1">
      <c r="AK1358" s="9">
        <v>2642</v>
      </c>
      <c r="AL1358" s="8" t="s">
        <v>6664</v>
      </c>
      <c r="AM1358" t="str">
        <f t="shared" si="21"/>
        <v>G2642</v>
      </c>
      <c r="AN1358" t="e">
        <f>IF(Table10[[#This Row],[Column3]]="","",MATCH(Table10[[#This Row],[Column3]],AD:AD,0))</f>
        <v>#N/A</v>
      </c>
    </row>
    <row r="1359" spans="37:40" ht="13.5" thickBot="1">
      <c r="AK1359" s="9">
        <v>2642</v>
      </c>
      <c r="AL1359" s="8" t="s">
        <v>6664</v>
      </c>
      <c r="AM1359" t="str">
        <f t="shared" si="21"/>
        <v>G2642</v>
      </c>
      <c r="AN1359" t="e">
        <f>IF(Table10[[#This Row],[Column3]]="","",MATCH(Table10[[#This Row],[Column3]],AD:AD,0))</f>
        <v>#N/A</v>
      </c>
    </row>
    <row r="1360" spans="37:40" ht="13.5" thickBot="1">
      <c r="AK1360" s="9">
        <v>2642</v>
      </c>
      <c r="AL1360" s="8" t="s">
        <v>6664</v>
      </c>
      <c r="AM1360" t="str">
        <f t="shared" si="21"/>
        <v>G2642</v>
      </c>
      <c r="AN1360" t="e">
        <f>IF(Table10[[#This Row],[Column3]]="","",MATCH(Table10[[#This Row],[Column3]],AD:AD,0))</f>
        <v>#N/A</v>
      </c>
    </row>
    <row r="1361" spans="37:40" ht="13.5" thickBot="1">
      <c r="AK1361" s="9">
        <v>2642</v>
      </c>
      <c r="AL1361" s="8" t="s">
        <v>6664</v>
      </c>
      <c r="AM1361" t="str">
        <f t="shared" si="21"/>
        <v>G2642</v>
      </c>
      <c r="AN1361" t="e">
        <f>IF(Table10[[#This Row],[Column3]]="","",MATCH(Table10[[#This Row],[Column3]],AD:AD,0))</f>
        <v>#N/A</v>
      </c>
    </row>
    <row r="1362" spans="37:40" ht="13.5" thickBot="1">
      <c r="AK1362" s="9">
        <v>2642</v>
      </c>
      <c r="AL1362" s="8" t="s">
        <v>6664</v>
      </c>
      <c r="AM1362" t="str">
        <f t="shared" si="21"/>
        <v>G2642</v>
      </c>
      <c r="AN1362" t="e">
        <f>IF(Table10[[#This Row],[Column3]]="","",MATCH(Table10[[#This Row],[Column3]],AD:AD,0))</f>
        <v>#N/A</v>
      </c>
    </row>
    <row r="1363" spans="37:40" ht="13.5" thickBot="1">
      <c r="AK1363" s="9">
        <v>2643</v>
      </c>
      <c r="AL1363" s="8" t="s">
        <v>6664</v>
      </c>
      <c r="AM1363" t="str">
        <f t="shared" si="21"/>
        <v>G2643</v>
      </c>
      <c r="AN1363" t="e">
        <f>IF(Table10[[#This Row],[Column3]]="","",MATCH(Table10[[#This Row],[Column3]],AD:AD,0))</f>
        <v>#N/A</v>
      </c>
    </row>
    <row r="1364" spans="37:40" ht="13.5" thickBot="1">
      <c r="AK1364" s="9">
        <v>2643</v>
      </c>
      <c r="AL1364" s="8" t="s">
        <v>6664</v>
      </c>
      <c r="AM1364" t="str">
        <f t="shared" si="21"/>
        <v>G2643</v>
      </c>
      <c r="AN1364" t="e">
        <f>IF(Table10[[#This Row],[Column3]]="","",MATCH(Table10[[#This Row],[Column3]],AD:AD,0))</f>
        <v>#N/A</v>
      </c>
    </row>
    <row r="1365" spans="37:40" ht="13.5" thickBot="1">
      <c r="AK1365" s="9">
        <v>2643</v>
      </c>
      <c r="AL1365" s="8" t="s">
        <v>6664</v>
      </c>
      <c r="AM1365" t="str">
        <f t="shared" si="21"/>
        <v>G2643</v>
      </c>
      <c r="AN1365" t="e">
        <f>IF(Table10[[#This Row],[Column3]]="","",MATCH(Table10[[#This Row],[Column3]],AD:AD,0))</f>
        <v>#N/A</v>
      </c>
    </row>
    <row r="1366" spans="37:40" ht="13.5" thickBot="1">
      <c r="AK1366" s="9">
        <v>2643</v>
      </c>
      <c r="AL1366" s="8" t="s">
        <v>6664</v>
      </c>
      <c r="AM1366" t="str">
        <f t="shared" si="21"/>
        <v>G2643</v>
      </c>
      <c r="AN1366" t="e">
        <f>IF(Table10[[#This Row],[Column3]]="","",MATCH(Table10[[#This Row],[Column3]],AD:AD,0))</f>
        <v>#N/A</v>
      </c>
    </row>
    <row r="1367" spans="37:40" ht="13.5" thickBot="1">
      <c r="AK1367" s="9">
        <v>2643</v>
      </c>
      <c r="AL1367" s="8" t="s">
        <v>6664</v>
      </c>
      <c r="AM1367" t="str">
        <f t="shared" si="21"/>
        <v>G2643</v>
      </c>
      <c r="AN1367" t="e">
        <f>IF(Table10[[#This Row],[Column3]]="","",MATCH(Table10[[#This Row],[Column3]],AD:AD,0))</f>
        <v>#N/A</v>
      </c>
    </row>
    <row r="1368" spans="37:40" ht="13.5" thickBot="1">
      <c r="AK1368" s="9">
        <v>2643</v>
      </c>
      <c r="AL1368" s="8" t="s">
        <v>6664</v>
      </c>
      <c r="AM1368" t="str">
        <f t="shared" si="21"/>
        <v>G2643</v>
      </c>
      <c r="AN1368" t="e">
        <f>IF(Table10[[#This Row],[Column3]]="","",MATCH(Table10[[#This Row],[Column3]],AD:AD,0))</f>
        <v>#N/A</v>
      </c>
    </row>
    <row r="1369" spans="37:40" ht="13.5" thickBot="1">
      <c r="AK1369" s="9">
        <v>2643</v>
      </c>
      <c r="AL1369" s="8" t="s">
        <v>6664</v>
      </c>
      <c r="AM1369" t="str">
        <f t="shared" si="21"/>
        <v>G2643</v>
      </c>
      <c r="AN1369" t="e">
        <f>IF(Table10[[#This Row],[Column3]]="","",MATCH(Table10[[#This Row],[Column3]],AD:AD,0))</f>
        <v>#N/A</v>
      </c>
    </row>
    <row r="1370" spans="37:40" ht="13.5" thickBot="1">
      <c r="AK1370" s="9">
        <v>2643</v>
      </c>
      <c r="AL1370" s="8" t="s">
        <v>6664</v>
      </c>
      <c r="AM1370" t="str">
        <f t="shared" si="21"/>
        <v>G2643</v>
      </c>
      <c r="AN1370" t="e">
        <f>IF(Table10[[#This Row],[Column3]]="","",MATCH(Table10[[#This Row],[Column3]],AD:AD,0))</f>
        <v>#N/A</v>
      </c>
    </row>
    <row r="1371" spans="37:40" ht="13.5" thickBot="1">
      <c r="AK1371" s="9">
        <v>2643</v>
      </c>
      <c r="AL1371" s="8" t="s">
        <v>6664</v>
      </c>
      <c r="AM1371" t="str">
        <f t="shared" si="21"/>
        <v>G2643</v>
      </c>
      <c r="AN1371" t="e">
        <f>IF(Table10[[#This Row],[Column3]]="","",MATCH(Table10[[#This Row],[Column3]],AD:AD,0))</f>
        <v>#N/A</v>
      </c>
    </row>
    <row r="1372" spans="37:40" ht="13.5" thickBot="1">
      <c r="AK1372" s="9">
        <v>2643</v>
      </c>
      <c r="AL1372" s="8" t="s">
        <v>6664</v>
      </c>
      <c r="AM1372" t="str">
        <f t="shared" si="21"/>
        <v>G2643</v>
      </c>
      <c r="AN1372" t="e">
        <f>IF(Table10[[#This Row],[Column3]]="","",MATCH(Table10[[#This Row],[Column3]],AD:AD,0))</f>
        <v>#N/A</v>
      </c>
    </row>
    <row r="1373" spans="37:40" ht="13.5" thickBot="1">
      <c r="AK1373" s="9">
        <v>2643</v>
      </c>
      <c r="AL1373" s="8" t="s">
        <v>6664</v>
      </c>
      <c r="AM1373" t="str">
        <f t="shared" si="21"/>
        <v>G2643</v>
      </c>
      <c r="AN1373" t="e">
        <f>IF(Table10[[#This Row],[Column3]]="","",MATCH(Table10[[#This Row],[Column3]],AD:AD,0))</f>
        <v>#N/A</v>
      </c>
    </row>
    <row r="1374" spans="37:40" ht="13.5" thickBot="1">
      <c r="AK1374" s="9">
        <v>2643</v>
      </c>
      <c r="AL1374" s="8" t="s">
        <v>6664</v>
      </c>
      <c r="AM1374" t="str">
        <f t="shared" si="21"/>
        <v>G2643</v>
      </c>
      <c r="AN1374" t="e">
        <f>IF(Table10[[#This Row],[Column3]]="","",MATCH(Table10[[#This Row],[Column3]],AD:AD,0))</f>
        <v>#N/A</v>
      </c>
    </row>
    <row r="1375" spans="37:40" ht="13.5" thickBot="1">
      <c r="AK1375" s="9">
        <v>2643</v>
      </c>
      <c r="AL1375" s="8" t="s">
        <v>6664</v>
      </c>
      <c r="AM1375" t="str">
        <f t="shared" si="21"/>
        <v>G2643</v>
      </c>
      <c r="AN1375" t="e">
        <f>IF(Table10[[#This Row],[Column3]]="","",MATCH(Table10[[#This Row],[Column3]],AD:AD,0))</f>
        <v>#N/A</v>
      </c>
    </row>
    <row r="1376" spans="37:40" ht="13.5" thickBot="1">
      <c r="AK1376" s="9">
        <v>2643</v>
      </c>
      <c r="AL1376" s="8" t="s">
        <v>6664</v>
      </c>
      <c r="AM1376" t="str">
        <f t="shared" si="21"/>
        <v>G2643</v>
      </c>
      <c r="AN1376" t="e">
        <f>IF(Table10[[#This Row],[Column3]]="","",MATCH(Table10[[#This Row],[Column3]],AD:AD,0))</f>
        <v>#N/A</v>
      </c>
    </row>
    <row r="1377" spans="37:40" ht="13.5" thickBot="1">
      <c r="AK1377" s="9">
        <v>2643</v>
      </c>
      <c r="AL1377" s="8" t="s">
        <v>6664</v>
      </c>
      <c r="AM1377" t="str">
        <f t="shared" si="21"/>
        <v>G2643</v>
      </c>
      <c r="AN1377" t="e">
        <f>IF(Table10[[#This Row],[Column3]]="","",MATCH(Table10[[#This Row],[Column3]],AD:AD,0))</f>
        <v>#N/A</v>
      </c>
    </row>
    <row r="1378" spans="37:40" ht="13.5" thickBot="1">
      <c r="AK1378" s="9">
        <v>2643</v>
      </c>
      <c r="AL1378" s="8" t="s">
        <v>6664</v>
      </c>
      <c r="AM1378" t="str">
        <f t="shared" si="21"/>
        <v>G2643</v>
      </c>
      <c r="AN1378" t="e">
        <f>IF(Table10[[#This Row],[Column3]]="","",MATCH(Table10[[#This Row],[Column3]],AD:AD,0))</f>
        <v>#N/A</v>
      </c>
    </row>
    <row r="1379" spans="37:40" ht="13.5" thickBot="1">
      <c r="AK1379" s="9">
        <v>2644</v>
      </c>
      <c r="AL1379" s="8" t="s">
        <v>6664</v>
      </c>
      <c r="AM1379" t="str">
        <f t="shared" si="21"/>
        <v>G2644</v>
      </c>
      <c r="AN1379" t="e">
        <f>IF(Table10[[#This Row],[Column3]]="","",MATCH(Table10[[#This Row],[Column3]],AD:AD,0))</f>
        <v>#N/A</v>
      </c>
    </row>
    <row r="1380" spans="37:40" ht="13.5" thickBot="1">
      <c r="AK1380" s="9">
        <v>2644</v>
      </c>
      <c r="AL1380" s="8" t="s">
        <v>6664</v>
      </c>
      <c r="AM1380" t="str">
        <f t="shared" si="21"/>
        <v>G2644</v>
      </c>
      <c r="AN1380" t="e">
        <f>IF(Table10[[#This Row],[Column3]]="","",MATCH(Table10[[#This Row],[Column3]],AD:AD,0))</f>
        <v>#N/A</v>
      </c>
    </row>
    <row r="1381" spans="37:40" ht="13.5" thickBot="1">
      <c r="AK1381" s="9">
        <v>2644</v>
      </c>
      <c r="AL1381" s="8" t="s">
        <v>6664</v>
      </c>
      <c r="AM1381" t="str">
        <f t="shared" si="21"/>
        <v>G2644</v>
      </c>
      <c r="AN1381" t="e">
        <f>IF(Table10[[#This Row],[Column3]]="","",MATCH(Table10[[#This Row],[Column3]],AD:AD,0))</f>
        <v>#N/A</v>
      </c>
    </row>
    <row r="1382" spans="37:40" ht="13.5" thickBot="1">
      <c r="AK1382" s="9">
        <v>2644</v>
      </c>
      <c r="AL1382" s="8" t="s">
        <v>6664</v>
      </c>
      <c r="AM1382" t="str">
        <f t="shared" si="21"/>
        <v>G2644</v>
      </c>
      <c r="AN1382" t="e">
        <f>IF(Table10[[#This Row],[Column3]]="","",MATCH(Table10[[#This Row],[Column3]],AD:AD,0))</f>
        <v>#N/A</v>
      </c>
    </row>
    <row r="1383" spans="37:40" ht="13.5" thickBot="1">
      <c r="AK1383" s="9">
        <v>2644</v>
      </c>
      <c r="AL1383" s="8" t="s">
        <v>6664</v>
      </c>
      <c r="AM1383" t="str">
        <f t="shared" si="21"/>
        <v>G2644</v>
      </c>
      <c r="AN1383" t="e">
        <f>IF(Table10[[#This Row],[Column3]]="","",MATCH(Table10[[#This Row],[Column3]],AD:AD,0))</f>
        <v>#N/A</v>
      </c>
    </row>
    <row r="1384" spans="37:40" ht="13.5" thickBot="1">
      <c r="AK1384" s="9">
        <v>2644</v>
      </c>
      <c r="AL1384" s="8" t="s">
        <v>6664</v>
      </c>
      <c r="AM1384" t="str">
        <f t="shared" si="21"/>
        <v>G2644</v>
      </c>
      <c r="AN1384" t="e">
        <f>IF(Table10[[#This Row],[Column3]]="","",MATCH(Table10[[#This Row],[Column3]],AD:AD,0))</f>
        <v>#N/A</v>
      </c>
    </row>
    <row r="1385" spans="37:40" ht="13.5" thickBot="1">
      <c r="AK1385" s="9">
        <v>2644</v>
      </c>
      <c r="AL1385" s="8" t="s">
        <v>6664</v>
      </c>
      <c r="AM1385" t="str">
        <f t="shared" si="21"/>
        <v>G2644</v>
      </c>
      <c r="AN1385" t="e">
        <f>IF(Table10[[#This Row],[Column3]]="","",MATCH(Table10[[#This Row],[Column3]],AD:AD,0))</f>
        <v>#N/A</v>
      </c>
    </row>
    <row r="1386" spans="37:40" ht="13.5" thickBot="1">
      <c r="AK1386" s="9">
        <v>2644</v>
      </c>
      <c r="AL1386" s="8" t="s">
        <v>6664</v>
      </c>
      <c r="AM1386" t="str">
        <f t="shared" si="21"/>
        <v>G2644</v>
      </c>
      <c r="AN1386" t="e">
        <f>IF(Table10[[#This Row],[Column3]]="","",MATCH(Table10[[#This Row],[Column3]],AD:AD,0))</f>
        <v>#N/A</v>
      </c>
    </row>
    <row r="1387" spans="37:40" ht="13.5" thickBot="1">
      <c r="AK1387" s="9">
        <v>2644</v>
      </c>
      <c r="AL1387" s="8" t="s">
        <v>6664</v>
      </c>
      <c r="AM1387" t="str">
        <f t="shared" si="21"/>
        <v>G2644</v>
      </c>
      <c r="AN1387" t="e">
        <f>IF(Table10[[#This Row],[Column3]]="","",MATCH(Table10[[#This Row],[Column3]],AD:AD,0))</f>
        <v>#N/A</v>
      </c>
    </row>
    <row r="1388" spans="37:40" ht="13.5" thickBot="1">
      <c r="AK1388" s="9">
        <v>2644</v>
      </c>
      <c r="AL1388" s="8" t="s">
        <v>6664</v>
      </c>
      <c r="AM1388" t="str">
        <f t="shared" si="21"/>
        <v>G2644</v>
      </c>
      <c r="AN1388" t="e">
        <f>IF(Table10[[#This Row],[Column3]]="","",MATCH(Table10[[#This Row],[Column3]],AD:AD,0))</f>
        <v>#N/A</v>
      </c>
    </row>
    <row r="1389" spans="37:40" ht="13.5" thickBot="1">
      <c r="AK1389" s="9">
        <v>2644</v>
      </c>
      <c r="AL1389" s="8" t="s">
        <v>6664</v>
      </c>
      <c r="AM1389" t="str">
        <f t="shared" si="21"/>
        <v>G2644</v>
      </c>
      <c r="AN1389" t="e">
        <f>IF(Table10[[#This Row],[Column3]]="","",MATCH(Table10[[#This Row],[Column3]],AD:AD,0))</f>
        <v>#N/A</v>
      </c>
    </row>
    <row r="1390" spans="37:40" ht="13.5" thickBot="1">
      <c r="AK1390" s="9">
        <v>2644</v>
      </c>
      <c r="AL1390" s="8" t="s">
        <v>6664</v>
      </c>
      <c r="AM1390" t="str">
        <f t="shared" si="21"/>
        <v>G2644</v>
      </c>
      <c r="AN1390" t="e">
        <f>IF(Table10[[#This Row],[Column3]]="","",MATCH(Table10[[#This Row],[Column3]],AD:AD,0))</f>
        <v>#N/A</v>
      </c>
    </row>
    <row r="1391" spans="37:40" ht="13.5" thickBot="1">
      <c r="AK1391" s="9">
        <v>2644</v>
      </c>
      <c r="AL1391" s="8" t="s">
        <v>6664</v>
      </c>
      <c r="AM1391" t="str">
        <f t="shared" si="21"/>
        <v>G2644</v>
      </c>
      <c r="AN1391" t="e">
        <f>IF(Table10[[#This Row],[Column3]]="","",MATCH(Table10[[#This Row],[Column3]],AD:AD,0))</f>
        <v>#N/A</v>
      </c>
    </row>
    <row r="1392" spans="37:40" ht="13.5" thickBot="1">
      <c r="AK1392" s="9">
        <v>2644</v>
      </c>
      <c r="AL1392" s="8" t="s">
        <v>6664</v>
      </c>
      <c r="AM1392" t="str">
        <f t="shared" si="21"/>
        <v>G2644</v>
      </c>
      <c r="AN1392" t="e">
        <f>IF(Table10[[#This Row],[Column3]]="","",MATCH(Table10[[#This Row],[Column3]],AD:AD,0))</f>
        <v>#N/A</v>
      </c>
    </row>
    <row r="1393" spans="37:40" ht="13.5" thickBot="1">
      <c r="AK1393" s="9">
        <v>2644</v>
      </c>
      <c r="AL1393" s="8" t="s">
        <v>6664</v>
      </c>
      <c r="AM1393" t="str">
        <f t="shared" si="21"/>
        <v>G2644</v>
      </c>
      <c r="AN1393" t="e">
        <f>IF(Table10[[#This Row],[Column3]]="","",MATCH(Table10[[#This Row],[Column3]],AD:AD,0))</f>
        <v>#N/A</v>
      </c>
    </row>
    <row r="1394" spans="37:40" ht="13.5" thickBot="1">
      <c r="AK1394" s="9">
        <v>2644</v>
      </c>
      <c r="AL1394" s="8" t="s">
        <v>6664</v>
      </c>
      <c r="AM1394" t="str">
        <f t="shared" si="21"/>
        <v>G2644</v>
      </c>
      <c r="AN1394" t="e">
        <f>IF(Table10[[#This Row],[Column3]]="","",MATCH(Table10[[#This Row],[Column3]],AD:AD,0))</f>
        <v>#N/A</v>
      </c>
    </row>
    <row r="1395" spans="37:40" ht="13.5" thickBot="1">
      <c r="AK1395" s="9">
        <v>2645</v>
      </c>
      <c r="AL1395" s="8" t="s">
        <v>6664</v>
      </c>
      <c r="AM1395" t="str">
        <f t="shared" si="21"/>
        <v>G2645</v>
      </c>
      <c r="AN1395" t="e">
        <f>IF(Table10[[#This Row],[Column3]]="","",MATCH(Table10[[#This Row],[Column3]],AD:AD,0))</f>
        <v>#N/A</v>
      </c>
    </row>
    <row r="1396" spans="37:40" ht="13.5" thickBot="1">
      <c r="AK1396" s="9">
        <v>2645</v>
      </c>
      <c r="AL1396" s="8" t="s">
        <v>6664</v>
      </c>
      <c r="AM1396" t="str">
        <f t="shared" si="21"/>
        <v>G2645</v>
      </c>
      <c r="AN1396" t="e">
        <f>IF(Table10[[#This Row],[Column3]]="","",MATCH(Table10[[#This Row],[Column3]],AD:AD,0))</f>
        <v>#N/A</v>
      </c>
    </row>
    <row r="1397" spans="37:40" ht="13.5" thickBot="1">
      <c r="AK1397" s="9">
        <v>2645</v>
      </c>
      <c r="AL1397" s="8" t="s">
        <v>6664</v>
      </c>
      <c r="AM1397" t="str">
        <f t="shared" si="21"/>
        <v>G2645</v>
      </c>
      <c r="AN1397" t="e">
        <f>IF(Table10[[#This Row],[Column3]]="","",MATCH(Table10[[#This Row],[Column3]],AD:AD,0))</f>
        <v>#N/A</v>
      </c>
    </row>
    <row r="1398" spans="37:40" ht="13.5" thickBot="1">
      <c r="AK1398" s="9">
        <v>2645</v>
      </c>
      <c r="AL1398" s="8" t="s">
        <v>6664</v>
      </c>
      <c r="AM1398" t="str">
        <f t="shared" si="21"/>
        <v>G2645</v>
      </c>
      <c r="AN1398" t="e">
        <f>IF(Table10[[#This Row],[Column3]]="","",MATCH(Table10[[#This Row],[Column3]],AD:AD,0))</f>
        <v>#N/A</v>
      </c>
    </row>
    <row r="1399" spans="37:40" ht="13.5" thickBot="1">
      <c r="AK1399" s="9">
        <v>2645</v>
      </c>
      <c r="AL1399" s="8" t="s">
        <v>6664</v>
      </c>
      <c r="AM1399" t="str">
        <f t="shared" si="21"/>
        <v>G2645</v>
      </c>
      <c r="AN1399" t="e">
        <f>IF(Table10[[#This Row],[Column3]]="","",MATCH(Table10[[#This Row],[Column3]],AD:AD,0))</f>
        <v>#N/A</v>
      </c>
    </row>
    <row r="1400" spans="37:40" ht="13.5" thickBot="1">
      <c r="AK1400" s="9">
        <v>2645</v>
      </c>
      <c r="AL1400" s="8" t="s">
        <v>6664</v>
      </c>
      <c r="AM1400" t="str">
        <f t="shared" si="21"/>
        <v>G2645</v>
      </c>
      <c r="AN1400" t="e">
        <f>IF(Table10[[#This Row],[Column3]]="","",MATCH(Table10[[#This Row],[Column3]],AD:AD,0))</f>
        <v>#N/A</v>
      </c>
    </row>
    <row r="1401" spans="37:40" ht="13.5" thickBot="1">
      <c r="AK1401" s="9">
        <v>2645</v>
      </c>
      <c r="AL1401" s="8" t="s">
        <v>6664</v>
      </c>
      <c r="AM1401" t="str">
        <f t="shared" si="21"/>
        <v>G2645</v>
      </c>
      <c r="AN1401" t="e">
        <f>IF(Table10[[#This Row],[Column3]]="","",MATCH(Table10[[#This Row],[Column3]],AD:AD,0))</f>
        <v>#N/A</v>
      </c>
    </row>
    <row r="1402" spans="37:40" ht="13.5" thickBot="1">
      <c r="AK1402" s="9">
        <v>2645</v>
      </c>
      <c r="AL1402" s="8" t="s">
        <v>6664</v>
      </c>
      <c r="AM1402" t="str">
        <f t="shared" si="21"/>
        <v>G2645</v>
      </c>
      <c r="AN1402" t="e">
        <f>IF(Table10[[#This Row],[Column3]]="","",MATCH(Table10[[#This Row],[Column3]],AD:AD,0))</f>
        <v>#N/A</v>
      </c>
    </row>
    <row r="1403" spans="37:40" ht="13.5" thickBot="1">
      <c r="AK1403" s="9">
        <v>2645</v>
      </c>
      <c r="AL1403" s="8" t="s">
        <v>6664</v>
      </c>
      <c r="AM1403" t="str">
        <f t="shared" si="21"/>
        <v>G2645</v>
      </c>
      <c r="AN1403" t="e">
        <f>IF(Table10[[#This Row],[Column3]]="","",MATCH(Table10[[#This Row],[Column3]],AD:AD,0))</f>
        <v>#N/A</v>
      </c>
    </row>
    <row r="1404" spans="37:40" ht="13.5" thickBot="1">
      <c r="AK1404" s="9">
        <v>2645</v>
      </c>
      <c r="AL1404" s="8" t="s">
        <v>6664</v>
      </c>
      <c r="AM1404" t="str">
        <f t="shared" si="21"/>
        <v>G2645</v>
      </c>
      <c r="AN1404" t="e">
        <f>IF(Table10[[#This Row],[Column3]]="","",MATCH(Table10[[#This Row],[Column3]],AD:AD,0))</f>
        <v>#N/A</v>
      </c>
    </row>
    <row r="1405" spans="37:40" ht="13.5" thickBot="1">
      <c r="AK1405" s="9">
        <v>2645</v>
      </c>
      <c r="AL1405" s="8" t="s">
        <v>6664</v>
      </c>
      <c r="AM1405" t="str">
        <f t="shared" si="21"/>
        <v>G2645</v>
      </c>
      <c r="AN1405" t="e">
        <f>IF(Table10[[#This Row],[Column3]]="","",MATCH(Table10[[#This Row],[Column3]],AD:AD,0))</f>
        <v>#N/A</v>
      </c>
    </row>
    <row r="1406" spans="37:40" ht="13.5" thickBot="1">
      <c r="AK1406" s="9">
        <v>2645</v>
      </c>
      <c r="AL1406" s="8" t="s">
        <v>6664</v>
      </c>
      <c r="AM1406" t="str">
        <f t="shared" si="21"/>
        <v>G2645</v>
      </c>
      <c r="AN1406" t="e">
        <f>IF(Table10[[#This Row],[Column3]]="","",MATCH(Table10[[#This Row],[Column3]],AD:AD,0))</f>
        <v>#N/A</v>
      </c>
    </row>
    <row r="1407" spans="37:40" ht="13.5" thickBot="1">
      <c r="AK1407" s="9">
        <v>2645</v>
      </c>
      <c r="AL1407" s="8" t="s">
        <v>6664</v>
      </c>
      <c r="AM1407" t="str">
        <f t="shared" si="21"/>
        <v>G2645</v>
      </c>
      <c r="AN1407" t="e">
        <f>IF(Table10[[#This Row],[Column3]]="","",MATCH(Table10[[#This Row],[Column3]],AD:AD,0))</f>
        <v>#N/A</v>
      </c>
    </row>
    <row r="1408" spans="37:40" ht="13.5" thickBot="1">
      <c r="AK1408" s="9">
        <v>2645</v>
      </c>
      <c r="AL1408" s="8" t="s">
        <v>6664</v>
      </c>
      <c r="AM1408" t="str">
        <f t="shared" si="21"/>
        <v>G2645</v>
      </c>
      <c r="AN1408" t="e">
        <f>IF(Table10[[#This Row],[Column3]]="","",MATCH(Table10[[#This Row],[Column3]],AD:AD,0))</f>
        <v>#N/A</v>
      </c>
    </row>
    <row r="1409" spans="37:40" ht="13.5" thickBot="1">
      <c r="AK1409" s="9">
        <v>2645</v>
      </c>
      <c r="AL1409" s="8" t="s">
        <v>6664</v>
      </c>
      <c r="AM1409" t="str">
        <f t="shared" si="21"/>
        <v>G2645</v>
      </c>
      <c r="AN1409" t="e">
        <f>IF(Table10[[#This Row],[Column3]]="","",MATCH(Table10[[#This Row],[Column3]],AD:AD,0))</f>
        <v>#N/A</v>
      </c>
    </row>
    <row r="1410" spans="37:40" ht="13.5" thickBot="1">
      <c r="AK1410" s="9">
        <v>2645</v>
      </c>
      <c r="AL1410" s="8" t="s">
        <v>6664</v>
      </c>
      <c r="AM1410" t="str">
        <f t="shared" ref="AM1410:AM1473" si="22">CONCATENATE(AL1410,AK1410)</f>
        <v>G2645</v>
      </c>
      <c r="AN1410" t="e">
        <f>IF(Table10[[#This Row],[Column3]]="","",MATCH(Table10[[#This Row],[Column3]],AD:AD,0))</f>
        <v>#N/A</v>
      </c>
    </row>
    <row r="1411" spans="37:40" ht="13.5" thickBot="1">
      <c r="AK1411" s="9">
        <v>2646</v>
      </c>
      <c r="AL1411" s="8" t="s">
        <v>6664</v>
      </c>
      <c r="AM1411" t="str">
        <f t="shared" si="22"/>
        <v>G2646</v>
      </c>
      <c r="AN1411" t="e">
        <f>IF(Table10[[#This Row],[Column3]]="","",MATCH(Table10[[#This Row],[Column3]],AD:AD,0))</f>
        <v>#N/A</v>
      </c>
    </row>
    <row r="1412" spans="37:40" ht="13.5" thickBot="1">
      <c r="AK1412" s="9">
        <v>2646</v>
      </c>
      <c r="AL1412" s="8" t="s">
        <v>6664</v>
      </c>
      <c r="AM1412" t="str">
        <f t="shared" si="22"/>
        <v>G2646</v>
      </c>
      <c r="AN1412" t="e">
        <f>IF(Table10[[#This Row],[Column3]]="","",MATCH(Table10[[#This Row],[Column3]],AD:AD,0))</f>
        <v>#N/A</v>
      </c>
    </row>
    <row r="1413" spans="37:40" ht="13.5" thickBot="1">
      <c r="AK1413" s="9">
        <v>2646</v>
      </c>
      <c r="AL1413" s="8" t="s">
        <v>6664</v>
      </c>
      <c r="AM1413" t="str">
        <f t="shared" si="22"/>
        <v>G2646</v>
      </c>
      <c r="AN1413" t="e">
        <f>IF(Table10[[#This Row],[Column3]]="","",MATCH(Table10[[#This Row],[Column3]],AD:AD,0))</f>
        <v>#N/A</v>
      </c>
    </row>
    <row r="1414" spans="37:40" ht="13.5" thickBot="1">
      <c r="AK1414" s="9">
        <v>2646</v>
      </c>
      <c r="AL1414" s="8" t="s">
        <v>6664</v>
      </c>
      <c r="AM1414" t="str">
        <f t="shared" si="22"/>
        <v>G2646</v>
      </c>
      <c r="AN1414" t="e">
        <f>IF(Table10[[#This Row],[Column3]]="","",MATCH(Table10[[#This Row],[Column3]],AD:AD,0))</f>
        <v>#N/A</v>
      </c>
    </row>
    <row r="1415" spans="37:40" ht="13.5" thickBot="1">
      <c r="AK1415" s="9">
        <v>2646</v>
      </c>
      <c r="AL1415" s="8" t="s">
        <v>6664</v>
      </c>
      <c r="AM1415" t="str">
        <f t="shared" si="22"/>
        <v>G2646</v>
      </c>
      <c r="AN1415" t="e">
        <f>IF(Table10[[#This Row],[Column3]]="","",MATCH(Table10[[#This Row],[Column3]],AD:AD,0))</f>
        <v>#N/A</v>
      </c>
    </row>
    <row r="1416" spans="37:40" ht="13.5" thickBot="1">
      <c r="AK1416" s="9">
        <v>2646</v>
      </c>
      <c r="AL1416" s="8" t="s">
        <v>6664</v>
      </c>
      <c r="AM1416" t="str">
        <f t="shared" si="22"/>
        <v>G2646</v>
      </c>
      <c r="AN1416" t="e">
        <f>IF(Table10[[#This Row],[Column3]]="","",MATCH(Table10[[#This Row],[Column3]],AD:AD,0))</f>
        <v>#N/A</v>
      </c>
    </row>
    <row r="1417" spans="37:40" ht="13.5" thickBot="1">
      <c r="AK1417" s="9">
        <v>2646</v>
      </c>
      <c r="AL1417" s="8" t="s">
        <v>6664</v>
      </c>
      <c r="AM1417" t="str">
        <f t="shared" si="22"/>
        <v>G2646</v>
      </c>
      <c r="AN1417" t="e">
        <f>IF(Table10[[#This Row],[Column3]]="","",MATCH(Table10[[#This Row],[Column3]],AD:AD,0))</f>
        <v>#N/A</v>
      </c>
    </row>
    <row r="1418" spans="37:40" ht="13.5" thickBot="1">
      <c r="AK1418" s="9">
        <v>2646</v>
      </c>
      <c r="AL1418" s="8" t="s">
        <v>6664</v>
      </c>
      <c r="AM1418" t="str">
        <f t="shared" si="22"/>
        <v>G2646</v>
      </c>
      <c r="AN1418" t="e">
        <f>IF(Table10[[#This Row],[Column3]]="","",MATCH(Table10[[#This Row],[Column3]],AD:AD,0))</f>
        <v>#N/A</v>
      </c>
    </row>
    <row r="1419" spans="37:40" ht="13.5" thickBot="1">
      <c r="AK1419" s="9">
        <v>2646</v>
      </c>
      <c r="AL1419" s="8" t="s">
        <v>6664</v>
      </c>
      <c r="AM1419" t="str">
        <f t="shared" si="22"/>
        <v>G2646</v>
      </c>
      <c r="AN1419" t="e">
        <f>IF(Table10[[#This Row],[Column3]]="","",MATCH(Table10[[#This Row],[Column3]],AD:AD,0))</f>
        <v>#N/A</v>
      </c>
    </row>
    <row r="1420" spans="37:40" ht="13.5" thickBot="1">
      <c r="AK1420" s="9">
        <v>2646</v>
      </c>
      <c r="AL1420" s="8" t="s">
        <v>6664</v>
      </c>
      <c r="AM1420" t="str">
        <f t="shared" si="22"/>
        <v>G2646</v>
      </c>
      <c r="AN1420" t="e">
        <f>IF(Table10[[#This Row],[Column3]]="","",MATCH(Table10[[#This Row],[Column3]],AD:AD,0))</f>
        <v>#N/A</v>
      </c>
    </row>
    <row r="1421" spans="37:40" ht="13.5" thickBot="1">
      <c r="AK1421" s="9">
        <v>2646</v>
      </c>
      <c r="AL1421" s="8" t="s">
        <v>6664</v>
      </c>
      <c r="AM1421" t="str">
        <f t="shared" si="22"/>
        <v>G2646</v>
      </c>
      <c r="AN1421" t="e">
        <f>IF(Table10[[#This Row],[Column3]]="","",MATCH(Table10[[#This Row],[Column3]],AD:AD,0))</f>
        <v>#N/A</v>
      </c>
    </row>
    <row r="1422" spans="37:40" ht="13.5" thickBot="1">
      <c r="AK1422" s="9">
        <v>2646</v>
      </c>
      <c r="AL1422" s="8" t="s">
        <v>6664</v>
      </c>
      <c r="AM1422" t="str">
        <f t="shared" si="22"/>
        <v>G2646</v>
      </c>
      <c r="AN1422" t="e">
        <f>IF(Table10[[#This Row],[Column3]]="","",MATCH(Table10[[#This Row],[Column3]],AD:AD,0))</f>
        <v>#N/A</v>
      </c>
    </row>
    <row r="1423" spans="37:40" ht="13.5" thickBot="1">
      <c r="AK1423" s="9">
        <v>2646</v>
      </c>
      <c r="AL1423" s="8" t="s">
        <v>6664</v>
      </c>
      <c r="AM1423" t="str">
        <f t="shared" si="22"/>
        <v>G2646</v>
      </c>
      <c r="AN1423" t="e">
        <f>IF(Table10[[#This Row],[Column3]]="","",MATCH(Table10[[#This Row],[Column3]],AD:AD,0))</f>
        <v>#N/A</v>
      </c>
    </row>
    <row r="1424" spans="37:40" ht="13.5" thickBot="1">
      <c r="AK1424" s="9">
        <v>2646</v>
      </c>
      <c r="AL1424" s="8" t="s">
        <v>6664</v>
      </c>
      <c r="AM1424" t="str">
        <f t="shared" si="22"/>
        <v>G2646</v>
      </c>
      <c r="AN1424" t="e">
        <f>IF(Table10[[#This Row],[Column3]]="","",MATCH(Table10[[#This Row],[Column3]],AD:AD,0))</f>
        <v>#N/A</v>
      </c>
    </row>
    <row r="1425" spans="37:40" ht="13.5" thickBot="1">
      <c r="AK1425" s="9">
        <v>2646</v>
      </c>
      <c r="AL1425" s="8" t="s">
        <v>6664</v>
      </c>
      <c r="AM1425" t="str">
        <f t="shared" si="22"/>
        <v>G2646</v>
      </c>
      <c r="AN1425" t="e">
        <f>IF(Table10[[#This Row],[Column3]]="","",MATCH(Table10[[#This Row],[Column3]],AD:AD,0))</f>
        <v>#N/A</v>
      </c>
    </row>
    <row r="1426" spans="37:40" ht="13.5" thickBot="1">
      <c r="AK1426" s="9">
        <v>2646</v>
      </c>
      <c r="AL1426" s="8" t="s">
        <v>6664</v>
      </c>
      <c r="AM1426" t="str">
        <f t="shared" si="22"/>
        <v>G2646</v>
      </c>
      <c r="AN1426" t="e">
        <f>IF(Table10[[#This Row],[Column3]]="","",MATCH(Table10[[#This Row],[Column3]],AD:AD,0))</f>
        <v>#N/A</v>
      </c>
    </row>
    <row r="1427" spans="37:40" ht="13.5" thickBot="1">
      <c r="AK1427" s="9">
        <v>2647</v>
      </c>
      <c r="AL1427" s="8" t="s">
        <v>6664</v>
      </c>
      <c r="AM1427" t="str">
        <f t="shared" si="22"/>
        <v>G2647</v>
      </c>
      <c r="AN1427" t="e">
        <f>IF(Table10[[#This Row],[Column3]]="","",MATCH(Table10[[#This Row],[Column3]],AD:AD,0))</f>
        <v>#N/A</v>
      </c>
    </row>
    <row r="1428" spans="37:40" ht="13.5" thickBot="1">
      <c r="AK1428" s="9">
        <v>2647</v>
      </c>
      <c r="AL1428" s="8" t="s">
        <v>6664</v>
      </c>
      <c r="AM1428" t="str">
        <f t="shared" si="22"/>
        <v>G2647</v>
      </c>
      <c r="AN1428" t="e">
        <f>IF(Table10[[#This Row],[Column3]]="","",MATCH(Table10[[#This Row],[Column3]],AD:AD,0))</f>
        <v>#N/A</v>
      </c>
    </row>
    <row r="1429" spans="37:40" ht="13.5" thickBot="1">
      <c r="AK1429" s="9">
        <v>2647</v>
      </c>
      <c r="AL1429" s="8" t="s">
        <v>6664</v>
      </c>
      <c r="AM1429" t="str">
        <f t="shared" si="22"/>
        <v>G2647</v>
      </c>
      <c r="AN1429" t="e">
        <f>IF(Table10[[#This Row],[Column3]]="","",MATCH(Table10[[#This Row],[Column3]],AD:AD,0))</f>
        <v>#N/A</v>
      </c>
    </row>
    <row r="1430" spans="37:40" ht="13.5" thickBot="1">
      <c r="AK1430" s="9">
        <v>2647</v>
      </c>
      <c r="AL1430" s="8" t="s">
        <v>6664</v>
      </c>
      <c r="AM1430" t="str">
        <f t="shared" si="22"/>
        <v>G2647</v>
      </c>
      <c r="AN1430" t="e">
        <f>IF(Table10[[#This Row],[Column3]]="","",MATCH(Table10[[#This Row],[Column3]],AD:AD,0))</f>
        <v>#N/A</v>
      </c>
    </row>
    <row r="1431" spans="37:40" ht="13.5" thickBot="1">
      <c r="AK1431" s="9">
        <v>2647</v>
      </c>
      <c r="AL1431" s="8" t="s">
        <v>6664</v>
      </c>
      <c r="AM1431" t="str">
        <f t="shared" si="22"/>
        <v>G2647</v>
      </c>
      <c r="AN1431" t="e">
        <f>IF(Table10[[#This Row],[Column3]]="","",MATCH(Table10[[#This Row],[Column3]],AD:AD,0))</f>
        <v>#N/A</v>
      </c>
    </row>
    <row r="1432" spans="37:40" ht="13.5" thickBot="1">
      <c r="AK1432" s="9">
        <v>2647</v>
      </c>
      <c r="AL1432" s="8" t="s">
        <v>6664</v>
      </c>
      <c r="AM1432" t="str">
        <f t="shared" si="22"/>
        <v>G2647</v>
      </c>
      <c r="AN1432" t="e">
        <f>IF(Table10[[#This Row],[Column3]]="","",MATCH(Table10[[#This Row],[Column3]],AD:AD,0))</f>
        <v>#N/A</v>
      </c>
    </row>
    <row r="1433" spans="37:40" ht="13.5" thickBot="1">
      <c r="AK1433" s="9">
        <v>2647</v>
      </c>
      <c r="AL1433" s="8" t="s">
        <v>6664</v>
      </c>
      <c r="AM1433" t="str">
        <f t="shared" si="22"/>
        <v>G2647</v>
      </c>
      <c r="AN1433" t="e">
        <f>IF(Table10[[#This Row],[Column3]]="","",MATCH(Table10[[#This Row],[Column3]],AD:AD,0))</f>
        <v>#N/A</v>
      </c>
    </row>
    <row r="1434" spans="37:40" ht="13.5" thickBot="1">
      <c r="AK1434" s="9">
        <v>2647</v>
      </c>
      <c r="AL1434" s="8" t="s">
        <v>6664</v>
      </c>
      <c r="AM1434" t="str">
        <f t="shared" si="22"/>
        <v>G2647</v>
      </c>
      <c r="AN1434" t="e">
        <f>IF(Table10[[#This Row],[Column3]]="","",MATCH(Table10[[#This Row],[Column3]],AD:AD,0))</f>
        <v>#N/A</v>
      </c>
    </row>
    <row r="1435" spans="37:40" ht="13.5" thickBot="1">
      <c r="AK1435" s="9">
        <v>2647</v>
      </c>
      <c r="AL1435" s="8" t="s">
        <v>6664</v>
      </c>
      <c r="AM1435" t="str">
        <f t="shared" si="22"/>
        <v>G2647</v>
      </c>
      <c r="AN1435" t="e">
        <f>IF(Table10[[#This Row],[Column3]]="","",MATCH(Table10[[#This Row],[Column3]],AD:AD,0))</f>
        <v>#N/A</v>
      </c>
    </row>
    <row r="1436" spans="37:40" ht="13.5" thickBot="1">
      <c r="AK1436" s="9">
        <v>2647</v>
      </c>
      <c r="AL1436" s="8" t="s">
        <v>6664</v>
      </c>
      <c r="AM1436" t="str">
        <f t="shared" si="22"/>
        <v>G2647</v>
      </c>
      <c r="AN1436" t="e">
        <f>IF(Table10[[#This Row],[Column3]]="","",MATCH(Table10[[#This Row],[Column3]],AD:AD,0))</f>
        <v>#N/A</v>
      </c>
    </row>
    <row r="1437" spans="37:40" ht="13.5" thickBot="1">
      <c r="AK1437" s="9">
        <v>2647</v>
      </c>
      <c r="AL1437" s="8" t="s">
        <v>6664</v>
      </c>
      <c r="AM1437" t="str">
        <f t="shared" si="22"/>
        <v>G2647</v>
      </c>
      <c r="AN1437" t="e">
        <f>IF(Table10[[#This Row],[Column3]]="","",MATCH(Table10[[#This Row],[Column3]],AD:AD,0))</f>
        <v>#N/A</v>
      </c>
    </row>
    <row r="1438" spans="37:40" ht="13.5" thickBot="1">
      <c r="AK1438" s="9">
        <v>2647</v>
      </c>
      <c r="AL1438" s="8" t="s">
        <v>6664</v>
      </c>
      <c r="AM1438" t="str">
        <f t="shared" si="22"/>
        <v>G2647</v>
      </c>
      <c r="AN1438" t="e">
        <f>IF(Table10[[#This Row],[Column3]]="","",MATCH(Table10[[#This Row],[Column3]],AD:AD,0))</f>
        <v>#N/A</v>
      </c>
    </row>
    <row r="1439" spans="37:40" ht="13.5" thickBot="1">
      <c r="AK1439" s="9">
        <v>2647</v>
      </c>
      <c r="AL1439" s="8" t="s">
        <v>6664</v>
      </c>
      <c r="AM1439" t="str">
        <f t="shared" si="22"/>
        <v>G2647</v>
      </c>
      <c r="AN1439" t="e">
        <f>IF(Table10[[#This Row],[Column3]]="","",MATCH(Table10[[#This Row],[Column3]],AD:AD,0))</f>
        <v>#N/A</v>
      </c>
    </row>
    <row r="1440" spans="37:40" ht="13.5" thickBot="1">
      <c r="AK1440" s="9">
        <v>2647</v>
      </c>
      <c r="AL1440" s="8" t="s">
        <v>6664</v>
      </c>
      <c r="AM1440" t="str">
        <f t="shared" si="22"/>
        <v>G2647</v>
      </c>
      <c r="AN1440" t="e">
        <f>IF(Table10[[#This Row],[Column3]]="","",MATCH(Table10[[#This Row],[Column3]],AD:AD,0))</f>
        <v>#N/A</v>
      </c>
    </row>
    <row r="1441" spans="37:40" ht="13.5" thickBot="1">
      <c r="AK1441" s="9">
        <v>2647</v>
      </c>
      <c r="AL1441" s="8" t="s">
        <v>6664</v>
      </c>
      <c r="AM1441" t="str">
        <f t="shared" si="22"/>
        <v>G2647</v>
      </c>
      <c r="AN1441" t="e">
        <f>IF(Table10[[#This Row],[Column3]]="","",MATCH(Table10[[#This Row],[Column3]],AD:AD,0))</f>
        <v>#N/A</v>
      </c>
    </row>
    <row r="1442" spans="37:40" ht="13.5" thickBot="1">
      <c r="AK1442" s="9">
        <v>2647</v>
      </c>
      <c r="AL1442" s="8" t="s">
        <v>6664</v>
      </c>
      <c r="AM1442" t="str">
        <f t="shared" si="22"/>
        <v>G2647</v>
      </c>
      <c r="AN1442" t="e">
        <f>IF(Table10[[#This Row],[Column3]]="","",MATCH(Table10[[#This Row],[Column3]],AD:AD,0))</f>
        <v>#N/A</v>
      </c>
    </row>
    <row r="1443" spans="37:40" ht="13.5" thickBot="1">
      <c r="AK1443" s="9">
        <v>2648</v>
      </c>
      <c r="AL1443" s="8" t="s">
        <v>6664</v>
      </c>
      <c r="AM1443" t="str">
        <f t="shared" si="22"/>
        <v>G2648</v>
      </c>
      <c r="AN1443" t="e">
        <f>IF(Table10[[#This Row],[Column3]]="","",MATCH(Table10[[#This Row],[Column3]],AD:AD,0))</f>
        <v>#N/A</v>
      </c>
    </row>
    <row r="1444" spans="37:40" ht="13.5" thickBot="1">
      <c r="AK1444" s="9">
        <v>2648</v>
      </c>
      <c r="AL1444" s="8" t="s">
        <v>6664</v>
      </c>
      <c r="AM1444" t="str">
        <f t="shared" si="22"/>
        <v>G2648</v>
      </c>
      <c r="AN1444" t="e">
        <f>IF(Table10[[#This Row],[Column3]]="","",MATCH(Table10[[#This Row],[Column3]],AD:AD,0))</f>
        <v>#N/A</v>
      </c>
    </row>
    <row r="1445" spans="37:40" ht="13.5" thickBot="1">
      <c r="AK1445" s="9">
        <v>2648</v>
      </c>
      <c r="AL1445" s="8" t="s">
        <v>6664</v>
      </c>
      <c r="AM1445" t="str">
        <f t="shared" si="22"/>
        <v>G2648</v>
      </c>
      <c r="AN1445" t="e">
        <f>IF(Table10[[#This Row],[Column3]]="","",MATCH(Table10[[#This Row],[Column3]],AD:AD,0))</f>
        <v>#N/A</v>
      </c>
    </row>
    <row r="1446" spans="37:40" ht="13.5" thickBot="1">
      <c r="AK1446" s="9">
        <v>2648</v>
      </c>
      <c r="AL1446" s="8" t="s">
        <v>6664</v>
      </c>
      <c r="AM1446" t="str">
        <f t="shared" si="22"/>
        <v>G2648</v>
      </c>
      <c r="AN1446" t="e">
        <f>IF(Table10[[#This Row],[Column3]]="","",MATCH(Table10[[#This Row],[Column3]],AD:AD,0))</f>
        <v>#N/A</v>
      </c>
    </row>
    <row r="1447" spans="37:40" ht="13.5" thickBot="1">
      <c r="AK1447" s="9">
        <v>2648</v>
      </c>
      <c r="AL1447" s="8" t="s">
        <v>6664</v>
      </c>
      <c r="AM1447" t="str">
        <f t="shared" si="22"/>
        <v>G2648</v>
      </c>
      <c r="AN1447" t="e">
        <f>IF(Table10[[#This Row],[Column3]]="","",MATCH(Table10[[#This Row],[Column3]],AD:AD,0))</f>
        <v>#N/A</v>
      </c>
    </row>
    <row r="1448" spans="37:40" ht="13.5" thickBot="1">
      <c r="AK1448" s="9">
        <v>2648</v>
      </c>
      <c r="AL1448" s="8" t="s">
        <v>6664</v>
      </c>
      <c r="AM1448" t="str">
        <f t="shared" si="22"/>
        <v>G2648</v>
      </c>
      <c r="AN1448" t="e">
        <f>IF(Table10[[#This Row],[Column3]]="","",MATCH(Table10[[#This Row],[Column3]],AD:AD,0))</f>
        <v>#N/A</v>
      </c>
    </row>
    <row r="1449" spans="37:40" ht="13.5" thickBot="1">
      <c r="AK1449" s="9">
        <v>2648</v>
      </c>
      <c r="AL1449" s="8" t="s">
        <v>6664</v>
      </c>
      <c r="AM1449" t="str">
        <f t="shared" si="22"/>
        <v>G2648</v>
      </c>
      <c r="AN1449" t="e">
        <f>IF(Table10[[#This Row],[Column3]]="","",MATCH(Table10[[#This Row],[Column3]],AD:AD,0))</f>
        <v>#N/A</v>
      </c>
    </row>
    <row r="1450" spans="37:40" ht="13.5" thickBot="1">
      <c r="AK1450" s="9">
        <v>2648</v>
      </c>
      <c r="AL1450" s="8" t="s">
        <v>6664</v>
      </c>
      <c r="AM1450" t="str">
        <f t="shared" si="22"/>
        <v>G2648</v>
      </c>
      <c r="AN1450" t="e">
        <f>IF(Table10[[#This Row],[Column3]]="","",MATCH(Table10[[#This Row],[Column3]],AD:AD,0))</f>
        <v>#N/A</v>
      </c>
    </row>
    <row r="1451" spans="37:40" ht="13.5" thickBot="1">
      <c r="AK1451" s="9">
        <v>2648</v>
      </c>
      <c r="AL1451" s="8" t="s">
        <v>6664</v>
      </c>
      <c r="AM1451" t="str">
        <f t="shared" si="22"/>
        <v>G2648</v>
      </c>
      <c r="AN1451" t="e">
        <f>IF(Table10[[#This Row],[Column3]]="","",MATCH(Table10[[#This Row],[Column3]],AD:AD,0))</f>
        <v>#N/A</v>
      </c>
    </row>
    <row r="1452" spans="37:40" ht="13.5" thickBot="1">
      <c r="AK1452" s="9">
        <v>2648</v>
      </c>
      <c r="AL1452" s="8" t="s">
        <v>6664</v>
      </c>
      <c r="AM1452" t="str">
        <f t="shared" si="22"/>
        <v>G2648</v>
      </c>
      <c r="AN1452" t="e">
        <f>IF(Table10[[#This Row],[Column3]]="","",MATCH(Table10[[#This Row],[Column3]],AD:AD,0))</f>
        <v>#N/A</v>
      </c>
    </row>
    <row r="1453" spans="37:40" ht="13.5" thickBot="1">
      <c r="AK1453" s="9">
        <v>2648</v>
      </c>
      <c r="AL1453" s="8" t="s">
        <v>6664</v>
      </c>
      <c r="AM1453" t="str">
        <f t="shared" si="22"/>
        <v>G2648</v>
      </c>
      <c r="AN1453" t="e">
        <f>IF(Table10[[#This Row],[Column3]]="","",MATCH(Table10[[#This Row],[Column3]],AD:AD,0))</f>
        <v>#N/A</v>
      </c>
    </row>
    <row r="1454" spans="37:40" ht="13.5" thickBot="1">
      <c r="AK1454" s="9">
        <v>2648</v>
      </c>
      <c r="AL1454" s="8" t="s">
        <v>6664</v>
      </c>
      <c r="AM1454" t="str">
        <f t="shared" si="22"/>
        <v>G2648</v>
      </c>
      <c r="AN1454" t="e">
        <f>IF(Table10[[#This Row],[Column3]]="","",MATCH(Table10[[#This Row],[Column3]],AD:AD,0))</f>
        <v>#N/A</v>
      </c>
    </row>
    <row r="1455" spans="37:40" ht="13.5" thickBot="1">
      <c r="AK1455" s="9">
        <v>2648</v>
      </c>
      <c r="AL1455" s="8" t="s">
        <v>6664</v>
      </c>
      <c r="AM1455" t="str">
        <f t="shared" si="22"/>
        <v>G2648</v>
      </c>
      <c r="AN1455" t="e">
        <f>IF(Table10[[#This Row],[Column3]]="","",MATCH(Table10[[#This Row],[Column3]],AD:AD,0))</f>
        <v>#N/A</v>
      </c>
    </row>
    <row r="1456" spans="37:40" ht="13.5" thickBot="1">
      <c r="AK1456" s="9">
        <v>2648</v>
      </c>
      <c r="AL1456" s="8" t="s">
        <v>6664</v>
      </c>
      <c r="AM1456" t="str">
        <f t="shared" si="22"/>
        <v>G2648</v>
      </c>
      <c r="AN1456" t="e">
        <f>IF(Table10[[#This Row],[Column3]]="","",MATCH(Table10[[#This Row],[Column3]],AD:AD,0))</f>
        <v>#N/A</v>
      </c>
    </row>
    <row r="1457" spans="37:40" ht="13.5" thickBot="1">
      <c r="AK1457" s="9">
        <v>2648</v>
      </c>
      <c r="AL1457" s="8" t="s">
        <v>6664</v>
      </c>
      <c r="AM1457" t="str">
        <f t="shared" si="22"/>
        <v>G2648</v>
      </c>
      <c r="AN1457" t="e">
        <f>IF(Table10[[#This Row],[Column3]]="","",MATCH(Table10[[#This Row],[Column3]],AD:AD,0))</f>
        <v>#N/A</v>
      </c>
    </row>
    <row r="1458" spans="37:40" ht="13.5" thickBot="1">
      <c r="AK1458" s="9">
        <v>2648</v>
      </c>
      <c r="AL1458" s="8" t="s">
        <v>6664</v>
      </c>
      <c r="AM1458" t="str">
        <f t="shared" si="22"/>
        <v>G2648</v>
      </c>
      <c r="AN1458" t="e">
        <f>IF(Table10[[#This Row],[Column3]]="","",MATCH(Table10[[#This Row],[Column3]],AD:AD,0))</f>
        <v>#N/A</v>
      </c>
    </row>
    <row r="1459" spans="37:40" ht="13.5" thickBot="1">
      <c r="AK1459" s="9">
        <v>2648</v>
      </c>
      <c r="AL1459" s="8" t="s">
        <v>6664</v>
      </c>
      <c r="AM1459" t="str">
        <f t="shared" si="22"/>
        <v>G2648</v>
      </c>
      <c r="AN1459" t="e">
        <f>IF(Table10[[#This Row],[Column3]]="","",MATCH(Table10[[#This Row],[Column3]],AD:AD,0))</f>
        <v>#N/A</v>
      </c>
    </row>
    <row r="1460" spans="37:40" ht="13.5" thickBot="1">
      <c r="AK1460" s="9">
        <v>2649</v>
      </c>
      <c r="AL1460" s="8" t="s">
        <v>6664</v>
      </c>
      <c r="AM1460" t="str">
        <f t="shared" si="22"/>
        <v>G2649</v>
      </c>
      <c r="AN1460" t="e">
        <f>IF(Table10[[#This Row],[Column3]]="","",MATCH(Table10[[#This Row],[Column3]],AD:AD,0))</f>
        <v>#N/A</v>
      </c>
    </row>
    <row r="1461" spans="37:40" ht="13.5" thickBot="1">
      <c r="AK1461" s="9">
        <v>2649</v>
      </c>
      <c r="AL1461" s="8" t="s">
        <v>6664</v>
      </c>
      <c r="AM1461" t="str">
        <f t="shared" si="22"/>
        <v>G2649</v>
      </c>
      <c r="AN1461" t="e">
        <f>IF(Table10[[#This Row],[Column3]]="","",MATCH(Table10[[#This Row],[Column3]],AD:AD,0))</f>
        <v>#N/A</v>
      </c>
    </row>
    <row r="1462" spans="37:40" ht="13.5" thickBot="1">
      <c r="AK1462" s="9">
        <v>2649</v>
      </c>
      <c r="AL1462" s="8" t="s">
        <v>6664</v>
      </c>
      <c r="AM1462" t="str">
        <f t="shared" si="22"/>
        <v>G2649</v>
      </c>
      <c r="AN1462" t="e">
        <f>IF(Table10[[#This Row],[Column3]]="","",MATCH(Table10[[#This Row],[Column3]],AD:AD,0))</f>
        <v>#N/A</v>
      </c>
    </row>
    <row r="1463" spans="37:40" ht="13.5" thickBot="1">
      <c r="AK1463" s="9">
        <v>2649</v>
      </c>
      <c r="AL1463" s="8" t="s">
        <v>6664</v>
      </c>
      <c r="AM1463" t="str">
        <f t="shared" si="22"/>
        <v>G2649</v>
      </c>
      <c r="AN1463" t="e">
        <f>IF(Table10[[#This Row],[Column3]]="","",MATCH(Table10[[#This Row],[Column3]],AD:AD,0))</f>
        <v>#N/A</v>
      </c>
    </row>
    <row r="1464" spans="37:40" ht="13.5" thickBot="1">
      <c r="AK1464" s="9">
        <v>2649</v>
      </c>
      <c r="AL1464" s="8" t="s">
        <v>6664</v>
      </c>
      <c r="AM1464" t="str">
        <f t="shared" si="22"/>
        <v>G2649</v>
      </c>
      <c r="AN1464" t="e">
        <f>IF(Table10[[#This Row],[Column3]]="","",MATCH(Table10[[#This Row],[Column3]],AD:AD,0))</f>
        <v>#N/A</v>
      </c>
    </row>
    <row r="1465" spans="37:40" ht="13.5" thickBot="1">
      <c r="AK1465" s="9">
        <v>2649</v>
      </c>
      <c r="AL1465" s="8" t="s">
        <v>6664</v>
      </c>
      <c r="AM1465" t="str">
        <f t="shared" si="22"/>
        <v>G2649</v>
      </c>
      <c r="AN1465" t="e">
        <f>IF(Table10[[#This Row],[Column3]]="","",MATCH(Table10[[#This Row],[Column3]],AD:AD,0))</f>
        <v>#N/A</v>
      </c>
    </row>
    <row r="1466" spans="37:40" ht="13.5" thickBot="1">
      <c r="AK1466" s="9">
        <v>2649</v>
      </c>
      <c r="AL1466" s="8" t="s">
        <v>6664</v>
      </c>
      <c r="AM1466" t="str">
        <f t="shared" si="22"/>
        <v>G2649</v>
      </c>
      <c r="AN1466" t="e">
        <f>IF(Table10[[#This Row],[Column3]]="","",MATCH(Table10[[#This Row],[Column3]],AD:AD,0))</f>
        <v>#N/A</v>
      </c>
    </row>
    <row r="1467" spans="37:40" ht="13.5" thickBot="1">
      <c r="AK1467" s="9">
        <v>2649</v>
      </c>
      <c r="AL1467" s="8" t="s">
        <v>6664</v>
      </c>
      <c r="AM1467" t="str">
        <f t="shared" si="22"/>
        <v>G2649</v>
      </c>
      <c r="AN1467" t="e">
        <f>IF(Table10[[#This Row],[Column3]]="","",MATCH(Table10[[#This Row],[Column3]],AD:AD,0))</f>
        <v>#N/A</v>
      </c>
    </row>
    <row r="1468" spans="37:40" ht="13.5" thickBot="1">
      <c r="AK1468" s="9">
        <v>2649</v>
      </c>
      <c r="AL1468" s="8" t="s">
        <v>6664</v>
      </c>
      <c r="AM1468" t="str">
        <f t="shared" si="22"/>
        <v>G2649</v>
      </c>
      <c r="AN1468" t="e">
        <f>IF(Table10[[#This Row],[Column3]]="","",MATCH(Table10[[#This Row],[Column3]],AD:AD,0))</f>
        <v>#N/A</v>
      </c>
    </row>
    <row r="1469" spans="37:40" ht="13.5" thickBot="1">
      <c r="AK1469" s="9">
        <v>2649</v>
      </c>
      <c r="AL1469" s="8" t="s">
        <v>6664</v>
      </c>
      <c r="AM1469" t="str">
        <f t="shared" si="22"/>
        <v>G2649</v>
      </c>
      <c r="AN1469" t="e">
        <f>IF(Table10[[#This Row],[Column3]]="","",MATCH(Table10[[#This Row],[Column3]],AD:AD,0))</f>
        <v>#N/A</v>
      </c>
    </row>
    <row r="1470" spans="37:40" ht="13.5" thickBot="1">
      <c r="AK1470" s="9">
        <v>2649</v>
      </c>
      <c r="AL1470" s="8" t="s">
        <v>6664</v>
      </c>
      <c r="AM1470" t="str">
        <f t="shared" si="22"/>
        <v>G2649</v>
      </c>
      <c r="AN1470" t="e">
        <f>IF(Table10[[#This Row],[Column3]]="","",MATCH(Table10[[#This Row],[Column3]],AD:AD,0))</f>
        <v>#N/A</v>
      </c>
    </row>
    <row r="1471" spans="37:40" ht="13.5" thickBot="1">
      <c r="AK1471" s="9">
        <v>2649</v>
      </c>
      <c r="AL1471" s="8" t="s">
        <v>6664</v>
      </c>
      <c r="AM1471" t="str">
        <f t="shared" si="22"/>
        <v>G2649</v>
      </c>
      <c r="AN1471" t="e">
        <f>IF(Table10[[#This Row],[Column3]]="","",MATCH(Table10[[#This Row],[Column3]],AD:AD,0))</f>
        <v>#N/A</v>
      </c>
    </row>
    <row r="1472" spans="37:40" ht="13.5" thickBot="1">
      <c r="AK1472" s="9">
        <v>2649</v>
      </c>
      <c r="AL1472" s="8" t="s">
        <v>6664</v>
      </c>
      <c r="AM1472" t="str">
        <f t="shared" si="22"/>
        <v>G2649</v>
      </c>
      <c r="AN1472" t="e">
        <f>IF(Table10[[#This Row],[Column3]]="","",MATCH(Table10[[#This Row],[Column3]],AD:AD,0))</f>
        <v>#N/A</v>
      </c>
    </row>
    <row r="1473" spans="37:40" ht="13.5" thickBot="1">
      <c r="AK1473" s="9">
        <v>2649</v>
      </c>
      <c r="AL1473" s="8" t="s">
        <v>6664</v>
      </c>
      <c r="AM1473" t="str">
        <f t="shared" si="22"/>
        <v>G2649</v>
      </c>
      <c r="AN1473" t="e">
        <f>IF(Table10[[#This Row],[Column3]]="","",MATCH(Table10[[#This Row],[Column3]],AD:AD,0))</f>
        <v>#N/A</v>
      </c>
    </row>
    <row r="1474" spans="37:40" ht="13.5" thickBot="1">
      <c r="AK1474" s="9">
        <v>2649</v>
      </c>
      <c r="AL1474" s="8" t="s">
        <v>6664</v>
      </c>
      <c r="AM1474" t="str">
        <f t="shared" ref="AM1474:AM1537" si="23">CONCATENATE(AL1474,AK1474)</f>
        <v>G2649</v>
      </c>
      <c r="AN1474" t="e">
        <f>IF(Table10[[#This Row],[Column3]]="","",MATCH(Table10[[#This Row],[Column3]],AD:AD,0))</f>
        <v>#N/A</v>
      </c>
    </row>
    <row r="1475" spans="37:40" ht="13.5" thickBot="1">
      <c r="AK1475" s="9">
        <v>2649</v>
      </c>
      <c r="AL1475" s="8" t="s">
        <v>6664</v>
      </c>
      <c r="AM1475" t="str">
        <f t="shared" si="23"/>
        <v>G2649</v>
      </c>
      <c r="AN1475" t="e">
        <f>IF(Table10[[#This Row],[Column3]]="","",MATCH(Table10[[#This Row],[Column3]],AD:AD,0))</f>
        <v>#N/A</v>
      </c>
    </row>
    <row r="1476" spans="37:40" ht="13.5" thickBot="1">
      <c r="AK1476" s="9">
        <v>2650</v>
      </c>
      <c r="AL1476" s="8" t="s">
        <v>6664</v>
      </c>
      <c r="AM1476" t="str">
        <f t="shared" si="23"/>
        <v>G2650</v>
      </c>
      <c r="AN1476" t="e">
        <f>IF(Table10[[#This Row],[Column3]]="","",MATCH(Table10[[#This Row],[Column3]],AD:AD,0))</f>
        <v>#N/A</v>
      </c>
    </row>
    <row r="1477" spans="37:40" ht="13.5" thickBot="1">
      <c r="AK1477" s="9">
        <v>2650</v>
      </c>
      <c r="AL1477" s="8" t="s">
        <v>6664</v>
      </c>
      <c r="AM1477" t="str">
        <f t="shared" si="23"/>
        <v>G2650</v>
      </c>
      <c r="AN1477" t="e">
        <f>IF(Table10[[#This Row],[Column3]]="","",MATCH(Table10[[#This Row],[Column3]],AD:AD,0))</f>
        <v>#N/A</v>
      </c>
    </row>
    <row r="1478" spans="37:40" ht="13.5" thickBot="1">
      <c r="AK1478" s="9">
        <v>2650</v>
      </c>
      <c r="AL1478" s="8" t="s">
        <v>6664</v>
      </c>
      <c r="AM1478" t="str">
        <f t="shared" si="23"/>
        <v>G2650</v>
      </c>
      <c r="AN1478" t="e">
        <f>IF(Table10[[#This Row],[Column3]]="","",MATCH(Table10[[#This Row],[Column3]],AD:AD,0))</f>
        <v>#N/A</v>
      </c>
    </row>
    <row r="1479" spans="37:40" ht="13.5" thickBot="1">
      <c r="AK1479" s="9">
        <v>2650</v>
      </c>
      <c r="AL1479" s="8" t="s">
        <v>6664</v>
      </c>
      <c r="AM1479" t="str">
        <f t="shared" si="23"/>
        <v>G2650</v>
      </c>
      <c r="AN1479" t="e">
        <f>IF(Table10[[#This Row],[Column3]]="","",MATCH(Table10[[#This Row],[Column3]],AD:AD,0))</f>
        <v>#N/A</v>
      </c>
    </row>
    <row r="1480" spans="37:40" ht="13.5" thickBot="1">
      <c r="AK1480" s="9">
        <v>2650</v>
      </c>
      <c r="AL1480" s="8" t="s">
        <v>6664</v>
      </c>
      <c r="AM1480" t="str">
        <f t="shared" si="23"/>
        <v>G2650</v>
      </c>
      <c r="AN1480" t="e">
        <f>IF(Table10[[#This Row],[Column3]]="","",MATCH(Table10[[#This Row],[Column3]],AD:AD,0))</f>
        <v>#N/A</v>
      </c>
    </row>
    <row r="1481" spans="37:40" ht="13.5" thickBot="1">
      <c r="AK1481" s="9">
        <v>2650</v>
      </c>
      <c r="AL1481" s="8" t="s">
        <v>6664</v>
      </c>
      <c r="AM1481" t="str">
        <f t="shared" si="23"/>
        <v>G2650</v>
      </c>
      <c r="AN1481" t="e">
        <f>IF(Table10[[#This Row],[Column3]]="","",MATCH(Table10[[#This Row],[Column3]],AD:AD,0))</f>
        <v>#N/A</v>
      </c>
    </row>
    <row r="1482" spans="37:40" ht="13.5" thickBot="1">
      <c r="AK1482" s="9">
        <v>2650</v>
      </c>
      <c r="AL1482" s="8" t="s">
        <v>6664</v>
      </c>
      <c r="AM1482" t="str">
        <f t="shared" si="23"/>
        <v>G2650</v>
      </c>
      <c r="AN1482" t="e">
        <f>IF(Table10[[#This Row],[Column3]]="","",MATCH(Table10[[#This Row],[Column3]],AD:AD,0))</f>
        <v>#N/A</v>
      </c>
    </row>
    <row r="1483" spans="37:40" ht="13.5" thickBot="1">
      <c r="AK1483" s="9">
        <v>2650</v>
      </c>
      <c r="AL1483" s="8" t="s">
        <v>6664</v>
      </c>
      <c r="AM1483" t="str">
        <f t="shared" si="23"/>
        <v>G2650</v>
      </c>
      <c r="AN1483" t="e">
        <f>IF(Table10[[#This Row],[Column3]]="","",MATCH(Table10[[#This Row],[Column3]],AD:AD,0))</f>
        <v>#N/A</v>
      </c>
    </row>
    <row r="1484" spans="37:40" ht="13.5" thickBot="1">
      <c r="AK1484" s="9">
        <v>2650</v>
      </c>
      <c r="AL1484" s="8" t="s">
        <v>6664</v>
      </c>
      <c r="AM1484" t="str">
        <f t="shared" si="23"/>
        <v>G2650</v>
      </c>
      <c r="AN1484" t="e">
        <f>IF(Table10[[#This Row],[Column3]]="","",MATCH(Table10[[#This Row],[Column3]],AD:AD,0))</f>
        <v>#N/A</v>
      </c>
    </row>
    <row r="1485" spans="37:40" ht="13.5" thickBot="1">
      <c r="AK1485" s="9">
        <v>2650</v>
      </c>
      <c r="AL1485" s="8" t="s">
        <v>6664</v>
      </c>
      <c r="AM1485" t="str">
        <f t="shared" si="23"/>
        <v>G2650</v>
      </c>
      <c r="AN1485" t="e">
        <f>IF(Table10[[#This Row],[Column3]]="","",MATCH(Table10[[#This Row],[Column3]],AD:AD,0))</f>
        <v>#N/A</v>
      </c>
    </row>
    <row r="1486" spans="37:40" ht="13.5" thickBot="1">
      <c r="AK1486" s="9">
        <v>2650</v>
      </c>
      <c r="AL1486" s="8" t="s">
        <v>6664</v>
      </c>
      <c r="AM1486" t="str">
        <f t="shared" si="23"/>
        <v>G2650</v>
      </c>
      <c r="AN1486" t="e">
        <f>IF(Table10[[#This Row],[Column3]]="","",MATCH(Table10[[#This Row],[Column3]],AD:AD,0))</f>
        <v>#N/A</v>
      </c>
    </row>
    <row r="1487" spans="37:40" ht="13.5" thickBot="1">
      <c r="AK1487" s="9">
        <v>2650</v>
      </c>
      <c r="AL1487" s="8" t="s">
        <v>6664</v>
      </c>
      <c r="AM1487" t="str">
        <f t="shared" si="23"/>
        <v>G2650</v>
      </c>
      <c r="AN1487" t="e">
        <f>IF(Table10[[#This Row],[Column3]]="","",MATCH(Table10[[#This Row],[Column3]],AD:AD,0))</f>
        <v>#N/A</v>
      </c>
    </row>
    <row r="1488" spans="37:40" ht="13.5" thickBot="1">
      <c r="AK1488" s="9">
        <v>2650</v>
      </c>
      <c r="AL1488" s="8" t="s">
        <v>6664</v>
      </c>
      <c r="AM1488" t="str">
        <f t="shared" si="23"/>
        <v>G2650</v>
      </c>
      <c r="AN1488" t="e">
        <f>IF(Table10[[#This Row],[Column3]]="","",MATCH(Table10[[#This Row],[Column3]],AD:AD,0))</f>
        <v>#N/A</v>
      </c>
    </row>
    <row r="1489" spans="37:40" ht="13.5" thickBot="1">
      <c r="AK1489" s="9">
        <v>2650</v>
      </c>
      <c r="AL1489" s="8" t="s">
        <v>6664</v>
      </c>
      <c r="AM1489" t="str">
        <f t="shared" si="23"/>
        <v>G2650</v>
      </c>
      <c r="AN1489" t="e">
        <f>IF(Table10[[#This Row],[Column3]]="","",MATCH(Table10[[#This Row],[Column3]],AD:AD,0))</f>
        <v>#N/A</v>
      </c>
    </row>
    <row r="1490" spans="37:40" ht="13.5" thickBot="1">
      <c r="AK1490" s="9">
        <v>2650</v>
      </c>
      <c r="AL1490" s="8" t="s">
        <v>6664</v>
      </c>
      <c r="AM1490" t="str">
        <f t="shared" si="23"/>
        <v>G2650</v>
      </c>
      <c r="AN1490" t="e">
        <f>IF(Table10[[#This Row],[Column3]]="","",MATCH(Table10[[#This Row],[Column3]],AD:AD,0))</f>
        <v>#N/A</v>
      </c>
    </row>
    <row r="1491" spans="37:40" ht="13.5" thickBot="1">
      <c r="AK1491" s="9">
        <v>2650</v>
      </c>
      <c r="AL1491" s="8" t="s">
        <v>6664</v>
      </c>
      <c r="AM1491" t="str">
        <f t="shared" si="23"/>
        <v>G2650</v>
      </c>
      <c r="AN1491" t="e">
        <f>IF(Table10[[#This Row],[Column3]]="","",MATCH(Table10[[#This Row],[Column3]],AD:AD,0))</f>
        <v>#N/A</v>
      </c>
    </row>
    <row r="1492" spans="37:40" ht="13.5" thickBot="1">
      <c r="AK1492" s="9">
        <v>3051</v>
      </c>
      <c r="AL1492" s="8" t="s">
        <v>6664</v>
      </c>
      <c r="AM1492" t="str">
        <f t="shared" si="23"/>
        <v>G3051</v>
      </c>
      <c r="AN1492" t="e">
        <f>IF(Table10[[#This Row],[Column3]]="","",MATCH(Table10[[#This Row],[Column3]],AD:AD,0))</f>
        <v>#N/A</v>
      </c>
    </row>
    <row r="1493" spans="37:40" ht="13.5" thickBot="1">
      <c r="AK1493" s="9">
        <v>3051</v>
      </c>
      <c r="AL1493" s="8" t="s">
        <v>6664</v>
      </c>
      <c r="AM1493" t="str">
        <f t="shared" si="23"/>
        <v>G3051</v>
      </c>
      <c r="AN1493" t="e">
        <f>IF(Table10[[#This Row],[Column3]]="","",MATCH(Table10[[#This Row],[Column3]],AD:AD,0))</f>
        <v>#N/A</v>
      </c>
    </row>
    <row r="1494" spans="37:40" ht="13.5" thickBot="1">
      <c r="AK1494" s="9">
        <v>3051</v>
      </c>
      <c r="AL1494" s="8" t="s">
        <v>6664</v>
      </c>
      <c r="AM1494" t="str">
        <f t="shared" si="23"/>
        <v>G3051</v>
      </c>
      <c r="AN1494" t="e">
        <f>IF(Table10[[#This Row],[Column3]]="","",MATCH(Table10[[#This Row],[Column3]],AD:AD,0))</f>
        <v>#N/A</v>
      </c>
    </row>
    <row r="1495" spans="37:40" ht="13.5" thickBot="1">
      <c r="AK1495" s="9">
        <v>3051</v>
      </c>
      <c r="AL1495" s="8" t="s">
        <v>6664</v>
      </c>
      <c r="AM1495" t="str">
        <f t="shared" si="23"/>
        <v>G3051</v>
      </c>
      <c r="AN1495" t="e">
        <f>IF(Table10[[#This Row],[Column3]]="","",MATCH(Table10[[#This Row],[Column3]],AD:AD,0))</f>
        <v>#N/A</v>
      </c>
    </row>
    <row r="1496" spans="37:40" ht="13.5" thickBot="1">
      <c r="AK1496" s="9">
        <v>3051</v>
      </c>
      <c r="AL1496" s="8" t="s">
        <v>6664</v>
      </c>
      <c r="AM1496" t="str">
        <f t="shared" si="23"/>
        <v>G3051</v>
      </c>
      <c r="AN1496" t="e">
        <f>IF(Table10[[#This Row],[Column3]]="","",MATCH(Table10[[#This Row],[Column3]],AD:AD,0))</f>
        <v>#N/A</v>
      </c>
    </row>
    <row r="1497" spans="37:40" ht="13.5" thickBot="1">
      <c r="AK1497" s="9">
        <v>3051</v>
      </c>
      <c r="AL1497" s="8" t="s">
        <v>6664</v>
      </c>
      <c r="AM1497" t="str">
        <f t="shared" si="23"/>
        <v>G3051</v>
      </c>
      <c r="AN1497" t="e">
        <f>IF(Table10[[#This Row],[Column3]]="","",MATCH(Table10[[#This Row],[Column3]],AD:AD,0))</f>
        <v>#N/A</v>
      </c>
    </row>
    <row r="1498" spans="37:40" ht="13.5" thickBot="1">
      <c r="AK1498" s="9">
        <v>3051</v>
      </c>
      <c r="AL1498" s="8" t="s">
        <v>6664</v>
      </c>
      <c r="AM1498" t="str">
        <f t="shared" si="23"/>
        <v>G3051</v>
      </c>
      <c r="AN1498" t="e">
        <f>IF(Table10[[#This Row],[Column3]]="","",MATCH(Table10[[#This Row],[Column3]],AD:AD,0))</f>
        <v>#N/A</v>
      </c>
    </row>
    <row r="1499" spans="37:40" ht="13.5" thickBot="1">
      <c r="AK1499" s="9">
        <v>3051</v>
      </c>
      <c r="AL1499" s="8" t="s">
        <v>6664</v>
      </c>
      <c r="AM1499" t="str">
        <f t="shared" si="23"/>
        <v>G3051</v>
      </c>
      <c r="AN1499" t="e">
        <f>IF(Table10[[#This Row],[Column3]]="","",MATCH(Table10[[#This Row],[Column3]],AD:AD,0))</f>
        <v>#N/A</v>
      </c>
    </row>
    <row r="1500" spans="37:40" ht="13.5" thickBot="1">
      <c r="AK1500" s="9">
        <v>3051</v>
      </c>
      <c r="AL1500" s="8" t="s">
        <v>6664</v>
      </c>
      <c r="AM1500" t="str">
        <f t="shared" si="23"/>
        <v>G3051</v>
      </c>
      <c r="AN1500" t="e">
        <f>IF(Table10[[#This Row],[Column3]]="","",MATCH(Table10[[#This Row],[Column3]],AD:AD,0))</f>
        <v>#N/A</v>
      </c>
    </row>
    <row r="1501" spans="37:40" ht="13.5" thickBot="1">
      <c r="AK1501" s="9">
        <v>3051</v>
      </c>
      <c r="AL1501" s="8" t="s">
        <v>6664</v>
      </c>
      <c r="AM1501" t="str">
        <f t="shared" si="23"/>
        <v>G3051</v>
      </c>
      <c r="AN1501" t="e">
        <f>IF(Table10[[#This Row],[Column3]]="","",MATCH(Table10[[#This Row],[Column3]],AD:AD,0))</f>
        <v>#N/A</v>
      </c>
    </row>
    <row r="1502" spans="37:40" ht="13.5" thickBot="1">
      <c r="AK1502" s="9">
        <v>3051</v>
      </c>
      <c r="AL1502" s="8" t="s">
        <v>6664</v>
      </c>
      <c r="AM1502" t="str">
        <f t="shared" si="23"/>
        <v>G3051</v>
      </c>
      <c r="AN1502" t="e">
        <f>IF(Table10[[#This Row],[Column3]]="","",MATCH(Table10[[#This Row],[Column3]],AD:AD,0))</f>
        <v>#N/A</v>
      </c>
    </row>
    <row r="1503" spans="37:40" ht="13.5" thickBot="1">
      <c r="AK1503" s="9">
        <v>3051</v>
      </c>
      <c r="AL1503" s="8" t="s">
        <v>6664</v>
      </c>
      <c r="AM1503" t="str">
        <f t="shared" si="23"/>
        <v>G3051</v>
      </c>
      <c r="AN1503" t="e">
        <f>IF(Table10[[#This Row],[Column3]]="","",MATCH(Table10[[#This Row],[Column3]],AD:AD,0))</f>
        <v>#N/A</v>
      </c>
    </row>
    <row r="1504" spans="37:40" ht="13.5" thickBot="1">
      <c r="AK1504" s="9">
        <v>3051</v>
      </c>
      <c r="AL1504" s="8" t="s">
        <v>6664</v>
      </c>
      <c r="AM1504" t="str">
        <f t="shared" si="23"/>
        <v>G3051</v>
      </c>
      <c r="AN1504" t="e">
        <f>IF(Table10[[#This Row],[Column3]]="","",MATCH(Table10[[#This Row],[Column3]],AD:AD,0))</f>
        <v>#N/A</v>
      </c>
    </row>
    <row r="1505" spans="37:40" ht="13.5" thickBot="1">
      <c r="AK1505" s="9">
        <v>3051</v>
      </c>
      <c r="AL1505" s="8" t="s">
        <v>6664</v>
      </c>
      <c r="AM1505" t="str">
        <f t="shared" si="23"/>
        <v>G3051</v>
      </c>
      <c r="AN1505" t="e">
        <f>IF(Table10[[#This Row],[Column3]]="","",MATCH(Table10[[#This Row],[Column3]],AD:AD,0))</f>
        <v>#N/A</v>
      </c>
    </row>
    <row r="1506" spans="37:40" ht="13.5" thickBot="1">
      <c r="AK1506" s="9">
        <v>3051</v>
      </c>
      <c r="AL1506" s="8" t="s">
        <v>6664</v>
      </c>
      <c r="AM1506" t="str">
        <f t="shared" si="23"/>
        <v>G3051</v>
      </c>
      <c r="AN1506" t="e">
        <f>IF(Table10[[#This Row],[Column3]]="","",MATCH(Table10[[#This Row],[Column3]],AD:AD,0))</f>
        <v>#N/A</v>
      </c>
    </row>
    <row r="1507" spans="37:40" ht="13.5" thickBot="1">
      <c r="AK1507" s="9">
        <v>3051</v>
      </c>
      <c r="AL1507" s="8" t="s">
        <v>6664</v>
      </c>
      <c r="AM1507" t="str">
        <f t="shared" si="23"/>
        <v>G3051</v>
      </c>
      <c r="AN1507" t="e">
        <f>IF(Table10[[#This Row],[Column3]]="","",MATCH(Table10[[#This Row],[Column3]],AD:AD,0))</f>
        <v>#N/A</v>
      </c>
    </row>
    <row r="1508" spans="37:40" ht="13.5" thickBot="1">
      <c r="AK1508" s="9">
        <v>3052</v>
      </c>
      <c r="AL1508" s="8" t="s">
        <v>6664</v>
      </c>
      <c r="AM1508" t="str">
        <f t="shared" si="23"/>
        <v>G3052</v>
      </c>
      <c r="AN1508" t="e">
        <f>IF(Table10[[#This Row],[Column3]]="","",MATCH(Table10[[#This Row],[Column3]],AD:AD,0))</f>
        <v>#N/A</v>
      </c>
    </row>
    <row r="1509" spans="37:40" ht="13.5" thickBot="1">
      <c r="AK1509" s="9">
        <v>3052</v>
      </c>
      <c r="AL1509" s="8" t="s">
        <v>6664</v>
      </c>
      <c r="AM1509" t="str">
        <f t="shared" si="23"/>
        <v>G3052</v>
      </c>
      <c r="AN1509" t="e">
        <f>IF(Table10[[#This Row],[Column3]]="","",MATCH(Table10[[#This Row],[Column3]],AD:AD,0))</f>
        <v>#N/A</v>
      </c>
    </row>
    <row r="1510" spans="37:40" ht="13.5" thickBot="1">
      <c r="AK1510" s="9">
        <v>3052</v>
      </c>
      <c r="AL1510" s="8" t="s">
        <v>6664</v>
      </c>
      <c r="AM1510" t="str">
        <f t="shared" si="23"/>
        <v>G3052</v>
      </c>
      <c r="AN1510" t="e">
        <f>IF(Table10[[#This Row],[Column3]]="","",MATCH(Table10[[#This Row],[Column3]],AD:AD,0))</f>
        <v>#N/A</v>
      </c>
    </row>
    <row r="1511" spans="37:40" ht="13.5" thickBot="1">
      <c r="AK1511" s="9">
        <v>3052</v>
      </c>
      <c r="AL1511" s="8" t="s">
        <v>6664</v>
      </c>
      <c r="AM1511" t="str">
        <f t="shared" si="23"/>
        <v>G3052</v>
      </c>
      <c r="AN1511" t="e">
        <f>IF(Table10[[#This Row],[Column3]]="","",MATCH(Table10[[#This Row],[Column3]],AD:AD,0))</f>
        <v>#N/A</v>
      </c>
    </row>
    <row r="1512" spans="37:40" ht="13.5" thickBot="1">
      <c r="AK1512" s="9">
        <v>3052</v>
      </c>
      <c r="AL1512" s="8" t="s">
        <v>6664</v>
      </c>
      <c r="AM1512" t="str">
        <f t="shared" si="23"/>
        <v>G3052</v>
      </c>
      <c r="AN1512" t="e">
        <f>IF(Table10[[#This Row],[Column3]]="","",MATCH(Table10[[#This Row],[Column3]],AD:AD,0))</f>
        <v>#N/A</v>
      </c>
    </row>
    <row r="1513" spans="37:40" ht="13.5" thickBot="1">
      <c r="AK1513" s="9">
        <v>3052</v>
      </c>
      <c r="AL1513" s="8" t="s">
        <v>6664</v>
      </c>
      <c r="AM1513" t="str">
        <f t="shared" si="23"/>
        <v>G3052</v>
      </c>
      <c r="AN1513" t="e">
        <f>IF(Table10[[#This Row],[Column3]]="","",MATCH(Table10[[#This Row],[Column3]],AD:AD,0))</f>
        <v>#N/A</v>
      </c>
    </row>
    <row r="1514" spans="37:40" ht="13.5" thickBot="1">
      <c r="AK1514" s="9">
        <v>3052</v>
      </c>
      <c r="AL1514" s="8" t="s">
        <v>6664</v>
      </c>
      <c r="AM1514" t="str">
        <f t="shared" si="23"/>
        <v>G3052</v>
      </c>
      <c r="AN1514" t="e">
        <f>IF(Table10[[#This Row],[Column3]]="","",MATCH(Table10[[#This Row],[Column3]],AD:AD,0))</f>
        <v>#N/A</v>
      </c>
    </row>
    <row r="1515" spans="37:40" ht="13.5" thickBot="1">
      <c r="AK1515" s="9">
        <v>3052</v>
      </c>
      <c r="AL1515" s="8" t="s">
        <v>6664</v>
      </c>
      <c r="AM1515" t="str">
        <f t="shared" si="23"/>
        <v>G3052</v>
      </c>
      <c r="AN1515" t="e">
        <f>IF(Table10[[#This Row],[Column3]]="","",MATCH(Table10[[#This Row],[Column3]],AD:AD,0))</f>
        <v>#N/A</v>
      </c>
    </row>
    <row r="1516" spans="37:40" ht="13.5" thickBot="1">
      <c r="AK1516" s="9">
        <v>3052</v>
      </c>
      <c r="AL1516" s="8" t="s">
        <v>6664</v>
      </c>
      <c r="AM1516" t="str">
        <f t="shared" si="23"/>
        <v>G3052</v>
      </c>
      <c r="AN1516" t="e">
        <f>IF(Table10[[#This Row],[Column3]]="","",MATCH(Table10[[#This Row],[Column3]],AD:AD,0))</f>
        <v>#N/A</v>
      </c>
    </row>
    <row r="1517" spans="37:40" ht="13.5" thickBot="1">
      <c r="AK1517" s="9">
        <v>3052</v>
      </c>
      <c r="AL1517" s="8" t="s">
        <v>6664</v>
      </c>
      <c r="AM1517" t="str">
        <f t="shared" si="23"/>
        <v>G3052</v>
      </c>
      <c r="AN1517" t="e">
        <f>IF(Table10[[#This Row],[Column3]]="","",MATCH(Table10[[#This Row],[Column3]],AD:AD,0))</f>
        <v>#N/A</v>
      </c>
    </row>
    <row r="1518" spans="37:40" ht="13.5" thickBot="1">
      <c r="AK1518" s="9">
        <v>3052</v>
      </c>
      <c r="AL1518" s="8" t="s">
        <v>6664</v>
      </c>
      <c r="AM1518" t="str">
        <f t="shared" si="23"/>
        <v>G3052</v>
      </c>
      <c r="AN1518" t="e">
        <f>IF(Table10[[#This Row],[Column3]]="","",MATCH(Table10[[#This Row],[Column3]],AD:AD,0))</f>
        <v>#N/A</v>
      </c>
    </row>
    <row r="1519" spans="37:40" ht="13.5" thickBot="1">
      <c r="AK1519" s="9">
        <v>3052</v>
      </c>
      <c r="AL1519" s="8" t="s">
        <v>6664</v>
      </c>
      <c r="AM1519" t="str">
        <f t="shared" si="23"/>
        <v>G3052</v>
      </c>
      <c r="AN1519" t="e">
        <f>IF(Table10[[#This Row],[Column3]]="","",MATCH(Table10[[#This Row],[Column3]],AD:AD,0))</f>
        <v>#N/A</v>
      </c>
    </row>
    <row r="1520" spans="37:40" ht="13.5" thickBot="1">
      <c r="AK1520" s="9">
        <v>3052</v>
      </c>
      <c r="AL1520" s="8" t="s">
        <v>6664</v>
      </c>
      <c r="AM1520" t="str">
        <f t="shared" si="23"/>
        <v>G3052</v>
      </c>
      <c r="AN1520" t="e">
        <f>IF(Table10[[#This Row],[Column3]]="","",MATCH(Table10[[#This Row],[Column3]],AD:AD,0))</f>
        <v>#N/A</v>
      </c>
    </row>
    <row r="1521" spans="37:40" ht="13.5" thickBot="1">
      <c r="AK1521" s="9">
        <v>3052</v>
      </c>
      <c r="AL1521" s="8" t="s">
        <v>6664</v>
      </c>
      <c r="AM1521" t="str">
        <f t="shared" si="23"/>
        <v>G3052</v>
      </c>
      <c r="AN1521" t="e">
        <f>IF(Table10[[#This Row],[Column3]]="","",MATCH(Table10[[#This Row],[Column3]],AD:AD,0))</f>
        <v>#N/A</v>
      </c>
    </row>
    <row r="1522" spans="37:40" ht="13.5" thickBot="1">
      <c r="AK1522" s="9">
        <v>3052</v>
      </c>
      <c r="AL1522" s="8" t="s">
        <v>6664</v>
      </c>
      <c r="AM1522" t="str">
        <f t="shared" si="23"/>
        <v>G3052</v>
      </c>
      <c r="AN1522" t="e">
        <f>IF(Table10[[#This Row],[Column3]]="","",MATCH(Table10[[#This Row],[Column3]],AD:AD,0))</f>
        <v>#N/A</v>
      </c>
    </row>
    <row r="1523" spans="37:40" ht="13.5" thickBot="1">
      <c r="AK1523" s="9">
        <v>3052</v>
      </c>
      <c r="AL1523" s="8" t="s">
        <v>6664</v>
      </c>
      <c r="AM1523" t="str">
        <f t="shared" si="23"/>
        <v>G3052</v>
      </c>
      <c r="AN1523" t="e">
        <f>IF(Table10[[#This Row],[Column3]]="","",MATCH(Table10[[#This Row],[Column3]],AD:AD,0))</f>
        <v>#N/A</v>
      </c>
    </row>
    <row r="1524" spans="37:40" ht="13.5" thickBot="1">
      <c r="AK1524" s="9">
        <v>3053</v>
      </c>
      <c r="AL1524" s="8" t="s">
        <v>6664</v>
      </c>
      <c r="AM1524" t="str">
        <f t="shared" si="23"/>
        <v>G3053</v>
      </c>
      <c r="AN1524" t="e">
        <f>IF(Table10[[#This Row],[Column3]]="","",MATCH(Table10[[#This Row],[Column3]],AD:AD,0))</f>
        <v>#N/A</v>
      </c>
    </row>
    <row r="1525" spans="37:40" ht="13.5" thickBot="1">
      <c r="AK1525" s="9">
        <v>3053</v>
      </c>
      <c r="AL1525" s="8" t="s">
        <v>6664</v>
      </c>
      <c r="AM1525" t="str">
        <f t="shared" si="23"/>
        <v>G3053</v>
      </c>
      <c r="AN1525" t="e">
        <f>IF(Table10[[#This Row],[Column3]]="","",MATCH(Table10[[#This Row],[Column3]],AD:AD,0))</f>
        <v>#N/A</v>
      </c>
    </row>
    <row r="1526" spans="37:40" ht="13.5" thickBot="1">
      <c r="AK1526" s="9">
        <v>3053</v>
      </c>
      <c r="AL1526" s="8" t="s">
        <v>6664</v>
      </c>
      <c r="AM1526" t="str">
        <f t="shared" si="23"/>
        <v>G3053</v>
      </c>
      <c r="AN1526" t="e">
        <f>IF(Table10[[#This Row],[Column3]]="","",MATCH(Table10[[#This Row],[Column3]],AD:AD,0))</f>
        <v>#N/A</v>
      </c>
    </row>
    <row r="1527" spans="37:40" ht="13.5" thickBot="1">
      <c r="AK1527" s="9">
        <v>3053</v>
      </c>
      <c r="AL1527" s="8" t="s">
        <v>6664</v>
      </c>
      <c r="AM1527" t="str">
        <f t="shared" si="23"/>
        <v>G3053</v>
      </c>
      <c r="AN1527" t="e">
        <f>IF(Table10[[#This Row],[Column3]]="","",MATCH(Table10[[#This Row],[Column3]],AD:AD,0))</f>
        <v>#N/A</v>
      </c>
    </row>
    <row r="1528" spans="37:40" ht="13.5" thickBot="1">
      <c r="AK1528" s="9">
        <v>3053</v>
      </c>
      <c r="AL1528" s="8" t="s">
        <v>6664</v>
      </c>
      <c r="AM1528" t="str">
        <f t="shared" si="23"/>
        <v>G3053</v>
      </c>
      <c r="AN1528" t="e">
        <f>IF(Table10[[#This Row],[Column3]]="","",MATCH(Table10[[#This Row],[Column3]],AD:AD,0))</f>
        <v>#N/A</v>
      </c>
    </row>
    <row r="1529" spans="37:40" ht="13.5" thickBot="1">
      <c r="AK1529" s="9">
        <v>3053</v>
      </c>
      <c r="AL1529" s="8" t="s">
        <v>6664</v>
      </c>
      <c r="AM1529" t="str">
        <f t="shared" si="23"/>
        <v>G3053</v>
      </c>
      <c r="AN1529" t="e">
        <f>IF(Table10[[#This Row],[Column3]]="","",MATCH(Table10[[#This Row],[Column3]],AD:AD,0))</f>
        <v>#N/A</v>
      </c>
    </row>
    <row r="1530" spans="37:40" ht="13.5" thickBot="1">
      <c r="AK1530" s="9">
        <v>3053</v>
      </c>
      <c r="AL1530" s="8" t="s">
        <v>6664</v>
      </c>
      <c r="AM1530" t="str">
        <f t="shared" si="23"/>
        <v>G3053</v>
      </c>
      <c r="AN1530" t="e">
        <f>IF(Table10[[#This Row],[Column3]]="","",MATCH(Table10[[#This Row],[Column3]],AD:AD,0))</f>
        <v>#N/A</v>
      </c>
    </row>
    <row r="1531" spans="37:40" ht="13.5" thickBot="1">
      <c r="AK1531" s="9">
        <v>3053</v>
      </c>
      <c r="AL1531" s="8" t="s">
        <v>6664</v>
      </c>
      <c r="AM1531" t="str">
        <f t="shared" si="23"/>
        <v>G3053</v>
      </c>
      <c r="AN1531" t="e">
        <f>IF(Table10[[#This Row],[Column3]]="","",MATCH(Table10[[#This Row],[Column3]],AD:AD,0))</f>
        <v>#N/A</v>
      </c>
    </row>
    <row r="1532" spans="37:40" ht="13.5" thickBot="1">
      <c r="AK1532" s="9">
        <v>3053</v>
      </c>
      <c r="AL1532" s="8" t="s">
        <v>6664</v>
      </c>
      <c r="AM1532" t="str">
        <f t="shared" si="23"/>
        <v>G3053</v>
      </c>
      <c r="AN1532" t="e">
        <f>IF(Table10[[#This Row],[Column3]]="","",MATCH(Table10[[#This Row],[Column3]],AD:AD,0))</f>
        <v>#N/A</v>
      </c>
    </row>
    <row r="1533" spans="37:40" ht="13.5" thickBot="1">
      <c r="AK1533" s="9">
        <v>3053</v>
      </c>
      <c r="AL1533" s="8" t="s">
        <v>6664</v>
      </c>
      <c r="AM1533" t="str">
        <f t="shared" si="23"/>
        <v>G3053</v>
      </c>
      <c r="AN1533" t="e">
        <f>IF(Table10[[#This Row],[Column3]]="","",MATCH(Table10[[#This Row],[Column3]],AD:AD,0))</f>
        <v>#N/A</v>
      </c>
    </row>
    <row r="1534" spans="37:40" ht="13.5" thickBot="1">
      <c r="AK1534" s="9">
        <v>3053</v>
      </c>
      <c r="AL1534" s="8" t="s">
        <v>6664</v>
      </c>
      <c r="AM1534" t="str">
        <f t="shared" si="23"/>
        <v>G3053</v>
      </c>
      <c r="AN1534" t="e">
        <f>IF(Table10[[#This Row],[Column3]]="","",MATCH(Table10[[#This Row],[Column3]],AD:AD,0))</f>
        <v>#N/A</v>
      </c>
    </row>
    <row r="1535" spans="37:40" ht="13.5" thickBot="1">
      <c r="AK1535" s="9">
        <v>3053</v>
      </c>
      <c r="AL1535" s="8" t="s">
        <v>6664</v>
      </c>
      <c r="AM1535" t="str">
        <f t="shared" si="23"/>
        <v>G3053</v>
      </c>
      <c r="AN1535" t="e">
        <f>IF(Table10[[#This Row],[Column3]]="","",MATCH(Table10[[#This Row],[Column3]],AD:AD,0))</f>
        <v>#N/A</v>
      </c>
    </row>
    <row r="1536" spans="37:40" ht="13.5" thickBot="1">
      <c r="AK1536" s="9">
        <v>3053</v>
      </c>
      <c r="AL1536" s="8" t="s">
        <v>6664</v>
      </c>
      <c r="AM1536" t="str">
        <f t="shared" si="23"/>
        <v>G3053</v>
      </c>
      <c r="AN1536" t="e">
        <f>IF(Table10[[#This Row],[Column3]]="","",MATCH(Table10[[#This Row],[Column3]],AD:AD,0))</f>
        <v>#N/A</v>
      </c>
    </row>
    <row r="1537" spans="37:40" ht="13.5" thickBot="1">
      <c r="AK1537" s="9">
        <v>3053</v>
      </c>
      <c r="AL1537" s="8" t="s">
        <v>6664</v>
      </c>
      <c r="AM1537" t="str">
        <f t="shared" si="23"/>
        <v>G3053</v>
      </c>
      <c r="AN1537" t="e">
        <f>IF(Table10[[#This Row],[Column3]]="","",MATCH(Table10[[#This Row],[Column3]],AD:AD,0))</f>
        <v>#N/A</v>
      </c>
    </row>
    <row r="1538" spans="37:40" ht="13.5" thickBot="1">
      <c r="AK1538" s="9">
        <v>3053</v>
      </c>
      <c r="AL1538" s="8" t="s">
        <v>6664</v>
      </c>
      <c r="AM1538" t="str">
        <f t="shared" ref="AM1538:AM1601" si="24">CONCATENATE(AL1538,AK1538)</f>
        <v>G3053</v>
      </c>
      <c r="AN1538" t="e">
        <f>IF(Table10[[#This Row],[Column3]]="","",MATCH(Table10[[#This Row],[Column3]],AD:AD,0))</f>
        <v>#N/A</v>
      </c>
    </row>
    <row r="1539" spans="37:40" ht="13.5" thickBot="1">
      <c r="AK1539" s="9">
        <v>3028</v>
      </c>
      <c r="AL1539" s="8" t="s">
        <v>6664</v>
      </c>
      <c r="AM1539" t="str">
        <f t="shared" si="24"/>
        <v>G3028</v>
      </c>
      <c r="AN1539" t="e">
        <f>IF(Table10[[#This Row],[Column3]]="","",MATCH(Table10[[#This Row],[Column3]],AD:AD,0))</f>
        <v>#N/A</v>
      </c>
    </row>
    <row r="1540" spans="37:40" ht="13.5" thickBot="1">
      <c r="AK1540" s="9">
        <v>3028</v>
      </c>
      <c r="AL1540" s="8" t="s">
        <v>6664</v>
      </c>
      <c r="AM1540" t="str">
        <f t="shared" si="24"/>
        <v>G3028</v>
      </c>
      <c r="AN1540" t="e">
        <f>IF(Table10[[#This Row],[Column3]]="","",MATCH(Table10[[#This Row],[Column3]],AD:AD,0))</f>
        <v>#N/A</v>
      </c>
    </row>
    <row r="1541" spans="37:40" ht="13.5" thickBot="1">
      <c r="AK1541" s="9">
        <v>3028</v>
      </c>
      <c r="AL1541" s="8" t="s">
        <v>6664</v>
      </c>
      <c r="AM1541" t="str">
        <f t="shared" si="24"/>
        <v>G3028</v>
      </c>
      <c r="AN1541" t="e">
        <f>IF(Table10[[#This Row],[Column3]]="","",MATCH(Table10[[#This Row],[Column3]],AD:AD,0))</f>
        <v>#N/A</v>
      </c>
    </row>
    <row r="1542" spans="37:40" ht="13.5" thickBot="1">
      <c r="AK1542" s="9">
        <v>3028</v>
      </c>
      <c r="AL1542" s="8" t="s">
        <v>6664</v>
      </c>
      <c r="AM1542" t="str">
        <f t="shared" si="24"/>
        <v>G3028</v>
      </c>
      <c r="AN1542" t="e">
        <f>IF(Table10[[#This Row],[Column3]]="","",MATCH(Table10[[#This Row],[Column3]],AD:AD,0))</f>
        <v>#N/A</v>
      </c>
    </row>
    <row r="1543" spans="37:40" ht="13.5" thickBot="1">
      <c r="AK1543" s="9">
        <v>3028</v>
      </c>
      <c r="AL1543" s="8" t="s">
        <v>6664</v>
      </c>
      <c r="AM1543" t="str">
        <f t="shared" si="24"/>
        <v>G3028</v>
      </c>
      <c r="AN1543" t="e">
        <f>IF(Table10[[#This Row],[Column3]]="","",MATCH(Table10[[#This Row],[Column3]],AD:AD,0))</f>
        <v>#N/A</v>
      </c>
    </row>
    <row r="1544" spans="37:40" ht="13.5" thickBot="1">
      <c r="AK1544" s="9">
        <v>3028</v>
      </c>
      <c r="AL1544" s="8" t="s">
        <v>6664</v>
      </c>
      <c r="AM1544" t="str">
        <f t="shared" si="24"/>
        <v>G3028</v>
      </c>
      <c r="AN1544" t="e">
        <f>IF(Table10[[#This Row],[Column3]]="","",MATCH(Table10[[#This Row],[Column3]],AD:AD,0))</f>
        <v>#N/A</v>
      </c>
    </row>
    <row r="1545" spans="37:40" ht="13.5" thickBot="1">
      <c r="AK1545" s="9">
        <v>3028</v>
      </c>
      <c r="AL1545" s="8" t="s">
        <v>6664</v>
      </c>
      <c r="AM1545" t="str">
        <f t="shared" si="24"/>
        <v>G3028</v>
      </c>
      <c r="AN1545" t="e">
        <f>IF(Table10[[#This Row],[Column3]]="","",MATCH(Table10[[#This Row],[Column3]],AD:AD,0))</f>
        <v>#N/A</v>
      </c>
    </row>
    <row r="1546" spans="37:40" ht="13.5" thickBot="1">
      <c r="AK1546" s="9">
        <v>3028</v>
      </c>
      <c r="AL1546" s="8" t="s">
        <v>6664</v>
      </c>
      <c r="AM1546" t="str">
        <f t="shared" si="24"/>
        <v>G3028</v>
      </c>
      <c r="AN1546" t="e">
        <f>IF(Table10[[#This Row],[Column3]]="","",MATCH(Table10[[#This Row],[Column3]],AD:AD,0))</f>
        <v>#N/A</v>
      </c>
    </row>
    <row r="1547" spans="37:40" ht="13.5" thickBot="1">
      <c r="AK1547" s="9">
        <v>3028</v>
      </c>
      <c r="AL1547" s="8" t="s">
        <v>6664</v>
      </c>
      <c r="AM1547" t="str">
        <f t="shared" si="24"/>
        <v>G3028</v>
      </c>
      <c r="AN1547" t="e">
        <f>IF(Table10[[#This Row],[Column3]]="","",MATCH(Table10[[#This Row],[Column3]],AD:AD,0))</f>
        <v>#N/A</v>
      </c>
    </row>
    <row r="1548" spans="37:40" ht="13.5" thickBot="1">
      <c r="AK1548" s="9">
        <v>3028</v>
      </c>
      <c r="AL1548" s="8" t="s">
        <v>6664</v>
      </c>
      <c r="AM1548" t="str">
        <f t="shared" si="24"/>
        <v>G3028</v>
      </c>
      <c r="AN1548" t="e">
        <f>IF(Table10[[#This Row],[Column3]]="","",MATCH(Table10[[#This Row],[Column3]],AD:AD,0))</f>
        <v>#N/A</v>
      </c>
    </row>
    <row r="1549" spans="37:40" ht="13.5" thickBot="1">
      <c r="AK1549" s="9">
        <v>3028</v>
      </c>
      <c r="AL1549" s="8" t="s">
        <v>6664</v>
      </c>
      <c r="AM1549" t="str">
        <f t="shared" si="24"/>
        <v>G3028</v>
      </c>
      <c r="AN1549" t="e">
        <f>IF(Table10[[#This Row],[Column3]]="","",MATCH(Table10[[#This Row],[Column3]],AD:AD,0))</f>
        <v>#N/A</v>
      </c>
    </row>
    <row r="1550" spans="37:40" ht="13.5" thickBot="1">
      <c r="AK1550" s="9">
        <v>3028</v>
      </c>
      <c r="AL1550" s="8" t="s">
        <v>6664</v>
      </c>
      <c r="AM1550" t="str">
        <f t="shared" si="24"/>
        <v>G3028</v>
      </c>
      <c r="AN1550" t="e">
        <f>IF(Table10[[#This Row],[Column3]]="","",MATCH(Table10[[#This Row],[Column3]],AD:AD,0))</f>
        <v>#N/A</v>
      </c>
    </row>
    <row r="1551" spans="37:40" ht="13.5" thickBot="1">
      <c r="AK1551" s="9">
        <v>3028</v>
      </c>
      <c r="AL1551" s="8" t="s">
        <v>6664</v>
      </c>
      <c r="AM1551" t="str">
        <f t="shared" si="24"/>
        <v>G3028</v>
      </c>
      <c r="AN1551" t="e">
        <f>IF(Table10[[#This Row],[Column3]]="","",MATCH(Table10[[#This Row],[Column3]],AD:AD,0))</f>
        <v>#N/A</v>
      </c>
    </row>
    <row r="1552" spans="37:40" ht="13.5" thickBot="1">
      <c r="AK1552" s="9">
        <v>3028</v>
      </c>
      <c r="AL1552" s="8" t="s">
        <v>6664</v>
      </c>
      <c r="AM1552" t="str">
        <f t="shared" si="24"/>
        <v>G3028</v>
      </c>
      <c r="AN1552" t="e">
        <f>IF(Table10[[#This Row],[Column3]]="","",MATCH(Table10[[#This Row],[Column3]],AD:AD,0))</f>
        <v>#N/A</v>
      </c>
    </row>
    <row r="1553" spans="37:40" ht="13.5" thickBot="1">
      <c r="AK1553" s="9">
        <v>3028</v>
      </c>
      <c r="AL1553" s="8" t="s">
        <v>6664</v>
      </c>
      <c r="AM1553" t="str">
        <f t="shared" si="24"/>
        <v>G3028</v>
      </c>
      <c r="AN1553" t="e">
        <f>IF(Table10[[#This Row],[Column3]]="","",MATCH(Table10[[#This Row],[Column3]],AD:AD,0))</f>
        <v>#N/A</v>
      </c>
    </row>
    <row r="1554" spans="37:40" ht="13.5" thickBot="1">
      <c r="AK1554" s="9">
        <v>3028</v>
      </c>
      <c r="AL1554" s="8" t="s">
        <v>6664</v>
      </c>
      <c r="AM1554" t="str">
        <f t="shared" si="24"/>
        <v>G3028</v>
      </c>
      <c r="AN1554" t="e">
        <f>IF(Table10[[#This Row],[Column3]]="","",MATCH(Table10[[#This Row],[Column3]],AD:AD,0))</f>
        <v>#N/A</v>
      </c>
    </row>
    <row r="1555" spans="37:40" ht="13.5" thickBot="1">
      <c r="AK1555" s="9">
        <v>3029</v>
      </c>
      <c r="AL1555" s="8" t="s">
        <v>6664</v>
      </c>
      <c r="AM1555" t="str">
        <f t="shared" si="24"/>
        <v>G3029</v>
      </c>
      <c r="AN1555" t="e">
        <f>IF(Table10[[#This Row],[Column3]]="","",MATCH(Table10[[#This Row],[Column3]],AD:AD,0))</f>
        <v>#N/A</v>
      </c>
    </row>
    <row r="1556" spans="37:40" ht="13.5" thickBot="1">
      <c r="AK1556" s="9">
        <v>3029</v>
      </c>
      <c r="AL1556" s="8" t="s">
        <v>6664</v>
      </c>
      <c r="AM1556" t="str">
        <f t="shared" si="24"/>
        <v>G3029</v>
      </c>
      <c r="AN1556" t="e">
        <f>IF(Table10[[#This Row],[Column3]]="","",MATCH(Table10[[#This Row],[Column3]],AD:AD,0))</f>
        <v>#N/A</v>
      </c>
    </row>
    <row r="1557" spans="37:40" ht="13.5" thickBot="1">
      <c r="AK1557" s="9">
        <v>3029</v>
      </c>
      <c r="AL1557" s="8" t="s">
        <v>6664</v>
      </c>
      <c r="AM1557" t="str">
        <f t="shared" si="24"/>
        <v>G3029</v>
      </c>
      <c r="AN1557" t="e">
        <f>IF(Table10[[#This Row],[Column3]]="","",MATCH(Table10[[#This Row],[Column3]],AD:AD,0))</f>
        <v>#N/A</v>
      </c>
    </row>
    <row r="1558" spans="37:40" ht="13.5" thickBot="1">
      <c r="AK1558" s="9">
        <v>3029</v>
      </c>
      <c r="AL1558" s="8" t="s">
        <v>6664</v>
      </c>
      <c r="AM1558" t="str">
        <f t="shared" si="24"/>
        <v>G3029</v>
      </c>
      <c r="AN1558" t="e">
        <f>IF(Table10[[#This Row],[Column3]]="","",MATCH(Table10[[#This Row],[Column3]],AD:AD,0))</f>
        <v>#N/A</v>
      </c>
    </row>
    <row r="1559" spans="37:40" ht="13.5" thickBot="1">
      <c r="AK1559" s="9">
        <v>3029</v>
      </c>
      <c r="AL1559" s="8" t="s">
        <v>6664</v>
      </c>
      <c r="AM1559" t="str">
        <f t="shared" si="24"/>
        <v>G3029</v>
      </c>
      <c r="AN1559" t="e">
        <f>IF(Table10[[#This Row],[Column3]]="","",MATCH(Table10[[#This Row],[Column3]],AD:AD,0))</f>
        <v>#N/A</v>
      </c>
    </row>
    <row r="1560" spans="37:40" ht="13.5" thickBot="1">
      <c r="AK1560" s="9">
        <v>3029</v>
      </c>
      <c r="AL1560" s="8" t="s">
        <v>6664</v>
      </c>
      <c r="AM1560" t="str">
        <f t="shared" si="24"/>
        <v>G3029</v>
      </c>
      <c r="AN1560" t="e">
        <f>IF(Table10[[#This Row],[Column3]]="","",MATCH(Table10[[#This Row],[Column3]],AD:AD,0))</f>
        <v>#N/A</v>
      </c>
    </row>
    <row r="1561" spans="37:40" ht="13.5" thickBot="1">
      <c r="AK1561" s="9">
        <v>3029</v>
      </c>
      <c r="AL1561" s="8" t="s">
        <v>6664</v>
      </c>
      <c r="AM1561" t="str">
        <f t="shared" si="24"/>
        <v>G3029</v>
      </c>
      <c r="AN1561" t="e">
        <f>IF(Table10[[#This Row],[Column3]]="","",MATCH(Table10[[#This Row],[Column3]],AD:AD,0))</f>
        <v>#N/A</v>
      </c>
    </row>
    <row r="1562" spans="37:40" ht="13.5" thickBot="1">
      <c r="AK1562" s="9">
        <v>3029</v>
      </c>
      <c r="AL1562" s="8" t="s">
        <v>6664</v>
      </c>
      <c r="AM1562" t="str">
        <f t="shared" si="24"/>
        <v>G3029</v>
      </c>
      <c r="AN1562" t="e">
        <f>IF(Table10[[#This Row],[Column3]]="","",MATCH(Table10[[#This Row],[Column3]],AD:AD,0))</f>
        <v>#N/A</v>
      </c>
    </row>
    <row r="1563" spans="37:40" ht="13.5" thickBot="1">
      <c r="AK1563" s="9">
        <v>3029</v>
      </c>
      <c r="AL1563" s="8" t="s">
        <v>6664</v>
      </c>
      <c r="AM1563" t="str">
        <f t="shared" si="24"/>
        <v>G3029</v>
      </c>
      <c r="AN1563" t="e">
        <f>IF(Table10[[#This Row],[Column3]]="","",MATCH(Table10[[#This Row],[Column3]],AD:AD,0))</f>
        <v>#N/A</v>
      </c>
    </row>
    <row r="1564" spans="37:40" ht="13.5" thickBot="1">
      <c r="AK1564" s="9">
        <v>3029</v>
      </c>
      <c r="AL1564" s="8" t="s">
        <v>6664</v>
      </c>
      <c r="AM1564" t="str">
        <f t="shared" si="24"/>
        <v>G3029</v>
      </c>
      <c r="AN1564" t="e">
        <f>IF(Table10[[#This Row],[Column3]]="","",MATCH(Table10[[#This Row],[Column3]],AD:AD,0))</f>
        <v>#N/A</v>
      </c>
    </row>
    <row r="1565" spans="37:40" ht="13.5" thickBot="1">
      <c r="AK1565" s="9">
        <v>3029</v>
      </c>
      <c r="AL1565" s="8" t="s">
        <v>6664</v>
      </c>
      <c r="AM1565" t="str">
        <f t="shared" si="24"/>
        <v>G3029</v>
      </c>
      <c r="AN1565" t="e">
        <f>IF(Table10[[#This Row],[Column3]]="","",MATCH(Table10[[#This Row],[Column3]],AD:AD,0))</f>
        <v>#N/A</v>
      </c>
    </row>
    <row r="1566" spans="37:40" ht="13.5" thickBot="1">
      <c r="AK1566" s="9">
        <v>3029</v>
      </c>
      <c r="AL1566" s="8" t="s">
        <v>6664</v>
      </c>
      <c r="AM1566" t="str">
        <f t="shared" si="24"/>
        <v>G3029</v>
      </c>
      <c r="AN1566" t="e">
        <f>IF(Table10[[#This Row],[Column3]]="","",MATCH(Table10[[#This Row],[Column3]],AD:AD,0))</f>
        <v>#N/A</v>
      </c>
    </row>
    <row r="1567" spans="37:40" ht="13.5" thickBot="1">
      <c r="AK1567" s="9">
        <v>3029</v>
      </c>
      <c r="AL1567" s="8" t="s">
        <v>6664</v>
      </c>
      <c r="AM1567" t="str">
        <f t="shared" si="24"/>
        <v>G3029</v>
      </c>
      <c r="AN1567" t="e">
        <f>IF(Table10[[#This Row],[Column3]]="","",MATCH(Table10[[#This Row],[Column3]],AD:AD,0))</f>
        <v>#N/A</v>
      </c>
    </row>
    <row r="1568" spans="37:40" ht="13.5" thickBot="1">
      <c r="AK1568" s="9">
        <v>3029</v>
      </c>
      <c r="AL1568" s="8" t="s">
        <v>6664</v>
      </c>
      <c r="AM1568" t="str">
        <f t="shared" si="24"/>
        <v>G3029</v>
      </c>
      <c r="AN1568" t="e">
        <f>IF(Table10[[#This Row],[Column3]]="","",MATCH(Table10[[#This Row],[Column3]],AD:AD,0))</f>
        <v>#N/A</v>
      </c>
    </row>
    <row r="1569" spans="37:40" ht="13.5" thickBot="1">
      <c r="AK1569" s="9">
        <v>3029</v>
      </c>
      <c r="AL1569" s="8" t="s">
        <v>6664</v>
      </c>
      <c r="AM1569" t="str">
        <f t="shared" si="24"/>
        <v>G3029</v>
      </c>
      <c r="AN1569" t="e">
        <f>IF(Table10[[#This Row],[Column3]]="","",MATCH(Table10[[#This Row],[Column3]],AD:AD,0))</f>
        <v>#N/A</v>
      </c>
    </row>
    <row r="1570" spans="37:40" ht="13.5" thickBot="1">
      <c r="AK1570" s="9">
        <v>3029</v>
      </c>
      <c r="AL1570" s="8" t="s">
        <v>6664</v>
      </c>
      <c r="AM1570" t="str">
        <f t="shared" si="24"/>
        <v>G3029</v>
      </c>
      <c r="AN1570" t="e">
        <f>IF(Table10[[#This Row],[Column3]]="","",MATCH(Table10[[#This Row],[Column3]],AD:AD,0))</f>
        <v>#N/A</v>
      </c>
    </row>
    <row r="1571" spans="37:40" ht="13.5" thickBot="1">
      <c r="AK1571" s="9">
        <v>3030</v>
      </c>
      <c r="AL1571" s="8" t="s">
        <v>6664</v>
      </c>
      <c r="AM1571" t="str">
        <f t="shared" si="24"/>
        <v>G3030</v>
      </c>
      <c r="AN1571" t="e">
        <f>IF(Table10[[#This Row],[Column3]]="","",MATCH(Table10[[#This Row],[Column3]],AD:AD,0))</f>
        <v>#N/A</v>
      </c>
    </row>
    <row r="1572" spans="37:40" ht="13.5" thickBot="1">
      <c r="AK1572" s="9">
        <v>3030</v>
      </c>
      <c r="AL1572" s="8" t="s">
        <v>6664</v>
      </c>
      <c r="AM1572" t="str">
        <f t="shared" si="24"/>
        <v>G3030</v>
      </c>
      <c r="AN1572" t="e">
        <f>IF(Table10[[#This Row],[Column3]]="","",MATCH(Table10[[#This Row],[Column3]],AD:AD,0))</f>
        <v>#N/A</v>
      </c>
    </row>
    <row r="1573" spans="37:40" ht="13.5" thickBot="1">
      <c r="AK1573" s="9">
        <v>3030</v>
      </c>
      <c r="AL1573" s="8" t="s">
        <v>6664</v>
      </c>
      <c r="AM1573" t="str">
        <f t="shared" si="24"/>
        <v>G3030</v>
      </c>
      <c r="AN1573" t="e">
        <f>IF(Table10[[#This Row],[Column3]]="","",MATCH(Table10[[#This Row],[Column3]],AD:AD,0))</f>
        <v>#N/A</v>
      </c>
    </row>
    <row r="1574" spans="37:40" ht="13.5" thickBot="1">
      <c r="AK1574" s="9">
        <v>3030</v>
      </c>
      <c r="AL1574" s="8" t="s">
        <v>6664</v>
      </c>
      <c r="AM1574" t="str">
        <f t="shared" si="24"/>
        <v>G3030</v>
      </c>
      <c r="AN1574" t="e">
        <f>IF(Table10[[#This Row],[Column3]]="","",MATCH(Table10[[#This Row],[Column3]],AD:AD,0))</f>
        <v>#N/A</v>
      </c>
    </row>
    <row r="1575" spans="37:40" ht="13.5" thickBot="1">
      <c r="AK1575" s="9">
        <v>3030</v>
      </c>
      <c r="AL1575" s="8" t="s">
        <v>6664</v>
      </c>
      <c r="AM1575" t="str">
        <f t="shared" si="24"/>
        <v>G3030</v>
      </c>
      <c r="AN1575" t="e">
        <f>IF(Table10[[#This Row],[Column3]]="","",MATCH(Table10[[#This Row],[Column3]],AD:AD,0))</f>
        <v>#N/A</v>
      </c>
    </row>
    <row r="1576" spans="37:40" ht="13.5" thickBot="1">
      <c r="AK1576" s="9">
        <v>3030</v>
      </c>
      <c r="AL1576" s="8" t="s">
        <v>6664</v>
      </c>
      <c r="AM1576" t="str">
        <f t="shared" si="24"/>
        <v>G3030</v>
      </c>
      <c r="AN1576" t="e">
        <f>IF(Table10[[#This Row],[Column3]]="","",MATCH(Table10[[#This Row],[Column3]],AD:AD,0))</f>
        <v>#N/A</v>
      </c>
    </row>
    <row r="1577" spans="37:40" ht="13.5" thickBot="1">
      <c r="AK1577" s="9">
        <v>3030</v>
      </c>
      <c r="AL1577" s="8" t="s">
        <v>6664</v>
      </c>
      <c r="AM1577" t="str">
        <f t="shared" si="24"/>
        <v>G3030</v>
      </c>
      <c r="AN1577" t="e">
        <f>IF(Table10[[#This Row],[Column3]]="","",MATCH(Table10[[#This Row],[Column3]],AD:AD,0))</f>
        <v>#N/A</v>
      </c>
    </row>
    <row r="1578" spans="37:40" ht="13.5" thickBot="1">
      <c r="AK1578" s="9">
        <v>3030</v>
      </c>
      <c r="AL1578" s="8" t="s">
        <v>6664</v>
      </c>
      <c r="AM1578" t="str">
        <f t="shared" si="24"/>
        <v>G3030</v>
      </c>
      <c r="AN1578" t="e">
        <f>IF(Table10[[#This Row],[Column3]]="","",MATCH(Table10[[#This Row],[Column3]],AD:AD,0))</f>
        <v>#N/A</v>
      </c>
    </row>
    <row r="1579" spans="37:40" ht="13.5" thickBot="1">
      <c r="AK1579" s="9">
        <v>3030</v>
      </c>
      <c r="AL1579" s="8" t="s">
        <v>6664</v>
      </c>
      <c r="AM1579" t="str">
        <f t="shared" si="24"/>
        <v>G3030</v>
      </c>
      <c r="AN1579" t="e">
        <f>IF(Table10[[#This Row],[Column3]]="","",MATCH(Table10[[#This Row],[Column3]],AD:AD,0))</f>
        <v>#N/A</v>
      </c>
    </row>
    <row r="1580" spans="37:40" ht="13.5" thickBot="1">
      <c r="AK1580" s="9">
        <v>3030</v>
      </c>
      <c r="AL1580" s="8" t="s">
        <v>6664</v>
      </c>
      <c r="AM1580" t="str">
        <f t="shared" si="24"/>
        <v>G3030</v>
      </c>
      <c r="AN1580" t="e">
        <f>IF(Table10[[#This Row],[Column3]]="","",MATCH(Table10[[#This Row],[Column3]],AD:AD,0))</f>
        <v>#N/A</v>
      </c>
    </row>
    <row r="1581" spans="37:40" ht="13.5" thickBot="1">
      <c r="AK1581" s="9">
        <v>3030</v>
      </c>
      <c r="AL1581" s="8" t="s">
        <v>6664</v>
      </c>
      <c r="AM1581" t="str">
        <f t="shared" si="24"/>
        <v>G3030</v>
      </c>
      <c r="AN1581" t="e">
        <f>IF(Table10[[#This Row],[Column3]]="","",MATCH(Table10[[#This Row],[Column3]],AD:AD,0))</f>
        <v>#N/A</v>
      </c>
    </row>
    <row r="1582" spans="37:40" ht="13.5" thickBot="1">
      <c r="AK1582" s="9">
        <v>3030</v>
      </c>
      <c r="AL1582" s="8" t="s">
        <v>6664</v>
      </c>
      <c r="AM1582" t="str">
        <f t="shared" si="24"/>
        <v>G3030</v>
      </c>
      <c r="AN1582" t="e">
        <f>IF(Table10[[#This Row],[Column3]]="","",MATCH(Table10[[#This Row],[Column3]],AD:AD,0))</f>
        <v>#N/A</v>
      </c>
    </row>
    <row r="1583" spans="37:40" ht="13.5" thickBot="1">
      <c r="AK1583" s="9">
        <v>3030</v>
      </c>
      <c r="AL1583" s="8" t="s">
        <v>6664</v>
      </c>
      <c r="AM1583" t="str">
        <f t="shared" si="24"/>
        <v>G3030</v>
      </c>
      <c r="AN1583" t="e">
        <f>IF(Table10[[#This Row],[Column3]]="","",MATCH(Table10[[#This Row],[Column3]],AD:AD,0))</f>
        <v>#N/A</v>
      </c>
    </row>
    <row r="1584" spans="37:40" ht="13.5" thickBot="1">
      <c r="AK1584" s="9">
        <v>3030</v>
      </c>
      <c r="AL1584" s="8" t="s">
        <v>6664</v>
      </c>
      <c r="AM1584" t="str">
        <f t="shared" si="24"/>
        <v>G3030</v>
      </c>
      <c r="AN1584" t="e">
        <f>IF(Table10[[#This Row],[Column3]]="","",MATCH(Table10[[#This Row],[Column3]],AD:AD,0))</f>
        <v>#N/A</v>
      </c>
    </row>
    <row r="1585" spans="37:40" ht="13.5" thickBot="1">
      <c r="AK1585" s="9">
        <v>3030</v>
      </c>
      <c r="AL1585" s="8" t="s">
        <v>6664</v>
      </c>
      <c r="AM1585" t="str">
        <f t="shared" si="24"/>
        <v>G3030</v>
      </c>
      <c r="AN1585" t="e">
        <f>IF(Table10[[#This Row],[Column3]]="","",MATCH(Table10[[#This Row],[Column3]],AD:AD,0))</f>
        <v>#N/A</v>
      </c>
    </row>
    <row r="1586" spans="37:40" ht="13.5" thickBot="1">
      <c r="AK1586" s="9">
        <v>3031</v>
      </c>
      <c r="AL1586" s="8" t="s">
        <v>6664</v>
      </c>
      <c r="AM1586" t="str">
        <f t="shared" si="24"/>
        <v>G3031</v>
      </c>
      <c r="AN1586" t="e">
        <f>IF(Table10[[#This Row],[Column3]]="","",MATCH(Table10[[#This Row],[Column3]],AD:AD,0))</f>
        <v>#N/A</v>
      </c>
    </row>
    <row r="1587" spans="37:40" ht="13.5" thickBot="1">
      <c r="AK1587" s="9">
        <v>3031</v>
      </c>
      <c r="AL1587" s="8" t="s">
        <v>6664</v>
      </c>
      <c r="AM1587" t="str">
        <f t="shared" si="24"/>
        <v>G3031</v>
      </c>
      <c r="AN1587" t="e">
        <f>IF(Table10[[#This Row],[Column3]]="","",MATCH(Table10[[#This Row],[Column3]],AD:AD,0))</f>
        <v>#N/A</v>
      </c>
    </row>
    <row r="1588" spans="37:40" ht="13.5" thickBot="1">
      <c r="AK1588" s="9">
        <v>3031</v>
      </c>
      <c r="AL1588" s="8" t="s">
        <v>6664</v>
      </c>
      <c r="AM1588" t="str">
        <f t="shared" si="24"/>
        <v>G3031</v>
      </c>
      <c r="AN1588" t="e">
        <f>IF(Table10[[#This Row],[Column3]]="","",MATCH(Table10[[#This Row],[Column3]],AD:AD,0))</f>
        <v>#N/A</v>
      </c>
    </row>
    <row r="1589" spans="37:40" ht="13.5" thickBot="1">
      <c r="AK1589" s="9">
        <v>3031</v>
      </c>
      <c r="AL1589" s="8" t="s">
        <v>6664</v>
      </c>
      <c r="AM1589" t="str">
        <f t="shared" si="24"/>
        <v>G3031</v>
      </c>
      <c r="AN1589" t="e">
        <f>IF(Table10[[#This Row],[Column3]]="","",MATCH(Table10[[#This Row],[Column3]],AD:AD,0))</f>
        <v>#N/A</v>
      </c>
    </row>
    <row r="1590" spans="37:40" ht="13.5" thickBot="1">
      <c r="AK1590" s="9">
        <v>3031</v>
      </c>
      <c r="AL1590" s="8" t="s">
        <v>6664</v>
      </c>
      <c r="AM1590" t="str">
        <f t="shared" si="24"/>
        <v>G3031</v>
      </c>
      <c r="AN1590" t="e">
        <f>IF(Table10[[#This Row],[Column3]]="","",MATCH(Table10[[#This Row],[Column3]],AD:AD,0))</f>
        <v>#N/A</v>
      </c>
    </row>
    <row r="1591" spans="37:40" ht="13.5" thickBot="1">
      <c r="AK1591" s="9">
        <v>3031</v>
      </c>
      <c r="AL1591" s="8" t="s">
        <v>6664</v>
      </c>
      <c r="AM1591" t="str">
        <f t="shared" si="24"/>
        <v>G3031</v>
      </c>
      <c r="AN1591" t="e">
        <f>IF(Table10[[#This Row],[Column3]]="","",MATCH(Table10[[#This Row],[Column3]],AD:AD,0))</f>
        <v>#N/A</v>
      </c>
    </row>
    <row r="1592" spans="37:40" ht="13.5" thickBot="1">
      <c r="AK1592" s="9">
        <v>3031</v>
      </c>
      <c r="AL1592" s="8" t="s">
        <v>6664</v>
      </c>
      <c r="AM1592" t="str">
        <f t="shared" si="24"/>
        <v>G3031</v>
      </c>
      <c r="AN1592" t="e">
        <f>IF(Table10[[#This Row],[Column3]]="","",MATCH(Table10[[#This Row],[Column3]],AD:AD,0))</f>
        <v>#N/A</v>
      </c>
    </row>
    <row r="1593" spans="37:40" ht="13.5" thickBot="1">
      <c r="AK1593" s="9">
        <v>3031</v>
      </c>
      <c r="AL1593" s="8" t="s">
        <v>6664</v>
      </c>
      <c r="AM1593" t="str">
        <f t="shared" si="24"/>
        <v>G3031</v>
      </c>
      <c r="AN1593" t="e">
        <f>IF(Table10[[#This Row],[Column3]]="","",MATCH(Table10[[#This Row],[Column3]],AD:AD,0))</f>
        <v>#N/A</v>
      </c>
    </row>
    <row r="1594" spans="37:40" ht="13.5" thickBot="1">
      <c r="AK1594" s="9">
        <v>3031</v>
      </c>
      <c r="AL1594" s="8" t="s">
        <v>6664</v>
      </c>
      <c r="AM1594" t="str">
        <f t="shared" si="24"/>
        <v>G3031</v>
      </c>
      <c r="AN1594" t="e">
        <f>IF(Table10[[#This Row],[Column3]]="","",MATCH(Table10[[#This Row],[Column3]],AD:AD,0))</f>
        <v>#N/A</v>
      </c>
    </row>
    <row r="1595" spans="37:40" ht="13.5" thickBot="1">
      <c r="AK1595" s="9">
        <v>3031</v>
      </c>
      <c r="AL1595" s="8" t="s">
        <v>6664</v>
      </c>
      <c r="AM1595" t="str">
        <f t="shared" si="24"/>
        <v>G3031</v>
      </c>
      <c r="AN1595" t="e">
        <f>IF(Table10[[#This Row],[Column3]]="","",MATCH(Table10[[#This Row],[Column3]],AD:AD,0))</f>
        <v>#N/A</v>
      </c>
    </row>
    <row r="1596" spans="37:40" ht="13.5" thickBot="1">
      <c r="AK1596" s="9">
        <v>3031</v>
      </c>
      <c r="AL1596" s="8" t="s">
        <v>6664</v>
      </c>
      <c r="AM1596" t="str">
        <f t="shared" si="24"/>
        <v>G3031</v>
      </c>
      <c r="AN1596" t="e">
        <f>IF(Table10[[#This Row],[Column3]]="","",MATCH(Table10[[#This Row],[Column3]],AD:AD,0))</f>
        <v>#N/A</v>
      </c>
    </row>
    <row r="1597" spans="37:40" ht="13.5" thickBot="1">
      <c r="AK1597" s="9">
        <v>3031</v>
      </c>
      <c r="AL1597" s="8" t="s">
        <v>6664</v>
      </c>
      <c r="AM1597" t="str">
        <f t="shared" si="24"/>
        <v>G3031</v>
      </c>
      <c r="AN1597" t="e">
        <f>IF(Table10[[#This Row],[Column3]]="","",MATCH(Table10[[#This Row],[Column3]],AD:AD,0))</f>
        <v>#N/A</v>
      </c>
    </row>
    <row r="1598" spans="37:40" ht="13.5" thickBot="1">
      <c r="AK1598" s="9">
        <v>3031</v>
      </c>
      <c r="AL1598" s="8" t="s">
        <v>6664</v>
      </c>
      <c r="AM1598" t="str">
        <f t="shared" si="24"/>
        <v>G3031</v>
      </c>
      <c r="AN1598" t="e">
        <f>IF(Table10[[#This Row],[Column3]]="","",MATCH(Table10[[#This Row],[Column3]],AD:AD,0))</f>
        <v>#N/A</v>
      </c>
    </row>
    <row r="1599" spans="37:40" ht="13.5" thickBot="1">
      <c r="AK1599" s="9">
        <v>3031</v>
      </c>
      <c r="AL1599" s="8" t="s">
        <v>6664</v>
      </c>
      <c r="AM1599" t="str">
        <f t="shared" si="24"/>
        <v>G3031</v>
      </c>
      <c r="AN1599" t="e">
        <f>IF(Table10[[#This Row],[Column3]]="","",MATCH(Table10[[#This Row],[Column3]],AD:AD,0))</f>
        <v>#N/A</v>
      </c>
    </row>
    <row r="1600" spans="37:40" ht="13.5" thickBot="1">
      <c r="AK1600" s="9">
        <v>3032</v>
      </c>
      <c r="AL1600" s="8" t="s">
        <v>6664</v>
      </c>
      <c r="AM1600" t="str">
        <f t="shared" si="24"/>
        <v>G3032</v>
      </c>
      <c r="AN1600" t="e">
        <f>IF(Table10[[#This Row],[Column3]]="","",MATCH(Table10[[#This Row],[Column3]],AD:AD,0))</f>
        <v>#N/A</v>
      </c>
    </row>
    <row r="1601" spans="37:40" ht="13.5" thickBot="1">
      <c r="AK1601" s="9">
        <v>3032</v>
      </c>
      <c r="AL1601" s="8" t="s">
        <v>6664</v>
      </c>
      <c r="AM1601" t="str">
        <f t="shared" si="24"/>
        <v>G3032</v>
      </c>
      <c r="AN1601" t="e">
        <f>IF(Table10[[#This Row],[Column3]]="","",MATCH(Table10[[#This Row],[Column3]],AD:AD,0))</f>
        <v>#N/A</v>
      </c>
    </row>
    <row r="1602" spans="37:40" ht="13.5" thickBot="1">
      <c r="AK1602" s="9">
        <v>3032</v>
      </c>
      <c r="AL1602" s="8" t="s">
        <v>6664</v>
      </c>
      <c r="AM1602" t="str">
        <f t="shared" ref="AM1602:AM1665" si="25">CONCATENATE(AL1602,AK1602)</f>
        <v>G3032</v>
      </c>
      <c r="AN1602" t="e">
        <f>IF(Table10[[#This Row],[Column3]]="","",MATCH(Table10[[#This Row],[Column3]],AD:AD,0))</f>
        <v>#N/A</v>
      </c>
    </row>
    <row r="1603" spans="37:40" ht="13.5" thickBot="1">
      <c r="AK1603" s="9">
        <v>3032</v>
      </c>
      <c r="AL1603" s="8" t="s">
        <v>6664</v>
      </c>
      <c r="AM1603" t="str">
        <f t="shared" si="25"/>
        <v>G3032</v>
      </c>
      <c r="AN1603" t="e">
        <f>IF(Table10[[#This Row],[Column3]]="","",MATCH(Table10[[#This Row],[Column3]],AD:AD,0))</f>
        <v>#N/A</v>
      </c>
    </row>
    <row r="1604" spans="37:40" ht="13.5" thickBot="1">
      <c r="AK1604" s="9">
        <v>3032</v>
      </c>
      <c r="AL1604" s="8" t="s">
        <v>6664</v>
      </c>
      <c r="AM1604" t="str">
        <f t="shared" si="25"/>
        <v>G3032</v>
      </c>
      <c r="AN1604" t="e">
        <f>IF(Table10[[#This Row],[Column3]]="","",MATCH(Table10[[#This Row],[Column3]],AD:AD,0))</f>
        <v>#N/A</v>
      </c>
    </row>
    <row r="1605" spans="37:40" ht="13.5" thickBot="1">
      <c r="AK1605" s="9">
        <v>3032</v>
      </c>
      <c r="AL1605" s="8" t="s">
        <v>6664</v>
      </c>
      <c r="AM1605" t="str">
        <f t="shared" si="25"/>
        <v>G3032</v>
      </c>
      <c r="AN1605" t="e">
        <f>IF(Table10[[#This Row],[Column3]]="","",MATCH(Table10[[#This Row],[Column3]],AD:AD,0))</f>
        <v>#N/A</v>
      </c>
    </row>
    <row r="1606" spans="37:40" ht="13.5" thickBot="1">
      <c r="AK1606" s="9">
        <v>3032</v>
      </c>
      <c r="AL1606" s="8" t="s">
        <v>6664</v>
      </c>
      <c r="AM1606" t="str">
        <f t="shared" si="25"/>
        <v>G3032</v>
      </c>
      <c r="AN1606" t="e">
        <f>IF(Table10[[#This Row],[Column3]]="","",MATCH(Table10[[#This Row],[Column3]],AD:AD,0))</f>
        <v>#N/A</v>
      </c>
    </row>
    <row r="1607" spans="37:40" ht="13.5" thickBot="1">
      <c r="AK1607" s="9">
        <v>3032</v>
      </c>
      <c r="AL1607" s="8" t="s">
        <v>6664</v>
      </c>
      <c r="AM1607" t="str">
        <f t="shared" si="25"/>
        <v>G3032</v>
      </c>
      <c r="AN1607" t="e">
        <f>IF(Table10[[#This Row],[Column3]]="","",MATCH(Table10[[#This Row],[Column3]],AD:AD,0))</f>
        <v>#N/A</v>
      </c>
    </row>
    <row r="1608" spans="37:40" ht="13.5" thickBot="1">
      <c r="AK1608" s="9">
        <v>3032</v>
      </c>
      <c r="AL1608" s="8" t="s">
        <v>6664</v>
      </c>
      <c r="AM1608" t="str">
        <f t="shared" si="25"/>
        <v>G3032</v>
      </c>
      <c r="AN1608" t="e">
        <f>IF(Table10[[#This Row],[Column3]]="","",MATCH(Table10[[#This Row],[Column3]],AD:AD,0))</f>
        <v>#N/A</v>
      </c>
    </row>
    <row r="1609" spans="37:40" ht="13.5" thickBot="1">
      <c r="AK1609" s="9">
        <v>3032</v>
      </c>
      <c r="AL1609" s="8" t="s">
        <v>6664</v>
      </c>
      <c r="AM1609" t="str">
        <f t="shared" si="25"/>
        <v>G3032</v>
      </c>
      <c r="AN1609" t="e">
        <f>IF(Table10[[#This Row],[Column3]]="","",MATCH(Table10[[#This Row],[Column3]],AD:AD,0))</f>
        <v>#N/A</v>
      </c>
    </row>
    <row r="1610" spans="37:40" ht="13.5" thickBot="1">
      <c r="AK1610" s="9">
        <v>3032</v>
      </c>
      <c r="AL1610" s="8" t="s">
        <v>6664</v>
      </c>
      <c r="AM1610" t="str">
        <f t="shared" si="25"/>
        <v>G3032</v>
      </c>
      <c r="AN1610" t="e">
        <f>IF(Table10[[#This Row],[Column3]]="","",MATCH(Table10[[#This Row],[Column3]],AD:AD,0))</f>
        <v>#N/A</v>
      </c>
    </row>
    <row r="1611" spans="37:40" ht="13.5" thickBot="1">
      <c r="AK1611" s="9">
        <v>3032</v>
      </c>
      <c r="AL1611" s="8" t="s">
        <v>6664</v>
      </c>
      <c r="AM1611" t="str">
        <f t="shared" si="25"/>
        <v>G3032</v>
      </c>
      <c r="AN1611" t="e">
        <f>IF(Table10[[#This Row],[Column3]]="","",MATCH(Table10[[#This Row],[Column3]],AD:AD,0))</f>
        <v>#N/A</v>
      </c>
    </row>
    <row r="1612" spans="37:40" ht="13.5" thickBot="1">
      <c r="AK1612" s="9">
        <v>3032</v>
      </c>
      <c r="AL1612" s="8" t="s">
        <v>6664</v>
      </c>
      <c r="AM1612" t="str">
        <f t="shared" si="25"/>
        <v>G3032</v>
      </c>
      <c r="AN1612" t="e">
        <f>IF(Table10[[#This Row],[Column3]]="","",MATCH(Table10[[#This Row],[Column3]],AD:AD,0))</f>
        <v>#N/A</v>
      </c>
    </row>
    <row r="1613" spans="37:40" ht="13.5" thickBot="1">
      <c r="AK1613" s="9">
        <v>3032</v>
      </c>
      <c r="AL1613" s="8" t="s">
        <v>6664</v>
      </c>
      <c r="AM1613" t="str">
        <f t="shared" si="25"/>
        <v>G3032</v>
      </c>
      <c r="AN1613" t="e">
        <f>IF(Table10[[#This Row],[Column3]]="","",MATCH(Table10[[#This Row],[Column3]],AD:AD,0))</f>
        <v>#N/A</v>
      </c>
    </row>
    <row r="1614" spans="37:40" ht="13.5" thickBot="1">
      <c r="AK1614" s="9">
        <v>3033</v>
      </c>
      <c r="AL1614" s="8" t="s">
        <v>6664</v>
      </c>
      <c r="AM1614" t="str">
        <f t="shared" si="25"/>
        <v>G3033</v>
      </c>
      <c r="AN1614" t="e">
        <f>IF(Table10[[#This Row],[Column3]]="","",MATCH(Table10[[#This Row],[Column3]],AD:AD,0))</f>
        <v>#N/A</v>
      </c>
    </row>
    <row r="1615" spans="37:40" ht="13.5" thickBot="1">
      <c r="AK1615" s="9">
        <v>2729</v>
      </c>
      <c r="AL1615" s="8" t="s">
        <v>3762</v>
      </c>
      <c r="AM1615" t="str">
        <f t="shared" si="25"/>
        <v>A2729</v>
      </c>
      <c r="AN1615" t="e">
        <f>IF(Table10[[#This Row],[Column3]]="","",MATCH(Table10[[#This Row],[Column3]],AD:AD,0))</f>
        <v>#N/A</v>
      </c>
    </row>
    <row r="1616" spans="37:40" ht="13.5" thickBot="1">
      <c r="AK1616" s="9">
        <v>2729</v>
      </c>
      <c r="AL1616" s="8" t="s">
        <v>3762</v>
      </c>
      <c r="AM1616" t="str">
        <f t="shared" si="25"/>
        <v>A2729</v>
      </c>
      <c r="AN1616" t="e">
        <f>IF(Table10[[#This Row],[Column3]]="","",MATCH(Table10[[#This Row],[Column3]],AD:AD,0))</f>
        <v>#N/A</v>
      </c>
    </row>
    <row r="1617" spans="37:40" ht="13.5" thickBot="1">
      <c r="AK1617" s="9">
        <v>2729</v>
      </c>
      <c r="AL1617" s="8" t="s">
        <v>3762</v>
      </c>
      <c r="AM1617" t="str">
        <f t="shared" si="25"/>
        <v>A2729</v>
      </c>
      <c r="AN1617" t="e">
        <f>IF(Table10[[#This Row],[Column3]]="","",MATCH(Table10[[#This Row],[Column3]],AD:AD,0))</f>
        <v>#N/A</v>
      </c>
    </row>
    <row r="1618" spans="37:40" ht="13.5" thickBot="1">
      <c r="AK1618" s="9">
        <v>2729</v>
      </c>
      <c r="AL1618" s="8" t="s">
        <v>3762</v>
      </c>
      <c r="AM1618" t="str">
        <f t="shared" si="25"/>
        <v>A2729</v>
      </c>
      <c r="AN1618" t="e">
        <f>IF(Table10[[#This Row],[Column3]]="","",MATCH(Table10[[#This Row],[Column3]],AD:AD,0))</f>
        <v>#N/A</v>
      </c>
    </row>
    <row r="1619" spans="37:40" ht="13.5" thickBot="1">
      <c r="AK1619" s="9">
        <v>2729</v>
      </c>
      <c r="AL1619" s="8" t="s">
        <v>3762</v>
      </c>
      <c r="AM1619" t="str">
        <f t="shared" si="25"/>
        <v>A2729</v>
      </c>
      <c r="AN1619" t="e">
        <f>IF(Table10[[#This Row],[Column3]]="","",MATCH(Table10[[#This Row],[Column3]],AD:AD,0))</f>
        <v>#N/A</v>
      </c>
    </row>
    <row r="1620" spans="37:40" ht="13.5" thickBot="1">
      <c r="AK1620" s="9">
        <v>2729</v>
      </c>
      <c r="AL1620" s="8" t="s">
        <v>3762</v>
      </c>
      <c r="AM1620" t="str">
        <f t="shared" si="25"/>
        <v>A2729</v>
      </c>
      <c r="AN1620" t="e">
        <f>IF(Table10[[#This Row],[Column3]]="","",MATCH(Table10[[#This Row],[Column3]],AD:AD,0))</f>
        <v>#N/A</v>
      </c>
    </row>
    <row r="1621" spans="37:40" ht="13.5" thickBot="1">
      <c r="AK1621" s="9">
        <v>2729</v>
      </c>
      <c r="AL1621" s="8" t="s">
        <v>3762</v>
      </c>
      <c r="AM1621" t="str">
        <f t="shared" si="25"/>
        <v>A2729</v>
      </c>
      <c r="AN1621" t="e">
        <f>IF(Table10[[#This Row],[Column3]]="","",MATCH(Table10[[#This Row],[Column3]],AD:AD,0))</f>
        <v>#N/A</v>
      </c>
    </row>
    <row r="1622" spans="37:40" ht="13.5" thickBot="1">
      <c r="AK1622" s="9">
        <v>2729</v>
      </c>
      <c r="AL1622" s="8" t="s">
        <v>3762</v>
      </c>
      <c r="AM1622" t="str">
        <f t="shared" si="25"/>
        <v>A2729</v>
      </c>
      <c r="AN1622" t="e">
        <f>IF(Table10[[#This Row],[Column3]]="","",MATCH(Table10[[#This Row],[Column3]],AD:AD,0))</f>
        <v>#N/A</v>
      </c>
    </row>
    <row r="1623" spans="37:40" ht="13.5" thickBot="1">
      <c r="AK1623" s="9">
        <v>2729</v>
      </c>
      <c r="AL1623" s="8" t="s">
        <v>3762</v>
      </c>
      <c r="AM1623" t="str">
        <f t="shared" si="25"/>
        <v>A2729</v>
      </c>
      <c r="AN1623" t="e">
        <f>IF(Table10[[#This Row],[Column3]]="","",MATCH(Table10[[#This Row],[Column3]],AD:AD,0))</f>
        <v>#N/A</v>
      </c>
    </row>
    <row r="1624" spans="37:40" ht="13.5" thickBot="1">
      <c r="AK1624" s="9">
        <v>2729</v>
      </c>
      <c r="AL1624" s="8" t="s">
        <v>3762</v>
      </c>
      <c r="AM1624" t="str">
        <f t="shared" si="25"/>
        <v>A2729</v>
      </c>
      <c r="AN1624" t="e">
        <f>IF(Table10[[#This Row],[Column3]]="","",MATCH(Table10[[#This Row],[Column3]],AD:AD,0))</f>
        <v>#N/A</v>
      </c>
    </row>
    <row r="1625" spans="37:40" ht="13.5" thickBot="1">
      <c r="AK1625" s="9">
        <v>2729</v>
      </c>
      <c r="AL1625" s="8" t="s">
        <v>3762</v>
      </c>
      <c r="AM1625" t="str">
        <f t="shared" si="25"/>
        <v>A2729</v>
      </c>
      <c r="AN1625" t="e">
        <f>IF(Table10[[#This Row],[Column3]]="","",MATCH(Table10[[#This Row],[Column3]],AD:AD,0))</f>
        <v>#N/A</v>
      </c>
    </row>
    <row r="1626" spans="37:40" ht="13.5" thickBot="1">
      <c r="AK1626" s="9">
        <v>2729</v>
      </c>
      <c r="AL1626" s="8" t="s">
        <v>3762</v>
      </c>
      <c r="AM1626" t="str">
        <f t="shared" si="25"/>
        <v>A2729</v>
      </c>
      <c r="AN1626" t="e">
        <f>IF(Table10[[#This Row],[Column3]]="","",MATCH(Table10[[#This Row],[Column3]],AD:AD,0))</f>
        <v>#N/A</v>
      </c>
    </row>
    <row r="1627" spans="37:40" ht="13.5" thickBot="1">
      <c r="AK1627" s="9">
        <v>2729</v>
      </c>
      <c r="AL1627" s="8" t="s">
        <v>3762</v>
      </c>
      <c r="AM1627" t="str">
        <f t="shared" si="25"/>
        <v>A2729</v>
      </c>
      <c r="AN1627" t="e">
        <f>IF(Table10[[#This Row],[Column3]]="","",MATCH(Table10[[#This Row],[Column3]],AD:AD,0))</f>
        <v>#N/A</v>
      </c>
    </row>
    <row r="1628" spans="37:40" ht="13.5" thickBot="1">
      <c r="AK1628" s="9">
        <v>2729</v>
      </c>
      <c r="AL1628" s="8" t="s">
        <v>3762</v>
      </c>
      <c r="AM1628" t="str">
        <f t="shared" si="25"/>
        <v>A2729</v>
      </c>
      <c r="AN1628" t="e">
        <f>IF(Table10[[#This Row],[Column3]]="","",MATCH(Table10[[#This Row],[Column3]],AD:AD,0))</f>
        <v>#N/A</v>
      </c>
    </row>
    <row r="1629" spans="37:40" ht="13.5" thickBot="1">
      <c r="AK1629" s="9">
        <v>2729</v>
      </c>
      <c r="AL1629" s="8" t="s">
        <v>3762</v>
      </c>
      <c r="AM1629" t="str">
        <f t="shared" si="25"/>
        <v>A2729</v>
      </c>
      <c r="AN1629" t="e">
        <f>IF(Table10[[#This Row],[Column3]]="","",MATCH(Table10[[#This Row],[Column3]],AD:AD,0))</f>
        <v>#N/A</v>
      </c>
    </row>
    <row r="1630" spans="37:40" ht="13.5" thickBot="1">
      <c r="AK1630" s="9">
        <v>2729</v>
      </c>
      <c r="AL1630" s="8" t="s">
        <v>3762</v>
      </c>
      <c r="AM1630" t="str">
        <f t="shared" si="25"/>
        <v>A2729</v>
      </c>
      <c r="AN1630" t="e">
        <f>IF(Table10[[#This Row],[Column3]]="","",MATCH(Table10[[#This Row],[Column3]],AD:AD,0))</f>
        <v>#N/A</v>
      </c>
    </row>
    <row r="1631" spans="37:40" ht="13.5" thickBot="1">
      <c r="AK1631" s="9">
        <v>2730</v>
      </c>
      <c r="AL1631" s="8" t="s">
        <v>3762</v>
      </c>
      <c r="AM1631" t="str">
        <f t="shared" si="25"/>
        <v>A2730</v>
      </c>
      <c r="AN1631" t="e">
        <f>IF(Table10[[#This Row],[Column3]]="","",MATCH(Table10[[#This Row],[Column3]],AD:AD,0))</f>
        <v>#N/A</v>
      </c>
    </row>
    <row r="1632" spans="37:40" ht="13.5" thickBot="1">
      <c r="AK1632" s="9">
        <v>2730</v>
      </c>
      <c r="AL1632" s="8" t="s">
        <v>3762</v>
      </c>
      <c r="AM1632" t="str">
        <f t="shared" si="25"/>
        <v>A2730</v>
      </c>
      <c r="AN1632" t="e">
        <f>IF(Table10[[#This Row],[Column3]]="","",MATCH(Table10[[#This Row],[Column3]],AD:AD,0))</f>
        <v>#N/A</v>
      </c>
    </row>
    <row r="1633" spans="37:40" ht="13.5" thickBot="1">
      <c r="AK1633" s="9">
        <v>2730</v>
      </c>
      <c r="AL1633" s="8" t="s">
        <v>3762</v>
      </c>
      <c r="AM1633" t="str">
        <f t="shared" si="25"/>
        <v>A2730</v>
      </c>
      <c r="AN1633" t="e">
        <f>IF(Table10[[#This Row],[Column3]]="","",MATCH(Table10[[#This Row],[Column3]],AD:AD,0))</f>
        <v>#N/A</v>
      </c>
    </row>
    <row r="1634" spans="37:40" ht="13.5" thickBot="1">
      <c r="AK1634" s="9">
        <v>2730</v>
      </c>
      <c r="AL1634" s="8" t="s">
        <v>3762</v>
      </c>
      <c r="AM1634" t="str">
        <f t="shared" si="25"/>
        <v>A2730</v>
      </c>
      <c r="AN1634" t="e">
        <f>IF(Table10[[#This Row],[Column3]]="","",MATCH(Table10[[#This Row],[Column3]],AD:AD,0))</f>
        <v>#N/A</v>
      </c>
    </row>
    <row r="1635" spans="37:40" ht="13.5" thickBot="1">
      <c r="AK1635" s="9">
        <v>2730</v>
      </c>
      <c r="AL1635" s="8" t="s">
        <v>3762</v>
      </c>
      <c r="AM1635" t="str">
        <f t="shared" si="25"/>
        <v>A2730</v>
      </c>
      <c r="AN1635" t="e">
        <f>IF(Table10[[#This Row],[Column3]]="","",MATCH(Table10[[#This Row],[Column3]],AD:AD,0))</f>
        <v>#N/A</v>
      </c>
    </row>
    <row r="1636" spans="37:40" ht="13.5" thickBot="1">
      <c r="AK1636" s="9">
        <v>2730</v>
      </c>
      <c r="AL1636" s="8" t="s">
        <v>3762</v>
      </c>
      <c r="AM1636" t="str">
        <f t="shared" si="25"/>
        <v>A2730</v>
      </c>
      <c r="AN1636" t="e">
        <f>IF(Table10[[#This Row],[Column3]]="","",MATCH(Table10[[#This Row],[Column3]],AD:AD,0))</f>
        <v>#N/A</v>
      </c>
    </row>
    <row r="1637" spans="37:40" ht="13.5" thickBot="1">
      <c r="AK1637" s="9">
        <v>2730</v>
      </c>
      <c r="AL1637" s="8" t="s">
        <v>3762</v>
      </c>
      <c r="AM1637" t="str">
        <f t="shared" si="25"/>
        <v>A2730</v>
      </c>
      <c r="AN1637" t="e">
        <f>IF(Table10[[#This Row],[Column3]]="","",MATCH(Table10[[#This Row],[Column3]],AD:AD,0))</f>
        <v>#N/A</v>
      </c>
    </row>
    <row r="1638" spans="37:40" ht="13.5" thickBot="1">
      <c r="AK1638" s="9">
        <v>2730</v>
      </c>
      <c r="AL1638" s="8" t="s">
        <v>3762</v>
      </c>
      <c r="AM1638" t="str">
        <f t="shared" si="25"/>
        <v>A2730</v>
      </c>
      <c r="AN1638" t="e">
        <f>IF(Table10[[#This Row],[Column3]]="","",MATCH(Table10[[#This Row],[Column3]],AD:AD,0))</f>
        <v>#N/A</v>
      </c>
    </row>
    <row r="1639" spans="37:40" ht="13.5" thickBot="1">
      <c r="AK1639" s="9">
        <v>2730</v>
      </c>
      <c r="AL1639" s="8" t="s">
        <v>3762</v>
      </c>
      <c r="AM1639" t="str">
        <f t="shared" si="25"/>
        <v>A2730</v>
      </c>
      <c r="AN1639" t="e">
        <f>IF(Table10[[#This Row],[Column3]]="","",MATCH(Table10[[#This Row],[Column3]],AD:AD,0))</f>
        <v>#N/A</v>
      </c>
    </row>
    <row r="1640" spans="37:40" ht="13.5" thickBot="1">
      <c r="AK1640" s="9">
        <v>2730</v>
      </c>
      <c r="AL1640" s="8" t="s">
        <v>3762</v>
      </c>
      <c r="AM1640" t="str">
        <f t="shared" si="25"/>
        <v>A2730</v>
      </c>
      <c r="AN1640" t="e">
        <f>IF(Table10[[#This Row],[Column3]]="","",MATCH(Table10[[#This Row],[Column3]],AD:AD,0))</f>
        <v>#N/A</v>
      </c>
    </row>
    <row r="1641" spans="37:40" ht="13.5" thickBot="1">
      <c r="AK1641" s="9">
        <v>2730</v>
      </c>
      <c r="AL1641" s="8" t="s">
        <v>3762</v>
      </c>
      <c r="AM1641" t="str">
        <f t="shared" si="25"/>
        <v>A2730</v>
      </c>
      <c r="AN1641" t="e">
        <f>IF(Table10[[#This Row],[Column3]]="","",MATCH(Table10[[#This Row],[Column3]],AD:AD,0))</f>
        <v>#N/A</v>
      </c>
    </row>
    <row r="1642" spans="37:40" ht="13.5" thickBot="1">
      <c r="AK1642" s="9">
        <v>2730</v>
      </c>
      <c r="AL1642" s="8" t="s">
        <v>3762</v>
      </c>
      <c r="AM1642" t="str">
        <f t="shared" si="25"/>
        <v>A2730</v>
      </c>
      <c r="AN1642" t="e">
        <f>IF(Table10[[#This Row],[Column3]]="","",MATCH(Table10[[#This Row],[Column3]],AD:AD,0))</f>
        <v>#N/A</v>
      </c>
    </row>
    <row r="1643" spans="37:40" ht="13.5" thickBot="1">
      <c r="AK1643" s="9">
        <v>2730</v>
      </c>
      <c r="AL1643" s="8" t="s">
        <v>3762</v>
      </c>
      <c r="AM1643" t="str">
        <f t="shared" si="25"/>
        <v>A2730</v>
      </c>
      <c r="AN1643" t="e">
        <f>IF(Table10[[#This Row],[Column3]]="","",MATCH(Table10[[#This Row],[Column3]],AD:AD,0))</f>
        <v>#N/A</v>
      </c>
    </row>
    <row r="1644" spans="37:40" ht="13.5" thickBot="1">
      <c r="AK1644" s="9">
        <v>2730</v>
      </c>
      <c r="AL1644" s="8" t="s">
        <v>3762</v>
      </c>
      <c r="AM1644" t="str">
        <f t="shared" si="25"/>
        <v>A2730</v>
      </c>
      <c r="AN1644" t="e">
        <f>IF(Table10[[#This Row],[Column3]]="","",MATCH(Table10[[#This Row],[Column3]],AD:AD,0))</f>
        <v>#N/A</v>
      </c>
    </row>
    <row r="1645" spans="37:40" ht="13.5" thickBot="1">
      <c r="AK1645" s="9">
        <v>2730</v>
      </c>
      <c r="AL1645" s="8" t="s">
        <v>3762</v>
      </c>
      <c r="AM1645" t="str">
        <f t="shared" si="25"/>
        <v>A2730</v>
      </c>
      <c r="AN1645" t="e">
        <f>IF(Table10[[#This Row],[Column3]]="","",MATCH(Table10[[#This Row],[Column3]],AD:AD,0))</f>
        <v>#N/A</v>
      </c>
    </row>
    <row r="1646" spans="37:40" ht="13.5" thickBot="1">
      <c r="AK1646" s="9">
        <v>2730</v>
      </c>
      <c r="AL1646" s="8" t="s">
        <v>3762</v>
      </c>
      <c r="AM1646" t="str">
        <f t="shared" si="25"/>
        <v>A2730</v>
      </c>
      <c r="AN1646" t="e">
        <f>IF(Table10[[#This Row],[Column3]]="","",MATCH(Table10[[#This Row],[Column3]],AD:AD,0))</f>
        <v>#N/A</v>
      </c>
    </row>
    <row r="1647" spans="37:40" ht="13.5" thickBot="1">
      <c r="AK1647" s="9">
        <v>2731</v>
      </c>
      <c r="AL1647" s="8" t="s">
        <v>3762</v>
      </c>
      <c r="AM1647" t="str">
        <f t="shared" si="25"/>
        <v>A2731</v>
      </c>
      <c r="AN1647" t="e">
        <f>IF(Table10[[#This Row],[Column3]]="","",MATCH(Table10[[#This Row],[Column3]],AD:AD,0))</f>
        <v>#N/A</v>
      </c>
    </row>
    <row r="1648" spans="37:40" ht="13.5" thickBot="1">
      <c r="AK1648" s="9">
        <v>2731</v>
      </c>
      <c r="AL1648" s="8" t="s">
        <v>3762</v>
      </c>
      <c r="AM1648" t="str">
        <f t="shared" si="25"/>
        <v>A2731</v>
      </c>
      <c r="AN1648" t="e">
        <f>IF(Table10[[#This Row],[Column3]]="","",MATCH(Table10[[#This Row],[Column3]],AD:AD,0))</f>
        <v>#N/A</v>
      </c>
    </row>
    <row r="1649" spans="37:40" ht="13.5" thickBot="1">
      <c r="AK1649" s="9">
        <v>2731</v>
      </c>
      <c r="AL1649" s="8" t="s">
        <v>3762</v>
      </c>
      <c r="AM1649" t="str">
        <f t="shared" si="25"/>
        <v>A2731</v>
      </c>
      <c r="AN1649" t="e">
        <f>IF(Table10[[#This Row],[Column3]]="","",MATCH(Table10[[#This Row],[Column3]],AD:AD,0))</f>
        <v>#N/A</v>
      </c>
    </row>
    <row r="1650" spans="37:40" ht="13.5" thickBot="1">
      <c r="AK1650" s="9">
        <v>2731</v>
      </c>
      <c r="AL1650" s="8" t="s">
        <v>3762</v>
      </c>
      <c r="AM1650" t="str">
        <f t="shared" si="25"/>
        <v>A2731</v>
      </c>
      <c r="AN1650" t="e">
        <f>IF(Table10[[#This Row],[Column3]]="","",MATCH(Table10[[#This Row],[Column3]],AD:AD,0))</f>
        <v>#N/A</v>
      </c>
    </row>
    <row r="1651" spans="37:40" ht="13.5" thickBot="1">
      <c r="AK1651" s="9">
        <v>2731</v>
      </c>
      <c r="AL1651" s="8" t="s">
        <v>3762</v>
      </c>
      <c r="AM1651" t="str">
        <f t="shared" si="25"/>
        <v>A2731</v>
      </c>
      <c r="AN1651" t="e">
        <f>IF(Table10[[#This Row],[Column3]]="","",MATCH(Table10[[#This Row],[Column3]],AD:AD,0))</f>
        <v>#N/A</v>
      </c>
    </row>
    <row r="1652" spans="37:40" ht="13.5" thickBot="1">
      <c r="AK1652" s="9">
        <v>2731</v>
      </c>
      <c r="AL1652" s="8" t="s">
        <v>3762</v>
      </c>
      <c r="AM1652" t="str">
        <f t="shared" si="25"/>
        <v>A2731</v>
      </c>
      <c r="AN1652" t="e">
        <f>IF(Table10[[#This Row],[Column3]]="","",MATCH(Table10[[#This Row],[Column3]],AD:AD,0))</f>
        <v>#N/A</v>
      </c>
    </row>
    <row r="1653" spans="37:40" ht="13.5" thickBot="1">
      <c r="AK1653" s="9">
        <v>2731</v>
      </c>
      <c r="AL1653" s="8" t="s">
        <v>3762</v>
      </c>
      <c r="AM1653" t="str">
        <f t="shared" si="25"/>
        <v>A2731</v>
      </c>
      <c r="AN1653" t="e">
        <f>IF(Table10[[#This Row],[Column3]]="","",MATCH(Table10[[#This Row],[Column3]],AD:AD,0))</f>
        <v>#N/A</v>
      </c>
    </row>
    <row r="1654" spans="37:40" ht="13.5" thickBot="1">
      <c r="AK1654" s="9">
        <v>2724</v>
      </c>
      <c r="AL1654" s="8" t="s">
        <v>3762</v>
      </c>
      <c r="AM1654" t="str">
        <f t="shared" si="25"/>
        <v>A2724</v>
      </c>
      <c r="AN1654" t="e">
        <f>IF(Table10[[#This Row],[Column3]]="","",MATCH(Table10[[#This Row],[Column3]],AD:AD,0))</f>
        <v>#N/A</v>
      </c>
    </row>
    <row r="1655" spans="37:40" ht="13.5" thickBot="1">
      <c r="AK1655" s="9">
        <v>2724</v>
      </c>
      <c r="AL1655" s="8" t="s">
        <v>3762</v>
      </c>
      <c r="AM1655" t="str">
        <f t="shared" si="25"/>
        <v>A2724</v>
      </c>
      <c r="AN1655" t="e">
        <f>IF(Table10[[#This Row],[Column3]]="","",MATCH(Table10[[#This Row],[Column3]],AD:AD,0))</f>
        <v>#N/A</v>
      </c>
    </row>
    <row r="1656" spans="37:40" ht="13.5" thickBot="1">
      <c r="AK1656" s="9">
        <v>2724</v>
      </c>
      <c r="AL1656" s="8" t="s">
        <v>3762</v>
      </c>
      <c r="AM1656" t="str">
        <f t="shared" si="25"/>
        <v>A2724</v>
      </c>
      <c r="AN1656" t="e">
        <f>IF(Table10[[#This Row],[Column3]]="","",MATCH(Table10[[#This Row],[Column3]],AD:AD,0))</f>
        <v>#N/A</v>
      </c>
    </row>
    <row r="1657" spans="37:40" ht="13.5" thickBot="1">
      <c r="AK1657" s="9">
        <v>2724</v>
      </c>
      <c r="AL1657" s="8" t="s">
        <v>3762</v>
      </c>
      <c r="AM1657" t="str">
        <f t="shared" si="25"/>
        <v>A2724</v>
      </c>
      <c r="AN1657" t="e">
        <f>IF(Table10[[#This Row],[Column3]]="","",MATCH(Table10[[#This Row],[Column3]],AD:AD,0))</f>
        <v>#N/A</v>
      </c>
    </row>
    <row r="1658" spans="37:40" ht="13.5" thickBot="1">
      <c r="AK1658" s="9">
        <v>2724</v>
      </c>
      <c r="AL1658" s="8" t="s">
        <v>3762</v>
      </c>
      <c r="AM1658" t="str">
        <f t="shared" si="25"/>
        <v>A2724</v>
      </c>
      <c r="AN1658" t="e">
        <f>IF(Table10[[#This Row],[Column3]]="","",MATCH(Table10[[#This Row],[Column3]],AD:AD,0))</f>
        <v>#N/A</v>
      </c>
    </row>
    <row r="1659" spans="37:40" ht="13.5" thickBot="1">
      <c r="AK1659" s="9">
        <v>2724</v>
      </c>
      <c r="AL1659" s="8" t="s">
        <v>3762</v>
      </c>
      <c r="AM1659" t="str">
        <f t="shared" si="25"/>
        <v>A2724</v>
      </c>
      <c r="AN1659" t="e">
        <f>IF(Table10[[#This Row],[Column3]]="","",MATCH(Table10[[#This Row],[Column3]],AD:AD,0))</f>
        <v>#N/A</v>
      </c>
    </row>
    <row r="1660" spans="37:40" ht="13.5" thickBot="1">
      <c r="AK1660" s="9">
        <v>2724</v>
      </c>
      <c r="AL1660" s="8" t="s">
        <v>3762</v>
      </c>
      <c r="AM1660" t="str">
        <f t="shared" si="25"/>
        <v>A2724</v>
      </c>
      <c r="AN1660" t="e">
        <f>IF(Table10[[#This Row],[Column3]]="","",MATCH(Table10[[#This Row],[Column3]],AD:AD,0))</f>
        <v>#N/A</v>
      </c>
    </row>
    <row r="1661" spans="37:40" ht="13.5" thickBot="1">
      <c r="AK1661" s="9">
        <v>2724</v>
      </c>
      <c r="AL1661" s="8" t="s">
        <v>3762</v>
      </c>
      <c r="AM1661" t="str">
        <f t="shared" si="25"/>
        <v>A2724</v>
      </c>
      <c r="AN1661" t="e">
        <f>IF(Table10[[#This Row],[Column3]]="","",MATCH(Table10[[#This Row],[Column3]],AD:AD,0))</f>
        <v>#N/A</v>
      </c>
    </row>
    <row r="1662" spans="37:40" ht="13.5" thickBot="1">
      <c r="AK1662" s="9">
        <v>2724</v>
      </c>
      <c r="AL1662" s="8" t="s">
        <v>3762</v>
      </c>
      <c r="AM1662" t="str">
        <f t="shared" si="25"/>
        <v>A2724</v>
      </c>
      <c r="AN1662" t="e">
        <f>IF(Table10[[#This Row],[Column3]]="","",MATCH(Table10[[#This Row],[Column3]],AD:AD,0))</f>
        <v>#N/A</v>
      </c>
    </row>
    <row r="1663" spans="37:40" ht="13.5" thickBot="1">
      <c r="AK1663" s="9">
        <v>2724</v>
      </c>
      <c r="AL1663" s="8" t="s">
        <v>3762</v>
      </c>
      <c r="AM1663" t="str">
        <f t="shared" si="25"/>
        <v>A2724</v>
      </c>
      <c r="AN1663" t="e">
        <f>IF(Table10[[#This Row],[Column3]]="","",MATCH(Table10[[#This Row],[Column3]],AD:AD,0))</f>
        <v>#N/A</v>
      </c>
    </row>
    <row r="1664" spans="37:40" ht="13.5" thickBot="1">
      <c r="AK1664" s="9">
        <v>2724</v>
      </c>
      <c r="AL1664" s="8" t="s">
        <v>3762</v>
      </c>
      <c r="AM1664" t="str">
        <f t="shared" si="25"/>
        <v>A2724</v>
      </c>
      <c r="AN1664" t="e">
        <f>IF(Table10[[#This Row],[Column3]]="","",MATCH(Table10[[#This Row],[Column3]],AD:AD,0))</f>
        <v>#N/A</v>
      </c>
    </row>
    <row r="1665" spans="37:40" ht="13.5" thickBot="1">
      <c r="AK1665" s="9">
        <v>2724</v>
      </c>
      <c r="AL1665" s="8" t="s">
        <v>3762</v>
      </c>
      <c r="AM1665" t="str">
        <f t="shared" si="25"/>
        <v>A2724</v>
      </c>
      <c r="AN1665" t="e">
        <f>IF(Table10[[#This Row],[Column3]]="","",MATCH(Table10[[#This Row],[Column3]],AD:AD,0))</f>
        <v>#N/A</v>
      </c>
    </row>
    <row r="1666" spans="37:40" ht="13.5" thickBot="1">
      <c r="AK1666" s="9">
        <v>2724</v>
      </c>
      <c r="AL1666" s="8" t="s">
        <v>3762</v>
      </c>
      <c r="AM1666" t="str">
        <f t="shared" ref="AM1666:AM1729" si="26">CONCATENATE(AL1666,AK1666)</f>
        <v>A2724</v>
      </c>
      <c r="AN1666" t="e">
        <f>IF(Table10[[#This Row],[Column3]]="","",MATCH(Table10[[#This Row],[Column3]],AD:AD,0))</f>
        <v>#N/A</v>
      </c>
    </row>
    <row r="1667" spans="37:40" ht="13.5" thickBot="1">
      <c r="AK1667" s="9">
        <v>2724</v>
      </c>
      <c r="AL1667" s="8" t="s">
        <v>3762</v>
      </c>
      <c r="AM1667" t="str">
        <f t="shared" si="26"/>
        <v>A2724</v>
      </c>
      <c r="AN1667" t="e">
        <f>IF(Table10[[#This Row],[Column3]]="","",MATCH(Table10[[#This Row],[Column3]],AD:AD,0))</f>
        <v>#N/A</v>
      </c>
    </row>
    <row r="1668" spans="37:40" ht="13.5" thickBot="1">
      <c r="AK1668" s="9">
        <v>2724</v>
      </c>
      <c r="AL1668" s="8" t="s">
        <v>3762</v>
      </c>
      <c r="AM1668" t="str">
        <f t="shared" si="26"/>
        <v>A2724</v>
      </c>
      <c r="AN1668" t="e">
        <f>IF(Table10[[#This Row],[Column3]]="","",MATCH(Table10[[#This Row],[Column3]],AD:AD,0))</f>
        <v>#N/A</v>
      </c>
    </row>
    <row r="1669" spans="37:40" ht="13.5" thickBot="1">
      <c r="AK1669" s="9">
        <v>2724</v>
      </c>
      <c r="AL1669" s="8" t="s">
        <v>3762</v>
      </c>
      <c r="AM1669" t="str">
        <f t="shared" si="26"/>
        <v>A2724</v>
      </c>
      <c r="AN1669" t="e">
        <f>IF(Table10[[#This Row],[Column3]]="","",MATCH(Table10[[#This Row],[Column3]],AD:AD,0))</f>
        <v>#N/A</v>
      </c>
    </row>
    <row r="1670" spans="37:40" ht="13.5" thickBot="1">
      <c r="AK1670" s="9">
        <v>2725</v>
      </c>
      <c r="AL1670" s="8" t="s">
        <v>3762</v>
      </c>
      <c r="AM1670" t="str">
        <f t="shared" si="26"/>
        <v>A2725</v>
      </c>
      <c r="AN1670" t="e">
        <f>IF(Table10[[#This Row],[Column3]]="","",MATCH(Table10[[#This Row],[Column3]],AD:AD,0))</f>
        <v>#N/A</v>
      </c>
    </row>
    <row r="1671" spans="37:40" ht="13.5" thickBot="1">
      <c r="AK1671" s="9">
        <v>2725</v>
      </c>
      <c r="AL1671" s="8" t="s">
        <v>3762</v>
      </c>
      <c r="AM1671" t="str">
        <f t="shared" si="26"/>
        <v>A2725</v>
      </c>
      <c r="AN1671" t="e">
        <f>IF(Table10[[#This Row],[Column3]]="","",MATCH(Table10[[#This Row],[Column3]],AD:AD,0))</f>
        <v>#N/A</v>
      </c>
    </row>
    <row r="1672" spans="37:40" ht="13.5" thickBot="1">
      <c r="AK1672" s="9">
        <v>2725</v>
      </c>
      <c r="AL1672" s="8" t="s">
        <v>3762</v>
      </c>
      <c r="AM1672" t="str">
        <f t="shared" si="26"/>
        <v>A2725</v>
      </c>
      <c r="AN1672" t="e">
        <f>IF(Table10[[#This Row],[Column3]]="","",MATCH(Table10[[#This Row],[Column3]],AD:AD,0))</f>
        <v>#N/A</v>
      </c>
    </row>
    <row r="1673" spans="37:40" ht="13.5" thickBot="1">
      <c r="AK1673" s="9">
        <v>2725</v>
      </c>
      <c r="AL1673" s="8" t="s">
        <v>3762</v>
      </c>
      <c r="AM1673" t="str">
        <f t="shared" si="26"/>
        <v>A2725</v>
      </c>
      <c r="AN1673" t="e">
        <f>IF(Table10[[#This Row],[Column3]]="","",MATCH(Table10[[#This Row],[Column3]],AD:AD,0))</f>
        <v>#N/A</v>
      </c>
    </row>
    <row r="1674" spans="37:40" ht="13.5" thickBot="1">
      <c r="AK1674" s="9">
        <v>2725</v>
      </c>
      <c r="AL1674" s="8" t="s">
        <v>3762</v>
      </c>
      <c r="AM1674" t="str">
        <f t="shared" si="26"/>
        <v>A2725</v>
      </c>
      <c r="AN1674" t="e">
        <f>IF(Table10[[#This Row],[Column3]]="","",MATCH(Table10[[#This Row],[Column3]],AD:AD,0))</f>
        <v>#N/A</v>
      </c>
    </row>
    <row r="1675" spans="37:40" ht="13.5" thickBot="1">
      <c r="AK1675" s="9">
        <v>2725</v>
      </c>
      <c r="AL1675" s="8" t="s">
        <v>3762</v>
      </c>
      <c r="AM1675" t="str">
        <f t="shared" si="26"/>
        <v>A2725</v>
      </c>
      <c r="AN1675" t="e">
        <f>IF(Table10[[#This Row],[Column3]]="","",MATCH(Table10[[#This Row],[Column3]],AD:AD,0))</f>
        <v>#N/A</v>
      </c>
    </row>
    <row r="1676" spans="37:40" ht="13.5" thickBot="1">
      <c r="AK1676" s="9">
        <v>2725</v>
      </c>
      <c r="AL1676" s="8" t="s">
        <v>3762</v>
      </c>
      <c r="AM1676" t="str">
        <f t="shared" si="26"/>
        <v>A2725</v>
      </c>
      <c r="AN1676" t="e">
        <f>IF(Table10[[#This Row],[Column3]]="","",MATCH(Table10[[#This Row],[Column3]],AD:AD,0))</f>
        <v>#N/A</v>
      </c>
    </row>
    <row r="1677" spans="37:40" ht="13.5" thickBot="1">
      <c r="AK1677" s="9">
        <v>2725</v>
      </c>
      <c r="AL1677" s="8" t="s">
        <v>3762</v>
      </c>
      <c r="AM1677" t="str">
        <f t="shared" si="26"/>
        <v>A2725</v>
      </c>
      <c r="AN1677" t="e">
        <f>IF(Table10[[#This Row],[Column3]]="","",MATCH(Table10[[#This Row],[Column3]],AD:AD,0))</f>
        <v>#N/A</v>
      </c>
    </row>
    <row r="1678" spans="37:40" ht="13.5" thickBot="1">
      <c r="AK1678" s="9">
        <v>2725</v>
      </c>
      <c r="AL1678" s="8" t="s">
        <v>3762</v>
      </c>
      <c r="AM1678" t="str">
        <f t="shared" si="26"/>
        <v>A2725</v>
      </c>
      <c r="AN1678" t="e">
        <f>IF(Table10[[#This Row],[Column3]]="","",MATCH(Table10[[#This Row],[Column3]],AD:AD,0))</f>
        <v>#N/A</v>
      </c>
    </row>
    <row r="1679" spans="37:40" ht="13.5" thickBot="1">
      <c r="AK1679" s="9">
        <v>2725</v>
      </c>
      <c r="AL1679" s="8" t="s">
        <v>3762</v>
      </c>
      <c r="AM1679" t="str">
        <f t="shared" si="26"/>
        <v>A2725</v>
      </c>
      <c r="AN1679" t="e">
        <f>IF(Table10[[#This Row],[Column3]]="","",MATCH(Table10[[#This Row],[Column3]],AD:AD,0))</f>
        <v>#N/A</v>
      </c>
    </row>
    <row r="1680" spans="37:40" ht="13.5" thickBot="1">
      <c r="AK1680" s="9">
        <v>2725</v>
      </c>
      <c r="AL1680" s="8" t="s">
        <v>3762</v>
      </c>
      <c r="AM1680" t="str">
        <f t="shared" si="26"/>
        <v>A2725</v>
      </c>
      <c r="AN1680" t="e">
        <f>IF(Table10[[#This Row],[Column3]]="","",MATCH(Table10[[#This Row],[Column3]],AD:AD,0))</f>
        <v>#N/A</v>
      </c>
    </row>
    <row r="1681" spans="37:40" ht="13.5" thickBot="1">
      <c r="AK1681" s="9">
        <v>2725</v>
      </c>
      <c r="AL1681" s="8" t="s">
        <v>3762</v>
      </c>
      <c r="AM1681" t="str">
        <f t="shared" si="26"/>
        <v>A2725</v>
      </c>
      <c r="AN1681" t="e">
        <f>IF(Table10[[#This Row],[Column3]]="","",MATCH(Table10[[#This Row],[Column3]],AD:AD,0))</f>
        <v>#N/A</v>
      </c>
    </row>
    <row r="1682" spans="37:40" ht="13.5" thickBot="1">
      <c r="AK1682" s="9">
        <v>2725</v>
      </c>
      <c r="AL1682" s="8" t="s">
        <v>3762</v>
      </c>
      <c r="AM1682" t="str">
        <f t="shared" si="26"/>
        <v>A2725</v>
      </c>
      <c r="AN1682" t="e">
        <f>IF(Table10[[#This Row],[Column3]]="","",MATCH(Table10[[#This Row],[Column3]],AD:AD,0))</f>
        <v>#N/A</v>
      </c>
    </row>
    <row r="1683" spans="37:40" ht="13.5" thickBot="1">
      <c r="AK1683" s="9">
        <v>2725</v>
      </c>
      <c r="AL1683" s="8" t="s">
        <v>3762</v>
      </c>
      <c r="AM1683" t="str">
        <f t="shared" si="26"/>
        <v>A2725</v>
      </c>
      <c r="AN1683" t="e">
        <f>IF(Table10[[#This Row],[Column3]]="","",MATCH(Table10[[#This Row],[Column3]],AD:AD,0))</f>
        <v>#N/A</v>
      </c>
    </row>
    <row r="1684" spans="37:40" ht="13.5" thickBot="1">
      <c r="AK1684" s="9">
        <v>2725</v>
      </c>
      <c r="AL1684" s="8" t="s">
        <v>3762</v>
      </c>
      <c r="AM1684" t="str">
        <f t="shared" si="26"/>
        <v>A2725</v>
      </c>
      <c r="AN1684" t="e">
        <f>IF(Table10[[#This Row],[Column3]]="","",MATCH(Table10[[#This Row],[Column3]],AD:AD,0))</f>
        <v>#N/A</v>
      </c>
    </row>
    <row r="1685" spans="37:40" ht="13.5" thickBot="1">
      <c r="AK1685" s="9">
        <v>2725</v>
      </c>
      <c r="AL1685" s="8" t="s">
        <v>3762</v>
      </c>
      <c r="AM1685" t="str">
        <f t="shared" si="26"/>
        <v>A2725</v>
      </c>
      <c r="AN1685" t="e">
        <f>IF(Table10[[#This Row],[Column3]]="","",MATCH(Table10[[#This Row],[Column3]],AD:AD,0))</f>
        <v>#N/A</v>
      </c>
    </row>
    <row r="1686" spans="37:40" ht="13.5" thickBot="1">
      <c r="AK1686" s="9">
        <v>2726</v>
      </c>
      <c r="AL1686" s="8" t="s">
        <v>3762</v>
      </c>
      <c r="AM1686" t="str">
        <f t="shared" si="26"/>
        <v>A2726</v>
      </c>
      <c r="AN1686" t="e">
        <f>IF(Table10[[#This Row],[Column3]]="","",MATCH(Table10[[#This Row],[Column3]],AD:AD,0))</f>
        <v>#N/A</v>
      </c>
    </row>
    <row r="1687" spans="37:40" ht="13.5" thickBot="1">
      <c r="AK1687" s="9">
        <v>2726</v>
      </c>
      <c r="AL1687" s="8" t="s">
        <v>3762</v>
      </c>
      <c r="AM1687" t="str">
        <f t="shared" si="26"/>
        <v>A2726</v>
      </c>
      <c r="AN1687" t="e">
        <f>IF(Table10[[#This Row],[Column3]]="","",MATCH(Table10[[#This Row],[Column3]],AD:AD,0))</f>
        <v>#N/A</v>
      </c>
    </row>
    <row r="1688" spans="37:40" ht="13.5" thickBot="1">
      <c r="AK1688" s="9">
        <v>2726</v>
      </c>
      <c r="AL1688" s="8" t="s">
        <v>3762</v>
      </c>
      <c r="AM1688" t="str">
        <f t="shared" si="26"/>
        <v>A2726</v>
      </c>
      <c r="AN1688" t="e">
        <f>IF(Table10[[#This Row],[Column3]]="","",MATCH(Table10[[#This Row],[Column3]],AD:AD,0))</f>
        <v>#N/A</v>
      </c>
    </row>
    <row r="1689" spans="37:40" ht="13.5" thickBot="1">
      <c r="AK1689" s="9">
        <v>2726</v>
      </c>
      <c r="AL1689" s="8" t="s">
        <v>3762</v>
      </c>
      <c r="AM1689" t="str">
        <f t="shared" si="26"/>
        <v>A2726</v>
      </c>
      <c r="AN1689" t="e">
        <f>IF(Table10[[#This Row],[Column3]]="","",MATCH(Table10[[#This Row],[Column3]],AD:AD,0))</f>
        <v>#N/A</v>
      </c>
    </row>
    <row r="1690" spans="37:40" ht="13.5" thickBot="1">
      <c r="AK1690" s="9">
        <v>2726</v>
      </c>
      <c r="AL1690" s="8" t="s">
        <v>3762</v>
      </c>
      <c r="AM1690" t="str">
        <f t="shared" si="26"/>
        <v>A2726</v>
      </c>
      <c r="AN1690" t="e">
        <f>IF(Table10[[#This Row],[Column3]]="","",MATCH(Table10[[#This Row],[Column3]],AD:AD,0))</f>
        <v>#N/A</v>
      </c>
    </row>
    <row r="1691" spans="37:40" ht="13.5" thickBot="1">
      <c r="AK1691" s="9">
        <v>2726</v>
      </c>
      <c r="AL1691" s="8" t="s">
        <v>3762</v>
      </c>
      <c r="AM1691" t="str">
        <f t="shared" si="26"/>
        <v>A2726</v>
      </c>
      <c r="AN1691" t="e">
        <f>IF(Table10[[#This Row],[Column3]]="","",MATCH(Table10[[#This Row],[Column3]],AD:AD,0))</f>
        <v>#N/A</v>
      </c>
    </row>
    <row r="1692" spans="37:40" ht="13.5" thickBot="1">
      <c r="AK1692" s="9">
        <v>2726</v>
      </c>
      <c r="AL1692" s="8" t="s">
        <v>3762</v>
      </c>
      <c r="AM1692" t="str">
        <f t="shared" si="26"/>
        <v>A2726</v>
      </c>
      <c r="AN1692" t="e">
        <f>IF(Table10[[#This Row],[Column3]]="","",MATCH(Table10[[#This Row],[Column3]],AD:AD,0))</f>
        <v>#N/A</v>
      </c>
    </row>
    <row r="1693" spans="37:40" ht="13.5" thickBot="1">
      <c r="AK1693" s="9">
        <v>2726</v>
      </c>
      <c r="AL1693" s="8" t="s">
        <v>3762</v>
      </c>
      <c r="AM1693" t="str">
        <f t="shared" si="26"/>
        <v>A2726</v>
      </c>
      <c r="AN1693" t="e">
        <f>IF(Table10[[#This Row],[Column3]]="","",MATCH(Table10[[#This Row],[Column3]],AD:AD,0))</f>
        <v>#N/A</v>
      </c>
    </row>
    <row r="1694" spans="37:40" ht="13.5" thickBot="1">
      <c r="AK1694" s="9">
        <v>2726</v>
      </c>
      <c r="AL1694" s="8" t="s">
        <v>3762</v>
      </c>
      <c r="AM1694" t="str">
        <f t="shared" si="26"/>
        <v>A2726</v>
      </c>
      <c r="AN1694" t="e">
        <f>IF(Table10[[#This Row],[Column3]]="","",MATCH(Table10[[#This Row],[Column3]],AD:AD,0))</f>
        <v>#N/A</v>
      </c>
    </row>
    <row r="1695" spans="37:40" ht="13.5" thickBot="1">
      <c r="AK1695" s="9">
        <v>2726</v>
      </c>
      <c r="AL1695" s="8" t="s">
        <v>3762</v>
      </c>
      <c r="AM1695" t="str">
        <f t="shared" si="26"/>
        <v>A2726</v>
      </c>
      <c r="AN1695" t="e">
        <f>IF(Table10[[#This Row],[Column3]]="","",MATCH(Table10[[#This Row],[Column3]],AD:AD,0))</f>
        <v>#N/A</v>
      </c>
    </row>
    <row r="1696" spans="37:40" ht="13.5" thickBot="1">
      <c r="AK1696" s="9">
        <v>2726</v>
      </c>
      <c r="AL1696" s="8" t="s">
        <v>3762</v>
      </c>
      <c r="AM1696" t="str">
        <f t="shared" si="26"/>
        <v>A2726</v>
      </c>
      <c r="AN1696" t="e">
        <f>IF(Table10[[#This Row],[Column3]]="","",MATCH(Table10[[#This Row],[Column3]],AD:AD,0))</f>
        <v>#N/A</v>
      </c>
    </row>
    <row r="1697" spans="37:40" ht="13.5" thickBot="1">
      <c r="AK1697" s="9">
        <v>2726</v>
      </c>
      <c r="AL1697" s="8" t="s">
        <v>3762</v>
      </c>
      <c r="AM1697" t="str">
        <f t="shared" si="26"/>
        <v>A2726</v>
      </c>
      <c r="AN1697" t="e">
        <f>IF(Table10[[#This Row],[Column3]]="","",MATCH(Table10[[#This Row],[Column3]],AD:AD,0))</f>
        <v>#N/A</v>
      </c>
    </row>
    <row r="1698" spans="37:40" ht="13.5" thickBot="1">
      <c r="AK1698" s="9">
        <v>2726</v>
      </c>
      <c r="AL1698" s="8" t="s">
        <v>3762</v>
      </c>
      <c r="AM1698" t="str">
        <f t="shared" si="26"/>
        <v>A2726</v>
      </c>
      <c r="AN1698" t="e">
        <f>IF(Table10[[#This Row],[Column3]]="","",MATCH(Table10[[#This Row],[Column3]],AD:AD,0))</f>
        <v>#N/A</v>
      </c>
    </row>
    <row r="1699" spans="37:40" ht="13.5" thickBot="1">
      <c r="AK1699" s="9">
        <v>2726</v>
      </c>
      <c r="AL1699" s="8" t="s">
        <v>3762</v>
      </c>
      <c r="AM1699" t="str">
        <f t="shared" si="26"/>
        <v>A2726</v>
      </c>
      <c r="AN1699" t="e">
        <f>IF(Table10[[#This Row],[Column3]]="","",MATCH(Table10[[#This Row],[Column3]],AD:AD,0))</f>
        <v>#N/A</v>
      </c>
    </row>
    <row r="1700" spans="37:40" ht="13.5" thickBot="1">
      <c r="AK1700" s="9">
        <v>2726</v>
      </c>
      <c r="AL1700" s="8" t="s">
        <v>3762</v>
      </c>
      <c r="AM1700" t="str">
        <f t="shared" si="26"/>
        <v>A2726</v>
      </c>
      <c r="AN1700" t="e">
        <f>IF(Table10[[#This Row],[Column3]]="","",MATCH(Table10[[#This Row],[Column3]],AD:AD,0))</f>
        <v>#N/A</v>
      </c>
    </row>
    <row r="1701" spans="37:40" ht="13.5" thickBot="1">
      <c r="AK1701" s="9">
        <v>2726</v>
      </c>
      <c r="AL1701" s="8" t="s">
        <v>3762</v>
      </c>
      <c r="AM1701" t="str">
        <f t="shared" si="26"/>
        <v>A2726</v>
      </c>
      <c r="AN1701" t="e">
        <f>IF(Table10[[#This Row],[Column3]]="","",MATCH(Table10[[#This Row],[Column3]],AD:AD,0))</f>
        <v>#N/A</v>
      </c>
    </row>
    <row r="1702" spans="37:40" ht="13.5" thickBot="1">
      <c r="AK1702" s="9">
        <v>2727</v>
      </c>
      <c r="AL1702" s="8" t="s">
        <v>3762</v>
      </c>
      <c r="AM1702" t="str">
        <f t="shared" si="26"/>
        <v>A2727</v>
      </c>
      <c r="AN1702" t="e">
        <f>IF(Table10[[#This Row],[Column3]]="","",MATCH(Table10[[#This Row],[Column3]],AD:AD,0))</f>
        <v>#N/A</v>
      </c>
    </row>
    <row r="1703" spans="37:40" ht="13.5" thickBot="1">
      <c r="AK1703" s="9">
        <v>2727</v>
      </c>
      <c r="AL1703" s="8" t="s">
        <v>3762</v>
      </c>
      <c r="AM1703" t="str">
        <f t="shared" si="26"/>
        <v>A2727</v>
      </c>
      <c r="AN1703" t="e">
        <f>IF(Table10[[#This Row],[Column3]]="","",MATCH(Table10[[#This Row],[Column3]],AD:AD,0))</f>
        <v>#N/A</v>
      </c>
    </row>
    <row r="1704" spans="37:40" ht="13.5" thickBot="1">
      <c r="AK1704" s="9">
        <v>2727</v>
      </c>
      <c r="AL1704" s="8" t="s">
        <v>3762</v>
      </c>
      <c r="AM1704" t="str">
        <f t="shared" si="26"/>
        <v>A2727</v>
      </c>
      <c r="AN1704" t="e">
        <f>IF(Table10[[#This Row],[Column3]]="","",MATCH(Table10[[#This Row],[Column3]],AD:AD,0))</f>
        <v>#N/A</v>
      </c>
    </row>
    <row r="1705" spans="37:40" ht="13.5" thickBot="1">
      <c r="AK1705" s="9">
        <v>2727</v>
      </c>
      <c r="AL1705" s="8" t="s">
        <v>3762</v>
      </c>
      <c r="AM1705" t="str">
        <f t="shared" si="26"/>
        <v>A2727</v>
      </c>
      <c r="AN1705" t="e">
        <f>IF(Table10[[#This Row],[Column3]]="","",MATCH(Table10[[#This Row],[Column3]],AD:AD,0))</f>
        <v>#N/A</v>
      </c>
    </row>
    <row r="1706" spans="37:40" ht="13.5" thickBot="1">
      <c r="AK1706" s="9">
        <v>2727</v>
      </c>
      <c r="AL1706" s="8" t="s">
        <v>3762</v>
      </c>
      <c r="AM1706" t="str">
        <f t="shared" si="26"/>
        <v>A2727</v>
      </c>
      <c r="AN1706" t="e">
        <f>IF(Table10[[#This Row],[Column3]]="","",MATCH(Table10[[#This Row],[Column3]],AD:AD,0))</f>
        <v>#N/A</v>
      </c>
    </row>
    <row r="1707" spans="37:40" ht="13.5" thickBot="1">
      <c r="AK1707" s="9">
        <v>2727</v>
      </c>
      <c r="AL1707" s="8" t="s">
        <v>3762</v>
      </c>
      <c r="AM1707" t="str">
        <f t="shared" si="26"/>
        <v>A2727</v>
      </c>
      <c r="AN1707" t="e">
        <f>IF(Table10[[#This Row],[Column3]]="","",MATCH(Table10[[#This Row],[Column3]],AD:AD,0))</f>
        <v>#N/A</v>
      </c>
    </row>
    <row r="1708" spans="37:40" ht="13.5" thickBot="1">
      <c r="AK1708" s="9">
        <v>2727</v>
      </c>
      <c r="AL1708" s="8" t="s">
        <v>3762</v>
      </c>
      <c r="AM1708" t="str">
        <f t="shared" si="26"/>
        <v>A2727</v>
      </c>
      <c r="AN1708" t="e">
        <f>IF(Table10[[#This Row],[Column3]]="","",MATCH(Table10[[#This Row],[Column3]],AD:AD,0))</f>
        <v>#N/A</v>
      </c>
    </row>
    <row r="1709" spans="37:40" ht="13.5" thickBot="1">
      <c r="AK1709" s="9">
        <v>2727</v>
      </c>
      <c r="AL1709" s="8" t="s">
        <v>3762</v>
      </c>
      <c r="AM1709" t="str">
        <f t="shared" si="26"/>
        <v>A2727</v>
      </c>
      <c r="AN1709" t="e">
        <f>IF(Table10[[#This Row],[Column3]]="","",MATCH(Table10[[#This Row],[Column3]],AD:AD,0))</f>
        <v>#N/A</v>
      </c>
    </row>
    <row r="1710" spans="37:40" ht="13.5" thickBot="1">
      <c r="AK1710" s="9">
        <v>2727</v>
      </c>
      <c r="AL1710" s="8" t="s">
        <v>3762</v>
      </c>
      <c r="AM1710" t="str">
        <f t="shared" si="26"/>
        <v>A2727</v>
      </c>
      <c r="AN1710" t="e">
        <f>IF(Table10[[#This Row],[Column3]]="","",MATCH(Table10[[#This Row],[Column3]],AD:AD,0))</f>
        <v>#N/A</v>
      </c>
    </row>
    <row r="1711" spans="37:40" ht="13.5" thickBot="1">
      <c r="AK1711" s="9">
        <v>2727</v>
      </c>
      <c r="AL1711" s="8" t="s">
        <v>3762</v>
      </c>
      <c r="AM1711" t="str">
        <f t="shared" si="26"/>
        <v>A2727</v>
      </c>
      <c r="AN1711" t="e">
        <f>IF(Table10[[#This Row],[Column3]]="","",MATCH(Table10[[#This Row],[Column3]],AD:AD,0))</f>
        <v>#N/A</v>
      </c>
    </row>
    <row r="1712" spans="37:40" ht="13.5" thickBot="1">
      <c r="AK1712" s="9">
        <v>2727</v>
      </c>
      <c r="AL1712" s="8" t="s">
        <v>3762</v>
      </c>
      <c r="AM1712" t="str">
        <f t="shared" si="26"/>
        <v>A2727</v>
      </c>
      <c r="AN1712" t="e">
        <f>IF(Table10[[#This Row],[Column3]]="","",MATCH(Table10[[#This Row],[Column3]],AD:AD,0))</f>
        <v>#N/A</v>
      </c>
    </row>
    <row r="1713" spans="37:40" ht="13.5" thickBot="1">
      <c r="AK1713" s="9">
        <v>2727</v>
      </c>
      <c r="AL1713" s="8" t="s">
        <v>3762</v>
      </c>
      <c r="AM1713" t="str">
        <f t="shared" si="26"/>
        <v>A2727</v>
      </c>
      <c r="AN1713" t="e">
        <f>IF(Table10[[#This Row],[Column3]]="","",MATCH(Table10[[#This Row],[Column3]],AD:AD,0))</f>
        <v>#N/A</v>
      </c>
    </row>
    <row r="1714" spans="37:40" ht="13.5" thickBot="1">
      <c r="AK1714" s="9">
        <v>2727</v>
      </c>
      <c r="AL1714" s="8" t="s">
        <v>3762</v>
      </c>
      <c r="AM1714" t="str">
        <f t="shared" si="26"/>
        <v>A2727</v>
      </c>
      <c r="AN1714" t="e">
        <f>IF(Table10[[#This Row],[Column3]]="","",MATCH(Table10[[#This Row],[Column3]],AD:AD,0))</f>
        <v>#N/A</v>
      </c>
    </row>
    <row r="1715" spans="37:40" ht="13.5" thickBot="1">
      <c r="AK1715" s="9">
        <v>2727</v>
      </c>
      <c r="AL1715" s="8" t="s">
        <v>3762</v>
      </c>
      <c r="AM1715" t="str">
        <f t="shared" si="26"/>
        <v>A2727</v>
      </c>
      <c r="AN1715" t="e">
        <f>IF(Table10[[#This Row],[Column3]]="","",MATCH(Table10[[#This Row],[Column3]],AD:AD,0))</f>
        <v>#N/A</v>
      </c>
    </row>
    <row r="1716" spans="37:40" ht="13.5" thickBot="1">
      <c r="AK1716" s="9">
        <v>2727</v>
      </c>
      <c r="AL1716" s="8" t="s">
        <v>3762</v>
      </c>
      <c r="AM1716" t="str">
        <f t="shared" si="26"/>
        <v>A2727</v>
      </c>
      <c r="AN1716" t="e">
        <f>IF(Table10[[#This Row],[Column3]]="","",MATCH(Table10[[#This Row],[Column3]],AD:AD,0))</f>
        <v>#N/A</v>
      </c>
    </row>
    <row r="1717" spans="37:40" ht="13.5" thickBot="1">
      <c r="AK1717" s="9">
        <v>2727</v>
      </c>
      <c r="AL1717" s="8" t="s">
        <v>3762</v>
      </c>
      <c r="AM1717" t="str">
        <f t="shared" si="26"/>
        <v>A2727</v>
      </c>
      <c r="AN1717" t="e">
        <f>IF(Table10[[#This Row],[Column3]]="","",MATCH(Table10[[#This Row],[Column3]],AD:AD,0))</f>
        <v>#N/A</v>
      </c>
    </row>
    <row r="1718" spans="37:40" ht="13.5" thickBot="1">
      <c r="AK1718" s="9">
        <v>2728</v>
      </c>
      <c r="AL1718" s="8" t="s">
        <v>3762</v>
      </c>
      <c r="AM1718" t="str">
        <f t="shared" si="26"/>
        <v>A2728</v>
      </c>
      <c r="AN1718" t="e">
        <f>IF(Table10[[#This Row],[Column3]]="","",MATCH(Table10[[#This Row],[Column3]],AD:AD,0))</f>
        <v>#N/A</v>
      </c>
    </row>
    <row r="1719" spans="37:40" ht="13.5" thickBot="1">
      <c r="AK1719" s="9">
        <v>2728</v>
      </c>
      <c r="AL1719" s="8" t="s">
        <v>3762</v>
      </c>
      <c r="AM1719" t="str">
        <f t="shared" si="26"/>
        <v>A2728</v>
      </c>
      <c r="AN1719" t="e">
        <f>IF(Table10[[#This Row],[Column3]]="","",MATCH(Table10[[#This Row],[Column3]],AD:AD,0))</f>
        <v>#N/A</v>
      </c>
    </row>
    <row r="1720" spans="37:40" ht="13.5" thickBot="1">
      <c r="AK1720" s="9">
        <v>2728</v>
      </c>
      <c r="AL1720" s="8" t="s">
        <v>3762</v>
      </c>
      <c r="AM1720" t="str">
        <f t="shared" si="26"/>
        <v>A2728</v>
      </c>
      <c r="AN1720" t="e">
        <f>IF(Table10[[#This Row],[Column3]]="","",MATCH(Table10[[#This Row],[Column3]],AD:AD,0))</f>
        <v>#N/A</v>
      </c>
    </row>
    <row r="1721" spans="37:40" ht="13.5" thickBot="1">
      <c r="AK1721" s="9">
        <v>2728</v>
      </c>
      <c r="AL1721" s="8" t="s">
        <v>3762</v>
      </c>
      <c r="AM1721" t="str">
        <f t="shared" si="26"/>
        <v>A2728</v>
      </c>
      <c r="AN1721" t="e">
        <f>IF(Table10[[#This Row],[Column3]]="","",MATCH(Table10[[#This Row],[Column3]],AD:AD,0))</f>
        <v>#N/A</v>
      </c>
    </row>
    <row r="1722" spans="37:40" ht="13.5" thickBot="1">
      <c r="AK1722" s="9">
        <v>2728</v>
      </c>
      <c r="AL1722" s="8" t="s">
        <v>3762</v>
      </c>
      <c r="AM1722" t="str">
        <f t="shared" si="26"/>
        <v>A2728</v>
      </c>
      <c r="AN1722" t="e">
        <f>IF(Table10[[#This Row],[Column3]]="","",MATCH(Table10[[#This Row],[Column3]],AD:AD,0))</f>
        <v>#N/A</v>
      </c>
    </row>
    <row r="1723" spans="37:40" ht="13.5" thickBot="1">
      <c r="AK1723" s="9">
        <v>2728</v>
      </c>
      <c r="AL1723" s="8" t="s">
        <v>3762</v>
      </c>
      <c r="AM1723" t="str">
        <f t="shared" si="26"/>
        <v>A2728</v>
      </c>
      <c r="AN1723" t="e">
        <f>IF(Table10[[#This Row],[Column3]]="","",MATCH(Table10[[#This Row],[Column3]],AD:AD,0))</f>
        <v>#N/A</v>
      </c>
    </row>
    <row r="1724" spans="37:40" ht="13.5" thickBot="1">
      <c r="AK1724" s="9">
        <v>2728</v>
      </c>
      <c r="AL1724" s="8" t="s">
        <v>3762</v>
      </c>
      <c r="AM1724" t="str">
        <f t="shared" si="26"/>
        <v>A2728</v>
      </c>
      <c r="AN1724" t="e">
        <f>IF(Table10[[#This Row],[Column3]]="","",MATCH(Table10[[#This Row],[Column3]],AD:AD,0))</f>
        <v>#N/A</v>
      </c>
    </row>
    <row r="1725" spans="37:40" ht="13.5" thickBot="1">
      <c r="AK1725" s="9">
        <v>2778</v>
      </c>
      <c r="AL1725" s="8" t="s">
        <v>3762</v>
      </c>
      <c r="AM1725" t="str">
        <f t="shared" si="26"/>
        <v>A2778</v>
      </c>
      <c r="AN1725" t="e">
        <f>IF(Table10[[#This Row],[Column3]]="","",MATCH(Table10[[#This Row],[Column3]],AD:AD,0))</f>
        <v>#N/A</v>
      </c>
    </row>
    <row r="1726" spans="37:40" ht="13.5" thickBot="1">
      <c r="AK1726" s="9">
        <v>2778</v>
      </c>
      <c r="AL1726" s="8" t="s">
        <v>3762</v>
      </c>
      <c r="AM1726" t="str">
        <f t="shared" si="26"/>
        <v>A2778</v>
      </c>
      <c r="AN1726" t="e">
        <f>IF(Table10[[#This Row],[Column3]]="","",MATCH(Table10[[#This Row],[Column3]],AD:AD,0))</f>
        <v>#N/A</v>
      </c>
    </row>
    <row r="1727" spans="37:40" ht="13.5" thickBot="1">
      <c r="AK1727" s="9">
        <v>2778</v>
      </c>
      <c r="AL1727" s="8" t="s">
        <v>3762</v>
      </c>
      <c r="AM1727" t="str">
        <f t="shared" si="26"/>
        <v>A2778</v>
      </c>
      <c r="AN1727" t="e">
        <f>IF(Table10[[#This Row],[Column3]]="","",MATCH(Table10[[#This Row],[Column3]],AD:AD,0))</f>
        <v>#N/A</v>
      </c>
    </row>
    <row r="1728" spans="37:40" ht="13.5" thickBot="1">
      <c r="AK1728" s="9">
        <v>2778</v>
      </c>
      <c r="AL1728" s="8" t="s">
        <v>3762</v>
      </c>
      <c r="AM1728" t="str">
        <f t="shared" si="26"/>
        <v>A2778</v>
      </c>
      <c r="AN1728" t="e">
        <f>IF(Table10[[#This Row],[Column3]]="","",MATCH(Table10[[#This Row],[Column3]],AD:AD,0))</f>
        <v>#N/A</v>
      </c>
    </row>
    <row r="1729" spans="37:40" ht="13.5" thickBot="1">
      <c r="AK1729" s="9">
        <v>2778</v>
      </c>
      <c r="AL1729" s="8" t="s">
        <v>3762</v>
      </c>
      <c r="AM1729" t="str">
        <f t="shared" si="26"/>
        <v>A2778</v>
      </c>
      <c r="AN1729" t="e">
        <f>IF(Table10[[#This Row],[Column3]]="","",MATCH(Table10[[#This Row],[Column3]],AD:AD,0))</f>
        <v>#N/A</v>
      </c>
    </row>
    <row r="1730" spans="37:40" ht="13.5" thickBot="1">
      <c r="AK1730" s="9">
        <v>2778</v>
      </c>
      <c r="AL1730" s="8" t="s">
        <v>3762</v>
      </c>
      <c r="AM1730" t="str">
        <f t="shared" ref="AM1730:AM1793" si="27">CONCATENATE(AL1730,AK1730)</f>
        <v>A2778</v>
      </c>
      <c r="AN1730" t="e">
        <f>IF(Table10[[#This Row],[Column3]]="","",MATCH(Table10[[#This Row],[Column3]],AD:AD,0))</f>
        <v>#N/A</v>
      </c>
    </row>
    <row r="1731" spans="37:40" ht="13.5" thickBot="1">
      <c r="AK1731" s="9">
        <v>2778</v>
      </c>
      <c r="AL1731" s="8" t="s">
        <v>3762</v>
      </c>
      <c r="AM1731" t="str">
        <f t="shared" si="27"/>
        <v>A2778</v>
      </c>
      <c r="AN1731" t="e">
        <f>IF(Table10[[#This Row],[Column3]]="","",MATCH(Table10[[#This Row],[Column3]],AD:AD,0))</f>
        <v>#N/A</v>
      </c>
    </row>
    <row r="1732" spans="37:40" ht="13.5" thickBot="1">
      <c r="AK1732" s="9">
        <v>2778</v>
      </c>
      <c r="AL1732" s="8" t="s">
        <v>3762</v>
      </c>
      <c r="AM1732" t="str">
        <f t="shared" si="27"/>
        <v>A2778</v>
      </c>
      <c r="AN1732" t="e">
        <f>IF(Table10[[#This Row],[Column3]]="","",MATCH(Table10[[#This Row],[Column3]],AD:AD,0))</f>
        <v>#N/A</v>
      </c>
    </row>
    <row r="1733" spans="37:40" ht="13.5" thickBot="1">
      <c r="AK1733" s="9">
        <v>2778</v>
      </c>
      <c r="AL1733" s="8" t="s">
        <v>3762</v>
      </c>
      <c r="AM1733" t="str">
        <f t="shared" si="27"/>
        <v>A2778</v>
      </c>
      <c r="AN1733" t="e">
        <f>IF(Table10[[#This Row],[Column3]]="","",MATCH(Table10[[#This Row],[Column3]],AD:AD,0))</f>
        <v>#N/A</v>
      </c>
    </row>
    <row r="1734" spans="37:40" ht="13.5" thickBot="1">
      <c r="AK1734" s="9">
        <v>2778</v>
      </c>
      <c r="AL1734" s="8" t="s">
        <v>3762</v>
      </c>
      <c r="AM1734" t="str">
        <f t="shared" si="27"/>
        <v>A2778</v>
      </c>
      <c r="AN1734" t="e">
        <f>IF(Table10[[#This Row],[Column3]]="","",MATCH(Table10[[#This Row],[Column3]],AD:AD,0))</f>
        <v>#N/A</v>
      </c>
    </row>
    <row r="1735" spans="37:40" ht="13.5" thickBot="1">
      <c r="AK1735" s="9">
        <v>2778</v>
      </c>
      <c r="AL1735" s="8" t="s">
        <v>3762</v>
      </c>
      <c r="AM1735" t="str">
        <f t="shared" si="27"/>
        <v>A2778</v>
      </c>
      <c r="AN1735" t="e">
        <f>IF(Table10[[#This Row],[Column3]]="","",MATCH(Table10[[#This Row],[Column3]],AD:AD,0))</f>
        <v>#N/A</v>
      </c>
    </row>
    <row r="1736" spans="37:40" ht="13.5" thickBot="1">
      <c r="AK1736" s="9">
        <v>2778</v>
      </c>
      <c r="AL1736" s="8" t="s">
        <v>3762</v>
      </c>
      <c r="AM1736" t="str">
        <f t="shared" si="27"/>
        <v>A2778</v>
      </c>
      <c r="AN1736" t="e">
        <f>IF(Table10[[#This Row],[Column3]]="","",MATCH(Table10[[#This Row],[Column3]],AD:AD,0))</f>
        <v>#N/A</v>
      </c>
    </row>
    <row r="1737" spans="37:40" ht="13.5" thickBot="1">
      <c r="AK1737" s="9">
        <v>2778</v>
      </c>
      <c r="AL1737" s="8" t="s">
        <v>3762</v>
      </c>
      <c r="AM1737" t="str">
        <f t="shared" si="27"/>
        <v>A2778</v>
      </c>
      <c r="AN1737" t="e">
        <f>IF(Table10[[#This Row],[Column3]]="","",MATCH(Table10[[#This Row],[Column3]],AD:AD,0))</f>
        <v>#N/A</v>
      </c>
    </row>
    <row r="1738" spans="37:40" ht="13.5" thickBot="1">
      <c r="AK1738" s="9">
        <v>2778</v>
      </c>
      <c r="AL1738" s="8" t="s">
        <v>3762</v>
      </c>
      <c r="AM1738" t="str">
        <f t="shared" si="27"/>
        <v>A2778</v>
      </c>
      <c r="AN1738" t="e">
        <f>IF(Table10[[#This Row],[Column3]]="","",MATCH(Table10[[#This Row],[Column3]],AD:AD,0))</f>
        <v>#N/A</v>
      </c>
    </row>
    <row r="1739" spans="37:40" ht="13.5" thickBot="1">
      <c r="AK1739" s="9">
        <v>2778</v>
      </c>
      <c r="AL1739" s="8" t="s">
        <v>3762</v>
      </c>
      <c r="AM1739" t="str">
        <f t="shared" si="27"/>
        <v>A2778</v>
      </c>
      <c r="AN1739" t="e">
        <f>IF(Table10[[#This Row],[Column3]]="","",MATCH(Table10[[#This Row],[Column3]],AD:AD,0))</f>
        <v>#N/A</v>
      </c>
    </row>
    <row r="1740" spans="37:40" ht="13.5" thickBot="1">
      <c r="AK1740" s="9">
        <v>2778</v>
      </c>
      <c r="AL1740" s="8" t="s">
        <v>3762</v>
      </c>
      <c r="AM1740" t="str">
        <f t="shared" si="27"/>
        <v>A2778</v>
      </c>
      <c r="AN1740" t="e">
        <f>IF(Table10[[#This Row],[Column3]]="","",MATCH(Table10[[#This Row],[Column3]],AD:AD,0))</f>
        <v>#N/A</v>
      </c>
    </row>
    <row r="1741" spans="37:40" ht="13.5" thickBot="1">
      <c r="AK1741" s="9">
        <v>2779</v>
      </c>
      <c r="AL1741" s="8" t="s">
        <v>3762</v>
      </c>
      <c r="AM1741" t="str">
        <f t="shared" si="27"/>
        <v>A2779</v>
      </c>
      <c r="AN1741" t="e">
        <f>IF(Table10[[#This Row],[Column3]]="","",MATCH(Table10[[#This Row],[Column3]],AD:AD,0))</f>
        <v>#N/A</v>
      </c>
    </row>
    <row r="1742" spans="37:40" ht="13.5" thickBot="1">
      <c r="AK1742" s="9">
        <v>4111</v>
      </c>
      <c r="AL1742" s="8" t="s">
        <v>8476</v>
      </c>
      <c r="AM1742" t="str">
        <f t="shared" si="27"/>
        <v>H4111</v>
      </c>
      <c r="AN1742" t="e">
        <f>IF(Table10[[#This Row],[Column3]]="","",MATCH(Table10[[#This Row],[Column3]],AD:AD,0))</f>
        <v>#N/A</v>
      </c>
    </row>
    <row r="1743" spans="37:40" ht="13.5" thickBot="1">
      <c r="AK1743" s="9">
        <v>4111</v>
      </c>
      <c r="AL1743" s="8" t="s">
        <v>8476</v>
      </c>
      <c r="AM1743" t="str">
        <f t="shared" si="27"/>
        <v>H4111</v>
      </c>
      <c r="AN1743" t="e">
        <f>IF(Table10[[#This Row],[Column3]]="","",MATCH(Table10[[#This Row],[Column3]],AD:AD,0))</f>
        <v>#N/A</v>
      </c>
    </row>
    <row r="1744" spans="37:40" ht="13.5" thickBot="1">
      <c r="AK1744" s="9">
        <v>4111</v>
      </c>
      <c r="AL1744" s="8" t="s">
        <v>8476</v>
      </c>
      <c r="AM1744" t="str">
        <f t="shared" si="27"/>
        <v>H4111</v>
      </c>
      <c r="AN1744" t="e">
        <f>IF(Table10[[#This Row],[Column3]]="","",MATCH(Table10[[#This Row],[Column3]],AD:AD,0))</f>
        <v>#N/A</v>
      </c>
    </row>
    <row r="1745" spans="37:40" ht="13.5" thickBot="1">
      <c r="AK1745" s="9">
        <v>4111</v>
      </c>
      <c r="AL1745" s="8" t="s">
        <v>8476</v>
      </c>
      <c r="AM1745" t="str">
        <f t="shared" si="27"/>
        <v>H4111</v>
      </c>
      <c r="AN1745" t="e">
        <f>IF(Table10[[#This Row],[Column3]]="","",MATCH(Table10[[#This Row],[Column3]],AD:AD,0))</f>
        <v>#N/A</v>
      </c>
    </row>
    <row r="1746" spans="37:40" ht="13.5" thickBot="1">
      <c r="AK1746" s="9">
        <v>4111</v>
      </c>
      <c r="AL1746" s="8" t="s">
        <v>8476</v>
      </c>
      <c r="AM1746" t="str">
        <f t="shared" si="27"/>
        <v>H4111</v>
      </c>
      <c r="AN1746" t="e">
        <f>IF(Table10[[#This Row],[Column3]]="","",MATCH(Table10[[#This Row],[Column3]],AD:AD,0))</f>
        <v>#N/A</v>
      </c>
    </row>
    <row r="1747" spans="37:40" ht="13.5" thickBot="1">
      <c r="AK1747" s="9">
        <v>4111</v>
      </c>
      <c r="AL1747" s="8" t="s">
        <v>8476</v>
      </c>
      <c r="AM1747" t="str">
        <f t="shared" si="27"/>
        <v>H4111</v>
      </c>
      <c r="AN1747" t="e">
        <f>IF(Table10[[#This Row],[Column3]]="","",MATCH(Table10[[#This Row],[Column3]],AD:AD,0))</f>
        <v>#N/A</v>
      </c>
    </row>
    <row r="1748" spans="37:40" ht="13.5" thickBot="1">
      <c r="AK1748" s="9">
        <v>4111</v>
      </c>
      <c r="AL1748" s="8" t="s">
        <v>8476</v>
      </c>
      <c r="AM1748" t="str">
        <f t="shared" si="27"/>
        <v>H4111</v>
      </c>
      <c r="AN1748" t="e">
        <f>IF(Table10[[#This Row],[Column3]]="","",MATCH(Table10[[#This Row],[Column3]],AD:AD,0))</f>
        <v>#N/A</v>
      </c>
    </row>
    <row r="1749" spans="37:40" ht="13.5" thickBot="1">
      <c r="AK1749" s="9">
        <v>4111</v>
      </c>
      <c r="AL1749" s="8" t="s">
        <v>8476</v>
      </c>
      <c r="AM1749" t="str">
        <f t="shared" si="27"/>
        <v>H4111</v>
      </c>
      <c r="AN1749" t="e">
        <f>IF(Table10[[#This Row],[Column3]]="","",MATCH(Table10[[#This Row],[Column3]],AD:AD,0))</f>
        <v>#N/A</v>
      </c>
    </row>
    <row r="1750" spans="37:40" ht="13.5" thickBot="1">
      <c r="AK1750" s="9">
        <v>4111</v>
      </c>
      <c r="AL1750" s="8" t="s">
        <v>8476</v>
      </c>
      <c r="AM1750" t="str">
        <f t="shared" si="27"/>
        <v>H4111</v>
      </c>
      <c r="AN1750" t="e">
        <f>IF(Table10[[#This Row],[Column3]]="","",MATCH(Table10[[#This Row],[Column3]],AD:AD,0))</f>
        <v>#N/A</v>
      </c>
    </row>
    <row r="1751" spans="37:40" ht="13.5" thickBot="1">
      <c r="AK1751" s="9">
        <v>4111</v>
      </c>
      <c r="AL1751" s="8" t="s">
        <v>8476</v>
      </c>
      <c r="AM1751" t="str">
        <f t="shared" si="27"/>
        <v>H4111</v>
      </c>
      <c r="AN1751" t="e">
        <f>IF(Table10[[#This Row],[Column3]]="","",MATCH(Table10[[#This Row],[Column3]],AD:AD,0))</f>
        <v>#N/A</v>
      </c>
    </row>
    <row r="1752" spans="37:40" ht="13.5" thickBot="1">
      <c r="AK1752" s="9">
        <v>4111</v>
      </c>
      <c r="AL1752" s="8" t="s">
        <v>8476</v>
      </c>
      <c r="AM1752" t="str">
        <f t="shared" si="27"/>
        <v>H4111</v>
      </c>
      <c r="AN1752" t="e">
        <f>IF(Table10[[#This Row],[Column3]]="","",MATCH(Table10[[#This Row],[Column3]],AD:AD,0))</f>
        <v>#N/A</v>
      </c>
    </row>
    <row r="1753" spans="37:40" ht="13.5" thickBot="1">
      <c r="AK1753" s="9">
        <v>4111</v>
      </c>
      <c r="AL1753" s="8" t="s">
        <v>8476</v>
      </c>
      <c r="AM1753" t="str">
        <f t="shared" si="27"/>
        <v>H4111</v>
      </c>
      <c r="AN1753" t="e">
        <f>IF(Table10[[#This Row],[Column3]]="","",MATCH(Table10[[#This Row],[Column3]],AD:AD,0))</f>
        <v>#N/A</v>
      </c>
    </row>
    <row r="1754" spans="37:40" ht="13.5" thickBot="1">
      <c r="AK1754" s="9">
        <v>4111</v>
      </c>
      <c r="AL1754" s="8" t="s">
        <v>8476</v>
      </c>
      <c r="AM1754" t="str">
        <f t="shared" si="27"/>
        <v>H4111</v>
      </c>
      <c r="AN1754" t="e">
        <f>IF(Table10[[#This Row],[Column3]]="","",MATCH(Table10[[#This Row],[Column3]],AD:AD,0))</f>
        <v>#N/A</v>
      </c>
    </row>
    <row r="1755" spans="37:40" ht="13.5" thickBot="1">
      <c r="AK1755" s="9">
        <v>4111</v>
      </c>
      <c r="AL1755" s="8" t="s">
        <v>8476</v>
      </c>
      <c r="AM1755" t="str">
        <f t="shared" si="27"/>
        <v>H4111</v>
      </c>
      <c r="AN1755" t="e">
        <f>IF(Table10[[#This Row],[Column3]]="","",MATCH(Table10[[#This Row],[Column3]],AD:AD,0))</f>
        <v>#N/A</v>
      </c>
    </row>
    <row r="1756" spans="37:40" ht="13.5" thickBot="1">
      <c r="AK1756" s="9">
        <v>4111</v>
      </c>
      <c r="AL1756" s="8" t="s">
        <v>8476</v>
      </c>
      <c r="AM1756" t="str">
        <f t="shared" si="27"/>
        <v>H4111</v>
      </c>
      <c r="AN1756" t="e">
        <f>IF(Table10[[#This Row],[Column3]]="","",MATCH(Table10[[#This Row],[Column3]],AD:AD,0))</f>
        <v>#N/A</v>
      </c>
    </row>
    <row r="1757" spans="37:40" ht="13.5" thickBot="1">
      <c r="AK1757" s="9">
        <v>4111</v>
      </c>
      <c r="AL1757" s="8" t="s">
        <v>8476</v>
      </c>
      <c r="AM1757" t="str">
        <f t="shared" si="27"/>
        <v>H4111</v>
      </c>
      <c r="AN1757" t="e">
        <f>IF(Table10[[#This Row],[Column3]]="","",MATCH(Table10[[#This Row],[Column3]],AD:AD,0))</f>
        <v>#N/A</v>
      </c>
    </row>
    <row r="1758" spans="37:40" ht="13.5" thickBot="1">
      <c r="AK1758" s="9">
        <v>2775</v>
      </c>
      <c r="AL1758" s="8" t="s">
        <v>3762</v>
      </c>
      <c r="AM1758" t="str">
        <f t="shared" si="27"/>
        <v>A2775</v>
      </c>
      <c r="AN1758" t="e">
        <f>IF(Table10[[#This Row],[Column3]]="","",MATCH(Table10[[#This Row],[Column3]],AD:AD,0))</f>
        <v>#N/A</v>
      </c>
    </row>
    <row r="1759" spans="37:40" ht="13.5" thickBot="1">
      <c r="AK1759" s="9">
        <v>2971</v>
      </c>
      <c r="AL1759" s="8" t="s">
        <v>8476</v>
      </c>
      <c r="AM1759" t="str">
        <f t="shared" si="27"/>
        <v>H2971</v>
      </c>
      <c r="AN1759" t="e">
        <f>IF(Table10[[#This Row],[Column3]]="","",MATCH(Table10[[#This Row],[Column3]],AD:AD,0))</f>
        <v>#N/A</v>
      </c>
    </row>
    <row r="1760" spans="37:40" ht="13.5" thickBot="1">
      <c r="AK1760" s="9">
        <v>2971</v>
      </c>
      <c r="AL1760" s="8" t="s">
        <v>8476</v>
      </c>
      <c r="AM1760" t="str">
        <f t="shared" si="27"/>
        <v>H2971</v>
      </c>
      <c r="AN1760" t="e">
        <f>IF(Table10[[#This Row],[Column3]]="","",MATCH(Table10[[#This Row],[Column3]],AD:AD,0))</f>
        <v>#N/A</v>
      </c>
    </row>
    <row r="1761" spans="37:40" ht="13.5" thickBot="1">
      <c r="AK1761" s="9">
        <v>2878</v>
      </c>
      <c r="AL1761" s="8" t="s">
        <v>8476</v>
      </c>
      <c r="AM1761" t="str">
        <f t="shared" si="27"/>
        <v>H2878</v>
      </c>
      <c r="AN1761" t="e">
        <f>IF(Table10[[#This Row],[Column3]]="","",MATCH(Table10[[#This Row],[Column3]],AD:AD,0))</f>
        <v>#N/A</v>
      </c>
    </row>
    <row r="1762" spans="37:40" ht="13.5" thickBot="1">
      <c r="AK1762" s="9">
        <v>2878</v>
      </c>
      <c r="AL1762" s="8" t="s">
        <v>8476</v>
      </c>
      <c r="AM1762" t="str">
        <f t="shared" si="27"/>
        <v>H2878</v>
      </c>
      <c r="AN1762" t="e">
        <f>IF(Table10[[#This Row],[Column3]]="","",MATCH(Table10[[#This Row],[Column3]],AD:AD,0))</f>
        <v>#N/A</v>
      </c>
    </row>
    <row r="1763" spans="37:40" ht="13.5" thickBot="1">
      <c r="AK1763" s="9">
        <v>2878</v>
      </c>
      <c r="AL1763" s="8" t="s">
        <v>8476</v>
      </c>
      <c r="AM1763" t="str">
        <f t="shared" si="27"/>
        <v>H2878</v>
      </c>
      <c r="AN1763" t="e">
        <f>IF(Table10[[#This Row],[Column3]]="","",MATCH(Table10[[#This Row],[Column3]],AD:AD,0))</f>
        <v>#N/A</v>
      </c>
    </row>
    <row r="1764" spans="37:40" ht="13.5" thickBot="1">
      <c r="AK1764" s="9">
        <v>2878</v>
      </c>
      <c r="AL1764" s="8" t="s">
        <v>8476</v>
      </c>
      <c r="AM1764" t="str">
        <f t="shared" si="27"/>
        <v>H2878</v>
      </c>
      <c r="AN1764" t="e">
        <f>IF(Table10[[#This Row],[Column3]]="","",MATCH(Table10[[#This Row],[Column3]],AD:AD,0))</f>
        <v>#N/A</v>
      </c>
    </row>
    <row r="1765" spans="37:40" ht="13.5" thickBot="1">
      <c r="AK1765" s="9">
        <v>2776</v>
      </c>
      <c r="AL1765" s="8" t="s">
        <v>3762</v>
      </c>
      <c r="AM1765" t="str">
        <f t="shared" si="27"/>
        <v>A2776</v>
      </c>
      <c r="AN1765" t="e">
        <f>IF(Table10[[#This Row],[Column3]]="","",MATCH(Table10[[#This Row],[Column3]],AD:AD,0))</f>
        <v>#N/A</v>
      </c>
    </row>
    <row r="1766" spans="37:40" ht="13.5" thickBot="1">
      <c r="AK1766" s="9">
        <v>2776</v>
      </c>
      <c r="AL1766" s="8" t="s">
        <v>3762</v>
      </c>
      <c r="AM1766" t="str">
        <f t="shared" si="27"/>
        <v>A2776</v>
      </c>
      <c r="AN1766" t="e">
        <f>IF(Table10[[#This Row],[Column3]]="","",MATCH(Table10[[#This Row],[Column3]],AD:AD,0))</f>
        <v>#N/A</v>
      </c>
    </row>
    <row r="1767" spans="37:40" ht="13.5" thickBot="1">
      <c r="AK1767" s="9">
        <v>2776</v>
      </c>
      <c r="AL1767" s="8" t="s">
        <v>3762</v>
      </c>
      <c r="AM1767" t="str">
        <f t="shared" si="27"/>
        <v>A2776</v>
      </c>
      <c r="AN1767" t="e">
        <f>IF(Table10[[#This Row],[Column3]]="","",MATCH(Table10[[#This Row],[Column3]],AD:AD,0))</f>
        <v>#N/A</v>
      </c>
    </row>
    <row r="1768" spans="37:40" ht="13.5" thickBot="1">
      <c r="AK1768" s="9">
        <v>2776</v>
      </c>
      <c r="AL1768" s="8" t="s">
        <v>3762</v>
      </c>
      <c r="AM1768" t="str">
        <f t="shared" si="27"/>
        <v>A2776</v>
      </c>
      <c r="AN1768" t="e">
        <f>IF(Table10[[#This Row],[Column3]]="","",MATCH(Table10[[#This Row],[Column3]],AD:AD,0))</f>
        <v>#N/A</v>
      </c>
    </row>
    <row r="1769" spans="37:40" ht="13.5" thickBot="1">
      <c r="AK1769" s="9">
        <v>2776</v>
      </c>
      <c r="AL1769" s="8" t="s">
        <v>3762</v>
      </c>
      <c r="AM1769" t="str">
        <f t="shared" si="27"/>
        <v>A2776</v>
      </c>
      <c r="AN1769" t="e">
        <f>IF(Table10[[#This Row],[Column3]]="","",MATCH(Table10[[#This Row],[Column3]],AD:AD,0))</f>
        <v>#N/A</v>
      </c>
    </row>
    <row r="1770" spans="37:40" ht="13.5" thickBot="1">
      <c r="AK1770" s="9">
        <v>2723</v>
      </c>
      <c r="AL1770" s="8" t="s">
        <v>3762</v>
      </c>
      <c r="AM1770" t="str">
        <f t="shared" si="27"/>
        <v>A2723</v>
      </c>
      <c r="AN1770" t="e">
        <f>IF(Table10[[#This Row],[Column3]]="","",MATCH(Table10[[#This Row],[Column3]],AD:AD,0))</f>
        <v>#N/A</v>
      </c>
    </row>
    <row r="1771" spans="37:40" ht="13.5" thickBot="1">
      <c r="AK1771" s="9">
        <v>2723</v>
      </c>
      <c r="AL1771" s="8" t="s">
        <v>3762</v>
      </c>
      <c r="AM1771" t="str">
        <f t="shared" si="27"/>
        <v>A2723</v>
      </c>
      <c r="AN1771" t="e">
        <f>IF(Table10[[#This Row],[Column3]]="","",MATCH(Table10[[#This Row],[Column3]],AD:AD,0))</f>
        <v>#N/A</v>
      </c>
    </row>
    <row r="1772" spans="37:40" ht="13.5" thickBot="1">
      <c r="AK1772" s="9">
        <v>2723</v>
      </c>
      <c r="AL1772" s="8" t="s">
        <v>3762</v>
      </c>
      <c r="AM1772" t="str">
        <f t="shared" si="27"/>
        <v>A2723</v>
      </c>
      <c r="AN1772" t="e">
        <f>IF(Table10[[#This Row],[Column3]]="","",MATCH(Table10[[#This Row],[Column3]],AD:AD,0))</f>
        <v>#N/A</v>
      </c>
    </row>
    <row r="1773" spans="37:40" ht="13.5" thickBot="1">
      <c r="AK1773" s="9">
        <v>2723</v>
      </c>
      <c r="AL1773" s="8" t="s">
        <v>3762</v>
      </c>
      <c r="AM1773" t="str">
        <f t="shared" si="27"/>
        <v>A2723</v>
      </c>
      <c r="AN1773" t="e">
        <f>IF(Table10[[#This Row],[Column3]]="","",MATCH(Table10[[#This Row],[Column3]],AD:AD,0))</f>
        <v>#N/A</v>
      </c>
    </row>
    <row r="1774" spans="37:40" ht="13.5" thickBot="1">
      <c r="AK1774" s="9">
        <v>2723</v>
      </c>
      <c r="AL1774" s="8" t="s">
        <v>3762</v>
      </c>
      <c r="AM1774" t="str">
        <f t="shared" si="27"/>
        <v>A2723</v>
      </c>
      <c r="AN1774" t="e">
        <f>IF(Table10[[#This Row],[Column3]]="","",MATCH(Table10[[#This Row],[Column3]],AD:AD,0))</f>
        <v>#N/A</v>
      </c>
    </row>
    <row r="1775" spans="37:40" ht="13.5" thickBot="1">
      <c r="AK1775" s="9">
        <v>3058</v>
      </c>
      <c r="AL1775" s="8" t="s">
        <v>6664</v>
      </c>
      <c r="AM1775" t="str">
        <f t="shared" si="27"/>
        <v>G3058</v>
      </c>
      <c r="AN1775" t="e">
        <f>IF(Table10[[#This Row],[Column3]]="","",MATCH(Table10[[#This Row],[Column3]],AD:AD,0))</f>
        <v>#N/A</v>
      </c>
    </row>
    <row r="1776" spans="37:40" ht="13.5" thickBot="1">
      <c r="AK1776" s="9">
        <v>3058</v>
      </c>
      <c r="AL1776" s="8" t="s">
        <v>6664</v>
      </c>
      <c r="AM1776" t="str">
        <f t="shared" si="27"/>
        <v>G3058</v>
      </c>
      <c r="AN1776" t="e">
        <f>IF(Table10[[#This Row],[Column3]]="","",MATCH(Table10[[#This Row],[Column3]],AD:AD,0))</f>
        <v>#N/A</v>
      </c>
    </row>
    <row r="1777" spans="37:40" ht="13.5" thickBot="1">
      <c r="AK1777" s="9">
        <v>3058</v>
      </c>
      <c r="AL1777" s="8" t="s">
        <v>6664</v>
      </c>
      <c r="AM1777" t="str">
        <f t="shared" si="27"/>
        <v>G3058</v>
      </c>
      <c r="AN1777" t="e">
        <f>IF(Table10[[#This Row],[Column3]]="","",MATCH(Table10[[#This Row],[Column3]],AD:AD,0))</f>
        <v>#N/A</v>
      </c>
    </row>
    <row r="1778" spans="37:40" ht="13.5" thickBot="1">
      <c r="AK1778" s="9">
        <v>3058</v>
      </c>
      <c r="AL1778" s="8" t="s">
        <v>6664</v>
      </c>
      <c r="AM1778" t="str">
        <f t="shared" si="27"/>
        <v>G3058</v>
      </c>
      <c r="AN1778" t="e">
        <f>IF(Table10[[#This Row],[Column3]]="","",MATCH(Table10[[#This Row],[Column3]],AD:AD,0))</f>
        <v>#N/A</v>
      </c>
    </row>
    <row r="1779" spans="37:40" ht="13.5" thickBot="1">
      <c r="AK1779" s="9">
        <v>3058</v>
      </c>
      <c r="AL1779" s="8" t="s">
        <v>6664</v>
      </c>
      <c r="AM1779" t="str">
        <f t="shared" si="27"/>
        <v>G3058</v>
      </c>
      <c r="AN1779" t="e">
        <f>IF(Table10[[#This Row],[Column3]]="","",MATCH(Table10[[#This Row],[Column3]],AD:AD,0))</f>
        <v>#N/A</v>
      </c>
    </row>
    <row r="1780" spans="37:40" ht="13.5" thickBot="1">
      <c r="AK1780" s="9">
        <v>3058</v>
      </c>
      <c r="AL1780" s="8" t="s">
        <v>6664</v>
      </c>
      <c r="AM1780" t="str">
        <f t="shared" si="27"/>
        <v>G3058</v>
      </c>
      <c r="AN1780" t="e">
        <f>IF(Table10[[#This Row],[Column3]]="","",MATCH(Table10[[#This Row],[Column3]],AD:AD,0))</f>
        <v>#N/A</v>
      </c>
    </row>
    <row r="1781" spans="37:40" ht="13.5" thickBot="1">
      <c r="AK1781" s="9">
        <v>3058</v>
      </c>
      <c r="AL1781" s="8" t="s">
        <v>6664</v>
      </c>
      <c r="AM1781" t="str">
        <f t="shared" si="27"/>
        <v>G3058</v>
      </c>
      <c r="AN1781" t="e">
        <f>IF(Table10[[#This Row],[Column3]]="","",MATCH(Table10[[#This Row],[Column3]],AD:AD,0))</f>
        <v>#N/A</v>
      </c>
    </row>
    <row r="1782" spans="37:40" ht="13.5" thickBot="1">
      <c r="AK1782" s="9">
        <v>3058</v>
      </c>
      <c r="AL1782" s="8" t="s">
        <v>6664</v>
      </c>
      <c r="AM1782" t="str">
        <f t="shared" si="27"/>
        <v>G3058</v>
      </c>
      <c r="AN1782" t="e">
        <f>IF(Table10[[#This Row],[Column3]]="","",MATCH(Table10[[#This Row],[Column3]],AD:AD,0))</f>
        <v>#N/A</v>
      </c>
    </row>
    <row r="1783" spans="37:40" ht="13.5" thickBot="1">
      <c r="AK1783" s="9">
        <v>3056</v>
      </c>
      <c r="AL1783" s="8" t="s">
        <v>6664</v>
      </c>
      <c r="AM1783" t="str">
        <f t="shared" si="27"/>
        <v>G3056</v>
      </c>
      <c r="AN1783" t="e">
        <f>IF(Table10[[#This Row],[Column3]]="","",MATCH(Table10[[#This Row],[Column3]],AD:AD,0))</f>
        <v>#N/A</v>
      </c>
    </row>
    <row r="1784" spans="37:40" ht="13.5" thickBot="1">
      <c r="AK1784" s="9">
        <v>3056</v>
      </c>
      <c r="AL1784" s="8" t="s">
        <v>6664</v>
      </c>
      <c r="AM1784" t="str">
        <f t="shared" si="27"/>
        <v>G3056</v>
      </c>
      <c r="AN1784" t="e">
        <f>IF(Table10[[#This Row],[Column3]]="","",MATCH(Table10[[#This Row],[Column3]],AD:AD,0))</f>
        <v>#N/A</v>
      </c>
    </row>
    <row r="1785" spans="37:40" ht="13.5" thickBot="1">
      <c r="AK1785" s="9">
        <v>3056</v>
      </c>
      <c r="AL1785" s="8" t="s">
        <v>6664</v>
      </c>
      <c r="AM1785" t="str">
        <f t="shared" si="27"/>
        <v>G3056</v>
      </c>
      <c r="AN1785" t="e">
        <f>IF(Table10[[#This Row],[Column3]]="","",MATCH(Table10[[#This Row],[Column3]],AD:AD,0))</f>
        <v>#N/A</v>
      </c>
    </row>
    <row r="1786" spans="37:40" ht="13.5" thickBot="1">
      <c r="AK1786" s="9">
        <v>3056</v>
      </c>
      <c r="AL1786" s="8" t="s">
        <v>6664</v>
      </c>
      <c r="AM1786" t="str">
        <f t="shared" si="27"/>
        <v>G3056</v>
      </c>
      <c r="AN1786" t="e">
        <f>IF(Table10[[#This Row],[Column3]]="","",MATCH(Table10[[#This Row],[Column3]],AD:AD,0))</f>
        <v>#N/A</v>
      </c>
    </row>
    <row r="1787" spans="37:40" ht="13.5" thickBot="1">
      <c r="AK1787" s="9">
        <v>3056</v>
      </c>
      <c r="AL1787" s="8" t="s">
        <v>6664</v>
      </c>
      <c r="AM1787" t="str">
        <f t="shared" si="27"/>
        <v>G3056</v>
      </c>
      <c r="AN1787" t="e">
        <f>IF(Table10[[#This Row],[Column3]]="","",MATCH(Table10[[#This Row],[Column3]],AD:AD,0))</f>
        <v>#N/A</v>
      </c>
    </row>
    <row r="1788" spans="37:40" ht="13.5" thickBot="1">
      <c r="AK1788" s="9">
        <v>3056</v>
      </c>
      <c r="AL1788" s="8" t="s">
        <v>6664</v>
      </c>
      <c r="AM1788" t="str">
        <f t="shared" si="27"/>
        <v>G3056</v>
      </c>
      <c r="AN1788" t="e">
        <f>IF(Table10[[#This Row],[Column3]]="","",MATCH(Table10[[#This Row],[Column3]],AD:AD,0))</f>
        <v>#N/A</v>
      </c>
    </row>
    <row r="1789" spans="37:40" ht="13.5" thickBot="1">
      <c r="AK1789" s="9">
        <v>3056</v>
      </c>
      <c r="AL1789" s="8" t="s">
        <v>6664</v>
      </c>
      <c r="AM1789" t="str">
        <f t="shared" si="27"/>
        <v>G3056</v>
      </c>
      <c r="AN1789" t="e">
        <f>IF(Table10[[#This Row],[Column3]]="","",MATCH(Table10[[#This Row],[Column3]],AD:AD,0))</f>
        <v>#N/A</v>
      </c>
    </row>
    <row r="1790" spans="37:40" ht="13.5" thickBot="1">
      <c r="AK1790" s="9">
        <v>3056</v>
      </c>
      <c r="AL1790" s="8" t="s">
        <v>6664</v>
      </c>
      <c r="AM1790" t="str">
        <f t="shared" si="27"/>
        <v>G3056</v>
      </c>
      <c r="AN1790" t="e">
        <f>IF(Table10[[#This Row],[Column3]]="","",MATCH(Table10[[#This Row],[Column3]],AD:AD,0))</f>
        <v>#N/A</v>
      </c>
    </row>
    <row r="1791" spans="37:40" ht="13.5" thickBot="1">
      <c r="AK1791" s="9">
        <v>3056</v>
      </c>
      <c r="AL1791" s="8" t="s">
        <v>6664</v>
      </c>
      <c r="AM1791" t="str">
        <f t="shared" si="27"/>
        <v>G3056</v>
      </c>
      <c r="AN1791" t="e">
        <f>IF(Table10[[#This Row],[Column3]]="","",MATCH(Table10[[#This Row],[Column3]],AD:AD,0))</f>
        <v>#N/A</v>
      </c>
    </row>
    <row r="1792" spans="37:40" ht="13.5" thickBot="1">
      <c r="AK1792" s="9">
        <v>3056</v>
      </c>
      <c r="AL1792" s="8" t="s">
        <v>6664</v>
      </c>
      <c r="AM1792" t="str">
        <f t="shared" si="27"/>
        <v>G3056</v>
      </c>
      <c r="AN1792" t="e">
        <f>IF(Table10[[#This Row],[Column3]]="","",MATCH(Table10[[#This Row],[Column3]],AD:AD,0))</f>
        <v>#N/A</v>
      </c>
    </row>
    <row r="1793" spans="37:40" ht="13.5" thickBot="1">
      <c r="AK1793" s="9">
        <v>341</v>
      </c>
      <c r="AL1793" s="8"/>
      <c r="AM1793" t="str">
        <f t="shared" si="27"/>
        <v>341</v>
      </c>
      <c r="AN1793" t="e">
        <f>IF(Table10[[#This Row],[Column3]]="","",MATCH(Table10[[#This Row],[Column3]],AD:AD,0))</f>
        <v>#N/A</v>
      </c>
    </row>
    <row r="1794" spans="37:40" ht="13.5" thickBot="1">
      <c r="AK1794" s="9">
        <v>341</v>
      </c>
      <c r="AL1794" s="8"/>
      <c r="AM1794" t="str">
        <f t="shared" ref="AM1794:AM1857" si="28">CONCATENATE(AL1794,AK1794)</f>
        <v>341</v>
      </c>
      <c r="AN1794" t="e">
        <f>IF(Table10[[#This Row],[Column3]]="","",MATCH(Table10[[#This Row],[Column3]],AD:AD,0))</f>
        <v>#N/A</v>
      </c>
    </row>
    <row r="1795" spans="37:40" ht="13.5" thickBot="1">
      <c r="AK1795" s="9">
        <v>302</v>
      </c>
      <c r="AL1795" s="8" t="s">
        <v>122</v>
      </c>
      <c r="AM1795" t="str">
        <f t="shared" si="28"/>
        <v>B302</v>
      </c>
      <c r="AN1795" t="e">
        <f>IF(Table10[[#This Row],[Column3]]="","",MATCH(Table10[[#This Row],[Column3]],AD:AD,0))</f>
        <v>#N/A</v>
      </c>
    </row>
    <row r="1796" spans="37:40" ht="13.5" thickBot="1">
      <c r="AK1796" s="9">
        <v>3054</v>
      </c>
      <c r="AL1796" s="8" t="s">
        <v>6664</v>
      </c>
      <c r="AM1796" t="str">
        <f t="shared" si="28"/>
        <v>G3054</v>
      </c>
      <c r="AN1796" t="e">
        <f>IF(Table10[[#This Row],[Column3]]="","",MATCH(Table10[[#This Row],[Column3]],AD:AD,0))</f>
        <v>#N/A</v>
      </c>
    </row>
    <row r="1797" spans="37:40" ht="13.5" thickBot="1">
      <c r="AK1797" s="9">
        <v>293</v>
      </c>
      <c r="AL1797" s="8"/>
      <c r="AM1797" t="str">
        <f t="shared" si="28"/>
        <v>293</v>
      </c>
      <c r="AN1797" t="e">
        <f>IF(Table10[[#This Row],[Column3]]="","",MATCH(Table10[[#This Row],[Column3]],AD:AD,0))</f>
        <v>#N/A</v>
      </c>
    </row>
    <row r="1798" spans="37:40" ht="13.5" thickBot="1">
      <c r="AK1798" s="64">
        <v>2980</v>
      </c>
      <c r="AL1798" s="8" t="s">
        <v>8476</v>
      </c>
      <c r="AM1798" t="str">
        <f t="shared" si="28"/>
        <v>H2980</v>
      </c>
      <c r="AN1798" t="e">
        <f>IF(Table10[[#This Row],[Column3]]="","",MATCH(Table10[[#This Row],[Column3]],AD:AD,0))</f>
        <v>#N/A</v>
      </c>
    </row>
    <row r="1799" spans="37:40" ht="13.5" thickBot="1">
      <c r="AK1799" s="64">
        <v>2980</v>
      </c>
      <c r="AL1799" s="8" t="s">
        <v>8476</v>
      </c>
      <c r="AM1799" t="str">
        <f t="shared" si="28"/>
        <v>H2980</v>
      </c>
      <c r="AN1799" t="e">
        <f>IF(Table10[[#This Row],[Column3]]="","",MATCH(Table10[[#This Row],[Column3]],AD:AD,0))</f>
        <v>#N/A</v>
      </c>
    </row>
    <row r="1800" spans="37:40" ht="13.5" thickBot="1">
      <c r="AK1800" s="64">
        <v>2980</v>
      </c>
      <c r="AL1800" s="8" t="s">
        <v>8476</v>
      </c>
      <c r="AM1800" t="str">
        <f t="shared" si="28"/>
        <v>H2980</v>
      </c>
      <c r="AN1800" t="e">
        <f>IF(Table10[[#This Row],[Column3]]="","",MATCH(Table10[[#This Row],[Column3]],AD:AD,0))</f>
        <v>#N/A</v>
      </c>
    </row>
    <row r="1801" spans="37:40" ht="13.5" thickBot="1">
      <c r="AK1801" s="64">
        <v>2980</v>
      </c>
      <c r="AL1801" s="8" t="s">
        <v>8476</v>
      </c>
      <c r="AM1801" t="str">
        <f t="shared" si="28"/>
        <v>H2980</v>
      </c>
      <c r="AN1801" t="e">
        <f>IF(Table10[[#This Row],[Column3]]="","",MATCH(Table10[[#This Row],[Column3]],AD:AD,0))</f>
        <v>#N/A</v>
      </c>
    </row>
    <row r="1802" spans="37:40" ht="13.5" thickBot="1">
      <c r="AK1802" s="64">
        <v>2980</v>
      </c>
      <c r="AL1802" s="8" t="s">
        <v>8476</v>
      </c>
      <c r="AM1802" t="str">
        <f t="shared" si="28"/>
        <v>H2980</v>
      </c>
      <c r="AN1802" t="e">
        <f>IF(Table10[[#This Row],[Column3]]="","",MATCH(Table10[[#This Row],[Column3]],AD:AD,0))</f>
        <v>#N/A</v>
      </c>
    </row>
    <row r="1803" spans="37:40" ht="13.5" thickBot="1">
      <c r="AK1803" s="64">
        <v>2980</v>
      </c>
      <c r="AL1803" s="8" t="s">
        <v>8476</v>
      </c>
      <c r="AM1803" t="str">
        <f t="shared" si="28"/>
        <v>H2980</v>
      </c>
      <c r="AN1803" t="e">
        <f>IF(Table10[[#This Row],[Column3]]="","",MATCH(Table10[[#This Row],[Column3]],AD:AD,0))</f>
        <v>#N/A</v>
      </c>
    </row>
    <row r="1804" spans="37:40" ht="13.5" thickBot="1">
      <c r="AK1804" s="64">
        <v>2980</v>
      </c>
      <c r="AL1804" s="8" t="s">
        <v>8476</v>
      </c>
      <c r="AM1804" t="str">
        <f t="shared" si="28"/>
        <v>H2980</v>
      </c>
      <c r="AN1804" t="e">
        <f>IF(Table10[[#This Row],[Column3]]="","",MATCH(Table10[[#This Row],[Column3]],AD:AD,0))</f>
        <v>#N/A</v>
      </c>
    </row>
    <row r="1805" spans="37:40" ht="13.5" thickBot="1">
      <c r="AK1805" s="64">
        <v>2980</v>
      </c>
      <c r="AL1805" s="8" t="s">
        <v>8476</v>
      </c>
      <c r="AM1805" t="str">
        <f t="shared" si="28"/>
        <v>H2980</v>
      </c>
      <c r="AN1805" t="e">
        <f>IF(Table10[[#This Row],[Column3]]="","",MATCH(Table10[[#This Row],[Column3]],AD:AD,0))</f>
        <v>#N/A</v>
      </c>
    </row>
    <row r="1806" spans="37:40" ht="13.5" thickBot="1">
      <c r="AK1806" s="64">
        <v>2980</v>
      </c>
      <c r="AL1806" s="8" t="s">
        <v>8476</v>
      </c>
      <c r="AM1806" t="str">
        <f t="shared" si="28"/>
        <v>H2980</v>
      </c>
      <c r="AN1806" t="e">
        <f>IF(Table10[[#This Row],[Column3]]="","",MATCH(Table10[[#This Row],[Column3]],AD:AD,0))</f>
        <v>#N/A</v>
      </c>
    </row>
    <row r="1807" spans="37:40" ht="13.5" thickBot="1">
      <c r="AK1807" s="64">
        <v>2980</v>
      </c>
      <c r="AL1807" s="8" t="s">
        <v>8476</v>
      </c>
      <c r="AM1807" t="str">
        <f t="shared" si="28"/>
        <v>H2980</v>
      </c>
      <c r="AN1807" t="e">
        <f>IF(Table10[[#This Row],[Column3]]="","",MATCH(Table10[[#This Row],[Column3]],AD:AD,0))</f>
        <v>#N/A</v>
      </c>
    </row>
    <row r="1808" spans="37:40" ht="13.5" thickBot="1">
      <c r="AK1808" s="64">
        <v>2980</v>
      </c>
      <c r="AL1808" s="8" t="s">
        <v>8476</v>
      </c>
      <c r="AM1808" t="str">
        <f t="shared" si="28"/>
        <v>H2980</v>
      </c>
      <c r="AN1808" t="e">
        <f>IF(Table10[[#This Row],[Column3]]="","",MATCH(Table10[[#This Row],[Column3]],AD:AD,0))</f>
        <v>#N/A</v>
      </c>
    </row>
    <row r="1809" spans="37:40" ht="13.5" thickBot="1">
      <c r="AK1809" s="64">
        <v>2980</v>
      </c>
      <c r="AL1809" s="8" t="s">
        <v>8476</v>
      </c>
      <c r="AM1809" t="str">
        <f t="shared" si="28"/>
        <v>H2980</v>
      </c>
      <c r="AN1809" t="e">
        <f>IF(Table10[[#This Row],[Column3]]="","",MATCH(Table10[[#This Row],[Column3]],AD:AD,0))</f>
        <v>#N/A</v>
      </c>
    </row>
    <row r="1810" spans="37:40" ht="13.5" thickBot="1">
      <c r="AK1810" s="64">
        <v>2980</v>
      </c>
      <c r="AL1810" s="8" t="s">
        <v>8476</v>
      </c>
      <c r="AM1810" t="str">
        <f t="shared" si="28"/>
        <v>H2980</v>
      </c>
      <c r="AN1810" t="e">
        <f>IF(Table10[[#This Row],[Column3]]="","",MATCH(Table10[[#This Row],[Column3]],AD:AD,0))</f>
        <v>#N/A</v>
      </c>
    </row>
    <row r="1811" spans="37:40" ht="13.5" thickBot="1">
      <c r="AK1811" s="64">
        <v>2980</v>
      </c>
      <c r="AL1811" s="8" t="s">
        <v>8476</v>
      </c>
      <c r="AM1811" t="str">
        <f t="shared" si="28"/>
        <v>H2980</v>
      </c>
      <c r="AN1811" t="e">
        <f>IF(Table10[[#This Row],[Column3]]="","",MATCH(Table10[[#This Row],[Column3]],AD:AD,0))</f>
        <v>#N/A</v>
      </c>
    </row>
    <row r="1812" spans="37:40" ht="13.5" thickBot="1">
      <c r="AK1812" s="64">
        <v>2980</v>
      </c>
      <c r="AL1812" s="8" t="s">
        <v>8476</v>
      </c>
      <c r="AM1812" t="str">
        <f t="shared" si="28"/>
        <v>H2980</v>
      </c>
      <c r="AN1812" t="e">
        <f>IF(Table10[[#This Row],[Column3]]="","",MATCH(Table10[[#This Row],[Column3]],AD:AD,0))</f>
        <v>#N/A</v>
      </c>
    </row>
    <row r="1813" spans="37:40" ht="13.5" thickBot="1">
      <c r="AK1813" s="64">
        <v>2980</v>
      </c>
      <c r="AL1813" s="8" t="s">
        <v>8476</v>
      </c>
      <c r="AM1813" t="str">
        <f t="shared" si="28"/>
        <v>H2980</v>
      </c>
      <c r="AN1813" t="e">
        <f>IF(Table10[[#This Row],[Column3]]="","",MATCH(Table10[[#This Row],[Column3]],AD:AD,0))</f>
        <v>#N/A</v>
      </c>
    </row>
    <row r="1814" spans="37:40" ht="13.5" thickBot="1">
      <c r="AK1814" s="64">
        <v>2981</v>
      </c>
      <c r="AL1814" s="8" t="s">
        <v>8476</v>
      </c>
      <c r="AM1814" t="str">
        <f t="shared" si="28"/>
        <v>H2981</v>
      </c>
      <c r="AN1814" t="e">
        <f>IF(Table10[[#This Row],[Column3]]="","",MATCH(Table10[[#This Row],[Column3]],AD:AD,0))</f>
        <v>#N/A</v>
      </c>
    </row>
    <row r="1815" spans="37:40" ht="13.5" thickBot="1">
      <c r="AK1815" s="64">
        <v>2981</v>
      </c>
      <c r="AL1815" s="8" t="s">
        <v>8476</v>
      </c>
      <c r="AM1815" t="str">
        <f t="shared" si="28"/>
        <v>H2981</v>
      </c>
      <c r="AN1815" t="e">
        <f>IF(Table10[[#This Row],[Column3]]="","",MATCH(Table10[[#This Row],[Column3]],AD:AD,0))</f>
        <v>#N/A</v>
      </c>
    </row>
    <row r="1816" spans="37:40" ht="13.5" thickBot="1">
      <c r="AK1816" s="64">
        <v>2981</v>
      </c>
      <c r="AL1816" s="8" t="s">
        <v>8476</v>
      </c>
      <c r="AM1816" t="str">
        <f t="shared" si="28"/>
        <v>H2981</v>
      </c>
      <c r="AN1816" t="e">
        <f>IF(Table10[[#This Row],[Column3]]="","",MATCH(Table10[[#This Row],[Column3]],AD:AD,0))</f>
        <v>#N/A</v>
      </c>
    </row>
    <row r="1817" spans="37:40" ht="13.5" thickBot="1">
      <c r="AK1817" s="64">
        <v>2981</v>
      </c>
      <c r="AL1817" s="8" t="s">
        <v>8476</v>
      </c>
      <c r="AM1817" t="str">
        <f t="shared" si="28"/>
        <v>H2981</v>
      </c>
      <c r="AN1817" t="e">
        <f>IF(Table10[[#This Row],[Column3]]="","",MATCH(Table10[[#This Row],[Column3]],AD:AD,0))</f>
        <v>#N/A</v>
      </c>
    </row>
    <row r="1818" spans="37:40" ht="13.5" thickBot="1">
      <c r="AK1818" s="64">
        <v>2981</v>
      </c>
      <c r="AL1818" s="8" t="s">
        <v>8476</v>
      </c>
      <c r="AM1818" t="str">
        <f t="shared" si="28"/>
        <v>H2981</v>
      </c>
      <c r="AN1818" t="e">
        <f>IF(Table10[[#This Row],[Column3]]="","",MATCH(Table10[[#This Row],[Column3]],AD:AD,0))</f>
        <v>#N/A</v>
      </c>
    </row>
    <row r="1819" spans="37:40" ht="13.5" thickBot="1">
      <c r="AK1819" s="64">
        <v>2981</v>
      </c>
      <c r="AL1819" s="8" t="s">
        <v>8476</v>
      </c>
      <c r="AM1819" t="str">
        <f t="shared" si="28"/>
        <v>H2981</v>
      </c>
      <c r="AN1819" t="e">
        <f>IF(Table10[[#This Row],[Column3]]="","",MATCH(Table10[[#This Row],[Column3]],AD:AD,0))</f>
        <v>#N/A</v>
      </c>
    </row>
    <row r="1820" spans="37:40" ht="13.5" thickBot="1">
      <c r="AK1820" s="64">
        <v>2981</v>
      </c>
      <c r="AL1820" s="8" t="s">
        <v>8476</v>
      </c>
      <c r="AM1820" t="str">
        <f t="shared" si="28"/>
        <v>H2981</v>
      </c>
      <c r="AN1820" t="e">
        <f>IF(Table10[[#This Row],[Column3]]="","",MATCH(Table10[[#This Row],[Column3]],AD:AD,0))</f>
        <v>#N/A</v>
      </c>
    </row>
    <row r="1821" spans="37:40" ht="13.5" thickBot="1">
      <c r="AK1821" s="64">
        <v>2981</v>
      </c>
      <c r="AL1821" s="8" t="s">
        <v>8476</v>
      </c>
      <c r="AM1821" t="str">
        <f t="shared" si="28"/>
        <v>H2981</v>
      </c>
      <c r="AN1821" t="e">
        <f>IF(Table10[[#This Row],[Column3]]="","",MATCH(Table10[[#This Row],[Column3]],AD:AD,0))</f>
        <v>#N/A</v>
      </c>
    </row>
    <row r="1822" spans="37:40" ht="13.5" thickBot="1">
      <c r="AK1822" s="64">
        <v>2981</v>
      </c>
      <c r="AL1822" s="8" t="s">
        <v>8476</v>
      </c>
      <c r="AM1822" t="str">
        <f t="shared" si="28"/>
        <v>H2981</v>
      </c>
      <c r="AN1822" t="e">
        <f>IF(Table10[[#This Row],[Column3]]="","",MATCH(Table10[[#This Row],[Column3]],AD:AD,0))</f>
        <v>#N/A</v>
      </c>
    </row>
    <row r="1823" spans="37:40" ht="13.5" thickBot="1">
      <c r="AK1823" s="64">
        <v>2981</v>
      </c>
      <c r="AL1823" s="8" t="s">
        <v>8476</v>
      </c>
      <c r="AM1823" t="str">
        <f t="shared" si="28"/>
        <v>H2981</v>
      </c>
      <c r="AN1823" t="e">
        <f>IF(Table10[[#This Row],[Column3]]="","",MATCH(Table10[[#This Row],[Column3]],AD:AD,0))</f>
        <v>#N/A</v>
      </c>
    </row>
    <row r="1824" spans="37:40" ht="13.5" thickBot="1">
      <c r="AK1824" s="64">
        <v>2981</v>
      </c>
      <c r="AL1824" s="8" t="s">
        <v>8476</v>
      </c>
      <c r="AM1824" t="str">
        <f t="shared" si="28"/>
        <v>H2981</v>
      </c>
      <c r="AN1824" t="e">
        <f>IF(Table10[[#This Row],[Column3]]="","",MATCH(Table10[[#This Row],[Column3]],AD:AD,0))</f>
        <v>#N/A</v>
      </c>
    </row>
    <row r="1825" spans="37:40" ht="13.5" thickBot="1">
      <c r="AK1825" s="64">
        <v>2981</v>
      </c>
      <c r="AL1825" s="8" t="s">
        <v>8476</v>
      </c>
      <c r="AM1825" t="str">
        <f t="shared" si="28"/>
        <v>H2981</v>
      </c>
      <c r="AN1825" t="e">
        <f>IF(Table10[[#This Row],[Column3]]="","",MATCH(Table10[[#This Row],[Column3]],AD:AD,0))</f>
        <v>#N/A</v>
      </c>
    </row>
    <row r="1826" spans="37:40" ht="13.5" thickBot="1">
      <c r="AK1826" s="64">
        <v>2981</v>
      </c>
      <c r="AL1826" s="8" t="s">
        <v>8476</v>
      </c>
      <c r="AM1826" t="str">
        <f t="shared" si="28"/>
        <v>H2981</v>
      </c>
      <c r="AN1826" t="e">
        <f>IF(Table10[[#This Row],[Column3]]="","",MATCH(Table10[[#This Row],[Column3]],AD:AD,0))</f>
        <v>#N/A</v>
      </c>
    </row>
    <row r="1827" spans="37:40" ht="13.5" thickBot="1">
      <c r="AK1827" s="64">
        <v>2981</v>
      </c>
      <c r="AL1827" s="8" t="s">
        <v>8476</v>
      </c>
      <c r="AM1827" t="str">
        <f t="shared" si="28"/>
        <v>H2981</v>
      </c>
      <c r="AN1827" t="e">
        <f>IF(Table10[[#This Row],[Column3]]="","",MATCH(Table10[[#This Row],[Column3]],AD:AD,0))</f>
        <v>#N/A</v>
      </c>
    </row>
    <row r="1828" spans="37:40" ht="13.5" thickBot="1">
      <c r="AK1828" s="64">
        <v>2982</v>
      </c>
      <c r="AL1828" s="8" t="s">
        <v>8476</v>
      </c>
      <c r="AM1828" t="str">
        <f t="shared" si="28"/>
        <v>H2982</v>
      </c>
      <c r="AN1828" t="e">
        <f>IF(Table10[[#This Row],[Column3]]="","",MATCH(Table10[[#This Row],[Column3]],AD:AD,0))</f>
        <v>#N/A</v>
      </c>
    </row>
    <row r="1829" spans="37:40" ht="13.5" thickBot="1">
      <c r="AK1829" s="64">
        <v>2982</v>
      </c>
      <c r="AL1829" s="8" t="s">
        <v>8476</v>
      </c>
      <c r="AM1829" t="str">
        <f t="shared" si="28"/>
        <v>H2982</v>
      </c>
      <c r="AN1829" t="e">
        <f>IF(Table10[[#This Row],[Column3]]="","",MATCH(Table10[[#This Row],[Column3]],AD:AD,0))</f>
        <v>#N/A</v>
      </c>
    </row>
    <row r="1830" spans="37:40" ht="13.5" thickBot="1">
      <c r="AK1830" s="64">
        <v>2982</v>
      </c>
      <c r="AL1830" s="8" t="s">
        <v>8476</v>
      </c>
      <c r="AM1830" t="str">
        <f t="shared" si="28"/>
        <v>H2982</v>
      </c>
      <c r="AN1830" t="e">
        <f>IF(Table10[[#This Row],[Column3]]="","",MATCH(Table10[[#This Row],[Column3]],AD:AD,0))</f>
        <v>#N/A</v>
      </c>
    </row>
    <row r="1831" spans="37:40" ht="13.5" thickBot="1">
      <c r="AK1831" s="64">
        <v>2982</v>
      </c>
      <c r="AL1831" s="8" t="s">
        <v>8476</v>
      </c>
      <c r="AM1831" t="str">
        <f t="shared" si="28"/>
        <v>H2982</v>
      </c>
      <c r="AN1831" t="e">
        <f>IF(Table10[[#This Row],[Column3]]="","",MATCH(Table10[[#This Row],[Column3]],AD:AD,0))</f>
        <v>#N/A</v>
      </c>
    </row>
    <row r="1832" spans="37:40" ht="13.5" thickBot="1">
      <c r="AK1832" s="64">
        <v>2982</v>
      </c>
      <c r="AL1832" s="8" t="s">
        <v>8476</v>
      </c>
      <c r="AM1832" t="str">
        <f t="shared" si="28"/>
        <v>H2982</v>
      </c>
      <c r="AN1832" t="e">
        <f>IF(Table10[[#This Row],[Column3]]="","",MATCH(Table10[[#This Row],[Column3]],AD:AD,0))</f>
        <v>#N/A</v>
      </c>
    </row>
    <row r="1833" spans="37:40" ht="13.5" thickBot="1">
      <c r="AK1833" s="64">
        <v>2982</v>
      </c>
      <c r="AL1833" s="8" t="s">
        <v>8476</v>
      </c>
      <c r="AM1833" t="str">
        <f t="shared" si="28"/>
        <v>H2982</v>
      </c>
      <c r="AN1833" t="e">
        <f>IF(Table10[[#This Row],[Column3]]="","",MATCH(Table10[[#This Row],[Column3]],AD:AD,0))</f>
        <v>#N/A</v>
      </c>
    </row>
    <row r="1834" spans="37:40" ht="13.5" thickBot="1">
      <c r="AK1834" s="64">
        <v>2982</v>
      </c>
      <c r="AL1834" s="8" t="s">
        <v>8476</v>
      </c>
      <c r="AM1834" t="str">
        <f t="shared" si="28"/>
        <v>H2982</v>
      </c>
      <c r="AN1834" t="e">
        <f>IF(Table10[[#This Row],[Column3]]="","",MATCH(Table10[[#This Row],[Column3]],AD:AD,0))</f>
        <v>#N/A</v>
      </c>
    </row>
    <row r="1835" spans="37:40" ht="13.5" thickBot="1">
      <c r="AK1835" s="64">
        <v>2982</v>
      </c>
      <c r="AL1835" s="8" t="s">
        <v>8476</v>
      </c>
      <c r="AM1835" t="str">
        <f t="shared" si="28"/>
        <v>H2982</v>
      </c>
      <c r="AN1835" t="e">
        <f>IF(Table10[[#This Row],[Column3]]="","",MATCH(Table10[[#This Row],[Column3]],AD:AD,0))</f>
        <v>#N/A</v>
      </c>
    </row>
    <row r="1836" spans="37:40" ht="13.5" thickBot="1">
      <c r="AK1836" s="64">
        <v>2982</v>
      </c>
      <c r="AL1836" s="8" t="s">
        <v>8476</v>
      </c>
      <c r="AM1836" t="str">
        <f t="shared" si="28"/>
        <v>H2982</v>
      </c>
      <c r="AN1836" t="e">
        <f>IF(Table10[[#This Row],[Column3]]="","",MATCH(Table10[[#This Row],[Column3]],AD:AD,0))</f>
        <v>#N/A</v>
      </c>
    </row>
    <row r="1837" spans="37:40" ht="13.5" thickBot="1">
      <c r="AK1837" s="64">
        <v>2982</v>
      </c>
      <c r="AL1837" s="8" t="s">
        <v>8476</v>
      </c>
      <c r="AM1837" t="str">
        <f t="shared" si="28"/>
        <v>H2982</v>
      </c>
      <c r="AN1837" t="e">
        <f>IF(Table10[[#This Row],[Column3]]="","",MATCH(Table10[[#This Row],[Column3]],AD:AD,0))</f>
        <v>#N/A</v>
      </c>
    </row>
    <row r="1838" spans="37:40" ht="13.5" thickBot="1">
      <c r="AK1838" s="64">
        <v>2982</v>
      </c>
      <c r="AL1838" s="8" t="s">
        <v>8476</v>
      </c>
      <c r="AM1838" t="str">
        <f t="shared" si="28"/>
        <v>H2982</v>
      </c>
      <c r="AN1838" t="e">
        <f>IF(Table10[[#This Row],[Column3]]="","",MATCH(Table10[[#This Row],[Column3]],AD:AD,0))</f>
        <v>#N/A</v>
      </c>
    </row>
    <row r="1839" spans="37:40" ht="13.5" thickBot="1">
      <c r="AK1839" s="64">
        <v>2982</v>
      </c>
      <c r="AL1839" s="8" t="s">
        <v>8476</v>
      </c>
      <c r="AM1839" t="str">
        <f t="shared" si="28"/>
        <v>H2982</v>
      </c>
      <c r="AN1839" t="e">
        <f>IF(Table10[[#This Row],[Column3]]="","",MATCH(Table10[[#This Row],[Column3]],AD:AD,0))</f>
        <v>#N/A</v>
      </c>
    </row>
    <row r="1840" spans="37:40" ht="13.5" thickBot="1">
      <c r="AK1840" s="64">
        <v>2982</v>
      </c>
      <c r="AL1840" s="8" t="s">
        <v>8476</v>
      </c>
      <c r="AM1840" t="str">
        <f t="shared" si="28"/>
        <v>H2982</v>
      </c>
      <c r="AN1840" t="e">
        <f>IF(Table10[[#This Row],[Column3]]="","",MATCH(Table10[[#This Row],[Column3]],AD:AD,0))</f>
        <v>#N/A</v>
      </c>
    </row>
    <row r="1841" spans="37:40" ht="13.5" thickBot="1">
      <c r="AK1841" s="64">
        <v>2982</v>
      </c>
      <c r="AL1841" s="8" t="s">
        <v>8476</v>
      </c>
      <c r="AM1841" t="str">
        <f t="shared" si="28"/>
        <v>H2982</v>
      </c>
      <c r="AN1841" t="e">
        <f>IF(Table10[[#This Row],[Column3]]="","",MATCH(Table10[[#This Row],[Column3]],AD:AD,0))</f>
        <v>#N/A</v>
      </c>
    </row>
    <row r="1842" spans="37:40" ht="13.5" thickBot="1">
      <c r="AK1842" s="64">
        <v>3983</v>
      </c>
      <c r="AL1842" s="8" t="s">
        <v>8476</v>
      </c>
      <c r="AM1842" t="str">
        <f t="shared" si="28"/>
        <v>H3983</v>
      </c>
      <c r="AN1842" t="e">
        <f>IF(Table10[[#This Row],[Column3]]="","",MATCH(Table10[[#This Row],[Column3]],AD:AD,0))</f>
        <v>#N/A</v>
      </c>
    </row>
    <row r="1843" spans="37:40" ht="13.5" thickBot="1">
      <c r="AK1843" s="64">
        <v>3983</v>
      </c>
      <c r="AL1843" s="8" t="s">
        <v>8476</v>
      </c>
      <c r="AM1843" t="str">
        <f t="shared" si="28"/>
        <v>H3983</v>
      </c>
      <c r="AN1843" t="e">
        <f>IF(Table10[[#This Row],[Column3]]="","",MATCH(Table10[[#This Row],[Column3]],AD:AD,0))</f>
        <v>#N/A</v>
      </c>
    </row>
    <row r="1844" spans="37:40" ht="13.5" thickBot="1">
      <c r="AK1844" s="64">
        <v>3983</v>
      </c>
      <c r="AL1844" s="8" t="s">
        <v>8476</v>
      </c>
      <c r="AM1844" t="str">
        <f t="shared" si="28"/>
        <v>H3983</v>
      </c>
      <c r="AN1844" t="e">
        <f>IF(Table10[[#This Row],[Column3]]="","",MATCH(Table10[[#This Row],[Column3]],AD:AD,0))</f>
        <v>#N/A</v>
      </c>
    </row>
    <row r="1845" spans="37:40" ht="13.5" thickBot="1">
      <c r="AK1845" s="64">
        <v>3983</v>
      </c>
      <c r="AL1845" s="8" t="s">
        <v>8476</v>
      </c>
      <c r="AM1845" t="str">
        <f t="shared" si="28"/>
        <v>H3983</v>
      </c>
      <c r="AN1845" t="e">
        <f>IF(Table10[[#This Row],[Column3]]="","",MATCH(Table10[[#This Row],[Column3]],AD:AD,0))</f>
        <v>#N/A</v>
      </c>
    </row>
    <row r="1846" spans="37:40" ht="13.5" thickBot="1">
      <c r="AK1846" s="64">
        <v>3983</v>
      </c>
      <c r="AL1846" s="8" t="s">
        <v>8476</v>
      </c>
      <c r="AM1846" t="str">
        <f t="shared" si="28"/>
        <v>H3983</v>
      </c>
      <c r="AN1846" t="e">
        <f>IF(Table10[[#This Row],[Column3]]="","",MATCH(Table10[[#This Row],[Column3]],AD:AD,0))</f>
        <v>#N/A</v>
      </c>
    </row>
    <row r="1847" spans="37:40" ht="13.5" thickBot="1">
      <c r="AK1847" s="64">
        <v>3983</v>
      </c>
      <c r="AL1847" s="8" t="s">
        <v>8476</v>
      </c>
      <c r="AM1847" t="str">
        <f t="shared" si="28"/>
        <v>H3983</v>
      </c>
      <c r="AN1847" t="e">
        <f>IF(Table10[[#This Row],[Column3]]="","",MATCH(Table10[[#This Row],[Column3]],AD:AD,0))</f>
        <v>#N/A</v>
      </c>
    </row>
    <row r="1848" spans="37:40" ht="13.5" thickBot="1">
      <c r="AK1848" s="64">
        <v>3983</v>
      </c>
      <c r="AL1848" s="8" t="s">
        <v>8476</v>
      </c>
      <c r="AM1848" t="str">
        <f t="shared" si="28"/>
        <v>H3983</v>
      </c>
      <c r="AN1848" t="e">
        <f>IF(Table10[[#This Row],[Column3]]="","",MATCH(Table10[[#This Row],[Column3]],AD:AD,0))</f>
        <v>#N/A</v>
      </c>
    </row>
    <row r="1849" spans="37:40" ht="13.5" thickBot="1">
      <c r="AK1849" s="64">
        <v>3983</v>
      </c>
      <c r="AL1849" s="8" t="s">
        <v>8476</v>
      </c>
      <c r="AM1849" t="str">
        <f t="shared" si="28"/>
        <v>H3983</v>
      </c>
      <c r="AN1849" t="e">
        <f>IF(Table10[[#This Row],[Column3]]="","",MATCH(Table10[[#This Row],[Column3]],AD:AD,0))</f>
        <v>#N/A</v>
      </c>
    </row>
    <row r="1850" spans="37:40" ht="13.5" thickBot="1">
      <c r="AK1850" s="64">
        <v>3983</v>
      </c>
      <c r="AL1850" s="8" t="s">
        <v>8476</v>
      </c>
      <c r="AM1850" t="str">
        <f t="shared" si="28"/>
        <v>H3983</v>
      </c>
      <c r="AN1850" t="e">
        <f>IF(Table10[[#This Row],[Column3]]="","",MATCH(Table10[[#This Row],[Column3]],AD:AD,0))</f>
        <v>#N/A</v>
      </c>
    </row>
    <row r="1851" spans="37:40" ht="13.5" thickBot="1">
      <c r="AK1851" s="64">
        <v>3983</v>
      </c>
      <c r="AL1851" s="8" t="s">
        <v>8476</v>
      </c>
      <c r="AM1851" t="str">
        <f t="shared" si="28"/>
        <v>H3983</v>
      </c>
      <c r="AN1851" t="e">
        <f>IF(Table10[[#This Row],[Column3]]="","",MATCH(Table10[[#This Row],[Column3]],AD:AD,0))</f>
        <v>#N/A</v>
      </c>
    </row>
    <row r="1852" spans="37:40" ht="13.5" thickBot="1">
      <c r="AK1852" s="64">
        <v>3983</v>
      </c>
      <c r="AL1852" s="8" t="s">
        <v>8476</v>
      </c>
      <c r="AM1852" t="str">
        <f t="shared" si="28"/>
        <v>H3983</v>
      </c>
      <c r="AN1852" t="e">
        <f>IF(Table10[[#This Row],[Column3]]="","",MATCH(Table10[[#This Row],[Column3]],AD:AD,0))</f>
        <v>#N/A</v>
      </c>
    </row>
    <row r="1853" spans="37:40" ht="13.5" thickBot="1">
      <c r="AK1853" s="64">
        <v>3983</v>
      </c>
      <c r="AL1853" s="8" t="s">
        <v>8476</v>
      </c>
      <c r="AM1853" t="str">
        <f t="shared" si="28"/>
        <v>H3983</v>
      </c>
      <c r="AN1853" t="e">
        <f>IF(Table10[[#This Row],[Column3]]="","",MATCH(Table10[[#This Row],[Column3]],AD:AD,0))</f>
        <v>#N/A</v>
      </c>
    </row>
    <row r="1854" spans="37:40" ht="13.5" thickBot="1">
      <c r="AK1854" s="64">
        <v>2984</v>
      </c>
      <c r="AL1854" s="8" t="s">
        <v>8476</v>
      </c>
      <c r="AM1854" t="str">
        <f t="shared" si="28"/>
        <v>H2984</v>
      </c>
      <c r="AN1854" t="e">
        <f>IF(Table10[[#This Row],[Column3]]="","",MATCH(Table10[[#This Row],[Column3]],AD:AD,0))</f>
        <v>#N/A</v>
      </c>
    </row>
    <row r="1855" spans="37:40" ht="13.5" thickBot="1">
      <c r="AK1855" s="64">
        <v>2984</v>
      </c>
      <c r="AL1855" s="8" t="s">
        <v>8476</v>
      </c>
      <c r="AM1855" t="str">
        <f t="shared" si="28"/>
        <v>H2984</v>
      </c>
      <c r="AN1855" t="e">
        <f>IF(Table10[[#This Row],[Column3]]="","",MATCH(Table10[[#This Row],[Column3]],AD:AD,0))</f>
        <v>#N/A</v>
      </c>
    </row>
    <row r="1856" spans="37:40" ht="13.5" thickBot="1">
      <c r="AK1856" s="64">
        <v>2984</v>
      </c>
      <c r="AL1856" s="8" t="s">
        <v>8476</v>
      </c>
      <c r="AM1856" t="str">
        <f t="shared" si="28"/>
        <v>H2984</v>
      </c>
      <c r="AN1856" t="e">
        <f>IF(Table10[[#This Row],[Column3]]="","",MATCH(Table10[[#This Row],[Column3]],AD:AD,0))</f>
        <v>#N/A</v>
      </c>
    </row>
    <row r="1857" spans="37:40" ht="13.5" thickBot="1">
      <c r="AK1857" s="64">
        <v>2984</v>
      </c>
      <c r="AL1857" s="8" t="s">
        <v>8476</v>
      </c>
      <c r="AM1857" t="str">
        <f t="shared" si="28"/>
        <v>H2984</v>
      </c>
      <c r="AN1857" t="e">
        <f>IF(Table10[[#This Row],[Column3]]="","",MATCH(Table10[[#This Row],[Column3]],AD:AD,0))</f>
        <v>#N/A</v>
      </c>
    </row>
    <row r="1858" spans="37:40" ht="13.5" thickBot="1">
      <c r="AK1858" s="64">
        <v>2984</v>
      </c>
      <c r="AL1858" s="8" t="s">
        <v>8476</v>
      </c>
      <c r="AM1858" t="str">
        <f t="shared" ref="AM1858:AM1921" si="29">CONCATENATE(AL1858,AK1858)</f>
        <v>H2984</v>
      </c>
      <c r="AN1858" t="e">
        <f>IF(Table10[[#This Row],[Column3]]="","",MATCH(Table10[[#This Row],[Column3]],AD:AD,0))</f>
        <v>#N/A</v>
      </c>
    </row>
    <row r="1859" spans="37:40" ht="13.5" thickBot="1">
      <c r="AK1859" s="64">
        <v>2984</v>
      </c>
      <c r="AL1859" s="8" t="s">
        <v>8476</v>
      </c>
      <c r="AM1859" t="str">
        <f t="shared" si="29"/>
        <v>H2984</v>
      </c>
      <c r="AN1859" t="e">
        <f>IF(Table10[[#This Row],[Column3]]="","",MATCH(Table10[[#This Row],[Column3]],AD:AD,0))</f>
        <v>#N/A</v>
      </c>
    </row>
    <row r="1860" spans="37:40" ht="13.5" thickBot="1">
      <c r="AK1860" s="64">
        <v>2984</v>
      </c>
      <c r="AL1860" s="8" t="s">
        <v>8476</v>
      </c>
      <c r="AM1860" t="str">
        <f t="shared" si="29"/>
        <v>H2984</v>
      </c>
      <c r="AN1860" t="e">
        <f>IF(Table10[[#This Row],[Column3]]="","",MATCH(Table10[[#This Row],[Column3]],AD:AD,0))</f>
        <v>#N/A</v>
      </c>
    </row>
    <row r="1861" spans="37:40" ht="13.5" thickBot="1">
      <c r="AK1861" s="64">
        <v>2984</v>
      </c>
      <c r="AL1861" s="8" t="s">
        <v>8476</v>
      </c>
      <c r="AM1861" t="str">
        <f t="shared" si="29"/>
        <v>H2984</v>
      </c>
      <c r="AN1861" t="e">
        <f>IF(Table10[[#This Row],[Column3]]="","",MATCH(Table10[[#This Row],[Column3]],AD:AD,0))</f>
        <v>#N/A</v>
      </c>
    </row>
    <row r="1862" spans="37:40" ht="13.5" thickBot="1">
      <c r="AK1862" s="64">
        <v>2984</v>
      </c>
      <c r="AL1862" s="8" t="s">
        <v>8476</v>
      </c>
      <c r="AM1862" t="str">
        <f t="shared" si="29"/>
        <v>H2984</v>
      </c>
      <c r="AN1862" t="e">
        <f>IF(Table10[[#This Row],[Column3]]="","",MATCH(Table10[[#This Row],[Column3]],AD:AD,0))</f>
        <v>#N/A</v>
      </c>
    </row>
    <row r="1863" spans="37:40" ht="13.5" thickBot="1">
      <c r="AK1863" s="64">
        <v>2984</v>
      </c>
      <c r="AL1863" s="8" t="s">
        <v>8476</v>
      </c>
      <c r="AM1863" t="str">
        <f t="shared" si="29"/>
        <v>H2984</v>
      </c>
      <c r="AN1863" t="e">
        <f>IF(Table10[[#This Row],[Column3]]="","",MATCH(Table10[[#This Row],[Column3]],AD:AD,0))</f>
        <v>#N/A</v>
      </c>
    </row>
    <row r="1864" spans="37:40" ht="13.5" thickBot="1">
      <c r="AK1864" s="64">
        <v>2984</v>
      </c>
      <c r="AL1864" s="8" t="s">
        <v>8476</v>
      </c>
      <c r="AM1864" t="str">
        <f t="shared" si="29"/>
        <v>H2984</v>
      </c>
      <c r="AN1864" t="e">
        <f>IF(Table10[[#This Row],[Column3]]="","",MATCH(Table10[[#This Row],[Column3]],AD:AD,0))</f>
        <v>#N/A</v>
      </c>
    </row>
    <row r="1865" spans="37:40" ht="13.5" thickBot="1">
      <c r="AK1865" s="64">
        <v>2984</v>
      </c>
      <c r="AL1865" s="8" t="s">
        <v>8476</v>
      </c>
      <c r="AM1865" t="str">
        <f t="shared" si="29"/>
        <v>H2984</v>
      </c>
      <c r="AN1865" t="e">
        <f>IF(Table10[[#This Row],[Column3]]="","",MATCH(Table10[[#This Row],[Column3]],AD:AD,0))</f>
        <v>#N/A</v>
      </c>
    </row>
    <row r="1866" spans="37:40" ht="13.5" thickBot="1">
      <c r="AK1866" s="64">
        <v>2984</v>
      </c>
      <c r="AL1866" s="8" t="s">
        <v>8476</v>
      </c>
      <c r="AM1866" t="str">
        <f t="shared" si="29"/>
        <v>H2984</v>
      </c>
      <c r="AN1866" t="e">
        <f>IF(Table10[[#This Row],[Column3]]="","",MATCH(Table10[[#This Row],[Column3]],AD:AD,0))</f>
        <v>#N/A</v>
      </c>
    </row>
    <row r="1867" spans="37:40" ht="13.5" thickBot="1">
      <c r="AK1867" s="64">
        <v>2984</v>
      </c>
      <c r="AL1867" s="8" t="s">
        <v>8476</v>
      </c>
      <c r="AM1867" t="str">
        <f t="shared" si="29"/>
        <v>H2984</v>
      </c>
      <c r="AN1867" t="e">
        <f>IF(Table10[[#This Row],[Column3]]="","",MATCH(Table10[[#This Row],[Column3]],AD:AD,0))</f>
        <v>#N/A</v>
      </c>
    </row>
    <row r="1868" spans="37:40" ht="13.5" thickBot="1">
      <c r="AK1868" s="64">
        <v>2984</v>
      </c>
      <c r="AL1868" s="8" t="s">
        <v>8476</v>
      </c>
      <c r="AM1868" t="str">
        <f t="shared" si="29"/>
        <v>H2984</v>
      </c>
      <c r="AN1868" t="e">
        <f>IF(Table10[[#This Row],[Column3]]="","",MATCH(Table10[[#This Row],[Column3]],AD:AD,0))</f>
        <v>#N/A</v>
      </c>
    </row>
    <row r="1869" spans="37:40" ht="13.5" thickBot="1">
      <c r="AK1869" s="64">
        <v>2984</v>
      </c>
      <c r="AL1869" s="8" t="s">
        <v>8476</v>
      </c>
      <c r="AM1869" t="str">
        <f t="shared" si="29"/>
        <v>H2984</v>
      </c>
      <c r="AN1869" t="e">
        <f>IF(Table10[[#This Row],[Column3]]="","",MATCH(Table10[[#This Row],[Column3]],AD:AD,0))</f>
        <v>#N/A</v>
      </c>
    </row>
    <row r="1870" spans="37:40" ht="13.5" thickBot="1">
      <c r="AK1870" s="64">
        <v>2985</v>
      </c>
      <c r="AL1870" s="8" t="s">
        <v>8476</v>
      </c>
      <c r="AM1870" t="str">
        <f t="shared" si="29"/>
        <v>H2985</v>
      </c>
      <c r="AN1870" t="e">
        <f>IF(Table10[[#This Row],[Column3]]="","",MATCH(Table10[[#This Row],[Column3]],AD:AD,0))</f>
        <v>#N/A</v>
      </c>
    </row>
    <row r="1871" spans="37:40" ht="13.5" thickBot="1">
      <c r="AK1871" s="64">
        <v>2985</v>
      </c>
      <c r="AL1871" s="8" t="s">
        <v>8476</v>
      </c>
      <c r="AM1871" t="str">
        <f t="shared" si="29"/>
        <v>H2985</v>
      </c>
      <c r="AN1871" t="e">
        <f>IF(Table10[[#This Row],[Column3]]="","",MATCH(Table10[[#This Row],[Column3]],AD:AD,0))</f>
        <v>#N/A</v>
      </c>
    </row>
    <row r="1872" spans="37:40" ht="13.5" thickBot="1">
      <c r="AK1872" s="64">
        <v>2985</v>
      </c>
      <c r="AL1872" s="8" t="s">
        <v>8476</v>
      </c>
      <c r="AM1872" t="str">
        <f t="shared" si="29"/>
        <v>H2985</v>
      </c>
      <c r="AN1872" t="e">
        <f>IF(Table10[[#This Row],[Column3]]="","",MATCH(Table10[[#This Row],[Column3]],AD:AD,0))</f>
        <v>#N/A</v>
      </c>
    </row>
    <row r="1873" spans="37:40" ht="13.5" thickBot="1">
      <c r="AK1873" s="64">
        <v>2985</v>
      </c>
      <c r="AL1873" s="8" t="s">
        <v>8476</v>
      </c>
      <c r="AM1873" t="str">
        <f t="shared" si="29"/>
        <v>H2985</v>
      </c>
      <c r="AN1873" t="e">
        <f>IF(Table10[[#This Row],[Column3]]="","",MATCH(Table10[[#This Row],[Column3]],AD:AD,0))</f>
        <v>#N/A</v>
      </c>
    </row>
    <row r="1874" spans="37:40" ht="13.5" thickBot="1">
      <c r="AK1874" s="64">
        <v>2985</v>
      </c>
      <c r="AL1874" s="8" t="s">
        <v>8476</v>
      </c>
      <c r="AM1874" t="str">
        <f t="shared" si="29"/>
        <v>H2985</v>
      </c>
      <c r="AN1874" t="e">
        <f>IF(Table10[[#This Row],[Column3]]="","",MATCH(Table10[[#This Row],[Column3]],AD:AD,0))</f>
        <v>#N/A</v>
      </c>
    </row>
    <row r="1875" spans="37:40" ht="13.5" thickBot="1">
      <c r="AK1875" s="64">
        <v>2985</v>
      </c>
      <c r="AL1875" s="8" t="s">
        <v>8476</v>
      </c>
      <c r="AM1875" t="str">
        <f t="shared" si="29"/>
        <v>H2985</v>
      </c>
      <c r="AN1875" t="e">
        <f>IF(Table10[[#This Row],[Column3]]="","",MATCH(Table10[[#This Row],[Column3]],AD:AD,0))</f>
        <v>#N/A</v>
      </c>
    </row>
    <row r="1876" spans="37:40" ht="13.5" thickBot="1">
      <c r="AK1876" s="64">
        <v>2985</v>
      </c>
      <c r="AL1876" s="8" t="s">
        <v>8476</v>
      </c>
      <c r="AM1876" t="str">
        <f t="shared" si="29"/>
        <v>H2985</v>
      </c>
      <c r="AN1876" t="e">
        <f>IF(Table10[[#This Row],[Column3]]="","",MATCH(Table10[[#This Row],[Column3]],AD:AD,0))</f>
        <v>#N/A</v>
      </c>
    </row>
    <row r="1877" spans="37:40" ht="13.5" thickBot="1">
      <c r="AK1877" s="64">
        <v>2985</v>
      </c>
      <c r="AL1877" s="8" t="s">
        <v>8476</v>
      </c>
      <c r="AM1877" t="str">
        <f t="shared" si="29"/>
        <v>H2985</v>
      </c>
      <c r="AN1877" t="e">
        <f>IF(Table10[[#This Row],[Column3]]="","",MATCH(Table10[[#This Row],[Column3]],AD:AD,0))</f>
        <v>#N/A</v>
      </c>
    </row>
    <row r="1878" spans="37:40" ht="13.5" thickBot="1">
      <c r="AK1878" s="64">
        <v>2985</v>
      </c>
      <c r="AL1878" s="8" t="s">
        <v>8476</v>
      </c>
      <c r="AM1878" t="str">
        <f t="shared" si="29"/>
        <v>H2985</v>
      </c>
      <c r="AN1878" t="e">
        <f>IF(Table10[[#This Row],[Column3]]="","",MATCH(Table10[[#This Row],[Column3]],AD:AD,0))</f>
        <v>#N/A</v>
      </c>
    </row>
    <row r="1879" spans="37:40" ht="13.5" thickBot="1">
      <c r="AK1879" s="64">
        <v>2985</v>
      </c>
      <c r="AL1879" s="8" t="s">
        <v>8476</v>
      </c>
      <c r="AM1879" t="str">
        <f t="shared" si="29"/>
        <v>H2985</v>
      </c>
      <c r="AN1879" t="e">
        <f>IF(Table10[[#This Row],[Column3]]="","",MATCH(Table10[[#This Row],[Column3]],AD:AD,0))</f>
        <v>#N/A</v>
      </c>
    </row>
    <row r="1880" spans="37:40" ht="13.5" thickBot="1">
      <c r="AK1880" s="64">
        <v>2985</v>
      </c>
      <c r="AL1880" s="8" t="s">
        <v>8476</v>
      </c>
      <c r="AM1880" t="str">
        <f t="shared" si="29"/>
        <v>H2985</v>
      </c>
      <c r="AN1880" t="e">
        <f>IF(Table10[[#This Row],[Column3]]="","",MATCH(Table10[[#This Row],[Column3]],AD:AD,0))</f>
        <v>#N/A</v>
      </c>
    </row>
    <row r="1881" spans="37:40" ht="13.5" thickBot="1">
      <c r="AK1881" s="64">
        <v>2985</v>
      </c>
      <c r="AL1881" s="8" t="s">
        <v>8476</v>
      </c>
      <c r="AM1881" t="str">
        <f t="shared" si="29"/>
        <v>H2985</v>
      </c>
      <c r="AN1881" t="e">
        <f>IF(Table10[[#This Row],[Column3]]="","",MATCH(Table10[[#This Row],[Column3]],AD:AD,0))</f>
        <v>#N/A</v>
      </c>
    </row>
    <row r="1882" spans="37:40" ht="13.5" thickBot="1">
      <c r="AK1882" s="64">
        <v>2985</v>
      </c>
      <c r="AL1882" s="8" t="s">
        <v>8476</v>
      </c>
      <c r="AM1882" t="str">
        <f t="shared" si="29"/>
        <v>H2985</v>
      </c>
      <c r="AN1882" t="e">
        <f>IF(Table10[[#This Row],[Column3]]="","",MATCH(Table10[[#This Row],[Column3]],AD:AD,0))</f>
        <v>#N/A</v>
      </c>
    </row>
    <row r="1883" spans="37:40" ht="13.5" thickBot="1">
      <c r="AK1883" s="64">
        <v>2985</v>
      </c>
      <c r="AL1883" s="8" t="s">
        <v>8476</v>
      </c>
      <c r="AM1883" t="str">
        <f t="shared" si="29"/>
        <v>H2985</v>
      </c>
      <c r="AN1883" t="e">
        <f>IF(Table10[[#This Row],[Column3]]="","",MATCH(Table10[[#This Row],[Column3]],AD:AD,0))</f>
        <v>#N/A</v>
      </c>
    </row>
    <row r="1884" spans="37:40" ht="13.5" thickBot="1">
      <c r="AK1884" s="64">
        <v>2985</v>
      </c>
      <c r="AL1884" s="8" t="s">
        <v>8476</v>
      </c>
      <c r="AM1884" t="str">
        <f t="shared" si="29"/>
        <v>H2985</v>
      </c>
      <c r="AN1884" t="e">
        <f>IF(Table10[[#This Row],[Column3]]="","",MATCH(Table10[[#This Row],[Column3]],AD:AD,0))</f>
        <v>#N/A</v>
      </c>
    </row>
    <row r="1885" spans="37:40" ht="13.5" thickBot="1">
      <c r="AK1885" s="64">
        <v>2985</v>
      </c>
      <c r="AL1885" s="8" t="s">
        <v>8476</v>
      </c>
      <c r="AM1885" t="str">
        <f t="shared" si="29"/>
        <v>H2985</v>
      </c>
      <c r="AN1885" t="e">
        <f>IF(Table10[[#This Row],[Column3]]="","",MATCH(Table10[[#This Row],[Column3]],AD:AD,0))</f>
        <v>#N/A</v>
      </c>
    </row>
    <row r="1886" spans="37:40" ht="13.5" thickBot="1">
      <c r="AK1886" s="64">
        <v>2985</v>
      </c>
      <c r="AL1886" s="8" t="s">
        <v>8476</v>
      </c>
      <c r="AM1886" t="str">
        <f t="shared" si="29"/>
        <v>H2985</v>
      </c>
      <c r="AN1886" t="e">
        <f>IF(Table10[[#This Row],[Column3]]="","",MATCH(Table10[[#This Row],[Column3]],AD:AD,0))</f>
        <v>#N/A</v>
      </c>
    </row>
    <row r="1887" spans="37:40" ht="13.5" thickBot="1">
      <c r="AK1887" s="64">
        <v>2985</v>
      </c>
      <c r="AL1887" s="8" t="s">
        <v>8476</v>
      </c>
      <c r="AM1887" t="str">
        <f t="shared" si="29"/>
        <v>H2985</v>
      </c>
      <c r="AN1887" t="e">
        <f>IF(Table10[[#This Row],[Column3]]="","",MATCH(Table10[[#This Row],[Column3]],AD:AD,0))</f>
        <v>#N/A</v>
      </c>
    </row>
    <row r="1888" spans="37:40" ht="13.5" thickBot="1">
      <c r="AK1888" s="64">
        <v>2985</v>
      </c>
      <c r="AL1888" s="8" t="s">
        <v>8476</v>
      </c>
      <c r="AM1888" t="str">
        <f t="shared" si="29"/>
        <v>H2985</v>
      </c>
      <c r="AN1888" t="e">
        <f>IF(Table10[[#This Row],[Column3]]="","",MATCH(Table10[[#This Row],[Column3]],AD:AD,0))</f>
        <v>#N/A</v>
      </c>
    </row>
    <row r="1889" spans="37:40" ht="13.5" thickBot="1">
      <c r="AK1889" s="64">
        <v>2986</v>
      </c>
      <c r="AL1889" s="8" t="s">
        <v>8476</v>
      </c>
      <c r="AM1889" t="str">
        <f t="shared" si="29"/>
        <v>H2986</v>
      </c>
      <c r="AN1889" t="e">
        <f>IF(Table10[[#This Row],[Column3]]="","",MATCH(Table10[[#This Row],[Column3]],AD:AD,0))</f>
        <v>#N/A</v>
      </c>
    </row>
    <row r="1890" spans="37:40" ht="13.5" thickBot="1">
      <c r="AK1890" s="64">
        <v>2986</v>
      </c>
      <c r="AL1890" s="8" t="s">
        <v>8476</v>
      </c>
      <c r="AM1890" t="str">
        <f t="shared" si="29"/>
        <v>H2986</v>
      </c>
      <c r="AN1890" t="e">
        <f>IF(Table10[[#This Row],[Column3]]="","",MATCH(Table10[[#This Row],[Column3]],AD:AD,0))</f>
        <v>#N/A</v>
      </c>
    </row>
    <row r="1891" spans="37:40" ht="13.5" thickBot="1">
      <c r="AK1891" s="64">
        <v>2986</v>
      </c>
      <c r="AL1891" s="8" t="s">
        <v>8476</v>
      </c>
      <c r="AM1891" t="str">
        <f t="shared" si="29"/>
        <v>H2986</v>
      </c>
      <c r="AN1891" t="e">
        <f>IF(Table10[[#This Row],[Column3]]="","",MATCH(Table10[[#This Row],[Column3]],AD:AD,0))</f>
        <v>#N/A</v>
      </c>
    </row>
    <row r="1892" spans="37:40" ht="13.5" thickBot="1">
      <c r="AK1892" s="64">
        <v>2986</v>
      </c>
      <c r="AL1892" s="8" t="s">
        <v>8476</v>
      </c>
      <c r="AM1892" t="str">
        <f t="shared" si="29"/>
        <v>H2986</v>
      </c>
      <c r="AN1892" t="e">
        <f>IF(Table10[[#This Row],[Column3]]="","",MATCH(Table10[[#This Row],[Column3]],AD:AD,0))</f>
        <v>#N/A</v>
      </c>
    </row>
    <row r="1893" spans="37:40" ht="13.5" thickBot="1">
      <c r="AK1893" s="64">
        <v>2986</v>
      </c>
      <c r="AL1893" s="8" t="s">
        <v>8476</v>
      </c>
      <c r="AM1893" t="str">
        <f t="shared" si="29"/>
        <v>H2986</v>
      </c>
      <c r="AN1893" t="e">
        <f>IF(Table10[[#This Row],[Column3]]="","",MATCH(Table10[[#This Row],[Column3]],AD:AD,0))</f>
        <v>#N/A</v>
      </c>
    </row>
    <row r="1894" spans="37:40" ht="13.5" thickBot="1">
      <c r="AK1894" s="64">
        <v>2986</v>
      </c>
      <c r="AL1894" s="8" t="s">
        <v>8476</v>
      </c>
      <c r="AM1894" t="str">
        <f t="shared" si="29"/>
        <v>H2986</v>
      </c>
      <c r="AN1894" t="e">
        <f>IF(Table10[[#This Row],[Column3]]="","",MATCH(Table10[[#This Row],[Column3]],AD:AD,0))</f>
        <v>#N/A</v>
      </c>
    </row>
    <row r="1895" spans="37:40" ht="13.5" thickBot="1">
      <c r="AK1895" s="64">
        <v>2986</v>
      </c>
      <c r="AL1895" s="8" t="s">
        <v>8476</v>
      </c>
      <c r="AM1895" t="str">
        <f t="shared" si="29"/>
        <v>H2986</v>
      </c>
      <c r="AN1895" t="e">
        <f>IF(Table10[[#This Row],[Column3]]="","",MATCH(Table10[[#This Row],[Column3]],AD:AD,0))</f>
        <v>#N/A</v>
      </c>
    </row>
    <row r="1896" spans="37:40" ht="13.5" thickBot="1">
      <c r="AK1896" s="64">
        <v>2986</v>
      </c>
      <c r="AL1896" s="8" t="s">
        <v>8476</v>
      </c>
      <c r="AM1896" t="str">
        <f t="shared" si="29"/>
        <v>H2986</v>
      </c>
      <c r="AN1896" t="e">
        <f>IF(Table10[[#This Row],[Column3]]="","",MATCH(Table10[[#This Row],[Column3]],AD:AD,0))</f>
        <v>#N/A</v>
      </c>
    </row>
    <row r="1897" spans="37:40" ht="13.5" thickBot="1">
      <c r="AK1897" s="64">
        <v>2986</v>
      </c>
      <c r="AL1897" s="8" t="s">
        <v>8476</v>
      </c>
      <c r="AM1897" t="str">
        <f t="shared" si="29"/>
        <v>H2986</v>
      </c>
      <c r="AN1897" t="e">
        <f>IF(Table10[[#This Row],[Column3]]="","",MATCH(Table10[[#This Row],[Column3]],AD:AD,0))</f>
        <v>#N/A</v>
      </c>
    </row>
    <row r="1898" spans="37:40" ht="13.5" thickBot="1">
      <c r="AK1898" s="64">
        <v>2986</v>
      </c>
      <c r="AL1898" s="8" t="s">
        <v>8476</v>
      </c>
      <c r="AM1898" t="str">
        <f t="shared" si="29"/>
        <v>H2986</v>
      </c>
      <c r="AN1898" t="e">
        <f>IF(Table10[[#This Row],[Column3]]="","",MATCH(Table10[[#This Row],[Column3]],AD:AD,0))</f>
        <v>#N/A</v>
      </c>
    </row>
    <row r="1899" spans="37:40" ht="13.5" thickBot="1">
      <c r="AK1899" s="64">
        <v>2986</v>
      </c>
      <c r="AL1899" s="8" t="s">
        <v>8476</v>
      </c>
      <c r="AM1899" t="str">
        <f t="shared" si="29"/>
        <v>H2986</v>
      </c>
      <c r="AN1899" t="e">
        <f>IF(Table10[[#This Row],[Column3]]="","",MATCH(Table10[[#This Row],[Column3]],AD:AD,0))</f>
        <v>#N/A</v>
      </c>
    </row>
    <row r="1900" spans="37:40" ht="13.5" thickBot="1">
      <c r="AK1900" s="64">
        <v>2986</v>
      </c>
      <c r="AL1900" s="8" t="s">
        <v>8476</v>
      </c>
      <c r="AM1900" t="str">
        <f t="shared" si="29"/>
        <v>H2986</v>
      </c>
      <c r="AN1900" t="e">
        <f>IF(Table10[[#This Row],[Column3]]="","",MATCH(Table10[[#This Row],[Column3]],AD:AD,0))</f>
        <v>#N/A</v>
      </c>
    </row>
    <row r="1901" spans="37:40" ht="13.5" thickBot="1">
      <c r="AK1901" s="64">
        <v>2986</v>
      </c>
      <c r="AL1901" s="8" t="s">
        <v>8476</v>
      </c>
      <c r="AM1901" t="str">
        <f t="shared" si="29"/>
        <v>H2986</v>
      </c>
      <c r="AN1901" t="e">
        <f>IF(Table10[[#This Row],[Column3]]="","",MATCH(Table10[[#This Row],[Column3]],AD:AD,0))</f>
        <v>#N/A</v>
      </c>
    </row>
    <row r="1902" spans="37:40" ht="13.5" thickBot="1">
      <c r="AK1902" s="64">
        <v>2986</v>
      </c>
      <c r="AL1902" s="8" t="s">
        <v>8476</v>
      </c>
      <c r="AM1902" t="str">
        <f t="shared" si="29"/>
        <v>H2986</v>
      </c>
      <c r="AN1902" t="e">
        <f>IF(Table10[[#This Row],[Column3]]="","",MATCH(Table10[[#This Row],[Column3]],AD:AD,0))</f>
        <v>#N/A</v>
      </c>
    </row>
    <row r="1903" spans="37:40" ht="13.5" thickBot="1">
      <c r="AK1903" s="64">
        <v>2986</v>
      </c>
      <c r="AL1903" s="8" t="s">
        <v>8476</v>
      </c>
      <c r="AM1903" t="str">
        <f t="shared" si="29"/>
        <v>H2986</v>
      </c>
      <c r="AN1903" t="e">
        <f>IF(Table10[[#This Row],[Column3]]="","",MATCH(Table10[[#This Row],[Column3]],AD:AD,0))</f>
        <v>#N/A</v>
      </c>
    </row>
    <row r="1904" spans="37:40" ht="13.5" thickBot="1">
      <c r="AK1904" s="64">
        <v>2986</v>
      </c>
      <c r="AL1904" s="8" t="s">
        <v>8476</v>
      </c>
      <c r="AM1904" t="str">
        <f t="shared" si="29"/>
        <v>H2986</v>
      </c>
      <c r="AN1904" t="e">
        <f>IF(Table10[[#This Row],[Column3]]="","",MATCH(Table10[[#This Row],[Column3]],AD:AD,0))</f>
        <v>#N/A</v>
      </c>
    </row>
    <row r="1905" spans="37:40" ht="13.5" thickBot="1">
      <c r="AK1905" s="64">
        <v>2987</v>
      </c>
      <c r="AL1905" s="8" t="s">
        <v>8476</v>
      </c>
      <c r="AM1905" t="str">
        <f t="shared" si="29"/>
        <v>H2987</v>
      </c>
      <c r="AN1905" t="e">
        <f>IF(Table10[[#This Row],[Column3]]="","",MATCH(Table10[[#This Row],[Column3]],AD:AD,0))</f>
        <v>#N/A</v>
      </c>
    </row>
    <row r="1906" spans="37:40" ht="13.5" thickBot="1">
      <c r="AK1906" s="64">
        <v>2987</v>
      </c>
      <c r="AL1906" s="8" t="s">
        <v>8476</v>
      </c>
      <c r="AM1906" t="str">
        <f t="shared" si="29"/>
        <v>H2987</v>
      </c>
      <c r="AN1906" t="e">
        <f>IF(Table10[[#This Row],[Column3]]="","",MATCH(Table10[[#This Row],[Column3]],AD:AD,0))</f>
        <v>#N/A</v>
      </c>
    </row>
    <row r="1907" spans="37:40" ht="13.5" thickBot="1">
      <c r="AK1907" s="64">
        <v>2987</v>
      </c>
      <c r="AL1907" s="8" t="s">
        <v>8476</v>
      </c>
      <c r="AM1907" t="str">
        <f t="shared" si="29"/>
        <v>H2987</v>
      </c>
      <c r="AN1907" t="e">
        <f>IF(Table10[[#This Row],[Column3]]="","",MATCH(Table10[[#This Row],[Column3]],AD:AD,0))</f>
        <v>#N/A</v>
      </c>
    </row>
    <row r="1908" spans="37:40" ht="13.5" thickBot="1">
      <c r="AK1908" s="64">
        <v>2987</v>
      </c>
      <c r="AL1908" s="8" t="s">
        <v>8476</v>
      </c>
      <c r="AM1908" t="str">
        <f t="shared" si="29"/>
        <v>H2987</v>
      </c>
      <c r="AN1908" t="e">
        <f>IF(Table10[[#This Row],[Column3]]="","",MATCH(Table10[[#This Row],[Column3]],AD:AD,0))</f>
        <v>#N/A</v>
      </c>
    </row>
    <row r="1909" spans="37:40" ht="13.5" thickBot="1">
      <c r="AK1909" s="64">
        <v>2987</v>
      </c>
      <c r="AL1909" s="8" t="s">
        <v>8476</v>
      </c>
      <c r="AM1909" t="str">
        <f t="shared" si="29"/>
        <v>H2987</v>
      </c>
      <c r="AN1909" t="e">
        <f>IF(Table10[[#This Row],[Column3]]="","",MATCH(Table10[[#This Row],[Column3]],AD:AD,0))</f>
        <v>#N/A</v>
      </c>
    </row>
    <row r="1910" spans="37:40" ht="13.5" thickBot="1">
      <c r="AK1910" s="64">
        <v>2987</v>
      </c>
      <c r="AL1910" s="8" t="s">
        <v>8476</v>
      </c>
      <c r="AM1910" t="str">
        <f t="shared" si="29"/>
        <v>H2987</v>
      </c>
      <c r="AN1910" t="e">
        <f>IF(Table10[[#This Row],[Column3]]="","",MATCH(Table10[[#This Row],[Column3]],AD:AD,0))</f>
        <v>#N/A</v>
      </c>
    </row>
    <row r="1911" spans="37:40" ht="13.5" thickBot="1">
      <c r="AK1911" s="64">
        <v>2987</v>
      </c>
      <c r="AL1911" s="8" t="s">
        <v>8476</v>
      </c>
      <c r="AM1911" t="str">
        <f t="shared" si="29"/>
        <v>H2987</v>
      </c>
      <c r="AN1911" t="e">
        <f>IF(Table10[[#This Row],[Column3]]="","",MATCH(Table10[[#This Row],[Column3]],AD:AD,0))</f>
        <v>#N/A</v>
      </c>
    </row>
    <row r="1912" spans="37:40" ht="13.5" thickBot="1">
      <c r="AK1912" s="64">
        <v>2987</v>
      </c>
      <c r="AL1912" s="8" t="s">
        <v>8476</v>
      </c>
      <c r="AM1912" t="str">
        <f t="shared" si="29"/>
        <v>H2987</v>
      </c>
      <c r="AN1912" t="e">
        <f>IF(Table10[[#This Row],[Column3]]="","",MATCH(Table10[[#This Row],[Column3]],AD:AD,0))</f>
        <v>#N/A</v>
      </c>
    </row>
    <row r="1913" spans="37:40" ht="13.5" thickBot="1">
      <c r="AK1913" s="64">
        <v>2987</v>
      </c>
      <c r="AL1913" s="8" t="s">
        <v>8476</v>
      </c>
      <c r="AM1913" t="str">
        <f t="shared" si="29"/>
        <v>H2987</v>
      </c>
      <c r="AN1913" t="e">
        <f>IF(Table10[[#This Row],[Column3]]="","",MATCH(Table10[[#This Row],[Column3]],AD:AD,0))</f>
        <v>#N/A</v>
      </c>
    </row>
    <row r="1914" spans="37:40" ht="13.5" thickBot="1">
      <c r="AK1914" s="64">
        <v>2987</v>
      </c>
      <c r="AL1914" s="8" t="s">
        <v>8476</v>
      </c>
      <c r="AM1914" t="str">
        <f t="shared" si="29"/>
        <v>H2987</v>
      </c>
      <c r="AN1914" t="e">
        <f>IF(Table10[[#This Row],[Column3]]="","",MATCH(Table10[[#This Row],[Column3]],AD:AD,0))</f>
        <v>#N/A</v>
      </c>
    </row>
    <row r="1915" spans="37:40" ht="13.5" thickBot="1">
      <c r="AK1915" s="64">
        <v>2987</v>
      </c>
      <c r="AL1915" s="8" t="s">
        <v>8476</v>
      </c>
      <c r="AM1915" t="str">
        <f t="shared" si="29"/>
        <v>H2987</v>
      </c>
      <c r="AN1915" t="e">
        <f>IF(Table10[[#This Row],[Column3]]="","",MATCH(Table10[[#This Row],[Column3]],AD:AD,0))</f>
        <v>#N/A</v>
      </c>
    </row>
    <row r="1916" spans="37:40" ht="13.5" thickBot="1">
      <c r="AK1916" s="64">
        <v>2987</v>
      </c>
      <c r="AL1916" s="8" t="s">
        <v>8476</v>
      </c>
      <c r="AM1916" t="str">
        <f t="shared" si="29"/>
        <v>H2987</v>
      </c>
      <c r="AN1916" t="e">
        <f>IF(Table10[[#This Row],[Column3]]="","",MATCH(Table10[[#This Row],[Column3]],AD:AD,0))</f>
        <v>#N/A</v>
      </c>
    </row>
    <row r="1917" spans="37:40" ht="13.5" thickBot="1">
      <c r="AK1917" s="64">
        <v>2987</v>
      </c>
      <c r="AL1917" s="8" t="s">
        <v>8476</v>
      </c>
      <c r="AM1917" t="str">
        <f t="shared" si="29"/>
        <v>H2987</v>
      </c>
      <c r="AN1917" t="e">
        <f>IF(Table10[[#This Row],[Column3]]="","",MATCH(Table10[[#This Row],[Column3]],AD:AD,0))</f>
        <v>#N/A</v>
      </c>
    </row>
    <row r="1918" spans="37:40" ht="13.5" thickBot="1">
      <c r="AK1918" s="64">
        <v>2987</v>
      </c>
      <c r="AL1918" s="8" t="s">
        <v>8476</v>
      </c>
      <c r="AM1918" t="str">
        <f t="shared" si="29"/>
        <v>H2987</v>
      </c>
      <c r="AN1918" t="e">
        <f>IF(Table10[[#This Row],[Column3]]="","",MATCH(Table10[[#This Row],[Column3]],AD:AD,0))</f>
        <v>#N/A</v>
      </c>
    </row>
    <row r="1919" spans="37:40" ht="13.5" thickBot="1">
      <c r="AK1919" s="64">
        <v>2987</v>
      </c>
      <c r="AL1919" s="8" t="s">
        <v>8476</v>
      </c>
      <c r="AM1919" t="str">
        <f t="shared" si="29"/>
        <v>H2987</v>
      </c>
      <c r="AN1919" t="e">
        <f>IF(Table10[[#This Row],[Column3]]="","",MATCH(Table10[[#This Row],[Column3]],AD:AD,0))</f>
        <v>#N/A</v>
      </c>
    </row>
    <row r="1920" spans="37:40" ht="13.5" thickBot="1">
      <c r="AK1920" s="64">
        <v>2987</v>
      </c>
      <c r="AL1920" s="8" t="s">
        <v>8476</v>
      </c>
      <c r="AM1920" t="str">
        <f t="shared" si="29"/>
        <v>H2987</v>
      </c>
      <c r="AN1920" t="e">
        <f>IF(Table10[[#This Row],[Column3]]="","",MATCH(Table10[[#This Row],[Column3]],AD:AD,0))</f>
        <v>#N/A</v>
      </c>
    </row>
    <row r="1921" spans="37:40" ht="13.5" thickBot="1">
      <c r="AK1921" s="64">
        <v>2988</v>
      </c>
      <c r="AL1921" s="8" t="s">
        <v>8476</v>
      </c>
      <c r="AM1921" t="str">
        <f t="shared" si="29"/>
        <v>H2988</v>
      </c>
      <c r="AN1921" t="e">
        <f>IF(Table10[[#This Row],[Column3]]="","",MATCH(Table10[[#This Row],[Column3]],AD:AD,0))</f>
        <v>#N/A</v>
      </c>
    </row>
    <row r="1922" spans="37:40" ht="13.5" thickBot="1">
      <c r="AK1922" s="64">
        <v>2988</v>
      </c>
      <c r="AL1922" s="8" t="s">
        <v>8476</v>
      </c>
      <c r="AM1922" t="str">
        <f t="shared" ref="AM1922:AM1985" si="30">CONCATENATE(AL1922,AK1922)</f>
        <v>H2988</v>
      </c>
      <c r="AN1922" t="e">
        <f>IF(Table10[[#This Row],[Column3]]="","",MATCH(Table10[[#This Row],[Column3]],AD:AD,0))</f>
        <v>#N/A</v>
      </c>
    </row>
    <row r="1923" spans="37:40" ht="13.5" thickBot="1">
      <c r="AK1923" s="64">
        <v>2988</v>
      </c>
      <c r="AL1923" s="8" t="s">
        <v>8476</v>
      </c>
      <c r="AM1923" t="str">
        <f t="shared" si="30"/>
        <v>H2988</v>
      </c>
      <c r="AN1923" t="e">
        <f>IF(Table10[[#This Row],[Column3]]="","",MATCH(Table10[[#This Row],[Column3]],AD:AD,0))</f>
        <v>#N/A</v>
      </c>
    </row>
    <row r="1924" spans="37:40" ht="13.5" thickBot="1">
      <c r="AK1924" s="64">
        <v>2988</v>
      </c>
      <c r="AL1924" s="8" t="s">
        <v>8476</v>
      </c>
      <c r="AM1924" t="str">
        <f t="shared" si="30"/>
        <v>H2988</v>
      </c>
      <c r="AN1924" t="e">
        <f>IF(Table10[[#This Row],[Column3]]="","",MATCH(Table10[[#This Row],[Column3]],AD:AD,0))</f>
        <v>#N/A</v>
      </c>
    </row>
    <row r="1925" spans="37:40" ht="13.5" thickBot="1">
      <c r="AK1925" s="64">
        <v>2988</v>
      </c>
      <c r="AL1925" s="8" t="s">
        <v>8476</v>
      </c>
      <c r="AM1925" t="str">
        <f t="shared" si="30"/>
        <v>H2988</v>
      </c>
      <c r="AN1925" t="e">
        <f>IF(Table10[[#This Row],[Column3]]="","",MATCH(Table10[[#This Row],[Column3]],AD:AD,0))</f>
        <v>#N/A</v>
      </c>
    </row>
    <row r="1926" spans="37:40" ht="13.5" thickBot="1">
      <c r="AK1926" s="64">
        <v>2988</v>
      </c>
      <c r="AL1926" s="8" t="s">
        <v>8476</v>
      </c>
      <c r="AM1926" t="str">
        <f t="shared" si="30"/>
        <v>H2988</v>
      </c>
      <c r="AN1926" t="e">
        <f>IF(Table10[[#This Row],[Column3]]="","",MATCH(Table10[[#This Row],[Column3]],AD:AD,0))</f>
        <v>#N/A</v>
      </c>
    </row>
    <row r="1927" spans="37:40" ht="13.5" thickBot="1">
      <c r="AK1927" s="64">
        <v>2988</v>
      </c>
      <c r="AL1927" s="8" t="s">
        <v>8476</v>
      </c>
      <c r="AM1927" t="str">
        <f t="shared" si="30"/>
        <v>H2988</v>
      </c>
      <c r="AN1927" t="e">
        <f>IF(Table10[[#This Row],[Column3]]="","",MATCH(Table10[[#This Row],[Column3]],AD:AD,0))</f>
        <v>#N/A</v>
      </c>
    </row>
    <row r="1928" spans="37:40" ht="13.5" thickBot="1">
      <c r="AK1928" s="64">
        <v>2988</v>
      </c>
      <c r="AL1928" s="8" t="s">
        <v>8476</v>
      </c>
      <c r="AM1928" t="str">
        <f t="shared" si="30"/>
        <v>H2988</v>
      </c>
      <c r="AN1928" t="e">
        <f>IF(Table10[[#This Row],[Column3]]="","",MATCH(Table10[[#This Row],[Column3]],AD:AD,0))</f>
        <v>#N/A</v>
      </c>
    </row>
    <row r="1929" spans="37:40" ht="13.5" thickBot="1">
      <c r="AK1929" s="64">
        <v>2988</v>
      </c>
      <c r="AL1929" s="8" t="s">
        <v>8476</v>
      </c>
      <c r="AM1929" t="str">
        <f t="shared" si="30"/>
        <v>H2988</v>
      </c>
      <c r="AN1929" t="e">
        <f>IF(Table10[[#This Row],[Column3]]="","",MATCH(Table10[[#This Row],[Column3]],AD:AD,0))</f>
        <v>#N/A</v>
      </c>
    </row>
    <row r="1930" spans="37:40" ht="13.5" thickBot="1">
      <c r="AK1930" s="64">
        <v>2988</v>
      </c>
      <c r="AL1930" s="8" t="s">
        <v>8476</v>
      </c>
      <c r="AM1930" t="str">
        <f t="shared" si="30"/>
        <v>H2988</v>
      </c>
      <c r="AN1930" t="e">
        <f>IF(Table10[[#This Row],[Column3]]="","",MATCH(Table10[[#This Row],[Column3]],AD:AD,0))</f>
        <v>#N/A</v>
      </c>
    </row>
    <row r="1931" spans="37:40" ht="13.5" thickBot="1">
      <c r="AK1931" s="64">
        <v>2988</v>
      </c>
      <c r="AL1931" s="8" t="s">
        <v>8476</v>
      </c>
      <c r="AM1931" t="str">
        <f t="shared" si="30"/>
        <v>H2988</v>
      </c>
      <c r="AN1931" t="e">
        <f>IF(Table10[[#This Row],[Column3]]="","",MATCH(Table10[[#This Row],[Column3]],AD:AD,0))</f>
        <v>#N/A</v>
      </c>
    </row>
    <row r="1932" spans="37:40" ht="13.5" thickBot="1">
      <c r="AK1932" s="64">
        <v>2988</v>
      </c>
      <c r="AL1932" s="8" t="s">
        <v>8476</v>
      </c>
      <c r="AM1932" t="str">
        <f t="shared" si="30"/>
        <v>H2988</v>
      </c>
      <c r="AN1932" t="e">
        <f>IF(Table10[[#This Row],[Column3]]="","",MATCH(Table10[[#This Row],[Column3]],AD:AD,0))</f>
        <v>#N/A</v>
      </c>
    </row>
    <row r="1933" spans="37:40" ht="13.5" thickBot="1">
      <c r="AK1933" s="64">
        <v>2988</v>
      </c>
      <c r="AL1933" s="8" t="s">
        <v>8476</v>
      </c>
      <c r="AM1933" t="str">
        <f t="shared" si="30"/>
        <v>H2988</v>
      </c>
      <c r="AN1933" t="e">
        <f>IF(Table10[[#This Row],[Column3]]="","",MATCH(Table10[[#This Row],[Column3]],AD:AD,0))</f>
        <v>#N/A</v>
      </c>
    </row>
    <row r="1934" spans="37:40" ht="13.5" thickBot="1">
      <c r="AK1934" s="64">
        <v>2988</v>
      </c>
      <c r="AL1934" s="8" t="s">
        <v>8476</v>
      </c>
      <c r="AM1934" t="str">
        <f t="shared" si="30"/>
        <v>H2988</v>
      </c>
      <c r="AN1934" t="e">
        <f>IF(Table10[[#This Row],[Column3]]="","",MATCH(Table10[[#This Row],[Column3]],AD:AD,0))</f>
        <v>#N/A</v>
      </c>
    </row>
    <row r="1935" spans="37:40" ht="13.5" thickBot="1">
      <c r="AK1935" s="64">
        <v>2988</v>
      </c>
      <c r="AL1935" s="8" t="s">
        <v>8476</v>
      </c>
      <c r="AM1935" t="str">
        <f t="shared" si="30"/>
        <v>H2988</v>
      </c>
      <c r="AN1935" t="e">
        <f>IF(Table10[[#This Row],[Column3]]="","",MATCH(Table10[[#This Row],[Column3]],AD:AD,0))</f>
        <v>#N/A</v>
      </c>
    </row>
    <row r="1936" spans="37:40" ht="13.5" thickBot="1">
      <c r="AK1936" s="64">
        <v>2989</v>
      </c>
      <c r="AL1936" s="8" t="s">
        <v>8476</v>
      </c>
      <c r="AM1936" t="str">
        <f t="shared" si="30"/>
        <v>H2989</v>
      </c>
      <c r="AN1936" t="e">
        <f>IF(Table10[[#This Row],[Column3]]="","",MATCH(Table10[[#This Row],[Column3]],AD:AD,0))</f>
        <v>#N/A</v>
      </c>
    </row>
    <row r="1937" spans="37:40" ht="13.5" thickBot="1">
      <c r="AK1937" s="64">
        <v>2989</v>
      </c>
      <c r="AL1937" s="8" t="s">
        <v>8476</v>
      </c>
      <c r="AM1937" t="str">
        <f t="shared" si="30"/>
        <v>H2989</v>
      </c>
      <c r="AN1937" t="e">
        <f>IF(Table10[[#This Row],[Column3]]="","",MATCH(Table10[[#This Row],[Column3]],AD:AD,0))</f>
        <v>#N/A</v>
      </c>
    </row>
    <row r="1938" spans="37:40" ht="13.5" thickBot="1">
      <c r="AK1938" s="64">
        <v>2989</v>
      </c>
      <c r="AL1938" s="8" t="s">
        <v>8476</v>
      </c>
      <c r="AM1938" t="str">
        <f t="shared" si="30"/>
        <v>H2989</v>
      </c>
      <c r="AN1938" t="e">
        <f>IF(Table10[[#This Row],[Column3]]="","",MATCH(Table10[[#This Row],[Column3]],AD:AD,0))</f>
        <v>#N/A</v>
      </c>
    </row>
    <row r="1939" spans="37:40" ht="13.5" thickBot="1">
      <c r="AK1939" s="64">
        <v>2989</v>
      </c>
      <c r="AL1939" s="8" t="s">
        <v>8476</v>
      </c>
      <c r="AM1939" t="str">
        <f t="shared" si="30"/>
        <v>H2989</v>
      </c>
      <c r="AN1939" t="e">
        <f>IF(Table10[[#This Row],[Column3]]="","",MATCH(Table10[[#This Row],[Column3]],AD:AD,0))</f>
        <v>#N/A</v>
      </c>
    </row>
    <row r="1940" spans="37:40" ht="13.5" thickBot="1">
      <c r="AK1940" s="64">
        <v>2989</v>
      </c>
      <c r="AL1940" s="8" t="s">
        <v>8476</v>
      </c>
      <c r="AM1940" t="str">
        <f t="shared" si="30"/>
        <v>H2989</v>
      </c>
      <c r="AN1940" t="e">
        <f>IF(Table10[[#This Row],[Column3]]="","",MATCH(Table10[[#This Row],[Column3]],AD:AD,0))</f>
        <v>#N/A</v>
      </c>
    </row>
    <row r="1941" spans="37:40" ht="13.5" thickBot="1">
      <c r="AK1941" s="64">
        <v>2989</v>
      </c>
      <c r="AL1941" s="8" t="s">
        <v>8476</v>
      </c>
      <c r="AM1941" t="str">
        <f t="shared" si="30"/>
        <v>H2989</v>
      </c>
      <c r="AN1941" t="e">
        <f>IF(Table10[[#This Row],[Column3]]="","",MATCH(Table10[[#This Row],[Column3]],AD:AD,0))</f>
        <v>#N/A</v>
      </c>
    </row>
    <row r="1942" spans="37:40" ht="13.5" thickBot="1">
      <c r="AK1942" s="64">
        <v>2989</v>
      </c>
      <c r="AL1942" s="8" t="s">
        <v>8476</v>
      </c>
      <c r="AM1942" t="str">
        <f t="shared" si="30"/>
        <v>H2989</v>
      </c>
      <c r="AN1942" t="e">
        <f>IF(Table10[[#This Row],[Column3]]="","",MATCH(Table10[[#This Row],[Column3]],AD:AD,0))</f>
        <v>#N/A</v>
      </c>
    </row>
    <row r="1943" spans="37:40" ht="13.5" thickBot="1">
      <c r="AK1943" s="64">
        <v>2989</v>
      </c>
      <c r="AL1943" s="8" t="s">
        <v>8476</v>
      </c>
      <c r="AM1943" t="str">
        <f t="shared" si="30"/>
        <v>H2989</v>
      </c>
      <c r="AN1943" t="e">
        <f>IF(Table10[[#This Row],[Column3]]="","",MATCH(Table10[[#This Row],[Column3]],AD:AD,0))</f>
        <v>#N/A</v>
      </c>
    </row>
    <row r="1944" spans="37:40" ht="13.5" thickBot="1">
      <c r="AK1944" s="64">
        <v>2989</v>
      </c>
      <c r="AL1944" s="8" t="s">
        <v>8476</v>
      </c>
      <c r="AM1944" t="str">
        <f t="shared" si="30"/>
        <v>H2989</v>
      </c>
      <c r="AN1944" t="e">
        <f>IF(Table10[[#This Row],[Column3]]="","",MATCH(Table10[[#This Row],[Column3]],AD:AD,0))</f>
        <v>#N/A</v>
      </c>
    </row>
    <row r="1945" spans="37:40" ht="13.5" thickBot="1">
      <c r="AK1945" s="64">
        <v>2989</v>
      </c>
      <c r="AL1945" s="8" t="s">
        <v>8476</v>
      </c>
      <c r="AM1945" t="str">
        <f t="shared" si="30"/>
        <v>H2989</v>
      </c>
      <c r="AN1945" t="e">
        <f>IF(Table10[[#This Row],[Column3]]="","",MATCH(Table10[[#This Row],[Column3]],AD:AD,0))</f>
        <v>#N/A</v>
      </c>
    </row>
    <row r="1946" spans="37:40" ht="13.5" thickBot="1">
      <c r="AK1946" s="64">
        <v>2989</v>
      </c>
      <c r="AL1946" s="8" t="s">
        <v>8476</v>
      </c>
      <c r="AM1946" t="str">
        <f t="shared" si="30"/>
        <v>H2989</v>
      </c>
      <c r="AN1946" t="e">
        <f>IF(Table10[[#This Row],[Column3]]="","",MATCH(Table10[[#This Row],[Column3]],AD:AD,0))</f>
        <v>#N/A</v>
      </c>
    </row>
    <row r="1947" spans="37:40" ht="13.5" thickBot="1">
      <c r="AK1947" s="64">
        <v>2977</v>
      </c>
      <c r="AL1947" s="8" t="s">
        <v>8476</v>
      </c>
      <c r="AM1947" t="str">
        <f t="shared" si="30"/>
        <v>H2977</v>
      </c>
      <c r="AN1947" t="e">
        <f>IF(Table10[[#This Row],[Column3]]="","",MATCH(Table10[[#This Row],[Column3]],AD:AD,0))</f>
        <v>#N/A</v>
      </c>
    </row>
    <row r="1948" spans="37:40" ht="13.5" thickBot="1">
      <c r="AK1948" s="64">
        <v>2977</v>
      </c>
      <c r="AL1948" s="8" t="s">
        <v>8476</v>
      </c>
      <c r="AM1948" t="str">
        <f t="shared" si="30"/>
        <v>H2977</v>
      </c>
      <c r="AN1948" t="e">
        <f>IF(Table10[[#This Row],[Column3]]="","",MATCH(Table10[[#This Row],[Column3]],AD:AD,0))</f>
        <v>#N/A</v>
      </c>
    </row>
    <row r="1949" spans="37:40" ht="13.5" thickBot="1">
      <c r="AK1949" s="64">
        <v>2977</v>
      </c>
      <c r="AL1949" s="8" t="s">
        <v>8476</v>
      </c>
      <c r="AM1949" t="str">
        <f t="shared" si="30"/>
        <v>H2977</v>
      </c>
      <c r="AN1949" t="e">
        <f>IF(Table10[[#This Row],[Column3]]="","",MATCH(Table10[[#This Row],[Column3]],AD:AD,0))</f>
        <v>#N/A</v>
      </c>
    </row>
    <row r="1950" spans="37:40" ht="13.5" thickBot="1">
      <c r="AK1950" s="64">
        <v>2977</v>
      </c>
      <c r="AL1950" s="8" t="s">
        <v>8476</v>
      </c>
      <c r="AM1950" t="str">
        <f t="shared" si="30"/>
        <v>H2977</v>
      </c>
      <c r="AN1950" t="e">
        <f>IF(Table10[[#This Row],[Column3]]="","",MATCH(Table10[[#This Row],[Column3]],AD:AD,0))</f>
        <v>#N/A</v>
      </c>
    </row>
    <row r="1951" spans="37:40" ht="13.5" thickBot="1">
      <c r="AK1951" s="64">
        <v>2977</v>
      </c>
      <c r="AL1951" s="8" t="s">
        <v>8476</v>
      </c>
      <c r="AM1951" t="str">
        <f t="shared" si="30"/>
        <v>H2977</v>
      </c>
      <c r="AN1951" t="e">
        <f>IF(Table10[[#This Row],[Column3]]="","",MATCH(Table10[[#This Row],[Column3]],AD:AD,0))</f>
        <v>#N/A</v>
      </c>
    </row>
    <row r="1952" spans="37:40" ht="13.5" thickBot="1">
      <c r="AK1952" s="64">
        <v>2977</v>
      </c>
      <c r="AL1952" s="8" t="s">
        <v>8476</v>
      </c>
      <c r="AM1952" t="str">
        <f t="shared" si="30"/>
        <v>H2977</v>
      </c>
      <c r="AN1952" t="e">
        <f>IF(Table10[[#This Row],[Column3]]="","",MATCH(Table10[[#This Row],[Column3]],AD:AD,0))</f>
        <v>#N/A</v>
      </c>
    </row>
    <row r="1953" spans="37:40" ht="13.5" thickBot="1">
      <c r="AK1953" s="64">
        <v>2977</v>
      </c>
      <c r="AL1953" s="8" t="s">
        <v>8476</v>
      </c>
      <c r="AM1953" t="str">
        <f t="shared" si="30"/>
        <v>H2977</v>
      </c>
      <c r="AN1953" t="e">
        <f>IF(Table10[[#This Row],[Column3]]="","",MATCH(Table10[[#This Row],[Column3]],AD:AD,0))</f>
        <v>#N/A</v>
      </c>
    </row>
    <row r="1954" spans="37:40" ht="13.5" thickBot="1">
      <c r="AK1954" s="64">
        <v>2977</v>
      </c>
      <c r="AL1954" s="8" t="s">
        <v>8476</v>
      </c>
      <c r="AM1954" t="str">
        <f t="shared" si="30"/>
        <v>H2977</v>
      </c>
      <c r="AN1954" t="e">
        <f>IF(Table10[[#This Row],[Column3]]="","",MATCH(Table10[[#This Row],[Column3]],AD:AD,0))</f>
        <v>#N/A</v>
      </c>
    </row>
    <row r="1955" spans="37:40" ht="13.5" thickBot="1">
      <c r="AK1955" s="64">
        <v>2977</v>
      </c>
      <c r="AL1955" s="8" t="s">
        <v>8476</v>
      </c>
      <c r="AM1955" t="str">
        <f t="shared" si="30"/>
        <v>H2977</v>
      </c>
      <c r="AN1955" t="e">
        <f>IF(Table10[[#This Row],[Column3]]="","",MATCH(Table10[[#This Row],[Column3]],AD:AD,0))</f>
        <v>#N/A</v>
      </c>
    </row>
    <row r="1956" spans="37:40" ht="13.5" thickBot="1">
      <c r="AK1956" s="64">
        <v>2977</v>
      </c>
      <c r="AL1956" s="8" t="s">
        <v>8476</v>
      </c>
      <c r="AM1956" t="str">
        <f t="shared" si="30"/>
        <v>H2977</v>
      </c>
      <c r="AN1956" t="e">
        <f>IF(Table10[[#This Row],[Column3]]="","",MATCH(Table10[[#This Row],[Column3]],AD:AD,0))</f>
        <v>#N/A</v>
      </c>
    </row>
    <row r="1957" spans="37:40" ht="13.5" thickBot="1">
      <c r="AK1957" s="64">
        <v>2977</v>
      </c>
      <c r="AL1957" s="8" t="s">
        <v>8476</v>
      </c>
      <c r="AM1957" t="str">
        <f t="shared" si="30"/>
        <v>H2977</v>
      </c>
      <c r="AN1957" t="e">
        <f>IF(Table10[[#This Row],[Column3]]="","",MATCH(Table10[[#This Row],[Column3]],AD:AD,0))</f>
        <v>#N/A</v>
      </c>
    </row>
    <row r="1958" spans="37:40" ht="13.5" thickBot="1">
      <c r="AK1958" s="64">
        <v>2977</v>
      </c>
      <c r="AL1958" s="8" t="s">
        <v>8476</v>
      </c>
      <c r="AM1958" t="str">
        <f t="shared" si="30"/>
        <v>H2977</v>
      </c>
      <c r="AN1958" t="e">
        <f>IF(Table10[[#This Row],[Column3]]="","",MATCH(Table10[[#This Row],[Column3]],AD:AD,0))</f>
        <v>#N/A</v>
      </c>
    </row>
    <row r="1959" spans="37:40" ht="13.5" thickBot="1">
      <c r="AK1959" s="64">
        <v>2977</v>
      </c>
      <c r="AL1959" s="8" t="s">
        <v>8476</v>
      </c>
      <c r="AM1959" t="str">
        <f t="shared" si="30"/>
        <v>H2977</v>
      </c>
      <c r="AN1959" t="e">
        <f>IF(Table10[[#This Row],[Column3]]="","",MATCH(Table10[[#This Row],[Column3]],AD:AD,0))</f>
        <v>#N/A</v>
      </c>
    </row>
    <row r="1960" spans="37:40" ht="13.5" thickBot="1">
      <c r="AK1960" s="64">
        <v>2977</v>
      </c>
      <c r="AL1960" s="8" t="s">
        <v>8476</v>
      </c>
      <c r="AM1960" t="str">
        <f t="shared" si="30"/>
        <v>H2977</v>
      </c>
      <c r="AN1960" t="e">
        <f>IF(Table10[[#This Row],[Column3]]="","",MATCH(Table10[[#This Row],[Column3]],AD:AD,0))</f>
        <v>#N/A</v>
      </c>
    </row>
    <row r="1961" spans="37:40" ht="13.5" thickBot="1">
      <c r="AK1961" s="64">
        <v>2977</v>
      </c>
      <c r="AL1961" s="8" t="s">
        <v>8476</v>
      </c>
      <c r="AM1961" t="str">
        <f t="shared" si="30"/>
        <v>H2977</v>
      </c>
      <c r="AN1961" t="e">
        <f>IF(Table10[[#This Row],[Column3]]="","",MATCH(Table10[[#This Row],[Column3]],AD:AD,0))</f>
        <v>#N/A</v>
      </c>
    </row>
    <row r="1962" spans="37:40" ht="13.5" thickBot="1">
      <c r="AK1962" s="64">
        <v>2978</v>
      </c>
      <c r="AL1962" s="8" t="s">
        <v>8476</v>
      </c>
      <c r="AM1962" t="str">
        <f t="shared" si="30"/>
        <v>H2978</v>
      </c>
      <c r="AN1962" t="e">
        <f>IF(Table10[[#This Row],[Column3]]="","",MATCH(Table10[[#This Row],[Column3]],AD:AD,0))</f>
        <v>#N/A</v>
      </c>
    </row>
    <row r="1963" spans="37:40" ht="13.5" thickBot="1">
      <c r="AK1963" s="64">
        <v>3057</v>
      </c>
      <c r="AL1963" s="8" t="s">
        <v>6664</v>
      </c>
      <c r="AM1963" t="str">
        <f t="shared" si="30"/>
        <v>G3057</v>
      </c>
      <c r="AN1963" t="e">
        <f>IF(Table10[[#This Row],[Column3]]="","",MATCH(Table10[[#This Row],[Column3]],AD:AD,0))</f>
        <v>#N/A</v>
      </c>
    </row>
    <row r="1964" spans="37:40" ht="13.5" thickBot="1">
      <c r="AK1964" s="64">
        <v>3057</v>
      </c>
      <c r="AL1964" s="8" t="s">
        <v>6664</v>
      </c>
      <c r="AM1964" t="str">
        <f t="shared" si="30"/>
        <v>G3057</v>
      </c>
      <c r="AN1964" t="e">
        <f>IF(Table10[[#This Row],[Column3]]="","",MATCH(Table10[[#This Row],[Column3]],AD:AD,0))</f>
        <v>#N/A</v>
      </c>
    </row>
    <row r="1965" spans="37:40" ht="13.5" thickBot="1">
      <c r="AK1965" s="64">
        <v>3057</v>
      </c>
      <c r="AL1965" s="8" t="s">
        <v>6664</v>
      </c>
      <c r="AM1965" t="str">
        <f t="shared" si="30"/>
        <v>G3057</v>
      </c>
      <c r="AN1965" t="e">
        <f>IF(Table10[[#This Row],[Column3]]="","",MATCH(Table10[[#This Row],[Column3]],AD:AD,0))</f>
        <v>#N/A</v>
      </c>
    </row>
    <row r="1966" spans="37:40" ht="13.5" thickBot="1">
      <c r="AK1966" s="64">
        <v>3057</v>
      </c>
      <c r="AL1966" s="8" t="s">
        <v>6664</v>
      </c>
      <c r="AM1966" t="str">
        <f t="shared" si="30"/>
        <v>G3057</v>
      </c>
      <c r="AN1966" t="e">
        <f>IF(Table10[[#This Row],[Column3]]="","",MATCH(Table10[[#This Row],[Column3]],AD:AD,0))</f>
        <v>#N/A</v>
      </c>
    </row>
    <row r="1967" spans="37:40" ht="13.5" thickBot="1">
      <c r="AK1967" s="64">
        <v>3057</v>
      </c>
      <c r="AL1967" s="8" t="s">
        <v>6664</v>
      </c>
      <c r="AM1967" t="str">
        <f t="shared" si="30"/>
        <v>G3057</v>
      </c>
      <c r="AN1967" t="e">
        <f>IF(Table10[[#This Row],[Column3]]="","",MATCH(Table10[[#This Row],[Column3]],AD:AD,0))</f>
        <v>#N/A</v>
      </c>
    </row>
    <row r="1968" spans="37:40" ht="13.5" thickBot="1">
      <c r="AK1968" s="64">
        <v>3057</v>
      </c>
      <c r="AL1968" s="8" t="s">
        <v>6664</v>
      </c>
      <c r="AM1968" t="str">
        <f t="shared" si="30"/>
        <v>G3057</v>
      </c>
      <c r="AN1968" t="e">
        <f>IF(Table10[[#This Row],[Column3]]="","",MATCH(Table10[[#This Row],[Column3]],AD:AD,0))</f>
        <v>#N/A</v>
      </c>
    </row>
    <row r="1969" spans="37:40" ht="13.5" thickBot="1">
      <c r="AK1969" s="64">
        <v>3057</v>
      </c>
      <c r="AL1969" s="8" t="s">
        <v>6664</v>
      </c>
      <c r="AM1969" t="str">
        <f t="shared" si="30"/>
        <v>G3057</v>
      </c>
      <c r="AN1969" t="e">
        <f>IF(Table10[[#This Row],[Column3]]="","",MATCH(Table10[[#This Row],[Column3]],AD:AD,0))</f>
        <v>#N/A</v>
      </c>
    </row>
    <row r="1970" spans="37:40" ht="13.5" thickBot="1">
      <c r="AK1970" s="64">
        <v>3057</v>
      </c>
      <c r="AL1970" s="8" t="s">
        <v>6664</v>
      </c>
      <c r="AM1970" t="str">
        <f t="shared" si="30"/>
        <v>G3057</v>
      </c>
      <c r="AN1970" t="e">
        <f>IF(Table10[[#This Row],[Column3]]="","",MATCH(Table10[[#This Row],[Column3]],AD:AD,0))</f>
        <v>#N/A</v>
      </c>
    </row>
    <row r="1971" spans="37:40" ht="13.5" thickBot="1">
      <c r="AK1971" s="64">
        <v>3057</v>
      </c>
      <c r="AL1971" s="8" t="s">
        <v>6664</v>
      </c>
      <c r="AM1971" t="str">
        <f t="shared" si="30"/>
        <v>G3057</v>
      </c>
      <c r="AN1971" t="e">
        <f>IF(Table10[[#This Row],[Column3]]="","",MATCH(Table10[[#This Row],[Column3]],AD:AD,0))</f>
        <v>#N/A</v>
      </c>
    </row>
    <row r="1972" spans="37:40" ht="13.5" thickBot="1">
      <c r="AK1972" s="64">
        <v>3057</v>
      </c>
      <c r="AL1972" s="8" t="s">
        <v>6664</v>
      </c>
      <c r="AM1972" t="str">
        <f t="shared" si="30"/>
        <v>G3057</v>
      </c>
      <c r="AN1972" t="e">
        <f>IF(Table10[[#This Row],[Column3]]="","",MATCH(Table10[[#This Row],[Column3]],AD:AD,0))</f>
        <v>#N/A</v>
      </c>
    </row>
    <row r="1973" spans="37:40" ht="13.5" thickBot="1">
      <c r="AK1973" s="64">
        <v>3057</v>
      </c>
      <c r="AL1973" s="8" t="s">
        <v>6664</v>
      </c>
      <c r="AM1973" t="str">
        <f t="shared" si="30"/>
        <v>G3057</v>
      </c>
      <c r="AN1973" t="e">
        <f>IF(Table10[[#This Row],[Column3]]="","",MATCH(Table10[[#This Row],[Column3]],AD:AD,0))</f>
        <v>#N/A</v>
      </c>
    </row>
    <row r="1974" spans="37:40" ht="13.5" thickBot="1">
      <c r="AK1974" s="64">
        <v>3057</v>
      </c>
      <c r="AL1974" s="8" t="s">
        <v>6664</v>
      </c>
      <c r="AM1974" t="str">
        <f t="shared" si="30"/>
        <v>G3057</v>
      </c>
      <c r="AN1974" t="e">
        <f>IF(Table10[[#This Row],[Column3]]="","",MATCH(Table10[[#This Row],[Column3]],AD:AD,0))</f>
        <v>#N/A</v>
      </c>
    </row>
    <row r="1975" spans="37:40" ht="13.5" thickBot="1">
      <c r="AK1975" s="64">
        <v>3057</v>
      </c>
      <c r="AL1975" s="8" t="s">
        <v>6664</v>
      </c>
      <c r="AM1975" t="str">
        <f t="shared" si="30"/>
        <v>G3057</v>
      </c>
      <c r="AN1975" t="e">
        <f>IF(Table10[[#This Row],[Column3]]="","",MATCH(Table10[[#This Row],[Column3]],AD:AD,0))</f>
        <v>#N/A</v>
      </c>
    </row>
    <row r="1976" spans="37:40" ht="13.5" thickBot="1">
      <c r="AK1976" s="64">
        <v>3059</v>
      </c>
      <c r="AL1976" s="8" t="s">
        <v>6664</v>
      </c>
      <c r="AM1976" t="str">
        <f t="shared" si="30"/>
        <v>G3059</v>
      </c>
      <c r="AN1976" t="e">
        <f>IF(Table10[[#This Row],[Column3]]="","",MATCH(Table10[[#This Row],[Column3]],AD:AD,0))</f>
        <v>#N/A</v>
      </c>
    </row>
    <row r="1977" spans="37:40" ht="13.5" thickBot="1">
      <c r="AK1977" s="64">
        <v>3059</v>
      </c>
      <c r="AL1977" s="8" t="s">
        <v>6664</v>
      </c>
      <c r="AM1977" t="str">
        <f t="shared" si="30"/>
        <v>G3059</v>
      </c>
      <c r="AN1977" t="e">
        <f>IF(Table10[[#This Row],[Column3]]="","",MATCH(Table10[[#This Row],[Column3]],AD:AD,0))</f>
        <v>#N/A</v>
      </c>
    </row>
    <row r="1978" spans="37:40" ht="13.5" thickBot="1">
      <c r="AK1978" s="64">
        <v>342</v>
      </c>
      <c r="AL1978" s="8"/>
      <c r="AM1978" t="str">
        <f t="shared" si="30"/>
        <v>342</v>
      </c>
      <c r="AN1978" t="e">
        <f>IF(Table10[[#This Row],[Column3]]="","",MATCH(Table10[[#This Row],[Column3]],AD:AD,0))</f>
        <v>#N/A</v>
      </c>
    </row>
    <row r="1979" spans="37:40" ht="13.5" thickBot="1">
      <c r="AK1979" s="64">
        <v>342</v>
      </c>
      <c r="AL1979" s="8"/>
      <c r="AM1979" t="str">
        <f t="shared" si="30"/>
        <v>342</v>
      </c>
      <c r="AN1979" t="e">
        <f>IF(Table10[[#This Row],[Column3]]="","",MATCH(Table10[[#This Row],[Column3]],AD:AD,0))</f>
        <v>#N/A</v>
      </c>
    </row>
    <row r="1980" spans="37:40" ht="13.5" thickBot="1">
      <c r="AK1980" s="64">
        <v>185</v>
      </c>
      <c r="AL1980" s="8" t="s">
        <v>122</v>
      </c>
      <c r="AM1980" t="str">
        <f t="shared" si="30"/>
        <v>B185</v>
      </c>
      <c r="AN1980" t="e">
        <f>IF(Table10[[#This Row],[Column3]]="","",MATCH(Table10[[#This Row],[Column3]],AD:AD,0))</f>
        <v>#N/A</v>
      </c>
    </row>
    <row r="1981" spans="37:40" ht="13.5" thickBot="1">
      <c r="AK1981" s="64">
        <v>2974</v>
      </c>
      <c r="AL1981" s="8" t="s">
        <v>8476</v>
      </c>
      <c r="AM1981" t="str">
        <f t="shared" si="30"/>
        <v>H2974</v>
      </c>
      <c r="AN1981" t="e">
        <f>IF(Table10[[#This Row],[Column3]]="","",MATCH(Table10[[#This Row],[Column3]],AD:AD,0))</f>
        <v>#N/A</v>
      </c>
    </row>
    <row r="1982" spans="37:40" ht="13.5" thickBot="1">
      <c r="AK1982" s="64">
        <v>2974</v>
      </c>
      <c r="AL1982" s="8" t="s">
        <v>8476</v>
      </c>
      <c r="AM1982" t="str">
        <f t="shared" si="30"/>
        <v>H2974</v>
      </c>
      <c r="AN1982" t="e">
        <f>IF(Table10[[#This Row],[Column3]]="","",MATCH(Table10[[#This Row],[Column3]],AD:AD,0))</f>
        <v>#N/A</v>
      </c>
    </row>
    <row r="1983" spans="37:40" ht="13.5" thickBot="1">
      <c r="AK1983" s="64">
        <v>2974</v>
      </c>
      <c r="AL1983" s="8" t="s">
        <v>8476</v>
      </c>
      <c r="AM1983" t="str">
        <f t="shared" si="30"/>
        <v>H2974</v>
      </c>
      <c r="AN1983" t="e">
        <f>IF(Table10[[#This Row],[Column3]]="","",MATCH(Table10[[#This Row],[Column3]],AD:AD,0))</f>
        <v>#N/A</v>
      </c>
    </row>
    <row r="1984" spans="37:40" ht="13.5" thickBot="1">
      <c r="AK1984" s="64">
        <v>2974</v>
      </c>
      <c r="AL1984" s="8" t="s">
        <v>8476</v>
      </c>
      <c r="AM1984" t="str">
        <f t="shared" si="30"/>
        <v>H2974</v>
      </c>
      <c r="AN1984" t="e">
        <f>IF(Table10[[#This Row],[Column3]]="","",MATCH(Table10[[#This Row],[Column3]],AD:AD,0))</f>
        <v>#N/A</v>
      </c>
    </row>
    <row r="1985" spans="37:40" ht="13.5" thickBot="1">
      <c r="AK1985" s="64">
        <v>2974</v>
      </c>
      <c r="AL1985" s="8" t="s">
        <v>8476</v>
      </c>
      <c r="AM1985" t="str">
        <f t="shared" si="30"/>
        <v>H2974</v>
      </c>
      <c r="AN1985" t="e">
        <f>IF(Table10[[#This Row],[Column3]]="","",MATCH(Table10[[#This Row],[Column3]],AD:AD,0))</f>
        <v>#N/A</v>
      </c>
    </row>
    <row r="1986" spans="37:40" ht="13.5" thickBot="1">
      <c r="AK1986" s="64">
        <v>2974</v>
      </c>
      <c r="AL1986" s="8" t="s">
        <v>8476</v>
      </c>
      <c r="AM1986" t="str">
        <f t="shared" ref="AM1986:AM2049" si="31">CONCATENATE(AL1986,AK1986)</f>
        <v>H2974</v>
      </c>
      <c r="AN1986" t="e">
        <f>IF(Table10[[#This Row],[Column3]]="","",MATCH(Table10[[#This Row],[Column3]],AD:AD,0))</f>
        <v>#N/A</v>
      </c>
    </row>
    <row r="1987" spans="37:40" ht="13.5" thickBot="1">
      <c r="AK1987" s="64">
        <v>2879</v>
      </c>
      <c r="AL1987" s="8" t="s">
        <v>8476</v>
      </c>
      <c r="AM1987" t="str">
        <f t="shared" si="31"/>
        <v>H2879</v>
      </c>
      <c r="AN1987" t="e">
        <f>IF(Table10[[#This Row],[Column3]]="","",MATCH(Table10[[#This Row],[Column3]],AD:AD,0))</f>
        <v>#N/A</v>
      </c>
    </row>
    <row r="1988" spans="37:40" ht="13.5" thickBot="1">
      <c r="AK1988" s="64">
        <v>2975</v>
      </c>
      <c r="AL1988" s="8" t="s">
        <v>8476</v>
      </c>
      <c r="AM1988" t="str">
        <f t="shared" si="31"/>
        <v>H2975</v>
      </c>
      <c r="AN1988" t="e">
        <f>IF(Table10[[#This Row],[Column3]]="","",MATCH(Table10[[#This Row],[Column3]],AD:AD,0))</f>
        <v>#N/A</v>
      </c>
    </row>
    <row r="1989" spans="37:40" ht="13.5" thickBot="1">
      <c r="AK1989" s="64">
        <v>2975</v>
      </c>
      <c r="AL1989" s="8" t="s">
        <v>8476</v>
      </c>
      <c r="AM1989" t="str">
        <f t="shared" si="31"/>
        <v>H2975</v>
      </c>
      <c r="AN1989" t="e">
        <f>IF(Table10[[#This Row],[Column3]]="","",MATCH(Table10[[#This Row],[Column3]],AD:AD,0))</f>
        <v>#N/A</v>
      </c>
    </row>
    <row r="1990" spans="37:40" ht="13.5" thickBot="1">
      <c r="AK1990" s="64">
        <v>2975</v>
      </c>
      <c r="AL1990" s="8" t="s">
        <v>8476</v>
      </c>
      <c r="AM1990" t="str">
        <f t="shared" si="31"/>
        <v>H2975</v>
      </c>
      <c r="AN1990" t="e">
        <f>IF(Table10[[#This Row],[Column3]]="","",MATCH(Table10[[#This Row],[Column3]],AD:AD,0))</f>
        <v>#N/A</v>
      </c>
    </row>
    <row r="1991" spans="37:40" ht="13.5" thickBot="1">
      <c r="AK1991" s="64">
        <v>2975</v>
      </c>
      <c r="AL1991" s="8" t="s">
        <v>8476</v>
      </c>
      <c r="AM1991" t="str">
        <f t="shared" si="31"/>
        <v>H2975</v>
      </c>
      <c r="AN1991" t="e">
        <f>IF(Table10[[#This Row],[Column3]]="","",MATCH(Table10[[#This Row],[Column3]],AD:AD,0))</f>
        <v>#N/A</v>
      </c>
    </row>
    <row r="1992" spans="37:40" ht="13.5" thickBot="1">
      <c r="AK1992" s="64">
        <v>2975</v>
      </c>
      <c r="AL1992" s="8" t="s">
        <v>8476</v>
      </c>
      <c r="AM1992" t="str">
        <f t="shared" si="31"/>
        <v>H2975</v>
      </c>
      <c r="AN1992" t="e">
        <f>IF(Table10[[#This Row],[Column3]]="","",MATCH(Table10[[#This Row],[Column3]],AD:AD,0))</f>
        <v>#N/A</v>
      </c>
    </row>
    <row r="1993" spans="37:40" ht="13.5" thickBot="1">
      <c r="AK1993" s="64">
        <v>2975</v>
      </c>
      <c r="AL1993" s="8" t="s">
        <v>8476</v>
      </c>
      <c r="AM1993" t="str">
        <f t="shared" si="31"/>
        <v>H2975</v>
      </c>
      <c r="AN1993" t="e">
        <f>IF(Table10[[#This Row],[Column3]]="","",MATCH(Table10[[#This Row],[Column3]],AD:AD,0))</f>
        <v>#N/A</v>
      </c>
    </row>
    <row r="1994" spans="37:40" ht="13.5" thickBot="1">
      <c r="AK1994" s="64">
        <v>2975</v>
      </c>
      <c r="AL1994" s="8" t="s">
        <v>8476</v>
      </c>
      <c r="AM1994" t="str">
        <f t="shared" si="31"/>
        <v>H2975</v>
      </c>
      <c r="AN1994" t="e">
        <f>IF(Table10[[#This Row],[Column3]]="","",MATCH(Table10[[#This Row],[Column3]],AD:AD,0))</f>
        <v>#N/A</v>
      </c>
    </row>
    <row r="1995" spans="37:40" ht="13.5" thickBot="1">
      <c r="AK1995" s="64">
        <v>2975</v>
      </c>
      <c r="AL1995" s="8" t="s">
        <v>8476</v>
      </c>
      <c r="AM1995" t="str">
        <f t="shared" si="31"/>
        <v>H2975</v>
      </c>
      <c r="AN1995" t="e">
        <f>IF(Table10[[#This Row],[Column3]]="","",MATCH(Table10[[#This Row],[Column3]],AD:AD,0))</f>
        <v>#N/A</v>
      </c>
    </row>
    <row r="1996" spans="37:40" ht="13.5" thickBot="1">
      <c r="AK1996" s="64">
        <v>2973</v>
      </c>
      <c r="AL1996" s="8" t="s">
        <v>8476</v>
      </c>
      <c r="AM1996" t="str">
        <f t="shared" si="31"/>
        <v>H2973</v>
      </c>
      <c r="AN1996" t="e">
        <f>IF(Table10[[#This Row],[Column3]]="","",MATCH(Table10[[#This Row],[Column3]],AD:AD,0))</f>
        <v>#N/A</v>
      </c>
    </row>
    <row r="1997" spans="37:40" ht="13.5" thickBot="1">
      <c r="AK1997" s="64">
        <v>2973</v>
      </c>
      <c r="AL1997" s="8" t="s">
        <v>8476</v>
      </c>
      <c r="AM1997" t="str">
        <f t="shared" si="31"/>
        <v>H2973</v>
      </c>
      <c r="AN1997" t="e">
        <f>IF(Table10[[#This Row],[Column3]]="","",MATCH(Table10[[#This Row],[Column3]],AD:AD,0))</f>
        <v>#N/A</v>
      </c>
    </row>
    <row r="1998" spans="37:40" ht="13.5" thickBot="1">
      <c r="AK1998" s="64">
        <v>3060</v>
      </c>
      <c r="AL1998" s="8" t="s">
        <v>8476</v>
      </c>
      <c r="AM1998" t="str">
        <f t="shared" si="31"/>
        <v>H3060</v>
      </c>
      <c r="AN1998" t="e">
        <f>IF(Table10[[#This Row],[Column3]]="","",MATCH(Table10[[#This Row],[Column3]],AD:AD,0))</f>
        <v>#N/A</v>
      </c>
    </row>
    <row r="1999" spans="37:40" ht="13.5" thickBot="1">
      <c r="AK1999" s="64">
        <v>3060</v>
      </c>
      <c r="AL1999" s="8" t="s">
        <v>8476</v>
      </c>
      <c r="AM1999" t="str">
        <f t="shared" si="31"/>
        <v>H3060</v>
      </c>
      <c r="AN1999" t="e">
        <f>IF(Table10[[#This Row],[Column3]]="","",MATCH(Table10[[#This Row],[Column3]],AD:AD,0))</f>
        <v>#N/A</v>
      </c>
    </row>
    <row r="2000" spans="37:40" ht="13.5" thickBot="1">
      <c r="AK2000" s="64">
        <v>2972</v>
      </c>
      <c r="AL2000" s="8" t="s">
        <v>8476</v>
      </c>
      <c r="AM2000" t="str">
        <f t="shared" si="31"/>
        <v>H2972</v>
      </c>
      <c r="AN2000" t="e">
        <f>IF(Table10[[#This Row],[Column3]]="","",MATCH(Table10[[#This Row],[Column3]],AD:AD,0))</f>
        <v>#N/A</v>
      </c>
    </row>
    <row r="2001" spans="37:40" ht="13.5" thickBot="1">
      <c r="AK2001" s="64">
        <v>2972</v>
      </c>
      <c r="AL2001" s="8" t="s">
        <v>8476</v>
      </c>
      <c r="AM2001" t="str">
        <f t="shared" si="31"/>
        <v>H2972</v>
      </c>
      <c r="AN2001" t="e">
        <f>IF(Table10[[#This Row],[Column3]]="","",MATCH(Table10[[#This Row],[Column3]],AD:AD,0))</f>
        <v>#N/A</v>
      </c>
    </row>
    <row r="2002" spans="37:40" ht="13.5" thickBot="1">
      <c r="AK2002" s="64">
        <v>2972</v>
      </c>
      <c r="AL2002" s="8" t="s">
        <v>8476</v>
      </c>
      <c r="AM2002" t="str">
        <f t="shared" si="31"/>
        <v>H2972</v>
      </c>
      <c r="AN2002" t="e">
        <f>IF(Table10[[#This Row],[Column3]]="","",MATCH(Table10[[#This Row],[Column3]],AD:AD,0))</f>
        <v>#N/A</v>
      </c>
    </row>
    <row r="2003" spans="37:40" ht="13.5" thickBot="1">
      <c r="AK2003" s="64">
        <v>2972</v>
      </c>
      <c r="AL2003" s="8" t="s">
        <v>8476</v>
      </c>
      <c r="AM2003" t="str">
        <f t="shared" si="31"/>
        <v>H2972</v>
      </c>
      <c r="AN2003" t="e">
        <f>IF(Table10[[#This Row],[Column3]]="","",MATCH(Table10[[#This Row],[Column3]],AD:AD,0))</f>
        <v>#N/A</v>
      </c>
    </row>
    <row r="2004" spans="37:40" ht="13.5" thickBot="1">
      <c r="AK2004" s="64">
        <v>2972</v>
      </c>
      <c r="AL2004" s="8" t="s">
        <v>8476</v>
      </c>
      <c r="AM2004" t="str">
        <f t="shared" si="31"/>
        <v>H2972</v>
      </c>
      <c r="AN2004" t="e">
        <f>IF(Table10[[#This Row],[Column3]]="","",MATCH(Table10[[#This Row],[Column3]],AD:AD,0))</f>
        <v>#N/A</v>
      </c>
    </row>
    <row r="2005" spans="37:40" ht="13.5" thickBot="1">
      <c r="AK2005" s="64">
        <v>2972</v>
      </c>
      <c r="AL2005" s="8" t="s">
        <v>8476</v>
      </c>
      <c r="AM2005" t="str">
        <f t="shared" si="31"/>
        <v>H2972</v>
      </c>
      <c r="AN2005" t="e">
        <f>IF(Table10[[#This Row],[Column3]]="","",MATCH(Table10[[#This Row],[Column3]],AD:AD,0))</f>
        <v>#N/A</v>
      </c>
    </row>
    <row r="2006" spans="37:40" ht="13.5" thickBot="1">
      <c r="AK2006" s="64">
        <v>2972</v>
      </c>
      <c r="AL2006" s="8" t="s">
        <v>8476</v>
      </c>
      <c r="AM2006" t="str">
        <f t="shared" si="31"/>
        <v>H2972</v>
      </c>
      <c r="AN2006" t="e">
        <f>IF(Table10[[#This Row],[Column3]]="","",MATCH(Table10[[#This Row],[Column3]],AD:AD,0))</f>
        <v>#N/A</v>
      </c>
    </row>
    <row r="2007" spans="37:40" ht="13.5" thickBot="1">
      <c r="AK2007" s="64">
        <v>2972</v>
      </c>
      <c r="AL2007" s="8" t="s">
        <v>8476</v>
      </c>
      <c r="AM2007" t="str">
        <f t="shared" si="31"/>
        <v>H2972</v>
      </c>
      <c r="AN2007" t="e">
        <f>IF(Table10[[#This Row],[Column3]]="","",MATCH(Table10[[#This Row],[Column3]],AD:AD,0))</f>
        <v>#N/A</v>
      </c>
    </row>
    <row r="2008" spans="37:40" ht="13.5" thickBot="1">
      <c r="AK2008" s="64">
        <v>2972</v>
      </c>
      <c r="AL2008" s="8" t="s">
        <v>8476</v>
      </c>
      <c r="AM2008" t="str">
        <f t="shared" si="31"/>
        <v>H2972</v>
      </c>
      <c r="AN2008" t="e">
        <f>IF(Table10[[#This Row],[Column3]]="","",MATCH(Table10[[#This Row],[Column3]],AD:AD,0))</f>
        <v>#N/A</v>
      </c>
    </row>
    <row r="2009" spans="37:40" ht="13.5" thickBot="1">
      <c r="AK2009" s="64">
        <v>2972</v>
      </c>
      <c r="AL2009" s="8" t="s">
        <v>8476</v>
      </c>
      <c r="AM2009" t="str">
        <f t="shared" si="31"/>
        <v>H2972</v>
      </c>
      <c r="AN2009" t="e">
        <f>IF(Table10[[#This Row],[Column3]]="","",MATCH(Table10[[#This Row],[Column3]],AD:AD,0))</f>
        <v>#N/A</v>
      </c>
    </row>
    <row r="2010" spans="37:40" ht="13.5" thickBot="1">
      <c r="AK2010" s="64">
        <v>3055</v>
      </c>
      <c r="AL2010" s="8" t="s">
        <v>6664</v>
      </c>
      <c r="AM2010" t="str">
        <f t="shared" si="31"/>
        <v>G3055</v>
      </c>
      <c r="AN2010" t="e">
        <f>IF(Table10[[#This Row],[Column3]]="","",MATCH(Table10[[#This Row],[Column3]],AD:AD,0))</f>
        <v>#N/A</v>
      </c>
    </row>
    <row r="2011" spans="37:40" ht="13.5" thickBot="1">
      <c r="AK2011" s="64">
        <v>2777</v>
      </c>
      <c r="AL2011" s="8" t="s">
        <v>3762</v>
      </c>
      <c r="AM2011" t="str">
        <f t="shared" si="31"/>
        <v>A2777</v>
      </c>
      <c r="AN2011" t="e">
        <f>IF(Table10[[#This Row],[Column3]]="","",MATCH(Table10[[#This Row],[Column3]],AD:AD,0))</f>
        <v>#N/A</v>
      </c>
    </row>
    <row r="2012" spans="37:40" ht="13.5" thickBot="1">
      <c r="AK2012" s="64">
        <v>2777</v>
      </c>
      <c r="AL2012" s="8" t="s">
        <v>3762</v>
      </c>
      <c r="AM2012" t="str">
        <f t="shared" si="31"/>
        <v>A2777</v>
      </c>
      <c r="AN2012" t="e">
        <f>IF(Table10[[#This Row],[Column3]]="","",MATCH(Table10[[#This Row],[Column3]],AD:AD,0))</f>
        <v>#N/A</v>
      </c>
    </row>
    <row r="2013" spans="37:40" ht="13.5" thickBot="1">
      <c r="AK2013" s="64">
        <v>2777</v>
      </c>
      <c r="AL2013" s="8" t="s">
        <v>3762</v>
      </c>
      <c r="AM2013" t="str">
        <f t="shared" si="31"/>
        <v>A2777</v>
      </c>
      <c r="AN2013" t="e">
        <f>IF(Table10[[#This Row],[Column3]]="","",MATCH(Table10[[#This Row],[Column3]],AD:AD,0))</f>
        <v>#N/A</v>
      </c>
    </row>
    <row r="2014" spans="37:40" ht="13.5" thickBot="1">
      <c r="AK2014" s="64">
        <v>2777</v>
      </c>
      <c r="AL2014" s="8" t="s">
        <v>3762</v>
      </c>
      <c r="AM2014" t="str">
        <f t="shared" si="31"/>
        <v>A2777</v>
      </c>
      <c r="AN2014" t="e">
        <f>IF(Table10[[#This Row],[Column3]]="","",MATCH(Table10[[#This Row],[Column3]],AD:AD,0))</f>
        <v>#N/A</v>
      </c>
    </row>
    <row r="2015" spans="37:40" ht="13.5" thickBot="1">
      <c r="AK2015" s="64">
        <v>2780</v>
      </c>
      <c r="AL2015" s="8" t="s">
        <v>3762</v>
      </c>
      <c r="AM2015" t="str">
        <f t="shared" si="31"/>
        <v>A2780</v>
      </c>
      <c r="AN2015" t="e">
        <f>IF(Table10[[#This Row],[Column3]]="","",MATCH(Table10[[#This Row],[Column3]],AD:AD,0))</f>
        <v>#N/A</v>
      </c>
    </row>
    <row r="2016" spans="37:40" ht="13.5" thickBot="1">
      <c r="AK2016" s="64">
        <v>2780</v>
      </c>
      <c r="AL2016" s="8" t="s">
        <v>3762</v>
      </c>
      <c r="AM2016" t="str">
        <f t="shared" si="31"/>
        <v>A2780</v>
      </c>
      <c r="AN2016" t="e">
        <f>IF(Table10[[#This Row],[Column3]]="","",MATCH(Table10[[#This Row],[Column3]],AD:AD,0))</f>
        <v>#N/A</v>
      </c>
    </row>
    <row r="2017" spans="37:40" ht="13.5" thickBot="1">
      <c r="AK2017" s="64">
        <v>2780</v>
      </c>
      <c r="AL2017" s="8" t="s">
        <v>3762</v>
      </c>
      <c r="AM2017" t="str">
        <f t="shared" si="31"/>
        <v>A2780</v>
      </c>
      <c r="AN2017" t="e">
        <f>IF(Table10[[#This Row],[Column3]]="","",MATCH(Table10[[#This Row],[Column3]],AD:AD,0))</f>
        <v>#N/A</v>
      </c>
    </row>
    <row r="2018" spans="37:40" ht="13.5" thickBot="1">
      <c r="AK2018" s="64">
        <v>2780</v>
      </c>
      <c r="AL2018" s="8" t="s">
        <v>3762</v>
      </c>
      <c r="AM2018" t="str">
        <f t="shared" si="31"/>
        <v>A2780</v>
      </c>
      <c r="AN2018" t="e">
        <f>IF(Table10[[#This Row],[Column3]]="","",MATCH(Table10[[#This Row],[Column3]],AD:AD,0))</f>
        <v>#N/A</v>
      </c>
    </row>
    <row r="2019" spans="37:40" ht="13.5" thickBot="1">
      <c r="AK2019" s="64">
        <v>2780</v>
      </c>
      <c r="AL2019" s="8" t="s">
        <v>3762</v>
      </c>
      <c r="AM2019" t="str">
        <f t="shared" si="31"/>
        <v>A2780</v>
      </c>
      <c r="AN2019" t="e">
        <f>IF(Table10[[#This Row],[Column3]]="","",MATCH(Table10[[#This Row],[Column3]],AD:AD,0))</f>
        <v>#N/A</v>
      </c>
    </row>
    <row r="2020" spans="37:40" ht="13.5" thickBot="1">
      <c r="AK2020" s="64">
        <v>2780</v>
      </c>
      <c r="AL2020" s="8" t="s">
        <v>3762</v>
      </c>
      <c r="AM2020" t="str">
        <f t="shared" si="31"/>
        <v>A2780</v>
      </c>
      <c r="AN2020" t="e">
        <f>IF(Table10[[#This Row],[Column3]]="","",MATCH(Table10[[#This Row],[Column3]],AD:AD,0))</f>
        <v>#N/A</v>
      </c>
    </row>
    <row r="2021" spans="37:40" ht="13.5" thickBot="1">
      <c r="AK2021" s="64">
        <v>2780</v>
      </c>
      <c r="AL2021" s="8" t="s">
        <v>3762</v>
      </c>
      <c r="AM2021" t="str">
        <f t="shared" si="31"/>
        <v>A2780</v>
      </c>
      <c r="AN2021" t="e">
        <f>IF(Table10[[#This Row],[Column3]]="","",MATCH(Table10[[#This Row],[Column3]],AD:AD,0))</f>
        <v>#N/A</v>
      </c>
    </row>
    <row r="2022" spans="37:40" ht="13.5" thickBot="1">
      <c r="AK2022" s="64">
        <v>2926</v>
      </c>
      <c r="AL2022" s="8" t="s">
        <v>8476</v>
      </c>
      <c r="AM2022" t="str">
        <f t="shared" si="31"/>
        <v>H2926</v>
      </c>
      <c r="AN2022" t="e">
        <f>IF(Table10[[#This Row],[Column3]]="","",MATCH(Table10[[#This Row],[Column3]],AD:AD,0))</f>
        <v>#N/A</v>
      </c>
    </row>
    <row r="2023" spans="37:40" ht="13.5" thickBot="1">
      <c r="AK2023" s="64">
        <v>2926</v>
      </c>
      <c r="AL2023" s="8" t="s">
        <v>8476</v>
      </c>
      <c r="AM2023" t="str">
        <f t="shared" si="31"/>
        <v>H2926</v>
      </c>
      <c r="AN2023" t="e">
        <f>IF(Table10[[#This Row],[Column3]]="","",MATCH(Table10[[#This Row],[Column3]],AD:AD,0))</f>
        <v>#N/A</v>
      </c>
    </row>
    <row r="2024" spans="37:40" ht="13.5" thickBot="1">
      <c r="AK2024" s="64">
        <v>2926</v>
      </c>
      <c r="AL2024" s="8" t="s">
        <v>8476</v>
      </c>
      <c r="AM2024" t="str">
        <f t="shared" si="31"/>
        <v>H2926</v>
      </c>
      <c r="AN2024" t="e">
        <f>IF(Table10[[#This Row],[Column3]]="","",MATCH(Table10[[#This Row],[Column3]],AD:AD,0))</f>
        <v>#N/A</v>
      </c>
    </row>
    <row r="2025" spans="37:40" ht="13.5" thickBot="1">
      <c r="AK2025" s="64">
        <v>2926</v>
      </c>
      <c r="AL2025" s="8" t="s">
        <v>8476</v>
      </c>
      <c r="AM2025" t="str">
        <f t="shared" si="31"/>
        <v>H2926</v>
      </c>
      <c r="AN2025" t="e">
        <f>IF(Table10[[#This Row],[Column3]]="","",MATCH(Table10[[#This Row],[Column3]],AD:AD,0))</f>
        <v>#N/A</v>
      </c>
    </row>
    <row r="2026" spans="37:40" ht="13.5" thickBot="1">
      <c r="AK2026" s="64">
        <v>2926</v>
      </c>
      <c r="AL2026" s="8" t="s">
        <v>8476</v>
      </c>
      <c r="AM2026" t="str">
        <f t="shared" si="31"/>
        <v>H2926</v>
      </c>
      <c r="AN2026" t="e">
        <f>IF(Table10[[#This Row],[Column3]]="","",MATCH(Table10[[#This Row],[Column3]],AD:AD,0))</f>
        <v>#N/A</v>
      </c>
    </row>
    <row r="2027" spans="37:40" ht="13.5" thickBot="1">
      <c r="AK2027" s="64">
        <v>2926</v>
      </c>
      <c r="AL2027" s="8" t="s">
        <v>8476</v>
      </c>
      <c r="AM2027" t="str">
        <f t="shared" si="31"/>
        <v>H2926</v>
      </c>
      <c r="AN2027" t="e">
        <f>IF(Table10[[#This Row],[Column3]]="","",MATCH(Table10[[#This Row],[Column3]],AD:AD,0))</f>
        <v>#N/A</v>
      </c>
    </row>
    <row r="2028" spans="37:40" ht="13.5" thickBot="1">
      <c r="AK2028" s="64">
        <v>2926</v>
      </c>
      <c r="AL2028" s="8" t="s">
        <v>8476</v>
      </c>
      <c r="AM2028" t="str">
        <f t="shared" si="31"/>
        <v>H2926</v>
      </c>
      <c r="AN2028" t="e">
        <f>IF(Table10[[#This Row],[Column3]]="","",MATCH(Table10[[#This Row],[Column3]],AD:AD,0))</f>
        <v>#N/A</v>
      </c>
    </row>
    <row r="2029" spans="37:40" ht="13.5" thickBot="1">
      <c r="AK2029" s="64">
        <v>2926</v>
      </c>
      <c r="AL2029" s="8" t="s">
        <v>8476</v>
      </c>
      <c r="AM2029" t="str">
        <f t="shared" si="31"/>
        <v>H2926</v>
      </c>
      <c r="AN2029" t="e">
        <f>IF(Table10[[#This Row],[Column3]]="","",MATCH(Table10[[#This Row],[Column3]],AD:AD,0))</f>
        <v>#N/A</v>
      </c>
    </row>
    <row r="2030" spans="37:40" ht="13.5" thickBot="1">
      <c r="AK2030" s="64">
        <v>2926</v>
      </c>
      <c r="AL2030" s="8" t="s">
        <v>8476</v>
      </c>
      <c r="AM2030" t="str">
        <f t="shared" si="31"/>
        <v>H2926</v>
      </c>
      <c r="AN2030" t="e">
        <f>IF(Table10[[#This Row],[Column3]]="","",MATCH(Table10[[#This Row],[Column3]],AD:AD,0))</f>
        <v>#N/A</v>
      </c>
    </row>
    <row r="2031" spans="37:40" ht="13.5" thickBot="1">
      <c r="AK2031" s="64">
        <v>2926</v>
      </c>
      <c r="AL2031" s="8" t="s">
        <v>8476</v>
      </c>
      <c r="AM2031" t="str">
        <f t="shared" si="31"/>
        <v>H2926</v>
      </c>
      <c r="AN2031" t="e">
        <f>IF(Table10[[#This Row],[Column3]]="","",MATCH(Table10[[#This Row],[Column3]],AD:AD,0))</f>
        <v>#N/A</v>
      </c>
    </row>
    <row r="2032" spans="37:40" ht="13.5" thickBot="1">
      <c r="AK2032" s="64">
        <v>2926</v>
      </c>
      <c r="AL2032" s="8" t="s">
        <v>8476</v>
      </c>
      <c r="AM2032" t="str">
        <f t="shared" si="31"/>
        <v>H2926</v>
      </c>
      <c r="AN2032" t="e">
        <f>IF(Table10[[#This Row],[Column3]]="","",MATCH(Table10[[#This Row],[Column3]],AD:AD,0))</f>
        <v>#N/A</v>
      </c>
    </row>
    <row r="2033" spans="37:40" ht="13.5" thickBot="1">
      <c r="AK2033" s="64">
        <v>2926</v>
      </c>
      <c r="AL2033" s="8" t="s">
        <v>8476</v>
      </c>
      <c r="AM2033" t="str">
        <f t="shared" si="31"/>
        <v>H2926</v>
      </c>
      <c r="AN2033" t="e">
        <f>IF(Table10[[#This Row],[Column3]]="","",MATCH(Table10[[#This Row],[Column3]],AD:AD,0))</f>
        <v>#N/A</v>
      </c>
    </row>
    <row r="2034" spans="37:40" ht="13.5" thickBot="1">
      <c r="AK2034" s="64">
        <v>2926</v>
      </c>
      <c r="AL2034" s="8" t="s">
        <v>8476</v>
      </c>
      <c r="AM2034" t="str">
        <f t="shared" si="31"/>
        <v>H2926</v>
      </c>
      <c r="AN2034" t="e">
        <f>IF(Table10[[#This Row],[Column3]]="","",MATCH(Table10[[#This Row],[Column3]],AD:AD,0))</f>
        <v>#N/A</v>
      </c>
    </row>
    <row r="2035" spans="37:40" ht="13.5" thickBot="1">
      <c r="AK2035" s="64">
        <v>2926</v>
      </c>
      <c r="AL2035" s="8" t="s">
        <v>8476</v>
      </c>
      <c r="AM2035" t="str">
        <f t="shared" si="31"/>
        <v>H2926</v>
      </c>
      <c r="AN2035" t="e">
        <f>IF(Table10[[#This Row],[Column3]]="","",MATCH(Table10[[#This Row],[Column3]],AD:AD,0))</f>
        <v>#N/A</v>
      </c>
    </row>
    <row r="2036" spans="37:40" ht="13.5" thickBot="1">
      <c r="AK2036" s="64">
        <v>2926</v>
      </c>
      <c r="AL2036" s="8" t="s">
        <v>8476</v>
      </c>
      <c r="AM2036" t="str">
        <f t="shared" si="31"/>
        <v>H2926</v>
      </c>
      <c r="AN2036" t="e">
        <f>IF(Table10[[#This Row],[Column3]]="","",MATCH(Table10[[#This Row],[Column3]],AD:AD,0))</f>
        <v>#N/A</v>
      </c>
    </row>
    <row r="2037" spans="37:40" ht="13.5" thickBot="1">
      <c r="AK2037" s="64">
        <v>2926</v>
      </c>
      <c r="AL2037" s="8" t="s">
        <v>8476</v>
      </c>
      <c r="AM2037" t="str">
        <f t="shared" si="31"/>
        <v>H2926</v>
      </c>
      <c r="AN2037" t="e">
        <f>IF(Table10[[#This Row],[Column3]]="","",MATCH(Table10[[#This Row],[Column3]],AD:AD,0))</f>
        <v>#N/A</v>
      </c>
    </row>
    <row r="2038" spans="37:40" ht="13.5" thickBot="1">
      <c r="AK2038" s="64">
        <v>2927</v>
      </c>
      <c r="AL2038" s="8" t="s">
        <v>8476</v>
      </c>
      <c r="AM2038" t="str">
        <f t="shared" si="31"/>
        <v>H2927</v>
      </c>
      <c r="AN2038" t="e">
        <f>IF(Table10[[#This Row],[Column3]]="","",MATCH(Table10[[#This Row],[Column3]],AD:AD,0))</f>
        <v>#N/A</v>
      </c>
    </row>
    <row r="2039" spans="37:40" ht="13.5" thickBot="1">
      <c r="AK2039" s="64">
        <v>2927</v>
      </c>
      <c r="AL2039" s="8" t="s">
        <v>8476</v>
      </c>
      <c r="AM2039" t="str">
        <f t="shared" si="31"/>
        <v>H2927</v>
      </c>
      <c r="AN2039" t="e">
        <f>IF(Table10[[#This Row],[Column3]]="","",MATCH(Table10[[#This Row],[Column3]],AD:AD,0))</f>
        <v>#N/A</v>
      </c>
    </row>
    <row r="2040" spans="37:40" ht="13.5" thickBot="1">
      <c r="AK2040" s="64">
        <v>2927</v>
      </c>
      <c r="AL2040" s="8" t="s">
        <v>8476</v>
      </c>
      <c r="AM2040" t="str">
        <f t="shared" si="31"/>
        <v>H2927</v>
      </c>
      <c r="AN2040" t="e">
        <f>IF(Table10[[#This Row],[Column3]]="","",MATCH(Table10[[#This Row],[Column3]],AD:AD,0))</f>
        <v>#N/A</v>
      </c>
    </row>
    <row r="2041" spans="37:40" ht="13.5" thickBot="1">
      <c r="AK2041" s="64">
        <v>2927</v>
      </c>
      <c r="AL2041" s="8" t="s">
        <v>8476</v>
      </c>
      <c r="AM2041" t="str">
        <f t="shared" si="31"/>
        <v>H2927</v>
      </c>
      <c r="AN2041" t="e">
        <f>IF(Table10[[#This Row],[Column3]]="","",MATCH(Table10[[#This Row],[Column3]],AD:AD,0))</f>
        <v>#N/A</v>
      </c>
    </row>
    <row r="2042" spans="37:40" ht="13.5" thickBot="1">
      <c r="AK2042" s="64">
        <v>2927</v>
      </c>
      <c r="AL2042" s="8" t="s">
        <v>8476</v>
      </c>
      <c r="AM2042" t="str">
        <f t="shared" si="31"/>
        <v>H2927</v>
      </c>
      <c r="AN2042" t="e">
        <f>IF(Table10[[#This Row],[Column3]]="","",MATCH(Table10[[#This Row],[Column3]],AD:AD,0))</f>
        <v>#N/A</v>
      </c>
    </row>
    <row r="2043" spans="37:40" ht="13.5" thickBot="1">
      <c r="AK2043" s="64">
        <v>2927</v>
      </c>
      <c r="AL2043" s="8" t="s">
        <v>8476</v>
      </c>
      <c r="AM2043" t="str">
        <f t="shared" si="31"/>
        <v>H2927</v>
      </c>
      <c r="AN2043" t="e">
        <f>IF(Table10[[#This Row],[Column3]]="","",MATCH(Table10[[#This Row],[Column3]],AD:AD,0))</f>
        <v>#N/A</v>
      </c>
    </row>
    <row r="2044" spans="37:40" ht="13.5" thickBot="1">
      <c r="AK2044" s="64">
        <v>2927</v>
      </c>
      <c r="AL2044" s="8" t="s">
        <v>8476</v>
      </c>
      <c r="AM2044" t="str">
        <f t="shared" si="31"/>
        <v>H2927</v>
      </c>
      <c r="AN2044" t="e">
        <f>IF(Table10[[#This Row],[Column3]]="","",MATCH(Table10[[#This Row],[Column3]],AD:AD,0))</f>
        <v>#N/A</v>
      </c>
    </row>
    <row r="2045" spans="37:40" ht="13.5" thickBot="1">
      <c r="AK2045" s="64">
        <v>2927</v>
      </c>
      <c r="AL2045" s="8" t="s">
        <v>8476</v>
      </c>
      <c r="AM2045" t="str">
        <f t="shared" si="31"/>
        <v>H2927</v>
      </c>
      <c r="AN2045" t="e">
        <f>IF(Table10[[#This Row],[Column3]]="","",MATCH(Table10[[#This Row],[Column3]],AD:AD,0))</f>
        <v>#N/A</v>
      </c>
    </row>
    <row r="2046" spans="37:40" ht="13.5" thickBot="1">
      <c r="AK2046" s="64">
        <v>2927</v>
      </c>
      <c r="AL2046" s="8" t="s">
        <v>8476</v>
      </c>
      <c r="AM2046" t="str">
        <f t="shared" si="31"/>
        <v>H2927</v>
      </c>
      <c r="AN2046" t="e">
        <f>IF(Table10[[#This Row],[Column3]]="","",MATCH(Table10[[#This Row],[Column3]],AD:AD,0))</f>
        <v>#N/A</v>
      </c>
    </row>
    <row r="2047" spans="37:40" ht="13.5" thickBot="1">
      <c r="AK2047" s="64">
        <v>2927</v>
      </c>
      <c r="AL2047" s="8" t="s">
        <v>8476</v>
      </c>
      <c r="AM2047" t="str">
        <f t="shared" si="31"/>
        <v>H2927</v>
      </c>
      <c r="AN2047" t="e">
        <f>IF(Table10[[#This Row],[Column3]]="","",MATCH(Table10[[#This Row],[Column3]],AD:AD,0))</f>
        <v>#N/A</v>
      </c>
    </row>
    <row r="2048" spans="37:40" ht="13.5" thickBot="1">
      <c r="AK2048" s="64">
        <v>2927</v>
      </c>
      <c r="AL2048" s="8" t="s">
        <v>8476</v>
      </c>
      <c r="AM2048" t="str">
        <f t="shared" si="31"/>
        <v>H2927</v>
      </c>
      <c r="AN2048" t="e">
        <f>IF(Table10[[#This Row],[Column3]]="","",MATCH(Table10[[#This Row],[Column3]],AD:AD,0))</f>
        <v>#N/A</v>
      </c>
    </row>
    <row r="2049" spans="37:40" ht="13.5" thickBot="1">
      <c r="AK2049" s="64">
        <v>2927</v>
      </c>
      <c r="AL2049" s="8" t="s">
        <v>8476</v>
      </c>
      <c r="AM2049" t="str">
        <f t="shared" si="31"/>
        <v>H2927</v>
      </c>
      <c r="AN2049" t="e">
        <f>IF(Table10[[#This Row],[Column3]]="","",MATCH(Table10[[#This Row],[Column3]],AD:AD,0))</f>
        <v>#N/A</v>
      </c>
    </row>
    <row r="2050" spans="37:40" ht="13.5" thickBot="1">
      <c r="AK2050" s="64">
        <v>2927</v>
      </c>
      <c r="AL2050" s="8" t="s">
        <v>8476</v>
      </c>
      <c r="AM2050" t="str">
        <f t="shared" ref="AM2050:AM2113" si="32">CONCATENATE(AL2050,AK2050)</f>
        <v>H2927</v>
      </c>
      <c r="AN2050" t="e">
        <f>IF(Table10[[#This Row],[Column3]]="","",MATCH(Table10[[#This Row],[Column3]],AD:AD,0))</f>
        <v>#N/A</v>
      </c>
    </row>
    <row r="2051" spans="37:40" ht="13.5" thickBot="1">
      <c r="AK2051" s="64">
        <v>2927</v>
      </c>
      <c r="AL2051" s="8" t="s">
        <v>8476</v>
      </c>
      <c r="AM2051" t="str">
        <f t="shared" si="32"/>
        <v>H2927</v>
      </c>
      <c r="AN2051" t="e">
        <f>IF(Table10[[#This Row],[Column3]]="","",MATCH(Table10[[#This Row],[Column3]],AD:AD,0))</f>
        <v>#N/A</v>
      </c>
    </row>
    <row r="2052" spans="37:40" ht="13.5" thickBot="1">
      <c r="AK2052" s="64">
        <v>2927</v>
      </c>
      <c r="AL2052" s="8" t="s">
        <v>8476</v>
      </c>
      <c r="AM2052" t="str">
        <f t="shared" si="32"/>
        <v>H2927</v>
      </c>
      <c r="AN2052" t="e">
        <f>IF(Table10[[#This Row],[Column3]]="","",MATCH(Table10[[#This Row],[Column3]],AD:AD,0))</f>
        <v>#N/A</v>
      </c>
    </row>
    <row r="2053" spans="37:40" ht="13.5" thickBot="1">
      <c r="AK2053" s="64">
        <v>2927</v>
      </c>
      <c r="AL2053" s="8" t="s">
        <v>8476</v>
      </c>
      <c r="AM2053" t="str">
        <f t="shared" si="32"/>
        <v>H2927</v>
      </c>
      <c r="AN2053" t="e">
        <f>IF(Table10[[#This Row],[Column3]]="","",MATCH(Table10[[#This Row],[Column3]],AD:AD,0))</f>
        <v>#N/A</v>
      </c>
    </row>
    <row r="2054" spans="37:40" ht="13.5" thickBot="1">
      <c r="AK2054" s="64">
        <v>2928</v>
      </c>
      <c r="AL2054" s="8" t="s">
        <v>8476</v>
      </c>
      <c r="AM2054" t="str">
        <f t="shared" si="32"/>
        <v>H2928</v>
      </c>
      <c r="AN2054" t="e">
        <f>IF(Table10[[#This Row],[Column3]]="","",MATCH(Table10[[#This Row],[Column3]],AD:AD,0))</f>
        <v>#N/A</v>
      </c>
    </row>
    <row r="2055" spans="37:40" ht="13.5" thickBot="1">
      <c r="AK2055" s="64">
        <v>2928</v>
      </c>
      <c r="AL2055" s="8" t="s">
        <v>8476</v>
      </c>
      <c r="AM2055" t="str">
        <f t="shared" si="32"/>
        <v>H2928</v>
      </c>
      <c r="AN2055" t="e">
        <f>IF(Table10[[#This Row],[Column3]]="","",MATCH(Table10[[#This Row],[Column3]],AD:AD,0))</f>
        <v>#N/A</v>
      </c>
    </row>
    <row r="2056" spans="37:40" ht="13.5" thickBot="1">
      <c r="AK2056" s="64">
        <v>2928</v>
      </c>
      <c r="AL2056" s="8" t="s">
        <v>8476</v>
      </c>
      <c r="AM2056" t="str">
        <f t="shared" si="32"/>
        <v>H2928</v>
      </c>
      <c r="AN2056" t="e">
        <f>IF(Table10[[#This Row],[Column3]]="","",MATCH(Table10[[#This Row],[Column3]],AD:AD,0))</f>
        <v>#N/A</v>
      </c>
    </row>
    <row r="2057" spans="37:40" ht="13.5" thickBot="1">
      <c r="AK2057" s="64">
        <v>2928</v>
      </c>
      <c r="AL2057" s="8" t="s">
        <v>8476</v>
      </c>
      <c r="AM2057" t="str">
        <f t="shared" si="32"/>
        <v>H2928</v>
      </c>
      <c r="AN2057" t="e">
        <f>IF(Table10[[#This Row],[Column3]]="","",MATCH(Table10[[#This Row],[Column3]],AD:AD,0))</f>
        <v>#N/A</v>
      </c>
    </row>
    <row r="2058" spans="37:40" ht="13.5" thickBot="1">
      <c r="AK2058" s="64">
        <v>2928</v>
      </c>
      <c r="AL2058" s="8" t="s">
        <v>8476</v>
      </c>
      <c r="AM2058" t="str">
        <f t="shared" si="32"/>
        <v>H2928</v>
      </c>
      <c r="AN2058" t="e">
        <f>IF(Table10[[#This Row],[Column3]]="","",MATCH(Table10[[#This Row],[Column3]],AD:AD,0))</f>
        <v>#N/A</v>
      </c>
    </row>
    <row r="2059" spans="37:40" ht="13.5" thickBot="1">
      <c r="AK2059" s="64">
        <v>2928</v>
      </c>
      <c r="AL2059" s="8" t="s">
        <v>8476</v>
      </c>
      <c r="AM2059" t="str">
        <f t="shared" si="32"/>
        <v>H2928</v>
      </c>
      <c r="AN2059" t="e">
        <f>IF(Table10[[#This Row],[Column3]]="","",MATCH(Table10[[#This Row],[Column3]],AD:AD,0))</f>
        <v>#N/A</v>
      </c>
    </row>
    <row r="2060" spans="37:40" ht="13.5" thickBot="1">
      <c r="AK2060" s="64">
        <v>2928</v>
      </c>
      <c r="AL2060" s="8" t="s">
        <v>8476</v>
      </c>
      <c r="AM2060" t="str">
        <f t="shared" si="32"/>
        <v>H2928</v>
      </c>
      <c r="AN2060" t="e">
        <f>IF(Table10[[#This Row],[Column3]]="","",MATCH(Table10[[#This Row],[Column3]],AD:AD,0))</f>
        <v>#N/A</v>
      </c>
    </row>
    <row r="2061" spans="37:40" ht="13.5" thickBot="1">
      <c r="AK2061" s="64">
        <v>2928</v>
      </c>
      <c r="AL2061" s="8" t="s">
        <v>8476</v>
      </c>
      <c r="AM2061" t="str">
        <f t="shared" si="32"/>
        <v>H2928</v>
      </c>
      <c r="AN2061" t="e">
        <f>IF(Table10[[#This Row],[Column3]]="","",MATCH(Table10[[#This Row],[Column3]],AD:AD,0))</f>
        <v>#N/A</v>
      </c>
    </row>
    <row r="2062" spans="37:40" ht="13.5" thickBot="1">
      <c r="AK2062" s="64">
        <v>2928</v>
      </c>
      <c r="AL2062" s="8" t="s">
        <v>8476</v>
      </c>
      <c r="AM2062" t="str">
        <f t="shared" si="32"/>
        <v>H2928</v>
      </c>
      <c r="AN2062" t="e">
        <f>IF(Table10[[#This Row],[Column3]]="","",MATCH(Table10[[#This Row],[Column3]],AD:AD,0))</f>
        <v>#N/A</v>
      </c>
    </row>
    <row r="2063" spans="37:40" ht="13.5" thickBot="1">
      <c r="AK2063" s="64">
        <v>2928</v>
      </c>
      <c r="AL2063" s="8" t="s">
        <v>8476</v>
      </c>
      <c r="AM2063" t="str">
        <f t="shared" si="32"/>
        <v>H2928</v>
      </c>
      <c r="AN2063" t="e">
        <f>IF(Table10[[#This Row],[Column3]]="","",MATCH(Table10[[#This Row],[Column3]],AD:AD,0))</f>
        <v>#N/A</v>
      </c>
    </row>
    <row r="2064" spans="37:40" ht="13.5" thickBot="1">
      <c r="AK2064" s="64">
        <v>2928</v>
      </c>
      <c r="AL2064" s="8" t="s">
        <v>8476</v>
      </c>
      <c r="AM2064" t="str">
        <f t="shared" si="32"/>
        <v>H2928</v>
      </c>
      <c r="AN2064" t="e">
        <f>IF(Table10[[#This Row],[Column3]]="","",MATCH(Table10[[#This Row],[Column3]],AD:AD,0))</f>
        <v>#N/A</v>
      </c>
    </row>
    <row r="2065" spans="37:40" ht="13.5" thickBot="1">
      <c r="AK2065" s="64">
        <v>2928</v>
      </c>
      <c r="AL2065" s="8" t="s">
        <v>8476</v>
      </c>
      <c r="AM2065" t="str">
        <f t="shared" si="32"/>
        <v>H2928</v>
      </c>
      <c r="AN2065" t="e">
        <f>IF(Table10[[#This Row],[Column3]]="","",MATCH(Table10[[#This Row],[Column3]],AD:AD,0))</f>
        <v>#N/A</v>
      </c>
    </row>
    <row r="2066" spans="37:40" ht="13.5" thickBot="1">
      <c r="AK2066" s="64">
        <v>2928</v>
      </c>
      <c r="AL2066" s="8" t="s">
        <v>8476</v>
      </c>
      <c r="AM2066" t="str">
        <f t="shared" si="32"/>
        <v>H2928</v>
      </c>
      <c r="AN2066" t="e">
        <f>IF(Table10[[#This Row],[Column3]]="","",MATCH(Table10[[#This Row],[Column3]],AD:AD,0))</f>
        <v>#N/A</v>
      </c>
    </row>
    <row r="2067" spans="37:40" ht="13.5" thickBot="1">
      <c r="AK2067" s="64">
        <v>2928</v>
      </c>
      <c r="AL2067" s="8" t="s">
        <v>8476</v>
      </c>
      <c r="AM2067" t="str">
        <f t="shared" si="32"/>
        <v>H2928</v>
      </c>
      <c r="AN2067" t="e">
        <f>IF(Table10[[#This Row],[Column3]]="","",MATCH(Table10[[#This Row],[Column3]],AD:AD,0))</f>
        <v>#N/A</v>
      </c>
    </row>
    <row r="2068" spans="37:40" ht="13.5" thickBot="1">
      <c r="AK2068" s="64">
        <v>2928</v>
      </c>
      <c r="AL2068" s="8" t="s">
        <v>8476</v>
      </c>
      <c r="AM2068" t="str">
        <f t="shared" si="32"/>
        <v>H2928</v>
      </c>
      <c r="AN2068" t="e">
        <f>IF(Table10[[#This Row],[Column3]]="","",MATCH(Table10[[#This Row],[Column3]],AD:AD,0))</f>
        <v>#N/A</v>
      </c>
    </row>
    <row r="2069" spans="37:40" ht="13.5" thickBot="1">
      <c r="AK2069" s="64">
        <v>2928</v>
      </c>
      <c r="AL2069" s="8" t="s">
        <v>8476</v>
      </c>
      <c r="AM2069" t="str">
        <f t="shared" si="32"/>
        <v>H2928</v>
      </c>
      <c r="AN2069" t="e">
        <f>IF(Table10[[#This Row],[Column3]]="","",MATCH(Table10[[#This Row],[Column3]],AD:AD,0))</f>
        <v>#N/A</v>
      </c>
    </row>
    <row r="2070" spans="37:40" ht="13.5" thickBot="1">
      <c r="AK2070" s="64">
        <v>2929</v>
      </c>
      <c r="AL2070" s="8" t="s">
        <v>8476</v>
      </c>
      <c r="AM2070" t="str">
        <f t="shared" si="32"/>
        <v>H2929</v>
      </c>
      <c r="AN2070" t="e">
        <f>IF(Table10[[#This Row],[Column3]]="","",MATCH(Table10[[#This Row],[Column3]],AD:AD,0))</f>
        <v>#N/A</v>
      </c>
    </row>
    <row r="2071" spans="37:40" ht="13.5" thickBot="1">
      <c r="AK2071" s="64">
        <v>2929</v>
      </c>
      <c r="AL2071" s="8" t="s">
        <v>8476</v>
      </c>
      <c r="AM2071" t="str">
        <f t="shared" si="32"/>
        <v>H2929</v>
      </c>
      <c r="AN2071" t="e">
        <f>IF(Table10[[#This Row],[Column3]]="","",MATCH(Table10[[#This Row],[Column3]],AD:AD,0))</f>
        <v>#N/A</v>
      </c>
    </row>
    <row r="2072" spans="37:40" ht="13.5" thickBot="1">
      <c r="AK2072" s="64">
        <v>2929</v>
      </c>
      <c r="AL2072" s="8" t="s">
        <v>8476</v>
      </c>
      <c r="AM2072" t="str">
        <f t="shared" si="32"/>
        <v>H2929</v>
      </c>
      <c r="AN2072" t="e">
        <f>IF(Table10[[#This Row],[Column3]]="","",MATCH(Table10[[#This Row],[Column3]],AD:AD,0))</f>
        <v>#N/A</v>
      </c>
    </row>
    <row r="2073" spans="37:40" ht="13.5" thickBot="1">
      <c r="AK2073" s="64">
        <v>2929</v>
      </c>
      <c r="AL2073" s="8" t="s">
        <v>8476</v>
      </c>
      <c r="AM2073" t="str">
        <f t="shared" si="32"/>
        <v>H2929</v>
      </c>
      <c r="AN2073" t="e">
        <f>IF(Table10[[#This Row],[Column3]]="","",MATCH(Table10[[#This Row],[Column3]],AD:AD,0))</f>
        <v>#N/A</v>
      </c>
    </row>
    <row r="2074" spans="37:40" ht="13.5" thickBot="1">
      <c r="AK2074" s="64">
        <v>2929</v>
      </c>
      <c r="AL2074" s="8" t="s">
        <v>8476</v>
      </c>
      <c r="AM2074" t="str">
        <f t="shared" si="32"/>
        <v>H2929</v>
      </c>
      <c r="AN2074" t="e">
        <f>IF(Table10[[#This Row],[Column3]]="","",MATCH(Table10[[#This Row],[Column3]],AD:AD,0))</f>
        <v>#N/A</v>
      </c>
    </row>
    <row r="2075" spans="37:40" ht="13.5" thickBot="1">
      <c r="AK2075" s="64">
        <v>2929</v>
      </c>
      <c r="AL2075" s="8" t="s">
        <v>8476</v>
      </c>
      <c r="AM2075" t="str">
        <f t="shared" si="32"/>
        <v>H2929</v>
      </c>
      <c r="AN2075" t="e">
        <f>IF(Table10[[#This Row],[Column3]]="","",MATCH(Table10[[#This Row],[Column3]],AD:AD,0))</f>
        <v>#N/A</v>
      </c>
    </row>
    <row r="2076" spans="37:40" ht="13.5" thickBot="1">
      <c r="AK2076" s="64">
        <v>2929</v>
      </c>
      <c r="AL2076" s="8" t="s">
        <v>8476</v>
      </c>
      <c r="AM2076" t="str">
        <f t="shared" si="32"/>
        <v>H2929</v>
      </c>
      <c r="AN2076" t="e">
        <f>IF(Table10[[#This Row],[Column3]]="","",MATCH(Table10[[#This Row],[Column3]],AD:AD,0))</f>
        <v>#N/A</v>
      </c>
    </row>
    <row r="2077" spans="37:40" ht="13.5" thickBot="1">
      <c r="AK2077" s="64">
        <v>2929</v>
      </c>
      <c r="AL2077" s="8" t="s">
        <v>8476</v>
      </c>
      <c r="AM2077" t="str">
        <f t="shared" si="32"/>
        <v>H2929</v>
      </c>
      <c r="AN2077" t="e">
        <f>IF(Table10[[#This Row],[Column3]]="","",MATCH(Table10[[#This Row],[Column3]],AD:AD,0))</f>
        <v>#N/A</v>
      </c>
    </row>
    <row r="2078" spans="37:40" ht="13.5" thickBot="1">
      <c r="AK2078" s="64">
        <v>2929</v>
      </c>
      <c r="AL2078" s="8" t="s">
        <v>8476</v>
      </c>
      <c r="AM2078" t="str">
        <f t="shared" si="32"/>
        <v>H2929</v>
      </c>
      <c r="AN2078" t="e">
        <f>IF(Table10[[#This Row],[Column3]]="","",MATCH(Table10[[#This Row],[Column3]],AD:AD,0))</f>
        <v>#N/A</v>
      </c>
    </row>
    <row r="2079" spans="37:40" ht="13.5" thickBot="1">
      <c r="AK2079" s="64">
        <v>2929</v>
      </c>
      <c r="AL2079" s="8" t="s">
        <v>8476</v>
      </c>
      <c r="AM2079" t="str">
        <f t="shared" si="32"/>
        <v>H2929</v>
      </c>
      <c r="AN2079" t="e">
        <f>IF(Table10[[#This Row],[Column3]]="","",MATCH(Table10[[#This Row],[Column3]],AD:AD,0))</f>
        <v>#N/A</v>
      </c>
    </row>
    <row r="2080" spans="37:40" ht="13.5" thickBot="1">
      <c r="AK2080" s="64">
        <v>2929</v>
      </c>
      <c r="AL2080" s="8" t="s">
        <v>8476</v>
      </c>
      <c r="AM2080" t="str">
        <f t="shared" si="32"/>
        <v>H2929</v>
      </c>
      <c r="AN2080" t="e">
        <f>IF(Table10[[#This Row],[Column3]]="","",MATCH(Table10[[#This Row],[Column3]],AD:AD,0))</f>
        <v>#N/A</v>
      </c>
    </row>
    <row r="2081" spans="37:40" ht="13.5" thickBot="1">
      <c r="AK2081" s="64">
        <v>2929</v>
      </c>
      <c r="AL2081" s="8" t="s">
        <v>8476</v>
      </c>
      <c r="AM2081" t="str">
        <f t="shared" si="32"/>
        <v>H2929</v>
      </c>
      <c r="AN2081" t="e">
        <f>IF(Table10[[#This Row],[Column3]]="","",MATCH(Table10[[#This Row],[Column3]],AD:AD,0))</f>
        <v>#N/A</v>
      </c>
    </row>
    <row r="2082" spans="37:40" ht="13.5" thickBot="1">
      <c r="AK2082" s="64">
        <v>2929</v>
      </c>
      <c r="AL2082" s="8" t="s">
        <v>8476</v>
      </c>
      <c r="AM2082" t="str">
        <f t="shared" si="32"/>
        <v>H2929</v>
      </c>
      <c r="AN2082" t="e">
        <f>IF(Table10[[#This Row],[Column3]]="","",MATCH(Table10[[#This Row],[Column3]],AD:AD,0))</f>
        <v>#N/A</v>
      </c>
    </row>
    <row r="2083" spans="37:40" ht="13.5" thickBot="1">
      <c r="AK2083" s="64">
        <v>2929</v>
      </c>
      <c r="AL2083" s="8" t="s">
        <v>8476</v>
      </c>
      <c r="AM2083" t="str">
        <f t="shared" si="32"/>
        <v>H2929</v>
      </c>
      <c r="AN2083" t="e">
        <f>IF(Table10[[#This Row],[Column3]]="","",MATCH(Table10[[#This Row],[Column3]],AD:AD,0))</f>
        <v>#N/A</v>
      </c>
    </row>
    <row r="2084" spans="37:40" ht="13.5" thickBot="1">
      <c r="AK2084" s="64">
        <v>2929</v>
      </c>
      <c r="AL2084" s="8" t="s">
        <v>8476</v>
      </c>
      <c r="AM2084" t="str">
        <f t="shared" si="32"/>
        <v>H2929</v>
      </c>
      <c r="AN2084" t="e">
        <f>IF(Table10[[#This Row],[Column3]]="","",MATCH(Table10[[#This Row],[Column3]],AD:AD,0))</f>
        <v>#N/A</v>
      </c>
    </row>
    <row r="2085" spans="37:40" ht="13.5" thickBot="1">
      <c r="AK2085" s="64">
        <v>2929</v>
      </c>
      <c r="AL2085" s="8" t="s">
        <v>8476</v>
      </c>
      <c r="AM2085" t="str">
        <f t="shared" si="32"/>
        <v>H2929</v>
      </c>
      <c r="AN2085" t="e">
        <f>IF(Table10[[#This Row],[Column3]]="","",MATCH(Table10[[#This Row],[Column3]],AD:AD,0))</f>
        <v>#N/A</v>
      </c>
    </row>
    <row r="2086" spans="37:40" ht="13.5" thickBot="1">
      <c r="AK2086" s="64">
        <v>2930</v>
      </c>
      <c r="AL2086" s="8" t="s">
        <v>8476</v>
      </c>
      <c r="AM2086" t="str">
        <f t="shared" si="32"/>
        <v>H2930</v>
      </c>
      <c r="AN2086" t="e">
        <f>IF(Table10[[#This Row],[Column3]]="","",MATCH(Table10[[#This Row],[Column3]],AD:AD,0))</f>
        <v>#N/A</v>
      </c>
    </row>
    <row r="2087" spans="37:40" ht="13.5" thickBot="1">
      <c r="AK2087" s="64">
        <v>2930</v>
      </c>
      <c r="AL2087" s="8" t="s">
        <v>8476</v>
      </c>
      <c r="AM2087" t="str">
        <f t="shared" si="32"/>
        <v>H2930</v>
      </c>
      <c r="AN2087" t="e">
        <f>IF(Table10[[#This Row],[Column3]]="","",MATCH(Table10[[#This Row],[Column3]],AD:AD,0))</f>
        <v>#N/A</v>
      </c>
    </row>
    <row r="2088" spans="37:40" ht="13.5" thickBot="1">
      <c r="AK2088" s="64">
        <v>2930</v>
      </c>
      <c r="AL2088" s="8" t="s">
        <v>8476</v>
      </c>
      <c r="AM2088" t="str">
        <f t="shared" si="32"/>
        <v>H2930</v>
      </c>
      <c r="AN2088" t="e">
        <f>IF(Table10[[#This Row],[Column3]]="","",MATCH(Table10[[#This Row],[Column3]],AD:AD,0))</f>
        <v>#N/A</v>
      </c>
    </row>
    <row r="2089" spans="37:40" ht="13.5" thickBot="1">
      <c r="AK2089" s="64">
        <v>2930</v>
      </c>
      <c r="AL2089" s="8" t="s">
        <v>8476</v>
      </c>
      <c r="AM2089" t="str">
        <f t="shared" si="32"/>
        <v>H2930</v>
      </c>
      <c r="AN2089" t="e">
        <f>IF(Table10[[#This Row],[Column3]]="","",MATCH(Table10[[#This Row],[Column3]],AD:AD,0))</f>
        <v>#N/A</v>
      </c>
    </row>
    <row r="2090" spans="37:40" ht="13.5" thickBot="1">
      <c r="AK2090" s="64">
        <v>2930</v>
      </c>
      <c r="AL2090" s="8" t="s">
        <v>8476</v>
      </c>
      <c r="AM2090" t="str">
        <f t="shared" si="32"/>
        <v>H2930</v>
      </c>
      <c r="AN2090" t="e">
        <f>IF(Table10[[#This Row],[Column3]]="","",MATCH(Table10[[#This Row],[Column3]],AD:AD,0))</f>
        <v>#N/A</v>
      </c>
    </row>
    <row r="2091" spans="37:40" ht="13.5" thickBot="1">
      <c r="AK2091" s="64">
        <v>2930</v>
      </c>
      <c r="AL2091" s="8" t="s">
        <v>8476</v>
      </c>
      <c r="AM2091" t="str">
        <f t="shared" si="32"/>
        <v>H2930</v>
      </c>
      <c r="AN2091" t="e">
        <f>IF(Table10[[#This Row],[Column3]]="","",MATCH(Table10[[#This Row],[Column3]],AD:AD,0))</f>
        <v>#N/A</v>
      </c>
    </row>
    <row r="2092" spans="37:40" ht="13.5" thickBot="1">
      <c r="AK2092" s="64">
        <v>2930</v>
      </c>
      <c r="AL2092" s="8" t="s">
        <v>8476</v>
      </c>
      <c r="AM2092" t="str">
        <f t="shared" si="32"/>
        <v>H2930</v>
      </c>
      <c r="AN2092" t="e">
        <f>IF(Table10[[#This Row],[Column3]]="","",MATCH(Table10[[#This Row],[Column3]],AD:AD,0))</f>
        <v>#N/A</v>
      </c>
    </row>
    <row r="2093" spans="37:40" ht="13.5" thickBot="1">
      <c r="AK2093" s="64">
        <v>2930</v>
      </c>
      <c r="AL2093" s="8" t="s">
        <v>8476</v>
      </c>
      <c r="AM2093" t="str">
        <f t="shared" si="32"/>
        <v>H2930</v>
      </c>
      <c r="AN2093" t="e">
        <f>IF(Table10[[#This Row],[Column3]]="","",MATCH(Table10[[#This Row],[Column3]],AD:AD,0))</f>
        <v>#N/A</v>
      </c>
    </row>
    <row r="2094" spans="37:40" ht="13.5" thickBot="1">
      <c r="AK2094" s="64">
        <v>2930</v>
      </c>
      <c r="AL2094" s="8" t="s">
        <v>8476</v>
      </c>
      <c r="AM2094" t="str">
        <f t="shared" si="32"/>
        <v>H2930</v>
      </c>
      <c r="AN2094" t="e">
        <f>IF(Table10[[#This Row],[Column3]]="","",MATCH(Table10[[#This Row],[Column3]],AD:AD,0))</f>
        <v>#N/A</v>
      </c>
    </row>
    <row r="2095" spans="37:40" ht="13.5" thickBot="1">
      <c r="AK2095" s="64">
        <v>2930</v>
      </c>
      <c r="AL2095" s="8" t="s">
        <v>8476</v>
      </c>
      <c r="AM2095" t="str">
        <f t="shared" si="32"/>
        <v>H2930</v>
      </c>
      <c r="AN2095" t="e">
        <f>IF(Table10[[#This Row],[Column3]]="","",MATCH(Table10[[#This Row],[Column3]],AD:AD,0))</f>
        <v>#N/A</v>
      </c>
    </row>
    <row r="2096" spans="37:40" ht="13.5" thickBot="1">
      <c r="AK2096" s="64">
        <v>2930</v>
      </c>
      <c r="AL2096" s="8" t="s">
        <v>8476</v>
      </c>
      <c r="AM2096" t="str">
        <f t="shared" si="32"/>
        <v>H2930</v>
      </c>
      <c r="AN2096" t="e">
        <f>IF(Table10[[#This Row],[Column3]]="","",MATCH(Table10[[#This Row],[Column3]],AD:AD,0))</f>
        <v>#N/A</v>
      </c>
    </row>
    <row r="2097" spans="37:40" ht="13.5" thickBot="1">
      <c r="AK2097" s="64">
        <v>2930</v>
      </c>
      <c r="AL2097" s="8" t="s">
        <v>8476</v>
      </c>
      <c r="AM2097" t="str">
        <f t="shared" si="32"/>
        <v>H2930</v>
      </c>
      <c r="AN2097" t="e">
        <f>IF(Table10[[#This Row],[Column3]]="","",MATCH(Table10[[#This Row],[Column3]],AD:AD,0))</f>
        <v>#N/A</v>
      </c>
    </row>
    <row r="2098" spans="37:40" ht="13.5" thickBot="1">
      <c r="AK2098" s="64">
        <v>2930</v>
      </c>
      <c r="AL2098" s="8" t="s">
        <v>8476</v>
      </c>
      <c r="AM2098" t="str">
        <f t="shared" si="32"/>
        <v>H2930</v>
      </c>
      <c r="AN2098" t="e">
        <f>IF(Table10[[#This Row],[Column3]]="","",MATCH(Table10[[#This Row],[Column3]],AD:AD,0))</f>
        <v>#N/A</v>
      </c>
    </row>
    <row r="2099" spans="37:40" ht="13.5" thickBot="1">
      <c r="AK2099" s="64">
        <v>2930</v>
      </c>
      <c r="AL2099" s="8" t="s">
        <v>8476</v>
      </c>
      <c r="AM2099" t="str">
        <f t="shared" si="32"/>
        <v>H2930</v>
      </c>
      <c r="AN2099" t="e">
        <f>IF(Table10[[#This Row],[Column3]]="","",MATCH(Table10[[#This Row],[Column3]],AD:AD,0))</f>
        <v>#N/A</v>
      </c>
    </row>
    <row r="2100" spans="37:40" ht="13.5" thickBot="1">
      <c r="AK2100" s="64">
        <v>2930</v>
      </c>
      <c r="AL2100" s="8" t="s">
        <v>8476</v>
      </c>
      <c r="AM2100" t="str">
        <f t="shared" si="32"/>
        <v>H2930</v>
      </c>
      <c r="AN2100" t="e">
        <f>IF(Table10[[#This Row],[Column3]]="","",MATCH(Table10[[#This Row],[Column3]],AD:AD,0))</f>
        <v>#N/A</v>
      </c>
    </row>
    <row r="2101" spans="37:40" ht="13.5" thickBot="1">
      <c r="AK2101" s="64">
        <v>2930</v>
      </c>
      <c r="AL2101" s="8" t="s">
        <v>8476</v>
      </c>
      <c r="AM2101" t="str">
        <f t="shared" si="32"/>
        <v>H2930</v>
      </c>
      <c r="AN2101" t="e">
        <f>IF(Table10[[#This Row],[Column3]]="","",MATCH(Table10[[#This Row],[Column3]],AD:AD,0))</f>
        <v>#N/A</v>
      </c>
    </row>
    <row r="2102" spans="37:40" ht="13.5" thickBot="1">
      <c r="AK2102" s="64">
        <v>2931</v>
      </c>
      <c r="AL2102" s="8" t="s">
        <v>8476</v>
      </c>
      <c r="AM2102" t="str">
        <f t="shared" si="32"/>
        <v>H2931</v>
      </c>
      <c r="AN2102" t="e">
        <f>IF(Table10[[#This Row],[Column3]]="","",MATCH(Table10[[#This Row],[Column3]],AD:AD,0))</f>
        <v>#N/A</v>
      </c>
    </row>
    <row r="2103" spans="37:40" ht="13.5" thickBot="1">
      <c r="AK2103" s="64">
        <v>2931</v>
      </c>
      <c r="AL2103" s="8" t="s">
        <v>8476</v>
      </c>
      <c r="AM2103" t="str">
        <f t="shared" si="32"/>
        <v>H2931</v>
      </c>
      <c r="AN2103" t="e">
        <f>IF(Table10[[#This Row],[Column3]]="","",MATCH(Table10[[#This Row],[Column3]],AD:AD,0))</f>
        <v>#N/A</v>
      </c>
    </row>
    <row r="2104" spans="37:40" ht="13.5" thickBot="1">
      <c r="AK2104" s="64">
        <v>2931</v>
      </c>
      <c r="AL2104" s="8" t="s">
        <v>8476</v>
      </c>
      <c r="AM2104" t="str">
        <f t="shared" si="32"/>
        <v>H2931</v>
      </c>
      <c r="AN2104" t="e">
        <f>IF(Table10[[#This Row],[Column3]]="","",MATCH(Table10[[#This Row],[Column3]],AD:AD,0))</f>
        <v>#N/A</v>
      </c>
    </row>
    <row r="2105" spans="37:40" ht="13.5" thickBot="1">
      <c r="AK2105" s="64">
        <v>2931</v>
      </c>
      <c r="AL2105" s="8" t="s">
        <v>8476</v>
      </c>
      <c r="AM2105" t="str">
        <f t="shared" si="32"/>
        <v>H2931</v>
      </c>
      <c r="AN2105" t="e">
        <f>IF(Table10[[#This Row],[Column3]]="","",MATCH(Table10[[#This Row],[Column3]],AD:AD,0))</f>
        <v>#N/A</v>
      </c>
    </row>
    <row r="2106" spans="37:40" ht="13.5" thickBot="1">
      <c r="AK2106" s="64">
        <v>2931</v>
      </c>
      <c r="AL2106" s="8" t="s">
        <v>8476</v>
      </c>
      <c r="AM2106" t="str">
        <f t="shared" si="32"/>
        <v>H2931</v>
      </c>
      <c r="AN2106" t="e">
        <f>IF(Table10[[#This Row],[Column3]]="","",MATCH(Table10[[#This Row],[Column3]],AD:AD,0))</f>
        <v>#N/A</v>
      </c>
    </row>
    <row r="2107" spans="37:40" ht="13.5" thickBot="1">
      <c r="AK2107" s="64">
        <v>2931</v>
      </c>
      <c r="AL2107" s="8" t="s">
        <v>8476</v>
      </c>
      <c r="AM2107" t="str">
        <f t="shared" si="32"/>
        <v>H2931</v>
      </c>
      <c r="AN2107" t="e">
        <f>IF(Table10[[#This Row],[Column3]]="","",MATCH(Table10[[#This Row],[Column3]],AD:AD,0))</f>
        <v>#N/A</v>
      </c>
    </row>
    <row r="2108" spans="37:40" ht="13.5" thickBot="1">
      <c r="AK2108" s="64">
        <v>2931</v>
      </c>
      <c r="AL2108" s="8" t="s">
        <v>8476</v>
      </c>
      <c r="AM2108" t="str">
        <f t="shared" si="32"/>
        <v>H2931</v>
      </c>
      <c r="AN2108" t="e">
        <f>IF(Table10[[#This Row],[Column3]]="","",MATCH(Table10[[#This Row],[Column3]],AD:AD,0))</f>
        <v>#N/A</v>
      </c>
    </row>
    <row r="2109" spans="37:40" ht="13.5" thickBot="1">
      <c r="AK2109" s="64">
        <v>2931</v>
      </c>
      <c r="AL2109" s="8" t="s">
        <v>8476</v>
      </c>
      <c r="AM2109" t="str">
        <f t="shared" si="32"/>
        <v>H2931</v>
      </c>
      <c r="AN2109" t="e">
        <f>IF(Table10[[#This Row],[Column3]]="","",MATCH(Table10[[#This Row],[Column3]],AD:AD,0))</f>
        <v>#N/A</v>
      </c>
    </row>
    <row r="2110" spans="37:40" ht="13.5" thickBot="1">
      <c r="AK2110" s="64">
        <v>2931</v>
      </c>
      <c r="AL2110" s="8" t="s">
        <v>8476</v>
      </c>
      <c r="AM2110" t="str">
        <f t="shared" si="32"/>
        <v>H2931</v>
      </c>
      <c r="AN2110" t="e">
        <f>IF(Table10[[#This Row],[Column3]]="","",MATCH(Table10[[#This Row],[Column3]],AD:AD,0))</f>
        <v>#N/A</v>
      </c>
    </row>
    <row r="2111" spans="37:40" ht="13.5" thickBot="1">
      <c r="AK2111" s="64">
        <v>2931</v>
      </c>
      <c r="AL2111" s="8" t="s">
        <v>8476</v>
      </c>
      <c r="AM2111" t="str">
        <f t="shared" si="32"/>
        <v>H2931</v>
      </c>
      <c r="AN2111" t="e">
        <f>IF(Table10[[#This Row],[Column3]]="","",MATCH(Table10[[#This Row],[Column3]],AD:AD,0))</f>
        <v>#N/A</v>
      </c>
    </row>
    <row r="2112" spans="37:40" ht="13.5" thickBot="1">
      <c r="AK2112" s="64">
        <v>2931</v>
      </c>
      <c r="AL2112" s="8" t="s">
        <v>8476</v>
      </c>
      <c r="AM2112" t="str">
        <f t="shared" si="32"/>
        <v>H2931</v>
      </c>
      <c r="AN2112" t="e">
        <f>IF(Table10[[#This Row],[Column3]]="","",MATCH(Table10[[#This Row],[Column3]],AD:AD,0))</f>
        <v>#N/A</v>
      </c>
    </row>
    <row r="2113" spans="37:40" ht="13.5" thickBot="1">
      <c r="AK2113" s="64">
        <v>2931</v>
      </c>
      <c r="AL2113" s="8" t="s">
        <v>8476</v>
      </c>
      <c r="AM2113" t="str">
        <f t="shared" si="32"/>
        <v>H2931</v>
      </c>
      <c r="AN2113" t="e">
        <f>IF(Table10[[#This Row],[Column3]]="","",MATCH(Table10[[#This Row],[Column3]],AD:AD,0))</f>
        <v>#N/A</v>
      </c>
    </row>
    <row r="2114" spans="37:40" ht="13.5" thickBot="1">
      <c r="AK2114" s="64">
        <v>2931</v>
      </c>
      <c r="AL2114" s="8" t="s">
        <v>8476</v>
      </c>
      <c r="AM2114" t="str">
        <f t="shared" ref="AM2114:AM2177" si="33">CONCATENATE(AL2114,AK2114)</f>
        <v>H2931</v>
      </c>
      <c r="AN2114" t="e">
        <f>IF(Table10[[#This Row],[Column3]]="","",MATCH(Table10[[#This Row],[Column3]],AD:AD,0))</f>
        <v>#N/A</v>
      </c>
    </row>
    <row r="2115" spans="37:40" ht="13.5" thickBot="1">
      <c r="AK2115" s="64">
        <v>2931</v>
      </c>
      <c r="AL2115" s="8" t="s">
        <v>8476</v>
      </c>
      <c r="AM2115" t="str">
        <f t="shared" si="33"/>
        <v>H2931</v>
      </c>
      <c r="AN2115" t="e">
        <f>IF(Table10[[#This Row],[Column3]]="","",MATCH(Table10[[#This Row],[Column3]],AD:AD,0))</f>
        <v>#N/A</v>
      </c>
    </row>
    <row r="2116" spans="37:40" ht="13.5" thickBot="1">
      <c r="AK2116" s="64">
        <v>2931</v>
      </c>
      <c r="AL2116" s="8" t="s">
        <v>8476</v>
      </c>
      <c r="AM2116" t="str">
        <f t="shared" si="33"/>
        <v>H2931</v>
      </c>
      <c r="AN2116" t="e">
        <f>IF(Table10[[#This Row],[Column3]]="","",MATCH(Table10[[#This Row],[Column3]],AD:AD,0))</f>
        <v>#N/A</v>
      </c>
    </row>
    <row r="2117" spans="37:40" ht="13.5" thickBot="1">
      <c r="AK2117" s="64">
        <v>2931</v>
      </c>
      <c r="AL2117" s="8" t="s">
        <v>8476</v>
      </c>
      <c r="AM2117" t="str">
        <f t="shared" si="33"/>
        <v>H2931</v>
      </c>
      <c r="AN2117" t="e">
        <f>IF(Table10[[#This Row],[Column3]]="","",MATCH(Table10[[#This Row],[Column3]],AD:AD,0))</f>
        <v>#N/A</v>
      </c>
    </row>
    <row r="2118" spans="37:40" ht="13.5" thickBot="1">
      <c r="AK2118" s="64">
        <v>2932</v>
      </c>
      <c r="AL2118" s="8" t="s">
        <v>8476</v>
      </c>
      <c r="AM2118" t="str">
        <f t="shared" si="33"/>
        <v>H2932</v>
      </c>
      <c r="AN2118" t="e">
        <f>IF(Table10[[#This Row],[Column3]]="","",MATCH(Table10[[#This Row],[Column3]],AD:AD,0))</f>
        <v>#N/A</v>
      </c>
    </row>
    <row r="2119" spans="37:40" ht="13.5" thickBot="1">
      <c r="AK2119" s="64">
        <v>303</v>
      </c>
      <c r="AL2119" s="8" t="s">
        <v>122</v>
      </c>
      <c r="AM2119" t="str">
        <f t="shared" si="33"/>
        <v>B303</v>
      </c>
      <c r="AN2119" t="e">
        <f>IF(Table10[[#This Row],[Column3]]="","",MATCH(Table10[[#This Row],[Column3]],AD:AD,0))</f>
        <v>#N/A</v>
      </c>
    </row>
    <row r="2120" spans="37:40" ht="13.5" thickBot="1">
      <c r="AK2120" s="64">
        <v>303</v>
      </c>
      <c r="AL2120" s="8" t="s">
        <v>122</v>
      </c>
      <c r="AM2120" t="str">
        <f t="shared" si="33"/>
        <v>B303</v>
      </c>
      <c r="AN2120" t="e">
        <f>IF(Table10[[#This Row],[Column3]]="","",MATCH(Table10[[#This Row],[Column3]],AD:AD,0))</f>
        <v>#N/A</v>
      </c>
    </row>
    <row r="2121" spans="37:40" ht="13.5" thickBot="1">
      <c r="AK2121" s="64">
        <v>303</v>
      </c>
      <c r="AL2121" s="8" t="s">
        <v>122</v>
      </c>
      <c r="AM2121" t="str">
        <f t="shared" si="33"/>
        <v>B303</v>
      </c>
      <c r="AN2121" t="e">
        <f>IF(Table10[[#This Row],[Column3]]="","",MATCH(Table10[[#This Row],[Column3]],AD:AD,0))</f>
        <v>#N/A</v>
      </c>
    </row>
    <row r="2122" spans="37:40" ht="13.5" thickBot="1">
      <c r="AK2122" s="64">
        <v>303</v>
      </c>
      <c r="AL2122" s="8" t="s">
        <v>122</v>
      </c>
      <c r="AM2122" t="str">
        <f t="shared" si="33"/>
        <v>B303</v>
      </c>
      <c r="AN2122" t="e">
        <f>IF(Table10[[#This Row],[Column3]]="","",MATCH(Table10[[#This Row],[Column3]],AD:AD,0))</f>
        <v>#N/A</v>
      </c>
    </row>
    <row r="2123" spans="37:40" ht="13.5" thickBot="1">
      <c r="AK2123" s="64">
        <v>303</v>
      </c>
      <c r="AL2123" s="8" t="s">
        <v>122</v>
      </c>
      <c r="AM2123" t="str">
        <f t="shared" si="33"/>
        <v>B303</v>
      </c>
      <c r="AN2123" t="e">
        <f>IF(Table10[[#This Row],[Column3]]="","",MATCH(Table10[[#This Row],[Column3]],AD:AD,0))</f>
        <v>#N/A</v>
      </c>
    </row>
    <row r="2124" spans="37:40" ht="13.5" thickBot="1">
      <c r="AK2124" s="64">
        <v>186</v>
      </c>
      <c r="AL2124" s="8" t="s">
        <v>122</v>
      </c>
      <c r="AM2124" t="str">
        <f t="shared" si="33"/>
        <v>B186</v>
      </c>
      <c r="AN2124" t="e">
        <f>IF(Table10[[#This Row],[Column3]]="","",MATCH(Table10[[#This Row],[Column3]],AD:AD,0))</f>
        <v>#N/A</v>
      </c>
    </row>
    <row r="2125" spans="37:40" ht="13.5" thickBot="1">
      <c r="AK2125" s="64">
        <v>186</v>
      </c>
      <c r="AL2125" s="8" t="s">
        <v>122</v>
      </c>
      <c r="AM2125" t="str">
        <f t="shared" si="33"/>
        <v>B186</v>
      </c>
      <c r="AN2125" t="e">
        <f>IF(Table10[[#This Row],[Column3]]="","",MATCH(Table10[[#This Row],[Column3]],AD:AD,0))</f>
        <v>#N/A</v>
      </c>
    </row>
    <row r="2126" spans="37:40" ht="13.5" thickBot="1">
      <c r="AK2126" s="64">
        <v>186</v>
      </c>
      <c r="AL2126" s="8" t="s">
        <v>122</v>
      </c>
      <c r="AM2126" t="str">
        <f t="shared" si="33"/>
        <v>B186</v>
      </c>
      <c r="AN2126" t="e">
        <f>IF(Table10[[#This Row],[Column3]]="","",MATCH(Table10[[#This Row],[Column3]],AD:AD,0))</f>
        <v>#N/A</v>
      </c>
    </row>
    <row r="2127" spans="37:40" ht="13.5" thickBot="1">
      <c r="AK2127" s="64">
        <v>186</v>
      </c>
      <c r="AL2127" s="8" t="s">
        <v>122</v>
      </c>
      <c r="AM2127" t="str">
        <f t="shared" si="33"/>
        <v>B186</v>
      </c>
      <c r="AN2127" t="e">
        <f>IF(Table10[[#This Row],[Column3]]="","",MATCH(Table10[[#This Row],[Column3]],AD:AD,0))</f>
        <v>#N/A</v>
      </c>
    </row>
    <row r="2128" spans="37:40" ht="13.5" thickBot="1">
      <c r="AK2128" s="64">
        <v>2925</v>
      </c>
      <c r="AL2128" s="8" t="s">
        <v>8476</v>
      </c>
      <c r="AM2128" t="str">
        <f t="shared" si="33"/>
        <v>H2925</v>
      </c>
      <c r="AN2128" t="e">
        <f>IF(Table10[[#This Row],[Column3]]="","",MATCH(Table10[[#This Row],[Column3]],AD:AD,0))</f>
        <v>#N/A</v>
      </c>
    </row>
    <row r="2129" spans="37:40" ht="13.5" thickBot="1">
      <c r="AK2129" s="64">
        <v>2979</v>
      </c>
      <c r="AL2129" s="8" t="s">
        <v>8476</v>
      </c>
      <c r="AM2129" t="str">
        <f t="shared" si="33"/>
        <v>H2979</v>
      </c>
      <c r="AN2129" t="e">
        <f>IF(Table10[[#This Row],[Column3]]="","",MATCH(Table10[[#This Row],[Column3]],AD:AD,0))</f>
        <v>#N/A</v>
      </c>
    </row>
    <row r="2130" spans="37:40" ht="13.5" thickBot="1">
      <c r="AK2130" s="64">
        <v>2979</v>
      </c>
      <c r="AL2130" s="8" t="s">
        <v>8476</v>
      </c>
      <c r="AM2130" t="str">
        <f t="shared" si="33"/>
        <v>H2979</v>
      </c>
      <c r="AN2130" t="e">
        <f>IF(Table10[[#This Row],[Column3]]="","",MATCH(Table10[[#This Row],[Column3]],AD:AD,0))</f>
        <v>#N/A</v>
      </c>
    </row>
    <row r="2131" spans="37:40" ht="13.5" thickBot="1">
      <c r="AK2131" s="64">
        <v>2924</v>
      </c>
      <c r="AL2131" s="8" t="s">
        <v>8476</v>
      </c>
      <c r="AM2131" t="str">
        <f t="shared" si="33"/>
        <v>H2924</v>
      </c>
      <c r="AN2131" t="e">
        <f>IF(Table10[[#This Row],[Column3]]="","",MATCH(Table10[[#This Row],[Column3]],AD:AD,0))</f>
        <v>#N/A</v>
      </c>
    </row>
    <row r="2132" spans="37:40" ht="13.5" thickBot="1">
      <c r="AK2132" s="64">
        <v>3039</v>
      </c>
      <c r="AL2132" s="8" t="s">
        <v>6664</v>
      </c>
      <c r="AM2132" t="str">
        <f t="shared" si="33"/>
        <v>G3039</v>
      </c>
      <c r="AN2132" t="e">
        <f>IF(Table10[[#This Row],[Column3]]="","",MATCH(Table10[[#This Row],[Column3]],AD:AD,0))</f>
        <v>#N/A</v>
      </c>
    </row>
    <row r="2133" spans="37:40" ht="13.5" thickBot="1">
      <c r="AK2133" s="64">
        <v>3039</v>
      </c>
      <c r="AL2133" s="8" t="s">
        <v>6664</v>
      </c>
      <c r="AM2133" t="str">
        <f t="shared" si="33"/>
        <v>G3039</v>
      </c>
      <c r="AN2133" t="e">
        <f>IF(Table10[[#This Row],[Column3]]="","",MATCH(Table10[[#This Row],[Column3]],AD:AD,0))</f>
        <v>#N/A</v>
      </c>
    </row>
    <row r="2134" spans="37:40" ht="13.5" thickBot="1">
      <c r="AK2134" s="64">
        <v>3039</v>
      </c>
      <c r="AL2134" s="8" t="s">
        <v>6664</v>
      </c>
      <c r="AM2134" t="str">
        <f t="shared" si="33"/>
        <v>G3039</v>
      </c>
      <c r="AN2134" t="e">
        <f>IF(Table10[[#This Row],[Column3]]="","",MATCH(Table10[[#This Row],[Column3]],AD:AD,0))</f>
        <v>#N/A</v>
      </c>
    </row>
    <row r="2135" spans="37:40" ht="13.5" thickBot="1">
      <c r="AK2135" s="64">
        <v>3039</v>
      </c>
      <c r="AL2135" s="8" t="s">
        <v>6664</v>
      </c>
      <c r="AM2135" t="str">
        <f t="shared" si="33"/>
        <v>G3039</v>
      </c>
      <c r="AN2135" t="e">
        <f>IF(Table10[[#This Row],[Column3]]="","",MATCH(Table10[[#This Row],[Column3]],AD:AD,0))</f>
        <v>#N/A</v>
      </c>
    </row>
    <row r="2136" spans="37:40" ht="13.5" thickBot="1">
      <c r="AK2136" s="64">
        <v>3039</v>
      </c>
      <c r="AL2136" s="8" t="s">
        <v>6664</v>
      </c>
      <c r="AM2136" t="str">
        <f t="shared" si="33"/>
        <v>G3039</v>
      </c>
      <c r="AN2136" t="e">
        <f>IF(Table10[[#This Row],[Column3]]="","",MATCH(Table10[[#This Row],[Column3]],AD:AD,0))</f>
        <v>#N/A</v>
      </c>
    </row>
    <row r="2137" spans="37:40" ht="13.5" thickBot="1">
      <c r="AK2137" s="64">
        <v>3039</v>
      </c>
      <c r="AL2137" s="8" t="s">
        <v>6664</v>
      </c>
      <c r="AM2137" t="str">
        <f t="shared" si="33"/>
        <v>G3039</v>
      </c>
      <c r="AN2137" t="e">
        <f>IF(Table10[[#This Row],[Column3]]="","",MATCH(Table10[[#This Row],[Column3]],AD:AD,0))</f>
        <v>#N/A</v>
      </c>
    </row>
    <row r="2138" spans="37:40" ht="13.5" thickBot="1">
      <c r="AK2138" s="64">
        <v>3039</v>
      </c>
      <c r="AL2138" s="8" t="s">
        <v>6664</v>
      </c>
      <c r="AM2138" t="str">
        <f t="shared" si="33"/>
        <v>G3039</v>
      </c>
      <c r="AN2138" t="e">
        <f>IF(Table10[[#This Row],[Column3]]="","",MATCH(Table10[[#This Row],[Column3]],AD:AD,0))</f>
        <v>#N/A</v>
      </c>
    </row>
    <row r="2139" spans="37:40" ht="13.5" thickBot="1">
      <c r="AK2139" s="64">
        <v>3039</v>
      </c>
      <c r="AL2139" s="8" t="s">
        <v>6664</v>
      </c>
      <c r="AM2139" t="str">
        <f t="shared" si="33"/>
        <v>G3039</v>
      </c>
      <c r="AN2139" t="e">
        <f>IF(Table10[[#This Row],[Column3]]="","",MATCH(Table10[[#This Row],[Column3]],AD:AD,0))</f>
        <v>#N/A</v>
      </c>
    </row>
    <row r="2140" spans="37:40" ht="13.5" thickBot="1">
      <c r="AK2140" s="64">
        <v>3039</v>
      </c>
      <c r="AL2140" s="8" t="s">
        <v>6664</v>
      </c>
      <c r="AM2140" t="str">
        <f t="shared" si="33"/>
        <v>G3039</v>
      </c>
      <c r="AN2140" t="e">
        <f>IF(Table10[[#This Row],[Column3]]="","",MATCH(Table10[[#This Row],[Column3]],AD:AD,0))</f>
        <v>#N/A</v>
      </c>
    </row>
    <row r="2141" spans="37:40" ht="13.5" thickBot="1">
      <c r="AK2141" s="64">
        <v>3039</v>
      </c>
      <c r="AL2141" s="8" t="s">
        <v>6664</v>
      </c>
      <c r="AM2141" t="str">
        <f t="shared" si="33"/>
        <v>G3039</v>
      </c>
      <c r="AN2141" t="e">
        <f>IF(Table10[[#This Row],[Column3]]="","",MATCH(Table10[[#This Row],[Column3]],AD:AD,0))</f>
        <v>#N/A</v>
      </c>
    </row>
    <row r="2142" spans="37:40" ht="13.5" thickBot="1">
      <c r="AK2142" s="64">
        <v>3039</v>
      </c>
      <c r="AL2142" s="8" t="s">
        <v>6664</v>
      </c>
      <c r="AM2142" t="str">
        <f t="shared" si="33"/>
        <v>G3039</v>
      </c>
      <c r="AN2142" t="e">
        <f>IF(Table10[[#This Row],[Column3]]="","",MATCH(Table10[[#This Row],[Column3]],AD:AD,0))</f>
        <v>#N/A</v>
      </c>
    </row>
    <row r="2143" spans="37:40" ht="13.5" thickBot="1">
      <c r="AK2143" s="64">
        <v>3039</v>
      </c>
      <c r="AL2143" s="8" t="s">
        <v>6664</v>
      </c>
      <c r="AM2143" t="str">
        <f t="shared" si="33"/>
        <v>G3039</v>
      </c>
      <c r="AN2143" t="e">
        <f>IF(Table10[[#This Row],[Column3]]="","",MATCH(Table10[[#This Row],[Column3]],AD:AD,0))</f>
        <v>#N/A</v>
      </c>
    </row>
    <row r="2144" spans="37:40" ht="13.5" thickBot="1">
      <c r="AK2144" s="64">
        <v>3038</v>
      </c>
      <c r="AL2144" s="8" t="s">
        <v>6664</v>
      </c>
      <c r="AM2144" t="str">
        <f t="shared" si="33"/>
        <v>G3038</v>
      </c>
      <c r="AN2144" t="e">
        <f>IF(Table10[[#This Row],[Column3]]="","",MATCH(Table10[[#This Row],[Column3]],AD:AD,0))</f>
        <v>#N/A</v>
      </c>
    </row>
    <row r="2145" spans="37:40" ht="13.5" thickBot="1">
      <c r="AK2145" s="64">
        <v>3038</v>
      </c>
      <c r="AL2145" s="8" t="s">
        <v>6664</v>
      </c>
      <c r="AM2145" t="str">
        <f t="shared" si="33"/>
        <v>G3038</v>
      </c>
      <c r="AN2145" t="e">
        <f>IF(Table10[[#This Row],[Column3]]="","",MATCH(Table10[[#This Row],[Column3]],AD:AD,0))</f>
        <v>#N/A</v>
      </c>
    </row>
    <row r="2146" spans="37:40" ht="13.5" thickBot="1">
      <c r="AK2146" s="64">
        <v>3038</v>
      </c>
      <c r="AL2146" s="8" t="s">
        <v>6664</v>
      </c>
      <c r="AM2146" t="str">
        <f t="shared" si="33"/>
        <v>G3038</v>
      </c>
      <c r="AN2146" t="e">
        <f>IF(Table10[[#This Row],[Column3]]="","",MATCH(Table10[[#This Row],[Column3]],AD:AD,0))</f>
        <v>#N/A</v>
      </c>
    </row>
    <row r="2147" spans="37:40" ht="13.5" thickBot="1">
      <c r="AK2147" s="64">
        <v>3037</v>
      </c>
      <c r="AL2147" s="8" t="s">
        <v>6664</v>
      </c>
      <c r="AM2147" t="str">
        <f t="shared" si="33"/>
        <v>G3037</v>
      </c>
      <c r="AN2147" t="e">
        <f>IF(Table10[[#This Row],[Column3]]="","",MATCH(Table10[[#This Row],[Column3]],AD:AD,0))</f>
        <v>#N/A</v>
      </c>
    </row>
    <row r="2148" spans="37:40" ht="13.5" thickBot="1">
      <c r="AK2148" s="64">
        <v>3036</v>
      </c>
      <c r="AL2148" s="8" t="s">
        <v>6664</v>
      </c>
      <c r="AM2148" t="str">
        <f t="shared" si="33"/>
        <v>G3036</v>
      </c>
      <c r="AN2148" t="e">
        <f>IF(Table10[[#This Row],[Column3]]="","",MATCH(Table10[[#This Row],[Column3]],AD:AD,0))</f>
        <v>#N/A</v>
      </c>
    </row>
    <row r="2149" spans="37:40" ht="13.5" thickBot="1">
      <c r="AK2149" s="64">
        <v>3034</v>
      </c>
      <c r="AL2149" s="8" t="s">
        <v>6664</v>
      </c>
      <c r="AM2149" t="str">
        <f t="shared" si="33"/>
        <v>G3034</v>
      </c>
      <c r="AN2149" t="e">
        <f>IF(Table10[[#This Row],[Column3]]="","",MATCH(Table10[[#This Row],[Column3]],AD:AD,0))</f>
        <v>#N/A</v>
      </c>
    </row>
    <row r="2150" spans="37:40" ht="13.5" thickBot="1">
      <c r="AK2150" s="64">
        <v>3034</v>
      </c>
      <c r="AL2150" s="8" t="s">
        <v>6664</v>
      </c>
      <c r="AM2150" t="str">
        <f t="shared" si="33"/>
        <v>G3034</v>
      </c>
      <c r="AN2150" t="e">
        <f>IF(Table10[[#This Row],[Column3]]="","",MATCH(Table10[[#This Row],[Column3]],AD:AD,0))</f>
        <v>#N/A</v>
      </c>
    </row>
    <row r="2151" spans="37:40" ht="13.5" thickBot="1">
      <c r="AK2151" s="64">
        <v>3034</v>
      </c>
      <c r="AL2151" s="8" t="s">
        <v>6664</v>
      </c>
      <c r="AM2151" t="str">
        <f t="shared" si="33"/>
        <v>G3034</v>
      </c>
      <c r="AN2151" t="e">
        <f>IF(Table10[[#This Row],[Column3]]="","",MATCH(Table10[[#This Row],[Column3]],AD:AD,0))</f>
        <v>#N/A</v>
      </c>
    </row>
    <row r="2152" spans="37:40" ht="13.5" thickBot="1">
      <c r="AK2152" s="64">
        <v>2732</v>
      </c>
      <c r="AL2152" s="8" t="s">
        <v>3762</v>
      </c>
      <c r="AM2152" t="str">
        <f t="shared" si="33"/>
        <v>A2732</v>
      </c>
      <c r="AN2152" t="e">
        <f>IF(Table10[[#This Row],[Column3]]="","",MATCH(Table10[[#This Row],[Column3]],AD:AD,0))</f>
        <v>#N/A</v>
      </c>
    </row>
    <row r="2153" spans="37:40" ht="13.5" thickBot="1">
      <c r="AK2153" s="64">
        <v>2732</v>
      </c>
      <c r="AL2153" s="8" t="s">
        <v>3762</v>
      </c>
      <c r="AM2153" t="str">
        <f t="shared" si="33"/>
        <v>A2732</v>
      </c>
      <c r="AN2153" t="e">
        <f>IF(Table10[[#This Row],[Column3]]="","",MATCH(Table10[[#This Row],[Column3]],AD:AD,0))</f>
        <v>#N/A</v>
      </c>
    </row>
    <row r="2154" spans="37:40" ht="13.5" thickBot="1">
      <c r="AK2154" s="64">
        <v>2732</v>
      </c>
      <c r="AL2154" s="8" t="s">
        <v>3762</v>
      </c>
      <c r="AM2154" t="str">
        <f t="shared" si="33"/>
        <v>A2732</v>
      </c>
      <c r="AN2154" t="e">
        <f>IF(Table10[[#This Row],[Column3]]="","",MATCH(Table10[[#This Row],[Column3]],AD:AD,0))</f>
        <v>#N/A</v>
      </c>
    </row>
    <row r="2155" spans="37:40" ht="13.5" thickBot="1">
      <c r="AK2155" s="64">
        <v>2732</v>
      </c>
      <c r="AL2155" s="8" t="s">
        <v>3762</v>
      </c>
      <c r="AM2155" t="str">
        <f t="shared" si="33"/>
        <v>A2732</v>
      </c>
      <c r="AN2155" t="e">
        <f>IF(Table10[[#This Row],[Column3]]="","",MATCH(Table10[[#This Row],[Column3]],AD:AD,0))</f>
        <v>#N/A</v>
      </c>
    </row>
    <row r="2156" spans="37:40" ht="13.5" thickBot="1">
      <c r="AK2156" s="64">
        <v>188</v>
      </c>
      <c r="AL2156" s="8" t="s">
        <v>122</v>
      </c>
      <c r="AM2156" t="str">
        <f t="shared" si="33"/>
        <v>B188</v>
      </c>
      <c r="AN2156" t="e">
        <f>IF(Table10[[#This Row],[Column3]]="","",MATCH(Table10[[#This Row],[Column3]],AD:AD,0))</f>
        <v>#N/A</v>
      </c>
    </row>
    <row r="2157" spans="37:40" ht="13.5" thickBot="1">
      <c r="AK2157" s="64">
        <v>188</v>
      </c>
      <c r="AL2157" s="8" t="s">
        <v>122</v>
      </c>
      <c r="AM2157" t="str">
        <f t="shared" si="33"/>
        <v>B188</v>
      </c>
      <c r="AN2157" t="e">
        <f>IF(Table10[[#This Row],[Column3]]="","",MATCH(Table10[[#This Row],[Column3]],AD:AD,0))</f>
        <v>#N/A</v>
      </c>
    </row>
    <row r="2158" spans="37:40" ht="13.5" thickBot="1">
      <c r="AK2158" s="64">
        <v>188</v>
      </c>
      <c r="AL2158" s="8" t="s">
        <v>122</v>
      </c>
      <c r="AM2158" t="str">
        <f t="shared" si="33"/>
        <v>B188</v>
      </c>
      <c r="AN2158" t="e">
        <f>IF(Table10[[#This Row],[Column3]]="","",MATCH(Table10[[#This Row],[Column3]],AD:AD,0))</f>
        <v>#N/A</v>
      </c>
    </row>
    <row r="2159" spans="37:40" ht="13.5" thickBot="1">
      <c r="AK2159" s="64">
        <v>2372</v>
      </c>
      <c r="AL2159" s="8" t="s">
        <v>8476</v>
      </c>
      <c r="AM2159" t="str">
        <f t="shared" si="33"/>
        <v>H2372</v>
      </c>
      <c r="AN2159" t="e">
        <f>IF(Table10[[#This Row],[Column3]]="","",MATCH(Table10[[#This Row],[Column3]],AD:AD,0))</f>
        <v>#N/A</v>
      </c>
    </row>
    <row r="2160" spans="37:40" ht="13.5" thickBot="1">
      <c r="AK2160" s="64">
        <v>2881</v>
      </c>
      <c r="AL2160" s="8" t="s">
        <v>8476</v>
      </c>
      <c r="AM2160" t="str">
        <f t="shared" si="33"/>
        <v>H2881</v>
      </c>
      <c r="AN2160" t="e">
        <f>IF(Table10[[#This Row],[Column3]]="","",MATCH(Table10[[#This Row],[Column3]],AD:AD,0))</f>
        <v>#N/A</v>
      </c>
    </row>
    <row r="2161" spans="37:40" ht="13.5" thickBot="1">
      <c r="AK2161" s="64">
        <v>2881</v>
      </c>
      <c r="AL2161" s="8" t="s">
        <v>8476</v>
      </c>
      <c r="AM2161" t="str">
        <f t="shared" si="33"/>
        <v>H2881</v>
      </c>
      <c r="AN2161" t="e">
        <f>IF(Table10[[#This Row],[Column3]]="","",MATCH(Table10[[#This Row],[Column3]],AD:AD,0))</f>
        <v>#N/A</v>
      </c>
    </row>
    <row r="2162" spans="37:40" ht="13.5" thickBot="1">
      <c r="AK2162" s="64">
        <v>2881</v>
      </c>
      <c r="AL2162" s="8" t="s">
        <v>8476</v>
      </c>
      <c r="AM2162" t="str">
        <f t="shared" si="33"/>
        <v>H2881</v>
      </c>
      <c r="AN2162" t="e">
        <f>IF(Table10[[#This Row],[Column3]]="","",MATCH(Table10[[#This Row],[Column3]],AD:AD,0))</f>
        <v>#N/A</v>
      </c>
    </row>
    <row r="2163" spans="37:40" ht="13.5" thickBot="1">
      <c r="AK2163" s="64">
        <v>3040</v>
      </c>
      <c r="AL2163" s="8" t="s">
        <v>6664</v>
      </c>
      <c r="AM2163" t="str">
        <f t="shared" si="33"/>
        <v>G3040</v>
      </c>
      <c r="AN2163" t="e">
        <f>IF(Table10[[#This Row],[Column3]]="","",MATCH(Table10[[#This Row],[Column3]],AD:AD,0))</f>
        <v>#N/A</v>
      </c>
    </row>
    <row r="2164" spans="37:40" ht="13.5" thickBot="1">
      <c r="AK2164" s="64">
        <v>3040</v>
      </c>
      <c r="AL2164" s="8" t="s">
        <v>6664</v>
      </c>
      <c r="AM2164" t="str">
        <f t="shared" si="33"/>
        <v>G3040</v>
      </c>
      <c r="AN2164" t="e">
        <f>IF(Table10[[#This Row],[Column3]]="","",MATCH(Table10[[#This Row],[Column3]],AD:AD,0))</f>
        <v>#N/A</v>
      </c>
    </row>
    <row r="2165" spans="37:40" ht="13.5" thickBot="1">
      <c r="AK2165" s="64">
        <v>3040</v>
      </c>
      <c r="AL2165" s="8" t="s">
        <v>6664</v>
      </c>
      <c r="AM2165" t="str">
        <f t="shared" si="33"/>
        <v>G3040</v>
      </c>
      <c r="AN2165" t="e">
        <f>IF(Table10[[#This Row],[Column3]]="","",MATCH(Table10[[#This Row],[Column3]],AD:AD,0))</f>
        <v>#N/A</v>
      </c>
    </row>
    <row r="2166" spans="37:40" ht="13.5" thickBot="1">
      <c r="AK2166" s="64">
        <v>3040</v>
      </c>
      <c r="AL2166" s="8" t="s">
        <v>6664</v>
      </c>
      <c r="AM2166" t="str">
        <f t="shared" si="33"/>
        <v>G3040</v>
      </c>
      <c r="AN2166" t="e">
        <f>IF(Table10[[#This Row],[Column3]]="","",MATCH(Table10[[#This Row],[Column3]],AD:AD,0))</f>
        <v>#N/A</v>
      </c>
    </row>
    <row r="2167" spans="37:40" ht="13.5" thickBot="1">
      <c r="AK2167" s="64">
        <v>3040</v>
      </c>
      <c r="AL2167" s="8" t="s">
        <v>6664</v>
      </c>
      <c r="AM2167" t="str">
        <f t="shared" si="33"/>
        <v>G3040</v>
      </c>
      <c r="AN2167" t="e">
        <f>IF(Table10[[#This Row],[Column3]]="","",MATCH(Table10[[#This Row],[Column3]],AD:AD,0))</f>
        <v>#N/A</v>
      </c>
    </row>
    <row r="2168" spans="37:40" ht="13.5" thickBot="1">
      <c r="AK2168" s="64">
        <v>3040</v>
      </c>
      <c r="AL2168" s="8" t="s">
        <v>6664</v>
      </c>
      <c r="AM2168" t="str">
        <f t="shared" si="33"/>
        <v>G3040</v>
      </c>
      <c r="AN2168" t="e">
        <f>IF(Table10[[#This Row],[Column3]]="","",MATCH(Table10[[#This Row],[Column3]],AD:AD,0))</f>
        <v>#N/A</v>
      </c>
    </row>
    <row r="2169" spans="37:40" ht="13.5" thickBot="1">
      <c r="AK2169" s="64">
        <v>3040</v>
      </c>
      <c r="AL2169" s="8" t="s">
        <v>6664</v>
      </c>
      <c r="AM2169" t="str">
        <f t="shared" si="33"/>
        <v>G3040</v>
      </c>
      <c r="AN2169" t="e">
        <f>IF(Table10[[#This Row],[Column3]]="","",MATCH(Table10[[#This Row],[Column3]],AD:AD,0))</f>
        <v>#N/A</v>
      </c>
    </row>
    <row r="2170" spans="37:40" ht="13.5" thickBot="1">
      <c r="AK2170" s="64">
        <v>3040</v>
      </c>
      <c r="AL2170" s="8" t="s">
        <v>6664</v>
      </c>
      <c r="AM2170" t="str">
        <f t="shared" si="33"/>
        <v>G3040</v>
      </c>
      <c r="AN2170" t="e">
        <f>IF(Table10[[#This Row],[Column3]]="","",MATCH(Table10[[#This Row],[Column3]],AD:AD,0))</f>
        <v>#N/A</v>
      </c>
    </row>
    <row r="2171" spans="37:40" ht="13.5" thickBot="1">
      <c r="AK2171" s="64">
        <v>3040</v>
      </c>
      <c r="AL2171" s="8" t="s">
        <v>6664</v>
      </c>
      <c r="AM2171" t="str">
        <f t="shared" si="33"/>
        <v>G3040</v>
      </c>
      <c r="AN2171" t="e">
        <f>IF(Table10[[#This Row],[Column3]]="","",MATCH(Table10[[#This Row],[Column3]],AD:AD,0))</f>
        <v>#N/A</v>
      </c>
    </row>
    <row r="2172" spans="37:40" ht="13.5" thickBot="1">
      <c r="AK2172" s="64">
        <v>3040</v>
      </c>
      <c r="AL2172" s="8" t="s">
        <v>6664</v>
      </c>
      <c r="AM2172" t="str">
        <f t="shared" si="33"/>
        <v>G3040</v>
      </c>
      <c r="AN2172" t="e">
        <f>IF(Table10[[#This Row],[Column3]]="","",MATCH(Table10[[#This Row],[Column3]],AD:AD,0))</f>
        <v>#N/A</v>
      </c>
    </row>
    <row r="2173" spans="37:40" ht="13.5" thickBot="1">
      <c r="AK2173" s="64">
        <v>3040</v>
      </c>
      <c r="AL2173" s="8" t="s">
        <v>6664</v>
      </c>
      <c r="AM2173" t="str">
        <f t="shared" si="33"/>
        <v>G3040</v>
      </c>
      <c r="AN2173" t="e">
        <f>IF(Table10[[#This Row],[Column3]]="","",MATCH(Table10[[#This Row],[Column3]],AD:AD,0))</f>
        <v>#N/A</v>
      </c>
    </row>
    <row r="2174" spans="37:40" ht="13.5" thickBot="1">
      <c r="AK2174" s="64">
        <v>3040</v>
      </c>
      <c r="AL2174" s="8" t="s">
        <v>6664</v>
      </c>
      <c r="AM2174" t="str">
        <f t="shared" si="33"/>
        <v>G3040</v>
      </c>
      <c r="AN2174" t="e">
        <f>IF(Table10[[#This Row],[Column3]]="","",MATCH(Table10[[#This Row],[Column3]],AD:AD,0))</f>
        <v>#N/A</v>
      </c>
    </row>
    <row r="2175" spans="37:40" ht="13.5" thickBot="1">
      <c r="AK2175" s="64">
        <v>3040</v>
      </c>
      <c r="AL2175" s="8" t="s">
        <v>6664</v>
      </c>
      <c r="AM2175" t="str">
        <f t="shared" si="33"/>
        <v>G3040</v>
      </c>
      <c r="AN2175" t="e">
        <f>IF(Table10[[#This Row],[Column3]]="","",MATCH(Table10[[#This Row],[Column3]],AD:AD,0))</f>
        <v>#N/A</v>
      </c>
    </row>
    <row r="2176" spans="37:40" ht="13.5" thickBot="1">
      <c r="AK2176" s="64">
        <v>3040</v>
      </c>
      <c r="AL2176" s="8" t="s">
        <v>6664</v>
      </c>
      <c r="AM2176" t="str">
        <f t="shared" si="33"/>
        <v>G3040</v>
      </c>
      <c r="AN2176" t="e">
        <f>IF(Table10[[#This Row],[Column3]]="","",MATCH(Table10[[#This Row],[Column3]],AD:AD,0))</f>
        <v>#N/A</v>
      </c>
    </row>
    <row r="2177" spans="37:40" ht="13.5" thickBot="1">
      <c r="AK2177" s="64">
        <v>3040</v>
      </c>
      <c r="AL2177" s="8" t="s">
        <v>6664</v>
      </c>
      <c r="AM2177" t="str">
        <f t="shared" si="33"/>
        <v>G3040</v>
      </c>
      <c r="AN2177" t="e">
        <f>IF(Table10[[#This Row],[Column3]]="","",MATCH(Table10[[#This Row],[Column3]],AD:AD,0))</f>
        <v>#N/A</v>
      </c>
    </row>
    <row r="2178" spans="37:40" ht="13.5" thickBot="1">
      <c r="AK2178" s="64">
        <v>1745</v>
      </c>
      <c r="AL2178" s="8" t="s">
        <v>3762</v>
      </c>
      <c r="AM2178" t="str">
        <f t="shared" ref="AM2178:AM2241" si="34">CONCATENATE(AL2178,AK2178)</f>
        <v>A1745</v>
      </c>
      <c r="AN2178" t="e">
        <f>IF(Table10[[#This Row],[Column3]]="","",MATCH(Table10[[#This Row],[Column3]],AD:AD,0))</f>
        <v>#N/A</v>
      </c>
    </row>
    <row r="2179" spans="37:40" ht="13.5" thickBot="1">
      <c r="AK2179" s="64">
        <v>2784</v>
      </c>
      <c r="AL2179" s="8" t="s">
        <v>3762</v>
      </c>
      <c r="AM2179" t="str">
        <f t="shared" si="34"/>
        <v>A2784</v>
      </c>
      <c r="AN2179" t="e">
        <f>IF(Table10[[#This Row],[Column3]]="","",MATCH(Table10[[#This Row],[Column3]],AD:AD,0))</f>
        <v>#N/A</v>
      </c>
    </row>
    <row r="2180" spans="37:40" ht="13.5" thickBot="1">
      <c r="AK2180" s="64">
        <v>2784</v>
      </c>
      <c r="AL2180" s="8" t="s">
        <v>3762</v>
      </c>
      <c r="AM2180" t="str">
        <f t="shared" si="34"/>
        <v>A2784</v>
      </c>
      <c r="AN2180" t="e">
        <f>IF(Table10[[#This Row],[Column3]]="","",MATCH(Table10[[#This Row],[Column3]],AD:AD,0))</f>
        <v>#N/A</v>
      </c>
    </row>
    <row r="2181" spans="37:40" ht="13.5" thickBot="1">
      <c r="AK2181" s="64">
        <v>2733</v>
      </c>
      <c r="AL2181" s="8" t="s">
        <v>3762</v>
      </c>
      <c r="AM2181" t="str">
        <f t="shared" si="34"/>
        <v>A2733</v>
      </c>
      <c r="AN2181" t="e">
        <f>IF(Table10[[#This Row],[Column3]]="","",MATCH(Table10[[#This Row],[Column3]],AD:AD,0))</f>
        <v>#N/A</v>
      </c>
    </row>
    <row r="2182" spans="37:40" ht="13.5" thickBot="1">
      <c r="AK2182" s="64">
        <v>2733</v>
      </c>
      <c r="AL2182" s="8" t="s">
        <v>3762</v>
      </c>
      <c r="AM2182" t="str">
        <f t="shared" si="34"/>
        <v>A2733</v>
      </c>
      <c r="AN2182" t="e">
        <f>IF(Table10[[#This Row],[Column3]]="","",MATCH(Table10[[#This Row],[Column3]],AD:AD,0))</f>
        <v>#N/A</v>
      </c>
    </row>
    <row r="2183" spans="37:40" ht="13.5" thickBot="1">
      <c r="AK2183" s="64">
        <v>2733</v>
      </c>
      <c r="AL2183" s="8" t="s">
        <v>3762</v>
      </c>
      <c r="AM2183" t="str">
        <f t="shared" si="34"/>
        <v>A2733</v>
      </c>
      <c r="AN2183" t="e">
        <f>IF(Table10[[#This Row],[Column3]]="","",MATCH(Table10[[#This Row],[Column3]],AD:AD,0))</f>
        <v>#N/A</v>
      </c>
    </row>
    <row r="2184" spans="37:40" ht="13.5" thickBot="1">
      <c r="AK2184" s="64">
        <v>2733</v>
      </c>
      <c r="AL2184" s="8" t="s">
        <v>3762</v>
      </c>
      <c r="AM2184" t="str">
        <f t="shared" si="34"/>
        <v>A2733</v>
      </c>
      <c r="AN2184" t="e">
        <f>IF(Table10[[#This Row],[Column3]]="","",MATCH(Table10[[#This Row],[Column3]],AD:AD,0))</f>
        <v>#N/A</v>
      </c>
    </row>
    <row r="2185" spans="37:40" ht="13.5" thickBot="1">
      <c r="AK2185" s="64">
        <v>2733</v>
      </c>
      <c r="AL2185" s="8" t="s">
        <v>3762</v>
      </c>
      <c r="AM2185" t="str">
        <f t="shared" si="34"/>
        <v>A2733</v>
      </c>
      <c r="AN2185" t="e">
        <f>IF(Table10[[#This Row],[Column3]]="","",MATCH(Table10[[#This Row],[Column3]],AD:AD,0))</f>
        <v>#N/A</v>
      </c>
    </row>
    <row r="2186" spans="37:40" ht="13.5" thickBot="1">
      <c r="AK2186" s="64">
        <v>2733</v>
      </c>
      <c r="AL2186" s="8" t="s">
        <v>3762</v>
      </c>
      <c r="AM2186" t="str">
        <f t="shared" si="34"/>
        <v>A2733</v>
      </c>
      <c r="AN2186" t="e">
        <f>IF(Table10[[#This Row],[Column3]]="","",MATCH(Table10[[#This Row],[Column3]],AD:AD,0))</f>
        <v>#N/A</v>
      </c>
    </row>
    <row r="2187" spans="37:40" ht="13.5" thickBot="1">
      <c r="AK2187" s="64">
        <v>2733</v>
      </c>
      <c r="AL2187" s="8" t="s">
        <v>3762</v>
      </c>
      <c r="AM2187" t="str">
        <f t="shared" si="34"/>
        <v>A2733</v>
      </c>
      <c r="AN2187" t="e">
        <f>IF(Table10[[#This Row],[Column3]]="","",MATCH(Table10[[#This Row],[Column3]],AD:AD,0))</f>
        <v>#N/A</v>
      </c>
    </row>
    <row r="2188" spans="37:40" ht="13.5" thickBot="1">
      <c r="AK2188" s="64">
        <v>2733</v>
      </c>
      <c r="AL2188" s="8" t="s">
        <v>3762</v>
      </c>
      <c r="AM2188" t="str">
        <f t="shared" si="34"/>
        <v>A2733</v>
      </c>
      <c r="AN2188" t="e">
        <f>IF(Table10[[#This Row],[Column3]]="","",MATCH(Table10[[#This Row],[Column3]],AD:AD,0))</f>
        <v>#N/A</v>
      </c>
    </row>
    <row r="2189" spans="37:40" ht="13.5" thickBot="1">
      <c r="AK2189" s="64">
        <v>2733</v>
      </c>
      <c r="AL2189" s="8" t="s">
        <v>3762</v>
      </c>
      <c r="AM2189" t="str">
        <f t="shared" si="34"/>
        <v>A2733</v>
      </c>
      <c r="AN2189" t="e">
        <f>IF(Table10[[#This Row],[Column3]]="","",MATCH(Table10[[#This Row],[Column3]],AD:AD,0))</f>
        <v>#N/A</v>
      </c>
    </row>
    <row r="2190" spans="37:40" ht="13.5" thickBot="1">
      <c r="AK2190" s="64">
        <v>2733</v>
      </c>
      <c r="AL2190" s="8" t="s">
        <v>3762</v>
      </c>
      <c r="AM2190" t="str">
        <f t="shared" si="34"/>
        <v>A2733</v>
      </c>
      <c r="AN2190" t="e">
        <f>IF(Table10[[#This Row],[Column3]]="","",MATCH(Table10[[#This Row],[Column3]],AD:AD,0))</f>
        <v>#N/A</v>
      </c>
    </row>
    <row r="2191" spans="37:40" ht="13.5" thickBot="1">
      <c r="AK2191" s="64">
        <v>2733</v>
      </c>
      <c r="AL2191" s="8" t="s">
        <v>3762</v>
      </c>
      <c r="AM2191" t="str">
        <f t="shared" si="34"/>
        <v>A2733</v>
      </c>
      <c r="AN2191" t="e">
        <f>IF(Table10[[#This Row],[Column3]]="","",MATCH(Table10[[#This Row],[Column3]],AD:AD,0))</f>
        <v>#N/A</v>
      </c>
    </row>
    <row r="2192" spans="37:40" ht="13.5" thickBot="1">
      <c r="AK2192" s="64">
        <v>2733</v>
      </c>
      <c r="AL2192" s="8" t="s">
        <v>3762</v>
      </c>
      <c r="AM2192" t="str">
        <f t="shared" si="34"/>
        <v>A2733</v>
      </c>
      <c r="AN2192" t="e">
        <f>IF(Table10[[#This Row],[Column3]]="","",MATCH(Table10[[#This Row],[Column3]],AD:AD,0))</f>
        <v>#N/A</v>
      </c>
    </row>
    <row r="2193" spans="37:40" ht="13.5" thickBot="1">
      <c r="AK2193" s="64">
        <v>2733</v>
      </c>
      <c r="AL2193" s="8" t="s">
        <v>3762</v>
      </c>
      <c r="AM2193" t="str">
        <f t="shared" si="34"/>
        <v>A2733</v>
      </c>
      <c r="AN2193" t="e">
        <f>IF(Table10[[#This Row],[Column3]]="","",MATCH(Table10[[#This Row],[Column3]],AD:AD,0))</f>
        <v>#N/A</v>
      </c>
    </row>
    <row r="2194" spans="37:40" ht="13.5" thickBot="1">
      <c r="AK2194" s="64">
        <v>2733</v>
      </c>
      <c r="AL2194" s="8" t="s">
        <v>3762</v>
      </c>
      <c r="AM2194" t="str">
        <f t="shared" si="34"/>
        <v>A2733</v>
      </c>
      <c r="AN2194" t="e">
        <f>IF(Table10[[#This Row],[Column3]]="","",MATCH(Table10[[#This Row],[Column3]],AD:AD,0))</f>
        <v>#N/A</v>
      </c>
    </row>
    <row r="2195" spans="37:40" ht="13.5" thickBot="1">
      <c r="AK2195" s="64">
        <v>2733</v>
      </c>
      <c r="AL2195" s="8" t="s">
        <v>3762</v>
      </c>
      <c r="AM2195" t="str">
        <f t="shared" si="34"/>
        <v>A2733</v>
      </c>
      <c r="AN2195" t="e">
        <f>IF(Table10[[#This Row],[Column3]]="","",MATCH(Table10[[#This Row],[Column3]],AD:AD,0))</f>
        <v>#N/A</v>
      </c>
    </row>
    <row r="2196" spans="37:40" ht="13.5" thickBot="1">
      <c r="AK2196" s="64">
        <v>2733</v>
      </c>
      <c r="AL2196" s="8" t="s">
        <v>3762</v>
      </c>
      <c r="AM2196" t="str">
        <f t="shared" si="34"/>
        <v>A2733</v>
      </c>
      <c r="AN2196" t="e">
        <f>IF(Table10[[#This Row],[Column3]]="","",MATCH(Table10[[#This Row],[Column3]],AD:AD,0))</f>
        <v>#N/A</v>
      </c>
    </row>
    <row r="2197" spans="37:40" ht="13.5" thickBot="1">
      <c r="AK2197" s="64">
        <v>2734</v>
      </c>
      <c r="AL2197" s="8" t="s">
        <v>3762</v>
      </c>
      <c r="AM2197" t="str">
        <f t="shared" si="34"/>
        <v>A2734</v>
      </c>
      <c r="AN2197" t="e">
        <f>IF(Table10[[#This Row],[Column3]]="","",MATCH(Table10[[#This Row],[Column3]],AD:AD,0))</f>
        <v>#N/A</v>
      </c>
    </row>
    <row r="2198" spans="37:40" ht="13.5" thickBot="1">
      <c r="AK2198" s="64">
        <v>2734</v>
      </c>
      <c r="AL2198" s="8" t="s">
        <v>3762</v>
      </c>
      <c r="AM2198" t="str">
        <f t="shared" si="34"/>
        <v>A2734</v>
      </c>
      <c r="AN2198" t="e">
        <f>IF(Table10[[#This Row],[Column3]]="","",MATCH(Table10[[#This Row],[Column3]],AD:AD,0))</f>
        <v>#N/A</v>
      </c>
    </row>
    <row r="2199" spans="37:40" ht="13.5" thickBot="1">
      <c r="AK2199" s="64">
        <v>2734</v>
      </c>
      <c r="AL2199" s="8" t="s">
        <v>3762</v>
      </c>
      <c r="AM2199" t="str">
        <f t="shared" si="34"/>
        <v>A2734</v>
      </c>
      <c r="AN2199" t="e">
        <f>IF(Table10[[#This Row],[Column3]]="","",MATCH(Table10[[#This Row],[Column3]],AD:AD,0))</f>
        <v>#N/A</v>
      </c>
    </row>
    <row r="2200" spans="37:40" ht="13.5" thickBot="1">
      <c r="AK2200" s="64">
        <v>2734</v>
      </c>
      <c r="AL2200" s="8" t="s">
        <v>3762</v>
      </c>
      <c r="AM2200" t="str">
        <f t="shared" si="34"/>
        <v>A2734</v>
      </c>
      <c r="AN2200" t="e">
        <f>IF(Table10[[#This Row],[Column3]]="","",MATCH(Table10[[#This Row],[Column3]],AD:AD,0))</f>
        <v>#N/A</v>
      </c>
    </row>
    <row r="2201" spans="37:40" ht="13.5" thickBot="1">
      <c r="AK2201" s="64">
        <v>2734</v>
      </c>
      <c r="AL2201" s="8" t="s">
        <v>3762</v>
      </c>
      <c r="AM2201" t="str">
        <f t="shared" si="34"/>
        <v>A2734</v>
      </c>
      <c r="AN2201" t="e">
        <f>IF(Table10[[#This Row],[Column3]]="","",MATCH(Table10[[#This Row],[Column3]],AD:AD,0))</f>
        <v>#N/A</v>
      </c>
    </row>
    <row r="2202" spans="37:40" ht="13.5" thickBot="1">
      <c r="AK2202" s="64">
        <v>2734</v>
      </c>
      <c r="AL2202" s="8" t="s">
        <v>3762</v>
      </c>
      <c r="AM2202" t="str">
        <f t="shared" si="34"/>
        <v>A2734</v>
      </c>
      <c r="AN2202" t="e">
        <f>IF(Table10[[#This Row],[Column3]]="","",MATCH(Table10[[#This Row],[Column3]],AD:AD,0))</f>
        <v>#N/A</v>
      </c>
    </row>
    <row r="2203" spans="37:40" ht="13.5" thickBot="1">
      <c r="AK2203" s="64">
        <v>2734</v>
      </c>
      <c r="AL2203" s="8" t="s">
        <v>3762</v>
      </c>
      <c r="AM2203" t="str">
        <f t="shared" si="34"/>
        <v>A2734</v>
      </c>
      <c r="AN2203" t="e">
        <f>IF(Table10[[#This Row],[Column3]]="","",MATCH(Table10[[#This Row],[Column3]],AD:AD,0))</f>
        <v>#N/A</v>
      </c>
    </row>
    <row r="2204" spans="37:40" ht="13.5" thickBot="1">
      <c r="AK2204" s="64">
        <v>2734</v>
      </c>
      <c r="AL2204" s="8" t="s">
        <v>3762</v>
      </c>
      <c r="AM2204" t="str">
        <f t="shared" si="34"/>
        <v>A2734</v>
      </c>
      <c r="AN2204" t="e">
        <f>IF(Table10[[#This Row],[Column3]]="","",MATCH(Table10[[#This Row],[Column3]],AD:AD,0))</f>
        <v>#N/A</v>
      </c>
    </row>
    <row r="2205" spans="37:40" ht="13.5" thickBot="1">
      <c r="AK2205" s="64">
        <v>2734</v>
      </c>
      <c r="AL2205" s="8" t="s">
        <v>3762</v>
      </c>
      <c r="AM2205" t="str">
        <f t="shared" si="34"/>
        <v>A2734</v>
      </c>
      <c r="AN2205" t="e">
        <f>IF(Table10[[#This Row],[Column3]]="","",MATCH(Table10[[#This Row],[Column3]],AD:AD,0))</f>
        <v>#N/A</v>
      </c>
    </row>
    <row r="2206" spans="37:40" ht="13.5" thickBot="1">
      <c r="AK2206" s="64">
        <v>2734</v>
      </c>
      <c r="AL2206" s="8" t="s">
        <v>3762</v>
      </c>
      <c r="AM2206" t="str">
        <f t="shared" si="34"/>
        <v>A2734</v>
      </c>
      <c r="AN2206" t="e">
        <f>IF(Table10[[#This Row],[Column3]]="","",MATCH(Table10[[#This Row],[Column3]],AD:AD,0))</f>
        <v>#N/A</v>
      </c>
    </row>
    <row r="2207" spans="37:40" ht="13.5" thickBot="1">
      <c r="AK2207" s="64">
        <v>2782</v>
      </c>
      <c r="AL2207" s="8" t="s">
        <v>3762</v>
      </c>
      <c r="AM2207" t="str">
        <f t="shared" si="34"/>
        <v>A2782</v>
      </c>
      <c r="AN2207" t="e">
        <f>IF(Table10[[#This Row],[Column3]]="","",MATCH(Table10[[#This Row],[Column3]],AD:AD,0))</f>
        <v>#N/A</v>
      </c>
    </row>
    <row r="2208" spans="37:40" ht="13.5" thickBot="1">
      <c r="AK2208" s="64">
        <v>2782</v>
      </c>
      <c r="AL2208" s="8" t="s">
        <v>3762</v>
      </c>
      <c r="AM2208" t="str">
        <f t="shared" si="34"/>
        <v>A2782</v>
      </c>
      <c r="AN2208" t="e">
        <f>IF(Table10[[#This Row],[Column3]]="","",MATCH(Table10[[#This Row],[Column3]],AD:AD,0))</f>
        <v>#N/A</v>
      </c>
    </row>
    <row r="2209" spans="37:40" ht="13.5" thickBot="1">
      <c r="AK2209" s="64">
        <v>3035</v>
      </c>
      <c r="AL2209" s="8" t="s">
        <v>6664</v>
      </c>
      <c r="AM2209" t="str">
        <f t="shared" si="34"/>
        <v>G3035</v>
      </c>
      <c r="AN2209" t="e">
        <f>IF(Table10[[#This Row],[Column3]]="","",MATCH(Table10[[#This Row],[Column3]],AD:AD,0))</f>
        <v>#N/A</v>
      </c>
    </row>
    <row r="2210" spans="37:40" ht="13.5" thickBot="1">
      <c r="AK2210" s="64">
        <v>3035</v>
      </c>
      <c r="AL2210" s="8" t="s">
        <v>6664</v>
      </c>
      <c r="AM2210" t="str">
        <f t="shared" si="34"/>
        <v>G3035</v>
      </c>
      <c r="AN2210" t="e">
        <f>IF(Table10[[#This Row],[Column3]]="","",MATCH(Table10[[#This Row],[Column3]],AD:AD,0))</f>
        <v>#N/A</v>
      </c>
    </row>
    <row r="2211" spans="37:40" ht="13.5" thickBot="1">
      <c r="AK2211" s="64">
        <v>3035</v>
      </c>
      <c r="AL2211" s="8" t="s">
        <v>6664</v>
      </c>
      <c r="AM2211" t="str">
        <f t="shared" si="34"/>
        <v>G3035</v>
      </c>
      <c r="AN2211" t="e">
        <f>IF(Table10[[#This Row],[Column3]]="","",MATCH(Table10[[#This Row],[Column3]],AD:AD,0))</f>
        <v>#N/A</v>
      </c>
    </row>
    <row r="2212" spans="37:40" ht="13.5" thickBot="1">
      <c r="AK2212" s="64">
        <v>3035</v>
      </c>
      <c r="AL2212" s="8" t="s">
        <v>6664</v>
      </c>
      <c r="AM2212" t="str">
        <f t="shared" si="34"/>
        <v>G3035</v>
      </c>
      <c r="AN2212" t="e">
        <f>IF(Table10[[#This Row],[Column3]]="","",MATCH(Table10[[#This Row],[Column3]],AD:AD,0))</f>
        <v>#N/A</v>
      </c>
    </row>
    <row r="2213" spans="37:40" ht="13.5" thickBot="1">
      <c r="AK2213" s="64">
        <v>3035</v>
      </c>
      <c r="AL2213" s="8" t="s">
        <v>6664</v>
      </c>
      <c r="AM2213" t="str">
        <f t="shared" si="34"/>
        <v>G3035</v>
      </c>
      <c r="AN2213" t="e">
        <f>IF(Table10[[#This Row],[Column3]]="","",MATCH(Table10[[#This Row],[Column3]],AD:AD,0))</f>
        <v>#N/A</v>
      </c>
    </row>
    <row r="2214" spans="37:40" ht="13.5" thickBot="1">
      <c r="AK2214" s="64">
        <v>3035</v>
      </c>
      <c r="AL2214" s="8" t="s">
        <v>6664</v>
      </c>
      <c r="AM2214" t="str">
        <f t="shared" si="34"/>
        <v>G3035</v>
      </c>
      <c r="AN2214" t="e">
        <f>IF(Table10[[#This Row],[Column3]]="","",MATCH(Table10[[#This Row],[Column3]],AD:AD,0))</f>
        <v>#N/A</v>
      </c>
    </row>
    <row r="2215" spans="37:40" ht="13.5" thickBot="1">
      <c r="AK2215" s="64">
        <v>3035</v>
      </c>
      <c r="AL2215" s="8" t="s">
        <v>6664</v>
      </c>
      <c r="AM2215" t="str">
        <f t="shared" si="34"/>
        <v>G3035</v>
      </c>
      <c r="AN2215" t="e">
        <f>IF(Table10[[#This Row],[Column3]]="","",MATCH(Table10[[#This Row],[Column3]],AD:AD,0))</f>
        <v>#N/A</v>
      </c>
    </row>
    <row r="2216" spans="37:40" ht="13.5" thickBot="1">
      <c r="AK2216" s="64">
        <v>3035</v>
      </c>
      <c r="AL2216" s="8" t="s">
        <v>6664</v>
      </c>
      <c r="AM2216" t="str">
        <f t="shared" si="34"/>
        <v>G3035</v>
      </c>
      <c r="AN2216" t="e">
        <f>IF(Table10[[#This Row],[Column3]]="","",MATCH(Table10[[#This Row],[Column3]],AD:AD,0))</f>
        <v>#N/A</v>
      </c>
    </row>
    <row r="2217" spans="37:40" ht="13.5" thickBot="1">
      <c r="AK2217" s="64">
        <v>2933</v>
      </c>
      <c r="AL2217" s="8" t="s">
        <v>8476</v>
      </c>
      <c r="AM2217" t="str">
        <f t="shared" si="34"/>
        <v>H2933</v>
      </c>
      <c r="AN2217" t="e">
        <f>IF(Table10[[#This Row],[Column3]]="","",MATCH(Table10[[#This Row],[Column3]],AD:AD,0))</f>
        <v>#N/A</v>
      </c>
    </row>
    <row r="2218" spans="37:40" ht="13.5" thickBot="1">
      <c r="AK2218" s="64">
        <v>2933</v>
      </c>
      <c r="AL2218" s="8" t="s">
        <v>8476</v>
      </c>
      <c r="AM2218" t="str">
        <f t="shared" si="34"/>
        <v>H2933</v>
      </c>
      <c r="AN2218" t="e">
        <f>IF(Table10[[#This Row],[Column3]]="","",MATCH(Table10[[#This Row],[Column3]],AD:AD,0))</f>
        <v>#N/A</v>
      </c>
    </row>
    <row r="2219" spans="37:40" ht="13.5" thickBot="1">
      <c r="AK2219" s="64">
        <v>2933</v>
      </c>
      <c r="AL2219" s="8" t="s">
        <v>8476</v>
      </c>
      <c r="AM2219" t="str">
        <f t="shared" si="34"/>
        <v>H2933</v>
      </c>
      <c r="AN2219" t="e">
        <f>IF(Table10[[#This Row],[Column3]]="","",MATCH(Table10[[#This Row],[Column3]],AD:AD,0))</f>
        <v>#N/A</v>
      </c>
    </row>
    <row r="2220" spans="37:40" ht="13.5" thickBot="1">
      <c r="AK2220" s="64">
        <v>2933</v>
      </c>
      <c r="AL2220" s="8" t="s">
        <v>8476</v>
      </c>
      <c r="AM2220" t="str">
        <f t="shared" si="34"/>
        <v>H2933</v>
      </c>
      <c r="AN2220" t="e">
        <f>IF(Table10[[#This Row],[Column3]]="","",MATCH(Table10[[#This Row],[Column3]],AD:AD,0))</f>
        <v>#N/A</v>
      </c>
    </row>
    <row r="2221" spans="37:40" ht="13.5" thickBot="1">
      <c r="AK2221" s="64">
        <v>2933</v>
      </c>
      <c r="AL2221" s="8" t="s">
        <v>8476</v>
      </c>
      <c r="AM2221" t="str">
        <f t="shared" si="34"/>
        <v>H2933</v>
      </c>
      <c r="AN2221" t="e">
        <f>IF(Table10[[#This Row],[Column3]]="","",MATCH(Table10[[#This Row],[Column3]],AD:AD,0))</f>
        <v>#N/A</v>
      </c>
    </row>
    <row r="2222" spans="37:40" ht="13.5" thickBot="1">
      <c r="AK2222" s="64">
        <v>2933</v>
      </c>
      <c r="AL2222" s="8" t="s">
        <v>8476</v>
      </c>
      <c r="AM2222" t="str">
        <f t="shared" si="34"/>
        <v>H2933</v>
      </c>
      <c r="AN2222" t="e">
        <f>IF(Table10[[#This Row],[Column3]]="","",MATCH(Table10[[#This Row],[Column3]],AD:AD,0))</f>
        <v>#N/A</v>
      </c>
    </row>
    <row r="2223" spans="37:40" ht="13.5" thickBot="1">
      <c r="AK2223" s="64">
        <v>2933</v>
      </c>
      <c r="AL2223" s="8" t="s">
        <v>8476</v>
      </c>
      <c r="AM2223" t="str">
        <f t="shared" si="34"/>
        <v>H2933</v>
      </c>
      <c r="AN2223" t="e">
        <f>IF(Table10[[#This Row],[Column3]]="","",MATCH(Table10[[#This Row],[Column3]],AD:AD,0))</f>
        <v>#N/A</v>
      </c>
    </row>
    <row r="2224" spans="37:40" ht="13.5" thickBot="1">
      <c r="AK2224" s="64">
        <v>2933</v>
      </c>
      <c r="AL2224" s="8" t="s">
        <v>8476</v>
      </c>
      <c r="AM2224" t="str">
        <f t="shared" si="34"/>
        <v>H2933</v>
      </c>
      <c r="AN2224" t="e">
        <f>IF(Table10[[#This Row],[Column3]]="","",MATCH(Table10[[#This Row],[Column3]],AD:AD,0))</f>
        <v>#N/A</v>
      </c>
    </row>
    <row r="2225" spans="37:40" ht="13.5" thickBot="1">
      <c r="AK2225" s="64">
        <v>2933</v>
      </c>
      <c r="AL2225" s="8" t="s">
        <v>8476</v>
      </c>
      <c r="AM2225" t="str">
        <f t="shared" si="34"/>
        <v>H2933</v>
      </c>
      <c r="AN2225" t="e">
        <f>IF(Table10[[#This Row],[Column3]]="","",MATCH(Table10[[#This Row],[Column3]],AD:AD,0))</f>
        <v>#N/A</v>
      </c>
    </row>
    <row r="2226" spans="37:40" ht="13.5" thickBot="1">
      <c r="AK2226" s="64">
        <v>2933</v>
      </c>
      <c r="AL2226" s="8" t="s">
        <v>8476</v>
      </c>
      <c r="AM2226" t="str">
        <f t="shared" si="34"/>
        <v>H2933</v>
      </c>
      <c r="AN2226" t="e">
        <f>IF(Table10[[#This Row],[Column3]]="","",MATCH(Table10[[#This Row],[Column3]],AD:AD,0))</f>
        <v>#N/A</v>
      </c>
    </row>
    <row r="2227" spans="37:40" ht="13.5" thickBot="1">
      <c r="AK2227" s="64">
        <v>2933</v>
      </c>
      <c r="AL2227" s="8" t="s">
        <v>8476</v>
      </c>
      <c r="AM2227" t="str">
        <f t="shared" si="34"/>
        <v>H2933</v>
      </c>
      <c r="AN2227" t="e">
        <f>IF(Table10[[#This Row],[Column3]]="","",MATCH(Table10[[#This Row],[Column3]],AD:AD,0))</f>
        <v>#N/A</v>
      </c>
    </row>
    <row r="2228" spans="37:40" ht="13.5" thickBot="1">
      <c r="AK2228" s="64">
        <v>2933</v>
      </c>
      <c r="AL2228" s="8" t="s">
        <v>8476</v>
      </c>
      <c r="AM2228" t="str">
        <f t="shared" si="34"/>
        <v>H2933</v>
      </c>
      <c r="AN2228" t="e">
        <f>IF(Table10[[#This Row],[Column3]]="","",MATCH(Table10[[#This Row],[Column3]],AD:AD,0))</f>
        <v>#N/A</v>
      </c>
    </row>
    <row r="2229" spans="37:40" ht="13.5" thickBot="1">
      <c r="AK2229" s="64">
        <v>2933</v>
      </c>
      <c r="AL2229" s="8" t="s">
        <v>8476</v>
      </c>
      <c r="AM2229" t="str">
        <f t="shared" si="34"/>
        <v>H2933</v>
      </c>
      <c r="AN2229" t="e">
        <f>IF(Table10[[#This Row],[Column3]]="","",MATCH(Table10[[#This Row],[Column3]],AD:AD,0))</f>
        <v>#N/A</v>
      </c>
    </row>
    <row r="2230" spans="37:40" ht="13.5" thickBot="1">
      <c r="AK2230" s="64">
        <v>2933</v>
      </c>
      <c r="AL2230" s="8" t="s">
        <v>8476</v>
      </c>
      <c r="AM2230" t="str">
        <f t="shared" si="34"/>
        <v>H2933</v>
      </c>
      <c r="AN2230" t="e">
        <f>IF(Table10[[#This Row],[Column3]]="","",MATCH(Table10[[#This Row],[Column3]],AD:AD,0))</f>
        <v>#N/A</v>
      </c>
    </row>
    <row r="2231" spans="37:40" ht="13.5" thickBot="1">
      <c r="AK2231" s="64">
        <v>2933</v>
      </c>
      <c r="AL2231" s="8" t="s">
        <v>8476</v>
      </c>
      <c r="AM2231" t="str">
        <f t="shared" si="34"/>
        <v>H2933</v>
      </c>
      <c r="AN2231" t="e">
        <f>IF(Table10[[#This Row],[Column3]]="","",MATCH(Table10[[#This Row],[Column3]],AD:AD,0))</f>
        <v>#N/A</v>
      </c>
    </row>
    <row r="2232" spans="37:40" ht="13.5" thickBot="1">
      <c r="AK2232" s="64">
        <v>2933</v>
      </c>
      <c r="AL2232" s="8" t="s">
        <v>8476</v>
      </c>
      <c r="AM2232" t="str">
        <f t="shared" si="34"/>
        <v>H2933</v>
      </c>
      <c r="AN2232" t="e">
        <f>IF(Table10[[#This Row],[Column3]]="","",MATCH(Table10[[#This Row],[Column3]],AD:AD,0))</f>
        <v>#N/A</v>
      </c>
    </row>
    <row r="2233" spans="37:40" ht="13.5" thickBot="1">
      <c r="AK2233" s="64">
        <v>2934</v>
      </c>
      <c r="AL2233" s="8" t="s">
        <v>8476</v>
      </c>
      <c r="AM2233" t="str">
        <f t="shared" si="34"/>
        <v>H2934</v>
      </c>
      <c r="AN2233" t="e">
        <f>IF(Table10[[#This Row],[Column3]]="","",MATCH(Table10[[#This Row],[Column3]],AD:AD,0))</f>
        <v>#N/A</v>
      </c>
    </row>
    <row r="2234" spans="37:40" ht="13.5" thickBot="1">
      <c r="AK2234" s="64">
        <v>2934</v>
      </c>
      <c r="AL2234" s="8" t="s">
        <v>8476</v>
      </c>
      <c r="AM2234" t="str">
        <f t="shared" si="34"/>
        <v>H2934</v>
      </c>
      <c r="AN2234" t="e">
        <f>IF(Table10[[#This Row],[Column3]]="","",MATCH(Table10[[#This Row],[Column3]],AD:AD,0))</f>
        <v>#N/A</v>
      </c>
    </row>
    <row r="2235" spans="37:40" ht="13.5" thickBot="1">
      <c r="AK2235" s="64">
        <v>2934</v>
      </c>
      <c r="AL2235" s="8" t="s">
        <v>8476</v>
      </c>
      <c r="AM2235" t="str">
        <f t="shared" si="34"/>
        <v>H2934</v>
      </c>
      <c r="AN2235" t="e">
        <f>IF(Table10[[#This Row],[Column3]]="","",MATCH(Table10[[#This Row],[Column3]],AD:AD,0))</f>
        <v>#N/A</v>
      </c>
    </row>
    <row r="2236" spans="37:40" ht="13.5" thickBot="1">
      <c r="AK2236" s="64">
        <v>2934</v>
      </c>
      <c r="AL2236" s="8" t="s">
        <v>8476</v>
      </c>
      <c r="AM2236" t="str">
        <f t="shared" si="34"/>
        <v>H2934</v>
      </c>
      <c r="AN2236" t="e">
        <f>IF(Table10[[#This Row],[Column3]]="","",MATCH(Table10[[#This Row],[Column3]],AD:AD,0))</f>
        <v>#N/A</v>
      </c>
    </row>
    <row r="2237" spans="37:40" ht="13.5" thickBot="1">
      <c r="AK2237" s="64">
        <v>2934</v>
      </c>
      <c r="AL2237" s="8" t="s">
        <v>8476</v>
      </c>
      <c r="AM2237" t="str">
        <f t="shared" si="34"/>
        <v>H2934</v>
      </c>
      <c r="AN2237" t="e">
        <f>IF(Table10[[#This Row],[Column3]]="","",MATCH(Table10[[#This Row],[Column3]],AD:AD,0))</f>
        <v>#N/A</v>
      </c>
    </row>
    <row r="2238" spans="37:40" ht="13.5" thickBot="1">
      <c r="AK2238" s="64">
        <v>2934</v>
      </c>
      <c r="AL2238" s="8" t="s">
        <v>8476</v>
      </c>
      <c r="AM2238" t="str">
        <f t="shared" si="34"/>
        <v>H2934</v>
      </c>
      <c r="AN2238" t="e">
        <f>IF(Table10[[#This Row],[Column3]]="","",MATCH(Table10[[#This Row],[Column3]],AD:AD,0))</f>
        <v>#N/A</v>
      </c>
    </row>
    <row r="2239" spans="37:40" ht="13.5" thickBot="1">
      <c r="AK2239" s="64">
        <v>2934</v>
      </c>
      <c r="AL2239" s="8" t="s">
        <v>8476</v>
      </c>
      <c r="AM2239" t="str">
        <f t="shared" si="34"/>
        <v>H2934</v>
      </c>
      <c r="AN2239" t="e">
        <f>IF(Table10[[#This Row],[Column3]]="","",MATCH(Table10[[#This Row],[Column3]],AD:AD,0))</f>
        <v>#N/A</v>
      </c>
    </row>
    <row r="2240" spans="37:40" ht="13.5" thickBot="1">
      <c r="AK2240" s="64">
        <v>2934</v>
      </c>
      <c r="AL2240" s="8" t="s">
        <v>8476</v>
      </c>
      <c r="AM2240" t="str">
        <f t="shared" si="34"/>
        <v>H2934</v>
      </c>
      <c r="AN2240" t="e">
        <f>IF(Table10[[#This Row],[Column3]]="","",MATCH(Table10[[#This Row],[Column3]],AD:AD,0))</f>
        <v>#N/A</v>
      </c>
    </row>
    <row r="2241" spans="37:40" ht="13.5" thickBot="1">
      <c r="AK2241" s="64">
        <v>2934</v>
      </c>
      <c r="AL2241" s="8" t="s">
        <v>8476</v>
      </c>
      <c r="AM2241" t="str">
        <f t="shared" si="34"/>
        <v>H2934</v>
      </c>
      <c r="AN2241" t="e">
        <f>IF(Table10[[#This Row],[Column3]]="","",MATCH(Table10[[#This Row],[Column3]],AD:AD,0))</f>
        <v>#N/A</v>
      </c>
    </row>
    <row r="2242" spans="37:40" ht="13.5" thickBot="1">
      <c r="AK2242" s="64">
        <v>2934</v>
      </c>
      <c r="AL2242" s="8" t="s">
        <v>8476</v>
      </c>
      <c r="AM2242" t="str">
        <f t="shared" ref="AM2242:AM2305" si="35">CONCATENATE(AL2242,AK2242)</f>
        <v>H2934</v>
      </c>
      <c r="AN2242" t="e">
        <f>IF(Table10[[#This Row],[Column3]]="","",MATCH(Table10[[#This Row],[Column3]],AD:AD,0))</f>
        <v>#N/A</v>
      </c>
    </row>
    <row r="2243" spans="37:40" ht="13.5" thickBot="1">
      <c r="AK2243" s="64">
        <v>2934</v>
      </c>
      <c r="AL2243" s="8" t="s">
        <v>8476</v>
      </c>
      <c r="AM2243" t="str">
        <f t="shared" si="35"/>
        <v>H2934</v>
      </c>
      <c r="AN2243" t="e">
        <f>IF(Table10[[#This Row],[Column3]]="","",MATCH(Table10[[#This Row],[Column3]],AD:AD,0))</f>
        <v>#N/A</v>
      </c>
    </row>
    <row r="2244" spans="37:40" ht="13.5" thickBot="1">
      <c r="AK2244" s="64">
        <v>2934</v>
      </c>
      <c r="AL2244" s="8" t="s">
        <v>8476</v>
      </c>
      <c r="AM2244" t="str">
        <f t="shared" si="35"/>
        <v>H2934</v>
      </c>
      <c r="AN2244" t="e">
        <f>IF(Table10[[#This Row],[Column3]]="","",MATCH(Table10[[#This Row],[Column3]],AD:AD,0))</f>
        <v>#N/A</v>
      </c>
    </row>
    <row r="2245" spans="37:40" ht="13.5" thickBot="1">
      <c r="AK2245" s="64">
        <v>2934</v>
      </c>
      <c r="AL2245" s="8" t="s">
        <v>8476</v>
      </c>
      <c r="AM2245" t="str">
        <f t="shared" si="35"/>
        <v>H2934</v>
      </c>
      <c r="AN2245" t="e">
        <f>IF(Table10[[#This Row],[Column3]]="","",MATCH(Table10[[#This Row],[Column3]],AD:AD,0))</f>
        <v>#N/A</v>
      </c>
    </row>
    <row r="2246" spans="37:40" ht="13.5" thickBot="1">
      <c r="AK2246" s="64">
        <v>2934</v>
      </c>
      <c r="AL2246" s="8" t="s">
        <v>8476</v>
      </c>
      <c r="AM2246" t="str">
        <f t="shared" si="35"/>
        <v>H2934</v>
      </c>
      <c r="AN2246" t="e">
        <f>IF(Table10[[#This Row],[Column3]]="","",MATCH(Table10[[#This Row],[Column3]],AD:AD,0))</f>
        <v>#N/A</v>
      </c>
    </row>
    <row r="2247" spans="37:40" ht="13.5" thickBot="1">
      <c r="AK2247" s="64">
        <v>2934</v>
      </c>
      <c r="AL2247" s="8" t="s">
        <v>8476</v>
      </c>
      <c r="AM2247" t="str">
        <f t="shared" si="35"/>
        <v>H2934</v>
      </c>
      <c r="AN2247" t="e">
        <f>IF(Table10[[#This Row],[Column3]]="","",MATCH(Table10[[#This Row],[Column3]],AD:AD,0))</f>
        <v>#N/A</v>
      </c>
    </row>
    <row r="2248" spans="37:40" ht="13.5" thickBot="1">
      <c r="AK2248" s="64">
        <v>2934</v>
      </c>
      <c r="AL2248" s="8" t="s">
        <v>8476</v>
      </c>
      <c r="AM2248" t="str">
        <f t="shared" si="35"/>
        <v>H2934</v>
      </c>
      <c r="AN2248" t="e">
        <f>IF(Table10[[#This Row],[Column3]]="","",MATCH(Table10[[#This Row],[Column3]],AD:AD,0))</f>
        <v>#N/A</v>
      </c>
    </row>
    <row r="2249" spans="37:40" ht="13.5" thickBot="1">
      <c r="AK2249" s="64">
        <v>2935</v>
      </c>
      <c r="AL2249" s="8" t="s">
        <v>8476</v>
      </c>
      <c r="AM2249" t="str">
        <f t="shared" si="35"/>
        <v>H2935</v>
      </c>
      <c r="AN2249" t="e">
        <f>IF(Table10[[#This Row],[Column3]]="","",MATCH(Table10[[#This Row],[Column3]],AD:AD,0))</f>
        <v>#N/A</v>
      </c>
    </row>
    <row r="2250" spans="37:40" ht="13.5" thickBot="1">
      <c r="AK2250" s="64">
        <v>2935</v>
      </c>
      <c r="AL2250" s="8" t="s">
        <v>8476</v>
      </c>
      <c r="AM2250" t="str">
        <f t="shared" si="35"/>
        <v>H2935</v>
      </c>
      <c r="AN2250" t="e">
        <f>IF(Table10[[#This Row],[Column3]]="","",MATCH(Table10[[#This Row],[Column3]],AD:AD,0))</f>
        <v>#N/A</v>
      </c>
    </row>
    <row r="2251" spans="37:40" ht="13.5" thickBot="1">
      <c r="AK2251" s="64">
        <v>2935</v>
      </c>
      <c r="AL2251" s="8" t="s">
        <v>8476</v>
      </c>
      <c r="AM2251" t="str">
        <f t="shared" si="35"/>
        <v>H2935</v>
      </c>
      <c r="AN2251" t="e">
        <f>IF(Table10[[#This Row],[Column3]]="","",MATCH(Table10[[#This Row],[Column3]],AD:AD,0))</f>
        <v>#N/A</v>
      </c>
    </row>
    <row r="2252" spans="37:40" ht="13.5" thickBot="1">
      <c r="AK2252" s="64">
        <v>2935</v>
      </c>
      <c r="AL2252" s="8" t="s">
        <v>8476</v>
      </c>
      <c r="AM2252" t="str">
        <f t="shared" si="35"/>
        <v>H2935</v>
      </c>
      <c r="AN2252" t="e">
        <f>IF(Table10[[#This Row],[Column3]]="","",MATCH(Table10[[#This Row],[Column3]],AD:AD,0))</f>
        <v>#N/A</v>
      </c>
    </row>
    <row r="2253" spans="37:40" ht="13.5" thickBot="1">
      <c r="AK2253" s="64">
        <v>2935</v>
      </c>
      <c r="AL2253" s="8" t="s">
        <v>8476</v>
      </c>
      <c r="AM2253" t="str">
        <f t="shared" si="35"/>
        <v>H2935</v>
      </c>
      <c r="AN2253" t="e">
        <f>IF(Table10[[#This Row],[Column3]]="","",MATCH(Table10[[#This Row],[Column3]],AD:AD,0))</f>
        <v>#N/A</v>
      </c>
    </row>
    <row r="2254" spans="37:40" ht="13.5" thickBot="1">
      <c r="AK2254" s="64">
        <v>2935</v>
      </c>
      <c r="AL2254" s="8" t="s">
        <v>8476</v>
      </c>
      <c r="AM2254" t="str">
        <f t="shared" si="35"/>
        <v>H2935</v>
      </c>
      <c r="AN2254" t="e">
        <f>IF(Table10[[#This Row],[Column3]]="","",MATCH(Table10[[#This Row],[Column3]],AD:AD,0))</f>
        <v>#N/A</v>
      </c>
    </row>
    <row r="2255" spans="37:40" ht="13.5" thickBot="1">
      <c r="AK2255" s="64">
        <v>2935</v>
      </c>
      <c r="AL2255" s="8" t="s">
        <v>8476</v>
      </c>
      <c r="AM2255" t="str">
        <f t="shared" si="35"/>
        <v>H2935</v>
      </c>
      <c r="AN2255" t="e">
        <f>IF(Table10[[#This Row],[Column3]]="","",MATCH(Table10[[#This Row],[Column3]],AD:AD,0))</f>
        <v>#N/A</v>
      </c>
    </row>
    <row r="2256" spans="37:40" ht="13.5" thickBot="1">
      <c r="AK2256" s="64">
        <v>2935</v>
      </c>
      <c r="AL2256" s="8" t="s">
        <v>8476</v>
      </c>
      <c r="AM2256" t="str">
        <f t="shared" si="35"/>
        <v>H2935</v>
      </c>
      <c r="AN2256" t="e">
        <f>IF(Table10[[#This Row],[Column3]]="","",MATCH(Table10[[#This Row],[Column3]],AD:AD,0))</f>
        <v>#N/A</v>
      </c>
    </row>
    <row r="2257" spans="37:40" ht="13.5" thickBot="1">
      <c r="AK2257" s="64">
        <v>2935</v>
      </c>
      <c r="AL2257" s="8" t="s">
        <v>8476</v>
      </c>
      <c r="AM2257" t="str">
        <f t="shared" si="35"/>
        <v>H2935</v>
      </c>
      <c r="AN2257" t="e">
        <f>IF(Table10[[#This Row],[Column3]]="","",MATCH(Table10[[#This Row],[Column3]],AD:AD,0))</f>
        <v>#N/A</v>
      </c>
    </row>
    <row r="2258" spans="37:40" ht="13.5" thickBot="1">
      <c r="AK2258" s="64">
        <v>2935</v>
      </c>
      <c r="AL2258" s="8" t="s">
        <v>8476</v>
      </c>
      <c r="AM2258" t="str">
        <f t="shared" si="35"/>
        <v>H2935</v>
      </c>
      <c r="AN2258" t="e">
        <f>IF(Table10[[#This Row],[Column3]]="","",MATCH(Table10[[#This Row],[Column3]],AD:AD,0))</f>
        <v>#N/A</v>
      </c>
    </row>
    <row r="2259" spans="37:40" ht="13.5" thickBot="1">
      <c r="AK2259" s="64">
        <v>2935</v>
      </c>
      <c r="AL2259" s="8" t="s">
        <v>8476</v>
      </c>
      <c r="AM2259" t="str">
        <f t="shared" si="35"/>
        <v>H2935</v>
      </c>
      <c r="AN2259" t="e">
        <f>IF(Table10[[#This Row],[Column3]]="","",MATCH(Table10[[#This Row],[Column3]],AD:AD,0))</f>
        <v>#N/A</v>
      </c>
    </row>
    <row r="2260" spans="37:40" ht="13.5" thickBot="1">
      <c r="AK2260" s="64">
        <v>2935</v>
      </c>
      <c r="AL2260" s="8" t="s">
        <v>8476</v>
      </c>
      <c r="AM2260" t="str">
        <f t="shared" si="35"/>
        <v>H2935</v>
      </c>
      <c r="AN2260" t="e">
        <f>IF(Table10[[#This Row],[Column3]]="","",MATCH(Table10[[#This Row],[Column3]],AD:AD,0))</f>
        <v>#N/A</v>
      </c>
    </row>
    <row r="2261" spans="37:40" ht="13.5" thickBot="1">
      <c r="AK2261" s="64">
        <v>2935</v>
      </c>
      <c r="AL2261" s="8" t="s">
        <v>8476</v>
      </c>
      <c r="AM2261" t="str">
        <f t="shared" si="35"/>
        <v>H2935</v>
      </c>
      <c r="AN2261" t="e">
        <f>IF(Table10[[#This Row],[Column3]]="","",MATCH(Table10[[#This Row],[Column3]],AD:AD,0))</f>
        <v>#N/A</v>
      </c>
    </row>
    <row r="2262" spans="37:40" ht="13.5" thickBot="1">
      <c r="AK2262" s="64">
        <v>2935</v>
      </c>
      <c r="AL2262" s="8" t="s">
        <v>8476</v>
      </c>
      <c r="AM2262" t="str">
        <f t="shared" si="35"/>
        <v>H2935</v>
      </c>
      <c r="AN2262" t="e">
        <f>IF(Table10[[#This Row],[Column3]]="","",MATCH(Table10[[#This Row],[Column3]],AD:AD,0))</f>
        <v>#N/A</v>
      </c>
    </row>
    <row r="2263" spans="37:40" ht="13.5" thickBot="1">
      <c r="AK2263" s="64">
        <v>2935</v>
      </c>
      <c r="AL2263" s="8" t="s">
        <v>8476</v>
      </c>
      <c r="AM2263" t="str">
        <f t="shared" si="35"/>
        <v>H2935</v>
      </c>
      <c r="AN2263" t="e">
        <f>IF(Table10[[#This Row],[Column3]]="","",MATCH(Table10[[#This Row],[Column3]],AD:AD,0))</f>
        <v>#N/A</v>
      </c>
    </row>
    <row r="2264" spans="37:40" ht="13.5" thickBot="1">
      <c r="AK2264" s="64">
        <v>2935</v>
      </c>
      <c r="AL2264" s="8" t="s">
        <v>8476</v>
      </c>
      <c r="AM2264" t="str">
        <f t="shared" si="35"/>
        <v>H2935</v>
      </c>
      <c r="AN2264" t="e">
        <f>IF(Table10[[#This Row],[Column3]]="","",MATCH(Table10[[#This Row],[Column3]],AD:AD,0))</f>
        <v>#N/A</v>
      </c>
    </row>
    <row r="2265" spans="37:40" ht="13.5" thickBot="1">
      <c r="AK2265" s="64">
        <v>2936</v>
      </c>
      <c r="AL2265" s="8" t="s">
        <v>8476</v>
      </c>
      <c r="AM2265" t="str">
        <f t="shared" si="35"/>
        <v>H2936</v>
      </c>
      <c r="AN2265" t="e">
        <f>IF(Table10[[#This Row],[Column3]]="","",MATCH(Table10[[#This Row],[Column3]],AD:AD,0))</f>
        <v>#N/A</v>
      </c>
    </row>
    <row r="2266" spans="37:40" ht="13.5" thickBot="1">
      <c r="AK2266" s="64">
        <v>2936</v>
      </c>
      <c r="AL2266" s="8" t="s">
        <v>8476</v>
      </c>
      <c r="AM2266" t="str">
        <f t="shared" si="35"/>
        <v>H2936</v>
      </c>
      <c r="AN2266" t="e">
        <f>IF(Table10[[#This Row],[Column3]]="","",MATCH(Table10[[#This Row],[Column3]],AD:AD,0))</f>
        <v>#N/A</v>
      </c>
    </row>
    <row r="2267" spans="37:40" ht="13.5" thickBot="1">
      <c r="AK2267" s="64">
        <v>2936</v>
      </c>
      <c r="AL2267" s="8" t="s">
        <v>8476</v>
      </c>
      <c r="AM2267" t="str">
        <f t="shared" si="35"/>
        <v>H2936</v>
      </c>
      <c r="AN2267" t="e">
        <f>IF(Table10[[#This Row],[Column3]]="","",MATCH(Table10[[#This Row],[Column3]],AD:AD,0))</f>
        <v>#N/A</v>
      </c>
    </row>
    <row r="2268" spans="37:40" ht="13.5" thickBot="1">
      <c r="AK2268" s="64">
        <v>2936</v>
      </c>
      <c r="AL2268" s="8" t="s">
        <v>8476</v>
      </c>
      <c r="AM2268" t="str">
        <f t="shared" si="35"/>
        <v>H2936</v>
      </c>
      <c r="AN2268" t="e">
        <f>IF(Table10[[#This Row],[Column3]]="","",MATCH(Table10[[#This Row],[Column3]],AD:AD,0))</f>
        <v>#N/A</v>
      </c>
    </row>
    <row r="2269" spans="37:40" ht="13.5" thickBot="1">
      <c r="AK2269" s="64">
        <v>2936</v>
      </c>
      <c r="AL2269" s="8" t="s">
        <v>8476</v>
      </c>
      <c r="AM2269" t="str">
        <f t="shared" si="35"/>
        <v>H2936</v>
      </c>
      <c r="AN2269" t="e">
        <f>IF(Table10[[#This Row],[Column3]]="","",MATCH(Table10[[#This Row],[Column3]],AD:AD,0))</f>
        <v>#N/A</v>
      </c>
    </row>
    <row r="2270" spans="37:40" ht="13.5" thickBot="1">
      <c r="AK2270" s="64">
        <v>2936</v>
      </c>
      <c r="AL2270" s="8" t="s">
        <v>8476</v>
      </c>
      <c r="AM2270" t="str">
        <f t="shared" si="35"/>
        <v>H2936</v>
      </c>
      <c r="AN2270" t="e">
        <f>IF(Table10[[#This Row],[Column3]]="","",MATCH(Table10[[#This Row],[Column3]],AD:AD,0))</f>
        <v>#N/A</v>
      </c>
    </row>
    <row r="2271" spans="37:40" ht="13.5" thickBot="1">
      <c r="AK2271" s="64">
        <v>2936</v>
      </c>
      <c r="AL2271" s="8" t="s">
        <v>8476</v>
      </c>
      <c r="AM2271" t="str">
        <f t="shared" si="35"/>
        <v>H2936</v>
      </c>
      <c r="AN2271" t="e">
        <f>IF(Table10[[#This Row],[Column3]]="","",MATCH(Table10[[#This Row],[Column3]],AD:AD,0))</f>
        <v>#N/A</v>
      </c>
    </row>
    <row r="2272" spans="37:40" ht="13.5" thickBot="1">
      <c r="AK2272" s="64">
        <v>2936</v>
      </c>
      <c r="AL2272" s="8" t="s">
        <v>8476</v>
      </c>
      <c r="AM2272" t="str">
        <f t="shared" si="35"/>
        <v>H2936</v>
      </c>
      <c r="AN2272" t="e">
        <f>IF(Table10[[#This Row],[Column3]]="","",MATCH(Table10[[#This Row],[Column3]],AD:AD,0))</f>
        <v>#N/A</v>
      </c>
    </row>
    <row r="2273" spans="37:40" ht="13.5" thickBot="1">
      <c r="AK2273" s="64">
        <v>2936</v>
      </c>
      <c r="AL2273" s="8" t="s">
        <v>8476</v>
      </c>
      <c r="AM2273" t="str">
        <f t="shared" si="35"/>
        <v>H2936</v>
      </c>
      <c r="AN2273" t="e">
        <f>IF(Table10[[#This Row],[Column3]]="","",MATCH(Table10[[#This Row],[Column3]],AD:AD,0))</f>
        <v>#N/A</v>
      </c>
    </row>
    <row r="2274" spans="37:40" ht="13.5" thickBot="1">
      <c r="AK2274" s="64">
        <v>2936</v>
      </c>
      <c r="AL2274" s="8" t="s">
        <v>8476</v>
      </c>
      <c r="AM2274" t="str">
        <f t="shared" si="35"/>
        <v>H2936</v>
      </c>
      <c r="AN2274" t="e">
        <f>IF(Table10[[#This Row],[Column3]]="","",MATCH(Table10[[#This Row],[Column3]],AD:AD,0))</f>
        <v>#N/A</v>
      </c>
    </row>
    <row r="2275" spans="37:40" ht="13.5" thickBot="1">
      <c r="AK2275" s="64">
        <v>2936</v>
      </c>
      <c r="AL2275" s="8" t="s">
        <v>8476</v>
      </c>
      <c r="AM2275" t="str">
        <f t="shared" si="35"/>
        <v>H2936</v>
      </c>
      <c r="AN2275" t="e">
        <f>IF(Table10[[#This Row],[Column3]]="","",MATCH(Table10[[#This Row],[Column3]],AD:AD,0))</f>
        <v>#N/A</v>
      </c>
    </row>
    <row r="2276" spans="37:40" ht="13.5" thickBot="1">
      <c r="AK2276" s="64">
        <v>2936</v>
      </c>
      <c r="AL2276" s="8" t="s">
        <v>8476</v>
      </c>
      <c r="AM2276" t="str">
        <f t="shared" si="35"/>
        <v>H2936</v>
      </c>
      <c r="AN2276" t="e">
        <f>IF(Table10[[#This Row],[Column3]]="","",MATCH(Table10[[#This Row],[Column3]],AD:AD,0))</f>
        <v>#N/A</v>
      </c>
    </row>
    <row r="2277" spans="37:40" ht="13.5" thickBot="1">
      <c r="AK2277" s="64">
        <v>2936</v>
      </c>
      <c r="AL2277" s="8" t="s">
        <v>8476</v>
      </c>
      <c r="AM2277" t="str">
        <f t="shared" si="35"/>
        <v>H2936</v>
      </c>
      <c r="AN2277" t="e">
        <f>IF(Table10[[#This Row],[Column3]]="","",MATCH(Table10[[#This Row],[Column3]],AD:AD,0))</f>
        <v>#N/A</v>
      </c>
    </row>
    <row r="2278" spans="37:40" ht="13.5" thickBot="1">
      <c r="AK2278" s="64">
        <v>2936</v>
      </c>
      <c r="AL2278" s="8" t="s">
        <v>8476</v>
      </c>
      <c r="AM2278" t="str">
        <f t="shared" si="35"/>
        <v>H2936</v>
      </c>
      <c r="AN2278" t="e">
        <f>IF(Table10[[#This Row],[Column3]]="","",MATCH(Table10[[#This Row],[Column3]],AD:AD,0))</f>
        <v>#N/A</v>
      </c>
    </row>
    <row r="2279" spans="37:40" ht="13.5" thickBot="1">
      <c r="AK2279" s="64">
        <v>2936</v>
      </c>
      <c r="AL2279" s="8" t="s">
        <v>8476</v>
      </c>
      <c r="AM2279" t="str">
        <f t="shared" si="35"/>
        <v>H2936</v>
      </c>
      <c r="AN2279" t="e">
        <f>IF(Table10[[#This Row],[Column3]]="","",MATCH(Table10[[#This Row],[Column3]],AD:AD,0))</f>
        <v>#N/A</v>
      </c>
    </row>
    <row r="2280" spans="37:40" ht="13.5" thickBot="1">
      <c r="AK2280" s="64">
        <v>2936</v>
      </c>
      <c r="AL2280" s="8" t="s">
        <v>8476</v>
      </c>
      <c r="AM2280" t="str">
        <f t="shared" si="35"/>
        <v>H2936</v>
      </c>
      <c r="AN2280" t="e">
        <f>IF(Table10[[#This Row],[Column3]]="","",MATCH(Table10[[#This Row],[Column3]],AD:AD,0))</f>
        <v>#N/A</v>
      </c>
    </row>
    <row r="2281" spans="37:40" ht="13.5" thickBot="1">
      <c r="AK2281" s="64">
        <v>2937</v>
      </c>
      <c r="AL2281" s="8" t="s">
        <v>8476</v>
      </c>
      <c r="AM2281" t="str">
        <f t="shared" si="35"/>
        <v>H2937</v>
      </c>
      <c r="AN2281" t="e">
        <f>IF(Table10[[#This Row],[Column3]]="","",MATCH(Table10[[#This Row],[Column3]],AD:AD,0))</f>
        <v>#N/A</v>
      </c>
    </row>
    <row r="2282" spans="37:40" ht="13.5" thickBot="1">
      <c r="AK2282" s="64">
        <v>2937</v>
      </c>
      <c r="AL2282" s="8" t="s">
        <v>8476</v>
      </c>
      <c r="AM2282" t="str">
        <f t="shared" si="35"/>
        <v>H2937</v>
      </c>
      <c r="AN2282" t="e">
        <f>IF(Table10[[#This Row],[Column3]]="","",MATCH(Table10[[#This Row],[Column3]],AD:AD,0))</f>
        <v>#N/A</v>
      </c>
    </row>
    <row r="2283" spans="37:40" ht="13.5" thickBot="1">
      <c r="AK2283" s="64">
        <v>2937</v>
      </c>
      <c r="AL2283" s="8" t="s">
        <v>8476</v>
      </c>
      <c r="AM2283" t="str">
        <f t="shared" si="35"/>
        <v>H2937</v>
      </c>
      <c r="AN2283" t="e">
        <f>IF(Table10[[#This Row],[Column3]]="","",MATCH(Table10[[#This Row],[Column3]],AD:AD,0))</f>
        <v>#N/A</v>
      </c>
    </row>
    <row r="2284" spans="37:40" ht="13.5" thickBot="1">
      <c r="AK2284" s="64">
        <v>2937</v>
      </c>
      <c r="AL2284" s="8" t="s">
        <v>8476</v>
      </c>
      <c r="AM2284" t="str">
        <f t="shared" si="35"/>
        <v>H2937</v>
      </c>
      <c r="AN2284" t="e">
        <f>IF(Table10[[#This Row],[Column3]]="","",MATCH(Table10[[#This Row],[Column3]],AD:AD,0))</f>
        <v>#N/A</v>
      </c>
    </row>
    <row r="2285" spans="37:40" ht="13.5" thickBot="1">
      <c r="AK2285" s="64">
        <v>2937</v>
      </c>
      <c r="AL2285" s="8" t="s">
        <v>8476</v>
      </c>
      <c r="AM2285" t="str">
        <f t="shared" si="35"/>
        <v>H2937</v>
      </c>
      <c r="AN2285" t="e">
        <f>IF(Table10[[#This Row],[Column3]]="","",MATCH(Table10[[#This Row],[Column3]],AD:AD,0))</f>
        <v>#N/A</v>
      </c>
    </row>
    <row r="2286" spans="37:40" ht="13.5" thickBot="1">
      <c r="AK2286" s="64">
        <v>2937</v>
      </c>
      <c r="AL2286" s="8" t="s">
        <v>8476</v>
      </c>
      <c r="AM2286" t="str">
        <f t="shared" si="35"/>
        <v>H2937</v>
      </c>
      <c r="AN2286" t="e">
        <f>IF(Table10[[#This Row],[Column3]]="","",MATCH(Table10[[#This Row],[Column3]],AD:AD,0))</f>
        <v>#N/A</v>
      </c>
    </row>
    <row r="2287" spans="37:40" ht="13.5" thickBot="1">
      <c r="AK2287" s="64">
        <v>2937</v>
      </c>
      <c r="AL2287" s="8" t="s">
        <v>8476</v>
      </c>
      <c r="AM2287" t="str">
        <f t="shared" si="35"/>
        <v>H2937</v>
      </c>
      <c r="AN2287" t="e">
        <f>IF(Table10[[#This Row],[Column3]]="","",MATCH(Table10[[#This Row],[Column3]],AD:AD,0))</f>
        <v>#N/A</v>
      </c>
    </row>
    <row r="2288" spans="37:40" ht="13.5" thickBot="1">
      <c r="AK2288" s="64">
        <v>2937</v>
      </c>
      <c r="AL2288" s="8" t="s">
        <v>8476</v>
      </c>
      <c r="AM2288" t="str">
        <f t="shared" si="35"/>
        <v>H2937</v>
      </c>
      <c r="AN2288" t="e">
        <f>IF(Table10[[#This Row],[Column3]]="","",MATCH(Table10[[#This Row],[Column3]],AD:AD,0))</f>
        <v>#N/A</v>
      </c>
    </row>
    <row r="2289" spans="37:40" ht="13.5" thickBot="1">
      <c r="AK2289" s="64">
        <v>2937</v>
      </c>
      <c r="AL2289" s="8" t="s">
        <v>8476</v>
      </c>
      <c r="AM2289" t="str">
        <f t="shared" si="35"/>
        <v>H2937</v>
      </c>
      <c r="AN2289" t="e">
        <f>IF(Table10[[#This Row],[Column3]]="","",MATCH(Table10[[#This Row],[Column3]],AD:AD,0))</f>
        <v>#N/A</v>
      </c>
    </row>
    <row r="2290" spans="37:40" ht="13.5" thickBot="1">
      <c r="AK2290" s="64">
        <v>2937</v>
      </c>
      <c r="AL2290" s="8" t="s">
        <v>8476</v>
      </c>
      <c r="AM2290" t="str">
        <f t="shared" si="35"/>
        <v>H2937</v>
      </c>
      <c r="AN2290" t="e">
        <f>IF(Table10[[#This Row],[Column3]]="","",MATCH(Table10[[#This Row],[Column3]],AD:AD,0))</f>
        <v>#N/A</v>
      </c>
    </row>
    <row r="2291" spans="37:40" ht="13.5" thickBot="1">
      <c r="AK2291" s="64">
        <v>2937</v>
      </c>
      <c r="AL2291" s="8" t="s">
        <v>8476</v>
      </c>
      <c r="AM2291" t="str">
        <f t="shared" si="35"/>
        <v>H2937</v>
      </c>
      <c r="AN2291" t="e">
        <f>IF(Table10[[#This Row],[Column3]]="","",MATCH(Table10[[#This Row],[Column3]],AD:AD,0))</f>
        <v>#N/A</v>
      </c>
    </row>
    <row r="2292" spans="37:40" ht="13.5" thickBot="1">
      <c r="AK2292" s="64">
        <v>2937</v>
      </c>
      <c r="AL2292" s="8" t="s">
        <v>8476</v>
      </c>
      <c r="AM2292" t="str">
        <f t="shared" si="35"/>
        <v>H2937</v>
      </c>
      <c r="AN2292" t="e">
        <f>IF(Table10[[#This Row],[Column3]]="","",MATCH(Table10[[#This Row],[Column3]],AD:AD,0))</f>
        <v>#N/A</v>
      </c>
    </row>
    <row r="2293" spans="37:40" ht="13.5" thickBot="1">
      <c r="AK2293" s="64">
        <v>2937</v>
      </c>
      <c r="AL2293" s="8" t="s">
        <v>8476</v>
      </c>
      <c r="AM2293" t="str">
        <f t="shared" si="35"/>
        <v>H2937</v>
      </c>
      <c r="AN2293" t="e">
        <f>IF(Table10[[#This Row],[Column3]]="","",MATCH(Table10[[#This Row],[Column3]],AD:AD,0))</f>
        <v>#N/A</v>
      </c>
    </row>
    <row r="2294" spans="37:40" ht="13.5" thickBot="1">
      <c r="AK2294" s="64">
        <v>2937</v>
      </c>
      <c r="AL2294" s="8" t="s">
        <v>8476</v>
      </c>
      <c r="AM2294" t="str">
        <f t="shared" si="35"/>
        <v>H2937</v>
      </c>
      <c r="AN2294" t="e">
        <f>IF(Table10[[#This Row],[Column3]]="","",MATCH(Table10[[#This Row],[Column3]],AD:AD,0))</f>
        <v>#N/A</v>
      </c>
    </row>
    <row r="2295" spans="37:40" ht="13.5" thickBot="1">
      <c r="AK2295" s="64">
        <v>2937</v>
      </c>
      <c r="AL2295" s="8" t="s">
        <v>8476</v>
      </c>
      <c r="AM2295" t="str">
        <f t="shared" si="35"/>
        <v>H2937</v>
      </c>
      <c r="AN2295" t="e">
        <f>IF(Table10[[#This Row],[Column3]]="","",MATCH(Table10[[#This Row],[Column3]],AD:AD,0))</f>
        <v>#N/A</v>
      </c>
    </row>
    <row r="2296" spans="37:40" ht="13.5" thickBot="1">
      <c r="AK2296" s="64">
        <v>2937</v>
      </c>
      <c r="AL2296" s="8" t="s">
        <v>8476</v>
      </c>
      <c r="AM2296" t="str">
        <f t="shared" si="35"/>
        <v>H2937</v>
      </c>
      <c r="AN2296" t="e">
        <f>IF(Table10[[#This Row],[Column3]]="","",MATCH(Table10[[#This Row],[Column3]],AD:AD,0))</f>
        <v>#N/A</v>
      </c>
    </row>
    <row r="2297" spans="37:40" ht="13.5" thickBot="1">
      <c r="AK2297" s="64">
        <v>2938</v>
      </c>
      <c r="AL2297" s="8" t="s">
        <v>8476</v>
      </c>
      <c r="AM2297" t="str">
        <f t="shared" si="35"/>
        <v>H2938</v>
      </c>
      <c r="AN2297" t="e">
        <f>IF(Table10[[#This Row],[Column3]]="","",MATCH(Table10[[#This Row],[Column3]],AD:AD,0))</f>
        <v>#N/A</v>
      </c>
    </row>
    <row r="2298" spans="37:40" ht="13.5" thickBot="1">
      <c r="AK2298" s="64">
        <v>2938</v>
      </c>
      <c r="AL2298" s="8" t="s">
        <v>8476</v>
      </c>
      <c r="AM2298" t="str">
        <f t="shared" si="35"/>
        <v>H2938</v>
      </c>
      <c r="AN2298" t="e">
        <f>IF(Table10[[#This Row],[Column3]]="","",MATCH(Table10[[#This Row],[Column3]],AD:AD,0))</f>
        <v>#N/A</v>
      </c>
    </row>
    <row r="2299" spans="37:40" ht="13.5" thickBot="1">
      <c r="AK2299" s="64">
        <v>2938</v>
      </c>
      <c r="AL2299" s="8" t="s">
        <v>8476</v>
      </c>
      <c r="AM2299" t="str">
        <f t="shared" si="35"/>
        <v>H2938</v>
      </c>
      <c r="AN2299" t="e">
        <f>IF(Table10[[#This Row],[Column3]]="","",MATCH(Table10[[#This Row],[Column3]],AD:AD,0))</f>
        <v>#N/A</v>
      </c>
    </row>
    <row r="2300" spans="37:40" ht="13.5" thickBot="1">
      <c r="AK2300" s="64">
        <v>2938</v>
      </c>
      <c r="AL2300" s="8" t="s">
        <v>8476</v>
      </c>
      <c r="AM2300" t="str">
        <f t="shared" si="35"/>
        <v>H2938</v>
      </c>
      <c r="AN2300" t="e">
        <f>IF(Table10[[#This Row],[Column3]]="","",MATCH(Table10[[#This Row],[Column3]],AD:AD,0))</f>
        <v>#N/A</v>
      </c>
    </row>
    <row r="2301" spans="37:40" ht="13.5" thickBot="1">
      <c r="AK2301" s="64">
        <v>2938</v>
      </c>
      <c r="AL2301" s="8" t="s">
        <v>8476</v>
      </c>
      <c r="AM2301" t="str">
        <f t="shared" si="35"/>
        <v>H2938</v>
      </c>
      <c r="AN2301" t="e">
        <f>IF(Table10[[#This Row],[Column3]]="","",MATCH(Table10[[#This Row],[Column3]],AD:AD,0))</f>
        <v>#N/A</v>
      </c>
    </row>
    <row r="2302" spans="37:40" ht="13.5" thickBot="1">
      <c r="AK2302" s="64">
        <v>2938</v>
      </c>
      <c r="AL2302" s="8" t="s">
        <v>8476</v>
      </c>
      <c r="AM2302" t="str">
        <f t="shared" si="35"/>
        <v>H2938</v>
      </c>
      <c r="AN2302" t="e">
        <f>IF(Table10[[#This Row],[Column3]]="","",MATCH(Table10[[#This Row],[Column3]],AD:AD,0))</f>
        <v>#N/A</v>
      </c>
    </row>
    <row r="2303" spans="37:40" ht="13.5" thickBot="1">
      <c r="AK2303" s="64">
        <v>2938</v>
      </c>
      <c r="AL2303" s="8" t="s">
        <v>8476</v>
      </c>
      <c r="AM2303" t="str">
        <f t="shared" si="35"/>
        <v>H2938</v>
      </c>
      <c r="AN2303" t="e">
        <f>IF(Table10[[#This Row],[Column3]]="","",MATCH(Table10[[#This Row],[Column3]],AD:AD,0))</f>
        <v>#N/A</v>
      </c>
    </row>
    <row r="2304" spans="37:40" ht="13.5" thickBot="1">
      <c r="AK2304" s="64">
        <v>2938</v>
      </c>
      <c r="AL2304" s="8" t="s">
        <v>8476</v>
      </c>
      <c r="AM2304" t="str">
        <f t="shared" si="35"/>
        <v>H2938</v>
      </c>
      <c r="AN2304" t="e">
        <f>IF(Table10[[#This Row],[Column3]]="","",MATCH(Table10[[#This Row],[Column3]],AD:AD,0))</f>
        <v>#N/A</v>
      </c>
    </row>
    <row r="2305" spans="37:40" ht="13.5" thickBot="1">
      <c r="AK2305" s="64">
        <v>2938</v>
      </c>
      <c r="AL2305" s="8" t="s">
        <v>8476</v>
      </c>
      <c r="AM2305" t="str">
        <f t="shared" si="35"/>
        <v>H2938</v>
      </c>
      <c r="AN2305" t="e">
        <f>IF(Table10[[#This Row],[Column3]]="","",MATCH(Table10[[#This Row],[Column3]],AD:AD,0))</f>
        <v>#N/A</v>
      </c>
    </row>
    <row r="2306" spans="37:40" ht="13.5" thickBot="1">
      <c r="AK2306" s="64">
        <v>2938</v>
      </c>
      <c r="AL2306" s="8" t="s">
        <v>8476</v>
      </c>
      <c r="AM2306" t="str">
        <f t="shared" ref="AM2306:AM2309" si="36">CONCATENATE(AL2306,AK2306)</f>
        <v>H2938</v>
      </c>
      <c r="AN2306" t="e">
        <f>IF(Table10[[#This Row],[Column3]]="","",MATCH(Table10[[#This Row],[Column3]],AD:AD,0))</f>
        <v>#N/A</v>
      </c>
    </row>
    <row r="2307" spans="37:40" ht="13.5" thickBot="1">
      <c r="AK2307" s="64">
        <v>2938</v>
      </c>
      <c r="AL2307" s="8" t="s">
        <v>8476</v>
      </c>
      <c r="AM2307" t="str">
        <f t="shared" si="36"/>
        <v>H2938</v>
      </c>
      <c r="AN2307" t="e">
        <f>IF(Table10[[#This Row],[Column3]]="","",MATCH(Table10[[#This Row],[Column3]],AD:AD,0))</f>
        <v>#N/A</v>
      </c>
    </row>
    <row r="2308" spans="37:40" ht="13.5" thickBot="1">
      <c r="AK2308" s="64">
        <v>2938</v>
      </c>
      <c r="AL2308" s="8" t="s">
        <v>8476</v>
      </c>
      <c r="AM2308" t="str">
        <f t="shared" si="36"/>
        <v>H2938</v>
      </c>
      <c r="AN2308" t="e">
        <f>IF(Table10[[#This Row],[Column3]]="","",MATCH(Table10[[#This Row],[Column3]],AD:AD,0))</f>
        <v>#N/A</v>
      </c>
    </row>
    <row r="2309" spans="37:40" ht="13.5" thickBot="1">
      <c r="AK2309" s="64">
        <v>2938</v>
      </c>
      <c r="AL2309" s="8" t="s">
        <v>8476</v>
      </c>
      <c r="AM2309" t="str">
        <f t="shared" si="36"/>
        <v>H2938</v>
      </c>
      <c r="AN2309" t="e">
        <f>IF(Table10[[#This Row],[Column3]]="","",MATCH(Table10[[#This Row],[Column3]],AD:AD,0))</f>
        <v>#N/A</v>
      </c>
    </row>
    <row r="2310" spans="37:40" ht="13.5" thickBot="1">
      <c r="AK2310" s="64">
        <v>2938</v>
      </c>
      <c r="AL2310" s="8" t="s">
        <v>8476</v>
      </c>
      <c r="AM2310" t="str">
        <f t="shared" ref="AM2310:AM2373" si="37">CONCATENATE(AL2310,AK2310)</f>
        <v>H2938</v>
      </c>
      <c r="AN2310" t="e">
        <f>IF(Table10[[#This Row],[Column3]]="","",MATCH(Table10[[#This Row],[Column3]],AD:AD,0))</f>
        <v>#N/A</v>
      </c>
    </row>
    <row r="2311" spans="37:40" ht="13.5" thickBot="1">
      <c r="AK2311" s="64">
        <v>2938</v>
      </c>
      <c r="AL2311" s="8" t="s">
        <v>8476</v>
      </c>
      <c r="AM2311" t="str">
        <f t="shared" si="37"/>
        <v>H2938</v>
      </c>
      <c r="AN2311" t="e">
        <f>IF(Table10[[#This Row],[Column3]]="","",MATCH(Table10[[#This Row],[Column3]],AD:AD,0))</f>
        <v>#N/A</v>
      </c>
    </row>
    <row r="2312" spans="37:40" ht="13.5" thickBot="1">
      <c r="AK2312" s="64">
        <v>2938</v>
      </c>
      <c r="AL2312" s="8" t="s">
        <v>8476</v>
      </c>
      <c r="AM2312" t="str">
        <f t="shared" si="37"/>
        <v>H2938</v>
      </c>
      <c r="AN2312" t="e">
        <f>IF(Table10[[#This Row],[Column3]]="","",MATCH(Table10[[#This Row],[Column3]],AD:AD,0))</f>
        <v>#N/A</v>
      </c>
    </row>
    <row r="2313" spans="37:40" ht="13.5" thickBot="1">
      <c r="AK2313" s="64">
        <v>2939</v>
      </c>
      <c r="AL2313" s="8" t="s">
        <v>8476</v>
      </c>
      <c r="AM2313" t="str">
        <f t="shared" si="37"/>
        <v>H2939</v>
      </c>
      <c r="AN2313" t="e">
        <f>IF(Table10[[#This Row],[Column3]]="","",MATCH(Table10[[#This Row],[Column3]],AD:AD,0))</f>
        <v>#N/A</v>
      </c>
    </row>
    <row r="2314" spans="37:40" ht="13.5" thickBot="1">
      <c r="AK2314" s="64">
        <v>2939</v>
      </c>
      <c r="AL2314" s="8" t="s">
        <v>8476</v>
      </c>
      <c r="AM2314" t="str">
        <f t="shared" si="37"/>
        <v>H2939</v>
      </c>
      <c r="AN2314" t="e">
        <f>IF(Table10[[#This Row],[Column3]]="","",MATCH(Table10[[#This Row],[Column3]],AD:AD,0))</f>
        <v>#N/A</v>
      </c>
    </row>
    <row r="2315" spans="37:40" ht="13.5" thickBot="1">
      <c r="AK2315" s="64">
        <v>2939</v>
      </c>
      <c r="AL2315" s="8" t="s">
        <v>8476</v>
      </c>
      <c r="AM2315" t="str">
        <f t="shared" si="37"/>
        <v>H2939</v>
      </c>
      <c r="AN2315" t="e">
        <f>IF(Table10[[#This Row],[Column3]]="","",MATCH(Table10[[#This Row],[Column3]],AD:AD,0))</f>
        <v>#N/A</v>
      </c>
    </row>
    <row r="2316" spans="37:40" ht="13.5" thickBot="1">
      <c r="AK2316" s="64">
        <v>2882</v>
      </c>
      <c r="AL2316" s="8" t="s">
        <v>8476</v>
      </c>
      <c r="AM2316" t="str">
        <f t="shared" si="37"/>
        <v>H2882</v>
      </c>
      <c r="AN2316" t="e">
        <f>IF(Table10[[#This Row],[Column3]]="","",MATCH(Table10[[#This Row],[Column3]],AD:AD,0))</f>
        <v>#N/A</v>
      </c>
    </row>
    <row r="2317" spans="37:40" ht="13.5" thickBot="1">
      <c r="AK2317" s="64">
        <v>2882</v>
      </c>
      <c r="AL2317" s="8" t="s">
        <v>8476</v>
      </c>
      <c r="AM2317" t="str">
        <f t="shared" si="37"/>
        <v>H2882</v>
      </c>
      <c r="AN2317" t="e">
        <f>IF(Table10[[#This Row],[Column3]]="","",MATCH(Table10[[#This Row],[Column3]],AD:AD,0))</f>
        <v>#N/A</v>
      </c>
    </row>
    <row r="2318" spans="37:40" ht="13.5" thickBot="1">
      <c r="AK2318" s="64">
        <v>2882</v>
      </c>
      <c r="AL2318" s="8" t="s">
        <v>8476</v>
      </c>
      <c r="AM2318" t="str">
        <f t="shared" si="37"/>
        <v>H2882</v>
      </c>
      <c r="AN2318" t="e">
        <f>IF(Table10[[#This Row],[Column3]]="","",MATCH(Table10[[#This Row],[Column3]],AD:AD,0))</f>
        <v>#N/A</v>
      </c>
    </row>
    <row r="2319" spans="37:40" ht="13.5" thickBot="1">
      <c r="AK2319" s="64">
        <v>2882</v>
      </c>
      <c r="AL2319" s="8" t="s">
        <v>8476</v>
      </c>
      <c r="AM2319" t="str">
        <f t="shared" si="37"/>
        <v>H2882</v>
      </c>
      <c r="AN2319" t="e">
        <f>IF(Table10[[#This Row],[Column3]]="","",MATCH(Table10[[#This Row],[Column3]],AD:AD,0))</f>
        <v>#N/A</v>
      </c>
    </row>
    <row r="2320" spans="37:40" ht="13.5" thickBot="1">
      <c r="AK2320" s="64">
        <v>2882</v>
      </c>
      <c r="AL2320" s="8" t="s">
        <v>8476</v>
      </c>
      <c r="AM2320" t="str">
        <f t="shared" si="37"/>
        <v>H2882</v>
      </c>
      <c r="AN2320" t="e">
        <f>IF(Table10[[#This Row],[Column3]]="","",MATCH(Table10[[#This Row],[Column3]],AD:AD,0))</f>
        <v>#N/A</v>
      </c>
    </row>
    <row r="2321" spans="37:40" ht="13.5" thickBot="1">
      <c r="AK2321" s="64">
        <v>2882</v>
      </c>
      <c r="AL2321" s="8" t="s">
        <v>8476</v>
      </c>
      <c r="AM2321" t="str">
        <f t="shared" si="37"/>
        <v>H2882</v>
      </c>
      <c r="AN2321" t="e">
        <f>IF(Table10[[#This Row],[Column3]]="","",MATCH(Table10[[#This Row],[Column3]],AD:AD,0))</f>
        <v>#N/A</v>
      </c>
    </row>
    <row r="2322" spans="37:40" ht="13.5" thickBot="1">
      <c r="AK2322" s="64">
        <v>2882</v>
      </c>
      <c r="AL2322" s="8" t="s">
        <v>8476</v>
      </c>
      <c r="AM2322" t="str">
        <f t="shared" si="37"/>
        <v>H2882</v>
      </c>
      <c r="AN2322" t="e">
        <f>IF(Table10[[#This Row],[Column3]]="","",MATCH(Table10[[#This Row],[Column3]],AD:AD,0))</f>
        <v>#N/A</v>
      </c>
    </row>
    <row r="2323" spans="37:40" ht="13.5" thickBot="1">
      <c r="AK2323" s="64">
        <v>2882</v>
      </c>
      <c r="AL2323" s="8" t="s">
        <v>8476</v>
      </c>
      <c r="AM2323" t="str">
        <f t="shared" si="37"/>
        <v>H2882</v>
      </c>
      <c r="AN2323" t="e">
        <f>IF(Table10[[#This Row],[Column3]]="","",MATCH(Table10[[#This Row],[Column3]],AD:AD,0))</f>
        <v>#N/A</v>
      </c>
    </row>
    <row r="2324" spans="37:40" ht="13.5" thickBot="1">
      <c r="AK2324" s="64">
        <v>2882</v>
      </c>
      <c r="AL2324" s="8" t="s">
        <v>8476</v>
      </c>
      <c r="AM2324" t="str">
        <f t="shared" si="37"/>
        <v>H2882</v>
      </c>
      <c r="AN2324" t="e">
        <f>IF(Table10[[#This Row],[Column3]]="","",MATCH(Table10[[#This Row],[Column3]],AD:AD,0))</f>
        <v>#N/A</v>
      </c>
    </row>
    <row r="2325" spans="37:40" ht="13.5" thickBot="1">
      <c r="AK2325" s="64">
        <v>2882</v>
      </c>
      <c r="AL2325" s="8" t="s">
        <v>8476</v>
      </c>
      <c r="AM2325" t="str">
        <f t="shared" si="37"/>
        <v>H2882</v>
      </c>
      <c r="AN2325" t="e">
        <f>IF(Table10[[#This Row],[Column3]]="","",MATCH(Table10[[#This Row],[Column3]],AD:AD,0))</f>
        <v>#N/A</v>
      </c>
    </row>
    <row r="2326" spans="37:40" ht="13.5" thickBot="1">
      <c r="AK2326" s="64">
        <v>2882</v>
      </c>
      <c r="AL2326" s="8" t="s">
        <v>8476</v>
      </c>
      <c r="AM2326" t="str">
        <f t="shared" si="37"/>
        <v>H2882</v>
      </c>
      <c r="AN2326" t="e">
        <f>IF(Table10[[#This Row],[Column3]]="","",MATCH(Table10[[#This Row],[Column3]],AD:AD,0))</f>
        <v>#N/A</v>
      </c>
    </row>
    <row r="2327" spans="37:40" ht="13.5" thickBot="1">
      <c r="AK2327" s="64">
        <v>2882</v>
      </c>
      <c r="AL2327" s="8" t="s">
        <v>8476</v>
      </c>
      <c r="AM2327" t="str">
        <f t="shared" si="37"/>
        <v>H2882</v>
      </c>
      <c r="AN2327" t="e">
        <f>IF(Table10[[#This Row],[Column3]]="","",MATCH(Table10[[#This Row],[Column3]],AD:AD,0))</f>
        <v>#N/A</v>
      </c>
    </row>
    <row r="2328" spans="37:40" ht="13.5" thickBot="1">
      <c r="AK2328" s="64">
        <v>2882</v>
      </c>
      <c r="AL2328" s="8" t="s">
        <v>8476</v>
      </c>
      <c r="AM2328" t="str">
        <f t="shared" si="37"/>
        <v>H2882</v>
      </c>
      <c r="AN2328" t="e">
        <f>IF(Table10[[#This Row],[Column3]]="","",MATCH(Table10[[#This Row],[Column3]],AD:AD,0))</f>
        <v>#N/A</v>
      </c>
    </row>
    <row r="2329" spans="37:40" ht="13.5" thickBot="1">
      <c r="AK2329" s="64">
        <v>2882</v>
      </c>
      <c r="AL2329" s="8" t="s">
        <v>8476</v>
      </c>
      <c r="AM2329" t="str">
        <f t="shared" si="37"/>
        <v>H2882</v>
      </c>
      <c r="AN2329" t="e">
        <f>IF(Table10[[#This Row],[Column3]]="","",MATCH(Table10[[#This Row],[Column3]],AD:AD,0))</f>
        <v>#N/A</v>
      </c>
    </row>
    <row r="2330" spans="37:40" ht="13.5" thickBot="1">
      <c r="AK2330" s="64">
        <v>2882</v>
      </c>
      <c r="AL2330" s="8" t="s">
        <v>8476</v>
      </c>
      <c r="AM2330" t="str">
        <f t="shared" si="37"/>
        <v>H2882</v>
      </c>
      <c r="AN2330" t="e">
        <f>IF(Table10[[#This Row],[Column3]]="","",MATCH(Table10[[#This Row],[Column3]],AD:AD,0))</f>
        <v>#N/A</v>
      </c>
    </row>
    <row r="2331" spans="37:40" ht="13.5" thickBot="1">
      <c r="AK2331" s="64">
        <v>2883</v>
      </c>
      <c r="AL2331" s="8" t="s">
        <v>8476</v>
      </c>
      <c r="AM2331" t="str">
        <f t="shared" si="37"/>
        <v>H2883</v>
      </c>
      <c r="AN2331" t="e">
        <f>IF(Table10[[#This Row],[Column3]]="","",MATCH(Table10[[#This Row],[Column3]],AD:AD,0))</f>
        <v>#N/A</v>
      </c>
    </row>
    <row r="2332" spans="37:40" ht="13.5" thickBot="1">
      <c r="AK2332" s="64">
        <v>2883</v>
      </c>
      <c r="AL2332" s="8" t="s">
        <v>8476</v>
      </c>
      <c r="AM2332" t="str">
        <f t="shared" si="37"/>
        <v>H2883</v>
      </c>
      <c r="AN2332" t="e">
        <f>IF(Table10[[#This Row],[Column3]]="","",MATCH(Table10[[#This Row],[Column3]],AD:AD,0))</f>
        <v>#N/A</v>
      </c>
    </row>
    <row r="2333" spans="37:40" ht="13.5" thickBot="1">
      <c r="AK2333" s="64">
        <v>2883</v>
      </c>
      <c r="AL2333" s="8" t="s">
        <v>8476</v>
      </c>
      <c r="AM2333" t="str">
        <f t="shared" si="37"/>
        <v>H2883</v>
      </c>
      <c r="AN2333" t="e">
        <f>IF(Table10[[#This Row],[Column3]]="","",MATCH(Table10[[#This Row],[Column3]],AD:AD,0))</f>
        <v>#N/A</v>
      </c>
    </row>
    <row r="2334" spans="37:40" ht="13.5" thickBot="1">
      <c r="AK2334" s="64">
        <v>2883</v>
      </c>
      <c r="AL2334" s="8" t="s">
        <v>8476</v>
      </c>
      <c r="AM2334" t="str">
        <f t="shared" si="37"/>
        <v>H2883</v>
      </c>
      <c r="AN2334" t="e">
        <f>IF(Table10[[#This Row],[Column3]]="","",MATCH(Table10[[#This Row],[Column3]],AD:AD,0))</f>
        <v>#N/A</v>
      </c>
    </row>
    <row r="2335" spans="37:40" ht="13.5" thickBot="1">
      <c r="AK2335" s="64">
        <v>2883</v>
      </c>
      <c r="AL2335" s="8" t="s">
        <v>8476</v>
      </c>
      <c r="AM2335" t="str">
        <f t="shared" si="37"/>
        <v>H2883</v>
      </c>
      <c r="AN2335" t="e">
        <f>IF(Table10[[#This Row],[Column3]]="","",MATCH(Table10[[#This Row],[Column3]],AD:AD,0))</f>
        <v>#N/A</v>
      </c>
    </row>
    <row r="2336" spans="37:40" ht="13.5" thickBot="1">
      <c r="AK2336" s="64">
        <v>2883</v>
      </c>
      <c r="AL2336" s="8" t="s">
        <v>8476</v>
      </c>
      <c r="AM2336" t="str">
        <f t="shared" si="37"/>
        <v>H2883</v>
      </c>
      <c r="AN2336" t="e">
        <f>IF(Table10[[#This Row],[Column3]]="","",MATCH(Table10[[#This Row],[Column3]],AD:AD,0))</f>
        <v>#N/A</v>
      </c>
    </row>
    <row r="2337" spans="37:40" ht="13.5" thickBot="1">
      <c r="AK2337" s="64">
        <v>2883</v>
      </c>
      <c r="AL2337" s="8" t="s">
        <v>8476</v>
      </c>
      <c r="AM2337" t="str">
        <f t="shared" si="37"/>
        <v>H2883</v>
      </c>
      <c r="AN2337" t="e">
        <f>IF(Table10[[#This Row],[Column3]]="","",MATCH(Table10[[#This Row],[Column3]],AD:AD,0))</f>
        <v>#N/A</v>
      </c>
    </row>
    <row r="2338" spans="37:40" ht="13.5" thickBot="1">
      <c r="AK2338" s="64">
        <v>2883</v>
      </c>
      <c r="AL2338" s="8" t="s">
        <v>8476</v>
      </c>
      <c r="AM2338" t="str">
        <f t="shared" si="37"/>
        <v>H2883</v>
      </c>
      <c r="AN2338" t="e">
        <f>IF(Table10[[#This Row],[Column3]]="","",MATCH(Table10[[#This Row],[Column3]],AD:AD,0))</f>
        <v>#N/A</v>
      </c>
    </row>
    <row r="2339" spans="37:40" ht="13.5" thickBot="1">
      <c r="AK2339" s="64">
        <v>2883</v>
      </c>
      <c r="AL2339" s="8" t="s">
        <v>8476</v>
      </c>
      <c r="AM2339" t="str">
        <f t="shared" si="37"/>
        <v>H2883</v>
      </c>
      <c r="AN2339" t="e">
        <f>IF(Table10[[#This Row],[Column3]]="","",MATCH(Table10[[#This Row],[Column3]],AD:AD,0))</f>
        <v>#N/A</v>
      </c>
    </row>
    <row r="2340" spans="37:40" ht="13.5" thickBot="1">
      <c r="AK2340" s="64">
        <v>2883</v>
      </c>
      <c r="AL2340" s="8" t="s">
        <v>8476</v>
      </c>
      <c r="AM2340" t="str">
        <f t="shared" si="37"/>
        <v>H2883</v>
      </c>
      <c r="AN2340" t="e">
        <f>IF(Table10[[#This Row],[Column3]]="","",MATCH(Table10[[#This Row],[Column3]],AD:AD,0))</f>
        <v>#N/A</v>
      </c>
    </row>
    <row r="2341" spans="37:40" ht="13.5" thickBot="1">
      <c r="AK2341" s="64">
        <v>2883</v>
      </c>
      <c r="AL2341" s="8" t="s">
        <v>8476</v>
      </c>
      <c r="AM2341" t="str">
        <f t="shared" si="37"/>
        <v>H2883</v>
      </c>
      <c r="AN2341" t="e">
        <f>IF(Table10[[#This Row],[Column3]]="","",MATCH(Table10[[#This Row],[Column3]],AD:AD,0))</f>
        <v>#N/A</v>
      </c>
    </row>
    <row r="2342" spans="37:40" ht="13.5" thickBot="1">
      <c r="AK2342" s="64">
        <v>2883</v>
      </c>
      <c r="AL2342" s="8" t="s">
        <v>8476</v>
      </c>
      <c r="AM2342" t="str">
        <f t="shared" si="37"/>
        <v>H2883</v>
      </c>
      <c r="AN2342" t="e">
        <f>IF(Table10[[#This Row],[Column3]]="","",MATCH(Table10[[#This Row],[Column3]],AD:AD,0))</f>
        <v>#N/A</v>
      </c>
    </row>
    <row r="2343" spans="37:40" ht="13.5" thickBot="1">
      <c r="AK2343" s="64">
        <v>2883</v>
      </c>
      <c r="AL2343" s="8" t="s">
        <v>8476</v>
      </c>
      <c r="AM2343" t="str">
        <f t="shared" si="37"/>
        <v>H2883</v>
      </c>
      <c r="AN2343" t="e">
        <f>IF(Table10[[#This Row],[Column3]]="","",MATCH(Table10[[#This Row],[Column3]],AD:AD,0))</f>
        <v>#N/A</v>
      </c>
    </row>
    <row r="2344" spans="37:40" ht="13.5" thickBot="1">
      <c r="AK2344" s="64">
        <v>2883</v>
      </c>
      <c r="AL2344" s="8" t="s">
        <v>8476</v>
      </c>
      <c r="AM2344" t="str">
        <f t="shared" si="37"/>
        <v>H2883</v>
      </c>
      <c r="AN2344" t="e">
        <f>IF(Table10[[#This Row],[Column3]]="","",MATCH(Table10[[#This Row],[Column3]],AD:AD,0))</f>
        <v>#N/A</v>
      </c>
    </row>
    <row r="2345" spans="37:40" ht="13.5" thickBot="1">
      <c r="AK2345" s="64">
        <v>2883</v>
      </c>
      <c r="AL2345" s="8" t="s">
        <v>8476</v>
      </c>
      <c r="AM2345" t="str">
        <f t="shared" si="37"/>
        <v>H2883</v>
      </c>
      <c r="AN2345" t="e">
        <f>IF(Table10[[#This Row],[Column3]]="","",MATCH(Table10[[#This Row],[Column3]],AD:AD,0))</f>
        <v>#N/A</v>
      </c>
    </row>
    <row r="2346" spans="37:40" ht="13.5" thickBot="1">
      <c r="AK2346" s="64">
        <v>2883</v>
      </c>
      <c r="AL2346" s="8" t="s">
        <v>8476</v>
      </c>
      <c r="AM2346" t="str">
        <f t="shared" si="37"/>
        <v>H2883</v>
      </c>
      <c r="AN2346" t="e">
        <f>IF(Table10[[#This Row],[Column3]]="","",MATCH(Table10[[#This Row],[Column3]],AD:AD,0))</f>
        <v>#N/A</v>
      </c>
    </row>
    <row r="2347" spans="37:40" ht="13.5" thickBot="1">
      <c r="AK2347" s="64">
        <v>2884</v>
      </c>
      <c r="AL2347" s="8" t="s">
        <v>8476</v>
      </c>
      <c r="AM2347" t="str">
        <f t="shared" si="37"/>
        <v>H2884</v>
      </c>
      <c r="AN2347" t="e">
        <f>IF(Table10[[#This Row],[Column3]]="","",MATCH(Table10[[#This Row],[Column3]],AD:AD,0))</f>
        <v>#N/A</v>
      </c>
    </row>
    <row r="2348" spans="37:40" ht="13.5" thickBot="1">
      <c r="AK2348" s="64">
        <v>2884</v>
      </c>
      <c r="AL2348" s="8" t="s">
        <v>8476</v>
      </c>
      <c r="AM2348" t="str">
        <f t="shared" si="37"/>
        <v>H2884</v>
      </c>
      <c r="AN2348" t="e">
        <f>IF(Table10[[#This Row],[Column3]]="","",MATCH(Table10[[#This Row],[Column3]],AD:AD,0))</f>
        <v>#N/A</v>
      </c>
    </row>
    <row r="2349" spans="37:40" ht="13.5" thickBot="1">
      <c r="AK2349" s="64">
        <v>2884</v>
      </c>
      <c r="AL2349" s="8" t="s">
        <v>8476</v>
      </c>
      <c r="AM2349" t="str">
        <f t="shared" si="37"/>
        <v>H2884</v>
      </c>
      <c r="AN2349" t="e">
        <f>IF(Table10[[#This Row],[Column3]]="","",MATCH(Table10[[#This Row],[Column3]],AD:AD,0))</f>
        <v>#N/A</v>
      </c>
    </row>
    <row r="2350" spans="37:40" ht="13.5" thickBot="1">
      <c r="AK2350" s="64">
        <v>2884</v>
      </c>
      <c r="AL2350" s="8" t="s">
        <v>8476</v>
      </c>
      <c r="AM2350" t="str">
        <f t="shared" si="37"/>
        <v>H2884</v>
      </c>
      <c r="AN2350" t="e">
        <f>IF(Table10[[#This Row],[Column3]]="","",MATCH(Table10[[#This Row],[Column3]],AD:AD,0))</f>
        <v>#N/A</v>
      </c>
    </row>
    <row r="2351" spans="37:40" ht="13.5" thickBot="1">
      <c r="AK2351" s="64">
        <v>2884</v>
      </c>
      <c r="AL2351" s="8" t="s">
        <v>8476</v>
      </c>
      <c r="AM2351" t="str">
        <f t="shared" si="37"/>
        <v>H2884</v>
      </c>
      <c r="AN2351" t="e">
        <f>IF(Table10[[#This Row],[Column3]]="","",MATCH(Table10[[#This Row],[Column3]],AD:AD,0))</f>
        <v>#N/A</v>
      </c>
    </row>
    <row r="2352" spans="37:40" ht="13.5" thickBot="1">
      <c r="AK2352" s="64">
        <v>2884</v>
      </c>
      <c r="AL2352" s="8" t="s">
        <v>8476</v>
      </c>
      <c r="AM2352" t="str">
        <f t="shared" si="37"/>
        <v>H2884</v>
      </c>
      <c r="AN2352" t="e">
        <f>IF(Table10[[#This Row],[Column3]]="","",MATCH(Table10[[#This Row],[Column3]],AD:AD,0))</f>
        <v>#N/A</v>
      </c>
    </row>
    <row r="2353" spans="37:40" ht="13.5" thickBot="1">
      <c r="AK2353" s="64">
        <v>2884</v>
      </c>
      <c r="AL2353" s="8" t="s">
        <v>8476</v>
      </c>
      <c r="AM2353" t="str">
        <f t="shared" si="37"/>
        <v>H2884</v>
      </c>
      <c r="AN2353" t="e">
        <f>IF(Table10[[#This Row],[Column3]]="","",MATCH(Table10[[#This Row],[Column3]],AD:AD,0))</f>
        <v>#N/A</v>
      </c>
    </row>
    <row r="2354" spans="37:40" ht="13.5" thickBot="1">
      <c r="AK2354" s="64">
        <v>2884</v>
      </c>
      <c r="AL2354" s="8" t="s">
        <v>8476</v>
      </c>
      <c r="AM2354" t="str">
        <f t="shared" si="37"/>
        <v>H2884</v>
      </c>
      <c r="AN2354" t="e">
        <f>IF(Table10[[#This Row],[Column3]]="","",MATCH(Table10[[#This Row],[Column3]],AD:AD,0))</f>
        <v>#N/A</v>
      </c>
    </row>
    <row r="2355" spans="37:40" ht="13.5" thickBot="1">
      <c r="AK2355" s="64">
        <v>2884</v>
      </c>
      <c r="AL2355" s="8" t="s">
        <v>8476</v>
      </c>
      <c r="AM2355" t="str">
        <f t="shared" si="37"/>
        <v>H2884</v>
      </c>
      <c r="AN2355" t="e">
        <f>IF(Table10[[#This Row],[Column3]]="","",MATCH(Table10[[#This Row],[Column3]],AD:AD,0))</f>
        <v>#N/A</v>
      </c>
    </row>
    <row r="2356" spans="37:40" ht="13.5" thickBot="1">
      <c r="AK2356" s="64">
        <v>2884</v>
      </c>
      <c r="AL2356" s="8" t="s">
        <v>8476</v>
      </c>
      <c r="AM2356" t="str">
        <f t="shared" si="37"/>
        <v>H2884</v>
      </c>
      <c r="AN2356" t="e">
        <f>IF(Table10[[#This Row],[Column3]]="","",MATCH(Table10[[#This Row],[Column3]],AD:AD,0))</f>
        <v>#N/A</v>
      </c>
    </row>
    <row r="2357" spans="37:40" ht="13.5" thickBot="1">
      <c r="AK2357" s="64">
        <v>2884</v>
      </c>
      <c r="AL2357" s="8" t="s">
        <v>8476</v>
      </c>
      <c r="AM2357" t="str">
        <f t="shared" si="37"/>
        <v>H2884</v>
      </c>
      <c r="AN2357" t="e">
        <f>IF(Table10[[#This Row],[Column3]]="","",MATCH(Table10[[#This Row],[Column3]],AD:AD,0))</f>
        <v>#N/A</v>
      </c>
    </row>
    <row r="2358" spans="37:40" ht="13.5" thickBot="1">
      <c r="AK2358" s="64">
        <v>2884</v>
      </c>
      <c r="AL2358" s="8" t="s">
        <v>8476</v>
      </c>
      <c r="AM2358" t="str">
        <f t="shared" si="37"/>
        <v>H2884</v>
      </c>
      <c r="AN2358" t="e">
        <f>IF(Table10[[#This Row],[Column3]]="","",MATCH(Table10[[#This Row],[Column3]],AD:AD,0))</f>
        <v>#N/A</v>
      </c>
    </row>
    <row r="2359" spans="37:40" ht="13.5" thickBot="1">
      <c r="AK2359" s="64">
        <v>2884</v>
      </c>
      <c r="AL2359" s="8" t="s">
        <v>8476</v>
      </c>
      <c r="AM2359" t="str">
        <f t="shared" si="37"/>
        <v>H2884</v>
      </c>
      <c r="AN2359" t="e">
        <f>IF(Table10[[#This Row],[Column3]]="","",MATCH(Table10[[#This Row],[Column3]],AD:AD,0))</f>
        <v>#N/A</v>
      </c>
    </row>
    <row r="2360" spans="37:40" ht="13.5" thickBot="1">
      <c r="AK2360" s="64">
        <v>2884</v>
      </c>
      <c r="AL2360" s="8" t="s">
        <v>8476</v>
      </c>
      <c r="AM2360" t="str">
        <f t="shared" si="37"/>
        <v>H2884</v>
      </c>
      <c r="AN2360" t="e">
        <f>IF(Table10[[#This Row],[Column3]]="","",MATCH(Table10[[#This Row],[Column3]],AD:AD,0))</f>
        <v>#N/A</v>
      </c>
    </row>
    <row r="2361" spans="37:40" ht="13.5" thickBot="1">
      <c r="AK2361" s="64">
        <v>2884</v>
      </c>
      <c r="AL2361" s="8" t="s">
        <v>8476</v>
      </c>
      <c r="AM2361" t="str">
        <f t="shared" si="37"/>
        <v>H2884</v>
      </c>
      <c r="AN2361" t="e">
        <f>IF(Table10[[#This Row],[Column3]]="","",MATCH(Table10[[#This Row],[Column3]],AD:AD,0))</f>
        <v>#N/A</v>
      </c>
    </row>
    <row r="2362" spans="37:40" ht="13.5" thickBot="1">
      <c r="AK2362" s="64">
        <v>2884</v>
      </c>
      <c r="AL2362" s="8" t="s">
        <v>8476</v>
      </c>
      <c r="AM2362" t="str">
        <f t="shared" si="37"/>
        <v>H2884</v>
      </c>
      <c r="AN2362" t="e">
        <f>IF(Table10[[#This Row],[Column3]]="","",MATCH(Table10[[#This Row],[Column3]],AD:AD,0))</f>
        <v>#N/A</v>
      </c>
    </row>
    <row r="2363" spans="37:40" ht="13.5" thickBot="1">
      <c r="AK2363" s="64">
        <v>2885</v>
      </c>
      <c r="AL2363" s="8" t="s">
        <v>8476</v>
      </c>
      <c r="AM2363" t="str">
        <f t="shared" si="37"/>
        <v>H2885</v>
      </c>
      <c r="AN2363" t="e">
        <f>IF(Table10[[#This Row],[Column3]]="","",MATCH(Table10[[#This Row],[Column3]],AD:AD,0))</f>
        <v>#N/A</v>
      </c>
    </row>
    <row r="2364" spans="37:40" ht="13.5" thickBot="1">
      <c r="AK2364" s="64">
        <v>2885</v>
      </c>
      <c r="AL2364" s="8" t="s">
        <v>8476</v>
      </c>
      <c r="AM2364" t="str">
        <f t="shared" si="37"/>
        <v>H2885</v>
      </c>
      <c r="AN2364" t="e">
        <f>IF(Table10[[#This Row],[Column3]]="","",MATCH(Table10[[#This Row],[Column3]],AD:AD,0))</f>
        <v>#N/A</v>
      </c>
    </row>
    <row r="2365" spans="37:40" ht="13.5" thickBot="1">
      <c r="AK2365" s="64">
        <v>2885</v>
      </c>
      <c r="AL2365" s="8" t="s">
        <v>8476</v>
      </c>
      <c r="AM2365" t="str">
        <f t="shared" si="37"/>
        <v>H2885</v>
      </c>
      <c r="AN2365" t="e">
        <f>IF(Table10[[#This Row],[Column3]]="","",MATCH(Table10[[#This Row],[Column3]],AD:AD,0))</f>
        <v>#N/A</v>
      </c>
    </row>
    <row r="2366" spans="37:40" ht="13.5" thickBot="1">
      <c r="AK2366" s="64">
        <v>2885</v>
      </c>
      <c r="AL2366" s="8" t="s">
        <v>8476</v>
      </c>
      <c r="AM2366" t="str">
        <f t="shared" si="37"/>
        <v>H2885</v>
      </c>
      <c r="AN2366" t="e">
        <f>IF(Table10[[#This Row],[Column3]]="","",MATCH(Table10[[#This Row],[Column3]],AD:AD,0))</f>
        <v>#N/A</v>
      </c>
    </row>
    <row r="2367" spans="37:40" ht="13.5" thickBot="1">
      <c r="AK2367" s="64">
        <v>2885</v>
      </c>
      <c r="AL2367" s="8" t="s">
        <v>8476</v>
      </c>
      <c r="AM2367" t="str">
        <f t="shared" si="37"/>
        <v>H2885</v>
      </c>
      <c r="AN2367" t="e">
        <f>IF(Table10[[#This Row],[Column3]]="","",MATCH(Table10[[#This Row],[Column3]],AD:AD,0))</f>
        <v>#N/A</v>
      </c>
    </row>
    <row r="2368" spans="37:40" ht="13.5" thickBot="1">
      <c r="AK2368" s="64">
        <v>2885</v>
      </c>
      <c r="AL2368" s="8" t="s">
        <v>8476</v>
      </c>
      <c r="AM2368" t="str">
        <f t="shared" si="37"/>
        <v>H2885</v>
      </c>
      <c r="AN2368" t="e">
        <f>IF(Table10[[#This Row],[Column3]]="","",MATCH(Table10[[#This Row],[Column3]],AD:AD,0))</f>
        <v>#N/A</v>
      </c>
    </row>
    <row r="2369" spans="37:40" ht="13.5" thickBot="1">
      <c r="AK2369" s="64">
        <v>2885</v>
      </c>
      <c r="AL2369" s="8" t="s">
        <v>8476</v>
      </c>
      <c r="AM2369" t="str">
        <f t="shared" si="37"/>
        <v>H2885</v>
      </c>
      <c r="AN2369" t="e">
        <f>IF(Table10[[#This Row],[Column3]]="","",MATCH(Table10[[#This Row],[Column3]],AD:AD,0))</f>
        <v>#N/A</v>
      </c>
    </row>
    <row r="2370" spans="37:40" ht="13.5" thickBot="1">
      <c r="AK2370" s="64">
        <v>2885</v>
      </c>
      <c r="AL2370" s="8" t="s">
        <v>8476</v>
      </c>
      <c r="AM2370" t="str">
        <f t="shared" si="37"/>
        <v>H2885</v>
      </c>
      <c r="AN2370" t="e">
        <f>IF(Table10[[#This Row],[Column3]]="","",MATCH(Table10[[#This Row],[Column3]],AD:AD,0))</f>
        <v>#N/A</v>
      </c>
    </row>
    <row r="2371" spans="37:40" ht="13.5" thickBot="1">
      <c r="AK2371" s="64">
        <v>2885</v>
      </c>
      <c r="AL2371" s="8" t="s">
        <v>8476</v>
      </c>
      <c r="AM2371" t="str">
        <f t="shared" si="37"/>
        <v>H2885</v>
      </c>
      <c r="AN2371" t="e">
        <f>IF(Table10[[#This Row],[Column3]]="","",MATCH(Table10[[#This Row],[Column3]],AD:AD,0))</f>
        <v>#N/A</v>
      </c>
    </row>
    <row r="2372" spans="37:40" ht="13.5" thickBot="1">
      <c r="AK2372" s="64">
        <v>2885</v>
      </c>
      <c r="AL2372" s="8" t="s">
        <v>8476</v>
      </c>
      <c r="AM2372" t="str">
        <f t="shared" si="37"/>
        <v>H2885</v>
      </c>
      <c r="AN2372" t="e">
        <f>IF(Table10[[#This Row],[Column3]]="","",MATCH(Table10[[#This Row],[Column3]],AD:AD,0))</f>
        <v>#N/A</v>
      </c>
    </row>
    <row r="2373" spans="37:40" ht="13.5" thickBot="1">
      <c r="AK2373" s="64">
        <v>2885</v>
      </c>
      <c r="AL2373" s="8" t="s">
        <v>8476</v>
      </c>
      <c r="AM2373" t="str">
        <f t="shared" si="37"/>
        <v>H2885</v>
      </c>
      <c r="AN2373" t="e">
        <f>IF(Table10[[#This Row],[Column3]]="","",MATCH(Table10[[#This Row],[Column3]],AD:AD,0))</f>
        <v>#N/A</v>
      </c>
    </row>
    <row r="2374" spans="37:40" ht="13.5" thickBot="1">
      <c r="AK2374" s="64">
        <v>2885</v>
      </c>
      <c r="AL2374" s="8" t="s">
        <v>8476</v>
      </c>
      <c r="AM2374" t="str">
        <f t="shared" ref="AM2374:AM2437" si="38">CONCATENATE(AL2374,AK2374)</f>
        <v>H2885</v>
      </c>
      <c r="AN2374" t="e">
        <f>IF(Table10[[#This Row],[Column3]]="","",MATCH(Table10[[#This Row],[Column3]],AD:AD,0))</f>
        <v>#N/A</v>
      </c>
    </row>
    <row r="2375" spans="37:40" ht="13.5" thickBot="1">
      <c r="AK2375" s="64">
        <v>2885</v>
      </c>
      <c r="AL2375" s="8" t="s">
        <v>8476</v>
      </c>
      <c r="AM2375" t="str">
        <f t="shared" si="38"/>
        <v>H2885</v>
      </c>
      <c r="AN2375" t="e">
        <f>IF(Table10[[#This Row],[Column3]]="","",MATCH(Table10[[#This Row],[Column3]],AD:AD,0))</f>
        <v>#N/A</v>
      </c>
    </row>
    <row r="2376" spans="37:40" ht="13.5" thickBot="1">
      <c r="AK2376" s="64">
        <v>2885</v>
      </c>
      <c r="AL2376" s="8" t="s">
        <v>8476</v>
      </c>
      <c r="AM2376" t="str">
        <f t="shared" si="38"/>
        <v>H2885</v>
      </c>
      <c r="AN2376" t="e">
        <f>IF(Table10[[#This Row],[Column3]]="","",MATCH(Table10[[#This Row],[Column3]],AD:AD,0))</f>
        <v>#N/A</v>
      </c>
    </row>
    <row r="2377" spans="37:40" ht="13.5" thickBot="1">
      <c r="AK2377" s="64">
        <v>2885</v>
      </c>
      <c r="AL2377" s="8" t="s">
        <v>8476</v>
      </c>
      <c r="AM2377" t="str">
        <f t="shared" si="38"/>
        <v>H2885</v>
      </c>
      <c r="AN2377" t="e">
        <f>IF(Table10[[#This Row],[Column3]]="","",MATCH(Table10[[#This Row],[Column3]],AD:AD,0))</f>
        <v>#N/A</v>
      </c>
    </row>
    <row r="2378" spans="37:40" ht="13.5" thickBot="1">
      <c r="AK2378" s="64">
        <v>2885</v>
      </c>
      <c r="AL2378" s="8" t="s">
        <v>8476</v>
      </c>
      <c r="AM2378" t="str">
        <f t="shared" si="38"/>
        <v>H2885</v>
      </c>
      <c r="AN2378" t="e">
        <f>IF(Table10[[#This Row],[Column3]]="","",MATCH(Table10[[#This Row],[Column3]],AD:AD,0))</f>
        <v>#N/A</v>
      </c>
    </row>
    <row r="2379" spans="37:40" ht="13.5" thickBot="1">
      <c r="AK2379" s="64">
        <v>2886</v>
      </c>
      <c r="AL2379" s="8" t="s">
        <v>8476</v>
      </c>
      <c r="AM2379" t="str">
        <f t="shared" si="38"/>
        <v>H2886</v>
      </c>
      <c r="AN2379" t="e">
        <f>IF(Table10[[#This Row],[Column3]]="","",MATCH(Table10[[#This Row],[Column3]],AD:AD,0))</f>
        <v>#N/A</v>
      </c>
    </row>
    <row r="2380" spans="37:40" ht="13.5" thickBot="1">
      <c r="AK2380" s="64">
        <v>2886</v>
      </c>
      <c r="AL2380" s="8" t="s">
        <v>8476</v>
      </c>
      <c r="AM2380" t="str">
        <f t="shared" si="38"/>
        <v>H2886</v>
      </c>
      <c r="AN2380" t="e">
        <f>IF(Table10[[#This Row],[Column3]]="","",MATCH(Table10[[#This Row],[Column3]],AD:AD,0))</f>
        <v>#N/A</v>
      </c>
    </row>
    <row r="2381" spans="37:40" ht="13.5" thickBot="1">
      <c r="AK2381" s="64">
        <v>2886</v>
      </c>
      <c r="AL2381" s="8" t="s">
        <v>8476</v>
      </c>
      <c r="AM2381" t="str">
        <f t="shared" si="38"/>
        <v>H2886</v>
      </c>
      <c r="AN2381" t="e">
        <f>IF(Table10[[#This Row],[Column3]]="","",MATCH(Table10[[#This Row],[Column3]],AD:AD,0))</f>
        <v>#N/A</v>
      </c>
    </row>
    <row r="2382" spans="37:40" ht="13.5" thickBot="1">
      <c r="AK2382" s="64">
        <v>2886</v>
      </c>
      <c r="AL2382" s="8" t="s">
        <v>8476</v>
      </c>
      <c r="AM2382" t="str">
        <f t="shared" si="38"/>
        <v>H2886</v>
      </c>
      <c r="AN2382" t="e">
        <f>IF(Table10[[#This Row],[Column3]]="","",MATCH(Table10[[#This Row],[Column3]],AD:AD,0))</f>
        <v>#N/A</v>
      </c>
    </row>
    <row r="2383" spans="37:40" ht="13.5" thickBot="1">
      <c r="AK2383" s="64">
        <v>2886</v>
      </c>
      <c r="AL2383" s="8" t="s">
        <v>8476</v>
      </c>
      <c r="AM2383" t="str">
        <f t="shared" si="38"/>
        <v>H2886</v>
      </c>
      <c r="AN2383" t="e">
        <f>IF(Table10[[#This Row],[Column3]]="","",MATCH(Table10[[#This Row],[Column3]],AD:AD,0))</f>
        <v>#N/A</v>
      </c>
    </row>
    <row r="2384" spans="37:40" ht="13.5" thickBot="1">
      <c r="AK2384" s="64">
        <v>2886</v>
      </c>
      <c r="AL2384" s="8" t="s">
        <v>8476</v>
      </c>
      <c r="AM2384" t="str">
        <f t="shared" si="38"/>
        <v>H2886</v>
      </c>
      <c r="AN2384" t="e">
        <f>IF(Table10[[#This Row],[Column3]]="","",MATCH(Table10[[#This Row],[Column3]],AD:AD,0))</f>
        <v>#N/A</v>
      </c>
    </row>
    <row r="2385" spans="37:40" ht="13.5" thickBot="1">
      <c r="AK2385" s="64">
        <v>2886</v>
      </c>
      <c r="AL2385" s="8" t="s">
        <v>8476</v>
      </c>
      <c r="AM2385" t="str">
        <f t="shared" si="38"/>
        <v>H2886</v>
      </c>
      <c r="AN2385" t="e">
        <f>IF(Table10[[#This Row],[Column3]]="","",MATCH(Table10[[#This Row],[Column3]],AD:AD,0))</f>
        <v>#N/A</v>
      </c>
    </row>
    <row r="2386" spans="37:40" ht="13.5" thickBot="1">
      <c r="AK2386" s="64">
        <v>2886</v>
      </c>
      <c r="AL2386" s="8" t="s">
        <v>8476</v>
      </c>
      <c r="AM2386" t="str">
        <f t="shared" si="38"/>
        <v>H2886</v>
      </c>
      <c r="AN2386" t="e">
        <f>IF(Table10[[#This Row],[Column3]]="","",MATCH(Table10[[#This Row],[Column3]],AD:AD,0))</f>
        <v>#N/A</v>
      </c>
    </row>
    <row r="2387" spans="37:40" ht="13.5" thickBot="1">
      <c r="AK2387" s="64">
        <v>2886</v>
      </c>
      <c r="AL2387" s="8" t="s">
        <v>8476</v>
      </c>
      <c r="AM2387" t="str">
        <f t="shared" si="38"/>
        <v>H2886</v>
      </c>
      <c r="AN2387" t="e">
        <f>IF(Table10[[#This Row],[Column3]]="","",MATCH(Table10[[#This Row],[Column3]],AD:AD,0))</f>
        <v>#N/A</v>
      </c>
    </row>
    <row r="2388" spans="37:40" ht="13.5" thickBot="1">
      <c r="AK2388" s="64">
        <v>2886</v>
      </c>
      <c r="AL2388" s="8" t="s">
        <v>8476</v>
      </c>
      <c r="AM2388" t="str">
        <f t="shared" si="38"/>
        <v>H2886</v>
      </c>
      <c r="AN2388" t="e">
        <f>IF(Table10[[#This Row],[Column3]]="","",MATCH(Table10[[#This Row],[Column3]],AD:AD,0))</f>
        <v>#N/A</v>
      </c>
    </row>
    <row r="2389" spans="37:40" ht="13.5" thickBot="1">
      <c r="AK2389" s="64">
        <v>2886</v>
      </c>
      <c r="AL2389" s="8" t="s">
        <v>8476</v>
      </c>
      <c r="AM2389" t="str">
        <f t="shared" si="38"/>
        <v>H2886</v>
      </c>
      <c r="AN2389" t="e">
        <f>IF(Table10[[#This Row],[Column3]]="","",MATCH(Table10[[#This Row],[Column3]],AD:AD,0))</f>
        <v>#N/A</v>
      </c>
    </row>
    <row r="2390" spans="37:40" ht="13.5" thickBot="1">
      <c r="AK2390" s="64">
        <v>2886</v>
      </c>
      <c r="AL2390" s="8" t="s">
        <v>8476</v>
      </c>
      <c r="AM2390" t="str">
        <f t="shared" si="38"/>
        <v>H2886</v>
      </c>
      <c r="AN2390" t="e">
        <f>IF(Table10[[#This Row],[Column3]]="","",MATCH(Table10[[#This Row],[Column3]],AD:AD,0))</f>
        <v>#N/A</v>
      </c>
    </row>
    <row r="2391" spans="37:40" ht="13.5" thickBot="1">
      <c r="AK2391" s="64">
        <v>2886</v>
      </c>
      <c r="AL2391" s="8" t="s">
        <v>8476</v>
      </c>
      <c r="AM2391" t="str">
        <f t="shared" si="38"/>
        <v>H2886</v>
      </c>
      <c r="AN2391" t="e">
        <f>IF(Table10[[#This Row],[Column3]]="","",MATCH(Table10[[#This Row],[Column3]],AD:AD,0))</f>
        <v>#N/A</v>
      </c>
    </row>
    <row r="2392" spans="37:40" ht="13.5" thickBot="1">
      <c r="AK2392" s="64">
        <v>2886</v>
      </c>
      <c r="AL2392" s="8" t="s">
        <v>8476</v>
      </c>
      <c r="AM2392" t="str">
        <f t="shared" si="38"/>
        <v>H2886</v>
      </c>
      <c r="AN2392" t="e">
        <f>IF(Table10[[#This Row],[Column3]]="","",MATCH(Table10[[#This Row],[Column3]],AD:AD,0))</f>
        <v>#N/A</v>
      </c>
    </row>
    <row r="2393" spans="37:40" ht="13.5" thickBot="1">
      <c r="AK2393" s="64">
        <v>2886</v>
      </c>
      <c r="AL2393" s="8" t="s">
        <v>8476</v>
      </c>
      <c r="AM2393" t="str">
        <f t="shared" si="38"/>
        <v>H2886</v>
      </c>
      <c r="AN2393" t="e">
        <f>IF(Table10[[#This Row],[Column3]]="","",MATCH(Table10[[#This Row],[Column3]],AD:AD,0))</f>
        <v>#N/A</v>
      </c>
    </row>
    <row r="2394" spans="37:40" ht="13.5" thickBot="1">
      <c r="AK2394" s="64">
        <v>2886</v>
      </c>
      <c r="AL2394" s="8" t="s">
        <v>8476</v>
      </c>
      <c r="AM2394" t="str">
        <f t="shared" si="38"/>
        <v>H2886</v>
      </c>
      <c r="AN2394" t="e">
        <f>IF(Table10[[#This Row],[Column3]]="","",MATCH(Table10[[#This Row],[Column3]],AD:AD,0))</f>
        <v>#N/A</v>
      </c>
    </row>
    <row r="2395" spans="37:40" ht="13.5" thickBot="1">
      <c r="AK2395" s="64">
        <v>2887</v>
      </c>
      <c r="AL2395" s="8" t="s">
        <v>8476</v>
      </c>
      <c r="AM2395" t="str">
        <f t="shared" si="38"/>
        <v>H2887</v>
      </c>
      <c r="AN2395" t="e">
        <f>IF(Table10[[#This Row],[Column3]]="","",MATCH(Table10[[#This Row],[Column3]],AD:AD,0))</f>
        <v>#N/A</v>
      </c>
    </row>
    <row r="2396" spans="37:40" ht="13.5" thickBot="1">
      <c r="AK2396" s="64">
        <v>2887</v>
      </c>
      <c r="AL2396" s="8" t="s">
        <v>8476</v>
      </c>
      <c r="AM2396" t="str">
        <f t="shared" si="38"/>
        <v>H2887</v>
      </c>
      <c r="AN2396" t="e">
        <f>IF(Table10[[#This Row],[Column3]]="","",MATCH(Table10[[#This Row],[Column3]],AD:AD,0))</f>
        <v>#N/A</v>
      </c>
    </row>
    <row r="2397" spans="37:40" ht="13.5" thickBot="1">
      <c r="AK2397" s="64">
        <v>2887</v>
      </c>
      <c r="AL2397" s="8" t="s">
        <v>8476</v>
      </c>
      <c r="AM2397" t="str">
        <f t="shared" si="38"/>
        <v>H2887</v>
      </c>
      <c r="AN2397" t="e">
        <f>IF(Table10[[#This Row],[Column3]]="","",MATCH(Table10[[#This Row],[Column3]],AD:AD,0))</f>
        <v>#N/A</v>
      </c>
    </row>
    <row r="2398" spans="37:40" ht="13.5" thickBot="1">
      <c r="AK2398" s="64">
        <v>2887</v>
      </c>
      <c r="AL2398" s="8" t="s">
        <v>8476</v>
      </c>
      <c r="AM2398" t="str">
        <f t="shared" si="38"/>
        <v>H2887</v>
      </c>
      <c r="AN2398" t="e">
        <f>IF(Table10[[#This Row],[Column3]]="","",MATCH(Table10[[#This Row],[Column3]],AD:AD,0))</f>
        <v>#N/A</v>
      </c>
    </row>
    <row r="2399" spans="37:40" ht="13.5" thickBot="1">
      <c r="AK2399" s="64">
        <v>2887</v>
      </c>
      <c r="AL2399" s="8" t="s">
        <v>8476</v>
      </c>
      <c r="AM2399" t="str">
        <f t="shared" si="38"/>
        <v>H2887</v>
      </c>
      <c r="AN2399" t="e">
        <f>IF(Table10[[#This Row],[Column3]]="","",MATCH(Table10[[#This Row],[Column3]],AD:AD,0))</f>
        <v>#N/A</v>
      </c>
    </row>
    <row r="2400" spans="37:40" ht="13.5" thickBot="1">
      <c r="AK2400" s="64">
        <v>2887</v>
      </c>
      <c r="AL2400" s="8" t="s">
        <v>8476</v>
      </c>
      <c r="AM2400" t="str">
        <f t="shared" si="38"/>
        <v>H2887</v>
      </c>
      <c r="AN2400" t="e">
        <f>IF(Table10[[#This Row],[Column3]]="","",MATCH(Table10[[#This Row],[Column3]],AD:AD,0))</f>
        <v>#N/A</v>
      </c>
    </row>
    <row r="2401" spans="37:40" ht="13.5" thickBot="1">
      <c r="AK2401" s="64">
        <v>2887</v>
      </c>
      <c r="AL2401" s="8" t="s">
        <v>8476</v>
      </c>
      <c r="AM2401" t="str">
        <f t="shared" si="38"/>
        <v>H2887</v>
      </c>
      <c r="AN2401" t="e">
        <f>IF(Table10[[#This Row],[Column3]]="","",MATCH(Table10[[#This Row],[Column3]],AD:AD,0))</f>
        <v>#N/A</v>
      </c>
    </row>
    <row r="2402" spans="37:40" ht="13.5" thickBot="1">
      <c r="AK2402" s="64">
        <v>2887</v>
      </c>
      <c r="AL2402" s="8" t="s">
        <v>8476</v>
      </c>
      <c r="AM2402" t="str">
        <f t="shared" si="38"/>
        <v>H2887</v>
      </c>
      <c r="AN2402" t="e">
        <f>IF(Table10[[#This Row],[Column3]]="","",MATCH(Table10[[#This Row],[Column3]],AD:AD,0))</f>
        <v>#N/A</v>
      </c>
    </row>
    <row r="2403" spans="37:40" ht="13.5" thickBot="1">
      <c r="AK2403" s="64">
        <v>2887</v>
      </c>
      <c r="AL2403" s="8" t="s">
        <v>8476</v>
      </c>
      <c r="AM2403" t="str">
        <f t="shared" si="38"/>
        <v>H2887</v>
      </c>
      <c r="AN2403" t="e">
        <f>IF(Table10[[#This Row],[Column3]]="","",MATCH(Table10[[#This Row],[Column3]],AD:AD,0))</f>
        <v>#N/A</v>
      </c>
    </row>
    <row r="2404" spans="37:40" ht="13.5" thickBot="1">
      <c r="AK2404" s="64">
        <v>2887</v>
      </c>
      <c r="AL2404" s="8" t="s">
        <v>8476</v>
      </c>
      <c r="AM2404" t="str">
        <f t="shared" si="38"/>
        <v>H2887</v>
      </c>
      <c r="AN2404" t="e">
        <f>IF(Table10[[#This Row],[Column3]]="","",MATCH(Table10[[#This Row],[Column3]],AD:AD,0))</f>
        <v>#N/A</v>
      </c>
    </row>
    <row r="2405" spans="37:40" ht="13.5" thickBot="1">
      <c r="AK2405" s="64">
        <v>2887</v>
      </c>
      <c r="AL2405" s="8" t="s">
        <v>8476</v>
      </c>
      <c r="AM2405" t="str">
        <f t="shared" si="38"/>
        <v>H2887</v>
      </c>
      <c r="AN2405" t="e">
        <f>IF(Table10[[#This Row],[Column3]]="","",MATCH(Table10[[#This Row],[Column3]],AD:AD,0))</f>
        <v>#N/A</v>
      </c>
    </row>
    <row r="2406" spans="37:40" ht="13.5" thickBot="1">
      <c r="AK2406" s="64">
        <v>2887</v>
      </c>
      <c r="AL2406" s="8" t="s">
        <v>8476</v>
      </c>
      <c r="AM2406" t="str">
        <f t="shared" si="38"/>
        <v>H2887</v>
      </c>
      <c r="AN2406" t="e">
        <f>IF(Table10[[#This Row],[Column3]]="","",MATCH(Table10[[#This Row],[Column3]],AD:AD,0))</f>
        <v>#N/A</v>
      </c>
    </row>
    <row r="2407" spans="37:40" ht="13.5" thickBot="1">
      <c r="AK2407" s="64">
        <v>2887</v>
      </c>
      <c r="AL2407" s="8" t="s">
        <v>8476</v>
      </c>
      <c r="AM2407" t="str">
        <f t="shared" si="38"/>
        <v>H2887</v>
      </c>
      <c r="AN2407" t="e">
        <f>IF(Table10[[#This Row],[Column3]]="","",MATCH(Table10[[#This Row],[Column3]],AD:AD,0))</f>
        <v>#N/A</v>
      </c>
    </row>
    <row r="2408" spans="37:40" ht="13.5" thickBot="1">
      <c r="AK2408" s="64">
        <v>2887</v>
      </c>
      <c r="AL2408" s="8" t="s">
        <v>8476</v>
      </c>
      <c r="AM2408" t="str">
        <f t="shared" si="38"/>
        <v>H2887</v>
      </c>
      <c r="AN2408" t="e">
        <f>IF(Table10[[#This Row],[Column3]]="","",MATCH(Table10[[#This Row],[Column3]],AD:AD,0))</f>
        <v>#N/A</v>
      </c>
    </row>
    <row r="2409" spans="37:40" ht="13.5" thickBot="1">
      <c r="AK2409" s="64">
        <v>2887</v>
      </c>
      <c r="AL2409" s="8" t="s">
        <v>8476</v>
      </c>
      <c r="AM2409" t="str">
        <f t="shared" si="38"/>
        <v>H2887</v>
      </c>
      <c r="AN2409" t="e">
        <f>IF(Table10[[#This Row],[Column3]]="","",MATCH(Table10[[#This Row],[Column3]],AD:AD,0))</f>
        <v>#N/A</v>
      </c>
    </row>
    <row r="2410" spans="37:40" ht="13.5" thickBot="1">
      <c r="AK2410" s="64">
        <v>2887</v>
      </c>
      <c r="AL2410" s="8" t="s">
        <v>8476</v>
      </c>
      <c r="AM2410" t="str">
        <f t="shared" si="38"/>
        <v>H2887</v>
      </c>
      <c r="AN2410" t="e">
        <f>IF(Table10[[#This Row],[Column3]]="","",MATCH(Table10[[#This Row],[Column3]],AD:AD,0))</f>
        <v>#N/A</v>
      </c>
    </row>
    <row r="2411" spans="37:40" ht="13.5" thickBot="1">
      <c r="AK2411" s="64">
        <v>2888</v>
      </c>
      <c r="AL2411" s="8" t="s">
        <v>8476</v>
      </c>
      <c r="AM2411" t="str">
        <f t="shared" si="38"/>
        <v>H2888</v>
      </c>
      <c r="AN2411" t="e">
        <f>IF(Table10[[#This Row],[Column3]]="","",MATCH(Table10[[#This Row],[Column3]],AD:AD,0))</f>
        <v>#N/A</v>
      </c>
    </row>
    <row r="2412" spans="37:40" ht="13.5" thickBot="1">
      <c r="AK2412" s="64">
        <v>2888</v>
      </c>
      <c r="AL2412" s="8" t="s">
        <v>8476</v>
      </c>
      <c r="AM2412" t="str">
        <f t="shared" si="38"/>
        <v>H2888</v>
      </c>
      <c r="AN2412" t="e">
        <f>IF(Table10[[#This Row],[Column3]]="","",MATCH(Table10[[#This Row],[Column3]],AD:AD,0))</f>
        <v>#N/A</v>
      </c>
    </row>
    <row r="2413" spans="37:40" ht="13.5" thickBot="1">
      <c r="AK2413" s="64">
        <v>2888</v>
      </c>
      <c r="AL2413" s="8" t="s">
        <v>8476</v>
      </c>
      <c r="AM2413" t="str">
        <f t="shared" si="38"/>
        <v>H2888</v>
      </c>
      <c r="AN2413" t="e">
        <f>IF(Table10[[#This Row],[Column3]]="","",MATCH(Table10[[#This Row],[Column3]],AD:AD,0))</f>
        <v>#N/A</v>
      </c>
    </row>
    <row r="2414" spans="37:40" ht="13.5" thickBot="1">
      <c r="AK2414" s="64">
        <v>2888</v>
      </c>
      <c r="AL2414" s="8" t="s">
        <v>8476</v>
      </c>
      <c r="AM2414" t="str">
        <f t="shared" si="38"/>
        <v>H2888</v>
      </c>
      <c r="AN2414" t="e">
        <f>IF(Table10[[#This Row],[Column3]]="","",MATCH(Table10[[#This Row],[Column3]],AD:AD,0))</f>
        <v>#N/A</v>
      </c>
    </row>
    <row r="2415" spans="37:40" ht="13.5" thickBot="1">
      <c r="AK2415" s="64">
        <v>2888</v>
      </c>
      <c r="AL2415" s="8" t="s">
        <v>8476</v>
      </c>
      <c r="AM2415" t="str">
        <f t="shared" si="38"/>
        <v>H2888</v>
      </c>
      <c r="AN2415" t="e">
        <f>IF(Table10[[#This Row],[Column3]]="","",MATCH(Table10[[#This Row],[Column3]],AD:AD,0))</f>
        <v>#N/A</v>
      </c>
    </row>
    <row r="2416" spans="37:40" ht="13.5" thickBot="1">
      <c r="AK2416" s="64">
        <v>2888</v>
      </c>
      <c r="AL2416" s="8" t="s">
        <v>8476</v>
      </c>
      <c r="AM2416" t="str">
        <f t="shared" si="38"/>
        <v>H2888</v>
      </c>
      <c r="AN2416" t="e">
        <f>IF(Table10[[#This Row],[Column3]]="","",MATCH(Table10[[#This Row],[Column3]],AD:AD,0))</f>
        <v>#N/A</v>
      </c>
    </row>
    <row r="2417" spans="37:40" ht="13.5" thickBot="1">
      <c r="AK2417" s="64">
        <v>2888</v>
      </c>
      <c r="AL2417" s="8" t="s">
        <v>8476</v>
      </c>
      <c r="AM2417" t="str">
        <f t="shared" si="38"/>
        <v>H2888</v>
      </c>
      <c r="AN2417" t="e">
        <f>IF(Table10[[#This Row],[Column3]]="","",MATCH(Table10[[#This Row],[Column3]],AD:AD,0))</f>
        <v>#N/A</v>
      </c>
    </row>
    <row r="2418" spans="37:40" ht="13.5" thickBot="1">
      <c r="AK2418" s="64">
        <v>2888</v>
      </c>
      <c r="AL2418" s="8" t="s">
        <v>8476</v>
      </c>
      <c r="AM2418" t="str">
        <f t="shared" si="38"/>
        <v>H2888</v>
      </c>
      <c r="AN2418" t="e">
        <f>IF(Table10[[#This Row],[Column3]]="","",MATCH(Table10[[#This Row],[Column3]],AD:AD,0))</f>
        <v>#N/A</v>
      </c>
    </row>
    <row r="2419" spans="37:40" ht="13.5" thickBot="1">
      <c r="AK2419" s="64">
        <v>2888</v>
      </c>
      <c r="AL2419" s="8" t="s">
        <v>8476</v>
      </c>
      <c r="AM2419" t="str">
        <f t="shared" si="38"/>
        <v>H2888</v>
      </c>
      <c r="AN2419" t="e">
        <f>IF(Table10[[#This Row],[Column3]]="","",MATCH(Table10[[#This Row],[Column3]],AD:AD,0))</f>
        <v>#N/A</v>
      </c>
    </row>
    <row r="2420" spans="37:40" ht="13.5" thickBot="1">
      <c r="AK2420" s="64">
        <v>2888</v>
      </c>
      <c r="AL2420" s="8" t="s">
        <v>8476</v>
      </c>
      <c r="AM2420" t="str">
        <f t="shared" si="38"/>
        <v>H2888</v>
      </c>
      <c r="AN2420" t="e">
        <f>IF(Table10[[#This Row],[Column3]]="","",MATCH(Table10[[#This Row],[Column3]],AD:AD,0))</f>
        <v>#N/A</v>
      </c>
    </row>
    <row r="2421" spans="37:40" ht="13.5" thickBot="1">
      <c r="AK2421" s="64">
        <v>2888</v>
      </c>
      <c r="AL2421" s="8" t="s">
        <v>8476</v>
      </c>
      <c r="AM2421" t="str">
        <f t="shared" si="38"/>
        <v>H2888</v>
      </c>
      <c r="AN2421" t="e">
        <f>IF(Table10[[#This Row],[Column3]]="","",MATCH(Table10[[#This Row],[Column3]],AD:AD,0))</f>
        <v>#N/A</v>
      </c>
    </row>
    <row r="2422" spans="37:40" ht="13.5" thickBot="1">
      <c r="AK2422" s="64">
        <v>2888</v>
      </c>
      <c r="AL2422" s="8" t="s">
        <v>8476</v>
      </c>
      <c r="AM2422" t="str">
        <f t="shared" si="38"/>
        <v>H2888</v>
      </c>
      <c r="AN2422" t="e">
        <f>IF(Table10[[#This Row],[Column3]]="","",MATCH(Table10[[#This Row],[Column3]],AD:AD,0))</f>
        <v>#N/A</v>
      </c>
    </row>
    <row r="2423" spans="37:40" ht="13.5" thickBot="1">
      <c r="AK2423" s="64">
        <v>2888</v>
      </c>
      <c r="AL2423" s="8" t="s">
        <v>8476</v>
      </c>
      <c r="AM2423" t="str">
        <f t="shared" si="38"/>
        <v>H2888</v>
      </c>
      <c r="AN2423" t="e">
        <f>IF(Table10[[#This Row],[Column3]]="","",MATCH(Table10[[#This Row],[Column3]],AD:AD,0))</f>
        <v>#N/A</v>
      </c>
    </row>
    <row r="2424" spans="37:40" ht="13.5" thickBot="1">
      <c r="AK2424" s="64">
        <v>2888</v>
      </c>
      <c r="AL2424" s="8" t="s">
        <v>8476</v>
      </c>
      <c r="AM2424" t="str">
        <f t="shared" si="38"/>
        <v>H2888</v>
      </c>
      <c r="AN2424" t="e">
        <f>IF(Table10[[#This Row],[Column3]]="","",MATCH(Table10[[#This Row],[Column3]],AD:AD,0))</f>
        <v>#N/A</v>
      </c>
    </row>
    <row r="2425" spans="37:40" ht="13.5" thickBot="1">
      <c r="AK2425" s="64">
        <v>2888</v>
      </c>
      <c r="AL2425" s="8" t="s">
        <v>8476</v>
      </c>
      <c r="AM2425" t="str">
        <f t="shared" si="38"/>
        <v>H2888</v>
      </c>
      <c r="AN2425" t="e">
        <f>IF(Table10[[#This Row],[Column3]]="","",MATCH(Table10[[#This Row],[Column3]],AD:AD,0))</f>
        <v>#N/A</v>
      </c>
    </row>
    <row r="2426" spans="37:40" ht="13.5" thickBot="1">
      <c r="AK2426" s="64">
        <v>2889</v>
      </c>
      <c r="AL2426" s="8" t="s">
        <v>8476</v>
      </c>
      <c r="AM2426" t="str">
        <f t="shared" si="38"/>
        <v>H2889</v>
      </c>
      <c r="AN2426" t="e">
        <f>IF(Table10[[#This Row],[Column3]]="","",MATCH(Table10[[#This Row],[Column3]],AD:AD,0))</f>
        <v>#N/A</v>
      </c>
    </row>
    <row r="2427" spans="37:40" ht="13.5" thickBot="1">
      <c r="AK2427" s="64">
        <v>2889</v>
      </c>
      <c r="AL2427" s="8" t="s">
        <v>8476</v>
      </c>
      <c r="AM2427" t="str">
        <f t="shared" si="38"/>
        <v>H2889</v>
      </c>
      <c r="AN2427" t="e">
        <f>IF(Table10[[#This Row],[Column3]]="","",MATCH(Table10[[#This Row],[Column3]],AD:AD,0))</f>
        <v>#N/A</v>
      </c>
    </row>
    <row r="2428" spans="37:40" ht="13.5" thickBot="1">
      <c r="AK2428" s="64">
        <v>3042</v>
      </c>
      <c r="AL2428" s="8" t="s">
        <v>6664</v>
      </c>
      <c r="AM2428" t="str">
        <f t="shared" si="38"/>
        <v>G3042</v>
      </c>
      <c r="AN2428" t="e">
        <f>IF(Table10[[#This Row],[Column3]]="","",MATCH(Table10[[#This Row],[Column3]],AD:AD,0))</f>
        <v>#N/A</v>
      </c>
    </row>
    <row r="2429" spans="37:40" ht="13.5" thickBot="1">
      <c r="AK2429" s="64">
        <v>3042</v>
      </c>
      <c r="AL2429" s="8" t="s">
        <v>6664</v>
      </c>
      <c r="AM2429" t="str">
        <f t="shared" si="38"/>
        <v>G3042</v>
      </c>
      <c r="AN2429" t="e">
        <f>IF(Table10[[#This Row],[Column3]]="","",MATCH(Table10[[#This Row],[Column3]],AD:AD,0))</f>
        <v>#N/A</v>
      </c>
    </row>
    <row r="2430" spans="37:40" ht="13.5" thickBot="1">
      <c r="AK2430" s="64">
        <v>3042</v>
      </c>
      <c r="AL2430" s="8" t="s">
        <v>6664</v>
      </c>
      <c r="AM2430" t="str">
        <f t="shared" si="38"/>
        <v>G3042</v>
      </c>
      <c r="AN2430" t="e">
        <f>IF(Table10[[#This Row],[Column3]]="","",MATCH(Table10[[#This Row],[Column3]],AD:AD,0))</f>
        <v>#N/A</v>
      </c>
    </row>
    <row r="2431" spans="37:40" ht="13.5" thickBot="1">
      <c r="AK2431" s="64">
        <v>3042</v>
      </c>
      <c r="AL2431" s="8" t="s">
        <v>6664</v>
      </c>
      <c r="AM2431" t="str">
        <f t="shared" si="38"/>
        <v>G3042</v>
      </c>
      <c r="AN2431" t="e">
        <f>IF(Table10[[#This Row],[Column3]]="","",MATCH(Table10[[#This Row],[Column3]],AD:AD,0))</f>
        <v>#N/A</v>
      </c>
    </row>
    <row r="2432" spans="37:40" ht="13.5" thickBot="1">
      <c r="AK2432" s="64">
        <v>3042</v>
      </c>
      <c r="AL2432" s="8" t="s">
        <v>6664</v>
      </c>
      <c r="AM2432" t="str">
        <f t="shared" si="38"/>
        <v>G3042</v>
      </c>
      <c r="AN2432" t="e">
        <f>IF(Table10[[#This Row],[Column3]]="","",MATCH(Table10[[#This Row],[Column3]],AD:AD,0))</f>
        <v>#N/A</v>
      </c>
    </row>
    <row r="2433" spans="37:40" ht="13.5" thickBot="1">
      <c r="AK2433" s="64">
        <v>3042</v>
      </c>
      <c r="AL2433" s="8" t="s">
        <v>6664</v>
      </c>
      <c r="AM2433" t="str">
        <f t="shared" si="38"/>
        <v>G3042</v>
      </c>
      <c r="AN2433" t="e">
        <f>IF(Table10[[#This Row],[Column3]]="","",MATCH(Table10[[#This Row],[Column3]],AD:AD,0))</f>
        <v>#N/A</v>
      </c>
    </row>
    <row r="2434" spans="37:40" ht="13.5" thickBot="1">
      <c r="AK2434" s="64">
        <v>3042</v>
      </c>
      <c r="AL2434" s="8" t="s">
        <v>6664</v>
      </c>
      <c r="AM2434" t="str">
        <f t="shared" si="38"/>
        <v>G3042</v>
      </c>
      <c r="AN2434" t="e">
        <f>IF(Table10[[#This Row],[Column3]]="","",MATCH(Table10[[#This Row],[Column3]],AD:AD,0))</f>
        <v>#N/A</v>
      </c>
    </row>
    <row r="2435" spans="37:40" ht="13.5" thickBot="1">
      <c r="AK2435" s="64">
        <v>3043</v>
      </c>
      <c r="AL2435" s="8" t="s">
        <v>6664</v>
      </c>
      <c r="AM2435" t="str">
        <f t="shared" si="38"/>
        <v>G3043</v>
      </c>
      <c r="AN2435" t="e">
        <f>IF(Table10[[#This Row],[Column3]]="","",MATCH(Table10[[#This Row],[Column3]],AD:AD,0))</f>
        <v>#N/A</v>
      </c>
    </row>
    <row r="2436" spans="37:40" ht="13.5" thickBot="1">
      <c r="AK2436" s="64">
        <v>3043</v>
      </c>
      <c r="AL2436" s="8" t="s">
        <v>6664</v>
      </c>
      <c r="AM2436" t="str">
        <f t="shared" si="38"/>
        <v>G3043</v>
      </c>
      <c r="AN2436" t="e">
        <f>IF(Table10[[#This Row],[Column3]]="","",MATCH(Table10[[#This Row],[Column3]],AD:AD,0))</f>
        <v>#N/A</v>
      </c>
    </row>
    <row r="2437" spans="37:40" ht="13.5" thickBot="1">
      <c r="AK2437" s="64">
        <v>3043</v>
      </c>
      <c r="AL2437" s="8" t="s">
        <v>6664</v>
      </c>
      <c r="AM2437" t="str">
        <f t="shared" si="38"/>
        <v>G3043</v>
      </c>
      <c r="AN2437" t="e">
        <f>IF(Table10[[#This Row],[Column3]]="","",MATCH(Table10[[#This Row],[Column3]],AD:AD,0))</f>
        <v>#N/A</v>
      </c>
    </row>
    <row r="2438" spans="37:40" ht="13.5" thickBot="1">
      <c r="AK2438" s="64">
        <v>3043</v>
      </c>
      <c r="AL2438" s="8" t="s">
        <v>6664</v>
      </c>
      <c r="AM2438" t="str">
        <f t="shared" ref="AM2438:AM2501" si="39">CONCATENATE(AL2438,AK2438)</f>
        <v>G3043</v>
      </c>
      <c r="AN2438" t="e">
        <f>IF(Table10[[#This Row],[Column3]]="","",MATCH(Table10[[#This Row],[Column3]],AD:AD,0))</f>
        <v>#N/A</v>
      </c>
    </row>
    <row r="2439" spans="37:40" ht="13.5" thickBot="1">
      <c r="AK2439" s="64">
        <v>3043</v>
      </c>
      <c r="AL2439" s="8" t="s">
        <v>6664</v>
      </c>
      <c r="AM2439" t="str">
        <f t="shared" si="39"/>
        <v>G3043</v>
      </c>
      <c r="AN2439" t="e">
        <f>IF(Table10[[#This Row],[Column3]]="","",MATCH(Table10[[#This Row],[Column3]],AD:AD,0))</f>
        <v>#N/A</v>
      </c>
    </row>
    <row r="2440" spans="37:40" ht="13.5" thickBot="1">
      <c r="AK2440" s="64">
        <v>3043</v>
      </c>
      <c r="AL2440" s="8" t="s">
        <v>6664</v>
      </c>
      <c r="AM2440" t="str">
        <f t="shared" si="39"/>
        <v>G3043</v>
      </c>
      <c r="AN2440" t="e">
        <f>IF(Table10[[#This Row],[Column3]]="","",MATCH(Table10[[#This Row],[Column3]],AD:AD,0))</f>
        <v>#N/A</v>
      </c>
    </row>
    <row r="2441" spans="37:40" ht="13.5" thickBot="1">
      <c r="AK2441" s="64">
        <v>3043</v>
      </c>
      <c r="AL2441" s="8" t="s">
        <v>6664</v>
      </c>
      <c r="AM2441" t="str">
        <f t="shared" si="39"/>
        <v>G3043</v>
      </c>
      <c r="AN2441" t="e">
        <f>IF(Table10[[#This Row],[Column3]]="","",MATCH(Table10[[#This Row],[Column3]],AD:AD,0))</f>
        <v>#N/A</v>
      </c>
    </row>
    <row r="2442" spans="37:40" ht="13.5" thickBot="1">
      <c r="AK2442" s="64">
        <v>3070</v>
      </c>
      <c r="AL2442" s="8" t="s">
        <v>6664</v>
      </c>
      <c r="AM2442" t="str">
        <f t="shared" si="39"/>
        <v>G3070</v>
      </c>
      <c r="AN2442" t="e">
        <f>IF(Table10[[#This Row],[Column3]]="","",MATCH(Table10[[#This Row],[Column3]],AD:AD,0))</f>
        <v>#N/A</v>
      </c>
    </row>
    <row r="2443" spans="37:40" ht="13.5" thickBot="1">
      <c r="AK2443" s="64">
        <v>3070</v>
      </c>
      <c r="AL2443" s="8" t="s">
        <v>6664</v>
      </c>
      <c r="AM2443" t="str">
        <f t="shared" si="39"/>
        <v>G3070</v>
      </c>
      <c r="AN2443" t="e">
        <f>IF(Table10[[#This Row],[Column3]]="","",MATCH(Table10[[#This Row],[Column3]],AD:AD,0))</f>
        <v>#N/A</v>
      </c>
    </row>
    <row r="2444" spans="37:40" ht="13.5" thickBot="1">
      <c r="AK2444" s="64">
        <v>3070</v>
      </c>
      <c r="AL2444" s="8" t="s">
        <v>6664</v>
      </c>
      <c r="AM2444" t="str">
        <f t="shared" si="39"/>
        <v>G3070</v>
      </c>
      <c r="AN2444" t="e">
        <f>IF(Table10[[#This Row],[Column3]]="","",MATCH(Table10[[#This Row],[Column3]],AD:AD,0))</f>
        <v>#N/A</v>
      </c>
    </row>
    <row r="2445" spans="37:40" ht="13.5" thickBot="1">
      <c r="AK2445" s="64">
        <v>3070</v>
      </c>
      <c r="AL2445" s="8" t="s">
        <v>6664</v>
      </c>
      <c r="AM2445" t="str">
        <f t="shared" si="39"/>
        <v>G3070</v>
      </c>
      <c r="AN2445" t="e">
        <f>IF(Table10[[#This Row],[Column3]]="","",MATCH(Table10[[#This Row],[Column3]],AD:AD,0))</f>
        <v>#N/A</v>
      </c>
    </row>
    <row r="2446" spans="37:40" ht="13.5" thickBot="1">
      <c r="AK2446" s="64">
        <v>3070</v>
      </c>
      <c r="AL2446" s="8" t="s">
        <v>6664</v>
      </c>
      <c r="AM2446" t="str">
        <f t="shared" si="39"/>
        <v>G3070</v>
      </c>
      <c r="AN2446" t="e">
        <f>IF(Table10[[#This Row],[Column3]]="","",MATCH(Table10[[#This Row],[Column3]],AD:AD,0))</f>
        <v>#N/A</v>
      </c>
    </row>
    <row r="2447" spans="37:40" ht="13.5" thickBot="1">
      <c r="AK2447" s="64">
        <v>3070</v>
      </c>
      <c r="AL2447" s="8" t="s">
        <v>6664</v>
      </c>
      <c r="AM2447" t="str">
        <f t="shared" si="39"/>
        <v>G3070</v>
      </c>
      <c r="AN2447" t="e">
        <f>IF(Table10[[#This Row],[Column3]]="","",MATCH(Table10[[#This Row],[Column3]],AD:AD,0))</f>
        <v>#N/A</v>
      </c>
    </row>
    <row r="2448" spans="37:40" ht="13.5" thickBot="1">
      <c r="AK2448" s="64">
        <v>3070</v>
      </c>
      <c r="AL2448" s="8" t="s">
        <v>6664</v>
      </c>
      <c r="AM2448" t="str">
        <f t="shared" si="39"/>
        <v>G3070</v>
      </c>
      <c r="AN2448" t="e">
        <f>IF(Table10[[#This Row],[Column3]]="","",MATCH(Table10[[#This Row],[Column3]],AD:AD,0))</f>
        <v>#N/A</v>
      </c>
    </row>
    <row r="2449" spans="37:40" ht="13.5" thickBot="1">
      <c r="AK2449" s="64">
        <v>3070</v>
      </c>
      <c r="AL2449" s="8" t="s">
        <v>6664</v>
      </c>
      <c r="AM2449" t="str">
        <f t="shared" si="39"/>
        <v>G3070</v>
      </c>
      <c r="AN2449" t="e">
        <f>IF(Table10[[#This Row],[Column3]]="","",MATCH(Table10[[#This Row],[Column3]],AD:AD,0))</f>
        <v>#N/A</v>
      </c>
    </row>
    <row r="2450" spans="37:40" ht="13.5" thickBot="1">
      <c r="AK2450" s="64">
        <v>3070</v>
      </c>
      <c r="AL2450" s="8" t="s">
        <v>6664</v>
      </c>
      <c r="AM2450" t="str">
        <f t="shared" si="39"/>
        <v>G3070</v>
      </c>
      <c r="AN2450" t="e">
        <f>IF(Table10[[#This Row],[Column3]]="","",MATCH(Table10[[#This Row],[Column3]],AD:AD,0))</f>
        <v>#N/A</v>
      </c>
    </row>
    <row r="2451" spans="37:40" ht="13.5" thickBot="1">
      <c r="AK2451" s="64">
        <v>3070</v>
      </c>
      <c r="AL2451" s="8" t="s">
        <v>6664</v>
      </c>
      <c r="AM2451" t="str">
        <f t="shared" si="39"/>
        <v>G3070</v>
      </c>
      <c r="AN2451" t="e">
        <f>IF(Table10[[#This Row],[Column3]]="","",MATCH(Table10[[#This Row],[Column3]],AD:AD,0))</f>
        <v>#N/A</v>
      </c>
    </row>
    <row r="2452" spans="37:40" ht="13.5" thickBot="1">
      <c r="AK2452" s="64">
        <v>3070</v>
      </c>
      <c r="AL2452" s="8" t="s">
        <v>6664</v>
      </c>
      <c r="AM2452" t="str">
        <f t="shared" si="39"/>
        <v>G3070</v>
      </c>
      <c r="AN2452" t="e">
        <f>IF(Table10[[#This Row],[Column3]]="","",MATCH(Table10[[#This Row],[Column3]],AD:AD,0))</f>
        <v>#N/A</v>
      </c>
    </row>
    <row r="2453" spans="37:40" ht="13.5" thickBot="1">
      <c r="AK2453" s="64">
        <v>3070</v>
      </c>
      <c r="AL2453" s="8" t="s">
        <v>6664</v>
      </c>
      <c r="AM2453" t="str">
        <f t="shared" si="39"/>
        <v>G3070</v>
      </c>
      <c r="AN2453" t="e">
        <f>IF(Table10[[#This Row],[Column3]]="","",MATCH(Table10[[#This Row],[Column3]],AD:AD,0))</f>
        <v>#N/A</v>
      </c>
    </row>
    <row r="2454" spans="37:40" ht="13.5" thickBot="1">
      <c r="AK2454" s="64">
        <v>3070</v>
      </c>
      <c r="AL2454" s="8" t="s">
        <v>6664</v>
      </c>
      <c r="AM2454" t="str">
        <f t="shared" si="39"/>
        <v>G3070</v>
      </c>
      <c r="AN2454" t="e">
        <f>IF(Table10[[#This Row],[Column3]]="","",MATCH(Table10[[#This Row],[Column3]],AD:AD,0))</f>
        <v>#N/A</v>
      </c>
    </row>
    <row r="2455" spans="37:40" ht="13.5" thickBot="1">
      <c r="AK2455" s="64">
        <v>3070</v>
      </c>
      <c r="AL2455" s="8" t="s">
        <v>6664</v>
      </c>
      <c r="AM2455" t="str">
        <f t="shared" si="39"/>
        <v>G3070</v>
      </c>
      <c r="AN2455" t="e">
        <f>IF(Table10[[#This Row],[Column3]]="","",MATCH(Table10[[#This Row],[Column3]],AD:AD,0))</f>
        <v>#N/A</v>
      </c>
    </row>
    <row r="2456" spans="37:40" ht="13.5" thickBot="1">
      <c r="AK2456" s="64">
        <v>3070</v>
      </c>
      <c r="AL2456" s="8" t="s">
        <v>6664</v>
      </c>
      <c r="AM2456" t="str">
        <f t="shared" si="39"/>
        <v>G3070</v>
      </c>
      <c r="AN2456" t="e">
        <f>IF(Table10[[#This Row],[Column3]]="","",MATCH(Table10[[#This Row],[Column3]],AD:AD,0))</f>
        <v>#N/A</v>
      </c>
    </row>
    <row r="2457" spans="37:40" ht="13.5" thickBot="1">
      <c r="AK2457" s="64">
        <v>3070</v>
      </c>
      <c r="AL2457" s="8" t="s">
        <v>6664</v>
      </c>
      <c r="AM2457" t="str">
        <f t="shared" si="39"/>
        <v>G3070</v>
      </c>
      <c r="AN2457" t="e">
        <f>IF(Table10[[#This Row],[Column3]]="","",MATCH(Table10[[#This Row],[Column3]],AD:AD,0))</f>
        <v>#N/A</v>
      </c>
    </row>
    <row r="2458" spans="37:40" ht="13.5" thickBot="1">
      <c r="AK2458" s="64">
        <v>3071</v>
      </c>
      <c r="AL2458" s="8" t="s">
        <v>6664</v>
      </c>
      <c r="AM2458" t="str">
        <f t="shared" si="39"/>
        <v>G3071</v>
      </c>
      <c r="AN2458" t="e">
        <f>IF(Table10[[#This Row],[Column3]]="","",MATCH(Table10[[#This Row],[Column3]],AD:AD,0))</f>
        <v>#N/A</v>
      </c>
    </row>
    <row r="2459" spans="37:40" ht="13.5" thickBot="1">
      <c r="AK2459" s="64">
        <v>3071</v>
      </c>
      <c r="AL2459" s="8" t="s">
        <v>6664</v>
      </c>
      <c r="AM2459" t="str">
        <f t="shared" si="39"/>
        <v>G3071</v>
      </c>
      <c r="AN2459" t="e">
        <f>IF(Table10[[#This Row],[Column3]]="","",MATCH(Table10[[#This Row],[Column3]],AD:AD,0))</f>
        <v>#N/A</v>
      </c>
    </row>
    <row r="2460" spans="37:40" ht="13.5" thickBot="1">
      <c r="AK2460" s="64">
        <v>3071</v>
      </c>
      <c r="AL2460" s="8" t="s">
        <v>6664</v>
      </c>
      <c r="AM2460" t="str">
        <f t="shared" si="39"/>
        <v>G3071</v>
      </c>
      <c r="AN2460" t="e">
        <f>IF(Table10[[#This Row],[Column3]]="","",MATCH(Table10[[#This Row],[Column3]],AD:AD,0))</f>
        <v>#N/A</v>
      </c>
    </row>
    <row r="2461" spans="37:40" ht="13.5" thickBot="1">
      <c r="AK2461" s="64">
        <v>3071</v>
      </c>
      <c r="AL2461" s="8" t="s">
        <v>6664</v>
      </c>
      <c r="AM2461" t="str">
        <f t="shared" si="39"/>
        <v>G3071</v>
      </c>
      <c r="AN2461" t="e">
        <f>IF(Table10[[#This Row],[Column3]]="","",MATCH(Table10[[#This Row],[Column3]],AD:AD,0))</f>
        <v>#N/A</v>
      </c>
    </row>
    <row r="2462" spans="37:40" ht="13.5" thickBot="1">
      <c r="AK2462" s="64">
        <v>3071</v>
      </c>
      <c r="AL2462" s="8" t="s">
        <v>6664</v>
      </c>
      <c r="AM2462" t="str">
        <f t="shared" si="39"/>
        <v>G3071</v>
      </c>
      <c r="AN2462" t="e">
        <f>IF(Table10[[#This Row],[Column3]]="","",MATCH(Table10[[#This Row],[Column3]],AD:AD,0))</f>
        <v>#N/A</v>
      </c>
    </row>
    <row r="2463" spans="37:40" ht="13.5" thickBot="1">
      <c r="AK2463" s="64">
        <v>3071</v>
      </c>
      <c r="AL2463" s="8" t="s">
        <v>6664</v>
      </c>
      <c r="AM2463" t="str">
        <f t="shared" si="39"/>
        <v>G3071</v>
      </c>
      <c r="AN2463" t="e">
        <f>IF(Table10[[#This Row],[Column3]]="","",MATCH(Table10[[#This Row],[Column3]],AD:AD,0))</f>
        <v>#N/A</v>
      </c>
    </row>
    <row r="2464" spans="37:40" ht="13.5" thickBot="1">
      <c r="AK2464" s="64">
        <v>3071</v>
      </c>
      <c r="AL2464" s="8" t="s">
        <v>6664</v>
      </c>
      <c r="AM2464" t="str">
        <f t="shared" si="39"/>
        <v>G3071</v>
      </c>
      <c r="AN2464" t="e">
        <f>IF(Table10[[#This Row],[Column3]]="","",MATCH(Table10[[#This Row],[Column3]],AD:AD,0))</f>
        <v>#N/A</v>
      </c>
    </row>
    <row r="2465" spans="37:40" ht="13.5" thickBot="1">
      <c r="AK2465" s="64">
        <v>3071</v>
      </c>
      <c r="AL2465" s="8" t="s">
        <v>6664</v>
      </c>
      <c r="AM2465" t="str">
        <f t="shared" si="39"/>
        <v>G3071</v>
      </c>
      <c r="AN2465" t="e">
        <f>IF(Table10[[#This Row],[Column3]]="","",MATCH(Table10[[#This Row],[Column3]],AD:AD,0))</f>
        <v>#N/A</v>
      </c>
    </row>
    <row r="2466" spans="37:40" ht="13.5" thickBot="1">
      <c r="AK2466" s="64">
        <v>3071</v>
      </c>
      <c r="AL2466" s="8" t="s">
        <v>6664</v>
      </c>
      <c r="AM2466" t="str">
        <f t="shared" si="39"/>
        <v>G3071</v>
      </c>
      <c r="AN2466" t="e">
        <f>IF(Table10[[#This Row],[Column3]]="","",MATCH(Table10[[#This Row],[Column3]],AD:AD,0))</f>
        <v>#N/A</v>
      </c>
    </row>
    <row r="2467" spans="37:40" ht="13.5" thickBot="1">
      <c r="AK2467" s="64">
        <v>3071</v>
      </c>
      <c r="AL2467" s="8" t="s">
        <v>6664</v>
      </c>
      <c r="AM2467" t="str">
        <f t="shared" si="39"/>
        <v>G3071</v>
      </c>
      <c r="AN2467" t="e">
        <f>IF(Table10[[#This Row],[Column3]]="","",MATCH(Table10[[#This Row],[Column3]],AD:AD,0))</f>
        <v>#N/A</v>
      </c>
    </row>
    <row r="2468" spans="37:40" ht="13.5" thickBot="1">
      <c r="AK2468" s="64">
        <v>3071</v>
      </c>
      <c r="AL2468" s="8" t="s">
        <v>6664</v>
      </c>
      <c r="AM2468" t="str">
        <f t="shared" si="39"/>
        <v>G3071</v>
      </c>
      <c r="AN2468" t="e">
        <f>IF(Table10[[#This Row],[Column3]]="","",MATCH(Table10[[#This Row],[Column3]],AD:AD,0))</f>
        <v>#N/A</v>
      </c>
    </row>
    <row r="2469" spans="37:40" ht="13.5" thickBot="1">
      <c r="AK2469" s="64">
        <v>3071</v>
      </c>
      <c r="AL2469" s="8" t="s">
        <v>6664</v>
      </c>
      <c r="AM2469" t="str">
        <f t="shared" si="39"/>
        <v>G3071</v>
      </c>
      <c r="AN2469" t="e">
        <f>IF(Table10[[#This Row],[Column3]]="","",MATCH(Table10[[#This Row],[Column3]],AD:AD,0))</f>
        <v>#N/A</v>
      </c>
    </row>
    <row r="2470" spans="37:40" ht="13.5" thickBot="1">
      <c r="AK2470" s="64">
        <v>3071</v>
      </c>
      <c r="AL2470" s="8" t="s">
        <v>6664</v>
      </c>
      <c r="AM2470" t="str">
        <f t="shared" si="39"/>
        <v>G3071</v>
      </c>
      <c r="AN2470" t="e">
        <f>IF(Table10[[#This Row],[Column3]]="","",MATCH(Table10[[#This Row],[Column3]],AD:AD,0))</f>
        <v>#N/A</v>
      </c>
    </row>
    <row r="2471" spans="37:40" ht="13.5" thickBot="1">
      <c r="AK2471" s="64">
        <v>3071</v>
      </c>
      <c r="AL2471" s="8" t="s">
        <v>6664</v>
      </c>
      <c r="AM2471" t="str">
        <f t="shared" si="39"/>
        <v>G3071</v>
      </c>
      <c r="AN2471" t="e">
        <f>IF(Table10[[#This Row],[Column3]]="","",MATCH(Table10[[#This Row],[Column3]],AD:AD,0))</f>
        <v>#N/A</v>
      </c>
    </row>
    <row r="2472" spans="37:40" ht="13.5" thickBot="1">
      <c r="AK2472" s="64">
        <v>3071</v>
      </c>
      <c r="AL2472" s="8" t="s">
        <v>6664</v>
      </c>
      <c r="AM2472" t="str">
        <f t="shared" si="39"/>
        <v>G3071</v>
      </c>
      <c r="AN2472" t="e">
        <f>IF(Table10[[#This Row],[Column3]]="","",MATCH(Table10[[#This Row],[Column3]],AD:AD,0))</f>
        <v>#N/A</v>
      </c>
    </row>
    <row r="2473" spans="37:40" ht="13.5" thickBot="1">
      <c r="AK2473" s="64">
        <v>3071</v>
      </c>
      <c r="AL2473" s="8" t="s">
        <v>6664</v>
      </c>
      <c r="AM2473" t="str">
        <f t="shared" si="39"/>
        <v>G3071</v>
      </c>
      <c r="AN2473" t="e">
        <f>IF(Table10[[#This Row],[Column3]]="","",MATCH(Table10[[#This Row],[Column3]],AD:AD,0))</f>
        <v>#N/A</v>
      </c>
    </row>
    <row r="2474" spans="37:40" ht="13.5" thickBot="1">
      <c r="AK2474" s="64">
        <v>3072</v>
      </c>
      <c r="AL2474" s="8" t="s">
        <v>6664</v>
      </c>
      <c r="AM2474" t="str">
        <f t="shared" si="39"/>
        <v>G3072</v>
      </c>
      <c r="AN2474" t="e">
        <f>IF(Table10[[#This Row],[Column3]]="","",MATCH(Table10[[#This Row],[Column3]],AD:AD,0))</f>
        <v>#N/A</v>
      </c>
    </row>
    <row r="2475" spans="37:40" ht="13.5" thickBot="1">
      <c r="AK2475" s="64">
        <v>3072</v>
      </c>
      <c r="AL2475" s="8" t="s">
        <v>6664</v>
      </c>
      <c r="AM2475" t="str">
        <f t="shared" si="39"/>
        <v>G3072</v>
      </c>
      <c r="AN2475" t="e">
        <f>IF(Table10[[#This Row],[Column3]]="","",MATCH(Table10[[#This Row],[Column3]],AD:AD,0))</f>
        <v>#N/A</v>
      </c>
    </row>
    <row r="2476" spans="37:40" ht="13.5" thickBot="1">
      <c r="AK2476" s="64">
        <v>3072</v>
      </c>
      <c r="AL2476" s="8" t="s">
        <v>6664</v>
      </c>
      <c r="AM2476" t="str">
        <f t="shared" si="39"/>
        <v>G3072</v>
      </c>
      <c r="AN2476" t="e">
        <f>IF(Table10[[#This Row],[Column3]]="","",MATCH(Table10[[#This Row],[Column3]],AD:AD,0))</f>
        <v>#N/A</v>
      </c>
    </row>
    <row r="2477" spans="37:40" ht="13.5" thickBot="1">
      <c r="AK2477" s="64">
        <v>3072</v>
      </c>
      <c r="AL2477" s="8" t="s">
        <v>6664</v>
      </c>
      <c r="AM2477" t="str">
        <f t="shared" si="39"/>
        <v>G3072</v>
      </c>
      <c r="AN2477" t="e">
        <f>IF(Table10[[#This Row],[Column3]]="","",MATCH(Table10[[#This Row],[Column3]],AD:AD,0))</f>
        <v>#N/A</v>
      </c>
    </row>
    <row r="2478" spans="37:40" ht="13.5" thickBot="1">
      <c r="AK2478" s="64">
        <v>3072</v>
      </c>
      <c r="AL2478" s="8" t="s">
        <v>6664</v>
      </c>
      <c r="AM2478" t="str">
        <f t="shared" si="39"/>
        <v>G3072</v>
      </c>
      <c r="AN2478" t="e">
        <f>IF(Table10[[#This Row],[Column3]]="","",MATCH(Table10[[#This Row],[Column3]],AD:AD,0))</f>
        <v>#N/A</v>
      </c>
    </row>
    <row r="2479" spans="37:40" ht="13.5" thickBot="1">
      <c r="AK2479" s="64">
        <v>3072</v>
      </c>
      <c r="AL2479" s="8" t="s">
        <v>6664</v>
      </c>
      <c r="AM2479" t="str">
        <f t="shared" si="39"/>
        <v>G3072</v>
      </c>
      <c r="AN2479" t="e">
        <f>IF(Table10[[#This Row],[Column3]]="","",MATCH(Table10[[#This Row],[Column3]],AD:AD,0))</f>
        <v>#N/A</v>
      </c>
    </row>
    <row r="2480" spans="37:40" ht="13.5" thickBot="1">
      <c r="AK2480" s="64">
        <v>3072</v>
      </c>
      <c r="AL2480" s="8" t="s">
        <v>6664</v>
      </c>
      <c r="AM2480" t="str">
        <f t="shared" si="39"/>
        <v>G3072</v>
      </c>
      <c r="AN2480" t="e">
        <f>IF(Table10[[#This Row],[Column3]]="","",MATCH(Table10[[#This Row],[Column3]],AD:AD,0))</f>
        <v>#N/A</v>
      </c>
    </row>
    <row r="2481" spans="37:40" ht="13.5" thickBot="1">
      <c r="AK2481" s="64">
        <v>3072</v>
      </c>
      <c r="AL2481" s="8" t="s">
        <v>6664</v>
      </c>
      <c r="AM2481" t="str">
        <f t="shared" si="39"/>
        <v>G3072</v>
      </c>
      <c r="AN2481" t="e">
        <f>IF(Table10[[#This Row],[Column3]]="","",MATCH(Table10[[#This Row],[Column3]],AD:AD,0))</f>
        <v>#N/A</v>
      </c>
    </row>
    <row r="2482" spans="37:40" ht="13.5" thickBot="1">
      <c r="AK2482" s="64">
        <v>3072</v>
      </c>
      <c r="AL2482" s="8" t="s">
        <v>6664</v>
      </c>
      <c r="AM2482" t="str">
        <f t="shared" si="39"/>
        <v>G3072</v>
      </c>
      <c r="AN2482" t="e">
        <f>IF(Table10[[#This Row],[Column3]]="","",MATCH(Table10[[#This Row],[Column3]],AD:AD,0))</f>
        <v>#N/A</v>
      </c>
    </row>
    <row r="2483" spans="37:40" ht="13.5" thickBot="1">
      <c r="AK2483" s="64">
        <v>3072</v>
      </c>
      <c r="AL2483" s="8" t="s">
        <v>6664</v>
      </c>
      <c r="AM2483" t="str">
        <f t="shared" si="39"/>
        <v>G3072</v>
      </c>
      <c r="AN2483" t="e">
        <f>IF(Table10[[#This Row],[Column3]]="","",MATCH(Table10[[#This Row],[Column3]],AD:AD,0))</f>
        <v>#N/A</v>
      </c>
    </row>
    <row r="2484" spans="37:40" ht="13.5" thickBot="1">
      <c r="AK2484" s="64">
        <v>3072</v>
      </c>
      <c r="AL2484" s="8" t="s">
        <v>6664</v>
      </c>
      <c r="AM2484" t="str">
        <f t="shared" si="39"/>
        <v>G3072</v>
      </c>
      <c r="AN2484" t="e">
        <f>IF(Table10[[#This Row],[Column3]]="","",MATCH(Table10[[#This Row],[Column3]],AD:AD,0))</f>
        <v>#N/A</v>
      </c>
    </row>
    <row r="2485" spans="37:40" ht="13.5" thickBot="1">
      <c r="AK2485" s="64">
        <v>3072</v>
      </c>
      <c r="AL2485" s="8" t="s">
        <v>6664</v>
      </c>
      <c r="AM2485" t="str">
        <f t="shared" si="39"/>
        <v>G3072</v>
      </c>
      <c r="AN2485" t="e">
        <f>IF(Table10[[#This Row],[Column3]]="","",MATCH(Table10[[#This Row],[Column3]],AD:AD,0))</f>
        <v>#N/A</v>
      </c>
    </row>
    <row r="2486" spans="37:40" ht="13.5" thickBot="1">
      <c r="AK2486" s="64">
        <v>3072</v>
      </c>
      <c r="AL2486" s="8" t="s">
        <v>6664</v>
      </c>
      <c r="AM2486" t="str">
        <f t="shared" si="39"/>
        <v>G3072</v>
      </c>
      <c r="AN2486" t="e">
        <f>IF(Table10[[#This Row],[Column3]]="","",MATCH(Table10[[#This Row],[Column3]],AD:AD,0))</f>
        <v>#N/A</v>
      </c>
    </row>
    <row r="2487" spans="37:40" ht="13.5" thickBot="1">
      <c r="AK2487" s="64">
        <v>3072</v>
      </c>
      <c r="AL2487" s="8" t="s">
        <v>6664</v>
      </c>
      <c r="AM2487" t="str">
        <f t="shared" si="39"/>
        <v>G3072</v>
      </c>
      <c r="AN2487" t="e">
        <f>IF(Table10[[#This Row],[Column3]]="","",MATCH(Table10[[#This Row],[Column3]],AD:AD,0))</f>
        <v>#N/A</v>
      </c>
    </row>
    <row r="2488" spans="37:40" ht="13.5" thickBot="1">
      <c r="AK2488" s="64">
        <v>3072</v>
      </c>
      <c r="AL2488" s="8" t="s">
        <v>6664</v>
      </c>
      <c r="AM2488" t="str">
        <f t="shared" si="39"/>
        <v>G3072</v>
      </c>
      <c r="AN2488" t="e">
        <f>IF(Table10[[#This Row],[Column3]]="","",MATCH(Table10[[#This Row],[Column3]],AD:AD,0))</f>
        <v>#N/A</v>
      </c>
    </row>
    <row r="2489" spans="37:40" ht="13.5" thickBot="1">
      <c r="AK2489" s="64">
        <v>3072</v>
      </c>
      <c r="AL2489" s="8" t="s">
        <v>6664</v>
      </c>
      <c r="AM2489" t="str">
        <f t="shared" si="39"/>
        <v>G3072</v>
      </c>
      <c r="AN2489" t="e">
        <f>IF(Table10[[#This Row],[Column3]]="","",MATCH(Table10[[#This Row],[Column3]],AD:AD,0))</f>
        <v>#N/A</v>
      </c>
    </row>
    <row r="2490" spans="37:40" ht="13.5" thickBot="1">
      <c r="AK2490" s="64">
        <v>3073</v>
      </c>
      <c r="AL2490" s="8" t="s">
        <v>6664</v>
      </c>
      <c r="AM2490" t="str">
        <f t="shared" si="39"/>
        <v>G3073</v>
      </c>
      <c r="AN2490" t="e">
        <f>IF(Table10[[#This Row],[Column3]]="","",MATCH(Table10[[#This Row],[Column3]],AD:AD,0))</f>
        <v>#N/A</v>
      </c>
    </row>
    <row r="2491" spans="37:40" ht="13.5" thickBot="1">
      <c r="AK2491" s="64">
        <v>3073</v>
      </c>
      <c r="AL2491" s="8" t="s">
        <v>6664</v>
      </c>
      <c r="AM2491" t="str">
        <f t="shared" si="39"/>
        <v>G3073</v>
      </c>
      <c r="AN2491" t="e">
        <f>IF(Table10[[#This Row],[Column3]]="","",MATCH(Table10[[#This Row],[Column3]],AD:AD,0))</f>
        <v>#N/A</v>
      </c>
    </row>
    <row r="2492" spans="37:40" ht="13.5" thickBot="1">
      <c r="AK2492" s="64">
        <v>3073</v>
      </c>
      <c r="AL2492" s="8" t="s">
        <v>6664</v>
      </c>
      <c r="AM2492" t="str">
        <f t="shared" si="39"/>
        <v>G3073</v>
      </c>
      <c r="AN2492" t="e">
        <f>IF(Table10[[#This Row],[Column3]]="","",MATCH(Table10[[#This Row],[Column3]],AD:AD,0))</f>
        <v>#N/A</v>
      </c>
    </row>
    <row r="2493" spans="37:40" ht="13.5" thickBot="1">
      <c r="AK2493" s="64">
        <v>3073</v>
      </c>
      <c r="AL2493" s="8" t="s">
        <v>6664</v>
      </c>
      <c r="AM2493" t="str">
        <f t="shared" si="39"/>
        <v>G3073</v>
      </c>
      <c r="AN2493" t="e">
        <f>IF(Table10[[#This Row],[Column3]]="","",MATCH(Table10[[#This Row],[Column3]],AD:AD,0))</f>
        <v>#N/A</v>
      </c>
    </row>
    <row r="2494" spans="37:40" ht="13.5" thickBot="1">
      <c r="AK2494" s="64">
        <v>3073</v>
      </c>
      <c r="AL2494" s="8" t="s">
        <v>6664</v>
      </c>
      <c r="AM2494" t="str">
        <f t="shared" si="39"/>
        <v>G3073</v>
      </c>
      <c r="AN2494" t="e">
        <f>IF(Table10[[#This Row],[Column3]]="","",MATCH(Table10[[#This Row],[Column3]],AD:AD,0))</f>
        <v>#N/A</v>
      </c>
    </row>
    <row r="2495" spans="37:40" ht="13.5" thickBot="1">
      <c r="AK2495" s="64">
        <v>3073</v>
      </c>
      <c r="AL2495" s="8" t="s">
        <v>6664</v>
      </c>
      <c r="AM2495" t="str">
        <f t="shared" si="39"/>
        <v>G3073</v>
      </c>
      <c r="AN2495" t="e">
        <f>IF(Table10[[#This Row],[Column3]]="","",MATCH(Table10[[#This Row],[Column3]],AD:AD,0))</f>
        <v>#N/A</v>
      </c>
    </row>
    <row r="2496" spans="37:40" ht="13.5" thickBot="1">
      <c r="AK2496" s="64">
        <v>3073</v>
      </c>
      <c r="AL2496" s="8" t="s">
        <v>6664</v>
      </c>
      <c r="AM2496" t="str">
        <f t="shared" si="39"/>
        <v>G3073</v>
      </c>
      <c r="AN2496" t="e">
        <f>IF(Table10[[#This Row],[Column3]]="","",MATCH(Table10[[#This Row],[Column3]],AD:AD,0))</f>
        <v>#N/A</v>
      </c>
    </row>
    <row r="2497" spans="37:40" ht="13.5" thickBot="1">
      <c r="AK2497" s="64">
        <v>3073</v>
      </c>
      <c r="AL2497" s="8" t="s">
        <v>6664</v>
      </c>
      <c r="AM2497" t="str">
        <f t="shared" si="39"/>
        <v>G3073</v>
      </c>
      <c r="AN2497" t="e">
        <f>IF(Table10[[#This Row],[Column3]]="","",MATCH(Table10[[#This Row],[Column3]],AD:AD,0))</f>
        <v>#N/A</v>
      </c>
    </row>
    <row r="2498" spans="37:40" ht="13.5" thickBot="1">
      <c r="AK2498" s="64">
        <v>3073</v>
      </c>
      <c r="AL2498" s="8" t="s">
        <v>6664</v>
      </c>
      <c r="AM2498" t="str">
        <f t="shared" si="39"/>
        <v>G3073</v>
      </c>
      <c r="AN2498" t="e">
        <f>IF(Table10[[#This Row],[Column3]]="","",MATCH(Table10[[#This Row],[Column3]],AD:AD,0))</f>
        <v>#N/A</v>
      </c>
    </row>
    <row r="2499" spans="37:40" ht="13.5" thickBot="1">
      <c r="AK2499" s="64">
        <v>3073</v>
      </c>
      <c r="AL2499" s="8" t="s">
        <v>6664</v>
      </c>
      <c r="AM2499" t="str">
        <f t="shared" si="39"/>
        <v>G3073</v>
      </c>
      <c r="AN2499" t="e">
        <f>IF(Table10[[#This Row],[Column3]]="","",MATCH(Table10[[#This Row],[Column3]],AD:AD,0))</f>
        <v>#N/A</v>
      </c>
    </row>
    <row r="2500" spans="37:40" ht="13.5" thickBot="1">
      <c r="AK2500" s="64">
        <v>3073</v>
      </c>
      <c r="AL2500" s="8" t="s">
        <v>6664</v>
      </c>
      <c r="AM2500" t="str">
        <f t="shared" si="39"/>
        <v>G3073</v>
      </c>
      <c r="AN2500" t="e">
        <f>IF(Table10[[#This Row],[Column3]]="","",MATCH(Table10[[#This Row],[Column3]],AD:AD,0))</f>
        <v>#N/A</v>
      </c>
    </row>
    <row r="2501" spans="37:40" ht="13.5" thickBot="1">
      <c r="AK2501" s="64">
        <v>3073</v>
      </c>
      <c r="AL2501" s="8" t="s">
        <v>6664</v>
      </c>
      <c r="AM2501" t="str">
        <f t="shared" si="39"/>
        <v>G3073</v>
      </c>
      <c r="AN2501" t="e">
        <f>IF(Table10[[#This Row],[Column3]]="","",MATCH(Table10[[#This Row],[Column3]],AD:AD,0))</f>
        <v>#N/A</v>
      </c>
    </row>
    <row r="2502" spans="37:40" ht="13.5" thickBot="1">
      <c r="AK2502" s="64">
        <v>3073</v>
      </c>
      <c r="AL2502" s="8" t="s">
        <v>6664</v>
      </c>
      <c r="AM2502" t="str">
        <f t="shared" ref="AM2502:AM2565" si="40">CONCATENATE(AL2502,AK2502)</f>
        <v>G3073</v>
      </c>
      <c r="AN2502" t="e">
        <f>IF(Table10[[#This Row],[Column3]]="","",MATCH(Table10[[#This Row],[Column3]],AD:AD,0))</f>
        <v>#N/A</v>
      </c>
    </row>
    <row r="2503" spans="37:40" ht="13.5" thickBot="1">
      <c r="AK2503" s="64">
        <v>3073</v>
      </c>
      <c r="AL2503" s="8" t="s">
        <v>6664</v>
      </c>
      <c r="AM2503" t="str">
        <f t="shared" si="40"/>
        <v>G3073</v>
      </c>
      <c r="AN2503" t="e">
        <f>IF(Table10[[#This Row],[Column3]]="","",MATCH(Table10[[#This Row],[Column3]],AD:AD,0))</f>
        <v>#N/A</v>
      </c>
    </row>
    <row r="2504" spans="37:40" ht="13.5" thickBot="1">
      <c r="AK2504" s="64">
        <v>3073</v>
      </c>
      <c r="AL2504" s="8" t="s">
        <v>6664</v>
      </c>
      <c r="AM2504" t="str">
        <f t="shared" si="40"/>
        <v>G3073</v>
      </c>
      <c r="AN2504" t="e">
        <f>IF(Table10[[#This Row],[Column3]]="","",MATCH(Table10[[#This Row],[Column3]],AD:AD,0))</f>
        <v>#N/A</v>
      </c>
    </row>
    <row r="2505" spans="37:40" ht="13.5" thickBot="1">
      <c r="AK2505" s="64">
        <v>3073</v>
      </c>
      <c r="AL2505" s="8" t="s">
        <v>6664</v>
      </c>
      <c r="AM2505" t="str">
        <f t="shared" si="40"/>
        <v>G3073</v>
      </c>
      <c r="AN2505" t="e">
        <f>IF(Table10[[#This Row],[Column3]]="","",MATCH(Table10[[#This Row],[Column3]],AD:AD,0))</f>
        <v>#N/A</v>
      </c>
    </row>
    <row r="2506" spans="37:40" ht="13.5" thickBot="1">
      <c r="AK2506" s="64">
        <v>3074</v>
      </c>
      <c r="AL2506" s="8" t="s">
        <v>6664</v>
      </c>
      <c r="AM2506" t="str">
        <f t="shared" si="40"/>
        <v>G3074</v>
      </c>
      <c r="AN2506" t="e">
        <f>IF(Table10[[#This Row],[Column3]]="","",MATCH(Table10[[#This Row],[Column3]],AD:AD,0))</f>
        <v>#N/A</v>
      </c>
    </row>
    <row r="2507" spans="37:40" ht="13.5" thickBot="1">
      <c r="AK2507" s="64">
        <v>3074</v>
      </c>
      <c r="AL2507" s="8" t="s">
        <v>6664</v>
      </c>
      <c r="AM2507" t="str">
        <f t="shared" si="40"/>
        <v>G3074</v>
      </c>
      <c r="AN2507" t="e">
        <f>IF(Table10[[#This Row],[Column3]]="","",MATCH(Table10[[#This Row],[Column3]],AD:AD,0))</f>
        <v>#N/A</v>
      </c>
    </row>
    <row r="2508" spans="37:40" ht="13.5" thickBot="1">
      <c r="AK2508" s="64">
        <v>3074</v>
      </c>
      <c r="AL2508" s="8" t="s">
        <v>6664</v>
      </c>
      <c r="AM2508" t="str">
        <f t="shared" si="40"/>
        <v>G3074</v>
      </c>
      <c r="AN2508" t="e">
        <f>IF(Table10[[#This Row],[Column3]]="","",MATCH(Table10[[#This Row],[Column3]],AD:AD,0))</f>
        <v>#N/A</v>
      </c>
    </row>
    <row r="2509" spans="37:40" ht="13.5" thickBot="1">
      <c r="AK2509" s="64">
        <v>3074</v>
      </c>
      <c r="AL2509" s="8" t="s">
        <v>6664</v>
      </c>
      <c r="AM2509" t="str">
        <f t="shared" si="40"/>
        <v>G3074</v>
      </c>
      <c r="AN2509" t="e">
        <f>IF(Table10[[#This Row],[Column3]]="","",MATCH(Table10[[#This Row],[Column3]],AD:AD,0))</f>
        <v>#N/A</v>
      </c>
    </row>
    <row r="2510" spans="37:40" ht="13.5" thickBot="1">
      <c r="AK2510" s="64">
        <v>3074</v>
      </c>
      <c r="AL2510" s="8" t="s">
        <v>6664</v>
      </c>
      <c r="AM2510" t="str">
        <f t="shared" si="40"/>
        <v>G3074</v>
      </c>
      <c r="AN2510" t="e">
        <f>IF(Table10[[#This Row],[Column3]]="","",MATCH(Table10[[#This Row],[Column3]],AD:AD,0))</f>
        <v>#N/A</v>
      </c>
    </row>
    <row r="2511" spans="37:40" ht="13.5" thickBot="1">
      <c r="AK2511" s="64">
        <v>3074</v>
      </c>
      <c r="AL2511" s="8" t="s">
        <v>6664</v>
      </c>
      <c r="AM2511" t="str">
        <f t="shared" si="40"/>
        <v>G3074</v>
      </c>
      <c r="AN2511" t="e">
        <f>IF(Table10[[#This Row],[Column3]]="","",MATCH(Table10[[#This Row],[Column3]],AD:AD,0))</f>
        <v>#N/A</v>
      </c>
    </row>
    <row r="2512" spans="37:40" ht="13.5" thickBot="1">
      <c r="AK2512" s="64">
        <v>3074</v>
      </c>
      <c r="AL2512" s="8" t="s">
        <v>6664</v>
      </c>
      <c r="AM2512" t="str">
        <f t="shared" si="40"/>
        <v>G3074</v>
      </c>
      <c r="AN2512" t="e">
        <f>IF(Table10[[#This Row],[Column3]]="","",MATCH(Table10[[#This Row],[Column3]],AD:AD,0))</f>
        <v>#N/A</v>
      </c>
    </row>
    <row r="2513" spans="37:40" ht="13.5" thickBot="1">
      <c r="AK2513" s="64">
        <v>3074</v>
      </c>
      <c r="AL2513" s="8" t="s">
        <v>6664</v>
      </c>
      <c r="AM2513" t="str">
        <f t="shared" si="40"/>
        <v>G3074</v>
      </c>
      <c r="AN2513" t="e">
        <f>IF(Table10[[#This Row],[Column3]]="","",MATCH(Table10[[#This Row],[Column3]],AD:AD,0))</f>
        <v>#N/A</v>
      </c>
    </row>
    <row r="2514" spans="37:40" ht="13.5" thickBot="1">
      <c r="AK2514" s="64">
        <v>3074</v>
      </c>
      <c r="AL2514" s="8" t="s">
        <v>6664</v>
      </c>
      <c r="AM2514" t="str">
        <f t="shared" si="40"/>
        <v>G3074</v>
      </c>
      <c r="AN2514" t="e">
        <f>IF(Table10[[#This Row],[Column3]]="","",MATCH(Table10[[#This Row],[Column3]],AD:AD,0))</f>
        <v>#N/A</v>
      </c>
    </row>
    <row r="2515" spans="37:40" ht="13.5" thickBot="1">
      <c r="AK2515" s="64">
        <v>3074</v>
      </c>
      <c r="AL2515" s="8" t="s">
        <v>6664</v>
      </c>
      <c r="AM2515" t="str">
        <f t="shared" si="40"/>
        <v>G3074</v>
      </c>
      <c r="AN2515" t="e">
        <f>IF(Table10[[#This Row],[Column3]]="","",MATCH(Table10[[#This Row],[Column3]],AD:AD,0))</f>
        <v>#N/A</v>
      </c>
    </row>
    <row r="2516" spans="37:40" ht="13.5" thickBot="1">
      <c r="AK2516" s="64">
        <v>187</v>
      </c>
      <c r="AL2516" s="8" t="s">
        <v>122</v>
      </c>
      <c r="AM2516" t="str">
        <f t="shared" si="40"/>
        <v>B187</v>
      </c>
      <c r="AN2516" t="e">
        <f>IF(Table10[[#This Row],[Column3]]="","",MATCH(Table10[[#This Row],[Column3]],AD:AD,0))</f>
        <v>#N/A</v>
      </c>
    </row>
    <row r="2517" spans="37:40" ht="13.5" thickBot="1">
      <c r="AK2517" s="64">
        <v>187</v>
      </c>
      <c r="AL2517" s="8" t="s">
        <v>122</v>
      </c>
      <c r="AM2517" t="str">
        <f t="shared" si="40"/>
        <v>B187</v>
      </c>
      <c r="AN2517" t="e">
        <f>IF(Table10[[#This Row],[Column3]]="","",MATCH(Table10[[#This Row],[Column3]],AD:AD,0))</f>
        <v>#N/A</v>
      </c>
    </row>
    <row r="2518" spans="37:40" ht="13.5" thickBot="1">
      <c r="AK2518" s="64">
        <v>187</v>
      </c>
      <c r="AL2518" s="8" t="s">
        <v>122</v>
      </c>
      <c r="AM2518" t="str">
        <f t="shared" si="40"/>
        <v>B187</v>
      </c>
      <c r="AN2518" t="e">
        <f>IF(Table10[[#This Row],[Column3]]="","",MATCH(Table10[[#This Row],[Column3]],AD:AD,0))</f>
        <v>#N/A</v>
      </c>
    </row>
    <row r="2519" spans="37:40" ht="13.5" thickBot="1">
      <c r="AK2519" s="64">
        <v>187</v>
      </c>
      <c r="AL2519" s="8" t="s">
        <v>122</v>
      </c>
      <c r="AM2519" t="str">
        <f t="shared" si="40"/>
        <v>B187</v>
      </c>
      <c r="AN2519" t="e">
        <f>IF(Table10[[#This Row],[Column3]]="","",MATCH(Table10[[#This Row],[Column3]],AD:AD,0))</f>
        <v>#N/A</v>
      </c>
    </row>
    <row r="2520" spans="37:40" ht="13.5" thickBot="1">
      <c r="AK2520" s="64">
        <v>187</v>
      </c>
      <c r="AL2520" s="8" t="s">
        <v>122</v>
      </c>
      <c r="AM2520" t="str">
        <f t="shared" si="40"/>
        <v>B187</v>
      </c>
      <c r="AN2520" t="e">
        <f>IF(Table10[[#This Row],[Column3]]="","",MATCH(Table10[[#This Row],[Column3]],AD:AD,0))</f>
        <v>#N/A</v>
      </c>
    </row>
    <row r="2521" spans="37:40" ht="13.5" thickBot="1">
      <c r="AK2521" s="64">
        <v>3044</v>
      </c>
      <c r="AL2521" s="8" t="s">
        <v>6664</v>
      </c>
      <c r="AM2521" t="str">
        <f t="shared" si="40"/>
        <v>G3044</v>
      </c>
      <c r="AN2521" t="e">
        <f>IF(Table10[[#This Row],[Column3]]="","",MATCH(Table10[[#This Row],[Column3]],AD:AD,0))</f>
        <v>#N/A</v>
      </c>
    </row>
    <row r="2522" spans="37:40" ht="13.5" thickBot="1">
      <c r="AK2522" s="64">
        <v>2890</v>
      </c>
      <c r="AL2522" s="8" t="s">
        <v>8476</v>
      </c>
      <c r="AM2522" t="str">
        <f t="shared" si="40"/>
        <v>H2890</v>
      </c>
      <c r="AN2522" t="e">
        <f>IF(Table10[[#This Row],[Column3]]="","",MATCH(Table10[[#This Row],[Column3]],AD:AD,0))</f>
        <v>#N/A</v>
      </c>
    </row>
    <row r="2523" spans="37:40" ht="13.5" thickBot="1">
      <c r="AK2523" s="64">
        <v>2890</v>
      </c>
      <c r="AL2523" s="8" t="s">
        <v>8476</v>
      </c>
      <c r="AM2523" t="str">
        <f t="shared" si="40"/>
        <v>H2890</v>
      </c>
      <c r="AN2523" t="e">
        <f>IF(Table10[[#This Row],[Column3]]="","",MATCH(Table10[[#This Row],[Column3]],AD:AD,0))</f>
        <v>#N/A</v>
      </c>
    </row>
    <row r="2524" spans="37:40" ht="13.5" thickBot="1">
      <c r="AK2524" s="64">
        <v>2890</v>
      </c>
      <c r="AL2524" s="8" t="s">
        <v>8476</v>
      </c>
      <c r="AM2524" t="str">
        <f t="shared" si="40"/>
        <v>H2890</v>
      </c>
      <c r="AN2524" t="e">
        <f>IF(Table10[[#This Row],[Column3]]="","",MATCH(Table10[[#This Row],[Column3]],AD:AD,0))</f>
        <v>#N/A</v>
      </c>
    </row>
    <row r="2525" spans="37:40" ht="13.5" thickBot="1">
      <c r="AK2525" s="64">
        <v>2890</v>
      </c>
      <c r="AL2525" s="8" t="s">
        <v>8476</v>
      </c>
      <c r="AM2525" t="str">
        <f t="shared" si="40"/>
        <v>H2890</v>
      </c>
      <c r="AN2525" t="e">
        <f>IF(Table10[[#This Row],[Column3]]="","",MATCH(Table10[[#This Row],[Column3]],AD:AD,0))</f>
        <v>#N/A</v>
      </c>
    </row>
    <row r="2526" spans="37:40" ht="13.5" thickBot="1">
      <c r="AK2526" s="64">
        <v>2891</v>
      </c>
      <c r="AL2526" s="8" t="s">
        <v>8476</v>
      </c>
      <c r="AM2526" t="str">
        <f t="shared" si="40"/>
        <v>H2891</v>
      </c>
      <c r="AN2526" t="e">
        <f>IF(Table10[[#This Row],[Column3]]="","",MATCH(Table10[[#This Row],[Column3]],AD:AD,0))</f>
        <v>#N/A</v>
      </c>
    </row>
    <row r="2527" spans="37:40" ht="13.5" thickBot="1">
      <c r="AK2527" s="64">
        <v>2891</v>
      </c>
      <c r="AL2527" s="8" t="s">
        <v>8476</v>
      </c>
      <c r="AM2527" t="str">
        <f t="shared" si="40"/>
        <v>H2891</v>
      </c>
      <c r="AN2527" t="e">
        <f>IF(Table10[[#This Row],[Column3]]="","",MATCH(Table10[[#This Row],[Column3]],AD:AD,0))</f>
        <v>#N/A</v>
      </c>
    </row>
    <row r="2528" spans="37:40" ht="13.5" thickBot="1">
      <c r="AK2528" s="64">
        <v>2891</v>
      </c>
      <c r="AL2528" s="8" t="s">
        <v>8476</v>
      </c>
      <c r="AM2528" t="str">
        <f t="shared" si="40"/>
        <v>H2891</v>
      </c>
      <c r="AN2528" t="e">
        <f>IF(Table10[[#This Row],[Column3]]="","",MATCH(Table10[[#This Row],[Column3]],AD:AD,0))</f>
        <v>#N/A</v>
      </c>
    </row>
    <row r="2529" spans="37:40" ht="13.5" thickBot="1">
      <c r="AK2529" s="64">
        <v>2891</v>
      </c>
      <c r="AL2529" s="8" t="s">
        <v>8476</v>
      </c>
      <c r="AM2529" t="str">
        <f t="shared" si="40"/>
        <v>H2891</v>
      </c>
      <c r="AN2529" t="e">
        <f>IF(Table10[[#This Row],[Column3]]="","",MATCH(Table10[[#This Row],[Column3]],AD:AD,0))</f>
        <v>#N/A</v>
      </c>
    </row>
    <row r="2530" spans="37:40" ht="13.5" thickBot="1">
      <c r="AK2530" s="64">
        <v>2891</v>
      </c>
      <c r="AL2530" s="8" t="s">
        <v>8476</v>
      </c>
      <c r="AM2530" t="str">
        <f t="shared" si="40"/>
        <v>H2891</v>
      </c>
      <c r="AN2530" t="e">
        <f>IF(Table10[[#This Row],[Column3]]="","",MATCH(Table10[[#This Row],[Column3]],AD:AD,0))</f>
        <v>#N/A</v>
      </c>
    </row>
    <row r="2531" spans="37:40" ht="13.5" thickBot="1">
      <c r="AK2531" s="64">
        <v>2891</v>
      </c>
      <c r="AL2531" s="8" t="s">
        <v>8476</v>
      </c>
      <c r="AM2531" t="str">
        <f t="shared" si="40"/>
        <v>H2891</v>
      </c>
      <c r="AN2531" t="e">
        <f>IF(Table10[[#This Row],[Column3]]="","",MATCH(Table10[[#This Row],[Column3]],AD:AD,0))</f>
        <v>#N/A</v>
      </c>
    </row>
    <row r="2532" spans="37:40" ht="13.5" thickBot="1">
      <c r="AK2532" s="64">
        <v>2891</v>
      </c>
      <c r="AL2532" s="8" t="s">
        <v>8476</v>
      </c>
      <c r="AM2532" t="str">
        <f t="shared" si="40"/>
        <v>H2891</v>
      </c>
      <c r="AN2532" t="e">
        <f>IF(Table10[[#This Row],[Column3]]="","",MATCH(Table10[[#This Row],[Column3]],AD:AD,0))</f>
        <v>#N/A</v>
      </c>
    </row>
    <row r="2533" spans="37:40" ht="13.5" thickBot="1">
      <c r="AK2533" s="64">
        <v>2891</v>
      </c>
      <c r="AL2533" s="8" t="s">
        <v>8476</v>
      </c>
      <c r="AM2533" t="str">
        <f t="shared" si="40"/>
        <v>H2891</v>
      </c>
      <c r="AN2533" t="e">
        <f>IF(Table10[[#This Row],[Column3]]="","",MATCH(Table10[[#This Row],[Column3]],AD:AD,0))</f>
        <v>#N/A</v>
      </c>
    </row>
    <row r="2534" spans="37:40" ht="13.5" thickBot="1">
      <c r="AK2534" s="64">
        <v>2994</v>
      </c>
      <c r="AL2534" s="8" t="s">
        <v>8476</v>
      </c>
      <c r="AM2534" t="str">
        <f t="shared" si="40"/>
        <v>H2994</v>
      </c>
      <c r="AN2534" t="e">
        <f>IF(Table10[[#This Row],[Column3]]="","",MATCH(Table10[[#This Row],[Column3]],AD:AD,0))</f>
        <v>#N/A</v>
      </c>
    </row>
    <row r="2535" spans="37:40" ht="13.5" thickBot="1">
      <c r="AK2535" s="64">
        <v>2991</v>
      </c>
      <c r="AL2535" s="8" t="s">
        <v>8476</v>
      </c>
      <c r="AM2535" t="str">
        <f t="shared" si="40"/>
        <v>H2991</v>
      </c>
      <c r="AN2535" t="e">
        <f>IF(Table10[[#This Row],[Column3]]="","",MATCH(Table10[[#This Row],[Column3]],AD:AD,0))</f>
        <v>#N/A</v>
      </c>
    </row>
    <row r="2536" spans="37:40" ht="13.5" thickBot="1">
      <c r="AK2536" s="64">
        <v>2993</v>
      </c>
      <c r="AL2536" s="8" t="s">
        <v>8476</v>
      </c>
      <c r="AM2536" t="str">
        <f t="shared" si="40"/>
        <v>H2993</v>
      </c>
      <c r="AN2536" t="e">
        <f>IF(Table10[[#This Row],[Column3]]="","",MATCH(Table10[[#This Row],[Column3]],AD:AD,0))</f>
        <v>#N/A</v>
      </c>
    </row>
    <row r="2537" spans="37:40" ht="13.5" thickBot="1">
      <c r="AK2537" s="64">
        <v>2735</v>
      </c>
      <c r="AL2537" s="8" t="s">
        <v>3762</v>
      </c>
      <c r="AM2537" t="str">
        <f t="shared" si="40"/>
        <v>A2735</v>
      </c>
      <c r="AN2537" t="e">
        <f>IF(Table10[[#This Row],[Column3]]="","",MATCH(Table10[[#This Row],[Column3]],AD:AD,0))</f>
        <v>#N/A</v>
      </c>
    </row>
    <row r="2538" spans="37:40" ht="13.5" thickBot="1">
      <c r="AK2538" s="64">
        <v>2735</v>
      </c>
      <c r="AL2538" s="8" t="s">
        <v>3762</v>
      </c>
      <c r="AM2538" t="str">
        <f t="shared" si="40"/>
        <v>A2735</v>
      </c>
      <c r="AN2538" t="e">
        <f>IF(Table10[[#This Row],[Column3]]="","",MATCH(Table10[[#This Row],[Column3]],AD:AD,0))</f>
        <v>#N/A</v>
      </c>
    </row>
    <row r="2539" spans="37:40" ht="13.5" thickBot="1">
      <c r="AK2539" s="64">
        <v>251</v>
      </c>
      <c r="AL2539" s="8"/>
      <c r="AM2539" t="str">
        <f t="shared" si="40"/>
        <v>251</v>
      </c>
      <c r="AN2539" t="e">
        <f>IF(Table10[[#This Row],[Column3]]="","",MATCH(Table10[[#This Row],[Column3]],AD:AD,0))</f>
        <v>#N/A</v>
      </c>
    </row>
    <row r="2540" spans="37:40" ht="13.5" thickBot="1">
      <c r="AK2540" s="64">
        <v>251</v>
      </c>
      <c r="AL2540" s="8"/>
      <c r="AM2540" t="str">
        <f t="shared" si="40"/>
        <v>251</v>
      </c>
      <c r="AN2540" t="e">
        <f>IF(Table10[[#This Row],[Column3]]="","",MATCH(Table10[[#This Row],[Column3]],AD:AD,0))</f>
        <v>#N/A</v>
      </c>
    </row>
    <row r="2541" spans="37:40" ht="13.5" thickBot="1">
      <c r="AK2541" s="64">
        <v>2373</v>
      </c>
      <c r="AL2541" s="8" t="s">
        <v>8476</v>
      </c>
      <c r="AM2541" t="str">
        <f t="shared" si="40"/>
        <v>H2373</v>
      </c>
      <c r="AN2541" t="e">
        <f>IF(Table10[[#This Row],[Column3]]="","",MATCH(Table10[[#This Row],[Column3]],AD:AD,0))</f>
        <v>#N/A</v>
      </c>
    </row>
    <row r="2542" spans="37:40" ht="13.5" thickBot="1">
      <c r="AK2542" s="64">
        <v>2992</v>
      </c>
      <c r="AL2542" s="8" t="s">
        <v>8476</v>
      </c>
      <c r="AM2542" t="str">
        <f t="shared" si="40"/>
        <v>H2992</v>
      </c>
      <c r="AN2542" t="e">
        <f>IF(Table10[[#This Row],[Column3]]="","",MATCH(Table10[[#This Row],[Column3]],AD:AD,0))</f>
        <v>#N/A</v>
      </c>
    </row>
    <row r="2543" spans="37:40" ht="13.5" thickBot="1">
      <c r="AK2543" s="64">
        <v>2992</v>
      </c>
      <c r="AL2543" s="8" t="s">
        <v>8476</v>
      </c>
      <c r="AM2543" t="str">
        <f t="shared" si="40"/>
        <v>H2992</v>
      </c>
      <c r="AN2543" t="e">
        <f>IF(Table10[[#This Row],[Column3]]="","",MATCH(Table10[[#This Row],[Column3]],AD:AD,0))</f>
        <v>#N/A</v>
      </c>
    </row>
    <row r="2544" spans="37:40" ht="13.5" thickBot="1">
      <c r="AK2544" s="64">
        <v>1897</v>
      </c>
      <c r="AL2544" s="8" t="s">
        <v>8476</v>
      </c>
      <c r="AM2544" t="str">
        <f t="shared" si="40"/>
        <v>H1897</v>
      </c>
      <c r="AN2544" t="e">
        <f>IF(Table10[[#This Row],[Column3]]="","",MATCH(Table10[[#This Row],[Column3]],AD:AD,0))</f>
        <v>#N/A</v>
      </c>
    </row>
    <row r="2545" spans="37:40" ht="13.5" thickBot="1">
      <c r="AK2545" s="64">
        <v>1897</v>
      </c>
      <c r="AL2545" s="8" t="s">
        <v>8476</v>
      </c>
      <c r="AM2545" t="str">
        <f t="shared" si="40"/>
        <v>H1897</v>
      </c>
      <c r="AN2545" t="e">
        <f>IF(Table10[[#This Row],[Column3]]="","",MATCH(Table10[[#This Row],[Column3]],AD:AD,0))</f>
        <v>#N/A</v>
      </c>
    </row>
    <row r="2546" spans="37:40" ht="13.5" thickBot="1">
      <c r="AK2546" s="64">
        <v>2374</v>
      </c>
      <c r="AL2546" s="8" t="s">
        <v>8476</v>
      </c>
      <c r="AM2546" t="str">
        <f t="shared" si="40"/>
        <v>H2374</v>
      </c>
      <c r="AN2546" t="e">
        <f>IF(Table10[[#This Row],[Column3]]="","",MATCH(Table10[[#This Row],[Column3]],AD:AD,0))</f>
        <v>#N/A</v>
      </c>
    </row>
    <row r="2547" spans="37:40" ht="13.5" thickBot="1">
      <c r="AK2547" s="64">
        <v>2374</v>
      </c>
      <c r="AL2547" s="8" t="s">
        <v>8476</v>
      </c>
      <c r="AM2547" t="str">
        <f t="shared" si="40"/>
        <v>H2374</v>
      </c>
      <c r="AN2547" t="e">
        <f>IF(Table10[[#This Row],[Column3]]="","",MATCH(Table10[[#This Row],[Column3]],AD:AD,0))</f>
        <v>#N/A</v>
      </c>
    </row>
    <row r="2548" spans="37:40" ht="13.5" thickBot="1">
      <c r="AK2548" s="64">
        <v>296</v>
      </c>
      <c r="AL2548" s="8"/>
      <c r="AM2548" t="str">
        <f t="shared" si="40"/>
        <v>296</v>
      </c>
      <c r="AN2548" t="e">
        <f>IF(Table10[[#This Row],[Column3]]="","",MATCH(Table10[[#This Row],[Column3]],AD:AD,0))</f>
        <v>#N/A</v>
      </c>
    </row>
    <row r="2549" spans="37:40" ht="13.5" thickBot="1">
      <c r="AK2549" s="64">
        <v>296</v>
      </c>
      <c r="AL2549" s="8"/>
      <c r="AM2549" t="str">
        <f t="shared" si="40"/>
        <v>296</v>
      </c>
      <c r="AN2549" t="e">
        <f>IF(Table10[[#This Row],[Column3]]="","",MATCH(Table10[[#This Row],[Column3]],AD:AD,0))</f>
        <v>#N/A</v>
      </c>
    </row>
    <row r="2550" spans="37:40" ht="13.5" thickBot="1">
      <c r="AK2550" s="64">
        <v>296</v>
      </c>
      <c r="AL2550" s="8"/>
      <c r="AM2550" t="str">
        <f t="shared" si="40"/>
        <v>296</v>
      </c>
      <c r="AN2550" t="e">
        <f>IF(Table10[[#This Row],[Column3]]="","",MATCH(Table10[[#This Row],[Column3]],AD:AD,0))</f>
        <v>#N/A</v>
      </c>
    </row>
    <row r="2551" spans="37:40" ht="13.5" thickBot="1">
      <c r="AK2551" s="64">
        <v>296</v>
      </c>
      <c r="AL2551" s="8"/>
      <c r="AM2551" t="str">
        <f t="shared" si="40"/>
        <v>296</v>
      </c>
      <c r="AN2551" t="e">
        <f>IF(Table10[[#This Row],[Column3]]="","",MATCH(Table10[[#This Row],[Column3]],AD:AD,0))</f>
        <v>#N/A</v>
      </c>
    </row>
    <row r="2552" spans="37:40" ht="13.5" thickBot="1">
      <c r="AK2552" s="64">
        <v>296</v>
      </c>
      <c r="AL2552" s="8"/>
      <c r="AM2552" t="str">
        <f t="shared" si="40"/>
        <v>296</v>
      </c>
      <c r="AN2552" t="e">
        <f>IF(Table10[[#This Row],[Column3]]="","",MATCH(Table10[[#This Row],[Column3]],AD:AD,0))</f>
        <v>#N/A</v>
      </c>
    </row>
    <row r="2553" spans="37:40" ht="13.5" thickBot="1">
      <c r="AK2553" s="64">
        <v>296</v>
      </c>
      <c r="AL2553" s="8"/>
      <c r="AM2553" t="str">
        <f t="shared" si="40"/>
        <v>296</v>
      </c>
      <c r="AN2553" t="e">
        <f>IF(Table10[[#This Row],[Column3]]="","",MATCH(Table10[[#This Row],[Column3]],AD:AD,0))</f>
        <v>#N/A</v>
      </c>
    </row>
    <row r="2554" spans="37:40" ht="13.5" thickBot="1">
      <c r="AK2554" s="64">
        <v>189</v>
      </c>
      <c r="AL2554" s="8" t="s">
        <v>122</v>
      </c>
      <c r="AM2554" t="str">
        <f t="shared" si="40"/>
        <v>B189</v>
      </c>
      <c r="AN2554" t="e">
        <f>IF(Table10[[#This Row],[Column3]]="","",MATCH(Table10[[#This Row],[Column3]],AD:AD,0))</f>
        <v>#N/A</v>
      </c>
    </row>
    <row r="2555" spans="37:40" ht="13.5" thickBot="1">
      <c r="AK2555" s="64">
        <v>189</v>
      </c>
      <c r="AL2555" s="8" t="s">
        <v>122</v>
      </c>
      <c r="AM2555" t="str">
        <f t="shared" si="40"/>
        <v>B189</v>
      </c>
      <c r="AN2555" t="e">
        <f>IF(Table10[[#This Row],[Column3]]="","",MATCH(Table10[[#This Row],[Column3]],AD:AD,0))</f>
        <v>#N/A</v>
      </c>
    </row>
    <row r="2556" spans="37:40" ht="13.5" thickBot="1">
      <c r="AK2556" s="64">
        <v>189</v>
      </c>
      <c r="AL2556" s="8" t="s">
        <v>122</v>
      </c>
      <c r="AM2556" t="str">
        <f t="shared" si="40"/>
        <v>B189</v>
      </c>
      <c r="AN2556" t="e">
        <f>IF(Table10[[#This Row],[Column3]]="","",MATCH(Table10[[#This Row],[Column3]],AD:AD,0))</f>
        <v>#N/A</v>
      </c>
    </row>
    <row r="2557" spans="37:40" ht="13.5" thickBot="1">
      <c r="AK2557" s="64">
        <v>189</v>
      </c>
      <c r="AL2557" s="8" t="s">
        <v>122</v>
      </c>
      <c r="AM2557" t="str">
        <f t="shared" si="40"/>
        <v>B189</v>
      </c>
      <c r="AN2557" t="e">
        <f>IF(Table10[[#This Row],[Column3]]="","",MATCH(Table10[[#This Row],[Column3]],AD:AD,0))</f>
        <v>#N/A</v>
      </c>
    </row>
    <row r="2558" spans="37:40" ht="13.5" thickBot="1">
      <c r="AK2558" s="64">
        <v>189</v>
      </c>
      <c r="AL2558" s="8" t="s">
        <v>122</v>
      </c>
      <c r="AM2558" t="str">
        <f t="shared" si="40"/>
        <v>B189</v>
      </c>
      <c r="AN2558" t="e">
        <f>IF(Table10[[#This Row],[Column3]]="","",MATCH(Table10[[#This Row],[Column3]],AD:AD,0))</f>
        <v>#N/A</v>
      </c>
    </row>
    <row r="2559" spans="37:40" ht="13.5" thickBot="1">
      <c r="AK2559" s="64">
        <v>189</v>
      </c>
      <c r="AL2559" s="8" t="s">
        <v>122</v>
      </c>
      <c r="AM2559" t="str">
        <f t="shared" si="40"/>
        <v>B189</v>
      </c>
      <c r="AN2559" t="e">
        <f>IF(Table10[[#This Row],[Column3]]="","",MATCH(Table10[[#This Row],[Column3]],AD:AD,0))</f>
        <v>#N/A</v>
      </c>
    </row>
    <row r="2560" spans="37:40" ht="13.5" thickBot="1">
      <c r="AK2560" s="64">
        <v>189</v>
      </c>
      <c r="AL2560" s="8" t="s">
        <v>122</v>
      </c>
      <c r="AM2560" t="str">
        <f t="shared" si="40"/>
        <v>B189</v>
      </c>
      <c r="AN2560" t="e">
        <f>IF(Table10[[#This Row],[Column3]]="","",MATCH(Table10[[#This Row],[Column3]],AD:AD,0))</f>
        <v>#N/A</v>
      </c>
    </row>
    <row r="2561" spans="37:40" ht="13.5" thickBot="1">
      <c r="AK2561" s="64">
        <v>189</v>
      </c>
      <c r="AL2561" s="8" t="s">
        <v>122</v>
      </c>
      <c r="AM2561" t="str">
        <f t="shared" si="40"/>
        <v>B189</v>
      </c>
      <c r="AN2561" t="e">
        <f>IF(Table10[[#This Row],[Column3]]="","",MATCH(Table10[[#This Row],[Column3]],AD:AD,0))</f>
        <v>#N/A</v>
      </c>
    </row>
    <row r="2562" spans="37:40" ht="13.5" thickBot="1">
      <c r="AK2562" s="64">
        <v>189</v>
      </c>
      <c r="AL2562" s="8" t="s">
        <v>122</v>
      </c>
      <c r="AM2562" t="str">
        <f t="shared" si="40"/>
        <v>B189</v>
      </c>
      <c r="AN2562" t="e">
        <f>IF(Table10[[#This Row],[Column3]]="","",MATCH(Table10[[#This Row],[Column3]],AD:AD,0))</f>
        <v>#N/A</v>
      </c>
    </row>
    <row r="2563" spans="37:40" ht="13.5" thickBot="1">
      <c r="AK2563" s="64">
        <v>2785</v>
      </c>
      <c r="AL2563" s="8" t="s">
        <v>3762</v>
      </c>
      <c r="AM2563" t="str">
        <f t="shared" si="40"/>
        <v>A2785</v>
      </c>
      <c r="AN2563" t="e">
        <f>IF(Table10[[#This Row],[Column3]]="","",MATCH(Table10[[#This Row],[Column3]],AD:AD,0))</f>
        <v>#N/A</v>
      </c>
    </row>
    <row r="2564" spans="37:40" ht="13.5" thickBot="1">
      <c r="AK2564" s="64">
        <v>2785</v>
      </c>
      <c r="AL2564" s="8" t="s">
        <v>3762</v>
      </c>
      <c r="AM2564" t="str">
        <f t="shared" si="40"/>
        <v>A2785</v>
      </c>
      <c r="AN2564" t="e">
        <f>IF(Table10[[#This Row],[Column3]]="","",MATCH(Table10[[#This Row],[Column3]],AD:AD,0))</f>
        <v>#N/A</v>
      </c>
    </row>
    <row r="2565" spans="37:40" ht="13.5" thickBot="1">
      <c r="AK2565" s="64">
        <v>2785</v>
      </c>
      <c r="AL2565" s="8" t="s">
        <v>3762</v>
      </c>
      <c r="AM2565" t="str">
        <f t="shared" si="40"/>
        <v>A2785</v>
      </c>
      <c r="AN2565" t="e">
        <f>IF(Table10[[#This Row],[Column3]]="","",MATCH(Table10[[#This Row],[Column3]],AD:AD,0))</f>
        <v>#N/A</v>
      </c>
    </row>
    <row r="2566" spans="37:40" ht="13.5" thickBot="1">
      <c r="AK2566" s="64">
        <v>2785</v>
      </c>
      <c r="AL2566" s="8" t="s">
        <v>3762</v>
      </c>
      <c r="AM2566" t="str">
        <f t="shared" ref="AM2566:AM2629" si="41">CONCATENATE(AL2566,AK2566)</f>
        <v>A2785</v>
      </c>
      <c r="AN2566" t="e">
        <f>IF(Table10[[#This Row],[Column3]]="","",MATCH(Table10[[#This Row],[Column3]],AD:AD,0))</f>
        <v>#N/A</v>
      </c>
    </row>
    <row r="2567" spans="37:40" ht="13.5" thickBot="1">
      <c r="AK2567" s="64">
        <v>2785</v>
      </c>
      <c r="AL2567" s="8" t="s">
        <v>3762</v>
      </c>
      <c r="AM2567" t="str">
        <f t="shared" si="41"/>
        <v>A2785</v>
      </c>
      <c r="AN2567" t="e">
        <f>IF(Table10[[#This Row],[Column3]]="","",MATCH(Table10[[#This Row],[Column3]],AD:AD,0))</f>
        <v>#N/A</v>
      </c>
    </row>
    <row r="2568" spans="37:40" ht="13.5" thickBot="1">
      <c r="AK2568" s="64">
        <v>2785</v>
      </c>
      <c r="AL2568" s="8" t="s">
        <v>3762</v>
      </c>
      <c r="AM2568" t="str">
        <f t="shared" si="41"/>
        <v>A2785</v>
      </c>
      <c r="AN2568" t="e">
        <f>IF(Table10[[#This Row],[Column3]]="","",MATCH(Table10[[#This Row],[Column3]],AD:AD,0))</f>
        <v>#N/A</v>
      </c>
    </row>
    <row r="2569" spans="37:40" ht="13.5" thickBot="1">
      <c r="AK2569" s="64">
        <v>2785</v>
      </c>
      <c r="AL2569" s="8" t="s">
        <v>3762</v>
      </c>
      <c r="AM2569" t="str">
        <f t="shared" si="41"/>
        <v>A2785</v>
      </c>
      <c r="AN2569" t="e">
        <f>IF(Table10[[#This Row],[Column3]]="","",MATCH(Table10[[#This Row],[Column3]],AD:AD,0))</f>
        <v>#N/A</v>
      </c>
    </row>
    <row r="2570" spans="37:40" ht="13.5" thickBot="1">
      <c r="AK2570" s="64">
        <v>3000</v>
      </c>
      <c r="AL2570" s="8" t="s">
        <v>8476</v>
      </c>
      <c r="AM2570" t="str">
        <f t="shared" si="41"/>
        <v>H3000</v>
      </c>
      <c r="AN2570" t="e">
        <f>IF(Table10[[#This Row],[Column3]]="","",MATCH(Table10[[#This Row],[Column3]],AD:AD,0))</f>
        <v>#N/A</v>
      </c>
    </row>
    <row r="2571" spans="37:40" ht="13.5" thickBot="1">
      <c r="AK2571" s="64">
        <v>3000</v>
      </c>
      <c r="AL2571" s="8" t="s">
        <v>8476</v>
      </c>
      <c r="AM2571" t="str">
        <f t="shared" si="41"/>
        <v>H3000</v>
      </c>
      <c r="AN2571" t="e">
        <f>IF(Table10[[#This Row],[Column3]]="","",MATCH(Table10[[#This Row],[Column3]],AD:AD,0))</f>
        <v>#N/A</v>
      </c>
    </row>
    <row r="2572" spans="37:40" ht="13.5" thickBot="1">
      <c r="AK2572" s="64">
        <v>3000</v>
      </c>
      <c r="AL2572" s="8" t="s">
        <v>8476</v>
      </c>
      <c r="AM2572" t="str">
        <f t="shared" si="41"/>
        <v>H3000</v>
      </c>
      <c r="AN2572" t="e">
        <f>IF(Table10[[#This Row],[Column3]]="","",MATCH(Table10[[#This Row],[Column3]],AD:AD,0))</f>
        <v>#N/A</v>
      </c>
    </row>
    <row r="2573" spans="37:40" ht="13.5" thickBot="1">
      <c r="AK2573" s="64">
        <v>3000</v>
      </c>
      <c r="AL2573" s="8" t="s">
        <v>8476</v>
      </c>
      <c r="AM2573" t="str">
        <f t="shared" si="41"/>
        <v>H3000</v>
      </c>
      <c r="AN2573" t="e">
        <f>IF(Table10[[#This Row],[Column3]]="","",MATCH(Table10[[#This Row],[Column3]],AD:AD,0))</f>
        <v>#N/A</v>
      </c>
    </row>
    <row r="2574" spans="37:40" ht="13.5" thickBot="1">
      <c r="AK2574" s="64">
        <v>3000</v>
      </c>
      <c r="AL2574" s="8" t="s">
        <v>8476</v>
      </c>
      <c r="AM2574" t="str">
        <f t="shared" si="41"/>
        <v>H3000</v>
      </c>
      <c r="AN2574" t="e">
        <f>IF(Table10[[#This Row],[Column3]]="","",MATCH(Table10[[#This Row],[Column3]],AD:AD,0))</f>
        <v>#N/A</v>
      </c>
    </row>
    <row r="2575" spans="37:40" ht="13.5" thickBot="1">
      <c r="AK2575" s="64">
        <v>3000</v>
      </c>
      <c r="AL2575" s="8" t="s">
        <v>8476</v>
      </c>
      <c r="AM2575" t="str">
        <f t="shared" si="41"/>
        <v>H3000</v>
      </c>
      <c r="AN2575" t="e">
        <f>IF(Table10[[#This Row],[Column3]]="","",MATCH(Table10[[#This Row],[Column3]],AD:AD,0))</f>
        <v>#N/A</v>
      </c>
    </row>
    <row r="2576" spans="37:40" ht="13.5" thickBot="1">
      <c r="AK2576" s="64">
        <v>3000</v>
      </c>
      <c r="AL2576" s="8" t="s">
        <v>8476</v>
      </c>
      <c r="AM2576" t="str">
        <f t="shared" si="41"/>
        <v>H3000</v>
      </c>
      <c r="AN2576" t="e">
        <f>IF(Table10[[#This Row],[Column3]]="","",MATCH(Table10[[#This Row],[Column3]],AD:AD,0))</f>
        <v>#N/A</v>
      </c>
    </row>
    <row r="2577" spans="37:40" ht="13.5" thickBot="1">
      <c r="AK2577" s="64">
        <v>3000</v>
      </c>
      <c r="AL2577" s="8" t="s">
        <v>8476</v>
      </c>
      <c r="AM2577" t="str">
        <f t="shared" si="41"/>
        <v>H3000</v>
      </c>
      <c r="AN2577" t="e">
        <f>IF(Table10[[#This Row],[Column3]]="","",MATCH(Table10[[#This Row],[Column3]],AD:AD,0))</f>
        <v>#N/A</v>
      </c>
    </row>
    <row r="2578" spans="37:40" ht="13.5" thickBot="1">
      <c r="AK2578" s="64">
        <v>3000</v>
      </c>
      <c r="AL2578" s="8" t="s">
        <v>8476</v>
      </c>
      <c r="AM2578" t="str">
        <f t="shared" si="41"/>
        <v>H3000</v>
      </c>
      <c r="AN2578" t="e">
        <f>IF(Table10[[#This Row],[Column3]]="","",MATCH(Table10[[#This Row],[Column3]],AD:AD,0))</f>
        <v>#N/A</v>
      </c>
    </row>
    <row r="2579" spans="37:40" ht="13.5" thickBot="1">
      <c r="AK2579" s="64">
        <v>3000</v>
      </c>
      <c r="AL2579" s="8" t="s">
        <v>8476</v>
      </c>
      <c r="AM2579" t="str">
        <f t="shared" si="41"/>
        <v>H3000</v>
      </c>
      <c r="AN2579" t="e">
        <f>IF(Table10[[#This Row],[Column3]]="","",MATCH(Table10[[#This Row],[Column3]],AD:AD,0))</f>
        <v>#N/A</v>
      </c>
    </row>
    <row r="2580" spans="37:40" ht="13.5" thickBot="1">
      <c r="AK2580" s="64">
        <v>3000</v>
      </c>
      <c r="AL2580" s="8" t="s">
        <v>8476</v>
      </c>
      <c r="AM2580" t="str">
        <f t="shared" si="41"/>
        <v>H3000</v>
      </c>
      <c r="AN2580" t="e">
        <f>IF(Table10[[#This Row],[Column3]]="","",MATCH(Table10[[#This Row],[Column3]],AD:AD,0))</f>
        <v>#N/A</v>
      </c>
    </row>
    <row r="2581" spans="37:40" ht="13.5" thickBot="1">
      <c r="AK2581" s="64">
        <v>3000</v>
      </c>
      <c r="AL2581" s="8" t="s">
        <v>8476</v>
      </c>
      <c r="AM2581" t="str">
        <f t="shared" si="41"/>
        <v>H3000</v>
      </c>
      <c r="AN2581" t="e">
        <f>IF(Table10[[#This Row],[Column3]]="","",MATCH(Table10[[#This Row],[Column3]],AD:AD,0))</f>
        <v>#N/A</v>
      </c>
    </row>
    <row r="2582" spans="37:40" ht="13.5" thickBot="1">
      <c r="AK2582" s="64">
        <v>3000</v>
      </c>
      <c r="AL2582" s="8" t="s">
        <v>8476</v>
      </c>
      <c r="AM2582" t="str">
        <f t="shared" si="41"/>
        <v>H3000</v>
      </c>
      <c r="AN2582" t="e">
        <f>IF(Table10[[#This Row],[Column3]]="","",MATCH(Table10[[#This Row],[Column3]],AD:AD,0))</f>
        <v>#N/A</v>
      </c>
    </row>
    <row r="2583" spans="37:40" ht="13.5" thickBot="1">
      <c r="AK2583" s="64">
        <v>3000</v>
      </c>
      <c r="AL2583" s="8" t="s">
        <v>8476</v>
      </c>
      <c r="AM2583" t="str">
        <f t="shared" si="41"/>
        <v>H3000</v>
      </c>
      <c r="AN2583" t="e">
        <f>IF(Table10[[#This Row],[Column3]]="","",MATCH(Table10[[#This Row],[Column3]],AD:AD,0))</f>
        <v>#N/A</v>
      </c>
    </row>
    <row r="2584" spans="37:40" ht="13.5" thickBot="1">
      <c r="AK2584" s="64">
        <v>3000</v>
      </c>
      <c r="AL2584" s="8" t="s">
        <v>8476</v>
      </c>
      <c r="AM2584" t="str">
        <f t="shared" si="41"/>
        <v>H3000</v>
      </c>
      <c r="AN2584" t="e">
        <f>IF(Table10[[#This Row],[Column3]]="","",MATCH(Table10[[#This Row],[Column3]],AD:AD,0))</f>
        <v>#N/A</v>
      </c>
    </row>
    <row r="2585" spans="37:40" ht="13.5" thickBot="1">
      <c r="AK2585" s="64">
        <v>3000</v>
      </c>
      <c r="AL2585" s="8" t="s">
        <v>8476</v>
      </c>
      <c r="AM2585" t="str">
        <f t="shared" si="41"/>
        <v>H3000</v>
      </c>
      <c r="AN2585" t="e">
        <f>IF(Table10[[#This Row],[Column3]]="","",MATCH(Table10[[#This Row],[Column3]],AD:AD,0))</f>
        <v>#N/A</v>
      </c>
    </row>
    <row r="2586" spans="37:40" ht="13.5" thickBot="1">
      <c r="AK2586" s="64">
        <v>2892</v>
      </c>
      <c r="AL2586" s="8" t="s">
        <v>8476</v>
      </c>
      <c r="AM2586" t="str">
        <f t="shared" si="41"/>
        <v>H2892</v>
      </c>
      <c r="AN2586" t="e">
        <f>IF(Table10[[#This Row],[Column3]]="","",MATCH(Table10[[#This Row],[Column3]],AD:AD,0))</f>
        <v>#N/A</v>
      </c>
    </row>
    <row r="2587" spans="37:40" ht="13.5" thickBot="1">
      <c r="AK2587" s="64">
        <v>2892</v>
      </c>
      <c r="AL2587" s="8" t="s">
        <v>8476</v>
      </c>
      <c r="AM2587" t="str">
        <f t="shared" si="41"/>
        <v>H2892</v>
      </c>
      <c r="AN2587" t="e">
        <f>IF(Table10[[#This Row],[Column3]]="","",MATCH(Table10[[#This Row],[Column3]],AD:AD,0))</f>
        <v>#N/A</v>
      </c>
    </row>
    <row r="2588" spans="37:40" ht="13.5" thickBot="1">
      <c r="AK2588" s="64">
        <v>2892</v>
      </c>
      <c r="AL2588" s="8" t="s">
        <v>8476</v>
      </c>
      <c r="AM2588" t="str">
        <f t="shared" si="41"/>
        <v>H2892</v>
      </c>
      <c r="AN2588" t="e">
        <f>IF(Table10[[#This Row],[Column3]]="","",MATCH(Table10[[#This Row],[Column3]],AD:AD,0))</f>
        <v>#N/A</v>
      </c>
    </row>
    <row r="2589" spans="37:40" ht="13.5" thickBot="1">
      <c r="AK2589" s="64">
        <v>2892</v>
      </c>
      <c r="AL2589" s="8" t="s">
        <v>8476</v>
      </c>
      <c r="AM2589" t="str">
        <f t="shared" si="41"/>
        <v>H2892</v>
      </c>
      <c r="AN2589" t="e">
        <f>IF(Table10[[#This Row],[Column3]]="","",MATCH(Table10[[#This Row],[Column3]],AD:AD,0))</f>
        <v>#N/A</v>
      </c>
    </row>
    <row r="2590" spans="37:40" ht="13.5" thickBot="1">
      <c r="AK2590" s="64">
        <v>2892</v>
      </c>
      <c r="AL2590" s="8" t="s">
        <v>8476</v>
      </c>
      <c r="AM2590" t="str">
        <f t="shared" si="41"/>
        <v>H2892</v>
      </c>
      <c r="AN2590" t="e">
        <f>IF(Table10[[#This Row],[Column3]]="","",MATCH(Table10[[#This Row],[Column3]],AD:AD,0))</f>
        <v>#N/A</v>
      </c>
    </row>
    <row r="2591" spans="37:40" ht="13.5" thickBot="1">
      <c r="AK2591" s="64">
        <v>2892</v>
      </c>
      <c r="AL2591" s="8" t="s">
        <v>8476</v>
      </c>
      <c r="AM2591" t="str">
        <f t="shared" si="41"/>
        <v>H2892</v>
      </c>
      <c r="AN2591" t="e">
        <f>IF(Table10[[#This Row],[Column3]]="","",MATCH(Table10[[#This Row],[Column3]],AD:AD,0))</f>
        <v>#N/A</v>
      </c>
    </row>
    <row r="2592" spans="37:40" ht="13.5" thickBot="1">
      <c r="AK2592" s="64">
        <v>343</v>
      </c>
      <c r="AL2592" s="8"/>
      <c r="AM2592" t="str">
        <f t="shared" si="41"/>
        <v>343</v>
      </c>
      <c r="AN2592" t="e">
        <f>IF(Table10[[#This Row],[Column3]]="","",MATCH(Table10[[#This Row],[Column3]],AD:AD,0))</f>
        <v>#N/A</v>
      </c>
    </row>
    <row r="2593" spans="37:40" ht="13.5" thickBot="1">
      <c r="AK2593" s="64">
        <v>343</v>
      </c>
      <c r="AL2593" s="8"/>
      <c r="AM2593" t="str">
        <f t="shared" si="41"/>
        <v>343</v>
      </c>
      <c r="AN2593" t="e">
        <f>IF(Table10[[#This Row],[Column3]]="","",MATCH(Table10[[#This Row],[Column3]],AD:AD,0))</f>
        <v>#N/A</v>
      </c>
    </row>
    <row r="2594" spans="37:40" ht="13.5" thickBot="1">
      <c r="AK2594" s="64">
        <v>343</v>
      </c>
      <c r="AL2594" s="8"/>
      <c r="AM2594" t="str">
        <f t="shared" si="41"/>
        <v>343</v>
      </c>
      <c r="AN2594" t="e">
        <f>IF(Table10[[#This Row],[Column3]]="","",MATCH(Table10[[#This Row],[Column3]],AD:AD,0))</f>
        <v>#N/A</v>
      </c>
    </row>
    <row r="2595" spans="37:40" ht="13.5" thickBot="1">
      <c r="AK2595" s="64">
        <v>2940</v>
      </c>
      <c r="AL2595" s="8" t="s">
        <v>8476</v>
      </c>
      <c r="AM2595" t="str">
        <f t="shared" si="41"/>
        <v>H2940</v>
      </c>
      <c r="AN2595" t="e">
        <f>IF(Table10[[#This Row],[Column3]]="","",MATCH(Table10[[#This Row],[Column3]],AD:AD,0))</f>
        <v>#N/A</v>
      </c>
    </row>
    <row r="2596" spans="37:40" ht="13.5" thickBot="1">
      <c r="AK2596" s="64">
        <v>2940</v>
      </c>
      <c r="AL2596" s="8" t="s">
        <v>8476</v>
      </c>
      <c r="AM2596" t="str">
        <f t="shared" si="41"/>
        <v>H2940</v>
      </c>
      <c r="AN2596" t="e">
        <f>IF(Table10[[#This Row],[Column3]]="","",MATCH(Table10[[#This Row],[Column3]],AD:AD,0))</f>
        <v>#N/A</v>
      </c>
    </row>
    <row r="2597" spans="37:40" ht="13.5" thickBot="1">
      <c r="AK2597" s="64">
        <v>2940</v>
      </c>
      <c r="AL2597" s="8" t="s">
        <v>8476</v>
      </c>
      <c r="AM2597" t="str">
        <f t="shared" si="41"/>
        <v>H2940</v>
      </c>
      <c r="AN2597" t="e">
        <f>IF(Table10[[#This Row],[Column3]]="","",MATCH(Table10[[#This Row],[Column3]],AD:AD,0))</f>
        <v>#N/A</v>
      </c>
    </row>
    <row r="2598" spans="37:40" ht="13.5" thickBot="1">
      <c r="AK2598" s="64">
        <v>2940</v>
      </c>
      <c r="AL2598" s="8" t="s">
        <v>8476</v>
      </c>
      <c r="AM2598" t="str">
        <f t="shared" si="41"/>
        <v>H2940</v>
      </c>
      <c r="AN2598" t="e">
        <f>IF(Table10[[#This Row],[Column3]]="","",MATCH(Table10[[#This Row],[Column3]],AD:AD,0))</f>
        <v>#N/A</v>
      </c>
    </row>
    <row r="2599" spans="37:40" ht="13.5" thickBot="1">
      <c r="AK2599" s="64">
        <v>2940</v>
      </c>
      <c r="AL2599" s="8" t="s">
        <v>8476</v>
      </c>
      <c r="AM2599" t="str">
        <f t="shared" si="41"/>
        <v>H2940</v>
      </c>
      <c r="AN2599" t="e">
        <f>IF(Table10[[#This Row],[Column3]]="","",MATCH(Table10[[#This Row],[Column3]],AD:AD,0))</f>
        <v>#N/A</v>
      </c>
    </row>
    <row r="2600" spans="37:40" ht="13.5" thickBot="1">
      <c r="AK2600" s="64">
        <v>2940</v>
      </c>
      <c r="AL2600" s="8" t="s">
        <v>8476</v>
      </c>
      <c r="AM2600" t="str">
        <f t="shared" si="41"/>
        <v>H2940</v>
      </c>
      <c r="AN2600" t="e">
        <f>IF(Table10[[#This Row],[Column3]]="","",MATCH(Table10[[#This Row],[Column3]],AD:AD,0))</f>
        <v>#N/A</v>
      </c>
    </row>
    <row r="2601" spans="37:40" ht="13.5" thickBot="1">
      <c r="AK2601" s="64">
        <v>2940</v>
      </c>
      <c r="AL2601" s="8" t="s">
        <v>8476</v>
      </c>
      <c r="AM2601" t="str">
        <f t="shared" si="41"/>
        <v>H2940</v>
      </c>
      <c r="AN2601" t="e">
        <f>IF(Table10[[#This Row],[Column3]]="","",MATCH(Table10[[#This Row],[Column3]],AD:AD,0))</f>
        <v>#N/A</v>
      </c>
    </row>
    <row r="2602" spans="37:40" ht="13.5" thickBot="1">
      <c r="AK2602" s="64">
        <v>2940</v>
      </c>
      <c r="AL2602" s="8" t="s">
        <v>8476</v>
      </c>
      <c r="AM2602" t="str">
        <f t="shared" si="41"/>
        <v>H2940</v>
      </c>
      <c r="AN2602" t="e">
        <f>IF(Table10[[#This Row],[Column3]]="","",MATCH(Table10[[#This Row],[Column3]],AD:AD,0))</f>
        <v>#N/A</v>
      </c>
    </row>
    <row r="2603" spans="37:40" ht="13.5" thickBot="1">
      <c r="AK2603" s="64">
        <v>2940</v>
      </c>
      <c r="AL2603" s="8" t="s">
        <v>8476</v>
      </c>
      <c r="AM2603" t="str">
        <f t="shared" si="41"/>
        <v>H2940</v>
      </c>
      <c r="AN2603" t="e">
        <f>IF(Table10[[#This Row],[Column3]]="","",MATCH(Table10[[#This Row],[Column3]],AD:AD,0))</f>
        <v>#N/A</v>
      </c>
    </row>
    <row r="2604" spans="37:40" ht="13.5" thickBot="1">
      <c r="AK2604" s="64">
        <v>2940</v>
      </c>
      <c r="AL2604" s="8" t="s">
        <v>8476</v>
      </c>
      <c r="AM2604" t="str">
        <f t="shared" si="41"/>
        <v>H2940</v>
      </c>
      <c r="AN2604" t="e">
        <f>IF(Table10[[#This Row],[Column3]]="","",MATCH(Table10[[#This Row],[Column3]],AD:AD,0))</f>
        <v>#N/A</v>
      </c>
    </row>
    <row r="2605" spans="37:40" ht="13.5" thickBot="1">
      <c r="AK2605" s="64">
        <v>2940</v>
      </c>
      <c r="AL2605" s="8" t="s">
        <v>8476</v>
      </c>
      <c r="AM2605" t="str">
        <f t="shared" si="41"/>
        <v>H2940</v>
      </c>
      <c r="AN2605" t="e">
        <f>IF(Table10[[#This Row],[Column3]]="","",MATCH(Table10[[#This Row],[Column3]],AD:AD,0))</f>
        <v>#N/A</v>
      </c>
    </row>
    <row r="2606" spans="37:40" ht="13.5" thickBot="1">
      <c r="AK2606" s="64">
        <v>2940</v>
      </c>
      <c r="AL2606" s="8" t="s">
        <v>8476</v>
      </c>
      <c r="AM2606" t="str">
        <f t="shared" si="41"/>
        <v>H2940</v>
      </c>
      <c r="AN2606" t="e">
        <f>IF(Table10[[#This Row],[Column3]]="","",MATCH(Table10[[#This Row],[Column3]],AD:AD,0))</f>
        <v>#N/A</v>
      </c>
    </row>
    <row r="2607" spans="37:40" ht="13.5" thickBot="1">
      <c r="AK2607" s="64">
        <v>2940</v>
      </c>
      <c r="AL2607" s="8" t="s">
        <v>8476</v>
      </c>
      <c r="AM2607" t="str">
        <f t="shared" si="41"/>
        <v>H2940</v>
      </c>
      <c r="AN2607" t="e">
        <f>IF(Table10[[#This Row],[Column3]]="","",MATCH(Table10[[#This Row],[Column3]],AD:AD,0))</f>
        <v>#N/A</v>
      </c>
    </row>
    <row r="2608" spans="37:40" ht="13.5" thickBot="1">
      <c r="AK2608" s="64">
        <v>2940</v>
      </c>
      <c r="AL2608" s="8" t="s">
        <v>8476</v>
      </c>
      <c r="AM2608" t="str">
        <f t="shared" si="41"/>
        <v>H2940</v>
      </c>
      <c r="AN2608" t="e">
        <f>IF(Table10[[#This Row],[Column3]]="","",MATCH(Table10[[#This Row],[Column3]],AD:AD,0))</f>
        <v>#N/A</v>
      </c>
    </row>
    <row r="2609" spans="37:40" ht="13.5" thickBot="1">
      <c r="AK2609" s="64">
        <v>2940</v>
      </c>
      <c r="AL2609" s="8" t="s">
        <v>8476</v>
      </c>
      <c r="AM2609" t="str">
        <f t="shared" si="41"/>
        <v>H2940</v>
      </c>
      <c r="AN2609" t="e">
        <f>IF(Table10[[#This Row],[Column3]]="","",MATCH(Table10[[#This Row],[Column3]],AD:AD,0))</f>
        <v>#N/A</v>
      </c>
    </row>
    <row r="2610" spans="37:40" ht="13.5" thickBot="1">
      <c r="AK2610" s="64">
        <v>2940</v>
      </c>
      <c r="AL2610" s="8" t="s">
        <v>8476</v>
      </c>
      <c r="AM2610" t="str">
        <f t="shared" si="41"/>
        <v>H2940</v>
      </c>
      <c r="AN2610" t="e">
        <f>IF(Table10[[#This Row],[Column3]]="","",MATCH(Table10[[#This Row],[Column3]],AD:AD,0))</f>
        <v>#N/A</v>
      </c>
    </row>
    <row r="2611" spans="37:40" ht="13.5" thickBot="1">
      <c r="AK2611" s="64">
        <v>2941</v>
      </c>
      <c r="AL2611" s="8" t="s">
        <v>8476</v>
      </c>
      <c r="AM2611" t="str">
        <f t="shared" si="41"/>
        <v>H2941</v>
      </c>
      <c r="AN2611" t="e">
        <f>IF(Table10[[#This Row],[Column3]]="","",MATCH(Table10[[#This Row],[Column3]],AD:AD,0))</f>
        <v>#N/A</v>
      </c>
    </row>
    <row r="2612" spans="37:40" ht="13.5" thickBot="1">
      <c r="AK2612" s="64">
        <v>2941</v>
      </c>
      <c r="AL2612" s="8" t="s">
        <v>8476</v>
      </c>
      <c r="AM2612" t="str">
        <f t="shared" si="41"/>
        <v>H2941</v>
      </c>
      <c r="AN2612" t="e">
        <f>IF(Table10[[#This Row],[Column3]]="","",MATCH(Table10[[#This Row],[Column3]],AD:AD,0))</f>
        <v>#N/A</v>
      </c>
    </row>
    <row r="2613" spans="37:40" ht="13.5" thickBot="1">
      <c r="AK2613" s="64">
        <v>2941</v>
      </c>
      <c r="AL2613" s="8" t="s">
        <v>8476</v>
      </c>
      <c r="AM2613" t="str">
        <f t="shared" si="41"/>
        <v>H2941</v>
      </c>
      <c r="AN2613" t="e">
        <f>IF(Table10[[#This Row],[Column3]]="","",MATCH(Table10[[#This Row],[Column3]],AD:AD,0))</f>
        <v>#N/A</v>
      </c>
    </row>
    <row r="2614" spans="37:40" ht="13.5" thickBot="1">
      <c r="AK2614" s="64">
        <v>2941</v>
      </c>
      <c r="AL2614" s="8" t="s">
        <v>8476</v>
      </c>
      <c r="AM2614" t="str">
        <f t="shared" si="41"/>
        <v>H2941</v>
      </c>
      <c r="AN2614" t="e">
        <f>IF(Table10[[#This Row],[Column3]]="","",MATCH(Table10[[#This Row],[Column3]],AD:AD,0))</f>
        <v>#N/A</v>
      </c>
    </row>
    <row r="2615" spans="37:40" ht="13.5" thickBot="1">
      <c r="AK2615" s="64">
        <v>2941</v>
      </c>
      <c r="AL2615" s="8" t="s">
        <v>8476</v>
      </c>
      <c r="AM2615" t="str">
        <f t="shared" si="41"/>
        <v>H2941</v>
      </c>
      <c r="AN2615" t="e">
        <f>IF(Table10[[#This Row],[Column3]]="","",MATCH(Table10[[#This Row],[Column3]],AD:AD,0))</f>
        <v>#N/A</v>
      </c>
    </row>
    <row r="2616" spans="37:40" ht="13.5" thickBot="1">
      <c r="AK2616" s="64">
        <v>2941</v>
      </c>
      <c r="AL2616" s="8" t="s">
        <v>8476</v>
      </c>
      <c r="AM2616" t="str">
        <f t="shared" si="41"/>
        <v>H2941</v>
      </c>
      <c r="AN2616" t="e">
        <f>IF(Table10[[#This Row],[Column3]]="","",MATCH(Table10[[#This Row],[Column3]],AD:AD,0))</f>
        <v>#N/A</v>
      </c>
    </row>
    <row r="2617" spans="37:40" ht="13.5" thickBot="1">
      <c r="AK2617" s="64">
        <v>2941</v>
      </c>
      <c r="AL2617" s="8" t="s">
        <v>8476</v>
      </c>
      <c r="AM2617" t="str">
        <f t="shared" si="41"/>
        <v>H2941</v>
      </c>
      <c r="AN2617" t="e">
        <f>IF(Table10[[#This Row],[Column3]]="","",MATCH(Table10[[#This Row],[Column3]],AD:AD,0))</f>
        <v>#N/A</v>
      </c>
    </row>
    <row r="2618" spans="37:40" ht="13.5" thickBot="1">
      <c r="AK2618" s="64">
        <v>2941</v>
      </c>
      <c r="AL2618" s="8" t="s">
        <v>8476</v>
      </c>
      <c r="AM2618" t="str">
        <f t="shared" si="41"/>
        <v>H2941</v>
      </c>
      <c r="AN2618" t="e">
        <f>IF(Table10[[#This Row],[Column3]]="","",MATCH(Table10[[#This Row],[Column3]],AD:AD,0))</f>
        <v>#N/A</v>
      </c>
    </row>
    <row r="2619" spans="37:40" ht="13.5" thickBot="1">
      <c r="AK2619" s="64">
        <v>2941</v>
      </c>
      <c r="AL2619" s="8" t="s">
        <v>8476</v>
      </c>
      <c r="AM2619" t="str">
        <f t="shared" si="41"/>
        <v>H2941</v>
      </c>
      <c r="AN2619" t="e">
        <f>IF(Table10[[#This Row],[Column3]]="","",MATCH(Table10[[#This Row],[Column3]],AD:AD,0))</f>
        <v>#N/A</v>
      </c>
    </row>
    <row r="2620" spans="37:40" ht="13.5" thickBot="1">
      <c r="AK2620" s="64">
        <v>2941</v>
      </c>
      <c r="AL2620" s="8" t="s">
        <v>8476</v>
      </c>
      <c r="AM2620" t="str">
        <f t="shared" si="41"/>
        <v>H2941</v>
      </c>
      <c r="AN2620" t="e">
        <f>IF(Table10[[#This Row],[Column3]]="","",MATCH(Table10[[#This Row],[Column3]],AD:AD,0))</f>
        <v>#N/A</v>
      </c>
    </row>
    <row r="2621" spans="37:40" ht="13.5" thickBot="1">
      <c r="AK2621" s="64">
        <v>2941</v>
      </c>
      <c r="AL2621" s="8" t="s">
        <v>8476</v>
      </c>
      <c r="AM2621" t="str">
        <f t="shared" si="41"/>
        <v>H2941</v>
      </c>
      <c r="AN2621" t="e">
        <f>IF(Table10[[#This Row],[Column3]]="","",MATCH(Table10[[#This Row],[Column3]],AD:AD,0))</f>
        <v>#N/A</v>
      </c>
    </row>
    <row r="2622" spans="37:40" ht="13.5" thickBot="1">
      <c r="AK2622" s="64">
        <v>2941</v>
      </c>
      <c r="AL2622" s="8" t="s">
        <v>8476</v>
      </c>
      <c r="AM2622" t="str">
        <f t="shared" si="41"/>
        <v>H2941</v>
      </c>
      <c r="AN2622" t="e">
        <f>IF(Table10[[#This Row],[Column3]]="","",MATCH(Table10[[#This Row],[Column3]],AD:AD,0))</f>
        <v>#N/A</v>
      </c>
    </row>
    <row r="2623" spans="37:40" ht="13.5" thickBot="1">
      <c r="AK2623" s="64">
        <v>2941</v>
      </c>
      <c r="AL2623" s="8" t="s">
        <v>8476</v>
      </c>
      <c r="AM2623" t="str">
        <f t="shared" si="41"/>
        <v>H2941</v>
      </c>
      <c r="AN2623" t="e">
        <f>IF(Table10[[#This Row],[Column3]]="","",MATCH(Table10[[#This Row],[Column3]],AD:AD,0))</f>
        <v>#N/A</v>
      </c>
    </row>
    <row r="2624" spans="37:40" ht="13.5" thickBot="1">
      <c r="AK2624" s="64">
        <v>2941</v>
      </c>
      <c r="AL2624" s="8" t="s">
        <v>8476</v>
      </c>
      <c r="AM2624" t="str">
        <f t="shared" si="41"/>
        <v>H2941</v>
      </c>
      <c r="AN2624" t="e">
        <f>IF(Table10[[#This Row],[Column3]]="","",MATCH(Table10[[#This Row],[Column3]],AD:AD,0))</f>
        <v>#N/A</v>
      </c>
    </row>
    <row r="2625" spans="37:40" ht="13.5" thickBot="1">
      <c r="AK2625" s="64">
        <v>2941</v>
      </c>
      <c r="AL2625" s="8" t="s">
        <v>8476</v>
      </c>
      <c r="AM2625" t="str">
        <f t="shared" si="41"/>
        <v>H2941</v>
      </c>
      <c r="AN2625" t="e">
        <f>IF(Table10[[#This Row],[Column3]]="","",MATCH(Table10[[#This Row],[Column3]],AD:AD,0))</f>
        <v>#N/A</v>
      </c>
    </row>
    <row r="2626" spans="37:40" ht="13.5" thickBot="1">
      <c r="AK2626" s="64">
        <v>2941</v>
      </c>
      <c r="AL2626" s="8" t="s">
        <v>8476</v>
      </c>
      <c r="AM2626" t="str">
        <f t="shared" si="41"/>
        <v>H2941</v>
      </c>
      <c r="AN2626" t="e">
        <f>IF(Table10[[#This Row],[Column3]]="","",MATCH(Table10[[#This Row],[Column3]],AD:AD,0))</f>
        <v>#N/A</v>
      </c>
    </row>
    <row r="2627" spans="37:40" ht="13.5" thickBot="1">
      <c r="AK2627" s="64">
        <v>2941</v>
      </c>
      <c r="AL2627" s="8" t="s">
        <v>8476</v>
      </c>
      <c r="AM2627" t="str">
        <f t="shared" si="41"/>
        <v>H2941</v>
      </c>
      <c r="AN2627" t="e">
        <f>IF(Table10[[#This Row],[Column3]]="","",MATCH(Table10[[#This Row],[Column3]],AD:AD,0))</f>
        <v>#N/A</v>
      </c>
    </row>
    <row r="2628" spans="37:40" ht="13.5" thickBot="1">
      <c r="AK2628" s="64">
        <v>2941</v>
      </c>
      <c r="AL2628" s="8" t="s">
        <v>8476</v>
      </c>
      <c r="AM2628" t="str">
        <f t="shared" si="41"/>
        <v>H2941</v>
      </c>
      <c r="AN2628" t="e">
        <f>IF(Table10[[#This Row],[Column3]]="","",MATCH(Table10[[#This Row],[Column3]],AD:AD,0))</f>
        <v>#N/A</v>
      </c>
    </row>
    <row r="2629" spans="37:40" ht="13.5" thickBot="1">
      <c r="AK2629" s="64">
        <v>2941</v>
      </c>
      <c r="AL2629" s="8" t="s">
        <v>8476</v>
      </c>
      <c r="AM2629" t="str">
        <f t="shared" si="41"/>
        <v>H2941</v>
      </c>
      <c r="AN2629" t="e">
        <f>IF(Table10[[#This Row],[Column3]]="","",MATCH(Table10[[#This Row],[Column3]],AD:AD,0))</f>
        <v>#N/A</v>
      </c>
    </row>
    <row r="2630" spans="37:40" ht="13.5" thickBot="1">
      <c r="AK2630" s="64">
        <v>2942</v>
      </c>
      <c r="AL2630" s="8" t="s">
        <v>8476</v>
      </c>
      <c r="AM2630" t="str">
        <f t="shared" ref="AM2630:AM2693" si="42">CONCATENATE(AL2630,AK2630)</f>
        <v>H2942</v>
      </c>
      <c r="AN2630" t="e">
        <f>IF(Table10[[#This Row],[Column3]]="","",MATCH(Table10[[#This Row],[Column3]],AD:AD,0))</f>
        <v>#N/A</v>
      </c>
    </row>
    <row r="2631" spans="37:40" ht="13.5" thickBot="1">
      <c r="AK2631" s="64">
        <v>2942</v>
      </c>
      <c r="AL2631" s="8" t="s">
        <v>8476</v>
      </c>
      <c r="AM2631" t="str">
        <f t="shared" si="42"/>
        <v>H2942</v>
      </c>
      <c r="AN2631" t="e">
        <f>IF(Table10[[#This Row],[Column3]]="","",MATCH(Table10[[#This Row],[Column3]],AD:AD,0))</f>
        <v>#N/A</v>
      </c>
    </row>
    <row r="2632" spans="37:40" ht="13.5" thickBot="1">
      <c r="AK2632" s="64">
        <v>2942</v>
      </c>
      <c r="AL2632" s="8" t="s">
        <v>8476</v>
      </c>
      <c r="AM2632" t="str">
        <f t="shared" si="42"/>
        <v>H2942</v>
      </c>
      <c r="AN2632" t="e">
        <f>IF(Table10[[#This Row],[Column3]]="","",MATCH(Table10[[#This Row],[Column3]],AD:AD,0))</f>
        <v>#N/A</v>
      </c>
    </row>
    <row r="2633" spans="37:40" ht="13.5" thickBot="1">
      <c r="AK2633" s="64">
        <v>2942</v>
      </c>
      <c r="AL2633" s="8" t="s">
        <v>8476</v>
      </c>
      <c r="AM2633" t="str">
        <f t="shared" si="42"/>
        <v>H2942</v>
      </c>
      <c r="AN2633" t="e">
        <f>IF(Table10[[#This Row],[Column3]]="","",MATCH(Table10[[#This Row],[Column3]],AD:AD,0))</f>
        <v>#N/A</v>
      </c>
    </row>
    <row r="2634" spans="37:40" ht="13.5" thickBot="1">
      <c r="AK2634" s="64">
        <v>2942</v>
      </c>
      <c r="AL2634" s="8" t="s">
        <v>8476</v>
      </c>
      <c r="AM2634" t="str">
        <f t="shared" si="42"/>
        <v>H2942</v>
      </c>
      <c r="AN2634" t="e">
        <f>IF(Table10[[#This Row],[Column3]]="","",MATCH(Table10[[#This Row],[Column3]],AD:AD,0))</f>
        <v>#N/A</v>
      </c>
    </row>
    <row r="2635" spans="37:40" ht="13.5" thickBot="1">
      <c r="AK2635" s="64">
        <v>2942</v>
      </c>
      <c r="AL2635" s="8" t="s">
        <v>8476</v>
      </c>
      <c r="AM2635" t="str">
        <f t="shared" si="42"/>
        <v>H2942</v>
      </c>
      <c r="AN2635" t="e">
        <f>IF(Table10[[#This Row],[Column3]]="","",MATCH(Table10[[#This Row],[Column3]],AD:AD,0))</f>
        <v>#N/A</v>
      </c>
    </row>
    <row r="2636" spans="37:40" ht="13.5" thickBot="1">
      <c r="AK2636" s="64">
        <v>2942</v>
      </c>
      <c r="AL2636" s="8" t="s">
        <v>8476</v>
      </c>
      <c r="AM2636" t="str">
        <f t="shared" si="42"/>
        <v>H2942</v>
      </c>
      <c r="AN2636" t="e">
        <f>IF(Table10[[#This Row],[Column3]]="","",MATCH(Table10[[#This Row],[Column3]],AD:AD,0))</f>
        <v>#N/A</v>
      </c>
    </row>
    <row r="2637" spans="37:40" ht="13.5" thickBot="1">
      <c r="AK2637" s="64">
        <v>2942</v>
      </c>
      <c r="AL2637" s="8" t="s">
        <v>8476</v>
      </c>
      <c r="AM2637" t="str">
        <f t="shared" si="42"/>
        <v>H2942</v>
      </c>
      <c r="AN2637" t="e">
        <f>IF(Table10[[#This Row],[Column3]]="","",MATCH(Table10[[#This Row],[Column3]],AD:AD,0))</f>
        <v>#N/A</v>
      </c>
    </row>
    <row r="2638" spans="37:40" ht="13.5" thickBot="1">
      <c r="AK2638" s="64">
        <v>2942</v>
      </c>
      <c r="AL2638" s="8" t="s">
        <v>8476</v>
      </c>
      <c r="AM2638" t="str">
        <f t="shared" si="42"/>
        <v>H2942</v>
      </c>
      <c r="AN2638" t="e">
        <f>IF(Table10[[#This Row],[Column3]]="","",MATCH(Table10[[#This Row],[Column3]],AD:AD,0))</f>
        <v>#N/A</v>
      </c>
    </row>
    <row r="2639" spans="37:40" ht="13.5" thickBot="1">
      <c r="AK2639" s="64">
        <v>2942</v>
      </c>
      <c r="AL2639" s="8" t="s">
        <v>8476</v>
      </c>
      <c r="AM2639" t="str">
        <f t="shared" si="42"/>
        <v>H2942</v>
      </c>
      <c r="AN2639" t="e">
        <f>IF(Table10[[#This Row],[Column3]]="","",MATCH(Table10[[#This Row],[Column3]],AD:AD,0))</f>
        <v>#N/A</v>
      </c>
    </row>
    <row r="2640" spans="37:40" ht="13.5" thickBot="1">
      <c r="AK2640" s="64">
        <v>2942</v>
      </c>
      <c r="AL2640" s="8" t="s">
        <v>8476</v>
      </c>
      <c r="AM2640" t="str">
        <f t="shared" si="42"/>
        <v>H2942</v>
      </c>
      <c r="AN2640" t="e">
        <f>IF(Table10[[#This Row],[Column3]]="","",MATCH(Table10[[#This Row],[Column3]],AD:AD,0))</f>
        <v>#N/A</v>
      </c>
    </row>
    <row r="2641" spans="37:40" ht="13.5" thickBot="1">
      <c r="AK2641" s="64">
        <v>2942</v>
      </c>
      <c r="AL2641" s="8" t="s">
        <v>8476</v>
      </c>
      <c r="AM2641" t="str">
        <f t="shared" si="42"/>
        <v>H2942</v>
      </c>
      <c r="AN2641" t="e">
        <f>IF(Table10[[#This Row],[Column3]]="","",MATCH(Table10[[#This Row],[Column3]],AD:AD,0))</f>
        <v>#N/A</v>
      </c>
    </row>
    <row r="2642" spans="37:40" ht="13.5" thickBot="1">
      <c r="AK2642" s="64">
        <v>2942</v>
      </c>
      <c r="AL2642" s="8" t="s">
        <v>8476</v>
      </c>
      <c r="AM2642" t="str">
        <f t="shared" si="42"/>
        <v>H2942</v>
      </c>
      <c r="AN2642" t="e">
        <f>IF(Table10[[#This Row],[Column3]]="","",MATCH(Table10[[#This Row],[Column3]],AD:AD,0))</f>
        <v>#N/A</v>
      </c>
    </row>
    <row r="2643" spans="37:40" ht="13.5" thickBot="1">
      <c r="AK2643" s="64">
        <v>2942</v>
      </c>
      <c r="AL2643" s="8" t="s">
        <v>8476</v>
      </c>
      <c r="AM2643" t="str">
        <f t="shared" si="42"/>
        <v>H2942</v>
      </c>
      <c r="AN2643" t="e">
        <f>IF(Table10[[#This Row],[Column3]]="","",MATCH(Table10[[#This Row],[Column3]],AD:AD,0))</f>
        <v>#N/A</v>
      </c>
    </row>
    <row r="2644" spans="37:40" ht="13.5" thickBot="1">
      <c r="AK2644" s="64">
        <v>2942</v>
      </c>
      <c r="AL2644" s="8" t="s">
        <v>8476</v>
      </c>
      <c r="AM2644" t="str">
        <f t="shared" si="42"/>
        <v>H2942</v>
      </c>
      <c r="AN2644" t="e">
        <f>IF(Table10[[#This Row],[Column3]]="","",MATCH(Table10[[#This Row],[Column3]],AD:AD,0))</f>
        <v>#N/A</v>
      </c>
    </row>
    <row r="2645" spans="37:40" ht="13.5" thickBot="1">
      <c r="AK2645" s="64">
        <v>2942</v>
      </c>
      <c r="AL2645" s="8" t="s">
        <v>8476</v>
      </c>
      <c r="AM2645" t="str">
        <f t="shared" si="42"/>
        <v>H2942</v>
      </c>
      <c r="AN2645" t="e">
        <f>IF(Table10[[#This Row],[Column3]]="","",MATCH(Table10[[#This Row],[Column3]],AD:AD,0))</f>
        <v>#N/A</v>
      </c>
    </row>
    <row r="2646" spans="37:40" ht="13.5" thickBot="1">
      <c r="AK2646" s="64">
        <v>2943</v>
      </c>
      <c r="AL2646" s="8" t="s">
        <v>8476</v>
      </c>
      <c r="AM2646" t="str">
        <f t="shared" si="42"/>
        <v>H2943</v>
      </c>
      <c r="AN2646" t="e">
        <f>IF(Table10[[#This Row],[Column3]]="","",MATCH(Table10[[#This Row],[Column3]],AD:AD,0))</f>
        <v>#N/A</v>
      </c>
    </row>
    <row r="2647" spans="37:40" ht="13.5" thickBot="1">
      <c r="AK2647" s="64">
        <v>2943</v>
      </c>
      <c r="AL2647" s="8" t="s">
        <v>8476</v>
      </c>
      <c r="AM2647" t="str">
        <f t="shared" si="42"/>
        <v>H2943</v>
      </c>
      <c r="AN2647" t="e">
        <f>IF(Table10[[#This Row],[Column3]]="","",MATCH(Table10[[#This Row],[Column3]],AD:AD,0))</f>
        <v>#N/A</v>
      </c>
    </row>
    <row r="2648" spans="37:40" ht="13.5" thickBot="1">
      <c r="AK2648" s="64">
        <v>2943</v>
      </c>
      <c r="AL2648" s="8" t="s">
        <v>8476</v>
      </c>
      <c r="AM2648" t="str">
        <f t="shared" si="42"/>
        <v>H2943</v>
      </c>
      <c r="AN2648" t="e">
        <f>IF(Table10[[#This Row],[Column3]]="","",MATCH(Table10[[#This Row],[Column3]],AD:AD,0))</f>
        <v>#N/A</v>
      </c>
    </row>
    <row r="2649" spans="37:40" ht="13.5" thickBot="1">
      <c r="AK2649" s="64">
        <v>2943</v>
      </c>
      <c r="AL2649" s="8" t="s">
        <v>8476</v>
      </c>
      <c r="AM2649" t="str">
        <f t="shared" si="42"/>
        <v>H2943</v>
      </c>
      <c r="AN2649" t="e">
        <f>IF(Table10[[#This Row],[Column3]]="","",MATCH(Table10[[#This Row],[Column3]],AD:AD,0))</f>
        <v>#N/A</v>
      </c>
    </row>
    <row r="2650" spans="37:40" ht="13.5" thickBot="1">
      <c r="AK2650" s="64">
        <v>2943</v>
      </c>
      <c r="AL2650" s="8" t="s">
        <v>8476</v>
      </c>
      <c r="AM2650" t="str">
        <f t="shared" si="42"/>
        <v>H2943</v>
      </c>
      <c r="AN2650" t="e">
        <f>IF(Table10[[#This Row],[Column3]]="","",MATCH(Table10[[#This Row],[Column3]],AD:AD,0))</f>
        <v>#N/A</v>
      </c>
    </row>
    <row r="2651" spans="37:40" ht="13.5" thickBot="1">
      <c r="AK2651" s="64">
        <v>2788</v>
      </c>
      <c r="AL2651" s="8" t="s">
        <v>3762</v>
      </c>
      <c r="AM2651" t="str">
        <f t="shared" si="42"/>
        <v>A2788</v>
      </c>
      <c r="AN2651" t="e">
        <f>IF(Table10[[#This Row],[Column3]]="","",MATCH(Table10[[#This Row],[Column3]],AD:AD,0))</f>
        <v>#N/A</v>
      </c>
    </row>
    <row r="2652" spans="37:40" ht="13.5" thickBot="1">
      <c r="AK2652" s="64">
        <v>2788</v>
      </c>
      <c r="AL2652" s="8" t="s">
        <v>3762</v>
      </c>
      <c r="AM2652" t="str">
        <f t="shared" si="42"/>
        <v>A2788</v>
      </c>
      <c r="AN2652" t="e">
        <f>IF(Table10[[#This Row],[Column3]]="","",MATCH(Table10[[#This Row],[Column3]],AD:AD,0))</f>
        <v>#N/A</v>
      </c>
    </row>
    <row r="2653" spans="37:40" ht="13.5" thickBot="1">
      <c r="AK2653" s="64">
        <v>2788</v>
      </c>
      <c r="AL2653" s="8" t="s">
        <v>3762</v>
      </c>
      <c r="AM2653" t="str">
        <f t="shared" si="42"/>
        <v>A2788</v>
      </c>
      <c r="AN2653" t="e">
        <f>IF(Table10[[#This Row],[Column3]]="","",MATCH(Table10[[#This Row],[Column3]],AD:AD,0))</f>
        <v>#N/A</v>
      </c>
    </row>
    <row r="2654" spans="37:40" ht="13.5" thickBot="1">
      <c r="AK2654" s="64">
        <v>2788</v>
      </c>
      <c r="AL2654" s="8" t="s">
        <v>3762</v>
      </c>
      <c r="AM2654" t="str">
        <f t="shared" si="42"/>
        <v>A2788</v>
      </c>
      <c r="AN2654" t="e">
        <f>IF(Table10[[#This Row],[Column3]]="","",MATCH(Table10[[#This Row],[Column3]],AD:AD,0))</f>
        <v>#N/A</v>
      </c>
    </row>
    <row r="2655" spans="37:40" ht="13.5" thickBot="1">
      <c r="AK2655" s="64">
        <v>2788</v>
      </c>
      <c r="AL2655" s="8" t="s">
        <v>3762</v>
      </c>
      <c r="AM2655" t="str">
        <f t="shared" si="42"/>
        <v>A2788</v>
      </c>
      <c r="AN2655" t="e">
        <f>IF(Table10[[#This Row],[Column3]]="","",MATCH(Table10[[#This Row],[Column3]],AD:AD,0))</f>
        <v>#N/A</v>
      </c>
    </row>
    <row r="2656" spans="37:40" ht="13.5" thickBot="1">
      <c r="AK2656" s="64">
        <v>2788</v>
      </c>
      <c r="AL2656" s="8" t="s">
        <v>3762</v>
      </c>
      <c r="AM2656" t="str">
        <f t="shared" si="42"/>
        <v>A2788</v>
      </c>
      <c r="AN2656" t="e">
        <f>IF(Table10[[#This Row],[Column3]]="","",MATCH(Table10[[#This Row],[Column3]],AD:AD,0))</f>
        <v>#N/A</v>
      </c>
    </row>
    <row r="2657" spans="37:40" ht="13.5" thickBot="1">
      <c r="AK2657" s="64">
        <v>2788</v>
      </c>
      <c r="AL2657" s="8" t="s">
        <v>3762</v>
      </c>
      <c r="AM2657" t="str">
        <f t="shared" si="42"/>
        <v>A2788</v>
      </c>
      <c r="AN2657" t="e">
        <f>IF(Table10[[#This Row],[Column3]]="","",MATCH(Table10[[#This Row],[Column3]],AD:AD,0))</f>
        <v>#N/A</v>
      </c>
    </row>
    <row r="2658" spans="37:40" ht="13.5" thickBot="1">
      <c r="AK2658" s="64">
        <v>2788</v>
      </c>
      <c r="AL2658" s="8" t="s">
        <v>3762</v>
      </c>
      <c r="AM2658" t="str">
        <f t="shared" si="42"/>
        <v>A2788</v>
      </c>
      <c r="AN2658" t="e">
        <f>IF(Table10[[#This Row],[Column3]]="","",MATCH(Table10[[#This Row],[Column3]],AD:AD,0))</f>
        <v>#N/A</v>
      </c>
    </row>
    <row r="2659" spans="37:40" ht="13.5" thickBot="1">
      <c r="AK2659" s="64">
        <v>2788</v>
      </c>
      <c r="AL2659" s="8" t="s">
        <v>3762</v>
      </c>
      <c r="AM2659" t="str">
        <f t="shared" si="42"/>
        <v>A2788</v>
      </c>
      <c r="AN2659" t="e">
        <f>IF(Table10[[#This Row],[Column3]]="","",MATCH(Table10[[#This Row],[Column3]],AD:AD,0))</f>
        <v>#N/A</v>
      </c>
    </row>
    <row r="2660" spans="37:40" ht="13.5" thickBot="1">
      <c r="AK2660" s="64">
        <v>2788</v>
      </c>
      <c r="AL2660" s="8" t="s">
        <v>3762</v>
      </c>
      <c r="AM2660" t="str">
        <f t="shared" si="42"/>
        <v>A2788</v>
      </c>
      <c r="AN2660" t="e">
        <f>IF(Table10[[#This Row],[Column3]]="","",MATCH(Table10[[#This Row],[Column3]],AD:AD,0))</f>
        <v>#N/A</v>
      </c>
    </row>
    <row r="2661" spans="37:40" ht="13.5" thickBot="1">
      <c r="AK2661" s="64">
        <v>2788</v>
      </c>
      <c r="AL2661" s="8" t="s">
        <v>3762</v>
      </c>
      <c r="AM2661" t="str">
        <f t="shared" si="42"/>
        <v>A2788</v>
      </c>
      <c r="AN2661" t="e">
        <f>IF(Table10[[#This Row],[Column3]]="","",MATCH(Table10[[#This Row],[Column3]],AD:AD,0))</f>
        <v>#N/A</v>
      </c>
    </row>
    <row r="2662" spans="37:40" ht="13.5" thickBot="1">
      <c r="AK2662" s="64">
        <v>2788</v>
      </c>
      <c r="AL2662" s="8" t="s">
        <v>3762</v>
      </c>
      <c r="AM2662" t="str">
        <f t="shared" si="42"/>
        <v>A2788</v>
      </c>
      <c r="AN2662" t="e">
        <f>IF(Table10[[#This Row],[Column3]]="","",MATCH(Table10[[#This Row],[Column3]],AD:AD,0))</f>
        <v>#N/A</v>
      </c>
    </row>
    <row r="2663" spans="37:40" ht="13.5" thickBot="1">
      <c r="AK2663" s="64">
        <v>2788</v>
      </c>
      <c r="AL2663" s="8" t="s">
        <v>3762</v>
      </c>
      <c r="AM2663" t="str">
        <f t="shared" si="42"/>
        <v>A2788</v>
      </c>
      <c r="AN2663" t="e">
        <f>IF(Table10[[#This Row],[Column3]]="","",MATCH(Table10[[#This Row],[Column3]],AD:AD,0))</f>
        <v>#N/A</v>
      </c>
    </row>
    <row r="2664" spans="37:40" ht="13.5" thickBot="1">
      <c r="AK2664" s="64">
        <v>2788</v>
      </c>
      <c r="AL2664" s="8" t="s">
        <v>3762</v>
      </c>
      <c r="AM2664" t="str">
        <f t="shared" si="42"/>
        <v>A2788</v>
      </c>
      <c r="AN2664" t="e">
        <f>IF(Table10[[#This Row],[Column3]]="","",MATCH(Table10[[#This Row],[Column3]],AD:AD,0))</f>
        <v>#N/A</v>
      </c>
    </row>
    <row r="2665" spans="37:40" ht="13.5" thickBot="1">
      <c r="AK2665" s="64">
        <v>2788</v>
      </c>
      <c r="AL2665" s="8" t="s">
        <v>3762</v>
      </c>
      <c r="AM2665" t="str">
        <f t="shared" si="42"/>
        <v>A2788</v>
      </c>
      <c r="AN2665" t="e">
        <f>IF(Table10[[#This Row],[Column3]]="","",MATCH(Table10[[#This Row],[Column3]],AD:AD,0))</f>
        <v>#N/A</v>
      </c>
    </row>
    <row r="2666" spans="37:40" ht="13.5" thickBot="1">
      <c r="AK2666" s="64">
        <v>2789</v>
      </c>
      <c r="AL2666" s="8" t="s">
        <v>3762</v>
      </c>
      <c r="AM2666" t="str">
        <f t="shared" si="42"/>
        <v>A2789</v>
      </c>
      <c r="AN2666" t="e">
        <f>IF(Table10[[#This Row],[Column3]]="","",MATCH(Table10[[#This Row],[Column3]],AD:AD,0))</f>
        <v>#N/A</v>
      </c>
    </row>
    <row r="2667" spans="37:40" ht="13.5" thickBot="1">
      <c r="AK2667" s="64">
        <v>2789</v>
      </c>
      <c r="AL2667" s="8" t="s">
        <v>3762</v>
      </c>
      <c r="AM2667" t="str">
        <f t="shared" si="42"/>
        <v>A2789</v>
      </c>
      <c r="AN2667" t="e">
        <f>IF(Table10[[#This Row],[Column3]]="","",MATCH(Table10[[#This Row],[Column3]],AD:AD,0))</f>
        <v>#N/A</v>
      </c>
    </row>
    <row r="2668" spans="37:40" ht="13.5" thickBot="1">
      <c r="AK2668" s="64">
        <v>2789</v>
      </c>
      <c r="AL2668" s="8" t="s">
        <v>3762</v>
      </c>
      <c r="AM2668" t="str">
        <f t="shared" si="42"/>
        <v>A2789</v>
      </c>
      <c r="AN2668" t="e">
        <f>IF(Table10[[#This Row],[Column3]]="","",MATCH(Table10[[#This Row],[Column3]],AD:AD,0))</f>
        <v>#N/A</v>
      </c>
    </row>
    <row r="2669" spans="37:40" ht="13.5" thickBot="1">
      <c r="AK2669" s="64">
        <v>2997</v>
      </c>
      <c r="AL2669" s="8" t="s">
        <v>8476</v>
      </c>
      <c r="AM2669" t="str">
        <f t="shared" si="42"/>
        <v>H2997</v>
      </c>
      <c r="AN2669" t="e">
        <f>IF(Table10[[#This Row],[Column3]]="","",MATCH(Table10[[#This Row],[Column3]],AD:AD,0))</f>
        <v>#N/A</v>
      </c>
    </row>
    <row r="2670" spans="37:40" ht="13.5" thickBot="1">
      <c r="AK2670" s="64">
        <v>2997</v>
      </c>
      <c r="AL2670" s="8" t="s">
        <v>8476</v>
      </c>
      <c r="AM2670" t="str">
        <f t="shared" si="42"/>
        <v>H2997</v>
      </c>
      <c r="AN2670" t="e">
        <f>IF(Table10[[#This Row],[Column3]]="","",MATCH(Table10[[#This Row],[Column3]],AD:AD,0))</f>
        <v>#N/A</v>
      </c>
    </row>
    <row r="2671" spans="37:40" ht="13.5" thickBot="1">
      <c r="AK2671" s="64">
        <v>2997</v>
      </c>
      <c r="AL2671" s="8" t="s">
        <v>8476</v>
      </c>
      <c r="AM2671" t="str">
        <f t="shared" si="42"/>
        <v>H2997</v>
      </c>
      <c r="AN2671" t="e">
        <f>IF(Table10[[#This Row],[Column3]]="","",MATCH(Table10[[#This Row],[Column3]],AD:AD,0))</f>
        <v>#N/A</v>
      </c>
    </row>
    <row r="2672" spans="37:40" ht="13.5" thickBot="1">
      <c r="AK2672" s="64">
        <v>2997</v>
      </c>
      <c r="AL2672" s="8" t="s">
        <v>8476</v>
      </c>
      <c r="AM2672" t="str">
        <f t="shared" si="42"/>
        <v>H2997</v>
      </c>
      <c r="AN2672" t="e">
        <f>IF(Table10[[#This Row],[Column3]]="","",MATCH(Table10[[#This Row],[Column3]],AD:AD,0))</f>
        <v>#N/A</v>
      </c>
    </row>
    <row r="2673" spans="37:40" ht="13.5" thickBot="1">
      <c r="AK2673" s="64">
        <v>2997</v>
      </c>
      <c r="AL2673" s="8" t="s">
        <v>8476</v>
      </c>
      <c r="AM2673" t="str">
        <f t="shared" si="42"/>
        <v>H2997</v>
      </c>
      <c r="AN2673" t="e">
        <f>IF(Table10[[#This Row],[Column3]]="","",MATCH(Table10[[#This Row],[Column3]],AD:AD,0))</f>
        <v>#N/A</v>
      </c>
    </row>
    <row r="2674" spans="37:40" ht="13.5" thickBot="1">
      <c r="AK2674" s="64">
        <v>2997</v>
      </c>
      <c r="AL2674" s="8" t="s">
        <v>8476</v>
      </c>
      <c r="AM2674" t="str">
        <f t="shared" si="42"/>
        <v>H2997</v>
      </c>
      <c r="AN2674" t="e">
        <f>IF(Table10[[#This Row],[Column3]]="","",MATCH(Table10[[#This Row],[Column3]],AD:AD,0))</f>
        <v>#N/A</v>
      </c>
    </row>
    <row r="2675" spans="37:40" ht="13.5" thickBot="1">
      <c r="AK2675" s="64">
        <v>2997</v>
      </c>
      <c r="AL2675" s="8" t="s">
        <v>8476</v>
      </c>
      <c r="AM2675" t="str">
        <f t="shared" si="42"/>
        <v>H2997</v>
      </c>
      <c r="AN2675" t="e">
        <f>IF(Table10[[#This Row],[Column3]]="","",MATCH(Table10[[#This Row],[Column3]],AD:AD,0))</f>
        <v>#N/A</v>
      </c>
    </row>
    <row r="2676" spans="37:40" ht="13.5" thickBot="1">
      <c r="AK2676" s="64">
        <v>2997</v>
      </c>
      <c r="AL2676" s="8" t="s">
        <v>8476</v>
      </c>
      <c r="AM2676" t="str">
        <f t="shared" si="42"/>
        <v>H2997</v>
      </c>
      <c r="AN2676" t="e">
        <f>IF(Table10[[#This Row],[Column3]]="","",MATCH(Table10[[#This Row],[Column3]],AD:AD,0))</f>
        <v>#N/A</v>
      </c>
    </row>
    <row r="2677" spans="37:40" ht="13.5" thickBot="1">
      <c r="AK2677" s="64">
        <v>2997</v>
      </c>
      <c r="AL2677" s="8" t="s">
        <v>8476</v>
      </c>
      <c r="AM2677" t="str">
        <f t="shared" si="42"/>
        <v>H2997</v>
      </c>
      <c r="AN2677" t="e">
        <f>IF(Table10[[#This Row],[Column3]]="","",MATCH(Table10[[#This Row],[Column3]],AD:AD,0))</f>
        <v>#N/A</v>
      </c>
    </row>
    <row r="2678" spans="37:40" ht="13.5" thickBot="1">
      <c r="AK2678" s="64">
        <v>2997</v>
      </c>
      <c r="AL2678" s="8" t="s">
        <v>8476</v>
      </c>
      <c r="AM2678" t="str">
        <f t="shared" si="42"/>
        <v>H2997</v>
      </c>
      <c r="AN2678" t="e">
        <f>IF(Table10[[#This Row],[Column3]]="","",MATCH(Table10[[#This Row],[Column3]],AD:AD,0))</f>
        <v>#N/A</v>
      </c>
    </row>
    <row r="2679" spans="37:40" ht="13.5" thickBot="1">
      <c r="AK2679" s="64">
        <v>2997</v>
      </c>
      <c r="AL2679" s="8" t="s">
        <v>8476</v>
      </c>
      <c r="AM2679" t="str">
        <f t="shared" si="42"/>
        <v>H2997</v>
      </c>
      <c r="AN2679" t="e">
        <f>IF(Table10[[#This Row],[Column3]]="","",MATCH(Table10[[#This Row],[Column3]],AD:AD,0))</f>
        <v>#N/A</v>
      </c>
    </row>
    <row r="2680" spans="37:40" ht="13.5" thickBot="1">
      <c r="AK2680" s="64">
        <v>2997</v>
      </c>
      <c r="AL2680" s="8" t="s">
        <v>8476</v>
      </c>
      <c r="AM2680" t="str">
        <f t="shared" si="42"/>
        <v>H2997</v>
      </c>
      <c r="AN2680" t="e">
        <f>IF(Table10[[#This Row],[Column3]]="","",MATCH(Table10[[#This Row],[Column3]],AD:AD,0))</f>
        <v>#N/A</v>
      </c>
    </row>
    <row r="2681" spans="37:40" ht="13.5" thickBot="1">
      <c r="AK2681" s="64">
        <v>2997</v>
      </c>
      <c r="AL2681" s="8" t="s">
        <v>8476</v>
      </c>
      <c r="AM2681" t="str">
        <f t="shared" si="42"/>
        <v>H2997</v>
      </c>
      <c r="AN2681" t="e">
        <f>IF(Table10[[#This Row],[Column3]]="","",MATCH(Table10[[#This Row],[Column3]],AD:AD,0))</f>
        <v>#N/A</v>
      </c>
    </row>
    <row r="2682" spans="37:40" ht="13.5" thickBot="1">
      <c r="AK2682" s="64">
        <v>2997</v>
      </c>
      <c r="AL2682" s="8" t="s">
        <v>8476</v>
      </c>
      <c r="AM2682" t="str">
        <f t="shared" si="42"/>
        <v>H2997</v>
      </c>
      <c r="AN2682" t="e">
        <f>IF(Table10[[#This Row],[Column3]]="","",MATCH(Table10[[#This Row],[Column3]],AD:AD,0))</f>
        <v>#N/A</v>
      </c>
    </row>
    <row r="2683" spans="37:40" ht="13.5" thickBot="1">
      <c r="AK2683" s="64">
        <v>2997</v>
      </c>
      <c r="AL2683" s="8" t="s">
        <v>8476</v>
      </c>
      <c r="AM2683" t="str">
        <f t="shared" si="42"/>
        <v>H2997</v>
      </c>
      <c r="AN2683" t="e">
        <f>IF(Table10[[#This Row],[Column3]]="","",MATCH(Table10[[#This Row],[Column3]],AD:AD,0))</f>
        <v>#N/A</v>
      </c>
    </row>
    <row r="2684" spans="37:40" ht="13.5" thickBot="1">
      <c r="AK2684" s="64">
        <v>2997</v>
      </c>
      <c r="AL2684" s="8" t="s">
        <v>8476</v>
      </c>
      <c r="AM2684" t="str">
        <f t="shared" si="42"/>
        <v>H2997</v>
      </c>
      <c r="AN2684" t="e">
        <f>IF(Table10[[#This Row],[Column3]]="","",MATCH(Table10[[#This Row],[Column3]],AD:AD,0))</f>
        <v>#N/A</v>
      </c>
    </row>
    <row r="2685" spans="37:40" ht="13.5" thickBot="1">
      <c r="AK2685" s="64">
        <v>2998</v>
      </c>
      <c r="AL2685" s="8" t="s">
        <v>8476</v>
      </c>
      <c r="AM2685" t="str">
        <f t="shared" si="42"/>
        <v>H2998</v>
      </c>
      <c r="AN2685" t="e">
        <f>IF(Table10[[#This Row],[Column3]]="","",MATCH(Table10[[#This Row],[Column3]],AD:AD,0))</f>
        <v>#N/A</v>
      </c>
    </row>
    <row r="2686" spans="37:40" ht="13.5" thickBot="1">
      <c r="AK2686" s="64">
        <v>2998</v>
      </c>
      <c r="AL2686" s="8" t="s">
        <v>8476</v>
      </c>
      <c r="AM2686" t="str">
        <f t="shared" si="42"/>
        <v>H2998</v>
      </c>
      <c r="AN2686" t="e">
        <f>IF(Table10[[#This Row],[Column3]]="","",MATCH(Table10[[#This Row],[Column3]],AD:AD,0))</f>
        <v>#N/A</v>
      </c>
    </row>
    <row r="2687" spans="37:40" ht="13.5" thickBot="1">
      <c r="AK2687" s="64">
        <v>2998</v>
      </c>
      <c r="AL2687" s="8" t="s">
        <v>8476</v>
      </c>
      <c r="AM2687" t="str">
        <f t="shared" si="42"/>
        <v>H2998</v>
      </c>
      <c r="AN2687" t="e">
        <f>IF(Table10[[#This Row],[Column3]]="","",MATCH(Table10[[#This Row],[Column3]],AD:AD,0))</f>
        <v>#N/A</v>
      </c>
    </row>
    <row r="2688" spans="37:40" ht="13.5" thickBot="1">
      <c r="AK2688" s="64">
        <v>2998</v>
      </c>
      <c r="AL2688" s="8" t="s">
        <v>8476</v>
      </c>
      <c r="AM2688" t="str">
        <f t="shared" si="42"/>
        <v>H2998</v>
      </c>
      <c r="AN2688" t="e">
        <f>IF(Table10[[#This Row],[Column3]]="","",MATCH(Table10[[#This Row],[Column3]],AD:AD,0))</f>
        <v>#N/A</v>
      </c>
    </row>
    <row r="2689" spans="37:40" ht="13.5" thickBot="1">
      <c r="AK2689" s="64">
        <v>2998</v>
      </c>
      <c r="AL2689" s="8" t="s">
        <v>8476</v>
      </c>
      <c r="AM2689" t="str">
        <f t="shared" si="42"/>
        <v>H2998</v>
      </c>
      <c r="AN2689" t="e">
        <f>IF(Table10[[#This Row],[Column3]]="","",MATCH(Table10[[#This Row],[Column3]],AD:AD,0))</f>
        <v>#N/A</v>
      </c>
    </row>
    <row r="2690" spans="37:40" ht="13.5" thickBot="1">
      <c r="AK2690" s="64">
        <v>2998</v>
      </c>
      <c r="AL2690" s="8" t="s">
        <v>8476</v>
      </c>
      <c r="AM2690" t="str">
        <f t="shared" si="42"/>
        <v>H2998</v>
      </c>
      <c r="AN2690" t="e">
        <f>IF(Table10[[#This Row],[Column3]]="","",MATCH(Table10[[#This Row],[Column3]],AD:AD,0))</f>
        <v>#N/A</v>
      </c>
    </row>
    <row r="2691" spans="37:40" ht="13.5" thickBot="1">
      <c r="AK2691" s="64">
        <v>2998</v>
      </c>
      <c r="AL2691" s="8" t="s">
        <v>8476</v>
      </c>
      <c r="AM2691" t="str">
        <f t="shared" si="42"/>
        <v>H2998</v>
      </c>
      <c r="AN2691" t="e">
        <f>IF(Table10[[#This Row],[Column3]]="","",MATCH(Table10[[#This Row],[Column3]],AD:AD,0))</f>
        <v>#N/A</v>
      </c>
    </row>
    <row r="2692" spans="37:40" ht="13.5" thickBot="1">
      <c r="AK2692" s="64">
        <v>2998</v>
      </c>
      <c r="AL2692" s="8" t="s">
        <v>8476</v>
      </c>
      <c r="AM2692" t="str">
        <f t="shared" si="42"/>
        <v>H2998</v>
      </c>
      <c r="AN2692" t="e">
        <f>IF(Table10[[#This Row],[Column3]]="","",MATCH(Table10[[#This Row],[Column3]],AD:AD,0))</f>
        <v>#N/A</v>
      </c>
    </row>
    <row r="2693" spans="37:40" ht="13.5" thickBot="1">
      <c r="AK2693" s="64">
        <v>2998</v>
      </c>
      <c r="AL2693" s="8" t="s">
        <v>8476</v>
      </c>
      <c r="AM2693" t="str">
        <f t="shared" si="42"/>
        <v>H2998</v>
      </c>
      <c r="AN2693" t="e">
        <f>IF(Table10[[#This Row],[Column3]]="","",MATCH(Table10[[#This Row],[Column3]],AD:AD,0))</f>
        <v>#N/A</v>
      </c>
    </row>
    <row r="2694" spans="37:40" ht="13.5" thickBot="1">
      <c r="AK2694" s="64">
        <v>2998</v>
      </c>
      <c r="AL2694" s="8" t="s">
        <v>8476</v>
      </c>
      <c r="AM2694" t="str">
        <f t="shared" ref="AM2694:AM2757" si="43">CONCATENATE(AL2694,AK2694)</f>
        <v>H2998</v>
      </c>
      <c r="AN2694" t="e">
        <f>IF(Table10[[#This Row],[Column3]]="","",MATCH(Table10[[#This Row],[Column3]],AD:AD,0))</f>
        <v>#N/A</v>
      </c>
    </row>
    <row r="2695" spans="37:40" ht="13.5" thickBot="1">
      <c r="AK2695" s="64">
        <v>2998</v>
      </c>
      <c r="AL2695" s="8" t="s">
        <v>8476</v>
      </c>
      <c r="AM2695" t="str">
        <f t="shared" si="43"/>
        <v>H2998</v>
      </c>
      <c r="AN2695" t="e">
        <f>IF(Table10[[#This Row],[Column3]]="","",MATCH(Table10[[#This Row],[Column3]],AD:AD,0))</f>
        <v>#N/A</v>
      </c>
    </row>
    <row r="2696" spans="37:40" ht="13.5" thickBot="1">
      <c r="AK2696" s="64">
        <v>2998</v>
      </c>
      <c r="AL2696" s="8" t="s">
        <v>8476</v>
      </c>
      <c r="AM2696" t="str">
        <f t="shared" si="43"/>
        <v>H2998</v>
      </c>
      <c r="AN2696" t="e">
        <f>IF(Table10[[#This Row],[Column3]]="","",MATCH(Table10[[#This Row],[Column3]],AD:AD,0))</f>
        <v>#N/A</v>
      </c>
    </row>
    <row r="2697" spans="37:40" ht="13.5" thickBot="1">
      <c r="AK2697" s="64">
        <v>2998</v>
      </c>
      <c r="AL2697" s="8" t="s">
        <v>8476</v>
      </c>
      <c r="AM2697" t="str">
        <f t="shared" si="43"/>
        <v>H2998</v>
      </c>
      <c r="AN2697" t="e">
        <f>IF(Table10[[#This Row],[Column3]]="","",MATCH(Table10[[#This Row],[Column3]],AD:AD,0))</f>
        <v>#N/A</v>
      </c>
    </row>
    <row r="2698" spans="37:40" ht="13.5" thickBot="1">
      <c r="AK2698" s="64">
        <v>2998</v>
      </c>
      <c r="AL2698" s="8" t="s">
        <v>8476</v>
      </c>
      <c r="AM2698" t="str">
        <f t="shared" si="43"/>
        <v>H2998</v>
      </c>
      <c r="AN2698" t="e">
        <f>IF(Table10[[#This Row],[Column3]]="","",MATCH(Table10[[#This Row],[Column3]],AD:AD,0))</f>
        <v>#N/A</v>
      </c>
    </row>
    <row r="2699" spans="37:40" ht="13.5" thickBot="1">
      <c r="AK2699" s="64">
        <v>2998</v>
      </c>
      <c r="AL2699" s="8" t="s">
        <v>8476</v>
      </c>
      <c r="AM2699" t="str">
        <f t="shared" si="43"/>
        <v>H2998</v>
      </c>
      <c r="AN2699" t="e">
        <f>IF(Table10[[#This Row],[Column3]]="","",MATCH(Table10[[#This Row],[Column3]],AD:AD,0))</f>
        <v>#N/A</v>
      </c>
    </row>
    <row r="2700" spans="37:40" ht="13.5" thickBot="1">
      <c r="AK2700" s="64">
        <v>2998</v>
      </c>
      <c r="AL2700" s="8" t="s">
        <v>8476</v>
      </c>
      <c r="AM2700" t="str">
        <f t="shared" si="43"/>
        <v>H2998</v>
      </c>
      <c r="AN2700" t="e">
        <f>IF(Table10[[#This Row],[Column3]]="","",MATCH(Table10[[#This Row],[Column3]],AD:AD,0))</f>
        <v>#N/A</v>
      </c>
    </row>
    <row r="2701" spans="37:40" ht="13.5" thickBot="1">
      <c r="AK2701" s="64">
        <v>2999</v>
      </c>
      <c r="AL2701" s="8" t="s">
        <v>8476</v>
      </c>
      <c r="AM2701" t="str">
        <f t="shared" si="43"/>
        <v>H2999</v>
      </c>
      <c r="AN2701" t="e">
        <f>IF(Table10[[#This Row],[Column3]]="","",MATCH(Table10[[#This Row],[Column3]],AD:AD,0))</f>
        <v>#N/A</v>
      </c>
    </row>
    <row r="2702" spans="37:40" ht="13.5" thickBot="1">
      <c r="AK2702" s="64">
        <v>2999</v>
      </c>
      <c r="AL2702" s="8" t="s">
        <v>8476</v>
      </c>
      <c r="AM2702" t="str">
        <f t="shared" si="43"/>
        <v>H2999</v>
      </c>
      <c r="AN2702" t="e">
        <f>IF(Table10[[#This Row],[Column3]]="","",MATCH(Table10[[#This Row],[Column3]],AD:AD,0))</f>
        <v>#N/A</v>
      </c>
    </row>
    <row r="2703" spans="37:40" ht="13.5" thickBot="1">
      <c r="AK2703" s="64">
        <v>2786</v>
      </c>
      <c r="AL2703" s="8" t="s">
        <v>3762</v>
      </c>
      <c r="AM2703" t="str">
        <f t="shared" si="43"/>
        <v>A2786</v>
      </c>
      <c r="AN2703" t="e">
        <f>IF(Table10[[#This Row],[Column3]]="","",MATCH(Table10[[#This Row],[Column3]],AD:AD,0))</f>
        <v>#N/A</v>
      </c>
    </row>
    <row r="2704" spans="37:40" ht="13.5" thickBot="1">
      <c r="AK2704" s="64">
        <v>2786</v>
      </c>
      <c r="AL2704" s="8" t="s">
        <v>3762</v>
      </c>
      <c r="AM2704" t="str">
        <f t="shared" si="43"/>
        <v>A2786</v>
      </c>
      <c r="AN2704" t="e">
        <f>IF(Table10[[#This Row],[Column3]]="","",MATCH(Table10[[#This Row],[Column3]],AD:AD,0))</f>
        <v>#N/A</v>
      </c>
    </row>
    <row r="2705" spans="37:40" ht="13.5" thickBot="1">
      <c r="AK2705" s="64">
        <v>2996</v>
      </c>
      <c r="AL2705" s="8" t="s">
        <v>8476</v>
      </c>
      <c r="AM2705" t="str">
        <f t="shared" si="43"/>
        <v>H2996</v>
      </c>
      <c r="AN2705" t="e">
        <f>IF(Table10[[#This Row],[Column3]]="","",MATCH(Table10[[#This Row],[Column3]],AD:AD,0))</f>
        <v>#N/A</v>
      </c>
    </row>
    <row r="2706" spans="37:40" ht="13.5" thickBot="1">
      <c r="AK2706" s="64">
        <v>2996</v>
      </c>
      <c r="AL2706" s="8" t="s">
        <v>8476</v>
      </c>
      <c r="AM2706" t="str">
        <f t="shared" si="43"/>
        <v>H2996</v>
      </c>
      <c r="AN2706" t="e">
        <f>IF(Table10[[#This Row],[Column3]]="","",MATCH(Table10[[#This Row],[Column3]],AD:AD,0))</f>
        <v>#N/A</v>
      </c>
    </row>
    <row r="2707" spans="37:40" ht="13.5" thickBot="1">
      <c r="AK2707" s="64">
        <v>2996</v>
      </c>
      <c r="AL2707" s="8" t="s">
        <v>8476</v>
      </c>
      <c r="AM2707" t="str">
        <f t="shared" si="43"/>
        <v>H2996</v>
      </c>
      <c r="AN2707" t="e">
        <f>IF(Table10[[#This Row],[Column3]]="","",MATCH(Table10[[#This Row],[Column3]],AD:AD,0))</f>
        <v>#N/A</v>
      </c>
    </row>
    <row r="2708" spans="37:40" ht="13.5" thickBot="1">
      <c r="AK2708" s="64">
        <v>2736</v>
      </c>
      <c r="AL2708" s="8" t="s">
        <v>3762</v>
      </c>
      <c r="AM2708" t="str">
        <f t="shared" si="43"/>
        <v>A2736</v>
      </c>
      <c r="AN2708" t="e">
        <f>IF(Table10[[#This Row],[Column3]]="","",MATCH(Table10[[#This Row],[Column3]],AD:AD,0))</f>
        <v>#N/A</v>
      </c>
    </row>
    <row r="2709" spans="37:40" ht="13.5" thickBot="1">
      <c r="AK2709" s="64">
        <v>2736</v>
      </c>
      <c r="AL2709" s="8" t="s">
        <v>3762</v>
      </c>
      <c r="AM2709" t="str">
        <f t="shared" si="43"/>
        <v>A2736</v>
      </c>
      <c r="AN2709" t="e">
        <f>IF(Table10[[#This Row],[Column3]]="","",MATCH(Table10[[#This Row],[Column3]],AD:AD,0))</f>
        <v>#N/A</v>
      </c>
    </row>
    <row r="2710" spans="37:40" ht="13.5" thickBot="1">
      <c r="AK2710" s="64">
        <v>2736</v>
      </c>
      <c r="AL2710" s="8" t="s">
        <v>3762</v>
      </c>
      <c r="AM2710" t="str">
        <f t="shared" si="43"/>
        <v>A2736</v>
      </c>
      <c r="AN2710" t="e">
        <f>IF(Table10[[#This Row],[Column3]]="","",MATCH(Table10[[#This Row],[Column3]],AD:AD,0))</f>
        <v>#N/A</v>
      </c>
    </row>
    <row r="2711" spans="37:40" ht="13.5" thickBot="1">
      <c r="AK2711" s="64">
        <v>2736</v>
      </c>
      <c r="AL2711" s="8" t="s">
        <v>3762</v>
      </c>
      <c r="AM2711" t="str">
        <f t="shared" si="43"/>
        <v>A2736</v>
      </c>
      <c r="AN2711" t="e">
        <f>IF(Table10[[#This Row],[Column3]]="","",MATCH(Table10[[#This Row],[Column3]],AD:AD,0))</f>
        <v>#N/A</v>
      </c>
    </row>
    <row r="2712" spans="37:40" ht="13.5" thickBot="1">
      <c r="AK2712" s="64">
        <v>2736</v>
      </c>
      <c r="AL2712" s="8" t="s">
        <v>3762</v>
      </c>
      <c r="AM2712" t="str">
        <f t="shared" si="43"/>
        <v>A2736</v>
      </c>
      <c r="AN2712" t="e">
        <f>IF(Table10[[#This Row],[Column3]]="","",MATCH(Table10[[#This Row],[Column3]],AD:AD,0))</f>
        <v>#N/A</v>
      </c>
    </row>
    <row r="2713" spans="37:40" ht="13.5" thickBot="1">
      <c r="AK2713" s="64">
        <v>2736</v>
      </c>
      <c r="AL2713" s="8" t="s">
        <v>3762</v>
      </c>
      <c r="AM2713" t="str">
        <f t="shared" si="43"/>
        <v>A2736</v>
      </c>
      <c r="AN2713" t="e">
        <f>IF(Table10[[#This Row],[Column3]]="","",MATCH(Table10[[#This Row],[Column3]],AD:AD,0))</f>
        <v>#N/A</v>
      </c>
    </row>
    <row r="2714" spans="37:40" ht="13.5" thickBot="1">
      <c r="AK2714" s="64">
        <v>2736</v>
      </c>
      <c r="AL2714" s="8" t="s">
        <v>3762</v>
      </c>
      <c r="AM2714" t="str">
        <f t="shared" si="43"/>
        <v>A2736</v>
      </c>
      <c r="AN2714" t="e">
        <f>IF(Table10[[#This Row],[Column3]]="","",MATCH(Table10[[#This Row],[Column3]],AD:AD,0))</f>
        <v>#N/A</v>
      </c>
    </row>
    <row r="2715" spans="37:40" ht="13.5" thickBot="1">
      <c r="AK2715" s="64">
        <v>2736</v>
      </c>
      <c r="AL2715" s="8" t="s">
        <v>3762</v>
      </c>
      <c r="AM2715" t="str">
        <f t="shared" si="43"/>
        <v>A2736</v>
      </c>
      <c r="AN2715" t="e">
        <f>IF(Table10[[#This Row],[Column3]]="","",MATCH(Table10[[#This Row],[Column3]],AD:AD,0))</f>
        <v>#N/A</v>
      </c>
    </row>
    <row r="2716" spans="37:40" ht="13.5" thickBot="1">
      <c r="AK2716" s="64">
        <v>2736</v>
      </c>
      <c r="AL2716" s="8" t="s">
        <v>3762</v>
      </c>
      <c r="AM2716" t="str">
        <f t="shared" si="43"/>
        <v>A2736</v>
      </c>
      <c r="AN2716" t="e">
        <f>IF(Table10[[#This Row],[Column3]]="","",MATCH(Table10[[#This Row],[Column3]],AD:AD,0))</f>
        <v>#N/A</v>
      </c>
    </row>
    <row r="2717" spans="37:40" ht="13.5" thickBot="1">
      <c r="AK2717" s="64">
        <v>2736</v>
      </c>
      <c r="AL2717" s="8" t="s">
        <v>3762</v>
      </c>
      <c r="AM2717" t="str">
        <f t="shared" si="43"/>
        <v>A2736</v>
      </c>
      <c r="AN2717" t="e">
        <f>IF(Table10[[#This Row],[Column3]]="","",MATCH(Table10[[#This Row],[Column3]],AD:AD,0))</f>
        <v>#N/A</v>
      </c>
    </row>
    <row r="2718" spans="37:40" ht="13.5" thickBot="1">
      <c r="AK2718" s="64">
        <v>2736</v>
      </c>
      <c r="AL2718" s="8" t="s">
        <v>3762</v>
      </c>
      <c r="AM2718" t="str">
        <f t="shared" si="43"/>
        <v>A2736</v>
      </c>
      <c r="AN2718" t="e">
        <f>IF(Table10[[#This Row],[Column3]]="","",MATCH(Table10[[#This Row],[Column3]],AD:AD,0))</f>
        <v>#N/A</v>
      </c>
    </row>
    <row r="2719" spans="37:40" ht="13.5" thickBot="1">
      <c r="AK2719" s="64">
        <v>2736</v>
      </c>
      <c r="AL2719" s="8" t="s">
        <v>3762</v>
      </c>
      <c r="AM2719" t="str">
        <f t="shared" si="43"/>
        <v>A2736</v>
      </c>
      <c r="AN2719" t="e">
        <f>IF(Table10[[#This Row],[Column3]]="","",MATCH(Table10[[#This Row],[Column3]],AD:AD,0))</f>
        <v>#N/A</v>
      </c>
    </row>
    <row r="2720" spans="37:40" ht="13.5" thickBot="1">
      <c r="AK2720" s="64">
        <v>2736</v>
      </c>
      <c r="AL2720" s="8" t="s">
        <v>3762</v>
      </c>
      <c r="AM2720" t="str">
        <f t="shared" si="43"/>
        <v>A2736</v>
      </c>
      <c r="AN2720" t="e">
        <f>IF(Table10[[#This Row],[Column3]]="","",MATCH(Table10[[#This Row],[Column3]],AD:AD,0))</f>
        <v>#N/A</v>
      </c>
    </row>
    <row r="2721" spans="37:40" ht="13.5" thickBot="1">
      <c r="AK2721" s="64">
        <v>2736</v>
      </c>
      <c r="AL2721" s="8" t="s">
        <v>3762</v>
      </c>
      <c r="AM2721" t="str">
        <f t="shared" si="43"/>
        <v>A2736</v>
      </c>
      <c r="AN2721" t="e">
        <f>IF(Table10[[#This Row],[Column3]]="","",MATCH(Table10[[#This Row],[Column3]],AD:AD,0))</f>
        <v>#N/A</v>
      </c>
    </row>
    <row r="2722" spans="37:40" ht="13.5" thickBot="1">
      <c r="AK2722" s="64">
        <v>2736</v>
      </c>
      <c r="AL2722" s="8" t="s">
        <v>3762</v>
      </c>
      <c r="AM2722" t="str">
        <f t="shared" si="43"/>
        <v>A2736</v>
      </c>
      <c r="AN2722" t="e">
        <f>IF(Table10[[#This Row],[Column3]]="","",MATCH(Table10[[#This Row],[Column3]],AD:AD,0))</f>
        <v>#N/A</v>
      </c>
    </row>
    <row r="2723" spans="37:40" ht="13.5" thickBot="1">
      <c r="AK2723" s="64">
        <v>2736</v>
      </c>
      <c r="AL2723" s="8" t="s">
        <v>3762</v>
      </c>
      <c r="AM2723" t="str">
        <f t="shared" si="43"/>
        <v>A2736</v>
      </c>
      <c r="AN2723" t="e">
        <f>IF(Table10[[#This Row],[Column3]]="","",MATCH(Table10[[#This Row],[Column3]],AD:AD,0))</f>
        <v>#N/A</v>
      </c>
    </row>
    <row r="2724" spans="37:40" ht="13.5" thickBot="1">
      <c r="AK2724" s="64">
        <v>2737</v>
      </c>
      <c r="AL2724" s="8" t="s">
        <v>3762</v>
      </c>
      <c r="AM2724" t="str">
        <f t="shared" si="43"/>
        <v>A2737</v>
      </c>
      <c r="AN2724" t="e">
        <f>IF(Table10[[#This Row],[Column3]]="","",MATCH(Table10[[#This Row],[Column3]],AD:AD,0))</f>
        <v>#N/A</v>
      </c>
    </row>
    <row r="2725" spans="37:40" ht="13.5" thickBot="1">
      <c r="AK2725" s="64">
        <v>2737</v>
      </c>
      <c r="AL2725" s="8" t="s">
        <v>3762</v>
      </c>
      <c r="AM2725" t="str">
        <f t="shared" si="43"/>
        <v>A2737</v>
      </c>
      <c r="AN2725" t="e">
        <f>IF(Table10[[#This Row],[Column3]]="","",MATCH(Table10[[#This Row],[Column3]],AD:AD,0))</f>
        <v>#N/A</v>
      </c>
    </row>
    <row r="2726" spans="37:40" ht="13.5" thickBot="1">
      <c r="AK2726" s="64">
        <v>2737</v>
      </c>
      <c r="AL2726" s="8" t="s">
        <v>3762</v>
      </c>
      <c r="AM2726" t="str">
        <f t="shared" si="43"/>
        <v>A2737</v>
      </c>
      <c r="AN2726" t="e">
        <f>IF(Table10[[#This Row],[Column3]]="","",MATCH(Table10[[#This Row],[Column3]],AD:AD,0))</f>
        <v>#N/A</v>
      </c>
    </row>
    <row r="2727" spans="37:40" ht="13.5" thickBot="1">
      <c r="AK2727" s="64">
        <v>2737</v>
      </c>
      <c r="AL2727" s="8" t="s">
        <v>3762</v>
      </c>
      <c r="AM2727" t="str">
        <f t="shared" si="43"/>
        <v>A2737</v>
      </c>
      <c r="AN2727" t="e">
        <f>IF(Table10[[#This Row],[Column3]]="","",MATCH(Table10[[#This Row],[Column3]],AD:AD,0))</f>
        <v>#N/A</v>
      </c>
    </row>
    <row r="2728" spans="37:40" ht="13.5" thickBot="1">
      <c r="AK2728" s="64">
        <v>2737</v>
      </c>
      <c r="AL2728" s="8" t="s">
        <v>3762</v>
      </c>
      <c r="AM2728" t="str">
        <f t="shared" si="43"/>
        <v>A2737</v>
      </c>
      <c r="AN2728" t="e">
        <f>IF(Table10[[#This Row],[Column3]]="","",MATCH(Table10[[#This Row],[Column3]],AD:AD,0))</f>
        <v>#N/A</v>
      </c>
    </row>
    <row r="2729" spans="37:40" ht="13.5" thickBot="1">
      <c r="AK2729" s="64">
        <v>2737</v>
      </c>
      <c r="AL2729" s="8" t="s">
        <v>3762</v>
      </c>
      <c r="AM2729" t="str">
        <f t="shared" si="43"/>
        <v>A2737</v>
      </c>
      <c r="AN2729" t="e">
        <f>IF(Table10[[#This Row],[Column3]]="","",MATCH(Table10[[#This Row],[Column3]],AD:AD,0))</f>
        <v>#N/A</v>
      </c>
    </row>
    <row r="2730" spans="37:40" ht="13.5" thickBot="1">
      <c r="AK2730" s="64">
        <v>2737</v>
      </c>
      <c r="AL2730" s="8" t="s">
        <v>3762</v>
      </c>
      <c r="AM2730" t="str">
        <f t="shared" si="43"/>
        <v>A2737</v>
      </c>
      <c r="AN2730" t="e">
        <f>IF(Table10[[#This Row],[Column3]]="","",MATCH(Table10[[#This Row],[Column3]],AD:AD,0))</f>
        <v>#N/A</v>
      </c>
    </row>
    <row r="2731" spans="37:40" ht="13.5" thickBot="1">
      <c r="AK2731" s="64">
        <v>2737</v>
      </c>
      <c r="AL2731" s="8" t="s">
        <v>3762</v>
      </c>
      <c r="AM2731" t="str">
        <f t="shared" si="43"/>
        <v>A2737</v>
      </c>
      <c r="AN2731" t="e">
        <f>IF(Table10[[#This Row],[Column3]]="","",MATCH(Table10[[#This Row],[Column3]],AD:AD,0))</f>
        <v>#N/A</v>
      </c>
    </row>
    <row r="2732" spans="37:40" ht="13.5" thickBot="1">
      <c r="AK2732" s="64">
        <v>2737</v>
      </c>
      <c r="AL2732" s="8" t="s">
        <v>3762</v>
      </c>
      <c r="AM2732" t="str">
        <f t="shared" si="43"/>
        <v>A2737</v>
      </c>
      <c r="AN2732" t="e">
        <f>IF(Table10[[#This Row],[Column3]]="","",MATCH(Table10[[#This Row],[Column3]],AD:AD,0))</f>
        <v>#N/A</v>
      </c>
    </row>
    <row r="2733" spans="37:40" ht="13.5" thickBot="1">
      <c r="AK2733" s="64">
        <v>2737</v>
      </c>
      <c r="AL2733" s="8" t="s">
        <v>3762</v>
      </c>
      <c r="AM2733" t="str">
        <f t="shared" si="43"/>
        <v>A2737</v>
      </c>
      <c r="AN2733" t="e">
        <f>IF(Table10[[#This Row],[Column3]]="","",MATCH(Table10[[#This Row],[Column3]],AD:AD,0))</f>
        <v>#N/A</v>
      </c>
    </row>
    <row r="2734" spans="37:40" ht="13.5" thickBot="1">
      <c r="AK2734" s="64">
        <v>2737</v>
      </c>
      <c r="AL2734" s="8" t="s">
        <v>3762</v>
      </c>
      <c r="AM2734" t="str">
        <f t="shared" si="43"/>
        <v>A2737</v>
      </c>
      <c r="AN2734" t="e">
        <f>IF(Table10[[#This Row],[Column3]]="","",MATCH(Table10[[#This Row],[Column3]],AD:AD,0))</f>
        <v>#N/A</v>
      </c>
    </row>
    <row r="2735" spans="37:40" ht="13.5" thickBot="1">
      <c r="AK2735" s="64">
        <v>2737</v>
      </c>
      <c r="AL2735" s="8" t="s">
        <v>3762</v>
      </c>
      <c r="AM2735" t="str">
        <f t="shared" si="43"/>
        <v>A2737</v>
      </c>
      <c r="AN2735" t="e">
        <f>IF(Table10[[#This Row],[Column3]]="","",MATCH(Table10[[#This Row],[Column3]],AD:AD,0))</f>
        <v>#N/A</v>
      </c>
    </row>
    <row r="2736" spans="37:40" ht="13.5" thickBot="1">
      <c r="AK2736" s="64">
        <v>2737</v>
      </c>
      <c r="AL2736" s="8" t="s">
        <v>3762</v>
      </c>
      <c r="AM2736" t="str">
        <f t="shared" si="43"/>
        <v>A2737</v>
      </c>
      <c r="AN2736" t="e">
        <f>IF(Table10[[#This Row],[Column3]]="","",MATCH(Table10[[#This Row],[Column3]],AD:AD,0))</f>
        <v>#N/A</v>
      </c>
    </row>
    <row r="2737" spans="37:40" ht="13.5" thickBot="1">
      <c r="AK2737" s="64">
        <v>2737</v>
      </c>
      <c r="AL2737" s="8" t="s">
        <v>3762</v>
      </c>
      <c r="AM2737" t="str">
        <f t="shared" si="43"/>
        <v>A2737</v>
      </c>
      <c r="AN2737" t="e">
        <f>IF(Table10[[#This Row],[Column3]]="","",MATCH(Table10[[#This Row],[Column3]],AD:AD,0))</f>
        <v>#N/A</v>
      </c>
    </row>
    <row r="2738" spans="37:40" ht="13.5" thickBot="1">
      <c r="AK2738" s="64">
        <v>2737</v>
      </c>
      <c r="AL2738" s="8" t="s">
        <v>3762</v>
      </c>
      <c r="AM2738" t="str">
        <f t="shared" si="43"/>
        <v>A2737</v>
      </c>
      <c r="AN2738" t="e">
        <f>IF(Table10[[#This Row],[Column3]]="","",MATCH(Table10[[#This Row],[Column3]],AD:AD,0))</f>
        <v>#N/A</v>
      </c>
    </row>
    <row r="2739" spans="37:40" ht="13.5" thickBot="1">
      <c r="AK2739" s="64">
        <v>2737</v>
      </c>
      <c r="AL2739" s="8" t="s">
        <v>3762</v>
      </c>
      <c r="AM2739" t="str">
        <f t="shared" si="43"/>
        <v>A2737</v>
      </c>
      <c r="AN2739" t="e">
        <f>IF(Table10[[#This Row],[Column3]]="","",MATCH(Table10[[#This Row],[Column3]],AD:AD,0))</f>
        <v>#N/A</v>
      </c>
    </row>
    <row r="2740" spans="37:40" ht="13.5" thickBot="1">
      <c r="AK2740" s="64">
        <v>2738</v>
      </c>
      <c r="AL2740" s="8" t="s">
        <v>3762</v>
      </c>
      <c r="AM2740" t="str">
        <f t="shared" si="43"/>
        <v>A2738</v>
      </c>
      <c r="AN2740" t="e">
        <f>IF(Table10[[#This Row],[Column3]]="","",MATCH(Table10[[#This Row],[Column3]],AD:AD,0))</f>
        <v>#N/A</v>
      </c>
    </row>
    <row r="2741" spans="37:40" ht="13.5" thickBot="1">
      <c r="AK2741" s="64">
        <v>2738</v>
      </c>
      <c r="AL2741" s="8" t="s">
        <v>3762</v>
      </c>
      <c r="AM2741" t="str">
        <f t="shared" si="43"/>
        <v>A2738</v>
      </c>
      <c r="AN2741" t="e">
        <f>IF(Table10[[#This Row],[Column3]]="","",MATCH(Table10[[#This Row],[Column3]],AD:AD,0))</f>
        <v>#N/A</v>
      </c>
    </row>
    <row r="2742" spans="37:40" ht="13.5" thickBot="1">
      <c r="AK2742" s="64">
        <v>2738</v>
      </c>
      <c r="AL2742" s="8" t="s">
        <v>3762</v>
      </c>
      <c r="AM2742" t="str">
        <f t="shared" si="43"/>
        <v>A2738</v>
      </c>
      <c r="AN2742" t="e">
        <f>IF(Table10[[#This Row],[Column3]]="","",MATCH(Table10[[#This Row],[Column3]],AD:AD,0))</f>
        <v>#N/A</v>
      </c>
    </row>
    <row r="2743" spans="37:40" ht="13.5" thickBot="1">
      <c r="AK2743" s="64">
        <v>2738</v>
      </c>
      <c r="AL2743" s="8" t="s">
        <v>3762</v>
      </c>
      <c r="AM2743" t="str">
        <f t="shared" si="43"/>
        <v>A2738</v>
      </c>
      <c r="AN2743" t="e">
        <f>IF(Table10[[#This Row],[Column3]]="","",MATCH(Table10[[#This Row],[Column3]],AD:AD,0))</f>
        <v>#N/A</v>
      </c>
    </row>
    <row r="2744" spans="37:40" ht="13.5" thickBot="1">
      <c r="AK2744" s="64">
        <v>2738</v>
      </c>
      <c r="AL2744" s="8" t="s">
        <v>3762</v>
      </c>
      <c r="AM2744" t="str">
        <f t="shared" si="43"/>
        <v>A2738</v>
      </c>
      <c r="AN2744" t="e">
        <f>IF(Table10[[#This Row],[Column3]]="","",MATCH(Table10[[#This Row],[Column3]],AD:AD,0))</f>
        <v>#N/A</v>
      </c>
    </row>
    <row r="2745" spans="37:40" ht="13.5" thickBot="1">
      <c r="AK2745" s="64">
        <v>2738</v>
      </c>
      <c r="AL2745" s="8" t="s">
        <v>3762</v>
      </c>
      <c r="AM2745" t="str">
        <f t="shared" si="43"/>
        <v>A2738</v>
      </c>
      <c r="AN2745" t="e">
        <f>IF(Table10[[#This Row],[Column3]]="","",MATCH(Table10[[#This Row],[Column3]],AD:AD,0))</f>
        <v>#N/A</v>
      </c>
    </row>
    <row r="2746" spans="37:40" ht="13.5" thickBot="1">
      <c r="AK2746" s="64">
        <v>2738</v>
      </c>
      <c r="AL2746" s="8" t="s">
        <v>3762</v>
      </c>
      <c r="AM2746" t="str">
        <f t="shared" si="43"/>
        <v>A2738</v>
      </c>
      <c r="AN2746" t="e">
        <f>IF(Table10[[#This Row],[Column3]]="","",MATCH(Table10[[#This Row],[Column3]],AD:AD,0))</f>
        <v>#N/A</v>
      </c>
    </row>
    <row r="2747" spans="37:40" ht="13.5" thickBot="1">
      <c r="AK2747" s="64">
        <v>3049</v>
      </c>
      <c r="AL2747" s="8" t="s">
        <v>6664</v>
      </c>
      <c r="AM2747" t="str">
        <f t="shared" si="43"/>
        <v>G3049</v>
      </c>
      <c r="AN2747" t="e">
        <f>IF(Table10[[#This Row],[Column3]]="","",MATCH(Table10[[#This Row],[Column3]],AD:AD,0))</f>
        <v>#N/A</v>
      </c>
    </row>
    <row r="2748" spans="37:40" ht="13.5" thickBot="1">
      <c r="AK2748" s="64">
        <v>3049</v>
      </c>
      <c r="AL2748" s="8" t="s">
        <v>6664</v>
      </c>
      <c r="AM2748" t="str">
        <f t="shared" si="43"/>
        <v>G3049</v>
      </c>
      <c r="AN2748" t="e">
        <f>IF(Table10[[#This Row],[Column3]]="","",MATCH(Table10[[#This Row],[Column3]],AD:AD,0))</f>
        <v>#N/A</v>
      </c>
    </row>
    <row r="2749" spans="37:40" ht="13.5" thickBot="1">
      <c r="AK2749" s="64">
        <v>3049</v>
      </c>
      <c r="AL2749" s="8" t="s">
        <v>6664</v>
      </c>
      <c r="AM2749" t="str">
        <f t="shared" si="43"/>
        <v>G3049</v>
      </c>
      <c r="AN2749" t="e">
        <f>IF(Table10[[#This Row],[Column3]]="","",MATCH(Table10[[#This Row],[Column3]],AD:AD,0))</f>
        <v>#N/A</v>
      </c>
    </row>
    <row r="2750" spans="37:40" ht="13.5" thickBot="1">
      <c r="AK2750" s="64">
        <v>3049</v>
      </c>
      <c r="AL2750" s="8" t="s">
        <v>6664</v>
      </c>
      <c r="AM2750" t="str">
        <f t="shared" si="43"/>
        <v>G3049</v>
      </c>
      <c r="AN2750" t="e">
        <f>IF(Table10[[#This Row],[Column3]]="","",MATCH(Table10[[#This Row],[Column3]],AD:AD,0))</f>
        <v>#N/A</v>
      </c>
    </row>
    <row r="2751" spans="37:40" ht="13.5" thickBot="1">
      <c r="AK2751" s="64">
        <v>3049</v>
      </c>
      <c r="AL2751" s="8" t="s">
        <v>6664</v>
      </c>
      <c r="AM2751" t="str">
        <f t="shared" si="43"/>
        <v>G3049</v>
      </c>
      <c r="AN2751" t="e">
        <f>IF(Table10[[#This Row],[Column3]]="","",MATCH(Table10[[#This Row],[Column3]],AD:AD,0))</f>
        <v>#N/A</v>
      </c>
    </row>
    <row r="2752" spans="37:40" ht="13.5" thickBot="1">
      <c r="AK2752" s="64">
        <v>3049</v>
      </c>
      <c r="AL2752" s="8" t="s">
        <v>6664</v>
      </c>
      <c r="AM2752" t="str">
        <f t="shared" si="43"/>
        <v>G3049</v>
      </c>
      <c r="AN2752" t="e">
        <f>IF(Table10[[#This Row],[Column3]]="","",MATCH(Table10[[#This Row],[Column3]],AD:AD,0))</f>
        <v>#N/A</v>
      </c>
    </row>
    <row r="2753" spans="37:40" ht="13.5" thickBot="1">
      <c r="AK2753" s="64">
        <v>3049</v>
      </c>
      <c r="AL2753" s="8" t="s">
        <v>6664</v>
      </c>
      <c r="AM2753" t="str">
        <f t="shared" si="43"/>
        <v>G3049</v>
      </c>
      <c r="AN2753" t="e">
        <f>IF(Table10[[#This Row],[Column3]]="","",MATCH(Table10[[#This Row],[Column3]],AD:AD,0))</f>
        <v>#N/A</v>
      </c>
    </row>
    <row r="2754" spans="37:40" ht="13.5" thickBot="1">
      <c r="AK2754" s="64">
        <v>3049</v>
      </c>
      <c r="AL2754" s="8" t="s">
        <v>6664</v>
      </c>
      <c r="AM2754" t="str">
        <f t="shared" si="43"/>
        <v>G3049</v>
      </c>
      <c r="AN2754" t="e">
        <f>IF(Table10[[#This Row],[Column3]]="","",MATCH(Table10[[#This Row],[Column3]],AD:AD,0))</f>
        <v>#N/A</v>
      </c>
    </row>
    <row r="2755" spans="37:40" ht="13.5" thickBot="1">
      <c r="AK2755" s="64">
        <v>3049</v>
      </c>
      <c r="AL2755" s="8" t="s">
        <v>6664</v>
      </c>
      <c r="AM2755" t="str">
        <f t="shared" si="43"/>
        <v>G3049</v>
      </c>
      <c r="AN2755" t="e">
        <f>IF(Table10[[#This Row],[Column3]]="","",MATCH(Table10[[#This Row],[Column3]],AD:AD,0))</f>
        <v>#N/A</v>
      </c>
    </row>
    <row r="2756" spans="37:40" ht="13.5" thickBot="1">
      <c r="AK2756" s="64">
        <v>3049</v>
      </c>
      <c r="AL2756" s="8" t="s">
        <v>6664</v>
      </c>
      <c r="AM2756" t="str">
        <f t="shared" si="43"/>
        <v>G3049</v>
      </c>
      <c r="AN2756" t="e">
        <f>IF(Table10[[#This Row],[Column3]]="","",MATCH(Table10[[#This Row],[Column3]],AD:AD,0))</f>
        <v>#N/A</v>
      </c>
    </row>
    <row r="2757" spans="37:40" ht="13.5" thickBot="1">
      <c r="AK2757" s="64">
        <v>3049</v>
      </c>
      <c r="AL2757" s="8" t="s">
        <v>6664</v>
      </c>
      <c r="AM2757" t="str">
        <f t="shared" si="43"/>
        <v>G3049</v>
      </c>
      <c r="AN2757" t="e">
        <f>IF(Table10[[#This Row],[Column3]]="","",MATCH(Table10[[#This Row],[Column3]],AD:AD,0))</f>
        <v>#N/A</v>
      </c>
    </row>
    <row r="2758" spans="37:40" ht="13.5" thickBot="1">
      <c r="AK2758" s="64">
        <v>3049</v>
      </c>
      <c r="AL2758" s="8" t="s">
        <v>6664</v>
      </c>
      <c r="AM2758" t="str">
        <f t="shared" ref="AM2758:AM2821" si="44">CONCATENATE(AL2758,AK2758)</f>
        <v>G3049</v>
      </c>
      <c r="AN2758" t="e">
        <f>IF(Table10[[#This Row],[Column3]]="","",MATCH(Table10[[#This Row],[Column3]],AD:AD,0))</f>
        <v>#N/A</v>
      </c>
    </row>
    <row r="2759" spans="37:40" ht="13.5" thickBot="1">
      <c r="AK2759" s="64">
        <v>3049</v>
      </c>
      <c r="AL2759" s="8" t="s">
        <v>6664</v>
      </c>
      <c r="AM2759" t="str">
        <f t="shared" si="44"/>
        <v>G3049</v>
      </c>
      <c r="AN2759" t="e">
        <f>IF(Table10[[#This Row],[Column3]]="","",MATCH(Table10[[#This Row],[Column3]],AD:AD,0))</f>
        <v>#N/A</v>
      </c>
    </row>
    <row r="2760" spans="37:40" ht="13.5" thickBot="1">
      <c r="AK2760" s="64">
        <v>3049</v>
      </c>
      <c r="AL2760" s="8" t="s">
        <v>6664</v>
      </c>
      <c r="AM2760" t="str">
        <f t="shared" si="44"/>
        <v>G3049</v>
      </c>
      <c r="AN2760" t="e">
        <f>IF(Table10[[#This Row],[Column3]]="","",MATCH(Table10[[#This Row],[Column3]],AD:AD,0))</f>
        <v>#N/A</v>
      </c>
    </row>
    <row r="2761" spans="37:40" ht="13.5" thickBot="1">
      <c r="AK2761" s="64">
        <v>3049</v>
      </c>
      <c r="AL2761" s="8" t="s">
        <v>6664</v>
      </c>
      <c r="AM2761" t="str">
        <f t="shared" si="44"/>
        <v>G3049</v>
      </c>
      <c r="AN2761" t="e">
        <f>IF(Table10[[#This Row],[Column3]]="","",MATCH(Table10[[#This Row],[Column3]],AD:AD,0))</f>
        <v>#N/A</v>
      </c>
    </row>
    <row r="2762" spans="37:40" ht="13.5" thickBot="1">
      <c r="AK2762" s="64">
        <v>3049</v>
      </c>
      <c r="AL2762" s="8" t="s">
        <v>6664</v>
      </c>
      <c r="AM2762" t="str">
        <f t="shared" si="44"/>
        <v>G3049</v>
      </c>
      <c r="AN2762" t="e">
        <f>IF(Table10[[#This Row],[Column3]]="","",MATCH(Table10[[#This Row],[Column3]],AD:AD,0))</f>
        <v>#N/A</v>
      </c>
    </row>
    <row r="2763" spans="37:40" ht="13.5" thickBot="1">
      <c r="AK2763" s="64">
        <v>3050</v>
      </c>
      <c r="AL2763" s="8" t="s">
        <v>6664</v>
      </c>
      <c r="AM2763" t="str">
        <f t="shared" si="44"/>
        <v>G3050</v>
      </c>
      <c r="AN2763" t="e">
        <f>IF(Table10[[#This Row],[Column3]]="","",MATCH(Table10[[#This Row],[Column3]],AD:AD,0))</f>
        <v>#N/A</v>
      </c>
    </row>
    <row r="2764" spans="37:40" ht="13.5" thickBot="1">
      <c r="AK2764" s="64">
        <v>3050</v>
      </c>
      <c r="AL2764" s="8" t="s">
        <v>6664</v>
      </c>
      <c r="AM2764" t="str">
        <f t="shared" si="44"/>
        <v>G3050</v>
      </c>
      <c r="AN2764" t="e">
        <f>IF(Table10[[#This Row],[Column3]]="","",MATCH(Table10[[#This Row],[Column3]],AD:AD,0))</f>
        <v>#N/A</v>
      </c>
    </row>
    <row r="2765" spans="37:40" ht="13.5" thickBot="1">
      <c r="AK2765" s="64">
        <v>3050</v>
      </c>
      <c r="AL2765" s="8" t="s">
        <v>6664</v>
      </c>
      <c r="AM2765" t="str">
        <f t="shared" si="44"/>
        <v>G3050</v>
      </c>
      <c r="AN2765" t="e">
        <f>IF(Table10[[#This Row],[Column3]]="","",MATCH(Table10[[#This Row],[Column3]],AD:AD,0))</f>
        <v>#N/A</v>
      </c>
    </row>
    <row r="2766" spans="37:40" ht="13.5" thickBot="1">
      <c r="AK2766" s="64">
        <v>3050</v>
      </c>
      <c r="AL2766" s="8" t="s">
        <v>6664</v>
      </c>
      <c r="AM2766" t="str">
        <f t="shared" si="44"/>
        <v>G3050</v>
      </c>
      <c r="AN2766" t="e">
        <f>IF(Table10[[#This Row],[Column3]]="","",MATCH(Table10[[#This Row],[Column3]],AD:AD,0))</f>
        <v>#N/A</v>
      </c>
    </row>
    <row r="2767" spans="37:40" ht="13.5" thickBot="1">
      <c r="AK2767" s="64">
        <v>3050</v>
      </c>
      <c r="AL2767" s="8" t="s">
        <v>6664</v>
      </c>
      <c r="AM2767" t="str">
        <f t="shared" si="44"/>
        <v>G3050</v>
      </c>
      <c r="AN2767" t="e">
        <f>IF(Table10[[#This Row],[Column3]]="","",MATCH(Table10[[#This Row],[Column3]],AD:AD,0))</f>
        <v>#N/A</v>
      </c>
    </row>
    <row r="2768" spans="37:40" ht="13.5" thickBot="1">
      <c r="AK2768" s="64">
        <v>3050</v>
      </c>
      <c r="AL2768" s="8" t="s">
        <v>6664</v>
      </c>
      <c r="AM2768" t="str">
        <f t="shared" si="44"/>
        <v>G3050</v>
      </c>
      <c r="AN2768" t="e">
        <f>IF(Table10[[#This Row],[Column3]]="","",MATCH(Table10[[#This Row],[Column3]],AD:AD,0))</f>
        <v>#N/A</v>
      </c>
    </row>
    <row r="2769" spans="37:40" ht="13.5" thickBot="1">
      <c r="AK2769" s="64">
        <v>3050</v>
      </c>
      <c r="AL2769" s="8" t="s">
        <v>6664</v>
      </c>
      <c r="AM2769" t="str">
        <f t="shared" si="44"/>
        <v>G3050</v>
      </c>
      <c r="AN2769" t="e">
        <f>IF(Table10[[#This Row],[Column3]]="","",MATCH(Table10[[#This Row],[Column3]],AD:AD,0))</f>
        <v>#N/A</v>
      </c>
    </row>
    <row r="2770" spans="37:40" ht="13.5" thickBot="1">
      <c r="AK2770" s="64">
        <v>3050</v>
      </c>
      <c r="AL2770" s="8" t="s">
        <v>6664</v>
      </c>
      <c r="AM2770" t="str">
        <f t="shared" si="44"/>
        <v>G3050</v>
      </c>
      <c r="AN2770" t="e">
        <f>IF(Table10[[#This Row],[Column3]]="","",MATCH(Table10[[#This Row],[Column3]],AD:AD,0))</f>
        <v>#N/A</v>
      </c>
    </row>
    <row r="2771" spans="37:40" ht="13.5" thickBot="1">
      <c r="AK2771" s="64">
        <v>3050</v>
      </c>
      <c r="AL2771" s="8" t="s">
        <v>6664</v>
      </c>
      <c r="AM2771" t="str">
        <f t="shared" si="44"/>
        <v>G3050</v>
      </c>
      <c r="AN2771" t="e">
        <f>IF(Table10[[#This Row],[Column3]]="","",MATCH(Table10[[#This Row],[Column3]],AD:AD,0))</f>
        <v>#N/A</v>
      </c>
    </row>
    <row r="2772" spans="37:40" ht="13.5" thickBot="1">
      <c r="AK2772" s="64">
        <v>3050</v>
      </c>
      <c r="AL2772" s="8" t="s">
        <v>6664</v>
      </c>
      <c r="AM2772" t="str">
        <f t="shared" si="44"/>
        <v>G3050</v>
      </c>
      <c r="AN2772" t="e">
        <f>IF(Table10[[#This Row],[Column3]]="","",MATCH(Table10[[#This Row],[Column3]],AD:AD,0))</f>
        <v>#N/A</v>
      </c>
    </row>
    <row r="2773" spans="37:40" ht="13.5" thickBot="1">
      <c r="AK2773" s="64">
        <v>3050</v>
      </c>
      <c r="AL2773" s="8" t="s">
        <v>6664</v>
      </c>
      <c r="AM2773" t="str">
        <f t="shared" si="44"/>
        <v>G3050</v>
      </c>
      <c r="AN2773" t="e">
        <f>IF(Table10[[#This Row],[Column3]]="","",MATCH(Table10[[#This Row],[Column3]],AD:AD,0))</f>
        <v>#N/A</v>
      </c>
    </row>
    <row r="2774" spans="37:40" ht="13.5" thickBot="1">
      <c r="AK2774" s="64">
        <v>3050</v>
      </c>
      <c r="AL2774" s="8" t="s">
        <v>6664</v>
      </c>
      <c r="AM2774" t="str">
        <f t="shared" si="44"/>
        <v>G3050</v>
      </c>
      <c r="AN2774" t="e">
        <f>IF(Table10[[#This Row],[Column3]]="","",MATCH(Table10[[#This Row],[Column3]],AD:AD,0))</f>
        <v>#N/A</v>
      </c>
    </row>
    <row r="2775" spans="37:40" ht="13.5" thickBot="1">
      <c r="AK2775" s="64">
        <v>3050</v>
      </c>
      <c r="AL2775" s="8" t="s">
        <v>6664</v>
      </c>
      <c r="AM2775" t="str">
        <f t="shared" si="44"/>
        <v>G3050</v>
      </c>
      <c r="AN2775" t="e">
        <f>IF(Table10[[#This Row],[Column3]]="","",MATCH(Table10[[#This Row],[Column3]],AD:AD,0))</f>
        <v>#N/A</v>
      </c>
    </row>
    <row r="2776" spans="37:40" ht="13.5" thickBot="1">
      <c r="AK2776" s="64">
        <v>3050</v>
      </c>
      <c r="AL2776" s="8" t="s">
        <v>6664</v>
      </c>
      <c r="AM2776" t="str">
        <f t="shared" si="44"/>
        <v>G3050</v>
      </c>
      <c r="AN2776" t="e">
        <f>IF(Table10[[#This Row],[Column3]]="","",MATCH(Table10[[#This Row],[Column3]],AD:AD,0))</f>
        <v>#N/A</v>
      </c>
    </row>
    <row r="2777" spans="37:40" ht="13.5" thickBot="1">
      <c r="AK2777" s="64">
        <v>3050</v>
      </c>
      <c r="AL2777" s="8" t="s">
        <v>6664</v>
      </c>
      <c r="AM2777" t="str">
        <f t="shared" si="44"/>
        <v>G3050</v>
      </c>
      <c r="AN2777" t="e">
        <f>IF(Table10[[#This Row],[Column3]]="","",MATCH(Table10[[#This Row],[Column3]],AD:AD,0))</f>
        <v>#N/A</v>
      </c>
    </row>
    <row r="2778" spans="37:40" ht="13.5" thickBot="1">
      <c r="AK2778" s="64">
        <v>3101</v>
      </c>
      <c r="AL2778" s="8" t="s">
        <v>6664</v>
      </c>
      <c r="AM2778" t="str">
        <f t="shared" si="44"/>
        <v>G3101</v>
      </c>
      <c r="AN2778" t="e">
        <f>IF(Table10[[#This Row],[Column3]]="","",MATCH(Table10[[#This Row],[Column3]],AD:AD,0))</f>
        <v>#N/A</v>
      </c>
    </row>
    <row r="2779" spans="37:40" ht="13.5" thickBot="1">
      <c r="AK2779" s="64">
        <v>3101</v>
      </c>
      <c r="AL2779" s="8" t="s">
        <v>6664</v>
      </c>
      <c r="AM2779" t="str">
        <f t="shared" si="44"/>
        <v>G3101</v>
      </c>
      <c r="AN2779" t="e">
        <f>IF(Table10[[#This Row],[Column3]]="","",MATCH(Table10[[#This Row],[Column3]],AD:AD,0))</f>
        <v>#N/A</v>
      </c>
    </row>
    <row r="2780" spans="37:40" ht="13.5" thickBot="1">
      <c r="AK2780" s="64">
        <v>3101</v>
      </c>
      <c r="AL2780" s="8" t="s">
        <v>6664</v>
      </c>
      <c r="AM2780" t="str">
        <f t="shared" si="44"/>
        <v>G3101</v>
      </c>
      <c r="AN2780" t="e">
        <f>IF(Table10[[#This Row],[Column3]]="","",MATCH(Table10[[#This Row],[Column3]],AD:AD,0))</f>
        <v>#N/A</v>
      </c>
    </row>
    <row r="2781" spans="37:40" ht="13.5" thickBot="1">
      <c r="AK2781" s="64">
        <v>3101</v>
      </c>
      <c r="AL2781" s="8" t="s">
        <v>6664</v>
      </c>
      <c r="AM2781" t="str">
        <f t="shared" si="44"/>
        <v>G3101</v>
      </c>
      <c r="AN2781" t="e">
        <f>IF(Table10[[#This Row],[Column3]]="","",MATCH(Table10[[#This Row],[Column3]],AD:AD,0))</f>
        <v>#N/A</v>
      </c>
    </row>
    <row r="2782" spans="37:40" ht="13.5" thickBot="1">
      <c r="AK2782" s="64">
        <v>3101</v>
      </c>
      <c r="AL2782" s="8" t="s">
        <v>6664</v>
      </c>
      <c r="AM2782" t="str">
        <f t="shared" si="44"/>
        <v>G3101</v>
      </c>
      <c r="AN2782" t="e">
        <f>IF(Table10[[#This Row],[Column3]]="","",MATCH(Table10[[#This Row],[Column3]],AD:AD,0))</f>
        <v>#N/A</v>
      </c>
    </row>
    <row r="2783" spans="37:40" ht="13.5" thickBot="1">
      <c r="AK2783" s="64">
        <v>3101</v>
      </c>
      <c r="AL2783" s="8" t="s">
        <v>6664</v>
      </c>
      <c r="AM2783" t="str">
        <f t="shared" si="44"/>
        <v>G3101</v>
      </c>
      <c r="AN2783" t="e">
        <f>IF(Table10[[#This Row],[Column3]]="","",MATCH(Table10[[#This Row],[Column3]],AD:AD,0))</f>
        <v>#N/A</v>
      </c>
    </row>
    <row r="2784" spans="37:40" ht="13.5" thickBot="1">
      <c r="AK2784" s="64">
        <v>3101</v>
      </c>
      <c r="AL2784" s="8" t="s">
        <v>6664</v>
      </c>
      <c r="AM2784" t="str">
        <f t="shared" si="44"/>
        <v>G3101</v>
      </c>
      <c r="AN2784" t="e">
        <f>IF(Table10[[#This Row],[Column3]]="","",MATCH(Table10[[#This Row],[Column3]],AD:AD,0))</f>
        <v>#N/A</v>
      </c>
    </row>
    <row r="2785" spans="37:40" ht="13.5" thickBot="1">
      <c r="AK2785" s="64">
        <v>3101</v>
      </c>
      <c r="AL2785" s="8" t="s">
        <v>6664</v>
      </c>
      <c r="AM2785" t="str">
        <f t="shared" si="44"/>
        <v>G3101</v>
      </c>
      <c r="AN2785" t="e">
        <f>IF(Table10[[#This Row],[Column3]]="","",MATCH(Table10[[#This Row],[Column3]],AD:AD,0))</f>
        <v>#N/A</v>
      </c>
    </row>
    <row r="2786" spans="37:40" ht="13.5" thickBot="1">
      <c r="AK2786" s="64">
        <v>394</v>
      </c>
      <c r="AL2786" s="8" t="s">
        <v>3762</v>
      </c>
      <c r="AM2786" t="str">
        <f t="shared" si="44"/>
        <v>A394</v>
      </c>
      <c r="AN2786" t="e">
        <f>IF(Table10[[#This Row],[Column3]]="","",MATCH(Table10[[#This Row],[Column3]],AD:AD,0))</f>
        <v>#N/A</v>
      </c>
    </row>
    <row r="2787" spans="37:40" ht="13.5" thickBot="1">
      <c r="AK2787" s="64">
        <v>394</v>
      </c>
      <c r="AL2787" s="8" t="s">
        <v>3762</v>
      </c>
      <c r="AM2787" t="str">
        <f t="shared" si="44"/>
        <v>A394</v>
      </c>
      <c r="AN2787" t="e">
        <f>IF(Table10[[#This Row],[Column3]]="","",MATCH(Table10[[#This Row],[Column3]],AD:AD,0))</f>
        <v>#N/A</v>
      </c>
    </row>
    <row r="2788" spans="37:40" ht="13.5" thickBot="1">
      <c r="AK2788" s="64">
        <v>394</v>
      </c>
      <c r="AL2788" s="8" t="s">
        <v>3762</v>
      </c>
      <c r="AM2788" t="str">
        <f t="shared" si="44"/>
        <v>A394</v>
      </c>
      <c r="AN2788" t="e">
        <f>IF(Table10[[#This Row],[Column3]]="","",MATCH(Table10[[#This Row],[Column3]],AD:AD,0))</f>
        <v>#N/A</v>
      </c>
    </row>
    <row r="2789" spans="37:40" ht="13.5" thickBot="1">
      <c r="AK2789" s="64">
        <v>394</v>
      </c>
      <c r="AL2789" s="8" t="s">
        <v>3762</v>
      </c>
      <c r="AM2789" t="str">
        <f t="shared" si="44"/>
        <v>A394</v>
      </c>
      <c r="AN2789" t="e">
        <f>IF(Table10[[#This Row],[Column3]]="","",MATCH(Table10[[#This Row],[Column3]],AD:AD,0))</f>
        <v>#N/A</v>
      </c>
    </row>
    <row r="2790" spans="37:40" ht="13.5" thickBot="1">
      <c r="AK2790" s="64">
        <v>394</v>
      </c>
      <c r="AL2790" s="8" t="s">
        <v>3762</v>
      </c>
      <c r="AM2790" t="str">
        <f t="shared" si="44"/>
        <v>A394</v>
      </c>
      <c r="AN2790" t="e">
        <f>IF(Table10[[#This Row],[Column3]]="","",MATCH(Table10[[#This Row],[Column3]],AD:AD,0))</f>
        <v>#N/A</v>
      </c>
    </row>
    <row r="2791" spans="37:40" ht="13.5" thickBot="1">
      <c r="AK2791" s="64">
        <v>394</v>
      </c>
      <c r="AL2791" s="8" t="s">
        <v>3762</v>
      </c>
      <c r="AM2791" t="str">
        <f t="shared" si="44"/>
        <v>A394</v>
      </c>
      <c r="AN2791" t="e">
        <f>IF(Table10[[#This Row],[Column3]]="","",MATCH(Table10[[#This Row],[Column3]],AD:AD,0))</f>
        <v>#N/A</v>
      </c>
    </row>
    <row r="2792" spans="37:40" ht="13.5" thickBot="1">
      <c r="AK2792" s="64">
        <v>394</v>
      </c>
      <c r="AL2792" s="8" t="s">
        <v>3762</v>
      </c>
      <c r="AM2792" t="str">
        <f t="shared" si="44"/>
        <v>A394</v>
      </c>
      <c r="AN2792" t="e">
        <f>IF(Table10[[#This Row],[Column3]]="","",MATCH(Table10[[#This Row],[Column3]],AD:AD,0))</f>
        <v>#N/A</v>
      </c>
    </row>
    <row r="2793" spans="37:40" ht="13.5" thickBot="1">
      <c r="AK2793" s="64">
        <v>394</v>
      </c>
      <c r="AL2793" s="8" t="s">
        <v>3762</v>
      </c>
      <c r="AM2793" t="str">
        <f t="shared" si="44"/>
        <v>A394</v>
      </c>
      <c r="AN2793" t="e">
        <f>IF(Table10[[#This Row],[Column3]]="","",MATCH(Table10[[#This Row],[Column3]],AD:AD,0))</f>
        <v>#N/A</v>
      </c>
    </row>
    <row r="2794" spans="37:40" ht="13.5" thickBot="1">
      <c r="AK2794" s="64">
        <v>394</v>
      </c>
      <c r="AL2794" s="8" t="s">
        <v>3762</v>
      </c>
      <c r="AM2794" t="str">
        <f t="shared" si="44"/>
        <v>A394</v>
      </c>
      <c r="AN2794" t="e">
        <f>IF(Table10[[#This Row],[Column3]]="","",MATCH(Table10[[#This Row],[Column3]],AD:AD,0))</f>
        <v>#N/A</v>
      </c>
    </row>
    <row r="2795" spans="37:40" ht="13.5" thickBot="1">
      <c r="AK2795" s="64">
        <v>394</v>
      </c>
      <c r="AL2795" s="8" t="s">
        <v>3762</v>
      </c>
      <c r="AM2795" t="str">
        <f t="shared" si="44"/>
        <v>A394</v>
      </c>
      <c r="AN2795" t="e">
        <f>IF(Table10[[#This Row],[Column3]]="","",MATCH(Table10[[#This Row],[Column3]],AD:AD,0))</f>
        <v>#N/A</v>
      </c>
    </row>
    <row r="2796" spans="37:40" ht="13.5" thickBot="1">
      <c r="AK2796" s="64">
        <v>394</v>
      </c>
      <c r="AL2796" s="8" t="s">
        <v>3762</v>
      </c>
      <c r="AM2796" t="str">
        <f t="shared" si="44"/>
        <v>A394</v>
      </c>
      <c r="AN2796" t="e">
        <f>IF(Table10[[#This Row],[Column3]]="","",MATCH(Table10[[#This Row],[Column3]],AD:AD,0))</f>
        <v>#N/A</v>
      </c>
    </row>
    <row r="2797" spans="37:40" ht="13.5" thickBot="1">
      <c r="AK2797" s="64">
        <v>394</v>
      </c>
      <c r="AL2797" s="8" t="s">
        <v>3762</v>
      </c>
      <c r="AM2797" t="str">
        <f t="shared" si="44"/>
        <v>A394</v>
      </c>
      <c r="AN2797" t="e">
        <f>IF(Table10[[#This Row],[Column3]]="","",MATCH(Table10[[#This Row],[Column3]],AD:AD,0))</f>
        <v>#N/A</v>
      </c>
    </row>
    <row r="2798" spans="37:40" ht="13.5" thickBot="1">
      <c r="AK2798" s="64">
        <v>394</v>
      </c>
      <c r="AL2798" s="8" t="s">
        <v>3762</v>
      </c>
      <c r="AM2798" t="str">
        <f t="shared" si="44"/>
        <v>A394</v>
      </c>
      <c r="AN2798" t="e">
        <f>IF(Table10[[#This Row],[Column3]]="","",MATCH(Table10[[#This Row],[Column3]],AD:AD,0))</f>
        <v>#N/A</v>
      </c>
    </row>
    <row r="2799" spans="37:40" ht="13.5" thickBot="1">
      <c r="AK2799" s="64">
        <v>394</v>
      </c>
      <c r="AL2799" s="8" t="s">
        <v>3762</v>
      </c>
      <c r="AM2799" t="str">
        <f t="shared" si="44"/>
        <v>A394</v>
      </c>
      <c r="AN2799" t="e">
        <f>IF(Table10[[#This Row],[Column3]]="","",MATCH(Table10[[#This Row],[Column3]],AD:AD,0))</f>
        <v>#N/A</v>
      </c>
    </row>
    <row r="2800" spans="37:40" ht="13.5" thickBot="1">
      <c r="AK2800" s="64">
        <v>394</v>
      </c>
      <c r="AL2800" s="8" t="s">
        <v>3762</v>
      </c>
      <c r="AM2800" t="str">
        <f t="shared" si="44"/>
        <v>A394</v>
      </c>
      <c r="AN2800" t="e">
        <f>IF(Table10[[#This Row],[Column3]]="","",MATCH(Table10[[#This Row],[Column3]],AD:AD,0))</f>
        <v>#N/A</v>
      </c>
    </row>
    <row r="2801" spans="37:40" ht="13.5" thickBot="1">
      <c r="AK2801" s="64">
        <v>394</v>
      </c>
      <c r="AL2801" s="8" t="s">
        <v>3762</v>
      </c>
      <c r="AM2801" t="str">
        <f t="shared" si="44"/>
        <v>A394</v>
      </c>
      <c r="AN2801" t="e">
        <f>IF(Table10[[#This Row],[Column3]]="","",MATCH(Table10[[#This Row],[Column3]],AD:AD,0))</f>
        <v>#N/A</v>
      </c>
    </row>
    <row r="2802" spans="37:40" ht="13.5" thickBot="1">
      <c r="AK2802" s="64">
        <v>394</v>
      </c>
      <c r="AL2802" s="8" t="s">
        <v>3762</v>
      </c>
      <c r="AM2802" t="str">
        <f t="shared" si="44"/>
        <v>A394</v>
      </c>
      <c r="AN2802" t="e">
        <f>IF(Table10[[#This Row],[Column3]]="","",MATCH(Table10[[#This Row],[Column3]],AD:AD,0))</f>
        <v>#N/A</v>
      </c>
    </row>
    <row r="2803" spans="37:40" ht="13.5" thickBot="1">
      <c r="AK2803" s="64">
        <v>394</v>
      </c>
      <c r="AL2803" s="8" t="s">
        <v>3762</v>
      </c>
      <c r="AM2803" t="str">
        <f t="shared" si="44"/>
        <v>A394</v>
      </c>
      <c r="AN2803" t="e">
        <f>IF(Table10[[#This Row],[Column3]]="","",MATCH(Table10[[#This Row],[Column3]],AD:AD,0))</f>
        <v>#N/A</v>
      </c>
    </row>
    <row r="2804" spans="37:40" ht="13.5" thickBot="1">
      <c r="AK2804" s="64">
        <v>395</v>
      </c>
      <c r="AL2804" s="8" t="s">
        <v>3762</v>
      </c>
      <c r="AM2804" t="str">
        <f t="shared" si="44"/>
        <v>A395</v>
      </c>
      <c r="AN2804" t="e">
        <f>IF(Table10[[#This Row],[Column3]]="","",MATCH(Table10[[#This Row],[Column3]],AD:AD,0))</f>
        <v>#N/A</v>
      </c>
    </row>
    <row r="2805" spans="37:40" ht="13.5" thickBot="1">
      <c r="AK2805" s="64">
        <v>395</v>
      </c>
      <c r="AL2805" s="8" t="s">
        <v>3762</v>
      </c>
      <c r="AM2805" t="str">
        <f t="shared" si="44"/>
        <v>A395</v>
      </c>
      <c r="AN2805" t="e">
        <f>IF(Table10[[#This Row],[Column3]]="","",MATCH(Table10[[#This Row],[Column3]],AD:AD,0))</f>
        <v>#N/A</v>
      </c>
    </row>
    <row r="2806" spans="37:40" ht="13.5" thickBot="1">
      <c r="AK2806" s="64">
        <v>395</v>
      </c>
      <c r="AL2806" s="8" t="s">
        <v>3762</v>
      </c>
      <c r="AM2806" t="str">
        <f t="shared" si="44"/>
        <v>A395</v>
      </c>
      <c r="AN2806" t="e">
        <f>IF(Table10[[#This Row],[Column3]]="","",MATCH(Table10[[#This Row],[Column3]],AD:AD,0))</f>
        <v>#N/A</v>
      </c>
    </row>
    <row r="2807" spans="37:40" ht="13.5" thickBot="1">
      <c r="AK2807" s="64">
        <v>395</v>
      </c>
      <c r="AL2807" s="8" t="s">
        <v>3762</v>
      </c>
      <c r="AM2807" t="str">
        <f t="shared" si="44"/>
        <v>A395</v>
      </c>
      <c r="AN2807" t="e">
        <f>IF(Table10[[#This Row],[Column3]]="","",MATCH(Table10[[#This Row],[Column3]],AD:AD,0))</f>
        <v>#N/A</v>
      </c>
    </row>
    <row r="2808" spans="37:40" ht="13.5" thickBot="1">
      <c r="AK2808" s="64">
        <v>395</v>
      </c>
      <c r="AL2808" s="8" t="s">
        <v>3762</v>
      </c>
      <c r="AM2808" t="str">
        <f t="shared" si="44"/>
        <v>A395</v>
      </c>
      <c r="AN2808" t="e">
        <f>IF(Table10[[#This Row],[Column3]]="","",MATCH(Table10[[#This Row],[Column3]],AD:AD,0))</f>
        <v>#N/A</v>
      </c>
    </row>
    <row r="2809" spans="37:40" ht="13.5" thickBot="1">
      <c r="AK2809" s="64">
        <v>395</v>
      </c>
      <c r="AL2809" s="8" t="s">
        <v>3762</v>
      </c>
      <c r="AM2809" t="str">
        <f t="shared" si="44"/>
        <v>A395</v>
      </c>
      <c r="AN2809" t="e">
        <f>IF(Table10[[#This Row],[Column3]]="","",MATCH(Table10[[#This Row],[Column3]],AD:AD,0))</f>
        <v>#N/A</v>
      </c>
    </row>
    <row r="2810" spans="37:40" ht="13.5" thickBot="1">
      <c r="AK2810" s="64">
        <v>395</v>
      </c>
      <c r="AL2810" s="8" t="s">
        <v>3762</v>
      </c>
      <c r="AM2810" t="str">
        <f t="shared" si="44"/>
        <v>A395</v>
      </c>
      <c r="AN2810" t="e">
        <f>IF(Table10[[#This Row],[Column3]]="","",MATCH(Table10[[#This Row],[Column3]],AD:AD,0))</f>
        <v>#N/A</v>
      </c>
    </row>
    <row r="2811" spans="37:40" ht="13.5" thickBot="1">
      <c r="AK2811" s="64">
        <v>395</v>
      </c>
      <c r="AL2811" s="8" t="s">
        <v>3762</v>
      </c>
      <c r="AM2811" t="str">
        <f t="shared" si="44"/>
        <v>A395</v>
      </c>
      <c r="AN2811" t="e">
        <f>IF(Table10[[#This Row],[Column3]]="","",MATCH(Table10[[#This Row],[Column3]],AD:AD,0))</f>
        <v>#N/A</v>
      </c>
    </row>
    <row r="2812" spans="37:40" ht="13.5" thickBot="1">
      <c r="AK2812" s="64">
        <v>395</v>
      </c>
      <c r="AL2812" s="8" t="s">
        <v>3762</v>
      </c>
      <c r="AM2812" t="str">
        <f t="shared" si="44"/>
        <v>A395</v>
      </c>
      <c r="AN2812" t="e">
        <f>IF(Table10[[#This Row],[Column3]]="","",MATCH(Table10[[#This Row],[Column3]],AD:AD,0))</f>
        <v>#N/A</v>
      </c>
    </row>
    <row r="2813" spans="37:40" ht="13.5" thickBot="1">
      <c r="AK2813" s="64">
        <v>395</v>
      </c>
      <c r="AL2813" s="8" t="s">
        <v>3762</v>
      </c>
      <c r="AM2813" t="str">
        <f t="shared" si="44"/>
        <v>A395</v>
      </c>
      <c r="AN2813" t="e">
        <f>IF(Table10[[#This Row],[Column3]]="","",MATCH(Table10[[#This Row],[Column3]],AD:AD,0))</f>
        <v>#N/A</v>
      </c>
    </row>
    <row r="2814" spans="37:40" ht="13.5" thickBot="1">
      <c r="AK2814" s="64">
        <v>2739</v>
      </c>
      <c r="AL2814" s="8" t="s">
        <v>3762</v>
      </c>
      <c r="AM2814" t="str">
        <f t="shared" si="44"/>
        <v>A2739</v>
      </c>
      <c r="AN2814" t="e">
        <f>IF(Table10[[#This Row],[Column3]]="","",MATCH(Table10[[#This Row],[Column3]],AD:AD,0))</f>
        <v>#N/A</v>
      </c>
    </row>
    <row r="2815" spans="37:40" ht="13.5" thickBot="1">
      <c r="AK2815" s="64">
        <v>2739</v>
      </c>
      <c r="AL2815" s="8" t="s">
        <v>3762</v>
      </c>
      <c r="AM2815" t="str">
        <f t="shared" si="44"/>
        <v>A2739</v>
      </c>
      <c r="AN2815" t="e">
        <f>IF(Table10[[#This Row],[Column3]]="","",MATCH(Table10[[#This Row],[Column3]],AD:AD,0))</f>
        <v>#N/A</v>
      </c>
    </row>
    <row r="2816" spans="37:40" ht="13.5" thickBot="1">
      <c r="AK2816" s="64">
        <v>2739</v>
      </c>
      <c r="AL2816" s="8" t="s">
        <v>3762</v>
      </c>
      <c r="AM2816" t="str">
        <f t="shared" si="44"/>
        <v>A2739</v>
      </c>
      <c r="AN2816" t="e">
        <f>IF(Table10[[#This Row],[Column3]]="","",MATCH(Table10[[#This Row],[Column3]],AD:AD,0))</f>
        <v>#N/A</v>
      </c>
    </row>
    <row r="2817" spans="37:40" ht="13.5" thickBot="1">
      <c r="AK2817" s="64">
        <v>2739</v>
      </c>
      <c r="AL2817" s="8" t="s">
        <v>3762</v>
      </c>
      <c r="AM2817" t="str">
        <f t="shared" si="44"/>
        <v>A2739</v>
      </c>
      <c r="AN2817" t="e">
        <f>IF(Table10[[#This Row],[Column3]]="","",MATCH(Table10[[#This Row],[Column3]],AD:AD,0))</f>
        <v>#N/A</v>
      </c>
    </row>
    <row r="2818" spans="37:40" ht="13.5" thickBot="1">
      <c r="AK2818" s="64">
        <v>2739</v>
      </c>
      <c r="AL2818" s="8" t="s">
        <v>3762</v>
      </c>
      <c r="AM2818" t="str">
        <f t="shared" si="44"/>
        <v>A2739</v>
      </c>
      <c r="AN2818" t="e">
        <f>IF(Table10[[#This Row],[Column3]]="","",MATCH(Table10[[#This Row],[Column3]],AD:AD,0))</f>
        <v>#N/A</v>
      </c>
    </row>
    <row r="2819" spans="37:40" ht="13.5" thickBot="1">
      <c r="AK2819" s="64">
        <v>2739</v>
      </c>
      <c r="AL2819" s="8" t="s">
        <v>3762</v>
      </c>
      <c r="AM2819" t="str">
        <f t="shared" si="44"/>
        <v>A2739</v>
      </c>
      <c r="AN2819" t="e">
        <f>IF(Table10[[#This Row],[Column3]]="","",MATCH(Table10[[#This Row],[Column3]],AD:AD,0))</f>
        <v>#N/A</v>
      </c>
    </row>
    <row r="2820" spans="37:40" ht="13.5" thickBot="1">
      <c r="AK2820" s="64">
        <v>2739</v>
      </c>
      <c r="AL2820" s="8" t="s">
        <v>3762</v>
      </c>
      <c r="AM2820" t="str">
        <f t="shared" si="44"/>
        <v>A2739</v>
      </c>
      <c r="AN2820" t="e">
        <f>IF(Table10[[#This Row],[Column3]]="","",MATCH(Table10[[#This Row],[Column3]],AD:AD,0))</f>
        <v>#N/A</v>
      </c>
    </row>
    <row r="2821" spans="37:40" ht="13.5" thickBot="1">
      <c r="AK2821" s="64">
        <v>2739</v>
      </c>
      <c r="AL2821" s="8" t="s">
        <v>3762</v>
      </c>
      <c r="AM2821" t="str">
        <f t="shared" si="44"/>
        <v>A2739</v>
      </c>
      <c r="AN2821" t="e">
        <f>IF(Table10[[#This Row],[Column3]]="","",MATCH(Table10[[#This Row],[Column3]],AD:AD,0))</f>
        <v>#N/A</v>
      </c>
    </row>
    <row r="2822" spans="37:40" ht="13.5" thickBot="1">
      <c r="AK2822" s="64">
        <v>2739</v>
      </c>
      <c r="AL2822" s="8" t="s">
        <v>3762</v>
      </c>
      <c r="AM2822" t="str">
        <f t="shared" ref="AM2822:AM2885" si="45">CONCATENATE(AL2822,AK2822)</f>
        <v>A2739</v>
      </c>
      <c r="AN2822" t="e">
        <f>IF(Table10[[#This Row],[Column3]]="","",MATCH(Table10[[#This Row],[Column3]],AD:AD,0))</f>
        <v>#N/A</v>
      </c>
    </row>
    <row r="2823" spans="37:40" ht="13.5" thickBot="1">
      <c r="AK2823" s="64">
        <v>2739</v>
      </c>
      <c r="AL2823" s="8" t="s">
        <v>3762</v>
      </c>
      <c r="AM2823" t="str">
        <f t="shared" si="45"/>
        <v>A2739</v>
      </c>
      <c r="AN2823" t="e">
        <f>IF(Table10[[#This Row],[Column3]]="","",MATCH(Table10[[#This Row],[Column3]],AD:AD,0))</f>
        <v>#N/A</v>
      </c>
    </row>
    <row r="2824" spans="37:40" ht="13.5" thickBot="1">
      <c r="AK2824" s="64">
        <v>2739</v>
      </c>
      <c r="AL2824" s="8" t="s">
        <v>3762</v>
      </c>
      <c r="AM2824" t="str">
        <f t="shared" si="45"/>
        <v>A2739</v>
      </c>
      <c r="AN2824" t="e">
        <f>IF(Table10[[#This Row],[Column3]]="","",MATCH(Table10[[#This Row],[Column3]],AD:AD,0))</f>
        <v>#N/A</v>
      </c>
    </row>
    <row r="2825" spans="37:40" ht="13.5" thickBot="1">
      <c r="AK2825" s="64">
        <v>2739</v>
      </c>
      <c r="AL2825" s="8" t="s">
        <v>3762</v>
      </c>
      <c r="AM2825" t="str">
        <f t="shared" si="45"/>
        <v>A2739</v>
      </c>
      <c r="AN2825" t="e">
        <f>IF(Table10[[#This Row],[Column3]]="","",MATCH(Table10[[#This Row],[Column3]],AD:AD,0))</f>
        <v>#N/A</v>
      </c>
    </row>
    <row r="2826" spans="37:40" ht="13.5" thickBot="1">
      <c r="AK2826" s="64">
        <v>2739</v>
      </c>
      <c r="AL2826" s="8" t="s">
        <v>3762</v>
      </c>
      <c r="AM2826" t="str">
        <f t="shared" si="45"/>
        <v>A2739</v>
      </c>
      <c r="AN2826" t="e">
        <f>IF(Table10[[#This Row],[Column3]]="","",MATCH(Table10[[#This Row],[Column3]],AD:AD,0))</f>
        <v>#N/A</v>
      </c>
    </row>
    <row r="2827" spans="37:40" ht="13.5" thickBot="1">
      <c r="AK2827" s="64">
        <v>2739</v>
      </c>
      <c r="AL2827" s="8" t="s">
        <v>3762</v>
      </c>
      <c r="AM2827" t="str">
        <f t="shared" si="45"/>
        <v>A2739</v>
      </c>
      <c r="AN2827" t="e">
        <f>IF(Table10[[#This Row],[Column3]]="","",MATCH(Table10[[#This Row],[Column3]],AD:AD,0))</f>
        <v>#N/A</v>
      </c>
    </row>
    <row r="2828" spans="37:40" ht="13.5" thickBot="1">
      <c r="AK2828" s="64">
        <v>2739</v>
      </c>
      <c r="AL2828" s="8" t="s">
        <v>3762</v>
      </c>
      <c r="AM2828" t="str">
        <f t="shared" si="45"/>
        <v>A2739</v>
      </c>
      <c r="AN2828" t="e">
        <f>IF(Table10[[#This Row],[Column3]]="","",MATCH(Table10[[#This Row],[Column3]],AD:AD,0))</f>
        <v>#N/A</v>
      </c>
    </row>
    <row r="2829" spans="37:40" ht="13.5" thickBot="1">
      <c r="AK2829" s="64">
        <v>2739</v>
      </c>
      <c r="AL2829" s="8" t="s">
        <v>3762</v>
      </c>
      <c r="AM2829" t="str">
        <f t="shared" si="45"/>
        <v>A2739</v>
      </c>
      <c r="AN2829" t="e">
        <f>IF(Table10[[#This Row],[Column3]]="","",MATCH(Table10[[#This Row],[Column3]],AD:AD,0))</f>
        <v>#N/A</v>
      </c>
    </row>
    <row r="2830" spans="37:40" ht="13.5" thickBot="1">
      <c r="AK2830" s="64">
        <v>2740</v>
      </c>
      <c r="AL2830" s="8" t="s">
        <v>3762</v>
      </c>
      <c r="AM2830" t="str">
        <f t="shared" si="45"/>
        <v>A2740</v>
      </c>
      <c r="AN2830" t="e">
        <f>IF(Table10[[#This Row],[Column3]]="","",MATCH(Table10[[#This Row],[Column3]],AD:AD,0))</f>
        <v>#N/A</v>
      </c>
    </row>
    <row r="2831" spans="37:40" ht="13.5" thickBot="1">
      <c r="AK2831" s="64">
        <v>2740</v>
      </c>
      <c r="AL2831" s="8" t="s">
        <v>3762</v>
      </c>
      <c r="AM2831" t="str">
        <f t="shared" si="45"/>
        <v>A2740</v>
      </c>
      <c r="AN2831" t="e">
        <f>IF(Table10[[#This Row],[Column3]]="","",MATCH(Table10[[#This Row],[Column3]],AD:AD,0))</f>
        <v>#N/A</v>
      </c>
    </row>
    <row r="2832" spans="37:40" ht="13.5" thickBot="1">
      <c r="AK2832" s="64">
        <v>2740</v>
      </c>
      <c r="AL2832" s="8" t="s">
        <v>3762</v>
      </c>
      <c r="AM2832" t="str">
        <f t="shared" si="45"/>
        <v>A2740</v>
      </c>
      <c r="AN2832" t="e">
        <f>IF(Table10[[#This Row],[Column3]]="","",MATCH(Table10[[#This Row],[Column3]],AD:AD,0))</f>
        <v>#N/A</v>
      </c>
    </row>
    <row r="2833" spans="37:40" ht="13.5" thickBot="1">
      <c r="AK2833" s="64">
        <v>2740</v>
      </c>
      <c r="AL2833" s="8" t="s">
        <v>3762</v>
      </c>
      <c r="AM2833" t="str">
        <f t="shared" si="45"/>
        <v>A2740</v>
      </c>
      <c r="AN2833" t="e">
        <f>IF(Table10[[#This Row],[Column3]]="","",MATCH(Table10[[#This Row],[Column3]],AD:AD,0))</f>
        <v>#N/A</v>
      </c>
    </row>
    <row r="2834" spans="37:40" ht="13.5" thickBot="1">
      <c r="AK2834" s="64">
        <v>2740</v>
      </c>
      <c r="AL2834" s="8" t="s">
        <v>3762</v>
      </c>
      <c r="AM2834" t="str">
        <f t="shared" si="45"/>
        <v>A2740</v>
      </c>
      <c r="AN2834" t="e">
        <f>IF(Table10[[#This Row],[Column3]]="","",MATCH(Table10[[#This Row],[Column3]],AD:AD,0))</f>
        <v>#N/A</v>
      </c>
    </row>
    <row r="2835" spans="37:40" ht="13.5" thickBot="1">
      <c r="AK2835" s="64">
        <v>2740</v>
      </c>
      <c r="AL2835" s="8" t="s">
        <v>3762</v>
      </c>
      <c r="AM2835" t="str">
        <f t="shared" si="45"/>
        <v>A2740</v>
      </c>
      <c r="AN2835" t="e">
        <f>IF(Table10[[#This Row],[Column3]]="","",MATCH(Table10[[#This Row],[Column3]],AD:AD,0))</f>
        <v>#N/A</v>
      </c>
    </row>
    <row r="2836" spans="37:40" ht="13.5" thickBot="1">
      <c r="AK2836" s="64">
        <v>2740</v>
      </c>
      <c r="AL2836" s="8" t="s">
        <v>3762</v>
      </c>
      <c r="AM2836" t="str">
        <f t="shared" si="45"/>
        <v>A2740</v>
      </c>
      <c r="AN2836" t="e">
        <f>IF(Table10[[#This Row],[Column3]]="","",MATCH(Table10[[#This Row],[Column3]],AD:AD,0))</f>
        <v>#N/A</v>
      </c>
    </row>
    <row r="2837" spans="37:40" ht="13.5" thickBot="1">
      <c r="AK2837" s="64">
        <v>2740</v>
      </c>
      <c r="AL2837" s="8" t="s">
        <v>3762</v>
      </c>
      <c r="AM2837" t="str">
        <f t="shared" si="45"/>
        <v>A2740</v>
      </c>
      <c r="AN2837" t="e">
        <f>IF(Table10[[#This Row],[Column3]]="","",MATCH(Table10[[#This Row],[Column3]],AD:AD,0))</f>
        <v>#N/A</v>
      </c>
    </row>
    <row r="2838" spans="37:40" ht="13.5" thickBot="1">
      <c r="AK2838" s="64">
        <v>2740</v>
      </c>
      <c r="AL2838" s="8" t="s">
        <v>3762</v>
      </c>
      <c r="AM2838" t="str">
        <f t="shared" si="45"/>
        <v>A2740</v>
      </c>
      <c r="AN2838" t="e">
        <f>IF(Table10[[#This Row],[Column3]]="","",MATCH(Table10[[#This Row],[Column3]],AD:AD,0))</f>
        <v>#N/A</v>
      </c>
    </row>
    <row r="2839" spans="37:40" ht="13.5" thickBot="1">
      <c r="AK2839" s="64">
        <v>2740</v>
      </c>
      <c r="AL2839" s="8" t="s">
        <v>3762</v>
      </c>
      <c r="AM2839" t="str">
        <f t="shared" si="45"/>
        <v>A2740</v>
      </c>
      <c r="AN2839" t="e">
        <f>IF(Table10[[#This Row],[Column3]]="","",MATCH(Table10[[#This Row],[Column3]],AD:AD,0))</f>
        <v>#N/A</v>
      </c>
    </row>
    <row r="2840" spans="37:40" ht="13.5" thickBot="1">
      <c r="AK2840" s="64">
        <v>2741</v>
      </c>
      <c r="AL2840" s="8" t="s">
        <v>3762</v>
      </c>
      <c r="AM2840" t="str">
        <f t="shared" si="45"/>
        <v>A2741</v>
      </c>
      <c r="AN2840" t="e">
        <f>IF(Table10[[#This Row],[Column3]]="","",MATCH(Table10[[#This Row],[Column3]],AD:AD,0))</f>
        <v>#N/A</v>
      </c>
    </row>
    <row r="2841" spans="37:40" ht="13.5" thickBot="1">
      <c r="AK2841" s="64">
        <v>2741</v>
      </c>
      <c r="AL2841" s="8" t="s">
        <v>3762</v>
      </c>
      <c r="AM2841" t="str">
        <f t="shared" si="45"/>
        <v>A2741</v>
      </c>
      <c r="AN2841" t="e">
        <f>IF(Table10[[#This Row],[Column3]]="","",MATCH(Table10[[#This Row],[Column3]],AD:AD,0))</f>
        <v>#N/A</v>
      </c>
    </row>
    <row r="2842" spans="37:40" ht="13.5" thickBot="1">
      <c r="AK2842" s="64">
        <v>2741</v>
      </c>
      <c r="AL2842" s="8" t="s">
        <v>3762</v>
      </c>
      <c r="AM2842" t="str">
        <f t="shared" si="45"/>
        <v>A2741</v>
      </c>
      <c r="AN2842" t="e">
        <f>IF(Table10[[#This Row],[Column3]]="","",MATCH(Table10[[#This Row],[Column3]],AD:AD,0))</f>
        <v>#N/A</v>
      </c>
    </row>
    <row r="2843" spans="37:40" ht="13.5" thickBot="1">
      <c r="AK2843" s="64">
        <v>2741</v>
      </c>
      <c r="AL2843" s="8" t="s">
        <v>3762</v>
      </c>
      <c r="AM2843" t="str">
        <f t="shared" si="45"/>
        <v>A2741</v>
      </c>
      <c r="AN2843" t="e">
        <f>IF(Table10[[#This Row],[Column3]]="","",MATCH(Table10[[#This Row],[Column3]],AD:AD,0))</f>
        <v>#N/A</v>
      </c>
    </row>
    <row r="2844" spans="37:40" ht="13.5" thickBot="1">
      <c r="AK2844" s="64">
        <v>2741</v>
      </c>
      <c r="AL2844" s="8" t="s">
        <v>3762</v>
      </c>
      <c r="AM2844" t="str">
        <f t="shared" si="45"/>
        <v>A2741</v>
      </c>
      <c r="AN2844" t="e">
        <f>IF(Table10[[#This Row],[Column3]]="","",MATCH(Table10[[#This Row],[Column3]],AD:AD,0))</f>
        <v>#N/A</v>
      </c>
    </row>
    <row r="2845" spans="37:40" ht="13.5" thickBot="1">
      <c r="AK2845" s="64">
        <v>2741</v>
      </c>
      <c r="AL2845" s="8" t="s">
        <v>3762</v>
      </c>
      <c r="AM2845" t="str">
        <f t="shared" si="45"/>
        <v>A2741</v>
      </c>
      <c r="AN2845" t="e">
        <f>IF(Table10[[#This Row],[Column3]]="","",MATCH(Table10[[#This Row],[Column3]],AD:AD,0))</f>
        <v>#N/A</v>
      </c>
    </row>
    <row r="2846" spans="37:40" ht="13.5" thickBot="1">
      <c r="AK2846" s="64">
        <v>2741</v>
      </c>
      <c r="AL2846" s="8" t="s">
        <v>3762</v>
      </c>
      <c r="AM2846" t="str">
        <f t="shared" si="45"/>
        <v>A2741</v>
      </c>
      <c r="AN2846" t="e">
        <f>IF(Table10[[#This Row],[Column3]]="","",MATCH(Table10[[#This Row],[Column3]],AD:AD,0))</f>
        <v>#N/A</v>
      </c>
    </row>
    <row r="2847" spans="37:40" ht="13.5" thickBot="1">
      <c r="AK2847" s="64">
        <v>2741</v>
      </c>
      <c r="AL2847" s="8" t="s">
        <v>3762</v>
      </c>
      <c r="AM2847" t="str">
        <f t="shared" si="45"/>
        <v>A2741</v>
      </c>
      <c r="AN2847" t="e">
        <f>IF(Table10[[#This Row],[Column3]]="","",MATCH(Table10[[#This Row],[Column3]],AD:AD,0))</f>
        <v>#N/A</v>
      </c>
    </row>
    <row r="2848" spans="37:40" ht="13.5" thickBot="1">
      <c r="AK2848" s="64">
        <v>2741</v>
      </c>
      <c r="AL2848" s="8" t="s">
        <v>3762</v>
      </c>
      <c r="AM2848" t="str">
        <f t="shared" si="45"/>
        <v>A2741</v>
      </c>
      <c r="AN2848" t="e">
        <f>IF(Table10[[#This Row],[Column3]]="","",MATCH(Table10[[#This Row],[Column3]],AD:AD,0))</f>
        <v>#N/A</v>
      </c>
    </row>
    <row r="2849" spans="37:40" ht="13.5" thickBot="1">
      <c r="AK2849" s="64">
        <v>2741</v>
      </c>
      <c r="AL2849" s="8" t="s">
        <v>3762</v>
      </c>
      <c r="AM2849" t="str">
        <f t="shared" si="45"/>
        <v>A2741</v>
      </c>
      <c r="AN2849" t="e">
        <f>IF(Table10[[#This Row],[Column3]]="","",MATCH(Table10[[#This Row],[Column3]],AD:AD,0))</f>
        <v>#N/A</v>
      </c>
    </row>
    <row r="2850" spans="37:40" ht="13.5" thickBot="1">
      <c r="AK2850" s="64">
        <v>2741</v>
      </c>
      <c r="AL2850" s="8" t="s">
        <v>3762</v>
      </c>
      <c r="AM2850" t="str">
        <f t="shared" si="45"/>
        <v>A2741</v>
      </c>
      <c r="AN2850" t="e">
        <f>IF(Table10[[#This Row],[Column3]]="","",MATCH(Table10[[#This Row],[Column3]],AD:AD,0))</f>
        <v>#N/A</v>
      </c>
    </row>
    <row r="2851" spans="37:40" ht="13.5" thickBot="1">
      <c r="AK2851" s="64">
        <v>2741</v>
      </c>
      <c r="AL2851" s="8" t="s">
        <v>3762</v>
      </c>
      <c r="AM2851" t="str">
        <f t="shared" si="45"/>
        <v>A2741</v>
      </c>
      <c r="AN2851" t="e">
        <f>IF(Table10[[#This Row],[Column3]]="","",MATCH(Table10[[#This Row],[Column3]],AD:AD,0))</f>
        <v>#N/A</v>
      </c>
    </row>
    <row r="2852" spans="37:40" ht="13.5" thickBot="1">
      <c r="AK2852" s="64">
        <v>2741</v>
      </c>
      <c r="AL2852" s="8" t="s">
        <v>3762</v>
      </c>
      <c r="AM2852" t="str">
        <f t="shared" si="45"/>
        <v>A2741</v>
      </c>
      <c r="AN2852" t="e">
        <f>IF(Table10[[#This Row],[Column3]]="","",MATCH(Table10[[#This Row],[Column3]],AD:AD,0))</f>
        <v>#N/A</v>
      </c>
    </row>
    <row r="2853" spans="37:40" ht="13.5" thickBot="1">
      <c r="AK2853" s="64">
        <v>2741</v>
      </c>
      <c r="AL2853" s="8" t="s">
        <v>3762</v>
      </c>
      <c r="AM2853" t="str">
        <f t="shared" si="45"/>
        <v>A2741</v>
      </c>
      <c r="AN2853" t="e">
        <f>IF(Table10[[#This Row],[Column3]]="","",MATCH(Table10[[#This Row],[Column3]],AD:AD,0))</f>
        <v>#N/A</v>
      </c>
    </row>
    <row r="2854" spans="37:40" ht="13.5" thickBot="1">
      <c r="AK2854" s="64">
        <v>2741</v>
      </c>
      <c r="AL2854" s="8" t="s">
        <v>3762</v>
      </c>
      <c r="AM2854" t="str">
        <f t="shared" si="45"/>
        <v>A2741</v>
      </c>
      <c r="AN2854" t="e">
        <f>IF(Table10[[#This Row],[Column3]]="","",MATCH(Table10[[#This Row],[Column3]],AD:AD,0))</f>
        <v>#N/A</v>
      </c>
    </row>
    <row r="2855" spans="37:40" ht="13.5" thickBot="1">
      <c r="AK2855" s="64">
        <v>2741</v>
      </c>
      <c r="AL2855" s="8" t="s">
        <v>3762</v>
      </c>
      <c r="AM2855" t="str">
        <f t="shared" si="45"/>
        <v>A2741</v>
      </c>
      <c r="AN2855" t="e">
        <f>IF(Table10[[#This Row],[Column3]]="","",MATCH(Table10[[#This Row],[Column3]],AD:AD,0))</f>
        <v>#N/A</v>
      </c>
    </row>
    <row r="2856" spans="37:40" ht="13.5" thickBot="1">
      <c r="AK2856" s="64">
        <v>2742</v>
      </c>
      <c r="AL2856" s="8" t="s">
        <v>3762</v>
      </c>
      <c r="AM2856" t="str">
        <f t="shared" si="45"/>
        <v>A2742</v>
      </c>
      <c r="AN2856" t="e">
        <f>IF(Table10[[#This Row],[Column3]]="","",MATCH(Table10[[#This Row],[Column3]],AD:AD,0))</f>
        <v>#N/A</v>
      </c>
    </row>
    <row r="2857" spans="37:40" ht="13.5" thickBot="1">
      <c r="AK2857" s="64">
        <v>2742</v>
      </c>
      <c r="AL2857" s="8" t="s">
        <v>3762</v>
      </c>
      <c r="AM2857" t="str">
        <f t="shared" si="45"/>
        <v>A2742</v>
      </c>
      <c r="AN2857" t="e">
        <f>IF(Table10[[#This Row],[Column3]]="","",MATCH(Table10[[#This Row],[Column3]],AD:AD,0))</f>
        <v>#N/A</v>
      </c>
    </row>
    <row r="2858" spans="37:40" ht="13.5" thickBot="1">
      <c r="AK2858" s="64">
        <v>2742</v>
      </c>
      <c r="AL2858" s="8" t="s">
        <v>3762</v>
      </c>
      <c r="AM2858" t="str">
        <f t="shared" si="45"/>
        <v>A2742</v>
      </c>
      <c r="AN2858" t="e">
        <f>IF(Table10[[#This Row],[Column3]]="","",MATCH(Table10[[#This Row],[Column3]],AD:AD,0))</f>
        <v>#N/A</v>
      </c>
    </row>
    <row r="2859" spans="37:40" ht="13.5" thickBot="1">
      <c r="AK2859" s="64">
        <v>2742</v>
      </c>
      <c r="AL2859" s="8" t="s">
        <v>3762</v>
      </c>
      <c r="AM2859" t="str">
        <f t="shared" si="45"/>
        <v>A2742</v>
      </c>
      <c r="AN2859" t="e">
        <f>IF(Table10[[#This Row],[Column3]]="","",MATCH(Table10[[#This Row],[Column3]],AD:AD,0))</f>
        <v>#N/A</v>
      </c>
    </row>
    <row r="2860" spans="37:40" ht="13.5" thickBot="1">
      <c r="AK2860" s="64">
        <v>2742</v>
      </c>
      <c r="AL2860" s="8" t="s">
        <v>3762</v>
      </c>
      <c r="AM2860" t="str">
        <f t="shared" si="45"/>
        <v>A2742</v>
      </c>
      <c r="AN2860" t="e">
        <f>IF(Table10[[#This Row],[Column3]]="","",MATCH(Table10[[#This Row],[Column3]],AD:AD,0))</f>
        <v>#N/A</v>
      </c>
    </row>
    <row r="2861" spans="37:40" ht="13.5" thickBot="1">
      <c r="AK2861" s="64">
        <v>2742</v>
      </c>
      <c r="AL2861" s="8" t="s">
        <v>3762</v>
      </c>
      <c r="AM2861" t="str">
        <f t="shared" si="45"/>
        <v>A2742</v>
      </c>
      <c r="AN2861" t="e">
        <f>IF(Table10[[#This Row],[Column3]]="","",MATCH(Table10[[#This Row],[Column3]],AD:AD,0))</f>
        <v>#N/A</v>
      </c>
    </row>
    <row r="2862" spans="37:40" ht="13.5" thickBot="1">
      <c r="AK2862" s="64">
        <v>2742</v>
      </c>
      <c r="AL2862" s="8" t="s">
        <v>3762</v>
      </c>
      <c r="AM2862" t="str">
        <f t="shared" si="45"/>
        <v>A2742</v>
      </c>
      <c r="AN2862" t="e">
        <f>IF(Table10[[#This Row],[Column3]]="","",MATCH(Table10[[#This Row],[Column3]],AD:AD,0))</f>
        <v>#N/A</v>
      </c>
    </row>
    <row r="2863" spans="37:40" ht="13.5" thickBot="1">
      <c r="AK2863" s="64">
        <v>2742</v>
      </c>
      <c r="AL2863" s="8" t="s">
        <v>3762</v>
      </c>
      <c r="AM2863" t="str">
        <f t="shared" si="45"/>
        <v>A2742</v>
      </c>
      <c r="AN2863" t="e">
        <f>IF(Table10[[#This Row],[Column3]]="","",MATCH(Table10[[#This Row],[Column3]],AD:AD,0))</f>
        <v>#N/A</v>
      </c>
    </row>
    <row r="2864" spans="37:40" ht="13.5" thickBot="1">
      <c r="AK2864" s="64">
        <v>2742</v>
      </c>
      <c r="AL2864" s="8" t="s">
        <v>3762</v>
      </c>
      <c r="AM2864" t="str">
        <f t="shared" si="45"/>
        <v>A2742</v>
      </c>
      <c r="AN2864" t="e">
        <f>IF(Table10[[#This Row],[Column3]]="","",MATCH(Table10[[#This Row],[Column3]],AD:AD,0))</f>
        <v>#N/A</v>
      </c>
    </row>
    <row r="2865" spans="37:40" ht="13.5" thickBot="1">
      <c r="AK2865" s="64">
        <v>2742</v>
      </c>
      <c r="AL2865" s="8" t="s">
        <v>3762</v>
      </c>
      <c r="AM2865" t="str">
        <f t="shared" si="45"/>
        <v>A2742</v>
      </c>
      <c r="AN2865" t="e">
        <f>IF(Table10[[#This Row],[Column3]]="","",MATCH(Table10[[#This Row],[Column3]],AD:AD,0))</f>
        <v>#N/A</v>
      </c>
    </row>
    <row r="2866" spans="37:40" ht="13.5" thickBot="1">
      <c r="AK2866" s="64">
        <v>2742</v>
      </c>
      <c r="AL2866" s="8" t="s">
        <v>3762</v>
      </c>
      <c r="AM2866" t="str">
        <f t="shared" si="45"/>
        <v>A2742</v>
      </c>
      <c r="AN2866" t="e">
        <f>IF(Table10[[#This Row],[Column3]]="","",MATCH(Table10[[#This Row],[Column3]],AD:AD,0))</f>
        <v>#N/A</v>
      </c>
    </row>
    <row r="2867" spans="37:40" ht="13.5" thickBot="1">
      <c r="AK2867" s="64">
        <v>2742</v>
      </c>
      <c r="AL2867" s="8" t="s">
        <v>3762</v>
      </c>
      <c r="AM2867" t="str">
        <f t="shared" si="45"/>
        <v>A2742</v>
      </c>
      <c r="AN2867" t="e">
        <f>IF(Table10[[#This Row],[Column3]]="","",MATCH(Table10[[#This Row],[Column3]],AD:AD,0))</f>
        <v>#N/A</v>
      </c>
    </row>
    <row r="2868" spans="37:40" ht="13.5" thickBot="1">
      <c r="AK2868" s="64">
        <v>2790</v>
      </c>
      <c r="AL2868" s="8" t="s">
        <v>3762</v>
      </c>
      <c r="AM2868" t="str">
        <f t="shared" si="45"/>
        <v>A2790</v>
      </c>
      <c r="AN2868" t="e">
        <f>IF(Table10[[#This Row],[Column3]]="","",MATCH(Table10[[#This Row],[Column3]],AD:AD,0))</f>
        <v>#N/A</v>
      </c>
    </row>
    <row r="2869" spans="37:40" ht="13.5" thickBot="1">
      <c r="AK2869" s="64">
        <v>2790</v>
      </c>
      <c r="AL2869" s="8" t="s">
        <v>3762</v>
      </c>
      <c r="AM2869" t="str">
        <f t="shared" si="45"/>
        <v>A2790</v>
      </c>
      <c r="AN2869" t="e">
        <f>IF(Table10[[#This Row],[Column3]]="","",MATCH(Table10[[#This Row],[Column3]],AD:AD,0))</f>
        <v>#N/A</v>
      </c>
    </row>
    <row r="2870" spans="37:40" ht="13.5" thickBot="1">
      <c r="AK2870" s="64">
        <v>2790</v>
      </c>
      <c r="AL2870" s="8" t="s">
        <v>3762</v>
      </c>
      <c r="AM2870" t="str">
        <f t="shared" si="45"/>
        <v>A2790</v>
      </c>
      <c r="AN2870" t="e">
        <f>IF(Table10[[#This Row],[Column3]]="","",MATCH(Table10[[#This Row],[Column3]],AD:AD,0))</f>
        <v>#N/A</v>
      </c>
    </row>
    <row r="2871" spans="37:40" ht="13.5" thickBot="1">
      <c r="AK2871" s="64">
        <v>2790</v>
      </c>
      <c r="AL2871" s="8" t="s">
        <v>3762</v>
      </c>
      <c r="AM2871" t="str">
        <f t="shared" si="45"/>
        <v>A2790</v>
      </c>
      <c r="AN2871" t="e">
        <f>IF(Table10[[#This Row],[Column3]]="","",MATCH(Table10[[#This Row],[Column3]],AD:AD,0))</f>
        <v>#N/A</v>
      </c>
    </row>
    <row r="2872" spans="37:40" ht="13.5" thickBot="1">
      <c r="AK2872" s="64">
        <v>2790</v>
      </c>
      <c r="AL2872" s="8" t="s">
        <v>3762</v>
      </c>
      <c r="AM2872" t="str">
        <f t="shared" si="45"/>
        <v>A2790</v>
      </c>
      <c r="AN2872" t="e">
        <f>IF(Table10[[#This Row],[Column3]]="","",MATCH(Table10[[#This Row],[Column3]],AD:AD,0))</f>
        <v>#N/A</v>
      </c>
    </row>
    <row r="2873" spans="37:40" ht="13.5" thickBot="1">
      <c r="AK2873" s="64">
        <v>2794</v>
      </c>
      <c r="AL2873" s="8" t="s">
        <v>3762</v>
      </c>
      <c r="AM2873" t="str">
        <f t="shared" si="45"/>
        <v>A2794</v>
      </c>
      <c r="AN2873" t="e">
        <f>IF(Table10[[#This Row],[Column3]]="","",MATCH(Table10[[#This Row],[Column3]],AD:AD,0))</f>
        <v>#N/A</v>
      </c>
    </row>
    <row r="2874" spans="37:40" ht="13.5" thickBot="1">
      <c r="AK2874" s="64">
        <v>2794</v>
      </c>
      <c r="AL2874" s="8" t="s">
        <v>3762</v>
      </c>
      <c r="AM2874" t="str">
        <f t="shared" si="45"/>
        <v>A2794</v>
      </c>
      <c r="AN2874" t="e">
        <f>IF(Table10[[#This Row],[Column3]]="","",MATCH(Table10[[#This Row],[Column3]],AD:AD,0))</f>
        <v>#N/A</v>
      </c>
    </row>
    <row r="2875" spans="37:40" ht="13.5" thickBot="1">
      <c r="AK2875" s="64">
        <v>2794</v>
      </c>
      <c r="AL2875" s="8" t="s">
        <v>3762</v>
      </c>
      <c r="AM2875" t="str">
        <f t="shared" si="45"/>
        <v>A2794</v>
      </c>
      <c r="AN2875" t="e">
        <f>IF(Table10[[#This Row],[Column3]]="","",MATCH(Table10[[#This Row],[Column3]],AD:AD,0))</f>
        <v>#N/A</v>
      </c>
    </row>
    <row r="2876" spans="37:40" ht="13.5" thickBot="1">
      <c r="AK2876" s="64">
        <v>2794</v>
      </c>
      <c r="AL2876" s="8" t="s">
        <v>3762</v>
      </c>
      <c r="AM2876" t="str">
        <f t="shared" si="45"/>
        <v>A2794</v>
      </c>
      <c r="AN2876" t="e">
        <f>IF(Table10[[#This Row],[Column3]]="","",MATCH(Table10[[#This Row],[Column3]],AD:AD,0))</f>
        <v>#N/A</v>
      </c>
    </row>
    <row r="2877" spans="37:40" ht="13.5" thickBot="1">
      <c r="AK2877" s="64">
        <v>2794</v>
      </c>
      <c r="AL2877" s="8" t="s">
        <v>3762</v>
      </c>
      <c r="AM2877" t="str">
        <f t="shared" si="45"/>
        <v>A2794</v>
      </c>
      <c r="AN2877" t="e">
        <f>IF(Table10[[#This Row],[Column3]]="","",MATCH(Table10[[#This Row],[Column3]],AD:AD,0))</f>
        <v>#N/A</v>
      </c>
    </row>
    <row r="2878" spans="37:40" ht="13.5" thickBot="1">
      <c r="AK2878" s="64">
        <v>2794</v>
      </c>
      <c r="AL2878" s="8" t="s">
        <v>3762</v>
      </c>
      <c r="AM2878" t="str">
        <f t="shared" si="45"/>
        <v>A2794</v>
      </c>
      <c r="AN2878" t="e">
        <f>IF(Table10[[#This Row],[Column3]]="","",MATCH(Table10[[#This Row],[Column3]],AD:AD,0))</f>
        <v>#N/A</v>
      </c>
    </row>
    <row r="2879" spans="37:40" ht="13.5" thickBot="1">
      <c r="AK2879" s="64">
        <v>2794</v>
      </c>
      <c r="AL2879" s="8" t="s">
        <v>3762</v>
      </c>
      <c r="AM2879" t="str">
        <f t="shared" si="45"/>
        <v>A2794</v>
      </c>
      <c r="AN2879" t="e">
        <f>IF(Table10[[#This Row],[Column3]]="","",MATCH(Table10[[#This Row],[Column3]],AD:AD,0))</f>
        <v>#N/A</v>
      </c>
    </row>
    <row r="2880" spans="37:40" ht="13.5" thickBot="1">
      <c r="AK2880" s="64">
        <v>2794</v>
      </c>
      <c r="AL2880" s="8" t="s">
        <v>3762</v>
      </c>
      <c r="AM2880" t="str">
        <f t="shared" si="45"/>
        <v>A2794</v>
      </c>
      <c r="AN2880" t="e">
        <f>IF(Table10[[#This Row],[Column3]]="","",MATCH(Table10[[#This Row],[Column3]],AD:AD,0))</f>
        <v>#N/A</v>
      </c>
    </row>
    <row r="2881" spans="37:40" ht="13.5" thickBot="1">
      <c r="AK2881" s="64">
        <v>2794</v>
      </c>
      <c r="AL2881" s="8" t="s">
        <v>3762</v>
      </c>
      <c r="AM2881" t="str">
        <f t="shared" si="45"/>
        <v>A2794</v>
      </c>
      <c r="AN2881" t="e">
        <f>IF(Table10[[#This Row],[Column3]]="","",MATCH(Table10[[#This Row],[Column3]],AD:AD,0))</f>
        <v>#N/A</v>
      </c>
    </row>
    <row r="2882" spans="37:40" ht="13.5" thickBot="1">
      <c r="AK2882" s="64">
        <v>2794</v>
      </c>
      <c r="AL2882" s="8" t="s">
        <v>3762</v>
      </c>
      <c r="AM2882" t="str">
        <f t="shared" si="45"/>
        <v>A2794</v>
      </c>
      <c r="AN2882" t="e">
        <f>IF(Table10[[#This Row],[Column3]]="","",MATCH(Table10[[#This Row],[Column3]],AD:AD,0))</f>
        <v>#N/A</v>
      </c>
    </row>
    <row r="2883" spans="37:40" ht="13.5" thickBot="1">
      <c r="AK2883" s="64">
        <v>2794</v>
      </c>
      <c r="AL2883" s="8" t="s">
        <v>3762</v>
      </c>
      <c r="AM2883" t="str">
        <f t="shared" si="45"/>
        <v>A2794</v>
      </c>
      <c r="AN2883" t="e">
        <f>IF(Table10[[#This Row],[Column3]]="","",MATCH(Table10[[#This Row],[Column3]],AD:AD,0))</f>
        <v>#N/A</v>
      </c>
    </row>
    <row r="2884" spans="37:40" ht="13.5" thickBot="1">
      <c r="AK2884" s="64">
        <v>2794</v>
      </c>
      <c r="AL2884" s="8" t="s">
        <v>3762</v>
      </c>
      <c r="AM2884" t="str">
        <f t="shared" si="45"/>
        <v>A2794</v>
      </c>
      <c r="AN2884" t="e">
        <f>IF(Table10[[#This Row],[Column3]]="","",MATCH(Table10[[#This Row],[Column3]],AD:AD,0))</f>
        <v>#N/A</v>
      </c>
    </row>
    <row r="2885" spans="37:40" ht="13.5" thickBot="1">
      <c r="AK2885" s="64">
        <v>2375</v>
      </c>
      <c r="AL2885" s="8" t="s">
        <v>8476</v>
      </c>
      <c r="AM2885" t="str">
        <f t="shared" si="45"/>
        <v>H2375</v>
      </c>
      <c r="AN2885" t="e">
        <f>IF(Table10[[#This Row],[Column3]]="","",MATCH(Table10[[#This Row],[Column3]],AD:AD,0))</f>
        <v>#N/A</v>
      </c>
    </row>
    <row r="2886" spans="37:40" ht="13.5" thickBot="1">
      <c r="AK2886" s="64">
        <v>2375</v>
      </c>
      <c r="AL2886" s="8" t="s">
        <v>8476</v>
      </c>
      <c r="AM2886" t="str">
        <f t="shared" ref="AM2886:AM2949" si="46">CONCATENATE(AL2886,AK2886)</f>
        <v>H2375</v>
      </c>
      <c r="AN2886" t="e">
        <f>IF(Table10[[#This Row],[Column3]]="","",MATCH(Table10[[#This Row],[Column3]],AD:AD,0))</f>
        <v>#N/A</v>
      </c>
    </row>
    <row r="2887" spans="37:40" ht="13.5" thickBot="1">
      <c r="AK2887" s="64">
        <v>2375</v>
      </c>
      <c r="AL2887" s="8" t="s">
        <v>8476</v>
      </c>
      <c r="AM2887" t="str">
        <f t="shared" si="46"/>
        <v>H2375</v>
      </c>
      <c r="AN2887" t="e">
        <f>IF(Table10[[#This Row],[Column3]]="","",MATCH(Table10[[#This Row],[Column3]],AD:AD,0))</f>
        <v>#N/A</v>
      </c>
    </row>
    <row r="2888" spans="37:40" ht="13.5" thickBot="1">
      <c r="AK2888" s="64">
        <v>2375</v>
      </c>
      <c r="AL2888" s="8" t="s">
        <v>8476</v>
      </c>
      <c r="AM2888" t="str">
        <f t="shared" si="46"/>
        <v>H2375</v>
      </c>
      <c r="AN2888" t="e">
        <f>IF(Table10[[#This Row],[Column3]]="","",MATCH(Table10[[#This Row],[Column3]],AD:AD,0))</f>
        <v>#N/A</v>
      </c>
    </row>
    <row r="2889" spans="37:40" ht="13.5" thickBot="1">
      <c r="AK2889" s="64">
        <v>2375</v>
      </c>
      <c r="AL2889" s="8" t="s">
        <v>8476</v>
      </c>
      <c r="AM2889" t="str">
        <f t="shared" si="46"/>
        <v>H2375</v>
      </c>
      <c r="AN2889" t="e">
        <f>IF(Table10[[#This Row],[Column3]]="","",MATCH(Table10[[#This Row],[Column3]],AD:AD,0))</f>
        <v>#N/A</v>
      </c>
    </row>
    <row r="2890" spans="37:40" ht="13.5" thickBot="1">
      <c r="AK2890" s="64">
        <v>2375</v>
      </c>
      <c r="AL2890" s="8" t="s">
        <v>8476</v>
      </c>
      <c r="AM2890" t="str">
        <f t="shared" si="46"/>
        <v>H2375</v>
      </c>
      <c r="AN2890" t="e">
        <f>IF(Table10[[#This Row],[Column3]]="","",MATCH(Table10[[#This Row],[Column3]],AD:AD,0))</f>
        <v>#N/A</v>
      </c>
    </row>
    <row r="2891" spans="37:40" ht="13.5" thickBot="1">
      <c r="AK2891" s="64">
        <v>2375</v>
      </c>
      <c r="AL2891" s="8" t="s">
        <v>8476</v>
      </c>
      <c r="AM2891" t="str">
        <f t="shared" si="46"/>
        <v>H2375</v>
      </c>
      <c r="AN2891" t="e">
        <f>IF(Table10[[#This Row],[Column3]]="","",MATCH(Table10[[#This Row],[Column3]],AD:AD,0))</f>
        <v>#N/A</v>
      </c>
    </row>
    <row r="2892" spans="37:40" ht="13.5" thickBot="1">
      <c r="AK2892" s="64">
        <v>2375</v>
      </c>
      <c r="AL2892" s="8" t="s">
        <v>8476</v>
      </c>
      <c r="AM2892" t="str">
        <f t="shared" si="46"/>
        <v>H2375</v>
      </c>
      <c r="AN2892" t="e">
        <f>IF(Table10[[#This Row],[Column3]]="","",MATCH(Table10[[#This Row],[Column3]],AD:AD,0))</f>
        <v>#N/A</v>
      </c>
    </row>
    <row r="2893" spans="37:40" ht="13.5" thickBot="1">
      <c r="AK2893" s="64">
        <v>2375</v>
      </c>
      <c r="AL2893" s="8" t="s">
        <v>8476</v>
      </c>
      <c r="AM2893" t="str">
        <f t="shared" si="46"/>
        <v>H2375</v>
      </c>
      <c r="AN2893" t="e">
        <f>IF(Table10[[#This Row],[Column3]]="","",MATCH(Table10[[#This Row],[Column3]],AD:AD,0))</f>
        <v>#N/A</v>
      </c>
    </row>
    <row r="2894" spans="37:40" ht="13.5" thickBot="1">
      <c r="AK2894" s="64">
        <v>2375</v>
      </c>
      <c r="AL2894" s="8" t="s">
        <v>8476</v>
      </c>
      <c r="AM2894" t="str">
        <f t="shared" si="46"/>
        <v>H2375</v>
      </c>
      <c r="AN2894" t="e">
        <f>IF(Table10[[#This Row],[Column3]]="","",MATCH(Table10[[#This Row],[Column3]],AD:AD,0))</f>
        <v>#N/A</v>
      </c>
    </row>
    <row r="2895" spans="37:40" ht="13.5" thickBot="1">
      <c r="AK2895" s="64">
        <v>2375</v>
      </c>
      <c r="AL2895" s="8" t="s">
        <v>8476</v>
      </c>
      <c r="AM2895" t="str">
        <f t="shared" si="46"/>
        <v>H2375</v>
      </c>
      <c r="AN2895" t="e">
        <f>IF(Table10[[#This Row],[Column3]]="","",MATCH(Table10[[#This Row],[Column3]],AD:AD,0))</f>
        <v>#N/A</v>
      </c>
    </row>
    <row r="2896" spans="37:40" ht="13.5" thickBot="1">
      <c r="AK2896" s="64">
        <v>2375</v>
      </c>
      <c r="AL2896" s="8" t="s">
        <v>8476</v>
      </c>
      <c r="AM2896" t="str">
        <f t="shared" si="46"/>
        <v>H2375</v>
      </c>
      <c r="AN2896" t="e">
        <f>IF(Table10[[#This Row],[Column3]]="","",MATCH(Table10[[#This Row],[Column3]],AD:AD,0))</f>
        <v>#N/A</v>
      </c>
    </row>
    <row r="2897" spans="37:40" ht="13.5" thickBot="1">
      <c r="AK2897" s="64">
        <v>2375</v>
      </c>
      <c r="AL2897" s="8" t="s">
        <v>8476</v>
      </c>
      <c r="AM2897" t="str">
        <f t="shared" si="46"/>
        <v>H2375</v>
      </c>
      <c r="AN2897" t="e">
        <f>IF(Table10[[#This Row],[Column3]]="","",MATCH(Table10[[#This Row],[Column3]],AD:AD,0))</f>
        <v>#N/A</v>
      </c>
    </row>
    <row r="2898" spans="37:40" ht="13.5" thickBot="1">
      <c r="AK2898" s="64">
        <v>2375</v>
      </c>
      <c r="AL2898" s="8" t="s">
        <v>8476</v>
      </c>
      <c r="AM2898" t="str">
        <f t="shared" si="46"/>
        <v>H2375</v>
      </c>
      <c r="AN2898" t="e">
        <f>IF(Table10[[#This Row],[Column3]]="","",MATCH(Table10[[#This Row],[Column3]],AD:AD,0))</f>
        <v>#N/A</v>
      </c>
    </row>
    <row r="2899" spans="37:40" ht="13.5" thickBot="1">
      <c r="AK2899" s="64">
        <v>2375</v>
      </c>
      <c r="AL2899" s="8" t="s">
        <v>8476</v>
      </c>
      <c r="AM2899" t="str">
        <f t="shared" si="46"/>
        <v>H2375</v>
      </c>
      <c r="AN2899" t="e">
        <f>IF(Table10[[#This Row],[Column3]]="","",MATCH(Table10[[#This Row],[Column3]],AD:AD,0))</f>
        <v>#N/A</v>
      </c>
    </row>
    <row r="2900" spans="37:40" ht="13.5" thickBot="1">
      <c r="AK2900" s="64">
        <v>2375</v>
      </c>
      <c r="AL2900" s="8" t="s">
        <v>8476</v>
      </c>
      <c r="AM2900" t="str">
        <f t="shared" si="46"/>
        <v>H2375</v>
      </c>
      <c r="AN2900" t="e">
        <f>IF(Table10[[#This Row],[Column3]]="","",MATCH(Table10[[#This Row],[Column3]],AD:AD,0))</f>
        <v>#N/A</v>
      </c>
    </row>
    <row r="2901" spans="37:40" ht="13.5" thickBot="1">
      <c r="AK2901" s="64">
        <v>3046</v>
      </c>
      <c r="AL2901" s="8" t="s">
        <v>6664</v>
      </c>
      <c r="AM2901" t="str">
        <f t="shared" si="46"/>
        <v>G3046</v>
      </c>
      <c r="AN2901" t="e">
        <f>IF(Table10[[#This Row],[Column3]]="","",MATCH(Table10[[#This Row],[Column3]],AD:AD,0))</f>
        <v>#N/A</v>
      </c>
    </row>
    <row r="2902" spans="37:40" ht="13.5" thickBot="1">
      <c r="AK2902" s="64">
        <v>3046</v>
      </c>
      <c r="AL2902" s="8" t="s">
        <v>6664</v>
      </c>
      <c r="AM2902" t="str">
        <f t="shared" si="46"/>
        <v>G3046</v>
      </c>
      <c r="AN2902" t="e">
        <f>IF(Table10[[#This Row],[Column3]]="","",MATCH(Table10[[#This Row],[Column3]],AD:AD,0))</f>
        <v>#N/A</v>
      </c>
    </row>
    <row r="2903" spans="37:40" ht="13.5" thickBot="1">
      <c r="AK2903" s="64">
        <v>2791</v>
      </c>
      <c r="AL2903" s="8" t="s">
        <v>3762</v>
      </c>
      <c r="AM2903" t="str">
        <f t="shared" si="46"/>
        <v>A2791</v>
      </c>
      <c r="AN2903" t="e">
        <f>IF(Table10[[#This Row],[Column3]]="","",MATCH(Table10[[#This Row],[Column3]],AD:AD,0))</f>
        <v>#N/A</v>
      </c>
    </row>
    <row r="2904" spans="37:40" ht="13.5" thickBot="1">
      <c r="AK2904" s="64">
        <v>2791</v>
      </c>
      <c r="AL2904" s="8" t="s">
        <v>3762</v>
      </c>
      <c r="AM2904" t="str">
        <f t="shared" si="46"/>
        <v>A2791</v>
      </c>
      <c r="AN2904" t="e">
        <f>IF(Table10[[#This Row],[Column3]]="","",MATCH(Table10[[#This Row],[Column3]],AD:AD,0))</f>
        <v>#N/A</v>
      </c>
    </row>
    <row r="2905" spans="37:40" ht="13.5" thickBot="1">
      <c r="AK2905" s="64">
        <v>2791</v>
      </c>
      <c r="AL2905" s="8" t="s">
        <v>3762</v>
      </c>
      <c r="AM2905" t="str">
        <f t="shared" si="46"/>
        <v>A2791</v>
      </c>
      <c r="AN2905" t="e">
        <f>IF(Table10[[#This Row],[Column3]]="","",MATCH(Table10[[#This Row],[Column3]],AD:AD,0))</f>
        <v>#N/A</v>
      </c>
    </row>
    <row r="2906" spans="37:40" ht="13.5" thickBot="1">
      <c r="AK2906" s="64">
        <v>2791</v>
      </c>
      <c r="AL2906" s="8" t="s">
        <v>3762</v>
      </c>
      <c r="AM2906" t="str">
        <f t="shared" si="46"/>
        <v>A2791</v>
      </c>
      <c r="AN2906" t="e">
        <f>IF(Table10[[#This Row],[Column3]]="","",MATCH(Table10[[#This Row],[Column3]],AD:AD,0))</f>
        <v>#N/A</v>
      </c>
    </row>
    <row r="2907" spans="37:40" ht="13.5" thickBot="1">
      <c r="AK2907" s="64">
        <v>2791</v>
      </c>
      <c r="AL2907" s="8" t="s">
        <v>3762</v>
      </c>
      <c r="AM2907" t="str">
        <f t="shared" si="46"/>
        <v>A2791</v>
      </c>
      <c r="AN2907" t="e">
        <f>IF(Table10[[#This Row],[Column3]]="","",MATCH(Table10[[#This Row],[Column3]],AD:AD,0))</f>
        <v>#N/A</v>
      </c>
    </row>
    <row r="2908" spans="37:40" ht="13.5" thickBot="1">
      <c r="AK2908" s="64">
        <v>3047</v>
      </c>
      <c r="AL2908" s="8" t="s">
        <v>6664</v>
      </c>
      <c r="AM2908" t="str">
        <f t="shared" si="46"/>
        <v>G3047</v>
      </c>
      <c r="AN2908" t="e">
        <f>IF(Table10[[#This Row],[Column3]]="","",MATCH(Table10[[#This Row],[Column3]],AD:AD,0))</f>
        <v>#N/A</v>
      </c>
    </row>
    <row r="2909" spans="37:40" ht="13.5" thickBot="1">
      <c r="AK2909" s="64">
        <v>2893</v>
      </c>
      <c r="AL2909" s="8" t="s">
        <v>8476</v>
      </c>
      <c r="AM2909" t="str">
        <f t="shared" si="46"/>
        <v>H2893</v>
      </c>
      <c r="AN2909" t="e">
        <f>IF(Table10[[#This Row],[Column3]]="","",MATCH(Table10[[#This Row],[Column3]],AD:AD,0))</f>
        <v>#N/A</v>
      </c>
    </row>
    <row r="2910" spans="37:40" ht="13.5" thickBot="1">
      <c r="AK2910" s="64">
        <v>2792</v>
      </c>
      <c r="AL2910" s="8" t="s">
        <v>3762</v>
      </c>
      <c r="AM2910" t="str">
        <f t="shared" si="46"/>
        <v>A2792</v>
      </c>
      <c r="AN2910" t="e">
        <f>IF(Table10[[#This Row],[Column3]]="","",MATCH(Table10[[#This Row],[Column3]],AD:AD,0))</f>
        <v>#N/A</v>
      </c>
    </row>
    <row r="2911" spans="37:40" ht="13.5" thickBot="1">
      <c r="AK2911" s="64">
        <v>2793</v>
      </c>
      <c r="AL2911" s="8" t="s">
        <v>3762</v>
      </c>
      <c r="AM2911" t="str">
        <f t="shared" si="46"/>
        <v>A2793</v>
      </c>
      <c r="AN2911" t="e">
        <f>IF(Table10[[#This Row],[Column3]]="","",MATCH(Table10[[#This Row],[Column3]],AD:AD,0))</f>
        <v>#N/A</v>
      </c>
    </row>
    <row r="2912" spans="37:40" ht="13.5" thickBot="1">
      <c r="AK2912" s="64">
        <v>3048</v>
      </c>
      <c r="AL2912" s="8" t="s">
        <v>6664</v>
      </c>
      <c r="AM2912" t="str">
        <f t="shared" si="46"/>
        <v>G3048</v>
      </c>
      <c r="AN2912" t="e">
        <f>IF(Table10[[#This Row],[Column3]]="","",MATCH(Table10[[#This Row],[Column3]],AD:AD,0))</f>
        <v>#N/A</v>
      </c>
    </row>
    <row r="2913" spans="37:40" ht="13.5" thickBot="1">
      <c r="AK2913" s="64">
        <v>2795</v>
      </c>
      <c r="AL2913" s="8" t="s">
        <v>3762</v>
      </c>
      <c r="AM2913" t="str">
        <f t="shared" si="46"/>
        <v>A2795</v>
      </c>
      <c r="AN2913" t="e">
        <f>IF(Table10[[#This Row],[Column3]]="","",MATCH(Table10[[#This Row],[Column3]],AD:AD,0))</f>
        <v>#N/A</v>
      </c>
    </row>
    <row r="2914" spans="37:40" ht="13.5" thickBot="1">
      <c r="AK2914" s="64">
        <v>2795</v>
      </c>
      <c r="AL2914" s="8" t="s">
        <v>3762</v>
      </c>
      <c r="AM2914" t="str">
        <f t="shared" si="46"/>
        <v>A2795</v>
      </c>
      <c r="AN2914" t="e">
        <f>IF(Table10[[#This Row],[Column3]]="","",MATCH(Table10[[#This Row],[Column3]],AD:AD,0))</f>
        <v>#N/A</v>
      </c>
    </row>
    <row r="2915" spans="37:40" ht="13.5" thickBot="1">
      <c r="AK2915" s="64">
        <v>2795</v>
      </c>
      <c r="AL2915" s="8" t="s">
        <v>3762</v>
      </c>
      <c r="AM2915" t="str">
        <f t="shared" si="46"/>
        <v>A2795</v>
      </c>
      <c r="AN2915" t="e">
        <f>IF(Table10[[#This Row],[Column3]]="","",MATCH(Table10[[#This Row],[Column3]],AD:AD,0))</f>
        <v>#N/A</v>
      </c>
    </row>
    <row r="2916" spans="37:40" ht="13.5" thickBot="1">
      <c r="AK2916" s="64">
        <v>2795</v>
      </c>
      <c r="AL2916" s="8" t="s">
        <v>3762</v>
      </c>
      <c r="AM2916" t="str">
        <f t="shared" si="46"/>
        <v>A2795</v>
      </c>
      <c r="AN2916" t="e">
        <f>IF(Table10[[#This Row],[Column3]]="","",MATCH(Table10[[#This Row],[Column3]],AD:AD,0))</f>
        <v>#N/A</v>
      </c>
    </row>
    <row r="2917" spans="37:40" ht="13.5" thickBot="1">
      <c r="AK2917" s="64">
        <v>2798</v>
      </c>
      <c r="AL2917" s="8" t="s">
        <v>3762</v>
      </c>
      <c r="AM2917" t="str">
        <f t="shared" si="46"/>
        <v>A2798</v>
      </c>
      <c r="AN2917" t="e">
        <f>IF(Table10[[#This Row],[Column3]]="","",MATCH(Table10[[#This Row],[Column3]],AD:AD,0))</f>
        <v>#N/A</v>
      </c>
    </row>
    <row r="2918" spans="37:40" ht="13.5" thickBot="1">
      <c r="AK2918" s="64">
        <v>2798</v>
      </c>
      <c r="AL2918" s="8" t="s">
        <v>3762</v>
      </c>
      <c r="AM2918" t="str">
        <f t="shared" si="46"/>
        <v>A2798</v>
      </c>
      <c r="AN2918" t="e">
        <f>IF(Table10[[#This Row],[Column3]]="","",MATCH(Table10[[#This Row],[Column3]],AD:AD,0))</f>
        <v>#N/A</v>
      </c>
    </row>
    <row r="2919" spans="37:40" ht="13.5" thickBot="1">
      <c r="AK2919" s="64">
        <v>2798</v>
      </c>
      <c r="AL2919" s="8" t="s">
        <v>3762</v>
      </c>
      <c r="AM2919" t="str">
        <f t="shared" si="46"/>
        <v>A2798</v>
      </c>
      <c r="AN2919" t="e">
        <f>IF(Table10[[#This Row],[Column3]]="","",MATCH(Table10[[#This Row],[Column3]],AD:AD,0))</f>
        <v>#N/A</v>
      </c>
    </row>
    <row r="2920" spans="37:40" ht="13.5" thickBot="1">
      <c r="AK2920" s="64">
        <v>2798</v>
      </c>
      <c r="AL2920" s="8" t="s">
        <v>3762</v>
      </c>
      <c r="AM2920" t="str">
        <f t="shared" si="46"/>
        <v>A2798</v>
      </c>
      <c r="AN2920" t="e">
        <f>IF(Table10[[#This Row],[Column3]]="","",MATCH(Table10[[#This Row],[Column3]],AD:AD,0))</f>
        <v>#N/A</v>
      </c>
    </row>
    <row r="2921" spans="37:40" ht="13.5" thickBot="1">
      <c r="AK2921" s="64">
        <v>2798</v>
      </c>
      <c r="AL2921" s="8" t="s">
        <v>3762</v>
      </c>
      <c r="AM2921" t="str">
        <f t="shared" si="46"/>
        <v>A2798</v>
      </c>
      <c r="AN2921" t="e">
        <f>IF(Table10[[#This Row],[Column3]]="","",MATCH(Table10[[#This Row],[Column3]],AD:AD,0))</f>
        <v>#N/A</v>
      </c>
    </row>
    <row r="2922" spans="37:40" ht="13.5" thickBot="1">
      <c r="AK2922" s="64">
        <v>2900</v>
      </c>
      <c r="AL2922" s="8" t="s">
        <v>8476</v>
      </c>
      <c r="AM2922" t="str">
        <f t="shared" si="46"/>
        <v>H2900</v>
      </c>
      <c r="AN2922" t="e">
        <f>IF(Table10[[#This Row],[Column3]]="","",MATCH(Table10[[#This Row],[Column3]],AD:AD,0))</f>
        <v>#N/A</v>
      </c>
    </row>
    <row r="2923" spans="37:40" ht="13.5" thickBot="1">
      <c r="AK2923" s="64">
        <v>2900</v>
      </c>
      <c r="AL2923" s="8" t="s">
        <v>8476</v>
      </c>
      <c r="AM2923" t="str">
        <f t="shared" si="46"/>
        <v>H2900</v>
      </c>
      <c r="AN2923" t="e">
        <f>IF(Table10[[#This Row],[Column3]]="","",MATCH(Table10[[#This Row],[Column3]],AD:AD,0))</f>
        <v>#N/A</v>
      </c>
    </row>
    <row r="2924" spans="37:40" ht="13.5" thickBot="1">
      <c r="AK2924" s="64">
        <v>2944</v>
      </c>
      <c r="AL2924" s="8" t="s">
        <v>8476</v>
      </c>
      <c r="AM2924" t="str">
        <f t="shared" si="46"/>
        <v>H2944</v>
      </c>
      <c r="AN2924" t="e">
        <f>IF(Table10[[#This Row],[Column3]]="","",MATCH(Table10[[#This Row],[Column3]],AD:AD,0))</f>
        <v>#N/A</v>
      </c>
    </row>
    <row r="2925" spans="37:40" ht="13.5" thickBot="1">
      <c r="AK2925" s="64">
        <v>2944</v>
      </c>
      <c r="AL2925" s="8" t="s">
        <v>8476</v>
      </c>
      <c r="AM2925" t="str">
        <f t="shared" si="46"/>
        <v>H2944</v>
      </c>
      <c r="AN2925" t="e">
        <f>IF(Table10[[#This Row],[Column3]]="","",MATCH(Table10[[#This Row],[Column3]],AD:AD,0))</f>
        <v>#N/A</v>
      </c>
    </row>
    <row r="2926" spans="37:40" ht="13.5" thickBot="1">
      <c r="AK2926" s="64">
        <v>2944</v>
      </c>
      <c r="AL2926" s="8" t="s">
        <v>8476</v>
      </c>
      <c r="AM2926" t="str">
        <f t="shared" si="46"/>
        <v>H2944</v>
      </c>
      <c r="AN2926" t="e">
        <f>IF(Table10[[#This Row],[Column3]]="","",MATCH(Table10[[#This Row],[Column3]],AD:AD,0))</f>
        <v>#N/A</v>
      </c>
    </row>
    <row r="2927" spans="37:40" ht="13.5" thickBot="1">
      <c r="AK2927" s="64">
        <v>2944</v>
      </c>
      <c r="AL2927" s="8" t="s">
        <v>8476</v>
      </c>
      <c r="AM2927" t="str">
        <f t="shared" si="46"/>
        <v>H2944</v>
      </c>
      <c r="AN2927" t="e">
        <f>IF(Table10[[#This Row],[Column3]]="","",MATCH(Table10[[#This Row],[Column3]],AD:AD,0))</f>
        <v>#N/A</v>
      </c>
    </row>
    <row r="2928" spans="37:40" ht="13.5" thickBot="1">
      <c r="AK2928" s="64">
        <v>2944</v>
      </c>
      <c r="AL2928" s="8" t="s">
        <v>8476</v>
      </c>
      <c r="AM2928" t="str">
        <f t="shared" si="46"/>
        <v>H2944</v>
      </c>
      <c r="AN2928" t="e">
        <f>IF(Table10[[#This Row],[Column3]]="","",MATCH(Table10[[#This Row],[Column3]],AD:AD,0))</f>
        <v>#N/A</v>
      </c>
    </row>
    <row r="2929" spans="37:40" ht="13.5" thickBot="1">
      <c r="AK2929" s="64">
        <v>2944</v>
      </c>
      <c r="AL2929" s="8" t="s">
        <v>8476</v>
      </c>
      <c r="AM2929" t="str">
        <f t="shared" si="46"/>
        <v>H2944</v>
      </c>
      <c r="AN2929" t="e">
        <f>IF(Table10[[#This Row],[Column3]]="","",MATCH(Table10[[#This Row],[Column3]],AD:AD,0))</f>
        <v>#N/A</v>
      </c>
    </row>
    <row r="2930" spans="37:40" ht="13.5" thickBot="1">
      <c r="AK2930" s="64">
        <v>2944</v>
      </c>
      <c r="AL2930" s="8" t="s">
        <v>8476</v>
      </c>
      <c r="AM2930" t="str">
        <f t="shared" si="46"/>
        <v>H2944</v>
      </c>
      <c r="AN2930" t="e">
        <f>IF(Table10[[#This Row],[Column3]]="","",MATCH(Table10[[#This Row],[Column3]],AD:AD,0))</f>
        <v>#N/A</v>
      </c>
    </row>
    <row r="2931" spans="37:40" ht="13.5" thickBot="1">
      <c r="AK2931" s="64">
        <v>2944</v>
      </c>
      <c r="AL2931" s="8" t="s">
        <v>8476</v>
      </c>
      <c r="AM2931" t="str">
        <f t="shared" si="46"/>
        <v>H2944</v>
      </c>
      <c r="AN2931" t="e">
        <f>IF(Table10[[#This Row],[Column3]]="","",MATCH(Table10[[#This Row],[Column3]],AD:AD,0))</f>
        <v>#N/A</v>
      </c>
    </row>
    <row r="2932" spans="37:40" ht="13.5" thickBot="1">
      <c r="AK2932" s="64">
        <v>2944</v>
      </c>
      <c r="AL2932" s="8" t="s">
        <v>8476</v>
      </c>
      <c r="AM2932" t="str">
        <f t="shared" si="46"/>
        <v>H2944</v>
      </c>
      <c r="AN2932" t="e">
        <f>IF(Table10[[#This Row],[Column3]]="","",MATCH(Table10[[#This Row],[Column3]],AD:AD,0))</f>
        <v>#N/A</v>
      </c>
    </row>
    <row r="2933" spans="37:40" ht="13.5" thickBot="1">
      <c r="AK2933" s="64">
        <v>2944</v>
      </c>
      <c r="AL2933" s="8" t="s">
        <v>8476</v>
      </c>
      <c r="AM2933" t="str">
        <f t="shared" si="46"/>
        <v>H2944</v>
      </c>
      <c r="AN2933" t="e">
        <f>IF(Table10[[#This Row],[Column3]]="","",MATCH(Table10[[#This Row],[Column3]],AD:AD,0))</f>
        <v>#N/A</v>
      </c>
    </row>
    <row r="2934" spans="37:40" ht="13.5" thickBot="1">
      <c r="AK2934" s="64">
        <v>2944</v>
      </c>
      <c r="AL2934" s="8" t="s">
        <v>8476</v>
      </c>
      <c r="AM2934" t="str">
        <f t="shared" si="46"/>
        <v>H2944</v>
      </c>
      <c r="AN2934" t="e">
        <f>IF(Table10[[#This Row],[Column3]]="","",MATCH(Table10[[#This Row],[Column3]],AD:AD,0))</f>
        <v>#N/A</v>
      </c>
    </row>
    <row r="2935" spans="37:40" ht="13.5" thickBot="1">
      <c r="AK2935" s="64">
        <v>2944</v>
      </c>
      <c r="AL2935" s="8" t="s">
        <v>8476</v>
      </c>
      <c r="AM2935" t="str">
        <f t="shared" si="46"/>
        <v>H2944</v>
      </c>
      <c r="AN2935" t="e">
        <f>IF(Table10[[#This Row],[Column3]]="","",MATCH(Table10[[#This Row],[Column3]],AD:AD,0))</f>
        <v>#N/A</v>
      </c>
    </row>
    <row r="2936" spans="37:40" ht="13.5" thickBot="1">
      <c r="AK2936" s="64">
        <v>2944</v>
      </c>
      <c r="AL2936" s="8" t="s">
        <v>8476</v>
      </c>
      <c r="AM2936" t="str">
        <f t="shared" si="46"/>
        <v>H2944</v>
      </c>
      <c r="AN2936" t="e">
        <f>IF(Table10[[#This Row],[Column3]]="","",MATCH(Table10[[#This Row],[Column3]],AD:AD,0))</f>
        <v>#N/A</v>
      </c>
    </row>
    <row r="2937" spans="37:40" ht="13.5" thickBot="1">
      <c r="AK2937" s="64">
        <v>2944</v>
      </c>
      <c r="AL2937" s="8" t="s">
        <v>8476</v>
      </c>
      <c r="AM2937" t="str">
        <f t="shared" si="46"/>
        <v>H2944</v>
      </c>
      <c r="AN2937" t="e">
        <f>IF(Table10[[#This Row],[Column3]]="","",MATCH(Table10[[#This Row],[Column3]],AD:AD,0))</f>
        <v>#N/A</v>
      </c>
    </row>
    <row r="2938" spans="37:40" ht="13.5" thickBot="1">
      <c r="AK2938" s="64">
        <v>2944</v>
      </c>
      <c r="AL2938" s="8" t="s">
        <v>8476</v>
      </c>
      <c r="AM2938" t="str">
        <f t="shared" si="46"/>
        <v>H2944</v>
      </c>
      <c r="AN2938" t="e">
        <f>IF(Table10[[#This Row],[Column3]]="","",MATCH(Table10[[#This Row],[Column3]],AD:AD,0))</f>
        <v>#N/A</v>
      </c>
    </row>
    <row r="2939" spans="37:40" ht="13.5" thickBot="1">
      <c r="AK2939" s="64">
        <v>2944</v>
      </c>
      <c r="AL2939" s="8" t="s">
        <v>8476</v>
      </c>
      <c r="AM2939" t="str">
        <f t="shared" si="46"/>
        <v>H2944</v>
      </c>
      <c r="AN2939" t="e">
        <f>IF(Table10[[#This Row],[Column3]]="","",MATCH(Table10[[#This Row],[Column3]],AD:AD,0))</f>
        <v>#N/A</v>
      </c>
    </row>
    <row r="2940" spans="37:40" ht="13.5" thickBot="1">
      <c r="AK2940" s="64">
        <v>2899</v>
      </c>
      <c r="AL2940" s="8" t="s">
        <v>8476</v>
      </c>
      <c r="AM2940" t="str">
        <f t="shared" si="46"/>
        <v>H2899</v>
      </c>
      <c r="AN2940" t="e">
        <f>IF(Table10[[#This Row],[Column3]]="","",MATCH(Table10[[#This Row],[Column3]],AD:AD,0))</f>
        <v>#N/A</v>
      </c>
    </row>
    <row r="2941" spans="37:40" ht="13.5" thickBot="1">
      <c r="AK2941" s="64">
        <v>2796</v>
      </c>
      <c r="AL2941" s="8" t="s">
        <v>3762</v>
      </c>
      <c r="AM2941" t="str">
        <f t="shared" si="46"/>
        <v>A2796</v>
      </c>
      <c r="AN2941" t="e">
        <f>IF(Table10[[#This Row],[Column3]]="","",MATCH(Table10[[#This Row],[Column3]],AD:AD,0))</f>
        <v>#N/A</v>
      </c>
    </row>
    <row r="2942" spans="37:40" ht="13.5" thickBot="1">
      <c r="AK2942" s="64">
        <v>2895</v>
      </c>
      <c r="AL2942" s="8" t="s">
        <v>8476</v>
      </c>
      <c r="AM2942" t="str">
        <f t="shared" si="46"/>
        <v>H2895</v>
      </c>
      <c r="AN2942" t="e">
        <f>IF(Table10[[#This Row],[Column3]]="","",MATCH(Table10[[#This Row],[Column3]],AD:AD,0))</f>
        <v>#N/A</v>
      </c>
    </row>
    <row r="2943" spans="37:40" ht="13.5" thickBot="1">
      <c r="AK2943" s="64">
        <v>2895</v>
      </c>
      <c r="AL2943" s="8" t="s">
        <v>8476</v>
      </c>
      <c r="AM2943" t="str">
        <f t="shared" si="46"/>
        <v>H2895</v>
      </c>
      <c r="AN2943" t="e">
        <f>IF(Table10[[#This Row],[Column3]]="","",MATCH(Table10[[#This Row],[Column3]],AD:AD,0))</f>
        <v>#N/A</v>
      </c>
    </row>
    <row r="2944" spans="37:40" ht="13.5" thickBot="1">
      <c r="AK2944" s="64">
        <v>3103</v>
      </c>
      <c r="AL2944" s="8" t="s">
        <v>6664</v>
      </c>
      <c r="AM2944" t="str">
        <f t="shared" si="46"/>
        <v>G3103</v>
      </c>
      <c r="AN2944" t="e">
        <f>IF(Table10[[#This Row],[Column3]]="","",MATCH(Table10[[#This Row],[Column3]],AD:AD,0))</f>
        <v>#N/A</v>
      </c>
    </row>
    <row r="2945" spans="37:40" ht="13.5" thickBot="1">
      <c r="AK2945" s="64">
        <v>2897</v>
      </c>
      <c r="AL2945" s="8" t="s">
        <v>8476</v>
      </c>
      <c r="AM2945" t="str">
        <f t="shared" si="46"/>
        <v>H2897</v>
      </c>
      <c r="AN2945" t="e">
        <f>IF(Table10[[#This Row],[Column3]]="","",MATCH(Table10[[#This Row],[Column3]],AD:AD,0))</f>
        <v>#N/A</v>
      </c>
    </row>
    <row r="2946" spans="37:40" ht="13.5" thickBot="1">
      <c r="AK2946" s="64">
        <v>2897</v>
      </c>
      <c r="AL2946" s="8" t="s">
        <v>8476</v>
      </c>
      <c r="AM2946" t="str">
        <f t="shared" si="46"/>
        <v>H2897</v>
      </c>
      <c r="AN2946" t="e">
        <f>IF(Table10[[#This Row],[Column3]]="","",MATCH(Table10[[#This Row],[Column3]],AD:AD,0))</f>
        <v>#N/A</v>
      </c>
    </row>
    <row r="2947" spans="37:40" ht="13.5" thickBot="1">
      <c r="AK2947" s="64">
        <v>2897</v>
      </c>
      <c r="AL2947" s="8" t="s">
        <v>8476</v>
      </c>
      <c r="AM2947" t="str">
        <f t="shared" si="46"/>
        <v>H2897</v>
      </c>
      <c r="AN2947" t="e">
        <f>IF(Table10[[#This Row],[Column3]]="","",MATCH(Table10[[#This Row],[Column3]],AD:AD,0))</f>
        <v>#N/A</v>
      </c>
    </row>
    <row r="2948" spans="37:40" ht="13.5" thickBot="1">
      <c r="AK2948" s="64">
        <v>2898</v>
      </c>
      <c r="AL2948" s="8" t="s">
        <v>8476</v>
      </c>
      <c r="AM2948" t="str">
        <f t="shared" si="46"/>
        <v>H2898</v>
      </c>
      <c r="AN2948" t="e">
        <f>IF(Table10[[#This Row],[Column3]]="","",MATCH(Table10[[#This Row],[Column3]],AD:AD,0))</f>
        <v>#N/A</v>
      </c>
    </row>
    <row r="2949" spans="37:40" ht="13.5" thickBot="1">
      <c r="AK2949" s="64">
        <v>3102</v>
      </c>
      <c r="AL2949" s="8" t="s">
        <v>6664</v>
      </c>
      <c r="AM2949" t="str">
        <f t="shared" si="46"/>
        <v>G3102</v>
      </c>
      <c r="AN2949" t="e">
        <f>IF(Table10[[#This Row],[Column3]]="","",MATCH(Table10[[#This Row],[Column3]],AD:AD,0))</f>
        <v>#N/A</v>
      </c>
    </row>
    <row r="2950" spans="37:40" ht="13.5" thickBot="1">
      <c r="AK2950" s="64">
        <v>3102</v>
      </c>
      <c r="AL2950" s="8" t="s">
        <v>6664</v>
      </c>
      <c r="AM2950" t="str">
        <f t="shared" ref="AM2950:AM3013" si="47">CONCATENATE(AL2950,AK2950)</f>
        <v>G3102</v>
      </c>
      <c r="AN2950" t="e">
        <f>IF(Table10[[#This Row],[Column3]]="","",MATCH(Table10[[#This Row],[Column3]],AD:AD,0))</f>
        <v>#N/A</v>
      </c>
    </row>
    <row r="2951" spans="37:40" ht="13.5" thickBot="1">
      <c r="AK2951" s="64">
        <v>3102</v>
      </c>
      <c r="AL2951" s="8" t="s">
        <v>6664</v>
      </c>
      <c r="AM2951" t="str">
        <f t="shared" si="47"/>
        <v>G3102</v>
      </c>
      <c r="AN2951" t="e">
        <f>IF(Table10[[#This Row],[Column3]]="","",MATCH(Table10[[#This Row],[Column3]],AD:AD,0))</f>
        <v>#N/A</v>
      </c>
    </row>
    <row r="2952" spans="37:40" ht="13.5" thickBot="1">
      <c r="AK2952" s="64">
        <v>54</v>
      </c>
      <c r="AL2952" s="8" t="s">
        <v>122</v>
      </c>
      <c r="AM2952" t="str">
        <f t="shared" si="47"/>
        <v>B54</v>
      </c>
      <c r="AN2952" t="e">
        <f>IF(Table10[[#This Row],[Column3]]="","",MATCH(Table10[[#This Row],[Column3]],AD:AD,0))</f>
        <v>#N/A</v>
      </c>
    </row>
    <row r="2953" spans="37:40" ht="13.5" thickBot="1">
      <c r="AK2953" s="64">
        <v>54</v>
      </c>
      <c r="AL2953" s="8" t="s">
        <v>122</v>
      </c>
      <c r="AM2953" t="str">
        <f t="shared" si="47"/>
        <v>B54</v>
      </c>
      <c r="AN2953" t="e">
        <f>IF(Table10[[#This Row],[Column3]]="","",MATCH(Table10[[#This Row],[Column3]],AD:AD,0))</f>
        <v>#N/A</v>
      </c>
    </row>
    <row r="2954" spans="37:40" ht="13.5" thickBot="1">
      <c r="AK2954" s="64">
        <v>55</v>
      </c>
      <c r="AL2954" s="8" t="s">
        <v>122</v>
      </c>
      <c r="AM2954" t="str">
        <f t="shared" si="47"/>
        <v>B55</v>
      </c>
      <c r="AN2954" t="e">
        <f>IF(Table10[[#This Row],[Column3]]="","",MATCH(Table10[[#This Row],[Column3]],AD:AD,0))</f>
        <v>#N/A</v>
      </c>
    </row>
    <row r="2955" spans="37:40" ht="13.5" thickBot="1">
      <c r="AK2955" s="64">
        <v>55</v>
      </c>
      <c r="AL2955" s="8" t="s">
        <v>122</v>
      </c>
      <c r="AM2955" t="str">
        <f t="shared" si="47"/>
        <v>B55</v>
      </c>
      <c r="AN2955" t="e">
        <f>IF(Table10[[#This Row],[Column3]]="","",MATCH(Table10[[#This Row],[Column3]],AD:AD,0))</f>
        <v>#N/A</v>
      </c>
    </row>
    <row r="2956" spans="37:40" ht="13.5" thickBot="1">
      <c r="AK2956" s="64">
        <v>304</v>
      </c>
      <c r="AL2956" s="8" t="s">
        <v>122</v>
      </c>
      <c r="AM2956" t="str">
        <f t="shared" si="47"/>
        <v>B304</v>
      </c>
      <c r="AN2956" t="e">
        <f>IF(Table10[[#This Row],[Column3]]="","",MATCH(Table10[[#This Row],[Column3]],AD:AD,0))</f>
        <v>#N/A</v>
      </c>
    </row>
    <row r="2957" spans="37:40" ht="13.5" thickBot="1">
      <c r="AK2957" s="64">
        <v>191</v>
      </c>
      <c r="AL2957" s="8" t="s">
        <v>122</v>
      </c>
      <c r="AM2957" t="str">
        <f t="shared" si="47"/>
        <v>B191</v>
      </c>
      <c r="AN2957" t="e">
        <f>IF(Table10[[#This Row],[Column3]]="","",MATCH(Table10[[#This Row],[Column3]],AD:AD,0))</f>
        <v>#N/A</v>
      </c>
    </row>
    <row r="2958" spans="37:40" ht="13.5" thickBot="1">
      <c r="AK2958" s="64">
        <v>191</v>
      </c>
      <c r="AL2958" s="8" t="s">
        <v>122</v>
      </c>
      <c r="AM2958" t="str">
        <f t="shared" si="47"/>
        <v>B191</v>
      </c>
      <c r="AN2958" t="e">
        <f>IF(Table10[[#This Row],[Column3]]="","",MATCH(Table10[[#This Row],[Column3]],AD:AD,0))</f>
        <v>#N/A</v>
      </c>
    </row>
    <row r="2959" spans="37:40" ht="13.5" thickBot="1">
      <c r="AK2959" s="64">
        <v>191</v>
      </c>
      <c r="AL2959" s="8" t="s">
        <v>122</v>
      </c>
      <c r="AM2959" t="str">
        <f t="shared" si="47"/>
        <v>B191</v>
      </c>
      <c r="AN2959" t="e">
        <f>IF(Table10[[#This Row],[Column3]]="","",MATCH(Table10[[#This Row],[Column3]],AD:AD,0))</f>
        <v>#N/A</v>
      </c>
    </row>
    <row r="2960" spans="37:40" ht="13.5" thickBot="1">
      <c r="AK2960" s="64">
        <v>191</v>
      </c>
      <c r="AL2960" s="8" t="s">
        <v>122</v>
      </c>
      <c r="AM2960" t="str">
        <f t="shared" si="47"/>
        <v>B191</v>
      </c>
      <c r="AN2960" t="e">
        <f>IF(Table10[[#This Row],[Column3]]="","",MATCH(Table10[[#This Row],[Column3]],AD:AD,0))</f>
        <v>#N/A</v>
      </c>
    </row>
    <row r="2961" spans="37:40" ht="13.5" thickBot="1">
      <c r="AK2961" s="64">
        <v>191</v>
      </c>
      <c r="AL2961" s="8" t="s">
        <v>122</v>
      </c>
      <c r="AM2961" t="str">
        <f t="shared" si="47"/>
        <v>B191</v>
      </c>
      <c r="AN2961" t="e">
        <f>IF(Table10[[#This Row],[Column3]]="","",MATCH(Table10[[#This Row],[Column3]],AD:AD,0))</f>
        <v>#N/A</v>
      </c>
    </row>
    <row r="2962" spans="37:40" ht="13.5" thickBot="1">
      <c r="AK2962" s="64">
        <v>191</v>
      </c>
      <c r="AL2962" s="8" t="s">
        <v>122</v>
      </c>
      <c r="AM2962" t="str">
        <f t="shared" si="47"/>
        <v>B191</v>
      </c>
      <c r="AN2962" t="e">
        <f>IF(Table10[[#This Row],[Column3]]="","",MATCH(Table10[[#This Row],[Column3]],AD:AD,0))</f>
        <v>#N/A</v>
      </c>
    </row>
    <row r="2963" spans="37:40" ht="13.5" thickBot="1">
      <c r="AK2963" s="64">
        <v>191</v>
      </c>
      <c r="AL2963" s="8" t="s">
        <v>122</v>
      </c>
      <c r="AM2963" t="str">
        <f t="shared" si="47"/>
        <v>B191</v>
      </c>
      <c r="AN2963" t="e">
        <f>IF(Table10[[#This Row],[Column3]]="","",MATCH(Table10[[#This Row],[Column3]],AD:AD,0))</f>
        <v>#N/A</v>
      </c>
    </row>
    <row r="2964" spans="37:40" ht="13.5" thickBot="1">
      <c r="AK2964" s="64">
        <v>191</v>
      </c>
      <c r="AL2964" s="8" t="s">
        <v>122</v>
      </c>
      <c r="AM2964" t="str">
        <f t="shared" si="47"/>
        <v>B191</v>
      </c>
      <c r="AN2964" t="e">
        <f>IF(Table10[[#This Row],[Column3]]="","",MATCH(Table10[[#This Row],[Column3]],AD:AD,0))</f>
        <v>#N/A</v>
      </c>
    </row>
    <row r="2965" spans="37:40" ht="13.5" thickBot="1">
      <c r="AK2965" s="64">
        <v>191</v>
      </c>
      <c r="AL2965" s="8" t="s">
        <v>122</v>
      </c>
      <c r="AM2965" t="str">
        <f t="shared" si="47"/>
        <v>B191</v>
      </c>
      <c r="AN2965" t="e">
        <f>IF(Table10[[#This Row],[Column3]]="","",MATCH(Table10[[#This Row],[Column3]],AD:AD,0))</f>
        <v>#N/A</v>
      </c>
    </row>
    <row r="2966" spans="37:40" ht="13.5" thickBot="1">
      <c r="AK2966" s="64">
        <v>191</v>
      </c>
      <c r="AL2966" s="8" t="s">
        <v>122</v>
      </c>
      <c r="AM2966" t="str">
        <f t="shared" si="47"/>
        <v>B191</v>
      </c>
      <c r="AN2966" t="e">
        <f>IF(Table10[[#This Row],[Column3]]="","",MATCH(Table10[[#This Row],[Column3]],AD:AD,0))</f>
        <v>#N/A</v>
      </c>
    </row>
    <row r="2967" spans="37:40" ht="13.5" thickBot="1">
      <c r="AK2967" s="64">
        <v>191</v>
      </c>
      <c r="AL2967" s="8" t="s">
        <v>122</v>
      </c>
      <c r="AM2967" t="str">
        <f t="shared" si="47"/>
        <v>B191</v>
      </c>
      <c r="AN2967" t="e">
        <f>IF(Table10[[#This Row],[Column3]]="","",MATCH(Table10[[#This Row],[Column3]],AD:AD,0))</f>
        <v>#N/A</v>
      </c>
    </row>
    <row r="2968" spans="37:40" ht="13.5" thickBot="1">
      <c r="AK2968" s="64">
        <v>191</v>
      </c>
      <c r="AL2968" s="8" t="s">
        <v>122</v>
      </c>
      <c r="AM2968" t="str">
        <f t="shared" si="47"/>
        <v>B191</v>
      </c>
      <c r="AN2968" t="e">
        <f>IF(Table10[[#This Row],[Column3]]="","",MATCH(Table10[[#This Row],[Column3]],AD:AD,0))</f>
        <v>#N/A</v>
      </c>
    </row>
    <row r="2969" spans="37:40" ht="13.5" thickBot="1">
      <c r="AK2969" s="64">
        <v>3151</v>
      </c>
      <c r="AL2969" s="8" t="s">
        <v>8476</v>
      </c>
      <c r="AM2969" t="str">
        <f t="shared" si="47"/>
        <v>H3151</v>
      </c>
      <c r="AN2969" t="e">
        <f>IF(Table10[[#This Row],[Column3]]="","",MATCH(Table10[[#This Row],[Column3]],AD:AD,0))</f>
        <v>#N/A</v>
      </c>
    </row>
    <row r="2970" spans="37:40" ht="13.5" thickBot="1">
      <c r="AK2970" s="64">
        <v>3151</v>
      </c>
      <c r="AL2970" s="8" t="s">
        <v>8476</v>
      </c>
      <c r="AM2970" t="str">
        <f t="shared" si="47"/>
        <v>H3151</v>
      </c>
      <c r="AN2970" t="e">
        <f>IF(Table10[[#This Row],[Column3]]="","",MATCH(Table10[[#This Row],[Column3]],AD:AD,0))</f>
        <v>#N/A</v>
      </c>
    </row>
    <row r="2971" spans="37:40" ht="13.5" thickBot="1">
      <c r="AK2971" s="64">
        <v>3151</v>
      </c>
      <c r="AL2971" s="8" t="s">
        <v>8476</v>
      </c>
      <c r="AM2971" t="str">
        <f t="shared" si="47"/>
        <v>H3151</v>
      </c>
      <c r="AN2971" t="e">
        <f>IF(Table10[[#This Row],[Column3]]="","",MATCH(Table10[[#This Row],[Column3]],AD:AD,0))</f>
        <v>#N/A</v>
      </c>
    </row>
    <row r="2972" spans="37:40" ht="13.5" thickBot="1">
      <c r="AK2972" s="64">
        <v>3151</v>
      </c>
      <c r="AL2972" s="8" t="s">
        <v>8476</v>
      </c>
      <c r="AM2972" t="str">
        <f t="shared" si="47"/>
        <v>H3151</v>
      </c>
      <c r="AN2972" t="e">
        <f>IF(Table10[[#This Row],[Column3]]="","",MATCH(Table10[[#This Row],[Column3]],AD:AD,0))</f>
        <v>#N/A</v>
      </c>
    </row>
    <row r="2973" spans="37:40" ht="13.5" thickBot="1">
      <c r="AK2973" s="64">
        <v>3151</v>
      </c>
      <c r="AL2973" s="8" t="s">
        <v>8476</v>
      </c>
      <c r="AM2973" t="str">
        <f t="shared" si="47"/>
        <v>H3151</v>
      </c>
      <c r="AN2973" t="e">
        <f>IF(Table10[[#This Row],[Column3]]="","",MATCH(Table10[[#This Row],[Column3]],AD:AD,0))</f>
        <v>#N/A</v>
      </c>
    </row>
    <row r="2974" spans="37:40" ht="13.5" thickBot="1">
      <c r="AK2974" s="64">
        <v>3151</v>
      </c>
      <c r="AL2974" s="8" t="s">
        <v>8476</v>
      </c>
      <c r="AM2974" t="str">
        <f t="shared" si="47"/>
        <v>H3151</v>
      </c>
      <c r="AN2974" t="e">
        <f>IF(Table10[[#This Row],[Column3]]="","",MATCH(Table10[[#This Row],[Column3]],AD:AD,0))</f>
        <v>#N/A</v>
      </c>
    </row>
    <row r="2975" spans="37:40" ht="13.5" thickBot="1">
      <c r="AK2975" s="64">
        <v>3151</v>
      </c>
      <c r="AL2975" s="8" t="s">
        <v>8476</v>
      </c>
      <c r="AM2975" t="str">
        <f t="shared" si="47"/>
        <v>H3151</v>
      </c>
      <c r="AN2975" t="e">
        <f>IF(Table10[[#This Row],[Column3]]="","",MATCH(Table10[[#This Row],[Column3]],AD:AD,0))</f>
        <v>#N/A</v>
      </c>
    </row>
    <row r="2976" spans="37:40" ht="13.5" thickBot="1">
      <c r="AK2976" s="64">
        <v>3151</v>
      </c>
      <c r="AL2976" s="8" t="s">
        <v>8476</v>
      </c>
      <c r="AM2976" t="str">
        <f t="shared" si="47"/>
        <v>H3151</v>
      </c>
      <c r="AN2976" t="e">
        <f>IF(Table10[[#This Row],[Column3]]="","",MATCH(Table10[[#This Row],[Column3]],AD:AD,0))</f>
        <v>#N/A</v>
      </c>
    </row>
    <row r="2977" spans="37:40" ht="13.5" thickBot="1">
      <c r="AK2977" s="64">
        <v>3151</v>
      </c>
      <c r="AL2977" s="8" t="s">
        <v>8476</v>
      </c>
      <c r="AM2977" t="str">
        <f t="shared" si="47"/>
        <v>H3151</v>
      </c>
      <c r="AN2977" t="e">
        <f>IF(Table10[[#This Row],[Column3]]="","",MATCH(Table10[[#This Row],[Column3]],AD:AD,0))</f>
        <v>#N/A</v>
      </c>
    </row>
    <row r="2978" spans="37:40" ht="13.5" thickBot="1">
      <c r="AK2978" s="64">
        <v>3151</v>
      </c>
      <c r="AL2978" s="8" t="s">
        <v>8476</v>
      </c>
      <c r="AM2978" t="str">
        <f t="shared" si="47"/>
        <v>H3151</v>
      </c>
      <c r="AN2978" t="e">
        <f>IF(Table10[[#This Row],[Column3]]="","",MATCH(Table10[[#This Row],[Column3]],AD:AD,0))</f>
        <v>#N/A</v>
      </c>
    </row>
    <row r="2979" spans="37:40" ht="13.5" thickBot="1">
      <c r="AK2979" s="64">
        <v>3151</v>
      </c>
      <c r="AL2979" s="8" t="s">
        <v>8476</v>
      </c>
      <c r="AM2979" t="str">
        <f t="shared" si="47"/>
        <v>H3151</v>
      </c>
      <c r="AN2979" t="e">
        <f>IF(Table10[[#This Row],[Column3]]="","",MATCH(Table10[[#This Row],[Column3]],AD:AD,0))</f>
        <v>#N/A</v>
      </c>
    </row>
    <row r="2980" spans="37:40" ht="13.5" thickBot="1">
      <c r="AK2980" s="64">
        <v>3151</v>
      </c>
      <c r="AL2980" s="8" t="s">
        <v>8476</v>
      </c>
      <c r="AM2980" t="str">
        <f t="shared" si="47"/>
        <v>H3151</v>
      </c>
      <c r="AN2980" t="e">
        <f>IF(Table10[[#This Row],[Column3]]="","",MATCH(Table10[[#This Row],[Column3]],AD:AD,0))</f>
        <v>#N/A</v>
      </c>
    </row>
    <row r="2981" spans="37:40" ht="13.5" thickBot="1">
      <c r="AK2981" s="64">
        <v>3151</v>
      </c>
      <c r="AL2981" s="8" t="s">
        <v>8476</v>
      </c>
      <c r="AM2981" t="str">
        <f t="shared" si="47"/>
        <v>H3151</v>
      </c>
      <c r="AN2981" t="e">
        <f>IF(Table10[[#This Row],[Column3]]="","",MATCH(Table10[[#This Row],[Column3]],AD:AD,0))</f>
        <v>#N/A</v>
      </c>
    </row>
    <row r="2982" spans="37:40" ht="13.5" thickBot="1">
      <c r="AK2982" s="64">
        <v>3151</v>
      </c>
      <c r="AL2982" s="8" t="s">
        <v>8476</v>
      </c>
      <c r="AM2982" t="str">
        <f t="shared" si="47"/>
        <v>H3151</v>
      </c>
      <c r="AN2982" t="e">
        <f>IF(Table10[[#This Row],[Column3]]="","",MATCH(Table10[[#This Row],[Column3]],AD:AD,0))</f>
        <v>#N/A</v>
      </c>
    </row>
    <row r="2983" spans="37:40" ht="13.5" thickBot="1">
      <c r="AK2983" s="64">
        <v>3151</v>
      </c>
      <c r="AL2983" s="8" t="s">
        <v>8476</v>
      </c>
      <c r="AM2983" t="str">
        <f t="shared" si="47"/>
        <v>H3151</v>
      </c>
      <c r="AN2983" t="e">
        <f>IF(Table10[[#This Row],[Column3]]="","",MATCH(Table10[[#This Row],[Column3]],AD:AD,0))</f>
        <v>#N/A</v>
      </c>
    </row>
    <row r="2984" spans="37:40" ht="13.5" thickBot="1">
      <c r="AK2984" s="64">
        <v>3151</v>
      </c>
      <c r="AL2984" s="8" t="s">
        <v>8476</v>
      </c>
      <c r="AM2984" t="str">
        <f t="shared" si="47"/>
        <v>H3151</v>
      </c>
      <c r="AN2984" t="e">
        <f>IF(Table10[[#This Row],[Column3]]="","",MATCH(Table10[[#This Row],[Column3]],AD:AD,0))</f>
        <v>#N/A</v>
      </c>
    </row>
    <row r="2985" spans="37:40" ht="13.5" thickBot="1">
      <c r="AK2985" s="64">
        <v>3151</v>
      </c>
      <c r="AL2985" s="8" t="s">
        <v>8476</v>
      </c>
      <c r="AM2985" t="str">
        <f t="shared" si="47"/>
        <v>H3151</v>
      </c>
      <c r="AN2985" t="e">
        <f>IF(Table10[[#This Row],[Column3]]="","",MATCH(Table10[[#This Row],[Column3]],AD:AD,0))</f>
        <v>#N/A</v>
      </c>
    </row>
    <row r="2986" spans="37:40" ht="13.5" thickBot="1">
      <c r="AK2986" s="64">
        <v>3151</v>
      </c>
      <c r="AL2986" s="8" t="s">
        <v>8476</v>
      </c>
      <c r="AM2986" t="str">
        <f t="shared" si="47"/>
        <v>H3151</v>
      </c>
      <c r="AN2986" t="e">
        <f>IF(Table10[[#This Row],[Column3]]="","",MATCH(Table10[[#This Row],[Column3]],AD:AD,0))</f>
        <v>#N/A</v>
      </c>
    </row>
    <row r="2987" spans="37:40" ht="13.5" thickBot="1">
      <c r="AK2987" s="64">
        <v>3151</v>
      </c>
      <c r="AL2987" s="8" t="s">
        <v>8476</v>
      </c>
      <c r="AM2987" t="str">
        <f t="shared" si="47"/>
        <v>H3151</v>
      </c>
      <c r="AN2987" t="e">
        <f>IF(Table10[[#This Row],[Column3]]="","",MATCH(Table10[[#This Row],[Column3]],AD:AD,0))</f>
        <v>#N/A</v>
      </c>
    </row>
    <row r="2988" spans="37:40" ht="13.5" thickBot="1">
      <c r="AK2988" s="64">
        <v>3151</v>
      </c>
      <c r="AL2988" s="8" t="s">
        <v>8476</v>
      </c>
      <c r="AM2988" t="str">
        <f t="shared" si="47"/>
        <v>H3151</v>
      </c>
      <c r="AN2988" t="e">
        <f>IF(Table10[[#This Row],[Column3]]="","",MATCH(Table10[[#This Row],[Column3]],AD:AD,0))</f>
        <v>#N/A</v>
      </c>
    </row>
    <row r="2989" spans="37:40" ht="13.5" thickBot="1">
      <c r="AK2989" s="64">
        <v>3152</v>
      </c>
      <c r="AL2989" s="8" t="s">
        <v>8476</v>
      </c>
      <c r="AM2989" t="str">
        <f t="shared" si="47"/>
        <v>H3152</v>
      </c>
      <c r="AN2989" t="e">
        <f>IF(Table10[[#This Row],[Column3]]="","",MATCH(Table10[[#This Row],[Column3]],AD:AD,0))</f>
        <v>#N/A</v>
      </c>
    </row>
    <row r="2990" spans="37:40" ht="13.5" thickBot="1">
      <c r="AK2990" s="64">
        <v>3152</v>
      </c>
      <c r="AL2990" s="8" t="s">
        <v>8476</v>
      </c>
      <c r="AM2990" t="str">
        <f t="shared" si="47"/>
        <v>H3152</v>
      </c>
      <c r="AN2990" t="e">
        <f>IF(Table10[[#This Row],[Column3]]="","",MATCH(Table10[[#This Row],[Column3]],AD:AD,0))</f>
        <v>#N/A</v>
      </c>
    </row>
    <row r="2991" spans="37:40" ht="13.5" thickBot="1">
      <c r="AK2991" s="64">
        <v>3152</v>
      </c>
      <c r="AL2991" s="8" t="s">
        <v>8476</v>
      </c>
      <c r="AM2991" t="str">
        <f t="shared" si="47"/>
        <v>H3152</v>
      </c>
      <c r="AN2991" t="e">
        <f>IF(Table10[[#This Row],[Column3]]="","",MATCH(Table10[[#This Row],[Column3]],AD:AD,0))</f>
        <v>#N/A</v>
      </c>
    </row>
    <row r="2992" spans="37:40" ht="13.5" thickBot="1">
      <c r="AK2992" s="64">
        <v>3152</v>
      </c>
      <c r="AL2992" s="8" t="s">
        <v>8476</v>
      </c>
      <c r="AM2992" t="str">
        <f t="shared" si="47"/>
        <v>H3152</v>
      </c>
      <c r="AN2992" t="e">
        <f>IF(Table10[[#This Row],[Column3]]="","",MATCH(Table10[[#This Row],[Column3]],AD:AD,0))</f>
        <v>#N/A</v>
      </c>
    </row>
    <row r="2993" spans="37:40" ht="13.5" thickBot="1">
      <c r="AK2993" s="64">
        <v>3152</v>
      </c>
      <c r="AL2993" s="8" t="s">
        <v>8476</v>
      </c>
      <c r="AM2993" t="str">
        <f t="shared" si="47"/>
        <v>H3152</v>
      </c>
      <c r="AN2993" t="e">
        <f>IF(Table10[[#This Row],[Column3]]="","",MATCH(Table10[[#This Row],[Column3]],AD:AD,0))</f>
        <v>#N/A</v>
      </c>
    </row>
    <row r="2994" spans="37:40" ht="13.5" thickBot="1">
      <c r="AK2994" s="64">
        <v>3152</v>
      </c>
      <c r="AL2994" s="8" t="s">
        <v>8476</v>
      </c>
      <c r="AM2994" t="str">
        <f t="shared" si="47"/>
        <v>H3152</v>
      </c>
      <c r="AN2994" t="e">
        <f>IF(Table10[[#This Row],[Column3]]="","",MATCH(Table10[[#This Row],[Column3]],AD:AD,0))</f>
        <v>#N/A</v>
      </c>
    </row>
    <row r="2995" spans="37:40" ht="13.5" thickBot="1">
      <c r="AK2995" s="64">
        <v>3152</v>
      </c>
      <c r="AL2995" s="8" t="s">
        <v>8476</v>
      </c>
      <c r="AM2995" t="str">
        <f t="shared" si="47"/>
        <v>H3152</v>
      </c>
      <c r="AN2995" t="e">
        <f>IF(Table10[[#This Row],[Column3]]="","",MATCH(Table10[[#This Row],[Column3]],AD:AD,0))</f>
        <v>#N/A</v>
      </c>
    </row>
    <row r="2996" spans="37:40" ht="13.5" thickBot="1">
      <c r="AK2996" s="64">
        <v>3152</v>
      </c>
      <c r="AL2996" s="8" t="s">
        <v>8476</v>
      </c>
      <c r="AM2996" t="str">
        <f t="shared" si="47"/>
        <v>H3152</v>
      </c>
      <c r="AN2996" t="e">
        <f>IF(Table10[[#This Row],[Column3]]="","",MATCH(Table10[[#This Row],[Column3]],AD:AD,0))</f>
        <v>#N/A</v>
      </c>
    </row>
    <row r="2997" spans="37:40" ht="13.5" thickBot="1">
      <c r="AK2997" s="64">
        <v>3152</v>
      </c>
      <c r="AL2997" s="8" t="s">
        <v>8476</v>
      </c>
      <c r="AM2997" t="str">
        <f t="shared" si="47"/>
        <v>H3152</v>
      </c>
      <c r="AN2997" t="e">
        <f>IF(Table10[[#This Row],[Column3]]="","",MATCH(Table10[[#This Row],[Column3]],AD:AD,0))</f>
        <v>#N/A</v>
      </c>
    </row>
    <row r="2998" spans="37:40" ht="13.5" thickBot="1">
      <c r="AK2998" s="64">
        <v>3152</v>
      </c>
      <c r="AL2998" s="8" t="s">
        <v>8476</v>
      </c>
      <c r="AM2998" t="str">
        <f t="shared" si="47"/>
        <v>H3152</v>
      </c>
      <c r="AN2998" t="e">
        <f>IF(Table10[[#This Row],[Column3]]="","",MATCH(Table10[[#This Row],[Column3]],AD:AD,0))</f>
        <v>#N/A</v>
      </c>
    </row>
    <row r="2999" spans="37:40" ht="13.5" thickBot="1">
      <c r="AK2999" s="64">
        <v>3152</v>
      </c>
      <c r="AL2999" s="8" t="s">
        <v>8476</v>
      </c>
      <c r="AM2999" t="str">
        <f t="shared" si="47"/>
        <v>H3152</v>
      </c>
      <c r="AN2999" t="e">
        <f>IF(Table10[[#This Row],[Column3]]="","",MATCH(Table10[[#This Row],[Column3]],AD:AD,0))</f>
        <v>#N/A</v>
      </c>
    </row>
    <row r="3000" spans="37:40" ht="13.5" thickBot="1">
      <c r="AK3000" s="64">
        <v>3152</v>
      </c>
      <c r="AL3000" s="8" t="s">
        <v>8476</v>
      </c>
      <c r="AM3000" t="str">
        <f t="shared" si="47"/>
        <v>H3152</v>
      </c>
      <c r="AN3000" t="e">
        <f>IF(Table10[[#This Row],[Column3]]="","",MATCH(Table10[[#This Row],[Column3]],AD:AD,0))</f>
        <v>#N/A</v>
      </c>
    </row>
    <row r="3001" spans="37:40" ht="13.5" thickBot="1">
      <c r="AK3001" s="64">
        <v>3152</v>
      </c>
      <c r="AL3001" s="8" t="s">
        <v>8476</v>
      </c>
      <c r="AM3001" t="str">
        <f t="shared" si="47"/>
        <v>H3152</v>
      </c>
      <c r="AN3001" t="e">
        <f>IF(Table10[[#This Row],[Column3]]="","",MATCH(Table10[[#This Row],[Column3]],AD:AD,0))</f>
        <v>#N/A</v>
      </c>
    </row>
    <row r="3002" spans="37:40" ht="13.5" thickBot="1">
      <c r="AK3002" s="64">
        <v>3152</v>
      </c>
      <c r="AL3002" s="8" t="s">
        <v>8476</v>
      </c>
      <c r="AM3002" t="str">
        <f t="shared" si="47"/>
        <v>H3152</v>
      </c>
      <c r="AN3002" t="e">
        <f>IF(Table10[[#This Row],[Column3]]="","",MATCH(Table10[[#This Row],[Column3]],AD:AD,0))</f>
        <v>#N/A</v>
      </c>
    </row>
    <row r="3003" spans="37:40" ht="13.5" thickBot="1">
      <c r="AK3003" s="64">
        <v>3152</v>
      </c>
      <c r="AL3003" s="8" t="s">
        <v>8476</v>
      </c>
      <c r="AM3003" t="str">
        <f t="shared" si="47"/>
        <v>H3152</v>
      </c>
      <c r="AN3003" t="e">
        <f>IF(Table10[[#This Row],[Column3]]="","",MATCH(Table10[[#This Row],[Column3]],AD:AD,0))</f>
        <v>#N/A</v>
      </c>
    </row>
    <row r="3004" spans="37:40" ht="13.5" thickBot="1">
      <c r="AK3004" s="64">
        <v>3152</v>
      </c>
      <c r="AL3004" s="8" t="s">
        <v>8476</v>
      </c>
      <c r="AM3004" t="str">
        <f t="shared" si="47"/>
        <v>H3152</v>
      </c>
      <c r="AN3004" t="e">
        <f>IF(Table10[[#This Row],[Column3]]="","",MATCH(Table10[[#This Row],[Column3]],AD:AD,0))</f>
        <v>#N/A</v>
      </c>
    </row>
    <row r="3005" spans="37:40" ht="13.5" thickBot="1">
      <c r="AK3005" s="64">
        <v>3153</v>
      </c>
      <c r="AL3005" s="8" t="s">
        <v>8476</v>
      </c>
      <c r="AM3005" t="str">
        <f t="shared" si="47"/>
        <v>H3153</v>
      </c>
      <c r="AN3005" t="e">
        <f>IF(Table10[[#This Row],[Column3]]="","",MATCH(Table10[[#This Row],[Column3]],AD:AD,0))</f>
        <v>#N/A</v>
      </c>
    </row>
    <row r="3006" spans="37:40" ht="13.5" thickBot="1">
      <c r="AK3006" s="64">
        <v>3153</v>
      </c>
      <c r="AL3006" s="8" t="s">
        <v>8476</v>
      </c>
      <c r="AM3006" t="str">
        <f t="shared" si="47"/>
        <v>H3153</v>
      </c>
      <c r="AN3006" t="e">
        <f>IF(Table10[[#This Row],[Column3]]="","",MATCH(Table10[[#This Row],[Column3]],AD:AD,0))</f>
        <v>#N/A</v>
      </c>
    </row>
    <row r="3007" spans="37:40" ht="13.5" thickBot="1">
      <c r="AK3007" s="64">
        <v>3153</v>
      </c>
      <c r="AL3007" s="8" t="s">
        <v>8476</v>
      </c>
      <c r="AM3007" t="str">
        <f t="shared" si="47"/>
        <v>H3153</v>
      </c>
      <c r="AN3007" t="e">
        <f>IF(Table10[[#This Row],[Column3]]="","",MATCH(Table10[[#This Row],[Column3]],AD:AD,0))</f>
        <v>#N/A</v>
      </c>
    </row>
    <row r="3008" spans="37:40" ht="13.5" thickBot="1">
      <c r="AK3008" s="64">
        <v>3153</v>
      </c>
      <c r="AL3008" s="8" t="s">
        <v>8476</v>
      </c>
      <c r="AM3008" t="str">
        <f t="shared" si="47"/>
        <v>H3153</v>
      </c>
      <c r="AN3008" t="e">
        <f>IF(Table10[[#This Row],[Column3]]="","",MATCH(Table10[[#This Row],[Column3]],AD:AD,0))</f>
        <v>#N/A</v>
      </c>
    </row>
    <row r="3009" spans="37:40" ht="13.5" thickBot="1">
      <c r="AK3009" s="64">
        <v>3153</v>
      </c>
      <c r="AL3009" s="8" t="s">
        <v>8476</v>
      </c>
      <c r="AM3009" t="str">
        <f t="shared" si="47"/>
        <v>H3153</v>
      </c>
      <c r="AN3009" t="e">
        <f>IF(Table10[[#This Row],[Column3]]="","",MATCH(Table10[[#This Row],[Column3]],AD:AD,0))</f>
        <v>#N/A</v>
      </c>
    </row>
    <row r="3010" spans="37:40" ht="13.5" thickBot="1">
      <c r="AK3010" s="64">
        <v>3153</v>
      </c>
      <c r="AL3010" s="8" t="s">
        <v>8476</v>
      </c>
      <c r="AM3010" t="str">
        <f t="shared" si="47"/>
        <v>H3153</v>
      </c>
      <c r="AN3010" t="e">
        <f>IF(Table10[[#This Row],[Column3]]="","",MATCH(Table10[[#This Row],[Column3]],AD:AD,0))</f>
        <v>#N/A</v>
      </c>
    </row>
    <row r="3011" spans="37:40" ht="13.5" thickBot="1">
      <c r="AK3011" s="64">
        <v>3153</v>
      </c>
      <c r="AL3011" s="8" t="s">
        <v>8476</v>
      </c>
      <c r="AM3011" t="str">
        <f t="shared" si="47"/>
        <v>H3153</v>
      </c>
      <c r="AN3011" t="e">
        <f>IF(Table10[[#This Row],[Column3]]="","",MATCH(Table10[[#This Row],[Column3]],AD:AD,0))</f>
        <v>#N/A</v>
      </c>
    </row>
    <row r="3012" spans="37:40" ht="13.5" thickBot="1">
      <c r="AK3012" s="64">
        <v>3153</v>
      </c>
      <c r="AL3012" s="8" t="s">
        <v>8476</v>
      </c>
      <c r="AM3012" t="str">
        <f t="shared" si="47"/>
        <v>H3153</v>
      </c>
      <c r="AN3012" t="e">
        <f>IF(Table10[[#This Row],[Column3]]="","",MATCH(Table10[[#This Row],[Column3]],AD:AD,0))</f>
        <v>#N/A</v>
      </c>
    </row>
    <row r="3013" spans="37:40" ht="13.5" thickBot="1">
      <c r="AK3013" s="64">
        <v>3153</v>
      </c>
      <c r="AL3013" s="8" t="s">
        <v>8476</v>
      </c>
      <c r="AM3013" t="str">
        <f t="shared" si="47"/>
        <v>H3153</v>
      </c>
      <c r="AN3013" t="e">
        <f>IF(Table10[[#This Row],[Column3]]="","",MATCH(Table10[[#This Row],[Column3]],AD:AD,0))</f>
        <v>#N/A</v>
      </c>
    </row>
    <row r="3014" spans="37:40" ht="13.5" thickBot="1">
      <c r="AK3014" s="64">
        <v>3153</v>
      </c>
      <c r="AL3014" s="8" t="s">
        <v>8476</v>
      </c>
      <c r="AM3014" t="str">
        <f t="shared" ref="AM3014:AM3077" si="48">CONCATENATE(AL3014,AK3014)</f>
        <v>H3153</v>
      </c>
      <c r="AN3014" t="e">
        <f>IF(Table10[[#This Row],[Column3]]="","",MATCH(Table10[[#This Row],[Column3]],AD:AD,0))</f>
        <v>#N/A</v>
      </c>
    </row>
    <row r="3015" spans="37:40" ht="13.5" thickBot="1">
      <c r="AK3015" s="64">
        <v>3153</v>
      </c>
      <c r="AL3015" s="8" t="s">
        <v>8476</v>
      </c>
      <c r="AM3015" t="str">
        <f t="shared" si="48"/>
        <v>H3153</v>
      </c>
      <c r="AN3015" t="e">
        <f>IF(Table10[[#This Row],[Column3]]="","",MATCH(Table10[[#This Row],[Column3]],AD:AD,0))</f>
        <v>#N/A</v>
      </c>
    </row>
    <row r="3016" spans="37:40" ht="13.5" thickBot="1">
      <c r="AK3016" s="64">
        <v>3153</v>
      </c>
      <c r="AL3016" s="8" t="s">
        <v>8476</v>
      </c>
      <c r="AM3016" t="str">
        <f t="shared" si="48"/>
        <v>H3153</v>
      </c>
      <c r="AN3016" t="e">
        <f>IF(Table10[[#This Row],[Column3]]="","",MATCH(Table10[[#This Row],[Column3]],AD:AD,0))</f>
        <v>#N/A</v>
      </c>
    </row>
    <row r="3017" spans="37:40" ht="13.5" thickBot="1">
      <c r="AK3017" s="64">
        <v>3153</v>
      </c>
      <c r="AL3017" s="8" t="s">
        <v>8476</v>
      </c>
      <c r="AM3017" t="str">
        <f t="shared" si="48"/>
        <v>H3153</v>
      </c>
      <c r="AN3017" t="e">
        <f>IF(Table10[[#This Row],[Column3]]="","",MATCH(Table10[[#This Row],[Column3]],AD:AD,0))</f>
        <v>#N/A</v>
      </c>
    </row>
    <row r="3018" spans="37:40" ht="13.5" thickBot="1">
      <c r="AK3018" s="64">
        <v>3154</v>
      </c>
      <c r="AL3018" s="8" t="s">
        <v>8476</v>
      </c>
      <c r="AM3018" t="str">
        <f t="shared" si="48"/>
        <v>H3154</v>
      </c>
      <c r="AN3018" t="e">
        <f>IF(Table10[[#This Row],[Column3]]="","",MATCH(Table10[[#This Row],[Column3]],AD:AD,0))</f>
        <v>#N/A</v>
      </c>
    </row>
    <row r="3019" spans="37:40" ht="13.5" thickBot="1">
      <c r="AK3019" s="64">
        <v>3154</v>
      </c>
      <c r="AL3019" s="8" t="s">
        <v>8476</v>
      </c>
      <c r="AM3019" t="str">
        <f t="shared" si="48"/>
        <v>H3154</v>
      </c>
      <c r="AN3019" t="e">
        <f>IF(Table10[[#This Row],[Column3]]="","",MATCH(Table10[[#This Row],[Column3]],AD:AD,0))</f>
        <v>#N/A</v>
      </c>
    </row>
    <row r="3020" spans="37:40" ht="13.5" thickBot="1">
      <c r="AK3020" s="64">
        <v>3154</v>
      </c>
      <c r="AL3020" s="8" t="s">
        <v>8476</v>
      </c>
      <c r="AM3020" t="str">
        <f t="shared" si="48"/>
        <v>H3154</v>
      </c>
      <c r="AN3020" t="e">
        <f>IF(Table10[[#This Row],[Column3]]="","",MATCH(Table10[[#This Row],[Column3]],AD:AD,0))</f>
        <v>#N/A</v>
      </c>
    </row>
    <row r="3021" spans="37:40" ht="13.5" thickBot="1">
      <c r="AK3021" s="64">
        <v>3154</v>
      </c>
      <c r="AL3021" s="8" t="s">
        <v>8476</v>
      </c>
      <c r="AM3021" t="str">
        <f t="shared" si="48"/>
        <v>H3154</v>
      </c>
      <c r="AN3021" t="e">
        <f>IF(Table10[[#This Row],[Column3]]="","",MATCH(Table10[[#This Row],[Column3]],AD:AD,0))</f>
        <v>#N/A</v>
      </c>
    </row>
    <row r="3022" spans="37:40" ht="13.5" thickBot="1">
      <c r="AK3022" s="64">
        <v>3154</v>
      </c>
      <c r="AL3022" s="8" t="s">
        <v>8476</v>
      </c>
      <c r="AM3022" t="str">
        <f t="shared" si="48"/>
        <v>H3154</v>
      </c>
      <c r="AN3022" t="e">
        <f>IF(Table10[[#This Row],[Column3]]="","",MATCH(Table10[[#This Row],[Column3]],AD:AD,0))</f>
        <v>#N/A</v>
      </c>
    </row>
    <row r="3023" spans="37:40" ht="13.5" thickBot="1">
      <c r="AK3023" s="64">
        <v>3154</v>
      </c>
      <c r="AL3023" s="8" t="s">
        <v>8476</v>
      </c>
      <c r="AM3023" t="str">
        <f t="shared" si="48"/>
        <v>H3154</v>
      </c>
      <c r="AN3023" t="e">
        <f>IF(Table10[[#This Row],[Column3]]="","",MATCH(Table10[[#This Row],[Column3]],AD:AD,0))</f>
        <v>#N/A</v>
      </c>
    </row>
    <row r="3024" spans="37:40" ht="13.5" thickBot="1">
      <c r="AK3024" s="64">
        <v>3154</v>
      </c>
      <c r="AL3024" s="8" t="s">
        <v>8476</v>
      </c>
      <c r="AM3024" t="str">
        <f t="shared" si="48"/>
        <v>H3154</v>
      </c>
      <c r="AN3024" t="e">
        <f>IF(Table10[[#This Row],[Column3]]="","",MATCH(Table10[[#This Row],[Column3]],AD:AD,0))</f>
        <v>#N/A</v>
      </c>
    </row>
    <row r="3025" spans="37:40" ht="13.5" thickBot="1">
      <c r="AK3025" s="64">
        <v>3154</v>
      </c>
      <c r="AL3025" s="8" t="s">
        <v>8476</v>
      </c>
      <c r="AM3025" t="str">
        <f t="shared" si="48"/>
        <v>H3154</v>
      </c>
      <c r="AN3025" t="e">
        <f>IF(Table10[[#This Row],[Column3]]="","",MATCH(Table10[[#This Row],[Column3]],AD:AD,0))</f>
        <v>#N/A</v>
      </c>
    </row>
    <row r="3026" spans="37:40" ht="13.5" thickBot="1">
      <c r="AK3026" s="64">
        <v>3154</v>
      </c>
      <c r="AL3026" s="8" t="s">
        <v>8476</v>
      </c>
      <c r="AM3026" t="str">
        <f t="shared" si="48"/>
        <v>H3154</v>
      </c>
      <c r="AN3026" t="e">
        <f>IF(Table10[[#This Row],[Column3]]="","",MATCH(Table10[[#This Row],[Column3]],AD:AD,0))</f>
        <v>#N/A</v>
      </c>
    </row>
    <row r="3027" spans="37:40" ht="13.5" thickBot="1">
      <c r="AK3027" s="64">
        <v>3154</v>
      </c>
      <c r="AL3027" s="8" t="s">
        <v>8476</v>
      </c>
      <c r="AM3027" t="str">
        <f t="shared" si="48"/>
        <v>H3154</v>
      </c>
      <c r="AN3027" t="e">
        <f>IF(Table10[[#This Row],[Column3]]="","",MATCH(Table10[[#This Row],[Column3]],AD:AD,0))</f>
        <v>#N/A</v>
      </c>
    </row>
    <row r="3028" spans="37:40" ht="13.5" thickBot="1">
      <c r="AK3028" s="64">
        <v>3154</v>
      </c>
      <c r="AL3028" s="8" t="s">
        <v>8476</v>
      </c>
      <c r="AM3028" t="str">
        <f t="shared" si="48"/>
        <v>H3154</v>
      </c>
      <c r="AN3028" t="e">
        <f>IF(Table10[[#This Row],[Column3]]="","",MATCH(Table10[[#This Row],[Column3]],AD:AD,0))</f>
        <v>#N/A</v>
      </c>
    </row>
    <row r="3029" spans="37:40" ht="13.5" thickBot="1">
      <c r="AK3029" s="64">
        <v>3154</v>
      </c>
      <c r="AL3029" s="8" t="s">
        <v>8476</v>
      </c>
      <c r="AM3029" t="str">
        <f t="shared" si="48"/>
        <v>H3154</v>
      </c>
      <c r="AN3029" t="e">
        <f>IF(Table10[[#This Row],[Column3]]="","",MATCH(Table10[[#This Row],[Column3]],AD:AD,0))</f>
        <v>#N/A</v>
      </c>
    </row>
    <row r="3030" spans="37:40" ht="13.5" thickBot="1">
      <c r="AK3030" s="64">
        <v>3155</v>
      </c>
      <c r="AL3030" s="8" t="s">
        <v>8476</v>
      </c>
      <c r="AM3030" t="str">
        <f t="shared" si="48"/>
        <v>H3155</v>
      </c>
      <c r="AN3030" t="e">
        <f>IF(Table10[[#This Row],[Column3]]="","",MATCH(Table10[[#This Row],[Column3]],AD:AD,0))</f>
        <v>#N/A</v>
      </c>
    </row>
    <row r="3031" spans="37:40" ht="13.5" thickBot="1">
      <c r="AK3031" s="64">
        <v>3155</v>
      </c>
      <c r="AL3031" s="8" t="s">
        <v>8476</v>
      </c>
      <c r="AM3031" t="str">
        <f t="shared" si="48"/>
        <v>H3155</v>
      </c>
      <c r="AN3031" t="e">
        <f>IF(Table10[[#This Row],[Column3]]="","",MATCH(Table10[[#This Row],[Column3]],AD:AD,0))</f>
        <v>#N/A</v>
      </c>
    </row>
    <row r="3032" spans="37:40" ht="13.5" thickBot="1">
      <c r="AK3032" s="64">
        <v>3155</v>
      </c>
      <c r="AL3032" s="8" t="s">
        <v>8476</v>
      </c>
      <c r="AM3032" t="str">
        <f t="shared" si="48"/>
        <v>H3155</v>
      </c>
      <c r="AN3032" t="e">
        <f>IF(Table10[[#This Row],[Column3]]="","",MATCH(Table10[[#This Row],[Column3]],AD:AD,0))</f>
        <v>#N/A</v>
      </c>
    </row>
    <row r="3033" spans="37:40" ht="13.5" thickBot="1">
      <c r="AK3033" s="64">
        <v>3155</v>
      </c>
      <c r="AL3033" s="8" t="s">
        <v>8476</v>
      </c>
      <c r="AM3033" t="str">
        <f t="shared" si="48"/>
        <v>H3155</v>
      </c>
      <c r="AN3033" t="e">
        <f>IF(Table10[[#This Row],[Column3]]="","",MATCH(Table10[[#This Row],[Column3]],AD:AD,0))</f>
        <v>#N/A</v>
      </c>
    </row>
    <row r="3034" spans="37:40" ht="13.5" thickBot="1">
      <c r="AK3034" s="64">
        <v>3155</v>
      </c>
      <c r="AL3034" s="8" t="s">
        <v>8476</v>
      </c>
      <c r="AM3034" t="str">
        <f t="shared" si="48"/>
        <v>H3155</v>
      </c>
      <c r="AN3034" t="e">
        <f>IF(Table10[[#This Row],[Column3]]="","",MATCH(Table10[[#This Row],[Column3]],AD:AD,0))</f>
        <v>#N/A</v>
      </c>
    </row>
    <row r="3035" spans="37:40" ht="13.5" thickBot="1">
      <c r="AK3035" s="64">
        <v>3155</v>
      </c>
      <c r="AL3035" s="8" t="s">
        <v>8476</v>
      </c>
      <c r="AM3035" t="str">
        <f t="shared" si="48"/>
        <v>H3155</v>
      </c>
      <c r="AN3035" t="e">
        <f>IF(Table10[[#This Row],[Column3]]="","",MATCH(Table10[[#This Row],[Column3]],AD:AD,0))</f>
        <v>#N/A</v>
      </c>
    </row>
    <row r="3036" spans="37:40" ht="13.5" thickBot="1">
      <c r="AK3036" s="64">
        <v>3155</v>
      </c>
      <c r="AL3036" s="8" t="s">
        <v>8476</v>
      </c>
      <c r="AM3036" t="str">
        <f t="shared" si="48"/>
        <v>H3155</v>
      </c>
      <c r="AN3036" t="e">
        <f>IF(Table10[[#This Row],[Column3]]="","",MATCH(Table10[[#This Row],[Column3]],AD:AD,0))</f>
        <v>#N/A</v>
      </c>
    </row>
    <row r="3037" spans="37:40" ht="13.5" thickBot="1">
      <c r="AK3037" s="64">
        <v>3155</v>
      </c>
      <c r="AL3037" s="8" t="s">
        <v>8476</v>
      </c>
      <c r="AM3037" t="str">
        <f t="shared" si="48"/>
        <v>H3155</v>
      </c>
      <c r="AN3037" t="e">
        <f>IF(Table10[[#This Row],[Column3]]="","",MATCH(Table10[[#This Row],[Column3]],AD:AD,0))</f>
        <v>#N/A</v>
      </c>
    </row>
    <row r="3038" spans="37:40" ht="13.5" thickBot="1">
      <c r="AK3038" s="64">
        <v>3155</v>
      </c>
      <c r="AL3038" s="8" t="s">
        <v>8476</v>
      </c>
      <c r="AM3038" t="str">
        <f t="shared" si="48"/>
        <v>H3155</v>
      </c>
      <c r="AN3038" t="e">
        <f>IF(Table10[[#This Row],[Column3]]="","",MATCH(Table10[[#This Row],[Column3]],AD:AD,0))</f>
        <v>#N/A</v>
      </c>
    </row>
    <row r="3039" spans="37:40" ht="13.5" thickBot="1">
      <c r="AK3039" s="64">
        <v>3155</v>
      </c>
      <c r="AL3039" s="8" t="s">
        <v>8476</v>
      </c>
      <c r="AM3039" t="str">
        <f t="shared" si="48"/>
        <v>H3155</v>
      </c>
      <c r="AN3039" t="e">
        <f>IF(Table10[[#This Row],[Column3]]="","",MATCH(Table10[[#This Row],[Column3]],AD:AD,0))</f>
        <v>#N/A</v>
      </c>
    </row>
    <row r="3040" spans="37:40" ht="13.5" thickBot="1">
      <c r="AK3040" s="64">
        <v>3155</v>
      </c>
      <c r="AL3040" s="8" t="s">
        <v>8476</v>
      </c>
      <c r="AM3040" t="str">
        <f t="shared" si="48"/>
        <v>H3155</v>
      </c>
      <c r="AN3040" t="e">
        <f>IF(Table10[[#This Row],[Column3]]="","",MATCH(Table10[[#This Row],[Column3]],AD:AD,0))</f>
        <v>#N/A</v>
      </c>
    </row>
    <row r="3041" spans="37:40" ht="13.5" thickBot="1">
      <c r="AK3041" s="64">
        <v>3155</v>
      </c>
      <c r="AL3041" s="8" t="s">
        <v>8476</v>
      </c>
      <c r="AM3041" t="str">
        <f t="shared" si="48"/>
        <v>H3155</v>
      </c>
      <c r="AN3041" t="e">
        <f>IF(Table10[[#This Row],[Column3]]="","",MATCH(Table10[[#This Row],[Column3]],AD:AD,0))</f>
        <v>#N/A</v>
      </c>
    </row>
    <row r="3042" spans="37:40" ht="13.5" thickBot="1">
      <c r="AK3042" s="64">
        <v>3155</v>
      </c>
      <c r="AL3042" s="8" t="s">
        <v>8476</v>
      </c>
      <c r="AM3042" t="str">
        <f t="shared" si="48"/>
        <v>H3155</v>
      </c>
      <c r="AN3042" t="e">
        <f>IF(Table10[[#This Row],[Column3]]="","",MATCH(Table10[[#This Row],[Column3]],AD:AD,0))</f>
        <v>#N/A</v>
      </c>
    </row>
    <row r="3043" spans="37:40" ht="13.5" thickBot="1">
      <c r="AK3043" s="64">
        <v>3155</v>
      </c>
      <c r="AL3043" s="8" t="s">
        <v>8476</v>
      </c>
      <c r="AM3043" t="str">
        <f t="shared" si="48"/>
        <v>H3155</v>
      </c>
      <c r="AN3043" t="e">
        <f>IF(Table10[[#This Row],[Column3]]="","",MATCH(Table10[[#This Row],[Column3]],AD:AD,0))</f>
        <v>#N/A</v>
      </c>
    </row>
    <row r="3044" spans="37:40" ht="13.5" thickBot="1">
      <c r="AK3044" s="64">
        <v>3155</v>
      </c>
      <c r="AL3044" s="8" t="s">
        <v>8476</v>
      </c>
      <c r="AM3044" t="str">
        <f t="shared" si="48"/>
        <v>H3155</v>
      </c>
      <c r="AN3044" t="e">
        <f>IF(Table10[[#This Row],[Column3]]="","",MATCH(Table10[[#This Row],[Column3]],AD:AD,0))</f>
        <v>#N/A</v>
      </c>
    </row>
    <row r="3045" spans="37:40" ht="13.5" thickBot="1">
      <c r="AK3045" s="64">
        <v>3155</v>
      </c>
      <c r="AL3045" s="8" t="s">
        <v>8476</v>
      </c>
      <c r="AM3045" t="str">
        <f t="shared" si="48"/>
        <v>H3155</v>
      </c>
      <c r="AN3045" t="e">
        <f>IF(Table10[[#This Row],[Column3]]="","",MATCH(Table10[[#This Row],[Column3]],AD:AD,0))</f>
        <v>#N/A</v>
      </c>
    </row>
    <row r="3046" spans="37:40" ht="13.5" thickBot="1">
      <c r="AK3046" s="64">
        <v>3156</v>
      </c>
      <c r="AL3046" s="8" t="s">
        <v>8476</v>
      </c>
      <c r="AM3046" t="str">
        <f t="shared" si="48"/>
        <v>H3156</v>
      </c>
      <c r="AN3046" t="e">
        <f>IF(Table10[[#This Row],[Column3]]="","",MATCH(Table10[[#This Row],[Column3]],AD:AD,0))</f>
        <v>#N/A</v>
      </c>
    </row>
    <row r="3047" spans="37:40" ht="13.5" thickBot="1">
      <c r="AK3047" s="64">
        <v>3156</v>
      </c>
      <c r="AL3047" s="8" t="s">
        <v>8476</v>
      </c>
      <c r="AM3047" t="str">
        <f t="shared" si="48"/>
        <v>H3156</v>
      </c>
      <c r="AN3047" t="e">
        <f>IF(Table10[[#This Row],[Column3]]="","",MATCH(Table10[[#This Row],[Column3]],AD:AD,0))</f>
        <v>#N/A</v>
      </c>
    </row>
    <row r="3048" spans="37:40" ht="13.5" thickBot="1">
      <c r="AK3048" s="64">
        <v>3156</v>
      </c>
      <c r="AL3048" s="8" t="s">
        <v>8476</v>
      </c>
      <c r="AM3048" t="str">
        <f t="shared" si="48"/>
        <v>H3156</v>
      </c>
      <c r="AN3048" t="e">
        <f>IF(Table10[[#This Row],[Column3]]="","",MATCH(Table10[[#This Row],[Column3]],AD:AD,0))</f>
        <v>#N/A</v>
      </c>
    </row>
    <row r="3049" spans="37:40" ht="13.5" thickBot="1">
      <c r="AK3049" s="64">
        <v>3156</v>
      </c>
      <c r="AL3049" s="8" t="s">
        <v>8476</v>
      </c>
      <c r="AM3049" t="str">
        <f t="shared" si="48"/>
        <v>H3156</v>
      </c>
      <c r="AN3049" t="e">
        <f>IF(Table10[[#This Row],[Column3]]="","",MATCH(Table10[[#This Row],[Column3]],AD:AD,0))</f>
        <v>#N/A</v>
      </c>
    </row>
    <row r="3050" spans="37:40" ht="13.5" thickBot="1">
      <c r="AK3050" s="64">
        <v>3156</v>
      </c>
      <c r="AL3050" s="8" t="s">
        <v>8476</v>
      </c>
      <c r="AM3050" t="str">
        <f t="shared" si="48"/>
        <v>H3156</v>
      </c>
      <c r="AN3050" t="e">
        <f>IF(Table10[[#This Row],[Column3]]="","",MATCH(Table10[[#This Row],[Column3]],AD:AD,0))</f>
        <v>#N/A</v>
      </c>
    </row>
    <row r="3051" spans="37:40" ht="13.5" thickBot="1">
      <c r="AK3051" s="64">
        <v>3156</v>
      </c>
      <c r="AL3051" s="8" t="s">
        <v>8476</v>
      </c>
      <c r="AM3051" t="str">
        <f t="shared" si="48"/>
        <v>H3156</v>
      </c>
      <c r="AN3051" t="e">
        <f>IF(Table10[[#This Row],[Column3]]="","",MATCH(Table10[[#This Row],[Column3]],AD:AD,0))</f>
        <v>#N/A</v>
      </c>
    </row>
    <row r="3052" spans="37:40" ht="13.5" thickBot="1">
      <c r="AK3052" s="64">
        <v>3156</v>
      </c>
      <c r="AL3052" s="8" t="s">
        <v>8476</v>
      </c>
      <c r="AM3052" t="str">
        <f t="shared" si="48"/>
        <v>H3156</v>
      </c>
      <c r="AN3052" t="e">
        <f>IF(Table10[[#This Row],[Column3]]="","",MATCH(Table10[[#This Row],[Column3]],AD:AD,0))</f>
        <v>#N/A</v>
      </c>
    </row>
    <row r="3053" spans="37:40" ht="13.5" thickBot="1">
      <c r="AK3053" s="64">
        <v>3156</v>
      </c>
      <c r="AL3053" s="8" t="s">
        <v>8476</v>
      </c>
      <c r="AM3053" t="str">
        <f t="shared" si="48"/>
        <v>H3156</v>
      </c>
      <c r="AN3053" t="e">
        <f>IF(Table10[[#This Row],[Column3]]="","",MATCH(Table10[[#This Row],[Column3]],AD:AD,0))</f>
        <v>#N/A</v>
      </c>
    </row>
    <row r="3054" spans="37:40" ht="13.5" thickBot="1">
      <c r="AK3054" s="64">
        <v>3156</v>
      </c>
      <c r="AL3054" s="8" t="s">
        <v>8476</v>
      </c>
      <c r="AM3054" t="str">
        <f t="shared" si="48"/>
        <v>H3156</v>
      </c>
      <c r="AN3054" t="e">
        <f>IF(Table10[[#This Row],[Column3]]="","",MATCH(Table10[[#This Row],[Column3]],AD:AD,0))</f>
        <v>#N/A</v>
      </c>
    </row>
    <row r="3055" spans="37:40" ht="13.5" thickBot="1">
      <c r="AK3055" s="64">
        <v>3156</v>
      </c>
      <c r="AL3055" s="8" t="s">
        <v>8476</v>
      </c>
      <c r="AM3055" t="str">
        <f t="shared" si="48"/>
        <v>H3156</v>
      </c>
      <c r="AN3055" t="e">
        <f>IF(Table10[[#This Row],[Column3]]="","",MATCH(Table10[[#This Row],[Column3]],AD:AD,0))</f>
        <v>#N/A</v>
      </c>
    </row>
    <row r="3056" spans="37:40" ht="13.5" thickBot="1">
      <c r="AK3056" s="64">
        <v>3156</v>
      </c>
      <c r="AL3056" s="8" t="s">
        <v>8476</v>
      </c>
      <c r="AM3056" t="str">
        <f t="shared" si="48"/>
        <v>H3156</v>
      </c>
      <c r="AN3056" t="e">
        <f>IF(Table10[[#This Row],[Column3]]="","",MATCH(Table10[[#This Row],[Column3]],AD:AD,0))</f>
        <v>#N/A</v>
      </c>
    </row>
    <row r="3057" spans="37:40" ht="13.5" thickBot="1">
      <c r="AK3057" s="64">
        <v>3156</v>
      </c>
      <c r="AL3057" s="8" t="s">
        <v>8476</v>
      </c>
      <c r="AM3057" t="str">
        <f t="shared" si="48"/>
        <v>H3156</v>
      </c>
      <c r="AN3057" t="e">
        <f>IF(Table10[[#This Row],[Column3]]="","",MATCH(Table10[[#This Row],[Column3]],AD:AD,0))</f>
        <v>#N/A</v>
      </c>
    </row>
    <row r="3058" spans="37:40" ht="13.5" thickBot="1">
      <c r="AK3058" s="64">
        <v>3156</v>
      </c>
      <c r="AL3058" s="8" t="s">
        <v>8476</v>
      </c>
      <c r="AM3058" t="str">
        <f t="shared" si="48"/>
        <v>H3156</v>
      </c>
      <c r="AN3058" t="e">
        <f>IF(Table10[[#This Row],[Column3]]="","",MATCH(Table10[[#This Row],[Column3]],AD:AD,0))</f>
        <v>#N/A</v>
      </c>
    </row>
    <row r="3059" spans="37:40" ht="13.5" thickBot="1">
      <c r="AK3059" s="64">
        <v>3156</v>
      </c>
      <c r="AL3059" s="8" t="s">
        <v>8476</v>
      </c>
      <c r="AM3059" t="str">
        <f t="shared" si="48"/>
        <v>H3156</v>
      </c>
      <c r="AN3059" t="e">
        <f>IF(Table10[[#This Row],[Column3]]="","",MATCH(Table10[[#This Row],[Column3]],AD:AD,0))</f>
        <v>#N/A</v>
      </c>
    </row>
    <row r="3060" spans="37:40" ht="13.5" thickBot="1">
      <c r="AK3060" s="64">
        <v>3156</v>
      </c>
      <c r="AL3060" s="8" t="s">
        <v>8476</v>
      </c>
      <c r="AM3060" t="str">
        <f t="shared" si="48"/>
        <v>H3156</v>
      </c>
      <c r="AN3060" t="e">
        <f>IF(Table10[[#This Row],[Column3]]="","",MATCH(Table10[[#This Row],[Column3]],AD:AD,0))</f>
        <v>#N/A</v>
      </c>
    </row>
    <row r="3061" spans="37:40" ht="13.5" thickBot="1">
      <c r="AK3061" s="64">
        <v>3156</v>
      </c>
      <c r="AL3061" s="8" t="s">
        <v>8476</v>
      </c>
      <c r="AM3061" t="str">
        <f t="shared" si="48"/>
        <v>H3156</v>
      </c>
      <c r="AN3061" t="e">
        <f>IF(Table10[[#This Row],[Column3]]="","",MATCH(Table10[[#This Row],[Column3]],AD:AD,0))</f>
        <v>#N/A</v>
      </c>
    </row>
    <row r="3062" spans="37:40" ht="13.5" thickBot="1">
      <c r="AK3062" s="64">
        <v>3157</v>
      </c>
      <c r="AL3062" s="8" t="s">
        <v>8476</v>
      </c>
      <c r="AM3062" t="str">
        <f t="shared" si="48"/>
        <v>H3157</v>
      </c>
      <c r="AN3062" t="e">
        <f>IF(Table10[[#This Row],[Column3]]="","",MATCH(Table10[[#This Row],[Column3]],AD:AD,0))</f>
        <v>#N/A</v>
      </c>
    </row>
    <row r="3063" spans="37:40" ht="13.5" thickBot="1">
      <c r="AK3063" s="64">
        <v>3157</v>
      </c>
      <c r="AL3063" s="8" t="s">
        <v>8476</v>
      </c>
      <c r="AM3063" t="str">
        <f t="shared" si="48"/>
        <v>H3157</v>
      </c>
      <c r="AN3063" t="e">
        <f>IF(Table10[[#This Row],[Column3]]="","",MATCH(Table10[[#This Row],[Column3]],AD:AD,0))</f>
        <v>#N/A</v>
      </c>
    </row>
    <row r="3064" spans="37:40" ht="13.5" thickBot="1">
      <c r="AK3064" s="64">
        <v>3157</v>
      </c>
      <c r="AL3064" s="8" t="s">
        <v>8476</v>
      </c>
      <c r="AM3064" t="str">
        <f t="shared" si="48"/>
        <v>H3157</v>
      </c>
      <c r="AN3064" t="e">
        <f>IF(Table10[[#This Row],[Column3]]="","",MATCH(Table10[[#This Row],[Column3]],AD:AD,0))</f>
        <v>#N/A</v>
      </c>
    </row>
    <row r="3065" spans="37:40" ht="13.5" thickBot="1">
      <c r="AK3065" s="64">
        <v>3157</v>
      </c>
      <c r="AL3065" s="8" t="s">
        <v>8476</v>
      </c>
      <c r="AM3065" t="str">
        <f t="shared" si="48"/>
        <v>H3157</v>
      </c>
      <c r="AN3065" t="e">
        <f>IF(Table10[[#This Row],[Column3]]="","",MATCH(Table10[[#This Row],[Column3]],AD:AD,0))</f>
        <v>#N/A</v>
      </c>
    </row>
    <row r="3066" spans="37:40" ht="13.5" thickBot="1">
      <c r="AK3066" s="64">
        <v>3157</v>
      </c>
      <c r="AL3066" s="8" t="s">
        <v>8476</v>
      </c>
      <c r="AM3066" t="str">
        <f t="shared" si="48"/>
        <v>H3157</v>
      </c>
      <c r="AN3066" t="e">
        <f>IF(Table10[[#This Row],[Column3]]="","",MATCH(Table10[[#This Row],[Column3]],AD:AD,0))</f>
        <v>#N/A</v>
      </c>
    </row>
    <row r="3067" spans="37:40" ht="13.5" thickBot="1">
      <c r="AK3067" s="64">
        <v>3157</v>
      </c>
      <c r="AL3067" s="8" t="s">
        <v>8476</v>
      </c>
      <c r="AM3067" t="str">
        <f t="shared" si="48"/>
        <v>H3157</v>
      </c>
      <c r="AN3067" t="e">
        <f>IF(Table10[[#This Row],[Column3]]="","",MATCH(Table10[[#This Row],[Column3]],AD:AD,0))</f>
        <v>#N/A</v>
      </c>
    </row>
    <row r="3068" spans="37:40" ht="13.5" thickBot="1">
      <c r="AK3068" s="64">
        <v>3157</v>
      </c>
      <c r="AL3068" s="8" t="s">
        <v>8476</v>
      </c>
      <c r="AM3068" t="str">
        <f t="shared" si="48"/>
        <v>H3157</v>
      </c>
      <c r="AN3068" t="e">
        <f>IF(Table10[[#This Row],[Column3]]="","",MATCH(Table10[[#This Row],[Column3]],AD:AD,0))</f>
        <v>#N/A</v>
      </c>
    </row>
    <row r="3069" spans="37:40" ht="13.5" thickBot="1">
      <c r="AK3069" s="64">
        <v>3157</v>
      </c>
      <c r="AL3069" s="8" t="s">
        <v>8476</v>
      </c>
      <c r="AM3069" t="str">
        <f t="shared" si="48"/>
        <v>H3157</v>
      </c>
      <c r="AN3069" t="e">
        <f>IF(Table10[[#This Row],[Column3]]="","",MATCH(Table10[[#This Row],[Column3]],AD:AD,0))</f>
        <v>#N/A</v>
      </c>
    </row>
    <row r="3070" spans="37:40" ht="13.5" thickBot="1">
      <c r="AK3070" s="64">
        <v>3157</v>
      </c>
      <c r="AL3070" s="8" t="s">
        <v>8476</v>
      </c>
      <c r="AM3070" t="str">
        <f t="shared" si="48"/>
        <v>H3157</v>
      </c>
      <c r="AN3070" t="e">
        <f>IF(Table10[[#This Row],[Column3]]="","",MATCH(Table10[[#This Row],[Column3]],AD:AD,0))</f>
        <v>#N/A</v>
      </c>
    </row>
    <row r="3071" spans="37:40" ht="13.5" thickBot="1">
      <c r="AK3071" s="64">
        <v>3157</v>
      </c>
      <c r="AL3071" s="8" t="s">
        <v>8476</v>
      </c>
      <c r="AM3071" t="str">
        <f t="shared" si="48"/>
        <v>H3157</v>
      </c>
      <c r="AN3071" t="e">
        <f>IF(Table10[[#This Row],[Column3]]="","",MATCH(Table10[[#This Row],[Column3]],AD:AD,0))</f>
        <v>#N/A</v>
      </c>
    </row>
    <row r="3072" spans="37:40" ht="13.5" thickBot="1">
      <c r="AK3072" s="64">
        <v>3157</v>
      </c>
      <c r="AL3072" s="8" t="s">
        <v>8476</v>
      </c>
      <c r="AM3072" t="str">
        <f t="shared" si="48"/>
        <v>H3157</v>
      </c>
      <c r="AN3072" t="e">
        <f>IF(Table10[[#This Row],[Column3]]="","",MATCH(Table10[[#This Row],[Column3]],AD:AD,0))</f>
        <v>#N/A</v>
      </c>
    </row>
    <row r="3073" spans="37:40" ht="13.5" thickBot="1">
      <c r="AK3073" s="64">
        <v>3157</v>
      </c>
      <c r="AL3073" s="8" t="s">
        <v>8476</v>
      </c>
      <c r="AM3073" t="str">
        <f t="shared" si="48"/>
        <v>H3157</v>
      </c>
      <c r="AN3073" t="e">
        <f>IF(Table10[[#This Row],[Column3]]="","",MATCH(Table10[[#This Row],[Column3]],AD:AD,0))</f>
        <v>#N/A</v>
      </c>
    </row>
    <row r="3074" spans="37:40" ht="13.5" thickBot="1">
      <c r="AK3074" s="64">
        <v>3157</v>
      </c>
      <c r="AL3074" s="8" t="s">
        <v>8476</v>
      </c>
      <c r="AM3074" t="str">
        <f t="shared" si="48"/>
        <v>H3157</v>
      </c>
      <c r="AN3074" t="e">
        <f>IF(Table10[[#This Row],[Column3]]="","",MATCH(Table10[[#This Row],[Column3]],AD:AD,0))</f>
        <v>#N/A</v>
      </c>
    </row>
    <row r="3075" spans="37:40" ht="13.5" thickBot="1">
      <c r="AK3075" s="64">
        <v>3157</v>
      </c>
      <c r="AL3075" s="8" t="s">
        <v>8476</v>
      </c>
      <c r="AM3075" t="str">
        <f t="shared" si="48"/>
        <v>H3157</v>
      </c>
      <c r="AN3075" t="e">
        <f>IF(Table10[[#This Row],[Column3]]="","",MATCH(Table10[[#This Row],[Column3]],AD:AD,0))</f>
        <v>#N/A</v>
      </c>
    </row>
    <row r="3076" spans="37:40" ht="13.5" thickBot="1">
      <c r="AK3076" s="64">
        <v>3157</v>
      </c>
      <c r="AL3076" s="8" t="s">
        <v>8476</v>
      </c>
      <c r="AM3076" t="str">
        <f t="shared" si="48"/>
        <v>H3157</v>
      </c>
      <c r="AN3076" t="e">
        <f>IF(Table10[[#This Row],[Column3]]="","",MATCH(Table10[[#This Row],[Column3]],AD:AD,0))</f>
        <v>#N/A</v>
      </c>
    </row>
    <row r="3077" spans="37:40" ht="13.5" thickBot="1">
      <c r="AK3077" s="64">
        <v>3158</v>
      </c>
      <c r="AL3077" s="8" t="s">
        <v>8476</v>
      </c>
      <c r="AM3077" t="str">
        <f t="shared" si="48"/>
        <v>H3158</v>
      </c>
      <c r="AN3077" t="e">
        <f>IF(Table10[[#This Row],[Column3]]="","",MATCH(Table10[[#This Row],[Column3]],AD:AD,0))</f>
        <v>#N/A</v>
      </c>
    </row>
    <row r="3078" spans="37:40" ht="13.5" thickBot="1">
      <c r="AK3078" s="64">
        <v>2743</v>
      </c>
      <c r="AL3078" s="8" t="s">
        <v>3762</v>
      </c>
      <c r="AM3078" t="str">
        <f t="shared" ref="AM3078:AM3141" si="49">CONCATENATE(AL3078,AK3078)</f>
        <v>A2743</v>
      </c>
      <c r="AN3078" t="e">
        <f>IF(Table10[[#This Row],[Column3]]="","",MATCH(Table10[[#This Row],[Column3]],AD:AD,0))</f>
        <v>#N/A</v>
      </c>
    </row>
    <row r="3079" spans="37:40" ht="13.5" thickBot="1">
      <c r="AK3079" s="64">
        <v>2743</v>
      </c>
      <c r="AL3079" s="8" t="s">
        <v>3762</v>
      </c>
      <c r="AM3079" t="str">
        <f t="shared" si="49"/>
        <v>A2743</v>
      </c>
      <c r="AN3079" t="e">
        <f>IF(Table10[[#This Row],[Column3]]="","",MATCH(Table10[[#This Row],[Column3]],AD:AD,0))</f>
        <v>#N/A</v>
      </c>
    </row>
    <row r="3080" spans="37:40" ht="13.5" thickBot="1">
      <c r="AK3080" s="64">
        <v>2743</v>
      </c>
      <c r="AL3080" s="8" t="s">
        <v>3762</v>
      </c>
      <c r="AM3080" t="str">
        <f t="shared" si="49"/>
        <v>A2743</v>
      </c>
      <c r="AN3080" t="e">
        <f>IF(Table10[[#This Row],[Column3]]="","",MATCH(Table10[[#This Row],[Column3]],AD:AD,0))</f>
        <v>#N/A</v>
      </c>
    </row>
    <row r="3081" spans="37:40" ht="13.5" thickBot="1">
      <c r="AK3081" s="64">
        <v>2743</v>
      </c>
      <c r="AL3081" s="8" t="s">
        <v>3762</v>
      </c>
      <c r="AM3081" t="str">
        <f t="shared" si="49"/>
        <v>A2743</v>
      </c>
      <c r="AN3081" t="e">
        <f>IF(Table10[[#This Row],[Column3]]="","",MATCH(Table10[[#This Row],[Column3]],AD:AD,0))</f>
        <v>#N/A</v>
      </c>
    </row>
    <row r="3082" spans="37:40" ht="13.5" thickBot="1">
      <c r="AK3082" s="64">
        <v>2743</v>
      </c>
      <c r="AL3082" s="8" t="s">
        <v>3762</v>
      </c>
      <c r="AM3082" t="str">
        <f t="shared" si="49"/>
        <v>A2743</v>
      </c>
      <c r="AN3082" t="e">
        <f>IF(Table10[[#This Row],[Column3]]="","",MATCH(Table10[[#This Row],[Column3]],AD:AD,0))</f>
        <v>#N/A</v>
      </c>
    </row>
    <row r="3083" spans="37:40" ht="13.5" thickBot="1">
      <c r="AK3083" s="64">
        <v>2743</v>
      </c>
      <c r="AL3083" s="8" t="s">
        <v>3762</v>
      </c>
      <c r="AM3083" t="str">
        <f t="shared" si="49"/>
        <v>A2743</v>
      </c>
      <c r="AN3083" t="e">
        <f>IF(Table10[[#This Row],[Column3]]="","",MATCH(Table10[[#This Row],[Column3]],AD:AD,0))</f>
        <v>#N/A</v>
      </c>
    </row>
    <row r="3084" spans="37:40" ht="13.5" thickBot="1">
      <c r="AK3084" s="64">
        <v>2743</v>
      </c>
      <c r="AL3084" s="8" t="s">
        <v>3762</v>
      </c>
      <c r="AM3084" t="str">
        <f t="shared" si="49"/>
        <v>A2743</v>
      </c>
      <c r="AN3084" t="e">
        <f>IF(Table10[[#This Row],[Column3]]="","",MATCH(Table10[[#This Row],[Column3]],AD:AD,0))</f>
        <v>#N/A</v>
      </c>
    </row>
    <row r="3085" spans="37:40" ht="13.5" thickBot="1">
      <c r="AK3085" s="64">
        <v>2743</v>
      </c>
      <c r="AL3085" s="8" t="s">
        <v>3762</v>
      </c>
      <c r="AM3085" t="str">
        <f t="shared" si="49"/>
        <v>A2743</v>
      </c>
      <c r="AN3085" t="e">
        <f>IF(Table10[[#This Row],[Column3]]="","",MATCH(Table10[[#This Row],[Column3]],AD:AD,0))</f>
        <v>#N/A</v>
      </c>
    </row>
    <row r="3086" spans="37:40" ht="13.5" thickBot="1">
      <c r="AK3086" s="64">
        <v>2743</v>
      </c>
      <c r="AL3086" s="8" t="s">
        <v>3762</v>
      </c>
      <c r="AM3086" t="str">
        <f t="shared" si="49"/>
        <v>A2743</v>
      </c>
      <c r="AN3086" t="e">
        <f>IF(Table10[[#This Row],[Column3]]="","",MATCH(Table10[[#This Row],[Column3]],AD:AD,0))</f>
        <v>#N/A</v>
      </c>
    </row>
    <row r="3087" spans="37:40" ht="13.5" thickBot="1">
      <c r="AK3087" s="64">
        <v>2743</v>
      </c>
      <c r="AL3087" s="8" t="s">
        <v>3762</v>
      </c>
      <c r="AM3087" t="str">
        <f t="shared" si="49"/>
        <v>A2743</v>
      </c>
      <c r="AN3087" t="e">
        <f>IF(Table10[[#This Row],[Column3]]="","",MATCH(Table10[[#This Row],[Column3]],AD:AD,0))</f>
        <v>#N/A</v>
      </c>
    </row>
    <row r="3088" spans="37:40" ht="13.5" thickBot="1">
      <c r="AK3088" s="64">
        <v>2743</v>
      </c>
      <c r="AL3088" s="8" t="s">
        <v>3762</v>
      </c>
      <c r="AM3088" t="str">
        <f t="shared" si="49"/>
        <v>A2743</v>
      </c>
      <c r="AN3088" t="e">
        <f>IF(Table10[[#This Row],[Column3]]="","",MATCH(Table10[[#This Row],[Column3]],AD:AD,0))</f>
        <v>#N/A</v>
      </c>
    </row>
    <row r="3089" spans="37:40" ht="13.5" thickBot="1">
      <c r="AK3089" s="64">
        <v>2743</v>
      </c>
      <c r="AL3089" s="8" t="s">
        <v>3762</v>
      </c>
      <c r="AM3089" t="str">
        <f t="shared" si="49"/>
        <v>A2743</v>
      </c>
      <c r="AN3089" t="e">
        <f>IF(Table10[[#This Row],[Column3]]="","",MATCH(Table10[[#This Row],[Column3]],AD:AD,0))</f>
        <v>#N/A</v>
      </c>
    </row>
    <row r="3090" spans="37:40" ht="13.5" thickBot="1">
      <c r="AK3090" s="64">
        <v>2743</v>
      </c>
      <c r="AL3090" s="8" t="s">
        <v>3762</v>
      </c>
      <c r="AM3090" t="str">
        <f t="shared" si="49"/>
        <v>A2743</v>
      </c>
      <c r="AN3090" t="e">
        <f>IF(Table10[[#This Row],[Column3]]="","",MATCH(Table10[[#This Row],[Column3]],AD:AD,0))</f>
        <v>#N/A</v>
      </c>
    </row>
    <row r="3091" spans="37:40" ht="13.5" thickBot="1">
      <c r="AK3091" s="64">
        <v>2743</v>
      </c>
      <c r="AL3091" s="8" t="s">
        <v>3762</v>
      </c>
      <c r="AM3091" t="str">
        <f t="shared" si="49"/>
        <v>A2743</v>
      </c>
      <c r="AN3091" t="e">
        <f>IF(Table10[[#This Row],[Column3]]="","",MATCH(Table10[[#This Row],[Column3]],AD:AD,0))</f>
        <v>#N/A</v>
      </c>
    </row>
    <row r="3092" spans="37:40" ht="13.5" thickBot="1">
      <c r="AK3092" s="64">
        <v>2743</v>
      </c>
      <c r="AL3092" s="8" t="s">
        <v>3762</v>
      </c>
      <c r="AM3092" t="str">
        <f t="shared" si="49"/>
        <v>A2743</v>
      </c>
      <c r="AN3092" t="e">
        <f>IF(Table10[[#This Row],[Column3]]="","",MATCH(Table10[[#This Row],[Column3]],AD:AD,0))</f>
        <v>#N/A</v>
      </c>
    </row>
    <row r="3093" spans="37:40" ht="13.5" thickBot="1">
      <c r="AK3093" s="64">
        <v>2743</v>
      </c>
      <c r="AL3093" s="8" t="s">
        <v>3762</v>
      </c>
      <c r="AM3093" t="str">
        <f t="shared" si="49"/>
        <v>A2743</v>
      </c>
      <c r="AN3093" t="e">
        <f>IF(Table10[[#This Row],[Column3]]="","",MATCH(Table10[[#This Row],[Column3]],AD:AD,0))</f>
        <v>#N/A</v>
      </c>
    </row>
    <row r="3094" spans="37:40" ht="13.5" thickBot="1">
      <c r="AK3094" s="64">
        <v>2744</v>
      </c>
      <c r="AL3094" s="8" t="s">
        <v>3762</v>
      </c>
      <c r="AM3094" t="str">
        <f t="shared" si="49"/>
        <v>A2744</v>
      </c>
      <c r="AN3094" t="e">
        <f>IF(Table10[[#This Row],[Column3]]="","",MATCH(Table10[[#This Row],[Column3]],AD:AD,0))</f>
        <v>#N/A</v>
      </c>
    </row>
    <row r="3095" spans="37:40" ht="13.5" thickBot="1">
      <c r="AK3095" s="64">
        <v>2744</v>
      </c>
      <c r="AL3095" s="8" t="s">
        <v>3762</v>
      </c>
      <c r="AM3095" t="str">
        <f t="shared" si="49"/>
        <v>A2744</v>
      </c>
      <c r="AN3095" t="e">
        <f>IF(Table10[[#This Row],[Column3]]="","",MATCH(Table10[[#This Row],[Column3]],AD:AD,0))</f>
        <v>#N/A</v>
      </c>
    </row>
    <row r="3096" spans="37:40" ht="13.5" thickBot="1">
      <c r="AK3096" s="64">
        <v>2744</v>
      </c>
      <c r="AL3096" s="8" t="s">
        <v>3762</v>
      </c>
      <c r="AM3096" t="str">
        <f t="shared" si="49"/>
        <v>A2744</v>
      </c>
      <c r="AN3096" t="e">
        <f>IF(Table10[[#This Row],[Column3]]="","",MATCH(Table10[[#This Row],[Column3]],AD:AD,0))</f>
        <v>#N/A</v>
      </c>
    </row>
    <row r="3097" spans="37:40" ht="13.5" thickBot="1">
      <c r="AK3097" s="64">
        <v>2744</v>
      </c>
      <c r="AL3097" s="8" t="s">
        <v>3762</v>
      </c>
      <c r="AM3097" t="str">
        <f t="shared" si="49"/>
        <v>A2744</v>
      </c>
      <c r="AN3097" t="e">
        <f>IF(Table10[[#This Row],[Column3]]="","",MATCH(Table10[[#This Row],[Column3]],AD:AD,0))</f>
        <v>#N/A</v>
      </c>
    </row>
    <row r="3098" spans="37:40" ht="13.5" thickBot="1">
      <c r="AK3098" s="64">
        <v>2744</v>
      </c>
      <c r="AL3098" s="8" t="s">
        <v>3762</v>
      </c>
      <c r="AM3098" t="str">
        <f t="shared" si="49"/>
        <v>A2744</v>
      </c>
      <c r="AN3098" t="e">
        <f>IF(Table10[[#This Row],[Column3]]="","",MATCH(Table10[[#This Row],[Column3]],AD:AD,0))</f>
        <v>#N/A</v>
      </c>
    </row>
    <row r="3099" spans="37:40" ht="13.5" thickBot="1">
      <c r="AK3099" s="64">
        <v>2744</v>
      </c>
      <c r="AL3099" s="8" t="s">
        <v>3762</v>
      </c>
      <c r="AM3099" t="str">
        <f t="shared" si="49"/>
        <v>A2744</v>
      </c>
      <c r="AN3099" t="e">
        <f>IF(Table10[[#This Row],[Column3]]="","",MATCH(Table10[[#This Row],[Column3]],AD:AD,0))</f>
        <v>#N/A</v>
      </c>
    </row>
    <row r="3100" spans="37:40" ht="13.5" thickBot="1">
      <c r="AK3100" s="64">
        <v>2744</v>
      </c>
      <c r="AL3100" s="8" t="s">
        <v>3762</v>
      </c>
      <c r="AM3100" t="str">
        <f t="shared" si="49"/>
        <v>A2744</v>
      </c>
      <c r="AN3100" t="e">
        <f>IF(Table10[[#This Row],[Column3]]="","",MATCH(Table10[[#This Row],[Column3]],AD:AD,0))</f>
        <v>#N/A</v>
      </c>
    </row>
    <row r="3101" spans="37:40" ht="13.5" thickBot="1">
      <c r="AK3101" s="64">
        <v>2744</v>
      </c>
      <c r="AL3101" s="8" t="s">
        <v>3762</v>
      </c>
      <c r="AM3101" t="str">
        <f t="shared" si="49"/>
        <v>A2744</v>
      </c>
      <c r="AN3101" t="e">
        <f>IF(Table10[[#This Row],[Column3]]="","",MATCH(Table10[[#This Row],[Column3]],AD:AD,0))</f>
        <v>#N/A</v>
      </c>
    </row>
    <row r="3102" spans="37:40" ht="13.5" thickBot="1">
      <c r="AK3102" s="64">
        <v>2744</v>
      </c>
      <c r="AL3102" s="8" t="s">
        <v>3762</v>
      </c>
      <c r="AM3102" t="str">
        <f t="shared" si="49"/>
        <v>A2744</v>
      </c>
      <c r="AN3102" t="e">
        <f>IF(Table10[[#This Row],[Column3]]="","",MATCH(Table10[[#This Row],[Column3]],AD:AD,0))</f>
        <v>#N/A</v>
      </c>
    </row>
    <row r="3103" spans="37:40" ht="13.5" thickBot="1">
      <c r="AK3103" s="64">
        <v>2744</v>
      </c>
      <c r="AL3103" s="8" t="s">
        <v>3762</v>
      </c>
      <c r="AM3103" t="str">
        <f t="shared" si="49"/>
        <v>A2744</v>
      </c>
      <c r="AN3103" t="e">
        <f>IF(Table10[[#This Row],[Column3]]="","",MATCH(Table10[[#This Row],[Column3]],AD:AD,0))</f>
        <v>#N/A</v>
      </c>
    </row>
    <row r="3104" spans="37:40" ht="13.5" thickBot="1">
      <c r="AK3104" s="64">
        <v>2744</v>
      </c>
      <c r="AL3104" s="8" t="s">
        <v>3762</v>
      </c>
      <c r="AM3104" t="str">
        <f t="shared" si="49"/>
        <v>A2744</v>
      </c>
      <c r="AN3104" t="e">
        <f>IF(Table10[[#This Row],[Column3]]="","",MATCH(Table10[[#This Row],[Column3]],AD:AD,0))</f>
        <v>#N/A</v>
      </c>
    </row>
    <row r="3105" spans="37:40" ht="13.5" thickBot="1">
      <c r="AK3105" s="64">
        <v>2744</v>
      </c>
      <c r="AL3105" s="8" t="s">
        <v>3762</v>
      </c>
      <c r="AM3105" t="str">
        <f t="shared" si="49"/>
        <v>A2744</v>
      </c>
      <c r="AN3105" t="e">
        <f>IF(Table10[[#This Row],[Column3]]="","",MATCH(Table10[[#This Row],[Column3]],AD:AD,0))</f>
        <v>#N/A</v>
      </c>
    </row>
    <row r="3106" spans="37:40" ht="13.5" thickBot="1">
      <c r="AK3106" s="64">
        <v>2744</v>
      </c>
      <c r="AL3106" s="8" t="s">
        <v>3762</v>
      </c>
      <c r="AM3106" t="str">
        <f t="shared" si="49"/>
        <v>A2744</v>
      </c>
      <c r="AN3106" t="e">
        <f>IF(Table10[[#This Row],[Column3]]="","",MATCH(Table10[[#This Row],[Column3]],AD:AD,0))</f>
        <v>#N/A</v>
      </c>
    </row>
    <row r="3107" spans="37:40" ht="13.5" thickBot="1">
      <c r="AK3107" s="64">
        <v>2744</v>
      </c>
      <c r="AL3107" s="8" t="s">
        <v>3762</v>
      </c>
      <c r="AM3107" t="str">
        <f t="shared" si="49"/>
        <v>A2744</v>
      </c>
      <c r="AN3107" t="e">
        <f>IF(Table10[[#This Row],[Column3]]="","",MATCH(Table10[[#This Row],[Column3]],AD:AD,0))</f>
        <v>#N/A</v>
      </c>
    </row>
    <row r="3108" spans="37:40" ht="13.5" thickBot="1">
      <c r="AK3108" s="64">
        <v>2744</v>
      </c>
      <c r="AL3108" s="8" t="s">
        <v>3762</v>
      </c>
      <c r="AM3108" t="str">
        <f t="shared" si="49"/>
        <v>A2744</v>
      </c>
      <c r="AN3108" t="e">
        <f>IF(Table10[[#This Row],[Column3]]="","",MATCH(Table10[[#This Row],[Column3]],AD:AD,0))</f>
        <v>#N/A</v>
      </c>
    </row>
    <row r="3109" spans="37:40" ht="13.5" thickBot="1">
      <c r="AK3109" s="64">
        <v>2744</v>
      </c>
      <c r="AL3109" s="8" t="s">
        <v>3762</v>
      </c>
      <c r="AM3109" t="str">
        <f t="shared" si="49"/>
        <v>A2744</v>
      </c>
      <c r="AN3109" t="e">
        <f>IF(Table10[[#This Row],[Column3]]="","",MATCH(Table10[[#This Row],[Column3]],AD:AD,0))</f>
        <v>#N/A</v>
      </c>
    </row>
    <row r="3110" spans="37:40" ht="13.5" thickBot="1">
      <c r="AK3110" s="64">
        <v>2745</v>
      </c>
      <c r="AL3110" s="8" t="s">
        <v>3762</v>
      </c>
      <c r="AM3110" t="str">
        <f t="shared" si="49"/>
        <v>A2745</v>
      </c>
      <c r="AN3110" t="e">
        <f>IF(Table10[[#This Row],[Column3]]="","",MATCH(Table10[[#This Row],[Column3]],AD:AD,0))</f>
        <v>#N/A</v>
      </c>
    </row>
    <row r="3111" spans="37:40" ht="13.5" thickBot="1">
      <c r="AK3111" s="64">
        <v>2745</v>
      </c>
      <c r="AL3111" s="8" t="s">
        <v>3762</v>
      </c>
      <c r="AM3111" t="str">
        <f t="shared" si="49"/>
        <v>A2745</v>
      </c>
      <c r="AN3111" t="e">
        <f>IF(Table10[[#This Row],[Column3]]="","",MATCH(Table10[[#This Row],[Column3]],AD:AD,0))</f>
        <v>#N/A</v>
      </c>
    </row>
    <row r="3112" spans="37:40" ht="13.5" thickBot="1">
      <c r="AK3112" s="64">
        <v>2745</v>
      </c>
      <c r="AL3112" s="8" t="s">
        <v>3762</v>
      </c>
      <c r="AM3112" t="str">
        <f t="shared" si="49"/>
        <v>A2745</v>
      </c>
      <c r="AN3112" t="e">
        <f>IF(Table10[[#This Row],[Column3]]="","",MATCH(Table10[[#This Row],[Column3]],AD:AD,0))</f>
        <v>#N/A</v>
      </c>
    </row>
    <row r="3113" spans="37:40" ht="13.5" thickBot="1">
      <c r="AK3113" s="64">
        <v>2745</v>
      </c>
      <c r="AL3113" s="8" t="s">
        <v>3762</v>
      </c>
      <c r="AM3113" t="str">
        <f t="shared" si="49"/>
        <v>A2745</v>
      </c>
      <c r="AN3113" t="e">
        <f>IF(Table10[[#This Row],[Column3]]="","",MATCH(Table10[[#This Row],[Column3]],AD:AD,0))</f>
        <v>#N/A</v>
      </c>
    </row>
    <row r="3114" spans="37:40" ht="13.5" thickBot="1">
      <c r="AK3114" s="64">
        <v>2745</v>
      </c>
      <c r="AL3114" s="8" t="s">
        <v>3762</v>
      </c>
      <c r="AM3114" t="str">
        <f t="shared" si="49"/>
        <v>A2745</v>
      </c>
      <c r="AN3114" t="e">
        <f>IF(Table10[[#This Row],[Column3]]="","",MATCH(Table10[[#This Row],[Column3]],AD:AD,0))</f>
        <v>#N/A</v>
      </c>
    </row>
    <row r="3115" spans="37:40" ht="13.5" thickBot="1">
      <c r="AK3115" s="64">
        <v>2745</v>
      </c>
      <c r="AL3115" s="8" t="s">
        <v>3762</v>
      </c>
      <c r="AM3115" t="str">
        <f t="shared" si="49"/>
        <v>A2745</v>
      </c>
      <c r="AN3115" t="e">
        <f>IF(Table10[[#This Row],[Column3]]="","",MATCH(Table10[[#This Row],[Column3]],AD:AD,0))</f>
        <v>#N/A</v>
      </c>
    </row>
    <row r="3116" spans="37:40" ht="13.5" thickBot="1">
      <c r="AK3116" s="64">
        <v>2745</v>
      </c>
      <c r="AL3116" s="8" t="s">
        <v>3762</v>
      </c>
      <c r="AM3116" t="str">
        <f t="shared" si="49"/>
        <v>A2745</v>
      </c>
      <c r="AN3116" t="e">
        <f>IF(Table10[[#This Row],[Column3]]="","",MATCH(Table10[[#This Row],[Column3]],AD:AD,0))</f>
        <v>#N/A</v>
      </c>
    </row>
    <row r="3117" spans="37:40" ht="13.5" thickBot="1">
      <c r="AK3117" s="64">
        <v>2745</v>
      </c>
      <c r="AL3117" s="8" t="s">
        <v>3762</v>
      </c>
      <c r="AM3117" t="str">
        <f t="shared" si="49"/>
        <v>A2745</v>
      </c>
      <c r="AN3117" t="e">
        <f>IF(Table10[[#This Row],[Column3]]="","",MATCH(Table10[[#This Row],[Column3]],AD:AD,0))</f>
        <v>#N/A</v>
      </c>
    </row>
    <row r="3118" spans="37:40" ht="13.5" thickBot="1">
      <c r="AK3118" s="64">
        <v>2745</v>
      </c>
      <c r="AL3118" s="8" t="s">
        <v>3762</v>
      </c>
      <c r="AM3118" t="str">
        <f t="shared" si="49"/>
        <v>A2745</v>
      </c>
      <c r="AN3118" t="e">
        <f>IF(Table10[[#This Row],[Column3]]="","",MATCH(Table10[[#This Row],[Column3]],AD:AD,0))</f>
        <v>#N/A</v>
      </c>
    </row>
    <row r="3119" spans="37:40" ht="13.5" thickBot="1">
      <c r="AK3119" s="64">
        <v>2745</v>
      </c>
      <c r="AL3119" s="8" t="s">
        <v>3762</v>
      </c>
      <c r="AM3119" t="str">
        <f t="shared" si="49"/>
        <v>A2745</v>
      </c>
      <c r="AN3119" t="e">
        <f>IF(Table10[[#This Row],[Column3]]="","",MATCH(Table10[[#This Row],[Column3]],AD:AD,0))</f>
        <v>#N/A</v>
      </c>
    </row>
    <row r="3120" spans="37:40" ht="13.5" thickBot="1">
      <c r="AK3120" s="64">
        <v>2745</v>
      </c>
      <c r="AL3120" s="8" t="s">
        <v>3762</v>
      </c>
      <c r="AM3120" t="str">
        <f t="shared" si="49"/>
        <v>A2745</v>
      </c>
      <c r="AN3120" t="e">
        <f>IF(Table10[[#This Row],[Column3]]="","",MATCH(Table10[[#This Row],[Column3]],AD:AD,0))</f>
        <v>#N/A</v>
      </c>
    </row>
    <row r="3121" spans="37:40" ht="13.5" thickBot="1">
      <c r="AK3121" s="64">
        <v>2745</v>
      </c>
      <c r="AL3121" s="8" t="s">
        <v>3762</v>
      </c>
      <c r="AM3121" t="str">
        <f t="shared" si="49"/>
        <v>A2745</v>
      </c>
      <c r="AN3121" t="e">
        <f>IF(Table10[[#This Row],[Column3]]="","",MATCH(Table10[[#This Row],[Column3]],AD:AD,0))</f>
        <v>#N/A</v>
      </c>
    </row>
    <row r="3122" spans="37:40" ht="13.5" thickBot="1">
      <c r="AK3122" s="64">
        <v>2745</v>
      </c>
      <c r="AL3122" s="8" t="s">
        <v>3762</v>
      </c>
      <c r="AM3122" t="str">
        <f t="shared" si="49"/>
        <v>A2745</v>
      </c>
      <c r="AN3122" t="e">
        <f>IF(Table10[[#This Row],[Column3]]="","",MATCH(Table10[[#This Row],[Column3]],AD:AD,0))</f>
        <v>#N/A</v>
      </c>
    </row>
    <row r="3123" spans="37:40" ht="13.5" thickBot="1">
      <c r="AK3123" s="64">
        <v>2745</v>
      </c>
      <c r="AL3123" s="8" t="s">
        <v>3762</v>
      </c>
      <c r="AM3123" t="str">
        <f t="shared" si="49"/>
        <v>A2745</v>
      </c>
      <c r="AN3123" t="e">
        <f>IF(Table10[[#This Row],[Column3]]="","",MATCH(Table10[[#This Row],[Column3]],AD:AD,0))</f>
        <v>#N/A</v>
      </c>
    </row>
    <row r="3124" spans="37:40" ht="13.5" thickBot="1">
      <c r="AK3124" s="64">
        <v>2745</v>
      </c>
      <c r="AL3124" s="8" t="s">
        <v>3762</v>
      </c>
      <c r="AM3124" t="str">
        <f t="shared" si="49"/>
        <v>A2745</v>
      </c>
      <c r="AN3124" t="e">
        <f>IF(Table10[[#This Row],[Column3]]="","",MATCH(Table10[[#This Row],[Column3]],AD:AD,0))</f>
        <v>#N/A</v>
      </c>
    </row>
    <row r="3125" spans="37:40" ht="13.5" thickBot="1">
      <c r="AK3125" s="64">
        <v>2745</v>
      </c>
      <c r="AL3125" s="8" t="s">
        <v>3762</v>
      </c>
      <c r="AM3125" t="str">
        <f t="shared" si="49"/>
        <v>A2745</v>
      </c>
      <c r="AN3125" t="e">
        <f>IF(Table10[[#This Row],[Column3]]="","",MATCH(Table10[[#This Row],[Column3]],AD:AD,0))</f>
        <v>#N/A</v>
      </c>
    </row>
    <row r="3126" spans="37:40" ht="13.5" thickBot="1">
      <c r="AK3126" s="64">
        <v>2746</v>
      </c>
      <c r="AL3126" s="8" t="s">
        <v>3762</v>
      </c>
      <c r="AM3126" t="str">
        <f t="shared" si="49"/>
        <v>A2746</v>
      </c>
      <c r="AN3126" t="e">
        <f>IF(Table10[[#This Row],[Column3]]="","",MATCH(Table10[[#This Row],[Column3]],AD:AD,0))</f>
        <v>#N/A</v>
      </c>
    </row>
    <row r="3127" spans="37:40" ht="13.5" thickBot="1">
      <c r="AK3127" s="64">
        <v>2746</v>
      </c>
      <c r="AL3127" s="8" t="s">
        <v>3762</v>
      </c>
      <c r="AM3127" t="str">
        <f t="shared" si="49"/>
        <v>A2746</v>
      </c>
      <c r="AN3127" t="e">
        <f>IF(Table10[[#This Row],[Column3]]="","",MATCH(Table10[[#This Row],[Column3]],AD:AD,0))</f>
        <v>#N/A</v>
      </c>
    </row>
    <row r="3128" spans="37:40" ht="13.5" thickBot="1">
      <c r="AK3128" s="64">
        <v>2746</v>
      </c>
      <c r="AL3128" s="8" t="s">
        <v>3762</v>
      </c>
      <c r="AM3128" t="str">
        <f t="shared" si="49"/>
        <v>A2746</v>
      </c>
      <c r="AN3128" t="e">
        <f>IF(Table10[[#This Row],[Column3]]="","",MATCH(Table10[[#This Row],[Column3]],AD:AD,0))</f>
        <v>#N/A</v>
      </c>
    </row>
    <row r="3129" spans="37:40" ht="13.5" thickBot="1">
      <c r="AK3129" s="64">
        <v>2746</v>
      </c>
      <c r="AL3129" s="8" t="s">
        <v>3762</v>
      </c>
      <c r="AM3129" t="str">
        <f t="shared" si="49"/>
        <v>A2746</v>
      </c>
      <c r="AN3129" t="e">
        <f>IF(Table10[[#This Row],[Column3]]="","",MATCH(Table10[[#This Row],[Column3]],AD:AD,0))</f>
        <v>#N/A</v>
      </c>
    </row>
    <row r="3130" spans="37:40" ht="13.5" thickBot="1">
      <c r="AK3130" s="64">
        <v>2746</v>
      </c>
      <c r="AL3130" s="8" t="s">
        <v>3762</v>
      </c>
      <c r="AM3130" t="str">
        <f t="shared" si="49"/>
        <v>A2746</v>
      </c>
      <c r="AN3130" t="e">
        <f>IF(Table10[[#This Row],[Column3]]="","",MATCH(Table10[[#This Row],[Column3]],AD:AD,0))</f>
        <v>#N/A</v>
      </c>
    </row>
    <row r="3131" spans="37:40" ht="13.5" thickBot="1">
      <c r="AK3131" s="64">
        <v>2746</v>
      </c>
      <c r="AL3131" s="8" t="s">
        <v>3762</v>
      </c>
      <c r="AM3131" t="str">
        <f t="shared" si="49"/>
        <v>A2746</v>
      </c>
      <c r="AN3131" t="e">
        <f>IF(Table10[[#This Row],[Column3]]="","",MATCH(Table10[[#This Row],[Column3]],AD:AD,0))</f>
        <v>#N/A</v>
      </c>
    </row>
    <row r="3132" spans="37:40" ht="13.5" thickBot="1">
      <c r="AK3132" s="64">
        <v>2746</v>
      </c>
      <c r="AL3132" s="8" t="s">
        <v>3762</v>
      </c>
      <c r="AM3132" t="str">
        <f t="shared" si="49"/>
        <v>A2746</v>
      </c>
      <c r="AN3132" t="e">
        <f>IF(Table10[[#This Row],[Column3]]="","",MATCH(Table10[[#This Row],[Column3]],AD:AD,0))</f>
        <v>#N/A</v>
      </c>
    </row>
    <row r="3133" spans="37:40" ht="13.5" thickBot="1">
      <c r="AK3133" s="64">
        <v>2746</v>
      </c>
      <c r="AL3133" s="8" t="s">
        <v>3762</v>
      </c>
      <c r="AM3133" t="str">
        <f t="shared" si="49"/>
        <v>A2746</v>
      </c>
      <c r="AN3133" t="e">
        <f>IF(Table10[[#This Row],[Column3]]="","",MATCH(Table10[[#This Row],[Column3]],AD:AD,0))</f>
        <v>#N/A</v>
      </c>
    </row>
    <row r="3134" spans="37:40" ht="13.5" thickBot="1">
      <c r="AK3134" s="64">
        <v>2746</v>
      </c>
      <c r="AL3134" s="8" t="s">
        <v>3762</v>
      </c>
      <c r="AM3134" t="str">
        <f t="shared" si="49"/>
        <v>A2746</v>
      </c>
      <c r="AN3134" t="e">
        <f>IF(Table10[[#This Row],[Column3]]="","",MATCH(Table10[[#This Row],[Column3]],AD:AD,0))</f>
        <v>#N/A</v>
      </c>
    </row>
    <row r="3135" spans="37:40" ht="13.5" thickBot="1">
      <c r="AK3135" s="64">
        <v>2746</v>
      </c>
      <c r="AL3135" s="8" t="s">
        <v>3762</v>
      </c>
      <c r="AM3135" t="str">
        <f t="shared" si="49"/>
        <v>A2746</v>
      </c>
      <c r="AN3135" t="e">
        <f>IF(Table10[[#This Row],[Column3]]="","",MATCH(Table10[[#This Row],[Column3]],AD:AD,0))</f>
        <v>#N/A</v>
      </c>
    </row>
    <row r="3136" spans="37:40" ht="13.5" thickBot="1">
      <c r="AK3136" s="64">
        <v>2746</v>
      </c>
      <c r="AL3136" s="8" t="s">
        <v>3762</v>
      </c>
      <c r="AM3136" t="str">
        <f t="shared" si="49"/>
        <v>A2746</v>
      </c>
      <c r="AN3136" t="e">
        <f>IF(Table10[[#This Row],[Column3]]="","",MATCH(Table10[[#This Row],[Column3]],AD:AD,0))</f>
        <v>#N/A</v>
      </c>
    </row>
    <row r="3137" spans="37:40" ht="13.5" thickBot="1">
      <c r="AK3137" s="64">
        <v>2746</v>
      </c>
      <c r="AL3137" s="8" t="s">
        <v>3762</v>
      </c>
      <c r="AM3137" t="str">
        <f t="shared" si="49"/>
        <v>A2746</v>
      </c>
      <c r="AN3137" t="e">
        <f>IF(Table10[[#This Row],[Column3]]="","",MATCH(Table10[[#This Row],[Column3]],AD:AD,0))</f>
        <v>#N/A</v>
      </c>
    </row>
    <row r="3138" spans="37:40" ht="13.5" thickBot="1">
      <c r="AK3138" s="64">
        <v>2746</v>
      </c>
      <c r="AL3138" s="8" t="s">
        <v>3762</v>
      </c>
      <c r="AM3138" t="str">
        <f t="shared" si="49"/>
        <v>A2746</v>
      </c>
      <c r="AN3138" t="e">
        <f>IF(Table10[[#This Row],[Column3]]="","",MATCH(Table10[[#This Row],[Column3]],AD:AD,0))</f>
        <v>#N/A</v>
      </c>
    </row>
    <row r="3139" spans="37:40" ht="13.5" thickBot="1">
      <c r="AK3139" s="64">
        <v>2746</v>
      </c>
      <c r="AL3139" s="8" t="s">
        <v>3762</v>
      </c>
      <c r="AM3139" t="str">
        <f t="shared" si="49"/>
        <v>A2746</v>
      </c>
      <c r="AN3139" t="e">
        <f>IF(Table10[[#This Row],[Column3]]="","",MATCH(Table10[[#This Row],[Column3]],AD:AD,0))</f>
        <v>#N/A</v>
      </c>
    </row>
    <row r="3140" spans="37:40" ht="13.5" thickBot="1">
      <c r="AK3140" s="64">
        <v>2746</v>
      </c>
      <c r="AL3140" s="8" t="s">
        <v>3762</v>
      </c>
      <c r="AM3140" t="str">
        <f t="shared" si="49"/>
        <v>A2746</v>
      </c>
      <c r="AN3140" t="e">
        <f>IF(Table10[[#This Row],[Column3]]="","",MATCH(Table10[[#This Row],[Column3]],AD:AD,0))</f>
        <v>#N/A</v>
      </c>
    </row>
    <row r="3141" spans="37:40" ht="13.5" thickBot="1">
      <c r="AK3141" s="64">
        <v>2746</v>
      </c>
      <c r="AL3141" s="8" t="s">
        <v>3762</v>
      </c>
      <c r="AM3141" t="str">
        <f t="shared" si="49"/>
        <v>A2746</v>
      </c>
      <c r="AN3141" t="e">
        <f>IF(Table10[[#This Row],[Column3]]="","",MATCH(Table10[[#This Row],[Column3]],AD:AD,0))</f>
        <v>#N/A</v>
      </c>
    </row>
    <row r="3142" spans="37:40" ht="13.5" thickBot="1">
      <c r="AK3142" s="64">
        <v>2747</v>
      </c>
      <c r="AL3142" s="8" t="s">
        <v>3762</v>
      </c>
      <c r="AM3142" t="str">
        <f t="shared" ref="AM3142:AM3205" si="50">CONCATENATE(AL3142,AK3142)</f>
        <v>A2747</v>
      </c>
      <c r="AN3142" t="e">
        <f>IF(Table10[[#This Row],[Column3]]="","",MATCH(Table10[[#This Row],[Column3]],AD:AD,0))</f>
        <v>#N/A</v>
      </c>
    </row>
    <row r="3143" spans="37:40" ht="13.5" thickBot="1">
      <c r="AK3143" s="64">
        <v>2747</v>
      </c>
      <c r="AL3143" s="8" t="s">
        <v>3762</v>
      </c>
      <c r="AM3143" t="str">
        <f t="shared" si="50"/>
        <v>A2747</v>
      </c>
      <c r="AN3143" t="e">
        <f>IF(Table10[[#This Row],[Column3]]="","",MATCH(Table10[[#This Row],[Column3]],AD:AD,0))</f>
        <v>#N/A</v>
      </c>
    </row>
    <row r="3144" spans="37:40" ht="13.5" thickBot="1">
      <c r="AK3144" s="64">
        <v>2747</v>
      </c>
      <c r="AL3144" s="8" t="s">
        <v>3762</v>
      </c>
      <c r="AM3144" t="str">
        <f t="shared" si="50"/>
        <v>A2747</v>
      </c>
      <c r="AN3144" t="e">
        <f>IF(Table10[[#This Row],[Column3]]="","",MATCH(Table10[[#This Row],[Column3]],AD:AD,0))</f>
        <v>#N/A</v>
      </c>
    </row>
    <row r="3145" spans="37:40" ht="13.5" thickBot="1">
      <c r="AK3145" s="64">
        <v>2747</v>
      </c>
      <c r="AL3145" s="8" t="s">
        <v>3762</v>
      </c>
      <c r="AM3145" t="str">
        <f t="shared" si="50"/>
        <v>A2747</v>
      </c>
      <c r="AN3145" t="e">
        <f>IF(Table10[[#This Row],[Column3]]="","",MATCH(Table10[[#This Row],[Column3]],AD:AD,0))</f>
        <v>#N/A</v>
      </c>
    </row>
    <row r="3146" spans="37:40" ht="13.5" thickBot="1">
      <c r="AK3146" s="64">
        <v>2747</v>
      </c>
      <c r="AL3146" s="8" t="s">
        <v>3762</v>
      </c>
      <c r="AM3146" t="str">
        <f t="shared" si="50"/>
        <v>A2747</v>
      </c>
      <c r="AN3146" t="e">
        <f>IF(Table10[[#This Row],[Column3]]="","",MATCH(Table10[[#This Row],[Column3]],AD:AD,0))</f>
        <v>#N/A</v>
      </c>
    </row>
    <row r="3147" spans="37:40" ht="13.5" thickBot="1">
      <c r="AK3147" s="64">
        <v>2747</v>
      </c>
      <c r="AL3147" s="8" t="s">
        <v>3762</v>
      </c>
      <c r="AM3147" t="str">
        <f t="shared" si="50"/>
        <v>A2747</v>
      </c>
      <c r="AN3147" t="e">
        <f>IF(Table10[[#This Row],[Column3]]="","",MATCH(Table10[[#This Row],[Column3]],AD:AD,0))</f>
        <v>#N/A</v>
      </c>
    </row>
    <row r="3148" spans="37:40" ht="13.5" thickBot="1">
      <c r="AK3148" s="64">
        <v>2747</v>
      </c>
      <c r="AL3148" s="8" t="s">
        <v>3762</v>
      </c>
      <c r="AM3148" t="str">
        <f t="shared" si="50"/>
        <v>A2747</v>
      </c>
      <c r="AN3148" t="e">
        <f>IF(Table10[[#This Row],[Column3]]="","",MATCH(Table10[[#This Row],[Column3]],AD:AD,0))</f>
        <v>#N/A</v>
      </c>
    </row>
    <row r="3149" spans="37:40" ht="13.5" thickBot="1">
      <c r="AK3149" s="64">
        <v>2747</v>
      </c>
      <c r="AL3149" s="8" t="s">
        <v>3762</v>
      </c>
      <c r="AM3149" t="str">
        <f t="shared" si="50"/>
        <v>A2747</v>
      </c>
      <c r="AN3149" t="e">
        <f>IF(Table10[[#This Row],[Column3]]="","",MATCH(Table10[[#This Row],[Column3]],AD:AD,0))</f>
        <v>#N/A</v>
      </c>
    </row>
    <row r="3150" spans="37:40" ht="13.5" thickBot="1">
      <c r="AK3150" s="64">
        <v>2747</v>
      </c>
      <c r="AL3150" s="8" t="s">
        <v>3762</v>
      </c>
      <c r="AM3150" t="str">
        <f t="shared" si="50"/>
        <v>A2747</v>
      </c>
      <c r="AN3150" t="e">
        <f>IF(Table10[[#This Row],[Column3]]="","",MATCH(Table10[[#This Row],[Column3]],AD:AD,0))</f>
        <v>#N/A</v>
      </c>
    </row>
    <row r="3151" spans="37:40" ht="13.5" thickBot="1">
      <c r="AK3151" s="64">
        <v>2747</v>
      </c>
      <c r="AL3151" s="8" t="s">
        <v>3762</v>
      </c>
      <c r="AM3151" t="str">
        <f t="shared" si="50"/>
        <v>A2747</v>
      </c>
      <c r="AN3151" t="e">
        <f>IF(Table10[[#This Row],[Column3]]="","",MATCH(Table10[[#This Row],[Column3]],AD:AD,0))</f>
        <v>#N/A</v>
      </c>
    </row>
    <row r="3152" spans="37:40" ht="13.5" thickBot="1">
      <c r="AK3152" s="64">
        <v>2747</v>
      </c>
      <c r="AL3152" s="8" t="s">
        <v>3762</v>
      </c>
      <c r="AM3152" t="str">
        <f t="shared" si="50"/>
        <v>A2747</v>
      </c>
      <c r="AN3152" t="e">
        <f>IF(Table10[[#This Row],[Column3]]="","",MATCH(Table10[[#This Row],[Column3]],AD:AD,0))</f>
        <v>#N/A</v>
      </c>
    </row>
    <row r="3153" spans="37:40" ht="13.5" thickBot="1">
      <c r="AK3153" s="64">
        <v>2747</v>
      </c>
      <c r="AL3153" s="8" t="s">
        <v>3762</v>
      </c>
      <c r="AM3153" t="str">
        <f t="shared" si="50"/>
        <v>A2747</v>
      </c>
      <c r="AN3153" t="e">
        <f>IF(Table10[[#This Row],[Column3]]="","",MATCH(Table10[[#This Row],[Column3]],AD:AD,0))</f>
        <v>#N/A</v>
      </c>
    </row>
    <row r="3154" spans="37:40" ht="13.5" thickBot="1">
      <c r="AK3154" s="64">
        <v>2747</v>
      </c>
      <c r="AL3154" s="8" t="s">
        <v>3762</v>
      </c>
      <c r="AM3154" t="str">
        <f t="shared" si="50"/>
        <v>A2747</v>
      </c>
      <c r="AN3154" t="e">
        <f>IF(Table10[[#This Row],[Column3]]="","",MATCH(Table10[[#This Row],[Column3]],AD:AD,0))</f>
        <v>#N/A</v>
      </c>
    </row>
    <row r="3155" spans="37:40" ht="13.5" thickBot="1">
      <c r="AK3155" s="64">
        <v>2747</v>
      </c>
      <c r="AL3155" s="8" t="s">
        <v>3762</v>
      </c>
      <c r="AM3155" t="str">
        <f t="shared" si="50"/>
        <v>A2747</v>
      </c>
      <c r="AN3155" t="e">
        <f>IF(Table10[[#This Row],[Column3]]="","",MATCH(Table10[[#This Row],[Column3]],AD:AD,0))</f>
        <v>#N/A</v>
      </c>
    </row>
    <row r="3156" spans="37:40" ht="13.5" thickBot="1">
      <c r="AK3156" s="64">
        <v>2747</v>
      </c>
      <c r="AL3156" s="8" t="s">
        <v>3762</v>
      </c>
      <c r="AM3156" t="str">
        <f t="shared" si="50"/>
        <v>A2747</v>
      </c>
      <c r="AN3156" t="e">
        <f>IF(Table10[[#This Row],[Column3]]="","",MATCH(Table10[[#This Row],[Column3]],AD:AD,0))</f>
        <v>#N/A</v>
      </c>
    </row>
    <row r="3157" spans="37:40" ht="13.5" thickBot="1">
      <c r="AK3157" s="64">
        <v>2747</v>
      </c>
      <c r="AL3157" s="8" t="s">
        <v>3762</v>
      </c>
      <c r="AM3157" t="str">
        <f t="shared" si="50"/>
        <v>A2747</v>
      </c>
      <c r="AN3157" t="e">
        <f>IF(Table10[[#This Row],[Column3]]="","",MATCH(Table10[[#This Row],[Column3]],AD:AD,0))</f>
        <v>#N/A</v>
      </c>
    </row>
    <row r="3158" spans="37:40" ht="13.5" thickBot="1">
      <c r="AK3158" s="64">
        <v>2748</v>
      </c>
      <c r="AL3158" s="8" t="s">
        <v>3762</v>
      </c>
      <c r="AM3158" t="str">
        <f t="shared" si="50"/>
        <v>A2748</v>
      </c>
      <c r="AN3158" t="e">
        <f>IF(Table10[[#This Row],[Column3]]="","",MATCH(Table10[[#This Row],[Column3]],AD:AD,0))</f>
        <v>#N/A</v>
      </c>
    </row>
    <row r="3159" spans="37:40" ht="13.5" thickBot="1">
      <c r="AK3159" s="64">
        <v>2748</v>
      </c>
      <c r="AL3159" s="8" t="s">
        <v>3762</v>
      </c>
      <c r="AM3159" t="str">
        <f t="shared" si="50"/>
        <v>A2748</v>
      </c>
      <c r="AN3159" t="e">
        <f>IF(Table10[[#This Row],[Column3]]="","",MATCH(Table10[[#This Row],[Column3]],AD:AD,0))</f>
        <v>#N/A</v>
      </c>
    </row>
    <row r="3160" spans="37:40" ht="13.5" thickBot="1">
      <c r="AK3160" s="64">
        <v>2748</v>
      </c>
      <c r="AL3160" s="8" t="s">
        <v>3762</v>
      </c>
      <c r="AM3160" t="str">
        <f t="shared" si="50"/>
        <v>A2748</v>
      </c>
      <c r="AN3160" t="e">
        <f>IF(Table10[[#This Row],[Column3]]="","",MATCH(Table10[[#This Row],[Column3]],AD:AD,0))</f>
        <v>#N/A</v>
      </c>
    </row>
    <row r="3161" spans="37:40" ht="13.5" thickBot="1">
      <c r="AK3161" s="64">
        <v>2748</v>
      </c>
      <c r="AL3161" s="8" t="s">
        <v>3762</v>
      </c>
      <c r="AM3161" t="str">
        <f t="shared" si="50"/>
        <v>A2748</v>
      </c>
      <c r="AN3161" t="e">
        <f>IF(Table10[[#This Row],[Column3]]="","",MATCH(Table10[[#This Row],[Column3]],AD:AD,0))</f>
        <v>#N/A</v>
      </c>
    </row>
    <row r="3162" spans="37:40" ht="13.5" thickBot="1">
      <c r="AK3162" s="64">
        <v>2748</v>
      </c>
      <c r="AL3162" s="8" t="s">
        <v>3762</v>
      </c>
      <c r="AM3162" t="str">
        <f t="shared" si="50"/>
        <v>A2748</v>
      </c>
      <c r="AN3162" t="e">
        <f>IF(Table10[[#This Row],[Column3]]="","",MATCH(Table10[[#This Row],[Column3]],AD:AD,0))</f>
        <v>#N/A</v>
      </c>
    </row>
    <row r="3163" spans="37:40" ht="13.5" thickBot="1">
      <c r="AK3163" s="64">
        <v>2748</v>
      </c>
      <c r="AL3163" s="8" t="s">
        <v>3762</v>
      </c>
      <c r="AM3163" t="str">
        <f t="shared" si="50"/>
        <v>A2748</v>
      </c>
      <c r="AN3163" t="e">
        <f>IF(Table10[[#This Row],[Column3]]="","",MATCH(Table10[[#This Row],[Column3]],AD:AD,0))</f>
        <v>#N/A</v>
      </c>
    </row>
    <row r="3164" spans="37:40" ht="13.5" thickBot="1">
      <c r="AK3164" s="64">
        <v>2748</v>
      </c>
      <c r="AL3164" s="8" t="s">
        <v>3762</v>
      </c>
      <c r="AM3164" t="str">
        <f t="shared" si="50"/>
        <v>A2748</v>
      </c>
      <c r="AN3164" t="e">
        <f>IF(Table10[[#This Row],[Column3]]="","",MATCH(Table10[[#This Row],[Column3]],AD:AD,0))</f>
        <v>#N/A</v>
      </c>
    </row>
    <row r="3165" spans="37:40" ht="13.5" thickBot="1">
      <c r="AK3165" s="64">
        <v>2748</v>
      </c>
      <c r="AL3165" s="8" t="s">
        <v>3762</v>
      </c>
      <c r="AM3165" t="str">
        <f t="shared" si="50"/>
        <v>A2748</v>
      </c>
      <c r="AN3165" t="e">
        <f>IF(Table10[[#This Row],[Column3]]="","",MATCH(Table10[[#This Row],[Column3]],AD:AD,0))</f>
        <v>#N/A</v>
      </c>
    </row>
    <row r="3166" spans="37:40" ht="13.5" thickBot="1">
      <c r="AK3166" s="64">
        <v>2748</v>
      </c>
      <c r="AL3166" s="8" t="s">
        <v>3762</v>
      </c>
      <c r="AM3166" t="str">
        <f t="shared" si="50"/>
        <v>A2748</v>
      </c>
      <c r="AN3166" t="e">
        <f>IF(Table10[[#This Row],[Column3]]="","",MATCH(Table10[[#This Row],[Column3]],AD:AD,0))</f>
        <v>#N/A</v>
      </c>
    </row>
    <row r="3167" spans="37:40" ht="13.5" thickBot="1">
      <c r="AK3167" s="64">
        <v>2748</v>
      </c>
      <c r="AL3167" s="8" t="s">
        <v>3762</v>
      </c>
      <c r="AM3167" t="str">
        <f t="shared" si="50"/>
        <v>A2748</v>
      </c>
      <c r="AN3167" t="e">
        <f>IF(Table10[[#This Row],[Column3]]="","",MATCH(Table10[[#This Row],[Column3]],AD:AD,0))</f>
        <v>#N/A</v>
      </c>
    </row>
    <row r="3168" spans="37:40" ht="13.5" thickBot="1">
      <c r="AK3168" s="64">
        <v>2748</v>
      </c>
      <c r="AL3168" s="8" t="s">
        <v>3762</v>
      </c>
      <c r="AM3168" t="str">
        <f t="shared" si="50"/>
        <v>A2748</v>
      </c>
      <c r="AN3168" t="e">
        <f>IF(Table10[[#This Row],[Column3]]="","",MATCH(Table10[[#This Row],[Column3]],AD:AD,0))</f>
        <v>#N/A</v>
      </c>
    </row>
    <row r="3169" spans="37:40" ht="13.5" thickBot="1">
      <c r="AK3169" s="64">
        <v>2748</v>
      </c>
      <c r="AL3169" s="8" t="s">
        <v>3762</v>
      </c>
      <c r="AM3169" t="str">
        <f t="shared" si="50"/>
        <v>A2748</v>
      </c>
      <c r="AN3169" t="e">
        <f>IF(Table10[[#This Row],[Column3]]="","",MATCH(Table10[[#This Row],[Column3]],AD:AD,0))</f>
        <v>#N/A</v>
      </c>
    </row>
    <row r="3170" spans="37:40" ht="13.5" thickBot="1">
      <c r="AK3170" s="64">
        <v>2748</v>
      </c>
      <c r="AL3170" s="8" t="s">
        <v>3762</v>
      </c>
      <c r="AM3170" t="str">
        <f t="shared" si="50"/>
        <v>A2748</v>
      </c>
      <c r="AN3170" t="e">
        <f>IF(Table10[[#This Row],[Column3]]="","",MATCH(Table10[[#This Row],[Column3]],AD:AD,0))</f>
        <v>#N/A</v>
      </c>
    </row>
    <row r="3171" spans="37:40" ht="13.5" thickBot="1">
      <c r="AK3171" s="64">
        <v>2748</v>
      </c>
      <c r="AL3171" s="8" t="s">
        <v>3762</v>
      </c>
      <c r="AM3171" t="str">
        <f t="shared" si="50"/>
        <v>A2748</v>
      </c>
      <c r="AN3171" t="e">
        <f>IF(Table10[[#This Row],[Column3]]="","",MATCH(Table10[[#This Row],[Column3]],AD:AD,0))</f>
        <v>#N/A</v>
      </c>
    </row>
    <row r="3172" spans="37:40" ht="13.5" thickBot="1">
      <c r="AK3172" s="64">
        <v>2748</v>
      </c>
      <c r="AL3172" s="8" t="s">
        <v>3762</v>
      </c>
      <c r="AM3172" t="str">
        <f t="shared" si="50"/>
        <v>A2748</v>
      </c>
      <c r="AN3172" t="e">
        <f>IF(Table10[[#This Row],[Column3]]="","",MATCH(Table10[[#This Row],[Column3]],AD:AD,0))</f>
        <v>#N/A</v>
      </c>
    </row>
    <row r="3173" spans="37:40" ht="13.5" thickBot="1">
      <c r="AK3173" s="64">
        <v>2748</v>
      </c>
      <c r="AL3173" s="8" t="s">
        <v>3762</v>
      </c>
      <c r="AM3173" t="str">
        <f t="shared" si="50"/>
        <v>A2748</v>
      </c>
      <c r="AN3173" t="e">
        <f>IF(Table10[[#This Row],[Column3]]="","",MATCH(Table10[[#This Row],[Column3]],AD:AD,0))</f>
        <v>#N/A</v>
      </c>
    </row>
    <row r="3174" spans="37:40" ht="13.5" thickBot="1">
      <c r="AK3174" s="64">
        <v>2749</v>
      </c>
      <c r="AL3174" s="8" t="s">
        <v>3762</v>
      </c>
      <c r="AM3174" t="str">
        <f t="shared" si="50"/>
        <v>A2749</v>
      </c>
      <c r="AN3174" t="e">
        <f>IF(Table10[[#This Row],[Column3]]="","",MATCH(Table10[[#This Row],[Column3]],AD:AD,0))</f>
        <v>#N/A</v>
      </c>
    </row>
    <row r="3175" spans="37:40" ht="13.5" thickBot="1">
      <c r="AK3175" s="64">
        <v>2749</v>
      </c>
      <c r="AL3175" s="8" t="s">
        <v>3762</v>
      </c>
      <c r="AM3175" t="str">
        <f t="shared" si="50"/>
        <v>A2749</v>
      </c>
      <c r="AN3175" t="e">
        <f>IF(Table10[[#This Row],[Column3]]="","",MATCH(Table10[[#This Row],[Column3]],AD:AD,0))</f>
        <v>#N/A</v>
      </c>
    </row>
    <row r="3176" spans="37:40" ht="13.5" thickBot="1">
      <c r="AK3176" s="64">
        <v>2787</v>
      </c>
      <c r="AL3176" s="8" t="s">
        <v>3762</v>
      </c>
      <c r="AM3176" t="str">
        <f t="shared" si="50"/>
        <v>A2787</v>
      </c>
      <c r="AN3176" t="e">
        <f>IF(Table10[[#This Row],[Column3]]="","",MATCH(Table10[[#This Row],[Column3]],AD:AD,0))</f>
        <v>#N/A</v>
      </c>
    </row>
    <row r="3177" spans="37:40" ht="13.5" thickBot="1">
      <c r="AK3177" s="64">
        <v>2787</v>
      </c>
      <c r="AL3177" s="8" t="s">
        <v>3762</v>
      </c>
      <c r="AM3177" t="str">
        <f t="shared" si="50"/>
        <v>A2787</v>
      </c>
      <c r="AN3177" t="e">
        <f>IF(Table10[[#This Row],[Column3]]="","",MATCH(Table10[[#This Row],[Column3]],AD:AD,0))</f>
        <v>#N/A</v>
      </c>
    </row>
    <row r="3178" spans="37:40" ht="13.5" thickBot="1">
      <c r="AK3178" s="64">
        <v>2787</v>
      </c>
      <c r="AL3178" s="8" t="s">
        <v>3762</v>
      </c>
      <c r="AM3178" t="str">
        <f t="shared" si="50"/>
        <v>A2787</v>
      </c>
      <c r="AN3178" t="e">
        <f>IF(Table10[[#This Row],[Column3]]="","",MATCH(Table10[[#This Row],[Column3]],AD:AD,0))</f>
        <v>#N/A</v>
      </c>
    </row>
    <row r="3179" spans="37:40" ht="13.5" thickBot="1">
      <c r="AK3179" s="64">
        <v>2787</v>
      </c>
      <c r="AL3179" s="8" t="s">
        <v>3762</v>
      </c>
      <c r="AM3179" t="str">
        <f t="shared" si="50"/>
        <v>A2787</v>
      </c>
      <c r="AN3179" t="e">
        <f>IF(Table10[[#This Row],[Column3]]="","",MATCH(Table10[[#This Row],[Column3]],AD:AD,0))</f>
        <v>#N/A</v>
      </c>
    </row>
    <row r="3180" spans="37:40" ht="13.5" thickBot="1">
      <c r="AK3180" s="64">
        <v>2787</v>
      </c>
      <c r="AL3180" s="8" t="s">
        <v>3762</v>
      </c>
      <c r="AM3180" t="str">
        <f t="shared" si="50"/>
        <v>A2787</v>
      </c>
      <c r="AN3180" t="e">
        <f>IF(Table10[[#This Row],[Column3]]="","",MATCH(Table10[[#This Row],[Column3]],AD:AD,0))</f>
        <v>#N/A</v>
      </c>
    </row>
    <row r="3181" spans="37:40" ht="13.5" thickBot="1">
      <c r="AK3181" s="64">
        <v>2787</v>
      </c>
      <c r="AL3181" s="8" t="s">
        <v>3762</v>
      </c>
      <c r="AM3181" t="str">
        <f t="shared" si="50"/>
        <v>A2787</v>
      </c>
      <c r="AN3181" t="e">
        <f>IF(Table10[[#This Row],[Column3]]="","",MATCH(Table10[[#This Row],[Column3]],AD:AD,0))</f>
        <v>#N/A</v>
      </c>
    </row>
    <row r="3182" spans="37:40" ht="13.5" thickBot="1">
      <c r="AK3182" s="64">
        <v>2787</v>
      </c>
      <c r="AL3182" s="8" t="s">
        <v>3762</v>
      </c>
      <c r="AM3182" t="str">
        <f t="shared" si="50"/>
        <v>A2787</v>
      </c>
      <c r="AN3182" t="e">
        <f>IF(Table10[[#This Row],[Column3]]="","",MATCH(Table10[[#This Row],[Column3]],AD:AD,0))</f>
        <v>#N/A</v>
      </c>
    </row>
    <row r="3183" spans="37:40" ht="13.5" thickBot="1">
      <c r="AK3183" s="64">
        <v>2787</v>
      </c>
      <c r="AL3183" s="8" t="s">
        <v>3762</v>
      </c>
      <c r="AM3183" t="str">
        <f t="shared" si="50"/>
        <v>A2787</v>
      </c>
      <c r="AN3183" t="e">
        <f>IF(Table10[[#This Row],[Column3]]="","",MATCH(Table10[[#This Row],[Column3]],AD:AD,0))</f>
        <v>#N/A</v>
      </c>
    </row>
    <row r="3184" spans="37:40" ht="13.5" thickBot="1">
      <c r="AK3184" s="64">
        <v>2787</v>
      </c>
      <c r="AL3184" s="8" t="s">
        <v>3762</v>
      </c>
      <c r="AM3184" t="str">
        <f t="shared" si="50"/>
        <v>A2787</v>
      </c>
      <c r="AN3184" t="e">
        <f>IF(Table10[[#This Row],[Column3]]="","",MATCH(Table10[[#This Row],[Column3]],AD:AD,0))</f>
        <v>#N/A</v>
      </c>
    </row>
    <row r="3185" spans="37:40" ht="13.5" thickBot="1">
      <c r="AK3185" s="64">
        <v>2787</v>
      </c>
      <c r="AL3185" s="8" t="s">
        <v>3762</v>
      </c>
      <c r="AM3185" t="str">
        <f t="shared" si="50"/>
        <v>A2787</v>
      </c>
      <c r="AN3185" t="e">
        <f>IF(Table10[[#This Row],[Column3]]="","",MATCH(Table10[[#This Row],[Column3]],AD:AD,0))</f>
        <v>#N/A</v>
      </c>
    </row>
    <row r="3186" spans="37:40" ht="13.5" thickBot="1">
      <c r="AK3186" s="64">
        <v>2787</v>
      </c>
      <c r="AL3186" s="8" t="s">
        <v>3762</v>
      </c>
      <c r="AM3186" t="str">
        <f t="shared" si="50"/>
        <v>A2787</v>
      </c>
      <c r="AN3186" t="e">
        <f>IF(Table10[[#This Row],[Column3]]="","",MATCH(Table10[[#This Row],[Column3]],AD:AD,0))</f>
        <v>#N/A</v>
      </c>
    </row>
    <row r="3187" spans="37:40" ht="13.5" thickBot="1">
      <c r="AK3187" s="64">
        <v>2787</v>
      </c>
      <c r="AL3187" s="8" t="s">
        <v>3762</v>
      </c>
      <c r="AM3187" t="str">
        <f t="shared" si="50"/>
        <v>A2787</v>
      </c>
      <c r="AN3187" t="e">
        <f>IF(Table10[[#This Row],[Column3]]="","",MATCH(Table10[[#This Row],[Column3]],AD:AD,0))</f>
        <v>#N/A</v>
      </c>
    </row>
    <row r="3188" spans="37:40" ht="13.5" thickBot="1">
      <c r="AK3188" s="64">
        <v>2787</v>
      </c>
      <c r="AL3188" s="8" t="s">
        <v>3762</v>
      </c>
      <c r="AM3188" t="str">
        <f t="shared" si="50"/>
        <v>A2787</v>
      </c>
      <c r="AN3188" t="e">
        <f>IF(Table10[[#This Row],[Column3]]="","",MATCH(Table10[[#This Row],[Column3]],AD:AD,0))</f>
        <v>#N/A</v>
      </c>
    </row>
    <row r="3189" spans="37:40" ht="13.5" thickBot="1">
      <c r="AK3189" s="64">
        <v>2787</v>
      </c>
      <c r="AL3189" s="8" t="s">
        <v>3762</v>
      </c>
      <c r="AM3189" t="str">
        <f t="shared" si="50"/>
        <v>A2787</v>
      </c>
      <c r="AN3189" t="e">
        <f>IF(Table10[[#This Row],[Column3]]="","",MATCH(Table10[[#This Row],[Column3]],AD:AD,0))</f>
        <v>#N/A</v>
      </c>
    </row>
    <row r="3190" spans="37:40" ht="13.5" thickBot="1">
      <c r="AK3190" s="64">
        <v>2787</v>
      </c>
      <c r="AL3190" s="8" t="s">
        <v>3762</v>
      </c>
      <c r="AM3190" t="str">
        <f t="shared" si="50"/>
        <v>A2787</v>
      </c>
      <c r="AN3190" t="e">
        <f>IF(Table10[[#This Row],[Column3]]="","",MATCH(Table10[[#This Row],[Column3]],AD:AD,0))</f>
        <v>#N/A</v>
      </c>
    </row>
    <row r="3191" spans="37:40" ht="13.5" thickBot="1">
      <c r="AK3191" s="64">
        <v>2787</v>
      </c>
      <c r="AL3191" s="8" t="s">
        <v>3762</v>
      </c>
      <c r="AM3191" t="str">
        <f t="shared" si="50"/>
        <v>A2787</v>
      </c>
      <c r="AN3191" t="e">
        <f>IF(Table10[[#This Row],[Column3]]="","",MATCH(Table10[[#This Row],[Column3]],AD:AD,0))</f>
        <v>#N/A</v>
      </c>
    </row>
    <row r="3192" spans="37:40" ht="13.5" thickBot="1">
      <c r="AK3192" s="64">
        <v>2800</v>
      </c>
      <c r="AL3192" s="8" t="s">
        <v>3762</v>
      </c>
      <c r="AM3192" t="str">
        <f t="shared" si="50"/>
        <v>A2800</v>
      </c>
      <c r="AN3192" t="e">
        <f>IF(Table10[[#This Row],[Column3]]="","",MATCH(Table10[[#This Row],[Column3]],AD:AD,0))</f>
        <v>#N/A</v>
      </c>
    </row>
    <row r="3193" spans="37:40" ht="13.5" thickBot="1">
      <c r="AK3193" s="64">
        <v>3201</v>
      </c>
      <c r="AL3193" s="8" t="s">
        <v>3762</v>
      </c>
      <c r="AM3193" t="str">
        <f t="shared" si="50"/>
        <v>A3201</v>
      </c>
      <c r="AN3193" t="e">
        <f>IF(Table10[[#This Row],[Column3]]="","",MATCH(Table10[[#This Row],[Column3]],AD:AD,0))</f>
        <v>#N/A</v>
      </c>
    </row>
    <row r="3194" spans="37:40" ht="13.5" thickBot="1">
      <c r="AK3194" s="64">
        <v>3201</v>
      </c>
      <c r="AL3194" s="8" t="s">
        <v>3762</v>
      </c>
      <c r="AM3194" t="str">
        <f t="shared" si="50"/>
        <v>A3201</v>
      </c>
      <c r="AN3194" t="e">
        <f>IF(Table10[[#This Row],[Column3]]="","",MATCH(Table10[[#This Row],[Column3]],AD:AD,0))</f>
        <v>#N/A</v>
      </c>
    </row>
    <row r="3195" spans="37:40" ht="13.5" thickBot="1">
      <c r="AK3195" s="64">
        <v>3201</v>
      </c>
      <c r="AL3195" s="8" t="s">
        <v>3762</v>
      </c>
      <c r="AM3195" t="str">
        <f t="shared" si="50"/>
        <v>A3201</v>
      </c>
      <c r="AN3195" t="e">
        <f>IF(Table10[[#This Row],[Column3]]="","",MATCH(Table10[[#This Row],[Column3]],AD:AD,0))</f>
        <v>#N/A</v>
      </c>
    </row>
    <row r="3196" spans="37:40" ht="13.5" thickBot="1">
      <c r="AK3196" s="64">
        <v>3201</v>
      </c>
      <c r="AL3196" s="8" t="s">
        <v>3762</v>
      </c>
      <c r="AM3196" t="str">
        <f t="shared" si="50"/>
        <v>A3201</v>
      </c>
      <c r="AN3196" t="e">
        <f>IF(Table10[[#This Row],[Column3]]="","",MATCH(Table10[[#This Row],[Column3]],AD:AD,0))</f>
        <v>#N/A</v>
      </c>
    </row>
    <row r="3197" spans="37:40" ht="13.5" thickBot="1">
      <c r="AK3197" s="64">
        <v>3201</v>
      </c>
      <c r="AL3197" s="8" t="s">
        <v>3762</v>
      </c>
      <c r="AM3197" t="str">
        <f t="shared" si="50"/>
        <v>A3201</v>
      </c>
      <c r="AN3197" t="e">
        <f>IF(Table10[[#This Row],[Column3]]="","",MATCH(Table10[[#This Row],[Column3]],AD:AD,0))</f>
        <v>#N/A</v>
      </c>
    </row>
    <row r="3198" spans="37:40" ht="13.5" thickBot="1">
      <c r="AK3198" s="64">
        <v>3201</v>
      </c>
      <c r="AL3198" s="8" t="s">
        <v>3762</v>
      </c>
      <c r="AM3198" t="str">
        <f t="shared" si="50"/>
        <v>A3201</v>
      </c>
      <c r="AN3198" t="e">
        <f>IF(Table10[[#This Row],[Column3]]="","",MATCH(Table10[[#This Row],[Column3]],AD:AD,0))</f>
        <v>#N/A</v>
      </c>
    </row>
    <row r="3199" spans="37:40" ht="13.5" thickBot="1">
      <c r="AK3199" s="64">
        <v>3201</v>
      </c>
      <c r="AL3199" s="8" t="s">
        <v>3762</v>
      </c>
      <c r="AM3199" t="str">
        <f t="shared" si="50"/>
        <v>A3201</v>
      </c>
      <c r="AN3199" t="e">
        <f>IF(Table10[[#This Row],[Column3]]="","",MATCH(Table10[[#This Row],[Column3]],AD:AD,0))</f>
        <v>#N/A</v>
      </c>
    </row>
    <row r="3200" spans="37:40" ht="13.5" thickBot="1">
      <c r="AK3200" s="64">
        <v>3201</v>
      </c>
      <c r="AL3200" s="8" t="s">
        <v>3762</v>
      </c>
      <c r="AM3200" t="str">
        <f t="shared" si="50"/>
        <v>A3201</v>
      </c>
      <c r="AN3200" t="e">
        <f>IF(Table10[[#This Row],[Column3]]="","",MATCH(Table10[[#This Row],[Column3]],AD:AD,0))</f>
        <v>#N/A</v>
      </c>
    </row>
    <row r="3201" spans="37:40" ht="13.5" thickBot="1">
      <c r="AK3201" s="64">
        <v>3201</v>
      </c>
      <c r="AL3201" s="8" t="s">
        <v>3762</v>
      </c>
      <c r="AM3201" t="str">
        <f t="shared" si="50"/>
        <v>A3201</v>
      </c>
      <c r="AN3201" t="e">
        <f>IF(Table10[[#This Row],[Column3]]="","",MATCH(Table10[[#This Row],[Column3]],AD:AD,0))</f>
        <v>#N/A</v>
      </c>
    </row>
    <row r="3202" spans="37:40" ht="13.5" thickBot="1">
      <c r="AK3202" s="64">
        <v>3201</v>
      </c>
      <c r="AL3202" s="8" t="s">
        <v>3762</v>
      </c>
      <c r="AM3202" t="str">
        <f t="shared" si="50"/>
        <v>A3201</v>
      </c>
      <c r="AN3202" t="e">
        <f>IF(Table10[[#This Row],[Column3]]="","",MATCH(Table10[[#This Row],[Column3]],AD:AD,0))</f>
        <v>#N/A</v>
      </c>
    </row>
    <row r="3203" spans="37:40" ht="13.5" thickBot="1">
      <c r="AK3203" s="64">
        <v>3201</v>
      </c>
      <c r="AL3203" s="8" t="s">
        <v>3762</v>
      </c>
      <c r="AM3203" t="str">
        <f t="shared" si="50"/>
        <v>A3201</v>
      </c>
      <c r="AN3203" t="e">
        <f>IF(Table10[[#This Row],[Column3]]="","",MATCH(Table10[[#This Row],[Column3]],AD:AD,0))</f>
        <v>#N/A</v>
      </c>
    </row>
    <row r="3204" spans="37:40" ht="13.5" thickBot="1">
      <c r="AK3204" s="64">
        <v>3201</v>
      </c>
      <c r="AL3204" s="8" t="s">
        <v>3762</v>
      </c>
      <c r="AM3204" t="str">
        <f t="shared" si="50"/>
        <v>A3201</v>
      </c>
      <c r="AN3204" t="e">
        <f>IF(Table10[[#This Row],[Column3]]="","",MATCH(Table10[[#This Row],[Column3]],AD:AD,0))</f>
        <v>#N/A</v>
      </c>
    </row>
    <row r="3205" spans="37:40" ht="13.5" thickBot="1">
      <c r="AK3205" s="64">
        <v>3201</v>
      </c>
      <c r="AL3205" s="8" t="s">
        <v>3762</v>
      </c>
      <c r="AM3205" t="str">
        <f t="shared" si="50"/>
        <v>A3201</v>
      </c>
      <c r="AN3205" t="e">
        <f>IF(Table10[[#This Row],[Column3]]="","",MATCH(Table10[[#This Row],[Column3]],AD:AD,0))</f>
        <v>#N/A</v>
      </c>
    </row>
    <row r="3206" spans="37:40" ht="13.5" thickBot="1">
      <c r="AK3206" s="64">
        <v>3201</v>
      </c>
      <c r="AL3206" s="8" t="s">
        <v>3762</v>
      </c>
      <c r="AM3206" t="str">
        <f t="shared" ref="AM3206:AM3269" si="51">CONCATENATE(AL3206,AK3206)</f>
        <v>A3201</v>
      </c>
      <c r="AN3206" t="e">
        <f>IF(Table10[[#This Row],[Column3]]="","",MATCH(Table10[[#This Row],[Column3]],AD:AD,0))</f>
        <v>#N/A</v>
      </c>
    </row>
    <row r="3207" spans="37:40" ht="13.5" thickBot="1">
      <c r="AK3207" s="64">
        <v>3201</v>
      </c>
      <c r="AL3207" s="8" t="s">
        <v>3762</v>
      </c>
      <c r="AM3207" t="str">
        <f t="shared" si="51"/>
        <v>A3201</v>
      </c>
      <c r="AN3207" t="e">
        <f>IF(Table10[[#This Row],[Column3]]="","",MATCH(Table10[[#This Row],[Column3]],AD:AD,0))</f>
        <v>#N/A</v>
      </c>
    </row>
    <row r="3208" spans="37:40" ht="13.5" thickBot="1">
      <c r="AK3208" s="64">
        <v>3201</v>
      </c>
      <c r="AL3208" s="8" t="s">
        <v>3762</v>
      </c>
      <c r="AM3208" t="str">
        <f t="shared" si="51"/>
        <v>A3201</v>
      </c>
      <c r="AN3208" t="e">
        <f>IF(Table10[[#This Row],[Column3]]="","",MATCH(Table10[[#This Row],[Column3]],AD:AD,0))</f>
        <v>#N/A</v>
      </c>
    </row>
    <row r="3209" spans="37:40" ht="13.5" thickBot="1">
      <c r="AK3209" s="64">
        <v>3202</v>
      </c>
      <c r="AL3209" s="8" t="s">
        <v>3762</v>
      </c>
      <c r="AM3209" t="str">
        <f t="shared" si="51"/>
        <v>A3202</v>
      </c>
      <c r="AN3209" t="e">
        <f>IF(Table10[[#This Row],[Column3]]="","",MATCH(Table10[[#This Row],[Column3]],AD:AD,0))</f>
        <v>#N/A</v>
      </c>
    </row>
    <row r="3210" spans="37:40" ht="13.5" thickBot="1">
      <c r="AK3210" s="64">
        <v>3202</v>
      </c>
      <c r="AL3210" s="8" t="s">
        <v>3762</v>
      </c>
      <c r="AM3210" t="str">
        <f t="shared" si="51"/>
        <v>A3202</v>
      </c>
      <c r="AN3210" t="e">
        <f>IF(Table10[[#This Row],[Column3]]="","",MATCH(Table10[[#This Row],[Column3]],AD:AD,0))</f>
        <v>#N/A</v>
      </c>
    </row>
    <row r="3211" spans="37:40" ht="13.5" thickBot="1">
      <c r="AK3211" s="64">
        <v>3202</v>
      </c>
      <c r="AL3211" s="8" t="s">
        <v>3762</v>
      </c>
      <c r="AM3211" t="str">
        <f t="shared" si="51"/>
        <v>A3202</v>
      </c>
      <c r="AN3211" t="e">
        <f>IF(Table10[[#This Row],[Column3]]="","",MATCH(Table10[[#This Row],[Column3]],AD:AD,0))</f>
        <v>#N/A</v>
      </c>
    </row>
    <row r="3212" spans="37:40" ht="13.5" thickBot="1">
      <c r="AK3212" s="64">
        <v>3202</v>
      </c>
      <c r="AL3212" s="8" t="s">
        <v>3762</v>
      </c>
      <c r="AM3212" t="str">
        <f t="shared" si="51"/>
        <v>A3202</v>
      </c>
      <c r="AN3212" t="e">
        <f>IF(Table10[[#This Row],[Column3]]="","",MATCH(Table10[[#This Row],[Column3]],AD:AD,0))</f>
        <v>#N/A</v>
      </c>
    </row>
    <row r="3213" spans="37:40" ht="13.5" thickBot="1">
      <c r="AK3213" s="64">
        <v>3202</v>
      </c>
      <c r="AL3213" s="8" t="s">
        <v>3762</v>
      </c>
      <c r="AM3213" t="str">
        <f t="shared" si="51"/>
        <v>A3202</v>
      </c>
      <c r="AN3213" t="e">
        <f>IF(Table10[[#This Row],[Column3]]="","",MATCH(Table10[[#This Row],[Column3]],AD:AD,0))</f>
        <v>#N/A</v>
      </c>
    </row>
    <row r="3214" spans="37:40" ht="13.5" thickBot="1">
      <c r="AK3214" s="64">
        <v>3202</v>
      </c>
      <c r="AL3214" s="8" t="s">
        <v>3762</v>
      </c>
      <c r="AM3214" t="str">
        <f t="shared" si="51"/>
        <v>A3202</v>
      </c>
      <c r="AN3214" t="e">
        <f>IF(Table10[[#This Row],[Column3]]="","",MATCH(Table10[[#This Row],[Column3]],AD:AD,0))</f>
        <v>#N/A</v>
      </c>
    </row>
    <row r="3215" spans="37:40" ht="13.5" thickBot="1">
      <c r="AK3215" s="64">
        <v>3202</v>
      </c>
      <c r="AL3215" s="8" t="s">
        <v>3762</v>
      </c>
      <c r="AM3215" t="str">
        <f t="shared" si="51"/>
        <v>A3202</v>
      </c>
      <c r="AN3215" t="e">
        <f>IF(Table10[[#This Row],[Column3]]="","",MATCH(Table10[[#This Row],[Column3]],AD:AD,0))</f>
        <v>#N/A</v>
      </c>
    </row>
    <row r="3216" spans="37:40" ht="13.5" thickBot="1">
      <c r="AK3216" s="64">
        <v>3202</v>
      </c>
      <c r="AL3216" s="8" t="s">
        <v>3762</v>
      </c>
      <c r="AM3216" t="str">
        <f t="shared" si="51"/>
        <v>A3202</v>
      </c>
      <c r="AN3216" t="e">
        <f>IF(Table10[[#This Row],[Column3]]="","",MATCH(Table10[[#This Row],[Column3]],AD:AD,0))</f>
        <v>#N/A</v>
      </c>
    </row>
    <row r="3217" spans="37:40" ht="13.5" thickBot="1">
      <c r="AK3217" s="64">
        <v>3202</v>
      </c>
      <c r="AL3217" s="8" t="s">
        <v>3762</v>
      </c>
      <c r="AM3217" t="str">
        <f t="shared" si="51"/>
        <v>A3202</v>
      </c>
      <c r="AN3217" t="e">
        <f>IF(Table10[[#This Row],[Column3]]="","",MATCH(Table10[[#This Row],[Column3]],AD:AD,0))</f>
        <v>#N/A</v>
      </c>
    </row>
    <row r="3218" spans="37:40" ht="13.5" thickBot="1">
      <c r="AK3218" s="64">
        <v>3202</v>
      </c>
      <c r="AL3218" s="8" t="s">
        <v>3762</v>
      </c>
      <c r="AM3218" t="str">
        <f t="shared" si="51"/>
        <v>A3202</v>
      </c>
      <c r="AN3218" t="e">
        <f>IF(Table10[[#This Row],[Column3]]="","",MATCH(Table10[[#This Row],[Column3]],AD:AD,0))</f>
        <v>#N/A</v>
      </c>
    </row>
    <row r="3219" spans="37:40" ht="13.5" thickBot="1">
      <c r="AK3219" s="64">
        <v>3202</v>
      </c>
      <c r="AL3219" s="8" t="s">
        <v>3762</v>
      </c>
      <c r="AM3219" t="str">
        <f t="shared" si="51"/>
        <v>A3202</v>
      </c>
      <c r="AN3219" t="e">
        <f>IF(Table10[[#This Row],[Column3]]="","",MATCH(Table10[[#This Row],[Column3]],AD:AD,0))</f>
        <v>#N/A</v>
      </c>
    </row>
    <row r="3220" spans="37:40" ht="13.5" thickBot="1">
      <c r="AK3220" s="64">
        <v>3202</v>
      </c>
      <c r="AL3220" s="8" t="s">
        <v>3762</v>
      </c>
      <c r="AM3220" t="str">
        <f t="shared" si="51"/>
        <v>A3202</v>
      </c>
      <c r="AN3220" t="e">
        <f>IF(Table10[[#This Row],[Column3]]="","",MATCH(Table10[[#This Row],[Column3]],AD:AD,0))</f>
        <v>#N/A</v>
      </c>
    </row>
    <row r="3221" spans="37:40" ht="13.5" thickBot="1">
      <c r="AK3221" s="64">
        <v>3202</v>
      </c>
      <c r="AL3221" s="8" t="s">
        <v>3762</v>
      </c>
      <c r="AM3221" t="str">
        <f t="shared" si="51"/>
        <v>A3202</v>
      </c>
      <c r="AN3221" t="e">
        <f>IF(Table10[[#This Row],[Column3]]="","",MATCH(Table10[[#This Row],[Column3]],AD:AD,0))</f>
        <v>#N/A</v>
      </c>
    </row>
    <row r="3222" spans="37:40" ht="13.5" thickBot="1">
      <c r="AK3222" s="64">
        <v>3202</v>
      </c>
      <c r="AL3222" s="8" t="s">
        <v>3762</v>
      </c>
      <c r="AM3222" t="str">
        <f t="shared" si="51"/>
        <v>A3202</v>
      </c>
      <c r="AN3222" t="e">
        <f>IF(Table10[[#This Row],[Column3]]="","",MATCH(Table10[[#This Row],[Column3]],AD:AD,0))</f>
        <v>#N/A</v>
      </c>
    </row>
    <row r="3223" spans="37:40" ht="13.5" thickBot="1">
      <c r="AK3223" s="64">
        <v>3202</v>
      </c>
      <c r="AL3223" s="8" t="s">
        <v>3762</v>
      </c>
      <c r="AM3223" t="str">
        <f t="shared" si="51"/>
        <v>A3202</v>
      </c>
      <c r="AN3223" t="e">
        <f>IF(Table10[[#This Row],[Column3]]="","",MATCH(Table10[[#This Row],[Column3]],AD:AD,0))</f>
        <v>#N/A</v>
      </c>
    </row>
    <row r="3224" spans="37:40" ht="13.5" thickBot="1">
      <c r="AK3224" s="64">
        <v>3202</v>
      </c>
      <c r="AL3224" s="8" t="s">
        <v>3762</v>
      </c>
      <c r="AM3224" t="str">
        <f t="shared" si="51"/>
        <v>A3202</v>
      </c>
      <c r="AN3224" t="e">
        <f>IF(Table10[[#This Row],[Column3]]="","",MATCH(Table10[[#This Row],[Column3]],AD:AD,0))</f>
        <v>#N/A</v>
      </c>
    </row>
    <row r="3225" spans="37:40" ht="13.5" thickBot="1">
      <c r="AK3225" s="64">
        <v>3203</v>
      </c>
      <c r="AL3225" s="8" t="s">
        <v>3762</v>
      </c>
      <c r="AM3225" t="str">
        <f t="shared" si="51"/>
        <v>A3203</v>
      </c>
      <c r="AN3225" t="e">
        <f>IF(Table10[[#This Row],[Column3]]="","",MATCH(Table10[[#This Row],[Column3]],AD:AD,0))</f>
        <v>#N/A</v>
      </c>
    </row>
    <row r="3226" spans="37:40" ht="13.5" thickBot="1">
      <c r="AK3226" s="64">
        <v>3203</v>
      </c>
      <c r="AL3226" s="8" t="s">
        <v>3762</v>
      </c>
      <c r="AM3226" t="str">
        <f t="shared" si="51"/>
        <v>A3203</v>
      </c>
      <c r="AN3226" t="e">
        <f>IF(Table10[[#This Row],[Column3]]="","",MATCH(Table10[[#This Row],[Column3]],AD:AD,0))</f>
        <v>#N/A</v>
      </c>
    </row>
    <row r="3227" spans="37:40" ht="13.5" thickBot="1">
      <c r="AK3227" s="64">
        <v>3203</v>
      </c>
      <c r="AL3227" s="8" t="s">
        <v>3762</v>
      </c>
      <c r="AM3227" t="str">
        <f t="shared" si="51"/>
        <v>A3203</v>
      </c>
      <c r="AN3227" t="e">
        <f>IF(Table10[[#This Row],[Column3]]="","",MATCH(Table10[[#This Row],[Column3]],AD:AD,0))</f>
        <v>#N/A</v>
      </c>
    </row>
    <row r="3228" spans="37:40" ht="13.5" thickBot="1">
      <c r="AK3228" s="64">
        <v>3203</v>
      </c>
      <c r="AL3228" s="8" t="s">
        <v>3762</v>
      </c>
      <c r="AM3228" t="str">
        <f t="shared" si="51"/>
        <v>A3203</v>
      </c>
      <c r="AN3228" t="e">
        <f>IF(Table10[[#This Row],[Column3]]="","",MATCH(Table10[[#This Row],[Column3]],AD:AD,0))</f>
        <v>#N/A</v>
      </c>
    </row>
    <row r="3229" spans="37:40" ht="13.5" thickBot="1">
      <c r="AK3229" s="64">
        <v>3203</v>
      </c>
      <c r="AL3229" s="8" t="s">
        <v>3762</v>
      </c>
      <c r="AM3229" t="str">
        <f t="shared" si="51"/>
        <v>A3203</v>
      </c>
      <c r="AN3229" t="e">
        <f>IF(Table10[[#This Row],[Column3]]="","",MATCH(Table10[[#This Row],[Column3]],AD:AD,0))</f>
        <v>#N/A</v>
      </c>
    </row>
    <row r="3230" spans="37:40" ht="13.5" thickBot="1">
      <c r="AK3230" s="64">
        <v>3203</v>
      </c>
      <c r="AL3230" s="8" t="s">
        <v>3762</v>
      </c>
      <c r="AM3230" t="str">
        <f t="shared" si="51"/>
        <v>A3203</v>
      </c>
      <c r="AN3230" t="e">
        <f>IF(Table10[[#This Row],[Column3]]="","",MATCH(Table10[[#This Row],[Column3]],AD:AD,0))</f>
        <v>#N/A</v>
      </c>
    </row>
    <row r="3231" spans="37:40" ht="13.5" thickBot="1">
      <c r="AK3231" s="64">
        <v>3203</v>
      </c>
      <c r="AL3231" s="8" t="s">
        <v>3762</v>
      </c>
      <c r="AM3231" t="str">
        <f t="shared" si="51"/>
        <v>A3203</v>
      </c>
      <c r="AN3231" t="e">
        <f>IF(Table10[[#This Row],[Column3]]="","",MATCH(Table10[[#This Row],[Column3]],AD:AD,0))</f>
        <v>#N/A</v>
      </c>
    </row>
    <row r="3232" spans="37:40" ht="13.5" thickBot="1">
      <c r="AK3232" s="64">
        <v>3203</v>
      </c>
      <c r="AL3232" s="8" t="s">
        <v>3762</v>
      </c>
      <c r="AM3232" t="str">
        <f t="shared" si="51"/>
        <v>A3203</v>
      </c>
      <c r="AN3232" t="e">
        <f>IF(Table10[[#This Row],[Column3]]="","",MATCH(Table10[[#This Row],[Column3]],AD:AD,0))</f>
        <v>#N/A</v>
      </c>
    </row>
    <row r="3233" spans="37:40" ht="13.5" thickBot="1">
      <c r="AK3233" s="64">
        <v>3203</v>
      </c>
      <c r="AL3233" s="8" t="s">
        <v>3762</v>
      </c>
      <c r="AM3233" t="str">
        <f t="shared" si="51"/>
        <v>A3203</v>
      </c>
      <c r="AN3233" t="e">
        <f>IF(Table10[[#This Row],[Column3]]="","",MATCH(Table10[[#This Row],[Column3]],AD:AD,0))</f>
        <v>#N/A</v>
      </c>
    </row>
    <row r="3234" spans="37:40" ht="13.5" thickBot="1">
      <c r="AK3234" s="64">
        <v>3203</v>
      </c>
      <c r="AL3234" s="8" t="s">
        <v>3762</v>
      </c>
      <c r="AM3234" t="str">
        <f t="shared" si="51"/>
        <v>A3203</v>
      </c>
      <c r="AN3234" t="e">
        <f>IF(Table10[[#This Row],[Column3]]="","",MATCH(Table10[[#This Row],[Column3]],AD:AD,0))</f>
        <v>#N/A</v>
      </c>
    </row>
    <row r="3235" spans="37:40" ht="13.5" thickBot="1">
      <c r="AK3235" s="64">
        <v>3203</v>
      </c>
      <c r="AL3235" s="8" t="s">
        <v>3762</v>
      </c>
      <c r="AM3235" t="str">
        <f t="shared" si="51"/>
        <v>A3203</v>
      </c>
      <c r="AN3235" t="e">
        <f>IF(Table10[[#This Row],[Column3]]="","",MATCH(Table10[[#This Row],[Column3]],AD:AD,0))</f>
        <v>#N/A</v>
      </c>
    </row>
    <row r="3236" spans="37:40" ht="13.5" thickBot="1">
      <c r="AK3236" s="64">
        <v>3203</v>
      </c>
      <c r="AL3236" s="8" t="s">
        <v>3762</v>
      </c>
      <c r="AM3236" t="str">
        <f t="shared" si="51"/>
        <v>A3203</v>
      </c>
      <c r="AN3236" t="e">
        <f>IF(Table10[[#This Row],[Column3]]="","",MATCH(Table10[[#This Row],[Column3]],AD:AD,0))</f>
        <v>#N/A</v>
      </c>
    </row>
    <row r="3237" spans="37:40" ht="13.5" thickBot="1">
      <c r="AK3237" s="64">
        <v>3203</v>
      </c>
      <c r="AL3237" s="8" t="s">
        <v>3762</v>
      </c>
      <c r="AM3237" t="str">
        <f t="shared" si="51"/>
        <v>A3203</v>
      </c>
      <c r="AN3237" t="e">
        <f>IF(Table10[[#This Row],[Column3]]="","",MATCH(Table10[[#This Row],[Column3]],AD:AD,0))</f>
        <v>#N/A</v>
      </c>
    </row>
    <row r="3238" spans="37:40" ht="13.5" thickBot="1">
      <c r="AK3238" s="64">
        <v>3203</v>
      </c>
      <c r="AL3238" s="8" t="s">
        <v>3762</v>
      </c>
      <c r="AM3238" t="str">
        <f t="shared" si="51"/>
        <v>A3203</v>
      </c>
      <c r="AN3238" t="e">
        <f>IF(Table10[[#This Row],[Column3]]="","",MATCH(Table10[[#This Row],[Column3]],AD:AD,0))</f>
        <v>#N/A</v>
      </c>
    </row>
    <row r="3239" spans="37:40" ht="13.5" thickBot="1">
      <c r="AK3239" s="64">
        <v>3203</v>
      </c>
      <c r="AL3239" s="8" t="s">
        <v>3762</v>
      </c>
      <c r="AM3239" t="str">
        <f t="shared" si="51"/>
        <v>A3203</v>
      </c>
      <c r="AN3239" t="e">
        <f>IF(Table10[[#This Row],[Column3]]="","",MATCH(Table10[[#This Row],[Column3]],AD:AD,0))</f>
        <v>#N/A</v>
      </c>
    </row>
    <row r="3240" spans="37:40" ht="13.5" thickBot="1">
      <c r="AK3240" s="64">
        <v>3203</v>
      </c>
      <c r="AL3240" s="8" t="s">
        <v>3762</v>
      </c>
      <c r="AM3240" t="str">
        <f t="shared" si="51"/>
        <v>A3203</v>
      </c>
      <c r="AN3240" t="e">
        <f>IF(Table10[[#This Row],[Column3]]="","",MATCH(Table10[[#This Row],[Column3]],AD:AD,0))</f>
        <v>#N/A</v>
      </c>
    </row>
    <row r="3241" spans="37:40" ht="13.5" thickBot="1">
      <c r="AK3241" s="64">
        <v>3204</v>
      </c>
      <c r="AL3241" s="8" t="s">
        <v>3762</v>
      </c>
      <c r="AM3241" t="str">
        <f t="shared" si="51"/>
        <v>A3204</v>
      </c>
      <c r="AN3241" t="e">
        <f>IF(Table10[[#This Row],[Column3]]="","",MATCH(Table10[[#This Row],[Column3]],AD:AD,0))</f>
        <v>#N/A</v>
      </c>
    </row>
    <row r="3242" spans="37:40" ht="13.5" thickBot="1">
      <c r="AK3242" s="64">
        <v>3204</v>
      </c>
      <c r="AL3242" s="8" t="s">
        <v>3762</v>
      </c>
      <c r="AM3242" t="str">
        <f t="shared" si="51"/>
        <v>A3204</v>
      </c>
      <c r="AN3242" t="e">
        <f>IF(Table10[[#This Row],[Column3]]="","",MATCH(Table10[[#This Row],[Column3]],AD:AD,0))</f>
        <v>#N/A</v>
      </c>
    </row>
    <row r="3243" spans="37:40" ht="13.5" thickBot="1">
      <c r="AK3243" s="64">
        <v>3204</v>
      </c>
      <c r="AL3243" s="8" t="s">
        <v>3762</v>
      </c>
      <c r="AM3243" t="str">
        <f t="shared" si="51"/>
        <v>A3204</v>
      </c>
      <c r="AN3243" t="e">
        <f>IF(Table10[[#This Row],[Column3]]="","",MATCH(Table10[[#This Row],[Column3]],AD:AD,0))</f>
        <v>#N/A</v>
      </c>
    </row>
    <row r="3244" spans="37:40" ht="13.5" thickBot="1">
      <c r="AK3244" s="64">
        <v>3204</v>
      </c>
      <c r="AL3244" s="8" t="s">
        <v>3762</v>
      </c>
      <c r="AM3244" t="str">
        <f t="shared" si="51"/>
        <v>A3204</v>
      </c>
      <c r="AN3244" t="e">
        <f>IF(Table10[[#This Row],[Column3]]="","",MATCH(Table10[[#This Row],[Column3]],AD:AD,0))</f>
        <v>#N/A</v>
      </c>
    </row>
    <row r="3245" spans="37:40" ht="13.5" thickBot="1">
      <c r="AK3245" s="64">
        <v>3204</v>
      </c>
      <c r="AL3245" s="8" t="s">
        <v>3762</v>
      </c>
      <c r="AM3245" t="str">
        <f t="shared" si="51"/>
        <v>A3204</v>
      </c>
      <c r="AN3245" t="e">
        <f>IF(Table10[[#This Row],[Column3]]="","",MATCH(Table10[[#This Row],[Column3]],AD:AD,0))</f>
        <v>#N/A</v>
      </c>
    </row>
    <row r="3246" spans="37:40" ht="13.5" thickBot="1">
      <c r="AK3246" s="64">
        <v>3204</v>
      </c>
      <c r="AL3246" s="8" t="s">
        <v>3762</v>
      </c>
      <c r="AM3246" t="str">
        <f t="shared" si="51"/>
        <v>A3204</v>
      </c>
      <c r="AN3246" t="e">
        <f>IF(Table10[[#This Row],[Column3]]="","",MATCH(Table10[[#This Row],[Column3]],AD:AD,0))</f>
        <v>#N/A</v>
      </c>
    </row>
    <row r="3247" spans="37:40" ht="13.5" thickBot="1">
      <c r="AK3247" s="64">
        <v>3204</v>
      </c>
      <c r="AL3247" s="8" t="s">
        <v>3762</v>
      </c>
      <c r="AM3247" t="str">
        <f t="shared" si="51"/>
        <v>A3204</v>
      </c>
      <c r="AN3247" t="e">
        <f>IF(Table10[[#This Row],[Column3]]="","",MATCH(Table10[[#This Row],[Column3]],AD:AD,0))</f>
        <v>#N/A</v>
      </c>
    </row>
    <row r="3248" spans="37:40" ht="13.5" thickBot="1">
      <c r="AK3248" s="64">
        <v>3204</v>
      </c>
      <c r="AL3248" s="8" t="s">
        <v>3762</v>
      </c>
      <c r="AM3248" t="str">
        <f t="shared" si="51"/>
        <v>A3204</v>
      </c>
      <c r="AN3248" t="e">
        <f>IF(Table10[[#This Row],[Column3]]="","",MATCH(Table10[[#This Row],[Column3]],AD:AD,0))</f>
        <v>#N/A</v>
      </c>
    </row>
    <row r="3249" spans="37:40" ht="13.5" thickBot="1">
      <c r="AK3249" s="64">
        <v>3204</v>
      </c>
      <c r="AL3249" s="8" t="s">
        <v>3762</v>
      </c>
      <c r="AM3249" t="str">
        <f t="shared" si="51"/>
        <v>A3204</v>
      </c>
      <c r="AN3249" t="e">
        <f>IF(Table10[[#This Row],[Column3]]="","",MATCH(Table10[[#This Row],[Column3]],AD:AD,0))</f>
        <v>#N/A</v>
      </c>
    </row>
    <row r="3250" spans="37:40" ht="13.5" thickBot="1">
      <c r="AK3250" s="64">
        <v>3204</v>
      </c>
      <c r="AL3250" s="8" t="s">
        <v>3762</v>
      </c>
      <c r="AM3250" t="str">
        <f t="shared" si="51"/>
        <v>A3204</v>
      </c>
      <c r="AN3250" t="e">
        <f>IF(Table10[[#This Row],[Column3]]="","",MATCH(Table10[[#This Row],[Column3]],AD:AD,0))</f>
        <v>#N/A</v>
      </c>
    </row>
    <row r="3251" spans="37:40" ht="13.5" thickBot="1">
      <c r="AK3251" s="64">
        <v>3204</v>
      </c>
      <c r="AL3251" s="8" t="s">
        <v>3762</v>
      </c>
      <c r="AM3251" t="str">
        <f t="shared" si="51"/>
        <v>A3204</v>
      </c>
      <c r="AN3251" t="e">
        <f>IF(Table10[[#This Row],[Column3]]="","",MATCH(Table10[[#This Row],[Column3]],AD:AD,0))</f>
        <v>#N/A</v>
      </c>
    </row>
    <row r="3252" spans="37:40" ht="13.5" thickBot="1">
      <c r="AK3252" s="64">
        <v>3204</v>
      </c>
      <c r="AL3252" s="8" t="s">
        <v>3762</v>
      </c>
      <c r="AM3252" t="str">
        <f t="shared" si="51"/>
        <v>A3204</v>
      </c>
      <c r="AN3252" t="e">
        <f>IF(Table10[[#This Row],[Column3]]="","",MATCH(Table10[[#This Row],[Column3]],AD:AD,0))</f>
        <v>#N/A</v>
      </c>
    </row>
    <row r="3253" spans="37:40" ht="13.5" thickBot="1">
      <c r="AK3253" s="64">
        <v>3204</v>
      </c>
      <c r="AL3253" s="8" t="s">
        <v>3762</v>
      </c>
      <c r="AM3253" t="str">
        <f t="shared" si="51"/>
        <v>A3204</v>
      </c>
      <c r="AN3253" t="e">
        <f>IF(Table10[[#This Row],[Column3]]="","",MATCH(Table10[[#This Row],[Column3]],AD:AD,0))</f>
        <v>#N/A</v>
      </c>
    </row>
    <row r="3254" spans="37:40" ht="13.5" thickBot="1">
      <c r="AK3254" s="64">
        <v>3204</v>
      </c>
      <c r="AL3254" s="8" t="s">
        <v>3762</v>
      </c>
      <c r="AM3254" t="str">
        <f t="shared" si="51"/>
        <v>A3204</v>
      </c>
      <c r="AN3254" t="e">
        <f>IF(Table10[[#This Row],[Column3]]="","",MATCH(Table10[[#This Row],[Column3]],AD:AD,0))</f>
        <v>#N/A</v>
      </c>
    </row>
    <row r="3255" spans="37:40" ht="13.5" thickBot="1">
      <c r="AK3255" s="64">
        <v>3204</v>
      </c>
      <c r="AL3255" s="8" t="s">
        <v>3762</v>
      </c>
      <c r="AM3255" t="str">
        <f t="shared" si="51"/>
        <v>A3204</v>
      </c>
      <c r="AN3255" t="e">
        <f>IF(Table10[[#This Row],[Column3]]="","",MATCH(Table10[[#This Row],[Column3]],AD:AD,0))</f>
        <v>#N/A</v>
      </c>
    </row>
    <row r="3256" spans="37:40" ht="13.5" thickBot="1">
      <c r="AK3256" s="64">
        <v>3204</v>
      </c>
      <c r="AL3256" s="8" t="s">
        <v>3762</v>
      </c>
      <c r="AM3256" t="str">
        <f t="shared" si="51"/>
        <v>A3204</v>
      </c>
      <c r="AN3256" t="e">
        <f>IF(Table10[[#This Row],[Column3]]="","",MATCH(Table10[[#This Row],[Column3]],AD:AD,0))</f>
        <v>#N/A</v>
      </c>
    </row>
    <row r="3257" spans="37:40" ht="13.5" thickBot="1">
      <c r="AK3257" s="64">
        <v>3205</v>
      </c>
      <c r="AL3257" s="8" t="s">
        <v>3762</v>
      </c>
      <c r="AM3257" t="str">
        <f t="shared" si="51"/>
        <v>A3205</v>
      </c>
      <c r="AN3257" t="e">
        <f>IF(Table10[[#This Row],[Column3]]="","",MATCH(Table10[[#This Row],[Column3]],AD:AD,0))</f>
        <v>#N/A</v>
      </c>
    </row>
    <row r="3258" spans="37:40" ht="13.5" thickBot="1">
      <c r="AK3258" s="64">
        <v>3205</v>
      </c>
      <c r="AL3258" s="8" t="s">
        <v>3762</v>
      </c>
      <c r="AM3258" t="str">
        <f t="shared" si="51"/>
        <v>A3205</v>
      </c>
      <c r="AN3258" t="e">
        <f>IF(Table10[[#This Row],[Column3]]="","",MATCH(Table10[[#This Row],[Column3]],AD:AD,0))</f>
        <v>#N/A</v>
      </c>
    </row>
    <row r="3259" spans="37:40" ht="13.5" thickBot="1">
      <c r="AK3259" s="64">
        <v>3205</v>
      </c>
      <c r="AL3259" s="8" t="s">
        <v>3762</v>
      </c>
      <c r="AM3259" t="str">
        <f t="shared" si="51"/>
        <v>A3205</v>
      </c>
      <c r="AN3259" t="e">
        <f>IF(Table10[[#This Row],[Column3]]="","",MATCH(Table10[[#This Row],[Column3]],AD:AD,0))</f>
        <v>#N/A</v>
      </c>
    </row>
    <row r="3260" spans="37:40" ht="13.5" thickBot="1">
      <c r="AK3260" s="64">
        <v>3205</v>
      </c>
      <c r="AL3260" s="8" t="s">
        <v>3762</v>
      </c>
      <c r="AM3260" t="str">
        <f t="shared" si="51"/>
        <v>A3205</v>
      </c>
      <c r="AN3260" t="e">
        <f>IF(Table10[[#This Row],[Column3]]="","",MATCH(Table10[[#This Row],[Column3]],AD:AD,0))</f>
        <v>#N/A</v>
      </c>
    </row>
    <row r="3261" spans="37:40" ht="13.5" thickBot="1">
      <c r="AK3261" s="64">
        <v>3205</v>
      </c>
      <c r="AL3261" s="8" t="s">
        <v>3762</v>
      </c>
      <c r="AM3261" t="str">
        <f t="shared" si="51"/>
        <v>A3205</v>
      </c>
      <c r="AN3261" t="e">
        <f>IF(Table10[[#This Row],[Column3]]="","",MATCH(Table10[[#This Row],[Column3]],AD:AD,0))</f>
        <v>#N/A</v>
      </c>
    </row>
    <row r="3262" spans="37:40" ht="13.5" thickBot="1">
      <c r="AK3262" s="64">
        <v>3205</v>
      </c>
      <c r="AL3262" s="8" t="s">
        <v>3762</v>
      </c>
      <c r="AM3262" t="str">
        <f t="shared" si="51"/>
        <v>A3205</v>
      </c>
      <c r="AN3262" t="e">
        <f>IF(Table10[[#This Row],[Column3]]="","",MATCH(Table10[[#This Row],[Column3]],AD:AD,0))</f>
        <v>#N/A</v>
      </c>
    </row>
    <row r="3263" spans="37:40" ht="13.5" thickBot="1">
      <c r="AK3263" s="64">
        <v>3205</v>
      </c>
      <c r="AL3263" s="8" t="s">
        <v>3762</v>
      </c>
      <c r="AM3263" t="str">
        <f t="shared" si="51"/>
        <v>A3205</v>
      </c>
      <c r="AN3263" t="e">
        <f>IF(Table10[[#This Row],[Column3]]="","",MATCH(Table10[[#This Row],[Column3]],AD:AD,0))</f>
        <v>#N/A</v>
      </c>
    </row>
    <row r="3264" spans="37:40" ht="13.5" thickBot="1">
      <c r="AK3264" s="64">
        <v>3205</v>
      </c>
      <c r="AL3264" s="8" t="s">
        <v>3762</v>
      </c>
      <c r="AM3264" t="str">
        <f t="shared" si="51"/>
        <v>A3205</v>
      </c>
      <c r="AN3264" t="e">
        <f>IF(Table10[[#This Row],[Column3]]="","",MATCH(Table10[[#This Row],[Column3]],AD:AD,0))</f>
        <v>#N/A</v>
      </c>
    </row>
    <row r="3265" spans="37:40" ht="13.5" thickBot="1">
      <c r="AK3265" s="64">
        <v>3205</v>
      </c>
      <c r="AL3265" s="8" t="s">
        <v>3762</v>
      </c>
      <c r="AM3265" t="str">
        <f t="shared" si="51"/>
        <v>A3205</v>
      </c>
      <c r="AN3265" t="e">
        <f>IF(Table10[[#This Row],[Column3]]="","",MATCH(Table10[[#This Row],[Column3]],AD:AD,0))</f>
        <v>#N/A</v>
      </c>
    </row>
    <row r="3266" spans="37:40" ht="13.5" thickBot="1">
      <c r="AK3266" s="64">
        <v>3205</v>
      </c>
      <c r="AL3266" s="8" t="s">
        <v>3762</v>
      </c>
      <c r="AM3266" t="str">
        <f t="shared" si="51"/>
        <v>A3205</v>
      </c>
      <c r="AN3266" t="e">
        <f>IF(Table10[[#This Row],[Column3]]="","",MATCH(Table10[[#This Row],[Column3]],AD:AD,0))</f>
        <v>#N/A</v>
      </c>
    </row>
    <row r="3267" spans="37:40" ht="13.5" thickBot="1">
      <c r="AK3267" s="64">
        <v>3205</v>
      </c>
      <c r="AL3267" s="8" t="s">
        <v>3762</v>
      </c>
      <c r="AM3267" t="str">
        <f t="shared" si="51"/>
        <v>A3205</v>
      </c>
      <c r="AN3267" t="e">
        <f>IF(Table10[[#This Row],[Column3]]="","",MATCH(Table10[[#This Row],[Column3]],AD:AD,0))</f>
        <v>#N/A</v>
      </c>
    </row>
    <row r="3268" spans="37:40" ht="13.5" thickBot="1">
      <c r="AK3268" s="64">
        <v>3205</v>
      </c>
      <c r="AL3268" s="8" t="s">
        <v>3762</v>
      </c>
      <c r="AM3268" t="str">
        <f t="shared" si="51"/>
        <v>A3205</v>
      </c>
      <c r="AN3268" t="e">
        <f>IF(Table10[[#This Row],[Column3]]="","",MATCH(Table10[[#This Row],[Column3]],AD:AD,0))</f>
        <v>#N/A</v>
      </c>
    </row>
    <row r="3269" spans="37:40" ht="13.5" thickBot="1">
      <c r="AK3269" s="64">
        <v>3205</v>
      </c>
      <c r="AL3269" s="8" t="s">
        <v>3762</v>
      </c>
      <c r="AM3269" t="str">
        <f t="shared" si="51"/>
        <v>A3205</v>
      </c>
      <c r="AN3269" t="e">
        <f>IF(Table10[[#This Row],[Column3]]="","",MATCH(Table10[[#This Row],[Column3]],AD:AD,0))</f>
        <v>#N/A</v>
      </c>
    </row>
    <row r="3270" spans="37:40" ht="13.5" thickBot="1">
      <c r="AK3270" s="64">
        <v>3205</v>
      </c>
      <c r="AL3270" s="8" t="s">
        <v>3762</v>
      </c>
      <c r="AM3270" t="str">
        <f t="shared" ref="AM3270:AM3333" si="52">CONCATENATE(AL3270,AK3270)</f>
        <v>A3205</v>
      </c>
      <c r="AN3270" t="e">
        <f>IF(Table10[[#This Row],[Column3]]="","",MATCH(Table10[[#This Row],[Column3]],AD:AD,0))</f>
        <v>#N/A</v>
      </c>
    </row>
    <row r="3271" spans="37:40" ht="13.5" thickBot="1">
      <c r="AK3271" s="64">
        <v>3205</v>
      </c>
      <c r="AL3271" s="8" t="s">
        <v>3762</v>
      </c>
      <c r="AM3271" t="str">
        <f t="shared" si="52"/>
        <v>A3205</v>
      </c>
      <c r="AN3271" t="e">
        <f>IF(Table10[[#This Row],[Column3]]="","",MATCH(Table10[[#This Row],[Column3]],AD:AD,0))</f>
        <v>#N/A</v>
      </c>
    </row>
    <row r="3272" spans="37:40" ht="13.5" thickBot="1">
      <c r="AK3272" s="64">
        <v>3205</v>
      </c>
      <c r="AL3272" s="8" t="s">
        <v>3762</v>
      </c>
      <c r="AM3272" t="str">
        <f t="shared" si="52"/>
        <v>A3205</v>
      </c>
      <c r="AN3272" t="e">
        <f>IF(Table10[[#This Row],[Column3]]="","",MATCH(Table10[[#This Row],[Column3]],AD:AD,0))</f>
        <v>#N/A</v>
      </c>
    </row>
    <row r="3273" spans="37:40" ht="13.5" thickBot="1">
      <c r="AK3273" s="64">
        <v>3206</v>
      </c>
      <c r="AL3273" s="8" t="s">
        <v>3762</v>
      </c>
      <c r="AM3273" t="str">
        <f t="shared" si="52"/>
        <v>A3206</v>
      </c>
      <c r="AN3273" t="e">
        <f>IF(Table10[[#This Row],[Column3]]="","",MATCH(Table10[[#This Row],[Column3]],AD:AD,0))</f>
        <v>#N/A</v>
      </c>
    </row>
    <row r="3274" spans="37:40" ht="13.5" thickBot="1">
      <c r="AK3274" s="64">
        <v>3206</v>
      </c>
      <c r="AL3274" s="8" t="s">
        <v>3762</v>
      </c>
      <c r="AM3274" t="str">
        <f t="shared" si="52"/>
        <v>A3206</v>
      </c>
      <c r="AN3274" t="e">
        <f>IF(Table10[[#This Row],[Column3]]="","",MATCH(Table10[[#This Row],[Column3]],AD:AD,0))</f>
        <v>#N/A</v>
      </c>
    </row>
    <row r="3275" spans="37:40" ht="13.5" thickBot="1">
      <c r="AK3275" s="64">
        <v>3206</v>
      </c>
      <c r="AL3275" s="8" t="s">
        <v>3762</v>
      </c>
      <c r="AM3275" t="str">
        <f t="shared" si="52"/>
        <v>A3206</v>
      </c>
      <c r="AN3275" t="e">
        <f>IF(Table10[[#This Row],[Column3]]="","",MATCH(Table10[[#This Row],[Column3]],AD:AD,0))</f>
        <v>#N/A</v>
      </c>
    </row>
    <row r="3276" spans="37:40" ht="13.5" thickBot="1">
      <c r="AK3276" s="64">
        <v>3206</v>
      </c>
      <c r="AL3276" s="8" t="s">
        <v>3762</v>
      </c>
      <c r="AM3276" t="str">
        <f t="shared" si="52"/>
        <v>A3206</v>
      </c>
      <c r="AN3276" t="e">
        <f>IF(Table10[[#This Row],[Column3]]="","",MATCH(Table10[[#This Row],[Column3]],AD:AD,0))</f>
        <v>#N/A</v>
      </c>
    </row>
    <row r="3277" spans="37:40" ht="13.5" thickBot="1">
      <c r="AK3277" s="64">
        <v>3206</v>
      </c>
      <c r="AL3277" s="8" t="s">
        <v>3762</v>
      </c>
      <c r="AM3277" t="str">
        <f t="shared" si="52"/>
        <v>A3206</v>
      </c>
      <c r="AN3277" t="e">
        <f>IF(Table10[[#This Row],[Column3]]="","",MATCH(Table10[[#This Row],[Column3]],AD:AD,0))</f>
        <v>#N/A</v>
      </c>
    </row>
    <row r="3278" spans="37:40" ht="13.5" thickBot="1">
      <c r="AK3278" s="64">
        <v>3206</v>
      </c>
      <c r="AL3278" s="8" t="s">
        <v>3762</v>
      </c>
      <c r="AM3278" t="str">
        <f t="shared" si="52"/>
        <v>A3206</v>
      </c>
      <c r="AN3278" t="e">
        <f>IF(Table10[[#This Row],[Column3]]="","",MATCH(Table10[[#This Row],[Column3]],AD:AD,0))</f>
        <v>#N/A</v>
      </c>
    </row>
    <row r="3279" spans="37:40" ht="13.5" thickBot="1">
      <c r="AK3279" s="64">
        <v>3206</v>
      </c>
      <c r="AL3279" s="8" t="s">
        <v>3762</v>
      </c>
      <c r="AM3279" t="str">
        <f t="shared" si="52"/>
        <v>A3206</v>
      </c>
      <c r="AN3279" t="e">
        <f>IF(Table10[[#This Row],[Column3]]="","",MATCH(Table10[[#This Row],[Column3]],AD:AD,0))</f>
        <v>#N/A</v>
      </c>
    </row>
    <row r="3280" spans="37:40" ht="13.5" thickBot="1">
      <c r="AK3280" s="64">
        <v>3206</v>
      </c>
      <c r="AL3280" s="8" t="s">
        <v>3762</v>
      </c>
      <c r="AM3280" t="str">
        <f t="shared" si="52"/>
        <v>A3206</v>
      </c>
      <c r="AN3280" t="e">
        <f>IF(Table10[[#This Row],[Column3]]="","",MATCH(Table10[[#This Row],[Column3]],AD:AD,0))</f>
        <v>#N/A</v>
      </c>
    </row>
    <row r="3281" spans="37:40" ht="13.5" thickBot="1">
      <c r="AK3281" s="64">
        <v>3206</v>
      </c>
      <c r="AL3281" s="8" t="s">
        <v>3762</v>
      </c>
      <c r="AM3281" t="str">
        <f t="shared" si="52"/>
        <v>A3206</v>
      </c>
      <c r="AN3281" t="e">
        <f>IF(Table10[[#This Row],[Column3]]="","",MATCH(Table10[[#This Row],[Column3]],AD:AD,0))</f>
        <v>#N/A</v>
      </c>
    </row>
    <row r="3282" spans="37:40" ht="13.5" thickBot="1">
      <c r="AK3282" s="64">
        <v>3206</v>
      </c>
      <c r="AL3282" s="8" t="s">
        <v>3762</v>
      </c>
      <c r="AM3282" t="str">
        <f t="shared" si="52"/>
        <v>A3206</v>
      </c>
      <c r="AN3282" t="e">
        <f>IF(Table10[[#This Row],[Column3]]="","",MATCH(Table10[[#This Row],[Column3]],AD:AD,0))</f>
        <v>#N/A</v>
      </c>
    </row>
    <row r="3283" spans="37:40" ht="13.5" thickBot="1">
      <c r="AK3283" s="64">
        <v>3206</v>
      </c>
      <c r="AL3283" s="8" t="s">
        <v>3762</v>
      </c>
      <c r="AM3283" t="str">
        <f t="shared" si="52"/>
        <v>A3206</v>
      </c>
      <c r="AN3283" t="e">
        <f>IF(Table10[[#This Row],[Column3]]="","",MATCH(Table10[[#This Row],[Column3]],AD:AD,0))</f>
        <v>#N/A</v>
      </c>
    </row>
    <row r="3284" spans="37:40" ht="13.5" thickBot="1">
      <c r="AK3284" s="64">
        <v>3206</v>
      </c>
      <c r="AL3284" s="8" t="s">
        <v>3762</v>
      </c>
      <c r="AM3284" t="str">
        <f t="shared" si="52"/>
        <v>A3206</v>
      </c>
      <c r="AN3284" t="e">
        <f>IF(Table10[[#This Row],[Column3]]="","",MATCH(Table10[[#This Row],[Column3]],AD:AD,0))</f>
        <v>#N/A</v>
      </c>
    </row>
    <row r="3285" spans="37:40" ht="13.5" thickBot="1">
      <c r="AK3285" s="64">
        <v>3206</v>
      </c>
      <c r="AL3285" s="8" t="s">
        <v>3762</v>
      </c>
      <c r="AM3285" t="str">
        <f t="shared" si="52"/>
        <v>A3206</v>
      </c>
      <c r="AN3285" t="e">
        <f>IF(Table10[[#This Row],[Column3]]="","",MATCH(Table10[[#This Row],[Column3]],AD:AD,0))</f>
        <v>#N/A</v>
      </c>
    </row>
    <row r="3286" spans="37:40" ht="13.5" thickBot="1">
      <c r="AK3286" s="64">
        <v>3206</v>
      </c>
      <c r="AL3286" s="8" t="s">
        <v>3762</v>
      </c>
      <c r="AM3286" t="str">
        <f t="shared" si="52"/>
        <v>A3206</v>
      </c>
      <c r="AN3286" t="e">
        <f>IF(Table10[[#This Row],[Column3]]="","",MATCH(Table10[[#This Row],[Column3]],AD:AD,0))</f>
        <v>#N/A</v>
      </c>
    </row>
    <row r="3287" spans="37:40" ht="13.5" thickBot="1">
      <c r="AK3287" s="64">
        <v>3206</v>
      </c>
      <c r="AL3287" s="8" t="s">
        <v>3762</v>
      </c>
      <c r="AM3287" t="str">
        <f t="shared" si="52"/>
        <v>A3206</v>
      </c>
      <c r="AN3287" t="e">
        <f>IF(Table10[[#This Row],[Column3]]="","",MATCH(Table10[[#This Row],[Column3]],AD:AD,0))</f>
        <v>#N/A</v>
      </c>
    </row>
    <row r="3288" spans="37:40" ht="13.5" thickBot="1">
      <c r="AK3288" s="64">
        <v>3206</v>
      </c>
      <c r="AL3288" s="8" t="s">
        <v>3762</v>
      </c>
      <c r="AM3288" t="str">
        <f t="shared" si="52"/>
        <v>A3206</v>
      </c>
      <c r="AN3288" t="e">
        <f>IF(Table10[[#This Row],[Column3]]="","",MATCH(Table10[[#This Row],[Column3]],AD:AD,0))</f>
        <v>#N/A</v>
      </c>
    </row>
    <row r="3289" spans="37:40" ht="13.5" thickBot="1">
      <c r="AK3289" s="64">
        <v>3207</v>
      </c>
      <c r="AL3289" s="8" t="s">
        <v>3762</v>
      </c>
      <c r="AM3289" t="str">
        <f t="shared" si="52"/>
        <v>A3207</v>
      </c>
      <c r="AN3289" t="e">
        <f>IF(Table10[[#This Row],[Column3]]="","",MATCH(Table10[[#This Row],[Column3]],AD:AD,0))</f>
        <v>#N/A</v>
      </c>
    </row>
    <row r="3290" spans="37:40" ht="13.5" thickBot="1">
      <c r="AK3290" s="64">
        <v>3207</v>
      </c>
      <c r="AL3290" s="8" t="s">
        <v>3762</v>
      </c>
      <c r="AM3290" t="str">
        <f t="shared" si="52"/>
        <v>A3207</v>
      </c>
      <c r="AN3290" t="e">
        <f>IF(Table10[[#This Row],[Column3]]="","",MATCH(Table10[[#This Row],[Column3]],AD:AD,0))</f>
        <v>#N/A</v>
      </c>
    </row>
    <row r="3291" spans="37:40" ht="13.5" thickBot="1">
      <c r="AK3291" s="64">
        <v>3207</v>
      </c>
      <c r="AL3291" s="8" t="s">
        <v>3762</v>
      </c>
      <c r="AM3291" t="str">
        <f t="shared" si="52"/>
        <v>A3207</v>
      </c>
      <c r="AN3291" t="e">
        <f>IF(Table10[[#This Row],[Column3]]="","",MATCH(Table10[[#This Row],[Column3]],AD:AD,0))</f>
        <v>#N/A</v>
      </c>
    </row>
    <row r="3292" spans="37:40" ht="13.5" thickBot="1">
      <c r="AK3292" s="64">
        <v>3207</v>
      </c>
      <c r="AL3292" s="8" t="s">
        <v>3762</v>
      </c>
      <c r="AM3292" t="str">
        <f t="shared" si="52"/>
        <v>A3207</v>
      </c>
      <c r="AN3292" t="e">
        <f>IF(Table10[[#This Row],[Column3]]="","",MATCH(Table10[[#This Row],[Column3]],AD:AD,0))</f>
        <v>#N/A</v>
      </c>
    </row>
    <row r="3293" spans="37:40" ht="13.5" thickBot="1">
      <c r="AK3293" s="64">
        <v>3207</v>
      </c>
      <c r="AL3293" s="8" t="s">
        <v>3762</v>
      </c>
      <c r="AM3293" t="str">
        <f t="shared" si="52"/>
        <v>A3207</v>
      </c>
      <c r="AN3293" t="e">
        <f>IF(Table10[[#This Row],[Column3]]="","",MATCH(Table10[[#This Row],[Column3]],AD:AD,0))</f>
        <v>#N/A</v>
      </c>
    </row>
    <row r="3294" spans="37:40" ht="13.5" thickBot="1">
      <c r="AK3294" s="64">
        <v>3207</v>
      </c>
      <c r="AL3294" s="8" t="s">
        <v>3762</v>
      </c>
      <c r="AM3294" t="str">
        <f t="shared" si="52"/>
        <v>A3207</v>
      </c>
      <c r="AN3294" t="e">
        <f>IF(Table10[[#This Row],[Column3]]="","",MATCH(Table10[[#This Row],[Column3]],AD:AD,0))</f>
        <v>#N/A</v>
      </c>
    </row>
    <row r="3295" spans="37:40" ht="13.5" thickBot="1">
      <c r="AK3295" s="64">
        <v>3207</v>
      </c>
      <c r="AL3295" s="8" t="s">
        <v>3762</v>
      </c>
      <c r="AM3295" t="str">
        <f t="shared" si="52"/>
        <v>A3207</v>
      </c>
      <c r="AN3295" t="e">
        <f>IF(Table10[[#This Row],[Column3]]="","",MATCH(Table10[[#This Row],[Column3]],AD:AD,0))</f>
        <v>#N/A</v>
      </c>
    </row>
    <row r="3296" spans="37:40" ht="13.5" thickBot="1">
      <c r="AK3296" s="64">
        <v>3207</v>
      </c>
      <c r="AL3296" s="8" t="s">
        <v>3762</v>
      </c>
      <c r="AM3296" t="str">
        <f t="shared" si="52"/>
        <v>A3207</v>
      </c>
      <c r="AN3296" t="e">
        <f>IF(Table10[[#This Row],[Column3]]="","",MATCH(Table10[[#This Row],[Column3]],AD:AD,0))</f>
        <v>#N/A</v>
      </c>
    </row>
    <row r="3297" spans="37:40" ht="13.5" thickBot="1">
      <c r="AK3297" s="64">
        <v>3207</v>
      </c>
      <c r="AL3297" s="8" t="s">
        <v>3762</v>
      </c>
      <c r="AM3297" t="str">
        <f t="shared" si="52"/>
        <v>A3207</v>
      </c>
      <c r="AN3297" t="e">
        <f>IF(Table10[[#This Row],[Column3]]="","",MATCH(Table10[[#This Row],[Column3]],AD:AD,0))</f>
        <v>#N/A</v>
      </c>
    </row>
    <row r="3298" spans="37:40" ht="13.5" thickBot="1">
      <c r="AK3298" s="64">
        <v>3207</v>
      </c>
      <c r="AL3298" s="8" t="s">
        <v>3762</v>
      </c>
      <c r="AM3298" t="str">
        <f t="shared" si="52"/>
        <v>A3207</v>
      </c>
      <c r="AN3298" t="e">
        <f>IF(Table10[[#This Row],[Column3]]="","",MATCH(Table10[[#This Row],[Column3]],AD:AD,0))</f>
        <v>#N/A</v>
      </c>
    </row>
    <row r="3299" spans="37:40" ht="13.5" thickBot="1">
      <c r="AK3299" s="64">
        <v>3207</v>
      </c>
      <c r="AL3299" s="8" t="s">
        <v>3762</v>
      </c>
      <c r="AM3299" t="str">
        <f t="shared" si="52"/>
        <v>A3207</v>
      </c>
      <c r="AN3299" t="e">
        <f>IF(Table10[[#This Row],[Column3]]="","",MATCH(Table10[[#This Row],[Column3]],AD:AD,0))</f>
        <v>#N/A</v>
      </c>
    </row>
    <row r="3300" spans="37:40" ht="13.5" thickBot="1">
      <c r="AK3300" s="64">
        <v>3207</v>
      </c>
      <c r="AL3300" s="8" t="s">
        <v>3762</v>
      </c>
      <c r="AM3300" t="str">
        <f t="shared" si="52"/>
        <v>A3207</v>
      </c>
      <c r="AN3300" t="e">
        <f>IF(Table10[[#This Row],[Column3]]="","",MATCH(Table10[[#This Row],[Column3]],AD:AD,0))</f>
        <v>#N/A</v>
      </c>
    </row>
    <row r="3301" spans="37:40" ht="13.5" thickBot="1">
      <c r="AK3301" s="64">
        <v>3207</v>
      </c>
      <c r="AL3301" s="8" t="s">
        <v>3762</v>
      </c>
      <c r="AM3301" t="str">
        <f t="shared" si="52"/>
        <v>A3207</v>
      </c>
      <c r="AN3301" t="e">
        <f>IF(Table10[[#This Row],[Column3]]="","",MATCH(Table10[[#This Row],[Column3]],AD:AD,0))</f>
        <v>#N/A</v>
      </c>
    </row>
    <row r="3302" spans="37:40" ht="13.5" thickBot="1">
      <c r="AK3302" s="64">
        <v>3207</v>
      </c>
      <c r="AL3302" s="8" t="s">
        <v>3762</v>
      </c>
      <c r="AM3302" t="str">
        <f t="shared" si="52"/>
        <v>A3207</v>
      </c>
      <c r="AN3302" t="e">
        <f>IF(Table10[[#This Row],[Column3]]="","",MATCH(Table10[[#This Row],[Column3]],AD:AD,0))</f>
        <v>#N/A</v>
      </c>
    </row>
    <row r="3303" spans="37:40" ht="13.5" thickBot="1">
      <c r="AK3303" s="64">
        <v>3207</v>
      </c>
      <c r="AL3303" s="8" t="s">
        <v>3762</v>
      </c>
      <c r="AM3303" t="str">
        <f t="shared" si="52"/>
        <v>A3207</v>
      </c>
      <c r="AN3303" t="e">
        <f>IF(Table10[[#This Row],[Column3]]="","",MATCH(Table10[[#This Row],[Column3]],AD:AD,0))</f>
        <v>#N/A</v>
      </c>
    </row>
    <row r="3304" spans="37:40" ht="13.5" thickBot="1">
      <c r="AK3304" s="64">
        <v>3207</v>
      </c>
      <c r="AL3304" s="8" t="s">
        <v>3762</v>
      </c>
      <c r="AM3304" t="str">
        <f t="shared" si="52"/>
        <v>A3207</v>
      </c>
      <c r="AN3304" t="e">
        <f>IF(Table10[[#This Row],[Column3]]="","",MATCH(Table10[[#This Row],[Column3]],AD:AD,0))</f>
        <v>#N/A</v>
      </c>
    </row>
    <row r="3305" spans="37:40" ht="13.5" thickBot="1">
      <c r="AK3305" s="64">
        <v>3208</v>
      </c>
      <c r="AL3305" s="8" t="s">
        <v>3762</v>
      </c>
      <c r="AM3305" t="str">
        <f t="shared" si="52"/>
        <v>A3208</v>
      </c>
      <c r="AN3305" t="e">
        <f>IF(Table10[[#This Row],[Column3]]="","",MATCH(Table10[[#This Row],[Column3]],AD:AD,0))</f>
        <v>#N/A</v>
      </c>
    </row>
    <row r="3306" spans="37:40" ht="13.5" thickBot="1">
      <c r="AK3306" s="64">
        <v>3208</v>
      </c>
      <c r="AL3306" s="8" t="s">
        <v>3762</v>
      </c>
      <c r="AM3306" t="str">
        <f t="shared" si="52"/>
        <v>A3208</v>
      </c>
      <c r="AN3306" t="e">
        <f>IF(Table10[[#This Row],[Column3]]="","",MATCH(Table10[[#This Row],[Column3]],AD:AD,0))</f>
        <v>#N/A</v>
      </c>
    </row>
    <row r="3307" spans="37:40" ht="13.5" thickBot="1">
      <c r="AK3307" s="64">
        <v>3208</v>
      </c>
      <c r="AL3307" s="8" t="s">
        <v>3762</v>
      </c>
      <c r="AM3307" t="str">
        <f t="shared" si="52"/>
        <v>A3208</v>
      </c>
      <c r="AN3307" t="e">
        <f>IF(Table10[[#This Row],[Column3]]="","",MATCH(Table10[[#This Row],[Column3]],AD:AD,0))</f>
        <v>#N/A</v>
      </c>
    </row>
    <row r="3308" spans="37:40" ht="13.5" thickBot="1">
      <c r="AK3308" s="64">
        <v>3208</v>
      </c>
      <c r="AL3308" s="8" t="s">
        <v>3762</v>
      </c>
      <c r="AM3308" t="str">
        <f t="shared" si="52"/>
        <v>A3208</v>
      </c>
      <c r="AN3308" t="e">
        <f>IF(Table10[[#This Row],[Column3]]="","",MATCH(Table10[[#This Row],[Column3]],AD:AD,0))</f>
        <v>#N/A</v>
      </c>
    </row>
    <row r="3309" spans="37:40" ht="13.5" thickBot="1">
      <c r="AK3309" s="64">
        <v>3208</v>
      </c>
      <c r="AL3309" s="8" t="s">
        <v>3762</v>
      </c>
      <c r="AM3309" t="str">
        <f t="shared" si="52"/>
        <v>A3208</v>
      </c>
      <c r="AN3309" t="e">
        <f>IF(Table10[[#This Row],[Column3]]="","",MATCH(Table10[[#This Row],[Column3]],AD:AD,0))</f>
        <v>#N/A</v>
      </c>
    </row>
    <row r="3310" spans="37:40" ht="13.5" thickBot="1">
      <c r="AK3310" s="64">
        <v>3208</v>
      </c>
      <c r="AL3310" s="8" t="s">
        <v>3762</v>
      </c>
      <c r="AM3310" t="str">
        <f t="shared" si="52"/>
        <v>A3208</v>
      </c>
      <c r="AN3310" t="e">
        <f>IF(Table10[[#This Row],[Column3]]="","",MATCH(Table10[[#This Row],[Column3]],AD:AD,0))</f>
        <v>#N/A</v>
      </c>
    </row>
    <row r="3311" spans="37:40" ht="13.5" thickBot="1">
      <c r="AK3311" s="64">
        <v>3208</v>
      </c>
      <c r="AL3311" s="8" t="s">
        <v>3762</v>
      </c>
      <c r="AM3311" t="str">
        <f t="shared" si="52"/>
        <v>A3208</v>
      </c>
      <c r="AN3311" t="e">
        <f>IF(Table10[[#This Row],[Column3]]="","",MATCH(Table10[[#This Row],[Column3]],AD:AD,0))</f>
        <v>#N/A</v>
      </c>
    </row>
    <row r="3312" spans="37:40" ht="13.5" thickBot="1">
      <c r="AK3312" s="64">
        <v>3208</v>
      </c>
      <c r="AL3312" s="8" t="s">
        <v>3762</v>
      </c>
      <c r="AM3312" t="str">
        <f t="shared" si="52"/>
        <v>A3208</v>
      </c>
      <c r="AN3312" t="e">
        <f>IF(Table10[[#This Row],[Column3]]="","",MATCH(Table10[[#This Row],[Column3]],AD:AD,0))</f>
        <v>#N/A</v>
      </c>
    </row>
    <row r="3313" spans="37:40" ht="13.5" thickBot="1">
      <c r="AK3313" s="64">
        <v>3208</v>
      </c>
      <c r="AL3313" s="8" t="s">
        <v>3762</v>
      </c>
      <c r="AM3313" t="str">
        <f t="shared" si="52"/>
        <v>A3208</v>
      </c>
      <c r="AN3313" t="e">
        <f>IF(Table10[[#This Row],[Column3]]="","",MATCH(Table10[[#This Row],[Column3]],AD:AD,0))</f>
        <v>#N/A</v>
      </c>
    </row>
    <row r="3314" spans="37:40" ht="13.5" thickBot="1">
      <c r="AK3314" s="64">
        <v>3208</v>
      </c>
      <c r="AL3314" s="8" t="s">
        <v>3762</v>
      </c>
      <c r="AM3314" t="str">
        <f t="shared" si="52"/>
        <v>A3208</v>
      </c>
      <c r="AN3314" t="e">
        <f>IF(Table10[[#This Row],[Column3]]="","",MATCH(Table10[[#This Row],[Column3]],AD:AD,0))</f>
        <v>#N/A</v>
      </c>
    </row>
    <row r="3315" spans="37:40" ht="13.5" thickBot="1">
      <c r="AK3315" s="64">
        <v>3208</v>
      </c>
      <c r="AL3315" s="8" t="s">
        <v>3762</v>
      </c>
      <c r="AM3315" t="str">
        <f t="shared" si="52"/>
        <v>A3208</v>
      </c>
      <c r="AN3315" t="e">
        <f>IF(Table10[[#This Row],[Column3]]="","",MATCH(Table10[[#This Row],[Column3]],AD:AD,0))</f>
        <v>#N/A</v>
      </c>
    </row>
    <row r="3316" spans="37:40" ht="13.5" thickBot="1">
      <c r="AK3316" s="64">
        <v>3208</v>
      </c>
      <c r="AL3316" s="8" t="s">
        <v>3762</v>
      </c>
      <c r="AM3316" t="str">
        <f t="shared" si="52"/>
        <v>A3208</v>
      </c>
      <c r="AN3316" t="e">
        <f>IF(Table10[[#This Row],[Column3]]="","",MATCH(Table10[[#This Row],[Column3]],AD:AD,0))</f>
        <v>#N/A</v>
      </c>
    </row>
    <row r="3317" spans="37:40" ht="13.5" thickBot="1">
      <c r="AK3317" s="64">
        <v>3208</v>
      </c>
      <c r="AL3317" s="8" t="s">
        <v>3762</v>
      </c>
      <c r="AM3317" t="str">
        <f t="shared" si="52"/>
        <v>A3208</v>
      </c>
      <c r="AN3317" t="e">
        <f>IF(Table10[[#This Row],[Column3]]="","",MATCH(Table10[[#This Row],[Column3]],AD:AD,0))</f>
        <v>#N/A</v>
      </c>
    </row>
    <row r="3318" spans="37:40" ht="13.5" thickBot="1">
      <c r="AK3318" s="64">
        <v>3208</v>
      </c>
      <c r="AL3318" s="8" t="s">
        <v>3762</v>
      </c>
      <c r="AM3318" t="str">
        <f t="shared" si="52"/>
        <v>A3208</v>
      </c>
      <c r="AN3318" t="e">
        <f>IF(Table10[[#This Row],[Column3]]="","",MATCH(Table10[[#This Row],[Column3]],AD:AD,0))</f>
        <v>#N/A</v>
      </c>
    </row>
    <row r="3319" spans="37:40" ht="13.5" thickBot="1">
      <c r="AK3319" s="64">
        <v>3208</v>
      </c>
      <c r="AL3319" s="8" t="s">
        <v>3762</v>
      </c>
      <c r="AM3319" t="str">
        <f t="shared" si="52"/>
        <v>A3208</v>
      </c>
      <c r="AN3319" t="e">
        <f>IF(Table10[[#This Row],[Column3]]="","",MATCH(Table10[[#This Row],[Column3]],AD:AD,0))</f>
        <v>#N/A</v>
      </c>
    </row>
    <row r="3320" spans="37:40" ht="13.5" thickBot="1">
      <c r="AK3320" s="64">
        <v>3208</v>
      </c>
      <c r="AL3320" s="8" t="s">
        <v>3762</v>
      </c>
      <c r="AM3320" t="str">
        <f t="shared" si="52"/>
        <v>A3208</v>
      </c>
      <c r="AN3320" t="e">
        <f>IF(Table10[[#This Row],[Column3]]="","",MATCH(Table10[[#This Row],[Column3]],AD:AD,0))</f>
        <v>#N/A</v>
      </c>
    </row>
    <row r="3321" spans="37:40" ht="13.5" thickBot="1">
      <c r="AK3321" s="64">
        <v>3209</v>
      </c>
      <c r="AL3321" s="8" t="s">
        <v>3762</v>
      </c>
      <c r="AM3321" t="str">
        <f t="shared" si="52"/>
        <v>A3209</v>
      </c>
      <c r="AN3321" t="e">
        <f>IF(Table10[[#This Row],[Column3]]="","",MATCH(Table10[[#This Row],[Column3]],AD:AD,0))</f>
        <v>#N/A</v>
      </c>
    </row>
    <row r="3322" spans="37:40" ht="13.5" thickBot="1">
      <c r="AK3322" s="64">
        <v>3209</v>
      </c>
      <c r="AL3322" s="8" t="s">
        <v>3762</v>
      </c>
      <c r="AM3322" t="str">
        <f t="shared" si="52"/>
        <v>A3209</v>
      </c>
      <c r="AN3322" t="e">
        <f>IF(Table10[[#This Row],[Column3]]="","",MATCH(Table10[[#This Row],[Column3]],AD:AD,0))</f>
        <v>#N/A</v>
      </c>
    </row>
    <row r="3323" spans="37:40" ht="13.5" thickBot="1">
      <c r="AK3323" s="64">
        <v>3209</v>
      </c>
      <c r="AL3323" s="8" t="s">
        <v>3762</v>
      </c>
      <c r="AM3323" t="str">
        <f t="shared" si="52"/>
        <v>A3209</v>
      </c>
      <c r="AN3323" t="e">
        <f>IF(Table10[[#This Row],[Column3]]="","",MATCH(Table10[[#This Row],[Column3]],AD:AD,0))</f>
        <v>#N/A</v>
      </c>
    </row>
    <row r="3324" spans="37:40" ht="13.5" thickBot="1">
      <c r="AK3324" s="64">
        <v>3209</v>
      </c>
      <c r="AL3324" s="8" t="s">
        <v>3762</v>
      </c>
      <c r="AM3324" t="str">
        <f t="shared" si="52"/>
        <v>A3209</v>
      </c>
      <c r="AN3324" t="e">
        <f>IF(Table10[[#This Row],[Column3]]="","",MATCH(Table10[[#This Row],[Column3]],AD:AD,0))</f>
        <v>#N/A</v>
      </c>
    </row>
    <row r="3325" spans="37:40" ht="13.5" thickBot="1">
      <c r="AK3325" s="64">
        <v>3209</v>
      </c>
      <c r="AL3325" s="8" t="s">
        <v>3762</v>
      </c>
      <c r="AM3325" t="str">
        <f t="shared" si="52"/>
        <v>A3209</v>
      </c>
      <c r="AN3325" t="e">
        <f>IF(Table10[[#This Row],[Column3]]="","",MATCH(Table10[[#This Row],[Column3]],AD:AD,0))</f>
        <v>#N/A</v>
      </c>
    </row>
    <row r="3326" spans="37:40" ht="13.5" thickBot="1">
      <c r="AK3326" s="64">
        <v>1590</v>
      </c>
      <c r="AL3326" s="8" t="s">
        <v>8476</v>
      </c>
      <c r="AM3326" t="str">
        <f t="shared" si="52"/>
        <v>H1590</v>
      </c>
      <c r="AN3326" t="e">
        <f>IF(Table10[[#This Row],[Column3]]="","",MATCH(Table10[[#This Row],[Column3]],AD:AD,0))</f>
        <v>#N/A</v>
      </c>
    </row>
    <row r="3327" spans="37:40" ht="13.5" thickBot="1">
      <c r="AK3327" s="64">
        <v>1590</v>
      </c>
      <c r="AL3327" s="8" t="s">
        <v>8476</v>
      </c>
      <c r="AM3327" t="str">
        <f t="shared" si="52"/>
        <v>H1590</v>
      </c>
      <c r="AN3327" t="e">
        <f>IF(Table10[[#This Row],[Column3]]="","",MATCH(Table10[[#This Row],[Column3]],AD:AD,0))</f>
        <v>#N/A</v>
      </c>
    </row>
    <row r="3328" spans="37:40" ht="13.5" thickBot="1">
      <c r="AK3328" s="64">
        <v>1590</v>
      </c>
      <c r="AL3328" s="8" t="s">
        <v>8476</v>
      </c>
      <c r="AM3328" t="str">
        <f t="shared" si="52"/>
        <v>H1590</v>
      </c>
      <c r="AN3328" t="e">
        <f>IF(Table10[[#This Row],[Column3]]="","",MATCH(Table10[[#This Row],[Column3]],AD:AD,0))</f>
        <v>#N/A</v>
      </c>
    </row>
    <row r="3329" spans="37:40" ht="13.5" thickBot="1">
      <c r="AK3329" s="64">
        <v>1590</v>
      </c>
      <c r="AL3329" s="8" t="s">
        <v>8476</v>
      </c>
      <c r="AM3329" t="str">
        <f t="shared" si="52"/>
        <v>H1590</v>
      </c>
      <c r="AN3329" t="e">
        <f>IF(Table10[[#This Row],[Column3]]="","",MATCH(Table10[[#This Row],[Column3]],AD:AD,0))</f>
        <v>#N/A</v>
      </c>
    </row>
    <row r="3330" spans="37:40" ht="13.5" thickBot="1">
      <c r="AK3330" s="64">
        <v>1590</v>
      </c>
      <c r="AL3330" s="8" t="s">
        <v>8476</v>
      </c>
      <c r="AM3330" t="str">
        <f t="shared" si="52"/>
        <v>H1590</v>
      </c>
      <c r="AN3330" t="e">
        <f>IF(Table10[[#This Row],[Column3]]="","",MATCH(Table10[[#This Row],[Column3]],AD:AD,0))</f>
        <v>#N/A</v>
      </c>
    </row>
    <row r="3331" spans="37:40" ht="13.5" thickBot="1">
      <c r="AK3331" s="64">
        <v>1590</v>
      </c>
      <c r="AL3331" s="8" t="s">
        <v>8476</v>
      </c>
      <c r="AM3331" t="str">
        <f t="shared" si="52"/>
        <v>H1590</v>
      </c>
      <c r="AN3331" t="e">
        <f>IF(Table10[[#This Row],[Column3]]="","",MATCH(Table10[[#This Row],[Column3]],AD:AD,0))</f>
        <v>#N/A</v>
      </c>
    </row>
    <row r="3332" spans="37:40" ht="13.5" thickBot="1">
      <c r="AK3332" s="64">
        <v>1590</v>
      </c>
      <c r="AL3332" s="8" t="s">
        <v>8476</v>
      </c>
      <c r="AM3332" t="str">
        <f t="shared" si="52"/>
        <v>H1590</v>
      </c>
      <c r="AN3332" t="e">
        <f>IF(Table10[[#This Row],[Column3]]="","",MATCH(Table10[[#This Row],[Column3]],AD:AD,0))</f>
        <v>#N/A</v>
      </c>
    </row>
    <row r="3333" spans="37:40" ht="13.5" thickBot="1">
      <c r="AK3333" s="64">
        <v>1590</v>
      </c>
      <c r="AL3333" s="8" t="s">
        <v>8476</v>
      </c>
      <c r="AM3333" t="str">
        <f t="shared" si="52"/>
        <v>H1590</v>
      </c>
      <c r="AN3333" t="e">
        <f>IF(Table10[[#This Row],[Column3]]="","",MATCH(Table10[[#This Row],[Column3]],AD:AD,0))</f>
        <v>#N/A</v>
      </c>
    </row>
    <row r="3334" spans="37:40" ht="13.5" thickBot="1">
      <c r="AK3334" s="64">
        <v>1590</v>
      </c>
      <c r="AL3334" s="8" t="s">
        <v>8476</v>
      </c>
      <c r="AM3334" t="str">
        <f t="shared" ref="AM3334:AM3397" si="53">CONCATENATE(AL3334,AK3334)</f>
        <v>H1590</v>
      </c>
      <c r="AN3334" t="e">
        <f>IF(Table10[[#This Row],[Column3]]="","",MATCH(Table10[[#This Row],[Column3]],AD:AD,0))</f>
        <v>#N/A</v>
      </c>
    </row>
    <row r="3335" spans="37:40" ht="13.5" thickBot="1">
      <c r="AK3335" s="64">
        <v>1590</v>
      </c>
      <c r="AL3335" s="8" t="s">
        <v>8476</v>
      </c>
      <c r="AM3335" t="str">
        <f t="shared" si="53"/>
        <v>H1590</v>
      </c>
      <c r="AN3335" t="e">
        <f>IF(Table10[[#This Row],[Column3]]="","",MATCH(Table10[[#This Row],[Column3]],AD:AD,0))</f>
        <v>#N/A</v>
      </c>
    </row>
    <row r="3336" spans="37:40" ht="13.5" thickBot="1">
      <c r="AK3336" s="64">
        <v>1590</v>
      </c>
      <c r="AL3336" s="8" t="s">
        <v>8476</v>
      </c>
      <c r="AM3336" t="str">
        <f t="shared" si="53"/>
        <v>H1590</v>
      </c>
      <c r="AN3336" t="e">
        <f>IF(Table10[[#This Row],[Column3]]="","",MATCH(Table10[[#This Row],[Column3]],AD:AD,0))</f>
        <v>#N/A</v>
      </c>
    </row>
    <row r="3337" spans="37:40" ht="13.5" thickBot="1">
      <c r="AK3337" s="64">
        <v>1590</v>
      </c>
      <c r="AL3337" s="8" t="s">
        <v>8476</v>
      </c>
      <c r="AM3337" t="str">
        <f t="shared" si="53"/>
        <v>H1590</v>
      </c>
      <c r="AN3337" t="e">
        <f>IF(Table10[[#This Row],[Column3]]="","",MATCH(Table10[[#This Row],[Column3]],AD:AD,0))</f>
        <v>#N/A</v>
      </c>
    </row>
    <row r="3338" spans="37:40" ht="13.5" thickBot="1">
      <c r="AK3338" s="64">
        <v>1590</v>
      </c>
      <c r="AL3338" s="8" t="s">
        <v>8476</v>
      </c>
      <c r="AM3338" t="str">
        <f t="shared" si="53"/>
        <v>H1590</v>
      </c>
      <c r="AN3338" t="e">
        <f>IF(Table10[[#This Row],[Column3]]="","",MATCH(Table10[[#This Row],[Column3]],AD:AD,0))</f>
        <v>#N/A</v>
      </c>
    </row>
    <row r="3339" spans="37:40" ht="13.5" thickBot="1">
      <c r="AK3339" s="64">
        <v>2945</v>
      </c>
      <c r="AL3339" s="8" t="s">
        <v>8476</v>
      </c>
      <c r="AM3339" t="str">
        <f t="shared" si="53"/>
        <v>H2945</v>
      </c>
      <c r="AN3339" t="e">
        <f>IF(Table10[[#This Row],[Column3]]="","",MATCH(Table10[[#This Row],[Column3]],AD:AD,0))</f>
        <v>#N/A</v>
      </c>
    </row>
    <row r="3340" spans="37:40" ht="13.5" thickBot="1">
      <c r="AK3340" s="64">
        <v>2945</v>
      </c>
      <c r="AL3340" s="8" t="s">
        <v>8476</v>
      </c>
      <c r="AM3340" t="str">
        <f t="shared" si="53"/>
        <v>H2945</v>
      </c>
      <c r="AN3340" t="e">
        <f>IF(Table10[[#This Row],[Column3]]="","",MATCH(Table10[[#This Row],[Column3]],AD:AD,0))</f>
        <v>#N/A</v>
      </c>
    </row>
    <row r="3341" spans="37:40" ht="13.5" thickBot="1">
      <c r="AK3341" s="64">
        <v>2945</v>
      </c>
      <c r="AL3341" s="8" t="s">
        <v>8476</v>
      </c>
      <c r="AM3341" t="str">
        <f t="shared" si="53"/>
        <v>H2945</v>
      </c>
      <c r="AN3341" t="e">
        <f>IF(Table10[[#This Row],[Column3]]="","",MATCH(Table10[[#This Row],[Column3]],AD:AD,0))</f>
        <v>#N/A</v>
      </c>
    </row>
    <row r="3342" spans="37:40" ht="13.5" thickBot="1">
      <c r="AK3342" s="64">
        <v>2945</v>
      </c>
      <c r="AL3342" s="8" t="s">
        <v>8476</v>
      </c>
      <c r="AM3342" t="str">
        <f t="shared" si="53"/>
        <v>H2945</v>
      </c>
      <c r="AN3342" t="e">
        <f>IF(Table10[[#This Row],[Column3]]="","",MATCH(Table10[[#This Row],[Column3]],AD:AD,0))</f>
        <v>#N/A</v>
      </c>
    </row>
    <row r="3343" spans="37:40" ht="13.5" thickBot="1">
      <c r="AK3343" s="64">
        <v>2945</v>
      </c>
      <c r="AL3343" s="8" t="s">
        <v>8476</v>
      </c>
      <c r="AM3343" t="str">
        <f t="shared" si="53"/>
        <v>H2945</v>
      </c>
      <c r="AN3343" t="e">
        <f>IF(Table10[[#This Row],[Column3]]="","",MATCH(Table10[[#This Row],[Column3]],AD:AD,0))</f>
        <v>#N/A</v>
      </c>
    </row>
    <row r="3344" spans="37:40" ht="13.5" thickBot="1">
      <c r="AK3344" s="64">
        <v>2945</v>
      </c>
      <c r="AL3344" s="8" t="s">
        <v>8476</v>
      </c>
      <c r="AM3344" t="str">
        <f t="shared" si="53"/>
        <v>H2945</v>
      </c>
      <c r="AN3344" t="e">
        <f>IF(Table10[[#This Row],[Column3]]="","",MATCH(Table10[[#This Row],[Column3]],AD:AD,0))</f>
        <v>#N/A</v>
      </c>
    </row>
    <row r="3345" spans="37:40" ht="13.5" thickBot="1">
      <c r="AK3345" s="64">
        <v>2945</v>
      </c>
      <c r="AL3345" s="8" t="s">
        <v>8476</v>
      </c>
      <c r="AM3345" t="str">
        <f t="shared" si="53"/>
        <v>H2945</v>
      </c>
      <c r="AN3345" t="e">
        <f>IF(Table10[[#This Row],[Column3]]="","",MATCH(Table10[[#This Row],[Column3]],AD:AD,0))</f>
        <v>#N/A</v>
      </c>
    </row>
    <row r="3346" spans="37:40" ht="13.5" thickBot="1">
      <c r="AK3346" s="64">
        <v>2945</v>
      </c>
      <c r="AL3346" s="8" t="s">
        <v>8476</v>
      </c>
      <c r="AM3346" t="str">
        <f t="shared" si="53"/>
        <v>H2945</v>
      </c>
      <c r="AN3346" t="e">
        <f>IF(Table10[[#This Row],[Column3]]="","",MATCH(Table10[[#This Row],[Column3]],AD:AD,0))</f>
        <v>#N/A</v>
      </c>
    </row>
    <row r="3347" spans="37:40" ht="13.5" thickBot="1">
      <c r="AK3347" s="64">
        <v>2945</v>
      </c>
      <c r="AL3347" s="8" t="s">
        <v>8476</v>
      </c>
      <c r="AM3347" t="str">
        <f t="shared" si="53"/>
        <v>H2945</v>
      </c>
      <c r="AN3347" t="e">
        <f>IF(Table10[[#This Row],[Column3]]="","",MATCH(Table10[[#This Row],[Column3]],AD:AD,0))</f>
        <v>#N/A</v>
      </c>
    </row>
    <row r="3348" spans="37:40" ht="13.5" thickBot="1">
      <c r="AK3348" s="64">
        <v>2945</v>
      </c>
      <c r="AL3348" s="8" t="s">
        <v>8476</v>
      </c>
      <c r="AM3348" t="str">
        <f t="shared" si="53"/>
        <v>H2945</v>
      </c>
      <c r="AN3348" t="e">
        <f>IF(Table10[[#This Row],[Column3]]="","",MATCH(Table10[[#This Row],[Column3]],AD:AD,0))</f>
        <v>#N/A</v>
      </c>
    </row>
    <row r="3349" spans="37:40" ht="13.5" thickBot="1">
      <c r="AK3349" s="64">
        <v>2945</v>
      </c>
      <c r="AL3349" s="8" t="s">
        <v>8476</v>
      </c>
      <c r="AM3349" t="str">
        <f t="shared" si="53"/>
        <v>H2945</v>
      </c>
      <c r="AN3349" t="e">
        <f>IF(Table10[[#This Row],[Column3]]="","",MATCH(Table10[[#This Row],[Column3]],AD:AD,0))</f>
        <v>#N/A</v>
      </c>
    </row>
    <row r="3350" spans="37:40" ht="13.5" thickBot="1">
      <c r="AK3350" s="64">
        <v>2945</v>
      </c>
      <c r="AL3350" s="8" t="s">
        <v>8476</v>
      </c>
      <c r="AM3350" t="str">
        <f t="shared" si="53"/>
        <v>H2945</v>
      </c>
      <c r="AN3350" t="e">
        <f>IF(Table10[[#This Row],[Column3]]="","",MATCH(Table10[[#This Row],[Column3]],AD:AD,0))</f>
        <v>#N/A</v>
      </c>
    </row>
    <row r="3351" spans="37:40" ht="13.5" thickBot="1">
      <c r="AK3351" s="64">
        <v>2945</v>
      </c>
      <c r="AL3351" s="8" t="s">
        <v>8476</v>
      </c>
      <c r="AM3351" t="str">
        <f t="shared" si="53"/>
        <v>H2945</v>
      </c>
      <c r="AN3351" t="e">
        <f>IF(Table10[[#This Row],[Column3]]="","",MATCH(Table10[[#This Row],[Column3]],AD:AD,0))</f>
        <v>#N/A</v>
      </c>
    </row>
    <row r="3352" spans="37:40" ht="13.5" thickBot="1">
      <c r="AK3352" s="64">
        <v>2945</v>
      </c>
      <c r="AL3352" s="8" t="s">
        <v>8476</v>
      </c>
      <c r="AM3352" t="str">
        <f t="shared" si="53"/>
        <v>H2945</v>
      </c>
      <c r="AN3352" t="e">
        <f>IF(Table10[[#This Row],[Column3]]="","",MATCH(Table10[[#This Row],[Column3]],AD:AD,0))</f>
        <v>#N/A</v>
      </c>
    </row>
    <row r="3353" spans="37:40" ht="13.5" thickBot="1">
      <c r="AK3353" s="64">
        <v>2945</v>
      </c>
      <c r="AL3353" s="8" t="s">
        <v>8476</v>
      </c>
      <c r="AM3353" t="str">
        <f t="shared" si="53"/>
        <v>H2945</v>
      </c>
      <c r="AN3353" t="e">
        <f>IF(Table10[[#This Row],[Column3]]="","",MATCH(Table10[[#This Row],[Column3]],AD:AD,0))</f>
        <v>#N/A</v>
      </c>
    </row>
    <row r="3354" spans="37:40" ht="13.5" thickBot="1">
      <c r="AK3354" s="64">
        <v>2946</v>
      </c>
      <c r="AL3354" s="8" t="s">
        <v>8476</v>
      </c>
      <c r="AM3354" t="str">
        <f t="shared" si="53"/>
        <v>H2946</v>
      </c>
      <c r="AN3354" t="e">
        <f>IF(Table10[[#This Row],[Column3]]="","",MATCH(Table10[[#This Row],[Column3]],AD:AD,0))</f>
        <v>#N/A</v>
      </c>
    </row>
    <row r="3355" spans="37:40" ht="13.5" thickBot="1">
      <c r="AK3355" s="64">
        <v>2946</v>
      </c>
      <c r="AL3355" s="8" t="s">
        <v>8476</v>
      </c>
      <c r="AM3355" t="str">
        <f t="shared" si="53"/>
        <v>H2946</v>
      </c>
      <c r="AN3355" t="e">
        <f>IF(Table10[[#This Row],[Column3]]="","",MATCH(Table10[[#This Row],[Column3]],AD:AD,0))</f>
        <v>#N/A</v>
      </c>
    </row>
    <row r="3356" spans="37:40" ht="13.5" thickBot="1">
      <c r="AK3356" s="64">
        <v>2946</v>
      </c>
      <c r="AL3356" s="8" t="s">
        <v>8476</v>
      </c>
      <c r="AM3356" t="str">
        <f t="shared" si="53"/>
        <v>H2946</v>
      </c>
      <c r="AN3356" t="e">
        <f>IF(Table10[[#This Row],[Column3]]="","",MATCH(Table10[[#This Row],[Column3]],AD:AD,0))</f>
        <v>#N/A</v>
      </c>
    </row>
    <row r="3357" spans="37:40" ht="13.5" thickBot="1">
      <c r="AK3357" s="64">
        <v>2946</v>
      </c>
      <c r="AL3357" s="8" t="s">
        <v>8476</v>
      </c>
      <c r="AM3357" t="str">
        <f t="shared" si="53"/>
        <v>H2946</v>
      </c>
      <c r="AN3357" t="e">
        <f>IF(Table10[[#This Row],[Column3]]="","",MATCH(Table10[[#This Row],[Column3]],AD:AD,0))</f>
        <v>#N/A</v>
      </c>
    </row>
    <row r="3358" spans="37:40" ht="13.5" thickBot="1">
      <c r="AK3358" s="64">
        <v>2946</v>
      </c>
      <c r="AL3358" s="8" t="s">
        <v>8476</v>
      </c>
      <c r="AM3358" t="str">
        <f t="shared" si="53"/>
        <v>H2946</v>
      </c>
      <c r="AN3358" t="e">
        <f>IF(Table10[[#This Row],[Column3]]="","",MATCH(Table10[[#This Row],[Column3]],AD:AD,0))</f>
        <v>#N/A</v>
      </c>
    </row>
    <row r="3359" spans="37:40" ht="13.5" thickBot="1">
      <c r="AK3359" s="64">
        <v>2946</v>
      </c>
      <c r="AL3359" s="8" t="s">
        <v>8476</v>
      </c>
      <c r="AM3359" t="str">
        <f t="shared" si="53"/>
        <v>H2946</v>
      </c>
      <c r="AN3359" t="e">
        <f>IF(Table10[[#This Row],[Column3]]="","",MATCH(Table10[[#This Row],[Column3]],AD:AD,0))</f>
        <v>#N/A</v>
      </c>
    </row>
    <row r="3360" spans="37:40" ht="13.5" thickBot="1">
      <c r="AK3360" s="64">
        <v>2946</v>
      </c>
      <c r="AL3360" s="8" t="s">
        <v>8476</v>
      </c>
      <c r="AM3360" t="str">
        <f t="shared" si="53"/>
        <v>H2946</v>
      </c>
      <c r="AN3360" t="e">
        <f>IF(Table10[[#This Row],[Column3]]="","",MATCH(Table10[[#This Row],[Column3]],AD:AD,0))</f>
        <v>#N/A</v>
      </c>
    </row>
    <row r="3361" spans="37:40" ht="13.5" thickBot="1">
      <c r="AK3361" s="64">
        <v>2946</v>
      </c>
      <c r="AL3361" s="8" t="s">
        <v>8476</v>
      </c>
      <c r="AM3361" t="str">
        <f t="shared" si="53"/>
        <v>H2946</v>
      </c>
      <c r="AN3361" t="e">
        <f>IF(Table10[[#This Row],[Column3]]="","",MATCH(Table10[[#This Row],[Column3]],AD:AD,0))</f>
        <v>#N/A</v>
      </c>
    </row>
    <row r="3362" spans="37:40" ht="13.5" thickBot="1">
      <c r="AK3362" s="64">
        <v>2946</v>
      </c>
      <c r="AL3362" s="8" t="s">
        <v>8476</v>
      </c>
      <c r="AM3362" t="str">
        <f t="shared" si="53"/>
        <v>H2946</v>
      </c>
      <c r="AN3362" t="e">
        <f>IF(Table10[[#This Row],[Column3]]="","",MATCH(Table10[[#This Row],[Column3]],AD:AD,0))</f>
        <v>#N/A</v>
      </c>
    </row>
    <row r="3363" spans="37:40" ht="13.5" thickBot="1">
      <c r="AK3363" s="64">
        <v>2946</v>
      </c>
      <c r="AL3363" s="8" t="s">
        <v>8476</v>
      </c>
      <c r="AM3363" t="str">
        <f t="shared" si="53"/>
        <v>H2946</v>
      </c>
      <c r="AN3363" t="e">
        <f>IF(Table10[[#This Row],[Column3]]="","",MATCH(Table10[[#This Row],[Column3]],AD:AD,0))</f>
        <v>#N/A</v>
      </c>
    </row>
    <row r="3364" spans="37:40" ht="13.5" thickBot="1">
      <c r="AK3364" s="64">
        <v>2946</v>
      </c>
      <c r="AL3364" s="8" t="s">
        <v>8476</v>
      </c>
      <c r="AM3364" t="str">
        <f t="shared" si="53"/>
        <v>H2946</v>
      </c>
      <c r="AN3364" t="e">
        <f>IF(Table10[[#This Row],[Column3]]="","",MATCH(Table10[[#This Row],[Column3]],AD:AD,0))</f>
        <v>#N/A</v>
      </c>
    </row>
    <row r="3365" spans="37:40" ht="13.5" thickBot="1">
      <c r="AK3365" s="64">
        <v>2946</v>
      </c>
      <c r="AL3365" s="8" t="s">
        <v>8476</v>
      </c>
      <c r="AM3365" t="str">
        <f t="shared" si="53"/>
        <v>H2946</v>
      </c>
      <c r="AN3365" t="e">
        <f>IF(Table10[[#This Row],[Column3]]="","",MATCH(Table10[[#This Row],[Column3]],AD:AD,0))</f>
        <v>#N/A</v>
      </c>
    </row>
    <row r="3366" spans="37:40" ht="13.5" thickBot="1">
      <c r="AK3366" s="64">
        <v>2946</v>
      </c>
      <c r="AL3366" s="8" t="s">
        <v>8476</v>
      </c>
      <c r="AM3366" t="str">
        <f t="shared" si="53"/>
        <v>H2946</v>
      </c>
      <c r="AN3366" t="e">
        <f>IF(Table10[[#This Row],[Column3]]="","",MATCH(Table10[[#This Row],[Column3]],AD:AD,0))</f>
        <v>#N/A</v>
      </c>
    </row>
    <row r="3367" spans="37:40" ht="13.5" thickBot="1">
      <c r="AK3367" s="64">
        <v>2946</v>
      </c>
      <c r="AL3367" s="8" t="s">
        <v>8476</v>
      </c>
      <c r="AM3367" t="str">
        <f t="shared" si="53"/>
        <v>H2946</v>
      </c>
      <c r="AN3367" t="e">
        <f>IF(Table10[[#This Row],[Column3]]="","",MATCH(Table10[[#This Row],[Column3]],AD:AD,0))</f>
        <v>#N/A</v>
      </c>
    </row>
    <row r="3368" spans="37:40" ht="13.5" thickBot="1">
      <c r="AK3368" s="64">
        <v>2946</v>
      </c>
      <c r="AL3368" s="8" t="s">
        <v>8476</v>
      </c>
      <c r="AM3368" t="str">
        <f t="shared" si="53"/>
        <v>H2946</v>
      </c>
      <c r="AN3368" t="e">
        <f>IF(Table10[[#This Row],[Column3]]="","",MATCH(Table10[[#This Row],[Column3]],AD:AD,0))</f>
        <v>#N/A</v>
      </c>
    </row>
    <row r="3369" spans="37:40" ht="13.5" thickBot="1">
      <c r="AK3369" s="64">
        <v>2946</v>
      </c>
      <c r="AL3369" s="8" t="s">
        <v>8476</v>
      </c>
      <c r="AM3369" t="str">
        <f t="shared" si="53"/>
        <v>H2946</v>
      </c>
      <c r="AN3369" t="e">
        <f>IF(Table10[[#This Row],[Column3]]="","",MATCH(Table10[[#This Row],[Column3]],AD:AD,0))</f>
        <v>#N/A</v>
      </c>
    </row>
    <row r="3370" spans="37:40" ht="13.5" thickBot="1">
      <c r="AK3370" s="64">
        <v>2947</v>
      </c>
      <c r="AL3370" s="8" t="s">
        <v>8476</v>
      </c>
      <c r="AM3370" t="str">
        <f t="shared" si="53"/>
        <v>H2947</v>
      </c>
      <c r="AN3370" t="e">
        <f>IF(Table10[[#This Row],[Column3]]="","",MATCH(Table10[[#This Row],[Column3]],AD:AD,0))</f>
        <v>#N/A</v>
      </c>
    </row>
    <row r="3371" spans="37:40" ht="13.5" thickBot="1">
      <c r="AK3371" s="64">
        <v>2947</v>
      </c>
      <c r="AL3371" s="8" t="s">
        <v>8476</v>
      </c>
      <c r="AM3371" t="str">
        <f t="shared" si="53"/>
        <v>H2947</v>
      </c>
      <c r="AN3371" t="e">
        <f>IF(Table10[[#This Row],[Column3]]="","",MATCH(Table10[[#This Row],[Column3]],AD:AD,0))</f>
        <v>#N/A</v>
      </c>
    </row>
    <row r="3372" spans="37:40" ht="13.5" thickBot="1">
      <c r="AK3372" s="64">
        <v>2947</v>
      </c>
      <c r="AL3372" s="8" t="s">
        <v>8476</v>
      </c>
      <c r="AM3372" t="str">
        <f t="shared" si="53"/>
        <v>H2947</v>
      </c>
      <c r="AN3372" t="e">
        <f>IF(Table10[[#This Row],[Column3]]="","",MATCH(Table10[[#This Row],[Column3]],AD:AD,0))</f>
        <v>#N/A</v>
      </c>
    </row>
    <row r="3373" spans="37:40" ht="13.5" thickBot="1">
      <c r="AK3373" s="64">
        <v>2947</v>
      </c>
      <c r="AL3373" s="8" t="s">
        <v>8476</v>
      </c>
      <c r="AM3373" t="str">
        <f t="shared" si="53"/>
        <v>H2947</v>
      </c>
      <c r="AN3373" t="e">
        <f>IF(Table10[[#This Row],[Column3]]="","",MATCH(Table10[[#This Row],[Column3]],AD:AD,0))</f>
        <v>#N/A</v>
      </c>
    </row>
    <row r="3374" spans="37:40" ht="13.5" thickBot="1">
      <c r="AK3374" s="64">
        <v>2947</v>
      </c>
      <c r="AL3374" s="8" t="s">
        <v>8476</v>
      </c>
      <c r="AM3374" t="str">
        <f t="shared" si="53"/>
        <v>H2947</v>
      </c>
      <c r="AN3374" t="e">
        <f>IF(Table10[[#This Row],[Column3]]="","",MATCH(Table10[[#This Row],[Column3]],AD:AD,0))</f>
        <v>#N/A</v>
      </c>
    </row>
    <row r="3375" spans="37:40" ht="13.5" thickBot="1">
      <c r="AK3375" s="64">
        <v>2947</v>
      </c>
      <c r="AL3375" s="8" t="s">
        <v>8476</v>
      </c>
      <c r="AM3375" t="str">
        <f t="shared" si="53"/>
        <v>H2947</v>
      </c>
      <c r="AN3375" t="e">
        <f>IF(Table10[[#This Row],[Column3]]="","",MATCH(Table10[[#This Row],[Column3]],AD:AD,0))</f>
        <v>#N/A</v>
      </c>
    </row>
    <row r="3376" spans="37:40" ht="13.5" thickBot="1">
      <c r="AK3376" s="64">
        <v>2947</v>
      </c>
      <c r="AL3376" s="8" t="s">
        <v>8476</v>
      </c>
      <c r="AM3376" t="str">
        <f t="shared" si="53"/>
        <v>H2947</v>
      </c>
      <c r="AN3376" t="e">
        <f>IF(Table10[[#This Row],[Column3]]="","",MATCH(Table10[[#This Row],[Column3]],AD:AD,0))</f>
        <v>#N/A</v>
      </c>
    </row>
    <row r="3377" spans="37:40" ht="13.5" thickBot="1">
      <c r="AK3377" s="64">
        <v>2947</v>
      </c>
      <c r="AL3377" s="8" t="s">
        <v>8476</v>
      </c>
      <c r="AM3377" t="str">
        <f t="shared" si="53"/>
        <v>H2947</v>
      </c>
      <c r="AN3377" t="e">
        <f>IF(Table10[[#This Row],[Column3]]="","",MATCH(Table10[[#This Row],[Column3]],AD:AD,0))</f>
        <v>#N/A</v>
      </c>
    </row>
    <row r="3378" spans="37:40" ht="13.5" thickBot="1">
      <c r="AK3378" s="64">
        <v>2947</v>
      </c>
      <c r="AL3378" s="8" t="s">
        <v>8476</v>
      </c>
      <c r="AM3378" t="str">
        <f t="shared" si="53"/>
        <v>H2947</v>
      </c>
      <c r="AN3378" t="e">
        <f>IF(Table10[[#This Row],[Column3]]="","",MATCH(Table10[[#This Row],[Column3]],AD:AD,0))</f>
        <v>#N/A</v>
      </c>
    </row>
    <row r="3379" spans="37:40" ht="13.5" thickBot="1">
      <c r="AK3379" s="64">
        <v>2947</v>
      </c>
      <c r="AL3379" s="8" t="s">
        <v>8476</v>
      </c>
      <c r="AM3379" t="str">
        <f t="shared" si="53"/>
        <v>H2947</v>
      </c>
      <c r="AN3379" t="e">
        <f>IF(Table10[[#This Row],[Column3]]="","",MATCH(Table10[[#This Row],[Column3]],AD:AD,0))</f>
        <v>#N/A</v>
      </c>
    </row>
    <row r="3380" spans="37:40" ht="13.5" thickBot="1">
      <c r="AK3380" s="64">
        <v>2947</v>
      </c>
      <c r="AL3380" s="8" t="s">
        <v>8476</v>
      </c>
      <c r="AM3380" t="str">
        <f t="shared" si="53"/>
        <v>H2947</v>
      </c>
      <c r="AN3380" t="e">
        <f>IF(Table10[[#This Row],[Column3]]="","",MATCH(Table10[[#This Row],[Column3]],AD:AD,0))</f>
        <v>#N/A</v>
      </c>
    </row>
    <row r="3381" spans="37:40" ht="13.5" thickBot="1">
      <c r="AK3381" s="64">
        <v>2947</v>
      </c>
      <c r="AL3381" s="8" t="s">
        <v>8476</v>
      </c>
      <c r="AM3381" t="str">
        <f t="shared" si="53"/>
        <v>H2947</v>
      </c>
      <c r="AN3381" t="e">
        <f>IF(Table10[[#This Row],[Column3]]="","",MATCH(Table10[[#This Row],[Column3]],AD:AD,0))</f>
        <v>#N/A</v>
      </c>
    </row>
    <row r="3382" spans="37:40" ht="13.5" thickBot="1">
      <c r="AK3382" s="64">
        <v>2947</v>
      </c>
      <c r="AL3382" s="8" t="s">
        <v>8476</v>
      </c>
      <c r="AM3382" t="str">
        <f t="shared" si="53"/>
        <v>H2947</v>
      </c>
      <c r="AN3382" t="e">
        <f>IF(Table10[[#This Row],[Column3]]="","",MATCH(Table10[[#This Row],[Column3]],AD:AD,0))</f>
        <v>#N/A</v>
      </c>
    </row>
    <row r="3383" spans="37:40" ht="13.5" thickBot="1">
      <c r="AK3383" s="64">
        <v>2947</v>
      </c>
      <c r="AL3383" s="8" t="s">
        <v>8476</v>
      </c>
      <c r="AM3383" t="str">
        <f t="shared" si="53"/>
        <v>H2947</v>
      </c>
      <c r="AN3383" t="e">
        <f>IF(Table10[[#This Row],[Column3]]="","",MATCH(Table10[[#This Row],[Column3]],AD:AD,0))</f>
        <v>#N/A</v>
      </c>
    </row>
    <row r="3384" spans="37:40" ht="13.5" thickBot="1">
      <c r="AK3384" s="64">
        <v>2947</v>
      </c>
      <c r="AL3384" s="8" t="s">
        <v>8476</v>
      </c>
      <c r="AM3384" t="str">
        <f t="shared" si="53"/>
        <v>H2947</v>
      </c>
      <c r="AN3384" t="e">
        <f>IF(Table10[[#This Row],[Column3]]="","",MATCH(Table10[[#This Row],[Column3]],AD:AD,0))</f>
        <v>#N/A</v>
      </c>
    </row>
    <row r="3385" spans="37:40" ht="13.5" thickBot="1">
      <c r="AK3385" s="64">
        <v>2947</v>
      </c>
      <c r="AL3385" s="8" t="s">
        <v>8476</v>
      </c>
      <c r="AM3385" t="str">
        <f t="shared" si="53"/>
        <v>H2947</v>
      </c>
      <c r="AN3385" t="e">
        <f>IF(Table10[[#This Row],[Column3]]="","",MATCH(Table10[[#This Row],[Column3]],AD:AD,0))</f>
        <v>#N/A</v>
      </c>
    </row>
    <row r="3386" spans="37:40" ht="13.5" thickBot="1">
      <c r="AK3386" s="64">
        <v>2948</v>
      </c>
      <c r="AL3386" s="8" t="s">
        <v>8476</v>
      </c>
      <c r="AM3386" t="str">
        <f t="shared" si="53"/>
        <v>H2948</v>
      </c>
      <c r="AN3386" t="e">
        <f>IF(Table10[[#This Row],[Column3]]="","",MATCH(Table10[[#This Row],[Column3]],AD:AD,0))</f>
        <v>#N/A</v>
      </c>
    </row>
    <row r="3387" spans="37:40" ht="13.5" thickBot="1">
      <c r="AK3387" s="64">
        <v>2948</v>
      </c>
      <c r="AL3387" s="8" t="s">
        <v>8476</v>
      </c>
      <c r="AM3387" t="str">
        <f t="shared" si="53"/>
        <v>H2948</v>
      </c>
      <c r="AN3387" t="e">
        <f>IF(Table10[[#This Row],[Column3]]="","",MATCH(Table10[[#This Row],[Column3]],AD:AD,0))</f>
        <v>#N/A</v>
      </c>
    </row>
    <row r="3388" spans="37:40" ht="13.5" thickBot="1">
      <c r="AK3388" s="64">
        <v>2948</v>
      </c>
      <c r="AL3388" s="8" t="s">
        <v>8476</v>
      </c>
      <c r="AM3388" t="str">
        <f t="shared" si="53"/>
        <v>H2948</v>
      </c>
      <c r="AN3388" t="e">
        <f>IF(Table10[[#This Row],[Column3]]="","",MATCH(Table10[[#This Row],[Column3]],AD:AD,0))</f>
        <v>#N/A</v>
      </c>
    </row>
    <row r="3389" spans="37:40" ht="13.5" thickBot="1">
      <c r="AK3389" s="64">
        <v>2948</v>
      </c>
      <c r="AL3389" s="8" t="s">
        <v>8476</v>
      </c>
      <c r="AM3389" t="str">
        <f t="shared" si="53"/>
        <v>H2948</v>
      </c>
      <c r="AN3389" t="e">
        <f>IF(Table10[[#This Row],[Column3]]="","",MATCH(Table10[[#This Row],[Column3]],AD:AD,0))</f>
        <v>#N/A</v>
      </c>
    </row>
    <row r="3390" spans="37:40" ht="13.5" thickBot="1">
      <c r="AK3390" s="64">
        <v>2948</v>
      </c>
      <c r="AL3390" s="8" t="s">
        <v>8476</v>
      </c>
      <c r="AM3390" t="str">
        <f t="shared" si="53"/>
        <v>H2948</v>
      </c>
      <c r="AN3390" t="e">
        <f>IF(Table10[[#This Row],[Column3]]="","",MATCH(Table10[[#This Row],[Column3]],AD:AD,0))</f>
        <v>#N/A</v>
      </c>
    </row>
    <row r="3391" spans="37:40" ht="13.5" thickBot="1">
      <c r="AK3391" s="64">
        <v>2948</v>
      </c>
      <c r="AL3391" s="8" t="s">
        <v>8476</v>
      </c>
      <c r="AM3391" t="str">
        <f t="shared" si="53"/>
        <v>H2948</v>
      </c>
      <c r="AN3391" t="e">
        <f>IF(Table10[[#This Row],[Column3]]="","",MATCH(Table10[[#This Row],[Column3]],AD:AD,0))</f>
        <v>#N/A</v>
      </c>
    </row>
    <row r="3392" spans="37:40" ht="13.5" thickBot="1">
      <c r="AK3392" s="64">
        <v>2948</v>
      </c>
      <c r="AL3392" s="8" t="s">
        <v>8476</v>
      </c>
      <c r="AM3392" t="str">
        <f t="shared" si="53"/>
        <v>H2948</v>
      </c>
      <c r="AN3392" t="e">
        <f>IF(Table10[[#This Row],[Column3]]="","",MATCH(Table10[[#This Row],[Column3]],AD:AD,0))</f>
        <v>#N/A</v>
      </c>
    </row>
    <row r="3393" spans="37:40" ht="13.5" thickBot="1">
      <c r="AK3393" s="64">
        <v>2948</v>
      </c>
      <c r="AL3393" s="8" t="s">
        <v>8476</v>
      </c>
      <c r="AM3393" t="str">
        <f t="shared" si="53"/>
        <v>H2948</v>
      </c>
      <c r="AN3393" t="e">
        <f>IF(Table10[[#This Row],[Column3]]="","",MATCH(Table10[[#This Row],[Column3]],AD:AD,0))</f>
        <v>#N/A</v>
      </c>
    </row>
    <row r="3394" spans="37:40" ht="13.5" thickBot="1">
      <c r="AK3394" s="64">
        <v>2948</v>
      </c>
      <c r="AL3394" s="8" t="s">
        <v>8476</v>
      </c>
      <c r="AM3394" t="str">
        <f t="shared" si="53"/>
        <v>H2948</v>
      </c>
      <c r="AN3394" t="e">
        <f>IF(Table10[[#This Row],[Column3]]="","",MATCH(Table10[[#This Row],[Column3]],AD:AD,0))</f>
        <v>#N/A</v>
      </c>
    </row>
    <row r="3395" spans="37:40" ht="13.5" thickBot="1">
      <c r="AK3395" s="64">
        <v>2948</v>
      </c>
      <c r="AL3395" s="8" t="s">
        <v>8476</v>
      </c>
      <c r="AM3395" t="str">
        <f t="shared" si="53"/>
        <v>H2948</v>
      </c>
      <c r="AN3395" t="e">
        <f>IF(Table10[[#This Row],[Column3]]="","",MATCH(Table10[[#This Row],[Column3]],AD:AD,0))</f>
        <v>#N/A</v>
      </c>
    </row>
    <row r="3396" spans="37:40" ht="13.5" thickBot="1">
      <c r="AK3396" s="64">
        <v>2948</v>
      </c>
      <c r="AL3396" s="8" t="s">
        <v>8476</v>
      </c>
      <c r="AM3396" t="str">
        <f t="shared" si="53"/>
        <v>H2948</v>
      </c>
      <c r="AN3396" t="e">
        <f>IF(Table10[[#This Row],[Column3]]="","",MATCH(Table10[[#This Row],[Column3]],AD:AD,0))</f>
        <v>#N/A</v>
      </c>
    </row>
    <row r="3397" spans="37:40" ht="13.5" thickBot="1">
      <c r="AK3397" s="64">
        <v>2948</v>
      </c>
      <c r="AL3397" s="8" t="s">
        <v>8476</v>
      </c>
      <c r="AM3397" t="str">
        <f t="shared" si="53"/>
        <v>H2948</v>
      </c>
      <c r="AN3397" t="e">
        <f>IF(Table10[[#This Row],[Column3]]="","",MATCH(Table10[[#This Row],[Column3]],AD:AD,0))</f>
        <v>#N/A</v>
      </c>
    </row>
    <row r="3398" spans="37:40" ht="13.5" thickBot="1">
      <c r="AK3398" s="64">
        <v>2948</v>
      </c>
      <c r="AL3398" s="8" t="s">
        <v>8476</v>
      </c>
      <c r="AM3398" t="str">
        <f t="shared" ref="AM3398:AM3461" si="54">CONCATENATE(AL3398,AK3398)</f>
        <v>H2948</v>
      </c>
      <c r="AN3398" t="e">
        <f>IF(Table10[[#This Row],[Column3]]="","",MATCH(Table10[[#This Row],[Column3]],AD:AD,0))</f>
        <v>#N/A</v>
      </c>
    </row>
    <row r="3399" spans="37:40" ht="13.5" thickBot="1">
      <c r="AK3399" s="64">
        <v>2948</v>
      </c>
      <c r="AL3399" s="8" t="s">
        <v>8476</v>
      </c>
      <c r="AM3399" t="str">
        <f t="shared" si="54"/>
        <v>H2948</v>
      </c>
      <c r="AN3399" t="e">
        <f>IF(Table10[[#This Row],[Column3]]="","",MATCH(Table10[[#This Row],[Column3]],AD:AD,0))</f>
        <v>#N/A</v>
      </c>
    </row>
    <row r="3400" spans="37:40" ht="13.5" thickBot="1">
      <c r="AK3400" s="64">
        <v>2948</v>
      </c>
      <c r="AL3400" s="8" t="s">
        <v>8476</v>
      </c>
      <c r="AM3400" t="str">
        <f t="shared" si="54"/>
        <v>H2948</v>
      </c>
      <c r="AN3400" t="e">
        <f>IF(Table10[[#This Row],[Column3]]="","",MATCH(Table10[[#This Row],[Column3]],AD:AD,0))</f>
        <v>#N/A</v>
      </c>
    </row>
    <row r="3401" spans="37:40" ht="13.5" thickBot="1">
      <c r="AK3401" s="64">
        <v>2948</v>
      </c>
      <c r="AL3401" s="8" t="s">
        <v>8476</v>
      </c>
      <c r="AM3401" t="str">
        <f t="shared" si="54"/>
        <v>H2948</v>
      </c>
      <c r="AN3401" t="e">
        <f>IF(Table10[[#This Row],[Column3]]="","",MATCH(Table10[[#This Row],[Column3]],AD:AD,0))</f>
        <v>#N/A</v>
      </c>
    </row>
    <row r="3402" spans="37:40" ht="13.5" thickBot="1">
      <c r="AK3402" s="64">
        <v>2949</v>
      </c>
      <c r="AL3402" s="8" t="s">
        <v>8476</v>
      </c>
      <c r="AM3402" t="str">
        <f t="shared" si="54"/>
        <v>H2949</v>
      </c>
      <c r="AN3402" t="e">
        <f>IF(Table10[[#This Row],[Column3]]="","",MATCH(Table10[[#This Row],[Column3]],AD:AD,0))</f>
        <v>#N/A</v>
      </c>
    </row>
    <row r="3403" spans="37:40" ht="13.5" thickBot="1">
      <c r="AK3403" s="64">
        <v>2949</v>
      </c>
      <c r="AL3403" s="8" t="s">
        <v>8476</v>
      </c>
      <c r="AM3403" t="str">
        <f t="shared" si="54"/>
        <v>H2949</v>
      </c>
      <c r="AN3403" t="e">
        <f>IF(Table10[[#This Row],[Column3]]="","",MATCH(Table10[[#This Row],[Column3]],AD:AD,0))</f>
        <v>#N/A</v>
      </c>
    </row>
    <row r="3404" spans="37:40" ht="13.5" thickBot="1">
      <c r="AK3404" s="64">
        <v>2949</v>
      </c>
      <c r="AL3404" s="8" t="s">
        <v>8476</v>
      </c>
      <c r="AM3404" t="str">
        <f t="shared" si="54"/>
        <v>H2949</v>
      </c>
      <c r="AN3404" t="e">
        <f>IF(Table10[[#This Row],[Column3]]="","",MATCH(Table10[[#This Row],[Column3]],AD:AD,0))</f>
        <v>#N/A</v>
      </c>
    </row>
    <row r="3405" spans="37:40" ht="13.5" thickBot="1">
      <c r="AK3405" s="64">
        <v>2949</v>
      </c>
      <c r="AL3405" s="8" t="s">
        <v>8476</v>
      </c>
      <c r="AM3405" t="str">
        <f t="shared" si="54"/>
        <v>H2949</v>
      </c>
      <c r="AN3405" t="e">
        <f>IF(Table10[[#This Row],[Column3]]="","",MATCH(Table10[[#This Row],[Column3]],AD:AD,0))</f>
        <v>#N/A</v>
      </c>
    </row>
    <row r="3406" spans="37:40" ht="13.5" thickBot="1">
      <c r="AK3406" s="64">
        <v>2949</v>
      </c>
      <c r="AL3406" s="8" t="s">
        <v>8476</v>
      </c>
      <c r="AM3406" t="str">
        <f t="shared" si="54"/>
        <v>H2949</v>
      </c>
      <c r="AN3406" t="e">
        <f>IF(Table10[[#This Row],[Column3]]="","",MATCH(Table10[[#This Row],[Column3]],AD:AD,0))</f>
        <v>#N/A</v>
      </c>
    </row>
    <row r="3407" spans="37:40" ht="13.5" thickBot="1">
      <c r="AK3407" s="64">
        <v>2949</v>
      </c>
      <c r="AL3407" s="8" t="s">
        <v>8476</v>
      </c>
      <c r="AM3407" t="str">
        <f t="shared" si="54"/>
        <v>H2949</v>
      </c>
      <c r="AN3407" t="e">
        <f>IF(Table10[[#This Row],[Column3]]="","",MATCH(Table10[[#This Row],[Column3]],AD:AD,0))</f>
        <v>#N/A</v>
      </c>
    </row>
    <row r="3408" spans="37:40" ht="13.5" thickBot="1">
      <c r="AK3408" s="64">
        <v>2949</v>
      </c>
      <c r="AL3408" s="8" t="s">
        <v>8476</v>
      </c>
      <c r="AM3408" t="str">
        <f t="shared" si="54"/>
        <v>H2949</v>
      </c>
      <c r="AN3408" t="e">
        <f>IF(Table10[[#This Row],[Column3]]="","",MATCH(Table10[[#This Row],[Column3]],AD:AD,0))</f>
        <v>#N/A</v>
      </c>
    </row>
    <row r="3409" spans="37:40" ht="13.5" thickBot="1">
      <c r="AK3409" s="64">
        <v>2949</v>
      </c>
      <c r="AL3409" s="8" t="s">
        <v>8476</v>
      </c>
      <c r="AM3409" t="str">
        <f t="shared" si="54"/>
        <v>H2949</v>
      </c>
      <c r="AN3409" t="e">
        <f>IF(Table10[[#This Row],[Column3]]="","",MATCH(Table10[[#This Row],[Column3]],AD:AD,0))</f>
        <v>#N/A</v>
      </c>
    </row>
    <row r="3410" spans="37:40" ht="13.5" thickBot="1">
      <c r="AK3410" s="64">
        <v>2949</v>
      </c>
      <c r="AL3410" s="8" t="s">
        <v>8476</v>
      </c>
      <c r="AM3410" t="str">
        <f t="shared" si="54"/>
        <v>H2949</v>
      </c>
      <c r="AN3410" t="e">
        <f>IF(Table10[[#This Row],[Column3]]="","",MATCH(Table10[[#This Row],[Column3]],AD:AD,0))</f>
        <v>#N/A</v>
      </c>
    </row>
    <row r="3411" spans="37:40" ht="13.5" thickBot="1">
      <c r="AK3411" s="64">
        <v>2949</v>
      </c>
      <c r="AL3411" s="8" t="s">
        <v>8476</v>
      </c>
      <c r="AM3411" t="str">
        <f t="shared" si="54"/>
        <v>H2949</v>
      </c>
      <c r="AN3411" t="e">
        <f>IF(Table10[[#This Row],[Column3]]="","",MATCH(Table10[[#This Row],[Column3]],AD:AD,0))</f>
        <v>#N/A</v>
      </c>
    </row>
    <row r="3412" spans="37:40" ht="13.5" thickBot="1">
      <c r="AK3412" s="64">
        <v>2949</v>
      </c>
      <c r="AL3412" s="8" t="s">
        <v>8476</v>
      </c>
      <c r="AM3412" t="str">
        <f t="shared" si="54"/>
        <v>H2949</v>
      </c>
      <c r="AN3412" t="e">
        <f>IF(Table10[[#This Row],[Column3]]="","",MATCH(Table10[[#This Row],[Column3]],AD:AD,0))</f>
        <v>#N/A</v>
      </c>
    </row>
    <row r="3413" spans="37:40" ht="13.5" thickBot="1">
      <c r="AK3413" s="64">
        <v>2949</v>
      </c>
      <c r="AL3413" s="8" t="s">
        <v>8476</v>
      </c>
      <c r="AM3413" t="str">
        <f t="shared" si="54"/>
        <v>H2949</v>
      </c>
      <c r="AN3413" t="e">
        <f>IF(Table10[[#This Row],[Column3]]="","",MATCH(Table10[[#This Row],[Column3]],AD:AD,0))</f>
        <v>#N/A</v>
      </c>
    </row>
    <row r="3414" spans="37:40" ht="13.5" thickBot="1">
      <c r="AK3414" s="64">
        <v>2949</v>
      </c>
      <c r="AL3414" s="8" t="s">
        <v>8476</v>
      </c>
      <c r="AM3414" t="str">
        <f t="shared" si="54"/>
        <v>H2949</v>
      </c>
      <c r="AN3414" t="e">
        <f>IF(Table10[[#This Row],[Column3]]="","",MATCH(Table10[[#This Row],[Column3]],AD:AD,0))</f>
        <v>#N/A</v>
      </c>
    </row>
    <row r="3415" spans="37:40" ht="13.5" thickBot="1">
      <c r="AK3415" s="64">
        <v>2949</v>
      </c>
      <c r="AL3415" s="8" t="s">
        <v>8476</v>
      </c>
      <c r="AM3415" t="str">
        <f t="shared" si="54"/>
        <v>H2949</v>
      </c>
      <c r="AN3415" t="e">
        <f>IF(Table10[[#This Row],[Column3]]="","",MATCH(Table10[[#This Row],[Column3]],AD:AD,0))</f>
        <v>#N/A</v>
      </c>
    </row>
    <row r="3416" spans="37:40" ht="13.5" thickBot="1">
      <c r="AK3416" s="64">
        <v>2949</v>
      </c>
      <c r="AL3416" s="8" t="s">
        <v>8476</v>
      </c>
      <c r="AM3416" t="str">
        <f t="shared" si="54"/>
        <v>H2949</v>
      </c>
      <c r="AN3416" t="e">
        <f>IF(Table10[[#This Row],[Column3]]="","",MATCH(Table10[[#This Row],[Column3]],AD:AD,0))</f>
        <v>#N/A</v>
      </c>
    </row>
    <row r="3417" spans="37:40" ht="13.5" thickBot="1">
      <c r="AK3417" s="64">
        <v>2949</v>
      </c>
      <c r="AL3417" s="8" t="s">
        <v>8476</v>
      </c>
      <c r="AM3417" t="str">
        <f t="shared" si="54"/>
        <v>H2949</v>
      </c>
      <c r="AN3417" t="e">
        <f>IF(Table10[[#This Row],[Column3]]="","",MATCH(Table10[[#This Row],[Column3]],AD:AD,0))</f>
        <v>#N/A</v>
      </c>
    </row>
    <row r="3418" spans="37:40" ht="13.5" thickBot="1">
      <c r="AK3418" s="64">
        <v>2949</v>
      </c>
      <c r="AL3418" s="8" t="s">
        <v>8476</v>
      </c>
      <c r="AM3418" t="str">
        <f t="shared" si="54"/>
        <v>H2949</v>
      </c>
      <c r="AN3418" t="e">
        <f>IF(Table10[[#This Row],[Column3]]="","",MATCH(Table10[[#This Row],[Column3]],AD:AD,0))</f>
        <v>#N/A</v>
      </c>
    </row>
    <row r="3419" spans="37:40" ht="13.5" thickBot="1">
      <c r="AK3419" s="64">
        <v>2949</v>
      </c>
      <c r="AL3419" s="8" t="s">
        <v>8476</v>
      </c>
      <c r="AM3419" t="str">
        <f t="shared" si="54"/>
        <v>H2949</v>
      </c>
      <c r="AN3419" t="e">
        <f>IF(Table10[[#This Row],[Column3]]="","",MATCH(Table10[[#This Row],[Column3]],AD:AD,0))</f>
        <v>#N/A</v>
      </c>
    </row>
    <row r="3420" spans="37:40" ht="13.5" thickBot="1">
      <c r="AK3420" s="64">
        <v>2949</v>
      </c>
      <c r="AL3420" s="8" t="s">
        <v>8476</v>
      </c>
      <c r="AM3420" t="str">
        <f t="shared" si="54"/>
        <v>H2949</v>
      </c>
      <c r="AN3420" t="e">
        <f>IF(Table10[[#This Row],[Column3]]="","",MATCH(Table10[[#This Row],[Column3]],AD:AD,0))</f>
        <v>#N/A</v>
      </c>
    </row>
    <row r="3421" spans="37:40" ht="13.5" thickBot="1">
      <c r="AK3421" s="64">
        <v>2949</v>
      </c>
      <c r="AL3421" s="8" t="s">
        <v>8476</v>
      </c>
      <c r="AM3421" t="str">
        <f t="shared" si="54"/>
        <v>H2949</v>
      </c>
      <c r="AN3421" t="e">
        <f>IF(Table10[[#This Row],[Column3]]="","",MATCH(Table10[[#This Row],[Column3]],AD:AD,0))</f>
        <v>#N/A</v>
      </c>
    </row>
    <row r="3422" spans="37:40" ht="13.5" thickBot="1">
      <c r="AK3422" s="64">
        <v>2950</v>
      </c>
      <c r="AL3422" s="8" t="s">
        <v>8476</v>
      </c>
      <c r="AM3422" t="str">
        <f t="shared" si="54"/>
        <v>H2950</v>
      </c>
      <c r="AN3422" t="e">
        <f>IF(Table10[[#This Row],[Column3]]="","",MATCH(Table10[[#This Row],[Column3]],AD:AD,0))</f>
        <v>#N/A</v>
      </c>
    </row>
    <row r="3423" spans="37:40" ht="13.5" thickBot="1">
      <c r="AK3423" s="64">
        <v>3106</v>
      </c>
      <c r="AL3423" s="8" t="s">
        <v>6664</v>
      </c>
      <c r="AM3423" t="str">
        <f t="shared" si="54"/>
        <v>G3106</v>
      </c>
      <c r="AN3423" t="e">
        <f>IF(Table10[[#This Row],[Column3]]="","",MATCH(Table10[[#This Row],[Column3]],AD:AD,0))</f>
        <v>#N/A</v>
      </c>
    </row>
    <row r="3424" spans="37:40" ht="13.5" thickBot="1">
      <c r="AK3424" s="64">
        <v>3106</v>
      </c>
      <c r="AL3424" s="8" t="s">
        <v>6664</v>
      </c>
      <c r="AM3424" t="str">
        <f t="shared" si="54"/>
        <v>G3106</v>
      </c>
      <c r="AN3424" t="e">
        <f>IF(Table10[[#This Row],[Column3]]="","",MATCH(Table10[[#This Row],[Column3]],AD:AD,0))</f>
        <v>#N/A</v>
      </c>
    </row>
    <row r="3425" spans="37:40" ht="13.5" thickBot="1">
      <c r="AK3425" s="64">
        <v>3106</v>
      </c>
      <c r="AL3425" s="8" t="s">
        <v>6664</v>
      </c>
      <c r="AM3425" t="str">
        <f t="shared" si="54"/>
        <v>G3106</v>
      </c>
      <c r="AN3425" t="e">
        <f>IF(Table10[[#This Row],[Column3]]="","",MATCH(Table10[[#This Row],[Column3]],AD:AD,0))</f>
        <v>#N/A</v>
      </c>
    </row>
    <row r="3426" spans="37:40" ht="13.5" thickBot="1">
      <c r="AK3426" s="64">
        <v>3106</v>
      </c>
      <c r="AL3426" s="8" t="s">
        <v>6664</v>
      </c>
      <c r="AM3426" t="str">
        <f t="shared" si="54"/>
        <v>G3106</v>
      </c>
      <c r="AN3426" t="e">
        <f>IF(Table10[[#This Row],[Column3]]="","",MATCH(Table10[[#This Row],[Column3]],AD:AD,0))</f>
        <v>#N/A</v>
      </c>
    </row>
    <row r="3427" spans="37:40" ht="13.5" thickBot="1">
      <c r="AK3427" s="64">
        <v>3162</v>
      </c>
      <c r="AL3427" s="8" t="s">
        <v>8476</v>
      </c>
      <c r="AM3427" t="str">
        <f t="shared" si="54"/>
        <v>H3162</v>
      </c>
      <c r="AN3427" t="e">
        <f>IF(Table10[[#This Row],[Column3]]="","",MATCH(Table10[[#This Row],[Column3]],AD:AD,0))</f>
        <v>#N/A</v>
      </c>
    </row>
    <row r="3428" spans="37:40" ht="13.5" thickBot="1">
      <c r="AK3428" s="64">
        <v>3162</v>
      </c>
      <c r="AL3428" s="8" t="s">
        <v>8476</v>
      </c>
      <c r="AM3428" t="str">
        <f t="shared" si="54"/>
        <v>H3162</v>
      </c>
      <c r="AN3428" t="e">
        <f>IF(Table10[[#This Row],[Column3]]="","",MATCH(Table10[[#This Row],[Column3]],AD:AD,0))</f>
        <v>#N/A</v>
      </c>
    </row>
    <row r="3429" spans="37:40" ht="13.5" thickBot="1">
      <c r="AK3429" s="64">
        <v>3162</v>
      </c>
      <c r="AL3429" s="8" t="s">
        <v>8476</v>
      </c>
      <c r="AM3429" t="str">
        <f t="shared" si="54"/>
        <v>H3162</v>
      </c>
      <c r="AN3429" t="e">
        <f>IF(Table10[[#This Row],[Column3]]="","",MATCH(Table10[[#This Row],[Column3]],AD:AD,0))</f>
        <v>#N/A</v>
      </c>
    </row>
    <row r="3430" spans="37:40" ht="13.5" thickBot="1">
      <c r="AK3430" s="64">
        <v>3162</v>
      </c>
      <c r="AL3430" s="8" t="s">
        <v>8476</v>
      </c>
      <c r="AM3430" t="str">
        <f t="shared" si="54"/>
        <v>H3162</v>
      </c>
      <c r="AN3430" t="e">
        <f>IF(Table10[[#This Row],[Column3]]="","",MATCH(Table10[[#This Row],[Column3]],AD:AD,0))</f>
        <v>#N/A</v>
      </c>
    </row>
    <row r="3431" spans="37:40" ht="13.5" thickBot="1">
      <c r="AK3431" s="64">
        <v>344</v>
      </c>
      <c r="AL3431" s="8"/>
      <c r="AM3431" t="str">
        <f t="shared" si="54"/>
        <v>344</v>
      </c>
      <c r="AN3431" t="e">
        <f>IF(Table10[[#This Row],[Column3]]="","",MATCH(Table10[[#This Row],[Column3]],AD:AD,0))</f>
        <v>#N/A</v>
      </c>
    </row>
    <row r="3432" spans="37:40" ht="13.5" thickBot="1">
      <c r="AK3432" s="64">
        <v>3160</v>
      </c>
      <c r="AL3432" s="8" t="s">
        <v>8476</v>
      </c>
      <c r="AM3432" t="str">
        <f t="shared" si="54"/>
        <v>H3160</v>
      </c>
      <c r="AN3432" t="e">
        <f>IF(Table10[[#This Row],[Column3]]="","",MATCH(Table10[[#This Row],[Column3]],AD:AD,0))</f>
        <v>#N/A</v>
      </c>
    </row>
    <row r="3433" spans="37:40" ht="13.5" thickBot="1">
      <c r="AK3433" s="64">
        <v>3160</v>
      </c>
      <c r="AL3433" s="8" t="s">
        <v>8476</v>
      </c>
      <c r="AM3433" t="str">
        <f t="shared" si="54"/>
        <v>H3160</v>
      </c>
      <c r="AN3433" t="e">
        <f>IF(Table10[[#This Row],[Column3]]="","",MATCH(Table10[[#This Row],[Column3]],AD:AD,0))</f>
        <v>#N/A</v>
      </c>
    </row>
    <row r="3434" spans="37:40" ht="13.5" thickBot="1">
      <c r="AK3434" s="64">
        <v>3104</v>
      </c>
      <c r="AL3434" s="8" t="s">
        <v>6664</v>
      </c>
      <c r="AM3434" t="str">
        <f t="shared" si="54"/>
        <v>G3104</v>
      </c>
      <c r="AN3434" t="e">
        <f>IF(Table10[[#This Row],[Column3]]="","",MATCH(Table10[[#This Row],[Column3]],AD:AD,0))</f>
        <v>#N/A</v>
      </c>
    </row>
    <row r="3435" spans="37:40" ht="13.5" thickBot="1">
      <c r="AK3435" s="64">
        <v>3104</v>
      </c>
      <c r="AL3435" s="8" t="s">
        <v>6664</v>
      </c>
      <c r="AM3435" t="str">
        <f t="shared" si="54"/>
        <v>G3104</v>
      </c>
      <c r="AN3435" t="e">
        <f>IF(Table10[[#This Row],[Column3]]="","",MATCH(Table10[[#This Row],[Column3]],AD:AD,0))</f>
        <v>#N/A</v>
      </c>
    </row>
    <row r="3436" spans="37:40" ht="13.5" thickBot="1">
      <c r="AK3436" s="64">
        <v>3104</v>
      </c>
      <c r="AL3436" s="8" t="s">
        <v>6664</v>
      </c>
      <c r="AM3436" t="str">
        <f t="shared" si="54"/>
        <v>G3104</v>
      </c>
      <c r="AN3436" t="e">
        <f>IF(Table10[[#This Row],[Column3]]="","",MATCH(Table10[[#This Row],[Column3]],AD:AD,0))</f>
        <v>#N/A</v>
      </c>
    </row>
    <row r="3437" spans="37:40" ht="13.5" thickBot="1">
      <c r="AK3437" s="64">
        <v>3104</v>
      </c>
      <c r="AL3437" s="8" t="s">
        <v>6664</v>
      </c>
      <c r="AM3437" t="str">
        <f t="shared" si="54"/>
        <v>G3104</v>
      </c>
      <c r="AN3437" t="e">
        <f>IF(Table10[[#This Row],[Column3]]="","",MATCH(Table10[[#This Row],[Column3]],AD:AD,0))</f>
        <v>#N/A</v>
      </c>
    </row>
    <row r="3438" spans="37:40" ht="13.5" thickBot="1">
      <c r="AK3438" s="64">
        <v>3104</v>
      </c>
      <c r="AL3438" s="8" t="s">
        <v>6664</v>
      </c>
      <c r="AM3438" t="str">
        <f t="shared" si="54"/>
        <v>G3104</v>
      </c>
      <c r="AN3438" t="e">
        <f>IF(Table10[[#This Row],[Column3]]="","",MATCH(Table10[[#This Row],[Column3]],AD:AD,0))</f>
        <v>#N/A</v>
      </c>
    </row>
    <row r="3439" spans="37:40" ht="13.5" thickBot="1">
      <c r="AK3439" s="64">
        <v>3104</v>
      </c>
      <c r="AL3439" s="8" t="s">
        <v>6664</v>
      </c>
      <c r="AM3439" t="str">
        <f t="shared" si="54"/>
        <v>G3104</v>
      </c>
      <c r="AN3439" t="e">
        <f>IF(Table10[[#This Row],[Column3]]="","",MATCH(Table10[[#This Row],[Column3]],AD:AD,0))</f>
        <v>#N/A</v>
      </c>
    </row>
    <row r="3440" spans="37:40" ht="13.5" thickBot="1">
      <c r="AK3440" s="64">
        <v>3104</v>
      </c>
      <c r="AL3440" s="8" t="s">
        <v>6664</v>
      </c>
      <c r="AM3440" t="str">
        <f t="shared" si="54"/>
        <v>G3104</v>
      </c>
      <c r="AN3440" t="e">
        <f>IF(Table10[[#This Row],[Column3]]="","",MATCH(Table10[[#This Row],[Column3]],AD:AD,0))</f>
        <v>#N/A</v>
      </c>
    </row>
    <row r="3441" spans="37:40" ht="13.5" thickBot="1">
      <c r="AK3441" s="64">
        <v>3104</v>
      </c>
      <c r="AL3441" s="8" t="s">
        <v>6664</v>
      </c>
      <c r="AM3441" t="str">
        <f t="shared" si="54"/>
        <v>G3104</v>
      </c>
      <c r="AN3441" t="e">
        <f>IF(Table10[[#This Row],[Column3]]="","",MATCH(Table10[[#This Row],[Column3]],AD:AD,0))</f>
        <v>#N/A</v>
      </c>
    </row>
    <row r="3442" spans="37:40" ht="13.5" thickBot="1">
      <c r="AK3442" s="64">
        <v>3159</v>
      </c>
      <c r="AL3442" s="8" t="s">
        <v>8476</v>
      </c>
      <c r="AM3442" t="str">
        <f t="shared" si="54"/>
        <v>H3159</v>
      </c>
      <c r="AN3442" t="e">
        <f>IF(Table10[[#This Row],[Column3]]="","",MATCH(Table10[[#This Row],[Column3]],AD:AD,0))</f>
        <v>#N/A</v>
      </c>
    </row>
    <row r="3443" spans="37:40" ht="13.5" thickBot="1">
      <c r="AK3443" s="64">
        <v>3159</v>
      </c>
      <c r="AL3443" s="8" t="s">
        <v>8476</v>
      </c>
      <c r="AM3443" t="str">
        <f t="shared" si="54"/>
        <v>H3159</v>
      </c>
      <c r="AN3443" t="e">
        <f>IF(Table10[[#This Row],[Column3]]="","",MATCH(Table10[[#This Row],[Column3]],AD:AD,0))</f>
        <v>#N/A</v>
      </c>
    </row>
    <row r="3444" spans="37:40" ht="13.5" thickBot="1">
      <c r="AK3444" s="64">
        <v>3107</v>
      </c>
      <c r="AL3444" s="8" t="s">
        <v>6664</v>
      </c>
      <c r="AM3444" t="str">
        <f t="shared" si="54"/>
        <v>G3107</v>
      </c>
      <c r="AN3444" t="e">
        <f>IF(Table10[[#This Row],[Column3]]="","",MATCH(Table10[[#This Row],[Column3]],AD:AD,0))</f>
        <v>#N/A</v>
      </c>
    </row>
    <row r="3445" spans="37:40" ht="13.5" thickBot="1">
      <c r="AK3445" s="64">
        <v>3107</v>
      </c>
      <c r="AL3445" s="8" t="s">
        <v>6664</v>
      </c>
      <c r="AM3445" t="str">
        <f t="shared" si="54"/>
        <v>G3107</v>
      </c>
      <c r="AN3445" t="e">
        <f>IF(Table10[[#This Row],[Column3]]="","",MATCH(Table10[[#This Row],[Column3]],AD:AD,0))</f>
        <v>#N/A</v>
      </c>
    </row>
    <row r="3446" spans="37:40" ht="13.5" thickBot="1">
      <c r="AK3446" s="64">
        <v>3107</v>
      </c>
      <c r="AL3446" s="8" t="s">
        <v>6664</v>
      </c>
      <c r="AM3446" t="str">
        <f t="shared" si="54"/>
        <v>G3107</v>
      </c>
      <c r="AN3446" t="e">
        <f>IF(Table10[[#This Row],[Column3]]="","",MATCH(Table10[[#This Row],[Column3]],AD:AD,0))</f>
        <v>#N/A</v>
      </c>
    </row>
    <row r="3447" spans="37:40" ht="13.5" thickBot="1">
      <c r="AK3447" s="64">
        <v>3107</v>
      </c>
      <c r="AL3447" s="8" t="s">
        <v>6664</v>
      </c>
      <c r="AM3447" t="str">
        <f t="shared" si="54"/>
        <v>G3107</v>
      </c>
      <c r="AN3447" t="e">
        <f>IF(Table10[[#This Row],[Column3]]="","",MATCH(Table10[[#This Row],[Column3]],AD:AD,0))</f>
        <v>#N/A</v>
      </c>
    </row>
    <row r="3448" spans="37:40" ht="13.5" thickBot="1">
      <c r="AK3448" s="64">
        <v>3107</v>
      </c>
      <c r="AL3448" s="8" t="s">
        <v>6664</v>
      </c>
      <c r="AM3448" t="str">
        <f t="shared" si="54"/>
        <v>G3107</v>
      </c>
      <c r="AN3448" t="e">
        <f>IF(Table10[[#This Row],[Column3]]="","",MATCH(Table10[[#This Row],[Column3]],AD:AD,0))</f>
        <v>#N/A</v>
      </c>
    </row>
    <row r="3449" spans="37:40" ht="13.5" thickBot="1">
      <c r="AK3449" s="64">
        <v>3105</v>
      </c>
      <c r="AL3449" s="8" t="s">
        <v>6664</v>
      </c>
      <c r="AM3449" t="str">
        <f t="shared" si="54"/>
        <v>G3105</v>
      </c>
      <c r="AN3449" t="e">
        <f>IF(Table10[[#This Row],[Column3]]="","",MATCH(Table10[[#This Row],[Column3]],AD:AD,0))</f>
        <v>#N/A</v>
      </c>
    </row>
    <row r="3450" spans="37:40" ht="13.5" thickBot="1">
      <c r="AK3450" s="64">
        <v>3105</v>
      </c>
      <c r="AL3450" s="8" t="s">
        <v>6664</v>
      </c>
      <c r="AM3450" t="str">
        <f t="shared" si="54"/>
        <v>G3105</v>
      </c>
      <c r="AN3450" t="e">
        <f>IF(Table10[[#This Row],[Column3]]="","",MATCH(Table10[[#This Row],[Column3]],AD:AD,0))</f>
        <v>#N/A</v>
      </c>
    </row>
    <row r="3451" spans="37:40" ht="13.5" thickBot="1">
      <c r="AK3451" s="64">
        <v>192</v>
      </c>
      <c r="AL3451" s="8" t="s">
        <v>122</v>
      </c>
      <c r="AM3451" t="str">
        <f t="shared" si="54"/>
        <v>B192</v>
      </c>
      <c r="AN3451" t="e">
        <f>IF(Table10[[#This Row],[Column3]]="","",MATCH(Table10[[#This Row],[Column3]],AD:AD,0))</f>
        <v>#N/A</v>
      </c>
    </row>
    <row r="3452" spans="37:40" ht="13.5" thickBot="1">
      <c r="AK3452" s="64">
        <v>192</v>
      </c>
      <c r="AL3452" s="8" t="s">
        <v>122</v>
      </c>
      <c r="AM3452" t="str">
        <f t="shared" si="54"/>
        <v>B192</v>
      </c>
      <c r="AN3452" t="e">
        <f>IF(Table10[[#This Row],[Column3]]="","",MATCH(Table10[[#This Row],[Column3]],AD:AD,0))</f>
        <v>#N/A</v>
      </c>
    </row>
    <row r="3453" spans="37:40" ht="13.5" thickBot="1">
      <c r="AK3453" s="64">
        <v>192</v>
      </c>
      <c r="AL3453" s="8" t="s">
        <v>122</v>
      </c>
      <c r="AM3453" t="str">
        <f t="shared" si="54"/>
        <v>B192</v>
      </c>
      <c r="AN3453" t="e">
        <f>IF(Table10[[#This Row],[Column3]]="","",MATCH(Table10[[#This Row],[Column3]],AD:AD,0))</f>
        <v>#N/A</v>
      </c>
    </row>
    <row r="3454" spans="37:40" ht="13.5" thickBot="1">
      <c r="AK3454" s="64">
        <v>192</v>
      </c>
      <c r="AL3454" s="8" t="s">
        <v>122</v>
      </c>
      <c r="AM3454" t="str">
        <f t="shared" si="54"/>
        <v>B192</v>
      </c>
      <c r="AN3454" t="e">
        <f>IF(Table10[[#This Row],[Column3]]="","",MATCH(Table10[[#This Row],[Column3]],AD:AD,0))</f>
        <v>#N/A</v>
      </c>
    </row>
    <row r="3455" spans="37:40" ht="13.5" thickBot="1">
      <c r="AK3455" s="64">
        <v>192</v>
      </c>
      <c r="AL3455" s="8" t="s">
        <v>122</v>
      </c>
      <c r="AM3455" t="str">
        <f t="shared" si="54"/>
        <v>B192</v>
      </c>
      <c r="AN3455" t="e">
        <f>IF(Table10[[#This Row],[Column3]]="","",MATCH(Table10[[#This Row],[Column3]],AD:AD,0))</f>
        <v>#N/A</v>
      </c>
    </row>
    <row r="3456" spans="37:40" ht="13.5" thickBot="1">
      <c r="AK3456" s="64">
        <v>192</v>
      </c>
      <c r="AL3456" s="8" t="s">
        <v>122</v>
      </c>
      <c r="AM3456" t="str">
        <f t="shared" si="54"/>
        <v>B192</v>
      </c>
      <c r="AN3456" t="e">
        <f>IF(Table10[[#This Row],[Column3]]="","",MATCH(Table10[[#This Row],[Column3]],AD:AD,0))</f>
        <v>#N/A</v>
      </c>
    </row>
    <row r="3457" spans="37:40" ht="13.5" thickBot="1">
      <c r="AK3457" s="64">
        <v>192</v>
      </c>
      <c r="AL3457" s="8" t="s">
        <v>122</v>
      </c>
      <c r="AM3457" t="str">
        <f t="shared" si="54"/>
        <v>B192</v>
      </c>
      <c r="AN3457" t="e">
        <f>IF(Table10[[#This Row],[Column3]]="","",MATCH(Table10[[#This Row],[Column3]],AD:AD,0))</f>
        <v>#N/A</v>
      </c>
    </row>
    <row r="3458" spans="37:40" ht="13.5" thickBot="1">
      <c r="AK3458" s="64">
        <v>192</v>
      </c>
      <c r="AL3458" s="8" t="s">
        <v>122</v>
      </c>
      <c r="AM3458" t="str">
        <f t="shared" si="54"/>
        <v>B192</v>
      </c>
      <c r="AN3458" t="e">
        <f>IF(Table10[[#This Row],[Column3]]="","",MATCH(Table10[[#This Row],[Column3]],AD:AD,0))</f>
        <v>#N/A</v>
      </c>
    </row>
    <row r="3459" spans="37:40" ht="13.5" thickBot="1">
      <c r="AK3459" s="64">
        <v>192</v>
      </c>
      <c r="AL3459" s="8" t="s">
        <v>122</v>
      </c>
      <c r="AM3459" t="str">
        <f t="shared" si="54"/>
        <v>B192</v>
      </c>
      <c r="AN3459" t="e">
        <f>IF(Table10[[#This Row],[Column3]]="","",MATCH(Table10[[#This Row],[Column3]],AD:AD,0))</f>
        <v>#N/A</v>
      </c>
    </row>
    <row r="3460" spans="37:40" ht="13.5" thickBot="1">
      <c r="AK3460" s="64">
        <v>192</v>
      </c>
      <c r="AL3460" s="8" t="s">
        <v>122</v>
      </c>
      <c r="AM3460" t="str">
        <f t="shared" si="54"/>
        <v>B192</v>
      </c>
      <c r="AN3460" t="e">
        <f>IF(Table10[[#This Row],[Column3]]="","",MATCH(Table10[[#This Row],[Column3]],AD:AD,0))</f>
        <v>#N/A</v>
      </c>
    </row>
    <row r="3461" spans="37:40" ht="13.5" thickBot="1">
      <c r="AK3461" s="64">
        <v>192</v>
      </c>
      <c r="AL3461" s="8" t="s">
        <v>122</v>
      </c>
      <c r="AM3461" t="str">
        <f t="shared" si="54"/>
        <v>B192</v>
      </c>
      <c r="AN3461" t="e">
        <f>IF(Table10[[#This Row],[Column3]]="","",MATCH(Table10[[#This Row],[Column3]],AD:AD,0))</f>
        <v>#N/A</v>
      </c>
    </row>
    <row r="3462" spans="37:40" ht="13.5" thickBot="1">
      <c r="AK3462" s="64">
        <v>192</v>
      </c>
      <c r="AL3462" s="8" t="s">
        <v>122</v>
      </c>
      <c r="AM3462" t="str">
        <f t="shared" ref="AM3462:AM3525" si="55">CONCATENATE(AL3462,AK3462)</f>
        <v>B192</v>
      </c>
      <c r="AN3462" t="e">
        <f>IF(Table10[[#This Row],[Column3]]="","",MATCH(Table10[[#This Row],[Column3]],AD:AD,0))</f>
        <v>#N/A</v>
      </c>
    </row>
    <row r="3463" spans="37:40" ht="13.5" thickBot="1">
      <c r="AK3463" s="64">
        <v>192</v>
      </c>
      <c r="AL3463" s="8" t="s">
        <v>122</v>
      </c>
      <c r="AM3463" t="str">
        <f t="shared" si="55"/>
        <v>B192</v>
      </c>
      <c r="AN3463" t="e">
        <f>IF(Table10[[#This Row],[Column3]]="","",MATCH(Table10[[#This Row],[Column3]],AD:AD,0))</f>
        <v>#N/A</v>
      </c>
    </row>
    <row r="3464" spans="37:40" ht="13.5" thickBot="1">
      <c r="AK3464" s="64">
        <v>3252</v>
      </c>
      <c r="AL3464" s="8" t="s">
        <v>3762</v>
      </c>
      <c r="AM3464" t="str">
        <f t="shared" si="55"/>
        <v>A3252</v>
      </c>
      <c r="AN3464" t="e">
        <f>IF(Table10[[#This Row],[Column3]]="","",MATCH(Table10[[#This Row],[Column3]],AD:AD,0))</f>
        <v>#N/A</v>
      </c>
    </row>
    <row r="3465" spans="37:40" ht="13.5" thickBot="1">
      <c r="AK3465" s="64">
        <v>3252</v>
      </c>
      <c r="AL3465" s="8" t="s">
        <v>3762</v>
      </c>
      <c r="AM3465" t="str">
        <f t="shared" si="55"/>
        <v>A3252</v>
      </c>
      <c r="AN3465" t="e">
        <f>IF(Table10[[#This Row],[Column3]]="","",MATCH(Table10[[#This Row],[Column3]],AD:AD,0))</f>
        <v>#N/A</v>
      </c>
    </row>
    <row r="3466" spans="37:40" ht="13.5" thickBot="1">
      <c r="AK3466" s="64">
        <v>3252</v>
      </c>
      <c r="AL3466" s="8" t="s">
        <v>3762</v>
      </c>
      <c r="AM3466" t="str">
        <f t="shared" si="55"/>
        <v>A3252</v>
      </c>
      <c r="AN3466" t="e">
        <f>IF(Table10[[#This Row],[Column3]]="","",MATCH(Table10[[#This Row],[Column3]],AD:AD,0))</f>
        <v>#N/A</v>
      </c>
    </row>
    <row r="3467" spans="37:40" ht="13.5" thickBot="1">
      <c r="AK3467" s="64">
        <v>3112</v>
      </c>
      <c r="AL3467" s="8" t="s">
        <v>6664</v>
      </c>
      <c r="AM3467" t="str">
        <f t="shared" si="55"/>
        <v>G3112</v>
      </c>
      <c r="AN3467" t="e">
        <f>IF(Table10[[#This Row],[Column3]]="","",MATCH(Table10[[#This Row],[Column3]],AD:AD,0))</f>
        <v>#N/A</v>
      </c>
    </row>
    <row r="3468" spans="37:40" ht="13.5" thickBot="1">
      <c r="AK3468" s="64">
        <v>3112</v>
      </c>
      <c r="AL3468" s="8" t="s">
        <v>6664</v>
      </c>
      <c r="AM3468" t="str">
        <f t="shared" si="55"/>
        <v>G3112</v>
      </c>
      <c r="AN3468" t="e">
        <f>IF(Table10[[#This Row],[Column3]]="","",MATCH(Table10[[#This Row],[Column3]],AD:AD,0))</f>
        <v>#N/A</v>
      </c>
    </row>
    <row r="3469" spans="37:40" ht="13.5" thickBot="1">
      <c r="AK3469" s="64">
        <v>3112</v>
      </c>
      <c r="AL3469" s="8" t="s">
        <v>6664</v>
      </c>
      <c r="AM3469" t="str">
        <f t="shared" si="55"/>
        <v>G3112</v>
      </c>
      <c r="AN3469" t="e">
        <f>IF(Table10[[#This Row],[Column3]]="","",MATCH(Table10[[#This Row],[Column3]],AD:AD,0))</f>
        <v>#N/A</v>
      </c>
    </row>
    <row r="3470" spans="37:40" ht="13.5" thickBot="1">
      <c r="AK3470" s="64">
        <v>3112</v>
      </c>
      <c r="AL3470" s="8" t="s">
        <v>6664</v>
      </c>
      <c r="AM3470" t="str">
        <f t="shared" si="55"/>
        <v>G3112</v>
      </c>
      <c r="AN3470" t="e">
        <f>IF(Table10[[#This Row],[Column3]]="","",MATCH(Table10[[#This Row],[Column3]],AD:AD,0))</f>
        <v>#N/A</v>
      </c>
    </row>
    <row r="3471" spans="37:40" ht="13.5" thickBot="1">
      <c r="AK3471" s="64">
        <v>3112</v>
      </c>
      <c r="AL3471" s="8" t="s">
        <v>6664</v>
      </c>
      <c r="AM3471" t="str">
        <f t="shared" si="55"/>
        <v>G3112</v>
      </c>
      <c r="AN3471" t="e">
        <f>IF(Table10[[#This Row],[Column3]]="","",MATCH(Table10[[#This Row],[Column3]],AD:AD,0))</f>
        <v>#N/A</v>
      </c>
    </row>
    <row r="3472" spans="37:40" ht="13.5" thickBot="1">
      <c r="AK3472" s="64">
        <v>3112</v>
      </c>
      <c r="AL3472" s="8" t="s">
        <v>6664</v>
      </c>
      <c r="AM3472" t="str">
        <f t="shared" si="55"/>
        <v>G3112</v>
      </c>
      <c r="AN3472" t="e">
        <f>IF(Table10[[#This Row],[Column3]]="","",MATCH(Table10[[#This Row],[Column3]],AD:AD,0))</f>
        <v>#N/A</v>
      </c>
    </row>
    <row r="3473" spans="37:40" ht="13.5" thickBot="1">
      <c r="AK3473" s="64">
        <v>3112</v>
      </c>
      <c r="AL3473" s="8" t="s">
        <v>6664</v>
      </c>
      <c r="AM3473" t="str">
        <f t="shared" si="55"/>
        <v>G3112</v>
      </c>
      <c r="AN3473" t="e">
        <f>IF(Table10[[#This Row],[Column3]]="","",MATCH(Table10[[#This Row],[Column3]],AD:AD,0))</f>
        <v>#N/A</v>
      </c>
    </row>
    <row r="3474" spans="37:40" ht="13.5" thickBot="1">
      <c r="AK3474" s="64">
        <v>3112</v>
      </c>
      <c r="AL3474" s="8" t="s">
        <v>6664</v>
      </c>
      <c r="AM3474" t="str">
        <f t="shared" si="55"/>
        <v>G3112</v>
      </c>
      <c r="AN3474" t="e">
        <f>IF(Table10[[#This Row],[Column3]]="","",MATCH(Table10[[#This Row],[Column3]],AD:AD,0))</f>
        <v>#N/A</v>
      </c>
    </row>
    <row r="3475" spans="37:40" ht="13.5" thickBot="1">
      <c r="AK3475" s="64">
        <v>3112</v>
      </c>
      <c r="AL3475" s="8" t="s">
        <v>6664</v>
      </c>
      <c r="AM3475" t="str">
        <f t="shared" si="55"/>
        <v>G3112</v>
      </c>
      <c r="AN3475" t="e">
        <f>IF(Table10[[#This Row],[Column3]]="","",MATCH(Table10[[#This Row],[Column3]],AD:AD,0))</f>
        <v>#N/A</v>
      </c>
    </row>
    <row r="3476" spans="37:40" ht="13.5" thickBot="1">
      <c r="AK3476" s="64">
        <v>3112</v>
      </c>
      <c r="AL3476" s="8" t="s">
        <v>6664</v>
      </c>
      <c r="AM3476" t="str">
        <f t="shared" si="55"/>
        <v>G3112</v>
      </c>
      <c r="AN3476" t="e">
        <f>IF(Table10[[#This Row],[Column3]]="","",MATCH(Table10[[#This Row],[Column3]],AD:AD,0))</f>
        <v>#N/A</v>
      </c>
    </row>
    <row r="3477" spans="37:40" ht="13.5" thickBot="1">
      <c r="AK3477" s="64">
        <v>3112</v>
      </c>
      <c r="AL3477" s="8" t="s">
        <v>6664</v>
      </c>
      <c r="AM3477" t="str">
        <f t="shared" si="55"/>
        <v>G3112</v>
      </c>
      <c r="AN3477" t="e">
        <f>IF(Table10[[#This Row],[Column3]]="","",MATCH(Table10[[#This Row],[Column3]],AD:AD,0))</f>
        <v>#N/A</v>
      </c>
    </row>
    <row r="3478" spans="37:40" ht="13.5" thickBot="1">
      <c r="AK3478" s="64">
        <v>3112</v>
      </c>
      <c r="AL3478" s="8" t="s">
        <v>6664</v>
      </c>
      <c r="AM3478" t="str">
        <f t="shared" si="55"/>
        <v>G3112</v>
      </c>
      <c r="AN3478" t="e">
        <f>IF(Table10[[#This Row],[Column3]]="","",MATCH(Table10[[#This Row],[Column3]],AD:AD,0))</f>
        <v>#N/A</v>
      </c>
    </row>
    <row r="3479" spans="37:40" ht="13.5" thickBot="1">
      <c r="AK3479" s="64">
        <v>3112</v>
      </c>
      <c r="AL3479" s="8" t="s">
        <v>6664</v>
      </c>
      <c r="AM3479" t="str">
        <f t="shared" si="55"/>
        <v>G3112</v>
      </c>
      <c r="AN3479" t="e">
        <f>IF(Table10[[#This Row],[Column3]]="","",MATCH(Table10[[#This Row],[Column3]],AD:AD,0))</f>
        <v>#N/A</v>
      </c>
    </row>
    <row r="3480" spans="37:40" ht="13.5" thickBot="1">
      <c r="AK3480" s="64">
        <v>3112</v>
      </c>
      <c r="AL3480" s="8" t="s">
        <v>6664</v>
      </c>
      <c r="AM3480" t="str">
        <f t="shared" si="55"/>
        <v>G3112</v>
      </c>
      <c r="AN3480" t="e">
        <f>IF(Table10[[#This Row],[Column3]]="","",MATCH(Table10[[#This Row],[Column3]],AD:AD,0))</f>
        <v>#N/A</v>
      </c>
    </row>
    <row r="3481" spans="37:40" ht="13.5" thickBot="1">
      <c r="AK3481" s="64">
        <v>3112</v>
      </c>
      <c r="AL3481" s="8" t="s">
        <v>6664</v>
      </c>
      <c r="AM3481" t="str">
        <f t="shared" si="55"/>
        <v>G3112</v>
      </c>
      <c r="AN3481" t="e">
        <f>IF(Table10[[#This Row],[Column3]]="","",MATCH(Table10[[#This Row],[Column3]],AD:AD,0))</f>
        <v>#N/A</v>
      </c>
    </row>
    <row r="3482" spans="37:40" ht="13.5" thickBot="1">
      <c r="AK3482" s="64">
        <v>3112</v>
      </c>
      <c r="AL3482" s="8" t="s">
        <v>6664</v>
      </c>
      <c r="AM3482" t="str">
        <f t="shared" si="55"/>
        <v>G3112</v>
      </c>
      <c r="AN3482" t="e">
        <f>IF(Table10[[#This Row],[Column3]]="","",MATCH(Table10[[#This Row],[Column3]],AD:AD,0))</f>
        <v>#N/A</v>
      </c>
    </row>
    <row r="3483" spans="37:40" ht="13.5" thickBot="1">
      <c r="AK3483" s="64">
        <v>3113</v>
      </c>
      <c r="AL3483" s="8" t="s">
        <v>6664</v>
      </c>
      <c r="AM3483" t="str">
        <f t="shared" si="55"/>
        <v>G3113</v>
      </c>
      <c r="AN3483" t="e">
        <f>IF(Table10[[#This Row],[Column3]]="","",MATCH(Table10[[#This Row],[Column3]],AD:AD,0))</f>
        <v>#N/A</v>
      </c>
    </row>
    <row r="3484" spans="37:40" ht="13.5" thickBot="1">
      <c r="AK3484" s="64">
        <v>3113</v>
      </c>
      <c r="AL3484" s="8" t="s">
        <v>6664</v>
      </c>
      <c r="AM3484" t="str">
        <f t="shared" si="55"/>
        <v>G3113</v>
      </c>
      <c r="AN3484" t="e">
        <f>IF(Table10[[#This Row],[Column3]]="","",MATCH(Table10[[#This Row],[Column3]],AD:AD,0))</f>
        <v>#N/A</v>
      </c>
    </row>
    <row r="3485" spans="37:40" ht="13.5" thickBot="1">
      <c r="AK3485" s="64">
        <v>3113</v>
      </c>
      <c r="AL3485" s="8" t="s">
        <v>6664</v>
      </c>
      <c r="AM3485" t="str">
        <f t="shared" si="55"/>
        <v>G3113</v>
      </c>
      <c r="AN3485" t="e">
        <f>IF(Table10[[#This Row],[Column3]]="","",MATCH(Table10[[#This Row],[Column3]],AD:AD,0))</f>
        <v>#N/A</v>
      </c>
    </row>
    <row r="3486" spans="37:40" ht="13.5" thickBot="1">
      <c r="AK3486" s="64">
        <v>3113</v>
      </c>
      <c r="AL3486" s="8" t="s">
        <v>6664</v>
      </c>
      <c r="AM3486" t="str">
        <f t="shared" si="55"/>
        <v>G3113</v>
      </c>
      <c r="AN3486" t="e">
        <f>IF(Table10[[#This Row],[Column3]]="","",MATCH(Table10[[#This Row],[Column3]],AD:AD,0))</f>
        <v>#N/A</v>
      </c>
    </row>
    <row r="3487" spans="37:40" ht="13.5" thickBot="1">
      <c r="AK3487" s="64">
        <v>3113</v>
      </c>
      <c r="AL3487" s="8" t="s">
        <v>6664</v>
      </c>
      <c r="AM3487" t="str">
        <f t="shared" si="55"/>
        <v>G3113</v>
      </c>
      <c r="AN3487" t="e">
        <f>IF(Table10[[#This Row],[Column3]]="","",MATCH(Table10[[#This Row],[Column3]],AD:AD,0))</f>
        <v>#N/A</v>
      </c>
    </row>
    <row r="3488" spans="37:40" ht="13.5" thickBot="1">
      <c r="AK3488" s="64">
        <v>3113</v>
      </c>
      <c r="AL3488" s="8" t="s">
        <v>6664</v>
      </c>
      <c r="AM3488" t="str">
        <f t="shared" si="55"/>
        <v>G3113</v>
      </c>
      <c r="AN3488" t="e">
        <f>IF(Table10[[#This Row],[Column3]]="","",MATCH(Table10[[#This Row],[Column3]],AD:AD,0))</f>
        <v>#N/A</v>
      </c>
    </row>
    <row r="3489" spans="37:40" ht="13.5" thickBot="1">
      <c r="AK3489" s="64">
        <v>3113</v>
      </c>
      <c r="AL3489" s="8" t="s">
        <v>6664</v>
      </c>
      <c r="AM3489" t="str">
        <f t="shared" si="55"/>
        <v>G3113</v>
      </c>
      <c r="AN3489" t="e">
        <f>IF(Table10[[#This Row],[Column3]]="","",MATCH(Table10[[#This Row],[Column3]],AD:AD,0))</f>
        <v>#N/A</v>
      </c>
    </row>
    <row r="3490" spans="37:40" ht="13.5" thickBot="1">
      <c r="AK3490" s="64">
        <v>3113</v>
      </c>
      <c r="AL3490" s="8" t="s">
        <v>6664</v>
      </c>
      <c r="AM3490" t="str">
        <f t="shared" si="55"/>
        <v>G3113</v>
      </c>
      <c r="AN3490" t="e">
        <f>IF(Table10[[#This Row],[Column3]]="","",MATCH(Table10[[#This Row],[Column3]],AD:AD,0))</f>
        <v>#N/A</v>
      </c>
    </row>
    <row r="3491" spans="37:40" ht="13.5" thickBot="1">
      <c r="AK3491" s="64">
        <v>3113</v>
      </c>
      <c r="AL3491" s="8" t="s">
        <v>6664</v>
      </c>
      <c r="AM3491" t="str">
        <f t="shared" si="55"/>
        <v>G3113</v>
      </c>
      <c r="AN3491" t="e">
        <f>IF(Table10[[#This Row],[Column3]]="","",MATCH(Table10[[#This Row],[Column3]],AD:AD,0))</f>
        <v>#N/A</v>
      </c>
    </row>
    <row r="3492" spans="37:40" ht="13.5" thickBot="1">
      <c r="AK3492" s="64">
        <v>3113</v>
      </c>
      <c r="AL3492" s="8" t="s">
        <v>6664</v>
      </c>
      <c r="AM3492" t="str">
        <f t="shared" si="55"/>
        <v>G3113</v>
      </c>
      <c r="AN3492" t="e">
        <f>IF(Table10[[#This Row],[Column3]]="","",MATCH(Table10[[#This Row],[Column3]],AD:AD,0))</f>
        <v>#N/A</v>
      </c>
    </row>
    <row r="3493" spans="37:40" ht="13.5" thickBot="1">
      <c r="AK3493" s="64">
        <v>3113</v>
      </c>
      <c r="AL3493" s="8" t="s">
        <v>6664</v>
      </c>
      <c r="AM3493" t="str">
        <f t="shared" si="55"/>
        <v>G3113</v>
      </c>
      <c r="AN3493" t="e">
        <f>IF(Table10[[#This Row],[Column3]]="","",MATCH(Table10[[#This Row],[Column3]],AD:AD,0))</f>
        <v>#N/A</v>
      </c>
    </row>
    <row r="3494" spans="37:40" ht="13.5" thickBot="1">
      <c r="AK3494" s="64">
        <v>3113</v>
      </c>
      <c r="AL3494" s="8" t="s">
        <v>6664</v>
      </c>
      <c r="AM3494" t="str">
        <f t="shared" si="55"/>
        <v>G3113</v>
      </c>
      <c r="AN3494" t="e">
        <f>IF(Table10[[#This Row],[Column3]]="","",MATCH(Table10[[#This Row],[Column3]],AD:AD,0))</f>
        <v>#N/A</v>
      </c>
    </row>
    <row r="3495" spans="37:40" ht="13.5" thickBot="1">
      <c r="AK3495" s="64">
        <v>3113</v>
      </c>
      <c r="AL3495" s="8" t="s">
        <v>6664</v>
      </c>
      <c r="AM3495" t="str">
        <f t="shared" si="55"/>
        <v>G3113</v>
      </c>
      <c r="AN3495" t="e">
        <f>IF(Table10[[#This Row],[Column3]]="","",MATCH(Table10[[#This Row],[Column3]],AD:AD,0))</f>
        <v>#N/A</v>
      </c>
    </row>
    <row r="3496" spans="37:40" ht="13.5" thickBot="1">
      <c r="AK3496" s="64">
        <v>3113</v>
      </c>
      <c r="AL3496" s="8" t="s">
        <v>6664</v>
      </c>
      <c r="AM3496" t="str">
        <f t="shared" si="55"/>
        <v>G3113</v>
      </c>
      <c r="AN3496" t="e">
        <f>IF(Table10[[#This Row],[Column3]]="","",MATCH(Table10[[#This Row],[Column3]],AD:AD,0))</f>
        <v>#N/A</v>
      </c>
    </row>
    <row r="3497" spans="37:40" ht="13.5" thickBot="1">
      <c r="AK3497" s="64">
        <v>3113</v>
      </c>
      <c r="AL3497" s="8" t="s">
        <v>6664</v>
      </c>
      <c r="AM3497" t="str">
        <f t="shared" si="55"/>
        <v>G3113</v>
      </c>
      <c r="AN3497" t="e">
        <f>IF(Table10[[#This Row],[Column3]]="","",MATCH(Table10[[#This Row],[Column3]],AD:AD,0))</f>
        <v>#N/A</v>
      </c>
    </row>
    <row r="3498" spans="37:40" ht="13.5" thickBot="1">
      <c r="AK3498" s="64">
        <v>3113</v>
      </c>
      <c r="AL3498" s="8" t="s">
        <v>6664</v>
      </c>
      <c r="AM3498" t="str">
        <f t="shared" si="55"/>
        <v>G3113</v>
      </c>
      <c r="AN3498" t="e">
        <f>IF(Table10[[#This Row],[Column3]]="","",MATCH(Table10[[#This Row],[Column3]],AD:AD,0))</f>
        <v>#N/A</v>
      </c>
    </row>
    <row r="3499" spans="37:40" ht="13.5" thickBot="1">
      <c r="AK3499" s="64">
        <v>4112</v>
      </c>
      <c r="AL3499" s="8" t="s">
        <v>8476</v>
      </c>
      <c r="AM3499" t="str">
        <f t="shared" si="55"/>
        <v>H4112</v>
      </c>
      <c r="AN3499" t="e">
        <f>IF(Table10[[#This Row],[Column3]]="","",MATCH(Table10[[#This Row],[Column3]],AD:AD,0))</f>
        <v>#N/A</v>
      </c>
    </row>
    <row r="3500" spans="37:40" ht="13.5" thickBot="1">
      <c r="AK3500" s="64">
        <v>4112</v>
      </c>
      <c r="AL3500" s="8" t="s">
        <v>8476</v>
      </c>
      <c r="AM3500" t="str">
        <f t="shared" si="55"/>
        <v>H4112</v>
      </c>
      <c r="AN3500" t="e">
        <f>IF(Table10[[#This Row],[Column3]]="","",MATCH(Table10[[#This Row],[Column3]],AD:AD,0))</f>
        <v>#N/A</v>
      </c>
    </row>
    <row r="3501" spans="37:40" ht="13.5" thickBot="1">
      <c r="AK3501" s="64">
        <v>4112</v>
      </c>
      <c r="AL3501" s="8" t="s">
        <v>8476</v>
      </c>
      <c r="AM3501" t="str">
        <f t="shared" si="55"/>
        <v>H4112</v>
      </c>
      <c r="AN3501" t="e">
        <f>IF(Table10[[#This Row],[Column3]]="","",MATCH(Table10[[#This Row],[Column3]],AD:AD,0))</f>
        <v>#N/A</v>
      </c>
    </row>
    <row r="3502" spans="37:40" ht="13.5" thickBot="1">
      <c r="AK3502" s="64">
        <v>4112</v>
      </c>
      <c r="AL3502" s="8" t="s">
        <v>8476</v>
      </c>
      <c r="AM3502" t="str">
        <f t="shared" si="55"/>
        <v>H4112</v>
      </c>
      <c r="AN3502" t="e">
        <f>IF(Table10[[#This Row],[Column3]]="","",MATCH(Table10[[#This Row],[Column3]],AD:AD,0))</f>
        <v>#N/A</v>
      </c>
    </row>
    <row r="3503" spans="37:40" ht="13.5" thickBot="1">
      <c r="AK3503" s="64">
        <v>4112</v>
      </c>
      <c r="AL3503" s="8" t="s">
        <v>8476</v>
      </c>
      <c r="AM3503" t="str">
        <f t="shared" si="55"/>
        <v>H4112</v>
      </c>
      <c r="AN3503" t="e">
        <f>IF(Table10[[#This Row],[Column3]]="","",MATCH(Table10[[#This Row],[Column3]],AD:AD,0))</f>
        <v>#N/A</v>
      </c>
    </row>
    <row r="3504" spans="37:40" ht="13.5" thickBot="1">
      <c r="AK3504" s="64">
        <v>4112</v>
      </c>
      <c r="AL3504" s="8" t="s">
        <v>8476</v>
      </c>
      <c r="AM3504" t="str">
        <f t="shared" si="55"/>
        <v>H4112</v>
      </c>
      <c r="AN3504" t="e">
        <f>IF(Table10[[#This Row],[Column3]]="","",MATCH(Table10[[#This Row],[Column3]],AD:AD,0))</f>
        <v>#N/A</v>
      </c>
    </row>
    <row r="3505" spans="37:40" ht="13.5" thickBot="1">
      <c r="AK3505" s="64">
        <v>4112</v>
      </c>
      <c r="AL3505" s="8" t="s">
        <v>8476</v>
      </c>
      <c r="AM3505" t="str">
        <f t="shared" si="55"/>
        <v>H4112</v>
      </c>
      <c r="AN3505" t="e">
        <f>IF(Table10[[#This Row],[Column3]]="","",MATCH(Table10[[#This Row],[Column3]],AD:AD,0))</f>
        <v>#N/A</v>
      </c>
    </row>
    <row r="3506" spans="37:40" ht="13.5" thickBot="1">
      <c r="AK3506" s="64">
        <v>4112</v>
      </c>
      <c r="AL3506" s="8" t="s">
        <v>8476</v>
      </c>
      <c r="AM3506" t="str">
        <f t="shared" si="55"/>
        <v>H4112</v>
      </c>
      <c r="AN3506" t="e">
        <f>IF(Table10[[#This Row],[Column3]]="","",MATCH(Table10[[#This Row],[Column3]],AD:AD,0))</f>
        <v>#N/A</v>
      </c>
    </row>
    <row r="3507" spans="37:40" ht="13.5" thickBot="1">
      <c r="AK3507" s="64">
        <v>4112</v>
      </c>
      <c r="AL3507" s="8" t="s">
        <v>8476</v>
      </c>
      <c r="AM3507" t="str">
        <f t="shared" si="55"/>
        <v>H4112</v>
      </c>
      <c r="AN3507" t="e">
        <f>IF(Table10[[#This Row],[Column3]]="","",MATCH(Table10[[#This Row],[Column3]],AD:AD,0))</f>
        <v>#N/A</v>
      </c>
    </row>
    <row r="3508" spans="37:40" ht="13.5" thickBot="1">
      <c r="AK3508" s="64">
        <v>4112</v>
      </c>
      <c r="AL3508" s="8" t="s">
        <v>8476</v>
      </c>
      <c r="AM3508" t="str">
        <f t="shared" si="55"/>
        <v>H4112</v>
      </c>
      <c r="AN3508" t="e">
        <f>IF(Table10[[#This Row],[Column3]]="","",MATCH(Table10[[#This Row],[Column3]],AD:AD,0))</f>
        <v>#N/A</v>
      </c>
    </row>
    <row r="3509" spans="37:40" ht="13.5" thickBot="1">
      <c r="AK3509" s="64">
        <v>4112</v>
      </c>
      <c r="AL3509" s="8" t="s">
        <v>8476</v>
      </c>
      <c r="AM3509" t="str">
        <f t="shared" si="55"/>
        <v>H4112</v>
      </c>
      <c r="AN3509" t="e">
        <f>IF(Table10[[#This Row],[Column3]]="","",MATCH(Table10[[#This Row],[Column3]],AD:AD,0))</f>
        <v>#N/A</v>
      </c>
    </row>
    <row r="3510" spans="37:40" ht="13.5" thickBot="1">
      <c r="AK3510" s="64">
        <v>4112</v>
      </c>
      <c r="AL3510" s="8" t="s">
        <v>8476</v>
      </c>
      <c r="AM3510" t="str">
        <f t="shared" si="55"/>
        <v>H4112</v>
      </c>
      <c r="AN3510" t="e">
        <f>IF(Table10[[#This Row],[Column3]]="","",MATCH(Table10[[#This Row],[Column3]],AD:AD,0))</f>
        <v>#N/A</v>
      </c>
    </row>
    <row r="3511" spans="37:40" ht="13.5" thickBot="1">
      <c r="AK3511" s="64">
        <v>4112</v>
      </c>
      <c r="AL3511" s="8" t="s">
        <v>8476</v>
      </c>
      <c r="AM3511" t="str">
        <f t="shared" si="55"/>
        <v>H4112</v>
      </c>
      <c r="AN3511" t="e">
        <f>IF(Table10[[#This Row],[Column3]]="","",MATCH(Table10[[#This Row],[Column3]],AD:AD,0))</f>
        <v>#N/A</v>
      </c>
    </row>
    <row r="3512" spans="37:40" ht="13.5" thickBot="1">
      <c r="AK3512" s="64">
        <v>4112</v>
      </c>
      <c r="AL3512" s="8" t="s">
        <v>8476</v>
      </c>
      <c r="AM3512" t="str">
        <f t="shared" si="55"/>
        <v>H4112</v>
      </c>
      <c r="AN3512" t="e">
        <f>IF(Table10[[#This Row],[Column3]]="","",MATCH(Table10[[#This Row],[Column3]],AD:AD,0))</f>
        <v>#N/A</v>
      </c>
    </row>
    <row r="3513" spans="37:40" ht="13.5" thickBot="1">
      <c r="AK3513" s="64">
        <v>4112</v>
      </c>
      <c r="AL3513" s="8" t="s">
        <v>8476</v>
      </c>
      <c r="AM3513" t="str">
        <f t="shared" si="55"/>
        <v>H4112</v>
      </c>
      <c r="AN3513" t="e">
        <f>IF(Table10[[#This Row],[Column3]]="","",MATCH(Table10[[#This Row],[Column3]],AD:AD,0))</f>
        <v>#N/A</v>
      </c>
    </row>
    <row r="3514" spans="37:40" ht="13.5" thickBot="1">
      <c r="AK3514" s="64">
        <v>4112</v>
      </c>
      <c r="AL3514" s="8" t="s">
        <v>8476</v>
      </c>
      <c r="AM3514" t="str">
        <f t="shared" si="55"/>
        <v>H4112</v>
      </c>
      <c r="AN3514" t="e">
        <f>IF(Table10[[#This Row],[Column3]]="","",MATCH(Table10[[#This Row],[Column3]],AD:AD,0))</f>
        <v>#N/A</v>
      </c>
    </row>
    <row r="3515" spans="37:40" ht="13.5" thickBot="1">
      <c r="AK3515" s="64">
        <v>4113</v>
      </c>
      <c r="AL3515" s="8" t="s">
        <v>8476</v>
      </c>
      <c r="AM3515" t="str">
        <f t="shared" si="55"/>
        <v>H4113</v>
      </c>
      <c r="AN3515" t="e">
        <f>IF(Table10[[#This Row],[Column3]]="","",MATCH(Table10[[#This Row],[Column3]],AD:AD,0))</f>
        <v>#N/A</v>
      </c>
    </row>
    <row r="3516" spans="37:40" ht="13.5" thickBot="1">
      <c r="AK3516" s="64">
        <v>4113</v>
      </c>
      <c r="AL3516" s="8" t="s">
        <v>8476</v>
      </c>
      <c r="AM3516" t="str">
        <f t="shared" si="55"/>
        <v>H4113</v>
      </c>
      <c r="AN3516" t="e">
        <f>IF(Table10[[#This Row],[Column3]]="","",MATCH(Table10[[#This Row],[Column3]],AD:AD,0))</f>
        <v>#N/A</v>
      </c>
    </row>
    <row r="3517" spans="37:40" ht="13.5" thickBot="1">
      <c r="AK3517" s="64">
        <v>4113</v>
      </c>
      <c r="AL3517" s="8" t="s">
        <v>8476</v>
      </c>
      <c r="AM3517" t="str">
        <f t="shared" si="55"/>
        <v>H4113</v>
      </c>
      <c r="AN3517" t="e">
        <f>IF(Table10[[#This Row],[Column3]]="","",MATCH(Table10[[#This Row],[Column3]],AD:AD,0))</f>
        <v>#N/A</v>
      </c>
    </row>
    <row r="3518" spans="37:40" ht="13.5" thickBot="1">
      <c r="AK3518" s="64">
        <v>4113</v>
      </c>
      <c r="AL3518" s="8" t="s">
        <v>8476</v>
      </c>
      <c r="AM3518" t="str">
        <f t="shared" si="55"/>
        <v>H4113</v>
      </c>
      <c r="AN3518" t="e">
        <f>IF(Table10[[#This Row],[Column3]]="","",MATCH(Table10[[#This Row],[Column3]],AD:AD,0))</f>
        <v>#N/A</v>
      </c>
    </row>
    <row r="3519" spans="37:40" ht="13.5" thickBot="1">
      <c r="AK3519" s="64">
        <v>4113</v>
      </c>
      <c r="AL3519" s="8" t="s">
        <v>8476</v>
      </c>
      <c r="AM3519" t="str">
        <f t="shared" si="55"/>
        <v>H4113</v>
      </c>
      <c r="AN3519" t="e">
        <f>IF(Table10[[#This Row],[Column3]]="","",MATCH(Table10[[#This Row],[Column3]],AD:AD,0))</f>
        <v>#N/A</v>
      </c>
    </row>
    <row r="3520" spans="37:40" ht="13.5" thickBot="1">
      <c r="AK3520" s="64">
        <v>4113</v>
      </c>
      <c r="AL3520" s="8" t="s">
        <v>8476</v>
      </c>
      <c r="AM3520" t="str">
        <f t="shared" si="55"/>
        <v>H4113</v>
      </c>
      <c r="AN3520" t="e">
        <f>IF(Table10[[#This Row],[Column3]]="","",MATCH(Table10[[#This Row],[Column3]],AD:AD,0))</f>
        <v>#N/A</v>
      </c>
    </row>
    <row r="3521" spans="37:40" ht="13.5" thickBot="1">
      <c r="AK3521" s="64">
        <v>4113</v>
      </c>
      <c r="AL3521" s="8" t="s">
        <v>8476</v>
      </c>
      <c r="AM3521" t="str">
        <f t="shared" si="55"/>
        <v>H4113</v>
      </c>
      <c r="AN3521" t="e">
        <f>IF(Table10[[#This Row],[Column3]]="","",MATCH(Table10[[#This Row],[Column3]],AD:AD,0))</f>
        <v>#N/A</v>
      </c>
    </row>
    <row r="3522" spans="37:40" ht="13.5" thickBot="1">
      <c r="AK3522" s="64">
        <v>4113</v>
      </c>
      <c r="AL3522" s="8" t="s">
        <v>8476</v>
      </c>
      <c r="AM3522" t="str">
        <f t="shared" si="55"/>
        <v>H4113</v>
      </c>
      <c r="AN3522" t="e">
        <f>IF(Table10[[#This Row],[Column3]]="","",MATCH(Table10[[#This Row],[Column3]],AD:AD,0))</f>
        <v>#N/A</v>
      </c>
    </row>
    <row r="3523" spans="37:40" ht="13.5" thickBot="1">
      <c r="AK3523" s="64">
        <v>4113</v>
      </c>
      <c r="AL3523" s="8" t="s">
        <v>8476</v>
      </c>
      <c r="AM3523" t="str">
        <f t="shared" si="55"/>
        <v>H4113</v>
      </c>
      <c r="AN3523" t="e">
        <f>IF(Table10[[#This Row],[Column3]]="","",MATCH(Table10[[#This Row],[Column3]],AD:AD,0))</f>
        <v>#N/A</v>
      </c>
    </row>
    <row r="3524" spans="37:40" ht="13.5" thickBot="1">
      <c r="AK3524" s="64">
        <v>4113</v>
      </c>
      <c r="AL3524" s="8" t="s">
        <v>8476</v>
      </c>
      <c r="AM3524" t="str">
        <f t="shared" si="55"/>
        <v>H4113</v>
      </c>
      <c r="AN3524" t="e">
        <f>IF(Table10[[#This Row],[Column3]]="","",MATCH(Table10[[#This Row],[Column3]],AD:AD,0))</f>
        <v>#N/A</v>
      </c>
    </row>
    <row r="3525" spans="37:40" ht="13.5" thickBot="1">
      <c r="AK3525" s="64">
        <v>4113</v>
      </c>
      <c r="AL3525" s="8" t="s">
        <v>8476</v>
      </c>
      <c r="AM3525" t="str">
        <f t="shared" si="55"/>
        <v>H4113</v>
      </c>
      <c r="AN3525" t="e">
        <f>IF(Table10[[#This Row],[Column3]]="","",MATCH(Table10[[#This Row],[Column3]],AD:AD,0))</f>
        <v>#N/A</v>
      </c>
    </row>
    <row r="3526" spans="37:40" ht="13.5" thickBot="1">
      <c r="AK3526" s="64">
        <v>4113</v>
      </c>
      <c r="AL3526" s="8" t="s">
        <v>8476</v>
      </c>
      <c r="AM3526" t="str">
        <f t="shared" ref="AM3526:AM3589" si="56">CONCATENATE(AL3526,AK3526)</f>
        <v>H4113</v>
      </c>
      <c r="AN3526" t="e">
        <f>IF(Table10[[#This Row],[Column3]]="","",MATCH(Table10[[#This Row],[Column3]],AD:AD,0))</f>
        <v>#N/A</v>
      </c>
    </row>
    <row r="3527" spans="37:40" ht="13.5" thickBot="1">
      <c r="AK3527" s="64">
        <v>4113</v>
      </c>
      <c r="AL3527" s="8" t="s">
        <v>8476</v>
      </c>
      <c r="AM3527" t="str">
        <f t="shared" si="56"/>
        <v>H4113</v>
      </c>
      <c r="AN3527" t="e">
        <f>IF(Table10[[#This Row],[Column3]]="","",MATCH(Table10[[#This Row],[Column3]],AD:AD,0))</f>
        <v>#N/A</v>
      </c>
    </row>
    <row r="3528" spans="37:40" ht="13.5" thickBot="1">
      <c r="AK3528" s="64">
        <v>4113</v>
      </c>
      <c r="AL3528" s="8" t="s">
        <v>8476</v>
      </c>
      <c r="AM3528" t="str">
        <f t="shared" si="56"/>
        <v>H4113</v>
      </c>
      <c r="AN3528" t="e">
        <f>IF(Table10[[#This Row],[Column3]]="","",MATCH(Table10[[#This Row],[Column3]],AD:AD,0))</f>
        <v>#N/A</v>
      </c>
    </row>
    <row r="3529" spans="37:40" ht="13.5" thickBot="1">
      <c r="AK3529" s="64">
        <v>4113</v>
      </c>
      <c r="AL3529" s="8" t="s">
        <v>8476</v>
      </c>
      <c r="AM3529" t="str">
        <f t="shared" si="56"/>
        <v>H4113</v>
      </c>
      <c r="AN3529" t="e">
        <f>IF(Table10[[#This Row],[Column3]]="","",MATCH(Table10[[#This Row],[Column3]],AD:AD,0))</f>
        <v>#N/A</v>
      </c>
    </row>
    <row r="3530" spans="37:40" ht="13.5" thickBot="1">
      <c r="AK3530" s="64">
        <v>4113</v>
      </c>
      <c r="AL3530" s="8" t="s">
        <v>8476</v>
      </c>
      <c r="AM3530" t="str">
        <f t="shared" si="56"/>
        <v>H4113</v>
      </c>
      <c r="AN3530" t="e">
        <f>IF(Table10[[#This Row],[Column3]]="","",MATCH(Table10[[#This Row],[Column3]],AD:AD,0))</f>
        <v>#N/A</v>
      </c>
    </row>
    <row r="3531" spans="37:40" ht="13.5" thickBot="1">
      <c r="AK3531" s="64">
        <v>4114</v>
      </c>
      <c r="AL3531" s="8" t="s">
        <v>8476</v>
      </c>
      <c r="AM3531" t="str">
        <f t="shared" si="56"/>
        <v>H4114</v>
      </c>
      <c r="AN3531" t="e">
        <f>IF(Table10[[#This Row],[Column3]]="","",MATCH(Table10[[#This Row],[Column3]],AD:AD,0))</f>
        <v>#N/A</v>
      </c>
    </row>
    <row r="3532" spans="37:40" ht="13.5" thickBot="1">
      <c r="AK3532" s="64">
        <v>4114</v>
      </c>
      <c r="AL3532" s="8" t="s">
        <v>8476</v>
      </c>
      <c r="AM3532" t="str">
        <f t="shared" si="56"/>
        <v>H4114</v>
      </c>
      <c r="AN3532" t="e">
        <f>IF(Table10[[#This Row],[Column3]]="","",MATCH(Table10[[#This Row],[Column3]],AD:AD,0))</f>
        <v>#N/A</v>
      </c>
    </row>
    <row r="3533" spans="37:40" ht="13.5" thickBot="1">
      <c r="AK3533" s="64">
        <v>4114</v>
      </c>
      <c r="AL3533" s="8" t="s">
        <v>8476</v>
      </c>
      <c r="AM3533" t="str">
        <f t="shared" si="56"/>
        <v>H4114</v>
      </c>
      <c r="AN3533" t="e">
        <f>IF(Table10[[#This Row],[Column3]]="","",MATCH(Table10[[#This Row],[Column3]],AD:AD,0))</f>
        <v>#N/A</v>
      </c>
    </row>
    <row r="3534" spans="37:40" ht="13.5" thickBot="1">
      <c r="AK3534" s="64">
        <v>4114</v>
      </c>
      <c r="AL3534" s="8" t="s">
        <v>8476</v>
      </c>
      <c r="AM3534" t="str">
        <f t="shared" si="56"/>
        <v>H4114</v>
      </c>
      <c r="AN3534" t="e">
        <f>IF(Table10[[#This Row],[Column3]]="","",MATCH(Table10[[#This Row],[Column3]],AD:AD,0))</f>
        <v>#N/A</v>
      </c>
    </row>
    <row r="3535" spans="37:40" ht="13.5" thickBot="1">
      <c r="AK3535" s="64">
        <v>4114</v>
      </c>
      <c r="AL3535" s="8" t="s">
        <v>8476</v>
      </c>
      <c r="AM3535" t="str">
        <f t="shared" si="56"/>
        <v>H4114</v>
      </c>
      <c r="AN3535" t="e">
        <f>IF(Table10[[#This Row],[Column3]]="","",MATCH(Table10[[#This Row],[Column3]],AD:AD,0))</f>
        <v>#N/A</v>
      </c>
    </row>
    <row r="3536" spans="37:40" ht="13.5" thickBot="1">
      <c r="AK3536" s="64">
        <v>4114</v>
      </c>
      <c r="AL3536" s="8" t="s">
        <v>8476</v>
      </c>
      <c r="AM3536" t="str">
        <f t="shared" si="56"/>
        <v>H4114</v>
      </c>
      <c r="AN3536" t="e">
        <f>IF(Table10[[#This Row],[Column3]]="","",MATCH(Table10[[#This Row],[Column3]],AD:AD,0))</f>
        <v>#N/A</v>
      </c>
    </row>
    <row r="3537" spans="37:40" ht="13.5" thickBot="1">
      <c r="AK3537" s="64">
        <v>3163</v>
      </c>
      <c r="AL3537" s="8" t="s">
        <v>8476</v>
      </c>
      <c r="AM3537" t="str">
        <f t="shared" si="56"/>
        <v>H3163</v>
      </c>
      <c r="AN3537" t="e">
        <f>IF(Table10[[#This Row],[Column3]]="","",MATCH(Table10[[#This Row],[Column3]],AD:AD,0))</f>
        <v>#N/A</v>
      </c>
    </row>
    <row r="3538" spans="37:40" ht="13.5" thickBot="1">
      <c r="AK3538" s="64">
        <v>3163</v>
      </c>
      <c r="AL3538" s="8" t="s">
        <v>8476</v>
      </c>
      <c r="AM3538" t="str">
        <f t="shared" si="56"/>
        <v>H3163</v>
      </c>
      <c r="AN3538" t="e">
        <f>IF(Table10[[#This Row],[Column3]]="","",MATCH(Table10[[#This Row],[Column3]],AD:AD,0))</f>
        <v>#N/A</v>
      </c>
    </row>
    <row r="3539" spans="37:40" ht="13.5" thickBot="1">
      <c r="AK3539" s="64">
        <v>3163</v>
      </c>
      <c r="AL3539" s="8" t="s">
        <v>8476</v>
      </c>
      <c r="AM3539" t="str">
        <f t="shared" si="56"/>
        <v>H3163</v>
      </c>
      <c r="AN3539" t="e">
        <f>IF(Table10[[#This Row],[Column3]]="","",MATCH(Table10[[#This Row],[Column3]],AD:AD,0))</f>
        <v>#N/A</v>
      </c>
    </row>
    <row r="3540" spans="37:40" ht="13.5" thickBot="1">
      <c r="AK3540" s="64">
        <v>3163</v>
      </c>
      <c r="AL3540" s="8" t="s">
        <v>8476</v>
      </c>
      <c r="AM3540" t="str">
        <f t="shared" si="56"/>
        <v>H3163</v>
      </c>
      <c r="AN3540" t="e">
        <f>IF(Table10[[#This Row],[Column3]]="","",MATCH(Table10[[#This Row],[Column3]],AD:AD,0))</f>
        <v>#N/A</v>
      </c>
    </row>
    <row r="3541" spans="37:40" ht="13.5" thickBot="1">
      <c r="AK3541" s="64">
        <v>3111</v>
      </c>
      <c r="AL3541" s="8" t="s">
        <v>6664</v>
      </c>
      <c r="AM3541" t="str">
        <f t="shared" si="56"/>
        <v>G3111</v>
      </c>
      <c r="AN3541" t="e">
        <f>IF(Table10[[#This Row],[Column3]]="","",MATCH(Table10[[#This Row],[Column3]],AD:AD,0))</f>
        <v>#N/A</v>
      </c>
    </row>
    <row r="3542" spans="37:40" ht="13.5" thickBot="1">
      <c r="AK3542" s="64">
        <v>3111</v>
      </c>
      <c r="AL3542" s="8" t="s">
        <v>6664</v>
      </c>
      <c r="AM3542" t="str">
        <f t="shared" si="56"/>
        <v>G3111</v>
      </c>
      <c r="AN3542" t="e">
        <f>IF(Table10[[#This Row],[Column3]]="","",MATCH(Table10[[#This Row],[Column3]],AD:AD,0))</f>
        <v>#N/A</v>
      </c>
    </row>
    <row r="3543" spans="37:40" ht="13.5" thickBot="1">
      <c r="AK3543" s="64">
        <v>3114</v>
      </c>
      <c r="AL3543" s="8" t="s">
        <v>6664</v>
      </c>
      <c r="AM3543" t="str">
        <f t="shared" si="56"/>
        <v>G3114</v>
      </c>
      <c r="AN3543" t="e">
        <f>IF(Table10[[#This Row],[Column3]]="","",MATCH(Table10[[#This Row],[Column3]],AD:AD,0))</f>
        <v>#N/A</v>
      </c>
    </row>
    <row r="3544" spans="37:40" ht="13.5" thickBot="1">
      <c r="AK3544" s="64">
        <v>3254</v>
      </c>
      <c r="AL3544" s="8" t="s">
        <v>3762</v>
      </c>
      <c r="AM3544" t="str">
        <f t="shared" si="56"/>
        <v>A3254</v>
      </c>
      <c r="AN3544" t="e">
        <f>IF(Table10[[#This Row],[Column3]]="","",MATCH(Table10[[#This Row],[Column3]],AD:AD,0))</f>
        <v>#N/A</v>
      </c>
    </row>
    <row r="3545" spans="37:40" ht="13.5" thickBot="1">
      <c r="AK3545" s="64">
        <v>3254</v>
      </c>
      <c r="AL3545" s="8" t="s">
        <v>3762</v>
      </c>
      <c r="AM3545" t="str">
        <f t="shared" si="56"/>
        <v>A3254</v>
      </c>
      <c r="AN3545" t="e">
        <f>IF(Table10[[#This Row],[Column3]]="","",MATCH(Table10[[#This Row],[Column3]],AD:AD,0))</f>
        <v>#N/A</v>
      </c>
    </row>
    <row r="3546" spans="37:40" ht="13.5" thickBot="1">
      <c r="AK3546" s="64">
        <v>3253</v>
      </c>
      <c r="AL3546" s="8" t="s">
        <v>3762</v>
      </c>
      <c r="AM3546" t="str">
        <f t="shared" si="56"/>
        <v>A3253</v>
      </c>
      <c r="AN3546" t="e">
        <f>IF(Table10[[#This Row],[Column3]]="","",MATCH(Table10[[#This Row],[Column3]],AD:AD,0))</f>
        <v>#N/A</v>
      </c>
    </row>
    <row r="3547" spans="37:40" ht="13.5" thickBot="1">
      <c r="AK3547" s="64">
        <v>3167</v>
      </c>
      <c r="AL3547" s="8" t="s">
        <v>8476</v>
      </c>
      <c r="AM3547" t="str">
        <f t="shared" si="56"/>
        <v>H3167</v>
      </c>
      <c r="AN3547" t="e">
        <f>IF(Table10[[#This Row],[Column3]]="","",MATCH(Table10[[#This Row],[Column3]],AD:AD,0))</f>
        <v>#N/A</v>
      </c>
    </row>
    <row r="3548" spans="37:40" ht="13.5" thickBot="1">
      <c r="AK3548" s="64">
        <v>3167</v>
      </c>
      <c r="AL3548" s="8" t="s">
        <v>8476</v>
      </c>
      <c r="AM3548" t="str">
        <f t="shared" si="56"/>
        <v>H3167</v>
      </c>
      <c r="AN3548" t="e">
        <f>IF(Table10[[#This Row],[Column3]]="","",MATCH(Table10[[#This Row],[Column3]],AD:AD,0))</f>
        <v>#N/A</v>
      </c>
    </row>
    <row r="3549" spans="37:40" ht="13.5" thickBot="1">
      <c r="AK3549" s="64">
        <v>3167</v>
      </c>
      <c r="AL3549" s="8" t="s">
        <v>8476</v>
      </c>
      <c r="AM3549" t="str">
        <f t="shared" si="56"/>
        <v>H3167</v>
      </c>
      <c r="AN3549" t="e">
        <f>IF(Table10[[#This Row],[Column3]]="","",MATCH(Table10[[#This Row],[Column3]],AD:AD,0))</f>
        <v>#N/A</v>
      </c>
    </row>
    <row r="3550" spans="37:40" ht="13.5" thickBot="1">
      <c r="AK3550" s="64">
        <v>3167</v>
      </c>
      <c r="AL3550" s="8" t="s">
        <v>8476</v>
      </c>
      <c r="AM3550" t="str">
        <f t="shared" si="56"/>
        <v>H3167</v>
      </c>
      <c r="AN3550" t="e">
        <f>IF(Table10[[#This Row],[Column3]]="","",MATCH(Table10[[#This Row],[Column3]],AD:AD,0))</f>
        <v>#N/A</v>
      </c>
    </row>
    <row r="3551" spans="37:40" ht="13.5" thickBot="1">
      <c r="AK3551" s="64">
        <v>3167</v>
      </c>
      <c r="AL3551" s="8" t="s">
        <v>8476</v>
      </c>
      <c r="AM3551" t="str">
        <f t="shared" si="56"/>
        <v>H3167</v>
      </c>
      <c r="AN3551" t="e">
        <f>IF(Table10[[#This Row],[Column3]]="","",MATCH(Table10[[#This Row],[Column3]],AD:AD,0))</f>
        <v>#N/A</v>
      </c>
    </row>
    <row r="3552" spans="37:40" ht="13.5" thickBot="1">
      <c r="AK3552" s="64">
        <v>3167</v>
      </c>
      <c r="AL3552" s="8" t="s">
        <v>8476</v>
      </c>
      <c r="AM3552" t="str">
        <f t="shared" si="56"/>
        <v>H3167</v>
      </c>
      <c r="AN3552" t="e">
        <f>IF(Table10[[#This Row],[Column3]]="","",MATCH(Table10[[#This Row],[Column3]],AD:AD,0))</f>
        <v>#N/A</v>
      </c>
    </row>
    <row r="3553" spans="37:40" ht="13.5" thickBot="1">
      <c r="AK3553" s="64">
        <v>3167</v>
      </c>
      <c r="AL3553" s="8" t="s">
        <v>8476</v>
      </c>
      <c r="AM3553" t="str">
        <f t="shared" si="56"/>
        <v>H3167</v>
      </c>
      <c r="AN3553" t="e">
        <f>IF(Table10[[#This Row],[Column3]]="","",MATCH(Table10[[#This Row],[Column3]],AD:AD,0))</f>
        <v>#N/A</v>
      </c>
    </row>
    <row r="3554" spans="37:40" ht="13.5" thickBot="1">
      <c r="AK3554" s="64">
        <v>3167</v>
      </c>
      <c r="AL3554" s="8" t="s">
        <v>8476</v>
      </c>
      <c r="AM3554" t="str">
        <f t="shared" si="56"/>
        <v>H3167</v>
      </c>
      <c r="AN3554" t="e">
        <f>IF(Table10[[#This Row],[Column3]]="","",MATCH(Table10[[#This Row],[Column3]],AD:AD,0))</f>
        <v>#N/A</v>
      </c>
    </row>
    <row r="3555" spans="37:40" ht="13.5" thickBot="1">
      <c r="AK3555" s="64">
        <v>3167</v>
      </c>
      <c r="AL3555" s="8" t="s">
        <v>8476</v>
      </c>
      <c r="AM3555" t="str">
        <f t="shared" si="56"/>
        <v>H3167</v>
      </c>
      <c r="AN3555" t="e">
        <f>IF(Table10[[#This Row],[Column3]]="","",MATCH(Table10[[#This Row],[Column3]],AD:AD,0))</f>
        <v>#N/A</v>
      </c>
    </row>
    <row r="3556" spans="37:40" ht="13.5" thickBot="1">
      <c r="AK3556" s="64">
        <v>3167</v>
      </c>
      <c r="AL3556" s="8" t="s">
        <v>8476</v>
      </c>
      <c r="AM3556" t="str">
        <f t="shared" si="56"/>
        <v>H3167</v>
      </c>
      <c r="AN3556" t="e">
        <f>IF(Table10[[#This Row],[Column3]]="","",MATCH(Table10[[#This Row],[Column3]],AD:AD,0))</f>
        <v>#N/A</v>
      </c>
    </row>
    <row r="3557" spans="37:40" ht="13.5" thickBot="1">
      <c r="AK3557" s="64">
        <v>3167</v>
      </c>
      <c r="AL3557" s="8" t="s">
        <v>8476</v>
      </c>
      <c r="AM3557" t="str">
        <f t="shared" si="56"/>
        <v>H3167</v>
      </c>
      <c r="AN3557" t="e">
        <f>IF(Table10[[#This Row],[Column3]]="","",MATCH(Table10[[#This Row],[Column3]],AD:AD,0))</f>
        <v>#N/A</v>
      </c>
    </row>
    <row r="3558" spans="37:40" ht="13.5" thickBot="1">
      <c r="AK3558" s="64">
        <v>3302</v>
      </c>
      <c r="AL3558" s="8" t="s">
        <v>8476</v>
      </c>
      <c r="AM3558" t="str">
        <f t="shared" si="56"/>
        <v>H3302</v>
      </c>
      <c r="AN3558" t="e">
        <f>IF(Table10[[#This Row],[Column3]]="","",MATCH(Table10[[#This Row],[Column3]],AD:AD,0))</f>
        <v>#N/A</v>
      </c>
    </row>
    <row r="3559" spans="37:40" ht="13.5" thickBot="1">
      <c r="AK3559" s="64">
        <v>3302</v>
      </c>
      <c r="AL3559" s="8" t="s">
        <v>8476</v>
      </c>
      <c r="AM3559" t="str">
        <f t="shared" si="56"/>
        <v>H3302</v>
      </c>
      <c r="AN3559" t="e">
        <f>IF(Table10[[#This Row],[Column3]]="","",MATCH(Table10[[#This Row],[Column3]],AD:AD,0))</f>
        <v>#N/A</v>
      </c>
    </row>
    <row r="3560" spans="37:40" ht="13.5" thickBot="1">
      <c r="AK3560" s="64">
        <v>3302</v>
      </c>
      <c r="AL3560" s="8" t="s">
        <v>8476</v>
      </c>
      <c r="AM3560" t="str">
        <f t="shared" si="56"/>
        <v>H3302</v>
      </c>
      <c r="AN3560" t="e">
        <f>IF(Table10[[#This Row],[Column3]]="","",MATCH(Table10[[#This Row],[Column3]],AD:AD,0))</f>
        <v>#N/A</v>
      </c>
    </row>
    <row r="3561" spans="37:40" ht="13.5" thickBot="1">
      <c r="AK3561" s="64">
        <v>3302</v>
      </c>
      <c r="AL3561" s="8" t="s">
        <v>8476</v>
      </c>
      <c r="AM3561" t="str">
        <f t="shared" si="56"/>
        <v>H3302</v>
      </c>
      <c r="AN3561" t="e">
        <f>IF(Table10[[#This Row],[Column3]]="","",MATCH(Table10[[#This Row],[Column3]],AD:AD,0))</f>
        <v>#N/A</v>
      </c>
    </row>
    <row r="3562" spans="37:40" ht="13.5" thickBot="1">
      <c r="AK3562" s="64">
        <v>3302</v>
      </c>
      <c r="AL3562" s="8" t="s">
        <v>8476</v>
      </c>
      <c r="AM3562" t="str">
        <f t="shared" si="56"/>
        <v>H3302</v>
      </c>
      <c r="AN3562" t="e">
        <f>IF(Table10[[#This Row],[Column3]]="","",MATCH(Table10[[#This Row],[Column3]],AD:AD,0))</f>
        <v>#N/A</v>
      </c>
    </row>
    <row r="3563" spans="37:40" ht="13.5" thickBot="1">
      <c r="AK3563" s="64">
        <v>3302</v>
      </c>
      <c r="AL3563" s="8" t="s">
        <v>8476</v>
      </c>
      <c r="AM3563" t="str">
        <f t="shared" si="56"/>
        <v>H3302</v>
      </c>
      <c r="AN3563" t="e">
        <f>IF(Table10[[#This Row],[Column3]]="","",MATCH(Table10[[#This Row],[Column3]],AD:AD,0))</f>
        <v>#N/A</v>
      </c>
    </row>
    <row r="3564" spans="37:40" ht="13.5" thickBot="1">
      <c r="AK3564" s="64">
        <v>3302</v>
      </c>
      <c r="AL3564" s="8" t="s">
        <v>8476</v>
      </c>
      <c r="AM3564" t="str">
        <f t="shared" si="56"/>
        <v>H3302</v>
      </c>
      <c r="AN3564" t="e">
        <f>IF(Table10[[#This Row],[Column3]]="","",MATCH(Table10[[#This Row],[Column3]],AD:AD,0))</f>
        <v>#N/A</v>
      </c>
    </row>
    <row r="3565" spans="37:40" ht="13.5" thickBot="1">
      <c r="AK3565" s="64">
        <v>3302</v>
      </c>
      <c r="AL3565" s="8" t="s">
        <v>8476</v>
      </c>
      <c r="AM3565" t="str">
        <f t="shared" si="56"/>
        <v>H3302</v>
      </c>
      <c r="AN3565" t="e">
        <f>IF(Table10[[#This Row],[Column3]]="","",MATCH(Table10[[#This Row],[Column3]],AD:AD,0))</f>
        <v>#N/A</v>
      </c>
    </row>
    <row r="3566" spans="37:40" ht="13.5" thickBot="1">
      <c r="AK3566" s="64">
        <v>3302</v>
      </c>
      <c r="AL3566" s="8" t="s">
        <v>8476</v>
      </c>
      <c r="AM3566" t="str">
        <f t="shared" si="56"/>
        <v>H3302</v>
      </c>
      <c r="AN3566" t="e">
        <f>IF(Table10[[#This Row],[Column3]]="","",MATCH(Table10[[#This Row],[Column3]],AD:AD,0))</f>
        <v>#N/A</v>
      </c>
    </row>
    <row r="3567" spans="37:40" ht="13.5" thickBot="1">
      <c r="AK3567" s="64">
        <v>3302</v>
      </c>
      <c r="AL3567" s="8" t="s">
        <v>8476</v>
      </c>
      <c r="AM3567" t="str">
        <f t="shared" si="56"/>
        <v>H3302</v>
      </c>
      <c r="AN3567" t="e">
        <f>IF(Table10[[#This Row],[Column3]]="","",MATCH(Table10[[#This Row],[Column3]],AD:AD,0))</f>
        <v>#N/A</v>
      </c>
    </row>
    <row r="3568" spans="37:40" ht="13.5" thickBot="1">
      <c r="AK3568" s="64">
        <v>3302</v>
      </c>
      <c r="AL3568" s="8" t="s">
        <v>8476</v>
      </c>
      <c r="AM3568" t="str">
        <f t="shared" si="56"/>
        <v>H3302</v>
      </c>
      <c r="AN3568" t="e">
        <f>IF(Table10[[#This Row],[Column3]]="","",MATCH(Table10[[#This Row],[Column3]],AD:AD,0))</f>
        <v>#N/A</v>
      </c>
    </row>
    <row r="3569" spans="37:40" ht="13.5" thickBot="1">
      <c r="AK3569" s="64">
        <v>3302</v>
      </c>
      <c r="AL3569" s="8" t="s">
        <v>8476</v>
      </c>
      <c r="AM3569" t="str">
        <f t="shared" si="56"/>
        <v>H3302</v>
      </c>
      <c r="AN3569" t="e">
        <f>IF(Table10[[#This Row],[Column3]]="","",MATCH(Table10[[#This Row],[Column3]],AD:AD,0))</f>
        <v>#N/A</v>
      </c>
    </row>
    <row r="3570" spans="37:40" ht="13.5" thickBot="1">
      <c r="AK3570" s="64">
        <v>3302</v>
      </c>
      <c r="AL3570" s="8" t="s">
        <v>8476</v>
      </c>
      <c r="AM3570" t="str">
        <f t="shared" si="56"/>
        <v>H3302</v>
      </c>
      <c r="AN3570" t="e">
        <f>IF(Table10[[#This Row],[Column3]]="","",MATCH(Table10[[#This Row],[Column3]],AD:AD,0))</f>
        <v>#N/A</v>
      </c>
    </row>
    <row r="3571" spans="37:40" ht="13.5" thickBot="1">
      <c r="AK3571" s="64">
        <v>3302</v>
      </c>
      <c r="AL3571" s="8" t="s">
        <v>8476</v>
      </c>
      <c r="AM3571" t="str">
        <f t="shared" si="56"/>
        <v>H3302</v>
      </c>
      <c r="AN3571" t="e">
        <f>IF(Table10[[#This Row],[Column3]]="","",MATCH(Table10[[#This Row],[Column3]],AD:AD,0))</f>
        <v>#N/A</v>
      </c>
    </row>
    <row r="3572" spans="37:40" ht="13.5" thickBot="1">
      <c r="AK3572" s="64">
        <v>3302</v>
      </c>
      <c r="AL3572" s="8" t="s">
        <v>8476</v>
      </c>
      <c r="AM3572" t="str">
        <f t="shared" si="56"/>
        <v>H3302</v>
      </c>
      <c r="AN3572" t="e">
        <f>IF(Table10[[#This Row],[Column3]]="","",MATCH(Table10[[#This Row],[Column3]],AD:AD,0))</f>
        <v>#N/A</v>
      </c>
    </row>
    <row r="3573" spans="37:40" ht="13.5" thickBot="1">
      <c r="AK3573" s="64">
        <v>3168</v>
      </c>
      <c r="AL3573" s="8" t="s">
        <v>8476</v>
      </c>
      <c r="AM3573" t="str">
        <f t="shared" si="56"/>
        <v>H3168</v>
      </c>
      <c r="AN3573" t="e">
        <f>IF(Table10[[#This Row],[Column3]]="","",MATCH(Table10[[#This Row],[Column3]],AD:AD,0))</f>
        <v>#N/A</v>
      </c>
    </row>
    <row r="3574" spans="37:40" ht="13.5" thickBot="1">
      <c r="AK3574" s="64">
        <v>3165</v>
      </c>
      <c r="AL3574" s="8" t="s">
        <v>8476</v>
      </c>
      <c r="AM3574" t="str">
        <f t="shared" si="56"/>
        <v>H3165</v>
      </c>
      <c r="AN3574" t="e">
        <f>IF(Table10[[#This Row],[Column3]]="","",MATCH(Table10[[#This Row],[Column3]],AD:AD,0))</f>
        <v>#N/A</v>
      </c>
    </row>
    <row r="3575" spans="37:40" ht="13.5" thickBot="1">
      <c r="AK3575" s="64">
        <v>3165</v>
      </c>
      <c r="AL3575" s="8" t="s">
        <v>8476</v>
      </c>
      <c r="AM3575" t="str">
        <f t="shared" si="56"/>
        <v>H3165</v>
      </c>
      <c r="AN3575" t="e">
        <f>IF(Table10[[#This Row],[Column3]]="","",MATCH(Table10[[#This Row],[Column3]],AD:AD,0))</f>
        <v>#N/A</v>
      </c>
    </row>
    <row r="3576" spans="37:40" ht="13.5" thickBot="1">
      <c r="AK3576" s="64">
        <v>3165</v>
      </c>
      <c r="AL3576" s="8" t="s">
        <v>8476</v>
      </c>
      <c r="AM3576" t="str">
        <f t="shared" si="56"/>
        <v>H3165</v>
      </c>
      <c r="AN3576" t="e">
        <f>IF(Table10[[#This Row],[Column3]]="","",MATCH(Table10[[#This Row],[Column3]],AD:AD,0))</f>
        <v>#N/A</v>
      </c>
    </row>
    <row r="3577" spans="37:40" ht="13.5" thickBot="1">
      <c r="AK3577" s="64">
        <v>3165</v>
      </c>
      <c r="AL3577" s="8" t="s">
        <v>8476</v>
      </c>
      <c r="AM3577" t="str">
        <f t="shared" si="56"/>
        <v>H3165</v>
      </c>
      <c r="AN3577" t="e">
        <f>IF(Table10[[#This Row],[Column3]]="","",MATCH(Table10[[#This Row],[Column3]],AD:AD,0))</f>
        <v>#N/A</v>
      </c>
    </row>
    <row r="3578" spans="37:40" ht="13.5" thickBot="1">
      <c r="AK3578" s="64">
        <v>3166</v>
      </c>
      <c r="AL3578" s="8" t="s">
        <v>8476</v>
      </c>
      <c r="AM3578" t="str">
        <f t="shared" si="56"/>
        <v>H3166</v>
      </c>
      <c r="AN3578" t="e">
        <f>IF(Table10[[#This Row],[Column3]]="","",MATCH(Table10[[#This Row],[Column3]],AD:AD,0))</f>
        <v>#N/A</v>
      </c>
    </row>
    <row r="3579" spans="37:40" ht="13.5" thickBot="1">
      <c r="AK3579" s="64">
        <v>3166</v>
      </c>
      <c r="AL3579" s="8" t="s">
        <v>8476</v>
      </c>
      <c r="AM3579" t="str">
        <f t="shared" si="56"/>
        <v>H3166</v>
      </c>
      <c r="AN3579" t="e">
        <f>IF(Table10[[#This Row],[Column3]]="","",MATCH(Table10[[#This Row],[Column3]],AD:AD,0))</f>
        <v>#N/A</v>
      </c>
    </row>
    <row r="3580" spans="37:40" ht="13.5" thickBot="1">
      <c r="AK3580" s="64">
        <v>3166</v>
      </c>
      <c r="AL3580" s="8" t="s">
        <v>8476</v>
      </c>
      <c r="AM3580" t="str">
        <f t="shared" si="56"/>
        <v>H3166</v>
      </c>
      <c r="AN3580" t="e">
        <f>IF(Table10[[#This Row],[Column3]]="","",MATCH(Table10[[#This Row],[Column3]],AD:AD,0))</f>
        <v>#N/A</v>
      </c>
    </row>
    <row r="3581" spans="37:40" ht="13.5" thickBot="1">
      <c r="AK3581" s="64">
        <v>3166</v>
      </c>
      <c r="AL3581" s="8" t="s">
        <v>8476</v>
      </c>
      <c r="AM3581" t="str">
        <f t="shared" si="56"/>
        <v>H3166</v>
      </c>
      <c r="AN3581" t="e">
        <f>IF(Table10[[#This Row],[Column3]]="","",MATCH(Table10[[#This Row],[Column3]],AD:AD,0))</f>
        <v>#N/A</v>
      </c>
    </row>
    <row r="3582" spans="37:40" ht="13.5" thickBot="1">
      <c r="AK3582" s="64">
        <v>3166</v>
      </c>
      <c r="AL3582" s="8" t="s">
        <v>8476</v>
      </c>
      <c r="AM3582" t="str">
        <f t="shared" si="56"/>
        <v>H3166</v>
      </c>
      <c r="AN3582" t="e">
        <f>IF(Table10[[#This Row],[Column3]]="","",MATCH(Table10[[#This Row],[Column3]],AD:AD,0))</f>
        <v>#N/A</v>
      </c>
    </row>
    <row r="3583" spans="37:40" ht="13.5" thickBot="1">
      <c r="AK3583" s="64">
        <v>3166</v>
      </c>
      <c r="AL3583" s="8" t="s">
        <v>8476</v>
      </c>
      <c r="AM3583" t="str">
        <f t="shared" si="56"/>
        <v>H3166</v>
      </c>
      <c r="AN3583" t="e">
        <f>IF(Table10[[#This Row],[Column3]]="","",MATCH(Table10[[#This Row],[Column3]],AD:AD,0))</f>
        <v>#N/A</v>
      </c>
    </row>
    <row r="3584" spans="37:40" ht="13.5" thickBot="1">
      <c r="AK3584" s="64">
        <v>3166</v>
      </c>
      <c r="AL3584" s="8" t="s">
        <v>8476</v>
      </c>
      <c r="AM3584" t="str">
        <f t="shared" si="56"/>
        <v>H3166</v>
      </c>
      <c r="AN3584" t="e">
        <f>IF(Table10[[#This Row],[Column3]]="","",MATCH(Table10[[#This Row],[Column3]],AD:AD,0))</f>
        <v>#N/A</v>
      </c>
    </row>
    <row r="3585" spans="37:40" ht="13.5" thickBot="1">
      <c r="AK3585" s="64">
        <v>3166</v>
      </c>
      <c r="AL3585" s="8" t="s">
        <v>8476</v>
      </c>
      <c r="AM3585" t="str">
        <f t="shared" si="56"/>
        <v>H3166</v>
      </c>
      <c r="AN3585" t="e">
        <f>IF(Table10[[#This Row],[Column3]]="","",MATCH(Table10[[#This Row],[Column3]],AD:AD,0))</f>
        <v>#N/A</v>
      </c>
    </row>
    <row r="3586" spans="37:40" ht="13.5" thickBot="1">
      <c r="AK3586" s="64">
        <v>3166</v>
      </c>
      <c r="AL3586" s="8" t="s">
        <v>8476</v>
      </c>
      <c r="AM3586" t="str">
        <f t="shared" si="56"/>
        <v>H3166</v>
      </c>
      <c r="AN3586" t="e">
        <f>IF(Table10[[#This Row],[Column3]]="","",MATCH(Table10[[#This Row],[Column3]],AD:AD,0))</f>
        <v>#N/A</v>
      </c>
    </row>
    <row r="3587" spans="37:40" ht="13.5" thickBot="1">
      <c r="AK3587" s="64">
        <v>3166</v>
      </c>
      <c r="AL3587" s="8" t="s">
        <v>8476</v>
      </c>
      <c r="AM3587" t="str">
        <f t="shared" si="56"/>
        <v>H3166</v>
      </c>
      <c r="AN3587" t="e">
        <f>IF(Table10[[#This Row],[Column3]]="","",MATCH(Table10[[#This Row],[Column3]],AD:AD,0))</f>
        <v>#N/A</v>
      </c>
    </row>
    <row r="3588" spans="37:40" ht="13.5" thickBot="1">
      <c r="AK3588" s="64">
        <v>3108</v>
      </c>
      <c r="AL3588" s="8" t="s">
        <v>6664</v>
      </c>
      <c r="AM3588" t="str">
        <f t="shared" si="56"/>
        <v>G3108</v>
      </c>
      <c r="AN3588" t="e">
        <f>IF(Table10[[#This Row],[Column3]]="","",MATCH(Table10[[#This Row],[Column3]],AD:AD,0))</f>
        <v>#N/A</v>
      </c>
    </row>
    <row r="3589" spans="37:40" ht="13.5" thickBot="1">
      <c r="AK3589" s="64">
        <v>3301</v>
      </c>
      <c r="AL3589" s="8" t="s">
        <v>8476</v>
      </c>
      <c r="AM3589" t="str">
        <f t="shared" si="56"/>
        <v>H3301</v>
      </c>
      <c r="AN3589" t="e">
        <f>IF(Table10[[#This Row],[Column3]]="","",MATCH(Table10[[#This Row],[Column3]],AD:AD,0))</f>
        <v>#N/A</v>
      </c>
    </row>
    <row r="3590" spans="37:40" ht="13.5" thickBot="1">
      <c r="AK3590" s="64">
        <v>3109</v>
      </c>
      <c r="AL3590" s="8" t="s">
        <v>6664</v>
      </c>
      <c r="AM3590" t="str">
        <f t="shared" ref="AM3590:AM3653" si="57">CONCATENATE(AL3590,AK3590)</f>
        <v>G3109</v>
      </c>
      <c r="AN3590" t="e">
        <f>IF(Table10[[#This Row],[Column3]]="","",MATCH(Table10[[#This Row],[Column3]],AD:AD,0))</f>
        <v>#N/A</v>
      </c>
    </row>
    <row r="3591" spans="37:40" ht="13.5" thickBot="1">
      <c r="AK3591" s="64">
        <v>2376</v>
      </c>
      <c r="AL3591" s="8" t="s">
        <v>8476</v>
      </c>
      <c r="AM3591" t="str">
        <f t="shared" si="57"/>
        <v>H2376</v>
      </c>
      <c r="AN3591" t="e">
        <f>IF(Table10[[#This Row],[Column3]]="","",MATCH(Table10[[#This Row],[Column3]],AD:AD,0))</f>
        <v>#N/A</v>
      </c>
    </row>
    <row r="3592" spans="37:40" ht="13.5" thickBot="1">
      <c r="AK3592" s="64">
        <v>297</v>
      </c>
      <c r="AL3592" s="8"/>
      <c r="AM3592" t="str">
        <f t="shared" si="57"/>
        <v>297</v>
      </c>
      <c r="AN3592" t="e">
        <f>IF(Table10[[#This Row],[Column3]]="","",MATCH(Table10[[#This Row],[Column3]],AD:AD,0))</f>
        <v>#N/A</v>
      </c>
    </row>
    <row r="3593" spans="37:40" ht="13.5" thickBot="1">
      <c r="AK3593" s="64">
        <v>297</v>
      </c>
      <c r="AL3593" s="8"/>
      <c r="AM3593" t="str">
        <f t="shared" si="57"/>
        <v>297</v>
      </c>
      <c r="AN3593" t="e">
        <f>IF(Table10[[#This Row],[Column3]]="","",MATCH(Table10[[#This Row],[Column3]],AD:AD,0))</f>
        <v>#N/A</v>
      </c>
    </row>
    <row r="3594" spans="37:40" ht="13.5" thickBot="1">
      <c r="AK3594" s="64">
        <v>298</v>
      </c>
      <c r="AL3594" s="8"/>
      <c r="AM3594" t="str">
        <f t="shared" si="57"/>
        <v>298</v>
      </c>
      <c r="AN3594" t="e">
        <f>IF(Table10[[#This Row],[Column3]]="","",MATCH(Table10[[#This Row],[Column3]],AD:AD,0))</f>
        <v>#N/A</v>
      </c>
    </row>
    <row r="3595" spans="37:40" ht="13.5" thickBot="1">
      <c r="AK3595" s="64">
        <v>298</v>
      </c>
      <c r="AL3595" s="8"/>
      <c r="AM3595" t="str">
        <f t="shared" si="57"/>
        <v>298</v>
      </c>
      <c r="AN3595" t="e">
        <f>IF(Table10[[#This Row],[Column3]]="","",MATCH(Table10[[#This Row],[Column3]],AD:AD,0))</f>
        <v>#N/A</v>
      </c>
    </row>
    <row r="3596" spans="37:40" ht="13.5" thickBot="1">
      <c r="AK3596" s="64">
        <v>298</v>
      </c>
      <c r="AL3596" s="8"/>
      <c r="AM3596" t="str">
        <f t="shared" si="57"/>
        <v>298</v>
      </c>
      <c r="AN3596" t="e">
        <f>IF(Table10[[#This Row],[Column3]]="","",MATCH(Table10[[#This Row],[Column3]],AD:AD,0))</f>
        <v>#N/A</v>
      </c>
    </row>
    <row r="3597" spans="37:40" ht="13.5" thickBot="1">
      <c r="AK3597" s="64">
        <v>298</v>
      </c>
      <c r="AL3597" s="8"/>
      <c r="AM3597" t="str">
        <f t="shared" si="57"/>
        <v>298</v>
      </c>
      <c r="AN3597" t="e">
        <f>IF(Table10[[#This Row],[Column3]]="","",MATCH(Table10[[#This Row],[Column3]],AD:AD,0))</f>
        <v>#N/A</v>
      </c>
    </row>
    <row r="3598" spans="37:40" ht="13.5" thickBot="1">
      <c r="AK3598" s="64">
        <v>3110</v>
      </c>
      <c r="AL3598" s="8" t="s">
        <v>6664</v>
      </c>
      <c r="AM3598" t="str">
        <f t="shared" si="57"/>
        <v>G3110</v>
      </c>
      <c r="AN3598" t="e">
        <f>IF(Table10[[#This Row],[Column3]]="","",MATCH(Table10[[#This Row],[Column3]],AD:AD,0))</f>
        <v>#N/A</v>
      </c>
    </row>
    <row r="3599" spans="37:40" ht="13.5" thickBot="1">
      <c r="AK3599" s="64">
        <v>3164</v>
      </c>
      <c r="AL3599" s="8" t="s">
        <v>8476</v>
      </c>
      <c r="AM3599" t="str">
        <f t="shared" si="57"/>
        <v>H3164</v>
      </c>
      <c r="AN3599" t="e">
        <f>IF(Table10[[#This Row],[Column3]]="","",MATCH(Table10[[#This Row],[Column3]],AD:AD,0))</f>
        <v>#N/A</v>
      </c>
    </row>
    <row r="3600" spans="37:40" ht="13.5" thickBot="1">
      <c r="AK3600" s="64">
        <v>2976</v>
      </c>
      <c r="AL3600" s="8" t="s">
        <v>8476</v>
      </c>
      <c r="AM3600" t="str">
        <f t="shared" si="57"/>
        <v>H2976</v>
      </c>
      <c r="AN3600" t="e">
        <f>IF(Table10[[#This Row],[Column3]]="","",MATCH(Table10[[#This Row],[Column3]],AD:AD,0))</f>
        <v>#N/A</v>
      </c>
    </row>
    <row r="3601" spans="37:40" ht="13.5" thickBot="1">
      <c r="AK3601" s="64">
        <v>2976</v>
      </c>
      <c r="AL3601" s="8" t="s">
        <v>8476</v>
      </c>
      <c r="AM3601" t="str">
        <f t="shared" si="57"/>
        <v>H2976</v>
      </c>
      <c r="AN3601" t="e">
        <f>IF(Table10[[#This Row],[Column3]]="","",MATCH(Table10[[#This Row],[Column3]],AD:AD,0))</f>
        <v>#N/A</v>
      </c>
    </row>
    <row r="3602" spans="37:40" ht="13.5" thickBot="1">
      <c r="AK3602" s="64">
        <v>2976</v>
      </c>
      <c r="AL3602" s="8" t="s">
        <v>8476</v>
      </c>
      <c r="AM3602" t="str">
        <f t="shared" si="57"/>
        <v>H2976</v>
      </c>
      <c r="AN3602" t="e">
        <f>IF(Table10[[#This Row],[Column3]]="","",MATCH(Table10[[#This Row],[Column3]],AD:AD,0))</f>
        <v>#N/A</v>
      </c>
    </row>
    <row r="3603" spans="37:40" ht="13.5" thickBot="1">
      <c r="AK3603" s="64">
        <v>2976</v>
      </c>
      <c r="AL3603" s="8" t="s">
        <v>8476</v>
      </c>
      <c r="AM3603" t="str">
        <f t="shared" si="57"/>
        <v>H2976</v>
      </c>
      <c r="AN3603" t="e">
        <f>IF(Table10[[#This Row],[Column3]]="","",MATCH(Table10[[#This Row],[Column3]],AD:AD,0))</f>
        <v>#N/A</v>
      </c>
    </row>
    <row r="3604" spans="37:40" ht="13.5" thickBot="1">
      <c r="AK3604" s="64">
        <v>2783</v>
      </c>
      <c r="AL3604" s="8" t="s">
        <v>3762</v>
      </c>
      <c r="AM3604" t="str">
        <f t="shared" si="57"/>
        <v>A2783</v>
      </c>
      <c r="AN3604" t="e">
        <f>IF(Table10[[#This Row],[Column3]]="","",MATCH(Table10[[#This Row],[Column3]],AD:AD,0))</f>
        <v>#N/A</v>
      </c>
    </row>
    <row r="3605" spans="37:40" ht="13.5" thickBot="1">
      <c r="AK3605" s="64">
        <v>2783</v>
      </c>
      <c r="AL3605" s="8" t="s">
        <v>3762</v>
      </c>
      <c r="AM3605" t="str">
        <f t="shared" si="57"/>
        <v>A2783</v>
      </c>
      <c r="AN3605" t="e">
        <f>IF(Table10[[#This Row],[Column3]]="","",MATCH(Table10[[#This Row],[Column3]],AD:AD,0))</f>
        <v>#N/A</v>
      </c>
    </row>
    <row r="3606" spans="37:40" ht="13.5" thickBot="1">
      <c r="AK3606" s="64">
        <v>2783</v>
      </c>
      <c r="AL3606" s="8" t="s">
        <v>3762</v>
      </c>
      <c r="AM3606" t="str">
        <f t="shared" si="57"/>
        <v>A2783</v>
      </c>
      <c r="AN3606" t="e">
        <f>IF(Table10[[#This Row],[Column3]]="","",MATCH(Table10[[#This Row],[Column3]],AD:AD,0))</f>
        <v>#N/A</v>
      </c>
    </row>
    <row r="3607" spans="37:40" ht="13.5" thickBot="1">
      <c r="AK3607" s="64">
        <v>2781</v>
      </c>
      <c r="AL3607" s="8" t="s">
        <v>3762</v>
      </c>
      <c r="AM3607" t="str">
        <f t="shared" si="57"/>
        <v>A2781</v>
      </c>
      <c r="AN3607" t="e">
        <f>IF(Table10[[#This Row],[Column3]]="","",MATCH(Table10[[#This Row],[Column3]],AD:AD,0))</f>
        <v>#N/A</v>
      </c>
    </row>
    <row r="3608" spans="37:40" ht="13.5" thickBot="1">
      <c r="AK3608" s="64">
        <v>2781</v>
      </c>
      <c r="AL3608" s="8" t="s">
        <v>3762</v>
      </c>
      <c r="AM3608" t="str">
        <f t="shared" si="57"/>
        <v>A2781</v>
      </c>
      <c r="AN3608" t="e">
        <f>IF(Table10[[#This Row],[Column3]]="","",MATCH(Table10[[#This Row],[Column3]],AD:AD,0))</f>
        <v>#N/A</v>
      </c>
    </row>
    <row r="3609" spans="37:40" ht="13.5" thickBot="1">
      <c r="AK3609" s="64">
        <v>2781</v>
      </c>
      <c r="AL3609" s="8" t="s">
        <v>3762</v>
      </c>
      <c r="AM3609" t="str">
        <f t="shared" si="57"/>
        <v>A2781</v>
      </c>
      <c r="AN3609" t="e">
        <f>IF(Table10[[#This Row],[Column3]]="","",MATCH(Table10[[#This Row],[Column3]],AD:AD,0))</f>
        <v>#N/A</v>
      </c>
    </row>
    <row r="3610" spans="37:40" ht="13.5" thickBot="1">
      <c r="AK3610" s="64">
        <v>2781</v>
      </c>
      <c r="AL3610" s="8" t="s">
        <v>3762</v>
      </c>
      <c r="AM3610" t="str">
        <f t="shared" si="57"/>
        <v>A2781</v>
      </c>
      <c r="AN3610" t="e">
        <f>IF(Table10[[#This Row],[Column3]]="","",MATCH(Table10[[#This Row],[Column3]],AD:AD,0))</f>
        <v>#N/A</v>
      </c>
    </row>
    <row r="3611" spans="37:40" ht="13.5" thickBot="1">
      <c r="AK3611" s="64">
        <v>2781</v>
      </c>
      <c r="AL3611" s="8" t="s">
        <v>3762</v>
      </c>
      <c r="AM3611" t="str">
        <f t="shared" si="57"/>
        <v>A2781</v>
      </c>
      <c r="AN3611" t="e">
        <f>IF(Table10[[#This Row],[Column3]]="","",MATCH(Table10[[#This Row],[Column3]],AD:AD,0))</f>
        <v>#N/A</v>
      </c>
    </row>
    <row r="3612" spans="37:40" ht="13.5" thickBot="1">
      <c r="AK3612" s="64">
        <v>2781</v>
      </c>
      <c r="AL3612" s="8" t="s">
        <v>3762</v>
      </c>
      <c r="AM3612" t="str">
        <f t="shared" si="57"/>
        <v>A2781</v>
      </c>
      <c r="AN3612" t="e">
        <f>IF(Table10[[#This Row],[Column3]]="","",MATCH(Table10[[#This Row],[Column3]],AD:AD,0))</f>
        <v>#N/A</v>
      </c>
    </row>
    <row r="3613" spans="37:40" ht="13.5" thickBot="1">
      <c r="AK3613" s="64">
        <v>2781</v>
      </c>
      <c r="AL3613" s="8" t="s">
        <v>3762</v>
      </c>
      <c r="AM3613" t="str">
        <f t="shared" si="57"/>
        <v>A2781</v>
      </c>
      <c r="AN3613" t="e">
        <f>IF(Table10[[#This Row],[Column3]]="","",MATCH(Table10[[#This Row],[Column3]],AD:AD,0))</f>
        <v>#N/A</v>
      </c>
    </row>
    <row r="3614" spans="37:40" ht="13.5" thickBot="1">
      <c r="AK3614" s="64">
        <v>2781</v>
      </c>
      <c r="AL3614" s="8" t="s">
        <v>3762</v>
      </c>
      <c r="AM3614" t="str">
        <f t="shared" si="57"/>
        <v>A2781</v>
      </c>
      <c r="AN3614" t="e">
        <f>IF(Table10[[#This Row],[Column3]]="","",MATCH(Table10[[#This Row],[Column3]],AD:AD,0))</f>
        <v>#N/A</v>
      </c>
    </row>
    <row r="3615" spans="37:40" ht="13.5" thickBot="1">
      <c r="AK3615" s="64">
        <v>2990</v>
      </c>
      <c r="AL3615" s="8" t="s">
        <v>8476</v>
      </c>
      <c r="AM3615" t="str">
        <f t="shared" si="57"/>
        <v>H2990</v>
      </c>
      <c r="AN3615" t="e">
        <f>IF(Table10[[#This Row],[Column3]]="","",MATCH(Table10[[#This Row],[Column3]],AD:AD,0))</f>
        <v>#N/A</v>
      </c>
    </row>
    <row r="3616" spans="37:40" ht="13.5" thickBot="1">
      <c r="AK3616" s="64">
        <v>2990</v>
      </c>
      <c r="AL3616" s="8" t="s">
        <v>8476</v>
      </c>
      <c r="AM3616" t="str">
        <f t="shared" si="57"/>
        <v>H2990</v>
      </c>
      <c r="AN3616" t="e">
        <f>IF(Table10[[#This Row],[Column3]]="","",MATCH(Table10[[#This Row],[Column3]],AD:AD,0))</f>
        <v>#N/A</v>
      </c>
    </row>
    <row r="3617" spans="37:40" ht="13.5" thickBot="1">
      <c r="AK3617" s="64">
        <v>2990</v>
      </c>
      <c r="AL3617" s="8" t="s">
        <v>8476</v>
      </c>
      <c r="AM3617" t="str">
        <f t="shared" si="57"/>
        <v>H2990</v>
      </c>
      <c r="AN3617" t="e">
        <f>IF(Table10[[#This Row],[Column3]]="","",MATCH(Table10[[#This Row],[Column3]],AD:AD,0))</f>
        <v>#N/A</v>
      </c>
    </row>
    <row r="3618" spans="37:40" ht="13.5" thickBot="1">
      <c r="AK3618" s="64">
        <v>2995</v>
      </c>
      <c r="AL3618" s="8" t="s">
        <v>8476</v>
      </c>
      <c r="AM3618" t="str">
        <f t="shared" si="57"/>
        <v>H2995</v>
      </c>
      <c r="AN3618" t="e">
        <f>IF(Table10[[#This Row],[Column3]]="","",MATCH(Table10[[#This Row],[Column3]],AD:AD,0))</f>
        <v>#N/A</v>
      </c>
    </row>
    <row r="3619" spans="37:40" ht="13.5" thickBot="1">
      <c r="AK3619" s="64">
        <v>2995</v>
      </c>
      <c r="AL3619" s="8" t="s">
        <v>8476</v>
      </c>
      <c r="AM3619" t="str">
        <f t="shared" si="57"/>
        <v>H2995</v>
      </c>
      <c r="AN3619" t="e">
        <f>IF(Table10[[#This Row],[Column3]]="","",MATCH(Table10[[#This Row],[Column3]],AD:AD,0))</f>
        <v>#N/A</v>
      </c>
    </row>
    <row r="3620" spans="37:40" ht="13.5" thickBot="1">
      <c r="AK3620" s="64">
        <v>2995</v>
      </c>
      <c r="AL3620" s="8" t="s">
        <v>8476</v>
      </c>
      <c r="AM3620" t="str">
        <f t="shared" si="57"/>
        <v>H2995</v>
      </c>
      <c r="AN3620" t="e">
        <f>IF(Table10[[#This Row],[Column3]]="","",MATCH(Table10[[#This Row],[Column3]],AD:AD,0))</f>
        <v>#N/A</v>
      </c>
    </row>
    <row r="3621" spans="37:40" ht="13.5" thickBot="1">
      <c r="AK3621" s="64">
        <v>2995</v>
      </c>
      <c r="AL3621" s="8" t="s">
        <v>8476</v>
      </c>
      <c r="AM3621" t="str">
        <f t="shared" si="57"/>
        <v>H2995</v>
      </c>
      <c r="AN3621" t="e">
        <f>IF(Table10[[#This Row],[Column3]]="","",MATCH(Table10[[#This Row],[Column3]],AD:AD,0))</f>
        <v>#N/A</v>
      </c>
    </row>
    <row r="3622" spans="37:40" ht="13.5" thickBot="1">
      <c r="AK3622" s="64">
        <v>2995</v>
      </c>
      <c r="AL3622" s="8" t="s">
        <v>8476</v>
      </c>
      <c r="AM3622" t="str">
        <f t="shared" si="57"/>
        <v>H2995</v>
      </c>
      <c r="AN3622" t="e">
        <f>IF(Table10[[#This Row],[Column3]]="","",MATCH(Table10[[#This Row],[Column3]],AD:AD,0))</f>
        <v>#N/A</v>
      </c>
    </row>
    <row r="3623" spans="37:40" ht="13.5" thickBot="1">
      <c r="AK3623" s="64">
        <v>2995</v>
      </c>
      <c r="AL3623" s="8" t="s">
        <v>8476</v>
      </c>
      <c r="AM3623" t="str">
        <f t="shared" si="57"/>
        <v>H2995</v>
      </c>
      <c r="AN3623" t="e">
        <f>IF(Table10[[#This Row],[Column3]]="","",MATCH(Table10[[#This Row],[Column3]],AD:AD,0))</f>
        <v>#N/A</v>
      </c>
    </row>
    <row r="3624" spans="37:40" ht="13.5" thickBot="1">
      <c r="AK3624" s="64">
        <v>2995</v>
      </c>
      <c r="AL3624" s="8" t="s">
        <v>8476</v>
      </c>
      <c r="AM3624" t="str">
        <f t="shared" si="57"/>
        <v>H2995</v>
      </c>
      <c r="AN3624" t="e">
        <f>IF(Table10[[#This Row],[Column3]]="","",MATCH(Table10[[#This Row],[Column3]],AD:AD,0))</f>
        <v>#N/A</v>
      </c>
    </row>
    <row r="3625" spans="37:40" ht="13.5" thickBot="1">
      <c r="AK3625" s="64">
        <v>2995</v>
      </c>
      <c r="AL3625" s="8" t="s">
        <v>8476</v>
      </c>
      <c r="AM3625" t="str">
        <f t="shared" si="57"/>
        <v>H2995</v>
      </c>
      <c r="AN3625" t="e">
        <f>IF(Table10[[#This Row],[Column3]]="","",MATCH(Table10[[#This Row],[Column3]],AD:AD,0))</f>
        <v>#N/A</v>
      </c>
    </row>
    <row r="3626" spans="37:40" ht="13.5" thickBot="1">
      <c r="AK3626" s="64">
        <v>2995</v>
      </c>
      <c r="AL3626" s="8" t="s">
        <v>8476</v>
      </c>
      <c r="AM3626" t="str">
        <f t="shared" si="57"/>
        <v>H2995</v>
      </c>
      <c r="AN3626" t="e">
        <f>IF(Table10[[#This Row],[Column3]]="","",MATCH(Table10[[#This Row],[Column3]],AD:AD,0))</f>
        <v>#N/A</v>
      </c>
    </row>
    <row r="3627" spans="37:40" ht="13.5" thickBot="1">
      <c r="AK3627" s="64">
        <v>2995</v>
      </c>
      <c r="AL3627" s="8" t="s">
        <v>8476</v>
      </c>
      <c r="AM3627" t="str">
        <f t="shared" si="57"/>
        <v>H2995</v>
      </c>
      <c r="AN3627" t="e">
        <f>IF(Table10[[#This Row],[Column3]]="","",MATCH(Table10[[#This Row],[Column3]],AD:AD,0))</f>
        <v>#N/A</v>
      </c>
    </row>
    <row r="3628" spans="37:40" ht="13.5" thickBot="1">
      <c r="AK3628" s="64">
        <v>2995</v>
      </c>
      <c r="AL3628" s="8" t="s">
        <v>8476</v>
      </c>
      <c r="AM3628" t="str">
        <f t="shared" si="57"/>
        <v>H2995</v>
      </c>
      <c r="AN3628" t="e">
        <f>IF(Table10[[#This Row],[Column3]]="","",MATCH(Table10[[#This Row],[Column3]],AD:AD,0))</f>
        <v>#N/A</v>
      </c>
    </row>
    <row r="3629" spans="37:40" ht="13.5" thickBot="1">
      <c r="AK3629" s="64">
        <v>2797</v>
      </c>
      <c r="AL3629" s="8" t="s">
        <v>3762</v>
      </c>
      <c r="AM3629" t="str">
        <f t="shared" si="57"/>
        <v>A2797</v>
      </c>
      <c r="AN3629" t="e">
        <f>IF(Table10[[#This Row],[Column3]]="","",MATCH(Table10[[#This Row],[Column3]],AD:AD,0))</f>
        <v>#N/A</v>
      </c>
    </row>
    <row r="3630" spans="37:40" ht="13.5" thickBot="1">
      <c r="AK3630" s="64">
        <v>2797</v>
      </c>
      <c r="AL3630" s="8" t="s">
        <v>3762</v>
      </c>
      <c r="AM3630" t="str">
        <f t="shared" si="57"/>
        <v>A2797</v>
      </c>
      <c r="AN3630" t="e">
        <f>IF(Table10[[#This Row],[Column3]]="","",MATCH(Table10[[#This Row],[Column3]],AD:AD,0))</f>
        <v>#N/A</v>
      </c>
    </row>
    <row r="3631" spans="37:40" ht="13.5" thickBot="1">
      <c r="AK3631" s="64">
        <v>2797</v>
      </c>
      <c r="AL3631" s="8" t="s">
        <v>3762</v>
      </c>
      <c r="AM3631" t="str">
        <f t="shared" si="57"/>
        <v>A2797</v>
      </c>
      <c r="AN3631" t="e">
        <f>IF(Table10[[#This Row],[Column3]]="","",MATCH(Table10[[#This Row],[Column3]],AD:AD,0))</f>
        <v>#N/A</v>
      </c>
    </row>
    <row r="3632" spans="37:40" ht="13.5" thickBot="1">
      <c r="AK3632" s="64">
        <v>2797</v>
      </c>
      <c r="AL3632" s="8" t="s">
        <v>3762</v>
      </c>
      <c r="AM3632" t="str">
        <f t="shared" si="57"/>
        <v>A2797</v>
      </c>
      <c r="AN3632" t="e">
        <f>IF(Table10[[#This Row],[Column3]]="","",MATCH(Table10[[#This Row],[Column3]],AD:AD,0))</f>
        <v>#N/A</v>
      </c>
    </row>
    <row r="3633" spans="37:40" ht="13.5" thickBot="1">
      <c r="AK3633" s="64">
        <v>2797</v>
      </c>
      <c r="AL3633" s="8" t="s">
        <v>3762</v>
      </c>
      <c r="AM3633" t="str">
        <f t="shared" si="57"/>
        <v>A2797</v>
      </c>
      <c r="AN3633" t="e">
        <f>IF(Table10[[#This Row],[Column3]]="","",MATCH(Table10[[#This Row],[Column3]],AD:AD,0))</f>
        <v>#N/A</v>
      </c>
    </row>
    <row r="3634" spans="37:40" ht="13.5" thickBot="1">
      <c r="AK3634" s="64">
        <v>2896</v>
      </c>
      <c r="AL3634" s="8" t="s">
        <v>8476</v>
      </c>
      <c r="AM3634" t="str">
        <f t="shared" si="57"/>
        <v>H2896</v>
      </c>
      <c r="AN3634" t="e">
        <f>IF(Table10[[#This Row],[Column3]]="","",MATCH(Table10[[#This Row],[Column3]],AD:AD,0))</f>
        <v>#N/A</v>
      </c>
    </row>
    <row r="3635" spans="37:40" ht="13.5" thickBot="1">
      <c r="AK3635" s="64">
        <v>2896</v>
      </c>
      <c r="AL3635" s="8" t="s">
        <v>8476</v>
      </c>
      <c r="AM3635" t="str">
        <f t="shared" si="57"/>
        <v>H2896</v>
      </c>
      <c r="AN3635" t="e">
        <f>IF(Table10[[#This Row],[Column3]]="","",MATCH(Table10[[#This Row],[Column3]],AD:AD,0))</f>
        <v>#N/A</v>
      </c>
    </row>
    <row r="3636" spans="37:40" ht="13.5" thickBot="1">
      <c r="AK3636" s="64">
        <v>2896</v>
      </c>
      <c r="AL3636" s="8" t="s">
        <v>8476</v>
      </c>
      <c r="AM3636" t="str">
        <f t="shared" si="57"/>
        <v>H2896</v>
      </c>
      <c r="AN3636" t="e">
        <f>IF(Table10[[#This Row],[Column3]]="","",MATCH(Table10[[#This Row],[Column3]],AD:AD,0))</f>
        <v>#N/A</v>
      </c>
    </row>
    <row r="3637" spans="37:40" ht="13.5" thickBot="1">
      <c r="AK3637" s="64">
        <v>3116</v>
      </c>
      <c r="AL3637" s="8" t="s">
        <v>6664</v>
      </c>
      <c r="AM3637" t="str">
        <f t="shared" si="57"/>
        <v>G3116</v>
      </c>
      <c r="AN3637" t="e">
        <f>IF(Table10[[#This Row],[Column3]]="","",MATCH(Table10[[#This Row],[Column3]],AD:AD,0))</f>
        <v>#N/A</v>
      </c>
    </row>
    <row r="3638" spans="37:40" ht="13.5" thickBot="1">
      <c r="AK3638" s="64">
        <v>3116</v>
      </c>
      <c r="AL3638" s="8" t="s">
        <v>6664</v>
      </c>
      <c r="AM3638" t="str">
        <f t="shared" si="57"/>
        <v>G3116</v>
      </c>
      <c r="AN3638" t="e">
        <f>IF(Table10[[#This Row],[Column3]]="","",MATCH(Table10[[#This Row],[Column3]],AD:AD,0))</f>
        <v>#N/A</v>
      </c>
    </row>
    <row r="3639" spans="37:40" ht="13.5" thickBot="1">
      <c r="AK3639" s="64">
        <v>3116</v>
      </c>
      <c r="AL3639" s="8" t="s">
        <v>6664</v>
      </c>
      <c r="AM3639" t="str">
        <f t="shared" si="57"/>
        <v>G3116</v>
      </c>
      <c r="AN3639" t="e">
        <f>IF(Table10[[#This Row],[Column3]]="","",MATCH(Table10[[#This Row],[Column3]],AD:AD,0))</f>
        <v>#N/A</v>
      </c>
    </row>
    <row r="3640" spans="37:40" ht="13.5" thickBot="1">
      <c r="AK3640" s="64">
        <v>3116</v>
      </c>
      <c r="AL3640" s="8" t="s">
        <v>6664</v>
      </c>
      <c r="AM3640" t="str">
        <f t="shared" si="57"/>
        <v>G3116</v>
      </c>
      <c r="AN3640" t="e">
        <f>IF(Table10[[#This Row],[Column3]]="","",MATCH(Table10[[#This Row],[Column3]],AD:AD,0))</f>
        <v>#N/A</v>
      </c>
    </row>
    <row r="3641" spans="37:40" ht="13.5" thickBot="1">
      <c r="AK3641" s="64">
        <v>3116</v>
      </c>
      <c r="AL3641" s="8" t="s">
        <v>6664</v>
      </c>
      <c r="AM3641" t="str">
        <f t="shared" si="57"/>
        <v>G3116</v>
      </c>
      <c r="AN3641" t="e">
        <f>IF(Table10[[#This Row],[Column3]]="","",MATCH(Table10[[#This Row],[Column3]],AD:AD,0))</f>
        <v>#N/A</v>
      </c>
    </row>
    <row r="3642" spans="37:40" ht="13.5" thickBot="1">
      <c r="AK3642" s="64">
        <v>3116</v>
      </c>
      <c r="AL3642" s="8" t="s">
        <v>6664</v>
      </c>
      <c r="AM3642" t="str">
        <f t="shared" si="57"/>
        <v>G3116</v>
      </c>
      <c r="AN3642" t="e">
        <f>IF(Table10[[#This Row],[Column3]]="","",MATCH(Table10[[#This Row],[Column3]],AD:AD,0))</f>
        <v>#N/A</v>
      </c>
    </row>
    <row r="3643" spans="37:40" ht="13.5" thickBot="1">
      <c r="AK3643" s="64">
        <v>3116</v>
      </c>
      <c r="AL3643" s="8" t="s">
        <v>6664</v>
      </c>
      <c r="AM3643" t="str">
        <f t="shared" si="57"/>
        <v>G3116</v>
      </c>
      <c r="AN3643" t="e">
        <f>IF(Table10[[#This Row],[Column3]]="","",MATCH(Table10[[#This Row],[Column3]],AD:AD,0))</f>
        <v>#N/A</v>
      </c>
    </row>
    <row r="3644" spans="37:40" ht="13.5" thickBot="1">
      <c r="AK3644" s="64">
        <v>3116</v>
      </c>
      <c r="AL3644" s="8" t="s">
        <v>6664</v>
      </c>
      <c r="AM3644" t="str">
        <f t="shared" si="57"/>
        <v>G3116</v>
      </c>
      <c r="AN3644" t="e">
        <f>IF(Table10[[#This Row],[Column3]]="","",MATCH(Table10[[#This Row],[Column3]],AD:AD,0))</f>
        <v>#N/A</v>
      </c>
    </row>
    <row r="3645" spans="37:40" ht="13.5" thickBot="1">
      <c r="AK3645" s="64">
        <v>3116</v>
      </c>
      <c r="AL3645" s="8" t="s">
        <v>6664</v>
      </c>
      <c r="AM3645" t="str">
        <f t="shared" si="57"/>
        <v>G3116</v>
      </c>
      <c r="AN3645" t="e">
        <f>IF(Table10[[#This Row],[Column3]]="","",MATCH(Table10[[#This Row],[Column3]],AD:AD,0))</f>
        <v>#N/A</v>
      </c>
    </row>
    <row r="3646" spans="37:40" ht="13.5" thickBot="1">
      <c r="AK3646" s="64">
        <v>3116</v>
      </c>
      <c r="AL3646" s="8" t="s">
        <v>6664</v>
      </c>
      <c r="AM3646" t="str">
        <f t="shared" si="57"/>
        <v>G3116</v>
      </c>
      <c r="AN3646" t="e">
        <f>IF(Table10[[#This Row],[Column3]]="","",MATCH(Table10[[#This Row],[Column3]],AD:AD,0))</f>
        <v>#N/A</v>
      </c>
    </row>
    <row r="3647" spans="37:40" ht="13.5" thickBot="1">
      <c r="AK3647" s="64">
        <v>3116</v>
      </c>
      <c r="AL3647" s="8" t="s">
        <v>6664</v>
      </c>
      <c r="AM3647" t="str">
        <f t="shared" si="57"/>
        <v>G3116</v>
      </c>
      <c r="AN3647" t="e">
        <f>IF(Table10[[#This Row],[Column3]]="","",MATCH(Table10[[#This Row],[Column3]],AD:AD,0))</f>
        <v>#N/A</v>
      </c>
    </row>
    <row r="3648" spans="37:40" ht="13.5" thickBot="1">
      <c r="AK3648" s="64">
        <v>3116</v>
      </c>
      <c r="AL3648" s="8" t="s">
        <v>6664</v>
      </c>
      <c r="AM3648" t="str">
        <f t="shared" si="57"/>
        <v>G3116</v>
      </c>
      <c r="AN3648" t="e">
        <f>IF(Table10[[#This Row],[Column3]]="","",MATCH(Table10[[#This Row],[Column3]],AD:AD,0))</f>
        <v>#N/A</v>
      </c>
    </row>
    <row r="3649" spans="37:40" ht="13.5" thickBot="1">
      <c r="AK3649" s="64">
        <v>3116</v>
      </c>
      <c r="AL3649" s="8" t="s">
        <v>6664</v>
      </c>
      <c r="AM3649" t="str">
        <f t="shared" si="57"/>
        <v>G3116</v>
      </c>
      <c r="AN3649" t="e">
        <f>IF(Table10[[#This Row],[Column3]]="","",MATCH(Table10[[#This Row],[Column3]],AD:AD,0))</f>
        <v>#N/A</v>
      </c>
    </row>
    <row r="3650" spans="37:40" ht="13.5" thickBot="1">
      <c r="AK3650" s="64">
        <v>3117</v>
      </c>
      <c r="AL3650" s="8" t="s">
        <v>6664</v>
      </c>
      <c r="AM3650" t="str">
        <f t="shared" si="57"/>
        <v>G3117</v>
      </c>
      <c r="AN3650" t="e">
        <f>IF(Table10[[#This Row],[Column3]]="","",MATCH(Table10[[#This Row],[Column3]],AD:AD,0))</f>
        <v>#N/A</v>
      </c>
    </row>
    <row r="3651" spans="37:40" ht="13.5" thickBot="1">
      <c r="AK3651" s="64">
        <v>3117</v>
      </c>
      <c r="AL3651" s="8" t="s">
        <v>6664</v>
      </c>
      <c r="AM3651" t="str">
        <f t="shared" si="57"/>
        <v>G3117</v>
      </c>
      <c r="AN3651" t="e">
        <f>IF(Table10[[#This Row],[Column3]]="","",MATCH(Table10[[#This Row],[Column3]],AD:AD,0))</f>
        <v>#N/A</v>
      </c>
    </row>
    <row r="3652" spans="37:40" ht="13.5" thickBot="1">
      <c r="AK3652" s="64">
        <v>3117</v>
      </c>
      <c r="AL3652" s="8" t="s">
        <v>6664</v>
      </c>
      <c r="AM3652" t="str">
        <f t="shared" si="57"/>
        <v>G3117</v>
      </c>
      <c r="AN3652" t="e">
        <f>IF(Table10[[#This Row],[Column3]]="","",MATCH(Table10[[#This Row],[Column3]],AD:AD,0))</f>
        <v>#N/A</v>
      </c>
    </row>
    <row r="3653" spans="37:40" ht="13.5" thickBot="1">
      <c r="AK3653" s="64">
        <v>3117</v>
      </c>
      <c r="AL3653" s="8" t="s">
        <v>6664</v>
      </c>
      <c r="AM3653" t="str">
        <f t="shared" si="57"/>
        <v>G3117</v>
      </c>
      <c r="AN3653" t="e">
        <f>IF(Table10[[#This Row],[Column3]]="","",MATCH(Table10[[#This Row],[Column3]],AD:AD,0))</f>
        <v>#N/A</v>
      </c>
    </row>
    <row r="3654" spans="37:40" ht="13.5" thickBot="1">
      <c r="AK3654" s="64">
        <v>3117</v>
      </c>
      <c r="AL3654" s="8" t="s">
        <v>6664</v>
      </c>
      <c r="AM3654" t="str">
        <f t="shared" ref="AM3654:AM3717" si="58">CONCATENATE(AL3654,AK3654)</f>
        <v>G3117</v>
      </c>
      <c r="AN3654" t="e">
        <f>IF(Table10[[#This Row],[Column3]]="","",MATCH(Table10[[#This Row],[Column3]],AD:AD,0))</f>
        <v>#N/A</v>
      </c>
    </row>
    <row r="3655" spans="37:40" ht="13.5" thickBot="1">
      <c r="AK3655" s="64">
        <v>3117</v>
      </c>
      <c r="AL3655" s="8" t="s">
        <v>6664</v>
      </c>
      <c r="AM3655" t="str">
        <f t="shared" si="58"/>
        <v>G3117</v>
      </c>
      <c r="AN3655" t="e">
        <f>IF(Table10[[#This Row],[Column3]]="","",MATCH(Table10[[#This Row],[Column3]],AD:AD,0))</f>
        <v>#N/A</v>
      </c>
    </row>
    <row r="3656" spans="37:40" ht="13.5" thickBot="1">
      <c r="AK3656" s="64">
        <v>3117</v>
      </c>
      <c r="AL3656" s="8" t="s">
        <v>6664</v>
      </c>
      <c r="AM3656" t="str">
        <f t="shared" si="58"/>
        <v>G3117</v>
      </c>
      <c r="AN3656" t="e">
        <f>IF(Table10[[#This Row],[Column3]]="","",MATCH(Table10[[#This Row],[Column3]],AD:AD,0))</f>
        <v>#N/A</v>
      </c>
    </row>
    <row r="3657" spans="37:40" ht="13.5" thickBot="1">
      <c r="AK3657" s="64">
        <v>3117</v>
      </c>
      <c r="AL3657" s="8" t="s">
        <v>6664</v>
      </c>
      <c r="AM3657" t="str">
        <f t="shared" si="58"/>
        <v>G3117</v>
      </c>
      <c r="AN3657" t="e">
        <f>IF(Table10[[#This Row],[Column3]]="","",MATCH(Table10[[#This Row],[Column3]],AD:AD,0))</f>
        <v>#N/A</v>
      </c>
    </row>
    <row r="3658" spans="37:40" ht="13.5" thickBot="1">
      <c r="AK3658" s="64">
        <v>3117</v>
      </c>
      <c r="AL3658" s="8" t="s">
        <v>6664</v>
      </c>
      <c r="AM3658" t="str">
        <f t="shared" si="58"/>
        <v>G3117</v>
      </c>
      <c r="AN3658" t="e">
        <f>IF(Table10[[#This Row],[Column3]]="","",MATCH(Table10[[#This Row],[Column3]],AD:AD,0))</f>
        <v>#N/A</v>
      </c>
    </row>
    <row r="3659" spans="37:40" ht="13.5" thickBot="1">
      <c r="AK3659" s="64">
        <v>3117</v>
      </c>
      <c r="AL3659" s="8" t="s">
        <v>6664</v>
      </c>
      <c r="AM3659" t="str">
        <f t="shared" si="58"/>
        <v>G3117</v>
      </c>
      <c r="AN3659" t="e">
        <f>IF(Table10[[#This Row],[Column3]]="","",MATCH(Table10[[#This Row],[Column3]],AD:AD,0))</f>
        <v>#N/A</v>
      </c>
    </row>
    <row r="3660" spans="37:40" ht="13.5" thickBot="1">
      <c r="AK3660" s="64">
        <v>3117</v>
      </c>
      <c r="AL3660" s="8" t="s">
        <v>6664</v>
      </c>
      <c r="AM3660" t="str">
        <f t="shared" si="58"/>
        <v>G3117</v>
      </c>
      <c r="AN3660" t="e">
        <f>IF(Table10[[#This Row],[Column3]]="","",MATCH(Table10[[#This Row],[Column3]],AD:AD,0))</f>
        <v>#N/A</v>
      </c>
    </row>
    <row r="3661" spans="37:40" ht="13.5" thickBot="1">
      <c r="AK3661" s="64">
        <v>3117</v>
      </c>
      <c r="AL3661" s="8" t="s">
        <v>6664</v>
      </c>
      <c r="AM3661" t="str">
        <f t="shared" si="58"/>
        <v>G3117</v>
      </c>
      <c r="AN3661" t="e">
        <f>IF(Table10[[#This Row],[Column3]]="","",MATCH(Table10[[#This Row],[Column3]],AD:AD,0))</f>
        <v>#N/A</v>
      </c>
    </row>
    <row r="3662" spans="37:40" ht="13.5" thickBot="1">
      <c r="AK3662" s="64">
        <v>3117</v>
      </c>
      <c r="AL3662" s="8" t="s">
        <v>6664</v>
      </c>
      <c r="AM3662" t="str">
        <f t="shared" si="58"/>
        <v>G3117</v>
      </c>
      <c r="AN3662" t="e">
        <f>IF(Table10[[#This Row],[Column3]]="","",MATCH(Table10[[#This Row],[Column3]],AD:AD,0))</f>
        <v>#N/A</v>
      </c>
    </row>
    <row r="3663" spans="37:40" ht="13.5" thickBot="1">
      <c r="AK3663" s="64">
        <v>3117</v>
      </c>
      <c r="AL3663" s="8" t="s">
        <v>6664</v>
      </c>
      <c r="AM3663" t="str">
        <f t="shared" si="58"/>
        <v>G3117</v>
      </c>
      <c r="AN3663" t="e">
        <f>IF(Table10[[#This Row],[Column3]]="","",MATCH(Table10[[#This Row],[Column3]],AD:AD,0))</f>
        <v>#N/A</v>
      </c>
    </row>
    <row r="3664" spans="37:40" ht="13.5" thickBot="1">
      <c r="AK3664" s="64">
        <v>3118</v>
      </c>
      <c r="AL3664" s="8" t="s">
        <v>6664</v>
      </c>
      <c r="AM3664" t="str">
        <f t="shared" si="58"/>
        <v>G3118</v>
      </c>
      <c r="AN3664" t="e">
        <f>IF(Table10[[#This Row],[Column3]]="","",MATCH(Table10[[#This Row],[Column3]],AD:AD,0))</f>
        <v>#N/A</v>
      </c>
    </row>
    <row r="3665" spans="37:40" ht="13.5" thickBot="1">
      <c r="AK3665" s="64">
        <v>3118</v>
      </c>
      <c r="AL3665" s="8" t="s">
        <v>6664</v>
      </c>
      <c r="AM3665" t="str">
        <f t="shared" si="58"/>
        <v>G3118</v>
      </c>
      <c r="AN3665" t="e">
        <f>IF(Table10[[#This Row],[Column3]]="","",MATCH(Table10[[#This Row],[Column3]],AD:AD,0))</f>
        <v>#N/A</v>
      </c>
    </row>
    <row r="3666" spans="37:40" ht="13.5" thickBot="1">
      <c r="AK3666" s="64">
        <v>3304</v>
      </c>
      <c r="AL3666" s="8" t="s">
        <v>8476</v>
      </c>
      <c r="AM3666" t="str">
        <f t="shared" si="58"/>
        <v>H3304</v>
      </c>
      <c r="AN3666" t="e">
        <f>IF(Table10[[#This Row],[Column3]]="","",MATCH(Table10[[#This Row],[Column3]],AD:AD,0))</f>
        <v>#N/A</v>
      </c>
    </row>
    <row r="3667" spans="37:40" ht="13.5" thickBot="1">
      <c r="AK3667" s="64">
        <v>3304</v>
      </c>
      <c r="AL3667" s="8" t="s">
        <v>8476</v>
      </c>
      <c r="AM3667" t="str">
        <f t="shared" si="58"/>
        <v>H3304</v>
      </c>
      <c r="AN3667" t="e">
        <f>IF(Table10[[#This Row],[Column3]]="","",MATCH(Table10[[#This Row],[Column3]],AD:AD,0))</f>
        <v>#N/A</v>
      </c>
    </row>
    <row r="3668" spans="37:40" ht="13.5" thickBot="1">
      <c r="AK3668" s="64">
        <v>3304</v>
      </c>
      <c r="AL3668" s="8" t="s">
        <v>8476</v>
      </c>
      <c r="AM3668" t="str">
        <f t="shared" si="58"/>
        <v>H3304</v>
      </c>
      <c r="AN3668" t="e">
        <f>IF(Table10[[#This Row],[Column3]]="","",MATCH(Table10[[#This Row],[Column3]],AD:AD,0))</f>
        <v>#N/A</v>
      </c>
    </row>
    <row r="3669" spans="37:40" ht="13.5" thickBot="1">
      <c r="AK3669" s="64">
        <v>3304</v>
      </c>
      <c r="AL3669" s="8" t="s">
        <v>8476</v>
      </c>
      <c r="AM3669" t="str">
        <f t="shared" si="58"/>
        <v>H3304</v>
      </c>
      <c r="AN3669" t="e">
        <f>IF(Table10[[#This Row],[Column3]]="","",MATCH(Table10[[#This Row],[Column3]],AD:AD,0))</f>
        <v>#N/A</v>
      </c>
    </row>
    <row r="3670" spans="37:40" ht="13.5" thickBot="1">
      <c r="AK3670" s="64">
        <v>3304</v>
      </c>
      <c r="AL3670" s="8" t="s">
        <v>8476</v>
      </c>
      <c r="AM3670" t="str">
        <f t="shared" si="58"/>
        <v>H3304</v>
      </c>
      <c r="AN3670" t="e">
        <f>IF(Table10[[#This Row],[Column3]]="","",MATCH(Table10[[#This Row],[Column3]],AD:AD,0))</f>
        <v>#N/A</v>
      </c>
    </row>
    <row r="3671" spans="37:40" ht="13.5" thickBot="1">
      <c r="AK3671" s="64">
        <v>3304</v>
      </c>
      <c r="AL3671" s="8" t="s">
        <v>8476</v>
      </c>
      <c r="AM3671" t="str">
        <f t="shared" si="58"/>
        <v>H3304</v>
      </c>
      <c r="AN3671" t="e">
        <f>IF(Table10[[#This Row],[Column3]]="","",MATCH(Table10[[#This Row],[Column3]],AD:AD,0))</f>
        <v>#N/A</v>
      </c>
    </row>
    <row r="3672" spans="37:40" ht="13.5" thickBot="1">
      <c r="AK3672" s="64">
        <v>3304</v>
      </c>
      <c r="AL3672" s="8" t="s">
        <v>8476</v>
      </c>
      <c r="AM3672" t="str">
        <f t="shared" si="58"/>
        <v>H3304</v>
      </c>
      <c r="AN3672" t="e">
        <f>IF(Table10[[#This Row],[Column3]]="","",MATCH(Table10[[#This Row],[Column3]],AD:AD,0))</f>
        <v>#N/A</v>
      </c>
    </row>
    <row r="3673" spans="37:40" ht="13.5" thickBot="1">
      <c r="AK3673" s="64">
        <v>3304</v>
      </c>
      <c r="AL3673" s="8" t="s">
        <v>8476</v>
      </c>
      <c r="AM3673" t="str">
        <f t="shared" si="58"/>
        <v>H3304</v>
      </c>
      <c r="AN3673" t="e">
        <f>IF(Table10[[#This Row],[Column3]]="","",MATCH(Table10[[#This Row],[Column3]],AD:AD,0))</f>
        <v>#N/A</v>
      </c>
    </row>
    <row r="3674" spans="37:40" ht="13.5" thickBot="1">
      <c r="AK3674" s="64">
        <v>3304</v>
      </c>
      <c r="AL3674" s="8" t="s">
        <v>8476</v>
      </c>
      <c r="AM3674" t="str">
        <f t="shared" si="58"/>
        <v>H3304</v>
      </c>
      <c r="AN3674" t="e">
        <f>IF(Table10[[#This Row],[Column3]]="","",MATCH(Table10[[#This Row],[Column3]],AD:AD,0))</f>
        <v>#N/A</v>
      </c>
    </row>
    <row r="3675" spans="37:40" ht="13.5" thickBot="1">
      <c r="AK3675" s="64">
        <v>3304</v>
      </c>
      <c r="AL3675" s="8" t="s">
        <v>8476</v>
      </c>
      <c r="AM3675" t="str">
        <f t="shared" si="58"/>
        <v>H3304</v>
      </c>
      <c r="AN3675" t="e">
        <f>IF(Table10[[#This Row],[Column3]]="","",MATCH(Table10[[#This Row],[Column3]],AD:AD,0))</f>
        <v>#N/A</v>
      </c>
    </row>
    <row r="3676" spans="37:40" ht="13.5" thickBot="1">
      <c r="AK3676" s="64">
        <v>3304</v>
      </c>
      <c r="AL3676" s="8" t="s">
        <v>8476</v>
      </c>
      <c r="AM3676" t="str">
        <f t="shared" si="58"/>
        <v>H3304</v>
      </c>
      <c r="AN3676" t="e">
        <f>IF(Table10[[#This Row],[Column3]]="","",MATCH(Table10[[#This Row],[Column3]],AD:AD,0))</f>
        <v>#N/A</v>
      </c>
    </row>
    <row r="3677" spans="37:40" ht="13.5" thickBot="1">
      <c r="AK3677" s="64">
        <v>3304</v>
      </c>
      <c r="AL3677" s="8" t="s">
        <v>8476</v>
      </c>
      <c r="AM3677" t="str">
        <f t="shared" si="58"/>
        <v>H3304</v>
      </c>
      <c r="AN3677" t="e">
        <f>IF(Table10[[#This Row],[Column3]]="","",MATCH(Table10[[#This Row],[Column3]],AD:AD,0))</f>
        <v>#N/A</v>
      </c>
    </row>
    <row r="3678" spans="37:40" ht="13.5" thickBot="1">
      <c r="AK3678" s="64">
        <v>3304</v>
      </c>
      <c r="AL3678" s="8" t="s">
        <v>8476</v>
      </c>
      <c r="AM3678" t="str">
        <f t="shared" si="58"/>
        <v>H3304</v>
      </c>
      <c r="AN3678" t="e">
        <f>IF(Table10[[#This Row],[Column3]]="","",MATCH(Table10[[#This Row],[Column3]],AD:AD,0))</f>
        <v>#N/A</v>
      </c>
    </row>
    <row r="3679" spans="37:40" ht="13.5" thickBot="1">
      <c r="AK3679" s="64">
        <v>3304</v>
      </c>
      <c r="AL3679" s="8" t="s">
        <v>8476</v>
      </c>
      <c r="AM3679" t="str">
        <f t="shared" si="58"/>
        <v>H3304</v>
      </c>
      <c r="AN3679" t="e">
        <f>IF(Table10[[#This Row],[Column3]]="","",MATCH(Table10[[#This Row],[Column3]],AD:AD,0))</f>
        <v>#N/A</v>
      </c>
    </row>
    <row r="3680" spans="37:40" ht="13.5" thickBot="1">
      <c r="AK3680" s="64">
        <v>3304</v>
      </c>
      <c r="AL3680" s="8" t="s">
        <v>8476</v>
      </c>
      <c r="AM3680" t="str">
        <f t="shared" si="58"/>
        <v>H3304</v>
      </c>
      <c r="AN3680" t="e">
        <f>IF(Table10[[#This Row],[Column3]]="","",MATCH(Table10[[#This Row],[Column3]],AD:AD,0))</f>
        <v>#N/A</v>
      </c>
    </row>
    <row r="3681" spans="37:40" ht="13.5" thickBot="1">
      <c r="AK3681" s="64">
        <v>3304</v>
      </c>
      <c r="AL3681" s="8" t="s">
        <v>8476</v>
      </c>
      <c r="AM3681" t="str">
        <f t="shared" si="58"/>
        <v>H3304</v>
      </c>
      <c r="AN3681" t="e">
        <f>IF(Table10[[#This Row],[Column3]]="","",MATCH(Table10[[#This Row],[Column3]],AD:AD,0))</f>
        <v>#N/A</v>
      </c>
    </row>
    <row r="3682" spans="37:40" ht="13.5" thickBot="1">
      <c r="AK3682" s="64">
        <v>3305</v>
      </c>
      <c r="AL3682" s="8" t="s">
        <v>8476</v>
      </c>
      <c r="AM3682" t="str">
        <f t="shared" si="58"/>
        <v>H3305</v>
      </c>
      <c r="AN3682" t="e">
        <f>IF(Table10[[#This Row],[Column3]]="","",MATCH(Table10[[#This Row],[Column3]],AD:AD,0))</f>
        <v>#N/A</v>
      </c>
    </row>
    <row r="3683" spans="37:40" ht="13.5" thickBot="1">
      <c r="AK3683" s="64">
        <v>3305</v>
      </c>
      <c r="AL3683" s="8" t="s">
        <v>8476</v>
      </c>
      <c r="AM3683" t="str">
        <f t="shared" si="58"/>
        <v>H3305</v>
      </c>
      <c r="AN3683" t="e">
        <f>IF(Table10[[#This Row],[Column3]]="","",MATCH(Table10[[#This Row],[Column3]],AD:AD,0))</f>
        <v>#N/A</v>
      </c>
    </row>
    <row r="3684" spans="37:40" ht="13.5" thickBot="1">
      <c r="AK3684" s="64">
        <v>3305</v>
      </c>
      <c r="AL3684" s="8" t="s">
        <v>8476</v>
      </c>
      <c r="AM3684" t="str">
        <f t="shared" si="58"/>
        <v>H3305</v>
      </c>
      <c r="AN3684" t="e">
        <f>IF(Table10[[#This Row],[Column3]]="","",MATCH(Table10[[#This Row],[Column3]],AD:AD,0))</f>
        <v>#N/A</v>
      </c>
    </row>
    <row r="3685" spans="37:40" ht="13.5" thickBot="1">
      <c r="AK3685" s="64">
        <v>3305</v>
      </c>
      <c r="AL3685" s="8" t="s">
        <v>8476</v>
      </c>
      <c r="AM3685" t="str">
        <f t="shared" si="58"/>
        <v>H3305</v>
      </c>
      <c r="AN3685" t="e">
        <f>IF(Table10[[#This Row],[Column3]]="","",MATCH(Table10[[#This Row],[Column3]],AD:AD,0))</f>
        <v>#N/A</v>
      </c>
    </row>
    <row r="3686" spans="37:40" ht="13.5" thickBot="1">
      <c r="AK3686" s="64">
        <v>3305</v>
      </c>
      <c r="AL3686" s="8" t="s">
        <v>8476</v>
      </c>
      <c r="AM3686" t="str">
        <f t="shared" si="58"/>
        <v>H3305</v>
      </c>
      <c r="AN3686" t="e">
        <f>IF(Table10[[#This Row],[Column3]]="","",MATCH(Table10[[#This Row],[Column3]],AD:AD,0))</f>
        <v>#N/A</v>
      </c>
    </row>
    <row r="3687" spans="37:40" ht="13.5" thickBot="1">
      <c r="AK3687" s="64">
        <v>3305</v>
      </c>
      <c r="AL3687" s="8" t="s">
        <v>8476</v>
      </c>
      <c r="AM3687" t="str">
        <f t="shared" si="58"/>
        <v>H3305</v>
      </c>
      <c r="AN3687" t="e">
        <f>IF(Table10[[#This Row],[Column3]]="","",MATCH(Table10[[#This Row],[Column3]],AD:AD,0))</f>
        <v>#N/A</v>
      </c>
    </row>
    <row r="3688" spans="37:40" ht="13.5" thickBot="1">
      <c r="AK3688" s="64">
        <v>3305</v>
      </c>
      <c r="AL3688" s="8" t="s">
        <v>8476</v>
      </c>
      <c r="AM3688" t="str">
        <f t="shared" si="58"/>
        <v>H3305</v>
      </c>
      <c r="AN3688" t="e">
        <f>IF(Table10[[#This Row],[Column3]]="","",MATCH(Table10[[#This Row],[Column3]],AD:AD,0))</f>
        <v>#N/A</v>
      </c>
    </row>
    <row r="3689" spans="37:40" ht="13.5" thickBot="1">
      <c r="AK3689" s="64">
        <v>3305</v>
      </c>
      <c r="AL3689" s="8" t="s">
        <v>8476</v>
      </c>
      <c r="AM3689" t="str">
        <f t="shared" si="58"/>
        <v>H3305</v>
      </c>
      <c r="AN3689" t="e">
        <f>IF(Table10[[#This Row],[Column3]]="","",MATCH(Table10[[#This Row],[Column3]],AD:AD,0))</f>
        <v>#N/A</v>
      </c>
    </row>
    <row r="3690" spans="37:40" ht="13.5" thickBot="1">
      <c r="AK3690" s="64">
        <v>3305</v>
      </c>
      <c r="AL3690" s="8" t="s">
        <v>8476</v>
      </c>
      <c r="AM3690" t="str">
        <f t="shared" si="58"/>
        <v>H3305</v>
      </c>
      <c r="AN3690" t="e">
        <f>IF(Table10[[#This Row],[Column3]]="","",MATCH(Table10[[#This Row],[Column3]],AD:AD,0))</f>
        <v>#N/A</v>
      </c>
    </row>
    <row r="3691" spans="37:40" ht="13.5" thickBot="1">
      <c r="AK3691" s="64">
        <v>3305</v>
      </c>
      <c r="AL3691" s="8" t="s">
        <v>8476</v>
      </c>
      <c r="AM3691" t="str">
        <f t="shared" si="58"/>
        <v>H3305</v>
      </c>
      <c r="AN3691" t="e">
        <f>IF(Table10[[#This Row],[Column3]]="","",MATCH(Table10[[#This Row],[Column3]],AD:AD,0))</f>
        <v>#N/A</v>
      </c>
    </row>
    <row r="3692" spans="37:40" ht="13.5" thickBot="1">
      <c r="AK3692" s="64">
        <v>3305</v>
      </c>
      <c r="AL3692" s="8" t="s">
        <v>8476</v>
      </c>
      <c r="AM3692" t="str">
        <f t="shared" si="58"/>
        <v>H3305</v>
      </c>
      <c r="AN3692" t="e">
        <f>IF(Table10[[#This Row],[Column3]]="","",MATCH(Table10[[#This Row],[Column3]],AD:AD,0))</f>
        <v>#N/A</v>
      </c>
    </row>
    <row r="3693" spans="37:40" ht="13.5" thickBot="1">
      <c r="AK3693" s="64">
        <v>3305</v>
      </c>
      <c r="AL3693" s="8" t="s">
        <v>8476</v>
      </c>
      <c r="AM3693" t="str">
        <f t="shared" si="58"/>
        <v>H3305</v>
      </c>
      <c r="AN3693" t="e">
        <f>IF(Table10[[#This Row],[Column3]]="","",MATCH(Table10[[#This Row],[Column3]],AD:AD,0))</f>
        <v>#N/A</v>
      </c>
    </row>
    <row r="3694" spans="37:40" ht="13.5" thickBot="1">
      <c r="AK3694" s="64">
        <v>3305</v>
      </c>
      <c r="AL3694" s="8" t="s">
        <v>8476</v>
      </c>
      <c r="AM3694" t="str">
        <f t="shared" si="58"/>
        <v>H3305</v>
      </c>
      <c r="AN3694" t="e">
        <f>IF(Table10[[#This Row],[Column3]]="","",MATCH(Table10[[#This Row],[Column3]],AD:AD,0))</f>
        <v>#N/A</v>
      </c>
    </row>
    <row r="3695" spans="37:40" ht="13.5" thickBot="1">
      <c r="AK3695" s="64">
        <v>3305</v>
      </c>
      <c r="AL3695" s="8" t="s">
        <v>8476</v>
      </c>
      <c r="AM3695" t="str">
        <f t="shared" si="58"/>
        <v>H3305</v>
      </c>
      <c r="AN3695" t="e">
        <f>IF(Table10[[#This Row],[Column3]]="","",MATCH(Table10[[#This Row],[Column3]],AD:AD,0))</f>
        <v>#N/A</v>
      </c>
    </row>
    <row r="3696" spans="37:40" ht="13.5" thickBot="1">
      <c r="AK3696" s="64">
        <v>3305</v>
      </c>
      <c r="AL3696" s="8" t="s">
        <v>8476</v>
      </c>
      <c r="AM3696" t="str">
        <f t="shared" si="58"/>
        <v>H3305</v>
      </c>
      <c r="AN3696" t="e">
        <f>IF(Table10[[#This Row],[Column3]]="","",MATCH(Table10[[#This Row],[Column3]],AD:AD,0))</f>
        <v>#N/A</v>
      </c>
    </row>
    <row r="3697" spans="37:40" ht="13.5" thickBot="1">
      <c r="AK3697" s="64">
        <v>3305</v>
      </c>
      <c r="AL3697" s="8" t="s">
        <v>8476</v>
      </c>
      <c r="AM3697" t="str">
        <f t="shared" si="58"/>
        <v>H3305</v>
      </c>
      <c r="AN3697" t="e">
        <f>IF(Table10[[#This Row],[Column3]]="","",MATCH(Table10[[#This Row],[Column3]],AD:AD,0))</f>
        <v>#N/A</v>
      </c>
    </row>
    <row r="3698" spans="37:40" ht="13.5" thickBot="1">
      <c r="AK3698" s="64">
        <v>3306</v>
      </c>
      <c r="AL3698" s="8" t="s">
        <v>8476</v>
      </c>
      <c r="AM3698" t="str">
        <f t="shared" si="58"/>
        <v>H3306</v>
      </c>
      <c r="AN3698" t="e">
        <f>IF(Table10[[#This Row],[Column3]]="","",MATCH(Table10[[#This Row],[Column3]],AD:AD,0))</f>
        <v>#N/A</v>
      </c>
    </row>
    <row r="3699" spans="37:40" ht="13.5" thickBot="1">
      <c r="AK3699" s="64">
        <v>3306</v>
      </c>
      <c r="AL3699" s="8" t="s">
        <v>8476</v>
      </c>
      <c r="AM3699" t="str">
        <f t="shared" si="58"/>
        <v>H3306</v>
      </c>
      <c r="AN3699" t="e">
        <f>IF(Table10[[#This Row],[Column3]]="","",MATCH(Table10[[#This Row],[Column3]],AD:AD,0))</f>
        <v>#N/A</v>
      </c>
    </row>
    <row r="3700" spans="37:40" ht="13.5" thickBot="1">
      <c r="AK3700" s="64">
        <v>3306</v>
      </c>
      <c r="AL3700" s="8" t="s">
        <v>8476</v>
      </c>
      <c r="AM3700" t="str">
        <f t="shared" si="58"/>
        <v>H3306</v>
      </c>
      <c r="AN3700" t="e">
        <f>IF(Table10[[#This Row],[Column3]]="","",MATCH(Table10[[#This Row],[Column3]],AD:AD,0))</f>
        <v>#N/A</v>
      </c>
    </row>
    <row r="3701" spans="37:40" ht="13.5" thickBot="1">
      <c r="AK3701" s="64">
        <v>3306</v>
      </c>
      <c r="AL3701" s="8" t="s">
        <v>8476</v>
      </c>
      <c r="AM3701" t="str">
        <f t="shared" si="58"/>
        <v>H3306</v>
      </c>
      <c r="AN3701" t="e">
        <f>IF(Table10[[#This Row],[Column3]]="","",MATCH(Table10[[#This Row],[Column3]],AD:AD,0))</f>
        <v>#N/A</v>
      </c>
    </row>
    <row r="3702" spans="37:40" ht="13.5" thickBot="1">
      <c r="AK3702" s="64">
        <v>3306</v>
      </c>
      <c r="AL3702" s="8" t="s">
        <v>8476</v>
      </c>
      <c r="AM3702" t="str">
        <f t="shared" si="58"/>
        <v>H3306</v>
      </c>
      <c r="AN3702" t="e">
        <f>IF(Table10[[#This Row],[Column3]]="","",MATCH(Table10[[#This Row],[Column3]],AD:AD,0))</f>
        <v>#N/A</v>
      </c>
    </row>
    <row r="3703" spans="37:40" ht="13.5" thickBot="1">
      <c r="AK3703" s="64">
        <v>3306</v>
      </c>
      <c r="AL3703" s="8" t="s">
        <v>8476</v>
      </c>
      <c r="AM3703" t="str">
        <f t="shared" si="58"/>
        <v>H3306</v>
      </c>
      <c r="AN3703" t="e">
        <f>IF(Table10[[#This Row],[Column3]]="","",MATCH(Table10[[#This Row],[Column3]],AD:AD,0))</f>
        <v>#N/A</v>
      </c>
    </row>
    <row r="3704" spans="37:40" ht="13.5" thickBot="1">
      <c r="AK3704" s="64">
        <v>3306</v>
      </c>
      <c r="AL3704" s="8" t="s">
        <v>8476</v>
      </c>
      <c r="AM3704" t="str">
        <f t="shared" si="58"/>
        <v>H3306</v>
      </c>
      <c r="AN3704" t="e">
        <f>IF(Table10[[#This Row],[Column3]]="","",MATCH(Table10[[#This Row],[Column3]],AD:AD,0))</f>
        <v>#N/A</v>
      </c>
    </row>
    <row r="3705" spans="37:40" ht="13.5" thickBot="1">
      <c r="AK3705" s="64">
        <v>3306</v>
      </c>
      <c r="AL3705" s="8" t="s">
        <v>8476</v>
      </c>
      <c r="AM3705" t="str">
        <f t="shared" si="58"/>
        <v>H3306</v>
      </c>
      <c r="AN3705" t="e">
        <f>IF(Table10[[#This Row],[Column3]]="","",MATCH(Table10[[#This Row],[Column3]],AD:AD,0))</f>
        <v>#N/A</v>
      </c>
    </row>
    <row r="3706" spans="37:40" ht="13.5" thickBot="1">
      <c r="AK3706" s="64">
        <v>3306</v>
      </c>
      <c r="AL3706" s="8" t="s">
        <v>8476</v>
      </c>
      <c r="AM3706" t="str">
        <f t="shared" si="58"/>
        <v>H3306</v>
      </c>
      <c r="AN3706" t="e">
        <f>IF(Table10[[#This Row],[Column3]]="","",MATCH(Table10[[#This Row],[Column3]],AD:AD,0))</f>
        <v>#N/A</v>
      </c>
    </row>
    <row r="3707" spans="37:40" ht="13.5" thickBot="1">
      <c r="AK3707" s="64">
        <v>3306</v>
      </c>
      <c r="AL3707" s="8" t="s">
        <v>8476</v>
      </c>
      <c r="AM3707" t="str">
        <f t="shared" si="58"/>
        <v>H3306</v>
      </c>
      <c r="AN3707" t="e">
        <f>IF(Table10[[#This Row],[Column3]]="","",MATCH(Table10[[#This Row],[Column3]],AD:AD,0))</f>
        <v>#N/A</v>
      </c>
    </row>
    <row r="3708" spans="37:40" ht="13.5" thickBot="1">
      <c r="AK3708" s="64">
        <v>3306</v>
      </c>
      <c r="AL3708" s="8" t="s">
        <v>8476</v>
      </c>
      <c r="AM3708" t="str">
        <f t="shared" si="58"/>
        <v>H3306</v>
      </c>
      <c r="AN3708" t="e">
        <f>IF(Table10[[#This Row],[Column3]]="","",MATCH(Table10[[#This Row],[Column3]],AD:AD,0))</f>
        <v>#N/A</v>
      </c>
    </row>
    <row r="3709" spans="37:40" ht="13.5" thickBot="1">
      <c r="AK3709" s="64">
        <v>3306</v>
      </c>
      <c r="AL3709" s="8" t="s">
        <v>8476</v>
      </c>
      <c r="AM3709" t="str">
        <f t="shared" si="58"/>
        <v>H3306</v>
      </c>
      <c r="AN3709" t="e">
        <f>IF(Table10[[#This Row],[Column3]]="","",MATCH(Table10[[#This Row],[Column3]],AD:AD,0))</f>
        <v>#N/A</v>
      </c>
    </row>
    <row r="3710" spans="37:40" ht="13.5" thickBot="1">
      <c r="AK3710" s="64">
        <v>3306</v>
      </c>
      <c r="AL3710" s="8" t="s">
        <v>8476</v>
      </c>
      <c r="AM3710" t="str">
        <f t="shared" si="58"/>
        <v>H3306</v>
      </c>
      <c r="AN3710" t="e">
        <f>IF(Table10[[#This Row],[Column3]]="","",MATCH(Table10[[#This Row],[Column3]],AD:AD,0))</f>
        <v>#N/A</v>
      </c>
    </row>
    <row r="3711" spans="37:40" ht="13.5" thickBot="1">
      <c r="AK3711" s="64">
        <v>3306</v>
      </c>
      <c r="AL3711" s="8" t="s">
        <v>8476</v>
      </c>
      <c r="AM3711" t="str">
        <f t="shared" si="58"/>
        <v>H3306</v>
      </c>
      <c r="AN3711" t="e">
        <f>IF(Table10[[#This Row],[Column3]]="","",MATCH(Table10[[#This Row],[Column3]],AD:AD,0))</f>
        <v>#N/A</v>
      </c>
    </row>
    <row r="3712" spans="37:40" ht="13.5" thickBot="1">
      <c r="AK3712" s="64">
        <v>3306</v>
      </c>
      <c r="AL3712" s="8" t="s">
        <v>8476</v>
      </c>
      <c r="AM3712" t="str">
        <f t="shared" si="58"/>
        <v>H3306</v>
      </c>
      <c r="AN3712" t="e">
        <f>IF(Table10[[#This Row],[Column3]]="","",MATCH(Table10[[#This Row],[Column3]],AD:AD,0))</f>
        <v>#N/A</v>
      </c>
    </row>
    <row r="3713" spans="37:40" ht="13.5" thickBot="1">
      <c r="AK3713" s="64">
        <v>3306</v>
      </c>
      <c r="AL3713" s="8" t="s">
        <v>8476</v>
      </c>
      <c r="AM3713" t="str">
        <f t="shared" si="58"/>
        <v>H3306</v>
      </c>
      <c r="AN3713" t="e">
        <f>IF(Table10[[#This Row],[Column3]]="","",MATCH(Table10[[#This Row],[Column3]],AD:AD,0))</f>
        <v>#N/A</v>
      </c>
    </row>
    <row r="3714" spans="37:40" ht="13.5" thickBot="1">
      <c r="AK3714" s="64">
        <v>3307</v>
      </c>
      <c r="AL3714" s="8" t="s">
        <v>8476</v>
      </c>
      <c r="AM3714" t="str">
        <f t="shared" si="58"/>
        <v>H3307</v>
      </c>
      <c r="AN3714" t="e">
        <f>IF(Table10[[#This Row],[Column3]]="","",MATCH(Table10[[#This Row],[Column3]],AD:AD,0))</f>
        <v>#N/A</v>
      </c>
    </row>
    <row r="3715" spans="37:40" ht="13.5" thickBot="1">
      <c r="AK3715" s="64">
        <v>3307</v>
      </c>
      <c r="AL3715" s="8" t="s">
        <v>8476</v>
      </c>
      <c r="AM3715" t="str">
        <f t="shared" si="58"/>
        <v>H3307</v>
      </c>
      <c r="AN3715" t="e">
        <f>IF(Table10[[#This Row],[Column3]]="","",MATCH(Table10[[#This Row],[Column3]],AD:AD,0))</f>
        <v>#N/A</v>
      </c>
    </row>
    <row r="3716" spans="37:40" ht="13.5" thickBot="1">
      <c r="AK3716" s="64">
        <v>3307</v>
      </c>
      <c r="AL3716" s="8" t="s">
        <v>8476</v>
      </c>
      <c r="AM3716" t="str">
        <f t="shared" si="58"/>
        <v>H3307</v>
      </c>
      <c r="AN3716" t="e">
        <f>IF(Table10[[#This Row],[Column3]]="","",MATCH(Table10[[#This Row],[Column3]],AD:AD,0))</f>
        <v>#N/A</v>
      </c>
    </row>
    <row r="3717" spans="37:40" ht="13.5" thickBot="1">
      <c r="AK3717" s="64">
        <v>3307</v>
      </c>
      <c r="AL3717" s="8" t="s">
        <v>8476</v>
      </c>
      <c r="AM3717" t="str">
        <f t="shared" si="58"/>
        <v>H3307</v>
      </c>
      <c r="AN3717" t="e">
        <f>IF(Table10[[#This Row],[Column3]]="","",MATCH(Table10[[#This Row],[Column3]],AD:AD,0))</f>
        <v>#N/A</v>
      </c>
    </row>
    <row r="3718" spans="37:40" ht="13.5" thickBot="1">
      <c r="AK3718" s="64">
        <v>3307</v>
      </c>
      <c r="AL3718" s="8" t="s">
        <v>8476</v>
      </c>
      <c r="AM3718" t="str">
        <f t="shared" ref="AM3718:AM3781" si="59">CONCATENATE(AL3718,AK3718)</f>
        <v>H3307</v>
      </c>
      <c r="AN3718" t="e">
        <f>IF(Table10[[#This Row],[Column3]]="","",MATCH(Table10[[#This Row],[Column3]],AD:AD,0))</f>
        <v>#N/A</v>
      </c>
    </row>
    <row r="3719" spans="37:40" ht="13.5" thickBot="1">
      <c r="AK3719" s="64">
        <v>3119</v>
      </c>
      <c r="AL3719" s="8" t="s">
        <v>6664</v>
      </c>
      <c r="AM3719" t="str">
        <f t="shared" si="59"/>
        <v>G3119</v>
      </c>
      <c r="AN3719" t="e">
        <f>IF(Table10[[#This Row],[Column3]]="","",MATCH(Table10[[#This Row],[Column3]],AD:AD,0))</f>
        <v>#N/A</v>
      </c>
    </row>
    <row r="3720" spans="37:40" ht="13.5" thickBot="1">
      <c r="AK3720" s="64">
        <v>3119</v>
      </c>
      <c r="AL3720" s="8" t="s">
        <v>6664</v>
      </c>
      <c r="AM3720" t="str">
        <f t="shared" si="59"/>
        <v>G3119</v>
      </c>
      <c r="AN3720" t="e">
        <f>IF(Table10[[#This Row],[Column3]]="","",MATCH(Table10[[#This Row],[Column3]],AD:AD,0))</f>
        <v>#N/A</v>
      </c>
    </row>
    <row r="3721" spans="37:40" ht="13.5" thickBot="1">
      <c r="AK3721" s="64">
        <v>3119</v>
      </c>
      <c r="AL3721" s="8" t="s">
        <v>6664</v>
      </c>
      <c r="AM3721" t="str">
        <f t="shared" si="59"/>
        <v>G3119</v>
      </c>
      <c r="AN3721" t="e">
        <f>IF(Table10[[#This Row],[Column3]]="","",MATCH(Table10[[#This Row],[Column3]],AD:AD,0))</f>
        <v>#N/A</v>
      </c>
    </row>
    <row r="3722" spans="37:40" ht="13.5" thickBot="1">
      <c r="AK3722" s="64">
        <v>3119</v>
      </c>
      <c r="AL3722" s="8" t="s">
        <v>6664</v>
      </c>
      <c r="AM3722" t="str">
        <f t="shared" si="59"/>
        <v>G3119</v>
      </c>
      <c r="AN3722" t="e">
        <f>IF(Table10[[#This Row],[Column3]]="","",MATCH(Table10[[#This Row],[Column3]],AD:AD,0))</f>
        <v>#N/A</v>
      </c>
    </row>
    <row r="3723" spans="37:40" ht="13.5" thickBot="1">
      <c r="AK3723" s="64">
        <v>3119</v>
      </c>
      <c r="AL3723" s="8" t="s">
        <v>6664</v>
      </c>
      <c r="AM3723" t="str">
        <f t="shared" si="59"/>
        <v>G3119</v>
      </c>
      <c r="AN3723" t="e">
        <f>IF(Table10[[#This Row],[Column3]]="","",MATCH(Table10[[#This Row],[Column3]],AD:AD,0))</f>
        <v>#N/A</v>
      </c>
    </row>
    <row r="3724" spans="37:40" ht="13.5" thickBot="1">
      <c r="AK3724" s="64">
        <v>3119</v>
      </c>
      <c r="AL3724" s="8" t="s">
        <v>6664</v>
      </c>
      <c r="AM3724" t="str">
        <f t="shared" si="59"/>
        <v>G3119</v>
      </c>
      <c r="AN3724" t="e">
        <f>IF(Table10[[#This Row],[Column3]]="","",MATCH(Table10[[#This Row],[Column3]],AD:AD,0))</f>
        <v>#N/A</v>
      </c>
    </row>
    <row r="3725" spans="37:40" ht="13.5" thickBot="1">
      <c r="AK3725" s="64">
        <v>3119</v>
      </c>
      <c r="AL3725" s="8" t="s">
        <v>6664</v>
      </c>
      <c r="AM3725" t="str">
        <f t="shared" si="59"/>
        <v>G3119</v>
      </c>
      <c r="AN3725" t="e">
        <f>IF(Table10[[#This Row],[Column3]]="","",MATCH(Table10[[#This Row],[Column3]],AD:AD,0))</f>
        <v>#N/A</v>
      </c>
    </row>
    <row r="3726" spans="37:40" ht="13.5" thickBot="1">
      <c r="AK3726" s="64">
        <v>3119</v>
      </c>
      <c r="AL3726" s="8" t="s">
        <v>6664</v>
      </c>
      <c r="AM3726" t="str">
        <f t="shared" si="59"/>
        <v>G3119</v>
      </c>
      <c r="AN3726" t="e">
        <f>IF(Table10[[#This Row],[Column3]]="","",MATCH(Table10[[#This Row],[Column3]],AD:AD,0))</f>
        <v>#N/A</v>
      </c>
    </row>
    <row r="3727" spans="37:40" ht="13.5" thickBot="1">
      <c r="AK3727" s="64">
        <v>3119</v>
      </c>
      <c r="AL3727" s="8" t="s">
        <v>6664</v>
      </c>
      <c r="AM3727" t="str">
        <f t="shared" si="59"/>
        <v>G3119</v>
      </c>
      <c r="AN3727" t="e">
        <f>IF(Table10[[#This Row],[Column3]]="","",MATCH(Table10[[#This Row],[Column3]],AD:AD,0))</f>
        <v>#N/A</v>
      </c>
    </row>
    <row r="3728" spans="37:40" ht="13.5" thickBot="1">
      <c r="AK3728" s="64">
        <v>3119</v>
      </c>
      <c r="AL3728" s="8" t="s">
        <v>6664</v>
      </c>
      <c r="AM3728" t="str">
        <f t="shared" si="59"/>
        <v>G3119</v>
      </c>
      <c r="AN3728" t="e">
        <f>IF(Table10[[#This Row],[Column3]]="","",MATCH(Table10[[#This Row],[Column3]],AD:AD,0))</f>
        <v>#N/A</v>
      </c>
    </row>
    <row r="3729" spans="37:40" ht="13.5" thickBot="1">
      <c r="AK3729" s="64">
        <v>3119</v>
      </c>
      <c r="AL3729" s="8" t="s">
        <v>6664</v>
      </c>
      <c r="AM3729" t="str">
        <f t="shared" si="59"/>
        <v>G3119</v>
      </c>
      <c r="AN3729" t="e">
        <f>IF(Table10[[#This Row],[Column3]]="","",MATCH(Table10[[#This Row],[Column3]],AD:AD,0))</f>
        <v>#N/A</v>
      </c>
    </row>
    <row r="3730" spans="37:40" ht="13.5" thickBot="1">
      <c r="AK3730" s="64">
        <v>3119</v>
      </c>
      <c r="AL3730" s="8" t="s">
        <v>6664</v>
      </c>
      <c r="AM3730" t="str">
        <f t="shared" si="59"/>
        <v>G3119</v>
      </c>
      <c r="AN3730" t="e">
        <f>IF(Table10[[#This Row],[Column3]]="","",MATCH(Table10[[#This Row],[Column3]],AD:AD,0))</f>
        <v>#N/A</v>
      </c>
    </row>
    <row r="3731" spans="37:40" ht="13.5" thickBot="1">
      <c r="AK3731" s="64">
        <v>3119</v>
      </c>
      <c r="AL3731" s="8" t="s">
        <v>6664</v>
      </c>
      <c r="AM3731" t="str">
        <f t="shared" si="59"/>
        <v>G3119</v>
      </c>
      <c r="AN3731" t="e">
        <f>IF(Table10[[#This Row],[Column3]]="","",MATCH(Table10[[#This Row],[Column3]],AD:AD,0))</f>
        <v>#N/A</v>
      </c>
    </row>
    <row r="3732" spans="37:40" ht="13.5" thickBot="1">
      <c r="AK3732" s="64">
        <v>3119</v>
      </c>
      <c r="AL3732" s="8" t="s">
        <v>6664</v>
      </c>
      <c r="AM3732" t="str">
        <f t="shared" si="59"/>
        <v>G3119</v>
      </c>
      <c r="AN3732" t="e">
        <f>IF(Table10[[#This Row],[Column3]]="","",MATCH(Table10[[#This Row],[Column3]],AD:AD,0))</f>
        <v>#N/A</v>
      </c>
    </row>
    <row r="3733" spans="37:40" ht="13.5" thickBot="1">
      <c r="AK3733" s="64">
        <v>3119</v>
      </c>
      <c r="AL3733" s="8" t="s">
        <v>6664</v>
      </c>
      <c r="AM3733" t="str">
        <f t="shared" si="59"/>
        <v>G3119</v>
      </c>
      <c r="AN3733" t="e">
        <f>IF(Table10[[#This Row],[Column3]]="","",MATCH(Table10[[#This Row],[Column3]],AD:AD,0))</f>
        <v>#N/A</v>
      </c>
    </row>
    <row r="3734" spans="37:40" ht="13.5" thickBot="1">
      <c r="AK3734" s="64">
        <v>3119</v>
      </c>
      <c r="AL3734" s="8" t="s">
        <v>6664</v>
      </c>
      <c r="AM3734" t="str">
        <f t="shared" si="59"/>
        <v>G3119</v>
      </c>
      <c r="AN3734" t="e">
        <f>IF(Table10[[#This Row],[Column3]]="","",MATCH(Table10[[#This Row],[Column3]],AD:AD,0))</f>
        <v>#N/A</v>
      </c>
    </row>
    <row r="3735" spans="37:40" ht="13.5" thickBot="1">
      <c r="AK3735" s="64">
        <v>3120</v>
      </c>
      <c r="AL3735" s="8" t="s">
        <v>6664</v>
      </c>
      <c r="AM3735" t="str">
        <f t="shared" si="59"/>
        <v>G3120</v>
      </c>
      <c r="AN3735" t="e">
        <f>IF(Table10[[#This Row],[Column3]]="","",MATCH(Table10[[#This Row],[Column3]],AD:AD,0))</f>
        <v>#N/A</v>
      </c>
    </row>
    <row r="3736" spans="37:40" ht="13.5" thickBot="1">
      <c r="AK3736" s="64">
        <v>3120</v>
      </c>
      <c r="AL3736" s="8" t="s">
        <v>6664</v>
      </c>
      <c r="AM3736" t="str">
        <f t="shared" si="59"/>
        <v>G3120</v>
      </c>
      <c r="AN3736" t="e">
        <f>IF(Table10[[#This Row],[Column3]]="","",MATCH(Table10[[#This Row],[Column3]],AD:AD,0))</f>
        <v>#N/A</v>
      </c>
    </row>
    <row r="3737" spans="37:40" ht="13.5" thickBot="1">
      <c r="AK3737" s="64">
        <v>3120</v>
      </c>
      <c r="AL3737" s="8" t="s">
        <v>6664</v>
      </c>
      <c r="AM3737" t="str">
        <f t="shared" si="59"/>
        <v>G3120</v>
      </c>
      <c r="AN3737" t="e">
        <f>IF(Table10[[#This Row],[Column3]]="","",MATCH(Table10[[#This Row],[Column3]],AD:AD,0))</f>
        <v>#N/A</v>
      </c>
    </row>
    <row r="3738" spans="37:40" ht="13.5" thickBot="1">
      <c r="AK3738" s="64">
        <v>3120</v>
      </c>
      <c r="AL3738" s="8" t="s">
        <v>6664</v>
      </c>
      <c r="AM3738" t="str">
        <f t="shared" si="59"/>
        <v>G3120</v>
      </c>
      <c r="AN3738" t="e">
        <f>IF(Table10[[#This Row],[Column3]]="","",MATCH(Table10[[#This Row],[Column3]],AD:AD,0))</f>
        <v>#N/A</v>
      </c>
    </row>
    <row r="3739" spans="37:40" ht="13.5" thickBot="1">
      <c r="AK3739" s="64">
        <v>3115</v>
      </c>
      <c r="AL3739" s="8" t="s">
        <v>6664</v>
      </c>
      <c r="AM3739" t="str">
        <f t="shared" si="59"/>
        <v>G3115</v>
      </c>
      <c r="AN3739" t="e">
        <f>IF(Table10[[#This Row],[Column3]]="","",MATCH(Table10[[#This Row],[Column3]],AD:AD,0))</f>
        <v>#N/A</v>
      </c>
    </row>
    <row r="3740" spans="37:40" ht="13.5" thickBot="1">
      <c r="AK3740" s="64">
        <v>3115</v>
      </c>
      <c r="AL3740" s="8" t="s">
        <v>6664</v>
      </c>
      <c r="AM3740" t="str">
        <f t="shared" si="59"/>
        <v>G3115</v>
      </c>
      <c r="AN3740" t="e">
        <f>IF(Table10[[#This Row],[Column3]]="","",MATCH(Table10[[#This Row],[Column3]],AD:AD,0))</f>
        <v>#N/A</v>
      </c>
    </row>
    <row r="3741" spans="37:40" ht="13.5" thickBot="1">
      <c r="AK3741" s="64">
        <v>3115</v>
      </c>
      <c r="AL3741" s="8" t="s">
        <v>6664</v>
      </c>
      <c r="AM3741" t="str">
        <f t="shared" si="59"/>
        <v>G3115</v>
      </c>
      <c r="AN3741" t="e">
        <f>IF(Table10[[#This Row],[Column3]]="","",MATCH(Table10[[#This Row],[Column3]],AD:AD,0))</f>
        <v>#N/A</v>
      </c>
    </row>
    <row r="3742" spans="37:40" ht="13.5" thickBot="1">
      <c r="AK3742" s="64">
        <v>3121</v>
      </c>
      <c r="AL3742" s="8" t="s">
        <v>6664</v>
      </c>
      <c r="AM3742" t="str">
        <f t="shared" si="59"/>
        <v>G3121</v>
      </c>
      <c r="AN3742" t="e">
        <f>IF(Table10[[#This Row],[Column3]]="","",MATCH(Table10[[#This Row],[Column3]],AD:AD,0))</f>
        <v>#N/A</v>
      </c>
    </row>
    <row r="3743" spans="37:40" ht="13.5" thickBot="1">
      <c r="AK3743" s="64">
        <v>3121</v>
      </c>
      <c r="AL3743" s="8" t="s">
        <v>6664</v>
      </c>
      <c r="AM3743" t="str">
        <f t="shared" si="59"/>
        <v>G3121</v>
      </c>
      <c r="AN3743" t="e">
        <f>IF(Table10[[#This Row],[Column3]]="","",MATCH(Table10[[#This Row],[Column3]],AD:AD,0))</f>
        <v>#N/A</v>
      </c>
    </row>
    <row r="3744" spans="37:40" ht="13.5" thickBot="1">
      <c r="AK3744" s="64">
        <v>3121</v>
      </c>
      <c r="AL3744" s="8" t="s">
        <v>6664</v>
      </c>
      <c r="AM3744" t="str">
        <f t="shared" si="59"/>
        <v>G3121</v>
      </c>
      <c r="AN3744" t="e">
        <f>IF(Table10[[#This Row],[Column3]]="","",MATCH(Table10[[#This Row],[Column3]],AD:AD,0))</f>
        <v>#N/A</v>
      </c>
    </row>
    <row r="3745" spans="37:40" ht="13.5" thickBot="1">
      <c r="AK3745" s="64">
        <v>3121</v>
      </c>
      <c r="AL3745" s="8" t="s">
        <v>6664</v>
      </c>
      <c r="AM3745" t="str">
        <f t="shared" si="59"/>
        <v>G3121</v>
      </c>
      <c r="AN3745" t="e">
        <f>IF(Table10[[#This Row],[Column3]]="","",MATCH(Table10[[#This Row],[Column3]],AD:AD,0))</f>
        <v>#N/A</v>
      </c>
    </row>
    <row r="3746" spans="37:40" ht="13.5" thickBot="1">
      <c r="AK3746" s="64">
        <v>3121</v>
      </c>
      <c r="AL3746" s="8" t="s">
        <v>6664</v>
      </c>
      <c r="AM3746" t="str">
        <f t="shared" si="59"/>
        <v>G3121</v>
      </c>
      <c r="AN3746" t="e">
        <f>IF(Table10[[#This Row],[Column3]]="","",MATCH(Table10[[#This Row],[Column3]],AD:AD,0))</f>
        <v>#N/A</v>
      </c>
    </row>
    <row r="3747" spans="37:40" ht="13.5" thickBot="1">
      <c r="AK3747" s="64">
        <v>3121</v>
      </c>
      <c r="AL3747" s="8" t="s">
        <v>6664</v>
      </c>
      <c r="AM3747" t="str">
        <f t="shared" si="59"/>
        <v>G3121</v>
      </c>
      <c r="AN3747" t="e">
        <f>IF(Table10[[#This Row],[Column3]]="","",MATCH(Table10[[#This Row],[Column3]],AD:AD,0))</f>
        <v>#N/A</v>
      </c>
    </row>
    <row r="3748" spans="37:40" ht="13.5" thickBot="1">
      <c r="AK3748" s="64">
        <v>3121</v>
      </c>
      <c r="AL3748" s="8" t="s">
        <v>6664</v>
      </c>
      <c r="AM3748" t="str">
        <f t="shared" si="59"/>
        <v>G3121</v>
      </c>
      <c r="AN3748" t="e">
        <f>IF(Table10[[#This Row],[Column3]]="","",MATCH(Table10[[#This Row],[Column3]],AD:AD,0))</f>
        <v>#N/A</v>
      </c>
    </row>
    <row r="3749" spans="37:40" ht="13.5" thickBot="1">
      <c r="AK3749" s="64">
        <v>3121</v>
      </c>
      <c r="AL3749" s="8" t="s">
        <v>6664</v>
      </c>
      <c r="AM3749" t="str">
        <f t="shared" si="59"/>
        <v>G3121</v>
      </c>
      <c r="AN3749" t="e">
        <f>IF(Table10[[#This Row],[Column3]]="","",MATCH(Table10[[#This Row],[Column3]],AD:AD,0))</f>
        <v>#N/A</v>
      </c>
    </row>
    <row r="3750" spans="37:40" ht="13.5" thickBot="1">
      <c r="AK3750" s="64">
        <v>3112</v>
      </c>
      <c r="AL3750" s="8" t="s">
        <v>6664</v>
      </c>
      <c r="AM3750" t="str">
        <f t="shared" si="59"/>
        <v>G3112</v>
      </c>
      <c r="AN3750" t="e">
        <f>IF(Table10[[#This Row],[Column3]]="","",MATCH(Table10[[#This Row],[Column3]],AD:AD,0))</f>
        <v>#N/A</v>
      </c>
    </row>
    <row r="3751" spans="37:40" ht="13.5" thickBot="1">
      <c r="AK3751" s="64">
        <v>3112</v>
      </c>
      <c r="AL3751" s="8" t="s">
        <v>6664</v>
      </c>
      <c r="AM3751" t="str">
        <f t="shared" si="59"/>
        <v>G3112</v>
      </c>
      <c r="AN3751" t="e">
        <f>IF(Table10[[#This Row],[Column3]]="","",MATCH(Table10[[#This Row],[Column3]],AD:AD,0))</f>
        <v>#N/A</v>
      </c>
    </row>
    <row r="3752" spans="37:40" ht="13.5" thickBot="1">
      <c r="AK3752" s="64">
        <v>3112</v>
      </c>
      <c r="AL3752" s="8" t="s">
        <v>6664</v>
      </c>
      <c r="AM3752" t="str">
        <f t="shared" si="59"/>
        <v>G3112</v>
      </c>
      <c r="AN3752" t="e">
        <f>IF(Table10[[#This Row],[Column3]]="","",MATCH(Table10[[#This Row],[Column3]],AD:AD,0))</f>
        <v>#N/A</v>
      </c>
    </row>
    <row r="3753" spans="37:40" ht="13.5" thickBot="1">
      <c r="AK3753" s="64">
        <v>3112</v>
      </c>
      <c r="AL3753" s="8" t="s">
        <v>6664</v>
      </c>
      <c r="AM3753" t="str">
        <f t="shared" si="59"/>
        <v>G3112</v>
      </c>
      <c r="AN3753" t="e">
        <f>IF(Table10[[#This Row],[Column3]]="","",MATCH(Table10[[#This Row],[Column3]],AD:AD,0))</f>
        <v>#N/A</v>
      </c>
    </row>
    <row r="3754" spans="37:40" ht="13.5" thickBot="1">
      <c r="AK3754" s="64">
        <v>3112</v>
      </c>
      <c r="AL3754" s="8" t="s">
        <v>6664</v>
      </c>
      <c r="AM3754" t="str">
        <f t="shared" si="59"/>
        <v>G3112</v>
      </c>
      <c r="AN3754" t="e">
        <f>IF(Table10[[#This Row],[Column3]]="","",MATCH(Table10[[#This Row],[Column3]],AD:AD,0))</f>
        <v>#N/A</v>
      </c>
    </row>
    <row r="3755" spans="37:40" ht="13.5" thickBot="1">
      <c r="AK3755" s="64">
        <v>3112</v>
      </c>
      <c r="AL3755" s="8" t="s">
        <v>6664</v>
      </c>
      <c r="AM3755" t="str">
        <f t="shared" si="59"/>
        <v>G3112</v>
      </c>
      <c r="AN3755" t="e">
        <f>IF(Table10[[#This Row],[Column3]]="","",MATCH(Table10[[#This Row],[Column3]],AD:AD,0))</f>
        <v>#N/A</v>
      </c>
    </row>
    <row r="3756" spans="37:40" ht="13.5" thickBot="1">
      <c r="AK3756" s="64">
        <v>2894</v>
      </c>
      <c r="AL3756" s="8" t="s">
        <v>8476</v>
      </c>
      <c r="AM3756" t="str">
        <f t="shared" si="59"/>
        <v>H2894</v>
      </c>
      <c r="AN3756" t="e">
        <f>IF(Table10[[#This Row],[Column3]]="","",MATCH(Table10[[#This Row],[Column3]],AD:AD,0))</f>
        <v>#N/A</v>
      </c>
    </row>
    <row r="3757" spans="37:40" ht="13.5" thickBot="1">
      <c r="AK3757" s="64">
        <v>2894</v>
      </c>
      <c r="AL3757" s="8" t="s">
        <v>8476</v>
      </c>
      <c r="AM3757" t="str">
        <f t="shared" si="59"/>
        <v>H2894</v>
      </c>
      <c r="AN3757" t="e">
        <f>IF(Table10[[#This Row],[Column3]]="","",MATCH(Table10[[#This Row],[Column3]],AD:AD,0))</f>
        <v>#N/A</v>
      </c>
    </row>
    <row r="3758" spans="37:40" ht="13.5" thickBot="1">
      <c r="AK3758" s="64">
        <v>2894</v>
      </c>
      <c r="AL3758" s="8" t="s">
        <v>8476</v>
      </c>
      <c r="AM3758" t="str">
        <f t="shared" si="59"/>
        <v>H2894</v>
      </c>
      <c r="AN3758" t="e">
        <f>IF(Table10[[#This Row],[Column3]]="","",MATCH(Table10[[#This Row],[Column3]],AD:AD,0))</f>
        <v>#N/A</v>
      </c>
    </row>
    <row r="3759" spans="37:40" ht="13.5" thickBot="1">
      <c r="AK3759" s="64">
        <v>2894</v>
      </c>
      <c r="AL3759" s="8" t="s">
        <v>8476</v>
      </c>
      <c r="AM3759" t="str">
        <f t="shared" si="59"/>
        <v>H2894</v>
      </c>
      <c r="AN3759" t="e">
        <f>IF(Table10[[#This Row],[Column3]]="","",MATCH(Table10[[#This Row],[Column3]],AD:AD,0))</f>
        <v>#N/A</v>
      </c>
    </row>
    <row r="3760" spans="37:40" ht="13.5" thickBot="1">
      <c r="AK3760" s="64">
        <v>2894</v>
      </c>
      <c r="AL3760" s="8" t="s">
        <v>8476</v>
      </c>
      <c r="AM3760" t="str">
        <f t="shared" si="59"/>
        <v>H2894</v>
      </c>
      <c r="AN3760" t="e">
        <f>IF(Table10[[#This Row],[Column3]]="","",MATCH(Table10[[#This Row],[Column3]],AD:AD,0))</f>
        <v>#N/A</v>
      </c>
    </row>
    <row r="3761" spans="37:40" ht="13.5" thickBot="1">
      <c r="AK3761" s="64">
        <v>2894</v>
      </c>
      <c r="AL3761" s="8" t="s">
        <v>8476</v>
      </c>
      <c r="AM3761" t="str">
        <f t="shared" si="59"/>
        <v>H2894</v>
      </c>
      <c r="AN3761" t="e">
        <f>IF(Table10[[#This Row],[Column3]]="","",MATCH(Table10[[#This Row],[Column3]],AD:AD,0))</f>
        <v>#N/A</v>
      </c>
    </row>
    <row r="3762" spans="37:40" ht="13.5" thickBot="1">
      <c r="AK3762" s="64">
        <v>2894</v>
      </c>
      <c r="AL3762" s="8" t="s">
        <v>8476</v>
      </c>
      <c r="AM3762" t="str">
        <f t="shared" si="59"/>
        <v>H2894</v>
      </c>
      <c r="AN3762" t="e">
        <f>IF(Table10[[#This Row],[Column3]]="","",MATCH(Table10[[#This Row],[Column3]],AD:AD,0))</f>
        <v>#N/A</v>
      </c>
    </row>
    <row r="3763" spans="37:40" ht="13.5" thickBot="1">
      <c r="AK3763" s="64">
        <v>2894</v>
      </c>
      <c r="AL3763" s="8" t="s">
        <v>8476</v>
      </c>
      <c r="AM3763" t="str">
        <f t="shared" si="59"/>
        <v>H2894</v>
      </c>
      <c r="AN3763" t="e">
        <f>IF(Table10[[#This Row],[Column3]]="","",MATCH(Table10[[#This Row],[Column3]],AD:AD,0))</f>
        <v>#N/A</v>
      </c>
    </row>
    <row r="3764" spans="37:40" ht="13.5" thickBot="1">
      <c r="AK3764" s="64">
        <v>245</v>
      </c>
      <c r="AL3764" s="8"/>
      <c r="AM3764" t="str">
        <f t="shared" si="59"/>
        <v>245</v>
      </c>
      <c r="AN3764" t="e">
        <f>IF(Table10[[#This Row],[Column3]]="","",MATCH(Table10[[#This Row],[Column3]],AD:AD,0))</f>
        <v>#N/A</v>
      </c>
    </row>
    <row r="3765" spans="37:40" ht="13.5" thickBot="1">
      <c r="AK3765" s="64">
        <v>245</v>
      </c>
      <c r="AL3765" s="8"/>
      <c r="AM3765" t="str">
        <f t="shared" si="59"/>
        <v>245</v>
      </c>
      <c r="AN3765" t="e">
        <f>IF(Table10[[#This Row],[Column3]]="","",MATCH(Table10[[#This Row],[Column3]],AD:AD,0))</f>
        <v>#N/A</v>
      </c>
    </row>
    <row r="3766" spans="37:40" ht="13.5" thickBot="1">
      <c r="AK3766" s="64">
        <v>245</v>
      </c>
      <c r="AL3766" s="8"/>
      <c r="AM3766" t="str">
        <f t="shared" si="59"/>
        <v>245</v>
      </c>
      <c r="AN3766" t="e">
        <f>IF(Table10[[#This Row],[Column3]]="","",MATCH(Table10[[#This Row],[Column3]],AD:AD,0))</f>
        <v>#N/A</v>
      </c>
    </row>
    <row r="3767" spans="37:40" ht="13.5" thickBot="1">
      <c r="AK3767" s="64">
        <v>245</v>
      </c>
      <c r="AL3767" s="8"/>
      <c r="AM3767" t="str">
        <f t="shared" si="59"/>
        <v>245</v>
      </c>
      <c r="AN3767" t="e">
        <f>IF(Table10[[#This Row],[Column3]]="","",MATCH(Table10[[#This Row],[Column3]],AD:AD,0))</f>
        <v>#N/A</v>
      </c>
    </row>
    <row r="3768" spans="37:40" ht="13.5" thickBot="1">
      <c r="AK3768" s="64">
        <v>245</v>
      </c>
      <c r="AL3768" s="8"/>
      <c r="AM3768" t="str">
        <f t="shared" si="59"/>
        <v>245</v>
      </c>
      <c r="AN3768" t="e">
        <f>IF(Table10[[#This Row],[Column3]]="","",MATCH(Table10[[#This Row],[Column3]],AD:AD,0))</f>
        <v>#N/A</v>
      </c>
    </row>
    <row r="3769" spans="37:40" ht="13.5" thickBot="1">
      <c r="AK3769" s="64">
        <v>245</v>
      </c>
      <c r="AL3769" s="8"/>
      <c r="AM3769" t="str">
        <f t="shared" si="59"/>
        <v>245</v>
      </c>
      <c r="AN3769" t="e">
        <f>IF(Table10[[#This Row],[Column3]]="","",MATCH(Table10[[#This Row],[Column3]],AD:AD,0))</f>
        <v>#N/A</v>
      </c>
    </row>
    <row r="3770" spans="37:40" ht="13.5" thickBot="1">
      <c r="AK3770" s="64">
        <v>245</v>
      </c>
      <c r="AL3770" s="8"/>
      <c r="AM3770" t="str">
        <f t="shared" si="59"/>
        <v>245</v>
      </c>
      <c r="AN3770" t="e">
        <f>IF(Table10[[#This Row],[Column3]]="","",MATCH(Table10[[#This Row],[Column3]],AD:AD,0))</f>
        <v>#N/A</v>
      </c>
    </row>
    <row r="3771" spans="37:40" ht="13.5" thickBot="1">
      <c r="AK3771" s="64">
        <v>245</v>
      </c>
      <c r="AL3771" s="8"/>
      <c r="AM3771" t="str">
        <f t="shared" si="59"/>
        <v>245</v>
      </c>
      <c r="AN3771" t="e">
        <f>IF(Table10[[#This Row],[Column3]]="","",MATCH(Table10[[#This Row],[Column3]],AD:AD,0))</f>
        <v>#N/A</v>
      </c>
    </row>
    <row r="3772" spans="37:40" ht="13.5" thickBot="1">
      <c r="AK3772" s="64">
        <v>3169</v>
      </c>
      <c r="AL3772" s="8" t="s">
        <v>8476</v>
      </c>
      <c r="AM3772" t="str">
        <f t="shared" si="59"/>
        <v>H3169</v>
      </c>
      <c r="AN3772" t="e">
        <f>IF(Table10[[#This Row],[Column3]]="","",MATCH(Table10[[#This Row],[Column3]],AD:AD,0))</f>
        <v>#N/A</v>
      </c>
    </row>
    <row r="3773" spans="37:40" ht="13.5" thickBot="1">
      <c r="AK3773" s="64">
        <v>252</v>
      </c>
      <c r="AL3773" s="8"/>
      <c r="AM3773" t="str">
        <f t="shared" si="59"/>
        <v>252</v>
      </c>
      <c r="AN3773" t="e">
        <f>IF(Table10[[#This Row],[Column3]]="","",MATCH(Table10[[#This Row],[Column3]],AD:AD,0))</f>
        <v>#N/A</v>
      </c>
    </row>
    <row r="3774" spans="37:40" ht="13.5" thickBot="1">
      <c r="AK3774" s="64">
        <v>193</v>
      </c>
      <c r="AL3774" s="8" t="s">
        <v>122</v>
      </c>
      <c r="AM3774" t="str">
        <f t="shared" si="59"/>
        <v>B193</v>
      </c>
      <c r="AN3774" t="e">
        <f>IF(Table10[[#This Row],[Column3]]="","",MATCH(Table10[[#This Row],[Column3]],AD:AD,0))</f>
        <v>#N/A</v>
      </c>
    </row>
    <row r="3775" spans="37:40" ht="13.5" thickBot="1">
      <c r="AK3775" s="64">
        <v>3351</v>
      </c>
      <c r="AL3775" s="8" t="s">
        <v>8476</v>
      </c>
      <c r="AM3775" t="str">
        <f t="shared" si="59"/>
        <v>H3351</v>
      </c>
      <c r="AN3775" t="e">
        <f>IF(Table10[[#This Row],[Column3]]="","",MATCH(Table10[[#This Row],[Column3]],AD:AD,0))</f>
        <v>#N/A</v>
      </c>
    </row>
    <row r="3776" spans="37:40" ht="13.5" thickBot="1">
      <c r="AK3776" s="64">
        <v>3351</v>
      </c>
      <c r="AL3776" s="8" t="s">
        <v>8476</v>
      </c>
      <c r="AM3776" t="str">
        <f t="shared" si="59"/>
        <v>H3351</v>
      </c>
      <c r="AN3776" t="e">
        <f>IF(Table10[[#This Row],[Column3]]="","",MATCH(Table10[[#This Row],[Column3]],AD:AD,0))</f>
        <v>#N/A</v>
      </c>
    </row>
    <row r="3777" spans="37:40" ht="13.5" thickBot="1">
      <c r="AK3777" s="64">
        <v>3351</v>
      </c>
      <c r="AL3777" s="8" t="s">
        <v>8476</v>
      </c>
      <c r="AM3777" t="str">
        <f t="shared" si="59"/>
        <v>H3351</v>
      </c>
      <c r="AN3777" t="e">
        <f>IF(Table10[[#This Row],[Column3]]="","",MATCH(Table10[[#This Row],[Column3]],AD:AD,0))</f>
        <v>#N/A</v>
      </c>
    </row>
    <row r="3778" spans="37:40" ht="13.5" thickBot="1">
      <c r="AK3778" s="64">
        <v>3351</v>
      </c>
      <c r="AL3778" s="8" t="s">
        <v>8476</v>
      </c>
      <c r="AM3778" t="str">
        <f t="shared" si="59"/>
        <v>H3351</v>
      </c>
      <c r="AN3778" t="e">
        <f>IF(Table10[[#This Row],[Column3]]="","",MATCH(Table10[[#This Row],[Column3]],AD:AD,0))</f>
        <v>#N/A</v>
      </c>
    </row>
    <row r="3779" spans="37:40" ht="13.5" thickBot="1">
      <c r="AK3779" s="64">
        <v>3351</v>
      </c>
      <c r="AL3779" s="8" t="s">
        <v>8476</v>
      </c>
      <c r="AM3779" t="str">
        <f t="shared" si="59"/>
        <v>H3351</v>
      </c>
      <c r="AN3779" t="e">
        <f>IF(Table10[[#This Row],[Column3]]="","",MATCH(Table10[[#This Row],[Column3]],AD:AD,0))</f>
        <v>#N/A</v>
      </c>
    </row>
    <row r="3780" spans="37:40" ht="13.5" thickBot="1">
      <c r="AK3780" s="64">
        <v>3351</v>
      </c>
      <c r="AL3780" s="8" t="s">
        <v>8476</v>
      </c>
      <c r="AM3780" t="str">
        <f t="shared" si="59"/>
        <v>H3351</v>
      </c>
      <c r="AN3780" t="e">
        <f>IF(Table10[[#This Row],[Column3]]="","",MATCH(Table10[[#This Row],[Column3]],AD:AD,0))</f>
        <v>#N/A</v>
      </c>
    </row>
    <row r="3781" spans="37:40" ht="13.5" thickBot="1">
      <c r="AK3781" s="64">
        <v>3075</v>
      </c>
      <c r="AL3781" s="8" t="s">
        <v>6664</v>
      </c>
      <c r="AM3781" t="str">
        <f t="shared" si="59"/>
        <v>G3075</v>
      </c>
      <c r="AN3781" t="e">
        <f>IF(Table10[[#This Row],[Column3]]="","",MATCH(Table10[[#This Row],[Column3]],AD:AD,0))</f>
        <v>#N/A</v>
      </c>
    </row>
    <row r="3782" spans="37:40" ht="13.5" thickBot="1">
      <c r="AK3782" s="64">
        <v>3075</v>
      </c>
      <c r="AL3782" s="8" t="s">
        <v>6664</v>
      </c>
      <c r="AM3782" t="str">
        <f t="shared" ref="AM3782:AM3834" si="60">CONCATENATE(AL3782,AK3782)</f>
        <v>G3075</v>
      </c>
      <c r="AN3782" t="e">
        <f>IF(Table10[[#This Row],[Column3]]="","",MATCH(Table10[[#This Row],[Column3]],AD:AD,0))</f>
        <v>#N/A</v>
      </c>
    </row>
    <row r="3783" spans="37:40" ht="13.5" thickBot="1">
      <c r="AK3783" s="64">
        <v>3075</v>
      </c>
      <c r="AL3783" s="8" t="s">
        <v>6664</v>
      </c>
      <c r="AM3783" t="str">
        <f t="shared" si="60"/>
        <v>G3075</v>
      </c>
      <c r="AN3783" t="e">
        <f>IF(Table10[[#This Row],[Column3]]="","",MATCH(Table10[[#This Row],[Column3]],AD:AD,0))</f>
        <v>#N/A</v>
      </c>
    </row>
    <row r="3784" spans="37:40" ht="13.5" thickBot="1">
      <c r="AK3784" s="64">
        <v>3075</v>
      </c>
      <c r="AL3784" s="8" t="s">
        <v>6664</v>
      </c>
      <c r="AM3784" t="str">
        <f t="shared" si="60"/>
        <v>G3075</v>
      </c>
      <c r="AN3784" t="e">
        <f>IF(Table10[[#This Row],[Column3]]="","",MATCH(Table10[[#This Row],[Column3]],AD:AD,0))</f>
        <v>#N/A</v>
      </c>
    </row>
    <row r="3785" spans="37:40" ht="13.5" thickBot="1">
      <c r="AK3785" s="64">
        <v>3075</v>
      </c>
      <c r="AL3785" s="8" t="s">
        <v>6664</v>
      </c>
      <c r="AM3785" t="str">
        <f t="shared" si="60"/>
        <v>G3075</v>
      </c>
      <c r="AN3785" t="e">
        <f>IF(Table10[[#This Row],[Column3]]="","",MATCH(Table10[[#This Row],[Column3]],AD:AD,0))</f>
        <v>#N/A</v>
      </c>
    </row>
    <row r="3786" spans="37:40" ht="13.5" thickBot="1">
      <c r="AK3786" s="64">
        <v>3075</v>
      </c>
      <c r="AL3786" s="8" t="s">
        <v>6664</v>
      </c>
      <c r="AM3786" t="str">
        <f t="shared" si="60"/>
        <v>G3075</v>
      </c>
      <c r="AN3786" t="e">
        <f>IF(Table10[[#This Row],[Column3]]="","",MATCH(Table10[[#This Row],[Column3]],AD:AD,0))</f>
        <v>#N/A</v>
      </c>
    </row>
    <row r="3787" spans="37:40" ht="13.5" thickBot="1">
      <c r="AK3787" s="64">
        <v>3075</v>
      </c>
      <c r="AL3787" s="8" t="s">
        <v>6664</v>
      </c>
      <c r="AM3787" t="str">
        <f t="shared" si="60"/>
        <v>G3075</v>
      </c>
      <c r="AN3787" t="e">
        <f>IF(Table10[[#This Row],[Column3]]="","",MATCH(Table10[[#This Row],[Column3]],AD:AD,0))</f>
        <v>#N/A</v>
      </c>
    </row>
    <row r="3788" spans="37:40" ht="13.5" thickBot="1">
      <c r="AK3788" s="64">
        <v>3075</v>
      </c>
      <c r="AL3788" s="8" t="s">
        <v>6664</v>
      </c>
      <c r="AM3788" t="str">
        <f t="shared" si="60"/>
        <v>G3075</v>
      </c>
      <c r="AN3788" t="e">
        <f>IF(Table10[[#This Row],[Column3]]="","",MATCH(Table10[[#This Row],[Column3]],AD:AD,0))</f>
        <v>#N/A</v>
      </c>
    </row>
    <row r="3789" spans="37:40" ht="13.5" thickBot="1">
      <c r="AK3789" s="64">
        <v>3075</v>
      </c>
      <c r="AL3789" s="8" t="s">
        <v>6664</v>
      </c>
      <c r="AM3789" t="str">
        <f t="shared" si="60"/>
        <v>G3075</v>
      </c>
      <c r="AN3789" t="e">
        <f>IF(Table10[[#This Row],[Column3]]="","",MATCH(Table10[[#This Row],[Column3]],AD:AD,0))</f>
        <v>#N/A</v>
      </c>
    </row>
    <row r="3790" spans="37:40" ht="13.5" thickBot="1">
      <c r="AK3790" s="64">
        <v>3075</v>
      </c>
      <c r="AL3790" s="8" t="s">
        <v>6664</v>
      </c>
      <c r="AM3790" t="str">
        <f t="shared" si="60"/>
        <v>G3075</v>
      </c>
      <c r="AN3790" t="e">
        <f>IF(Table10[[#This Row],[Column3]]="","",MATCH(Table10[[#This Row],[Column3]],AD:AD,0))</f>
        <v>#N/A</v>
      </c>
    </row>
    <row r="3791" spans="37:40" ht="13.5" thickBot="1">
      <c r="AK3791" s="64">
        <v>3075</v>
      </c>
      <c r="AL3791" s="8" t="s">
        <v>6664</v>
      </c>
      <c r="AM3791" t="str">
        <f t="shared" si="60"/>
        <v>G3075</v>
      </c>
      <c r="AN3791" t="e">
        <f>IF(Table10[[#This Row],[Column3]]="","",MATCH(Table10[[#This Row],[Column3]],AD:AD,0))</f>
        <v>#N/A</v>
      </c>
    </row>
    <row r="3792" spans="37:40" ht="13.5" thickBot="1">
      <c r="AK3792" s="64">
        <v>3075</v>
      </c>
      <c r="AL3792" s="8" t="s">
        <v>6664</v>
      </c>
      <c r="AM3792" t="str">
        <f t="shared" si="60"/>
        <v>G3075</v>
      </c>
      <c r="AN3792" t="e">
        <f>IF(Table10[[#This Row],[Column3]]="","",MATCH(Table10[[#This Row],[Column3]],AD:AD,0))</f>
        <v>#N/A</v>
      </c>
    </row>
    <row r="3793" spans="37:40" ht="13.5" thickBot="1">
      <c r="AK3793" s="64">
        <v>3075</v>
      </c>
      <c r="AL3793" s="8" t="s">
        <v>6664</v>
      </c>
      <c r="AM3793" t="str">
        <f t="shared" si="60"/>
        <v>G3075</v>
      </c>
      <c r="AN3793" t="e">
        <f>IF(Table10[[#This Row],[Column3]]="","",MATCH(Table10[[#This Row],[Column3]],AD:AD,0))</f>
        <v>#N/A</v>
      </c>
    </row>
    <row r="3794" spans="37:40" ht="13.5" thickBot="1">
      <c r="AK3794" s="64">
        <v>3075</v>
      </c>
      <c r="AL3794" s="8" t="s">
        <v>6664</v>
      </c>
      <c r="AM3794" t="str">
        <f t="shared" si="60"/>
        <v>G3075</v>
      </c>
      <c r="AN3794" t="e">
        <f>IF(Table10[[#This Row],[Column3]]="","",MATCH(Table10[[#This Row],[Column3]],AD:AD,0))</f>
        <v>#N/A</v>
      </c>
    </row>
    <row r="3795" spans="37:40" ht="13.5" thickBot="1">
      <c r="AK3795" s="64">
        <v>3075</v>
      </c>
      <c r="AL3795" s="8" t="s">
        <v>6664</v>
      </c>
      <c r="AM3795" t="str">
        <f t="shared" si="60"/>
        <v>G3075</v>
      </c>
      <c r="AN3795" t="e">
        <f>IF(Table10[[#This Row],[Column3]]="","",MATCH(Table10[[#This Row],[Column3]],AD:AD,0))</f>
        <v>#N/A</v>
      </c>
    </row>
    <row r="3796" spans="37:40" ht="13.5" thickBot="1">
      <c r="AK3796" s="64">
        <v>3075</v>
      </c>
      <c r="AL3796" s="8" t="s">
        <v>6664</v>
      </c>
      <c r="AM3796" t="str">
        <f t="shared" si="60"/>
        <v>G3075</v>
      </c>
      <c r="AN3796" t="e">
        <f>IF(Table10[[#This Row],[Column3]]="","",MATCH(Table10[[#This Row],[Column3]],AD:AD,0))</f>
        <v>#N/A</v>
      </c>
    </row>
    <row r="3797" spans="37:40" ht="13.5" thickBot="1">
      <c r="AK3797" s="64">
        <v>3076</v>
      </c>
      <c r="AL3797" s="8" t="s">
        <v>6664</v>
      </c>
      <c r="AM3797" t="str">
        <f t="shared" si="60"/>
        <v>G3076</v>
      </c>
      <c r="AN3797" t="e">
        <f>IF(Table10[[#This Row],[Column3]]="","",MATCH(Table10[[#This Row],[Column3]],AD:AD,0))</f>
        <v>#N/A</v>
      </c>
    </row>
    <row r="3798" spans="37:40" ht="13.5" thickBot="1">
      <c r="AK3798" s="64">
        <v>3076</v>
      </c>
      <c r="AL3798" s="8" t="s">
        <v>6664</v>
      </c>
      <c r="AM3798" t="str">
        <f t="shared" si="60"/>
        <v>G3076</v>
      </c>
      <c r="AN3798" t="e">
        <f>IF(Table10[[#This Row],[Column3]]="","",MATCH(Table10[[#This Row],[Column3]],AD:AD,0))</f>
        <v>#N/A</v>
      </c>
    </row>
    <row r="3799" spans="37:40" ht="13.5" thickBot="1">
      <c r="AK3799" s="64">
        <v>3076</v>
      </c>
      <c r="AL3799" s="8" t="s">
        <v>6664</v>
      </c>
      <c r="AM3799" t="str">
        <f t="shared" si="60"/>
        <v>G3076</v>
      </c>
      <c r="AN3799" t="e">
        <f>IF(Table10[[#This Row],[Column3]]="","",MATCH(Table10[[#This Row],[Column3]],AD:AD,0))</f>
        <v>#N/A</v>
      </c>
    </row>
    <row r="3800" spans="37:40" ht="13.5" thickBot="1">
      <c r="AK3800" s="64">
        <v>3076</v>
      </c>
      <c r="AL3800" s="8" t="s">
        <v>6664</v>
      </c>
      <c r="AM3800" t="str">
        <f t="shared" si="60"/>
        <v>G3076</v>
      </c>
      <c r="AN3800" t="e">
        <f>IF(Table10[[#This Row],[Column3]]="","",MATCH(Table10[[#This Row],[Column3]],AD:AD,0))</f>
        <v>#N/A</v>
      </c>
    </row>
    <row r="3801" spans="37:40" ht="13.5" thickBot="1">
      <c r="AK3801" s="64">
        <v>3076</v>
      </c>
      <c r="AL3801" s="8" t="s">
        <v>6664</v>
      </c>
      <c r="AM3801" t="str">
        <f t="shared" si="60"/>
        <v>G3076</v>
      </c>
      <c r="AN3801" t="e">
        <f>IF(Table10[[#This Row],[Column3]]="","",MATCH(Table10[[#This Row],[Column3]],AD:AD,0))</f>
        <v>#N/A</v>
      </c>
    </row>
    <row r="3802" spans="37:40" ht="13.5" thickBot="1">
      <c r="AK3802" s="64">
        <v>3076</v>
      </c>
      <c r="AL3802" s="8" t="s">
        <v>6664</v>
      </c>
      <c r="AM3802" t="str">
        <f t="shared" si="60"/>
        <v>G3076</v>
      </c>
      <c r="AN3802" t="e">
        <f>IF(Table10[[#This Row],[Column3]]="","",MATCH(Table10[[#This Row],[Column3]],AD:AD,0))</f>
        <v>#N/A</v>
      </c>
    </row>
    <row r="3803" spans="37:40" ht="13.5" thickBot="1">
      <c r="AK3803" s="64">
        <v>3076</v>
      </c>
      <c r="AL3803" s="8" t="s">
        <v>6664</v>
      </c>
      <c r="AM3803" t="str">
        <f t="shared" si="60"/>
        <v>G3076</v>
      </c>
      <c r="AN3803" t="e">
        <f>IF(Table10[[#This Row],[Column3]]="","",MATCH(Table10[[#This Row],[Column3]],AD:AD,0))</f>
        <v>#N/A</v>
      </c>
    </row>
    <row r="3804" spans="37:40" ht="13.5" thickBot="1">
      <c r="AK3804" s="64">
        <v>3076</v>
      </c>
      <c r="AL3804" s="8" t="s">
        <v>6664</v>
      </c>
      <c r="AM3804" t="str">
        <f t="shared" si="60"/>
        <v>G3076</v>
      </c>
      <c r="AN3804" t="e">
        <f>IF(Table10[[#This Row],[Column3]]="","",MATCH(Table10[[#This Row],[Column3]],AD:AD,0))</f>
        <v>#N/A</v>
      </c>
    </row>
    <row r="3805" spans="37:40" ht="13.5" thickBot="1">
      <c r="AK3805" s="64">
        <v>3076</v>
      </c>
      <c r="AL3805" s="8" t="s">
        <v>6664</v>
      </c>
      <c r="AM3805" t="str">
        <f t="shared" si="60"/>
        <v>G3076</v>
      </c>
      <c r="AN3805" t="e">
        <f>IF(Table10[[#This Row],[Column3]]="","",MATCH(Table10[[#This Row],[Column3]],AD:AD,0))</f>
        <v>#N/A</v>
      </c>
    </row>
    <row r="3806" spans="37:40" ht="13.5" thickBot="1">
      <c r="AK3806" s="64">
        <v>3076</v>
      </c>
      <c r="AL3806" s="8" t="s">
        <v>6664</v>
      </c>
      <c r="AM3806" t="str">
        <f t="shared" si="60"/>
        <v>G3076</v>
      </c>
      <c r="AN3806" t="e">
        <f>IF(Table10[[#This Row],[Column3]]="","",MATCH(Table10[[#This Row],[Column3]],AD:AD,0))</f>
        <v>#N/A</v>
      </c>
    </row>
    <row r="3807" spans="37:40" ht="13.5" thickBot="1">
      <c r="AK3807" s="64">
        <v>3076</v>
      </c>
      <c r="AL3807" s="8" t="s">
        <v>6664</v>
      </c>
      <c r="AM3807" t="str">
        <f t="shared" si="60"/>
        <v>G3076</v>
      </c>
      <c r="AN3807" t="e">
        <f>IF(Table10[[#This Row],[Column3]]="","",MATCH(Table10[[#This Row],[Column3]],AD:AD,0))</f>
        <v>#N/A</v>
      </c>
    </row>
    <row r="3808" spans="37:40" ht="13.5" thickBot="1">
      <c r="AK3808" s="64">
        <v>3076</v>
      </c>
      <c r="AL3808" s="8" t="s">
        <v>6664</v>
      </c>
      <c r="AM3808" t="str">
        <f t="shared" si="60"/>
        <v>G3076</v>
      </c>
      <c r="AN3808" t="e">
        <f>IF(Table10[[#This Row],[Column3]]="","",MATCH(Table10[[#This Row],[Column3]],AD:AD,0))</f>
        <v>#N/A</v>
      </c>
    </row>
    <row r="3809" spans="37:40" ht="13.5" thickBot="1">
      <c r="AK3809" s="64">
        <v>3076</v>
      </c>
      <c r="AL3809" s="8" t="s">
        <v>6664</v>
      </c>
      <c r="AM3809" t="str">
        <f t="shared" si="60"/>
        <v>G3076</v>
      </c>
      <c r="AN3809" t="e">
        <f>IF(Table10[[#This Row],[Column3]]="","",MATCH(Table10[[#This Row],[Column3]],AD:AD,0))</f>
        <v>#N/A</v>
      </c>
    </row>
    <row r="3810" spans="37:40" ht="13.5" thickBot="1">
      <c r="AK3810" s="64">
        <v>3076</v>
      </c>
      <c r="AL3810" s="8" t="s">
        <v>6664</v>
      </c>
      <c r="AM3810" t="str">
        <f t="shared" si="60"/>
        <v>G3076</v>
      </c>
      <c r="AN3810" t="e">
        <f>IF(Table10[[#This Row],[Column3]]="","",MATCH(Table10[[#This Row],[Column3]],AD:AD,0))</f>
        <v>#N/A</v>
      </c>
    </row>
    <row r="3811" spans="37:40" ht="13.5" thickBot="1">
      <c r="AK3811" s="64">
        <v>3076</v>
      </c>
      <c r="AL3811" s="8" t="s">
        <v>6664</v>
      </c>
      <c r="AM3811" t="str">
        <f t="shared" si="60"/>
        <v>G3076</v>
      </c>
      <c r="AN3811" t="e">
        <f>IF(Table10[[#This Row],[Column3]]="","",MATCH(Table10[[#This Row],[Column3]],AD:AD,0))</f>
        <v>#N/A</v>
      </c>
    </row>
    <row r="3812" spans="37:40" ht="13.5" thickBot="1">
      <c r="AK3812" s="64">
        <v>3076</v>
      </c>
      <c r="AL3812" s="8" t="s">
        <v>6664</v>
      </c>
      <c r="AM3812" t="str">
        <f t="shared" si="60"/>
        <v>G3076</v>
      </c>
      <c r="AN3812" t="e">
        <f>IF(Table10[[#This Row],[Column3]]="","",MATCH(Table10[[#This Row],[Column3]],AD:AD,0))</f>
        <v>#N/A</v>
      </c>
    </row>
    <row r="3813" spans="37:40" ht="13.5" thickBot="1">
      <c r="AK3813" s="64">
        <v>3077</v>
      </c>
      <c r="AL3813" s="8" t="s">
        <v>6664</v>
      </c>
      <c r="AM3813" t="str">
        <f t="shared" si="60"/>
        <v>G3077</v>
      </c>
      <c r="AN3813" t="e">
        <f>IF(Table10[[#This Row],[Column3]]="","",MATCH(Table10[[#This Row],[Column3]],AD:AD,0))</f>
        <v>#N/A</v>
      </c>
    </row>
    <row r="3814" spans="37:40" ht="13.5" thickBot="1">
      <c r="AK3814" s="64">
        <v>3077</v>
      </c>
      <c r="AL3814" s="8" t="s">
        <v>6664</v>
      </c>
      <c r="AM3814" t="str">
        <f t="shared" si="60"/>
        <v>G3077</v>
      </c>
      <c r="AN3814" t="e">
        <f>IF(Table10[[#This Row],[Column3]]="","",MATCH(Table10[[#This Row],[Column3]],AD:AD,0))</f>
        <v>#N/A</v>
      </c>
    </row>
    <row r="3815" spans="37:40" ht="13.5" thickBot="1">
      <c r="AK3815" s="64">
        <v>3077</v>
      </c>
      <c r="AL3815" s="8" t="s">
        <v>6664</v>
      </c>
      <c r="AM3815" t="str">
        <f t="shared" si="60"/>
        <v>G3077</v>
      </c>
      <c r="AN3815" t="e">
        <f>IF(Table10[[#This Row],[Column3]]="","",MATCH(Table10[[#This Row],[Column3]],AD:AD,0))</f>
        <v>#N/A</v>
      </c>
    </row>
    <row r="3816" spans="37:40" ht="13.5" thickBot="1">
      <c r="AK3816" s="64">
        <v>3077</v>
      </c>
      <c r="AL3816" s="8" t="s">
        <v>6664</v>
      </c>
      <c r="AM3816" t="str">
        <f t="shared" si="60"/>
        <v>G3077</v>
      </c>
      <c r="AN3816" t="e">
        <f>IF(Table10[[#This Row],[Column3]]="","",MATCH(Table10[[#This Row],[Column3]],AD:AD,0))</f>
        <v>#N/A</v>
      </c>
    </row>
    <row r="3817" spans="37:40" ht="13.5" thickBot="1">
      <c r="AK3817" s="64">
        <v>3077</v>
      </c>
      <c r="AL3817" s="8" t="s">
        <v>6664</v>
      </c>
      <c r="AM3817" t="str">
        <f t="shared" si="60"/>
        <v>G3077</v>
      </c>
      <c r="AN3817" t="e">
        <f>IF(Table10[[#This Row],[Column3]]="","",MATCH(Table10[[#This Row],[Column3]],AD:AD,0))</f>
        <v>#N/A</v>
      </c>
    </row>
    <row r="3818" spans="37:40" ht="13.5" thickBot="1">
      <c r="AK3818" s="64">
        <v>3077</v>
      </c>
      <c r="AL3818" s="8" t="s">
        <v>6664</v>
      </c>
      <c r="AM3818" t="str">
        <f t="shared" si="60"/>
        <v>G3077</v>
      </c>
      <c r="AN3818" t="e">
        <f>IF(Table10[[#This Row],[Column3]]="","",MATCH(Table10[[#This Row],[Column3]],AD:AD,0))</f>
        <v>#N/A</v>
      </c>
    </row>
    <row r="3819" spans="37:40" ht="13.5" thickBot="1">
      <c r="AK3819" s="64">
        <v>3077</v>
      </c>
      <c r="AL3819" s="8" t="s">
        <v>6664</v>
      </c>
      <c r="AM3819" t="str">
        <f t="shared" si="60"/>
        <v>G3077</v>
      </c>
      <c r="AN3819" t="e">
        <f>IF(Table10[[#This Row],[Column3]]="","",MATCH(Table10[[#This Row],[Column3]],AD:AD,0))</f>
        <v>#N/A</v>
      </c>
    </row>
    <row r="3820" spans="37:40" ht="13.5" thickBot="1">
      <c r="AK3820" s="64">
        <v>3077</v>
      </c>
      <c r="AL3820" s="8" t="s">
        <v>6664</v>
      </c>
      <c r="AM3820" t="str">
        <f t="shared" si="60"/>
        <v>G3077</v>
      </c>
      <c r="AN3820" t="e">
        <f>IF(Table10[[#This Row],[Column3]]="","",MATCH(Table10[[#This Row],[Column3]],AD:AD,0))</f>
        <v>#N/A</v>
      </c>
    </row>
    <row r="3821" spans="37:40" ht="13.5" thickBot="1">
      <c r="AK3821" s="64">
        <v>3077</v>
      </c>
      <c r="AL3821" s="8" t="s">
        <v>6664</v>
      </c>
      <c r="AM3821" t="str">
        <f t="shared" si="60"/>
        <v>G3077</v>
      </c>
      <c r="AN3821" t="e">
        <f>IF(Table10[[#This Row],[Column3]]="","",MATCH(Table10[[#This Row],[Column3]],AD:AD,0))</f>
        <v>#N/A</v>
      </c>
    </row>
    <row r="3822" spans="37:40" ht="13.5" thickBot="1">
      <c r="AK3822" s="64">
        <v>3077</v>
      </c>
      <c r="AL3822" s="8" t="s">
        <v>6664</v>
      </c>
      <c r="AM3822" t="str">
        <f t="shared" si="60"/>
        <v>G3077</v>
      </c>
      <c r="AN3822" t="e">
        <f>IF(Table10[[#This Row],[Column3]]="","",MATCH(Table10[[#This Row],[Column3]],AD:AD,0))</f>
        <v>#N/A</v>
      </c>
    </row>
    <row r="3823" spans="37:40" ht="13.5" thickBot="1">
      <c r="AK3823" s="64">
        <v>3077</v>
      </c>
      <c r="AL3823" s="8" t="s">
        <v>6664</v>
      </c>
      <c r="AM3823" t="str">
        <f t="shared" si="60"/>
        <v>G3077</v>
      </c>
      <c r="AN3823" t="e">
        <f>IF(Table10[[#This Row],[Column3]]="","",MATCH(Table10[[#This Row],[Column3]],AD:AD,0))</f>
        <v>#N/A</v>
      </c>
    </row>
    <row r="3824" spans="37:40" ht="13.5" thickBot="1">
      <c r="AK3824" s="64">
        <v>3077</v>
      </c>
      <c r="AL3824" s="8" t="s">
        <v>6664</v>
      </c>
      <c r="AM3824" t="str">
        <f t="shared" si="60"/>
        <v>G3077</v>
      </c>
      <c r="AN3824" t="e">
        <f>IF(Table10[[#This Row],[Column3]]="","",MATCH(Table10[[#This Row],[Column3]],AD:AD,0))</f>
        <v>#N/A</v>
      </c>
    </row>
    <row r="3825" spans="37:40" ht="13.5" thickBot="1">
      <c r="AK3825" s="64">
        <v>3077</v>
      </c>
      <c r="AL3825" s="8" t="s">
        <v>6664</v>
      </c>
      <c r="AM3825" t="str">
        <f t="shared" si="60"/>
        <v>G3077</v>
      </c>
      <c r="AN3825" t="e">
        <f>IF(Table10[[#This Row],[Column3]]="","",MATCH(Table10[[#This Row],[Column3]],AD:AD,0))</f>
        <v>#N/A</v>
      </c>
    </row>
    <row r="3826" spans="37:40" ht="13.5" thickBot="1">
      <c r="AK3826" s="64">
        <v>3077</v>
      </c>
      <c r="AL3826" s="8" t="s">
        <v>6664</v>
      </c>
      <c r="AM3826" t="str">
        <f t="shared" si="60"/>
        <v>G3077</v>
      </c>
      <c r="AN3826" t="e">
        <f>IF(Table10[[#This Row],[Column3]]="","",MATCH(Table10[[#This Row],[Column3]],AD:AD,0))</f>
        <v>#N/A</v>
      </c>
    </row>
    <row r="3827" spans="37:40" ht="13.5" thickBot="1">
      <c r="AK3827" s="64">
        <v>3077</v>
      </c>
      <c r="AL3827" s="8" t="s">
        <v>6664</v>
      </c>
      <c r="AM3827" t="str">
        <f t="shared" si="60"/>
        <v>G3077</v>
      </c>
      <c r="AN3827" t="e">
        <f>IF(Table10[[#This Row],[Column3]]="","",MATCH(Table10[[#This Row],[Column3]],AD:AD,0))</f>
        <v>#N/A</v>
      </c>
    </row>
    <row r="3828" spans="37:40" ht="13.5" thickBot="1">
      <c r="AK3828" s="64">
        <v>3077</v>
      </c>
      <c r="AL3828" s="8" t="s">
        <v>6664</v>
      </c>
      <c r="AM3828" t="str">
        <f t="shared" si="60"/>
        <v>G3077</v>
      </c>
      <c r="AN3828" t="e">
        <f>IF(Table10[[#This Row],[Column3]]="","",MATCH(Table10[[#This Row],[Column3]],AD:AD,0))</f>
        <v>#N/A</v>
      </c>
    </row>
    <row r="3829" spans="37:40" ht="13.5" thickBot="1">
      <c r="AK3829" s="64">
        <v>3078</v>
      </c>
      <c r="AL3829" s="8" t="s">
        <v>6664</v>
      </c>
      <c r="AM3829" t="str">
        <f t="shared" si="60"/>
        <v>G3078</v>
      </c>
      <c r="AN3829" t="e">
        <f>IF(Table10[[#This Row],[Column3]]="","",MATCH(Table10[[#This Row],[Column3]],AD:AD,0))</f>
        <v>#N/A</v>
      </c>
    </row>
    <row r="3830" spans="37:40" ht="13.5" thickBot="1">
      <c r="AK3830" s="64">
        <v>3078</v>
      </c>
      <c r="AL3830" s="8" t="s">
        <v>6664</v>
      </c>
      <c r="AM3830" t="str">
        <f t="shared" si="60"/>
        <v>G3078</v>
      </c>
      <c r="AN3830" t="e">
        <f>IF(Table10[[#This Row],[Column3]]="","",MATCH(Table10[[#This Row],[Column3]],AD:AD,0))</f>
        <v>#N/A</v>
      </c>
    </row>
    <row r="3831" spans="37:40" ht="13.5" thickBot="1">
      <c r="AK3831" s="64">
        <v>3078</v>
      </c>
      <c r="AL3831" s="8" t="s">
        <v>6664</v>
      </c>
      <c r="AM3831" t="str">
        <f t="shared" si="60"/>
        <v>G3078</v>
      </c>
      <c r="AN3831" t="e">
        <f>IF(Table10[[#This Row],[Column3]]="","",MATCH(Table10[[#This Row],[Column3]],AD:AD,0))</f>
        <v>#N/A</v>
      </c>
    </row>
    <row r="3832" spans="37:40" ht="13.5" thickBot="1">
      <c r="AK3832" s="64">
        <v>3078</v>
      </c>
      <c r="AL3832" s="8" t="s">
        <v>6664</v>
      </c>
      <c r="AM3832" t="str">
        <f t="shared" si="60"/>
        <v>G3078</v>
      </c>
      <c r="AN3832" t="e">
        <f>IF(Table10[[#This Row],[Column3]]="","",MATCH(Table10[[#This Row],[Column3]],AD:AD,0))</f>
        <v>#N/A</v>
      </c>
    </row>
    <row r="3833" spans="37:40" ht="13.5" thickBot="1">
      <c r="AK3833" s="9">
        <v>300</v>
      </c>
      <c r="AL3833" s="8"/>
      <c r="AM3833" t="str">
        <f t="shared" si="60"/>
        <v>300</v>
      </c>
      <c r="AN3833" t="e">
        <f>IF(Table10[[#This Row],[Column3]]="","",MATCH(Table10[[#This Row],[Column3]],AD:AD,0))</f>
        <v>#N/A</v>
      </c>
    </row>
    <row r="3834" spans="37:40" ht="13.5" thickBot="1">
      <c r="AK3834" s="9">
        <v>300</v>
      </c>
      <c r="AL3834" s="8"/>
      <c r="AM3834" t="str">
        <f t="shared" si="60"/>
        <v>300</v>
      </c>
      <c r="AN3834" t="e">
        <f>IF(Table10[[#This Row],[Column3]]="","",MATCH(Table10[[#This Row],[Column3]],AD:AD,0))</f>
        <v>#N/A</v>
      </c>
    </row>
    <row r="3835" spans="37:40" ht="13.5" thickBot="1">
      <c r="AK3835" s="9">
        <v>3129</v>
      </c>
      <c r="AL3835" s="8" t="s">
        <v>6664</v>
      </c>
      <c r="AM3835" t="str">
        <f t="shared" ref="AM3835:AM3898" si="61">CONCATENATE(AL3835,AK3835)</f>
        <v>G3129</v>
      </c>
      <c r="AN3835" t="e">
        <f>IF(Table10[[#This Row],[Column3]]="","",MATCH(Table10[[#This Row],[Column3]],AD:AD,0))</f>
        <v>#N/A</v>
      </c>
    </row>
    <row r="3836" spans="37:40" ht="13.5" thickBot="1">
      <c r="AK3836" s="9">
        <v>3129</v>
      </c>
      <c r="AL3836" s="8" t="s">
        <v>6664</v>
      </c>
      <c r="AM3836" t="str">
        <f t="shared" si="61"/>
        <v>G3129</v>
      </c>
      <c r="AN3836" t="e">
        <f>IF(Table10[[#This Row],[Column3]]="","",MATCH(Table10[[#This Row],[Column3]],AD:AD,0))</f>
        <v>#N/A</v>
      </c>
    </row>
    <row r="3837" spans="37:40" ht="13.5" thickBot="1">
      <c r="AK3837" s="9">
        <v>3129</v>
      </c>
      <c r="AL3837" s="8" t="s">
        <v>6664</v>
      </c>
      <c r="AM3837" t="str">
        <f t="shared" si="61"/>
        <v>G3129</v>
      </c>
      <c r="AN3837" t="e">
        <f>IF(Table10[[#This Row],[Column3]]="","",MATCH(Table10[[#This Row],[Column3]],AD:AD,0))</f>
        <v>#N/A</v>
      </c>
    </row>
    <row r="3838" spans="37:40" ht="13.5" thickBot="1">
      <c r="AK3838" s="9">
        <v>3129</v>
      </c>
      <c r="AL3838" s="8" t="s">
        <v>6664</v>
      </c>
      <c r="AM3838" t="str">
        <f t="shared" si="61"/>
        <v>G3129</v>
      </c>
      <c r="AN3838" t="e">
        <f>IF(Table10[[#This Row],[Column3]]="","",MATCH(Table10[[#This Row],[Column3]],AD:AD,0))</f>
        <v>#N/A</v>
      </c>
    </row>
    <row r="3839" spans="37:40" ht="13.5" thickBot="1">
      <c r="AK3839" s="9">
        <v>3129</v>
      </c>
      <c r="AL3839" s="8" t="s">
        <v>6664</v>
      </c>
      <c r="AM3839" t="str">
        <f t="shared" si="61"/>
        <v>G3129</v>
      </c>
      <c r="AN3839" t="e">
        <f>IF(Table10[[#This Row],[Column3]]="","",MATCH(Table10[[#This Row],[Column3]],AD:AD,0))</f>
        <v>#N/A</v>
      </c>
    </row>
    <row r="3840" spans="37:40" ht="13.5" thickBot="1">
      <c r="AK3840" s="9">
        <v>3129</v>
      </c>
      <c r="AL3840" s="8" t="s">
        <v>6664</v>
      </c>
      <c r="AM3840" t="str">
        <f t="shared" si="61"/>
        <v>G3129</v>
      </c>
      <c r="AN3840" t="e">
        <f>IF(Table10[[#This Row],[Column3]]="","",MATCH(Table10[[#This Row],[Column3]],AD:AD,0))</f>
        <v>#N/A</v>
      </c>
    </row>
    <row r="3841" spans="37:40" ht="13.5" thickBot="1">
      <c r="AK3841" s="9">
        <v>3129</v>
      </c>
      <c r="AL3841" s="8" t="s">
        <v>6664</v>
      </c>
      <c r="AM3841" t="str">
        <f t="shared" si="61"/>
        <v>G3129</v>
      </c>
      <c r="AN3841" t="e">
        <f>IF(Table10[[#This Row],[Column3]]="","",MATCH(Table10[[#This Row],[Column3]],AD:AD,0))</f>
        <v>#N/A</v>
      </c>
    </row>
    <row r="3842" spans="37:40" ht="13.5" thickBot="1">
      <c r="AK3842" s="9">
        <v>3129</v>
      </c>
      <c r="AL3842" s="8" t="s">
        <v>6664</v>
      </c>
      <c r="AM3842" t="str">
        <f t="shared" si="61"/>
        <v>G3129</v>
      </c>
      <c r="AN3842" t="e">
        <f>IF(Table10[[#This Row],[Column3]]="","",MATCH(Table10[[#This Row],[Column3]],AD:AD,0))</f>
        <v>#N/A</v>
      </c>
    </row>
    <row r="3843" spans="37:40" ht="13.5" thickBot="1">
      <c r="AK3843" s="9">
        <v>3129</v>
      </c>
      <c r="AL3843" s="8" t="s">
        <v>6664</v>
      </c>
      <c r="AM3843" t="str">
        <f t="shared" si="61"/>
        <v>G3129</v>
      </c>
      <c r="AN3843" t="e">
        <f>IF(Table10[[#This Row],[Column3]]="","",MATCH(Table10[[#This Row],[Column3]],AD:AD,0))</f>
        <v>#N/A</v>
      </c>
    </row>
    <row r="3844" spans="37:40" ht="13.5" thickBot="1">
      <c r="AK3844" s="9">
        <v>3129</v>
      </c>
      <c r="AL3844" s="8" t="s">
        <v>6664</v>
      </c>
      <c r="AM3844" t="str">
        <f t="shared" si="61"/>
        <v>G3129</v>
      </c>
      <c r="AN3844" t="e">
        <f>IF(Table10[[#This Row],[Column3]]="","",MATCH(Table10[[#This Row],[Column3]],AD:AD,0))</f>
        <v>#N/A</v>
      </c>
    </row>
    <row r="3845" spans="37:40" ht="13.5" thickBot="1">
      <c r="AK3845" s="9">
        <v>3129</v>
      </c>
      <c r="AL3845" s="8" t="s">
        <v>6664</v>
      </c>
      <c r="AM3845" t="str">
        <f t="shared" si="61"/>
        <v>G3129</v>
      </c>
      <c r="AN3845" t="e">
        <f>IF(Table10[[#This Row],[Column3]]="","",MATCH(Table10[[#This Row],[Column3]],AD:AD,0))</f>
        <v>#N/A</v>
      </c>
    </row>
    <row r="3846" spans="37:40" ht="13.5" thickBot="1">
      <c r="AK3846" s="9">
        <v>3129</v>
      </c>
      <c r="AL3846" s="8" t="s">
        <v>6664</v>
      </c>
      <c r="AM3846" t="str">
        <f t="shared" si="61"/>
        <v>G3129</v>
      </c>
      <c r="AN3846" t="e">
        <f>IF(Table10[[#This Row],[Column3]]="","",MATCH(Table10[[#This Row],[Column3]],AD:AD,0))</f>
        <v>#N/A</v>
      </c>
    </row>
    <row r="3847" spans="37:40" ht="13.5" thickBot="1">
      <c r="AK3847" s="9">
        <v>3129</v>
      </c>
      <c r="AL3847" s="8" t="s">
        <v>6664</v>
      </c>
      <c r="AM3847" t="str">
        <f t="shared" si="61"/>
        <v>G3129</v>
      </c>
      <c r="AN3847" t="e">
        <f>IF(Table10[[#This Row],[Column3]]="","",MATCH(Table10[[#This Row],[Column3]],AD:AD,0))</f>
        <v>#N/A</v>
      </c>
    </row>
    <row r="3848" spans="37:40" ht="13.5" thickBot="1">
      <c r="AK3848" s="9">
        <v>3129</v>
      </c>
      <c r="AL3848" s="8" t="s">
        <v>6664</v>
      </c>
      <c r="AM3848" t="str">
        <f t="shared" si="61"/>
        <v>G3129</v>
      </c>
      <c r="AN3848" t="e">
        <f>IF(Table10[[#This Row],[Column3]]="","",MATCH(Table10[[#This Row],[Column3]],AD:AD,0))</f>
        <v>#N/A</v>
      </c>
    </row>
    <row r="3849" spans="37:40" ht="13.5" thickBot="1">
      <c r="AK3849" s="9">
        <v>3129</v>
      </c>
      <c r="AL3849" s="8" t="s">
        <v>6664</v>
      </c>
      <c r="AM3849" t="str">
        <f t="shared" si="61"/>
        <v>G3129</v>
      </c>
      <c r="AN3849" t="e">
        <f>IF(Table10[[#This Row],[Column3]]="","",MATCH(Table10[[#This Row],[Column3]],AD:AD,0))</f>
        <v>#N/A</v>
      </c>
    </row>
    <row r="3850" spans="37:40" ht="13.5" thickBot="1">
      <c r="AK3850" s="9">
        <v>3129</v>
      </c>
      <c r="AL3850" s="8" t="s">
        <v>6664</v>
      </c>
      <c r="AM3850" t="str">
        <f t="shared" si="61"/>
        <v>G3129</v>
      </c>
      <c r="AN3850" t="e">
        <f>IF(Table10[[#This Row],[Column3]]="","",MATCH(Table10[[#This Row],[Column3]],AD:AD,0))</f>
        <v>#N/A</v>
      </c>
    </row>
    <row r="3851" spans="37:40" ht="13.5" thickBot="1">
      <c r="AK3851" s="9">
        <v>3130</v>
      </c>
      <c r="AL3851" s="8" t="s">
        <v>6664</v>
      </c>
      <c r="AM3851" t="str">
        <f t="shared" si="61"/>
        <v>G3130</v>
      </c>
      <c r="AN3851" t="e">
        <f>IF(Table10[[#This Row],[Column3]]="","",MATCH(Table10[[#This Row],[Column3]],AD:AD,0))</f>
        <v>#N/A</v>
      </c>
    </row>
    <row r="3852" spans="37:40" ht="13.5" thickBot="1">
      <c r="AK3852" s="9">
        <v>3130</v>
      </c>
      <c r="AL3852" s="8" t="s">
        <v>6664</v>
      </c>
      <c r="AM3852" t="str">
        <f t="shared" si="61"/>
        <v>G3130</v>
      </c>
      <c r="AN3852" t="e">
        <f>IF(Table10[[#This Row],[Column3]]="","",MATCH(Table10[[#This Row],[Column3]],AD:AD,0))</f>
        <v>#N/A</v>
      </c>
    </row>
    <row r="3853" spans="37:40" ht="13.5" thickBot="1">
      <c r="AK3853" s="9">
        <v>3130</v>
      </c>
      <c r="AL3853" s="8" t="s">
        <v>6664</v>
      </c>
      <c r="AM3853" t="str">
        <f t="shared" si="61"/>
        <v>G3130</v>
      </c>
      <c r="AN3853" t="e">
        <f>IF(Table10[[#This Row],[Column3]]="","",MATCH(Table10[[#This Row],[Column3]],AD:AD,0))</f>
        <v>#N/A</v>
      </c>
    </row>
    <row r="3854" spans="37:40" ht="13.5" thickBot="1">
      <c r="AK3854" s="9">
        <v>3130</v>
      </c>
      <c r="AL3854" s="8" t="s">
        <v>6664</v>
      </c>
      <c r="AM3854" t="str">
        <f t="shared" si="61"/>
        <v>G3130</v>
      </c>
      <c r="AN3854" t="e">
        <f>IF(Table10[[#This Row],[Column3]]="","",MATCH(Table10[[#This Row],[Column3]],AD:AD,0))</f>
        <v>#N/A</v>
      </c>
    </row>
    <row r="3855" spans="37:40" ht="13.5" thickBot="1">
      <c r="AK3855" s="9">
        <v>3130</v>
      </c>
      <c r="AL3855" s="8" t="s">
        <v>6664</v>
      </c>
      <c r="AM3855" t="str">
        <f t="shared" si="61"/>
        <v>G3130</v>
      </c>
      <c r="AN3855" t="e">
        <f>IF(Table10[[#This Row],[Column3]]="","",MATCH(Table10[[#This Row],[Column3]],AD:AD,0))</f>
        <v>#N/A</v>
      </c>
    </row>
    <row r="3856" spans="37:40" ht="13.5" thickBot="1">
      <c r="AK3856" s="9">
        <v>3130</v>
      </c>
      <c r="AL3856" s="8" t="s">
        <v>6664</v>
      </c>
      <c r="AM3856" t="str">
        <f t="shared" si="61"/>
        <v>G3130</v>
      </c>
      <c r="AN3856" t="e">
        <f>IF(Table10[[#This Row],[Column3]]="","",MATCH(Table10[[#This Row],[Column3]],AD:AD,0))</f>
        <v>#N/A</v>
      </c>
    </row>
    <row r="3857" spans="37:40" ht="13.5" thickBot="1">
      <c r="AK3857" s="9">
        <v>3130</v>
      </c>
      <c r="AL3857" s="8" t="s">
        <v>6664</v>
      </c>
      <c r="AM3857" t="str">
        <f t="shared" si="61"/>
        <v>G3130</v>
      </c>
      <c r="AN3857" t="e">
        <f>IF(Table10[[#This Row],[Column3]]="","",MATCH(Table10[[#This Row],[Column3]],AD:AD,0))</f>
        <v>#N/A</v>
      </c>
    </row>
    <row r="3858" spans="37:40" ht="13.5" thickBot="1">
      <c r="AK3858" s="9">
        <v>3130</v>
      </c>
      <c r="AL3858" s="8" t="s">
        <v>6664</v>
      </c>
      <c r="AM3858" t="str">
        <f t="shared" si="61"/>
        <v>G3130</v>
      </c>
      <c r="AN3858" t="e">
        <f>IF(Table10[[#This Row],[Column3]]="","",MATCH(Table10[[#This Row],[Column3]],AD:AD,0))</f>
        <v>#N/A</v>
      </c>
    </row>
    <row r="3859" spans="37:40" ht="13.5" thickBot="1">
      <c r="AK3859" s="9">
        <v>3130</v>
      </c>
      <c r="AL3859" s="8" t="s">
        <v>6664</v>
      </c>
      <c r="AM3859" t="str">
        <f t="shared" si="61"/>
        <v>G3130</v>
      </c>
      <c r="AN3859" t="e">
        <f>IF(Table10[[#This Row],[Column3]]="","",MATCH(Table10[[#This Row],[Column3]],AD:AD,0))</f>
        <v>#N/A</v>
      </c>
    </row>
    <row r="3860" spans="37:40" ht="13.5" thickBot="1">
      <c r="AK3860" s="9">
        <v>3130</v>
      </c>
      <c r="AL3860" s="8" t="s">
        <v>6664</v>
      </c>
      <c r="AM3860" t="str">
        <f t="shared" si="61"/>
        <v>G3130</v>
      </c>
      <c r="AN3860" t="e">
        <f>IF(Table10[[#This Row],[Column3]]="","",MATCH(Table10[[#This Row],[Column3]],AD:AD,0))</f>
        <v>#N/A</v>
      </c>
    </row>
    <row r="3861" spans="37:40" ht="13.5" thickBot="1">
      <c r="AK3861" s="9">
        <v>3130</v>
      </c>
      <c r="AL3861" s="8" t="s">
        <v>6664</v>
      </c>
      <c r="AM3861" t="str">
        <f t="shared" si="61"/>
        <v>G3130</v>
      </c>
      <c r="AN3861" t="e">
        <f>IF(Table10[[#This Row],[Column3]]="","",MATCH(Table10[[#This Row],[Column3]],AD:AD,0))</f>
        <v>#N/A</v>
      </c>
    </row>
    <row r="3862" spans="37:40" ht="13.5" thickBot="1">
      <c r="AK3862" s="9">
        <v>3130</v>
      </c>
      <c r="AL3862" s="8" t="s">
        <v>6664</v>
      </c>
      <c r="AM3862" t="str">
        <f t="shared" si="61"/>
        <v>G3130</v>
      </c>
      <c r="AN3862" t="e">
        <f>IF(Table10[[#This Row],[Column3]]="","",MATCH(Table10[[#This Row],[Column3]],AD:AD,0))</f>
        <v>#N/A</v>
      </c>
    </row>
    <row r="3863" spans="37:40" ht="13.5" thickBot="1">
      <c r="AK3863" s="9">
        <v>3130</v>
      </c>
      <c r="AL3863" s="8" t="s">
        <v>6664</v>
      </c>
      <c r="AM3863" t="str">
        <f t="shared" si="61"/>
        <v>G3130</v>
      </c>
      <c r="AN3863" t="e">
        <f>IF(Table10[[#This Row],[Column3]]="","",MATCH(Table10[[#This Row],[Column3]],AD:AD,0))</f>
        <v>#N/A</v>
      </c>
    </row>
    <row r="3864" spans="37:40" ht="13.5" thickBot="1">
      <c r="AK3864" s="9">
        <v>3130</v>
      </c>
      <c r="AL3864" s="8" t="s">
        <v>6664</v>
      </c>
      <c r="AM3864" t="str">
        <f t="shared" si="61"/>
        <v>G3130</v>
      </c>
      <c r="AN3864" t="e">
        <f>IF(Table10[[#This Row],[Column3]]="","",MATCH(Table10[[#This Row],[Column3]],AD:AD,0))</f>
        <v>#N/A</v>
      </c>
    </row>
    <row r="3865" spans="37:40" ht="13.5" thickBot="1">
      <c r="AK3865" s="9">
        <v>3130</v>
      </c>
      <c r="AL3865" s="8" t="s">
        <v>6664</v>
      </c>
      <c r="AM3865" t="str">
        <f t="shared" si="61"/>
        <v>G3130</v>
      </c>
      <c r="AN3865" t="e">
        <f>IF(Table10[[#This Row],[Column3]]="","",MATCH(Table10[[#This Row],[Column3]],AD:AD,0))</f>
        <v>#N/A</v>
      </c>
    </row>
    <row r="3866" spans="37:40" ht="13.5" thickBot="1">
      <c r="AK3866" s="9">
        <v>3130</v>
      </c>
      <c r="AL3866" s="8" t="s">
        <v>6664</v>
      </c>
      <c r="AM3866" t="str">
        <f t="shared" si="61"/>
        <v>G3130</v>
      </c>
      <c r="AN3866" t="e">
        <f>IF(Table10[[#This Row],[Column3]]="","",MATCH(Table10[[#This Row],[Column3]],AD:AD,0))</f>
        <v>#N/A</v>
      </c>
    </row>
    <row r="3867" spans="37:40" ht="13.5" thickBot="1">
      <c r="AK3867" s="9">
        <v>3131</v>
      </c>
      <c r="AL3867" s="8" t="s">
        <v>6664</v>
      </c>
      <c r="AM3867" t="str">
        <f t="shared" si="61"/>
        <v>G3131</v>
      </c>
      <c r="AN3867" t="e">
        <f>IF(Table10[[#This Row],[Column3]]="","",MATCH(Table10[[#This Row],[Column3]],AD:AD,0))</f>
        <v>#N/A</v>
      </c>
    </row>
    <row r="3868" spans="37:40" ht="13.5" thickBot="1">
      <c r="AK3868" s="9">
        <v>3131</v>
      </c>
      <c r="AL3868" s="8" t="s">
        <v>6664</v>
      </c>
      <c r="AM3868" t="str">
        <f t="shared" si="61"/>
        <v>G3131</v>
      </c>
      <c r="AN3868" t="e">
        <f>IF(Table10[[#This Row],[Column3]]="","",MATCH(Table10[[#This Row],[Column3]],AD:AD,0))</f>
        <v>#N/A</v>
      </c>
    </row>
    <row r="3869" spans="37:40" ht="13.5" thickBot="1">
      <c r="AK3869" s="9">
        <v>3131</v>
      </c>
      <c r="AL3869" s="8" t="s">
        <v>6664</v>
      </c>
      <c r="AM3869" t="str">
        <f t="shared" si="61"/>
        <v>G3131</v>
      </c>
      <c r="AN3869" t="e">
        <f>IF(Table10[[#This Row],[Column3]]="","",MATCH(Table10[[#This Row],[Column3]],AD:AD,0))</f>
        <v>#N/A</v>
      </c>
    </row>
    <row r="3870" spans="37:40" ht="13.5" thickBot="1">
      <c r="AK3870" s="9">
        <v>3131</v>
      </c>
      <c r="AL3870" s="8" t="s">
        <v>6664</v>
      </c>
      <c r="AM3870" t="str">
        <f t="shared" si="61"/>
        <v>G3131</v>
      </c>
      <c r="AN3870" t="e">
        <f>IF(Table10[[#This Row],[Column3]]="","",MATCH(Table10[[#This Row],[Column3]],AD:AD,0))</f>
        <v>#N/A</v>
      </c>
    </row>
    <row r="3871" spans="37:40" ht="13.5" thickBot="1">
      <c r="AK3871" s="9">
        <v>3131</v>
      </c>
      <c r="AL3871" s="8" t="s">
        <v>6664</v>
      </c>
      <c r="AM3871" t="str">
        <f t="shared" si="61"/>
        <v>G3131</v>
      </c>
      <c r="AN3871" t="e">
        <f>IF(Table10[[#This Row],[Column3]]="","",MATCH(Table10[[#This Row],[Column3]],AD:AD,0))</f>
        <v>#N/A</v>
      </c>
    </row>
    <row r="3872" spans="37:40" ht="13.5" thickBot="1">
      <c r="AK3872" s="9">
        <v>3131</v>
      </c>
      <c r="AL3872" s="8" t="s">
        <v>6664</v>
      </c>
      <c r="AM3872" t="str">
        <f t="shared" si="61"/>
        <v>G3131</v>
      </c>
      <c r="AN3872" t="e">
        <f>IF(Table10[[#This Row],[Column3]]="","",MATCH(Table10[[#This Row],[Column3]],AD:AD,0))</f>
        <v>#N/A</v>
      </c>
    </row>
    <row r="3873" spans="37:40" ht="13.5" thickBot="1">
      <c r="AK3873" s="9">
        <v>3131</v>
      </c>
      <c r="AL3873" s="8" t="s">
        <v>6664</v>
      </c>
      <c r="AM3873" t="str">
        <f t="shared" si="61"/>
        <v>G3131</v>
      </c>
      <c r="AN3873" t="e">
        <f>IF(Table10[[#This Row],[Column3]]="","",MATCH(Table10[[#This Row],[Column3]],AD:AD,0))</f>
        <v>#N/A</v>
      </c>
    </row>
    <row r="3874" spans="37:40" ht="13.5" thickBot="1">
      <c r="AK3874" s="9">
        <v>3131</v>
      </c>
      <c r="AL3874" s="8" t="s">
        <v>6664</v>
      </c>
      <c r="AM3874" t="str">
        <f t="shared" si="61"/>
        <v>G3131</v>
      </c>
      <c r="AN3874" t="e">
        <f>IF(Table10[[#This Row],[Column3]]="","",MATCH(Table10[[#This Row],[Column3]],AD:AD,0))</f>
        <v>#N/A</v>
      </c>
    </row>
    <row r="3875" spans="37:40" ht="13.5" thickBot="1">
      <c r="AK3875" s="9">
        <v>3131</v>
      </c>
      <c r="AL3875" s="8" t="s">
        <v>6664</v>
      </c>
      <c r="AM3875" t="str">
        <f t="shared" si="61"/>
        <v>G3131</v>
      </c>
      <c r="AN3875" t="e">
        <f>IF(Table10[[#This Row],[Column3]]="","",MATCH(Table10[[#This Row],[Column3]],AD:AD,0))</f>
        <v>#N/A</v>
      </c>
    </row>
    <row r="3876" spans="37:40" ht="13.5" thickBot="1">
      <c r="AK3876" s="9">
        <v>3131</v>
      </c>
      <c r="AL3876" s="8" t="s">
        <v>6664</v>
      </c>
      <c r="AM3876" t="str">
        <f t="shared" si="61"/>
        <v>G3131</v>
      </c>
      <c r="AN3876" t="e">
        <f>IF(Table10[[#This Row],[Column3]]="","",MATCH(Table10[[#This Row],[Column3]],AD:AD,0))</f>
        <v>#N/A</v>
      </c>
    </row>
    <row r="3877" spans="37:40" ht="13.5" thickBot="1">
      <c r="AK3877" s="9">
        <v>3131</v>
      </c>
      <c r="AL3877" s="8" t="s">
        <v>6664</v>
      </c>
      <c r="AM3877" t="str">
        <f t="shared" si="61"/>
        <v>G3131</v>
      </c>
      <c r="AN3877" t="e">
        <f>IF(Table10[[#This Row],[Column3]]="","",MATCH(Table10[[#This Row],[Column3]],AD:AD,0))</f>
        <v>#N/A</v>
      </c>
    </row>
    <row r="3878" spans="37:40" ht="13.5" thickBot="1">
      <c r="AK3878" s="9">
        <v>3131</v>
      </c>
      <c r="AL3878" s="8" t="s">
        <v>6664</v>
      </c>
      <c r="AM3878" t="str">
        <f t="shared" si="61"/>
        <v>G3131</v>
      </c>
      <c r="AN3878" t="e">
        <f>IF(Table10[[#This Row],[Column3]]="","",MATCH(Table10[[#This Row],[Column3]],AD:AD,0))</f>
        <v>#N/A</v>
      </c>
    </row>
    <row r="3879" spans="37:40" ht="13.5" thickBot="1">
      <c r="AK3879" s="9">
        <v>3131</v>
      </c>
      <c r="AL3879" s="8" t="s">
        <v>6664</v>
      </c>
      <c r="AM3879" t="str">
        <f t="shared" si="61"/>
        <v>G3131</v>
      </c>
      <c r="AN3879" t="e">
        <f>IF(Table10[[#This Row],[Column3]]="","",MATCH(Table10[[#This Row],[Column3]],AD:AD,0))</f>
        <v>#N/A</v>
      </c>
    </row>
    <row r="3880" spans="37:40" ht="13.5" thickBot="1">
      <c r="AK3880" s="9">
        <v>3131</v>
      </c>
      <c r="AL3880" s="8" t="s">
        <v>6664</v>
      </c>
      <c r="AM3880" t="str">
        <f t="shared" si="61"/>
        <v>G3131</v>
      </c>
      <c r="AN3880" t="e">
        <f>IF(Table10[[#This Row],[Column3]]="","",MATCH(Table10[[#This Row],[Column3]],AD:AD,0))</f>
        <v>#N/A</v>
      </c>
    </row>
    <row r="3881" spans="37:40" ht="13.5" thickBot="1">
      <c r="AK3881" s="9">
        <v>3131</v>
      </c>
      <c r="AL3881" s="8" t="s">
        <v>6664</v>
      </c>
      <c r="AM3881" t="str">
        <f t="shared" si="61"/>
        <v>G3131</v>
      </c>
      <c r="AN3881" t="e">
        <f>IF(Table10[[#This Row],[Column3]]="","",MATCH(Table10[[#This Row],[Column3]],AD:AD,0))</f>
        <v>#N/A</v>
      </c>
    </row>
    <row r="3882" spans="37:40" ht="13.5" thickBot="1">
      <c r="AK3882" s="9">
        <v>3132</v>
      </c>
      <c r="AL3882" s="8" t="s">
        <v>6664</v>
      </c>
      <c r="AM3882" t="str">
        <f t="shared" si="61"/>
        <v>G3132</v>
      </c>
      <c r="AN3882" t="e">
        <f>IF(Table10[[#This Row],[Column3]]="","",MATCH(Table10[[#This Row],[Column3]],AD:AD,0))</f>
        <v>#N/A</v>
      </c>
    </row>
    <row r="3883" spans="37:40" ht="13.5" thickBot="1">
      <c r="AK3883" s="9">
        <v>3132</v>
      </c>
      <c r="AL3883" s="8" t="s">
        <v>6664</v>
      </c>
      <c r="AM3883" t="str">
        <f t="shared" si="61"/>
        <v>G3132</v>
      </c>
      <c r="AN3883" t="e">
        <f>IF(Table10[[#This Row],[Column3]]="","",MATCH(Table10[[#This Row],[Column3]],AD:AD,0))</f>
        <v>#N/A</v>
      </c>
    </row>
    <row r="3884" spans="37:40" ht="13.5" thickBot="1">
      <c r="AK3884" s="9">
        <v>3132</v>
      </c>
      <c r="AL3884" s="8" t="s">
        <v>6664</v>
      </c>
      <c r="AM3884" t="str">
        <f t="shared" si="61"/>
        <v>G3132</v>
      </c>
      <c r="AN3884" t="e">
        <f>IF(Table10[[#This Row],[Column3]]="","",MATCH(Table10[[#This Row],[Column3]],AD:AD,0))</f>
        <v>#N/A</v>
      </c>
    </row>
    <row r="3885" spans="37:40" ht="13.5" thickBot="1">
      <c r="AK3885" s="9">
        <v>3132</v>
      </c>
      <c r="AL3885" s="8" t="s">
        <v>6664</v>
      </c>
      <c r="AM3885" t="str">
        <f t="shared" si="61"/>
        <v>G3132</v>
      </c>
      <c r="AN3885" t="e">
        <f>IF(Table10[[#This Row],[Column3]]="","",MATCH(Table10[[#This Row],[Column3]],AD:AD,0))</f>
        <v>#N/A</v>
      </c>
    </row>
    <row r="3886" spans="37:40" ht="13.5" thickBot="1">
      <c r="AK3886" s="9">
        <v>3132</v>
      </c>
      <c r="AL3886" s="8" t="s">
        <v>6664</v>
      </c>
      <c r="AM3886" t="str">
        <f t="shared" si="61"/>
        <v>G3132</v>
      </c>
      <c r="AN3886" t="e">
        <f>IF(Table10[[#This Row],[Column3]]="","",MATCH(Table10[[#This Row],[Column3]],AD:AD,0))</f>
        <v>#N/A</v>
      </c>
    </row>
    <row r="3887" spans="37:40" ht="13.5" thickBot="1">
      <c r="AK3887" s="9">
        <v>3132</v>
      </c>
      <c r="AL3887" s="8" t="s">
        <v>6664</v>
      </c>
      <c r="AM3887" t="str">
        <f t="shared" si="61"/>
        <v>G3132</v>
      </c>
      <c r="AN3887" t="e">
        <f>IF(Table10[[#This Row],[Column3]]="","",MATCH(Table10[[#This Row],[Column3]],AD:AD,0))</f>
        <v>#N/A</v>
      </c>
    </row>
    <row r="3888" spans="37:40" ht="13.5" thickBot="1">
      <c r="AK3888" s="9">
        <v>3132</v>
      </c>
      <c r="AL3888" s="8" t="s">
        <v>6664</v>
      </c>
      <c r="AM3888" t="str">
        <f t="shared" si="61"/>
        <v>G3132</v>
      </c>
      <c r="AN3888" t="e">
        <f>IF(Table10[[#This Row],[Column3]]="","",MATCH(Table10[[#This Row],[Column3]],AD:AD,0))</f>
        <v>#N/A</v>
      </c>
    </row>
    <row r="3889" spans="37:40" ht="13.5" thickBot="1">
      <c r="AK3889" s="9">
        <v>3132</v>
      </c>
      <c r="AL3889" s="8" t="s">
        <v>6664</v>
      </c>
      <c r="AM3889" t="str">
        <f t="shared" si="61"/>
        <v>G3132</v>
      </c>
      <c r="AN3889" t="e">
        <f>IF(Table10[[#This Row],[Column3]]="","",MATCH(Table10[[#This Row],[Column3]],AD:AD,0))</f>
        <v>#N/A</v>
      </c>
    </row>
    <row r="3890" spans="37:40" ht="13.5" thickBot="1">
      <c r="AK3890" s="9">
        <v>3132</v>
      </c>
      <c r="AL3890" s="8" t="s">
        <v>6664</v>
      </c>
      <c r="AM3890" t="str">
        <f t="shared" si="61"/>
        <v>G3132</v>
      </c>
      <c r="AN3890" t="e">
        <f>IF(Table10[[#This Row],[Column3]]="","",MATCH(Table10[[#This Row],[Column3]],AD:AD,0))</f>
        <v>#N/A</v>
      </c>
    </row>
    <row r="3891" spans="37:40" ht="13.5" thickBot="1">
      <c r="AK3891" s="9">
        <v>3132</v>
      </c>
      <c r="AL3891" s="8" t="s">
        <v>6664</v>
      </c>
      <c r="AM3891" t="str">
        <f t="shared" si="61"/>
        <v>G3132</v>
      </c>
      <c r="AN3891" t="e">
        <f>IF(Table10[[#This Row],[Column3]]="","",MATCH(Table10[[#This Row],[Column3]],AD:AD,0))</f>
        <v>#N/A</v>
      </c>
    </row>
    <row r="3892" spans="37:40" ht="13.5" thickBot="1">
      <c r="AK3892" s="9">
        <v>3132</v>
      </c>
      <c r="AL3892" s="8" t="s">
        <v>6664</v>
      </c>
      <c r="AM3892" t="str">
        <f t="shared" si="61"/>
        <v>G3132</v>
      </c>
      <c r="AN3892" t="e">
        <f>IF(Table10[[#This Row],[Column3]]="","",MATCH(Table10[[#This Row],[Column3]],AD:AD,0))</f>
        <v>#N/A</v>
      </c>
    </row>
    <row r="3893" spans="37:40" ht="13.5" thickBot="1">
      <c r="AK3893" s="9">
        <v>3132</v>
      </c>
      <c r="AL3893" s="8" t="s">
        <v>6664</v>
      </c>
      <c r="AM3893" t="str">
        <f t="shared" si="61"/>
        <v>G3132</v>
      </c>
      <c r="AN3893" t="e">
        <f>IF(Table10[[#This Row],[Column3]]="","",MATCH(Table10[[#This Row],[Column3]],AD:AD,0))</f>
        <v>#N/A</v>
      </c>
    </row>
    <row r="3894" spans="37:40" ht="13.5" thickBot="1">
      <c r="AK3894" s="9">
        <v>3132</v>
      </c>
      <c r="AL3894" s="8" t="s">
        <v>6664</v>
      </c>
      <c r="AM3894" t="str">
        <f t="shared" si="61"/>
        <v>G3132</v>
      </c>
      <c r="AN3894" t="e">
        <f>IF(Table10[[#This Row],[Column3]]="","",MATCH(Table10[[#This Row],[Column3]],AD:AD,0))</f>
        <v>#N/A</v>
      </c>
    </row>
    <row r="3895" spans="37:40" ht="13.5" thickBot="1">
      <c r="AK3895" s="9">
        <v>3132</v>
      </c>
      <c r="AL3895" s="8" t="s">
        <v>6664</v>
      </c>
      <c r="AM3895" t="str">
        <f t="shared" si="61"/>
        <v>G3132</v>
      </c>
      <c r="AN3895" t="e">
        <f>IF(Table10[[#This Row],[Column3]]="","",MATCH(Table10[[#This Row],[Column3]],AD:AD,0))</f>
        <v>#N/A</v>
      </c>
    </row>
    <row r="3896" spans="37:40" ht="13.5" thickBot="1">
      <c r="AK3896" s="9">
        <v>3132</v>
      </c>
      <c r="AL3896" s="8" t="s">
        <v>6664</v>
      </c>
      <c r="AM3896" t="str">
        <f t="shared" si="61"/>
        <v>G3132</v>
      </c>
      <c r="AN3896" t="e">
        <f>IF(Table10[[#This Row],[Column3]]="","",MATCH(Table10[[#This Row],[Column3]],AD:AD,0))</f>
        <v>#N/A</v>
      </c>
    </row>
    <row r="3897" spans="37:40" ht="13.5" thickBot="1">
      <c r="AK3897" s="9">
        <v>3132</v>
      </c>
      <c r="AL3897" s="8" t="s">
        <v>6664</v>
      </c>
      <c r="AM3897" t="str">
        <f t="shared" si="61"/>
        <v>G3132</v>
      </c>
      <c r="AN3897" t="e">
        <f>IF(Table10[[#This Row],[Column3]]="","",MATCH(Table10[[#This Row],[Column3]],AD:AD,0))</f>
        <v>#N/A</v>
      </c>
    </row>
    <row r="3898" spans="37:40" ht="13.5" thickBot="1">
      <c r="AK3898" s="9">
        <v>3133</v>
      </c>
      <c r="AL3898" s="8" t="s">
        <v>6664</v>
      </c>
      <c r="AM3898" t="str">
        <f t="shared" si="61"/>
        <v>G3133</v>
      </c>
      <c r="AN3898" t="e">
        <f>IF(Table10[[#This Row],[Column3]]="","",MATCH(Table10[[#This Row],[Column3]],AD:AD,0))</f>
        <v>#N/A</v>
      </c>
    </row>
    <row r="3899" spans="37:40" ht="13.5" thickBot="1">
      <c r="AK3899" s="9">
        <v>3133</v>
      </c>
      <c r="AL3899" s="8" t="s">
        <v>6664</v>
      </c>
      <c r="AM3899" t="str">
        <f t="shared" ref="AM3899:AM3962" si="62">CONCATENATE(AL3899,AK3899)</f>
        <v>G3133</v>
      </c>
      <c r="AN3899" t="e">
        <f>IF(Table10[[#This Row],[Column3]]="","",MATCH(Table10[[#This Row],[Column3]],AD:AD,0))</f>
        <v>#N/A</v>
      </c>
    </row>
    <row r="3900" spans="37:40" ht="13.5" thickBot="1">
      <c r="AK3900" s="9">
        <v>3133</v>
      </c>
      <c r="AL3900" s="8" t="s">
        <v>6664</v>
      </c>
      <c r="AM3900" t="str">
        <f t="shared" si="62"/>
        <v>G3133</v>
      </c>
      <c r="AN3900" t="e">
        <f>IF(Table10[[#This Row],[Column3]]="","",MATCH(Table10[[#This Row],[Column3]],AD:AD,0))</f>
        <v>#N/A</v>
      </c>
    </row>
    <row r="3901" spans="37:40" ht="13.5" thickBot="1">
      <c r="AK3901" s="9">
        <v>3133</v>
      </c>
      <c r="AL3901" s="8" t="s">
        <v>6664</v>
      </c>
      <c r="AM3901" t="str">
        <f t="shared" si="62"/>
        <v>G3133</v>
      </c>
      <c r="AN3901" t="e">
        <f>IF(Table10[[#This Row],[Column3]]="","",MATCH(Table10[[#This Row],[Column3]],AD:AD,0))</f>
        <v>#N/A</v>
      </c>
    </row>
    <row r="3902" spans="37:40" ht="13.5" thickBot="1">
      <c r="AK3902" s="9">
        <v>3133</v>
      </c>
      <c r="AL3902" s="8" t="s">
        <v>6664</v>
      </c>
      <c r="AM3902" t="str">
        <f t="shared" si="62"/>
        <v>G3133</v>
      </c>
      <c r="AN3902" t="e">
        <f>IF(Table10[[#This Row],[Column3]]="","",MATCH(Table10[[#This Row],[Column3]],AD:AD,0))</f>
        <v>#N/A</v>
      </c>
    </row>
    <row r="3903" spans="37:40" ht="13.5" thickBot="1">
      <c r="AK3903" s="9">
        <v>3133</v>
      </c>
      <c r="AL3903" s="8" t="s">
        <v>6664</v>
      </c>
      <c r="AM3903" t="str">
        <f t="shared" si="62"/>
        <v>G3133</v>
      </c>
      <c r="AN3903" t="e">
        <f>IF(Table10[[#This Row],[Column3]]="","",MATCH(Table10[[#This Row],[Column3]],AD:AD,0))</f>
        <v>#N/A</v>
      </c>
    </row>
    <row r="3904" spans="37:40" ht="13.5" thickBot="1">
      <c r="AK3904" s="9">
        <v>3133</v>
      </c>
      <c r="AL3904" s="8" t="s">
        <v>6664</v>
      </c>
      <c r="AM3904" t="str">
        <f t="shared" si="62"/>
        <v>G3133</v>
      </c>
      <c r="AN3904" t="e">
        <f>IF(Table10[[#This Row],[Column3]]="","",MATCH(Table10[[#This Row],[Column3]],AD:AD,0))</f>
        <v>#N/A</v>
      </c>
    </row>
    <row r="3905" spans="37:40" ht="13.5" thickBot="1">
      <c r="AK3905" s="9">
        <v>3133</v>
      </c>
      <c r="AL3905" s="8" t="s">
        <v>6664</v>
      </c>
      <c r="AM3905" t="str">
        <f t="shared" si="62"/>
        <v>G3133</v>
      </c>
      <c r="AN3905" t="e">
        <f>IF(Table10[[#This Row],[Column3]]="","",MATCH(Table10[[#This Row],[Column3]],AD:AD,0))</f>
        <v>#N/A</v>
      </c>
    </row>
    <row r="3906" spans="37:40" ht="13.5" thickBot="1">
      <c r="AK3906" s="9">
        <v>3133</v>
      </c>
      <c r="AL3906" s="8" t="s">
        <v>6664</v>
      </c>
      <c r="AM3906" t="str">
        <f t="shared" si="62"/>
        <v>G3133</v>
      </c>
      <c r="AN3906" t="e">
        <f>IF(Table10[[#This Row],[Column3]]="","",MATCH(Table10[[#This Row],[Column3]],AD:AD,0))</f>
        <v>#N/A</v>
      </c>
    </row>
    <row r="3907" spans="37:40" ht="13.5" thickBot="1">
      <c r="AK3907" s="9">
        <v>3133</v>
      </c>
      <c r="AL3907" s="8" t="s">
        <v>6664</v>
      </c>
      <c r="AM3907" t="str">
        <f t="shared" si="62"/>
        <v>G3133</v>
      </c>
      <c r="AN3907" t="e">
        <f>IF(Table10[[#This Row],[Column3]]="","",MATCH(Table10[[#This Row],[Column3]],AD:AD,0))</f>
        <v>#N/A</v>
      </c>
    </row>
    <row r="3908" spans="37:40" ht="13.5" thickBot="1">
      <c r="AK3908" s="9">
        <v>3133</v>
      </c>
      <c r="AL3908" s="8" t="s">
        <v>6664</v>
      </c>
      <c r="AM3908" t="str">
        <f t="shared" si="62"/>
        <v>G3133</v>
      </c>
      <c r="AN3908" t="e">
        <f>IF(Table10[[#This Row],[Column3]]="","",MATCH(Table10[[#This Row],[Column3]],AD:AD,0))</f>
        <v>#N/A</v>
      </c>
    </row>
    <row r="3909" spans="37:40" ht="13.5" thickBot="1">
      <c r="AK3909" s="9">
        <v>3133</v>
      </c>
      <c r="AL3909" s="8" t="s">
        <v>6664</v>
      </c>
      <c r="AM3909" t="str">
        <f t="shared" si="62"/>
        <v>G3133</v>
      </c>
      <c r="AN3909" t="e">
        <f>IF(Table10[[#This Row],[Column3]]="","",MATCH(Table10[[#This Row],[Column3]],AD:AD,0))</f>
        <v>#N/A</v>
      </c>
    </row>
    <row r="3910" spans="37:40" ht="13.5" thickBot="1">
      <c r="AK3910" s="9">
        <v>3133</v>
      </c>
      <c r="AL3910" s="8" t="s">
        <v>6664</v>
      </c>
      <c r="AM3910" t="str">
        <f t="shared" si="62"/>
        <v>G3133</v>
      </c>
      <c r="AN3910" t="e">
        <f>IF(Table10[[#This Row],[Column3]]="","",MATCH(Table10[[#This Row],[Column3]],AD:AD,0))</f>
        <v>#N/A</v>
      </c>
    </row>
    <row r="3911" spans="37:40" ht="13.5" thickBot="1">
      <c r="AK3911" s="9">
        <v>3133</v>
      </c>
      <c r="AL3911" s="8" t="s">
        <v>6664</v>
      </c>
      <c r="AM3911" t="str">
        <f t="shared" si="62"/>
        <v>G3133</v>
      </c>
      <c r="AN3911" t="e">
        <f>IF(Table10[[#This Row],[Column3]]="","",MATCH(Table10[[#This Row],[Column3]],AD:AD,0))</f>
        <v>#N/A</v>
      </c>
    </row>
    <row r="3912" spans="37:40" ht="13.5" thickBot="1">
      <c r="AK3912" s="9">
        <v>3124</v>
      </c>
      <c r="AL3912" s="8" t="s">
        <v>6664</v>
      </c>
      <c r="AM3912" t="str">
        <f t="shared" si="62"/>
        <v>G3124</v>
      </c>
      <c r="AN3912" t="e">
        <f>IF(Table10[[#This Row],[Column3]]="","",MATCH(Table10[[#This Row],[Column3]],AD:AD,0))</f>
        <v>#N/A</v>
      </c>
    </row>
    <row r="3913" spans="37:40" ht="13.5" thickBot="1">
      <c r="AK3913" s="9">
        <v>3083</v>
      </c>
      <c r="AL3913" s="8" t="s">
        <v>6664</v>
      </c>
      <c r="AM3913" t="str">
        <f t="shared" si="62"/>
        <v>G3083</v>
      </c>
      <c r="AN3913" t="e">
        <f>IF(Table10[[#This Row],[Column3]]="","",MATCH(Table10[[#This Row],[Column3]],AD:AD,0))</f>
        <v>#N/A</v>
      </c>
    </row>
    <row r="3914" spans="37:40" ht="13.5" thickBot="1">
      <c r="AK3914" s="9">
        <v>3083</v>
      </c>
      <c r="AL3914" s="8" t="s">
        <v>6664</v>
      </c>
      <c r="AM3914" t="str">
        <f t="shared" si="62"/>
        <v>G3083</v>
      </c>
      <c r="AN3914" t="e">
        <f>IF(Table10[[#This Row],[Column3]]="","",MATCH(Table10[[#This Row],[Column3]],AD:AD,0))</f>
        <v>#N/A</v>
      </c>
    </row>
    <row r="3915" spans="37:40" ht="13.5" thickBot="1">
      <c r="AK3915" s="9">
        <v>3083</v>
      </c>
      <c r="AL3915" s="8" t="s">
        <v>6664</v>
      </c>
      <c r="AM3915" t="str">
        <f t="shared" si="62"/>
        <v>G3083</v>
      </c>
      <c r="AN3915" t="e">
        <f>IF(Table10[[#This Row],[Column3]]="","",MATCH(Table10[[#This Row],[Column3]],AD:AD,0))</f>
        <v>#N/A</v>
      </c>
    </row>
    <row r="3916" spans="37:40" ht="13.5" thickBot="1">
      <c r="AK3916" s="9">
        <v>3135</v>
      </c>
      <c r="AL3916" s="8" t="s">
        <v>6664</v>
      </c>
      <c r="AM3916" t="str">
        <f t="shared" si="62"/>
        <v>G3135</v>
      </c>
      <c r="AN3916" t="e">
        <f>IF(Table10[[#This Row],[Column3]]="","",MATCH(Table10[[#This Row],[Column3]],AD:AD,0))</f>
        <v>#N/A</v>
      </c>
    </row>
    <row r="3917" spans="37:40" ht="13.5" thickBot="1">
      <c r="AK3917" s="9">
        <v>3135</v>
      </c>
      <c r="AL3917" s="8" t="s">
        <v>6664</v>
      </c>
      <c r="AM3917" t="str">
        <f t="shared" si="62"/>
        <v>G3135</v>
      </c>
      <c r="AN3917" t="e">
        <f>IF(Table10[[#This Row],[Column3]]="","",MATCH(Table10[[#This Row],[Column3]],AD:AD,0))</f>
        <v>#N/A</v>
      </c>
    </row>
    <row r="3918" spans="37:40" ht="13.5" thickBot="1">
      <c r="AK3918" s="9">
        <v>3135</v>
      </c>
      <c r="AL3918" s="8" t="s">
        <v>6664</v>
      </c>
      <c r="AM3918" t="str">
        <f t="shared" si="62"/>
        <v>G3135</v>
      </c>
      <c r="AN3918" t="e">
        <f>IF(Table10[[#This Row],[Column3]]="","",MATCH(Table10[[#This Row],[Column3]],AD:AD,0))</f>
        <v>#N/A</v>
      </c>
    </row>
    <row r="3919" spans="37:40" ht="13.5" thickBot="1">
      <c r="AK3919" s="9">
        <v>3135</v>
      </c>
      <c r="AL3919" s="8" t="s">
        <v>6664</v>
      </c>
      <c r="AM3919" t="str">
        <f t="shared" si="62"/>
        <v>G3135</v>
      </c>
      <c r="AN3919" t="e">
        <f>IF(Table10[[#This Row],[Column3]]="","",MATCH(Table10[[#This Row],[Column3]],AD:AD,0))</f>
        <v>#N/A</v>
      </c>
    </row>
    <row r="3920" spans="37:40" ht="13.5" thickBot="1">
      <c r="AK3920" s="9">
        <v>3135</v>
      </c>
      <c r="AL3920" s="8" t="s">
        <v>6664</v>
      </c>
      <c r="AM3920" t="str">
        <f t="shared" si="62"/>
        <v>G3135</v>
      </c>
      <c r="AN3920" t="e">
        <f>IF(Table10[[#This Row],[Column3]]="","",MATCH(Table10[[#This Row],[Column3]],AD:AD,0))</f>
        <v>#N/A</v>
      </c>
    </row>
    <row r="3921" spans="37:40" ht="13.5" thickBot="1">
      <c r="AK3921" s="9">
        <v>3135</v>
      </c>
      <c r="AL3921" s="8" t="s">
        <v>6664</v>
      </c>
      <c r="AM3921" t="str">
        <f t="shared" si="62"/>
        <v>G3135</v>
      </c>
      <c r="AN3921" t="e">
        <f>IF(Table10[[#This Row],[Column3]]="","",MATCH(Table10[[#This Row],[Column3]],AD:AD,0))</f>
        <v>#N/A</v>
      </c>
    </row>
    <row r="3922" spans="37:40" ht="13.5" thickBot="1">
      <c r="AK3922" s="9">
        <v>3135</v>
      </c>
      <c r="AL3922" s="8" t="s">
        <v>6664</v>
      </c>
      <c r="AM3922" t="str">
        <f t="shared" si="62"/>
        <v>G3135</v>
      </c>
      <c r="AN3922" t="e">
        <f>IF(Table10[[#This Row],[Column3]]="","",MATCH(Table10[[#This Row],[Column3]],AD:AD,0))</f>
        <v>#N/A</v>
      </c>
    </row>
    <row r="3923" spans="37:40" ht="13.5" thickBot="1">
      <c r="AK3923" s="9">
        <v>3135</v>
      </c>
      <c r="AL3923" s="8" t="s">
        <v>6664</v>
      </c>
      <c r="AM3923" t="str">
        <f t="shared" si="62"/>
        <v>G3135</v>
      </c>
      <c r="AN3923" t="e">
        <f>IF(Table10[[#This Row],[Column3]]="","",MATCH(Table10[[#This Row],[Column3]],AD:AD,0))</f>
        <v>#N/A</v>
      </c>
    </row>
    <row r="3924" spans="37:40" ht="13.5" thickBot="1">
      <c r="AK3924" s="9">
        <v>3135</v>
      </c>
      <c r="AL3924" s="8" t="s">
        <v>6664</v>
      </c>
      <c r="AM3924" t="str">
        <f t="shared" si="62"/>
        <v>G3135</v>
      </c>
      <c r="AN3924" t="e">
        <f>IF(Table10[[#This Row],[Column3]]="","",MATCH(Table10[[#This Row],[Column3]],AD:AD,0))</f>
        <v>#N/A</v>
      </c>
    </row>
    <row r="3925" spans="37:40" ht="13.5" thickBot="1">
      <c r="AK3925" s="9">
        <v>3135</v>
      </c>
      <c r="AL3925" s="8" t="s">
        <v>6664</v>
      </c>
      <c r="AM3925" t="str">
        <f t="shared" si="62"/>
        <v>G3135</v>
      </c>
      <c r="AN3925" t="e">
        <f>IF(Table10[[#This Row],[Column3]]="","",MATCH(Table10[[#This Row],[Column3]],AD:AD,0))</f>
        <v>#N/A</v>
      </c>
    </row>
    <row r="3926" spans="37:40" ht="13.5" thickBot="1">
      <c r="AK3926" s="9">
        <v>3135</v>
      </c>
      <c r="AL3926" s="8" t="s">
        <v>6664</v>
      </c>
      <c r="AM3926" t="str">
        <f t="shared" si="62"/>
        <v>G3135</v>
      </c>
      <c r="AN3926" t="e">
        <f>IF(Table10[[#This Row],[Column3]]="","",MATCH(Table10[[#This Row],[Column3]],AD:AD,0))</f>
        <v>#N/A</v>
      </c>
    </row>
    <row r="3927" spans="37:40" ht="13.5" thickBot="1">
      <c r="AK3927" s="9">
        <v>3135</v>
      </c>
      <c r="AL3927" s="8" t="s">
        <v>6664</v>
      </c>
      <c r="AM3927" t="str">
        <f t="shared" si="62"/>
        <v>G3135</v>
      </c>
      <c r="AN3927" t="e">
        <f>IF(Table10[[#This Row],[Column3]]="","",MATCH(Table10[[#This Row],[Column3]],AD:AD,0))</f>
        <v>#N/A</v>
      </c>
    </row>
    <row r="3928" spans="37:40" ht="13.5" thickBot="1">
      <c r="AK3928" s="9">
        <v>3135</v>
      </c>
      <c r="AL3928" s="8" t="s">
        <v>6664</v>
      </c>
      <c r="AM3928" t="str">
        <f t="shared" si="62"/>
        <v>G3135</v>
      </c>
      <c r="AN3928" t="e">
        <f>IF(Table10[[#This Row],[Column3]]="","",MATCH(Table10[[#This Row],[Column3]],AD:AD,0))</f>
        <v>#N/A</v>
      </c>
    </row>
    <row r="3929" spans="37:40" ht="13.5" thickBot="1">
      <c r="AK3929" s="9">
        <v>3135</v>
      </c>
      <c r="AL3929" s="8" t="s">
        <v>6664</v>
      </c>
      <c r="AM3929" t="str">
        <f t="shared" si="62"/>
        <v>G3135</v>
      </c>
      <c r="AN3929" t="e">
        <f>IF(Table10[[#This Row],[Column3]]="","",MATCH(Table10[[#This Row],[Column3]],AD:AD,0))</f>
        <v>#N/A</v>
      </c>
    </row>
    <row r="3930" spans="37:40" ht="13.5" thickBot="1">
      <c r="AK3930" s="9">
        <v>3135</v>
      </c>
      <c r="AL3930" s="8" t="s">
        <v>6664</v>
      </c>
      <c r="AM3930" t="str">
        <f t="shared" si="62"/>
        <v>G3135</v>
      </c>
      <c r="AN3930" t="e">
        <f>IF(Table10[[#This Row],[Column3]]="","",MATCH(Table10[[#This Row],[Column3]],AD:AD,0))</f>
        <v>#N/A</v>
      </c>
    </row>
    <row r="3931" spans="37:40" ht="13.5" thickBot="1">
      <c r="AK3931" s="9">
        <v>3135</v>
      </c>
      <c r="AL3931" s="8" t="s">
        <v>6664</v>
      </c>
      <c r="AM3931" t="str">
        <f t="shared" si="62"/>
        <v>G3135</v>
      </c>
      <c r="AN3931" t="e">
        <f>IF(Table10[[#This Row],[Column3]]="","",MATCH(Table10[[#This Row],[Column3]],AD:AD,0))</f>
        <v>#N/A</v>
      </c>
    </row>
    <row r="3932" spans="37:40" ht="13.5" thickBot="1">
      <c r="AK3932" s="9">
        <v>3136</v>
      </c>
      <c r="AL3932" s="8" t="s">
        <v>6664</v>
      </c>
      <c r="AM3932" t="str">
        <f t="shared" si="62"/>
        <v>G3136</v>
      </c>
      <c r="AN3932" t="e">
        <f>IF(Table10[[#This Row],[Column3]]="","",MATCH(Table10[[#This Row],[Column3]],AD:AD,0))</f>
        <v>#N/A</v>
      </c>
    </row>
    <row r="3933" spans="37:40" ht="13.5" thickBot="1">
      <c r="AK3933" s="9">
        <v>3085</v>
      </c>
      <c r="AL3933" s="8" t="s">
        <v>6664</v>
      </c>
      <c r="AM3933" t="str">
        <f t="shared" si="62"/>
        <v>G3085</v>
      </c>
      <c r="AN3933" t="e">
        <f>IF(Table10[[#This Row],[Column3]]="","",MATCH(Table10[[#This Row],[Column3]],AD:AD,0))</f>
        <v>#N/A</v>
      </c>
    </row>
    <row r="3934" spans="37:40" ht="13.5" thickBot="1">
      <c r="AK3934" s="9">
        <v>3085</v>
      </c>
      <c r="AL3934" s="8" t="s">
        <v>6664</v>
      </c>
      <c r="AM3934" t="str">
        <f t="shared" si="62"/>
        <v>G3085</v>
      </c>
      <c r="AN3934" t="e">
        <f>IF(Table10[[#This Row],[Column3]]="","",MATCH(Table10[[#This Row],[Column3]],AD:AD,0))</f>
        <v>#N/A</v>
      </c>
    </row>
    <row r="3935" spans="37:40" ht="13.5" thickBot="1">
      <c r="AK3935" s="9">
        <v>3085</v>
      </c>
      <c r="AL3935" s="8" t="s">
        <v>6664</v>
      </c>
      <c r="AM3935" t="str">
        <f t="shared" si="62"/>
        <v>G3085</v>
      </c>
      <c r="AN3935" t="e">
        <f>IF(Table10[[#This Row],[Column3]]="","",MATCH(Table10[[#This Row],[Column3]],AD:AD,0))</f>
        <v>#N/A</v>
      </c>
    </row>
    <row r="3936" spans="37:40" ht="13.5" thickBot="1">
      <c r="AK3936" s="9">
        <v>3085</v>
      </c>
      <c r="AL3936" s="8" t="s">
        <v>6664</v>
      </c>
      <c r="AM3936" t="str">
        <f t="shared" si="62"/>
        <v>G3085</v>
      </c>
      <c r="AN3936" t="e">
        <f>IF(Table10[[#This Row],[Column3]]="","",MATCH(Table10[[#This Row],[Column3]],AD:AD,0))</f>
        <v>#N/A</v>
      </c>
    </row>
    <row r="3937" spans="37:40" ht="13.5" thickBot="1">
      <c r="AK3937" s="9">
        <v>3085</v>
      </c>
      <c r="AL3937" s="8" t="s">
        <v>6664</v>
      </c>
      <c r="AM3937" t="str">
        <f t="shared" si="62"/>
        <v>G3085</v>
      </c>
      <c r="AN3937" t="e">
        <f>IF(Table10[[#This Row],[Column3]]="","",MATCH(Table10[[#This Row],[Column3]],AD:AD,0))</f>
        <v>#N/A</v>
      </c>
    </row>
    <row r="3938" spans="37:40" ht="13.5" thickBot="1">
      <c r="AK3938" s="9">
        <v>3085</v>
      </c>
      <c r="AL3938" s="8" t="s">
        <v>6664</v>
      </c>
      <c r="AM3938" t="str">
        <f t="shared" si="62"/>
        <v>G3085</v>
      </c>
      <c r="AN3938" t="e">
        <f>IF(Table10[[#This Row],[Column3]]="","",MATCH(Table10[[#This Row],[Column3]],AD:AD,0))</f>
        <v>#N/A</v>
      </c>
    </row>
    <row r="3939" spans="37:40" ht="13.5" thickBot="1">
      <c r="AK3939" s="9">
        <v>3085</v>
      </c>
      <c r="AL3939" s="8" t="s">
        <v>6664</v>
      </c>
      <c r="AM3939" t="str">
        <f t="shared" si="62"/>
        <v>G3085</v>
      </c>
      <c r="AN3939" t="e">
        <f>IF(Table10[[#This Row],[Column3]]="","",MATCH(Table10[[#This Row],[Column3]],AD:AD,0))</f>
        <v>#N/A</v>
      </c>
    </row>
    <row r="3940" spans="37:40" ht="13.5" thickBot="1">
      <c r="AK3940" s="9">
        <v>3085</v>
      </c>
      <c r="AL3940" s="8" t="s">
        <v>6664</v>
      </c>
      <c r="AM3940" t="str">
        <f t="shared" si="62"/>
        <v>G3085</v>
      </c>
      <c r="AN3940" t="e">
        <f>IF(Table10[[#This Row],[Column3]]="","",MATCH(Table10[[#This Row],[Column3]],AD:AD,0))</f>
        <v>#N/A</v>
      </c>
    </row>
    <row r="3941" spans="37:40" ht="13.5" thickBot="1">
      <c r="AK3941" s="9">
        <v>3085</v>
      </c>
      <c r="AL3941" s="8" t="s">
        <v>6664</v>
      </c>
      <c r="AM3941" t="str">
        <f t="shared" si="62"/>
        <v>G3085</v>
      </c>
      <c r="AN3941" t="e">
        <f>IF(Table10[[#This Row],[Column3]]="","",MATCH(Table10[[#This Row],[Column3]],AD:AD,0))</f>
        <v>#N/A</v>
      </c>
    </row>
    <row r="3942" spans="37:40" ht="13.5" thickBot="1">
      <c r="AK3942" s="9">
        <v>3085</v>
      </c>
      <c r="AL3942" s="8" t="s">
        <v>6664</v>
      </c>
      <c r="AM3942" t="str">
        <f t="shared" si="62"/>
        <v>G3085</v>
      </c>
      <c r="AN3942" t="e">
        <f>IF(Table10[[#This Row],[Column3]]="","",MATCH(Table10[[#This Row],[Column3]],AD:AD,0))</f>
        <v>#N/A</v>
      </c>
    </row>
    <row r="3943" spans="37:40" ht="13.5" thickBot="1">
      <c r="AK3943" s="9">
        <v>3085</v>
      </c>
      <c r="AL3943" s="8" t="s">
        <v>6664</v>
      </c>
      <c r="AM3943" t="str">
        <f t="shared" si="62"/>
        <v>G3085</v>
      </c>
      <c r="AN3943" t="e">
        <f>IF(Table10[[#This Row],[Column3]]="","",MATCH(Table10[[#This Row],[Column3]],AD:AD,0))</f>
        <v>#N/A</v>
      </c>
    </row>
    <row r="3944" spans="37:40" ht="13.5" thickBot="1">
      <c r="AK3944" s="9">
        <v>3085</v>
      </c>
      <c r="AL3944" s="8" t="s">
        <v>6664</v>
      </c>
      <c r="AM3944" t="str">
        <f t="shared" si="62"/>
        <v>G3085</v>
      </c>
      <c r="AN3944" t="e">
        <f>IF(Table10[[#This Row],[Column3]]="","",MATCH(Table10[[#This Row],[Column3]],AD:AD,0))</f>
        <v>#N/A</v>
      </c>
    </row>
    <row r="3945" spans="37:40" ht="13.5" thickBot="1">
      <c r="AK3945" s="9">
        <v>3085</v>
      </c>
      <c r="AL3945" s="8" t="s">
        <v>6664</v>
      </c>
      <c r="AM3945" t="str">
        <f t="shared" si="62"/>
        <v>G3085</v>
      </c>
      <c r="AN3945" t="e">
        <f>IF(Table10[[#This Row],[Column3]]="","",MATCH(Table10[[#This Row],[Column3]],AD:AD,0))</f>
        <v>#N/A</v>
      </c>
    </row>
    <row r="3946" spans="37:40" ht="13.5" thickBot="1">
      <c r="AK3946" s="9">
        <v>3085</v>
      </c>
      <c r="AL3946" s="8" t="s">
        <v>6664</v>
      </c>
      <c r="AM3946" t="str">
        <f t="shared" si="62"/>
        <v>G3085</v>
      </c>
      <c r="AN3946" t="e">
        <f>IF(Table10[[#This Row],[Column3]]="","",MATCH(Table10[[#This Row],[Column3]],AD:AD,0))</f>
        <v>#N/A</v>
      </c>
    </row>
    <row r="3947" spans="37:40" ht="13.5" thickBot="1">
      <c r="AK3947" s="9">
        <v>3085</v>
      </c>
      <c r="AL3947" s="8" t="s">
        <v>6664</v>
      </c>
      <c r="AM3947" t="str">
        <f t="shared" si="62"/>
        <v>G3085</v>
      </c>
      <c r="AN3947" t="e">
        <f>IF(Table10[[#This Row],[Column3]]="","",MATCH(Table10[[#This Row],[Column3]],AD:AD,0))</f>
        <v>#N/A</v>
      </c>
    </row>
    <row r="3948" spans="37:40" ht="13.5" thickBot="1">
      <c r="AK3948" s="9">
        <v>3085</v>
      </c>
      <c r="AL3948" s="8" t="s">
        <v>6664</v>
      </c>
      <c r="AM3948" t="str">
        <f t="shared" si="62"/>
        <v>G3085</v>
      </c>
      <c r="AN3948" t="e">
        <f>IF(Table10[[#This Row],[Column3]]="","",MATCH(Table10[[#This Row],[Column3]],AD:AD,0))</f>
        <v>#N/A</v>
      </c>
    </row>
    <row r="3949" spans="37:40" ht="13.5" thickBot="1">
      <c r="AK3949" s="9">
        <v>3086</v>
      </c>
      <c r="AL3949" s="8" t="s">
        <v>6664</v>
      </c>
      <c r="AM3949" t="str">
        <f t="shared" si="62"/>
        <v>G3086</v>
      </c>
      <c r="AN3949" t="e">
        <f>IF(Table10[[#This Row],[Column3]]="","",MATCH(Table10[[#This Row],[Column3]],AD:AD,0))</f>
        <v>#N/A</v>
      </c>
    </row>
    <row r="3950" spans="37:40" ht="13.5" thickBot="1">
      <c r="AK3950" s="9">
        <v>3086</v>
      </c>
      <c r="AL3950" s="8" t="s">
        <v>6664</v>
      </c>
      <c r="AM3950" t="str">
        <f t="shared" si="62"/>
        <v>G3086</v>
      </c>
      <c r="AN3950" t="e">
        <f>IF(Table10[[#This Row],[Column3]]="","",MATCH(Table10[[#This Row],[Column3]],AD:AD,0))</f>
        <v>#N/A</v>
      </c>
    </row>
    <row r="3951" spans="37:40" ht="13.5" thickBot="1">
      <c r="AK3951" s="9">
        <v>3086</v>
      </c>
      <c r="AL3951" s="8" t="s">
        <v>6664</v>
      </c>
      <c r="AM3951" t="str">
        <f t="shared" si="62"/>
        <v>G3086</v>
      </c>
      <c r="AN3951" t="e">
        <f>IF(Table10[[#This Row],[Column3]]="","",MATCH(Table10[[#This Row],[Column3]],AD:AD,0))</f>
        <v>#N/A</v>
      </c>
    </row>
    <row r="3952" spans="37:40" ht="13.5" thickBot="1">
      <c r="AK3952" s="9">
        <v>3086</v>
      </c>
      <c r="AL3952" s="8" t="s">
        <v>6664</v>
      </c>
      <c r="AM3952" t="str">
        <f t="shared" si="62"/>
        <v>G3086</v>
      </c>
      <c r="AN3952" t="e">
        <f>IF(Table10[[#This Row],[Column3]]="","",MATCH(Table10[[#This Row],[Column3]],AD:AD,0))</f>
        <v>#N/A</v>
      </c>
    </row>
    <row r="3953" spans="37:40" ht="13.5" thickBot="1">
      <c r="AK3953" s="9">
        <v>3086</v>
      </c>
      <c r="AL3953" s="8" t="s">
        <v>6664</v>
      </c>
      <c r="AM3953" t="str">
        <f t="shared" si="62"/>
        <v>G3086</v>
      </c>
      <c r="AN3953" t="e">
        <f>IF(Table10[[#This Row],[Column3]]="","",MATCH(Table10[[#This Row],[Column3]],AD:AD,0))</f>
        <v>#N/A</v>
      </c>
    </row>
    <row r="3954" spans="37:40" ht="13.5" thickBot="1">
      <c r="AK3954" s="9">
        <v>3086</v>
      </c>
      <c r="AL3954" s="8" t="s">
        <v>6664</v>
      </c>
      <c r="AM3954" t="str">
        <f t="shared" si="62"/>
        <v>G3086</v>
      </c>
      <c r="AN3954" t="e">
        <f>IF(Table10[[#This Row],[Column3]]="","",MATCH(Table10[[#This Row],[Column3]],AD:AD,0))</f>
        <v>#N/A</v>
      </c>
    </row>
    <row r="3955" spans="37:40" ht="13.5" thickBot="1">
      <c r="AK3955" s="9">
        <v>3086</v>
      </c>
      <c r="AL3955" s="8" t="s">
        <v>6664</v>
      </c>
      <c r="AM3955" t="str">
        <f t="shared" si="62"/>
        <v>G3086</v>
      </c>
      <c r="AN3955" t="e">
        <f>IF(Table10[[#This Row],[Column3]]="","",MATCH(Table10[[#This Row],[Column3]],AD:AD,0))</f>
        <v>#N/A</v>
      </c>
    </row>
    <row r="3956" spans="37:40" ht="13.5" thickBot="1">
      <c r="AK3956" s="9">
        <v>3086</v>
      </c>
      <c r="AL3956" s="8" t="s">
        <v>6664</v>
      </c>
      <c r="AM3956" t="str">
        <f t="shared" si="62"/>
        <v>G3086</v>
      </c>
      <c r="AN3956" t="e">
        <f>IF(Table10[[#This Row],[Column3]]="","",MATCH(Table10[[#This Row],[Column3]],AD:AD,0))</f>
        <v>#N/A</v>
      </c>
    </row>
    <row r="3957" spans="37:40" ht="13.5" thickBot="1">
      <c r="AK3957" s="9">
        <v>3086</v>
      </c>
      <c r="AL3957" s="8" t="s">
        <v>6664</v>
      </c>
      <c r="AM3957" t="str">
        <f t="shared" si="62"/>
        <v>G3086</v>
      </c>
      <c r="AN3957" t="e">
        <f>IF(Table10[[#This Row],[Column3]]="","",MATCH(Table10[[#This Row],[Column3]],AD:AD,0))</f>
        <v>#N/A</v>
      </c>
    </row>
    <row r="3958" spans="37:40" ht="13.5" thickBot="1">
      <c r="AK3958" s="9">
        <v>3086</v>
      </c>
      <c r="AL3958" s="8" t="s">
        <v>6664</v>
      </c>
      <c r="AM3958" t="str">
        <f t="shared" si="62"/>
        <v>G3086</v>
      </c>
      <c r="AN3958" t="e">
        <f>IF(Table10[[#This Row],[Column3]]="","",MATCH(Table10[[#This Row],[Column3]],AD:AD,0))</f>
        <v>#N/A</v>
      </c>
    </row>
    <row r="3959" spans="37:40" ht="13.5" thickBot="1">
      <c r="AK3959" s="9">
        <v>3086</v>
      </c>
      <c r="AL3959" s="8" t="s">
        <v>6664</v>
      </c>
      <c r="AM3959" t="str">
        <f t="shared" si="62"/>
        <v>G3086</v>
      </c>
      <c r="AN3959" t="e">
        <f>IF(Table10[[#This Row],[Column3]]="","",MATCH(Table10[[#This Row],[Column3]],AD:AD,0))</f>
        <v>#N/A</v>
      </c>
    </row>
    <row r="3960" spans="37:40" ht="13.5" thickBot="1">
      <c r="AK3960" s="9">
        <v>3086</v>
      </c>
      <c r="AL3960" s="8" t="s">
        <v>6664</v>
      </c>
      <c r="AM3960" t="str">
        <f t="shared" si="62"/>
        <v>G3086</v>
      </c>
      <c r="AN3960" t="e">
        <f>IF(Table10[[#This Row],[Column3]]="","",MATCH(Table10[[#This Row],[Column3]],AD:AD,0))</f>
        <v>#N/A</v>
      </c>
    </row>
    <row r="3961" spans="37:40" ht="13.5" thickBot="1">
      <c r="AK3961" s="9">
        <v>3086</v>
      </c>
      <c r="AL3961" s="8" t="s">
        <v>6664</v>
      </c>
      <c r="AM3961" t="str">
        <f t="shared" si="62"/>
        <v>G3086</v>
      </c>
      <c r="AN3961" t="e">
        <f>IF(Table10[[#This Row],[Column3]]="","",MATCH(Table10[[#This Row],[Column3]],AD:AD,0))</f>
        <v>#N/A</v>
      </c>
    </row>
    <row r="3962" spans="37:40" ht="13.5" thickBot="1">
      <c r="AK3962" s="9">
        <v>3086</v>
      </c>
      <c r="AL3962" s="8" t="s">
        <v>6664</v>
      </c>
      <c r="AM3962" t="str">
        <f t="shared" si="62"/>
        <v>G3086</v>
      </c>
      <c r="AN3962" t="e">
        <f>IF(Table10[[#This Row],[Column3]]="","",MATCH(Table10[[#This Row],[Column3]],AD:AD,0))</f>
        <v>#N/A</v>
      </c>
    </row>
    <row r="3963" spans="37:40" ht="13.5" thickBot="1">
      <c r="AK3963" s="9">
        <v>3086</v>
      </c>
      <c r="AL3963" s="8" t="s">
        <v>6664</v>
      </c>
      <c r="AM3963" t="str">
        <f t="shared" ref="AM3963:AM4026" si="63">CONCATENATE(AL3963,AK3963)</f>
        <v>G3086</v>
      </c>
      <c r="AN3963" t="e">
        <f>IF(Table10[[#This Row],[Column3]]="","",MATCH(Table10[[#This Row],[Column3]],AD:AD,0))</f>
        <v>#N/A</v>
      </c>
    </row>
    <row r="3964" spans="37:40" ht="13.5" thickBot="1">
      <c r="AK3964" s="9">
        <v>3086</v>
      </c>
      <c r="AL3964" s="8" t="s">
        <v>6664</v>
      </c>
      <c r="AM3964" t="str">
        <f t="shared" si="63"/>
        <v>G3086</v>
      </c>
      <c r="AN3964" t="e">
        <f>IF(Table10[[#This Row],[Column3]]="","",MATCH(Table10[[#This Row],[Column3]],AD:AD,0))</f>
        <v>#N/A</v>
      </c>
    </row>
    <row r="3965" spans="37:40" ht="13.5" thickBot="1">
      <c r="AK3965" s="9">
        <v>3087</v>
      </c>
      <c r="AL3965" s="8" t="s">
        <v>6664</v>
      </c>
      <c r="AM3965" t="str">
        <f t="shared" si="63"/>
        <v>G3087</v>
      </c>
      <c r="AN3965" t="e">
        <f>IF(Table10[[#This Row],[Column3]]="","",MATCH(Table10[[#This Row],[Column3]],AD:AD,0))</f>
        <v>#N/A</v>
      </c>
    </row>
    <row r="3966" spans="37:40" ht="13.5" thickBot="1">
      <c r="AK3966" s="9">
        <v>3087</v>
      </c>
      <c r="AL3966" s="8" t="s">
        <v>6664</v>
      </c>
      <c r="AM3966" t="str">
        <f t="shared" si="63"/>
        <v>G3087</v>
      </c>
      <c r="AN3966" t="e">
        <f>IF(Table10[[#This Row],[Column3]]="","",MATCH(Table10[[#This Row],[Column3]],AD:AD,0))</f>
        <v>#N/A</v>
      </c>
    </row>
    <row r="3967" spans="37:40" ht="13.5" thickBot="1">
      <c r="AK3967" s="9">
        <v>3087</v>
      </c>
      <c r="AL3967" s="8" t="s">
        <v>6664</v>
      </c>
      <c r="AM3967" t="str">
        <f t="shared" si="63"/>
        <v>G3087</v>
      </c>
      <c r="AN3967" t="e">
        <f>IF(Table10[[#This Row],[Column3]]="","",MATCH(Table10[[#This Row],[Column3]],AD:AD,0))</f>
        <v>#N/A</v>
      </c>
    </row>
    <row r="3968" spans="37:40" ht="13.5" thickBot="1">
      <c r="AK3968" s="9">
        <v>3087</v>
      </c>
      <c r="AL3968" s="8" t="s">
        <v>6664</v>
      </c>
      <c r="AM3968" t="str">
        <f t="shared" si="63"/>
        <v>G3087</v>
      </c>
      <c r="AN3968" t="e">
        <f>IF(Table10[[#This Row],[Column3]]="","",MATCH(Table10[[#This Row],[Column3]],AD:AD,0))</f>
        <v>#N/A</v>
      </c>
    </row>
    <row r="3969" spans="37:40" ht="13.5" thickBot="1">
      <c r="AK3969" s="9">
        <v>3087</v>
      </c>
      <c r="AL3969" s="8" t="s">
        <v>6664</v>
      </c>
      <c r="AM3969" t="str">
        <f t="shared" si="63"/>
        <v>G3087</v>
      </c>
      <c r="AN3969" t="e">
        <f>IF(Table10[[#This Row],[Column3]]="","",MATCH(Table10[[#This Row],[Column3]],AD:AD,0))</f>
        <v>#N/A</v>
      </c>
    </row>
    <row r="3970" spans="37:40" ht="13.5" thickBot="1">
      <c r="AK3970" s="9">
        <v>3087</v>
      </c>
      <c r="AL3970" s="8" t="s">
        <v>6664</v>
      </c>
      <c r="AM3970" t="str">
        <f t="shared" si="63"/>
        <v>G3087</v>
      </c>
      <c r="AN3970" t="e">
        <f>IF(Table10[[#This Row],[Column3]]="","",MATCH(Table10[[#This Row],[Column3]],AD:AD,0))</f>
        <v>#N/A</v>
      </c>
    </row>
    <row r="3971" spans="37:40" ht="13.5" thickBot="1">
      <c r="AK3971" s="9">
        <v>3087</v>
      </c>
      <c r="AL3971" s="8" t="s">
        <v>6664</v>
      </c>
      <c r="AM3971" t="str">
        <f t="shared" si="63"/>
        <v>G3087</v>
      </c>
      <c r="AN3971" t="e">
        <f>IF(Table10[[#This Row],[Column3]]="","",MATCH(Table10[[#This Row],[Column3]],AD:AD,0))</f>
        <v>#N/A</v>
      </c>
    </row>
    <row r="3972" spans="37:40" ht="13.5" thickBot="1">
      <c r="AK3972" s="9">
        <v>3087</v>
      </c>
      <c r="AL3972" s="8" t="s">
        <v>6664</v>
      </c>
      <c r="AM3972" t="str">
        <f t="shared" si="63"/>
        <v>G3087</v>
      </c>
      <c r="AN3972" t="e">
        <f>IF(Table10[[#This Row],[Column3]]="","",MATCH(Table10[[#This Row],[Column3]],AD:AD,0))</f>
        <v>#N/A</v>
      </c>
    </row>
    <row r="3973" spans="37:40" ht="13.5" thickBot="1">
      <c r="AK3973" s="9">
        <v>3087</v>
      </c>
      <c r="AL3973" s="8" t="s">
        <v>6664</v>
      </c>
      <c r="AM3973" t="str">
        <f t="shared" si="63"/>
        <v>G3087</v>
      </c>
      <c r="AN3973" t="e">
        <f>IF(Table10[[#This Row],[Column3]]="","",MATCH(Table10[[#This Row],[Column3]],AD:AD,0))</f>
        <v>#N/A</v>
      </c>
    </row>
    <row r="3974" spans="37:40" ht="13.5" thickBot="1">
      <c r="AK3974" s="9">
        <v>3087</v>
      </c>
      <c r="AL3974" s="8" t="s">
        <v>6664</v>
      </c>
      <c r="AM3974" t="str">
        <f t="shared" si="63"/>
        <v>G3087</v>
      </c>
      <c r="AN3974" t="e">
        <f>IF(Table10[[#This Row],[Column3]]="","",MATCH(Table10[[#This Row],[Column3]],AD:AD,0))</f>
        <v>#N/A</v>
      </c>
    </row>
    <row r="3975" spans="37:40" ht="13.5" thickBot="1">
      <c r="AK3975" s="9">
        <v>3087</v>
      </c>
      <c r="AL3975" s="8" t="s">
        <v>6664</v>
      </c>
      <c r="AM3975" t="str">
        <f t="shared" si="63"/>
        <v>G3087</v>
      </c>
      <c r="AN3975" t="e">
        <f>IF(Table10[[#This Row],[Column3]]="","",MATCH(Table10[[#This Row],[Column3]],AD:AD,0))</f>
        <v>#N/A</v>
      </c>
    </row>
    <row r="3976" spans="37:40" ht="13.5" thickBot="1">
      <c r="AK3976" s="9">
        <v>3087</v>
      </c>
      <c r="AL3976" s="8" t="s">
        <v>6664</v>
      </c>
      <c r="AM3976" t="str">
        <f t="shared" si="63"/>
        <v>G3087</v>
      </c>
      <c r="AN3976" t="e">
        <f>IF(Table10[[#This Row],[Column3]]="","",MATCH(Table10[[#This Row],[Column3]],AD:AD,0))</f>
        <v>#N/A</v>
      </c>
    </row>
    <row r="3977" spans="37:40" ht="13.5" thickBot="1">
      <c r="AK3977" s="9">
        <v>3087</v>
      </c>
      <c r="AL3977" s="8" t="s">
        <v>6664</v>
      </c>
      <c r="AM3977" t="str">
        <f t="shared" si="63"/>
        <v>G3087</v>
      </c>
      <c r="AN3977" t="e">
        <f>IF(Table10[[#This Row],[Column3]]="","",MATCH(Table10[[#This Row],[Column3]],AD:AD,0))</f>
        <v>#N/A</v>
      </c>
    </row>
    <row r="3978" spans="37:40" ht="13.5" thickBot="1">
      <c r="AK3978" s="9">
        <v>3087</v>
      </c>
      <c r="AL3978" s="8" t="s">
        <v>6664</v>
      </c>
      <c r="AM3978" t="str">
        <f t="shared" si="63"/>
        <v>G3087</v>
      </c>
      <c r="AN3978" t="e">
        <f>IF(Table10[[#This Row],[Column3]]="","",MATCH(Table10[[#This Row],[Column3]],AD:AD,0))</f>
        <v>#N/A</v>
      </c>
    </row>
    <row r="3979" spans="37:40" ht="13.5" thickBot="1">
      <c r="AK3979" s="9">
        <v>3087</v>
      </c>
      <c r="AL3979" s="8" t="s">
        <v>6664</v>
      </c>
      <c r="AM3979" t="str">
        <f t="shared" si="63"/>
        <v>G3087</v>
      </c>
      <c r="AN3979" t="e">
        <f>IF(Table10[[#This Row],[Column3]]="","",MATCH(Table10[[#This Row],[Column3]],AD:AD,0))</f>
        <v>#N/A</v>
      </c>
    </row>
    <row r="3980" spans="37:40" ht="13.5" thickBot="1">
      <c r="AK3980" s="9">
        <v>3087</v>
      </c>
      <c r="AL3980" s="8" t="s">
        <v>6664</v>
      </c>
      <c r="AM3980" t="str">
        <f t="shared" si="63"/>
        <v>G3087</v>
      </c>
      <c r="AN3980" t="e">
        <f>IF(Table10[[#This Row],[Column3]]="","",MATCH(Table10[[#This Row],[Column3]],AD:AD,0))</f>
        <v>#N/A</v>
      </c>
    </row>
    <row r="3981" spans="37:40" ht="13.5" thickBot="1">
      <c r="AK3981" s="9">
        <v>3088</v>
      </c>
      <c r="AL3981" s="8" t="s">
        <v>6664</v>
      </c>
      <c r="AM3981" t="str">
        <f t="shared" si="63"/>
        <v>G3088</v>
      </c>
      <c r="AN3981" t="e">
        <f>IF(Table10[[#This Row],[Column3]]="","",MATCH(Table10[[#This Row],[Column3]],AD:AD,0))</f>
        <v>#N/A</v>
      </c>
    </row>
    <row r="3982" spans="37:40" ht="13.5" thickBot="1">
      <c r="AK3982" s="9">
        <v>3088</v>
      </c>
      <c r="AL3982" s="8" t="s">
        <v>6664</v>
      </c>
      <c r="AM3982" t="str">
        <f t="shared" si="63"/>
        <v>G3088</v>
      </c>
      <c r="AN3982" t="e">
        <f>IF(Table10[[#This Row],[Column3]]="","",MATCH(Table10[[#This Row],[Column3]],AD:AD,0))</f>
        <v>#N/A</v>
      </c>
    </row>
    <row r="3983" spans="37:40" ht="13.5" thickBot="1">
      <c r="AK3983" s="9">
        <v>3088</v>
      </c>
      <c r="AL3983" s="8" t="s">
        <v>6664</v>
      </c>
      <c r="AM3983" t="str">
        <f t="shared" si="63"/>
        <v>G3088</v>
      </c>
      <c r="AN3983" t="e">
        <f>IF(Table10[[#This Row],[Column3]]="","",MATCH(Table10[[#This Row],[Column3]],AD:AD,0))</f>
        <v>#N/A</v>
      </c>
    </row>
    <row r="3984" spans="37:40" ht="13.5" thickBot="1">
      <c r="AK3984" s="9">
        <v>3088</v>
      </c>
      <c r="AL3984" s="8" t="s">
        <v>6664</v>
      </c>
      <c r="AM3984" t="str">
        <f t="shared" si="63"/>
        <v>G3088</v>
      </c>
      <c r="AN3984" t="e">
        <f>IF(Table10[[#This Row],[Column3]]="","",MATCH(Table10[[#This Row],[Column3]],AD:AD,0))</f>
        <v>#N/A</v>
      </c>
    </row>
    <row r="3985" spans="37:40" ht="13.5" thickBot="1">
      <c r="AK3985" s="9">
        <v>3088</v>
      </c>
      <c r="AL3985" s="8" t="s">
        <v>6664</v>
      </c>
      <c r="AM3985" t="str">
        <f t="shared" si="63"/>
        <v>G3088</v>
      </c>
      <c r="AN3985" t="e">
        <f>IF(Table10[[#This Row],[Column3]]="","",MATCH(Table10[[#This Row],[Column3]],AD:AD,0))</f>
        <v>#N/A</v>
      </c>
    </row>
    <row r="3986" spans="37:40" ht="13.5" thickBot="1">
      <c r="AK3986" s="9">
        <v>3088</v>
      </c>
      <c r="AL3986" s="8" t="s">
        <v>6664</v>
      </c>
      <c r="AM3986" t="str">
        <f t="shared" si="63"/>
        <v>G3088</v>
      </c>
      <c r="AN3986" t="e">
        <f>IF(Table10[[#This Row],[Column3]]="","",MATCH(Table10[[#This Row],[Column3]],AD:AD,0))</f>
        <v>#N/A</v>
      </c>
    </row>
    <row r="3987" spans="37:40" ht="13.5" thickBot="1">
      <c r="AK3987" s="9">
        <v>3088</v>
      </c>
      <c r="AL3987" s="8" t="s">
        <v>6664</v>
      </c>
      <c r="AM3987" t="str">
        <f t="shared" si="63"/>
        <v>G3088</v>
      </c>
      <c r="AN3987" t="e">
        <f>IF(Table10[[#This Row],[Column3]]="","",MATCH(Table10[[#This Row],[Column3]],AD:AD,0))</f>
        <v>#N/A</v>
      </c>
    </row>
    <row r="3988" spans="37:40" ht="13.5" thickBot="1">
      <c r="AK3988" s="9">
        <v>3088</v>
      </c>
      <c r="AL3988" s="8" t="s">
        <v>6664</v>
      </c>
      <c r="AM3988" t="str">
        <f t="shared" si="63"/>
        <v>G3088</v>
      </c>
      <c r="AN3988" t="e">
        <f>IF(Table10[[#This Row],[Column3]]="","",MATCH(Table10[[#This Row],[Column3]],AD:AD,0))</f>
        <v>#N/A</v>
      </c>
    </row>
    <row r="3989" spans="37:40" ht="13.5" thickBot="1">
      <c r="AK3989" s="9">
        <v>3088</v>
      </c>
      <c r="AL3989" s="8" t="s">
        <v>6664</v>
      </c>
      <c r="AM3989" t="str">
        <f t="shared" si="63"/>
        <v>G3088</v>
      </c>
      <c r="AN3989" t="e">
        <f>IF(Table10[[#This Row],[Column3]]="","",MATCH(Table10[[#This Row],[Column3]],AD:AD,0))</f>
        <v>#N/A</v>
      </c>
    </row>
    <row r="3990" spans="37:40" ht="13.5" thickBot="1">
      <c r="AK3990" s="9">
        <v>3088</v>
      </c>
      <c r="AL3990" s="8" t="s">
        <v>6664</v>
      </c>
      <c r="AM3990" t="str">
        <f t="shared" si="63"/>
        <v>G3088</v>
      </c>
      <c r="AN3990" t="e">
        <f>IF(Table10[[#This Row],[Column3]]="","",MATCH(Table10[[#This Row],[Column3]],AD:AD,0))</f>
        <v>#N/A</v>
      </c>
    </row>
    <row r="3991" spans="37:40" ht="13.5" thickBot="1">
      <c r="AK3991" s="9">
        <v>3088</v>
      </c>
      <c r="AL3991" s="8" t="s">
        <v>6664</v>
      </c>
      <c r="AM3991" t="str">
        <f t="shared" si="63"/>
        <v>G3088</v>
      </c>
      <c r="AN3991" t="e">
        <f>IF(Table10[[#This Row],[Column3]]="","",MATCH(Table10[[#This Row],[Column3]],AD:AD,0))</f>
        <v>#N/A</v>
      </c>
    </row>
    <row r="3992" spans="37:40" ht="13.5" thickBot="1">
      <c r="AK3992" s="9">
        <v>3088</v>
      </c>
      <c r="AL3992" s="8" t="s">
        <v>6664</v>
      </c>
      <c r="AM3992" t="str">
        <f t="shared" si="63"/>
        <v>G3088</v>
      </c>
      <c r="AN3992" t="e">
        <f>IF(Table10[[#This Row],[Column3]]="","",MATCH(Table10[[#This Row],[Column3]],AD:AD,0))</f>
        <v>#N/A</v>
      </c>
    </row>
    <row r="3993" spans="37:40" ht="13.5" thickBot="1">
      <c r="AK3993" s="9">
        <v>3088</v>
      </c>
      <c r="AL3993" s="8" t="s">
        <v>6664</v>
      </c>
      <c r="AM3993" t="str">
        <f t="shared" si="63"/>
        <v>G3088</v>
      </c>
      <c r="AN3993" t="e">
        <f>IF(Table10[[#This Row],[Column3]]="","",MATCH(Table10[[#This Row],[Column3]],AD:AD,0))</f>
        <v>#N/A</v>
      </c>
    </row>
    <row r="3994" spans="37:40" ht="13.5" thickBot="1">
      <c r="AK3994" s="9">
        <v>3088</v>
      </c>
      <c r="AL3994" s="8" t="s">
        <v>6664</v>
      </c>
      <c r="AM3994" t="str">
        <f t="shared" si="63"/>
        <v>G3088</v>
      </c>
      <c r="AN3994" t="e">
        <f>IF(Table10[[#This Row],[Column3]]="","",MATCH(Table10[[#This Row],[Column3]],AD:AD,0))</f>
        <v>#N/A</v>
      </c>
    </row>
    <row r="3995" spans="37:40" ht="13.5" thickBot="1">
      <c r="AK3995" s="9">
        <v>3088</v>
      </c>
      <c r="AL3995" s="8" t="s">
        <v>6664</v>
      </c>
      <c r="AM3995" t="str">
        <f t="shared" si="63"/>
        <v>G3088</v>
      </c>
      <c r="AN3995" t="e">
        <f>IF(Table10[[#This Row],[Column3]]="","",MATCH(Table10[[#This Row],[Column3]],AD:AD,0))</f>
        <v>#N/A</v>
      </c>
    </row>
    <row r="3996" spans="37:40" ht="13.5" thickBot="1">
      <c r="AK3996" s="9">
        <v>3088</v>
      </c>
      <c r="AL3996" s="8" t="s">
        <v>6664</v>
      </c>
      <c r="AM3996" t="str">
        <f t="shared" si="63"/>
        <v>G3088</v>
      </c>
      <c r="AN3996" t="e">
        <f>IF(Table10[[#This Row],[Column3]]="","",MATCH(Table10[[#This Row],[Column3]],AD:AD,0))</f>
        <v>#N/A</v>
      </c>
    </row>
    <row r="3997" spans="37:40" ht="13.5" thickBot="1">
      <c r="AK3997" s="9">
        <v>3089</v>
      </c>
      <c r="AL3997" s="8" t="s">
        <v>6664</v>
      </c>
      <c r="AM3997" t="str">
        <f t="shared" si="63"/>
        <v>G3089</v>
      </c>
      <c r="AN3997" t="e">
        <f>IF(Table10[[#This Row],[Column3]]="","",MATCH(Table10[[#This Row],[Column3]],AD:AD,0))</f>
        <v>#N/A</v>
      </c>
    </row>
    <row r="3998" spans="37:40" ht="13.5" thickBot="1">
      <c r="AK3998" s="9">
        <v>3089</v>
      </c>
      <c r="AL3998" s="8" t="s">
        <v>6664</v>
      </c>
      <c r="AM3998" t="str">
        <f t="shared" si="63"/>
        <v>G3089</v>
      </c>
      <c r="AN3998" t="e">
        <f>IF(Table10[[#This Row],[Column3]]="","",MATCH(Table10[[#This Row],[Column3]],AD:AD,0))</f>
        <v>#N/A</v>
      </c>
    </row>
    <row r="3999" spans="37:40" ht="13.5" thickBot="1">
      <c r="AK3999" s="9">
        <v>3089</v>
      </c>
      <c r="AL3999" s="8" t="s">
        <v>6664</v>
      </c>
      <c r="AM3999" t="str">
        <f t="shared" si="63"/>
        <v>G3089</v>
      </c>
      <c r="AN3999" t="e">
        <f>IF(Table10[[#This Row],[Column3]]="","",MATCH(Table10[[#This Row],[Column3]],AD:AD,0))</f>
        <v>#N/A</v>
      </c>
    </row>
    <row r="4000" spans="37:40" ht="13.5" thickBot="1">
      <c r="AK4000" s="9">
        <v>3089</v>
      </c>
      <c r="AL4000" s="8" t="s">
        <v>6664</v>
      </c>
      <c r="AM4000" t="str">
        <f t="shared" si="63"/>
        <v>G3089</v>
      </c>
      <c r="AN4000" t="e">
        <f>IF(Table10[[#This Row],[Column3]]="","",MATCH(Table10[[#This Row],[Column3]],AD:AD,0))</f>
        <v>#N/A</v>
      </c>
    </row>
    <row r="4001" spans="37:40" ht="13.5" thickBot="1">
      <c r="AK4001" s="9">
        <v>3089</v>
      </c>
      <c r="AL4001" s="8" t="s">
        <v>6664</v>
      </c>
      <c r="AM4001" t="str">
        <f t="shared" si="63"/>
        <v>G3089</v>
      </c>
      <c r="AN4001" t="e">
        <f>IF(Table10[[#This Row],[Column3]]="","",MATCH(Table10[[#This Row],[Column3]],AD:AD,0))</f>
        <v>#N/A</v>
      </c>
    </row>
    <row r="4002" spans="37:40" ht="13.5" thickBot="1">
      <c r="AK4002" s="9">
        <v>3089</v>
      </c>
      <c r="AL4002" s="8" t="s">
        <v>6664</v>
      </c>
      <c r="AM4002" t="str">
        <f t="shared" si="63"/>
        <v>G3089</v>
      </c>
      <c r="AN4002" t="e">
        <f>IF(Table10[[#This Row],[Column3]]="","",MATCH(Table10[[#This Row],[Column3]],AD:AD,0))</f>
        <v>#N/A</v>
      </c>
    </row>
    <row r="4003" spans="37:40" ht="13.5" thickBot="1">
      <c r="AK4003" s="9">
        <v>3089</v>
      </c>
      <c r="AL4003" s="8" t="s">
        <v>6664</v>
      </c>
      <c r="AM4003" t="str">
        <f t="shared" si="63"/>
        <v>G3089</v>
      </c>
      <c r="AN4003" t="e">
        <f>IF(Table10[[#This Row],[Column3]]="","",MATCH(Table10[[#This Row],[Column3]],AD:AD,0))</f>
        <v>#N/A</v>
      </c>
    </row>
    <row r="4004" spans="37:40" ht="13.5" thickBot="1">
      <c r="AK4004" s="9">
        <v>3089</v>
      </c>
      <c r="AL4004" s="8" t="s">
        <v>6664</v>
      </c>
      <c r="AM4004" t="str">
        <f t="shared" si="63"/>
        <v>G3089</v>
      </c>
      <c r="AN4004" t="e">
        <f>IF(Table10[[#This Row],[Column3]]="","",MATCH(Table10[[#This Row],[Column3]],AD:AD,0))</f>
        <v>#N/A</v>
      </c>
    </row>
    <row r="4005" spans="37:40" ht="13.5" thickBot="1">
      <c r="AK4005" s="9">
        <v>3089</v>
      </c>
      <c r="AL4005" s="8" t="s">
        <v>6664</v>
      </c>
      <c r="AM4005" t="str">
        <f t="shared" si="63"/>
        <v>G3089</v>
      </c>
      <c r="AN4005" t="e">
        <f>IF(Table10[[#This Row],[Column3]]="","",MATCH(Table10[[#This Row],[Column3]],AD:AD,0))</f>
        <v>#N/A</v>
      </c>
    </row>
    <row r="4006" spans="37:40" ht="13.5" thickBot="1">
      <c r="AK4006" s="9">
        <v>3089</v>
      </c>
      <c r="AL4006" s="8" t="s">
        <v>6664</v>
      </c>
      <c r="AM4006" t="str">
        <f t="shared" si="63"/>
        <v>G3089</v>
      </c>
      <c r="AN4006" t="e">
        <f>IF(Table10[[#This Row],[Column3]]="","",MATCH(Table10[[#This Row],[Column3]],AD:AD,0))</f>
        <v>#N/A</v>
      </c>
    </row>
    <row r="4007" spans="37:40" ht="13.5" thickBot="1">
      <c r="AK4007" s="9">
        <v>3089</v>
      </c>
      <c r="AL4007" s="8" t="s">
        <v>6664</v>
      </c>
      <c r="AM4007" t="str">
        <f t="shared" si="63"/>
        <v>G3089</v>
      </c>
      <c r="AN4007" t="e">
        <f>IF(Table10[[#This Row],[Column3]]="","",MATCH(Table10[[#This Row],[Column3]],AD:AD,0))</f>
        <v>#N/A</v>
      </c>
    </row>
    <row r="4008" spans="37:40" ht="13.5" thickBot="1">
      <c r="AK4008" s="9">
        <v>3089</v>
      </c>
      <c r="AL4008" s="8" t="s">
        <v>6664</v>
      </c>
      <c r="AM4008" t="str">
        <f t="shared" si="63"/>
        <v>G3089</v>
      </c>
      <c r="AN4008" t="e">
        <f>IF(Table10[[#This Row],[Column3]]="","",MATCH(Table10[[#This Row],[Column3]],AD:AD,0))</f>
        <v>#N/A</v>
      </c>
    </row>
    <row r="4009" spans="37:40" ht="13.5" thickBot="1">
      <c r="AK4009" s="9">
        <v>3089</v>
      </c>
      <c r="AL4009" s="8" t="s">
        <v>6664</v>
      </c>
      <c r="AM4009" t="str">
        <f t="shared" si="63"/>
        <v>G3089</v>
      </c>
      <c r="AN4009" t="e">
        <f>IF(Table10[[#This Row],[Column3]]="","",MATCH(Table10[[#This Row],[Column3]],AD:AD,0))</f>
        <v>#N/A</v>
      </c>
    </row>
    <row r="4010" spans="37:40" ht="13.5" thickBot="1">
      <c r="AK4010" s="9">
        <v>3089</v>
      </c>
      <c r="AL4010" s="8" t="s">
        <v>6664</v>
      </c>
      <c r="AM4010" t="str">
        <f t="shared" si="63"/>
        <v>G3089</v>
      </c>
      <c r="AN4010" t="e">
        <f>IF(Table10[[#This Row],[Column3]]="","",MATCH(Table10[[#This Row],[Column3]],AD:AD,0))</f>
        <v>#N/A</v>
      </c>
    </row>
    <row r="4011" spans="37:40" ht="13.5" thickBot="1">
      <c r="AK4011" s="9">
        <v>3089</v>
      </c>
      <c r="AL4011" s="8" t="s">
        <v>6664</v>
      </c>
      <c r="AM4011" t="str">
        <f t="shared" si="63"/>
        <v>G3089</v>
      </c>
      <c r="AN4011" t="e">
        <f>IF(Table10[[#This Row],[Column3]]="","",MATCH(Table10[[#This Row],[Column3]],AD:AD,0))</f>
        <v>#N/A</v>
      </c>
    </row>
    <row r="4012" spans="37:40" ht="13.5" thickBot="1">
      <c r="AK4012" s="9">
        <v>3089</v>
      </c>
      <c r="AL4012" s="8" t="s">
        <v>6664</v>
      </c>
      <c r="AM4012" t="str">
        <f t="shared" si="63"/>
        <v>G3089</v>
      </c>
      <c r="AN4012" t="e">
        <f>IF(Table10[[#This Row],[Column3]]="","",MATCH(Table10[[#This Row],[Column3]],AD:AD,0))</f>
        <v>#N/A</v>
      </c>
    </row>
    <row r="4013" spans="37:40" ht="13.5" thickBot="1">
      <c r="AK4013" s="9">
        <v>3090</v>
      </c>
      <c r="AL4013" s="8" t="s">
        <v>6664</v>
      </c>
      <c r="AM4013" t="str">
        <f t="shared" si="63"/>
        <v>G3090</v>
      </c>
      <c r="AN4013" t="e">
        <f>IF(Table10[[#This Row],[Column3]]="","",MATCH(Table10[[#This Row],[Column3]],AD:AD,0))</f>
        <v>#N/A</v>
      </c>
    </row>
    <row r="4014" spans="37:40" ht="13.5" thickBot="1">
      <c r="AK4014" s="9">
        <v>3090</v>
      </c>
      <c r="AL4014" s="8" t="s">
        <v>6664</v>
      </c>
      <c r="AM4014" t="str">
        <f t="shared" si="63"/>
        <v>G3090</v>
      </c>
      <c r="AN4014" t="e">
        <f>IF(Table10[[#This Row],[Column3]]="","",MATCH(Table10[[#This Row],[Column3]],AD:AD,0))</f>
        <v>#N/A</v>
      </c>
    </row>
    <row r="4015" spans="37:40" ht="13.5" thickBot="1">
      <c r="AK4015" s="9">
        <v>3090</v>
      </c>
      <c r="AL4015" s="8" t="s">
        <v>6664</v>
      </c>
      <c r="AM4015" t="str">
        <f t="shared" si="63"/>
        <v>G3090</v>
      </c>
      <c r="AN4015" t="e">
        <f>IF(Table10[[#This Row],[Column3]]="","",MATCH(Table10[[#This Row],[Column3]],AD:AD,0))</f>
        <v>#N/A</v>
      </c>
    </row>
    <row r="4016" spans="37:40" ht="13.5" thickBot="1">
      <c r="AK4016" s="9">
        <v>3090</v>
      </c>
      <c r="AL4016" s="8" t="s">
        <v>6664</v>
      </c>
      <c r="AM4016" t="str">
        <f t="shared" si="63"/>
        <v>G3090</v>
      </c>
      <c r="AN4016" t="e">
        <f>IF(Table10[[#This Row],[Column3]]="","",MATCH(Table10[[#This Row],[Column3]],AD:AD,0))</f>
        <v>#N/A</v>
      </c>
    </row>
    <row r="4017" spans="37:40" ht="13.5" thickBot="1">
      <c r="AK4017" s="9">
        <v>3090</v>
      </c>
      <c r="AL4017" s="8" t="s">
        <v>6664</v>
      </c>
      <c r="AM4017" t="str">
        <f t="shared" si="63"/>
        <v>G3090</v>
      </c>
      <c r="AN4017" t="e">
        <f>IF(Table10[[#This Row],[Column3]]="","",MATCH(Table10[[#This Row],[Column3]],AD:AD,0))</f>
        <v>#N/A</v>
      </c>
    </row>
    <row r="4018" spans="37:40" ht="13.5" thickBot="1">
      <c r="AK4018" s="9">
        <v>3262</v>
      </c>
      <c r="AL4018" s="8" t="s">
        <v>3762</v>
      </c>
      <c r="AM4018" t="str">
        <f t="shared" si="63"/>
        <v>A3262</v>
      </c>
      <c r="AN4018" t="e">
        <f>IF(Table10[[#This Row],[Column3]]="","",MATCH(Table10[[#This Row],[Column3]],AD:AD,0))</f>
        <v>#N/A</v>
      </c>
    </row>
    <row r="4019" spans="37:40" ht="13.5" thickBot="1">
      <c r="AK4019" s="9">
        <v>3262</v>
      </c>
      <c r="AL4019" s="8" t="s">
        <v>3762</v>
      </c>
      <c r="AM4019" t="str">
        <f t="shared" si="63"/>
        <v>A3262</v>
      </c>
      <c r="AN4019" t="e">
        <f>IF(Table10[[#This Row],[Column3]]="","",MATCH(Table10[[#This Row],[Column3]],AD:AD,0))</f>
        <v>#N/A</v>
      </c>
    </row>
    <row r="4020" spans="37:40" ht="13.5" thickBot="1">
      <c r="AK4020" s="9">
        <v>3262</v>
      </c>
      <c r="AL4020" s="8" t="s">
        <v>3762</v>
      </c>
      <c r="AM4020" t="str">
        <f t="shared" si="63"/>
        <v>A3262</v>
      </c>
      <c r="AN4020" t="e">
        <f>IF(Table10[[#This Row],[Column3]]="","",MATCH(Table10[[#This Row],[Column3]],AD:AD,0))</f>
        <v>#N/A</v>
      </c>
    </row>
    <row r="4021" spans="37:40" ht="13.5" thickBot="1">
      <c r="AK4021" s="9">
        <v>3262</v>
      </c>
      <c r="AL4021" s="8" t="s">
        <v>3762</v>
      </c>
      <c r="AM4021" t="str">
        <f t="shared" si="63"/>
        <v>A3262</v>
      </c>
      <c r="AN4021" t="e">
        <f>IF(Table10[[#This Row],[Column3]]="","",MATCH(Table10[[#This Row],[Column3]],AD:AD,0))</f>
        <v>#N/A</v>
      </c>
    </row>
    <row r="4022" spans="37:40" ht="13.5" thickBot="1">
      <c r="AK4022" s="9">
        <v>3262</v>
      </c>
      <c r="AL4022" s="8" t="s">
        <v>3762</v>
      </c>
      <c r="AM4022" t="str">
        <f t="shared" si="63"/>
        <v>A3262</v>
      </c>
      <c r="AN4022" t="e">
        <f>IF(Table10[[#This Row],[Column3]]="","",MATCH(Table10[[#This Row],[Column3]],AD:AD,0))</f>
        <v>#N/A</v>
      </c>
    </row>
    <row r="4023" spans="37:40" ht="13.5" thickBot="1">
      <c r="AK4023" s="9">
        <v>3262</v>
      </c>
      <c r="AL4023" s="8" t="s">
        <v>3762</v>
      </c>
      <c r="AM4023" t="str">
        <f t="shared" si="63"/>
        <v>A3262</v>
      </c>
      <c r="AN4023" t="e">
        <f>IF(Table10[[#This Row],[Column3]]="","",MATCH(Table10[[#This Row],[Column3]],AD:AD,0))</f>
        <v>#N/A</v>
      </c>
    </row>
    <row r="4024" spans="37:40" ht="13.5" thickBot="1">
      <c r="AK4024" s="9">
        <v>3262</v>
      </c>
      <c r="AL4024" s="8" t="s">
        <v>3762</v>
      </c>
      <c r="AM4024" t="str">
        <f t="shared" si="63"/>
        <v>A3262</v>
      </c>
      <c r="AN4024" t="e">
        <f>IF(Table10[[#This Row],[Column3]]="","",MATCH(Table10[[#This Row],[Column3]],AD:AD,0))</f>
        <v>#N/A</v>
      </c>
    </row>
    <row r="4025" spans="37:40" ht="13.5" thickBot="1">
      <c r="AK4025" s="9">
        <v>3262</v>
      </c>
      <c r="AL4025" s="8" t="s">
        <v>3762</v>
      </c>
      <c r="AM4025" t="str">
        <f t="shared" si="63"/>
        <v>A3262</v>
      </c>
      <c r="AN4025" t="e">
        <f>IF(Table10[[#This Row],[Column3]]="","",MATCH(Table10[[#This Row],[Column3]],AD:AD,0))</f>
        <v>#N/A</v>
      </c>
    </row>
    <row r="4026" spans="37:40" ht="13.5" thickBot="1">
      <c r="AK4026" s="9">
        <v>3262</v>
      </c>
      <c r="AL4026" s="8" t="s">
        <v>3762</v>
      </c>
      <c r="AM4026" t="str">
        <f t="shared" si="63"/>
        <v>A3262</v>
      </c>
      <c r="AN4026" t="e">
        <f>IF(Table10[[#This Row],[Column3]]="","",MATCH(Table10[[#This Row],[Column3]],AD:AD,0))</f>
        <v>#N/A</v>
      </c>
    </row>
    <row r="4027" spans="37:40" ht="13.5" thickBot="1">
      <c r="AK4027" s="9">
        <v>3262</v>
      </c>
      <c r="AL4027" s="8" t="s">
        <v>3762</v>
      </c>
      <c r="AM4027" t="str">
        <f t="shared" ref="AM4027:AM4090" si="64">CONCATENATE(AL4027,AK4027)</f>
        <v>A3262</v>
      </c>
      <c r="AN4027" t="e">
        <f>IF(Table10[[#This Row],[Column3]]="","",MATCH(Table10[[#This Row],[Column3]],AD:AD,0))</f>
        <v>#N/A</v>
      </c>
    </row>
    <row r="4028" spans="37:40" ht="13.5" thickBot="1">
      <c r="AK4028" s="9">
        <v>3262</v>
      </c>
      <c r="AL4028" s="8" t="s">
        <v>3762</v>
      </c>
      <c r="AM4028" t="str">
        <f t="shared" si="64"/>
        <v>A3262</v>
      </c>
      <c r="AN4028" t="e">
        <f>IF(Table10[[#This Row],[Column3]]="","",MATCH(Table10[[#This Row],[Column3]],AD:AD,0))</f>
        <v>#N/A</v>
      </c>
    </row>
    <row r="4029" spans="37:40" ht="13.5" thickBot="1">
      <c r="AK4029" s="9">
        <v>3262</v>
      </c>
      <c r="AL4029" s="8" t="s">
        <v>3762</v>
      </c>
      <c r="AM4029" t="str">
        <f t="shared" si="64"/>
        <v>A3262</v>
      </c>
      <c r="AN4029" t="e">
        <f>IF(Table10[[#This Row],[Column3]]="","",MATCH(Table10[[#This Row],[Column3]],AD:AD,0))</f>
        <v>#N/A</v>
      </c>
    </row>
    <row r="4030" spans="37:40" ht="13.5" thickBot="1">
      <c r="AK4030" s="9">
        <v>3262</v>
      </c>
      <c r="AL4030" s="8" t="s">
        <v>3762</v>
      </c>
      <c r="AM4030" t="str">
        <f t="shared" si="64"/>
        <v>A3262</v>
      </c>
      <c r="AN4030" t="e">
        <f>IF(Table10[[#This Row],[Column3]]="","",MATCH(Table10[[#This Row],[Column3]],AD:AD,0))</f>
        <v>#N/A</v>
      </c>
    </row>
    <row r="4031" spans="37:40" ht="13.5" thickBot="1">
      <c r="AK4031" s="9">
        <v>3262</v>
      </c>
      <c r="AL4031" s="8" t="s">
        <v>3762</v>
      </c>
      <c r="AM4031" t="str">
        <f t="shared" si="64"/>
        <v>A3262</v>
      </c>
      <c r="AN4031" t="e">
        <f>IF(Table10[[#This Row],[Column3]]="","",MATCH(Table10[[#This Row],[Column3]],AD:AD,0))</f>
        <v>#N/A</v>
      </c>
    </row>
    <row r="4032" spans="37:40" ht="13.5" thickBot="1">
      <c r="AK4032" s="9">
        <v>3125</v>
      </c>
      <c r="AL4032" s="8" t="s">
        <v>6664</v>
      </c>
      <c r="AM4032" t="str">
        <f t="shared" si="64"/>
        <v>G3125</v>
      </c>
      <c r="AN4032" t="e">
        <f>IF(Table10[[#This Row],[Column3]]="","",MATCH(Table10[[#This Row],[Column3]],AD:AD,0))</f>
        <v>#N/A</v>
      </c>
    </row>
    <row r="4033" spans="37:40" ht="13.5" thickBot="1">
      <c r="AK4033" s="9">
        <v>3125</v>
      </c>
      <c r="AL4033" s="8" t="s">
        <v>6664</v>
      </c>
      <c r="AM4033" t="str">
        <f t="shared" si="64"/>
        <v>G3125</v>
      </c>
      <c r="AN4033" t="e">
        <f>IF(Table10[[#This Row],[Column3]]="","",MATCH(Table10[[#This Row],[Column3]],AD:AD,0))</f>
        <v>#N/A</v>
      </c>
    </row>
    <row r="4034" spans="37:40" ht="13.5" thickBot="1">
      <c r="AK4034" s="9">
        <v>3125</v>
      </c>
      <c r="AL4034" s="8" t="s">
        <v>6664</v>
      </c>
      <c r="AM4034" t="str">
        <f t="shared" si="64"/>
        <v>G3125</v>
      </c>
      <c r="AN4034" t="e">
        <f>IF(Table10[[#This Row],[Column3]]="","",MATCH(Table10[[#This Row],[Column3]],AD:AD,0))</f>
        <v>#N/A</v>
      </c>
    </row>
    <row r="4035" spans="37:40" ht="13.5" thickBot="1">
      <c r="AK4035" s="9">
        <v>3125</v>
      </c>
      <c r="AL4035" s="8" t="s">
        <v>6664</v>
      </c>
      <c r="AM4035" t="str">
        <f t="shared" si="64"/>
        <v>G3125</v>
      </c>
      <c r="AN4035" t="e">
        <f>IF(Table10[[#This Row],[Column3]]="","",MATCH(Table10[[#This Row],[Column3]],AD:AD,0))</f>
        <v>#N/A</v>
      </c>
    </row>
    <row r="4036" spans="37:40" ht="13.5" thickBot="1">
      <c r="AK4036" s="9">
        <v>3125</v>
      </c>
      <c r="AL4036" s="8" t="s">
        <v>6664</v>
      </c>
      <c r="AM4036" t="str">
        <f t="shared" si="64"/>
        <v>G3125</v>
      </c>
      <c r="AN4036" t="e">
        <f>IF(Table10[[#This Row],[Column3]]="","",MATCH(Table10[[#This Row],[Column3]],AD:AD,0))</f>
        <v>#N/A</v>
      </c>
    </row>
    <row r="4037" spans="37:40" ht="13.5" thickBot="1">
      <c r="AK4037" s="9">
        <v>3125</v>
      </c>
      <c r="AL4037" s="8" t="s">
        <v>6664</v>
      </c>
      <c r="AM4037" t="str">
        <f t="shared" si="64"/>
        <v>G3125</v>
      </c>
      <c r="AN4037" t="e">
        <f>IF(Table10[[#This Row],[Column3]]="","",MATCH(Table10[[#This Row],[Column3]],AD:AD,0))</f>
        <v>#N/A</v>
      </c>
    </row>
    <row r="4038" spans="37:40" ht="13.5" thickBot="1">
      <c r="AK4038" s="9">
        <v>3125</v>
      </c>
      <c r="AL4038" s="8" t="s">
        <v>6664</v>
      </c>
      <c r="AM4038" t="str">
        <f t="shared" si="64"/>
        <v>G3125</v>
      </c>
      <c r="AN4038" t="e">
        <f>IF(Table10[[#This Row],[Column3]]="","",MATCH(Table10[[#This Row],[Column3]],AD:AD,0))</f>
        <v>#N/A</v>
      </c>
    </row>
    <row r="4039" spans="37:40" ht="13.5" thickBot="1">
      <c r="AK4039" s="9">
        <v>3125</v>
      </c>
      <c r="AL4039" s="8" t="s">
        <v>6664</v>
      </c>
      <c r="AM4039" t="str">
        <f t="shared" si="64"/>
        <v>G3125</v>
      </c>
      <c r="AN4039" t="e">
        <f>IF(Table10[[#This Row],[Column3]]="","",MATCH(Table10[[#This Row],[Column3]],AD:AD,0))</f>
        <v>#N/A</v>
      </c>
    </row>
    <row r="4040" spans="37:40" ht="13.5" thickBot="1">
      <c r="AK4040" s="9">
        <v>3125</v>
      </c>
      <c r="AL4040" s="8" t="s">
        <v>6664</v>
      </c>
      <c r="AM4040" t="str">
        <f t="shared" si="64"/>
        <v>G3125</v>
      </c>
      <c r="AN4040" t="e">
        <f>IF(Table10[[#This Row],[Column3]]="","",MATCH(Table10[[#This Row],[Column3]],AD:AD,0))</f>
        <v>#N/A</v>
      </c>
    </row>
    <row r="4041" spans="37:40" ht="13.5" thickBot="1">
      <c r="AK4041" s="9">
        <v>3125</v>
      </c>
      <c r="AL4041" s="8" t="s">
        <v>6664</v>
      </c>
      <c r="AM4041" t="str">
        <f t="shared" si="64"/>
        <v>G3125</v>
      </c>
      <c r="AN4041" t="e">
        <f>IF(Table10[[#This Row],[Column3]]="","",MATCH(Table10[[#This Row],[Column3]],AD:AD,0))</f>
        <v>#N/A</v>
      </c>
    </row>
    <row r="4042" spans="37:40" ht="13.5" thickBot="1">
      <c r="AK4042" s="9">
        <v>3125</v>
      </c>
      <c r="AL4042" s="8" t="s">
        <v>6664</v>
      </c>
      <c r="AM4042" t="str">
        <f t="shared" si="64"/>
        <v>G3125</v>
      </c>
      <c r="AN4042" t="e">
        <f>IF(Table10[[#This Row],[Column3]]="","",MATCH(Table10[[#This Row],[Column3]],AD:AD,0))</f>
        <v>#N/A</v>
      </c>
    </row>
    <row r="4043" spans="37:40" ht="13.5" thickBot="1">
      <c r="AK4043" s="9">
        <v>3125</v>
      </c>
      <c r="AL4043" s="8" t="s">
        <v>6664</v>
      </c>
      <c r="AM4043" t="str">
        <f t="shared" si="64"/>
        <v>G3125</v>
      </c>
      <c r="AN4043" t="e">
        <f>IF(Table10[[#This Row],[Column3]]="","",MATCH(Table10[[#This Row],[Column3]],AD:AD,0))</f>
        <v>#N/A</v>
      </c>
    </row>
    <row r="4044" spans="37:40" ht="13.5" thickBot="1">
      <c r="AK4044" s="9">
        <v>3125</v>
      </c>
      <c r="AL4044" s="8" t="s">
        <v>6664</v>
      </c>
      <c r="AM4044" t="str">
        <f t="shared" si="64"/>
        <v>G3125</v>
      </c>
      <c r="AN4044" t="e">
        <f>IF(Table10[[#This Row],[Column3]]="","",MATCH(Table10[[#This Row],[Column3]],AD:AD,0))</f>
        <v>#N/A</v>
      </c>
    </row>
    <row r="4045" spans="37:40" ht="13.5" thickBot="1">
      <c r="AK4045" s="9">
        <v>3125</v>
      </c>
      <c r="AL4045" s="8" t="s">
        <v>6664</v>
      </c>
      <c r="AM4045" t="str">
        <f t="shared" si="64"/>
        <v>G3125</v>
      </c>
      <c r="AN4045" t="e">
        <f>IF(Table10[[#This Row],[Column3]]="","",MATCH(Table10[[#This Row],[Column3]],AD:AD,0))</f>
        <v>#N/A</v>
      </c>
    </row>
    <row r="4046" spans="37:40" ht="13.5" thickBot="1">
      <c r="AK4046" s="9">
        <v>3125</v>
      </c>
      <c r="AL4046" s="8" t="s">
        <v>6664</v>
      </c>
      <c r="AM4046" t="str">
        <f t="shared" si="64"/>
        <v>G3125</v>
      </c>
      <c r="AN4046" t="e">
        <f>IF(Table10[[#This Row],[Column3]]="","",MATCH(Table10[[#This Row],[Column3]],AD:AD,0))</f>
        <v>#N/A</v>
      </c>
    </row>
    <row r="4047" spans="37:40" ht="13.5" thickBot="1">
      <c r="AK4047" s="9">
        <v>3126</v>
      </c>
      <c r="AL4047" s="8" t="s">
        <v>6664</v>
      </c>
      <c r="AM4047" t="str">
        <f t="shared" si="64"/>
        <v>G3126</v>
      </c>
      <c r="AN4047" t="e">
        <f>IF(Table10[[#This Row],[Column3]]="","",MATCH(Table10[[#This Row],[Column3]],AD:AD,0))</f>
        <v>#N/A</v>
      </c>
    </row>
    <row r="4048" spans="37:40" ht="13.5" thickBot="1">
      <c r="AK4048" s="9">
        <v>3126</v>
      </c>
      <c r="AL4048" s="8" t="s">
        <v>6664</v>
      </c>
      <c r="AM4048" t="str">
        <f t="shared" si="64"/>
        <v>G3126</v>
      </c>
      <c r="AN4048" t="e">
        <f>IF(Table10[[#This Row],[Column3]]="","",MATCH(Table10[[#This Row],[Column3]],AD:AD,0))</f>
        <v>#N/A</v>
      </c>
    </row>
    <row r="4049" spans="37:40" ht="13.5" thickBot="1">
      <c r="AK4049" s="9">
        <v>3126</v>
      </c>
      <c r="AL4049" s="8" t="s">
        <v>6664</v>
      </c>
      <c r="AM4049" t="str">
        <f t="shared" si="64"/>
        <v>G3126</v>
      </c>
      <c r="AN4049" t="e">
        <f>IF(Table10[[#This Row],[Column3]]="","",MATCH(Table10[[#This Row],[Column3]],AD:AD,0))</f>
        <v>#N/A</v>
      </c>
    </row>
    <row r="4050" spans="37:40" ht="13.5" thickBot="1">
      <c r="AK4050" s="9">
        <v>3126</v>
      </c>
      <c r="AL4050" s="8" t="s">
        <v>6664</v>
      </c>
      <c r="AM4050" t="str">
        <f t="shared" si="64"/>
        <v>G3126</v>
      </c>
      <c r="AN4050" t="e">
        <f>IF(Table10[[#This Row],[Column3]]="","",MATCH(Table10[[#This Row],[Column3]],AD:AD,0))</f>
        <v>#N/A</v>
      </c>
    </row>
    <row r="4051" spans="37:40" ht="13.5" thickBot="1">
      <c r="AK4051" s="9">
        <v>3126</v>
      </c>
      <c r="AL4051" s="8" t="s">
        <v>6664</v>
      </c>
      <c r="AM4051" t="str">
        <f t="shared" si="64"/>
        <v>G3126</v>
      </c>
      <c r="AN4051" t="e">
        <f>IF(Table10[[#This Row],[Column3]]="","",MATCH(Table10[[#This Row],[Column3]],AD:AD,0))</f>
        <v>#N/A</v>
      </c>
    </row>
    <row r="4052" spans="37:40" ht="13.5" thickBot="1">
      <c r="AK4052" s="9">
        <v>3126</v>
      </c>
      <c r="AL4052" s="8" t="s">
        <v>6664</v>
      </c>
      <c r="AM4052" t="str">
        <f t="shared" si="64"/>
        <v>G3126</v>
      </c>
      <c r="AN4052" t="e">
        <f>IF(Table10[[#This Row],[Column3]]="","",MATCH(Table10[[#This Row],[Column3]],AD:AD,0))</f>
        <v>#N/A</v>
      </c>
    </row>
    <row r="4053" spans="37:40" ht="13.5" thickBot="1">
      <c r="AK4053" s="9">
        <v>3126</v>
      </c>
      <c r="AL4053" s="8" t="s">
        <v>6664</v>
      </c>
      <c r="AM4053" t="str">
        <f t="shared" si="64"/>
        <v>G3126</v>
      </c>
      <c r="AN4053" t="e">
        <f>IF(Table10[[#This Row],[Column3]]="","",MATCH(Table10[[#This Row],[Column3]],AD:AD,0))</f>
        <v>#N/A</v>
      </c>
    </row>
    <row r="4054" spans="37:40" ht="13.5" thickBot="1">
      <c r="AK4054" s="9">
        <v>3126</v>
      </c>
      <c r="AL4054" s="8" t="s">
        <v>6664</v>
      </c>
      <c r="AM4054" t="str">
        <f t="shared" si="64"/>
        <v>G3126</v>
      </c>
      <c r="AN4054" t="e">
        <f>IF(Table10[[#This Row],[Column3]]="","",MATCH(Table10[[#This Row],[Column3]],AD:AD,0))</f>
        <v>#N/A</v>
      </c>
    </row>
    <row r="4055" spans="37:40" ht="13.5" thickBot="1">
      <c r="AK4055" s="9">
        <v>3126</v>
      </c>
      <c r="AL4055" s="8" t="s">
        <v>6664</v>
      </c>
      <c r="AM4055" t="str">
        <f t="shared" si="64"/>
        <v>G3126</v>
      </c>
      <c r="AN4055" t="e">
        <f>IF(Table10[[#This Row],[Column3]]="","",MATCH(Table10[[#This Row],[Column3]],AD:AD,0))</f>
        <v>#N/A</v>
      </c>
    </row>
    <row r="4056" spans="37:40" ht="13.5" thickBot="1">
      <c r="AK4056" s="9">
        <v>3126</v>
      </c>
      <c r="AL4056" s="8" t="s">
        <v>6664</v>
      </c>
      <c r="AM4056" t="str">
        <f t="shared" si="64"/>
        <v>G3126</v>
      </c>
      <c r="AN4056" t="e">
        <f>IF(Table10[[#This Row],[Column3]]="","",MATCH(Table10[[#This Row],[Column3]],AD:AD,0))</f>
        <v>#N/A</v>
      </c>
    </row>
    <row r="4057" spans="37:40" ht="13.5" thickBot="1">
      <c r="AK4057" s="9">
        <v>3126</v>
      </c>
      <c r="AL4057" s="8" t="s">
        <v>6664</v>
      </c>
      <c r="AM4057" t="str">
        <f t="shared" si="64"/>
        <v>G3126</v>
      </c>
      <c r="AN4057" t="e">
        <f>IF(Table10[[#This Row],[Column3]]="","",MATCH(Table10[[#This Row],[Column3]],AD:AD,0))</f>
        <v>#N/A</v>
      </c>
    </row>
    <row r="4058" spans="37:40" ht="13.5" thickBot="1">
      <c r="AK4058" s="9">
        <v>3126</v>
      </c>
      <c r="AL4058" s="8" t="s">
        <v>6664</v>
      </c>
      <c r="AM4058" t="str">
        <f t="shared" si="64"/>
        <v>G3126</v>
      </c>
      <c r="AN4058" t="e">
        <f>IF(Table10[[#This Row],[Column3]]="","",MATCH(Table10[[#This Row],[Column3]],AD:AD,0))</f>
        <v>#N/A</v>
      </c>
    </row>
    <row r="4059" spans="37:40" ht="13.5" thickBot="1">
      <c r="AK4059" s="9">
        <v>3126</v>
      </c>
      <c r="AL4059" s="8" t="s">
        <v>6664</v>
      </c>
      <c r="AM4059" t="str">
        <f t="shared" si="64"/>
        <v>G3126</v>
      </c>
      <c r="AN4059" t="e">
        <f>IF(Table10[[#This Row],[Column3]]="","",MATCH(Table10[[#This Row],[Column3]],AD:AD,0))</f>
        <v>#N/A</v>
      </c>
    </row>
    <row r="4060" spans="37:40" ht="13.5" thickBot="1">
      <c r="AK4060" s="9">
        <v>3126</v>
      </c>
      <c r="AL4060" s="8" t="s">
        <v>6664</v>
      </c>
      <c r="AM4060" t="str">
        <f t="shared" si="64"/>
        <v>G3126</v>
      </c>
      <c r="AN4060" t="e">
        <f>IF(Table10[[#This Row],[Column3]]="","",MATCH(Table10[[#This Row],[Column3]],AD:AD,0))</f>
        <v>#N/A</v>
      </c>
    </row>
    <row r="4061" spans="37:40" ht="13.5" thickBot="1">
      <c r="AK4061" s="9">
        <v>3127</v>
      </c>
      <c r="AL4061" s="8" t="s">
        <v>6664</v>
      </c>
      <c r="AM4061" t="str">
        <f t="shared" si="64"/>
        <v>G3127</v>
      </c>
      <c r="AN4061" t="e">
        <f>IF(Table10[[#This Row],[Column3]]="","",MATCH(Table10[[#This Row],[Column3]],AD:AD,0))</f>
        <v>#N/A</v>
      </c>
    </row>
    <row r="4062" spans="37:40" ht="13.5" thickBot="1">
      <c r="AK4062" s="9">
        <v>3127</v>
      </c>
      <c r="AL4062" s="8" t="s">
        <v>6664</v>
      </c>
      <c r="AM4062" t="str">
        <f t="shared" si="64"/>
        <v>G3127</v>
      </c>
      <c r="AN4062" t="e">
        <f>IF(Table10[[#This Row],[Column3]]="","",MATCH(Table10[[#This Row],[Column3]],AD:AD,0))</f>
        <v>#N/A</v>
      </c>
    </row>
    <row r="4063" spans="37:40" ht="13.5" thickBot="1">
      <c r="AK4063" s="9">
        <v>3127</v>
      </c>
      <c r="AL4063" s="8" t="s">
        <v>6664</v>
      </c>
      <c r="AM4063" t="str">
        <f t="shared" si="64"/>
        <v>G3127</v>
      </c>
      <c r="AN4063" t="e">
        <f>IF(Table10[[#This Row],[Column3]]="","",MATCH(Table10[[#This Row],[Column3]],AD:AD,0))</f>
        <v>#N/A</v>
      </c>
    </row>
    <row r="4064" spans="37:40" ht="13.5" thickBot="1">
      <c r="AK4064" s="9">
        <v>3127</v>
      </c>
      <c r="AL4064" s="8" t="s">
        <v>6664</v>
      </c>
      <c r="AM4064" t="str">
        <f t="shared" si="64"/>
        <v>G3127</v>
      </c>
      <c r="AN4064" t="e">
        <f>IF(Table10[[#This Row],[Column3]]="","",MATCH(Table10[[#This Row],[Column3]],AD:AD,0))</f>
        <v>#N/A</v>
      </c>
    </row>
    <row r="4065" spans="37:40" ht="13.5" thickBot="1">
      <c r="AK4065" s="9">
        <v>3127</v>
      </c>
      <c r="AL4065" s="8" t="s">
        <v>6664</v>
      </c>
      <c r="AM4065" t="str">
        <f t="shared" si="64"/>
        <v>G3127</v>
      </c>
      <c r="AN4065" t="e">
        <f>IF(Table10[[#This Row],[Column3]]="","",MATCH(Table10[[#This Row],[Column3]],AD:AD,0))</f>
        <v>#N/A</v>
      </c>
    </row>
    <row r="4066" spans="37:40" ht="13.5" thickBot="1">
      <c r="AK4066" s="9">
        <v>3127</v>
      </c>
      <c r="AL4066" s="8" t="s">
        <v>6664</v>
      </c>
      <c r="AM4066" t="str">
        <f t="shared" si="64"/>
        <v>G3127</v>
      </c>
      <c r="AN4066" t="e">
        <f>IF(Table10[[#This Row],[Column3]]="","",MATCH(Table10[[#This Row],[Column3]],AD:AD,0))</f>
        <v>#N/A</v>
      </c>
    </row>
    <row r="4067" spans="37:40" ht="13.5" thickBot="1">
      <c r="AK4067" s="9">
        <v>3210</v>
      </c>
      <c r="AL4067" s="8" t="s">
        <v>3762</v>
      </c>
      <c r="AM4067" t="str">
        <f t="shared" si="64"/>
        <v>A3210</v>
      </c>
      <c r="AN4067" t="e">
        <f>IF(Table10[[#This Row],[Column3]]="","",MATCH(Table10[[#This Row],[Column3]],AD:AD,0))</f>
        <v>#N/A</v>
      </c>
    </row>
    <row r="4068" spans="37:40" ht="13.5" thickBot="1">
      <c r="AK4068" s="9">
        <v>3210</v>
      </c>
      <c r="AL4068" s="8" t="s">
        <v>3762</v>
      </c>
      <c r="AM4068" t="str">
        <f t="shared" si="64"/>
        <v>A3210</v>
      </c>
      <c r="AN4068" t="e">
        <f>IF(Table10[[#This Row],[Column3]]="","",MATCH(Table10[[#This Row],[Column3]],AD:AD,0))</f>
        <v>#N/A</v>
      </c>
    </row>
    <row r="4069" spans="37:40" ht="13.5" thickBot="1">
      <c r="AK4069" s="9">
        <v>3210</v>
      </c>
      <c r="AL4069" s="8" t="s">
        <v>3762</v>
      </c>
      <c r="AM4069" t="str">
        <f t="shared" si="64"/>
        <v>A3210</v>
      </c>
      <c r="AN4069" t="e">
        <f>IF(Table10[[#This Row],[Column3]]="","",MATCH(Table10[[#This Row],[Column3]],AD:AD,0))</f>
        <v>#N/A</v>
      </c>
    </row>
    <row r="4070" spans="37:40" ht="13.5" thickBot="1">
      <c r="AK4070" s="9">
        <v>3210</v>
      </c>
      <c r="AL4070" s="8" t="s">
        <v>3762</v>
      </c>
      <c r="AM4070" t="str">
        <f t="shared" si="64"/>
        <v>A3210</v>
      </c>
      <c r="AN4070" t="e">
        <f>IF(Table10[[#This Row],[Column3]]="","",MATCH(Table10[[#This Row],[Column3]],AD:AD,0))</f>
        <v>#N/A</v>
      </c>
    </row>
    <row r="4071" spans="37:40" ht="13.5" thickBot="1">
      <c r="AK4071" s="9">
        <v>3210</v>
      </c>
      <c r="AL4071" s="8" t="s">
        <v>3762</v>
      </c>
      <c r="AM4071" t="str">
        <f t="shared" si="64"/>
        <v>A3210</v>
      </c>
      <c r="AN4071" t="e">
        <f>IF(Table10[[#This Row],[Column3]]="","",MATCH(Table10[[#This Row],[Column3]],AD:AD,0))</f>
        <v>#N/A</v>
      </c>
    </row>
    <row r="4072" spans="37:40" ht="13.5" thickBot="1">
      <c r="AK4072" s="9">
        <v>3210</v>
      </c>
      <c r="AL4072" s="8" t="s">
        <v>3762</v>
      </c>
      <c r="AM4072" t="str">
        <f t="shared" si="64"/>
        <v>A3210</v>
      </c>
      <c r="AN4072" t="e">
        <f>IF(Table10[[#This Row],[Column3]]="","",MATCH(Table10[[#This Row],[Column3]],AD:AD,0))</f>
        <v>#N/A</v>
      </c>
    </row>
    <row r="4073" spans="37:40" ht="13.5" thickBot="1">
      <c r="AK4073" s="9">
        <v>3210</v>
      </c>
      <c r="AL4073" s="8" t="s">
        <v>3762</v>
      </c>
      <c r="AM4073" t="str">
        <f t="shared" si="64"/>
        <v>A3210</v>
      </c>
      <c r="AN4073" t="e">
        <f>IF(Table10[[#This Row],[Column3]]="","",MATCH(Table10[[#This Row],[Column3]],AD:AD,0))</f>
        <v>#N/A</v>
      </c>
    </row>
    <row r="4074" spans="37:40" ht="13.5" thickBot="1">
      <c r="AK4074" s="9">
        <v>3210</v>
      </c>
      <c r="AL4074" s="8" t="s">
        <v>3762</v>
      </c>
      <c r="AM4074" t="str">
        <f t="shared" si="64"/>
        <v>A3210</v>
      </c>
      <c r="AN4074" t="e">
        <f>IF(Table10[[#This Row],[Column3]]="","",MATCH(Table10[[#This Row],[Column3]],AD:AD,0))</f>
        <v>#N/A</v>
      </c>
    </row>
    <row r="4075" spans="37:40" ht="13.5" thickBot="1">
      <c r="AK4075" s="9">
        <v>3210</v>
      </c>
      <c r="AL4075" s="8" t="s">
        <v>3762</v>
      </c>
      <c r="AM4075" t="str">
        <f t="shared" si="64"/>
        <v>A3210</v>
      </c>
      <c r="AN4075" t="e">
        <f>IF(Table10[[#This Row],[Column3]]="","",MATCH(Table10[[#This Row],[Column3]],AD:AD,0))</f>
        <v>#N/A</v>
      </c>
    </row>
    <row r="4076" spans="37:40" ht="13.5" thickBot="1">
      <c r="AK4076" s="9">
        <v>3210</v>
      </c>
      <c r="AL4076" s="8" t="s">
        <v>3762</v>
      </c>
      <c r="AM4076" t="str">
        <f t="shared" si="64"/>
        <v>A3210</v>
      </c>
      <c r="AN4076" t="e">
        <f>IF(Table10[[#This Row],[Column3]]="","",MATCH(Table10[[#This Row],[Column3]],AD:AD,0))</f>
        <v>#N/A</v>
      </c>
    </row>
    <row r="4077" spans="37:40" ht="13.5" thickBot="1">
      <c r="AK4077" s="9">
        <v>3210</v>
      </c>
      <c r="AL4077" s="8" t="s">
        <v>3762</v>
      </c>
      <c r="AM4077" t="str">
        <f t="shared" si="64"/>
        <v>A3210</v>
      </c>
      <c r="AN4077" t="e">
        <f>IF(Table10[[#This Row],[Column3]]="","",MATCH(Table10[[#This Row],[Column3]],AD:AD,0))</f>
        <v>#N/A</v>
      </c>
    </row>
    <row r="4078" spans="37:40" ht="13.5" thickBot="1">
      <c r="AK4078" s="9">
        <v>3210</v>
      </c>
      <c r="AL4078" s="8" t="s">
        <v>3762</v>
      </c>
      <c r="AM4078" t="str">
        <f t="shared" si="64"/>
        <v>A3210</v>
      </c>
      <c r="AN4078" t="e">
        <f>IF(Table10[[#This Row],[Column3]]="","",MATCH(Table10[[#This Row],[Column3]],AD:AD,0))</f>
        <v>#N/A</v>
      </c>
    </row>
    <row r="4079" spans="37:40" ht="13.5" thickBot="1">
      <c r="AK4079" s="9">
        <v>3210</v>
      </c>
      <c r="AL4079" s="8" t="s">
        <v>3762</v>
      </c>
      <c r="AM4079" t="str">
        <f t="shared" si="64"/>
        <v>A3210</v>
      </c>
      <c r="AN4079" t="e">
        <f>IF(Table10[[#This Row],[Column3]]="","",MATCH(Table10[[#This Row],[Column3]],AD:AD,0))</f>
        <v>#N/A</v>
      </c>
    </row>
    <row r="4080" spans="37:40" ht="13.5" thickBot="1">
      <c r="AK4080" s="9">
        <v>3210</v>
      </c>
      <c r="AL4080" s="8" t="s">
        <v>3762</v>
      </c>
      <c r="AM4080" t="str">
        <f t="shared" si="64"/>
        <v>A3210</v>
      </c>
      <c r="AN4080" t="e">
        <f>IF(Table10[[#This Row],[Column3]]="","",MATCH(Table10[[#This Row],[Column3]],AD:AD,0))</f>
        <v>#N/A</v>
      </c>
    </row>
    <row r="4081" spans="37:40" ht="13.5" thickBot="1">
      <c r="AK4081" s="9">
        <v>3210</v>
      </c>
      <c r="AL4081" s="8" t="s">
        <v>3762</v>
      </c>
      <c r="AM4081" t="str">
        <f t="shared" si="64"/>
        <v>A3210</v>
      </c>
      <c r="AN4081" t="e">
        <f>IF(Table10[[#This Row],[Column3]]="","",MATCH(Table10[[#This Row],[Column3]],AD:AD,0))</f>
        <v>#N/A</v>
      </c>
    </row>
    <row r="4082" spans="37:40" ht="13.5" thickBot="1">
      <c r="AK4082" s="9">
        <v>3211</v>
      </c>
      <c r="AL4082" s="8" t="s">
        <v>3762</v>
      </c>
      <c r="AM4082" t="str">
        <f t="shared" si="64"/>
        <v>A3211</v>
      </c>
      <c r="AN4082" t="e">
        <f>IF(Table10[[#This Row],[Column3]]="","",MATCH(Table10[[#This Row],[Column3]],AD:AD,0))</f>
        <v>#N/A</v>
      </c>
    </row>
    <row r="4083" spans="37:40" ht="13.5" thickBot="1">
      <c r="AK4083" s="9">
        <v>3211</v>
      </c>
      <c r="AL4083" s="8" t="s">
        <v>3762</v>
      </c>
      <c r="AM4083" t="str">
        <f t="shared" si="64"/>
        <v>A3211</v>
      </c>
      <c r="AN4083" t="e">
        <f>IF(Table10[[#This Row],[Column3]]="","",MATCH(Table10[[#This Row],[Column3]],AD:AD,0))</f>
        <v>#N/A</v>
      </c>
    </row>
    <row r="4084" spans="37:40" ht="13.5" thickBot="1">
      <c r="AK4084" s="9">
        <v>3211</v>
      </c>
      <c r="AL4084" s="8" t="s">
        <v>3762</v>
      </c>
      <c r="AM4084" t="str">
        <f t="shared" si="64"/>
        <v>A3211</v>
      </c>
      <c r="AN4084" t="e">
        <f>IF(Table10[[#This Row],[Column3]]="","",MATCH(Table10[[#This Row],[Column3]],AD:AD,0))</f>
        <v>#N/A</v>
      </c>
    </row>
    <row r="4085" spans="37:40" ht="13.5" thickBot="1">
      <c r="AK4085" s="9">
        <v>3211</v>
      </c>
      <c r="AL4085" s="8" t="s">
        <v>3762</v>
      </c>
      <c r="AM4085" t="str">
        <f t="shared" si="64"/>
        <v>A3211</v>
      </c>
      <c r="AN4085" t="e">
        <f>IF(Table10[[#This Row],[Column3]]="","",MATCH(Table10[[#This Row],[Column3]],AD:AD,0))</f>
        <v>#N/A</v>
      </c>
    </row>
    <row r="4086" spans="37:40" ht="13.5" thickBot="1">
      <c r="AK4086" s="64">
        <v>3177</v>
      </c>
      <c r="AL4086" s="8" t="s">
        <v>8476</v>
      </c>
      <c r="AM4086" t="str">
        <f t="shared" si="64"/>
        <v>H3177</v>
      </c>
      <c r="AN4086" t="e">
        <f>IF(Table10[[#This Row],[Column3]]="","",MATCH(Table10[[#This Row],[Column3]],AD:AD,0))</f>
        <v>#N/A</v>
      </c>
    </row>
    <row r="4087" spans="37:40" ht="13.5" thickBot="1">
      <c r="AK4087" s="64">
        <v>3177</v>
      </c>
      <c r="AL4087" s="8" t="s">
        <v>8476</v>
      </c>
      <c r="AM4087" t="str">
        <f t="shared" si="64"/>
        <v>H3177</v>
      </c>
      <c r="AN4087" t="e">
        <f>IF(Table10[[#This Row],[Column3]]="","",MATCH(Table10[[#This Row],[Column3]],AD:AD,0))</f>
        <v>#N/A</v>
      </c>
    </row>
    <row r="4088" spans="37:40" ht="13.5" thickBot="1">
      <c r="AK4088" s="64">
        <v>3177</v>
      </c>
      <c r="AL4088" s="8" t="s">
        <v>8476</v>
      </c>
      <c r="AM4088" t="str">
        <f t="shared" si="64"/>
        <v>H3177</v>
      </c>
      <c r="AN4088" t="e">
        <f>IF(Table10[[#This Row],[Column3]]="","",MATCH(Table10[[#This Row],[Column3]],AD:AD,0))</f>
        <v>#N/A</v>
      </c>
    </row>
    <row r="4089" spans="37:40" ht="13.5" thickBot="1">
      <c r="AK4089" s="64">
        <v>3177</v>
      </c>
      <c r="AL4089" s="8" t="s">
        <v>8476</v>
      </c>
      <c r="AM4089" t="str">
        <f t="shared" si="64"/>
        <v>H3177</v>
      </c>
      <c r="AN4089" t="e">
        <f>IF(Table10[[#This Row],[Column3]]="","",MATCH(Table10[[#This Row],[Column3]],AD:AD,0))</f>
        <v>#N/A</v>
      </c>
    </row>
    <row r="4090" spans="37:40" ht="13.5" thickBot="1">
      <c r="AK4090" s="64">
        <v>3177</v>
      </c>
      <c r="AL4090" s="8" t="s">
        <v>8476</v>
      </c>
      <c r="AM4090" t="str">
        <f t="shared" si="64"/>
        <v>H3177</v>
      </c>
      <c r="AN4090" t="e">
        <f>IF(Table10[[#This Row],[Column3]]="","",MATCH(Table10[[#This Row],[Column3]],AD:AD,0))</f>
        <v>#N/A</v>
      </c>
    </row>
    <row r="4091" spans="37:40" ht="13.5" thickBot="1">
      <c r="AK4091" s="64">
        <v>3177</v>
      </c>
      <c r="AL4091" s="8" t="s">
        <v>8476</v>
      </c>
      <c r="AM4091" t="str">
        <f t="shared" ref="AM4091:AM4154" si="65">CONCATENATE(AL4091,AK4091)</f>
        <v>H3177</v>
      </c>
      <c r="AN4091" t="e">
        <f>IF(Table10[[#This Row],[Column3]]="","",MATCH(Table10[[#This Row],[Column3]],AD:AD,0))</f>
        <v>#N/A</v>
      </c>
    </row>
    <row r="4092" spans="37:40" ht="13.5" thickBot="1">
      <c r="AK4092" s="64">
        <v>3177</v>
      </c>
      <c r="AL4092" s="8" t="s">
        <v>8476</v>
      </c>
      <c r="AM4092" t="str">
        <f t="shared" si="65"/>
        <v>H3177</v>
      </c>
      <c r="AN4092" t="e">
        <f>IF(Table10[[#This Row],[Column3]]="","",MATCH(Table10[[#This Row],[Column3]],AD:AD,0))</f>
        <v>#N/A</v>
      </c>
    </row>
    <row r="4093" spans="37:40" ht="13.5" thickBot="1">
      <c r="AK4093" s="64">
        <v>3177</v>
      </c>
      <c r="AL4093" s="8" t="s">
        <v>8476</v>
      </c>
      <c r="AM4093" t="str">
        <f t="shared" si="65"/>
        <v>H3177</v>
      </c>
      <c r="AN4093" t="e">
        <f>IF(Table10[[#This Row],[Column3]]="","",MATCH(Table10[[#This Row],[Column3]],AD:AD,0))</f>
        <v>#N/A</v>
      </c>
    </row>
    <row r="4094" spans="37:40" ht="13.5" thickBot="1">
      <c r="AK4094" s="64">
        <v>3177</v>
      </c>
      <c r="AL4094" s="8" t="s">
        <v>8476</v>
      </c>
      <c r="AM4094" t="str">
        <f t="shared" si="65"/>
        <v>H3177</v>
      </c>
      <c r="AN4094" t="e">
        <f>IF(Table10[[#This Row],[Column3]]="","",MATCH(Table10[[#This Row],[Column3]],AD:AD,0))</f>
        <v>#N/A</v>
      </c>
    </row>
    <row r="4095" spans="37:40" ht="13.5" thickBot="1">
      <c r="AK4095" s="64">
        <v>3177</v>
      </c>
      <c r="AL4095" s="8" t="s">
        <v>8476</v>
      </c>
      <c r="AM4095" t="str">
        <f t="shared" si="65"/>
        <v>H3177</v>
      </c>
      <c r="AN4095" t="e">
        <f>IF(Table10[[#This Row],[Column3]]="","",MATCH(Table10[[#This Row],[Column3]],AD:AD,0))</f>
        <v>#N/A</v>
      </c>
    </row>
    <row r="4096" spans="37:40" ht="13.5" thickBot="1">
      <c r="AK4096" s="64">
        <v>3177</v>
      </c>
      <c r="AL4096" s="8" t="s">
        <v>8476</v>
      </c>
      <c r="AM4096" t="str">
        <f t="shared" si="65"/>
        <v>H3177</v>
      </c>
      <c r="AN4096" t="e">
        <f>IF(Table10[[#This Row],[Column3]]="","",MATCH(Table10[[#This Row],[Column3]],AD:AD,0))</f>
        <v>#N/A</v>
      </c>
    </row>
    <row r="4097" spans="37:40" ht="13.5" thickBot="1">
      <c r="AK4097" s="64">
        <v>3177</v>
      </c>
      <c r="AL4097" s="8" t="s">
        <v>8476</v>
      </c>
      <c r="AM4097" t="str">
        <f t="shared" si="65"/>
        <v>H3177</v>
      </c>
      <c r="AN4097" t="e">
        <f>IF(Table10[[#This Row],[Column3]]="","",MATCH(Table10[[#This Row],[Column3]],AD:AD,0))</f>
        <v>#N/A</v>
      </c>
    </row>
    <row r="4098" spans="37:40" ht="13.5" thickBot="1">
      <c r="AK4098" s="64">
        <v>3177</v>
      </c>
      <c r="AL4098" s="8" t="s">
        <v>8476</v>
      </c>
      <c r="AM4098" t="str">
        <f t="shared" si="65"/>
        <v>H3177</v>
      </c>
      <c r="AN4098" t="e">
        <f>IF(Table10[[#This Row],[Column3]]="","",MATCH(Table10[[#This Row],[Column3]],AD:AD,0))</f>
        <v>#N/A</v>
      </c>
    </row>
    <row r="4099" spans="37:40" ht="13.5" thickBot="1">
      <c r="AK4099" s="64">
        <v>3177</v>
      </c>
      <c r="AL4099" s="8" t="s">
        <v>8476</v>
      </c>
      <c r="AM4099" t="str">
        <f t="shared" si="65"/>
        <v>H3177</v>
      </c>
      <c r="AN4099" t="e">
        <f>IF(Table10[[#This Row],[Column3]]="","",MATCH(Table10[[#This Row],[Column3]],AD:AD,0))</f>
        <v>#N/A</v>
      </c>
    </row>
    <row r="4100" spans="37:40" ht="13.5" thickBot="1">
      <c r="AK4100" s="64">
        <v>3177</v>
      </c>
      <c r="AL4100" s="8" t="s">
        <v>8476</v>
      </c>
      <c r="AM4100" t="str">
        <f t="shared" si="65"/>
        <v>H3177</v>
      </c>
      <c r="AN4100" t="e">
        <f>IF(Table10[[#This Row],[Column3]]="","",MATCH(Table10[[#This Row],[Column3]],AD:AD,0))</f>
        <v>#N/A</v>
      </c>
    </row>
    <row r="4101" spans="37:40" ht="13.5" thickBot="1">
      <c r="AK4101" s="64">
        <v>3308</v>
      </c>
      <c r="AL4101" s="8" t="s">
        <v>8476</v>
      </c>
      <c r="AM4101" t="str">
        <f t="shared" si="65"/>
        <v>H3308</v>
      </c>
      <c r="AN4101" t="e">
        <f>IF(Table10[[#This Row],[Column3]]="","",MATCH(Table10[[#This Row],[Column3]],AD:AD,0))</f>
        <v>#N/A</v>
      </c>
    </row>
    <row r="4102" spans="37:40" ht="13.5" thickBot="1">
      <c r="AK4102" s="64">
        <v>3308</v>
      </c>
      <c r="AL4102" s="8" t="s">
        <v>8476</v>
      </c>
      <c r="AM4102" t="str">
        <f t="shared" si="65"/>
        <v>H3308</v>
      </c>
      <c r="AN4102" t="e">
        <f>IF(Table10[[#This Row],[Column3]]="","",MATCH(Table10[[#This Row],[Column3]],AD:AD,0))</f>
        <v>#N/A</v>
      </c>
    </row>
    <row r="4103" spans="37:40" ht="13.5" thickBot="1">
      <c r="AK4103" s="64">
        <v>3308</v>
      </c>
      <c r="AL4103" s="8" t="s">
        <v>8476</v>
      </c>
      <c r="AM4103" t="str">
        <f t="shared" si="65"/>
        <v>H3308</v>
      </c>
      <c r="AN4103" t="e">
        <f>IF(Table10[[#This Row],[Column3]]="","",MATCH(Table10[[#This Row],[Column3]],AD:AD,0))</f>
        <v>#N/A</v>
      </c>
    </row>
    <row r="4104" spans="37:40" ht="13.5" thickBot="1">
      <c r="AK4104" s="64">
        <v>3308</v>
      </c>
      <c r="AL4104" s="8" t="s">
        <v>8476</v>
      </c>
      <c r="AM4104" t="str">
        <f t="shared" si="65"/>
        <v>H3308</v>
      </c>
      <c r="AN4104" t="e">
        <f>IF(Table10[[#This Row],[Column3]]="","",MATCH(Table10[[#This Row],[Column3]],AD:AD,0))</f>
        <v>#N/A</v>
      </c>
    </row>
    <row r="4105" spans="37:40" ht="13.5" thickBot="1">
      <c r="AK4105" s="64">
        <v>3308</v>
      </c>
      <c r="AL4105" s="8" t="s">
        <v>8476</v>
      </c>
      <c r="AM4105" t="str">
        <f t="shared" si="65"/>
        <v>H3308</v>
      </c>
      <c r="AN4105" t="e">
        <f>IF(Table10[[#This Row],[Column3]]="","",MATCH(Table10[[#This Row],[Column3]],AD:AD,0))</f>
        <v>#N/A</v>
      </c>
    </row>
    <row r="4106" spans="37:40" ht="13.5" thickBot="1">
      <c r="AK4106" s="64">
        <v>3308</v>
      </c>
      <c r="AL4106" s="8" t="s">
        <v>8476</v>
      </c>
      <c r="AM4106" t="str">
        <f t="shared" si="65"/>
        <v>H3308</v>
      </c>
      <c r="AN4106" t="e">
        <f>IF(Table10[[#This Row],[Column3]]="","",MATCH(Table10[[#This Row],[Column3]],AD:AD,0))</f>
        <v>#N/A</v>
      </c>
    </row>
    <row r="4107" spans="37:40" ht="13.5" thickBot="1">
      <c r="AK4107" s="64">
        <v>3308</v>
      </c>
      <c r="AL4107" s="8" t="s">
        <v>8476</v>
      </c>
      <c r="AM4107" t="str">
        <f t="shared" si="65"/>
        <v>H3308</v>
      </c>
      <c r="AN4107" t="e">
        <f>IF(Table10[[#This Row],[Column3]]="","",MATCH(Table10[[#This Row],[Column3]],AD:AD,0))</f>
        <v>#N/A</v>
      </c>
    </row>
    <row r="4108" spans="37:40" ht="13.5" thickBot="1">
      <c r="AK4108" s="64">
        <v>3308</v>
      </c>
      <c r="AL4108" s="8" t="s">
        <v>8476</v>
      </c>
      <c r="AM4108" t="str">
        <f t="shared" si="65"/>
        <v>H3308</v>
      </c>
      <c r="AN4108" t="e">
        <f>IF(Table10[[#This Row],[Column3]]="","",MATCH(Table10[[#This Row],[Column3]],AD:AD,0))</f>
        <v>#N/A</v>
      </c>
    </row>
    <row r="4109" spans="37:40" ht="13.5" thickBot="1">
      <c r="AK4109" s="64">
        <v>3308</v>
      </c>
      <c r="AL4109" s="8" t="s">
        <v>8476</v>
      </c>
      <c r="AM4109" t="str">
        <f t="shared" si="65"/>
        <v>H3308</v>
      </c>
      <c r="AN4109" t="e">
        <f>IF(Table10[[#This Row],[Column3]]="","",MATCH(Table10[[#This Row],[Column3]],AD:AD,0))</f>
        <v>#N/A</v>
      </c>
    </row>
    <row r="4110" spans="37:40" ht="13.5" thickBot="1">
      <c r="AK4110" s="64">
        <v>3308</v>
      </c>
      <c r="AL4110" s="8" t="s">
        <v>8476</v>
      </c>
      <c r="AM4110" t="str">
        <f t="shared" si="65"/>
        <v>H3308</v>
      </c>
      <c r="AN4110" t="e">
        <f>IF(Table10[[#This Row],[Column3]]="","",MATCH(Table10[[#This Row],[Column3]],AD:AD,0))</f>
        <v>#N/A</v>
      </c>
    </row>
    <row r="4111" spans="37:40" ht="13.5" thickBot="1">
      <c r="AK4111" s="64">
        <v>3308</v>
      </c>
      <c r="AL4111" s="8" t="s">
        <v>8476</v>
      </c>
      <c r="AM4111" t="str">
        <f t="shared" si="65"/>
        <v>H3308</v>
      </c>
      <c r="AN4111" t="e">
        <f>IF(Table10[[#This Row],[Column3]]="","",MATCH(Table10[[#This Row],[Column3]],AD:AD,0))</f>
        <v>#N/A</v>
      </c>
    </row>
    <row r="4112" spans="37:40" ht="13.5" thickBot="1">
      <c r="AK4112" s="64">
        <v>3308</v>
      </c>
      <c r="AL4112" s="8" t="s">
        <v>8476</v>
      </c>
      <c r="AM4112" t="str">
        <f t="shared" si="65"/>
        <v>H3308</v>
      </c>
      <c r="AN4112" t="e">
        <f>IF(Table10[[#This Row],[Column3]]="","",MATCH(Table10[[#This Row],[Column3]],AD:AD,0))</f>
        <v>#N/A</v>
      </c>
    </row>
    <row r="4113" spans="37:40" ht="13.5" thickBot="1">
      <c r="AK4113" s="64">
        <v>3308</v>
      </c>
      <c r="AL4113" s="8" t="s">
        <v>8476</v>
      </c>
      <c r="AM4113" t="str">
        <f t="shared" si="65"/>
        <v>H3308</v>
      </c>
      <c r="AN4113" t="e">
        <f>IF(Table10[[#This Row],[Column3]]="","",MATCH(Table10[[#This Row],[Column3]],AD:AD,0))</f>
        <v>#N/A</v>
      </c>
    </row>
    <row r="4114" spans="37:40" ht="13.5" thickBot="1">
      <c r="AK4114" s="64">
        <v>3308</v>
      </c>
      <c r="AL4114" s="8" t="s">
        <v>8476</v>
      </c>
      <c r="AM4114" t="str">
        <f t="shared" si="65"/>
        <v>H3308</v>
      </c>
      <c r="AN4114" t="e">
        <f>IF(Table10[[#This Row],[Column3]]="","",MATCH(Table10[[#This Row],[Column3]],AD:AD,0))</f>
        <v>#N/A</v>
      </c>
    </row>
    <row r="4115" spans="37:40" ht="13.5" thickBot="1">
      <c r="AK4115" s="64">
        <v>3308</v>
      </c>
      <c r="AL4115" s="8" t="s">
        <v>8476</v>
      </c>
      <c r="AM4115" t="str">
        <f t="shared" si="65"/>
        <v>H3308</v>
      </c>
      <c r="AN4115" t="e">
        <f>IF(Table10[[#This Row],[Column3]]="","",MATCH(Table10[[#This Row],[Column3]],AD:AD,0))</f>
        <v>#N/A</v>
      </c>
    </row>
    <row r="4116" spans="37:40" ht="13.5" thickBot="1">
      <c r="AK4116" s="64">
        <v>3308</v>
      </c>
      <c r="AL4116" s="8" t="s">
        <v>8476</v>
      </c>
      <c r="AM4116" t="str">
        <f t="shared" si="65"/>
        <v>H3308</v>
      </c>
      <c r="AN4116" t="e">
        <f>IF(Table10[[#This Row],[Column3]]="","",MATCH(Table10[[#This Row],[Column3]],AD:AD,0))</f>
        <v>#N/A</v>
      </c>
    </row>
    <row r="4117" spans="37:40" ht="13.5" thickBot="1">
      <c r="AK4117" s="64">
        <v>3309</v>
      </c>
      <c r="AL4117" s="8" t="s">
        <v>8476</v>
      </c>
      <c r="AM4117" t="str">
        <f t="shared" si="65"/>
        <v>H3309</v>
      </c>
      <c r="AN4117" t="e">
        <f>IF(Table10[[#This Row],[Column3]]="","",MATCH(Table10[[#This Row],[Column3]],AD:AD,0))</f>
        <v>#N/A</v>
      </c>
    </row>
    <row r="4118" spans="37:40" ht="13.5" thickBot="1">
      <c r="AK4118" s="64">
        <v>3309</v>
      </c>
      <c r="AL4118" s="8" t="s">
        <v>8476</v>
      </c>
      <c r="AM4118" t="str">
        <f t="shared" si="65"/>
        <v>H3309</v>
      </c>
      <c r="AN4118" t="e">
        <f>IF(Table10[[#This Row],[Column3]]="","",MATCH(Table10[[#This Row],[Column3]],AD:AD,0))</f>
        <v>#N/A</v>
      </c>
    </row>
    <row r="4119" spans="37:40" ht="13.5" thickBot="1">
      <c r="AK4119" s="64">
        <v>3309</v>
      </c>
      <c r="AL4119" s="8" t="s">
        <v>8476</v>
      </c>
      <c r="AM4119" t="str">
        <f t="shared" si="65"/>
        <v>H3309</v>
      </c>
      <c r="AN4119" t="e">
        <f>IF(Table10[[#This Row],[Column3]]="","",MATCH(Table10[[#This Row],[Column3]],AD:AD,0))</f>
        <v>#N/A</v>
      </c>
    </row>
    <row r="4120" spans="37:40" ht="13.5" thickBot="1">
      <c r="AK4120" s="64">
        <v>3309</v>
      </c>
      <c r="AL4120" s="8" t="s">
        <v>8476</v>
      </c>
      <c r="AM4120" t="str">
        <f t="shared" si="65"/>
        <v>H3309</v>
      </c>
      <c r="AN4120" t="e">
        <f>IF(Table10[[#This Row],[Column3]]="","",MATCH(Table10[[#This Row],[Column3]],AD:AD,0))</f>
        <v>#N/A</v>
      </c>
    </row>
    <row r="4121" spans="37:40" ht="13.5" thickBot="1">
      <c r="AK4121" s="64">
        <v>3309</v>
      </c>
      <c r="AL4121" s="8" t="s">
        <v>8476</v>
      </c>
      <c r="AM4121" t="str">
        <f t="shared" si="65"/>
        <v>H3309</v>
      </c>
      <c r="AN4121" t="e">
        <f>IF(Table10[[#This Row],[Column3]]="","",MATCH(Table10[[#This Row],[Column3]],AD:AD,0))</f>
        <v>#N/A</v>
      </c>
    </row>
    <row r="4122" spans="37:40" ht="13.5" thickBot="1">
      <c r="AK4122" s="64">
        <v>3309</v>
      </c>
      <c r="AL4122" s="8" t="s">
        <v>8476</v>
      </c>
      <c r="AM4122" t="str">
        <f t="shared" si="65"/>
        <v>H3309</v>
      </c>
      <c r="AN4122" t="e">
        <f>IF(Table10[[#This Row],[Column3]]="","",MATCH(Table10[[#This Row],[Column3]],AD:AD,0))</f>
        <v>#N/A</v>
      </c>
    </row>
    <row r="4123" spans="37:40" ht="13.5" thickBot="1">
      <c r="AK4123" s="64">
        <v>3309</v>
      </c>
      <c r="AL4123" s="8" t="s">
        <v>8476</v>
      </c>
      <c r="AM4123" t="str">
        <f t="shared" si="65"/>
        <v>H3309</v>
      </c>
      <c r="AN4123" t="e">
        <f>IF(Table10[[#This Row],[Column3]]="","",MATCH(Table10[[#This Row],[Column3]],AD:AD,0))</f>
        <v>#N/A</v>
      </c>
    </row>
    <row r="4124" spans="37:40" ht="13.5" thickBot="1">
      <c r="AK4124" s="64">
        <v>3309</v>
      </c>
      <c r="AL4124" s="8" t="s">
        <v>8476</v>
      </c>
      <c r="AM4124" t="str">
        <f t="shared" si="65"/>
        <v>H3309</v>
      </c>
      <c r="AN4124" t="e">
        <f>IF(Table10[[#This Row],[Column3]]="","",MATCH(Table10[[#This Row],[Column3]],AD:AD,0))</f>
        <v>#N/A</v>
      </c>
    </row>
    <row r="4125" spans="37:40" ht="13.5" thickBot="1">
      <c r="AK4125" s="64">
        <v>3309</v>
      </c>
      <c r="AL4125" s="8" t="s">
        <v>8476</v>
      </c>
      <c r="AM4125" t="str">
        <f t="shared" si="65"/>
        <v>H3309</v>
      </c>
      <c r="AN4125" t="e">
        <f>IF(Table10[[#This Row],[Column3]]="","",MATCH(Table10[[#This Row],[Column3]],AD:AD,0))</f>
        <v>#N/A</v>
      </c>
    </row>
    <row r="4126" spans="37:40" ht="13.5" thickBot="1">
      <c r="AK4126" s="64">
        <v>3309</v>
      </c>
      <c r="AL4126" s="8" t="s">
        <v>8476</v>
      </c>
      <c r="AM4126" t="str">
        <f t="shared" si="65"/>
        <v>H3309</v>
      </c>
      <c r="AN4126" t="e">
        <f>IF(Table10[[#This Row],[Column3]]="","",MATCH(Table10[[#This Row],[Column3]],AD:AD,0))</f>
        <v>#N/A</v>
      </c>
    </row>
    <row r="4127" spans="37:40" ht="13.5" thickBot="1">
      <c r="AK4127" s="64">
        <v>3309</v>
      </c>
      <c r="AL4127" s="8" t="s">
        <v>8476</v>
      </c>
      <c r="AM4127" t="str">
        <f t="shared" si="65"/>
        <v>H3309</v>
      </c>
      <c r="AN4127" t="e">
        <f>IF(Table10[[#This Row],[Column3]]="","",MATCH(Table10[[#This Row],[Column3]],AD:AD,0))</f>
        <v>#N/A</v>
      </c>
    </row>
    <row r="4128" spans="37:40" ht="13.5" thickBot="1">
      <c r="AK4128" s="64">
        <v>3309</v>
      </c>
      <c r="AL4128" s="8" t="s">
        <v>8476</v>
      </c>
      <c r="AM4128" t="str">
        <f t="shared" si="65"/>
        <v>H3309</v>
      </c>
      <c r="AN4128" t="e">
        <f>IF(Table10[[#This Row],[Column3]]="","",MATCH(Table10[[#This Row],[Column3]],AD:AD,0))</f>
        <v>#N/A</v>
      </c>
    </row>
    <row r="4129" spans="37:40" ht="13.5" thickBot="1">
      <c r="AK4129" s="64">
        <v>3309</v>
      </c>
      <c r="AL4129" s="8" t="s">
        <v>8476</v>
      </c>
      <c r="AM4129" t="str">
        <f t="shared" si="65"/>
        <v>H3309</v>
      </c>
      <c r="AN4129" t="e">
        <f>IF(Table10[[#This Row],[Column3]]="","",MATCH(Table10[[#This Row],[Column3]],AD:AD,0))</f>
        <v>#N/A</v>
      </c>
    </row>
    <row r="4130" spans="37:40" ht="13.5" thickBot="1">
      <c r="AK4130" s="64">
        <v>3309</v>
      </c>
      <c r="AL4130" s="8" t="s">
        <v>8476</v>
      </c>
      <c r="AM4130" t="str">
        <f t="shared" si="65"/>
        <v>H3309</v>
      </c>
      <c r="AN4130" t="e">
        <f>IF(Table10[[#This Row],[Column3]]="","",MATCH(Table10[[#This Row],[Column3]],AD:AD,0))</f>
        <v>#N/A</v>
      </c>
    </row>
    <row r="4131" spans="37:40" ht="13.5" thickBot="1">
      <c r="AK4131" s="64">
        <v>3309</v>
      </c>
      <c r="AL4131" s="8" t="s">
        <v>8476</v>
      </c>
      <c r="AM4131" t="str">
        <f t="shared" si="65"/>
        <v>H3309</v>
      </c>
      <c r="AN4131" t="e">
        <f>IF(Table10[[#This Row],[Column3]]="","",MATCH(Table10[[#This Row],[Column3]],AD:AD,0))</f>
        <v>#N/A</v>
      </c>
    </row>
    <row r="4132" spans="37:40" ht="13.5" thickBot="1">
      <c r="AK4132" s="64">
        <v>3309</v>
      </c>
      <c r="AL4132" s="8" t="s">
        <v>8476</v>
      </c>
      <c r="AM4132" t="str">
        <f t="shared" si="65"/>
        <v>H3309</v>
      </c>
      <c r="AN4132" t="e">
        <f>IF(Table10[[#This Row],[Column3]]="","",MATCH(Table10[[#This Row],[Column3]],AD:AD,0))</f>
        <v>#N/A</v>
      </c>
    </row>
    <row r="4133" spans="37:40" ht="13.5" thickBot="1">
      <c r="AK4133" s="64">
        <v>3310</v>
      </c>
      <c r="AL4133" s="8" t="s">
        <v>8476</v>
      </c>
      <c r="AM4133" t="str">
        <f t="shared" si="65"/>
        <v>H3310</v>
      </c>
      <c r="AN4133" t="e">
        <f>IF(Table10[[#This Row],[Column3]]="","",MATCH(Table10[[#This Row],[Column3]],AD:AD,0))</f>
        <v>#N/A</v>
      </c>
    </row>
    <row r="4134" spans="37:40" ht="13.5" thickBot="1">
      <c r="AK4134" s="64">
        <v>3310</v>
      </c>
      <c r="AL4134" s="8" t="s">
        <v>8476</v>
      </c>
      <c r="AM4134" t="str">
        <f t="shared" si="65"/>
        <v>H3310</v>
      </c>
      <c r="AN4134" t="e">
        <f>IF(Table10[[#This Row],[Column3]]="","",MATCH(Table10[[#This Row],[Column3]],AD:AD,0))</f>
        <v>#N/A</v>
      </c>
    </row>
    <row r="4135" spans="37:40" ht="13.5" thickBot="1">
      <c r="AK4135" s="64">
        <v>3310</v>
      </c>
      <c r="AL4135" s="8" t="s">
        <v>8476</v>
      </c>
      <c r="AM4135" t="str">
        <f t="shared" si="65"/>
        <v>H3310</v>
      </c>
      <c r="AN4135" t="e">
        <f>IF(Table10[[#This Row],[Column3]]="","",MATCH(Table10[[#This Row],[Column3]],AD:AD,0))</f>
        <v>#N/A</v>
      </c>
    </row>
    <row r="4136" spans="37:40" ht="13.5" thickBot="1">
      <c r="AK4136" s="64">
        <v>3310</v>
      </c>
      <c r="AL4136" s="8" t="s">
        <v>8476</v>
      </c>
      <c r="AM4136" t="str">
        <f t="shared" si="65"/>
        <v>H3310</v>
      </c>
      <c r="AN4136" t="e">
        <f>IF(Table10[[#This Row],[Column3]]="","",MATCH(Table10[[#This Row],[Column3]],AD:AD,0))</f>
        <v>#N/A</v>
      </c>
    </row>
    <row r="4137" spans="37:40" ht="13.5" thickBot="1">
      <c r="AK4137" s="64">
        <v>3310</v>
      </c>
      <c r="AL4137" s="8" t="s">
        <v>8476</v>
      </c>
      <c r="AM4137" t="str">
        <f t="shared" si="65"/>
        <v>H3310</v>
      </c>
      <c r="AN4137" t="e">
        <f>IF(Table10[[#This Row],[Column3]]="","",MATCH(Table10[[#This Row],[Column3]],AD:AD,0))</f>
        <v>#N/A</v>
      </c>
    </row>
    <row r="4138" spans="37:40" ht="13.5" thickBot="1">
      <c r="AK4138" s="64">
        <v>3310</v>
      </c>
      <c r="AL4138" s="8" t="s">
        <v>8476</v>
      </c>
      <c r="AM4138" t="str">
        <f t="shared" si="65"/>
        <v>H3310</v>
      </c>
      <c r="AN4138" t="e">
        <f>IF(Table10[[#This Row],[Column3]]="","",MATCH(Table10[[#This Row],[Column3]],AD:AD,0))</f>
        <v>#N/A</v>
      </c>
    </row>
    <row r="4139" spans="37:40" ht="13.5" thickBot="1">
      <c r="AK4139" s="64">
        <v>3310</v>
      </c>
      <c r="AL4139" s="8" t="s">
        <v>8476</v>
      </c>
      <c r="AM4139" t="str">
        <f t="shared" si="65"/>
        <v>H3310</v>
      </c>
      <c r="AN4139" t="e">
        <f>IF(Table10[[#This Row],[Column3]]="","",MATCH(Table10[[#This Row],[Column3]],AD:AD,0))</f>
        <v>#N/A</v>
      </c>
    </row>
    <row r="4140" spans="37:40" ht="13.5" thickBot="1">
      <c r="AK4140" s="64">
        <v>3310</v>
      </c>
      <c r="AL4140" s="8" t="s">
        <v>8476</v>
      </c>
      <c r="AM4140" t="str">
        <f t="shared" si="65"/>
        <v>H3310</v>
      </c>
      <c r="AN4140" t="e">
        <f>IF(Table10[[#This Row],[Column3]]="","",MATCH(Table10[[#This Row],[Column3]],AD:AD,0))</f>
        <v>#N/A</v>
      </c>
    </row>
    <row r="4141" spans="37:40" ht="13.5" thickBot="1">
      <c r="AK4141" s="64">
        <v>3310</v>
      </c>
      <c r="AL4141" s="8" t="s">
        <v>8476</v>
      </c>
      <c r="AM4141" t="str">
        <f t="shared" si="65"/>
        <v>H3310</v>
      </c>
      <c r="AN4141" t="e">
        <f>IF(Table10[[#This Row],[Column3]]="","",MATCH(Table10[[#This Row],[Column3]],AD:AD,0))</f>
        <v>#N/A</v>
      </c>
    </row>
    <row r="4142" spans="37:40" ht="13.5" thickBot="1">
      <c r="AK4142" s="64">
        <v>3178</v>
      </c>
      <c r="AL4142" s="8" t="s">
        <v>8476</v>
      </c>
      <c r="AM4142" t="str">
        <f t="shared" si="65"/>
        <v>H3178</v>
      </c>
      <c r="AN4142" t="e">
        <f>IF(Table10[[#This Row],[Column3]]="","",MATCH(Table10[[#This Row],[Column3]],AD:AD,0))</f>
        <v>#N/A</v>
      </c>
    </row>
    <row r="4143" spans="37:40" ht="13.5" thickBot="1">
      <c r="AK4143" s="64">
        <v>3178</v>
      </c>
      <c r="AL4143" s="8" t="s">
        <v>8476</v>
      </c>
      <c r="AM4143" t="str">
        <f t="shared" si="65"/>
        <v>H3178</v>
      </c>
      <c r="AN4143" t="e">
        <f>IF(Table10[[#This Row],[Column3]]="","",MATCH(Table10[[#This Row],[Column3]],AD:AD,0))</f>
        <v>#N/A</v>
      </c>
    </row>
    <row r="4144" spans="37:40" ht="13.5" thickBot="1">
      <c r="AK4144" s="64">
        <v>3178</v>
      </c>
      <c r="AL4144" s="8" t="s">
        <v>8476</v>
      </c>
      <c r="AM4144" t="str">
        <f t="shared" si="65"/>
        <v>H3178</v>
      </c>
      <c r="AN4144" t="e">
        <f>IF(Table10[[#This Row],[Column3]]="","",MATCH(Table10[[#This Row],[Column3]],AD:AD,0))</f>
        <v>#N/A</v>
      </c>
    </row>
    <row r="4145" spans="37:40" ht="13.5" thickBot="1">
      <c r="AK4145" s="64">
        <v>3178</v>
      </c>
      <c r="AL4145" s="8" t="s">
        <v>8476</v>
      </c>
      <c r="AM4145" t="str">
        <f t="shared" si="65"/>
        <v>H3178</v>
      </c>
      <c r="AN4145" t="e">
        <f>IF(Table10[[#This Row],[Column3]]="","",MATCH(Table10[[#This Row],[Column3]],AD:AD,0))</f>
        <v>#N/A</v>
      </c>
    </row>
    <row r="4146" spans="37:40" ht="13.5" thickBot="1">
      <c r="AK4146" s="64">
        <v>3178</v>
      </c>
      <c r="AL4146" s="8" t="s">
        <v>8476</v>
      </c>
      <c r="AM4146" t="str">
        <f t="shared" si="65"/>
        <v>H3178</v>
      </c>
      <c r="AN4146" t="e">
        <f>IF(Table10[[#This Row],[Column3]]="","",MATCH(Table10[[#This Row],[Column3]],AD:AD,0))</f>
        <v>#N/A</v>
      </c>
    </row>
    <row r="4147" spans="37:40" ht="13.5" thickBot="1">
      <c r="AK4147" s="64">
        <v>3178</v>
      </c>
      <c r="AL4147" s="8" t="s">
        <v>8476</v>
      </c>
      <c r="AM4147" t="str">
        <f t="shared" si="65"/>
        <v>H3178</v>
      </c>
      <c r="AN4147" t="e">
        <f>IF(Table10[[#This Row],[Column3]]="","",MATCH(Table10[[#This Row],[Column3]],AD:AD,0))</f>
        <v>#N/A</v>
      </c>
    </row>
    <row r="4148" spans="37:40" ht="13.5" thickBot="1">
      <c r="AK4148" s="64">
        <v>3178</v>
      </c>
      <c r="AL4148" s="8" t="s">
        <v>8476</v>
      </c>
      <c r="AM4148" t="str">
        <f t="shared" si="65"/>
        <v>H3178</v>
      </c>
      <c r="AN4148" t="e">
        <f>IF(Table10[[#This Row],[Column3]]="","",MATCH(Table10[[#This Row],[Column3]],AD:AD,0))</f>
        <v>#N/A</v>
      </c>
    </row>
    <row r="4149" spans="37:40" ht="13.5" thickBot="1">
      <c r="AK4149" s="64">
        <v>3178</v>
      </c>
      <c r="AL4149" s="8" t="s">
        <v>8476</v>
      </c>
      <c r="AM4149" t="str">
        <f t="shared" si="65"/>
        <v>H3178</v>
      </c>
      <c r="AN4149" t="e">
        <f>IF(Table10[[#This Row],[Column3]]="","",MATCH(Table10[[#This Row],[Column3]],AD:AD,0))</f>
        <v>#N/A</v>
      </c>
    </row>
    <row r="4150" spans="37:40" ht="13.5" thickBot="1">
      <c r="AK4150" s="64">
        <v>3178</v>
      </c>
      <c r="AL4150" s="8" t="s">
        <v>8476</v>
      </c>
      <c r="AM4150" t="str">
        <f t="shared" si="65"/>
        <v>H3178</v>
      </c>
      <c r="AN4150" t="e">
        <f>IF(Table10[[#This Row],[Column3]]="","",MATCH(Table10[[#This Row],[Column3]],AD:AD,0))</f>
        <v>#N/A</v>
      </c>
    </row>
    <row r="4151" spans="37:40" ht="13.5" thickBot="1">
      <c r="AK4151" s="64">
        <v>3178</v>
      </c>
      <c r="AL4151" s="8" t="s">
        <v>8476</v>
      </c>
      <c r="AM4151" t="str">
        <f t="shared" si="65"/>
        <v>H3178</v>
      </c>
      <c r="AN4151" t="e">
        <f>IF(Table10[[#This Row],[Column3]]="","",MATCH(Table10[[#This Row],[Column3]],AD:AD,0))</f>
        <v>#N/A</v>
      </c>
    </row>
    <row r="4152" spans="37:40" ht="13.5" thickBot="1">
      <c r="AK4152" s="64">
        <v>3134</v>
      </c>
      <c r="AL4152" s="8" t="s">
        <v>6664</v>
      </c>
      <c r="AM4152" t="str">
        <f t="shared" si="65"/>
        <v>G3134</v>
      </c>
      <c r="AN4152" t="e">
        <f>IF(Table10[[#This Row],[Column3]]="","",MATCH(Table10[[#This Row],[Column3]],AD:AD,0))</f>
        <v>#N/A</v>
      </c>
    </row>
    <row r="4153" spans="37:40" ht="13.5" thickBot="1">
      <c r="AK4153" s="64">
        <v>3134</v>
      </c>
      <c r="AL4153" s="8" t="s">
        <v>6664</v>
      </c>
      <c r="AM4153" t="str">
        <f t="shared" si="65"/>
        <v>G3134</v>
      </c>
      <c r="AN4153" t="e">
        <f>IF(Table10[[#This Row],[Column3]]="","",MATCH(Table10[[#This Row],[Column3]],AD:AD,0))</f>
        <v>#N/A</v>
      </c>
    </row>
    <row r="4154" spans="37:40" ht="13.5" thickBot="1">
      <c r="AK4154" s="64">
        <v>3134</v>
      </c>
      <c r="AL4154" s="8" t="s">
        <v>6664</v>
      </c>
      <c r="AM4154" t="str">
        <f t="shared" si="65"/>
        <v>G3134</v>
      </c>
      <c r="AN4154" t="e">
        <f>IF(Table10[[#This Row],[Column3]]="","",MATCH(Table10[[#This Row],[Column3]],AD:AD,0))</f>
        <v>#N/A</v>
      </c>
    </row>
    <row r="4155" spans="37:40" ht="13.5" thickBot="1">
      <c r="AK4155" s="64">
        <v>3128</v>
      </c>
      <c r="AL4155" s="8" t="s">
        <v>6664</v>
      </c>
      <c r="AM4155" t="str">
        <f t="shared" ref="AM4155:AM4218" si="66">CONCATENATE(AL4155,AK4155)</f>
        <v>G3128</v>
      </c>
      <c r="AN4155" t="e">
        <f>IF(Table10[[#This Row],[Column3]]="","",MATCH(Table10[[#This Row],[Column3]],AD:AD,0))</f>
        <v>#N/A</v>
      </c>
    </row>
    <row r="4156" spans="37:40" ht="13.5" thickBot="1">
      <c r="AK4156" s="64">
        <v>3128</v>
      </c>
      <c r="AL4156" s="8" t="s">
        <v>6664</v>
      </c>
      <c r="AM4156" t="str">
        <f t="shared" si="66"/>
        <v>G3128</v>
      </c>
      <c r="AN4156" t="e">
        <f>IF(Table10[[#This Row],[Column3]]="","",MATCH(Table10[[#This Row],[Column3]],AD:AD,0))</f>
        <v>#N/A</v>
      </c>
    </row>
    <row r="4157" spans="37:40" ht="13.5" thickBot="1">
      <c r="AK4157" s="64">
        <v>3128</v>
      </c>
      <c r="AL4157" s="8" t="s">
        <v>6664</v>
      </c>
      <c r="AM4157" t="str">
        <f t="shared" si="66"/>
        <v>G3128</v>
      </c>
      <c r="AN4157" t="e">
        <f>IF(Table10[[#This Row],[Column3]]="","",MATCH(Table10[[#This Row],[Column3]],AD:AD,0))</f>
        <v>#N/A</v>
      </c>
    </row>
    <row r="4158" spans="37:40" ht="13.5" thickBot="1">
      <c r="AK4158" s="64">
        <v>3128</v>
      </c>
      <c r="AL4158" s="8" t="s">
        <v>6664</v>
      </c>
      <c r="AM4158" t="str">
        <f t="shared" si="66"/>
        <v>G3128</v>
      </c>
      <c r="AN4158" t="e">
        <f>IF(Table10[[#This Row],[Column3]]="","",MATCH(Table10[[#This Row],[Column3]],AD:AD,0))</f>
        <v>#N/A</v>
      </c>
    </row>
    <row r="4159" spans="37:40" ht="13.5" thickBot="1">
      <c r="AK4159" s="64">
        <v>3128</v>
      </c>
      <c r="AL4159" s="8" t="s">
        <v>6664</v>
      </c>
      <c r="AM4159" t="str">
        <f t="shared" si="66"/>
        <v>G3128</v>
      </c>
      <c r="AN4159" t="e">
        <f>IF(Table10[[#This Row],[Column3]]="","",MATCH(Table10[[#This Row],[Column3]],AD:AD,0))</f>
        <v>#N/A</v>
      </c>
    </row>
    <row r="4160" spans="37:40" ht="13.5" thickBot="1">
      <c r="AK4160" s="64">
        <v>3128</v>
      </c>
      <c r="AL4160" s="8" t="s">
        <v>6664</v>
      </c>
      <c r="AM4160" t="str">
        <f t="shared" si="66"/>
        <v>G3128</v>
      </c>
      <c r="AN4160" t="e">
        <f>IF(Table10[[#This Row],[Column3]]="","",MATCH(Table10[[#This Row],[Column3]],AD:AD,0))</f>
        <v>#N/A</v>
      </c>
    </row>
    <row r="4161" spans="37:40" ht="13.5" thickBot="1">
      <c r="AK4161" s="64">
        <v>3128</v>
      </c>
      <c r="AL4161" s="8" t="s">
        <v>6664</v>
      </c>
      <c r="AM4161" t="str">
        <f t="shared" si="66"/>
        <v>G3128</v>
      </c>
      <c r="AN4161" t="e">
        <f>IF(Table10[[#This Row],[Column3]]="","",MATCH(Table10[[#This Row],[Column3]],AD:AD,0))</f>
        <v>#N/A</v>
      </c>
    </row>
    <row r="4162" spans="37:40" ht="13.5" thickBot="1">
      <c r="AK4162" s="64">
        <v>3128</v>
      </c>
      <c r="AL4162" s="8" t="s">
        <v>6664</v>
      </c>
      <c r="AM4162" t="str">
        <f t="shared" si="66"/>
        <v>G3128</v>
      </c>
      <c r="AN4162" t="e">
        <f>IF(Table10[[#This Row],[Column3]]="","",MATCH(Table10[[#This Row],[Column3]],AD:AD,0))</f>
        <v>#N/A</v>
      </c>
    </row>
    <row r="4163" spans="37:40" ht="13.5" thickBot="1">
      <c r="AK4163" s="64">
        <v>3128</v>
      </c>
      <c r="AL4163" s="8" t="s">
        <v>6664</v>
      </c>
      <c r="AM4163" t="str">
        <f t="shared" si="66"/>
        <v>G3128</v>
      </c>
      <c r="AN4163" t="e">
        <f>IF(Table10[[#This Row],[Column3]]="","",MATCH(Table10[[#This Row],[Column3]],AD:AD,0))</f>
        <v>#N/A</v>
      </c>
    </row>
    <row r="4164" spans="37:40" ht="13.5" thickBot="1">
      <c r="AK4164" s="64">
        <v>3128</v>
      </c>
      <c r="AL4164" s="8" t="s">
        <v>6664</v>
      </c>
      <c r="AM4164" t="str">
        <f t="shared" si="66"/>
        <v>G3128</v>
      </c>
      <c r="AN4164" t="e">
        <f>IF(Table10[[#This Row],[Column3]]="","",MATCH(Table10[[#This Row],[Column3]],AD:AD,0))</f>
        <v>#N/A</v>
      </c>
    </row>
    <row r="4165" spans="37:40" ht="13.5" thickBot="1">
      <c r="AK4165" s="64">
        <v>3128</v>
      </c>
      <c r="AL4165" s="8" t="s">
        <v>6664</v>
      </c>
      <c r="AM4165" t="str">
        <f t="shared" si="66"/>
        <v>G3128</v>
      </c>
      <c r="AN4165" t="e">
        <f>IF(Table10[[#This Row],[Column3]]="","",MATCH(Table10[[#This Row],[Column3]],AD:AD,0))</f>
        <v>#N/A</v>
      </c>
    </row>
    <row r="4166" spans="37:40" ht="13.5" thickBot="1">
      <c r="AK4166" s="64">
        <v>3128</v>
      </c>
      <c r="AL4166" s="8" t="s">
        <v>6664</v>
      </c>
      <c r="AM4166" t="str">
        <f t="shared" si="66"/>
        <v>G3128</v>
      </c>
      <c r="AN4166" t="e">
        <f>IF(Table10[[#This Row],[Column3]]="","",MATCH(Table10[[#This Row],[Column3]],AD:AD,0))</f>
        <v>#N/A</v>
      </c>
    </row>
    <row r="4167" spans="37:40" ht="13.5" thickBot="1">
      <c r="AK4167" s="64">
        <v>3128</v>
      </c>
      <c r="AL4167" s="8" t="s">
        <v>6664</v>
      </c>
      <c r="AM4167" t="str">
        <f t="shared" si="66"/>
        <v>G3128</v>
      </c>
      <c r="AN4167" t="e">
        <f>IF(Table10[[#This Row],[Column3]]="","",MATCH(Table10[[#This Row],[Column3]],AD:AD,0))</f>
        <v>#N/A</v>
      </c>
    </row>
    <row r="4168" spans="37:40" ht="13.5" thickBot="1">
      <c r="AK4168" s="64">
        <v>2880</v>
      </c>
      <c r="AL4168" s="8" t="s">
        <v>8476</v>
      </c>
      <c r="AM4168" t="str">
        <f t="shared" si="66"/>
        <v>H2880</v>
      </c>
      <c r="AN4168" t="e">
        <f>IF(Table10[[#This Row],[Column3]]="","",MATCH(Table10[[#This Row],[Column3]],AD:AD,0))</f>
        <v>#N/A</v>
      </c>
    </row>
    <row r="4169" spans="37:40" ht="13.5" thickBot="1">
      <c r="AK4169" s="64">
        <v>3045</v>
      </c>
      <c r="AL4169" s="8" t="s">
        <v>6664</v>
      </c>
      <c r="AM4169" t="str">
        <f t="shared" si="66"/>
        <v>G3045</v>
      </c>
      <c r="AN4169" t="e">
        <f>IF(Table10[[#This Row],[Column3]]="","",MATCH(Table10[[#This Row],[Column3]],AD:AD,0))</f>
        <v>#N/A</v>
      </c>
    </row>
    <row r="4170" spans="37:40" ht="13.5" thickBot="1">
      <c r="AK4170" s="64">
        <v>3045</v>
      </c>
      <c r="AL4170" s="8" t="s">
        <v>6664</v>
      </c>
      <c r="AM4170" t="str">
        <f t="shared" si="66"/>
        <v>G3045</v>
      </c>
      <c r="AN4170" t="e">
        <f>IF(Table10[[#This Row],[Column3]]="","",MATCH(Table10[[#This Row],[Column3]],AD:AD,0))</f>
        <v>#N/A</v>
      </c>
    </row>
    <row r="4171" spans="37:40" ht="13.5" thickBot="1">
      <c r="AK4171" s="64">
        <v>3045</v>
      </c>
      <c r="AL4171" s="8" t="s">
        <v>6664</v>
      </c>
      <c r="AM4171" t="str">
        <f t="shared" si="66"/>
        <v>G3045</v>
      </c>
      <c r="AN4171" t="e">
        <f>IF(Table10[[#This Row],[Column3]]="","",MATCH(Table10[[#This Row],[Column3]],AD:AD,0))</f>
        <v>#N/A</v>
      </c>
    </row>
    <row r="4172" spans="37:40" ht="13.5" thickBot="1">
      <c r="AK4172" s="64">
        <v>3045</v>
      </c>
      <c r="AL4172" s="8" t="s">
        <v>6664</v>
      </c>
      <c r="AM4172" t="str">
        <f t="shared" si="66"/>
        <v>G3045</v>
      </c>
      <c r="AN4172" t="e">
        <f>IF(Table10[[#This Row],[Column3]]="","",MATCH(Table10[[#This Row],[Column3]],AD:AD,0))</f>
        <v>#N/A</v>
      </c>
    </row>
    <row r="4173" spans="37:40" ht="13.5" thickBot="1">
      <c r="AK4173" s="64">
        <v>3045</v>
      </c>
      <c r="AL4173" s="8" t="s">
        <v>6664</v>
      </c>
      <c r="AM4173" t="str">
        <f t="shared" si="66"/>
        <v>G3045</v>
      </c>
      <c r="AN4173" t="e">
        <f>IF(Table10[[#This Row],[Column3]]="","",MATCH(Table10[[#This Row],[Column3]],AD:AD,0))</f>
        <v>#N/A</v>
      </c>
    </row>
    <row r="4174" spans="37:40" ht="13.5" thickBot="1">
      <c r="AK4174" s="64">
        <v>3045</v>
      </c>
      <c r="AL4174" s="8" t="s">
        <v>6664</v>
      </c>
      <c r="AM4174" t="str">
        <f t="shared" si="66"/>
        <v>G3045</v>
      </c>
      <c r="AN4174" t="e">
        <f>IF(Table10[[#This Row],[Column3]]="","",MATCH(Table10[[#This Row],[Column3]],AD:AD,0))</f>
        <v>#N/A</v>
      </c>
    </row>
    <row r="4175" spans="37:40" ht="13.5" thickBot="1">
      <c r="AK4175" s="64">
        <v>3045</v>
      </c>
      <c r="AL4175" s="8" t="s">
        <v>6664</v>
      </c>
      <c r="AM4175" t="str">
        <f t="shared" si="66"/>
        <v>G3045</v>
      </c>
      <c r="AN4175" t="e">
        <f>IF(Table10[[#This Row],[Column3]]="","",MATCH(Table10[[#This Row],[Column3]],AD:AD,0))</f>
        <v>#N/A</v>
      </c>
    </row>
    <row r="4176" spans="37:40" ht="13.5" thickBot="1">
      <c r="AK4176" s="64">
        <v>3251</v>
      </c>
      <c r="AL4176" s="8" t="s">
        <v>3762</v>
      </c>
      <c r="AM4176" t="str">
        <f t="shared" si="66"/>
        <v>A3251</v>
      </c>
      <c r="AN4176" t="e">
        <f>IF(Table10[[#This Row],[Column3]]="","",MATCH(Table10[[#This Row],[Column3]],AD:AD,0))</f>
        <v>#N/A</v>
      </c>
    </row>
    <row r="4177" spans="37:40" ht="13.5" thickBot="1">
      <c r="AK4177" s="64">
        <v>3170</v>
      </c>
      <c r="AL4177" s="8" t="s">
        <v>8476</v>
      </c>
      <c r="AM4177" t="str">
        <f t="shared" si="66"/>
        <v>H3170</v>
      </c>
      <c r="AN4177" t="e">
        <f>IF(Table10[[#This Row],[Column3]]="","",MATCH(Table10[[#This Row],[Column3]],AD:AD,0))</f>
        <v>#N/A</v>
      </c>
    </row>
    <row r="4178" spans="37:40" ht="13.5" thickBot="1">
      <c r="AK4178" s="64">
        <v>3170</v>
      </c>
      <c r="AL4178" s="8" t="s">
        <v>8476</v>
      </c>
      <c r="AM4178" t="str">
        <f t="shared" si="66"/>
        <v>H3170</v>
      </c>
      <c r="AN4178" t="e">
        <f>IF(Table10[[#This Row],[Column3]]="","",MATCH(Table10[[#This Row],[Column3]],AD:AD,0))</f>
        <v>#N/A</v>
      </c>
    </row>
    <row r="4179" spans="37:40" ht="13.5" thickBot="1">
      <c r="AK4179" s="64">
        <v>3170</v>
      </c>
      <c r="AL4179" s="8" t="s">
        <v>8476</v>
      </c>
      <c r="AM4179" t="str">
        <f t="shared" si="66"/>
        <v>H3170</v>
      </c>
      <c r="AN4179" t="e">
        <f>IF(Table10[[#This Row],[Column3]]="","",MATCH(Table10[[#This Row],[Column3]],AD:AD,0))</f>
        <v>#N/A</v>
      </c>
    </row>
    <row r="4180" spans="37:40" ht="13.5" thickBot="1">
      <c r="AK4180" s="64">
        <v>3170</v>
      </c>
      <c r="AL4180" s="8" t="s">
        <v>8476</v>
      </c>
      <c r="AM4180" t="str">
        <f t="shared" si="66"/>
        <v>H3170</v>
      </c>
      <c r="AN4180" t="e">
        <f>IF(Table10[[#This Row],[Column3]]="","",MATCH(Table10[[#This Row],[Column3]],AD:AD,0))</f>
        <v>#N/A</v>
      </c>
    </row>
    <row r="4181" spans="37:40" ht="13.5" thickBot="1">
      <c r="AK4181" s="64">
        <v>3170</v>
      </c>
      <c r="AL4181" s="8" t="s">
        <v>8476</v>
      </c>
      <c r="AM4181" t="str">
        <f t="shared" si="66"/>
        <v>H3170</v>
      </c>
      <c r="AN4181" t="e">
        <f>IF(Table10[[#This Row],[Column3]]="","",MATCH(Table10[[#This Row],[Column3]],AD:AD,0))</f>
        <v>#N/A</v>
      </c>
    </row>
    <row r="4182" spans="37:40" ht="13.5" thickBot="1">
      <c r="AK4182" s="64">
        <v>3170</v>
      </c>
      <c r="AL4182" s="8" t="s">
        <v>8476</v>
      </c>
      <c r="AM4182" t="str">
        <f t="shared" si="66"/>
        <v>H3170</v>
      </c>
      <c r="AN4182" t="e">
        <f>IF(Table10[[#This Row],[Column3]]="","",MATCH(Table10[[#This Row],[Column3]],AD:AD,0))</f>
        <v>#N/A</v>
      </c>
    </row>
    <row r="4183" spans="37:40" ht="13.5" thickBot="1">
      <c r="AK4183" s="64">
        <v>3170</v>
      </c>
      <c r="AL4183" s="8" t="s">
        <v>8476</v>
      </c>
      <c r="AM4183" t="str">
        <f t="shared" si="66"/>
        <v>H3170</v>
      </c>
      <c r="AN4183" t="e">
        <f>IF(Table10[[#This Row],[Column3]]="","",MATCH(Table10[[#This Row],[Column3]],AD:AD,0))</f>
        <v>#N/A</v>
      </c>
    </row>
    <row r="4184" spans="37:40" ht="13.5" thickBot="1">
      <c r="AK4184" s="64">
        <v>3170</v>
      </c>
      <c r="AL4184" s="8" t="s">
        <v>8476</v>
      </c>
      <c r="AM4184" t="str">
        <f t="shared" si="66"/>
        <v>H3170</v>
      </c>
      <c r="AN4184" t="e">
        <f>IF(Table10[[#This Row],[Column3]]="","",MATCH(Table10[[#This Row],[Column3]],AD:AD,0))</f>
        <v>#N/A</v>
      </c>
    </row>
    <row r="4185" spans="37:40" ht="13.5" thickBot="1">
      <c r="AK4185" s="64">
        <v>3170</v>
      </c>
      <c r="AL4185" s="8" t="s">
        <v>8476</v>
      </c>
      <c r="AM4185" t="str">
        <f t="shared" si="66"/>
        <v>H3170</v>
      </c>
      <c r="AN4185" t="e">
        <f>IF(Table10[[#This Row],[Column3]]="","",MATCH(Table10[[#This Row],[Column3]],AD:AD,0))</f>
        <v>#N/A</v>
      </c>
    </row>
    <row r="4186" spans="37:40" ht="13.5" thickBot="1">
      <c r="AK4186" s="64">
        <v>3170</v>
      </c>
      <c r="AL4186" s="8" t="s">
        <v>8476</v>
      </c>
      <c r="AM4186" t="str">
        <f t="shared" si="66"/>
        <v>H3170</v>
      </c>
      <c r="AN4186" t="e">
        <f>IF(Table10[[#This Row],[Column3]]="","",MATCH(Table10[[#This Row],[Column3]],AD:AD,0))</f>
        <v>#N/A</v>
      </c>
    </row>
    <row r="4187" spans="37:40" ht="13.5" thickBot="1">
      <c r="AK4187" s="64">
        <v>3170</v>
      </c>
      <c r="AL4187" s="8" t="s">
        <v>8476</v>
      </c>
      <c r="AM4187" t="str">
        <f t="shared" si="66"/>
        <v>H3170</v>
      </c>
      <c r="AN4187" t="e">
        <f>IF(Table10[[#This Row],[Column3]]="","",MATCH(Table10[[#This Row],[Column3]],AD:AD,0))</f>
        <v>#N/A</v>
      </c>
    </row>
    <row r="4188" spans="37:40" ht="13.5" thickBot="1">
      <c r="AK4188" s="64">
        <v>3170</v>
      </c>
      <c r="AL4188" s="8" t="s">
        <v>8476</v>
      </c>
      <c r="AM4188" t="str">
        <f t="shared" si="66"/>
        <v>H3170</v>
      </c>
      <c r="AN4188" t="e">
        <f>IF(Table10[[#This Row],[Column3]]="","",MATCH(Table10[[#This Row],[Column3]],AD:AD,0))</f>
        <v>#N/A</v>
      </c>
    </row>
    <row r="4189" spans="37:40" ht="13.5" thickBot="1">
      <c r="AK4189" s="64">
        <v>3170</v>
      </c>
      <c r="AL4189" s="8" t="s">
        <v>8476</v>
      </c>
      <c r="AM4189" t="str">
        <f t="shared" si="66"/>
        <v>H3170</v>
      </c>
      <c r="AN4189" t="e">
        <f>IF(Table10[[#This Row],[Column3]]="","",MATCH(Table10[[#This Row],[Column3]],AD:AD,0))</f>
        <v>#N/A</v>
      </c>
    </row>
    <row r="4190" spans="37:40" ht="13.5" thickBot="1">
      <c r="AK4190" s="64">
        <v>3170</v>
      </c>
      <c r="AL4190" s="8" t="s">
        <v>8476</v>
      </c>
      <c r="AM4190" t="str">
        <f t="shared" si="66"/>
        <v>H3170</v>
      </c>
      <c r="AN4190" t="e">
        <f>IF(Table10[[#This Row],[Column3]]="","",MATCH(Table10[[#This Row],[Column3]],AD:AD,0))</f>
        <v>#N/A</v>
      </c>
    </row>
    <row r="4191" spans="37:40" ht="13.5" thickBot="1">
      <c r="AK4191" s="64">
        <v>3170</v>
      </c>
      <c r="AL4191" s="8" t="s">
        <v>8476</v>
      </c>
      <c r="AM4191" t="str">
        <f t="shared" si="66"/>
        <v>H3170</v>
      </c>
      <c r="AN4191" t="e">
        <f>IF(Table10[[#This Row],[Column3]]="","",MATCH(Table10[[#This Row],[Column3]],AD:AD,0))</f>
        <v>#N/A</v>
      </c>
    </row>
    <row r="4192" spans="37:40" ht="13.5" thickBot="1">
      <c r="AK4192" s="64">
        <v>3170</v>
      </c>
      <c r="AL4192" s="8" t="s">
        <v>8476</v>
      </c>
      <c r="AM4192" t="str">
        <f t="shared" si="66"/>
        <v>H3170</v>
      </c>
      <c r="AN4192" t="e">
        <f>IF(Table10[[#This Row],[Column3]]="","",MATCH(Table10[[#This Row],[Column3]],AD:AD,0))</f>
        <v>#N/A</v>
      </c>
    </row>
    <row r="4193" spans="37:40" ht="13.5" thickBot="1">
      <c r="AK4193" s="64">
        <v>3176</v>
      </c>
      <c r="AL4193" s="8" t="s">
        <v>8476</v>
      </c>
      <c r="AM4193" t="str">
        <f t="shared" si="66"/>
        <v>H3176</v>
      </c>
      <c r="AN4193" t="e">
        <f>IF(Table10[[#This Row],[Column3]]="","",MATCH(Table10[[#This Row],[Column3]],AD:AD,0))</f>
        <v>#N/A</v>
      </c>
    </row>
    <row r="4194" spans="37:40" ht="13.5" thickBot="1">
      <c r="AK4194" s="64">
        <v>3176</v>
      </c>
      <c r="AL4194" s="8" t="s">
        <v>8476</v>
      </c>
      <c r="AM4194" t="str">
        <f t="shared" si="66"/>
        <v>H3176</v>
      </c>
      <c r="AN4194" t="e">
        <f>IF(Table10[[#This Row],[Column3]]="","",MATCH(Table10[[#This Row],[Column3]],AD:AD,0))</f>
        <v>#N/A</v>
      </c>
    </row>
    <row r="4195" spans="37:40" ht="13.5" thickBot="1">
      <c r="AK4195" s="64">
        <v>3176</v>
      </c>
      <c r="AL4195" s="8" t="s">
        <v>8476</v>
      </c>
      <c r="AM4195" t="str">
        <f t="shared" si="66"/>
        <v>H3176</v>
      </c>
      <c r="AN4195" t="e">
        <f>IF(Table10[[#This Row],[Column3]]="","",MATCH(Table10[[#This Row],[Column3]],AD:AD,0))</f>
        <v>#N/A</v>
      </c>
    </row>
    <row r="4196" spans="37:40" ht="13.5" thickBot="1">
      <c r="AK4196" s="64">
        <v>3176</v>
      </c>
      <c r="AL4196" s="8" t="s">
        <v>8476</v>
      </c>
      <c r="AM4196" t="str">
        <f t="shared" si="66"/>
        <v>H3176</v>
      </c>
      <c r="AN4196" t="e">
        <f>IF(Table10[[#This Row],[Column3]]="","",MATCH(Table10[[#This Row],[Column3]],AD:AD,0))</f>
        <v>#N/A</v>
      </c>
    </row>
    <row r="4197" spans="37:40" ht="13.5" thickBot="1">
      <c r="AK4197" s="64">
        <v>3176</v>
      </c>
      <c r="AL4197" s="8" t="s">
        <v>8476</v>
      </c>
      <c r="AM4197" t="str">
        <f t="shared" si="66"/>
        <v>H3176</v>
      </c>
      <c r="AN4197" t="e">
        <f>IF(Table10[[#This Row],[Column3]]="","",MATCH(Table10[[#This Row],[Column3]],AD:AD,0))</f>
        <v>#N/A</v>
      </c>
    </row>
    <row r="4198" spans="37:40" ht="13.5" thickBot="1">
      <c r="AK4198" s="64">
        <v>3176</v>
      </c>
      <c r="AL4198" s="8" t="s">
        <v>8476</v>
      </c>
      <c r="AM4198" t="str">
        <f t="shared" si="66"/>
        <v>H3176</v>
      </c>
      <c r="AN4198" t="e">
        <f>IF(Table10[[#This Row],[Column3]]="","",MATCH(Table10[[#This Row],[Column3]],AD:AD,0))</f>
        <v>#N/A</v>
      </c>
    </row>
    <row r="4199" spans="37:40" ht="13.5" thickBot="1">
      <c r="AK4199" s="64">
        <v>3171</v>
      </c>
      <c r="AL4199" s="8" t="s">
        <v>8476</v>
      </c>
      <c r="AM4199" t="str">
        <f t="shared" si="66"/>
        <v>H3171</v>
      </c>
      <c r="AN4199" t="e">
        <f>IF(Table10[[#This Row],[Column3]]="","",MATCH(Table10[[#This Row],[Column3]],AD:AD,0))</f>
        <v>#N/A</v>
      </c>
    </row>
    <row r="4200" spans="37:40" ht="13.5" thickBot="1">
      <c r="AK4200" s="64">
        <v>3171</v>
      </c>
      <c r="AL4200" s="8" t="s">
        <v>8476</v>
      </c>
      <c r="AM4200" t="str">
        <f t="shared" si="66"/>
        <v>H3171</v>
      </c>
      <c r="AN4200" t="e">
        <f>IF(Table10[[#This Row],[Column3]]="","",MATCH(Table10[[#This Row],[Column3]],AD:AD,0))</f>
        <v>#N/A</v>
      </c>
    </row>
    <row r="4201" spans="37:40" ht="13.5" thickBot="1">
      <c r="AK4201" s="64">
        <v>3171</v>
      </c>
      <c r="AL4201" s="8" t="s">
        <v>8476</v>
      </c>
      <c r="AM4201" t="str">
        <f t="shared" si="66"/>
        <v>H3171</v>
      </c>
      <c r="AN4201" t="e">
        <f>IF(Table10[[#This Row],[Column3]]="","",MATCH(Table10[[#This Row],[Column3]],AD:AD,0))</f>
        <v>#N/A</v>
      </c>
    </row>
    <row r="4202" spans="37:40" ht="13.5" thickBot="1">
      <c r="AK4202" s="64">
        <v>3171</v>
      </c>
      <c r="AL4202" s="8" t="s">
        <v>8476</v>
      </c>
      <c r="AM4202" t="str">
        <f t="shared" si="66"/>
        <v>H3171</v>
      </c>
      <c r="AN4202" t="e">
        <f>IF(Table10[[#This Row],[Column3]]="","",MATCH(Table10[[#This Row],[Column3]],AD:AD,0))</f>
        <v>#N/A</v>
      </c>
    </row>
    <row r="4203" spans="37:40" ht="13.5" thickBot="1">
      <c r="AK4203" s="64">
        <v>3171</v>
      </c>
      <c r="AL4203" s="8" t="s">
        <v>8476</v>
      </c>
      <c r="AM4203" t="str">
        <f t="shared" si="66"/>
        <v>H3171</v>
      </c>
      <c r="AN4203" t="e">
        <f>IF(Table10[[#This Row],[Column3]]="","",MATCH(Table10[[#This Row],[Column3]],AD:AD,0))</f>
        <v>#N/A</v>
      </c>
    </row>
    <row r="4204" spans="37:40" ht="13.5" thickBot="1">
      <c r="AK4204" s="64">
        <v>3171</v>
      </c>
      <c r="AL4204" s="8" t="s">
        <v>8476</v>
      </c>
      <c r="AM4204" t="str">
        <f t="shared" si="66"/>
        <v>H3171</v>
      </c>
      <c r="AN4204" t="e">
        <f>IF(Table10[[#This Row],[Column3]]="","",MATCH(Table10[[#This Row],[Column3]],AD:AD,0))</f>
        <v>#N/A</v>
      </c>
    </row>
    <row r="4205" spans="37:40" ht="13.5" thickBot="1">
      <c r="AK4205" s="64">
        <v>3171</v>
      </c>
      <c r="AL4205" s="8" t="s">
        <v>8476</v>
      </c>
      <c r="AM4205" t="str">
        <f t="shared" si="66"/>
        <v>H3171</v>
      </c>
      <c r="AN4205" t="e">
        <f>IF(Table10[[#This Row],[Column3]]="","",MATCH(Table10[[#This Row],[Column3]],AD:AD,0))</f>
        <v>#N/A</v>
      </c>
    </row>
    <row r="4206" spans="37:40" ht="13.5" thickBot="1">
      <c r="AK4206" s="64">
        <v>3171</v>
      </c>
      <c r="AL4206" s="8" t="s">
        <v>8476</v>
      </c>
      <c r="AM4206" t="str">
        <f t="shared" si="66"/>
        <v>H3171</v>
      </c>
      <c r="AN4206" t="e">
        <f>IF(Table10[[#This Row],[Column3]]="","",MATCH(Table10[[#This Row],[Column3]],AD:AD,0))</f>
        <v>#N/A</v>
      </c>
    </row>
    <row r="4207" spans="37:40" ht="13.5" thickBot="1">
      <c r="AK4207" s="64">
        <v>3171</v>
      </c>
      <c r="AL4207" s="8" t="s">
        <v>8476</v>
      </c>
      <c r="AM4207" t="str">
        <f t="shared" si="66"/>
        <v>H3171</v>
      </c>
      <c r="AN4207" t="e">
        <f>IF(Table10[[#This Row],[Column3]]="","",MATCH(Table10[[#This Row],[Column3]],AD:AD,0))</f>
        <v>#N/A</v>
      </c>
    </row>
    <row r="4208" spans="37:40" ht="13.5" thickBot="1">
      <c r="AK4208" s="64">
        <v>3171</v>
      </c>
      <c r="AL4208" s="8" t="s">
        <v>8476</v>
      </c>
      <c r="AM4208" t="str">
        <f t="shared" si="66"/>
        <v>H3171</v>
      </c>
      <c r="AN4208" t="e">
        <f>IF(Table10[[#This Row],[Column3]]="","",MATCH(Table10[[#This Row],[Column3]],AD:AD,0))</f>
        <v>#N/A</v>
      </c>
    </row>
    <row r="4209" spans="37:40" ht="13.5" thickBot="1">
      <c r="AK4209" s="64">
        <v>3171</v>
      </c>
      <c r="AL4209" s="8" t="s">
        <v>8476</v>
      </c>
      <c r="AM4209" t="str">
        <f t="shared" si="66"/>
        <v>H3171</v>
      </c>
      <c r="AN4209" t="e">
        <f>IF(Table10[[#This Row],[Column3]]="","",MATCH(Table10[[#This Row],[Column3]],AD:AD,0))</f>
        <v>#N/A</v>
      </c>
    </row>
    <row r="4210" spans="37:40" ht="13.5" thickBot="1">
      <c r="AK4210" s="64">
        <v>3171</v>
      </c>
      <c r="AL4210" s="8" t="s">
        <v>8476</v>
      </c>
      <c r="AM4210" t="str">
        <f t="shared" si="66"/>
        <v>H3171</v>
      </c>
      <c r="AN4210" t="e">
        <f>IF(Table10[[#This Row],[Column3]]="","",MATCH(Table10[[#This Row],[Column3]],AD:AD,0))</f>
        <v>#N/A</v>
      </c>
    </row>
    <row r="4211" spans="37:40" ht="13.5" thickBot="1">
      <c r="AK4211" s="64">
        <v>3171</v>
      </c>
      <c r="AL4211" s="8" t="s">
        <v>8476</v>
      </c>
      <c r="AM4211" t="str">
        <f t="shared" si="66"/>
        <v>H3171</v>
      </c>
      <c r="AN4211" t="e">
        <f>IF(Table10[[#This Row],[Column3]]="","",MATCH(Table10[[#This Row],[Column3]],AD:AD,0))</f>
        <v>#N/A</v>
      </c>
    </row>
    <row r="4212" spans="37:40" ht="13.5" thickBot="1">
      <c r="AK4212" s="64">
        <v>3171</v>
      </c>
      <c r="AL4212" s="8" t="s">
        <v>8476</v>
      </c>
      <c r="AM4212" t="str">
        <f t="shared" si="66"/>
        <v>H3171</v>
      </c>
      <c r="AN4212" t="e">
        <f>IF(Table10[[#This Row],[Column3]]="","",MATCH(Table10[[#This Row],[Column3]],AD:AD,0))</f>
        <v>#N/A</v>
      </c>
    </row>
    <row r="4213" spans="37:40" ht="13.5" thickBot="1">
      <c r="AK4213" s="64">
        <v>3171</v>
      </c>
      <c r="AL4213" s="8" t="s">
        <v>8476</v>
      </c>
      <c r="AM4213" t="str">
        <f t="shared" si="66"/>
        <v>H3171</v>
      </c>
      <c r="AN4213" t="e">
        <f>IF(Table10[[#This Row],[Column3]]="","",MATCH(Table10[[#This Row],[Column3]],AD:AD,0))</f>
        <v>#N/A</v>
      </c>
    </row>
    <row r="4214" spans="37:40" ht="13.5" thickBot="1">
      <c r="AK4214" s="64">
        <v>3171</v>
      </c>
      <c r="AL4214" s="8" t="s">
        <v>8476</v>
      </c>
      <c r="AM4214" t="str">
        <f t="shared" si="66"/>
        <v>H3171</v>
      </c>
      <c r="AN4214" t="e">
        <f>IF(Table10[[#This Row],[Column3]]="","",MATCH(Table10[[#This Row],[Column3]],AD:AD,0))</f>
        <v>#N/A</v>
      </c>
    </row>
    <row r="4215" spans="37:40" ht="13.5" thickBot="1">
      <c r="AK4215" s="64">
        <v>3172</v>
      </c>
      <c r="AL4215" s="8" t="s">
        <v>8476</v>
      </c>
      <c r="AM4215" t="str">
        <f t="shared" si="66"/>
        <v>H3172</v>
      </c>
      <c r="AN4215" t="e">
        <f>IF(Table10[[#This Row],[Column3]]="","",MATCH(Table10[[#This Row],[Column3]],AD:AD,0))</f>
        <v>#N/A</v>
      </c>
    </row>
    <row r="4216" spans="37:40" ht="13.5" thickBot="1">
      <c r="AK4216" s="64">
        <v>3172</v>
      </c>
      <c r="AL4216" s="8" t="s">
        <v>8476</v>
      </c>
      <c r="AM4216" t="str">
        <f t="shared" si="66"/>
        <v>H3172</v>
      </c>
      <c r="AN4216" t="e">
        <f>IF(Table10[[#This Row],[Column3]]="","",MATCH(Table10[[#This Row],[Column3]],AD:AD,0))</f>
        <v>#N/A</v>
      </c>
    </row>
    <row r="4217" spans="37:40" ht="13.5" thickBot="1">
      <c r="AK4217" s="64">
        <v>3172</v>
      </c>
      <c r="AL4217" s="8" t="s">
        <v>8476</v>
      </c>
      <c r="AM4217" t="str">
        <f t="shared" si="66"/>
        <v>H3172</v>
      </c>
      <c r="AN4217" t="e">
        <f>IF(Table10[[#This Row],[Column3]]="","",MATCH(Table10[[#This Row],[Column3]],AD:AD,0))</f>
        <v>#N/A</v>
      </c>
    </row>
    <row r="4218" spans="37:40" ht="13.5" thickBot="1">
      <c r="AK4218" s="64">
        <v>3172</v>
      </c>
      <c r="AL4218" s="8" t="s">
        <v>8476</v>
      </c>
      <c r="AM4218" t="str">
        <f t="shared" si="66"/>
        <v>H3172</v>
      </c>
      <c r="AN4218" t="e">
        <f>IF(Table10[[#This Row],[Column3]]="","",MATCH(Table10[[#This Row],[Column3]],AD:AD,0))</f>
        <v>#N/A</v>
      </c>
    </row>
    <row r="4219" spans="37:40" ht="13.5" thickBot="1">
      <c r="AK4219" s="64">
        <v>3172</v>
      </c>
      <c r="AL4219" s="8" t="s">
        <v>8476</v>
      </c>
      <c r="AM4219" t="str">
        <f t="shared" ref="AM4219:AM4282" si="67">CONCATENATE(AL4219,AK4219)</f>
        <v>H3172</v>
      </c>
      <c r="AN4219" t="e">
        <f>IF(Table10[[#This Row],[Column3]]="","",MATCH(Table10[[#This Row],[Column3]],AD:AD,0))</f>
        <v>#N/A</v>
      </c>
    </row>
    <row r="4220" spans="37:40" ht="13.5" thickBot="1">
      <c r="AK4220" s="64">
        <v>3172</v>
      </c>
      <c r="AL4220" s="8" t="s">
        <v>8476</v>
      </c>
      <c r="AM4220" t="str">
        <f t="shared" si="67"/>
        <v>H3172</v>
      </c>
      <c r="AN4220" t="e">
        <f>IF(Table10[[#This Row],[Column3]]="","",MATCH(Table10[[#This Row],[Column3]],AD:AD,0))</f>
        <v>#N/A</v>
      </c>
    </row>
    <row r="4221" spans="37:40" ht="13.5" thickBot="1">
      <c r="AK4221" s="64">
        <v>3172</v>
      </c>
      <c r="AL4221" s="8" t="s">
        <v>8476</v>
      </c>
      <c r="AM4221" t="str">
        <f t="shared" si="67"/>
        <v>H3172</v>
      </c>
      <c r="AN4221" t="e">
        <f>IF(Table10[[#This Row],[Column3]]="","",MATCH(Table10[[#This Row],[Column3]],AD:AD,0))</f>
        <v>#N/A</v>
      </c>
    </row>
    <row r="4222" spans="37:40" ht="13.5" thickBot="1">
      <c r="AK4222" s="64">
        <v>3172</v>
      </c>
      <c r="AL4222" s="8" t="s">
        <v>8476</v>
      </c>
      <c r="AM4222" t="str">
        <f t="shared" si="67"/>
        <v>H3172</v>
      </c>
      <c r="AN4222" t="e">
        <f>IF(Table10[[#This Row],[Column3]]="","",MATCH(Table10[[#This Row],[Column3]],AD:AD,0))</f>
        <v>#N/A</v>
      </c>
    </row>
    <row r="4223" spans="37:40" ht="13.5" thickBot="1">
      <c r="AK4223" s="64">
        <v>3172</v>
      </c>
      <c r="AL4223" s="8" t="s">
        <v>8476</v>
      </c>
      <c r="AM4223" t="str">
        <f t="shared" si="67"/>
        <v>H3172</v>
      </c>
      <c r="AN4223" t="e">
        <f>IF(Table10[[#This Row],[Column3]]="","",MATCH(Table10[[#This Row],[Column3]],AD:AD,0))</f>
        <v>#N/A</v>
      </c>
    </row>
    <row r="4224" spans="37:40" ht="13.5" thickBot="1">
      <c r="AK4224" s="64">
        <v>3172</v>
      </c>
      <c r="AL4224" s="8" t="s">
        <v>8476</v>
      </c>
      <c r="AM4224" t="str">
        <f t="shared" si="67"/>
        <v>H3172</v>
      </c>
      <c r="AN4224" t="e">
        <f>IF(Table10[[#This Row],[Column3]]="","",MATCH(Table10[[#This Row],[Column3]],AD:AD,0))</f>
        <v>#N/A</v>
      </c>
    </row>
    <row r="4225" spans="37:40" ht="13.5" thickBot="1">
      <c r="AK4225" s="64">
        <v>3172</v>
      </c>
      <c r="AL4225" s="8" t="s">
        <v>8476</v>
      </c>
      <c r="AM4225" t="str">
        <f t="shared" si="67"/>
        <v>H3172</v>
      </c>
      <c r="AN4225" t="e">
        <f>IF(Table10[[#This Row],[Column3]]="","",MATCH(Table10[[#This Row],[Column3]],AD:AD,0))</f>
        <v>#N/A</v>
      </c>
    </row>
    <row r="4226" spans="37:40" ht="13.5" thickBot="1">
      <c r="AK4226" s="64">
        <v>3172</v>
      </c>
      <c r="AL4226" s="8" t="s">
        <v>8476</v>
      </c>
      <c r="AM4226" t="str">
        <f t="shared" si="67"/>
        <v>H3172</v>
      </c>
      <c r="AN4226" t="e">
        <f>IF(Table10[[#This Row],[Column3]]="","",MATCH(Table10[[#This Row],[Column3]],AD:AD,0))</f>
        <v>#N/A</v>
      </c>
    </row>
    <row r="4227" spans="37:40" ht="13.5" thickBot="1">
      <c r="AK4227" s="64">
        <v>3172</v>
      </c>
      <c r="AL4227" s="8" t="s">
        <v>8476</v>
      </c>
      <c r="AM4227" t="str">
        <f t="shared" si="67"/>
        <v>H3172</v>
      </c>
      <c r="AN4227" t="e">
        <f>IF(Table10[[#This Row],[Column3]]="","",MATCH(Table10[[#This Row],[Column3]],AD:AD,0))</f>
        <v>#N/A</v>
      </c>
    </row>
    <row r="4228" spans="37:40" ht="13.5" thickBot="1">
      <c r="AK4228" s="64">
        <v>3172</v>
      </c>
      <c r="AL4228" s="8" t="s">
        <v>8476</v>
      </c>
      <c r="AM4228" t="str">
        <f t="shared" si="67"/>
        <v>H3172</v>
      </c>
      <c r="AN4228" t="e">
        <f>IF(Table10[[#This Row],[Column3]]="","",MATCH(Table10[[#This Row],[Column3]],AD:AD,0))</f>
        <v>#N/A</v>
      </c>
    </row>
    <row r="4229" spans="37:40" ht="13.5" thickBot="1">
      <c r="AK4229" s="64">
        <v>3172</v>
      </c>
      <c r="AL4229" s="8" t="s">
        <v>8476</v>
      </c>
      <c r="AM4229" t="str">
        <f t="shared" si="67"/>
        <v>H3172</v>
      </c>
      <c r="AN4229" t="e">
        <f>IF(Table10[[#This Row],[Column3]]="","",MATCH(Table10[[#This Row],[Column3]],AD:AD,0))</f>
        <v>#N/A</v>
      </c>
    </row>
    <row r="4230" spans="37:40" ht="13.5" thickBot="1">
      <c r="AK4230" s="64">
        <v>3172</v>
      </c>
      <c r="AL4230" s="8" t="s">
        <v>8476</v>
      </c>
      <c r="AM4230" t="str">
        <f t="shared" si="67"/>
        <v>H3172</v>
      </c>
      <c r="AN4230" t="e">
        <f>IF(Table10[[#This Row],[Column3]]="","",MATCH(Table10[[#This Row],[Column3]],AD:AD,0))</f>
        <v>#N/A</v>
      </c>
    </row>
    <row r="4231" spans="37:40" ht="13.5" thickBot="1">
      <c r="AK4231" s="64">
        <v>3173</v>
      </c>
      <c r="AL4231" s="8" t="s">
        <v>8476</v>
      </c>
      <c r="AM4231" t="str">
        <f t="shared" si="67"/>
        <v>H3173</v>
      </c>
      <c r="AN4231" t="e">
        <f>IF(Table10[[#This Row],[Column3]]="","",MATCH(Table10[[#This Row],[Column3]],AD:AD,0))</f>
        <v>#N/A</v>
      </c>
    </row>
    <row r="4232" spans="37:40" ht="13.5" thickBot="1">
      <c r="AK4232" s="64">
        <v>3173</v>
      </c>
      <c r="AL4232" s="8" t="s">
        <v>8476</v>
      </c>
      <c r="AM4232" t="str">
        <f t="shared" si="67"/>
        <v>H3173</v>
      </c>
      <c r="AN4232" t="e">
        <f>IF(Table10[[#This Row],[Column3]]="","",MATCH(Table10[[#This Row],[Column3]],AD:AD,0))</f>
        <v>#N/A</v>
      </c>
    </row>
    <row r="4233" spans="37:40" ht="13.5" thickBot="1">
      <c r="AK4233" s="64">
        <v>3173</v>
      </c>
      <c r="AL4233" s="8" t="s">
        <v>8476</v>
      </c>
      <c r="AM4233" t="str">
        <f t="shared" si="67"/>
        <v>H3173</v>
      </c>
      <c r="AN4233" t="e">
        <f>IF(Table10[[#This Row],[Column3]]="","",MATCH(Table10[[#This Row],[Column3]],AD:AD,0))</f>
        <v>#N/A</v>
      </c>
    </row>
    <row r="4234" spans="37:40" ht="13.5" thickBot="1">
      <c r="AK4234" s="64">
        <v>3173</v>
      </c>
      <c r="AL4234" s="8" t="s">
        <v>8476</v>
      </c>
      <c r="AM4234" t="str">
        <f t="shared" si="67"/>
        <v>H3173</v>
      </c>
      <c r="AN4234" t="e">
        <f>IF(Table10[[#This Row],[Column3]]="","",MATCH(Table10[[#This Row],[Column3]],AD:AD,0))</f>
        <v>#N/A</v>
      </c>
    </row>
    <row r="4235" spans="37:40" ht="13.5" thickBot="1">
      <c r="AK4235" s="64">
        <v>3173</v>
      </c>
      <c r="AL4235" s="8" t="s">
        <v>8476</v>
      </c>
      <c r="AM4235" t="str">
        <f t="shared" si="67"/>
        <v>H3173</v>
      </c>
      <c r="AN4235" t="e">
        <f>IF(Table10[[#This Row],[Column3]]="","",MATCH(Table10[[#This Row],[Column3]],AD:AD,0))</f>
        <v>#N/A</v>
      </c>
    </row>
    <row r="4236" spans="37:40" ht="13.5" thickBot="1">
      <c r="AK4236" s="64">
        <v>3173</v>
      </c>
      <c r="AL4236" s="8" t="s">
        <v>8476</v>
      </c>
      <c r="AM4236" t="str">
        <f t="shared" si="67"/>
        <v>H3173</v>
      </c>
      <c r="AN4236" t="e">
        <f>IF(Table10[[#This Row],[Column3]]="","",MATCH(Table10[[#This Row],[Column3]],AD:AD,0))</f>
        <v>#N/A</v>
      </c>
    </row>
    <row r="4237" spans="37:40" ht="13.5" thickBot="1">
      <c r="AK4237" s="64">
        <v>3173</v>
      </c>
      <c r="AL4237" s="8" t="s">
        <v>8476</v>
      </c>
      <c r="AM4237" t="str">
        <f t="shared" si="67"/>
        <v>H3173</v>
      </c>
      <c r="AN4237" t="e">
        <f>IF(Table10[[#This Row],[Column3]]="","",MATCH(Table10[[#This Row],[Column3]],AD:AD,0))</f>
        <v>#N/A</v>
      </c>
    </row>
    <row r="4238" spans="37:40" ht="13.5" thickBot="1">
      <c r="AK4238" s="64">
        <v>3173</v>
      </c>
      <c r="AL4238" s="8" t="s">
        <v>8476</v>
      </c>
      <c r="AM4238" t="str">
        <f t="shared" si="67"/>
        <v>H3173</v>
      </c>
      <c r="AN4238" t="e">
        <f>IF(Table10[[#This Row],[Column3]]="","",MATCH(Table10[[#This Row],[Column3]],AD:AD,0))</f>
        <v>#N/A</v>
      </c>
    </row>
    <row r="4239" spans="37:40" ht="13.5" thickBot="1">
      <c r="AK4239" s="64">
        <v>3173</v>
      </c>
      <c r="AL4239" s="8" t="s">
        <v>8476</v>
      </c>
      <c r="AM4239" t="str">
        <f t="shared" si="67"/>
        <v>H3173</v>
      </c>
      <c r="AN4239" t="e">
        <f>IF(Table10[[#This Row],[Column3]]="","",MATCH(Table10[[#This Row],[Column3]],AD:AD,0))</f>
        <v>#N/A</v>
      </c>
    </row>
    <row r="4240" spans="37:40" ht="13.5" thickBot="1">
      <c r="AK4240" s="64">
        <v>3173</v>
      </c>
      <c r="AL4240" s="8" t="s">
        <v>8476</v>
      </c>
      <c r="AM4240" t="str">
        <f t="shared" si="67"/>
        <v>H3173</v>
      </c>
      <c r="AN4240" t="e">
        <f>IF(Table10[[#This Row],[Column3]]="","",MATCH(Table10[[#This Row],[Column3]],AD:AD,0))</f>
        <v>#N/A</v>
      </c>
    </row>
    <row r="4241" spans="37:40" ht="13.5" thickBot="1">
      <c r="AK4241" s="64">
        <v>3173</v>
      </c>
      <c r="AL4241" s="8" t="s">
        <v>8476</v>
      </c>
      <c r="AM4241" t="str">
        <f t="shared" si="67"/>
        <v>H3173</v>
      </c>
      <c r="AN4241" t="e">
        <f>IF(Table10[[#This Row],[Column3]]="","",MATCH(Table10[[#This Row],[Column3]],AD:AD,0))</f>
        <v>#N/A</v>
      </c>
    </row>
    <row r="4242" spans="37:40" ht="13.5" thickBot="1">
      <c r="AK4242" s="64">
        <v>3173</v>
      </c>
      <c r="AL4242" s="8" t="s">
        <v>8476</v>
      </c>
      <c r="AM4242" t="str">
        <f t="shared" si="67"/>
        <v>H3173</v>
      </c>
      <c r="AN4242" t="e">
        <f>IF(Table10[[#This Row],[Column3]]="","",MATCH(Table10[[#This Row],[Column3]],AD:AD,0))</f>
        <v>#N/A</v>
      </c>
    </row>
    <row r="4243" spans="37:40" ht="13.5" thickBot="1">
      <c r="AK4243" s="64">
        <v>3173</v>
      </c>
      <c r="AL4243" s="8" t="s">
        <v>8476</v>
      </c>
      <c r="AM4243" t="str">
        <f t="shared" si="67"/>
        <v>H3173</v>
      </c>
      <c r="AN4243" t="e">
        <f>IF(Table10[[#This Row],[Column3]]="","",MATCH(Table10[[#This Row],[Column3]],AD:AD,0))</f>
        <v>#N/A</v>
      </c>
    </row>
    <row r="4244" spans="37:40" ht="13.5" thickBot="1">
      <c r="AK4244" s="64">
        <v>3173</v>
      </c>
      <c r="AL4244" s="8" t="s">
        <v>8476</v>
      </c>
      <c r="AM4244" t="str">
        <f t="shared" si="67"/>
        <v>H3173</v>
      </c>
      <c r="AN4244" t="e">
        <f>IF(Table10[[#This Row],[Column3]]="","",MATCH(Table10[[#This Row],[Column3]],AD:AD,0))</f>
        <v>#N/A</v>
      </c>
    </row>
    <row r="4245" spans="37:40" ht="13.5" thickBot="1">
      <c r="AK4245" s="64">
        <v>3173</v>
      </c>
      <c r="AL4245" s="8" t="s">
        <v>8476</v>
      </c>
      <c r="AM4245" t="str">
        <f t="shared" si="67"/>
        <v>H3173</v>
      </c>
      <c r="AN4245" t="e">
        <f>IF(Table10[[#This Row],[Column3]]="","",MATCH(Table10[[#This Row],[Column3]],AD:AD,0))</f>
        <v>#N/A</v>
      </c>
    </row>
    <row r="4246" spans="37:40" ht="13.5" thickBot="1">
      <c r="AK4246" s="64">
        <v>3173</v>
      </c>
      <c r="AL4246" s="8" t="s">
        <v>8476</v>
      </c>
      <c r="AM4246" t="str">
        <f t="shared" si="67"/>
        <v>H3173</v>
      </c>
      <c r="AN4246" t="e">
        <f>IF(Table10[[#This Row],[Column3]]="","",MATCH(Table10[[#This Row],[Column3]],AD:AD,0))</f>
        <v>#N/A</v>
      </c>
    </row>
    <row r="4247" spans="37:40" ht="13.5" thickBot="1">
      <c r="AK4247" s="64">
        <v>3173</v>
      </c>
      <c r="AL4247" s="8" t="s">
        <v>8476</v>
      </c>
      <c r="AM4247" t="str">
        <f t="shared" si="67"/>
        <v>H3173</v>
      </c>
      <c r="AN4247" t="e">
        <f>IF(Table10[[#This Row],[Column3]]="","",MATCH(Table10[[#This Row],[Column3]],AD:AD,0))</f>
        <v>#N/A</v>
      </c>
    </row>
    <row r="4248" spans="37:40" ht="13.5" thickBot="1">
      <c r="AK4248" s="64">
        <v>3174</v>
      </c>
      <c r="AL4248" s="8" t="s">
        <v>8476</v>
      </c>
      <c r="AM4248" t="str">
        <f t="shared" si="67"/>
        <v>H3174</v>
      </c>
      <c r="AN4248" t="e">
        <f>IF(Table10[[#This Row],[Column3]]="","",MATCH(Table10[[#This Row],[Column3]],AD:AD,0))</f>
        <v>#N/A</v>
      </c>
    </row>
    <row r="4249" spans="37:40" ht="13.5" thickBot="1">
      <c r="AK4249" s="64">
        <v>3174</v>
      </c>
      <c r="AL4249" s="8" t="s">
        <v>8476</v>
      </c>
      <c r="AM4249" t="str">
        <f t="shared" si="67"/>
        <v>H3174</v>
      </c>
      <c r="AN4249" t="e">
        <f>IF(Table10[[#This Row],[Column3]]="","",MATCH(Table10[[#This Row],[Column3]],AD:AD,0))</f>
        <v>#N/A</v>
      </c>
    </row>
    <row r="4250" spans="37:40" ht="13.5" thickBot="1">
      <c r="AK4250" s="64">
        <v>3174</v>
      </c>
      <c r="AL4250" s="8" t="s">
        <v>8476</v>
      </c>
      <c r="AM4250" t="str">
        <f t="shared" si="67"/>
        <v>H3174</v>
      </c>
      <c r="AN4250" t="e">
        <f>IF(Table10[[#This Row],[Column3]]="","",MATCH(Table10[[#This Row],[Column3]],AD:AD,0))</f>
        <v>#N/A</v>
      </c>
    </row>
    <row r="4251" spans="37:40" ht="13.5" thickBot="1">
      <c r="AK4251" s="64">
        <v>3174</v>
      </c>
      <c r="AL4251" s="8" t="s">
        <v>8476</v>
      </c>
      <c r="AM4251" t="str">
        <f t="shared" si="67"/>
        <v>H3174</v>
      </c>
      <c r="AN4251" t="e">
        <f>IF(Table10[[#This Row],[Column3]]="","",MATCH(Table10[[#This Row],[Column3]],AD:AD,0))</f>
        <v>#N/A</v>
      </c>
    </row>
    <row r="4252" spans="37:40" ht="13.5" thickBot="1">
      <c r="AK4252" s="64">
        <v>3174</v>
      </c>
      <c r="AL4252" s="8" t="s">
        <v>8476</v>
      </c>
      <c r="AM4252" t="str">
        <f t="shared" si="67"/>
        <v>H3174</v>
      </c>
      <c r="AN4252" t="e">
        <f>IF(Table10[[#This Row],[Column3]]="","",MATCH(Table10[[#This Row],[Column3]],AD:AD,0))</f>
        <v>#N/A</v>
      </c>
    </row>
    <row r="4253" spans="37:40" ht="13.5" thickBot="1">
      <c r="AK4253" s="64">
        <v>3174</v>
      </c>
      <c r="AL4253" s="8" t="s">
        <v>8476</v>
      </c>
      <c r="AM4253" t="str">
        <f t="shared" si="67"/>
        <v>H3174</v>
      </c>
      <c r="AN4253" t="e">
        <f>IF(Table10[[#This Row],[Column3]]="","",MATCH(Table10[[#This Row],[Column3]],AD:AD,0))</f>
        <v>#N/A</v>
      </c>
    </row>
    <row r="4254" spans="37:40" ht="13.5" thickBot="1">
      <c r="AK4254" s="64">
        <v>3174</v>
      </c>
      <c r="AL4254" s="8" t="s">
        <v>8476</v>
      </c>
      <c r="AM4254" t="str">
        <f t="shared" si="67"/>
        <v>H3174</v>
      </c>
      <c r="AN4254" t="e">
        <f>IF(Table10[[#This Row],[Column3]]="","",MATCH(Table10[[#This Row],[Column3]],AD:AD,0))</f>
        <v>#N/A</v>
      </c>
    </row>
    <row r="4255" spans="37:40" ht="13.5" thickBot="1">
      <c r="AK4255" s="64">
        <v>3174</v>
      </c>
      <c r="AL4255" s="8" t="s">
        <v>8476</v>
      </c>
      <c r="AM4255" t="str">
        <f t="shared" si="67"/>
        <v>H3174</v>
      </c>
      <c r="AN4255" t="e">
        <f>IF(Table10[[#This Row],[Column3]]="","",MATCH(Table10[[#This Row],[Column3]],AD:AD,0))</f>
        <v>#N/A</v>
      </c>
    </row>
    <row r="4256" spans="37:40" ht="13.5" thickBot="1">
      <c r="AK4256" s="64">
        <v>3174</v>
      </c>
      <c r="AL4256" s="8" t="s">
        <v>8476</v>
      </c>
      <c r="AM4256" t="str">
        <f t="shared" si="67"/>
        <v>H3174</v>
      </c>
      <c r="AN4256" t="e">
        <f>IF(Table10[[#This Row],[Column3]]="","",MATCH(Table10[[#This Row],[Column3]],AD:AD,0))</f>
        <v>#N/A</v>
      </c>
    </row>
    <row r="4257" spans="37:40" ht="13.5" thickBot="1">
      <c r="AK4257" s="64">
        <v>3174</v>
      </c>
      <c r="AL4257" s="8" t="s">
        <v>8476</v>
      </c>
      <c r="AM4257" t="str">
        <f t="shared" si="67"/>
        <v>H3174</v>
      </c>
      <c r="AN4257" t="e">
        <f>IF(Table10[[#This Row],[Column3]]="","",MATCH(Table10[[#This Row],[Column3]],AD:AD,0))</f>
        <v>#N/A</v>
      </c>
    </row>
    <row r="4258" spans="37:40" ht="13.5" thickBot="1">
      <c r="AK4258" s="64">
        <v>3174</v>
      </c>
      <c r="AL4258" s="8" t="s">
        <v>8476</v>
      </c>
      <c r="AM4258" t="str">
        <f t="shared" si="67"/>
        <v>H3174</v>
      </c>
      <c r="AN4258" t="e">
        <f>IF(Table10[[#This Row],[Column3]]="","",MATCH(Table10[[#This Row],[Column3]],AD:AD,0))</f>
        <v>#N/A</v>
      </c>
    </row>
    <row r="4259" spans="37:40" ht="13.5" thickBot="1">
      <c r="AK4259" s="64">
        <v>3174</v>
      </c>
      <c r="AL4259" s="8" t="s">
        <v>8476</v>
      </c>
      <c r="AM4259" t="str">
        <f t="shared" si="67"/>
        <v>H3174</v>
      </c>
      <c r="AN4259" t="e">
        <f>IF(Table10[[#This Row],[Column3]]="","",MATCH(Table10[[#This Row],[Column3]],AD:AD,0))</f>
        <v>#N/A</v>
      </c>
    </row>
    <row r="4260" spans="37:40" ht="13.5" thickBot="1">
      <c r="AK4260" s="64">
        <v>3174</v>
      </c>
      <c r="AL4260" s="8" t="s">
        <v>8476</v>
      </c>
      <c r="AM4260" t="str">
        <f t="shared" si="67"/>
        <v>H3174</v>
      </c>
      <c r="AN4260" t="e">
        <f>IF(Table10[[#This Row],[Column3]]="","",MATCH(Table10[[#This Row],[Column3]],AD:AD,0))</f>
        <v>#N/A</v>
      </c>
    </row>
    <row r="4261" spans="37:40" ht="13.5" thickBot="1">
      <c r="AK4261" s="64">
        <v>3174</v>
      </c>
      <c r="AL4261" s="8" t="s">
        <v>8476</v>
      </c>
      <c r="AM4261" t="str">
        <f t="shared" si="67"/>
        <v>H3174</v>
      </c>
      <c r="AN4261" t="e">
        <f>IF(Table10[[#This Row],[Column3]]="","",MATCH(Table10[[#This Row],[Column3]],AD:AD,0))</f>
        <v>#N/A</v>
      </c>
    </row>
    <row r="4262" spans="37:40" ht="13.5" thickBot="1">
      <c r="AK4262" s="64">
        <v>3174</v>
      </c>
      <c r="AL4262" s="8" t="s">
        <v>8476</v>
      </c>
      <c r="AM4262" t="str">
        <f t="shared" si="67"/>
        <v>H3174</v>
      </c>
      <c r="AN4262" t="e">
        <f>IF(Table10[[#This Row],[Column3]]="","",MATCH(Table10[[#This Row],[Column3]],AD:AD,0))</f>
        <v>#N/A</v>
      </c>
    </row>
    <row r="4263" spans="37:40" ht="13.5" thickBot="1">
      <c r="AK4263" s="64">
        <v>3174</v>
      </c>
      <c r="AL4263" s="8" t="s">
        <v>8476</v>
      </c>
      <c r="AM4263" t="str">
        <f t="shared" si="67"/>
        <v>H3174</v>
      </c>
      <c r="AN4263" t="e">
        <f>IF(Table10[[#This Row],[Column3]]="","",MATCH(Table10[[#This Row],[Column3]],AD:AD,0))</f>
        <v>#N/A</v>
      </c>
    </row>
    <row r="4264" spans="37:40" ht="13.5" thickBot="1">
      <c r="AK4264" s="64">
        <v>3175</v>
      </c>
      <c r="AL4264" s="8" t="s">
        <v>8476</v>
      </c>
      <c r="AM4264" t="str">
        <f t="shared" si="67"/>
        <v>H3175</v>
      </c>
      <c r="AN4264" t="e">
        <f>IF(Table10[[#This Row],[Column3]]="","",MATCH(Table10[[#This Row],[Column3]],AD:AD,0))</f>
        <v>#N/A</v>
      </c>
    </row>
    <row r="4265" spans="37:40" ht="13.5" thickBot="1">
      <c r="AK4265" s="64">
        <v>3175</v>
      </c>
      <c r="AL4265" s="8" t="s">
        <v>8476</v>
      </c>
      <c r="AM4265" t="str">
        <f t="shared" si="67"/>
        <v>H3175</v>
      </c>
      <c r="AN4265" t="e">
        <f>IF(Table10[[#This Row],[Column3]]="","",MATCH(Table10[[#This Row],[Column3]],AD:AD,0))</f>
        <v>#N/A</v>
      </c>
    </row>
    <row r="4266" spans="37:40" ht="13.5" thickBot="1">
      <c r="AK4266" s="64">
        <v>346</v>
      </c>
      <c r="AL4266" s="8" t="s">
        <v>8476</v>
      </c>
      <c r="AM4266" t="str">
        <f t="shared" si="67"/>
        <v>H346</v>
      </c>
      <c r="AN4266" t="e">
        <f>IF(Table10[[#This Row],[Column3]]="","",MATCH(Table10[[#This Row],[Column3]],AD:AD,0))</f>
        <v>#N/A</v>
      </c>
    </row>
    <row r="4267" spans="37:40" ht="13.5" thickBot="1">
      <c r="AK4267" s="64">
        <v>346</v>
      </c>
      <c r="AL4267" s="8" t="s">
        <v>8476</v>
      </c>
      <c r="AM4267" t="str">
        <f t="shared" si="67"/>
        <v>H346</v>
      </c>
      <c r="AN4267" t="e">
        <f>IF(Table10[[#This Row],[Column3]]="","",MATCH(Table10[[#This Row],[Column3]],AD:AD,0))</f>
        <v>#N/A</v>
      </c>
    </row>
    <row r="4268" spans="37:40" ht="13.5" thickBot="1">
      <c r="AK4268" s="64">
        <v>3079</v>
      </c>
      <c r="AL4268" s="8" t="s">
        <v>6664</v>
      </c>
      <c r="AM4268" t="str">
        <f t="shared" si="67"/>
        <v>G3079</v>
      </c>
      <c r="AN4268" t="e">
        <f>IF(Table10[[#This Row],[Column3]]="","",MATCH(Table10[[#This Row],[Column3]],AD:AD,0))</f>
        <v>#N/A</v>
      </c>
    </row>
    <row r="4269" spans="37:40" ht="13.5" thickBot="1">
      <c r="AK4269" s="64">
        <v>3079</v>
      </c>
      <c r="AL4269" s="8" t="s">
        <v>6664</v>
      </c>
      <c r="AM4269" t="str">
        <f t="shared" si="67"/>
        <v>G3079</v>
      </c>
      <c r="AN4269" t="e">
        <f>IF(Table10[[#This Row],[Column3]]="","",MATCH(Table10[[#This Row],[Column3]],AD:AD,0))</f>
        <v>#N/A</v>
      </c>
    </row>
    <row r="4270" spans="37:40" ht="13.5" thickBot="1">
      <c r="AK4270" s="64">
        <v>3079</v>
      </c>
      <c r="AL4270" s="8" t="s">
        <v>6664</v>
      </c>
      <c r="AM4270" t="str">
        <f t="shared" si="67"/>
        <v>G3079</v>
      </c>
      <c r="AN4270" t="e">
        <f>IF(Table10[[#This Row],[Column3]]="","",MATCH(Table10[[#This Row],[Column3]],AD:AD,0))</f>
        <v>#N/A</v>
      </c>
    </row>
    <row r="4271" spans="37:40" ht="13.5" thickBot="1">
      <c r="AK4271" s="64">
        <v>3079</v>
      </c>
      <c r="AL4271" s="8" t="s">
        <v>6664</v>
      </c>
      <c r="AM4271" t="str">
        <f t="shared" si="67"/>
        <v>G3079</v>
      </c>
      <c r="AN4271" t="e">
        <f>IF(Table10[[#This Row],[Column3]]="","",MATCH(Table10[[#This Row],[Column3]],AD:AD,0))</f>
        <v>#N/A</v>
      </c>
    </row>
    <row r="4272" spans="37:40" ht="13.5" thickBot="1">
      <c r="AK4272" s="64">
        <v>3079</v>
      </c>
      <c r="AL4272" s="8" t="s">
        <v>6664</v>
      </c>
      <c r="AM4272" t="str">
        <f t="shared" si="67"/>
        <v>G3079</v>
      </c>
      <c r="AN4272" t="e">
        <f>IF(Table10[[#This Row],[Column3]]="","",MATCH(Table10[[#This Row],[Column3]],AD:AD,0))</f>
        <v>#N/A</v>
      </c>
    </row>
    <row r="4273" spans="37:40" ht="13.5" thickBot="1">
      <c r="AK4273" s="64">
        <v>3079</v>
      </c>
      <c r="AL4273" s="8" t="s">
        <v>6664</v>
      </c>
      <c r="AM4273" t="str">
        <f t="shared" si="67"/>
        <v>G3079</v>
      </c>
      <c r="AN4273" t="e">
        <f>IF(Table10[[#This Row],[Column3]]="","",MATCH(Table10[[#This Row],[Column3]],AD:AD,0))</f>
        <v>#N/A</v>
      </c>
    </row>
    <row r="4274" spans="37:40" ht="13.5" thickBot="1">
      <c r="AK4274" s="64">
        <v>3079</v>
      </c>
      <c r="AL4274" s="8" t="s">
        <v>6664</v>
      </c>
      <c r="AM4274" t="str">
        <f t="shared" si="67"/>
        <v>G3079</v>
      </c>
      <c r="AN4274" t="e">
        <f>IF(Table10[[#This Row],[Column3]]="","",MATCH(Table10[[#This Row],[Column3]],AD:AD,0))</f>
        <v>#N/A</v>
      </c>
    </row>
    <row r="4275" spans="37:40" ht="13.5" thickBot="1">
      <c r="AK4275" s="64">
        <v>3079</v>
      </c>
      <c r="AL4275" s="8" t="s">
        <v>6664</v>
      </c>
      <c r="AM4275" t="str">
        <f t="shared" si="67"/>
        <v>G3079</v>
      </c>
      <c r="AN4275" t="e">
        <f>IF(Table10[[#This Row],[Column3]]="","",MATCH(Table10[[#This Row],[Column3]],AD:AD,0))</f>
        <v>#N/A</v>
      </c>
    </row>
    <row r="4276" spans="37:40" ht="13.5" thickBot="1">
      <c r="AK4276" s="64">
        <v>3079</v>
      </c>
      <c r="AL4276" s="8" t="s">
        <v>6664</v>
      </c>
      <c r="AM4276" t="str">
        <f t="shared" si="67"/>
        <v>G3079</v>
      </c>
      <c r="AN4276" t="e">
        <f>IF(Table10[[#This Row],[Column3]]="","",MATCH(Table10[[#This Row],[Column3]],AD:AD,0))</f>
        <v>#N/A</v>
      </c>
    </row>
    <row r="4277" spans="37:40" ht="13.5" thickBot="1">
      <c r="AK4277" s="64">
        <v>3079</v>
      </c>
      <c r="AL4277" s="8" t="s">
        <v>6664</v>
      </c>
      <c r="AM4277" t="str">
        <f t="shared" si="67"/>
        <v>G3079</v>
      </c>
      <c r="AN4277" t="e">
        <f>IF(Table10[[#This Row],[Column3]]="","",MATCH(Table10[[#This Row],[Column3]],AD:AD,0))</f>
        <v>#N/A</v>
      </c>
    </row>
    <row r="4278" spans="37:40" ht="13.5" thickBot="1">
      <c r="AK4278" s="64">
        <v>3079</v>
      </c>
      <c r="AL4278" s="8" t="s">
        <v>6664</v>
      </c>
      <c r="AM4278" t="str">
        <f t="shared" si="67"/>
        <v>G3079</v>
      </c>
      <c r="AN4278" t="e">
        <f>IF(Table10[[#This Row],[Column3]]="","",MATCH(Table10[[#This Row],[Column3]],AD:AD,0))</f>
        <v>#N/A</v>
      </c>
    </row>
    <row r="4279" spans="37:40" ht="13.5" thickBot="1">
      <c r="AK4279" s="64">
        <v>3079</v>
      </c>
      <c r="AL4279" s="8" t="s">
        <v>6664</v>
      </c>
      <c r="AM4279" t="str">
        <f t="shared" si="67"/>
        <v>G3079</v>
      </c>
      <c r="AN4279" t="e">
        <f>IF(Table10[[#This Row],[Column3]]="","",MATCH(Table10[[#This Row],[Column3]],AD:AD,0))</f>
        <v>#N/A</v>
      </c>
    </row>
    <row r="4280" spans="37:40" ht="13.5" thickBot="1">
      <c r="AK4280" s="64">
        <v>3079</v>
      </c>
      <c r="AL4280" s="8" t="s">
        <v>6664</v>
      </c>
      <c r="AM4280" t="str">
        <f t="shared" si="67"/>
        <v>G3079</v>
      </c>
      <c r="AN4280" t="e">
        <f>IF(Table10[[#This Row],[Column3]]="","",MATCH(Table10[[#This Row],[Column3]],AD:AD,0))</f>
        <v>#N/A</v>
      </c>
    </row>
    <row r="4281" spans="37:40" ht="13.5" thickBot="1">
      <c r="AK4281" s="64">
        <v>3079</v>
      </c>
      <c r="AL4281" s="8" t="s">
        <v>6664</v>
      </c>
      <c r="AM4281" t="str">
        <f t="shared" si="67"/>
        <v>G3079</v>
      </c>
      <c r="AN4281" t="e">
        <f>IF(Table10[[#This Row],[Column3]]="","",MATCH(Table10[[#This Row],[Column3]],AD:AD,0))</f>
        <v>#N/A</v>
      </c>
    </row>
    <row r="4282" spans="37:40" ht="13.5" thickBot="1">
      <c r="AK4282" s="64">
        <v>3079</v>
      </c>
      <c r="AL4282" s="8" t="s">
        <v>6664</v>
      </c>
      <c r="AM4282" t="str">
        <f t="shared" si="67"/>
        <v>G3079</v>
      </c>
      <c r="AN4282" t="e">
        <f>IF(Table10[[#This Row],[Column3]]="","",MATCH(Table10[[#This Row],[Column3]],AD:AD,0))</f>
        <v>#N/A</v>
      </c>
    </row>
    <row r="4283" spans="37:40" ht="13.5" thickBot="1">
      <c r="AK4283" s="64">
        <v>3079</v>
      </c>
      <c r="AL4283" s="8" t="s">
        <v>6664</v>
      </c>
      <c r="AM4283" t="str">
        <f t="shared" ref="AM4283:AM4346" si="68">CONCATENATE(AL4283,AK4283)</f>
        <v>G3079</v>
      </c>
      <c r="AN4283" t="e">
        <f>IF(Table10[[#This Row],[Column3]]="","",MATCH(Table10[[#This Row],[Column3]],AD:AD,0))</f>
        <v>#N/A</v>
      </c>
    </row>
    <row r="4284" spans="37:40" ht="13.5" thickBot="1">
      <c r="AK4284" s="64">
        <v>3080</v>
      </c>
      <c r="AL4284" s="8" t="s">
        <v>6664</v>
      </c>
      <c r="AM4284" t="str">
        <f t="shared" si="68"/>
        <v>G3080</v>
      </c>
      <c r="AN4284" t="e">
        <f>IF(Table10[[#This Row],[Column3]]="","",MATCH(Table10[[#This Row],[Column3]],AD:AD,0))</f>
        <v>#N/A</v>
      </c>
    </row>
    <row r="4285" spans="37:40" ht="13.5" thickBot="1">
      <c r="AK4285" s="64">
        <v>3080</v>
      </c>
      <c r="AL4285" s="8" t="s">
        <v>6664</v>
      </c>
      <c r="AM4285" t="str">
        <f t="shared" si="68"/>
        <v>G3080</v>
      </c>
      <c r="AN4285" t="e">
        <f>IF(Table10[[#This Row],[Column3]]="","",MATCH(Table10[[#This Row],[Column3]],AD:AD,0))</f>
        <v>#N/A</v>
      </c>
    </row>
    <row r="4286" spans="37:40" ht="13.5" thickBot="1">
      <c r="AK4286" s="64">
        <v>3080</v>
      </c>
      <c r="AL4286" s="8" t="s">
        <v>6664</v>
      </c>
      <c r="AM4286" t="str">
        <f t="shared" si="68"/>
        <v>G3080</v>
      </c>
      <c r="AN4286" t="e">
        <f>IF(Table10[[#This Row],[Column3]]="","",MATCH(Table10[[#This Row],[Column3]],AD:AD,0))</f>
        <v>#N/A</v>
      </c>
    </row>
    <row r="4287" spans="37:40" ht="13.5" thickBot="1">
      <c r="AK4287" s="64">
        <v>3080</v>
      </c>
      <c r="AL4287" s="8" t="s">
        <v>6664</v>
      </c>
      <c r="AM4287" t="str">
        <f t="shared" si="68"/>
        <v>G3080</v>
      </c>
      <c r="AN4287" t="e">
        <f>IF(Table10[[#This Row],[Column3]]="","",MATCH(Table10[[#This Row],[Column3]],AD:AD,0))</f>
        <v>#N/A</v>
      </c>
    </row>
    <row r="4288" spans="37:40" ht="13.5" thickBot="1">
      <c r="AK4288" s="64">
        <v>3080</v>
      </c>
      <c r="AL4288" s="8" t="s">
        <v>6664</v>
      </c>
      <c r="AM4288" t="str">
        <f t="shared" si="68"/>
        <v>G3080</v>
      </c>
      <c r="AN4288" t="e">
        <f>IF(Table10[[#This Row],[Column3]]="","",MATCH(Table10[[#This Row],[Column3]],AD:AD,0))</f>
        <v>#N/A</v>
      </c>
    </row>
    <row r="4289" spans="37:40" ht="13.5" thickBot="1">
      <c r="AK4289" s="64">
        <v>3080</v>
      </c>
      <c r="AL4289" s="8" t="s">
        <v>6664</v>
      </c>
      <c r="AM4289" t="str">
        <f t="shared" si="68"/>
        <v>G3080</v>
      </c>
      <c r="AN4289" t="e">
        <f>IF(Table10[[#This Row],[Column3]]="","",MATCH(Table10[[#This Row],[Column3]],AD:AD,0))</f>
        <v>#N/A</v>
      </c>
    </row>
    <row r="4290" spans="37:40" ht="13.5" thickBot="1">
      <c r="AK4290" s="64">
        <v>3080</v>
      </c>
      <c r="AL4290" s="8" t="s">
        <v>6664</v>
      </c>
      <c r="AM4290" t="str">
        <f t="shared" si="68"/>
        <v>G3080</v>
      </c>
      <c r="AN4290" t="e">
        <f>IF(Table10[[#This Row],[Column3]]="","",MATCH(Table10[[#This Row],[Column3]],AD:AD,0))</f>
        <v>#N/A</v>
      </c>
    </row>
    <row r="4291" spans="37:40" ht="13.5" thickBot="1">
      <c r="AK4291" s="64">
        <v>3080</v>
      </c>
      <c r="AL4291" s="8" t="s">
        <v>6664</v>
      </c>
      <c r="AM4291" t="str">
        <f t="shared" si="68"/>
        <v>G3080</v>
      </c>
      <c r="AN4291" t="e">
        <f>IF(Table10[[#This Row],[Column3]]="","",MATCH(Table10[[#This Row],[Column3]],AD:AD,0))</f>
        <v>#N/A</v>
      </c>
    </row>
    <row r="4292" spans="37:40" ht="13.5" thickBot="1">
      <c r="AK4292" s="64">
        <v>3080</v>
      </c>
      <c r="AL4292" s="8" t="s">
        <v>6664</v>
      </c>
      <c r="AM4292" t="str">
        <f t="shared" si="68"/>
        <v>G3080</v>
      </c>
      <c r="AN4292" t="e">
        <f>IF(Table10[[#This Row],[Column3]]="","",MATCH(Table10[[#This Row],[Column3]],AD:AD,0))</f>
        <v>#N/A</v>
      </c>
    </row>
    <row r="4293" spans="37:40" ht="13.5" thickBot="1">
      <c r="AK4293" s="64">
        <v>3080</v>
      </c>
      <c r="AL4293" s="8" t="s">
        <v>6664</v>
      </c>
      <c r="AM4293" t="str">
        <f t="shared" si="68"/>
        <v>G3080</v>
      </c>
      <c r="AN4293" t="e">
        <f>IF(Table10[[#This Row],[Column3]]="","",MATCH(Table10[[#This Row],[Column3]],AD:AD,0))</f>
        <v>#N/A</v>
      </c>
    </row>
    <row r="4294" spans="37:40" ht="13.5" thickBot="1">
      <c r="AK4294" s="64">
        <v>3080</v>
      </c>
      <c r="AL4294" s="8" t="s">
        <v>6664</v>
      </c>
      <c r="AM4294" t="str">
        <f t="shared" si="68"/>
        <v>G3080</v>
      </c>
      <c r="AN4294" t="e">
        <f>IF(Table10[[#This Row],[Column3]]="","",MATCH(Table10[[#This Row],[Column3]],AD:AD,0))</f>
        <v>#N/A</v>
      </c>
    </row>
    <row r="4295" spans="37:40" ht="13.5" thickBot="1">
      <c r="AK4295" s="64">
        <v>3080</v>
      </c>
      <c r="AL4295" s="8" t="s">
        <v>6664</v>
      </c>
      <c r="AM4295" t="str">
        <f t="shared" si="68"/>
        <v>G3080</v>
      </c>
      <c r="AN4295" t="e">
        <f>IF(Table10[[#This Row],[Column3]]="","",MATCH(Table10[[#This Row],[Column3]],AD:AD,0))</f>
        <v>#N/A</v>
      </c>
    </row>
    <row r="4296" spans="37:40" ht="13.5" thickBot="1">
      <c r="AK4296" s="64">
        <v>3080</v>
      </c>
      <c r="AL4296" s="8" t="s">
        <v>6664</v>
      </c>
      <c r="AM4296" t="str">
        <f t="shared" si="68"/>
        <v>G3080</v>
      </c>
      <c r="AN4296" t="e">
        <f>IF(Table10[[#This Row],[Column3]]="","",MATCH(Table10[[#This Row],[Column3]],AD:AD,0))</f>
        <v>#N/A</v>
      </c>
    </row>
    <row r="4297" spans="37:40" ht="13.5" thickBot="1">
      <c r="AK4297" s="64">
        <v>3080</v>
      </c>
      <c r="AL4297" s="8" t="s">
        <v>6664</v>
      </c>
      <c r="AM4297" t="str">
        <f t="shared" si="68"/>
        <v>G3080</v>
      </c>
      <c r="AN4297" t="e">
        <f>IF(Table10[[#This Row],[Column3]]="","",MATCH(Table10[[#This Row],[Column3]],AD:AD,0))</f>
        <v>#N/A</v>
      </c>
    </row>
    <row r="4298" spans="37:40" ht="13.5" thickBot="1">
      <c r="AK4298" s="64">
        <v>3080</v>
      </c>
      <c r="AL4298" s="8" t="s">
        <v>6664</v>
      </c>
      <c r="AM4298" t="str">
        <f t="shared" si="68"/>
        <v>G3080</v>
      </c>
      <c r="AN4298" t="e">
        <f>IF(Table10[[#This Row],[Column3]]="","",MATCH(Table10[[#This Row],[Column3]],AD:AD,0))</f>
        <v>#N/A</v>
      </c>
    </row>
    <row r="4299" spans="37:40" ht="13.5" thickBot="1">
      <c r="AK4299" s="64">
        <v>3080</v>
      </c>
      <c r="AL4299" s="8" t="s">
        <v>6664</v>
      </c>
      <c r="AM4299" t="str">
        <f t="shared" si="68"/>
        <v>G3080</v>
      </c>
      <c r="AN4299" t="e">
        <f>IF(Table10[[#This Row],[Column3]]="","",MATCH(Table10[[#This Row],[Column3]],AD:AD,0))</f>
        <v>#N/A</v>
      </c>
    </row>
    <row r="4300" spans="37:40" ht="13.5" thickBot="1">
      <c r="AK4300" s="64">
        <v>3081</v>
      </c>
      <c r="AL4300" s="8" t="s">
        <v>6664</v>
      </c>
      <c r="AM4300" t="str">
        <f t="shared" si="68"/>
        <v>G3081</v>
      </c>
      <c r="AN4300" t="e">
        <f>IF(Table10[[#This Row],[Column3]]="","",MATCH(Table10[[#This Row],[Column3]],AD:AD,0))</f>
        <v>#N/A</v>
      </c>
    </row>
    <row r="4301" spans="37:40" ht="13.5" thickBot="1">
      <c r="AK4301" s="64">
        <v>3081</v>
      </c>
      <c r="AL4301" s="8" t="s">
        <v>6664</v>
      </c>
      <c r="AM4301" t="str">
        <f t="shared" si="68"/>
        <v>G3081</v>
      </c>
      <c r="AN4301" t="e">
        <f>IF(Table10[[#This Row],[Column3]]="","",MATCH(Table10[[#This Row],[Column3]],AD:AD,0))</f>
        <v>#N/A</v>
      </c>
    </row>
    <row r="4302" spans="37:40" ht="13.5" thickBot="1">
      <c r="AK4302" s="64">
        <v>3081</v>
      </c>
      <c r="AL4302" s="8" t="s">
        <v>6664</v>
      </c>
      <c r="AM4302" t="str">
        <f t="shared" si="68"/>
        <v>G3081</v>
      </c>
      <c r="AN4302" t="e">
        <f>IF(Table10[[#This Row],[Column3]]="","",MATCH(Table10[[#This Row],[Column3]],AD:AD,0))</f>
        <v>#N/A</v>
      </c>
    </row>
    <row r="4303" spans="37:40" ht="13.5" thickBot="1">
      <c r="AK4303" s="64">
        <v>3081</v>
      </c>
      <c r="AL4303" s="8" t="s">
        <v>6664</v>
      </c>
      <c r="AM4303" t="str">
        <f t="shared" si="68"/>
        <v>G3081</v>
      </c>
      <c r="AN4303" t="e">
        <f>IF(Table10[[#This Row],[Column3]]="","",MATCH(Table10[[#This Row],[Column3]],AD:AD,0))</f>
        <v>#N/A</v>
      </c>
    </row>
    <row r="4304" spans="37:40" ht="13.5" thickBot="1">
      <c r="AK4304" s="64">
        <v>3081</v>
      </c>
      <c r="AL4304" s="8" t="s">
        <v>6664</v>
      </c>
      <c r="AM4304" t="str">
        <f t="shared" si="68"/>
        <v>G3081</v>
      </c>
      <c r="AN4304" t="e">
        <f>IF(Table10[[#This Row],[Column3]]="","",MATCH(Table10[[#This Row],[Column3]],AD:AD,0))</f>
        <v>#N/A</v>
      </c>
    </row>
    <row r="4305" spans="37:40" ht="13.5" thickBot="1">
      <c r="AK4305" s="64">
        <v>3081</v>
      </c>
      <c r="AL4305" s="8" t="s">
        <v>6664</v>
      </c>
      <c r="AM4305" t="str">
        <f t="shared" si="68"/>
        <v>G3081</v>
      </c>
      <c r="AN4305" t="e">
        <f>IF(Table10[[#This Row],[Column3]]="","",MATCH(Table10[[#This Row],[Column3]],AD:AD,0))</f>
        <v>#N/A</v>
      </c>
    </row>
    <row r="4306" spans="37:40" ht="13.5" thickBot="1">
      <c r="AK4306" s="64">
        <v>3081</v>
      </c>
      <c r="AL4306" s="8" t="s">
        <v>6664</v>
      </c>
      <c r="AM4306" t="str">
        <f t="shared" si="68"/>
        <v>G3081</v>
      </c>
      <c r="AN4306" t="e">
        <f>IF(Table10[[#This Row],[Column3]]="","",MATCH(Table10[[#This Row],[Column3]],AD:AD,0))</f>
        <v>#N/A</v>
      </c>
    </row>
    <row r="4307" spans="37:40" ht="13.5" thickBot="1">
      <c r="AK4307" s="64">
        <v>3081</v>
      </c>
      <c r="AL4307" s="8" t="s">
        <v>6664</v>
      </c>
      <c r="AM4307" t="str">
        <f t="shared" si="68"/>
        <v>G3081</v>
      </c>
      <c r="AN4307" t="e">
        <f>IF(Table10[[#This Row],[Column3]]="","",MATCH(Table10[[#This Row],[Column3]],AD:AD,0))</f>
        <v>#N/A</v>
      </c>
    </row>
    <row r="4308" spans="37:40" ht="13.5" thickBot="1">
      <c r="AK4308" s="64">
        <v>3081</v>
      </c>
      <c r="AL4308" s="8" t="s">
        <v>6664</v>
      </c>
      <c r="AM4308" t="str">
        <f t="shared" si="68"/>
        <v>G3081</v>
      </c>
      <c r="AN4308" t="e">
        <f>IF(Table10[[#This Row],[Column3]]="","",MATCH(Table10[[#This Row],[Column3]],AD:AD,0))</f>
        <v>#N/A</v>
      </c>
    </row>
    <row r="4309" spans="37:40" ht="13.5" thickBot="1">
      <c r="AK4309" s="64">
        <v>3081</v>
      </c>
      <c r="AL4309" s="8" t="s">
        <v>6664</v>
      </c>
      <c r="AM4309" t="str">
        <f t="shared" si="68"/>
        <v>G3081</v>
      </c>
      <c r="AN4309" t="e">
        <f>IF(Table10[[#This Row],[Column3]]="","",MATCH(Table10[[#This Row],[Column3]],AD:AD,0))</f>
        <v>#N/A</v>
      </c>
    </row>
    <row r="4310" spans="37:40" ht="13.5" thickBot="1">
      <c r="AK4310" s="64">
        <v>3081</v>
      </c>
      <c r="AL4310" s="8" t="s">
        <v>6664</v>
      </c>
      <c r="AM4310" t="str">
        <f t="shared" si="68"/>
        <v>G3081</v>
      </c>
      <c r="AN4310" t="e">
        <f>IF(Table10[[#This Row],[Column3]]="","",MATCH(Table10[[#This Row],[Column3]],AD:AD,0))</f>
        <v>#N/A</v>
      </c>
    </row>
    <row r="4311" spans="37:40" ht="13.5" thickBot="1">
      <c r="AK4311" s="64">
        <v>3081</v>
      </c>
      <c r="AL4311" s="8" t="s">
        <v>6664</v>
      </c>
      <c r="AM4311" t="str">
        <f t="shared" si="68"/>
        <v>G3081</v>
      </c>
      <c r="AN4311" t="e">
        <f>IF(Table10[[#This Row],[Column3]]="","",MATCH(Table10[[#This Row],[Column3]],AD:AD,0))</f>
        <v>#N/A</v>
      </c>
    </row>
    <row r="4312" spans="37:40" ht="13.5" thickBot="1">
      <c r="AK4312" s="64">
        <v>3081</v>
      </c>
      <c r="AL4312" s="8" t="s">
        <v>6664</v>
      </c>
      <c r="AM4312" t="str">
        <f t="shared" si="68"/>
        <v>G3081</v>
      </c>
      <c r="AN4312" t="e">
        <f>IF(Table10[[#This Row],[Column3]]="","",MATCH(Table10[[#This Row],[Column3]],AD:AD,0))</f>
        <v>#N/A</v>
      </c>
    </row>
    <row r="4313" spans="37:40" ht="13.5" thickBot="1">
      <c r="AK4313" s="64">
        <v>3081</v>
      </c>
      <c r="AL4313" s="8" t="s">
        <v>6664</v>
      </c>
      <c r="AM4313" t="str">
        <f t="shared" si="68"/>
        <v>G3081</v>
      </c>
      <c r="AN4313" t="e">
        <f>IF(Table10[[#This Row],[Column3]]="","",MATCH(Table10[[#This Row],[Column3]],AD:AD,0))</f>
        <v>#N/A</v>
      </c>
    </row>
    <row r="4314" spans="37:40" ht="13.5" thickBot="1">
      <c r="AK4314" s="64">
        <v>3081</v>
      </c>
      <c r="AL4314" s="8" t="s">
        <v>6664</v>
      </c>
      <c r="AM4314" t="str">
        <f t="shared" si="68"/>
        <v>G3081</v>
      </c>
      <c r="AN4314" t="e">
        <f>IF(Table10[[#This Row],[Column3]]="","",MATCH(Table10[[#This Row],[Column3]],AD:AD,0))</f>
        <v>#N/A</v>
      </c>
    </row>
    <row r="4315" spans="37:40" ht="13.5" thickBot="1">
      <c r="AK4315" s="64">
        <v>3081</v>
      </c>
      <c r="AL4315" s="8" t="s">
        <v>6664</v>
      </c>
      <c r="AM4315" t="str">
        <f t="shared" si="68"/>
        <v>G3081</v>
      </c>
      <c r="AN4315" t="e">
        <f>IF(Table10[[#This Row],[Column3]]="","",MATCH(Table10[[#This Row],[Column3]],AD:AD,0))</f>
        <v>#N/A</v>
      </c>
    </row>
    <row r="4316" spans="37:40" ht="13.5" thickBot="1">
      <c r="AK4316" s="64">
        <v>3082</v>
      </c>
      <c r="AL4316" s="8" t="s">
        <v>6664</v>
      </c>
      <c r="AM4316" t="str">
        <f t="shared" si="68"/>
        <v>G3082</v>
      </c>
      <c r="AN4316" t="e">
        <f>IF(Table10[[#This Row],[Column3]]="","",MATCH(Table10[[#This Row],[Column3]],AD:AD,0))</f>
        <v>#N/A</v>
      </c>
    </row>
    <row r="4317" spans="37:40" ht="13.5" thickBot="1">
      <c r="AK4317" s="64">
        <v>3082</v>
      </c>
      <c r="AL4317" s="8" t="s">
        <v>6664</v>
      </c>
      <c r="AM4317" t="str">
        <f t="shared" si="68"/>
        <v>G3082</v>
      </c>
      <c r="AN4317" t="e">
        <f>IF(Table10[[#This Row],[Column3]]="","",MATCH(Table10[[#This Row],[Column3]],AD:AD,0))</f>
        <v>#N/A</v>
      </c>
    </row>
    <row r="4318" spans="37:40" ht="13.5" thickBot="1">
      <c r="AK4318" s="64">
        <v>3082</v>
      </c>
      <c r="AL4318" s="8" t="s">
        <v>6664</v>
      </c>
      <c r="AM4318" t="str">
        <f t="shared" si="68"/>
        <v>G3082</v>
      </c>
      <c r="AN4318" t="e">
        <f>IF(Table10[[#This Row],[Column3]]="","",MATCH(Table10[[#This Row],[Column3]],AD:AD,0))</f>
        <v>#N/A</v>
      </c>
    </row>
    <row r="4319" spans="37:40" ht="13.5" thickBot="1">
      <c r="AK4319" s="64">
        <v>3082</v>
      </c>
      <c r="AL4319" s="8" t="s">
        <v>6664</v>
      </c>
      <c r="AM4319" t="str">
        <f t="shared" si="68"/>
        <v>G3082</v>
      </c>
      <c r="AN4319" t="e">
        <f>IF(Table10[[#This Row],[Column3]]="","",MATCH(Table10[[#This Row],[Column3]],AD:AD,0))</f>
        <v>#N/A</v>
      </c>
    </row>
    <row r="4320" spans="37:40" ht="13.5" thickBot="1">
      <c r="AK4320" s="64">
        <v>3082</v>
      </c>
      <c r="AL4320" s="8" t="s">
        <v>6664</v>
      </c>
      <c r="AM4320" t="str">
        <f t="shared" si="68"/>
        <v>G3082</v>
      </c>
      <c r="AN4320" t="e">
        <f>IF(Table10[[#This Row],[Column3]]="","",MATCH(Table10[[#This Row],[Column3]],AD:AD,0))</f>
        <v>#N/A</v>
      </c>
    </row>
    <row r="4321" spans="37:40" ht="13.5" thickBot="1">
      <c r="AK4321" s="64">
        <v>3082</v>
      </c>
      <c r="AL4321" s="8" t="s">
        <v>6664</v>
      </c>
      <c r="AM4321" t="str">
        <f t="shared" si="68"/>
        <v>G3082</v>
      </c>
      <c r="AN4321" t="e">
        <f>IF(Table10[[#This Row],[Column3]]="","",MATCH(Table10[[#This Row],[Column3]],AD:AD,0))</f>
        <v>#N/A</v>
      </c>
    </row>
    <row r="4322" spans="37:40" ht="13.5" thickBot="1">
      <c r="AK4322" s="64">
        <v>3082</v>
      </c>
      <c r="AL4322" s="8" t="s">
        <v>6664</v>
      </c>
      <c r="AM4322" t="str">
        <f t="shared" si="68"/>
        <v>G3082</v>
      </c>
      <c r="AN4322" t="e">
        <f>IF(Table10[[#This Row],[Column3]]="","",MATCH(Table10[[#This Row],[Column3]],AD:AD,0))</f>
        <v>#N/A</v>
      </c>
    </row>
    <row r="4323" spans="37:40" ht="13.5" thickBot="1">
      <c r="AK4323" s="64">
        <v>3082</v>
      </c>
      <c r="AL4323" s="8" t="s">
        <v>6664</v>
      </c>
      <c r="AM4323" t="str">
        <f t="shared" si="68"/>
        <v>G3082</v>
      </c>
      <c r="AN4323" t="e">
        <f>IF(Table10[[#This Row],[Column3]]="","",MATCH(Table10[[#This Row],[Column3]],AD:AD,0))</f>
        <v>#N/A</v>
      </c>
    </row>
    <row r="4324" spans="37:40" ht="13.5" thickBot="1">
      <c r="AK4324" s="64">
        <v>3082</v>
      </c>
      <c r="AL4324" s="8" t="s">
        <v>6664</v>
      </c>
      <c r="AM4324" t="str">
        <f t="shared" si="68"/>
        <v>G3082</v>
      </c>
      <c r="AN4324" t="e">
        <f>IF(Table10[[#This Row],[Column3]]="","",MATCH(Table10[[#This Row],[Column3]],AD:AD,0))</f>
        <v>#N/A</v>
      </c>
    </row>
    <row r="4325" spans="37:40" ht="13.5" thickBot="1">
      <c r="AK4325" s="64">
        <v>194</v>
      </c>
      <c r="AL4325" s="8" t="s">
        <v>122</v>
      </c>
      <c r="AM4325" t="str">
        <f t="shared" si="68"/>
        <v>B194</v>
      </c>
      <c r="AN4325" t="e">
        <f>IF(Table10[[#This Row],[Column3]]="","",MATCH(Table10[[#This Row],[Column3]],AD:AD,0))</f>
        <v>#N/A</v>
      </c>
    </row>
    <row r="4326" spans="37:40" ht="13.5" thickBot="1">
      <c r="AK4326" s="64">
        <v>194</v>
      </c>
      <c r="AL4326" s="8" t="s">
        <v>122</v>
      </c>
      <c r="AM4326" t="str">
        <f t="shared" si="68"/>
        <v>B194</v>
      </c>
      <c r="AN4326" t="e">
        <f>IF(Table10[[#This Row],[Column3]]="","",MATCH(Table10[[#This Row],[Column3]],AD:AD,0))</f>
        <v>#N/A</v>
      </c>
    </row>
    <row r="4327" spans="37:40" ht="13.5" thickBot="1">
      <c r="AK4327" s="64">
        <v>194</v>
      </c>
      <c r="AL4327" s="8" t="s">
        <v>122</v>
      </c>
      <c r="AM4327" t="str">
        <f t="shared" si="68"/>
        <v>B194</v>
      </c>
      <c r="AN4327" t="e">
        <f>IF(Table10[[#This Row],[Column3]]="","",MATCH(Table10[[#This Row],[Column3]],AD:AD,0))</f>
        <v>#N/A</v>
      </c>
    </row>
    <row r="4328" spans="37:40" ht="13.5" thickBot="1">
      <c r="AK4328" s="64">
        <v>194</v>
      </c>
      <c r="AL4328" s="8" t="s">
        <v>122</v>
      </c>
      <c r="AM4328" t="str">
        <f t="shared" si="68"/>
        <v>B194</v>
      </c>
      <c r="AN4328" t="e">
        <f>IF(Table10[[#This Row],[Column3]]="","",MATCH(Table10[[#This Row],[Column3]],AD:AD,0))</f>
        <v>#N/A</v>
      </c>
    </row>
    <row r="4329" spans="37:40" ht="13.5" thickBot="1">
      <c r="AK4329" s="64">
        <v>194</v>
      </c>
      <c r="AL4329" s="8" t="s">
        <v>122</v>
      </c>
      <c r="AM4329" t="str">
        <f t="shared" si="68"/>
        <v>B194</v>
      </c>
      <c r="AN4329" t="e">
        <f>IF(Table10[[#This Row],[Column3]]="","",MATCH(Table10[[#This Row],[Column3]],AD:AD,0))</f>
        <v>#N/A</v>
      </c>
    </row>
    <row r="4330" spans="37:40" ht="13.5" thickBot="1">
      <c r="AK4330" s="64">
        <v>194</v>
      </c>
      <c r="AL4330" s="8" t="s">
        <v>122</v>
      </c>
      <c r="AM4330" t="str">
        <f t="shared" si="68"/>
        <v>B194</v>
      </c>
      <c r="AN4330" t="e">
        <f>IF(Table10[[#This Row],[Column3]]="","",MATCH(Table10[[#This Row],[Column3]],AD:AD,0))</f>
        <v>#N/A</v>
      </c>
    </row>
    <row r="4331" spans="37:40" ht="13.5" thickBot="1">
      <c r="AK4331" s="64">
        <v>347</v>
      </c>
      <c r="AL4331" s="8"/>
      <c r="AM4331" t="str">
        <f t="shared" si="68"/>
        <v>347</v>
      </c>
      <c r="AN4331" t="e">
        <f>IF(Table10[[#This Row],[Column3]]="","",MATCH(Table10[[#This Row],[Column3]],AD:AD,0))</f>
        <v>#N/A</v>
      </c>
    </row>
    <row r="4332" spans="37:40" ht="13.5" thickBot="1">
      <c r="AK4332" s="64">
        <v>347</v>
      </c>
      <c r="AL4332" s="8"/>
      <c r="AM4332" t="str">
        <f t="shared" si="68"/>
        <v>347</v>
      </c>
      <c r="AN4332" t="e">
        <f>IF(Table10[[#This Row],[Column3]]="","",MATCH(Table10[[#This Row],[Column3]],AD:AD,0))</f>
        <v>#N/A</v>
      </c>
    </row>
    <row r="4333" spans="37:40" ht="13.5" thickBot="1">
      <c r="AK4333" s="64">
        <v>347</v>
      </c>
      <c r="AL4333" s="8"/>
      <c r="AM4333" t="str">
        <f t="shared" si="68"/>
        <v>347</v>
      </c>
      <c r="AN4333" t="e">
        <f>IF(Table10[[#This Row],[Column3]]="","",MATCH(Table10[[#This Row],[Column3]],AD:AD,0))</f>
        <v>#N/A</v>
      </c>
    </row>
    <row r="4334" spans="37:40" ht="13.5" thickBot="1">
      <c r="AK4334" s="64">
        <v>3179</v>
      </c>
      <c r="AL4334" s="8" t="s">
        <v>8476</v>
      </c>
      <c r="AM4334" t="str">
        <f t="shared" si="68"/>
        <v>H3179</v>
      </c>
      <c r="AN4334" t="e">
        <f>IF(Table10[[#This Row],[Column3]]="","",MATCH(Table10[[#This Row],[Column3]],AD:AD,0))</f>
        <v>#N/A</v>
      </c>
    </row>
    <row r="4335" spans="37:40" ht="13.5" thickBot="1">
      <c r="AK4335" s="64">
        <v>3179</v>
      </c>
      <c r="AL4335" s="8" t="s">
        <v>8476</v>
      </c>
      <c r="AM4335" t="str">
        <f t="shared" si="68"/>
        <v>H3179</v>
      </c>
      <c r="AN4335" t="e">
        <f>IF(Table10[[#This Row],[Column3]]="","",MATCH(Table10[[#This Row],[Column3]],AD:AD,0))</f>
        <v>#N/A</v>
      </c>
    </row>
    <row r="4336" spans="37:40" ht="13.5" thickBot="1">
      <c r="AK4336" s="64">
        <v>3179</v>
      </c>
      <c r="AL4336" s="8" t="s">
        <v>8476</v>
      </c>
      <c r="AM4336" t="str">
        <f t="shared" si="68"/>
        <v>H3179</v>
      </c>
      <c r="AN4336" t="e">
        <f>IF(Table10[[#This Row],[Column3]]="","",MATCH(Table10[[#This Row],[Column3]],AD:AD,0))</f>
        <v>#N/A</v>
      </c>
    </row>
    <row r="4337" spans="37:40" ht="13.5" thickBot="1">
      <c r="AK4337" s="64">
        <v>3179</v>
      </c>
      <c r="AL4337" s="8" t="s">
        <v>8476</v>
      </c>
      <c r="AM4337" t="str">
        <f t="shared" si="68"/>
        <v>H3179</v>
      </c>
      <c r="AN4337" t="e">
        <f>IF(Table10[[#This Row],[Column3]]="","",MATCH(Table10[[#This Row],[Column3]],AD:AD,0))</f>
        <v>#N/A</v>
      </c>
    </row>
    <row r="4338" spans="37:40" ht="13.5" thickBot="1">
      <c r="AK4338" s="64">
        <v>3179</v>
      </c>
      <c r="AL4338" s="8" t="s">
        <v>8476</v>
      </c>
      <c r="AM4338" t="str">
        <f t="shared" si="68"/>
        <v>H3179</v>
      </c>
      <c r="AN4338" t="e">
        <f>IF(Table10[[#This Row],[Column3]]="","",MATCH(Table10[[#This Row],[Column3]],AD:AD,0))</f>
        <v>#N/A</v>
      </c>
    </row>
    <row r="4339" spans="37:40" ht="13.5" thickBot="1">
      <c r="AK4339" s="64">
        <v>3179</v>
      </c>
      <c r="AL4339" s="8" t="s">
        <v>8476</v>
      </c>
      <c r="AM4339" t="str">
        <f t="shared" si="68"/>
        <v>H3179</v>
      </c>
      <c r="AN4339" t="e">
        <f>IF(Table10[[#This Row],[Column3]]="","",MATCH(Table10[[#This Row],[Column3]],AD:AD,0))</f>
        <v>#N/A</v>
      </c>
    </row>
    <row r="4340" spans="37:40" ht="13.5" thickBot="1">
      <c r="AK4340" s="64">
        <v>3179</v>
      </c>
      <c r="AL4340" s="8" t="s">
        <v>8476</v>
      </c>
      <c r="AM4340" t="str">
        <f t="shared" si="68"/>
        <v>H3179</v>
      </c>
      <c r="AN4340" t="e">
        <f>IF(Table10[[#This Row],[Column3]]="","",MATCH(Table10[[#This Row],[Column3]],AD:AD,0))</f>
        <v>#N/A</v>
      </c>
    </row>
    <row r="4341" spans="37:40" ht="13.5" thickBot="1">
      <c r="AK4341" s="64">
        <v>3179</v>
      </c>
      <c r="AL4341" s="8" t="s">
        <v>8476</v>
      </c>
      <c r="AM4341" t="str">
        <f t="shared" si="68"/>
        <v>H3179</v>
      </c>
      <c r="AN4341" t="e">
        <f>IF(Table10[[#This Row],[Column3]]="","",MATCH(Table10[[#This Row],[Column3]],AD:AD,0))</f>
        <v>#N/A</v>
      </c>
    </row>
    <row r="4342" spans="37:40" ht="13.5" thickBot="1">
      <c r="AK4342" s="64">
        <v>3179</v>
      </c>
      <c r="AL4342" s="8" t="s">
        <v>8476</v>
      </c>
      <c r="AM4342" t="str">
        <f t="shared" si="68"/>
        <v>H3179</v>
      </c>
      <c r="AN4342" t="e">
        <f>IF(Table10[[#This Row],[Column3]]="","",MATCH(Table10[[#This Row],[Column3]],AD:AD,0))</f>
        <v>#N/A</v>
      </c>
    </row>
    <row r="4343" spans="37:40" ht="13.5" thickBot="1">
      <c r="AK4343" s="64">
        <v>3179</v>
      </c>
      <c r="AL4343" s="8" t="s">
        <v>8476</v>
      </c>
      <c r="AM4343" t="str">
        <f t="shared" si="68"/>
        <v>H3179</v>
      </c>
      <c r="AN4343" t="e">
        <f>IF(Table10[[#This Row],[Column3]]="","",MATCH(Table10[[#This Row],[Column3]],AD:AD,0))</f>
        <v>#N/A</v>
      </c>
    </row>
    <row r="4344" spans="37:40" ht="13.5" thickBot="1">
      <c r="AK4344" s="64">
        <v>3179</v>
      </c>
      <c r="AL4344" s="8" t="s">
        <v>8476</v>
      </c>
      <c r="AM4344" t="str">
        <f t="shared" si="68"/>
        <v>H3179</v>
      </c>
      <c r="AN4344" t="e">
        <f>IF(Table10[[#This Row],[Column3]]="","",MATCH(Table10[[#This Row],[Column3]],AD:AD,0))</f>
        <v>#N/A</v>
      </c>
    </row>
    <row r="4345" spans="37:40" ht="13.5" thickBot="1">
      <c r="AK4345" s="64">
        <v>3179</v>
      </c>
      <c r="AL4345" s="8" t="s">
        <v>8476</v>
      </c>
      <c r="AM4345" t="str">
        <f t="shared" si="68"/>
        <v>H3179</v>
      </c>
      <c r="AN4345" t="e">
        <f>IF(Table10[[#This Row],[Column3]]="","",MATCH(Table10[[#This Row],[Column3]],AD:AD,0))</f>
        <v>#N/A</v>
      </c>
    </row>
    <row r="4346" spans="37:40" ht="13.5" thickBot="1">
      <c r="AK4346" s="64">
        <v>3179</v>
      </c>
      <c r="AL4346" s="8" t="s">
        <v>8476</v>
      </c>
      <c r="AM4346" t="str">
        <f t="shared" si="68"/>
        <v>H3179</v>
      </c>
      <c r="AN4346" t="e">
        <f>IF(Table10[[#This Row],[Column3]]="","",MATCH(Table10[[#This Row],[Column3]],AD:AD,0))</f>
        <v>#N/A</v>
      </c>
    </row>
    <row r="4347" spans="37:40" ht="13.5" thickBot="1">
      <c r="AK4347" s="64">
        <v>3179</v>
      </c>
      <c r="AL4347" s="8" t="s">
        <v>8476</v>
      </c>
      <c r="AM4347" t="str">
        <f t="shared" ref="AM4347:AM4410" si="69">CONCATENATE(AL4347,AK4347)</f>
        <v>H3179</v>
      </c>
      <c r="AN4347" t="e">
        <f>IF(Table10[[#This Row],[Column3]]="","",MATCH(Table10[[#This Row],[Column3]],AD:AD,0))</f>
        <v>#N/A</v>
      </c>
    </row>
    <row r="4348" spans="37:40" ht="13.5" thickBot="1">
      <c r="AK4348" s="64">
        <v>3179</v>
      </c>
      <c r="AL4348" s="8" t="s">
        <v>8476</v>
      </c>
      <c r="AM4348" t="str">
        <f t="shared" si="69"/>
        <v>H3179</v>
      </c>
      <c r="AN4348" t="e">
        <f>IF(Table10[[#This Row],[Column3]]="","",MATCH(Table10[[#This Row],[Column3]],AD:AD,0))</f>
        <v>#N/A</v>
      </c>
    </row>
    <row r="4349" spans="37:40" ht="13.5" thickBot="1">
      <c r="AK4349" s="64">
        <v>3179</v>
      </c>
      <c r="AL4349" s="8" t="s">
        <v>8476</v>
      </c>
      <c r="AM4349" t="str">
        <f t="shared" si="69"/>
        <v>H3179</v>
      </c>
      <c r="AN4349" t="e">
        <f>IF(Table10[[#This Row],[Column3]]="","",MATCH(Table10[[#This Row],[Column3]],AD:AD,0))</f>
        <v>#N/A</v>
      </c>
    </row>
    <row r="4350" spans="37:40" ht="13.5" thickBot="1">
      <c r="AK4350" s="64">
        <v>3180</v>
      </c>
      <c r="AL4350" s="8" t="s">
        <v>8476</v>
      </c>
      <c r="AM4350" t="str">
        <f t="shared" si="69"/>
        <v>H3180</v>
      </c>
      <c r="AN4350" t="e">
        <f>IF(Table10[[#This Row],[Column3]]="","",MATCH(Table10[[#This Row],[Column3]],AD:AD,0))</f>
        <v>#N/A</v>
      </c>
    </row>
    <row r="4351" spans="37:40" ht="13.5" thickBot="1">
      <c r="AK4351" s="64">
        <v>3180</v>
      </c>
      <c r="AL4351" s="8" t="s">
        <v>8476</v>
      </c>
      <c r="AM4351" t="str">
        <f t="shared" si="69"/>
        <v>H3180</v>
      </c>
      <c r="AN4351" t="e">
        <f>IF(Table10[[#This Row],[Column3]]="","",MATCH(Table10[[#This Row],[Column3]],AD:AD,0))</f>
        <v>#N/A</v>
      </c>
    </row>
    <row r="4352" spans="37:40" ht="13.5" thickBot="1">
      <c r="AK4352" s="64">
        <v>3180</v>
      </c>
      <c r="AL4352" s="8" t="s">
        <v>8476</v>
      </c>
      <c r="AM4352" t="str">
        <f t="shared" si="69"/>
        <v>H3180</v>
      </c>
      <c r="AN4352" t="e">
        <f>IF(Table10[[#This Row],[Column3]]="","",MATCH(Table10[[#This Row],[Column3]],AD:AD,0))</f>
        <v>#N/A</v>
      </c>
    </row>
    <row r="4353" spans="37:40" ht="13.5" thickBot="1">
      <c r="AK4353" s="64">
        <v>3180</v>
      </c>
      <c r="AL4353" s="8" t="s">
        <v>8476</v>
      </c>
      <c r="AM4353" t="str">
        <f t="shared" si="69"/>
        <v>H3180</v>
      </c>
      <c r="AN4353" t="e">
        <f>IF(Table10[[#This Row],[Column3]]="","",MATCH(Table10[[#This Row],[Column3]],AD:AD,0))</f>
        <v>#N/A</v>
      </c>
    </row>
    <row r="4354" spans="37:40" ht="13.5" thickBot="1">
      <c r="AK4354" s="64">
        <v>3180</v>
      </c>
      <c r="AL4354" s="8" t="s">
        <v>8476</v>
      </c>
      <c r="AM4354" t="str">
        <f t="shared" si="69"/>
        <v>H3180</v>
      </c>
      <c r="AN4354" t="e">
        <f>IF(Table10[[#This Row],[Column3]]="","",MATCH(Table10[[#This Row],[Column3]],AD:AD,0))</f>
        <v>#N/A</v>
      </c>
    </row>
    <row r="4355" spans="37:40" ht="13.5" thickBot="1">
      <c r="AK4355" s="64">
        <v>3180</v>
      </c>
      <c r="AL4355" s="8" t="s">
        <v>8476</v>
      </c>
      <c r="AM4355" t="str">
        <f t="shared" si="69"/>
        <v>H3180</v>
      </c>
      <c r="AN4355" t="e">
        <f>IF(Table10[[#This Row],[Column3]]="","",MATCH(Table10[[#This Row],[Column3]],AD:AD,0))</f>
        <v>#N/A</v>
      </c>
    </row>
    <row r="4356" spans="37:40" ht="13.5" thickBot="1">
      <c r="AK4356" s="64">
        <v>3180</v>
      </c>
      <c r="AL4356" s="8" t="s">
        <v>8476</v>
      </c>
      <c r="AM4356" t="str">
        <f t="shared" si="69"/>
        <v>H3180</v>
      </c>
      <c r="AN4356" t="e">
        <f>IF(Table10[[#This Row],[Column3]]="","",MATCH(Table10[[#This Row],[Column3]],AD:AD,0))</f>
        <v>#N/A</v>
      </c>
    </row>
    <row r="4357" spans="37:40" ht="13.5" thickBot="1">
      <c r="AK4357" s="64">
        <v>3180</v>
      </c>
      <c r="AL4357" s="8" t="s">
        <v>8476</v>
      </c>
      <c r="AM4357" t="str">
        <f t="shared" si="69"/>
        <v>H3180</v>
      </c>
      <c r="AN4357" t="e">
        <f>IF(Table10[[#This Row],[Column3]]="","",MATCH(Table10[[#This Row],[Column3]],AD:AD,0))</f>
        <v>#N/A</v>
      </c>
    </row>
    <row r="4358" spans="37:40" ht="13.5" thickBot="1">
      <c r="AK4358" s="64">
        <v>3180</v>
      </c>
      <c r="AL4358" s="8" t="s">
        <v>8476</v>
      </c>
      <c r="AM4358" t="str">
        <f t="shared" si="69"/>
        <v>H3180</v>
      </c>
      <c r="AN4358" t="e">
        <f>IF(Table10[[#This Row],[Column3]]="","",MATCH(Table10[[#This Row],[Column3]],AD:AD,0))</f>
        <v>#N/A</v>
      </c>
    </row>
    <row r="4359" spans="37:40" ht="13.5" thickBot="1">
      <c r="AK4359" s="64">
        <v>3180</v>
      </c>
      <c r="AL4359" s="8" t="s">
        <v>8476</v>
      </c>
      <c r="AM4359" t="str">
        <f t="shared" si="69"/>
        <v>H3180</v>
      </c>
      <c r="AN4359" t="e">
        <f>IF(Table10[[#This Row],[Column3]]="","",MATCH(Table10[[#This Row],[Column3]],AD:AD,0))</f>
        <v>#N/A</v>
      </c>
    </row>
    <row r="4360" spans="37:40" ht="13.5" thickBot="1">
      <c r="AK4360" s="64">
        <v>3180</v>
      </c>
      <c r="AL4360" s="8" t="s">
        <v>8476</v>
      </c>
      <c r="AM4360" t="str">
        <f t="shared" si="69"/>
        <v>H3180</v>
      </c>
      <c r="AN4360" t="e">
        <f>IF(Table10[[#This Row],[Column3]]="","",MATCH(Table10[[#This Row],[Column3]],AD:AD,0))</f>
        <v>#N/A</v>
      </c>
    </row>
    <row r="4361" spans="37:40" ht="13.5" thickBot="1">
      <c r="AK4361" s="64">
        <v>3180</v>
      </c>
      <c r="AL4361" s="8" t="s">
        <v>8476</v>
      </c>
      <c r="AM4361" t="str">
        <f t="shared" si="69"/>
        <v>H3180</v>
      </c>
      <c r="AN4361" t="e">
        <f>IF(Table10[[#This Row],[Column3]]="","",MATCH(Table10[[#This Row],[Column3]],AD:AD,0))</f>
        <v>#N/A</v>
      </c>
    </row>
    <row r="4362" spans="37:40" ht="13.5" thickBot="1">
      <c r="AK4362" s="64">
        <v>3180</v>
      </c>
      <c r="AL4362" s="8" t="s">
        <v>8476</v>
      </c>
      <c r="AM4362" t="str">
        <f t="shared" si="69"/>
        <v>H3180</v>
      </c>
      <c r="AN4362" t="e">
        <f>IF(Table10[[#This Row],[Column3]]="","",MATCH(Table10[[#This Row],[Column3]],AD:AD,0))</f>
        <v>#N/A</v>
      </c>
    </row>
    <row r="4363" spans="37:40" ht="13.5" thickBot="1">
      <c r="AK4363" s="64">
        <v>3180</v>
      </c>
      <c r="AL4363" s="8" t="s">
        <v>8476</v>
      </c>
      <c r="AM4363" t="str">
        <f t="shared" si="69"/>
        <v>H3180</v>
      </c>
      <c r="AN4363" t="e">
        <f>IF(Table10[[#This Row],[Column3]]="","",MATCH(Table10[[#This Row],[Column3]],AD:AD,0))</f>
        <v>#N/A</v>
      </c>
    </row>
    <row r="4364" spans="37:40" ht="13.5" thickBot="1">
      <c r="AK4364" s="64">
        <v>3180</v>
      </c>
      <c r="AL4364" s="8" t="s">
        <v>8476</v>
      </c>
      <c r="AM4364" t="str">
        <f t="shared" si="69"/>
        <v>H3180</v>
      </c>
      <c r="AN4364" t="e">
        <f>IF(Table10[[#This Row],[Column3]]="","",MATCH(Table10[[#This Row],[Column3]],AD:AD,0))</f>
        <v>#N/A</v>
      </c>
    </row>
    <row r="4365" spans="37:40" ht="13.5" thickBot="1">
      <c r="AK4365" s="64">
        <v>3180</v>
      </c>
      <c r="AL4365" s="8" t="s">
        <v>8476</v>
      </c>
      <c r="AM4365" t="str">
        <f t="shared" si="69"/>
        <v>H3180</v>
      </c>
      <c r="AN4365" t="e">
        <f>IF(Table10[[#This Row],[Column3]]="","",MATCH(Table10[[#This Row],[Column3]],AD:AD,0))</f>
        <v>#N/A</v>
      </c>
    </row>
    <row r="4366" spans="37:40" ht="13.5" thickBot="1">
      <c r="AK4366" s="64">
        <v>3181</v>
      </c>
      <c r="AL4366" s="8" t="s">
        <v>8476</v>
      </c>
      <c r="AM4366" t="str">
        <f t="shared" si="69"/>
        <v>H3181</v>
      </c>
      <c r="AN4366" t="e">
        <f>IF(Table10[[#This Row],[Column3]]="","",MATCH(Table10[[#This Row],[Column3]],AD:AD,0))</f>
        <v>#N/A</v>
      </c>
    </row>
    <row r="4367" spans="37:40" ht="13.5" thickBot="1">
      <c r="AK4367" s="64">
        <v>3181</v>
      </c>
      <c r="AL4367" s="8" t="s">
        <v>8476</v>
      </c>
      <c r="AM4367" t="str">
        <f t="shared" si="69"/>
        <v>H3181</v>
      </c>
      <c r="AN4367" t="e">
        <f>IF(Table10[[#This Row],[Column3]]="","",MATCH(Table10[[#This Row],[Column3]],AD:AD,0))</f>
        <v>#N/A</v>
      </c>
    </row>
    <row r="4368" spans="37:40" ht="13.5" thickBot="1">
      <c r="AK4368" s="64">
        <v>3181</v>
      </c>
      <c r="AL4368" s="8" t="s">
        <v>8476</v>
      </c>
      <c r="AM4368" t="str">
        <f t="shared" si="69"/>
        <v>H3181</v>
      </c>
      <c r="AN4368" t="e">
        <f>IF(Table10[[#This Row],[Column3]]="","",MATCH(Table10[[#This Row],[Column3]],AD:AD,0))</f>
        <v>#N/A</v>
      </c>
    </row>
    <row r="4369" spans="37:40" ht="13.5" thickBot="1">
      <c r="AK4369" s="64">
        <v>3181</v>
      </c>
      <c r="AL4369" s="8" t="s">
        <v>8476</v>
      </c>
      <c r="AM4369" t="str">
        <f t="shared" si="69"/>
        <v>H3181</v>
      </c>
      <c r="AN4369" t="e">
        <f>IF(Table10[[#This Row],[Column3]]="","",MATCH(Table10[[#This Row],[Column3]],AD:AD,0))</f>
        <v>#N/A</v>
      </c>
    </row>
    <row r="4370" spans="37:40" ht="13.5" thickBot="1">
      <c r="AK4370" s="64">
        <v>3181</v>
      </c>
      <c r="AL4370" s="8" t="s">
        <v>8476</v>
      </c>
      <c r="AM4370" t="str">
        <f t="shared" si="69"/>
        <v>H3181</v>
      </c>
      <c r="AN4370" t="e">
        <f>IF(Table10[[#This Row],[Column3]]="","",MATCH(Table10[[#This Row],[Column3]],AD:AD,0))</f>
        <v>#N/A</v>
      </c>
    </row>
    <row r="4371" spans="37:40" ht="13.5" thickBot="1">
      <c r="AK4371" s="64">
        <v>3181</v>
      </c>
      <c r="AL4371" s="8" t="s">
        <v>8476</v>
      </c>
      <c r="AM4371" t="str">
        <f t="shared" si="69"/>
        <v>H3181</v>
      </c>
      <c r="AN4371" t="e">
        <f>IF(Table10[[#This Row],[Column3]]="","",MATCH(Table10[[#This Row],[Column3]],AD:AD,0))</f>
        <v>#N/A</v>
      </c>
    </row>
    <row r="4372" spans="37:40" ht="13.5" thickBot="1">
      <c r="AK4372" s="64">
        <v>3181</v>
      </c>
      <c r="AL4372" s="8" t="s">
        <v>8476</v>
      </c>
      <c r="AM4372" t="str">
        <f t="shared" si="69"/>
        <v>H3181</v>
      </c>
      <c r="AN4372" t="e">
        <f>IF(Table10[[#This Row],[Column3]]="","",MATCH(Table10[[#This Row],[Column3]],AD:AD,0))</f>
        <v>#N/A</v>
      </c>
    </row>
    <row r="4373" spans="37:40" ht="13.5" thickBot="1">
      <c r="AK4373" s="64">
        <v>3181</v>
      </c>
      <c r="AL4373" s="8" t="s">
        <v>8476</v>
      </c>
      <c r="AM4373" t="str">
        <f t="shared" si="69"/>
        <v>H3181</v>
      </c>
      <c r="AN4373" t="e">
        <f>IF(Table10[[#This Row],[Column3]]="","",MATCH(Table10[[#This Row],[Column3]],AD:AD,0))</f>
        <v>#N/A</v>
      </c>
    </row>
    <row r="4374" spans="37:40" ht="13.5" thickBot="1">
      <c r="AK4374" s="64">
        <v>3181</v>
      </c>
      <c r="AL4374" s="8" t="s">
        <v>8476</v>
      </c>
      <c r="AM4374" t="str">
        <f t="shared" si="69"/>
        <v>H3181</v>
      </c>
      <c r="AN4374" t="e">
        <f>IF(Table10[[#This Row],[Column3]]="","",MATCH(Table10[[#This Row],[Column3]],AD:AD,0))</f>
        <v>#N/A</v>
      </c>
    </row>
    <row r="4375" spans="37:40" ht="13.5" thickBot="1">
      <c r="AK4375" s="64">
        <v>3181</v>
      </c>
      <c r="AL4375" s="8" t="s">
        <v>8476</v>
      </c>
      <c r="AM4375" t="str">
        <f t="shared" si="69"/>
        <v>H3181</v>
      </c>
      <c r="AN4375" t="e">
        <f>IF(Table10[[#This Row],[Column3]]="","",MATCH(Table10[[#This Row],[Column3]],AD:AD,0))</f>
        <v>#N/A</v>
      </c>
    </row>
    <row r="4376" spans="37:40" ht="13.5" thickBot="1">
      <c r="AK4376" s="64">
        <v>3181</v>
      </c>
      <c r="AL4376" s="8" t="s">
        <v>8476</v>
      </c>
      <c r="AM4376" t="str">
        <f t="shared" si="69"/>
        <v>H3181</v>
      </c>
      <c r="AN4376" t="e">
        <f>IF(Table10[[#This Row],[Column3]]="","",MATCH(Table10[[#This Row],[Column3]],AD:AD,0))</f>
        <v>#N/A</v>
      </c>
    </row>
    <row r="4377" spans="37:40" ht="13.5" thickBot="1">
      <c r="AK4377" s="64">
        <v>3181</v>
      </c>
      <c r="AL4377" s="8" t="s">
        <v>8476</v>
      </c>
      <c r="AM4377" t="str">
        <f t="shared" si="69"/>
        <v>H3181</v>
      </c>
      <c r="AN4377" t="e">
        <f>IF(Table10[[#This Row],[Column3]]="","",MATCH(Table10[[#This Row],[Column3]],AD:AD,0))</f>
        <v>#N/A</v>
      </c>
    </row>
    <row r="4378" spans="37:40" ht="13.5" thickBot="1">
      <c r="AK4378" s="64">
        <v>3181</v>
      </c>
      <c r="AL4378" s="8" t="s">
        <v>8476</v>
      </c>
      <c r="AM4378" t="str">
        <f t="shared" si="69"/>
        <v>H3181</v>
      </c>
      <c r="AN4378" t="e">
        <f>IF(Table10[[#This Row],[Column3]]="","",MATCH(Table10[[#This Row],[Column3]],AD:AD,0))</f>
        <v>#N/A</v>
      </c>
    </row>
    <row r="4379" spans="37:40" ht="13.5" thickBot="1">
      <c r="AK4379" s="64">
        <v>3181</v>
      </c>
      <c r="AL4379" s="8" t="s">
        <v>8476</v>
      </c>
      <c r="AM4379" t="str">
        <f t="shared" si="69"/>
        <v>H3181</v>
      </c>
      <c r="AN4379" t="e">
        <f>IF(Table10[[#This Row],[Column3]]="","",MATCH(Table10[[#This Row],[Column3]],AD:AD,0))</f>
        <v>#N/A</v>
      </c>
    </row>
    <row r="4380" spans="37:40" ht="13.5" thickBot="1">
      <c r="AK4380" s="64">
        <v>3181</v>
      </c>
      <c r="AL4380" s="8" t="s">
        <v>8476</v>
      </c>
      <c r="AM4380" t="str">
        <f t="shared" si="69"/>
        <v>H3181</v>
      </c>
      <c r="AN4380" t="e">
        <f>IF(Table10[[#This Row],[Column3]]="","",MATCH(Table10[[#This Row],[Column3]],AD:AD,0))</f>
        <v>#N/A</v>
      </c>
    </row>
    <row r="4381" spans="37:40" ht="13.5" thickBot="1">
      <c r="AK4381" s="64">
        <v>3182</v>
      </c>
      <c r="AL4381" s="8" t="s">
        <v>8476</v>
      </c>
      <c r="AM4381" t="str">
        <f t="shared" si="69"/>
        <v>H3182</v>
      </c>
      <c r="AN4381" t="e">
        <f>IF(Table10[[#This Row],[Column3]]="","",MATCH(Table10[[#This Row],[Column3]],AD:AD,0))</f>
        <v>#N/A</v>
      </c>
    </row>
    <row r="4382" spans="37:40" ht="13.5" thickBot="1">
      <c r="AK4382" s="64">
        <v>3182</v>
      </c>
      <c r="AL4382" s="8" t="s">
        <v>8476</v>
      </c>
      <c r="AM4382" t="str">
        <f t="shared" si="69"/>
        <v>H3182</v>
      </c>
      <c r="AN4382" t="e">
        <f>IF(Table10[[#This Row],[Column3]]="","",MATCH(Table10[[#This Row],[Column3]],AD:AD,0))</f>
        <v>#N/A</v>
      </c>
    </row>
    <row r="4383" spans="37:40" ht="13.5" thickBot="1">
      <c r="AK4383" s="64">
        <v>3182</v>
      </c>
      <c r="AL4383" s="8" t="s">
        <v>8476</v>
      </c>
      <c r="AM4383" t="str">
        <f t="shared" si="69"/>
        <v>H3182</v>
      </c>
      <c r="AN4383" t="e">
        <f>IF(Table10[[#This Row],[Column3]]="","",MATCH(Table10[[#This Row],[Column3]],AD:AD,0))</f>
        <v>#N/A</v>
      </c>
    </row>
    <row r="4384" spans="37:40" ht="13.5" thickBot="1">
      <c r="AK4384" s="64">
        <v>3182</v>
      </c>
      <c r="AL4384" s="8" t="s">
        <v>8476</v>
      </c>
      <c r="AM4384" t="str">
        <f t="shared" si="69"/>
        <v>H3182</v>
      </c>
      <c r="AN4384" t="e">
        <f>IF(Table10[[#This Row],[Column3]]="","",MATCH(Table10[[#This Row],[Column3]],AD:AD,0))</f>
        <v>#N/A</v>
      </c>
    </row>
    <row r="4385" spans="37:40" ht="13.5" thickBot="1">
      <c r="AK4385" s="64">
        <v>3182</v>
      </c>
      <c r="AL4385" s="8" t="s">
        <v>8476</v>
      </c>
      <c r="AM4385" t="str">
        <f t="shared" si="69"/>
        <v>H3182</v>
      </c>
      <c r="AN4385" t="e">
        <f>IF(Table10[[#This Row],[Column3]]="","",MATCH(Table10[[#This Row],[Column3]],AD:AD,0))</f>
        <v>#N/A</v>
      </c>
    </row>
    <row r="4386" spans="37:40" ht="13.5" thickBot="1">
      <c r="AK4386" s="64">
        <v>3182</v>
      </c>
      <c r="AL4386" s="8" t="s">
        <v>8476</v>
      </c>
      <c r="AM4386" t="str">
        <f t="shared" si="69"/>
        <v>H3182</v>
      </c>
      <c r="AN4386" t="e">
        <f>IF(Table10[[#This Row],[Column3]]="","",MATCH(Table10[[#This Row],[Column3]],AD:AD,0))</f>
        <v>#N/A</v>
      </c>
    </row>
    <row r="4387" spans="37:40" ht="13.5" thickBot="1">
      <c r="AK4387" s="64">
        <v>3182</v>
      </c>
      <c r="AL4387" s="8" t="s">
        <v>8476</v>
      </c>
      <c r="AM4387" t="str">
        <f t="shared" si="69"/>
        <v>H3182</v>
      </c>
      <c r="AN4387" t="e">
        <f>IF(Table10[[#This Row],[Column3]]="","",MATCH(Table10[[#This Row],[Column3]],AD:AD,0))</f>
        <v>#N/A</v>
      </c>
    </row>
    <row r="4388" spans="37:40" ht="13.5" thickBot="1">
      <c r="AK4388" s="64">
        <v>3182</v>
      </c>
      <c r="AL4388" s="8" t="s">
        <v>8476</v>
      </c>
      <c r="AM4388" t="str">
        <f t="shared" si="69"/>
        <v>H3182</v>
      </c>
      <c r="AN4388" t="e">
        <f>IF(Table10[[#This Row],[Column3]]="","",MATCH(Table10[[#This Row],[Column3]],AD:AD,0))</f>
        <v>#N/A</v>
      </c>
    </row>
    <row r="4389" spans="37:40" ht="13.5" thickBot="1">
      <c r="AK4389" s="64">
        <v>3182</v>
      </c>
      <c r="AL4389" s="8" t="s">
        <v>8476</v>
      </c>
      <c r="AM4389" t="str">
        <f t="shared" si="69"/>
        <v>H3182</v>
      </c>
      <c r="AN4389" t="e">
        <f>IF(Table10[[#This Row],[Column3]]="","",MATCH(Table10[[#This Row],[Column3]],AD:AD,0))</f>
        <v>#N/A</v>
      </c>
    </row>
    <row r="4390" spans="37:40" ht="13.5" thickBot="1">
      <c r="AK4390" s="64">
        <v>3182</v>
      </c>
      <c r="AL4390" s="8" t="s">
        <v>8476</v>
      </c>
      <c r="AM4390" t="str">
        <f t="shared" si="69"/>
        <v>H3182</v>
      </c>
      <c r="AN4390" t="e">
        <f>IF(Table10[[#This Row],[Column3]]="","",MATCH(Table10[[#This Row],[Column3]],AD:AD,0))</f>
        <v>#N/A</v>
      </c>
    </row>
    <row r="4391" spans="37:40" ht="13.5" thickBot="1">
      <c r="AK4391" s="64">
        <v>3182</v>
      </c>
      <c r="AL4391" s="8" t="s">
        <v>8476</v>
      </c>
      <c r="AM4391" t="str">
        <f t="shared" si="69"/>
        <v>H3182</v>
      </c>
      <c r="AN4391" t="e">
        <f>IF(Table10[[#This Row],[Column3]]="","",MATCH(Table10[[#This Row],[Column3]],AD:AD,0))</f>
        <v>#N/A</v>
      </c>
    </row>
    <row r="4392" spans="37:40" ht="13.5" thickBot="1">
      <c r="AK4392" s="64">
        <v>3182</v>
      </c>
      <c r="AL4392" s="8" t="s">
        <v>8476</v>
      </c>
      <c r="AM4392" t="str">
        <f t="shared" si="69"/>
        <v>H3182</v>
      </c>
      <c r="AN4392" t="e">
        <f>IF(Table10[[#This Row],[Column3]]="","",MATCH(Table10[[#This Row],[Column3]],AD:AD,0))</f>
        <v>#N/A</v>
      </c>
    </row>
    <row r="4393" spans="37:40" ht="13.5" thickBot="1">
      <c r="AK4393" s="64">
        <v>3263</v>
      </c>
      <c r="AL4393" s="8" t="s">
        <v>3762</v>
      </c>
      <c r="AM4393" t="str">
        <f t="shared" si="69"/>
        <v>A3263</v>
      </c>
      <c r="AN4393" t="e">
        <f>IF(Table10[[#This Row],[Column3]]="","",MATCH(Table10[[#This Row],[Column3]],AD:AD,0))</f>
        <v>#N/A</v>
      </c>
    </row>
    <row r="4394" spans="37:40" ht="13.5" thickBot="1">
      <c r="AK4394" s="64">
        <v>3263</v>
      </c>
      <c r="AL4394" s="8" t="s">
        <v>3762</v>
      </c>
      <c r="AM4394" t="str">
        <f t="shared" si="69"/>
        <v>A3263</v>
      </c>
      <c r="AN4394" t="e">
        <f>IF(Table10[[#This Row],[Column3]]="","",MATCH(Table10[[#This Row],[Column3]],AD:AD,0))</f>
        <v>#N/A</v>
      </c>
    </row>
    <row r="4395" spans="37:40" ht="13.5" thickBot="1">
      <c r="AK4395" s="64">
        <v>3263</v>
      </c>
      <c r="AL4395" s="8" t="s">
        <v>3762</v>
      </c>
      <c r="AM4395" t="str">
        <f t="shared" si="69"/>
        <v>A3263</v>
      </c>
      <c r="AN4395" t="e">
        <f>IF(Table10[[#This Row],[Column3]]="","",MATCH(Table10[[#This Row],[Column3]],AD:AD,0))</f>
        <v>#N/A</v>
      </c>
    </row>
    <row r="4396" spans="37:40" ht="13.5" thickBot="1">
      <c r="AK4396" s="64">
        <v>3263</v>
      </c>
      <c r="AL4396" s="8" t="s">
        <v>3762</v>
      </c>
      <c r="AM4396" t="str">
        <f t="shared" si="69"/>
        <v>A3263</v>
      </c>
      <c r="AN4396" t="e">
        <f>IF(Table10[[#This Row],[Column3]]="","",MATCH(Table10[[#This Row],[Column3]],AD:AD,0))</f>
        <v>#N/A</v>
      </c>
    </row>
    <row r="4397" spans="37:40" ht="13.5" thickBot="1">
      <c r="AK4397" s="64">
        <v>3263</v>
      </c>
      <c r="AL4397" s="8" t="s">
        <v>3762</v>
      </c>
      <c r="AM4397" t="str">
        <f t="shared" si="69"/>
        <v>A3263</v>
      </c>
      <c r="AN4397" t="e">
        <f>IF(Table10[[#This Row],[Column3]]="","",MATCH(Table10[[#This Row],[Column3]],AD:AD,0))</f>
        <v>#N/A</v>
      </c>
    </row>
    <row r="4398" spans="37:40" ht="13.5" thickBot="1">
      <c r="AK4398" s="64">
        <v>3263</v>
      </c>
      <c r="AL4398" s="8" t="s">
        <v>3762</v>
      </c>
      <c r="AM4398" t="str">
        <f t="shared" si="69"/>
        <v>A3263</v>
      </c>
      <c r="AN4398" t="e">
        <f>IF(Table10[[#This Row],[Column3]]="","",MATCH(Table10[[#This Row],[Column3]],AD:AD,0))</f>
        <v>#N/A</v>
      </c>
    </row>
    <row r="4399" spans="37:40" ht="13.5" thickBot="1">
      <c r="AK4399" s="64">
        <v>3123</v>
      </c>
      <c r="AL4399" s="8" t="s">
        <v>6664</v>
      </c>
      <c r="AM4399" t="str">
        <f t="shared" si="69"/>
        <v>G3123</v>
      </c>
      <c r="AN4399" t="e">
        <f>IF(Table10[[#This Row],[Column3]]="","",MATCH(Table10[[#This Row],[Column3]],AD:AD,0))</f>
        <v>#N/A</v>
      </c>
    </row>
    <row r="4400" spans="37:40" ht="13.5" thickBot="1">
      <c r="AK4400" s="64">
        <v>3123</v>
      </c>
      <c r="AL4400" s="8" t="s">
        <v>6664</v>
      </c>
      <c r="AM4400" t="str">
        <f t="shared" si="69"/>
        <v>G3123</v>
      </c>
      <c r="AN4400" t="e">
        <f>IF(Table10[[#This Row],[Column3]]="","",MATCH(Table10[[#This Row],[Column3]],AD:AD,0))</f>
        <v>#N/A</v>
      </c>
    </row>
    <row r="4401" spans="37:40" ht="13.5" thickBot="1">
      <c r="AK4401" s="64">
        <v>3123</v>
      </c>
      <c r="AL4401" s="8" t="s">
        <v>6664</v>
      </c>
      <c r="AM4401" t="str">
        <f t="shared" si="69"/>
        <v>G3123</v>
      </c>
      <c r="AN4401" t="e">
        <f>IF(Table10[[#This Row],[Column3]]="","",MATCH(Table10[[#This Row],[Column3]],AD:AD,0))</f>
        <v>#N/A</v>
      </c>
    </row>
    <row r="4402" spans="37:40" ht="13.5" thickBot="1">
      <c r="AK4402" s="64">
        <v>3255</v>
      </c>
      <c r="AL4402" s="8" t="s">
        <v>3762</v>
      </c>
      <c r="AM4402" t="str">
        <f t="shared" si="69"/>
        <v>A3255</v>
      </c>
      <c r="AN4402" t="e">
        <f>IF(Table10[[#This Row],[Column3]]="","",MATCH(Table10[[#This Row],[Column3]],AD:AD,0))</f>
        <v>#N/A</v>
      </c>
    </row>
    <row r="4403" spans="37:40" ht="13.5" thickBot="1">
      <c r="AK4403" s="64">
        <v>3255</v>
      </c>
      <c r="AL4403" s="8" t="s">
        <v>3762</v>
      </c>
      <c r="AM4403" t="str">
        <f t="shared" si="69"/>
        <v>A3255</v>
      </c>
      <c r="AN4403" t="e">
        <f>IF(Table10[[#This Row],[Column3]]="","",MATCH(Table10[[#This Row],[Column3]],AD:AD,0))</f>
        <v>#N/A</v>
      </c>
    </row>
    <row r="4404" spans="37:40" ht="13.5" thickBot="1">
      <c r="AK4404" s="64">
        <v>3255</v>
      </c>
      <c r="AL4404" s="8" t="s">
        <v>3762</v>
      </c>
      <c r="AM4404" t="str">
        <f t="shared" si="69"/>
        <v>A3255</v>
      </c>
      <c r="AN4404" t="e">
        <f>IF(Table10[[#This Row],[Column3]]="","",MATCH(Table10[[#This Row],[Column3]],AD:AD,0))</f>
        <v>#N/A</v>
      </c>
    </row>
    <row r="4405" spans="37:40" ht="13.5" thickBot="1">
      <c r="AK4405" s="64">
        <v>3255</v>
      </c>
      <c r="AL4405" s="8" t="s">
        <v>3762</v>
      </c>
      <c r="AM4405" t="str">
        <f t="shared" si="69"/>
        <v>A3255</v>
      </c>
      <c r="AN4405" t="e">
        <f>IF(Table10[[#This Row],[Column3]]="","",MATCH(Table10[[#This Row],[Column3]],AD:AD,0))</f>
        <v>#N/A</v>
      </c>
    </row>
    <row r="4406" spans="37:40" ht="13.5" thickBot="1">
      <c r="AK4406" s="64">
        <v>3255</v>
      </c>
      <c r="AL4406" s="8" t="s">
        <v>3762</v>
      </c>
      <c r="AM4406" t="str">
        <f t="shared" si="69"/>
        <v>A3255</v>
      </c>
      <c r="AN4406" t="e">
        <f>IF(Table10[[#This Row],[Column3]]="","",MATCH(Table10[[#This Row],[Column3]],AD:AD,0))</f>
        <v>#N/A</v>
      </c>
    </row>
    <row r="4407" spans="37:40" ht="13.5" thickBot="1">
      <c r="AK4407" s="64">
        <v>3255</v>
      </c>
      <c r="AL4407" s="8" t="s">
        <v>3762</v>
      </c>
      <c r="AM4407" t="str">
        <f t="shared" si="69"/>
        <v>A3255</v>
      </c>
      <c r="AN4407" t="e">
        <f>IF(Table10[[#This Row],[Column3]]="","",MATCH(Table10[[#This Row],[Column3]],AD:AD,0))</f>
        <v>#N/A</v>
      </c>
    </row>
    <row r="4408" spans="37:40" ht="13.5" thickBot="1">
      <c r="AK4408" s="64">
        <v>3255</v>
      </c>
      <c r="AL4408" s="8" t="s">
        <v>3762</v>
      </c>
      <c r="AM4408" t="str">
        <f t="shared" si="69"/>
        <v>A3255</v>
      </c>
      <c r="AN4408" t="e">
        <f>IF(Table10[[#This Row],[Column3]]="","",MATCH(Table10[[#This Row],[Column3]],AD:AD,0))</f>
        <v>#N/A</v>
      </c>
    </row>
    <row r="4409" spans="37:40" ht="13.5" thickBot="1">
      <c r="AK4409" s="64">
        <v>3255</v>
      </c>
      <c r="AL4409" s="8" t="s">
        <v>3762</v>
      </c>
      <c r="AM4409" t="str">
        <f t="shared" si="69"/>
        <v>A3255</v>
      </c>
      <c r="AN4409" t="e">
        <f>IF(Table10[[#This Row],[Column3]]="","",MATCH(Table10[[#This Row],[Column3]],AD:AD,0))</f>
        <v>#N/A</v>
      </c>
    </row>
    <row r="4410" spans="37:40" ht="13.5" thickBot="1">
      <c r="AK4410" s="64">
        <v>3255</v>
      </c>
      <c r="AL4410" s="8" t="s">
        <v>3762</v>
      </c>
      <c r="AM4410" t="str">
        <f t="shared" si="69"/>
        <v>A3255</v>
      </c>
      <c r="AN4410" t="e">
        <f>IF(Table10[[#This Row],[Column3]]="","",MATCH(Table10[[#This Row],[Column3]],AD:AD,0))</f>
        <v>#N/A</v>
      </c>
    </row>
    <row r="4411" spans="37:40" ht="13.5" thickBot="1">
      <c r="AK4411" s="64">
        <v>3255</v>
      </c>
      <c r="AL4411" s="8" t="s">
        <v>3762</v>
      </c>
      <c r="AM4411" t="str">
        <f t="shared" ref="AM4411:AM4474" si="70">CONCATENATE(AL4411,AK4411)</f>
        <v>A3255</v>
      </c>
      <c r="AN4411" t="e">
        <f>IF(Table10[[#This Row],[Column3]]="","",MATCH(Table10[[#This Row],[Column3]],AD:AD,0))</f>
        <v>#N/A</v>
      </c>
    </row>
    <row r="4412" spans="37:40" ht="13.5" thickBot="1">
      <c r="AK4412" s="64">
        <v>3255</v>
      </c>
      <c r="AL4412" s="8" t="s">
        <v>3762</v>
      </c>
      <c r="AM4412" t="str">
        <f t="shared" si="70"/>
        <v>A3255</v>
      </c>
      <c r="AN4412" t="e">
        <f>IF(Table10[[#This Row],[Column3]]="","",MATCH(Table10[[#This Row],[Column3]],AD:AD,0))</f>
        <v>#N/A</v>
      </c>
    </row>
    <row r="4413" spans="37:40" ht="13.5" thickBot="1">
      <c r="AK4413" s="64">
        <v>3255</v>
      </c>
      <c r="AL4413" s="8" t="s">
        <v>3762</v>
      </c>
      <c r="AM4413" t="str">
        <f t="shared" si="70"/>
        <v>A3255</v>
      </c>
      <c r="AN4413" t="e">
        <f>IF(Table10[[#This Row],[Column3]]="","",MATCH(Table10[[#This Row],[Column3]],AD:AD,0))</f>
        <v>#N/A</v>
      </c>
    </row>
    <row r="4414" spans="37:40" ht="13.5" thickBot="1">
      <c r="AK4414" s="64">
        <v>3255</v>
      </c>
      <c r="AL4414" s="8" t="s">
        <v>3762</v>
      </c>
      <c r="AM4414" t="str">
        <f t="shared" si="70"/>
        <v>A3255</v>
      </c>
      <c r="AN4414" t="e">
        <f>IF(Table10[[#This Row],[Column3]]="","",MATCH(Table10[[#This Row],[Column3]],AD:AD,0))</f>
        <v>#N/A</v>
      </c>
    </row>
    <row r="4415" spans="37:40" ht="13.5" thickBot="1">
      <c r="AK4415" s="64">
        <v>3255</v>
      </c>
      <c r="AL4415" s="8" t="s">
        <v>3762</v>
      </c>
      <c r="AM4415" t="str">
        <f t="shared" si="70"/>
        <v>A3255</v>
      </c>
      <c r="AN4415" t="e">
        <f>IF(Table10[[#This Row],[Column3]]="","",MATCH(Table10[[#This Row],[Column3]],AD:AD,0))</f>
        <v>#N/A</v>
      </c>
    </row>
    <row r="4416" spans="37:40" ht="13.5" thickBot="1">
      <c r="AK4416" s="64">
        <v>3255</v>
      </c>
      <c r="AL4416" s="8" t="s">
        <v>3762</v>
      </c>
      <c r="AM4416" t="str">
        <f t="shared" si="70"/>
        <v>A3255</v>
      </c>
      <c r="AN4416" t="e">
        <f>IF(Table10[[#This Row],[Column3]]="","",MATCH(Table10[[#This Row],[Column3]],AD:AD,0))</f>
        <v>#N/A</v>
      </c>
    </row>
    <row r="4417" spans="37:40" ht="13.5" thickBot="1">
      <c r="AK4417" s="64">
        <v>3255</v>
      </c>
      <c r="AL4417" s="8" t="s">
        <v>3762</v>
      </c>
      <c r="AM4417" t="str">
        <f t="shared" si="70"/>
        <v>A3255</v>
      </c>
      <c r="AN4417" t="e">
        <f>IF(Table10[[#This Row],[Column3]]="","",MATCH(Table10[[#This Row],[Column3]],AD:AD,0))</f>
        <v>#N/A</v>
      </c>
    </row>
    <row r="4418" spans="37:40" ht="13.5" thickBot="1">
      <c r="AK4418" s="64">
        <v>3256</v>
      </c>
      <c r="AL4418" s="8" t="s">
        <v>3762</v>
      </c>
      <c r="AM4418" t="str">
        <f t="shared" si="70"/>
        <v>A3256</v>
      </c>
      <c r="AN4418" t="e">
        <f>IF(Table10[[#This Row],[Column3]]="","",MATCH(Table10[[#This Row],[Column3]],AD:AD,0))</f>
        <v>#N/A</v>
      </c>
    </row>
    <row r="4419" spans="37:40" ht="13.5" thickBot="1">
      <c r="AK4419" s="64">
        <v>3256</v>
      </c>
      <c r="AL4419" s="8" t="s">
        <v>3762</v>
      </c>
      <c r="AM4419" t="str">
        <f t="shared" si="70"/>
        <v>A3256</v>
      </c>
      <c r="AN4419" t="e">
        <f>IF(Table10[[#This Row],[Column3]]="","",MATCH(Table10[[#This Row],[Column3]],AD:AD,0))</f>
        <v>#N/A</v>
      </c>
    </row>
    <row r="4420" spans="37:40" ht="13.5" thickBot="1">
      <c r="AK4420" s="64">
        <v>3256</v>
      </c>
      <c r="AL4420" s="8" t="s">
        <v>3762</v>
      </c>
      <c r="AM4420" t="str">
        <f t="shared" si="70"/>
        <v>A3256</v>
      </c>
      <c r="AN4420" t="e">
        <f>IF(Table10[[#This Row],[Column3]]="","",MATCH(Table10[[#This Row],[Column3]],AD:AD,0))</f>
        <v>#N/A</v>
      </c>
    </row>
    <row r="4421" spans="37:40" ht="13.5" thickBot="1">
      <c r="AK4421" s="64">
        <v>3256</v>
      </c>
      <c r="AL4421" s="8" t="s">
        <v>3762</v>
      </c>
      <c r="AM4421" t="str">
        <f t="shared" si="70"/>
        <v>A3256</v>
      </c>
      <c r="AN4421" t="e">
        <f>IF(Table10[[#This Row],[Column3]]="","",MATCH(Table10[[#This Row],[Column3]],AD:AD,0))</f>
        <v>#N/A</v>
      </c>
    </row>
    <row r="4422" spans="37:40" ht="13.5" thickBot="1">
      <c r="AK4422" s="64">
        <v>3256</v>
      </c>
      <c r="AL4422" s="8" t="s">
        <v>3762</v>
      </c>
      <c r="AM4422" t="str">
        <f t="shared" si="70"/>
        <v>A3256</v>
      </c>
      <c r="AN4422" t="e">
        <f>IF(Table10[[#This Row],[Column3]]="","",MATCH(Table10[[#This Row],[Column3]],AD:AD,0))</f>
        <v>#N/A</v>
      </c>
    </row>
    <row r="4423" spans="37:40" ht="13.5" thickBot="1">
      <c r="AK4423" s="64">
        <v>3256</v>
      </c>
      <c r="AL4423" s="8" t="s">
        <v>3762</v>
      </c>
      <c r="AM4423" t="str">
        <f t="shared" si="70"/>
        <v>A3256</v>
      </c>
      <c r="AN4423" t="e">
        <f>IF(Table10[[#This Row],[Column3]]="","",MATCH(Table10[[#This Row],[Column3]],AD:AD,0))</f>
        <v>#N/A</v>
      </c>
    </row>
    <row r="4424" spans="37:40" ht="13.5" thickBot="1">
      <c r="AK4424" s="64">
        <v>3256</v>
      </c>
      <c r="AL4424" s="8" t="s">
        <v>3762</v>
      </c>
      <c r="AM4424" t="str">
        <f t="shared" si="70"/>
        <v>A3256</v>
      </c>
      <c r="AN4424" t="e">
        <f>IF(Table10[[#This Row],[Column3]]="","",MATCH(Table10[[#This Row],[Column3]],AD:AD,0))</f>
        <v>#N/A</v>
      </c>
    </row>
    <row r="4425" spans="37:40" ht="13.5" thickBot="1">
      <c r="AK4425" s="64">
        <v>3256</v>
      </c>
      <c r="AL4425" s="8" t="s">
        <v>3762</v>
      </c>
      <c r="AM4425" t="str">
        <f t="shared" si="70"/>
        <v>A3256</v>
      </c>
      <c r="AN4425" t="e">
        <f>IF(Table10[[#This Row],[Column3]]="","",MATCH(Table10[[#This Row],[Column3]],AD:AD,0))</f>
        <v>#N/A</v>
      </c>
    </row>
    <row r="4426" spans="37:40" ht="13.5" thickBot="1">
      <c r="AK4426" s="64">
        <v>3256</v>
      </c>
      <c r="AL4426" s="8" t="s">
        <v>3762</v>
      </c>
      <c r="AM4426" t="str">
        <f t="shared" si="70"/>
        <v>A3256</v>
      </c>
      <c r="AN4426" t="e">
        <f>IF(Table10[[#This Row],[Column3]]="","",MATCH(Table10[[#This Row],[Column3]],AD:AD,0))</f>
        <v>#N/A</v>
      </c>
    </row>
    <row r="4427" spans="37:40" ht="13.5" thickBot="1">
      <c r="AK4427" s="64">
        <v>3256</v>
      </c>
      <c r="AL4427" s="8" t="s">
        <v>3762</v>
      </c>
      <c r="AM4427" t="str">
        <f t="shared" si="70"/>
        <v>A3256</v>
      </c>
      <c r="AN4427" t="e">
        <f>IF(Table10[[#This Row],[Column3]]="","",MATCH(Table10[[#This Row],[Column3]],AD:AD,0))</f>
        <v>#N/A</v>
      </c>
    </row>
    <row r="4428" spans="37:40" ht="13.5" thickBot="1">
      <c r="AK4428" s="64">
        <v>3256</v>
      </c>
      <c r="AL4428" s="8" t="s">
        <v>3762</v>
      </c>
      <c r="AM4428" t="str">
        <f t="shared" si="70"/>
        <v>A3256</v>
      </c>
      <c r="AN4428" t="e">
        <f>IF(Table10[[#This Row],[Column3]]="","",MATCH(Table10[[#This Row],[Column3]],AD:AD,0))</f>
        <v>#N/A</v>
      </c>
    </row>
    <row r="4429" spans="37:40" ht="13.5" thickBot="1">
      <c r="AK4429" s="64">
        <v>3256</v>
      </c>
      <c r="AL4429" s="8" t="s">
        <v>3762</v>
      </c>
      <c r="AM4429" t="str">
        <f t="shared" si="70"/>
        <v>A3256</v>
      </c>
      <c r="AN4429" t="e">
        <f>IF(Table10[[#This Row],[Column3]]="","",MATCH(Table10[[#This Row],[Column3]],AD:AD,0))</f>
        <v>#N/A</v>
      </c>
    </row>
    <row r="4430" spans="37:40" ht="13.5" thickBot="1">
      <c r="AK4430" s="64">
        <v>3256</v>
      </c>
      <c r="AL4430" s="8" t="s">
        <v>3762</v>
      </c>
      <c r="AM4430" t="str">
        <f t="shared" si="70"/>
        <v>A3256</v>
      </c>
      <c r="AN4430" t="e">
        <f>IF(Table10[[#This Row],[Column3]]="","",MATCH(Table10[[#This Row],[Column3]],AD:AD,0))</f>
        <v>#N/A</v>
      </c>
    </row>
    <row r="4431" spans="37:40" ht="13.5" thickBot="1">
      <c r="AK4431" s="64">
        <v>3256</v>
      </c>
      <c r="AL4431" s="8" t="s">
        <v>3762</v>
      </c>
      <c r="AM4431" t="str">
        <f t="shared" si="70"/>
        <v>A3256</v>
      </c>
      <c r="AN4431" t="e">
        <f>IF(Table10[[#This Row],[Column3]]="","",MATCH(Table10[[#This Row],[Column3]],AD:AD,0))</f>
        <v>#N/A</v>
      </c>
    </row>
    <row r="4432" spans="37:40" ht="13.5" thickBot="1">
      <c r="AK4432" s="64">
        <v>3256</v>
      </c>
      <c r="AL4432" s="8" t="s">
        <v>3762</v>
      </c>
      <c r="AM4432" t="str">
        <f t="shared" si="70"/>
        <v>A3256</v>
      </c>
      <c r="AN4432" t="e">
        <f>IF(Table10[[#This Row],[Column3]]="","",MATCH(Table10[[#This Row],[Column3]],AD:AD,0))</f>
        <v>#N/A</v>
      </c>
    </row>
    <row r="4433" spans="37:40" ht="13.5" thickBot="1">
      <c r="AK4433" s="64">
        <v>3257</v>
      </c>
      <c r="AL4433" s="8" t="s">
        <v>3762</v>
      </c>
      <c r="AM4433" t="str">
        <f t="shared" si="70"/>
        <v>A3257</v>
      </c>
      <c r="AN4433" t="e">
        <f>IF(Table10[[#This Row],[Column3]]="","",MATCH(Table10[[#This Row],[Column3]],AD:AD,0))</f>
        <v>#N/A</v>
      </c>
    </row>
    <row r="4434" spans="37:40" ht="13.5" thickBot="1">
      <c r="AK4434" s="64">
        <v>3257</v>
      </c>
      <c r="AL4434" s="8" t="s">
        <v>3762</v>
      </c>
      <c r="AM4434" t="str">
        <f t="shared" si="70"/>
        <v>A3257</v>
      </c>
      <c r="AN4434" t="e">
        <f>IF(Table10[[#This Row],[Column3]]="","",MATCH(Table10[[#This Row],[Column3]],AD:AD,0))</f>
        <v>#N/A</v>
      </c>
    </row>
    <row r="4435" spans="37:40" ht="13.5" thickBot="1">
      <c r="AK4435" s="64">
        <v>3257</v>
      </c>
      <c r="AL4435" s="8" t="s">
        <v>3762</v>
      </c>
      <c r="AM4435" t="str">
        <f t="shared" si="70"/>
        <v>A3257</v>
      </c>
      <c r="AN4435" t="e">
        <f>IF(Table10[[#This Row],[Column3]]="","",MATCH(Table10[[#This Row],[Column3]],AD:AD,0))</f>
        <v>#N/A</v>
      </c>
    </row>
    <row r="4436" spans="37:40" ht="13.5" thickBot="1">
      <c r="AK4436" s="64">
        <v>3257</v>
      </c>
      <c r="AL4436" s="8" t="s">
        <v>3762</v>
      </c>
      <c r="AM4436" t="str">
        <f t="shared" si="70"/>
        <v>A3257</v>
      </c>
      <c r="AN4436" t="e">
        <f>IF(Table10[[#This Row],[Column3]]="","",MATCH(Table10[[#This Row],[Column3]],AD:AD,0))</f>
        <v>#N/A</v>
      </c>
    </row>
    <row r="4437" spans="37:40" ht="13.5" thickBot="1">
      <c r="AK4437" s="64">
        <v>3257</v>
      </c>
      <c r="AL4437" s="8" t="s">
        <v>3762</v>
      </c>
      <c r="AM4437" t="str">
        <f t="shared" si="70"/>
        <v>A3257</v>
      </c>
      <c r="AN4437" t="e">
        <f>IF(Table10[[#This Row],[Column3]]="","",MATCH(Table10[[#This Row],[Column3]],AD:AD,0))</f>
        <v>#N/A</v>
      </c>
    </row>
    <row r="4438" spans="37:40" ht="13.5" thickBot="1">
      <c r="AK4438" s="64">
        <v>3257</v>
      </c>
      <c r="AL4438" s="8" t="s">
        <v>3762</v>
      </c>
      <c r="AM4438" t="str">
        <f t="shared" si="70"/>
        <v>A3257</v>
      </c>
      <c r="AN4438" t="e">
        <f>IF(Table10[[#This Row],[Column3]]="","",MATCH(Table10[[#This Row],[Column3]],AD:AD,0))</f>
        <v>#N/A</v>
      </c>
    </row>
    <row r="4439" spans="37:40" ht="13.5" thickBot="1">
      <c r="AK4439" s="64">
        <v>3257</v>
      </c>
      <c r="AL4439" s="8" t="s">
        <v>3762</v>
      </c>
      <c r="AM4439" t="str">
        <f t="shared" si="70"/>
        <v>A3257</v>
      </c>
      <c r="AN4439" t="e">
        <f>IF(Table10[[#This Row],[Column3]]="","",MATCH(Table10[[#This Row],[Column3]],AD:AD,0))</f>
        <v>#N/A</v>
      </c>
    </row>
    <row r="4440" spans="37:40" ht="13.5" thickBot="1">
      <c r="AK4440" s="64">
        <v>3257</v>
      </c>
      <c r="AL4440" s="8" t="s">
        <v>3762</v>
      </c>
      <c r="AM4440" t="str">
        <f t="shared" si="70"/>
        <v>A3257</v>
      </c>
      <c r="AN4440" t="e">
        <f>IF(Table10[[#This Row],[Column3]]="","",MATCH(Table10[[#This Row],[Column3]],AD:AD,0))</f>
        <v>#N/A</v>
      </c>
    </row>
    <row r="4441" spans="37:40" ht="13.5" thickBot="1">
      <c r="AK4441" s="64">
        <v>3257</v>
      </c>
      <c r="AL4441" s="8" t="s">
        <v>3762</v>
      </c>
      <c r="AM4441" t="str">
        <f t="shared" si="70"/>
        <v>A3257</v>
      </c>
      <c r="AN4441" t="e">
        <f>IF(Table10[[#This Row],[Column3]]="","",MATCH(Table10[[#This Row],[Column3]],AD:AD,0))</f>
        <v>#N/A</v>
      </c>
    </row>
    <row r="4442" spans="37:40" ht="13.5" thickBot="1">
      <c r="AK4442" s="64">
        <v>3257</v>
      </c>
      <c r="AL4442" s="8" t="s">
        <v>3762</v>
      </c>
      <c r="AM4442" t="str">
        <f t="shared" si="70"/>
        <v>A3257</v>
      </c>
      <c r="AN4442" t="e">
        <f>IF(Table10[[#This Row],[Column3]]="","",MATCH(Table10[[#This Row],[Column3]],AD:AD,0))</f>
        <v>#N/A</v>
      </c>
    </row>
    <row r="4443" spans="37:40" ht="13.5" thickBot="1">
      <c r="AK4443" s="64">
        <v>3257</v>
      </c>
      <c r="AL4443" s="8" t="s">
        <v>3762</v>
      </c>
      <c r="AM4443" t="str">
        <f t="shared" si="70"/>
        <v>A3257</v>
      </c>
      <c r="AN4443" t="e">
        <f>IF(Table10[[#This Row],[Column3]]="","",MATCH(Table10[[#This Row],[Column3]],AD:AD,0))</f>
        <v>#N/A</v>
      </c>
    </row>
    <row r="4444" spans="37:40" ht="13.5" thickBot="1">
      <c r="AK4444" s="64">
        <v>3257</v>
      </c>
      <c r="AL4444" s="8" t="s">
        <v>3762</v>
      </c>
      <c r="AM4444" t="str">
        <f t="shared" si="70"/>
        <v>A3257</v>
      </c>
      <c r="AN4444" t="e">
        <f>IF(Table10[[#This Row],[Column3]]="","",MATCH(Table10[[#This Row],[Column3]],AD:AD,0))</f>
        <v>#N/A</v>
      </c>
    </row>
    <row r="4445" spans="37:40" ht="13.5" thickBot="1">
      <c r="AK4445" s="64">
        <v>3257</v>
      </c>
      <c r="AL4445" s="8" t="s">
        <v>3762</v>
      </c>
      <c r="AM4445" t="str">
        <f t="shared" si="70"/>
        <v>A3257</v>
      </c>
      <c r="AN4445" t="e">
        <f>IF(Table10[[#This Row],[Column3]]="","",MATCH(Table10[[#This Row],[Column3]],AD:AD,0))</f>
        <v>#N/A</v>
      </c>
    </row>
    <row r="4446" spans="37:40" ht="13.5" thickBot="1">
      <c r="AK4446" s="64">
        <v>3257</v>
      </c>
      <c r="AL4446" s="8" t="s">
        <v>3762</v>
      </c>
      <c r="AM4446" t="str">
        <f t="shared" si="70"/>
        <v>A3257</v>
      </c>
      <c r="AN4446" t="e">
        <f>IF(Table10[[#This Row],[Column3]]="","",MATCH(Table10[[#This Row],[Column3]],AD:AD,0))</f>
        <v>#N/A</v>
      </c>
    </row>
    <row r="4447" spans="37:40" ht="13.5" thickBot="1">
      <c r="AK4447" s="64">
        <v>3257</v>
      </c>
      <c r="AL4447" s="8" t="s">
        <v>3762</v>
      </c>
      <c r="AM4447" t="str">
        <f t="shared" si="70"/>
        <v>A3257</v>
      </c>
      <c r="AN4447" t="e">
        <f>IF(Table10[[#This Row],[Column3]]="","",MATCH(Table10[[#This Row],[Column3]],AD:AD,0))</f>
        <v>#N/A</v>
      </c>
    </row>
    <row r="4448" spans="37:40" ht="13.5" thickBot="1">
      <c r="AK4448" s="64">
        <v>3257</v>
      </c>
      <c r="AL4448" s="8" t="s">
        <v>3762</v>
      </c>
      <c r="AM4448" t="str">
        <f t="shared" si="70"/>
        <v>A3257</v>
      </c>
      <c r="AN4448" t="e">
        <f>IF(Table10[[#This Row],[Column3]]="","",MATCH(Table10[[#This Row],[Column3]],AD:AD,0))</f>
        <v>#N/A</v>
      </c>
    </row>
    <row r="4449" spans="37:40" ht="13.5" thickBot="1">
      <c r="AK4449" s="64">
        <v>3258</v>
      </c>
      <c r="AL4449" s="8" t="s">
        <v>3762</v>
      </c>
      <c r="AM4449" t="str">
        <f t="shared" si="70"/>
        <v>A3258</v>
      </c>
      <c r="AN4449" t="e">
        <f>IF(Table10[[#This Row],[Column3]]="","",MATCH(Table10[[#This Row],[Column3]],AD:AD,0))</f>
        <v>#N/A</v>
      </c>
    </row>
    <row r="4450" spans="37:40" ht="13.5" thickBot="1">
      <c r="AK4450" s="64">
        <v>3258</v>
      </c>
      <c r="AL4450" s="8" t="s">
        <v>3762</v>
      </c>
      <c r="AM4450" t="str">
        <f t="shared" si="70"/>
        <v>A3258</v>
      </c>
      <c r="AN4450" t="e">
        <f>IF(Table10[[#This Row],[Column3]]="","",MATCH(Table10[[#This Row],[Column3]],AD:AD,0))</f>
        <v>#N/A</v>
      </c>
    </row>
    <row r="4451" spans="37:40" ht="13.5" thickBot="1">
      <c r="AK4451" s="64">
        <v>3258</v>
      </c>
      <c r="AL4451" s="8" t="s">
        <v>3762</v>
      </c>
      <c r="AM4451" t="str">
        <f t="shared" si="70"/>
        <v>A3258</v>
      </c>
      <c r="AN4451" t="e">
        <f>IF(Table10[[#This Row],[Column3]]="","",MATCH(Table10[[#This Row],[Column3]],AD:AD,0))</f>
        <v>#N/A</v>
      </c>
    </row>
    <row r="4452" spans="37:40" ht="13.5" thickBot="1">
      <c r="AK4452" s="64">
        <v>3258</v>
      </c>
      <c r="AL4452" s="8" t="s">
        <v>3762</v>
      </c>
      <c r="AM4452" t="str">
        <f t="shared" si="70"/>
        <v>A3258</v>
      </c>
      <c r="AN4452" t="e">
        <f>IF(Table10[[#This Row],[Column3]]="","",MATCH(Table10[[#This Row],[Column3]],AD:AD,0))</f>
        <v>#N/A</v>
      </c>
    </row>
    <row r="4453" spans="37:40" ht="13.5" thickBot="1">
      <c r="AK4453" s="64">
        <v>3258</v>
      </c>
      <c r="AL4453" s="8" t="s">
        <v>3762</v>
      </c>
      <c r="AM4453" t="str">
        <f t="shared" si="70"/>
        <v>A3258</v>
      </c>
      <c r="AN4453" t="e">
        <f>IF(Table10[[#This Row],[Column3]]="","",MATCH(Table10[[#This Row],[Column3]],AD:AD,0))</f>
        <v>#N/A</v>
      </c>
    </row>
    <row r="4454" spans="37:40" ht="13.5" thickBot="1">
      <c r="AK4454" s="64">
        <v>3258</v>
      </c>
      <c r="AL4454" s="8" t="s">
        <v>3762</v>
      </c>
      <c r="AM4454" t="str">
        <f t="shared" si="70"/>
        <v>A3258</v>
      </c>
      <c r="AN4454" t="e">
        <f>IF(Table10[[#This Row],[Column3]]="","",MATCH(Table10[[#This Row],[Column3]],AD:AD,0))</f>
        <v>#N/A</v>
      </c>
    </row>
    <row r="4455" spans="37:40" ht="13.5" thickBot="1">
      <c r="AK4455" s="64">
        <v>3258</v>
      </c>
      <c r="AL4455" s="8" t="s">
        <v>3762</v>
      </c>
      <c r="AM4455" t="str">
        <f t="shared" si="70"/>
        <v>A3258</v>
      </c>
      <c r="AN4455" t="e">
        <f>IF(Table10[[#This Row],[Column3]]="","",MATCH(Table10[[#This Row],[Column3]],AD:AD,0))</f>
        <v>#N/A</v>
      </c>
    </row>
    <row r="4456" spans="37:40" ht="13.5" thickBot="1">
      <c r="AK4456" s="64">
        <v>3258</v>
      </c>
      <c r="AL4456" s="8" t="s">
        <v>3762</v>
      </c>
      <c r="AM4456" t="str">
        <f t="shared" si="70"/>
        <v>A3258</v>
      </c>
      <c r="AN4456" t="e">
        <f>IF(Table10[[#This Row],[Column3]]="","",MATCH(Table10[[#This Row],[Column3]],AD:AD,0))</f>
        <v>#N/A</v>
      </c>
    </row>
    <row r="4457" spans="37:40" ht="13.5" thickBot="1">
      <c r="AK4457" s="64">
        <v>3258</v>
      </c>
      <c r="AL4457" s="8" t="s">
        <v>3762</v>
      </c>
      <c r="AM4457" t="str">
        <f t="shared" si="70"/>
        <v>A3258</v>
      </c>
      <c r="AN4457" t="e">
        <f>IF(Table10[[#This Row],[Column3]]="","",MATCH(Table10[[#This Row],[Column3]],AD:AD,0))</f>
        <v>#N/A</v>
      </c>
    </row>
    <row r="4458" spans="37:40" ht="13.5" thickBot="1">
      <c r="AK4458" s="64">
        <v>3258</v>
      </c>
      <c r="AL4458" s="8" t="s">
        <v>3762</v>
      </c>
      <c r="AM4458" t="str">
        <f t="shared" si="70"/>
        <v>A3258</v>
      </c>
      <c r="AN4458" t="e">
        <f>IF(Table10[[#This Row],[Column3]]="","",MATCH(Table10[[#This Row],[Column3]],AD:AD,0))</f>
        <v>#N/A</v>
      </c>
    </row>
    <row r="4459" spans="37:40" ht="13.5" thickBot="1">
      <c r="AK4459" s="64">
        <v>3258</v>
      </c>
      <c r="AL4459" s="8" t="s">
        <v>3762</v>
      </c>
      <c r="AM4459" t="str">
        <f t="shared" si="70"/>
        <v>A3258</v>
      </c>
      <c r="AN4459" t="e">
        <f>IF(Table10[[#This Row],[Column3]]="","",MATCH(Table10[[#This Row],[Column3]],AD:AD,0))</f>
        <v>#N/A</v>
      </c>
    </row>
    <row r="4460" spans="37:40" ht="13.5" thickBot="1">
      <c r="AK4460" s="64">
        <v>3258</v>
      </c>
      <c r="AL4460" s="8" t="s">
        <v>3762</v>
      </c>
      <c r="AM4460" t="str">
        <f t="shared" si="70"/>
        <v>A3258</v>
      </c>
      <c r="AN4460" t="e">
        <f>IF(Table10[[#This Row],[Column3]]="","",MATCH(Table10[[#This Row],[Column3]],AD:AD,0))</f>
        <v>#N/A</v>
      </c>
    </row>
    <row r="4461" spans="37:40" ht="13.5" thickBot="1">
      <c r="AK4461" s="64">
        <v>3258</v>
      </c>
      <c r="AL4461" s="8" t="s">
        <v>3762</v>
      </c>
      <c r="AM4461" t="str">
        <f t="shared" si="70"/>
        <v>A3258</v>
      </c>
      <c r="AN4461" t="e">
        <f>IF(Table10[[#This Row],[Column3]]="","",MATCH(Table10[[#This Row],[Column3]],AD:AD,0))</f>
        <v>#N/A</v>
      </c>
    </row>
    <row r="4462" spans="37:40" ht="13.5" thickBot="1">
      <c r="AK4462" s="64">
        <v>3258</v>
      </c>
      <c r="AL4462" s="8" t="s">
        <v>3762</v>
      </c>
      <c r="AM4462" t="str">
        <f t="shared" si="70"/>
        <v>A3258</v>
      </c>
      <c r="AN4462" t="e">
        <f>IF(Table10[[#This Row],[Column3]]="","",MATCH(Table10[[#This Row],[Column3]],AD:AD,0))</f>
        <v>#N/A</v>
      </c>
    </row>
    <row r="4463" spans="37:40" ht="13.5" thickBot="1">
      <c r="AK4463" s="64">
        <v>3259</v>
      </c>
      <c r="AL4463" s="8" t="s">
        <v>3762</v>
      </c>
      <c r="AM4463" t="str">
        <f t="shared" si="70"/>
        <v>A3259</v>
      </c>
      <c r="AN4463" t="e">
        <f>IF(Table10[[#This Row],[Column3]]="","",MATCH(Table10[[#This Row],[Column3]],AD:AD,0))</f>
        <v>#N/A</v>
      </c>
    </row>
    <row r="4464" spans="37:40" ht="13.5" thickBot="1">
      <c r="AK4464" s="64">
        <v>3259</v>
      </c>
      <c r="AL4464" s="8" t="s">
        <v>3762</v>
      </c>
      <c r="AM4464" t="str">
        <f t="shared" si="70"/>
        <v>A3259</v>
      </c>
      <c r="AN4464" t="e">
        <f>IF(Table10[[#This Row],[Column3]]="","",MATCH(Table10[[#This Row],[Column3]],AD:AD,0))</f>
        <v>#N/A</v>
      </c>
    </row>
    <row r="4465" spans="37:40" ht="13.5" thickBot="1">
      <c r="AK4465" s="64">
        <v>3259</v>
      </c>
      <c r="AL4465" s="8" t="s">
        <v>3762</v>
      </c>
      <c r="AM4465" t="str">
        <f t="shared" si="70"/>
        <v>A3259</v>
      </c>
      <c r="AN4465" t="e">
        <f>IF(Table10[[#This Row],[Column3]]="","",MATCH(Table10[[#This Row],[Column3]],AD:AD,0))</f>
        <v>#N/A</v>
      </c>
    </row>
    <row r="4466" spans="37:40" ht="13.5" thickBot="1">
      <c r="AK4466" s="64">
        <v>3259</v>
      </c>
      <c r="AL4466" s="8" t="s">
        <v>3762</v>
      </c>
      <c r="AM4466" t="str">
        <f t="shared" si="70"/>
        <v>A3259</v>
      </c>
      <c r="AN4466" t="e">
        <f>IF(Table10[[#This Row],[Column3]]="","",MATCH(Table10[[#This Row],[Column3]],AD:AD,0))</f>
        <v>#N/A</v>
      </c>
    </row>
    <row r="4467" spans="37:40" ht="13.5" thickBot="1">
      <c r="AK4467" s="64">
        <v>3259</v>
      </c>
      <c r="AL4467" s="8" t="s">
        <v>3762</v>
      </c>
      <c r="AM4467" t="str">
        <f t="shared" si="70"/>
        <v>A3259</v>
      </c>
      <c r="AN4467" t="e">
        <f>IF(Table10[[#This Row],[Column3]]="","",MATCH(Table10[[#This Row],[Column3]],AD:AD,0))</f>
        <v>#N/A</v>
      </c>
    </row>
    <row r="4468" spans="37:40" ht="13.5" thickBot="1">
      <c r="AK4468" s="64">
        <v>3259</v>
      </c>
      <c r="AL4468" s="8" t="s">
        <v>3762</v>
      </c>
      <c r="AM4468" t="str">
        <f t="shared" si="70"/>
        <v>A3259</v>
      </c>
      <c r="AN4468" t="e">
        <f>IF(Table10[[#This Row],[Column3]]="","",MATCH(Table10[[#This Row],[Column3]],AD:AD,0))</f>
        <v>#N/A</v>
      </c>
    </row>
    <row r="4469" spans="37:40" ht="13.5" thickBot="1">
      <c r="AK4469" s="64">
        <v>3091</v>
      </c>
      <c r="AL4469" s="8" t="s">
        <v>6664</v>
      </c>
      <c r="AM4469" t="str">
        <f t="shared" si="70"/>
        <v>G3091</v>
      </c>
      <c r="AN4469" t="e">
        <f>IF(Table10[[#This Row],[Column3]]="","",MATCH(Table10[[#This Row],[Column3]],AD:AD,0))</f>
        <v>#N/A</v>
      </c>
    </row>
    <row r="4470" spans="37:40" ht="13.5" thickBot="1">
      <c r="AK4470" s="64">
        <v>3091</v>
      </c>
      <c r="AL4470" s="8" t="s">
        <v>6664</v>
      </c>
      <c r="AM4470" t="str">
        <f t="shared" si="70"/>
        <v>G3091</v>
      </c>
      <c r="AN4470" t="e">
        <f>IF(Table10[[#This Row],[Column3]]="","",MATCH(Table10[[#This Row],[Column3]],AD:AD,0))</f>
        <v>#N/A</v>
      </c>
    </row>
    <row r="4471" spans="37:40" ht="13.5" thickBot="1">
      <c r="AK4471" s="64">
        <v>3091</v>
      </c>
      <c r="AL4471" s="8" t="s">
        <v>6664</v>
      </c>
      <c r="AM4471" t="str">
        <f t="shared" si="70"/>
        <v>G3091</v>
      </c>
      <c r="AN4471" t="e">
        <f>IF(Table10[[#This Row],[Column3]]="","",MATCH(Table10[[#This Row],[Column3]],AD:AD,0))</f>
        <v>#N/A</v>
      </c>
    </row>
    <row r="4472" spans="37:40" ht="13.5" thickBot="1">
      <c r="AK4472" s="64">
        <v>3091</v>
      </c>
      <c r="AL4472" s="8" t="s">
        <v>6664</v>
      </c>
      <c r="AM4472" t="str">
        <f t="shared" si="70"/>
        <v>G3091</v>
      </c>
      <c r="AN4472" t="e">
        <f>IF(Table10[[#This Row],[Column3]]="","",MATCH(Table10[[#This Row],[Column3]],AD:AD,0))</f>
        <v>#N/A</v>
      </c>
    </row>
    <row r="4473" spans="37:40" ht="13.5" thickBot="1">
      <c r="AK4473" s="64">
        <v>3091</v>
      </c>
      <c r="AL4473" s="8" t="s">
        <v>6664</v>
      </c>
      <c r="AM4473" t="str">
        <f t="shared" si="70"/>
        <v>G3091</v>
      </c>
      <c r="AN4473" t="e">
        <f>IF(Table10[[#This Row],[Column3]]="","",MATCH(Table10[[#This Row],[Column3]],AD:AD,0))</f>
        <v>#N/A</v>
      </c>
    </row>
    <row r="4474" spans="37:40" ht="13.5" thickBot="1">
      <c r="AK4474" s="64">
        <v>3091</v>
      </c>
      <c r="AL4474" s="8" t="s">
        <v>6664</v>
      </c>
      <c r="AM4474" t="str">
        <f t="shared" si="70"/>
        <v>G3091</v>
      </c>
      <c r="AN4474" t="e">
        <f>IF(Table10[[#This Row],[Column3]]="","",MATCH(Table10[[#This Row],[Column3]],AD:AD,0))</f>
        <v>#N/A</v>
      </c>
    </row>
    <row r="4475" spans="37:40" ht="13.5" thickBot="1">
      <c r="AK4475" s="64">
        <v>3091</v>
      </c>
      <c r="AL4475" s="8" t="s">
        <v>6664</v>
      </c>
      <c r="AM4475" t="str">
        <f t="shared" ref="AM4475:AM4538" si="71">CONCATENATE(AL4475,AK4475)</f>
        <v>G3091</v>
      </c>
      <c r="AN4475" t="e">
        <f>IF(Table10[[#This Row],[Column3]]="","",MATCH(Table10[[#This Row],[Column3]],AD:AD,0))</f>
        <v>#N/A</v>
      </c>
    </row>
    <row r="4476" spans="37:40" ht="13.5" thickBot="1">
      <c r="AK4476" s="64">
        <v>3091</v>
      </c>
      <c r="AL4476" s="8" t="s">
        <v>6664</v>
      </c>
      <c r="AM4476" t="str">
        <f t="shared" si="71"/>
        <v>G3091</v>
      </c>
      <c r="AN4476" t="e">
        <f>IF(Table10[[#This Row],[Column3]]="","",MATCH(Table10[[#This Row],[Column3]],AD:AD,0))</f>
        <v>#N/A</v>
      </c>
    </row>
    <row r="4477" spans="37:40" ht="13.5" thickBot="1">
      <c r="AK4477" s="64">
        <v>3091</v>
      </c>
      <c r="AL4477" s="8" t="s">
        <v>6664</v>
      </c>
      <c r="AM4477" t="str">
        <f t="shared" si="71"/>
        <v>G3091</v>
      </c>
      <c r="AN4477" t="e">
        <f>IF(Table10[[#This Row],[Column3]]="","",MATCH(Table10[[#This Row],[Column3]],AD:AD,0))</f>
        <v>#N/A</v>
      </c>
    </row>
    <row r="4478" spans="37:40" ht="13.5" thickBot="1">
      <c r="AK4478" s="64">
        <v>3091</v>
      </c>
      <c r="AL4478" s="8" t="s">
        <v>6664</v>
      </c>
      <c r="AM4478" t="str">
        <f t="shared" si="71"/>
        <v>G3091</v>
      </c>
      <c r="AN4478" t="e">
        <f>IF(Table10[[#This Row],[Column3]]="","",MATCH(Table10[[#This Row],[Column3]],AD:AD,0))</f>
        <v>#N/A</v>
      </c>
    </row>
    <row r="4479" spans="37:40" ht="13.5" thickBot="1">
      <c r="AK4479" s="64">
        <v>3091</v>
      </c>
      <c r="AL4479" s="8" t="s">
        <v>6664</v>
      </c>
      <c r="AM4479" t="str">
        <f t="shared" si="71"/>
        <v>G3091</v>
      </c>
      <c r="AN4479" t="e">
        <f>IF(Table10[[#This Row],[Column3]]="","",MATCH(Table10[[#This Row],[Column3]],AD:AD,0))</f>
        <v>#N/A</v>
      </c>
    </row>
    <row r="4480" spans="37:40" ht="13.5" thickBot="1">
      <c r="AK4480" s="64">
        <v>3091</v>
      </c>
      <c r="AL4480" s="8" t="s">
        <v>6664</v>
      </c>
      <c r="AM4480" t="str">
        <f t="shared" si="71"/>
        <v>G3091</v>
      </c>
      <c r="AN4480" t="e">
        <f>IF(Table10[[#This Row],[Column3]]="","",MATCH(Table10[[#This Row],[Column3]],AD:AD,0))</f>
        <v>#N/A</v>
      </c>
    </row>
    <row r="4481" spans="37:40" ht="13.5" thickBot="1">
      <c r="AK4481" s="64">
        <v>3091</v>
      </c>
      <c r="AL4481" s="8" t="s">
        <v>6664</v>
      </c>
      <c r="AM4481" t="str">
        <f t="shared" si="71"/>
        <v>G3091</v>
      </c>
      <c r="AN4481" t="e">
        <f>IF(Table10[[#This Row],[Column3]]="","",MATCH(Table10[[#This Row],[Column3]],AD:AD,0))</f>
        <v>#N/A</v>
      </c>
    </row>
    <row r="4482" spans="37:40" ht="13.5" thickBot="1">
      <c r="AK4482" s="64">
        <v>3091</v>
      </c>
      <c r="AL4482" s="8" t="s">
        <v>6664</v>
      </c>
      <c r="AM4482" t="str">
        <f t="shared" si="71"/>
        <v>G3091</v>
      </c>
      <c r="AN4482" t="e">
        <f>IF(Table10[[#This Row],[Column3]]="","",MATCH(Table10[[#This Row],[Column3]],AD:AD,0))</f>
        <v>#N/A</v>
      </c>
    </row>
    <row r="4483" spans="37:40" ht="13.5" thickBot="1">
      <c r="AK4483" s="64">
        <v>3091</v>
      </c>
      <c r="AL4483" s="8" t="s">
        <v>6664</v>
      </c>
      <c r="AM4483" t="str">
        <f t="shared" si="71"/>
        <v>G3091</v>
      </c>
      <c r="AN4483" t="e">
        <f>IF(Table10[[#This Row],[Column3]]="","",MATCH(Table10[[#This Row],[Column3]],AD:AD,0))</f>
        <v>#N/A</v>
      </c>
    </row>
    <row r="4484" spans="37:40" ht="13.5" thickBot="1">
      <c r="AK4484" s="64">
        <v>3091</v>
      </c>
      <c r="AL4484" s="8" t="s">
        <v>6664</v>
      </c>
      <c r="AM4484" t="str">
        <f t="shared" si="71"/>
        <v>G3091</v>
      </c>
      <c r="AN4484" t="e">
        <f>IF(Table10[[#This Row],[Column3]]="","",MATCH(Table10[[#This Row],[Column3]],AD:AD,0))</f>
        <v>#N/A</v>
      </c>
    </row>
    <row r="4485" spans="37:40" ht="13.5" thickBot="1">
      <c r="AK4485" s="64">
        <v>3092</v>
      </c>
      <c r="AL4485" s="8" t="s">
        <v>6664</v>
      </c>
      <c r="AM4485" t="str">
        <f t="shared" si="71"/>
        <v>G3092</v>
      </c>
      <c r="AN4485" t="e">
        <f>IF(Table10[[#This Row],[Column3]]="","",MATCH(Table10[[#This Row],[Column3]],AD:AD,0))</f>
        <v>#N/A</v>
      </c>
    </row>
    <row r="4486" spans="37:40" ht="13.5" thickBot="1">
      <c r="AK4486" s="64">
        <v>3092</v>
      </c>
      <c r="AL4486" s="8" t="s">
        <v>6664</v>
      </c>
      <c r="AM4486" t="str">
        <f t="shared" si="71"/>
        <v>G3092</v>
      </c>
      <c r="AN4486" t="e">
        <f>IF(Table10[[#This Row],[Column3]]="","",MATCH(Table10[[#This Row],[Column3]],AD:AD,0))</f>
        <v>#N/A</v>
      </c>
    </row>
    <row r="4487" spans="37:40" ht="13.5" thickBot="1">
      <c r="AK4487" s="64">
        <v>3092</v>
      </c>
      <c r="AL4487" s="8" t="s">
        <v>6664</v>
      </c>
      <c r="AM4487" t="str">
        <f t="shared" si="71"/>
        <v>G3092</v>
      </c>
      <c r="AN4487" t="e">
        <f>IF(Table10[[#This Row],[Column3]]="","",MATCH(Table10[[#This Row],[Column3]],AD:AD,0))</f>
        <v>#N/A</v>
      </c>
    </row>
    <row r="4488" spans="37:40" ht="13.5" thickBot="1">
      <c r="AK4488" s="64">
        <v>3092</v>
      </c>
      <c r="AL4488" s="8" t="s">
        <v>6664</v>
      </c>
      <c r="AM4488" t="str">
        <f t="shared" si="71"/>
        <v>G3092</v>
      </c>
      <c r="AN4488" t="e">
        <f>IF(Table10[[#This Row],[Column3]]="","",MATCH(Table10[[#This Row],[Column3]],AD:AD,0))</f>
        <v>#N/A</v>
      </c>
    </row>
    <row r="4489" spans="37:40" ht="13.5" thickBot="1">
      <c r="AK4489" s="64">
        <v>3092</v>
      </c>
      <c r="AL4489" s="8" t="s">
        <v>6664</v>
      </c>
      <c r="AM4489" t="str">
        <f t="shared" si="71"/>
        <v>G3092</v>
      </c>
      <c r="AN4489" t="e">
        <f>IF(Table10[[#This Row],[Column3]]="","",MATCH(Table10[[#This Row],[Column3]],AD:AD,0))</f>
        <v>#N/A</v>
      </c>
    </row>
    <row r="4490" spans="37:40" ht="13.5" thickBot="1">
      <c r="AK4490" s="64">
        <v>3092</v>
      </c>
      <c r="AL4490" s="8" t="s">
        <v>6664</v>
      </c>
      <c r="AM4490" t="str">
        <f t="shared" si="71"/>
        <v>G3092</v>
      </c>
      <c r="AN4490" t="e">
        <f>IF(Table10[[#This Row],[Column3]]="","",MATCH(Table10[[#This Row],[Column3]],AD:AD,0))</f>
        <v>#N/A</v>
      </c>
    </row>
    <row r="4491" spans="37:40" ht="13.5" thickBot="1">
      <c r="AK4491" s="64">
        <v>3092</v>
      </c>
      <c r="AL4491" s="8" t="s">
        <v>6664</v>
      </c>
      <c r="AM4491" t="str">
        <f t="shared" si="71"/>
        <v>G3092</v>
      </c>
      <c r="AN4491" t="e">
        <f>IF(Table10[[#This Row],[Column3]]="","",MATCH(Table10[[#This Row],[Column3]],AD:AD,0))</f>
        <v>#N/A</v>
      </c>
    </row>
    <row r="4492" spans="37:40" ht="13.5" thickBot="1">
      <c r="AK4492" s="64">
        <v>3092</v>
      </c>
      <c r="AL4492" s="8" t="s">
        <v>6664</v>
      </c>
      <c r="AM4492" t="str">
        <f t="shared" si="71"/>
        <v>G3092</v>
      </c>
      <c r="AN4492" t="e">
        <f>IF(Table10[[#This Row],[Column3]]="","",MATCH(Table10[[#This Row],[Column3]],AD:AD,0))</f>
        <v>#N/A</v>
      </c>
    </row>
    <row r="4493" spans="37:40" ht="13.5" thickBot="1">
      <c r="AK4493" s="64">
        <v>3092</v>
      </c>
      <c r="AL4493" s="8" t="s">
        <v>6664</v>
      </c>
      <c r="AM4493" t="str">
        <f t="shared" si="71"/>
        <v>G3092</v>
      </c>
      <c r="AN4493" t="e">
        <f>IF(Table10[[#This Row],[Column3]]="","",MATCH(Table10[[#This Row],[Column3]],AD:AD,0))</f>
        <v>#N/A</v>
      </c>
    </row>
    <row r="4494" spans="37:40" ht="13.5" thickBot="1">
      <c r="AK4494" s="64">
        <v>3092</v>
      </c>
      <c r="AL4494" s="8" t="s">
        <v>6664</v>
      </c>
      <c r="AM4494" t="str">
        <f t="shared" si="71"/>
        <v>G3092</v>
      </c>
      <c r="AN4494" t="e">
        <f>IF(Table10[[#This Row],[Column3]]="","",MATCH(Table10[[#This Row],[Column3]],AD:AD,0))</f>
        <v>#N/A</v>
      </c>
    </row>
    <row r="4495" spans="37:40" ht="13.5" thickBot="1">
      <c r="AK4495" s="64">
        <v>3092</v>
      </c>
      <c r="AL4495" s="8" t="s">
        <v>6664</v>
      </c>
      <c r="AM4495" t="str">
        <f t="shared" si="71"/>
        <v>G3092</v>
      </c>
      <c r="AN4495" t="e">
        <f>IF(Table10[[#This Row],[Column3]]="","",MATCH(Table10[[#This Row],[Column3]],AD:AD,0))</f>
        <v>#N/A</v>
      </c>
    </row>
    <row r="4496" spans="37:40" ht="13.5" thickBot="1">
      <c r="AK4496" s="64">
        <v>3092</v>
      </c>
      <c r="AL4496" s="8" t="s">
        <v>6664</v>
      </c>
      <c r="AM4496" t="str">
        <f t="shared" si="71"/>
        <v>G3092</v>
      </c>
      <c r="AN4496" t="e">
        <f>IF(Table10[[#This Row],[Column3]]="","",MATCH(Table10[[#This Row],[Column3]],AD:AD,0))</f>
        <v>#N/A</v>
      </c>
    </row>
    <row r="4497" spans="37:40" ht="13.5" thickBot="1">
      <c r="AK4497" s="64">
        <v>3092</v>
      </c>
      <c r="AL4497" s="8" t="s">
        <v>6664</v>
      </c>
      <c r="AM4497" t="str">
        <f t="shared" si="71"/>
        <v>G3092</v>
      </c>
      <c r="AN4497" t="e">
        <f>IF(Table10[[#This Row],[Column3]]="","",MATCH(Table10[[#This Row],[Column3]],AD:AD,0))</f>
        <v>#N/A</v>
      </c>
    </row>
    <row r="4498" spans="37:40" ht="13.5" thickBot="1">
      <c r="AK4498" s="64">
        <v>3092</v>
      </c>
      <c r="AL4498" s="8" t="s">
        <v>6664</v>
      </c>
      <c r="AM4498" t="str">
        <f t="shared" si="71"/>
        <v>G3092</v>
      </c>
      <c r="AN4498" t="e">
        <f>IF(Table10[[#This Row],[Column3]]="","",MATCH(Table10[[#This Row],[Column3]],AD:AD,0))</f>
        <v>#N/A</v>
      </c>
    </row>
    <row r="4499" spans="37:40" ht="13.5" thickBot="1">
      <c r="AK4499" s="64">
        <v>3092</v>
      </c>
      <c r="AL4499" s="8" t="s">
        <v>6664</v>
      </c>
      <c r="AM4499" t="str">
        <f t="shared" si="71"/>
        <v>G3092</v>
      </c>
      <c r="AN4499" t="e">
        <f>IF(Table10[[#This Row],[Column3]]="","",MATCH(Table10[[#This Row],[Column3]],AD:AD,0))</f>
        <v>#N/A</v>
      </c>
    </row>
    <row r="4500" spans="37:40" ht="13.5" thickBot="1">
      <c r="AK4500" s="64">
        <v>3092</v>
      </c>
      <c r="AL4500" s="8" t="s">
        <v>6664</v>
      </c>
      <c r="AM4500" t="str">
        <f t="shared" si="71"/>
        <v>G3092</v>
      </c>
      <c r="AN4500" t="e">
        <f>IF(Table10[[#This Row],[Column3]]="","",MATCH(Table10[[#This Row],[Column3]],AD:AD,0))</f>
        <v>#N/A</v>
      </c>
    </row>
    <row r="4501" spans="37:40" ht="13.5" thickBot="1">
      <c r="AK4501" s="64">
        <v>3183</v>
      </c>
      <c r="AL4501" s="8" t="s">
        <v>8476</v>
      </c>
      <c r="AM4501" t="str">
        <f t="shared" si="71"/>
        <v>H3183</v>
      </c>
      <c r="AN4501" t="e">
        <f>IF(Table10[[#This Row],[Column3]]="","",MATCH(Table10[[#This Row],[Column3]],AD:AD,0))</f>
        <v>#N/A</v>
      </c>
    </row>
    <row r="4502" spans="37:40" ht="13.5" thickBot="1">
      <c r="AK4502" s="64">
        <v>3183</v>
      </c>
      <c r="AL4502" s="8" t="s">
        <v>8476</v>
      </c>
      <c r="AM4502" t="str">
        <f t="shared" si="71"/>
        <v>H3183</v>
      </c>
      <c r="AN4502" t="e">
        <f>IF(Table10[[#This Row],[Column3]]="","",MATCH(Table10[[#This Row],[Column3]],AD:AD,0))</f>
        <v>#N/A</v>
      </c>
    </row>
    <row r="4503" spans="37:40" ht="13.5" thickBot="1">
      <c r="AK4503" s="64">
        <v>3183</v>
      </c>
      <c r="AL4503" s="8" t="s">
        <v>8476</v>
      </c>
      <c r="AM4503" t="str">
        <f t="shared" si="71"/>
        <v>H3183</v>
      </c>
      <c r="AN4503" t="e">
        <f>IF(Table10[[#This Row],[Column3]]="","",MATCH(Table10[[#This Row],[Column3]],AD:AD,0))</f>
        <v>#N/A</v>
      </c>
    </row>
    <row r="4504" spans="37:40" ht="13.5" thickBot="1">
      <c r="AK4504" s="64">
        <v>3183</v>
      </c>
      <c r="AL4504" s="8" t="s">
        <v>8476</v>
      </c>
      <c r="AM4504" t="str">
        <f t="shared" si="71"/>
        <v>H3183</v>
      </c>
      <c r="AN4504" t="e">
        <f>IF(Table10[[#This Row],[Column3]]="","",MATCH(Table10[[#This Row],[Column3]],AD:AD,0))</f>
        <v>#N/A</v>
      </c>
    </row>
    <row r="4505" spans="37:40" ht="13.5" thickBot="1">
      <c r="AK4505" s="64">
        <v>3183</v>
      </c>
      <c r="AL4505" s="8" t="s">
        <v>8476</v>
      </c>
      <c r="AM4505" t="str">
        <f t="shared" si="71"/>
        <v>H3183</v>
      </c>
      <c r="AN4505" t="e">
        <f>IF(Table10[[#This Row],[Column3]]="","",MATCH(Table10[[#This Row],[Column3]],AD:AD,0))</f>
        <v>#N/A</v>
      </c>
    </row>
    <row r="4506" spans="37:40" ht="13.5" thickBot="1">
      <c r="AK4506" s="64">
        <v>3183</v>
      </c>
      <c r="AL4506" s="8" t="s">
        <v>8476</v>
      </c>
      <c r="AM4506" t="str">
        <f t="shared" si="71"/>
        <v>H3183</v>
      </c>
      <c r="AN4506" t="e">
        <f>IF(Table10[[#This Row],[Column3]]="","",MATCH(Table10[[#This Row],[Column3]],AD:AD,0))</f>
        <v>#N/A</v>
      </c>
    </row>
    <row r="4507" spans="37:40" ht="13.5" thickBot="1">
      <c r="AK4507" s="64">
        <v>3183</v>
      </c>
      <c r="AL4507" s="8" t="s">
        <v>8476</v>
      </c>
      <c r="AM4507" t="str">
        <f t="shared" si="71"/>
        <v>H3183</v>
      </c>
      <c r="AN4507" t="e">
        <f>IF(Table10[[#This Row],[Column3]]="","",MATCH(Table10[[#This Row],[Column3]],AD:AD,0))</f>
        <v>#N/A</v>
      </c>
    </row>
    <row r="4508" spans="37:40" ht="13.5" thickBot="1">
      <c r="AK4508" s="64">
        <v>3183</v>
      </c>
      <c r="AL4508" s="8" t="s">
        <v>8476</v>
      </c>
      <c r="AM4508" t="str">
        <f t="shared" si="71"/>
        <v>H3183</v>
      </c>
      <c r="AN4508" t="e">
        <f>IF(Table10[[#This Row],[Column3]]="","",MATCH(Table10[[#This Row],[Column3]],AD:AD,0))</f>
        <v>#N/A</v>
      </c>
    </row>
    <row r="4509" spans="37:40" ht="13.5" thickBot="1">
      <c r="AK4509" s="64">
        <v>3183</v>
      </c>
      <c r="AL4509" s="8" t="s">
        <v>8476</v>
      </c>
      <c r="AM4509" t="str">
        <f t="shared" si="71"/>
        <v>H3183</v>
      </c>
      <c r="AN4509" t="e">
        <f>IF(Table10[[#This Row],[Column3]]="","",MATCH(Table10[[#This Row],[Column3]],AD:AD,0))</f>
        <v>#N/A</v>
      </c>
    </row>
    <row r="4510" spans="37:40" ht="13.5" thickBot="1">
      <c r="AK4510" s="64">
        <v>3183</v>
      </c>
      <c r="AL4510" s="8" t="s">
        <v>8476</v>
      </c>
      <c r="AM4510" t="str">
        <f t="shared" si="71"/>
        <v>H3183</v>
      </c>
      <c r="AN4510" t="e">
        <f>IF(Table10[[#This Row],[Column3]]="","",MATCH(Table10[[#This Row],[Column3]],AD:AD,0))</f>
        <v>#N/A</v>
      </c>
    </row>
    <row r="4511" spans="37:40" ht="13.5" thickBot="1">
      <c r="AK4511" s="64">
        <v>3183</v>
      </c>
      <c r="AL4511" s="8" t="s">
        <v>8476</v>
      </c>
      <c r="AM4511" t="str">
        <f t="shared" si="71"/>
        <v>H3183</v>
      </c>
      <c r="AN4511" t="e">
        <f>IF(Table10[[#This Row],[Column3]]="","",MATCH(Table10[[#This Row],[Column3]],AD:AD,0))</f>
        <v>#N/A</v>
      </c>
    </row>
    <row r="4512" spans="37:40" ht="13.5" thickBot="1">
      <c r="AK4512" s="64">
        <v>3183</v>
      </c>
      <c r="AL4512" s="8" t="s">
        <v>8476</v>
      </c>
      <c r="AM4512" t="str">
        <f t="shared" si="71"/>
        <v>H3183</v>
      </c>
      <c r="AN4512" t="e">
        <f>IF(Table10[[#This Row],[Column3]]="","",MATCH(Table10[[#This Row],[Column3]],AD:AD,0))</f>
        <v>#N/A</v>
      </c>
    </row>
    <row r="4513" spans="37:40" ht="13.5" thickBot="1">
      <c r="AK4513" s="64">
        <v>3183</v>
      </c>
      <c r="AL4513" s="8" t="s">
        <v>8476</v>
      </c>
      <c r="AM4513" t="str">
        <f t="shared" si="71"/>
        <v>H3183</v>
      </c>
      <c r="AN4513" t="e">
        <f>IF(Table10[[#This Row],[Column3]]="","",MATCH(Table10[[#This Row],[Column3]],AD:AD,0))</f>
        <v>#N/A</v>
      </c>
    </row>
    <row r="4514" spans="37:40" ht="13.5" thickBot="1">
      <c r="AK4514" s="64">
        <v>3183</v>
      </c>
      <c r="AL4514" s="8" t="s">
        <v>8476</v>
      </c>
      <c r="AM4514" t="str">
        <f t="shared" si="71"/>
        <v>H3183</v>
      </c>
      <c r="AN4514" t="e">
        <f>IF(Table10[[#This Row],[Column3]]="","",MATCH(Table10[[#This Row],[Column3]],AD:AD,0))</f>
        <v>#N/A</v>
      </c>
    </row>
    <row r="4515" spans="37:40" ht="13.5" thickBot="1">
      <c r="AK4515" s="64">
        <v>3183</v>
      </c>
      <c r="AL4515" s="8" t="s">
        <v>8476</v>
      </c>
      <c r="AM4515" t="str">
        <f t="shared" si="71"/>
        <v>H3183</v>
      </c>
      <c r="AN4515" t="e">
        <f>IF(Table10[[#This Row],[Column3]]="","",MATCH(Table10[[#This Row],[Column3]],AD:AD,0))</f>
        <v>#N/A</v>
      </c>
    </row>
    <row r="4516" spans="37:40" ht="13.5" thickBot="1">
      <c r="AK4516" s="64">
        <v>3183</v>
      </c>
      <c r="AL4516" s="8" t="s">
        <v>8476</v>
      </c>
      <c r="AM4516" t="str">
        <f t="shared" si="71"/>
        <v>H3183</v>
      </c>
      <c r="AN4516" t="e">
        <f>IF(Table10[[#This Row],[Column3]]="","",MATCH(Table10[[#This Row],[Column3]],AD:AD,0))</f>
        <v>#N/A</v>
      </c>
    </row>
    <row r="4517" spans="37:40" ht="13.5" thickBot="1">
      <c r="AK4517" s="64">
        <v>3184</v>
      </c>
      <c r="AL4517" s="8" t="s">
        <v>8476</v>
      </c>
      <c r="AM4517" t="str">
        <f t="shared" si="71"/>
        <v>H3184</v>
      </c>
      <c r="AN4517" t="e">
        <f>IF(Table10[[#This Row],[Column3]]="","",MATCH(Table10[[#This Row],[Column3]],AD:AD,0))</f>
        <v>#N/A</v>
      </c>
    </row>
    <row r="4518" spans="37:40" ht="13.5" thickBot="1">
      <c r="AK4518" s="64">
        <v>3184</v>
      </c>
      <c r="AL4518" s="8" t="s">
        <v>8476</v>
      </c>
      <c r="AM4518" t="str">
        <f t="shared" si="71"/>
        <v>H3184</v>
      </c>
      <c r="AN4518" t="e">
        <f>IF(Table10[[#This Row],[Column3]]="","",MATCH(Table10[[#This Row],[Column3]],AD:AD,0))</f>
        <v>#N/A</v>
      </c>
    </row>
    <row r="4519" spans="37:40" ht="13.5" thickBot="1">
      <c r="AK4519" s="64">
        <v>3184</v>
      </c>
      <c r="AL4519" s="8" t="s">
        <v>8476</v>
      </c>
      <c r="AM4519" t="str">
        <f t="shared" si="71"/>
        <v>H3184</v>
      </c>
      <c r="AN4519" t="e">
        <f>IF(Table10[[#This Row],[Column3]]="","",MATCH(Table10[[#This Row],[Column3]],AD:AD,0))</f>
        <v>#N/A</v>
      </c>
    </row>
    <row r="4520" spans="37:40" ht="13.5" thickBot="1">
      <c r="AK4520" s="64">
        <v>3184</v>
      </c>
      <c r="AL4520" s="8" t="s">
        <v>8476</v>
      </c>
      <c r="AM4520" t="str">
        <f t="shared" si="71"/>
        <v>H3184</v>
      </c>
      <c r="AN4520" t="e">
        <f>IF(Table10[[#This Row],[Column3]]="","",MATCH(Table10[[#This Row],[Column3]],AD:AD,0))</f>
        <v>#N/A</v>
      </c>
    </row>
    <row r="4521" spans="37:40" ht="13.5" thickBot="1">
      <c r="AK4521" s="64">
        <v>3139</v>
      </c>
      <c r="AL4521" s="8" t="s">
        <v>6664</v>
      </c>
      <c r="AM4521" t="str">
        <f t="shared" si="71"/>
        <v>G3139</v>
      </c>
      <c r="AN4521" t="e">
        <f>IF(Table10[[#This Row],[Column3]]="","",MATCH(Table10[[#This Row],[Column3]],AD:AD,0))</f>
        <v>#N/A</v>
      </c>
    </row>
    <row r="4522" spans="37:40" ht="13.5" thickBot="1">
      <c r="AK4522" s="64">
        <v>3139</v>
      </c>
      <c r="AL4522" s="8" t="s">
        <v>6664</v>
      </c>
      <c r="AM4522" t="str">
        <f t="shared" si="71"/>
        <v>G3139</v>
      </c>
      <c r="AN4522" t="e">
        <f>IF(Table10[[#This Row],[Column3]]="","",MATCH(Table10[[#This Row],[Column3]],AD:AD,0))</f>
        <v>#N/A</v>
      </c>
    </row>
    <row r="4523" spans="37:40" ht="13.5" thickBot="1">
      <c r="AK4523" s="64">
        <v>3139</v>
      </c>
      <c r="AL4523" s="8" t="s">
        <v>6664</v>
      </c>
      <c r="AM4523" t="str">
        <f t="shared" si="71"/>
        <v>G3139</v>
      </c>
      <c r="AN4523" t="e">
        <f>IF(Table10[[#This Row],[Column3]]="","",MATCH(Table10[[#This Row],[Column3]],AD:AD,0))</f>
        <v>#N/A</v>
      </c>
    </row>
    <row r="4524" spans="37:40" ht="13.5" thickBot="1">
      <c r="AK4524" s="64">
        <v>3139</v>
      </c>
      <c r="AL4524" s="8" t="s">
        <v>6664</v>
      </c>
      <c r="AM4524" t="str">
        <f t="shared" si="71"/>
        <v>G3139</v>
      </c>
      <c r="AN4524" t="e">
        <f>IF(Table10[[#This Row],[Column3]]="","",MATCH(Table10[[#This Row],[Column3]],AD:AD,0))</f>
        <v>#N/A</v>
      </c>
    </row>
    <row r="4525" spans="37:40" ht="13.5" thickBot="1">
      <c r="AK4525" s="64">
        <v>3139</v>
      </c>
      <c r="AL4525" s="8" t="s">
        <v>6664</v>
      </c>
      <c r="AM4525" t="str">
        <f t="shared" si="71"/>
        <v>G3139</v>
      </c>
      <c r="AN4525" t="e">
        <f>IF(Table10[[#This Row],[Column3]]="","",MATCH(Table10[[#This Row],[Column3]],AD:AD,0))</f>
        <v>#N/A</v>
      </c>
    </row>
    <row r="4526" spans="37:40" ht="13.5" thickBot="1">
      <c r="AK4526" s="64">
        <v>3139</v>
      </c>
      <c r="AL4526" s="8" t="s">
        <v>6664</v>
      </c>
      <c r="AM4526" t="str">
        <f t="shared" si="71"/>
        <v>G3139</v>
      </c>
      <c r="AN4526" t="e">
        <f>IF(Table10[[#This Row],[Column3]]="","",MATCH(Table10[[#This Row],[Column3]],AD:AD,0))</f>
        <v>#N/A</v>
      </c>
    </row>
    <row r="4527" spans="37:40" ht="13.5" thickBot="1">
      <c r="AK4527" s="64">
        <v>3139</v>
      </c>
      <c r="AL4527" s="8" t="s">
        <v>6664</v>
      </c>
      <c r="AM4527" t="str">
        <f t="shared" si="71"/>
        <v>G3139</v>
      </c>
      <c r="AN4527" t="e">
        <f>IF(Table10[[#This Row],[Column3]]="","",MATCH(Table10[[#This Row],[Column3]],AD:AD,0))</f>
        <v>#N/A</v>
      </c>
    </row>
    <row r="4528" spans="37:40" ht="13.5" thickBot="1">
      <c r="AK4528" s="64">
        <v>3139</v>
      </c>
      <c r="AL4528" s="8" t="s">
        <v>6664</v>
      </c>
      <c r="AM4528" t="str">
        <f t="shared" si="71"/>
        <v>G3139</v>
      </c>
      <c r="AN4528" t="e">
        <f>IF(Table10[[#This Row],[Column3]]="","",MATCH(Table10[[#This Row],[Column3]],AD:AD,0))</f>
        <v>#N/A</v>
      </c>
    </row>
    <row r="4529" spans="37:40" ht="13.5" thickBot="1">
      <c r="AK4529" s="64">
        <v>3139</v>
      </c>
      <c r="AL4529" s="8" t="s">
        <v>6664</v>
      </c>
      <c r="AM4529" t="str">
        <f t="shared" si="71"/>
        <v>G3139</v>
      </c>
      <c r="AN4529" t="e">
        <f>IF(Table10[[#This Row],[Column3]]="","",MATCH(Table10[[#This Row],[Column3]],AD:AD,0))</f>
        <v>#N/A</v>
      </c>
    </row>
    <row r="4530" spans="37:40" ht="13.5" thickBot="1">
      <c r="AK4530" s="64">
        <v>3139</v>
      </c>
      <c r="AL4530" s="8" t="s">
        <v>6664</v>
      </c>
      <c r="AM4530" t="str">
        <f t="shared" si="71"/>
        <v>G3139</v>
      </c>
      <c r="AN4530" t="e">
        <f>IF(Table10[[#This Row],[Column3]]="","",MATCH(Table10[[#This Row],[Column3]],AD:AD,0))</f>
        <v>#N/A</v>
      </c>
    </row>
    <row r="4531" spans="37:40" ht="13.5" thickBot="1">
      <c r="AK4531" s="64">
        <v>3139</v>
      </c>
      <c r="AL4531" s="8" t="s">
        <v>6664</v>
      </c>
      <c r="AM4531" t="str">
        <f t="shared" si="71"/>
        <v>G3139</v>
      </c>
      <c r="AN4531" t="e">
        <f>IF(Table10[[#This Row],[Column3]]="","",MATCH(Table10[[#This Row],[Column3]],AD:AD,0))</f>
        <v>#N/A</v>
      </c>
    </row>
    <row r="4532" spans="37:40" ht="13.5" thickBot="1">
      <c r="AK4532" s="64">
        <v>3139</v>
      </c>
      <c r="AL4532" s="8" t="s">
        <v>6664</v>
      </c>
      <c r="AM4532" t="str">
        <f t="shared" si="71"/>
        <v>G3139</v>
      </c>
      <c r="AN4532" t="e">
        <f>IF(Table10[[#This Row],[Column3]]="","",MATCH(Table10[[#This Row],[Column3]],AD:AD,0))</f>
        <v>#N/A</v>
      </c>
    </row>
    <row r="4533" spans="37:40" ht="13.5" thickBot="1">
      <c r="AK4533" s="64">
        <v>3139</v>
      </c>
      <c r="AL4533" s="8" t="s">
        <v>6664</v>
      </c>
      <c r="AM4533" t="str">
        <f t="shared" si="71"/>
        <v>G3139</v>
      </c>
      <c r="AN4533" t="e">
        <f>IF(Table10[[#This Row],[Column3]]="","",MATCH(Table10[[#This Row],[Column3]],AD:AD,0))</f>
        <v>#N/A</v>
      </c>
    </row>
    <row r="4534" spans="37:40" ht="13.5" thickBot="1">
      <c r="AK4534" s="64">
        <v>3139</v>
      </c>
      <c r="AL4534" s="8" t="s">
        <v>6664</v>
      </c>
      <c r="AM4534" t="str">
        <f t="shared" si="71"/>
        <v>G3139</v>
      </c>
      <c r="AN4534" t="e">
        <f>IF(Table10[[#This Row],[Column3]]="","",MATCH(Table10[[#This Row],[Column3]],AD:AD,0))</f>
        <v>#N/A</v>
      </c>
    </row>
    <row r="4535" spans="37:40" ht="13.5" thickBot="1">
      <c r="AK4535" s="64">
        <v>3139</v>
      </c>
      <c r="AL4535" s="8" t="s">
        <v>6664</v>
      </c>
      <c r="AM4535" t="str">
        <f t="shared" si="71"/>
        <v>G3139</v>
      </c>
      <c r="AN4535" t="e">
        <f>IF(Table10[[#This Row],[Column3]]="","",MATCH(Table10[[#This Row],[Column3]],AD:AD,0))</f>
        <v>#N/A</v>
      </c>
    </row>
    <row r="4536" spans="37:40" ht="13.5" thickBot="1">
      <c r="AK4536" s="64">
        <v>3140</v>
      </c>
      <c r="AL4536" s="8" t="s">
        <v>6664</v>
      </c>
      <c r="AM4536" t="str">
        <f t="shared" si="71"/>
        <v>G3140</v>
      </c>
      <c r="AN4536" t="e">
        <f>IF(Table10[[#This Row],[Column3]]="","",MATCH(Table10[[#This Row],[Column3]],AD:AD,0))</f>
        <v>#N/A</v>
      </c>
    </row>
    <row r="4537" spans="37:40" ht="13.5" thickBot="1">
      <c r="AK4537" s="64">
        <v>195</v>
      </c>
      <c r="AL4537" s="8" t="s">
        <v>122</v>
      </c>
      <c r="AM4537" t="str">
        <f t="shared" si="71"/>
        <v>B195</v>
      </c>
      <c r="AN4537" t="e">
        <f>IF(Table10[[#This Row],[Column3]]="","",MATCH(Table10[[#This Row],[Column3]],AD:AD,0))</f>
        <v>#N/A</v>
      </c>
    </row>
    <row r="4538" spans="37:40" ht="13.5" thickBot="1">
      <c r="AK4538" s="64">
        <v>195</v>
      </c>
      <c r="AL4538" s="8" t="s">
        <v>122</v>
      </c>
      <c r="AM4538" t="str">
        <f t="shared" si="71"/>
        <v>B195</v>
      </c>
      <c r="AN4538" t="e">
        <f>IF(Table10[[#This Row],[Column3]]="","",MATCH(Table10[[#This Row],[Column3]],AD:AD,0))</f>
        <v>#N/A</v>
      </c>
    </row>
    <row r="4539" spans="37:40" ht="13.5" thickBot="1">
      <c r="AK4539" s="64">
        <v>195</v>
      </c>
      <c r="AL4539" s="8" t="s">
        <v>122</v>
      </c>
      <c r="AM4539" t="str">
        <f t="shared" ref="AM4539:AM4602" si="72">CONCATENATE(AL4539,AK4539)</f>
        <v>B195</v>
      </c>
      <c r="AN4539" t="e">
        <f>IF(Table10[[#This Row],[Column3]]="","",MATCH(Table10[[#This Row],[Column3]],AD:AD,0))</f>
        <v>#N/A</v>
      </c>
    </row>
    <row r="4540" spans="37:40" ht="13.5" thickBot="1">
      <c r="AK4540" s="64">
        <v>195</v>
      </c>
      <c r="AL4540" s="8" t="s">
        <v>122</v>
      </c>
      <c r="AM4540" t="str">
        <f t="shared" si="72"/>
        <v>B195</v>
      </c>
      <c r="AN4540" t="e">
        <f>IF(Table10[[#This Row],[Column3]]="","",MATCH(Table10[[#This Row],[Column3]],AD:AD,0))</f>
        <v>#N/A</v>
      </c>
    </row>
    <row r="4541" spans="37:40" ht="13.5" thickBot="1">
      <c r="AK4541" s="64">
        <v>195</v>
      </c>
      <c r="AL4541" s="8" t="s">
        <v>122</v>
      </c>
      <c r="AM4541" t="str">
        <f t="shared" si="72"/>
        <v>B195</v>
      </c>
      <c r="AN4541" t="e">
        <f>IF(Table10[[#This Row],[Column3]]="","",MATCH(Table10[[#This Row],[Column3]],AD:AD,0))</f>
        <v>#N/A</v>
      </c>
    </row>
    <row r="4542" spans="37:40" ht="13.5" thickBot="1">
      <c r="AK4542" s="64">
        <v>195</v>
      </c>
      <c r="AL4542" s="8" t="s">
        <v>122</v>
      </c>
      <c r="AM4542" t="str">
        <f t="shared" si="72"/>
        <v>B195</v>
      </c>
      <c r="AN4542" t="e">
        <f>IF(Table10[[#This Row],[Column3]]="","",MATCH(Table10[[#This Row],[Column3]],AD:AD,0))</f>
        <v>#N/A</v>
      </c>
    </row>
    <row r="4543" spans="37:40" ht="13.5" thickBot="1">
      <c r="AK4543" s="64">
        <v>195</v>
      </c>
      <c r="AL4543" s="8" t="s">
        <v>122</v>
      </c>
      <c r="AM4543" t="str">
        <f t="shared" si="72"/>
        <v>B195</v>
      </c>
      <c r="AN4543" t="e">
        <f>IF(Table10[[#This Row],[Column3]]="","",MATCH(Table10[[#This Row],[Column3]],AD:AD,0))</f>
        <v>#N/A</v>
      </c>
    </row>
    <row r="4544" spans="37:40" ht="13.5" thickBot="1">
      <c r="AK4544" s="64">
        <v>195</v>
      </c>
      <c r="AL4544" s="8" t="s">
        <v>122</v>
      </c>
      <c r="AM4544" t="str">
        <f t="shared" si="72"/>
        <v>B195</v>
      </c>
      <c r="AN4544" t="e">
        <f>IF(Table10[[#This Row],[Column3]]="","",MATCH(Table10[[#This Row],[Column3]],AD:AD,0))</f>
        <v>#N/A</v>
      </c>
    </row>
    <row r="4545" spans="37:40" ht="13.5" thickBot="1">
      <c r="AK4545" s="64">
        <v>195</v>
      </c>
      <c r="AL4545" s="8" t="s">
        <v>122</v>
      </c>
      <c r="AM4545" t="str">
        <f t="shared" si="72"/>
        <v>B195</v>
      </c>
      <c r="AN4545" t="e">
        <f>IF(Table10[[#This Row],[Column3]]="","",MATCH(Table10[[#This Row],[Column3]],AD:AD,0))</f>
        <v>#N/A</v>
      </c>
    </row>
    <row r="4546" spans="37:40" ht="13.5" thickBot="1">
      <c r="AK4546" s="64">
        <v>195</v>
      </c>
      <c r="AL4546" s="8" t="s">
        <v>122</v>
      </c>
      <c r="AM4546" t="str">
        <f t="shared" si="72"/>
        <v>B195</v>
      </c>
      <c r="AN4546" t="e">
        <f>IF(Table10[[#This Row],[Column3]]="","",MATCH(Table10[[#This Row],[Column3]],AD:AD,0))</f>
        <v>#N/A</v>
      </c>
    </row>
    <row r="4547" spans="37:40" ht="13.5" thickBot="1">
      <c r="AK4547" s="64">
        <v>195</v>
      </c>
      <c r="AL4547" s="8" t="s">
        <v>122</v>
      </c>
      <c r="AM4547" t="str">
        <f t="shared" si="72"/>
        <v>B195</v>
      </c>
      <c r="AN4547" t="e">
        <f>IF(Table10[[#This Row],[Column3]]="","",MATCH(Table10[[#This Row],[Column3]],AD:AD,0))</f>
        <v>#N/A</v>
      </c>
    </row>
    <row r="4548" spans="37:40" ht="13.5" thickBot="1">
      <c r="AK4548" s="64">
        <v>195</v>
      </c>
      <c r="AL4548" s="8" t="s">
        <v>122</v>
      </c>
      <c r="AM4548" t="str">
        <f t="shared" si="72"/>
        <v>B195</v>
      </c>
      <c r="AN4548" t="e">
        <f>IF(Table10[[#This Row],[Column3]]="","",MATCH(Table10[[#This Row],[Column3]],AD:AD,0))</f>
        <v>#N/A</v>
      </c>
    </row>
    <row r="4549" spans="37:40" ht="13.5" thickBot="1">
      <c r="AK4549" s="64">
        <v>195</v>
      </c>
      <c r="AL4549" s="8" t="s">
        <v>122</v>
      </c>
      <c r="AM4549" t="str">
        <f t="shared" si="72"/>
        <v>B195</v>
      </c>
      <c r="AN4549" t="e">
        <f>IF(Table10[[#This Row],[Column3]]="","",MATCH(Table10[[#This Row],[Column3]],AD:AD,0))</f>
        <v>#N/A</v>
      </c>
    </row>
    <row r="4550" spans="37:40" ht="13.5" thickBot="1">
      <c r="AK4550" s="64">
        <v>3095</v>
      </c>
      <c r="AL4550" s="8" t="s">
        <v>6664</v>
      </c>
      <c r="AM4550" t="str">
        <f t="shared" si="72"/>
        <v>G3095</v>
      </c>
      <c r="AN4550" t="e">
        <f>IF(Table10[[#This Row],[Column3]]="","",MATCH(Table10[[#This Row],[Column3]],AD:AD,0))</f>
        <v>#N/A</v>
      </c>
    </row>
    <row r="4551" spans="37:40" ht="13.5" thickBot="1">
      <c r="AK4551" s="64">
        <v>3353</v>
      </c>
      <c r="AL4551" s="8" t="s">
        <v>8476</v>
      </c>
      <c r="AM4551" t="str">
        <f t="shared" si="72"/>
        <v>H3353</v>
      </c>
      <c r="AN4551" t="e">
        <f>IF(Table10[[#This Row],[Column3]]="","",MATCH(Table10[[#This Row],[Column3]],AD:AD,0))</f>
        <v>#N/A</v>
      </c>
    </row>
    <row r="4552" spans="37:40" ht="13.5" thickBot="1">
      <c r="AK4552" s="64">
        <v>3353</v>
      </c>
      <c r="AL4552" s="8" t="s">
        <v>8476</v>
      </c>
      <c r="AM4552" t="str">
        <f t="shared" si="72"/>
        <v>H3353</v>
      </c>
      <c r="AN4552" t="e">
        <f>IF(Table10[[#This Row],[Column3]]="","",MATCH(Table10[[#This Row],[Column3]],AD:AD,0))</f>
        <v>#N/A</v>
      </c>
    </row>
    <row r="4553" spans="37:40" ht="13.5" thickBot="1">
      <c r="AK4553" s="64">
        <v>3353</v>
      </c>
      <c r="AL4553" s="8" t="s">
        <v>8476</v>
      </c>
      <c r="AM4553" t="str">
        <f t="shared" si="72"/>
        <v>H3353</v>
      </c>
      <c r="AN4553" t="e">
        <f>IF(Table10[[#This Row],[Column3]]="","",MATCH(Table10[[#This Row],[Column3]],AD:AD,0))</f>
        <v>#N/A</v>
      </c>
    </row>
    <row r="4554" spans="37:40" ht="13.5" thickBot="1">
      <c r="AK4554" s="64">
        <v>3352</v>
      </c>
      <c r="AL4554" s="8" t="s">
        <v>8476</v>
      </c>
      <c r="AM4554" t="str">
        <f t="shared" si="72"/>
        <v>H3352</v>
      </c>
      <c r="AN4554" t="e">
        <f>IF(Table10[[#This Row],[Column3]]="","",MATCH(Table10[[#This Row],[Column3]],AD:AD,0))</f>
        <v>#N/A</v>
      </c>
    </row>
    <row r="4555" spans="37:40" ht="13.5" thickBot="1">
      <c r="AK4555" s="64">
        <v>3352</v>
      </c>
      <c r="AL4555" s="8" t="s">
        <v>8476</v>
      </c>
      <c r="AM4555" t="str">
        <f t="shared" si="72"/>
        <v>H3352</v>
      </c>
      <c r="AN4555" t="e">
        <f>IF(Table10[[#This Row],[Column3]]="","",MATCH(Table10[[#This Row],[Column3]],AD:AD,0))</f>
        <v>#N/A</v>
      </c>
    </row>
    <row r="4556" spans="37:40" ht="13.5" thickBot="1">
      <c r="AK4556" s="64">
        <v>3196</v>
      </c>
      <c r="AL4556" s="8" t="s">
        <v>8476</v>
      </c>
      <c r="AM4556" t="str">
        <f t="shared" si="72"/>
        <v>H3196</v>
      </c>
      <c r="AN4556" t="e">
        <f>IF(Table10[[#This Row],[Column3]]="","",MATCH(Table10[[#This Row],[Column3]],AD:AD,0))</f>
        <v>#N/A</v>
      </c>
    </row>
    <row r="4557" spans="37:40" ht="13.5" thickBot="1">
      <c r="AK4557" s="64">
        <v>3138</v>
      </c>
      <c r="AL4557" s="8" t="s">
        <v>6664</v>
      </c>
      <c r="AM4557" t="str">
        <f t="shared" si="72"/>
        <v>G3138</v>
      </c>
      <c r="AN4557" t="e">
        <f>IF(Table10[[#This Row],[Column3]]="","",MATCH(Table10[[#This Row],[Column3]],AD:AD,0))</f>
        <v>#N/A</v>
      </c>
    </row>
    <row r="4558" spans="37:40" ht="13.5" thickBot="1">
      <c r="AK4558" s="64">
        <v>3138</v>
      </c>
      <c r="AL4558" s="8" t="s">
        <v>6664</v>
      </c>
      <c r="AM4558" t="str">
        <f t="shared" si="72"/>
        <v>G3138</v>
      </c>
      <c r="AN4558" t="e">
        <f>IF(Table10[[#This Row],[Column3]]="","",MATCH(Table10[[#This Row],[Column3]],AD:AD,0))</f>
        <v>#N/A</v>
      </c>
    </row>
    <row r="4559" spans="37:40" ht="13.5" thickBot="1">
      <c r="AK4559" s="64">
        <v>3138</v>
      </c>
      <c r="AL4559" s="8" t="s">
        <v>6664</v>
      </c>
      <c r="AM4559" t="str">
        <f t="shared" si="72"/>
        <v>G3138</v>
      </c>
      <c r="AN4559" t="e">
        <f>IF(Table10[[#This Row],[Column3]]="","",MATCH(Table10[[#This Row],[Column3]],AD:AD,0))</f>
        <v>#N/A</v>
      </c>
    </row>
    <row r="4560" spans="37:40" ht="13.5" thickBot="1">
      <c r="AK4560" s="64">
        <v>3138</v>
      </c>
      <c r="AL4560" s="8" t="s">
        <v>6664</v>
      </c>
      <c r="AM4560" t="str">
        <f t="shared" si="72"/>
        <v>G3138</v>
      </c>
      <c r="AN4560" t="e">
        <f>IF(Table10[[#This Row],[Column3]]="","",MATCH(Table10[[#This Row],[Column3]],AD:AD,0))</f>
        <v>#N/A</v>
      </c>
    </row>
    <row r="4561" spans="37:40" ht="13.5" thickBot="1">
      <c r="AK4561" s="64">
        <v>3138</v>
      </c>
      <c r="AL4561" s="8" t="s">
        <v>6664</v>
      </c>
      <c r="AM4561" t="str">
        <f t="shared" si="72"/>
        <v>G3138</v>
      </c>
      <c r="AN4561" t="e">
        <f>IF(Table10[[#This Row],[Column3]]="","",MATCH(Table10[[#This Row],[Column3]],AD:AD,0))</f>
        <v>#N/A</v>
      </c>
    </row>
    <row r="4562" spans="37:40" ht="13.5" thickBot="1">
      <c r="AK4562" s="64">
        <v>3138</v>
      </c>
      <c r="AL4562" s="8" t="s">
        <v>6664</v>
      </c>
      <c r="AM4562" t="str">
        <f t="shared" si="72"/>
        <v>G3138</v>
      </c>
      <c r="AN4562" t="e">
        <f>IF(Table10[[#This Row],[Column3]]="","",MATCH(Table10[[#This Row],[Column3]],AD:AD,0))</f>
        <v>#N/A</v>
      </c>
    </row>
    <row r="4563" spans="37:40" ht="13.5" thickBot="1">
      <c r="AK4563" s="64">
        <v>3138</v>
      </c>
      <c r="AL4563" s="8" t="s">
        <v>6664</v>
      </c>
      <c r="AM4563" t="str">
        <f t="shared" si="72"/>
        <v>G3138</v>
      </c>
      <c r="AN4563" t="e">
        <f>IF(Table10[[#This Row],[Column3]]="","",MATCH(Table10[[#This Row],[Column3]],AD:AD,0))</f>
        <v>#N/A</v>
      </c>
    </row>
    <row r="4564" spans="37:40" ht="13.5" thickBot="1">
      <c r="AK4564" s="64">
        <v>3138</v>
      </c>
      <c r="AL4564" s="8" t="s">
        <v>6664</v>
      </c>
      <c r="AM4564" t="str">
        <f t="shared" si="72"/>
        <v>G3138</v>
      </c>
      <c r="AN4564" t="e">
        <f>IF(Table10[[#This Row],[Column3]]="","",MATCH(Table10[[#This Row],[Column3]],AD:AD,0))</f>
        <v>#N/A</v>
      </c>
    </row>
    <row r="4565" spans="37:40" ht="13.5" thickBot="1">
      <c r="AK4565" s="64">
        <v>3138</v>
      </c>
      <c r="AL4565" s="8" t="s">
        <v>6664</v>
      </c>
      <c r="AM4565" t="str">
        <f t="shared" si="72"/>
        <v>G3138</v>
      </c>
      <c r="AN4565" t="e">
        <f>IF(Table10[[#This Row],[Column3]]="","",MATCH(Table10[[#This Row],[Column3]],AD:AD,0))</f>
        <v>#N/A</v>
      </c>
    </row>
    <row r="4566" spans="37:40" ht="13.5" thickBot="1">
      <c r="AK4566" s="64">
        <v>3138</v>
      </c>
      <c r="AL4566" s="8" t="s">
        <v>6664</v>
      </c>
      <c r="AM4566" t="str">
        <f t="shared" si="72"/>
        <v>G3138</v>
      </c>
      <c r="AN4566" t="e">
        <f>IF(Table10[[#This Row],[Column3]]="","",MATCH(Table10[[#This Row],[Column3]],AD:AD,0))</f>
        <v>#N/A</v>
      </c>
    </row>
    <row r="4567" spans="37:40" ht="13.5" thickBot="1">
      <c r="AK4567" s="64">
        <v>3138</v>
      </c>
      <c r="AL4567" s="8" t="s">
        <v>6664</v>
      </c>
      <c r="AM4567" t="str">
        <f t="shared" si="72"/>
        <v>G3138</v>
      </c>
      <c r="AN4567" t="e">
        <f>IF(Table10[[#This Row],[Column3]]="","",MATCH(Table10[[#This Row],[Column3]],AD:AD,0))</f>
        <v>#N/A</v>
      </c>
    </row>
    <row r="4568" spans="37:40" ht="13.5" thickBot="1">
      <c r="AK4568" s="64">
        <v>3138</v>
      </c>
      <c r="AL4568" s="8" t="s">
        <v>6664</v>
      </c>
      <c r="AM4568" t="str">
        <f t="shared" si="72"/>
        <v>G3138</v>
      </c>
      <c r="AN4568" t="e">
        <f>IF(Table10[[#This Row],[Column3]]="","",MATCH(Table10[[#This Row],[Column3]],AD:AD,0))</f>
        <v>#N/A</v>
      </c>
    </row>
    <row r="4569" spans="37:40" ht="13.5" thickBot="1">
      <c r="AK4569" s="64">
        <v>3138</v>
      </c>
      <c r="AL4569" s="8" t="s">
        <v>6664</v>
      </c>
      <c r="AM4569" t="str">
        <f t="shared" si="72"/>
        <v>G3138</v>
      </c>
      <c r="AN4569" t="e">
        <f>IF(Table10[[#This Row],[Column3]]="","",MATCH(Table10[[#This Row],[Column3]],AD:AD,0))</f>
        <v>#N/A</v>
      </c>
    </row>
    <row r="4570" spans="37:40" ht="13.5" thickBot="1">
      <c r="AK4570" s="64">
        <v>3138</v>
      </c>
      <c r="AL4570" s="8" t="s">
        <v>6664</v>
      </c>
      <c r="AM4570" t="str">
        <f t="shared" si="72"/>
        <v>G3138</v>
      </c>
      <c r="AN4570" t="e">
        <f>IF(Table10[[#This Row],[Column3]]="","",MATCH(Table10[[#This Row],[Column3]],AD:AD,0))</f>
        <v>#N/A</v>
      </c>
    </row>
    <row r="4571" spans="37:40" ht="13.5" thickBot="1">
      <c r="AK4571" s="64">
        <v>3138</v>
      </c>
      <c r="AL4571" s="8" t="s">
        <v>6664</v>
      </c>
      <c r="AM4571" t="str">
        <f t="shared" si="72"/>
        <v>G3138</v>
      </c>
      <c r="AN4571" t="e">
        <f>IF(Table10[[#This Row],[Column3]]="","",MATCH(Table10[[#This Row],[Column3]],AD:AD,0))</f>
        <v>#N/A</v>
      </c>
    </row>
    <row r="4572" spans="37:40" ht="13.5" thickBot="1">
      <c r="AK4572" s="64">
        <v>3138</v>
      </c>
      <c r="AL4572" s="8" t="s">
        <v>6664</v>
      </c>
      <c r="AM4572" t="str">
        <f t="shared" si="72"/>
        <v>G3138</v>
      </c>
      <c r="AN4572" t="e">
        <f>IF(Table10[[#This Row],[Column3]]="","",MATCH(Table10[[#This Row],[Column3]],AD:AD,0))</f>
        <v>#N/A</v>
      </c>
    </row>
    <row r="4573" spans="37:40" ht="13.5" thickBot="1">
      <c r="AK4573" s="64">
        <v>348</v>
      </c>
      <c r="AL4573" s="8"/>
      <c r="AM4573" t="str">
        <f t="shared" si="72"/>
        <v>348</v>
      </c>
      <c r="AN4573" t="e">
        <f>IF(Table10[[#This Row],[Column3]]="","",MATCH(Table10[[#This Row],[Column3]],AD:AD,0))</f>
        <v>#N/A</v>
      </c>
    </row>
    <row r="4574" spans="37:40" ht="13.5" thickBot="1">
      <c r="AK4574" s="64">
        <v>348</v>
      </c>
      <c r="AL4574" s="8"/>
      <c r="AM4574" t="str">
        <f t="shared" si="72"/>
        <v>348</v>
      </c>
      <c r="AN4574" t="e">
        <f>IF(Table10[[#This Row],[Column3]]="","",MATCH(Table10[[#This Row],[Column3]],AD:AD,0))</f>
        <v>#N/A</v>
      </c>
    </row>
    <row r="4575" spans="37:40" ht="13.5" thickBot="1">
      <c r="AK4575" s="64">
        <v>348</v>
      </c>
      <c r="AL4575" s="8"/>
      <c r="AM4575" t="str">
        <f t="shared" si="72"/>
        <v>348</v>
      </c>
      <c r="AN4575" t="e">
        <f>IF(Table10[[#This Row],[Column3]]="","",MATCH(Table10[[#This Row],[Column3]],AD:AD,0))</f>
        <v>#N/A</v>
      </c>
    </row>
    <row r="4576" spans="37:40" ht="13.5" thickBot="1">
      <c r="AK4576" s="64">
        <v>2377</v>
      </c>
      <c r="AL4576" s="8" t="s">
        <v>8476</v>
      </c>
      <c r="AM4576" t="str">
        <f t="shared" si="72"/>
        <v>H2377</v>
      </c>
      <c r="AN4576" t="e">
        <f>IF(Table10[[#This Row],[Column3]]="","",MATCH(Table10[[#This Row],[Column3]],AD:AD,0))</f>
        <v>#N/A</v>
      </c>
    </row>
    <row r="4577" spans="37:40" ht="13.5" thickBot="1">
      <c r="AK4577" s="64">
        <v>2377</v>
      </c>
      <c r="AL4577" s="8" t="s">
        <v>8476</v>
      </c>
      <c r="AM4577" t="str">
        <f t="shared" si="72"/>
        <v>H2377</v>
      </c>
      <c r="AN4577" t="e">
        <f>IF(Table10[[#This Row],[Column3]]="","",MATCH(Table10[[#This Row],[Column3]],AD:AD,0))</f>
        <v>#N/A</v>
      </c>
    </row>
    <row r="4578" spans="37:40" ht="13.5" thickBot="1">
      <c r="AK4578" s="64">
        <v>2377</v>
      </c>
      <c r="AL4578" s="8" t="s">
        <v>8476</v>
      </c>
      <c r="AM4578" t="str">
        <f t="shared" si="72"/>
        <v>H2377</v>
      </c>
      <c r="AN4578" t="e">
        <f>IF(Table10[[#This Row],[Column3]]="","",MATCH(Table10[[#This Row],[Column3]],AD:AD,0))</f>
        <v>#N/A</v>
      </c>
    </row>
    <row r="4579" spans="37:40" ht="13.5" thickBot="1">
      <c r="AK4579" s="64">
        <v>2377</v>
      </c>
      <c r="AL4579" s="8" t="s">
        <v>8476</v>
      </c>
      <c r="AM4579" t="str">
        <f t="shared" si="72"/>
        <v>H2377</v>
      </c>
      <c r="AN4579" t="e">
        <f>IF(Table10[[#This Row],[Column3]]="","",MATCH(Table10[[#This Row],[Column3]],AD:AD,0))</f>
        <v>#N/A</v>
      </c>
    </row>
    <row r="4580" spans="37:40" ht="13.5" thickBot="1">
      <c r="AK4580" s="64">
        <v>2377</v>
      </c>
      <c r="AL4580" s="8" t="s">
        <v>8476</v>
      </c>
      <c r="AM4580" t="str">
        <f t="shared" si="72"/>
        <v>H2377</v>
      </c>
      <c r="AN4580" t="e">
        <f>IF(Table10[[#This Row],[Column3]]="","",MATCH(Table10[[#This Row],[Column3]],AD:AD,0))</f>
        <v>#N/A</v>
      </c>
    </row>
    <row r="4581" spans="37:40" ht="13.5" thickBot="1">
      <c r="AK4581" s="64">
        <v>2377</v>
      </c>
      <c r="AL4581" s="8" t="s">
        <v>8476</v>
      </c>
      <c r="AM4581" t="str">
        <f t="shared" si="72"/>
        <v>H2377</v>
      </c>
      <c r="AN4581" t="e">
        <f>IF(Table10[[#This Row],[Column3]]="","",MATCH(Table10[[#This Row],[Column3]],AD:AD,0))</f>
        <v>#N/A</v>
      </c>
    </row>
    <row r="4582" spans="37:40" ht="13.5" thickBot="1">
      <c r="AK4582" s="64">
        <v>3261</v>
      </c>
      <c r="AL4582" s="8" t="s">
        <v>3762</v>
      </c>
      <c r="AM4582" t="str">
        <f t="shared" si="72"/>
        <v>A3261</v>
      </c>
      <c r="AN4582" t="e">
        <f>IF(Table10[[#This Row],[Column3]]="","",MATCH(Table10[[#This Row],[Column3]],AD:AD,0))</f>
        <v>#N/A</v>
      </c>
    </row>
    <row r="4583" spans="37:40" ht="13.5" thickBot="1">
      <c r="AK4583" s="64">
        <v>3093</v>
      </c>
      <c r="AL4583" s="8" t="s">
        <v>11404</v>
      </c>
      <c r="AM4583" t="str">
        <f t="shared" si="72"/>
        <v>E3093</v>
      </c>
      <c r="AN4583" t="e">
        <f>IF(Table10[[#This Row],[Column3]]="","",MATCH(Table10[[#This Row],[Column3]],AD:AD,0))</f>
        <v>#N/A</v>
      </c>
    </row>
    <row r="4584" spans="37:40" ht="13.5" thickBot="1">
      <c r="AK4584" s="64">
        <v>3093</v>
      </c>
      <c r="AL4584" s="8" t="s">
        <v>11404</v>
      </c>
      <c r="AM4584" t="str">
        <f t="shared" si="72"/>
        <v>E3093</v>
      </c>
      <c r="AN4584" t="e">
        <f>IF(Table10[[#This Row],[Column3]]="","",MATCH(Table10[[#This Row],[Column3]],AD:AD,0))</f>
        <v>#N/A</v>
      </c>
    </row>
    <row r="4585" spans="37:40" ht="13.5" thickBot="1">
      <c r="AK4585" s="64">
        <v>3093</v>
      </c>
      <c r="AL4585" s="8" t="s">
        <v>11404</v>
      </c>
      <c r="AM4585" t="str">
        <f t="shared" si="72"/>
        <v>E3093</v>
      </c>
      <c r="AN4585" t="e">
        <f>IF(Table10[[#This Row],[Column3]]="","",MATCH(Table10[[#This Row],[Column3]],AD:AD,0))</f>
        <v>#N/A</v>
      </c>
    </row>
    <row r="4586" spans="37:40" ht="13.5" thickBot="1">
      <c r="AK4586" s="64">
        <v>3093</v>
      </c>
      <c r="AL4586" s="8" t="s">
        <v>11404</v>
      </c>
      <c r="AM4586" t="str">
        <f t="shared" si="72"/>
        <v>E3093</v>
      </c>
      <c r="AN4586" t="e">
        <f>IF(Table10[[#This Row],[Column3]]="","",MATCH(Table10[[#This Row],[Column3]],AD:AD,0))</f>
        <v>#N/A</v>
      </c>
    </row>
    <row r="4587" spans="37:40" ht="13.5" thickBot="1">
      <c r="AK4587" s="64">
        <v>3093</v>
      </c>
      <c r="AL4587" s="8" t="s">
        <v>11404</v>
      </c>
      <c r="AM4587" t="str">
        <f t="shared" si="72"/>
        <v>E3093</v>
      </c>
      <c r="AN4587" t="e">
        <f>IF(Table10[[#This Row],[Column3]]="","",MATCH(Table10[[#This Row],[Column3]],AD:AD,0))</f>
        <v>#N/A</v>
      </c>
    </row>
    <row r="4588" spans="37:40" ht="13.5" thickBot="1">
      <c r="AK4588" s="9">
        <v>3097</v>
      </c>
      <c r="AL4588" s="8" t="s">
        <v>11404</v>
      </c>
      <c r="AM4588" t="str">
        <f t="shared" si="72"/>
        <v>E3097</v>
      </c>
      <c r="AN4588" t="e">
        <f>IF(Table10[[#This Row],[Column3]]="","",MATCH(Table10[[#This Row],[Column3]],AD:AD,0))</f>
        <v>#N/A</v>
      </c>
    </row>
    <row r="4589" spans="37:40" ht="13.5" thickBot="1">
      <c r="AK4589" s="9">
        <v>3097</v>
      </c>
      <c r="AL4589" s="8" t="s">
        <v>11404</v>
      </c>
      <c r="AM4589" t="str">
        <f t="shared" si="72"/>
        <v>E3097</v>
      </c>
      <c r="AN4589" t="e">
        <f>IF(Table10[[#This Row],[Column3]]="","",MATCH(Table10[[#This Row],[Column3]],AD:AD,0))</f>
        <v>#N/A</v>
      </c>
    </row>
    <row r="4590" spans="37:40" ht="13.5" thickBot="1">
      <c r="AK4590" s="9">
        <v>3097</v>
      </c>
      <c r="AL4590" s="8" t="s">
        <v>11404</v>
      </c>
      <c r="AM4590" t="str">
        <f t="shared" si="72"/>
        <v>E3097</v>
      </c>
      <c r="AN4590" t="e">
        <f>IF(Table10[[#This Row],[Column3]]="","",MATCH(Table10[[#This Row],[Column3]],AD:AD,0))</f>
        <v>#N/A</v>
      </c>
    </row>
    <row r="4591" spans="37:40" ht="13.5" thickBot="1">
      <c r="AK4591" s="9">
        <v>3097</v>
      </c>
      <c r="AL4591" s="8" t="s">
        <v>11404</v>
      </c>
      <c r="AM4591" t="str">
        <f t="shared" si="72"/>
        <v>E3097</v>
      </c>
      <c r="AN4591" t="e">
        <f>IF(Table10[[#This Row],[Column3]]="","",MATCH(Table10[[#This Row],[Column3]],AD:AD,0))</f>
        <v>#N/A</v>
      </c>
    </row>
    <row r="4592" spans="37:40" ht="13.5" thickBot="1">
      <c r="AK4592" s="9">
        <v>3097</v>
      </c>
      <c r="AL4592" s="8" t="s">
        <v>11404</v>
      </c>
      <c r="AM4592" t="str">
        <f t="shared" si="72"/>
        <v>E3097</v>
      </c>
      <c r="AN4592" t="e">
        <f>IF(Table10[[#This Row],[Column3]]="","",MATCH(Table10[[#This Row],[Column3]],AD:AD,0))</f>
        <v>#N/A</v>
      </c>
    </row>
    <row r="4593" spans="37:40" ht="13.5" thickBot="1">
      <c r="AK4593" s="9">
        <v>3097</v>
      </c>
      <c r="AL4593" s="8" t="s">
        <v>11404</v>
      </c>
      <c r="AM4593" t="str">
        <f t="shared" si="72"/>
        <v>E3097</v>
      </c>
      <c r="AN4593" t="e">
        <f>IF(Table10[[#This Row],[Column3]]="","",MATCH(Table10[[#This Row],[Column3]],AD:AD,0))</f>
        <v>#N/A</v>
      </c>
    </row>
    <row r="4594" spans="37:40" ht="13.5" thickBot="1">
      <c r="AK4594" s="9">
        <v>3097</v>
      </c>
      <c r="AL4594" s="8" t="s">
        <v>11404</v>
      </c>
      <c r="AM4594" t="str">
        <f t="shared" si="72"/>
        <v>E3097</v>
      </c>
      <c r="AN4594" t="e">
        <f>IF(Table10[[#This Row],[Column3]]="","",MATCH(Table10[[#This Row],[Column3]],AD:AD,0))</f>
        <v>#N/A</v>
      </c>
    </row>
    <row r="4595" spans="37:40" ht="13.5" thickBot="1">
      <c r="AK4595" s="9">
        <v>3097</v>
      </c>
      <c r="AL4595" s="8" t="s">
        <v>11404</v>
      </c>
      <c r="AM4595" t="str">
        <f t="shared" si="72"/>
        <v>E3097</v>
      </c>
      <c r="AN4595" t="e">
        <f>IF(Table10[[#This Row],[Column3]]="","",MATCH(Table10[[#This Row],[Column3]],AD:AD,0))</f>
        <v>#N/A</v>
      </c>
    </row>
    <row r="4596" spans="37:40" ht="13.5" thickBot="1">
      <c r="AK4596" s="9">
        <v>3097</v>
      </c>
      <c r="AL4596" s="8" t="s">
        <v>11404</v>
      </c>
      <c r="AM4596" t="str">
        <f t="shared" si="72"/>
        <v>E3097</v>
      </c>
      <c r="AN4596" t="e">
        <f>IF(Table10[[#This Row],[Column3]]="","",MATCH(Table10[[#This Row],[Column3]],AD:AD,0))</f>
        <v>#N/A</v>
      </c>
    </row>
    <row r="4597" spans="37:40" ht="13.5" thickBot="1">
      <c r="AK4597" s="9">
        <v>3097</v>
      </c>
      <c r="AL4597" s="8" t="s">
        <v>11404</v>
      </c>
      <c r="AM4597" t="str">
        <f t="shared" si="72"/>
        <v>E3097</v>
      </c>
      <c r="AN4597" t="e">
        <f>IF(Table10[[#This Row],[Column3]]="","",MATCH(Table10[[#This Row],[Column3]],AD:AD,0))</f>
        <v>#N/A</v>
      </c>
    </row>
    <row r="4598" spans="37:40" ht="13.5" thickBot="1">
      <c r="AK4598" s="9">
        <v>3097</v>
      </c>
      <c r="AL4598" s="8" t="s">
        <v>11404</v>
      </c>
      <c r="AM4598" t="str">
        <f t="shared" si="72"/>
        <v>E3097</v>
      </c>
      <c r="AN4598" t="e">
        <f>IF(Table10[[#This Row],[Column3]]="","",MATCH(Table10[[#This Row],[Column3]],AD:AD,0))</f>
        <v>#N/A</v>
      </c>
    </row>
    <row r="4599" spans="37:40" ht="13.5" thickBot="1">
      <c r="AK4599" s="9">
        <v>3097</v>
      </c>
      <c r="AL4599" s="8" t="s">
        <v>11404</v>
      </c>
      <c r="AM4599" t="str">
        <f t="shared" si="72"/>
        <v>E3097</v>
      </c>
      <c r="AN4599" t="e">
        <f>IF(Table10[[#This Row],[Column3]]="","",MATCH(Table10[[#This Row],[Column3]],AD:AD,0))</f>
        <v>#N/A</v>
      </c>
    </row>
    <row r="4600" spans="37:40" ht="13.5" thickBot="1">
      <c r="AK4600" s="9">
        <v>3097</v>
      </c>
      <c r="AL4600" s="8" t="s">
        <v>11404</v>
      </c>
      <c r="AM4600" t="str">
        <f t="shared" si="72"/>
        <v>E3097</v>
      </c>
      <c r="AN4600" t="e">
        <f>IF(Table10[[#This Row],[Column3]]="","",MATCH(Table10[[#This Row],[Column3]],AD:AD,0))</f>
        <v>#N/A</v>
      </c>
    </row>
    <row r="4601" spans="37:40" ht="13.5" thickBot="1">
      <c r="AK4601" s="9">
        <v>3097</v>
      </c>
      <c r="AL4601" s="8" t="s">
        <v>11404</v>
      </c>
      <c r="AM4601" t="str">
        <f t="shared" si="72"/>
        <v>E3097</v>
      </c>
      <c r="AN4601" t="e">
        <f>IF(Table10[[#This Row],[Column3]]="","",MATCH(Table10[[#This Row],[Column3]],AD:AD,0))</f>
        <v>#N/A</v>
      </c>
    </row>
    <row r="4602" spans="37:40" ht="13.5" thickBot="1">
      <c r="AK4602" s="9">
        <v>3097</v>
      </c>
      <c r="AL4602" s="8" t="s">
        <v>11404</v>
      </c>
      <c r="AM4602" t="str">
        <f t="shared" si="72"/>
        <v>E3097</v>
      </c>
      <c r="AN4602" t="e">
        <f>IF(Table10[[#This Row],[Column3]]="","",MATCH(Table10[[#This Row],[Column3]],AD:AD,0))</f>
        <v>#N/A</v>
      </c>
    </row>
    <row r="4603" spans="37:40" ht="13.5" thickBot="1">
      <c r="AK4603" s="9">
        <v>3097</v>
      </c>
      <c r="AL4603" s="8" t="s">
        <v>11404</v>
      </c>
      <c r="AM4603" t="str">
        <f t="shared" ref="AM4603:AM4666" si="73">CONCATENATE(AL4603,AK4603)</f>
        <v>E3097</v>
      </c>
      <c r="AN4603" t="e">
        <f>IF(Table10[[#This Row],[Column3]]="","",MATCH(Table10[[#This Row],[Column3]],AD:AD,0))</f>
        <v>#N/A</v>
      </c>
    </row>
    <row r="4604" spans="37:40" ht="13.5" thickBot="1">
      <c r="AK4604" s="9">
        <v>3098</v>
      </c>
      <c r="AL4604" s="8" t="s">
        <v>11404</v>
      </c>
      <c r="AM4604" t="str">
        <f t="shared" si="73"/>
        <v>E3098</v>
      </c>
      <c r="AN4604" t="e">
        <f>IF(Table10[[#This Row],[Column3]]="","",MATCH(Table10[[#This Row],[Column3]],AD:AD,0))</f>
        <v>#N/A</v>
      </c>
    </row>
    <row r="4605" spans="37:40" ht="13.5" thickBot="1">
      <c r="AK4605" s="9">
        <v>3098</v>
      </c>
      <c r="AL4605" s="8" t="s">
        <v>11404</v>
      </c>
      <c r="AM4605" t="str">
        <f t="shared" si="73"/>
        <v>E3098</v>
      </c>
      <c r="AN4605" t="e">
        <f>IF(Table10[[#This Row],[Column3]]="","",MATCH(Table10[[#This Row],[Column3]],AD:AD,0))</f>
        <v>#N/A</v>
      </c>
    </row>
    <row r="4606" spans="37:40" ht="13.5" thickBot="1">
      <c r="AK4606" s="9">
        <v>3098</v>
      </c>
      <c r="AL4606" s="8" t="s">
        <v>11404</v>
      </c>
      <c r="AM4606" t="str">
        <f t="shared" si="73"/>
        <v>E3098</v>
      </c>
      <c r="AN4606" t="e">
        <f>IF(Table10[[#This Row],[Column3]]="","",MATCH(Table10[[#This Row],[Column3]],AD:AD,0))</f>
        <v>#N/A</v>
      </c>
    </row>
    <row r="4607" spans="37:40" ht="13.5" thickBot="1">
      <c r="AK4607" s="9">
        <v>3098</v>
      </c>
      <c r="AL4607" s="8" t="s">
        <v>11404</v>
      </c>
      <c r="AM4607" t="str">
        <f t="shared" si="73"/>
        <v>E3098</v>
      </c>
      <c r="AN4607" t="e">
        <f>IF(Table10[[#This Row],[Column3]]="","",MATCH(Table10[[#This Row],[Column3]],AD:AD,0))</f>
        <v>#N/A</v>
      </c>
    </row>
    <row r="4608" spans="37:40" ht="13.5" thickBot="1">
      <c r="AK4608" s="9">
        <v>3098</v>
      </c>
      <c r="AL4608" s="8" t="s">
        <v>11404</v>
      </c>
      <c r="AM4608" t="str">
        <f t="shared" si="73"/>
        <v>E3098</v>
      </c>
      <c r="AN4608" t="e">
        <f>IF(Table10[[#This Row],[Column3]]="","",MATCH(Table10[[#This Row],[Column3]],AD:AD,0))</f>
        <v>#N/A</v>
      </c>
    </row>
    <row r="4609" spans="37:40" ht="13.5" thickBot="1">
      <c r="AK4609" s="9">
        <v>3098</v>
      </c>
      <c r="AL4609" s="8" t="s">
        <v>11404</v>
      </c>
      <c r="AM4609" t="str">
        <f t="shared" si="73"/>
        <v>E3098</v>
      </c>
      <c r="AN4609" t="e">
        <f>IF(Table10[[#This Row],[Column3]]="","",MATCH(Table10[[#This Row],[Column3]],AD:AD,0))</f>
        <v>#N/A</v>
      </c>
    </row>
    <row r="4610" spans="37:40" ht="13.5" thickBot="1">
      <c r="AK4610" s="9">
        <v>3098</v>
      </c>
      <c r="AL4610" s="8" t="s">
        <v>11404</v>
      </c>
      <c r="AM4610" t="str">
        <f t="shared" si="73"/>
        <v>E3098</v>
      </c>
      <c r="AN4610" t="e">
        <f>IF(Table10[[#This Row],[Column3]]="","",MATCH(Table10[[#This Row],[Column3]],AD:AD,0))</f>
        <v>#N/A</v>
      </c>
    </row>
    <row r="4611" spans="37:40" ht="13.5" thickBot="1">
      <c r="AK4611" s="9">
        <v>3098</v>
      </c>
      <c r="AL4611" s="8" t="s">
        <v>11404</v>
      </c>
      <c r="AM4611" t="str">
        <f t="shared" si="73"/>
        <v>E3098</v>
      </c>
      <c r="AN4611" t="e">
        <f>IF(Table10[[#This Row],[Column3]]="","",MATCH(Table10[[#This Row],[Column3]],AD:AD,0))</f>
        <v>#N/A</v>
      </c>
    </row>
    <row r="4612" spans="37:40" ht="13.5" thickBot="1">
      <c r="AK4612" s="9">
        <v>3098</v>
      </c>
      <c r="AL4612" s="8" t="s">
        <v>11404</v>
      </c>
      <c r="AM4612" t="str">
        <f t="shared" si="73"/>
        <v>E3098</v>
      </c>
      <c r="AN4612" t="e">
        <f>IF(Table10[[#This Row],[Column3]]="","",MATCH(Table10[[#This Row],[Column3]],AD:AD,0))</f>
        <v>#N/A</v>
      </c>
    </row>
    <row r="4613" spans="37:40" ht="13.5" thickBot="1">
      <c r="AK4613" s="9">
        <v>3098</v>
      </c>
      <c r="AL4613" s="8" t="s">
        <v>11404</v>
      </c>
      <c r="AM4613" t="str">
        <f t="shared" si="73"/>
        <v>E3098</v>
      </c>
      <c r="AN4613" t="e">
        <f>IF(Table10[[#This Row],[Column3]]="","",MATCH(Table10[[#This Row],[Column3]],AD:AD,0))</f>
        <v>#N/A</v>
      </c>
    </row>
    <row r="4614" spans="37:40" ht="13.5" thickBot="1">
      <c r="AK4614" s="9">
        <v>3098</v>
      </c>
      <c r="AL4614" s="8" t="s">
        <v>11404</v>
      </c>
      <c r="AM4614" t="str">
        <f t="shared" si="73"/>
        <v>E3098</v>
      </c>
      <c r="AN4614" t="e">
        <f>IF(Table10[[#This Row],[Column3]]="","",MATCH(Table10[[#This Row],[Column3]],AD:AD,0))</f>
        <v>#N/A</v>
      </c>
    </row>
    <row r="4615" spans="37:40" ht="13.5" thickBot="1">
      <c r="AK4615" s="9">
        <v>3098</v>
      </c>
      <c r="AL4615" s="8" t="s">
        <v>11404</v>
      </c>
      <c r="AM4615" t="str">
        <f t="shared" si="73"/>
        <v>E3098</v>
      </c>
      <c r="AN4615" t="e">
        <f>IF(Table10[[#This Row],[Column3]]="","",MATCH(Table10[[#This Row],[Column3]],AD:AD,0))</f>
        <v>#N/A</v>
      </c>
    </row>
    <row r="4616" spans="37:40" ht="13.5" thickBot="1">
      <c r="AK4616" s="9">
        <v>3098</v>
      </c>
      <c r="AL4616" s="8" t="s">
        <v>11404</v>
      </c>
      <c r="AM4616" t="str">
        <f t="shared" si="73"/>
        <v>E3098</v>
      </c>
      <c r="AN4616" t="e">
        <f>IF(Table10[[#This Row],[Column3]]="","",MATCH(Table10[[#This Row],[Column3]],AD:AD,0))</f>
        <v>#N/A</v>
      </c>
    </row>
    <row r="4617" spans="37:40" ht="13.5" thickBot="1">
      <c r="AK4617" s="9">
        <v>3098</v>
      </c>
      <c r="AL4617" s="8" t="s">
        <v>11404</v>
      </c>
      <c r="AM4617" t="str">
        <f t="shared" si="73"/>
        <v>E3098</v>
      </c>
      <c r="AN4617" t="e">
        <f>IF(Table10[[#This Row],[Column3]]="","",MATCH(Table10[[#This Row],[Column3]],AD:AD,0))</f>
        <v>#N/A</v>
      </c>
    </row>
    <row r="4618" spans="37:40" ht="13.5" thickBot="1">
      <c r="AK4618" s="9">
        <v>3098</v>
      </c>
      <c r="AL4618" s="8" t="s">
        <v>11404</v>
      </c>
      <c r="AM4618" t="str">
        <f t="shared" si="73"/>
        <v>E3098</v>
      </c>
      <c r="AN4618" t="e">
        <f>IF(Table10[[#This Row],[Column3]]="","",MATCH(Table10[[#This Row],[Column3]],AD:AD,0))</f>
        <v>#N/A</v>
      </c>
    </row>
    <row r="4619" spans="37:40" ht="13.5" thickBot="1">
      <c r="AK4619" s="9">
        <v>3098</v>
      </c>
      <c r="AL4619" s="8" t="s">
        <v>11404</v>
      </c>
      <c r="AM4619" t="str">
        <f t="shared" si="73"/>
        <v>E3098</v>
      </c>
      <c r="AN4619" t="e">
        <f>IF(Table10[[#This Row],[Column3]]="","",MATCH(Table10[[#This Row],[Column3]],AD:AD,0))</f>
        <v>#N/A</v>
      </c>
    </row>
    <row r="4620" spans="37:40" ht="13.5" thickBot="1">
      <c r="AK4620" s="9">
        <v>3099</v>
      </c>
      <c r="AL4620" s="8" t="s">
        <v>11404</v>
      </c>
      <c r="AM4620" t="str">
        <f t="shared" si="73"/>
        <v>E3099</v>
      </c>
      <c r="AN4620" t="e">
        <f>IF(Table10[[#This Row],[Column3]]="","",MATCH(Table10[[#This Row],[Column3]],AD:AD,0))</f>
        <v>#N/A</v>
      </c>
    </row>
    <row r="4621" spans="37:40" ht="13.5" thickBot="1">
      <c r="AK4621" s="9">
        <v>3099</v>
      </c>
      <c r="AL4621" s="8" t="s">
        <v>11404</v>
      </c>
      <c r="AM4621" t="str">
        <f t="shared" si="73"/>
        <v>E3099</v>
      </c>
      <c r="AN4621" t="e">
        <f>IF(Table10[[#This Row],[Column3]]="","",MATCH(Table10[[#This Row],[Column3]],AD:AD,0))</f>
        <v>#N/A</v>
      </c>
    </row>
    <row r="4622" spans="37:40" ht="13.5" thickBot="1">
      <c r="AK4622" s="9">
        <v>3099</v>
      </c>
      <c r="AL4622" s="8" t="s">
        <v>11404</v>
      </c>
      <c r="AM4622" t="str">
        <f t="shared" si="73"/>
        <v>E3099</v>
      </c>
      <c r="AN4622" t="e">
        <f>IF(Table10[[#This Row],[Column3]]="","",MATCH(Table10[[#This Row],[Column3]],AD:AD,0))</f>
        <v>#N/A</v>
      </c>
    </row>
    <row r="4623" spans="37:40" ht="13.5" thickBot="1">
      <c r="AK4623" s="9">
        <v>3099</v>
      </c>
      <c r="AL4623" s="8" t="s">
        <v>11404</v>
      </c>
      <c r="AM4623" t="str">
        <f t="shared" si="73"/>
        <v>E3099</v>
      </c>
      <c r="AN4623" t="e">
        <f>IF(Table10[[#This Row],[Column3]]="","",MATCH(Table10[[#This Row],[Column3]],AD:AD,0))</f>
        <v>#N/A</v>
      </c>
    </row>
    <row r="4624" spans="37:40" ht="13.5" thickBot="1">
      <c r="AK4624" s="9">
        <v>3099</v>
      </c>
      <c r="AL4624" s="8" t="s">
        <v>11404</v>
      </c>
      <c r="AM4624" t="str">
        <f t="shared" si="73"/>
        <v>E3099</v>
      </c>
      <c r="AN4624" t="e">
        <f>IF(Table10[[#This Row],[Column3]]="","",MATCH(Table10[[#This Row],[Column3]],AD:AD,0))</f>
        <v>#N/A</v>
      </c>
    </row>
    <row r="4625" spans="37:40" ht="13.5" thickBot="1">
      <c r="AK4625" s="9">
        <v>3099</v>
      </c>
      <c r="AL4625" s="8" t="s">
        <v>11404</v>
      </c>
      <c r="AM4625" t="str">
        <f t="shared" si="73"/>
        <v>E3099</v>
      </c>
      <c r="AN4625" t="e">
        <f>IF(Table10[[#This Row],[Column3]]="","",MATCH(Table10[[#This Row],[Column3]],AD:AD,0))</f>
        <v>#N/A</v>
      </c>
    </row>
    <row r="4626" spans="37:40" ht="13.5" thickBot="1">
      <c r="AK4626" s="9">
        <v>3099</v>
      </c>
      <c r="AL4626" s="8" t="s">
        <v>11404</v>
      </c>
      <c r="AM4626" t="str">
        <f t="shared" si="73"/>
        <v>E3099</v>
      </c>
      <c r="AN4626" t="e">
        <f>IF(Table10[[#This Row],[Column3]]="","",MATCH(Table10[[#This Row],[Column3]],AD:AD,0))</f>
        <v>#N/A</v>
      </c>
    </row>
    <row r="4627" spans="37:40" ht="13.5" thickBot="1">
      <c r="AK4627" s="9">
        <v>3099</v>
      </c>
      <c r="AL4627" s="8" t="s">
        <v>11404</v>
      </c>
      <c r="AM4627" t="str">
        <f t="shared" si="73"/>
        <v>E3099</v>
      </c>
      <c r="AN4627" t="e">
        <f>IF(Table10[[#This Row],[Column3]]="","",MATCH(Table10[[#This Row],[Column3]],AD:AD,0))</f>
        <v>#N/A</v>
      </c>
    </row>
    <row r="4628" spans="37:40" ht="13.5" thickBot="1">
      <c r="AK4628" s="9">
        <v>3099</v>
      </c>
      <c r="AL4628" s="8" t="s">
        <v>11404</v>
      </c>
      <c r="AM4628" t="str">
        <f t="shared" si="73"/>
        <v>E3099</v>
      </c>
      <c r="AN4628" t="e">
        <f>IF(Table10[[#This Row],[Column3]]="","",MATCH(Table10[[#This Row],[Column3]],AD:AD,0))</f>
        <v>#N/A</v>
      </c>
    </row>
    <row r="4629" spans="37:40" ht="13.5" thickBot="1">
      <c r="AK4629" s="9">
        <v>3099</v>
      </c>
      <c r="AL4629" s="8" t="s">
        <v>11404</v>
      </c>
      <c r="AM4629" t="str">
        <f t="shared" si="73"/>
        <v>E3099</v>
      </c>
      <c r="AN4629" t="e">
        <f>IF(Table10[[#This Row],[Column3]]="","",MATCH(Table10[[#This Row],[Column3]],AD:AD,0))</f>
        <v>#N/A</v>
      </c>
    </row>
    <row r="4630" spans="37:40" ht="13.5" thickBot="1">
      <c r="AK4630" s="9">
        <v>3099</v>
      </c>
      <c r="AL4630" s="8" t="s">
        <v>11404</v>
      </c>
      <c r="AM4630" t="str">
        <f t="shared" si="73"/>
        <v>E3099</v>
      </c>
      <c r="AN4630" t="e">
        <f>IF(Table10[[#This Row],[Column3]]="","",MATCH(Table10[[#This Row],[Column3]],AD:AD,0))</f>
        <v>#N/A</v>
      </c>
    </row>
    <row r="4631" spans="37:40" ht="13.5" thickBot="1">
      <c r="AK4631" s="9">
        <v>3099</v>
      </c>
      <c r="AL4631" s="8" t="s">
        <v>11404</v>
      </c>
      <c r="AM4631" t="str">
        <f t="shared" si="73"/>
        <v>E3099</v>
      </c>
      <c r="AN4631" t="e">
        <f>IF(Table10[[#This Row],[Column3]]="","",MATCH(Table10[[#This Row],[Column3]],AD:AD,0))</f>
        <v>#N/A</v>
      </c>
    </row>
    <row r="4632" spans="37:40" ht="13.5" thickBot="1">
      <c r="AK4632" s="9">
        <v>3099</v>
      </c>
      <c r="AL4632" s="8" t="s">
        <v>11404</v>
      </c>
      <c r="AM4632" t="str">
        <f t="shared" si="73"/>
        <v>E3099</v>
      </c>
      <c r="AN4632" t="e">
        <f>IF(Table10[[#This Row],[Column3]]="","",MATCH(Table10[[#This Row],[Column3]],AD:AD,0))</f>
        <v>#N/A</v>
      </c>
    </row>
    <row r="4633" spans="37:40" ht="13.5" thickBot="1">
      <c r="AK4633" s="9">
        <v>3099</v>
      </c>
      <c r="AL4633" s="8" t="s">
        <v>11404</v>
      </c>
      <c r="AM4633" t="str">
        <f t="shared" si="73"/>
        <v>E3099</v>
      </c>
      <c r="AN4633" t="e">
        <f>IF(Table10[[#This Row],[Column3]]="","",MATCH(Table10[[#This Row],[Column3]],AD:AD,0))</f>
        <v>#N/A</v>
      </c>
    </row>
    <row r="4634" spans="37:40" ht="13.5" thickBot="1">
      <c r="AK4634" s="9">
        <v>3099</v>
      </c>
      <c r="AL4634" s="8" t="s">
        <v>11404</v>
      </c>
      <c r="AM4634" t="str">
        <f t="shared" si="73"/>
        <v>E3099</v>
      </c>
      <c r="AN4634" t="e">
        <f>IF(Table10[[#This Row],[Column3]]="","",MATCH(Table10[[#This Row],[Column3]],AD:AD,0))</f>
        <v>#N/A</v>
      </c>
    </row>
    <row r="4635" spans="37:40" ht="13.5" thickBot="1">
      <c r="AK4635" s="9">
        <v>3099</v>
      </c>
      <c r="AL4635" s="8" t="s">
        <v>11404</v>
      </c>
      <c r="AM4635" t="str">
        <f t="shared" si="73"/>
        <v>E3099</v>
      </c>
      <c r="AN4635" t="e">
        <f>IF(Table10[[#This Row],[Column3]]="","",MATCH(Table10[[#This Row],[Column3]],AD:AD,0))</f>
        <v>#N/A</v>
      </c>
    </row>
    <row r="4636" spans="37:40" ht="13.5" thickBot="1">
      <c r="AK4636" s="9">
        <v>3100</v>
      </c>
      <c r="AL4636" s="8" t="s">
        <v>11404</v>
      </c>
      <c r="AM4636" t="str">
        <f t="shared" si="73"/>
        <v>E3100</v>
      </c>
      <c r="AN4636" t="e">
        <f>IF(Table10[[#This Row],[Column3]]="","",MATCH(Table10[[#This Row],[Column3]],AD:AD,0))</f>
        <v>#N/A</v>
      </c>
    </row>
    <row r="4637" spans="37:40" ht="13.5" thickBot="1">
      <c r="AK4637" s="9">
        <v>3100</v>
      </c>
      <c r="AL4637" s="8" t="s">
        <v>11404</v>
      </c>
      <c r="AM4637" t="str">
        <f t="shared" si="73"/>
        <v>E3100</v>
      </c>
      <c r="AN4637" t="e">
        <f>IF(Table10[[#This Row],[Column3]]="","",MATCH(Table10[[#This Row],[Column3]],AD:AD,0))</f>
        <v>#N/A</v>
      </c>
    </row>
    <row r="4638" spans="37:40" ht="13.5" thickBot="1">
      <c r="AK4638" s="9">
        <v>3100</v>
      </c>
      <c r="AL4638" s="8" t="s">
        <v>11404</v>
      </c>
      <c r="AM4638" t="str">
        <f t="shared" si="73"/>
        <v>E3100</v>
      </c>
      <c r="AN4638" t="e">
        <f>IF(Table10[[#This Row],[Column3]]="","",MATCH(Table10[[#This Row],[Column3]],AD:AD,0))</f>
        <v>#N/A</v>
      </c>
    </row>
    <row r="4639" spans="37:40" ht="13.5" thickBot="1">
      <c r="AK4639" s="9">
        <v>3100</v>
      </c>
      <c r="AL4639" s="8" t="s">
        <v>11404</v>
      </c>
      <c r="AM4639" t="str">
        <f t="shared" si="73"/>
        <v>E3100</v>
      </c>
      <c r="AN4639" t="e">
        <f>IF(Table10[[#This Row],[Column3]]="","",MATCH(Table10[[#This Row],[Column3]],AD:AD,0))</f>
        <v>#N/A</v>
      </c>
    </row>
    <row r="4640" spans="37:40" ht="13.5" thickBot="1">
      <c r="AK4640" s="9">
        <v>3100</v>
      </c>
      <c r="AL4640" s="8" t="s">
        <v>11404</v>
      </c>
      <c r="AM4640" t="str">
        <f t="shared" si="73"/>
        <v>E3100</v>
      </c>
      <c r="AN4640" t="e">
        <f>IF(Table10[[#This Row],[Column3]]="","",MATCH(Table10[[#This Row],[Column3]],AD:AD,0))</f>
        <v>#N/A</v>
      </c>
    </row>
    <row r="4641" spans="37:40" ht="13.5" thickBot="1">
      <c r="AK4641" s="9">
        <v>3100</v>
      </c>
      <c r="AL4641" s="8" t="s">
        <v>11404</v>
      </c>
      <c r="AM4641" t="str">
        <f t="shared" si="73"/>
        <v>E3100</v>
      </c>
      <c r="AN4641" t="e">
        <f>IF(Table10[[#This Row],[Column3]]="","",MATCH(Table10[[#This Row],[Column3]],AD:AD,0))</f>
        <v>#N/A</v>
      </c>
    </row>
    <row r="4642" spans="37:40" ht="13.5" thickBot="1">
      <c r="AK4642" s="9">
        <v>3100</v>
      </c>
      <c r="AL4642" s="8" t="s">
        <v>11404</v>
      </c>
      <c r="AM4642" t="str">
        <f t="shared" si="73"/>
        <v>E3100</v>
      </c>
      <c r="AN4642" t="e">
        <f>IF(Table10[[#This Row],[Column3]]="","",MATCH(Table10[[#This Row],[Column3]],AD:AD,0))</f>
        <v>#N/A</v>
      </c>
    </row>
    <row r="4643" spans="37:40" ht="13.5" thickBot="1">
      <c r="AK4643" s="9">
        <v>3100</v>
      </c>
      <c r="AL4643" s="8" t="s">
        <v>11404</v>
      </c>
      <c r="AM4643" t="str">
        <f t="shared" si="73"/>
        <v>E3100</v>
      </c>
      <c r="AN4643" t="e">
        <f>IF(Table10[[#This Row],[Column3]]="","",MATCH(Table10[[#This Row],[Column3]],AD:AD,0))</f>
        <v>#N/A</v>
      </c>
    </row>
    <row r="4644" spans="37:40" ht="13.5" thickBot="1">
      <c r="AK4644" s="9">
        <v>3264</v>
      </c>
      <c r="AL4644" s="8" t="s">
        <v>3762</v>
      </c>
      <c r="AM4644" t="str">
        <f t="shared" si="73"/>
        <v>A3264</v>
      </c>
      <c r="AN4644" t="e">
        <f>IF(Table10[[#This Row],[Column3]]="","",MATCH(Table10[[#This Row],[Column3]],AD:AD,0))</f>
        <v>#N/A</v>
      </c>
    </row>
    <row r="4645" spans="37:40" ht="13.5" thickBot="1">
      <c r="AK4645" s="9">
        <v>3264</v>
      </c>
      <c r="AL4645" s="8" t="s">
        <v>3762</v>
      </c>
      <c r="AM4645" t="str">
        <f t="shared" si="73"/>
        <v>A3264</v>
      </c>
      <c r="AN4645" t="e">
        <f>IF(Table10[[#This Row],[Column3]]="","",MATCH(Table10[[#This Row],[Column3]],AD:AD,0))</f>
        <v>#N/A</v>
      </c>
    </row>
    <row r="4646" spans="37:40" ht="13.5" thickBot="1">
      <c r="AK4646" s="9">
        <v>3141</v>
      </c>
      <c r="AL4646" s="8" t="s">
        <v>6664</v>
      </c>
      <c r="AM4646" t="str">
        <f t="shared" si="73"/>
        <v>G3141</v>
      </c>
      <c r="AN4646" t="e">
        <f>IF(Table10[[#This Row],[Column3]]="","",MATCH(Table10[[#This Row],[Column3]],AD:AD,0))</f>
        <v>#N/A</v>
      </c>
    </row>
    <row r="4647" spans="37:40" ht="13.5" thickBot="1">
      <c r="AK4647" s="9">
        <v>3141</v>
      </c>
      <c r="AL4647" s="8" t="s">
        <v>6664</v>
      </c>
      <c r="AM4647" t="str">
        <f t="shared" si="73"/>
        <v>G3141</v>
      </c>
      <c r="AN4647" t="e">
        <f>IF(Table10[[#This Row],[Column3]]="","",MATCH(Table10[[#This Row],[Column3]],AD:AD,0))</f>
        <v>#N/A</v>
      </c>
    </row>
    <row r="4648" spans="37:40" ht="13.5" thickBot="1">
      <c r="AK4648" s="9">
        <v>3141</v>
      </c>
      <c r="AL4648" s="8" t="s">
        <v>6664</v>
      </c>
      <c r="AM4648" t="str">
        <f t="shared" si="73"/>
        <v>G3141</v>
      </c>
      <c r="AN4648" t="e">
        <f>IF(Table10[[#This Row],[Column3]]="","",MATCH(Table10[[#This Row],[Column3]],AD:AD,0))</f>
        <v>#N/A</v>
      </c>
    </row>
    <row r="4649" spans="37:40" ht="13.5" thickBot="1">
      <c r="AK4649" s="9">
        <v>2378</v>
      </c>
      <c r="AL4649" s="8" t="s">
        <v>8476</v>
      </c>
      <c r="AM4649" t="str">
        <f t="shared" si="73"/>
        <v>H2378</v>
      </c>
      <c r="AN4649" t="e">
        <f>IF(Table10[[#This Row],[Column3]]="","",MATCH(Table10[[#This Row],[Column3]],AD:AD,0))</f>
        <v>#N/A</v>
      </c>
    </row>
    <row r="4650" spans="37:40" ht="13.5" thickBot="1">
      <c r="AK4650" s="9">
        <v>2379</v>
      </c>
      <c r="AL4650" s="8" t="s">
        <v>8476</v>
      </c>
      <c r="AM4650" t="str">
        <f t="shared" si="73"/>
        <v>H2379</v>
      </c>
      <c r="AN4650" t="e">
        <f>IF(Table10[[#This Row],[Column3]]="","",MATCH(Table10[[#This Row],[Column3]],AD:AD,0))</f>
        <v>#N/A</v>
      </c>
    </row>
    <row r="4651" spans="37:40" ht="13.5" thickBot="1">
      <c r="AK4651" s="9">
        <v>2379</v>
      </c>
      <c r="AL4651" s="8" t="s">
        <v>8476</v>
      </c>
      <c r="AM4651" t="str">
        <f t="shared" si="73"/>
        <v>H2379</v>
      </c>
      <c r="AN4651" t="e">
        <f>IF(Table10[[#This Row],[Column3]]="","",MATCH(Table10[[#This Row],[Column3]],AD:AD,0))</f>
        <v>#N/A</v>
      </c>
    </row>
    <row r="4652" spans="37:40" ht="13.5" thickBot="1">
      <c r="AK4652" s="9">
        <v>2379</v>
      </c>
      <c r="AL4652" s="8" t="s">
        <v>8476</v>
      </c>
      <c r="AM4652" t="str">
        <f t="shared" si="73"/>
        <v>H2379</v>
      </c>
      <c r="AN4652" t="e">
        <f>IF(Table10[[#This Row],[Column3]]="","",MATCH(Table10[[#This Row],[Column3]],AD:AD,0))</f>
        <v>#N/A</v>
      </c>
    </row>
    <row r="4653" spans="37:40" ht="13.5" thickBot="1">
      <c r="AK4653" s="9">
        <v>2379</v>
      </c>
      <c r="AL4653" s="8" t="s">
        <v>8476</v>
      </c>
      <c r="AM4653" t="str">
        <f t="shared" si="73"/>
        <v>H2379</v>
      </c>
      <c r="AN4653" t="e">
        <f>IF(Table10[[#This Row],[Column3]]="","",MATCH(Table10[[#This Row],[Column3]],AD:AD,0))</f>
        <v>#N/A</v>
      </c>
    </row>
    <row r="4654" spans="37:40" ht="13.5" thickBot="1">
      <c r="AK4654" s="9">
        <v>2381</v>
      </c>
      <c r="AL4654" s="8" t="s">
        <v>8476</v>
      </c>
      <c r="AM4654" t="str">
        <f t="shared" si="73"/>
        <v>H2381</v>
      </c>
      <c r="AN4654" t="e">
        <f>IF(Table10[[#This Row],[Column3]]="","",MATCH(Table10[[#This Row],[Column3]],AD:AD,0))</f>
        <v>#N/A</v>
      </c>
    </row>
    <row r="4655" spans="37:40" ht="13.5" thickBot="1">
      <c r="AK4655" s="9">
        <v>2381</v>
      </c>
      <c r="AL4655" s="8" t="s">
        <v>8476</v>
      </c>
      <c r="AM4655" t="str">
        <f t="shared" si="73"/>
        <v>H2381</v>
      </c>
      <c r="AN4655" t="e">
        <f>IF(Table10[[#This Row],[Column3]]="","",MATCH(Table10[[#This Row],[Column3]],AD:AD,0))</f>
        <v>#N/A</v>
      </c>
    </row>
    <row r="4656" spans="37:40" ht="13.5" thickBot="1">
      <c r="AK4656" s="9">
        <v>2381</v>
      </c>
      <c r="AL4656" s="8" t="s">
        <v>8476</v>
      </c>
      <c r="AM4656" t="str">
        <f t="shared" si="73"/>
        <v>H2381</v>
      </c>
      <c r="AN4656" t="e">
        <f>IF(Table10[[#This Row],[Column3]]="","",MATCH(Table10[[#This Row],[Column3]],AD:AD,0))</f>
        <v>#N/A</v>
      </c>
    </row>
    <row r="4657" spans="37:40" ht="13.5" thickBot="1">
      <c r="AK4657" s="9">
        <v>2381</v>
      </c>
      <c r="AL4657" s="8" t="s">
        <v>8476</v>
      </c>
      <c r="AM4657" t="str">
        <f t="shared" si="73"/>
        <v>H2381</v>
      </c>
      <c r="AN4657" t="e">
        <f>IF(Table10[[#This Row],[Column3]]="","",MATCH(Table10[[#This Row],[Column3]],AD:AD,0))</f>
        <v>#N/A</v>
      </c>
    </row>
    <row r="4658" spans="37:40" ht="13.5" thickBot="1">
      <c r="AK4658" s="9">
        <v>2381</v>
      </c>
      <c r="AL4658" s="8" t="s">
        <v>8476</v>
      </c>
      <c r="AM4658" t="str">
        <f t="shared" si="73"/>
        <v>H2381</v>
      </c>
      <c r="AN4658" t="e">
        <f>IF(Table10[[#This Row],[Column3]]="","",MATCH(Table10[[#This Row],[Column3]],AD:AD,0))</f>
        <v>#N/A</v>
      </c>
    </row>
    <row r="4659" spans="37:40" ht="13.5" thickBot="1">
      <c r="AK4659" s="9">
        <v>2381</v>
      </c>
      <c r="AL4659" s="8" t="s">
        <v>8476</v>
      </c>
      <c r="AM4659" t="str">
        <f t="shared" si="73"/>
        <v>H2381</v>
      </c>
      <c r="AN4659" t="e">
        <f>IF(Table10[[#This Row],[Column3]]="","",MATCH(Table10[[#This Row],[Column3]],AD:AD,0))</f>
        <v>#N/A</v>
      </c>
    </row>
    <row r="4660" spans="37:40" ht="13.5" thickBot="1">
      <c r="AK4660" s="9">
        <v>3185</v>
      </c>
      <c r="AL4660" s="8" t="s">
        <v>8476</v>
      </c>
      <c r="AM4660" t="str">
        <f t="shared" si="73"/>
        <v>H3185</v>
      </c>
      <c r="AN4660" t="e">
        <f>IF(Table10[[#This Row],[Column3]]="","",MATCH(Table10[[#This Row],[Column3]],AD:AD,0))</f>
        <v>#N/A</v>
      </c>
    </row>
    <row r="4661" spans="37:40" ht="13.5" thickBot="1">
      <c r="AK4661" s="9">
        <v>3311</v>
      </c>
      <c r="AL4661" s="8" t="s">
        <v>8476</v>
      </c>
      <c r="AM4661" t="str">
        <f t="shared" si="73"/>
        <v>H3311</v>
      </c>
      <c r="AN4661" t="e">
        <f>IF(Table10[[#This Row],[Column3]]="","",MATCH(Table10[[#This Row],[Column3]],AD:AD,0))</f>
        <v>#N/A</v>
      </c>
    </row>
    <row r="4662" spans="37:40" ht="13.5" thickBot="1">
      <c r="AK4662" s="9">
        <v>305</v>
      </c>
      <c r="AL4662" s="8" t="s">
        <v>122</v>
      </c>
      <c r="AM4662" t="str">
        <f t="shared" si="73"/>
        <v>B305</v>
      </c>
      <c r="AN4662" t="e">
        <f>IF(Table10[[#This Row],[Column3]]="","",MATCH(Table10[[#This Row],[Column3]],AD:AD,0))</f>
        <v>#N/A</v>
      </c>
    </row>
    <row r="4663" spans="37:40" ht="13.5" thickBot="1">
      <c r="AK4663" s="9">
        <v>196</v>
      </c>
      <c r="AL4663" s="8" t="s">
        <v>122</v>
      </c>
      <c r="AM4663" t="str">
        <f t="shared" si="73"/>
        <v>B196</v>
      </c>
      <c r="AN4663" t="e">
        <f>IF(Table10[[#This Row],[Column3]]="","",MATCH(Table10[[#This Row],[Column3]],AD:AD,0))</f>
        <v>#N/A</v>
      </c>
    </row>
    <row r="4664" spans="37:40" ht="13.5" thickBot="1">
      <c r="AK4664" s="9">
        <v>196</v>
      </c>
      <c r="AL4664" s="8" t="s">
        <v>122</v>
      </c>
      <c r="AM4664" t="str">
        <f t="shared" si="73"/>
        <v>B196</v>
      </c>
      <c r="AN4664" t="e">
        <f>IF(Table10[[#This Row],[Column3]]="","",MATCH(Table10[[#This Row],[Column3]],AD:AD,0))</f>
        <v>#N/A</v>
      </c>
    </row>
    <row r="4665" spans="37:40" ht="13.5" thickBot="1">
      <c r="AK4665" s="9">
        <v>196</v>
      </c>
      <c r="AL4665" s="8" t="s">
        <v>122</v>
      </c>
      <c r="AM4665" t="str">
        <f t="shared" si="73"/>
        <v>B196</v>
      </c>
      <c r="AN4665" t="e">
        <f>IF(Table10[[#This Row],[Column3]]="","",MATCH(Table10[[#This Row],[Column3]],AD:AD,0))</f>
        <v>#N/A</v>
      </c>
    </row>
    <row r="4666" spans="37:40" ht="13.5" thickBot="1">
      <c r="AK4666" s="9">
        <v>196</v>
      </c>
      <c r="AL4666" s="8" t="s">
        <v>122</v>
      </c>
      <c r="AM4666" t="str">
        <f t="shared" si="73"/>
        <v>B196</v>
      </c>
      <c r="AN4666" t="e">
        <f>IF(Table10[[#This Row],[Column3]]="","",MATCH(Table10[[#This Row],[Column3]],AD:AD,0))</f>
        <v>#N/A</v>
      </c>
    </row>
    <row r="4667" spans="37:40" ht="13.5" thickBot="1">
      <c r="AK4667" s="9">
        <v>349</v>
      </c>
      <c r="AL4667" s="8"/>
      <c r="AM4667" t="str">
        <f t="shared" ref="AM4667:AM4730" si="74">CONCATENATE(AL4667,AK4667)</f>
        <v>349</v>
      </c>
      <c r="AN4667" t="e">
        <f>IF(Table10[[#This Row],[Column3]]="","",MATCH(Table10[[#This Row],[Column3]],AD:AD,0))</f>
        <v>#N/A</v>
      </c>
    </row>
    <row r="4668" spans="37:40" ht="13.5" thickBot="1">
      <c r="AK4668" s="9">
        <v>349</v>
      </c>
      <c r="AL4668" s="8"/>
      <c r="AM4668" t="str">
        <f t="shared" si="74"/>
        <v>349</v>
      </c>
      <c r="AN4668" t="e">
        <f>IF(Table10[[#This Row],[Column3]]="","",MATCH(Table10[[#This Row],[Column3]],AD:AD,0))</f>
        <v>#N/A</v>
      </c>
    </row>
    <row r="4669" spans="37:40" ht="13.5" thickBot="1">
      <c r="AK4669" s="9">
        <v>349</v>
      </c>
      <c r="AL4669" s="8"/>
      <c r="AM4669" t="str">
        <f t="shared" si="74"/>
        <v>349</v>
      </c>
      <c r="AN4669" t="e">
        <f>IF(Table10[[#This Row],[Column3]]="","",MATCH(Table10[[#This Row],[Column3]],AD:AD,0))</f>
        <v>#N/A</v>
      </c>
    </row>
    <row r="4670" spans="37:40" ht="13.5" thickBot="1">
      <c r="AK4670" s="9">
        <v>349</v>
      </c>
      <c r="AL4670" s="8"/>
      <c r="AM4670" t="str">
        <f t="shared" si="74"/>
        <v>349</v>
      </c>
      <c r="AN4670" t="e">
        <f>IF(Table10[[#This Row],[Column3]]="","",MATCH(Table10[[#This Row],[Column3]],AD:AD,0))</f>
        <v>#N/A</v>
      </c>
    </row>
    <row r="4671" spans="37:40" ht="13.5" thickBot="1">
      <c r="AK4671" s="9">
        <v>349</v>
      </c>
      <c r="AL4671" s="8"/>
      <c r="AM4671" t="str">
        <f t="shared" si="74"/>
        <v>349</v>
      </c>
      <c r="AN4671" t="e">
        <f>IF(Table10[[#This Row],[Column3]]="","",MATCH(Table10[[#This Row],[Column3]],AD:AD,0))</f>
        <v>#N/A</v>
      </c>
    </row>
    <row r="4672" spans="37:40" ht="13.5" thickBot="1">
      <c r="AK4672" s="9">
        <v>2380</v>
      </c>
      <c r="AL4672" s="8" t="s">
        <v>8476</v>
      </c>
      <c r="AM4672" t="str">
        <f t="shared" si="74"/>
        <v>H2380</v>
      </c>
      <c r="AN4672" t="e">
        <f>IF(Table10[[#This Row],[Column3]]="","",MATCH(Table10[[#This Row],[Column3]],AD:AD,0))</f>
        <v>#N/A</v>
      </c>
    </row>
    <row r="4673" spans="37:40" ht="13.5" thickBot="1">
      <c r="AK4673" s="9">
        <v>2380</v>
      </c>
      <c r="AL4673" s="8" t="s">
        <v>8476</v>
      </c>
      <c r="AM4673" t="str">
        <f t="shared" si="74"/>
        <v>H2380</v>
      </c>
      <c r="AN4673" t="e">
        <f>IF(Table10[[#This Row],[Column3]]="","",MATCH(Table10[[#This Row],[Column3]],AD:AD,0))</f>
        <v>#N/A</v>
      </c>
    </row>
    <row r="4674" spans="37:40" ht="13.5" thickBot="1">
      <c r="AK4674" s="9">
        <v>3405</v>
      </c>
      <c r="AL4674" s="8" t="s">
        <v>11404</v>
      </c>
      <c r="AM4674" t="str">
        <f t="shared" si="74"/>
        <v>E3405</v>
      </c>
      <c r="AN4674" t="e">
        <f>IF(Table10[[#This Row],[Column3]]="","",MATCH(Table10[[#This Row],[Column3]],AD:AD,0))</f>
        <v>#N/A</v>
      </c>
    </row>
    <row r="4675" spans="37:40" ht="13.5" thickBot="1">
      <c r="AK4675" s="9">
        <v>3405</v>
      </c>
      <c r="AL4675" s="8" t="s">
        <v>11404</v>
      </c>
      <c r="AM4675" t="str">
        <f t="shared" si="74"/>
        <v>E3405</v>
      </c>
      <c r="AN4675" t="e">
        <f>IF(Table10[[#This Row],[Column3]]="","",MATCH(Table10[[#This Row],[Column3]],AD:AD,0))</f>
        <v>#N/A</v>
      </c>
    </row>
    <row r="4676" spans="37:40" ht="13.5" thickBot="1">
      <c r="AK4676" s="9">
        <v>3405</v>
      </c>
      <c r="AL4676" s="8" t="s">
        <v>11404</v>
      </c>
      <c r="AM4676" t="str">
        <f t="shared" si="74"/>
        <v>E3405</v>
      </c>
      <c r="AN4676" t="e">
        <f>IF(Table10[[#This Row],[Column3]]="","",MATCH(Table10[[#This Row],[Column3]],AD:AD,0))</f>
        <v>#N/A</v>
      </c>
    </row>
    <row r="4677" spans="37:40" ht="13.5" thickBot="1">
      <c r="AK4677" s="9">
        <v>3405</v>
      </c>
      <c r="AL4677" s="8" t="s">
        <v>11404</v>
      </c>
      <c r="AM4677" t="str">
        <f t="shared" si="74"/>
        <v>E3405</v>
      </c>
      <c r="AN4677" t="e">
        <f>IF(Table10[[#This Row],[Column3]]="","",MATCH(Table10[[#This Row],[Column3]],AD:AD,0))</f>
        <v>#N/A</v>
      </c>
    </row>
    <row r="4678" spans="37:40" ht="13.5" thickBot="1">
      <c r="AK4678" s="9">
        <v>3405</v>
      </c>
      <c r="AL4678" s="8" t="s">
        <v>11404</v>
      </c>
      <c r="AM4678" t="str">
        <f t="shared" si="74"/>
        <v>E3405</v>
      </c>
      <c r="AN4678" t="e">
        <f>IF(Table10[[#This Row],[Column3]]="","",MATCH(Table10[[#This Row],[Column3]],AD:AD,0))</f>
        <v>#N/A</v>
      </c>
    </row>
    <row r="4679" spans="37:40" ht="13.5" thickBot="1">
      <c r="AK4679" s="9">
        <v>3405</v>
      </c>
      <c r="AL4679" s="8" t="s">
        <v>11404</v>
      </c>
      <c r="AM4679" t="str">
        <f t="shared" si="74"/>
        <v>E3405</v>
      </c>
      <c r="AN4679" t="e">
        <f>IF(Table10[[#This Row],[Column3]]="","",MATCH(Table10[[#This Row],[Column3]],AD:AD,0))</f>
        <v>#N/A</v>
      </c>
    </row>
    <row r="4680" spans="37:40" ht="13.5" thickBot="1">
      <c r="AK4680" s="9">
        <v>3405</v>
      </c>
      <c r="AL4680" s="8" t="s">
        <v>11404</v>
      </c>
      <c r="AM4680" t="str">
        <f t="shared" si="74"/>
        <v>E3405</v>
      </c>
      <c r="AN4680" t="e">
        <f>IF(Table10[[#This Row],[Column3]]="","",MATCH(Table10[[#This Row],[Column3]],AD:AD,0))</f>
        <v>#N/A</v>
      </c>
    </row>
    <row r="4681" spans="37:40" ht="13.5" thickBot="1">
      <c r="AK4681" s="9">
        <v>3405</v>
      </c>
      <c r="AL4681" s="8" t="s">
        <v>11404</v>
      </c>
      <c r="AM4681" t="str">
        <f t="shared" si="74"/>
        <v>E3405</v>
      </c>
      <c r="AN4681" t="e">
        <f>IF(Table10[[#This Row],[Column3]]="","",MATCH(Table10[[#This Row],[Column3]],AD:AD,0))</f>
        <v>#N/A</v>
      </c>
    </row>
    <row r="4682" spans="37:40" ht="13.5" thickBot="1">
      <c r="AK4682" s="9">
        <v>3405</v>
      </c>
      <c r="AL4682" s="8" t="s">
        <v>11404</v>
      </c>
      <c r="AM4682" t="str">
        <f t="shared" si="74"/>
        <v>E3405</v>
      </c>
      <c r="AN4682" t="e">
        <f>IF(Table10[[#This Row],[Column3]]="","",MATCH(Table10[[#This Row],[Column3]],AD:AD,0))</f>
        <v>#N/A</v>
      </c>
    </row>
    <row r="4683" spans="37:40" ht="13.5" thickBot="1">
      <c r="AK4683" s="9">
        <v>3405</v>
      </c>
      <c r="AL4683" s="8" t="s">
        <v>11404</v>
      </c>
      <c r="AM4683" t="str">
        <f t="shared" si="74"/>
        <v>E3405</v>
      </c>
      <c r="AN4683" t="e">
        <f>IF(Table10[[#This Row],[Column3]]="","",MATCH(Table10[[#This Row],[Column3]],AD:AD,0))</f>
        <v>#N/A</v>
      </c>
    </row>
    <row r="4684" spans="37:40" ht="13.5" thickBot="1">
      <c r="AK4684" s="9">
        <v>3405</v>
      </c>
      <c r="AL4684" s="8" t="s">
        <v>11404</v>
      </c>
      <c r="AM4684" t="str">
        <f t="shared" si="74"/>
        <v>E3405</v>
      </c>
      <c r="AN4684" t="e">
        <f>IF(Table10[[#This Row],[Column3]]="","",MATCH(Table10[[#This Row],[Column3]],AD:AD,0))</f>
        <v>#N/A</v>
      </c>
    </row>
    <row r="4685" spans="37:40" ht="13.5" thickBot="1">
      <c r="AK4685" s="9">
        <v>3405</v>
      </c>
      <c r="AL4685" s="8" t="s">
        <v>11404</v>
      </c>
      <c r="AM4685" t="str">
        <f t="shared" si="74"/>
        <v>E3405</v>
      </c>
      <c r="AN4685" t="e">
        <f>IF(Table10[[#This Row],[Column3]]="","",MATCH(Table10[[#This Row],[Column3]],AD:AD,0))</f>
        <v>#N/A</v>
      </c>
    </row>
    <row r="4686" spans="37:40" ht="13.5" thickBot="1">
      <c r="AK4686" s="9">
        <v>3405</v>
      </c>
      <c r="AL4686" s="8" t="s">
        <v>11404</v>
      </c>
      <c r="AM4686" t="str">
        <f t="shared" si="74"/>
        <v>E3405</v>
      </c>
      <c r="AN4686" t="e">
        <f>IF(Table10[[#This Row],[Column3]]="","",MATCH(Table10[[#This Row],[Column3]],AD:AD,0))</f>
        <v>#N/A</v>
      </c>
    </row>
    <row r="4687" spans="37:40" ht="13.5" thickBot="1">
      <c r="AK4687" s="9">
        <v>3405</v>
      </c>
      <c r="AL4687" s="8" t="s">
        <v>11404</v>
      </c>
      <c r="AM4687" t="str">
        <f t="shared" si="74"/>
        <v>E3405</v>
      </c>
      <c r="AN4687" t="e">
        <f>IF(Table10[[#This Row],[Column3]]="","",MATCH(Table10[[#This Row],[Column3]],AD:AD,0))</f>
        <v>#N/A</v>
      </c>
    </row>
    <row r="4688" spans="37:40" ht="13.5" thickBot="1">
      <c r="AK4688" s="9">
        <v>3405</v>
      </c>
      <c r="AL4688" s="8" t="s">
        <v>11404</v>
      </c>
      <c r="AM4688" t="str">
        <f t="shared" si="74"/>
        <v>E3405</v>
      </c>
      <c r="AN4688" t="e">
        <f>IF(Table10[[#This Row],[Column3]]="","",MATCH(Table10[[#This Row],[Column3]],AD:AD,0))</f>
        <v>#N/A</v>
      </c>
    </row>
    <row r="4689" spans="37:40" ht="13.5" thickBot="1">
      <c r="AK4689" s="9">
        <v>3405</v>
      </c>
      <c r="AL4689" s="8" t="s">
        <v>11404</v>
      </c>
      <c r="AM4689" t="str">
        <f t="shared" si="74"/>
        <v>E3405</v>
      </c>
      <c r="AN4689" t="e">
        <f>IF(Table10[[#This Row],[Column3]]="","",MATCH(Table10[[#This Row],[Column3]],AD:AD,0))</f>
        <v>#N/A</v>
      </c>
    </row>
    <row r="4690" spans="37:40" ht="13.5" thickBot="1">
      <c r="AK4690" s="9">
        <v>3406</v>
      </c>
      <c r="AL4690" s="8" t="s">
        <v>11404</v>
      </c>
      <c r="AM4690" t="str">
        <f t="shared" si="74"/>
        <v>E3406</v>
      </c>
      <c r="AN4690" t="e">
        <f>IF(Table10[[#This Row],[Column3]]="","",MATCH(Table10[[#This Row],[Column3]],AD:AD,0))</f>
        <v>#N/A</v>
      </c>
    </row>
    <row r="4691" spans="37:40" ht="13.5" thickBot="1">
      <c r="AK4691" s="9">
        <v>3406</v>
      </c>
      <c r="AL4691" s="8" t="s">
        <v>11404</v>
      </c>
      <c r="AM4691" t="str">
        <f t="shared" si="74"/>
        <v>E3406</v>
      </c>
      <c r="AN4691" t="e">
        <f>IF(Table10[[#This Row],[Column3]]="","",MATCH(Table10[[#This Row],[Column3]],AD:AD,0))</f>
        <v>#N/A</v>
      </c>
    </row>
    <row r="4692" spans="37:40" ht="13.5" thickBot="1">
      <c r="AK4692" s="9">
        <v>3406</v>
      </c>
      <c r="AL4692" s="8" t="s">
        <v>11404</v>
      </c>
      <c r="AM4692" t="str">
        <f t="shared" si="74"/>
        <v>E3406</v>
      </c>
      <c r="AN4692" t="e">
        <f>IF(Table10[[#This Row],[Column3]]="","",MATCH(Table10[[#This Row],[Column3]],AD:AD,0))</f>
        <v>#N/A</v>
      </c>
    </row>
    <row r="4693" spans="37:40" ht="13.5" thickBot="1">
      <c r="AK4693" s="9">
        <v>3406</v>
      </c>
      <c r="AL4693" s="8" t="s">
        <v>11404</v>
      </c>
      <c r="AM4693" t="str">
        <f t="shared" si="74"/>
        <v>E3406</v>
      </c>
      <c r="AN4693" t="e">
        <f>IF(Table10[[#This Row],[Column3]]="","",MATCH(Table10[[#This Row],[Column3]],AD:AD,0))</f>
        <v>#N/A</v>
      </c>
    </row>
    <row r="4694" spans="37:40" ht="13.5" thickBot="1">
      <c r="AK4694" s="9">
        <v>3406</v>
      </c>
      <c r="AL4694" s="8" t="s">
        <v>11404</v>
      </c>
      <c r="AM4694" t="str">
        <f t="shared" si="74"/>
        <v>E3406</v>
      </c>
      <c r="AN4694" t="e">
        <f>IF(Table10[[#This Row],[Column3]]="","",MATCH(Table10[[#This Row],[Column3]],AD:AD,0))</f>
        <v>#N/A</v>
      </c>
    </row>
    <row r="4695" spans="37:40" ht="13.5" thickBot="1">
      <c r="AK4695" s="9">
        <v>3406</v>
      </c>
      <c r="AL4695" s="8" t="s">
        <v>11404</v>
      </c>
      <c r="AM4695" t="str">
        <f t="shared" si="74"/>
        <v>E3406</v>
      </c>
      <c r="AN4695" t="e">
        <f>IF(Table10[[#This Row],[Column3]]="","",MATCH(Table10[[#This Row],[Column3]],AD:AD,0))</f>
        <v>#N/A</v>
      </c>
    </row>
    <row r="4696" spans="37:40" ht="13.5" thickBot="1">
      <c r="AK4696" s="9">
        <v>3406</v>
      </c>
      <c r="AL4696" s="8" t="s">
        <v>11404</v>
      </c>
      <c r="AM4696" t="str">
        <f t="shared" si="74"/>
        <v>E3406</v>
      </c>
      <c r="AN4696" t="e">
        <f>IF(Table10[[#This Row],[Column3]]="","",MATCH(Table10[[#This Row],[Column3]],AD:AD,0))</f>
        <v>#N/A</v>
      </c>
    </row>
    <row r="4697" spans="37:40" ht="13.5" thickBot="1">
      <c r="AK4697" s="9">
        <v>3406</v>
      </c>
      <c r="AL4697" s="8" t="s">
        <v>11404</v>
      </c>
      <c r="AM4697" t="str">
        <f t="shared" si="74"/>
        <v>E3406</v>
      </c>
      <c r="AN4697" t="e">
        <f>IF(Table10[[#This Row],[Column3]]="","",MATCH(Table10[[#This Row],[Column3]],AD:AD,0))</f>
        <v>#N/A</v>
      </c>
    </row>
    <row r="4698" spans="37:40" ht="13.5" thickBot="1">
      <c r="AK4698" s="9">
        <v>3406</v>
      </c>
      <c r="AL4698" s="8" t="s">
        <v>11404</v>
      </c>
      <c r="AM4698" t="str">
        <f t="shared" si="74"/>
        <v>E3406</v>
      </c>
      <c r="AN4698" t="e">
        <f>IF(Table10[[#This Row],[Column3]]="","",MATCH(Table10[[#This Row],[Column3]],AD:AD,0))</f>
        <v>#N/A</v>
      </c>
    </row>
    <row r="4699" spans="37:40" ht="13.5" thickBot="1">
      <c r="AK4699" s="9">
        <v>3406</v>
      </c>
      <c r="AL4699" s="8" t="s">
        <v>11404</v>
      </c>
      <c r="AM4699" t="str">
        <f t="shared" si="74"/>
        <v>E3406</v>
      </c>
      <c r="AN4699" t="e">
        <f>IF(Table10[[#This Row],[Column3]]="","",MATCH(Table10[[#This Row],[Column3]],AD:AD,0))</f>
        <v>#N/A</v>
      </c>
    </row>
    <row r="4700" spans="37:40" ht="13.5" thickBot="1">
      <c r="AK4700" s="9">
        <v>3406</v>
      </c>
      <c r="AL4700" s="8" t="s">
        <v>11404</v>
      </c>
      <c r="AM4700" t="str">
        <f t="shared" si="74"/>
        <v>E3406</v>
      </c>
      <c r="AN4700" t="e">
        <f>IF(Table10[[#This Row],[Column3]]="","",MATCH(Table10[[#This Row],[Column3]],AD:AD,0))</f>
        <v>#N/A</v>
      </c>
    </row>
    <row r="4701" spans="37:40" ht="13.5" thickBot="1">
      <c r="AK4701" s="9">
        <v>3406</v>
      </c>
      <c r="AL4701" s="8" t="s">
        <v>11404</v>
      </c>
      <c r="AM4701" t="str">
        <f t="shared" si="74"/>
        <v>E3406</v>
      </c>
      <c r="AN4701" t="e">
        <f>IF(Table10[[#This Row],[Column3]]="","",MATCH(Table10[[#This Row],[Column3]],AD:AD,0))</f>
        <v>#N/A</v>
      </c>
    </row>
    <row r="4702" spans="37:40" ht="13.5" thickBot="1">
      <c r="AK4702" s="9">
        <v>3406</v>
      </c>
      <c r="AL4702" s="8" t="s">
        <v>11404</v>
      </c>
      <c r="AM4702" t="str">
        <f t="shared" si="74"/>
        <v>E3406</v>
      </c>
      <c r="AN4702" t="e">
        <f>IF(Table10[[#This Row],[Column3]]="","",MATCH(Table10[[#This Row],[Column3]],AD:AD,0))</f>
        <v>#N/A</v>
      </c>
    </row>
    <row r="4703" spans="37:40" ht="13.5" thickBot="1">
      <c r="AK4703" s="9">
        <v>3406</v>
      </c>
      <c r="AL4703" s="8" t="s">
        <v>11404</v>
      </c>
      <c r="AM4703" t="str">
        <f t="shared" si="74"/>
        <v>E3406</v>
      </c>
      <c r="AN4703" t="e">
        <f>IF(Table10[[#This Row],[Column3]]="","",MATCH(Table10[[#This Row],[Column3]],AD:AD,0))</f>
        <v>#N/A</v>
      </c>
    </row>
    <row r="4704" spans="37:40" ht="13.5" thickBot="1">
      <c r="AK4704" s="9">
        <v>3194</v>
      </c>
      <c r="AL4704" s="8" t="s">
        <v>8476</v>
      </c>
      <c r="AM4704" t="str">
        <f t="shared" si="74"/>
        <v>H3194</v>
      </c>
      <c r="AN4704" t="e">
        <f>IF(Table10[[#This Row],[Column3]]="","",MATCH(Table10[[#This Row],[Column3]],AD:AD,0))</f>
        <v>#N/A</v>
      </c>
    </row>
    <row r="4705" spans="37:40" ht="13.5" thickBot="1">
      <c r="AK4705" s="9">
        <v>3194</v>
      </c>
      <c r="AL4705" s="8" t="s">
        <v>8476</v>
      </c>
      <c r="AM4705" t="str">
        <f t="shared" si="74"/>
        <v>H3194</v>
      </c>
      <c r="AN4705" t="e">
        <f>IF(Table10[[#This Row],[Column3]]="","",MATCH(Table10[[#This Row],[Column3]],AD:AD,0))</f>
        <v>#N/A</v>
      </c>
    </row>
    <row r="4706" spans="37:40" ht="13.5" thickBot="1">
      <c r="AK4706" s="9">
        <v>3194</v>
      </c>
      <c r="AL4706" s="8" t="s">
        <v>8476</v>
      </c>
      <c r="AM4706" t="str">
        <f t="shared" si="74"/>
        <v>H3194</v>
      </c>
      <c r="AN4706" t="e">
        <f>IF(Table10[[#This Row],[Column3]]="","",MATCH(Table10[[#This Row],[Column3]],AD:AD,0))</f>
        <v>#N/A</v>
      </c>
    </row>
    <row r="4707" spans="37:40" ht="13.5" thickBot="1">
      <c r="AK4707" s="9">
        <v>3194</v>
      </c>
      <c r="AL4707" s="8" t="s">
        <v>8476</v>
      </c>
      <c r="AM4707" t="str">
        <f t="shared" si="74"/>
        <v>H3194</v>
      </c>
      <c r="AN4707" t="e">
        <f>IF(Table10[[#This Row],[Column3]]="","",MATCH(Table10[[#This Row],[Column3]],AD:AD,0))</f>
        <v>#N/A</v>
      </c>
    </row>
    <row r="4708" spans="37:40" ht="13.5" thickBot="1">
      <c r="AK4708" s="9">
        <v>3194</v>
      </c>
      <c r="AL4708" s="8" t="s">
        <v>8476</v>
      </c>
      <c r="AM4708" t="str">
        <f t="shared" si="74"/>
        <v>H3194</v>
      </c>
      <c r="AN4708" t="e">
        <f>IF(Table10[[#This Row],[Column3]]="","",MATCH(Table10[[#This Row],[Column3]],AD:AD,0))</f>
        <v>#N/A</v>
      </c>
    </row>
    <row r="4709" spans="37:40" ht="13.5" thickBot="1">
      <c r="AK4709" s="9">
        <v>3194</v>
      </c>
      <c r="AL4709" s="8" t="s">
        <v>8476</v>
      </c>
      <c r="AM4709" t="str">
        <f t="shared" si="74"/>
        <v>H3194</v>
      </c>
      <c r="AN4709" t="e">
        <f>IF(Table10[[#This Row],[Column3]]="","",MATCH(Table10[[#This Row],[Column3]],AD:AD,0))</f>
        <v>#N/A</v>
      </c>
    </row>
    <row r="4710" spans="37:40" ht="13.5" thickBot="1">
      <c r="AK4710" s="9">
        <v>3194</v>
      </c>
      <c r="AL4710" s="8" t="s">
        <v>8476</v>
      </c>
      <c r="AM4710" t="str">
        <f t="shared" si="74"/>
        <v>H3194</v>
      </c>
      <c r="AN4710" t="e">
        <f>IF(Table10[[#This Row],[Column3]]="","",MATCH(Table10[[#This Row],[Column3]],AD:AD,0))</f>
        <v>#N/A</v>
      </c>
    </row>
    <row r="4711" spans="37:40" ht="13.5" thickBot="1">
      <c r="AK4711" s="9">
        <v>3194</v>
      </c>
      <c r="AL4711" s="8" t="s">
        <v>8476</v>
      </c>
      <c r="AM4711" t="str">
        <f t="shared" si="74"/>
        <v>H3194</v>
      </c>
      <c r="AN4711" t="e">
        <f>IF(Table10[[#This Row],[Column3]]="","",MATCH(Table10[[#This Row],[Column3]],AD:AD,0))</f>
        <v>#N/A</v>
      </c>
    </row>
    <row r="4712" spans="37:40" ht="13.5" thickBot="1">
      <c r="AK4712" s="9">
        <v>3194</v>
      </c>
      <c r="AL4712" s="8" t="s">
        <v>8476</v>
      </c>
      <c r="AM4712" t="str">
        <f t="shared" si="74"/>
        <v>H3194</v>
      </c>
      <c r="AN4712" t="e">
        <f>IF(Table10[[#This Row],[Column3]]="","",MATCH(Table10[[#This Row],[Column3]],AD:AD,0))</f>
        <v>#N/A</v>
      </c>
    </row>
    <row r="4713" spans="37:40" ht="13.5" thickBot="1">
      <c r="AK4713" s="9">
        <v>3194</v>
      </c>
      <c r="AL4713" s="8" t="s">
        <v>8476</v>
      </c>
      <c r="AM4713" t="str">
        <f t="shared" si="74"/>
        <v>H3194</v>
      </c>
      <c r="AN4713" t="e">
        <f>IF(Table10[[#This Row],[Column3]]="","",MATCH(Table10[[#This Row],[Column3]],AD:AD,0))</f>
        <v>#N/A</v>
      </c>
    </row>
    <row r="4714" spans="37:40" ht="13.5" thickBot="1">
      <c r="AK4714" s="9">
        <v>3194</v>
      </c>
      <c r="AL4714" s="8" t="s">
        <v>8476</v>
      </c>
      <c r="AM4714" t="str">
        <f t="shared" si="74"/>
        <v>H3194</v>
      </c>
      <c r="AN4714" t="e">
        <f>IF(Table10[[#This Row],[Column3]]="","",MATCH(Table10[[#This Row],[Column3]],AD:AD,0))</f>
        <v>#N/A</v>
      </c>
    </row>
    <row r="4715" spans="37:40" ht="13.5" thickBot="1">
      <c r="AK4715" s="9">
        <v>3194</v>
      </c>
      <c r="AL4715" s="8" t="s">
        <v>8476</v>
      </c>
      <c r="AM4715" t="str">
        <f t="shared" si="74"/>
        <v>H3194</v>
      </c>
      <c r="AN4715" t="e">
        <f>IF(Table10[[#This Row],[Column3]]="","",MATCH(Table10[[#This Row],[Column3]],AD:AD,0))</f>
        <v>#N/A</v>
      </c>
    </row>
    <row r="4716" spans="37:40" ht="13.5" thickBot="1">
      <c r="AK4716" s="9">
        <v>3194</v>
      </c>
      <c r="AL4716" s="8" t="s">
        <v>8476</v>
      </c>
      <c r="AM4716" t="str">
        <f t="shared" si="74"/>
        <v>H3194</v>
      </c>
      <c r="AN4716" t="e">
        <f>IF(Table10[[#This Row],[Column3]]="","",MATCH(Table10[[#This Row],[Column3]],AD:AD,0))</f>
        <v>#N/A</v>
      </c>
    </row>
    <row r="4717" spans="37:40" ht="13.5" thickBot="1">
      <c r="AK4717" s="9">
        <v>3194</v>
      </c>
      <c r="AL4717" s="8" t="s">
        <v>8476</v>
      </c>
      <c r="AM4717" t="str">
        <f t="shared" si="74"/>
        <v>H3194</v>
      </c>
      <c r="AN4717" t="e">
        <f>IF(Table10[[#This Row],[Column3]]="","",MATCH(Table10[[#This Row],[Column3]],AD:AD,0))</f>
        <v>#N/A</v>
      </c>
    </row>
    <row r="4718" spans="37:40" ht="13.5" thickBot="1">
      <c r="AK4718" s="9">
        <v>3194</v>
      </c>
      <c r="AL4718" s="8" t="s">
        <v>8476</v>
      </c>
      <c r="AM4718" t="str">
        <f t="shared" si="74"/>
        <v>H3194</v>
      </c>
      <c r="AN4718" t="e">
        <f>IF(Table10[[#This Row],[Column3]]="","",MATCH(Table10[[#This Row],[Column3]],AD:AD,0))</f>
        <v>#N/A</v>
      </c>
    </row>
    <row r="4719" spans="37:40" ht="13.5" thickBot="1">
      <c r="AK4719" s="9">
        <v>3194</v>
      </c>
      <c r="AL4719" s="8" t="s">
        <v>8476</v>
      </c>
      <c r="AM4719" t="str">
        <f t="shared" si="74"/>
        <v>H3194</v>
      </c>
      <c r="AN4719" t="e">
        <f>IF(Table10[[#This Row],[Column3]]="","",MATCH(Table10[[#This Row],[Column3]],AD:AD,0))</f>
        <v>#N/A</v>
      </c>
    </row>
    <row r="4720" spans="37:40" ht="13.5" thickBot="1">
      <c r="AK4720" s="9">
        <v>3195</v>
      </c>
      <c r="AL4720" s="8" t="s">
        <v>8476</v>
      </c>
      <c r="AM4720" t="str">
        <f t="shared" si="74"/>
        <v>H3195</v>
      </c>
      <c r="AN4720" t="e">
        <f>IF(Table10[[#This Row],[Column3]]="","",MATCH(Table10[[#This Row],[Column3]],AD:AD,0))</f>
        <v>#N/A</v>
      </c>
    </row>
    <row r="4721" spans="37:40" ht="13.5" thickBot="1">
      <c r="AK4721" s="9">
        <v>3195</v>
      </c>
      <c r="AL4721" s="8" t="s">
        <v>8476</v>
      </c>
      <c r="AM4721" t="str">
        <f t="shared" si="74"/>
        <v>H3195</v>
      </c>
      <c r="AN4721" t="e">
        <f>IF(Table10[[#This Row],[Column3]]="","",MATCH(Table10[[#This Row],[Column3]],AD:AD,0))</f>
        <v>#N/A</v>
      </c>
    </row>
    <row r="4722" spans="37:40" ht="13.5" thickBot="1">
      <c r="AK4722" s="9">
        <v>3403</v>
      </c>
      <c r="AL4722" s="8" t="s">
        <v>11404</v>
      </c>
      <c r="AM4722" t="str">
        <f t="shared" si="74"/>
        <v>E3403</v>
      </c>
      <c r="AN4722" t="e">
        <f>IF(Table10[[#This Row],[Column3]]="","",MATCH(Table10[[#This Row],[Column3]],AD:AD,0))</f>
        <v>#N/A</v>
      </c>
    </row>
    <row r="4723" spans="37:40" ht="13.5" thickBot="1">
      <c r="AK4723" s="9">
        <v>3403</v>
      </c>
      <c r="AL4723" s="8" t="s">
        <v>11404</v>
      </c>
      <c r="AM4723" t="str">
        <f t="shared" si="74"/>
        <v>E3403</v>
      </c>
      <c r="AN4723" t="e">
        <f>IF(Table10[[#This Row],[Column3]]="","",MATCH(Table10[[#This Row],[Column3]],AD:AD,0))</f>
        <v>#N/A</v>
      </c>
    </row>
    <row r="4724" spans="37:40" ht="13.5" thickBot="1">
      <c r="AK4724" s="9">
        <v>3403</v>
      </c>
      <c r="AL4724" s="8" t="s">
        <v>11404</v>
      </c>
      <c r="AM4724" t="str">
        <f t="shared" si="74"/>
        <v>E3403</v>
      </c>
      <c r="AN4724" t="e">
        <f>IF(Table10[[#This Row],[Column3]]="","",MATCH(Table10[[#This Row],[Column3]],AD:AD,0))</f>
        <v>#N/A</v>
      </c>
    </row>
    <row r="4725" spans="37:40" ht="13.5" thickBot="1">
      <c r="AK4725" s="9">
        <v>3403</v>
      </c>
      <c r="AL4725" s="8" t="s">
        <v>11404</v>
      </c>
      <c r="AM4725" t="str">
        <f t="shared" si="74"/>
        <v>E3403</v>
      </c>
      <c r="AN4725" t="e">
        <f>IF(Table10[[#This Row],[Column3]]="","",MATCH(Table10[[#This Row],[Column3]],AD:AD,0))</f>
        <v>#N/A</v>
      </c>
    </row>
    <row r="4726" spans="37:40" ht="13.5" thickBot="1">
      <c r="AK4726" s="9">
        <v>3403</v>
      </c>
      <c r="AL4726" s="8" t="s">
        <v>11404</v>
      </c>
      <c r="AM4726" t="str">
        <f t="shared" si="74"/>
        <v>E3403</v>
      </c>
      <c r="AN4726" t="e">
        <f>IF(Table10[[#This Row],[Column3]]="","",MATCH(Table10[[#This Row],[Column3]],AD:AD,0))</f>
        <v>#N/A</v>
      </c>
    </row>
    <row r="4727" spans="37:40" ht="13.5" thickBot="1">
      <c r="AK4727" s="9">
        <v>3403</v>
      </c>
      <c r="AL4727" s="8" t="s">
        <v>11404</v>
      </c>
      <c r="AM4727" t="str">
        <f t="shared" si="74"/>
        <v>E3403</v>
      </c>
      <c r="AN4727" t="e">
        <f>IF(Table10[[#This Row],[Column3]]="","",MATCH(Table10[[#This Row],[Column3]],AD:AD,0))</f>
        <v>#N/A</v>
      </c>
    </row>
    <row r="4728" spans="37:40" ht="13.5" thickBot="1">
      <c r="AK4728" s="9">
        <v>3403</v>
      </c>
      <c r="AL4728" s="8" t="s">
        <v>11404</v>
      </c>
      <c r="AM4728" t="str">
        <f t="shared" si="74"/>
        <v>E3403</v>
      </c>
      <c r="AN4728" t="e">
        <f>IF(Table10[[#This Row],[Column3]]="","",MATCH(Table10[[#This Row],[Column3]],AD:AD,0))</f>
        <v>#N/A</v>
      </c>
    </row>
    <row r="4729" spans="37:40" ht="13.5" thickBot="1">
      <c r="AK4729" s="9">
        <v>3403</v>
      </c>
      <c r="AL4729" s="8" t="s">
        <v>11404</v>
      </c>
      <c r="AM4729" t="str">
        <f t="shared" si="74"/>
        <v>E3403</v>
      </c>
      <c r="AN4729" t="e">
        <f>IF(Table10[[#This Row],[Column3]]="","",MATCH(Table10[[#This Row],[Column3]],AD:AD,0))</f>
        <v>#N/A</v>
      </c>
    </row>
    <row r="4730" spans="37:40" ht="13.5" thickBot="1">
      <c r="AK4730" s="9">
        <v>3403</v>
      </c>
      <c r="AL4730" s="8" t="s">
        <v>11404</v>
      </c>
      <c r="AM4730" t="str">
        <f t="shared" si="74"/>
        <v>E3403</v>
      </c>
      <c r="AN4730" t="e">
        <f>IF(Table10[[#This Row],[Column3]]="","",MATCH(Table10[[#This Row],[Column3]],AD:AD,0))</f>
        <v>#N/A</v>
      </c>
    </row>
    <row r="4731" spans="37:40" ht="13.5" thickBot="1">
      <c r="AK4731" s="9">
        <v>3403</v>
      </c>
      <c r="AL4731" s="8" t="s">
        <v>11404</v>
      </c>
      <c r="AM4731" t="str">
        <f t="shared" ref="AM4731:AM4794" si="75">CONCATENATE(AL4731,AK4731)</f>
        <v>E3403</v>
      </c>
      <c r="AN4731" t="e">
        <f>IF(Table10[[#This Row],[Column3]]="","",MATCH(Table10[[#This Row],[Column3]],AD:AD,0))</f>
        <v>#N/A</v>
      </c>
    </row>
    <row r="4732" spans="37:40" ht="13.5" thickBot="1">
      <c r="AK4732" s="9">
        <v>3403</v>
      </c>
      <c r="AL4732" s="8" t="s">
        <v>11404</v>
      </c>
      <c r="AM4732" t="str">
        <f t="shared" si="75"/>
        <v>E3403</v>
      </c>
      <c r="AN4732" t="e">
        <f>IF(Table10[[#This Row],[Column3]]="","",MATCH(Table10[[#This Row],[Column3]],AD:AD,0))</f>
        <v>#N/A</v>
      </c>
    </row>
    <row r="4733" spans="37:40" ht="13.5" thickBot="1">
      <c r="AK4733" s="9">
        <v>3403</v>
      </c>
      <c r="AL4733" s="8" t="s">
        <v>11404</v>
      </c>
      <c r="AM4733" t="str">
        <f t="shared" si="75"/>
        <v>E3403</v>
      </c>
      <c r="AN4733" t="e">
        <f>IF(Table10[[#This Row],[Column3]]="","",MATCH(Table10[[#This Row],[Column3]],AD:AD,0))</f>
        <v>#N/A</v>
      </c>
    </row>
    <row r="4734" spans="37:40" ht="13.5" thickBot="1">
      <c r="AK4734" s="9">
        <v>3403</v>
      </c>
      <c r="AL4734" s="8" t="s">
        <v>11404</v>
      </c>
      <c r="AM4734" t="str">
        <f t="shared" si="75"/>
        <v>E3403</v>
      </c>
      <c r="AN4734" t="e">
        <f>IF(Table10[[#This Row],[Column3]]="","",MATCH(Table10[[#This Row],[Column3]],AD:AD,0))</f>
        <v>#N/A</v>
      </c>
    </row>
    <row r="4735" spans="37:40" ht="13.5" thickBot="1">
      <c r="AK4735" s="9">
        <v>3403</v>
      </c>
      <c r="AL4735" s="8" t="s">
        <v>11404</v>
      </c>
      <c r="AM4735" t="str">
        <f t="shared" si="75"/>
        <v>E3403</v>
      </c>
      <c r="AN4735" t="e">
        <f>IF(Table10[[#This Row],[Column3]]="","",MATCH(Table10[[#This Row],[Column3]],AD:AD,0))</f>
        <v>#N/A</v>
      </c>
    </row>
    <row r="4736" spans="37:40" ht="13.5" thickBot="1">
      <c r="AK4736" s="9">
        <v>3403</v>
      </c>
      <c r="AL4736" s="8" t="s">
        <v>11404</v>
      </c>
      <c r="AM4736" t="str">
        <f t="shared" si="75"/>
        <v>E3403</v>
      </c>
      <c r="AN4736" t="e">
        <f>IF(Table10[[#This Row],[Column3]]="","",MATCH(Table10[[#This Row],[Column3]],AD:AD,0))</f>
        <v>#N/A</v>
      </c>
    </row>
    <row r="4737" spans="37:40" ht="13.5" thickBot="1">
      <c r="AK4737" s="9">
        <v>3403</v>
      </c>
      <c r="AL4737" s="8" t="s">
        <v>11404</v>
      </c>
      <c r="AM4737" t="str">
        <f t="shared" si="75"/>
        <v>E3403</v>
      </c>
      <c r="AN4737" t="e">
        <f>IF(Table10[[#This Row],[Column3]]="","",MATCH(Table10[[#This Row],[Column3]],AD:AD,0))</f>
        <v>#N/A</v>
      </c>
    </row>
    <row r="4738" spans="37:40" ht="13.5" thickBot="1">
      <c r="AK4738" s="9">
        <v>3404</v>
      </c>
      <c r="AL4738" s="8" t="s">
        <v>11404</v>
      </c>
      <c r="AM4738" t="str">
        <f t="shared" si="75"/>
        <v>E3404</v>
      </c>
      <c r="AN4738" t="e">
        <f>IF(Table10[[#This Row],[Column3]]="","",MATCH(Table10[[#This Row],[Column3]],AD:AD,0))</f>
        <v>#N/A</v>
      </c>
    </row>
    <row r="4739" spans="37:40" ht="13.5" thickBot="1">
      <c r="AK4739" s="9">
        <v>3401</v>
      </c>
      <c r="AL4739" s="8" t="s">
        <v>11404</v>
      </c>
      <c r="AM4739" t="str">
        <f t="shared" si="75"/>
        <v>E3401</v>
      </c>
      <c r="AN4739" t="e">
        <f>IF(Table10[[#This Row],[Column3]]="","",MATCH(Table10[[#This Row],[Column3]],AD:AD,0))</f>
        <v>#N/A</v>
      </c>
    </row>
    <row r="4740" spans="37:40" ht="13.5" thickBot="1">
      <c r="AK4740" s="9">
        <v>3401</v>
      </c>
      <c r="AL4740" s="8" t="s">
        <v>11404</v>
      </c>
      <c r="AM4740" t="str">
        <f t="shared" si="75"/>
        <v>E3401</v>
      </c>
      <c r="AN4740" t="e">
        <f>IF(Table10[[#This Row],[Column3]]="","",MATCH(Table10[[#This Row],[Column3]],AD:AD,0))</f>
        <v>#N/A</v>
      </c>
    </row>
    <row r="4741" spans="37:40" ht="13.5" thickBot="1">
      <c r="AK4741" s="9">
        <v>3401</v>
      </c>
      <c r="AL4741" s="8" t="s">
        <v>11404</v>
      </c>
      <c r="AM4741" t="str">
        <f t="shared" si="75"/>
        <v>E3401</v>
      </c>
      <c r="AN4741" t="e">
        <f>IF(Table10[[#This Row],[Column3]]="","",MATCH(Table10[[#This Row],[Column3]],AD:AD,0))</f>
        <v>#N/A</v>
      </c>
    </row>
    <row r="4742" spans="37:40" ht="13.5" thickBot="1">
      <c r="AK4742" s="9">
        <v>3401</v>
      </c>
      <c r="AL4742" s="8" t="s">
        <v>11404</v>
      </c>
      <c r="AM4742" t="str">
        <f t="shared" si="75"/>
        <v>E3401</v>
      </c>
      <c r="AN4742" t="e">
        <f>IF(Table10[[#This Row],[Column3]]="","",MATCH(Table10[[#This Row],[Column3]],AD:AD,0))</f>
        <v>#N/A</v>
      </c>
    </row>
    <row r="4743" spans="37:40" ht="13.5" thickBot="1">
      <c r="AK4743" s="9">
        <v>3401</v>
      </c>
      <c r="AL4743" s="8" t="s">
        <v>11404</v>
      </c>
      <c r="AM4743" t="str">
        <f t="shared" si="75"/>
        <v>E3401</v>
      </c>
      <c r="AN4743" t="e">
        <f>IF(Table10[[#This Row],[Column3]]="","",MATCH(Table10[[#This Row],[Column3]],AD:AD,0))</f>
        <v>#N/A</v>
      </c>
    </row>
    <row r="4744" spans="37:40" ht="13.5" thickBot="1">
      <c r="AK4744" s="9">
        <v>3401</v>
      </c>
      <c r="AL4744" s="8" t="s">
        <v>11404</v>
      </c>
      <c r="AM4744" t="str">
        <f t="shared" si="75"/>
        <v>E3401</v>
      </c>
      <c r="AN4744" t="e">
        <f>IF(Table10[[#This Row],[Column3]]="","",MATCH(Table10[[#This Row],[Column3]],AD:AD,0))</f>
        <v>#N/A</v>
      </c>
    </row>
    <row r="4745" spans="37:40" ht="13.5" thickBot="1">
      <c r="AK4745" s="9">
        <v>3401</v>
      </c>
      <c r="AL4745" s="8" t="s">
        <v>11404</v>
      </c>
      <c r="AM4745" t="str">
        <f t="shared" si="75"/>
        <v>E3401</v>
      </c>
      <c r="AN4745" t="e">
        <f>IF(Table10[[#This Row],[Column3]]="","",MATCH(Table10[[#This Row],[Column3]],AD:AD,0))</f>
        <v>#N/A</v>
      </c>
    </row>
    <row r="4746" spans="37:40" ht="13.5" thickBot="1">
      <c r="AK4746" s="9">
        <v>3401</v>
      </c>
      <c r="AL4746" s="8" t="s">
        <v>11404</v>
      </c>
      <c r="AM4746" t="str">
        <f t="shared" si="75"/>
        <v>E3401</v>
      </c>
      <c r="AN4746" t="e">
        <f>IF(Table10[[#This Row],[Column3]]="","",MATCH(Table10[[#This Row],[Column3]],AD:AD,0))</f>
        <v>#N/A</v>
      </c>
    </row>
    <row r="4747" spans="37:40" ht="13.5" thickBot="1">
      <c r="AK4747" s="9">
        <v>3401</v>
      </c>
      <c r="AL4747" s="8" t="s">
        <v>11404</v>
      </c>
      <c r="AM4747" t="str">
        <f t="shared" si="75"/>
        <v>E3401</v>
      </c>
      <c r="AN4747" t="e">
        <f>IF(Table10[[#This Row],[Column3]]="","",MATCH(Table10[[#This Row],[Column3]],AD:AD,0))</f>
        <v>#N/A</v>
      </c>
    </row>
    <row r="4748" spans="37:40" ht="13.5" thickBot="1">
      <c r="AK4748" s="9">
        <v>3401</v>
      </c>
      <c r="AL4748" s="8" t="s">
        <v>11404</v>
      </c>
      <c r="AM4748" t="str">
        <f t="shared" si="75"/>
        <v>E3401</v>
      </c>
      <c r="AN4748" t="e">
        <f>IF(Table10[[#This Row],[Column3]]="","",MATCH(Table10[[#This Row],[Column3]],AD:AD,0))</f>
        <v>#N/A</v>
      </c>
    </row>
    <row r="4749" spans="37:40" ht="13.5" thickBot="1">
      <c r="AK4749" s="9">
        <v>3401</v>
      </c>
      <c r="AL4749" s="8" t="s">
        <v>11404</v>
      </c>
      <c r="AM4749" t="str">
        <f t="shared" si="75"/>
        <v>E3401</v>
      </c>
      <c r="AN4749" t="e">
        <f>IF(Table10[[#This Row],[Column3]]="","",MATCH(Table10[[#This Row],[Column3]],AD:AD,0))</f>
        <v>#N/A</v>
      </c>
    </row>
    <row r="4750" spans="37:40" ht="13.5" thickBot="1">
      <c r="AK4750" s="9">
        <v>3401</v>
      </c>
      <c r="AL4750" s="8" t="s">
        <v>11404</v>
      </c>
      <c r="AM4750" t="str">
        <f t="shared" si="75"/>
        <v>E3401</v>
      </c>
      <c r="AN4750" t="e">
        <f>IF(Table10[[#This Row],[Column3]]="","",MATCH(Table10[[#This Row],[Column3]],AD:AD,0))</f>
        <v>#N/A</v>
      </c>
    </row>
    <row r="4751" spans="37:40" ht="13.5" thickBot="1">
      <c r="AK4751" s="9">
        <v>3401</v>
      </c>
      <c r="AL4751" s="8" t="s">
        <v>11404</v>
      </c>
      <c r="AM4751" t="str">
        <f t="shared" si="75"/>
        <v>E3401</v>
      </c>
      <c r="AN4751" t="e">
        <f>IF(Table10[[#This Row],[Column3]]="","",MATCH(Table10[[#This Row],[Column3]],AD:AD,0))</f>
        <v>#N/A</v>
      </c>
    </row>
    <row r="4752" spans="37:40" ht="13.5" thickBot="1">
      <c r="AK4752" s="9">
        <v>3401</v>
      </c>
      <c r="AL4752" s="8" t="s">
        <v>11404</v>
      </c>
      <c r="AM4752" t="str">
        <f t="shared" si="75"/>
        <v>E3401</v>
      </c>
      <c r="AN4752" t="e">
        <f>IF(Table10[[#This Row],[Column3]]="","",MATCH(Table10[[#This Row],[Column3]],AD:AD,0))</f>
        <v>#N/A</v>
      </c>
    </row>
    <row r="4753" spans="37:40" ht="13.5" thickBot="1">
      <c r="AK4753" s="9">
        <v>3401</v>
      </c>
      <c r="AL4753" s="8" t="s">
        <v>11404</v>
      </c>
      <c r="AM4753" t="str">
        <f t="shared" si="75"/>
        <v>E3401</v>
      </c>
      <c r="AN4753" t="e">
        <f>IF(Table10[[#This Row],[Column3]]="","",MATCH(Table10[[#This Row],[Column3]],AD:AD,0))</f>
        <v>#N/A</v>
      </c>
    </row>
    <row r="4754" spans="37:40" ht="13.5" thickBot="1">
      <c r="AK4754" s="9">
        <v>3401</v>
      </c>
      <c r="AL4754" s="8" t="s">
        <v>11404</v>
      </c>
      <c r="AM4754" t="str">
        <f t="shared" si="75"/>
        <v>E3401</v>
      </c>
      <c r="AN4754" t="e">
        <f>IF(Table10[[#This Row],[Column3]]="","",MATCH(Table10[[#This Row],[Column3]],AD:AD,0))</f>
        <v>#N/A</v>
      </c>
    </row>
    <row r="4755" spans="37:40" ht="13.5" thickBot="1">
      <c r="AK4755" s="9">
        <v>3402</v>
      </c>
      <c r="AL4755" s="8" t="s">
        <v>11404</v>
      </c>
      <c r="AM4755" t="str">
        <f t="shared" si="75"/>
        <v>E3402</v>
      </c>
      <c r="AN4755" t="e">
        <f>IF(Table10[[#This Row],[Column3]]="","",MATCH(Table10[[#This Row],[Column3]],AD:AD,0))</f>
        <v>#N/A</v>
      </c>
    </row>
    <row r="4756" spans="37:40" ht="13.5" thickBot="1">
      <c r="AK4756" s="9">
        <v>3402</v>
      </c>
      <c r="AL4756" s="8" t="s">
        <v>11404</v>
      </c>
      <c r="AM4756" t="str">
        <f t="shared" si="75"/>
        <v>E3402</v>
      </c>
      <c r="AN4756" t="e">
        <f>IF(Table10[[#This Row],[Column3]]="","",MATCH(Table10[[#This Row],[Column3]],AD:AD,0))</f>
        <v>#N/A</v>
      </c>
    </row>
    <row r="4757" spans="37:40" ht="13.5" thickBot="1">
      <c r="AK4757" s="9">
        <v>3402</v>
      </c>
      <c r="AL4757" s="8" t="s">
        <v>11404</v>
      </c>
      <c r="AM4757" t="str">
        <f t="shared" si="75"/>
        <v>E3402</v>
      </c>
      <c r="AN4757" t="e">
        <f>IF(Table10[[#This Row],[Column3]]="","",MATCH(Table10[[#This Row],[Column3]],AD:AD,0))</f>
        <v>#N/A</v>
      </c>
    </row>
    <row r="4758" spans="37:40" ht="13.5" thickBot="1">
      <c r="AK4758" s="9">
        <v>3402</v>
      </c>
      <c r="AL4758" s="8" t="s">
        <v>11404</v>
      </c>
      <c r="AM4758" t="str">
        <f t="shared" si="75"/>
        <v>E3402</v>
      </c>
      <c r="AN4758" t="e">
        <f>IF(Table10[[#This Row],[Column3]]="","",MATCH(Table10[[#This Row],[Column3]],AD:AD,0))</f>
        <v>#N/A</v>
      </c>
    </row>
    <row r="4759" spans="37:40" ht="13.5" thickBot="1">
      <c r="AK4759" s="9">
        <v>3402</v>
      </c>
      <c r="AL4759" s="8" t="s">
        <v>11404</v>
      </c>
      <c r="AM4759" t="str">
        <f t="shared" si="75"/>
        <v>E3402</v>
      </c>
      <c r="AN4759" t="e">
        <f>IF(Table10[[#This Row],[Column3]]="","",MATCH(Table10[[#This Row],[Column3]],AD:AD,0))</f>
        <v>#N/A</v>
      </c>
    </row>
    <row r="4760" spans="37:40" ht="13.5" thickBot="1">
      <c r="AK4760" s="9">
        <v>3402</v>
      </c>
      <c r="AL4760" s="8" t="s">
        <v>11404</v>
      </c>
      <c r="AM4760" t="str">
        <f t="shared" si="75"/>
        <v>E3402</v>
      </c>
      <c r="AN4760" t="e">
        <f>IF(Table10[[#This Row],[Column3]]="","",MATCH(Table10[[#This Row],[Column3]],AD:AD,0))</f>
        <v>#N/A</v>
      </c>
    </row>
    <row r="4761" spans="37:40" ht="13.5" thickBot="1">
      <c r="AK4761" s="9">
        <v>3402</v>
      </c>
      <c r="AL4761" s="8" t="s">
        <v>11404</v>
      </c>
      <c r="AM4761" t="str">
        <f t="shared" si="75"/>
        <v>E3402</v>
      </c>
      <c r="AN4761" t="e">
        <f>IF(Table10[[#This Row],[Column3]]="","",MATCH(Table10[[#This Row],[Column3]],AD:AD,0))</f>
        <v>#N/A</v>
      </c>
    </row>
    <row r="4762" spans="37:40" ht="13.5" thickBot="1">
      <c r="AK4762" s="9">
        <v>3142</v>
      </c>
      <c r="AL4762" s="8" t="s">
        <v>11404</v>
      </c>
      <c r="AM4762" t="str">
        <f t="shared" si="75"/>
        <v>E3142</v>
      </c>
      <c r="AN4762" t="e">
        <f>IF(Table10[[#This Row],[Column3]]="","",MATCH(Table10[[#This Row],[Column3]],AD:AD,0))</f>
        <v>#N/A</v>
      </c>
    </row>
    <row r="4763" spans="37:40" ht="13.5" thickBot="1">
      <c r="AK4763" s="9">
        <v>3142</v>
      </c>
      <c r="AL4763" s="8" t="s">
        <v>11404</v>
      </c>
      <c r="AM4763" t="str">
        <f t="shared" si="75"/>
        <v>E3142</v>
      </c>
      <c r="AN4763" t="e">
        <f>IF(Table10[[#This Row],[Column3]]="","",MATCH(Table10[[#This Row],[Column3]],AD:AD,0))</f>
        <v>#N/A</v>
      </c>
    </row>
    <row r="4764" spans="37:40" ht="13.5" thickBot="1">
      <c r="AK4764" s="9">
        <v>3142</v>
      </c>
      <c r="AL4764" s="8" t="s">
        <v>11404</v>
      </c>
      <c r="AM4764" t="str">
        <f t="shared" si="75"/>
        <v>E3142</v>
      </c>
      <c r="AN4764" t="e">
        <f>IF(Table10[[#This Row],[Column3]]="","",MATCH(Table10[[#This Row],[Column3]],AD:AD,0))</f>
        <v>#N/A</v>
      </c>
    </row>
    <row r="4765" spans="37:40" ht="13.5" thickBot="1">
      <c r="AK4765" s="9">
        <v>3190</v>
      </c>
      <c r="AL4765" s="8" t="s">
        <v>8476</v>
      </c>
      <c r="AM4765" t="str">
        <f t="shared" si="75"/>
        <v>H3190</v>
      </c>
      <c r="AN4765" t="e">
        <f>IF(Table10[[#This Row],[Column3]]="","",MATCH(Table10[[#This Row],[Column3]],AD:AD,0))</f>
        <v>#N/A</v>
      </c>
    </row>
    <row r="4766" spans="37:40" ht="13.5" thickBot="1">
      <c r="AK4766" s="9">
        <v>3190</v>
      </c>
      <c r="AL4766" s="8" t="s">
        <v>8476</v>
      </c>
      <c r="AM4766" t="str">
        <f t="shared" si="75"/>
        <v>H3190</v>
      </c>
      <c r="AN4766" t="e">
        <f>IF(Table10[[#This Row],[Column3]]="","",MATCH(Table10[[#This Row],[Column3]],AD:AD,0))</f>
        <v>#N/A</v>
      </c>
    </row>
    <row r="4767" spans="37:40" ht="13.5" thickBot="1">
      <c r="AK4767" s="9">
        <v>3190</v>
      </c>
      <c r="AL4767" s="8" t="s">
        <v>8476</v>
      </c>
      <c r="AM4767" t="str">
        <f t="shared" si="75"/>
        <v>H3190</v>
      </c>
      <c r="AN4767" t="e">
        <f>IF(Table10[[#This Row],[Column3]]="","",MATCH(Table10[[#This Row],[Column3]],AD:AD,0))</f>
        <v>#N/A</v>
      </c>
    </row>
    <row r="4768" spans="37:40" ht="13.5" thickBot="1">
      <c r="AK4768" s="9">
        <v>3188</v>
      </c>
      <c r="AL4768" s="8" t="s">
        <v>8476</v>
      </c>
      <c r="AM4768" t="str">
        <f t="shared" si="75"/>
        <v>H3188</v>
      </c>
      <c r="AN4768" t="e">
        <f>IF(Table10[[#This Row],[Column3]]="","",MATCH(Table10[[#This Row],[Column3]],AD:AD,0))</f>
        <v>#N/A</v>
      </c>
    </row>
    <row r="4769" spans="37:40" ht="13.5" thickBot="1">
      <c r="AK4769" s="9">
        <v>3313</v>
      </c>
      <c r="AL4769" s="8" t="s">
        <v>8476</v>
      </c>
      <c r="AM4769" t="str">
        <f t="shared" si="75"/>
        <v>H3313</v>
      </c>
      <c r="AN4769" t="e">
        <f>IF(Table10[[#This Row],[Column3]]="","",MATCH(Table10[[#This Row],[Column3]],AD:AD,0))</f>
        <v>#N/A</v>
      </c>
    </row>
    <row r="4770" spans="37:40" ht="13.5" thickBot="1">
      <c r="AK4770" s="9">
        <v>3313</v>
      </c>
      <c r="AL4770" s="8" t="s">
        <v>8476</v>
      </c>
      <c r="AM4770" t="str">
        <f t="shared" si="75"/>
        <v>H3313</v>
      </c>
      <c r="AN4770" t="e">
        <f>IF(Table10[[#This Row],[Column3]]="","",MATCH(Table10[[#This Row],[Column3]],AD:AD,0))</f>
        <v>#N/A</v>
      </c>
    </row>
    <row r="4771" spans="37:40" ht="13.5" thickBot="1">
      <c r="AK4771" s="9">
        <v>197</v>
      </c>
      <c r="AL4771" s="8" t="s">
        <v>122</v>
      </c>
      <c r="AM4771" t="str">
        <f t="shared" si="75"/>
        <v>B197</v>
      </c>
      <c r="AN4771" t="e">
        <f>IF(Table10[[#This Row],[Column3]]="","",MATCH(Table10[[#This Row],[Column3]],AD:AD,0))</f>
        <v>#N/A</v>
      </c>
    </row>
    <row r="4772" spans="37:40" ht="13.5" thickBot="1">
      <c r="AK4772" s="9">
        <v>350</v>
      </c>
      <c r="AL4772" s="8"/>
      <c r="AM4772" t="str">
        <f t="shared" si="75"/>
        <v>350</v>
      </c>
      <c r="AN4772" t="e">
        <f>IF(Table10[[#This Row],[Column3]]="","",MATCH(Table10[[#This Row],[Column3]],AD:AD,0))</f>
        <v>#N/A</v>
      </c>
    </row>
    <row r="4773" spans="37:40" ht="13.5" thickBot="1">
      <c r="AK4773" s="9">
        <v>3407</v>
      </c>
      <c r="AL4773" s="8" t="s">
        <v>11404</v>
      </c>
      <c r="AM4773" t="str">
        <f t="shared" si="75"/>
        <v>E3407</v>
      </c>
      <c r="AN4773" t="e">
        <f>IF(Table10[[#This Row],[Column3]]="","",MATCH(Table10[[#This Row],[Column3]],AD:AD,0))</f>
        <v>#N/A</v>
      </c>
    </row>
    <row r="4774" spans="37:40" ht="13.5" thickBot="1">
      <c r="AK4774" s="9">
        <v>3407</v>
      </c>
      <c r="AL4774" s="8" t="s">
        <v>11404</v>
      </c>
      <c r="AM4774" t="str">
        <f t="shared" si="75"/>
        <v>E3407</v>
      </c>
      <c r="AN4774" t="e">
        <f>IF(Table10[[#This Row],[Column3]]="","",MATCH(Table10[[#This Row],[Column3]],AD:AD,0))</f>
        <v>#N/A</v>
      </c>
    </row>
    <row r="4775" spans="37:40" ht="13.5" thickBot="1">
      <c r="AK4775" s="9">
        <v>3407</v>
      </c>
      <c r="AL4775" s="8" t="s">
        <v>11404</v>
      </c>
      <c r="AM4775" t="str">
        <f t="shared" si="75"/>
        <v>E3407</v>
      </c>
      <c r="AN4775" t="e">
        <f>IF(Table10[[#This Row],[Column3]]="","",MATCH(Table10[[#This Row],[Column3]],AD:AD,0))</f>
        <v>#N/A</v>
      </c>
    </row>
    <row r="4776" spans="37:40" ht="13.5" thickBot="1">
      <c r="AK4776" s="9">
        <v>3407</v>
      </c>
      <c r="AL4776" s="8" t="s">
        <v>11404</v>
      </c>
      <c r="AM4776" t="str">
        <f t="shared" si="75"/>
        <v>E3407</v>
      </c>
      <c r="AN4776" t="e">
        <f>IF(Table10[[#This Row],[Column3]]="","",MATCH(Table10[[#This Row],[Column3]],AD:AD,0))</f>
        <v>#N/A</v>
      </c>
    </row>
    <row r="4777" spans="37:40" ht="13.5" thickBot="1">
      <c r="AK4777" s="9">
        <v>3407</v>
      </c>
      <c r="AL4777" s="8" t="s">
        <v>11404</v>
      </c>
      <c r="AM4777" t="str">
        <f t="shared" si="75"/>
        <v>E3407</v>
      </c>
      <c r="AN4777" t="e">
        <f>IF(Table10[[#This Row],[Column3]]="","",MATCH(Table10[[#This Row],[Column3]],AD:AD,0))</f>
        <v>#N/A</v>
      </c>
    </row>
    <row r="4778" spans="37:40" ht="13.5" thickBot="1">
      <c r="AK4778" s="9">
        <v>3407</v>
      </c>
      <c r="AL4778" s="8" t="s">
        <v>11404</v>
      </c>
      <c r="AM4778" t="str">
        <f t="shared" si="75"/>
        <v>E3407</v>
      </c>
      <c r="AN4778" t="e">
        <f>IF(Table10[[#This Row],[Column3]]="","",MATCH(Table10[[#This Row],[Column3]],AD:AD,0))</f>
        <v>#N/A</v>
      </c>
    </row>
    <row r="4779" spans="37:40" ht="13.5" thickBot="1">
      <c r="AK4779" s="9">
        <v>3407</v>
      </c>
      <c r="AL4779" s="8" t="s">
        <v>11404</v>
      </c>
      <c r="AM4779" t="str">
        <f t="shared" si="75"/>
        <v>E3407</v>
      </c>
      <c r="AN4779" t="e">
        <f>IF(Table10[[#This Row],[Column3]]="","",MATCH(Table10[[#This Row],[Column3]],AD:AD,0))</f>
        <v>#N/A</v>
      </c>
    </row>
    <row r="4780" spans="37:40" ht="13.5" thickBot="1">
      <c r="AK4780" s="9">
        <v>3407</v>
      </c>
      <c r="AL4780" s="8" t="s">
        <v>11404</v>
      </c>
      <c r="AM4780" t="str">
        <f t="shared" si="75"/>
        <v>E3407</v>
      </c>
      <c r="AN4780" t="e">
        <f>IF(Table10[[#This Row],[Column3]]="","",MATCH(Table10[[#This Row],[Column3]],AD:AD,0))</f>
        <v>#N/A</v>
      </c>
    </row>
    <row r="4781" spans="37:40" ht="13.5" thickBot="1">
      <c r="AK4781" s="9">
        <v>3407</v>
      </c>
      <c r="AL4781" s="8" t="s">
        <v>11404</v>
      </c>
      <c r="AM4781" t="str">
        <f t="shared" si="75"/>
        <v>E3407</v>
      </c>
      <c r="AN4781" t="e">
        <f>IF(Table10[[#This Row],[Column3]]="","",MATCH(Table10[[#This Row],[Column3]],AD:AD,0))</f>
        <v>#N/A</v>
      </c>
    </row>
    <row r="4782" spans="37:40" ht="13.5" thickBot="1">
      <c r="AK4782" s="9">
        <v>3407</v>
      </c>
      <c r="AL4782" s="8" t="s">
        <v>11404</v>
      </c>
      <c r="AM4782" t="str">
        <f t="shared" si="75"/>
        <v>E3407</v>
      </c>
      <c r="AN4782" t="e">
        <f>IF(Table10[[#This Row],[Column3]]="","",MATCH(Table10[[#This Row],[Column3]],AD:AD,0))</f>
        <v>#N/A</v>
      </c>
    </row>
    <row r="4783" spans="37:40" ht="13.5" thickBot="1">
      <c r="AK4783" s="9">
        <v>3407</v>
      </c>
      <c r="AL4783" s="8" t="s">
        <v>11404</v>
      </c>
      <c r="AM4783" t="str">
        <f t="shared" si="75"/>
        <v>E3407</v>
      </c>
      <c r="AN4783" t="e">
        <f>IF(Table10[[#This Row],[Column3]]="","",MATCH(Table10[[#This Row],[Column3]],AD:AD,0))</f>
        <v>#N/A</v>
      </c>
    </row>
    <row r="4784" spans="37:40" ht="13.5" thickBot="1">
      <c r="AK4784" s="9">
        <v>3407</v>
      </c>
      <c r="AL4784" s="8" t="s">
        <v>11404</v>
      </c>
      <c r="AM4784" t="str">
        <f t="shared" si="75"/>
        <v>E3407</v>
      </c>
      <c r="AN4784" t="e">
        <f>IF(Table10[[#This Row],[Column3]]="","",MATCH(Table10[[#This Row],[Column3]],AD:AD,0))</f>
        <v>#N/A</v>
      </c>
    </row>
    <row r="4785" spans="37:40" ht="13.5" thickBot="1">
      <c r="AK4785" s="9">
        <v>3407</v>
      </c>
      <c r="AL4785" s="8" t="s">
        <v>11404</v>
      </c>
      <c r="AM4785" t="str">
        <f t="shared" si="75"/>
        <v>E3407</v>
      </c>
      <c r="AN4785" t="e">
        <f>IF(Table10[[#This Row],[Column3]]="","",MATCH(Table10[[#This Row],[Column3]],AD:AD,0))</f>
        <v>#N/A</v>
      </c>
    </row>
    <row r="4786" spans="37:40" ht="13.5" thickBot="1">
      <c r="AK4786" s="9">
        <v>3407</v>
      </c>
      <c r="AL4786" s="8" t="s">
        <v>11404</v>
      </c>
      <c r="AM4786" t="str">
        <f t="shared" si="75"/>
        <v>E3407</v>
      </c>
      <c r="AN4786" t="e">
        <f>IF(Table10[[#This Row],[Column3]]="","",MATCH(Table10[[#This Row],[Column3]],AD:AD,0))</f>
        <v>#N/A</v>
      </c>
    </row>
    <row r="4787" spans="37:40" ht="13.5" thickBot="1">
      <c r="AK4787" s="9">
        <v>199</v>
      </c>
      <c r="AL4787" s="8" t="s">
        <v>122</v>
      </c>
      <c r="AM4787" t="str">
        <f t="shared" si="75"/>
        <v>B199</v>
      </c>
      <c r="AN4787" t="e">
        <f>IF(Table10[[#This Row],[Column3]]="","",MATCH(Table10[[#This Row],[Column3]],AD:AD,0))</f>
        <v>#N/A</v>
      </c>
    </row>
    <row r="4788" spans="37:40" ht="13.5" thickBot="1">
      <c r="AK4788" s="9">
        <v>199</v>
      </c>
      <c r="AL4788" s="8" t="s">
        <v>122</v>
      </c>
      <c r="AM4788" t="str">
        <f t="shared" si="75"/>
        <v>B199</v>
      </c>
      <c r="AN4788" t="e">
        <f>IF(Table10[[#This Row],[Column3]]="","",MATCH(Table10[[#This Row],[Column3]],AD:AD,0))</f>
        <v>#N/A</v>
      </c>
    </row>
    <row r="4789" spans="37:40" ht="13.5" thickBot="1">
      <c r="AK4789" s="9">
        <v>199</v>
      </c>
      <c r="AL4789" s="8" t="s">
        <v>122</v>
      </c>
      <c r="AM4789" t="str">
        <f t="shared" si="75"/>
        <v>B199</v>
      </c>
      <c r="AN4789" t="e">
        <f>IF(Table10[[#This Row],[Column3]]="","",MATCH(Table10[[#This Row],[Column3]],AD:AD,0))</f>
        <v>#N/A</v>
      </c>
    </row>
    <row r="4790" spans="37:40" ht="13.5" thickBot="1">
      <c r="AK4790" s="9">
        <v>3197</v>
      </c>
      <c r="AL4790" s="8" t="s">
        <v>8476</v>
      </c>
      <c r="AM4790" t="str">
        <f t="shared" si="75"/>
        <v>H3197</v>
      </c>
      <c r="AN4790" t="e">
        <f>IF(Table10[[#This Row],[Column3]]="","",MATCH(Table10[[#This Row],[Column3]],AD:AD,0))</f>
        <v>#N/A</v>
      </c>
    </row>
    <row r="4791" spans="37:40" ht="13.5" thickBot="1">
      <c r="AK4791" s="9">
        <v>306</v>
      </c>
      <c r="AL4791" s="8" t="s">
        <v>122</v>
      </c>
      <c r="AM4791" t="str">
        <f t="shared" si="75"/>
        <v>B306</v>
      </c>
      <c r="AN4791" t="e">
        <f>IF(Table10[[#This Row],[Column3]]="","",MATCH(Table10[[#This Row],[Column3]],AD:AD,0))</f>
        <v>#N/A</v>
      </c>
    </row>
    <row r="4792" spans="37:40" ht="13.5" thickBot="1">
      <c r="AK4792" s="9">
        <v>306</v>
      </c>
      <c r="AL4792" s="8" t="s">
        <v>122</v>
      </c>
      <c r="AM4792" t="str">
        <f t="shared" si="75"/>
        <v>B306</v>
      </c>
      <c r="AN4792" t="e">
        <f>IF(Table10[[#This Row],[Column3]]="","",MATCH(Table10[[#This Row],[Column3]],AD:AD,0))</f>
        <v>#N/A</v>
      </c>
    </row>
    <row r="4793" spans="37:40" ht="13.5" thickBot="1">
      <c r="AK4793" s="9">
        <v>306</v>
      </c>
      <c r="AL4793" s="8" t="s">
        <v>122</v>
      </c>
      <c r="AM4793" t="str">
        <f t="shared" si="75"/>
        <v>B306</v>
      </c>
      <c r="AN4793" t="e">
        <f>IF(Table10[[#This Row],[Column3]]="","",MATCH(Table10[[#This Row],[Column3]],AD:AD,0))</f>
        <v>#N/A</v>
      </c>
    </row>
    <row r="4794" spans="37:40" ht="13.5" thickBot="1">
      <c r="AK4794" s="9">
        <v>200</v>
      </c>
      <c r="AL4794" s="8" t="s">
        <v>122</v>
      </c>
      <c r="AM4794" t="str">
        <f t="shared" si="75"/>
        <v>B200</v>
      </c>
      <c r="AN4794" t="e">
        <f>IF(Table10[[#This Row],[Column3]]="","",MATCH(Table10[[#This Row],[Column3]],AD:AD,0))</f>
        <v>#N/A</v>
      </c>
    </row>
    <row r="4795" spans="37:40" ht="13.5" thickBot="1">
      <c r="AK4795" s="9">
        <v>200</v>
      </c>
      <c r="AL4795" s="8" t="s">
        <v>122</v>
      </c>
      <c r="AM4795" t="str">
        <f t="shared" ref="AM4795:AM4797" si="76">CONCATENATE(AL4795,AK4795)</f>
        <v>B200</v>
      </c>
      <c r="AN4795" t="e">
        <f>IF(Table10[[#This Row],[Column3]]="","",MATCH(Table10[[#This Row],[Column3]],AD:AD,0))</f>
        <v>#N/A</v>
      </c>
    </row>
    <row r="4796" spans="37:40" ht="13.5" thickBot="1">
      <c r="AK4796" s="9">
        <v>200</v>
      </c>
      <c r="AL4796" s="8" t="s">
        <v>122</v>
      </c>
      <c r="AM4796" t="str">
        <f t="shared" si="76"/>
        <v>B200</v>
      </c>
      <c r="AN4796" t="e">
        <f>IF(Table10[[#This Row],[Column3]]="","",MATCH(Table10[[#This Row],[Column3]],AD:AD,0))</f>
        <v>#N/A</v>
      </c>
    </row>
    <row r="4797" spans="37:40" ht="13.5" thickBot="1">
      <c r="AK4797" s="9">
        <v>3314</v>
      </c>
      <c r="AL4797" s="8" t="s">
        <v>8476</v>
      </c>
      <c r="AM4797" t="str">
        <f t="shared" si="76"/>
        <v>H3314</v>
      </c>
      <c r="AN4797" t="e">
        <f>IF(Table10[[#This Row],[Column3]]="","",MATCH(Table10[[#This Row],[Column3]],AD:AD,0))</f>
        <v>#N/A</v>
      </c>
    </row>
    <row r="4798" spans="37:40">
      <c r="AK4798">
        <v>1591</v>
      </c>
      <c r="AL4798" t="s">
        <v>8476</v>
      </c>
      <c r="AM4798" t="str">
        <f t="shared" ref="AM4798:AM4829" si="77">CONCATENATE(AL4798,AK4798)</f>
        <v>H1591</v>
      </c>
      <c r="AN4798" t="e">
        <f>IF(Table10[[#This Row],[Column3]]="","",MATCH(Table10[[#This Row],[Column3]],AD:AD,0))</f>
        <v>#N/A</v>
      </c>
    </row>
    <row r="4799" spans="37:40">
      <c r="AK4799">
        <v>1591</v>
      </c>
      <c r="AL4799" t="s">
        <v>8476</v>
      </c>
      <c r="AM4799" t="str">
        <f t="shared" si="77"/>
        <v>H1591</v>
      </c>
      <c r="AN4799" t="e">
        <f>IF(Table10[[#This Row],[Column3]]="","",MATCH(Table10[[#This Row],[Column3]],AD:AD,0))</f>
        <v>#N/A</v>
      </c>
    </row>
    <row r="4800" spans="37:40">
      <c r="AK4800">
        <v>1591</v>
      </c>
      <c r="AL4800" t="s">
        <v>8476</v>
      </c>
      <c r="AM4800" t="str">
        <f t="shared" si="77"/>
        <v>H1591</v>
      </c>
      <c r="AN4800" t="e">
        <f>IF(Table10[[#This Row],[Column3]]="","",MATCH(Table10[[#This Row],[Column3]],AD:AD,0))</f>
        <v>#N/A</v>
      </c>
    </row>
    <row r="4801" spans="37:40">
      <c r="AK4801">
        <v>1591</v>
      </c>
      <c r="AL4801" t="s">
        <v>8476</v>
      </c>
      <c r="AM4801" t="str">
        <f t="shared" si="77"/>
        <v>H1591</v>
      </c>
      <c r="AN4801" t="e">
        <f>IF(Table10[[#This Row],[Column3]]="","",MATCH(Table10[[#This Row],[Column3]],AD:AD,0))</f>
        <v>#N/A</v>
      </c>
    </row>
    <row r="4802" spans="37:40">
      <c r="AK4802">
        <v>1591</v>
      </c>
      <c r="AL4802" t="s">
        <v>8476</v>
      </c>
      <c r="AM4802" t="str">
        <f t="shared" si="77"/>
        <v>H1591</v>
      </c>
      <c r="AN4802" t="e">
        <f>IF(Table10[[#This Row],[Column3]]="","",MATCH(Table10[[#This Row],[Column3]],AD:AD,0))</f>
        <v>#N/A</v>
      </c>
    </row>
    <row r="4803" spans="37:40">
      <c r="AK4803">
        <v>1591</v>
      </c>
      <c r="AL4803" t="s">
        <v>8476</v>
      </c>
      <c r="AM4803" t="str">
        <f t="shared" si="77"/>
        <v>H1591</v>
      </c>
      <c r="AN4803" t="e">
        <f>IF(Table10[[#This Row],[Column3]]="","",MATCH(Table10[[#This Row],[Column3]],AD:AD,0))</f>
        <v>#N/A</v>
      </c>
    </row>
    <row r="4804" spans="37:40">
      <c r="AK4804">
        <v>1591</v>
      </c>
      <c r="AL4804" t="s">
        <v>8476</v>
      </c>
      <c r="AM4804" t="str">
        <f t="shared" si="77"/>
        <v>H1591</v>
      </c>
      <c r="AN4804" t="e">
        <f>IF(Table10[[#This Row],[Column3]]="","",MATCH(Table10[[#This Row],[Column3]],AD:AD,0))</f>
        <v>#N/A</v>
      </c>
    </row>
    <row r="4805" spans="37:40">
      <c r="AK4805">
        <v>1591</v>
      </c>
      <c r="AL4805" t="s">
        <v>8476</v>
      </c>
      <c r="AM4805" t="str">
        <f t="shared" si="77"/>
        <v>H1591</v>
      </c>
      <c r="AN4805" t="e">
        <f>IF(Table10[[#This Row],[Column3]]="","",MATCH(Table10[[#This Row],[Column3]],AD:AD,0))</f>
        <v>#N/A</v>
      </c>
    </row>
    <row r="4806" spans="37:40">
      <c r="AK4806">
        <v>1591</v>
      </c>
      <c r="AL4806" t="s">
        <v>8476</v>
      </c>
      <c r="AM4806" t="str">
        <f t="shared" si="77"/>
        <v>H1591</v>
      </c>
      <c r="AN4806" t="e">
        <f>IF(Table10[[#This Row],[Column3]]="","",MATCH(Table10[[#This Row],[Column3]],AD:AD,0))</f>
        <v>#N/A</v>
      </c>
    </row>
    <row r="4807" spans="37:40">
      <c r="AK4807">
        <v>1591</v>
      </c>
      <c r="AL4807" t="s">
        <v>8476</v>
      </c>
      <c r="AM4807" t="str">
        <f t="shared" si="77"/>
        <v>H1591</v>
      </c>
      <c r="AN4807" t="e">
        <f>IF(Table10[[#This Row],[Column3]]="","",MATCH(Table10[[#This Row],[Column3]],AD:AD,0))</f>
        <v>#N/A</v>
      </c>
    </row>
    <row r="4808" spans="37:40">
      <c r="AK4808">
        <v>1591</v>
      </c>
      <c r="AL4808" t="s">
        <v>8476</v>
      </c>
      <c r="AM4808" t="str">
        <f t="shared" si="77"/>
        <v>H1591</v>
      </c>
      <c r="AN4808" t="e">
        <f>IF(Table10[[#This Row],[Column3]]="","",MATCH(Table10[[#This Row],[Column3]],AD:AD,0))</f>
        <v>#N/A</v>
      </c>
    </row>
    <row r="4809" spans="37:40">
      <c r="AK4809">
        <v>1591</v>
      </c>
      <c r="AL4809" t="s">
        <v>8476</v>
      </c>
      <c r="AM4809" t="str">
        <f t="shared" si="77"/>
        <v>H1591</v>
      </c>
      <c r="AN4809" t="e">
        <f>IF(Table10[[#This Row],[Column3]]="","",MATCH(Table10[[#This Row],[Column3]],AD:AD,0))</f>
        <v>#N/A</v>
      </c>
    </row>
    <row r="4810" spans="37:40">
      <c r="AK4810">
        <v>1591</v>
      </c>
      <c r="AL4810" t="s">
        <v>8476</v>
      </c>
      <c r="AM4810" t="str">
        <f t="shared" si="77"/>
        <v>H1591</v>
      </c>
      <c r="AN4810" t="e">
        <f>IF(Table10[[#This Row],[Column3]]="","",MATCH(Table10[[#This Row],[Column3]],AD:AD,0))</f>
        <v>#N/A</v>
      </c>
    </row>
    <row r="4811" spans="37:40">
      <c r="AK4811">
        <v>198</v>
      </c>
      <c r="AL4811" t="s">
        <v>122</v>
      </c>
      <c r="AM4811" t="str">
        <f t="shared" si="77"/>
        <v>B198</v>
      </c>
      <c r="AN4811" t="e">
        <f>IF(Table10[[#This Row],[Column3]]="","",MATCH(Table10[[#This Row],[Column3]],AD:AD,0))</f>
        <v>#N/A</v>
      </c>
    </row>
    <row r="4812" spans="37:40">
      <c r="AK4812">
        <v>3267</v>
      </c>
      <c r="AL4812" t="s">
        <v>3762</v>
      </c>
      <c r="AM4812" t="str">
        <f t="shared" si="77"/>
        <v>A3267</v>
      </c>
      <c r="AN4812" t="e">
        <f>IF(Table10[[#This Row],[Column3]]="","",MATCH(Table10[[#This Row],[Column3]],AD:AD,0))</f>
        <v>#N/A</v>
      </c>
    </row>
    <row r="4813" spans="37:40">
      <c r="AK4813">
        <v>3267</v>
      </c>
      <c r="AL4813" t="s">
        <v>3762</v>
      </c>
      <c r="AM4813" t="str">
        <f t="shared" si="77"/>
        <v>A3267</v>
      </c>
      <c r="AN4813" t="e">
        <f>IF(Table10[[#This Row],[Column3]]="","",MATCH(Table10[[#This Row],[Column3]],AD:AD,0))</f>
        <v>#N/A</v>
      </c>
    </row>
    <row r="4814" spans="37:40">
      <c r="AK4814">
        <v>3267</v>
      </c>
      <c r="AL4814" t="s">
        <v>3762</v>
      </c>
      <c r="AM4814" t="str">
        <f t="shared" si="77"/>
        <v>A3267</v>
      </c>
      <c r="AN4814" t="e">
        <f>IF(Table10[[#This Row],[Column3]]="","",MATCH(Table10[[#This Row],[Column3]],AD:AD,0))</f>
        <v>#N/A</v>
      </c>
    </row>
    <row r="4815" spans="37:40">
      <c r="AK4815">
        <v>3315</v>
      </c>
      <c r="AL4815" t="s">
        <v>8476</v>
      </c>
      <c r="AM4815" t="str">
        <f t="shared" si="77"/>
        <v>H3315</v>
      </c>
      <c r="AN4815" t="e">
        <f>IF(Table10[[#This Row],[Column3]]="","",MATCH(Table10[[#This Row],[Column3]],AD:AD,0))</f>
        <v>#N/A</v>
      </c>
    </row>
    <row r="4816" spans="37:40">
      <c r="AK4816">
        <v>3315</v>
      </c>
      <c r="AL4816" t="s">
        <v>8476</v>
      </c>
      <c r="AM4816" t="str">
        <f t="shared" si="77"/>
        <v>H3315</v>
      </c>
      <c r="AN4816" t="e">
        <f>IF(Table10[[#This Row],[Column3]]="","",MATCH(Table10[[#This Row],[Column3]],AD:AD,0))</f>
        <v>#N/A</v>
      </c>
    </row>
    <row r="4817" spans="37:40">
      <c r="AK4817">
        <v>3214</v>
      </c>
      <c r="AL4817" t="s">
        <v>3762</v>
      </c>
      <c r="AM4817" t="str">
        <f t="shared" si="77"/>
        <v>A3214</v>
      </c>
      <c r="AN4817" t="e">
        <f>IF(Table10[[#This Row],[Column3]]="","",MATCH(Table10[[#This Row],[Column3]],AD:AD,0))</f>
        <v>#N/A</v>
      </c>
    </row>
    <row r="4818" spans="37:40">
      <c r="AK4818">
        <v>3316</v>
      </c>
      <c r="AL4818" t="s">
        <v>8476</v>
      </c>
      <c r="AM4818" t="str">
        <f t="shared" si="77"/>
        <v>H3316</v>
      </c>
      <c r="AN4818" t="e">
        <f>IF(Table10[[#This Row],[Column3]]="","",MATCH(Table10[[#This Row],[Column3]],AD:AD,0))</f>
        <v>#N/A</v>
      </c>
    </row>
    <row r="4819" spans="37:40">
      <c r="AK4819">
        <v>3316</v>
      </c>
      <c r="AL4819" t="s">
        <v>8476</v>
      </c>
      <c r="AM4819" t="str">
        <f t="shared" si="77"/>
        <v>H3316</v>
      </c>
      <c r="AN4819" t="e">
        <f>IF(Table10[[#This Row],[Column3]]="","",MATCH(Table10[[#This Row],[Column3]],AD:AD,0))</f>
        <v>#N/A</v>
      </c>
    </row>
    <row r="4820" spans="37:40">
      <c r="AK4820">
        <v>3316</v>
      </c>
      <c r="AL4820" t="s">
        <v>8476</v>
      </c>
      <c r="AM4820" t="str">
        <f t="shared" si="77"/>
        <v>H3316</v>
      </c>
      <c r="AN4820" t="e">
        <f>IF(Table10[[#This Row],[Column3]]="","",MATCH(Table10[[#This Row],[Column3]],AD:AD,0))</f>
        <v>#N/A</v>
      </c>
    </row>
    <row r="4821" spans="37:40">
      <c r="AK4821">
        <v>3316</v>
      </c>
      <c r="AL4821" t="s">
        <v>8476</v>
      </c>
      <c r="AM4821" t="str">
        <f t="shared" si="77"/>
        <v>H3316</v>
      </c>
      <c r="AN4821" t="e">
        <f>IF(Table10[[#This Row],[Column3]]="","",MATCH(Table10[[#This Row],[Column3]],AD:AD,0))</f>
        <v>#N/A</v>
      </c>
    </row>
    <row r="4822" spans="37:40">
      <c r="AK4822">
        <v>3316</v>
      </c>
      <c r="AL4822" t="s">
        <v>8476</v>
      </c>
      <c r="AM4822" t="str">
        <f t="shared" si="77"/>
        <v>H3316</v>
      </c>
      <c r="AN4822" t="e">
        <f>IF(Table10[[#This Row],[Column3]]="","",MATCH(Table10[[#This Row],[Column3]],AD:AD,0))</f>
        <v>#N/A</v>
      </c>
    </row>
    <row r="4823" spans="37:40">
      <c r="AK4823">
        <v>3316</v>
      </c>
      <c r="AL4823" t="s">
        <v>8476</v>
      </c>
      <c r="AM4823" t="str">
        <f t="shared" si="77"/>
        <v>H3316</v>
      </c>
      <c r="AN4823" t="e">
        <f>IF(Table10[[#This Row],[Column3]]="","",MATCH(Table10[[#This Row],[Column3]],AD:AD,0))</f>
        <v>#N/A</v>
      </c>
    </row>
    <row r="4824" spans="37:40">
      <c r="AK4824">
        <v>3316</v>
      </c>
      <c r="AL4824" t="s">
        <v>8476</v>
      </c>
      <c r="AM4824" t="str">
        <f t="shared" si="77"/>
        <v>H3316</v>
      </c>
      <c r="AN4824" t="e">
        <f>IF(Table10[[#This Row],[Column3]]="","",MATCH(Table10[[#This Row],[Column3]],AD:AD,0))</f>
        <v>#N/A</v>
      </c>
    </row>
    <row r="4825" spans="37:40">
      <c r="AK4825">
        <v>3316</v>
      </c>
      <c r="AL4825" t="s">
        <v>8476</v>
      </c>
      <c r="AM4825" t="str">
        <f t="shared" si="77"/>
        <v>H3316</v>
      </c>
      <c r="AN4825" t="e">
        <f>IF(Table10[[#This Row],[Column3]]="","",MATCH(Table10[[#This Row],[Column3]],AD:AD,0))</f>
        <v>#N/A</v>
      </c>
    </row>
    <row r="4826" spans="37:40">
      <c r="AK4826">
        <v>3316</v>
      </c>
      <c r="AL4826" t="s">
        <v>8476</v>
      </c>
      <c r="AM4826" t="str">
        <f t="shared" si="77"/>
        <v>H3316</v>
      </c>
      <c r="AN4826" t="e">
        <f>IF(Table10[[#This Row],[Column3]]="","",MATCH(Table10[[#This Row],[Column3]],AD:AD,0))</f>
        <v>#N/A</v>
      </c>
    </row>
    <row r="4827" spans="37:40">
      <c r="AK4827">
        <v>3316</v>
      </c>
      <c r="AL4827" t="s">
        <v>8476</v>
      </c>
      <c r="AM4827" t="str">
        <f t="shared" si="77"/>
        <v>H3316</v>
      </c>
      <c r="AN4827" t="e">
        <f>IF(Table10[[#This Row],[Column3]]="","",MATCH(Table10[[#This Row],[Column3]],AD:AD,0))</f>
        <v>#N/A</v>
      </c>
    </row>
    <row r="4828" spans="37:40">
      <c r="AK4828">
        <v>3316</v>
      </c>
      <c r="AL4828" t="s">
        <v>8476</v>
      </c>
      <c r="AM4828" t="str">
        <f t="shared" si="77"/>
        <v>H3316</v>
      </c>
      <c r="AN4828" t="e">
        <f>IF(Table10[[#This Row],[Column3]]="","",MATCH(Table10[[#This Row],[Column3]],AD:AD,0))</f>
        <v>#N/A</v>
      </c>
    </row>
    <row r="4829" spans="37:40">
      <c r="AK4829">
        <v>2382</v>
      </c>
      <c r="AL4829" t="s">
        <v>8476</v>
      </c>
      <c r="AM4829" t="str">
        <f t="shared" si="77"/>
        <v>H2382</v>
      </c>
      <c r="AN4829" t="e">
        <f>IF(Table10[[#This Row],[Column3]]="","",MATCH(Table10[[#This Row],[Column3]],AD:AD,0))</f>
        <v>#N/A</v>
      </c>
    </row>
    <row r="4830" spans="37:40">
      <c r="AK4830">
        <v>2382</v>
      </c>
      <c r="AL4830" t="s">
        <v>8476</v>
      </c>
      <c r="AM4830" t="str">
        <f t="shared" ref="AM4830:AM4861" si="78">CONCATENATE(AL4830,AK4830)</f>
        <v>H2382</v>
      </c>
      <c r="AN4830" t="e">
        <f>IF(Table10[[#This Row],[Column3]]="","",MATCH(Table10[[#This Row],[Column3]],AD:AD,0))</f>
        <v>#N/A</v>
      </c>
    </row>
    <row r="4831" spans="37:40">
      <c r="AK4831">
        <v>3268</v>
      </c>
      <c r="AL4831" t="s">
        <v>3762</v>
      </c>
      <c r="AM4831" t="str">
        <f t="shared" si="78"/>
        <v>A3268</v>
      </c>
      <c r="AN4831" t="e">
        <f>IF(Table10[[#This Row],[Column3]]="","",MATCH(Table10[[#This Row],[Column3]],AD:AD,0))</f>
        <v>#N/A</v>
      </c>
    </row>
    <row r="4832" spans="37:40">
      <c r="AK4832">
        <v>3198</v>
      </c>
      <c r="AL4832" t="s">
        <v>8476</v>
      </c>
      <c r="AM4832" t="str">
        <f t="shared" si="78"/>
        <v>H3198</v>
      </c>
      <c r="AN4832" t="e">
        <f>IF(Table10[[#This Row],[Column3]]="","",MATCH(Table10[[#This Row],[Column3]],AD:AD,0))</f>
        <v>#N/A</v>
      </c>
    </row>
    <row r="4833" spans="37:40">
      <c r="AK4833">
        <v>4115</v>
      </c>
      <c r="AL4833" t="s">
        <v>8476</v>
      </c>
      <c r="AM4833" t="str">
        <f t="shared" si="78"/>
        <v>H4115</v>
      </c>
      <c r="AN4833" t="e">
        <f>IF(Table10[[#This Row],[Column3]]="","",MATCH(Table10[[#This Row],[Column3]],AD:AD,0))</f>
        <v>#N/A</v>
      </c>
    </row>
    <row r="4834" spans="37:40">
      <c r="AK4834">
        <v>4115</v>
      </c>
      <c r="AL4834" t="s">
        <v>8476</v>
      </c>
      <c r="AM4834" t="str">
        <f t="shared" si="78"/>
        <v>H4115</v>
      </c>
      <c r="AN4834" t="e">
        <f>IF(Table10[[#This Row],[Column3]]="","",MATCH(Table10[[#This Row],[Column3]],AD:AD,0))</f>
        <v>#N/A</v>
      </c>
    </row>
    <row r="4835" spans="37:40">
      <c r="AK4835">
        <v>4115</v>
      </c>
      <c r="AL4835" t="s">
        <v>8476</v>
      </c>
      <c r="AM4835" t="str">
        <f t="shared" si="78"/>
        <v>H4115</v>
      </c>
      <c r="AN4835" t="e">
        <f>IF(Table10[[#This Row],[Column3]]="","",MATCH(Table10[[#This Row],[Column3]],AD:AD,0))</f>
        <v>#N/A</v>
      </c>
    </row>
    <row r="4836" spans="37:40">
      <c r="AK4836">
        <v>4115</v>
      </c>
      <c r="AL4836" t="s">
        <v>8476</v>
      </c>
      <c r="AM4836" t="str">
        <f t="shared" si="78"/>
        <v>H4115</v>
      </c>
      <c r="AN4836" t="e">
        <f>IF(Table10[[#This Row],[Column3]]="","",MATCH(Table10[[#This Row],[Column3]],AD:AD,0))</f>
        <v>#N/A</v>
      </c>
    </row>
    <row r="4837" spans="37:40">
      <c r="AK4837">
        <v>4115</v>
      </c>
      <c r="AL4837" t="s">
        <v>8476</v>
      </c>
      <c r="AM4837" t="str">
        <f t="shared" si="78"/>
        <v>H4115</v>
      </c>
      <c r="AN4837" t="e">
        <f>IF(Table10[[#This Row],[Column3]]="","",MATCH(Table10[[#This Row],[Column3]],AD:AD,0))</f>
        <v>#N/A</v>
      </c>
    </row>
    <row r="4838" spans="37:40">
      <c r="AK4838">
        <v>4115</v>
      </c>
      <c r="AL4838" t="s">
        <v>8476</v>
      </c>
      <c r="AM4838" t="str">
        <f t="shared" si="78"/>
        <v>H4115</v>
      </c>
      <c r="AN4838" t="e">
        <f>IF(Table10[[#This Row],[Column3]]="","",MATCH(Table10[[#This Row],[Column3]],AD:AD,0))</f>
        <v>#N/A</v>
      </c>
    </row>
    <row r="4839" spans="37:40">
      <c r="AK4839">
        <v>4115</v>
      </c>
      <c r="AL4839" t="s">
        <v>8476</v>
      </c>
      <c r="AM4839" t="str">
        <f t="shared" si="78"/>
        <v>H4115</v>
      </c>
      <c r="AN4839" t="e">
        <f>IF(Table10[[#This Row],[Column3]]="","",MATCH(Table10[[#This Row],[Column3]],AD:AD,0))</f>
        <v>#N/A</v>
      </c>
    </row>
    <row r="4840" spans="37:40">
      <c r="AK4840">
        <v>4115</v>
      </c>
      <c r="AL4840" t="s">
        <v>8476</v>
      </c>
      <c r="AM4840" t="str">
        <f t="shared" si="78"/>
        <v>H4115</v>
      </c>
      <c r="AN4840" t="e">
        <f>IF(Table10[[#This Row],[Column3]]="","",MATCH(Table10[[#This Row],[Column3]],AD:AD,0))</f>
        <v>#N/A</v>
      </c>
    </row>
    <row r="4841" spans="37:40">
      <c r="AK4841">
        <v>4115</v>
      </c>
      <c r="AL4841" t="s">
        <v>8476</v>
      </c>
      <c r="AM4841" t="str">
        <f t="shared" si="78"/>
        <v>H4115</v>
      </c>
      <c r="AN4841" t="e">
        <f>IF(Table10[[#This Row],[Column3]]="","",MATCH(Table10[[#This Row],[Column3]],AD:AD,0))</f>
        <v>#N/A</v>
      </c>
    </row>
    <row r="4842" spans="37:40">
      <c r="AK4842">
        <v>307</v>
      </c>
      <c r="AL4842" t="s">
        <v>122</v>
      </c>
      <c r="AM4842" t="str">
        <f t="shared" si="78"/>
        <v>B307</v>
      </c>
      <c r="AN4842" t="e">
        <f>IF(Table10[[#This Row],[Column3]]="","",MATCH(Table10[[#This Row],[Column3]],AD:AD,0))</f>
        <v>#N/A</v>
      </c>
    </row>
    <row r="4843" spans="37:40">
      <c r="AK4843">
        <v>307</v>
      </c>
      <c r="AL4843" t="s">
        <v>122</v>
      </c>
      <c r="AM4843" t="str">
        <f t="shared" si="78"/>
        <v>B307</v>
      </c>
      <c r="AN4843" t="e">
        <f>IF(Table10[[#This Row],[Column3]]="","",MATCH(Table10[[#This Row],[Column3]],AD:AD,0))</f>
        <v>#N/A</v>
      </c>
    </row>
    <row r="4844" spans="37:40">
      <c r="AK4844">
        <v>307</v>
      </c>
      <c r="AL4844" t="s">
        <v>122</v>
      </c>
      <c r="AM4844" t="str">
        <f t="shared" si="78"/>
        <v>B307</v>
      </c>
      <c r="AN4844" t="e">
        <f>IF(Table10[[#This Row],[Column3]]="","",MATCH(Table10[[#This Row],[Column3]],AD:AD,0))</f>
        <v>#N/A</v>
      </c>
    </row>
    <row r="4845" spans="37:40">
      <c r="AK4845">
        <v>2383</v>
      </c>
      <c r="AL4845" t="s">
        <v>8476</v>
      </c>
      <c r="AM4845" t="str">
        <f t="shared" si="78"/>
        <v>H2383</v>
      </c>
      <c r="AN4845" t="e">
        <f>IF(Table10[[#This Row],[Column3]]="","",MATCH(Table10[[#This Row],[Column3]],AD:AD,0))</f>
        <v>#N/A</v>
      </c>
    </row>
    <row r="4846" spans="37:40">
      <c r="AK4846">
        <v>3216</v>
      </c>
      <c r="AL4846" t="s">
        <v>3762</v>
      </c>
      <c r="AM4846" t="str">
        <f t="shared" si="78"/>
        <v>A3216</v>
      </c>
      <c r="AN4846" t="e">
        <f>IF(Table10[[#This Row],[Column3]]="","",MATCH(Table10[[#This Row],[Column3]],AD:AD,0))</f>
        <v>#N/A</v>
      </c>
    </row>
    <row r="4847" spans="37:40">
      <c r="AK4847">
        <v>3216</v>
      </c>
      <c r="AL4847" t="s">
        <v>3762</v>
      </c>
      <c r="AM4847" t="str">
        <f t="shared" si="78"/>
        <v>A3216</v>
      </c>
      <c r="AN4847" t="e">
        <f>IF(Table10[[#This Row],[Column3]]="","",MATCH(Table10[[#This Row],[Column3]],AD:AD,0))</f>
        <v>#N/A</v>
      </c>
    </row>
    <row r="4848" spans="37:40">
      <c r="AK4848">
        <v>3216</v>
      </c>
      <c r="AL4848" t="s">
        <v>3762</v>
      </c>
      <c r="AM4848" t="str">
        <f t="shared" si="78"/>
        <v>A3216</v>
      </c>
      <c r="AN4848" t="e">
        <f>IF(Table10[[#This Row],[Column3]]="","",MATCH(Table10[[#This Row],[Column3]],AD:AD,0))</f>
        <v>#N/A</v>
      </c>
    </row>
    <row r="4849" spans="37:40">
      <c r="AK4849">
        <v>3215</v>
      </c>
      <c r="AL4849" t="s">
        <v>3762</v>
      </c>
      <c r="AM4849" t="str">
        <f t="shared" si="78"/>
        <v>A3215</v>
      </c>
      <c r="AN4849" t="e">
        <f>IF(Table10[[#This Row],[Column3]]="","",MATCH(Table10[[#This Row],[Column3]],AD:AD,0))</f>
        <v>#N/A</v>
      </c>
    </row>
    <row r="4850" spans="37:40">
      <c r="AK4850">
        <v>3215</v>
      </c>
      <c r="AL4850" t="s">
        <v>3762</v>
      </c>
      <c r="AM4850" t="str">
        <f t="shared" si="78"/>
        <v>A3215</v>
      </c>
      <c r="AN4850" t="e">
        <f>IF(Table10[[#This Row],[Column3]]="","",MATCH(Table10[[#This Row],[Column3]],AD:AD,0))</f>
        <v>#N/A</v>
      </c>
    </row>
    <row r="4851" spans="37:40">
      <c r="AK4851">
        <v>401</v>
      </c>
      <c r="AL4851" t="s">
        <v>122</v>
      </c>
      <c r="AM4851" t="str">
        <f t="shared" si="78"/>
        <v>B401</v>
      </c>
      <c r="AN4851" t="e">
        <f>IF(Table10[[#This Row],[Column3]]="","",MATCH(Table10[[#This Row],[Column3]],AD:AD,0))</f>
        <v>#N/A</v>
      </c>
    </row>
    <row r="4852" spans="37:40">
      <c r="AK4852">
        <v>401</v>
      </c>
      <c r="AL4852" t="s">
        <v>122</v>
      </c>
      <c r="AM4852" t="str">
        <f t="shared" si="78"/>
        <v>B401</v>
      </c>
      <c r="AN4852" t="e">
        <f>IF(Table10[[#This Row],[Column3]]="","",MATCH(Table10[[#This Row],[Column3]],AD:AD,0))</f>
        <v>#N/A</v>
      </c>
    </row>
    <row r="4853" spans="37:40">
      <c r="AK4853">
        <v>401</v>
      </c>
      <c r="AL4853" t="s">
        <v>122</v>
      </c>
      <c r="AM4853" t="str">
        <f t="shared" si="78"/>
        <v>B401</v>
      </c>
      <c r="AN4853" t="e">
        <f>IF(Table10[[#This Row],[Column3]]="","",MATCH(Table10[[#This Row],[Column3]],AD:AD,0))</f>
        <v>#N/A</v>
      </c>
    </row>
    <row r="4854" spans="37:40">
      <c r="AK4854">
        <v>401</v>
      </c>
      <c r="AL4854" t="s">
        <v>122</v>
      </c>
      <c r="AM4854" t="str">
        <f t="shared" si="78"/>
        <v>B401</v>
      </c>
      <c r="AN4854" t="e">
        <f>IF(Table10[[#This Row],[Column3]]="","",MATCH(Table10[[#This Row],[Column3]],AD:AD,0))</f>
        <v>#N/A</v>
      </c>
    </row>
    <row r="4855" spans="37:40">
      <c r="AK4855">
        <v>401</v>
      </c>
      <c r="AL4855" t="s">
        <v>122</v>
      </c>
      <c r="AM4855" t="str">
        <f t="shared" si="78"/>
        <v>B401</v>
      </c>
      <c r="AN4855" t="e">
        <f>IF(Table10[[#This Row],[Column3]]="","",MATCH(Table10[[#This Row],[Column3]],AD:AD,0))</f>
        <v>#N/A</v>
      </c>
    </row>
    <row r="4856" spans="37:40">
      <c r="AK4856">
        <v>401</v>
      </c>
      <c r="AL4856" t="s">
        <v>122</v>
      </c>
      <c r="AM4856" t="str">
        <f t="shared" si="78"/>
        <v>B401</v>
      </c>
      <c r="AN4856" t="e">
        <f>IF(Table10[[#This Row],[Column3]]="","",MATCH(Table10[[#This Row],[Column3]],AD:AD,0))</f>
        <v>#N/A</v>
      </c>
    </row>
    <row r="4857" spans="37:40">
      <c r="AK4857">
        <v>3199</v>
      </c>
      <c r="AL4857" t="s">
        <v>8476</v>
      </c>
      <c r="AM4857" t="str">
        <f t="shared" si="78"/>
        <v>H3199</v>
      </c>
      <c r="AN4857" t="e">
        <f>IF(Table10[[#This Row],[Column3]]="","",MATCH(Table10[[#This Row],[Column3]],AD:AD,0))</f>
        <v>#N/A</v>
      </c>
    </row>
    <row r="4858" spans="37:40">
      <c r="AK4858">
        <v>3199</v>
      </c>
      <c r="AL4858" t="s">
        <v>8476</v>
      </c>
      <c r="AM4858" t="str">
        <f t="shared" si="78"/>
        <v>H3199</v>
      </c>
      <c r="AN4858" t="e">
        <f>IF(Table10[[#This Row],[Column3]]="","",MATCH(Table10[[#This Row],[Column3]],AD:AD,0))</f>
        <v>#N/A</v>
      </c>
    </row>
    <row r="4859" spans="37:40">
      <c r="AK4859">
        <v>3199</v>
      </c>
      <c r="AL4859" t="s">
        <v>8476</v>
      </c>
      <c r="AM4859" t="str">
        <f t="shared" si="78"/>
        <v>H3199</v>
      </c>
      <c r="AN4859" t="e">
        <f>IF(Table10[[#This Row],[Column3]]="","",MATCH(Table10[[#This Row],[Column3]],AD:AD,0))</f>
        <v>#N/A</v>
      </c>
    </row>
    <row r="4860" spans="37:40">
      <c r="AK4860">
        <v>3199</v>
      </c>
      <c r="AL4860" t="s">
        <v>8476</v>
      </c>
      <c r="AM4860" t="str">
        <f t="shared" si="78"/>
        <v>H3199</v>
      </c>
      <c r="AN4860" t="e">
        <f>IF(Table10[[#This Row],[Column3]]="","",MATCH(Table10[[#This Row],[Column3]],AD:AD,0))</f>
        <v>#N/A</v>
      </c>
    </row>
    <row r="4861" spans="37:40">
      <c r="AK4861">
        <v>3199</v>
      </c>
      <c r="AL4861" t="s">
        <v>8476</v>
      </c>
      <c r="AM4861" t="str">
        <f t="shared" si="78"/>
        <v>H3199</v>
      </c>
      <c r="AN4861" t="e">
        <f>IF(Table10[[#This Row],[Column3]]="","",MATCH(Table10[[#This Row],[Column3]],AD:AD,0))</f>
        <v>#N/A</v>
      </c>
    </row>
    <row r="4862" spans="37:40">
      <c r="AK4862">
        <v>3199</v>
      </c>
      <c r="AL4862" t="s">
        <v>8476</v>
      </c>
      <c r="AM4862" t="str">
        <f t="shared" ref="AM4862:AM4864" si="79">CONCATENATE(AL4862,AK4862)</f>
        <v>H3199</v>
      </c>
      <c r="AN4862" t="e">
        <f>IF(Table10[[#This Row],[Column3]]="","",MATCH(Table10[[#This Row],[Column3]],AD:AD,0))</f>
        <v>#N/A</v>
      </c>
    </row>
    <row r="4863" spans="37:40">
      <c r="AK4863">
        <v>3199</v>
      </c>
      <c r="AL4863" t="s">
        <v>8476</v>
      </c>
      <c r="AM4863" t="str">
        <f t="shared" si="79"/>
        <v>H3199</v>
      </c>
      <c r="AN4863" t="e">
        <f>IF(Table10[[#This Row],[Column3]]="","",MATCH(Table10[[#This Row],[Column3]],AD:AD,0))</f>
        <v>#N/A</v>
      </c>
    </row>
    <row r="4864" spans="37:40">
      <c r="AK4864">
        <v>3199</v>
      </c>
      <c r="AL4864" t="s">
        <v>8476</v>
      </c>
      <c r="AM4864" t="str">
        <f t="shared" si="79"/>
        <v>H3199</v>
      </c>
      <c r="AN4864" t="e">
        <f>IF(Table10[[#This Row],[Column3]]="","",MATCH(Table10[[#This Row],[Column3]],AD:AD,0))</f>
        <v>#N/A</v>
      </c>
    </row>
    <row r="4865" spans="37:40">
      <c r="AK4865">
        <v>3146</v>
      </c>
      <c r="AL4865" t="s">
        <v>6664</v>
      </c>
      <c r="AM4865" t="str">
        <f t="shared" ref="AM4865:AM4928" si="80">CONCATENATE(AL4865,AK4865)</f>
        <v>G3146</v>
      </c>
      <c r="AN4865" t="e">
        <f>IF(Table10[[#This Row],[Column3]]="","",MATCH(Table10[[#This Row],[Column3]],AD:AD,0))</f>
        <v>#N/A</v>
      </c>
    </row>
    <row r="4866" spans="37:40">
      <c r="AK4866">
        <v>3146</v>
      </c>
      <c r="AL4866" t="s">
        <v>6664</v>
      </c>
      <c r="AM4866" t="str">
        <f t="shared" si="80"/>
        <v>G3146</v>
      </c>
      <c r="AN4866" t="e">
        <f>IF(Table10[[#This Row],[Column3]]="","",MATCH(Table10[[#This Row],[Column3]],AD:AD,0))</f>
        <v>#N/A</v>
      </c>
    </row>
    <row r="4867" spans="37:40">
      <c r="AK4867">
        <v>3146</v>
      </c>
      <c r="AL4867" t="s">
        <v>6664</v>
      </c>
      <c r="AM4867" t="str">
        <f t="shared" si="80"/>
        <v>G3146</v>
      </c>
      <c r="AN4867" t="e">
        <f>IF(Table10[[#This Row],[Column3]]="","",MATCH(Table10[[#This Row],[Column3]],AD:AD,0))</f>
        <v>#N/A</v>
      </c>
    </row>
    <row r="4868" spans="37:40">
      <c r="AK4868">
        <v>3146</v>
      </c>
      <c r="AL4868" t="s">
        <v>6664</v>
      </c>
      <c r="AM4868" t="str">
        <f t="shared" si="80"/>
        <v>G3146</v>
      </c>
      <c r="AN4868" t="e">
        <f>IF(Table10[[#This Row],[Column3]]="","",MATCH(Table10[[#This Row],[Column3]],AD:AD,0))</f>
        <v>#N/A</v>
      </c>
    </row>
    <row r="4869" spans="37:40">
      <c r="AK4869">
        <v>3146</v>
      </c>
      <c r="AL4869" t="s">
        <v>6664</v>
      </c>
      <c r="AM4869" t="str">
        <f t="shared" si="80"/>
        <v>G3146</v>
      </c>
      <c r="AN4869" t="e">
        <f>IF(Table10[[#This Row],[Column3]]="","",MATCH(Table10[[#This Row],[Column3]],AD:AD,0))</f>
        <v>#N/A</v>
      </c>
    </row>
    <row r="4870" spans="37:40">
      <c r="AK4870">
        <v>3146</v>
      </c>
      <c r="AL4870" t="s">
        <v>6664</v>
      </c>
      <c r="AM4870" t="str">
        <f t="shared" si="80"/>
        <v>G3146</v>
      </c>
      <c r="AN4870" t="e">
        <f>IF(Table10[[#This Row],[Column3]]="","",MATCH(Table10[[#This Row],[Column3]],AD:AD,0))</f>
        <v>#N/A</v>
      </c>
    </row>
    <row r="4871" spans="37:40">
      <c r="AK4871">
        <v>3217</v>
      </c>
      <c r="AL4871" t="s">
        <v>3762</v>
      </c>
      <c r="AM4871" t="str">
        <f t="shared" si="80"/>
        <v>A3217</v>
      </c>
      <c r="AN4871" t="e">
        <f>IF(Table10[[#This Row],[Column3]]="","",MATCH(Table10[[#This Row],[Column3]],AD:AD,0))</f>
        <v>#N/A</v>
      </c>
    </row>
    <row r="4872" spans="37:40">
      <c r="AK4872">
        <v>3217</v>
      </c>
      <c r="AL4872" t="s">
        <v>3762</v>
      </c>
      <c r="AM4872" t="str">
        <f t="shared" si="80"/>
        <v>A3217</v>
      </c>
      <c r="AN4872" t="e">
        <f>IF(Table10[[#This Row],[Column3]]="","",MATCH(Table10[[#This Row],[Column3]],AD:AD,0))</f>
        <v>#N/A</v>
      </c>
    </row>
    <row r="4873" spans="37:40">
      <c r="AK4873">
        <v>3217</v>
      </c>
      <c r="AL4873" t="s">
        <v>3762</v>
      </c>
      <c r="AM4873" t="str">
        <f t="shared" si="80"/>
        <v>A3217</v>
      </c>
      <c r="AN4873" t="e">
        <f>IF(Table10[[#This Row],[Column3]]="","",MATCH(Table10[[#This Row],[Column3]],AD:AD,0))</f>
        <v>#N/A</v>
      </c>
    </row>
    <row r="4874" spans="37:40">
      <c r="AK4874">
        <v>3217</v>
      </c>
      <c r="AL4874" t="s">
        <v>3762</v>
      </c>
      <c r="AM4874" t="str">
        <f t="shared" si="80"/>
        <v>A3217</v>
      </c>
      <c r="AN4874" t="e">
        <f>IF(Table10[[#This Row],[Column3]]="","",MATCH(Table10[[#This Row],[Column3]],AD:AD,0))</f>
        <v>#N/A</v>
      </c>
    </row>
    <row r="4875" spans="37:40">
      <c r="AK4875">
        <v>3217</v>
      </c>
      <c r="AL4875" t="s">
        <v>3762</v>
      </c>
      <c r="AM4875" t="str">
        <f t="shared" si="80"/>
        <v>A3217</v>
      </c>
      <c r="AN4875" t="e">
        <f>IF(Table10[[#This Row],[Column3]]="","",MATCH(Table10[[#This Row],[Column3]],AD:AD,0))</f>
        <v>#N/A</v>
      </c>
    </row>
    <row r="4876" spans="37:40">
      <c r="AK4876">
        <v>3217</v>
      </c>
      <c r="AL4876" t="s">
        <v>3762</v>
      </c>
      <c r="AM4876" t="str">
        <f t="shared" si="80"/>
        <v>A3217</v>
      </c>
      <c r="AN4876" t="e">
        <f>IF(Table10[[#This Row],[Column3]]="","",MATCH(Table10[[#This Row],[Column3]],AD:AD,0))</f>
        <v>#N/A</v>
      </c>
    </row>
    <row r="4877" spans="37:40">
      <c r="AK4877">
        <v>3217</v>
      </c>
      <c r="AL4877" t="s">
        <v>3762</v>
      </c>
      <c r="AM4877" t="str">
        <f t="shared" si="80"/>
        <v>A3217</v>
      </c>
      <c r="AN4877" t="e">
        <f>IF(Table10[[#This Row],[Column3]]="","",MATCH(Table10[[#This Row],[Column3]],AD:AD,0))</f>
        <v>#N/A</v>
      </c>
    </row>
    <row r="4878" spans="37:40">
      <c r="AK4878">
        <v>3217</v>
      </c>
      <c r="AL4878" t="s">
        <v>3762</v>
      </c>
      <c r="AM4878" t="str">
        <f t="shared" si="80"/>
        <v>A3217</v>
      </c>
      <c r="AN4878" t="e">
        <f>IF(Table10[[#This Row],[Column3]]="","",MATCH(Table10[[#This Row],[Column3]],AD:AD,0))</f>
        <v>#N/A</v>
      </c>
    </row>
    <row r="4879" spans="37:40">
      <c r="AK4879">
        <v>3217</v>
      </c>
      <c r="AL4879" t="s">
        <v>3762</v>
      </c>
      <c r="AM4879" t="str">
        <f t="shared" si="80"/>
        <v>A3217</v>
      </c>
      <c r="AN4879" t="e">
        <f>IF(Table10[[#This Row],[Column3]]="","",MATCH(Table10[[#This Row],[Column3]],AD:AD,0))</f>
        <v>#N/A</v>
      </c>
    </row>
    <row r="4880" spans="37:40">
      <c r="AK4880">
        <v>3217</v>
      </c>
      <c r="AL4880" t="s">
        <v>3762</v>
      </c>
      <c r="AM4880" t="str">
        <f t="shared" si="80"/>
        <v>A3217</v>
      </c>
      <c r="AN4880" t="e">
        <f>IF(Table10[[#This Row],[Column3]]="","",MATCH(Table10[[#This Row],[Column3]],AD:AD,0))</f>
        <v>#N/A</v>
      </c>
    </row>
    <row r="4881" spans="37:40">
      <c r="AK4881">
        <v>3217</v>
      </c>
      <c r="AL4881" t="s">
        <v>3762</v>
      </c>
      <c r="AM4881" t="str">
        <f t="shared" si="80"/>
        <v>A3217</v>
      </c>
      <c r="AN4881" t="e">
        <f>IF(Table10[[#This Row],[Column3]]="","",MATCH(Table10[[#This Row],[Column3]],AD:AD,0))</f>
        <v>#N/A</v>
      </c>
    </row>
    <row r="4882" spans="37:40">
      <c r="AK4882">
        <v>3217</v>
      </c>
      <c r="AL4882" t="s">
        <v>3762</v>
      </c>
      <c r="AM4882" t="str">
        <f t="shared" si="80"/>
        <v>A3217</v>
      </c>
      <c r="AN4882" t="e">
        <f>IF(Table10[[#This Row],[Column3]]="","",MATCH(Table10[[#This Row],[Column3]],AD:AD,0))</f>
        <v>#N/A</v>
      </c>
    </row>
    <row r="4883" spans="37:40">
      <c r="AK4883">
        <v>3217</v>
      </c>
      <c r="AL4883" t="s">
        <v>3762</v>
      </c>
      <c r="AM4883" t="str">
        <f t="shared" si="80"/>
        <v>A3217</v>
      </c>
      <c r="AN4883" t="e">
        <f>IF(Table10[[#This Row],[Column3]]="","",MATCH(Table10[[#This Row],[Column3]],AD:AD,0))</f>
        <v>#N/A</v>
      </c>
    </row>
    <row r="4884" spans="37:40">
      <c r="AK4884">
        <v>3217</v>
      </c>
      <c r="AL4884" t="s">
        <v>3762</v>
      </c>
      <c r="AM4884" t="str">
        <f t="shared" si="80"/>
        <v>A3217</v>
      </c>
      <c r="AN4884" t="e">
        <f>IF(Table10[[#This Row],[Column3]]="","",MATCH(Table10[[#This Row],[Column3]],AD:AD,0))</f>
        <v>#N/A</v>
      </c>
    </row>
    <row r="4885" spans="37:40">
      <c r="AK4885">
        <v>3217</v>
      </c>
      <c r="AL4885" t="s">
        <v>3762</v>
      </c>
      <c r="AM4885" t="str">
        <f t="shared" si="80"/>
        <v>A3217</v>
      </c>
      <c r="AN4885" t="e">
        <f>IF(Table10[[#This Row],[Column3]]="","",MATCH(Table10[[#This Row],[Column3]],AD:AD,0))</f>
        <v>#N/A</v>
      </c>
    </row>
    <row r="4886" spans="37:40">
      <c r="AK4886">
        <v>3217</v>
      </c>
      <c r="AL4886" t="s">
        <v>3762</v>
      </c>
      <c r="AM4886" t="str">
        <f t="shared" si="80"/>
        <v>A3217</v>
      </c>
      <c r="AN4886" t="e">
        <f>IF(Table10[[#This Row],[Column3]]="","",MATCH(Table10[[#This Row],[Column3]],AD:AD,0))</f>
        <v>#N/A</v>
      </c>
    </row>
    <row r="4887" spans="37:40">
      <c r="AK4887">
        <v>3218</v>
      </c>
      <c r="AL4887" t="s">
        <v>3762</v>
      </c>
      <c r="AM4887" t="str">
        <f t="shared" si="80"/>
        <v>A3218</v>
      </c>
      <c r="AN4887" t="e">
        <f>IF(Table10[[#This Row],[Column3]]="","",MATCH(Table10[[#This Row],[Column3]],AD:AD,0))</f>
        <v>#N/A</v>
      </c>
    </row>
    <row r="4888" spans="37:40">
      <c r="AK4888">
        <v>3218</v>
      </c>
      <c r="AL4888" t="s">
        <v>3762</v>
      </c>
      <c r="AM4888" t="str">
        <f t="shared" si="80"/>
        <v>A3218</v>
      </c>
      <c r="AN4888" t="e">
        <f>IF(Table10[[#This Row],[Column3]]="","",MATCH(Table10[[#This Row],[Column3]],AD:AD,0))</f>
        <v>#N/A</v>
      </c>
    </row>
    <row r="4889" spans="37:40">
      <c r="AK4889">
        <v>3218</v>
      </c>
      <c r="AL4889" t="s">
        <v>3762</v>
      </c>
      <c r="AM4889" t="str">
        <f t="shared" si="80"/>
        <v>A3218</v>
      </c>
      <c r="AN4889" t="e">
        <f>IF(Table10[[#This Row],[Column3]]="","",MATCH(Table10[[#This Row],[Column3]],AD:AD,0))</f>
        <v>#N/A</v>
      </c>
    </row>
    <row r="4890" spans="37:40">
      <c r="AK4890">
        <v>3218</v>
      </c>
      <c r="AL4890" t="s">
        <v>3762</v>
      </c>
      <c r="AM4890" t="str">
        <f t="shared" si="80"/>
        <v>A3218</v>
      </c>
      <c r="AN4890" t="e">
        <f>IF(Table10[[#This Row],[Column3]]="","",MATCH(Table10[[#This Row],[Column3]],AD:AD,0))</f>
        <v>#N/A</v>
      </c>
    </row>
    <row r="4891" spans="37:40">
      <c r="AK4891">
        <v>3218</v>
      </c>
      <c r="AL4891" t="s">
        <v>3762</v>
      </c>
      <c r="AM4891" t="str">
        <f t="shared" si="80"/>
        <v>A3218</v>
      </c>
      <c r="AN4891" t="e">
        <f>IF(Table10[[#This Row],[Column3]]="","",MATCH(Table10[[#This Row],[Column3]],AD:AD,0))</f>
        <v>#N/A</v>
      </c>
    </row>
    <row r="4892" spans="37:40">
      <c r="AK4892">
        <v>3218</v>
      </c>
      <c r="AL4892" t="s">
        <v>3762</v>
      </c>
      <c r="AM4892" t="str">
        <f t="shared" si="80"/>
        <v>A3218</v>
      </c>
      <c r="AN4892" t="e">
        <f>IF(Table10[[#This Row],[Column3]]="","",MATCH(Table10[[#This Row],[Column3]],AD:AD,0))</f>
        <v>#N/A</v>
      </c>
    </row>
    <row r="4893" spans="37:40">
      <c r="AK4893">
        <v>3218</v>
      </c>
      <c r="AL4893" t="s">
        <v>3762</v>
      </c>
      <c r="AM4893" t="str">
        <f t="shared" si="80"/>
        <v>A3218</v>
      </c>
      <c r="AN4893" t="e">
        <f>IF(Table10[[#This Row],[Column3]]="","",MATCH(Table10[[#This Row],[Column3]],AD:AD,0))</f>
        <v>#N/A</v>
      </c>
    </row>
    <row r="4894" spans="37:40">
      <c r="AK4894">
        <v>3218</v>
      </c>
      <c r="AL4894" t="s">
        <v>3762</v>
      </c>
      <c r="AM4894" t="str">
        <f t="shared" si="80"/>
        <v>A3218</v>
      </c>
      <c r="AN4894" t="e">
        <f>IF(Table10[[#This Row],[Column3]]="","",MATCH(Table10[[#This Row],[Column3]],AD:AD,0))</f>
        <v>#N/A</v>
      </c>
    </row>
    <row r="4895" spans="37:40">
      <c r="AK4895">
        <v>3218</v>
      </c>
      <c r="AL4895" t="s">
        <v>3762</v>
      </c>
      <c r="AM4895" t="str">
        <f t="shared" si="80"/>
        <v>A3218</v>
      </c>
      <c r="AN4895" t="e">
        <f>IF(Table10[[#This Row],[Column3]]="","",MATCH(Table10[[#This Row],[Column3]],AD:AD,0))</f>
        <v>#N/A</v>
      </c>
    </row>
    <row r="4896" spans="37:40">
      <c r="AK4896">
        <v>3218</v>
      </c>
      <c r="AL4896" t="s">
        <v>3762</v>
      </c>
      <c r="AM4896" t="str">
        <f t="shared" si="80"/>
        <v>A3218</v>
      </c>
      <c r="AN4896" t="e">
        <f>IF(Table10[[#This Row],[Column3]]="","",MATCH(Table10[[#This Row],[Column3]],AD:AD,0))</f>
        <v>#N/A</v>
      </c>
    </row>
    <row r="4897" spans="37:40">
      <c r="AK4897">
        <v>3218</v>
      </c>
      <c r="AL4897" t="s">
        <v>3762</v>
      </c>
      <c r="AM4897" t="str">
        <f t="shared" si="80"/>
        <v>A3218</v>
      </c>
      <c r="AN4897" t="e">
        <f>IF(Table10[[#This Row],[Column3]]="","",MATCH(Table10[[#This Row],[Column3]],AD:AD,0))</f>
        <v>#N/A</v>
      </c>
    </row>
    <row r="4898" spans="37:40">
      <c r="AK4898">
        <v>3218</v>
      </c>
      <c r="AL4898" t="s">
        <v>3762</v>
      </c>
      <c r="AM4898" t="str">
        <f t="shared" si="80"/>
        <v>A3218</v>
      </c>
      <c r="AN4898" t="e">
        <f>IF(Table10[[#This Row],[Column3]]="","",MATCH(Table10[[#This Row],[Column3]],AD:AD,0))</f>
        <v>#N/A</v>
      </c>
    </row>
    <row r="4899" spans="37:40">
      <c r="AK4899">
        <v>3218</v>
      </c>
      <c r="AL4899" t="s">
        <v>3762</v>
      </c>
      <c r="AM4899" t="str">
        <f t="shared" si="80"/>
        <v>A3218</v>
      </c>
      <c r="AN4899" t="e">
        <f>IF(Table10[[#This Row],[Column3]]="","",MATCH(Table10[[#This Row],[Column3]],AD:AD,0))</f>
        <v>#N/A</v>
      </c>
    </row>
    <row r="4900" spans="37:40">
      <c r="AK4900">
        <v>3218</v>
      </c>
      <c r="AL4900" t="s">
        <v>3762</v>
      </c>
      <c r="AM4900" t="str">
        <f t="shared" si="80"/>
        <v>A3218</v>
      </c>
      <c r="AN4900" t="e">
        <f>IF(Table10[[#This Row],[Column3]]="","",MATCH(Table10[[#This Row],[Column3]],AD:AD,0))</f>
        <v>#N/A</v>
      </c>
    </row>
    <row r="4901" spans="37:40">
      <c r="AK4901">
        <v>3218</v>
      </c>
      <c r="AL4901" t="s">
        <v>3762</v>
      </c>
      <c r="AM4901" t="str">
        <f t="shared" si="80"/>
        <v>A3218</v>
      </c>
      <c r="AN4901" t="e">
        <f>IF(Table10[[#This Row],[Column3]]="","",MATCH(Table10[[#This Row],[Column3]],AD:AD,0))</f>
        <v>#N/A</v>
      </c>
    </row>
    <row r="4902" spans="37:40">
      <c r="AK4902">
        <v>3218</v>
      </c>
      <c r="AL4902" t="s">
        <v>3762</v>
      </c>
      <c r="AM4902" t="str">
        <f t="shared" si="80"/>
        <v>A3218</v>
      </c>
      <c r="AN4902" t="e">
        <f>IF(Table10[[#This Row],[Column3]]="","",MATCH(Table10[[#This Row],[Column3]],AD:AD,0))</f>
        <v>#N/A</v>
      </c>
    </row>
    <row r="4903" spans="37:40">
      <c r="AK4903">
        <v>402</v>
      </c>
      <c r="AL4903" t="s">
        <v>122</v>
      </c>
      <c r="AM4903" t="str">
        <f t="shared" si="80"/>
        <v>B402</v>
      </c>
      <c r="AN4903" t="e">
        <f>IF(Table10[[#This Row],[Column3]]="","",MATCH(Table10[[#This Row],[Column3]],AD:AD,0))</f>
        <v>#N/A</v>
      </c>
    </row>
    <row r="4904" spans="37:40">
      <c r="AK4904">
        <v>402</v>
      </c>
      <c r="AL4904" t="s">
        <v>122</v>
      </c>
      <c r="AM4904" t="str">
        <f t="shared" si="80"/>
        <v>B402</v>
      </c>
      <c r="AN4904" t="e">
        <f>IF(Table10[[#This Row],[Column3]]="","",MATCH(Table10[[#This Row],[Column3]],AD:AD,0))</f>
        <v>#N/A</v>
      </c>
    </row>
    <row r="4905" spans="37:40">
      <c r="AK4905">
        <v>402</v>
      </c>
      <c r="AL4905" t="s">
        <v>122</v>
      </c>
      <c r="AM4905" t="str">
        <f t="shared" si="80"/>
        <v>B402</v>
      </c>
      <c r="AN4905" t="e">
        <f>IF(Table10[[#This Row],[Column3]]="","",MATCH(Table10[[#This Row],[Column3]],AD:AD,0))</f>
        <v>#N/A</v>
      </c>
    </row>
    <row r="4906" spans="37:40">
      <c r="AK4906">
        <v>402</v>
      </c>
      <c r="AL4906" t="s">
        <v>122</v>
      </c>
      <c r="AM4906" t="str">
        <f t="shared" si="80"/>
        <v>B402</v>
      </c>
      <c r="AN4906" t="e">
        <f>IF(Table10[[#This Row],[Column3]]="","",MATCH(Table10[[#This Row],[Column3]],AD:AD,0))</f>
        <v>#N/A</v>
      </c>
    </row>
    <row r="4907" spans="37:40">
      <c r="AK4907">
        <v>402</v>
      </c>
      <c r="AL4907" t="s">
        <v>122</v>
      </c>
      <c r="AM4907" t="str">
        <f t="shared" si="80"/>
        <v>B402</v>
      </c>
      <c r="AN4907" t="e">
        <f>IF(Table10[[#This Row],[Column3]]="","",MATCH(Table10[[#This Row],[Column3]],AD:AD,0))</f>
        <v>#N/A</v>
      </c>
    </row>
    <row r="4908" spans="37:40">
      <c r="AK4908">
        <v>402</v>
      </c>
      <c r="AL4908" t="s">
        <v>122</v>
      </c>
      <c r="AM4908" t="str">
        <f t="shared" si="80"/>
        <v>B402</v>
      </c>
      <c r="AN4908" t="e">
        <f>IF(Table10[[#This Row],[Column3]]="","",MATCH(Table10[[#This Row],[Column3]],AD:AD,0))</f>
        <v>#N/A</v>
      </c>
    </row>
    <row r="4909" spans="37:40">
      <c r="AK4909">
        <v>351</v>
      </c>
      <c r="AM4909" t="str">
        <f t="shared" si="80"/>
        <v>351</v>
      </c>
      <c r="AN4909" t="e">
        <f>IF(Table10[[#This Row],[Column3]]="","",MATCH(Table10[[#This Row],[Column3]],AD:AD,0))</f>
        <v>#N/A</v>
      </c>
    </row>
    <row r="4910" spans="37:40">
      <c r="AK4910">
        <v>352</v>
      </c>
      <c r="AM4910" t="str">
        <f t="shared" si="80"/>
        <v>352</v>
      </c>
      <c r="AN4910" t="e">
        <f>IF(Table10[[#This Row],[Column3]]="","",MATCH(Table10[[#This Row],[Column3]],AD:AD,0))</f>
        <v>#N/A</v>
      </c>
    </row>
    <row r="4911" spans="37:40">
      <c r="AK4911">
        <v>352</v>
      </c>
      <c r="AM4911" t="str">
        <f t="shared" si="80"/>
        <v>352</v>
      </c>
      <c r="AN4911" t="e">
        <f>IF(Table10[[#This Row],[Column3]]="","",MATCH(Table10[[#This Row],[Column3]],AD:AD,0))</f>
        <v>#N/A</v>
      </c>
    </row>
    <row r="4912" spans="37:40">
      <c r="AK4912">
        <v>3269</v>
      </c>
      <c r="AL4912" t="s">
        <v>3762</v>
      </c>
      <c r="AM4912" t="str">
        <f t="shared" si="80"/>
        <v>A3269</v>
      </c>
      <c r="AN4912" t="e">
        <f>IF(Table10[[#This Row],[Column3]]="","",MATCH(Table10[[#This Row],[Column3]],AD:AD,0))</f>
        <v>#N/A</v>
      </c>
    </row>
    <row r="4913" spans="37:40">
      <c r="AK4913">
        <v>404</v>
      </c>
      <c r="AL4913" t="s">
        <v>122</v>
      </c>
      <c r="AM4913" t="str">
        <f t="shared" si="80"/>
        <v>B404</v>
      </c>
      <c r="AN4913" t="e">
        <f>IF(Table10[[#This Row],[Column3]]="","",MATCH(Table10[[#This Row],[Column3]],AD:AD,0))</f>
        <v>#N/A</v>
      </c>
    </row>
    <row r="4914" spans="37:40">
      <c r="AK4914">
        <v>3200</v>
      </c>
      <c r="AL4914" t="s">
        <v>8476</v>
      </c>
      <c r="AM4914" t="str">
        <f t="shared" si="80"/>
        <v>H3200</v>
      </c>
      <c r="AN4914" t="e">
        <f>IF(Table10[[#This Row],[Column3]]="","",MATCH(Table10[[#This Row],[Column3]],AD:AD,0))</f>
        <v>#N/A</v>
      </c>
    </row>
    <row r="4915" spans="37:40">
      <c r="AK4915">
        <v>3200</v>
      </c>
      <c r="AL4915" t="s">
        <v>8476</v>
      </c>
      <c r="AM4915" t="str">
        <f t="shared" si="80"/>
        <v>H3200</v>
      </c>
      <c r="AN4915" t="e">
        <f>IF(Table10[[#This Row],[Column3]]="","",MATCH(Table10[[#This Row],[Column3]],AD:AD,0))</f>
        <v>#N/A</v>
      </c>
    </row>
    <row r="4916" spans="37:40">
      <c r="AK4916">
        <v>3200</v>
      </c>
      <c r="AL4916" t="s">
        <v>8476</v>
      </c>
      <c r="AM4916" t="str">
        <f t="shared" si="80"/>
        <v>H3200</v>
      </c>
      <c r="AN4916" t="e">
        <f>IF(Table10[[#This Row],[Column3]]="","",MATCH(Table10[[#This Row],[Column3]],AD:AD,0))</f>
        <v>#N/A</v>
      </c>
    </row>
    <row r="4917" spans="37:40">
      <c r="AK4917">
        <v>3200</v>
      </c>
      <c r="AL4917" t="s">
        <v>8476</v>
      </c>
      <c r="AM4917" t="str">
        <f t="shared" si="80"/>
        <v>H3200</v>
      </c>
      <c r="AN4917" t="e">
        <f>IF(Table10[[#This Row],[Column3]]="","",MATCH(Table10[[#This Row],[Column3]],AD:AD,0))</f>
        <v>#N/A</v>
      </c>
    </row>
    <row r="4918" spans="37:40">
      <c r="AK4918">
        <v>3200</v>
      </c>
      <c r="AL4918" t="s">
        <v>8476</v>
      </c>
      <c r="AM4918" t="str">
        <f t="shared" si="80"/>
        <v>H3200</v>
      </c>
      <c r="AN4918" t="e">
        <f>IF(Table10[[#This Row],[Column3]]="","",MATCH(Table10[[#This Row],[Column3]],AD:AD,0))</f>
        <v>#N/A</v>
      </c>
    </row>
    <row r="4919" spans="37:40">
      <c r="AK4919">
        <v>3200</v>
      </c>
      <c r="AL4919" t="s">
        <v>8476</v>
      </c>
      <c r="AM4919" t="str">
        <f t="shared" si="80"/>
        <v>H3200</v>
      </c>
      <c r="AN4919" t="e">
        <f>IF(Table10[[#This Row],[Column3]]="","",MATCH(Table10[[#This Row],[Column3]],AD:AD,0))</f>
        <v>#N/A</v>
      </c>
    </row>
    <row r="4920" spans="37:40">
      <c r="AK4920">
        <v>3200</v>
      </c>
      <c r="AL4920" t="s">
        <v>8476</v>
      </c>
      <c r="AM4920" t="str">
        <f t="shared" si="80"/>
        <v>H3200</v>
      </c>
      <c r="AN4920" t="e">
        <f>IF(Table10[[#This Row],[Column3]]="","",MATCH(Table10[[#This Row],[Column3]],AD:AD,0))</f>
        <v>#N/A</v>
      </c>
    </row>
    <row r="4921" spans="37:40">
      <c r="AK4921">
        <v>3200</v>
      </c>
      <c r="AL4921" t="s">
        <v>8476</v>
      </c>
      <c r="AM4921" t="str">
        <f t="shared" si="80"/>
        <v>H3200</v>
      </c>
      <c r="AN4921" t="e">
        <f>IF(Table10[[#This Row],[Column3]]="","",MATCH(Table10[[#This Row],[Column3]],AD:AD,0))</f>
        <v>#N/A</v>
      </c>
    </row>
    <row r="4922" spans="37:40">
      <c r="AK4922">
        <v>3356</v>
      </c>
      <c r="AL4922" t="s">
        <v>8476</v>
      </c>
      <c r="AM4922" t="str">
        <f t="shared" si="80"/>
        <v>H3356</v>
      </c>
      <c r="AN4922" t="e">
        <f>IF(Table10[[#This Row],[Column3]]="","",MATCH(Table10[[#This Row],[Column3]],AD:AD,0))</f>
        <v>#N/A</v>
      </c>
    </row>
    <row r="4923" spans="37:40">
      <c r="AK4923">
        <v>3356</v>
      </c>
      <c r="AL4923" t="s">
        <v>8476</v>
      </c>
      <c r="AM4923" t="str">
        <f t="shared" si="80"/>
        <v>H3356</v>
      </c>
      <c r="AN4923" t="e">
        <f>IF(Table10[[#This Row],[Column3]]="","",MATCH(Table10[[#This Row],[Column3]],AD:AD,0))</f>
        <v>#N/A</v>
      </c>
    </row>
    <row r="4924" spans="37:40">
      <c r="AK4924">
        <v>3356</v>
      </c>
      <c r="AL4924" t="s">
        <v>8476</v>
      </c>
      <c r="AM4924" t="str">
        <f t="shared" si="80"/>
        <v>H3356</v>
      </c>
      <c r="AN4924" t="e">
        <f>IF(Table10[[#This Row],[Column3]]="","",MATCH(Table10[[#This Row],[Column3]],AD:AD,0))</f>
        <v>#N/A</v>
      </c>
    </row>
    <row r="4925" spans="37:40">
      <c r="AK4925">
        <v>3356</v>
      </c>
      <c r="AL4925" t="s">
        <v>8476</v>
      </c>
      <c r="AM4925" t="str">
        <f t="shared" si="80"/>
        <v>H3356</v>
      </c>
      <c r="AN4925" t="e">
        <f>IF(Table10[[#This Row],[Column3]]="","",MATCH(Table10[[#This Row],[Column3]],AD:AD,0))</f>
        <v>#N/A</v>
      </c>
    </row>
    <row r="4926" spans="37:40">
      <c r="AK4926">
        <v>3354</v>
      </c>
      <c r="AL4926" t="s">
        <v>8476</v>
      </c>
      <c r="AM4926" t="str">
        <f t="shared" si="80"/>
        <v>H3354</v>
      </c>
      <c r="AN4926" t="e">
        <f>IF(Table10[[#This Row],[Column3]]="","",MATCH(Table10[[#This Row],[Column3]],AD:AD,0))</f>
        <v>#N/A</v>
      </c>
    </row>
    <row r="4927" spans="37:40">
      <c r="AK4927">
        <v>3354</v>
      </c>
      <c r="AL4927" t="s">
        <v>8476</v>
      </c>
      <c r="AM4927" t="str">
        <f t="shared" si="80"/>
        <v>H3354</v>
      </c>
      <c r="AN4927" t="e">
        <f>IF(Table10[[#This Row],[Column3]]="","",MATCH(Table10[[#This Row],[Column3]],AD:AD,0))</f>
        <v>#N/A</v>
      </c>
    </row>
    <row r="4928" spans="37:40">
      <c r="AK4928">
        <v>3357</v>
      </c>
      <c r="AL4928" t="s">
        <v>8476</v>
      </c>
      <c r="AM4928" t="str">
        <f t="shared" si="80"/>
        <v>H3357</v>
      </c>
      <c r="AN4928" t="e">
        <f>IF(Table10[[#This Row],[Column3]]="","",MATCH(Table10[[#This Row],[Column3]],AD:AD,0))</f>
        <v>#N/A</v>
      </c>
    </row>
    <row r="4929" spans="37:40">
      <c r="AK4929">
        <v>3317</v>
      </c>
      <c r="AL4929" t="s">
        <v>8476</v>
      </c>
      <c r="AM4929" t="str">
        <f t="shared" ref="AM4929:AM4992" si="81">CONCATENATE(AL4929,AK4929)</f>
        <v>H3317</v>
      </c>
      <c r="AN4929" t="e">
        <f>IF(Table10[[#This Row],[Column3]]="","",MATCH(Table10[[#This Row],[Column3]],AD:AD,0))</f>
        <v>#N/A</v>
      </c>
    </row>
    <row r="4930" spans="37:40">
      <c r="AK4930">
        <v>3317</v>
      </c>
      <c r="AL4930" t="s">
        <v>8476</v>
      </c>
      <c r="AM4930" t="str">
        <f t="shared" si="81"/>
        <v>H3317</v>
      </c>
      <c r="AN4930" t="e">
        <f>IF(Table10[[#This Row],[Column3]]="","",MATCH(Table10[[#This Row],[Column3]],AD:AD,0))</f>
        <v>#N/A</v>
      </c>
    </row>
    <row r="4931" spans="37:40">
      <c r="AK4931">
        <v>3317</v>
      </c>
      <c r="AL4931" t="s">
        <v>8476</v>
      </c>
      <c r="AM4931" t="str">
        <f t="shared" si="81"/>
        <v>H3317</v>
      </c>
      <c r="AN4931" t="e">
        <f>IF(Table10[[#This Row],[Column3]]="","",MATCH(Table10[[#This Row],[Column3]],AD:AD,0))</f>
        <v>#N/A</v>
      </c>
    </row>
    <row r="4932" spans="37:40">
      <c r="AK4932">
        <v>3317</v>
      </c>
      <c r="AL4932" t="s">
        <v>8476</v>
      </c>
      <c r="AM4932" t="str">
        <f t="shared" si="81"/>
        <v>H3317</v>
      </c>
      <c r="AN4932" t="e">
        <f>IF(Table10[[#This Row],[Column3]]="","",MATCH(Table10[[#This Row],[Column3]],AD:AD,0))</f>
        <v>#N/A</v>
      </c>
    </row>
    <row r="4933" spans="37:40">
      <c r="AK4933">
        <v>3317</v>
      </c>
      <c r="AL4933" t="s">
        <v>8476</v>
      </c>
      <c r="AM4933" t="str">
        <f t="shared" si="81"/>
        <v>H3317</v>
      </c>
      <c r="AN4933" t="e">
        <f>IF(Table10[[#This Row],[Column3]]="","",MATCH(Table10[[#This Row],[Column3]],AD:AD,0))</f>
        <v>#N/A</v>
      </c>
    </row>
    <row r="4934" spans="37:40">
      <c r="AK4934">
        <v>3317</v>
      </c>
      <c r="AL4934" t="s">
        <v>8476</v>
      </c>
      <c r="AM4934" t="str">
        <f t="shared" si="81"/>
        <v>H3317</v>
      </c>
      <c r="AN4934" t="e">
        <f>IF(Table10[[#This Row],[Column3]]="","",MATCH(Table10[[#This Row],[Column3]],AD:AD,0))</f>
        <v>#N/A</v>
      </c>
    </row>
    <row r="4935" spans="37:40">
      <c r="AK4935">
        <v>3317</v>
      </c>
      <c r="AL4935" t="s">
        <v>8476</v>
      </c>
      <c r="AM4935" t="str">
        <f t="shared" si="81"/>
        <v>H3317</v>
      </c>
      <c r="AN4935" t="e">
        <f>IF(Table10[[#This Row],[Column3]]="","",MATCH(Table10[[#This Row],[Column3]],AD:AD,0))</f>
        <v>#N/A</v>
      </c>
    </row>
    <row r="4936" spans="37:40">
      <c r="AK4936">
        <v>3317</v>
      </c>
      <c r="AL4936" t="s">
        <v>8476</v>
      </c>
      <c r="AM4936" t="str">
        <f t="shared" si="81"/>
        <v>H3317</v>
      </c>
      <c r="AN4936" t="e">
        <f>IF(Table10[[#This Row],[Column3]]="","",MATCH(Table10[[#This Row],[Column3]],AD:AD,0))</f>
        <v>#N/A</v>
      </c>
    </row>
    <row r="4937" spans="37:40">
      <c r="AK4937">
        <v>3317</v>
      </c>
      <c r="AL4937" t="s">
        <v>8476</v>
      </c>
      <c r="AM4937" t="str">
        <f t="shared" si="81"/>
        <v>H3317</v>
      </c>
      <c r="AN4937" t="e">
        <f>IF(Table10[[#This Row],[Column3]]="","",MATCH(Table10[[#This Row],[Column3]],AD:AD,0))</f>
        <v>#N/A</v>
      </c>
    </row>
    <row r="4938" spans="37:40">
      <c r="AK4938">
        <v>3317</v>
      </c>
      <c r="AL4938" t="s">
        <v>8476</v>
      </c>
      <c r="AM4938" t="str">
        <f t="shared" si="81"/>
        <v>H3317</v>
      </c>
      <c r="AN4938" t="e">
        <f>IF(Table10[[#This Row],[Column3]]="","",MATCH(Table10[[#This Row],[Column3]],AD:AD,0))</f>
        <v>#N/A</v>
      </c>
    </row>
    <row r="4939" spans="37:40">
      <c r="AK4939">
        <v>3317</v>
      </c>
      <c r="AL4939" t="s">
        <v>8476</v>
      </c>
      <c r="AM4939" t="str">
        <f t="shared" si="81"/>
        <v>H3317</v>
      </c>
      <c r="AN4939" t="e">
        <f>IF(Table10[[#This Row],[Column3]]="","",MATCH(Table10[[#This Row],[Column3]],AD:AD,0))</f>
        <v>#N/A</v>
      </c>
    </row>
    <row r="4940" spans="37:40">
      <c r="AK4940">
        <v>3317</v>
      </c>
      <c r="AL4940" t="s">
        <v>8476</v>
      </c>
      <c r="AM4940" t="str">
        <f t="shared" si="81"/>
        <v>H3317</v>
      </c>
      <c r="AN4940" t="e">
        <f>IF(Table10[[#This Row],[Column3]]="","",MATCH(Table10[[#This Row],[Column3]],AD:AD,0))</f>
        <v>#N/A</v>
      </c>
    </row>
    <row r="4941" spans="37:40">
      <c r="AK4941">
        <v>3317</v>
      </c>
      <c r="AL4941" t="s">
        <v>8476</v>
      </c>
      <c r="AM4941" t="str">
        <f t="shared" si="81"/>
        <v>H3317</v>
      </c>
      <c r="AN4941" t="e">
        <f>IF(Table10[[#This Row],[Column3]]="","",MATCH(Table10[[#This Row],[Column3]],AD:AD,0))</f>
        <v>#N/A</v>
      </c>
    </row>
    <row r="4942" spans="37:40">
      <c r="AK4942">
        <v>3317</v>
      </c>
      <c r="AL4942" t="s">
        <v>8476</v>
      </c>
      <c r="AM4942" t="str">
        <f t="shared" si="81"/>
        <v>H3317</v>
      </c>
      <c r="AN4942" t="e">
        <f>IF(Table10[[#This Row],[Column3]]="","",MATCH(Table10[[#This Row],[Column3]],AD:AD,0))</f>
        <v>#N/A</v>
      </c>
    </row>
    <row r="4943" spans="37:40">
      <c r="AK4943">
        <v>3317</v>
      </c>
      <c r="AL4943" t="s">
        <v>8476</v>
      </c>
      <c r="AM4943" t="str">
        <f t="shared" si="81"/>
        <v>H3317</v>
      </c>
      <c r="AN4943" t="e">
        <f>IF(Table10[[#This Row],[Column3]]="","",MATCH(Table10[[#This Row],[Column3]],AD:AD,0))</f>
        <v>#N/A</v>
      </c>
    </row>
    <row r="4944" spans="37:40">
      <c r="AK4944">
        <v>3317</v>
      </c>
      <c r="AL4944" t="s">
        <v>8476</v>
      </c>
      <c r="AM4944" t="str">
        <f t="shared" si="81"/>
        <v>H3317</v>
      </c>
      <c r="AN4944" t="e">
        <f>IF(Table10[[#This Row],[Column3]]="","",MATCH(Table10[[#This Row],[Column3]],AD:AD,0))</f>
        <v>#N/A</v>
      </c>
    </row>
    <row r="4945" spans="37:40">
      <c r="AK4945">
        <v>3318</v>
      </c>
      <c r="AL4945" t="s">
        <v>8476</v>
      </c>
      <c r="AM4945" t="str">
        <f t="shared" si="81"/>
        <v>H3318</v>
      </c>
      <c r="AN4945" t="e">
        <f>IF(Table10[[#This Row],[Column3]]="","",MATCH(Table10[[#This Row],[Column3]],AD:AD,0))</f>
        <v>#N/A</v>
      </c>
    </row>
    <row r="4946" spans="37:40">
      <c r="AK4946">
        <v>3318</v>
      </c>
      <c r="AL4946" t="s">
        <v>8476</v>
      </c>
      <c r="AM4946" t="str">
        <f t="shared" si="81"/>
        <v>H3318</v>
      </c>
      <c r="AN4946" t="e">
        <f>IF(Table10[[#This Row],[Column3]]="","",MATCH(Table10[[#This Row],[Column3]],AD:AD,0))</f>
        <v>#N/A</v>
      </c>
    </row>
    <row r="4947" spans="37:40">
      <c r="AK4947">
        <v>3318</v>
      </c>
      <c r="AL4947" t="s">
        <v>8476</v>
      </c>
      <c r="AM4947" t="str">
        <f t="shared" si="81"/>
        <v>H3318</v>
      </c>
      <c r="AN4947" t="e">
        <f>IF(Table10[[#This Row],[Column3]]="","",MATCH(Table10[[#This Row],[Column3]],AD:AD,0))</f>
        <v>#N/A</v>
      </c>
    </row>
    <row r="4948" spans="37:40">
      <c r="AK4948">
        <v>3318</v>
      </c>
      <c r="AL4948" t="s">
        <v>8476</v>
      </c>
      <c r="AM4948" t="str">
        <f t="shared" si="81"/>
        <v>H3318</v>
      </c>
      <c r="AN4948" t="e">
        <f>IF(Table10[[#This Row],[Column3]]="","",MATCH(Table10[[#This Row],[Column3]],AD:AD,0))</f>
        <v>#N/A</v>
      </c>
    </row>
    <row r="4949" spans="37:40">
      <c r="AK4949">
        <v>3318</v>
      </c>
      <c r="AL4949" t="s">
        <v>8476</v>
      </c>
      <c r="AM4949" t="str">
        <f t="shared" si="81"/>
        <v>H3318</v>
      </c>
      <c r="AN4949" t="e">
        <f>IF(Table10[[#This Row],[Column3]]="","",MATCH(Table10[[#This Row],[Column3]],AD:AD,0))</f>
        <v>#N/A</v>
      </c>
    </row>
    <row r="4950" spans="37:40">
      <c r="AK4950">
        <v>3318</v>
      </c>
      <c r="AL4950" t="s">
        <v>8476</v>
      </c>
      <c r="AM4950" t="str">
        <f t="shared" si="81"/>
        <v>H3318</v>
      </c>
      <c r="AN4950" t="e">
        <f>IF(Table10[[#This Row],[Column3]]="","",MATCH(Table10[[#This Row],[Column3]],AD:AD,0))</f>
        <v>#N/A</v>
      </c>
    </row>
    <row r="4951" spans="37:40">
      <c r="AK4951">
        <v>3318</v>
      </c>
      <c r="AL4951" t="s">
        <v>8476</v>
      </c>
      <c r="AM4951" t="str">
        <f t="shared" si="81"/>
        <v>H3318</v>
      </c>
      <c r="AN4951" t="e">
        <f>IF(Table10[[#This Row],[Column3]]="","",MATCH(Table10[[#This Row],[Column3]],AD:AD,0))</f>
        <v>#N/A</v>
      </c>
    </row>
    <row r="4952" spans="37:40">
      <c r="AK4952">
        <v>3318</v>
      </c>
      <c r="AL4952" t="s">
        <v>8476</v>
      </c>
      <c r="AM4952" t="str">
        <f t="shared" si="81"/>
        <v>H3318</v>
      </c>
      <c r="AN4952" t="e">
        <f>IF(Table10[[#This Row],[Column3]]="","",MATCH(Table10[[#This Row],[Column3]],AD:AD,0))</f>
        <v>#N/A</v>
      </c>
    </row>
    <row r="4953" spans="37:40">
      <c r="AK4953">
        <v>3318</v>
      </c>
      <c r="AL4953" t="s">
        <v>8476</v>
      </c>
      <c r="AM4953" t="str">
        <f t="shared" si="81"/>
        <v>H3318</v>
      </c>
      <c r="AN4953" t="e">
        <f>IF(Table10[[#This Row],[Column3]]="","",MATCH(Table10[[#This Row],[Column3]],AD:AD,0))</f>
        <v>#N/A</v>
      </c>
    </row>
    <row r="4954" spans="37:40">
      <c r="AK4954">
        <v>3318</v>
      </c>
      <c r="AL4954" t="s">
        <v>8476</v>
      </c>
      <c r="AM4954" t="str">
        <f t="shared" si="81"/>
        <v>H3318</v>
      </c>
      <c r="AN4954" t="e">
        <f>IF(Table10[[#This Row],[Column3]]="","",MATCH(Table10[[#This Row],[Column3]],AD:AD,0))</f>
        <v>#N/A</v>
      </c>
    </row>
    <row r="4955" spans="37:40">
      <c r="AK4955">
        <v>3318</v>
      </c>
      <c r="AL4955" t="s">
        <v>8476</v>
      </c>
      <c r="AM4955" t="str">
        <f t="shared" si="81"/>
        <v>H3318</v>
      </c>
      <c r="AN4955" t="e">
        <f>IF(Table10[[#This Row],[Column3]]="","",MATCH(Table10[[#This Row],[Column3]],AD:AD,0))</f>
        <v>#N/A</v>
      </c>
    </row>
    <row r="4956" spans="37:40">
      <c r="AK4956">
        <v>3318</v>
      </c>
      <c r="AL4956" t="s">
        <v>8476</v>
      </c>
      <c r="AM4956" t="str">
        <f t="shared" si="81"/>
        <v>H3318</v>
      </c>
      <c r="AN4956" t="e">
        <f>IF(Table10[[#This Row],[Column3]]="","",MATCH(Table10[[#This Row],[Column3]],AD:AD,0))</f>
        <v>#N/A</v>
      </c>
    </row>
    <row r="4957" spans="37:40">
      <c r="AK4957">
        <v>3318</v>
      </c>
      <c r="AL4957" t="s">
        <v>8476</v>
      </c>
      <c r="AM4957" t="str">
        <f t="shared" si="81"/>
        <v>H3318</v>
      </c>
      <c r="AN4957" t="e">
        <f>IF(Table10[[#This Row],[Column3]]="","",MATCH(Table10[[#This Row],[Column3]],AD:AD,0))</f>
        <v>#N/A</v>
      </c>
    </row>
    <row r="4958" spans="37:40">
      <c r="AK4958">
        <v>3318</v>
      </c>
      <c r="AL4958" t="s">
        <v>8476</v>
      </c>
      <c r="AM4958" t="str">
        <f t="shared" si="81"/>
        <v>H3318</v>
      </c>
      <c r="AN4958" t="e">
        <f>IF(Table10[[#This Row],[Column3]]="","",MATCH(Table10[[#This Row],[Column3]],AD:AD,0))</f>
        <v>#N/A</v>
      </c>
    </row>
    <row r="4959" spans="37:40">
      <c r="AK4959">
        <v>3318</v>
      </c>
      <c r="AL4959" t="s">
        <v>8476</v>
      </c>
      <c r="AM4959" t="str">
        <f t="shared" si="81"/>
        <v>H3318</v>
      </c>
      <c r="AN4959" t="e">
        <f>IF(Table10[[#This Row],[Column3]]="","",MATCH(Table10[[#This Row],[Column3]],AD:AD,0))</f>
        <v>#N/A</v>
      </c>
    </row>
    <row r="4960" spans="37:40">
      <c r="AK4960">
        <v>3318</v>
      </c>
      <c r="AL4960" t="s">
        <v>8476</v>
      </c>
      <c r="AM4960" t="str">
        <f t="shared" si="81"/>
        <v>H3318</v>
      </c>
      <c r="AN4960" t="e">
        <f>IF(Table10[[#This Row],[Column3]]="","",MATCH(Table10[[#This Row],[Column3]],AD:AD,0))</f>
        <v>#N/A</v>
      </c>
    </row>
    <row r="4961" spans="37:40">
      <c r="AK4961">
        <v>3319</v>
      </c>
      <c r="AL4961" t="s">
        <v>8476</v>
      </c>
      <c r="AM4961" t="str">
        <f t="shared" si="81"/>
        <v>H3319</v>
      </c>
      <c r="AN4961" t="e">
        <f>IF(Table10[[#This Row],[Column3]]="","",MATCH(Table10[[#This Row],[Column3]],AD:AD,0))</f>
        <v>#N/A</v>
      </c>
    </row>
    <row r="4962" spans="37:40">
      <c r="AK4962">
        <v>3319</v>
      </c>
      <c r="AL4962" t="s">
        <v>8476</v>
      </c>
      <c r="AM4962" t="str">
        <f t="shared" si="81"/>
        <v>H3319</v>
      </c>
      <c r="AN4962" t="e">
        <f>IF(Table10[[#This Row],[Column3]]="","",MATCH(Table10[[#This Row],[Column3]],AD:AD,0))</f>
        <v>#N/A</v>
      </c>
    </row>
    <row r="4963" spans="37:40">
      <c r="AK4963">
        <v>3319</v>
      </c>
      <c r="AL4963" t="s">
        <v>8476</v>
      </c>
      <c r="AM4963" t="str">
        <f t="shared" si="81"/>
        <v>H3319</v>
      </c>
      <c r="AN4963" t="e">
        <f>IF(Table10[[#This Row],[Column3]]="","",MATCH(Table10[[#This Row],[Column3]],AD:AD,0))</f>
        <v>#N/A</v>
      </c>
    </row>
    <row r="4964" spans="37:40">
      <c r="AK4964">
        <v>3319</v>
      </c>
      <c r="AL4964" t="s">
        <v>8476</v>
      </c>
      <c r="AM4964" t="str">
        <f t="shared" si="81"/>
        <v>H3319</v>
      </c>
      <c r="AN4964" t="e">
        <f>IF(Table10[[#This Row],[Column3]]="","",MATCH(Table10[[#This Row],[Column3]],AD:AD,0))</f>
        <v>#N/A</v>
      </c>
    </row>
    <row r="4965" spans="37:40">
      <c r="AK4965">
        <v>3319</v>
      </c>
      <c r="AL4965" t="s">
        <v>8476</v>
      </c>
      <c r="AM4965" t="str">
        <f t="shared" si="81"/>
        <v>H3319</v>
      </c>
      <c r="AN4965" t="e">
        <f>IF(Table10[[#This Row],[Column3]]="","",MATCH(Table10[[#This Row],[Column3]],AD:AD,0))</f>
        <v>#N/A</v>
      </c>
    </row>
    <row r="4966" spans="37:40">
      <c r="AK4966">
        <v>3319</v>
      </c>
      <c r="AL4966" t="s">
        <v>8476</v>
      </c>
      <c r="AM4966" t="str">
        <f t="shared" si="81"/>
        <v>H3319</v>
      </c>
      <c r="AN4966" t="e">
        <f>IF(Table10[[#This Row],[Column3]]="","",MATCH(Table10[[#This Row],[Column3]],AD:AD,0))</f>
        <v>#N/A</v>
      </c>
    </row>
    <row r="4967" spans="37:40">
      <c r="AK4967">
        <v>3319</v>
      </c>
      <c r="AL4967" t="s">
        <v>8476</v>
      </c>
      <c r="AM4967" t="str">
        <f t="shared" si="81"/>
        <v>H3319</v>
      </c>
      <c r="AN4967" t="e">
        <f>IF(Table10[[#This Row],[Column3]]="","",MATCH(Table10[[#This Row],[Column3]],AD:AD,0))</f>
        <v>#N/A</v>
      </c>
    </row>
    <row r="4968" spans="37:40">
      <c r="AK4968">
        <v>3319</v>
      </c>
      <c r="AL4968" t="s">
        <v>8476</v>
      </c>
      <c r="AM4968" t="str">
        <f t="shared" si="81"/>
        <v>H3319</v>
      </c>
      <c r="AN4968" t="e">
        <f>IF(Table10[[#This Row],[Column3]]="","",MATCH(Table10[[#This Row],[Column3]],AD:AD,0))</f>
        <v>#N/A</v>
      </c>
    </row>
    <row r="4969" spans="37:40">
      <c r="AK4969">
        <v>3319</v>
      </c>
      <c r="AL4969" t="s">
        <v>8476</v>
      </c>
      <c r="AM4969" t="str">
        <f t="shared" si="81"/>
        <v>H3319</v>
      </c>
      <c r="AN4969" t="e">
        <f>IF(Table10[[#This Row],[Column3]]="","",MATCH(Table10[[#This Row],[Column3]],AD:AD,0))</f>
        <v>#N/A</v>
      </c>
    </row>
    <row r="4970" spans="37:40">
      <c r="AK4970">
        <v>3319</v>
      </c>
      <c r="AL4970" t="s">
        <v>8476</v>
      </c>
      <c r="AM4970" t="str">
        <f t="shared" si="81"/>
        <v>H3319</v>
      </c>
      <c r="AN4970" t="e">
        <f>IF(Table10[[#This Row],[Column3]]="","",MATCH(Table10[[#This Row],[Column3]],AD:AD,0))</f>
        <v>#N/A</v>
      </c>
    </row>
    <row r="4971" spans="37:40">
      <c r="AK4971">
        <v>3319</v>
      </c>
      <c r="AL4971" t="s">
        <v>8476</v>
      </c>
      <c r="AM4971" t="str">
        <f t="shared" si="81"/>
        <v>H3319</v>
      </c>
      <c r="AN4971" t="e">
        <f>IF(Table10[[#This Row],[Column3]]="","",MATCH(Table10[[#This Row],[Column3]],AD:AD,0))</f>
        <v>#N/A</v>
      </c>
    </row>
    <row r="4972" spans="37:40">
      <c r="AK4972">
        <v>3319</v>
      </c>
      <c r="AL4972" t="s">
        <v>8476</v>
      </c>
      <c r="AM4972" t="str">
        <f t="shared" si="81"/>
        <v>H3319</v>
      </c>
      <c r="AN4972" t="e">
        <f>IF(Table10[[#This Row],[Column3]]="","",MATCH(Table10[[#This Row],[Column3]],AD:AD,0))</f>
        <v>#N/A</v>
      </c>
    </row>
    <row r="4973" spans="37:40">
      <c r="AK4973">
        <v>3319</v>
      </c>
      <c r="AL4973" t="s">
        <v>8476</v>
      </c>
      <c r="AM4973" t="str">
        <f t="shared" si="81"/>
        <v>H3319</v>
      </c>
      <c r="AN4973" t="e">
        <f>IF(Table10[[#This Row],[Column3]]="","",MATCH(Table10[[#This Row],[Column3]],AD:AD,0))</f>
        <v>#N/A</v>
      </c>
    </row>
    <row r="4974" spans="37:40">
      <c r="AK4974">
        <v>3319</v>
      </c>
      <c r="AL4974" t="s">
        <v>8476</v>
      </c>
      <c r="AM4974" t="str">
        <f t="shared" si="81"/>
        <v>H3319</v>
      </c>
      <c r="AN4974" t="e">
        <f>IF(Table10[[#This Row],[Column3]]="","",MATCH(Table10[[#This Row],[Column3]],AD:AD,0))</f>
        <v>#N/A</v>
      </c>
    </row>
    <row r="4975" spans="37:40">
      <c r="AK4975">
        <v>3319</v>
      </c>
      <c r="AL4975" t="s">
        <v>8476</v>
      </c>
      <c r="AM4975" t="str">
        <f t="shared" si="81"/>
        <v>H3319</v>
      </c>
      <c r="AN4975" t="e">
        <f>IF(Table10[[#This Row],[Column3]]="","",MATCH(Table10[[#This Row],[Column3]],AD:AD,0))</f>
        <v>#N/A</v>
      </c>
    </row>
    <row r="4976" spans="37:40">
      <c r="AK4976">
        <v>3319</v>
      </c>
      <c r="AL4976" t="s">
        <v>8476</v>
      </c>
      <c r="AM4976" t="str">
        <f t="shared" si="81"/>
        <v>H3319</v>
      </c>
      <c r="AN4976" t="e">
        <f>IF(Table10[[#This Row],[Column3]]="","",MATCH(Table10[[#This Row],[Column3]],AD:AD,0))</f>
        <v>#N/A</v>
      </c>
    </row>
    <row r="4977" spans="37:40">
      <c r="AK4977">
        <v>3320</v>
      </c>
      <c r="AL4977" t="s">
        <v>8476</v>
      </c>
      <c r="AM4977" t="str">
        <f t="shared" si="81"/>
        <v>H3320</v>
      </c>
      <c r="AN4977" t="e">
        <f>IF(Table10[[#This Row],[Column3]]="","",MATCH(Table10[[#This Row],[Column3]],AD:AD,0))</f>
        <v>#N/A</v>
      </c>
    </row>
    <row r="4978" spans="37:40">
      <c r="AK4978">
        <v>3320</v>
      </c>
      <c r="AL4978" t="s">
        <v>8476</v>
      </c>
      <c r="AM4978" t="str">
        <f t="shared" si="81"/>
        <v>H3320</v>
      </c>
      <c r="AN4978" t="e">
        <f>IF(Table10[[#This Row],[Column3]]="","",MATCH(Table10[[#This Row],[Column3]],AD:AD,0))</f>
        <v>#N/A</v>
      </c>
    </row>
    <row r="4979" spans="37:40">
      <c r="AK4979">
        <v>3320</v>
      </c>
      <c r="AL4979" t="s">
        <v>8476</v>
      </c>
      <c r="AM4979" t="str">
        <f t="shared" si="81"/>
        <v>H3320</v>
      </c>
      <c r="AN4979" t="e">
        <f>IF(Table10[[#This Row],[Column3]]="","",MATCH(Table10[[#This Row],[Column3]],AD:AD,0))</f>
        <v>#N/A</v>
      </c>
    </row>
    <row r="4980" spans="37:40">
      <c r="AK4980">
        <v>3320</v>
      </c>
      <c r="AL4980" t="s">
        <v>8476</v>
      </c>
      <c r="AM4980" t="str">
        <f t="shared" si="81"/>
        <v>H3320</v>
      </c>
      <c r="AN4980" t="e">
        <f>IF(Table10[[#This Row],[Column3]]="","",MATCH(Table10[[#This Row],[Column3]],AD:AD,0))</f>
        <v>#N/A</v>
      </c>
    </row>
    <row r="4981" spans="37:40">
      <c r="AK4981">
        <v>3320</v>
      </c>
      <c r="AL4981" t="s">
        <v>8476</v>
      </c>
      <c r="AM4981" t="str">
        <f t="shared" si="81"/>
        <v>H3320</v>
      </c>
      <c r="AN4981" t="e">
        <f>IF(Table10[[#This Row],[Column3]]="","",MATCH(Table10[[#This Row],[Column3]],AD:AD,0))</f>
        <v>#N/A</v>
      </c>
    </row>
    <row r="4982" spans="37:40">
      <c r="AK4982">
        <v>3320</v>
      </c>
      <c r="AL4982" t="s">
        <v>8476</v>
      </c>
      <c r="AM4982" t="str">
        <f t="shared" si="81"/>
        <v>H3320</v>
      </c>
      <c r="AN4982" t="e">
        <f>IF(Table10[[#This Row],[Column3]]="","",MATCH(Table10[[#This Row],[Column3]],AD:AD,0))</f>
        <v>#N/A</v>
      </c>
    </row>
    <row r="4983" spans="37:40">
      <c r="AK4983">
        <v>3320</v>
      </c>
      <c r="AL4983" t="s">
        <v>8476</v>
      </c>
      <c r="AM4983" t="str">
        <f t="shared" si="81"/>
        <v>H3320</v>
      </c>
      <c r="AN4983" t="e">
        <f>IF(Table10[[#This Row],[Column3]]="","",MATCH(Table10[[#This Row],[Column3]],AD:AD,0))</f>
        <v>#N/A</v>
      </c>
    </row>
    <row r="4984" spans="37:40">
      <c r="AK4984">
        <v>3320</v>
      </c>
      <c r="AL4984" t="s">
        <v>8476</v>
      </c>
      <c r="AM4984" t="str">
        <f t="shared" si="81"/>
        <v>H3320</v>
      </c>
      <c r="AN4984" t="e">
        <f>IF(Table10[[#This Row],[Column3]]="","",MATCH(Table10[[#This Row],[Column3]],AD:AD,0))</f>
        <v>#N/A</v>
      </c>
    </row>
    <row r="4985" spans="37:40">
      <c r="AK4985">
        <v>3320</v>
      </c>
      <c r="AL4985" t="s">
        <v>8476</v>
      </c>
      <c r="AM4985" t="str">
        <f t="shared" si="81"/>
        <v>H3320</v>
      </c>
      <c r="AN4985" t="e">
        <f>IF(Table10[[#This Row],[Column3]]="","",MATCH(Table10[[#This Row],[Column3]],AD:AD,0))</f>
        <v>#N/A</v>
      </c>
    </row>
    <row r="4986" spans="37:40">
      <c r="AK4986">
        <v>3320</v>
      </c>
      <c r="AL4986" t="s">
        <v>8476</v>
      </c>
      <c r="AM4986" t="str">
        <f t="shared" si="81"/>
        <v>H3320</v>
      </c>
      <c r="AN4986" t="e">
        <f>IF(Table10[[#This Row],[Column3]]="","",MATCH(Table10[[#This Row],[Column3]],AD:AD,0))</f>
        <v>#N/A</v>
      </c>
    </row>
    <row r="4987" spans="37:40">
      <c r="AK4987">
        <v>3320</v>
      </c>
      <c r="AL4987" t="s">
        <v>8476</v>
      </c>
      <c r="AM4987" t="str">
        <f t="shared" si="81"/>
        <v>H3320</v>
      </c>
      <c r="AN4987" t="e">
        <f>IF(Table10[[#This Row],[Column3]]="","",MATCH(Table10[[#This Row],[Column3]],AD:AD,0))</f>
        <v>#N/A</v>
      </c>
    </row>
    <row r="4988" spans="37:40">
      <c r="AK4988">
        <v>3320</v>
      </c>
      <c r="AL4988" t="s">
        <v>8476</v>
      </c>
      <c r="AM4988" t="str">
        <f t="shared" si="81"/>
        <v>H3320</v>
      </c>
      <c r="AN4988" t="e">
        <f>IF(Table10[[#This Row],[Column3]]="","",MATCH(Table10[[#This Row],[Column3]],AD:AD,0))</f>
        <v>#N/A</v>
      </c>
    </row>
    <row r="4989" spans="37:40">
      <c r="AK4989">
        <v>3320</v>
      </c>
      <c r="AL4989" t="s">
        <v>8476</v>
      </c>
      <c r="AM4989" t="str">
        <f t="shared" si="81"/>
        <v>H3320</v>
      </c>
      <c r="AN4989" t="e">
        <f>IF(Table10[[#This Row],[Column3]]="","",MATCH(Table10[[#This Row],[Column3]],AD:AD,0))</f>
        <v>#N/A</v>
      </c>
    </row>
    <row r="4990" spans="37:40">
      <c r="AK4990">
        <v>3320</v>
      </c>
      <c r="AL4990" t="s">
        <v>8476</v>
      </c>
      <c r="AM4990" t="str">
        <f t="shared" si="81"/>
        <v>H3320</v>
      </c>
      <c r="AN4990" t="e">
        <f>IF(Table10[[#This Row],[Column3]]="","",MATCH(Table10[[#This Row],[Column3]],AD:AD,0))</f>
        <v>#N/A</v>
      </c>
    </row>
    <row r="4991" spans="37:40">
      <c r="AK4991">
        <v>3320</v>
      </c>
      <c r="AL4991" t="s">
        <v>8476</v>
      </c>
      <c r="AM4991" t="str">
        <f t="shared" si="81"/>
        <v>H3320</v>
      </c>
      <c r="AN4991" t="e">
        <f>IF(Table10[[#This Row],[Column3]]="","",MATCH(Table10[[#This Row],[Column3]],AD:AD,0))</f>
        <v>#N/A</v>
      </c>
    </row>
    <row r="4992" spans="37:40">
      <c r="AK4992">
        <v>3320</v>
      </c>
      <c r="AL4992" t="s">
        <v>8476</v>
      </c>
      <c r="AM4992" t="str">
        <f t="shared" si="81"/>
        <v>H3320</v>
      </c>
      <c r="AN4992" t="e">
        <f>IF(Table10[[#This Row],[Column3]]="","",MATCH(Table10[[#This Row],[Column3]],AD:AD,0))</f>
        <v>#N/A</v>
      </c>
    </row>
    <row r="4993" spans="37:40">
      <c r="AK4993">
        <v>3321</v>
      </c>
      <c r="AL4993" t="s">
        <v>8476</v>
      </c>
      <c r="AM4993" t="str">
        <f t="shared" ref="AM4993:AM5056" si="82">CONCATENATE(AL4993,AK4993)</f>
        <v>H3321</v>
      </c>
      <c r="AN4993" t="e">
        <f>IF(Table10[[#This Row],[Column3]]="","",MATCH(Table10[[#This Row],[Column3]],AD:AD,0))</f>
        <v>#N/A</v>
      </c>
    </row>
    <row r="4994" spans="37:40">
      <c r="AK4994">
        <v>3321</v>
      </c>
      <c r="AL4994" t="s">
        <v>8476</v>
      </c>
      <c r="AM4994" t="str">
        <f t="shared" si="82"/>
        <v>H3321</v>
      </c>
      <c r="AN4994" t="e">
        <f>IF(Table10[[#This Row],[Column3]]="","",MATCH(Table10[[#This Row],[Column3]],AD:AD,0))</f>
        <v>#N/A</v>
      </c>
    </row>
    <row r="4995" spans="37:40">
      <c r="AK4995">
        <v>3321</v>
      </c>
      <c r="AL4995" t="s">
        <v>8476</v>
      </c>
      <c r="AM4995" t="str">
        <f t="shared" si="82"/>
        <v>H3321</v>
      </c>
      <c r="AN4995" t="e">
        <f>IF(Table10[[#This Row],[Column3]]="","",MATCH(Table10[[#This Row],[Column3]],AD:AD,0))</f>
        <v>#N/A</v>
      </c>
    </row>
    <row r="4996" spans="37:40">
      <c r="AK4996">
        <v>3321</v>
      </c>
      <c r="AL4996" t="s">
        <v>8476</v>
      </c>
      <c r="AM4996" t="str">
        <f t="shared" si="82"/>
        <v>H3321</v>
      </c>
      <c r="AN4996" t="e">
        <f>IF(Table10[[#This Row],[Column3]]="","",MATCH(Table10[[#This Row],[Column3]],AD:AD,0))</f>
        <v>#N/A</v>
      </c>
    </row>
    <row r="4997" spans="37:40">
      <c r="AK4997">
        <v>3321</v>
      </c>
      <c r="AL4997" t="s">
        <v>8476</v>
      </c>
      <c r="AM4997" t="str">
        <f t="shared" si="82"/>
        <v>H3321</v>
      </c>
      <c r="AN4997" t="e">
        <f>IF(Table10[[#This Row],[Column3]]="","",MATCH(Table10[[#This Row],[Column3]],AD:AD,0))</f>
        <v>#N/A</v>
      </c>
    </row>
    <row r="4998" spans="37:40">
      <c r="AK4998">
        <v>3321</v>
      </c>
      <c r="AL4998" t="s">
        <v>8476</v>
      </c>
      <c r="AM4998" t="str">
        <f t="shared" si="82"/>
        <v>H3321</v>
      </c>
      <c r="AN4998" t="e">
        <f>IF(Table10[[#This Row],[Column3]]="","",MATCH(Table10[[#This Row],[Column3]],AD:AD,0))</f>
        <v>#N/A</v>
      </c>
    </row>
    <row r="4999" spans="37:40">
      <c r="AK4999">
        <v>3321</v>
      </c>
      <c r="AL4999" t="s">
        <v>8476</v>
      </c>
      <c r="AM4999" t="str">
        <f t="shared" si="82"/>
        <v>H3321</v>
      </c>
      <c r="AN4999" t="e">
        <f>IF(Table10[[#This Row],[Column3]]="","",MATCH(Table10[[#This Row],[Column3]],AD:AD,0))</f>
        <v>#N/A</v>
      </c>
    </row>
    <row r="5000" spans="37:40">
      <c r="AK5000">
        <v>3321</v>
      </c>
      <c r="AL5000" t="s">
        <v>8476</v>
      </c>
      <c r="AM5000" t="str">
        <f t="shared" si="82"/>
        <v>H3321</v>
      </c>
      <c r="AN5000" t="e">
        <f>IF(Table10[[#This Row],[Column3]]="","",MATCH(Table10[[#This Row],[Column3]],AD:AD,0))</f>
        <v>#N/A</v>
      </c>
    </row>
    <row r="5001" spans="37:40">
      <c r="AK5001">
        <v>3321</v>
      </c>
      <c r="AL5001" t="s">
        <v>8476</v>
      </c>
      <c r="AM5001" t="str">
        <f t="shared" si="82"/>
        <v>H3321</v>
      </c>
      <c r="AN5001" t="e">
        <f>IF(Table10[[#This Row],[Column3]]="","",MATCH(Table10[[#This Row],[Column3]],AD:AD,0))</f>
        <v>#N/A</v>
      </c>
    </row>
    <row r="5002" spans="37:40">
      <c r="AK5002">
        <v>3321</v>
      </c>
      <c r="AL5002" t="s">
        <v>8476</v>
      </c>
      <c r="AM5002" t="str">
        <f t="shared" si="82"/>
        <v>H3321</v>
      </c>
      <c r="AN5002" t="e">
        <f>IF(Table10[[#This Row],[Column3]]="","",MATCH(Table10[[#This Row],[Column3]],AD:AD,0))</f>
        <v>#N/A</v>
      </c>
    </row>
    <row r="5003" spans="37:40">
      <c r="AK5003">
        <v>3321</v>
      </c>
      <c r="AL5003" t="s">
        <v>8476</v>
      </c>
      <c r="AM5003" t="str">
        <f t="shared" si="82"/>
        <v>H3321</v>
      </c>
      <c r="AN5003" t="e">
        <f>IF(Table10[[#This Row],[Column3]]="","",MATCH(Table10[[#This Row],[Column3]],AD:AD,0))</f>
        <v>#N/A</v>
      </c>
    </row>
    <row r="5004" spans="37:40">
      <c r="AK5004">
        <v>3321</v>
      </c>
      <c r="AL5004" t="s">
        <v>8476</v>
      </c>
      <c r="AM5004" t="str">
        <f t="shared" si="82"/>
        <v>H3321</v>
      </c>
      <c r="AN5004" t="e">
        <f>IF(Table10[[#This Row],[Column3]]="","",MATCH(Table10[[#This Row],[Column3]],AD:AD,0))</f>
        <v>#N/A</v>
      </c>
    </row>
    <row r="5005" spans="37:40">
      <c r="AK5005">
        <v>3321</v>
      </c>
      <c r="AL5005" t="s">
        <v>8476</v>
      </c>
      <c r="AM5005" t="str">
        <f t="shared" si="82"/>
        <v>H3321</v>
      </c>
      <c r="AN5005" t="e">
        <f>IF(Table10[[#This Row],[Column3]]="","",MATCH(Table10[[#This Row],[Column3]],AD:AD,0))</f>
        <v>#N/A</v>
      </c>
    </row>
    <row r="5006" spans="37:40">
      <c r="AK5006">
        <v>3321</v>
      </c>
      <c r="AL5006" t="s">
        <v>8476</v>
      </c>
      <c r="AM5006" t="str">
        <f t="shared" si="82"/>
        <v>H3321</v>
      </c>
      <c r="AN5006" t="e">
        <f>IF(Table10[[#This Row],[Column3]]="","",MATCH(Table10[[#This Row],[Column3]],AD:AD,0))</f>
        <v>#N/A</v>
      </c>
    </row>
    <row r="5007" spans="37:40">
      <c r="AK5007">
        <v>3321</v>
      </c>
      <c r="AL5007" t="s">
        <v>8476</v>
      </c>
      <c r="AM5007" t="str">
        <f t="shared" si="82"/>
        <v>H3321</v>
      </c>
      <c r="AN5007" t="e">
        <f>IF(Table10[[#This Row],[Column3]]="","",MATCH(Table10[[#This Row],[Column3]],AD:AD,0))</f>
        <v>#N/A</v>
      </c>
    </row>
    <row r="5008" spans="37:40">
      <c r="AK5008">
        <v>3321</v>
      </c>
      <c r="AL5008" t="s">
        <v>8476</v>
      </c>
      <c r="AM5008" t="str">
        <f t="shared" si="82"/>
        <v>H3321</v>
      </c>
      <c r="AN5008" t="e">
        <f>IF(Table10[[#This Row],[Column3]]="","",MATCH(Table10[[#This Row],[Column3]],AD:AD,0))</f>
        <v>#N/A</v>
      </c>
    </row>
    <row r="5009" spans="37:40">
      <c r="AK5009">
        <v>3322</v>
      </c>
      <c r="AL5009" t="s">
        <v>8476</v>
      </c>
      <c r="AM5009" t="str">
        <f t="shared" si="82"/>
        <v>H3322</v>
      </c>
      <c r="AN5009" t="e">
        <f>IF(Table10[[#This Row],[Column3]]="","",MATCH(Table10[[#This Row],[Column3]],AD:AD,0))</f>
        <v>#N/A</v>
      </c>
    </row>
    <row r="5010" spans="37:40">
      <c r="AK5010">
        <v>3322</v>
      </c>
      <c r="AL5010" t="s">
        <v>8476</v>
      </c>
      <c r="AM5010" t="str">
        <f t="shared" si="82"/>
        <v>H3322</v>
      </c>
      <c r="AN5010" t="e">
        <f>IF(Table10[[#This Row],[Column3]]="","",MATCH(Table10[[#This Row],[Column3]],AD:AD,0))</f>
        <v>#N/A</v>
      </c>
    </row>
    <row r="5011" spans="37:40">
      <c r="AK5011">
        <v>3322</v>
      </c>
      <c r="AL5011" t="s">
        <v>8476</v>
      </c>
      <c r="AM5011" t="str">
        <f t="shared" si="82"/>
        <v>H3322</v>
      </c>
      <c r="AN5011" t="e">
        <f>IF(Table10[[#This Row],[Column3]]="","",MATCH(Table10[[#This Row],[Column3]],AD:AD,0))</f>
        <v>#N/A</v>
      </c>
    </row>
    <row r="5012" spans="37:40">
      <c r="AK5012">
        <v>3322</v>
      </c>
      <c r="AL5012" t="s">
        <v>8476</v>
      </c>
      <c r="AM5012" t="str">
        <f t="shared" si="82"/>
        <v>H3322</v>
      </c>
      <c r="AN5012" t="e">
        <f>IF(Table10[[#This Row],[Column3]]="","",MATCH(Table10[[#This Row],[Column3]],AD:AD,0))</f>
        <v>#N/A</v>
      </c>
    </row>
    <row r="5013" spans="37:40">
      <c r="AK5013">
        <v>3322</v>
      </c>
      <c r="AL5013" t="s">
        <v>8476</v>
      </c>
      <c r="AM5013" t="str">
        <f t="shared" si="82"/>
        <v>H3322</v>
      </c>
      <c r="AN5013" t="e">
        <f>IF(Table10[[#This Row],[Column3]]="","",MATCH(Table10[[#This Row],[Column3]],AD:AD,0))</f>
        <v>#N/A</v>
      </c>
    </row>
    <row r="5014" spans="37:40">
      <c r="AK5014">
        <v>3322</v>
      </c>
      <c r="AL5014" t="s">
        <v>8476</v>
      </c>
      <c r="AM5014" t="str">
        <f t="shared" si="82"/>
        <v>H3322</v>
      </c>
      <c r="AN5014" t="e">
        <f>IF(Table10[[#This Row],[Column3]]="","",MATCH(Table10[[#This Row],[Column3]],AD:AD,0))</f>
        <v>#N/A</v>
      </c>
    </row>
    <row r="5015" spans="37:40">
      <c r="AK5015">
        <v>3322</v>
      </c>
      <c r="AL5015" t="s">
        <v>8476</v>
      </c>
      <c r="AM5015" t="str">
        <f t="shared" si="82"/>
        <v>H3322</v>
      </c>
      <c r="AN5015" t="e">
        <f>IF(Table10[[#This Row],[Column3]]="","",MATCH(Table10[[#This Row],[Column3]],AD:AD,0))</f>
        <v>#N/A</v>
      </c>
    </row>
    <row r="5016" spans="37:40">
      <c r="AK5016">
        <v>3322</v>
      </c>
      <c r="AL5016" t="s">
        <v>8476</v>
      </c>
      <c r="AM5016" t="str">
        <f t="shared" si="82"/>
        <v>H3322</v>
      </c>
      <c r="AN5016" t="e">
        <f>IF(Table10[[#This Row],[Column3]]="","",MATCH(Table10[[#This Row],[Column3]],AD:AD,0))</f>
        <v>#N/A</v>
      </c>
    </row>
    <row r="5017" spans="37:40">
      <c r="AK5017">
        <v>3322</v>
      </c>
      <c r="AL5017" t="s">
        <v>8476</v>
      </c>
      <c r="AM5017" t="str">
        <f t="shared" si="82"/>
        <v>H3322</v>
      </c>
      <c r="AN5017" t="e">
        <f>IF(Table10[[#This Row],[Column3]]="","",MATCH(Table10[[#This Row],[Column3]],AD:AD,0))</f>
        <v>#N/A</v>
      </c>
    </row>
    <row r="5018" spans="37:40">
      <c r="AK5018">
        <v>3322</v>
      </c>
      <c r="AL5018" t="s">
        <v>8476</v>
      </c>
      <c r="AM5018" t="str">
        <f t="shared" si="82"/>
        <v>H3322</v>
      </c>
      <c r="AN5018" t="e">
        <f>IF(Table10[[#This Row],[Column3]]="","",MATCH(Table10[[#This Row],[Column3]],AD:AD,0))</f>
        <v>#N/A</v>
      </c>
    </row>
    <row r="5019" spans="37:40">
      <c r="AK5019">
        <v>3322</v>
      </c>
      <c r="AL5019" t="s">
        <v>8476</v>
      </c>
      <c r="AM5019" t="str">
        <f t="shared" si="82"/>
        <v>H3322</v>
      </c>
      <c r="AN5019" t="e">
        <f>IF(Table10[[#This Row],[Column3]]="","",MATCH(Table10[[#This Row],[Column3]],AD:AD,0))</f>
        <v>#N/A</v>
      </c>
    </row>
    <row r="5020" spans="37:40">
      <c r="AK5020">
        <v>3322</v>
      </c>
      <c r="AL5020" t="s">
        <v>8476</v>
      </c>
      <c r="AM5020" t="str">
        <f t="shared" si="82"/>
        <v>H3322</v>
      </c>
      <c r="AN5020" t="e">
        <f>IF(Table10[[#This Row],[Column3]]="","",MATCH(Table10[[#This Row],[Column3]],AD:AD,0))</f>
        <v>#N/A</v>
      </c>
    </row>
    <row r="5021" spans="37:40">
      <c r="AK5021">
        <v>3322</v>
      </c>
      <c r="AL5021" t="s">
        <v>8476</v>
      </c>
      <c r="AM5021" t="str">
        <f t="shared" si="82"/>
        <v>H3322</v>
      </c>
      <c r="AN5021" t="e">
        <f>IF(Table10[[#This Row],[Column3]]="","",MATCH(Table10[[#This Row],[Column3]],AD:AD,0))</f>
        <v>#N/A</v>
      </c>
    </row>
    <row r="5022" spans="37:40">
      <c r="AK5022">
        <v>3322</v>
      </c>
      <c r="AL5022" t="s">
        <v>8476</v>
      </c>
      <c r="AM5022" t="str">
        <f t="shared" si="82"/>
        <v>H3322</v>
      </c>
      <c r="AN5022" t="e">
        <f>IF(Table10[[#This Row],[Column3]]="","",MATCH(Table10[[#This Row],[Column3]],AD:AD,0))</f>
        <v>#N/A</v>
      </c>
    </row>
    <row r="5023" spans="37:40">
      <c r="AK5023">
        <v>3322</v>
      </c>
      <c r="AL5023" t="s">
        <v>8476</v>
      </c>
      <c r="AM5023" t="str">
        <f t="shared" si="82"/>
        <v>H3322</v>
      </c>
      <c r="AN5023" t="e">
        <f>IF(Table10[[#This Row],[Column3]]="","",MATCH(Table10[[#This Row],[Column3]],AD:AD,0))</f>
        <v>#N/A</v>
      </c>
    </row>
    <row r="5024" spans="37:40">
      <c r="AK5024">
        <v>3322</v>
      </c>
      <c r="AL5024" t="s">
        <v>8476</v>
      </c>
      <c r="AM5024" t="str">
        <f t="shared" si="82"/>
        <v>H3322</v>
      </c>
      <c r="AN5024" t="e">
        <f>IF(Table10[[#This Row],[Column3]]="","",MATCH(Table10[[#This Row],[Column3]],AD:AD,0))</f>
        <v>#N/A</v>
      </c>
    </row>
    <row r="5025" spans="37:40">
      <c r="AK5025">
        <v>3323</v>
      </c>
      <c r="AL5025" t="s">
        <v>8476</v>
      </c>
      <c r="AM5025" t="str">
        <f t="shared" si="82"/>
        <v>H3323</v>
      </c>
      <c r="AN5025" t="e">
        <f>IF(Table10[[#This Row],[Column3]]="","",MATCH(Table10[[#This Row],[Column3]],AD:AD,0))</f>
        <v>#N/A</v>
      </c>
    </row>
    <row r="5026" spans="37:40">
      <c r="AK5026">
        <v>3323</v>
      </c>
      <c r="AL5026" t="s">
        <v>8476</v>
      </c>
      <c r="AM5026" t="str">
        <f t="shared" si="82"/>
        <v>H3323</v>
      </c>
      <c r="AN5026" t="e">
        <f>IF(Table10[[#This Row],[Column3]]="","",MATCH(Table10[[#This Row],[Column3]],AD:AD,0))</f>
        <v>#N/A</v>
      </c>
    </row>
    <row r="5027" spans="37:40">
      <c r="AK5027">
        <v>3323</v>
      </c>
      <c r="AL5027" t="s">
        <v>8476</v>
      </c>
      <c r="AM5027" t="str">
        <f t="shared" si="82"/>
        <v>H3323</v>
      </c>
      <c r="AN5027" t="e">
        <f>IF(Table10[[#This Row],[Column3]]="","",MATCH(Table10[[#This Row],[Column3]],AD:AD,0))</f>
        <v>#N/A</v>
      </c>
    </row>
    <row r="5028" spans="37:40">
      <c r="AK5028">
        <v>3323</v>
      </c>
      <c r="AL5028" t="s">
        <v>8476</v>
      </c>
      <c r="AM5028" t="str">
        <f t="shared" si="82"/>
        <v>H3323</v>
      </c>
      <c r="AN5028" t="e">
        <f>IF(Table10[[#This Row],[Column3]]="","",MATCH(Table10[[#This Row],[Column3]],AD:AD,0))</f>
        <v>#N/A</v>
      </c>
    </row>
    <row r="5029" spans="37:40">
      <c r="AK5029">
        <v>3323</v>
      </c>
      <c r="AL5029" t="s">
        <v>8476</v>
      </c>
      <c r="AM5029" t="str">
        <f t="shared" si="82"/>
        <v>H3323</v>
      </c>
      <c r="AN5029" t="e">
        <f>IF(Table10[[#This Row],[Column3]]="","",MATCH(Table10[[#This Row],[Column3]],AD:AD,0))</f>
        <v>#N/A</v>
      </c>
    </row>
    <row r="5030" spans="37:40">
      <c r="AK5030">
        <v>3323</v>
      </c>
      <c r="AL5030" t="s">
        <v>8476</v>
      </c>
      <c r="AM5030" t="str">
        <f t="shared" si="82"/>
        <v>H3323</v>
      </c>
      <c r="AN5030" t="e">
        <f>IF(Table10[[#This Row],[Column3]]="","",MATCH(Table10[[#This Row],[Column3]],AD:AD,0))</f>
        <v>#N/A</v>
      </c>
    </row>
    <row r="5031" spans="37:40">
      <c r="AK5031">
        <v>3323</v>
      </c>
      <c r="AL5031" t="s">
        <v>8476</v>
      </c>
      <c r="AM5031" t="str">
        <f t="shared" si="82"/>
        <v>H3323</v>
      </c>
      <c r="AN5031" t="e">
        <f>IF(Table10[[#This Row],[Column3]]="","",MATCH(Table10[[#This Row],[Column3]],AD:AD,0))</f>
        <v>#N/A</v>
      </c>
    </row>
    <row r="5032" spans="37:40">
      <c r="AK5032">
        <v>3323</v>
      </c>
      <c r="AL5032" t="s">
        <v>8476</v>
      </c>
      <c r="AM5032" t="str">
        <f t="shared" si="82"/>
        <v>H3323</v>
      </c>
      <c r="AN5032" t="e">
        <f>IF(Table10[[#This Row],[Column3]]="","",MATCH(Table10[[#This Row],[Column3]],AD:AD,0))</f>
        <v>#N/A</v>
      </c>
    </row>
    <row r="5033" spans="37:40">
      <c r="AK5033">
        <v>3323</v>
      </c>
      <c r="AL5033" t="s">
        <v>8476</v>
      </c>
      <c r="AM5033" t="str">
        <f t="shared" si="82"/>
        <v>H3323</v>
      </c>
      <c r="AN5033" t="e">
        <f>IF(Table10[[#This Row],[Column3]]="","",MATCH(Table10[[#This Row],[Column3]],AD:AD,0))</f>
        <v>#N/A</v>
      </c>
    </row>
    <row r="5034" spans="37:40">
      <c r="AK5034">
        <v>3323</v>
      </c>
      <c r="AL5034" t="s">
        <v>8476</v>
      </c>
      <c r="AM5034" t="str">
        <f t="shared" si="82"/>
        <v>H3323</v>
      </c>
      <c r="AN5034" t="e">
        <f>IF(Table10[[#This Row],[Column3]]="","",MATCH(Table10[[#This Row],[Column3]],AD:AD,0))</f>
        <v>#N/A</v>
      </c>
    </row>
    <row r="5035" spans="37:40">
      <c r="AK5035">
        <v>3323</v>
      </c>
      <c r="AL5035" t="s">
        <v>8476</v>
      </c>
      <c r="AM5035" t="str">
        <f t="shared" si="82"/>
        <v>H3323</v>
      </c>
      <c r="AN5035" t="e">
        <f>IF(Table10[[#This Row],[Column3]]="","",MATCH(Table10[[#This Row],[Column3]],AD:AD,0))</f>
        <v>#N/A</v>
      </c>
    </row>
    <row r="5036" spans="37:40">
      <c r="AK5036">
        <v>3323</v>
      </c>
      <c r="AL5036" t="s">
        <v>8476</v>
      </c>
      <c r="AM5036" t="str">
        <f t="shared" si="82"/>
        <v>H3323</v>
      </c>
      <c r="AN5036" t="e">
        <f>IF(Table10[[#This Row],[Column3]]="","",MATCH(Table10[[#This Row],[Column3]],AD:AD,0))</f>
        <v>#N/A</v>
      </c>
    </row>
    <row r="5037" spans="37:40">
      <c r="AK5037">
        <v>3323</v>
      </c>
      <c r="AL5037" t="s">
        <v>8476</v>
      </c>
      <c r="AM5037" t="str">
        <f t="shared" si="82"/>
        <v>H3323</v>
      </c>
      <c r="AN5037" t="e">
        <f>IF(Table10[[#This Row],[Column3]]="","",MATCH(Table10[[#This Row],[Column3]],AD:AD,0))</f>
        <v>#N/A</v>
      </c>
    </row>
    <row r="5038" spans="37:40">
      <c r="AK5038">
        <v>3323</v>
      </c>
      <c r="AL5038" t="s">
        <v>8476</v>
      </c>
      <c r="AM5038" t="str">
        <f t="shared" si="82"/>
        <v>H3323</v>
      </c>
      <c r="AN5038" t="e">
        <f>IF(Table10[[#This Row],[Column3]]="","",MATCH(Table10[[#This Row],[Column3]],AD:AD,0))</f>
        <v>#N/A</v>
      </c>
    </row>
    <row r="5039" spans="37:40">
      <c r="AK5039">
        <v>3323</v>
      </c>
      <c r="AL5039" t="s">
        <v>8476</v>
      </c>
      <c r="AM5039" t="str">
        <f t="shared" si="82"/>
        <v>H3323</v>
      </c>
      <c r="AN5039" t="e">
        <f>IF(Table10[[#This Row],[Column3]]="","",MATCH(Table10[[#This Row],[Column3]],AD:AD,0))</f>
        <v>#N/A</v>
      </c>
    </row>
    <row r="5040" spans="37:40">
      <c r="AK5040">
        <v>3323</v>
      </c>
      <c r="AL5040" t="s">
        <v>8476</v>
      </c>
      <c r="AM5040" t="str">
        <f t="shared" si="82"/>
        <v>H3323</v>
      </c>
      <c r="AN5040" t="e">
        <f>IF(Table10[[#This Row],[Column3]]="","",MATCH(Table10[[#This Row],[Column3]],AD:AD,0))</f>
        <v>#N/A</v>
      </c>
    </row>
    <row r="5041" spans="37:40">
      <c r="AK5041">
        <v>3324</v>
      </c>
      <c r="AL5041" t="s">
        <v>8476</v>
      </c>
      <c r="AM5041" t="str">
        <f t="shared" si="82"/>
        <v>H3324</v>
      </c>
      <c r="AN5041" t="e">
        <f>IF(Table10[[#This Row],[Column3]]="","",MATCH(Table10[[#This Row],[Column3]],AD:AD,0))</f>
        <v>#N/A</v>
      </c>
    </row>
    <row r="5042" spans="37:40">
      <c r="AK5042">
        <v>3324</v>
      </c>
      <c r="AL5042" t="s">
        <v>8476</v>
      </c>
      <c r="AM5042" t="str">
        <f t="shared" si="82"/>
        <v>H3324</v>
      </c>
      <c r="AN5042" t="e">
        <f>IF(Table10[[#This Row],[Column3]]="","",MATCH(Table10[[#This Row],[Column3]],AD:AD,0))</f>
        <v>#N/A</v>
      </c>
    </row>
    <row r="5043" spans="37:40">
      <c r="AK5043">
        <v>3324</v>
      </c>
      <c r="AL5043" t="s">
        <v>8476</v>
      </c>
      <c r="AM5043" t="str">
        <f t="shared" si="82"/>
        <v>H3324</v>
      </c>
      <c r="AN5043" t="e">
        <f>IF(Table10[[#This Row],[Column3]]="","",MATCH(Table10[[#This Row],[Column3]],AD:AD,0))</f>
        <v>#N/A</v>
      </c>
    </row>
    <row r="5044" spans="37:40">
      <c r="AK5044">
        <v>3324</v>
      </c>
      <c r="AL5044" t="s">
        <v>8476</v>
      </c>
      <c r="AM5044" t="str">
        <f t="shared" si="82"/>
        <v>H3324</v>
      </c>
      <c r="AN5044" t="e">
        <f>IF(Table10[[#This Row],[Column3]]="","",MATCH(Table10[[#This Row],[Column3]],AD:AD,0))</f>
        <v>#N/A</v>
      </c>
    </row>
    <row r="5045" spans="37:40">
      <c r="AK5045">
        <v>3324</v>
      </c>
      <c r="AL5045" t="s">
        <v>8476</v>
      </c>
      <c r="AM5045" t="str">
        <f t="shared" si="82"/>
        <v>H3324</v>
      </c>
      <c r="AN5045" t="e">
        <f>IF(Table10[[#This Row],[Column3]]="","",MATCH(Table10[[#This Row],[Column3]],AD:AD,0))</f>
        <v>#N/A</v>
      </c>
    </row>
    <row r="5046" spans="37:40">
      <c r="AK5046">
        <v>3324</v>
      </c>
      <c r="AL5046" t="s">
        <v>8476</v>
      </c>
      <c r="AM5046" t="str">
        <f t="shared" si="82"/>
        <v>H3324</v>
      </c>
      <c r="AN5046" t="e">
        <f>IF(Table10[[#This Row],[Column3]]="","",MATCH(Table10[[#This Row],[Column3]],AD:AD,0))</f>
        <v>#N/A</v>
      </c>
    </row>
    <row r="5047" spans="37:40">
      <c r="AK5047">
        <v>3324</v>
      </c>
      <c r="AL5047" t="s">
        <v>8476</v>
      </c>
      <c r="AM5047" t="str">
        <f t="shared" si="82"/>
        <v>H3324</v>
      </c>
      <c r="AN5047" t="e">
        <f>IF(Table10[[#This Row],[Column3]]="","",MATCH(Table10[[#This Row],[Column3]],AD:AD,0))</f>
        <v>#N/A</v>
      </c>
    </row>
    <row r="5048" spans="37:40">
      <c r="AK5048">
        <v>3324</v>
      </c>
      <c r="AL5048" t="s">
        <v>8476</v>
      </c>
      <c r="AM5048" t="str">
        <f t="shared" si="82"/>
        <v>H3324</v>
      </c>
      <c r="AN5048" t="e">
        <f>IF(Table10[[#This Row],[Column3]]="","",MATCH(Table10[[#This Row],[Column3]],AD:AD,0))</f>
        <v>#N/A</v>
      </c>
    </row>
    <row r="5049" spans="37:40">
      <c r="AK5049">
        <v>3324</v>
      </c>
      <c r="AL5049" t="s">
        <v>8476</v>
      </c>
      <c r="AM5049" t="str">
        <f t="shared" si="82"/>
        <v>H3324</v>
      </c>
      <c r="AN5049" t="e">
        <f>IF(Table10[[#This Row],[Column3]]="","",MATCH(Table10[[#This Row],[Column3]],AD:AD,0))</f>
        <v>#N/A</v>
      </c>
    </row>
    <row r="5050" spans="37:40">
      <c r="AK5050">
        <v>3324</v>
      </c>
      <c r="AL5050" t="s">
        <v>8476</v>
      </c>
      <c r="AM5050" t="str">
        <f t="shared" si="82"/>
        <v>H3324</v>
      </c>
      <c r="AN5050" t="e">
        <f>IF(Table10[[#This Row],[Column3]]="","",MATCH(Table10[[#This Row],[Column3]],AD:AD,0))</f>
        <v>#N/A</v>
      </c>
    </row>
    <row r="5051" spans="37:40">
      <c r="AK5051">
        <v>3324</v>
      </c>
      <c r="AL5051" t="s">
        <v>8476</v>
      </c>
      <c r="AM5051" t="str">
        <f t="shared" si="82"/>
        <v>H3324</v>
      </c>
      <c r="AN5051" t="e">
        <f>IF(Table10[[#This Row],[Column3]]="","",MATCH(Table10[[#This Row],[Column3]],AD:AD,0))</f>
        <v>#N/A</v>
      </c>
    </row>
    <row r="5052" spans="37:40">
      <c r="AK5052">
        <v>3324</v>
      </c>
      <c r="AL5052" t="s">
        <v>8476</v>
      </c>
      <c r="AM5052" t="str">
        <f t="shared" si="82"/>
        <v>H3324</v>
      </c>
      <c r="AN5052" t="e">
        <f>IF(Table10[[#This Row],[Column3]]="","",MATCH(Table10[[#This Row],[Column3]],AD:AD,0))</f>
        <v>#N/A</v>
      </c>
    </row>
    <row r="5053" spans="37:40">
      <c r="AK5053">
        <v>3324</v>
      </c>
      <c r="AL5053" t="s">
        <v>8476</v>
      </c>
      <c r="AM5053" t="str">
        <f t="shared" si="82"/>
        <v>H3324</v>
      </c>
      <c r="AN5053" t="e">
        <f>IF(Table10[[#This Row],[Column3]]="","",MATCH(Table10[[#This Row],[Column3]],AD:AD,0))</f>
        <v>#N/A</v>
      </c>
    </row>
    <row r="5054" spans="37:40">
      <c r="AK5054">
        <v>3324</v>
      </c>
      <c r="AL5054" t="s">
        <v>8476</v>
      </c>
      <c r="AM5054" t="str">
        <f t="shared" si="82"/>
        <v>H3324</v>
      </c>
      <c r="AN5054" t="e">
        <f>IF(Table10[[#This Row],[Column3]]="","",MATCH(Table10[[#This Row],[Column3]],AD:AD,0))</f>
        <v>#N/A</v>
      </c>
    </row>
    <row r="5055" spans="37:40">
      <c r="AK5055">
        <v>3355</v>
      </c>
      <c r="AL5055" t="s">
        <v>8476</v>
      </c>
      <c r="AM5055" t="str">
        <f t="shared" si="82"/>
        <v>H3355</v>
      </c>
      <c r="AN5055" t="e">
        <f>IF(Table10[[#This Row],[Column3]]="","",MATCH(Table10[[#This Row],[Column3]],AD:AD,0))</f>
        <v>#N/A</v>
      </c>
    </row>
    <row r="5056" spans="37:40">
      <c r="AK5056">
        <v>3355</v>
      </c>
      <c r="AL5056" t="s">
        <v>8476</v>
      </c>
      <c r="AM5056" t="str">
        <f t="shared" si="82"/>
        <v>H3355</v>
      </c>
      <c r="AN5056" t="e">
        <f>IF(Table10[[#This Row],[Column3]]="","",MATCH(Table10[[#This Row],[Column3]],AD:AD,0))</f>
        <v>#N/A</v>
      </c>
    </row>
    <row r="5057" spans="37:40">
      <c r="AK5057">
        <v>3355</v>
      </c>
      <c r="AL5057" t="s">
        <v>8476</v>
      </c>
      <c r="AM5057" t="str">
        <f t="shared" ref="AM5057:AM5120" si="83">CONCATENATE(AL5057,AK5057)</f>
        <v>H3355</v>
      </c>
      <c r="AN5057" t="e">
        <f>IF(Table10[[#This Row],[Column3]]="","",MATCH(Table10[[#This Row],[Column3]],AD:AD,0))</f>
        <v>#N/A</v>
      </c>
    </row>
    <row r="5058" spans="37:40">
      <c r="AK5058">
        <v>3358</v>
      </c>
      <c r="AL5058" t="s">
        <v>8476</v>
      </c>
      <c r="AM5058" t="str">
        <f t="shared" si="83"/>
        <v>H3358</v>
      </c>
      <c r="AN5058" t="e">
        <f>IF(Table10[[#This Row],[Column3]]="","",MATCH(Table10[[#This Row],[Column3]],AD:AD,0))</f>
        <v>#N/A</v>
      </c>
    </row>
    <row r="5059" spans="37:40">
      <c r="AK5059">
        <v>3147</v>
      </c>
      <c r="AL5059" t="s">
        <v>6664</v>
      </c>
      <c r="AM5059" t="str">
        <f t="shared" si="83"/>
        <v>G3147</v>
      </c>
      <c r="AN5059" t="e">
        <f>IF(Table10[[#This Row],[Column3]]="","",MATCH(Table10[[#This Row],[Column3]],AD:AD,0))</f>
        <v>#N/A</v>
      </c>
    </row>
    <row r="5060" spans="37:40">
      <c r="AK5060">
        <v>3147</v>
      </c>
      <c r="AL5060" t="s">
        <v>6664</v>
      </c>
      <c r="AM5060" t="str">
        <f t="shared" si="83"/>
        <v>G3147</v>
      </c>
      <c r="AN5060" t="e">
        <f>IF(Table10[[#This Row],[Column3]]="","",MATCH(Table10[[#This Row],[Column3]],AD:AD,0))</f>
        <v>#N/A</v>
      </c>
    </row>
    <row r="5061" spans="37:40">
      <c r="AK5061">
        <v>3273</v>
      </c>
      <c r="AL5061" t="s">
        <v>3762</v>
      </c>
      <c r="AM5061" t="str">
        <f t="shared" si="83"/>
        <v>A3273</v>
      </c>
      <c r="AN5061" t="e">
        <f>IF(Table10[[#This Row],[Column3]]="","",MATCH(Table10[[#This Row],[Column3]],AD:AD,0))</f>
        <v>#N/A</v>
      </c>
    </row>
    <row r="5062" spans="37:40">
      <c r="AM5062" t="str">
        <f t="shared" si="83"/>
        <v/>
      </c>
      <c r="AN5062" t="str">
        <f>IF(Table10[[#This Row],[Column3]]="","",MATCH(Table10[[#This Row],[Column3]],AD:AD,0))</f>
        <v/>
      </c>
    </row>
    <row r="5063" spans="37:40">
      <c r="AM5063" t="str">
        <f t="shared" si="83"/>
        <v/>
      </c>
      <c r="AN5063" t="str">
        <f>IF(Table10[[#This Row],[Column3]]="","",MATCH(Table10[[#This Row],[Column3]],AD:AD,0))</f>
        <v/>
      </c>
    </row>
    <row r="5064" spans="37:40">
      <c r="AM5064" t="str">
        <f t="shared" si="83"/>
        <v/>
      </c>
      <c r="AN5064" t="str">
        <f>IF(Table10[[#This Row],[Column3]]="","",MATCH(Table10[[#This Row],[Column3]],AD:AD,0))</f>
        <v/>
      </c>
    </row>
    <row r="5065" spans="37:40">
      <c r="AM5065" t="str">
        <f t="shared" si="83"/>
        <v/>
      </c>
      <c r="AN5065" t="str">
        <f>IF(Table10[[#This Row],[Column3]]="","",MATCH(Table10[[#This Row],[Column3]],AD:AD,0))</f>
        <v/>
      </c>
    </row>
    <row r="5066" spans="37:40">
      <c r="AM5066" t="str">
        <f t="shared" si="83"/>
        <v/>
      </c>
      <c r="AN5066" t="str">
        <f>IF(Table10[[#This Row],[Column3]]="","",MATCH(Table10[[#This Row],[Column3]],AD:AD,0))</f>
        <v/>
      </c>
    </row>
    <row r="5067" spans="37:40">
      <c r="AM5067" t="str">
        <f t="shared" si="83"/>
        <v/>
      </c>
      <c r="AN5067" t="str">
        <f>IF(Table10[[#This Row],[Column3]]="","",MATCH(Table10[[#This Row],[Column3]],AD:AD,0))</f>
        <v/>
      </c>
    </row>
    <row r="5068" spans="37:40">
      <c r="AM5068" t="str">
        <f t="shared" si="83"/>
        <v/>
      </c>
      <c r="AN5068" t="str">
        <f>IF(Table10[[#This Row],[Column3]]="","",MATCH(Table10[[#This Row],[Column3]],AD:AD,0))</f>
        <v/>
      </c>
    </row>
    <row r="5069" spans="37:40">
      <c r="AM5069" t="str">
        <f t="shared" si="83"/>
        <v/>
      </c>
      <c r="AN5069" t="str">
        <f>IF(Table10[[#This Row],[Column3]]="","",MATCH(Table10[[#This Row],[Column3]],AD:AD,0))</f>
        <v/>
      </c>
    </row>
    <row r="5070" spans="37:40">
      <c r="AM5070" t="str">
        <f t="shared" si="83"/>
        <v/>
      </c>
      <c r="AN5070" t="str">
        <f>IF(Table10[[#This Row],[Column3]]="","",MATCH(Table10[[#This Row],[Column3]],AD:AD,0))</f>
        <v/>
      </c>
    </row>
    <row r="5071" spans="37:40">
      <c r="AM5071" t="str">
        <f t="shared" si="83"/>
        <v/>
      </c>
      <c r="AN5071" t="str">
        <f>IF(Table10[[#This Row],[Column3]]="","",MATCH(Table10[[#This Row],[Column3]],AD:AD,0))</f>
        <v/>
      </c>
    </row>
    <row r="5072" spans="37:40">
      <c r="AM5072" t="str">
        <f t="shared" si="83"/>
        <v/>
      </c>
      <c r="AN5072" t="str">
        <f>IF(Table10[[#This Row],[Column3]]="","",MATCH(Table10[[#This Row],[Column3]],AD:AD,0))</f>
        <v/>
      </c>
    </row>
    <row r="5073" spans="39:40">
      <c r="AM5073" t="str">
        <f t="shared" si="83"/>
        <v/>
      </c>
      <c r="AN5073" t="str">
        <f>IF(Table10[[#This Row],[Column3]]="","",MATCH(Table10[[#This Row],[Column3]],AD:AD,0))</f>
        <v/>
      </c>
    </row>
    <row r="5074" spans="39:40">
      <c r="AM5074" t="str">
        <f t="shared" si="83"/>
        <v/>
      </c>
      <c r="AN5074" t="str">
        <f>IF(Table10[[#This Row],[Column3]]="","",MATCH(Table10[[#This Row],[Column3]],AD:AD,0))</f>
        <v/>
      </c>
    </row>
    <row r="5075" spans="39:40">
      <c r="AM5075" t="str">
        <f t="shared" si="83"/>
        <v/>
      </c>
      <c r="AN5075" t="str">
        <f>IF(Table10[[#This Row],[Column3]]="","",MATCH(Table10[[#This Row],[Column3]],AD:AD,0))</f>
        <v/>
      </c>
    </row>
    <row r="5076" spans="39:40">
      <c r="AM5076" t="str">
        <f t="shared" si="83"/>
        <v/>
      </c>
      <c r="AN5076" t="str">
        <f>IF(Table10[[#This Row],[Column3]]="","",MATCH(Table10[[#This Row],[Column3]],AD:AD,0))</f>
        <v/>
      </c>
    </row>
    <row r="5077" spans="39:40">
      <c r="AM5077" t="str">
        <f t="shared" si="83"/>
        <v/>
      </c>
      <c r="AN5077" t="str">
        <f>IF(Table10[[#This Row],[Column3]]="","",MATCH(Table10[[#This Row],[Column3]],AD:AD,0))</f>
        <v/>
      </c>
    </row>
    <row r="5078" spans="39:40">
      <c r="AM5078" t="str">
        <f t="shared" si="83"/>
        <v/>
      </c>
      <c r="AN5078" t="str">
        <f>IF(Table10[[#This Row],[Column3]]="","",MATCH(Table10[[#This Row],[Column3]],AD:AD,0))</f>
        <v/>
      </c>
    </row>
    <row r="5079" spans="39:40">
      <c r="AM5079" t="str">
        <f t="shared" si="83"/>
        <v/>
      </c>
      <c r="AN5079" t="str">
        <f>IF(Table10[[#This Row],[Column3]]="","",MATCH(Table10[[#This Row],[Column3]],AD:AD,0))</f>
        <v/>
      </c>
    </row>
    <row r="5080" spans="39:40">
      <c r="AM5080" t="str">
        <f t="shared" si="83"/>
        <v/>
      </c>
      <c r="AN5080" t="str">
        <f>IF(Table10[[#This Row],[Column3]]="","",MATCH(Table10[[#This Row],[Column3]],AD:AD,0))</f>
        <v/>
      </c>
    </row>
    <row r="5081" spans="39:40">
      <c r="AM5081" t="str">
        <f t="shared" si="83"/>
        <v/>
      </c>
      <c r="AN5081" t="str">
        <f>IF(Table10[[#This Row],[Column3]]="","",MATCH(Table10[[#This Row],[Column3]],AD:AD,0))</f>
        <v/>
      </c>
    </row>
    <row r="5082" spans="39:40">
      <c r="AM5082" t="str">
        <f t="shared" si="83"/>
        <v/>
      </c>
      <c r="AN5082" t="str">
        <f>IF(Table10[[#This Row],[Column3]]="","",MATCH(Table10[[#This Row],[Column3]],AD:AD,0))</f>
        <v/>
      </c>
    </row>
    <row r="5083" spans="39:40">
      <c r="AM5083" t="str">
        <f t="shared" si="83"/>
        <v/>
      </c>
      <c r="AN5083" t="str">
        <f>IF(Table10[[#This Row],[Column3]]="","",MATCH(Table10[[#This Row],[Column3]],AD:AD,0))</f>
        <v/>
      </c>
    </row>
    <row r="5084" spans="39:40">
      <c r="AM5084" t="str">
        <f t="shared" si="83"/>
        <v/>
      </c>
      <c r="AN5084" t="str">
        <f>IF(Table10[[#This Row],[Column3]]="","",MATCH(Table10[[#This Row],[Column3]],AD:AD,0))</f>
        <v/>
      </c>
    </row>
    <row r="5085" spans="39:40">
      <c r="AM5085" t="str">
        <f t="shared" si="83"/>
        <v/>
      </c>
      <c r="AN5085" t="str">
        <f>IF(Table10[[#This Row],[Column3]]="","",MATCH(Table10[[#This Row],[Column3]],AD:AD,0))</f>
        <v/>
      </c>
    </row>
    <row r="5086" spans="39:40">
      <c r="AM5086" t="str">
        <f t="shared" si="83"/>
        <v/>
      </c>
      <c r="AN5086" t="str">
        <f>IF(Table10[[#This Row],[Column3]]="","",MATCH(Table10[[#This Row],[Column3]],AD:AD,0))</f>
        <v/>
      </c>
    </row>
    <row r="5087" spans="39:40">
      <c r="AM5087" t="str">
        <f t="shared" si="83"/>
        <v/>
      </c>
      <c r="AN5087" t="str">
        <f>IF(Table10[[#This Row],[Column3]]="","",MATCH(Table10[[#This Row],[Column3]],AD:AD,0))</f>
        <v/>
      </c>
    </row>
    <row r="5088" spans="39:40">
      <c r="AM5088" t="str">
        <f t="shared" si="83"/>
        <v/>
      </c>
      <c r="AN5088" t="str">
        <f>IF(Table10[[#This Row],[Column3]]="","",MATCH(Table10[[#This Row],[Column3]],AD:AD,0))</f>
        <v/>
      </c>
    </row>
    <row r="5089" spans="39:40">
      <c r="AM5089" t="str">
        <f t="shared" si="83"/>
        <v/>
      </c>
      <c r="AN5089" t="str">
        <f>IF(Table10[[#This Row],[Column3]]="","",MATCH(Table10[[#This Row],[Column3]],AD:AD,0))</f>
        <v/>
      </c>
    </row>
    <row r="5090" spans="39:40">
      <c r="AM5090" t="str">
        <f t="shared" si="83"/>
        <v/>
      </c>
      <c r="AN5090" t="str">
        <f>IF(Table10[[#This Row],[Column3]]="","",MATCH(Table10[[#This Row],[Column3]],AD:AD,0))</f>
        <v/>
      </c>
    </row>
    <row r="5091" spans="39:40">
      <c r="AM5091" t="str">
        <f t="shared" si="83"/>
        <v/>
      </c>
      <c r="AN5091" t="str">
        <f>IF(Table10[[#This Row],[Column3]]="","",MATCH(Table10[[#This Row],[Column3]],AD:AD,0))</f>
        <v/>
      </c>
    </row>
    <row r="5092" spans="39:40">
      <c r="AM5092" t="str">
        <f t="shared" si="83"/>
        <v/>
      </c>
      <c r="AN5092" t="str">
        <f>IF(Table10[[#This Row],[Column3]]="","",MATCH(Table10[[#This Row],[Column3]],AD:AD,0))</f>
        <v/>
      </c>
    </row>
    <row r="5093" spans="39:40">
      <c r="AM5093" t="str">
        <f t="shared" si="83"/>
        <v/>
      </c>
      <c r="AN5093" t="str">
        <f>IF(Table10[[#This Row],[Column3]]="","",MATCH(Table10[[#This Row],[Column3]],AD:AD,0))</f>
        <v/>
      </c>
    </row>
    <row r="5094" spans="39:40">
      <c r="AM5094" t="str">
        <f t="shared" si="83"/>
        <v/>
      </c>
      <c r="AN5094" t="str">
        <f>IF(Table10[[#This Row],[Column3]]="","",MATCH(Table10[[#This Row],[Column3]],AD:AD,0))</f>
        <v/>
      </c>
    </row>
    <row r="5095" spans="39:40">
      <c r="AM5095" t="str">
        <f t="shared" si="83"/>
        <v/>
      </c>
      <c r="AN5095" t="str">
        <f>IF(Table10[[#This Row],[Column3]]="","",MATCH(Table10[[#This Row],[Column3]],AD:AD,0))</f>
        <v/>
      </c>
    </row>
    <row r="5096" spans="39:40">
      <c r="AM5096" t="str">
        <f t="shared" si="83"/>
        <v/>
      </c>
      <c r="AN5096" t="str">
        <f>IF(Table10[[#This Row],[Column3]]="","",MATCH(Table10[[#This Row],[Column3]],AD:AD,0))</f>
        <v/>
      </c>
    </row>
    <row r="5097" spans="39:40">
      <c r="AM5097" t="str">
        <f t="shared" si="83"/>
        <v/>
      </c>
      <c r="AN5097" t="str">
        <f>IF(Table10[[#This Row],[Column3]]="","",MATCH(Table10[[#This Row],[Column3]],AD:AD,0))</f>
        <v/>
      </c>
    </row>
    <row r="5098" spans="39:40">
      <c r="AM5098" t="str">
        <f t="shared" si="83"/>
        <v/>
      </c>
      <c r="AN5098" t="str">
        <f>IF(Table10[[#This Row],[Column3]]="","",MATCH(Table10[[#This Row],[Column3]],AD:AD,0))</f>
        <v/>
      </c>
    </row>
    <row r="5099" spans="39:40">
      <c r="AM5099" t="str">
        <f t="shared" si="83"/>
        <v/>
      </c>
      <c r="AN5099" t="str">
        <f>IF(Table10[[#This Row],[Column3]]="","",MATCH(Table10[[#This Row],[Column3]],AD:AD,0))</f>
        <v/>
      </c>
    </row>
    <row r="5100" spans="39:40">
      <c r="AM5100" t="str">
        <f t="shared" si="83"/>
        <v/>
      </c>
      <c r="AN5100" t="str">
        <f>IF(Table10[[#This Row],[Column3]]="","",MATCH(Table10[[#This Row],[Column3]],AD:AD,0))</f>
        <v/>
      </c>
    </row>
    <row r="5101" spans="39:40">
      <c r="AM5101" t="str">
        <f t="shared" si="83"/>
        <v/>
      </c>
      <c r="AN5101" t="str">
        <f>IF(Table10[[#This Row],[Column3]]="","",MATCH(Table10[[#This Row],[Column3]],AD:AD,0))</f>
        <v/>
      </c>
    </row>
    <row r="5102" spans="39:40">
      <c r="AM5102" t="str">
        <f t="shared" si="83"/>
        <v/>
      </c>
      <c r="AN5102" t="str">
        <f>IF(Table10[[#This Row],[Column3]]="","",MATCH(Table10[[#This Row],[Column3]],AD:AD,0))</f>
        <v/>
      </c>
    </row>
    <row r="5103" spans="39:40">
      <c r="AM5103" t="str">
        <f t="shared" si="83"/>
        <v/>
      </c>
      <c r="AN5103" t="str">
        <f>IF(Table10[[#This Row],[Column3]]="","",MATCH(Table10[[#This Row],[Column3]],AD:AD,0))</f>
        <v/>
      </c>
    </row>
    <row r="5104" spans="39:40">
      <c r="AM5104" t="str">
        <f t="shared" si="83"/>
        <v/>
      </c>
      <c r="AN5104" t="str">
        <f>IF(Table10[[#This Row],[Column3]]="","",MATCH(Table10[[#This Row],[Column3]],AD:AD,0))</f>
        <v/>
      </c>
    </row>
    <row r="5105" spans="39:40">
      <c r="AM5105" t="str">
        <f t="shared" si="83"/>
        <v/>
      </c>
      <c r="AN5105" t="str">
        <f>IF(Table10[[#This Row],[Column3]]="","",MATCH(Table10[[#This Row],[Column3]],AD:AD,0))</f>
        <v/>
      </c>
    </row>
    <row r="5106" spans="39:40">
      <c r="AM5106" t="str">
        <f t="shared" si="83"/>
        <v/>
      </c>
      <c r="AN5106" t="str">
        <f>IF(Table10[[#This Row],[Column3]]="","",MATCH(Table10[[#This Row],[Column3]],AD:AD,0))</f>
        <v/>
      </c>
    </row>
    <row r="5107" spans="39:40">
      <c r="AM5107" t="str">
        <f t="shared" si="83"/>
        <v/>
      </c>
      <c r="AN5107" t="str">
        <f>IF(Table10[[#This Row],[Column3]]="","",MATCH(Table10[[#This Row],[Column3]],AD:AD,0))</f>
        <v/>
      </c>
    </row>
    <row r="5108" spans="39:40">
      <c r="AM5108" t="str">
        <f t="shared" si="83"/>
        <v/>
      </c>
      <c r="AN5108" t="str">
        <f>IF(Table10[[#This Row],[Column3]]="","",MATCH(Table10[[#This Row],[Column3]],AD:AD,0))</f>
        <v/>
      </c>
    </row>
    <row r="5109" spans="39:40">
      <c r="AM5109" t="str">
        <f t="shared" si="83"/>
        <v/>
      </c>
      <c r="AN5109" t="str">
        <f>IF(Table10[[#This Row],[Column3]]="","",MATCH(Table10[[#This Row],[Column3]],AD:AD,0))</f>
        <v/>
      </c>
    </row>
    <row r="5110" spans="39:40">
      <c r="AM5110" t="str">
        <f t="shared" si="83"/>
        <v/>
      </c>
      <c r="AN5110" t="str">
        <f>IF(Table10[[#This Row],[Column3]]="","",MATCH(Table10[[#This Row],[Column3]],AD:AD,0))</f>
        <v/>
      </c>
    </row>
    <row r="5111" spans="39:40">
      <c r="AM5111" t="str">
        <f t="shared" si="83"/>
        <v/>
      </c>
      <c r="AN5111" t="str">
        <f>IF(Table10[[#This Row],[Column3]]="","",MATCH(Table10[[#This Row],[Column3]],AD:AD,0))</f>
        <v/>
      </c>
    </row>
    <row r="5112" spans="39:40">
      <c r="AM5112" t="str">
        <f t="shared" si="83"/>
        <v/>
      </c>
      <c r="AN5112" t="str">
        <f>IF(Table10[[#This Row],[Column3]]="","",MATCH(Table10[[#This Row],[Column3]],AD:AD,0))</f>
        <v/>
      </c>
    </row>
    <row r="5113" spans="39:40">
      <c r="AM5113" t="str">
        <f t="shared" si="83"/>
        <v/>
      </c>
      <c r="AN5113" t="str">
        <f>IF(Table10[[#This Row],[Column3]]="","",MATCH(Table10[[#This Row],[Column3]],AD:AD,0))</f>
        <v/>
      </c>
    </row>
    <row r="5114" spans="39:40">
      <c r="AM5114" t="str">
        <f t="shared" si="83"/>
        <v/>
      </c>
      <c r="AN5114" t="str">
        <f>IF(Table10[[#This Row],[Column3]]="","",MATCH(Table10[[#This Row],[Column3]],AD:AD,0))</f>
        <v/>
      </c>
    </row>
    <row r="5115" spans="39:40">
      <c r="AM5115" t="str">
        <f t="shared" si="83"/>
        <v/>
      </c>
      <c r="AN5115" t="str">
        <f>IF(Table10[[#This Row],[Column3]]="","",MATCH(Table10[[#This Row],[Column3]],AD:AD,0))</f>
        <v/>
      </c>
    </row>
    <row r="5116" spans="39:40">
      <c r="AM5116" t="str">
        <f t="shared" si="83"/>
        <v/>
      </c>
      <c r="AN5116" t="str">
        <f>IF(Table10[[#This Row],[Column3]]="","",MATCH(Table10[[#This Row],[Column3]],AD:AD,0))</f>
        <v/>
      </c>
    </row>
    <row r="5117" spans="39:40">
      <c r="AM5117" t="str">
        <f t="shared" si="83"/>
        <v/>
      </c>
      <c r="AN5117" t="str">
        <f>IF(Table10[[#This Row],[Column3]]="","",MATCH(Table10[[#This Row],[Column3]],AD:AD,0))</f>
        <v/>
      </c>
    </row>
    <row r="5118" spans="39:40">
      <c r="AM5118" t="str">
        <f t="shared" si="83"/>
        <v/>
      </c>
      <c r="AN5118" t="str">
        <f>IF(Table10[[#This Row],[Column3]]="","",MATCH(Table10[[#This Row],[Column3]],AD:AD,0))</f>
        <v/>
      </c>
    </row>
    <row r="5119" spans="39:40">
      <c r="AM5119" t="str">
        <f t="shared" si="83"/>
        <v/>
      </c>
      <c r="AN5119" t="str">
        <f>IF(Table10[[#This Row],[Column3]]="","",MATCH(Table10[[#This Row],[Column3]],AD:AD,0))</f>
        <v/>
      </c>
    </row>
    <row r="5120" spans="39:40">
      <c r="AM5120" t="str">
        <f t="shared" si="83"/>
        <v/>
      </c>
      <c r="AN5120" t="str">
        <f>IF(Table10[[#This Row],[Column3]]="","",MATCH(Table10[[#This Row],[Column3]],AD:AD,0))</f>
        <v/>
      </c>
    </row>
    <row r="5121" spans="39:40">
      <c r="AM5121" t="str">
        <f t="shared" ref="AM5121:AM5184" si="84">CONCATENATE(AL5121,AK5121)</f>
        <v/>
      </c>
      <c r="AN5121" t="str">
        <f>IF(Table10[[#This Row],[Column3]]="","",MATCH(Table10[[#This Row],[Column3]],AD:AD,0))</f>
        <v/>
      </c>
    </row>
    <row r="5122" spans="39:40">
      <c r="AM5122" t="str">
        <f t="shared" si="84"/>
        <v/>
      </c>
      <c r="AN5122" t="str">
        <f>IF(Table10[[#This Row],[Column3]]="","",MATCH(Table10[[#This Row],[Column3]],AD:AD,0))</f>
        <v/>
      </c>
    </row>
    <row r="5123" spans="39:40">
      <c r="AM5123" t="str">
        <f t="shared" si="84"/>
        <v/>
      </c>
      <c r="AN5123" t="str">
        <f>IF(Table10[[#This Row],[Column3]]="","",MATCH(Table10[[#This Row],[Column3]],AD:AD,0))</f>
        <v/>
      </c>
    </row>
    <row r="5124" spans="39:40">
      <c r="AM5124" t="str">
        <f t="shared" si="84"/>
        <v/>
      </c>
      <c r="AN5124" t="str">
        <f>IF(Table10[[#This Row],[Column3]]="","",MATCH(Table10[[#This Row],[Column3]],AD:AD,0))</f>
        <v/>
      </c>
    </row>
    <row r="5125" spans="39:40">
      <c r="AM5125" t="str">
        <f t="shared" si="84"/>
        <v/>
      </c>
      <c r="AN5125" t="str">
        <f>IF(Table10[[#This Row],[Column3]]="","",MATCH(Table10[[#This Row],[Column3]],AD:AD,0))</f>
        <v/>
      </c>
    </row>
    <row r="5126" spans="39:40">
      <c r="AM5126" t="str">
        <f t="shared" si="84"/>
        <v/>
      </c>
      <c r="AN5126" t="str">
        <f>IF(Table10[[#This Row],[Column3]]="","",MATCH(Table10[[#This Row],[Column3]],AD:AD,0))</f>
        <v/>
      </c>
    </row>
    <row r="5127" spans="39:40">
      <c r="AM5127" t="str">
        <f t="shared" si="84"/>
        <v/>
      </c>
      <c r="AN5127" t="str">
        <f>IF(Table10[[#This Row],[Column3]]="","",MATCH(Table10[[#This Row],[Column3]],AD:AD,0))</f>
        <v/>
      </c>
    </row>
    <row r="5128" spans="39:40">
      <c r="AM5128" t="str">
        <f t="shared" si="84"/>
        <v/>
      </c>
      <c r="AN5128" t="str">
        <f>IF(Table10[[#This Row],[Column3]]="","",MATCH(Table10[[#This Row],[Column3]],AD:AD,0))</f>
        <v/>
      </c>
    </row>
    <row r="5129" spans="39:40">
      <c r="AM5129" t="str">
        <f t="shared" si="84"/>
        <v/>
      </c>
      <c r="AN5129" t="str">
        <f>IF(Table10[[#This Row],[Column3]]="","",MATCH(Table10[[#This Row],[Column3]],AD:AD,0))</f>
        <v/>
      </c>
    </row>
    <row r="5130" spans="39:40">
      <c r="AM5130" t="str">
        <f t="shared" si="84"/>
        <v/>
      </c>
      <c r="AN5130" t="str">
        <f>IF(Table10[[#This Row],[Column3]]="","",MATCH(Table10[[#This Row],[Column3]],AD:AD,0))</f>
        <v/>
      </c>
    </row>
    <row r="5131" spans="39:40">
      <c r="AM5131" t="str">
        <f t="shared" si="84"/>
        <v/>
      </c>
      <c r="AN5131" t="str">
        <f>IF(Table10[[#This Row],[Column3]]="","",MATCH(Table10[[#This Row],[Column3]],AD:AD,0))</f>
        <v/>
      </c>
    </row>
    <row r="5132" spans="39:40">
      <c r="AM5132" t="str">
        <f t="shared" si="84"/>
        <v/>
      </c>
      <c r="AN5132" t="str">
        <f>IF(Table10[[#This Row],[Column3]]="","",MATCH(Table10[[#This Row],[Column3]],AD:AD,0))</f>
        <v/>
      </c>
    </row>
    <row r="5133" spans="39:40">
      <c r="AM5133" t="str">
        <f t="shared" si="84"/>
        <v/>
      </c>
      <c r="AN5133" t="str">
        <f>IF(Table10[[#This Row],[Column3]]="","",MATCH(Table10[[#This Row],[Column3]],AD:AD,0))</f>
        <v/>
      </c>
    </row>
    <row r="5134" spans="39:40">
      <c r="AM5134" t="str">
        <f t="shared" si="84"/>
        <v/>
      </c>
      <c r="AN5134" t="str">
        <f>IF(Table10[[#This Row],[Column3]]="","",MATCH(Table10[[#This Row],[Column3]],AD:AD,0))</f>
        <v/>
      </c>
    </row>
    <row r="5135" spans="39:40">
      <c r="AM5135" t="str">
        <f t="shared" si="84"/>
        <v/>
      </c>
      <c r="AN5135" t="str">
        <f>IF(Table10[[#This Row],[Column3]]="","",MATCH(Table10[[#This Row],[Column3]],AD:AD,0))</f>
        <v/>
      </c>
    </row>
    <row r="5136" spans="39:40">
      <c r="AM5136" t="str">
        <f t="shared" si="84"/>
        <v/>
      </c>
      <c r="AN5136" t="str">
        <f>IF(Table10[[#This Row],[Column3]]="","",MATCH(Table10[[#This Row],[Column3]],AD:AD,0))</f>
        <v/>
      </c>
    </row>
    <row r="5137" spans="39:40">
      <c r="AM5137" t="str">
        <f t="shared" si="84"/>
        <v/>
      </c>
      <c r="AN5137" t="str">
        <f>IF(Table10[[#This Row],[Column3]]="","",MATCH(Table10[[#This Row],[Column3]],AD:AD,0))</f>
        <v/>
      </c>
    </row>
    <row r="5138" spans="39:40">
      <c r="AM5138" t="str">
        <f t="shared" si="84"/>
        <v/>
      </c>
      <c r="AN5138" t="str">
        <f>IF(Table10[[#This Row],[Column3]]="","",MATCH(Table10[[#This Row],[Column3]],AD:AD,0))</f>
        <v/>
      </c>
    </row>
    <row r="5139" spans="39:40">
      <c r="AM5139" t="str">
        <f t="shared" si="84"/>
        <v/>
      </c>
      <c r="AN5139" t="str">
        <f>IF(Table10[[#This Row],[Column3]]="","",MATCH(Table10[[#This Row],[Column3]],AD:AD,0))</f>
        <v/>
      </c>
    </row>
    <row r="5140" spans="39:40">
      <c r="AM5140" t="str">
        <f t="shared" si="84"/>
        <v/>
      </c>
      <c r="AN5140" t="str">
        <f>IF(Table10[[#This Row],[Column3]]="","",MATCH(Table10[[#This Row],[Column3]],AD:AD,0))</f>
        <v/>
      </c>
    </row>
    <row r="5141" spans="39:40">
      <c r="AM5141" t="str">
        <f t="shared" si="84"/>
        <v/>
      </c>
      <c r="AN5141" t="str">
        <f>IF(Table10[[#This Row],[Column3]]="","",MATCH(Table10[[#This Row],[Column3]],AD:AD,0))</f>
        <v/>
      </c>
    </row>
    <row r="5142" spans="39:40">
      <c r="AM5142" t="str">
        <f t="shared" si="84"/>
        <v/>
      </c>
      <c r="AN5142" t="str">
        <f>IF(Table10[[#This Row],[Column3]]="","",MATCH(Table10[[#This Row],[Column3]],AD:AD,0))</f>
        <v/>
      </c>
    </row>
    <row r="5143" spans="39:40">
      <c r="AM5143" t="str">
        <f t="shared" si="84"/>
        <v/>
      </c>
      <c r="AN5143" t="str">
        <f>IF(Table10[[#This Row],[Column3]]="","",MATCH(Table10[[#This Row],[Column3]],AD:AD,0))</f>
        <v/>
      </c>
    </row>
    <row r="5144" spans="39:40">
      <c r="AM5144" t="str">
        <f t="shared" si="84"/>
        <v/>
      </c>
      <c r="AN5144" t="str">
        <f>IF(Table10[[#This Row],[Column3]]="","",MATCH(Table10[[#This Row],[Column3]],AD:AD,0))</f>
        <v/>
      </c>
    </row>
    <row r="5145" spans="39:40">
      <c r="AM5145" t="str">
        <f t="shared" si="84"/>
        <v/>
      </c>
      <c r="AN5145" t="str">
        <f>IF(Table10[[#This Row],[Column3]]="","",MATCH(Table10[[#This Row],[Column3]],AD:AD,0))</f>
        <v/>
      </c>
    </row>
    <row r="5146" spans="39:40">
      <c r="AM5146" t="str">
        <f t="shared" si="84"/>
        <v/>
      </c>
      <c r="AN5146" t="str">
        <f>IF(Table10[[#This Row],[Column3]]="","",MATCH(Table10[[#This Row],[Column3]],AD:AD,0))</f>
        <v/>
      </c>
    </row>
    <row r="5147" spans="39:40">
      <c r="AM5147" t="str">
        <f t="shared" si="84"/>
        <v/>
      </c>
      <c r="AN5147" t="str">
        <f>IF(Table10[[#This Row],[Column3]]="","",MATCH(Table10[[#This Row],[Column3]],AD:AD,0))</f>
        <v/>
      </c>
    </row>
    <row r="5148" spans="39:40">
      <c r="AM5148" t="str">
        <f t="shared" si="84"/>
        <v/>
      </c>
      <c r="AN5148" t="str">
        <f>IF(Table10[[#This Row],[Column3]]="","",MATCH(Table10[[#This Row],[Column3]],AD:AD,0))</f>
        <v/>
      </c>
    </row>
    <row r="5149" spans="39:40">
      <c r="AM5149" t="str">
        <f t="shared" si="84"/>
        <v/>
      </c>
      <c r="AN5149" t="str">
        <f>IF(Table10[[#This Row],[Column3]]="","",MATCH(Table10[[#This Row],[Column3]],AD:AD,0))</f>
        <v/>
      </c>
    </row>
    <row r="5150" spans="39:40">
      <c r="AM5150" t="str">
        <f t="shared" si="84"/>
        <v/>
      </c>
      <c r="AN5150" t="str">
        <f>IF(Table10[[#This Row],[Column3]]="","",MATCH(Table10[[#This Row],[Column3]],AD:AD,0))</f>
        <v/>
      </c>
    </row>
    <row r="5151" spans="39:40">
      <c r="AM5151" t="str">
        <f t="shared" si="84"/>
        <v/>
      </c>
      <c r="AN5151" t="str">
        <f>IF(Table10[[#This Row],[Column3]]="","",MATCH(Table10[[#This Row],[Column3]],AD:AD,0))</f>
        <v/>
      </c>
    </row>
    <row r="5152" spans="39:40">
      <c r="AM5152" t="str">
        <f t="shared" si="84"/>
        <v/>
      </c>
      <c r="AN5152" t="str">
        <f>IF(Table10[[#This Row],[Column3]]="","",MATCH(Table10[[#This Row],[Column3]],AD:AD,0))</f>
        <v/>
      </c>
    </row>
    <row r="5153" spans="39:40">
      <c r="AM5153" t="str">
        <f t="shared" si="84"/>
        <v/>
      </c>
      <c r="AN5153" t="str">
        <f>IF(Table10[[#This Row],[Column3]]="","",MATCH(Table10[[#This Row],[Column3]],AD:AD,0))</f>
        <v/>
      </c>
    </row>
    <row r="5154" spans="39:40">
      <c r="AM5154" t="str">
        <f t="shared" si="84"/>
        <v/>
      </c>
      <c r="AN5154" t="str">
        <f>IF(Table10[[#This Row],[Column3]]="","",MATCH(Table10[[#This Row],[Column3]],AD:AD,0))</f>
        <v/>
      </c>
    </row>
    <row r="5155" spans="39:40">
      <c r="AM5155" t="str">
        <f t="shared" si="84"/>
        <v/>
      </c>
      <c r="AN5155" t="str">
        <f>IF(Table10[[#This Row],[Column3]]="","",MATCH(Table10[[#This Row],[Column3]],AD:AD,0))</f>
        <v/>
      </c>
    </row>
    <row r="5156" spans="39:40">
      <c r="AM5156" t="str">
        <f t="shared" si="84"/>
        <v/>
      </c>
      <c r="AN5156" t="str">
        <f>IF(Table10[[#This Row],[Column3]]="","",MATCH(Table10[[#This Row],[Column3]],AD:AD,0))</f>
        <v/>
      </c>
    </row>
    <row r="5157" spans="39:40">
      <c r="AM5157" t="str">
        <f t="shared" si="84"/>
        <v/>
      </c>
      <c r="AN5157" t="str">
        <f>IF(Table10[[#This Row],[Column3]]="","",MATCH(Table10[[#This Row],[Column3]],AD:AD,0))</f>
        <v/>
      </c>
    </row>
    <row r="5158" spans="39:40">
      <c r="AM5158" t="str">
        <f t="shared" si="84"/>
        <v/>
      </c>
      <c r="AN5158" t="str">
        <f>IF(Table10[[#This Row],[Column3]]="","",MATCH(Table10[[#This Row],[Column3]],AD:AD,0))</f>
        <v/>
      </c>
    </row>
    <row r="5159" spans="39:40">
      <c r="AM5159" t="str">
        <f t="shared" si="84"/>
        <v/>
      </c>
      <c r="AN5159" t="str">
        <f>IF(Table10[[#This Row],[Column3]]="","",MATCH(Table10[[#This Row],[Column3]],AD:AD,0))</f>
        <v/>
      </c>
    </row>
    <row r="5160" spans="39:40">
      <c r="AM5160" t="str">
        <f t="shared" si="84"/>
        <v/>
      </c>
      <c r="AN5160" t="str">
        <f>IF(Table10[[#This Row],[Column3]]="","",MATCH(Table10[[#This Row],[Column3]],AD:AD,0))</f>
        <v/>
      </c>
    </row>
    <row r="5161" spans="39:40">
      <c r="AM5161" t="str">
        <f t="shared" si="84"/>
        <v/>
      </c>
      <c r="AN5161" t="str">
        <f>IF(Table10[[#This Row],[Column3]]="","",MATCH(Table10[[#This Row],[Column3]],AD:AD,0))</f>
        <v/>
      </c>
    </row>
    <row r="5162" spans="39:40">
      <c r="AM5162" t="str">
        <f t="shared" si="84"/>
        <v/>
      </c>
      <c r="AN5162" t="str">
        <f>IF(Table10[[#This Row],[Column3]]="","",MATCH(Table10[[#This Row],[Column3]],AD:AD,0))</f>
        <v/>
      </c>
    </row>
    <row r="5163" spans="39:40">
      <c r="AM5163" t="str">
        <f t="shared" si="84"/>
        <v/>
      </c>
      <c r="AN5163" t="str">
        <f>IF(Table10[[#This Row],[Column3]]="","",MATCH(Table10[[#This Row],[Column3]],AD:AD,0))</f>
        <v/>
      </c>
    </row>
    <row r="5164" spans="39:40">
      <c r="AM5164" t="str">
        <f t="shared" si="84"/>
        <v/>
      </c>
      <c r="AN5164" t="str">
        <f>IF(Table10[[#This Row],[Column3]]="","",MATCH(Table10[[#This Row],[Column3]],AD:AD,0))</f>
        <v/>
      </c>
    </row>
    <row r="5165" spans="39:40">
      <c r="AM5165" t="str">
        <f t="shared" si="84"/>
        <v/>
      </c>
      <c r="AN5165" t="str">
        <f>IF(Table10[[#This Row],[Column3]]="","",MATCH(Table10[[#This Row],[Column3]],AD:AD,0))</f>
        <v/>
      </c>
    </row>
    <row r="5166" spans="39:40">
      <c r="AM5166" t="str">
        <f t="shared" si="84"/>
        <v/>
      </c>
      <c r="AN5166" t="str">
        <f>IF(Table10[[#This Row],[Column3]]="","",MATCH(Table10[[#This Row],[Column3]],AD:AD,0))</f>
        <v/>
      </c>
    </row>
    <row r="5167" spans="39:40">
      <c r="AM5167" t="str">
        <f t="shared" si="84"/>
        <v/>
      </c>
      <c r="AN5167" t="str">
        <f>IF(Table10[[#This Row],[Column3]]="","",MATCH(Table10[[#This Row],[Column3]],AD:AD,0))</f>
        <v/>
      </c>
    </row>
    <row r="5168" spans="39:40">
      <c r="AM5168" t="str">
        <f t="shared" si="84"/>
        <v/>
      </c>
      <c r="AN5168" t="str">
        <f>IF(Table10[[#This Row],[Column3]]="","",MATCH(Table10[[#This Row],[Column3]],AD:AD,0))</f>
        <v/>
      </c>
    </row>
    <row r="5169" spans="39:40">
      <c r="AM5169" t="str">
        <f t="shared" si="84"/>
        <v/>
      </c>
      <c r="AN5169" t="str">
        <f>IF(Table10[[#This Row],[Column3]]="","",MATCH(Table10[[#This Row],[Column3]],AD:AD,0))</f>
        <v/>
      </c>
    </row>
    <row r="5170" spans="39:40">
      <c r="AM5170" t="str">
        <f t="shared" si="84"/>
        <v/>
      </c>
      <c r="AN5170" t="str">
        <f>IF(Table10[[#This Row],[Column3]]="","",MATCH(Table10[[#This Row],[Column3]],AD:AD,0))</f>
        <v/>
      </c>
    </row>
    <row r="5171" spans="39:40">
      <c r="AM5171" t="str">
        <f t="shared" si="84"/>
        <v/>
      </c>
      <c r="AN5171" t="str">
        <f>IF(Table10[[#This Row],[Column3]]="","",MATCH(Table10[[#This Row],[Column3]],AD:AD,0))</f>
        <v/>
      </c>
    </row>
    <row r="5172" spans="39:40">
      <c r="AM5172" t="str">
        <f t="shared" si="84"/>
        <v/>
      </c>
      <c r="AN5172" t="str">
        <f>IF(Table10[[#This Row],[Column3]]="","",MATCH(Table10[[#This Row],[Column3]],AD:AD,0))</f>
        <v/>
      </c>
    </row>
    <row r="5173" spans="39:40">
      <c r="AM5173" t="str">
        <f t="shared" si="84"/>
        <v/>
      </c>
      <c r="AN5173" t="str">
        <f>IF(Table10[[#This Row],[Column3]]="","",MATCH(Table10[[#This Row],[Column3]],AD:AD,0))</f>
        <v/>
      </c>
    </row>
    <row r="5174" spans="39:40">
      <c r="AM5174" t="str">
        <f t="shared" si="84"/>
        <v/>
      </c>
      <c r="AN5174" t="str">
        <f>IF(Table10[[#This Row],[Column3]]="","",MATCH(Table10[[#This Row],[Column3]],AD:AD,0))</f>
        <v/>
      </c>
    </row>
    <row r="5175" spans="39:40">
      <c r="AM5175" t="str">
        <f t="shared" si="84"/>
        <v/>
      </c>
      <c r="AN5175" t="str">
        <f>IF(Table10[[#This Row],[Column3]]="","",MATCH(Table10[[#This Row],[Column3]],AD:AD,0))</f>
        <v/>
      </c>
    </row>
    <row r="5176" spans="39:40">
      <c r="AM5176" t="str">
        <f t="shared" si="84"/>
        <v/>
      </c>
      <c r="AN5176" t="str">
        <f>IF(Table10[[#This Row],[Column3]]="","",MATCH(Table10[[#This Row],[Column3]],AD:AD,0))</f>
        <v/>
      </c>
    </row>
    <row r="5177" spans="39:40">
      <c r="AM5177" t="str">
        <f t="shared" si="84"/>
        <v/>
      </c>
      <c r="AN5177" t="str">
        <f>IF(Table10[[#This Row],[Column3]]="","",MATCH(Table10[[#This Row],[Column3]],AD:AD,0))</f>
        <v/>
      </c>
    </row>
    <row r="5178" spans="39:40">
      <c r="AM5178" t="str">
        <f t="shared" si="84"/>
        <v/>
      </c>
      <c r="AN5178" t="str">
        <f>IF(Table10[[#This Row],[Column3]]="","",MATCH(Table10[[#This Row],[Column3]],AD:AD,0))</f>
        <v/>
      </c>
    </row>
    <row r="5179" spans="39:40">
      <c r="AM5179" t="str">
        <f t="shared" si="84"/>
        <v/>
      </c>
      <c r="AN5179" t="str">
        <f>IF(Table10[[#This Row],[Column3]]="","",MATCH(Table10[[#This Row],[Column3]],AD:AD,0))</f>
        <v/>
      </c>
    </row>
    <row r="5180" spans="39:40">
      <c r="AM5180" t="str">
        <f t="shared" si="84"/>
        <v/>
      </c>
      <c r="AN5180" t="str">
        <f>IF(Table10[[#This Row],[Column3]]="","",MATCH(Table10[[#This Row],[Column3]],AD:AD,0))</f>
        <v/>
      </c>
    </row>
    <row r="5181" spans="39:40">
      <c r="AM5181" t="str">
        <f t="shared" si="84"/>
        <v/>
      </c>
      <c r="AN5181" t="str">
        <f>IF(Table10[[#This Row],[Column3]]="","",MATCH(Table10[[#This Row],[Column3]],AD:AD,0))</f>
        <v/>
      </c>
    </row>
    <row r="5182" spans="39:40">
      <c r="AM5182" t="str">
        <f t="shared" si="84"/>
        <v/>
      </c>
      <c r="AN5182" t="str">
        <f>IF(Table10[[#This Row],[Column3]]="","",MATCH(Table10[[#This Row],[Column3]],AD:AD,0))</f>
        <v/>
      </c>
    </row>
    <row r="5183" spans="39:40">
      <c r="AM5183" t="str">
        <f t="shared" si="84"/>
        <v/>
      </c>
      <c r="AN5183" t="str">
        <f>IF(Table10[[#This Row],[Column3]]="","",MATCH(Table10[[#This Row],[Column3]],AD:AD,0))</f>
        <v/>
      </c>
    </row>
    <row r="5184" spans="39:40">
      <c r="AM5184" t="str">
        <f t="shared" si="84"/>
        <v/>
      </c>
      <c r="AN5184" t="str">
        <f>IF(Table10[[#This Row],[Column3]]="","",MATCH(Table10[[#This Row],[Column3]],AD:AD,0))</f>
        <v/>
      </c>
    </row>
    <row r="5185" spans="39:40">
      <c r="AM5185" t="str">
        <f t="shared" ref="AM5185:AM5248" si="85">CONCATENATE(AL5185,AK5185)</f>
        <v/>
      </c>
      <c r="AN5185" t="str">
        <f>IF(Table10[[#This Row],[Column3]]="","",MATCH(Table10[[#This Row],[Column3]],AD:AD,0))</f>
        <v/>
      </c>
    </row>
    <row r="5186" spans="39:40">
      <c r="AM5186" t="str">
        <f t="shared" si="85"/>
        <v/>
      </c>
      <c r="AN5186" t="str">
        <f>IF(Table10[[#This Row],[Column3]]="","",MATCH(Table10[[#This Row],[Column3]],AD:AD,0))</f>
        <v/>
      </c>
    </row>
    <row r="5187" spans="39:40">
      <c r="AM5187" t="str">
        <f t="shared" si="85"/>
        <v/>
      </c>
      <c r="AN5187" t="str">
        <f>IF(Table10[[#This Row],[Column3]]="","",MATCH(Table10[[#This Row],[Column3]],AD:AD,0))</f>
        <v/>
      </c>
    </row>
    <row r="5188" spans="39:40">
      <c r="AM5188" t="str">
        <f t="shared" si="85"/>
        <v/>
      </c>
      <c r="AN5188" t="str">
        <f>IF(Table10[[#This Row],[Column3]]="","",MATCH(Table10[[#This Row],[Column3]],AD:AD,0))</f>
        <v/>
      </c>
    </row>
    <row r="5189" spans="39:40">
      <c r="AM5189" t="str">
        <f t="shared" si="85"/>
        <v/>
      </c>
      <c r="AN5189" t="str">
        <f>IF(Table10[[#This Row],[Column3]]="","",MATCH(Table10[[#This Row],[Column3]],AD:AD,0))</f>
        <v/>
      </c>
    </row>
    <row r="5190" spans="39:40">
      <c r="AM5190" t="str">
        <f t="shared" si="85"/>
        <v/>
      </c>
      <c r="AN5190" t="str">
        <f>IF(Table10[[#This Row],[Column3]]="","",MATCH(Table10[[#This Row],[Column3]],AD:AD,0))</f>
        <v/>
      </c>
    </row>
    <row r="5191" spans="39:40">
      <c r="AM5191" t="str">
        <f t="shared" si="85"/>
        <v/>
      </c>
      <c r="AN5191" t="str">
        <f>IF(Table10[[#This Row],[Column3]]="","",MATCH(Table10[[#This Row],[Column3]],AD:AD,0))</f>
        <v/>
      </c>
    </row>
    <row r="5192" spans="39:40">
      <c r="AM5192" t="str">
        <f t="shared" si="85"/>
        <v/>
      </c>
      <c r="AN5192" t="str">
        <f>IF(Table10[[#This Row],[Column3]]="","",MATCH(Table10[[#This Row],[Column3]],AD:AD,0))</f>
        <v/>
      </c>
    </row>
    <row r="5193" spans="39:40">
      <c r="AM5193" t="str">
        <f t="shared" si="85"/>
        <v/>
      </c>
      <c r="AN5193" t="str">
        <f>IF(Table10[[#This Row],[Column3]]="","",MATCH(Table10[[#This Row],[Column3]],AD:AD,0))</f>
        <v/>
      </c>
    </row>
    <row r="5194" spans="39:40">
      <c r="AM5194" t="str">
        <f t="shared" si="85"/>
        <v/>
      </c>
      <c r="AN5194" t="str">
        <f>IF(Table10[[#This Row],[Column3]]="","",MATCH(Table10[[#This Row],[Column3]],AD:AD,0))</f>
        <v/>
      </c>
    </row>
    <row r="5195" spans="39:40">
      <c r="AM5195" t="str">
        <f t="shared" si="85"/>
        <v/>
      </c>
      <c r="AN5195" t="str">
        <f>IF(Table10[[#This Row],[Column3]]="","",MATCH(Table10[[#This Row],[Column3]],AD:AD,0))</f>
        <v/>
      </c>
    </row>
    <row r="5196" spans="39:40">
      <c r="AM5196" t="str">
        <f t="shared" si="85"/>
        <v/>
      </c>
      <c r="AN5196" t="str">
        <f>IF(Table10[[#This Row],[Column3]]="","",MATCH(Table10[[#This Row],[Column3]],AD:AD,0))</f>
        <v/>
      </c>
    </row>
    <row r="5197" spans="39:40">
      <c r="AM5197" t="str">
        <f t="shared" si="85"/>
        <v/>
      </c>
      <c r="AN5197" t="str">
        <f>IF(Table10[[#This Row],[Column3]]="","",MATCH(Table10[[#This Row],[Column3]],AD:AD,0))</f>
        <v/>
      </c>
    </row>
    <row r="5198" spans="39:40">
      <c r="AM5198" t="str">
        <f t="shared" si="85"/>
        <v/>
      </c>
      <c r="AN5198" t="str">
        <f>IF(Table10[[#This Row],[Column3]]="","",MATCH(Table10[[#This Row],[Column3]],AD:AD,0))</f>
        <v/>
      </c>
    </row>
    <row r="5199" spans="39:40">
      <c r="AM5199" t="str">
        <f t="shared" si="85"/>
        <v/>
      </c>
      <c r="AN5199" t="str">
        <f>IF(Table10[[#This Row],[Column3]]="","",MATCH(Table10[[#This Row],[Column3]],AD:AD,0))</f>
        <v/>
      </c>
    </row>
    <row r="5200" spans="39:40">
      <c r="AM5200" t="str">
        <f t="shared" si="85"/>
        <v/>
      </c>
      <c r="AN5200" t="str">
        <f>IF(Table10[[#This Row],[Column3]]="","",MATCH(Table10[[#This Row],[Column3]],AD:AD,0))</f>
        <v/>
      </c>
    </row>
    <row r="5201" spans="39:40">
      <c r="AM5201" t="str">
        <f t="shared" si="85"/>
        <v/>
      </c>
      <c r="AN5201" t="str">
        <f>IF(Table10[[#This Row],[Column3]]="","",MATCH(Table10[[#This Row],[Column3]],AD:AD,0))</f>
        <v/>
      </c>
    </row>
    <row r="5202" spans="39:40">
      <c r="AM5202" t="str">
        <f t="shared" si="85"/>
        <v/>
      </c>
      <c r="AN5202" t="str">
        <f>IF(Table10[[#This Row],[Column3]]="","",MATCH(Table10[[#This Row],[Column3]],AD:AD,0))</f>
        <v/>
      </c>
    </row>
    <row r="5203" spans="39:40">
      <c r="AM5203" t="str">
        <f t="shared" si="85"/>
        <v/>
      </c>
      <c r="AN5203" t="str">
        <f>IF(Table10[[#This Row],[Column3]]="","",MATCH(Table10[[#This Row],[Column3]],AD:AD,0))</f>
        <v/>
      </c>
    </row>
    <row r="5204" spans="39:40">
      <c r="AM5204" t="str">
        <f t="shared" si="85"/>
        <v/>
      </c>
      <c r="AN5204" t="str">
        <f>IF(Table10[[#This Row],[Column3]]="","",MATCH(Table10[[#This Row],[Column3]],AD:AD,0))</f>
        <v/>
      </c>
    </row>
    <row r="5205" spans="39:40">
      <c r="AM5205" t="str">
        <f t="shared" si="85"/>
        <v/>
      </c>
      <c r="AN5205" t="str">
        <f>IF(Table10[[#This Row],[Column3]]="","",MATCH(Table10[[#This Row],[Column3]],AD:AD,0))</f>
        <v/>
      </c>
    </row>
    <row r="5206" spans="39:40">
      <c r="AM5206" t="str">
        <f t="shared" si="85"/>
        <v/>
      </c>
      <c r="AN5206" t="str">
        <f>IF(Table10[[#This Row],[Column3]]="","",MATCH(Table10[[#This Row],[Column3]],AD:AD,0))</f>
        <v/>
      </c>
    </row>
    <row r="5207" spans="39:40">
      <c r="AM5207" t="str">
        <f t="shared" si="85"/>
        <v/>
      </c>
      <c r="AN5207" t="str">
        <f>IF(Table10[[#This Row],[Column3]]="","",MATCH(Table10[[#This Row],[Column3]],AD:AD,0))</f>
        <v/>
      </c>
    </row>
    <row r="5208" spans="39:40">
      <c r="AM5208" t="str">
        <f t="shared" si="85"/>
        <v/>
      </c>
      <c r="AN5208" t="str">
        <f>IF(Table10[[#This Row],[Column3]]="","",MATCH(Table10[[#This Row],[Column3]],AD:AD,0))</f>
        <v/>
      </c>
    </row>
    <row r="5209" spans="39:40">
      <c r="AM5209" t="str">
        <f t="shared" si="85"/>
        <v/>
      </c>
      <c r="AN5209" t="str">
        <f>IF(Table10[[#This Row],[Column3]]="","",MATCH(Table10[[#This Row],[Column3]],AD:AD,0))</f>
        <v/>
      </c>
    </row>
    <row r="5210" spans="39:40">
      <c r="AM5210" t="str">
        <f t="shared" si="85"/>
        <v/>
      </c>
      <c r="AN5210" t="str">
        <f>IF(Table10[[#This Row],[Column3]]="","",MATCH(Table10[[#This Row],[Column3]],AD:AD,0))</f>
        <v/>
      </c>
    </row>
    <row r="5211" spans="39:40">
      <c r="AM5211" t="str">
        <f t="shared" si="85"/>
        <v/>
      </c>
      <c r="AN5211" t="str">
        <f>IF(Table10[[#This Row],[Column3]]="","",MATCH(Table10[[#This Row],[Column3]],AD:AD,0))</f>
        <v/>
      </c>
    </row>
    <row r="5212" spans="39:40">
      <c r="AM5212" t="str">
        <f t="shared" si="85"/>
        <v/>
      </c>
      <c r="AN5212" t="str">
        <f>IF(Table10[[#This Row],[Column3]]="","",MATCH(Table10[[#This Row],[Column3]],AD:AD,0))</f>
        <v/>
      </c>
    </row>
    <row r="5213" spans="39:40">
      <c r="AM5213" t="str">
        <f t="shared" si="85"/>
        <v/>
      </c>
      <c r="AN5213" t="str">
        <f>IF(Table10[[#This Row],[Column3]]="","",MATCH(Table10[[#This Row],[Column3]],AD:AD,0))</f>
        <v/>
      </c>
    </row>
    <row r="5214" spans="39:40">
      <c r="AM5214" t="str">
        <f t="shared" si="85"/>
        <v/>
      </c>
      <c r="AN5214" t="str">
        <f>IF(Table10[[#This Row],[Column3]]="","",MATCH(Table10[[#This Row],[Column3]],AD:AD,0))</f>
        <v/>
      </c>
    </row>
    <row r="5215" spans="39:40">
      <c r="AM5215" t="str">
        <f t="shared" si="85"/>
        <v/>
      </c>
      <c r="AN5215" t="str">
        <f>IF(Table10[[#This Row],[Column3]]="","",MATCH(Table10[[#This Row],[Column3]],AD:AD,0))</f>
        <v/>
      </c>
    </row>
    <row r="5216" spans="39:40">
      <c r="AM5216" t="str">
        <f t="shared" si="85"/>
        <v/>
      </c>
      <c r="AN5216" t="str">
        <f>IF(Table10[[#This Row],[Column3]]="","",MATCH(Table10[[#This Row],[Column3]],AD:AD,0))</f>
        <v/>
      </c>
    </row>
    <row r="5217" spans="39:40">
      <c r="AM5217" t="str">
        <f t="shared" si="85"/>
        <v/>
      </c>
      <c r="AN5217" t="str">
        <f>IF(Table10[[#This Row],[Column3]]="","",MATCH(Table10[[#This Row],[Column3]],AD:AD,0))</f>
        <v/>
      </c>
    </row>
    <row r="5218" spans="39:40">
      <c r="AM5218" t="str">
        <f t="shared" si="85"/>
        <v/>
      </c>
      <c r="AN5218" t="str">
        <f>IF(Table10[[#This Row],[Column3]]="","",MATCH(Table10[[#This Row],[Column3]],AD:AD,0))</f>
        <v/>
      </c>
    </row>
    <row r="5219" spans="39:40">
      <c r="AM5219" t="str">
        <f t="shared" si="85"/>
        <v/>
      </c>
      <c r="AN5219" t="str">
        <f>IF(Table10[[#This Row],[Column3]]="","",MATCH(Table10[[#This Row],[Column3]],AD:AD,0))</f>
        <v/>
      </c>
    </row>
    <row r="5220" spans="39:40">
      <c r="AM5220" t="str">
        <f t="shared" si="85"/>
        <v/>
      </c>
      <c r="AN5220" t="str">
        <f>IF(Table10[[#This Row],[Column3]]="","",MATCH(Table10[[#This Row],[Column3]],AD:AD,0))</f>
        <v/>
      </c>
    </row>
    <row r="5221" spans="39:40">
      <c r="AM5221" t="str">
        <f t="shared" si="85"/>
        <v/>
      </c>
      <c r="AN5221" t="str">
        <f>IF(Table10[[#This Row],[Column3]]="","",MATCH(Table10[[#This Row],[Column3]],AD:AD,0))</f>
        <v/>
      </c>
    </row>
    <row r="5222" spans="39:40">
      <c r="AM5222" t="str">
        <f t="shared" si="85"/>
        <v/>
      </c>
      <c r="AN5222" t="str">
        <f>IF(Table10[[#This Row],[Column3]]="","",MATCH(Table10[[#This Row],[Column3]],AD:AD,0))</f>
        <v/>
      </c>
    </row>
    <row r="5223" spans="39:40">
      <c r="AM5223" t="str">
        <f t="shared" si="85"/>
        <v/>
      </c>
      <c r="AN5223" t="str">
        <f>IF(Table10[[#This Row],[Column3]]="","",MATCH(Table10[[#This Row],[Column3]],AD:AD,0))</f>
        <v/>
      </c>
    </row>
    <row r="5224" spans="39:40">
      <c r="AM5224" t="str">
        <f t="shared" si="85"/>
        <v/>
      </c>
      <c r="AN5224" t="str">
        <f>IF(Table10[[#This Row],[Column3]]="","",MATCH(Table10[[#This Row],[Column3]],AD:AD,0))</f>
        <v/>
      </c>
    </row>
    <row r="5225" spans="39:40">
      <c r="AM5225" t="str">
        <f t="shared" si="85"/>
        <v/>
      </c>
      <c r="AN5225" t="str">
        <f>IF(Table10[[#This Row],[Column3]]="","",MATCH(Table10[[#This Row],[Column3]],AD:AD,0))</f>
        <v/>
      </c>
    </row>
    <row r="5226" spans="39:40">
      <c r="AM5226" t="str">
        <f t="shared" si="85"/>
        <v/>
      </c>
      <c r="AN5226" t="str">
        <f>IF(Table10[[#This Row],[Column3]]="","",MATCH(Table10[[#This Row],[Column3]],AD:AD,0))</f>
        <v/>
      </c>
    </row>
    <row r="5227" spans="39:40">
      <c r="AM5227" t="str">
        <f t="shared" si="85"/>
        <v/>
      </c>
      <c r="AN5227" t="str">
        <f>IF(Table10[[#This Row],[Column3]]="","",MATCH(Table10[[#This Row],[Column3]],AD:AD,0))</f>
        <v/>
      </c>
    </row>
    <row r="5228" spans="39:40">
      <c r="AM5228" t="str">
        <f t="shared" si="85"/>
        <v/>
      </c>
      <c r="AN5228" t="str">
        <f>IF(Table10[[#This Row],[Column3]]="","",MATCH(Table10[[#This Row],[Column3]],AD:AD,0))</f>
        <v/>
      </c>
    </row>
    <row r="5229" spans="39:40">
      <c r="AM5229" t="str">
        <f t="shared" si="85"/>
        <v/>
      </c>
      <c r="AN5229" t="str">
        <f>IF(Table10[[#This Row],[Column3]]="","",MATCH(Table10[[#This Row],[Column3]],AD:AD,0))</f>
        <v/>
      </c>
    </row>
    <row r="5230" spans="39:40">
      <c r="AM5230" t="str">
        <f t="shared" si="85"/>
        <v/>
      </c>
      <c r="AN5230" t="str">
        <f>IF(Table10[[#This Row],[Column3]]="","",MATCH(Table10[[#This Row],[Column3]],AD:AD,0))</f>
        <v/>
      </c>
    </row>
    <row r="5231" spans="39:40">
      <c r="AM5231" t="str">
        <f t="shared" si="85"/>
        <v/>
      </c>
      <c r="AN5231" t="str">
        <f>IF(Table10[[#This Row],[Column3]]="","",MATCH(Table10[[#This Row],[Column3]],AD:AD,0))</f>
        <v/>
      </c>
    </row>
    <row r="5232" spans="39:40">
      <c r="AM5232" t="str">
        <f t="shared" si="85"/>
        <v/>
      </c>
      <c r="AN5232" t="str">
        <f>IF(Table10[[#This Row],[Column3]]="","",MATCH(Table10[[#This Row],[Column3]],AD:AD,0))</f>
        <v/>
      </c>
    </row>
    <row r="5233" spans="39:40">
      <c r="AM5233" t="str">
        <f t="shared" si="85"/>
        <v/>
      </c>
      <c r="AN5233" t="str">
        <f>IF(Table10[[#This Row],[Column3]]="","",MATCH(Table10[[#This Row],[Column3]],AD:AD,0))</f>
        <v/>
      </c>
    </row>
    <row r="5234" spans="39:40">
      <c r="AM5234" t="str">
        <f t="shared" si="85"/>
        <v/>
      </c>
      <c r="AN5234" t="str">
        <f>IF(Table10[[#This Row],[Column3]]="","",MATCH(Table10[[#This Row],[Column3]],AD:AD,0))</f>
        <v/>
      </c>
    </row>
    <row r="5235" spans="39:40">
      <c r="AM5235" t="str">
        <f t="shared" si="85"/>
        <v/>
      </c>
      <c r="AN5235" t="str">
        <f>IF(Table10[[#This Row],[Column3]]="","",MATCH(Table10[[#This Row],[Column3]],AD:AD,0))</f>
        <v/>
      </c>
    </row>
    <row r="5236" spans="39:40">
      <c r="AM5236" t="str">
        <f t="shared" si="85"/>
        <v/>
      </c>
      <c r="AN5236" t="str">
        <f>IF(Table10[[#This Row],[Column3]]="","",MATCH(Table10[[#This Row],[Column3]],AD:AD,0))</f>
        <v/>
      </c>
    </row>
    <row r="5237" spans="39:40">
      <c r="AM5237" t="str">
        <f t="shared" si="85"/>
        <v/>
      </c>
      <c r="AN5237" t="str">
        <f>IF(Table10[[#This Row],[Column3]]="","",MATCH(Table10[[#This Row],[Column3]],AD:AD,0))</f>
        <v/>
      </c>
    </row>
    <row r="5238" spans="39:40">
      <c r="AM5238" t="str">
        <f t="shared" si="85"/>
        <v/>
      </c>
      <c r="AN5238" t="str">
        <f>IF(Table10[[#This Row],[Column3]]="","",MATCH(Table10[[#This Row],[Column3]],AD:AD,0))</f>
        <v/>
      </c>
    </row>
    <row r="5239" spans="39:40">
      <c r="AM5239" t="str">
        <f t="shared" si="85"/>
        <v/>
      </c>
      <c r="AN5239" t="str">
        <f>IF(Table10[[#This Row],[Column3]]="","",MATCH(Table10[[#This Row],[Column3]],AD:AD,0))</f>
        <v/>
      </c>
    </row>
    <row r="5240" spans="39:40">
      <c r="AM5240" t="str">
        <f t="shared" si="85"/>
        <v/>
      </c>
      <c r="AN5240" t="str">
        <f>IF(Table10[[#This Row],[Column3]]="","",MATCH(Table10[[#This Row],[Column3]],AD:AD,0))</f>
        <v/>
      </c>
    </row>
    <row r="5241" spans="39:40">
      <c r="AM5241" t="str">
        <f t="shared" si="85"/>
        <v/>
      </c>
      <c r="AN5241" t="str">
        <f>IF(Table10[[#This Row],[Column3]]="","",MATCH(Table10[[#This Row],[Column3]],AD:AD,0))</f>
        <v/>
      </c>
    </row>
    <row r="5242" spans="39:40">
      <c r="AM5242" t="str">
        <f t="shared" si="85"/>
        <v/>
      </c>
      <c r="AN5242" t="str">
        <f>IF(Table10[[#This Row],[Column3]]="","",MATCH(Table10[[#This Row],[Column3]],AD:AD,0))</f>
        <v/>
      </c>
    </row>
    <row r="5243" spans="39:40">
      <c r="AM5243" t="str">
        <f t="shared" si="85"/>
        <v/>
      </c>
      <c r="AN5243" t="str">
        <f>IF(Table10[[#This Row],[Column3]]="","",MATCH(Table10[[#This Row],[Column3]],AD:AD,0))</f>
        <v/>
      </c>
    </row>
    <row r="5244" spans="39:40">
      <c r="AM5244" t="str">
        <f t="shared" si="85"/>
        <v/>
      </c>
      <c r="AN5244" t="str">
        <f>IF(Table10[[#This Row],[Column3]]="","",MATCH(Table10[[#This Row],[Column3]],AD:AD,0))</f>
        <v/>
      </c>
    </row>
    <row r="5245" spans="39:40">
      <c r="AM5245" t="str">
        <f t="shared" si="85"/>
        <v/>
      </c>
      <c r="AN5245" t="str">
        <f>IF(Table10[[#This Row],[Column3]]="","",MATCH(Table10[[#This Row],[Column3]],AD:AD,0))</f>
        <v/>
      </c>
    </row>
    <row r="5246" spans="39:40">
      <c r="AM5246" t="str">
        <f t="shared" si="85"/>
        <v/>
      </c>
      <c r="AN5246" t="str">
        <f>IF(Table10[[#This Row],[Column3]]="","",MATCH(Table10[[#This Row],[Column3]],AD:AD,0))</f>
        <v/>
      </c>
    </row>
    <row r="5247" spans="39:40">
      <c r="AM5247" t="str">
        <f t="shared" si="85"/>
        <v/>
      </c>
      <c r="AN5247" t="str">
        <f>IF(Table10[[#This Row],[Column3]]="","",MATCH(Table10[[#This Row],[Column3]],AD:AD,0))</f>
        <v/>
      </c>
    </row>
    <row r="5248" spans="39:40">
      <c r="AM5248" t="str">
        <f t="shared" si="85"/>
        <v/>
      </c>
      <c r="AN5248" t="str">
        <f>IF(Table10[[#This Row],[Column3]]="","",MATCH(Table10[[#This Row],[Column3]],AD:AD,0))</f>
        <v/>
      </c>
    </row>
    <row r="5249" spans="39:40">
      <c r="AM5249" t="str">
        <f t="shared" ref="AM5249:AM5312" si="86">CONCATENATE(AL5249,AK5249)</f>
        <v/>
      </c>
      <c r="AN5249" t="str">
        <f>IF(Table10[[#This Row],[Column3]]="","",MATCH(Table10[[#This Row],[Column3]],AD:AD,0))</f>
        <v/>
      </c>
    </row>
    <row r="5250" spans="39:40">
      <c r="AM5250" t="str">
        <f t="shared" si="86"/>
        <v/>
      </c>
      <c r="AN5250" t="str">
        <f>IF(Table10[[#This Row],[Column3]]="","",MATCH(Table10[[#This Row],[Column3]],AD:AD,0))</f>
        <v/>
      </c>
    </row>
    <row r="5251" spans="39:40">
      <c r="AM5251" t="str">
        <f t="shared" si="86"/>
        <v/>
      </c>
      <c r="AN5251" t="str">
        <f>IF(Table10[[#This Row],[Column3]]="","",MATCH(Table10[[#This Row],[Column3]],AD:AD,0))</f>
        <v/>
      </c>
    </row>
    <row r="5252" spans="39:40">
      <c r="AM5252" t="str">
        <f t="shared" si="86"/>
        <v/>
      </c>
      <c r="AN5252" t="str">
        <f>IF(Table10[[#This Row],[Column3]]="","",MATCH(Table10[[#This Row],[Column3]],AD:AD,0))</f>
        <v/>
      </c>
    </row>
    <row r="5253" spans="39:40">
      <c r="AM5253" t="str">
        <f t="shared" si="86"/>
        <v/>
      </c>
      <c r="AN5253" t="str">
        <f>IF(Table10[[#This Row],[Column3]]="","",MATCH(Table10[[#This Row],[Column3]],AD:AD,0))</f>
        <v/>
      </c>
    </row>
    <row r="5254" spans="39:40">
      <c r="AM5254" t="str">
        <f t="shared" si="86"/>
        <v/>
      </c>
      <c r="AN5254" t="str">
        <f>IF(Table10[[#This Row],[Column3]]="","",MATCH(Table10[[#This Row],[Column3]],AD:AD,0))</f>
        <v/>
      </c>
    </row>
    <row r="5255" spans="39:40">
      <c r="AM5255" t="str">
        <f t="shared" si="86"/>
        <v/>
      </c>
      <c r="AN5255" t="str">
        <f>IF(Table10[[#This Row],[Column3]]="","",MATCH(Table10[[#This Row],[Column3]],AD:AD,0))</f>
        <v/>
      </c>
    </row>
    <row r="5256" spans="39:40">
      <c r="AM5256" t="str">
        <f t="shared" si="86"/>
        <v/>
      </c>
      <c r="AN5256" t="str">
        <f>IF(Table10[[#This Row],[Column3]]="","",MATCH(Table10[[#This Row],[Column3]],AD:AD,0))</f>
        <v/>
      </c>
    </row>
    <row r="5257" spans="39:40">
      <c r="AM5257" t="str">
        <f t="shared" si="86"/>
        <v/>
      </c>
      <c r="AN5257" t="str">
        <f>IF(Table10[[#This Row],[Column3]]="","",MATCH(Table10[[#This Row],[Column3]],AD:AD,0))</f>
        <v/>
      </c>
    </row>
    <row r="5258" spans="39:40">
      <c r="AM5258" t="str">
        <f t="shared" si="86"/>
        <v/>
      </c>
      <c r="AN5258" t="str">
        <f>IF(Table10[[#This Row],[Column3]]="","",MATCH(Table10[[#This Row],[Column3]],AD:AD,0))</f>
        <v/>
      </c>
    </row>
    <row r="5259" spans="39:40">
      <c r="AM5259" t="str">
        <f t="shared" si="86"/>
        <v/>
      </c>
      <c r="AN5259" t="str">
        <f>IF(Table10[[#This Row],[Column3]]="","",MATCH(Table10[[#This Row],[Column3]],AD:AD,0))</f>
        <v/>
      </c>
    </row>
    <row r="5260" spans="39:40">
      <c r="AM5260" t="str">
        <f t="shared" si="86"/>
        <v/>
      </c>
      <c r="AN5260" t="str">
        <f>IF(Table10[[#This Row],[Column3]]="","",MATCH(Table10[[#This Row],[Column3]],AD:AD,0))</f>
        <v/>
      </c>
    </row>
    <row r="5261" spans="39:40">
      <c r="AM5261" t="str">
        <f t="shared" si="86"/>
        <v/>
      </c>
      <c r="AN5261" t="str">
        <f>IF(Table10[[#This Row],[Column3]]="","",MATCH(Table10[[#This Row],[Column3]],AD:AD,0))</f>
        <v/>
      </c>
    </row>
    <row r="5262" spans="39:40">
      <c r="AM5262" t="str">
        <f t="shared" si="86"/>
        <v/>
      </c>
      <c r="AN5262" t="str">
        <f>IF(Table10[[#This Row],[Column3]]="","",MATCH(Table10[[#This Row],[Column3]],AD:AD,0))</f>
        <v/>
      </c>
    </row>
    <row r="5263" spans="39:40">
      <c r="AM5263" t="str">
        <f t="shared" si="86"/>
        <v/>
      </c>
      <c r="AN5263" t="str">
        <f>IF(Table10[[#This Row],[Column3]]="","",MATCH(Table10[[#This Row],[Column3]],AD:AD,0))</f>
        <v/>
      </c>
    </row>
    <row r="5264" spans="39:40">
      <c r="AM5264" t="str">
        <f t="shared" si="86"/>
        <v/>
      </c>
      <c r="AN5264" t="str">
        <f>IF(Table10[[#This Row],[Column3]]="","",MATCH(Table10[[#This Row],[Column3]],AD:AD,0))</f>
        <v/>
      </c>
    </row>
    <row r="5265" spans="39:40">
      <c r="AM5265" t="str">
        <f t="shared" si="86"/>
        <v/>
      </c>
      <c r="AN5265" t="str">
        <f>IF(Table10[[#This Row],[Column3]]="","",MATCH(Table10[[#This Row],[Column3]],AD:AD,0))</f>
        <v/>
      </c>
    </row>
    <row r="5266" spans="39:40">
      <c r="AM5266" t="str">
        <f t="shared" si="86"/>
        <v/>
      </c>
      <c r="AN5266" t="str">
        <f>IF(Table10[[#This Row],[Column3]]="","",MATCH(Table10[[#This Row],[Column3]],AD:AD,0))</f>
        <v/>
      </c>
    </row>
    <row r="5267" spans="39:40">
      <c r="AM5267" t="str">
        <f t="shared" si="86"/>
        <v/>
      </c>
      <c r="AN5267" t="str">
        <f>IF(Table10[[#This Row],[Column3]]="","",MATCH(Table10[[#This Row],[Column3]],AD:AD,0))</f>
        <v/>
      </c>
    </row>
    <row r="5268" spans="39:40">
      <c r="AM5268" t="str">
        <f t="shared" si="86"/>
        <v/>
      </c>
      <c r="AN5268" t="str">
        <f>IF(Table10[[#This Row],[Column3]]="","",MATCH(Table10[[#This Row],[Column3]],AD:AD,0))</f>
        <v/>
      </c>
    </row>
    <row r="5269" spans="39:40">
      <c r="AM5269" t="str">
        <f t="shared" si="86"/>
        <v/>
      </c>
      <c r="AN5269" t="str">
        <f>IF(Table10[[#This Row],[Column3]]="","",MATCH(Table10[[#This Row],[Column3]],AD:AD,0))</f>
        <v/>
      </c>
    </row>
    <row r="5270" spans="39:40">
      <c r="AM5270" t="str">
        <f t="shared" si="86"/>
        <v/>
      </c>
      <c r="AN5270" t="str">
        <f>IF(Table10[[#This Row],[Column3]]="","",MATCH(Table10[[#This Row],[Column3]],AD:AD,0))</f>
        <v/>
      </c>
    </row>
    <row r="5271" spans="39:40">
      <c r="AM5271" t="str">
        <f t="shared" si="86"/>
        <v/>
      </c>
      <c r="AN5271" t="str">
        <f>IF(Table10[[#This Row],[Column3]]="","",MATCH(Table10[[#This Row],[Column3]],AD:AD,0))</f>
        <v/>
      </c>
    </row>
    <row r="5272" spans="39:40">
      <c r="AM5272" t="str">
        <f t="shared" si="86"/>
        <v/>
      </c>
      <c r="AN5272" t="str">
        <f>IF(Table10[[#This Row],[Column3]]="","",MATCH(Table10[[#This Row],[Column3]],AD:AD,0))</f>
        <v/>
      </c>
    </row>
    <row r="5273" spans="39:40">
      <c r="AM5273" t="str">
        <f t="shared" si="86"/>
        <v/>
      </c>
      <c r="AN5273" t="str">
        <f>IF(Table10[[#This Row],[Column3]]="","",MATCH(Table10[[#This Row],[Column3]],AD:AD,0))</f>
        <v/>
      </c>
    </row>
    <row r="5274" spans="39:40">
      <c r="AM5274" t="str">
        <f t="shared" si="86"/>
        <v/>
      </c>
      <c r="AN5274" t="str">
        <f>IF(Table10[[#This Row],[Column3]]="","",MATCH(Table10[[#This Row],[Column3]],AD:AD,0))</f>
        <v/>
      </c>
    </row>
    <row r="5275" spans="39:40">
      <c r="AM5275" t="str">
        <f t="shared" si="86"/>
        <v/>
      </c>
      <c r="AN5275" t="str">
        <f>IF(Table10[[#This Row],[Column3]]="","",MATCH(Table10[[#This Row],[Column3]],AD:AD,0))</f>
        <v/>
      </c>
    </row>
    <row r="5276" spans="39:40">
      <c r="AM5276" t="str">
        <f t="shared" si="86"/>
        <v/>
      </c>
      <c r="AN5276" t="str">
        <f>IF(Table10[[#This Row],[Column3]]="","",MATCH(Table10[[#This Row],[Column3]],AD:AD,0))</f>
        <v/>
      </c>
    </row>
    <row r="5277" spans="39:40">
      <c r="AM5277" t="str">
        <f t="shared" si="86"/>
        <v/>
      </c>
      <c r="AN5277" t="str">
        <f>IF(Table10[[#This Row],[Column3]]="","",MATCH(Table10[[#This Row],[Column3]],AD:AD,0))</f>
        <v/>
      </c>
    </row>
    <row r="5278" spans="39:40">
      <c r="AM5278" t="str">
        <f t="shared" si="86"/>
        <v/>
      </c>
      <c r="AN5278" t="str">
        <f>IF(Table10[[#This Row],[Column3]]="","",MATCH(Table10[[#This Row],[Column3]],AD:AD,0))</f>
        <v/>
      </c>
    </row>
    <row r="5279" spans="39:40">
      <c r="AM5279" t="str">
        <f t="shared" si="86"/>
        <v/>
      </c>
      <c r="AN5279" t="str">
        <f>IF(Table10[[#This Row],[Column3]]="","",MATCH(Table10[[#This Row],[Column3]],AD:AD,0))</f>
        <v/>
      </c>
    </row>
    <row r="5280" spans="39:40">
      <c r="AM5280" t="str">
        <f t="shared" si="86"/>
        <v/>
      </c>
      <c r="AN5280" t="str">
        <f>IF(Table10[[#This Row],[Column3]]="","",MATCH(Table10[[#This Row],[Column3]],AD:AD,0))</f>
        <v/>
      </c>
    </row>
    <row r="5281" spans="39:40">
      <c r="AM5281" t="str">
        <f t="shared" si="86"/>
        <v/>
      </c>
      <c r="AN5281" t="str">
        <f>IF(Table10[[#This Row],[Column3]]="","",MATCH(Table10[[#This Row],[Column3]],AD:AD,0))</f>
        <v/>
      </c>
    </row>
    <row r="5282" spans="39:40">
      <c r="AM5282" t="str">
        <f t="shared" si="86"/>
        <v/>
      </c>
      <c r="AN5282" t="str">
        <f>IF(Table10[[#This Row],[Column3]]="","",MATCH(Table10[[#This Row],[Column3]],AD:AD,0))</f>
        <v/>
      </c>
    </row>
    <row r="5283" spans="39:40">
      <c r="AM5283" t="str">
        <f t="shared" si="86"/>
        <v/>
      </c>
      <c r="AN5283" t="str">
        <f>IF(Table10[[#This Row],[Column3]]="","",MATCH(Table10[[#This Row],[Column3]],AD:AD,0))</f>
        <v/>
      </c>
    </row>
    <row r="5284" spans="39:40">
      <c r="AM5284" t="str">
        <f t="shared" si="86"/>
        <v/>
      </c>
      <c r="AN5284" t="str">
        <f>IF(Table10[[#This Row],[Column3]]="","",MATCH(Table10[[#This Row],[Column3]],AD:AD,0))</f>
        <v/>
      </c>
    </row>
    <row r="5285" spans="39:40">
      <c r="AM5285" t="str">
        <f t="shared" si="86"/>
        <v/>
      </c>
      <c r="AN5285" t="str">
        <f>IF(Table10[[#This Row],[Column3]]="","",MATCH(Table10[[#This Row],[Column3]],AD:AD,0))</f>
        <v/>
      </c>
    </row>
    <row r="5286" spans="39:40">
      <c r="AM5286" t="str">
        <f t="shared" si="86"/>
        <v/>
      </c>
      <c r="AN5286" t="str">
        <f>IF(Table10[[#This Row],[Column3]]="","",MATCH(Table10[[#This Row],[Column3]],AD:AD,0))</f>
        <v/>
      </c>
    </row>
    <row r="5287" spans="39:40">
      <c r="AM5287" t="str">
        <f t="shared" si="86"/>
        <v/>
      </c>
      <c r="AN5287" t="str">
        <f>IF(Table10[[#This Row],[Column3]]="","",MATCH(Table10[[#This Row],[Column3]],AD:AD,0))</f>
        <v/>
      </c>
    </row>
    <row r="5288" spans="39:40">
      <c r="AM5288" t="str">
        <f t="shared" si="86"/>
        <v/>
      </c>
      <c r="AN5288" t="str">
        <f>IF(Table10[[#This Row],[Column3]]="","",MATCH(Table10[[#This Row],[Column3]],AD:AD,0))</f>
        <v/>
      </c>
    </row>
    <row r="5289" spans="39:40">
      <c r="AM5289" t="str">
        <f t="shared" si="86"/>
        <v/>
      </c>
      <c r="AN5289" t="str">
        <f>IF(Table10[[#This Row],[Column3]]="","",MATCH(Table10[[#This Row],[Column3]],AD:AD,0))</f>
        <v/>
      </c>
    </row>
    <row r="5290" spans="39:40">
      <c r="AM5290" t="str">
        <f t="shared" si="86"/>
        <v/>
      </c>
      <c r="AN5290" t="str">
        <f>IF(Table10[[#This Row],[Column3]]="","",MATCH(Table10[[#This Row],[Column3]],AD:AD,0))</f>
        <v/>
      </c>
    </row>
    <row r="5291" spans="39:40">
      <c r="AM5291" t="str">
        <f t="shared" si="86"/>
        <v/>
      </c>
      <c r="AN5291" t="str">
        <f>IF(Table10[[#This Row],[Column3]]="","",MATCH(Table10[[#This Row],[Column3]],AD:AD,0))</f>
        <v/>
      </c>
    </row>
    <row r="5292" spans="39:40">
      <c r="AM5292" t="str">
        <f t="shared" si="86"/>
        <v/>
      </c>
      <c r="AN5292" t="str">
        <f>IF(Table10[[#This Row],[Column3]]="","",MATCH(Table10[[#This Row],[Column3]],AD:AD,0))</f>
        <v/>
      </c>
    </row>
    <row r="5293" spans="39:40">
      <c r="AM5293" t="str">
        <f t="shared" si="86"/>
        <v/>
      </c>
      <c r="AN5293" t="str">
        <f>IF(Table10[[#This Row],[Column3]]="","",MATCH(Table10[[#This Row],[Column3]],AD:AD,0))</f>
        <v/>
      </c>
    </row>
    <row r="5294" spans="39:40">
      <c r="AM5294" t="str">
        <f t="shared" si="86"/>
        <v/>
      </c>
      <c r="AN5294" t="str">
        <f>IF(Table10[[#This Row],[Column3]]="","",MATCH(Table10[[#This Row],[Column3]],AD:AD,0))</f>
        <v/>
      </c>
    </row>
    <row r="5295" spans="39:40">
      <c r="AM5295" t="str">
        <f t="shared" si="86"/>
        <v/>
      </c>
      <c r="AN5295" t="str">
        <f>IF(Table10[[#This Row],[Column3]]="","",MATCH(Table10[[#This Row],[Column3]],AD:AD,0))</f>
        <v/>
      </c>
    </row>
    <row r="5296" spans="39:40">
      <c r="AM5296" t="str">
        <f t="shared" si="86"/>
        <v/>
      </c>
      <c r="AN5296" t="str">
        <f>IF(Table10[[#This Row],[Column3]]="","",MATCH(Table10[[#This Row],[Column3]],AD:AD,0))</f>
        <v/>
      </c>
    </row>
    <row r="5297" spans="39:40">
      <c r="AM5297" t="str">
        <f t="shared" si="86"/>
        <v/>
      </c>
      <c r="AN5297" t="str">
        <f>IF(Table10[[#This Row],[Column3]]="","",MATCH(Table10[[#This Row],[Column3]],AD:AD,0))</f>
        <v/>
      </c>
    </row>
    <row r="5298" spans="39:40">
      <c r="AM5298" t="str">
        <f t="shared" si="86"/>
        <v/>
      </c>
      <c r="AN5298" t="str">
        <f>IF(Table10[[#This Row],[Column3]]="","",MATCH(Table10[[#This Row],[Column3]],AD:AD,0))</f>
        <v/>
      </c>
    </row>
    <row r="5299" spans="39:40">
      <c r="AM5299" t="str">
        <f t="shared" si="86"/>
        <v/>
      </c>
      <c r="AN5299" t="str">
        <f>IF(Table10[[#This Row],[Column3]]="","",MATCH(Table10[[#This Row],[Column3]],AD:AD,0))</f>
        <v/>
      </c>
    </row>
    <row r="5300" spans="39:40">
      <c r="AM5300" t="str">
        <f t="shared" si="86"/>
        <v/>
      </c>
      <c r="AN5300" t="str">
        <f>IF(Table10[[#This Row],[Column3]]="","",MATCH(Table10[[#This Row],[Column3]],AD:AD,0))</f>
        <v/>
      </c>
    </row>
    <row r="5301" spans="39:40">
      <c r="AM5301" t="str">
        <f t="shared" si="86"/>
        <v/>
      </c>
      <c r="AN5301" t="str">
        <f>IF(Table10[[#This Row],[Column3]]="","",MATCH(Table10[[#This Row],[Column3]],AD:AD,0))</f>
        <v/>
      </c>
    </row>
    <row r="5302" spans="39:40">
      <c r="AM5302" t="str">
        <f t="shared" si="86"/>
        <v/>
      </c>
      <c r="AN5302" t="str">
        <f>IF(Table10[[#This Row],[Column3]]="","",MATCH(Table10[[#This Row],[Column3]],AD:AD,0))</f>
        <v/>
      </c>
    </row>
    <row r="5303" spans="39:40">
      <c r="AM5303" t="str">
        <f t="shared" si="86"/>
        <v/>
      </c>
      <c r="AN5303" t="str">
        <f>IF(Table10[[#This Row],[Column3]]="","",MATCH(Table10[[#This Row],[Column3]],AD:AD,0))</f>
        <v/>
      </c>
    </row>
    <row r="5304" spans="39:40">
      <c r="AM5304" t="str">
        <f t="shared" si="86"/>
        <v/>
      </c>
      <c r="AN5304" t="str">
        <f>IF(Table10[[#This Row],[Column3]]="","",MATCH(Table10[[#This Row],[Column3]],AD:AD,0))</f>
        <v/>
      </c>
    </row>
    <row r="5305" spans="39:40">
      <c r="AM5305" t="str">
        <f t="shared" si="86"/>
        <v/>
      </c>
      <c r="AN5305" t="str">
        <f>IF(Table10[[#This Row],[Column3]]="","",MATCH(Table10[[#This Row],[Column3]],AD:AD,0))</f>
        <v/>
      </c>
    </row>
    <row r="5306" spans="39:40">
      <c r="AM5306" t="str">
        <f t="shared" si="86"/>
        <v/>
      </c>
      <c r="AN5306" t="str">
        <f>IF(Table10[[#This Row],[Column3]]="","",MATCH(Table10[[#This Row],[Column3]],AD:AD,0))</f>
        <v/>
      </c>
    </row>
    <row r="5307" spans="39:40">
      <c r="AM5307" t="str">
        <f t="shared" si="86"/>
        <v/>
      </c>
      <c r="AN5307" t="str">
        <f>IF(Table10[[#This Row],[Column3]]="","",MATCH(Table10[[#This Row],[Column3]],AD:AD,0))</f>
        <v/>
      </c>
    </row>
    <row r="5308" spans="39:40">
      <c r="AM5308" t="str">
        <f t="shared" si="86"/>
        <v/>
      </c>
      <c r="AN5308" t="str">
        <f>IF(Table10[[#This Row],[Column3]]="","",MATCH(Table10[[#This Row],[Column3]],AD:AD,0))</f>
        <v/>
      </c>
    </row>
    <row r="5309" spans="39:40">
      <c r="AM5309" t="str">
        <f t="shared" si="86"/>
        <v/>
      </c>
      <c r="AN5309" t="str">
        <f>IF(Table10[[#This Row],[Column3]]="","",MATCH(Table10[[#This Row],[Column3]],AD:AD,0))</f>
        <v/>
      </c>
    </row>
    <row r="5310" spans="39:40">
      <c r="AM5310" t="str">
        <f t="shared" si="86"/>
        <v/>
      </c>
      <c r="AN5310" t="str">
        <f>IF(Table10[[#This Row],[Column3]]="","",MATCH(Table10[[#This Row],[Column3]],AD:AD,0))</f>
        <v/>
      </c>
    </row>
    <row r="5311" spans="39:40">
      <c r="AM5311" t="str">
        <f t="shared" si="86"/>
        <v/>
      </c>
      <c r="AN5311" t="str">
        <f>IF(Table10[[#This Row],[Column3]]="","",MATCH(Table10[[#This Row],[Column3]],AD:AD,0))</f>
        <v/>
      </c>
    </row>
    <row r="5312" spans="39:40">
      <c r="AM5312" t="str">
        <f t="shared" si="86"/>
        <v/>
      </c>
      <c r="AN5312" t="str">
        <f>IF(Table10[[#This Row],[Column3]]="","",MATCH(Table10[[#This Row],[Column3]],AD:AD,0))</f>
        <v/>
      </c>
    </row>
    <row r="5313" spans="39:40">
      <c r="AM5313" t="str">
        <f t="shared" ref="AM5313:AM5376" si="87">CONCATENATE(AL5313,AK5313)</f>
        <v/>
      </c>
      <c r="AN5313" t="str">
        <f>IF(Table10[[#This Row],[Column3]]="","",MATCH(Table10[[#This Row],[Column3]],AD:AD,0))</f>
        <v/>
      </c>
    </row>
    <row r="5314" spans="39:40">
      <c r="AM5314" t="str">
        <f t="shared" si="87"/>
        <v/>
      </c>
      <c r="AN5314" t="str">
        <f>IF(Table10[[#This Row],[Column3]]="","",MATCH(Table10[[#This Row],[Column3]],AD:AD,0))</f>
        <v/>
      </c>
    </row>
    <row r="5315" spans="39:40">
      <c r="AM5315" t="str">
        <f t="shared" si="87"/>
        <v/>
      </c>
      <c r="AN5315" t="str">
        <f>IF(Table10[[#This Row],[Column3]]="","",MATCH(Table10[[#This Row],[Column3]],AD:AD,0))</f>
        <v/>
      </c>
    </row>
    <row r="5316" spans="39:40">
      <c r="AM5316" t="str">
        <f t="shared" si="87"/>
        <v/>
      </c>
      <c r="AN5316" t="str">
        <f>IF(Table10[[#This Row],[Column3]]="","",MATCH(Table10[[#This Row],[Column3]],AD:AD,0))</f>
        <v/>
      </c>
    </row>
    <row r="5317" spans="39:40">
      <c r="AM5317" t="str">
        <f t="shared" si="87"/>
        <v/>
      </c>
      <c r="AN5317" t="str">
        <f>IF(Table10[[#This Row],[Column3]]="","",MATCH(Table10[[#This Row],[Column3]],AD:AD,0))</f>
        <v/>
      </c>
    </row>
    <row r="5318" spans="39:40">
      <c r="AM5318" t="str">
        <f t="shared" si="87"/>
        <v/>
      </c>
      <c r="AN5318" t="str">
        <f>IF(Table10[[#This Row],[Column3]]="","",MATCH(Table10[[#This Row],[Column3]],AD:AD,0))</f>
        <v/>
      </c>
    </row>
    <row r="5319" spans="39:40">
      <c r="AM5319" t="str">
        <f t="shared" si="87"/>
        <v/>
      </c>
      <c r="AN5319" t="str">
        <f>IF(Table10[[#This Row],[Column3]]="","",MATCH(Table10[[#This Row],[Column3]],AD:AD,0))</f>
        <v/>
      </c>
    </row>
    <row r="5320" spans="39:40">
      <c r="AM5320" t="str">
        <f t="shared" si="87"/>
        <v/>
      </c>
      <c r="AN5320" t="str">
        <f>IF(Table10[[#This Row],[Column3]]="","",MATCH(Table10[[#This Row],[Column3]],AD:AD,0))</f>
        <v/>
      </c>
    </row>
    <row r="5321" spans="39:40">
      <c r="AM5321" t="str">
        <f t="shared" si="87"/>
        <v/>
      </c>
      <c r="AN5321" t="str">
        <f>IF(Table10[[#This Row],[Column3]]="","",MATCH(Table10[[#This Row],[Column3]],AD:AD,0))</f>
        <v/>
      </c>
    </row>
    <row r="5322" spans="39:40">
      <c r="AM5322" t="str">
        <f t="shared" si="87"/>
        <v/>
      </c>
      <c r="AN5322" t="str">
        <f>IF(Table10[[#This Row],[Column3]]="","",MATCH(Table10[[#This Row],[Column3]],AD:AD,0))</f>
        <v/>
      </c>
    </row>
    <row r="5323" spans="39:40">
      <c r="AM5323" t="str">
        <f t="shared" si="87"/>
        <v/>
      </c>
      <c r="AN5323" t="str">
        <f>IF(Table10[[#This Row],[Column3]]="","",MATCH(Table10[[#This Row],[Column3]],AD:AD,0))</f>
        <v/>
      </c>
    </row>
    <row r="5324" spans="39:40">
      <c r="AM5324" t="str">
        <f t="shared" si="87"/>
        <v/>
      </c>
      <c r="AN5324" t="str">
        <f>IF(Table10[[#This Row],[Column3]]="","",MATCH(Table10[[#This Row],[Column3]],AD:AD,0))</f>
        <v/>
      </c>
    </row>
    <row r="5325" spans="39:40">
      <c r="AM5325" t="str">
        <f t="shared" si="87"/>
        <v/>
      </c>
      <c r="AN5325" t="str">
        <f>IF(Table10[[#This Row],[Column3]]="","",MATCH(Table10[[#This Row],[Column3]],AD:AD,0))</f>
        <v/>
      </c>
    </row>
    <row r="5326" spans="39:40">
      <c r="AM5326" t="str">
        <f t="shared" si="87"/>
        <v/>
      </c>
      <c r="AN5326" t="str">
        <f>IF(Table10[[#This Row],[Column3]]="","",MATCH(Table10[[#This Row],[Column3]],AD:AD,0))</f>
        <v/>
      </c>
    </row>
    <row r="5327" spans="39:40">
      <c r="AM5327" t="str">
        <f t="shared" si="87"/>
        <v/>
      </c>
      <c r="AN5327" t="str">
        <f>IF(Table10[[#This Row],[Column3]]="","",MATCH(Table10[[#This Row],[Column3]],AD:AD,0))</f>
        <v/>
      </c>
    </row>
    <row r="5328" spans="39:40">
      <c r="AM5328" t="str">
        <f t="shared" si="87"/>
        <v/>
      </c>
      <c r="AN5328" t="str">
        <f>IF(Table10[[#This Row],[Column3]]="","",MATCH(Table10[[#This Row],[Column3]],AD:AD,0))</f>
        <v/>
      </c>
    </row>
    <row r="5329" spans="39:40">
      <c r="AM5329" t="str">
        <f t="shared" si="87"/>
        <v/>
      </c>
      <c r="AN5329" t="str">
        <f>IF(Table10[[#This Row],[Column3]]="","",MATCH(Table10[[#This Row],[Column3]],AD:AD,0))</f>
        <v/>
      </c>
    </row>
    <row r="5330" spans="39:40">
      <c r="AM5330" t="str">
        <f t="shared" si="87"/>
        <v/>
      </c>
      <c r="AN5330" t="str">
        <f>IF(Table10[[#This Row],[Column3]]="","",MATCH(Table10[[#This Row],[Column3]],AD:AD,0))</f>
        <v/>
      </c>
    </row>
    <row r="5331" spans="39:40">
      <c r="AM5331" t="str">
        <f t="shared" si="87"/>
        <v/>
      </c>
      <c r="AN5331" t="str">
        <f>IF(Table10[[#This Row],[Column3]]="","",MATCH(Table10[[#This Row],[Column3]],AD:AD,0))</f>
        <v/>
      </c>
    </row>
    <row r="5332" spans="39:40">
      <c r="AM5332" t="str">
        <f t="shared" si="87"/>
        <v/>
      </c>
      <c r="AN5332" t="str">
        <f>IF(Table10[[#This Row],[Column3]]="","",MATCH(Table10[[#This Row],[Column3]],AD:AD,0))</f>
        <v/>
      </c>
    </row>
    <row r="5333" spans="39:40">
      <c r="AM5333" t="str">
        <f t="shared" si="87"/>
        <v/>
      </c>
      <c r="AN5333" t="str">
        <f>IF(Table10[[#This Row],[Column3]]="","",MATCH(Table10[[#This Row],[Column3]],AD:AD,0))</f>
        <v/>
      </c>
    </row>
    <row r="5334" spans="39:40">
      <c r="AM5334" t="str">
        <f t="shared" si="87"/>
        <v/>
      </c>
      <c r="AN5334" t="str">
        <f>IF(Table10[[#This Row],[Column3]]="","",MATCH(Table10[[#This Row],[Column3]],AD:AD,0))</f>
        <v/>
      </c>
    </row>
    <row r="5335" spans="39:40">
      <c r="AM5335" t="str">
        <f t="shared" si="87"/>
        <v/>
      </c>
      <c r="AN5335" t="str">
        <f>IF(Table10[[#This Row],[Column3]]="","",MATCH(Table10[[#This Row],[Column3]],AD:AD,0))</f>
        <v/>
      </c>
    </row>
    <row r="5336" spans="39:40">
      <c r="AM5336" t="str">
        <f t="shared" si="87"/>
        <v/>
      </c>
      <c r="AN5336" t="str">
        <f>IF(Table10[[#This Row],[Column3]]="","",MATCH(Table10[[#This Row],[Column3]],AD:AD,0))</f>
        <v/>
      </c>
    </row>
    <row r="5337" spans="39:40">
      <c r="AM5337" t="str">
        <f t="shared" si="87"/>
        <v/>
      </c>
      <c r="AN5337" t="str">
        <f>IF(Table10[[#This Row],[Column3]]="","",MATCH(Table10[[#This Row],[Column3]],AD:AD,0))</f>
        <v/>
      </c>
    </row>
    <row r="5338" spans="39:40">
      <c r="AM5338" t="str">
        <f t="shared" si="87"/>
        <v/>
      </c>
      <c r="AN5338" t="str">
        <f>IF(Table10[[#This Row],[Column3]]="","",MATCH(Table10[[#This Row],[Column3]],AD:AD,0))</f>
        <v/>
      </c>
    </row>
    <row r="5339" spans="39:40">
      <c r="AM5339" t="str">
        <f t="shared" si="87"/>
        <v/>
      </c>
      <c r="AN5339" t="str">
        <f>IF(Table10[[#This Row],[Column3]]="","",MATCH(Table10[[#This Row],[Column3]],AD:AD,0))</f>
        <v/>
      </c>
    </row>
    <row r="5340" spans="39:40">
      <c r="AM5340" t="str">
        <f t="shared" si="87"/>
        <v/>
      </c>
      <c r="AN5340" t="str">
        <f>IF(Table10[[#This Row],[Column3]]="","",MATCH(Table10[[#This Row],[Column3]],AD:AD,0))</f>
        <v/>
      </c>
    </row>
    <row r="5341" spans="39:40">
      <c r="AM5341" t="str">
        <f t="shared" si="87"/>
        <v/>
      </c>
      <c r="AN5341" t="str">
        <f>IF(Table10[[#This Row],[Column3]]="","",MATCH(Table10[[#This Row],[Column3]],AD:AD,0))</f>
        <v/>
      </c>
    </row>
    <row r="5342" spans="39:40">
      <c r="AM5342" t="str">
        <f t="shared" si="87"/>
        <v/>
      </c>
      <c r="AN5342" t="str">
        <f>IF(Table10[[#This Row],[Column3]]="","",MATCH(Table10[[#This Row],[Column3]],AD:AD,0))</f>
        <v/>
      </c>
    </row>
    <row r="5343" spans="39:40">
      <c r="AM5343" t="str">
        <f t="shared" si="87"/>
        <v/>
      </c>
      <c r="AN5343" t="str">
        <f>IF(Table10[[#This Row],[Column3]]="","",MATCH(Table10[[#This Row],[Column3]],AD:AD,0))</f>
        <v/>
      </c>
    </row>
    <row r="5344" spans="39:40">
      <c r="AM5344" t="str">
        <f t="shared" si="87"/>
        <v/>
      </c>
      <c r="AN5344" t="str">
        <f>IF(Table10[[#This Row],[Column3]]="","",MATCH(Table10[[#This Row],[Column3]],AD:AD,0))</f>
        <v/>
      </c>
    </row>
    <row r="5345" spans="39:40">
      <c r="AM5345" t="str">
        <f t="shared" si="87"/>
        <v/>
      </c>
      <c r="AN5345" t="str">
        <f>IF(Table10[[#This Row],[Column3]]="","",MATCH(Table10[[#This Row],[Column3]],AD:AD,0))</f>
        <v/>
      </c>
    </row>
    <row r="5346" spans="39:40">
      <c r="AM5346" t="str">
        <f t="shared" si="87"/>
        <v/>
      </c>
      <c r="AN5346" t="str">
        <f>IF(Table10[[#This Row],[Column3]]="","",MATCH(Table10[[#This Row],[Column3]],AD:AD,0))</f>
        <v/>
      </c>
    </row>
    <row r="5347" spans="39:40">
      <c r="AM5347" t="str">
        <f t="shared" si="87"/>
        <v/>
      </c>
      <c r="AN5347" t="str">
        <f>IF(Table10[[#This Row],[Column3]]="","",MATCH(Table10[[#This Row],[Column3]],AD:AD,0))</f>
        <v/>
      </c>
    </row>
    <row r="5348" spans="39:40">
      <c r="AM5348" t="str">
        <f t="shared" si="87"/>
        <v/>
      </c>
      <c r="AN5348" t="str">
        <f>IF(Table10[[#This Row],[Column3]]="","",MATCH(Table10[[#This Row],[Column3]],AD:AD,0))</f>
        <v/>
      </c>
    </row>
    <row r="5349" spans="39:40">
      <c r="AM5349" t="str">
        <f t="shared" si="87"/>
        <v/>
      </c>
      <c r="AN5349" t="str">
        <f>IF(Table10[[#This Row],[Column3]]="","",MATCH(Table10[[#This Row],[Column3]],AD:AD,0))</f>
        <v/>
      </c>
    </row>
    <row r="5350" spans="39:40">
      <c r="AM5350" t="str">
        <f t="shared" si="87"/>
        <v/>
      </c>
      <c r="AN5350" t="str">
        <f>IF(Table10[[#This Row],[Column3]]="","",MATCH(Table10[[#This Row],[Column3]],AD:AD,0))</f>
        <v/>
      </c>
    </row>
    <row r="5351" spans="39:40">
      <c r="AM5351" t="str">
        <f t="shared" si="87"/>
        <v/>
      </c>
      <c r="AN5351" t="str">
        <f>IF(Table10[[#This Row],[Column3]]="","",MATCH(Table10[[#This Row],[Column3]],AD:AD,0))</f>
        <v/>
      </c>
    </row>
    <row r="5352" spans="39:40">
      <c r="AM5352" t="str">
        <f t="shared" si="87"/>
        <v/>
      </c>
      <c r="AN5352" t="str">
        <f>IF(Table10[[#This Row],[Column3]]="","",MATCH(Table10[[#This Row],[Column3]],AD:AD,0))</f>
        <v/>
      </c>
    </row>
    <row r="5353" spans="39:40">
      <c r="AM5353" t="str">
        <f t="shared" si="87"/>
        <v/>
      </c>
      <c r="AN5353" t="str">
        <f>IF(Table10[[#This Row],[Column3]]="","",MATCH(Table10[[#This Row],[Column3]],AD:AD,0))</f>
        <v/>
      </c>
    </row>
    <row r="5354" spans="39:40">
      <c r="AM5354" t="str">
        <f t="shared" si="87"/>
        <v/>
      </c>
      <c r="AN5354" t="str">
        <f>IF(Table10[[#This Row],[Column3]]="","",MATCH(Table10[[#This Row],[Column3]],AD:AD,0))</f>
        <v/>
      </c>
    </row>
    <row r="5355" spans="39:40">
      <c r="AM5355" t="str">
        <f t="shared" si="87"/>
        <v/>
      </c>
      <c r="AN5355" t="str">
        <f>IF(Table10[[#This Row],[Column3]]="","",MATCH(Table10[[#This Row],[Column3]],AD:AD,0))</f>
        <v/>
      </c>
    </row>
    <row r="5356" spans="39:40">
      <c r="AM5356" t="str">
        <f t="shared" si="87"/>
        <v/>
      </c>
      <c r="AN5356" t="str">
        <f>IF(Table10[[#This Row],[Column3]]="","",MATCH(Table10[[#This Row],[Column3]],AD:AD,0))</f>
        <v/>
      </c>
    </row>
    <row r="5357" spans="39:40">
      <c r="AM5357" t="str">
        <f t="shared" si="87"/>
        <v/>
      </c>
      <c r="AN5357" t="str">
        <f>IF(Table10[[#This Row],[Column3]]="","",MATCH(Table10[[#This Row],[Column3]],AD:AD,0))</f>
        <v/>
      </c>
    </row>
    <row r="5358" spans="39:40">
      <c r="AM5358" t="str">
        <f t="shared" si="87"/>
        <v/>
      </c>
      <c r="AN5358" t="str">
        <f>IF(Table10[[#This Row],[Column3]]="","",MATCH(Table10[[#This Row],[Column3]],AD:AD,0))</f>
        <v/>
      </c>
    </row>
    <row r="5359" spans="39:40">
      <c r="AM5359" t="str">
        <f t="shared" si="87"/>
        <v/>
      </c>
      <c r="AN5359" t="str">
        <f>IF(Table10[[#This Row],[Column3]]="","",MATCH(Table10[[#This Row],[Column3]],AD:AD,0))</f>
        <v/>
      </c>
    </row>
    <row r="5360" spans="39:40">
      <c r="AM5360" t="str">
        <f t="shared" si="87"/>
        <v/>
      </c>
      <c r="AN5360" t="str">
        <f>IF(Table10[[#This Row],[Column3]]="","",MATCH(Table10[[#This Row],[Column3]],AD:AD,0))</f>
        <v/>
      </c>
    </row>
    <row r="5361" spans="39:40">
      <c r="AM5361" t="str">
        <f t="shared" si="87"/>
        <v/>
      </c>
      <c r="AN5361" t="str">
        <f>IF(Table10[[#This Row],[Column3]]="","",MATCH(Table10[[#This Row],[Column3]],AD:AD,0))</f>
        <v/>
      </c>
    </row>
    <row r="5362" spans="39:40">
      <c r="AM5362" t="str">
        <f t="shared" si="87"/>
        <v/>
      </c>
      <c r="AN5362" t="str">
        <f>IF(Table10[[#This Row],[Column3]]="","",MATCH(Table10[[#This Row],[Column3]],AD:AD,0))</f>
        <v/>
      </c>
    </row>
    <row r="5363" spans="39:40">
      <c r="AM5363" t="str">
        <f t="shared" si="87"/>
        <v/>
      </c>
      <c r="AN5363" t="str">
        <f>IF(Table10[[#This Row],[Column3]]="","",MATCH(Table10[[#This Row],[Column3]],AD:AD,0))</f>
        <v/>
      </c>
    </row>
    <row r="5364" spans="39:40">
      <c r="AM5364" t="str">
        <f t="shared" si="87"/>
        <v/>
      </c>
      <c r="AN5364" t="str">
        <f>IF(Table10[[#This Row],[Column3]]="","",MATCH(Table10[[#This Row],[Column3]],AD:AD,0))</f>
        <v/>
      </c>
    </row>
    <row r="5365" spans="39:40">
      <c r="AM5365" t="str">
        <f t="shared" si="87"/>
        <v/>
      </c>
      <c r="AN5365" t="str">
        <f>IF(Table10[[#This Row],[Column3]]="","",MATCH(Table10[[#This Row],[Column3]],AD:AD,0))</f>
        <v/>
      </c>
    </row>
    <row r="5366" spans="39:40">
      <c r="AM5366" t="str">
        <f t="shared" si="87"/>
        <v/>
      </c>
      <c r="AN5366" t="str">
        <f>IF(Table10[[#This Row],[Column3]]="","",MATCH(Table10[[#This Row],[Column3]],AD:AD,0))</f>
        <v/>
      </c>
    </row>
    <row r="5367" spans="39:40">
      <c r="AM5367" t="str">
        <f t="shared" si="87"/>
        <v/>
      </c>
      <c r="AN5367" t="str">
        <f>IF(Table10[[#This Row],[Column3]]="","",MATCH(Table10[[#This Row],[Column3]],AD:AD,0))</f>
        <v/>
      </c>
    </row>
    <row r="5368" spans="39:40">
      <c r="AM5368" t="str">
        <f t="shared" si="87"/>
        <v/>
      </c>
      <c r="AN5368" t="str">
        <f>IF(Table10[[#This Row],[Column3]]="","",MATCH(Table10[[#This Row],[Column3]],AD:AD,0))</f>
        <v/>
      </c>
    </row>
    <row r="5369" spans="39:40">
      <c r="AM5369" t="str">
        <f t="shared" si="87"/>
        <v/>
      </c>
      <c r="AN5369" t="str">
        <f>IF(Table10[[#This Row],[Column3]]="","",MATCH(Table10[[#This Row],[Column3]],AD:AD,0))</f>
        <v/>
      </c>
    </row>
    <row r="5370" spans="39:40">
      <c r="AM5370" t="str">
        <f t="shared" si="87"/>
        <v/>
      </c>
      <c r="AN5370" t="str">
        <f>IF(Table10[[#This Row],[Column3]]="","",MATCH(Table10[[#This Row],[Column3]],AD:AD,0))</f>
        <v/>
      </c>
    </row>
    <row r="5371" spans="39:40">
      <c r="AM5371" t="str">
        <f t="shared" si="87"/>
        <v/>
      </c>
      <c r="AN5371" t="str">
        <f>IF(Table10[[#This Row],[Column3]]="","",MATCH(Table10[[#This Row],[Column3]],AD:AD,0))</f>
        <v/>
      </c>
    </row>
    <row r="5372" spans="39:40">
      <c r="AM5372" t="str">
        <f t="shared" si="87"/>
        <v/>
      </c>
      <c r="AN5372" t="str">
        <f>IF(Table10[[#This Row],[Column3]]="","",MATCH(Table10[[#This Row],[Column3]],AD:AD,0))</f>
        <v/>
      </c>
    </row>
    <row r="5373" spans="39:40">
      <c r="AM5373" t="str">
        <f t="shared" si="87"/>
        <v/>
      </c>
      <c r="AN5373" t="str">
        <f>IF(Table10[[#This Row],[Column3]]="","",MATCH(Table10[[#This Row],[Column3]],AD:AD,0))</f>
        <v/>
      </c>
    </row>
    <row r="5374" spans="39:40">
      <c r="AM5374" t="str">
        <f t="shared" si="87"/>
        <v/>
      </c>
      <c r="AN5374" t="str">
        <f>IF(Table10[[#This Row],[Column3]]="","",MATCH(Table10[[#This Row],[Column3]],AD:AD,0))</f>
        <v/>
      </c>
    </row>
    <row r="5375" spans="39:40">
      <c r="AM5375" t="str">
        <f t="shared" si="87"/>
        <v/>
      </c>
      <c r="AN5375" t="str">
        <f>IF(Table10[[#This Row],[Column3]]="","",MATCH(Table10[[#This Row],[Column3]],AD:AD,0))</f>
        <v/>
      </c>
    </row>
    <row r="5376" spans="39:40">
      <c r="AM5376" t="str">
        <f t="shared" si="87"/>
        <v/>
      </c>
      <c r="AN5376" t="str">
        <f>IF(Table10[[#This Row],[Column3]]="","",MATCH(Table10[[#This Row],[Column3]],AD:AD,0))</f>
        <v/>
      </c>
    </row>
    <row r="5377" spans="39:40">
      <c r="AM5377" t="str">
        <f t="shared" ref="AM5377:AM5440" si="88">CONCATENATE(AL5377,AK5377)</f>
        <v/>
      </c>
      <c r="AN5377" t="str">
        <f>IF(Table10[[#This Row],[Column3]]="","",MATCH(Table10[[#This Row],[Column3]],AD:AD,0))</f>
        <v/>
      </c>
    </row>
    <row r="5378" spans="39:40">
      <c r="AM5378" t="str">
        <f t="shared" si="88"/>
        <v/>
      </c>
      <c r="AN5378" t="str">
        <f>IF(Table10[[#This Row],[Column3]]="","",MATCH(Table10[[#This Row],[Column3]],AD:AD,0))</f>
        <v/>
      </c>
    </row>
    <row r="5379" spans="39:40">
      <c r="AM5379" t="str">
        <f t="shared" si="88"/>
        <v/>
      </c>
      <c r="AN5379" t="str">
        <f>IF(Table10[[#This Row],[Column3]]="","",MATCH(Table10[[#This Row],[Column3]],AD:AD,0))</f>
        <v/>
      </c>
    </row>
    <row r="5380" spans="39:40">
      <c r="AM5380" t="str">
        <f t="shared" si="88"/>
        <v/>
      </c>
      <c r="AN5380" t="str">
        <f>IF(Table10[[#This Row],[Column3]]="","",MATCH(Table10[[#This Row],[Column3]],AD:AD,0))</f>
        <v/>
      </c>
    </row>
    <row r="5381" spans="39:40">
      <c r="AM5381" t="str">
        <f t="shared" si="88"/>
        <v/>
      </c>
      <c r="AN5381" t="str">
        <f>IF(Table10[[#This Row],[Column3]]="","",MATCH(Table10[[#This Row],[Column3]],AD:AD,0))</f>
        <v/>
      </c>
    </row>
    <row r="5382" spans="39:40">
      <c r="AM5382" t="str">
        <f t="shared" si="88"/>
        <v/>
      </c>
      <c r="AN5382" t="str">
        <f>IF(Table10[[#This Row],[Column3]]="","",MATCH(Table10[[#This Row],[Column3]],AD:AD,0))</f>
        <v/>
      </c>
    </row>
    <row r="5383" spans="39:40">
      <c r="AM5383" t="str">
        <f t="shared" si="88"/>
        <v/>
      </c>
      <c r="AN5383" t="str">
        <f>IF(Table10[[#This Row],[Column3]]="","",MATCH(Table10[[#This Row],[Column3]],AD:AD,0))</f>
        <v/>
      </c>
    </row>
    <row r="5384" spans="39:40">
      <c r="AM5384" t="str">
        <f t="shared" si="88"/>
        <v/>
      </c>
      <c r="AN5384" t="str">
        <f>IF(Table10[[#This Row],[Column3]]="","",MATCH(Table10[[#This Row],[Column3]],AD:AD,0))</f>
        <v/>
      </c>
    </row>
    <row r="5385" spans="39:40">
      <c r="AM5385" t="str">
        <f t="shared" si="88"/>
        <v/>
      </c>
      <c r="AN5385" t="str">
        <f>IF(Table10[[#This Row],[Column3]]="","",MATCH(Table10[[#This Row],[Column3]],AD:AD,0))</f>
        <v/>
      </c>
    </row>
    <row r="5386" spans="39:40">
      <c r="AM5386" t="str">
        <f t="shared" si="88"/>
        <v/>
      </c>
      <c r="AN5386" t="str">
        <f>IF(Table10[[#This Row],[Column3]]="","",MATCH(Table10[[#This Row],[Column3]],AD:AD,0))</f>
        <v/>
      </c>
    </row>
    <row r="5387" spans="39:40">
      <c r="AM5387" t="str">
        <f t="shared" si="88"/>
        <v/>
      </c>
      <c r="AN5387" t="str">
        <f>IF(Table10[[#This Row],[Column3]]="","",MATCH(Table10[[#This Row],[Column3]],AD:AD,0))</f>
        <v/>
      </c>
    </row>
    <row r="5388" spans="39:40">
      <c r="AM5388" t="str">
        <f t="shared" si="88"/>
        <v/>
      </c>
      <c r="AN5388" t="str">
        <f>IF(Table10[[#This Row],[Column3]]="","",MATCH(Table10[[#This Row],[Column3]],AD:AD,0))</f>
        <v/>
      </c>
    </row>
    <row r="5389" spans="39:40">
      <c r="AM5389" t="str">
        <f t="shared" si="88"/>
        <v/>
      </c>
      <c r="AN5389" t="str">
        <f>IF(Table10[[#This Row],[Column3]]="","",MATCH(Table10[[#This Row],[Column3]],AD:AD,0))</f>
        <v/>
      </c>
    </row>
    <row r="5390" spans="39:40">
      <c r="AM5390" t="str">
        <f t="shared" si="88"/>
        <v/>
      </c>
      <c r="AN5390" t="str">
        <f>IF(Table10[[#This Row],[Column3]]="","",MATCH(Table10[[#This Row],[Column3]],AD:AD,0))</f>
        <v/>
      </c>
    </row>
    <row r="5391" spans="39:40">
      <c r="AM5391" t="str">
        <f t="shared" si="88"/>
        <v/>
      </c>
      <c r="AN5391" t="str">
        <f>IF(Table10[[#This Row],[Column3]]="","",MATCH(Table10[[#This Row],[Column3]],AD:AD,0))</f>
        <v/>
      </c>
    </row>
    <row r="5392" spans="39:40">
      <c r="AM5392" t="str">
        <f t="shared" si="88"/>
        <v/>
      </c>
      <c r="AN5392" t="str">
        <f>IF(Table10[[#This Row],[Column3]]="","",MATCH(Table10[[#This Row],[Column3]],AD:AD,0))</f>
        <v/>
      </c>
    </row>
    <row r="5393" spans="39:40">
      <c r="AM5393" t="str">
        <f t="shared" si="88"/>
        <v/>
      </c>
      <c r="AN5393" t="str">
        <f>IF(Table10[[#This Row],[Column3]]="","",MATCH(Table10[[#This Row],[Column3]],AD:AD,0))</f>
        <v/>
      </c>
    </row>
    <row r="5394" spans="39:40">
      <c r="AM5394" t="str">
        <f t="shared" si="88"/>
        <v/>
      </c>
      <c r="AN5394" t="str">
        <f>IF(Table10[[#This Row],[Column3]]="","",MATCH(Table10[[#This Row],[Column3]],AD:AD,0))</f>
        <v/>
      </c>
    </row>
    <row r="5395" spans="39:40">
      <c r="AM5395" t="str">
        <f t="shared" si="88"/>
        <v/>
      </c>
      <c r="AN5395" t="str">
        <f>IF(Table10[[#This Row],[Column3]]="","",MATCH(Table10[[#This Row],[Column3]],AD:AD,0))</f>
        <v/>
      </c>
    </row>
    <row r="5396" spans="39:40">
      <c r="AM5396" t="str">
        <f t="shared" si="88"/>
        <v/>
      </c>
      <c r="AN5396" t="str">
        <f>IF(Table10[[#This Row],[Column3]]="","",MATCH(Table10[[#This Row],[Column3]],AD:AD,0))</f>
        <v/>
      </c>
    </row>
    <row r="5397" spans="39:40">
      <c r="AM5397" t="str">
        <f t="shared" si="88"/>
        <v/>
      </c>
      <c r="AN5397" t="str">
        <f>IF(Table10[[#This Row],[Column3]]="","",MATCH(Table10[[#This Row],[Column3]],AD:AD,0))</f>
        <v/>
      </c>
    </row>
    <row r="5398" spans="39:40">
      <c r="AM5398" t="str">
        <f t="shared" si="88"/>
        <v/>
      </c>
      <c r="AN5398" t="str">
        <f>IF(Table10[[#This Row],[Column3]]="","",MATCH(Table10[[#This Row],[Column3]],AD:AD,0))</f>
        <v/>
      </c>
    </row>
    <row r="5399" spans="39:40">
      <c r="AM5399" t="str">
        <f t="shared" si="88"/>
        <v/>
      </c>
      <c r="AN5399" t="str">
        <f>IF(Table10[[#This Row],[Column3]]="","",MATCH(Table10[[#This Row],[Column3]],AD:AD,0))</f>
        <v/>
      </c>
    </row>
    <row r="5400" spans="39:40">
      <c r="AM5400" t="str">
        <f t="shared" si="88"/>
        <v/>
      </c>
      <c r="AN5400" t="str">
        <f>IF(Table10[[#This Row],[Column3]]="","",MATCH(Table10[[#This Row],[Column3]],AD:AD,0))</f>
        <v/>
      </c>
    </row>
    <row r="5401" spans="39:40">
      <c r="AM5401" t="str">
        <f t="shared" si="88"/>
        <v/>
      </c>
      <c r="AN5401" t="str">
        <f>IF(Table10[[#This Row],[Column3]]="","",MATCH(Table10[[#This Row],[Column3]],AD:AD,0))</f>
        <v/>
      </c>
    </row>
    <row r="5402" spans="39:40">
      <c r="AM5402" t="str">
        <f t="shared" si="88"/>
        <v/>
      </c>
      <c r="AN5402" t="str">
        <f>IF(Table10[[#This Row],[Column3]]="","",MATCH(Table10[[#This Row],[Column3]],AD:AD,0))</f>
        <v/>
      </c>
    </row>
    <row r="5403" spans="39:40">
      <c r="AM5403" t="str">
        <f t="shared" si="88"/>
        <v/>
      </c>
      <c r="AN5403" t="str">
        <f>IF(Table10[[#This Row],[Column3]]="","",MATCH(Table10[[#This Row],[Column3]],AD:AD,0))</f>
        <v/>
      </c>
    </row>
    <row r="5404" spans="39:40">
      <c r="AM5404" t="str">
        <f t="shared" si="88"/>
        <v/>
      </c>
      <c r="AN5404" t="str">
        <f>IF(Table10[[#This Row],[Column3]]="","",MATCH(Table10[[#This Row],[Column3]],AD:AD,0))</f>
        <v/>
      </c>
    </row>
    <row r="5405" spans="39:40">
      <c r="AM5405" t="str">
        <f t="shared" si="88"/>
        <v/>
      </c>
      <c r="AN5405" t="str">
        <f>IF(Table10[[#This Row],[Column3]]="","",MATCH(Table10[[#This Row],[Column3]],AD:AD,0))</f>
        <v/>
      </c>
    </row>
    <row r="5406" spans="39:40">
      <c r="AM5406" t="str">
        <f t="shared" si="88"/>
        <v/>
      </c>
      <c r="AN5406" t="str">
        <f>IF(Table10[[#This Row],[Column3]]="","",MATCH(Table10[[#This Row],[Column3]],AD:AD,0))</f>
        <v/>
      </c>
    </row>
    <row r="5407" spans="39:40">
      <c r="AM5407" t="str">
        <f t="shared" si="88"/>
        <v/>
      </c>
      <c r="AN5407" t="str">
        <f>IF(Table10[[#This Row],[Column3]]="","",MATCH(Table10[[#This Row],[Column3]],AD:AD,0))</f>
        <v/>
      </c>
    </row>
    <row r="5408" spans="39:40">
      <c r="AM5408" t="str">
        <f t="shared" si="88"/>
        <v/>
      </c>
      <c r="AN5408" t="str">
        <f>IF(Table10[[#This Row],[Column3]]="","",MATCH(Table10[[#This Row],[Column3]],AD:AD,0))</f>
        <v/>
      </c>
    </row>
    <row r="5409" spans="39:40">
      <c r="AM5409" t="str">
        <f t="shared" si="88"/>
        <v/>
      </c>
      <c r="AN5409" t="str">
        <f>IF(Table10[[#This Row],[Column3]]="","",MATCH(Table10[[#This Row],[Column3]],AD:AD,0))</f>
        <v/>
      </c>
    </row>
    <row r="5410" spans="39:40">
      <c r="AM5410" t="str">
        <f t="shared" si="88"/>
        <v/>
      </c>
      <c r="AN5410" t="str">
        <f>IF(Table10[[#This Row],[Column3]]="","",MATCH(Table10[[#This Row],[Column3]],AD:AD,0))</f>
        <v/>
      </c>
    </row>
    <row r="5411" spans="39:40">
      <c r="AM5411" t="str">
        <f t="shared" si="88"/>
        <v/>
      </c>
      <c r="AN5411" t="str">
        <f>IF(Table10[[#This Row],[Column3]]="","",MATCH(Table10[[#This Row],[Column3]],AD:AD,0))</f>
        <v/>
      </c>
    </row>
    <row r="5412" spans="39:40">
      <c r="AM5412" t="str">
        <f t="shared" si="88"/>
        <v/>
      </c>
      <c r="AN5412" t="str">
        <f>IF(Table10[[#This Row],[Column3]]="","",MATCH(Table10[[#This Row],[Column3]],AD:AD,0))</f>
        <v/>
      </c>
    </row>
    <row r="5413" spans="39:40">
      <c r="AM5413" t="str">
        <f t="shared" si="88"/>
        <v/>
      </c>
      <c r="AN5413" t="str">
        <f>IF(Table10[[#This Row],[Column3]]="","",MATCH(Table10[[#This Row],[Column3]],AD:AD,0))</f>
        <v/>
      </c>
    </row>
    <row r="5414" spans="39:40">
      <c r="AM5414" t="str">
        <f t="shared" si="88"/>
        <v/>
      </c>
      <c r="AN5414" t="str">
        <f>IF(Table10[[#This Row],[Column3]]="","",MATCH(Table10[[#This Row],[Column3]],AD:AD,0))</f>
        <v/>
      </c>
    </row>
    <row r="5415" spans="39:40">
      <c r="AM5415" t="str">
        <f t="shared" si="88"/>
        <v/>
      </c>
      <c r="AN5415" t="str">
        <f>IF(Table10[[#This Row],[Column3]]="","",MATCH(Table10[[#This Row],[Column3]],AD:AD,0))</f>
        <v/>
      </c>
    </row>
    <row r="5416" spans="39:40">
      <c r="AM5416" t="str">
        <f t="shared" si="88"/>
        <v/>
      </c>
      <c r="AN5416" t="str">
        <f>IF(Table10[[#This Row],[Column3]]="","",MATCH(Table10[[#This Row],[Column3]],AD:AD,0))</f>
        <v/>
      </c>
    </row>
    <row r="5417" spans="39:40">
      <c r="AM5417" t="str">
        <f t="shared" si="88"/>
        <v/>
      </c>
      <c r="AN5417" t="str">
        <f>IF(Table10[[#This Row],[Column3]]="","",MATCH(Table10[[#This Row],[Column3]],AD:AD,0))</f>
        <v/>
      </c>
    </row>
    <row r="5418" spans="39:40">
      <c r="AM5418" t="str">
        <f t="shared" si="88"/>
        <v/>
      </c>
      <c r="AN5418" t="str">
        <f>IF(Table10[[#This Row],[Column3]]="","",MATCH(Table10[[#This Row],[Column3]],AD:AD,0))</f>
        <v/>
      </c>
    </row>
    <row r="5419" spans="39:40">
      <c r="AM5419" t="str">
        <f t="shared" si="88"/>
        <v/>
      </c>
      <c r="AN5419" t="str">
        <f>IF(Table10[[#This Row],[Column3]]="","",MATCH(Table10[[#This Row],[Column3]],AD:AD,0))</f>
        <v/>
      </c>
    </row>
    <row r="5420" spans="39:40">
      <c r="AM5420" t="str">
        <f t="shared" si="88"/>
        <v/>
      </c>
      <c r="AN5420" t="str">
        <f>IF(Table10[[#This Row],[Column3]]="","",MATCH(Table10[[#This Row],[Column3]],AD:AD,0))</f>
        <v/>
      </c>
    </row>
    <row r="5421" spans="39:40">
      <c r="AM5421" t="str">
        <f t="shared" si="88"/>
        <v/>
      </c>
      <c r="AN5421" t="str">
        <f>IF(Table10[[#This Row],[Column3]]="","",MATCH(Table10[[#This Row],[Column3]],AD:AD,0))</f>
        <v/>
      </c>
    </row>
    <row r="5422" spans="39:40">
      <c r="AM5422" t="str">
        <f t="shared" si="88"/>
        <v/>
      </c>
      <c r="AN5422" t="str">
        <f>IF(Table10[[#This Row],[Column3]]="","",MATCH(Table10[[#This Row],[Column3]],AD:AD,0))</f>
        <v/>
      </c>
    </row>
    <row r="5423" spans="39:40">
      <c r="AM5423" t="str">
        <f t="shared" si="88"/>
        <v/>
      </c>
      <c r="AN5423" t="str">
        <f>IF(Table10[[#This Row],[Column3]]="","",MATCH(Table10[[#This Row],[Column3]],AD:AD,0))</f>
        <v/>
      </c>
    </row>
    <row r="5424" spans="39:40">
      <c r="AM5424" t="str">
        <f t="shared" si="88"/>
        <v/>
      </c>
      <c r="AN5424" t="str">
        <f>IF(Table10[[#This Row],[Column3]]="","",MATCH(Table10[[#This Row],[Column3]],AD:AD,0))</f>
        <v/>
      </c>
    </row>
    <row r="5425" spans="39:40">
      <c r="AM5425" t="str">
        <f t="shared" si="88"/>
        <v/>
      </c>
      <c r="AN5425" t="str">
        <f>IF(Table10[[#This Row],[Column3]]="","",MATCH(Table10[[#This Row],[Column3]],AD:AD,0))</f>
        <v/>
      </c>
    </row>
    <row r="5426" spans="39:40">
      <c r="AM5426" t="str">
        <f t="shared" si="88"/>
        <v/>
      </c>
      <c r="AN5426" t="str">
        <f>IF(Table10[[#This Row],[Column3]]="","",MATCH(Table10[[#This Row],[Column3]],AD:AD,0))</f>
        <v/>
      </c>
    </row>
    <row r="5427" spans="39:40">
      <c r="AM5427" t="str">
        <f t="shared" si="88"/>
        <v/>
      </c>
      <c r="AN5427" t="str">
        <f>IF(Table10[[#This Row],[Column3]]="","",MATCH(Table10[[#This Row],[Column3]],AD:AD,0))</f>
        <v/>
      </c>
    </row>
    <row r="5428" spans="39:40">
      <c r="AM5428" t="str">
        <f t="shared" si="88"/>
        <v/>
      </c>
      <c r="AN5428" t="str">
        <f>IF(Table10[[#This Row],[Column3]]="","",MATCH(Table10[[#This Row],[Column3]],AD:AD,0))</f>
        <v/>
      </c>
    </row>
    <row r="5429" spans="39:40">
      <c r="AM5429" t="str">
        <f t="shared" si="88"/>
        <v/>
      </c>
      <c r="AN5429" t="str">
        <f>IF(Table10[[#This Row],[Column3]]="","",MATCH(Table10[[#This Row],[Column3]],AD:AD,0))</f>
        <v/>
      </c>
    </row>
    <row r="5430" spans="39:40">
      <c r="AM5430" t="str">
        <f t="shared" si="88"/>
        <v/>
      </c>
      <c r="AN5430" t="str">
        <f>IF(Table10[[#This Row],[Column3]]="","",MATCH(Table10[[#This Row],[Column3]],AD:AD,0))</f>
        <v/>
      </c>
    </row>
    <row r="5431" spans="39:40">
      <c r="AM5431" t="str">
        <f t="shared" si="88"/>
        <v/>
      </c>
      <c r="AN5431" t="str">
        <f>IF(Table10[[#This Row],[Column3]]="","",MATCH(Table10[[#This Row],[Column3]],AD:AD,0))</f>
        <v/>
      </c>
    </row>
    <row r="5432" spans="39:40">
      <c r="AM5432" t="str">
        <f t="shared" si="88"/>
        <v/>
      </c>
      <c r="AN5432" t="str">
        <f>IF(Table10[[#This Row],[Column3]]="","",MATCH(Table10[[#This Row],[Column3]],AD:AD,0))</f>
        <v/>
      </c>
    </row>
    <row r="5433" spans="39:40">
      <c r="AM5433" t="str">
        <f t="shared" si="88"/>
        <v/>
      </c>
      <c r="AN5433" t="str">
        <f>IF(Table10[[#This Row],[Column3]]="","",MATCH(Table10[[#This Row],[Column3]],AD:AD,0))</f>
        <v/>
      </c>
    </row>
    <row r="5434" spans="39:40">
      <c r="AM5434" t="str">
        <f t="shared" si="88"/>
        <v/>
      </c>
      <c r="AN5434" t="str">
        <f>IF(Table10[[#This Row],[Column3]]="","",MATCH(Table10[[#This Row],[Column3]],AD:AD,0))</f>
        <v/>
      </c>
    </row>
    <row r="5435" spans="39:40">
      <c r="AM5435" t="str">
        <f t="shared" si="88"/>
        <v/>
      </c>
      <c r="AN5435" t="str">
        <f>IF(Table10[[#This Row],[Column3]]="","",MATCH(Table10[[#This Row],[Column3]],AD:AD,0))</f>
        <v/>
      </c>
    </row>
    <row r="5436" spans="39:40">
      <c r="AM5436" t="str">
        <f t="shared" si="88"/>
        <v/>
      </c>
      <c r="AN5436" t="str">
        <f>IF(Table10[[#This Row],[Column3]]="","",MATCH(Table10[[#This Row],[Column3]],AD:AD,0))</f>
        <v/>
      </c>
    </row>
    <row r="5437" spans="39:40">
      <c r="AM5437" t="str">
        <f t="shared" si="88"/>
        <v/>
      </c>
      <c r="AN5437" t="str">
        <f>IF(Table10[[#This Row],[Column3]]="","",MATCH(Table10[[#This Row],[Column3]],AD:AD,0))</f>
        <v/>
      </c>
    </row>
    <row r="5438" spans="39:40">
      <c r="AM5438" t="str">
        <f t="shared" si="88"/>
        <v/>
      </c>
      <c r="AN5438" t="str">
        <f>IF(Table10[[#This Row],[Column3]]="","",MATCH(Table10[[#This Row],[Column3]],AD:AD,0))</f>
        <v/>
      </c>
    </row>
    <row r="5439" spans="39:40">
      <c r="AM5439" t="str">
        <f t="shared" si="88"/>
        <v/>
      </c>
      <c r="AN5439" t="str">
        <f>IF(Table10[[#This Row],[Column3]]="","",MATCH(Table10[[#This Row],[Column3]],AD:AD,0))</f>
        <v/>
      </c>
    </row>
    <row r="5440" spans="39:40">
      <c r="AM5440" t="str">
        <f t="shared" si="88"/>
        <v/>
      </c>
      <c r="AN5440" t="str">
        <f>IF(Table10[[#This Row],[Column3]]="","",MATCH(Table10[[#This Row],[Column3]],AD:AD,0))</f>
        <v/>
      </c>
    </row>
    <row r="5441" spans="39:40">
      <c r="AM5441" t="str">
        <f t="shared" ref="AM5441:AM5504" si="89">CONCATENATE(AL5441,AK5441)</f>
        <v/>
      </c>
      <c r="AN5441" t="str">
        <f>IF(Table10[[#This Row],[Column3]]="","",MATCH(Table10[[#This Row],[Column3]],AD:AD,0))</f>
        <v/>
      </c>
    </row>
    <row r="5442" spans="39:40">
      <c r="AM5442" t="str">
        <f t="shared" si="89"/>
        <v/>
      </c>
      <c r="AN5442" t="str">
        <f>IF(Table10[[#This Row],[Column3]]="","",MATCH(Table10[[#This Row],[Column3]],AD:AD,0))</f>
        <v/>
      </c>
    </row>
    <row r="5443" spans="39:40">
      <c r="AM5443" t="str">
        <f t="shared" si="89"/>
        <v/>
      </c>
      <c r="AN5443" t="str">
        <f>IF(Table10[[#This Row],[Column3]]="","",MATCH(Table10[[#This Row],[Column3]],AD:AD,0))</f>
        <v/>
      </c>
    </row>
    <row r="5444" spans="39:40">
      <c r="AM5444" t="str">
        <f t="shared" si="89"/>
        <v/>
      </c>
      <c r="AN5444" t="str">
        <f>IF(Table10[[#This Row],[Column3]]="","",MATCH(Table10[[#This Row],[Column3]],AD:AD,0))</f>
        <v/>
      </c>
    </row>
    <row r="5445" spans="39:40">
      <c r="AM5445" t="str">
        <f t="shared" si="89"/>
        <v/>
      </c>
      <c r="AN5445" t="str">
        <f>IF(Table10[[#This Row],[Column3]]="","",MATCH(Table10[[#This Row],[Column3]],AD:AD,0))</f>
        <v/>
      </c>
    </row>
    <row r="5446" spans="39:40">
      <c r="AM5446" t="str">
        <f t="shared" si="89"/>
        <v/>
      </c>
      <c r="AN5446" t="str">
        <f>IF(Table10[[#This Row],[Column3]]="","",MATCH(Table10[[#This Row],[Column3]],AD:AD,0))</f>
        <v/>
      </c>
    </row>
    <row r="5447" spans="39:40">
      <c r="AM5447" t="str">
        <f t="shared" si="89"/>
        <v/>
      </c>
      <c r="AN5447" t="str">
        <f>IF(Table10[[#This Row],[Column3]]="","",MATCH(Table10[[#This Row],[Column3]],AD:AD,0))</f>
        <v/>
      </c>
    </row>
    <row r="5448" spans="39:40">
      <c r="AM5448" t="str">
        <f t="shared" si="89"/>
        <v/>
      </c>
      <c r="AN5448" t="str">
        <f>IF(Table10[[#This Row],[Column3]]="","",MATCH(Table10[[#This Row],[Column3]],AD:AD,0))</f>
        <v/>
      </c>
    </row>
    <row r="5449" spans="39:40">
      <c r="AM5449" t="str">
        <f t="shared" si="89"/>
        <v/>
      </c>
      <c r="AN5449" t="str">
        <f>IF(Table10[[#This Row],[Column3]]="","",MATCH(Table10[[#This Row],[Column3]],AD:AD,0))</f>
        <v/>
      </c>
    </row>
    <row r="5450" spans="39:40">
      <c r="AM5450" t="str">
        <f t="shared" si="89"/>
        <v/>
      </c>
      <c r="AN5450" t="str">
        <f>IF(Table10[[#This Row],[Column3]]="","",MATCH(Table10[[#This Row],[Column3]],AD:AD,0))</f>
        <v/>
      </c>
    </row>
    <row r="5451" spans="39:40">
      <c r="AM5451" t="str">
        <f t="shared" si="89"/>
        <v/>
      </c>
      <c r="AN5451" t="str">
        <f>IF(Table10[[#This Row],[Column3]]="","",MATCH(Table10[[#This Row],[Column3]],AD:AD,0))</f>
        <v/>
      </c>
    </row>
    <row r="5452" spans="39:40">
      <c r="AM5452" t="str">
        <f t="shared" si="89"/>
        <v/>
      </c>
      <c r="AN5452" t="str">
        <f>IF(Table10[[#This Row],[Column3]]="","",MATCH(Table10[[#This Row],[Column3]],AD:AD,0))</f>
        <v/>
      </c>
    </row>
    <row r="5453" spans="39:40">
      <c r="AM5453" t="str">
        <f t="shared" si="89"/>
        <v/>
      </c>
      <c r="AN5453" t="str">
        <f>IF(Table10[[#This Row],[Column3]]="","",MATCH(Table10[[#This Row],[Column3]],AD:AD,0))</f>
        <v/>
      </c>
    </row>
    <row r="5454" spans="39:40">
      <c r="AM5454" t="str">
        <f t="shared" si="89"/>
        <v/>
      </c>
      <c r="AN5454" t="str">
        <f>IF(Table10[[#This Row],[Column3]]="","",MATCH(Table10[[#This Row],[Column3]],AD:AD,0))</f>
        <v/>
      </c>
    </row>
    <row r="5455" spans="39:40">
      <c r="AM5455" t="str">
        <f t="shared" si="89"/>
        <v/>
      </c>
      <c r="AN5455" t="str">
        <f>IF(Table10[[#This Row],[Column3]]="","",MATCH(Table10[[#This Row],[Column3]],AD:AD,0))</f>
        <v/>
      </c>
    </row>
    <row r="5456" spans="39:40">
      <c r="AM5456" t="str">
        <f t="shared" si="89"/>
        <v/>
      </c>
      <c r="AN5456" t="str">
        <f>IF(Table10[[#This Row],[Column3]]="","",MATCH(Table10[[#This Row],[Column3]],AD:AD,0))</f>
        <v/>
      </c>
    </row>
    <row r="5457" spans="39:40">
      <c r="AM5457" t="str">
        <f t="shared" si="89"/>
        <v/>
      </c>
      <c r="AN5457" t="str">
        <f>IF(Table10[[#This Row],[Column3]]="","",MATCH(Table10[[#This Row],[Column3]],AD:AD,0))</f>
        <v/>
      </c>
    </row>
    <row r="5458" spans="39:40">
      <c r="AM5458" t="str">
        <f t="shared" si="89"/>
        <v/>
      </c>
      <c r="AN5458" t="str">
        <f>IF(Table10[[#This Row],[Column3]]="","",MATCH(Table10[[#This Row],[Column3]],AD:AD,0))</f>
        <v/>
      </c>
    </row>
    <row r="5459" spans="39:40">
      <c r="AM5459" t="str">
        <f t="shared" si="89"/>
        <v/>
      </c>
      <c r="AN5459" t="str">
        <f>IF(Table10[[#This Row],[Column3]]="","",MATCH(Table10[[#This Row],[Column3]],AD:AD,0))</f>
        <v/>
      </c>
    </row>
    <row r="5460" spans="39:40">
      <c r="AM5460" t="str">
        <f t="shared" si="89"/>
        <v/>
      </c>
      <c r="AN5460" t="str">
        <f>IF(Table10[[#This Row],[Column3]]="","",MATCH(Table10[[#This Row],[Column3]],AD:AD,0))</f>
        <v/>
      </c>
    </row>
    <row r="5461" spans="39:40">
      <c r="AM5461" t="str">
        <f t="shared" si="89"/>
        <v/>
      </c>
      <c r="AN5461" t="str">
        <f>IF(Table10[[#This Row],[Column3]]="","",MATCH(Table10[[#This Row],[Column3]],AD:AD,0))</f>
        <v/>
      </c>
    </row>
    <row r="5462" spans="39:40">
      <c r="AM5462" t="str">
        <f t="shared" si="89"/>
        <v/>
      </c>
      <c r="AN5462" t="str">
        <f>IF(Table10[[#This Row],[Column3]]="","",MATCH(Table10[[#This Row],[Column3]],AD:AD,0))</f>
        <v/>
      </c>
    </row>
    <row r="5463" spans="39:40">
      <c r="AM5463" t="str">
        <f t="shared" si="89"/>
        <v/>
      </c>
      <c r="AN5463" t="str">
        <f>IF(Table10[[#This Row],[Column3]]="","",MATCH(Table10[[#This Row],[Column3]],AD:AD,0))</f>
        <v/>
      </c>
    </row>
    <row r="5464" spans="39:40">
      <c r="AM5464" t="str">
        <f t="shared" si="89"/>
        <v/>
      </c>
      <c r="AN5464" t="str">
        <f>IF(Table10[[#This Row],[Column3]]="","",MATCH(Table10[[#This Row],[Column3]],AD:AD,0))</f>
        <v/>
      </c>
    </row>
    <row r="5465" spans="39:40">
      <c r="AM5465" t="str">
        <f t="shared" si="89"/>
        <v/>
      </c>
      <c r="AN5465" t="str">
        <f>IF(Table10[[#This Row],[Column3]]="","",MATCH(Table10[[#This Row],[Column3]],AD:AD,0))</f>
        <v/>
      </c>
    </row>
    <row r="5466" spans="39:40">
      <c r="AM5466" t="str">
        <f t="shared" si="89"/>
        <v/>
      </c>
      <c r="AN5466" t="str">
        <f>IF(Table10[[#This Row],[Column3]]="","",MATCH(Table10[[#This Row],[Column3]],AD:AD,0))</f>
        <v/>
      </c>
    </row>
    <row r="5467" spans="39:40">
      <c r="AM5467" t="str">
        <f t="shared" si="89"/>
        <v/>
      </c>
      <c r="AN5467" t="str">
        <f>IF(Table10[[#This Row],[Column3]]="","",MATCH(Table10[[#This Row],[Column3]],AD:AD,0))</f>
        <v/>
      </c>
    </row>
    <row r="5468" spans="39:40">
      <c r="AM5468" t="str">
        <f t="shared" si="89"/>
        <v/>
      </c>
      <c r="AN5468" t="str">
        <f>IF(Table10[[#This Row],[Column3]]="","",MATCH(Table10[[#This Row],[Column3]],AD:AD,0))</f>
        <v/>
      </c>
    </row>
    <row r="5469" spans="39:40">
      <c r="AM5469" t="str">
        <f t="shared" si="89"/>
        <v/>
      </c>
      <c r="AN5469" t="str">
        <f>IF(Table10[[#This Row],[Column3]]="","",MATCH(Table10[[#This Row],[Column3]],AD:AD,0))</f>
        <v/>
      </c>
    </row>
    <row r="5470" spans="39:40">
      <c r="AM5470" t="str">
        <f t="shared" si="89"/>
        <v/>
      </c>
      <c r="AN5470" t="str">
        <f>IF(Table10[[#This Row],[Column3]]="","",MATCH(Table10[[#This Row],[Column3]],AD:AD,0))</f>
        <v/>
      </c>
    </row>
    <row r="5471" spans="39:40">
      <c r="AM5471" t="str">
        <f t="shared" si="89"/>
        <v/>
      </c>
      <c r="AN5471" t="str">
        <f>IF(Table10[[#This Row],[Column3]]="","",MATCH(Table10[[#This Row],[Column3]],AD:AD,0))</f>
        <v/>
      </c>
    </row>
    <row r="5472" spans="39:40">
      <c r="AM5472" t="str">
        <f t="shared" si="89"/>
        <v/>
      </c>
      <c r="AN5472" t="str">
        <f>IF(Table10[[#This Row],[Column3]]="","",MATCH(Table10[[#This Row],[Column3]],AD:AD,0))</f>
        <v/>
      </c>
    </row>
    <row r="5473" spans="39:40">
      <c r="AM5473" t="str">
        <f t="shared" si="89"/>
        <v/>
      </c>
      <c r="AN5473" t="str">
        <f>IF(Table10[[#This Row],[Column3]]="","",MATCH(Table10[[#This Row],[Column3]],AD:AD,0))</f>
        <v/>
      </c>
    </row>
    <row r="5474" spans="39:40">
      <c r="AM5474" t="str">
        <f t="shared" si="89"/>
        <v/>
      </c>
      <c r="AN5474" t="str">
        <f>IF(Table10[[#This Row],[Column3]]="","",MATCH(Table10[[#This Row],[Column3]],AD:AD,0))</f>
        <v/>
      </c>
    </row>
    <row r="5475" spans="39:40">
      <c r="AM5475" t="str">
        <f t="shared" si="89"/>
        <v/>
      </c>
      <c r="AN5475" t="str">
        <f>IF(Table10[[#This Row],[Column3]]="","",MATCH(Table10[[#This Row],[Column3]],AD:AD,0))</f>
        <v/>
      </c>
    </row>
    <row r="5476" spans="39:40">
      <c r="AM5476" t="str">
        <f t="shared" si="89"/>
        <v/>
      </c>
      <c r="AN5476" t="str">
        <f>IF(Table10[[#This Row],[Column3]]="","",MATCH(Table10[[#This Row],[Column3]],AD:AD,0))</f>
        <v/>
      </c>
    </row>
    <row r="5477" spans="39:40">
      <c r="AM5477" t="str">
        <f t="shared" si="89"/>
        <v/>
      </c>
      <c r="AN5477" t="str">
        <f>IF(Table10[[#This Row],[Column3]]="","",MATCH(Table10[[#This Row],[Column3]],AD:AD,0))</f>
        <v/>
      </c>
    </row>
    <row r="5478" spans="39:40">
      <c r="AM5478" t="str">
        <f t="shared" si="89"/>
        <v/>
      </c>
      <c r="AN5478" t="str">
        <f>IF(Table10[[#This Row],[Column3]]="","",MATCH(Table10[[#This Row],[Column3]],AD:AD,0))</f>
        <v/>
      </c>
    </row>
    <row r="5479" spans="39:40">
      <c r="AM5479" t="str">
        <f t="shared" si="89"/>
        <v/>
      </c>
      <c r="AN5479" t="str">
        <f>IF(Table10[[#This Row],[Column3]]="","",MATCH(Table10[[#This Row],[Column3]],AD:AD,0))</f>
        <v/>
      </c>
    </row>
    <row r="5480" spans="39:40">
      <c r="AM5480" t="str">
        <f t="shared" si="89"/>
        <v/>
      </c>
      <c r="AN5480" t="str">
        <f>IF(Table10[[#This Row],[Column3]]="","",MATCH(Table10[[#This Row],[Column3]],AD:AD,0))</f>
        <v/>
      </c>
    </row>
    <row r="5481" spans="39:40">
      <c r="AM5481" t="str">
        <f t="shared" si="89"/>
        <v/>
      </c>
      <c r="AN5481" t="str">
        <f>IF(Table10[[#This Row],[Column3]]="","",MATCH(Table10[[#This Row],[Column3]],AD:AD,0))</f>
        <v/>
      </c>
    </row>
    <row r="5482" spans="39:40">
      <c r="AM5482" t="str">
        <f t="shared" si="89"/>
        <v/>
      </c>
      <c r="AN5482" t="str">
        <f>IF(Table10[[#This Row],[Column3]]="","",MATCH(Table10[[#This Row],[Column3]],AD:AD,0))</f>
        <v/>
      </c>
    </row>
    <row r="5483" spans="39:40">
      <c r="AM5483" t="str">
        <f t="shared" si="89"/>
        <v/>
      </c>
      <c r="AN5483" t="str">
        <f>IF(Table10[[#This Row],[Column3]]="","",MATCH(Table10[[#This Row],[Column3]],AD:AD,0))</f>
        <v/>
      </c>
    </row>
    <row r="5484" spans="39:40">
      <c r="AM5484" t="str">
        <f t="shared" si="89"/>
        <v/>
      </c>
      <c r="AN5484" t="str">
        <f>IF(Table10[[#This Row],[Column3]]="","",MATCH(Table10[[#This Row],[Column3]],AD:AD,0))</f>
        <v/>
      </c>
    </row>
    <row r="5485" spans="39:40">
      <c r="AM5485" t="str">
        <f t="shared" si="89"/>
        <v/>
      </c>
      <c r="AN5485" t="str">
        <f>IF(Table10[[#This Row],[Column3]]="","",MATCH(Table10[[#This Row],[Column3]],AD:AD,0))</f>
        <v/>
      </c>
    </row>
    <row r="5486" spans="39:40">
      <c r="AM5486" t="str">
        <f t="shared" si="89"/>
        <v/>
      </c>
      <c r="AN5486" t="str">
        <f>IF(Table10[[#This Row],[Column3]]="","",MATCH(Table10[[#This Row],[Column3]],AD:AD,0))</f>
        <v/>
      </c>
    </row>
    <row r="5487" spans="39:40">
      <c r="AM5487" t="str">
        <f t="shared" si="89"/>
        <v/>
      </c>
      <c r="AN5487" t="str">
        <f>IF(Table10[[#This Row],[Column3]]="","",MATCH(Table10[[#This Row],[Column3]],AD:AD,0))</f>
        <v/>
      </c>
    </row>
    <row r="5488" spans="39:40">
      <c r="AM5488" t="str">
        <f t="shared" si="89"/>
        <v/>
      </c>
      <c r="AN5488" t="str">
        <f>IF(Table10[[#This Row],[Column3]]="","",MATCH(Table10[[#This Row],[Column3]],AD:AD,0))</f>
        <v/>
      </c>
    </row>
    <row r="5489" spans="39:40">
      <c r="AM5489" t="str">
        <f t="shared" si="89"/>
        <v/>
      </c>
      <c r="AN5489" t="str">
        <f>IF(Table10[[#This Row],[Column3]]="","",MATCH(Table10[[#This Row],[Column3]],AD:AD,0))</f>
        <v/>
      </c>
    </row>
    <row r="5490" spans="39:40">
      <c r="AM5490" t="str">
        <f t="shared" si="89"/>
        <v/>
      </c>
      <c r="AN5490" t="str">
        <f>IF(Table10[[#This Row],[Column3]]="","",MATCH(Table10[[#This Row],[Column3]],AD:AD,0))</f>
        <v/>
      </c>
    </row>
    <row r="5491" spans="39:40">
      <c r="AM5491" t="str">
        <f t="shared" si="89"/>
        <v/>
      </c>
      <c r="AN5491" t="str">
        <f>IF(Table10[[#This Row],[Column3]]="","",MATCH(Table10[[#This Row],[Column3]],AD:AD,0))</f>
        <v/>
      </c>
    </row>
    <row r="5492" spans="39:40">
      <c r="AM5492" t="str">
        <f t="shared" si="89"/>
        <v/>
      </c>
      <c r="AN5492" t="str">
        <f>IF(Table10[[#This Row],[Column3]]="","",MATCH(Table10[[#This Row],[Column3]],AD:AD,0))</f>
        <v/>
      </c>
    </row>
    <row r="5493" spans="39:40">
      <c r="AM5493" t="str">
        <f t="shared" si="89"/>
        <v/>
      </c>
      <c r="AN5493" t="str">
        <f>IF(Table10[[#This Row],[Column3]]="","",MATCH(Table10[[#This Row],[Column3]],AD:AD,0))</f>
        <v/>
      </c>
    </row>
    <row r="5494" spans="39:40">
      <c r="AM5494" t="str">
        <f t="shared" si="89"/>
        <v/>
      </c>
      <c r="AN5494" t="str">
        <f>IF(Table10[[#This Row],[Column3]]="","",MATCH(Table10[[#This Row],[Column3]],AD:AD,0))</f>
        <v/>
      </c>
    </row>
    <row r="5495" spans="39:40">
      <c r="AM5495" t="str">
        <f t="shared" si="89"/>
        <v/>
      </c>
      <c r="AN5495" t="str">
        <f>IF(Table10[[#This Row],[Column3]]="","",MATCH(Table10[[#This Row],[Column3]],AD:AD,0))</f>
        <v/>
      </c>
    </row>
    <row r="5496" spans="39:40">
      <c r="AM5496" t="str">
        <f t="shared" si="89"/>
        <v/>
      </c>
      <c r="AN5496" t="str">
        <f>IF(Table10[[#This Row],[Column3]]="","",MATCH(Table10[[#This Row],[Column3]],AD:AD,0))</f>
        <v/>
      </c>
    </row>
    <row r="5497" spans="39:40">
      <c r="AM5497" t="str">
        <f t="shared" si="89"/>
        <v/>
      </c>
      <c r="AN5497" t="str">
        <f>IF(Table10[[#This Row],[Column3]]="","",MATCH(Table10[[#This Row],[Column3]],AD:AD,0))</f>
        <v/>
      </c>
    </row>
    <row r="5498" spans="39:40">
      <c r="AM5498" t="str">
        <f t="shared" si="89"/>
        <v/>
      </c>
      <c r="AN5498" t="str">
        <f>IF(Table10[[#This Row],[Column3]]="","",MATCH(Table10[[#This Row],[Column3]],AD:AD,0))</f>
        <v/>
      </c>
    </row>
    <row r="5499" spans="39:40">
      <c r="AM5499" t="str">
        <f t="shared" si="89"/>
        <v/>
      </c>
      <c r="AN5499" t="str">
        <f>IF(Table10[[#This Row],[Column3]]="","",MATCH(Table10[[#This Row],[Column3]],AD:AD,0))</f>
        <v/>
      </c>
    </row>
    <row r="5500" spans="39:40">
      <c r="AM5500" t="str">
        <f t="shared" si="89"/>
        <v/>
      </c>
      <c r="AN5500" t="str">
        <f>IF(Table10[[#This Row],[Column3]]="","",MATCH(Table10[[#This Row],[Column3]],AD:AD,0))</f>
        <v/>
      </c>
    </row>
    <row r="5501" spans="39:40">
      <c r="AM5501" t="str">
        <f t="shared" si="89"/>
        <v/>
      </c>
      <c r="AN5501" t="str">
        <f>IF(Table10[[#This Row],[Column3]]="","",MATCH(Table10[[#This Row],[Column3]],AD:AD,0))</f>
        <v/>
      </c>
    </row>
    <row r="5502" spans="39:40">
      <c r="AM5502" t="str">
        <f t="shared" si="89"/>
        <v/>
      </c>
      <c r="AN5502" t="str">
        <f>IF(Table10[[#This Row],[Column3]]="","",MATCH(Table10[[#This Row],[Column3]],AD:AD,0))</f>
        <v/>
      </c>
    </row>
    <row r="5503" spans="39:40">
      <c r="AM5503" t="str">
        <f t="shared" si="89"/>
        <v/>
      </c>
      <c r="AN5503" t="str">
        <f>IF(Table10[[#This Row],[Column3]]="","",MATCH(Table10[[#This Row],[Column3]],AD:AD,0))</f>
        <v/>
      </c>
    </row>
    <row r="5504" spans="39:40">
      <c r="AM5504" t="str">
        <f t="shared" si="89"/>
        <v/>
      </c>
      <c r="AN5504" t="str">
        <f>IF(Table10[[#This Row],[Column3]]="","",MATCH(Table10[[#This Row],[Column3]],AD:AD,0))</f>
        <v/>
      </c>
    </row>
    <row r="5505" spans="39:40">
      <c r="AM5505" t="str">
        <f t="shared" ref="AM5505:AM5568" si="90">CONCATENATE(AL5505,AK5505)</f>
        <v/>
      </c>
      <c r="AN5505" t="str">
        <f>IF(Table10[[#This Row],[Column3]]="","",MATCH(Table10[[#This Row],[Column3]],AD:AD,0))</f>
        <v/>
      </c>
    </row>
    <row r="5506" spans="39:40">
      <c r="AM5506" t="str">
        <f t="shared" si="90"/>
        <v/>
      </c>
      <c r="AN5506" t="str">
        <f>IF(Table10[[#This Row],[Column3]]="","",MATCH(Table10[[#This Row],[Column3]],AD:AD,0))</f>
        <v/>
      </c>
    </row>
    <row r="5507" spans="39:40">
      <c r="AM5507" t="str">
        <f t="shared" si="90"/>
        <v/>
      </c>
      <c r="AN5507" t="str">
        <f>IF(Table10[[#This Row],[Column3]]="","",MATCH(Table10[[#This Row],[Column3]],AD:AD,0))</f>
        <v/>
      </c>
    </row>
    <row r="5508" spans="39:40">
      <c r="AM5508" t="str">
        <f t="shared" si="90"/>
        <v/>
      </c>
      <c r="AN5508" t="str">
        <f>IF(Table10[[#This Row],[Column3]]="","",MATCH(Table10[[#This Row],[Column3]],AD:AD,0))</f>
        <v/>
      </c>
    </row>
    <row r="5509" spans="39:40">
      <c r="AM5509" t="str">
        <f t="shared" si="90"/>
        <v/>
      </c>
      <c r="AN5509" t="str">
        <f>IF(Table10[[#This Row],[Column3]]="","",MATCH(Table10[[#This Row],[Column3]],AD:AD,0))</f>
        <v/>
      </c>
    </row>
    <row r="5510" spans="39:40">
      <c r="AM5510" t="str">
        <f t="shared" si="90"/>
        <v/>
      </c>
      <c r="AN5510" t="str">
        <f>IF(Table10[[#This Row],[Column3]]="","",MATCH(Table10[[#This Row],[Column3]],AD:AD,0))</f>
        <v/>
      </c>
    </row>
    <row r="5511" spans="39:40">
      <c r="AM5511" t="str">
        <f t="shared" si="90"/>
        <v/>
      </c>
      <c r="AN5511" t="str">
        <f>IF(Table10[[#This Row],[Column3]]="","",MATCH(Table10[[#This Row],[Column3]],AD:AD,0))</f>
        <v/>
      </c>
    </row>
    <row r="5512" spans="39:40">
      <c r="AM5512" t="str">
        <f t="shared" si="90"/>
        <v/>
      </c>
      <c r="AN5512" t="str">
        <f>IF(Table10[[#This Row],[Column3]]="","",MATCH(Table10[[#This Row],[Column3]],AD:AD,0))</f>
        <v/>
      </c>
    </row>
    <row r="5513" spans="39:40">
      <c r="AM5513" t="str">
        <f t="shared" si="90"/>
        <v/>
      </c>
      <c r="AN5513" t="str">
        <f>IF(Table10[[#This Row],[Column3]]="","",MATCH(Table10[[#This Row],[Column3]],AD:AD,0))</f>
        <v/>
      </c>
    </row>
    <row r="5514" spans="39:40">
      <c r="AM5514" t="str">
        <f t="shared" si="90"/>
        <v/>
      </c>
      <c r="AN5514" t="str">
        <f>IF(Table10[[#This Row],[Column3]]="","",MATCH(Table10[[#This Row],[Column3]],AD:AD,0))</f>
        <v/>
      </c>
    </row>
    <row r="5515" spans="39:40">
      <c r="AM5515" t="str">
        <f t="shared" si="90"/>
        <v/>
      </c>
      <c r="AN5515" t="str">
        <f>IF(Table10[[#This Row],[Column3]]="","",MATCH(Table10[[#This Row],[Column3]],AD:AD,0))</f>
        <v/>
      </c>
    </row>
    <row r="5516" spans="39:40">
      <c r="AM5516" t="str">
        <f t="shared" si="90"/>
        <v/>
      </c>
      <c r="AN5516" t="str">
        <f>IF(Table10[[#This Row],[Column3]]="","",MATCH(Table10[[#This Row],[Column3]],AD:AD,0))</f>
        <v/>
      </c>
    </row>
    <row r="5517" spans="39:40">
      <c r="AM5517" t="str">
        <f t="shared" si="90"/>
        <v/>
      </c>
      <c r="AN5517" t="str">
        <f>IF(Table10[[#This Row],[Column3]]="","",MATCH(Table10[[#This Row],[Column3]],AD:AD,0))</f>
        <v/>
      </c>
    </row>
    <row r="5518" spans="39:40">
      <c r="AM5518" t="str">
        <f t="shared" si="90"/>
        <v/>
      </c>
      <c r="AN5518" t="str">
        <f>IF(Table10[[#This Row],[Column3]]="","",MATCH(Table10[[#This Row],[Column3]],AD:AD,0))</f>
        <v/>
      </c>
    </row>
    <row r="5519" spans="39:40">
      <c r="AM5519" t="str">
        <f t="shared" si="90"/>
        <v/>
      </c>
      <c r="AN5519" t="str">
        <f>IF(Table10[[#This Row],[Column3]]="","",MATCH(Table10[[#This Row],[Column3]],AD:AD,0))</f>
        <v/>
      </c>
    </row>
    <row r="5520" spans="39:40">
      <c r="AM5520" t="str">
        <f t="shared" si="90"/>
        <v/>
      </c>
      <c r="AN5520" t="str">
        <f>IF(Table10[[#This Row],[Column3]]="","",MATCH(Table10[[#This Row],[Column3]],AD:AD,0))</f>
        <v/>
      </c>
    </row>
    <row r="5521" spans="39:40">
      <c r="AM5521" t="str">
        <f t="shared" si="90"/>
        <v/>
      </c>
      <c r="AN5521" t="str">
        <f>IF(Table10[[#This Row],[Column3]]="","",MATCH(Table10[[#This Row],[Column3]],AD:AD,0))</f>
        <v/>
      </c>
    </row>
    <row r="5522" spans="39:40">
      <c r="AM5522" t="str">
        <f t="shared" si="90"/>
        <v/>
      </c>
      <c r="AN5522" t="str">
        <f>IF(Table10[[#This Row],[Column3]]="","",MATCH(Table10[[#This Row],[Column3]],AD:AD,0))</f>
        <v/>
      </c>
    </row>
    <row r="5523" spans="39:40">
      <c r="AM5523" t="str">
        <f t="shared" si="90"/>
        <v/>
      </c>
      <c r="AN5523" t="str">
        <f>IF(Table10[[#This Row],[Column3]]="","",MATCH(Table10[[#This Row],[Column3]],AD:AD,0))</f>
        <v/>
      </c>
    </row>
    <row r="5524" spans="39:40">
      <c r="AM5524" t="str">
        <f t="shared" si="90"/>
        <v/>
      </c>
      <c r="AN5524" t="str">
        <f>IF(Table10[[#This Row],[Column3]]="","",MATCH(Table10[[#This Row],[Column3]],AD:AD,0))</f>
        <v/>
      </c>
    </row>
    <row r="5525" spans="39:40">
      <c r="AM5525" t="str">
        <f t="shared" si="90"/>
        <v/>
      </c>
      <c r="AN5525" t="str">
        <f>IF(Table10[[#This Row],[Column3]]="","",MATCH(Table10[[#This Row],[Column3]],AD:AD,0))</f>
        <v/>
      </c>
    </row>
    <row r="5526" spans="39:40">
      <c r="AM5526" t="str">
        <f t="shared" si="90"/>
        <v/>
      </c>
      <c r="AN5526" t="str">
        <f>IF(Table10[[#This Row],[Column3]]="","",MATCH(Table10[[#This Row],[Column3]],AD:AD,0))</f>
        <v/>
      </c>
    </row>
    <row r="5527" spans="39:40">
      <c r="AM5527" t="str">
        <f t="shared" si="90"/>
        <v/>
      </c>
      <c r="AN5527" t="str">
        <f>IF(Table10[[#This Row],[Column3]]="","",MATCH(Table10[[#This Row],[Column3]],AD:AD,0))</f>
        <v/>
      </c>
    </row>
    <row r="5528" spans="39:40">
      <c r="AM5528" t="str">
        <f t="shared" si="90"/>
        <v/>
      </c>
      <c r="AN5528" t="str">
        <f>IF(Table10[[#This Row],[Column3]]="","",MATCH(Table10[[#This Row],[Column3]],AD:AD,0))</f>
        <v/>
      </c>
    </row>
    <row r="5529" spans="39:40">
      <c r="AM5529" t="str">
        <f t="shared" si="90"/>
        <v/>
      </c>
      <c r="AN5529" t="str">
        <f>IF(Table10[[#This Row],[Column3]]="","",MATCH(Table10[[#This Row],[Column3]],AD:AD,0))</f>
        <v/>
      </c>
    </row>
    <row r="5530" spans="39:40">
      <c r="AM5530" t="str">
        <f t="shared" si="90"/>
        <v/>
      </c>
      <c r="AN5530" t="str">
        <f>IF(Table10[[#This Row],[Column3]]="","",MATCH(Table10[[#This Row],[Column3]],AD:AD,0))</f>
        <v/>
      </c>
    </row>
    <row r="5531" spans="39:40">
      <c r="AM5531" t="str">
        <f t="shared" si="90"/>
        <v/>
      </c>
      <c r="AN5531" t="str">
        <f>IF(Table10[[#This Row],[Column3]]="","",MATCH(Table10[[#This Row],[Column3]],AD:AD,0))</f>
        <v/>
      </c>
    </row>
    <row r="5532" spans="39:40">
      <c r="AM5532" t="str">
        <f t="shared" si="90"/>
        <v/>
      </c>
      <c r="AN5532" t="str">
        <f>IF(Table10[[#This Row],[Column3]]="","",MATCH(Table10[[#This Row],[Column3]],AD:AD,0))</f>
        <v/>
      </c>
    </row>
    <row r="5533" spans="39:40">
      <c r="AM5533" t="str">
        <f t="shared" si="90"/>
        <v/>
      </c>
      <c r="AN5533" t="str">
        <f>IF(Table10[[#This Row],[Column3]]="","",MATCH(Table10[[#This Row],[Column3]],AD:AD,0))</f>
        <v/>
      </c>
    </row>
    <row r="5534" spans="39:40">
      <c r="AM5534" t="str">
        <f t="shared" si="90"/>
        <v/>
      </c>
      <c r="AN5534" t="str">
        <f>IF(Table10[[#This Row],[Column3]]="","",MATCH(Table10[[#This Row],[Column3]],AD:AD,0))</f>
        <v/>
      </c>
    </row>
    <row r="5535" spans="39:40">
      <c r="AM5535" t="str">
        <f t="shared" si="90"/>
        <v/>
      </c>
      <c r="AN5535" t="str">
        <f>IF(Table10[[#This Row],[Column3]]="","",MATCH(Table10[[#This Row],[Column3]],AD:AD,0))</f>
        <v/>
      </c>
    </row>
    <row r="5536" spans="39:40">
      <c r="AM5536" t="str">
        <f t="shared" si="90"/>
        <v/>
      </c>
      <c r="AN5536" t="str">
        <f>IF(Table10[[#This Row],[Column3]]="","",MATCH(Table10[[#This Row],[Column3]],AD:AD,0))</f>
        <v/>
      </c>
    </row>
    <row r="5537" spans="39:40">
      <c r="AM5537" t="str">
        <f t="shared" si="90"/>
        <v/>
      </c>
      <c r="AN5537" t="str">
        <f>IF(Table10[[#This Row],[Column3]]="","",MATCH(Table10[[#This Row],[Column3]],AD:AD,0))</f>
        <v/>
      </c>
    </row>
    <row r="5538" spans="39:40">
      <c r="AM5538" t="str">
        <f t="shared" si="90"/>
        <v/>
      </c>
      <c r="AN5538" t="str">
        <f>IF(Table10[[#This Row],[Column3]]="","",MATCH(Table10[[#This Row],[Column3]],AD:AD,0))</f>
        <v/>
      </c>
    </row>
    <row r="5539" spans="39:40">
      <c r="AM5539" t="str">
        <f t="shared" si="90"/>
        <v/>
      </c>
      <c r="AN5539" t="str">
        <f>IF(Table10[[#This Row],[Column3]]="","",MATCH(Table10[[#This Row],[Column3]],AD:AD,0))</f>
        <v/>
      </c>
    </row>
    <row r="5540" spans="39:40">
      <c r="AM5540" t="str">
        <f t="shared" si="90"/>
        <v/>
      </c>
      <c r="AN5540" t="str">
        <f>IF(Table10[[#This Row],[Column3]]="","",MATCH(Table10[[#This Row],[Column3]],AD:AD,0))</f>
        <v/>
      </c>
    </row>
    <row r="5541" spans="39:40">
      <c r="AM5541" t="str">
        <f t="shared" si="90"/>
        <v/>
      </c>
      <c r="AN5541" t="str">
        <f>IF(Table10[[#This Row],[Column3]]="","",MATCH(Table10[[#This Row],[Column3]],AD:AD,0))</f>
        <v/>
      </c>
    </row>
    <row r="5542" spans="39:40">
      <c r="AM5542" t="str">
        <f t="shared" si="90"/>
        <v/>
      </c>
      <c r="AN5542" t="str">
        <f>IF(Table10[[#This Row],[Column3]]="","",MATCH(Table10[[#This Row],[Column3]],AD:AD,0))</f>
        <v/>
      </c>
    </row>
    <row r="5543" spans="39:40">
      <c r="AM5543" t="str">
        <f t="shared" si="90"/>
        <v/>
      </c>
      <c r="AN5543" t="str">
        <f>IF(Table10[[#This Row],[Column3]]="","",MATCH(Table10[[#This Row],[Column3]],AD:AD,0))</f>
        <v/>
      </c>
    </row>
    <row r="5544" spans="39:40">
      <c r="AM5544" t="str">
        <f t="shared" si="90"/>
        <v/>
      </c>
      <c r="AN5544" t="str">
        <f>IF(Table10[[#This Row],[Column3]]="","",MATCH(Table10[[#This Row],[Column3]],AD:AD,0))</f>
        <v/>
      </c>
    </row>
    <row r="5545" spans="39:40">
      <c r="AM5545" t="str">
        <f t="shared" si="90"/>
        <v/>
      </c>
      <c r="AN5545" t="str">
        <f>IF(Table10[[#This Row],[Column3]]="","",MATCH(Table10[[#This Row],[Column3]],AD:AD,0))</f>
        <v/>
      </c>
    </row>
    <row r="5546" spans="39:40">
      <c r="AM5546" t="str">
        <f t="shared" si="90"/>
        <v/>
      </c>
      <c r="AN5546" t="str">
        <f>IF(Table10[[#This Row],[Column3]]="","",MATCH(Table10[[#This Row],[Column3]],AD:AD,0))</f>
        <v/>
      </c>
    </row>
    <row r="5547" spans="39:40">
      <c r="AM5547" t="str">
        <f t="shared" si="90"/>
        <v/>
      </c>
      <c r="AN5547" t="str">
        <f>IF(Table10[[#This Row],[Column3]]="","",MATCH(Table10[[#This Row],[Column3]],AD:AD,0))</f>
        <v/>
      </c>
    </row>
    <row r="5548" spans="39:40">
      <c r="AM5548" t="str">
        <f t="shared" si="90"/>
        <v/>
      </c>
      <c r="AN5548" t="str">
        <f>IF(Table10[[#This Row],[Column3]]="","",MATCH(Table10[[#This Row],[Column3]],AD:AD,0))</f>
        <v/>
      </c>
    </row>
    <row r="5549" spans="39:40">
      <c r="AM5549" t="str">
        <f t="shared" si="90"/>
        <v/>
      </c>
      <c r="AN5549" t="str">
        <f>IF(Table10[[#This Row],[Column3]]="","",MATCH(Table10[[#This Row],[Column3]],AD:AD,0))</f>
        <v/>
      </c>
    </row>
    <row r="5550" spans="39:40">
      <c r="AM5550" t="str">
        <f t="shared" si="90"/>
        <v/>
      </c>
      <c r="AN5550" t="str">
        <f>IF(Table10[[#This Row],[Column3]]="","",MATCH(Table10[[#This Row],[Column3]],AD:AD,0))</f>
        <v/>
      </c>
    </row>
    <row r="5551" spans="39:40">
      <c r="AM5551" t="str">
        <f t="shared" si="90"/>
        <v/>
      </c>
      <c r="AN5551" t="str">
        <f>IF(Table10[[#This Row],[Column3]]="","",MATCH(Table10[[#This Row],[Column3]],AD:AD,0))</f>
        <v/>
      </c>
    </row>
    <row r="5552" spans="39:40">
      <c r="AM5552" t="str">
        <f t="shared" si="90"/>
        <v/>
      </c>
      <c r="AN5552" t="str">
        <f>IF(Table10[[#This Row],[Column3]]="","",MATCH(Table10[[#This Row],[Column3]],AD:AD,0))</f>
        <v/>
      </c>
    </row>
    <row r="5553" spans="39:40">
      <c r="AM5553" t="str">
        <f t="shared" si="90"/>
        <v/>
      </c>
      <c r="AN5553" t="str">
        <f>IF(Table10[[#This Row],[Column3]]="","",MATCH(Table10[[#This Row],[Column3]],AD:AD,0))</f>
        <v/>
      </c>
    </row>
    <row r="5554" spans="39:40">
      <c r="AM5554" t="str">
        <f t="shared" si="90"/>
        <v/>
      </c>
      <c r="AN5554" t="str">
        <f>IF(Table10[[#This Row],[Column3]]="","",MATCH(Table10[[#This Row],[Column3]],AD:AD,0))</f>
        <v/>
      </c>
    </row>
    <row r="5555" spans="39:40">
      <c r="AM5555" t="str">
        <f t="shared" si="90"/>
        <v/>
      </c>
      <c r="AN5555" t="str">
        <f>IF(Table10[[#This Row],[Column3]]="","",MATCH(Table10[[#This Row],[Column3]],AD:AD,0))</f>
        <v/>
      </c>
    </row>
    <row r="5556" spans="39:40">
      <c r="AM5556" t="str">
        <f t="shared" si="90"/>
        <v/>
      </c>
      <c r="AN5556" t="str">
        <f>IF(Table10[[#This Row],[Column3]]="","",MATCH(Table10[[#This Row],[Column3]],AD:AD,0))</f>
        <v/>
      </c>
    </row>
    <row r="5557" spans="39:40">
      <c r="AM5557" t="str">
        <f t="shared" si="90"/>
        <v/>
      </c>
      <c r="AN5557" t="str">
        <f>IF(Table10[[#This Row],[Column3]]="","",MATCH(Table10[[#This Row],[Column3]],AD:AD,0))</f>
        <v/>
      </c>
    </row>
    <row r="5558" spans="39:40">
      <c r="AM5558" t="str">
        <f t="shared" si="90"/>
        <v/>
      </c>
      <c r="AN5558" t="str">
        <f>IF(Table10[[#This Row],[Column3]]="","",MATCH(Table10[[#This Row],[Column3]],AD:AD,0))</f>
        <v/>
      </c>
    </row>
    <row r="5559" spans="39:40">
      <c r="AM5559" t="str">
        <f t="shared" si="90"/>
        <v/>
      </c>
      <c r="AN5559" t="str">
        <f>IF(Table10[[#This Row],[Column3]]="","",MATCH(Table10[[#This Row],[Column3]],AD:AD,0))</f>
        <v/>
      </c>
    </row>
    <row r="5560" spans="39:40">
      <c r="AM5560" t="str">
        <f t="shared" si="90"/>
        <v/>
      </c>
      <c r="AN5560" t="str">
        <f>IF(Table10[[#This Row],[Column3]]="","",MATCH(Table10[[#This Row],[Column3]],AD:AD,0))</f>
        <v/>
      </c>
    </row>
    <row r="5561" spans="39:40">
      <c r="AM5561" t="str">
        <f t="shared" si="90"/>
        <v/>
      </c>
      <c r="AN5561" t="str">
        <f>IF(Table10[[#This Row],[Column3]]="","",MATCH(Table10[[#This Row],[Column3]],AD:AD,0))</f>
        <v/>
      </c>
    </row>
    <row r="5562" spans="39:40">
      <c r="AM5562" t="str">
        <f t="shared" si="90"/>
        <v/>
      </c>
      <c r="AN5562" t="str">
        <f>IF(Table10[[#This Row],[Column3]]="","",MATCH(Table10[[#This Row],[Column3]],AD:AD,0))</f>
        <v/>
      </c>
    </row>
    <row r="5563" spans="39:40">
      <c r="AM5563" t="str">
        <f t="shared" si="90"/>
        <v/>
      </c>
      <c r="AN5563" t="str">
        <f>IF(Table10[[#This Row],[Column3]]="","",MATCH(Table10[[#This Row],[Column3]],AD:AD,0))</f>
        <v/>
      </c>
    </row>
    <row r="5564" spans="39:40">
      <c r="AM5564" t="str">
        <f t="shared" si="90"/>
        <v/>
      </c>
      <c r="AN5564" t="str">
        <f>IF(Table10[[#This Row],[Column3]]="","",MATCH(Table10[[#This Row],[Column3]],AD:AD,0))</f>
        <v/>
      </c>
    </row>
    <row r="5565" spans="39:40">
      <c r="AM5565" t="str">
        <f t="shared" si="90"/>
        <v/>
      </c>
      <c r="AN5565" t="str">
        <f>IF(Table10[[#This Row],[Column3]]="","",MATCH(Table10[[#This Row],[Column3]],AD:AD,0))</f>
        <v/>
      </c>
    </row>
    <row r="5566" spans="39:40">
      <c r="AM5566" t="str">
        <f t="shared" si="90"/>
        <v/>
      </c>
      <c r="AN5566" t="str">
        <f>IF(Table10[[#This Row],[Column3]]="","",MATCH(Table10[[#This Row],[Column3]],AD:AD,0))</f>
        <v/>
      </c>
    </row>
    <row r="5567" spans="39:40">
      <c r="AM5567" t="str">
        <f t="shared" si="90"/>
        <v/>
      </c>
      <c r="AN5567" t="str">
        <f>IF(Table10[[#This Row],[Column3]]="","",MATCH(Table10[[#This Row],[Column3]],AD:AD,0))</f>
        <v/>
      </c>
    </row>
    <row r="5568" spans="39:40">
      <c r="AM5568" t="str">
        <f t="shared" si="90"/>
        <v/>
      </c>
      <c r="AN5568" t="str">
        <f>IF(Table10[[#This Row],[Column3]]="","",MATCH(Table10[[#This Row],[Column3]],AD:AD,0))</f>
        <v/>
      </c>
    </row>
    <row r="5569" spans="39:40">
      <c r="AM5569" t="str">
        <f t="shared" ref="AM5569:AM5585" si="91">CONCATENATE(AL5569,AK5569)</f>
        <v/>
      </c>
      <c r="AN5569" t="str">
        <f>IF(Table10[[#This Row],[Column3]]="","",MATCH(Table10[[#This Row],[Column3]],AD:AD,0))</f>
        <v/>
      </c>
    </row>
    <row r="5570" spans="39:40">
      <c r="AM5570" t="str">
        <f t="shared" si="91"/>
        <v/>
      </c>
      <c r="AN5570" t="str">
        <f>IF(Table10[[#This Row],[Column3]]="","",MATCH(Table10[[#This Row],[Column3]],AD:AD,0))</f>
        <v/>
      </c>
    </row>
    <row r="5571" spans="39:40">
      <c r="AM5571" t="str">
        <f t="shared" si="91"/>
        <v/>
      </c>
      <c r="AN5571" t="str">
        <f>IF(Table10[[#This Row],[Column3]]="","",MATCH(Table10[[#This Row],[Column3]],AD:AD,0))</f>
        <v/>
      </c>
    </row>
    <row r="5572" spans="39:40">
      <c r="AM5572" t="str">
        <f t="shared" si="91"/>
        <v/>
      </c>
      <c r="AN5572" t="str">
        <f>IF(Table10[[#This Row],[Column3]]="","",MATCH(Table10[[#This Row],[Column3]],AD:AD,0))</f>
        <v/>
      </c>
    </row>
    <row r="5573" spans="39:40">
      <c r="AM5573" t="str">
        <f t="shared" si="91"/>
        <v/>
      </c>
      <c r="AN5573" t="str">
        <f>IF(Table10[[#This Row],[Column3]]="","",MATCH(Table10[[#This Row],[Column3]],AD:AD,0))</f>
        <v/>
      </c>
    </row>
    <row r="5574" spans="39:40">
      <c r="AM5574" t="str">
        <f t="shared" si="91"/>
        <v/>
      </c>
      <c r="AN5574" t="str">
        <f>IF(Table10[[#This Row],[Column3]]="","",MATCH(Table10[[#This Row],[Column3]],AD:AD,0))</f>
        <v/>
      </c>
    </row>
    <row r="5575" spans="39:40">
      <c r="AM5575" t="str">
        <f t="shared" si="91"/>
        <v/>
      </c>
      <c r="AN5575" t="str">
        <f>IF(Table10[[#This Row],[Column3]]="","",MATCH(Table10[[#This Row],[Column3]],AD:AD,0))</f>
        <v/>
      </c>
    </row>
    <row r="5576" spans="39:40">
      <c r="AM5576" t="str">
        <f t="shared" si="91"/>
        <v/>
      </c>
      <c r="AN5576" t="str">
        <f>IF(Table10[[#This Row],[Column3]]="","",MATCH(Table10[[#This Row],[Column3]],AD:AD,0))</f>
        <v/>
      </c>
    </row>
    <row r="5577" spans="39:40">
      <c r="AM5577" t="str">
        <f t="shared" si="91"/>
        <v/>
      </c>
      <c r="AN5577" t="str">
        <f>IF(Table10[[#This Row],[Column3]]="","",MATCH(Table10[[#This Row],[Column3]],AD:AD,0))</f>
        <v/>
      </c>
    </row>
    <row r="5578" spans="39:40">
      <c r="AM5578" t="str">
        <f t="shared" si="91"/>
        <v/>
      </c>
      <c r="AN5578" t="str">
        <f>IF(Table10[[#This Row],[Column3]]="","",MATCH(Table10[[#This Row],[Column3]],AD:AD,0))</f>
        <v/>
      </c>
    </row>
    <row r="5579" spans="39:40">
      <c r="AM5579" t="str">
        <f t="shared" si="91"/>
        <v/>
      </c>
      <c r="AN5579" t="str">
        <f>IF(Table10[[#This Row],[Column3]]="","",MATCH(Table10[[#This Row],[Column3]],AD:AD,0))</f>
        <v/>
      </c>
    </row>
    <row r="5580" spans="39:40">
      <c r="AM5580" t="str">
        <f t="shared" si="91"/>
        <v/>
      </c>
      <c r="AN5580" t="str">
        <f>IF(Table10[[#This Row],[Column3]]="","",MATCH(Table10[[#This Row],[Column3]],AD:AD,0))</f>
        <v/>
      </c>
    </row>
    <row r="5581" spans="39:40">
      <c r="AM5581" t="str">
        <f t="shared" si="91"/>
        <v/>
      </c>
      <c r="AN5581" t="str">
        <f>IF(Table10[[#This Row],[Column3]]="","",MATCH(Table10[[#This Row],[Column3]],AD:AD,0))</f>
        <v/>
      </c>
    </row>
    <row r="5582" spans="39:40">
      <c r="AM5582" t="str">
        <f t="shared" si="91"/>
        <v/>
      </c>
      <c r="AN5582" t="str">
        <f>IF(Table10[[#This Row],[Column3]]="","",MATCH(Table10[[#This Row],[Column3]],AD:AD,0))</f>
        <v/>
      </c>
    </row>
    <row r="5583" spans="39:40">
      <c r="AM5583" t="str">
        <f t="shared" si="91"/>
        <v/>
      </c>
      <c r="AN5583" t="str">
        <f>IF(Table10[[#This Row],[Column3]]="","",MATCH(Table10[[#This Row],[Column3]],AD:AD,0))</f>
        <v/>
      </c>
    </row>
    <row r="5584" spans="39:40">
      <c r="AM5584" t="str">
        <f t="shared" si="91"/>
        <v/>
      </c>
      <c r="AN5584" t="str">
        <f>IF(Table10[[#This Row],[Column3]]="","",MATCH(Table10[[#This Row],[Column3]],AD:AD,0))</f>
        <v/>
      </c>
    </row>
    <row r="5585" spans="39:40">
      <c r="AM5585" t="str">
        <f t="shared" si="91"/>
        <v/>
      </c>
      <c r="AN5585" t="str">
        <f>IF(Table10[[#This Row],[Column3]]="","",MATCH(Table10[[#This Row],[Column3]],AD:AD,0))</f>
        <v/>
      </c>
    </row>
  </sheetData>
  <phoneticPr fontId="4" type="noConversion"/>
  <pageMargins left="0.7" right="0.7" top="0.75" bottom="0.75" header="0.3" footer="0.3"/>
  <pageSetup paperSize="14" orientation="portrait" horizontalDpi="4294967293" verticalDpi="0" r:id="rId2"/>
  <tableParts count="2"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1396"/>
  <sheetViews>
    <sheetView zoomScale="85" zoomScaleNormal="85" workbookViewId="0">
      <selection activeCell="B7" sqref="B7"/>
    </sheetView>
  </sheetViews>
  <sheetFormatPr defaultRowHeight="12.75"/>
  <cols>
    <col min="1" max="1" width="14.5703125" bestFit="1" customWidth="1"/>
    <col min="2" max="2" width="24.5703125" bestFit="1" customWidth="1"/>
    <col min="3" max="3" width="4" bestFit="1" customWidth="1"/>
    <col min="4" max="4" width="14.5703125" bestFit="1" customWidth="1"/>
    <col min="5" max="5" width="24.7109375" bestFit="1" customWidth="1"/>
    <col min="6" max="6" width="8.7109375" customWidth="1"/>
    <col min="8" max="9" width="9.28515625" customWidth="1"/>
    <col min="10" max="10" width="5.5703125" bestFit="1" customWidth="1"/>
    <col min="11" max="11" width="14.5703125" bestFit="1" customWidth="1"/>
    <col min="12" max="12" width="15.7109375" bestFit="1" customWidth="1"/>
    <col min="13" max="13" width="17.85546875" style="66" bestFit="1" customWidth="1"/>
    <col min="14" max="14" width="14.7109375" bestFit="1" customWidth="1"/>
    <col min="15" max="16" width="5.5703125" bestFit="1" customWidth="1"/>
    <col min="17" max="17" width="12.5703125" bestFit="1" customWidth="1"/>
    <col min="18" max="51" width="5.5703125" bestFit="1" customWidth="1"/>
    <col min="52" max="143" width="6.5703125" bestFit="1" customWidth="1"/>
    <col min="144" max="205" width="7.5703125" bestFit="1" customWidth="1"/>
    <col min="206" max="206" width="11.7109375" bestFit="1" customWidth="1"/>
  </cols>
  <sheetData>
    <row r="1" spans="1:13">
      <c r="B1" s="6"/>
    </row>
    <row r="2" spans="1:13">
      <c r="B2" s="6"/>
    </row>
    <row r="3" spans="1:13">
      <c r="A3" s="4" t="s">
        <v>6652</v>
      </c>
      <c r="B3" t="s">
        <v>6925</v>
      </c>
      <c r="D3" s="4" t="s">
        <v>6652</v>
      </c>
      <c r="E3" t="s">
        <v>6926</v>
      </c>
      <c r="K3" s="4" t="s">
        <v>6652</v>
      </c>
      <c r="L3" t="s">
        <v>10523</v>
      </c>
      <c r="M3" s="66" t="s">
        <v>10525</v>
      </c>
    </row>
    <row r="4" spans="1:13">
      <c r="A4" s="6">
        <v>45530</v>
      </c>
      <c r="B4" s="71">
        <v>15</v>
      </c>
      <c r="D4" s="6">
        <v>45534</v>
      </c>
      <c r="E4" s="71">
        <v>352</v>
      </c>
      <c r="K4" s="5"/>
      <c r="L4" s="71">
        <v>15</v>
      </c>
      <c r="M4" s="66">
        <v>2521900</v>
      </c>
    </row>
    <row r="5" spans="1:13">
      <c r="A5" s="6">
        <v>45531</v>
      </c>
      <c r="B5" s="71">
        <v>357</v>
      </c>
      <c r="D5" s="6">
        <v>45535</v>
      </c>
      <c r="E5" s="71">
        <v>320</v>
      </c>
      <c r="K5" s="5" t="s">
        <v>3762</v>
      </c>
      <c r="L5" s="71">
        <v>47</v>
      </c>
      <c r="M5" s="66">
        <v>16237800</v>
      </c>
    </row>
    <row r="6" spans="1:13">
      <c r="A6" s="6">
        <v>45532</v>
      </c>
      <c r="B6" s="71">
        <v>59</v>
      </c>
      <c r="D6" s="6" t="s">
        <v>6653</v>
      </c>
      <c r="E6" s="71">
        <v>672</v>
      </c>
      <c r="K6" s="5" t="s">
        <v>122</v>
      </c>
      <c r="L6" s="71">
        <v>31</v>
      </c>
      <c r="M6" s="66">
        <v>4263000</v>
      </c>
    </row>
    <row r="7" spans="1:13">
      <c r="A7" s="6">
        <v>45533</v>
      </c>
      <c r="B7" s="71">
        <v>144</v>
      </c>
      <c r="K7" s="5" t="s">
        <v>6664</v>
      </c>
      <c r="L7" s="71">
        <v>400</v>
      </c>
      <c r="M7" s="66">
        <v>76667007</v>
      </c>
    </row>
    <row r="8" spans="1:13">
      <c r="A8" s="6">
        <v>45534</v>
      </c>
      <c r="B8" s="71">
        <v>97</v>
      </c>
      <c r="K8" s="5" t="s">
        <v>8476</v>
      </c>
      <c r="L8" s="71">
        <v>82</v>
      </c>
      <c r="M8" s="66">
        <v>41365200</v>
      </c>
    </row>
    <row r="9" spans="1:13">
      <c r="A9" s="6" t="s">
        <v>6653</v>
      </c>
      <c r="B9" s="71">
        <v>672</v>
      </c>
      <c r="K9" s="5" t="s">
        <v>13179</v>
      </c>
      <c r="L9" s="71">
        <v>97</v>
      </c>
      <c r="M9" s="66">
        <v>45449950</v>
      </c>
    </row>
    <row r="10" spans="1:13">
      <c r="K10" s="5" t="s">
        <v>6653</v>
      </c>
      <c r="L10" s="71">
        <v>672</v>
      </c>
      <c r="M10" s="66">
        <v>186504857</v>
      </c>
    </row>
    <row r="1396" spans="17:17">
      <c r="Q1396" s="10"/>
    </row>
  </sheetData>
  <conditionalFormatting sqref="A1 A19:A1048576">
    <cfRule type="uniqueValues" dxfId="888" priority="3"/>
  </conditionalFormatting>
  <conditionalFormatting sqref="B1:B2">
    <cfRule type="uniqueValues" dxfId="887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F2FE-3DA8-4FB5-BDA2-A1559FD418F2}">
  <dimension ref="A3:D9083"/>
  <sheetViews>
    <sheetView zoomScale="85" zoomScaleNormal="85" workbookViewId="0">
      <selection activeCell="A794" sqref="A794"/>
    </sheetView>
  </sheetViews>
  <sheetFormatPr defaultRowHeight="12.75"/>
  <cols>
    <col min="1" max="1" width="104.28515625" bestFit="1" customWidth="1"/>
    <col min="2" max="2" width="55.42578125" bestFit="1" customWidth="1"/>
  </cols>
  <sheetData>
    <row r="3" spans="1:4">
      <c r="A3" s="4" t="s">
        <v>6652</v>
      </c>
      <c r="B3" t="s">
        <v>10537</v>
      </c>
      <c r="D3" t="s">
        <v>6643</v>
      </c>
    </row>
    <row r="4" spans="1:4" hidden="1">
      <c r="A4" s="5" t="s">
        <v>10528</v>
      </c>
      <c r="B4" s="71">
        <v>1</v>
      </c>
      <c r="D4" t="str">
        <f t="shared" ref="D4:D67" si="0">IF(B4&gt;1,1,"")</f>
        <v/>
      </c>
    </row>
    <row r="5" spans="1:4" hidden="1">
      <c r="A5" s="65" t="s">
        <v>10539</v>
      </c>
      <c r="B5" s="71">
        <v>1</v>
      </c>
      <c r="D5" t="str">
        <f t="shared" si="0"/>
        <v/>
      </c>
    </row>
    <row r="6" spans="1:4" hidden="1">
      <c r="A6" s="5" t="s">
        <v>10529</v>
      </c>
      <c r="B6" s="71">
        <v>1</v>
      </c>
      <c r="D6" t="str">
        <f t="shared" si="0"/>
        <v/>
      </c>
    </row>
    <row r="7" spans="1:4" hidden="1">
      <c r="A7" s="65" t="s">
        <v>10540</v>
      </c>
      <c r="B7" s="71">
        <v>1</v>
      </c>
      <c r="D7" t="str">
        <f t="shared" si="0"/>
        <v/>
      </c>
    </row>
    <row r="8" spans="1:4" hidden="1">
      <c r="A8" s="5" t="s">
        <v>10530</v>
      </c>
      <c r="B8" s="71">
        <v>1</v>
      </c>
      <c r="D8" t="str">
        <f t="shared" si="0"/>
        <v/>
      </c>
    </row>
    <row r="9" spans="1:4" hidden="1">
      <c r="A9" s="65" t="s">
        <v>10541</v>
      </c>
      <c r="B9" s="71">
        <v>1</v>
      </c>
      <c r="D9" t="str">
        <f t="shared" si="0"/>
        <v/>
      </c>
    </row>
    <row r="10" spans="1:4">
      <c r="A10" s="5" t="s">
        <v>10531</v>
      </c>
      <c r="B10" s="71">
        <v>3</v>
      </c>
      <c r="D10">
        <f t="shared" si="0"/>
        <v>1</v>
      </c>
    </row>
    <row r="11" spans="1:4">
      <c r="A11" s="65" t="s">
        <v>10542</v>
      </c>
      <c r="B11" s="71">
        <v>3</v>
      </c>
      <c r="D11">
        <f t="shared" si="0"/>
        <v>1</v>
      </c>
    </row>
    <row r="12" spans="1:4">
      <c r="A12" s="5" t="s">
        <v>10532</v>
      </c>
      <c r="B12" s="71">
        <v>3</v>
      </c>
      <c r="D12">
        <f t="shared" si="0"/>
        <v>1</v>
      </c>
    </row>
    <row r="13" spans="1:4" hidden="1">
      <c r="A13" s="65" t="s">
        <v>10543</v>
      </c>
      <c r="B13" s="71">
        <v>3</v>
      </c>
      <c r="D13">
        <f t="shared" si="0"/>
        <v>1</v>
      </c>
    </row>
    <row r="14" spans="1:4" hidden="1">
      <c r="A14" s="5" t="s">
        <v>13606</v>
      </c>
      <c r="B14" s="71">
        <v>6</v>
      </c>
      <c r="D14">
        <f t="shared" si="0"/>
        <v>1</v>
      </c>
    </row>
    <row r="15" spans="1:4">
      <c r="A15" s="65" t="s">
        <v>13607</v>
      </c>
      <c r="B15" s="71">
        <v>6</v>
      </c>
      <c r="D15">
        <f t="shared" si="0"/>
        <v>1</v>
      </c>
    </row>
    <row r="16" spans="1:4">
      <c r="A16" s="5" t="s">
        <v>13608</v>
      </c>
      <c r="B16" s="71">
        <v>1</v>
      </c>
      <c r="D16" t="str">
        <f t="shared" si="0"/>
        <v/>
      </c>
    </row>
    <row r="17" spans="1:4" hidden="1">
      <c r="A17" s="65" t="s">
        <v>13609</v>
      </c>
      <c r="B17" s="71">
        <v>1</v>
      </c>
      <c r="D17" t="str">
        <f t="shared" si="0"/>
        <v/>
      </c>
    </row>
    <row r="18" spans="1:4" hidden="1">
      <c r="A18" s="5" t="s">
        <v>13610</v>
      </c>
      <c r="B18" s="71">
        <v>1</v>
      </c>
      <c r="D18" t="str">
        <f t="shared" si="0"/>
        <v/>
      </c>
    </row>
    <row r="19" spans="1:4" hidden="1">
      <c r="A19" s="65" t="s">
        <v>13611</v>
      </c>
      <c r="B19" s="71">
        <v>1</v>
      </c>
      <c r="D19" t="str">
        <f t="shared" si="0"/>
        <v/>
      </c>
    </row>
    <row r="20" spans="1:4" hidden="1">
      <c r="A20" s="5" t="s">
        <v>13612</v>
      </c>
      <c r="B20" s="71">
        <v>1</v>
      </c>
      <c r="D20" t="str">
        <f t="shared" si="0"/>
        <v/>
      </c>
    </row>
    <row r="21" spans="1:4" hidden="1">
      <c r="A21" s="65" t="s">
        <v>13613</v>
      </c>
      <c r="B21" s="71">
        <v>1</v>
      </c>
      <c r="D21" t="str">
        <f t="shared" si="0"/>
        <v/>
      </c>
    </row>
    <row r="22" spans="1:4" hidden="1">
      <c r="A22" s="5" t="s">
        <v>13614</v>
      </c>
      <c r="B22" s="71">
        <v>1</v>
      </c>
      <c r="D22" t="str">
        <f t="shared" si="0"/>
        <v/>
      </c>
    </row>
    <row r="23" spans="1:4" hidden="1">
      <c r="A23" s="65" t="s">
        <v>13615</v>
      </c>
      <c r="B23" s="71">
        <v>1</v>
      </c>
      <c r="D23" t="str">
        <f t="shared" si="0"/>
        <v/>
      </c>
    </row>
    <row r="24" spans="1:4" hidden="1">
      <c r="A24" s="5" t="s">
        <v>13616</v>
      </c>
      <c r="B24" s="71">
        <v>1</v>
      </c>
      <c r="D24" t="str">
        <f t="shared" si="0"/>
        <v/>
      </c>
    </row>
    <row r="25" spans="1:4" hidden="1">
      <c r="A25" s="65" t="s">
        <v>13617</v>
      </c>
      <c r="B25" s="71">
        <v>1</v>
      </c>
      <c r="D25" t="str">
        <f t="shared" si="0"/>
        <v/>
      </c>
    </row>
    <row r="26" spans="1:4" hidden="1">
      <c r="A26" s="5" t="s">
        <v>13618</v>
      </c>
      <c r="B26" s="71">
        <v>1</v>
      </c>
      <c r="D26" t="str">
        <f t="shared" si="0"/>
        <v/>
      </c>
    </row>
    <row r="27" spans="1:4" hidden="1">
      <c r="A27" s="65" t="s">
        <v>13619</v>
      </c>
      <c r="B27" s="71">
        <v>1</v>
      </c>
      <c r="D27" t="str">
        <f t="shared" si="0"/>
        <v/>
      </c>
    </row>
    <row r="28" spans="1:4" hidden="1">
      <c r="A28" s="5" t="s">
        <v>13620</v>
      </c>
      <c r="B28" s="71">
        <v>1</v>
      </c>
      <c r="D28" t="str">
        <f t="shared" si="0"/>
        <v/>
      </c>
    </row>
    <row r="29" spans="1:4" hidden="1">
      <c r="A29" s="65" t="s">
        <v>13621</v>
      </c>
      <c r="B29" s="71">
        <v>1</v>
      </c>
      <c r="D29" t="str">
        <f t="shared" si="0"/>
        <v/>
      </c>
    </row>
    <row r="30" spans="1:4" hidden="1">
      <c r="A30" s="5" t="s">
        <v>13622</v>
      </c>
      <c r="B30" s="71">
        <v>1</v>
      </c>
      <c r="D30" t="str">
        <f t="shared" si="0"/>
        <v/>
      </c>
    </row>
    <row r="31" spans="1:4" hidden="1">
      <c r="A31" s="65" t="s">
        <v>13623</v>
      </c>
      <c r="B31" s="71">
        <v>1</v>
      </c>
      <c r="D31" t="str">
        <f t="shared" si="0"/>
        <v/>
      </c>
    </row>
    <row r="32" spans="1:4" hidden="1">
      <c r="A32" s="5" t="s">
        <v>13624</v>
      </c>
      <c r="B32" s="71">
        <v>1</v>
      </c>
      <c r="D32" t="str">
        <f t="shared" si="0"/>
        <v/>
      </c>
    </row>
    <row r="33" spans="1:4" hidden="1">
      <c r="A33" s="65" t="s">
        <v>13625</v>
      </c>
      <c r="B33" s="71">
        <v>1</v>
      </c>
      <c r="D33" t="str">
        <f t="shared" si="0"/>
        <v/>
      </c>
    </row>
    <row r="34" spans="1:4" hidden="1">
      <c r="A34" s="5" t="s">
        <v>13626</v>
      </c>
      <c r="B34" s="71">
        <v>1</v>
      </c>
      <c r="D34" t="str">
        <f t="shared" si="0"/>
        <v/>
      </c>
    </row>
    <row r="35" spans="1:4" hidden="1">
      <c r="A35" s="65" t="s">
        <v>13627</v>
      </c>
      <c r="B35" s="71">
        <v>1</v>
      </c>
      <c r="D35" t="str">
        <f t="shared" si="0"/>
        <v/>
      </c>
    </row>
    <row r="36" spans="1:4" hidden="1">
      <c r="A36" s="5" t="s">
        <v>13628</v>
      </c>
      <c r="B36" s="71">
        <v>1</v>
      </c>
      <c r="D36" t="str">
        <f t="shared" si="0"/>
        <v/>
      </c>
    </row>
    <row r="37" spans="1:4" hidden="1">
      <c r="A37" s="65" t="s">
        <v>13629</v>
      </c>
      <c r="B37" s="71">
        <v>1</v>
      </c>
      <c r="D37" t="str">
        <f t="shared" si="0"/>
        <v/>
      </c>
    </row>
    <row r="38" spans="1:4" hidden="1">
      <c r="A38" s="5" t="s">
        <v>13630</v>
      </c>
      <c r="B38" s="71">
        <v>1</v>
      </c>
      <c r="D38" t="str">
        <f t="shared" si="0"/>
        <v/>
      </c>
    </row>
    <row r="39" spans="1:4" hidden="1">
      <c r="A39" s="65" t="s">
        <v>13631</v>
      </c>
      <c r="B39" s="71">
        <v>1</v>
      </c>
      <c r="D39" t="str">
        <f t="shared" si="0"/>
        <v/>
      </c>
    </row>
    <row r="40" spans="1:4" hidden="1">
      <c r="A40" s="5" t="s">
        <v>13632</v>
      </c>
      <c r="B40" s="71">
        <v>1</v>
      </c>
      <c r="D40" t="str">
        <f t="shared" si="0"/>
        <v/>
      </c>
    </row>
    <row r="41" spans="1:4" hidden="1">
      <c r="A41" s="65" t="s">
        <v>13633</v>
      </c>
      <c r="B41" s="71">
        <v>1</v>
      </c>
      <c r="D41" t="str">
        <f t="shared" si="0"/>
        <v/>
      </c>
    </row>
    <row r="42" spans="1:4" hidden="1">
      <c r="A42" s="5" t="s">
        <v>13634</v>
      </c>
      <c r="B42" s="71">
        <v>1</v>
      </c>
      <c r="D42" t="str">
        <f t="shared" si="0"/>
        <v/>
      </c>
    </row>
    <row r="43" spans="1:4" hidden="1">
      <c r="A43" s="65" t="s">
        <v>13635</v>
      </c>
      <c r="B43" s="71">
        <v>1</v>
      </c>
      <c r="D43" t="str">
        <f t="shared" si="0"/>
        <v/>
      </c>
    </row>
    <row r="44" spans="1:4" hidden="1">
      <c r="A44" s="5" t="s">
        <v>13636</v>
      </c>
      <c r="B44" s="71">
        <v>1</v>
      </c>
      <c r="D44" t="str">
        <f t="shared" si="0"/>
        <v/>
      </c>
    </row>
    <row r="45" spans="1:4" hidden="1">
      <c r="A45" s="65" t="s">
        <v>13637</v>
      </c>
      <c r="B45" s="71">
        <v>1</v>
      </c>
      <c r="D45" t="str">
        <f t="shared" si="0"/>
        <v/>
      </c>
    </row>
    <row r="46" spans="1:4" hidden="1">
      <c r="A46" s="5" t="s">
        <v>10533</v>
      </c>
      <c r="B46" s="71">
        <v>1</v>
      </c>
      <c r="D46" t="str">
        <f t="shared" si="0"/>
        <v/>
      </c>
    </row>
    <row r="47" spans="1:4" hidden="1">
      <c r="A47" s="65" t="s">
        <v>10544</v>
      </c>
      <c r="B47" s="71">
        <v>1</v>
      </c>
      <c r="D47" t="str">
        <f t="shared" si="0"/>
        <v/>
      </c>
    </row>
    <row r="48" spans="1:4" hidden="1">
      <c r="A48" s="5" t="s">
        <v>10534</v>
      </c>
      <c r="B48" s="71">
        <v>1</v>
      </c>
      <c r="D48" t="str">
        <f t="shared" si="0"/>
        <v/>
      </c>
    </row>
    <row r="49" spans="1:4" hidden="1">
      <c r="A49" s="65" t="s">
        <v>10545</v>
      </c>
      <c r="B49" s="71">
        <v>1</v>
      </c>
      <c r="D49" t="str">
        <f t="shared" si="0"/>
        <v/>
      </c>
    </row>
    <row r="50" spans="1:4" hidden="1">
      <c r="A50" s="5" t="s">
        <v>10535</v>
      </c>
      <c r="B50" s="71">
        <v>1</v>
      </c>
      <c r="D50" t="str">
        <f t="shared" si="0"/>
        <v/>
      </c>
    </row>
    <row r="51" spans="1:4" hidden="1">
      <c r="A51" s="65" t="s">
        <v>10546</v>
      </c>
      <c r="B51" s="71">
        <v>1</v>
      </c>
      <c r="D51" t="str">
        <f t="shared" si="0"/>
        <v/>
      </c>
    </row>
    <row r="52" spans="1:4" hidden="1">
      <c r="A52" s="5" t="s">
        <v>13638</v>
      </c>
      <c r="B52" s="71">
        <v>1</v>
      </c>
      <c r="D52" t="str">
        <f t="shared" si="0"/>
        <v/>
      </c>
    </row>
    <row r="53" spans="1:4" hidden="1">
      <c r="A53" s="65" t="s">
        <v>13639</v>
      </c>
      <c r="B53" s="71">
        <v>1</v>
      </c>
      <c r="D53" t="str">
        <f t="shared" si="0"/>
        <v/>
      </c>
    </row>
    <row r="54" spans="1:4" hidden="1">
      <c r="A54" s="5" t="s">
        <v>10820</v>
      </c>
      <c r="B54" s="71">
        <v>1</v>
      </c>
      <c r="D54" t="str">
        <f t="shared" si="0"/>
        <v/>
      </c>
    </row>
    <row r="55" spans="1:4" hidden="1">
      <c r="A55" s="65" t="s">
        <v>10821</v>
      </c>
      <c r="B55" s="71">
        <v>1</v>
      </c>
      <c r="D55" t="str">
        <f t="shared" si="0"/>
        <v/>
      </c>
    </row>
    <row r="56" spans="1:4" hidden="1">
      <c r="A56" s="5" t="s">
        <v>13640</v>
      </c>
      <c r="B56" s="71">
        <v>1</v>
      </c>
      <c r="D56" t="str">
        <f t="shared" si="0"/>
        <v/>
      </c>
    </row>
    <row r="57" spans="1:4" hidden="1">
      <c r="A57" s="65" t="s">
        <v>13641</v>
      </c>
      <c r="B57" s="71">
        <v>1</v>
      </c>
      <c r="D57" t="str">
        <f t="shared" si="0"/>
        <v/>
      </c>
    </row>
    <row r="58" spans="1:4" hidden="1">
      <c r="A58" s="5" t="s">
        <v>13642</v>
      </c>
      <c r="B58" s="71">
        <v>1</v>
      </c>
      <c r="D58" t="str">
        <f t="shared" si="0"/>
        <v/>
      </c>
    </row>
    <row r="59" spans="1:4" hidden="1">
      <c r="A59" s="65" t="s">
        <v>13643</v>
      </c>
      <c r="B59" s="71">
        <v>1</v>
      </c>
      <c r="D59" t="str">
        <f t="shared" si="0"/>
        <v/>
      </c>
    </row>
    <row r="60" spans="1:4" hidden="1">
      <c r="A60" s="5" t="s">
        <v>11406</v>
      </c>
      <c r="B60" s="71">
        <v>1</v>
      </c>
      <c r="D60" t="str">
        <f t="shared" si="0"/>
        <v/>
      </c>
    </row>
    <row r="61" spans="1:4" hidden="1">
      <c r="A61" s="65" t="s">
        <v>11407</v>
      </c>
      <c r="B61" s="71">
        <v>1</v>
      </c>
      <c r="D61" t="str">
        <f t="shared" si="0"/>
        <v/>
      </c>
    </row>
    <row r="62" spans="1:4" hidden="1">
      <c r="A62" s="5" t="s">
        <v>11408</v>
      </c>
      <c r="B62" s="71">
        <v>1</v>
      </c>
      <c r="D62" t="str">
        <f t="shared" si="0"/>
        <v/>
      </c>
    </row>
    <row r="63" spans="1:4" hidden="1">
      <c r="A63" s="65" t="s">
        <v>11409</v>
      </c>
      <c r="B63" s="71">
        <v>1</v>
      </c>
      <c r="D63" t="str">
        <f t="shared" si="0"/>
        <v/>
      </c>
    </row>
    <row r="64" spans="1:4" hidden="1">
      <c r="A64" s="5" t="s">
        <v>13644</v>
      </c>
      <c r="B64" s="71">
        <v>1</v>
      </c>
      <c r="D64" t="str">
        <f t="shared" si="0"/>
        <v/>
      </c>
    </row>
    <row r="65" spans="1:4" hidden="1">
      <c r="A65" s="65" t="s">
        <v>13645</v>
      </c>
      <c r="B65" s="71">
        <v>1</v>
      </c>
      <c r="D65" t="str">
        <f t="shared" si="0"/>
        <v/>
      </c>
    </row>
    <row r="66" spans="1:4" hidden="1">
      <c r="A66" s="5" t="s">
        <v>13646</v>
      </c>
      <c r="B66" s="71">
        <v>1</v>
      </c>
      <c r="D66" t="str">
        <f t="shared" si="0"/>
        <v/>
      </c>
    </row>
    <row r="67" spans="1:4" hidden="1">
      <c r="A67" s="65" t="s">
        <v>13647</v>
      </c>
      <c r="B67" s="71">
        <v>1</v>
      </c>
      <c r="D67" t="str">
        <f t="shared" si="0"/>
        <v/>
      </c>
    </row>
    <row r="68" spans="1:4" hidden="1">
      <c r="A68" s="5" t="s">
        <v>12924</v>
      </c>
      <c r="B68" s="71">
        <v>1</v>
      </c>
      <c r="D68" t="str">
        <f t="shared" ref="D68:D131" si="1">IF(B68&gt;1,1,"")</f>
        <v/>
      </c>
    </row>
    <row r="69" spans="1:4" hidden="1">
      <c r="A69" s="65" t="s">
        <v>12925</v>
      </c>
      <c r="B69" s="71">
        <v>1</v>
      </c>
      <c r="D69" t="str">
        <f t="shared" si="1"/>
        <v/>
      </c>
    </row>
    <row r="70" spans="1:4" hidden="1">
      <c r="A70" s="5" t="s">
        <v>12926</v>
      </c>
      <c r="B70" s="71">
        <v>1</v>
      </c>
      <c r="D70" t="str">
        <f t="shared" si="1"/>
        <v/>
      </c>
    </row>
    <row r="71" spans="1:4" hidden="1">
      <c r="A71" s="65" t="s">
        <v>12927</v>
      </c>
      <c r="B71" s="71">
        <v>1</v>
      </c>
      <c r="D71" t="str">
        <f t="shared" si="1"/>
        <v/>
      </c>
    </row>
    <row r="72" spans="1:4" hidden="1">
      <c r="A72" s="5" t="s">
        <v>12928</v>
      </c>
      <c r="B72" s="71">
        <v>1</v>
      </c>
      <c r="D72" t="str">
        <f t="shared" si="1"/>
        <v/>
      </c>
    </row>
    <row r="73" spans="1:4" hidden="1">
      <c r="A73" s="65" t="s">
        <v>12929</v>
      </c>
      <c r="B73" s="71">
        <v>1</v>
      </c>
      <c r="D73" t="str">
        <f t="shared" si="1"/>
        <v/>
      </c>
    </row>
    <row r="74" spans="1:4" hidden="1">
      <c r="A74" s="5" t="s">
        <v>12930</v>
      </c>
      <c r="B74" s="71">
        <v>1</v>
      </c>
      <c r="D74" t="str">
        <f t="shared" si="1"/>
        <v/>
      </c>
    </row>
    <row r="75" spans="1:4" hidden="1">
      <c r="A75" s="65" t="s">
        <v>12931</v>
      </c>
      <c r="B75" s="71">
        <v>1</v>
      </c>
      <c r="D75" t="str">
        <f t="shared" si="1"/>
        <v/>
      </c>
    </row>
    <row r="76" spans="1:4" hidden="1">
      <c r="A76" s="5" t="s">
        <v>12932</v>
      </c>
      <c r="B76" s="71">
        <v>1</v>
      </c>
      <c r="D76" t="str">
        <f t="shared" si="1"/>
        <v/>
      </c>
    </row>
    <row r="77" spans="1:4" hidden="1">
      <c r="A77" s="65" t="s">
        <v>12933</v>
      </c>
      <c r="B77" s="71">
        <v>1</v>
      </c>
      <c r="D77" t="str">
        <f t="shared" si="1"/>
        <v/>
      </c>
    </row>
    <row r="78" spans="1:4" hidden="1">
      <c r="A78" s="5" t="s">
        <v>12934</v>
      </c>
      <c r="B78" s="71">
        <v>1</v>
      </c>
      <c r="D78" t="str">
        <f t="shared" si="1"/>
        <v/>
      </c>
    </row>
    <row r="79" spans="1:4" hidden="1">
      <c r="A79" s="65" t="s">
        <v>12935</v>
      </c>
      <c r="B79" s="71">
        <v>1</v>
      </c>
      <c r="D79" t="str">
        <f t="shared" si="1"/>
        <v/>
      </c>
    </row>
    <row r="80" spans="1:4" hidden="1">
      <c r="A80" s="5" t="s">
        <v>12936</v>
      </c>
      <c r="B80" s="71">
        <v>1</v>
      </c>
      <c r="D80" t="str">
        <f t="shared" si="1"/>
        <v/>
      </c>
    </row>
    <row r="81" spans="1:4" hidden="1">
      <c r="A81" s="65" t="s">
        <v>12937</v>
      </c>
      <c r="B81" s="71">
        <v>1</v>
      </c>
      <c r="D81" t="str">
        <f t="shared" si="1"/>
        <v/>
      </c>
    </row>
    <row r="82" spans="1:4" hidden="1">
      <c r="A82" s="5" t="s">
        <v>12938</v>
      </c>
      <c r="B82" s="71">
        <v>1</v>
      </c>
      <c r="D82" t="str">
        <f t="shared" si="1"/>
        <v/>
      </c>
    </row>
    <row r="83" spans="1:4" hidden="1">
      <c r="A83" s="65" t="s">
        <v>12939</v>
      </c>
      <c r="B83" s="71">
        <v>1</v>
      </c>
      <c r="D83" t="str">
        <f t="shared" si="1"/>
        <v/>
      </c>
    </row>
    <row r="84" spans="1:4" hidden="1">
      <c r="A84" s="5" t="s">
        <v>12940</v>
      </c>
      <c r="B84" s="71">
        <v>1</v>
      </c>
      <c r="D84" t="str">
        <f t="shared" si="1"/>
        <v/>
      </c>
    </row>
    <row r="85" spans="1:4" hidden="1">
      <c r="A85" s="65" t="s">
        <v>12941</v>
      </c>
      <c r="B85" s="71">
        <v>1</v>
      </c>
      <c r="D85" t="str">
        <f t="shared" si="1"/>
        <v/>
      </c>
    </row>
    <row r="86" spans="1:4" hidden="1">
      <c r="A86" s="5" t="s">
        <v>12942</v>
      </c>
      <c r="B86" s="71">
        <v>1</v>
      </c>
      <c r="D86" t="str">
        <f t="shared" si="1"/>
        <v/>
      </c>
    </row>
    <row r="87" spans="1:4" hidden="1">
      <c r="A87" s="65" t="s">
        <v>12943</v>
      </c>
      <c r="B87" s="71">
        <v>1</v>
      </c>
      <c r="D87" t="str">
        <f t="shared" si="1"/>
        <v/>
      </c>
    </row>
    <row r="88" spans="1:4" hidden="1">
      <c r="A88" s="5" t="s">
        <v>12944</v>
      </c>
      <c r="B88" s="71">
        <v>1</v>
      </c>
      <c r="D88" t="str">
        <f t="shared" si="1"/>
        <v/>
      </c>
    </row>
    <row r="89" spans="1:4" hidden="1">
      <c r="A89" s="65" t="s">
        <v>12945</v>
      </c>
      <c r="B89" s="71">
        <v>1</v>
      </c>
      <c r="D89" t="str">
        <f t="shared" si="1"/>
        <v/>
      </c>
    </row>
    <row r="90" spans="1:4" hidden="1">
      <c r="A90" s="5" t="s">
        <v>12946</v>
      </c>
      <c r="B90" s="71">
        <v>1</v>
      </c>
      <c r="D90" t="str">
        <f t="shared" si="1"/>
        <v/>
      </c>
    </row>
    <row r="91" spans="1:4" hidden="1">
      <c r="A91" s="65" t="s">
        <v>12947</v>
      </c>
      <c r="B91" s="71">
        <v>1</v>
      </c>
      <c r="D91" t="str">
        <f t="shared" si="1"/>
        <v/>
      </c>
    </row>
    <row r="92" spans="1:4" hidden="1">
      <c r="A92" s="5" t="s">
        <v>12948</v>
      </c>
      <c r="B92" s="71">
        <v>1</v>
      </c>
      <c r="D92" t="str">
        <f t="shared" si="1"/>
        <v/>
      </c>
    </row>
    <row r="93" spans="1:4" hidden="1">
      <c r="A93" s="65" t="s">
        <v>12949</v>
      </c>
      <c r="B93" s="71">
        <v>1</v>
      </c>
      <c r="D93" t="str">
        <f t="shared" si="1"/>
        <v/>
      </c>
    </row>
    <row r="94" spans="1:4" hidden="1">
      <c r="A94" s="5" t="s">
        <v>12950</v>
      </c>
      <c r="B94" s="71">
        <v>1</v>
      </c>
      <c r="D94" t="str">
        <f t="shared" si="1"/>
        <v/>
      </c>
    </row>
    <row r="95" spans="1:4" hidden="1">
      <c r="A95" s="65" t="s">
        <v>12951</v>
      </c>
      <c r="B95" s="71">
        <v>1</v>
      </c>
      <c r="D95" t="str">
        <f t="shared" si="1"/>
        <v/>
      </c>
    </row>
    <row r="96" spans="1:4" hidden="1">
      <c r="A96" s="5" t="s">
        <v>12952</v>
      </c>
      <c r="B96" s="71">
        <v>1</v>
      </c>
      <c r="D96" t="str">
        <f t="shared" si="1"/>
        <v/>
      </c>
    </row>
    <row r="97" spans="1:4" hidden="1">
      <c r="A97" s="65" t="s">
        <v>12953</v>
      </c>
      <c r="B97" s="71">
        <v>1</v>
      </c>
      <c r="D97" t="str">
        <f t="shared" si="1"/>
        <v/>
      </c>
    </row>
    <row r="98" spans="1:4" hidden="1">
      <c r="A98" s="5" t="s">
        <v>12954</v>
      </c>
      <c r="B98" s="71">
        <v>1</v>
      </c>
      <c r="D98" t="str">
        <f t="shared" si="1"/>
        <v/>
      </c>
    </row>
    <row r="99" spans="1:4" hidden="1">
      <c r="A99" s="65" t="s">
        <v>12955</v>
      </c>
      <c r="B99" s="71">
        <v>1</v>
      </c>
      <c r="D99" t="str">
        <f t="shared" si="1"/>
        <v/>
      </c>
    </row>
    <row r="100" spans="1:4" hidden="1">
      <c r="A100" s="5" t="s">
        <v>12956</v>
      </c>
      <c r="B100" s="71">
        <v>1</v>
      </c>
      <c r="D100" t="str">
        <f t="shared" si="1"/>
        <v/>
      </c>
    </row>
    <row r="101" spans="1:4" hidden="1">
      <c r="A101" s="65" t="s">
        <v>12957</v>
      </c>
      <c r="B101" s="71">
        <v>1</v>
      </c>
      <c r="D101" t="str">
        <f t="shared" si="1"/>
        <v/>
      </c>
    </row>
    <row r="102" spans="1:4" hidden="1">
      <c r="A102" s="5" t="s">
        <v>12958</v>
      </c>
      <c r="B102" s="71">
        <v>1</v>
      </c>
      <c r="D102" t="str">
        <f t="shared" si="1"/>
        <v/>
      </c>
    </row>
    <row r="103" spans="1:4" hidden="1">
      <c r="A103" s="65" t="s">
        <v>12959</v>
      </c>
      <c r="B103" s="71">
        <v>1</v>
      </c>
      <c r="D103" t="str">
        <f t="shared" si="1"/>
        <v/>
      </c>
    </row>
    <row r="104" spans="1:4" hidden="1">
      <c r="A104" s="5" t="s">
        <v>12960</v>
      </c>
      <c r="B104" s="71">
        <v>1</v>
      </c>
      <c r="D104" t="str">
        <f t="shared" si="1"/>
        <v/>
      </c>
    </row>
    <row r="105" spans="1:4" hidden="1">
      <c r="A105" s="65" t="s">
        <v>12961</v>
      </c>
      <c r="B105" s="71">
        <v>1</v>
      </c>
      <c r="D105" t="str">
        <f t="shared" si="1"/>
        <v/>
      </c>
    </row>
    <row r="106" spans="1:4" hidden="1">
      <c r="A106" s="5" t="s">
        <v>12962</v>
      </c>
      <c r="B106" s="71">
        <v>1</v>
      </c>
      <c r="D106" t="str">
        <f t="shared" si="1"/>
        <v/>
      </c>
    </row>
    <row r="107" spans="1:4" hidden="1">
      <c r="A107" s="65" t="s">
        <v>12963</v>
      </c>
      <c r="B107" s="71">
        <v>1</v>
      </c>
      <c r="D107" t="str">
        <f t="shared" si="1"/>
        <v/>
      </c>
    </row>
    <row r="108" spans="1:4" hidden="1">
      <c r="A108" s="5" t="s">
        <v>12964</v>
      </c>
      <c r="B108" s="71">
        <v>1</v>
      </c>
      <c r="D108" t="str">
        <f t="shared" si="1"/>
        <v/>
      </c>
    </row>
    <row r="109" spans="1:4" hidden="1">
      <c r="A109" s="65" t="s">
        <v>12965</v>
      </c>
      <c r="B109" s="71">
        <v>1</v>
      </c>
      <c r="D109" t="str">
        <f t="shared" si="1"/>
        <v/>
      </c>
    </row>
    <row r="110" spans="1:4" hidden="1">
      <c r="A110" s="5" t="s">
        <v>12966</v>
      </c>
      <c r="B110" s="71">
        <v>1</v>
      </c>
      <c r="D110" t="str">
        <f t="shared" si="1"/>
        <v/>
      </c>
    </row>
    <row r="111" spans="1:4" hidden="1">
      <c r="A111" s="65" t="s">
        <v>12967</v>
      </c>
      <c r="B111" s="71">
        <v>1</v>
      </c>
      <c r="D111" t="str">
        <f t="shared" si="1"/>
        <v/>
      </c>
    </row>
    <row r="112" spans="1:4" hidden="1">
      <c r="A112" s="5" t="s">
        <v>12968</v>
      </c>
      <c r="B112" s="71">
        <v>1</v>
      </c>
      <c r="D112" t="str">
        <f t="shared" si="1"/>
        <v/>
      </c>
    </row>
    <row r="113" spans="1:4" hidden="1">
      <c r="A113" s="65" t="s">
        <v>12969</v>
      </c>
      <c r="B113" s="71">
        <v>1</v>
      </c>
      <c r="D113" t="str">
        <f t="shared" si="1"/>
        <v/>
      </c>
    </row>
    <row r="114" spans="1:4" hidden="1">
      <c r="A114" s="5" t="s">
        <v>12970</v>
      </c>
      <c r="B114" s="71">
        <v>1</v>
      </c>
      <c r="D114" t="str">
        <f t="shared" si="1"/>
        <v/>
      </c>
    </row>
    <row r="115" spans="1:4" hidden="1">
      <c r="A115" s="65" t="s">
        <v>12971</v>
      </c>
      <c r="B115" s="71">
        <v>1</v>
      </c>
      <c r="D115" t="str">
        <f t="shared" si="1"/>
        <v/>
      </c>
    </row>
    <row r="116" spans="1:4" hidden="1">
      <c r="A116" s="5" t="s">
        <v>12972</v>
      </c>
      <c r="B116" s="71">
        <v>1</v>
      </c>
      <c r="D116" t="str">
        <f t="shared" si="1"/>
        <v/>
      </c>
    </row>
    <row r="117" spans="1:4" hidden="1">
      <c r="A117" s="65" t="s">
        <v>12973</v>
      </c>
      <c r="B117" s="71">
        <v>1</v>
      </c>
      <c r="D117" t="str">
        <f t="shared" si="1"/>
        <v/>
      </c>
    </row>
    <row r="118" spans="1:4" hidden="1">
      <c r="A118" s="5" t="s">
        <v>12974</v>
      </c>
      <c r="B118" s="71">
        <v>1</v>
      </c>
      <c r="D118" t="str">
        <f t="shared" si="1"/>
        <v/>
      </c>
    </row>
    <row r="119" spans="1:4" hidden="1">
      <c r="A119" s="65" t="s">
        <v>12975</v>
      </c>
      <c r="B119" s="71">
        <v>1</v>
      </c>
      <c r="D119" t="str">
        <f t="shared" si="1"/>
        <v/>
      </c>
    </row>
    <row r="120" spans="1:4" hidden="1">
      <c r="A120" s="5" t="s">
        <v>12976</v>
      </c>
      <c r="B120" s="71">
        <v>1</v>
      </c>
      <c r="D120" t="str">
        <f t="shared" si="1"/>
        <v/>
      </c>
    </row>
    <row r="121" spans="1:4" hidden="1">
      <c r="A121" s="65" t="s">
        <v>12977</v>
      </c>
      <c r="B121" s="71">
        <v>1</v>
      </c>
      <c r="D121" t="str">
        <f t="shared" si="1"/>
        <v/>
      </c>
    </row>
    <row r="122" spans="1:4" hidden="1">
      <c r="A122" s="5" t="s">
        <v>12978</v>
      </c>
      <c r="B122" s="71">
        <v>1</v>
      </c>
      <c r="D122" t="str">
        <f t="shared" si="1"/>
        <v/>
      </c>
    </row>
    <row r="123" spans="1:4" hidden="1">
      <c r="A123" s="65" t="s">
        <v>12979</v>
      </c>
      <c r="B123" s="71">
        <v>1</v>
      </c>
      <c r="D123" t="str">
        <f t="shared" si="1"/>
        <v/>
      </c>
    </row>
    <row r="124" spans="1:4" hidden="1">
      <c r="A124" s="5" t="s">
        <v>12980</v>
      </c>
      <c r="B124" s="71">
        <v>1</v>
      </c>
      <c r="D124" t="str">
        <f t="shared" si="1"/>
        <v/>
      </c>
    </row>
    <row r="125" spans="1:4" hidden="1">
      <c r="A125" s="65" t="s">
        <v>12981</v>
      </c>
      <c r="B125" s="71">
        <v>1</v>
      </c>
      <c r="D125" t="str">
        <f t="shared" si="1"/>
        <v/>
      </c>
    </row>
    <row r="126" spans="1:4" hidden="1">
      <c r="A126" s="5" t="s">
        <v>12982</v>
      </c>
      <c r="B126" s="71">
        <v>1</v>
      </c>
      <c r="D126" t="str">
        <f t="shared" si="1"/>
        <v/>
      </c>
    </row>
    <row r="127" spans="1:4" hidden="1">
      <c r="A127" s="65" t="s">
        <v>12983</v>
      </c>
      <c r="B127" s="71">
        <v>1</v>
      </c>
      <c r="D127" t="str">
        <f t="shared" si="1"/>
        <v/>
      </c>
    </row>
    <row r="128" spans="1:4" hidden="1">
      <c r="A128" s="5" t="s">
        <v>12984</v>
      </c>
      <c r="B128" s="71">
        <v>1</v>
      </c>
      <c r="D128" t="str">
        <f t="shared" si="1"/>
        <v/>
      </c>
    </row>
    <row r="129" spans="1:4" hidden="1">
      <c r="A129" s="65" t="s">
        <v>12985</v>
      </c>
      <c r="B129" s="71">
        <v>1</v>
      </c>
      <c r="D129" t="str">
        <f t="shared" si="1"/>
        <v/>
      </c>
    </row>
    <row r="130" spans="1:4" hidden="1">
      <c r="A130" s="5" t="s">
        <v>12986</v>
      </c>
      <c r="B130" s="71">
        <v>1</v>
      </c>
      <c r="D130" t="str">
        <f t="shared" si="1"/>
        <v/>
      </c>
    </row>
    <row r="131" spans="1:4" hidden="1">
      <c r="A131" s="65" t="s">
        <v>12987</v>
      </c>
      <c r="B131" s="71">
        <v>1</v>
      </c>
      <c r="D131" t="str">
        <f t="shared" si="1"/>
        <v/>
      </c>
    </row>
    <row r="132" spans="1:4" hidden="1">
      <c r="A132" s="5" t="s">
        <v>12988</v>
      </c>
      <c r="B132" s="71">
        <v>1</v>
      </c>
      <c r="D132" t="str">
        <f t="shared" ref="D132:D195" si="2">IF(B132&gt;1,1,"")</f>
        <v/>
      </c>
    </row>
    <row r="133" spans="1:4" hidden="1">
      <c r="A133" s="65" t="s">
        <v>12989</v>
      </c>
      <c r="B133" s="71">
        <v>1</v>
      </c>
      <c r="D133" t="str">
        <f t="shared" si="2"/>
        <v/>
      </c>
    </row>
    <row r="134" spans="1:4" hidden="1">
      <c r="A134" s="5" t="s">
        <v>12990</v>
      </c>
      <c r="B134" s="71">
        <v>1</v>
      </c>
      <c r="D134" t="str">
        <f t="shared" si="2"/>
        <v/>
      </c>
    </row>
    <row r="135" spans="1:4" hidden="1">
      <c r="A135" s="65" t="s">
        <v>12991</v>
      </c>
      <c r="B135" s="71">
        <v>1</v>
      </c>
      <c r="D135" t="str">
        <f t="shared" si="2"/>
        <v/>
      </c>
    </row>
    <row r="136" spans="1:4" hidden="1">
      <c r="A136" s="5" t="s">
        <v>12992</v>
      </c>
      <c r="B136" s="71">
        <v>1</v>
      </c>
      <c r="D136" t="str">
        <f t="shared" si="2"/>
        <v/>
      </c>
    </row>
    <row r="137" spans="1:4" hidden="1">
      <c r="A137" s="65" t="s">
        <v>12993</v>
      </c>
      <c r="B137" s="71">
        <v>1</v>
      </c>
      <c r="D137" t="str">
        <f t="shared" si="2"/>
        <v/>
      </c>
    </row>
    <row r="138" spans="1:4" hidden="1">
      <c r="A138" s="5" t="s">
        <v>12994</v>
      </c>
      <c r="B138" s="71">
        <v>1</v>
      </c>
      <c r="D138" t="str">
        <f t="shared" si="2"/>
        <v/>
      </c>
    </row>
    <row r="139" spans="1:4" hidden="1">
      <c r="A139" s="65" t="s">
        <v>12995</v>
      </c>
      <c r="B139" s="71">
        <v>1</v>
      </c>
      <c r="D139" t="str">
        <f t="shared" si="2"/>
        <v/>
      </c>
    </row>
    <row r="140" spans="1:4" hidden="1">
      <c r="A140" s="5" t="s">
        <v>12996</v>
      </c>
      <c r="B140" s="71">
        <v>1</v>
      </c>
      <c r="D140" t="str">
        <f t="shared" si="2"/>
        <v/>
      </c>
    </row>
    <row r="141" spans="1:4" hidden="1">
      <c r="A141" s="65" t="s">
        <v>12997</v>
      </c>
      <c r="B141" s="71">
        <v>1</v>
      </c>
      <c r="D141" t="str">
        <f t="shared" si="2"/>
        <v/>
      </c>
    </row>
    <row r="142" spans="1:4" hidden="1">
      <c r="A142" s="5" t="s">
        <v>12998</v>
      </c>
      <c r="B142" s="71">
        <v>1</v>
      </c>
      <c r="D142" t="str">
        <f t="shared" si="2"/>
        <v/>
      </c>
    </row>
    <row r="143" spans="1:4" hidden="1">
      <c r="A143" s="65" t="s">
        <v>12999</v>
      </c>
      <c r="B143" s="71">
        <v>1</v>
      </c>
      <c r="D143" t="str">
        <f t="shared" si="2"/>
        <v/>
      </c>
    </row>
    <row r="144" spans="1:4" hidden="1">
      <c r="A144" s="5" t="s">
        <v>13000</v>
      </c>
      <c r="B144" s="71">
        <v>1</v>
      </c>
      <c r="D144" t="str">
        <f t="shared" si="2"/>
        <v/>
      </c>
    </row>
    <row r="145" spans="1:4" hidden="1">
      <c r="A145" s="65" t="s">
        <v>13001</v>
      </c>
      <c r="B145" s="71">
        <v>1</v>
      </c>
      <c r="D145" t="str">
        <f t="shared" si="2"/>
        <v/>
      </c>
    </row>
    <row r="146" spans="1:4" hidden="1">
      <c r="A146" s="5" t="s">
        <v>13002</v>
      </c>
      <c r="B146" s="71">
        <v>1</v>
      </c>
      <c r="D146" t="str">
        <f t="shared" si="2"/>
        <v/>
      </c>
    </row>
    <row r="147" spans="1:4" hidden="1">
      <c r="A147" s="65" t="s">
        <v>13003</v>
      </c>
      <c r="B147" s="71">
        <v>1</v>
      </c>
      <c r="D147" t="str">
        <f t="shared" si="2"/>
        <v/>
      </c>
    </row>
    <row r="148" spans="1:4" hidden="1">
      <c r="A148" s="5" t="s">
        <v>13004</v>
      </c>
      <c r="B148" s="71">
        <v>1</v>
      </c>
      <c r="D148" t="str">
        <f t="shared" si="2"/>
        <v/>
      </c>
    </row>
    <row r="149" spans="1:4" hidden="1">
      <c r="A149" s="65" t="s">
        <v>13005</v>
      </c>
      <c r="B149" s="71">
        <v>1</v>
      </c>
      <c r="D149" t="str">
        <f t="shared" si="2"/>
        <v/>
      </c>
    </row>
    <row r="150" spans="1:4" hidden="1">
      <c r="A150" s="5" t="s">
        <v>13006</v>
      </c>
      <c r="B150" s="71">
        <v>1</v>
      </c>
      <c r="D150" t="str">
        <f t="shared" si="2"/>
        <v/>
      </c>
    </row>
    <row r="151" spans="1:4" hidden="1">
      <c r="A151" s="65" t="s">
        <v>13007</v>
      </c>
      <c r="B151" s="71">
        <v>1</v>
      </c>
      <c r="D151" t="str">
        <f t="shared" si="2"/>
        <v/>
      </c>
    </row>
    <row r="152" spans="1:4" hidden="1">
      <c r="A152" s="5" t="s">
        <v>13008</v>
      </c>
      <c r="B152" s="71">
        <v>1</v>
      </c>
      <c r="D152" t="str">
        <f t="shared" si="2"/>
        <v/>
      </c>
    </row>
    <row r="153" spans="1:4" hidden="1">
      <c r="A153" s="65" t="s">
        <v>13009</v>
      </c>
      <c r="B153" s="71">
        <v>1</v>
      </c>
      <c r="D153" t="str">
        <f t="shared" si="2"/>
        <v/>
      </c>
    </row>
    <row r="154" spans="1:4" hidden="1">
      <c r="A154" s="5" t="s">
        <v>13010</v>
      </c>
      <c r="B154" s="71">
        <v>1</v>
      </c>
      <c r="D154" t="str">
        <f t="shared" si="2"/>
        <v/>
      </c>
    </row>
    <row r="155" spans="1:4" hidden="1">
      <c r="A155" s="65" t="s">
        <v>13011</v>
      </c>
      <c r="B155" s="71">
        <v>1</v>
      </c>
      <c r="D155" t="str">
        <f t="shared" si="2"/>
        <v/>
      </c>
    </row>
    <row r="156" spans="1:4" hidden="1">
      <c r="A156" s="5" t="s">
        <v>13012</v>
      </c>
      <c r="B156" s="71">
        <v>1</v>
      </c>
      <c r="D156" t="str">
        <f t="shared" si="2"/>
        <v/>
      </c>
    </row>
    <row r="157" spans="1:4" hidden="1">
      <c r="A157" s="65" t="s">
        <v>13013</v>
      </c>
      <c r="B157" s="71">
        <v>1</v>
      </c>
      <c r="D157" t="str">
        <f t="shared" si="2"/>
        <v/>
      </c>
    </row>
    <row r="158" spans="1:4" hidden="1">
      <c r="A158" s="5" t="s">
        <v>13014</v>
      </c>
      <c r="B158" s="71">
        <v>1</v>
      </c>
      <c r="D158" t="str">
        <f t="shared" si="2"/>
        <v/>
      </c>
    </row>
    <row r="159" spans="1:4" hidden="1">
      <c r="A159" s="65" t="s">
        <v>13015</v>
      </c>
      <c r="B159" s="71">
        <v>1</v>
      </c>
      <c r="D159" t="str">
        <f t="shared" si="2"/>
        <v/>
      </c>
    </row>
    <row r="160" spans="1:4" hidden="1">
      <c r="A160" s="5" t="s">
        <v>13016</v>
      </c>
      <c r="B160" s="71">
        <v>1</v>
      </c>
      <c r="D160" t="str">
        <f t="shared" si="2"/>
        <v/>
      </c>
    </row>
    <row r="161" spans="1:4" hidden="1">
      <c r="A161" s="65" t="s">
        <v>13017</v>
      </c>
      <c r="B161" s="71">
        <v>1</v>
      </c>
      <c r="D161" t="str">
        <f t="shared" si="2"/>
        <v/>
      </c>
    </row>
    <row r="162" spans="1:4" hidden="1">
      <c r="A162" s="5" t="s">
        <v>13018</v>
      </c>
      <c r="B162" s="71">
        <v>1</v>
      </c>
      <c r="D162" t="str">
        <f t="shared" si="2"/>
        <v/>
      </c>
    </row>
    <row r="163" spans="1:4" hidden="1">
      <c r="A163" s="65" t="s">
        <v>13019</v>
      </c>
      <c r="B163" s="71">
        <v>1</v>
      </c>
      <c r="D163" t="str">
        <f t="shared" si="2"/>
        <v/>
      </c>
    </row>
    <row r="164" spans="1:4" hidden="1">
      <c r="A164" s="5" t="s">
        <v>13020</v>
      </c>
      <c r="B164" s="71">
        <v>1</v>
      </c>
      <c r="D164" t="str">
        <f t="shared" si="2"/>
        <v/>
      </c>
    </row>
    <row r="165" spans="1:4" hidden="1">
      <c r="A165" s="65" t="s">
        <v>13021</v>
      </c>
      <c r="B165" s="71">
        <v>1</v>
      </c>
      <c r="D165" t="str">
        <f t="shared" si="2"/>
        <v/>
      </c>
    </row>
    <row r="166" spans="1:4" hidden="1">
      <c r="A166" s="5" t="s">
        <v>13022</v>
      </c>
      <c r="B166" s="71">
        <v>1</v>
      </c>
      <c r="D166" t="str">
        <f t="shared" si="2"/>
        <v/>
      </c>
    </row>
    <row r="167" spans="1:4" hidden="1">
      <c r="A167" s="65" t="s">
        <v>13023</v>
      </c>
      <c r="B167" s="71">
        <v>1</v>
      </c>
      <c r="D167" t="str">
        <f t="shared" si="2"/>
        <v/>
      </c>
    </row>
    <row r="168" spans="1:4" hidden="1">
      <c r="A168" s="5" t="s">
        <v>13024</v>
      </c>
      <c r="B168" s="71">
        <v>1</v>
      </c>
      <c r="D168" t="str">
        <f t="shared" si="2"/>
        <v/>
      </c>
    </row>
    <row r="169" spans="1:4" hidden="1">
      <c r="A169" s="65" t="s">
        <v>13025</v>
      </c>
      <c r="B169" s="71">
        <v>1</v>
      </c>
      <c r="D169" t="str">
        <f t="shared" si="2"/>
        <v/>
      </c>
    </row>
    <row r="170" spans="1:4" hidden="1">
      <c r="A170" s="5" t="s">
        <v>13026</v>
      </c>
      <c r="B170" s="71">
        <v>1</v>
      </c>
      <c r="D170" t="str">
        <f t="shared" si="2"/>
        <v/>
      </c>
    </row>
    <row r="171" spans="1:4" hidden="1">
      <c r="A171" s="65" t="s">
        <v>13027</v>
      </c>
      <c r="B171" s="71">
        <v>1</v>
      </c>
      <c r="D171" t="str">
        <f t="shared" si="2"/>
        <v/>
      </c>
    </row>
    <row r="172" spans="1:4" hidden="1">
      <c r="A172" s="5" t="s">
        <v>13028</v>
      </c>
      <c r="B172" s="71">
        <v>1</v>
      </c>
      <c r="D172" t="str">
        <f t="shared" si="2"/>
        <v/>
      </c>
    </row>
    <row r="173" spans="1:4" hidden="1">
      <c r="A173" s="65" t="s">
        <v>13029</v>
      </c>
      <c r="B173" s="71">
        <v>1</v>
      </c>
      <c r="D173" t="str">
        <f t="shared" si="2"/>
        <v/>
      </c>
    </row>
    <row r="174" spans="1:4" hidden="1">
      <c r="A174" s="5" t="s">
        <v>13030</v>
      </c>
      <c r="B174" s="71">
        <v>1</v>
      </c>
      <c r="D174" t="str">
        <f t="shared" si="2"/>
        <v/>
      </c>
    </row>
    <row r="175" spans="1:4" hidden="1">
      <c r="A175" s="65" t="s">
        <v>13031</v>
      </c>
      <c r="B175" s="71">
        <v>1</v>
      </c>
      <c r="D175" t="str">
        <f t="shared" si="2"/>
        <v/>
      </c>
    </row>
    <row r="176" spans="1:4" hidden="1">
      <c r="A176" s="5" t="s">
        <v>13032</v>
      </c>
      <c r="B176" s="71">
        <v>1</v>
      </c>
      <c r="D176" t="str">
        <f t="shared" si="2"/>
        <v/>
      </c>
    </row>
    <row r="177" spans="1:4" hidden="1">
      <c r="A177" s="65" t="s">
        <v>13033</v>
      </c>
      <c r="B177" s="71">
        <v>1</v>
      </c>
      <c r="D177" t="str">
        <f t="shared" si="2"/>
        <v/>
      </c>
    </row>
    <row r="178" spans="1:4" hidden="1">
      <c r="A178" s="5" t="s">
        <v>13034</v>
      </c>
      <c r="B178" s="71">
        <v>1</v>
      </c>
      <c r="D178" t="str">
        <f t="shared" si="2"/>
        <v/>
      </c>
    </row>
    <row r="179" spans="1:4" hidden="1">
      <c r="A179" s="65" t="s">
        <v>13035</v>
      </c>
      <c r="B179" s="71">
        <v>1</v>
      </c>
      <c r="D179" t="str">
        <f t="shared" si="2"/>
        <v/>
      </c>
    </row>
    <row r="180" spans="1:4" hidden="1">
      <c r="A180" s="5" t="s">
        <v>13036</v>
      </c>
      <c r="B180" s="71">
        <v>1</v>
      </c>
      <c r="D180" t="str">
        <f t="shared" si="2"/>
        <v/>
      </c>
    </row>
    <row r="181" spans="1:4" hidden="1">
      <c r="A181" s="65" t="s">
        <v>13037</v>
      </c>
      <c r="B181" s="71">
        <v>1</v>
      </c>
      <c r="D181" t="str">
        <f t="shared" si="2"/>
        <v/>
      </c>
    </row>
    <row r="182" spans="1:4" hidden="1">
      <c r="A182" s="5" t="s">
        <v>13038</v>
      </c>
      <c r="B182" s="71">
        <v>1</v>
      </c>
      <c r="D182" t="str">
        <f t="shared" si="2"/>
        <v/>
      </c>
    </row>
    <row r="183" spans="1:4" hidden="1">
      <c r="A183" s="65" t="s">
        <v>13039</v>
      </c>
      <c r="B183" s="71">
        <v>1</v>
      </c>
      <c r="D183" t="str">
        <f t="shared" si="2"/>
        <v/>
      </c>
    </row>
    <row r="184" spans="1:4" hidden="1">
      <c r="A184" s="5" t="s">
        <v>13040</v>
      </c>
      <c r="B184" s="71">
        <v>1</v>
      </c>
      <c r="D184" t="str">
        <f t="shared" si="2"/>
        <v/>
      </c>
    </row>
    <row r="185" spans="1:4" hidden="1">
      <c r="A185" s="65" t="s">
        <v>13041</v>
      </c>
      <c r="B185" s="71">
        <v>1</v>
      </c>
      <c r="D185" t="str">
        <f t="shared" si="2"/>
        <v/>
      </c>
    </row>
    <row r="186" spans="1:4" hidden="1">
      <c r="A186" s="5" t="s">
        <v>13042</v>
      </c>
      <c r="B186" s="71">
        <v>1</v>
      </c>
      <c r="D186" t="str">
        <f t="shared" si="2"/>
        <v/>
      </c>
    </row>
    <row r="187" spans="1:4" hidden="1">
      <c r="A187" s="65" t="s">
        <v>13043</v>
      </c>
      <c r="B187" s="71">
        <v>1</v>
      </c>
      <c r="D187" t="str">
        <f t="shared" si="2"/>
        <v/>
      </c>
    </row>
    <row r="188" spans="1:4" hidden="1">
      <c r="A188" s="5" t="s">
        <v>13044</v>
      </c>
      <c r="B188" s="71">
        <v>1</v>
      </c>
      <c r="D188" t="str">
        <f t="shared" si="2"/>
        <v/>
      </c>
    </row>
    <row r="189" spans="1:4" hidden="1">
      <c r="A189" s="65" t="s">
        <v>13045</v>
      </c>
      <c r="B189" s="71">
        <v>1</v>
      </c>
      <c r="D189" t="str">
        <f t="shared" si="2"/>
        <v/>
      </c>
    </row>
    <row r="190" spans="1:4" hidden="1">
      <c r="A190" s="5" t="s">
        <v>13046</v>
      </c>
      <c r="B190" s="71">
        <v>1</v>
      </c>
      <c r="D190" t="str">
        <f t="shared" si="2"/>
        <v/>
      </c>
    </row>
    <row r="191" spans="1:4" hidden="1">
      <c r="A191" s="65" t="s">
        <v>13047</v>
      </c>
      <c r="B191" s="71">
        <v>1</v>
      </c>
      <c r="D191" t="str">
        <f t="shared" si="2"/>
        <v/>
      </c>
    </row>
    <row r="192" spans="1:4" hidden="1">
      <c r="A192" s="5" t="s">
        <v>13048</v>
      </c>
      <c r="B192" s="71">
        <v>1</v>
      </c>
      <c r="D192" t="str">
        <f t="shared" si="2"/>
        <v/>
      </c>
    </row>
    <row r="193" spans="1:4" hidden="1">
      <c r="A193" s="65" t="s">
        <v>13049</v>
      </c>
      <c r="B193" s="71">
        <v>1</v>
      </c>
      <c r="D193" t="str">
        <f t="shared" si="2"/>
        <v/>
      </c>
    </row>
    <row r="194" spans="1:4" hidden="1">
      <c r="A194" s="5" t="s">
        <v>13050</v>
      </c>
      <c r="B194" s="71">
        <v>1</v>
      </c>
      <c r="D194" t="str">
        <f t="shared" si="2"/>
        <v/>
      </c>
    </row>
    <row r="195" spans="1:4" hidden="1">
      <c r="A195" s="65" t="s">
        <v>13051</v>
      </c>
      <c r="B195" s="71">
        <v>1</v>
      </c>
      <c r="D195" t="str">
        <f t="shared" si="2"/>
        <v/>
      </c>
    </row>
    <row r="196" spans="1:4" hidden="1">
      <c r="A196" s="5" t="s">
        <v>13052</v>
      </c>
      <c r="B196" s="71">
        <v>1</v>
      </c>
      <c r="D196" t="str">
        <f t="shared" ref="D196:D259" si="3">IF(B196&gt;1,1,"")</f>
        <v/>
      </c>
    </row>
    <row r="197" spans="1:4" hidden="1">
      <c r="A197" s="65" t="s">
        <v>13053</v>
      </c>
      <c r="B197" s="71">
        <v>1</v>
      </c>
      <c r="D197" t="str">
        <f t="shared" si="3"/>
        <v/>
      </c>
    </row>
    <row r="198" spans="1:4" hidden="1">
      <c r="A198" s="5" t="s">
        <v>13054</v>
      </c>
      <c r="B198" s="71">
        <v>1</v>
      </c>
      <c r="D198" t="str">
        <f t="shared" si="3"/>
        <v/>
      </c>
    </row>
    <row r="199" spans="1:4" hidden="1">
      <c r="A199" s="65" t="s">
        <v>13055</v>
      </c>
      <c r="B199" s="71">
        <v>1</v>
      </c>
      <c r="D199" t="str">
        <f t="shared" si="3"/>
        <v/>
      </c>
    </row>
    <row r="200" spans="1:4" hidden="1">
      <c r="A200" s="5" t="s">
        <v>13056</v>
      </c>
      <c r="B200" s="71">
        <v>1</v>
      </c>
      <c r="D200" t="str">
        <f t="shared" si="3"/>
        <v/>
      </c>
    </row>
    <row r="201" spans="1:4" hidden="1">
      <c r="A201" s="65" t="s">
        <v>13057</v>
      </c>
      <c r="B201" s="71">
        <v>1</v>
      </c>
      <c r="D201" t="str">
        <f t="shared" si="3"/>
        <v/>
      </c>
    </row>
    <row r="202" spans="1:4" hidden="1">
      <c r="A202" s="5" t="s">
        <v>13058</v>
      </c>
      <c r="B202" s="71">
        <v>1</v>
      </c>
      <c r="D202" t="str">
        <f t="shared" si="3"/>
        <v/>
      </c>
    </row>
    <row r="203" spans="1:4" hidden="1">
      <c r="A203" s="65" t="s">
        <v>13059</v>
      </c>
      <c r="B203" s="71">
        <v>1</v>
      </c>
      <c r="D203" t="str">
        <f t="shared" si="3"/>
        <v/>
      </c>
    </row>
    <row r="204" spans="1:4" hidden="1">
      <c r="A204" s="5" t="s">
        <v>13060</v>
      </c>
      <c r="B204" s="71">
        <v>1</v>
      </c>
      <c r="D204" t="str">
        <f t="shared" si="3"/>
        <v/>
      </c>
    </row>
    <row r="205" spans="1:4" hidden="1">
      <c r="A205" s="65" t="s">
        <v>13061</v>
      </c>
      <c r="B205" s="71">
        <v>1</v>
      </c>
      <c r="D205" t="str">
        <f t="shared" si="3"/>
        <v/>
      </c>
    </row>
    <row r="206" spans="1:4" hidden="1">
      <c r="A206" s="5" t="s">
        <v>13062</v>
      </c>
      <c r="B206" s="71">
        <v>1</v>
      </c>
      <c r="D206" t="str">
        <f t="shared" si="3"/>
        <v/>
      </c>
    </row>
    <row r="207" spans="1:4" hidden="1">
      <c r="A207" s="65" t="s">
        <v>13063</v>
      </c>
      <c r="B207" s="71">
        <v>1</v>
      </c>
      <c r="D207" t="str">
        <f t="shared" si="3"/>
        <v/>
      </c>
    </row>
    <row r="208" spans="1:4" hidden="1">
      <c r="A208" s="5" t="s">
        <v>13064</v>
      </c>
      <c r="B208" s="71">
        <v>1</v>
      </c>
      <c r="D208" t="str">
        <f t="shared" si="3"/>
        <v/>
      </c>
    </row>
    <row r="209" spans="1:4" hidden="1">
      <c r="A209" s="65" t="s">
        <v>13065</v>
      </c>
      <c r="B209" s="71">
        <v>1</v>
      </c>
      <c r="D209" t="str">
        <f t="shared" si="3"/>
        <v/>
      </c>
    </row>
    <row r="210" spans="1:4" hidden="1">
      <c r="A210" s="5" t="s">
        <v>13066</v>
      </c>
      <c r="B210" s="71">
        <v>1</v>
      </c>
      <c r="D210" t="str">
        <f t="shared" si="3"/>
        <v/>
      </c>
    </row>
    <row r="211" spans="1:4" hidden="1">
      <c r="A211" s="65" t="s">
        <v>13067</v>
      </c>
      <c r="B211" s="71">
        <v>1</v>
      </c>
      <c r="D211" t="str">
        <f t="shared" si="3"/>
        <v/>
      </c>
    </row>
    <row r="212" spans="1:4" hidden="1">
      <c r="A212" s="5" t="s">
        <v>13068</v>
      </c>
      <c r="B212" s="71">
        <v>1</v>
      </c>
      <c r="D212" t="str">
        <f t="shared" si="3"/>
        <v/>
      </c>
    </row>
    <row r="213" spans="1:4" hidden="1">
      <c r="A213" s="65" t="s">
        <v>13069</v>
      </c>
      <c r="B213" s="71">
        <v>1</v>
      </c>
      <c r="D213" t="str">
        <f t="shared" si="3"/>
        <v/>
      </c>
    </row>
    <row r="214" spans="1:4" hidden="1">
      <c r="A214" s="5" t="s">
        <v>13070</v>
      </c>
      <c r="B214" s="71">
        <v>1</v>
      </c>
      <c r="D214" t="str">
        <f t="shared" si="3"/>
        <v/>
      </c>
    </row>
    <row r="215" spans="1:4" hidden="1">
      <c r="A215" s="65" t="s">
        <v>13071</v>
      </c>
      <c r="B215" s="71">
        <v>1</v>
      </c>
      <c r="D215" t="str">
        <f t="shared" si="3"/>
        <v/>
      </c>
    </row>
    <row r="216" spans="1:4" hidden="1">
      <c r="A216" s="5" t="s">
        <v>13072</v>
      </c>
      <c r="B216" s="71">
        <v>1</v>
      </c>
      <c r="D216" t="str">
        <f t="shared" si="3"/>
        <v/>
      </c>
    </row>
    <row r="217" spans="1:4" hidden="1">
      <c r="A217" s="65" t="s">
        <v>13073</v>
      </c>
      <c r="B217" s="71">
        <v>1</v>
      </c>
      <c r="D217" t="str">
        <f t="shared" si="3"/>
        <v/>
      </c>
    </row>
    <row r="218" spans="1:4" hidden="1">
      <c r="A218" s="5" t="s">
        <v>13074</v>
      </c>
      <c r="B218" s="71">
        <v>1</v>
      </c>
      <c r="D218" t="str">
        <f t="shared" si="3"/>
        <v/>
      </c>
    </row>
    <row r="219" spans="1:4" hidden="1">
      <c r="A219" s="65" t="s">
        <v>13075</v>
      </c>
      <c r="B219" s="71">
        <v>1</v>
      </c>
      <c r="D219" t="str">
        <f t="shared" si="3"/>
        <v/>
      </c>
    </row>
    <row r="220" spans="1:4" hidden="1">
      <c r="A220" s="5" t="s">
        <v>13076</v>
      </c>
      <c r="B220" s="71">
        <v>1</v>
      </c>
      <c r="D220" t="str">
        <f t="shared" si="3"/>
        <v/>
      </c>
    </row>
    <row r="221" spans="1:4" hidden="1">
      <c r="A221" s="65" t="s">
        <v>13077</v>
      </c>
      <c r="B221" s="71">
        <v>1</v>
      </c>
      <c r="D221" t="str">
        <f t="shared" si="3"/>
        <v/>
      </c>
    </row>
    <row r="222" spans="1:4" hidden="1">
      <c r="A222" s="5" t="s">
        <v>13078</v>
      </c>
      <c r="B222" s="71">
        <v>1</v>
      </c>
      <c r="D222" t="str">
        <f t="shared" si="3"/>
        <v/>
      </c>
    </row>
    <row r="223" spans="1:4" hidden="1">
      <c r="A223" s="65" t="s">
        <v>13079</v>
      </c>
      <c r="B223" s="71">
        <v>1</v>
      </c>
      <c r="D223" t="str">
        <f t="shared" si="3"/>
        <v/>
      </c>
    </row>
    <row r="224" spans="1:4" hidden="1">
      <c r="A224" s="5" t="s">
        <v>13080</v>
      </c>
      <c r="B224" s="71">
        <v>1</v>
      </c>
      <c r="D224" t="str">
        <f t="shared" si="3"/>
        <v/>
      </c>
    </row>
    <row r="225" spans="1:4" hidden="1">
      <c r="A225" s="65" t="s">
        <v>13081</v>
      </c>
      <c r="B225" s="71">
        <v>1</v>
      </c>
      <c r="D225" t="str">
        <f t="shared" si="3"/>
        <v/>
      </c>
    </row>
    <row r="226" spans="1:4" hidden="1">
      <c r="A226" s="5" t="s">
        <v>13082</v>
      </c>
      <c r="B226" s="71">
        <v>1</v>
      </c>
      <c r="D226" t="str">
        <f t="shared" si="3"/>
        <v/>
      </c>
    </row>
    <row r="227" spans="1:4" hidden="1">
      <c r="A227" s="65" t="s">
        <v>13083</v>
      </c>
      <c r="B227" s="71">
        <v>1</v>
      </c>
      <c r="D227" t="str">
        <f t="shared" si="3"/>
        <v/>
      </c>
    </row>
    <row r="228" spans="1:4" hidden="1">
      <c r="A228" s="5" t="s">
        <v>13084</v>
      </c>
      <c r="B228" s="71">
        <v>1</v>
      </c>
      <c r="D228" t="str">
        <f t="shared" si="3"/>
        <v/>
      </c>
    </row>
    <row r="229" spans="1:4" hidden="1">
      <c r="A229" s="65" t="s">
        <v>13085</v>
      </c>
      <c r="B229" s="71">
        <v>1</v>
      </c>
      <c r="D229" t="str">
        <f t="shared" si="3"/>
        <v/>
      </c>
    </row>
    <row r="230" spans="1:4" hidden="1">
      <c r="A230" s="5" t="s">
        <v>13086</v>
      </c>
      <c r="B230" s="71">
        <v>1</v>
      </c>
      <c r="D230" t="str">
        <f t="shared" si="3"/>
        <v/>
      </c>
    </row>
    <row r="231" spans="1:4" hidden="1">
      <c r="A231" s="65" t="s">
        <v>13087</v>
      </c>
      <c r="B231" s="71">
        <v>1</v>
      </c>
      <c r="D231" t="str">
        <f t="shared" si="3"/>
        <v/>
      </c>
    </row>
    <row r="232" spans="1:4" hidden="1">
      <c r="A232" s="5" t="s">
        <v>13088</v>
      </c>
      <c r="B232" s="71">
        <v>1</v>
      </c>
      <c r="D232" t="str">
        <f t="shared" si="3"/>
        <v/>
      </c>
    </row>
    <row r="233" spans="1:4" hidden="1">
      <c r="A233" s="65" t="s">
        <v>13089</v>
      </c>
      <c r="B233" s="71">
        <v>1</v>
      </c>
      <c r="D233" t="str">
        <f t="shared" si="3"/>
        <v/>
      </c>
    </row>
    <row r="234" spans="1:4" hidden="1">
      <c r="A234" s="5" t="s">
        <v>13090</v>
      </c>
      <c r="B234" s="71">
        <v>1</v>
      </c>
      <c r="D234" t="str">
        <f t="shared" si="3"/>
        <v/>
      </c>
    </row>
    <row r="235" spans="1:4" hidden="1">
      <c r="A235" s="65" t="s">
        <v>13091</v>
      </c>
      <c r="B235" s="71">
        <v>1</v>
      </c>
      <c r="D235" t="str">
        <f t="shared" si="3"/>
        <v/>
      </c>
    </row>
    <row r="236" spans="1:4" hidden="1">
      <c r="A236" s="5" t="s">
        <v>13092</v>
      </c>
      <c r="B236" s="71">
        <v>1</v>
      </c>
      <c r="D236" t="str">
        <f t="shared" si="3"/>
        <v/>
      </c>
    </row>
    <row r="237" spans="1:4" hidden="1">
      <c r="A237" s="65" t="s">
        <v>13093</v>
      </c>
      <c r="B237" s="71">
        <v>1</v>
      </c>
      <c r="D237" t="str">
        <f t="shared" si="3"/>
        <v/>
      </c>
    </row>
    <row r="238" spans="1:4" hidden="1">
      <c r="A238" s="5" t="s">
        <v>13094</v>
      </c>
      <c r="B238" s="71">
        <v>1</v>
      </c>
      <c r="D238" t="str">
        <f t="shared" si="3"/>
        <v/>
      </c>
    </row>
    <row r="239" spans="1:4" hidden="1">
      <c r="A239" s="65" t="s">
        <v>13095</v>
      </c>
      <c r="B239" s="71">
        <v>1</v>
      </c>
      <c r="D239" t="str">
        <f t="shared" si="3"/>
        <v/>
      </c>
    </row>
    <row r="240" spans="1:4" hidden="1">
      <c r="A240" s="5" t="s">
        <v>13096</v>
      </c>
      <c r="B240" s="71">
        <v>1</v>
      </c>
      <c r="D240" t="str">
        <f t="shared" si="3"/>
        <v/>
      </c>
    </row>
    <row r="241" spans="1:4" hidden="1">
      <c r="A241" s="65" t="s">
        <v>13097</v>
      </c>
      <c r="B241" s="71">
        <v>1</v>
      </c>
      <c r="D241" t="str">
        <f t="shared" si="3"/>
        <v/>
      </c>
    </row>
    <row r="242" spans="1:4" hidden="1">
      <c r="A242" s="5" t="s">
        <v>13098</v>
      </c>
      <c r="B242" s="71">
        <v>1</v>
      </c>
      <c r="D242" t="str">
        <f t="shared" si="3"/>
        <v/>
      </c>
    </row>
    <row r="243" spans="1:4" hidden="1">
      <c r="A243" s="65" t="s">
        <v>13099</v>
      </c>
      <c r="B243" s="71">
        <v>1</v>
      </c>
      <c r="D243" t="str">
        <f t="shared" si="3"/>
        <v/>
      </c>
    </row>
    <row r="244" spans="1:4" hidden="1">
      <c r="A244" s="5" t="s">
        <v>13100</v>
      </c>
      <c r="B244" s="71">
        <v>1</v>
      </c>
      <c r="D244" t="str">
        <f t="shared" si="3"/>
        <v/>
      </c>
    </row>
    <row r="245" spans="1:4" hidden="1">
      <c r="A245" s="65" t="s">
        <v>13101</v>
      </c>
      <c r="B245" s="71">
        <v>1</v>
      </c>
      <c r="D245" t="str">
        <f t="shared" si="3"/>
        <v/>
      </c>
    </row>
    <row r="246" spans="1:4" hidden="1">
      <c r="A246" s="5" t="s">
        <v>13102</v>
      </c>
      <c r="B246" s="71">
        <v>1</v>
      </c>
      <c r="D246" t="str">
        <f t="shared" si="3"/>
        <v/>
      </c>
    </row>
    <row r="247" spans="1:4" hidden="1">
      <c r="A247" s="65" t="s">
        <v>13103</v>
      </c>
      <c r="B247" s="71">
        <v>1</v>
      </c>
      <c r="D247" t="str">
        <f t="shared" si="3"/>
        <v/>
      </c>
    </row>
    <row r="248" spans="1:4" hidden="1">
      <c r="A248" s="5" t="s">
        <v>13104</v>
      </c>
      <c r="B248" s="71">
        <v>1</v>
      </c>
      <c r="D248" t="str">
        <f t="shared" si="3"/>
        <v/>
      </c>
    </row>
    <row r="249" spans="1:4" hidden="1">
      <c r="A249" s="65" t="s">
        <v>13105</v>
      </c>
      <c r="B249" s="71">
        <v>1</v>
      </c>
      <c r="D249" t="str">
        <f t="shared" si="3"/>
        <v/>
      </c>
    </row>
    <row r="250" spans="1:4" hidden="1">
      <c r="A250" s="5" t="s">
        <v>13106</v>
      </c>
      <c r="B250" s="71">
        <v>1</v>
      </c>
      <c r="D250" t="str">
        <f t="shared" si="3"/>
        <v/>
      </c>
    </row>
    <row r="251" spans="1:4" hidden="1">
      <c r="A251" s="65" t="s">
        <v>13107</v>
      </c>
      <c r="B251" s="71">
        <v>1</v>
      </c>
      <c r="D251" t="str">
        <f t="shared" si="3"/>
        <v/>
      </c>
    </row>
    <row r="252" spans="1:4" hidden="1">
      <c r="A252" s="5" t="s">
        <v>13108</v>
      </c>
      <c r="B252" s="71">
        <v>1</v>
      </c>
      <c r="D252" t="str">
        <f t="shared" si="3"/>
        <v/>
      </c>
    </row>
    <row r="253" spans="1:4" hidden="1">
      <c r="A253" s="65" t="s">
        <v>13109</v>
      </c>
      <c r="B253" s="71">
        <v>1</v>
      </c>
      <c r="D253" t="str">
        <f t="shared" si="3"/>
        <v/>
      </c>
    </row>
    <row r="254" spans="1:4" hidden="1">
      <c r="A254" s="5" t="s">
        <v>13110</v>
      </c>
      <c r="B254" s="71">
        <v>1</v>
      </c>
      <c r="D254" t="str">
        <f t="shared" si="3"/>
        <v/>
      </c>
    </row>
    <row r="255" spans="1:4" hidden="1">
      <c r="A255" s="65" t="s">
        <v>13111</v>
      </c>
      <c r="B255" s="71">
        <v>1</v>
      </c>
      <c r="D255" t="str">
        <f t="shared" si="3"/>
        <v/>
      </c>
    </row>
    <row r="256" spans="1:4" hidden="1">
      <c r="A256" s="5" t="s">
        <v>13112</v>
      </c>
      <c r="B256" s="71">
        <v>1</v>
      </c>
      <c r="D256" t="str">
        <f t="shared" si="3"/>
        <v/>
      </c>
    </row>
    <row r="257" spans="1:4" hidden="1">
      <c r="A257" s="65" t="s">
        <v>13113</v>
      </c>
      <c r="B257" s="71">
        <v>1</v>
      </c>
      <c r="D257" t="str">
        <f t="shared" si="3"/>
        <v/>
      </c>
    </row>
    <row r="258" spans="1:4" hidden="1">
      <c r="A258" s="5" t="s">
        <v>13114</v>
      </c>
      <c r="B258" s="71">
        <v>1</v>
      </c>
      <c r="D258" t="str">
        <f t="shared" si="3"/>
        <v/>
      </c>
    </row>
    <row r="259" spans="1:4" hidden="1">
      <c r="A259" s="65" t="s">
        <v>13115</v>
      </c>
      <c r="B259" s="71">
        <v>1</v>
      </c>
      <c r="D259" t="str">
        <f t="shared" si="3"/>
        <v/>
      </c>
    </row>
    <row r="260" spans="1:4" hidden="1">
      <c r="A260" s="5" t="s">
        <v>13116</v>
      </c>
      <c r="B260" s="71">
        <v>1</v>
      </c>
      <c r="D260" t="str">
        <f t="shared" ref="D260:D323" si="4">IF(B260&gt;1,1,"")</f>
        <v/>
      </c>
    </row>
    <row r="261" spans="1:4" hidden="1">
      <c r="A261" s="65" t="s">
        <v>13117</v>
      </c>
      <c r="B261" s="71">
        <v>1</v>
      </c>
      <c r="D261" t="str">
        <f t="shared" si="4"/>
        <v/>
      </c>
    </row>
    <row r="262" spans="1:4" hidden="1">
      <c r="A262" s="5" t="s">
        <v>13118</v>
      </c>
      <c r="B262" s="71">
        <v>1</v>
      </c>
      <c r="D262" t="str">
        <f t="shared" si="4"/>
        <v/>
      </c>
    </row>
    <row r="263" spans="1:4" hidden="1">
      <c r="A263" s="65" t="s">
        <v>13119</v>
      </c>
      <c r="B263" s="71">
        <v>1</v>
      </c>
      <c r="D263" t="str">
        <f t="shared" si="4"/>
        <v/>
      </c>
    </row>
    <row r="264" spans="1:4" hidden="1">
      <c r="A264" s="5" t="s">
        <v>13120</v>
      </c>
      <c r="B264" s="71">
        <v>1</v>
      </c>
      <c r="D264" t="str">
        <f t="shared" si="4"/>
        <v/>
      </c>
    </row>
    <row r="265" spans="1:4" hidden="1">
      <c r="A265" s="65" t="s">
        <v>13121</v>
      </c>
      <c r="B265" s="71">
        <v>1</v>
      </c>
      <c r="D265" t="str">
        <f t="shared" si="4"/>
        <v/>
      </c>
    </row>
    <row r="266" spans="1:4" hidden="1">
      <c r="A266" s="5" t="s">
        <v>13122</v>
      </c>
      <c r="B266" s="71">
        <v>1</v>
      </c>
      <c r="D266" t="str">
        <f t="shared" si="4"/>
        <v/>
      </c>
    </row>
    <row r="267" spans="1:4" hidden="1">
      <c r="A267" s="65" t="s">
        <v>13123</v>
      </c>
      <c r="B267" s="71">
        <v>1</v>
      </c>
      <c r="D267" t="str">
        <f t="shared" si="4"/>
        <v/>
      </c>
    </row>
    <row r="268" spans="1:4" hidden="1">
      <c r="A268" s="5" t="s">
        <v>13124</v>
      </c>
      <c r="B268" s="71">
        <v>1</v>
      </c>
      <c r="D268" t="str">
        <f t="shared" si="4"/>
        <v/>
      </c>
    </row>
    <row r="269" spans="1:4" hidden="1">
      <c r="A269" s="65" t="s">
        <v>13125</v>
      </c>
      <c r="B269" s="71">
        <v>1</v>
      </c>
      <c r="D269" t="str">
        <f t="shared" si="4"/>
        <v/>
      </c>
    </row>
    <row r="270" spans="1:4" hidden="1">
      <c r="A270" s="5" t="s">
        <v>13126</v>
      </c>
      <c r="B270" s="71">
        <v>1</v>
      </c>
      <c r="D270" t="str">
        <f t="shared" si="4"/>
        <v/>
      </c>
    </row>
    <row r="271" spans="1:4" hidden="1">
      <c r="A271" s="65" t="s">
        <v>13127</v>
      </c>
      <c r="B271" s="71">
        <v>1</v>
      </c>
      <c r="D271" t="str">
        <f t="shared" si="4"/>
        <v/>
      </c>
    </row>
    <row r="272" spans="1:4" hidden="1">
      <c r="A272" s="5" t="s">
        <v>13128</v>
      </c>
      <c r="B272" s="71">
        <v>1</v>
      </c>
      <c r="D272" t="str">
        <f t="shared" si="4"/>
        <v/>
      </c>
    </row>
    <row r="273" spans="1:4" hidden="1">
      <c r="A273" s="65" t="s">
        <v>13129</v>
      </c>
      <c r="B273" s="71">
        <v>1</v>
      </c>
      <c r="D273" t="str">
        <f t="shared" si="4"/>
        <v/>
      </c>
    </row>
    <row r="274" spans="1:4" hidden="1">
      <c r="A274" s="5" t="s">
        <v>13130</v>
      </c>
      <c r="B274" s="71">
        <v>1</v>
      </c>
      <c r="D274" t="str">
        <f t="shared" si="4"/>
        <v/>
      </c>
    </row>
    <row r="275" spans="1:4" hidden="1">
      <c r="A275" s="65" t="s">
        <v>13131</v>
      </c>
      <c r="B275" s="71">
        <v>1</v>
      </c>
      <c r="D275" t="str">
        <f t="shared" si="4"/>
        <v/>
      </c>
    </row>
    <row r="276" spans="1:4" hidden="1">
      <c r="A276" s="5" t="s">
        <v>13132</v>
      </c>
      <c r="B276" s="71">
        <v>1</v>
      </c>
      <c r="D276" t="str">
        <f t="shared" si="4"/>
        <v/>
      </c>
    </row>
    <row r="277" spans="1:4" hidden="1">
      <c r="A277" s="65" t="s">
        <v>13133</v>
      </c>
      <c r="B277" s="71">
        <v>1</v>
      </c>
      <c r="D277" t="str">
        <f t="shared" si="4"/>
        <v/>
      </c>
    </row>
    <row r="278" spans="1:4" hidden="1">
      <c r="A278" s="5" t="s">
        <v>13134</v>
      </c>
      <c r="B278" s="71">
        <v>1</v>
      </c>
      <c r="D278" t="str">
        <f t="shared" si="4"/>
        <v/>
      </c>
    </row>
    <row r="279" spans="1:4" hidden="1">
      <c r="A279" s="65" t="s">
        <v>13135</v>
      </c>
      <c r="B279" s="71">
        <v>1</v>
      </c>
      <c r="D279" t="str">
        <f t="shared" si="4"/>
        <v/>
      </c>
    </row>
    <row r="280" spans="1:4" hidden="1">
      <c r="A280" s="5" t="s">
        <v>13136</v>
      </c>
      <c r="B280" s="71">
        <v>1</v>
      </c>
      <c r="D280" t="str">
        <f t="shared" si="4"/>
        <v/>
      </c>
    </row>
    <row r="281" spans="1:4" hidden="1">
      <c r="A281" s="65" t="s">
        <v>13137</v>
      </c>
      <c r="B281" s="71">
        <v>1</v>
      </c>
      <c r="D281" t="str">
        <f t="shared" si="4"/>
        <v/>
      </c>
    </row>
    <row r="282" spans="1:4" hidden="1">
      <c r="A282" s="5" t="s">
        <v>13138</v>
      </c>
      <c r="B282" s="71">
        <v>1</v>
      </c>
      <c r="D282" t="str">
        <f t="shared" si="4"/>
        <v/>
      </c>
    </row>
    <row r="283" spans="1:4" hidden="1">
      <c r="A283" s="65" t="s">
        <v>13139</v>
      </c>
      <c r="B283" s="71">
        <v>1</v>
      </c>
      <c r="D283" t="str">
        <f t="shared" si="4"/>
        <v/>
      </c>
    </row>
    <row r="284" spans="1:4" hidden="1">
      <c r="A284" s="5" t="s">
        <v>13140</v>
      </c>
      <c r="B284" s="71">
        <v>1</v>
      </c>
      <c r="D284" t="str">
        <f t="shared" si="4"/>
        <v/>
      </c>
    </row>
    <row r="285" spans="1:4" hidden="1">
      <c r="A285" s="65" t="s">
        <v>13141</v>
      </c>
      <c r="B285" s="71">
        <v>1</v>
      </c>
      <c r="D285" t="str">
        <f t="shared" si="4"/>
        <v/>
      </c>
    </row>
    <row r="286" spans="1:4" hidden="1">
      <c r="A286" s="5" t="s">
        <v>13142</v>
      </c>
      <c r="B286" s="71">
        <v>1</v>
      </c>
      <c r="D286" t="str">
        <f t="shared" si="4"/>
        <v/>
      </c>
    </row>
    <row r="287" spans="1:4" hidden="1">
      <c r="A287" s="65" t="s">
        <v>13143</v>
      </c>
      <c r="B287" s="71">
        <v>1</v>
      </c>
      <c r="D287" t="str">
        <f t="shared" si="4"/>
        <v/>
      </c>
    </row>
    <row r="288" spans="1:4" hidden="1">
      <c r="A288" s="5" t="s">
        <v>13144</v>
      </c>
      <c r="B288" s="71">
        <v>1</v>
      </c>
      <c r="D288" t="str">
        <f t="shared" si="4"/>
        <v/>
      </c>
    </row>
    <row r="289" spans="1:4" hidden="1">
      <c r="A289" s="65" t="s">
        <v>13145</v>
      </c>
      <c r="B289" s="71">
        <v>1</v>
      </c>
      <c r="D289" t="str">
        <f t="shared" si="4"/>
        <v/>
      </c>
    </row>
    <row r="290" spans="1:4" hidden="1">
      <c r="A290" s="5" t="s">
        <v>13146</v>
      </c>
      <c r="B290" s="71">
        <v>1</v>
      </c>
      <c r="D290" t="str">
        <f t="shared" si="4"/>
        <v/>
      </c>
    </row>
    <row r="291" spans="1:4" hidden="1">
      <c r="A291" s="65" t="s">
        <v>13147</v>
      </c>
      <c r="B291" s="71">
        <v>1</v>
      </c>
      <c r="D291" t="str">
        <f t="shared" si="4"/>
        <v/>
      </c>
    </row>
    <row r="292" spans="1:4" hidden="1">
      <c r="A292" s="5" t="s">
        <v>13148</v>
      </c>
      <c r="B292" s="71">
        <v>1</v>
      </c>
      <c r="D292" t="str">
        <f t="shared" si="4"/>
        <v/>
      </c>
    </row>
    <row r="293" spans="1:4" hidden="1">
      <c r="A293" s="65" t="s">
        <v>13149</v>
      </c>
      <c r="B293" s="71">
        <v>1</v>
      </c>
      <c r="D293" t="str">
        <f t="shared" si="4"/>
        <v/>
      </c>
    </row>
    <row r="294" spans="1:4" hidden="1">
      <c r="A294" s="5" t="s">
        <v>13150</v>
      </c>
      <c r="B294" s="71">
        <v>2</v>
      </c>
      <c r="D294">
        <f t="shared" si="4"/>
        <v>1</v>
      </c>
    </row>
    <row r="295" spans="1:4">
      <c r="A295" s="65" t="s">
        <v>13151</v>
      </c>
      <c r="B295" s="71">
        <v>2</v>
      </c>
      <c r="D295">
        <f t="shared" si="4"/>
        <v>1</v>
      </c>
    </row>
    <row r="296" spans="1:4">
      <c r="A296" s="5" t="s">
        <v>13152</v>
      </c>
      <c r="B296" s="71">
        <v>1</v>
      </c>
      <c r="D296" t="str">
        <f t="shared" si="4"/>
        <v/>
      </c>
    </row>
    <row r="297" spans="1:4" hidden="1">
      <c r="A297" s="65" t="s">
        <v>13153</v>
      </c>
      <c r="B297" s="71">
        <v>1</v>
      </c>
      <c r="D297" t="str">
        <f t="shared" si="4"/>
        <v/>
      </c>
    </row>
    <row r="298" spans="1:4" hidden="1">
      <c r="A298" s="5" t="s">
        <v>13154</v>
      </c>
      <c r="B298" s="71">
        <v>1</v>
      </c>
      <c r="D298" t="str">
        <f t="shared" si="4"/>
        <v/>
      </c>
    </row>
    <row r="299" spans="1:4" hidden="1">
      <c r="A299" s="65" t="s">
        <v>13155</v>
      </c>
      <c r="B299" s="71">
        <v>1</v>
      </c>
      <c r="D299" t="str">
        <f t="shared" si="4"/>
        <v/>
      </c>
    </row>
    <row r="300" spans="1:4" hidden="1">
      <c r="A300" s="5" t="s">
        <v>13156</v>
      </c>
      <c r="B300" s="71">
        <v>1</v>
      </c>
      <c r="D300" t="str">
        <f t="shared" si="4"/>
        <v/>
      </c>
    </row>
    <row r="301" spans="1:4" hidden="1">
      <c r="A301" s="65" t="s">
        <v>13157</v>
      </c>
      <c r="B301" s="71">
        <v>1</v>
      </c>
      <c r="D301" t="str">
        <f t="shared" si="4"/>
        <v/>
      </c>
    </row>
    <row r="302" spans="1:4" hidden="1">
      <c r="A302" s="5" t="s">
        <v>13158</v>
      </c>
      <c r="B302" s="71">
        <v>1</v>
      </c>
      <c r="D302" t="str">
        <f t="shared" si="4"/>
        <v/>
      </c>
    </row>
    <row r="303" spans="1:4" hidden="1">
      <c r="A303" s="65" t="s">
        <v>13159</v>
      </c>
      <c r="B303" s="71">
        <v>1</v>
      </c>
      <c r="D303" t="str">
        <f t="shared" si="4"/>
        <v/>
      </c>
    </row>
    <row r="304" spans="1:4" hidden="1">
      <c r="A304" s="5" t="s">
        <v>13160</v>
      </c>
      <c r="B304" s="71">
        <v>1</v>
      </c>
      <c r="D304" t="str">
        <f t="shared" si="4"/>
        <v/>
      </c>
    </row>
    <row r="305" spans="1:4" hidden="1">
      <c r="A305" s="65" t="s">
        <v>13161</v>
      </c>
      <c r="B305" s="71">
        <v>1</v>
      </c>
      <c r="D305" t="str">
        <f t="shared" si="4"/>
        <v/>
      </c>
    </row>
    <row r="306" spans="1:4" hidden="1">
      <c r="A306" s="5" t="s">
        <v>13162</v>
      </c>
      <c r="B306" s="71">
        <v>1</v>
      </c>
      <c r="D306" t="str">
        <f t="shared" si="4"/>
        <v/>
      </c>
    </row>
    <row r="307" spans="1:4" hidden="1">
      <c r="A307" s="65" t="s">
        <v>13163</v>
      </c>
      <c r="B307" s="71">
        <v>1</v>
      </c>
      <c r="D307" t="str">
        <f t="shared" si="4"/>
        <v/>
      </c>
    </row>
    <row r="308" spans="1:4" hidden="1">
      <c r="A308" s="5" t="s">
        <v>13164</v>
      </c>
      <c r="B308" s="71">
        <v>1</v>
      </c>
      <c r="D308" t="str">
        <f t="shared" si="4"/>
        <v/>
      </c>
    </row>
    <row r="309" spans="1:4" hidden="1">
      <c r="A309" s="65" t="s">
        <v>13165</v>
      </c>
      <c r="B309" s="71">
        <v>1</v>
      </c>
      <c r="D309" t="str">
        <f t="shared" si="4"/>
        <v/>
      </c>
    </row>
    <row r="310" spans="1:4" hidden="1">
      <c r="A310" s="5" t="s">
        <v>13166</v>
      </c>
      <c r="B310" s="71">
        <v>1</v>
      </c>
      <c r="D310" t="str">
        <f t="shared" si="4"/>
        <v/>
      </c>
    </row>
    <row r="311" spans="1:4" hidden="1">
      <c r="A311" s="65" t="s">
        <v>13167</v>
      </c>
      <c r="B311" s="71">
        <v>1</v>
      </c>
      <c r="D311" t="str">
        <f t="shared" si="4"/>
        <v/>
      </c>
    </row>
    <row r="312" spans="1:4" hidden="1">
      <c r="A312" s="5" t="s">
        <v>13168</v>
      </c>
      <c r="B312" s="71">
        <v>1</v>
      </c>
      <c r="D312" t="str">
        <f t="shared" si="4"/>
        <v/>
      </c>
    </row>
    <row r="313" spans="1:4" hidden="1">
      <c r="A313" s="65" t="s">
        <v>13169</v>
      </c>
      <c r="B313" s="71">
        <v>1</v>
      </c>
      <c r="D313" t="str">
        <f t="shared" si="4"/>
        <v/>
      </c>
    </row>
    <row r="314" spans="1:4" hidden="1">
      <c r="A314" s="5" t="s">
        <v>13170</v>
      </c>
      <c r="B314" s="71">
        <v>1</v>
      </c>
      <c r="D314" t="str">
        <f t="shared" si="4"/>
        <v/>
      </c>
    </row>
    <row r="315" spans="1:4" hidden="1">
      <c r="A315" s="65" t="s">
        <v>13171</v>
      </c>
      <c r="B315" s="71">
        <v>1</v>
      </c>
      <c r="D315" t="str">
        <f t="shared" si="4"/>
        <v/>
      </c>
    </row>
    <row r="316" spans="1:4" hidden="1">
      <c r="A316" s="5" t="s">
        <v>13172</v>
      </c>
      <c r="B316" s="71">
        <v>1</v>
      </c>
      <c r="D316" t="str">
        <f t="shared" si="4"/>
        <v/>
      </c>
    </row>
    <row r="317" spans="1:4" hidden="1">
      <c r="A317" s="65" t="s">
        <v>13173</v>
      </c>
      <c r="B317" s="71">
        <v>1</v>
      </c>
      <c r="D317" t="str">
        <f t="shared" si="4"/>
        <v/>
      </c>
    </row>
    <row r="318" spans="1:4" hidden="1">
      <c r="A318" s="5" t="s">
        <v>13174</v>
      </c>
      <c r="B318" s="71">
        <v>1</v>
      </c>
      <c r="D318" t="str">
        <f t="shared" si="4"/>
        <v/>
      </c>
    </row>
    <row r="319" spans="1:4" hidden="1">
      <c r="A319" s="65" t="s">
        <v>13175</v>
      </c>
      <c r="B319" s="71">
        <v>1</v>
      </c>
      <c r="D319" t="str">
        <f t="shared" si="4"/>
        <v/>
      </c>
    </row>
    <row r="320" spans="1:4" hidden="1">
      <c r="A320" s="5" t="s">
        <v>13176</v>
      </c>
      <c r="B320" s="71">
        <v>1</v>
      </c>
      <c r="D320" t="str">
        <f t="shared" si="4"/>
        <v/>
      </c>
    </row>
    <row r="321" spans="1:4" hidden="1">
      <c r="A321" s="65" t="s">
        <v>13177</v>
      </c>
      <c r="B321" s="71">
        <v>1</v>
      </c>
      <c r="D321" t="str">
        <f t="shared" si="4"/>
        <v/>
      </c>
    </row>
    <row r="322" spans="1:4" hidden="1">
      <c r="A322" s="5" t="s">
        <v>13189</v>
      </c>
      <c r="B322" s="71">
        <v>1</v>
      </c>
      <c r="D322" t="str">
        <f t="shared" si="4"/>
        <v/>
      </c>
    </row>
    <row r="323" spans="1:4" hidden="1">
      <c r="A323" s="65" t="s">
        <v>13190</v>
      </c>
      <c r="B323" s="71">
        <v>1</v>
      </c>
      <c r="D323" t="str">
        <f t="shared" si="4"/>
        <v/>
      </c>
    </row>
    <row r="324" spans="1:4" hidden="1">
      <c r="A324" s="5" t="s">
        <v>13191</v>
      </c>
      <c r="B324" s="71">
        <v>1</v>
      </c>
      <c r="D324" t="str">
        <f t="shared" ref="D324:D387" si="5">IF(B324&gt;1,1,"")</f>
        <v/>
      </c>
    </row>
    <row r="325" spans="1:4" hidden="1">
      <c r="A325" s="65" t="s">
        <v>13192</v>
      </c>
      <c r="B325" s="71">
        <v>1</v>
      </c>
      <c r="D325" t="str">
        <f t="shared" si="5"/>
        <v/>
      </c>
    </row>
    <row r="326" spans="1:4" hidden="1">
      <c r="A326" s="5" t="s">
        <v>13193</v>
      </c>
      <c r="B326" s="71">
        <v>1</v>
      </c>
      <c r="D326" t="str">
        <f t="shared" si="5"/>
        <v/>
      </c>
    </row>
    <row r="327" spans="1:4" hidden="1">
      <c r="A327" s="65" t="s">
        <v>13194</v>
      </c>
      <c r="B327" s="71">
        <v>1</v>
      </c>
      <c r="D327" t="str">
        <f t="shared" si="5"/>
        <v/>
      </c>
    </row>
    <row r="328" spans="1:4" hidden="1">
      <c r="A328" s="5" t="s">
        <v>13195</v>
      </c>
      <c r="B328" s="71">
        <v>1</v>
      </c>
      <c r="D328" t="str">
        <f t="shared" si="5"/>
        <v/>
      </c>
    </row>
    <row r="329" spans="1:4" hidden="1">
      <c r="A329" s="65" t="s">
        <v>13196</v>
      </c>
      <c r="B329" s="71">
        <v>1</v>
      </c>
      <c r="D329" t="str">
        <f t="shared" si="5"/>
        <v/>
      </c>
    </row>
    <row r="330" spans="1:4" hidden="1">
      <c r="A330" s="5" t="s">
        <v>13197</v>
      </c>
      <c r="B330" s="71">
        <v>1</v>
      </c>
      <c r="D330" t="str">
        <f t="shared" si="5"/>
        <v/>
      </c>
    </row>
    <row r="331" spans="1:4" hidden="1">
      <c r="A331" s="65" t="s">
        <v>13198</v>
      </c>
      <c r="B331" s="71">
        <v>1</v>
      </c>
      <c r="D331" t="str">
        <f t="shared" si="5"/>
        <v/>
      </c>
    </row>
    <row r="332" spans="1:4" hidden="1">
      <c r="A332" s="5" t="s">
        <v>13199</v>
      </c>
      <c r="B332" s="71">
        <v>1</v>
      </c>
      <c r="D332" t="str">
        <f t="shared" si="5"/>
        <v/>
      </c>
    </row>
    <row r="333" spans="1:4" hidden="1">
      <c r="A333" s="65" t="s">
        <v>13200</v>
      </c>
      <c r="B333" s="71">
        <v>1</v>
      </c>
      <c r="D333" t="str">
        <f t="shared" si="5"/>
        <v/>
      </c>
    </row>
    <row r="334" spans="1:4" hidden="1">
      <c r="A334" s="5" t="s">
        <v>13201</v>
      </c>
      <c r="B334" s="71">
        <v>1</v>
      </c>
      <c r="D334" t="str">
        <f t="shared" si="5"/>
        <v/>
      </c>
    </row>
    <row r="335" spans="1:4" hidden="1">
      <c r="A335" s="65" t="s">
        <v>13202</v>
      </c>
      <c r="B335" s="71">
        <v>1</v>
      </c>
      <c r="D335" t="str">
        <f t="shared" si="5"/>
        <v/>
      </c>
    </row>
    <row r="336" spans="1:4" hidden="1">
      <c r="A336" s="5" t="s">
        <v>13203</v>
      </c>
      <c r="B336" s="71">
        <v>1</v>
      </c>
      <c r="D336" t="str">
        <f t="shared" si="5"/>
        <v/>
      </c>
    </row>
    <row r="337" spans="1:4" hidden="1">
      <c r="A337" s="65" t="s">
        <v>13204</v>
      </c>
      <c r="B337" s="71">
        <v>1</v>
      </c>
      <c r="D337" t="str">
        <f t="shared" si="5"/>
        <v/>
      </c>
    </row>
    <row r="338" spans="1:4" hidden="1">
      <c r="A338" s="5" t="s">
        <v>13205</v>
      </c>
      <c r="B338" s="71">
        <v>1</v>
      </c>
      <c r="D338" t="str">
        <f t="shared" si="5"/>
        <v/>
      </c>
    </row>
    <row r="339" spans="1:4" hidden="1">
      <c r="A339" s="65" t="s">
        <v>13206</v>
      </c>
      <c r="B339" s="71">
        <v>1</v>
      </c>
      <c r="D339" t="str">
        <f t="shared" si="5"/>
        <v/>
      </c>
    </row>
    <row r="340" spans="1:4" hidden="1">
      <c r="A340" s="5" t="s">
        <v>13207</v>
      </c>
      <c r="B340" s="71">
        <v>1</v>
      </c>
      <c r="D340" t="str">
        <f t="shared" si="5"/>
        <v/>
      </c>
    </row>
    <row r="341" spans="1:4" hidden="1">
      <c r="A341" s="65" t="s">
        <v>13208</v>
      </c>
      <c r="B341" s="71">
        <v>1</v>
      </c>
      <c r="D341" t="str">
        <f t="shared" si="5"/>
        <v/>
      </c>
    </row>
    <row r="342" spans="1:4" hidden="1">
      <c r="A342" s="5" t="s">
        <v>13209</v>
      </c>
      <c r="B342" s="71">
        <v>1</v>
      </c>
      <c r="D342" t="str">
        <f t="shared" si="5"/>
        <v/>
      </c>
    </row>
    <row r="343" spans="1:4" hidden="1">
      <c r="A343" s="65" t="s">
        <v>13210</v>
      </c>
      <c r="B343" s="71">
        <v>1</v>
      </c>
      <c r="D343" t="str">
        <f t="shared" si="5"/>
        <v/>
      </c>
    </row>
    <row r="344" spans="1:4" hidden="1">
      <c r="A344" s="5" t="s">
        <v>13211</v>
      </c>
      <c r="B344" s="71">
        <v>1</v>
      </c>
      <c r="D344" t="str">
        <f t="shared" si="5"/>
        <v/>
      </c>
    </row>
    <row r="345" spans="1:4" hidden="1">
      <c r="A345" s="65" t="s">
        <v>13212</v>
      </c>
      <c r="B345" s="71">
        <v>1</v>
      </c>
      <c r="D345" t="str">
        <f t="shared" si="5"/>
        <v/>
      </c>
    </row>
    <row r="346" spans="1:4" hidden="1">
      <c r="A346" s="5" t="s">
        <v>13213</v>
      </c>
      <c r="B346" s="71">
        <v>1</v>
      </c>
      <c r="D346" t="str">
        <f t="shared" si="5"/>
        <v/>
      </c>
    </row>
    <row r="347" spans="1:4" hidden="1">
      <c r="A347" s="65" t="s">
        <v>13214</v>
      </c>
      <c r="B347" s="71">
        <v>1</v>
      </c>
      <c r="D347" t="str">
        <f t="shared" si="5"/>
        <v/>
      </c>
    </row>
    <row r="348" spans="1:4" hidden="1">
      <c r="A348" s="5" t="s">
        <v>13215</v>
      </c>
      <c r="B348" s="71">
        <v>1</v>
      </c>
      <c r="D348" t="str">
        <f t="shared" si="5"/>
        <v/>
      </c>
    </row>
    <row r="349" spans="1:4" hidden="1">
      <c r="A349" s="65" t="s">
        <v>13216</v>
      </c>
      <c r="B349" s="71">
        <v>1</v>
      </c>
      <c r="D349" t="str">
        <f t="shared" si="5"/>
        <v/>
      </c>
    </row>
    <row r="350" spans="1:4" hidden="1">
      <c r="A350" s="5" t="s">
        <v>13217</v>
      </c>
      <c r="B350" s="71">
        <v>1</v>
      </c>
      <c r="D350" t="str">
        <f t="shared" si="5"/>
        <v/>
      </c>
    </row>
    <row r="351" spans="1:4" hidden="1">
      <c r="A351" s="65" t="s">
        <v>13218</v>
      </c>
      <c r="B351" s="71">
        <v>1</v>
      </c>
      <c r="D351" t="str">
        <f t="shared" si="5"/>
        <v/>
      </c>
    </row>
    <row r="352" spans="1:4" hidden="1">
      <c r="A352" s="5" t="s">
        <v>13219</v>
      </c>
      <c r="B352" s="71">
        <v>1</v>
      </c>
      <c r="D352" t="str">
        <f t="shared" si="5"/>
        <v/>
      </c>
    </row>
    <row r="353" spans="1:4" hidden="1">
      <c r="A353" s="65" t="s">
        <v>13220</v>
      </c>
      <c r="B353" s="71">
        <v>1</v>
      </c>
      <c r="D353" t="str">
        <f t="shared" si="5"/>
        <v/>
      </c>
    </row>
    <row r="354" spans="1:4" hidden="1">
      <c r="A354" s="5" t="s">
        <v>13221</v>
      </c>
      <c r="B354" s="71">
        <v>1</v>
      </c>
      <c r="D354" t="str">
        <f t="shared" si="5"/>
        <v/>
      </c>
    </row>
    <row r="355" spans="1:4" hidden="1">
      <c r="A355" s="65" t="s">
        <v>13222</v>
      </c>
      <c r="B355" s="71">
        <v>1</v>
      </c>
      <c r="D355" t="str">
        <f t="shared" si="5"/>
        <v/>
      </c>
    </row>
    <row r="356" spans="1:4" hidden="1">
      <c r="A356" s="5" t="s">
        <v>13223</v>
      </c>
      <c r="B356" s="71">
        <v>5</v>
      </c>
      <c r="D356">
        <f t="shared" si="5"/>
        <v>1</v>
      </c>
    </row>
    <row r="357" spans="1:4">
      <c r="A357" s="65" t="s">
        <v>13224</v>
      </c>
      <c r="B357" s="71">
        <v>5</v>
      </c>
      <c r="D357">
        <f t="shared" si="5"/>
        <v>1</v>
      </c>
    </row>
    <row r="358" spans="1:4">
      <c r="A358" s="5" t="s">
        <v>13225</v>
      </c>
      <c r="B358" s="71">
        <v>1</v>
      </c>
      <c r="D358" t="str">
        <f t="shared" si="5"/>
        <v/>
      </c>
    </row>
    <row r="359" spans="1:4" hidden="1">
      <c r="A359" s="65" t="s">
        <v>13226</v>
      </c>
      <c r="B359" s="71">
        <v>1</v>
      </c>
      <c r="D359" t="str">
        <f t="shared" si="5"/>
        <v/>
      </c>
    </row>
    <row r="360" spans="1:4" hidden="1">
      <c r="A360" s="5" t="s">
        <v>13227</v>
      </c>
      <c r="B360" s="71">
        <v>1</v>
      </c>
      <c r="D360" t="str">
        <f t="shared" si="5"/>
        <v/>
      </c>
    </row>
    <row r="361" spans="1:4" hidden="1">
      <c r="A361" s="65" t="s">
        <v>13228</v>
      </c>
      <c r="B361" s="71">
        <v>1</v>
      </c>
      <c r="D361" t="str">
        <f t="shared" si="5"/>
        <v/>
      </c>
    </row>
    <row r="362" spans="1:4" hidden="1">
      <c r="A362" s="5" t="s">
        <v>13229</v>
      </c>
      <c r="B362" s="71">
        <v>1</v>
      </c>
      <c r="D362" t="str">
        <f t="shared" si="5"/>
        <v/>
      </c>
    </row>
    <row r="363" spans="1:4" hidden="1">
      <c r="A363" s="65" t="s">
        <v>13230</v>
      </c>
      <c r="B363" s="71">
        <v>1</v>
      </c>
      <c r="D363" t="str">
        <f t="shared" si="5"/>
        <v/>
      </c>
    </row>
    <row r="364" spans="1:4" hidden="1">
      <c r="A364" s="5" t="s">
        <v>13231</v>
      </c>
      <c r="B364" s="71">
        <v>1</v>
      </c>
      <c r="D364" t="str">
        <f t="shared" si="5"/>
        <v/>
      </c>
    </row>
    <row r="365" spans="1:4" hidden="1">
      <c r="A365" s="65" t="s">
        <v>13232</v>
      </c>
      <c r="B365" s="71">
        <v>1</v>
      </c>
      <c r="D365" t="str">
        <f t="shared" si="5"/>
        <v/>
      </c>
    </row>
    <row r="366" spans="1:4" hidden="1">
      <c r="A366" s="5" t="s">
        <v>13233</v>
      </c>
      <c r="B366" s="71">
        <v>1</v>
      </c>
      <c r="D366" t="str">
        <f t="shared" si="5"/>
        <v/>
      </c>
    </row>
    <row r="367" spans="1:4" hidden="1">
      <c r="A367" s="65" t="s">
        <v>13234</v>
      </c>
      <c r="B367" s="71">
        <v>1</v>
      </c>
      <c r="D367" t="str">
        <f t="shared" si="5"/>
        <v/>
      </c>
    </row>
    <row r="368" spans="1:4" hidden="1">
      <c r="A368" s="5" t="s">
        <v>13235</v>
      </c>
      <c r="B368" s="71">
        <v>1</v>
      </c>
      <c r="D368" t="str">
        <f t="shared" si="5"/>
        <v/>
      </c>
    </row>
    <row r="369" spans="1:4" hidden="1">
      <c r="A369" s="65" t="s">
        <v>13236</v>
      </c>
      <c r="B369" s="71">
        <v>1</v>
      </c>
      <c r="D369" t="str">
        <f t="shared" si="5"/>
        <v/>
      </c>
    </row>
    <row r="370" spans="1:4" hidden="1">
      <c r="A370" s="5" t="s">
        <v>13237</v>
      </c>
      <c r="B370" s="71">
        <v>1</v>
      </c>
      <c r="D370" t="str">
        <f t="shared" si="5"/>
        <v/>
      </c>
    </row>
    <row r="371" spans="1:4" hidden="1">
      <c r="A371" s="65" t="s">
        <v>13238</v>
      </c>
      <c r="B371" s="71">
        <v>1</v>
      </c>
      <c r="D371" t="str">
        <f t="shared" si="5"/>
        <v/>
      </c>
    </row>
    <row r="372" spans="1:4" hidden="1">
      <c r="A372" s="5" t="s">
        <v>13239</v>
      </c>
      <c r="B372" s="71">
        <v>1</v>
      </c>
      <c r="D372" t="str">
        <f t="shared" si="5"/>
        <v/>
      </c>
    </row>
    <row r="373" spans="1:4" hidden="1">
      <c r="A373" s="65" t="s">
        <v>13240</v>
      </c>
      <c r="B373" s="71">
        <v>1</v>
      </c>
      <c r="D373" t="str">
        <f t="shared" si="5"/>
        <v/>
      </c>
    </row>
    <row r="374" spans="1:4" hidden="1">
      <c r="A374" s="5" t="s">
        <v>13241</v>
      </c>
      <c r="B374" s="71">
        <v>1</v>
      </c>
      <c r="D374" t="str">
        <f t="shared" si="5"/>
        <v/>
      </c>
    </row>
    <row r="375" spans="1:4" hidden="1">
      <c r="A375" s="65" t="s">
        <v>13242</v>
      </c>
      <c r="B375" s="71">
        <v>1</v>
      </c>
      <c r="D375" t="str">
        <f t="shared" si="5"/>
        <v/>
      </c>
    </row>
    <row r="376" spans="1:4" hidden="1">
      <c r="A376" s="5" t="s">
        <v>13243</v>
      </c>
      <c r="B376" s="71">
        <v>1</v>
      </c>
      <c r="D376" t="str">
        <f t="shared" si="5"/>
        <v/>
      </c>
    </row>
    <row r="377" spans="1:4" hidden="1">
      <c r="A377" s="65" t="s">
        <v>13244</v>
      </c>
      <c r="B377" s="71">
        <v>1</v>
      </c>
      <c r="D377" t="str">
        <f t="shared" si="5"/>
        <v/>
      </c>
    </row>
    <row r="378" spans="1:4" hidden="1">
      <c r="A378" s="5" t="s">
        <v>13245</v>
      </c>
      <c r="B378" s="71">
        <v>1</v>
      </c>
      <c r="D378" t="str">
        <f t="shared" si="5"/>
        <v/>
      </c>
    </row>
    <row r="379" spans="1:4" hidden="1">
      <c r="A379" s="65" t="s">
        <v>13246</v>
      </c>
      <c r="B379" s="71">
        <v>1</v>
      </c>
      <c r="D379" t="str">
        <f t="shared" si="5"/>
        <v/>
      </c>
    </row>
    <row r="380" spans="1:4" hidden="1">
      <c r="A380" s="5" t="s">
        <v>13247</v>
      </c>
      <c r="B380" s="71">
        <v>1</v>
      </c>
      <c r="D380" t="str">
        <f t="shared" si="5"/>
        <v/>
      </c>
    </row>
    <row r="381" spans="1:4" hidden="1">
      <c r="A381" s="65" t="s">
        <v>13248</v>
      </c>
      <c r="B381" s="71">
        <v>1</v>
      </c>
      <c r="D381" t="str">
        <f t="shared" si="5"/>
        <v/>
      </c>
    </row>
    <row r="382" spans="1:4" hidden="1">
      <c r="A382" s="5" t="s">
        <v>13249</v>
      </c>
      <c r="B382" s="71">
        <v>1</v>
      </c>
      <c r="D382" t="str">
        <f t="shared" si="5"/>
        <v/>
      </c>
    </row>
    <row r="383" spans="1:4" hidden="1">
      <c r="A383" s="65" t="s">
        <v>13250</v>
      </c>
      <c r="B383" s="71">
        <v>1</v>
      </c>
      <c r="D383" t="str">
        <f t="shared" si="5"/>
        <v/>
      </c>
    </row>
    <row r="384" spans="1:4" hidden="1">
      <c r="A384" s="5" t="s">
        <v>13251</v>
      </c>
      <c r="B384" s="71">
        <v>1</v>
      </c>
      <c r="D384" t="str">
        <f t="shared" si="5"/>
        <v/>
      </c>
    </row>
    <row r="385" spans="1:4" hidden="1">
      <c r="A385" s="65" t="s">
        <v>13252</v>
      </c>
      <c r="B385" s="71">
        <v>1</v>
      </c>
      <c r="D385" t="str">
        <f t="shared" si="5"/>
        <v/>
      </c>
    </row>
    <row r="386" spans="1:4" hidden="1">
      <c r="A386" s="5" t="s">
        <v>13253</v>
      </c>
      <c r="B386" s="71">
        <v>1</v>
      </c>
      <c r="D386" t="str">
        <f t="shared" si="5"/>
        <v/>
      </c>
    </row>
    <row r="387" spans="1:4" hidden="1">
      <c r="A387" s="65" t="s">
        <v>13254</v>
      </c>
      <c r="B387" s="71">
        <v>1</v>
      </c>
      <c r="D387" t="str">
        <f t="shared" si="5"/>
        <v/>
      </c>
    </row>
    <row r="388" spans="1:4" hidden="1">
      <c r="A388" s="5" t="s">
        <v>13255</v>
      </c>
      <c r="B388" s="71">
        <v>4</v>
      </c>
      <c r="D388">
        <f t="shared" ref="D388:D451" si="6">IF(B388&gt;1,1,"")</f>
        <v>1</v>
      </c>
    </row>
    <row r="389" spans="1:4">
      <c r="A389" s="65" t="s">
        <v>13256</v>
      </c>
      <c r="B389" s="71">
        <v>4</v>
      </c>
      <c r="D389">
        <f t="shared" si="6"/>
        <v>1</v>
      </c>
    </row>
    <row r="390" spans="1:4">
      <c r="A390" s="5" t="s">
        <v>13257</v>
      </c>
      <c r="B390" s="71">
        <v>2</v>
      </c>
      <c r="D390">
        <f t="shared" si="6"/>
        <v>1</v>
      </c>
    </row>
    <row r="391" spans="1:4">
      <c r="A391" s="65" t="s">
        <v>13258</v>
      </c>
      <c r="B391" s="71">
        <v>2</v>
      </c>
      <c r="D391">
        <f t="shared" si="6"/>
        <v>1</v>
      </c>
    </row>
    <row r="392" spans="1:4">
      <c r="A392" s="5" t="s">
        <v>13259</v>
      </c>
      <c r="B392" s="71">
        <v>1</v>
      </c>
      <c r="D392" t="str">
        <f t="shared" si="6"/>
        <v/>
      </c>
    </row>
    <row r="393" spans="1:4" hidden="1">
      <c r="A393" s="65" t="s">
        <v>13260</v>
      </c>
      <c r="B393" s="71">
        <v>1</v>
      </c>
      <c r="D393" t="str">
        <f t="shared" si="6"/>
        <v/>
      </c>
    </row>
    <row r="394" spans="1:4" hidden="1">
      <c r="A394" s="5" t="s">
        <v>13261</v>
      </c>
      <c r="B394" s="71">
        <v>1</v>
      </c>
      <c r="D394" t="str">
        <f t="shared" si="6"/>
        <v/>
      </c>
    </row>
    <row r="395" spans="1:4" hidden="1">
      <c r="A395" s="65" t="s">
        <v>13262</v>
      </c>
      <c r="B395" s="71">
        <v>1</v>
      </c>
      <c r="D395" t="str">
        <f t="shared" si="6"/>
        <v/>
      </c>
    </row>
    <row r="396" spans="1:4" hidden="1">
      <c r="A396" s="5" t="s">
        <v>13263</v>
      </c>
      <c r="B396" s="71">
        <v>1</v>
      </c>
      <c r="D396" t="str">
        <f t="shared" si="6"/>
        <v/>
      </c>
    </row>
    <row r="397" spans="1:4" hidden="1">
      <c r="A397" s="65" t="s">
        <v>13264</v>
      </c>
      <c r="B397" s="71">
        <v>1</v>
      </c>
      <c r="D397" t="str">
        <f t="shared" si="6"/>
        <v/>
      </c>
    </row>
    <row r="398" spans="1:4" hidden="1">
      <c r="A398" s="5" t="s">
        <v>13265</v>
      </c>
      <c r="B398" s="71">
        <v>1</v>
      </c>
      <c r="D398" t="str">
        <f t="shared" si="6"/>
        <v/>
      </c>
    </row>
    <row r="399" spans="1:4" hidden="1">
      <c r="A399" s="65" t="s">
        <v>13266</v>
      </c>
      <c r="B399" s="71">
        <v>1</v>
      </c>
      <c r="D399" t="str">
        <f t="shared" si="6"/>
        <v/>
      </c>
    </row>
    <row r="400" spans="1:4" hidden="1">
      <c r="A400" s="5" t="s">
        <v>13267</v>
      </c>
      <c r="B400" s="71">
        <v>1</v>
      </c>
      <c r="D400" t="str">
        <f t="shared" si="6"/>
        <v/>
      </c>
    </row>
    <row r="401" spans="1:4" hidden="1">
      <c r="A401" s="65" t="s">
        <v>13268</v>
      </c>
      <c r="B401" s="71">
        <v>1</v>
      </c>
      <c r="D401" t="str">
        <f t="shared" si="6"/>
        <v/>
      </c>
    </row>
    <row r="402" spans="1:4" hidden="1">
      <c r="A402" s="5" t="s">
        <v>13269</v>
      </c>
      <c r="B402" s="71">
        <v>1</v>
      </c>
      <c r="D402" t="str">
        <f t="shared" si="6"/>
        <v/>
      </c>
    </row>
    <row r="403" spans="1:4" hidden="1">
      <c r="A403" s="65" t="s">
        <v>13270</v>
      </c>
      <c r="B403" s="71">
        <v>1</v>
      </c>
      <c r="D403" t="str">
        <f t="shared" si="6"/>
        <v/>
      </c>
    </row>
    <row r="404" spans="1:4" hidden="1">
      <c r="A404" s="5" t="s">
        <v>13271</v>
      </c>
      <c r="B404" s="71">
        <v>1</v>
      </c>
      <c r="D404" t="str">
        <f t="shared" si="6"/>
        <v/>
      </c>
    </row>
    <row r="405" spans="1:4" hidden="1">
      <c r="A405" s="65" t="s">
        <v>13272</v>
      </c>
      <c r="B405" s="71">
        <v>1</v>
      </c>
      <c r="D405" t="str">
        <f t="shared" si="6"/>
        <v/>
      </c>
    </row>
    <row r="406" spans="1:4" hidden="1">
      <c r="A406" s="5" t="s">
        <v>13273</v>
      </c>
      <c r="B406" s="71">
        <v>1</v>
      </c>
      <c r="D406" t="str">
        <f t="shared" si="6"/>
        <v/>
      </c>
    </row>
    <row r="407" spans="1:4" hidden="1">
      <c r="A407" s="65" t="s">
        <v>13274</v>
      </c>
      <c r="B407" s="71">
        <v>1</v>
      </c>
      <c r="D407" t="str">
        <f t="shared" si="6"/>
        <v/>
      </c>
    </row>
    <row r="408" spans="1:4" hidden="1">
      <c r="A408" s="5" t="s">
        <v>13275</v>
      </c>
      <c r="B408" s="71">
        <v>1</v>
      </c>
      <c r="D408" t="str">
        <f t="shared" si="6"/>
        <v/>
      </c>
    </row>
    <row r="409" spans="1:4" hidden="1">
      <c r="A409" s="65" t="s">
        <v>13276</v>
      </c>
      <c r="B409" s="71">
        <v>1</v>
      </c>
      <c r="D409" t="str">
        <f t="shared" si="6"/>
        <v/>
      </c>
    </row>
    <row r="410" spans="1:4" hidden="1">
      <c r="A410" s="5" t="s">
        <v>13277</v>
      </c>
      <c r="B410" s="71">
        <v>1</v>
      </c>
      <c r="D410" t="str">
        <f t="shared" si="6"/>
        <v/>
      </c>
    </row>
    <row r="411" spans="1:4" hidden="1">
      <c r="A411" s="65" t="s">
        <v>13278</v>
      </c>
      <c r="B411" s="71">
        <v>1</v>
      </c>
      <c r="D411" t="str">
        <f t="shared" si="6"/>
        <v/>
      </c>
    </row>
    <row r="412" spans="1:4" hidden="1">
      <c r="A412" s="5" t="s">
        <v>13279</v>
      </c>
      <c r="B412" s="71">
        <v>1</v>
      </c>
      <c r="D412" t="str">
        <f t="shared" si="6"/>
        <v/>
      </c>
    </row>
    <row r="413" spans="1:4" hidden="1">
      <c r="A413" s="65" t="s">
        <v>13280</v>
      </c>
      <c r="B413" s="71">
        <v>1</v>
      </c>
      <c r="D413" t="str">
        <f t="shared" si="6"/>
        <v/>
      </c>
    </row>
    <row r="414" spans="1:4" hidden="1">
      <c r="A414" s="5" t="s">
        <v>13281</v>
      </c>
      <c r="B414" s="71">
        <v>1</v>
      </c>
      <c r="D414" t="str">
        <f t="shared" si="6"/>
        <v/>
      </c>
    </row>
    <row r="415" spans="1:4" hidden="1">
      <c r="A415" s="65" t="s">
        <v>13282</v>
      </c>
      <c r="B415" s="71">
        <v>1</v>
      </c>
      <c r="D415" t="str">
        <f t="shared" si="6"/>
        <v/>
      </c>
    </row>
    <row r="416" spans="1:4" hidden="1">
      <c r="A416" s="5" t="s">
        <v>13283</v>
      </c>
      <c r="B416" s="71">
        <v>1</v>
      </c>
      <c r="D416" t="str">
        <f t="shared" si="6"/>
        <v/>
      </c>
    </row>
    <row r="417" spans="1:4" hidden="1">
      <c r="A417" s="65" t="s">
        <v>13284</v>
      </c>
      <c r="B417" s="71">
        <v>1</v>
      </c>
      <c r="D417" t="str">
        <f t="shared" si="6"/>
        <v/>
      </c>
    </row>
    <row r="418" spans="1:4" hidden="1">
      <c r="A418" s="5" t="s">
        <v>13285</v>
      </c>
      <c r="B418" s="71">
        <v>1</v>
      </c>
      <c r="D418" t="str">
        <f t="shared" si="6"/>
        <v/>
      </c>
    </row>
    <row r="419" spans="1:4" hidden="1">
      <c r="A419" s="65" t="s">
        <v>13286</v>
      </c>
      <c r="B419" s="71">
        <v>1</v>
      </c>
      <c r="D419" t="str">
        <f t="shared" si="6"/>
        <v/>
      </c>
    </row>
    <row r="420" spans="1:4" hidden="1">
      <c r="A420" s="5" t="s">
        <v>13287</v>
      </c>
      <c r="B420" s="71">
        <v>1</v>
      </c>
      <c r="D420" t="str">
        <f t="shared" si="6"/>
        <v/>
      </c>
    </row>
    <row r="421" spans="1:4" hidden="1">
      <c r="A421" s="65" t="s">
        <v>13288</v>
      </c>
      <c r="B421" s="71">
        <v>1</v>
      </c>
      <c r="D421" t="str">
        <f t="shared" si="6"/>
        <v/>
      </c>
    </row>
    <row r="422" spans="1:4" hidden="1">
      <c r="A422" s="5" t="s">
        <v>13289</v>
      </c>
      <c r="B422" s="71">
        <v>1</v>
      </c>
      <c r="D422" t="str">
        <f t="shared" si="6"/>
        <v/>
      </c>
    </row>
    <row r="423" spans="1:4" hidden="1">
      <c r="A423" s="65" t="s">
        <v>13290</v>
      </c>
      <c r="B423" s="71">
        <v>1</v>
      </c>
      <c r="D423" t="str">
        <f t="shared" si="6"/>
        <v/>
      </c>
    </row>
    <row r="424" spans="1:4" hidden="1">
      <c r="A424" s="5" t="s">
        <v>13291</v>
      </c>
      <c r="B424" s="71">
        <v>1</v>
      </c>
      <c r="D424" t="str">
        <f t="shared" si="6"/>
        <v/>
      </c>
    </row>
    <row r="425" spans="1:4" hidden="1">
      <c r="A425" s="65" t="s">
        <v>13292</v>
      </c>
      <c r="B425" s="71">
        <v>1</v>
      </c>
      <c r="D425" t="str">
        <f t="shared" si="6"/>
        <v/>
      </c>
    </row>
    <row r="426" spans="1:4" hidden="1">
      <c r="A426" s="5" t="s">
        <v>13293</v>
      </c>
      <c r="B426" s="71">
        <v>1</v>
      </c>
      <c r="D426" t="str">
        <f t="shared" si="6"/>
        <v/>
      </c>
    </row>
    <row r="427" spans="1:4" hidden="1">
      <c r="A427" s="65" t="s">
        <v>13294</v>
      </c>
      <c r="B427" s="71">
        <v>1</v>
      </c>
      <c r="D427" t="str">
        <f t="shared" si="6"/>
        <v/>
      </c>
    </row>
    <row r="428" spans="1:4" hidden="1">
      <c r="A428" s="5" t="s">
        <v>13295</v>
      </c>
      <c r="B428" s="71">
        <v>1</v>
      </c>
      <c r="D428" t="str">
        <f t="shared" si="6"/>
        <v/>
      </c>
    </row>
    <row r="429" spans="1:4" hidden="1">
      <c r="A429" s="65" t="s">
        <v>13296</v>
      </c>
      <c r="B429" s="71">
        <v>1</v>
      </c>
      <c r="D429" t="str">
        <f t="shared" si="6"/>
        <v/>
      </c>
    </row>
    <row r="430" spans="1:4" hidden="1">
      <c r="A430" s="5" t="s">
        <v>13297</v>
      </c>
      <c r="B430" s="71">
        <v>1</v>
      </c>
      <c r="D430" t="str">
        <f t="shared" si="6"/>
        <v/>
      </c>
    </row>
    <row r="431" spans="1:4" hidden="1">
      <c r="A431" s="65" t="s">
        <v>13298</v>
      </c>
      <c r="B431" s="71">
        <v>1</v>
      </c>
      <c r="D431" t="str">
        <f t="shared" si="6"/>
        <v/>
      </c>
    </row>
    <row r="432" spans="1:4" hidden="1">
      <c r="A432" s="5" t="s">
        <v>13299</v>
      </c>
      <c r="B432" s="71">
        <v>1</v>
      </c>
      <c r="D432" t="str">
        <f t="shared" si="6"/>
        <v/>
      </c>
    </row>
    <row r="433" spans="1:4" hidden="1">
      <c r="A433" s="65" t="s">
        <v>13300</v>
      </c>
      <c r="B433" s="71">
        <v>1</v>
      </c>
      <c r="D433" t="str">
        <f t="shared" si="6"/>
        <v/>
      </c>
    </row>
    <row r="434" spans="1:4" hidden="1">
      <c r="A434" s="5" t="s">
        <v>13301</v>
      </c>
      <c r="B434" s="71">
        <v>1</v>
      </c>
      <c r="D434" t="str">
        <f t="shared" si="6"/>
        <v/>
      </c>
    </row>
    <row r="435" spans="1:4" hidden="1">
      <c r="A435" s="65" t="s">
        <v>13302</v>
      </c>
      <c r="B435" s="71">
        <v>1</v>
      </c>
      <c r="D435" t="str">
        <f t="shared" si="6"/>
        <v/>
      </c>
    </row>
    <row r="436" spans="1:4" hidden="1">
      <c r="A436" s="5" t="s">
        <v>13303</v>
      </c>
      <c r="B436" s="71">
        <v>1</v>
      </c>
      <c r="D436" t="str">
        <f t="shared" si="6"/>
        <v/>
      </c>
    </row>
    <row r="437" spans="1:4" hidden="1">
      <c r="A437" s="65" t="s">
        <v>13304</v>
      </c>
      <c r="B437" s="71">
        <v>1</v>
      </c>
      <c r="D437" t="str">
        <f t="shared" si="6"/>
        <v/>
      </c>
    </row>
    <row r="438" spans="1:4" hidden="1">
      <c r="A438" s="5" t="s">
        <v>13305</v>
      </c>
      <c r="B438" s="71">
        <v>1</v>
      </c>
      <c r="D438" t="str">
        <f t="shared" si="6"/>
        <v/>
      </c>
    </row>
    <row r="439" spans="1:4" hidden="1">
      <c r="A439" s="65" t="s">
        <v>13306</v>
      </c>
      <c r="B439" s="71">
        <v>1</v>
      </c>
      <c r="D439" t="str">
        <f t="shared" si="6"/>
        <v/>
      </c>
    </row>
    <row r="440" spans="1:4" hidden="1">
      <c r="A440" s="5" t="s">
        <v>13307</v>
      </c>
      <c r="B440" s="71">
        <v>1</v>
      </c>
      <c r="D440" t="str">
        <f t="shared" si="6"/>
        <v/>
      </c>
    </row>
    <row r="441" spans="1:4" hidden="1">
      <c r="A441" s="65" t="s">
        <v>13308</v>
      </c>
      <c r="B441" s="71">
        <v>1</v>
      </c>
      <c r="D441" t="str">
        <f t="shared" si="6"/>
        <v/>
      </c>
    </row>
    <row r="442" spans="1:4" hidden="1">
      <c r="A442" s="5" t="s">
        <v>13309</v>
      </c>
      <c r="B442" s="71">
        <v>1</v>
      </c>
      <c r="D442" t="str">
        <f t="shared" si="6"/>
        <v/>
      </c>
    </row>
    <row r="443" spans="1:4" hidden="1">
      <c r="A443" s="65" t="s">
        <v>13310</v>
      </c>
      <c r="B443" s="71">
        <v>1</v>
      </c>
      <c r="D443" t="str">
        <f t="shared" si="6"/>
        <v/>
      </c>
    </row>
    <row r="444" spans="1:4" hidden="1">
      <c r="A444" s="5" t="s">
        <v>13311</v>
      </c>
      <c r="B444" s="71">
        <v>1</v>
      </c>
      <c r="D444" t="str">
        <f t="shared" si="6"/>
        <v/>
      </c>
    </row>
    <row r="445" spans="1:4" hidden="1">
      <c r="A445" s="65" t="s">
        <v>13312</v>
      </c>
      <c r="B445" s="71">
        <v>1</v>
      </c>
      <c r="D445" t="str">
        <f t="shared" si="6"/>
        <v/>
      </c>
    </row>
    <row r="446" spans="1:4" hidden="1">
      <c r="A446" s="5" t="s">
        <v>13313</v>
      </c>
      <c r="B446" s="71">
        <v>1</v>
      </c>
      <c r="D446" t="str">
        <f t="shared" si="6"/>
        <v/>
      </c>
    </row>
    <row r="447" spans="1:4" hidden="1">
      <c r="A447" s="65" t="s">
        <v>13314</v>
      </c>
      <c r="B447" s="71">
        <v>1</v>
      </c>
      <c r="D447" t="str">
        <f t="shared" si="6"/>
        <v/>
      </c>
    </row>
    <row r="448" spans="1:4" hidden="1">
      <c r="A448" s="5" t="s">
        <v>13315</v>
      </c>
      <c r="B448" s="71">
        <v>1</v>
      </c>
      <c r="D448" t="str">
        <f t="shared" si="6"/>
        <v/>
      </c>
    </row>
    <row r="449" spans="1:4" hidden="1">
      <c r="A449" s="65" t="s">
        <v>13316</v>
      </c>
      <c r="B449" s="71">
        <v>1</v>
      </c>
      <c r="D449" t="str">
        <f t="shared" si="6"/>
        <v/>
      </c>
    </row>
    <row r="450" spans="1:4" hidden="1">
      <c r="A450" s="5" t="s">
        <v>13317</v>
      </c>
      <c r="B450" s="71">
        <v>1</v>
      </c>
      <c r="D450" t="str">
        <f t="shared" si="6"/>
        <v/>
      </c>
    </row>
    <row r="451" spans="1:4" hidden="1">
      <c r="A451" s="65" t="s">
        <v>13318</v>
      </c>
      <c r="B451" s="71">
        <v>1</v>
      </c>
      <c r="D451" t="str">
        <f t="shared" si="6"/>
        <v/>
      </c>
    </row>
    <row r="452" spans="1:4" hidden="1">
      <c r="A452" s="5" t="s">
        <v>13319</v>
      </c>
      <c r="B452" s="71">
        <v>1</v>
      </c>
      <c r="D452" t="str">
        <f t="shared" ref="D452:D515" si="7">IF(B452&gt;1,1,"")</f>
        <v/>
      </c>
    </row>
    <row r="453" spans="1:4" hidden="1">
      <c r="A453" s="65" t="s">
        <v>13320</v>
      </c>
      <c r="B453" s="71">
        <v>1</v>
      </c>
      <c r="D453" t="str">
        <f t="shared" si="7"/>
        <v/>
      </c>
    </row>
    <row r="454" spans="1:4" hidden="1">
      <c r="A454" s="5" t="s">
        <v>13321</v>
      </c>
      <c r="B454" s="71">
        <v>1</v>
      </c>
      <c r="D454" t="str">
        <f t="shared" si="7"/>
        <v/>
      </c>
    </row>
    <row r="455" spans="1:4" hidden="1">
      <c r="A455" s="65" t="s">
        <v>13322</v>
      </c>
      <c r="B455" s="71">
        <v>1</v>
      </c>
      <c r="D455" t="str">
        <f t="shared" si="7"/>
        <v/>
      </c>
    </row>
    <row r="456" spans="1:4" hidden="1">
      <c r="A456" s="5" t="s">
        <v>13323</v>
      </c>
      <c r="B456" s="71">
        <v>1</v>
      </c>
      <c r="D456" t="str">
        <f t="shared" si="7"/>
        <v/>
      </c>
    </row>
    <row r="457" spans="1:4" hidden="1">
      <c r="A457" s="65" t="s">
        <v>13324</v>
      </c>
      <c r="B457" s="71">
        <v>1</v>
      </c>
      <c r="D457" t="str">
        <f t="shared" si="7"/>
        <v/>
      </c>
    </row>
    <row r="458" spans="1:4" hidden="1">
      <c r="A458" s="5" t="s">
        <v>13325</v>
      </c>
      <c r="B458" s="71">
        <v>1</v>
      </c>
      <c r="D458" t="str">
        <f t="shared" si="7"/>
        <v/>
      </c>
    </row>
    <row r="459" spans="1:4" hidden="1">
      <c r="A459" s="65" t="s">
        <v>13326</v>
      </c>
      <c r="B459" s="71">
        <v>1</v>
      </c>
      <c r="D459" t="str">
        <f t="shared" si="7"/>
        <v/>
      </c>
    </row>
    <row r="460" spans="1:4" hidden="1">
      <c r="A460" s="5" t="s">
        <v>13327</v>
      </c>
      <c r="B460" s="71">
        <v>1</v>
      </c>
      <c r="D460" t="str">
        <f t="shared" si="7"/>
        <v/>
      </c>
    </row>
    <row r="461" spans="1:4" hidden="1">
      <c r="A461" s="65" t="s">
        <v>13328</v>
      </c>
      <c r="B461" s="71">
        <v>1</v>
      </c>
      <c r="D461" t="str">
        <f t="shared" si="7"/>
        <v/>
      </c>
    </row>
    <row r="462" spans="1:4" hidden="1">
      <c r="A462" s="5" t="s">
        <v>13329</v>
      </c>
      <c r="B462" s="71">
        <v>1</v>
      </c>
      <c r="D462" t="str">
        <f t="shared" si="7"/>
        <v/>
      </c>
    </row>
    <row r="463" spans="1:4" hidden="1">
      <c r="A463" s="65" t="s">
        <v>13330</v>
      </c>
      <c r="B463" s="71">
        <v>1</v>
      </c>
      <c r="D463" t="str">
        <f t="shared" si="7"/>
        <v/>
      </c>
    </row>
    <row r="464" spans="1:4" hidden="1">
      <c r="A464" s="5" t="s">
        <v>13331</v>
      </c>
      <c r="B464" s="71">
        <v>1</v>
      </c>
      <c r="D464" t="str">
        <f t="shared" si="7"/>
        <v/>
      </c>
    </row>
    <row r="465" spans="1:4" hidden="1">
      <c r="A465" s="65" t="s">
        <v>13332</v>
      </c>
      <c r="B465" s="71">
        <v>1</v>
      </c>
      <c r="D465" t="str">
        <f t="shared" si="7"/>
        <v/>
      </c>
    </row>
    <row r="466" spans="1:4" hidden="1">
      <c r="A466" s="5" t="s">
        <v>13333</v>
      </c>
      <c r="B466" s="71">
        <v>1</v>
      </c>
      <c r="D466" t="str">
        <f t="shared" si="7"/>
        <v/>
      </c>
    </row>
    <row r="467" spans="1:4" hidden="1">
      <c r="A467" s="65" t="s">
        <v>13334</v>
      </c>
      <c r="B467" s="71">
        <v>1</v>
      </c>
      <c r="D467" t="str">
        <f t="shared" si="7"/>
        <v/>
      </c>
    </row>
    <row r="468" spans="1:4" hidden="1">
      <c r="A468" s="5" t="s">
        <v>13335</v>
      </c>
      <c r="B468" s="71">
        <v>1</v>
      </c>
      <c r="D468" t="str">
        <f t="shared" si="7"/>
        <v/>
      </c>
    </row>
    <row r="469" spans="1:4" hidden="1">
      <c r="A469" s="65" t="s">
        <v>13336</v>
      </c>
      <c r="B469" s="71">
        <v>1</v>
      </c>
      <c r="D469" t="str">
        <f t="shared" si="7"/>
        <v/>
      </c>
    </row>
    <row r="470" spans="1:4" hidden="1">
      <c r="A470" s="5" t="s">
        <v>13337</v>
      </c>
      <c r="B470" s="71">
        <v>1</v>
      </c>
      <c r="D470" t="str">
        <f t="shared" si="7"/>
        <v/>
      </c>
    </row>
    <row r="471" spans="1:4" hidden="1">
      <c r="A471" s="65" t="s">
        <v>13338</v>
      </c>
      <c r="B471" s="71">
        <v>1</v>
      </c>
      <c r="D471" t="str">
        <f t="shared" si="7"/>
        <v/>
      </c>
    </row>
    <row r="472" spans="1:4" hidden="1">
      <c r="A472" s="5" t="s">
        <v>13339</v>
      </c>
      <c r="B472" s="71">
        <v>1</v>
      </c>
      <c r="D472" t="str">
        <f t="shared" si="7"/>
        <v/>
      </c>
    </row>
    <row r="473" spans="1:4" hidden="1">
      <c r="A473" s="65" t="s">
        <v>13340</v>
      </c>
      <c r="B473" s="71">
        <v>1</v>
      </c>
      <c r="D473" t="str">
        <f t="shared" si="7"/>
        <v/>
      </c>
    </row>
    <row r="474" spans="1:4" hidden="1">
      <c r="A474" s="5" t="s">
        <v>13341</v>
      </c>
      <c r="B474" s="71">
        <v>1</v>
      </c>
      <c r="D474" t="str">
        <f t="shared" si="7"/>
        <v/>
      </c>
    </row>
    <row r="475" spans="1:4" hidden="1">
      <c r="A475" s="65" t="s">
        <v>13342</v>
      </c>
      <c r="B475" s="71">
        <v>1</v>
      </c>
      <c r="D475" t="str">
        <f t="shared" si="7"/>
        <v/>
      </c>
    </row>
    <row r="476" spans="1:4" hidden="1">
      <c r="A476" s="5" t="s">
        <v>13343</v>
      </c>
      <c r="B476" s="71">
        <v>1</v>
      </c>
      <c r="D476" t="str">
        <f t="shared" si="7"/>
        <v/>
      </c>
    </row>
    <row r="477" spans="1:4" hidden="1">
      <c r="A477" s="65" t="s">
        <v>13344</v>
      </c>
      <c r="B477" s="71">
        <v>1</v>
      </c>
      <c r="D477" t="str">
        <f t="shared" si="7"/>
        <v/>
      </c>
    </row>
    <row r="478" spans="1:4" hidden="1">
      <c r="A478" s="5" t="s">
        <v>13345</v>
      </c>
      <c r="B478" s="71">
        <v>1</v>
      </c>
      <c r="D478" t="str">
        <f t="shared" si="7"/>
        <v/>
      </c>
    </row>
    <row r="479" spans="1:4" hidden="1">
      <c r="A479" s="65" t="s">
        <v>13346</v>
      </c>
      <c r="B479" s="71">
        <v>1</v>
      </c>
      <c r="D479" t="str">
        <f t="shared" si="7"/>
        <v/>
      </c>
    </row>
    <row r="480" spans="1:4" hidden="1">
      <c r="A480" s="5" t="s">
        <v>13347</v>
      </c>
      <c r="B480" s="71">
        <v>1</v>
      </c>
      <c r="D480" t="str">
        <f t="shared" si="7"/>
        <v/>
      </c>
    </row>
    <row r="481" spans="1:4" hidden="1">
      <c r="A481" s="65" t="s">
        <v>13348</v>
      </c>
      <c r="B481" s="71">
        <v>1</v>
      </c>
      <c r="D481" t="str">
        <f t="shared" si="7"/>
        <v/>
      </c>
    </row>
    <row r="482" spans="1:4" hidden="1">
      <c r="A482" s="5" t="s">
        <v>13349</v>
      </c>
      <c r="B482" s="71">
        <v>1</v>
      </c>
      <c r="D482" t="str">
        <f t="shared" si="7"/>
        <v/>
      </c>
    </row>
    <row r="483" spans="1:4" hidden="1">
      <c r="A483" s="65" t="s">
        <v>13350</v>
      </c>
      <c r="B483" s="71">
        <v>1</v>
      </c>
      <c r="D483" t="str">
        <f t="shared" si="7"/>
        <v/>
      </c>
    </row>
    <row r="484" spans="1:4" hidden="1">
      <c r="A484" s="5" t="s">
        <v>13351</v>
      </c>
      <c r="B484" s="71">
        <v>1</v>
      </c>
      <c r="D484" t="str">
        <f t="shared" si="7"/>
        <v/>
      </c>
    </row>
    <row r="485" spans="1:4" hidden="1">
      <c r="A485" s="65" t="s">
        <v>13352</v>
      </c>
      <c r="B485" s="71">
        <v>1</v>
      </c>
      <c r="D485" t="str">
        <f t="shared" si="7"/>
        <v/>
      </c>
    </row>
    <row r="486" spans="1:4" hidden="1">
      <c r="A486" s="5" t="s">
        <v>13353</v>
      </c>
      <c r="B486" s="71">
        <v>1</v>
      </c>
      <c r="D486" t="str">
        <f t="shared" si="7"/>
        <v/>
      </c>
    </row>
    <row r="487" spans="1:4" hidden="1">
      <c r="A487" s="65" t="s">
        <v>13354</v>
      </c>
      <c r="B487" s="71">
        <v>1</v>
      </c>
      <c r="D487" t="str">
        <f t="shared" si="7"/>
        <v/>
      </c>
    </row>
    <row r="488" spans="1:4" hidden="1">
      <c r="A488" s="5" t="s">
        <v>13355</v>
      </c>
      <c r="B488" s="71">
        <v>1</v>
      </c>
      <c r="D488" t="str">
        <f t="shared" si="7"/>
        <v/>
      </c>
    </row>
    <row r="489" spans="1:4" hidden="1">
      <c r="A489" s="65" t="s">
        <v>13356</v>
      </c>
      <c r="B489" s="71">
        <v>1</v>
      </c>
      <c r="D489" t="str">
        <f t="shared" si="7"/>
        <v/>
      </c>
    </row>
    <row r="490" spans="1:4" hidden="1">
      <c r="A490" s="5" t="s">
        <v>13357</v>
      </c>
      <c r="B490" s="71">
        <v>1</v>
      </c>
      <c r="D490" t="str">
        <f t="shared" si="7"/>
        <v/>
      </c>
    </row>
    <row r="491" spans="1:4" hidden="1">
      <c r="A491" s="65" t="s">
        <v>13358</v>
      </c>
      <c r="B491" s="71">
        <v>1</v>
      </c>
      <c r="D491" t="str">
        <f t="shared" si="7"/>
        <v/>
      </c>
    </row>
    <row r="492" spans="1:4" hidden="1">
      <c r="A492" s="5" t="s">
        <v>13359</v>
      </c>
      <c r="B492" s="71">
        <v>1</v>
      </c>
      <c r="D492" t="str">
        <f t="shared" si="7"/>
        <v/>
      </c>
    </row>
    <row r="493" spans="1:4" hidden="1">
      <c r="A493" s="65" t="s">
        <v>13360</v>
      </c>
      <c r="B493" s="71">
        <v>1</v>
      </c>
      <c r="D493" t="str">
        <f t="shared" si="7"/>
        <v/>
      </c>
    </row>
    <row r="494" spans="1:4" hidden="1">
      <c r="A494" s="5" t="s">
        <v>13361</v>
      </c>
      <c r="B494" s="71">
        <v>1</v>
      </c>
      <c r="D494" t="str">
        <f t="shared" si="7"/>
        <v/>
      </c>
    </row>
    <row r="495" spans="1:4" hidden="1">
      <c r="A495" s="65" t="s">
        <v>13362</v>
      </c>
      <c r="B495" s="71">
        <v>1</v>
      </c>
      <c r="D495" t="str">
        <f t="shared" si="7"/>
        <v/>
      </c>
    </row>
    <row r="496" spans="1:4" hidden="1">
      <c r="A496" s="5" t="s">
        <v>13363</v>
      </c>
      <c r="B496" s="71">
        <v>1</v>
      </c>
      <c r="D496" t="str">
        <f t="shared" si="7"/>
        <v/>
      </c>
    </row>
    <row r="497" spans="1:4" hidden="1">
      <c r="A497" s="65" t="s">
        <v>13364</v>
      </c>
      <c r="B497" s="71">
        <v>1</v>
      </c>
      <c r="D497" t="str">
        <f t="shared" si="7"/>
        <v/>
      </c>
    </row>
    <row r="498" spans="1:4" hidden="1">
      <c r="A498" s="5" t="s">
        <v>13365</v>
      </c>
      <c r="B498" s="71">
        <v>1</v>
      </c>
      <c r="D498" t="str">
        <f t="shared" si="7"/>
        <v/>
      </c>
    </row>
    <row r="499" spans="1:4" hidden="1">
      <c r="A499" s="65" t="s">
        <v>13366</v>
      </c>
      <c r="B499" s="71">
        <v>1</v>
      </c>
      <c r="D499" t="str">
        <f t="shared" si="7"/>
        <v/>
      </c>
    </row>
    <row r="500" spans="1:4" hidden="1">
      <c r="A500" s="5" t="s">
        <v>13367</v>
      </c>
      <c r="B500" s="71">
        <v>1</v>
      </c>
      <c r="D500" t="str">
        <f t="shared" si="7"/>
        <v/>
      </c>
    </row>
    <row r="501" spans="1:4" hidden="1">
      <c r="A501" s="65" t="s">
        <v>13368</v>
      </c>
      <c r="B501" s="71">
        <v>1</v>
      </c>
      <c r="D501" t="str">
        <f t="shared" si="7"/>
        <v/>
      </c>
    </row>
    <row r="502" spans="1:4" hidden="1">
      <c r="A502" s="5" t="s">
        <v>13369</v>
      </c>
      <c r="B502" s="71">
        <v>1</v>
      </c>
      <c r="D502" t="str">
        <f t="shared" si="7"/>
        <v/>
      </c>
    </row>
    <row r="503" spans="1:4" hidden="1">
      <c r="A503" s="65" t="s">
        <v>13370</v>
      </c>
      <c r="B503" s="71">
        <v>1</v>
      </c>
      <c r="D503" t="str">
        <f t="shared" si="7"/>
        <v/>
      </c>
    </row>
    <row r="504" spans="1:4" hidden="1">
      <c r="A504" s="5" t="s">
        <v>13371</v>
      </c>
      <c r="B504" s="71">
        <v>2</v>
      </c>
      <c r="D504">
        <f t="shared" si="7"/>
        <v>1</v>
      </c>
    </row>
    <row r="505" spans="1:4">
      <c r="A505" s="65" t="s">
        <v>13372</v>
      </c>
      <c r="B505" s="71">
        <v>2</v>
      </c>
      <c r="D505">
        <f t="shared" si="7"/>
        <v>1</v>
      </c>
    </row>
    <row r="506" spans="1:4">
      <c r="A506" s="5" t="s">
        <v>13373</v>
      </c>
      <c r="B506" s="71">
        <v>1</v>
      </c>
      <c r="D506" t="str">
        <f t="shared" si="7"/>
        <v/>
      </c>
    </row>
    <row r="507" spans="1:4" hidden="1">
      <c r="A507" s="65" t="s">
        <v>13374</v>
      </c>
      <c r="B507" s="71">
        <v>1</v>
      </c>
      <c r="D507" t="str">
        <f t="shared" si="7"/>
        <v/>
      </c>
    </row>
    <row r="508" spans="1:4" hidden="1">
      <c r="A508" s="5" t="s">
        <v>13375</v>
      </c>
      <c r="B508" s="71">
        <v>2</v>
      </c>
      <c r="D508">
        <f t="shared" si="7"/>
        <v>1</v>
      </c>
    </row>
    <row r="509" spans="1:4">
      <c r="A509" s="65" t="s">
        <v>13376</v>
      </c>
      <c r="B509" s="71">
        <v>2</v>
      </c>
      <c r="D509">
        <f t="shared" si="7"/>
        <v>1</v>
      </c>
    </row>
    <row r="510" spans="1:4">
      <c r="A510" s="5" t="s">
        <v>13377</v>
      </c>
      <c r="B510" s="71">
        <v>1</v>
      </c>
      <c r="D510" t="str">
        <f t="shared" si="7"/>
        <v/>
      </c>
    </row>
    <row r="511" spans="1:4" hidden="1">
      <c r="A511" s="65" t="s">
        <v>13378</v>
      </c>
      <c r="B511" s="71">
        <v>1</v>
      </c>
      <c r="D511" t="str">
        <f t="shared" si="7"/>
        <v/>
      </c>
    </row>
    <row r="512" spans="1:4" hidden="1">
      <c r="A512" s="5" t="s">
        <v>13379</v>
      </c>
      <c r="B512" s="71">
        <v>1</v>
      </c>
      <c r="D512" t="str">
        <f t="shared" si="7"/>
        <v/>
      </c>
    </row>
    <row r="513" spans="1:4" hidden="1">
      <c r="A513" s="65" t="s">
        <v>13380</v>
      </c>
      <c r="B513" s="71">
        <v>1</v>
      </c>
      <c r="D513" t="str">
        <f t="shared" si="7"/>
        <v/>
      </c>
    </row>
    <row r="514" spans="1:4" hidden="1">
      <c r="A514" s="5" t="s">
        <v>13381</v>
      </c>
      <c r="B514" s="71">
        <v>1</v>
      </c>
      <c r="D514" t="str">
        <f t="shared" si="7"/>
        <v/>
      </c>
    </row>
    <row r="515" spans="1:4" hidden="1">
      <c r="A515" s="65" t="s">
        <v>13382</v>
      </c>
      <c r="B515" s="71">
        <v>1</v>
      </c>
      <c r="D515" t="str">
        <f t="shared" si="7"/>
        <v/>
      </c>
    </row>
    <row r="516" spans="1:4" hidden="1">
      <c r="A516" s="5" t="s">
        <v>13383</v>
      </c>
      <c r="B516" s="71">
        <v>1</v>
      </c>
      <c r="D516" t="str">
        <f t="shared" ref="D516:D579" si="8">IF(B516&gt;1,1,"")</f>
        <v/>
      </c>
    </row>
    <row r="517" spans="1:4" hidden="1">
      <c r="A517" s="65" t="s">
        <v>13384</v>
      </c>
      <c r="B517" s="71">
        <v>1</v>
      </c>
      <c r="D517" t="str">
        <f t="shared" si="8"/>
        <v/>
      </c>
    </row>
    <row r="518" spans="1:4" hidden="1">
      <c r="A518" s="5" t="s">
        <v>13385</v>
      </c>
      <c r="B518" s="71">
        <v>1</v>
      </c>
      <c r="D518" t="str">
        <f t="shared" si="8"/>
        <v/>
      </c>
    </row>
    <row r="519" spans="1:4" hidden="1">
      <c r="A519" s="65" t="s">
        <v>13386</v>
      </c>
      <c r="B519" s="71">
        <v>1</v>
      </c>
      <c r="D519" t="str">
        <f t="shared" si="8"/>
        <v/>
      </c>
    </row>
    <row r="520" spans="1:4" hidden="1">
      <c r="A520" s="5" t="s">
        <v>13387</v>
      </c>
      <c r="B520" s="71">
        <v>1</v>
      </c>
      <c r="D520" t="str">
        <f t="shared" si="8"/>
        <v/>
      </c>
    </row>
    <row r="521" spans="1:4" hidden="1">
      <c r="A521" s="65" t="s">
        <v>13388</v>
      </c>
      <c r="B521" s="71">
        <v>1</v>
      </c>
      <c r="D521" t="str">
        <f t="shared" si="8"/>
        <v/>
      </c>
    </row>
    <row r="522" spans="1:4" hidden="1">
      <c r="A522" s="5" t="s">
        <v>13389</v>
      </c>
      <c r="B522" s="71">
        <v>1</v>
      </c>
      <c r="D522" t="str">
        <f t="shared" si="8"/>
        <v/>
      </c>
    </row>
    <row r="523" spans="1:4" hidden="1">
      <c r="A523" s="65" t="s">
        <v>13390</v>
      </c>
      <c r="B523" s="71">
        <v>1</v>
      </c>
      <c r="D523" t="str">
        <f t="shared" si="8"/>
        <v/>
      </c>
    </row>
    <row r="524" spans="1:4" hidden="1">
      <c r="A524" s="5" t="s">
        <v>13391</v>
      </c>
      <c r="B524" s="71">
        <v>1</v>
      </c>
      <c r="D524" t="str">
        <f t="shared" si="8"/>
        <v/>
      </c>
    </row>
    <row r="525" spans="1:4" hidden="1">
      <c r="A525" s="65" t="s">
        <v>13392</v>
      </c>
      <c r="B525" s="71">
        <v>1</v>
      </c>
      <c r="D525" t="str">
        <f t="shared" si="8"/>
        <v/>
      </c>
    </row>
    <row r="526" spans="1:4" hidden="1">
      <c r="A526" s="5" t="s">
        <v>13393</v>
      </c>
      <c r="B526" s="71">
        <v>1</v>
      </c>
      <c r="D526" t="str">
        <f t="shared" si="8"/>
        <v/>
      </c>
    </row>
    <row r="527" spans="1:4" hidden="1">
      <c r="A527" s="65" t="s">
        <v>13394</v>
      </c>
      <c r="B527" s="71">
        <v>1</v>
      </c>
      <c r="D527" t="str">
        <f t="shared" si="8"/>
        <v/>
      </c>
    </row>
    <row r="528" spans="1:4" hidden="1">
      <c r="A528" s="5" t="s">
        <v>13395</v>
      </c>
      <c r="B528" s="71">
        <v>1</v>
      </c>
      <c r="D528" t="str">
        <f t="shared" si="8"/>
        <v/>
      </c>
    </row>
    <row r="529" spans="1:4" hidden="1">
      <c r="A529" s="65" t="s">
        <v>13396</v>
      </c>
      <c r="B529" s="71">
        <v>1</v>
      </c>
      <c r="D529" t="str">
        <f t="shared" si="8"/>
        <v/>
      </c>
    </row>
    <row r="530" spans="1:4" hidden="1">
      <c r="A530" s="5" t="s">
        <v>13397</v>
      </c>
      <c r="B530" s="71">
        <v>1</v>
      </c>
      <c r="D530" t="str">
        <f t="shared" si="8"/>
        <v/>
      </c>
    </row>
    <row r="531" spans="1:4" hidden="1">
      <c r="A531" s="65" t="s">
        <v>13398</v>
      </c>
      <c r="B531" s="71">
        <v>1</v>
      </c>
      <c r="D531" t="str">
        <f t="shared" si="8"/>
        <v/>
      </c>
    </row>
    <row r="532" spans="1:4" hidden="1">
      <c r="A532" s="5" t="s">
        <v>13399</v>
      </c>
      <c r="B532" s="71">
        <v>1</v>
      </c>
      <c r="D532" t="str">
        <f t="shared" si="8"/>
        <v/>
      </c>
    </row>
    <row r="533" spans="1:4" hidden="1">
      <c r="A533" s="65" t="s">
        <v>13400</v>
      </c>
      <c r="B533" s="71">
        <v>1</v>
      </c>
      <c r="D533" t="str">
        <f t="shared" si="8"/>
        <v/>
      </c>
    </row>
    <row r="534" spans="1:4" hidden="1">
      <c r="A534" s="5" t="s">
        <v>13401</v>
      </c>
      <c r="B534" s="71">
        <v>1</v>
      </c>
      <c r="D534" t="str">
        <f t="shared" si="8"/>
        <v/>
      </c>
    </row>
    <row r="535" spans="1:4" hidden="1">
      <c r="A535" s="65" t="s">
        <v>13402</v>
      </c>
      <c r="B535" s="71">
        <v>1</v>
      </c>
      <c r="D535" t="str">
        <f t="shared" si="8"/>
        <v/>
      </c>
    </row>
    <row r="536" spans="1:4" hidden="1">
      <c r="A536" s="5" t="s">
        <v>13403</v>
      </c>
      <c r="B536" s="71">
        <v>1</v>
      </c>
      <c r="D536" t="str">
        <f t="shared" si="8"/>
        <v/>
      </c>
    </row>
    <row r="537" spans="1:4" hidden="1">
      <c r="A537" s="65" t="s">
        <v>13404</v>
      </c>
      <c r="B537" s="71">
        <v>1</v>
      </c>
      <c r="D537" t="str">
        <f t="shared" si="8"/>
        <v/>
      </c>
    </row>
    <row r="538" spans="1:4" hidden="1">
      <c r="A538" s="5" t="s">
        <v>13405</v>
      </c>
      <c r="B538" s="71">
        <v>1</v>
      </c>
      <c r="D538" t="str">
        <f t="shared" si="8"/>
        <v/>
      </c>
    </row>
    <row r="539" spans="1:4" hidden="1">
      <c r="A539" s="65" t="s">
        <v>13406</v>
      </c>
      <c r="B539" s="71">
        <v>1</v>
      </c>
      <c r="D539" t="str">
        <f t="shared" si="8"/>
        <v/>
      </c>
    </row>
    <row r="540" spans="1:4" hidden="1">
      <c r="A540" s="5" t="s">
        <v>13407</v>
      </c>
      <c r="B540" s="71">
        <v>1</v>
      </c>
      <c r="D540" t="str">
        <f t="shared" si="8"/>
        <v/>
      </c>
    </row>
    <row r="541" spans="1:4" hidden="1">
      <c r="A541" s="65" t="s">
        <v>13408</v>
      </c>
      <c r="B541" s="71">
        <v>1</v>
      </c>
      <c r="D541" t="str">
        <f t="shared" si="8"/>
        <v/>
      </c>
    </row>
    <row r="542" spans="1:4" hidden="1">
      <c r="A542" s="5" t="s">
        <v>13409</v>
      </c>
      <c r="B542" s="71">
        <v>1</v>
      </c>
      <c r="D542" t="str">
        <f t="shared" si="8"/>
        <v/>
      </c>
    </row>
    <row r="543" spans="1:4" hidden="1">
      <c r="A543" s="65" t="s">
        <v>13410</v>
      </c>
      <c r="B543" s="71">
        <v>1</v>
      </c>
      <c r="D543" t="str">
        <f t="shared" si="8"/>
        <v/>
      </c>
    </row>
    <row r="544" spans="1:4" hidden="1">
      <c r="A544" s="5" t="s">
        <v>13411</v>
      </c>
      <c r="B544" s="71">
        <v>1</v>
      </c>
      <c r="D544" t="str">
        <f t="shared" si="8"/>
        <v/>
      </c>
    </row>
    <row r="545" spans="1:4" hidden="1">
      <c r="A545" s="65" t="s">
        <v>13412</v>
      </c>
      <c r="B545" s="71">
        <v>1</v>
      </c>
      <c r="D545" t="str">
        <f t="shared" si="8"/>
        <v/>
      </c>
    </row>
    <row r="546" spans="1:4" hidden="1">
      <c r="A546" s="5" t="s">
        <v>13413</v>
      </c>
      <c r="B546" s="71">
        <v>1</v>
      </c>
      <c r="D546" t="str">
        <f t="shared" si="8"/>
        <v/>
      </c>
    </row>
    <row r="547" spans="1:4" hidden="1">
      <c r="A547" s="65" t="s">
        <v>13414</v>
      </c>
      <c r="B547" s="71">
        <v>1</v>
      </c>
      <c r="D547" t="str">
        <f t="shared" si="8"/>
        <v/>
      </c>
    </row>
    <row r="548" spans="1:4" hidden="1">
      <c r="A548" s="5" t="s">
        <v>13415</v>
      </c>
      <c r="B548" s="71">
        <v>1</v>
      </c>
      <c r="D548" t="str">
        <f t="shared" si="8"/>
        <v/>
      </c>
    </row>
    <row r="549" spans="1:4" hidden="1">
      <c r="A549" s="65" t="s">
        <v>13416</v>
      </c>
      <c r="B549" s="71">
        <v>1</v>
      </c>
      <c r="D549" t="str">
        <f t="shared" si="8"/>
        <v/>
      </c>
    </row>
    <row r="550" spans="1:4" hidden="1">
      <c r="A550" s="5" t="s">
        <v>13417</v>
      </c>
      <c r="B550" s="71">
        <v>1</v>
      </c>
      <c r="D550" t="str">
        <f t="shared" si="8"/>
        <v/>
      </c>
    </row>
    <row r="551" spans="1:4" hidden="1">
      <c r="A551" s="65" t="s">
        <v>13418</v>
      </c>
      <c r="B551" s="71">
        <v>1</v>
      </c>
      <c r="D551" t="str">
        <f t="shared" si="8"/>
        <v/>
      </c>
    </row>
    <row r="552" spans="1:4" hidden="1">
      <c r="A552" s="5" t="s">
        <v>13419</v>
      </c>
      <c r="B552" s="71">
        <v>1</v>
      </c>
      <c r="D552" t="str">
        <f t="shared" si="8"/>
        <v/>
      </c>
    </row>
    <row r="553" spans="1:4" hidden="1">
      <c r="A553" s="65" t="s">
        <v>13420</v>
      </c>
      <c r="B553" s="71">
        <v>1</v>
      </c>
      <c r="D553" t="str">
        <f t="shared" si="8"/>
        <v/>
      </c>
    </row>
    <row r="554" spans="1:4" hidden="1">
      <c r="A554" s="5" t="s">
        <v>13421</v>
      </c>
      <c r="B554" s="71">
        <v>1</v>
      </c>
      <c r="D554" t="str">
        <f t="shared" si="8"/>
        <v/>
      </c>
    </row>
    <row r="555" spans="1:4" hidden="1">
      <c r="A555" s="65" t="s">
        <v>13422</v>
      </c>
      <c r="B555" s="71">
        <v>1</v>
      </c>
      <c r="D555" t="str">
        <f t="shared" si="8"/>
        <v/>
      </c>
    </row>
    <row r="556" spans="1:4" hidden="1">
      <c r="A556" s="5" t="s">
        <v>13423</v>
      </c>
      <c r="B556" s="71">
        <v>1</v>
      </c>
      <c r="D556" t="str">
        <f t="shared" si="8"/>
        <v/>
      </c>
    </row>
    <row r="557" spans="1:4" hidden="1">
      <c r="A557" s="65" t="s">
        <v>13424</v>
      </c>
      <c r="B557" s="71">
        <v>1</v>
      </c>
      <c r="D557" t="str">
        <f t="shared" si="8"/>
        <v/>
      </c>
    </row>
    <row r="558" spans="1:4" hidden="1">
      <c r="A558" s="5" t="s">
        <v>13425</v>
      </c>
      <c r="B558" s="71">
        <v>1</v>
      </c>
      <c r="D558" t="str">
        <f t="shared" si="8"/>
        <v/>
      </c>
    </row>
    <row r="559" spans="1:4" hidden="1">
      <c r="A559" s="65" t="s">
        <v>13426</v>
      </c>
      <c r="B559" s="71">
        <v>1</v>
      </c>
      <c r="D559" t="str">
        <f t="shared" si="8"/>
        <v/>
      </c>
    </row>
    <row r="560" spans="1:4" hidden="1">
      <c r="A560" s="5" t="s">
        <v>13427</v>
      </c>
      <c r="B560" s="71">
        <v>1</v>
      </c>
      <c r="D560" t="str">
        <f t="shared" si="8"/>
        <v/>
      </c>
    </row>
    <row r="561" spans="1:4" hidden="1">
      <c r="A561" s="65" t="s">
        <v>13428</v>
      </c>
      <c r="B561" s="71">
        <v>1</v>
      </c>
      <c r="D561" t="str">
        <f t="shared" si="8"/>
        <v/>
      </c>
    </row>
    <row r="562" spans="1:4" hidden="1">
      <c r="A562" s="5" t="s">
        <v>13429</v>
      </c>
      <c r="B562" s="71">
        <v>1</v>
      </c>
      <c r="D562" t="str">
        <f t="shared" si="8"/>
        <v/>
      </c>
    </row>
    <row r="563" spans="1:4" hidden="1">
      <c r="A563" s="65" t="s">
        <v>13430</v>
      </c>
      <c r="B563" s="71">
        <v>1</v>
      </c>
      <c r="D563" t="str">
        <f t="shared" si="8"/>
        <v/>
      </c>
    </row>
    <row r="564" spans="1:4" hidden="1">
      <c r="A564" s="5" t="s">
        <v>13431</v>
      </c>
      <c r="B564" s="71">
        <v>1</v>
      </c>
      <c r="D564" t="str">
        <f t="shared" si="8"/>
        <v/>
      </c>
    </row>
    <row r="565" spans="1:4" hidden="1">
      <c r="A565" s="65" t="s">
        <v>13432</v>
      </c>
      <c r="B565" s="71">
        <v>1</v>
      </c>
      <c r="D565" t="str">
        <f t="shared" si="8"/>
        <v/>
      </c>
    </row>
    <row r="566" spans="1:4" hidden="1">
      <c r="A566" s="5" t="s">
        <v>13433</v>
      </c>
      <c r="B566" s="71">
        <v>1</v>
      </c>
      <c r="D566" t="str">
        <f t="shared" si="8"/>
        <v/>
      </c>
    </row>
    <row r="567" spans="1:4" hidden="1">
      <c r="A567" s="65" t="s">
        <v>13434</v>
      </c>
      <c r="B567" s="71">
        <v>1</v>
      </c>
      <c r="D567" t="str">
        <f t="shared" si="8"/>
        <v/>
      </c>
    </row>
    <row r="568" spans="1:4" hidden="1">
      <c r="A568" s="5" t="s">
        <v>13435</v>
      </c>
      <c r="B568" s="71">
        <v>1</v>
      </c>
      <c r="D568" t="str">
        <f t="shared" si="8"/>
        <v/>
      </c>
    </row>
    <row r="569" spans="1:4" hidden="1">
      <c r="A569" s="65" t="s">
        <v>13436</v>
      </c>
      <c r="B569" s="71">
        <v>1</v>
      </c>
      <c r="D569" t="str">
        <f t="shared" si="8"/>
        <v/>
      </c>
    </row>
    <row r="570" spans="1:4" hidden="1">
      <c r="A570" s="5" t="s">
        <v>13437</v>
      </c>
      <c r="B570" s="71">
        <v>1</v>
      </c>
      <c r="D570" t="str">
        <f t="shared" si="8"/>
        <v/>
      </c>
    </row>
    <row r="571" spans="1:4" hidden="1">
      <c r="A571" s="65" t="s">
        <v>13438</v>
      </c>
      <c r="B571" s="71">
        <v>1</v>
      </c>
      <c r="D571" t="str">
        <f t="shared" si="8"/>
        <v/>
      </c>
    </row>
    <row r="572" spans="1:4" hidden="1">
      <c r="A572" s="5" t="s">
        <v>13439</v>
      </c>
      <c r="B572" s="71">
        <v>1</v>
      </c>
      <c r="D572" t="str">
        <f t="shared" si="8"/>
        <v/>
      </c>
    </row>
    <row r="573" spans="1:4" hidden="1">
      <c r="A573" s="65" t="s">
        <v>13440</v>
      </c>
      <c r="B573" s="71">
        <v>1</v>
      </c>
      <c r="D573" t="str">
        <f t="shared" si="8"/>
        <v/>
      </c>
    </row>
    <row r="574" spans="1:4" hidden="1">
      <c r="A574" s="5" t="s">
        <v>13441</v>
      </c>
      <c r="B574" s="71">
        <v>1</v>
      </c>
      <c r="D574" t="str">
        <f t="shared" si="8"/>
        <v/>
      </c>
    </row>
    <row r="575" spans="1:4" hidden="1">
      <c r="A575" s="65" t="s">
        <v>13442</v>
      </c>
      <c r="B575" s="71">
        <v>1</v>
      </c>
      <c r="D575" t="str">
        <f t="shared" si="8"/>
        <v/>
      </c>
    </row>
    <row r="576" spans="1:4" hidden="1">
      <c r="A576" s="5" t="s">
        <v>13443</v>
      </c>
      <c r="B576" s="71">
        <v>1</v>
      </c>
      <c r="D576" t="str">
        <f t="shared" si="8"/>
        <v/>
      </c>
    </row>
    <row r="577" spans="1:4" hidden="1">
      <c r="A577" s="65" t="s">
        <v>13444</v>
      </c>
      <c r="B577" s="71">
        <v>1</v>
      </c>
      <c r="D577" t="str">
        <f t="shared" si="8"/>
        <v/>
      </c>
    </row>
    <row r="578" spans="1:4" hidden="1">
      <c r="A578" s="5" t="s">
        <v>13445</v>
      </c>
      <c r="B578" s="71">
        <v>1</v>
      </c>
      <c r="D578" t="str">
        <f t="shared" si="8"/>
        <v/>
      </c>
    </row>
    <row r="579" spans="1:4" hidden="1">
      <c r="A579" s="65" t="s">
        <v>13446</v>
      </c>
      <c r="B579" s="71">
        <v>1</v>
      </c>
      <c r="D579" t="str">
        <f t="shared" si="8"/>
        <v/>
      </c>
    </row>
    <row r="580" spans="1:4" hidden="1">
      <c r="A580" s="5" t="s">
        <v>13447</v>
      </c>
      <c r="B580" s="71">
        <v>1</v>
      </c>
      <c r="D580" t="str">
        <f t="shared" ref="D580:D643" si="9">IF(B580&gt;1,1,"")</f>
        <v/>
      </c>
    </row>
    <row r="581" spans="1:4" hidden="1">
      <c r="A581" s="65" t="s">
        <v>13448</v>
      </c>
      <c r="B581" s="71">
        <v>1</v>
      </c>
      <c r="D581" t="str">
        <f t="shared" si="9"/>
        <v/>
      </c>
    </row>
    <row r="582" spans="1:4" hidden="1">
      <c r="A582" s="5" t="s">
        <v>13449</v>
      </c>
      <c r="B582" s="71">
        <v>1</v>
      </c>
      <c r="D582" t="str">
        <f t="shared" si="9"/>
        <v/>
      </c>
    </row>
    <row r="583" spans="1:4" hidden="1">
      <c r="A583" s="65" t="s">
        <v>13450</v>
      </c>
      <c r="B583" s="71">
        <v>1</v>
      </c>
      <c r="D583" t="str">
        <f t="shared" si="9"/>
        <v/>
      </c>
    </row>
    <row r="584" spans="1:4" hidden="1">
      <c r="A584" s="5" t="s">
        <v>13451</v>
      </c>
      <c r="B584" s="71">
        <v>1</v>
      </c>
      <c r="D584" t="str">
        <f t="shared" si="9"/>
        <v/>
      </c>
    </row>
    <row r="585" spans="1:4" hidden="1">
      <c r="A585" s="65" t="s">
        <v>13452</v>
      </c>
      <c r="B585" s="71">
        <v>1</v>
      </c>
      <c r="D585" t="str">
        <f t="shared" si="9"/>
        <v/>
      </c>
    </row>
    <row r="586" spans="1:4" hidden="1">
      <c r="A586" s="5" t="s">
        <v>13453</v>
      </c>
      <c r="B586" s="71">
        <v>1</v>
      </c>
      <c r="D586" t="str">
        <f t="shared" si="9"/>
        <v/>
      </c>
    </row>
    <row r="587" spans="1:4" hidden="1">
      <c r="A587" s="65" t="s">
        <v>13454</v>
      </c>
      <c r="B587" s="71">
        <v>1</v>
      </c>
      <c r="D587" t="str">
        <f t="shared" si="9"/>
        <v/>
      </c>
    </row>
    <row r="588" spans="1:4" hidden="1">
      <c r="A588" s="5" t="s">
        <v>13455</v>
      </c>
      <c r="B588" s="71">
        <v>1</v>
      </c>
      <c r="D588" t="str">
        <f t="shared" si="9"/>
        <v/>
      </c>
    </row>
    <row r="589" spans="1:4" hidden="1">
      <c r="A589" s="65" t="s">
        <v>13456</v>
      </c>
      <c r="B589" s="71">
        <v>1</v>
      </c>
      <c r="D589" t="str">
        <f t="shared" si="9"/>
        <v/>
      </c>
    </row>
    <row r="590" spans="1:4" hidden="1">
      <c r="A590" s="5" t="s">
        <v>13457</v>
      </c>
      <c r="B590" s="71">
        <v>1</v>
      </c>
      <c r="D590" t="str">
        <f t="shared" si="9"/>
        <v/>
      </c>
    </row>
    <row r="591" spans="1:4" hidden="1">
      <c r="A591" s="65" t="s">
        <v>13458</v>
      </c>
      <c r="B591" s="71">
        <v>1</v>
      </c>
      <c r="D591" t="str">
        <f t="shared" si="9"/>
        <v/>
      </c>
    </row>
    <row r="592" spans="1:4" hidden="1">
      <c r="A592" s="5" t="s">
        <v>13459</v>
      </c>
      <c r="B592" s="71">
        <v>1</v>
      </c>
      <c r="D592" t="str">
        <f t="shared" si="9"/>
        <v/>
      </c>
    </row>
    <row r="593" spans="1:4" hidden="1">
      <c r="A593" s="65" t="s">
        <v>13460</v>
      </c>
      <c r="B593" s="71">
        <v>1</v>
      </c>
      <c r="D593" t="str">
        <f t="shared" si="9"/>
        <v/>
      </c>
    </row>
    <row r="594" spans="1:4" hidden="1">
      <c r="A594" s="5" t="s">
        <v>13461</v>
      </c>
      <c r="B594" s="71">
        <v>1</v>
      </c>
      <c r="D594" t="str">
        <f t="shared" si="9"/>
        <v/>
      </c>
    </row>
    <row r="595" spans="1:4" hidden="1">
      <c r="A595" s="65" t="s">
        <v>13462</v>
      </c>
      <c r="B595" s="71">
        <v>1</v>
      </c>
      <c r="D595" t="str">
        <f t="shared" si="9"/>
        <v/>
      </c>
    </row>
    <row r="596" spans="1:4" hidden="1">
      <c r="A596" s="5" t="s">
        <v>13463</v>
      </c>
      <c r="B596" s="71">
        <v>3</v>
      </c>
      <c r="D596">
        <f t="shared" si="9"/>
        <v>1</v>
      </c>
    </row>
    <row r="597" spans="1:4">
      <c r="A597" s="65" t="s">
        <v>13464</v>
      </c>
      <c r="B597" s="71">
        <v>3</v>
      </c>
      <c r="D597">
        <f t="shared" si="9"/>
        <v>1</v>
      </c>
    </row>
    <row r="598" spans="1:4">
      <c r="A598" s="5" t="s">
        <v>13465</v>
      </c>
      <c r="B598" s="71">
        <v>1</v>
      </c>
      <c r="D598" t="str">
        <f t="shared" si="9"/>
        <v/>
      </c>
    </row>
    <row r="599" spans="1:4" hidden="1">
      <c r="A599" s="65" t="s">
        <v>13466</v>
      </c>
      <c r="B599" s="71">
        <v>1</v>
      </c>
      <c r="D599" t="str">
        <f t="shared" si="9"/>
        <v/>
      </c>
    </row>
    <row r="600" spans="1:4" hidden="1">
      <c r="A600" s="5" t="s">
        <v>13467</v>
      </c>
      <c r="B600" s="71">
        <v>1</v>
      </c>
      <c r="D600" t="str">
        <f t="shared" si="9"/>
        <v/>
      </c>
    </row>
    <row r="601" spans="1:4" hidden="1">
      <c r="A601" s="65" t="s">
        <v>13468</v>
      </c>
      <c r="B601" s="71">
        <v>1</v>
      </c>
      <c r="D601" t="str">
        <f t="shared" si="9"/>
        <v/>
      </c>
    </row>
    <row r="602" spans="1:4" hidden="1">
      <c r="A602" s="5" t="s">
        <v>13469</v>
      </c>
      <c r="B602" s="71">
        <v>1</v>
      </c>
      <c r="D602" t="str">
        <f t="shared" si="9"/>
        <v/>
      </c>
    </row>
    <row r="603" spans="1:4" hidden="1">
      <c r="A603" s="65" t="s">
        <v>13470</v>
      </c>
      <c r="B603" s="71">
        <v>1</v>
      </c>
      <c r="D603" t="str">
        <f t="shared" si="9"/>
        <v/>
      </c>
    </row>
    <row r="604" spans="1:4" hidden="1">
      <c r="A604" s="5" t="s">
        <v>13471</v>
      </c>
      <c r="B604" s="71">
        <v>1</v>
      </c>
      <c r="D604" t="str">
        <f t="shared" si="9"/>
        <v/>
      </c>
    </row>
    <row r="605" spans="1:4" hidden="1">
      <c r="A605" s="65" t="s">
        <v>13472</v>
      </c>
      <c r="B605" s="71">
        <v>1</v>
      </c>
      <c r="D605" t="str">
        <f t="shared" si="9"/>
        <v/>
      </c>
    </row>
    <row r="606" spans="1:4" hidden="1">
      <c r="A606" s="5" t="s">
        <v>13473</v>
      </c>
      <c r="B606" s="71">
        <v>1</v>
      </c>
      <c r="D606" t="str">
        <f t="shared" si="9"/>
        <v/>
      </c>
    </row>
    <row r="607" spans="1:4" hidden="1">
      <c r="A607" s="65" t="s">
        <v>13474</v>
      </c>
      <c r="B607" s="71">
        <v>1</v>
      </c>
      <c r="D607" t="str">
        <f t="shared" si="9"/>
        <v/>
      </c>
    </row>
    <row r="608" spans="1:4" hidden="1">
      <c r="A608" s="5" t="s">
        <v>13475</v>
      </c>
      <c r="B608" s="71">
        <v>1</v>
      </c>
      <c r="D608" t="str">
        <f t="shared" si="9"/>
        <v/>
      </c>
    </row>
    <row r="609" spans="1:4" hidden="1">
      <c r="A609" s="65" t="s">
        <v>13476</v>
      </c>
      <c r="B609" s="71">
        <v>1</v>
      </c>
      <c r="D609" t="str">
        <f t="shared" si="9"/>
        <v/>
      </c>
    </row>
    <row r="610" spans="1:4" hidden="1">
      <c r="A610" s="5" t="s">
        <v>13477</v>
      </c>
      <c r="B610" s="71">
        <v>1</v>
      </c>
      <c r="D610" t="str">
        <f t="shared" si="9"/>
        <v/>
      </c>
    </row>
    <row r="611" spans="1:4" hidden="1">
      <c r="A611" s="65" t="s">
        <v>13478</v>
      </c>
      <c r="B611" s="71">
        <v>1</v>
      </c>
      <c r="D611" t="str">
        <f t="shared" si="9"/>
        <v/>
      </c>
    </row>
    <row r="612" spans="1:4" hidden="1">
      <c r="A612" s="5" t="s">
        <v>13479</v>
      </c>
      <c r="B612" s="71">
        <v>1</v>
      </c>
      <c r="D612" t="str">
        <f t="shared" si="9"/>
        <v/>
      </c>
    </row>
    <row r="613" spans="1:4" hidden="1">
      <c r="A613" s="65" t="s">
        <v>13480</v>
      </c>
      <c r="B613" s="71">
        <v>1</v>
      </c>
      <c r="D613" t="str">
        <f t="shared" si="9"/>
        <v/>
      </c>
    </row>
    <row r="614" spans="1:4" hidden="1">
      <c r="A614" s="5" t="s">
        <v>13481</v>
      </c>
      <c r="B614" s="71">
        <v>1</v>
      </c>
      <c r="D614" t="str">
        <f t="shared" si="9"/>
        <v/>
      </c>
    </row>
    <row r="615" spans="1:4" hidden="1">
      <c r="A615" s="65" t="s">
        <v>13482</v>
      </c>
      <c r="B615" s="71">
        <v>1</v>
      </c>
      <c r="D615" t="str">
        <f t="shared" si="9"/>
        <v/>
      </c>
    </row>
    <row r="616" spans="1:4" hidden="1">
      <c r="A616" s="5" t="s">
        <v>13483</v>
      </c>
      <c r="B616" s="71">
        <v>1</v>
      </c>
      <c r="D616" t="str">
        <f t="shared" si="9"/>
        <v/>
      </c>
    </row>
    <row r="617" spans="1:4" hidden="1">
      <c r="A617" s="65" t="s">
        <v>13484</v>
      </c>
      <c r="B617" s="71">
        <v>1</v>
      </c>
      <c r="D617" t="str">
        <f t="shared" si="9"/>
        <v/>
      </c>
    </row>
    <row r="618" spans="1:4" hidden="1">
      <c r="A618" s="5" t="s">
        <v>13485</v>
      </c>
      <c r="B618" s="71">
        <v>1</v>
      </c>
      <c r="D618" t="str">
        <f t="shared" si="9"/>
        <v/>
      </c>
    </row>
    <row r="619" spans="1:4" hidden="1">
      <c r="A619" s="65" t="s">
        <v>13486</v>
      </c>
      <c r="B619" s="71">
        <v>1</v>
      </c>
      <c r="D619" t="str">
        <f t="shared" si="9"/>
        <v/>
      </c>
    </row>
    <row r="620" spans="1:4" hidden="1">
      <c r="A620" s="5" t="s">
        <v>13487</v>
      </c>
      <c r="B620" s="71">
        <v>1</v>
      </c>
      <c r="D620" t="str">
        <f t="shared" si="9"/>
        <v/>
      </c>
    </row>
    <row r="621" spans="1:4" hidden="1">
      <c r="A621" s="65" t="s">
        <v>13488</v>
      </c>
      <c r="B621" s="71">
        <v>1</v>
      </c>
      <c r="D621" t="str">
        <f t="shared" si="9"/>
        <v/>
      </c>
    </row>
    <row r="622" spans="1:4" hidden="1">
      <c r="A622" s="5" t="s">
        <v>13489</v>
      </c>
      <c r="B622" s="71">
        <v>1</v>
      </c>
      <c r="D622" t="str">
        <f t="shared" si="9"/>
        <v/>
      </c>
    </row>
    <row r="623" spans="1:4" hidden="1">
      <c r="A623" s="65" t="s">
        <v>13490</v>
      </c>
      <c r="B623" s="71">
        <v>1</v>
      </c>
      <c r="D623" t="str">
        <f t="shared" si="9"/>
        <v/>
      </c>
    </row>
    <row r="624" spans="1:4" hidden="1">
      <c r="A624" s="5" t="s">
        <v>13491</v>
      </c>
      <c r="B624" s="71">
        <v>1</v>
      </c>
      <c r="D624" t="str">
        <f t="shared" si="9"/>
        <v/>
      </c>
    </row>
    <row r="625" spans="1:4" hidden="1">
      <c r="A625" s="65" t="s">
        <v>13492</v>
      </c>
      <c r="B625" s="71">
        <v>1</v>
      </c>
      <c r="D625" t="str">
        <f t="shared" si="9"/>
        <v/>
      </c>
    </row>
    <row r="626" spans="1:4" hidden="1">
      <c r="A626" s="5" t="s">
        <v>13493</v>
      </c>
      <c r="B626" s="71">
        <v>1</v>
      </c>
      <c r="D626" t="str">
        <f t="shared" si="9"/>
        <v/>
      </c>
    </row>
    <row r="627" spans="1:4" hidden="1">
      <c r="A627" s="65" t="s">
        <v>13494</v>
      </c>
      <c r="B627" s="71">
        <v>1</v>
      </c>
      <c r="D627" t="str">
        <f t="shared" si="9"/>
        <v/>
      </c>
    </row>
    <row r="628" spans="1:4" hidden="1">
      <c r="A628" s="5" t="s">
        <v>13495</v>
      </c>
      <c r="B628" s="71">
        <v>1</v>
      </c>
      <c r="D628" t="str">
        <f t="shared" si="9"/>
        <v/>
      </c>
    </row>
    <row r="629" spans="1:4" hidden="1">
      <c r="A629" s="65" t="s">
        <v>13496</v>
      </c>
      <c r="B629" s="71">
        <v>1</v>
      </c>
      <c r="D629" t="str">
        <f t="shared" si="9"/>
        <v/>
      </c>
    </row>
    <row r="630" spans="1:4" hidden="1">
      <c r="A630" s="5" t="s">
        <v>13497</v>
      </c>
      <c r="B630" s="71">
        <v>1</v>
      </c>
      <c r="D630" t="str">
        <f t="shared" si="9"/>
        <v/>
      </c>
    </row>
    <row r="631" spans="1:4" hidden="1">
      <c r="A631" s="65" t="s">
        <v>13498</v>
      </c>
      <c r="B631" s="71">
        <v>1</v>
      </c>
      <c r="D631" t="str">
        <f t="shared" si="9"/>
        <v/>
      </c>
    </row>
    <row r="632" spans="1:4" hidden="1">
      <c r="A632" s="5" t="s">
        <v>13499</v>
      </c>
      <c r="B632" s="71">
        <v>1</v>
      </c>
      <c r="D632" t="str">
        <f t="shared" si="9"/>
        <v/>
      </c>
    </row>
    <row r="633" spans="1:4" hidden="1">
      <c r="A633" s="65" t="s">
        <v>13500</v>
      </c>
      <c r="B633" s="71">
        <v>1</v>
      </c>
      <c r="D633" t="str">
        <f t="shared" si="9"/>
        <v/>
      </c>
    </row>
    <row r="634" spans="1:4" hidden="1">
      <c r="A634" s="5" t="s">
        <v>13501</v>
      </c>
      <c r="B634" s="71">
        <v>1</v>
      </c>
      <c r="D634" t="str">
        <f t="shared" si="9"/>
        <v/>
      </c>
    </row>
    <row r="635" spans="1:4" hidden="1">
      <c r="A635" s="65" t="s">
        <v>13502</v>
      </c>
      <c r="B635" s="71">
        <v>1</v>
      </c>
      <c r="D635" t="str">
        <f t="shared" si="9"/>
        <v/>
      </c>
    </row>
    <row r="636" spans="1:4" hidden="1">
      <c r="A636" s="5" t="s">
        <v>13503</v>
      </c>
      <c r="B636" s="71">
        <v>1</v>
      </c>
      <c r="D636" t="str">
        <f t="shared" si="9"/>
        <v/>
      </c>
    </row>
    <row r="637" spans="1:4" hidden="1">
      <c r="A637" s="65" t="s">
        <v>13504</v>
      </c>
      <c r="B637" s="71">
        <v>1</v>
      </c>
      <c r="D637" t="str">
        <f t="shared" si="9"/>
        <v/>
      </c>
    </row>
    <row r="638" spans="1:4" hidden="1">
      <c r="A638" s="5" t="s">
        <v>13505</v>
      </c>
      <c r="B638" s="71">
        <v>1</v>
      </c>
      <c r="D638" t="str">
        <f t="shared" si="9"/>
        <v/>
      </c>
    </row>
    <row r="639" spans="1:4" hidden="1">
      <c r="A639" s="65" t="s">
        <v>13506</v>
      </c>
      <c r="B639" s="71">
        <v>1</v>
      </c>
      <c r="D639" t="str">
        <f t="shared" si="9"/>
        <v/>
      </c>
    </row>
    <row r="640" spans="1:4" hidden="1">
      <c r="A640" s="5" t="s">
        <v>13507</v>
      </c>
      <c r="B640" s="71">
        <v>1</v>
      </c>
      <c r="D640" t="str">
        <f t="shared" si="9"/>
        <v/>
      </c>
    </row>
    <row r="641" spans="1:4" hidden="1">
      <c r="A641" s="65" t="s">
        <v>13508</v>
      </c>
      <c r="B641" s="71">
        <v>1</v>
      </c>
      <c r="D641" t="str">
        <f t="shared" si="9"/>
        <v/>
      </c>
    </row>
    <row r="642" spans="1:4" hidden="1">
      <c r="A642" s="5" t="s">
        <v>13509</v>
      </c>
      <c r="B642" s="71">
        <v>1</v>
      </c>
      <c r="D642" t="str">
        <f t="shared" si="9"/>
        <v/>
      </c>
    </row>
    <row r="643" spans="1:4" hidden="1">
      <c r="A643" s="65" t="s">
        <v>13510</v>
      </c>
      <c r="B643" s="71">
        <v>1</v>
      </c>
      <c r="D643" t="str">
        <f t="shared" si="9"/>
        <v/>
      </c>
    </row>
    <row r="644" spans="1:4" hidden="1">
      <c r="A644" s="5" t="s">
        <v>13511</v>
      </c>
      <c r="B644" s="71">
        <v>1</v>
      </c>
      <c r="D644" t="str">
        <f t="shared" ref="D644:D707" si="10">IF(B644&gt;1,1,"")</f>
        <v/>
      </c>
    </row>
    <row r="645" spans="1:4" hidden="1">
      <c r="A645" s="65" t="s">
        <v>13512</v>
      </c>
      <c r="B645" s="71">
        <v>1</v>
      </c>
      <c r="D645" t="str">
        <f t="shared" si="10"/>
        <v/>
      </c>
    </row>
    <row r="646" spans="1:4" hidden="1">
      <c r="A646" s="5" t="s">
        <v>13513</v>
      </c>
      <c r="B646" s="71">
        <v>1</v>
      </c>
      <c r="D646" t="str">
        <f t="shared" si="10"/>
        <v/>
      </c>
    </row>
    <row r="647" spans="1:4" hidden="1">
      <c r="A647" s="65" t="s">
        <v>13514</v>
      </c>
      <c r="B647" s="71">
        <v>1</v>
      </c>
      <c r="D647" t="str">
        <f t="shared" si="10"/>
        <v/>
      </c>
    </row>
    <row r="648" spans="1:4" hidden="1">
      <c r="A648" s="5" t="s">
        <v>13515</v>
      </c>
      <c r="B648" s="71">
        <v>1</v>
      </c>
      <c r="D648" t="str">
        <f t="shared" si="10"/>
        <v/>
      </c>
    </row>
    <row r="649" spans="1:4" hidden="1">
      <c r="A649" s="65" t="s">
        <v>13516</v>
      </c>
      <c r="B649" s="71">
        <v>1</v>
      </c>
      <c r="D649" t="str">
        <f t="shared" si="10"/>
        <v/>
      </c>
    </row>
    <row r="650" spans="1:4" hidden="1">
      <c r="A650" s="5" t="s">
        <v>13517</v>
      </c>
      <c r="B650" s="71">
        <v>1</v>
      </c>
      <c r="D650" t="str">
        <f t="shared" si="10"/>
        <v/>
      </c>
    </row>
    <row r="651" spans="1:4" hidden="1">
      <c r="A651" s="65" t="s">
        <v>13518</v>
      </c>
      <c r="B651" s="71">
        <v>1</v>
      </c>
      <c r="D651" t="str">
        <f t="shared" si="10"/>
        <v/>
      </c>
    </row>
    <row r="652" spans="1:4" hidden="1">
      <c r="A652" s="5" t="s">
        <v>13519</v>
      </c>
      <c r="B652" s="71">
        <v>1</v>
      </c>
      <c r="D652" t="str">
        <f t="shared" si="10"/>
        <v/>
      </c>
    </row>
    <row r="653" spans="1:4" hidden="1">
      <c r="A653" s="65" t="s">
        <v>13520</v>
      </c>
      <c r="B653" s="71">
        <v>1</v>
      </c>
      <c r="D653" t="str">
        <f t="shared" si="10"/>
        <v/>
      </c>
    </row>
    <row r="654" spans="1:4" hidden="1">
      <c r="A654" s="5" t="s">
        <v>13521</v>
      </c>
      <c r="B654" s="71">
        <v>1</v>
      </c>
      <c r="D654" t="str">
        <f t="shared" si="10"/>
        <v/>
      </c>
    </row>
    <row r="655" spans="1:4" hidden="1">
      <c r="A655" s="65" t="s">
        <v>13522</v>
      </c>
      <c r="B655" s="71">
        <v>1</v>
      </c>
      <c r="D655" t="str">
        <f t="shared" si="10"/>
        <v/>
      </c>
    </row>
    <row r="656" spans="1:4" hidden="1">
      <c r="A656" s="5" t="s">
        <v>13523</v>
      </c>
      <c r="B656" s="71">
        <v>1</v>
      </c>
      <c r="D656" t="str">
        <f t="shared" si="10"/>
        <v/>
      </c>
    </row>
    <row r="657" spans="1:4" hidden="1">
      <c r="A657" s="65" t="s">
        <v>13524</v>
      </c>
      <c r="B657" s="71">
        <v>1</v>
      </c>
      <c r="D657" t="str">
        <f t="shared" si="10"/>
        <v/>
      </c>
    </row>
    <row r="658" spans="1:4" hidden="1">
      <c r="A658" s="5" t="s">
        <v>13525</v>
      </c>
      <c r="B658" s="71">
        <v>1</v>
      </c>
      <c r="D658" t="str">
        <f t="shared" si="10"/>
        <v/>
      </c>
    </row>
    <row r="659" spans="1:4" hidden="1">
      <c r="A659" s="65" t="s">
        <v>13526</v>
      </c>
      <c r="B659" s="71">
        <v>1</v>
      </c>
      <c r="D659" t="str">
        <f t="shared" si="10"/>
        <v/>
      </c>
    </row>
    <row r="660" spans="1:4" hidden="1">
      <c r="A660" s="5" t="s">
        <v>13527</v>
      </c>
      <c r="B660" s="71">
        <v>1</v>
      </c>
      <c r="D660" t="str">
        <f t="shared" si="10"/>
        <v/>
      </c>
    </row>
    <row r="661" spans="1:4" hidden="1">
      <c r="A661" s="65" t="s">
        <v>13528</v>
      </c>
      <c r="B661" s="71">
        <v>1</v>
      </c>
      <c r="D661" t="str">
        <f t="shared" si="10"/>
        <v/>
      </c>
    </row>
    <row r="662" spans="1:4" hidden="1">
      <c r="A662" s="5" t="s">
        <v>13529</v>
      </c>
      <c r="B662" s="71">
        <v>1</v>
      </c>
      <c r="D662" t="str">
        <f t="shared" si="10"/>
        <v/>
      </c>
    </row>
    <row r="663" spans="1:4" hidden="1">
      <c r="A663" s="65" t="s">
        <v>13530</v>
      </c>
      <c r="B663" s="71">
        <v>1</v>
      </c>
      <c r="D663" t="str">
        <f t="shared" si="10"/>
        <v/>
      </c>
    </row>
    <row r="664" spans="1:4" hidden="1">
      <c r="A664" s="5" t="s">
        <v>13531</v>
      </c>
      <c r="B664" s="71">
        <v>1</v>
      </c>
      <c r="D664" t="str">
        <f t="shared" si="10"/>
        <v/>
      </c>
    </row>
    <row r="665" spans="1:4" hidden="1">
      <c r="A665" s="65" t="s">
        <v>13532</v>
      </c>
      <c r="B665" s="71">
        <v>1</v>
      </c>
      <c r="D665" t="str">
        <f t="shared" si="10"/>
        <v/>
      </c>
    </row>
    <row r="666" spans="1:4" hidden="1">
      <c r="A666" s="5" t="s">
        <v>13533</v>
      </c>
      <c r="B666" s="71">
        <v>1</v>
      </c>
      <c r="D666" t="str">
        <f t="shared" si="10"/>
        <v/>
      </c>
    </row>
    <row r="667" spans="1:4" hidden="1">
      <c r="A667" s="65" t="s">
        <v>13534</v>
      </c>
      <c r="B667" s="71">
        <v>1</v>
      </c>
      <c r="D667" t="str">
        <f t="shared" si="10"/>
        <v/>
      </c>
    </row>
    <row r="668" spans="1:4" hidden="1">
      <c r="A668" s="5" t="s">
        <v>13535</v>
      </c>
      <c r="B668" s="71">
        <v>1</v>
      </c>
      <c r="D668" t="str">
        <f t="shared" si="10"/>
        <v/>
      </c>
    </row>
    <row r="669" spans="1:4" hidden="1">
      <c r="A669" s="65" t="s">
        <v>13536</v>
      </c>
      <c r="B669" s="71">
        <v>1</v>
      </c>
      <c r="D669" t="str">
        <f t="shared" si="10"/>
        <v/>
      </c>
    </row>
    <row r="670" spans="1:4" hidden="1">
      <c r="A670" s="5" t="s">
        <v>13537</v>
      </c>
      <c r="B670" s="71">
        <v>1</v>
      </c>
      <c r="D670" t="str">
        <f t="shared" si="10"/>
        <v/>
      </c>
    </row>
    <row r="671" spans="1:4" hidden="1">
      <c r="A671" s="65" t="s">
        <v>13538</v>
      </c>
      <c r="B671" s="71">
        <v>1</v>
      </c>
      <c r="D671" t="str">
        <f t="shared" si="10"/>
        <v/>
      </c>
    </row>
    <row r="672" spans="1:4" hidden="1">
      <c r="A672" s="5" t="s">
        <v>13539</v>
      </c>
      <c r="B672" s="71">
        <v>1</v>
      </c>
      <c r="D672" t="str">
        <f t="shared" si="10"/>
        <v/>
      </c>
    </row>
    <row r="673" spans="1:4" hidden="1">
      <c r="A673" s="65" t="s">
        <v>13540</v>
      </c>
      <c r="B673" s="71">
        <v>1</v>
      </c>
      <c r="D673" t="str">
        <f t="shared" si="10"/>
        <v/>
      </c>
    </row>
    <row r="674" spans="1:4" hidden="1">
      <c r="A674" s="5" t="s">
        <v>13541</v>
      </c>
      <c r="B674" s="71">
        <v>1</v>
      </c>
      <c r="D674" t="str">
        <f t="shared" si="10"/>
        <v/>
      </c>
    </row>
    <row r="675" spans="1:4" hidden="1">
      <c r="A675" s="65" t="s">
        <v>13542</v>
      </c>
      <c r="B675" s="71">
        <v>1</v>
      </c>
      <c r="D675" t="str">
        <f t="shared" si="10"/>
        <v/>
      </c>
    </row>
    <row r="676" spans="1:4" hidden="1">
      <c r="A676" s="5" t="s">
        <v>13543</v>
      </c>
      <c r="B676" s="71">
        <v>1</v>
      </c>
      <c r="D676" t="str">
        <f t="shared" si="10"/>
        <v/>
      </c>
    </row>
    <row r="677" spans="1:4" hidden="1">
      <c r="A677" s="65" t="s">
        <v>13544</v>
      </c>
      <c r="B677" s="71">
        <v>1</v>
      </c>
      <c r="D677" t="str">
        <f t="shared" si="10"/>
        <v/>
      </c>
    </row>
    <row r="678" spans="1:4" hidden="1">
      <c r="A678" s="5" t="s">
        <v>13545</v>
      </c>
      <c r="B678" s="71">
        <v>1</v>
      </c>
      <c r="D678" t="str">
        <f t="shared" si="10"/>
        <v/>
      </c>
    </row>
    <row r="679" spans="1:4" hidden="1">
      <c r="A679" s="65" t="s">
        <v>13546</v>
      </c>
      <c r="B679" s="71">
        <v>1</v>
      </c>
      <c r="D679" t="str">
        <f t="shared" si="10"/>
        <v/>
      </c>
    </row>
    <row r="680" spans="1:4" hidden="1">
      <c r="A680" s="5" t="s">
        <v>13547</v>
      </c>
      <c r="B680" s="71">
        <v>1</v>
      </c>
      <c r="D680" t="str">
        <f t="shared" si="10"/>
        <v/>
      </c>
    </row>
    <row r="681" spans="1:4" hidden="1">
      <c r="A681" s="65" t="s">
        <v>13548</v>
      </c>
      <c r="B681" s="71">
        <v>1</v>
      </c>
      <c r="D681" t="str">
        <f t="shared" si="10"/>
        <v/>
      </c>
    </row>
    <row r="682" spans="1:4" hidden="1">
      <c r="A682" s="5" t="s">
        <v>13549</v>
      </c>
      <c r="B682" s="71">
        <v>1</v>
      </c>
      <c r="D682" t="str">
        <f t="shared" si="10"/>
        <v/>
      </c>
    </row>
    <row r="683" spans="1:4" hidden="1">
      <c r="A683" s="65" t="s">
        <v>13550</v>
      </c>
      <c r="B683" s="71">
        <v>1</v>
      </c>
      <c r="D683" t="str">
        <f t="shared" si="10"/>
        <v/>
      </c>
    </row>
    <row r="684" spans="1:4" hidden="1">
      <c r="A684" s="5" t="s">
        <v>13551</v>
      </c>
      <c r="B684" s="71">
        <v>1</v>
      </c>
      <c r="D684" t="str">
        <f t="shared" si="10"/>
        <v/>
      </c>
    </row>
    <row r="685" spans="1:4" hidden="1">
      <c r="A685" s="65" t="s">
        <v>13567</v>
      </c>
      <c r="B685" s="71">
        <v>1</v>
      </c>
      <c r="D685" t="str">
        <f t="shared" si="10"/>
        <v/>
      </c>
    </row>
    <row r="686" spans="1:4" hidden="1">
      <c r="A686" s="5" t="s">
        <v>13552</v>
      </c>
      <c r="B686" s="71">
        <v>1</v>
      </c>
      <c r="D686" t="str">
        <f t="shared" si="10"/>
        <v/>
      </c>
    </row>
    <row r="687" spans="1:4" hidden="1">
      <c r="A687" s="65" t="s">
        <v>13568</v>
      </c>
      <c r="B687" s="71">
        <v>1</v>
      </c>
      <c r="D687" t="str">
        <f t="shared" si="10"/>
        <v/>
      </c>
    </row>
    <row r="688" spans="1:4" hidden="1">
      <c r="A688" s="5" t="s">
        <v>13553</v>
      </c>
      <c r="B688" s="71">
        <v>1</v>
      </c>
      <c r="D688" t="str">
        <f t="shared" si="10"/>
        <v/>
      </c>
    </row>
    <row r="689" spans="1:4" hidden="1">
      <c r="A689" s="65" t="s">
        <v>13569</v>
      </c>
      <c r="B689" s="71">
        <v>1</v>
      </c>
      <c r="D689" t="str">
        <f t="shared" si="10"/>
        <v/>
      </c>
    </row>
    <row r="690" spans="1:4" hidden="1">
      <c r="A690" s="5" t="s">
        <v>13554</v>
      </c>
      <c r="B690" s="71">
        <v>1</v>
      </c>
      <c r="D690" t="str">
        <f t="shared" si="10"/>
        <v/>
      </c>
    </row>
    <row r="691" spans="1:4" hidden="1">
      <c r="A691" s="65" t="s">
        <v>13570</v>
      </c>
      <c r="B691" s="71">
        <v>1</v>
      </c>
      <c r="D691" t="str">
        <f t="shared" si="10"/>
        <v/>
      </c>
    </row>
    <row r="692" spans="1:4" hidden="1">
      <c r="A692" s="5" t="s">
        <v>13555</v>
      </c>
      <c r="B692" s="71">
        <v>1</v>
      </c>
      <c r="D692" t="str">
        <f t="shared" si="10"/>
        <v/>
      </c>
    </row>
    <row r="693" spans="1:4" hidden="1">
      <c r="A693" s="65" t="s">
        <v>13571</v>
      </c>
      <c r="B693" s="71">
        <v>1</v>
      </c>
      <c r="D693" t="str">
        <f t="shared" si="10"/>
        <v/>
      </c>
    </row>
    <row r="694" spans="1:4" hidden="1">
      <c r="A694" s="5" t="s">
        <v>13556</v>
      </c>
      <c r="B694" s="71">
        <v>1</v>
      </c>
      <c r="D694" t="str">
        <f t="shared" si="10"/>
        <v/>
      </c>
    </row>
    <row r="695" spans="1:4" hidden="1">
      <c r="A695" s="65" t="s">
        <v>13572</v>
      </c>
      <c r="B695" s="71">
        <v>1</v>
      </c>
      <c r="D695" t="str">
        <f t="shared" si="10"/>
        <v/>
      </c>
    </row>
    <row r="696" spans="1:4" hidden="1">
      <c r="A696" s="5" t="s">
        <v>13557</v>
      </c>
      <c r="B696" s="71">
        <v>1</v>
      </c>
      <c r="D696" t="str">
        <f t="shared" si="10"/>
        <v/>
      </c>
    </row>
    <row r="697" spans="1:4" hidden="1">
      <c r="A697" s="65" t="s">
        <v>13573</v>
      </c>
      <c r="B697" s="71">
        <v>1</v>
      </c>
      <c r="D697" t="str">
        <f t="shared" si="10"/>
        <v/>
      </c>
    </row>
    <row r="698" spans="1:4" hidden="1">
      <c r="A698" s="5" t="s">
        <v>13558</v>
      </c>
      <c r="B698" s="71">
        <v>1</v>
      </c>
      <c r="D698" t="str">
        <f t="shared" si="10"/>
        <v/>
      </c>
    </row>
    <row r="699" spans="1:4" hidden="1">
      <c r="A699" s="65" t="s">
        <v>13574</v>
      </c>
      <c r="B699" s="71">
        <v>1</v>
      </c>
      <c r="D699" t="str">
        <f t="shared" si="10"/>
        <v/>
      </c>
    </row>
    <row r="700" spans="1:4" hidden="1">
      <c r="A700" s="5" t="s">
        <v>13559</v>
      </c>
      <c r="B700" s="71">
        <v>1</v>
      </c>
      <c r="D700" t="str">
        <f t="shared" si="10"/>
        <v/>
      </c>
    </row>
    <row r="701" spans="1:4" hidden="1">
      <c r="A701" s="65" t="s">
        <v>13575</v>
      </c>
      <c r="B701" s="71">
        <v>1</v>
      </c>
      <c r="D701" t="str">
        <f t="shared" si="10"/>
        <v/>
      </c>
    </row>
    <row r="702" spans="1:4" hidden="1">
      <c r="A702" s="5" t="s">
        <v>13560</v>
      </c>
      <c r="B702" s="71">
        <v>1</v>
      </c>
      <c r="D702" t="str">
        <f t="shared" si="10"/>
        <v/>
      </c>
    </row>
    <row r="703" spans="1:4" hidden="1">
      <c r="A703" s="65" t="s">
        <v>13576</v>
      </c>
      <c r="B703" s="71">
        <v>1</v>
      </c>
      <c r="D703" t="str">
        <f t="shared" si="10"/>
        <v/>
      </c>
    </row>
    <row r="704" spans="1:4" hidden="1">
      <c r="A704" s="5" t="s">
        <v>13561</v>
      </c>
      <c r="B704" s="71">
        <v>1</v>
      </c>
      <c r="D704" t="str">
        <f t="shared" si="10"/>
        <v/>
      </c>
    </row>
    <row r="705" spans="1:4" hidden="1">
      <c r="A705" s="65" t="s">
        <v>13577</v>
      </c>
      <c r="B705" s="71">
        <v>1</v>
      </c>
      <c r="D705" t="str">
        <f t="shared" si="10"/>
        <v/>
      </c>
    </row>
    <row r="706" spans="1:4" hidden="1">
      <c r="A706" s="5" t="s">
        <v>13562</v>
      </c>
      <c r="B706" s="71">
        <v>1</v>
      </c>
      <c r="D706" t="str">
        <f t="shared" si="10"/>
        <v/>
      </c>
    </row>
    <row r="707" spans="1:4" hidden="1">
      <c r="A707" s="65" t="s">
        <v>13578</v>
      </c>
      <c r="B707" s="71">
        <v>1</v>
      </c>
      <c r="D707" t="str">
        <f t="shared" si="10"/>
        <v/>
      </c>
    </row>
    <row r="708" spans="1:4" hidden="1">
      <c r="A708" s="5" t="s">
        <v>13563</v>
      </c>
      <c r="B708" s="71">
        <v>1</v>
      </c>
      <c r="D708" t="str">
        <f t="shared" ref="D708:D771" si="11">IF(B708&gt;1,1,"")</f>
        <v/>
      </c>
    </row>
    <row r="709" spans="1:4" hidden="1">
      <c r="A709" s="65" t="s">
        <v>13579</v>
      </c>
      <c r="B709" s="71">
        <v>1</v>
      </c>
      <c r="D709" t="str">
        <f t="shared" si="11"/>
        <v/>
      </c>
    </row>
    <row r="710" spans="1:4" hidden="1">
      <c r="A710" s="5" t="s">
        <v>13564</v>
      </c>
      <c r="B710" s="71">
        <v>1</v>
      </c>
      <c r="D710" t="str">
        <f t="shared" si="11"/>
        <v/>
      </c>
    </row>
    <row r="711" spans="1:4" hidden="1">
      <c r="A711" s="65" t="s">
        <v>13580</v>
      </c>
      <c r="B711" s="71">
        <v>1</v>
      </c>
      <c r="D711" t="str">
        <f t="shared" si="11"/>
        <v/>
      </c>
    </row>
    <row r="712" spans="1:4" hidden="1">
      <c r="A712" s="5" t="s">
        <v>13581</v>
      </c>
      <c r="B712" s="71">
        <v>1</v>
      </c>
      <c r="D712" t="str">
        <f t="shared" si="11"/>
        <v/>
      </c>
    </row>
    <row r="713" spans="1:4" hidden="1">
      <c r="A713" s="65" t="s">
        <v>13582</v>
      </c>
      <c r="B713" s="71">
        <v>1</v>
      </c>
      <c r="D713" t="str">
        <f t="shared" si="11"/>
        <v/>
      </c>
    </row>
    <row r="714" spans="1:4" hidden="1">
      <c r="A714" s="5" t="s">
        <v>13583</v>
      </c>
      <c r="B714" s="71">
        <v>1</v>
      </c>
      <c r="D714" t="str">
        <f t="shared" si="11"/>
        <v/>
      </c>
    </row>
    <row r="715" spans="1:4" hidden="1">
      <c r="A715" s="65" t="s">
        <v>13584</v>
      </c>
      <c r="B715" s="71">
        <v>1</v>
      </c>
      <c r="D715" t="str">
        <f t="shared" si="11"/>
        <v/>
      </c>
    </row>
    <row r="716" spans="1:4" hidden="1">
      <c r="A716" s="5" t="s">
        <v>13648</v>
      </c>
      <c r="B716" s="71">
        <v>1</v>
      </c>
      <c r="D716" t="str">
        <f t="shared" si="11"/>
        <v/>
      </c>
    </row>
    <row r="717" spans="1:4" hidden="1">
      <c r="A717" s="65" t="s">
        <v>13649</v>
      </c>
      <c r="B717" s="71">
        <v>1</v>
      </c>
      <c r="D717" t="str">
        <f t="shared" si="11"/>
        <v/>
      </c>
    </row>
    <row r="718" spans="1:4" hidden="1">
      <c r="A718" s="5" t="s">
        <v>13650</v>
      </c>
      <c r="B718" s="71">
        <v>1</v>
      </c>
      <c r="D718" t="str">
        <f t="shared" si="11"/>
        <v/>
      </c>
    </row>
    <row r="719" spans="1:4" hidden="1">
      <c r="A719" s="65" t="s">
        <v>13651</v>
      </c>
      <c r="B719" s="71">
        <v>1</v>
      </c>
      <c r="D719" t="str">
        <f t="shared" si="11"/>
        <v/>
      </c>
    </row>
    <row r="720" spans="1:4" hidden="1">
      <c r="A720" s="5" t="s">
        <v>13652</v>
      </c>
      <c r="B720" s="71">
        <v>1</v>
      </c>
      <c r="D720" t="str">
        <f t="shared" si="11"/>
        <v/>
      </c>
    </row>
    <row r="721" spans="1:4" hidden="1">
      <c r="A721" s="65" t="s">
        <v>13653</v>
      </c>
      <c r="B721" s="71">
        <v>1</v>
      </c>
      <c r="D721" t="str">
        <f t="shared" si="11"/>
        <v/>
      </c>
    </row>
    <row r="722" spans="1:4" hidden="1">
      <c r="A722" s="5" t="s">
        <v>13654</v>
      </c>
      <c r="B722" s="71">
        <v>1</v>
      </c>
      <c r="D722" t="str">
        <f t="shared" si="11"/>
        <v/>
      </c>
    </row>
    <row r="723" spans="1:4" hidden="1">
      <c r="A723" s="65" t="s">
        <v>13655</v>
      </c>
      <c r="B723" s="71">
        <v>1</v>
      </c>
      <c r="D723" t="str">
        <f t="shared" si="11"/>
        <v/>
      </c>
    </row>
    <row r="724" spans="1:4" hidden="1">
      <c r="A724" s="5" t="s">
        <v>13656</v>
      </c>
      <c r="B724" s="71">
        <v>1</v>
      </c>
      <c r="D724" t="str">
        <f t="shared" si="11"/>
        <v/>
      </c>
    </row>
    <row r="725" spans="1:4" hidden="1">
      <c r="A725" s="65" t="s">
        <v>13657</v>
      </c>
      <c r="B725" s="71">
        <v>1</v>
      </c>
      <c r="D725" t="str">
        <f t="shared" si="11"/>
        <v/>
      </c>
    </row>
    <row r="726" spans="1:4" hidden="1">
      <c r="A726" s="5" t="s">
        <v>13658</v>
      </c>
      <c r="B726" s="71">
        <v>1</v>
      </c>
      <c r="D726" t="str">
        <f t="shared" si="11"/>
        <v/>
      </c>
    </row>
    <row r="727" spans="1:4" hidden="1">
      <c r="A727" s="65" t="s">
        <v>13659</v>
      </c>
      <c r="B727" s="71">
        <v>1</v>
      </c>
      <c r="D727" t="str">
        <f t="shared" si="11"/>
        <v/>
      </c>
    </row>
    <row r="728" spans="1:4" hidden="1">
      <c r="A728" s="5" t="s">
        <v>13660</v>
      </c>
      <c r="B728" s="71">
        <v>1</v>
      </c>
      <c r="D728" t="str">
        <f t="shared" si="11"/>
        <v/>
      </c>
    </row>
    <row r="729" spans="1:4" hidden="1">
      <c r="A729" s="65" t="s">
        <v>13661</v>
      </c>
      <c r="B729" s="71">
        <v>1</v>
      </c>
      <c r="D729" t="str">
        <f t="shared" si="11"/>
        <v/>
      </c>
    </row>
    <row r="730" spans="1:4" hidden="1">
      <c r="A730" s="5" t="s">
        <v>13662</v>
      </c>
      <c r="B730" s="71">
        <v>1</v>
      </c>
      <c r="D730" t="str">
        <f t="shared" si="11"/>
        <v/>
      </c>
    </row>
    <row r="731" spans="1:4" hidden="1">
      <c r="A731" s="65" t="s">
        <v>13663</v>
      </c>
      <c r="B731" s="71">
        <v>1</v>
      </c>
      <c r="D731" t="str">
        <f t="shared" si="11"/>
        <v/>
      </c>
    </row>
    <row r="732" spans="1:4" hidden="1">
      <c r="A732" s="5" t="s">
        <v>13664</v>
      </c>
      <c r="B732" s="71">
        <v>1</v>
      </c>
      <c r="D732" t="str">
        <f t="shared" si="11"/>
        <v/>
      </c>
    </row>
    <row r="733" spans="1:4" hidden="1">
      <c r="A733" s="65" t="s">
        <v>13665</v>
      </c>
      <c r="B733" s="71">
        <v>1</v>
      </c>
      <c r="D733" t="str">
        <f t="shared" si="11"/>
        <v/>
      </c>
    </row>
    <row r="734" spans="1:4" hidden="1">
      <c r="A734" s="5" t="s">
        <v>13666</v>
      </c>
      <c r="B734" s="71">
        <v>1</v>
      </c>
      <c r="D734" t="str">
        <f t="shared" si="11"/>
        <v/>
      </c>
    </row>
    <row r="735" spans="1:4" hidden="1">
      <c r="A735" s="65" t="s">
        <v>13667</v>
      </c>
      <c r="B735" s="71">
        <v>1</v>
      </c>
      <c r="D735" t="str">
        <f t="shared" si="11"/>
        <v/>
      </c>
    </row>
    <row r="736" spans="1:4" hidden="1">
      <c r="A736" s="5" t="s">
        <v>13668</v>
      </c>
      <c r="B736" s="71">
        <v>1</v>
      </c>
      <c r="D736" t="str">
        <f t="shared" si="11"/>
        <v/>
      </c>
    </row>
    <row r="737" spans="1:4" hidden="1">
      <c r="A737" s="65" t="s">
        <v>13669</v>
      </c>
      <c r="B737" s="71">
        <v>1</v>
      </c>
      <c r="D737" t="str">
        <f t="shared" si="11"/>
        <v/>
      </c>
    </row>
    <row r="738" spans="1:4" hidden="1">
      <c r="A738" s="5" t="s">
        <v>13670</v>
      </c>
      <c r="B738" s="71">
        <v>1</v>
      </c>
      <c r="D738" t="str">
        <f t="shared" si="11"/>
        <v/>
      </c>
    </row>
    <row r="739" spans="1:4" hidden="1">
      <c r="A739" s="65" t="s">
        <v>13671</v>
      </c>
      <c r="B739" s="71">
        <v>1</v>
      </c>
      <c r="D739" t="str">
        <f t="shared" si="11"/>
        <v/>
      </c>
    </row>
    <row r="740" spans="1:4" hidden="1">
      <c r="A740" s="5" t="s">
        <v>13672</v>
      </c>
      <c r="B740" s="71">
        <v>1</v>
      </c>
      <c r="D740" t="str">
        <f t="shared" si="11"/>
        <v/>
      </c>
    </row>
    <row r="741" spans="1:4" hidden="1">
      <c r="A741" s="65" t="s">
        <v>13673</v>
      </c>
      <c r="B741" s="71">
        <v>1</v>
      </c>
      <c r="D741" t="str">
        <f t="shared" si="11"/>
        <v/>
      </c>
    </row>
    <row r="742" spans="1:4" hidden="1">
      <c r="A742" s="5" t="s">
        <v>13674</v>
      </c>
      <c r="B742" s="71">
        <v>1</v>
      </c>
      <c r="D742" t="str">
        <f t="shared" si="11"/>
        <v/>
      </c>
    </row>
    <row r="743" spans="1:4" hidden="1">
      <c r="A743" s="65" t="s">
        <v>13675</v>
      </c>
      <c r="B743" s="71">
        <v>1</v>
      </c>
      <c r="D743" t="str">
        <f t="shared" si="11"/>
        <v/>
      </c>
    </row>
    <row r="744" spans="1:4" hidden="1">
      <c r="A744" s="5" t="s">
        <v>13676</v>
      </c>
      <c r="B744" s="71">
        <v>1</v>
      </c>
      <c r="D744" t="str">
        <f t="shared" si="11"/>
        <v/>
      </c>
    </row>
    <row r="745" spans="1:4" hidden="1">
      <c r="A745" s="65" t="s">
        <v>13677</v>
      </c>
      <c r="B745" s="71">
        <v>1</v>
      </c>
      <c r="D745" t="str">
        <f t="shared" si="11"/>
        <v/>
      </c>
    </row>
    <row r="746" spans="1:4" hidden="1">
      <c r="A746" s="5" t="s">
        <v>13678</v>
      </c>
      <c r="B746" s="71">
        <v>1</v>
      </c>
      <c r="D746" t="str">
        <f t="shared" si="11"/>
        <v/>
      </c>
    </row>
    <row r="747" spans="1:4" hidden="1">
      <c r="A747" s="65" t="s">
        <v>13679</v>
      </c>
      <c r="B747" s="71">
        <v>1</v>
      </c>
      <c r="D747" t="str">
        <f t="shared" si="11"/>
        <v/>
      </c>
    </row>
    <row r="748" spans="1:4" hidden="1">
      <c r="A748" s="5" t="s">
        <v>13680</v>
      </c>
      <c r="B748" s="71">
        <v>1</v>
      </c>
      <c r="D748" t="str">
        <f t="shared" si="11"/>
        <v/>
      </c>
    </row>
    <row r="749" spans="1:4" hidden="1">
      <c r="A749" s="65" t="s">
        <v>13681</v>
      </c>
      <c r="B749" s="71">
        <v>1</v>
      </c>
      <c r="D749" t="str">
        <f t="shared" si="11"/>
        <v/>
      </c>
    </row>
    <row r="750" spans="1:4" hidden="1">
      <c r="A750" s="5" t="s">
        <v>13682</v>
      </c>
      <c r="B750" s="71">
        <v>1</v>
      </c>
      <c r="D750" t="str">
        <f t="shared" si="11"/>
        <v/>
      </c>
    </row>
    <row r="751" spans="1:4" hidden="1">
      <c r="A751" s="65" t="s">
        <v>13683</v>
      </c>
      <c r="B751" s="71">
        <v>1</v>
      </c>
      <c r="D751" t="str">
        <f t="shared" si="11"/>
        <v/>
      </c>
    </row>
    <row r="752" spans="1:4" hidden="1">
      <c r="A752" s="5" t="s">
        <v>13684</v>
      </c>
      <c r="B752" s="71">
        <v>1</v>
      </c>
      <c r="D752" t="str">
        <f t="shared" si="11"/>
        <v/>
      </c>
    </row>
    <row r="753" spans="1:4" hidden="1">
      <c r="A753" s="65" t="s">
        <v>13685</v>
      </c>
      <c r="B753" s="71">
        <v>1</v>
      </c>
      <c r="D753" t="str">
        <f t="shared" si="11"/>
        <v/>
      </c>
    </row>
    <row r="754" spans="1:4" hidden="1">
      <c r="A754" s="5" t="s">
        <v>13686</v>
      </c>
      <c r="B754" s="71">
        <v>1</v>
      </c>
      <c r="D754" t="str">
        <f t="shared" si="11"/>
        <v/>
      </c>
    </row>
    <row r="755" spans="1:4" hidden="1">
      <c r="A755" s="65" t="s">
        <v>13687</v>
      </c>
      <c r="B755" s="71">
        <v>1</v>
      </c>
      <c r="D755" t="str">
        <f t="shared" si="11"/>
        <v/>
      </c>
    </row>
    <row r="756" spans="1:4" hidden="1">
      <c r="A756" s="5" t="s">
        <v>13688</v>
      </c>
      <c r="B756" s="71">
        <v>1</v>
      </c>
      <c r="D756" t="str">
        <f t="shared" si="11"/>
        <v/>
      </c>
    </row>
    <row r="757" spans="1:4" hidden="1">
      <c r="A757" s="65" t="s">
        <v>13689</v>
      </c>
      <c r="B757" s="71">
        <v>1</v>
      </c>
      <c r="D757" t="str">
        <f t="shared" si="11"/>
        <v/>
      </c>
    </row>
    <row r="758" spans="1:4" hidden="1">
      <c r="A758" s="5" t="s">
        <v>13690</v>
      </c>
      <c r="B758" s="71">
        <v>1</v>
      </c>
      <c r="D758" t="str">
        <f t="shared" si="11"/>
        <v/>
      </c>
    </row>
    <row r="759" spans="1:4" hidden="1">
      <c r="A759" s="65" t="s">
        <v>13691</v>
      </c>
      <c r="B759" s="71">
        <v>1</v>
      </c>
      <c r="D759" t="str">
        <f t="shared" si="11"/>
        <v/>
      </c>
    </row>
    <row r="760" spans="1:4" hidden="1">
      <c r="A760" s="5" t="s">
        <v>13692</v>
      </c>
      <c r="B760" s="71">
        <v>1</v>
      </c>
      <c r="D760" t="str">
        <f t="shared" si="11"/>
        <v/>
      </c>
    </row>
    <row r="761" spans="1:4" hidden="1">
      <c r="A761" s="65" t="s">
        <v>13693</v>
      </c>
      <c r="B761" s="71">
        <v>1</v>
      </c>
      <c r="D761" t="str">
        <f t="shared" si="11"/>
        <v/>
      </c>
    </row>
    <row r="762" spans="1:4" hidden="1">
      <c r="A762" s="5" t="s">
        <v>13694</v>
      </c>
      <c r="B762" s="71">
        <v>2</v>
      </c>
      <c r="D762">
        <f t="shared" si="11"/>
        <v>1</v>
      </c>
    </row>
    <row r="763" spans="1:4">
      <c r="A763" s="65" t="s">
        <v>13695</v>
      </c>
      <c r="B763" s="71">
        <v>2</v>
      </c>
      <c r="D763">
        <f t="shared" si="11"/>
        <v>1</v>
      </c>
    </row>
    <row r="764" spans="1:4">
      <c r="A764" s="5" t="s">
        <v>13696</v>
      </c>
      <c r="B764" s="71">
        <v>5</v>
      </c>
      <c r="D764">
        <f t="shared" si="11"/>
        <v>1</v>
      </c>
    </row>
    <row r="765" spans="1:4">
      <c r="A765" s="65" t="s">
        <v>13697</v>
      </c>
      <c r="B765" s="71">
        <v>5</v>
      </c>
      <c r="D765">
        <f t="shared" si="11"/>
        <v>1</v>
      </c>
    </row>
    <row r="766" spans="1:4">
      <c r="A766" s="5" t="s">
        <v>13698</v>
      </c>
      <c r="B766" s="71">
        <v>6</v>
      </c>
      <c r="D766">
        <f t="shared" si="11"/>
        <v>1</v>
      </c>
    </row>
    <row r="767" spans="1:4">
      <c r="A767" s="65" t="s">
        <v>13699</v>
      </c>
      <c r="B767" s="71">
        <v>6</v>
      </c>
      <c r="D767">
        <f t="shared" si="11"/>
        <v>1</v>
      </c>
    </row>
    <row r="768" spans="1:4">
      <c r="A768" s="5" t="s">
        <v>13700</v>
      </c>
      <c r="B768" s="71">
        <v>3</v>
      </c>
      <c r="D768">
        <f t="shared" si="11"/>
        <v>1</v>
      </c>
    </row>
    <row r="769" spans="1:4">
      <c r="A769" s="65" t="s">
        <v>13701</v>
      </c>
      <c r="B769" s="71">
        <v>3</v>
      </c>
      <c r="D769">
        <f t="shared" si="11"/>
        <v>1</v>
      </c>
    </row>
    <row r="770" spans="1:4">
      <c r="A770" s="5" t="s">
        <v>13702</v>
      </c>
      <c r="B770" s="71">
        <v>1</v>
      </c>
      <c r="D770" t="str">
        <f t="shared" si="11"/>
        <v/>
      </c>
    </row>
    <row r="771" spans="1:4" hidden="1">
      <c r="A771" s="65" t="s">
        <v>13703</v>
      </c>
      <c r="B771" s="71">
        <v>1</v>
      </c>
      <c r="D771" t="str">
        <f t="shared" si="11"/>
        <v/>
      </c>
    </row>
    <row r="772" spans="1:4" hidden="1">
      <c r="A772" s="5" t="s">
        <v>13704</v>
      </c>
      <c r="B772" s="71">
        <v>10</v>
      </c>
      <c r="D772">
        <f t="shared" ref="D772:D835" si="12">IF(B772&gt;1,1,"")</f>
        <v>1</v>
      </c>
    </row>
    <row r="773" spans="1:4">
      <c r="A773" s="65" t="s">
        <v>13705</v>
      </c>
      <c r="B773" s="71">
        <v>10</v>
      </c>
      <c r="D773">
        <f t="shared" si="12"/>
        <v>1</v>
      </c>
    </row>
    <row r="774" spans="1:4">
      <c r="A774" s="5" t="s">
        <v>13706</v>
      </c>
      <c r="B774" s="71">
        <v>11</v>
      </c>
      <c r="D774">
        <f t="shared" si="12"/>
        <v>1</v>
      </c>
    </row>
    <row r="775" spans="1:4">
      <c r="A775" s="65" t="s">
        <v>13707</v>
      </c>
      <c r="B775" s="71">
        <v>11</v>
      </c>
      <c r="D775">
        <f t="shared" si="12"/>
        <v>1</v>
      </c>
    </row>
    <row r="776" spans="1:4">
      <c r="A776" s="5" t="s">
        <v>13708</v>
      </c>
      <c r="B776" s="71">
        <v>2</v>
      </c>
      <c r="D776">
        <f t="shared" si="12"/>
        <v>1</v>
      </c>
    </row>
    <row r="777" spans="1:4">
      <c r="A777" s="65" t="s">
        <v>13709</v>
      </c>
      <c r="B777" s="71">
        <v>2</v>
      </c>
      <c r="D777">
        <f t="shared" si="12"/>
        <v>1</v>
      </c>
    </row>
    <row r="778" spans="1:4">
      <c r="A778" s="5" t="s">
        <v>13710</v>
      </c>
      <c r="B778" s="71">
        <v>1</v>
      </c>
      <c r="D778" t="str">
        <f t="shared" si="12"/>
        <v/>
      </c>
    </row>
    <row r="779" spans="1:4" hidden="1">
      <c r="A779" s="65" t="s">
        <v>13711</v>
      </c>
      <c r="B779" s="71">
        <v>1</v>
      </c>
      <c r="D779" t="str">
        <f t="shared" si="12"/>
        <v/>
      </c>
    </row>
    <row r="780" spans="1:4" hidden="1">
      <c r="A780" s="5" t="s">
        <v>13712</v>
      </c>
      <c r="B780" s="71">
        <v>1</v>
      </c>
      <c r="D780" t="str">
        <f t="shared" si="12"/>
        <v/>
      </c>
    </row>
    <row r="781" spans="1:4" hidden="1">
      <c r="A781" s="65" t="s">
        <v>13713</v>
      </c>
      <c r="B781" s="71">
        <v>1</v>
      </c>
      <c r="D781" t="str">
        <f t="shared" si="12"/>
        <v/>
      </c>
    </row>
    <row r="782" spans="1:4" hidden="1">
      <c r="A782" s="5" t="s">
        <v>13714</v>
      </c>
      <c r="B782" s="71">
        <v>1</v>
      </c>
      <c r="D782" t="str">
        <f t="shared" si="12"/>
        <v/>
      </c>
    </row>
    <row r="783" spans="1:4" hidden="1">
      <c r="A783" s="65" t="s">
        <v>13715</v>
      </c>
      <c r="B783" s="71">
        <v>1</v>
      </c>
      <c r="D783" t="str">
        <f t="shared" si="12"/>
        <v/>
      </c>
    </row>
    <row r="784" spans="1:4" hidden="1">
      <c r="A784" s="5" t="s">
        <v>13716</v>
      </c>
      <c r="B784" s="71">
        <v>1</v>
      </c>
      <c r="D784" t="str">
        <f t="shared" si="12"/>
        <v/>
      </c>
    </row>
    <row r="785" spans="1:4" hidden="1">
      <c r="A785" s="65" t="s">
        <v>13717</v>
      </c>
      <c r="B785" s="71">
        <v>1</v>
      </c>
      <c r="D785" t="str">
        <f t="shared" si="12"/>
        <v/>
      </c>
    </row>
    <row r="786" spans="1:4" hidden="1">
      <c r="A786" s="5" t="s">
        <v>13718</v>
      </c>
      <c r="B786" s="71">
        <v>1</v>
      </c>
      <c r="D786" t="str">
        <f t="shared" si="12"/>
        <v/>
      </c>
    </row>
    <row r="787" spans="1:4" hidden="1">
      <c r="A787" s="65" t="s">
        <v>13719</v>
      </c>
      <c r="B787" s="71">
        <v>1</v>
      </c>
      <c r="D787" t="str">
        <f t="shared" si="12"/>
        <v/>
      </c>
    </row>
    <row r="788" spans="1:4" hidden="1">
      <c r="A788" s="5" t="s">
        <v>13720</v>
      </c>
      <c r="B788" s="71">
        <v>1</v>
      </c>
      <c r="D788" t="str">
        <f t="shared" si="12"/>
        <v/>
      </c>
    </row>
    <row r="789" spans="1:4" hidden="1">
      <c r="A789" s="65" t="s">
        <v>13721</v>
      </c>
      <c r="B789" s="71">
        <v>1</v>
      </c>
      <c r="D789" t="str">
        <f t="shared" si="12"/>
        <v/>
      </c>
    </row>
    <row r="790" spans="1:4" hidden="1">
      <c r="A790" s="5" t="s">
        <v>13722</v>
      </c>
      <c r="B790" s="71">
        <v>1</v>
      </c>
      <c r="D790" t="str">
        <f t="shared" si="12"/>
        <v/>
      </c>
    </row>
    <row r="791" spans="1:4" hidden="1">
      <c r="A791" s="65" t="s">
        <v>13723</v>
      </c>
      <c r="B791" s="71">
        <v>1</v>
      </c>
      <c r="D791" t="str">
        <f t="shared" si="12"/>
        <v/>
      </c>
    </row>
    <row r="792" spans="1:4" hidden="1">
      <c r="A792" s="5" t="s">
        <v>13724</v>
      </c>
      <c r="B792" s="71">
        <v>2</v>
      </c>
      <c r="D792">
        <f t="shared" si="12"/>
        <v>1</v>
      </c>
    </row>
    <row r="793" spans="1:4">
      <c r="A793" s="65" t="s">
        <v>13725</v>
      </c>
      <c r="B793" s="71">
        <v>2</v>
      </c>
      <c r="D793">
        <f t="shared" si="12"/>
        <v>1</v>
      </c>
    </row>
    <row r="794" spans="1:4">
      <c r="A794" s="5" t="s">
        <v>13726</v>
      </c>
      <c r="B794" s="71">
        <v>1</v>
      </c>
      <c r="D794" t="str">
        <f t="shared" si="12"/>
        <v/>
      </c>
    </row>
    <row r="795" spans="1:4" hidden="1">
      <c r="A795" s="65" t="s">
        <v>13727</v>
      </c>
      <c r="B795" s="71">
        <v>1</v>
      </c>
      <c r="D795" t="str">
        <f t="shared" si="12"/>
        <v/>
      </c>
    </row>
    <row r="796" spans="1:4" hidden="1">
      <c r="A796" s="5" t="s">
        <v>13728</v>
      </c>
      <c r="B796" s="71">
        <v>1</v>
      </c>
      <c r="D796" t="str">
        <f t="shared" si="12"/>
        <v/>
      </c>
    </row>
    <row r="797" spans="1:4" hidden="1">
      <c r="A797" s="65" t="s">
        <v>13729</v>
      </c>
      <c r="B797" s="71">
        <v>1</v>
      </c>
      <c r="D797" t="str">
        <f t="shared" si="12"/>
        <v/>
      </c>
    </row>
    <row r="798" spans="1:4" hidden="1">
      <c r="A798" s="5" t="s">
        <v>13730</v>
      </c>
      <c r="B798" s="71">
        <v>1</v>
      </c>
      <c r="D798" t="str">
        <f t="shared" si="12"/>
        <v/>
      </c>
    </row>
    <row r="799" spans="1:4" hidden="1">
      <c r="A799" s="65" t="s">
        <v>13731</v>
      </c>
      <c r="B799" s="71">
        <v>1</v>
      </c>
      <c r="D799" t="str">
        <f t="shared" si="12"/>
        <v/>
      </c>
    </row>
    <row r="800" spans="1:4" hidden="1">
      <c r="A800" s="5" t="s">
        <v>13732</v>
      </c>
      <c r="B800" s="71">
        <v>1</v>
      </c>
      <c r="D800" t="str">
        <f t="shared" si="12"/>
        <v/>
      </c>
    </row>
    <row r="801" spans="1:4" hidden="1">
      <c r="A801" s="65" t="s">
        <v>13733</v>
      </c>
      <c r="B801" s="71">
        <v>1</v>
      </c>
      <c r="D801" t="str">
        <f t="shared" si="12"/>
        <v/>
      </c>
    </row>
    <row r="802" spans="1:4" hidden="1">
      <c r="A802" s="5" t="s">
        <v>13734</v>
      </c>
      <c r="B802" s="71">
        <v>1</v>
      </c>
      <c r="D802" t="str">
        <f t="shared" si="12"/>
        <v/>
      </c>
    </row>
    <row r="803" spans="1:4" hidden="1">
      <c r="A803" s="65" t="s">
        <v>13735</v>
      </c>
      <c r="B803" s="71">
        <v>1</v>
      </c>
      <c r="D803" t="str">
        <f t="shared" si="12"/>
        <v/>
      </c>
    </row>
    <row r="804" spans="1:4" hidden="1">
      <c r="A804" s="5" t="s">
        <v>13736</v>
      </c>
      <c r="B804" s="71">
        <v>1</v>
      </c>
      <c r="D804" t="str">
        <f t="shared" si="12"/>
        <v/>
      </c>
    </row>
    <row r="805" spans="1:4" hidden="1">
      <c r="A805" s="65" t="s">
        <v>13737</v>
      </c>
      <c r="B805" s="71">
        <v>1</v>
      </c>
      <c r="D805" t="str">
        <f t="shared" si="12"/>
        <v/>
      </c>
    </row>
    <row r="806" spans="1:4" hidden="1">
      <c r="A806" s="5" t="s">
        <v>13738</v>
      </c>
      <c r="B806" s="71">
        <v>1</v>
      </c>
      <c r="D806" t="str">
        <f t="shared" si="12"/>
        <v/>
      </c>
    </row>
    <row r="807" spans="1:4" hidden="1">
      <c r="A807" s="65" t="s">
        <v>13739</v>
      </c>
      <c r="B807" s="71">
        <v>1</v>
      </c>
      <c r="D807" t="str">
        <f t="shared" si="12"/>
        <v/>
      </c>
    </row>
    <row r="808" spans="1:4" hidden="1">
      <c r="A808" s="5" t="s">
        <v>13740</v>
      </c>
      <c r="B808" s="71">
        <v>1</v>
      </c>
      <c r="D808" t="str">
        <f t="shared" si="12"/>
        <v/>
      </c>
    </row>
    <row r="809" spans="1:4" hidden="1">
      <c r="A809" s="65" t="s">
        <v>13741</v>
      </c>
      <c r="B809" s="71">
        <v>1</v>
      </c>
      <c r="D809" t="str">
        <f t="shared" si="12"/>
        <v/>
      </c>
    </row>
    <row r="810" spans="1:4" hidden="1">
      <c r="A810" s="5" t="s">
        <v>13742</v>
      </c>
      <c r="B810" s="71">
        <v>1</v>
      </c>
      <c r="D810" t="str">
        <f t="shared" si="12"/>
        <v/>
      </c>
    </row>
    <row r="811" spans="1:4" hidden="1">
      <c r="A811" s="65" t="s">
        <v>13743</v>
      </c>
      <c r="B811" s="71">
        <v>1</v>
      </c>
      <c r="D811" t="str">
        <f t="shared" si="12"/>
        <v/>
      </c>
    </row>
    <row r="812" spans="1:4" hidden="1">
      <c r="A812" s="5" t="s">
        <v>13744</v>
      </c>
      <c r="B812" s="71">
        <v>1</v>
      </c>
      <c r="D812" t="str">
        <f t="shared" si="12"/>
        <v/>
      </c>
    </row>
    <row r="813" spans="1:4" hidden="1">
      <c r="A813" s="65" t="s">
        <v>13745</v>
      </c>
      <c r="B813" s="71">
        <v>1</v>
      </c>
      <c r="D813" t="str">
        <f t="shared" si="12"/>
        <v/>
      </c>
    </row>
    <row r="814" spans="1:4" hidden="1">
      <c r="A814" s="5" t="s">
        <v>13746</v>
      </c>
      <c r="B814" s="71">
        <v>1</v>
      </c>
      <c r="D814" t="str">
        <f t="shared" si="12"/>
        <v/>
      </c>
    </row>
    <row r="815" spans="1:4" hidden="1">
      <c r="A815" s="65" t="s">
        <v>13747</v>
      </c>
      <c r="B815" s="71">
        <v>1</v>
      </c>
      <c r="D815" t="str">
        <f t="shared" si="12"/>
        <v/>
      </c>
    </row>
    <row r="816" spans="1:4" hidden="1">
      <c r="A816" s="5" t="s">
        <v>13748</v>
      </c>
      <c r="B816" s="71">
        <v>1</v>
      </c>
      <c r="D816" t="str">
        <f t="shared" si="12"/>
        <v/>
      </c>
    </row>
    <row r="817" spans="1:4" hidden="1">
      <c r="A817" s="65" t="s">
        <v>13749</v>
      </c>
      <c r="B817" s="71">
        <v>1</v>
      </c>
      <c r="D817" t="str">
        <f t="shared" si="12"/>
        <v/>
      </c>
    </row>
    <row r="818" spans="1:4" hidden="1">
      <c r="A818" s="5" t="s">
        <v>13750</v>
      </c>
      <c r="B818" s="71">
        <v>1</v>
      </c>
      <c r="D818" t="str">
        <f t="shared" si="12"/>
        <v/>
      </c>
    </row>
    <row r="819" spans="1:4" hidden="1">
      <c r="A819" s="65" t="s">
        <v>13751</v>
      </c>
      <c r="B819" s="71">
        <v>1</v>
      </c>
      <c r="D819" t="str">
        <f t="shared" si="12"/>
        <v/>
      </c>
    </row>
    <row r="820" spans="1:4" hidden="1">
      <c r="A820" s="5" t="s">
        <v>13752</v>
      </c>
      <c r="B820" s="71">
        <v>1</v>
      </c>
      <c r="D820" t="str">
        <f t="shared" si="12"/>
        <v/>
      </c>
    </row>
    <row r="821" spans="1:4" hidden="1">
      <c r="A821" s="65" t="s">
        <v>13753</v>
      </c>
      <c r="B821" s="71">
        <v>1</v>
      </c>
      <c r="D821" t="str">
        <f t="shared" si="12"/>
        <v/>
      </c>
    </row>
    <row r="822" spans="1:4" hidden="1">
      <c r="A822" s="5" t="s">
        <v>13754</v>
      </c>
      <c r="B822" s="71">
        <v>1</v>
      </c>
      <c r="D822" t="str">
        <f t="shared" si="12"/>
        <v/>
      </c>
    </row>
    <row r="823" spans="1:4" hidden="1">
      <c r="A823" s="65" t="s">
        <v>13755</v>
      </c>
      <c r="B823" s="71">
        <v>1</v>
      </c>
      <c r="D823" t="str">
        <f t="shared" si="12"/>
        <v/>
      </c>
    </row>
    <row r="824" spans="1:4" hidden="1">
      <c r="A824" s="5" t="s">
        <v>13756</v>
      </c>
      <c r="B824" s="71">
        <v>1</v>
      </c>
      <c r="D824" t="str">
        <f t="shared" si="12"/>
        <v/>
      </c>
    </row>
    <row r="825" spans="1:4" hidden="1">
      <c r="A825" s="65" t="s">
        <v>13757</v>
      </c>
      <c r="B825" s="71">
        <v>1</v>
      </c>
      <c r="D825" t="str">
        <f t="shared" si="12"/>
        <v/>
      </c>
    </row>
    <row r="826" spans="1:4" hidden="1">
      <c r="A826" s="5" t="s">
        <v>13758</v>
      </c>
      <c r="B826" s="71">
        <v>1</v>
      </c>
      <c r="D826" t="str">
        <f t="shared" si="12"/>
        <v/>
      </c>
    </row>
    <row r="827" spans="1:4" hidden="1">
      <c r="A827" s="65" t="s">
        <v>13759</v>
      </c>
      <c r="B827" s="71">
        <v>1</v>
      </c>
      <c r="D827" t="str">
        <f t="shared" si="12"/>
        <v/>
      </c>
    </row>
    <row r="828" spans="1:4" hidden="1">
      <c r="A828" s="5" t="s">
        <v>13760</v>
      </c>
      <c r="B828" s="71">
        <v>1</v>
      </c>
      <c r="D828" t="str">
        <f t="shared" si="12"/>
        <v/>
      </c>
    </row>
    <row r="829" spans="1:4" hidden="1">
      <c r="A829" s="65" t="s">
        <v>13761</v>
      </c>
      <c r="B829" s="71">
        <v>1</v>
      </c>
      <c r="D829" t="str">
        <f t="shared" si="12"/>
        <v/>
      </c>
    </row>
    <row r="830" spans="1:4" hidden="1">
      <c r="A830" s="5" t="s">
        <v>13762</v>
      </c>
      <c r="B830" s="71">
        <v>1</v>
      </c>
      <c r="D830" t="str">
        <f t="shared" si="12"/>
        <v/>
      </c>
    </row>
    <row r="831" spans="1:4" hidden="1">
      <c r="A831" s="65" t="s">
        <v>13763</v>
      </c>
      <c r="B831" s="71">
        <v>1</v>
      </c>
      <c r="D831" t="str">
        <f t="shared" si="12"/>
        <v/>
      </c>
    </row>
    <row r="832" spans="1:4" hidden="1">
      <c r="A832" s="5" t="s">
        <v>13764</v>
      </c>
      <c r="B832" s="71">
        <v>1</v>
      </c>
      <c r="D832" t="str">
        <f t="shared" si="12"/>
        <v/>
      </c>
    </row>
    <row r="833" spans="1:4" hidden="1">
      <c r="A833" s="65" t="s">
        <v>13765</v>
      </c>
      <c r="B833" s="71">
        <v>1</v>
      </c>
      <c r="D833" t="str">
        <f t="shared" si="12"/>
        <v/>
      </c>
    </row>
    <row r="834" spans="1:4" hidden="1">
      <c r="A834" s="5" t="s">
        <v>13766</v>
      </c>
      <c r="B834" s="71">
        <v>1</v>
      </c>
      <c r="D834" t="str">
        <f t="shared" si="12"/>
        <v/>
      </c>
    </row>
    <row r="835" spans="1:4" hidden="1">
      <c r="A835" s="65" t="s">
        <v>13767</v>
      </c>
      <c r="B835" s="71">
        <v>1</v>
      </c>
      <c r="D835" t="str">
        <f t="shared" si="12"/>
        <v/>
      </c>
    </row>
    <row r="836" spans="1:4" hidden="1">
      <c r="A836" s="5" t="s">
        <v>13768</v>
      </c>
      <c r="B836" s="71">
        <v>1</v>
      </c>
      <c r="D836" t="str">
        <f t="shared" ref="D836:D899" si="13">IF(B836&gt;1,1,"")</f>
        <v/>
      </c>
    </row>
    <row r="837" spans="1:4" hidden="1">
      <c r="A837" s="65" t="s">
        <v>13769</v>
      </c>
      <c r="B837" s="71">
        <v>1</v>
      </c>
      <c r="D837" t="str">
        <f t="shared" si="13"/>
        <v/>
      </c>
    </row>
    <row r="838" spans="1:4" hidden="1">
      <c r="A838" s="5" t="s">
        <v>13770</v>
      </c>
      <c r="B838" s="71">
        <v>1</v>
      </c>
      <c r="D838" t="str">
        <f t="shared" si="13"/>
        <v/>
      </c>
    </row>
    <row r="839" spans="1:4" hidden="1">
      <c r="A839" s="65" t="s">
        <v>13771</v>
      </c>
      <c r="B839" s="71">
        <v>1</v>
      </c>
      <c r="D839" t="str">
        <f t="shared" si="13"/>
        <v/>
      </c>
    </row>
    <row r="840" spans="1:4" hidden="1">
      <c r="A840" s="5" t="s">
        <v>13772</v>
      </c>
      <c r="B840" s="71">
        <v>1</v>
      </c>
      <c r="D840" t="str">
        <f t="shared" si="13"/>
        <v/>
      </c>
    </row>
    <row r="841" spans="1:4" hidden="1">
      <c r="A841" s="65" t="s">
        <v>13773</v>
      </c>
      <c r="B841" s="71">
        <v>1</v>
      </c>
      <c r="D841" t="str">
        <f t="shared" si="13"/>
        <v/>
      </c>
    </row>
    <row r="842" spans="1:4" hidden="1">
      <c r="A842" s="5" t="s">
        <v>13774</v>
      </c>
      <c r="B842" s="71">
        <v>1</v>
      </c>
      <c r="D842" t="str">
        <f t="shared" si="13"/>
        <v/>
      </c>
    </row>
    <row r="843" spans="1:4" hidden="1">
      <c r="A843" s="65" t="s">
        <v>13775</v>
      </c>
      <c r="B843" s="71">
        <v>1</v>
      </c>
      <c r="D843" t="str">
        <f t="shared" si="13"/>
        <v/>
      </c>
    </row>
    <row r="844" spans="1:4" hidden="1">
      <c r="A844" s="5" t="s">
        <v>13776</v>
      </c>
      <c r="B844" s="71">
        <v>1</v>
      </c>
      <c r="D844" t="str">
        <f t="shared" si="13"/>
        <v/>
      </c>
    </row>
    <row r="845" spans="1:4" hidden="1">
      <c r="A845" s="65" t="s">
        <v>13777</v>
      </c>
      <c r="B845" s="71">
        <v>1</v>
      </c>
      <c r="D845" t="str">
        <f t="shared" si="13"/>
        <v/>
      </c>
    </row>
    <row r="846" spans="1:4" hidden="1">
      <c r="A846" s="5" t="s">
        <v>13778</v>
      </c>
      <c r="B846" s="71">
        <v>1</v>
      </c>
      <c r="D846" t="str">
        <f t="shared" si="13"/>
        <v/>
      </c>
    </row>
    <row r="847" spans="1:4" hidden="1">
      <c r="A847" s="65" t="s">
        <v>13779</v>
      </c>
      <c r="B847" s="71">
        <v>1</v>
      </c>
      <c r="D847" t="str">
        <f t="shared" si="13"/>
        <v/>
      </c>
    </row>
    <row r="848" spans="1:4" hidden="1">
      <c r="A848" s="5" t="s">
        <v>13780</v>
      </c>
      <c r="B848" s="71">
        <v>1</v>
      </c>
      <c r="D848" t="str">
        <f t="shared" si="13"/>
        <v/>
      </c>
    </row>
    <row r="849" spans="1:4" hidden="1">
      <c r="A849" s="65" t="s">
        <v>13781</v>
      </c>
      <c r="B849" s="71">
        <v>1</v>
      </c>
      <c r="D849" t="str">
        <f t="shared" si="13"/>
        <v/>
      </c>
    </row>
    <row r="850" spans="1:4" hidden="1">
      <c r="A850" s="5" t="s">
        <v>13782</v>
      </c>
      <c r="B850" s="71">
        <v>1</v>
      </c>
      <c r="D850" t="str">
        <f t="shared" si="13"/>
        <v/>
      </c>
    </row>
    <row r="851" spans="1:4" hidden="1">
      <c r="A851" s="65" t="s">
        <v>13783</v>
      </c>
      <c r="B851" s="71">
        <v>1</v>
      </c>
      <c r="D851" t="str">
        <f t="shared" si="13"/>
        <v/>
      </c>
    </row>
    <row r="852" spans="1:4" hidden="1">
      <c r="A852" s="5" t="s">
        <v>13784</v>
      </c>
      <c r="B852" s="71">
        <v>1</v>
      </c>
      <c r="D852" t="str">
        <f t="shared" si="13"/>
        <v/>
      </c>
    </row>
    <row r="853" spans="1:4" hidden="1">
      <c r="A853" s="65" t="s">
        <v>13785</v>
      </c>
      <c r="B853" s="71">
        <v>1</v>
      </c>
      <c r="D853" t="str">
        <f t="shared" si="13"/>
        <v/>
      </c>
    </row>
    <row r="854" spans="1:4" hidden="1">
      <c r="A854" s="5" t="s">
        <v>13786</v>
      </c>
      <c r="B854" s="71">
        <v>1</v>
      </c>
      <c r="D854" t="str">
        <f t="shared" si="13"/>
        <v/>
      </c>
    </row>
    <row r="855" spans="1:4" hidden="1">
      <c r="A855" s="65" t="s">
        <v>13787</v>
      </c>
      <c r="B855" s="71">
        <v>1</v>
      </c>
      <c r="D855" t="str">
        <f t="shared" si="13"/>
        <v/>
      </c>
    </row>
    <row r="856" spans="1:4" hidden="1">
      <c r="A856" s="5" t="s">
        <v>13788</v>
      </c>
      <c r="B856" s="71">
        <v>1</v>
      </c>
      <c r="D856" t="str">
        <f t="shared" si="13"/>
        <v/>
      </c>
    </row>
    <row r="857" spans="1:4" hidden="1">
      <c r="A857" s="65" t="s">
        <v>13789</v>
      </c>
      <c r="B857" s="71">
        <v>1</v>
      </c>
      <c r="D857" t="str">
        <f t="shared" si="13"/>
        <v/>
      </c>
    </row>
    <row r="858" spans="1:4" hidden="1">
      <c r="A858" s="5" t="s">
        <v>13790</v>
      </c>
      <c r="B858" s="71">
        <v>1</v>
      </c>
      <c r="D858" t="str">
        <f t="shared" si="13"/>
        <v/>
      </c>
    </row>
    <row r="859" spans="1:4" hidden="1">
      <c r="A859" s="65" t="s">
        <v>13791</v>
      </c>
      <c r="B859" s="71">
        <v>1</v>
      </c>
      <c r="D859" t="str">
        <f t="shared" si="13"/>
        <v/>
      </c>
    </row>
    <row r="860" spans="1:4" hidden="1">
      <c r="A860" s="5" t="s">
        <v>13792</v>
      </c>
      <c r="B860" s="71">
        <v>1</v>
      </c>
      <c r="D860" t="str">
        <f t="shared" si="13"/>
        <v/>
      </c>
    </row>
    <row r="861" spans="1:4" hidden="1">
      <c r="A861" s="65" t="s">
        <v>13793</v>
      </c>
      <c r="B861" s="71">
        <v>1</v>
      </c>
      <c r="D861" t="str">
        <f t="shared" si="13"/>
        <v/>
      </c>
    </row>
    <row r="862" spans="1:4" hidden="1">
      <c r="A862" s="5" t="s">
        <v>13794</v>
      </c>
      <c r="B862" s="71">
        <v>1</v>
      </c>
      <c r="D862" t="str">
        <f t="shared" si="13"/>
        <v/>
      </c>
    </row>
    <row r="863" spans="1:4" hidden="1">
      <c r="A863" s="65" t="s">
        <v>13795</v>
      </c>
      <c r="B863" s="71">
        <v>1</v>
      </c>
      <c r="D863" t="str">
        <f t="shared" si="13"/>
        <v/>
      </c>
    </row>
    <row r="864" spans="1:4" hidden="1">
      <c r="A864" s="5" t="s">
        <v>13796</v>
      </c>
      <c r="B864" s="71">
        <v>1</v>
      </c>
      <c r="D864" t="str">
        <f t="shared" si="13"/>
        <v/>
      </c>
    </row>
    <row r="865" spans="1:4" hidden="1">
      <c r="A865" s="65" t="s">
        <v>13797</v>
      </c>
      <c r="B865" s="71">
        <v>1</v>
      </c>
      <c r="D865" t="str">
        <f t="shared" si="13"/>
        <v/>
      </c>
    </row>
    <row r="866" spans="1:4" hidden="1">
      <c r="A866" s="5" t="s">
        <v>13798</v>
      </c>
      <c r="B866" s="71">
        <v>1</v>
      </c>
      <c r="D866" t="str">
        <f t="shared" si="13"/>
        <v/>
      </c>
    </row>
    <row r="867" spans="1:4" hidden="1">
      <c r="A867" s="65" t="s">
        <v>13799</v>
      </c>
      <c r="B867" s="71">
        <v>1</v>
      </c>
      <c r="D867" t="str">
        <f t="shared" si="13"/>
        <v/>
      </c>
    </row>
    <row r="868" spans="1:4" hidden="1">
      <c r="A868" s="5" t="s">
        <v>13800</v>
      </c>
      <c r="B868" s="71">
        <v>1</v>
      </c>
      <c r="D868" t="str">
        <f t="shared" si="13"/>
        <v/>
      </c>
    </row>
    <row r="869" spans="1:4" hidden="1">
      <c r="A869" s="65" t="s">
        <v>13801</v>
      </c>
      <c r="B869" s="71">
        <v>1</v>
      </c>
      <c r="D869" t="str">
        <f t="shared" si="13"/>
        <v/>
      </c>
    </row>
    <row r="870" spans="1:4" hidden="1">
      <c r="A870" s="5" t="s">
        <v>13802</v>
      </c>
      <c r="B870" s="71">
        <v>1</v>
      </c>
      <c r="D870" t="str">
        <f t="shared" si="13"/>
        <v/>
      </c>
    </row>
    <row r="871" spans="1:4" hidden="1">
      <c r="A871" s="65" t="s">
        <v>13803</v>
      </c>
      <c r="B871" s="71">
        <v>1</v>
      </c>
      <c r="D871" t="str">
        <f t="shared" si="13"/>
        <v/>
      </c>
    </row>
    <row r="872" spans="1:4" hidden="1">
      <c r="A872" s="5" t="s">
        <v>13804</v>
      </c>
      <c r="B872" s="71">
        <v>1</v>
      </c>
      <c r="D872" t="str">
        <f t="shared" si="13"/>
        <v/>
      </c>
    </row>
    <row r="873" spans="1:4" hidden="1">
      <c r="A873" s="65" t="s">
        <v>13805</v>
      </c>
      <c r="B873" s="71">
        <v>1</v>
      </c>
      <c r="D873" t="str">
        <f t="shared" si="13"/>
        <v/>
      </c>
    </row>
    <row r="874" spans="1:4" hidden="1">
      <c r="A874" s="5" t="s">
        <v>13806</v>
      </c>
      <c r="B874" s="71">
        <v>1</v>
      </c>
      <c r="D874" t="str">
        <f t="shared" si="13"/>
        <v/>
      </c>
    </row>
    <row r="875" spans="1:4" hidden="1">
      <c r="A875" s="65" t="s">
        <v>13807</v>
      </c>
      <c r="B875" s="71">
        <v>1</v>
      </c>
      <c r="D875" t="str">
        <f t="shared" si="13"/>
        <v/>
      </c>
    </row>
    <row r="876" spans="1:4" hidden="1">
      <c r="A876" s="5" t="s">
        <v>13808</v>
      </c>
      <c r="B876" s="71">
        <v>1</v>
      </c>
      <c r="D876" t="str">
        <f t="shared" si="13"/>
        <v/>
      </c>
    </row>
    <row r="877" spans="1:4" hidden="1">
      <c r="A877" s="65" t="s">
        <v>13809</v>
      </c>
      <c r="B877" s="71">
        <v>1</v>
      </c>
      <c r="D877" t="str">
        <f t="shared" si="13"/>
        <v/>
      </c>
    </row>
    <row r="878" spans="1:4" hidden="1">
      <c r="A878" s="5" t="s">
        <v>13810</v>
      </c>
      <c r="B878" s="71">
        <v>1</v>
      </c>
      <c r="D878" t="str">
        <f t="shared" si="13"/>
        <v/>
      </c>
    </row>
    <row r="879" spans="1:4" hidden="1">
      <c r="A879" s="65" t="s">
        <v>13811</v>
      </c>
      <c r="B879" s="71">
        <v>1</v>
      </c>
      <c r="D879" t="str">
        <f t="shared" si="13"/>
        <v/>
      </c>
    </row>
    <row r="880" spans="1:4" hidden="1">
      <c r="A880" s="5" t="s">
        <v>13812</v>
      </c>
      <c r="B880" s="71">
        <v>1</v>
      </c>
      <c r="D880" t="str">
        <f t="shared" si="13"/>
        <v/>
      </c>
    </row>
    <row r="881" spans="1:4" hidden="1">
      <c r="A881" s="65" t="s">
        <v>13813</v>
      </c>
      <c r="B881" s="71">
        <v>1</v>
      </c>
      <c r="D881" t="str">
        <f t="shared" si="13"/>
        <v/>
      </c>
    </row>
    <row r="882" spans="1:4" hidden="1">
      <c r="A882" s="5" t="s">
        <v>13814</v>
      </c>
      <c r="B882" s="71">
        <v>1</v>
      </c>
      <c r="D882" t="str">
        <f t="shared" si="13"/>
        <v/>
      </c>
    </row>
    <row r="883" spans="1:4" hidden="1">
      <c r="A883" s="65" t="s">
        <v>13815</v>
      </c>
      <c r="B883" s="71">
        <v>1</v>
      </c>
      <c r="D883" t="str">
        <f t="shared" si="13"/>
        <v/>
      </c>
    </row>
    <row r="884" spans="1:4" hidden="1">
      <c r="A884" s="5" t="s">
        <v>13816</v>
      </c>
      <c r="B884" s="71">
        <v>1</v>
      </c>
      <c r="D884" t="str">
        <f t="shared" si="13"/>
        <v/>
      </c>
    </row>
    <row r="885" spans="1:4" hidden="1">
      <c r="A885" s="65" t="s">
        <v>13817</v>
      </c>
      <c r="B885" s="71">
        <v>1</v>
      </c>
      <c r="D885" t="str">
        <f t="shared" si="13"/>
        <v/>
      </c>
    </row>
    <row r="886" spans="1:4" hidden="1">
      <c r="A886" s="5" t="s">
        <v>13818</v>
      </c>
      <c r="B886" s="71">
        <v>1</v>
      </c>
      <c r="D886" t="str">
        <f t="shared" si="13"/>
        <v/>
      </c>
    </row>
    <row r="887" spans="1:4" hidden="1">
      <c r="A887" s="65" t="s">
        <v>13819</v>
      </c>
      <c r="B887" s="71">
        <v>1</v>
      </c>
      <c r="D887" t="str">
        <f t="shared" si="13"/>
        <v/>
      </c>
    </row>
    <row r="888" spans="1:4" hidden="1">
      <c r="A888" s="5" t="s">
        <v>13820</v>
      </c>
      <c r="B888" s="71">
        <v>1</v>
      </c>
      <c r="D888" t="str">
        <f t="shared" si="13"/>
        <v/>
      </c>
    </row>
    <row r="889" spans="1:4" hidden="1">
      <c r="A889" s="65" t="s">
        <v>13821</v>
      </c>
      <c r="B889" s="71">
        <v>1</v>
      </c>
      <c r="D889" t="str">
        <f t="shared" si="13"/>
        <v/>
      </c>
    </row>
    <row r="890" spans="1:4" hidden="1">
      <c r="A890" s="5" t="s">
        <v>13822</v>
      </c>
      <c r="B890" s="71">
        <v>1</v>
      </c>
      <c r="D890" t="str">
        <f t="shared" si="13"/>
        <v/>
      </c>
    </row>
    <row r="891" spans="1:4" hidden="1">
      <c r="A891" s="65" t="s">
        <v>13823</v>
      </c>
      <c r="B891" s="71">
        <v>1</v>
      </c>
      <c r="D891" t="str">
        <f t="shared" si="13"/>
        <v/>
      </c>
    </row>
    <row r="892" spans="1:4" hidden="1">
      <c r="A892" s="5" t="s">
        <v>13824</v>
      </c>
      <c r="B892" s="71">
        <v>1</v>
      </c>
      <c r="D892" t="str">
        <f t="shared" si="13"/>
        <v/>
      </c>
    </row>
    <row r="893" spans="1:4" hidden="1">
      <c r="A893" s="65" t="s">
        <v>13825</v>
      </c>
      <c r="B893" s="71">
        <v>1</v>
      </c>
      <c r="D893" t="str">
        <f t="shared" si="13"/>
        <v/>
      </c>
    </row>
    <row r="894" spans="1:4" hidden="1">
      <c r="A894" s="5" t="s">
        <v>13826</v>
      </c>
      <c r="B894" s="71">
        <v>1</v>
      </c>
      <c r="D894" t="str">
        <f t="shared" si="13"/>
        <v/>
      </c>
    </row>
    <row r="895" spans="1:4" hidden="1">
      <c r="A895" s="65" t="s">
        <v>13827</v>
      </c>
      <c r="B895" s="71">
        <v>1</v>
      </c>
      <c r="D895" t="str">
        <f t="shared" si="13"/>
        <v/>
      </c>
    </row>
    <row r="896" spans="1:4" hidden="1">
      <c r="A896" s="5" t="s">
        <v>13828</v>
      </c>
      <c r="B896" s="71">
        <v>1</v>
      </c>
      <c r="D896" t="str">
        <f t="shared" si="13"/>
        <v/>
      </c>
    </row>
    <row r="897" spans="1:4" hidden="1">
      <c r="A897" s="65" t="s">
        <v>13829</v>
      </c>
      <c r="B897" s="71">
        <v>1</v>
      </c>
      <c r="D897" t="str">
        <f t="shared" si="13"/>
        <v/>
      </c>
    </row>
    <row r="898" spans="1:4" hidden="1">
      <c r="A898" s="5" t="s">
        <v>13830</v>
      </c>
      <c r="B898" s="71">
        <v>1</v>
      </c>
      <c r="D898" t="str">
        <f t="shared" si="13"/>
        <v/>
      </c>
    </row>
    <row r="899" spans="1:4" hidden="1">
      <c r="A899" s="65" t="s">
        <v>13831</v>
      </c>
      <c r="B899" s="71">
        <v>1</v>
      </c>
      <c r="D899" t="str">
        <f t="shared" si="13"/>
        <v/>
      </c>
    </row>
    <row r="900" spans="1:4" hidden="1">
      <c r="A900" s="5" t="s">
        <v>13832</v>
      </c>
      <c r="B900" s="71">
        <v>1</v>
      </c>
      <c r="D900" t="str">
        <f t="shared" ref="D900:D963" si="14">IF(B900&gt;1,1,"")</f>
        <v/>
      </c>
    </row>
    <row r="901" spans="1:4" hidden="1">
      <c r="A901" s="65" t="s">
        <v>13833</v>
      </c>
      <c r="B901" s="71">
        <v>1</v>
      </c>
      <c r="D901" t="str">
        <f t="shared" si="14"/>
        <v/>
      </c>
    </row>
    <row r="902" spans="1:4" hidden="1">
      <c r="A902" s="5" t="s">
        <v>13834</v>
      </c>
      <c r="B902" s="71">
        <v>1</v>
      </c>
      <c r="D902" t="str">
        <f t="shared" si="14"/>
        <v/>
      </c>
    </row>
    <row r="903" spans="1:4" hidden="1">
      <c r="A903" s="65" t="s">
        <v>13835</v>
      </c>
      <c r="B903" s="71">
        <v>1</v>
      </c>
      <c r="D903" t="str">
        <f t="shared" si="14"/>
        <v/>
      </c>
    </row>
    <row r="904" spans="1:4" hidden="1">
      <c r="A904" s="5" t="s">
        <v>13836</v>
      </c>
      <c r="B904" s="71">
        <v>1</v>
      </c>
      <c r="D904" t="str">
        <f t="shared" si="14"/>
        <v/>
      </c>
    </row>
    <row r="905" spans="1:4" hidden="1">
      <c r="A905" s="65" t="s">
        <v>13837</v>
      </c>
      <c r="B905" s="71">
        <v>1</v>
      </c>
      <c r="D905" t="str">
        <f t="shared" si="14"/>
        <v/>
      </c>
    </row>
    <row r="906" spans="1:4" hidden="1">
      <c r="A906" s="5" t="s">
        <v>13838</v>
      </c>
      <c r="B906" s="71">
        <v>1</v>
      </c>
      <c r="D906" t="str">
        <f t="shared" si="14"/>
        <v/>
      </c>
    </row>
    <row r="907" spans="1:4" hidden="1">
      <c r="A907" s="65" t="s">
        <v>13839</v>
      </c>
      <c r="B907" s="71">
        <v>1</v>
      </c>
      <c r="D907" t="str">
        <f t="shared" si="14"/>
        <v/>
      </c>
    </row>
    <row r="908" spans="1:4" hidden="1">
      <c r="A908" s="5" t="s">
        <v>13840</v>
      </c>
      <c r="B908" s="71">
        <v>1</v>
      </c>
      <c r="D908" t="str">
        <f t="shared" si="14"/>
        <v/>
      </c>
    </row>
    <row r="909" spans="1:4" hidden="1">
      <c r="A909" s="65" t="s">
        <v>13841</v>
      </c>
      <c r="B909" s="71">
        <v>1</v>
      </c>
      <c r="D909" t="str">
        <f t="shared" si="14"/>
        <v/>
      </c>
    </row>
    <row r="910" spans="1:4" hidden="1">
      <c r="A910" s="5" t="s">
        <v>13842</v>
      </c>
      <c r="B910" s="71">
        <v>1</v>
      </c>
      <c r="D910" t="str">
        <f t="shared" si="14"/>
        <v/>
      </c>
    </row>
    <row r="911" spans="1:4" hidden="1">
      <c r="A911" s="65" t="s">
        <v>13843</v>
      </c>
      <c r="B911" s="71">
        <v>1</v>
      </c>
      <c r="D911" t="str">
        <f t="shared" si="14"/>
        <v/>
      </c>
    </row>
    <row r="912" spans="1:4" hidden="1">
      <c r="A912" s="5" t="s">
        <v>13844</v>
      </c>
      <c r="B912" s="71">
        <v>1</v>
      </c>
      <c r="D912" t="str">
        <f t="shared" si="14"/>
        <v/>
      </c>
    </row>
    <row r="913" spans="1:4" hidden="1">
      <c r="A913" s="65" t="s">
        <v>13845</v>
      </c>
      <c r="B913" s="71">
        <v>1</v>
      </c>
      <c r="D913" t="str">
        <f t="shared" si="14"/>
        <v/>
      </c>
    </row>
    <row r="914" spans="1:4" hidden="1">
      <c r="A914" s="5" t="s">
        <v>13846</v>
      </c>
      <c r="B914" s="71">
        <v>1</v>
      </c>
      <c r="D914" t="str">
        <f t="shared" si="14"/>
        <v/>
      </c>
    </row>
    <row r="915" spans="1:4" hidden="1">
      <c r="A915" s="65" t="s">
        <v>13847</v>
      </c>
      <c r="B915" s="71">
        <v>1</v>
      </c>
      <c r="D915" t="str">
        <f t="shared" si="14"/>
        <v/>
      </c>
    </row>
    <row r="916" spans="1:4" hidden="1">
      <c r="A916" s="5" t="s">
        <v>13848</v>
      </c>
      <c r="B916" s="71">
        <v>1</v>
      </c>
      <c r="D916" t="str">
        <f t="shared" si="14"/>
        <v/>
      </c>
    </row>
    <row r="917" spans="1:4" hidden="1">
      <c r="A917" s="65" t="s">
        <v>13849</v>
      </c>
      <c r="B917" s="71">
        <v>1</v>
      </c>
      <c r="D917" t="str">
        <f t="shared" si="14"/>
        <v/>
      </c>
    </row>
    <row r="918" spans="1:4" hidden="1">
      <c r="A918" s="5" t="s">
        <v>13850</v>
      </c>
      <c r="B918" s="71">
        <v>1</v>
      </c>
      <c r="D918" t="str">
        <f t="shared" si="14"/>
        <v/>
      </c>
    </row>
    <row r="919" spans="1:4" hidden="1">
      <c r="A919" s="65" t="s">
        <v>13851</v>
      </c>
      <c r="B919" s="71">
        <v>1</v>
      </c>
      <c r="D919" t="str">
        <f t="shared" si="14"/>
        <v/>
      </c>
    </row>
    <row r="920" spans="1:4" hidden="1">
      <c r="A920" s="5" t="s">
        <v>13852</v>
      </c>
      <c r="B920" s="71">
        <v>1</v>
      </c>
      <c r="D920" t="str">
        <f t="shared" si="14"/>
        <v/>
      </c>
    </row>
    <row r="921" spans="1:4" hidden="1">
      <c r="A921" s="65" t="s">
        <v>13853</v>
      </c>
      <c r="B921" s="71">
        <v>1</v>
      </c>
      <c r="D921" t="str">
        <f t="shared" si="14"/>
        <v/>
      </c>
    </row>
    <row r="922" spans="1:4" hidden="1">
      <c r="A922" s="5" t="s">
        <v>13854</v>
      </c>
      <c r="B922" s="71">
        <v>1</v>
      </c>
      <c r="D922" t="str">
        <f t="shared" si="14"/>
        <v/>
      </c>
    </row>
    <row r="923" spans="1:4" hidden="1">
      <c r="A923" s="65" t="s">
        <v>13855</v>
      </c>
      <c r="B923" s="71">
        <v>1</v>
      </c>
      <c r="D923" t="str">
        <f t="shared" si="14"/>
        <v/>
      </c>
    </row>
    <row r="924" spans="1:4" hidden="1">
      <c r="A924" s="5" t="s">
        <v>13856</v>
      </c>
      <c r="B924" s="71">
        <v>1</v>
      </c>
      <c r="D924" t="str">
        <f t="shared" si="14"/>
        <v/>
      </c>
    </row>
    <row r="925" spans="1:4" hidden="1">
      <c r="A925" s="65" t="s">
        <v>13857</v>
      </c>
      <c r="B925" s="71">
        <v>1</v>
      </c>
      <c r="D925" t="str">
        <f t="shared" si="14"/>
        <v/>
      </c>
    </row>
    <row r="926" spans="1:4" hidden="1">
      <c r="A926" s="5" t="s">
        <v>13858</v>
      </c>
      <c r="B926" s="71">
        <v>1</v>
      </c>
      <c r="D926" t="str">
        <f t="shared" si="14"/>
        <v/>
      </c>
    </row>
    <row r="927" spans="1:4" hidden="1">
      <c r="A927" s="65" t="s">
        <v>13859</v>
      </c>
      <c r="B927" s="71">
        <v>1</v>
      </c>
      <c r="D927" t="str">
        <f t="shared" si="14"/>
        <v/>
      </c>
    </row>
    <row r="928" spans="1:4" hidden="1">
      <c r="A928" s="5" t="s">
        <v>13860</v>
      </c>
      <c r="B928" s="71">
        <v>1</v>
      </c>
      <c r="D928" t="str">
        <f t="shared" si="14"/>
        <v/>
      </c>
    </row>
    <row r="929" spans="1:4" hidden="1">
      <c r="A929" s="65" t="s">
        <v>13861</v>
      </c>
      <c r="B929" s="71">
        <v>1</v>
      </c>
      <c r="D929" t="str">
        <f t="shared" si="14"/>
        <v/>
      </c>
    </row>
    <row r="930" spans="1:4" hidden="1">
      <c r="A930" s="5" t="s">
        <v>13862</v>
      </c>
      <c r="B930" s="71">
        <v>1</v>
      </c>
      <c r="D930" t="str">
        <f t="shared" si="14"/>
        <v/>
      </c>
    </row>
    <row r="931" spans="1:4" hidden="1">
      <c r="A931" s="65" t="s">
        <v>13863</v>
      </c>
      <c r="B931" s="71">
        <v>1</v>
      </c>
      <c r="D931" t="str">
        <f t="shared" si="14"/>
        <v/>
      </c>
    </row>
    <row r="932" spans="1:4" hidden="1">
      <c r="A932" s="5" t="s">
        <v>13864</v>
      </c>
      <c r="B932" s="71">
        <v>1</v>
      </c>
      <c r="D932" t="str">
        <f t="shared" si="14"/>
        <v/>
      </c>
    </row>
    <row r="933" spans="1:4" hidden="1">
      <c r="A933" s="65" t="s">
        <v>13865</v>
      </c>
      <c r="B933" s="71">
        <v>1</v>
      </c>
      <c r="D933" t="str">
        <f t="shared" si="14"/>
        <v/>
      </c>
    </row>
    <row r="934" spans="1:4" hidden="1">
      <c r="A934" s="5" t="s">
        <v>13866</v>
      </c>
      <c r="B934" s="71">
        <v>1</v>
      </c>
      <c r="D934" t="str">
        <f t="shared" si="14"/>
        <v/>
      </c>
    </row>
    <row r="935" spans="1:4" hidden="1">
      <c r="A935" s="65" t="s">
        <v>13867</v>
      </c>
      <c r="B935" s="71">
        <v>1</v>
      </c>
      <c r="D935" t="str">
        <f t="shared" si="14"/>
        <v/>
      </c>
    </row>
    <row r="936" spans="1:4" hidden="1">
      <c r="A936" s="5" t="s">
        <v>13868</v>
      </c>
      <c r="B936" s="71">
        <v>1</v>
      </c>
      <c r="D936" t="str">
        <f t="shared" si="14"/>
        <v/>
      </c>
    </row>
    <row r="937" spans="1:4" hidden="1">
      <c r="A937" s="65" t="s">
        <v>13869</v>
      </c>
      <c r="B937" s="71">
        <v>1</v>
      </c>
      <c r="D937" t="str">
        <f t="shared" si="14"/>
        <v/>
      </c>
    </row>
    <row r="938" spans="1:4" hidden="1">
      <c r="A938" s="5" t="s">
        <v>13870</v>
      </c>
      <c r="B938" s="71">
        <v>1</v>
      </c>
      <c r="D938" t="str">
        <f t="shared" si="14"/>
        <v/>
      </c>
    </row>
    <row r="939" spans="1:4" hidden="1">
      <c r="A939" s="65" t="s">
        <v>13871</v>
      </c>
      <c r="B939" s="71">
        <v>1</v>
      </c>
      <c r="D939" t="str">
        <f t="shared" si="14"/>
        <v/>
      </c>
    </row>
    <row r="940" spans="1:4" hidden="1">
      <c r="A940" s="5" t="s">
        <v>13872</v>
      </c>
      <c r="B940" s="71">
        <v>1</v>
      </c>
      <c r="D940" t="str">
        <f t="shared" si="14"/>
        <v/>
      </c>
    </row>
    <row r="941" spans="1:4" hidden="1">
      <c r="A941" s="65" t="s">
        <v>13873</v>
      </c>
      <c r="B941" s="71">
        <v>1</v>
      </c>
      <c r="D941" t="str">
        <f t="shared" si="14"/>
        <v/>
      </c>
    </row>
    <row r="942" spans="1:4" hidden="1">
      <c r="A942" s="5" t="s">
        <v>13874</v>
      </c>
      <c r="B942" s="71">
        <v>1</v>
      </c>
      <c r="D942" t="str">
        <f t="shared" si="14"/>
        <v/>
      </c>
    </row>
    <row r="943" spans="1:4" hidden="1">
      <c r="A943" s="65" t="s">
        <v>13875</v>
      </c>
      <c r="B943" s="71">
        <v>1</v>
      </c>
      <c r="D943" t="str">
        <f t="shared" si="14"/>
        <v/>
      </c>
    </row>
    <row r="944" spans="1:4" hidden="1">
      <c r="A944" s="5" t="s">
        <v>13876</v>
      </c>
      <c r="B944" s="71">
        <v>1</v>
      </c>
      <c r="D944" t="str">
        <f t="shared" si="14"/>
        <v/>
      </c>
    </row>
    <row r="945" spans="1:4" hidden="1">
      <c r="A945" s="65" t="s">
        <v>13877</v>
      </c>
      <c r="B945" s="71">
        <v>1</v>
      </c>
      <c r="D945" t="str">
        <f t="shared" si="14"/>
        <v/>
      </c>
    </row>
    <row r="946" spans="1:4" hidden="1">
      <c r="A946" s="5" t="s">
        <v>13878</v>
      </c>
      <c r="B946" s="71">
        <v>1</v>
      </c>
      <c r="D946" t="str">
        <f t="shared" si="14"/>
        <v/>
      </c>
    </row>
    <row r="947" spans="1:4" hidden="1">
      <c r="A947" s="65" t="s">
        <v>13879</v>
      </c>
      <c r="B947" s="71">
        <v>1</v>
      </c>
      <c r="D947" t="str">
        <f t="shared" si="14"/>
        <v/>
      </c>
    </row>
    <row r="948" spans="1:4" hidden="1">
      <c r="A948" s="5" t="s">
        <v>13880</v>
      </c>
      <c r="B948" s="71">
        <v>1</v>
      </c>
      <c r="D948" t="str">
        <f t="shared" si="14"/>
        <v/>
      </c>
    </row>
    <row r="949" spans="1:4" hidden="1">
      <c r="A949" s="65" t="s">
        <v>13881</v>
      </c>
      <c r="B949" s="71">
        <v>1</v>
      </c>
      <c r="D949" t="str">
        <f t="shared" si="14"/>
        <v/>
      </c>
    </row>
    <row r="950" spans="1:4" hidden="1">
      <c r="A950" s="5" t="s">
        <v>13882</v>
      </c>
      <c r="B950" s="71">
        <v>1</v>
      </c>
      <c r="D950" t="str">
        <f t="shared" si="14"/>
        <v/>
      </c>
    </row>
    <row r="951" spans="1:4" hidden="1">
      <c r="A951" s="65" t="s">
        <v>13883</v>
      </c>
      <c r="B951" s="71">
        <v>1</v>
      </c>
      <c r="D951" t="str">
        <f t="shared" si="14"/>
        <v/>
      </c>
    </row>
    <row r="952" spans="1:4" hidden="1">
      <c r="A952" s="5" t="s">
        <v>13884</v>
      </c>
      <c r="B952" s="71">
        <v>1</v>
      </c>
      <c r="D952" t="str">
        <f t="shared" si="14"/>
        <v/>
      </c>
    </row>
    <row r="953" spans="1:4" hidden="1">
      <c r="A953" s="65" t="s">
        <v>13885</v>
      </c>
      <c r="B953" s="71">
        <v>1</v>
      </c>
      <c r="D953" t="str">
        <f t="shared" si="14"/>
        <v/>
      </c>
    </row>
    <row r="954" spans="1:4" hidden="1">
      <c r="A954" s="5" t="s">
        <v>13886</v>
      </c>
      <c r="B954" s="71">
        <v>1</v>
      </c>
      <c r="D954" t="str">
        <f t="shared" si="14"/>
        <v/>
      </c>
    </row>
    <row r="955" spans="1:4" hidden="1">
      <c r="A955" s="65" t="s">
        <v>13887</v>
      </c>
      <c r="B955" s="71">
        <v>1</v>
      </c>
      <c r="D955" t="str">
        <f t="shared" si="14"/>
        <v/>
      </c>
    </row>
    <row r="956" spans="1:4" hidden="1">
      <c r="A956" s="5" t="s">
        <v>13888</v>
      </c>
      <c r="B956" s="71">
        <v>1</v>
      </c>
      <c r="D956" t="str">
        <f t="shared" si="14"/>
        <v/>
      </c>
    </row>
    <row r="957" spans="1:4" hidden="1">
      <c r="A957" s="65" t="s">
        <v>13889</v>
      </c>
      <c r="B957" s="71">
        <v>1</v>
      </c>
      <c r="D957" t="str">
        <f t="shared" si="14"/>
        <v/>
      </c>
    </row>
    <row r="958" spans="1:4" hidden="1">
      <c r="A958" s="5" t="s">
        <v>13890</v>
      </c>
      <c r="B958" s="71">
        <v>1</v>
      </c>
      <c r="D958" t="str">
        <f t="shared" si="14"/>
        <v/>
      </c>
    </row>
    <row r="959" spans="1:4" hidden="1">
      <c r="A959" s="65" t="s">
        <v>13891</v>
      </c>
      <c r="B959" s="71">
        <v>1</v>
      </c>
      <c r="D959" t="str">
        <f t="shared" si="14"/>
        <v/>
      </c>
    </row>
    <row r="960" spans="1:4" hidden="1">
      <c r="A960" s="5" t="s">
        <v>13892</v>
      </c>
      <c r="B960" s="71">
        <v>1</v>
      </c>
      <c r="D960" t="str">
        <f t="shared" si="14"/>
        <v/>
      </c>
    </row>
    <row r="961" spans="1:4" hidden="1">
      <c r="A961" s="65" t="s">
        <v>13893</v>
      </c>
      <c r="B961" s="71">
        <v>1</v>
      </c>
      <c r="D961" t="str">
        <f t="shared" si="14"/>
        <v/>
      </c>
    </row>
    <row r="962" spans="1:4" hidden="1">
      <c r="A962" s="5" t="s">
        <v>13894</v>
      </c>
      <c r="B962" s="71">
        <v>1</v>
      </c>
      <c r="D962" t="str">
        <f t="shared" si="14"/>
        <v/>
      </c>
    </row>
    <row r="963" spans="1:4" hidden="1">
      <c r="A963" s="65" t="s">
        <v>13895</v>
      </c>
      <c r="B963" s="71">
        <v>1</v>
      </c>
      <c r="D963" t="str">
        <f t="shared" si="14"/>
        <v/>
      </c>
    </row>
    <row r="964" spans="1:4" hidden="1">
      <c r="A964" s="5" t="s">
        <v>13896</v>
      </c>
      <c r="B964" s="71">
        <v>1</v>
      </c>
      <c r="D964" t="str">
        <f t="shared" ref="D964:D1027" si="15">IF(B964&gt;1,1,"")</f>
        <v/>
      </c>
    </row>
    <row r="965" spans="1:4" hidden="1">
      <c r="A965" s="65" t="s">
        <v>13897</v>
      </c>
      <c r="B965" s="71">
        <v>1</v>
      </c>
      <c r="D965" t="str">
        <f t="shared" si="15"/>
        <v/>
      </c>
    </row>
    <row r="966" spans="1:4" hidden="1">
      <c r="A966" s="5" t="s">
        <v>13898</v>
      </c>
      <c r="B966" s="71">
        <v>1</v>
      </c>
      <c r="D966" t="str">
        <f t="shared" si="15"/>
        <v/>
      </c>
    </row>
    <row r="967" spans="1:4" hidden="1">
      <c r="A967" s="65" t="s">
        <v>13899</v>
      </c>
      <c r="B967" s="71">
        <v>1</v>
      </c>
      <c r="D967" t="str">
        <f t="shared" si="15"/>
        <v/>
      </c>
    </row>
    <row r="968" spans="1:4" hidden="1">
      <c r="A968" s="5" t="s">
        <v>13900</v>
      </c>
      <c r="B968" s="71">
        <v>1</v>
      </c>
      <c r="D968" t="str">
        <f t="shared" si="15"/>
        <v/>
      </c>
    </row>
    <row r="969" spans="1:4" hidden="1">
      <c r="A969" s="65" t="s">
        <v>13901</v>
      </c>
      <c r="B969" s="71">
        <v>1</v>
      </c>
      <c r="D969" t="str">
        <f t="shared" si="15"/>
        <v/>
      </c>
    </row>
    <row r="970" spans="1:4" hidden="1">
      <c r="A970" s="5" t="s">
        <v>13902</v>
      </c>
      <c r="B970" s="71">
        <v>1</v>
      </c>
      <c r="D970" t="str">
        <f t="shared" si="15"/>
        <v/>
      </c>
    </row>
    <row r="971" spans="1:4" hidden="1">
      <c r="A971" s="65" t="s">
        <v>13903</v>
      </c>
      <c r="B971" s="71">
        <v>1</v>
      </c>
      <c r="D971" t="str">
        <f t="shared" si="15"/>
        <v/>
      </c>
    </row>
    <row r="972" spans="1:4" hidden="1">
      <c r="A972" s="5" t="s">
        <v>13904</v>
      </c>
      <c r="B972" s="71">
        <v>1</v>
      </c>
      <c r="D972" t="str">
        <f t="shared" si="15"/>
        <v/>
      </c>
    </row>
    <row r="973" spans="1:4" hidden="1">
      <c r="A973" s="65" t="s">
        <v>13905</v>
      </c>
      <c r="B973" s="71">
        <v>1</v>
      </c>
      <c r="D973" t="str">
        <f t="shared" si="15"/>
        <v/>
      </c>
    </row>
    <row r="974" spans="1:4" hidden="1">
      <c r="A974" s="5" t="s">
        <v>13906</v>
      </c>
      <c r="B974" s="71">
        <v>1</v>
      </c>
      <c r="D974" t="str">
        <f t="shared" si="15"/>
        <v/>
      </c>
    </row>
    <row r="975" spans="1:4" hidden="1">
      <c r="A975" s="65" t="s">
        <v>13907</v>
      </c>
      <c r="B975" s="71">
        <v>1</v>
      </c>
      <c r="D975" t="str">
        <f t="shared" si="15"/>
        <v/>
      </c>
    </row>
    <row r="976" spans="1:4" hidden="1">
      <c r="A976" s="5" t="s">
        <v>13908</v>
      </c>
      <c r="B976" s="71">
        <v>2</v>
      </c>
      <c r="D976">
        <f t="shared" si="15"/>
        <v>1</v>
      </c>
    </row>
    <row r="977" spans="1:4">
      <c r="A977" s="65" t="s">
        <v>13909</v>
      </c>
      <c r="B977" s="71">
        <v>2</v>
      </c>
      <c r="D977">
        <f t="shared" si="15"/>
        <v>1</v>
      </c>
    </row>
    <row r="978" spans="1:4">
      <c r="A978" s="5" t="s">
        <v>13910</v>
      </c>
      <c r="B978" s="71">
        <v>1</v>
      </c>
      <c r="D978" t="str">
        <f t="shared" si="15"/>
        <v/>
      </c>
    </row>
    <row r="979" spans="1:4" hidden="1">
      <c r="A979" s="65" t="s">
        <v>13911</v>
      </c>
      <c r="B979" s="71">
        <v>1</v>
      </c>
      <c r="D979" t="str">
        <f t="shared" si="15"/>
        <v/>
      </c>
    </row>
    <row r="980" spans="1:4" hidden="1">
      <c r="A980" s="5" t="s">
        <v>13912</v>
      </c>
      <c r="B980" s="71">
        <v>1</v>
      </c>
      <c r="D980" t="str">
        <f t="shared" si="15"/>
        <v/>
      </c>
    </row>
    <row r="981" spans="1:4" hidden="1">
      <c r="A981" s="65" t="s">
        <v>13913</v>
      </c>
      <c r="B981" s="71">
        <v>1</v>
      </c>
      <c r="D981" t="str">
        <f t="shared" si="15"/>
        <v/>
      </c>
    </row>
    <row r="982" spans="1:4" hidden="1">
      <c r="A982" s="5" t="s">
        <v>13914</v>
      </c>
      <c r="B982" s="71">
        <v>1</v>
      </c>
      <c r="D982" t="str">
        <f t="shared" si="15"/>
        <v/>
      </c>
    </row>
    <row r="983" spans="1:4" hidden="1">
      <c r="A983" s="65" t="s">
        <v>13915</v>
      </c>
      <c r="B983" s="71">
        <v>1</v>
      </c>
      <c r="D983" t="str">
        <f t="shared" si="15"/>
        <v/>
      </c>
    </row>
    <row r="984" spans="1:4" hidden="1">
      <c r="A984" s="5" t="s">
        <v>13916</v>
      </c>
      <c r="B984" s="71">
        <v>1</v>
      </c>
      <c r="D984" t="str">
        <f t="shared" si="15"/>
        <v/>
      </c>
    </row>
    <row r="985" spans="1:4" hidden="1">
      <c r="A985" s="65" t="s">
        <v>13917</v>
      </c>
      <c r="B985" s="71">
        <v>1</v>
      </c>
      <c r="D985" t="str">
        <f t="shared" si="15"/>
        <v/>
      </c>
    </row>
    <row r="986" spans="1:4" hidden="1">
      <c r="A986" s="5" t="s">
        <v>13918</v>
      </c>
      <c r="B986" s="71">
        <v>1</v>
      </c>
      <c r="D986" t="str">
        <f t="shared" si="15"/>
        <v/>
      </c>
    </row>
    <row r="987" spans="1:4" hidden="1">
      <c r="A987" s="65" t="s">
        <v>13919</v>
      </c>
      <c r="B987" s="71">
        <v>1</v>
      </c>
      <c r="D987" t="str">
        <f t="shared" si="15"/>
        <v/>
      </c>
    </row>
    <row r="988" spans="1:4" hidden="1">
      <c r="A988" s="5" t="s">
        <v>13920</v>
      </c>
      <c r="B988" s="71">
        <v>1</v>
      </c>
      <c r="D988" t="str">
        <f t="shared" si="15"/>
        <v/>
      </c>
    </row>
    <row r="989" spans="1:4" hidden="1">
      <c r="A989" s="65" t="s">
        <v>13921</v>
      </c>
      <c r="B989" s="71">
        <v>1</v>
      </c>
      <c r="D989" t="str">
        <f t="shared" si="15"/>
        <v/>
      </c>
    </row>
    <row r="990" spans="1:4" hidden="1">
      <c r="A990" s="5" t="s">
        <v>13922</v>
      </c>
      <c r="B990" s="71">
        <v>1</v>
      </c>
      <c r="D990" t="str">
        <f t="shared" si="15"/>
        <v/>
      </c>
    </row>
    <row r="991" spans="1:4" hidden="1">
      <c r="A991" s="65" t="s">
        <v>13923</v>
      </c>
      <c r="B991" s="71">
        <v>1</v>
      </c>
      <c r="D991" t="str">
        <f t="shared" si="15"/>
        <v/>
      </c>
    </row>
    <row r="992" spans="1:4" hidden="1">
      <c r="A992" s="5" t="s">
        <v>13924</v>
      </c>
      <c r="B992" s="71">
        <v>1</v>
      </c>
      <c r="D992" t="str">
        <f t="shared" si="15"/>
        <v/>
      </c>
    </row>
    <row r="993" spans="1:4" hidden="1">
      <c r="A993" s="65" t="s">
        <v>13925</v>
      </c>
      <c r="B993" s="71">
        <v>1</v>
      </c>
      <c r="D993" t="str">
        <f t="shared" si="15"/>
        <v/>
      </c>
    </row>
    <row r="994" spans="1:4" hidden="1">
      <c r="A994" s="5" t="s">
        <v>13926</v>
      </c>
      <c r="B994" s="71">
        <v>11</v>
      </c>
      <c r="D994">
        <f t="shared" si="15"/>
        <v>1</v>
      </c>
    </row>
    <row r="995" spans="1:4">
      <c r="A995" s="65" t="s">
        <v>13927</v>
      </c>
      <c r="B995" s="71">
        <v>11</v>
      </c>
      <c r="D995">
        <f t="shared" si="15"/>
        <v>1</v>
      </c>
    </row>
    <row r="996" spans="1:4">
      <c r="A996" s="5" t="s">
        <v>13928</v>
      </c>
      <c r="B996" s="71">
        <v>13</v>
      </c>
      <c r="D996">
        <f t="shared" si="15"/>
        <v>1</v>
      </c>
    </row>
    <row r="997" spans="1:4">
      <c r="A997" s="65" t="s">
        <v>13929</v>
      </c>
      <c r="B997" s="71">
        <v>13</v>
      </c>
      <c r="D997">
        <f t="shared" si="15"/>
        <v>1</v>
      </c>
    </row>
    <row r="998" spans="1:4">
      <c r="A998" s="5" t="s">
        <v>13930</v>
      </c>
      <c r="B998" s="71">
        <v>1</v>
      </c>
      <c r="D998" t="str">
        <f t="shared" si="15"/>
        <v/>
      </c>
    </row>
    <row r="999" spans="1:4" hidden="1">
      <c r="A999" s="65" t="s">
        <v>13931</v>
      </c>
      <c r="B999" s="71">
        <v>1</v>
      </c>
      <c r="D999" t="str">
        <f t="shared" si="15"/>
        <v/>
      </c>
    </row>
    <row r="1000" spans="1:4" hidden="1">
      <c r="A1000" s="5" t="s">
        <v>13932</v>
      </c>
      <c r="B1000" s="71">
        <v>1</v>
      </c>
      <c r="D1000" t="str">
        <f t="shared" si="15"/>
        <v/>
      </c>
    </row>
    <row r="1001" spans="1:4" hidden="1">
      <c r="A1001" s="65" t="s">
        <v>13933</v>
      </c>
      <c r="B1001" s="71">
        <v>1</v>
      </c>
      <c r="D1001" t="str">
        <f t="shared" si="15"/>
        <v/>
      </c>
    </row>
    <row r="1002" spans="1:4" hidden="1">
      <c r="A1002" s="5" t="s">
        <v>13934</v>
      </c>
      <c r="B1002" s="71">
        <v>1</v>
      </c>
      <c r="D1002" t="str">
        <f t="shared" si="15"/>
        <v/>
      </c>
    </row>
    <row r="1003" spans="1:4" hidden="1">
      <c r="A1003" s="65" t="s">
        <v>13935</v>
      </c>
      <c r="B1003" s="71">
        <v>1</v>
      </c>
      <c r="D1003" t="str">
        <f t="shared" si="15"/>
        <v/>
      </c>
    </row>
    <row r="1004" spans="1:4" hidden="1">
      <c r="A1004" s="5" t="s">
        <v>13936</v>
      </c>
      <c r="B1004" s="71">
        <v>1</v>
      </c>
      <c r="D1004" t="str">
        <f t="shared" si="15"/>
        <v/>
      </c>
    </row>
    <row r="1005" spans="1:4" hidden="1">
      <c r="A1005" s="65" t="s">
        <v>13937</v>
      </c>
      <c r="B1005" s="71">
        <v>1</v>
      </c>
      <c r="D1005" t="str">
        <f t="shared" si="15"/>
        <v/>
      </c>
    </row>
    <row r="1006" spans="1:4" hidden="1">
      <c r="A1006" s="5" t="s">
        <v>13938</v>
      </c>
      <c r="B1006" s="71">
        <v>1</v>
      </c>
      <c r="D1006" t="str">
        <f t="shared" si="15"/>
        <v/>
      </c>
    </row>
    <row r="1007" spans="1:4" hidden="1">
      <c r="A1007" s="65" t="s">
        <v>13939</v>
      </c>
      <c r="B1007" s="71">
        <v>1</v>
      </c>
      <c r="D1007" t="str">
        <f t="shared" si="15"/>
        <v/>
      </c>
    </row>
    <row r="1008" spans="1:4" hidden="1">
      <c r="A1008" s="5" t="s">
        <v>13940</v>
      </c>
      <c r="B1008" s="71">
        <v>1</v>
      </c>
      <c r="D1008" t="str">
        <f t="shared" si="15"/>
        <v/>
      </c>
    </row>
    <row r="1009" spans="1:4" hidden="1">
      <c r="A1009" s="65" t="s">
        <v>13941</v>
      </c>
      <c r="B1009" s="71">
        <v>1</v>
      </c>
      <c r="D1009" t="str">
        <f t="shared" si="15"/>
        <v/>
      </c>
    </row>
    <row r="1010" spans="1:4" hidden="1">
      <c r="A1010" s="5" t="s">
        <v>13942</v>
      </c>
      <c r="B1010" s="71">
        <v>1</v>
      </c>
      <c r="D1010" t="str">
        <f t="shared" si="15"/>
        <v/>
      </c>
    </row>
    <row r="1011" spans="1:4" hidden="1">
      <c r="A1011" s="65" t="s">
        <v>13943</v>
      </c>
      <c r="B1011" s="71">
        <v>1</v>
      </c>
      <c r="D1011" t="str">
        <f t="shared" si="15"/>
        <v/>
      </c>
    </row>
    <row r="1012" spans="1:4" hidden="1">
      <c r="A1012" s="5" t="s">
        <v>13944</v>
      </c>
      <c r="B1012" s="71">
        <v>1</v>
      </c>
      <c r="D1012" t="str">
        <f t="shared" si="15"/>
        <v/>
      </c>
    </row>
    <row r="1013" spans="1:4" hidden="1">
      <c r="A1013" s="65" t="s">
        <v>13945</v>
      </c>
      <c r="B1013" s="71">
        <v>1</v>
      </c>
      <c r="D1013" t="str">
        <f t="shared" si="15"/>
        <v/>
      </c>
    </row>
    <row r="1014" spans="1:4" hidden="1">
      <c r="A1014" s="5" t="s">
        <v>13946</v>
      </c>
      <c r="B1014" s="71">
        <v>1</v>
      </c>
      <c r="D1014" t="str">
        <f t="shared" si="15"/>
        <v/>
      </c>
    </row>
    <row r="1015" spans="1:4" hidden="1">
      <c r="A1015" s="65" t="s">
        <v>13947</v>
      </c>
      <c r="B1015" s="71">
        <v>1</v>
      </c>
      <c r="D1015" t="str">
        <f t="shared" si="15"/>
        <v/>
      </c>
    </row>
    <row r="1016" spans="1:4" hidden="1">
      <c r="A1016" s="5" t="s">
        <v>13948</v>
      </c>
      <c r="B1016" s="71">
        <v>1</v>
      </c>
      <c r="D1016" t="str">
        <f t="shared" si="15"/>
        <v/>
      </c>
    </row>
    <row r="1017" spans="1:4" hidden="1">
      <c r="A1017" s="65" t="s">
        <v>13949</v>
      </c>
      <c r="B1017" s="71">
        <v>1</v>
      </c>
      <c r="D1017" t="str">
        <f t="shared" si="15"/>
        <v/>
      </c>
    </row>
    <row r="1018" spans="1:4" hidden="1">
      <c r="A1018" s="5" t="s">
        <v>13950</v>
      </c>
      <c r="B1018" s="71">
        <v>1</v>
      </c>
      <c r="D1018" t="str">
        <f t="shared" si="15"/>
        <v/>
      </c>
    </row>
    <row r="1019" spans="1:4" hidden="1">
      <c r="A1019" s="65" t="s">
        <v>13951</v>
      </c>
      <c r="B1019" s="71">
        <v>1</v>
      </c>
      <c r="D1019" t="str">
        <f t="shared" si="15"/>
        <v/>
      </c>
    </row>
    <row r="1020" spans="1:4" hidden="1">
      <c r="A1020" s="5" t="s">
        <v>13952</v>
      </c>
      <c r="B1020" s="71">
        <v>1</v>
      </c>
      <c r="D1020" t="str">
        <f t="shared" si="15"/>
        <v/>
      </c>
    </row>
    <row r="1021" spans="1:4" hidden="1">
      <c r="A1021" s="65" t="s">
        <v>13953</v>
      </c>
      <c r="B1021" s="71">
        <v>1</v>
      </c>
      <c r="D1021" t="str">
        <f t="shared" si="15"/>
        <v/>
      </c>
    </row>
    <row r="1022" spans="1:4" hidden="1">
      <c r="A1022" s="5" t="s">
        <v>13954</v>
      </c>
      <c r="B1022" s="71">
        <v>1</v>
      </c>
      <c r="D1022" t="str">
        <f t="shared" si="15"/>
        <v/>
      </c>
    </row>
    <row r="1023" spans="1:4" hidden="1">
      <c r="A1023" s="65" t="s">
        <v>13955</v>
      </c>
      <c r="B1023" s="71">
        <v>1</v>
      </c>
      <c r="D1023" t="str">
        <f t="shared" si="15"/>
        <v/>
      </c>
    </row>
    <row r="1024" spans="1:4" hidden="1">
      <c r="A1024" s="5" t="s">
        <v>13956</v>
      </c>
      <c r="B1024" s="71">
        <v>1</v>
      </c>
      <c r="D1024" t="str">
        <f t="shared" si="15"/>
        <v/>
      </c>
    </row>
    <row r="1025" spans="1:4" hidden="1">
      <c r="A1025" s="65" t="s">
        <v>13957</v>
      </c>
      <c r="B1025" s="71">
        <v>1</v>
      </c>
      <c r="D1025" t="str">
        <f t="shared" si="15"/>
        <v/>
      </c>
    </row>
    <row r="1026" spans="1:4" hidden="1">
      <c r="A1026" s="5" t="s">
        <v>13958</v>
      </c>
      <c r="B1026" s="71">
        <v>1</v>
      </c>
      <c r="D1026" t="str">
        <f t="shared" si="15"/>
        <v/>
      </c>
    </row>
    <row r="1027" spans="1:4" hidden="1">
      <c r="A1027" s="65" t="s">
        <v>13959</v>
      </c>
      <c r="B1027" s="71">
        <v>1</v>
      </c>
      <c r="D1027" t="str">
        <f t="shared" si="15"/>
        <v/>
      </c>
    </row>
    <row r="1028" spans="1:4" hidden="1">
      <c r="A1028" s="5" t="s">
        <v>13960</v>
      </c>
      <c r="B1028" s="71">
        <v>1</v>
      </c>
      <c r="D1028" t="str">
        <f t="shared" ref="D1028:D1091" si="16">IF(B1028&gt;1,1,"")</f>
        <v/>
      </c>
    </row>
    <row r="1029" spans="1:4" hidden="1">
      <c r="A1029" s="65" t="s">
        <v>13961</v>
      </c>
      <c r="B1029" s="71">
        <v>1</v>
      </c>
      <c r="D1029" t="str">
        <f t="shared" si="16"/>
        <v/>
      </c>
    </row>
    <row r="1030" spans="1:4" hidden="1">
      <c r="A1030" s="5" t="s">
        <v>13962</v>
      </c>
      <c r="B1030" s="71">
        <v>1</v>
      </c>
      <c r="D1030" t="str">
        <f t="shared" si="16"/>
        <v/>
      </c>
    </row>
    <row r="1031" spans="1:4" hidden="1">
      <c r="A1031" s="65" t="s">
        <v>13963</v>
      </c>
      <c r="B1031" s="71">
        <v>1</v>
      </c>
      <c r="D1031" t="str">
        <f t="shared" si="16"/>
        <v/>
      </c>
    </row>
    <row r="1032" spans="1:4" hidden="1">
      <c r="A1032" s="5" t="s">
        <v>13964</v>
      </c>
      <c r="B1032" s="71">
        <v>1</v>
      </c>
      <c r="D1032" t="str">
        <f t="shared" si="16"/>
        <v/>
      </c>
    </row>
    <row r="1033" spans="1:4" hidden="1">
      <c r="A1033" s="65" t="s">
        <v>13965</v>
      </c>
      <c r="B1033" s="71">
        <v>1</v>
      </c>
      <c r="D1033" t="str">
        <f t="shared" si="16"/>
        <v/>
      </c>
    </row>
    <row r="1034" spans="1:4" hidden="1">
      <c r="A1034" s="5" t="s">
        <v>13966</v>
      </c>
      <c r="B1034" s="71">
        <v>1</v>
      </c>
      <c r="D1034" t="str">
        <f t="shared" si="16"/>
        <v/>
      </c>
    </row>
    <row r="1035" spans="1:4" hidden="1">
      <c r="A1035" s="65" t="s">
        <v>13967</v>
      </c>
      <c r="B1035" s="71">
        <v>1</v>
      </c>
      <c r="D1035" t="str">
        <f t="shared" si="16"/>
        <v/>
      </c>
    </row>
    <row r="1036" spans="1:4" hidden="1">
      <c r="A1036" s="5" t="s">
        <v>13968</v>
      </c>
      <c r="B1036" s="71">
        <v>1</v>
      </c>
      <c r="D1036" t="str">
        <f t="shared" si="16"/>
        <v/>
      </c>
    </row>
    <row r="1037" spans="1:4" hidden="1">
      <c r="A1037" s="65" t="s">
        <v>13969</v>
      </c>
      <c r="B1037" s="71">
        <v>1</v>
      </c>
      <c r="D1037" t="str">
        <f t="shared" si="16"/>
        <v/>
      </c>
    </row>
    <row r="1038" spans="1:4" hidden="1">
      <c r="A1038" s="5" t="s">
        <v>13970</v>
      </c>
      <c r="B1038" s="71">
        <v>1</v>
      </c>
      <c r="D1038" t="str">
        <f t="shared" si="16"/>
        <v/>
      </c>
    </row>
    <row r="1039" spans="1:4" hidden="1">
      <c r="A1039" s="65" t="s">
        <v>13971</v>
      </c>
      <c r="B1039" s="71">
        <v>1</v>
      </c>
      <c r="D1039" t="str">
        <f t="shared" si="16"/>
        <v/>
      </c>
    </row>
    <row r="1040" spans="1:4" hidden="1">
      <c r="A1040" s="5" t="s">
        <v>13972</v>
      </c>
      <c r="B1040" s="71">
        <v>1</v>
      </c>
      <c r="D1040" t="str">
        <f t="shared" si="16"/>
        <v/>
      </c>
    </row>
    <row r="1041" spans="1:4" hidden="1">
      <c r="A1041" s="65" t="s">
        <v>13973</v>
      </c>
      <c r="B1041" s="71">
        <v>1</v>
      </c>
      <c r="D1041" t="str">
        <f t="shared" si="16"/>
        <v/>
      </c>
    </row>
    <row r="1042" spans="1:4" hidden="1">
      <c r="A1042" s="5" t="s">
        <v>13974</v>
      </c>
      <c r="B1042" s="71">
        <v>1</v>
      </c>
      <c r="D1042" t="str">
        <f t="shared" si="16"/>
        <v/>
      </c>
    </row>
    <row r="1043" spans="1:4" hidden="1">
      <c r="A1043" s="65" t="s">
        <v>13975</v>
      </c>
      <c r="B1043" s="71">
        <v>1</v>
      </c>
      <c r="D1043" t="str">
        <f t="shared" si="16"/>
        <v/>
      </c>
    </row>
    <row r="1044" spans="1:4" hidden="1">
      <c r="A1044" s="5" t="s">
        <v>13976</v>
      </c>
      <c r="B1044" s="71">
        <v>1</v>
      </c>
      <c r="D1044" t="str">
        <f t="shared" si="16"/>
        <v/>
      </c>
    </row>
    <row r="1045" spans="1:4" hidden="1">
      <c r="A1045" s="65" t="s">
        <v>13977</v>
      </c>
      <c r="B1045" s="71">
        <v>1</v>
      </c>
      <c r="D1045" t="str">
        <f t="shared" si="16"/>
        <v/>
      </c>
    </row>
    <row r="1046" spans="1:4" hidden="1">
      <c r="A1046" s="5" t="s">
        <v>13978</v>
      </c>
      <c r="B1046" s="71">
        <v>1</v>
      </c>
      <c r="D1046" t="str">
        <f t="shared" si="16"/>
        <v/>
      </c>
    </row>
    <row r="1047" spans="1:4" hidden="1">
      <c r="A1047" s="65" t="s">
        <v>13979</v>
      </c>
      <c r="B1047" s="71">
        <v>1</v>
      </c>
      <c r="D1047" t="str">
        <f t="shared" si="16"/>
        <v/>
      </c>
    </row>
    <row r="1048" spans="1:4" hidden="1">
      <c r="A1048" s="5" t="s">
        <v>13980</v>
      </c>
      <c r="B1048" s="71">
        <v>1</v>
      </c>
      <c r="D1048" t="str">
        <f t="shared" si="16"/>
        <v/>
      </c>
    </row>
    <row r="1049" spans="1:4" hidden="1">
      <c r="A1049" s="65" t="s">
        <v>13981</v>
      </c>
      <c r="B1049" s="71">
        <v>1</v>
      </c>
      <c r="D1049" t="str">
        <f t="shared" si="16"/>
        <v/>
      </c>
    </row>
    <row r="1050" spans="1:4" hidden="1">
      <c r="A1050" s="5" t="s">
        <v>13982</v>
      </c>
      <c r="B1050" s="71">
        <v>1</v>
      </c>
      <c r="D1050" t="str">
        <f t="shared" si="16"/>
        <v/>
      </c>
    </row>
    <row r="1051" spans="1:4" hidden="1">
      <c r="A1051" s="65" t="s">
        <v>13983</v>
      </c>
      <c r="B1051" s="71">
        <v>1</v>
      </c>
      <c r="D1051" t="str">
        <f t="shared" si="16"/>
        <v/>
      </c>
    </row>
    <row r="1052" spans="1:4" hidden="1">
      <c r="A1052" s="5" t="s">
        <v>13984</v>
      </c>
      <c r="B1052" s="71">
        <v>1</v>
      </c>
      <c r="D1052" t="str">
        <f t="shared" si="16"/>
        <v/>
      </c>
    </row>
    <row r="1053" spans="1:4" hidden="1">
      <c r="A1053" s="65" t="s">
        <v>13985</v>
      </c>
      <c r="B1053" s="71">
        <v>1</v>
      </c>
      <c r="D1053" t="str">
        <f t="shared" si="16"/>
        <v/>
      </c>
    </row>
    <row r="1054" spans="1:4" hidden="1">
      <c r="A1054" s="5" t="s">
        <v>13986</v>
      </c>
      <c r="B1054" s="71">
        <v>1</v>
      </c>
      <c r="D1054" t="str">
        <f t="shared" si="16"/>
        <v/>
      </c>
    </row>
    <row r="1055" spans="1:4" hidden="1">
      <c r="A1055" s="65" t="s">
        <v>13987</v>
      </c>
      <c r="B1055" s="71">
        <v>1</v>
      </c>
      <c r="D1055" t="str">
        <f t="shared" si="16"/>
        <v/>
      </c>
    </row>
    <row r="1056" spans="1:4" hidden="1">
      <c r="A1056" s="5" t="s">
        <v>13988</v>
      </c>
      <c r="B1056" s="71">
        <v>1</v>
      </c>
      <c r="D1056" t="str">
        <f t="shared" si="16"/>
        <v/>
      </c>
    </row>
    <row r="1057" spans="1:4" hidden="1">
      <c r="A1057" s="65" t="s">
        <v>13989</v>
      </c>
      <c r="B1057" s="71">
        <v>1</v>
      </c>
      <c r="D1057" t="str">
        <f t="shared" si="16"/>
        <v/>
      </c>
    </row>
    <row r="1058" spans="1:4" hidden="1">
      <c r="A1058" s="5" t="s">
        <v>13990</v>
      </c>
      <c r="B1058" s="71">
        <v>1</v>
      </c>
      <c r="D1058" t="str">
        <f t="shared" si="16"/>
        <v/>
      </c>
    </row>
    <row r="1059" spans="1:4" hidden="1">
      <c r="A1059" s="65" t="s">
        <v>13991</v>
      </c>
      <c r="B1059" s="71">
        <v>1</v>
      </c>
      <c r="D1059" t="str">
        <f t="shared" si="16"/>
        <v/>
      </c>
    </row>
    <row r="1060" spans="1:4" hidden="1">
      <c r="A1060" s="5" t="s">
        <v>13992</v>
      </c>
      <c r="B1060" s="71">
        <v>1</v>
      </c>
      <c r="D1060" t="str">
        <f t="shared" si="16"/>
        <v/>
      </c>
    </row>
    <row r="1061" spans="1:4" hidden="1">
      <c r="A1061" s="65" t="s">
        <v>13993</v>
      </c>
      <c r="B1061" s="71">
        <v>1</v>
      </c>
      <c r="D1061" t="str">
        <f t="shared" si="16"/>
        <v/>
      </c>
    </row>
    <row r="1062" spans="1:4" hidden="1">
      <c r="A1062" s="5" t="s">
        <v>13994</v>
      </c>
      <c r="B1062" s="71">
        <v>1</v>
      </c>
      <c r="D1062" t="str">
        <f t="shared" si="16"/>
        <v/>
      </c>
    </row>
    <row r="1063" spans="1:4" hidden="1">
      <c r="A1063" s="65" t="s">
        <v>13995</v>
      </c>
      <c r="B1063" s="71">
        <v>1</v>
      </c>
      <c r="D1063" t="str">
        <f t="shared" si="16"/>
        <v/>
      </c>
    </row>
    <row r="1064" spans="1:4" hidden="1">
      <c r="A1064" s="5" t="s">
        <v>13996</v>
      </c>
      <c r="B1064" s="71">
        <v>13</v>
      </c>
      <c r="D1064">
        <f t="shared" si="16"/>
        <v>1</v>
      </c>
    </row>
    <row r="1065" spans="1:4">
      <c r="A1065" s="65" t="s">
        <v>13997</v>
      </c>
      <c r="B1065" s="71">
        <v>13</v>
      </c>
      <c r="D1065">
        <f t="shared" si="16"/>
        <v>1</v>
      </c>
    </row>
    <row r="1066" spans="1:4">
      <c r="A1066" s="5" t="s">
        <v>13998</v>
      </c>
      <c r="B1066" s="71">
        <v>10</v>
      </c>
      <c r="D1066">
        <f t="shared" si="16"/>
        <v>1</v>
      </c>
    </row>
    <row r="1067" spans="1:4">
      <c r="A1067" s="65" t="s">
        <v>13999</v>
      </c>
      <c r="B1067" s="71">
        <v>10</v>
      </c>
      <c r="D1067">
        <f t="shared" si="16"/>
        <v>1</v>
      </c>
    </row>
    <row r="1068" spans="1:4">
      <c r="A1068" s="5" t="s">
        <v>14000</v>
      </c>
      <c r="B1068" s="71">
        <v>11</v>
      </c>
      <c r="D1068">
        <f t="shared" si="16"/>
        <v>1</v>
      </c>
    </row>
    <row r="1069" spans="1:4">
      <c r="A1069" s="65" t="s">
        <v>14001</v>
      </c>
      <c r="B1069" s="71">
        <v>11</v>
      </c>
      <c r="D1069">
        <f t="shared" si="16"/>
        <v>1</v>
      </c>
    </row>
    <row r="1070" spans="1:4">
      <c r="A1070" s="5" t="s">
        <v>14002</v>
      </c>
      <c r="B1070" s="71">
        <v>1</v>
      </c>
      <c r="D1070" t="str">
        <f t="shared" si="16"/>
        <v/>
      </c>
    </row>
    <row r="1071" spans="1:4" hidden="1">
      <c r="A1071" s="65" t="s">
        <v>14003</v>
      </c>
      <c r="B1071" s="71">
        <v>1</v>
      </c>
      <c r="D1071" t="str">
        <f t="shared" si="16"/>
        <v/>
      </c>
    </row>
    <row r="1072" spans="1:4" hidden="1">
      <c r="A1072" s="5" t="s">
        <v>14004</v>
      </c>
      <c r="B1072" s="71">
        <v>1</v>
      </c>
      <c r="D1072" t="str">
        <f t="shared" si="16"/>
        <v/>
      </c>
    </row>
    <row r="1073" spans="1:4" hidden="1">
      <c r="A1073" s="65" t="s">
        <v>14005</v>
      </c>
      <c r="B1073" s="71">
        <v>1</v>
      </c>
      <c r="D1073" t="str">
        <f t="shared" si="16"/>
        <v/>
      </c>
    </row>
    <row r="1074" spans="1:4" hidden="1">
      <c r="A1074" s="5" t="s">
        <v>14006</v>
      </c>
      <c r="B1074" s="71">
        <v>1</v>
      </c>
      <c r="D1074" t="str">
        <f t="shared" si="16"/>
        <v/>
      </c>
    </row>
    <row r="1075" spans="1:4" hidden="1">
      <c r="A1075" s="65" t="s">
        <v>14007</v>
      </c>
      <c r="B1075" s="71">
        <v>1</v>
      </c>
      <c r="D1075" t="str">
        <f t="shared" si="16"/>
        <v/>
      </c>
    </row>
    <row r="1076" spans="1:4" hidden="1">
      <c r="A1076" s="5" t="s">
        <v>14008</v>
      </c>
      <c r="B1076" s="71">
        <v>1</v>
      </c>
      <c r="D1076" t="str">
        <f t="shared" si="16"/>
        <v/>
      </c>
    </row>
    <row r="1077" spans="1:4" hidden="1">
      <c r="A1077" s="65" t="s">
        <v>14009</v>
      </c>
      <c r="B1077" s="71">
        <v>1</v>
      </c>
      <c r="D1077" t="str">
        <f t="shared" si="16"/>
        <v/>
      </c>
    </row>
    <row r="1078" spans="1:4" hidden="1">
      <c r="A1078" s="5" t="s">
        <v>14010</v>
      </c>
      <c r="B1078" s="71">
        <v>1</v>
      </c>
      <c r="D1078" t="str">
        <f t="shared" si="16"/>
        <v/>
      </c>
    </row>
    <row r="1079" spans="1:4" hidden="1">
      <c r="A1079" s="65" t="s">
        <v>14011</v>
      </c>
      <c r="B1079" s="71">
        <v>1</v>
      </c>
      <c r="D1079" t="str">
        <f t="shared" si="16"/>
        <v/>
      </c>
    </row>
    <row r="1080" spans="1:4" hidden="1">
      <c r="A1080" s="5" t="s">
        <v>14012</v>
      </c>
      <c r="B1080" s="71">
        <v>1</v>
      </c>
      <c r="D1080" t="str">
        <f t="shared" si="16"/>
        <v/>
      </c>
    </row>
    <row r="1081" spans="1:4" hidden="1">
      <c r="A1081" s="65" t="s">
        <v>14013</v>
      </c>
      <c r="B1081" s="71">
        <v>1</v>
      </c>
      <c r="D1081" t="str">
        <f t="shared" si="16"/>
        <v/>
      </c>
    </row>
    <row r="1082" spans="1:4" hidden="1">
      <c r="A1082" s="5" t="s">
        <v>14014</v>
      </c>
      <c r="B1082" s="71">
        <v>1</v>
      </c>
      <c r="D1082" t="str">
        <f t="shared" si="16"/>
        <v/>
      </c>
    </row>
    <row r="1083" spans="1:4" hidden="1">
      <c r="A1083" s="65" t="s">
        <v>14015</v>
      </c>
      <c r="B1083" s="71">
        <v>1</v>
      </c>
      <c r="D1083" t="str">
        <f t="shared" si="16"/>
        <v/>
      </c>
    </row>
    <row r="1084" spans="1:4" hidden="1">
      <c r="A1084" s="5" t="s">
        <v>14016</v>
      </c>
      <c r="B1084" s="71">
        <v>1</v>
      </c>
      <c r="D1084" t="str">
        <f t="shared" si="16"/>
        <v/>
      </c>
    </row>
    <row r="1085" spans="1:4" hidden="1">
      <c r="A1085" s="65" t="s">
        <v>14017</v>
      </c>
      <c r="B1085" s="71">
        <v>1</v>
      </c>
      <c r="D1085" t="str">
        <f t="shared" si="16"/>
        <v/>
      </c>
    </row>
    <row r="1086" spans="1:4" hidden="1">
      <c r="A1086" s="5" t="s">
        <v>14018</v>
      </c>
      <c r="B1086" s="71">
        <v>1</v>
      </c>
      <c r="D1086" t="str">
        <f t="shared" si="16"/>
        <v/>
      </c>
    </row>
    <row r="1087" spans="1:4" hidden="1">
      <c r="A1087" s="65" t="s">
        <v>14019</v>
      </c>
      <c r="B1087" s="71">
        <v>1</v>
      </c>
      <c r="D1087" t="str">
        <f t="shared" si="16"/>
        <v/>
      </c>
    </row>
    <row r="1088" spans="1:4" hidden="1">
      <c r="A1088" s="5" t="s">
        <v>14020</v>
      </c>
      <c r="B1088" s="71">
        <v>1</v>
      </c>
      <c r="D1088" t="str">
        <f t="shared" si="16"/>
        <v/>
      </c>
    </row>
    <row r="1089" spans="1:4" hidden="1">
      <c r="A1089" s="65" t="s">
        <v>14021</v>
      </c>
      <c r="B1089" s="71">
        <v>1</v>
      </c>
      <c r="D1089" t="str">
        <f t="shared" si="16"/>
        <v/>
      </c>
    </row>
    <row r="1090" spans="1:4" hidden="1">
      <c r="A1090" s="5" t="s">
        <v>14022</v>
      </c>
      <c r="B1090" s="71">
        <v>1</v>
      </c>
      <c r="D1090" t="str">
        <f t="shared" si="16"/>
        <v/>
      </c>
    </row>
    <row r="1091" spans="1:4" hidden="1">
      <c r="A1091" s="65" t="s">
        <v>14023</v>
      </c>
      <c r="B1091" s="71">
        <v>1</v>
      </c>
      <c r="D1091" t="str">
        <f t="shared" si="16"/>
        <v/>
      </c>
    </row>
    <row r="1092" spans="1:4" hidden="1">
      <c r="A1092" s="5" t="s">
        <v>14024</v>
      </c>
      <c r="B1092" s="71">
        <v>1</v>
      </c>
      <c r="D1092" t="str">
        <f t="shared" ref="D1092:D1155" si="17">IF(B1092&gt;1,1,"")</f>
        <v/>
      </c>
    </row>
    <row r="1093" spans="1:4" hidden="1">
      <c r="A1093" s="65" t="s">
        <v>14025</v>
      </c>
      <c r="B1093" s="71">
        <v>1</v>
      </c>
      <c r="D1093" t="str">
        <f t="shared" si="17"/>
        <v/>
      </c>
    </row>
    <row r="1094" spans="1:4" hidden="1">
      <c r="A1094" s="5" t="s">
        <v>14026</v>
      </c>
      <c r="B1094" s="71">
        <v>1</v>
      </c>
      <c r="D1094" t="str">
        <f t="shared" si="17"/>
        <v/>
      </c>
    </row>
    <row r="1095" spans="1:4" hidden="1">
      <c r="A1095" s="65" t="s">
        <v>14027</v>
      </c>
      <c r="B1095" s="71">
        <v>1</v>
      </c>
      <c r="D1095" t="str">
        <f t="shared" si="17"/>
        <v/>
      </c>
    </row>
    <row r="1096" spans="1:4" hidden="1">
      <c r="A1096" s="5" t="s">
        <v>14028</v>
      </c>
      <c r="B1096" s="71">
        <v>1</v>
      </c>
      <c r="D1096" t="str">
        <f t="shared" si="17"/>
        <v/>
      </c>
    </row>
    <row r="1097" spans="1:4" hidden="1">
      <c r="A1097" s="65" t="s">
        <v>14029</v>
      </c>
      <c r="B1097" s="71">
        <v>1</v>
      </c>
      <c r="D1097" t="str">
        <f t="shared" si="17"/>
        <v/>
      </c>
    </row>
    <row r="1098" spans="1:4" hidden="1">
      <c r="A1098" s="5" t="s">
        <v>14030</v>
      </c>
      <c r="B1098" s="71">
        <v>1</v>
      </c>
      <c r="D1098" t="str">
        <f t="shared" si="17"/>
        <v/>
      </c>
    </row>
    <row r="1099" spans="1:4" hidden="1">
      <c r="A1099" s="65" t="s">
        <v>14031</v>
      </c>
      <c r="B1099" s="71">
        <v>1</v>
      </c>
      <c r="D1099" t="str">
        <f t="shared" si="17"/>
        <v/>
      </c>
    </row>
    <row r="1100" spans="1:4" hidden="1">
      <c r="A1100" s="5" t="s">
        <v>14032</v>
      </c>
      <c r="B1100" s="71">
        <v>1</v>
      </c>
      <c r="D1100" t="str">
        <f t="shared" si="17"/>
        <v/>
      </c>
    </row>
    <row r="1101" spans="1:4" hidden="1">
      <c r="A1101" s="65" t="s">
        <v>14033</v>
      </c>
      <c r="B1101" s="71">
        <v>1</v>
      </c>
      <c r="D1101" t="str">
        <f t="shared" si="17"/>
        <v/>
      </c>
    </row>
    <row r="1102" spans="1:4" hidden="1">
      <c r="A1102" s="5" t="s">
        <v>14034</v>
      </c>
      <c r="B1102" s="71">
        <v>1</v>
      </c>
      <c r="D1102" t="str">
        <f t="shared" si="17"/>
        <v/>
      </c>
    </row>
    <row r="1103" spans="1:4" hidden="1">
      <c r="A1103" s="65" t="s">
        <v>14035</v>
      </c>
      <c r="B1103" s="71">
        <v>1</v>
      </c>
      <c r="D1103" t="str">
        <f t="shared" si="17"/>
        <v/>
      </c>
    </row>
    <row r="1104" spans="1:4" hidden="1">
      <c r="A1104" s="5" t="s">
        <v>14036</v>
      </c>
      <c r="B1104" s="71">
        <v>1</v>
      </c>
      <c r="D1104" t="str">
        <f t="shared" si="17"/>
        <v/>
      </c>
    </row>
    <row r="1105" spans="1:4" hidden="1">
      <c r="A1105" s="65" t="s">
        <v>14037</v>
      </c>
      <c r="B1105" s="71">
        <v>1</v>
      </c>
      <c r="D1105" t="str">
        <f t="shared" si="17"/>
        <v/>
      </c>
    </row>
    <row r="1106" spans="1:4" hidden="1">
      <c r="A1106" s="5" t="s">
        <v>14038</v>
      </c>
      <c r="B1106" s="71">
        <v>1</v>
      </c>
      <c r="D1106" t="str">
        <f t="shared" si="17"/>
        <v/>
      </c>
    </row>
    <row r="1107" spans="1:4" hidden="1">
      <c r="A1107" s="65" t="s">
        <v>14039</v>
      </c>
      <c r="B1107" s="71">
        <v>1</v>
      </c>
      <c r="D1107" t="str">
        <f t="shared" si="17"/>
        <v/>
      </c>
    </row>
    <row r="1108" spans="1:4" hidden="1">
      <c r="A1108" s="5" t="s">
        <v>14040</v>
      </c>
      <c r="B1108" s="71">
        <v>1</v>
      </c>
      <c r="D1108" t="str">
        <f t="shared" si="17"/>
        <v/>
      </c>
    </row>
    <row r="1109" spans="1:4" hidden="1">
      <c r="A1109" s="65" t="s">
        <v>14041</v>
      </c>
      <c r="B1109" s="71">
        <v>1</v>
      </c>
      <c r="D1109" t="str">
        <f t="shared" si="17"/>
        <v/>
      </c>
    </row>
    <row r="1110" spans="1:4" hidden="1">
      <c r="A1110" s="5" t="s">
        <v>14042</v>
      </c>
      <c r="B1110" s="71">
        <v>1</v>
      </c>
      <c r="D1110" t="str">
        <f t="shared" si="17"/>
        <v/>
      </c>
    </row>
    <row r="1111" spans="1:4" hidden="1">
      <c r="A1111" s="65" t="s">
        <v>14043</v>
      </c>
      <c r="B1111" s="71">
        <v>1</v>
      </c>
      <c r="D1111" t="str">
        <f t="shared" si="17"/>
        <v/>
      </c>
    </row>
    <row r="1112" spans="1:4" hidden="1">
      <c r="A1112" s="5" t="s">
        <v>14044</v>
      </c>
      <c r="B1112" s="71">
        <v>1</v>
      </c>
      <c r="D1112" t="str">
        <f t="shared" si="17"/>
        <v/>
      </c>
    </row>
    <row r="1113" spans="1:4" hidden="1">
      <c r="A1113" s="65" t="s">
        <v>14045</v>
      </c>
      <c r="B1113" s="71">
        <v>1</v>
      </c>
      <c r="D1113" t="str">
        <f t="shared" si="17"/>
        <v/>
      </c>
    </row>
    <row r="1114" spans="1:4" hidden="1">
      <c r="A1114" s="5" t="s">
        <v>14046</v>
      </c>
      <c r="B1114" s="71">
        <v>1</v>
      </c>
      <c r="D1114" t="str">
        <f t="shared" si="17"/>
        <v/>
      </c>
    </row>
    <row r="1115" spans="1:4" hidden="1">
      <c r="A1115" s="65" t="s">
        <v>14047</v>
      </c>
      <c r="B1115" s="71">
        <v>1</v>
      </c>
      <c r="D1115" t="str">
        <f t="shared" si="17"/>
        <v/>
      </c>
    </row>
    <row r="1116" spans="1:4" hidden="1">
      <c r="A1116" s="5" t="s">
        <v>14048</v>
      </c>
      <c r="B1116" s="71">
        <v>1</v>
      </c>
      <c r="D1116" t="str">
        <f t="shared" si="17"/>
        <v/>
      </c>
    </row>
    <row r="1117" spans="1:4" hidden="1">
      <c r="A1117" s="65" t="s">
        <v>14049</v>
      </c>
      <c r="B1117" s="71">
        <v>1</v>
      </c>
      <c r="D1117" t="str">
        <f t="shared" si="17"/>
        <v/>
      </c>
    </row>
    <row r="1118" spans="1:4" hidden="1">
      <c r="A1118" s="5" t="s">
        <v>14050</v>
      </c>
      <c r="B1118" s="71">
        <v>1</v>
      </c>
      <c r="D1118" t="str">
        <f t="shared" si="17"/>
        <v/>
      </c>
    </row>
    <row r="1119" spans="1:4" hidden="1">
      <c r="A1119" s="65" t="s">
        <v>14051</v>
      </c>
      <c r="B1119" s="71">
        <v>1</v>
      </c>
      <c r="D1119" t="str">
        <f t="shared" si="17"/>
        <v/>
      </c>
    </row>
    <row r="1120" spans="1:4" hidden="1">
      <c r="A1120" s="5" t="s">
        <v>14052</v>
      </c>
      <c r="B1120" s="71">
        <v>1</v>
      </c>
      <c r="D1120" t="str">
        <f t="shared" si="17"/>
        <v/>
      </c>
    </row>
    <row r="1121" spans="1:4" hidden="1">
      <c r="A1121" s="65" t="s">
        <v>14053</v>
      </c>
      <c r="B1121" s="71">
        <v>1</v>
      </c>
      <c r="D1121" t="str">
        <f t="shared" si="17"/>
        <v/>
      </c>
    </row>
    <row r="1122" spans="1:4" hidden="1">
      <c r="A1122" s="5" t="s">
        <v>14054</v>
      </c>
      <c r="B1122" s="71">
        <v>1</v>
      </c>
      <c r="D1122" t="str">
        <f t="shared" si="17"/>
        <v/>
      </c>
    </row>
    <row r="1123" spans="1:4" hidden="1">
      <c r="A1123" s="65" t="s">
        <v>14055</v>
      </c>
      <c r="B1123" s="71">
        <v>1</v>
      </c>
      <c r="D1123" t="str">
        <f t="shared" si="17"/>
        <v/>
      </c>
    </row>
    <row r="1124" spans="1:4" hidden="1">
      <c r="A1124" s="5" t="s">
        <v>14056</v>
      </c>
      <c r="B1124" s="71">
        <v>1</v>
      </c>
      <c r="D1124" t="str">
        <f t="shared" si="17"/>
        <v/>
      </c>
    </row>
    <row r="1125" spans="1:4" hidden="1">
      <c r="A1125" s="65" t="s">
        <v>14057</v>
      </c>
      <c r="B1125" s="71">
        <v>1</v>
      </c>
      <c r="D1125" t="str">
        <f t="shared" si="17"/>
        <v/>
      </c>
    </row>
    <row r="1126" spans="1:4" hidden="1">
      <c r="A1126" s="5" t="s">
        <v>14058</v>
      </c>
      <c r="B1126" s="71">
        <v>1</v>
      </c>
      <c r="D1126" t="str">
        <f t="shared" si="17"/>
        <v/>
      </c>
    </row>
    <row r="1127" spans="1:4" hidden="1">
      <c r="A1127" s="65" t="s">
        <v>14059</v>
      </c>
      <c r="B1127" s="71">
        <v>1</v>
      </c>
      <c r="D1127" t="str">
        <f t="shared" si="17"/>
        <v/>
      </c>
    </row>
    <row r="1128" spans="1:4" hidden="1">
      <c r="A1128" s="5" t="s">
        <v>14060</v>
      </c>
      <c r="B1128" s="71">
        <v>1</v>
      </c>
      <c r="D1128" t="str">
        <f t="shared" si="17"/>
        <v/>
      </c>
    </row>
    <row r="1129" spans="1:4" hidden="1">
      <c r="A1129" s="65" t="s">
        <v>14061</v>
      </c>
      <c r="B1129" s="71">
        <v>1</v>
      </c>
      <c r="D1129" t="str">
        <f t="shared" si="17"/>
        <v/>
      </c>
    </row>
    <row r="1130" spans="1:4" hidden="1">
      <c r="A1130" s="5" t="s">
        <v>6653</v>
      </c>
      <c r="B1130" s="71">
        <v>672</v>
      </c>
      <c r="D1130">
        <f t="shared" si="17"/>
        <v>1</v>
      </c>
    </row>
    <row r="1131" spans="1:4">
      <c r="D1131" t="str">
        <f t="shared" si="17"/>
        <v/>
      </c>
    </row>
    <row r="1132" spans="1:4" hidden="1">
      <c r="D1132" t="str">
        <f t="shared" si="17"/>
        <v/>
      </c>
    </row>
    <row r="1133" spans="1:4" hidden="1">
      <c r="D1133" t="str">
        <f t="shared" si="17"/>
        <v/>
      </c>
    </row>
    <row r="1134" spans="1:4" hidden="1">
      <c r="D1134" t="str">
        <f t="shared" si="17"/>
        <v/>
      </c>
    </row>
    <row r="1135" spans="1:4" hidden="1">
      <c r="D1135" t="str">
        <f t="shared" si="17"/>
        <v/>
      </c>
    </row>
    <row r="1136" spans="1:4" hidden="1">
      <c r="D1136" t="str">
        <f t="shared" si="17"/>
        <v/>
      </c>
    </row>
    <row r="1137" spans="4:4" hidden="1">
      <c r="D1137" t="str">
        <f t="shared" si="17"/>
        <v/>
      </c>
    </row>
    <row r="1138" spans="4:4" hidden="1">
      <c r="D1138" t="str">
        <f t="shared" si="17"/>
        <v/>
      </c>
    </row>
    <row r="1139" spans="4:4" hidden="1">
      <c r="D1139" t="str">
        <f t="shared" si="17"/>
        <v/>
      </c>
    </row>
    <row r="1140" spans="4:4" hidden="1">
      <c r="D1140" t="str">
        <f t="shared" si="17"/>
        <v/>
      </c>
    </row>
    <row r="1141" spans="4:4" hidden="1">
      <c r="D1141" t="str">
        <f>IF(B1141&gt;1,1,"")</f>
        <v/>
      </c>
    </row>
    <row r="1142" spans="4:4" hidden="1">
      <c r="D1142" t="str">
        <f t="shared" si="17"/>
        <v/>
      </c>
    </row>
    <row r="1143" spans="4:4" hidden="1">
      <c r="D1143" t="str">
        <f t="shared" si="17"/>
        <v/>
      </c>
    </row>
    <row r="1144" spans="4:4" hidden="1">
      <c r="D1144" t="str">
        <f t="shared" si="17"/>
        <v/>
      </c>
    </row>
    <row r="1145" spans="4:4" hidden="1">
      <c r="D1145" t="str">
        <f t="shared" si="17"/>
        <v/>
      </c>
    </row>
    <row r="1146" spans="4:4" hidden="1">
      <c r="D1146" t="str">
        <f t="shared" si="17"/>
        <v/>
      </c>
    </row>
    <row r="1147" spans="4:4" hidden="1">
      <c r="D1147" t="str">
        <f t="shared" si="17"/>
        <v/>
      </c>
    </row>
    <row r="1148" spans="4:4" hidden="1">
      <c r="D1148" t="str">
        <f t="shared" si="17"/>
        <v/>
      </c>
    </row>
    <row r="1149" spans="4:4" hidden="1">
      <c r="D1149" t="str">
        <f t="shared" si="17"/>
        <v/>
      </c>
    </row>
    <row r="1150" spans="4:4" hidden="1">
      <c r="D1150" t="str">
        <f t="shared" si="17"/>
        <v/>
      </c>
    </row>
    <row r="1151" spans="4:4" hidden="1">
      <c r="D1151" t="str">
        <f t="shared" si="17"/>
        <v/>
      </c>
    </row>
    <row r="1152" spans="4:4" hidden="1">
      <c r="D1152" t="str">
        <f t="shared" si="17"/>
        <v/>
      </c>
    </row>
    <row r="1153" spans="4:4" hidden="1">
      <c r="D1153" t="str">
        <f t="shared" si="17"/>
        <v/>
      </c>
    </row>
    <row r="1154" spans="4:4" hidden="1">
      <c r="D1154" t="str">
        <f t="shared" si="17"/>
        <v/>
      </c>
    </row>
    <row r="1155" spans="4:4" hidden="1">
      <c r="D1155" t="str">
        <f t="shared" si="17"/>
        <v/>
      </c>
    </row>
    <row r="1156" spans="4:4" hidden="1">
      <c r="D1156" t="str">
        <f t="shared" ref="D1156:D1219" si="18">IF(B1156&gt;1,1,"")</f>
        <v/>
      </c>
    </row>
    <row r="1157" spans="4:4" hidden="1">
      <c r="D1157" t="str">
        <f t="shared" si="18"/>
        <v/>
      </c>
    </row>
    <row r="1158" spans="4:4" hidden="1">
      <c r="D1158" t="str">
        <f t="shared" si="18"/>
        <v/>
      </c>
    </row>
    <row r="1159" spans="4:4" hidden="1">
      <c r="D1159" t="str">
        <f t="shared" si="18"/>
        <v/>
      </c>
    </row>
    <row r="1160" spans="4:4" hidden="1">
      <c r="D1160" t="str">
        <f t="shared" si="18"/>
        <v/>
      </c>
    </row>
    <row r="1161" spans="4:4" hidden="1">
      <c r="D1161" t="str">
        <f t="shared" si="18"/>
        <v/>
      </c>
    </row>
    <row r="1162" spans="4:4" hidden="1">
      <c r="D1162" t="str">
        <f t="shared" si="18"/>
        <v/>
      </c>
    </row>
    <row r="1163" spans="4:4" hidden="1">
      <c r="D1163" t="str">
        <f t="shared" si="18"/>
        <v/>
      </c>
    </row>
    <row r="1164" spans="4:4" hidden="1">
      <c r="D1164" t="str">
        <f t="shared" si="18"/>
        <v/>
      </c>
    </row>
    <row r="1165" spans="4:4" hidden="1">
      <c r="D1165" t="str">
        <f t="shared" si="18"/>
        <v/>
      </c>
    </row>
    <row r="1166" spans="4:4" hidden="1">
      <c r="D1166" t="str">
        <f t="shared" si="18"/>
        <v/>
      </c>
    </row>
    <row r="1167" spans="4:4" hidden="1">
      <c r="D1167" t="str">
        <f t="shared" si="18"/>
        <v/>
      </c>
    </row>
    <row r="1168" spans="4:4" hidden="1">
      <c r="D1168" t="str">
        <f t="shared" si="18"/>
        <v/>
      </c>
    </row>
    <row r="1169" spans="4:4" hidden="1">
      <c r="D1169" t="str">
        <f t="shared" si="18"/>
        <v/>
      </c>
    </row>
    <row r="1170" spans="4:4" hidden="1">
      <c r="D1170" t="str">
        <f t="shared" si="18"/>
        <v/>
      </c>
    </row>
    <row r="1171" spans="4:4" hidden="1">
      <c r="D1171" t="str">
        <f t="shared" si="18"/>
        <v/>
      </c>
    </row>
    <row r="1172" spans="4:4" hidden="1">
      <c r="D1172" t="str">
        <f t="shared" si="18"/>
        <v/>
      </c>
    </row>
    <row r="1173" spans="4:4" hidden="1">
      <c r="D1173" t="str">
        <f t="shared" si="18"/>
        <v/>
      </c>
    </row>
    <row r="1174" spans="4:4" hidden="1">
      <c r="D1174" t="str">
        <f t="shared" si="18"/>
        <v/>
      </c>
    </row>
    <row r="1175" spans="4:4" hidden="1">
      <c r="D1175" t="str">
        <f t="shared" si="18"/>
        <v/>
      </c>
    </row>
    <row r="1176" spans="4:4" hidden="1">
      <c r="D1176" t="str">
        <f t="shared" si="18"/>
        <v/>
      </c>
    </row>
    <row r="1177" spans="4:4" hidden="1">
      <c r="D1177" t="str">
        <f t="shared" si="18"/>
        <v/>
      </c>
    </row>
    <row r="1178" spans="4:4" hidden="1">
      <c r="D1178" t="str">
        <f t="shared" si="18"/>
        <v/>
      </c>
    </row>
    <row r="1179" spans="4:4" hidden="1">
      <c r="D1179" t="str">
        <f t="shared" si="18"/>
        <v/>
      </c>
    </row>
    <row r="1180" spans="4:4" hidden="1">
      <c r="D1180" t="str">
        <f t="shared" si="18"/>
        <v/>
      </c>
    </row>
    <row r="1181" spans="4:4" hidden="1">
      <c r="D1181" t="str">
        <f t="shared" si="18"/>
        <v/>
      </c>
    </row>
    <row r="1182" spans="4:4" hidden="1">
      <c r="D1182" t="str">
        <f t="shared" si="18"/>
        <v/>
      </c>
    </row>
    <row r="1183" spans="4:4" hidden="1">
      <c r="D1183" t="str">
        <f t="shared" si="18"/>
        <v/>
      </c>
    </row>
    <row r="1184" spans="4:4" hidden="1">
      <c r="D1184" t="str">
        <f t="shared" si="18"/>
        <v/>
      </c>
    </row>
    <row r="1185" spans="4:4" hidden="1">
      <c r="D1185" t="str">
        <f t="shared" si="18"/>
        <v/>
      </c>
    </row>
    <row r="1186" spans="4:4" hidden="1">
      <c r="D1186" t="str">
        <f t="shared" si="18"/>
        <v/>
      </c>
    </row>
    <row r="1187" spans="4:4" hidden="1">
      <c r="D1187" t="str">
        <f t="shared" si="18"/>
        <v/>
      </c>
    </row>
    <row r="1188" spans="4:4" hidden="1">
      <c r="D1188" t="str">
        <f t="shared" si="18"/>
        <v/>
      </c>
    </row>
    <row r="1189" spans="4:4" hidden="1">
      <c r="D1189" t="str">
        <f t="shared" si="18"/>
        <v/>
      </c>
    </row>
    <row r="1190" spans="4:4" hidden="1">
      <c r="D1190" t="str">
        <f t="shared" si="18"/>
        <v/>
      </c>
    </row>
    <row r="1191" spans="4:4" hidden="1">
      <c r="D1191" t="str">
        <f t="shared" si="18"/>
        <v/>
      </c>
    </row>
    <row r="1192" spans="4:4" hidden="1">
      <c r="D1192" t="str">
        <f t="shared" si="18"/>
        <v/>
      </c>
    </row>
    <row r="1193" spans="4:4" hidden="1">
      <c r="D1193" t="str">
        <f t="shared" si="18"/>
        <v/>
      </c>
    </row>
    <row r="1194" spans="4:4" hidden="1">
      <c r="D1194" t="str">
        <f t="shared" si="18"/>
        <v/>
      </c>
    </row>
    <row r="1195" spans="4:4" hidden="1">
      <c r="D1195" t="str">
        <f t="shared" si="18"/>
        <v/>
      </c>
    </row>
    <row r="1196" spans="4:4" hidden="1">
      <c r="D1196" t="str">
        <f t="shared" si="18"/>
        <v/>
      </c>
    </row>
    <row r="1197" spans="4:4" hidden="1">
      <c r="D1197" t="str">
        <f t="shared" si="18"/>
        <v/>
      </c>
    </row>
    <row r="1198" spans="4:4" hidden="1">
      <c r="D1198" t="str">
        <f t="shared" si="18"/>
        <v/>
      </c>
    </row>
    <row r="1199" spans="4:4" hidden="1">
      <c r="D1199" t="str">
        <f t="shared" si="18"/>
        <v/>
      </c>
    </row>
    <row r="1200" spans="4:4" hidden="1">
      <c r="D1200" t="str">
        <f t="shared" si="18"/>
        <v/>
      </c>
    </row>
    <row r="1201" spans="4:4" hidden="1">
      <c r="D1201" t="str">
        <f t="shared" si="18"/>
        <v/>
      </c>
    </row>
    <row r="1202" spans="4:4" hidden="1">
      <c r="D1202" t="str">
        <f t="shared" si="18"/>
        <v/>
      </c>
    </row>
    <row r="1203" spans="4:4" hidden="1">
      <c r="D1203" t="str">
        <f t="shared" si="18"/>
        <v/>
      </c>
    </row>
    <row r="1204" spans="4:4" hidden="1">
      <c r="D1204" t="str">
        <f t="shared" si="18"/>
        <v/>
      </c>
    </row>
    <row r="1205" spans="4:4" hidden="1">
      <c r="D1205" t="str">
        <f t="shared" si="18"/>
        <v/>
      </c>
    </row>
    <row r="1206" spans="4:4" hidden="1">
      <c r="D1206" t="str">
        <f t="shared" si="18"/>
        <v/>
      </c>
    </row>
    <row r="1207" spans="4:4" hidden="1">
      <c r="D1207" t="str">
        <f t="shared" si="18"/>
        <v/>
      </c>
    </row>
    <row r="1208" spans="4:4" hidden="1">
      <c r="D1208" t="str">
        <f t="shared" si="18"/>
        <v/>
      </c>
    </row>
    <row r="1209" spans="4:4" hidden="1">
      <c r="D1209" t="str">
        <f t="shared" si="18"/>
        <v/>
      </c>
    </row>
    <row r="1210" spans="4:4" hidden="1">
      <c r="D1210" t="str">
        <f t="shared" si="18"/>
        <v/>
      </c>
    </row>
    <row r="1211" spans="4:4" hidden="1">
      <c r="D1211" t="str">
        <f t="shared" si="18"/>
        <v/>
      </c>
    </row>
    <row r="1212" spans="4:4" hidden="1">
      <c r="D1212" t="str">
        <f t="shared" si="18"/>
        <v/>
      </c>
    </row>
    <row r="1213" spans="4:4" hidden="1">
      <c r="D1213" t="str">
        <f t="shared" si="18"/>
        <v/>
      </c>
    </row>
    <row r="1214" spans="4:4" hidden="1">
      <c r="D1214" t="str">
        <f t="shared" si="18"/>
        <v/>
      </c>
    </row>
    <row r="1215" spans="4:4" hidden="1">
      <c r="D1215" t="str">
        <f t="shared" si="18"/>
        <v/>
      </c>
    </row>
    <row r="1216" spans="4:4" hidden="1">
      <c r="D1216" t="str">
        <f t="shared" si="18"/>
        <v/>
      </c>
    </row>
    <row r="1217" spans="4:4" hidden="1">
      <c r="D1217" t="str">
        <f t="shared" si="18"/>
        <v/>
      </c>
    </row>
    <row r="1218" spans="4:4" hidden="1">
      <c r="D1218" t="str">
        <f t="shared" si="18"/>
        <v/>
      </c>
    </row>
    <row r="1219" spans="4:4" hidden="1">
      <c r="D1219" t="str">
        <f t="shared" si="18"/>
        <v/>
      </c>
    </row>
    <row r="1220" spans="4:4" hidden="1">
      <c r="D1220" t="str">
        <f t="shared" ref="D1220:D1283" si="19">IF(B1220&gt;1,1,"")</f>
        <v/>
      </c>
    </row>
    <row r="1221" spans="4:4" hidden="1">
      <c r="D1221" t="str">
        <f t="shared" si="19"/>
        <v/>
      </c>
    </row>
    <row r="1222" spans="4:4" hidden="1">
      <c r="D1222" t="str">
        <f t="shared" si="19"/>
        <v/>
      </c>
    </row>
    <row r="1223" spans="4:4" hidden="1">
      <c r="D1223" t="str">
        <f t="shared" si="19"/>
        <v/>
      </c>
    </row>
    <row r="1224" spans="4:4" hidden="1">
      <c r="D1224" t="str">
        <f t="shared" si="19"/>
        <v/>
      </c>
    </row>
    <row r="1225" spans="4:4" hidden="1">
      <c r="D1225" t="str">
        <f t="shared" si="19"/>
        <v/>
      </c>
    </row>
    <row r="1226" spans="4:4" hidden="1">
      <c r="D1226" t="str">
        <f t="shared" si="19"/>
        <v/>
      </c>
    </row>
    <row r="1227" spans="4:4" hidden="1">
      <c r="D1227" t="str">
        <f t="shared" si="19"/>
        <v/>
      </c>
    </row>
    <row r="1228" spans="4:4" hidden="1">
      <c r="D1228" t="str">
        <f t="shared" si="19"/>
        <v/>
      </c>
    </row>
    <row r="1229" spans="4:4" hidden="1">
      <c r="D1229" t="str">
        <f t="shared" si="19"/>
        <v/>
      </c>
    </row>
    <row r="1230" spans="4:4" hidden="1">
      <c r="D1230" t="str">
        <f t="shared" si="19"/>
        <v/>
      </c>
    </row>
    <row r="1231" spans="4:4" hidden="1">
      <c r="D1231" t="str">
        <f t="shared" si="19"/>
        <v/>
      </c>
    </row>
    <row r="1232" spans="4:4" hidden="1">
      <c r="D1232" t="str">
        <f t="shared" si="19"/>
        <v/>
      </c>
    </row>
    <row r="1233" spans="4:4" hidden="1">
      <c r="D1233" t="str">
        <f t="shared" si="19"/>
        <v/>
      </c>
    </row>
    <row r="1234" spans="4:4" hidden="1">
      <c r="D1234" t="str">
        <f t="shared" si="19"/>
        <v/>
      </c>
    </row>
    <row r="1235" spans="4:4" hidden="1">
      <c r="D1235" t="str">
        <f t="shared" si="19"/>
        <v/>
      </c>
    </row>
    <row r="1236" spans="4:4" hidden="1">
      <c r="D1236" t="str">
        <f t="shared" si="19"/>
        <v/>
      </c>
    </row>
    <row r="1237" spans="4:4" hidden="1">
      <c r="D1237" t="str">
        <f t="shared" si="19"/>
        <v/>
      </c>
    </row>
    <row r="1238" spans="4:4" hidden="1">
      <c r="D1238" t="str">
        <f t="shared" si="19"/>
        <v/>
      </c>
    </row>
    <row r="1239" spans="4:4" hidden="1">
      <c r="D1239" t="str">
        <f t="shared" si="19"/>
        <v/>
      </c>
    </row>
    <row r="1240" spans="4:4" hidden="1">
      <c r="D1240" t="str">
        <f t="shared" si="19"/>
        <v/>
      </c>
    </row>
    <row r="1241" spans="4:4" hidden="1">
      <c r="D1241" t="str">
        <f t="shared" si="19"/>
        <v/>
      </c>
    </row>
    <row r="1242" spans="4:4" hidden="1">
      <c r="D1242" t="str">
        <f t="shared" si="19"/>
        <v/>
      </c>
    </row>
    <row r="1243" spans="4:4" hidden="1">
      <c r="D1243" t="str">
        <f t="shared" si="19"/>
        <v/>
      </c>
    </row>
    <row r="1244" spans="4:4" hidden="1">
      <c r="D1244" t="str">
        <f t="shared" si="19"/>
        <v/>
      </c>
    </row>
    <row r="1245" spans="4:4" hidden="1">
      <c r="D1245" t="str">
        <f t="shared" si="19"/>
        <v/>
      </c>
    </row>
    <row r="1246" spans="4:4" hidden="1">
      <c r="D1246" t="str">
        <f t="shared" si="19"/>
        <v/>
      </c>
    </row>
    <row r="1247" spans="4:4" hidden="1">
      <c r="D1247" t="str">
        <f t="shared" si="19"/>
        <v/>
      </c>
    </row>
    <row r="1248" spans="4:4" hidden="1">
      <c r="D1248" t="str">
        <f t="shared" si="19"/>
        <v/>
      </c>
    </row>
    <row r="1249" spans="4:4" hidden="1">
      <c r="D1249" t="str">
        <f t="shared" si="19"/>
        <v/>
      </c>
    </row>
    <row r="1250" spans="4:4" hidden="1">
      <c r="D1250" t="str">
        <f t="shared" si="19"/>
        <v/>
      </c>
    </row>
    <row r="1251" spans="4:4" hidden="1">
      <c r="D1251" t="str">
        <f t="shared" si="19"/>
        <v/>
      </c>
    </row>
    <row r="1252" spans="4:4" hidden="1">
      <c r="D1252" t="str">
        <f t="shared" si="19"/>
        <v/>
      </c>
    </row>
    <row r="1253" spans="4:4" hidden="1">
      <c r="D1253" t="str">
        <f t="shared" si="19"/>
        <v/>
      </c>
    </row>
    <row r="1254" spans="4:4" hidden="1">
      <c r="D1254" t="str">
        <f t="shared" si="19"/>
        <v/>
      </c>
    </row>
    <row r="1255" spans="4:4" hidden="1">
      <c r="D1255" t="str">
        <f t="shared" si="19"/>
        <v/>
      </c>
    </row>
    <row r="1256" spans="4:4" hidden="1">
      <c r="D1256" t="str">
        <f t="shared" si="19"/>
        <v/>
      </c>
    </row>
    <row r="1257" spans="4:4" hidden="1">
      <c r="D1257" t="str">
        <f t="shared" si="19"/>
        <v/>
      </c>
    </row>
    <row r="1258" spans="4:4" hidden="1">
      <c r="D1258" t="str">
        <f t="shared" si="19"/>
        <v/>
      </c>
    </row>
    <row r="1259" spans="4:4" hidden="1">
      <c r="D1259" t="str">
        <f t="shared" si="19"/>
        <v/>
      </c>
    </row>
    <row r="1260" spans="4:4" hidden="1">
      <c r="D1260" t="str">
        <f t="shared" si="19"/>
        <v/>
      </c>
    </row>
    <row r="1261" spans="4:4" hidden="1">
      <c r="D1261" t="str">
        <f t="shared" si="19"/>
        <v/>
      </c>
    </row>
    <row r="1262" spans="4:4" hidden="1">
      <c r="D1262" t="str">
        <f t="shared" si="19"/>
        <v/>
      </c>
    </row>
    <row r="1263" spans="4:4" hidden="1">
      <c r="D1263" t="str">
        <f t="shared" si="19"/>
        <v/>
      </c>
    </row>
    <row r="1264" spans="4:4" hidden="1">
      <c r="D1264" t="str">
        <f t="shared" si="19"/>
        <v/>
      </c>
    </row>
    <row r="1265" spans="4:4" hidden="1">
      <c r="D1265" t="str">
        <f t="shared" si="19"/>
        <v/>
      </c>
    </row>
    <row r="1266" spans="4:4" hidden="1">
      <c r="D1266" t="str">
        <f t="shared" si="19"/>
        <v/>
      </c>
    </row>
    <row r="1267" spans="4:4" hidden="1">
      <c r="D1267" t="str">
        <f t="shared" si="19"/>
        <v/>
      </c>
    </row>
    <row r="1268" spans="4:4" hidden="1">
      <c r="D1268" t="str">
        <f t="shared" si="19"/>
        <v/>
      </c>
    </row>
    <row r="1269" spans="4:4" hidden="1">
      <c r="D1269" t="str">
        <f t="shared" si="19"/>
        <v/>
      </c>
    </row>
    <row r="1270" spans="4:4" hidden="1">
      <c r="D1270" t="str">
        <f t="shared" si="19"/>
        <v/>
      </c>
    </row>
    <row r="1271" spans="4:4" hidden="1">
      <c r="D1271" t="str">
        <f t="shared" si="19"/>
        <v/>
      </c>
    </row>
    <row r="1272" spans="4:4" hidden="1">
      <c r="D1272" t="str">
        <f t="shared" si="19"/>
        <v/>
      </c>
    </row>
    <row r="1273" spans="4:4" hidden="1">
      <c r="D1273" t="str">
        <f t="shared" si="19"/>
        <v/>
      </c>
    </row>
    <row r="1274" spans="4:4" hidden="1">
      <c r="D1274" t="str">
        <f t="shared" si="19"/>
        <v/>
      </c>
    </row>
    <row r="1275" spans="4:4" hidden="1">
      <c r="D1275" t="str">
        <f t="shared" si="19"/>
        <v/>
      </c>
    </row>
    <row r="1276" spans="4:4" hidden="1">
      <c r="D1276" t="str">
        <f t="shared" si="19"/>
        <v/>
      </c>
    </row>
    <row r="1277" spans="4:4" hidden="1">
      <c r="D1277" t="str">
        <f t="shared" si="19"/>
        <v/>
      </c>
    </row>
    <row r="1278" spans="4:4" hidden="1">
      <c r="D1278" t="str">
        <f t="shared" si="19"/>
        <v/>
      </c>
    </row>
    <row r="1279" spans="4:4" hidden="1">
      <c r="D1279" t="str">
        <f t="shared" si="19"/>
        <v/>
      </c>
    </row>
    <row r="1280" spans="4:4" hidden="1">
      <c r="D1280" t="str">
        <f t="shared" si="19"/>
        <v/>
      </c>
    </row>
    <row r="1281" spans="4:4" hidden="1">
      <c r="D1281" t="str">
        <f t="shared" si="19"/>
        <v/>
      </c>
    </row>
    <row r="1282" spans="4:4" hidden="1">
      <c r="D1282" t="str">
        <f t="shared" si="19"/>
        <v/>
      </c>
    </row>
    <row r="1283" spans="4:4" hidden="1">
      <c r="D1283" t="str">
        <f t="shared" si="19"/>
        <v/>
      </c>
    </row>
    <row r="1284" spans="4:4" hidden="1">
      <c r="D1284" t="str">
        <f t="shared" ref="D1284:D1347" si="20">IF(B1284&gt;1,1,"")</f>
        <v/>
      </c>
    </row>
    <row r="1285" spans="4:4" hidden="1">
      <c r="D1285" t="str">
        <f t="shared" si="20"/>
        <v/>
      </c>
    </row>
    <row r="1286" spans="4:4" hidden="1">
      <c r="D1286" t="str">
        <f t="shared" si="20"/>
        <v/>
      </c>
    </row>
    <row r="1287" spans="4:4" hidden="1">
      <c r="D1287" t="str">
        <f t="shared" si="20"/>
        <v/>
      </c>
    </row>
    <row r="1288" spans="4:4" hidden="1">
      <c r="D1288" t="str">
        <f t="shared" si="20"/>
        <v/>
      </c>
    </row>
    <row r="1289" spans="4:4" hidden="1">
      <c r="D1289" t="str">
        <f t="shared" si="20"/>
        <v/>
      </c>
    </row>
    <row r="1290" spans="4:4" hidden="1">
      <c r="D1290" t="str">
        <f t="shared" si="20"/>
        <v/>
      </c>
    </row>
    <row r="1291" spans="4:4" hidden="1">
      <c r="D1291" t="str">
        <f t="shared" si="20"/>
        <v/>
      </c>
    </row>
    <row r="1292" spans="4:4" hidden="1">
      <c r="D1292" t="str">
        <f t="shared" si="20"/>
        <v/>
      </c>
    </row>
    <row r="1293" spans="4:4" hidden="1">
      <c r="D1293" t="str">
        <f t="shared" si="20"/>
        <v/>
      </c>
    </row>
    <row r="1294" spans="4:4" hidden="1">
      <c r="D1294" t="str">
        <f t="shared" si="20"/>
        <v/>
      </c>
    </row>
    <row r="1295" spans="4:4" hidden="1">
      <c r="D1295" t="str">
        <f t="shared" si="20"/>
        <v/>
      </c>
    </row>
    <row r="1296" spans="4:4" hidden="1">
      <c r="D1296" t="str">
        <f t="shared" si="20"/>
        <v/>
      </c>
    </row>
    <row r="1297" spans="4:4" hidden="1">
      <c r="D1297" t="str">
        <f t="shared" si="20"/>
        <v/>
      </c>
    </row>
    <row r="1298" spans="4:4" hidden="1">
      <c r="D1298" t="str">
        <f t="shared" si="20"/>
        <v/>
      </c>
    </row>
    <row r="1299" spans="4:4" hidden="1">
      <c r="D1299" t="str">
        <f t="shared" si="20"/>
        <v/>
      </c>
    </row>
    <row r="1300" spans="4:4" hidden="1">
      <c r="D1300" t="str">
        <f t="shared" si="20"/>
        <v/>
      </c>
    </row>
    <row r="1301" spans="4:4" hidden="1">
      <c r="D1301" t="str">
        <f t="shared" si="20"/>
        <v/>
      </c>
    </row>
    <row r="1302" spans="4:4" hidden="1">
      <c r="D1302" t="str">
        <f t="shared" si="20"/>
        <v/>
      </c>
    </row>
    <row r="1303" spans="4:4" hidden="1">
      <c r="D1303" t="str">
        <f t="shared" si="20"/>
        <v/>
      </c>
    </row>
    <row r="1304" spans="4:4" hidden="1">
      <c r="D1304" t="str">
        <f t="shared" si="20"/>
        <v/>
      </c>
    </row>
    <row r="1305" spans="4:4" hidden="1">
      <c r="D1305" t="str">
        <f t="shared" si="20"/>
        <v/>
      </c>
    </row>
    <row r="1306" spans="4:4" hidden="1">
      <c r="D1306" t="str">
        <f t="shared" si="20"/>
        <v/>
      </c>
    </row>
    <row r="1307" spans="4:4" hidden="1">
      <c r="D1307" t="str">
        <f t="shared" si="20"/>
        <v/>
      </c>
    </row>
    <row r="1308" spans="4:4" hidden="1">
      <c r="D1308" t="str">
        <f t="shared" si="20"/>
        <v/>
      </c>
    </row>
    <row r="1309" spans="4:4" hidden="1">
      <c r="D1309" t="str">
        <f t="shared" si="20"/>
        <v/>
      </c>
    </row>
    <row r="1310" spans="4:4" hidden="1">
      <c r="D1310" t="str">
        <f t="shared" si="20"/>
        <v/>
      </c>
    </row>
    <row r="1311" spans="4:4" hidden="1">
      <c r="D1311" t="str">
        <f t="shared" si="20"/>
        <v/>
      </c>
    </row>
    <row r="1312" spans="4:4" hidden="1">
      <c r="D1312" t="str">
        <f t="shared" si="20"/>
        <v/>
      </c>
    </row>
    <row r="1313" spans="4:4" hidden="1">
      <c r="D1313" t="str">
        <f t="shared" si="20"/>
        <v/>
      </c>
    </row>
    <row r="1314" spans="4:4" hidden="1">
      <c r="D1314" t="str">
        <f t="shared" si="20"/>
        <v/>
      </c>
    </row>
    <row r="1315" spans="4:4" hidden="1">
      <c r="D1315" t="str">
        <f t="shared" si="20"/>
        <v/>
      </c>
    </row>
    <row r="1316" spans="4:4" hidden="1">
      <c r="D1316" t="str">
        <f t="shared" si="20"/>
        <v/>
      </c>
    </row>
    <row r="1317" spans="4:4" hidden="1">
      <c r="D1317" t="str">
        <f t="shared" si="20"/>
        <v/>
      </c>
    </row>
    <row r="1318" spans="4:4" hidden="1">
      <c r="D1318" t="str">
        <f t="shared" si="20"/>
        <v/>
      </c>
    </row>
    <row r="1319" spans="4:4" hidden="1">
      <c r="D1319" t="str">
        <f t="shared" si="20"/>
        <v/>
      </c>
    </row>
    <row r="1320" spans="4:4" hidden="1">
      <c r="D1320" t="str">
        <f t="shared" si="20"/>
        <v/>
      </c>
    </row>
    <row r="1321" spans="4:4" hidden="1">
      <c r="D1321" t="str">
        <f t="shared" si="20"/>
        <v/>
      </c>
    </row>
    <row r="1322" spans="4:4" hidden="1">
      <c r="D1322" t="str">
        <f t="shared" si="20"/>
        <v/>
      </c>
    </row>
    <row r="1323" spans="4:4" hidden="1">
      <c r="D1323" t="str">
        <f t="shared" si="20"/>
        <v/>
      </c>
    </row>
    <row r="1324" spans="4:4" hidden="1">
      <c r="D1324" t="str">
        <f t="shared" si="20"/>
        <v/>
      </c>
    </row>
    <row r="1325" spans="4:4" hidden="1">
      <c r="D1325" t="str">
        <f t="shared" si="20"/>
        <v/>
      </c>
    </row>
    <row r="1326" spans="4:4" hidden="1">
      <c r="D1326" t="str">
        <f t="shared" si="20"/>
        <v/>
      </c>
    </row>
    <row r="1327" spans="4:4" hidden="1">
      <c r="D1327" t="str">
        <f t="shared" si="20"/>
        <v/>
      </c>
    </row>
    <row r="1328" spans="4:4" hidden="1">
      <c r="D1328" t="str">
        <f t="shared" si="20"/>
        <v/>
      </c>
    </row>
    <row r="1329" spans="4:4" hidden="1">
      <c r="D1329" t="str">
        <f t="shared" si="20"/>
        <v/>
      </c>
    </row>
    <row r="1330" spans="4:4" hidden="1">
      <c r="D1330" t="str">
        <f t="shared" si="20"/>
        <v/>
      </c>
    </row>
    <row r="1331" spans="4:4" hidden="1">
      <c r="D1331" t="str">
        <f t="shared" si="20"/>
        <v/>
      </c>
    </row>
    <row r="1332" spans="4:4" hidden="1">
      <c r="D1332" t="str">
        <f t="shared" si="20"/>
        <v/>
      </c>
    </row>
    <row r="1333" spans="4:4" hidden="1">
      <c r="D1333" t="str">
        <f t="shared" si="20"/>
        <v/>
      </c>
    </row>
    <row r="1334" spans="4:4" hidden="1">
      <c r="D1334" t="str">
        <f t="shared" si="20"/>
        <v/>
      </c>
    </row>
    <row r="1335" spans="4:4" hidden="1">
      <c r="D1335" t="str">
        <f t="shared" si="20"/>
        <v/>
      </c>
    </row>
    <row r="1336" spans="4:4" hidden="1">
      <c r="D1336" t="str">
        <f t="shared" si="20"/>
        <v/>
      </c>
    </row>
    <row r="1337" spans="4:4" hidden="1">
      <c r="D1337" t="str">
        <f t="shared" si="20"/>
        <v/>
      </c>
    </row>
    <row r="1338" spans="4:4" hidden="1">
      <c r="D1338" t="str">
        <f t="shared" si="20"/>
        <v/>
      </c>
    </row>
    <row r="1339" spans="4:4" hidden="1">
      <c r="D1339" t="str">
        <f t="shared" si="20"/>
        <v/>
      </c>
    </row>
    <row r="1340" spans="4:4" hidden="1">
      <c r="D1340" t="str">
        <f t="shared" si="20"/>
        <v/>
      </c>
    </row>
    <row r="1341" spans="4:4" hidden="1">
      <c r="D1341" t="str">
        <f t="shared" si="20"/>
        <v/>
      </c>
    </row>
    <row r="1342" spans="4:4" hidden="1">
      <c r="D1342" t="str">
        <f t="shared" si="20"/>
        <v/>
      </c>
    </row>
    <row r="1343" spans="4:4" hidden="1">
      <c r="D1343" t="str">
        <f t="shared" si="20"/>
        <v/>
      </c>
    </row>
    <row r="1344" spans="4:4" hidden="1">
      <c r="D1344" t="str">
        <f t="shared" si="20"/>
        <v/>
      </c>
    </row>
    <row r="1345" spans="4:4" hidden="1">
      <c r="D1345" t="str">
        <f t="shared" si="20"/>
        <v/>
      </c>
    </row>
    <row r="1346" spans="4:4" hidden="1">
      <c r="D1346" t="str">
        <f t="shared" si="20"/>
        <v/>
      </c>
    </row>
    <row r="1347" spans="4:4" hidden="1">
      <c r="D1347" t="str">
        <f t="shared" si="20"/>
        <v/>
      </c>
    </row>
    <row r="1348" spans="4:4" hidden="1">
      <c r="D1348" t="str">
        <f t="shared" ref="D1348:D1411" si="21">IF(B1348&gt;1,1,"")</f>
        <v/>
      </c>
    </row>
    <row r="1349" spans="4:4" hidden="1">
      <c r="D1349" t="str">
        <f t="shared" si="21"/>
        <v/>
      </c>
    </row>
    <row r="1350" spans="4:4" hidden="1">
      <c r="D1350" t="str">
        <f t="shared" si="21"/>
        <v/>
      </c>
    </row>
    <row r="1351" spans="4:4" hidden="1">
      <c r="D1351" t="str">
        <f t="shared" si="21"/>
        <v/>
      </c>
    </row>
    <row r="1352" spans="4:4" hidden="1">
      <c r="D1352" t="str">
        <f t="shared" si="21"/>
        <v/>
      </c>
    </row>
    <row r="1353" spans="4:4" hidden="1">
      <c r="D1353" t="str">
        <f t="shared" si="21"/>
        <v/>
      </c>
    </row>
    <row r="1354" spans="4:4" hidden="1">
      <c r="D1354" t="str">
        <f t="shared" si="21"/>
        <v/>
      </c>
    </row>
    <row r="1355" spans="4:4" hidden="1">
      <c r="D1355" t="str">
        <f t="shared" si="21"/>
        <v/>
      </c>
    </row>
    <row r="1356" spans="4:4" hidden="1">
      <c r="D1356" t="str">
        <f t="shared" si="21"/>
        <v/>
      </c>
    </row>
    <row r="1357" spans="4:4" hidden="1">
      <c r="D1357" t="str">
        <f t="shared" si="21"/>
        <v/>
      </c>
    </row>
    <row r="1358" spans="4:4" hidden="1">
      <c r="D1358" t="str">
        <f t="shared" si="21"/>
        <v/>
      </c>
    </row>
    <row r="1359" spans="4:4" hidden="1">
      <c r="D1359" t="str">
        <f t="shared" si="21"/>
        <v/>
      </c>
    </row>
    <row r="1360" spans="4:4" hidden="1">
      <c r="D1360" t="str">
        <f t="shared" si="21"/>
        <v/>
      </c>
    </row>
    <row r="1361" spans="4:4" hidden="1">
      <c r="D1361" t="str">
        <f t="shared" si="21"/>
        <v/>
      </c>
    </row>
    <row r="1362" spans="4:4" hidden="1">
      <c r="D1362" t="str">
        <f t="shared" si="21"/>
        <v/>
      </c>
    </row>
    <row r="1363" spans="4:4" hidden="1">
      <c r="D1363" t="str">
        <f t="shared" si="21"/>
        <v/>
      </c>
    </row>
    <row r="1364" spans="4:4" hidden="1">
      <c r="D1364" t="str">
        <f t="shared" si="21"/>
        <v/>
      </c>
    </row>
    <row r="1365" spans="4:4" hidden="1">
      <c r="D1365" t="str">
        <f t="shared" si="21"/>
        <v/>
      </c>
    </row>
    <row r="1366" spans="4:4" hidden="1">
      <c r="D1366" t="str">
        <f t="shared" si="21"/>
        <v/>
      </c>
    </row>
    <row r="1367" spans="4:4" hidden="1">
      <c r="D1367" t="str">
        <f t="shared" si="21"/>
        <v/>
      </c>
    </row>
    <row r="1368" spans="4:4" hidden="1">
      <c r="D1368" t="str">
        <f t="shared" si="21"/>
        <v/>
      </c>
    </row>
    <row r="1369" spans="4:4" hidden="1">
      <c r="D1369" t="str">
        <f t="shared" si="21"/>
        <v/>
      </c>
    </row>
    <row r="1370" spans="4:4" hidden="1">
      <c r="D1370" t="str">
        <f t="shared" si="21"/>
        <v/>
      </c>
    </row>
    <row r="1371" spans="4:4" hidden="1">
      <c r="D1371" t="str">
        <f t="shared" si="21"/>
        <v/>
      </c>
    </row>
    <row r="1372" spans="4:4" hidden="1">
      <c r="D1372" t="str">
        <f t="shared" si="21"/>
        <v/>
      </c>
    </row>
    <row r="1373" spans="4:4" hidden="1">
      <c r="D1373" t="str">
        <f t="shared" si="21"/>
        <v/>
      </c>
    </row>
    <row r="1374" spans="4:4" hidden="1">
      <c r="D1374" t="str">
        <f t="shared" si="21"/>
        <v/>
      </c>
    </row>
    <row r="1375" spans="4:4" hidden="1">
      <c r="D1375" t="str">
        <f t="shared" si="21"/>
        <v/>
      </c>
    </row>
    <row r="1376" spans="4:4" hidden="1">
      <c r="D1376" t="str">
        <f t="shared" si="21"/>
        <v/>
      </c>
    </row>
    <row r="1377" spans="4:4" hidden="1">
      <c r="D1377" t="str">
        <f t="shared" si="21"/>
        <v/>
      </c>
    </row>
    <row r="1378" spans="4:4" hidden="1">
      <c r="D1378" t="str">
        <f t="shared" si="21"/>
        <v/>
      </c>
    </row>
    <row r="1379" spans="4:4" hidden="1">
      <c r="D1379" t="str">
        <f t="shared" si="21"/>
        <v/>
      </c>
    </row>
    <row r="1380" spans="4:4" hidden="1">
      <c r="D1380" t="str">
        <f t="shared" si="21"/>
        <v/>
      </c>
    </row>
    <row r="1381" spans="4:4" hidden="1">
      <c r="D1381" t="str">
        <f t="shared" si="21"/>
        <v/>
      </c>
    </row>
    <row r="1382" spans="4:4" hidden="1">
      <c r="D1382" t="str">
        <f t="shared" si="21"/>
        <v/>
      </c>
    </row>
    <row r="1383" spans="4:4" hidden="1">
      <c r="D1383" t="str">
        <f t="shared" si="21"/>
        <v/>
      </c>
    </row>
    <row r="1384" spans="4:4" hidden="1">
      <c r="D1384" t="str">
        <f t="shared" si="21"/>
        <v/>
      </c>
    </row>
    <row r="1385" spans="4:4" hidden="1">
      <c r="D1385" t="str">
        <f t="shared" si="21"/>
        <v/>
      </c>
    </row>
    <row r="1386" spans="4:4" hidden="1">
      <c r="D1386" t="str">
        <f t="shared" si="21"/>
        <v/>
      </c>
    </row>
    <row r="1387" spans="4:4" hidden="1">
      <c r="D1387" t="str">
        <f t="shared" si="21"/>
        <v/>
      </c>
    </row>
    <row r="1388" spans="4:4" hidden="1">
      <c r="D1388" t="str">
        <f t="shared" si="21"/>
        <v/>
      </c>
    </row>
    <row r="1389" spans="4:4" hidden="1">
      <c r="D1389" t="str">
        <f t="shared" si="21"/>
        <v/>
      </c>
    </row>
    <row r="1390" spans="4:4" hidden="1">
      <c r="D1390" t="str">
        <f t="shared" si="21"/>
        <v/>
      </c>
    </row>
    <row r="1391" spans="4:4" hidden="1">
      <c r="D1391" t="str">
        <f t="shared" si="21"/>
        <v/>
      </c>
    </row>
    <row r="1392" spans="4:4" hidden="1">
      <c r="D1392" t="str">
        <f t="shared" si="21"/>
        <v/>
      </c>
    </row>
    <row r="1393" spans="4:4" hidden="1">
      <c r="D1393" t="str">
        <f t="shared" si="21"/>
        <v/>
      </c>
    </row>
    <row r="1394" spans="4:4" hidden="1">
      <c r="D1394" t="str">
        <f t="shared" si="21"/>
        <v/>
      </c>
    </row>
    <row r="1395" spans="4:4" hidden="1">
      <c r="D1395" t="str">
        <f t="shared" si="21"/>
        <v/>
      </c>
    </row>
    <row r="1396" spans="4:4" hidden="1">
      <c r="D1396" t="str">
        <f t="shared" si="21"/>
        <v/>
      </c>
    </row>
    <row r="1397" spans="4:4" hidden="1">
      <c r="D1397" t="str">
        <f t="shared" si="21"/>
        <v/>
      </c>
    </row>
    <row r="1398" spans="4:4" hidden="1">
      <c r="D1398" t="str">
        <f t="shared" si="21"/>
        <v/>
      </c>
    </row>
    <row r="1399" spans="4:4" hidden="1">
      <c r="D1399" t="str">
        <f t="shared" si="21"/>
        <v/>
      </c>
    </row>
    <row r="1400" spans="4:4" hidden="1">
      <c r="D1400" t="str">
        <f t="shared" si="21"/>
        <v/>
      </c>
    </row>
    <row r="1401" spans="4:4" hidden="1">
      <c r="D1401" t="str">
        <f t="shared" si="21"/>
        <v/>
      </c>
    </row>
    <row r="1402" spans="4:4" hidden="1">
      <c r="D1402" t="str">
        <f t="shared" si="21"/>
        <v/>
      </c>
    </row>
    <row r="1403" spans="4:4" hidden="1">
      <c r="D1403" t="str">
        <f t="shared" si="21"/>
        <v/>
      </c>
    </row>
    <row r="1404" spans="4:4" hidden="1">
      <c r="D1404" t="str">
        <f t="shared" si="21"/>
        <v/>
      </c>
    </row>
    <row r="1405" spans="4:4" hidden="1">
      <c r="D1405" t="str">
        <f t="shared" si="21"/>
        <v/>
      </c>
    </row>
    <row r="1406" spans="4:4" hidden="1">
      <c r="D1406" t="str">
        <f t="shared" si="21"/>
        <v/>
      </c>
    </row>
    <row r="1407" spans="4:4" hidden="1">
      <c r="D1407" t="str">
        <f t="shared" si="21"/>
        <v/>
      </c>
    </row>
    <row r="1408" spans="4:4" hidden="1">
      <c r="D1408" t="str">
        <f t="shared" si="21"/>
        <v/>
      </c>
    </row>
    <row r="1409" spans="4:4" hidden="1">
      <c r="D1409" t="str">
        <f t="shared" si="21"/>
        <v/>
      </c>
    </row>
    <row r="1410" spans="4:4" hidden="1">
      <c r="D1410" t="str">
        <f t="shared" si="21"/>
        <v/>
      </c>
    </row>
    <row r="1411" spans="4:4" hidden="1">
      <c r="D1411" t="str">
        <f t="shared" si="21"/>
        <v/>
      </c>
    </row>
    <row r="1412" spans="4:4" hidden="1">
      <c r="D1412" t="str">
        <f t="shared" ref="D1412:D1475" si="22">IF(B1412&gt;1,1,"")</f>
        <v/>
      </c>
    </row>
    <row r="1413" spans="4:4" hidden="1">
      <c r="D1413" t="str">
        <f t="shared" si="22"/>
        <v/>
      </c>
    </row>
    <row r="1414" spans="4:4" hidden="1">
      <c r="D1414" t="str">
        <f t="shared" si="22"/>
        <v/>
      </c>
    </row>
    <row r="1415" spans="4:4" hidden="1">
      <c r="D1415" t="str">
        <f t="shared" si="22"/>
        <v/>
      </c>
    </row>
    <row r="1416" spans="4:4" hidden="1">
      <c r="D1416" t="str">
        <f t="shared" si="22"/>
        <v/>
      </c>
    </row>
    <row r="1417" spans="4:4" hidden="1">
      <c r="D1417" t="str">
        <f t="shared" si="22"/>
        <v/>
      </c>
    </row>
    <row r="1418" spans="4:4" hidden="1">
      <c r="D1418" t="str">
        <f t="shared" si="22"/>
        <v/>
      </c>
    </row>
    <row r="1419" spans="4:4" hidden="1">
      <c r="D1419" t="str">
        <f t="shared" si="22"/>
        <v/>
      </c>
    </row>
    <row r="1420" spans="4:4" hidden="1">
      <c r="D1420" t="str">
        <f t="shared" si="22"/>
        <v/>
      </c>
    </row>
    <row r="1421" spans="4:4" hidden="1">
      <c r="D1421" t="str">
        <f t="shared" si="22"/>
        <v/>
      </c>
    </row>
    <row r="1422" spans="4:4" hidden="1">
      <c r="D1422" t="str">
        <f t="shared" si="22"/>
        <v/>
      </c>
    </row>
    <row r="1423" spans="4:4" hidden="1">
      <c r="D1423" t="str">
        <f t="shared" si="22"/>
        <v/>
      </c>
    </row>
    <row r="1424" spans="4:4" hidden="1">
      <c r="D1424" t="str">
        <f t="shared" si="22"/>
        <v/>
      </c>
    </row>
    <row r="1425" spans="4:4" hidden="1">
      <c r="D1425" t="str">
        <f t="shared" si="22"/>
        <v/>
      </c>
    </row>
    <row r="1426" spans="4:4" hidden="1">
      <c r="D1426" t="str">
        <f t="shared" si="22"/>
        <v/>
      </c>
    </row>
    <row r="1427" spans="4:4" hidden="1">
      <c r="D1427" t="str">
        <f t="shared" si="22"/>
        <v/>
      </c>
    </row>
    <row r="1428" spans="4:4" hidden="1">
      <c r="D1428" t="str">
        <f t="shared" si="22"/>
        <v/>
      </c>
    </row>
    <row r="1429" spans="4:4" hidden="1">
      <c r="D1429" t="str">
        <f t="shared" si="22"/>
        <v/>
      </c>
    </row>
    <row r="1430" spans="4:4" hidden="1">
      <c r="D1430" t="str">
        <f t="shared" si="22"/>
        <v/>
      </c>
    </row>
    <row r="1431" spans="4:4" hidden="1">
      <c r="D1431" t="str">
        <f t="shared" si="22"/>
        <v/>
      </c>
    </row>
    <row r="1432" spans="4:4" hidden="1">
      <c r="D1432" t="str">
        <f t="shared" si="22"/>
        <v/>
      </c>
    </row>
    <row r="1433" spans="4:4" hidden="1">
      <c r="D1433" t="str">
        <f t="shared" si="22"/>
        <v/>
      </c>
    </row>
    <row r="1434" spans="4:4" hidden="1">
      <c r="D1434" t="str">
        <f t="shared" si="22"/>
        <v/>
      </c>
    </row>
    <row r="1435" spans="4:4" hidden="1">
      <c r="D1435" t="str">
        <f t="shared" si="22"/>
        <v/>
      </c>
    </row>
    <row r="1436" spans="4:4" hidden="1">
      <c r="D1436" t="str">
        <f t="shared" si="22"/>
        <v/>
      </c>
    </row>
    <row r="1437" spans="4:4" hidden="1">
      <c r="D1437" t="str">
        <f t="shared" si="22"/>
        <v/>
      </c>
    </row>
    <row r="1438" spans="4:4" hidden="1">
      <c r="D1438" t="str">
        <f t="shared" si="22"/>
        <v/>
      </c>
    </row>
    <row r="1439" spans="4:4" hidden="1">
      <c r="D1439" t="str">
        <f t="shared" si="22"/>
        <v/>
      </c>
    </row>
    <row r="1440" spans="4:4" hidden="1">
      <c r="D1440" t="str">
        <f t="shared" si="22"/>
        <v/>
      </c>
    </row>
    <row r="1441" spans="4:4" hidden="1">
      <c r="D1441" t="str">
        <f t="shared" si="22"/>
        <v/>
      </c>
    </row>
    <row r="1442" spans="4:4" hidden="1">
      <c r="D1442" t="str">
        <f t="shared" si="22"/>
        <v/>
      </c>
    </row>
    <row r="1443" spans="4:4" hidden="1">
      <c r="D1443" t="str">
        <f t="shared" si="22"/>
        <v/>
      </c>
    </row>
    <row r="1444" spans="4:4" hidden="1">
      <c r="D1444" t="str">
        <f t="shared" si="22"/>
        <v/>
      </c>
    </row>
    <row r="1445" spans="4:4" hidden="1">
      <c r="D1445" t="str">
        <f t="shared" si="22"/>
        <v/>
      </c>
    </row>
    <row r="1446" spans="4:4" hidden="1">
      <c r="D1446" t="str">
        <f t="shared" si="22"/>
        <v/>
      </c>
    </row>
    <row r="1447" spans="4:4" hidden="1">
      <c r="D1447" t="str">
        <f t="shared" si="22"/>
        <v/>
      </c>
    </row>
    <row r="1448" spans="4:4" hidden="1">
      <c r="D1448" t="str">
        <f t="shared" si="22"/>
        <v/>
      </c>
    </row>
    <row r="1449" spans="4:4" hidden="1">
      <c r="D1449" t="str">
        <f t="shared" si="22"/>
        <v/>
      </c>
    </row>
    <row r="1450" spans="4:4" hidden="1">
      <c r="D1450" t="str">
        <f t="shared" si="22"/>
        <v/>
      </c>
    </row>
    <row r="1451" spans="4:4" hidden="1">
      <c r="D1451" t="str">
        <f t="shared" si="22"/>
        <v/>
      </c>
    </row>
    <row r="1452" spans="4:4" hidden="1">
      <c r="D1452" t="str">
        <f t="shared" si="22"/>
        <v/>
      </c>
    </row>
    <row r="1453" spans="4:4" hidden="1">
      <c r="D1453" t="str">
        <f t="shared" si="22"/>
        <v/>
      </c>
    </row>
    <row r="1454" spans="4:4" hidden="1">
      <c r="D1454" t="str">
        <f t="shared" si="22"/>
        <v/>
      </c>
    </row>
    <row r="1455" spans="4:4" hidden="1">
      <c r="D1455" t="str">
        <f t="shared" si="22"/>
        <v/>
      </c>
    </row>
    <row r="1456" spans="4:4" hidden="1">
      <c r="D1456" t="str">
        <f t="shared" si="22"/>
        <v/>
      </c>
    </row>
    <row r="1457" spans="4:4" hidden="1">
      <c r="D1457" t="str">
        <f t="shared" si="22"/>
        <v/>
      </c>
    </row>
    <row r="1458" spans="4:4" hidden="1">
      <c r="D1458" t="str">
        <f t="shared" si="22"/>
        <v/>
      </c>
    </row>
    <row r="1459" spans="4:4" hidden="1">
      <c r="D1459" t="str">
        <f t="shared" si="22"/>
        <v/>
      </c>
    </row>
    <row r="1460" spans="4:4" hidden="1">
      <c r="D1460" t="str">
        <f t="shared" si="22"/>
        <v/>
      </c>
    </row>
    <row r="1461" spans="4:4" hidden="1">
      <c r="D1461" t="str">
        <f t="shared" si="22"/>
        <v/>
      </c>
    </row>
    <row r="1462" spans="4:4" hidden="1">
      <c r="D1462" t="str">
        <f t="shared" si="22"/>
        <v/>
      </c>
    </row>
    <row r="1463" spans="4:4" hidden="1">
      <c r="D1463" t="str">
        <f t="shared" si="22"/>
        <v/>
      </c>
    </row>
    <row r="1464" spans="4:4" hidden="1">
      <c r="D1464" t="str">
        <f t="shared" si="22"/>
        <v/>
      </c>
    </row>
    <row r="1465" spans="4:4" hidden="1">
      <c r="D1465" t="str">
        <f t="shared" si="22"/>
        <v/>
      </c>
    </row>
    <row r="1466" spans="4:4" hidden="1">
      <c r="D1466" t="str">
        <f t="shared" si="22"/>
        <v/>
      </c>
    </row>
    <row r="1467" spans="4:4" hidden="1">
      <c r="D1467" t="str">
        <f t="shared" si="22"/>
        <v/>
      </c>
    </row>
    <row r="1468" spans="4:4" hidden="1">
      <c r="D1468" t="str">
        <f t="shared" si="22"/>
        <v/>
      </c>
    </row>
    <row r="1469" spans="4:4" hidden="1">
      <c r="D1469" t="str">
        <f t="shared" si="22"/>
        <v/>
      </c>
    </row>
    <row r="1470" spans="4:4" hidden="1">
      <c r="D1470" t="str">
        <f t="shared" si="22"/>
        <v/>
      </c>
    </row>
    <row r="1471" spans="4:4" hidden="1">
      <c r="D1471" t="str">
        <f t="shared" si="22"/>
        <v/>
      </c>
    </row>
    <row r="1472" spans="4:4" hidden="1">
      <c r="D1472" t="str">
        <f t="shared" si="22"/>
        <v/>
      </c>
    </row>
    <row r="1473" spans="4:4" hidden="1">
      <c r="D1473" t="str">
        <f t="shared" si="22"/>
        <v/>
      </c>
    </row>
    <row r="1474" spans="4:4" hidden="1">
      <c r="D1474" t="str">
        <f t="shared" si="22"/>
        <v/>
      </c>
    </row>
    <row r="1475" spans="4:4" hidden="1">
      <c r="D1475" t="str">
        <f t="shared" si="22"/>
        <v/>
      </c>
    </row>
    <row r="1476" spans="4:4" hidden="1">
      <c r="D1476" t="str">
        <f t="shared" ref="D1476:D1539" si="23">IF(B1476&gt;1,1,"")</f>
        <v/>
      </c>
    </row>
    <row r="1477" spans="4:4" hidden="1">
      <c r="D1477" t="str">
        <f t="shared" si="23"/>
        <v/>
      </c>
    </row>
    <row r="1478" spans="4:4" hidden="1">
      <c r="D1478" t="str">
        <f t="shared" si="23"/>
        <v/>
      </c>
    </row>
    <row r="1479" spans="4:4" hidden="1">
      <c r="D1479" t="str">
        <f t="shared" si="23"/>
        <v/>
      </c>
    </row>
    <row r="1480" spans="4:4" hidden="1">
      <c r="D1480" t="str">
        <f t="shared" si="23"/>
        <v/>
      </c>
    </row>
    <row r="1481" spans="4:4" hidden="1">
      <c r="D1481" t="str">
        <f t="shared" si="23"/>
        <v/>
      </c>
    </row>
    <row r="1482" spans="4:4" hidden="1">
      <c r="D1482" t="str">
        <f t="shared" si="23"/>
        <v/>
      </c>
    </row>
    <row r="1483" spans="4:4" hidden="1">
      <c r="D1483" t="str">
        <f t="shared" si="23"/>
        <v/>
      </c>
    </row>
    <row r="1484" spans="4:4" hidden="1">
      <c r="D1484" t="str">
        <f t="shared" si="23"/>
        <v/>
      </c>
    </row>
    <row r="1485" spans="4:4" hidden="1">
      <c r="D1485" t="str">
        <f t="shared" si="23"/>
        <v/>
      </c>
    </row>
    <row r="1486" spans="4:4" hidden="1">
      <c r="D1486" t="str">
        <f t="shared" si="23"/>
        <v/>
      </c>
    </row>
    <row r="1487" spans="4:4" hidden="1">
      <c r="D1487" t="str">
        <f t="shared" si="23"/>
        <v/>
      </c>
    </row>
    <row r="1488" spans="4:4" hidden="1">
      <c r="D1488" t="str">
        <f t="shared" si="23"/>
        <v/>
      </c>
    </row>
    <row r="1489" spans="4:4" hidden="1">
      <c r="D1489" t="str">
        <f t="shared" si="23"/>
        <v/>
      </c>
    </row>
    <row r="1490" spans="4:4" hidden="1">
      <c r="D1490" t="str">
        <f t="shared" si="23"/>
        <v/>
      </c>
    </row>
    <row r="1491" spans="4:4" hidden="1">
      <c r="D1491" t="str">
        <f t="shared" si="23"/>
        <v/>
      </c>
    </row>
    <row r="1492" spans="4:4" hidden="1">
      <c r="D1492" t="str">
        <f t="shared" si="23"/>
        <v/>
      </c>
    </row>
    <row r="1493" spans="4:4" hidden="1">
      <c r="D1493" t="str">
        <f t="shared" si="23"/>
        <v/>
      </c>
    </row>
    <row r="1494" spans="4:4" hidden="1">
      <c r="D1494" t="str">
        <f t="shared" si="23"/>
        <v/>
      </c>
    </row>
    <row r="1495" spans="4:4" hidden="1">
      <c r="D1495" t="str">
        <f t="shared" si="23"/>
        <v/>
      </c>
    </row>
    <row r="1496" spans="4:4" hidden="1">
      <c r="D1496" t="str">
        <f t="shared" si="23"/>
        <v/>
      </c>
    </row>
    <row r="1497" spans="4:4" hidden="1">
      <c r="D1497" t="str">
        <f t="shared" si="23"/>
        <v/>
      </c>
    </row>
    <row r="1498" spans="4:4" hidden="1">
      <c r="D1498" t="str">
        <f t="shared" si="23"/>
        <v/>
      </c>
    </row>
    <row r="1499" spans="4:4" hidden="1">
      <c r="D1499" t="str">
        <f t="shared" si="23"/>
        <v/>
      </c>
    </row>
    <row r="1500" spans="4:4" hidden="1">
      <c r="D1500" t="str">
        <f t="shared" si="23"/>
        <v/>
      </c>
    </row>
    <row r="1501" spans="4:4" hidden="1">
      <c r="D1501" t="str">
        <f t="shared" si="23"/>
        <v/>
      </c>
    </row>
    <row r="1502" spans="4:4" hidden="1">
      <c r="D1502" t="str">
        <f t="shared" si="23"/>
        <v/>
      </c>
    </row>
    <row r="1503" spans="4:4" hidden="1">
      <c r="D1503" t="str">
        <f t="shared" si="23"/>
        <v/>
      </c>
    </row>
    <row r="1504" spans="4:4" hidden="1">
      <c r="D1504" t="str">
        <f t="shared" si="23"/>
        <v/>
      </c>
    </row>
    <row r="1505" spans="4:4" hidden="1">
      <c r="D1505" t="str">
        <f t="shared" si="23"/>
        <v/>
      </c>
    </row>
    <row r="1506" spans="4:4" hidden="1">
      <c r="D1506" t="str">
        <f t="shared" si="23"/>
        <v/>
      </c>
    </row>
    <row r="1507" spans="4:4" hidden="1">
      <c r="D1507" t="str">
        <f t="shared" si="23"/>
        <v/>
      </c>
    </row>
    <row r="1508" spans="4:4" hidden="1">
      <c r="D1508" t="str">
        <f t="shared" si="23"/>
        <v/>
      </c>
    </row>
    <row r="1509" spans="4:4" hidden="1">
      <c r="D1509" t="str">
        <f t="shared" si="23"/>
        <v/>
      </c>
    </row>
    <row r="1510" spans="4:4" hidden="1">
      <c r="D1510" t="str">
        <f t="shared" si="23"/>
        <v/>
      </c>
    </row>
    <row r="1511" spans="4:4" hidden="1">
      <c r="D1511" t="str">
        <f t="shared" si="23"/>
        <v/>
      </c>
    </row>
    <row r="1512" spans="4:4" hidden="1">
      <c r="D1512" t="str">
        <f t="shared" si="23"/>
        <v/>
      </c>
    </row>
    <row r="1513" spans="4:4" hidden="1">
      <c r="D1513" t="str">
        <f t="shared" si="23"/>
        <v/>
      </c>
    </row>
    <row r="1514" spans="4:4" hidden="1">
      <c r="D1514" t="str">
        <f t="shared" si="23"/>
        <v/>
      </c>
    </row>
    <row r="1515" spans="4:4" hidden="1">
      <c r="D1515" t="str">
        <f t="shared" si="23"/>
        <v/>
      </c>
    </row>
    <row r="1516" spans="4:4" hidden="1">
      <c r="D1516" t="str">
        <f t="shared" si="23"/>
        <v/>
      </c>
    </row>
    <row r="1517" spans="4:4" hidden="1">
      <c r="D1517" t="str">
        <f t="shared" si="23"/>
        <v/>
      </c>
    </row>
    <row r="1518" spans="4:4" hidden="1">
      <c r="D1518" t="str">
        <f t="shared" si="23"/>
        <v/>
      </c>
    </row>
    <row r="1519" spans="4:4" hidden="1">
      <c r="D1519" t="str">
        <f t="shared" si="23"/>
        <v/>
      </c>
    </row>
    <row r="1520" spans="4:4" hidden="1">
      <c r="D1520" t="str">
        <f t="shared" si="23"/>
        <v/>
      </c>
    </row>
    <row r="1521" spans="4:4" hidden="1">
      <c r="D1521" t="str">
        <f t="shared" si="23"/>
        <v/>
      </c>
    </row>
    <row r="1522" spans="4:4" hidden="1">
      <c r="D1522" t="str">
        <f t="shared" si="23"/>
        <v/>
      </c>
    </row>
    <row r="1523" spans="4:4" hidden="1">
      <c r="D1523" t="str">
        <f t="shared" si="23"/>
        <v/>
      </c>
    </row>
    <row r="1524" spans="4:4" hidden="1">
      <c r="D1524" t="str">
        <f t="shared" si="23"/>
        <v/>
      </c>
    </row>
    <row r="1525" spans="4:4" hidden="1">
      <c r="D1525" t="str">
        <f t="shared" si="23"/>
        <v/>
      </c>
    </row>
    <row r="1526" spans="4:4" hidden="1">
      <c r="D1526" t="str">
        <f t="shared" si="23"/>
        <v/>
      </c>
    </row>
    <row r="1527" spans="4:4" hidden="1">
      <c r="D1527" t="str">
        <f t="shared" si="23"/>
        <v/>
      </c>
    </row>
    <row r="1528" spans="4:4" hidden="1">
      <c r="D1528" t="str">
        <f t="shared" si="23"/>
        <v/>
      </c>
    </row>
    <row r="1529" spans="4:4" hidden="1">
      <c r="D1529" t="str">
        <f t="shared" si="23"/>
        <v/>
      </c>
    </row>
    <row r="1530" spans="4:4" hidden="1">
      <c r="D1530" t="str">
        <f t="shared" si="23"/>
        <v/>
      </c>
    </row>
    <row r="1531" spans="4:4" hidden="1">
      <c r="D1531" t="str">
        <f t="shared" si="23"/>
        <v/>
      </c>
    </row>
    <row r="1532" spans="4:4" hidden="1">
      <c r="D1532" t="str">
        <f t="shared" si="23"/>
        <v/>
      </c>
    </row>
    <row r="1533" spans="4:4" hidden="1">
      <c r="D1533" t="str">
        <f t="shared" si="23"/>
        <v/>
      </c>
    </row>
    <row r="1534" spans="4:4" hidden="1">
      <c r="D1534" t="str">
        <f t="shared" si="23"/>
        <v/>
      </c>
    </row>
    <row r="1535" spans="4:4" hidden="1">
      <c r="D1535" t="str">
        <f t="shared" si="23"/>
        <v/>
      </c>
    </row>
    <row r="1536" spans="4:4" hidden="1">
      <c r="D1536" t="str">
        <f t="shared" si="23"/>
        <v/>
      </c>
    </row>
    <row r="1537" spans="4:4" hidden="1">
      <c r="D1537" t="str">
        <f t="shared" si="23"/>
        <v/>
      </c>
    </row>
    <row r="1538" spans="4:4" hidden="1">
      <c r="D1538" t="str">
        <f t="shared" si="23"/>
        <v/>
      </c>
    </row>
    <row r="1539" spans="4:4" hidden="1">
      <c r="D1539" t="str">
        <f t="shared" si="23"/>
        <v/>
      </c>
    </row>
    <row r="1540" spans="4:4" hidden="1">
      <c r="D1540" t="str">
        <f t="shared" ref="D1540:D1603" si="24">IF(B1540&gt;1,1,"")</f>
        <v/>
      </c>
    </row>
    <row r="1541" spans="4:4" hidden="1">
      <c r="D1541" t="str">
        <f t="shared" si="24"/>
        <v/>
      </c>
    </row>
    <row r="1542" spans="4:4" hidden="1">
      <c r="D1542" t="str">
        <f t="shared" si="24"/>
        <v/>
      </c>
    </row>
    <row r="1543" spans="4:4" hidden="1">
      <c r="D1543" t="str">
        <f t="shared" si="24"/>
        <v/>
      </c>
    </row>
    <row r="1544" spans="4:4" hidden="1">
      <c r="D1544" t="str">
        <f t="shared" si="24"/>
        <v/>
      </c>
    </row>
    <row r="1545" spans="4:4" hidden="1">
      <c r="D1545" t="str">
        <f t="shared" si="24"/>
        <v/>
      </c>
    </row>
    <row r="1546" spans="4:4" hidden="1">
      <c r="D1546" t="str">
        <f t="shared" si="24"/>
        <v/>
      </c>
    </row>
    <row r="1547" spans="4:4" hidden="1">
      <c r="D1547" t="str">
        <f t="shared" si="24"/>
        <v/>
      </c>
    </row>
    <row r="1548" spans="4:4" hidden="1">
      <c r="D1548" t="str">
        <f t="shared" si="24"/>
        <v/>
      </c>
    </row>
    <row r="1549" spans="4:4" hidden="1">
      <c r="D1549" t="str">
        <f t="shared" si="24"/>
        <v/>
      </c>
    </row>
    <row r="1550" spans="4:4" hidden="1">
      <c r="D1550" t="str">
        <f t="shared" si="24"/>
        <v/>
      </c>
    </row>
    <row r="1551" spans="4:4" hidden="1">
      <c r="D1551" t="str">
        <f t="shared" si="24"/>
        <v/>
      </c>
    </row>
    <row r="1552" spans="4:4" hidden="1">
      <c r="D1552" t="str">
        <f t="shared" si="24"/>
        <v/>
      </c>
    </row>
    <row r="1553" spans="4:4" hidden="1">
      <c r="D1553" t="str">
        <f t="shared" si="24"/>
        <v/>
      </c>
    </row>
    <row r="1554" spans="4:4" hidden="1">
      <c r="D1554" t="str">
        <f t="shared" si="24"/>
        <v/>
      </c>
    </row>
    <row r="1555" spans="4:4" hidden="1">
      <c r="D1555" t="str">
        <f t="shared" si="24"/>
        <v/>
      </c>
    </row>
    <row r="1556" spans="4:4" hidden="1">
      <c r="D1556" t="str">
        <f t="shared" si="24"/>
        <v/>
      </c>
    </row>
    <row r="1557" spans="4:4" hidden="1">
      <c r="D1557" t="str">
        <f t="shared" si="24"/>
        <v/>
      </c>
    </row>
    <row r="1558" spans="4:4" hidden="1">
      <c r="D1558" t="str">
        <f t="shared" si="24"/>
        <v/>
      </c>
    </row>
    <row r="1559" spans="4:4" hidden="1">
      <c r="D1559" t="str">
        <f t="shared" si="24"/>
        <v/>
      </c>
    </row>
    <row r="1560" spans="4:4" hidden="1">
      <c r="D1560" t="str">
        <f t="shared" si="24"/>
        <v/>
      </c>
    </row>
    <row r="1561" spans="4:4" hidden="1">
      <c r="D1561" t="str">
        <f t="shared" si="24"/>
        <v/>
      </c>
    </row>
    <row r="1562" spans="4:4" hidden="1">
      <c r="D1562" t="str">
        <f t="shared" si="24"/>
        <v/>
      </c>
    </row>
    <row r="1563" spans="4:4" hidden="1">
      <c r="D1563" t="str">
        <f t="shared" si="24"/>
        <v/>
      </c>
    </row>
    <row r="1564" spans="4:4" hidden="1">
      <c r="D1564" t="str">
        <f t="shared" si="24"/>
        <v/>
      </c>
    </row>
    <row r="1565" spans="4:4" hidden="1">
      <c r="D1565" t="str">
        <f t="shared" si="24"/>
        <v/>
      </c>
    </row>
    <row r="1566" spans="4:4" hidden="1">
      <c r="D1566" t="str">
        <f t="shared" si="24"/>
        <v/>
      </c>
    </row>
    <row r="1567" spans="4:4" hidden="1">
      <c r="D1567" t="str">
        <f t="shared" si="24"/>
        <v/>
      </c>
    </row>
    <row r="1568" spans="4:4" hidden="1">
      <c r="D1568" t="str">
        <f t="shared" si="24"/>
        <v/>
      </c>
    </row>
    <row r="1569" spans="4:4" hidden="1">
      <c r="D1569" t="str">
        <f t="shared" si="24"/>
        <v/>
      </c>
    </row>
    <row r="1570" spans="4:4" hidden="1">
      <c r="D1570" t="str">
        <f t="shared" si="24"/>
        <v/>
      </c>
    </row>
    <row r="1571" spans="4:4" hidden="1">
      <c r="D1571" t="str">
        <f t="shared" si="24"/>
        <v/>
      </c>
    </row>
    <row r="1572" spans="4:4" hidden="1">
      <c r="D1572" t="str">
        <f t="shared" si="24"/>
        <v/>
      </c>
    </row>
    <row r="1573" spans="4:4" hidden="1">
      <c r="D1573" t="str">
        <f t="shared" si="24"/>
        <v/>
      </c>
    </row>
    <row r="1574" spans="4:4" hidden="1">
      <c r="D1574" t="str">
        <f t="shared" si="24"/>
        <v/>
      </c>
    </row>
    <row r="1575" spans="4:4" hidden="1">
      <c r="D1575" t="str">
        <f t="shared" si="24"/>
        <v/>
      </c>
    </row>
    <row r="1576" spans="4:4" hidden="1">
      <c r="D1576" t="str">
        <f t="shared" si="24"/>
        <v/>
      </c>
    </row>
    <row r="1577" spans="4:4" hidden="1">
      <c r="D1577" t="str">
        <f t="shared" si="24"/>
        <v/>
      </c>
    </row>
    <row r="1578" spans="4:4" hidden="1">
      <c r="D1578" t="str">
        <f t="shared" si="24"/>
        <v/>
      </c>
    </row>
    <row r="1579" spans="4:4" hidden="1">
      <c r="D1579" t="str">
        <f t="shared" si="24"/>
        <v/>
      </c>
    </row>
    <row r="1580" spans="4:4" hidden="1">
      <c r="D1580" t="str">
        <f t="shared" si="24"/>
        <v/>
      </c>
    </row>
    <row r="1581" spans="4:4" hidden="1">
      <c r="D1581" t="str">
        <f t="shared" si="24"/>
        <v/>
      </c>
    </row>
    <row r="1582" spans="4:4" hidden="1">
      <c r="D1582" t="str">
        <f t="shared" si="24"/>
        <v/>
      </c>
    </row>
    <row r="1583" spans="4:4" hidden="1">
      <c r="D1583" t="str">
        <f t="shared" si="24"/>
        <v/>
      </c>
    </row>
    <row r="1584" spans="4:4" hidden="1">
      <c r="D1584" t="str">
        <f t="shared" si="24"/>
        <v/>
      </c>
    </row>
    <row r="1585" spans="4:4" hidden="1">
      <c r="D1585" t="str">
        <f t="shared" si="24"/>
        <v/>
      </c>
    </row>
    <row r="1586" spans="4:4" hidden="1">
      <c r="D1586" t="str">
        <f t="shared" si="24"/>
        <v/>
      </c>
    </row>
    <row r="1587" spans="4:4" hidden="1">
      <c r="D1587" t="str">
        <f t="shared" si="24"/>
        <v/>
      </c>
    </row>
    <row r="1588" spans="4:4" hidden="1">
      <c r="D1588" t="str">
        <f t="shared" si="24"/>
        <v/>
      </c>
    </row>
    <row r="1589" spans="4:4" hidden="1">
      <c r="D1589" t="str">
        <f t="shared" si="24"/>
        <v/>
      </c>
    </row>
    <row r="1590" spans="4:4" hidden="1">
      <c r="D1590" t="str">
        <f t="shared" si="24"/>
        <v/>
      </c>
    </row>
    <row r="1591" spans="4:4" hidden="1">
      <c r="D1591" t="str">
        <f t="shared" si="24"/>
        <v/>
      </c>
    </row>
    <row r="1592" spans="4:4" hidden="1">
      <c r="D1592" t="str">
        <f t="shared" si="24"/>
        <v/>
      </c>
    </row>
    <row r="1593" spans="4:4" hidden="1">
      <c r="D1593" t="str">
        <f t="shared" si="24"/>
        <v/>
      </c>
    </row>
    <row r="1594" spans="4:4" hidden="1">
      <c r="D1594" t="str">
        <f t="shared" si="24"/>
        <v/>
      </c>
    </row>
    <row r="1595" spans="4:4" hidden="1">
      <c r="D1595" t="str">
        <f t="shared" si="24"/>
        <v/>
      </c>
    </row>
    <row r="1596" spans="4:4" hidden="1">
      <c r="D1596" t="str">
        <f t="shared" si="24"/>
        <v/>
      </c>
    </row>
    <row r="1597" spans="4:4" hidden="1">
      <c r="D1597" t="str">
        <f t="shared" si="24"/>
        <v/>
      </c>
    </row>
    <row r="1598" spans="4:4" hidden="1">
      <c r="D1598" t="str">
        <f t="shared" si="24"/>
        <v/>
      </c>
    </row>
    <row r="1599" spans="4:4" hidden="1">
      <c r="D1599" t="str">
        <f t="shared" si="24"/>
        <v/>
      </c>
    </row>
    <row r="1600" spans="4:4" hidden="1">
      <c r="D1600" t="str">
        <f t="shared" si="24"/>
        <v/>
      </c>
    </row>
    <row r="1601" spans="4:4" hidden="1">
      <c r="D1601" t="str">
        <f t="shared" si="24"/>
        <v/>
      </c>
    </row>
    <row r="1602" spans="4:4" hidden="1">
      <c r="D1602" t="str">
        <f t="shared" si="24"/>
        <v/>
      </c>
    </row>
    <row r="1603" spans="4:4" hidden="1">
      <c r="D1603" t="str">
        <f t="shared" si="24"/>
        <v/>
      </c>
    </row>
    <row r="1604" spans="4:4" hidden="1">
      <c r="D1604" t="str">
        <f t="shared" ref="D1604:D1667" si="25">IF(B1604&gt;1,1,"")</f>
        <v/>
      </c>
    </row>
    <row r="1605" spans="4:4" hidden="1">
      <c r="D1605" t="str">
        <f t="shared" si="25"/>
        <v/>
      </c>
    </row>
    <row r="1606" spans="4:4" hidden="1">
      <c r="D1606" t="str">
        <f t="shared" si="25"/>
        <v/>
      </c>
    </row>
    <row r="1607" spans="4:4" hidden="1">
      <c r="D1607" t="str">
        <f t="shared" si="25"/>
        <v/>
      </c>
    </row>
    <row r="1608" spans="4:4" hidden="1">
      <c r="D1608" t="str">
        <f t="shared" si="25"/>
        <v/>
      </c>
    </row>
    <row r="1609" spans="4:4" hidden="1">
      <c r="D1609" t="str">
        <f t="shared" si="25"/>
        <v/>
      </c>
    </row>
    <row r="1610" spans="4:4" hidden="1">
      <c r="D1610" t="str">
        <f t="shared" si="25"/>
        <v/>
      </c>
    </row>
    <row r="1611" spans="4:4" hidden="1">
      <c r="D1611" t="str">
        <f t="shared" si="25"/>
        <v/>
      </c>
    </row>
    <row r="1612" spans="4:4" hidden="1">
      <c r="D1612" t="str">
        <f t="shared" si="25"/>
        <v/>
      </c>
    </row>
    <row r="1613" spans="4:4" hidden="1">
      <c r="D1613" t="str">
        <f t="shared" si="25"/>
        <v/>
      </c>
    </row>
    <row r="1614" spans="4:4" hidden="1">
      <c r="D1614" t="str">
        <f t="shared" si="25"/>
        <v/>
      </c>
    </row>
    <row r="1615" spans="4:4" hidden="1">
      <c r="D1615" t="str">
        <f t="shared" si="25"/>
        <v/>
      </c>
    </row>
    <row r="1616" spans="4:4" hidden="1">
      <c r="D1616" t="str">
        <f t="shared" si="25"/>
        <v/>
      </c>
    </row>
    <row r="1617" spans="4:4" hidden="1">
      <c r="D1617" t="str">
        <f t="shared" si="25"/>
        <v/>
      </c>
    </row>
    <row r="1618" spans="4:4" hidden="1">
      <c r="D1618" t="str">
        <f t="shared" si="25"/>
        <v/>
      </c>
    </row>
    <row r="1619" spans="4:4" hidden="1">
      <c r="D1619" t="str">
        <f t="shared" si="25"/>
        <v/>
      </c>
    </row>
    <row r="1620" spans="4:4" hidden="1">
      <c r="D1620" t="str">
        <f t="shared" si="25"/>
        <v/>
      </c>
    </row>
    <row r="1621" spans="4:4" hidden="1">
      <c r="D1621" t="str">
        <f t="shared" si="25"/>
        <v/>
      </c>
    </row>
    <row r="1622" spans="4:4" hidden="1">
      <c r="D1622" t="str">
        <f t="shared" si="25"/>
        <v/>
      </c>
    </row>
    <row r="1623" spans="4:4" hidden="1">
      <c r="D1623" t="str">
        <f t="shared" si="25"/>
        <v/>
      </c>
    </row>
    <row r="1624" spans="4:4" hidden="1">
      <c r="D1624" t="str">
        <f t="shared" si="25"/>
        <v/>
      </c>
    </row>
    <row r="1625" spans="4:4" hidden="1">
      <c r="D1625" t="str">
        <f t="shared" si="25"/>
        <v/>
      </c>
    </row>
    <row r="1626" spans="4:4" hidden="1">
      <c r="D1626" t="str">
        <f t="shared" si="25"/>
        <v/>
      </c>
    </row>
    <row r="1627" spans="4:4" hidden="1">
      <c r="D1627" t="str">
        <f t="shared" si="25"/>
        <v/>
      </c>
    </row>
    <row r="1628" spans="4:4" hidden="1">
      <c r="D1628" t="str">
        <f t="shared" si="25"/>
        <v/>
      </c>
    </row>
    <row r="1629" spans="4:4" hidden="1">
      <c r="D1629" t="str">
        <f t="shared" si="25"/>
        <v/>
      </c>
    </row>
    <row r="1630" spans="4:4" hidden="1">
      <c r="D1630" t="str">
        <f t="shared" si="25"/>
        <v/>
      </c>
    </row>
    <row r="1631" spans="4:4" hidden="1">
      <c r="D1631" t="str">
        <f t="shared" si="25"/>
        <v/>
      </c>
    </row>
    <row r="1632" spans="4:4" hidden="1">
      <c r="D1632" t="str">
        <f t="shared" si="25"/>
        <v/>
      </c>
    </row>
    <row r="1633" spans="4:4" hidden="1">
      <c r="D1633" t="str">
        <f t="shared" si="25"/>
        <v/>
      </c>
    </row>
    <row r="1634" spans="4:4" hidden="1">
      <c r="D1634" t="str">
        <f t="shared" si="25"/>
        <v/>
      </c>
    </row>
    <row r="1635" spans="4:4" hidden="1">
      <c r="D1635" t="str">
        <f t="shared" si="25"/>
        <v/>
      </c>
    </row>
    <row r="1636" spans="4:4" hidden="1">
      <c r="D1636" t="str">
        <f t="shared" si="25"/>
        <v/>
      </c>
    </row>
    <row r="1637" spans="4:4" hidden="1">
      <c r="D1637" t="str">
        <f t="shared" si="25"/>
        <v/>
      </c>
    </row>
    <row r="1638" spans="4:4" hidden="1">
      <c r="D1638" t="str">
        <f t="shared" si="25"/>
        <v/>
      </c>
    </row>
    <row r="1639" spans="4:4" hidden="1">
      <c r="D1639" t="str">
        <f t="shared" si="25"/>
        <v/>
      </c>
    </row>
    <row r="1640" spans="4:4" hidden="1">
      <c r="D1640" t="str">
        <f t="shared" si="25"/>
        <v/>
      </c>
    </row>
    <row r="1641" spans="4:4" hidden="1">
      <c r="D1641" t="str">
        <f t="shared" si="25"/>
        <v/>
      </c>
    </row>
    <row r="1642" spans="4:4" hidden="1">
      <c r="D1642" t="str">
        <f t="shared" si="25"/>
        <v/>
      </c>
    </row>
    <row r="1643" spans="4:4" hidden="1">
      <c r="D1643" t="str">
        <f t="shared" si="25"/>
        <v/>
      </c>
    </row>
    <row r="1644" spans="4:4" hidden="1">
      <c r="D1644" t="str">
        <f t="shared" si="25"/>
        <v/>
      </c>
    </row>
    <row r="1645" spans="4:4" hidden="1">
      <c r="D1645" t="str">
        <f t="shared" si="25"/>
        <v/>
      </c>
    </row>
    <row r="1646" spans="4:4" hidden="1">
      <c r="D1646" t="str">
        <f t="shared" si="25"/>
        <v/>
      </c>
    </row>
    <row r="1647" spans="4:4" hidden="1">
      <c r="D1647" t="str">
        <f t="shared" si="25"/>
        <v/>
      </c>
    </row>
    <row r="1648" spans="4:4" hidden="1">
      <c r="D1648" t="str">
        <f t="shared" si="25"/>
        <v/>
      </c>
    </row>
    <row r="1649" spans="4:4" hidden="1">
      <c r="D1649" t="str">
        <f t="shared" si="25"/>
        <v/>
      </c>
    </row>
    <row r="1650" spans="4:4" hidden="1">
      <c r="D1650" t="str">
        <f t="shared" si="25"/>
        <v/>
      </c>
    </row>
    <row r="1651" spans="4:4" hidden="1">
      <c r="D1651" t="str">
        <f t="shared" si="25"/>
        <v/>
      </c>
    </row>
    <row r="1652" spans="4:4" hidden="1">
      <c r="D1652" t="str">
        <f t="shared" si="25"/>
        <v/>
      </c>
    </row>
    <row r="1653" spans="4:4" hidden="1">
      <c r="D1653" t="str">
        <f t="shared" si="25"/>
        <v/>
      </c>
    </row>
    <row r="1654" spans="4:4" hidden="1">
      <c r="D1654" t="str">
        <f t="shared" si="25"/>
        <v/>
      </c>
    </row>
    <row r="1655" spans="4:4" hidden="1">
      <c r="D1655" t="str">
        <f t="shared" si="25"/>
        <v/>
      </c>
    </row>
    <row r="1656" spans="4:4" hidden="1">
      <c r="D1656" t="str">
        <f t="shared" si="25"/>
        <v/>
      </c>
    </row>
    <row r="1657" spans="4:4" hidden="1">
      <c r="D1657" t="str">
        <f t="shared" si="25"/>
        <v/>
      </c>
    </row>
    <row r="1658" spans="4:4" hidden="1">
      <c r="D1658" t="str">
        <f t="shared" si="25"/>
        <v/>
      </c>
    </row>
    <row r="1659" spans="4:4" hidden="1">
      <c r="D1659" t="str">
        <f t="shared" si="25"/>
        <v/>
      </c>
    </row>
    <row r="1660" spans="4:4" hidden="1">
      <c r="D1660" t="str">
        <f t="shared" si="25"/>
        <v/>
      </c>
    </row>
    <row r="1661" spans="4:4" hidden="1">
      <c r="D1661" t="str">
        <f t="shared" si="25"/>
        <v/>
      </c>
    </row>
    <row r="1662" spans="4:4" hidden="1">
      <c r="D1662" t="str">
        <f t="shared" si="25"/>
        <v/>
      </c>
    </row>
    <row r="1663" spans="4:4" hidden="1">
      <c r="D1663" t="str">
        <f t="shared" si="25"/>
        <v/>
      </c>
    </row>
    <row r="1664" spans="4:4" hidden="1">
      <c r="D1664" t="str">
        <f t="shared" si="25"/>
        <v/>
      </c>
    </row>
    <row r="1665" spans="4:4" hidden="1">
      <c r="D1665" t="str">
        <f t="shared" si="25"/>
        <v/>
      </c>
    </row>
    <row r="1666" spans="4:4" hidden="1">
      <c r="D1666" t="str">
        <f t="shared" si="25"/>
        <v/>
      </c>
    </row>
    <row r="1667" spans="4:4" hidden="1">
      <c r="D1667" t="str">
        <f t="shared" si="25"/>
        <v/>
      </c>
    </row>
    <row r="1668" spans="4:4" hidden="1">
      <c r="D1668" t="str">
        <f t="shared" ref="D1668:D1731" si="26">IF(B1668&gt;1,1,"")</f>
        <v/>
      </c>
    </row>
    <row r="1669" spans="4:4" hidden="1">
      <c r="D1669" t="str">
        <f t="shared" si="26"/>
        <v/>
      </c>
    </row>
    <row r="1670" spans="4:4" hidden="1">
      <c r="D1670" t="str">
        <f t="shared" si="26"/>
        <v/>
      </c>
    </row>
    <row r="1671" spans="4:4" hidden="1">
      <c r="D1671" t="str">
        <f t="shared" si="26"/>
        <v/>
      </c>
    </row>
    <row r="1672" spans="4:4" hidden="1">
      <c r="D1672" t="str">
        <f t="shared" si="26"/>
        <v/>
      </c>
    </row>
    <row r="1673" spans="4:4" hidden="1">
      <c r="D1673" t="str">
        <f t="shared" si="26"/>
        <v/>
      </c>
    </row>
    <row r="1674" spans="4:4" hidden="1">
      <c r="D1674" t="str">
        <f t="shared" si="26"/>
        <v/>
      </c>
    </row>
    <row r="1675" spans="4:4" hidden="1">
      <c r="D1675" t="str">
        <f t="shared" si="26"/>
        <v/>
      </c>
    </row>
    <row r="1676" spans="4:4" hidden="1">
      <c r="D1676" t="str">
        <f t="shared" si="26"/>
        <v/>
      </c>
    </row>
    <row r="1677" spans="4:4" hidden="1">
      <c r="D1677" t="str">
        <f t="shared" si="26"/>
        <v/>
      </c>
    </row>
    <row r="1678" spans="4:4" hidden="1">
      <c r="D1678" t="str">
        <f t="shared" si="26"/>
        <v/>
      </c>
    </row>
    <row r="1679" spans="4:4" hidden="1">
      <c r="D1679" t="str">
        <f t="shared" si="26"/>
        <v/>
      </c>
    </row>
    <row r="1680" spans="4:4" hidden="1">
      <c r="D1680" t="str">
        <f t="shared" si="26"/>
        <v/>
      </c>
    </row>
    <row r="1681" spans="4:4" hidden="1">
      <c r="D1681" t="str">
        <f t="shared" si="26"/>
        <v/>
      </c>
    </row>
    <row r="1682" spans="4:4" hidden="1">
      <c r="D1682" t="str">
        <f t="shared" si="26"/>
        <v/>
      </c>
    </row>
    <row r="1683" spans="4:4" hidden="1">
      <c r="D1683" t="str">
        <f t="shared" si="26"/>
        <v/>
      </c>
    </row>
    <row r="1684" spans="4:4" hidden="1">
      <c r="D1684" t="str">
        <f t="shared" si="26"/>
        <v/>
      </c>
    </row>
    <row r="1685" spans="4:4" hidden="1">
      <c r="D1685" t="str">
        <f t="shared" si="26"/>
        <v/>
      </c>
    </row>
    <row r="1686" spans="4:4" hidden="1">
      <c r="D1686" t="str">
        <f t="shared" si="26"/>
        <v/>
      </c>
    </row>
    <row r="1687" spans="4:4" hidden="1">
      <c r="D1687" t="str">
        <f t="shared" si="26"/>
        <v/>
      </c>
    </row>
    <row r="1688" spans="4:4" hidden="1">
      <c r="D1688" t="str">
        <f t="shared" si="26"/>
        <v/>
      </c>
    </row>
    <row r="1689" spans="4:4" hidden="1">
      <c r="D1689" t="str">
        <f t="shared" si="26"/>
        <v/>
      </c>
    </row>
    <row r="1690" spans="4:4" hidden="1">
      <c r="D1690" t="str">
        <f t="shared" si="26"/>
        <v/>
      </c>
    </row>
    <row r="1691" spans="4:4" hidden="1">
      <c r="D1691" t="str">
        <f t="shared" si="26"/>
        <v/>
      </c>
    </row>
    <row r="1692" spans="4:4" hidden="1">
      <c r="D1692" t="str">
        <f t="shared" si="26"/>
        <v/>
      </c>
    </row>
    <row r="1693" spans="4:4" hidden="1">
      <c r="D1693" t="str">
        <f t="shared" si="26"/>
        <v/>
      </c>
    </row>
    <row r="1694" spans="4:4" hidden="1">
      <c r="D1694" t="str">
        <f t="shared" si="26"/>
        <v/>
      </c>
    </row>
    <row r="1695" spans="4:4" hidden="1">
      <c r="D1695" t="str">
        <f t="shared" si="26"/>
        <v/>
      </c>
    </row>
    <row r="1696" spans="4:4" hidden="1">
      <c r="D1696" t="str">
        <f t="shared" si="26"/>
        <v/>
      </c>
    </row>
    <row r="1697" spans="4:4" hidden="1">
      <c r="D1697" t="str">
        <f t="shared" si="26"/>
        <v/>
      </c>
    </row>
    <row r="1698" spans="4:4" hidden="1">
      <c r="D1698" t="str">
        <f t="shared" si="26"/>
        <v/>
      </c>
    </row>
    <row r="1699" spans="4:4" hidden="1">
      <c r="D1699" t="str">
        <f t="shared" si="26"/>
        <v/>
      </c>
    </row>
    <row r="1700" spans="4:4" hidden="1">
      <c r="D1700" t="str">
        <f t="shared" si="26"/>
        <v/>
      </c>
    </row>
    <row r="1701" spans="4:4" hidden="1">
      <c r="D1701" t="str">
        <f t="shared" si="26"/>
        <v/>
      </c>
    </row>
    <row r="1702" spans="4:4" hidden="1">
      <c r="D1702" t="str">
        <f t="shared" si="26"/>
        <v/>
      </c>
    </row>
    <row r="1703" spans="4:4" hidden="1">
      <c r="D1703" t="str">
        <f t="shared" si="26"/>
        <v/>
      </c>
    </row>
    <row r="1704" spans="4:4" hidden="1">
      <c r="D1704" t="str">
        <f t="shared" si="26"/>
        <v/>
      </c>
    </row>
    <row r="1705" spans="4:4" hidden="1">
      <c r="D1705" t="str">
        <f t="shared" si="26"/>
        <v/>
      </c>
    </row>
    <row r="1706" spans="4:4" hidden="1">
      <c r="D1706" t="str">
        <f t="shared" si="26"/>
        <v/>
      </c>
    </row>
    <row r="1707" spans="4:4" hidden="1">
      <c r="D1707" t="str">
        <f t="shared" si="26"/>
        <v/>
      </c>
    </row>
    <row r="1708" spans="4:4" hidden="1">
      <c r="D1708" t="str">
        <f t="shared" si="26"/>
        <v/>
      </c>
    </row>
    <row r="1709" spans="4:4" hidden="1">
      <c r="D1709" t="str">
        <f t="shared" si="26"/>
        <v/>
      </c>
    </row>
    <row r="1710" spans="4:4" hidden="1">
      <c r="D1710" t="str">
        <f t="shared" si="26"/>
        <v/>
      </c>
    </row>
    <row r="1711" spans="4:4" hidden="1">
      <c r="D1711" t="str">
        <f t="shared" si="26"/>
        <v/>
      </c>
    </row>
    <row r="1712" spans="4:4" hidden="1">
      <c r="D1712" t="str">
        <f t="shared" si="26"/>
        <v/>
      </c>
    </row>
    <row r="1713" spans="4:4" hidden="1">
      <c r="D1713" t="str">
        <f t="shared" si="26"/>
        <v/>
      </c>
    </row>
    <row r="1714" spans="4:4" hidden="1">
      <c r="D1714" t="str">
        <f t="shared" si="26"/>
        <v/>
      </c>
    </row>
    <row r="1715" spans="4:4" hidden="1">
      <c r="D1715" t="str">
        <f t="shared" si="26"/>
        <v/>
      </c>
    </row>
    <row r="1716" spans="4:4" hidden="1">
      <c r="D1716" t="str">
        <f t="shared" si="26"/>
        <v/>
      </c>
    </row>
    <row r="1717" spans="4:4" hidden="1">
      <c r="D1717" t="str">
        <f t="shared" si="26"/>
        <v/>
      </c>
    </row>
    <row r="1718" spans="4:4" hidden="1">
      <c r="D1718" t="str">
        <f t="shared" si="26"/>
        <v/>
      </c>
    </row>
    <row r="1719" spans="4:4" hidden="1">
      <c r="D1719" t="str">
        <f t="shared" si="26"/>
        <v/>
      </c>
    </row>
    <row r="1720" spans="4:4" hidden="1">
      <c r="D1720" t="str">
        <f t="shared" si="26"/>
        <v/>
      </c>
    </row>
    <row r="1721" spans="4:4" hidden="1">
      <c r="D1721" t="str">
        <f t="shared" si="26"/>
        <v/>
      </c>
    </row>
    <row r="1722" spans="4:4" hidden="1">
      <c r="D1722" t="str">
        <f t="shared" si="26"/>
        <v/>
      </c>
    </row>
    <row r="1723" spans="4:4" hidden="1">
      <c r="D1723" t="str">
        <f t="shared" si="26"/>
        <v/>
      </c>
    </row>
    <row r="1724" spans="4:4" hidden="1">
      <c r="D1724" t="str">
        <f t="shared" si="26"/>
        <v/>
      </c>
    </row>
    <row r="1725" spans="4:4" hidden="1">
      <c r="D1725" t="str">
        <f t="shared" si="26"/>
        <v/>
      </c>
    </row>
    <row r="1726" spans="4:4" hidden="1">
      <c r="D1726" t="str">
        <f t="shared" si="26"/>
        <v/>
      </c>
    </row>
    <row r="1727" spans="4:4" hidden="1">
      <c r="D1727" t="str">
        <f t="shared" si="26"/>
        <v/>
      </c>
    </row>
    <row r="1728" spans="4:4" hidden="1">
      <c r="D1728" t="str">
        <f t="shared" si="26"/>
        <v/>
      </c>
    </row>
    <row r="1729" spans="4:4" hidden="1">
      <c r="D1729" t="str">
        <f t="shared" si="26"/>
        <v/>
      </c>
    </row>
    <row r="1730" spans="4:4" hidden="1">
      <c r="D1730" t="str">
        <f t="shared" si="26"/>
        <v/>
      </c>
    </row>
    <row r="1731" spans="4:4" hidden="1">
      <c r="D1731" t="str">
        <f t="shared" si="26"/>
        <v/>
      </c>
    </row>
    <row r="1732" spans="4:4" hidden="1">
      <c r="D1732" t="str">
        <f t="shared" ref="D1732:D1795" si="27">IF(B1732&gt;1,1,"")</f>
        <v/>
      </c>
    </row>
    <row r="1733" spans="4:4" hidden="1">
      <c r="D1733" t="str">
        <f t="shared" si="27"/>
        <v/>
      </c>
    </row>
    <row r="1734" spans="4:4" hidden="1">
      <c r="D1734" t="str">
        <f t="shared" si="27"/>
        <v/>
      </c>
    </row>
    <row r="1735" spans="4:4" hidden="1">
      <c r="D1735" t="str">
        <f t="shared" si="27"/>
        <v/>
      </c>
    </row>
    <row r="1736" spans="4:4" hidden="1">
      <c r="D1736" t="str">
        <f t="shared" si="27"/>
        <v/>
      </c>
    </row>
    <row r="1737" spans="4:4" hidden="1">
      <c r="D1737" t="str">
        <f t="shared" si="27"/>
        <v/>
      </c>
    </row>
    <row r="1738" spans="4:4" hidden="1">
      <c r="D1738" t="str">
        <f t="shared" si="27"/>
        <v/>
      </c>
    </row>
    <row r="1739" spans="4:4" hidden="1">
      <c r="D1739" t="str">
        <f t="shared" si="27"/>
        <v/>
      </c>
    </row>
    <row r="1740" spans="4:4" hidden="1">
      <c r="D1740" t="str">
        <f t="shared" si="27"/>
        <v/>
      </c>
    </row>
    <row r="1741" spans="4:4" hidden="1">
      <c r="D1741" t="str">
        <f t="shared" si="27"/>
        <v/>
      </c>
    </row>
    <row r="1742" spans="4:4" hidden="1">
      <c r="D1742" t="str">
        <f t="shared" si="27"/>
        <v/>
      </c>
    </row>
    <row r="1743" spans="4:4" hidden="1">
      <c r="D1743" t="str">
        <f t="shared" si="27"/>
        <v/>
      </c>
    </row>
    <row r="1744" spans="4:4" hidden="1">
      <c r="D1744" t="str">
        <f t="shared" si="27"/>
        <v/>
      </c>
    </row>
    <row r="1745" spans="4:4" hidden="1">
      <c r="D1745" t="str">
        <f t="shared" si="27"/>
        <v/>
      </c>
    </row>
    <row r="1746" spans="4:4" hidden="1">
      <c r="D1746" t="str">
        <f t="shared" si="27"/>
        <v/>
      </c>
    </row>
    <row r="1747" spans="4:4" hidden="1">
      <c r="D1747" t="str">
        <f t="shared" si="27"/>
        <v/>
      </c>
    </row>
    <row r="1748" spans="4:4" hidden="1">
      <c r="D1748" t="str">
        <f t="shared" si="27"/>
        <v/>
      </c>
    </row>
    <row r="1749" spans="4:4" hidden="1">
      <c r="D1749" t="str">
        <f t="shared" si="27"/>
        <v/>
      </c>
    </row>
    <row r="1750" spans="4:4" hidden="1">
      <c r="D1750" t="str">
        <f t="shared" si="27"/>
        <v/>
      </c>
    </row>
    <row r="1751" spans="4:4" hidden="1">
      <c r="D1751" t="str">
        <f t="shared" si="27"/>
        <v/>
      </c>
    </row>
    <row r="1752" spans="4:4" hidden="1">
      <c r="D1752" t="str">
        <f t="shared" si="27"/>
        <v/>
      </c>
    </row>
    <row r="1753" spans="4:4" hidden="1">
      <c r="D1753" t="str">
        <f t="shared" si="27"/>
        <v/>
      </c>
    </row>
    <row r="1754" spans="4:4" hidden="1">
      <c r="D1754" t="str">
        <f t="shared" si="27"/>
        <v/>
      </c>
    </row>
    <row r="1755" spans="4:4" hidden="1">
      <c r="D1755" t="str">
        <f t="shared" si="27"/>
        <v/>
      </c>
    </row>
    <row r="1756" spans="4:4" hidden="1">
      <c r="D1756" t="str">
        <f t="shared" si="27"/>
        <v/>
      </c>
    </row>
    <row r="1757" spans="4:4" hidden="1">
      <c r="D1757" t="str">
        <f t="shared" si="27"/>
        <v/>
      </c>
    </row>
    <row r="1758" spans="4:4" hidden="1">
      <c r="D1758" t="str">
        <f t="shared" si="27"/>
        <v/>
      </c>
    </row>
    <row r="1759" spans="4:4" hidden="1">
      <c r="D1759" t="str">
        <f t="shared" si="27"/>
        <v/>
      </c>
    </row>
    <row r="1760" spans="4:4" hidden="1">
      <c r="D1760" t="str">
        <f t="shared" si="27"/>
        <v/>
      </c>
    </row>
    <row r="1761" spans="4:4" hidden="1">
      <c r="D1761" t="str">
        <f t="shared" si="27"/>
        <v/>
      </c>
    </row>
    <row r="1762" spans="4:4" hidden="1">
      <c r="D1762" t="str">
        <f t="shared" si="27"/>
        <v/>
      </c>
    </row>
    <row r="1763" spans="4:4" hidden="1">
      <c r="D1763" t="str">
        <f t="shared" si="27"/>
        <v/>
      </c>
    </row>
    <row r="1764" spans="4:4" hidden="1">
      <c r="D1764" t="str">
        <f t="shared" si="27"/>
        <v/>
      </c>
    </row>
    <row r="1765" spans="4:4" hidden="1">
      <c r="D1765" t="str">
        <f t="shared" si="27"/>
        <v/>
      </c>
    </row>
    <row r="1766" spans="4:4" hidden="1">
      <c r="D1766" t="str">
        <f t="shared" si="27"/>
        <v/>
      </c>
    </row>
    <row r="1767" spans="4:4" hidden="1">
      <c r="D1767" t="str">
        <f t="shared" si="27"/>
        <v/>
      </c>
    </row>
    <row r="1768" spans="4:4" hidden="1">
      <c r="D1768" t="str">
        <f t="shared" si="27"/>
        <v/>
      </c>
    </row>
    <row r="1769" spans="4:4" hidden="1">
      <c r="D1769" t="str">
        <f t="shared" si="27"/>
        <v/>
      </c>
    </row>
    <row r="1770" spans="4:4" hidden="1">
      <c r="D1770" t="str">
        <f t="shared" si="27"/>
        <v/>
      </c>
    </row>
    <row r="1771" spans="4:4" hidden="1">
      <c r="D1771" t="str">
        <f t="shared" si="27"/>
        <v/>
      </c>
    </row>
    <row r="1772" spans="4:4" hidden="1">
      <c r="D1772" t="str">
        <f t="shared" si="27"/>
        <v/>
      </c>
    </row>
    <row r="1773" spans="4:4" hidden="1">
      <c r="D1773" t="str">
        <f t="shared" si="27"/>
        <v/>
      </c>
    </row>
    <row r="1774" spans="4:4" hidden="1">
      <c r="D1774" t="str">
        <f t="shared" si="27"/>
        <v/>
      </c>
    </row>
    <row r="1775" spans="4:4" hidden="1">
      <c r="D1775" t="str">
        <f t="shared" si="27"/>
        <v/>
      </c>
    </row>
    <row r="1776" spans="4:4" hidden="1">
      <c r="D1776" t="str">
        <f t="shared" si="27"/>
        <v/>
      </c>
    </row>
    <row r="1777" spans="4:4" hidden="1">
      <c r="D1777" t="str">
        <f t="shared" si="27"/>
        <v/>
      </c>
    </row>
    <row r="1778" spans="4:4" hidden="1">
      <c r="D1778" t="str">
        <f t="shared" si="27"/>
        <v/>
      </c>
    </row>
    <row r="1779" spans="4:4" hidden="1">
      <c r="D1779" t="str">
        <f t="shared" si="27"/>
        <v/>
      </c>
    </row>
    <row r="1780" spans="4:4" hidden="1">
      <c r="D1780" t="str">
        <f t="shared" si="27"/>
        <v/>
      </c>
    </row>
    <row r="1781" spans="4:4" hidden="1">
      <c r="D1781" t="str">
        <f t="shared" si="27"/>
        <v/>
      </c>
    </row>
    <row r="1782" spans="4:4" hidden="1">
      <c r="D1782" t="str">
        <f t="shared" si="27"/>
        <v/>
      </c>
    </row>
    <row r="1783" spans="4:4" hidden="1">
      <c r="D1783" t="str">
        <f t="shared" si="27"/>
        <v/>
      </c>
    </row>
    <row r="1784" spans="4:4" hidden="1">
      <c r="D1784" t="str">
        <f t="shared" si="27"/>
        <v/>
      </c>
    </row>
    <row r="1785" spans="4:4" hidden="1">
      <c r="D1785" t="str">
        <f t="shared" si="27"/>
        <v/>
      </c>
    </row>
    <row r="1786" spans="4:4" hidden="1">
      <c r="D1786" t="str">
        <f t="shared" si="27"/>
        <v/>
      </c>
    </row>
    <row r="1787" spans="4:4" hidden="1">
      <c r="D1787" t="str">
        <f t="shared" si="27"/>
        <v/>
      </c>
    </row>
    <row r="1788" spans="4:4" hidden="1">
      <c r="D1788" t="str">
        <f t="shared" si="27"/>
        <v/>
      </c>
    </row>
    <row r="1789" spans="4:4" hidden="1">
      <c r="D1789" t="str">
        <f t="shared" si="27"/>
        <v/>
      </c>
    </row>
    <row r="1790" spans="4:4" hidden="1">
      <c r="D1790" t="str">
        <f t="shared" si="27"/>
        <v/>
      </c>
    </row>
    <row r="1791" spans="4:4" hidden="1">
      <c r="D1791" t="str">
        <f t="shared" si="27"/>
        <v/>
      </c>
    </row>
    <row r="1792" spans="4:4" hidden="1">
      <c r="D1792" t="str">
        <f t="shared" si="27"/>
        <v/>
      </c>
    </row>
    <row r="1793" spans="4:4" hidden="1">
      <c r="D1793" t="str">
        <f t="shared" si="27"/>
        <v/>
      </c>
    </row>
    <row r="1794" spans="4:4" hidden="1">
      <c r="D1794" t="str">
        <f t="shared" si="27"/>
        <v/>
      </c>
    </row>
    <row r="1795" spans="4:4" hidden="1">
      <c r="D1795" t="str">
        <f t="shared" si="27"/>
        <v/>
      </c>
    </row>
    <row r="1796" spans="4:4" hidden="1">
      <c r="D1796" t="str">
        <f t="shared" ref="D1796:D1859" si="28">IF(B1796&gt;1,1,"")</f>
        <v/>
      </c>
    </row>
    <row r="1797" spans="4:4" hidden="1">
      <c r="D1797" t="str">
        <f t="shared" si="28"/>
        <v/>
      </c>
    </row>
    <row r="1798" spans="4:4" hidden="1">
      <c r="D1798" t="str">
        <f t="shared" si="28"/>
        <v/>
      </c>
    </row>
    <row r="1799" spans="4:4" hidden="1">
      <c r="D1799" t="str">
        <f t="shared" si="28"/>
        <v/>
      </c>
    </row>
    <row r="1800" spans="4:4" hidden="1">
      <c r="D1800" t="str">
        <f t="shared" si="28"/>
        <v/>
      </c>
    </row>
    <row r="1801" spans="4:4" hidden="1">
      <c r="D1801" t="str">
        <f t="shared" si="28"/>
        <v/>
      </c>
    </row>
    <row r="1802" spans="4:4" hidden="1">
      <c r="D1802" t="str">
        <f t="shared" si="28"/>
        <v/>
      </c>
    </row>
    <row r="1803" spans="4:4" hidden="1">
      <c r="D1803" t="str">
        <f t="shared" si="28"/>
        <v/>
      </c>
    </row>
    <row r="1804" spans="4:4" hidden="1">
      <c r="D1804" t="str">
        <f t="shared" si="28"/>
        <v/>
      </c>
    </row>
    <row r="1805" spans="4:4" hidden="1">
      <c r="D1805" t="str">
        <f t="shared" si="28"/>
        <v/>
      </c>
    </row>
    <row r="1806" spans="4:4" hidden="1">
      <c r="D1806" t="str">
        <f t="shared" si="28"/>
        <v/>
      </c>
    </row>
    <row r="1807" spans="4:4" hidden="1">
      <c r="D1807" t="str">
        <f t="shared" si="28"/>
        <v/>
      </c>
    </row>
    <row r="1808" spans="4:4" hidden="1">
      <c r="D1808" t="str">
        <f t="shared" si="28"/>
        <v/>
      </c>
    </row>
    <row r="1809" spans="4:4" hidden="1">
      <c r="D1809" t="str">
        <f t="shared" si="28"/>
        <v/>
      </c>
    </row>
    <row r="1810" spans="4:4" hidden="1">
      <c r="D1810" t="str">
        <f t="shared" si="28"/>
        <v/>
      </c>
    </row>
    <row r="1811" spans="4:4" hidden="1">
      <c r="D1811" t="str">
        <f t="shared" si="28"/>
        <v/>
      </c>
    </row>
    <row r="1812" spans="4:4" hidden="1">
      <c r="D1812" t="str">
        <f t="shared" si="28"/>
        <v/>
      </c>
    </row>
    <row r="1813" spans="4:4" hidden="1">
      <c r="D1813" t="str">
        <f t="shared" si="28"/>
        <v/>
      </c>
    </row>
    <row r="1814" spans="4:4" hidden="1">
      <c r="D1814" t="str">
        <f t="shared" si="28"/>
        <v/>
      </c>
    </row>
    <row r="1815" spans="4:4" hidden="1">
      <c r="D1815" t="str">
        <f t="shared" si="28"/>
        <v/>
      </c>
    </row>
    <row r="1816" spans="4:4" hidden="1">
      <c r="D1816" t="str">
        <f t="shared" si="28"/>
        <v/>
      </c>
    </row>
    <row r="1817" spans="4:4" hidden="1">
      <c r="D1817" t="str">
        <f t="shared" si="28"/>
        <v/>
      </c>
    </row>
    <row r="1818" spans="4:4" hidden="1">
      <c r="D1818" t="str">
        <f t="shared" si="28"/>
        <v/>
      </c>
    </row>
    <row r="1819" spans="4:4" hidden="1">
      <c r="D1819" t="str">
        <f t="shared" si="28"/>
        <v/>
      </c>
    </row>
    <row r="1820" spans="4:4" hidden="1">
      <c r="D1820" t="str">
        <f t="shared" si="28"/>
        <v/>
      </c>
    </row>
    <row r="1821" spans="4:4" hidden="1">
      <c r="D1821" t="str">
        <f t="shared" si="28"/>
        <v/>
      </c>
    </row>
    <row r="1822" spans="4:4" hidden="1">
      <c r="D1822" t="str">
        <f t="shared" si="28"/>
        <v/>
      </c>
    </row>
    <row r="1823" spans="4:4" hidden="1">
      <c r="D1823" t="str">
        <f t="shared" si="28"/>
        <v/>
      </c>
    </row>
    <row r="1824" spans="4:4" hidden="1">
      <c r="D1824" t="str">
        <f t="shared" si="28"/>
        <v/>
      </c>
    </row>
    <row r="1825" spans="4:4" hidden="1">
      <c r="D1825" t="str">
        <f t="shared" si="28"/>
        <v/>
      </c>
    </row>
    <row r="1826" spans="4:4" hidden="1">
      <c r="D1826" t="str">
        <f t="shared" si="28"/>
        <v/>
      </c>
    </row>
    <row r="1827" spans="4:4" hidden="1">
      <c r="D1827" t="str">
        <f t="shared" si="28"/>
        <v/>
      </c>
    </row>
    <row r="1828" spans="4:4" hidden="1">
      <c r="D1828" t="str">
        <f t="shared" si="28"/>
        <v/>
      </c>
    </row>
    <row r="1829" spans="4:4" hidden="1">
      <c r="D1829" t="str">
        <f t="shared" si="28"/>
        <v/>
      </c>
    </row>
    <row r="1830" spans="4:4" hidden="1">
      <c r="D1830" t="str">
        <f t="shared" si="28"/>
        <v/>
      </c>
    </row>
    <row r="1831" spans="4:4" hidden="1">
      <c r="D1831" t="str">
        <f t="shared" si="28"/>
        <v/>
      </c>
    </row>
    <row r="1832" spans="4:4" hidden="1">
      <c r="D1832" t="str">
        <f t="shared" si="28"/>
        <v/>
      </c>
    </row>
    <row r="1833" spans="4:4" hidden="1">
      <c r="D1833" t="str">
        <f t="shared" si="28"/>
        <v/>
      </c>
    </row>
    <row r="1834" spans="4:4" hidden="1">
      <c r="D1834" t="str">
        <f t="shared" si="28"/>
        <v/>
      </c>
    </row>
    <row r="1835" spans="4:4" hidden="1">
      <c r="D1835" t="str">
        <f t="shared" si="28"/>
        <v/>
      </c>
    </row>
    <row r="1836" spans="4:4" hidden="1">
      <c r="D1836" t="str">
        <f t="shared" si="28"/>
        <v/>
      </c>
    </row>
    <row r="1837" spans="4:4" hidden="1">
      <c r="D1837" t="str">
        <f t="shared" si="28"/>
        <v/>
      </c>
    </row>
    <row r="1838" spans="4:4" hidden="1">
      <c r="D1838" t="str">
        <f t="shared" si="28"/>
        <v/>
      </c>
    </row>
    <row r="1839" spans="4:4" hidden="1">
      <c r="D1839" t="str">
        <f t="shared" si="28"/>
        <v/>
      </c>
    </row>
    <row r="1840" spans="4:4" hidden="1">
      <c r="D1840" t="str">
        <f t="shared" si="28"/>
        <v/>
      </c>
    </row>
    <row r="1841" spans="4:4" hidden="1">
      <c r="D1841" t="str">
        <f t="shared" si="28"/>
        <v/>
      </c>
    </row>
    <row r="1842" spans="4:4" hidden="1">
      <c r="D1842" t="str">
        <f t="shared" si="28"/>
        <v/>
      </c>
    </row>
    <row r="1843" spans="4:4" hidden="1">
      <c r="D1843" t="str">
        <f t="shared" si="28"/>
        <v/>
      </c>
    </row>
    <row r="1844" spans="4:4" hidden="1">
      <c r="D1844" t="str">
        <f t="shared" si="28"/>
        <v/>
      </c>
    </row>
    <row r="1845" spans="4:4" hidden="1">
      <c r="D1845" t="str">
        <f t="shared" si="28"/>
        <v/>
      </c>
    </row>
    <row r="1846" spans="4:4" hidden="1">
      <c r="D1846" t="str">
        <f t="shared" si="28"/>
        <v/>
      </c>
    </row>
    <row r="1847" spans="4:4" hidden="1">
      <c r="D1847" t="str">
        <f t="shared" si="28"/>
        <v/>
      </c>
    </row>
    <row r="1848" spans="4:4" hidden="1">
      <c r="D1848" t="str">
        <f t="shared" si="28"/>
        <v/>
      </c>
    </row>
    <row r="1849" spans="4:4" hidden="1">
      <c r="D1849" t="str">
        <f t="shared" si="28"/>
        <v/>
      </c>
    </row>
    <row r="1850" spans="4:4" hidden="1">
      <c r="D1850" t="str">
        <f t="shared" si="28"/>
        <v/>
      </c>
    </row>
    <row r="1851" spans="4:4" hidden="1">
      <c r="D1851" t="str">
        <f t="shared" si="28"/>
        <v/>
      </c>
    </row>
    <row r="1852" spans="4:4" hidden="1">
      <c r="D1852" t="str">
        <f t="shared" si="28"/>
        <v/>
      </c>
    </row>
    <row r="1853" spans="4:4" hidden="1">
      <c r="D1853" t="str">
        <f t="shared" si="28"/>
        <v/>
      </c>
    </row>
    <row r="1854" spans="4:4" hidden="1">
      <c r="D1854" t="str">
        <f t="shared" si="28"/>
        <v/>
      </c>
    </row>
    <row r="1855" spans="4:4" hidden="1">
      <c r="D1855" t="str">
        <f t="shared" si="28"/>
        <v/>
      </c>
    </row>
    <row r="1856" spans="4:4" hidden="1">
      <c r="D1856" t="str">
        <f t="shared" si="28"/>
        <v/>
      </c>
    </row>
    <row r="1857" spans="4:4" hidden="1">
      <c r="D1857" t="str">
        <f t="shared" si="28"/>
        <v/>
      </c>
    </row>
    <row r="1858" spans="4:4" hidden="1">
      <c r="D1858" t="str">
        <f t="shared" si="28"/>
        <v/>
      </c>
    </row>
    <row r="1859" spans="4:4" hidden="1">
      <c r="D1859" t="str">
        <f t="shared" si="28"/>
        <v/>
      </c>
    </row>
    <row r="1860" spans="4:4" hidden="1">
      <c r="D1860" t="str">
        <f t="shared" ref="D1860:D1923" si="29">IF(B1860&gt;1,1,"")</f>
        <v/>
      </c>
    </row>
    <row r="1861" spans="4:4" hidden="1">
      <c r="D1861" t="str">
        <f t="shared" si="29"/>
        <v/>
      </c>
    </row>
    <row r="1862" spans="4:4" hidden="1">
      <c r="D1862" t="str">
        <f t="shared" si="29"/>
        <v/>
      </c>
    </row>
    <row r="1863" spans="4:4" hidden="1">
      <c r="D1863" t="str">
        <f t="shared" si="29"/>
        <v/>
      </c>
    </row>
    <row r="1864" spans="4:4" hidden="1">
      <c r="D1864" t="str">
        <f t="shared" si="29"/>
        <v/>
      </c>
    </row>
    <row r="1865" spans="4:4" hidden="1">
      <c r="D1865" t="str">
        <f t="shared" si="29"/>
        <v/>
      </c>
    </row>
    <row r="1866" spans="4:4" hidden="1">
      <c r="D1866" t="str">
        <f t="shared" si="29"/>
        <v/>
      </c>
    </row>
    <row r="1867" spans="4:4" hidden="1">
      <c r="D1867" t="str">
        <f t="shared" si="29"/>
        <v/>
      </c>
    </row>
    <row r="1868" spans="4:4" hidden="1">
      <c r="D1868" t="str">
        <f t="shared" si="29"/>
        <v/>
      </c>
    </row>
    <row r="1869" spans="4:4" hidden="1">
      <c r="D1869" t="str">
        <f t="shared" si="29"/>
        <v/>
      </c>
    </row>
    <row r="1870" spans="4:4" hidden="1">
      <c r="D1870" t="str">
        <f t="shared" si="29"/>
        <v/>
      </c>
    </row>
    <row r="1871" spans="4:4" hidden="1">
      <c r="D1871" t="str">
        <f t="shared" si="29"/>
        <v/>
      </c>
    </row>
    <row r="1872" spans="4:4" hidden="1">
      <c r="D1872" t="str">
        <f t="shared" si="29"/>
        <v/>
      </c>
    </row>
    <row r="1873" spans="4:4" hidden="1">
      <c r="D1873" t="str">
        <f t="shared" si="29"/>
        <v/>
      </c>
    </row>
    <row r="1874" spans="4:4" hidden="1">
      <c r="D1874" t="str">
        <f t="shared" si="29"/>
        <v/>
      </c>
    </row>
    <row r="1875" spans="4:4" hidden="1">
      <c r="D1875" t="str">
        <f t="shared" si="29"/>
        <v/>
      </c>
    </row>
    <row r="1876" spans="4:4" hidden="1">
      <c r="D1876" t="str">
        <f t="shared" si="29"/>
        <v/>
      </c>
    </row>
    <row r="1877" spans="4:4" hidden="1">
      <c r="D1877" t="str">
        <f t="shared" si="29"/>
        <v/>
      </c>
    </row>
    <row r="1878" spans="4:4" hidden="1">
      <c r="D1878" t="str">
        <f t="shared" si="29"/>
        <v/>
      </c>
    </row>
    <row r="1879" spans="4:4" hidden="1">
      <c r="D1879" t="str">
        <f t="shared" si="29"/>
        <v/>
      </c>
    </row>
    <row r="1880" spans="4:4" hidden="1">
      <c r="D1880" t="str">
        <f t="shared" si="29"/>
        <v/>
      </c>
    </row>
    <row r="1881" spans="4:4" hidden="1">
      <c r="D1881" t="str">
        <f t="shared" si="29"/>
        <v/>
      </c>
    </row>
    <row r="1882" spans="4:4" hidden="1">
      <c r="D1882" t="str">
        <f t="shared" si="29"/>
        <v/>
      </c>
    </row>
    <row r="1883" spans="4:4" hidden="1">
      <c r="D1883" t="str">
        <f t="shared" si="29"/>
        <v/>
      </c>
    </row>
    <row r="1884" spans="4:4" hidden="1">
      <c r="D1884" t="str">
        <f t="shared" si="29"/>
        <v/>
      </c>
    </row>
    <row r="1885" spans="4:4" hidden="1">
      <c r="D1885" t="str">
        <f t="shared" si="29"/>
        <v/>
      </c>
    </row>
    <row r="1886" spans="4:4" hidden="1">
      <c r="D1886" t="str">
        <f t="shared" si="29"/>
        <v/>
      </c>
    </row>
    <row r="1887" spans="4:4" hidden="1">
      <c r="D1887" t="str">
        <f t="shared" si="29"/>
        <v/>
      </c>
    </row>
    <row r="1888" spans="4:4" hidden="1">
      <c r="D1888" t="str">
        <f t="shared" si="29"/>
        <v/>
      </c>
    </row>
    <row r="1889" spans="4:4" hidden="1">
      <c r="D1889" t="str">
        <f t="shared" si="29"/>
        <v/>
      </c>
    </row>
    <row r="1890" spans="4:4" hidden="1">
      <c r="D1890" t="str">
        <f t="shared" si="29"/>
        <v/>
      </c>
    </row>
    <row r="1891" spans="4:4" hidden="1">
      <c r="D1891" t="str">
        <f t="shared" si="29"/>
        <v/>
      </c>
    </row>
    <row r="1892" spans="4:4" hidden="1">
      <c r="D1892" t="str">
        <f t="shared" si="29"/>
        <v/>
      </c>
    </row>
    <row r="1893" spans="4:4" hidden="1">
      <c r="D1893" t="str">
        <f t="shared" si="29"/>
        <v/>
      </c>
    </row>
    <row r="1894" spans="4:4" hidden="1">
      <c r="D1894" t="str">
        <f t="shared" si="29"/>
        <v/>
      </c>
    </row>
    <row r="1895" spans="4:4" hidden="1">
      <c r="D1895" t="str">
        <f t="shared" si="29"/>
        <v/>
      </c>
    </row>
    <row r="1896" spans="4:4" hidden="1">
      <c r="D1896" t="str">
        <f t="shared" si="29"/>
        <v/>
      </c>
    </row>
    <row r="1897" spans="4:4" hidden="1">
      <c r="D1897" t="str">
        <f t="shared" si="29"/>
        <v/>
      </c>
    </row>
    <row r="1898" spans="4:4" hidden="1">
      <c r="D1898" t="str">
        <f t="shared" si="29"/>
        <v/>
      </c>
    </row>
    <row r="1899" spans="4:4" hidden="1">
      <c r="D1899" t="str">
        <f t="shared" si="29"/>
        <v/>
      </c>
    </row>
    <row r="1900" spans="4:4" hidden="1">
      <c r="D1900" t="str">
        <f t="shared" si="29"/>
        <v/>
      </c>
    </row>
    <row r="1901" spans="4:4" hidden="1">
      <c r="D1901" t="str">
        <f t="shared" si="29"/>
        <v/>
      </c>
    </row>
    <row r="1902" spans="4:4" hidden="1">
      <c r="D1902" t="str">
        <f t="shared" si="29"/>
        <v/>
      </c>
    </row>
    <row r="1903" spans="4:4" hidden="1">
      <c r="D1903" t="str">
        <f t="shared" si="29"/>
        <v/>
      </c>
    </row>
    <row r="1904" spans="4:4" hidden="1">
      <c r="D1904" t="str">
        <f t="shared" si="29"/>
        <v/>
      </c>
    </row>
    <row r="1905" spans="4:4" hidden="1">
      <c r="D1905" t="str">
        <f t="shared" si="29"/>
        <v/>
      </c>
    </row>
    <row r="1906" spans="4:4" hidden="1">
      <c r="D1906" t="str">
        <f t="shared" si="29"/>
        <v/>
      </c>
    </row>
    <row r="1907" spans="4:4" hidden="1">
      <c r="D1907" t="str">
        <f t="shared" si="29"/>
        <v/>
      </c>
    </row>
    <row r="1908" spans="4:4" hidden="1">
      <c r="D1908" t="str">
        <f t="shared" si="29"/>
        <v/>
      </c>
    </row>
    <row r="1909" spans="4:4" hidden="1">
      <c r="D1909" t="str">
        <f t="shared" si="29"/>
        <v/>
      </c>
    </row>
    <row r="1910" spans="4:4" hidden="1">
      <c r="D1910" t="str">
        <f t="shared" si="29"/>
        <v/>
      </c>
    </row>
    <row r="1911" spans="4:4" hidden="1">
      <c r="D1911" t="str">
        <f t="shared" si="29"/>
        <v/>
      </c>
    </row>
    <row r="1912" spans="4:4" hidden="1">
      <c r="D1912" t="str">
        <f t="shared" si="29"/>
        <v/>
      </c>
    </row>
    <row r="1913" spans="4:4" hidden="1">
      <c r="D1913" t="str">
        <f t="shared" si="29"/>
        <v/>
      </c>
    </row>
    <row r="1914" spans="4:4" hidden="1">
      <c r="D1914" t="str">
        <f t="shared" si="29"/>
        <v/>
      </c>
    </row>
    <row r="1915" spans="4:4" hidden="1">
      <c r="D1915" t="str">
        <f t="shared" si="29"/>
        <v/>
      </c>
    </row>
    <row r="1916" spans="4:4" hidden="1">
      <c r="D1916" t="str">
        <f t="shared" si="29"/>
        <v/>
      </c>
    </row>
    <row r="1917" spans="4:4" hidden="1">
      <c r="D1917" t="str">
        <f t="shared" si="29"/>
        <v/>
      </c>
    </row>
    <row r="1918" spans="4:4" hidden="1">
      <c r="D1918" t="str">
        <f t="shared" si="29"/>
        <v/>
      </c>
    </row>
    <row r="1919" spans="4:4" hidden="1">
      <c r="D1919" t="str">
        <f t="shared" si="29"/>
        <v/>
      </c>
    </row>
    <row r="1920" spans="4:4" hidden="1">
      <c r="D1920" t="str">
        <f t="shared" si="29"/>
        <v/>
      </c>
    </row>
    <row r="1921" spans="4:4" hidden="1">
      <c r="D1921" t="str">
        <f t="shared" si="29"/>
        <v/>
      </c>
    </row>
    <row r="1922" spans="4:4" hidden="1">
      <c r="D1922" t="str">
        <f t="shared" si="29"/>
        <v/>
      </c>
    </row>
    <row r="1923" spans="4:4" hidden="1">
      <c r="D1923" t="str">
        <f t="shared" si="29"/>
        <v/>
      </c>
    </row>
    <row r="1924" spans="4:4" hidden="1">
      <c r="D1924" t="str">
        <f t="shared" ref="D1924:D1987" si="30">IF(B1924&gt;1,1,"")</f>
        <v/>
      </c>
    </row>
    <row r="1925" spans="4:4" hidden="1">
      <c r="D1925" t="str">
        <f t="shared" si="30"/>
        <v/>
      </c>
    </row>
    <row r="1926" spans="4:4" hidden="1">
      <c r="D1926" t="str">
        <f t="shared" si="30"/>
        <v/>
      </c>
    </row>
    <row r="1927" spans="4:4" hidden="1">
      <c r="D1927" t="str">
        <f t="shared" si="30"/>
        <v/>
      </c>
    </row>
    <row r="1928" spans="4:4" hidden="1">
      <c r="D1928" t="str">
        <f t="shared" si="30"/>
        <v/>
      </c>
    </row>
    <row r="1929" spans="4:4" hidden="1">
      <c r="D1929" t="str">
        <f t="shared" si="30"/>
        <v/>
      </c>
    </row>
    <row r="1930" spans="4:4" hidden="1">
      <c r="D1930" t="str">
        <f t="shared" si="30"/>
        <v/>
      </c>
    </row>
    <row r="1931" spans="4:4" hidden="1">
      <c r="D1931" t="str">
        <f t="shared" si="30"/>
        <v/>
      </c>
    </row>
    <row r="1932" spans="4:4" hidden="1">
      <c r="D1932" t="str">
        <f t="shared" si="30"/>
        <v/>
      </c>
    </row>
    <row r="1933" spans="4:4" hidden="1">
      <c r="D1933" t="str">
        <f t="shared" si="30"/>
        <v/>
      </c>
    </row>
    <row r="1934" spans="4:4" hidden="1">
      <c r="D1934" t="str">
        <f t="shared" si="30"/>
        <v/>
      </c>
    </row>
    <row r="1935" spans="4:4" hidden="1">
      <c r="D1935" t="str">
        <f t="shared" si="30"/>
        <v/>
      </c>
    </row>
    <row r="1936" spans="4:4" hidden="1">
      <c r="D1936" t="str">
        <f t="shared" si="30"/>
        <v/>
      </c>
    </row>
    <row r="1937" spans="4:4" hidden="1">
      <c r="D1937" t="str">
        <f t="shared" si="30"/>
        <v/>
      </c>
    </row>
    <row r="1938" spans="4:4" hidden="1">
      <c r="D1938" t="str">
        <f t="shared" si="30"/>
        <v/>
      </c>
    </row>
    <row r="1939" spans="4:4" hidden="1">
      <c r="D1939" t="str">
        <f t="shared" si="30"/>
        <v/>
      </c>
    </row>
    <row r="1940" spans="4:4" hidden="1">
      <c r="D1940" t="str">
        <f t="shared" si="30"/>
        <v/>
      </c>
    </row>
    <row r="1941" spans="4:4" hidden="1">
      <c r="D1941" t="str">
        <f t="shared" si="30"/>
        <v/>
      </c>
    </row>
    <row r="1942" spans="4:4" hidden="1">
      <c r="D1942" t="str">
        <f t="shared" si="30"/>
        <v/>
      </c>
    </row>
    <row r="1943" spans="4:4" hidden="1">
      <c r="D1943" t="str">
        <f t="shared" si="30"/>
        <v/>
      </c>
    </row>
    <row r="1944" spans="4:4" hidden="1">
      <c r="D1944" t="str">
        <f t="shared" si="30"/>
        <v/>
      </c>
    </row>
    <row r="1945" spans="4:4" hidden="1">
      <c r="D1945" t="str">
        <f t="shared" si="30"/>
        <v/>
      </c>
    </row>
    <row r="1946" spans="4:4" hidden="1">
      <c r="D1946" t="str">
        <f t="shared" si="30"/>
        <v/>
      </c>
    </row>
    <row r="1947" spans="4:4" hidden="1">
      <c r="D1947" t="str">
        <f t="shared" si="30"/>
        <v/>
      </c>
    </row>
    <row r="1948" spans="4:4" hidden="1">
      <c r="D1948" t="str">
        <f t="shared" si="30"/>
        <v/>
      </c>
    </row>
    <row r="1949" spans="4:4" hidden="1">
      <c r="D1949" t="str">
        <f t="shared" si="30"/>
        <v/>
      </c>
    </row>
    <row r="1950" spans="4:4" hidden="1">
      <c r="D1950" t="str">
        <f t="shared" si="30"/>
        <v/>
      </c>
    </row>
    <row r="1951" spans="4:4" hidden="1">
      <c r="D1951" t="str">
        <f t="shared" si="30"/>
        <v/>
      </c>
    </row>
    <row r="1952" spans="4:4" hidden="1">
      <c r="D1952" t="str">
        <f t="shared" si="30"/>
        <v/>
      </c>
    </row>
    <row r="1953" spans="4:4" hidden="1">
      <c r="D1953" t="str">
        <f t="shared" si="30"/>
        <v/>
      </c>
    </row>
    <row r="1954" spans="4:4" hidden="1">
      <c r="D1954" t="str">
        <f t="shared" si="30"/>
        <v/>
      </c>
    </row>
    <row r="1955" spans="4:4" hidden="1">
      <c r="D1955" t="str">
        <f t="shared" si="30"/>
        <v/>
      </c>
    </row>
    <row r="1956" spans="4:4" hidden="1">
      <c r="D1956" t="str">
        <f t="shared" si="30"/>
        <v/>
      </c>
    </row>
    <row r="1957" spans="4:4" hidden="1">
      <c r="D1957" t="str">
        <f t="shared" si="30"/>
        <v/>
      </c>
    </row>
    <row r="1958" spans="4:4" hidden="1">
      <c r="D1958" t="str">
        <f t="shared" si="30"/>
        <v/>
      </c>
    </row>
    <row r="1959" spans="4:4" hidden="1">
      <c r="D1959" t="str">
        <f t="shared" si="30"/>
        <v/>
      </c>
    </row>
    <row r="1960" spans="4:4" hidden="1">
      <c r="D1960" t="str">
        <f t="shared" si="30"/>
        <v/>
      </c>
    </row>
    <row r="1961" spans="4:4" hidden="1">
      <c r="D1961" t="str">
        <f t="shared" si="30"/>
        <v/>
      </c>
    </row>
    <row r="1962" spans="4:4" hidden="1">
      <c r="D1962" t="str">
        <f t="shared" si="30"/>
        <v/>
      </c>
    </row>
    <row r="1963" spans="4:4" hidden="1">
      <c r="D1963" t="str">
        <f t="shared" si="30"/>
        <v/>
      </c>
    </row>
    <row r="1964" spans="4:4" hidden="1">
      <c r="D1964" t="str">
        <f t="shared" si="30"/>
        <v/>
      </c>
    </row>
    <row r="1965" spans="4:4" hidden="1">
      <c r="D1965" t="str">
        <f t="shared" si="30"/>
        <v/>
      </c>
    </row>
    <row r="1966" spans="4:4" hidden="1">
      <c r="D1966" t="str">
        <f t="shared" si="30"/>
        <v/>
      </c>
    </row>
    <row r="1967" spans="4:4" hidden="1">
      <c r="D1967" t="str">
        <f t="shared" si="30"/>
        <v/>
      </c>
    </row>
    <row r="1968" spans="4:4" hidden="1">
      <c r="D1968" t="str">
        <f t="shared" si="30"/>
        <v/>
      </c>
    </row>
    <row r="1969" spans="4:4" hidden="1">
      <c r="D1969" t="str">
        <f t="shared" si="30"/>
        <v/>
      </c>
    </row>
    <row r="1970" spans="4:4" hidden="1">
      <c r="D1970" t="str">
        <f t="shared" si="30"/>
        <v/>
      </c>
    </row>
    <row r="1971" spans="4:4" hidden="1">
      <c r="D1971" t="str">
        <f t="shared" si="30"/>
        <v/>
      </c>
    </row>
    <row r="1972" spans="4:4" hidden="1">
      <c r="D1972" t="str">
        <f t="shared" si="30"/>
        <v/>
      </c>
    </row>
    <row r="1973" spans="4:4" hidden="1">
      <c r="D1973" t="str">
        <f t="shared" si="30"/>
        <v/>
      </c>
    </row>
    <row r="1974" spans="4:4" hidden="1">
      <c r="D1974" t="str">
        <f t="shared" si="30"/>
        <v/>
      </c>
    </row>
    <row r="1975" spans="4:4" hidden="1">
      <c r="D1975" t="str">
        <f t="shared" si="30"/>
        <v/>
      </c>
    </row>
    <row r="1976" spans="4:4" hidden="1">
      <c r="D1976" t="str">
        <f t="shared" si="30"/>
        <v/>
      </c>
    </row>
    <row r="1977" spans="4:4" hidden="1">
      <c r="D1977" t="str">
        <f t="shared" si="30"/>
        <v/>
      </c>
    </row>
    <row r="1978" spans="4:4" hidden="1">
      <c r="D1978" t="str">
        <f t="shared" si="30"/>
        <v/>
      </c>
    </row>
    <row r="1979" spans="4:4" hidden="1">
      <c r="D1979" t="str">
        <f t="shared" si="30"/>
        <v/>
      </c>
    </row>
    <row r="1980" spans="4:4" hidden="1">
      <c r="D1980" t="str">
        <f t="shared" si="30"/>
        <v/>
      </c>
    </row>
    <row r="1981" spans="4:4" hidden="1">
      <c r="D1981" t="str">
        <f t="shared" si="30"/>
        <v/>
      </c>
    </row>
    <row r="1982" spans="4:4" hidden="1">
      <c r="D1982" t="str">
        <f t="shared" si="30"/>
        <v/>
      </c>
    </row>
    <row r="1983" spans="4:4" hidden="1">
      <c r="D1983" t="str">
        <f t="shared" si="30"/>
        <v/>
      </c>
    </row>
    <row r="1984" spans="4:4" hidden="1">
      <c r="D1984" t="str">
        <f t="shared" si="30"/>
        <v/>
      </c>
    </row>
    <row r="1985" spans="4:4" hidden="1">
      <c r="D1985" t="str">
        <f t="shared" si="30"/>
        <v/>
      </c>
    </row>
    <row r="1986" spans="4:4" hidden="1">
      <c r="D1986" t="str">
        <f t="shared" si="30"/>
        <v/>
      </c>
    </row>
    <row r="1987" spans="4:4" hidden="1">
      <c r="D1987" t="str">
        <f t="shared" si="30"/>
        <v/>
      </c>
    </row>
    <row r="1988" spans="4:4" hidden="1">
      <c r="D1988" t="str">
        <f t="shared" ref="D1988:D2051" si="31">IF(B1988&gt;1,1,"")</f>
        <v/>
      </c>
    </row>
    <row r="1989" spans="4:4" hidden="1">
      <c r="D1989" t="str">
        <f t="shared" si="31"/>
        <v/>
      </c>
    </row>
    <row r="1990" spans="4:4" hidden="1">
      <c r="D1990" t="str">
        <f t="shared" si="31"/>
        <v/>
      </c>
    </row>
    <row r="1991" spans="4:4" hidden="1">
      <c r="D1991" t="str">
        <f t="shared" si="31"/>
        <v/>
      </c>
    </row>
    <row r="1992" spans="4:4" hidden="1">
      <c r="D1992" t="str">
        <f t="shared" si="31"/>
        <v/>
      </c>
    </row>
    <row r="1993" spans="4:4" hidden="1">
      <c r="D1993" t="str">
        <f t="shared" si="31"/>
        <v/>
      </c>
    </row>
    <row r="1994" spans="4:4" hidden="1">
      <c r="D1994" t="str">
        <f t="shared" si="31"/>
        <v/>
      </c>
    </row>
    <row r="1995" spans="4:4" hidden="1">
      <c r="D1995" t="str">
        <f t="shared" si="31"/>
        <v/>
      </c>
    </row>
    <row r="1996" spans="4:4" hidden="1">
      <c r="D1996" t="str">
        <f t="shared" si="31"/>
        <v/>
      </c>
    </row>
    <row r="1997" spans="4:4" hidden="1">
      <c r="D1997" t="str">
        <f t="shared" si="31"/>
        <v/>
      </c>
    </row>
    <row r="1998" spans="4:4" hidden="1">
      <c r="D1998" t="str">
        <f t="shared" si="31"/>
        <v/>
      </c>
    </row>
    <row r="1999" spans="4:4" hidden="1">
      <c r="D1999" t="str">
        <f t="shared" si="31"/>
        <v/>
      </c>
    </row>
    <row r="2000" spans="4:4" hidden="1">
      <c r="D2000" t="str">
        <f t="shared" si="31"/>
        <v/>
      </c>
    </row>
    <row r="2001" spans="4:4" hidden="1">
      <c r="D2001" t="str">
        <f t="shared" si="31"/>
        <v/>
      </c>
    </row>
    <row r="2002" spans="4:4" hidden="1">
      <c r="D2002" t="str">
        <f t="shared" si="31"/>
        <v/>
      </c>
    </row>
    <row r="2003" spans="4:4" hidden="1">
      <c r="D2003" t="str">
        <f t="shared" si="31"/>
        <v/>
      </c>
    </row>
    <row r="2004" spans="4:4" hidden="1">
      <c r="D2004" t="str">
        <f t="shared" si="31"/>
        <v/>
      </c>
    </row>
    <row r="2005" spans="4:4" hidden="1">
      <c r="D2005" t="str">
        <f t="shared" si="31"/>
        <v/>
      </c>
    </row>
    <row r="2006" spans="4:4" hidden="1">
      <c r="D2006" t="str">
        <f t="shared" si="31"/>
        <v/>
      </c>
    </row>
    <row r="2007" spans="4:4" hidden="1">
      <c r="D2007" t="str">
        <f t="shared" si="31"/>
        <v/>
      </c>
    </row>
    <row r="2008" spans="4:4" hidden="1">
      <c r="D2008" t="str">
        <f t="shared" si="31"/>
        <v/>
      </c>
    </row>
    <row r="2009" spans="4:4" hidden="1">
      <c r="D2009" t="str">
        <f t="shared" si="31"/>
        <v/>
      </c>
    </row>
    <row r="2010" spans="4:4" hidden="1">
      <c r="D2010" t="str">
        <f t="shared" si="31"/>
        <v/>
      </c>
    </row>
    <row r="2011" spans="4:4" hidden="1">
      <c r="D2011" t="str">
        <f t="shared" si="31"/>
        <v/>
      </c>
    </row>
    <row r="2012" spans="4:4" hidden="1">
      <c r="D2012" t="str">
        <f t="shared" si="31"/>
        <v/>
      </c>
    </row>
    <row r="2013" spans="4:4" hidden="1">
      <c r="D2013" t="str">
        <f t="shared" si="31"/>
        <v/>
      </c>
    </row>
    <row r="2014" spans="4:4" hidden="1">
      <c r="D2014" t="str">
        <f t="shared" si="31"/>
        <v/>
      </c>
    </row>
    <row r="2015" spans="4:4" hidden="1">
      <c r="D2015" t="str">
        <f t="shared" si="31"/>
        <v/>
      </c>
    </row>
    <row r="2016" spans="4:4" hidden="1">
      <c r="D2016" t="str">
        <f t="shared" si="31"/>
        <v/>
      </c>
    </row>
    <row r="2017" spans="4:4" hidden="1">
      <c r="D2017" t="str">
        <f t="shared" si="31"/>
        <v/>
      </c>
    </row>
    <row r="2018" spans="4:4" hidden="1">
      <c r="D2018" t="str">
        <f t="shared" si="31"/>
        <v/>
      </c>
    </row>
    <row r="2019" spans="4:4" hidden="1">
      <c r="D2019" t="str">
        <f t="shared" si="31"/>
        <v/>
      </c>
    </row>
    <row r="2020" spans="4:4" hidden="1">
      <c r="D2020" t="str">
        <f t="shared" si="31"/>
        <v/>
      </c>
    </row>
    <row r="2021" spans="4:4" hidden="1">
      <c r="D2021" t="str">
        <f t="shared" si="31"/>
        <v/>
      </c>
    </row>
    <row r="2022" spans="4:4" hidden="1">
      <c r="D2022" t="str">
        <f t="shared" si="31"/>
        <v/>
      </c>
    </row>
    <row r="2023" spans="4:4" hidden="1">
      <c r="D2023" t="str">
        <f t="shared" si="31"/>
        <v/>
      </c>
    </row>
    <row r="2024" spans="4:4" hidden="1">
      <c r="D2024" t="str">
        <f t="shared" si="31"/>
        <v/>
      </c>
    </row>
    <row r="2025" spans="4:4" hidden="1">
      <c r="D2025" t="str">
        <f t="shared" si="31"/>
        <v/>
      </c>
    </row>
    <row r="2026" spans="4:4" hidden="1">
      <c r="D2026" t="str">
        <f t="shared" si="31"/>
        <v/>
      </c>
    </row>
    <row r="2027" spans="4:4" hidden="1">
      <c r="D2027" t="str">
        <f t="shared" si="31"/>
        <v/>
      </c>
    </row>
    <row r="2028" spans="4:4" hidden="1">
      <c r="D2028" t="str">
        <f t="shared" si="31"/>
        <v/>
      </c>
    </row>
    <row r="2029" spans="4:4" hidden="1">
      <c r="D2029" t="str">
        <f t="shared" si="31"/>
        <v/>
      </c>
    </row>
    <row r="2030" spans="4:4" hidden="1">
      <c r="D2030" t="str">
        <f t="shared" si="31"/>
        <v/>
      </c>
    </row>
    <row r="2031" spans="4:4" hidden="1">
      <c r="D2031" t="str">
        <f t="shared" si="31"/>
        <v/>
      </c>
    </row>
    <row r="2032" spans="4:4" hidden="1">
      <c r="D2032" t="str">
        <f t="shared" si="31"/>
        <v/>
      </c>
    </row>
    <row r="2033" spans="4:4" hidden="1">
      <c r="D2033" t="str">
        <f t="shared" si="31"/>
        <v/>
      </c>
    </row>
    <row r="2034" spans="4:4" hidden="1">
      <c r="D2034" t="str">
        <f t="shared" si="31"/>
        <v/>
      </c>
    </row>
    <row r="2035" spans="4:4" hidden="1">
      <c r="D2035" t="str">
        <f t="shared" si="31"/>
        <v/>
      </c>
    </row>
    <row r="2036" spans="4:4" hidden="1">
      <c r="D2036" t="str">
        <f t="shared" si="31"/>
        <v/>
      </c>
    </row>
    <row r="2037" spans="4:4" hidden="1">
      <c r="D2037" t="str">
        <f t="shared" si="31"/>
        <v/>
      </c>
    </row>
    <row r="2038" spans="4:4" hidden="1">
      <c r="D2038" t="str">
        <f t="shared" si="31"/>
        <v/>
      </c>
    </row>
    <row r="2039" spans="4:4" hidden="1">
      <c r="D2039" t="str">
        <f t="shared" si="31"/>
        <v/>
      </c>
    </row>
    <row r="2040" spans="4:4" hidden="1">
      <c r="D2040" t="str">
        <f t="shared" si="31"/>
        <v/>
      </c>
    </row>
    <row r="2041" spans="4:4" hidden="1">
      <c r="D2041" t="str">
        <f t="shared" si="31"/>
        <v/>
      </c>
    </row>
    <row r="2042" spans="4:4" hidden="1">
      <c r="D2042" t="str">
        <f t="shared" si="31"/>
        <v/>
      </c>
    </row>
    <row r="2043" spans="4:4" hidden="1">
      <c r="D2043" t="str">
        <f t="shared" si="31"/>
        <v/>
      </c>
    </row>
    <row r="2044" spans="4:4" hidden="1">
      <c r="D2044" t="str">
        <f t="shared" si="31"/>
        <v/>
      </c>
    </row>
    <row r="2045" spans="4:4" hidden="1">
      <c r="D2045" t="str">
        <f t="shared" si="31"/>
        <v/>
      </c>
    </row>
    <row r="2046" spans="4:4" hidden="1">
      <c r="D2046" t="str">
        <f t="shared" si="31"/>
        <v/>
      </c>
    </row>
    <row r="2047" spans="4:4" hidden="1">
      <c r="D2047" t="str">
        <f t="shared" si="31"/>
        <v/>
      </c>
    </row>
    <row r="2048" spans="4:4" hidden="1">
      <c r="D2048" t="str">
        <f t="shared" si="31"/>
        <v/>
      </c>
    </row>
    <row r="2049" spans="4:4" hidden="1">
      <c r="D2049" t="str">
        <f t="shared" si="31"/>
        <v/>
      </c>
    </row>
    <row r="2050" spans="4:4" hidden="1">
      <c r="D2050" t="str">
        <f t="shared" si="31"/>
        <v/>
      </c>
    </row>
    <row r="2051" spans="4:4" hidden="1">
      <c r="D2051" t="str">
        <f t="shared" si="31"/>
        <v/>
      </c>
    </row>
    <row r="2052" spans="4:4" hidden="1">
      <c r="D2052" t="str">
        <f t="shared" ref="D2052:D2115" si="32">IF(B2052&gt;1,1,"")</f>
        <v/>
      </c>
    </row>
    <row r="2053" spans="4:4" hidden="1">
      <c r="D2053" t="str">
        <f t="shared" si="32"/>
        <v/>
      </c>
    </row>
    <row r="2054" spans="4:4" hidden="1">
      <c r="D2054" t="str">
        <f t="shared" si="32"/>
        <v/>
      </c>
    </row>
    <row r="2055" spans="4:4" hidden="1">
      <c r="D2055" t="str">
        <f t="shared" si="32"/>
        <v/>
      </c>
    </row>
    <row r="2056" spans="4:4" hidden="1">
      <c r="D2056" t="str">
        <f t="shared" si="32"/>
        <v/>
      </c>
    </row>
    <row r="2057" spans="4:4" hidden="1">
      <c r="D2057" t="str">
        <f t="shared" si="32"/>
        <v/>
      </c>
    </row>
    <row r="2058" spans="4:4" hidden="1">
      <c r="D2058" t="str">
        <f t="shared" si="32"/>
        <v/>
      </c>
    </row>
    <row r="2059" spans="4:4" hidden="1">
      <c r="D2059" t="str">
        <f t="shared" si="32"/>
        <v/>
      </c>
    </row>
    <row r="2060" spans="4:4" hidden="1">
      <c r="D2060" t="str">
        <f t="shared" si="32"/>
        <v/>
      </c>
    </row>
    <row r="2061" spans="4:4" hidden="1">
      <c r="D2061" t="str">
        <f t="shared" si="32"/>
        <v/>
      </c>
    </row>
    <row r="2062" spans="4:4" hidden="1">
      <c r="D2062" t="str">
        <f t="shared" si="32"/>
        <v/>
      </c>
    </row>
    <row r="2063" spans="4:4" hidden="1">
      <c r="D2063" t="str">
        <f t="shared" si="32"/>
        <v/>
      </c>
    </row>
    <row r="2064" spans="4:4" hidden="1">
      <c r="D2064" t="str">
        <f t="shared" si="32"/>
        <v/>
      </c>
    </row>
    <row r="2065" spans="4:4" hidden="1">
      <c r="D2065" t="str">
        <f t="shared" si="32"/>
        <v/>
      </c>
    </row>
    <row r="2066" spans="4:4" hidden="1">
      <c r="D2066" t="str">
        <f t="shared" si="32"/>
        <v/>
      </c>
    </row>
    <row r="2067" spans="4:4" hidden="1">
      <c r="D2067" t="str">
        <f t="shared" si="32"/>
        <v/>
      </c>
    </row>
    <row r="2068" spans="4:4" hidden="1">
      <c r="D2068" t="str">
        <f t="shared" si="32"/>
        <v/>
      </c>
    </row>
    <row r="2069" spans="4:4" hidden="1">
      <c r="D2069" t="str">
        <f t="shared" si="32"/>
        <v/>
      </c>
    </row>
    <row r="2070" spans="4:4" hidden="1">
      <c r="D2070" t="str">
        <f t="shared" si="32"/>
        <v/>
      </c>
    </row>
    <row r="2071" spans="4:4" hidden="1">
      <c r="D2071" t="str">
        <f t="shared" si="32"/>
        <v/>
      </c>
    </row>
    <row r="2072" spans="4:4" hidden="1">
      <c r="D2072" t="str">
        <f t="shared" si="32"/>
        <v/>
      </c>
    </row>
    <row r="2073" spans="4:4" hidden="1">
      <c r="D2073" t="str">
        <f t="shared" si="32"/>
        <v/>
      </c>
    </row>
    <row r="2074" spans="4:4" hidden="1">
      <c r="D2074" t="str">
        <f t="shared" si="32"/>
        <v/>
      </c>
    </row>
    <row r="2075" spans="4:4" hidden="1">
      <c r="D2075" t="str">
        <f t="shared" si="32"/>
        <v/>
      </c>
    </row>
    <row r="2076" spans="4:4" hidden="1">
      <c r="D2076" t="str">
        <f t="shared" si="32"/>
        <v/>
      </c>
    </row>
    <row r="2077" spans="4:4" hidden="1">
      <c r="D2077" t="str">
        <f t="shared" si="32"/>
        <v/>
      </c>
    </row>
    <row r="2078" spans="4:4" hidden="1">
      <c r="D2078" t="str">
        <f t="shared" si="32"/>
        <v/>
      </c>
    </row>
    <row r="2079" spans="4:4" hidden="1">
      <c r="D2079" t="str">
        <f t="shared" si="32"/>
        <v/>
      </c>
    </row>
    <row r="2080" spans="4:4" hidden="1">
      <c r="D2080" t="str">
        <f t="shared" si="32"/>
        <v/>
      </c>
    </row>
    <row r="2081" spans="4:4" hidden="1">
      <c r="D2081" t="str">
        <f t="shared" si="32"/>
        <v/>
      </c>
    </row>
    <row r="2082" spans="4:4" hidden="1">
      <c r="D2082" t="str">
        <f t="shared" si="32"/>
        <v/>
      </c>
    </row>
    <row r="2083" spans="4:4" hidden="1">
      <c r="D2083" t="str">
        <f t="shared" si="32"/>
        <v/>
      </c>
    </row>
    <row r="2084" spans="4:4" hidden="1">
      <c r="D2084" t="str">
        <f t="shared" si="32"/>
        <v/>
      </c>
    </row>
    <row r="2085" spans="4:4" hidden="1">
      <c r="D2085" t="str">
        <f t="shared" si="32"/>
        <v/>
      </c>
    </row>
    <row r="2086" spans="4:4" hidden="1">
      <c r="D2086" t="str">
        <f t="shared" si="32"/>
        <v/>
      </c>
    </row>
    <row r="2087" spans="4:4" hidden="1">
      <c r="D2087" t="str">
        <f t="shared" si="32"/>
        <v/>
      </c>
    </row>
    <row r="2088" spans="4:4" hidden="1">
      <c r="D2088" t="str">
        <f t="shared" si="32"/>
        <v/>
      </c>
    </row>
    <row r="2089" spans="4:4" hidden="1">
      <c r="D2089" t="str">
        <f t="shared" si="32"/>
        <v/>
      </c>
    </row>
    <row r="2090" spans="4:4" hidden="1">
      <c r="D2090" t="str">
        <f t="shared" si="32"/>
        <v/>
      </c>
    </row>
    <row r="2091" spans="4:4" hidden="1">
      <c r="D2091" t="str">
        <f t="shared" si="32"/>
        <v/>
      </c>
    </row>
    <row r="2092" spans="4:4" hidden="1">
      <c r="D2092" t="str">
        <f t="shared" si="32"/>
        <v/>
      </c>
    </row>
    <row r="2093" spans="4:4" hidden="1">
      <c r="D2093" t="str">
        <f t="shared" si="32"/>
        <v/>
      </c>
    </row>
    <row r="2094" spans="4:4" hidden="1">
      <c r="D2094" t="str">
        <f t="shared" si="32"/>
        <v/>
      </c>
    </row>
    <row r="2095" spans="4:4" hidden="1">
      <c r="D2095" t="str">
        <f t="shared" si="32"/>
        <v/>
      </c>
    </row>
    <row r="2096" spans="4:4" hidden="1">
      <c r="D2096" t="str">
        <f t="shared" si="32"/>
        <v/>
      </c>
    </row>
    <row r="2097" spans="4:4" hidden="1">
      <c r="D2097" t="str">
        <f t="shared" si="32"/>
        <v/>
      </c>
    </row>
    <row r="2098" spans="4:4" hidden="1">
      <c r="D2098" t="str">
        <f t="shared" si="32"/>
        <v/>
      </c>
    </row>
    <row r="2099" spans="4:4" hidden="1">
      <c r="D2099" t="str">
        <f t="shared" si="32"/>
        <v/>
      </c>
    </row>
    <row r="2100" spans="4:4" hidden="1">
      <c r="D2100" t="str">
        <f t="shared" si="32"/>
        <v/>
      </c>
    </row>
    <row r="2101" spans="4:4" hidden="1">
      <c r="D2101" t="str">
        <f t="shared" si="32"/>
        <v/>
      </c>
    </row>
    <row r="2102" spans="4:4" hidden="1">
      <c r="D2102" t="str">
        <f t="shared" si="32"/>
        <v/>
      </c>
    </row>
    <row r="2103" spans="4:4" hidden="1">
      <c r="D2103" t="str">
        <f t="shared" si="32"/>
        <v/>
      </c>
    </row>
    <row r="2104" spans="4:4" hidden="1">
      <c r="D2104" t="str">
        <f t="shared" si="32"/>
        <v/>
      </c>
    </row>
    <row r="2105" spans="4:4" hidden="1">
      <c r="D2105" t="str">
        <f t="shared" si="32"/>
        <v/>
      </c>
    </row>
    <row r="2106" spans="4:4" hidden="1">
      <c r="D2106" t="str">
        <f t="shared" si="32"/>
        <v/>
      </c>
    </row>
    <row r="2107" spans="4:4" hidden="1">
      <c r="D2107" t="str">
        <f t="shared" si="32"/>
        <v/>
      </c>
    </row>
    <row r="2108" spans="4:4" hidden="1">
      <c r="D2108" t="str">
        <f t="shared" si="32"/>
        <v/>
      </c>
    </row>
    <row r="2109" spans="4:4" hidden="1">
      <c r="D2109" t="str">
        <f t="shared" si="32"/>
        <v/>
      </c>
    </row>
    <row r="2110" spans="4:4" hidden="1">
      <c r="D2110" t="str">
        <f t="shared" si="32"/>
        <v/>
      </c>
    </row>
    <row r="2111" spans="4:4" hidden="1">
      <c r="D2111" t="str">
        <f t="shared" si="32"/>
        <v/>
      </c>
    </row>
    <row r="2112" spans="4:4" hidden="1">
      <c r="D2112" t="str">
        <f t="shared" si="32"/>
        <v/>
      </c>
    </row>
    <row r="2113" spans="4:4" hidden="1">
      <c r="D2113" t="str">
        <f t="shared" si="32"/>
        <v/>
      </c>
    </row>
    <row r="2114" spans="4:4" hidden="1">
      <c r="D2114" t="str">
        <f t="shared" si="32"/>
        <v/>
      </c>
    </row>
    <row r="2115" spans="4:4" hidden="1">
      <c r="D2115" t="str">
        <f t="shared" si="32"/>
        <v/>
      </c>
    </row>
    <row r="2116" spans="4:4" hidden="1">
      <c r="D2116" t="str">
        <f t="shared" ref="D2116:D2179" si="33">IF(B2116&gt;1,1,"")</f>
        <v/>
      </c>
    </row>
    <row r="2117" spans="4:4" hidden="1">
      <c r="D2117" t="str">
        <f t="shared" si="33"/>
        <v/>
      </c>
    </row>
    <row r="2118" spans="4:4" hidden="1">
      <c r="D2118" t="str">
        <f t="shared" si="33"/>
        <v/>
      </c>
    </row>
    <row r="2119" spans="4:4" hidden="1">
      <c r="D2119" t="str">
        <f t="shared" si="33"/>
        <v/>
      </c>
    </row>
    <row r="2120" spans="4:4" hidden="1">
      <c r="D2120" t="str">
        <f t="shared" si="33"/>
        <v/>
      </c>
    </row>
    <row r="2121" spans="4:4" hidden="1">
      <c r="D2121" t="str">
        <f t="shared" si="33"/>
        <v/>
      </c>
    </row>
    <row r="2122" spans="4:4" hidden="1">
      <c r="D2122" t="str">
        <f t="shared" si="33"/>
        <v/>
      </c>
    </row>
    <row r="2123" spans="4:4" hidden="1">
      <c r="D2123" t="str">
        <f t="shared" si="33"/>
        <v/>
      </c>
    </row>
    <row r="2124" spans="4:4" hidden="1">
      <c r="D2124" t="str">
        <f t="shared" si="33"/>
        <v/>
      </c>
    </row>
    <row r="2125" spans="4:4" hidden="1">
      <c r="D2125" t="str">
        <f t="shared" si="33"/>
        <v/>
      </c>
    </row>
    <row r="2126" spans="4:4" hidden="1">
      <c r="D2126" t="str">
        <f t="shared" si="33"/>
        <v/>
      </c>
    </row>
    <row r="2127" spans="4:4" hidden="1">
      <c r="D2127" t="str">
        <f t="shared" si="33"/>
        <v/>
      </c>
    </row>
    <row r="2128" spans="4:4" hidden="1">
      <c r="D2128" t="str">
        <f t="shared" si="33"/>
        <v/>
      </c>
    </row>
    <row r="2129" spans="4:4" hidden="1">
      <c r="D2129" t="str">
        <f t="shared" si="33"/>
        <v/>
      </c>
    </row>
    <row r="2130" spans="4:4" hidden="1">
      <c r="D2130" t="str">
        <f t="shared" si="33"/>
        <v/>
      </c>
    </row>
    <row r="2131" spans="4:4" hidden="1">
      <c r="D2131" t="str">
        <f t="shared" si="33"/>
        <v/>
      </c>
    </row>
    <row r="2132" spans="4:4" hidden="1">
      <c r="D2132" t="str">
        <f t="shared" si="33"/>
        <v/>
      </c>
    </row>
    <row r="2133" spans="4:4" hidden="1">
      <c r="D2133" t="str">
        <f t="shared" si="33"/>
        <v/>
      </c>
    </row>
    <row r="2134" spans="4:4" hidden="1">
      <c r="D2134" t="str">
        <f t="shared" si="33"/>
        <v/>
      </c>
    </row>
    <row r="2135" spans="4:4" hidden="1">
      <c r="D2135" t="str">
        <f t="shared" si="33"/>
        <v/>
      </c>
    </row>
    <row r="2136" spans="4:4" hidden="1">
      <c r="D2136" t="str">
        <f t="shared" si="33"/>
        <v/>
      </c>
    </row>
    <row r="2137" spans="4:4" hidden="1">
      <c r="D2137" t="str">
        <f t="shared" si="33"/>
        <v/>
      </c>
    </row>
    <row r="2138" spans="4:4" hidden="1">
      <c r="D2138" t="str">
        <f t="shared" si="33"/>
        <v/>
      </c>
    </row>
    <row r="2139" spans="4:4" hidden="1">
      <c r="D2139" t="str">
        <f t="shared" si="33"/>
        <v/>
      </c>
    </row>
    <row r="2140" spans="4:4" hidden="1">
      <c r="D2140" t="str">
        <f t="shared" si="33"/>
        <v/>
      </c>
    </row>
    <row r="2141" spans="4:4" hidden="1">
      <c r="D2141" t="str">
        <f t="shared" si="33"/>
        <v/>
      </c>
    </row>
    <row r="2142" spans="4:4" hidden="1">
      <c r="D2142" t="str">
        <f t="shared" si="33"/>
        <v/>
      </c>
    </row>
    <row r="2143" spans="4:4" hidden="1">
      <c r="D2143" t="str">
        <f t="shared" si="33"/>
        <v/>
      </c>
    </row>
    <row r="2144" spans="4:4" hidden="1">
      <c r="D2144" t="str">
        <f t="shared" si="33"/>
        <v/>
      </c>
    </row>
    <row r="2145" spans="4:4" hidden="1">
      <c r="D2145" t="str">
        <f t="shared" si="33"/>
        <v/>
      </c>
    </row>
    <row r="2146" spans="4:4" hidden="1">
      <c r="D2146" t="str">
        <f t="shared" si="33"/>
        <v/>
      </c>
    </row>
    <row r="2147" spans="4:4" hidden="1">
      <c r="D2147" t="str">
        <f t="shared" si="33"/>
        <v/>
      </c>
    </row>
    <row r="2148" spans="4:4" hidden="1">
      <c r="D2148" t="str">
        <f t="shared" si="33"/>
        <v/>
      </c>
    </row>
    <row r="2149" spans="4:4" hidden="1">
      <c r="D2149" t="str">
        <f t="shared" si="33"/>
        <v/>
      </c>
    </row>
    <row r="2150" spans="4:4" hidden="1">
      <c r="D2150" t="str">
        <f t="shared" si="33"/>
        <v/>
      </c>
    </row>
    <row r="2151" spans="4:4" hidden="1">
      <c r="D2151" t="str">
        <f t="shared" si="33"/>
        <v/>
      </c>
    </row>
    <row r="2152" spans="4:4" hidden="1">
      <c r="D2152" t="str">
        <f t="shared" si="33"/>
        <v/>
      </c>
    </row>
    <row r="2153" spans="4:4" hidden="1">
      <c r="D2153" t="str">
        <f t="shared" si="33"/>
        <v/>
      </c>
    </row>
    <row r="2154" spans="4:4" hidden="1">
      <c r="D2154" t="str">
        <f t="shared" si="33"/>
        <v/>
      </c>
    </row>
    <row r="2155" spans="4:4" hidden="1">
      <c r="D2155" t="str">
        <f t="shared" si="33"/>
        <v/>
      </c>
    </row>
    <row r="2156" spans="4:4" hidden="1">
      <c r="D2156" t="str">
        <f t="shared" si="33"/>
        <v/>
      </c>
    </row>
    <row r="2157" spans="4:4" hidden="1">
      <c r="D2157" t="str">
        <f t="shared" si="33"/>
        <v/>
      </c>
    </row>
    <row r="2158" spans="4:4" hidden="1">
      <c r="D2158" t="str">
        <f t="shared" si="33"/>
        <v/>
      </c>
    </row>
    <row r="2159" spans="4:4" hidden="1">
      <c r="D2159" t="str">
        <f t="shared" si="33"/>
        <v/>
      </c>
    </row>
    <row r="2160" spans="4:4" hidden="1">
      <c r="D2160" t="str">
        <f t="shared" si="33"/>
        <v/>
      </c>
    </row>
    <row r="2161" spans="4:4" hidden="1">
      <c r="D2161" t="str">
        <f t="shared" si="33"/>
        <v/>
      </c>
    </row>
    <row r="2162" spans="4:4" hidden="1">
      <c r="D2162" t="str">
        <f t="shared" si="33"/>
        <v/>
      </c>
    </row>
    <row r="2163" spans="4:4" hidden="1">
      <c r="D2163" t="str">
        <f t="shared" si="33"/>
        <v/>
      </c>
    </row>
    <row r="2164" spans="4:4" hidden="1">
      <c r="D2164" t="str">
        <f t="shared" si="33"/>
        <v/>
      </c>
    </row>
    <row r="2165" spans="4:4" hidden="1">
      <c r="D2165" t="str">
        <f t="shared" si="33"/>
        <v/>
      </c>
    </row>
    <row r="2166" spans="4:4" hidden="1">
      <c r="D2166" t="str">
        <f t="shared" si="33"/>
        <v/>
      </c>
    </row>
    <row r="2167" spans="4:4" hidden="1">
      <c r="D2167" t="str">
        <f t="shared" si="33"/>
        <v/>
      </c>
    </row>
    <row r="2168" spans="4:4" hidden="1">
      <c r="D2168" t="str">
        <f t="shared" si="33"/>
        <v/>
      </c>
    </row>
    <row r="2169" spans="4:4" hidden="1">
      <c r="D2169" t="str">
        <f t="shared" si="33"/>
        <v/>
      </c>
    </row>
    <row r="2170" spans="4:4" hidden="1">
      <c r="D2170" t="str">
        <f t="shared" si="33"/>
        <v/>
      </c>
    </row>
    <row r="2171" spans="4:4" hidden="1">
      <c r="D2171" t="str">
        <f t="shared" si="33"/>
        <v/>
      </c>
    </row>
    <row r="2172" spans="4:4" hidden="1">
      <c r="D2172" t="str">
        <f t="shared" si="33"/>
        <v/>
      </c>
    </row>
    <row r="2173" spans="4:4" hidden="1">
      <c r="D2173" t="str">
        <f t="shared" si="33"/>
        <v/>
      </c>
    </row>
    <row r="2174" spans="4:4" hidden="1">
      <c r="D2174" t="str">
        <f t="shared" si="33"/>
        <v/>
      </c>
    </row>
    <row r="2175" spans="4:4" hidden="1">
      <c r="D2175" t="str">
        <f t="shared" si="33"/>
        <v/>
      </c>
    </row>
    <row r="2176" spans="4:4" hidden="1">
      <c r="D2176" t="str">
        <f t="shared" si="33"/>
        <v/>
      </c>
    </row>
    <row r="2177" spans="4:4" hidden="1">
      <c r="D2177" t="str">
        <f t="shared" si="33"/>
        <v/>
      </c>
    </row>
    <row r="2178" spans="4:4" hidden="1">
      <c r="D2178" t="str">
        <f t="shared" si="33"/>
        <v/>
      </c>
    </row>
    <row r="2179" spans="4:4" hidden="1">
      <c r="D2179" t="str">
        <f t="shared" si="33"/>
        <v/>
      </c>
    </row>
    <row r="2180" spans="4:4" hidden="1">
      <c r="D2180" t="str">
        <f t="shared" ref="D2180:D2243" si="34">IF(B2180&gt;1,1,"")</f>
        <v/>
      </c>
    </row>
    <row r="2181" spans="4:4" hidden="1">
      <c r="D2181" t="str">
        <f t="shared" si="34"/>
        <v/>
      </c>
    </row>
    <row r="2182" spans="4:4" hidden="1">
      <c r="D2182" t="str">
        <f t="shared" si="34"/>
        <v/>
      </c>
    </row>
    <row r="2183" spans="4:4" hidden="1">
      <c r="D2183" t="str">
        <f t="shared" si="34"/>
        <v/>
      </c>
    </row>
    <row r="2184" spans="4:4" hidden="1">
      <c r="D2184" t="str">
        <f t="shared" si="34"/>
        <v/>
      </c>
    </row>
    <row r="2185" spans="4:4" hidden="1">
      <c r="D2185" t="str">
        <f t="shared" si="34"/>
        <v/>
      </c>
    </row>
    <row r="2186" spans="4:4" hidden="1">
      <c r="D2186" t="str">
        <f t="shared" si="34"/>
        <v/>
      </c>
    </row>
    <row r="2187" spans="4:4" hidden="1">
      <c r="D2187" t="str">
        <f t="shared" si="34"/>
        <v/>
      </c>
    </row>
    <row r="2188" spans="4:4" hidden="1">
      <c r="D2188" t="str">
        <f t="shared" si="34"/>
        <v/>
      </c>
    </row>
    <row r="2189" spans="4:4" hidden="1">
      <c r="D2189" t="str">
        <f t="shared" si="34"/>
        <v/>
      </c>
    </row>
    <row r="2190" spans="4:4" hidden="1">
      <c r="D2190" t="str">
        <f t="shared" si="34"/>
        <v/>
      </c>
    </row>
    <row r="2191" spans="4:4" hidden="1">
      <c r="D2191" t="str">
        <f t="shared" si="34"/>
        <v/>
      </c>
    </row>
    <row r="2192" spans="4:4" hidden="1">
      <c r="D2192" t="str">
        <f t="shared" si="34"/>
        <v/>
      </c>
    </row>
    <row r="2193" spans="4:4" hidden="1">
      <c r="D2193" t="str">
        <f t="shared" si="34"/>
        <v/>
      </c>
    </row>
    <row r="2194" spans="4:4" hidden="1">
      <c r="D2194" t="str">
        <f t="shared" si="34"/>
        <v/>
      </c>
    </row>
    <row r="2195" spans="4:4" hidden="1">
      <c r="D2195" t="str">
        <f t="shared" si="34"/>
        <v/>
      </c>
    </row>
    <row r="2196" spans="4:4" hidden="1">
      <c r="D2196" t="str">
        <f t="shared" si="34"/>
        <v/>
      </c>
    </row>
    <row r="2197" spans="4:4" hidden="1">
      <c r="D2197" t="str">
        <f t="shared" si="34"/>
        <v/>
      </c>
    </row>
    <row r="2198" spans="4:4" hidden="1">
      <c r="D2198" t="str">
        <f t="shared" si="34"/>
        <v/>
      </c>
    </row>
    <row r="2199" spans="4:4" hidden="1">
      <c r="D2199" t="str">
        <f t="shared" si="34"/>
        <v/>
      </c>
    </row>
    <row r="2200" spans="4:4" hidden="1">
      <c r="D2200" t="str">
        <f t="shared" si="34"/>
        <v/>
      </c>
    </row>
    <row r="2201" spans="4:4" hidden="1">
      <c r="D2201" t="str">
        <f t="shared" si="34"/>
        <v/>
      </c>
    </row>
    <row r="2202" spans="4:4" hidden="1">
      <c r="D2202" t="str">
        <f t="shared" si="34"/>
        <v/>
      </c>
    </row>
    <row r="2203" spans="4:4" hidden="1">
      <c r="D2203" t="str">
        <f t="shared" si="34"/>
        <v/>
      </c>
    </row>
    <row r="2204" spans="4:4" hidden="1">
      <c r="D2204" t="str">
        <f t="shared" si="34"/>
        <v/>
      </c>
    </row>
    <row r="2205" spans="4:4" hidden="1">
      <c r="D2205" t="str">
        <f t="shared" si="34"/>
        <v/>
      </c>
    </row>
    <row r="2206" spans="4:4" hidden="1">
      <c r="D2206" t="str">
        <f t="shared" si="34"/>
        <v/>
      </c>
    </row>
    <row r="2207" spans="4:4" hidden="1">
      <c r="D2207" t="str">
        <f t="shared" si="34"/>
        <v/>
      </c>
    </row>
    <row r="2208" spans="4:4" hidden="1">
      <c r="D2208" t="str">
        <f t="shared" si="34"/>
        <v/>
      </c>
    </row>
    <row r="2209" spans="4:4" hidden="1">
      <c r="D2209" t="str">
        <f t="shared" si="34"/>
        <v/>
      </c>
    </row>
    <row r="2210" spans="4:4" hidden="1">
      <c r="D2210" t="str">
        <f t="shared" si="34"/>
        <v/>
      </c>
    </row>
    <row r="2211" spans="4:4" hidden="1">
      <c r="D2211" t="str">
        <f t="shared" si="34"/>
        <v/>
      </c>
    </row>
    <row r="2212" spans="4:4" hidden="1">
      <c r="D2212" t="str">
        <f t="shared" si="34"/>
        <v/>
      </c>
    </row>
    <row r="2213" spans="4:4" hidden="1">
      <c r="D2213" t="str">
        <f t="shared" si="34"/>
        <v/>
      </c>
    </row>
    <row r="2214" spans="4:4" hidden="1">
      <c r="D2214" t="str">
        <f t="shared" si="34"/>
        <v/>
      </c>
    </row>
    <row r="2215" spans="4:4" hidden="1">
      <c r="D2215" t="str">
        <f t="shared" si="34"/>
        <v/>
      </c>
    </row>
    <row r="2216" spans="4:4" hidden="1">
      <c r="D2216" t="str">
        <f t="shared" si="34"/>
        <v/>
      </c>
    </row>
    <row r="2217" spans="4:4" hidden="1">
      <c r="D2217" t="str">
        <f t="shared" si="34"/>
        <v/>
      </c>
    </row>
    <row r="2218" spans="4:4" hidden="1">
      <c r="D2218" t="str">
        <f t="shared" si="34"/>
        <v/>
      </c>
    </row>
    <row r="2219" spans="4:4" hidden="1">
      <c r="D2219" t="str">
        <f t="shared" si="34"/>
        <v/>
      </c>
    </row>
    <row r="2220" spans="4:4" hidden="1">
      <c r="D2220" t="str">
        <f t="shared" si="34"/>
        <v/>
      </c>
    </row>
    <row r="2221" spans="4:4" hidden="1">
      <c r="D2221" t="str">
        <f t="shared" si="34"/>
        <v/>
      </c>
    </row>
    <row r="2222" spans="4:4" hidden="1">
      <c r="D2222" t="str">
        <f t="shared" si="34"/>
        <v/>
      </c>
    </row>
    <row r="2223" spans="4:4" hidden="1">
      <c r="D2223" t="str">
        <f t="shared" si="34"/>
        <v/>
      </c>
    </row>
    <row r="2224" spans="4:4" hidden="1">
      <c r="D2224" t="str">
        <f t="shared" si="34"/>
        <v/>
      </c>
    </row>
    <row r="2225" spans="4:4" hidden="1">
      <c r="D2225" t="str">
        <f t="shared" si="34"/>
        <v/>
      </c>
    </row>
    <row r="2226" spans="4:4" hidden="1">
      <c r="D2226" t="str">
        <f t="shared" si="34"/>
        <v/>
      </c>
    </row>
    <row r="2227" spans="4:4" hidden="1">
      <c r="D2227" t="str">
        <f t="shared" si="34"/>
        <v/>
      </c>
    </row>
    <row r="2228" spans="4:4" hidden="1">
      <c r="D2228" t="str">
        <f t="shared" si="34"/>
        <v/>
      </c>
    </row>
    <row r="2229" spans="4:4" hidden="1">
      <c r="D2229" t="str">
        <f t="shared" si="34"/>
        <v/>
      </c>
    </row>
    <row r="2230" spans="4:4" hidden="1">
      <c r="D2230" t="str">
        <f t="shared" si="34"/>
        <v/>
      </c>
    </row>
    <row r="2231" spans="4:4" hidden="1">
      <c r="D2231" t="str">
        <f t="shared" si="34"/>
        <v/>
      </c>
    </row>
    <row r="2232" spans="4:4" hidden="1">
      <c r="D2232" t="str">
        <f t="shared" si="34"/>
        <v/>
      </c>
    </row>
    <row r="2233" spans="4:4" hidden="1">
      <c r="D2233" t="str">
        <f t="shared" si="34"/>
        <v/>
      </c>
    </row>
    <row r="2234" spans="4:4" hidden="1">
      <c r="D2234" t="str">
        <f t="shared" si="34"/>
        <v/>
      </c>
    </row>
    <row r="2235" spans="4:4" hidden="1">
      <c r="D2235" t="str">
        <f t="shared" si="34"/>
        <v/>
      </c>
    </row>
    <row r="2236" spans="4:4" hidden="1">
      <c r="D2236" t="str">
        <f t="shared" si="34"/>
        <v/>
      </c>
    </row>
    <row r="2237" spans="4:4" hidden="1">
      <c r="D2237" t="str">
        <f t="shared" si="34"/>
        <v/>
      </c>
    </row>
    <row r="2238" spans="4:4" hidden="1">
      <c r="D2238" t="str">
        <f t="shared" si="34"/>
        <v/>
      </c>
    </row>
    <row r="2239" spans="4:4" hidden="1">
      <c r="D2239" t="str">
        <f t="shared" si="34"/>
        <v/>
      </c>
    </row>
    <row r="2240" spans="4:4" hidden="1">
      <c r="D2240" t="str">
        <f t="shared" si="34"/>
        <v/>
      </c>
    </row>
    <row r="2241" spans="4:4" hidden="1">
      <c r="D2241" t="str">
        <f t="shared" si="34"/>
        <v/>
      </c>
    </row>
    <row r="2242" spans="4:4" hidden="1">
      <c r="D2242" t="str">
        <f t="shared" si="34"/>
        <v/>
      </c>
    </row>
    <row r="2243" spans="4:4" hidden="1">
      <c r="D2243" t="str">
        <f t="shared" si="34"/>
        <v/>
      </c>
    </row>
    <row r="2244" spans="4:4" hidden="1">
      <c r="D2244" t="str">
        <f t="shared" ref="D2244:D2307" si="35">IF(B2244&gt;1,1,"")</f>
        <v/>
      </c>
    </row>
    <row r="2245" spans="4:4" hidden="1">
      <c r="D2245" t="str">
        <f t="shared" si="35"/>
        <v/>
      </c>
    </row>
    <row r="2246" spans="4:4" hidden="1">
      <c r="D2246" t="str">
        <f t="shared" si="35"/>
        <v/>
      </c>
    </row>
    <row r="2247" spans="4:4" hidden="1">
      <c r="D2247" t="str">
        <f t="shared" si="35"/>
        <v/>
      </c>
    </row>
    <row r="2248" spans="4:4" hidden="1">
      <c r="D2248" t="str">
        <f t="shared" si="35"/>
        <v/>
      </c>
    </row>
    <row r="2249" spans="4:4" hidden="1">
      <c r="D2249" t="str">
        <f t="shared" si="35"/>
        <v/>
      </c>
    </row>
    <row r="2250" spans="4:4" hidden="1">
      <c r="D2250" t="str">
        <f t="shared" si="35"/>
        <v/>
      </c>
    </row>
    <row r="2251" spans="4:4" hidden="1">
      <c r="D2251" t="str">
        <f t="shared" si="35"/>
        <v/>
      </c>
    </row>
    <row r="2252" spans="4:4" hidden="1">
      <c r="D2252" t="str">
        <f t="shared" si="35"/>
        <v/>
      </c>
    </row>
    <row r="2253" spans="4:4" hidden="1">
      <c r="D2253" t="str">
        <f t="shared" si="35"/>
        <v/>
      </c>
    </row>
    <row r="2254" spans="4:4" hidden="1">
      <c r="D2254" t="str">
        <f t="shared" si="35"/>
        <v/>
      </c>
    </row>
    <row r="2255" spans="4:4" hidden="1">
      <c r="D2255" t="str">
        <f t="shared" si="35"/>
        <v/>
      </c>
    </row>
    <row r="2256" spans="4:4" hidden="1">
      <c r="D2256" t="str">
        <f t="shared" si="35"/>
        <v/>
      </c>
    </row>
    <row r="2257" spans="4:4" hidden="1">
      <c r="D2257" t="str">
        <f t="shared" si="35"/>
        <v/>
      </c>
    </row>
    <row r="2258" spans="4:4" hidden="1">
      <c r="D2258" t="str">
        <f t="shared" si="35"/>
        <v/>
      </c>
    </row>
    <row r="2259" spans="4:4" hidden="1">
      <c r="D2259" t="str">
        <f t="shared" si="35"/>
        <v/>
      </c>
    </row>
    <row r="2260" spans="4:4" hidden="1">
      <c r="D2260" t="str">
        <f t="shared" si="35"/>
        <v/>
      </c>
    </row>
    <row r="2261" spans="4:4" hidden="1">
      <c r="D2261" t="str">
        <f t="shared" si="35"/>
        <v/>
      </c>
    </row>
    <row r="2262" spans="4:4" hidden="1">
      <c r="D2262" t="str">
        <f t="shared" si="35"/>
        <v/>
      </c>
    </row>
    <row r="2263" spans="4:4" hidden="1">
      <c r="D2263" t="str">
        <f t="shared" si="35"/>
        <v/>
      </c>
    </row>
    <row r="2264" spans="4:4" hidden="1">
      <c r="D2264" t="str">
        <f t="shared" si="35"/>
        <v/>
      </c>
    </row>
    <row r="2265" spans="4:4" hidden="1">
      <c r="D2265" t="str">
        <f t="shared" si="35"/>
        <v/>
      </c>
    </row>
    <row r="2266" spans="4:4" hidden="1">
      <c r="D2266" t="str">
        <f t="shared" si="35"/>
        <v/>
      </c>
    </row>
    <row r="2267" spans="4:4" hidden="1">
      <c r="D2267" t="str">
        <f t="shared" si="35"/>
        <v/>
      </c>
    </row>
    <row r="2268" spans="4:4" hidden="1">
      <c r="D2268" t="str">
        <f t="shared" si="35"/>
        <v/>
      </c>
    </row>
    <row r="2269" spans="4:4" hidden="1">
      <c r="D2269" t="str">
        <f t="shared" si="35"/>
        <v/>
      </c>
    </row>
    <row r="2270" spans="4:4" hidden="1">
      <c r="D2270" t="str">
        <f t="shared" si="35"/>
        <v/>
      </c>
    </row>
    <row r="2271" spans="4:4" hidden="1">
      <c r="D2271" t="str">
        <f t="shared" si="35"/>
        <v/>
      </c>
    </row>
    <row r="2272" spans="4:4" hidden="1">
      <c r="D2272" t="str">
        <f t="shared" si="35"/>
        <v/>
      </c>
    </row>
    <row r="2273" spans="4:4" hidden="1">
      <c r="D2273" t="str">
        <f t="shared" si="35"/>
        <v/>
      </c>
    </row>
    <row r="2274" spans="4:4" hidden="1">
      <c r="D2274" t="str">
        <f t="shared" si="35"/>
        <v/>
      </c>
    </row>
    <row r="2275" spans="4:4" hidden="1">
      <c r="D2275" t="str">
        <f t="shared" si="35"/>
        <v/>
      </c>
    </row>
    <row r="2276" spans="4:4" hidden="1">
      <c r="D2276" t="str">
        <f t="shared" si="35"/>
        <v/>
      </c>
    </row>
    <row r="2277" spans="4:4" hidden="1">
      <c r="D2277" t="str">
        <f t="shared" si="35"/>
        <v/>
      </c>
    </row>
    <row r="2278" spans="4:4" hidden="1">
      <c r="D2278" t="str">
        <f t="shared" si="35"/>
        <v/>
      </c>
    </row>
    <row r="2279" spans="4:4" hidden="1">
      <c r="D2279" t="str">
        <f t="shared" si="35"/>
        <v/>
      </c>
    </row>
    <row r="2280" spans="4:4" hidden="1">
      <c r="D2280" t="str">
        <f t="shared" si="35"/>
        <v/>
      </c>
    </row>
    <row r="2281" spans="4:4" hidden="1">
      <c r="D2281" t="str">
        <f t="shared" si="35"/>
        <v/>
      </c>
    </row>
    <row r="2282" spans="4:4" hidden="1">
      <c r="D2282" t="str">
        <f t="shared" si="35"/>
        <v/>
      </c>
    </row>
    <row r="2283" spans="4:4" hidden="1">
      <c r="D2283" t="str">
        <f t="shared" si="35"/>
        <v/>
      </c>
    </row>
    <row r="2284" spans="4:4" hidden="1">
      <c r="D2284" t="str">
        <f t="shared" si="35"/>
        <v/>
      </c>
    </row>
    <row r="2285" spans="4:4" hidden="1">
      <c r="D2285" t="str">
        <f t="shared" si="35"/>
        <v/>
      </c>
    </row>
    <row r="2286" spans="4:4" hidden="1">
      <c r="D2286" t="str">
        <f t="shared" si="35"/>
        <v/>
      </c>
    </row>
    <row r="2287" spans="4:4" hidden="1">
      <c r="D2287" t="str">
        <f t="shared" si="35"/>
        <v/>
      </c>
    </row>
    <row r="2288" spans="4:4" hidden="1">
      <c r="D2288" t="str">
        <f t="shared" si="35"/>
        <v/>
      </c>
    </row>
    <row r="2289" spans="4:4" hidden="1">
      <c r="D2289" t="str">
        <f t="shared" si="35"/>
        <v/>
      </c>
    </row>
    <row r="2290" spans="4:4" hidden="1">
      <c r="D2290" t="str">
        <f t="shared" si="35"/>
        <v/>
      </c>
    </row>
    <row r="2291" spans="4:4" hidden="1">
      <c r="D2291" t="str">
        <f t="shared" si="35"/>
        <v/>
      </c>
    </row>
    <row r="2292" spans="4:4" hidden="1">
      <c r="D2292" t="str">
        <f t="shared" si="35"/>
        <v/>
      </c>
    </row>
    <row r="2293" spans="4:4" hidden="1">
      <c r="D2293" t="str">
        <f t="shared" si="35"/>
        <v/>
      </c>
    </row>
    <row r="2294" spans="4:4" hidden="1">
      <c r="D2294" t="str">
        <f t="shared" si="35"/>
        <v/>
      </c>
    </row>
    <row r="2295" spans="4:4" hidden="1">
      <c r="D2295" t="str">
        <f t="shared" si="35"/>
        <v/>
      </c>
    </row>
    <row r="2296" spans="4:4" hidden="1">
      <c r="D2296" t="str">
        <f t="shared" si="35"/>
        <v/>
      </c>
    </row>
    <row r="2297" spans="4:4" hidden="1">
      <c r="D2297" t="str">
        <f t="shared" si="35"/>
        <v/>
      </c>
    </row>
    <row r="2298" spans="4:4" hidden="1">
      <c r="D2298" t="str">
        <f t="shared" si="35"/>
        <v/>
      </c>
    </row>
    <row r="2299" spans="4:4" hidden="1">
      <c r="D2299" t="str">
        <f t="shared" si="35"/>
        <v/>
      </c>
    </row>
    <row r="2300" spans="4:4" hidden="1">
      <c r="D2300" t="str">
        <f t="shared" si="35"/>
        <v/>
      </c>
    </row>
    <row r="2301" spans="4:4" hidden="1">
      <c r="D2301" t="str">
        <f t="shared" si="35"/>
        <v/>
      </c>
    </row>
    <row r="2302" spans="4:4" hidden="1">
      <c r="D2302" t="str">
        <f t="shared" si="35"/>
        <v/>
      </c>
    </row>
    <row r="2303" spans="4:4" hidden="1">
      <c r="D2303" t="str">
        <f t="shared" si="35"/>
        <v/>
      </c>
    </row>
    <row r="2304" spans="4:4" hidden="1">
      <c r="D2304" t="str">
        <f t="shared" si="35"/>
        <v/>
      </c>
    </row>
    <row r="2305" spans="4:4" hidden="1">
      <c r="D2305" t="str">
        <f t="shared" si="35"/>
        <v/>
      </c>
    </row>
    <row r="2306" spans="4:4" hidden="1">
      <c r="D2306" t="str">
        <f t="shared" si="35"/>
        <v/>
      </c>
    </row>
    <row r="2307" spans="4:4" hidden="1">
      <c r="D2307" t="str">
        <f t="shared" si="35"/>
        <v/>
      </c>
    </row>
    <row r="2308" spans="4:4" hidden="1">
      <c r="D2308" t="str">
        <f t="shared" ref="D2308:D2371" si="36">IF(B2308&gt;1,1,"")</f>
        <v/>
      </c>
    </row>
    <row r="2309" spans="4:4" hidden="1">
      <c r="D2309" t="str">
        <f t="shared" si="36"/>
        <v/>
      </c>
    </row>
    <row r="2310" spans="4:4" hidden="1">
      <c r="D2310" t="str">
        <f t="shared" si="36"/>
        <v/>
      </c>
    </row>
    <row r="2311" spans="4:4" hidden="1">
      <c r="D2311" t="str">
        <f t="shared" si="36"/>
        <v/>
      </c>
    </row>
    <row r="2312" spans="4:4" hidden="1">
      <c r="D2312" t="str">
        <f t="shared" si="36"/>
        <v/>
      </c>
    </row>
    <row r="2313" spans="4:4" hidden="1">
      <c r="D2313" t="str">
        <f t="shared" si="36"/>
        <v/>
      </c>
    </row>
    <row r="2314" spans="4:4" hidden="1">
      <c r="D2314" t="str">
        <f t="shared" si="36"/>
        <v/>
      </c>
    </row>
    <row r="2315" spans="4:4" hidden="1">
      <c r="D2315" t="str">
        <f t="shared" si="36"/>
        <v/>
      </c>
    </row>
    <row r="2316" spans="4:4" hidden="1">
      <c r="D2316" t="str">
        <f t="shared" si="36"/>
        <v/>
      </c>
    </row>
    <row r="2317" spans="4:4" hidden="1">
      <c r="D2317" t="str">
        <f t="shared" si="36"/>
        <v/>
      </c>
    </row>
    <row r="2318" spans="4:4" hidden="1">
      <c r="D2318" t="str">
        <f t="shared" si="36"/>
        <v/>
      </c>
    </row>
    <row r="2319" spans="4:4" hidden="1">
      <c r="D2319" t="str">
        <f t="shared" si="36"/>
        <v/>
      </c>
    </row>
    <row r="2320" spans="4:4" hidden="1">
      <c r="D2320" t="str">
        <f t="shared" si="36"/>
        <v/>
      </c>
    </row>
    <row r="2321" spans="4:4" hidden="1">
      <c r="D2321" t="str">
        <f t="shared" si="36"/>
        <v/>
      </c>
    </row>
    <row r="2322" spans="4:4" hidden="1">
      <c r="D2322" t="str">
        <f t="shared" si="36"/>
        <v/>
      </c>
    </row>
    <row r="2323" spans="4:4" hidden="1">
      <c r="D2323" t="str">
        <f t="shared" si="36"/>
        <v/>
      </c>
    </row>
    <row r="2324" spans="4:4" hidden="1">
      <c r="D2324" t="str">
        <f t="shared" si="36"/>
        <v/>
      </c>
    </row>
    <row r="2325" spans="4:4" hidden="1">
      <c r="D2325" t="str">
        <f t="shared" si="36"/>
        <v/>
      </c>
    </row>
    <row r="2326" spans="4:4" hidden="1">
      <c r="D2326" t="str">
        <f t="shared" si="36"/>
        <v/>
      </c>
    </row>
    <row r="2327" spans="4:4" hidden="1">
      <c r="D2327" t="str">
        <f t="shared" si="36"/>
        <v/>
      </c>
    </row>
    <row r="2328" spans="4:4" hidden="1">
      <c r="D2328" t="str">
        <f t="shared" si="36"/>
        <v/>
      </c>
    </row>
    <row r="2329" spans="4:4" hidden="1">
      <c r="D2329" t="str">
        <f t="shared" si="36"/>
        <v/>
      </c>
    </row>
    <row r="2330" spans="4:4" hidden="1">
      <c r="D2330" t="str">
        <f t="shared" si="36"/>
        <v/>
      </c>
    </row>
    <row r="2331" spans="4:4" hidden="1">
      <c r="D2331" t="str">
        <f t="shared" si="36"/>
        <v/>
      </c>
    </row>
    <row r="2332" spans="4:4" hidden="1">
      <c r="D2332" t="str">
        <f t="shared" si="36"/>
        <v/>
      </c>
    </row>
    <row r="2333" spans="4:4" hidden="1">
      <c r="D2333" t="str">
        <f t="shared" si="36"/>
        <v/>
      </c>
    </row>
    <row r="2334" spans="4:4" hidden="1">
      <c r="D2334" t="str">
        <f t="shared" si="36"/>
        <v/>
      </c>
    </row>
    <row r="2335" spans="4:4" hidden="1">
      <c r="D2335" t="str">
        <f t="shared" si="36"/>
        <v/>
      </c>
    </row>
    <row r="2336" spans="4:4" hidden="1">
      <c r="D2336" t="str">
        <f t="shared" si="36"/>
        <v/>
      </c>
    </row>
    <row r="2337" spans="4:4" hidden="1">
      <c r="D2337" t="str">
        <f t="shared" si="36"/>
        <v/>
      </c>
    </row>
    <row r="2338" spans="4:4" hidden="1">
      <c r="D2338" t="str">
        <f t="shared" si="36"/>
        <v/>
      </c>
    </row>
    <row r="2339" spans="4:4" hidden="1">
      <c r="D2339" t="str">
        <f t="shared" si="36"/>
        <v/>
      </c>
    </row>
    <row r="2340" spans="4:4" hidden="1">
      <c r="D2340" t="str">
        <f t="shared" si="36"/>
        <v/>
      </c>
    </row>
    <row r="2341" spans="4:4" hidden="1">
      <c r="D2341" t="str">
        <f t="shared" si="36"/>
        <v/>
      </c>
    </row>
    <row r="2342" spans="4:4" hidden="1">
      <c r="D2342" t="str">
        <f t="shared" si="36"/>
        <v/>
      </c>
    </row>
    <row r="2343" spans="4:4" hidden="1">
      <c r="D2343" t="str">
        <f t="shared" si="36"/>
        <v/>
      </c>
    </row>
    <row r="2344" spans="4:4" hidden="1">
      <c r="D2344" t="str">
        <f t="shared" si="36"/>
        <v/>
      </c>
    </row>
    <row r="2345" spans="4:4" hidden="1">
      <c r="D2345" t="str">
        <f t="shared" si="36"/>
        <v/>
      </c>
    </row>
    <row r="2346" spans="4:4" hidden="1">
      <c r="D2346" t="str">
        <f t="shared" si="36"/>
        <v/>
      </c>
    </row>
    <row r="2347" spans="4:4" hidden="1">
      <c r="D2347" t="str">
        <f t="shared" si="36"/>
        <v/>
      </c>
    </row>
    <row r="2348" spans="4:4" hidden="1">
      <c r="D2348" t="str">
        <f t="shared" si="36"/>
        <v/>
      </c>
    </row>
    <row r="2349" spans="4:4" hidden="1">
      <c r="D2349" t="str">
        <f t="shared" si="36"/>
        <v/>
      </c>
    </row>
    <row r="2350" spans="4:4" hidden="1">
      <c r="D2350" t="str">
        <f t="shared" si="36"/>
        <v/>
      </c>
    </row>
    <row r="2351" spans="4:4" hidden="1">
      <c r="D2351" t="str">
        <f t="shared" si="36"/>
        <v/>
      </c>
    </row>
    <row r="2352" spans="4:4" hidden="1">
      <c r="D2352" t="str">
        <f t="shared" si="36"/>
        <v/>
      </c>
    </row>
    <row r="2353" spans="4:4" hidden="1">
      <c r="D2353" t="str">
        <f t="shared" si="36"/>
        <v/>
      </c>
    </row>
    <row r="2354" spans="4:4" hidden="1">
      <c r="D2354" t="str">
        <f t="shared" si="36"/>
        <v/>
      </c>
    </row>
    <row r="2355" spans="4:4" hidden="1">
      <c r="D2355" t="str">
        <f t="shared" si="36"/>
        <v/>
      </c>
    </row>
    <row r="2356" spans="4:4" hidden="1">
      <c r="D2356" t="str">
        <f t="shared" si="36"/>
        <v/>
      </c>
    </row>
    <row r="2357" spans="4:4" hidden="1">
      <c r="D2357" t="str">
        <f t="shared" si="36"/>
        <v/>
      </c>
    </row>
    <row r="2358" spans="4:4" hidden="1">
      <c r="D2358" t="str">
        <f t="shared" si="36"/>
        <v/>
      </c>
    </row>
    <row r="2359" spans="4:4" hidden="1">
      <c r="D2359" t="str">
        <f t="shared" si="36"/>
        <v/>
      </c>
    </row>
    <row r="2360" spans="4:4" hidden="1">
      <c r="D2360" t="str">
        <f t="shared" si="36"/>
        <v/>
      </c>
    </row>
    <row r="2361" spans="4:4" hidden="1">
      <c r="D2361" t="str">
        <f t="shared" si="36"/>
        <v/>
      </c>
    </row>
    <row r="2362" spans="4:4" hidden="1">
      <c r="D2362" t="str">
        <f t="shared" si="36"/>
        <v/>
      </c>
    </row>
    <row r="2363" spans="4:4" hidden="1">
      <c r="D2363" t="str">
        <f t="shared" si="36"/>
        <v/>
      </c>
    </row>
    <row r="2364" spans="4:4" hidden="1">
      <c r="D2364" t="str">
        <f t="shared" si="36"/>
        <v/>
      </c>
    </row>
    <row r="2365" spans="4:4" hidden="1">
      <c r="D2365" t="str">
        <f t="shared" si="36"/>
        <v/>
      </c>
    </row>
    <row r="2366" spans="4:4" hidden="1">
      <c r="D2366" t="str">
        <f t="shared" si="36"/>
        <v/>
      </c>
    </row>
    <row r="2367" spans="4:4" hidden="1">
      <c r="D2367" t="str">
        <f t="shared" si="36"/>
        <v/>
      </c>
    </row>
    <row r="2368" spans="4:4" hidden="1">
      <c r="D2368" t="str">
        <f t="shared" si="36"/>
        <v/>
      </c>
    </row>
    <row r="2369" spans="4:4" hidden="1">
      <c r="D2369" t="str">
        <f t="shared" si="36"/>
        <v/>
      </c>
    </row>
    <row r="2370" spans="4:4" hidden="1">
      <c r="D2370" t="str">
        <f t="shared" si="36"/>
        <v/>
      </c>
    </row>
    <row r="2371" spans="4:4" hidden="1">
      <c r="D2371" t="str">
        <f t="shared" si="36"/>
        <v/>
      </c>
    </row>
    <row r="2372" spans="4:4" hidden="1">
      <c r="D2372" t="str">
        <f t="shared" ref="D2372:D2435" si="37">IF(B2372&gt;1,1,"")</f>
        <v/>
      </c>
    </row>
    <row r="2373" spans="4:4" hidden="1">
      <c r="D2373" t="str">
        <f t="shared" si="37"/>
        <v/>
      </c>
    </row>
    <row r="2374" spans="4:4" hidden="1">
      <c r="D2374" t="str">
        <f t="shared" si="37"/>
        <v/>
      </c>
    </row>
    <row r="2375" spans="4:4" hidden="1">
      <c r="D2375" t="str">
        <f t="shared" si="37"/>
        <v/>
      </c>
    </row>
    <row r="2376" spans="4:4" hidden="1">
      <c r="D2376" t="str">
        <f t="shared" si="37"/>
        <v/>
      </c>
    </row>
    <row r="2377" spans="4:4" hidden="1">
      <c r="D2377" t="str">
        <f t="shared" si="37"/>
        <v/>
      </c>
    </row>
    <row r="2378" spans="4:4" hidden="1">
      <c r="D2378" t="str">
        <f t="shared" si="37"/>
        <v/>
      </c>
    </row>
    <row r="2379" spans="4:4" hidden="1">
      <c r="D2379" t="str">
        <f t="shared" si="37"/>
        <v/>
      </c>
    </row>
    <row r="2380" spans="4:4" hidden="1">
      <c r="D2380" t="str">
        <f t="shared" si="37"/>
        <v/>
      </c>
    </row>
    <row r="2381" spans="4:4" hidden="1">
      <c r="D2381" t="str">
        <f t="shared" si="37"/>
        <v/>
      </c>
    </row>
    <row r="2382" spans="4:4" hidden="1">
      <c r="D2382" t="str">
        <f t="shared" si="37"/>
        <v/>
      </c>
    </row>
    <row r="2383" spans="4:4" hidden="1">
      <c r="D2383" t="str">
        <f t="shared" si="37"/>
        <v/>
      </c>
    </row>
    <row r="2384" spans="4:4" hidden="1">
      <c r="D2384" t="str">
        <f t="shared" si="37"/>
        <v/>
      </c>
    </row>
    <row r="2385" spans="4:4" hidden="1">
      <c r="D2385" t="str">
        <f t="shared" si="37"/>
        <v/>
      </c>
    </row>
    <row r="2386" spans="4:4" hidden="1">
      <c r="D2386" t="str">
        <f t="shared" si="37"/>
        <v/>
      </c>
    </row>
    <row r="2387" spans="4:4" hidden="1">
      <c r="D2387" t="str">
        <f t="shared" si="37"/>
        <v/>
      </c>
    </row>
    <row r="2388" spans="4:4" hidden="1">
      <c r="D2388" t="str">
        <f t="shared" si="37"/>
        <v/>
      </c>
    </row>
    <row r="2389" spans="4:4" hidden="1">
      <c r="D2389" t="str">
        <f t="shared" si="37"/>
        <v/>
      </c>
    </row>
    <row r="2390" spans="4:4" hidden="1">
      <c r="D2390" t="str">
        <f t="shared" si="37"/>
        <v/>
      </c>
    </row>
    <row r="2391" spans="4:4" hidden="1">
      <c r="D2391" t="str">
        <f t="shared" si="37"/>
        <v/>
      </c>
    </row>
    <row r="2392" spans="4:4" hidden="1">
      <c r="D2392" t="str">
        <f t="shared" si="37"/>
        <v/>
      </c>
    </row>
    <row r="2393" spans="4:4" hidden="1">
      <c r="D2393" t="str">
        <f t="shared" si="37"/>
        <v/>
      </c>
    </row>
    <row r="2394" spans="4:4" hidden="1">
      <c r="D2394" t="str">
        <f t="shared" si="37"/>
        <v/>
      </c>
    </row>
    <row r="2395" spans="4:4" hidden="1">
      <c r="D2395" t="str">
        <f t="shared" si="37"/>
        <v/>
      </c>
    </row>
    <row r="2396" spans="4:4" hidden="1">
      <c r="D2396" t="str">
        <f t="shared" si="37"/>
        <v/>
      </c>
    </row>
    <row r="2397" spans="4:4" hidden="1">
      <c r="D2397" t="str">
        <f t="shared" si="37"/>
        <v/>
      </c>
    </row>
    <row r="2398" spans="4:4" hidden="1">
      <c r="D2398" t="str">
        <f t="shared" si="37"/>
        <v/>
      </c>
    </row>
    <row r="2399" spans="4:4" hidden="1">
      <c r="D2399" t="str">
        <f t="shared" si="37"/>
        <v/>
      </c>
    </row>
    <row r="2400" spans="4:4" hidden="1">
      <c r="D2400" t="str">
        <f t="shared" si="37"/>
        <v/>
      </c>
    </row>
    <row r="2401" spans="4:4" hidden="1">
      <c r="D2401" t="str">
        <f t="shared" si="37"/>
        <v/>
      </c>
    </row>
    <row r="2402" spans="4:4" hidden="1">
      <c r="D2402" t="str">
        <f t="shared" si="37"/>
        <v/>
      </c>
    </row>
    <row r="2403" spans="4:4" hidden="1">
      <c r="D2403" t="str">
        <f t="shared" si="37"/>
        <v/>
      </c>
    </row>
    <row r="2404" spans="4:4" hidden="1">
      <c r="D2404" t="str">
        <f t="shared" si="37"/>
        <v/>
      </c>
    </row>
    <row r="2405" spans="4:4" hidden="1">
      <c r="D2405" t="str">
        <f t="shared" si="37"/>
        <v/>
      </c>
    </row>
    <row r="2406" spans="4:4" hidden="1">
      <c r="D2406" t="str">
        <f t="shared" si="37"/>
        <v/>
      </c>
    </row>
    <row r="2407" spans="4:4" hidden="1">
      <c r="D2407" t="str">
        <f t="shared" si="37"/>
        <v/>
      </c>
    </row>
    <row r="2408" spans="4:4" hidden="1">
      <c r="D2408" t="str">
        <f t="shared" si="37"/>
        <v/>
      </c>
    </row>
    <row r="2409" spans="4:4" hidden="1">
      <c r="D2409" t="str">
        <f t="shared" si="37"/>
        <v/>
      </c>
    </row>
    <row r="2410" spans="4:4" hidden="1">
      <c r="D2410" t="str">
        <f t="shared" si="37"/>
        <v/>
      </c>
    </row>
    <row r="2411" spans="4:4" hidden="1">
      <c r="D2411" t="str">
        <f t="shared" si="37"/>
        <v/>
      </c>
    </row>
    <row r="2412" spans="4:4" hidden="1">
      <c r="D2412" t="str">
        <f t="shared" si="37"/>
        <v/>
      </c>
    </row>
    <row r="2413" spans="4:4" hidden="1">
      <c r="D2413" t="str">
        <f t="shared" si="37"/>
        <v/>
      </c>
    </row>
    <row r="2414" spans="4:4" hidden="1">
      <c r="D2414" t="str">
        <f t="shared" si="37"/>
        <v/>
      </c>
    </row>
    <row r="2415" spans="4:4" hidden="1">
      <c r="D2415" t="str">
        <f t="shared" si="37"/>
        <v/>
      </c>
    </row>
    <row r="2416" spans="4:4" hidden="1">
      <c r="D2416" t="str">
        <f t="shared" si="37"/>
        <v/>
      </c>
    </row>
    <row r="2417" spans="4:4" hidden="1">
      <c r="D2417" t="str">
        <f t="shared" si="37"/>
        <v/>
      </c>
    </row>
    <row r="2418" spans="4:4" hidden="1">
      <c r="D2418" t="str">
        <f t="shared" si="37"/>
        <v/>
      </c>
    </row>
    <row r="2419" spans="4:4" hidden="1">
      <c r="D2419" t="str">
        <f t="shared" si="37"/>
        <v/>
      </c>
    </row>
    <row r="2420" spans="4:4" hidden="1">
      <c r="D2420" t="str">
        <f t="shared" si="37"/>
        <v/>
      </c>
    </row>
    <row r="2421" spans="4:4" hidden="1">
      <c r="D2421" t="str">
        <f t="shared" si="37"/>
        <v/>
      </c>
    </row>
    <row r="2422" spans="4:4" hidden="1">
      <c r="D2422" t="str">
        <f t="shared" si="37"/>
        <v/>
      </c>
    </row>
    <row r="2423" spans="4:4" hidden="1">
      <c r="D2423" t="str">
        <f t="shared" si="37"/>
        <v/>
      </c>
    </row>
    <row r="2424" spans="4:4" hidden="1">
      <c r="D2424" t="str">
        <f t="shared" si="37"/>
        <v/>
      </c>
    </row>
    <row r="2425" spans="4:4" hidden="1">
      <c r="D2425" t="str">
        <f t="shared" si="37"/>
        <v/>
      </c>
    </row>
    <row r="2426" spans="4:4" hidden="1">
      <c r="D2426" t="str">
        <f t="shared" si="37"/>
        <v/>
      </c>
    </row>
    <row r="2427" spans="4:4" hidden="1">
      <c r="D2427" t="str">
        <f t="shared" si="37"/>
        <v/>
      </c>
    </row>
    <row r="2428" spans="4:4" hidden="1">
      <c r="D2428" t="str">
        <f t="shared" si="37"/>
        <v/>
      </c>
    </row>
    <row r="2429" spans="4:4" hidden="1">
      <c r="D2429" t="str">
        <f t="shared" si="37"/>
        <v/>
      </c>
    </row>
    <row r="2430" spans="4:4" hidden="1">
      <c r="D2430" t="str">
        <f t="shared" si="37"/>
        <v/>
      </c>
    </row>
    <row r="2431" spans="4:4" hidden="1">
      <c r="D2431" t="str">
        <f t="shared" si="37"/>
        <v/>
      </c>
    </row>
    <row r="2432" spans="4:4" hidden="1">
      <c r="D2432" t="str">
        <f t="shared" si="37"/>
        <v/>
      </c>
    </row>
    <row r="2433" spans="4:4" hidden="1">
      <c r="D2433" t="str">
        <f t="shared" si="37"/>
        <v/>
      </c>
    </row>
    <row r="2434" spans="4:4" hidden="1">
      <c r="D2434" t="str">
        <f t="shared" si="37"/>
        <v/>
      </c>
    </row>
    <row r="2435" spans="4:4" hidden="1">
      <c r="D2435" t="str">
        <f t="shared" si="37"/>
        <v/>
      </c>
    </row>
    <row r="2436" spans="4:4" hidden="1">
      <c r="D2436" t="str">
        <f t="shared" ref="D2436:D2499" si="38">IF(B2436&gt;1,1,"")</f>
        <v/>
      </c>
    </row>
    <row r="2437" spans="4:4" hidden="1">
      <c r="D2437" t="str">
        <f t="shared" si="38"/>
        <v/>
      </c>
    </row>
    <row r="2438" spans="4:4" hidden="1">
      <c r="D2438" t="str">
        <f t="shared" si="38"/>
        <v/>
      </c>
    </row>
    <row r="2439" spans="4:4" hidden="1">
      <c r="D2439" t="str">
        <f t="shared" si="38"/>
        <v/>
      </c>
    </row>
    <row r="2440" spans="4:4" hidden="1">
      <c r="D2440" t="str">
        <f t="shared" si="38"/>
        <v/>
      </c>
    </row>
    <row r="2441" spans="4:4" hidden="1">
      <c r="D2441" t="str">
        <f t="shared" si="38"/>
        <v/>
      </c>
    </row>
    <row r="2442" spans="4:4" hidden="1">
      <c r="D2442" t="str">
        <f t="shared" si="38"/>
        <v/>
      </c>
    </row>
    <row r="2443" spans="4:4" hidden="1">
      <c r="D2443" t="str">
        <f t="shared" si="38"/>
        <v/>
      </c>
    </row>
    <row r="2444" spans="4:4" hidden="1">
      <c r="D2444" t="str">
        <f t="shared" si="38"/>
        <v/>
      </c>
    </row>
    <row r="2445" spans="4:4" hidden="1">
      <c r="D2445" t="str">
        <f t="shared" si="38"/>
        <v/>
      </c>
    </row>
    <row r="2446" spans="4:4" hidden="1">
      <c r="D2446" t="str">
        <f t="shared" si="38"/>
        <v/>
      </c>
    </row>
    <row r="2447" spans="4:4" hidden="1">
      <c r="D2447" t="str">
        <f t="shared" si="38"/>
        <v/>
      </c>
    </row>
    <row r="2448" spans="4:4" hidden="1">
      <c r="D2448" t="str">
        <f t="shared" si="38"/>
        <v/>
      </c>
    </row>
    <row r="2449" spans="4:4" hidden="1">
      <c r="D2449" t="str">
        <f t="shared" si="38"/>
        <v/>
      </c>
    </row>
    <row r="2450" spans="4:4" hidden="1">
      <c r="D2450" t="str">
        <f t="shared" si="38"/>
        <v/>
      </c>
    </row>
    <row r="2451" spans="4:4" hidden="1">
      <c r="D2451" t="str">
        <f t="shared" si="38"/>
        <v/>
      </c>
    </row>
    <row r="2452" spans="4:4" hidden="1">
      <c r="D2452" t="str">
        <f t="shared" si="38"/>
        <v/>
      </c>
    </row>
    <row r="2453" spans="4:4" hidden="1">
      <c r="D2453" t="str">
        <f t="shared" si="38"/>
        <v/>
      </c>
    </row>
    <row r="2454" spans="4:4" hidden="1">
      <c r="D2454" t="str">
        <f t="shared" si="38"/>
        <v/>
      </c>
    </row>
    <row r="2455" spans="4:4" hidden="1">
      <c r="D2455" t="str">
        <f t="shared" si="38"/>
        <v/>
      </c>
    </row>
    <row r="2456" spans="4:4" hidden="1">
      <c r="D2456" t="str">
        <f t="shared" si="38"/>
        <v/>
      </c>
    </row>
    <row r="2457" spans="4:4" hidden="1">
      <c r="D2457" t="str">
        <f t="shared" si="38"/>
        <v/>
      </c>
    </row>
    <row r="2458" spans="4:4" hidden="1">
      <c r="D2458" t="str">
        <f t="shared" si="38"/>
        <v/>
      </c>
    </row>
    <row r="2459" spans="4:4" hidden="1">
      <c r="D2459" t="str">
        <f t="shared" si="38"/>
        <v/>
      </c>
    </row>
    <row r="2460" spans="4:4" hidden="1">
      <c r="D2460" t="str">
        <f t="shared" si="38"/>
        <v/>
      </c>
    </row>
    <row r="2461" spans="4:4" hidden="1">
      <c r="D2461" t="str">
        <f t="shared" si="38"/>
        <v/>
      </c>
    </row>
    <row r="2462" spans="4:4" hidden="1">
      <c r="D2462" t="str">
        <f t="shared" si="38"/>
        <v/>
      </c>
    </row>
    <row r="2463" spans="4:4" hidden="1">
      <c r="D2463" t="str">
        <f t="shared" si="38"/>
        <v/>
      </c>
    </row>
    <row r="2464" spans="4:4" hidden="1">
      <c r="D2464" t="str">
        <f t="shared" si="38"/>
        <v/>
      </c>
    </row>
    <row r="2465" spans="4:4" hidden="1">
      <c r="D2465" t="str">
        <f t="shared" si="38"/>
        <v/>
      </c>
    </row>
    <row r="2466" spans="4:4" hidden="1">
      <c r="D2466" t="str">
        <f t="shared" si="38"/>
        <v/>
      </c>
    </row>
    <row r="2467" spans="4:4" hidden="1">
      <c r="D2467" t="str">
        <f t="shared" si="38"/>
        <v/>
      </c>
    </row>
    <row r="2468" spans="4:4" hidden="1">
      <c r="D2468" t="str">
        <f t="shared" si="38"/>
        <v/>
      </c>
    </row>
    <row r="2469" spans="4:4" hidden="1">
      <c r="D2469" t="str">
        <f t="shared" si="38"/>
        <v/>
      </c>
    </row>
    <row r="2470" spans="4:4" hidden="1">
      <c r="D2470" t="str">
        <f t="shared" si="38"/>
        <v/>
      </c>
    </row>
    <row r="2471" spans="4:4" hidden="1">
      <c r="D2471" t="str">
        <f t="shared" si="38"/>
        <v/>
      </c>
    </row>
    <row r="2472" spans="4:4" hidden="1">
      <c r="D2472" t="str">
        <f t="shared" si="38"/>
        <v/>
      </c>
    </row>
    <row r="2473" spans="4:4" hidden="1">
      <c r="D2473" t="str">
        <f t="shared" si="38"/>
        <v/>
      </c>
    </row>
    <row r="2474" spans="4:4" hidden="1">
      <c r="D2474" t="str">
        <f t="shared" si="38"/>
        <v/>
      </c>
    </row>
    <row r="2475" spans="4:4" hidden="1">
      <c r="D2475" t="str">
        <f t="shared" si="38"/>
        <v/>
      </c>
    </row>
    <row r="2476" spans="4:4" hidden="1">
      <c r="D2476" t="str">
        <f t="shared" si="38"/>
        <v/>
      </c>
    </row>
    <row r="2477" spans="4:4" hidden="1">
      <c r="D2477" t="str">
        <f t="shared" si="38"/>
        <v/>
      </c>
    </row>
    <row r="2478" spans="4:4" hidden="1">
      <c r="D2478" t="str">
        <f t="shared" si="38"/>
        <v/>
      </c>
    </row>
    <row r="2479" spans="4:4" hidden="1">
      <c r="D2479" t="str">
        <f t="shared" si="38"/>
        <v/>
      </c>
    </row>
    <row r="2480" spans="4:4" hidden="1">
      <c r="D2480" t="str">
        <f t="shared" si="38"/>
        <v/>
      </c>
    </row>
    <row r="2481" spans="4:4" hidden="1">
      <c r="D2481" t="str">
        <f t="shared" si="38"/>
        <v/>
      </c>
    </row>
    <row r="2482" spans="4:4" hidden="1">
      <c r="D2482" t="str">
        <f t="shared" si="38"/>
        <v/>
      </c>
    </row>
    <row r="2483" spans="4:4" hidden="1">
      <c r="D2483" t="str">
        <f t="shared" si="38"/>
        <v/>
      </c>
    </row>
    <row r="2484" spans="4:4" hidden="1">
      <c r="D2484" t="str">
        <f t="shared" si="38"/>
        <v/>
      </c>
    </row>
    <row r="2485" spans="4:4" hidden="1">
      <c r="D2485" t="str">
        <f t="shared" si="38"/>
        <v/>
      </c>
    </row>
    <row r="2486" spans="4:4" hidden="1">
      <c r="D2486" t="str">
        <f t="shared" si="38"/>
        <v/>
      </c>
    </row>
    <row r="2487" spans="4:4" hidden="1">
      <c r="D2487" t="str">
        <f t="shared" si="38"/>
        <v/>
      </c>
    </row>
    <row r="2488" spans="4:4" hidden="1">
      <c r="D2488" t="str">
        <f t="shared" si="38"/>
        <v/>
      </c>
    </row>
    <row r="2489" spans="4:4" hidden="1">
      <c r="D2489" t="str">
        <f t="shared" si="38"/>
        <v/>
      </c>
    </row>
    <row r="2490" spans="4:4" hidden="1">
      <c r="D2490" t="str">
        <f t="shared" si="38"/>
        <v/>
      </c>
    </row>
    <row r="2491" spans="4:4" hidden="1">
      <c r="D2491" t="str">
        <f t="shared" si="38"/>
        <v/>
      </c>
    </row>
    <row r="2492" spans="4:4" hidden="1">
      <c r="D2492" t="str">
        <f t="shared" si="38"/>
        <v/>
      </c>
    </row>
    <row r="2493" spans="4:4" hidden="1">
      <c r="D2493" t="str">
        <f t="shared" si="38"/>
        <v/>
      </c>
    </row>
    <row r="2494" spans="4:4" hidden="1">
      <c r="D2494" t="str">
        <f t="shared" si="38"/>
        <v/>
      </c>
    </row>
    <row r="2495" spans="4:4" hidden="1">
      <c r="D2495" t="str">
        <f t="shared" si="38"/>
        <v/>
      </c>
    </row>
    <row r="2496" spans="4:4" hidden="1">
      <c r="D2496" t="str">
        <f t="shared" si="38"/>
        <v/>
      </c>
    </row>
    <row r="2497" spans="4:4" hidden="1">
      <c r="D2497" t="str">
        <f t="shared" si="38"/>
        <v/>
      </c>
    </row>
    <row r="2498" spans="4:4" hidden="1">
      <c r="D2498" t="str">
        <f t="shared" si="38"/>
        <v/>
      </c>
    </row>
    <row r="2499" spans="4:4" hidden="1">
      <c r="D2499" t="str">
        <f t="shared" si="38"/>
        <v/>
      </c>
    </row>
    <row r="2500" spans="4:4" hidden="1">
      <c r="D2500" t="str">
        <f t="shared" ref="D2500:D2563" si="39">IF(B2500&gt;1,1,"")</f>
        <v/>
      </c>
    </row>
    <row r="2501" spans="4:4" hidden="1">
      <c r="D2501" t="str">
        <f t="shared" si="39"/>
        <v/>
      </c>
    </row>
    <row r="2502" spans="4:4" hidden="1">
      <c r="D2502" t="str">
        <f t="shared" si="39"/>
        <v/>
      </c>
    </row>
    <row r="2503" spans="4:4" hidden="1">
      <c r="D2503" t="str">
        <f t="shared" si="39"/>
        <v/>
      </c>
    </row>
    <row r="2504" spans="4:4" hidden="1">
      <c r="D2504" t="str">
        <f t="shared" si="39"/>
        <v/>
      </c>
    </row>
    <row r="2505" spans="4:4" hidden="1">
      <c r="D2505" t="str">
        <f t="shared" si="39"/>
        <v/>
      </c>
    </row>
    <row r="2506" spans="4:4" hidden="1">
      <c r="D2506" t="str">
        <f t="shared" si="39"/>
        <v/>
      </c>
    </row>
    <row r="2507" spans="4:4" hidden="1">
      <c r="D2507" t="str">
        <f t="shared" si="39"/>
        <v/>
      </c>
    </row>
    <row r="2508" spans="4:4" hidden="1">
      <c r="D2508" t="str">
        <f t="shared" si="39"/>
        <v/>
      </c>
    </row>
    <row r="2509" spans="4:4" hidden="1">
      <c r="D2509" t="str">
        <f t="shared" si="39"/>
        <v/>
      </c>
    </row>
    <row r="2510" spans="4:4" hidden="1">
      <c r="D2510" t="str">
        <f t="shared" si="39"/>
        <v/>
      </c>
    </row>
    <row r="2511" spans="4:4" hidden="1">
      <c r="D2511" t="str">
        <f t="shared" si="39"/>
        <v/>
      </c>
    </row>
    <row r="2512" spans="4:4" hidden="1">
      <c r="D2512" t="str">
        <f t="shared" si="39"/>
        <v/>
      </c>
    </row>
    <row r="2513" spans="4:4" hidden="1">
      <c r="D2513" t="str">
        <f t="shared" si="39"/>
        <v/>
      </c>
    </row>
    <row r="2514" spans="4:4" hidden="1">
      <c r="D2514" t="str">
        <f t="shared" si="39"/>
        <v/>
      </c>
    </row>
    <row r="2515" spans="4:4" hidden="1">
      <c r="D2515" t="str">
        <f t="shared" si="39"/>
        <v/>
      </c>
    </row>
    <row r="2516" spans="4:4" hidden="1">
      <c r="D2516" t="str">
        <f t="shared" si="39"/>
        <v/>
      </c>
    </row>
    <row r="2517" spans="4:4" hidden="1">
      <c r="D2517" t="str">
        <f t="shared" si="39"/>
        <v/>
      </c>
    </row>
    <row r="2518" spans="4:4" hidden="1">
      <c r="D2518" t="str">
        <f t="shared" si="39"/>
        <v/>
      </c>
    </row>
    <row r="2519" spans="4:4" hidden="1">
      <c r="D2519" t="str">
        <f t="shared" si="39"/>
        <v/>
      </c>
    </row>
    <row r="2520" spans="4:4" hidden="1">
      <c r="D2520" t="str">
        <f t="shared" si="39"/>
        <v/>
      </c>
    </row>
    <row r="2521" spans="4:4" hidden="1">
      <c r="D2521" t="str">
        <f t="shared" si="39"/>
        <v/>
      </c>
    </row>
    <row r="2522" spans="4:4" hidden="1">
      <c r="D2522" t="str">
        <f t="shared" si="39"/>
        <v/>
      </c>
    </row>
    <row r="2523" spans="4:4" hidden="1">
      <c r="D2523" t="str">
        <f t="shared" si="39"/>
        <v/>
      </c>
    </row>
    <row r="2524" spans="4:4" hidden="1">
      <c r="D2524" t="str">
        <f t="shared" si="39"/>
        <v/>
      </c>
    </row>
    <row r="2525" spans="4:4" hidden="1">
      <c r="D2525" t="str">
        <f t="shared" si="39"/>
        <v/>
      </c>
    </row>
    <row r="2526" spans="4:4" hidden="1">
      <c r="D2526" t="str">
        <f t="shared" si="39"/>
        <v/>
      </c>
    </row>
    <row r="2527" spans="4:4" hidden="1">
      <c r="D2527" t="str">
        <f t="shared" si="39"/>
        <v/>
      </c>
    </row>
    <row r="2528" spans="4:4" hidden="1">
      <c r="D2528" t="str">
        <f t="shared" si="39"/>
        <v/>
      </c>
    </row>
    <row r="2529" spans="4:4" hidden="1">
      <c r="D2529" t="str">
        <f t="shared" si="39"/>
        <v/>
      </c>
    </row>
    <row r="2530" spans="4:4" hidden="1">
      <c r="D2530" t="str">
        <f t="shared" si="39"/>
        <v/>
      </c>
    </row>
    <row r="2531" spans="4:4" hidden="1">
      <c r="D2531" t="str">
        <f t="shared" si="39"/>
        <v/>
      </c>
    </row>
    <row r="2532" spans="4:4" hidden="1">
      <c r="D2532" t="str">
        <f t="shared" si="39"/>
        <v/>
      </c>
    </row>
    <row r="2533" spans="4:4" hidden="1">
      <c r="D2533" t="str">
        <f t="shared" si="39"/>
        <v/>
      </c>
    </row>
    <row r="2534" spans="4:4" hidden="1">
      <c r="D2534" t="str">
        <f t="shared" si="39"/>
        <v/>
      </c>
    </row>
    <row r="2535" spans="4:4" hidden="1">
      <c r="D2535" t="str">
        <f t="shared" si="39"/>
        <v/>
      </c>
    </row>
    <row r="2536" spans="4:4" hidden="1">
      <c r="D2536" t="str">
        <f t="shared" si="39"/>
        <v/>
      </c>
    </row>
    <row r="2537" spans="4:4" hidden="1">
      <c r="D2537" t="str">
        <f t="shared" si="39"/>
        <v/>
      </c>
    </row>
    <row r="2538" spans="4:4" hidden="1">
      <c r="D2538" t="str">
        <f t="shared" si="39"/>
        <v/>
      </c>
    </row>
    <row r="2539" spans="4:4" hidden="1">
      <c r="D2539" t="str">
        <f t="shared" si="39"/>
        <v/>
      </c>
    </row>
    <row r="2540" spans="4:4" hidden="1">
      <c r="D2540" t="str">
        <f t="shared" si="39"/>
        <v/>
      </c>
    </row>
    <row r="2541" spans="4:4" hidden="1">
      <c r="D2541" t="str">
        <f t="shared" si="39"/>
        <v/>
      </c>
    </row>
    <row r="2542" spans="4:4" hidden="1">
      <c r="D2542" t="str">
        <f t="shared" si="39"/>
        <v/>
      </c>
    </row>
    <row r="2543" spans="4:4" hidden="1">
      <c r="D2543" t="str">
        <f t="shared" si="39"/>
        <v/>
      </c>
    </row>
    <row r="2544" spans="4:4" hidden="1">
      <c r="D2544" t="str">
        <f t="shared" si="39"/>
        <v/>
      </c>
    </row>
    <row r="2545" spans="4:4" hidden="1">
      <c r="D2545" t="str">
        <f t="shared" si="39"/>
        <v/>
      </c>
    </row>
    <row r="2546" spans="4:4" hidden="1">
      <c r="D2546" t="str">
        <f t="shared" si="39"/>
        <v/>
      </c>
    </row>
    <row r="2547" spans="4:4" hidden="1">
      <c r="D2547" t="str">
        <f t="shared" si="39"/>
        <v/>
      </c>
    </row>
    <row r="2548" spans="4:4" hidden="1">
      <c r="D2548" t="str">
        <f t="shared" si="39"/>
        <v/>
      </c>
    </row>
    <row r="2549" spans="4:4" hidden="1">
      <c r="D2549" t="str">
        <f t="shared" si="39"/>
        <v/>
      </c>
    </row>
    <row r="2550" spans="4:4" hidden="1">
      <c r="D2550" t="str">
        <f t="shared" si="39"/>
        <v/>
      </c>
    </row>
    <row r="2551" spans="4:4" hidden="1">
      <c r="D2551" t="str">
        <f t="shared" si="39"/>
        <v/>
      </c>
    </row>
    <row r="2552" spans="4:4" hidden="1">
      <c r="D2552" t="str">
        <f t="shared" si="39"/>
        <v/>
      </c>
    </row>
    <row r="2553" spans="4:4" hidden="1">
      <c r="D2553" t="str">
        <f t="shared" si="39"/>
        <v/>
      </c>
    </row>
    <row r="2554" spans="4:4" hidden="1">
      <c r="D2554" t="str">
        <f t="shared" si="39"/>
        <v/>
      </c>
    </row>
    <row r="2555" spans="4:4" hidden="1">
      <c r="D2555" t="str">
        <f t="shared" si="39"/>
        <v/>
      </c>
    </row>
    <row r="2556" spans="4:4" hidden="1">
      <c r="D2556" t="str">
        <f t="shared" si="39"/>
        <v/>
      </c>
    </row>
    <row r="2557" spans="4:4" hidden="1">
      <c r="D2557" t="str">
        <f t="shared" si="39"/>
        <v/>
      </c>
    </row>
    <row r="2558" spans="4:4" hidden="1">
      <c r="D2558" t="str">
        <f t="shared" si="39"/>
        <v/>
      </c>
    </row>
    <row r="2559" spans="4:4" hidden="1">
      <c r="D2559" t="str">
        <f t="shared" si="39"/>
        <v/>
      </c>
    </row>
    <row r="2560" spans="4:4" hidden="1">
      <c r="D2560" t="str">
        <f t="shared" si="39"/>
        <v/>
      </c>
    </row>
    <row r="2561" spans="4:4" hidden="1">
      <c r="D2561" t="str">
        <f t="shared" si="39"/>
        <v/>
      </c>
    </row>
    <row r="2562" spans="4:4" hidden="1">
      <c r="D2562" t="str">
        <f t="shared" si="39"/>
        <v/>
      </c>
    </row>
    <row r="2563" spans="4:4" hidden="1">
      <c r="D2563" t="str">
        <f t="shared" si="39"/>
        <v/>
      </c>
    </row>
    <row r="2564" spans="4:4" hidden="1">
      <c r="D2564" t="str">
        <f t="shared" ref="D2564:D2627" si="40">IF(B2564&gt;1,1,"")</f>
        <v/>
      </c>
    </row>
    <row r="2565" spans="4:4" hidden="1">
      <c r="D2565" t="str">
        <f t="shared" si="40"/>
        <v/>
      </c>
    </row>
    <row r="2566" spans="4:4" hidden="1">
      <c r="D2566" t="str">
        <f t="shared" si="40"/>
        <v/>
      </c>
    </row>
    <row r="2567" spans="4:4" hidden="1">
      <c r="D2567" t="str">
        <f t="shared" si="40"/>
        <v/>
      </c>
    </row>
    <row r="2568" spans="4:4" hidden="1">
      <c r="D2568" t="str">
        <f t="shared" si="40"/>
        <v/>
      </c>
    </row>
    <row r="2569" spans="4:4" hidden="1">
      <c r="D2569" t="str">
        <f t="shared" si="40"/>
        <v/>
      </c>
    </row>
    <row r="2570" spans="4:4" hidden="1">
      <c r="D2570" t="str">
        <f t="shared" si="40"/>
        <v/>
      </c>
    </row>
    <row r="2571" spans="4:4" hidden="1">
      <c r="D2571" t="str">
        <f t="shared" si="40"/>
        <v/>
      </c>
    </row>
    <row r="2572" spans="4:4" hidden="1">
      <c r="D2572" t="str">
        <f t="shared" si="40"/>
        <v/>
      </c>
    </row>
    <row r="2573" spans="4:4" hidden="1">
      <c r="D2573" t="str">
        <f t="shared" si="40"/>
        <v/>
      </c>
    </row>
    <row r="2574" spans="4:4" hidden="1">
      <c r="D2574" t="str">
        <f t="shared" si="40"/>
        <v/>
      </c>
    </row>
    <row r="2575" spans="4:4" hidden="1">
      <c r="D2575" t="str">
        <f t="shared" si="40"/>
        <v/>
      </c>
    </row>
    <row r="2576" spans="4:4" hidden="1">
      <c r="D2576" t="str">
        <f t="shared" si="40"/>
        <v/>
      </c>
    </row>
    <row r="2577" spans="4:4" hidden="1">
      <c r="D2577" t="str">
        <f t="shared" si="40"/>
        <v/>
      </c>
    </row>
    <row r="2578" spans="4:4" hidden="1">
      <c r="D2578" t="str">
        <f t="shared" si="40"/>
        <v/>
      </c>
    </row>
    <row r="2579" spans="4:4" hidden="1">
      <c r="D2579" t="str">
        <f t="shared" si="40"/>
        <v/>
      </c>
    </row>
    <row r="2580" spans="4:4" hidden="1">
      <c r="D2580" t="str">
        <f t="shared" si="40"/>
        <v/>
      </c>
    </row>
    <row r="2581" spans="4:4" hidden="1">
      <c r="D2581" t="str">
        <f t="shared" si="40"/>
        <v/>
      </c>
    </row>
    <row r="2582" spans="4:4" hidden="1">
      <c r="D2582" t="str">
        <f t="shared" si="40"/>
        <v/>
      </c>
    </row>
    <row r="2583" spans="4:4" hidden="1">
      <c r="D2583" t="str">
        <f t="shared" si="40"/>
        <v/>
      </c>
    </row>
    <row r="2584" spans="4:4" hidden="1">
      <c r="D2584" t="str">
        <f t="shared" si="40"/>
        <v/>
      </c>
    </row>
    <row r="2585" spans="4:4" hidden="1">
      <c r="D2585" t="str">
        <f t="shared" si="40"/>
        <v/>
      </c>
    </row>
    <row r="2586" spans="4:4" hidden="1">
      <c r="D2586" t="str">
        <f t="shared" si="40"/>
        <v/>
      </c>
    </row>
    <row r="2587" spans="4:4" hidden="1">
      <c r="D2587" t="str">
        <f t="shared" si="40"/>
        <v/>
      </c>
    </row>
    <row r="2588" spans="4:4" hidden="1">
      <c r="D2588" t="str">
        <f t="shared" si="40"/>
        <v/>
      </c>
    </row>
    <row r="2589" spans="4:4" hidden="1">
      <c r="D2589" t="str">
        <f t="shared" si="40"/>
        <v/>
      </c>
    </row>
    <row r="2590" spans="4:4" hidden="1">
      <c r="D2590" t="str">
        <f t="shared" si="40"/>
        <v/>
      </c>
    </row>
    <row r="2591" spans="4:4" hidden="1">
      <c r="D2591" t="str">
        <f t="shared" si="40"/>
        <v/>
      </c>
    </row>
    <row r="2592" spans="4:4" hidden="1">
      <c r="D2592" t="str">
        <f t="shared" si="40"/>
        <v/>
      </c>
    </row>
    <row r="2593" spans="4:4" hidden="1">
      <c r="D2593" t="str">
        <f t="shared" si="40"/>
        <v/>
      </c>
    </row>
    <row r="2594" spans="4:4" hidden="1">
      <c r="D2594" t="str">
        <f t="shared" si="40"/>
        <v/>
      </c>
    </row>
    <row r="2595" spans="4:4" hidden="1">
      <c r="D2595" t="str">
        <f t="shared" si="40"/>
        <v/>
      </c>
    </row>
    <row r="2596" spans="4:4" hidden="1">
      <c r="D2596" t="str">
        <f t="shared" si="40"/>
        <v/>
      </c>
    </row>
    <row r="2597" spans="4:4" hidden="1">
      <c r="D2597" t="str">
        <f t="shared" si="40"/>
        <v/>
      </c>
    </row>
    <row r="2598" spans="4:4" hidden="1">
      <c r="D2598" t="str">
        <f t="shared" si="40"/>
        <v/>
      </c>
    </row>
    <row r="2599" spans="4:4" hidden="1">
      <c r="D2599" t="str">
        <f t="shared" si="40"/>
        <v/>
      </c>
    </row>
    <row r="2600" spans="4:4" hidden="1">
      <c r="D2600" t="str">
        <f t="shared" si="40"/>
        <v/>
      </c>
    </row>
    <row r="2601" spans="4:4" hidden="1">
      <c r="D2601" t="str">
        <f t="shared" si="40"/>
        <v/>
      </c>
    </row>
    <row r="2602" spans="4:4" hidden="1">
      <c r="D2602" t="str">
        <f t="shared" si="40"/>
        <v/>
      </c>
    </row>
    <row r="2603" spans="4:4" hidden="1">
      <c r="D2603" t="str">
        <f t="shared" si="40"/>
        <v/>
      </c>
    </row>
    <row r="2604" spans="4:4" hidden="1">
      <c r="D2604" t="str">
        <f t="shared" si="40"/>
        <v/>
      </c>
    </row>
    <row r="2605" spans="4:4" hidden="1">
      <c r="D2605" t="str">
        <f t="shared" si="40"/>
        <v/>
      </c>
    </row>
    <row r="2606" spans="4:4" hidden="1">
      <c r="D2606" t="str">
        <f t="shared" si="40"/>
        <v/>
      </c>
    </row>
    <row r="2607" spans="4:4" hidden="1">
      <c r="D2607" t="str">
        <f t="shared" si="40"/>
        <v/>
      </c>
    </row>
    <row r="2608" spans="4:4" hidden="1">
      <c r="D2608" t="str">
        <f t="shared" si="40"/>
        <v/>
      </c>
    </row>
    <row r="2609" spans="4:4" hidden="1">
      <c r="D2609" t="str">
        <f t="shared" si="40"/>
        <v/>
      </c>
    </row>
    <row r="2610" spans="4:4" hidden="1">
      <c r="D2610" t="str">
        <f t="shared" si="40"/>
        <v/>
      </c>
    </row>
    <row r="2611" spans="4:4" hidden="1">
      <c r="D2611" t="str">
        <f t="shared" si="40"/>
        <v/>
      </c>
    </row>
    <row r="2612" spans="4:4" hidden="1">
      <c r="D2612" t="str">
        <f t="shared" si="40"/>
        <v/>
      </c>
    </row>
    <row r="2613" spans="4:4" hidden="1">
      <c r="D2613" t="str">
        <f t="shared" si="40"/>
        <v/>
      </c>
    </row>
    <row r="2614" spans="4:4" hidden="1">
      <c r="D2614" t="str">
        <f t="shared" si="40"/>
        <v/>
      </c>
    </row>
    <row r="2615" spans="4:4" hidden="1">
      <c r="D2615" t="str">
        <f t="shared" si="40"/>
        <v/>
      </c>
    </row>
    <row r="2616" spans="4:4" hidden="1">
      <c r="D2616" t="str">
        <f t="shared" si="40"/>
        <v/>
      </c>
    </row>
    <row r="2617" spans="4:4" hidden="1">
      <c r="D2617" t="str">
        <f t="shared" si="40"/>
        <v/>
      </c>
    </row>
    <row r="2618" spans="4:4" hidden="1">
      <c r="D2618" t="str">
        <f t="shared" si="40"/>
        <v/>
      </c>
    </row>
    <row r="2619" spans="4:4" hidden="1">
      <c r="D2619" t="str">
        <f t="shared" si="40"/>
        <v/>
      </c>
    </row>
    <row r="2620" spans="4:4" hidden="1">
      <c r="D2620" t="str">
        <f t="shared" si="40"/>
        <v/>
      </c>
    </row>
    <row r="2621" spans="4:4" hidden="1">
      <c r="D2621" t="str">
        <f t="shared" si="40"/>
        <v/>
      </c>
    </row>
    <row r="2622" spans="4:4" hidden="1">
      <c r="D2622" t="str">
        <f t="shared" si="40"/>
        <v/>
      </c>
    </row>
    <row r="2623" spans="4:4" hidden="1">
      <c r="D2623" t="str">
        <f t="shared" si="40"/>
        <v/>
      </c>
    </row>
    <row r="2624" spans="4:4" hidden="1">
      <c r="D2624" t="str">
        <f t="shared" si="40"/>
        <v/>
      </c>
    </row>
    <row r="2625" spans="4:4" hidden="1">
      <c r="D2625" t="str">
        <f t="shared" si="40"/>
        <v/>
      </c>
    </row>
    <row r="2626" spans="4:4" hidden="1">
      <c r="D2626" t="str">
        <f t="shared" si="40"/>
        <v/>
      </c>
    </row>
    <row r="2627" spans="4:4" hidden="1">
      <c r="D2627" t="str">
        <f t="shared" si="40"/>
        <v/>
      </c>
    </row>
    <row r="2628" spans="4:4" hidden="1">
      <c r="D2628" t="str">
        <f t="shared" ref="D2628:D2691" si="41">IF(B2628&gt;1,1,"")</f>
        <v/>
      </c>
    </row>
    <row r="2629" spans="4:4" hidden="1">
      <c r="D2629" t="str">
        <f t="shared" si="41"/>
        <v/>
      </c>
    </row>
    <row r="2630" spans="4:4" hidden="1">
      <c r="D2630" t="str">
        <f t="shared" si="41"/>
        <v/>
      </c>
    </row>
    <row r="2631" spans="4:4" hidden="1">
      <c r="D2631" t="str">
        <f t="shared" si="41"/>
        <v/>
      </c>
    </row>
    <row r="2632" spans="4:4" hidden="1">
      <c r="D2632" t="str">
        <f t="shared" si="41"/>
        <v/>
      </c>
    </row>
    <row r="2633" spans="4:4" hidden="1">
      <c r="D2633" t="str">
        <f t="shared" si="41"/>
        <v/>
      </c>
    </row>
    <row r="2634" spans="4:4" hidden="1">
      <c r="D2634" t="str">
        <f t="shared" si="41"/>
        <v/>
      </c>
    </row>
    <row r="2635" spans="4:4" hidden="1">
      <c r="D2635" t="str">
        <f t="shared" si="41"/>
        <v/>
      </c>
    </row>
    <row r="2636" spans="4:4" hidden="1">
      <c r="D2636" t="str">
        <f t="shared" si="41"/>
        <v/>
      </c>
    </row>
    <row r="2637" spans="4:4" hidden="1">
      <c r="D2637" t="str">
        <f t="shared" si="41"/>
        <v/>
      </c>
    </row>
    <row r="2638" spans="4:4" hidden="1">
      <c r="D2638" t="str">
        <f t="shared" si="41"/>
        <v/>
      </c>
    </row>
    <row r="2639" spans="4:4" hidden="1">
      <c r="D2639" t="str">
        <f t="shared" si="41"/>
        <v/>
      </c>
    </row>
    <row r="2640" spans="4:4" hidden="1">
      <c r="D2640" t="str">
        <f t="shared" si="41"/>
        <v/>
      </c>
    </row>
    <row r="2641" spans="4:4" hidden="1">
      <c r="D2641" t="str">
        <f t="shared" si="41"/>
        <v/>
      </c>
    </row>
    <row r="2642" spans="4:4" hidden="1">
      <c r="D2642" t="str">
        <f t="shared" si="41"/>
        <v/>
      </c>
    </row>
    <row r="2643" spans="4:4" hidden="1">
      <c r="D2643" t="str">
        <f t="shared" si="41"/>
        <v/>
      </c>
    </row>
    <row r="2644" spans="4:4" hidden="1">
      <c r="D2644" t="str">
        <f t="shared" si="41"/>
        <v/>
      </c>
    </row>
    <row r="2645" spans="4:4" hidden="1">
      <c r="D2645" t="str">
        <f t="shared" si="41"/>
        <v/>
      </c>
    </row>
    <row r="2646" spans="4:4" hidden="1">
      <c r="D2646" t="str">
        <f t="shared" si="41"/>
        <v/>
      </c>
    </row>
    <row r="2647" spans="4:4" hidden="1">
      <c r="D2647" t="str">
        <f t="shared" si="41"/>
        <v/>
      </c>
    </row>
    <row r="2648" spans="4:4" hidden="1">
      <c r="D2648" t="str">
        <f t="shared" si="41"/>
        <v/>
      </c>
    </row>
    <row r="2649" spans="4:4" hidden="1">
      <c r="D2649" t="str">
        <f t="shared" si="41"/>
        <v/>
      </c>
    </row>
    <row r="2650" spans="4:4" hidden="1">
      <c r="D2650" t="str">
        <f t="shared" si="41"/>
        <v/>
      </c>
    </row>
    <row r="2651" spans="4:4" hidden="1">
      <c r="D2651" t="str">
        <f t="shared" si="41"/>
        <v/>
      </c>
    </row>
    <row r="2652" spans="4:4" hidden="1">
      <c r="D2652" t="str">
        <f t="shared" si="41"/>
        <v/>
      </c>
    </row>
    <row r="2653" spans="4:4" hidden="1">
      <c r="D2653" t="str">
        <f t="shared" si="41"/>
        <v/>
      </c>
    </row>
    <row r="2654" spans="4:4" hidden="1">
      <c r="D2654" t="str">
        <f t="shared" si="41"/>
        <v/>
      </c>
    </row>
    <row r="2655" spans="4:4" hidden="1">
      <c r="D2655" t="str">
        <f t="shared" si="41"/>
        <v/>
      </c>
    </row>
    <row r="2656" spans="4:4" hidden="1">
      <c r="D2656" t="str">
        <f t="shared" si="41"/>
        <v/>
      </c>
    </row>
    <row r="2657" spans="4:4" hidden="1">
      <c r="D2657" t="str">
        <f t="shared" si="41"/>
        <v/>
      </c>
    </row>
    <row r="2658" spans="4:4" hidden="1">
      <c r="D2658" t="str">
        <f t="shared" si="41"/>
        <v/>
      </c>
    </row>
    <row r="2659" spans="4:4" hidden="1">
      <c r="D2659" t="str">
        <f t="shared" si="41"/>
        <v/>
      </c>
    </row>
    <row r="2660" spans="4:4" hidden="1">
      <c r="D2660" t="str">
        <f t="shared" si="41"/>
        <v/>
      </c>
    </row>
    <row r="2661" spans="4:4" hidden="1">
      <c r="D2661" t="str">
        <f t="shared" si="41"/>
        <v/>
      </c>
    </row>
    <row r="2662" spans="4:4" hidden="1">
      <c r="D2662" t="str">
        <f t="shared" si="41"/>
        <v/>
      </c>
    </row>
    <row r="2663" spans="4:4" hidden="1">
      <c r="D2663" t="str">
        <f t="shared" si="41"/>
        <v/>
      </c>
    </row>
    <row r="2664" spans="4:4" hidden="1">
      <c r="D2664" t="str">
        <f t="shared" si="41"/>
        <v/>
      </c>
    </row>
    <row r="2665" spans="4:4" hidden="1">
      <c r="D2665" t="str">
        <f t="shared" si="41"/>
        <v/>
      </c>
    </row>
    <row r="2666" spans="4:4" hidden="1">
      <c r="D2666" t="str">
        <f t="shared" si="41"/>
        <v/>
      </c>
    </row>
    <row r="2667" spans="4:4" hidden="1">
      <c r="D2667" t="str">
        <f t="shared" si="41"/>
        <v/>
      </c>
    </row>
    <row r="2668" spans="4:4" hidden="1">
      <c r="D2668" t="str">
        <f t="shared" si="41"/>
        <v/>
      </c>
    </row>
    <row r="2669" spans="4:4" hidden="1">
      <c r="D2669" t="str">
        <f t="shared" si="41"/>
        <v/>
      </c>
    </row>
    <row r="2670" spans="4:4" hidden="1">
      <c r="D2670" t="str">
        <f t="shared" si="41"/>
        <v/>
      </c>
    </row>
    <row r="2671" spans="4:4" hidden="1">
      <c r="D2671" t="str">
        <f t="shared" si="41"/>
        <v/>
      </c>
    </row>
    <row r="2672" spans="4:4" hidden="1">
      <c r="D2672" t="str">
        <f t="shared" si="41"/>
        <v/>
      </c>
    </row>
    <row r="2673" spans="4:4" hidden="1">
      <c r="D2673" t="str">
        <f t="shared" si="41"/>
        <v/>
      </c>
    </row>
    <row r="2674" spans="4:4" hidden="1">
      <c r="D2674" t="str">
        <f t="shared" si="41"/>
        <v/>
      </c>
    </row>
    <row r="2675" spans="4:4" hidden="1">
      <c r="D2675" t="str">
        <f t="shared" si="41"/>
        <v/>
      </c>
    </row>
    <row r="2676" spans="4:4" hidden="1">
      <c r="D2676" t="str">
        <f t="shared" si="41"/>
        <v/>
      </c>
    </row>
    <row r="2677" spans="4:4" hidden="1">
      <c r="D2677" t="str">
        <f t="shared" si="41"/>
        <v/>
      </c>
    </row>
    <row r="2678" spans="4:4" hidden="1">
      <c r="D2678" t="str">
        <f t="shared" si="41"/>
        <v/>
      </c>
    </row>
    <row r="2679" spans="4:4" hidden="1">
      <c r="D2679" t="str">
        <f t="shared" si="41"/>
        <v/>
      </c>
    </row>
    <row r="2680" spans="4:4" hidden="1">
      <c r="D2680" t="str">
        <f t="shared" si="41"/>
        <v/>
      </c>
    </row>
    <row r="2681" spans="4:4" hidden="1">
      <c r="D2681" t="str">
        <f t="shared" si="41"/>
        <v/>
      </c>
    </row>
    <row r="2682" spans="4:4" hidden="1">
      <c r="D2682" t="str">
        <f t="shared" si="41"/>
        <v/>
      </c>
    </row>
    <row r="2683" spans="4:4" hidden="1">
      <c r="D2683" t="str">
        <f t="shared" si="41"/>
        <v/>
      </c>
    </row>
    <row r="2684" spans="4:4" hidden="1">
      <c r="D2684" t="str">
        <f t="shared" si="41"/>
        <v/>
      </c>
    </row>
    <row r="2685" spans="4:4" hidden="1">
      <c r="D2685" t="str">
        <f t="shared" si="41"/>
        <v/>
      </c>
    </row>
    <row r="2686" spans="4:4" hidden="1">
      <c r="D2686" t="str">
        <f t="shared" si="41"/>
        <v/>
      </c>
    </row>
    <row r="2687" spans="4:4" hidden="1">
      <c r="D2687" t="str">
        <f t="shared" si="41"/>
        <v/>
      </c>
    </row>
    <row r="2688" spans="4:4" hidden="1">
      <c r="D2688" t="str">
        <f t="shared" si="41"/>
        <v/>
      </c>
    </row>
    <row r="2689" spans="4:4" hidden="1">
      <c r="D2689" t="str">
        <f t="shared" si="41"/>
        <v/>
      </c>
    </row>
    <row r="2690" spans="4:4" hidden="1">
      <c r="D2690" t="str">
        <f t="shared" si="41"/>
        <v/>
      </c>
    </row>
    <row r="2691" spans="4:4" hidden="1">
      <c r="D2691" t="str">
        <f t="shared" si="41"/>
        <v/>
      </c>
    </row>
    <row r="2692" spans="4:4" hidden="1">
      <c r="D2692" t="str">
        <f t="shared" ref="D2692:D2755" si="42">IF(B2692&gt;1,1,"")</f>
        <v/>
      </c>
    </row>
    <row r="2693" spans="4:4" hidden="1">
      <c r="D2693" t="str">
        <f t="shared" si="42"/>
        <v/>
      </c>
    </row>
    <row r="2694" spans="4:4" hidden="1">
      <c r="D2694" t="str">
        <f t="shared" si="42"/>
        <v/>
      </c>
    </row>
    <row r="2695" spans="4:4" hidden="1">
      <c r="D2695" t="str">
        <f t="shared" si="42"/>
        <v/>
      </c>
    </row>
    <row r="2696" spans="4:4" hidden="1">
      <c r="D2696" t="str">
        <f t="shared" si="42"/>
        <v/>
      </c>
    </row>
    <row r="2697" spans="4:4" hidden="1">
      <c r="D2697" t="str">
        <f t="shared" si="42"/>
        <v/>
      </c>
    </row>
    <row r="2698" spans="4:4" hidden="1">
      <c r="D2698" t="str">
        <f t="shared" si="42"/>
        <v/>
      </c>
    </row>
    <row r="2699" spans="4:4" hidden="1">
      <c r="D2699" t="str">
        <f t="shared" si="42"/>
        <v/>
      </c>
    </row>
    <row r="2700" spans="4:4" hidden="1">
      <c r="D2700" t="str">
        <f t="shared" si="42"/>
        <v/>
      </c>
    </row>
    <row r="2701" spans="4:4" hidden="1">
      <c r="D2701" t="str">
        <f t="shared" si="42"/>
        <v/>
      </c>
    </row>
    <row r="2702" spans="4:4" hidden="1">
      <c r="D2702" t="str">
        <f t="shared" si="42"/>
        <v/>
      </c>
    </row>
    <row r="2703" spans="4:4" hidden="1">
      <c r="D2703" t="str">
        <f t="shared" si="42"/>
        <v/>
      </c>
    </row>
    <row r="2704" spans="4:4" hidden="1">
      <c r="D2704" t="str">
        <f t="shared" si="42"/>
        <v/>
      </c>
    </row>
    <row r="2705" spans="4:4" hidden="1">
      <c r="D2705" t="str">
        <f t="shared" si="42"/>
        <v/>
      </c>
    </row>
    <row r="2706" spans="4:4" hidden="1">
      <c r="D2706" t="str">
        <f t="shared" si="42"/>
        <v/>
      </c>
    </row>
    <row r="2707" spans="4:4" hidden="1">
      <c r="D2707" t="str">
        <f t="shared" si="42"/>
        <v/>
      </c>
    </row>
    <row r="2708" spans="4:4" hidden="1">
      <c r="D2708" t="str">
        <f t="shared" si="42"/>
        <v/>
      </c>
    </row>
    <row r="2709" spans="4:4" hidden="1">
      <c r="D2709" t="str">
        <f t="shared" si="42"/>
        <v/>
      </c>
    </row>
    <row r="2710" spans="4:4" hidden="1">
      <c r="D2710" t="str">
        <f t="shared" si="42"/>
        <v/>
      </c>
    </row>
    <row r="2711" spans="4:4" hidden="1">
      <c r="D2711" t="str">
        <f t="shared" si="42"/>
        <v/>
      </c>
    </row>
    <row r="2712" spans="4:4" hidden="1">
      <c r="D2712" t="str">
        <f t="shared" si="42"/>
        <v/>
      </c>
    </row>
    <row r="2713" spans="4:4" hidden="1">
      <c r="D2713" t="str">
        <f t="shared" si="42"/>
        <v/>
      </c>
    </row>
    <row r="2714" spans="4:4" hidden="1">
      <c r="D2714" t="str">
        <f t="shared" si="42"/>
        <v/>
      </c>
    </row>
    <row r="2715" spans="4:4" hidden="1">
      <c r="D2715" t="str">
        <f t="shared" si="42"/>
        <v/>
      </c>
    </row>
    <row r="2716" spans="4:4" hidden="1">
      <c r="D2716" t="str">
        <f t="shared" si="42"/>
        <v/>
      </c>
    </row>
    <row r="2717" spans="4:4" hidden="1">
      <c r="D2717" t="str">
        <f t="shared" si="42"/>
        <v/>
      </c>
    </row>
    <row r="2718" spans="4:4" hidden="1">
      <c r="D2718" t="str">
        <f t="shared" si="42"/>
        <v/>
      </c>
    </row>
    <row r="2719" spans="4:4" hidden="1">
      <c r="D2719" t="str">
        <f t="shared" si="42"/>
        <v/>
      </c>
    </row>
    <row r="2720" spans="4:4" hidden="1">
      <c r="D2720" t="str">
        <f t="shared" si="42"/>
        <v/>
      </c>
    </row>
    <row r="2721" spans="4:4" hidden="1">
      <c r="D2721" t="str">
        <f t="shared" si="42"/>
        <v/>
      </c>
    </row>
    <row r="2722" spans="4:4" hidden="1">
      <c r="D2722" t="str">
        <f t="shared" si="42"/>
        <v/>
      </c>
    </row>
    <row r="2723" spans="4:4" hidden="1">
      <c r="D2723" t="str">
        <f t="shared" si="42"/>
        <v/>
      </c>
    </row>
    <row r="2724" spans="4:4" hidden="1">
      <c r="D2724" t="str">
        <f t="shared" si="42"/>
        <v/>
      </c>
    </row>
    <row r="2725" spans="4:4" hidden="1">
      <c r="D2725" t="str">
        <f t="shared" si="42"/>
        <v/>
      </c>
    </row>
    <row r="2726" spans="4:4" hidden="1">
      <c r="D2726" t="str">
        <f t="shared" si="42"/>
        <v/>
      </c>
    </row>
    <row r="2727" spans="4:4" hidden="1">
      <c r="D2727" t="str">
        <f t="shared" si="42"/>
        <v/>
      </c>
    </row>
    <row r="2728" spans="4:4" hidden="1">
      <c r="D2728" t="str">
        <f t="shared" si="42"/>
        <v/>
      </c>
    </row>
    <row r="2729" spans="4:4" hidden="1">
      <c r="D2729" t="str">
        <f t="shared" si="42"/>
        <v/>
      </c>
    </row>
    <row r="2730" spans="4:4" hidden="1">
      <c r="D2730" t="str">
        <f t="shared" si="42"/>
        <v/>
      </c>
    </row>
    <row r="2731" spans="4:4" hidden="1">
      <c r="D2731" t="str">
        <f t="shared" si="42"/>
        <v/>
      </c>
    </row>
    <row r="2732" spans="4:4" hidden="1">
      <c r="D2732" t="str">
        <f t="shared" si="42"/>
        <v/>
      </c>
    </row>
    <row r="2733" spans="4:4" hidden="1">
      <c r="D2733" t="str">
        <f t="shared" si="42"/>
        <v/>
      </c>
    </row>
    <row r="2734" spans="4:4" hidden="1">
      <c r="D2734" t="str">
        <f t="shared" si="42"/>
        <v/>
      </c>
    </row>
    <row r="2735" spans="4:4" hidden="1">
      <c r="D2735" t="str">
        <f t="shared" si="42"/>
        <v/>
      </c>
    </row>
    <row r="2736" spans="4:4" hidden="1">
      <c r="D2736" t="str">
        <f t="shared" si="42"/>
        <v/>
      </c>
    </row>
    <row r="2737" spans="4:4" hidden="1">
      <c r="D2737" t="str">
        <f t="shared" si="42"/>
        <v/>
      </c>
    </row>
    <row r="2738" spans="4:4" hidden="1">
      <c r="D2738" t="str">
        <f t="shared" si="42"/>
        <v/>
      </c>
    </row>
    <row r="2739" spans="4:4" hidden="1">
      <c r="D2739" t="str">
        <f t="shared" si="42"/>
        <v/>
      </c>
    </row>
    <row r="2740" spans="4:4" hidden="1">
      <c r="D2740" t="str">
        <f t="shared" si="42"/>
        <v/>
      </c>
    </row>
    <row r="2741" spans="4:4" hidden="1">
      <c r="D2741" t="str">
        <f t="shared" si="42"/>
        <v/>
      </c>
    </row>
    <row r="2742" spans="4:4" hidden="1">
      <c r="D2742" t="str">
        <f t="shared" si="42"/>
        <v/>
      </c>
    </row>
    <row r="2743" spans="4:4" hidden="1">
      <c r="D2743" t="str">
        <f t="shared" si="42"/>
        <v/>
      </c>
    </row>
    <row r="2744" spans="4:4" hidden="1">
      <c r="D2744" t="str">
        <f t="shared" si="42"/>
        <v/>
      </c>
    </row>
    <row r="2745" spans="4:4" hidden="1">
      <c r="D2745" t="str">
        <f t="shared" si="42"/>
        <v/>
      </c>
    </row>
    <row r="2746" spans="4:4" hidden="1">
      <c r="D2746" t="str">
        <f t="shared" si="42"/>
        <v/>
      </c>
    </row>
    <row r="2747" spans="4:4" hidden="1">
      <c r="D2747" t="str">
        <f t="shared" si="42"/>
        <v/>
      </c>
    </row>
    <row r="2748" spans="4:4" hidden="1">
      <c r="D2748" t="str">
        <f t="shared" si="42"/>
        <v/>
      </c>
    </row>
    <row r="2749" spans="4:4" hidden="1">
      <c r="D2749" t="str">
        <f t="shared" si="42"/>
        <v/>
      </c>
    </row>
    <row r="2750" spans="4:4" hidden="1">
      <c r="D2750" t="str">
        <f t="shared" si="42"/>
        <v/>
      </c>
    </row>
    <row r="2751" spans="4:4" hidden="1">
      <c r="D2751" t="str">
        <f t="shared" si="42"/>
        <v/>
      </c>
    </row>
    <row r="2752" spans="4:4" hidden="1">
      <c r="D2752" t="str">
        <f t="shared" si="42"/>
        <v/>
      </c>
    </row>
    <row r="2753" spans="4:4" hidden="1">
      <c r="D2753" t="str">
        <f t="shared" si="42"/>
        <v/>
      </c>
    </row>
    <row r="2754" spans="4:4" hidden="1">
      <c r="D2754" t="str">
        <f t="shared" si="42"/>
        <v/>
      </c>
    </row>
    <row r="2755" spans="4:4" hidden="1">
      <c r="D2755" t="str">
        <f t="shared" si="42"/>
        <v/>
      </c>
    </row>
    <row r="2756" spans="4:4" hidden="1">
      <c r="D2756" t="str">
        <f t="shared" ref="D2756:D2819" si="43">IF(B2756&gt;1,1,"")</f>
        <v/>
      </c>
    </row>
    <row r="2757" spans="4:4" hidden="1">
      <c r="D2757" t="str">
        <f t="shared" si="43"/>
        <v/>
      </c>
    </row>
    <row r="2758" spans="4:4" hidden="1">
      <c r="D2758" t="str">
        <f t="shared" si="43"/>
        <v/>
      </c>
    </row>
    <row r="2759" spans="4:4" hidden="1">
      <c r="D2759" t="str">
        <f t="shared" si="43"/>
        <v/>
      </c>
    </row>
    <row r="2760" spans="4:4" hidden="1">
      <c r="D2760" t="str">
        <f t="shared" si="43"/>
        <v/>
      </c>
    </row>
    <row r="2761" spans="4:4" hidden="1">
      <c r="D2761" t="str">
        <f t="shared" si="43"/>
        <v/>
      </c>
    </row>
    <row r="2762" spans="4:4" hidden="1">
      <c r="D2762" t="str">
        <f t="shared" si="43"/>
        <v/>
      </c>
    </row>
    <row r="2763" spans="4:4" hidden="1">
      <c r="D2763" t="str">
        <f t="shared" si="43"/>
        <v/>
      </c>
    </row>
    <row r="2764" spans="4:4" hidden="1">
      <c r="D2764" t="str">
        <f t="shared" si="43"/>
        <v/>
      </c>
    </row>
    <row r="2765" spans="4:4" hidden="1">
      <c r="D2765" t="str">
        <f t="shared" si="43"/>
        <v/>
      </c>
    </row>
    <row r="2766" spans="4:4" hidden="1">
      <c r="D2766" t="str">
        <f t="shared" si="43"/>
        <v/>
      </c>
    </row>
    <row r="2767" spans="4:4" hidden="1">
      <c r="D2767" t="str">
        <f t="shared" si="43"/>
        <v/>
      </c>
    </row>
    <row r="2768" spans="4:4" hidden="1">
      <c r="D2768" t="str">
        <f t="shared" si="43"/>
        <v/>
      </c>
    </row>
    <row r="2769" spans="4:4" hidden="1">
      <c r="D2769" t="str">
        <f t="shared" si="43"/>
        <v/>
      </c>
    </row>
    <row r="2770" spans="4:4" hidden="1">
      <c r="D2770" t="str">
        <f t="shared" si="43"/>
        <v/>
      </c>
    </row>
    <row r="2771" spans="4:4" hidden="1">
      <c r="D2771" t="str">
        <f t="shared" si="43"/>
        <v/>
      </c>
    </row>
    <row r="2772" spans="4:4" hidden="1">
      <c r="D2772" t="str">
        <f t="shared" si="43"/>
        <v/>
      </c>
    </row>
    <row r="2773" spans="4:4" hidden="1">
      <c r="D2773" t="str">
        <f t="shared" si="43"/>
        <v/>
      </c>
    </row>
    <row r="2774" spans="4:4" hidden="1">
      <c r="D2774" t="str">
        <f t="shared" si="43"/>
        <v/>
      </c>
    </row>
    <row r="2775" spans="4:4" hidden="1">
      <c r="D2775" t="str">
        <f t="shared" si="43"/>
        <v/>
      </c>
    </row>
    <row r="2776" spans="4:4" hidden="1">
      <c r="D2776" t="str">
        <f t="shared" si="43"/>
        <v/>
      </c>
    </row>
    <row r="2777" spans="4:4" hidden="1">
      <c r="D2777" t="str">
        <f t="shared" si="43"/>
        <v/>
      </c>
    </row>
    <row r="2778" spans="4:4" hidden="1">
      <c r="D2778" t="str">
        <f t="shared" si="43"/>
        <v/>
      </c>
    </row>
    <row r="2779" spans="4:4" hidden="1">
      <c r="D2779" t="str">
        <f t="shared" si="43"/>
        <v/>
      </c>
    </row>
    <row r="2780" spans="4:4" hidden="1">
      <c r="D2780" t="str">
        <f t="shared" si="43"/>
        <v/>
      </c>
    </row>
    <row r="2781" spans="4:4" hidden="1">
      <c r="D2781" t="str">
        <f t="shared" si="43"/>
        <v/>
      </c>
    </row>
    <row r="2782" spans="4:4" hidden="1">
      <c r="D2782" t="str">
        <f t="shared" si="43"/>
        <v/>
      </c>
    </row>
    <row r="2783" spans="4:4" hidden="1">
      <c r="D2783" t="str">
        <f t="shared" si="43"/>
        <v/>
      </c>
    </row>
    <row r="2784" spans="4:4" hidden="1">
      <c r="D2784" t="str">
        <f t="shared" si="43"/>
        <v/>
      </c>
    </row>
    <row r="2785" spans="4:4" hidden="1">
      <c r="D2785" t="str">
        <f t="shared" si="43"/>
        <v/>
      </c>
    </row>
    <row r="2786" spans="4:4" hidden="1">
      <c r="D2786" t="str">
        <f t="shared" si="43"/>
        <v/>
      </c>
    </row>
    <row r="2787" spans="4:4" hidden="1">
      <c r="D2787" t="str">
        <f t="shared" si="43"/>
        <v/>
      </c>
    </row>
    <row r="2788" spans="4:4" hidden="1">
      <c r="D2788" t="str">
        <f t="shared" si="43"/>
        <v/>
      </c>
    </row>
    <row r="2789" spans="4:4" hidden="1">
      <c r="D2789" t="str">
        <f t="shared" si="43"/>
        <v/>
      </c>
    </row>
    <row r="2790" spans="4:4" hidden="1">
      <c r="D2790" t="str">
        <f t="shared" si="43"/>
        <v/>
      </c>
    </row>
    <row r="2791" spans="4:4" hidden="1">
      <c r="D2791" t="str">
        <f t="shared" si="43"/>
        <v/>
      </c>
    </row>
    <row r="2792" spans="4:4" hidden="1">
      <c r="D2792" t="str">
        <f t="shared" si="43"/>
        <v/>
      </c>
    </row>
    <row r="2793" spans="4:4" hidden="1">
      <c r="D2793" t="str">
        <f t="shared" si="43"/>
        <v/>
      </c>
    </row>
    <row r="2794" spans="4:4" hidden="1">
      <c r="D2794" t="str">
        <f t="shared" si="43"/>
        <v/>
      </c>
    </row>
    <row r="2795" spans="4:4" hidden="1">
      <c r="D2795" t="str">
        <f t="shared" si="43"/>
        <v/>
      </c>
    </row>
    <row r="2796" spans="4:4" hidden="1">
      <c r="D2796" t="str">
        <f t="shared" si="43"/>
        <v/>
      </c>
    </row>
    <row r="2797" spans="4:4" hidden="1">
      <c r="D2797" t="str">
        <f t="shared" si="43"/>
        <v/>
      </c>
    </row>
    <row r="2798" spans="4:4" hidden="1">
      <c r="D2798" t="str">
        <f t="shared" si="43"/>
        <v/>
      </c>
    </row>
    <row r="2799" spans="4:4" hidden="1">
      <c r="D2799" t="str">
        <f t="shared" si="43"/>
        <v/>
      </c>
    </row>
    <row r="2800" spans="4:4" hidden="1">
      <c r="D2800" t="str">
        <f t="shared" si="43"/>
        <v/>
      </c>
    </row>
    <row r="2801" spans="4:4" hidden="1">
      <c r="D2801" t="str">
        <f t="shared" si="43"/>
        <v/>
      </c>
    </row>
    <row r="2802" spans="4:4" hidden="1">
      <c r="D2802" t="str">
        <f t="shared" si="43"/>
        <v/>
      </c>
    </row>
    <row r="2803" spans="4:4" hidden="1">
      <c r="D2803" t="str">
        <f t="shared" si="43"/>
        <v/>
      </c>
    </row>
    <row r="2804" spans="4:4" hidden="1">
      <c r="D2804" t="str">
        <f t="shared" si="43"/>
        <v/>
      </c>
    </row>
    <row r="2805" spans="4:4" hidden="1">
      <c r="D2805" t="str">
        <f t="shared" si="43"/>
        <v/>
      </c>
    </row>
    <row r="2806" spans="4:4" hidden="1">
      <c r="D2806" t="str">
        <f t="shared" si="43"/>
        <v/>
      </c>
    </row>
    <row r="2807" spans="4:4" hidden="1">
      <c r="D2807" t="str">
        <f t="shared" si="43"/>
        <v/>
      </c>
    </row>
    <row r="2808" spans="4:4" hidden="1">
      <c r="D2808" t="str">
        <f t="shared" si="43"/>
        <v/>
      </c>
    </row>
    <row r="2809" spans="4:4" hidden="1">
      <c r="D2809" t="str">
        <f t="shared" si="43"/>
        <v/>
      </c>
    </row>
    <row r="2810" spans="4:4" hidden="1">
      <c r="D2810" t="str">
        <f t="shared" si="43"/>
        <v/>
      </c>
    </row>
    <row r="2811" spans="4:4" hidden="1">
      <c r="D2811" t="str">
        <f t="shared" si="43"/>
        <v/>
      </c>
    </row>
    <row r="2812" spans="4:4" hidden="1">
      <c r="D2812" t="str">
        <f t="shared" si="43"/>
        <v/>
      </c>
    </row>
    <row r="2813" spans="4:4" hidden="1">
      <c r="D2813" t="str">
        <f t="shared" si="43"/>
        <v/>
      </c>
    </row>
    <row r="2814" spans="4:4" hidden="1">
      <c r="D2814" t="str">
        <f t="shared" si="43"/>
        <v/>
      </c>
    </row>
    <row r="2815" spans="4:4" hidden="1">
      <c r="D2815" t="str">
        <f t="shared" si="43"/>
        <v/>
      </c>
    </row>
    <row r="2816" spans="4:4" hidden="1">
      <c r="D2816" t="str">
        <f t="shared" si="43"/>
        <v/>
      </c>
    </row>
    <row r="2817" spans="4:4" hidden="1">
      <c r="D2817" t="str">
        <f t="shared" si="43"/>
        <v/>
      </c>
    </row>
    <row r="2818" spans="4:4" hidden="1">
      <c r="D2818" t="str">
        <f t="shared" si="43"/>
        <v/>
      </c>
    </row>
    <row r="2819" spans="4:4" hidden="1">
      <c r="D2819" t="str">
        <f t="shared" si="43"/>
        <v/>
      </c>
    </row>
    <row r="2820" spans="4:4" hidden="1">
      <c r="D2820" t="str">
        <f t="shared" ref="D2820:D2883" si="44">IF(B2820&gt;1,1,"")</f>
        <v/>
      </c>
    </row>
    <row r="2821" spans="4:4" hidden="1">
      <c r="D2821" t="str">
        <f t="shared" si="44"/>
        <v/>
      </c>
    </row>
    <row r="2822" spans="4:4" hidden="1">
      <c r="D2822" t="str">
        <f t="shared" si="44"/>
        <v/>
      </c>
    </row>
    <row r="2823" spans="4:4" hidden="1">
      <c r="D2823" t="str">
        <f t="shared" si="44"/>
        <v/>
      </c>
    </row>
    <row r="2824" spans="4:4" hidden="1">
      <c r="D2824" t="str">
        <f t="shared" si="44"/>
        <v/>
      </c>
    </row>
    <row r="2825" spans="4:4" hidden="1">
      <c r="D2825" t="str">
        <f t="shared" si="44"/>
        <v/>
      </c>
    </row>
    <row r="2826" spans="4:4" hidden="1">
      <c r="D2826" t="str">
        <f t="shared" si="44"/>
        <v/>
      </c>
    </row>
    <row r="2827" spans="4:4" hidden="1">
      <c r="D2827" t="str">
        <f t="shared" si="44"/>
        <v/>
      </c>
    </row>
    <row r="2828" spans="4:4" hidden="1">
      <c r="D2828" t="str">
        <f t="shared" si="44"/>
        <v/>
      </c>
    </row>
    <row r="2829" spans="4:4" hidden="1">
      <c r="D2829" t="str">
        <f t="shared" si="44"/>
        <v/>
      </c>
    </row>
    <row r="2830" spans="4:4" hidden="1">
      <c r="D2830" t="str">
        <f t="shared" si="44"/>
        <v/>
      </c>
    </row>
    <row r="2831" spans="4:4" hidden="1">
      <c r="D2831" t="str">
        <f t="shared" si="44"/>
        <v/>
      </c>
    </row>
    <row r="2832" spans="4:4" hidden="1">
      <c r="D2832" t="str">
        <f t="shared" si="44"/>
        <v/>
      </c>
    </row>
    <row r="2833" spans="4:4" hidden="1">
      <c r="D2833" t="str">
        <f t="shared" si="44"/>
        <v/>
      </c>
    </row>
    <row r="2834" spans="4:4" hidden="1">
      <c r="D2834" t="str">
        <f t="shared" si="44"/>
        <v/>
      </c>
    </row>
    <row r="2835" spans="4:4" hidden="1">
      <c r="D2835" t="str">
        <f t="shared" si="44"/>
        <v/>
      </c>
    </row>
    <row r="2836" spans="4:4" hidden="1">
      <c r="D2836" t="str">
        <f t="shared" si="44"/>
        <v/>
      </c>
    </row>
    <row r="2837" spans="4:4" hidden="1">
      <c r="D2837" t="str">
        <f t="shared" si="44"/>
        <v/>
      </c>
    </row>
    <row r="2838" spans="4:4" hidden="1">
      <c r="D2838" t="str">
        <f t="shared" si="44"/>
        <v/>
      </c>
    </row>
    <row r="2839" spans="4:4" hidden="1">
      <c r="D2839" t="str">
        <f t="shared" si="44"/>
        <v/>
      </c>
    </row>
    <row r="2840" spans="4:4" hidden="1">
      <c r="D2840" t="str">
        <f t="shared" si="44"/>
        <v/>
      </c>
    </row>
    <row r="2841" spans="4:4" hidden="1">
      <c r="D2841" t="str">
        <f t="shared" si="44"/>
        <v/>
      </c>
    </row>
    <row r="2842" spans="4:4" hidden="1">
      <c r="D2842" t="str">
        <f t="shared" si="44"/>
        <v/>
      </c>
    </row>
    <row r="2843" spans="4:4" hidden="1">
      <c r="D2843" t="str">
        <f t="shared" si="44"/>
        <v/>
      </c>
    </row>
    <row r="2844" spans="4:4" hidden="1">
      <c r="D2844" t="str">
        <f t="shared" si="44"/>
        <v/>
      </c>
    </row>
    <row r="2845" spans="4:4" hidden="1">
      <c r="D2845" t="str">
        <f t="shared" si="44"/>
        <v/>
      </c>
    </row>
    <row r="2846" spans="4:4" hidden="1">
      <c r="D2846" t="str">
        <f t="shared" si="44"/>
        <v/>
      </c>
    </row>
    <row r="2847" spans="4:4" hidden="1">
      <c r="D2847" t="str">
        <f t="shared" si="44"/>
        <v/>
      </c>
    </row>
    <row r="2848" spans="4:4" hidden="1">
      <c r="D2848" t="str">
        <f t="shared" si="44"/>
        <v/>
      </c>
    </row>
    <row r="2849" spans="4:4" hidden="1">
      <c r="D2849" t="str">
        <f t="shared" si="44"/>
        <v/>
      </c>
    </row>
    <row r="2850" spans="4:4" hidden="1">
      <c r="D2850" t="str">
        <f t="shared" si="44"/>
        <v/>
      </c>
    </row>
    <row r="2851" spans="4:4" hidden="1">
      <c r="D2851" t="str">
        <f t="shared" si="44"/>
        <v/>
      </c>
    </row>
    <row r="2852" spans="4:4" hidden="1">
      <c r="D2852" t="str">
        <f t="shared" si="44"/>
        <v/>
      </c>
    </row>
    <row r="2853" spans="4:4" hidden="1">
      <c r="D2853" t="str">
        <f t="shared" si="44"/>
        <v/>
      </c>
    </row>
    <row r="2854" spans="4:4" hidden="1">
      <c r="D2854" t="str">
        <f t="shared" si="44"/>
        <v/>
      </c>
    </row>
    <row r="2855" spans="4:4" hidden="1">
      <c r="D2855" t="str">
        <f t="shared" si="44"/>
        <v/>
      </c>
    </row>
    <row r="2856" spans="4:4" hidden="1">
      <c r="D2856" t="str">
        <f t="shared" si="44"/>
        <v/>
      </c>
    </row>
    <row r="2857" spans="4:4" hidden="1">
      <c r="D2857" t="str">
        <f t="shared" si="44"/>
        <v/>
      </c>
    </row>
    <row r="2858" spans="4:4" hidden="1">
      <c r="D2858" t="str">
        <f t="shared" si="44"/>
        <v/>
      </c>
    </row>
    <row r="2859" spans="4:4" hidden="1">
      <c r="D2859" t="str">
        <f t="shared" si="44"/>
        <v/>
      </c>
    </row>
    <row r="2860" spans="4:4" hidden="1">
      <c r="D2860" t="str">
        <f t="shared" si="44"/>
        <v/>
      </c>
    </row>
    <row r="2861" spans="4:4" hidden="1">
      <c r="D2861" t="str">
        <f t="shared" si="44"/>
        <v/>
      </c>
    </row>
    <row r="2862" spans="4:4" hidden="1">
      <c r="D2862" t="str">
        <f t="shared" si="44"/>
        <v/>
      </c>
    </row>
    <row r="2863" spans="4:4" hidden="1">
      <c r="D2863" t="str">
        <f t="shared" si="44"/>
        <v/>
      </c>
    </row>
    <row r="2864" spans="4:4" hidden="1">
      <c r="D2864" t="str">
        <f t="shared" si="44"/>
        <v/>
      </c>
    </row>
    <row r="2865" spans="4:4" hidden="1">
      <c r="D2865" t="str">
        <f t="shared" si="44"/>
        <v/>
      </c>
    </row>
    <row r="2866" spans="4:4" hidden="1">
      <c r="D2866" t="str">
        <f t="shared" si="44"/>
        <v/>
      </c>
    </row>
    <row r="2867" spans="4:4" hidden="1">
      <c r="D2867" t="str">
        <f t="shared" si="44"/>
        <v/>
      </c>
    </row>
    <row r="2868" spans="4:4" hidden="1">
      <c r="D2868" t="str">
        <f t="shared" si="44"/>
        <v/>
      </c>
    </row>
    <row r="2869" spans="4:4" hidden="1">
      <c r="D2869" t="str">
        <f t="shared" si="44"/>
        <v/>
      </c>
    </row>
    <row r="2870" spans="4:4" hidden="1">
      <c r="D2870" t="str">
        <f t="shared" si="44"/>
        <v/>
      </c>
    </row>
    <row r="2871" spans="4:4" hidden="1">
      <c r="D2871" t="str">
        <f t="shared" si="44"/>
        <v/>
      </c>
    </row>
    <row r="2872" spans="4:4" hidden="1">
      <c r="D2872" t="str">
        <f t="shared" si="44"/>
        <v/>
      </c>
    </row>
    <row r="2873" spans="4:4" hidden="1">
      <c r="D2873" t="str">
        <f t="shared" si="44"/>
        <v/>
      </c>
    </row>
    <row r="2874" spans="4:4" hidden="1">
      <c r="D2874" t="str">
        <f t="shared" si="44"/>
        <v/>
      </c>
    </row>
    <row r="2875" spans="4:4" hidden="1">
      <c r="D2875" t="str">
        <f t="shared" si="44"/>
        <v/>
      </c>
    </row>
    <row r="2876" spans="4:4" hidden="1">
      <c r="D2876" t="str">
        <f t="shared" si="44"/>
        <v/>
      </c>
    </row>
    <row r="2877" spans="4:4" hidden="1">
      <c r="D2877" t="str">
        <f t="shared" si="44"/>
        <v/>
      </c>
    </row>
    <row r="2878" spans="4:4" hidden="1">
      <c r="D2878" t="str">
        <f t="shared" si="44"/>
        <v/>
      </c>
    </row>
    <row r="2879" spans="4:4" hidden="1">
      <c r="D2879" t="str">
        <f t="shared" si="44"/>
        <v/>
      </c>
    </row>
    <row r="2880" spans="4:4" hidden="1">
      <c r="D2880" t="str">
        <f t="shared" si="44"/>
        <v/>
      </c>
    </row>
    <row r="2881" spans="4:4" hidden="1">
      <c r="D2881" t="str">
        <f t="shared" si="44"/>
        <v/>
      </c>
    </row>
    <row r="2882" spans="4:4" hidden="1">
      <c r="D2882" t="str">
        <f t="shared" si="44"/>
        <v/>
      </c>
    </row>
    <row r="2883" spans="4:4" hidden="1">
      <c r="D2883" t="str">
        <f t="shared" si="44"/>
        <v/>
      </c>
    </row>
    <row r="2884" spans="4:4" hidden="1">
      <c r="D2884" t="str">
        <f t="shared" ref="D2884:D2947" si="45">IF(B2884&gt;1,1,"")</f>
        <v/>
      </c>
    </row>
    <row r="2885" spans="4:4" hidden="1">
      <c r="D2885" t="str">
        <f t="shared" si="45"/>
        <v/>
      </c>
    </row>
    <row r="2886" spans="4:4" hidden="1">
      <c r="D2886" t="str">
        <f t="shared" si="45"/>
        <v/>
      </c>
    </row>
    <row r="2887" spans="4:4" hidden="1">
      <c r="D2887" t="str">
        <f t="shared" si="45"/>
        <v/>
      </c>
    </row>
    <row r="2888" spans="4:4" hidden="1">
      <c r="D2888" t="str">
        <f t="shared" si="45"/>
        <v/>
      </c>
    </row>
    <row r="2889" spans="4:4" hidden="1">
      <c r="D2889" t="str">
        <f t="shared" si="45"/>
        <v/>
      </c>
    </row>
    <row r="2890" spans="4:4" hidden="1">
      <c r="D2890" t="str">
        <f t="shared" si="45"/>
        <v/>
      </c>
    </row>
    <row r="2891" spans="4:4" hidden="1">
      <c r="D2891" t="str">
        <f t="shared" si="45"/>
        <v/>
      </c>
    </row>
    <row r="2892" spans="4:4" hidden="1">
      <c r="D2892" t="str">
        <f t="shared" si="45"/>
        <v/>
      </c>
    </row>
    <row r="2893" spans="4:4" hidden="1">
      <c r="D2893" t="str">
        <f t="shared" si="45"/>
        <v/>
      </c>
    </row>
    <row r="2894" spans="4:4" hidden="1">
      <c r="D2894" t="str">
        <f t="shared" si="45"/>
        <v/>
      </c>
    </row>
    <row r="2895" spans="4:4" hidden="1">
      <c r="D2895" t="str">
        <f t="shared" si="45"/>
        <v/>
      </c>
    </row>
    <row r="2896" spans="4:4" hidden="1">
      <c r="D2896" t="str">
        <f t="shared" si="45"/>
        <v/>
      </c>
    </row>
    <row r="2897" spans="4:4" hidden="1">
      <c r="D2897" t="str">
        <f t="shared" si="45"/>
        <v/>
      </c>
    </row>
    <row r="2898" spans="4:4" hidden="1">
      <c r="D2898" t="str">
        <f t="shared" si="45"/>
        <v/>
      </c>
    </row>
    <row r="2899" spans="4:4" hidden="1">
      <c r="D2899" t="str">
        <f t="shared" si="45"/>
        <v/>
      </c>
    </row>
    <row r="2900" spans="4:4" hidden="1">
      <c r="D2900" t="str">
        <f t="shared" si="45"/>
        <v/>
      </c>
    </row>
    <row r="2901" spans="4:4" hidden="1">
      <c r="D2901" t="str">
        <f t="shared" si="45"/>
        <v/>
      </c>
    </row>
    <row r="2902" spans="4:4" hidden="1">
      <c r="D2902" t="str">
        <f t="shared" si="45"/>
        <v/>
      </c>
    </row>
    <row r="2903" spans="4:4" hidden="1">
      <c r="D2903" t="str">
        <f t="shared" si="45"/>
        <v/>
      </c>
    </row>
    <row r="2904" spans="4:4" hidden="1">
      <c r="D2904" t="str">
        <f t="shared" si="45"/>
        <v/>
      </c>
    </row>
    <row r="2905" spans="4:4" hidden="1">
      <c r="D2905" t="str">
        <f t="shared" si="45"/>
        <v/>
      </c>
    </row>
    <row r="2906" spans="4:4" hidden="1">
      <c r="D2906" t="str">
        <f t="shared" si="45"/>
        <v/>
      </c>
    </row>
    <row r="2907" spans="4:4" hidden="1">
      <c r="D2907" t="str">
        <f t="shared" si="45"/>
        <v/>
      </c>
    </row>
    <row r="2908" spans="4:4" hidden="1">
      <c r="D2908" t="str">
        <f t="shared" si="45"/>
        <v/>
      </c>
    </row>
    <row r="2909" spans="4:4" hidden="1">
      <c r="D2909" t="str">
        <f t="shared" si="45"/>
        <v/>
      </c>
    </row>
    <row r="2910" spans="4:4" hidden="1">
      <c r="D2910" t="str">
        <f t="shared" si="45"/>
        <v/>
      </c>
    </row>
    <row r="2911" spans="4:4" hidden="1">
      <c r="D2911" t="str">
        <f t="shared" si="45"/>
        <v/>
      </c>
    </row>
    <row r="2912" spans="4:4" hidden="1">
      <c r="D2912" t="str">
        <f t="shared" si="45"/>
        <v/>
      </c>
    </row>
    <row r="2913" spans="4:4" hidden="1">
      <c r="D2913" t="str">
        <f t="shared" si="45"/>
        <v/>
      </c>
    </row>
    <row r="2914" spans="4:4" hidden="1">
      <c r="D2914" t="str">
        <f t="shared" si="45"/>
        <v/>
      </c>
    </row>
    <row r="2915" spans="4:4" hidden="1">
      <c r="D2915" t="str">
        <f t="shared" si="45"/>
        <v/>
      </c>
    </row>
    <row r="2916" spans="4:4" hidden="1">
      <c r="D2916" t="str">
        <f t="shared" si="45"/>
        <v/>
      </c>
    </row>
    <row r="2917" spans="4:4" hidden="1">
      <c r="D2917" t="str">
        <f t="shared" si="45"/>
        <v/>
      </c>
    </row>
    <row r="2918" spans="4:4" hidden="1">
      <c r="D2918" t="str">
        <f t="shared" si="45"/>
        <v/>
      </c>
    </row>
    <row r="2919" spans="4:4" hidden="1">
      <c r="D2919" t="str">
        <f t="shared" si="45"/>
        <v/>
      </c>
    </row>
    <row r="2920" spans="4:4" hidden="1">
      <c r="D2920" t="str">
        <f t="shared" si="45"/>
        <v/>
      </c>
    </row>
    <row r="2921" spans="4:4" hidden="1">
      <c r="D2921" t="str">
        <f t="shared" si="45"/>
        <v/>
      </c>
    </row>
    <row r="2922" spans="4:4" hidden="1">
      <c r="D2922" t="str">
        <f t="shared" si="45"/>
        <v/>
      </c>
    </row>
    <row r="2923" spans="4:4" hidden="1">
      <c r="D2923" t="str">
        <f t="shared" si="45"/>
        <v/>
      </c>
    </row>
    <row r="2924" spans="4:4" hidden="1">
      <c r="D2924" t="str">
        <f t="shared" si="45"/>
        <v/>
      </c>
    </row>
    <row r="2925" spans="4:4" hidden="1">
      <c r="D2925" t="str">
        <f t="shared" si="45"/>
        <v/>
      </c>
    </row>
    <row r="2926" spans="4:4" hidden="1">
      <c r="D2926" t="str">
        <f t="shared" si="45"/>
        <v/>
      </c>
    </row>
    <row r="2927" spans="4:4" hidden="1">
      <c r="D2927" t="str">
        <f t="shared" si="45"/>
        <v/>
      </c>
    </row>
    <row r="2928" spans="4:4" hidden="1">
      <c r="D2928" t="str">
        <f t="shared" si="45"/>
        <v/>
      </c>
    </row>
    <row r="2929" spans="4:4" hidden="1">
      <c r="D2929" t="str">
        <f t="shared" si="45"/>
        <v/>
      </c>
    </row>
    <row r="2930" spans="4:4" hidden="1">
      <c r="D2930" t="str">
        <f t="shared" si="45"/>
        <v/>
      </c>
    </row>
    <row r="2931" spans="4:4" hidden="1">
      <c r="D2931" t="str">
        <f t="shared" si="45"/>
        <v/>
      </c>
    </row>
    <row r="2932" spans="4:4" hidden="1">
      <c r="D2932" t="str">
        <f t="shared" si="45"/>
        <v/>
      </c>
    </row>
    <row r="2933" spans="4:4" hidden="1">
      <c r="D2933" t="str">
        <f t="shared" si="45"/>
        <v/>
      </c>
    </row>
    <row r="2934" spans="4:4" hidden="1">
      <c r="D2934" t="str">
        <f t="shared" si="45"/>
        <v/>
      </c>
    </row>
    <row r="2935" spans="4:4" hidden="1">
      <c r="D2935" t="str">
        <f t="shared" si="45"/>
        <v/>
      </c>
    </row>
    <row r="2936" spans="4:4" hidden="1">
      <c r="D2936" t="str">
        <f t="shared" si="45"/>
        <v/>
      </c>
    </row>
    <row r="2937" spans="4:4" hidden="1">
      <c r="D2937" t="str">
        <f t="shared" si="45"/>
        <v/>
      </c>
    </row>
    <row r="2938" spans="4:4" hidden="1">
      <c r="D2938" t="str">
        <f t="shared" si="45"/>
        <v/>
      </c>
    </row>
    <row r="2939" spans="4:4" hidden="1">
      <c r="D2939" t="str">
        <f t="shared" si="45"/>
        <v/>
      </c>
    </row>
    <row r="2940" spans="4:4" hidden="1">
      <c r="D2940" t="str">
        <f t="shared" si="45"/>
        <v/>
      </c>
    </row>
    <row r="2941" spans="4:4" hidden="1">
      <c r="D2941" t="str">
        <f t="shared" si="45"/>
        <v/>
      </c>
    </row>
    <row r="2942" spans="4:4" hidden="1">
      <c r="D2942" t="str">
        <f t="shared" si="45"/>
        <v/>
      </c>
    </row>
    <row r="2943" spans="4:4" hidden="1">
      <c r="D2943" t="str">
        <f t="shared" si="45"/>
        <v/>
      </c>
    </row>
    <row r="2944" spans="4:4" hidden="1">
      <c r="D2944" t="str">
        <f t="shared" si="45"/>
        <v/>
      </c>
    </row>
    <row r="2945" spans="4:4" hidden="1">
      <c r="D2945" t="str">
        <f t="shared" si="45"/>
        <v/>
      </c>
    </row>
    <row r="2946" spans="4:4" hidden="1">
      <c r="D2946" t="str">
        <f t="shared" si="45"/>
        <v/>
      </c>
    </row>
    <row r="2947" spans="4:4" hidden="1">
      <c r="D2947" t="str">
        <f t="shared" si="45"/>
        <v/>
      </c>
    </row>
    <row r="2948" spans="4:4" hidden="1">
      <c r="D2948" t="str">
        <f t="shared" ref="D2948:D3011" si="46">IF(B2948&gt;1,1,"")</f>
        <v/>
      </c>
    </row>
    <row r="2949" spans="4:4" hidden="1">
      <c r="D2949" t="str">
        <f t="shared" si="46"/>
        <v/>
      </c>
    </row>
    <row r="2950" spans="4:4" hidden="1">
      <c r="D2950" t="str">
        <f t="shared" si="46"/>
        <v/>
      </c>
    </row>
    <row r="2951" spans="4:4" hidden="1">
      <c r="D2951" t="str">
        <f t="shared" si="46"/>
        <v/>
      </c>
    </row>
    <row r="2952" spans="4:4" hidden="1">
      <c r="D2952" t="str">
        <f t="shared" si="46"/>
        <v/>
      </c>
    </row>
    <row r="2953" spans="4:4" hidden="1">
      <c r="D2953" t="str">
        <f t="shared" si="46"/>
        <v/>
      </c>
    </row>
    <row r="2954" spans="4:4" hidden="1">
      <c r="D2954" t="str">
        <f t="shared" si="46"/>
        <v/>
      </c>
    </row>
    <row r="2955" spans="4:4" hidden="1">
      <c r="D2955" t="str">
        <f t="shared" si="46"/>
        <v/>
      </c>
    </row>
    <row r="2956" spans="4:4" hidden="1">
      <c r="D2956" t="str">
        <f t="shared" si="46"/>
        <v/>
      </c>
    </row>
    <row r="2957" spans="4:4" hidden="1">
      <c r="D2957" t="str">
        <f t="shared" si="46"/>
        <v/>
      </c>
    </row>
    <row r="2958" spans="4:4" hidden="1">
      <c r="D2958" t="str">
        <f t="shared" si="46"/>
        <v/>
      </c>
    </row>
    <row r="2959" spans="4:4" hidden="1">
      <c r="D2959" t="str">
        <f t="shared" si="46"/>
        <v/>
      </c>
    </row>
    <row r="2960" spans="4:4" hidden="1">
      <c r="D2960" t="str">
        <f t="shared" si="46"/>
        <v/>
      </c>
    </row>
    <row r="2961" spans="4:4" hidden="1">
      <c r="D2961" t="str">
        <f t="shared" si="46"/>
        <v/>
      </c>
    </row>
    <row r="2962" spans="4:4" hidden="1">
      <c r="D2962" t="str">
        <f t="shared" si="46"/>
        <v/>
      </c>
    </row>
    <row r="2963" spans="4:4" hidden="1">
      <c r="D2963" t="str">
        <f t="shared" si="46"/>
        <v/>
      </c>
    </row>
    <row r="2964" spans="4:4" hidden="1">
      <c r="D2964" t="str">
        <f t="shared" si="46"/>
        <v/>
      </c>
    </row>
    <row r="2965" spans="4:4" hidden="1">
      <c r="D2965" t="str">
        <f t="shared" si="46"/>
        <v/>
      </c>
    </row>
    <row r="2966" spans="4:4" hidden="1">
      <c r="D2966" t="str">
        <f t="shared" si="46"/>
        <v/>
      </c>
    </row>
    <row r="2967" spans="4:4" hidden="1">
      <c r="D2967" t="str">
        <f t="shared" si="46"/>
        <v/>
      </c>
    </row>
    <row r="2968" spans="4:4" hidden="1">
      <c r="D2968" t="str">
        <f t="shared" si="46"/>
        <v/>
      </c>
    </row>
    <row r="2969" spans="4:4" hidden="1">
      <c r="D2969" t="str">
        <f t="shared" si="46"/>
        <v/>
      </c>
    </row>
    <row r="2970" spans="4:4" hidden="1">
      <c r="D2970" t="str">
        <f t="shared" si="46"/>
        <v/>
      </c>
    </row>
    <row r="2971" spans="4:4" hidden="1">
      <c r="D2971" t="str">
        <f t="shared" si="46"/>
        <v/>
      </c>
    </row>
    <row r="2972" spans="4:4" hidden="1">
      <c r="D2972" t="str">
        <f t="shared" si="46"/>
        <v/>
      </c>
    </row>
    <row r="2973" spans="4:4" hidden="1">
      <c r="D2973" t="str">
        <f t="shared" si="46"/>
        <v/>
      </c>
    </row>
    <row r="2974" spans="4:4" hidden="1">
      <c r="D2974" t="str">
        <f t="shared" si="46"/>
        <v/>
      </c>
    </row>
    <row r="2975" spans="4:4" hidden="1">
      <c r="D2975" t="str">
        <f t="shared" si="46"/>
        <v/>
      </c>
    </row>
    <row r="2976" spans="4:4" hidden="1">
      <c r="D2976" t="str">
        <f t="shared" si="46"/>
        <v/>
      </c>
    </row>
    <row r="2977" spans="4:4" hidden="1">
      <c r="D2977" t="str">
        <f t="shared" si="46"/>
        <v/>
      </c>
    </row>
    <row r="2978" spans="4:4" hidden="1">
      <c r="D2978" t="str">
        <f t="shared" si="46"/>
        <v/>
      </c>
    </row>
    <row r="2979" spans="4:4" hidden="1">
      <c r="D2979" t="str">
        <f t="shared" si="46"/>
        <v/>
      </c>
    </row>
    <row r="2980" spans="4:4" hidden="1">
      <c r="D2980" t="str">
        <f t="shared" si="46"/>
        <v/>
      </c>
    </row>
    <row r="2981" spans="4:4" hidden="1">
      <c r="D2981" t="str">
        <f t="shared" si="46"/>
        <v/>
      </c>
    </row>
    <row r="2982" spans="4:4" hidden="1">
      <c r="D2982" t="str">
        <f t="shared" si="46"/>
        <v/>
      </c>
    </row>
    <row r="2983" spans="4:4" hidden="1">
      <c r="D2983" t="str">
        <f t="shared" si="46"/>
        <v/>
      </c>
    </row>
    <row r="2984" spans="4:4" hidden="1">
      <c r="D2984" t="str">
        <f t="shared" si="46"/>
        <v/>
      </c>
    </row>
    <row r="2985" spans="4:4" hidden="1">
      <c r="D2985" t="str">
        <f t="shared" si="46"/>
        <v/>
      </c>
    </row>
    <row r="2986" spans="4:4" hidden="1">
      <c r="D2986" t="str">
        <f t="shared" si="46"/>
        <v/>
      </c>
    </row>
    <row r="2987" spans="4:4" hidden="1">
      <c r="D2987" t="str">
        <f t="shared" si="46"/>
        <v/>
      </c>
    </row>
    <row r="2988" spans="4:4" hidden="1">
      <c r="D2988" t="str">
        <f t="shared" si="46"/>
        <v/>
      </c>
    </row>
    <row r="2989" spans="4:4" hidden="1">
      <c r="D2989" t="str">
        <f t="shared" si="46"/>
        <v/>
      </c>
    </row>
    <row r="2990" spans="4:4" hidden="1">
      <c r="D2990" t="str">
        <f t="shared" si="46"/>
        <v/>
      </c>
    </row>
    <row r="2991" spans="4:4" hidden="1">
      <c r="D2991" t="str">
        <f t="shared" si="46"/>
        <v/>
      </c>
    </row>
    <row r="2992" spans="4:4" hidden="1">
      <c r="D2992" t="str">
        <f t="shared" si="46"/>
        <v/>
      </c>
    </row>
    <row r="2993" spans="4:4" hidden="1">
      <c r="D2993" t="str">
        <f t="shared" si="46"/>
        <v/>
      </c>
    </row>
    <row r="2994" spans="4:4" hidden="1">
      <c r="D2994" t="str">
        <f t="shared" si="46"/>
        <v/>
      </c>
    </row>
    <row r="2995" spans="4:4" hidden="1">
      <c r="D2995" t="str">
        <f t="shared" si="46"/>
        <v/>
      </c>
    </row>
    <row r="2996" spans="4:4" hidden="1">
      <c r="D2996" t="str">
        <f t="shared" si="46"/>
        <v/>
      </c>
    </row>
    <row r="2997" spans="4:4" hidden="1">
      <c r="D2997" t="str">
        <f t="shared" si="46"/>
        <v/>
      </c>
    </row>
    <row r="2998" spans="4:4" hidden="1">
      <c r="D2998" t="str">
        <f t="shared" si="46"/>
        <v/>
      </c>
    </row>
    <row r="2999" spans="4:4" hidden="1">
      <c r="D2999" t="str">
        <f t="shared" si="46"/>
        <v/>
      </c>
    </row>
    <row r="3000" spans="4:4" hidden="1">
      <c r="D3000" t="str">
        <f t="shared" si="46"/>
        <v/>
      </c>
    </row>
    <row r="3001" spans="4:4" hidden="1">
      <c r="D3001" t="str">
        <f t="shared" si="46"/>
        <v/>
      </c>
    </row>
    <row r="3002" spans="4:4" hidden="1">
      <c r="D3002" t="str">
        <f t="shared" si="46"/>
        <v/>
      </c>
    </row>
    <row r="3003" spans="4:4" hidden="1">
      <c r="D3003" t="str">
        <f t="shared" si="46"/>
        <v/>
      </c>
    </row>
    <row r="3004" spans="4:4" hidden="1">
      <c r="D3004" t="str">
        <f t="shared" si="46"/>
        <v/>
      </c>
    </row>
    <row r="3005" spans="4:4" hidden="1">
      <c r="D3005" t="str">
        <f t="shared" si="46"/>
        <v/>
      </c>
    </row>
    <row r="3006" spans="4:4" hidden="1">
      <c r="D3006" t="str">
        <f t="shared" si="46"/>
        <v/>
      </c>
    </row>
    <row r="3007" spans="4:4" hidden="1">
      <c r="D3007" t="str">
        <f t="shared" si="46"/>
        <v/>
      </c>
    </row>
    <row r="3008" spans="4:4" hidden="1">
      <c r="D3008" t="str">
        <f t="shared" si="46"/>
        <v/>
      </c>
    </row>
    <row r="3009" spans="4:4" hidden="1">
      <c r="D3009" t="str">
        <f t="shared" si="46"/>
        <v/>
      </c>
    </row>
    <row r="3010" spans="4:4" hidden="1">
      <c r="D3010" t="str">
        <f t="shared" si="46"/>
        <v/>
      </c>
    </row>
    <row r="3011" spans="4:4" hidden="1">
      <c r="D3011" t="str">
        <f t="shared" si="46"/>
        <v/>
      </c>
    </row>
    <row r="3012" spans="4:4" hidden="1">
      <c r="D3012" t="str">
        <f t="shared" ref="D3012:D3075" si="47">IF(B3012&gt;1,1,"")</f>
        <v/>
      </c>
    </row>
    <row r="3013" spans="4:4" hidden="1">
      <c r="D3013" t="str">
        <f t="shared" si="47"/>
        <v/>
      </c>
    </row>
    <row r="3014" spans="4:4" hidden="1">
      <c r="D3014" t="str">
        <f t="shared" si="47"/>
        <v/>
      </c>
    </row>
    <row r="3015" spans="4:4" hidden="1">
      <c r="D3015" t="str">
        <f t="shared" si="47"/>
        <v/>
      </c>
    </row>
    <row r="3016" spans="4:4" hidden="1">
      <c r="D3016" t="str">
        <f t="shared" si="47"/>
        <v/>
      </c>
    </row>
    <row r="3017" spans="4:4" hidden="1">
      <c r="D3017" t="str">
        <f t="shared" si="47"/>
        <v/>
      </c>
    </row>
    <row r="3018" spans="4:4" hidden="1">
      <c r="D3018" t="str">
        <f t="shared" si="47"/>
        <v/>
      </c>
    </row>
    <row r="3019" spans="4:4" hidden="1">
      <c r="D3019" t="str">
        <f t="shared" si="47"/>
        <v/>
      </c>
    </row>
    <row r="3020" spans="4:4" hidden="1">
      <c r="D3020" t="str">
        <f t="shared" si="47"/>
        <v/>
      </c>
    </row>
    <row r="3021" spans="4:4" hidden="1">
      <c r="D3021" t="str">
        <f t="shared" si="47"/>
        <v/>
      </c>
    </row>
    <row r="3022" spans="4:4" hidden="1">
      <c r="D3022" t="str">
        <f t="shared" si="47"/>
        <v/>
      </c>
    </row>
    <row r="3023" spans="4:4" hidden="1">
      <c r="D3023" t="str">
        <f t="shared" si="47"/>
        <v/>
      </c>
    </row>
    <row r="3024" spans="4:4" hidden="1">
      <c r="D3024" t="str">
        <f t="shared" si="47"/>
        <v/>
      </c>
    </row>
    <row r="3025" spans="4:4" hidden="1">
      <c r="D3025" t="str">
        <f t="shared" si="47"/>
        <v/>
      </c>
    </row>
    <row r="3026" spans="4:4" hidden="1">
      <c r="D3026" t="str">
        <f t="shared" si="47"/>
        <v/>
      </c>
    </row>
    <row r="3027" spans="4:4" hidden="1">
      <c r="D3027" t="str">
        <f t="shared" si="47"/>
        <v/>
      </c>
    </row>
    <row r="3028" spans="4:4" hidden="1">
      <c r="D3028" t="str">
        <f t="shared" si="47"/>
        <v/>
      </c>
    </row>
    <row r="3029" spans="4:4" hidden="1">
      <c r="D3029" t="str">
        <f t="shared" si="47"/>
        <v/>
      </c>
    </row>
    <row r="3030" spans="4:4" hidden="1">
      <c r="D3030" t="str">
        <f t="shared" si="47"/>
        <v/>
      </c>
    </row>
    <row r="3031" spans="4:4" hidden="1">
      <c r="D3031" t="str">
        <f t="shared" si="47"/>
        <v/>
      </c>
    </row>
    <row r="3032" spans="4:4" hidden="1">
      <c r="D3032" t="str">
        <f t="shared" si="47"/>
        <v/>
      </c>
    </row>
    <row r="3033" spans="4:4" hidden="1">
      <c r="D3033" t="str">
        <f t="shared" si="47"/>
        <v/>
      </c>
    </row>
    <row r="3034" spans="4:4" hidden="1">
      <c r="D3034" t="str">
        <f t="shared" si="47"/>
        <v/>
      </c>
    </row>
    <row r="3035" spans="4:4" hidden="1">
      <c r="D3035" t="str">
        <f t="shared" si="47"/>
        <v/>
      </c>
    </row>
    <row r="3036" spans="4:4" hidden="1">
      <c r="D3036" t="str">
        <f t="shared" si="47"/>
        <v/>
      </c>
    </row>
    <row r="3037" spans="4:4" hidden="1">
      <c r="D3037" t="str">
        <f t="shared" si="47"/>
        <v/>
      </c>
    </row>
    <row r="3038" spans="4:4" hidden="1">
      <c r="D3038" t="str">
        <f t="shared" si="47"/>
        <v/>
      </c>
    </row>
    <row r="3039" spans="4:4" hidden="1">
      <c r="D3039" t="str">
        <f t="shared" si="47"/>
        <v/>
      </c>
    </row>
    <row r="3040" spans="4:4" hidden="1">
      <c r="D3040" t="str">
        <f t="shared" si="47"/>
        <v/>
      </c>
    </row>
    <row r="3041" spans="4:4" hidden="1">
      <c r="D3041" t="str">
        <f t="shared" si="47"/>
        <v/>
      </c>
    </row>
    <row r="3042" spans="4:4" hidden="1">
      <c r="D3042" t="str">
        <f t="shared" si="47"/>
        <v/>
      </c>
    </row>
    <row r="3043" spans="4:4" hidden="1">
      <c r="D3043" t="str">
        <f t="shared" si="47"/>
        <v/>
      </c>
    </row>
    <row r="3044" spans="4:4" hidden="1">
      <c r="D3044" t="str">
        <f t="shared" si="47"/>
        <v/>
      </c>
    </row>
    <row r="3045" spans="4:4" hidden="1">
      <c r="D3045" t="str">
        <f t="shared" si="47"/>
        <v/>
      </c>
    </row>
    <row r="3046" spans="4:4" hidden="1">
      <c r="D3046" t="str">
        <f t="shared" si="47"/>
        <v/>
      </c>
    </row>
    <row r="3047" spans="4:4" hidden="1">
      <c r="D3047" t="str">
        <f t="shared" si="47"/>
        <v/>
      </c>
    </row>
    <row r="3048" spans="4:4" hidden="1">
      <c r="D3048" t="str">
        <f t="shared" si="47"/>
        <v/>
      </c>
    </row>
    <row r="3049" spans="4:4" hidden="1">
      <c r="D3049" t="str">
        <f t="shared" si="47"/>
        <v/>
      </c>
    </row>
    <row r="3050" spans="4:4" hidden="1">
      <c r="D3050" t="str">
        <f t="shared" si="47"/>
        <v/>
      </c>
    </row>
    <row r="3051" spans="4:4" hidden="1">
      <c r="D3051" t="str">
        <f t="shared" si="47"/>
        <v/>
      </c>
    </row>
    <row r="3052" spans="4:4" hidden="1">
      <c r="D3052" t="str">
        <f t="shared" si="47"/>
        <v/>
      </c>
    </row>
    <row r="3053" spans="4:4" hidden="1">
      <c r="D3053" t="str">
        <f t="shared" si="47"/>
        <v/>
      </c>
    </row>
    <row r="3054" spans="4:4" hidden="1">
      <c r="D3054" t="str">
        <f t="shared" si="47"/>
        <v/>
      </c>
    </row>
    <row r="3055" spans="4:4" hidden="1">
      <c r="D3055" t="str">
        <f t="shared" si="47"/>
        <v/>
      </c>
    </row>
    <row r="3056" spans="4:4" hidden="1">
      <c r="D3056" t="str">
        <f t="shared" si="47"/>
        <v/>
      </c>
    </row>
    <row r="3057" spans="4:4" hidden="1">
      <c r="D3057" t="str">
        <f t="shared" si="47"/>
        <v/>
      </c>
    </row>
    <row r="3058" spans="4:4" hidden="1">
      <c r="D3058" t="str">
        <f t="shared" si="47"/>
        <v/>
      </c>
    </row>
    <row r="3059" spans="4:4" hidden="1">
      <c r="D3059" t="str">
        <f t="shared" si="47"/>
        <v/>
      </c>
    </row>
    <row r="3060" spans="4:4" hidden="1">
      <c r="D3060" t="str">
        <f t="shared" si="47"/>
        <v/>
      </c>
    </row>
    <row r="3061" spans="4:4" hidden="1">
      <c r="D3061" t="str">
        <f t="shared" si="47"/>
        <v/>
      </c>
    </row>
    <row r="3062" spans="4:4" hidden="1">
      <c r="D3062" t="str">
        <f t="shared" si="47"/>
        <v/>
      </c>
    </row>
    <row r="3063" spans="4:4" hidden="1">
      <c r="D3063" t="str">
        <f t="shared" si="47"/>
        <v/>
      </c>
    </row>
    <row r="3064" spans="4:4" hidden="1">
      <c r="D3064" t="str">
        <f t="shared" si="47"/>
        <v/>
      </c>
    </row>
    <row r="3065" spans="4:4" hidden="1">
      <c r="D3065" t="str">
        <f t="shared" si="47"/>
        <v/>
      </c>
    </row>
    <row r="3066" spans="4:4" hidden="1">
      <c r="D3066" t="str">
        <f t="shared" si="47"/>
        <v/>
      </c>
    </row>
    <row r="3067" spans="4:4" hidden="1">
      <c r="D3067" t="str">
        <f t="shared" si="47"/>
        <v/>
      </c>
    </row>
    <row r="3068" spans="4:4" hidden="1">
      <c r="D3068" t="str">
        <f t="shared" si="47"/>
        <v/>
      </c>
    </row>
    <row r="3069" spans="4:4" hidden="1">
      <c r="D3069" t="str">
        <f t="shared" si="47"/>
        <v/>
      </c>
    </row>
    <row r="3070" spans="4:4" hidden="1">
      <c r="D3070" t="str">
        <f t="shared" si="47"/>
        <v/>
      </c>
    </row>
    <row r="3071" spans="4:4" hidden="1">
      <c r="D3071" t="str">
        <f t="shared" si="47"/>
        <v/>
      </c>
    </row>
    <row r="3072" spans="4:4" hidden="1">
      <c r="D3072" t="str">
        <f t="shared" si="47"/>
        <v/>
      </c>
    </row>
    <row r="3073" spans="4:4" hidden="1">
      <c r="D3073" t="str">
        <f t="shared" si="47"/>
        <v/>
      </c>
    </row>
    <row r="3074" spans="4:4" hidden="1">
      <c r="D3074" t="str">
        <f t="shared" si="47"/>
        <v/>
      </c>
    </row>
    <row r="3075" spans="4:4" hidden="1">
      <c r="D3075" t="str">
        <f t="shared" si="47"/>
        <v/>
      </c>
    </row>
    <row r="3076" spans="4:4" hidden="1">
      <c r="D3076" t="str">
        <f t="shared" ref="D3076:D3139" si="48">IF(B3076&gt;1,1,"")</f>
        <v/>
      </c>
    </row>
    <row r="3077" spans="4:4" hidden="1">
      <c r="D3077" t="str">
        <f t="shared" si="48"/>
        <v/>
      </c>
    </row>
    <row r="3078" spans="4:4" hidden="1">
      <c r="D3078" t="str">
        <f t="shared" si="48"/>
        <v/>
      </c>
    </row>
    <row r="3079" spans="4:4" hidden="1">
      <c r="D3079" t="str">
        <f t="shared" si="48"/>
        <v/>
      </c>
    </row>
    <row r="3080" spans="4:4" hidden="1">
      <c r="D3080" t="str">
        <f t="shared" si="48"/>
        <v/>
      </c>
    </row>
    <row r="3081" spans="4:4" hidden="1">
      <c r="D3081" t="str">
        <f t="shared" si="48"/>
        <v/>
      </c>
    </row>
    <row r="3082" spans="4:4" hidden="1">
      <c r="D3082" t="str">
        <f t="shared" si="48"/>
        <v/>
      </c>
    </row>
    <row r="3083" spans="4:4" hidden="1">
      <c r="D3083" t="str">
        <f t="shared" si="48"/>
        <v/>
      </c>
    </row>
    <row r="3084" spans="4:4" hidden="1">
      <c r="D3084" t="str">
        <f t="shared" si="48"/>
        <v/>
      </c>
    </row>
    <row r="3085" spans="4:4" hidden="1">
      <c r="D3085" t="str">
        <f t="shared" si="48"/>
        <v/>
      </c>
    </row>
    <row r="3086" spans="4:4" hidden="1">
      <c r="D3086" t="str">
        <f t="shared" si="48"/>
        <v/>
      </c>
    </row>
    <row r="3087" spans="4:4" hidden="1">
      <c r="D3087" t="str">
        <f t="shared" si="48"/>
        <v/>
      </c>
    </row>
    <row r="3088" spans="4:4" hidden="1">
      <c r="D3088" t="str">
        <f t="shared" si="48"/>
        <v/>
      </c>
    </row>
    <row r="3089" spans="4:4" hidden="1">
      <c r="D3089" t="str">
        <f t="shared" si="48"/>
        <v/>
      </c>
    </row>
    <row r="3090" spans="4:4" hidden="1">
      <c r="D3090" t="str">
        <f t="shared" si="48"/>
        <v/>
      </c>
    </row>
    <row r="3091" spans="4:4" hidden="1">
      <c r="D3091" t="str">
        <f t="shared" si="48"/>
        <v/>
      </c>
    </row>
    <row r="3092" spans="4:4" hidden="1">
      <c r="D3092" t="str">
        <f t="shared" si="48"/>
        <v/>
      </c>
    </row>
    <row r="3093" spans="4:4" hidden="1">
      <c r="D3093" t="str">
        <f t="shared" si="48"/>
        <v/>
      </c>
    </row>
    <row r="3094" spans="4:4" hidden="1">
      <c r="D3094" t="str">
        <f t="shared" si="48"/>
        <v/>
      </c>
    </row>
    <row r="3095" spans="4:4" hidden="1">
      <c r="D3095" t="str">
        <f t="shared" si="48"/>
        <v/>
      </c>
    </row>
    <row r="3096" spans="4:4" hidden="1">
      <c r="D3096" t="str">
        <f t="shared" si="48"/>
        <v/>
      </c>
    </row>
    <row r="3097" spans="4:4" hidden="1">
      <c r="D3097" t="str">
        <f t="shared" si="48"/>
        <v/>
      </c>
    </row>
    <row r="3098" spans="4:4" hidden="1">
      <c r="D3098" t="str">
        <f t="shared" si="48"/>
        <v/>
      </c>
    </row>
    <row r="3099" spans="4:4" hidden="1">
      <c r="D3099" t="str">
        <f t="shared" si="48"/>
        <v/>
      </c>
    </row>
    <row r="3100" spans="4:4" hidden="1">
      <c r="D3100" t="str">
        <f t="shared" si="48"/>
        <v/>
      </c>
    </row>
    <row r="3101" spans="4:4" hidden="1">
      <c r="D3101" t="str">
        <f t="shared" si="48"/>
        <v/>
      </c>
    </row>
    <row r="3102" spans="4:4" hidden="1">
      <c r="D3102" t="str">
        <f t="shared" si="48"/>
        <v/>
      </c>
    </row>
    <row r="3103" spans="4:4" hidden="1">
      <c r="D3103" t="str">
        <f t="shared" si="48"/>
        <v/>
      </c>
    </row>
    <row r="3104" spans="4:4" hidden="1">
      <c r="D3104" t="str">
        <f t="shared" si="48"/>
        <v/>
      </c>
    </row>
    <row r="3105" spans="4:4" hidden="1">
      <c r="D3105" t="str">
        <f t="shared" si="48"/>
        <v/>
      </c>
    </row>
    <row r="3106" spans="4:4" hidden="1">
      <c r="D3106" t="str">
        <f t="shared" si="48"/>
        <v/>
      </c>
    </row>
    <row r="3107" spans="4:4" hidden="1">
      <c r="D3107" t="str">
        <f t="shared" si="48"/>
        <v/>
      </c>
    </row>
    <row r="3108" spans="4:4" hidden="1">
      <c r="D3108" t="str">
        <f t="shared" si="48"/>
        <v/>
      </c>
    </row>
    <row r="3109" spans="4:4" hidden="1">
      <c r="D3109" t="str">
        <f t="shared" si="48"/>
        <v/>
      </c>
    </row>
    <row r="3110" spans="4:4" hidden="1">
      <c r="D3110" t="str">
        <f t="shared" si="48"/>
        <v/>
      </c>
    </row>
    <row r="3111" spans="4:4" hidden="1">
      <c r="D3111" t="str">
        <f t="shared" si="48"/>
        <v/>
      </c>
    </row>
    <row r="3112" spans="4:4" hidden="1">
      <c r="D3112" t="str">
        <f t="shared" si="48"/>
        <v/>
      </c>
    </row>
    <row r="3113" spans="4:4" hidden="1">
      <c r="D3113" t="str">
        <f t="shared" si="48"/>
        <v/>
      </c>
    </row>
    <row r="3114" spans="4:4" hidden="1">
      <c r="D3114" t="str">
        <f t="shared" si="48"/>
        <v/>
      </c>
    </row>
    <row r="3115" spans="4:4" hidden="1">
      <c r="D3115" t="str">
        <f t="shared" si="48"/>
        <v/>
      </c>
    </row>
    <row r="3116" spans="4:4" hidden="1">
      <c r="D3116" t="str">
        <f t="shared" si="48"/>
        <v/>
      </c>
    </row>
    <row r="3117" spans="4:4" hidden="1">
      <c r="D3117" t="str">
        <f t="shared" si="48"/>
        <v/>
      </c>
    </row>
    <row r="3118" spans="4:4" hidden="1">
      <c r="D3118" t="str">
        <f t="shared" si="48"/>
        <v/>
      </c>
    </row>
    <row r="3119" spans="4:4" hidden="1">
      <c r="D3119" t="str">
        <f t="shared" si="48"/>
        <v/>
      </c>
    </row>
    <row r="3120" spans="4:4" hidden="1">
      <c r="D3120" t="str">
        <f t="shared" si="48"/>
        <v/>
      </c>
    </row>
    <row r="3121" spans="4:4" hidden="1">
      <c r="D3121" t="str">
        <f t="shared" si="48"/>
        <v/>
      </c>
    </row>
    <row r="3122" spans="4:4" hidden="1">
      <c r="D3122" t="str">
        <f t="shared" si="48"/>
        <v/>
      </c>
    </row>
    <row r="3123" spans="4:4" hidden="1">
      <c r="D3123" t="str">
        <f t="shared" si="48"/>
        <v/>
      </c>
    </row>
    <row r="3124" spans="4:4" hidden="1">
      <c r="D3124" t="str">
        <f t="shared" si="48"/>
        <v/>
      </c>
    </row>
    <row r="3125" spans="4:4" hidden="1">
      <c r="D3125" t="str">
        <f t="shared" si="48"/>
        <v/>
      </c>
    </row>
    <row r="3126" spans="4:4" hidden="1">
      <c r="D3126" t="str">
        <f t="shared" si="48"/>
        <v/>
      </c>
    </row>
    <row r="3127" spans="4:4" hidden="1">
      <c r="D3127" t="str">
        <f t="shared" si="48"/>
        <v/>
      </c>
    </row>
    <row r="3128" spans="4:4" hidden="1">
      <c r="D3128" t="str">
        <f t="shared" si="48"/>
        <v/>
      </c>
    </row>
    <row r="3129" spans="4:4" hidden="1">
      <c r="D3129" t="str">
        <f t="shared" si="48"/>
        <v/>
      </c>
    </row>
    <row r="3130" spans="4:4" hidden="1">
      <c r="D3130" t="str">
        <f t="shared" si="48"/>
        <v/>
      </c>
    </row>
    <row r="3131" spans="4:4" hidden="1">
      <c r="D3131" t="str">
        <f t="shared" si="48"/>
        <v/>
      </c>
    </row>
    <row r="3132" spans="4:4" hidden="1">
      <c r="D3132" t="str">
        <f t="shared" si="48"/>
        <v/>
      </c>
    </row>
    <row r="3133" spans="4:4" hidden="1">
      <c r="D3133" t="str">
        <f t="shared" si="48"/>
        <v/>
      </c>
    </row>
    <row r="3134" spans="4:4" hidden="1">
      <c r="D3134" t="str">
        <f t="shared" si="48"/>
        <v/>
      </c>
    </row>
    <row r="3135" spans="4:4" hidden="1">
      <c r="D3135" t="str">
        <f t="shared" si="48"/>
        <v/>
      </c>
    </row>
    <row r="3136" spans="4:4" hidden="1">
      <c r="D3136" t="str">
        <f t="shared" si="48"/>
        <v/>
      </c>
    </row>
    <row r="3137" spans="4:4" hidden="1">
      <c r="D3137" t="str">
        <f t="shared" si="48"/>
        <v/>
      </c>
    </row>
    <row r="3138" spans="4:4" hidden="1">
      <c r="D3138" t="str">
        <f t="shared" si="48"/>
        <v/>
      </c>
    </row>
    <row r="3139" spans="4:4" hidden="1">
      <c r="D3139" t="str">
        <f t="shared" si="48"/>
        <v/>
      </c>
    </row>
    <row r="3140" spans="4:4" hidden="1">
      <c r="D3140" t="str">
        <f t="shared" ref="D3140:D3203" si="49">IF(B3140&gt;1,1,"")</f>
        <v/>
      </c>
    </row>
    <row r="3141" spans="4:4" hidden="1">
      <c r="D3141" t="str">
        <f t="shared" si="49"/>
        <v/>
      </c>
    </row>
    <row r="3142" spans="4:4" hidden="1">
      <c r="D3142" t="str">
        <f t="shared" si="49"/>
        <v/>
      </c>
    </row>
    <row r="3143" spans="4:4" hidden="1">
      <c r="D3143" t="str">
        <f t="shared" si="49"/>
        <v/>
      </c>
    </row>
    <row r="3144" spans="4:4" hidden="1">
      <c r="D3144" t="str">
        <f t="shared" si="49"/>
        <v/>
      </c>
    </row>
    <row r="3145" spans="4:4" hidden="1">
      <c r="D3145" t="str">
        <f t="shared" si="49"/>
        <v/>
      </c>
    </row>
    <row r="3146" spans="4:4" hidden="1">
      <c r="D3146" t="str">
        <f t="shared" si="49"/>
        <v/>
      </c>
    </row>
    <row r="3147" spans="4:4" hidden="1">
      <c r="D3147" t="str">
        <f t="shared" si="49"/>
        <v/>
      </c>
    </row>
    <row r="3148" spans="4:4" hidden="1">
      <c r="D3148" t="str">
        <f t="shared" si="49"/>
        <v/>
      </c>
    </row>
    <row r="3149" spans="4:4" hidden="1">
      <c r="D3149" t="str">
        <f t="shared" si="49"/>
        <v/>
      </c>
    </row>
    <row r="3150" spans="4:4" hidden="1">
      <c r="D3150" t="str">
        <f t="shared" si="49"/>
        <v/>
      </c>
    </row>
    <row r="3151" spans="4:4" hidden="1">
      <c r="D3151" t="str">
        <f t="shared" si="49"/>
        <v/>
      </c>
    </row>
    <row r="3152" spans="4:4" hidden="1">
      <c r="D3152" t="str">
        <f t="shared" si="49"/>
        <v/>
      </c>
    </row>
    <row r="3153" spans="4:4" hidden="1">
      <c r="D3153" t="str">
        <f t="shared" si="49"/>
        <v/>
      </c>
    </row>
    <row r="3154" spans="4:4" hidden="1">
      <c r="D3154" t="str">
        <f t="shared" si="49"/>
        <v/>
      </c>
    </row>
    <row r="3155" spans="4:4" hidden="1">
      <c r="D3155" t="str">
        <f t="shared" si="49"/>
        <v/>
      </c>
    </row>
    <row r="3156" spans="4:4" hidden="1">
      <c r="D3156" t="str">
        <f t="shared" si="49"/>
        <v/>
      </c>
    </row>
    <row r="3157" spans="4:4" hidden="1">
      <c r="D3157" t="str">
        <f t="shared" si="49"/>
        <v/>
      </c>
    </row>
    <row r="3158" spans="4:4" hidden="1">
      <c r="D3158" t="str">
        <f t="shared" si="49"/>
        <v/>
      </c>
    </row>
    <row r="3159" spans="4:4" hidden="1">
      <c r="D3159" t="str">
        <f t="shared" si="49"/>
        <v/>
      </c>
    </row>
    <row r="3160" spans="4:4" hidden="1">
      <c r="D3160" t="str">
        <f t="shared" si="49"/>
        <v/>
      </c>
    </row>
    <row r="3161" spans="4:4" hidden="1">
      <c r="D3161" t="str">
        <f t="shared" si="49"/>
        <v/>
      </c>
    </row>
    <row r="3162" spans="4:4" hidden="1">
      <c r="D3162" t="str">
        <f t="shared" si="49"/>
        <v/>
      </c>
    </row>
    <row r="3163" spans="4:4" hidden="1">
      <c r="D3163" t="str">
        <f t="shared" si="49"/>
        <v/>
      </c>
    </row>
    <row r="3164" spans="4:4" hidden="1">
      <c r="D3164" t="str">
        <f t="shared" si="49"/>
        <v/>
      </c>
    </row>
    <row r="3165" spans="4:4" hidden="1">
      <c r="D3165" t="str">
        <f t="shared" si="49"/>
        <v/>
      </c>
    </row>
    <row r="3166" spans="4:4" hidden="1">
      <c r="D3166" t="str">
        <f t="shared" si="49"/>
        <v/>
      </c>
    </row>
    <row r="3167" spans="4:4" hidden="1">
      <c r="D3167" t="str">
        <f t="shared" si="49"/>
        <v/>
      </c>
    </row>
    <row r="3168" spans="4:4" hidden="1">
      <c r="D3168" t="str">
        <f t="shared" si="49"/>
        <v/>
      </c>
    </row>
    <row r="3169" spans="4:4" hidden="1">
      <c r="D3169" t="str">
        <f t="shared" si="49"/>
        <v/>
      </c>
    </row>
    <row r="3170" spans="4:4" hidden="1">
      <c r="D3170" t="str">
        <f t="shared" si="49"/>
        <v/>
      </c>
    </row>
    <row r="3171" spans="4:4" hidden="1">
      <c r="D3171" t="str">
        <f t="shared" si="49"/>
        <v/>
      </c>
    </row>
    <row r="3172" spans="4:4" hidden="1">
      <c r="D3172" t="str">
        <f t="shared" si="49"/>
        <v/>
      </c>
    </row>
    <row r="3173" spans="4:4" hidden="1">
      <c r="D3173" t="str">
        <f t="shared" si="49"/>
        <v/>
      </c>
    </row>
    <row r="3174" spans="4:4" hidden="1">
      <c r="D3174" t="str">
        <f t="shared" si="49"/>
        <v/>
      </c>
    </row>
    <row r="3175" spans="4:4" hidden="1">
      <c r="D3175" t="str">
        <f t="shared" si="49"/>
        <v/>
      </c>
    </row>
    <row r="3176" spans="4:4" hidden="1">
      <c r="D3176" t="str">
        <f t="shared" si="49"/>
        <v/>
      </c>
    </row>
    <row r="3177" spans="4:4" hidden="1">
      <c r="D3177" t="str">
        <f t="shared" si="49"/>
        <v/>
      </c>
    </row>
    <row r="3178" spans="4:4" hidden="1">
      <c r="D3178" t="str">
        <f t="shared" si="49"/>
        <v/>
      </c>
    </row>
    <row r="3179" spans="4:4" hidden="1">
      <c r="D3179" t="str">
        <f t="shared" si="49"/>
        <v/>
      </c>
    </row>
    <row r="3180" spans="4:4" hidden="1">
      <c r="D3180" t="str">
        <f t="shared" si="49"/>
        <v/>
      </c>
    </row>
    <row r="3181" spans="4:4" hidden="1">
      <c r="D3181" t="str">
        <f t="shared" si="49"/>
        <v/>
      </c>
    </row>
    <row r="3182" spans="4:4" hidden="1">
      <c r="D3182" t="str">
        <f t="shared" si="49"/>
        <v/>
      </c>
    </row>
    <row r="3183" spans="4:4" hidden="1">
      <c r="D3183" t="str">
        <f t="shared" si="49"/>
        <v/>
      </c>
    </row>
    <row r="3184" spans="4:4" hidden="1">
      <c r="D3184" t="str">
        <f t="shared" si="49"/>
        <v/>
      </c>
    </row>
    <row r="3185" spans="4:4" hidden="1">
      <c r="D3185" t="str">
        <f t="shared" si="49"/>
        <v/>
      </c>
    </row>
    <row r="3186" spans="4:4" hidden="1">
      <c r="D3186" t="str">
        <f t="shared" si="49"/>
        <v/>
      </c>
    </row>
    <row r="3187" spans="4:4" hidden="1">
      <c r="D3187" t="str">
        <f t="shared" si="49"/>
        <v/>
      </c>
    </row>
    <row r="3188" spans="4:4" hidden="1">
      <c r="D3188" t="str">
        <f t="shared" si="49"/>
        <v/>
      </c>
    </row>
    <row r="3189" spans="4:4" hidden="1">
      <c r="D3189" t="str">
        <f t="shared" si="49"/>
        <v/>
      </c>
    </row>
    <row r="3190" spans="4:4" hidden="1">
      <c r="D3190" t="str">
        <f t="shared" si="49"/>
        <v/>
      </c>
    </row>
    <row r="3191" spans="4:4" hidden="1">
      <c r="D3191" t="str">
        <f t="shared" si="49"/>
        <v/>
      </c>
    </row>
    <row r="3192" spans="4:4" hidden="1">
      <c r="D3192" t="str">
        <f t="shared" si="49"/>
        <v/>
      </c>
    </row>
    <row r="3193" spans="4:4" hidden="1">
      <c r="D3193" t="str">
        <f t="shared" si="49"/>
        <v/>
      </c>
    </row>
    <row r="3194" spans="4:4" hidden="1">
      <c r="D3194" t="str">
        <f t="shared" si="49"/>
        <v/>
      </c>
    </row>
    <row r="3195" spans="4:4" hidden="1">
      <c r="D3195" t="str">
        <f t="shared" si="49"/>
        <v/>
      </c>
    </row>
    <row r="3196" spans="4:4" hidden="1">
      <c r="D3196" t="str">
        <f t="shared" si="49"/>
        <v/>
      </c>
    </row>
    <row r="3197" spans="4:4" hidden="1">
      <c r="D3197" t="str">
        <f t="shared" si="49"/>
        <v/>
      </c>
    </row>
    <row r="3198" spans="4:4" hidden="1">
      <c r="D3198" t="str">
        <f t="shared" si="49"/>
        <v/>
      </c>
    </row>
    <row r="3199" spans="4:4" hidden="1">
      <c r="D3199" t="str">
        <f t="shared" si="49"/>
        <v/>
      </c>
    </row>
    <row r="3200" spans="4:4" hidden="1">
      <c r="D3200" t="str">
        <f t="shared" si="49"/>
        <v/>
      </c>
    </row>
    <row r="3201" spans="4:4" hidden="1">
      <c r="D3201" t="str">
        <f t="shared" si="49"/>
        <v/>
      </c>
    </row>
    <row r="3202" spans="4:4" hidden="1">
      <c r="D3202" t="str">
        <f t="shared" si="49"/>
        <v/>
      </c>
    </row>
    <row r="3203" spans="4:4" hidden="1">
      <c r="D3203" t="str">
        <f t="shared" si="49"/>
        <v/>
      </c>
    </row>
    <row r="3204" spans="4:4" hidden="1">
      <c r="D3204" t="str">
        <f t="shared" ref="D3204:D3267" si="50">IF(B3204&gt;1,1,"")</f>
        <v/>
      </c>
    </row>
    <row r="3205" spans="4:4" hidden="1">
      <c r="D3205" t="str">
        <f t="shared" si="50"/>
        <v/>
      </c>
    </row>
    <row r="3206" spans="4:4" hidden="1">
      <c r="D3206" t="str">
        <f t="shared" si="50"/>
        <v/>
      </c>
    </row>
    <row r="3207" spans="4:4" hidden="1">
      <c r="D3207" t="str">
        <f t="shared" si="50"/>
        <v/>
      </c>
    </row>
    <row r="3208" spans="4:4" hidden="1">
      <c r="D3208" t="str">
        <f t="shared" si="50"/>
        <v/>
      </c>
    </row>
    <row r="3209" spans="4:4" hidden="1">
      <c r="D3209" t="str">
        <f t="shared" si="50"/>
        <v/>
      </c>
    </row>
    <row r="3210" spans="4:4" hidden="1">
      <c r="D3210" t="str">
        <f t="shared" si="50"/>
        <v/>
      </c>
    </row>
    <row r="3211" spans="4:4" hidden="1">
      <c r="D3211" t="str">
        <f t="shared" si="50"/>
        <v/>
      </c>
    </row>
    <row r="3212" spans="4:4" hidden="1">
      <c r="D3212" t="str">
        <f t="shared" si="50"/>
        <v/>
      </c>
    </row>
    <row r="3213" spans="4:4" hidden="1">
      <c r="D3213" t="str">
        <f t="shared" si="50"/>
        <v/>
      </c>
    </row>
    <row r="3214" spans="4:4" hidden="1">
      <c r="D3214" t="str">
        <f t="shared" si="50"/>
        <v/>
      </c>
    </row>
    <row r="3215" spans="4:4" hidden="1">
      <c r="D3215" t="str">
        <f t="shared" si="50"/>
        <v/>
      </c>
    </row>
    <row r="3216" spans="4:4" hidden="1">
      <c r="D3216" t="str">
        <f t="shared" si="50"/>
        <v/>
      </c>
    </row>
    <row r="3217" spans="4:4" hidden="1">
      <c r="D3217" t="str">
        <f t="shared" si="50"/>
        <v/>
      </c>
    </row>
    <row r="3218" spans="4:4" hidden="1">
      <c r="D3218" t="str">
        <f t="shared" si="50"/>
        <v/>
      </c>
    </row>
    <row r="3219" spans="4:4" hidden="1">
      <c r="D3219" t="str">
        <f t="shared" si="50"/>
        <v/>
      </c>
    </row>
    <row r="3220" spans="4:4" hidden="1">
      <c r="D3220" t="str">
        <f t="shared" si="50"/>
        <v/>
      </c>
    </row>
    <row r="3221" spans="4:4" hidden="1">
      <c r="D3221" t="str">
        <f t="shared" si="50"/>
        <v/>
      </c>
    </row>
    <row r="3222" spans="4:4" hidden="1">
      <c r="D3222" t="str">
        <f t="shared" si="50"/>
        <v/>
      </c>
    </row>
    <row r="3223" spans="4:4" hidden="1">
      <c r="D3223" t="str">
        <f t="shared" si="50"/>
        <v/>
      </c>
    </row>
    <row r="3224" spans="4:4" hidden="1">
      <c r="D3224" t="str">
        <f t="shared" si="50"/>
        <v/>
      </c>
    </row>
    <row r="3225" spans="4:4" hidden="1">
      <c r="D3225" t="str">
        <f t="shared" si="50"/>
        <v/>
      </c>
    </row>
    <row r="3226" spans="4:4" hidden="1">
      <c r="D3226" t="str">
        <f t="shared" si="50"/>
        <v/>
      </c>
    </row>
    <row r="3227" spans="4:4" hidden="1">
      <c r="D3227" t="str">
        <f t="shared" si="50"/>
        <v/>
      </c>
    </row>
    <row r="3228" spans="4:4" hidden="1">
      <c r="D3228" t="str">
        <f t="shared" si="50"/>
        <v/>
      </c>
    </row>
    <row r="3229" spans="4:4" hidden="1">
      <c r="D3229" t="str">
        <f t="shared" si="50"/>
        <v/>
      </c>
    </row>
    <row r="3230" spans="4:4" hidden="1">
      <c r="D3230" t="str">
        <f t="shared" si="50"/>
        <v/>
      </c>
    </row>
    <row r="3231" spans="4:4" hidden="1">
      <c r="D3231" t="str">
        <f t="shared" si="50"/>
        <v/>
      </c>
    </row>
    <row r="3232" spans="4:4" hidden="1">
      <c r="D3232" t="str">
        <f t="shared" si="50"/>
        <v/>
      </c>
    </row>
    <row r="3233" spans="4:4" hidden="1">
      <c r="D3233" t="str">
        <f t="shared" si="50"/>
        <v/>
      </c>
    </row>
    <row r="3234" spans="4:4" hidden="1">
      <c r="D3234" t="str">
        <f t="shared" si="50"/>
        <v/>
      </c>
    </row>
    <row r="3235" spans="4:4" hidden="1">
      <c r="D3235" t="str">
        <f t="shared" si="50"/>
        <v/>
      </c>
    </row>
    <row r="3236" spans="4:4" hidden="1">
      <c r="D3236" t="str">
        <f t="shared" si="50"/>
        <v/>
      </c>
    </row>
    <row r="3237" spans="4:4" hidden="1">
      <c r="D3237" t="str">
        <f t="shared" si="50"/>
        <v/>
      </c>
    </row>
    <row r="3238" spans="4:4" hidden="1">
      <c r="D3238" t="str">
        <f t="shared" si="50"/>
        <v/>
      </c>
    </row>
    <row r="3239" spans="4:4" hidden="1">
      <c r="D3239" t="str">
        <f t="shared" si="50"/>
        <v/>
      </c>
    </row>
    <row r="3240" spans="4:4" hidden="1">
      <c r="D3240" t="str">
        <f t="shared" si="50"/>
        <v/>
      </c>
    </row>
    <row r="3241" spans="4:4" hidden="1">
      <c r="D3241" t="str">
        <f t="shared" si="50"/>
        <v/>
      </c>
    </row>
    <row r="3242" spans="4:4" hidden="1">
      <c r="D3242" t="str">
        <f t="shared" si="50"/>
        <v/>
      </c>
    </row>
    <row r="3243" spans="4:4" hidden="1">
      <c r="D3243" t="str">
        <f t="shared" si="50"/>
        <v/>
      </c>
    </row>
    <row r="3244" spans="4:4" hidden="1">
      <c r="D3244" t="str">
        <f t="shared" si="50"/>
        <v/>
      </c>
    </row>
    <row r="3245" spans="4:4" hidden="1">
      <c r="D3245" t="str">
        <f t="shared" si="50"/>
        <v/>
      </c>
    </row>
    <row r="3246" spans="4:4" hidden="1">
      <c r="D3246" t="str">
        <f t="shared" si="50"/>
        <v/>
      </c>
    </row>
    <row r="3247" spans="4:4" hidden="1">
      <c r="D3247" t="str">
        <f t="shared" si="50"/>
        <v/>
      </c>
    </row>
    <row r="3248" spans="4:4" hidden="1">
      <c r="D3248" t="str">
        <f t="shared" si="50"/>
        <v/>
      </c>
    </row>
    <row r="3249" spans="4:4" hidden="1">
      <c r="D3249" t="str">
        <f t="shared" si="50"/>
        <v/>
      </c>
    </row>
    <row r="3250" spans="4:4" hidden="1">
      <c r="D3250" t="str">
        <f t="shared" si="50"/>
        <v/>
      </c>
    </row>
    <row r="3251" spans="4:4" hidden="1">
      <c r="D3251" t="str">
        <f t="shared" si="50"/>
        <v/>
      </c>
    </row>
    <row r="3252" spans="4:4" hidden="1">
      <c r="D3252" t="str">
        <f t="shared" si="50"/>
        <v/>
      </c>
    </row>
    <row r="3253" spans="4:4" hidden="1">
      <c r="D3253" t="str">
        <f t="shared" si="50"/>
        <v/>
      </c>
    </row>
    <row r="3254" spans="4:4" hidden="1">
      <c r="D3254" t="str">
        <f t="shared" si="50"/>
        <v/>
      </c>
    </row>
    <row r="3255" spans="4:4" hidden="1">
      <c r="D3255" t="str">
        <f t="shared" si="50"/>
        <v/>
      </c>
    </row>
    <row r="3256" spans="4:4" hidden="1">
      <c r="D3256" t="str">
        <f t="shared" si="50"/>
        <v/>
      </c>
    </row>
    <row r="3257" spans="4:4" hidden="1">
      <c r="D3257" t="str">
        <f t="shared" si="50"/>
        <v/>
      </c>
    </row>
    <row r="3258" spans="4:4" hidden="1">
      <c r="D3258" t="str">
        <f t="shared" si="50"/>
        <v/>
      </c>
    </row>
    <row r="3259" spans="4:4" hidden="1">
      <c r="D3259" t="str">
        <f t="shared" si="50"/>
        <v/>
      </c>
    </row>
    <row r="3260" spans="4:4" hidden="1">
      <c r="D3260" t="str">
        <f t="shared" si="50"/>
        <v/>
      </c>
    </row>
    <row r="3261" spans="4:4" hidden="1">
      <c r="D3261" t="str">
        <f t="shared" si="50"/>
        <v/>
      </c>
    </row>
    <row r="3262" spans="4:4" hidden="1">
      <c r="D3262" t="str">
        <f t="shared" si="50"/>
        <v/>
      </c>
    </row>
    <row r="3263" spans="4:4" hidden="1">
      <c r="D3263" t="str">
        <f t="shared" si="50"/>
        <v/>
      </c>
    </row>
    <row r="3264" spans="4:4" hidden="1">
      <c r="D3264" t="str">
        <f t="shared" si="50"/>
        <v/>
      </c>
    </row>
    <row r="3265" spans="4:4" hidden="1">
      <c r="D3265" t="str">
        <f t="shared" si="50"/>
        <v/>
      </c>
    </row>
    <row r="3266" spans="4:4" hidden="1">
      <c r="D3266" t="str">
        <f t="shared" si="50"/>
        <v/>
      </c>
    </row>
    <row r="3267" spans="4:4" hidden="1">
      <c r="D3267" t="str">
        <f t="shared" si="50"/>
        <v/>
      </c>
    </row>
    <row r="3268" spans="4:4" hidden="1">
      <c r="D3268" t="str">
        <f t="shared" ref="D3268:D3331" si="51">IF(B3268&gt;1,1,"")</f>
        <v/>
      </c>
    </row>
    <row r="3269" spans="4:4" hidden="1">
      <c r="D3269" t="str">
        <f t="shared" si="51"/>
        <v/>
      </c>
    </row>
    <row r="3270" spans="4:4" hidden="1">
      <c r="D3270" t="str">
        <f t="shared" si="51"/>
        <v/>
      </c>
    </row>
    <row r="3271" spans="4:4" hidden="1">
      <c r="D3271" t="str">
        <f t="shared" si="51"/>
        <v/>
      </c>
    </row>
    <row r="3272" spans="4:4" hidden="1">
      <c r="D3272" t="str">
        <f t="shared" si="51"/>
        <v/>
      </c>
    </row>
    <row r="3273" spans="4:4" hidden="1">
      <c r="D3273" t="str">
        <f t="shared" si="51"/>
        <v/>
      </c>
    </row>
    <row r="3274" spans="4:4" hidden="1">
      <c r="D3274" t="str">
        <f t="shared" si="51"/>
        <v/>
      </c>
    </row>
    <row r="3275" spans="4:4" hidden="1">
      <c r="D3275" t="str">
        <f t="shared" si="51"/>
        <v/>
      </c>
    </row>
    <row r="3276" spans="4:4" hidden="1">
      <c r="D3276" t="str">
        <f t="shared" si="51"/>
        <v/>
      </c>
    </row>
    <row r="3277" spans="4:4" hidden="1">
      <c r="D3277" t="str">
        <f t="shared" si="51"/>
        <v/>
      </c>
    </row>
    <row r="3278" spans="4:4" hidden="1">
      <c r="D3278" t="str">
        <f t="shared" si="51"/>
        <v/>
      </c>
    </row>
    <row r="3279" spans="4:4" hidden="1">
      <c r="D3279" t="str">
        <f t="shared" si="51"/>
        <v/>
      </c>
    </row>
    <row r="3280" spans="4:4" hidden="1">
      <c r="D3280" t="str">
        <f t="shared" si="51"/>
        <v/>
      </c>
    </row>
    <row r="3281" spans="4:4" hidden="1">
      <c r="D3281" t="str">
        <f t="shared" si="51"/>
        <v/>
      </c>
    </row>
    <row r="3282" spans="4:4" hidden="1">
      <c r="D3282" t="str">
        <f t="shared" si="51"/>
        <v/>
      </c>
    </row>
    <row r="3283" spans="4:4" hidden="1">
      <c r="D3283" t="str">
        <f t="shared" si="51"/>
        <v/>
      </c>
    </row>
    <row r="3284" spans="4:4" hidden="1">
      <c r="D3284" t="str">
        <f t="shared" si="51"/>
        <v/>
      </c>
    </row>
    <row r="3285" spans="4:4" hidden="1">
      <c r="D3285" t="str">
        <f t="shared" si="51"/>
        <v/>
      </c>
    </row>
    <row r="3286" spans="4:4" hidden="1">
      <c r="D3286" t="str">
        <f t="shared" si="51"/>
        <v/>
      </c>
    </row>
    <row r="3287" spans="4:4" hidden="1">
      <c r="D3287" t="str">
        <f t="shared" si="51"/>
        <v/>
      </c>
    </row>
    <row r="3288" spans="4:4" hidden="1">
      <c r="D3288" t="str">
        <f t="shared" si="51"/>
        <v/>
      </c>
    </row>
    <row r="3289" spans="4:4" hidden="1">
      <c r="D3289" t="str">
        <f t="shared" si="51"/>
        <v/>
      </c>
    </row>
    <row r="3290" spans="4:4" hidden="1">
      <c r="D3290" t="str">
        <f t="shared" si="51"/>
        <v/>
      </c>
    </row>
    <row r="3291" spans="4:4" hidden="1">
      <c r="D3291" t="str">
        <f t="shared" si="51"/>
        <v/>
      </c>
    </row>
    <row r="3292" spans="4:4" hidden="1">
      <c r="D3292" t="str">
        <f t="shared" si="51"/>
        <v/>
      </c>
    </row>
    <row r="3293" spans="4:4" hidden="1">
      <c r="D3293" t="str">
        <f t="shared" si="51"/>
        <v/>
      </c>
    </row>
    <row r="3294" spans="4:4" hidden="1">
      <c r="D3294" t="str">
        <f t="shared" si="51"/>
        <v/>
      </c>
    </row>
    <row r="3295" spans="4:4" hidden="1">
      <c r="D3295" t="str">
        <f t="shared" si="51"/>
        <v/>
      </c>
    </row>
    <row r="3296" spans="4:4" hidden="1">
      <c r="D3296" t="str">
        <f t="shared" si="51"/>
        <v/>
      </c>
    </row>
    <row r="3297" spans="4:4" hidden="1">
      <c r="D3297" t="str">
        <f t="shared" si="51"/>
        <v/>
      </c>
    </row>
    <row r="3298" spans="4:4" hidden="1">
      <c r="D3298" t="str">
        <f t="shared" si="51"/>
        <v/>
      </c>
    </row>
    <row r="3299" spans="4:4" hidden="1">
      <c r="D3299" t="str">
        <f t="shared" si="51"/>
        <v/>
      </c>
    </row>
    <row r="3300" spans="4:4" hidden="1">
      <c r="D3300" t="str">
        <f t="shared" si="51"/>
        <v/>
      </c>
    </row>
    <row r="3301" spans="4:4" hidden="1">
      <c r="D3301" t="str">
        <f t="shared" si="51"/>
        <v/>
      </c>
    </row>
    <row r="3302" spans="4:4" hidden="1">
      <c r="D3302" t="str">
        <f t="shared" si="51"/>
        <v/>
      </c>
    </row>
    <row r="3303" spans="4:4" hidden="1">
      <c r="D3303" t="str">
        <f t="shared" si="51"/>
        <v/>
      </c>
    </row>
    <row r="3304" spans="4:4" hidden="1">
      <c r="D3304" t="str">
        <f t="shared" si="51"/>
        <v/>
      </c>
    </row>
    <row r="3305" spans="4:4" hidden="1">
      <c r="D3305" t="str">
        <f t="shared" si="51"/>
        <v/>
      </c>
    </row>
    <row r="3306" spans="4:4" hidden="1">
      <c r="D3306" t="str">
        <f t="shared" si="51"/>
        <v/>
      </c>
    </row>
    <row r="3307" spans="4:4" hidden="1">
      <c r="D3307" t="str">
        <f t="shared" si="51"/>
        <v/>
      </c>
    </row>
    <row r="3308" spans="4:4" hidden="1">
      <c r="D3308" t="str">
        <f t="shared" si="51"/>
        <v/>
      </c>
    </row>
    <row r="3309" spans="4:4" hidden="1">
      <c r="D3309" t="str">
        <f t="shared" si="51"/>
        <v/>
      </c>
    </row>
    <row r="3310" spans="4:4" hidden="1">
      <c r="D3310" t="str">
        <f t="shared" si="51"/>
        <v/>
      </c>
    </row>
    <row r="3311" spans="4:4" hidden="1">
      <c r="D3311" t="str">
        <f t="shared" si="51"/>
        <v/>
      </c>
    </row>
    <row r="3312" spans="4:4" hidden="1">
      <c r="D3312" t="str">
        <f t="shared" si="51"/>
        <v/>
      </c>
    </row>
    <row r="3313" spans="4:4" hidden="1">
      <c r="D3313" t="str">
        <f t="shared" si="51"/>
        <v/>
      </c>
    </row>
    <row r="3314" spans="4:4" hidden="1">
      <c r="D3314" t="str">
        <f t="shared" si="51"/>
        <v/>
      </c>
    </row>
    <row r="3315" spans="4:4" hidden="1">
      <c r="D3315" t="str">
        <f t="shared" si="51"/>
        <v/>
      </c>
    </row>
    <row r="3316" spans="4:4" hidden="1">
      <c r="D3316" t="str">
        <f t="shared" si="51"/>
        <v/>
      </c>
    </row>
    <row r="3317" spans="4:4" hidden="1">
      <c r="D3317" t="str">
        <f t="shared" si="51"/>
        <v/>
      </c>
    </row>
    <row r="3318" spans="4:4" hidden="1">
      <c r="D3318" t="str">
        <f t="shared" si="51"/>
        <v/>
      </c>
    </row>
    <row r="3319" spans="4:4" hidden="1">
      <c r="D3319" t="str">
        <f t="shared" si="51"/>
        <v/>
      </c>
    </row>
    <row r="3320" spans="4:4" hidden="1">
      <c r="D3320" t="str">
        <f t="shared" si="51"/>
        <v/>
      </c>
    </row>
    <row r="3321" spans="4:4" hidden="1">
      <c r="D3321" t="str">
        <f t="shared" si="51"/>
        <v/>
      </c>
    </row>
    <row r="3322" spans="4:4" hidden="1">
      <c r="D3322" t="str">
        <f t="shared" si="51"/>
        <v/>
      </c>
    </row>
    <row r="3323" spans="4:4" hidden="1">
      <c r="D3323" t="str">
        <f t="shared" si="51"/>
        <v/>
      </c>
    </row>
    <row r="3324" spans="4:4" hidden="1">
      <c r="D3324" t="str">
        <f t="shared" si="51"/>
        <v/>
      </c>
    </row>
    <row r="3325" spans="4:4" hidden="1">
      <c r="D3325" t="str">
        <f t="shared" si="51"/>
        <v/>
      </c>
    </row>
    <row r="3326" spans="4:4" hidden="1">
      <c r="D3326" t="str">
        <f t="shared" si="51"/>
        <v/>
      </c>
    </row>
    <row r="3327" spans="4:4" hidden="1">
      <c r="D3327" t="str">
        <f t="shared" si="51"/>
        <v/>
      </c>
    </row>
    <row r="3328" spans="4:4" hidden="1">
      <c r="D3328" t="str">
        <f t="shared" si="51"/>
        <v/>
      </c>
    </row>
    <row r="3329" spans="4:4" hidden="1">
      <c r="D3329" t="str">
        <f t="shared" si="51"/>
        <v/>
      </c>
    </row>
    <row r="3330" spans="4:4" hidden="1">
      <c r="D3330" t="str">
        <f t="shared" si="51"/>
        <v/>
      </c>
    </row>
    <row r="3331" spans="4:4" hidden="1">
      <c r="D3331" t="str">
        <f t="shared" si="51"/>
        <v/>
      </c>
    </row>
    <row r="3332" spans="4:4" hidden="1">
      <c r="D3332" t="str">
        <f t="shared" ref="D3332:D3395" si="52">IF(B3332&gt;1,1,"")</f>
        <v/>
      </c>
    </row>
    <row r="3333" spans="4:4" hidden="1">
      <c r="D3333" t="str">
        <f t="shared" si="52"/>
        <v/>
      </c>
    </row>
    <row r="3334" spans="4:4" hidden="1">
      <c r="D3334" t="str">
        <f t="shared" si="52"/>
        <v/>
      </c>
    </row>
    <row r="3335" spans="4:4" hidden="1">
      <c r="D3335" t="str">
        <f t="shared" si="52"/>
        <v/>
      </c>
    </row>
    <row r="3336" spans="4:4" hidden="1">
      <c r="D3336" t="str">
        <f t="shared" si="52"/>
        <v/>
      </c>
    </row>
    <row r="3337" spans="4:4" hidden="1">
      <c r="D3337" t="str">
        <f t="shared" si="52"/>
        <v/>
      </c>
    </row>
    <row r="3338" spans="4:4" hidden="1">
      <c r="D3338" t="str">
        <f t="shared" si="52"/>
        <v/>
      </c>
    </row>
    <row r="3339" spans="4:4" hidden="1">
      <c r="D3339" t="str">
        <f t="shared" si="52"/>
        <v/>
      </c>
    </row>
    <row r="3340" spans="4:4" hidden="1">
      <c r="D3340" t="str">
        <f t="shared" si="52"/>
        <v/>
      </c>
    </row>
    <row r="3341" spans="4:4" hidden="1">
      <c r="D3341" t="str">
        <f t="shared" si="52"/>
        <v/>
      </c>
    </row>
    <row r="3342" spans="4:4" hidden="1">
      <c r="D3342" t="str">
        <f t="shared" si="52"/>
        <v/>
      </c>
    </row>
    <row r="3343" spans="4:4" hidden="1">
      <c r="D3343" t="str">
        <f t="shared" si="52"/>
        <v/>
      </c>
    </row>
    <row r="3344" spans="4:4" hidden="1">
      <c r="D3344" t="str">
        <f t="shared" si="52"/>
        <v/>
      </c>
    </row>
    <row r="3345" spans="4:4" hidden="1">
      <c r="D3345" t="str">
        <f t="shared" si="52"/>
        <v/>
      </c>
    </row>
    <row r="3346" spans="4:4" hidden="1">
      <c r="D3346" t="str">
        <f t="shared" si="52"/>
        <v/>
      </c>
    </row>
    <row r="3347" spans="4:4" hidden="1">
      <c r="D3347" t="str">
        <f t="shared" si="52"/>
        <v/>
      </c>
    </row>
    <row r="3348" spans="4:4" hidden="1">
      <c r="D3348" t="str">
        <f t="shared" si="52"/>
        <v/>
      </c>
    </row>
    <row r="3349" spans="4:4" hidden="1">
      <c r="D3349" t="str">
        <f t="shared" si="52"/>
        <v/>
      </c>
    </row>
    <row r="3350" spans="4:4" hidden="1">
      <c r="D3350" t="str">
        <f t="shared" si="52"/>
        <v/>
      </c>
    </row>
    <row r="3351" spans="4:4" hidden="1">
      <c r="D3351" t="str">
        <f t="shared" si="52"/>
        <v/>
      </c>
    </row>
    <row r="3352" spans="4:4" hidden="1">
      <c r="D3352" t="str">
        <f t="shared" si="52"/>
        <v/>
      </c>
    </row>
    <row r="3353" spans="4:4" hidden="1">
      <c r="D3353" t="str">
        <f t="shared" si="52"/>
        <v/>
      </c>
    </row>
    <row r="3354" spans="4:4" hidden="1">
      <c r="D3354" t="str">
        <f t="shared" si="52"/>
        <v/>
      </c>
    </row>
    <row r="3355" spans="4:4" hidden="1">
      <c r="D3355" t="str">
        <f t="shared" si="52"/>
        <v/>
      </c>
    </row>
    <row r="3356" spans="4:4" hidden="1">
      <c r="D3356" t="str">
        <f t="shared" si="52"/>
        <v/>
      </c>
    </row>
    <row r="3357" spans="4:4" hidden="1">
      <c r="D3357" t="str">
        <f t="shared" si="52"/>
        <v/>
      </c>
    </row>
    <row r="3358" spans="4:4" hidden="1">
      <c r="D3358" t="str">
        <f t="shared" si="52"/>
        <v/>
      </c>
    </row>
    <row r="3359" spans="4:4" hidden="1">
      <c r="D3359" t="str">
        <f t="shared" si="52"/>
        <v/>
      </c>
    </row>
    <row r="3360" spans="4:4" hidden="1">
      <c r="D3360" t="str">
        <f t="shared" si="52"/>
        <v/>
      </c>
    </row>
    <row r="3361" spans="4:4" hidden="1">
      <c r="D3361" t="str">
        <f t="shared" si="52"/>
        <v/>
      </c>
    </row>
    <row r="3362" spans="4:4" hidden="1">
      <c r="D3362" t="str">
        <f t="shared" si="52"/>
        <v/>
      </c>
    </row>
    <row r="3363" spans="4:4" hidden="1">
      <c r="D3363" t="str">
        <f t="shared" si="52"/>
        <v/>
      </c>
    </row>
    <row r="3364" spans="4:4" hidden="1">
      <c r="D3364" t="str">
        <f t="shared" si="52"/>
        <v/>
      </c>
    </row>
    <row r="3365" spans="4:4" hidden="1">
      <c r="D3365" t="str">
        <f t="shared" si="52"/>
        <v/>
      </c>
    </row>
    <row r="3366" spans="4:4" hidden="1">
      <c r="D3366" t="str">
        <f t="shared" si="52"/>
        <v/>
      </c>
    </row>
    <row r="3367" spans="4:4" hidden="1">
      <c r="D3367" t="str">
        <f t="shared" si="52"/>
        <v/>
      </c>
    </row>
    <row r="3368" spans="4:4" hidden="1">
      <c r="D3368" t="str">
        <f t="shared" si="52"/>
        <v/>
      </c>
    </row>
    <row r="3369" spans="4:4" hidden="1">
      <c r="D3369" t="str">
        <f t="shared" si="52"/>
        <v/>
      </c>
    </row>
    <row r="3370" spans="4:4" hidden="1">
      <c r="D3370" t="str">
        <f t="shared" si="52"/>
        <v/>
      </c>
    </row>
    <row r="3371" spans="4:4" hidden="1">
      <c r="D3371" t="str">
        <f t="shared" si="52"/>
        <v/>
      </c>
    </row>
    <row r="3372" spans="4:4" hidden="1">
      <c r="D3372" t="str">
        <f t="shared" si="52"/>
        <v/>
      </c>
    </row>
    <row r="3373" spans="4:4" hidden="1">
      <c r="D3373" t="str">
        <f t="shared" si="52"/>
        <v/>
      </c>
    </row>
    <row r="3374" spans="4:4" hidden="1">
      <c r="D3374" t="str">
        <f t="shared" si="52"/>
        <v/>
      </c>
    </row>
    <row r="3375" spans="4:4" hidden="1">
      <c r="D3375" t="str">
        <f t="shared" si="52"/>
        <v/>
      </c>
    </row>
    <row r="3376" spans="4:4" hidden="1">
      <c r="D3376" t="str">
        <f t="shared" si="52"/>
        <v/>
      </c>
    </row>
    <row r="3377" spans="4:4" hidden="1">
      <c r="D3377" t="str">
        <f t="shared" si="52"/>
        <v/>
      </c>
    </row>
    <row r="3378" spans="4:4" hidden="1">
      <c r="D3378" t="str">
        <f t="shared" si="52"/>
        <v/>
      </c>
    </row>
    <row r="3379" spans="4:4" hidden="1">
      <c r="D3379" t="str">
        <f t="shared" si="52"/>
        <v/>
      </c>
    </row>
    <row r="3380" spans="4:4" hidden="1">
      <c r="D3380" t="str">
        <f t="shared" si="52"/>
        <v/>
      </c>
    </row>
    <row r="3381" spans="4:4" hidden="1">
      <c r="D3381" t="str">
        <f t="shared" si="52"/>
        <v/>
      </c>
    </row>
    <row r="3382" spans="4:4" hidden="1">
      <c r="D3382" t="str">
        <f t="shared" si="52"/>
        <v/>
      </c>
    </row>
    <row r="3383" spans="4:4" hidden="1">
      <c r="D3383" t="str">
        <f t="shared" si="52"/>
        <v/>
      </c>
    </row>
    <row r="3384" spans="4:4" hidden="1">
      <c r="D3384" t="str">
        <f t="shared" si="52"/>
        <v/>
      </c>
    </row>
    <row r="3385" spans="4:4" hidden="1">
      <c r="D3385" t="str">
        <f t="shared" si="52"/>
        <v/>
      </c>
    </row>
    <row r="3386" spans="4:4" hidden="1">
      <c r="D3386" t="str">
        <f t="shared" si="52"/>
        <v/>
      </c>
    </row>
    <row r="3387" spans="4:4" hidden="1">
      <c r="D3387" t="str">
        <f t="shared" si="52"/>
        <v/>
      </c>
    </row>
    <row r="3388" spans="4:4" hidden="1">
      <c r="D3388" t="str">
        <f t="shared" si="52"/>
        <v/>
      </c>
    </row>
    <row r="3389" spans="4:4" hidden="1">
      <c r="D3389" t="str">
        <f t="shared" si="52"/>
        <v/>
      </c>
    </row>
    <row r="3390" spans="4:4" hidden="1">
      <c r="D3390" t="str">
        <f t="shared" si="52"/>
        <v/>
      </c>
    </row>
    <row r="3391" spans="4:4" hidden="1">
      <c r="D3391" t="str">
        <f t="shared" si="52"/>
        <v/>
      </c>
    </row>
    <row r="3392" spans="4:4" hidden="1">
      <c r="D3392" t="str">
        <f t="shared" si="52"/>
        <v/>
      </c>
    </row>
    <row r="3393" spans="4:4" hidden="1">
      <c r="D3393" t="str">
        <f t="shared" si="52"/>
        <v/>
      </c>
    </row>
    <row r="3394" spans="4:4" hidden="1">
      <c r="D3394" t="str">
        <f t="shared" si="52"/>
        <v/>
      </c>
    </row>
    <row r="3395" spans="4:4" hidden="1">
      <c r="D3395" t="str">
        <f t="shared" si="52"/>
        <v/>
      </c>
    </row>
    <row r="3396" spans="4:4" hidden="1">
      <c r="D3396" t="str">
        <f t="shared" ref="D3396:D3459" si="53">IF(B3396&gt;1,1,"")</f>
        <v/>
      </c>
    </row>
    <row r="3397" spans="4:4" hidden="1">
      <c r="D3397" t="str">
        <f t="shared" si="53"/>
        <v/>
      </c>
    </row>
    <row r="3398" spans="4:4" hidden="1">
      <c r="D3398" t="str">
        <f t="shared" si="53"/>
        <v/>
      </c>
    </row>
    <row r="3399" spans="4:4" hidden="1">
      <c r="D3399" t="str">
        <f t="shared" si="53"/>
        <v/>
      </c>
    </row>
    <row r="3400" spans="4:4" hidden="1">
      <c r="D3400" t="str">
        <f t="shared" si="53"/>
        <v/>
      </c>
    </row>
    <row r="3401" spans="4:4" hidden="1">
      <c r="D3401" t="str">
        <f t="shared" si="53"/>
        <v/>
      </c>
    </row>
    <row r="3402" spans="4:4" hidden="1">
      <c r="D3402" t="str">
        <f t="shared" si="53"/>
        <v/>
      </c>
    </row>
    <row r="3403" spans="4:4" hidden="1">
      <c r="D3403" t="str">
        <f t="shared" si="53"/>
        <v/>
      </c>
    </row>
    <row r="3404" spans="4:4" hidden="1">
      <c r="D3404" t="str">
        <f t="shared" si="53"/>
        <v/>
      </c>
    </row>
    <row r="3405" spans="4:4" hidden="1">
      <c r="D3405" t="str">
        <f t="shared" si="53"/>
        <v/>
      </c>
    </row>
    <row r="3406" spans="4:4" hidden="1">
      <c r="D3406" t="str">
        <f t="shared" si="53"/>
        <v/>
      </c>
    </row>
    <row r="3407" spans="4:4" hidden="1">
      <c r="D3407" t="str">
        <f t="shared" si="53"/>
        <v/>
      </c>
    </row>
    <row r="3408" spans="4:4" hidden="1">
      <c r="D3408" t="str">
        <f t="shared" si="53"/>
        <v/>
      </c>
    </row>
    <row r="3409" spans="4:4" hidden="1">
      <c r="D3409" t="str">
        <f t="shared" si="53"/>
        <v/>
      </c>
    </row>
    <row r="3410" spans="4:4" hidden="1">
      <c r="D3410" t="str">
        <f t="shared" si="53"/>
        <v/>
      </c>
    </row>
    <row r="3411" spans="4:4" hidden="1">
      <c r="D3411" t="str">
        <f t="shared" si="53"/>
        <v/>
      </c>
    </row>
    <row r="3412" spans="4:4" hidden="1">
      <c r="D3412" t="str">
        <f t="shared" si="53"/>
        <v/>
      </c>
    </row>
    <row r="3413" spans="4:4" hidden="1">
      <c r="D3413" t="str">
        <f t="shared" si="53"/>
        <v/>
      </c>
    </row>
    <row r="3414" spans="4:4" hidden="1">
      <c r="D3414" t="str">
        <f t="shared" si="53"/>
        <v/>
      </c>
    </row>
    <row r="3415" spans="4:4" hidden="1">
      <c r="D3415" t="str">
        <f t="shared" si="53"/>
        <v/>
      </c>
    </row>
    <row r="3416" spans="4:4" hidden="1">
      <c r="D3416" t="str">
        <f t="shared" si="53"/>
        <v/>
      </c>
    </row>
    <row r="3417" spans="4:4" hidden="1">
      <c r="D3417" t="str">
        <f t="shared" si="53"/>
        <v/>
      </c>
    </row>
    <row r="3418" spans="4:4" hidden="1">
      <c r="D3418" t="str">
        <f t="shared" si="53"/>
        <v/>
      </c>
    </row>
    <row r="3419" spans="4:4" hidden="1">
      <c r="D3419" t="str">
        <f t="shared" si="53"/>
        <v/>
      </c>
    </row>
    <row r="3420" spans="4:4" hidden="1">
      <c r="D3420" t="str">
        <f t="shared" si="53"/>
        <v/>
      </c>
    </row>
    <row r="3421" spans="4:4" hidden="1">
      <c r="D3421" t="str">
        <f t="shared" si="53"/>
        <v/>
      </c>
    </row>
    <row r="3422" spans="4:4" hidden="1">
      <c r="D3422" t="str">
        <f t="shared" si="53"/>
        <v/>
      </c>
    </row>
    <row r="3423" spans="4:4" hidden="1">
      <c r="D3423" t="str">
        <f t="shared" si="53"/>
        <v/>
      </c>
    </row>
    <row r="3424" spans="4:4" hidden="1">
      <c r="D3424" t="str">
        <f t="shared" si="53"/>
        <v/>
      </c>
    </row>
    <row r="3425" spans="4:4" hidden="1">
      <c r="D3425" t="str">
        <f t="shared" si="53"/>
        <v/>
      </c>
    </row>
    <row r="3426" spans="4:4" hidden="1">
      <c r="D3426" t="str">
        <f t="shared" si="53"/>
        <v/>
      </c>
    </row>
    <row r="3427" spans="4:4" hidden="1">
      <c r="D3427" t="str">
        <f t="shared" si="53"/>
        <v/>
      </c>
    </row>
    <row r="3428" spans="4:4" hidden="1">
      <c r="D3428" t="str">
        <f t="shared" si="53"/>
        <v/>
      </c>
    </row>
    <row r="3429" spans="4:4" hidden="1">
      <c r="D3429" t="str">
        <f t="shared" si="53"/>
        <v/>
      </c>
    </row>
    <row r="3430" spans="4:4" hidden="1">
      <c r="D3430" t="str">
        <f t="shared" si="53"/>
        <v/>
      </c>
    </row>
    <row r="3431" spans="4:4" hidden="1">
      <c r="D3431" t="str">
        <f t="shared" si="53"/>
        <v/>
      </c>
    </row>
    <row r="3432" spans="4:4" hidden="1">
      <c r="D3432" t="str">
        <f t="shared" si="53"/>
        <v/>
      </c>
    </row>
    <row r="3433" spans="4:4" hidden="1">
      <c r="D3433" t="str">
        <f t="shared" si="53"/>
        <v/>
      </c>
    </row>
    <row r="3434" spans="4:4" hidden="1">
      <c r="D3434" t="str">
        <f t="shared" si="53"/>
        <v/>
      </c>
    </row>
    <row r="3435" spans="4:4" hidden="1">
      <c r="D3435" t="str">
        <f t="shared" si="53"/>
        <v/>
      </c>
    </row>
    <row r="3436" spans="4:4" hidden="1">
      <c r="D3436" t="str">
        <f t="shared" si="53"/>
        <v/>
      </c>
    </row>
    <row r="3437" spans="4:4" hidden="1">
      <c r="D3437" t="str">
        <f t="shared" si="53"/>
        <v/>
      </c>
    </row>
    <row r="3438" spans="4:4" hidden="1">
      <c r="D3438" t="str">
        <f t="shared" si="53"/>
        <v/>
      </c>
    </row>
    <row r="3439" spans="4:4" hidden="1">
      <c r="D3439" t="str">
        <f t="shared" si="53"/>
        <v/>
      </c>
    </row>
    <row r="3440" spans="4:4" hidden="1">
      <c r="D3440" t="str">
        <f t="shared" si="53"/>
        <v/>
      </c>
    </row>
    <row r="3441" spans="4:4" hidden="1">
      <c r="D3441" t="str">
        <f t="shared" si="53"/>
        <v/>
      </c>
    </row>
    <row r="3442" spans="4:4" hidden="1">
      <c r="D3442" t="str">
        <f t="shared" si="53"/>
        <v/>
      </c>
    </row>
    <row r="3443" spans="4:4" hidden="1">
      <c r="D3443" t="str">
        <f t="shared" si="53"/>
        <v/>
      </c>
    </row>
    <row r="3444" spans="4:4" hidden="1">
      <c r="D3444" t="str">
        <f t="shared" si="53"/>
        <v/>
      </c>
    </row>
    <row r="3445" spans="4:4" hidden="1">
      <c r="D3445" t="str">
        <f t="shared" si="53"/>
        <v/>
      </c>
    </row>
    <row r="3446" spans="4:4" hidden="1">
      <c r="D3446" t="str">
        <f t="shared" si="53"/>
        <v/>
      </c>
    </row>
    <row r="3447" spans="4:4" hidden="1">
      <c r="D3447" t="str">
        <f t="shared" si="53"/>
        <v/>
      </c>
    </row>
    <row r="3448" spans="4:4" hidden="1">
      <c r="D3448" t="str">
        <f t="shared" si="53"/>
        <v/>
      </c>
    </row>
    <row r="3449" spans="4:4" hidden="1">
      <c r="D3449" t="str">
        <f t="shared" si="53"/>
        <v/>
      </c>
    </row>
    <row r="3450" spans="4:4" hidden="1">
      <c r="D3450" t="str">
        <f t="shared" si="53"/>
        <v/>
      </c>
    </row>
    <row r="3451" spans="4:4" hidden="1">
      <c r="D3451" t="str">
        <f t="shared" si="53"/>
        <v/>
      </c>
    </row>
    <row r="3452" spans="4:4" hidden="1">
      <c r="D3452" t="str">
        <f t="shared" si="53"/>
        <v/>
      </c>
    </row>
    <row r="3453" spans="4:4" hidden="1">
      <c r="D3453" t="str">
        <f t="shared" si="53"/>
        <v/>
      </c>
    </row>
    <row r="3454" spans="4:4" hidden="1">
      <c r="D3454" t="str">
        <f t="shared" si="53"/>
        <v/>
      </c>
    </row>
    <row r="3455" spans="4:4" hidden="1">
      <c r="D3455" t="str">
        <f t="shared" si="53"/>
        <v/>
      </c>
    </row>
    <row r="3456" spans="4:4" hidden="1">
      <c r="D3456" t="str">
        <f t="shared" si="53"/>
        <v/>
      </c>
    </row>
    <row r="3457" spans="4:4" hidden="1">
      <c r="D3457" t="str">
        <f t="shared" si="53"/>
        <v/>
      </c>
    </row>
    <row r="3458" spans="4:4" hidden="1">
      <c r="D3458" t="str">
        <f t="shared" si="53"/>
        <v/>
      </c>
    </row>
    <row r="3459" spans="4:4" hidden="1">
      <c r="D3459" t="str">
        <f t="shared" si="53"/>
        <v/>
      </c>
    </row>
    <row r="3460" spans="4:4" hidden="1">
      <c r="D3460" t="str">
        <f t="shared" ref="D3460:D3523" si="54">IF(B3460&gt;1,1,"")</f>
        <v/>
      </c>
    </row>
    <row r="3461" spans="4:4" hidden="1">
      <c r="D3461" t="str">
        <f t="shared" si="54"/>
        <v/>
      </c>
    </row>
    <row r="3462" spans="4:4" hidden="1">
      <c r="D3462" t="str">
        <f t="shared" si="54"/>
        <v/>
      </c>
    </row>
    <row r="3463" spans="4:4" hidden="1">
      <c r="D3463" t="str">
        <f t="shared" si="54"/>
        <v/>
      </c>
    </row>
    <row r="3464" spans="4:4" hidden="1">
      <c r="D3464" t="str">
        <f t="shared" si="54"/>
        <v/>
      </c>
    </row>
    <row r="3465" spans="4:4" hidden="1">
      <c r="D3465" t="str">
        <f t="shared" si="54"/>
        <v/>
      </c>
    </row>
    <row r="3466" spans="4:4" hidden="1">
      <c r="D3466" t="str">
        <f t="shared" si="54"/>
        <v/>
      </c>
    </row>
    <row r="3467" spans="4:4" hidden="1">
      <c r="D3467" t="str">
        <f t="shared" si="54"/>
        <v/>
      </c>
    </row>
    <row r="3468" spans="4:4" hidden="1">
      <c r="D3468" t="str">
        <f t="shared" si="54"/>
        <v/>
      </c>
    </row>
    <row r="3469" spans="4:4" hidden="1">
      <c r="D3469" t="str">
        <f t="shared" si="54"/>
        <v/>
      </c>
    </row>
    <row r="3470" spans="4:4" hidden="1">
      <c r="D3470" t="str">
        <f t="shared" si="54"/>
        <v/>
      </c>
    </row>
    <row r="3471" spans="4:4" hidden="1">
      <c r="D3471" t="str">
        <f t="shared" si="54"/>
        <v/>
      </c>
    </row>
    <row r="3472" spans="4:4" hidden="1">
      <c r="D3472" t="str">
        <f t="shared" si="54"/>
        <v/>
      </c>
    </row>
    <row r="3473" spans="4:4" hidden="1">
      <c r="D3473" t="str">
        <f t="shared" si="54"/>
        <v/>
      </c>
    </row>
    <row r="3474" spans="4:4" hidden="1">
      <c r="D3474" t="str">
        <f t="shared" si="54"/>
        <v/>
      </c>
    </row>
    <row r="3475" spans="4:4" hidden="1">
      <c r="D3475" t="str">
        <f t="shared" si="54"/>
        <v/>
      </c>
    </row>
    <row r="3476" spans="4:4" hidden="1">
      <c r="D3476" t="str">
        <f t="shared" si="54"/>
        <v/>
      </c>
    </row>
    <row r="3477" spans="4:4" hidden="1">
      <c r="D3477" t="str">
        <f t="shared" si="54"/>
        <v/>
      </c>
    </row>
    <row r="3478" spans="4:4" hidden="1">
      <c r="D3478" t="str">
        <f t="shared" si="54"/>
        <v/>
      </c>
    </row>
    <row r="3479" spans="4:4" hidden="1">
      <c r="D3479" t="str">
        <f t="shared" si="54"/>
        <v/>
      </c>
    </row>
    <row r="3480" spans="4:4" hidden="1">
      <c r="D3480" t="str">
        <f t="shared" si="54"/>
        <v/>
      </c>
    </row>
    <row r="3481" spans="4:4" hidden="1">
      <c r="D3481" t="str">
        <f t="shared" si="54"/>
        <v/>
      </c>
    </row>
    <row r="3482" spans="4:4" hidden="1">
      <c r="D3482" t="str">
        <f t="shared" si="54"/>
        <v/>
      </c>
    </row>
    <row r="3483" spans="4:4" hidden="1">
      <c r="D3483" t="str">
        <f t="shared" si="54"/>
        <v/>
      </c>
    </row>
    <row r="3484" spans="4:4" hidden="1">
      <c r="D3484" t="str">
        <f t="shared" si="54"/>
        <v/>
      </c>
    </row>
    <row r="3485" spans="4:4" hidden="1">
      <c r="D3485" t="str">
        <f t="shared" si="54"/>
        <v/>
      </c>
    </row>
    <row r="3486" spans="4:4" hidden="1">
      <c r="D3486" t="str">
        <f t="shared" si="54"/>
        <v/>
      </c>
    </row>
    <row r="3487" spans="4:4" hidden="1">
      <c r="D3487" t="str">
        <f t="shared" si="54"/>
        <v/>
      </c>
    </row>
    <row r="3488" spans="4:4" hidden="1">
      <c r="D3488" t="str">
        <f t="shared" si="54"/>
        <v/>
      </c>
    </row>
    <row r="3489" spans="4:4" hidden="1">
      <c r="D3489" t="str">
        <f t="shared" si="54"/>
        <v/>
      </c>
    </row>
    <row r="3490" spans="4:4" hidden="1">
      <c r="D3490" t="str">
        <f t="shared" si="54"/>
        <v/>
      </c>
    </row>
    <row r="3491" spans="4:4" hidden="1">
      <c r="D3491" t="str">
        <f t="shared" si="54"/>
        <v/>
      </c>
    </row>
    <row r="3492" spans="4:4" hidden="1">
      <c r="D3492" t="str">
        <f t="shared" si="54"/>
        <v/>
      </c>
    </row>
    <row r="3493" spans="4:4" hidden="1">
      <c r="D3493" t="str">
        <f t="shared" si="54"/>
        <v/>
      </c>
    </row>
    <row r="3494" spans="4:4" hidden="1">
      <c r="D3494" t="str">
        <f t="shared" si="54"/>
        <v/>
      </c>
    </row>
    <row r="3495" spans="4:4" hidden="1">
      <c r="D3495" t="str">
        <f t="shared" si="54"/>
        <v/>
      </c>
    </row>
    <row r="3496" spans="4:4" hidden="1">
      <c r="D3496" t="str">
        <f t="shared" si="54"/>
        <v/>
      </c>
    </row>
    <row r="3497" spans="4:4" hidden="1">
      <c r="D3497" t="str">
        <f t="shared" si="54"/>
        <v/>
      </c>
    </row>
    <row r="3498" spans="4:4" hidden="1">
      <c r="D3498" t="str">
        <f t="shared" si="54"/>
        <v/>
      </c>
    </row>
    <row r="3499" spans="4:4" hidden="1">
      <c r="D3499" t="str">
        <f t="shared" si="54"/>
        <v/>
      </c>
    </row>
    <row r="3500" spans="4:4" hidden="1">
      <c r="D3500" t="str">
        <f t="shared" si="54"/>
        <v/>
      </c>
    </row>
    <row r="3501" spans="4:4" hidden="1">
      <c r="D3501" t="str">
        <f t="shared" si="54"/>
        <v/>
      </c>
    </row>
    <row r="3502" spans="4:4" hidden="1">
      <c r="D3502" t="str">
        <f t="shared" si="54"/>
        <v/>
      </c>
    </row>
    <row r="3503" spans="4:4" hidden="1">
      <c r="D3503" t="str">
        <f t="shared" si="54"/>
        <v/>
      </c>
    </row>
    <row r="3504" spans="4:4" hidden="1">
      <c r="D3504" t="str">
        <f t="shared" si="54"/>
        <v/>
      </c>
    </row>
    <row r="3505" spans="4:4" hidden="1">
      <c r="D3505" t="str">
        <f t="shared" si="54"/>
        <v/>
      </c>
    </row>
    <row r="3506" spans="4:4" hidden="1">
      <c r="D3506" t="str">
        <f t="shared" si="54"/>
        <v/>
      </c>
    </row>
    <row r="3507" spans="4:4" hidden="1">
      <c r="D3507" t="str">
        <f t="shared" si="54"/>
        <v/>
      </c>
    </row>
    <row r="3508" spans="4:4" hidden="1">
      <c r="D3508" t="str">
        <f t="shared" si="54"/>
        <v/>
      </c>
    </row>
    <row r="3509" spans="4:4" hidden="1">
      <c r="D3509" t="str">
        <f t="shared" si="54"/>
        <v/>
      </c>
    </row>
    <row r="3510" spans="4:4" hidden="1">
      <c r="D3510" t="str">
        <f t="shared" si="54"/>
        <v/>
      </c>
    </row>
    <row r="3511" spans="4:4" hidden="1">
      <c r="D3511" t="str">
        <f t="shared" si="54"/>
        <v/>
      </c>
    </row>
    <row r="3512" spans="4:4" hidden="1">
      <c r="D3512" t="str">
        <f t="shared" si="54"/>
        <v/>
      </c>
    </row>
    <row r="3513" spans="4:4" hidden="1">
      <c r="D3513" t="str">
        <f t="shared" si="54"/>
        <v/>
      </c>
    </row>
    <row r="3514" spans="4:4" hidden="1">
      <c r="D3514" t="str">
        <f t="shared" si="54"/>
        <v/>
      </c>
    </row>
    <row r="3515" spans="4:4" hidden="1">
      <c r="D3515" t="str">
        <f t="shared" si="54"/>
        <v/>
      </c>
    </row>
    <row r="3516" spans="4:4" hidden="1">
      <c r="D3516" t="str">
        <f t="shared" si="54"/>
        <v/>
      </c>
    </row>
    <row r="3517" spans="4:4" hidden="1">
      <c r="D3517" t="str">
        <f t="shared" si="54"/>
        <v/>
      </c>
    </row>
    <row r="3518" spans="4:4" hidden="1">
      <c r="D3518" t="str">
        <f t="shared" si="54"/>
        <v/>
      </c>
    </row>
    <row r="3519" spans="4:4" hidden="1">
      <c r="D3519" t="str">
        <f t="shared" si="54"/>
        <v/>
      </c>
    </row>
    <row r="3520" spans="4:4" hidden="1">
      <c r="D3520" t="str">
        <f t="shared" si="54"/>
        <v/>
      </c>
    </row>
    <row r="3521" spans="4:4" hidden="1">
      <c r="D3521" t="str">
        <f t="shared" si="54"/>
        <v/>
      </c>
    </row>
    <row r="3522" spans="4:4" hidden="1">
      <c r="D3522" t="str">
        <f t="shared" si="54"/>
        <v/>
      </c>
    </row>
    <row r="3523" spans="4:4" hidden="1">
      <c r="D3523" t="str">
        <f t="shared" si="54"/>
        <v/>
      </c>
    </row>
    <row r="3524" spans="4:4" hidden="1">
      <c r="D3524" t="str">
        <f t="shared" ref="D3524:D3587" si="55">IF(B3524&gt;1,1,"")</f>
        <v/>
      </c>
    </row>
    <row r="3525" spans="4:4" hidden="1">
      <c r="D3525" t="str">
        <f t="shared" si="55"/>
        <v/>
      </c>
    </row>
    <row r="3526" spans="4:4" hidden="1">
      <c r="D3526" t="str">
        <f t="shared" si="55"/>
        <v/>
      </c>
    </row>
    <row r="3527" spans="4:4" hidden="1">
      <c r="D3527" t="str">
        <f t="shared" si="55"/>
        <v/>
      </c>
    </row>
    <row r="3528" spans="4:4" hidden="1">
      <c r="D3528" t="str">
        <f t="shared" si="55"/>
        <v/>
      </c>
    </row>
    <row r="3529" spans="4:4" hidden="1">
      <c r="D3529" t="str">
        <f t="shared" si="55"/>
        <v/>
      </c>
    </row>
    <row r="3530" spans="4:4" hidden="1">
      <c r="D3530" t="str">
        <f t="shared" si="55"/>
        <v/>
      </c>
    </row>
    <row r="3531" spans="4:4" hidden="1">
      <c r="D3531" t="str">
        <f t="shared" si="55"/>
        <v/>
      </c>
    </row>
    <row r="3532" spans="4:4" hidden="1">
      <c r="D3532" t="str">
        <f t="shared" si="55"/>
        <v/>
      </c>
    </row>
    <row r="3533" spans="4:4" hidden="1">
      <c r="D3533" t="str">
        <f t="shared" si="55"/>
        <v/>
      </c>
    </row>
    <row r="3534" spans="4:4" hidden="1">
      <c r="D3534" t="str">
        <f t="shared" si="55"/>
        <v/>
      </c>
    </row>
    <row r="3535" spans="4:4" hidden="1">
      <c r="D3535" t="str">
        <f t="shared" si="55"/>
        <v/>
      </c>
    </row>
    <row r="3536" spans="4:4" hidden="1">
      <c r="D3536" t="str">
        <f t="shared" si="55"/>
        <v/>
      </c>
    </row>
    <row r="3537" spans="4:4" hidden="1">
      <c r="D3537" t="str">
        <f t="shared" si="55"/>
        <v/>
      </c>
    </row>
    <row r="3538" spans="4:4" hidden="1">
      <c r="D3538" t="str">
        <f t="shared" si="55"/>
        <v/>
      </c>
    </row>
    <row r="3539" spans="4:4" hidden="1">
      <c r="D3539" t="str">
        <f t="shared" si="55"/>
        <v/>
      </c>
    </row>
    <row r="3540" spans="4:4" hidden="1">
      <c r="D3540" t="str">
        <f t="shared" si="55"/>
        <v/>
      </c>
    </row>
    <row r="3541" spans="4:4" hidden="1">
      <c r="D3541" t="str">
        <f t="shared" si="55"/>
        <v/>
      </c>
    </row>
    <row r="3542" spans="4:4" hidden="1">
      <c r="D3542" t="str">
        <f t="shared" si="55"/>
        <v/>
      </c>
    </row>
    <row r="3543" spans="4:4" hidden="1">
      <c r="D3543" t="str">
        <f t="shared" si="55"/>
        <v/>
      </c>
    </row>
    <row r="3544" spans="4:4" hidden="1">
      <c r="D3544" t="str">
        <f t="shared" si="55"/>
        <v/>
      </c>
    </row>
    <row r="3545" spans="4:4" hidden="1">
      <c r="D3545" t="str">
        <f t="shared" si="55"/>
        <v/>
      </c>
    </row>
    <row r="3546" spans="4:4" hidden="1">
      <c r="D3546" t="str">
        <f t="shared" si="55"/>
        <v/>
      </c>
    </row>
    <row r="3547" spans="4:4" hidden="1">
      <c r="D3547" t="str">
        <f t="shared" si="55"/>
        <v/>
      </c>
    </row>
    <row r="3548" spans="4:4" hidden="1">
      <c r="D3548" t="str">
        <f t="shared" si="55"/>
        <v/>
      </c>
    </row>
    <row r="3549" spans="4:4" hidden="1">
      <c r="D3549" t="str">
        <f t="shared" si="55"/>
        <v/>
      </c>
    </row>
    <row r="3550" spans="4:4" hidden="1">
      <c r="D3550" t="str">
        <f t="shared" si="55"/>
        <v/>
      </c>
    </row>
    <row r="3551" spans="4:4" hidden="1">
      <c r="D3551" t="str">
        <f t="shared" si="55"/>
        <v/>
      </c>
    </row>
    <row r="3552" spans="4:4" hidden="1">
      <c r="D3552" t="str">
        <f t="shared" si="55"/>
        <v/>
      </c>
    </row>
    <row r="3553" spans="4:4" hidden="1">
      <c r="D3553" t="str">
        <f t="shared" si="55"/>
        <v/>
      </c>
    </row>
    <row r="3554" spans="4:4" hidden="1">
      <c r="D3554" t="str">
        <f t="shared" si="55"/>
        <v/>
      </c>
    </row>
    <row r="3555" spans="4:4" hidden="1">
      <c r="D3555" t="str">
        <f t="shared" si="55"/>
        <v/>
      </c>
    </row>
    <row r="3556" spans="4:4" hidden="1">
      <c r="D3556" t="str">
        <f t="shared" si="55"/>
        <v/>
      </c>
    </row>
    <row r="3557" spans="4:4" hidden="1">
      <c r="D3557" t="str">
        <f t="shared" si="55"/>
        <v/>
      </c>
    </row>
    <row r="3558" spans="4:4" hidden="1">
      <c r="D3558" t="str">
        <f t="shared" si="55"/>
        <v/>
      </c>
    </row>
    <row r="3559" spans="4:4" hidden="1">
      <c r="D3559" t="str">
        <f t="shared" si="55"/>
        <v/>
      </c>
    </row>
    <row r="3560" spans="4:4" hidden="1">
      <c r="D3560" t="str">
        <f t="shared" si="55"/>
        <v/>
      </c>
    </row>
    <row r="3561" spans="4:4" hidden="1">
      <c r="D3561" t="str">
        <f t="shared" si="55"/>
        <v/>
      </c>
    </row>
    <row r="3562" spans="4:4" hidden="1">
      <c r="D3562" t="str">
        <f t="shared" si="55"/>
        <v/>
      </c>
    </row>
    <row r="3563" spans="4:4" hidden="1">
      <c r="D3563" t="str">
        <f t="shared" si="55"/>
        <v/>
      </c>
    </row>
    <row r="3564" spans="4:4" hidden="1">
      <c r="D3564" t="str">
        <f t="shared" si="55"/>
        <v/>
      </c>
    </row>
    <row r="3565" spans="4:4" hidden="1">
      <c r="D3565" t="str">
        <f t="shared" si="55"/>
        <v/>
      </c>
    </row>
    <row r="3566" spans="4:4" hidden="1">
      <c r="D3566" t="str">
        <f t="shared" si="55"/>
        <v/>
      </c>
    </row>
    <row r="3567" spans="4:4" hidden="1">
      <c r="D3567" t="str">
        <f t="shared" si="55"/>
        <v/>
      </c>
    </row>
    <row r="3568" spans="4:4" hidden="1">
      <c r="D3568" t="str">
        <f t="shared" si="55"/>
        <v/>
      </c>
    </row>
    <row r="3569" spans="4:4" hidden="1">
      <c r="D3569" t="str">
        <f t="shared" si="55"/>
        <v/>
      </c>
    </row>
    <row r="3570" spans="4:4" hidden="1">
      <c r="D3570" t="str">
        <f t="shared" si="55"/>
        <v/>
      </c>
    </row>
    <row r="3571" spans="4:4" hidden="1">
      <c r="D3571" t="str">
        <f t="shared" si="55"/>
        <v/>
      </c>
    </row>
    <row r="3572" spans="4:4" hidden="1">
      <c r="D3572" t="str">
        <f t="shared" si="55"/>
        <v/>
      </c>
    </row>
    <row r="3573" spans="4:4" hidden="1">
      <c r="D3573" t="str">
        <f t="shared" si="55"/>
        <v/>
      </c>
    </row>
    <row r="3574" spans="4:4" hidden="1">
      <c r="D3574" t="str">
        <f t="shared" si="55"/>
        <v/>
      </c>
    </row>
    <row r="3575" spans="4:4" hidden="1">
      <c r="D3575" t="str">
        <f t="shared" si="55"/>
        <v/>
      </c>
    </row>
    <row r="3576" spans="4:4" hidden="1">
      <c r="D3576" t="str">
        <f t="shared" si="55"/>
        <v/>
      </c>
    </row>
    <row r="3577" spans="4:4" hidden="1">
      <c r="D3577" t="str">
        <f t="shared" si="55"/>
        <v/>
      </c>
    </row>
    <row r="3578" spans="4:4" hidden="1">
      <c r="D3578" t="str">
        <f t="shared" si="55"/>
        <v/>
      </c>
    </row>
    <row r="3579" spans="4:4" hidden="1">
      <c r="D3579" t="str">
        <f t="shared" si="55"/>
        <v/>
      </c>
    </row>
    <row r="3580" spans="4:4" hidden="1">
      <c r="D3580" t="str">
        <f t="shared" si="55"/>
        <v/>
      </c>
    </row>
    <row r="3581" spans="4:4" hidden="1">
      <c r="D3581" t="str">
        <f t="shared" si="55"/>
        <v/>
      </c>
    </row>
    <row r="3582" spans="4:4" hidden="1">
      <c r="D3582" t="str">
        <f t="shared" si="55"/>
        <v/>
      </c>
    </row>
    <row r="3583" spans="4:4" hidden="1">
      <c r="D3583" t="str">
        <f t="shared" si="55"/>
        <v/>
      </c>
    </row>
    <row r="3584" spans="4:4" hidden="1">
      <c r="D3584" t="str">
        <f t="shared" si="55"/>
        <v/>
      </c>
    </row>
    <row r="3585" spans="4:4" hidden="1">
      <c r="D3585" t="str">
        <f t="shared" si="55"/>
        <v/>
      </c>
    </row>
    <row r="3586" spans="4:4" hidden="1">
      <c r="D3586" t="str">
        <f t="shared" si="55"/>
        <v/>
      </c>
    </row>
    <row r="3587" spans="4:4" hidden="1">
      <c r="D3587" t="str">
        <f t="shared" si="55"/>
        <v/>
      </c>
    </row>
    <row r="3588" spans="4:4" hidden="1">
      <c r="D3588" t="str">
        <f t="shared" ref="D3588:D3651" si="56">IF(B3588&gt;1,1,"")</f>
        <v/>
      </c>
    </row>
    <row r="3589" spans="4:4" hidden="1">
      <c r="D3589" t="str">
        <f t="shared" si="56"/>
        <v/>
      </c>
    </row>
    <row r="3590" spans="4:4" hidden="1">
      <c r="D3590" t="str">
        <f t="shared" si="56"/>
        <v/>
      </c>
    </row>
    <row r="3591" spans="4:4" hidden="1">
      <c r="D3591" t="str">
        <f t="shared" si="56"/>
        <v/>
      </c>
    </row>
    <row r="3592" spans="4:4" hidden="1">
      <c r="D3592" t="str">
        <f t="shared" si="56"/>
        <v/>
      </c>
    </row>
    <row r="3593" spans="4:4" hidden="1">
      <c r="D3593" t="str">
        <f t="shared" si="56"/>
        <v/>
      </c>
    </row>
    <row r="3594" spans="4:4" hidden="1">
      <c r="D3594" t="str">
        <f t="shared" si="56"/>
        <v/>
      </c>
    </row>
    <row r="3595" spans="4:4" hidden="1">
      <c r="D3595" t="str">
        <f t="shared" si="56"/>
        <v/>
      </c>
    </row>
    <row r="3596" spans="4:4" hidden="1">
      <c r="D3596" t="str">
        <f t="shared" si="56"/>
        <v/>
      </c>
    </row>
    <row r="3597" spans="4:4" hidden="1">
      <c r="D3597" t="str">
        <f t="shared" si="56"/>
        <v/>
      </c>
    </row>
    <row r="3598" spans="4:4" hidden="1">
      <c r="D3598" t="str">
        <f t="shared" si="56"/>
        <v/>
      </c>
    </row>
    <row r="3599" spans="4:4" hidden="1">
      <c r="D3599" t="str">
        <f t="shared" si="56"/>
        <v/>
      </c>
    </row>
    <row r="3600" spans="4:4" hidden="1">
      <c r="D3600" t="str">
        <f t="shared" si="56"/>
        <v/>
      </c>
    </row>
    <row r="3601" spans="4:4" hidden="1">
      <c r="D3601" t="str">
        <f t="shared" si="56"/>
        <v/>
      </c>
    </row>
    <row r="3602" spans="4:4" hidden="1">
      <c r="D3602" t="str">
        <f t="shared" si="56"/>
        <v/>
      </c>
    </row>
    <row r="3603" spans="4:4" hidden="1">
      <c r="D3603" t="str">
        <f t="shared" si="56"/>
        <v/>
      </c>
    </row>
    <row r="3604" spans="4:4" hidden="1">
      <c r="D3604" t="str">
        <f t="shared" si="56"/>
        <v/>
      </c>
    </row>
    <row r="3605" spans="4:4" hidden="1">
      <c r="D3605" t="str">
        <f t="shared" si="56"/>
        <v/>
      </c>
    </row>
    <row r="3606" spans="4:4" hidden="1">
      <c r="D3606" t="str">
        <f t="shared" si="56"/>
        <v/>
      </c>
    </row>
    <row r="3607" spans="4:4" hidden="1">
      <c r="D3607" t="str">
        <f t="shared" si="56"/>
        <v/>
      </c>
    </row>
    <row r="3608" spans="4:4" hidden="1">
      <c r="D3608" t="str">
        <f t="shared" si="56"/>
        <v/>
      </c>
    </row>
    <row r="3609" spans="4:4" hidden="1">
      <c r="D3609" t="str">
        <f t="shared" si="56"/>
        <v/>
      </c>
    </row>
    <row r="3610" spans="4:4" hidden="1">
      <c r="D3610" t="str">
        <f t="shared" si="56"/>
        <v/>
      </c>
    </row>
    <row r="3611" spans="4:4" hidden="1">
      <c r="D3611" t="str">
        <f t="shared" si="56"/>
        <v/>
      </c>
    </row>
    <row r="3612" spans="4:4" hidden="1">
      <c r="D3612" t="str">
        <f t="shared" si="56"/>
        <v/>
      </c>
    </row>
    <row r="3613" spans="4:4" hidden="1">
      <c r="D3613" t="str">
        <f t="shared" si="56"/>
        <v/>
      </c>
    </row>
    <row r="3614" spans="4:4" hidden="1">
      <c r="D3614" t="str">
        <f t="shared" si="56"/>
        <v/>
      </c>
    </row>
    <row r="3615" spans="4:4" hidden="1">
      <c r="D3615" t="str">
        <f t="shared" si="56"/>
        <v/>
      </c>
    </row>
    <row r="3616" spans="4:4" hidden="1">
      <c r="D3616" t="str">
        <f t="shared" si="56"/>
        <v/>
      </c>
    </row>
    <row r="3617" spans="4:4" hidden="1">
      <c r="D3617" t="str">
        <f t="shared" si="56"/>
        <v/>
      </c>
    </row>
    <row r="3618" spans="4:4" hidden="1">
      <c r="D3618" t="str">
        <f t="shared" si="56"/>
        <v/>
      </c>
    </row>
    <row r="3619" spans="4:4" hidden="1">
      <c r="D3619" t="str">
        <f t="shared" si="56"/>
        <v/>
      </c>
    </row>
    <row r="3620" spans="4:4" hidden="1">
      <c r="D3620" t="str">
        <f t="shared" si="56"/>
        <v/>
      </c>
    </row>
    <row r="3621" spans="4:4" hidden="1">
      <c r="D3621" t="str">
        <f t="shared" si="56"/>
        <v/>
      </c>
    </row>
    <row r="3622" spans="4:4" hidden="1">
      <c r="D3622" t="str">
        <f t="shared" si="56"/>
        <v/>
      </c>
    </row>
    <row r="3623" spans="4:4" hidden="1">
      <c r="D3623" t="str">
        <f t="shared" si="56"/>
        <v/>
      </c>
    </row>
    <row r="3624" spans="4:4" hidden="1">
      <c r="D3624" t="str">
        <f t="shared" si="56"/>
        <v/>
      </c>
    </row>
    <row r="3625" spans="4:4" hidden="1">
      <c r="D3625" t="str">
        <f t="shared" si="56"/>
        <v/>
      </c>
    </row>
    <row r="3626" spans="4:4" hidden="1">
      <c r="D3626" t="str">
        <f t="shared" si="56"/>
        <v/>
      </c>
    </row>
    <row r="3627" spans="4:4" hidden="1">
      <c r="D3627" t="str">
        <f t="shared" si="56"/>
        <v/>
      </c>
    </row>
    <row r="3628" spans="4:4" hidden="1">
      <c r="D3628" t="str">
        <f t="shared" si="56"/>
        <v/>
      </c>
    </row>
    <row r="3629" spans="4:4" hidden="1">
      <c r="D3629" t="str">
        <f t="shared" si="56"/>
        <v/>
      </c>
    </row>
    <row r="3630" spans="4:4" hidden="1">
      <c r="D3630" t="str">
        <f t="shared" si="56"/>
        <v/>
      </c>
    </row>
    <row r="3631" spans="4:4" hidden="1">
      <c r="D3631" t="str">
        <f t="shared" si="56"/>
        <v/>
      </c>
    </row>
    <row r="3632" spans="4:4" hidden="1">
      <c r="D3632" t="str">
        <f t="shared" si="56"/>
        <v/>
      </c>
    </row>
    <row r="3633" spans="4:4" hidden="1">
      <c r="D3633" t="str">
        <f t="shared" si="56"/>
        <v/>
      </c>
    </row>
    <row r="3634" spans="4:4" hidden="1">
      <c r="D3634" t="str">
        <f t="shared" si="56"/>
        <v/>
      </c>
    </row>
    <row r="3635" spans="4:4" hidden="1">
      <c r="D3635" t="str">
        <f t="shared" si="56"/>
        <v/>
      </c>
    </row>
    <row r="3636" spans="4:4" hidden="1">
      <c r="D3636" t="str">
        <f t="shared" si="56"/>
        <v/>
      </c>
    </row>
    <row r="3637" spans="4:4" hidden="1">
      <c r="D3637" t="str">
        <f t="shared" si="56"/>
        <v/>
      </c>
    </row>
    <row r="3638" spans="4:4" hidden="1">
      <c r="D3638" t="str">
        <f t="shared" si="56"/>
        <v/>
      </c>
    </row>
    <row r="3639" spans="4:4" hidden="1">
      <c r="D3639" t="str">
        <f t="shared" si="56"/>
        <v/>
      </c>
    </row>
    <row r="3640" spans="4:4" hidden="1">
      <c r="D3640" t="str">
        <f t="shared" si="56"/>
        <v/>
      </c>
    </row>
    <row r="3641" spans="4:4" hidden="1">
      <c r="D3641" t="str">
        <f t="shared" si="56"/>
        <v/>
      </c>
    </row>
    <row r="3642" spans="4:4" hidden="1">
      <c r="D3642" t="str">
        <f t="shared" si="56"/>
        <v/>
      </c>
    </row>
    <row r="3643" spans="4:4" hidden="1">
      <c r="D3643" t="str">
        <f t="shared" si="56"/>
        <v/>
      </c>
    </row>
    <row r="3644" spans="4:4" hidden="1">
      <c r="D3644" t="str">
        <f t="shared" si="56"/>
        <v/>
      </c>
    </row>
    <row r="3645" spans="4:4" hidden="1">
      <c r="D3645" t="str">
        <f t="shared" si="56"/>
        <v/>
      </c>
    </row>
    <row r="3646" spans="4:4" hidden="1">
      <c r="D3646" t="str">
        <f t="shared" si="56"/>
        <v/>
      </c>
    </row>
    <row r="3647" spans="4:4" hidden="1">
      <c r="D3647" t="str">
        <f t="shared" si="56"/>
        <v/>
      </c>
    </row>
    <row r="3648" spans="4:4" hidden="1">
      <c r="D3648" t="str">
        <f t="shared" si="56"/>
        <v/>
      </c>
    </row>
    <row r="3649" spans="4:4" hidden="1">
      <c r="D3649" t="str">
        <f t="shared" si="56"/>
        <v/>
      </c>
    </row>
    <row r="3650" spans="4:4" hidden="1">
      <c r="D3650" t="str">
        <f t="shared" si="56"/>
        <v/>
      </c>
    </row>
    <row r="3651" spans="4:4" hidden="1">
      <c r="D3651" t="str">
        <f t="shared" si="56"/>
        <v/>
      </c>
    </row>
    <row r="3652" spans="4:4" hidden="1">
      <c r="D3652" t="str">
        <f t="shared" ref="D3652:D3715" si="57">IF(B3652&gt;1,1,"")</f>
        <v/>
      </c>
    </row>
    <row r="3653" spans="4:4" hidden="1">
      <c r="D3653" t="str">
        <f t="shared" si="57"/>
        <v/>
      </c>
    </row>
    <row r="3654" spans="4:4" hidden="1">
      <c r="D3654" t="str">
        <f t="shared" si="57"/>
        <v/>
      </c>
    </row>
    <row r="3655" spans="4:4" hidden="1">
      <c r="D3655" t="str">
        <f t="shared" si="57"/>
        <v/>
      </c>
    </row>
    <row r="3656" spans="4:4" hidden="1">
      <c r="D3656" t="str">
        <f t="shared" si="57"/>
        <v/>
      </c>
    </row>
    <row r="3657" spans="4:4" hidden="1">
      <c r="D3657" t="str">
        <f t="shared" si="57"/>
        <v/>
      </c>
    </row>
    <row r="3658" spans="4:4" hidden="1">
      <c r="D3658" t="str">
        <f t="shared" si="57"/>
        <v/>
      </c>
    </row>
    <row r="3659" spans="4:4" hidden="1">
      <c r="D3659" t="str">
        <f t="shared" si="57"/>
        <v/>
      </c>
    </row>
    <row r="3660" spans="4:4" hidden="1">
      <c r="D3660" t="str">
        <f t="shared" si="57"/>
        <v/>
      </c>
    </row>
    <row r="3661" spans="4:4" hidden="1">
      <c r="D3661" t="str">
        <f t="shared" si="57"/>
        <v/>
      </c>
    </row>
    <row r="3662" spans="4:4" hidden="1">
      <c r="D3662" t="str">
        <f t="shared" si="57"/>
        <v/>
      </c>
    </row>
    <row r="3663" spans="4:4" hidden="1">
      <c r="D3663" t="str">
        <f t="shared" si="57"/>
        <v/>
      </c>
    </row>
    <row r="3664" spans="4:4" hidden="1">
      <c r="D3664" t="str">
        <f t="shared" si="57"/>
        <v/>
      </c>
    </row>
    <row r="3665" spans="4:4" hidden="1">
      <c r="D3665" t="str">
        <f t="shared" si="57"/>
        <v/>
      </c>
    </row>
    <row r="3666" spans="4:4" hidden="1">
      <c r="D3666" t="str">
        <f t="shared" si="57"/>
        <v/>
      </c>
    </row>
    <row r="3667" spans="4:4" hidden="1">
      <c r="D3667" t="str">
        <f t="shared" si="57"/>
        <v/>
      </c>
    </row>
    <row r="3668" spans="4:4" hidden="1">
      <c r="D3668" t="str">
        <f t="shared" si="57"/>
        <v/>
      </c>
    </row>
    <row r="3669" spans="4:4" hidden="1">
      <c r="D3669" t="str">
        <f t="shared" si="57"/>
        <v/>
      </c>
    </row>
    <row r="3670" spans="4:4" hidden="1">
      <c r="D3670" t="str">
        <f t="shared" si="57"/>
        <v/>
      </c>
    </row>
    <row r="3671" spans="4:4" hidden="1">
      <c r="D3671" t="str">
        <f t="shared" si="57"/>
        <v/>
      </c>
    </row>
    <row r="3672" spans="4:4" hidden="1">
      <c r="D3672" t="str">
        <f t="shared" si="57"/>
        <v/>
      </c>
    </row>
    <row r="3673" spans="4:4" hidden="1">
      <c r="D3673" t="str">
        <f t="shared" si="57"/>
        <v/>
      </c>
    </row>
    <row r="3674" spans="4:4" hidden="1">
      <c r="D3674" t="str">
        <f t="shared" si="57"/>
        <v/>
      </c>
    </row>
    <row r="3675" spans="4:4" hidden="1">
      <c r="D3675" t="str">
        <f t="shared" si="57"/>
        <v/>
      </c>
    </row>
    <row r="3676" spans="4:4" hidden="1">
      <c r="D3676" t="str">
        <f t="shared" si="57"/>
        <v/>
      </c>
    </row>
    <row r="3677" spans="4:4" hidden="1">
      <c r="D3677" t="str">
        <f t="shared" si="57"/>
        <v/>
      </c>
    </row>
    <row r="3678" spans="4:4" hidden="1">
      <c r="D3678" t="str">
        <f t="shared" si="57"/>
        <v/>
      </c>
    </row>
    <row r="3679" spans="4:4" hidden="1">
      <c r="D3679" t="str">
        <f t="shared" si="57"/>
        <v/>
      </c>
    </row>
    <row r="3680" spans="4:4" hidden="1">
      <c r="D3680" t="str">
        <f t="shared" si="57"/>
        <v/>
      </c>
    </row>
    <row r="3681" spans="4:4" hidden="1">
      <c r="D3681" t="str">
        <f t="shared" si="57"/>
        <v/>
      </c>
    </row>
    <row r="3682" spans="4:4" hidden="1">
      <c r="D3682" t="str">
        <f t="shared" si="57"/>
        <v/>
      </c>
    </row>
    <row r="3683" spans="4:4" hidden="1">
      <c r="D3683" t="str">
        <f t="shared" si="57"/>
        <v/>
      </c>
    </row>
    <row r="3684" spans="4:4" hidden="1">
      <c r="D3684" t="str">
        <f t="shared" si="57"/>
        <v/>
      </c>
    </row>
    <row r="3685" spans="4:4" hidden="1">
      <c r="D3685" t="str">
        <f t="shared" si="57"/>
        <v/>
      </c>
    </row>
    <row r="3686" spans="4:4" hidden="1">
      <c r="D3686" t="str">
        <f t="shared" si="57"/>
        <v/>
      </c>
    </row>
    <row r="3687" spans="4:4" hidden="1">
      <c r="D3687" t="str">
        <f t="shared" si="57"/>
        <v/>
      </c>
    </row>
    <row r="3688" spans="4:4" hidden="1">
      <c r="D3688" t="str">
        <f t="shared" si="57"/>
        <v/>
      </c>
    </row>
    <row r="3689" spans="4:4" hidden="1">
      <c r="D3689" t="str">
        <f t="shared" si="57"/>
        <v/>
      </c>
    </row>
    <row r="3690" spans="4:4" hidden="1">
      <c r="D3690" t="str">
        <f t="shared" si="57"/>
        <v/>
      </c>
    </row>
    <row r="3691" spans="4:4" hidden="1">
      <c r="D3691" t="str">
        <f t="shared" si="57"/>
        <v/>
      </c>
    </row>
    <row r="3692" spans="4:4" hidden="1">
      <c r="D3692" t="str">
        <f t="shared" si="57"/>
        <v/>
      </c>
    </row>
    <row r="3693" spans="4:4" hidden="1">
      <c r="D3693" t="str">
        <f t="shared" si="57"/>
        <v/>
      </c>
    </row>
    <row r="3694" spans="4:4" hidden="1">
      <c r="D3694" t="str">
        <f t="shared" si="57"/>
        <v/>
      </c>
    </row>
    <row r="3695" spans="4:4" hidden="1">
      <c r="D3695" t="str">
        <f t="shared" si="57"/>
        <v/>
      </c>
    </row>
    <row r="3696" spans="4:4" hidden="1">
      <c r="D3696" t="str">
        <f t="shared" si="57"/>
        <v/>
      </c>
    </row>
    <row r="3697" spans="4:4" hidden="1">
      <c r="D3697" t="str">
        <f t="shared" si="57"/>
        <v/>
      </c>
    </row>
    <row r="3698" spans="4:4" hidden="1">
      <c r="D3698" t="str">
        <f t="shared" si="57"/>
        <v/>
      </c>
    </row>
    <row r="3699" spans="4:4" hidden="1">
      <c r="D3699" t="str">
        <f t="shared" si="57"/>
        <v/>
      </c>
    </row>
    <row r="3700" spans="4:4" hidden="1">
      <c r="D3700" t="str">
        <f t="shared" si="57"/>
        <v/>
      </c>
    </row>
    <row r="3701" spans="4:4" hidden="1">
      <c r="D3701" t="str">
        <f t="shared" si="57"/>
        <v/>
      </c>
    </row>
    <row r="3702" spans="4:4" hidden="1">
      <c r="D3702" t="str">
        <f t="shared" si="57"/>
        <v/>
      </c>
    </row>
    <row r="3703" spans="4:4" hidden="1">
      <c r="D3703" t="str">
        <f t="shared" si="57"/>
        <v/>
      </c>
    </row>
    <row r="3704" spans="4:4" hidden="1">
      <c r="D3704" t="str">
        <f t="shared" si="57"/>
        <v/>
      </c>
    </row>
    <row r="3705" spans="4:4" hidden="1">
      <c r="D3705" t="str">
        <f t="shared" si="57"/>
        <v/>
      </c>
    </row>
    <row r="3706" spans="4:4" hidden="1">
      <c r="D3706" t="str">
        <f t="shared" si="57"/>
        <v/>
      </c>
    </row>
    <row r="3707" spans="4:4" hidden="1">
      <c r="D3707" t="str">
        <f t="shared" si="57"/>
        <v/>
      </c>
    </row>
    <row r="3708" spans="4:4" hidden="1">
      <c r="D3708" t="str">
        <f t="shared" si="57"/>
        <v/>
      </c>
    </row>
    <row r="3709" spans="4:4" hidden="1">
      <c r="D3709" t="str">
        <f t="shared" si="57"/>
        <v/>
      </c>
    </row>
    <row r="3710" spans="4:4" hidden="1">
      <c r="D3710" t="str">
        <f t="shared" si="57"/>
        <v/>
      </c>
    </row>
    <row r="3711" spans="4:4" hidden="1">
      <c r="D3711" t="str">
        <f t="shared" si="57"/>
        <v/>
      </c>
    </row>
    <row r="3712" spans="4:4" hidden="1">
      <c r="D3712" t="str">
        <f t="shared" si="57"/>
        <v/>
      </c>
    </row>
    <row r="3713" spans="4:4" hidden="1">
      <c r="D3713" t="str">
        <f t="shared" si="57"/>
        <v/>
      </c>
    </row>
    <row r="3714" spans="4:4" hidden="1">
      <c r="D3714" t="str">
        <f t="shared" si="57"/>
        <v/>
      </c>
    </row>
    <row r="3715" spans="4:4" hidden="1">
      <c r="D3715" t="str">
        <f t="shared" si="57"/>
        <v/>
      </c>
    </row>
    <row r="3716" spans="4:4" hidden="1">
      <c r="D3716" t="str">
        <f t="shared" ref="D3716:D3779" si="58">IF(B3716&gt;1,1,"")</f>
        <v/>
      </c>
    </row>
    <row r="3717" spans="4:4" hidden="1">
      <c r="D3717" t="str">
        <f t="shared" si="58"/>
        <v/>
      </c>
    </row>
    <row r="3718" spans="4:4" hidden="1">
      <c r="D3718" t="str">
        <f t="shared" si="58"/>
        <v/>
      </c>
    </row>
    <row r="3719" spans="4:4" hidden="1">
      <c r="D3719" t="str">
        <f t="shared" si="58"/>
        <v/>
      </c>
    </row>
    <row r="3720" spans="4:4" hidden="1">
      <c r="D3720" t="str">
        <f t="shared" si="58"/>
        <v/>
      </c>
    </row>
    <row r="3721" spans="4:4" hidden="1">
      <c r="D3721" t="str">
        <f t="shared" si="58"/>
        <v/>
      </c>
    </row>
    <row r="3722" spans="4:4" hidden="1">
      <c r="D3722" t="str">
        <f t="shared" si="58"/>
        <v/>
      </c>
    </row>
    <row r="3723" spans="4:4" hidden="1">
      <c r="D3723" t="str">
        <f t="shared" si="58"/>
        <v/>
      </c>
    </row>
    <row r="3724" spans="4:4" hidden="1">
      <c r="D3724" t="str">
        <f t="shared" si="58"/>
        <v/>
      </c>
    </row>
    <row r="3725" spans="4:4" hidden="1">
      <c r="D3725" t="str">
        <f t="shared" si="58"/>
        <v/>
      </c>
    </row>
    <row r="3726" spans="4:4" hidden="1">
      <c r="D3726" t="str">
        <f t="shared" si="58"/>
        <v/>
      </c>
    </row>
    <row r="3727" spans="4:4" hidden="1">
      <c r="D3727" t="str">
        <f t="shared" si="58"/>
        <v/>
      </c>
    </row>
    <row r="3728" spans="4:4" hidden="1">
      <c r="D3728" t="str">
        <f t="shared" si="58"/>
        <v/>
      </c>
    </row>
    <row r="3729" spans="4:4" hidden="1">
      <c r="D3729" t="str">
        <f t="shared" si="58"/>
        <v/>
      </c>
    </row>
    <row r="3730" spans="4:4" hidden="1">
      <c r="D3730" t="str">
        <f t="shared" si="58"/>
        <v/>
      </c>
    </row>
    <row r="3731" spans="4:4" hidden="1">
      <c r="D3731" t="str">
        <f t="shared" si="58"/>
        <v/>
      </c>
    </row>
    <row r="3732" spans="4:4" hidden="1">
      <c r="D3732" t="str">
        <f t="shared" si="58"/>
        <v/>
      </c>
    </row>
    <row r="3733" spans="4:4" hidden="1">
      <c r="D3733" t="str">
        <f t="shared" si="58"/>
        <v/>
      </c>
    </row>
    <row r="3734" spans="4:4" hidden="1">
      <c r="D3734" t="str">
        <f t="shared" si="58"/>
        <v/>
      </c>
    </row>
    <row r="3735" spans="4:4" hidden="1">
      <c r="D3735" t="str">
        <f t="shared" si="58"/>
        <v/>
      </c>
    </row>
    <row r="3736" spans="4:4" hidden="1">
      <c r="D3736" t="str">
        <f t="shared" si="58"/>
        <v/>
      </c>
    </row>
    <row r="3737" spans="4:4" hidden="1">
      <c r="D3737" t="str">
        <f t="shared" si="58"/>
        <v/>
      </c>
    </row>
    <row r="3738" spans="4:4" hidden="1">
      <c r="D3738" t="str">
        <f t="shared" si="58"/>
        <v/>
      </c>
    </row>
    <row r="3739" spans="4:4" hidden="1">
      <c r="D3739" t="str">
        <f t="shared" si="58"/>
        <v/>
      </c>
    </row>
    <row r="3740" spans="4:4" hidden="1">
      <c r="D3740" t="str">
        <f t="shared" si="58"/>
        <v/>
      </c>
    </row>
    <row r="3741" spans="4:4" hidden="1">
      <c r="D3741" t="str">
        <f t="shared" si="58"/>
        <v/>
      </c>
    </row>
    <row r="3742" spans="4:4" hidden="1">
      <c r="D3742" t="str">
        <f t="shared" si="58"/>
        <v/>
      </c>
    </row>
    <row r="3743" spans="4:4" hidden="1">
      <c r="D3743" t="str">
        <f t="shared" si="58"/>
        <v/>
      </c>
    </row>
    <row r="3744" spans="4:4" hidden="1">
      <c r="D3744" t="str">
        <f t="shared" si="58"/>
        <v/>
      </c>
    </row>
    <row r="3745" spans="4:4" hidden="1">
      <c r="D3745" t="str">
        <f t="shared" si="58"/>
        <v/>
      </c>
    </row>
    <row r="3746" spans="4:4" hidden="1">
      <c r="D3746" t="str">
        <f t="shared" si="58"/>
        <v/>
      </c>
    </row>
    <row r="3747" spans="4:4" hidden="1">
      <c r="D3747" t="str">
        <f t="shared" si="58"/>
        <v/>
      </c>
    </row>
    <row r="3748" spans="4:4" hidden="1">
      <c r="D3748" t="str">
        <f t="shared" si="58"/>
        <v/>
      </c>
    </row>
    <row r="3749" spans="4:4" hidden="1">
      <c r="D3749" t="str">
        <f t="shared" si="58"/>
        <v/>
      </c>
    </row>
    <row r="3750" spans="4:4" hidden="1">
      <c r="D3750" t="str">
        <f t="shared" si="58"/>
        <v/>
      </c>
    </row>
    <row r="3751" spans="4:4" hidden="1">
      <c r="D3751" t="str">
        <f t="shared" si="58"/>
        <v/>
      </c>
    </row>
    <row r="3752" spans="4:4" hidden="1">
      <c r="D3752" t="str">
        <f t="shared" si="58"/>
        <v/>
      </c>
    </row>
    <row r="3753" spans="4:4" hidden="1">
      <c r="D3753" t="str">
        <f t="shared" si="58"/>
        <v/>
      </c>
    </row>
    <row r="3754" spans="4:4" hidden="1">
      <c r="D3754" t="str">
        <f t="shared" si="58"/>
        <v/>
      </c>
    </row>
    <row r="3755" spans="4:4" hidden="1">
      <c r="D3755" t="str">
        <f t="shared" si="58"/>
        <v/>
      </c>
    </row>
    <row r="3756" spans="4:4" hidden="1">
      <c r="D3756" t="str">
        <f t="shared" si="58"/>
        <v/>
      </c>
    </row>
    <row r="3757" spans="4:4" hidden="1">
      <c r="D3757" t="str">
        <f t="shared" si="58"/>
        <v/>
      </c>
    </row>
    <row r="3758" spans="4:4" hidden="1">
      <c r="D3758" t="str">
        <f t="shared" si="58"/>
        <v/>
      </c>
    </row>
    <row r="3759" spans="4:4" hidden="1">
      <c r="D3759" t="str">
        <f t="shared" si="58"/>
        <v/>
      </c>
    </row>
    <row r="3760" spans="4:4" hidden="1">
      <c r="D3760" t="str">
        <f t="shared" si="58"/>
        <v/>
      </c>
    </row>
    <row r="3761" spans="4:4" hidden="1">
      <c r="D3761" t="str">
        <f t="shared" si="58"/>
        <v/>
      </c>
    </row>
    <row r="3762" spans="4:4" hidden="1">
      <c r="D3762" t="str">
        <f t="shared" si="58"/>
        <v/>
      </c>
    </row>
    <row r="3763" spans="4:4" hidden="1">
      <c r="D3763" t="str">
        <f t="shared" si="58"/>
        <v/>
      </c>
    </row>
    <row r="3764" spans="4:4" hidden="1">
      <c r="D3764" t="str">
        <f t="shared" si="58"/>
        <v/>
      </c>
    </row>
    <row r="3765" spans="4:4" hidden="1">
      <c r="D3765" t="str">
        <f t="shared" si="58"/>
        <v/>
      </c>
    </row>
    <row r="3766" spans="4:4" hidden="1">
      <c r="D3766" t="str">
        <f t="shared" si="58"/>
        <v/>
      </c>
    </row>
    <row r="3767" spans="4:4" hidden="1">
      <c r="D3767" t="str">
        <f t="shared" si="58"/>
        <v/>
      </c>
    </row>
    <row r="3768" spans="4:4" hidden="1">
      <c r="D3768" t="str">
        <f t="shared" si="58"/>
        <v/>
      </c>
    </row>
    <row r="3769" spans="4:4" hidden="1">
      <c r="D3769" t="str">
        <f t="shared" si="58"/>
        <v/>
      </c>
    </row>
    <row r="3770" spans="4:4" hidden="1">
      <c r="D3770" t="str">
        <f t="shared" si="58"/>
        <v/>
      </c>
    </row>
    <row r="3771" spans="4:4" hidden="1">
      <c r="D3771" t="str">
        <f t="shared" si="58"/>
        <v/>
      </c>
    </row>
    <row r="3772" spans="4:4" hidden="1">
      <c r="D3772" t="str">
        <f t="shared" si="58"/>
        <v/>
      </c>
    </row>
    <row r="3773" spans="4:4" hidden="1">
      <c r="D3773" t="str">
        <f t="shared" si="58"/>
        <v/>
      </c>
    </row>
    <row r="3774" spans="4:4" hidden="1">
      <c r="D3774" t="str">
        <f t="shared" si="58"/>
        <v/>
      </c>
    </row>
    <row r="3775" spans="4:4" hidden="1">
      <c r="D3775" t="str">
        <f t="shared" si="58"/>
        <v/>
      </c>
    </row>
    <row r="3776" spans="4:4" hidden="1">
      <c r="D3776" t="str">
        <f t="shared" si="58"/>
        <v/>
      </c>
    </row>
    <row r="3777" spans="4:4" hidden="1">
      <c r="D3777" t="str">
        <f t="shared" si="58"/>
        <v/>
      </c>
    </row>
    <row r="3778" spans="4:4" hidden="1">
      <c r="D3778" t="str">
        <f t="shared" si="58"/>
        <v/>
      </c>
    </row>
    <row r="3779" spans="4:4" hidden="1">
      <c r="D3779" t="str">
        <f t="shared" si="58"/>
        <v/>
      </c>
    </row>
    <row r="3780" spans="4:4" hidden="1">
      <c r="D3780" t="str">
        <f t="shared" ref="D3780:D3843" si="59">IF(B3780&gt;1,1,"")</f>
        <v/>
      </c>
    </row>
    <row r="3781" spans="4:4" hidden="1">
      <c r="D3781" t="str">
        <f t="shared" si="59"/>
        <v/>
      </c>
    </row>
    <row r="3782" spans="4:4" hidden="1">
      <c r="D3782" t="str">
        <f t="shared" si="59"/>
        <v/>
      </c>
    </row>
    <row r="3783" spans="4:4" hidden="1">
      <c r="D3783" t="str">
        <f t="shared" si="59"/>
        <v/>
      </c>
    </row>
    <row r="3784" spans="4:4" hidden="1">
      <c r="D3784" t="str">
        <f t="shared" si="59"/>
        <v/>
      </c>
    </row>
    <row r="3785" spans="4:4" hidden="1">
      <c r="D3785" t="str">
        <f t="shared" si="59"/>
        <v/>
      </c>
    </row>
    <row r="3786" spans="4:4" hidden="1">
      <c r="D3786" t="str">
        <f t="shared" si="59"/>
        <v/>
      </c>
    </row>
    <row r="3787" spans="4:4" hidden="1">
      <c r="D3787" t="str">
        <f t="shared" si="59"/>
        <v/>
      </c>
    </row>
    <row r="3788" spans="4:4" hidden="1">
      <c r="D3788" t="str">
        <f t="shared" si="59"/>
        <v/>
      </c>
    </row>
    <row r="3789" spans="4:4" hidden="1">
      <c r="D3789" t="str">
        <f t="shared" si="59"/>
        <v/>
      </c>
    </row>
    <row r="3790" spans="4:4" hidden="1">
      <c r="D3790" t="str">
        <f t="shared" si="59"/>
        <v/>
      </c>
    </row>
    <row r="3791" spans="4:4" hidden="1">
      <c r="D3791" t="str">
        <f t="shared" si="59"/>
        <v/>
      </c>
    </row>
    <row r="3792" spans="4:4" hidden="1">
      <c r="D3792" t="str">
        <f t="shared" si="59"/>
        <v/>
      </c>
    </row>
    <row r="3793" spans="4:4" hidden="1">
      <c r="D3793" t="str">
        <f t="shared" si="59"/>
        <v/>
      </c>
    </row>
    <row r="3794" spans="4:4" hidden="1">
      <c r="D3794" t="str">
        <f t="shared" si="59"/>
        <v/>
      </c>
    </row>
    <row r="3795" spans="4:4" hidden="1">
      <c r="D3795" t="str">
        <f t="shared" si="59"/>
        <v/>
      </c>
    </row>
    <row r="3796" spans="4:4" hidden="1">
      <c r="D3796" t="str">
        <f t="shared" si="59"/>
        <v/>
      </c>
    </row>
    <row r="3797" spans="4:4" hidden="1">
      <c r="D3797" t="str">
        <f t="shared" si="59"/>
        <v/>
      </c>
    </row>
    <row r="3798" spans="4:4" hidden="1">
      <c r="D3798" t="str">
        <f t="shared" si="59"/>
        <v/>
      </c>
    </row>
    <row r="3799" spans="4:4" hidden="1">
      <c r="D3799" t="str">
        <f t="shared" si="59"/>
        <v/>
      </c>
    </row>
    <row r="3800" spans="4:4" hidden="1">
      <c r="D3800" t="str">
        <f t="shared" si="59"/>
        <v/>
      </c>
    </row>
    <row r="3801" spans="4:4" hidden="1">
      <c r="D3801" t="str">
        <f t="shared" si="59"/>
        <v/>
      </c>
    </row>
    <row r="3802" spans="4:4" hidden="1">
      <c r="D3802" t="str">
        <f t="shared" si="59"/>
        <v/>
      </c>
    </row>
    <row r="3803" spans="4:4" hidden="1">
      <c r="D3803" t="str">
        <f t="shared" si="59"/>
        <v/>
      </c>
    </row>
    <row r="3804" spans="4:4" hidden="1">
      <c r="D3804" t="str">
        <f t="shared" si="59"/>
        <v/>
      </c>
    </row>
    <row r="3805" spans="4:4" hidden="1">
      <c r="D3805" t="str">
        <f t="shared" si="59"/>
        <v/>
      </c>
    </row>
    <row r="3806" spans="4:4" hidden="1">
      <c r="D3806" t="str">
        <f t="shared" si="59"/>
        <v/>
      </c>
    </row>
    <row r="3807" spans="4:4" hidden="1">
      <c r="D3807" t="str">
        <f t="shared" si="59"/>
        <v/>
      </c>
    </row>
    <row r="3808" spans="4:4" hidden="1">
      <c r="D3808" t="str">
        <f t="shared" si="59"/>
        <v/>
      </c>
    </row>
    <row r="3809" spans="4:4" hidden="1">
      <c r="D3809" t="str">
        <f t="shared" si="59"/>
        <v/>
      </c>
    </row>
    <row r="3810" spans="4:4" hidden="1">
      <c r="D3810" t="str">
        <f t="shared" si="59"/>
        <v/>
      </c>
    </row>
    <row r="3811" spans="4:4" hidden="1">
      <c r="D3811" t="str">
        <f t="shared" si="59"/>
        <v/>
      </c>
    </row>
    <row r="3812" spans="4:4" hidden="1">
      <c r="D3812" t="str">
        <f t="shared" si="59"/>
        <v/>
      </c>
    </row>
    <row r="3813" spans="4:4" hidden="1">
      <c r="D3813" t="str">
        <f t="shared" si="59"/>
        <v/>
      </c>
    </row>
    <row r="3814" spans="4:4" hidden="1">
      <c r="D3814" t="str">
        <f t="shared" si="59"/>
        <v/>
      </c>
    </row>
    <row r="3815" spans="4:4" hidden="1">
      <c r="D3815" t="str">
        <f t="shared" si="59"/>
        <v/>
      </c>
    </row>
    <row r="3816" spans="4:4" hidden="1">
      <c r="D3816" t="str">
        <f t="shared" si="59"/>
        <v/>
      </c>
    </row>
    <row r="3817" spans="4:4" hidden="1">
      <c r="D3817" t="str">
        <f t="shared" si="59"/>
        <v/>
      </c>
    </row>
    <row r="3818" spans="4:4" hidden="1">
      <c r="D3818" t="str">
        <f t="shared" si="59"/>
        <v/>
      </c>
    </row>
    <row r="3819" spans="4:4" hidden="1">
      <c r="D3819" t="str">
        <f t="shared" si="59"/>
        <v/>
      </c>
    </row>
    <row r="3820" spans="4:4" hidden="1">
      <c r="D3820" t="str">
        <f t="shared" si="59"/>
        <v/>
      </c>
    </row>
    <row r="3821" spans="4:4" hidden="1">
      <c r="D3821" t="str">
        <f t="shared" si="59"/>
        <v/>
      </c>
    </row>
    <row r="3822" spans="4:4" hidden="1">
      <c r="D3822" t="str">
        <f t="shared" si="59"/>
        <v/>
      </c>
    </row>
    <row r="3823" spans="4:4" hidden="1">
      <c r="D3823" t="str">
        <f t="shared" si="59"/>
        <v/>
      </c>
    </row>
    <row r="3824" spans="4:4" hidden="1">
      <c r="D3824" t="str">
        <f t="shared" si="59"/>
        <v/>
      </c>
    </row>
    <row r="3825" spans="4:4" hidden="1">
      <c r="D3825" t="str">
        <f t="shared" si="59"/>
        <v/>
      </c>
    </row>
    <row r="3826" spans="4:4" hidden="1">
      <c r="D3826" t="str">
        <f t="shared" si="59"/>
        <v/>
      </c>
    </row>
    <row r="3827" spans="4:4" hidden="1">
      <c r="D3827" t="str">
        <f t="shared" si="59"/>
        <v/>
      </c>
    </row>
    <row r="3828" spans="4:4" hidden="1">
      <c r="D3828" t="str">
        <f t="shared" si="59"/>
        <v/>
      </c>
    </row>
    <row r="3829" spans="4:4" hidden="1">
      <c r="D3829" t="str">
        <f t="shared" si="59"/>
        <v/>
      </c>
    </row>
    <row r="3830" spans="4:4" hidden="1">
      <c r="D3830" t="str">
        <f t="shared" si="59"/>
        <v/>
      </c>
    </row>
    <row r="3831" spans="4:4" hidden="1">
      <c r="D3831" t="str">
        <f t="shared" si="59"/>
        <v/>
      </c>
    </row>
    <row r="3832" spans="4:4" hidden="1">
      <c r="D3832" t="str">
        <f t="shared" si="59"/>
        <v/>
      </c>
    </row>
    <row r="3833" spans="4:4" hidden="1">
      <c r="D3833" t="str">
        <f t="shared" si="59"/>
        <v/>
      </c>
    </row>
    <row r="3834" spans="4:4" hidden="1">
      <c r="D3834" t="str">
        <f t="shared" si="59"/>
        <v/>
      </c>
    </row>
    <row r="3835" spans="4:4" hidden="1">
      <c r="D3835" t="str">
        <f t="shared" si="59"/>
        <v/>
      </c>
    </row>
    <row r="3836" spans="4:4" hidden="1">
      <c r="D3836" t="str">
        <f t="shared" si="59"/>
        <v/>
      </c>
    </row>
    <row r="3837" spans="4:4" hidden="1">
      <c r="D3837" t="str">
        <f t="shared" si="59"/>
        <v/>
      </c>
    </row>
    <row r="3838" spans="4:4" hidden="1">
      <c r="D3838" t="str">
        <f t="shared" si="59"/>
        <v/>
      </c>
    </row>
    <row r="3839" spans="4:4" hidden="1">
      <c r="D3839" t="str">
        <f t="shared" si="59"/>
        <v/>
      </c>
    </row>
    <row r="3840" spans="4:4" hidden="1">
      <c r="D3840" t="str">
        <f t="shared" si="59"/>
        <v/>
      </c>
    </row>
    <row r="3841" spans="4:4" hidden="1">
      <c r="D3841" t="str">
        <f t="shared" si="59"/>
        <v/>
      </c>
    </row>
    <row r="3842" spans="4:4" hidden="1">
      <c r="D3842" t="str">
        <f t="shared" si="59"/>
        <v/>
      </c>
    </row>
    <row r="3843" spans="4:4" hidden="1">
      <c r="D3843" t="str">
        <f t="shared" si="59"/>
        <v/>
      </c>
    </row>
    <row r="3844" spans="4:4" hidden="1">
      <c r="D3844" t="str">
        <f t="shared" ref="D3844:D3907" si="60">IF(B3844&gt;1,1,"")</f>
        <v/>
      </c>
    </row>
    <row r="3845" spans="4:4" hidden="1">
      <c r="D3845" t="str">
        <f t="shared" si="60"/>
        <v/>
      </c>
    </row>
    <row r="3846" spans="4:4" hidden="1">
      <c r="D3846" t="str">
        <f t="shared" si="60"/>
        <v/>
      </c>
    </row>
    <row r="3847" spans="4:4" hidden="1">
      <c r="D3847" t="str">
        <f t="shared" si="60"/>
        <v/>
      </c>
    </row>
    <row r="3848" spans="4:4" hidden="1">
      <c r="D3848" t="str">
        <f t="shared" si="60"/>
        <v/>
      </c>
    </row>
    <row r="3849" spans="4:4" hidden="1">
      <c r="D3849" t="str">
        <f t="shared" si="60"/>
        <v/>
      </c>
    </row>
    <row r="3850" spans="4:4" hidden="1">
      <c r="D3850" t="str">
        <f t="shared" si="60"/>
        <v/>
      </c>
    </row>
    <row r="3851" spans="4:4" hidden="1">
      <c r="D3851" t="str">
        <f t="shared" si="60"/>
        <v/>
      </c>
    </row>
    <row r="3852" spans="4:4" hidden="1">
      <c r="D3852" t="str">
        <f t="shared" si="60"/>
        <v/>
      </c>
    </row>
    <row r="3853" spans="4:4" hidden="1">
      <c r="D3853" t="str">
        <f t="shared" si="60"/>
        <v/>
      </c>
    </row>
    <row r="3854" spans="4:4" hidden="1">
      <c r="D3854" t="str">
        <f t="shared" si="60"/>
        <v/>
      </c>
    </row>
    <row r="3855" spans="4:4" hidden="1">
      <c r="D3855" t="str">
        <f t="shared" si="60"/>
        <v/>
      </c>
    </row>
    <row r="3856" spans="4:4" hidden="1">
      <c r="D3856" t="str">
        <f t="shared" si="60"/>
        <v/>
      </c>
    </row>
    <row r="3857" spans="4:4" hidden="1">
      <c r="D3857" t="str">
        <f t="shared" si="60"/>
        <v/>
      </c>
    </row>
    <row r="3858" spans="4:4" hidden="1">
      <c r="D3858" t="str">
        <f t="shared" si="60"/>
        <v/>
      </c>
    </row>
    <row r="3859" spans="4:4" hidden="1">
      <c r="D3859" t="str">
        <f t="shared" si="60"/>
        <v/>
      </c>
    </row>
    <row r="3860" spans="4:4" hidden="1">
      <c r="D3860" t="str">
        <f t="shared" si="60"/>
        <v/>
      </c>
    </row>
    <row r="3861" spans="4:4" hidden="1">
      <c r="D3861" t="str">
        <f t="shared" si="60"/>
        <v/>
      </c>
    </row>
    <row r="3862" spans="4:4" hidden="1">
      <c r="D3862" t="str">
        <f t="shared" si="60"/>
        <v/>
      </c>
    </row>
    <row r="3863" spans="4:4" hidden="1">
      <c r="D3863" t="str">
        <f t="shared" si="60"/>
        <v/>
      </c>
    </row>
    <row r="3864" spans="4:4" hidden="1">
      <c r="D3864" t="str">
        <f t="shared" si="60"/>
        <v/>
      </c>
    </row>
    <row r="3865" spans="4:4" hidden="1">
      <c r="D3865" t="str">
        <f t="shared" si="60"/>
        <v/>
      </c>
    </row>
    <row r="3866" spans="4:4" hidden="1">
      <c r="D3866" t="str">
        <f t="shared" si="60"/>
        <v/>
      </c>
    </row>
    <row r="3867" spans="4:4" hidden="1">
      <c r="D3867" t="str">
        <f t="shared" si="60"/>
        <v/>
      </c>
    </row>
    <row r="3868" spans="4:4" hidden="1">
      <c r="D3868" t="str">
        <f t="shared" si="60"/>
        <v/>
      </c>
    </row>
    <row r="3869" spans="4:4" hidden="1">
      <c r="D3869" t="str">
        <f t="shared" si="60"/>
        <v/>
      </c>
    </row>
    <row r="3870" spans="4:4" hidden="1">
      <c r="D3870" t="str">
        <f t="shared" si="60"/>
        <v/>
      </c>
    </row>
    <row r="3871" spans="4:4" hidden="1">
      <c r="D3871" t="str">
        <f t="shared" si="60"/>
        <v/>
      </c>
    </row>
    <row r="3872" spans="4:4" hidden="1">
      <c r="D3872" t="str">
        <f t="shared" si="60"/>
        <v/>
      </c>
    </row>
    <row r="3873" spans="4:4" hidden="1">
      <c r="D3873" t="str">
        <f t="shared" si="60"/>
        <v/>
      </c>
    </row>
    <row r="3874" spans="4:4" hidden="1">
      <c r="D3874" t="str">
        <f t="shared" si="60"/>
        <v/>
      </c>
    </row>
    <row r="3875" spans="4:4" hidden="1">
      <c r="D3875" t="str">
        <f t="shared" si="60"/>
        <v/>
      </c>
    </row>
    <row r="3876" spans="4:4" hidden="1">
      <c r="D3876" t="str">
        <f t="shared" si="60"/>
        <v/>
      </c>
    </row>
    <row r="3877" spans="4:4" hidden="1">
      <c r="D3877" t="str">
        <f t="shared" si="60"/>
        <v/>
      </c>
    </row>
    <row r="3878" spans="4:4" hidden="1">
      <c r="D3878" t="str">
        <f t="shared" si="60"/>
        <v/>
      </c>
    </row>
    <row r="3879" spans="4:4" hidden="1">
      <c r="D3879" t="str">
        <f t="shared" si="60"/>
        <v/>
      </c>
    </row>
    <row r="3880" spans="4:4" hidden="1">
      <c r="D3880" t="str">
        <f t="shared" si="60"/>
        <v/>
      </c>
    </row>
    <row r="3881" spans="4:4" hidden="1">
      <c r="D3881" t="str">
        <f t="shared" si="60"/>
        <v/>
      </c>
    </row>
    <row r="3882" spans="4:4" hidden="1">
      <c r="D3882" t="str">
        <f t="shared" si="60"/>
        <v/>
      </c>
    </row>
    <row r="3883" spans="4:4" hidden="1">
      <c r="D3883" t="str">
        <f t="shared" si="60"/>
        <v/>
      </c>
    </row>
    <row r="3884" spans="4:4" hidden="1">
      <c r="D3884" t="str">
        <f t="shared" si="60"/>
        <v/>
      </c>
    </row>
    <row r="3885" spans="4:4" hidden="1">
      <c r="D3885" t="str">
        <f t="shared" si="60"/>
        <v/>
      </c>
    </row>
    <row r="3886" spans="4:4" hidden="1">
      <c r="D3886" t="str">
        <f t="shared" si="60"/>
        <v/>
      </c>
    </row>
    <row r="3887" spans="4:4" hidden="1">
      <c r="D3887" t="str">
        <f t="shared" si="60"/>
        <v/>
      </c>
    </row>
    <row r="3888" spans="4:4" hidden="1">
      <c r="D3888" t="str">
        <f t="shared" si="60"/>
        <v/>
      </c>
    </row>
    <row r="3889" spans="4:4" hidden="1">
      <c r="D3889" t="str">
        <f t="shared" si="60"/>
        <v/>
      </c>
    </row>
    <row r="3890" spans="4:4" hidden="1">
      <c r="D3890" t="str">
        <f t="shared" si="60"/>
        <v/>
      </c>
    </row>
    <row r="3891" spans="4:4" hidden="1">
      <c r="D3891" t="str">
        <f t="shared" si="60"/>
        <v/>
      </c>
    </row>
    <row r="3892" spans="4:4" hidden="1">
      <c r="D3892" t="str">
        <f t="shared" si="60"/>
        <v/>
      </c>
    </row>
    <row r="3893" spans="4:4" hidden="1">
      <c r="D3893" t="str">
        <f t="shared" si="60"/>
        <v/>
      </c>
    </row>
    <row r="3894" spans="4:4" hidden="1">
      <c r="D3894" t="str">
        <f t="shared" si="60"/>
        <v/>
      </c>
    </row>
    <row r="3895" spans="4:4" hidden="1">
      <c r="D3895" t="str">
        <f t="shared" si="60"/>
        <v/>
      </c>
    </row>
    <row r="3896" spans="4:4" hidden="1">
      <c r="D3896" t="str">
        <f t="shared" si="60"/>
        <v/>
      </c>
    </row>
    <row r="3897" spans="4:4" hidden="1">
      <c r="D3897" t="str">
        <f t="shared" si="60"/>
        <v/>
      </c>
    </row>
    <row r="3898" spans="4:4" hidden="1">
      <c r="D3898" t="str">
        <f t="shared" si="60"/>
        <v/>
      </c>
    </row>
    <row r="3899" spans="4:4" hidden="1">
      <c r="D3899" t="str">
        <f t="shared" si="60"/>
        <v/>
      </c>
    </row>
    <row r="3900" spans="4:4" hidden="1">
      <c r="D3900" t="str">
        <f t="shared" si="60"/>
        <v/>
      </c>
    </row>
    <row r="3901" spans="4:4" hidden="1">
      <c r="D3901" t="str">
        <f t="shared" si="60"/>
        <v/>
      </c>
    </row>
    <row r="3902" spans="4:4" hidden="1">
      <c r="D3902" t="str">
        <f t="shared" si="60"/>
        <v/>
      </c>
    </row>
    <row r="3903" spans="4:4" hidden="1">
      <c r="D3903" t="str">
        <f t="shared" si="60"/>
        <v/>
      </c>
    </row>
    <row r="3904" spans="4:4" hidden="1">
      <c r="D3904" t="str">
        <f t="shared" si="60"/>
        <v/>
      </c>
    </row>
    <row r="3905" spans="4:4" hidden="1">
      <c r="D3905" t="str">
        <f t="shared" si="60"/>
        <v/>
      </c>
    </row>
    <row r="3906" spans="4:4" hidden="1">
      <c r="D3906" t="str">
        <f t="shared" si="60"/>
        <v/>
      </c>
    </row>
    <row r="3907" spans="4:4" hidden="1">
      <c r="D3907" t="str">
        <f t="shared" si="60"/>
        <v/>
      </c>
    </row>
    <row r="3908" spans="4:4" hidden="1">
      <c r="D3908" t="str">
        <f t="shared" ref="D3908:D3971" si="61">IF(B3908&gt;1,1,"")</f>
        <v/>
      </c>
    </row>
    <row r="3909" spans="4:4" hidden="1">
      <c r="D3909" t="str">
        <f t="shared" si="61"/>
        <v/>
      </c>
    </row>
    <row r="3910" spans="4:4" hidden="1">
      <c r="D3910" t="str">
        <f t="shared" si="61"/>
        <v/>
      </c>
    </row>
    <row r="3911" spans="4:4" hidden="1">
      <c r="D3911" t="str">
        <f t="shared" si="61"/>
        <v/>
      </c>
    </row>
    <row r="3912" spans="4:4" hidden="1">
      <c r="D3912" t="str">
        <f t="shared" si="61"/>
        <v/>
      </c>
    </row>
    <row r="3913" spans="4:4" hidden="1">
      <c r="D3913" t="str">
        <f t="shared" si="61"/>
        <v/>
      </c>
    </row>
    <row r="3914" spans="4:4" hidden="1">
      <c r="D3914" t="str">
        <f t="shared" si="61"/>
        <v/>
      </c>
    </row>
    <row r="3915" spans="4:4" hidden="1">
      <c r="D3915" t="str">
        <f t="shared" si="61"/>
        <v/>
      </c>
    </row>
    <row r="3916" spans="4:4" hidden="1">
      <c r="D3916" t="str">
        <f t="shared" si="61"/>
        <v/>
      </c>
    </row>
    <row r="3917" spans="4:4" hidden="1">
      <c r="D3917" t="str">
        <f t="shared" si="61"/>
        <v/>
      </c>
    </row>
    <row r="3918" spans="4:4" hidden="1">
      <c r="D3918" t="str">
        <f t="shared" si="61"/>
        <v/>
      </c>
    </row>
    <row r="3919" spans="4:4" hidden="1">
      <c r="D3919" t="str">
        <f t="shared" si="61"/>
        <v/>
      </c>
    </row>
    <row r="3920" spans="4:4" hidden="1">
      <c r="D3920" t="str">
        <f t="shared" si="61"/>
        <v/>
      </c>
    </row>
    <row r="3921" spans="4:4" hidden="1">
      <c r="D3921" t="str">
        <f t="shared" si="61"/>
        <v/>
      </c>
    </row>
    <row r="3922" spans="4:4" hidden="1">
      <c r="D3922" t="str">
        <f t="shared" si="61"/>
        <v/>
      </c>
    </row>
    <row r="3923" spans="4:4" hidden="1">
      <c r="D3923" t="str">
        <f t="shared" si="61"/>
        <v/>
      </c>
    </row>
    <row r="3924" spans="4:4" hidden="1">
      <c r="D3924" t="str">
        <f t="shared" si="61"/>
        <v/>
      </c>
    </row>
    <row r="3925" spans="4:4" hidden="1">
      <c r="D3925" t="str">
        <f t="shared" si="61"/>
        <v/>
      </c>
    </row>
    <row r="3926" spans="4:4" hidden="1">
      <c r="D3926" t="str">
        <f t="shared" si="61"/>
        <v/>
      </c>
    </row>
    <row r="3927" spans="4:4" hidden="1">
      <c r="D3927" t="str">
        <f t="shared" si="61"/>
        <v/>
      </c>
    </row>
    <row r="3928" spans="4:4" hidden="1">
      <c r="D3928" t="str">
        <f t="shared" si="61"/>
        <v/>
      </c>
    </row>
    <row r="3929" spans="4:4" hidden="1">
      <c r="D3929" t="str">
        <f t="shared" si="61"/>
        <v/>
      </c>
    </row>
    <row r="3930" spans="4:4" hidden="1">
      <c r="D3930" t="str">
        <f t="shared" si="61"/>
        <v/>
      </c>
    </row>
    <row r="3931" spans="4:4" hidden="1">
      <c r="D3931" t="str">
        <f t="shared" si="61"/>
        <v/>
      </c>
    </row>
    <row r="3932" spans="4:4" hidden="1">
      <c r="D3932" t="str">
        <f t="shared" si="61"/>
        <v/>
      </c>
    </row>
    <row r="3933" spans="4:4" hidden="1">
      <c r="D3933" t="str">
        <f t="shared" si="61"/>
        <v/>
      </c>
    </row>
    <row r="3934" spans="4:4" hidden="1">
      <c r="D3934" t="str">
        <f t="shared" si="61"/>
        <v/>
      </c>
    </row>
    <row r="3935" spans="4:4" hidden="1">
      <c r="D3935" t="str">
        <f t="shared" si="61"/>
        <v/>
      </c>
    </row>
    <row r="3936" spans="4:4" hidden="1">
      <c r="D3936" t="str">
        <f t="shared" si="61"/>
        <v/>
      </c>
    </row>
    <row r="3937" spans="4:4" hidden="1">
      <c r="D3937" t="str">
        <f t="shared" si="61"/>
        <v/>
      </c>
    </row>
    <row r="3938" spans="4:4" hidden="1">
      <c r="D3938" t="str">
        <f t="shared" si="61"/>
        <v/>
      </c>
    </row>
    <row r="3939" spans="4:4" hidden="1">
      <c r="D3939" t="str">
        <f t="shared" si="61"/>
        <v/>
      </c>
    </row>
    <row r="3940" spans="4:4" hidden="1">
      <c r="D3940" t="str">
        <f t="shared" si="61"/>
        <v/>
      </c>
    </row>
    <row r="3941" spans="4:4" hidden="1">
      <c r="D3941" t="str">
        <f t="shared" si="61"/>
        <v/>
      </c>
    </row>
    <row r="3942" spans="4:4" hidden="1">
      <c r="D3942" t="str">
        <f t="shared" si="61"/>
        <v/>
      </c>
    </row>
    <row r="3943" spans="4:4" hidden="1">
      <c r="D3943" t="str">
        <f t="shared" si="61"/>
        <v/>
      </c>
    </row>
    <row r="3944" spans="4:4" hidden="1">
      <c r="D3944" t="str">
        <f t="shared" si="61"/>
        <v/>
      </c>
    </row>
    <row r="3945" spans="4:4" hidden="1">
      <c r="D3945" t="str">
        <f t="shared" si="61"/>
        <v/>
      </c>
    </row>
    <row r="3946" spans="4:4" hidden="1">
      <c r="D3946" t="str">
        <f t="shared" si="61"/>
        <v/>
      </c>
    </row>
    <row r="3947" spans="4:4" hidden="1">
      <c r="D3947" t="str">
        <f t="shared" si="61"/>
        <v/>
      </c>
    </row>
    <row r="3948" spans="4:4" hidden="1">
      <c r="D3948" t="str">
        <f t="shared" si="61"/>
        <v/>
      </c>
    </row>
    <row r="3949" spans="4:4" hidden="1">
      <c r="D3949" t="str">
        <f t="shared" si="61"/>
        <v/>
      </c>
    </row>
    <row r="3950" spans="4:4" hidden="1">
      <c r="D3950" t="str">
        <f t="shared" si="61"/>
        <v/>
      </c>
    </row>
    <row r="3951" spans="4:4" hidden="1">
      <c r="D3951" t="str">
        <f t="shared" si="61"/>
        <v/>
      </c>
    </row>
    <row r="3952" spans="4:4" hidden="1">
      <c r="D3952" t="str">
        <f t="shared" si="61"/>
        <v/>
      </c>
    </row>
    <row r="3953" spans="4:4" hidden="1">
      <c r="D3953" t="str">
        <f t="shared" si="61"/>
        <v/>
      </c>
    </row>
    <row r="3954" spans="4:4" hidden="1">
      <c r="D3954" t="str">
        <f t="shared" si="61"/>
        <v/>
      </c>
    </row>
    <row r="3955" spans="4:4" hidden="1">
      <c r="D3955" t="str">
        <f t="shared" si="61"/>
        <v/>
      </c>
    </row>
    <row r="3956" spans="4:4" hidden="1">
      <c r="D3956" t="str">
        <f t="shared" si="61"/>
        <v/>
      </c>
    </row>
    <row r="3957" spans="4:4" hidden="1">
      <c r="D3957" t="str">
        <f t="shared" si="61"/>
        <v/>
      </c>
    </row>
    <row r="3958" spans="4:4" hidden="1">
      <c r="D3958" t="str">
        <f t="shared" si="61"/>
        <v/>
      </c>
    </row>
    <row r="3959" spans="4:4" hidden="1">
      <c r="D3959" t="str">
        <f t="shared" si="61"/>
        <v/>
      </c>
    </row>
    <row r="3960" spans="4:4" hidden="1">
      <c r="D3960" t="str">
        <f t="shared" si="61"/>
        <v/>
      </c>
    </row>
    <row r="3961" spans="4:4" hidden="1">
      <c r="D3961" t="str">
        <f t="shared" si="61"/>
        <v/>
      </c>
    </row>
    <row r="3962" spans="4:4" hidden="1">
      <c r="D3962" t="str">
        <f t="shared" si="61"/>
        <v/>
      </c>
    </row>
    <row r="3963" spans="4:4" hidden="1">
      <c r="D3963" t="str">
        <f t="shared" si="61"/>
        <v/>
      </c>
    </row>
    <row r="3964" spans="4:4" hidden="1">
      <c r="D3964" t="str">
        <f t="shared" si="61"/>
        <v/>
      </c>
    </row>
    <row r="3965" spans="4:4" hidden="1">
      <c r="D3965" t="str">
        <f t="shared" si="61"/>
        <v/>
      </c>
    </row>
    <row r="3966" spans="4:4" hidden="1">
      <c r="D3966" t="str">
        <f t="shared" si="61"/>
        <v/>
      </c>
    </row>
    <row r="3967" spans="4:4" hidden="1">
      <c r="D3967" t="str">
        <f t="shared" si="61"/>
        <v/>
      </c>
    </row>
    <row r="3968" spans="4:4" hidden="1">
      <c r="D3968" t="str">
        <f t="shared" si="61"/>
        <v/>
      </c>
    </row>
    <row r="3969" spans="4:4" hidden="1">
      <c r="D3969" t="str">
        <f t="shared" si="61"/>
        <v/>
      </c>
    </row>
    <row r="3970" spans="4:4" hidden="1">
      <c r="D3970" t="str">
        <f t="shared" si="61"/>
        <v/>
      </c>
    </row>
    <row r="3971" spans="4:4" hidden="1">
      <c r="D3971" t="str">
        <f t="shared" si="61"/>
        <v/>
      </c>
    </row>
    <row r="3972" spans="4:4" hidden="1">
      <c r="D3972" t="str">
        <f t="shared" ref="D3972:D4035" si="62">IF(B3972&gt;1,1,"")</f>
        <v/>
      </c>
    </row>
    <row r="3973" spans="4:4" hidden="1">
      <c r="D3973" t="str">
        <f t="shared" si="62"/>
        <v/>
      </c>
    </row>
    <row r="3974" spans="4:4" hidden="1">
      <c r="D3974" t="str">
        <f t="shared" si="62"/>
        <v/>
      </c>
    </row>
    <row r="3975" spans="4:4" hidden="1">
      <c r="D3975" t="str">
        <f t="shared" si="62"/>
        <v/>
      </c>
    </row>
    <row r="3976" spans="4:4" hidden="1">
      <c r="D3976" t="str">
        <f t="shared" si="62"/>
        <v/>
      </c>
    </row>
    <row r="3977" spans="4:4" hidden="1">
      <c r="D3977" t="str">
        <f t="shared" si="62"/>
        <v/>
      </c>
    </row>
    <row r="3978" spans="4:4" hidden="1">
      <c r="D3978" t="str">
        <f t="shared" si="62"/>
        <v/>
      </c>
    </row>
    <row r="3979" spans="4:4" hidden="1">
      <c r="D3979" t="str">
        <f t="shared" si="62"/>
        <v/>
      </c>
    </row>
    <row r="3980" spans="4:4" hidden="1">
      <c r="D3980" t="str">
        <f t="shared" si="62"/>
        <v/>
      </c>
    </row>
    <row r="3981" spans="4:4" hidden="1">
      <c r="D3981" t="str">
        <f t="shared" si="62"/>
        <v/>
      </c>
    </row>
    <row r="3982" spans="4:4" hidden="1">
      <c r="D3982" t="str">
        <f t="shared" si="62"/>
        <v/>
      </c>
    </row>
    <row r="3983" spans="4:4" hidden="1">
      <c r="D3983" t="str">
        <f t="shared" si="62"/>
        <v/>
      </c>
    </row>
    <row r="3984" spans="4:4" hidden="1">
      <c r="D3984" t="str">
        <f t="shared" si="62"/>
        <v/>
      </c>
    </row>
    <row r="3985" spans="4:4" hidden="1">
      <c r="D3985" t="str">
        <f t="shared" si="62"/>
        <v/>
      </c>
    </row>
    <row r="3986" spans="4:4" hidden="1">
      <c r="D3986" t="str">
        <f t="shared" si="62"/>
        <v/>
      </c>
    </row>
    <row r="3987" spans="4:4" hidden="1">
      <c r="D3987" t="str">
        <f t="shared" si="62"/>
        <v/>
      </c>
    </row>
    <row r="3988" spans="4:4" hidden="1">
      <c r="D3988" t="str">
        <f t="shared" si="62"/>
        <v/>
      </c>
    </row>
    <row r="3989" spans="4:4" hidden="1">
      <c r="D3989" t="str">
        <f t="shared" si="62"/>
        <v/>
      </c>
    </row>
    <row r="3990" spans="4:4" hidden="1">
      <c r="D3990" t="str">
        <f t="shared" si="62"/>
        <v/>
      </c>
    </row>
    <row r="3991" spans="4:4" hidden="1">
      <c r="D3991" t="str">
        <f t="shared" si="62"/>
        <v/>
      </c>
    </row>
    <row r="3992" spans="4:4" hidden="1">
      <c r="D3992" t="str">
        <f t="shared" si="62"/>
        <v/>
      </c>
    </row>
    <row r="3993" spans="4:4" hidden="1">
      <c r="D3993" t="str">
        <f t="shared" si="62"/>
        <v/>
      </c>
    </row>
    <row r="3994" spans="4:4" hidden="1">
      <c r="D3994" t="str">
        <f t="shared" si="62"/>
        <v/>
      </c>
    </row>
    <row r="3995" spans="4:4" hidden="1">
      <c r="D3995" t="str">
        <f t="shared" si="62"/>
        <v/>
      </c>
    </row>
    <row r="3996" spans="4:4" hidden="1">
      <c r="D3996" t="str">
        <f t="shared" si="62"/>
        <v/>
      </c>
    </row>
    <row r="3997" spans="4:4" hidden="1">
      <c r="D3997" t="str">
        <f t="shared" si="62"/>
        <v/>
      </c>
    </row>
    <row r="3998" spans="4:4" hidden="1">
      <c r="D3998" t="str">
        <f t="shared" si="62"/>
        <v/>
      </c>
    </row>
    <row r="3999" spans="4:4" hidden="1">
      <c r="D3999" t="str">
        <f t="shared" si="62"/>
        <v/>
      </c>
    </row>
    <row r="4000" spans="4:4" hidden="1">
      <c r="D4000" t="str">
        <f t="shared" si="62"/>
        <v/>
      </c>
    </row>
    <row r="4001" spans="4:4" hidden="1">
      <c r="D4001" t="str">
        <f t="shared" si="62"/>
        <v/>
      </c>
    </row>
    <row r="4002" spans="4:4" hidden="1">
      <c r="D4002" t="str">
        <f t="shared" si="62"/>
        <v/>
      </c>
    </row>
    <row r="4003" spans="4:4" hidden="1">
      <c r="D4003" t="str">
        <f t="shared" si="62"/>
        <v/>
      </c>
    </row>
    <row r="4004" spans="4:4" hidden="1">
      <c r="D4004" t="str">
        <f t="shared" si="62"/>
        <v/>
      </c>
    </row>
    <row r="4005" spans="4:4" hidden="1">
      <c r="D4005" t="str">
        <f t="shared" si="62"/>
        <v/>
      </c>
    </row>
    <row r="4006" spans="4:4" hidden="1">
      <c r="D4006" t="str">
        <f t="shared" si="62"/>
        <v/>
      </c>
    </row>
    <row r="4007" spans="4:4" hidden="1">
      <c r="D4007" t="str">
        <f t="shared" si="62"/>
        <v/>
      </c>
    </row>
    <row r="4008" spans="4:4" hidden="1">
      <c r="D4008" t="str">
        <f t="shared" si="62"/>
        <v/>
      </c>
    </row>
    <row r="4009" spans="4:4" hidden="1">
      <c r="D4009" t="str">
        <f t="shared" si="62"/>
        <v/>
      </c>
    </row>
    <row r="4010" spans="4:4" hidden="1">
      <c r="D4010" t="str">
        <f t="shared" si="62"/>
        <v/>
      </c>
    </row>
    <row r="4011" spans="4:4" hidden="1">
      <c r="D4011" t="str">
        <f t="shared" si="62"/>
        <v/>
      </c>
    </row>
    <row r="4012" spans="4:4" hidden="1">
      <c r="D4012" t="str">
        <f t="shared" si="62"/>
        <v/>
      </c>
    </row>
    <row r="4013" spans="4:4" hidden="1">
      <c r="D4013" t="str">
        <f t="shared" si="62"/>
        <v/>
      </c>
    </row>
    <row r="4014" spans="4:4" hidden="1">
      <c r="D4014" t="str">
        <f t="shared" si="62"/>
        <v/>
      </c>
    </row>
    <row r="4015" spans="4:4" hidden="1">
      <c r="D4015" t="str">
        <f t="shared" si="62"/>
        <v/>
      </c>
    </row>
    <row r="4016" spans="4:4" hidden="1">
      <c r="D4016" t="str">
        <f t="shared" si="62"/>
        <v/>
      </c>
    </row>
    <row r="4017" spans="4:4" hidden="1">
      <c r="D4017" t="str">
        <f t="shared" si="62"/>
        <v/>
      </c>
    </row>
    <row r="4018" spans="4:4" hidden="1">
      <c r="D4018" t="str">
        <f t="shared" si="62"/>
        <v/>
      </c>
    </row>
    <row r="4019" spans="4:4" hidden="1">
      <c r="D4019" t="str">
        <f t="shared" si="62"/>
        <v/>
      </c>
    </row>
    <row r="4020" spans="4:4" hidden="1">
      <c r="D4020" t="str">
        <f t="shared" si="62"/>
        <v/>
      </c>
    </row>
    <row r="4021" spans="4:4" hidden="1">
      <c r="D4021" t="str">
        <f t="shared" si="62"/>
        <v/>
      </c>
    </row>
    <row r="4022" spans="4:4" hidden="1">
      <c r="D4022" t="str">
        <f t="shared" si="62"/>
        <v/>
      </c>
    </row>
    <row r="4023" spans="4:4" hidden="1">
      <c r="D4023" t="str">
        <f t="shared" si="62"/>
        <v/>
      </c>
    </row>
    <row r="4024" spans="4:4" hidden="1">
      <c r="D4024" t="str">
        <f t="shared" si="62"/>
        <v/>
      </c>
    </row>
    <row r="4025" spans="4:4" hidden="1">
      <c r="D4025" t="str">
        <f t="shared" si="62"/>
        <v/>
      </c>
    </row>
    <row r="4026" spans="4:4" hidden="1">
      <c r="D4026" t="str">
        <f t="shared" si="62"/>
        <v/>
      </c>
    </row>
    <row r="4027" spans="4:4" hidden="1">
      <c r="D4027" t="str">
        <f t="shared" si="62"/>
        <v/>
      </c>
    </row>
    <row r="4028" spans="4:4" hidden="1">
      <c r="D4028" t="str">
        <f t="shared" si="62"/>
        <v/>
      </c>
    </row>
    <row r="4029" spans="4:4" hidden="1">
      <c r="D4029" t="str">
        <f t="shared" si="62"/>
        <v/>
      </c>
    </row>
    <row r="4030" spans="4:4" hidden="1">
      <c r="D4030" t="str">
        <f t="shared" si="62"/>
        <v/>
      </c>
    </row>
    <row r="4031" spans="4:4" hidden="1">
      <c r="D4031" t="str">
        <f t="shared" si="62"/>
        <v/>
      </c>
    </row>
    <row r="4032" spans="4:4" hidden="1">
      <c r="D4032" t="str">
        <f t="shared" si="62"/>
        <v/>
      </c>
    </row>
    <row r="4033" spans="4:4" hidden="1">
      <c r="D4033" t="str">
        <f t="shared" si="62"/>
        <v/>
      </c>
    </row>
    <row r="4034" spans="4:4" hidden="1">
      <c r="D4034" t="str">
        <f t="shared" si="62"/>
        <v/>
      </c>
    </row>
    <row r="4035" spans="4:4" hidden="1">
      <c r="D4035" t="str">
        <f t="shared" si="62"/>
        <v/>
      </c>
    </row>
    <row r="4036" spans="4:4" hidden="1">
      <c r="D4036" t="str">
        <f t="shared" ref="D4036:D4099" si="63">IF(B4036&gt;1,1,"")</f>
        <v/>
      </c>
    </row>
    <row r="4037" spans="4:4" hidden="1">
      <c r="D4037" t="str">
        <f t="shared" si="63"/>
        <v/>
      </c>
    </row>
    <row r="4038" spans="4:4" hidden="1">
      <c r="D4038" t="str">
        <f t="shared" si="63"/>
        <v/>
      </c>
    </row>
    <row r="4039" spans="4:4" hidden="1">
      <c r="D4039" t="str">
        <f t="shared" si="63"/>
        <v/>
      </c>
    </row>
    <row r="4040" spans="4:4" hidden="1">
      <c r="D4040" t="str">
        <f t="shared" si="63"/>
        <v/>
      </c>
    </row>
    <row r="4041" spans="4:4" hidden="1">
      <c r="D4041" t="str">
        <f t="shared" si="63"/>
        <v/>
      </c>
    </row>
    <row r="4042" spans="4:4" hidden="1">
      <c r="D4042" t="str">
        <f t="shared" si="63"/>
        <v/>
      </c>
    </row>
    <row r="4043" spans="4:4" hidden="1">
      <c r="D4043" t="str">
        <f t="shared" si="63"/>
        <v/>
      </c>
    </row>
    <row r="4044" spans="4:4" hidden="1">
      <c r="D4044" t="str">
        <f t="shared" si="63"/>
        <v/>
      </c>
    </row>
    <row r="4045" spans="4:4" hidden="1">
      <c r="D4045" t="str">
        <f t="shared" si="63"/>
        <v/>
      </c>
    </row>
    <row r="4046" spans="4:4" hidden="1">
      <c r="D4046" t="str">
        <f t="shared" si="63"/>
        <v/>
      </c>
    </row>
    <row r="4047" spans="4:4" hidden="1">
      <c r="D4047" t="str">
        <f t="shared" si="63"/>
        <v/>
      </c>
    </row>
    <row r="4048" spans="4:4" hidden="1">
      <c r="D4048" t="str">
        <f t="shared" si="63"/>
        <v/>
      </c>
    </row>
    <row r="4049" spans="4:4" hidden="1">
      <c r="D4049" t="str">
        <f t="shared" si="63"/>
        <v/>
      </c>
    </row>
    <row r="4050" spans="4:4" hidden="1">
      <c r="D4050" t="str">
        <f t="shared" si="63"/>
        <v/>
      </c>
    </row>
    <row r="4051" spans="4:4" hidden="1">
      <c r="D4051" t="str">
        <f t="shared" si="63"/>
        <v/>
      </c>
    </row>
    <row r="4052" spans="4:4" hidden="1">
      <c r="D4052" t="str">
        <f t="shared" si="63"/>
        <v/>
      </c>
    </row>
    <row r="4053" spans="4:4" hidden="1">
      <c r="D4053" t="str">
        <f t="shared" si="63"/>
        <v/>
      </c>
    </row>
    <row r="4054" spans="4:4" hidden="1">
      <c r="D4054" t="str">
        <f t="shared" si="63"/>
        <v/>
      </c>
    </row>
    <row r="4055" spans="4:4" hidden="1">
      <c r="D4055" t="str">
        <f t="shared" si="63"/>
        <v/>
      </c>
    </row>
    <row r="4056" spans="4:4" hidden="1">
      <c r="D4056" t="str">
        <f t="shared" si="63"/>
        <v/>
      </c>
    </row>
    <row r="4057" spans="4:4" hidden="1">
      <c r="D4057" t="str">
        <f t="shared" si="63"/>
        <v/>
      </c>
    </row>
    <row r="4058" spans="4:4" hidden="1">
      <c r="D4058" t="str">
        <f t="shared" si="63"/>
        <v/>
      </c>
    </row>
    <row r="4059" spans="4:4" hidden="1">
      <c r="D4059" t="str">
        <f t="shared" si="63"/>
        <v/>
      </c>
    </row>
    <row r="4060" spans="4:4" hidden="1">
      <c r="D4060" t="str">
        <f t="shared" si="63"/>
        <v/>
      </c>
    </row>
    <row r="4061" spans="4:4" hidden="1">
      <c r="D4061" t="str">
        <f t="shared" si="63"/>
        <v/>
      </c>
    </row>
    <row r="4062" spans="4:4" hidden="1">
      <c r="D4062" t="str">
        <f t="shared" si="63"/>
        <v/>
      </c>
    </row>
    <row r="4063" spans="4:4" hidden="1">
      <c r="D4063" t="str">
        <f t="shared" si="63"/>
        <v/>
      </c>
    </row>
    <row r="4064" spans="4:4" hidden="1">
      <c r="D4064" t="str">
        <f t="shared" si="63"/>
        <v/>
      </c>
    </row>
    <row r="4065" spans="4:4" hidden="1">
      <c r="D4065" t="str">
        <f t="shared" si="63"/>
        <v/>
      </c>
    </row>
    <row r="4066" spans="4:4" hidden="1">
      <c r="D4066" t="str">
        <f t="shared" si="63"/>
        <v/>
      </c>
    </row>
    <row r="4067" spans="4:4" hidden="1">
      <c r="D4067" t="str">
        <f t="shared" si="63"/>
        <v/>
      </c>
    </row>
    <row r="4068" spans="4:4" hidden="1">
      <c r="D4068" t="str">
        <f t="shared" si="63"/>
        <v/>
      </c>
    </row>
    <row r="4069" spans="4:4" hidden="1">
      <c r="D4069" t="str">
        <f t="shared" si="63"/>
        <v/>
      </c>
    </row>
    <row r="4070" spans="4:4" hidden="1">
      <c r="D4070" t="str">
        <f t="shared" si="63"/>
        <v/>
      </c>
    </row>
    <row r="4071" spans="4:4" hidden="1">
      <c r="D4071" t="str">
        <f t="shared" si="63"/>
        <v/>
      </c>
    </row>
    <row r="4072" spans="4:4" hidden="1">
      <c r="D4072" t="str">
        <f t="shared" si="63"/>
        <v/>
      </c>
    </row>
    <row r="4073" spans="4:4" hidden="1">
      <c r="D4073" t="str">
        <f t="shared" si="63"/>
        <v/>
      </c>
    </row>
    <row r="4074" spans="4:4" hidden="1">
      <c r="D4074" t="str">
        <f t="shared" si="63"/>
        <v/>
      </c>
    </row>
    <row r="4075" spans="4:4" hidden="1">
      <c r="D4075" t="str">
        <f t="shared" si="63"/>
        <v/>
      </c>
    </row>
    <row r="4076" spans="4:4" hidden="1">
      <c r="D4076" t="str">
        <f t="shared" si="63"/>
        <v/>
      </c>
    </row>
    <row r="4077" spans="4:4" hidden="1">
      <c r="D4077" t="str">
        <f t="shared" si="63"/>
        <v/>
      </c>
    </row>
    <row r="4078" spans="4:4" hidden="1">
      <c r="D4078" t="str">
        <f t="shared" si="63"/>
        <v/>
      </c>
    </row>
    <row r="4079" spans="4:4" hidden="1">
      <c r="D4079" t="str">
        <f t="shared" si="63"/>
        <v/>
      </c>
    </row>
    <row r="4080" spans="4:4" hidden="1">
      <c r="D4080" t="str">
        <f t="shared" si="63"/>
        <v/>
      </c>
    </row>
    <row r="4081" spans="4:4" hidden="1">
      <c r="D4081" t="str">
        <f t="shared" si="63"/>
        <v/>
      </c>
    </row>
    <row r="4082" spans="4:4" hidden="1">
      <c r="D4082" t="str">
        <f t="shared" si="63"/>
        <v/>
      </c>
    </row>
    <row r="4083" spans="4:4" hidden="1">
      <c r="D4083" t="str">
        <f t="shared" si="63"/>
        <v/>
      </c>
    </row>
    <row r="4084" spans="4:4" hidden="1">
      <c r="D4084" t="str">
        <f t="shared" si="63"/>
        <v/>
      </c>
    </row>
    <row r="4085" spans="4:4" hidden="1">
      <c r="D4085" t="str">
        <f t="shared" si="63"/>
        <v/>
      </c>
    </row>
    <row r="4086" spans="4:4" hidden="1">
      <c r="D4086" t="str">
        <f t="shared" si="63"/>
        <v/>
      </c>
    </row>
    <row r="4087" spans="4:4" hidden="1">
      <c r="D4087" t="str">
        <f t="shared" si="63"/>
        <v/>
      </c>
    </row>
    <row r="4088" spans="4:4" hidden="1">
      <c r="D4088" t="str">
        <f t="shared" si="63"/>
        <v/>
      </c>
    </row>
    <row r="4089" spans="4:4" hidden="1">
      <c r="D4089" t="str">
        <f t="shared" si="63"/>
        <v/>
      </c>
    </row>
    <row r="4090" spans="4:4" hidden="1">
      <c r="D4090" t="str">
        <f t="shared" si="63"/>
        <v/>
      </c>
    </row>
    <row r="4091" spans="4:4" hidden="1">
      <c r="D4091" t="str">
        <f t="shared" si="63"/>
        <v/>
      </c>
    </row>
    <row r="4092" spans="4:4" hidden="1">
      <c r="D4092" t="str">
        <f t="shared" si="63"/>
        <v/>
      </c>
    </row>
    <row r="4093" spans="4:4" hidden="1">
      <c r="D4093" t="str">
        <f t="shared" si="63"/>
        <v/>
      </c>
    </row>
    <row r="4094" spans="4:4" hidden="1">
      <c r="D4094" t="str">
        <f t="shared" si="63"/>
        <v/>
      </c>
    </row>
    <row r="4095" spans="4:4" hidden="1">
      <c r="D4095" t="str">
        <f t="shared" si="63"/>
        <v/>
      </c>
    </row>
    <row r="4096" spans="4:4" hidden="1">
      <c r="D4096" t="str">
        <f t="shared" si="63"/>
        <v/>
      </c>
    </row>
    <row r="4097" spans="4:4" hidden="1">
      <c r="D4097" t="str">
        <f t="shared" si="63"/>
        <v/>
      </c>
    </row>
    <row r="4098" spans="4:4" hidden="1">
      <c r="D4098" t="str">
        <f t="shared" si="63"/>
        <v/>
      </c>
    </row>
    <row r="4099" spans="4:4" hidden="1">
      <c r="D4099" t="str">
        <f t="shared" si="63"/>
        <v/>
      </c>
    </row>
    <row r="4100" spans="4:4" hidden="1">
      <c r="D4100" t="str">
        <f t="shared" ref="D4100:D4163" si="64">IF(B4100&gt;1,1,"")</f>
        <v/>
      </c>
    </row>
    <row r="4101" spans="4:4" hidden="1">
      <c r="D4101" t="str">
        <f t="shared" si="64"/>
        <v/>
      </c>
    </row>
    <row r="4102" spans="4:4" hidden="1">
      <c r="D4102" t="str">
        <f t="shared" si="64"/>
        <v/>
      </c>
    </row>
    <row r="4103" spans="4:4" hidden="1">
      <c r="D4103" t="str">
        <f t="shared" si="64"/>
        <v/>
      </c>
    </row>
    <row r="4104" spans="4:4" hidden="1">
      <c r="D4104" t="str">
        <f t="shared" si="64"/>
        <v/>
      </c>
    </row>
    <row r="4105" spans="4:4" hidden="1">
      <c r="D4105" t="str">
        <f t="shared" si="64"/>
        <v/>
      </c>
    </row>
    <row r="4106" spans="4:4" hidden="1">
      <c r="D4106" t="str">
        <f t="shared" si="64"/>
        <v/>
      </c>
    </row>
    <row r="4107" spans="4:4" hidden="1">
      <c r="D4107" t="str">
        <f t="shared" si="64"/>
        <v/>
      </c>
    </row>
    <row r="4108" spans="4:4" hidden="1">
      <c r="D4108" t="str">
        <f t="shared" si="64"/>
        <v/>
      </c>
    </row>
    <row r="4109" spans="4:4" hidden="1">
      <c r="D4109" t="str">
        <f t="shared" si="64"/>
        <v/>
      </c>
    </row>
    <row r="4110" spans="4:4" hidden="1">
      <c r="D4110" t="str">
        <f t="shared" si="64"/>
        <v/>
      </c>
    </row>
    <row r="4111" spans="4:4" hidden="1">
      <c r="D4111" t="str">
        <f t="shared" si="64"/>
        <v/>
      </c>
    </row>
    <row r="4112" spans="4:4" hidden="1">
      <c r="D4112" t="str">
        <f t="shared" si="64"/>
        <v/>
      </c>
    </row>
    <row r="4113" spans="4:4" hidden="1">
      <c r="D4113" t="str">
        <f t="shared" si="64"/>
        <v/>
      </c>
    </row>
    <row r="4114" spans="4:4" hidden="1">
      <c r="D4114" t="str">
        <f t="shared" si="64"/>
        <v/>
      </c>
    </row>
    <row r="4115" spans="4:4" hidden="1">
      <c r="D4115" t="str">
        <f t="shared" si="64"/>
        <v/>
      </c>
    </row>
    <row r="4116" spans="4:4" hidden="1">
      <c r="D4116" t="str">
        <f t="shared" si="64"/>
        <v/>
      </c>
    </row>
    <row r="4117" spans="4:4" hidden="1">
      <c r="D4117" t="str">
        <f t="shared" si="64"/>
        <v/>
      </c>
    </row>
    <row r="4118" spans="4:4" hidden="1">
      <c r="D4118" t="str">
        <f t="shared" si="64"/>
        <v/>
      </c>
    </row>
    <row r="4119" spans="4:4" hidden="1">
      <c r="D4119" t="str">
        <f t="shared" si="64"/>
        <v/>
      </c>
    </row>
    <row r="4120" spans="4:4" hidden="1">
      <c r="D4120" t="str">
        <f t="shared" si="64"/>
        <v/>
      </c>
    </row>
    <row r="4121" spans="4:4" hidden="1">
      <c r="D4121" t="str">
        <f t="shared" si="64"/>
        <v/>
      </c>
    </row>
    <row r="4122" spans="4:4" hidden="1">
      <c r="D4122" t="str">
        <f t="shared" si="64"/>
        <v/>
      </c>
    </row>
    <row r="4123" spans="4:4" hidden="1">
      <c r="D4123" t="str">
        <f t="shared" si="64"/>
        <v/>
      </c>
    </row>
    <row r="4124" spans="4:4" hidden="1">
      <c r="D4124" t="str">
        <f t="shared" si="64"/>
        <v/>
      </c>
    </row>
    <row r="4125" spans="4:4" hidden="1">
      <c r="D4125" t="str">
        <f t="shared" si="64"/>
        <v/>
      </c>
    </row>
    <row r="4126" spans="4:4" hidden="1">
      <c r="D4126" t="str">
        <f t="shared" si="64"/>
        <v/>
      </c>
    </row>
    <row r="4127" spans="4:4" hidden="1">
      <c r="D4127" t="str">
        <f t="shared" si="64"/>
        <v/>
      </c>
    </row>
    <row r="4128" spans="4:4" hidden="1">
      <c r="D4128" t="str">
        <f t="shared" si="64"/>
        <v/>
      </c>
    </row>
    <row r="4129" spans="4:4" hidden="1">
      <c r="D4129" t="str">
        <f t="shared" si="64"/>
        <v/>
      </c>
    </row>
    <row r="4130" spans="4:4" hidden="1">
      <c r="D4130" t="str">
        <f t="shared" si="64"/>
        <v/>
      </c>
    </row>
    <row r="4131" spans="4:4" hidden="1">
      <c r="D4131" t="str">
        <f t="shared" si="64"/>
        <v/>
      </c>
    </row>
    <row r="4132" spans="4:4" hidden="1">
      <c r="D4132" t="str">
        <f t="shared" si="64"/>
        <v/>
      </c>
    </row>
    <row r="4133" spans="4:4" hidden="1">
      <c r="D4133" t="str">
        <f t="shared" si="64"/>
        <v/>
      </c>
    </row>
    <row r="4134" spans="4:4" hidden="1">
      <c r="D4134" t="str">
        <f t="shared" si="64"/>
        <v/>
      </c>
    </row>
    <row r="4135" spans="4:4" hidden="1">
      <c r="D4135" t="str">
        <f t="shared" si="64"/>
        <v/>
      </c>
    </row>
    <row r="4136" spans="4:4" hidden="1">
      <c r="D4136" t="str">
        <f t="shared" si="64"/>
        <v/>
      </c>
    </row>
    <row r="4137" spans="4:4" hidden="1">
      <c r="D4137" t="str">
        <f t="shared" si="64"/>
        <v/>
      </c>
    </row>
    <row r="4138" spans="4:4" hidden="1">
      <c r="D4138" t="str">
        <f t="shared" si="64"/>
        <v/>
      </c>
    </row>
    <row r="4139" spans="4:4" hidden="1">
      <c r="D4139" t="str">
        <f t="shared" si="64"/>
        <v/>
      </c>
    </row>
    <row r="4140" spans="4:4" hidden="1">
      <c r="D4140" t="str">
        <f t="shared" si="64"/>
        <v/>
      </c>
    </row>
    <row r="4141" spans="4:4" hidden="1">
      <c r="D4141" t="str">
        <f t="shared" si="64"/>
        <v/>
      </c>
    </row>
    <row r="4142" spans="4:4" hidden="1">
      <c r="D4142" t="str">
        <f t="shared" si="64"/>
        <v/>
      </c>
    </row>
    <row r="4143" spans="4:4" hidden="1">
      <c r="D4143" t="str">
        <f t="shared" si="64"/>
        <v/>
      </c>
    </row>
    <row r="4144" spans="4:4" hidden="1">
      <c r="D4144" t="str">
        <f t="shared" si="64"/>
        <v/>
      </c>
    </row>
    <row r="4145" spans="4:4" hidden="1">
      <c r="D4145" t="str">
        <f t="shared" si="64"/>
        <v/>
      </c>
    </row>
    <row r="4146" spans="4:4" hidden="1">
      <c r="D4146" t="str">
        <f t="shared" si="64"/>
        <v/>
      </c>
    </row>
    <row r="4147" spans="4:4" hidden="1">
      <c r="D4147" t="str">
        <f t="shared" si="64"/>
        <v/>
      </c>
    </row>
    <row r="4148" spans="4:4" hidden="1">
      <c r="D4148" t="str">
        <f t="shared" si="64"/>
        <v/>
      </c>
    </row>
    <row r="4149" spans="4:4" hidden="1">
      <c r="D4149" t="str">
        <f t="shared" si="64"/>
        <v/>
      </c>
    </row>
    <row r="4150" spans="4:4" hidden="1">
      <c r="D4150" t="str">
        <f t="shared" si="64"/>
        <v/>
      </c>
    </row>
    <row r="4151" spans="4:4" hidden="1">
      <c r="D4151" t="str">
        <f t="shared" si="64"/>
        <v/>
      </c>
    </row>
    <row r="4152" spans="4:4" hidden="1">
      <c r="D4152" t="str">
        <f t="shared" si="64"/>
        <v/>
      </c>
    </row>
    <row r="4153" spans="4:4" hidden="1">
      <c r="D4153" t="str">
        <f t="shared" si="64"/>
        <v/>
      </c>
    </row>
    <row r="4154" spans="4:4" hidden="1">
      <c r="D4154" t="str">
        <f t="shared" si="64"/>
        <v/>
      </c>
    </row>
    <row r="4155" spans="4:4" hidden="1">
      <c r="D4155" t="str">
        <f t="shared" si="64"/>
        <v/>
      </c>
    </row>
    <row r="4156" spans="4:4" hidden="1">
      <c r="D4156" t="str">
        <f t="shared" si="64"/>
        <v/>
      </c>
    </row>
    <row r="4157" spans="4:4" hidden="1">
      <c r="D4157" t="str">
        <f t="shared" si="64"/>
        <v/>
      </c>
    </row>
    <row r="4158" spans="4:4" hidden="1">
      <c r="D4158" t="str">
        <f t="shared" si="64"/>
        <v/>
      </c>
    </row>
    <row r="4159" spans="4:4" hidden="1">
      <c r="D4159" t="str">
        <f t="shared" si="64"/>
        <v/>
      </c>
    </row>
    <row r="4160" spans="4:4" hidden="1">
      <c r="D4160" t="str">
        <f t="shared" si="64"/>
        <v/>
      </c>
    </row>
    <row r="4161" spans="4:4" hidden="1">
      <c r="D4161" t="str">
        <f t="shared" si="64"/>
        <v/>
      </c>
    </row>
    <row r="4162" spans="4:4" hidden="1">
      <c r="D4162" t="str">
        <f t="shared" si="64"/>
        <v/>
      </c>
    </row>
    <row r="4163" spans="4:4" hidden="1">
      <c r="D4163" t="str">
        <f t="shared" si="64"/>
        <v/>
      </c>
    </row>
    <row r="4164" spans="4:4" hidden="1">
      <c r="D4164" t="str">
        <f t="shared" ref="D4164:D4227" si="65">IF(B4164&gt;1,1,"")</f>
        <v/>
      </c>
    </row>
    <row r="4165" spans="4:4" hidden="1">
      <c r="D4165" t="str">
        <f t="shared" si="65"/>
        <v/>
      </c>
    </row>
    <row r="4166" spans="4:4" hidden="1">
      <c r="D4166" t="str">
        <f t="shared" si="65"/>
        <v/>
      </c>
    </row>
    <row r="4167" spans="4:4" hidden="1">
      <c r="D4167" t="str">
        <f t="shared" si="65"/>
        <v/>
      </c>
    </row>
    <row r="4168" spans="4:4" hidden="1">
      <c r="D4168" t="str">
        <f t="shared" si="65"/>
        <v/>
      </c>
    </row>
    <row r="4169" spans="4:4" hidden="1">
      <c r="D4169" t="str">
        <f t="shared" si="65"/>
        <v/>
      </c>
    </row>
    <row r="4170" spans="4:4" hidden="1">
      <c r="D4170" t="str">
        <f t="shared" si="65"/>
        <v/>
      </c>
    </row>
    <row r="4171" spans="4:4" hidden="1">
      <c r="D4171" t="str">
        <f t="shared" si="65"/>
        <v/>
      </c>
    </row>
    <row r="4172" spans="4:4" hidden="1">
      <c r="D4172" t="str">
        <f t="shared" si="65"/>
        <v/>
      </c>
    </row>
    <row r="4173" spans="4:4" hidden="1">
      <c r="D4173" t="str">
        <f t="shared" si="65"/>
        <v/>
      </c>
    </row>
    <row r="4174" spans="4:4" hidden="1">
      <c r="D4174" t="str">
        <f t="shared" si="65"/>
        <v/>
      </c>
    </row>
    <row r="4175" spans="4:4" hidden="1">
      <c r="D4175" t="str">
        <f t="shared" si="65"/>
        <v/>
      </c>
    </row>
    <row r="4176" spans="4:4" hidden="1">
      <c r="D4176" t="str">
        <f t="shared" si="65"/>
        <v/>
      </c>
    </row>
    <row r="4177" spans="4:4" hidden="1">
      <c r="D4177" t="str">
        <f t="shared" si="65"/>
        <v/>
      </c>
    </row>
    <row r="4178" spans="4:4" hidden="1">
      <c r="D4178" t="str">
        <f t="shared" si="65"/>
        <v/>
      </c>
    </row>
    <row r="4179" spans="4:4" hidden="1">
      <c r="D4179" t="str">
        <f t="shared" si="65"/>
        <v/>
      </c>
    </row>
    <row r="4180" spans="4:4" hidden="1">
      <c r="D4180" t="str">
        <f t="shared" si="65"/>
        <v/>
      </c>
    </row>
    <row r="4181" spans="4:4" hidden="1">
      <c r="D4181" t="str">
        <f t="shared" si="65"/>
        <v/>
      </c>
    </row>
    <row r="4182" spans="4:4" hidden="1">
      <c r="D4182" t="str">
        <f t="shared" si="65"/>
        <v/>
      </c>
    </row>
    <row r="4183" spans="4:4" hidden="1">
      <c r="D4183" t="str">
        <f t="shared" si="65"/>
        <v/>
      </c>
    </row>
    <row r="4184" spans="4:4" hidden="1">
      <c r="D4184" t="str">
        <f t="shared" si="65"/>
        <v/>
      </c>
    </row>
    <row r="4185" spans="4:4" hidden="1">
      <c r="D4185" t="str">
        <f t="shared" si="65"/>
        <v/>
      </c>
    </row>
    <row r="4186" spans="4:4" hidden="1">
      <c r="D4186" t="str">
        <f t="shared" si="65"/>
        <v/>
      </c>
    </row>
    <row r="4187" spans="4:4" hidden="1">
      <c r="D4187" t="str">
        <f t="shared" si="65"/>
        <v/>
      </c>
    </row>
    <row r="4188" spans="4:4" hidden="1">
      <c r="D4188" t="str">
        <f t="shared" si="65"/>
        <v/>
      </c>
    </row>
    <row r="4189" spans="4:4" hidden="1">
      <c r="D4189" t="str">
        <f t="shared" si="65"/>
        <v/>
      </c>
    </row>
    <row r="4190" spans="4:4" hidden="1">
      <c r="D4190" t="str">
        <f t="shared" si="65"/>
        <v/>
      </c>
    </row>
    <row r="4191" spans="4:4" hidden="1">
      <c r="D4191" t="str">
        <f t="shared" si="65"/>
        <v/>
      </c>
    </row>
    <row r="4192" spans="4:4" hidden="1">
      <c r="D4192" t="str">
        <f t="shared" si="65"/>
        <v/>
      </c>
    </row>
    <row r="4193" spans="4:4" hidden="1">
      <c r="D4193" t="str">
        <f t="shared" si="65"/>
        <v/>
      </c>
    </row>
    <row r="4194" spans="4:4" hidden="1">
      <c r="D4194" t="str">
        <f t="shared" si="65"/>
        <v/>
      </c>
    </row>
    <row r="4195" spans="4:4" hidden="1">
      <c r="D4195" t="str">
        <f t="shared" si="65"/>
        <v/>
      </c>
    </row>
    <row r="4196" spans="4:4" hidden="1">
      <c r="D4196" t="str">
        <f t="shared" si="65"/>
        <v/>
      </c>
    </row>
    <row r="4197" spans="4:4" hidden="1">
      <c r="D4197" t="str">
        <f t="shared" si="65"/>
        <v/>
      </c>
    </row>
    <row r="4198" spans="4:4" hidden="1">
      <c r="D4198" t="str">
        <f t="shared" si="65"/>
        <v/>
      </c>
    </row>
    <row r="4199" spans="4:4" hidden="1">
      <c r="D4199" t="str">
        <f t="shared" si="65"/>
        <v/>
      </c>
    </row>
    <row r="4200" spans="4:4" hidden="1">
      <c r="D4200" t="str">
        <f t="shared" si="65"/>
        <v/>
      </c>
    </row>
    <row r="4201" spans="4:4" hidden="1">
      <c r="D4201" t="str">
        <f t="shared" si="65"/>
        <v/>
      </c>
    </row>
    <row r="4202" spans="4:4" hidden="1">
      <c r="D4202" t="str">
        <f t="shared" si="65"/>
        <v/>
      </c>
    </row>
    <row r="4203" spans="4:4" hidden="1">
      <c r="D4203" t="str">
        <f t="shared" si="65"/>
        <v/>
      </c>
    </row>
    <row r="4204" spans="4:4" hidden="1">
      <c r="D4204" t="str">
        <f t="shared" si="65"/>
        <v/>
      </c>
    </row>
    <row r="4205" spans="4:4" hidden="1">
      <c r="D4205" t="str">
        <f t="shared" si="65"/>
        <v/>
      </c>
    </row>
    <row r="4206" spans="4:4" hidden="1">
      <c r="D4206" t="str">
        <f t="shared" si="65"/>
        <v/>
      </c>
    </row>
    <row r="4207" spans="4:4" hidden="1">
      <c r="D4207" t="str">
        <f t="shared" si="65"/>
        <v/>
      </c>
    </row>
    <row r="4208" spans="4:4" hidden="1">
      <c r="D4208" t="str">
        <f t="shared" si="65"/>
        <v/>
      </c>
    </row>
    <row r="4209" spans="4:4" hidden="1">
      <c r="D4209" t="str">
        <f t="shared" si="65"/>
        <v/>
      </c>
    </row>
    <row r="4210" spans="4:4" hidden="1">
      <c r="D4210" t="str">
        <f t="shared" si="65"/>
        <v/>
      </c>
    </row>
    <row r="4211" spans="4:4" hidden="1">
      <c r="D4211" t="str">
        <f t="shared" si="65"/>
        <v/>
      </c>
    </row>
    <row r="4212" spans="4:4" hidden="1">
      <c r="D4212" t="str">
        <f t="shared" si="65"/>
        <v/>
      </c>
    </row>
    <row r="4213" spans="4:4" hidden="1">
      <c r="D4213" t="str">
        <f t="shared" si="65"/>
        <v/>
      </c>
    </row>
    <row r="4214" spans="4:4" hidden="1">
      <c r="D4214" t="str">
        <f t="shared" si="65"/>
        <v/>
      </c>
    </row>
    <row r="4215" spans="4:4" hidden="1">
      <c r="D4215" t="str">
        <f t="shared" si="65"/>
        <v/>
      </c>
    </row>
    <row r="4216" spans="4:4" hidden="1">
      <c r="D4216" t="str">
        <f t="shared" si="65"/>
        <v/>
      </c>
    </row>
    <row r="4217" spans="4:4" hidden="1">
      <c r="D4217" t="str">
        <f t="shared" si="65"/>
        <v/>
      </c>
    </row>
    <row r="4218" spans="4:4" hidden="1">
      <c r="D4218" t="str">
        <f t="shared" si="65"/>
        <v/>
      </c>
    </row>
    <row r="4219" spans="4:4" hidden="1">
      <c r="D4219" t="str">
        <f t="shared" si="65"/>
        <v/>
      </c>
    </row>
    <row r="4220" spans="4:4" hidden="1">
      <c r="D4220" t="str">
        <f t="shared" si="65"/>
        <v/>
      </c>
    </row>
    <row r="4221" spans="4:4" hidden="1">
      <c r="D4221" t="str">
        <f t="shared" si="65"/>
        <v/>
      </c>
    </row>
    <row r="4222" spans="4:4" hidden="1">
      <c r="D4222" t="str">
        <f t="shared" si="65"/>
        <v/>
      </c>
    </row>
    <row r="4223" spans="4:4" hidden="1">
      <c r="D4223" t="str">
        <f t="shared" si="65"/>
        <v/>
      </c>
    </row>
    <row r="4224" spans="4:4" hidden="1">
      <c r="D4224" t="str">
        <f t="shared" si="65"/>
        <v/>
      </c>
    </row>
    <row r="4225" spans="4:4" hidden="1">
      <c r="D4225" t="str">
        <f t="shared" si="65"/>
        <v/>
      </c>
    </row>
    <row r="4226" spans="4:4" hidden="1">
      <c r="D4226" t="str">
        <f t="shared" si="65"/>
        <v/>
      </c>
    </row>
    <row r="4227" spans="4:4" hidden="1">
      <c r="D4227" t="str">
        <f t="shared" si="65"/>
        <v/>
      </c>
    </row>
    <row r="4228" spans="4:4" hidden="1">
      <c r="D4228" t="str">
        <f t="shared" ref="D4228:D4291" si="66">IF(B4228&gt;1,1,"")</f>
        <v/>
      </c>
    </row>
    <row r="4229" spans="4:4" hidden="1">
      <c r="D4229" t="str">
        <f t="shared" si="66"/>
        <v/>
      </c>
    </row>
    <row r="4230" spans="4:4" hidden="1">
      <c r="D4230" t="str">
        <f t="shared" si="66"/>
        <v/>
      </c>
    </row>
    <row r="4231" spans="4:4" hidden="1">
      <c r="D4231" t="str">
        <f t="shared" si="66"/>
        <v/>
      </c>
    </row>
    <row r="4232" spans="4:4" hidden="1">
      <c r="D4232" t="str">
        <f t="shared" si="66"/>
        <v/>
      </c>
    </row>
    <row r="4233" spans="4:4" hidden="1">
      <c r="D4233" t="str">
        <f t="shared" si="66"/>
        <v/>
      </c>
    </row>
    <row r="4234" spans="4:4" hidden="1">
      <c r="D4234" t="str">
        <f t="shared" si="66"/>
        <v/>
      </c>
    </row>
    <row r="4235" spans="4:4" hidden="1">
      <c r="D4235" t="str">
        <f t="shared" si="66"/>
        <v/>
      </c>
    </row>
    <row r="4236" spans="4:4" hidden="1">
      <c r="D4236" t="str">
        <f t="shared" si="66"/>
        <v/>
      </c>
    </row>
    <row r="4237" spans="4:4" hidden="1">
      <c r="D4237" t="str">
        <f t="shared" si="66"/>
        <v/>
      </c>
    </row>
    <row r="4238" spans="4:4" hidden="1">
      <c r="D4238" t="str">
        <f t="shared" si="66"/>
        <v/>
      </c>
    </row>
    <row r="4239" spans="4:4" hidden="1">
      <c r="D4239" t="str">
        <f t="shared" si="66"/>
        <v/>
      </c>
    </row>
    <row r="4240" spans="4:4" hidden="1">
      <c r="D4240" t="str">
        <f t="shared" si="66"/>
        <v/>
      </c>
    </row>
    <row r="4241" spans="4:4" hidden="1">
      <c r="D4241" t="str">
        <f t="shared" si="66"/>
        <v/>
      </c>
    </row>
    <row r="4242" spans="4:4" hidden="1">
      <c r="D4242" t="str">
        <f t="shared" si="66"/>
        <v/>
      </c>
    </row>
    <row r="4243" spans="4:4" hidden="1">
      <c r="D4243" t="str">
        <f t="shared" si="66"/>
        <v/>
      </c>
    </row>
    <row r="4244" spans="4:4" hidden="1">
      <c r="D4244" t="str">
        <f t="shared" si="66"/>
        <v/>
      </c>
    </row>
    <row r="4245" spans="4:4" hidden="1">
      <c r="D4245" t="str">
        <f t="shared" si="66"/>
        <v/>
      </c>
    </row>
    <row r="4246" spans="4:4" hidden="1">
      <c r="D4246" t="str">
        <f t="shared" si="66"/>
        <v/>
      </c>
    </row>
    <row r="4247" spans="4:4" hidden="1">
      <c r="D4247" t="str">
        <f t="shared" si="66"/>
        <v/>
      </c>
    </row>
    <row r="4248" spans="4:4" hidden="1">
      <c r="D4248" t="str">
        <f t="shared" si="66"/>
        <v/>
      </c>
    </row>
    <row r="4249" spans="4:4" hidden="1">
      <c r="D4249" t="str">
        <f t="shared" si="66"/>
        <v/>
      </c>
    </row>
    <row r="4250" spans="4:4" hidden="1">
      <c r="D4250" t="str">
        <f t="shared" si="66"/>
        <v/>
      </c>
    </row>
    <row r="4251" spans="4:4" hidden="1">
      <c r="D4251" t="str">
        <f t="shared" si="66"/>
        <v/>
      </c>
    </row>
    <row r="4252" spans="4:4" hidden="1">
      <c r="D4252" t="str">
        <f t="shared" si="66"/>
        <v/>
      </c>
    </row>
    <row r="4253" spans="4:4" hidden="1">
      <c r="D4253" t="str">
        <f t="shared" si="66"/>
        <v/>
      </c>
    </row>
    <row r="4254" spans="4:4" hidden="1">
      <c r="D4254" t="str">
        <f t="shared" si="66"/>
        <v/>
      </c>
    </row>
    <row r="4255" spans="4:4" hidden="1">
      <c r="D4255" t="str">
        <f t="shared" si="66"/>
        <v/>
      </c>
    </row>
    <row r="4256" spans="4:4" hidden="1">
      <c r="D4256" t="str">
        <f t="shared" si="66"/>
        <v/>
      </c>
    </row>
    <row r="4257" spans="4:4" hidden="1">
      <c r="D4257" t="str">
        <f t="shared" si="66"/>
        <v/>
      </c>
    </row>
    <row r="4258" spans="4:4" hidden="1">
      <c r="D4258" t="str">
        <f t="shared" si="66"/>
        <v/>
      </c>
    </row>
    <row r="4259" spans="4:4" hidden="1">
      <c r="D4259" t="str">
        <f t="shared" si="66"/>
        <v/>
      </c>
    </row>
    <row r="4260" spans="4:4" hidden="1">
      <c r="D4260" t="str">
        <f t="shared" si="66"/>
        <v/>
      </c>
    </row>
    <row r="4261" spans="4:4" hidden="1">
      <c r="D4261" t="str">
        <f t="shared" si="66"/>
        <v/>
      </c>
    </row>
    <row r="4262" spans="4:4" hidden="1">
      <c r="D4262" t="str">
        <f t="shared" si="66"/>
        <v/>
      </c>
    </row>
    <row r="4263" spans="4:4" hidden="1">
      <c r="D4263" t="str">
        <f t="shared" si="66"/>
        <v/>
      </c>
    </row>
    <row r="4264" spans="4:4" hidden="1">
      <c r="D4264" t="str">
        <f t="shared" si="66"/>
        <v/>
      </c>
    </row>
    <row r="4265" spans="4:4" hidden="1">
      <c r="D4265" t="str">
        <f t="shared" si="66"/>
        <v/>
      </c>
    </row>
    <row r="4266" spans="4:4" hidden="1">
      <c r="D4266" t="str">
        <f t="shared" si="66"/>
        <v/>
      </c>
    </row>
    <row r="4267" spans="4:4" hidden="1">
      <c r="D4267" t="str">
        <f t="shared" si="66"/>
        <v/>
      </c>
    </row>
    <row r="4268" spans="4:4" hidden="1">
      <c r="D4268" t="str">
        <f t="shared" si="66"/>
        <v/>
      </c>
    </row>
    <row r="4269" spans="4:4" hidden="1">
      <c r="D4269" t="str">
        <f t="shared" si="66"/>
        <v/>
      </c>
    </row>
    <row r="4270" spans="4:4" hidden="1">
      <c r="D4270" t="str">
        <f t="shared" si="66"/>
        <v/>
      </c>
    </row>
    <row r="4271" spans="4:4" hidden="1">
      <c r="D4271" t="str">
        <f t="shared" si="66"/>
        <v/>
      </c>
    </row>
    <row r="4272" spans="4:4" hidden="1">
      <c r="D4272" t="str">
        <f t="shared" si="66"/>
        <v/>
      </c>
    </row>
    <row r="4273" spans="4:4" hidden="1">
      <c r="D4273" t="str">
        <f t="shared" si="66"/>
        <v/>
      </c>
    </row>
    <row r="4274" spans="4:4" hidden="1">
      <c r="D4274" t="str">
        <f t="shared" si="66"/>
        <v/>
      </c>
    </row>
    <row r="4275" spans="4:4" hidden="1">
      <c r="D4275" t="str">
        <f t="shared" si="66"/>
        <v/>
      </c>
    </row>
    <row r="4276" spans="4:4" hidden="1">
      <c r="D4276" t="str">
        <f t="shared" si="66"/>
        <v/>
      </c>
    </row>
    <row r="4277" spans="4:4" hidden="1">
      <c r="D4277" t="str">
        <f t="shared" si="66"/>
        <v/>
      </c>
    </row>
    <row r="4278" spans="4:4" hidden="1">
      <c r="D4278" t="str">
        <f t="shared" si="66"/>
        <v/>
      </c>
    </row>
    <row r="4279" spans="4:4" hidden="1">
      <c r="D4279" t="str">
        <f t="shared" si="66"/>
        <v/>
      </c>
    </row>
    <row r="4280" spans="4:4" hidden="1">
      <c r="D4280" t="str">
        <f t="shared" si="66"/>
        <v/>
      </c>
    </row>
    <row r="4281" spans="4:4" hidden="1">
      <c r="D4281" t="str">
        <f t="shared" si="66"/>
        <v/>
      </c>
    </row>
    <row r="4282" spans="4:4" hidden="1">
      <c r="D4282" t="str">
        <f t="shared" si="66"/>
        <v/>
      </c>
    </row>
    <row r="4283" spans="4:4" hidden="1">
      <c r="D4283" t="str">
        <f t="shared" si="66"/>
        <v/>
      </c>
    </row>
    <row r="4284" spans="4:4" hidden="1">
      <c r="D4284" t="str">
        <f t="shared" si="66"/>
        <v/>
      </c>
    </row>
    <row r="4285" spans="4:4" hidden="1">
      <c r="D4285" t="str">
        <f t="shared" si="66"/>
        <v/>
      </c>
    </row>
    <row r="4286" spans="4:4" hidden="1">
      <c r="D4286" t="str">
        <f t="shared" si="66"/>
        <v/>
      </c>
    </row>
    <row r="4287" spans="4:4" hidden="1">
      <c r="D4287" t="str">
        <f t="shared" si="66"/>
        <v/>
      </c>
    </row>
    <row r="4288" spans="4:4" hidden="1">
      <c r="D4288" t="str">
        <f t="shared" si="66"/>
        <v/>
      </c>
    </row>
    <row r="4289" spans="4:4" hidden="1">
      <c r="D4289" t="str">
        <f t="shared" si="66"/>
        <v/>
      </c>
    </row>
    <row r="4290" spans="4:4" hidden="1">
      <c r="D4290" t="str">
        <f t="shared" si="66"/>
        <v/>
      </c>
    </row>
    <row r="4291" spans="4:4" hidden="1">
      <c r="D4291" t="str">
        <f t="shared" si="66"/>
        <v/>
      </c>
    </row>
    <row r="4292" spans="4:4" hidden="1">
      <c r="D4292" t="str">
        <f t="shared" ref="D4292:D4355" si="67">IF(B4292&gt;1,1,"")</f>
        <v/>
      </c>
    </row>
    <row r="4293" spans="4:4" hidden="1">
      <c r="D4293" t="str">
        <f t="shared" si="67"/>
        <v/>
      </c>
    </row>
    <row r="4294" spans="4:4" hidden="1">
      <c r="D4294" t="str">
        <f t="shared" si="67"/>
        <v/>
      </c>
    </row>
    <row r="4295" spans="4:4" hidden="1">
      <c r="D4295" t="str">
        <f t="shared" si="67"/>
        <v/>
      </c>
    </row>
    <row r="4296" spans="4:4" hidden="1">
      <c r="D4296" t="str">
        <f t="shared" si="67"/>
        <v/>
      </c>
    </row>
    <row r="4297" spans="4:4" hidden="1">
      <c r="D4297" t="str">
        <f t="shared" si="67"/>
        <v/>
      </c>
    </row>
    <row r="4298" spans="4:4" hidden="1">
      <c r="D4298" t="str">
        <f t="shared" si="67"/>
        <v/>
      </c>
    </row>
    <row r="4299" spans="4:4" hidden="1">
      <c r="D4299" t="str">
        <f t="shared" si="67"/>
        <v/>
      </c>
    </row>
    <row r="4300" spans="4:4" hidden="1">
      <c r="D4300" t="str">
        <f t="shared" si="67"/>
        <v/>
      </c>
    </row>
    <row r="4301" spans="4:4" hidden="1">
      <c r="D4301" t="str">
        <f t="shared" si="67"/>
        <v/>
      </c>
    </row>
    <row r="4302" spans="4:4" hidden="1">
      <c r="D4302" t="str">
        <f t="shared" si="67"/>
        <v/>
      </c>
    </row>
    <row r="4303" spans="4:4" hidden="1">
      <c r="D4303" t="str">
        <f t="shared" si="67"/>
        <v/>
      </c>
    </row>
    <row r="4304" spans="4:4" hidden="1">
      <c r="D4304" t="str">
        <f t="shared" si="67"/>
        <v/>
      </c>
    </row>
    <row r="4305" spans="4:4" hidden="1">
      <c r="D4305" t="str">
        <f t="shared" si="67"/>
        <v/>
      </c>
    </row>
    <row r="4306" spans="4:4" hidden="1">
      <c r="D4306" t="str">
        <f t="shared" si="67"/>
        <v/>
      </c>
    </row>
    <row r="4307" spans="4:4" hidden="1">
      <c r="D4307" t="str">
        <f t="shared" si="67"/>
        <v/>
      </c>
    </row>
    <row r="4308" spans="4:4" hidden="1">
      <c r="D4308" t="str">
        <f t="shared" si="67"/>
        <v/>
      </c>
    </row>
    <row r="4309" spans="4:4" hidden="1">
      <c r="D4309" t="str">
        <f t="shared" si="67"/>
        <v/>
      </c>
    </row>
    <row r="4310" spans="4:4" hidden="1">
      <c r="D4310" t="str">
        <f t="shared" si="67"/>
        <v/>
      </c>
    </row>
    <row r="4311" spans="4:4" hidden="1">
      <c r="D4311" t="str">
        <f t="shared" si="67"/>
        <v/>
      </c>
    </row>
    <row r="4312" spans="4:4" hidden="1">
      <c r="D4312" t="str">
        <f t="shared" si="67"/>
        <v/>
      </c>
    </row>
    <row r="4313" spans="4:4" hidden="1">
      <c r="D4313" t="str">
        <f t="shared" si="67"/>
        <v/>
      </c>
    </row>
    <row r="4314" spans="4:4" hidden="1">
      <c r="D4314" t="str">
        <f t="shared" si="67"/>
        <v/>
      </c>
    </row>
    <row r="4315" spans="4:4" hidden="1">
      <c r="D4315" t="str">
        <f t="shared" si="67"/>
        <v/>
      </c>
    </row>
    <row r="4316" spans="4:4" hidden="1">
      <c r="D4316" t="str">
        <f t="shared" si="67"/>
        <v/>
      </c>
    </row>
    <row r="4317" spans="4:4" hidden="1">
      <c r="D4317" t="str">
        <f t="shared" si="67"/>
        <v/>
      </c>
    </row>
    <row r="4318" spans="4:4" hidden="1">
      <c r="D4318" t="str">
        <f t="shared" si="67"/>
        <v/>
      </c>
    </row>
    <row r="4319" spans="4:4" hidden="1">
      <c r="D4319" t="str">
        <f t="shared" si="67"/>
        <v/>
      </c>
    </row>
    <row r="4320" spans="4:4" hidden="1">
      <c r="D4320" t="str">
        <f t="shared" si="67"/>
        <v/>
      </c>
    </row>
    <row r="4321" spans="4:4" hidden="1">
      <c r="D4321" t="str">
        <f t="shared" si="67"/>
        <v/>
      </c>
    </row>
    <row r="4322" spans="4:4" hidden="1">
      <c r="D4322" t="str">
        <f t="shared" si="67"/>
        <v/>
      </c>
    </row>
    <row r="4323" spans="4:4" hidden="1">
      <c r="D4323" t="str">
        <f t="shared" si="67"/>
        <v/>
      </c>
    </row>
    <row r="4324" spans="4:4" hidden="1">
      <c r="D4324" t="str">
        <f t="shared" si="67"/>
        <v/>
      </c>
    </row>
    <row r="4325" spans="4:4" hidden="1">
      <c r="D4325" t="str">
        <f t="shared" si="67"/>
        <v/>
      </c>
    </row>
    <row r="4326" spans="4:4" hidden="1">
      <c r="D4326" t="str">
        <f t="shared" si="67"/>
        <v/>
      </c>
    </row>
    <row r="4327" spans="4:4" hidden="1">
      <c r="D4327" t="str">
        <f t="shared" si="67"/>
        <v/>
      </c>
    </row>
    <row r="4328" spans="4:4" hidden="1">
      <c r="D4328" t="str">
        <f t="shared" si="67"/>
        <v/>
      </c>
    </row>
    <row r="4329" spans="4:4" hidden="1">
      <c r="D4329" t="str">
        <f t="shared" si="67"/>
        <v/>
      </c>
    </row>
    <row r="4330" spans="4:4" hidden="1">
      <c r="D4330" t="str">
        <f t="shared" si="67"/>
        <v/>
      </c>
    </row>
    <row r="4331" spans="4:4" hidden="1">
      <c r="D4331" t="str">
        <f t="shared" si="67"/>
        <v/>
      </c>
    </row>
    <row r="4332" spans="4:4" hidden="1">
      <c r="D4332" t="str">
        <f t="shared" si="67"/>
        <v/>
      </c>
    </row>
    <row r="4333" spans="4:4" hidden="1">
      <c r="D4333" t="str">
        <f t="shared" si="67"/>
        <v/>
      </c>
    </row>
    <row r="4334" spans="4:4" hidden="1">
      <c r="D4334" t="str">
        <f t="shared" si="67"/>
        <v/>
      </c>
    </row>
    <row r="4335" spans="4:4" hidden="1">
      <c r="D4335" t="str">
        <f t="shared" si="67"/>
        <v/>
      </c>
    </row>
    <row r="4336" spans="4:4" hidden="1">
      <c r="D4336" t="str">
        <f t="shared" si="67"/>
        <v/>
      </c>
    </row>
    <row r="4337" spans="4:4" hidden="1">
      <c r="D4337" t="str">
        <f t="shared" si="67"/>
        <v/>
      </c>
    </row>
    <row r="4338" spans="4:4" hidden="1">
      <c r="D4338" t="str">
        <f t="shared" si="67"/>
        <v/>
      </c>
    </row>
    <row r="4339" spans="4:4" hidden="1">
      <c r="D4339" t="str">
        <f t="shared" si="67"/>
        <v/>
      </c>
    </row>
    <row r="4340" spans="4:4" hidden="1">
      <c r="D4340" t="str">
        <f t="shared" si="67"/>
        <v/>
      </c>
    </row>
    <row r="4341" spans="4:4" hidden="1">
      <c r="D4341" t="str">
        <f t="shared" si="67"/>
        <v/>
      </c>
    </row>
    <row r="4342" spans="4:4" hidden="1">
      <c r="D4342" t="str">
        <f t="shared" si="67"/>
        <v/>
      </c>
    </row>
    <row r="4343" spans="4:4" hidden="1">
      <c r="D4343" t="str">
        <f t="shared" si="67"/>
        <v/>
      </c>
    </row>
    <row r="4344" spans="4:4" hidden="1">
      <c r="D4344" t="str">
        <f t="shared" si="67"/>
        <v/>
      </c>
    </row>
    <row r="4345" spans="4:4" hidden="1">
      <c r="D4345" t="str">
        <f t="shared" si="67"/>
        <v/>
      </c>
    </row>
    <row r="4346" spans="4:4" hidden="1">
      <c r="D4346" t="str">
        <f t="shared" si="67"/>
        <v/>
      </c>
    </row>
    <row r="4347" spans="4:4" hidden="1">
      <c r="D4347" t="str">
        <f t="shared" si="67"/>
        <v/>
      </c>
    </row>
    <row r="4348" spans="4:4" hidden="1">
      <c r="D4348" t="str">
        <f t="shared" si="67"/>
        <v/>
      </c>
    </row>
    <row r="4349" spans="4:4" hidden="1">
      <c r="D4349" t="str">
        <f t="shared" si="67"/>
        <v/>
      </c>
    </row>
    <row r="4350" spans="4:4" hidden="1">
      <c r="D4350" t="str">
        <f t="shared" si="67"/>
        <v/>
      </c>
    </row>
    <row r="4351" spans="4:4" hidden="1">
      <c r="D4351" t="str">
        <f t="shared" si="67"/>
        <v/>
      </c>
    </row>
    <row r="4352" spans="4:4" hidden="1">
      <c r="D4352" t="str">
        <f t="shared" si="67"/>
        <v/>
      </c>
    </row>
    <row r="4353" spans="4:4" hidden="1">
      <c r="D4353" t="str">
        <f t="shared" si="67"/>
        <v/>
      </c>
    </row>
    <row r="4354" spans="4:4" hidden="1">
      <c r="D4354" t="str">
        <f t="shared" si="67"/>
        <v/>
      </c>
    </row>
    <row r="4355" spans="4:4" hidden="1">
      <c r="D4355" t="str">
        <f t="shared" si="67"/>
        <v/>
      </c>
    </row>
    <row r="4356" spans="4:4" hidden="1">
      <c r="D4356" t="str">
        <f t="shared" ref="D4356:D4419" si="68">IF(B4356&gt;1,1,"")</f>
        <v/>
      </c>
    </row>
    <row r="4357" spans="4:4" hidden="1">
      <c r="D4357" t="str">
        <f t="shared" si="68"/>
        <v/>
      </c>
    </row>
    <row r="4358" spans="4:4" hidden="1">
      <c r="D4358" t="str">
        <f t="shared" si="68"/>
        <v/>
      </c>
    </row>
    <row r="4359" spans="4:4" hidden="1">
      <c r="D4359" t="str">
        <f t="shared" si="68"/>
        <v/>
      </c>
    </row>
    <row r="4360" spans="4:4" hidden="1">
      <c r="D4360" t="str">
        <f t="shared" si="68"/>
        <v/>
      </c>
    </row>
    <row r="4361" spans="4:4" hidden="1">
      <c r="D4361" t="str">
        <f t="shared" si="68"/>
        <v/>
      </c>
    </row>
    <row r="4362" spans="4:4" hidden="1">
      <c r="D4362" t="str">
        <f t="shared" si="68"/>
        <v/>
      </c>
    </row>
    <row r="4363" spans="4:4" hidden="1">
      <c r="D4363" t="str">
        <f t="shared" si="68"/>
        <v/>
      </c>
    </row>
    <row r="4364" spans="4:4" hidden="1">
      <c r="D4364" t="str">
        <f t="shared" si="68"/>
        <v/>
      </c>
    </row>
    <row r="4365" spans="4:4" hidden="1">
      <c r="D4365" t="str">
        <f t="shared" si="68"/>
        <v/>
      </c>
    </row>
    <row r="4366" spans="4:4" hidden="1">
      <c r="D4366" t="str">
        <f t="shared" si="68"/>
        <v/>
      </c>
    </row>
    <row r="4367" spans="4:4" hidden="1">
      <c r="D4367" t="str">
        <f t="shared" si="68"/>
        <v/>
      </c>
    </row>
    <row r="4368" spans="4:4" hidden="1">
      <c r="D4368" t="str">
        <f t="shared" si="68"/>
        <v/>
      </c>
    </row>
    <row r="4369" spans="4:4" hidden="1">
      <c r="D4369" t="str">
        <f t="shared" si="68"/>
        <v/>
      </c>
    </row>
    <row r="4370" spans="4:4" hidden="1">
      <c r="D4370" t="str">
        <f t="shared" si="68"/>
        <v/>
      </c>
    </row>
    <row r="4371" spans="4:4" hidden="1">
      <c r="D4371" t="str">
        <f t="shared" si="68"/>
        <v/>
      </c>
    </row>
    <row r="4372" spans="4:4" hidden="1">
      <c r="D4372" t="str">
        <f t="shared" si="68"/>
        <v/>
      </c>
    </row>
    <row r="4373" spans="4:4" hidden="1">
      <c r="D4373" t="str">
        <f t="shared" si="68"/>
        <v/>
      </c>
    </row>
    <row r="4374" spans="4:4" hidden="1">
      <c r="D4374" t="str">
        <f t="shared" si="68"/>
        <v/>
      </c>
    </row>
    <row r="4375" spans="4:4" hidden="1">
      <c r="D4375" t="str">
        <f t="shared" si="68"/>
        <v/>
      </c>
    </row>
    <row r="4376" spans="4:4" hidden="1">
      <c r="D4376" t="str">
        <f t="shared" si="68"/>
        <v/>
      </c>
    </row>
    <row r="4377" spans="4:4" hidden="1">
      <c r="D4377" t="str">
        <f t="shared" si="68"/>
        <v/>
      </c>
    </row>
    <row r="4378" spans="4:4" hidden="1">
      <c r="D4378" t="str">
        <f t="shared" si="68"/>
        <v/>
      </c>
    </row>
    <row r="4379" spans="4:4" hidden="1">
      <c r="D4379" t="str">
        <f t="shared" si="68"/>
        <v/>
      </c>
    </row>
    <row r="4380" spans="4:4" hidden="1">
      <c r="D4380" t="str">
        <f t="shared" si="68"/>
        <v/>
      </c>
    </row>
    <row r="4381" spans="4:4" hidden="1">
      <c r="D4381" t="str">
        <f t="shared" si="68"/>
        <v/>
      </c>
    </row>
    <row r="4382" spans="4:4" hidden="1">
      <c r="D4382" t="str">
        <f t="shared" si="68"/>
        <v/>
      </c>
    </row>
    <row r="4383" spans="4:4" hidden="1">
      <c r="D4383" t="str">
        <f t="shared" si="68"/>
        <v/>
      </c>
    </row>
    <row r="4384" spans="4:4" hidden="1">
      <c r="D4384" t="str">
        <f t="shared" si="68"/>
        <v/>
      </c>
    </row>
    <row r="4385" spans="4:4" hidden="1">
      <c r="D4385" t="str">
        <f t="shared" si="68"/>
        <v/>
      </c>
    </row>
    <row r="4386" spans="4:4" hidden="1">
      <c r="D4386" t="str">
        <f t="shared" si="68"/>
        <v/>
      </c>
    </row>
    <row r="4387" spans="4:4" hidden="1">
      <c r="D4387" t="str">
        <f t="shared" si="68"/>
        <v/>
      </c>
    </row>
    <row r="4388" spans="4:4" hidden="1">
      <c r="D4388" t="str">
        <f t="shared" si="68"/>
        <v/>
      </c>
    </row>
    <row r="4389" spans="4:4" hidden="1">
      <c r="D4389" t="str">
        <f t="shared" si="68"/>
        <v/>
      </c>
    </row>
    <row r="4390" spans="4:4" hidden="1">
      <c r="D4390" t="str">
        <f t="shared" si="68"/>
        <v/>
      </c>
    </row>
    <row r="4391" spans="4:4" hidden="1">
      <c r="D4391" t="str">
        <f t="shared" si="68"/>
        <v/>
      </c>
    </row>
    <row r="4392" spans="4:4" hidden="1">
      <c r="D4392" t="str">
        <f t="shared" si="68"/>
        <v/>
      </c>
    </row>
    <row r="4393" spans="4:4" hidden="1">
      <c r="D4393" t="str">
        <f t="shared" si="68"/>
        <v/>
      </c>
    </row>
    <row r="4394" spans="4:4" hidden="1">
      <c r="D4394" t="str">
        <f t="shared" si="68"/>
        <v/>
      </c>
    </row>
    <row r="4395" spans="4:4" hidden="1">
      <c r="D4395" t="str">
        <f t="shared" si="68"/>
        <v/>
      </c>
    </row>
    <row r="4396" spans="4:4" hidden="1">
      <c r="D4396" t="str">
        <f t="shared" si="68"/>
        <v/>
      </c>
    </row>
    <row r="4397" spans="4:4" hidden="1">
      <c r="D4397" t="str">
        <f t="shared" si="68"/>
        <v/>
      </c>
    </row>
    <row r="4398" spans="4:4" hidden="1">
      <c r="D4398" t="str">
        <f t="shared" si="68"/>
        <v/>
      </c>
    </row>
    <row r="4399" spans="4:4" hidden="1">
      <c r="D4399" t="str">
        <f t="shared" si="68"/>
        <v/>
      </c>
    </row>
    <row r="4400" spans="4:4" hidden="1">
      <c r="D4400" t="str">
        <f t="shared" si="68"/>
        <v/>
      </c>
    </row>
    <row r="4401" spans="4:4" hidden="1">
      <c r="D4401" t="str">
        <f t="shared" si="68"/>
        <v/>
      </c>
    </row>
    <row r="4402" spans="4:4" hidden="1">
      <c r="D4402" t="str">
        <f t="shared" si="68"/>
        <v/>
      </c>
    </row>
    <row r="4403" spans="4:4" hidden="1">
      <c r="D4403" t="str">
        <f t="shared" si="68"/>
        <v/>
      </c>
    </row>
    <row r="4404" spans="4:4" hidden="1">
      <c r="D4404" t="str">
        <f t="shared" si="68"/>
        <v/>
      </c>
    </row>
    <row r="4405" spans="4:4" hidden="1">
      <c r="D4405" t="str">
        <f t="shared" si="68"/>
        <v/>
      </c>
    </row>
    <row r="4406" spans="4:4" hidden="1">
      <c r="D4406" t="str">
        <f t="shared" si="68"/>
        <v/>
      </c>
    </row>
    <row r="4407" spans="4:4" hidden="1">
      <c r="D4407" t="str">
        <f t="shared" si="68"/>
        <v/>
      </c>
    </row>
    <row r="4408" spans="4:4" hidden="1">
      <c r="D4408" t="str">
        <f t="shared" si="68"/>
        <v/>
      </c>
    </row>
    <row r="4409" spans="4:4" hidden="1">
      <c r="D4409" t="str">
        <f t="shared" si="68"/>
        <v/>
      </c>
    </row>
    <row r="4410" spans="4:4" hidden="1">
      <c r="D4410" t="str">
        <f t="shared" si="68"/>
        <v/>
      </c>
    </row>
    <row r="4411" spans="4:4" hidden="1">
      <c r="D4411" t="str">
        <f t="shared" si="68"/>
        <v/>
      </c>
    </row>
    <row r="4412" spans="4:4" hidden="1">
      <c r="D4412" t="str">
        <f t="shared" si="68"/>
        <v/>
      </c>
    </row>
    <row r="4413" spans="4:4" hidden="1">
      <c r="D4413" t="str">
        <f t="shared" si="68"/>
        <v/>
      </c>
    </row>
    <row r="4414" spans="4:4" hidden="1">
      <c r="D4414" t="str">
        <f t="shared" si="68"/>
        <v/>
      </c>
    </row>
    <row r="4415" spans="4:4" hidden="1">
      <c r="D4415" t="str">
        <f t="shared" si="68"/>
        <v/>
      </c>
    </row>
    <row r="4416" spans="4:4" hidden="1">
      <c r="D4416" t="str">
        <f t="shared" si="68"/>
        <v/>
      </c>
    </row>
    <row r="4417" spans="4:4" hidden="1">
      <c r="D4417" t="str">
        <f t="shared" si="68"/>
        <v/>
      </c>
    </row>
    <row r="4418" spans="4:4" hidden="1">
      <c r="D4418" t="str">
        <f t="shared" si="68"/>
        <v/>
      </c>
    </row>
    <row r="4419" spans="4:4" hidden="1">
      <c r="D4419" t="str">
        <f t="shared" si="68"/>
        <v/>
      </c>
    </row>
    <row r="4420" spans="4:4" hidden="1">
      <c r="D4420" t="str">
        <f t="shared" ref="D4420:D4483" si="69">IF(B4420&gt;1,1,"")</f>
        <v/>
      </c>
    </row>
    <row r="4421" spans="4:4" hidden="1">
      <c r="D4421" t="str">
        <f t="shared" si="69"/>
        <v/>
      </c>
    </row>
    <row r="4422" spans="4:4" hidden="1">
      <c r="D4422" t="str">
        <f t="shared" si="69"/>
        <v/>
      </c>
    </row>
    <row r="4423" spans="4:4" hidden="1">
      <c r="D4423" t="str">
        <f t="shared" si="69"/>
        <v/>
      </c>
    </row>
    <row r="4424" spans="4:4" hidden="1">
      <c r="D4424" t="str">
        <f t="shared" si="69"/>
        <v/>
      </c>
    </row>
    <row r="4425" spans="4:4" hidden="1">
      <c r="D4425" t="str">
        <f t="shared" si="69"/>
        <v/>
      </c>
    </row>
    <row r="4426" spans="4:4" hidden="1">
      <c r="D4426" t="str">
        <f t="shared" si="69"/>
        <v/>
      </c>
    </row>
    <row r="4427" spans="4:4" hidden="1">
      <c r="D4427" t="str">
        <f t="shared" si="69"/>
        <v/>
      </c>
    </row>
    <row r="4428" spans="4:4" hidden="1">
      <c r="D4428" t="str">
        <f t="shared" si="69"/>
        <v/>
      </c>
    </row>
    <row r="4429" spans="4:4" hidden="1">
      <c r="D4429" t="str">
        <f t="shared" si="69"/>
        <v/>
      </c>
    </row>
    <row r="4430" spans="4:4" hidden="1">
      <c r="D4430" t="str">
        <f t="shared" si="69"/>
        <v/>
      </c>
    </row>
    <row r="4431" spans="4:4" hidden="1">
      <c r="D4431" t="str">
        <f t="shared" si="69"/>
        <v/>
      </c>
    </row>
    <row r="4432" spans="4:4" hidden="1">
      <c r="D4432" t="str">
        <f t="shared" si="69"/>
        <v/>
      </c>
    </row>
    <row r="4433" spans="4:4" hidden="1">
      <c r="D4433" t="str">
        <f t="shared" si="69"/>
        <v/>
      </c>
    </row>
    <row r="4434" spans="4:4" hidden="1">
      <c r="D4434" t="str">
        <f t="shared" si="69"/>
        <v/>
      </c>
    </row>
    <row r="4435" spans="4:4" hidden="1">
      <c r="D4435" t="str">
        <f t="shared" si="69"/>
        <v/>
      </c>
    </row>
    <row r="4436" spans="4:4" hidden="1">
      <c r="D4436" t="str">
        <f t="shared" si="69"/>
        <v/>
      </c>
    </row>
    <row r="4437" spans="4:4" hidden="1">
      <c r="D4437" t="str">
        <f t="shared" si="69"/>
        <v/>
      </c>
    </row>
    <row r="4438" spans="4:4" hidden="1">
      <c r="D4438" t="str">
        <f t="shared" si="69"/>
        <v/>
      </c>
    </row>
    <row r="4439" spans="4:4" hidden="1">
      <c r="D4439" t="str">
        <f t="shared" si="69"/>
        <v/>
      </c>
    </row>
    <row r="4440" spans="4:4" hidden="1">
      <c r="D4440" t="str">
        <f t="shared" si="69"/>
        <v/>
      </c>
    </row>
    <row r="4441" spans="4:4" hidden="1">
      <c r="D4441" t="str">
        <f t="shared" si="69"/>
        <v/>
      </c>
    </row>
    <row r="4442" spans="4:4" hidden="1">
      <c r="D4442" t="str">
        <f t="shared" si="69"/>
        <v/>
      </c>
    </row>
    <row r="4443" spans="4:4" hidden="1">
      <c r="D4443" t="str">
        <f t="shared" si="69"/>
        <v/>
      </c>
    </row>
    <row r="4444" spans="4:4" hidden="1">
      <c r="D4444" t="str">
        <f t="shared" si="69"/>
        <v/>
      </c>
    </row>
    <row r="4445" spans="4:4" hidden="1">
      <c r="D4445" t="str">
        <f t="shared" si="69"/>
        <v/>
      </c>
    </row>
    <row r="4446" spans="4:4" hidden="1">
      <c r="D4446" t="str">
        <f t="shared" si="69"/>
        <v/>
      </c>
    </row>
    <row r="4447" spans="4:4" hidden="1">
      <c r="D4447" t="str">
        <f t="shared" si="69"/>
        <v/>
      </c>
    </row>
    <row r="4448" spans="4:4" hidden="1">
      <c r="D4448" t="str">
        <f t="shared" si="69"/>
        <v/>
      </c>
    </row>
    <row r="4449" spans="4:4" hidden="1">
      <c r="D4449" t="str">
        <f t="shared" si="69"/>
        <v/>
      </c>
    </row>
    <row r="4450" spans="4:4" hidden="1">
      <c r="D4450" t="str">
        <f t="shared" si="69"/>
        <v/>
      </c>
    </row>
    <row r="4451" spans="4:4" hidden="1">
      <c r="D4451" t="str">
        <f t="shared" si="69"/>
        <v/>
      </c>
    </row>
    <row r="4452" spans="4:4" hidden="1">
      <c r="D4452" t="str">
        <f t="shared" si="69"/>
        <v/>
      </c>
    </row>
    <row r="4453" spans="4:4" hidden="1">
      <c r="D4453" t="str">
        <f t="shared" si="69"/>
        <v/>
      </c>
    </row>
    <row r="4454" spans="4:4" hidden="1">
      <c r="D4454" t="str">
        <f t="shared" si="69"/>
        <v/>
      </c>
    </row>
    <row r="4455" spans="4:4" hidden="1">
      <c r="D4455" t="str">
        <f t="shared" si="69"/>
        <v/>
      </c>
    </row>
    <row r="4456" spans="4:4" hidden="1">
      <c r="D4456" t="str">
        <f t="shared" si="69"/>
        <v/>
      </c>
    </row>
    <row r="4457" spans="4:4" hidden="1">
      <c r="D4457" t="str">
        <f t="shared" si="69"/>
        <v/>
      </c>
    </row>
    <row r="4458" spans="4:4" hidden="1">
      <c r="D4458" t="str">
        <f t="shared" si="69"/>
        <v/>
      </c>
    </row>
    <row r="4459" spans="4:4" hidden="1">
      <c r="D4459" t="str">
        <f t="shared" si="69"/>
        <v/>
      </c>
    </row>
    <row r="4460" spans="4:4" hidden="1">
      <c r="D4460" t="str">
        <f t="shared" si="69"/>
        <v/>
      </c>
    </row>
    <row r="4461" spans="4:4" hidden="1">
      <c r="D4461" t="str">
        <f t="shared" si="69"/>
        <v/>
      </c>
    </row>
    <row r="4462" spans="4:4" hidden="1">
      <c r="D4462" t="str">
        <f t="shared" si="69"/>
        <v/>
      </c>
    </row>
    <row r="4463" spans="4:4" hidden="1">
      <c r="D4463" t="str">
        <f t="shared" si="69"/>
        <v/>
      </c>
    </row>
    <row r="4464" spans="4:4" hidden="1">
      <c r="D4464" t="str">
        <f t="shared" si="69"/>
        <v/>
      </c>
    </row>
    <row r="4465" spans="4:4" hidden="1">
      <c r="D4465" t="str">
        <f t="shared" si="69"/>
        <v/>
      </c>
    </row>
    <row r="4466" spans="4:4" hidden="1">
      <c r="D4466" t="str">
        <f t="shared" si="69"/>
        <v/>
      </c>
    </row>
    <row r="4467" spans="4:4" hidden="1">
      <c r="D4467" t="str">
        <f t="shared" si="69"/>
        <v/>
      </c>
    </row>
    <row r="4468" spans="4:4" hidden="1">
      <c r="D4468" t="str">
        <f t="shared" si="69"/>
        <v/>
      </c>
    </row>
    <row r="4469" spans="4:4" hidden="1">
      <c r="D4469" t="str">
        <f t="shared" si="69"/>
        <v/>
      </c>
    </row>
    <row r="4470" spans="4:4" hidden="1">
      <c r="D4470" t="str">
        <f t="shared" si="69"/>
        <v/>
      </c>
    </row>
    <row r="4471" spans="4:4" hidden="1">
      <c r="D4471" t="str">
        <f t="shared" si="69"/>
        <v/>
      </c>
    </row>
    <row r="4472" spans="4:4" hidden="1">
      <c r="D4472" t="str">
        <f t="shared" si="69"/>
        <v/>
      </c>
    </row>
    <row r="4473" spans="4:4" hidden="1">
      <c r="D4473" t="str">
        <f t="shared" si="69"/>
        <v/>
      </c>
    </row>
    <row r="4474" spans="4:4" hidden="1">
      <c r="D4474" t="str">
        <f t="shared" si="69"/>
        <v/>
      </c>
    </row>
    <row r="4475" spans="4:4" hidden="1">
      <c r="D4475" t="str">
        <f t="shared" si="69"/>
        <v/>
      </c>
    </row>
    <row r="4476" spans="4:4" hidden="1">
      <c r="D4476" t="str">
        <f t="shared" si="69"/>
        <v/>
      </c>
    </row>
    <row r="4477" spans="4:4" hidden="1">
      <c r="D4477" t="str">
        <f t="shared" si="69"/>
        <v/>
      </c>
    </row>
    <row r="4478" spans="4:4" hidden="1">
      <c r="D4478" t="str">
        <f t="shared" si="69"/>
        <v/>
      </c>
    </row>
    <row r="4479" spans="4:4" hidden="1">
      <c r="D4479" t="str">
        <f t="shared" si="69"/>
        <v/>
      </c>
    </row>
    <row r="4480" spans="4:4" hidden="1">
      <c r="D4480" t="str">
        <f t="shared" si="69"/>
        <v/>
      </c>
    </row>
    <row r="4481" spans="4:4" hidden="1">
      <c r="D4481" t="str">
        <f t="shared" si="69"/>
        <v/>
      </c>
    </row>
    <row r="4482" spans="4:4" hidden="1">
      <c r="D4482" t="str">
        <f t="shared" si="69"/>
        <v/>
      </c>
    </row>
    <row r="4483" spans="4:4" hidden="1">
      <c r="D4483" t="str">
        <f t="shared" si="69"/>
        <v/>
      </c>
    </row>
    <row r="4484" spans="4:4" hidden="1">
      <c r="D4484" t="str">
        <f t="shared" ref="D4484:D4547" si="70">IF(B4484&gt;1,1,"")</f>
        <v/>
      </c>
    </row>
    <row r="4485" spans="4:4" hidden="1">
      <c r="D4485" t="str">
        <f t="shared" si="70"/>
        <v/>
      </c>
    </row>
    <row r="4486" spans="4:4" hidden="1">
      <c r="D4486" t="str">
        <f t="shared" si="70"/>
        <v/>
      </c>
    </row>
    <row r="4487" spans="4:4" hidden="1">
      <c r="D4487" t="str">
        <f t="shared" si="70"/>
        <v/>
      </c>
    </row>
    <row r="4488" spans="4:4" hidden="1">
      <c r="D4488" t="str">
        <f t="shared" si="70"/>
        <v/>
      </c>
    </row>
    <row r="4489" spans="4:4" hidden="1">
      <c r="D4489" t="str">
        <f t="shared" si="70"/>
        <v/>
      </c>
    </row>
    <row r="4490" spans="4:4" hidden="1">
      <c r="D4490" t="str">
        <f t="shared" si="70"/>
        <v/>
      </c>
    </row>
    <row r="4491" spans="4:4" hidden="1">
      <c r="D4491" t="str">
        <f t="shared" si="70"/>
        <v/>
      </c>
    </row>
    <row r="4492" spans="4:4" hidden="1">
      <c r="D4492" t="str">
        <f t="shared" si="70"/>
        <v/>
      </c>
    </row>
    <row r="4493" spans="4:4" hidden="1">
      <c r="D4493" t="str">
        <f t="shared" si="70"/>
        <v/>
      </c>
    </row>
    <row r="4494" spans="4:4" hidden="1">
      <c r="D4494" t="str">
        <f t="shared" si="70"/>
        <v/>
      </c>
    </row>
    <row r="4495" spans="4:4" hidden="1">
      <c r="D4495" t="str">
        <f t="shared" si="70"/>
        <v/>
      </c>
    </row>
    <row r="4496" spans="4:4" hidden="1">
      <c r="D4496" t="str">
        <f t="shared" si="70"/>
        <v/>
      </c>
    </row>
    <row r="4497" spans="4:4" hidden="1">
      <c r="D4497" t="str">
        <f t="shared" si="70"/>
        <v/>
      </c>
    </row>
    <row r="4498" spans="4:4" hidden="1">
      <c r="D4498" t="str">
        <f t="shared" si="70"/>
        <v/>
      </c>
    </row>
    <row r="4499" spans="4:4" hidden="1">
      <c r="D4499" t="str">
        <f t="shared" si="70"/>
        <v/>
      </c>
    </row>
    <row r="4500" spans="4:4" hidden="1">
      <c r="D4500" t="str">
        <f t="shared" si="70"/>
        <v/>
      </c>
    </row>
    <row r="4501" spans="4:4" hidden="1">
      <c r="D4501" t="str">
        <f t="shared" si="70"/>
        <v/>
      </c>
    </row>
    <row r="4502" spans="4:4" hidden="1">
      <c r="D4502" t="str">
        <f t="shared" si="70"/>
        <v/>
      </c>
    </row>
    <row r="4503" spans="4:4" hidden="1">
      <c r="D4503" t="str">
        <f t="shared" si="70"/>
        <v/>
      </c>
    </row>
    <row r="4504" spans="4:4" hidden="1">
      <c r="D4504" t="str">
        <f t="shared" si="70"/>
        <v/>
      </c>
    </row>
    <row r="4505" spans="4:4" hidden="1">
      <c r="D4505" t="str">
        <f t="shared" si="70"/>
        <v/>
      </c>
    </row>
    <row r="4506" spans="4:4" hidden="1">
      <c r="D4506" t="str">
        <f t="shared" si="70"/>
        <v/>
      </c>
    </row>
    <row r="4507" spans="4:4" hidden="1">
      <c r="D4507" t="str">
        <f t="shared" si="70"/>
        <v/>
      </c>
    </row>
    <row r="4508" spans="4:4" hidden="1">
      <c r="D4508" t="str">
        <f t="shared" si="70"/>
        <v/>
      </c>
    </row>
    <row r="4509" spans="4:4" hidden="1">
      <c r="D4509" t="str">
        <f t="shared" si="70"/>
        <v/>
      </c>
    </row>
    <row r="4510" spans="4:4" hidden="1">
      <c r="D4510" t="str">
        <f t="shared" si="70"/>
        <v/>
      </c>
    </row>
    <row r="4511" spans="4:4" hidden="1">
      <c r="D4511" t="str">
        <f t="shared" si="70"/>
        <v/>
      </c>
    </row>
    <row r="4512" spans="4:4" hidden="1">
      <c r="D4512" t="str">
        <f t="shared" si="70"/>
        <v/>
      </c>
    </row>
    <row r="4513" spans="4:4" hidden="1">
      <c r="D4513" t="str">
        <f t="shared" si="70"/>
        <v/>
      </c>
    </row>
    <row r="4514" spans="4:4" hidden="1">
      <c r="D4514" t="str">
        <f t="shared" si="70"/>
        <v/>
      </c>
    </row>
    <row r="4515" spans="4:4" hidden="1">
      <c r="D4515" t="str">
        <f t="shared" si="70"/>
        <v/>
      </c>
    </row>
    <row r="4516" spans="4:4" hidden="1">
      <c r="D4516" t="str">
        <f t="shared" si="70"/>
        <v/>
      </c>
    </row>
    <row r="4517" spans="4:4" hidden="1">
      <c r="D4517" t="str">
        <f t="shared" si="70"/>
        <v/>
      </c>
    </row>
    <row r="4518" spans="4:4" hidden="1">
      <c r="D4518" t="str">
        <f t="shared" si="70"/>
        <v/>
      </c>
    </row>
    <row r="4519" spans="4:4" hidden="1">
      <c r="D4519" t="str">
        <f t="shared" si="70"/>
        <v/>
      </c>
    </row>
    <row r="4520" spans="4:4" hidden="1">
      <c r="D4520" t="str">
        <f t="shared" si="70"/>
        <v/>
      </c>
    </row>
    <row r="4521" spans="4:4" hidden="1">
      <c r="D4521" t="str">
        <f t="shared" si="70"/>
        <v/>
      </c>
    </row>
    <row r="4522" spans="4:4" hidden="1">
      <c r="D4522" t="str">
        <f t="shared" si="70"/>
        <v/>
      </c>
    </row>
    <row r="4523" spans="4:4" hidden="1">
      <c r="D4523" t="str">
        <f t="shared" si="70"/>
        <v/>
      </c>
    </row>
    <row r="4524" spans="4:4" hidden="1">
      <c r="D4524" t="str">
        <f t="shared" si="70"/>
        <v/>
      </c>
    </row>
    <row r="4525" spans="4:4" hidden="1">
      <c r="D4525" t="str">
        <f t="shared" si="70"/>
        <v/>
      </c>
    </row>
    <row r="4526" spans="4:4" hidden="1">
      <c r="D4526" t="str">
        <f t="shared" si="70"/>
        <v/>
      </c>
    </row>
    <row r="4527" spans="4:4" hidden="1">
      <c r="D4527" t="str">
        <f t="shared" si="70"/>
        <v/>
      </c>
    </row>
    <row r="4528" spans="4:4" hidden="1">
      <c r="D4528" t="str">
        <f t="shared" si="70"/>
        <v/>
      </c>
    </row>
    <row r="4529" spans="4:4" hidden="1">
      <c r="D4529" t="str">
        <f t="shared" si="70"/>
        <v/>
      </c>
    </row>
    <row r="4530" spans="4:4" hidden="1">
      <c r="D4530" t="str">
        <f t="shared" si="70"/>
        <v/>
      </c>
    </row>
    <row r="4531" spans="4:4" hidden="1">
      <c r="D4531" t="str">
        <f t="shared" si="70"/>
        <v/>
      </c>
    </row>
    <row r="4532" spans="4:4" hidden="1">
      <c r="D4532" t="str">
        <f t="shared" si="70"/>
        <v/>
      </c>
    </row>
    <row r="4533" spans="4:4" hidden="1">
      <c r="D4533" t="str">
        <f t="shared" si="70"/>
        <v/>
      </c>
    </row>
    <row r="4534" spans="4:4" hidden="1">
      <c r="D4534" t="str">
        <f t="shared" si="70"/>
        <v/>
      </c>
    </row>
    <row r="4535" spans="4:4" hidden="1">
      <c r="D4535" t="str">
        <f t="shared" si="70"/>
        <v/>
      </c>
    </row>
    <row r="4536" spans="4:4" hidden="1">
      <c r="D4536" t="str">
        <f t="shared" si="70"/>
        <v/>
      </c>
    </row>
    <row r="4537" spans="4:4" hidden="1">
      <c r="D4537" t="str">
        <f t="shared" si="70"/>
        <v/>
      </c>
    </row>
    <row r="4538" spans="4:4" hidden="1">
      <c r="D4538" t="str">
        <f t="shared" si="70"/>
        <v/>
      </c>
    </row>
    <row r="4539" spans="4:4" hidden="1">
      <c r="D4539" t="str">
        <f t="shared" si="70"/>
        <v/>
      </c>
    </row>
    <row r="4540" spans="4:4" hidden="1">
      <c r="D4540" t="str">
        <f t="shared" si="70"/>
        <v/>
      </c>
    </row>
    <row r="4541" spans="4:4" hidden="1">
      <c r="D4541" t="str">
        <f t="shared" si="70"/>
        <v/>
      </c>
    </row>
    <row r="4542" spans="4:4" hidden="1">
      <c r="D4542" t="str">
        <f t="shared" si="70"/>
        <v/>
      </c>
    </row>
    <row r="4543" spans="4:4" hidden="1">
      <c r="D4543" t="str">
        <f t="shared" si="70"/>
        <v/>
      </c>
    </row>
    <row r="4544" spans="4:4" hidden="1">
      <c r="D4544" t="str">
        <f t="shared" si="70"/>
        <v/>
      </c>
    </row>
    <row r="4545" spans="4:4" hidden="1">
      <c r="D4545" t="str">
        <f t="shared" si="70"/>
        <v/>
      </c>
    </row>
    <row r="4546" spans="4:4" hidden="1">
      <c r="D4546" t="str">
        <f t="shared" si="70"/>
        <v/>
      </c>
    </row>
    <row r="4547" spans="4:4" hidden="1">
      <c r="D4547" t="str">
        <f t="shared" si="70"/>
        <v/>
      </c>
    </row>
    <row r="4548" spans="4:4" hidden="1">
      <c r="D4548" t="str">
        <f t="shared" ref="D4548:D4611" si="71">IF(B4548&gt;1,1,"")</f>
        <v/>
      </c>
    </row>
    <row r="4549" spans="4:4" hidden="1">
      <c r="D4549" t="str">
        <f t="shared" si="71"/>
        <v/>
      </c>
    </row>
    <row r="4550" spans="4:4" hidden="1">
      <c r="D4550" t="str">
        <f t="shared" si="71"/>
        <v/>
      </c>
    </row>
    <row r="4551" spans="4:4" hidden="1">
      <c r="D4551" t="str">
        <f t="shared" si="71"/>
        <v/>
      </c>
    </row>
    <row r="4552" spans="4:4" hidden="1">
      <c r="D4552" t="str">
        <f t="shared" si="71"/>
        <v/>
      </c>
    </row>
    <row r="4553" spans="4:4" hidden="1">
      <c r="D4553" t="str">
        <f t="shared" si="71"/>
        <v/>
      </c>
    </row>
    <row r="4554" spans="4:4" hidden="1">
      <c r="D4554" t="str">
        <f t="shared" si="71"/>
        <v/>
      </c>
    </row>
    <row r="4555" spans="4:4" hidden="1">
      <c r="D4555" t="str">
        <f t="shared" si="71"/>
        <v/>
      </c>
    </row>
    <row r="4556" spans="4:4" hidden="1">
      <c r="D4556" t="str">
        <f t="shared" si="71"/>
        <v/>
      </c>
    </row>
    <row r="4557" spans="4:4" hidden="1">
      <c r="D4557" t="str">
        <f t="shared" si="71"/>
        <v/>
      </c>
    </row>
    <row r="4558" spans="4:4" hidden="1">
      <c r="D4558" t="str">
        <f t="shared" si="71"/>
        <v/>
      </c>
    </row>
    <row r="4559" spans="4:4" hidden="1">
      <c r="D4559" t="str">
        <f t="shared" si="71"/>
        <v/>
      </c>
    </row>
    <row r="4560" spans="4:4" hidden="1">
      <c r="D4560" t="str">
        <f t="shared" si="71"/>
        <v/>
      </c>
    </row>
    <row r="4561" spans="4:4" hidden="1">
      <c r="D4561" t="str">
        <f t="shared" si="71"/>
        <v/>
      </c>
    </row>
    <row r="4562" spans="4:4" hidden="1">
      <c r="D4562" t="str">
        <f t="shared" si="71"/>
        <v/>
      </c>
    </row>
    <row r="4563" spans="4:4" hidden="1">
      <c r="D4563" t="str">
        <f t="shared" si="71"/>
        <v/>
      </c>
    </row>
    <row r="4564" spans="4:4" hidden="1">
      <c r="D4564" t="str">
        <f t="shared" si="71"/>
        <v/>
      </c>
    </row>
    <row r="4565" spans="4:4" hidden="1">
      <c r="D4565" t="str">
        <f t="shared" si="71"/>
        <v/>
      </c>
    </row>
    <row r="4566" spans="4:4" hidden="1">
      <c r="D4566" t="str">
        <f t="shared" si="71"/>
        <v/>
      </c>
    </row>
    <row r="4567" spans="4:4" hidden="1">
      <c r="D4567" t="str">
        <f t="shared" si="71"/>
        <v/>
      </c>
    </row>
    <row r="4568" spans="4:4" hidden="1">
      <c r="D4568" t="str">
        <f t="shared" si="71"/>
        <v/>
      </c>
    </row>
    <row r="4569" spans="4:4" hidden="1">
      <c r="D4569" t="str">
        <f t="shared" si="71"/>
        <v/>
      </c>
    </row>
    <row r="4570" spans="4:4" hidden="1">
      <c r="D4570" t="str">
        <f t="shared" si="71"/>
        <v/>
      </c>
    </row>
    <row r="4571" spans="4:4" hidden="1">
      <c r="D4571" t="str">
        <f t="shared" si="71"/>
        <v/>
      </c>
    </row>
    <row r="4572" spans="4:4" hidden="1">
      <c r="D4572" t="str">
        <f t="shared" si="71"/>
        <v/>
      </c>
    </row>
    <row r="4573" spans="4:4" hidden="1">
      <c r="D4573" t="str">
        <f t="shared" si="71"/>
        <v/>
      </c>
    </row>
    <row r="4574" spans="4:4" hidden="1">
      <c r="D4574" t="str">
        <f t="shared" si="71"/>
        <v/>
      </c>
    </row>
    <row r="4575" spans="4:4" hidden="1">
      <c r="D4575" t="str">
        <f t="shared" si="71"/>
        <v/>
      </c>
    </row>
    <row r="4576" spans="4:4" hidden="1">
      <c r="D4576" t="str">
        <f t="shared" si="71"/>
        <v/>
      </c>
    </row>
    <row r="4577" spans="4:4" hidden="1">
      <c r="D4577" t="str">
        <f t="shared" si="71"/>
        <v/>
      </c>
    </row>
    <row r="4578" spans="4:4" hidden="1">
      <c r="D4578" t="str">
        <f t="shared" si="71"/>
        <v/>
      </c>
    </row>
    <row r="4579" spans="4:4" hidden="1">
      <c r="D4579" t="str">
        <f t="shared" si="71"/>
        <v/>
      </c>
    </row>
    <row r="4580" spans="4:4" hidden="1">
      <c r="D4580" t="str">
        <f t="shared" si="71"/>
        <v/>
      </c>
    </row>
    <row r="4581" spans="4:4" hidden="1">
      <c r="D4581" t="str">
        <f t="shared" si="71"/>
        <v/>
      </c>
    </row>
    <row r="4582" spans="4:4" hidden="1">
      <c r="D4582" t="str">
        <f t="shared" si="71"/>
        <v/>
      </c>
    </row>
    <row r="4583" spans="4:4" hidden="1">
      <c r="D4583" t="str">
        <f t="shared" si="71"/>
        <v/>
      </c>
    </row>
    <row r="4584" spans="4:4" hidden="1">
      <c r="D4584" t="str">
        <f t="shared" si="71"/>
        <v/>
      </c>
    </row>
    <row r="4585" spans="4:4" hidden="1">
      <c r="D4585" t="str">
        <f t="shared" si="71"/>
        <v/>
      </c>
    </row>
    <row r="4586" spans="4:4" hidden="1">
      <c r="D4586" t="str">
        <f t="shared" si="71"/>
        <v/>
      </c>
    </row>
    <row r="4587" spans="4:4" hidden="1">
      <c r="D4587" t="str">
        <f t="shared" si="71"/>
        <v/>
      </c>
    </row>
    <row r="4588" spans="4:4" hidden="1">
      <c r="D4588" t="str">
        <f t="shared" si="71"/>
        <v/>
      </c>
    </row>
    <row r="4589" spans="4:4" hidden="1">
      <c r="D4589" t="str">
        <f t="shared" si="71"/>
        <v/>
      </c>
    </row>
    <row r="4590" spans="4:4" hidden="1">
      <c r="D4590" t="str">
        <f t="shared" si="71"/>
        <v/>
      </c>
    </row>
    <row r="4591" spans="4:4" hidden="1">
      <c r="D4591" t="str">
        <f t="shared" si="71"/>
        <v/>
      </c>
    </row>
    <row r="4592" spans="4:4" hidden="1">
      <c r="D4592" t="str">
        <f t="shared" si="71"/>
        <v/>
      </c>
    </row>
    <row r="4593" spans="4:4" hidden="1">
      <c r="D4593" t="str">
        <f t="shared" si="71"/>
        <v/>
      </c>
    </row>
    <row r="4594" spans="4:4" hidden="1">
      <c r="D4594" t="str">
        <f t="shared" si="71"/>
        <v/>
      </c>
    </row>
    <row r="4595" spans="4:4" hidden="1">
      <c r="D4595" t="str">
        <f t="shared" si="71"/>
        <v/>
      </c>
    </row>
    <row r="4596" spans="4:4" hidden="1">
      <c r="D4596" t="str">
        <f t="shared" si="71"/>
        <v/>
      </c>
    </row>
    <row r="4597" spans="4:4" hidden="1">
      <c r="D4597" t="str">
        <f t="shared" si="71"/>
        <v/>
      </c>
    </row>
    <row r="4598" spans="4:4" hidden="1">
      <c r="D4598" t="str">
        <f t="shared" si="71"/>
        <v/>
      </c>
    </row>
    <row r="4599" spans="4:4" hidden="1">
      <c r="D4599" t="str">
        <f t="shared" si="71"/>
        <v/>
      </c>
    </row>
    <row r="4600" spans="4:4" hidden="1">
      <c r="D4600" t="str">
        <f t="shared" si="71"/>
        <v/>
      </c>
    </row>
    <row r="4601" spans="4:4" hidden="1">
      <c r="D4601" t="str">
        <f t="shared" si="71"/>
        <v/>
      </c>
    </row>
    <row r="4602" spans="4:4" hidden="1">
      <c r="D4602" t="str">
        <f t="shared" si="71"/>
        <v/>
      </c>
    </row>
    <row r="4603" spans="4:4" hidden="1">
      <c r="D4603" t="str">
        <f t="shared" si="71"/>
        <v/>
      </c>
    </row>
    <row r="4604" spans="4:4" hidden="1">
      <c r="D4604" t="str">
        <f t="shared" si="71"/>
        <v/>
      </c>
    </row>
    <row r="4605" spans="4:4" hidden="1">
      <c r="D4605" t="str">
        <f t="shared" si="71"/>
        <v/>
      </c>
    </row>
    <row r="4606" spans="4:4" hidden="1">
      <c r="D4606" t="str">
        <f t="shared" si="71"/>
        <v/>
      </c>
    </row>
    <row r="4607" spans="4:4" hidden="1">
      <c r="D4607" t="str">
        <f t="shared" si="71"/>
        <v/>
      </c>
    </row>
    <row r="4608" spans="4:4" hidden="1">
      <c r="D4608" t="str">
        <f t="shared" si="71"/>
        <v/>
      </c>
    </row>
    <row r="4609" spans="4:4" hidden="1">
      <c r="D4609" t="str">
        <f t="shared" si="71"/>
        <v/>
      </c>
    </row>
    <row r="4610" spans="4:4" hidden="1">
      <c r="D4610" t="str">
        <f t="shared" si="71"/>
        <v/>
      </c>
    </row>
    <row r="4611" spans="4:4" hidden="1">
      <c r="D4611" t="str">
        <f t="shared" si="71"/>
        <v/>
      </c>
    </row>
    <row r="4612" spans="4:4" hidden="1">
      <c r="D4612" t="str">
        <f t="shared" ref="D4612:D4675" si="72">IF(B4612&gt;1,1,"")</f>
        <v/>
      </c>
    </row>
    <row r="4613" spans="4:4" hidden="1">
      <c r="D4613" t="str">
        <f t="shared" si="72"/>
        <v/>
      </c>
    </row>
    <row r="4614" spans="4:4" hidden="1">
      <c r="D4614" t="str">
        <f t="shared" si="72"/>
        <v/>
      </c>
    </row>
    <row r="4615" spans="4:4" hidden="1">
      <c r="D4615" t="str">
        <f t="shared" si="72"/>
        <v/>
      </c>
    </row>
    <row r="4616" spans="4:4" hidden="1">
      <c r="D4616" t="str">
        <f t="shared" si="72"/>
        <v/>
      </c>
    </row>
    <row r="4617" spans="4:4" hidden="1">
      <c r="D4617" t="str">
        <f t="shared" si="72"/>
        <v/>
      </c>
    </row>
    <row r="4618" spans="4:4" hidden="1">
      <c r="D4618" t="str">
        <f t="shared" si="72"/>
        <v/>
      </c>
    </row>
    <row r="4619" spans="4:4" hidden="1">
      <c r="D4619" t="str">
        <f t="shared" si="72"/>
        <v/>
      </c>
    </row>
    <row r="4620" spans="4:4" hidden="1">
      <c r="D4620" t="str">
        <f t="shared" si="72"/>
        <v/>
      </c>
    </row>
    <row r="4621" spans="4:4" hidden="1">
      <c r="D4621" t="str">
        <f t="shared" si="72"/>
        <v/>
      </c>
    </row>
    <row r="4622" spans="4:4" hidden="1">
      <c r="D4622" t="str">
        <f t="shared" si="72"/>
        <v/>
      </c>
    </row>
    <row r="4623" spans="4:4" hidden="1">
      <c r="D4623" t="str">
        <f t="shared" si="72"/>
        <v/>
      </c>
    </row>
    <row r="4624" spans="4:4" hidden="1">
      <c r="D4624" t="str">
        <f t="shared" si="72"/>
        <v/>
      </c>
    </row>
    <row r="4625" spans="4:4" hidden="1">
      <c r="D4625" t="str">
        <f t="shared" si="72"/>
        <v/>
      </c>
    </row>
    <row r="4626" spans="4:4" hidden="1">
      <c r="D4626" t="str">
        <f t="shared" si="72"/>
        <v/>
      </c>
    </row>
    <row r="4627" spans="4:4" hidden="1">
      <c r="D4627" t="str">
        <f t="shared" si="72"/>
        <v/>
      </c>
    </row>
    <row r="4628" spans="4:4" hidden="1">
      <c r="D4628" t="str">
        <f t="shared" si="72"/>
        <v/>
      </c>
    </row>
    <row r="4629" spans="4:4" hidden="1">
      <c r="D4629" t="str">
        <f t="shared" si="72"/>
        <v/>
      </c>
    </row>
    <row r="4630" spans="4:4" hidden="1">
      <c r="D4630" t="str">
        <f t="shared" si="72"/>
        <v/>
      </c>
    </row>
    <row r="4631" spans="4:4" hidden="1">
      <c r="D4631" t="str">
        <f t="shared" si="72"/>
        <v/>
      </c>
    </row>
    <row r="4632" spans="4:4" hidden="1">
      <c r="D4632" t="str">
        <f t="shared" si="72"/>
        <v/>
      </c>
    </row>
    <row r="4633" spans="4:4" hidden="1">
      <c r="D4633" t="str">
        <f t="shared" si="72"/>
        <v/>
      </c>
    </row>
    <row r="4634" spans="4:4" hidden="1">
      <c r="D4634" t="str">
        <f t="shared" si="72"/>
        <v/>
      </c>
    </row>
    <row r="4635" spans="4:4" hidden="1">
      <c r="D4635" t="str">
        <f t="shared" si="72"/>
        <v/>
      </c>
    </row>
    <row r="4636" spans="4:4" hidden="1">
      <c r="D4636" t="str">
        <f t="shared" si="72"/>
        <v/>
      </c>
    </row>
    <row r="4637" spans="4:4" hidden="1">
      <c r="D4637" t="str">
        <f t="shared" si="72"/>
        <v/>
      </c>
    </row>
    <row r="4638" spans="4:4" hidden="1">
      <c r="D4638" t="str">
        <f t="shared" si="72"/>
        <v/>
      </c>
    </row>
    <row r="4639" spans="4:4" hidden="1">
      <c r="D4639" t="str">
        <f t="shared" si="72"/>
        <v/>
      </c>
    </row>
    <row r="4640" spans="4:4" hidden="1">
      <c r="D4640" t="str">
        <f t="shared" si="72"/>
        <v/>
      </c>
    </row>
    <row r="4641" spans="4:4" hidden="1">
      <c r="D4641" t="str">
        <f t="shared" si="72"/>
        <v/>
      </c>
    </row>
    <row r="4642" spans="4:4" hidden="1">
      <c r="D4642" t="str">
        <f t="shared" si="72"/>
        <v/>
      </c>
    </row>
    <row r="4643" spans="4:4" hidden="1">
      <c r="D4643" t="str">
        <f t="shared" si="72"/>
        <v/>
      </c>
    </row>
    <row r="4644" spans="4:4" hidden="1">
      <c r="D4644" t="str">
        <f t="shared" si="72"/>
        <v/>
      </c>
    </row>
    <row r="4645" spans="4:4" hidden="1">
      <c r="D4645" t="str">
        <f t="shared" si="72"/>
        <v/>
      </c>
    </row>
    <row r="4646" spans="4:4" hidden="1">
      <c r="D4646" t="str">
        <f t="shared" si="72"/>
        <v/>
      </c>
    </row>
    <row r="4647" spans="4:4" hidden="1">
      <c r="D4647" t="str">
        <f t="shared" si="72"/>
        <v/>
      </c>
    </row>
    <row r="4648" spans="4:4" hidden="1">
      <c r="D4648" t="str">
        <f t="shared" si="72"/>
        <v/>
      </c>
    </row>
    <row r="4649" spans="4:4" hidden="1">
      <c r="D4649" t="str">
        <f t="shared" si="72"/>
        <v/>
      </c>
    </row>
    <row r="4650" spans="4:4" hidden="1">
      <c r="D4650" t="str">
        <f t="shared" si="72"/>
        <v/>
      </c>
    </row>
    <row r="4651" spans="4:4" hidden="1">
      <c r="D4651" t="str">
        <f t="shared" si="72"/>
        <v/>
      </c>
    </row>
    <row r="4652" spans="4:4" hidden="1">
      <c r="D4652" t="str">
        <f t="shared" si="72"/>
        <v/>
      </c>
    </row>
    <row r="4653" spans="4:4" hidden="1">
      <c r="D4653" t="str">
        <f t="shared" si="72"/>
        <v/>
      </c>
    </row>
    <row r="4654" spans="4:4" hidden="1">
      <c r="D4654" t="str">
        <f t="shared" si="72"/>
        <v/>
      </c>
    </row>
    <row r="4655" spans="4:4" hidden="1">
      <c r="D4655" t="str">
        <f t="shared" si="72"/>
        <v/>
      </c>
    </row>
    <row r="4656" spans="4:4" hidden="1">
      <c r="D4656" t="str">
        <f t="shared" si="72"/>
        <v/>
      </c>
    </row>
    <row r="4657" spans="4:4" hidden="1">
      <c r="D4657" t="str">
        <f t="shared" si="72"/>
        <v/>
      </c>
    </row>
    <row r="4658" spans="4:4" hidden="1">
      <c r="D4658" t="str">
        <f t="shared" si="72"/>
        <v/>
      </c>
    </row>
    <row r="4659" spans="4:4" hidden="1">
      <c r="D4659" t="str">
        <f t="shared" si="72"/>
        <v/>
      </c>
    </row>
    <row r="4660" spans="4:4" hidden="1">
      <c r="D4660" t="str">
        <f t="shared" si="72"/>
        <v/>
      </c>
    </row>
    <row r="4661" spans="4:4" hidden="1">
      <c r="D4661" t="str">
        <f t="shared" si="72"/>
        <v/>
      </c>
    </row>
    <row r="4662" spans="4:4" hidden="1">
      <c r="D4662" t="str">
        <f t="shared" si="72"/>
        <v/>
      </c>
    </row>
    <row r="4663" spans="4:4" hidden="1">
      <c r="D4663" t="str">
        <f t="shared" si="72"/>
        <v/>
      </c>
    </row>
    <row r="4664" spans="4:4" hidden="1">
      <c r="D4664" t="str">
        <f t="shared" si="72"/>
        <v/>
      </c>
    </row>
    <row r="4665" spans="4:4" hidden="1">
      <c r="D4665" t="str">
        <f t="shared" si="72"/>
        <v/>
      </c>
    </row>
    <row r="4666" spans="4:4" hidden="1">
      <c r="D4666" t="str">
        <f t="shared" si="72"/>
        <v/>
      </c>
    </row>
    <row r="4667" spans="4:4" hidden="1">
      <c r="D4667" t="str">
        <f t="shared" si="72"/>
        <v/>
      </c>
    </row>
    <row r="4668" spans="4:4" hidden="1">
      <c r="D4668" t="str">
        <f t="shared" si="72"/>
        <v/>
      </c>
    </row>
    <row r="4669" spans="4:4" hidden="1">
      <c r="D4669" t="str">
        <f t="shared" si="72"/>
        <v/>
      </c>
    </row>
    <row r="4670" spans="4:4" hidden="1">
      <c r="D4670" t="str">
        <f t="shared" si="72"/>
        <v/>
      </c>
    </row>
    <row r="4671" spans="4:4" hidden="1">
      <c r="D4671" t="str">
        <f t="shared" si="72"/>
        <v/>
      </c>
    </row>
    <row r="4672" spans="4:4" hidden="1">
      <c r="D4672" t="str">
        <f t="shared" si="72"/>
        <v/>
      </c>
    </row>
    <row r="4673" spans="4:4" hidden="1">
      <c r="D4673" t="str">
        <f t="shared" si="72"/>
        <v/>
      </c>
    </row>
    <row r="4674" spans="4:4" hidden="1">
      <c r="D4674" t="str">
        <f t="shared" si="72"/>
        <v/>
      </c>
    </row>
    <row r="4675" spans="4:4" hidden="1">
      <c r="D4675" t="str">
        <f t="shared" si="72"/>
        <v/>
      </c>
    </row>
    <row r="4676" spans="4:4" hidden="1">
      <c r="D4676" t="str">
        <f t="shared" ref="D4676:D4739" si="73">IF(B4676&gt;1,1,"")</f>
        <v/>
      </c>
    </row>
    <row r="4677" spans="4:4" hidden="1">
      <c r="D4677" t="str">
        <f t="shared" si="73"/>
        <v/>
      </c>
    </row>
    <row r="4678" spans="4:4" hidden="1">
      <c r="D4678" t="str">
        <f t="shared" si="73"/>
        <v/>
      </c>
    </row>
    <row r="4679" spans="4:4" hidden="1">
      <c r="D4679" t="str">
        <f t="shared" si="73"/>
        <v/>
      </c>
    </row>
    <row r="4680" spans="4:4" hidden="1">
      <c r="D4680" t="str">
        <f t="shared" si="73"/>
        <v/>
      </c>
    </row>
    <row r="4681" spans="4:4" hidden="1">
      <c r="D4681" t="str">
        <f t="shared" si="73"/>
        <v/>
      </c>
    </row>
    <row r="4682" spans="4:4" hidden="1">
      <c r="D4682" t="str">
        <f t="shared" si="73"/>
        <v/>
      </c>
    </row>
    <row r="4683" spans="4:4" hidden="1">
      <c r="D4683" t="str">
        <f t="shared" si="73"/>
        <v/>
      </c>
    </row>
    <row r="4684" spans="4:4" hidden="1">
      <c r="D4684" t="str">
        <f t="shared" si="73"/>
        <v/>
      </c>
    </row>
    <row r="4685" spans="4:4" hidden="1">
      <c r="D4685" t="str">
        <f t="shared" si="73"/>
        <v/>
      </c>
    </row>
    <row r="4686" spans="4:4" hidden="1">
      <c r="D4686" t="str">
        <f t="shared" si="73"/>
        <v/>
      </c>
    </row>
    <row r="4687" spans="4:4" hidden="1">
      <c r="D4687" t="str">
        <f t="shared" si="73"/>
        <v/>
      </c>
    </row>
    <row r="4688" spans="4:4" hidden="1">
      <c r="D4688" t="str">
        <f t="shared" si="73"/>
        <v/>
      </c>
    </row>
    <row r="4689" spans="4:4" hidden="1">
      <c r="D4689" t="str">
        <f t="shared" si="73"/>
        <v/>
      </c>
    </row>
    <row r="4690" spans="4:4" hidden="1">
      <c r="D4690" t="str">
        <f t="shared" si="73"/>
        <v/>
      </c>
    </row>
    <row r="4691" spans="4:4" hidden="1">
      <c r="D4691" t="str">
        <f t="shared" si="73"/>
        <v/>
      </c>
    </row>
    <row r="4692" spans="4:4" hidden="1">
      <c r="D4692" t="str">
        <f t="shared" si="73"/>
        <v/>
      </c>
    </row>
    <row r="4693" spans="4:4" hidden="1">
      <c r="D4693" t="str">
        <f t="shared" si="73"/>
        <v/>
      </c>
    </row>
    <row r="4694" spans="4:4" hidden="1">
      <c r="D4694" t="str">
        <f t="shared" si="73"/>
        <v/>
      </c>
    </row>
    <row r="4695" spans="4:4" hidden="1">
      <c r="D4695" t="str">
        <f t="shared" si="73"/>
        <v/>
      </c>
    </row>
    <row r="4696" spans="4:4" hidden="1">
      <c r="D4696" t="str">
        <f t="shared" si="73"/>
        <v/>
      </c>
    </row>
    <row r="4697" spans="4:4" hidden="1">
      <c r="D4697" t="str">
        <f t="shared" si="73"/>
        <v/>
      </c>
    </row>
    <row r="4698" spans="4:4" hidden="1">
      <c r="D4698" t="str">
        <f t="shared" si="73"/>
        <v/>
      </c>
    </row>
    <row r="4699" spans="4:4" hidden="1">
      <c r="D4699" t="str">
        <f t="shared" si="73"/>
        <v/>
      </c>
    </row>
    <row r="4700" spans="4:4" hidden="1">
      <c r="D4700" t="str">
        <f t="shared" si="73"/>
        <v/>
      </c>
    </row>
    <row r="4701" spans="4:4" hidden="1">
      <c r="D4701" t="str">
        <f t="shared" si="73"/>
        <v/>
      </c>
    </row>
    <row r="4702" spans="4:4" hidden="1">
      <c r="D4702" t="str">
        <f t="shared" si="73"/>
        <v/>
      </c>
    </row>
    <row r="4703" spans="4:4" hidden="1">
      <c r="D4703" t="str">
        <f t="shared" si="73"/>
        <v/>
      </c>
    </row>
    <row r="4704" spans="4:4" hidden="1">
      <c r="D4704" t="str">
        <f t="shared" si="73"/>
        <v/>
      </c>
    </row>
    <row r="4705" spans="4:4" hidden="1">
      <c r="D4705" t="str">
        <f t="shared" si="73"/>
        <v/>
      </c>
    </row>
    <row r="4706" spans="4:4" hidden="1">
      <c r="D4706" t="str">
        <f t="shared" si="73"/>
        <v/>
      </c>
    </row>
    <row r="4707" spans="4:4" hidden="1">
      <c r="D4707" t="str">
        <f t="shared" si="73"/>
        <v/>
      </c>
    </row>
    <row r="4708" spans="4:4" hidden="1">
      <c r="D4708" t="str">
        <f t="shared" si="73"/>
        <v/>
      </c>
    </row>
    <row r="4709" spans="4:4" hidden="1">
      <c r="D4709" t="str">
        <f t="shared" si="73"/>
        <v/>
      </c>
    </row>
    <row r="4710" spans="4:4" hidden="1">
      <c r="D4710" t="str">
        <f t="shared" si="73"/>
        <v/>
      </c>
    </row>
    <row r="4711" spans="4:4" hidden="1">
      <c r="D4711" t="str">
        <f t="shared" si="73"/>
        <v/>
      </c>
    </row>
    <row r="4712" spans="4:4" hidden="1">
      <c r="D4712" t="str">
        <f t="shared" si="73"/>
        <v/>
      </c>
    </row>
    <row r="4713" spans="4:4" hidden="1">
      <c r="D4713" t="str">
        <f t="shared" si="73"/>
        <v/>
      </c>
    </row>
    <row r="4714" spans="4:4" hidden="1">
      <c r="D4714" t="str">
        <f t="shared" si="73"/>
        <v/>
      </c>
    </row>
    <row r="4715" spans="4:4" hidden="1">
      <c r="D4715" t="str">
        <f t="shared" si="73"/>
        <v/>
      </c>
    </row>
    <row r="4716" spans="4:4" hidden="1">
      <c r="D4716" t="str">
        <f t="shared" si="73"/>
        <v/>
      </c>
    </row>
    <row r="4717" spans="4:4" hidden="1">
      <c r="D4717" t="str">
        <f t="shared" si="73"/>
        <v/>
      </c>
    </row>
    <row r="4718" spans="4:4" hidden="1">
      <c r="D4718" t="str">
        <f t="shared" si="73"/>
        <v/>
      </c>
    </row>
    <row r="4719" spans="4:4" hidden="1">
      <c r="D4719" t="str">
        <f t="shared" si="73"/>
        <v/>
      </c>
    </row>
    <row r="4720" spans="4:4" hidden="1">
      <c r="D4720" t="str">
        <f t="shared" si="73"/>
        <v/>
      </c>
    </row>
    <row r="4721" spans="4:4" hidden="1">
      <c r="D4721" t="str">
        <f t="shared" si="73"/>
        <v/>
      </c>
    </row>
    <row r="4722" spans="4:4" hidden="1">
      <c r="D4722" t="str">
        <f t="shared" si="73"/>
        <v/>
      </c>
    </row>
    <row r="4723" spans="4:4" hidden="1">
      <c r="D4723" t="str">
        <f t="shared" si="73"/>
        <v/>
      </c>
    </row>
    <row r="4724" spans="4:4" hidden="1">
      <c r="D4724" t="str">
        <f t="shared" si="73"/>
        <v/>
      </c>
    </row>
    <row r="4725" spans="4:4" hidden="1">
      <c r="D4725" t="str">
        <f t="shared" si="73"/>
        <v/>
      </c>
    </row>
    <row r="4726" spans="4:4" hidden="1">
      <c r="D4726" t="str">
        <f t="shared" si="73"/>
        <v/>
      </c>
    </row>
    <row r="4727" spans="4:4" hidden="1">
      <c r="D4727" t="str">
        <f t="shared" si="73"/>
        <v/>
      </c>
    </row>
    <row r="4728" spans="4:4" hidden="1">
      <c r="D4728" t="str">
        <f t="shared" si="73"/>
        <v/>
      </c>
    </row>
    <row r="4729" spans="4:4" hidden="1">
      <c r="D4729" t="str">
        <f t="shared" si="73"/>
        <v/>
      </c>
    </row>
    <row r="4730" spans="4:4" hidden="1">
      <c r="D4730" t="str">
        <f t="shared" si="73"/>
        <v/>
      </c>
    </row>
    <row r="4731" spans="4:4" hidden="1">
      <c r="D4731" t="str">
        <f t="shared" si="73"/>
        <v/>
      </c>
    </row>
    <row r="4732" spans="4:4" hidden="1">
      <c r="D4732" t="str">
        <f t="shared" si="73"/>
        <v/>
      </c>
    </row>
    <row r="4733" spans="4:4" hidden="1">
      <c r="D4733" t="str">
        <f t="shared" si="73"/>
        <v/>
      </c>
    </row>
    <row r="4734" spans="4:4" hidden="1">
      <c r="D4734" t="str">
        <f t="shared" si="73"/>
        <v/>
      </c>
    </row>
    <row r="4735" spans="4:4" hidden="1">
      <c r="D4735" t="str">
        <f t="shared" si="73"/>
        <v/>
      </c>
    </row>
    <row r="4736" spans="4:4" hidden="1">
      <c r="D4736" t="str">
        <f t="shared" si="73"/>
        <v/>
      </c>
    </row>
    <row r="4737" spans="4:4" hidden="1">
      <c r="D4737" t="str">
        <f t="shared" si="73"/>
        <v/>
      </c>
    </row>
    <row r="4738" spans="4:4" hidden="1">
      <c r="D4738" t="str">
        <f t="shared" si="73"/>
        <v/>
      </c>
    </row>
    <row r="4739" spans="4:4" hidden="1">
      <c r="D4739" t="str">
        <f t="shared" si="73"/>
        <v/>
      </c>
    </row>
    <row r="4740" spans="4:4" hidden="1">
      <c r="D4740" t="str">
        <f t="shared" ref="D4740:D4803" si="74">IF(B4740&gt;1,1,"")</f>
        <v/>
      </c>
    </row>
    <row r="4741" spans="4:4" hidden="1">
      <c r="D4741" t="str">
        <f t="shared" si="74"/>
        <v/>
      </c>
    </row>
    <row r="4742" spans="4:4" hidden="1">
      <c r="D4742" t="str">
        <f t="shared" si="74"/>
        <v/>
      </c>
    </row>
    <row r="4743" spans="4:4" hidden="1">
      <c r="D4743" t="str">
        <f t="shared" si="74"/>
        <v/>
      </c>
    </row>
    <row r="4744" spans="4:4" hidden="1">
      <c r="D4744" t="str">
        <f t="shared" si="74"/>
        <v/>
      </c>
    </row>
    <row r="4745" spans="4:4" hidden="1">
      <c r="D4745" t="str">
        <f t="shared" si="74"/>
        <v/>
      </c>
    </row>
    <row r="4746" spans="4:4" hidden="1">
      <c r="D4746" t="str">
        <f t="shared" si="74"/>
        <v/>
      </c>
    </row>
    <row r="4747" spans="4:4" hidden="1">
      <c r="D4747" t="str">
        <f t="shared" si="74"/>
        <v/>
      </c>
    </row>
    <row r="4748" spans="4:4" hidden="1">
      <c r="D4748" t="str">
        <f t="shared" si="74"/>
        <v/>
      </c>
    </row>
    <row r="4749" spans="4:4" hidden="1">
      <c r="D4749" t="str">
        <f t="shared" si="74"/>
        <v/>
      </c>
    </row>
    <row r="4750" spans="4:4" hidden="1">
      <c r="D4750" t="str">
        <f t="shared" si="74"/>
        <v/>
      </c>
    </row>
    <row r="4751" spans="4:4" hidden="1">
      <c r="D4751" t="str">
        <f t="shared" si="74"/>
        <v/>
      </c>
    </row>
    <row r="4752" spans="4:4" hidden="1">
      <c r="D4752" t="str">
        <f t="shared" si="74"/>
        <v/>
      </c>
    </row>
    <row r="4753" spans="4:4" hidden="1">
      <c r="D4753" t="str">
        <f t="shared" si="74"/>
        <v/>
      </c>
    </row>
    <row r="4754" spans="4:4" hidden="1">
      <c r="D4754" t="str">
        <f t="shared" si="74"/>
        <v/>
      </c>
    </row>
    <row r="4755" spans="4:4" hidden="1">
      <c r="D4755" t="str">
        <f t="shared" si="74"/>
        <v/>
      </c>
    </row>
    <row r="4756" spans="4:4" hidden="1">
      <c r="D4756" t="str">
        <f t="shared" si="74"/>
        <v/>
      </c>
    </row>
    <row r="4757" spans="4:4" hidden="1">
      <c r="D4757" t="str">
        <f t="shared" si="74"/>
        <v/>
      </c>
    </row>
    <row r="4758" spans="4:4" hidden="1">
      <c r="D4758" t="str">
        <f t="shared" si="74"/>
        <v/>
      </c>
    </row>
    <row r="4759" spans="4:4" hidden="1">
      <c r="D4759" t="str">
        <f t="shared" si="74"/>
        <v/>
      </c>
    </row>
    <row r="4760" spans="4:4" hidden="1">
      <c r="D4760" t="str">
        <f t="shared" si="74"/>
        <v/>
      </c>
    </row>
    <row r="4761" spans="4:4" hidden="1">
      <c r="D4761" t="str">
        <f t="shared" si="74"/>
        <v/>
      </c>
    </row>
    <row r="4762" spans="4:4" hidden="1">
      <c r="D4762" t="str">
        <f t="shared" si="74"/>
        <v/>
      </c>
    </row>
    <row r="4763" spans="4:4" hidden="1">
      <c r="D4763" t="str">
        <f t="shared" si="74"/>
        <v/>
      </c>
    </row>
    <row r="4764" spans="4:4" hidden="1">
      <c r="D4764" t="str">
        <f t="shared" si="74"/>
        <v/>
      </c>
    </row>
    <row r="4765" spans="4:4" hidden="1">
      <c r="D4765" t="str">
        <f t="shared" si="74"/>
        <v/>
      </c>
    </row>
    <row r="4766" spans="4:4" hidden="1">
      <c r="D4766" t="str">
        <f t="shared" si="74"/>
        <v/>
      </c>
    </row>
    <row r="4767" spans="4:4" hidden="1">
      <c r="D4767" t="str">
        <f t="shared" si="74"/>
        <v/>
      </c>
    </row>
    <row r="4768" spans="4:4" hidden="1">
      <c r="D4768" t="str">
        <f t="shared" si="74"/>
        <v/>
      </c>
    </row>
    <row r="4769" spans="4:4" hidden="1">
      <c r="D4769" t="str">
        <f t="shared" si="74"/>
        <v/>
      </c>
    </row>
    <row r="4770" spans="4:4" hidden="1">
      <c r="D4770" t="str">
        <f t="shared" si="74"/>
        <v/>
      </c>
    </row>
    <row r="4771" spans="4:4" hidden="1">
      <c r="D4771" t="str">
        <f t="shared" si="74"/>
        <v/>
      </c>
    </row>
    <row r="4772" spans="4:4" hidden="1">
      <c r="D4772" t="str">
        <f t="shared" si="74"/>
        <v/>
      </c>
    </row>
    <row r="4773" spans="4:4" hidden="1">
      <c r="D4773" t="str">
        <f t="shared" si="74"/>
        <v/>
      </c>
    </row>
    <row r="4774" spans="4:4" hidden="1">
      <c r="D4774" t="str">
        <f t="shared" si="74"/>
        <v/>
      </c>
    </row>
    <row r="4775" spans="4:4" hidden="1">
      <c r="D4775" t="str">
        <f t="shared" si="74"/>
        <v/>
      </c>
    </row>
    <row r="4776" spans="4:4" hidden="1">
      <c r="D4776" t="str">
        <f t="shared" si="74"/>
        <v/>
      </c>
    </row>
    <row r="4777" spans="4:4" hidden="1">
      <c r="D4777" t="str">
        <f t="shared" si="74"/>
        <v/>
      </c>
    </row>
    <row r="4778" spans="4:4" hidden="1">
      <c r="D4778" t="str">
        <f t="shared" si="74"/>
        <v/>
      </c>
    </row>
    <row r="4779" spans="4:4" hidden="1">
      <c r="D4779" t="str">
        <f t="shared" si="74"/>
        <v/>
      </c>
    </row>
    <row r="4780" spans="4:4" hidden="1">
      <c r="D4780" t="str">
        <f t="shared" si="74"/>
        <v/>
      </c>
    </row>
    <row r="4781" spans="4:4" hidden="1">
      <c r="D4781" t="str">
        <f t="shared" si="74"/>
        <v/>
      </c>
    </row>
    <row r="4782" spans="4:4" hidden="1">
      <c r="D4782" t="str">
        <f t="shared" si="74"/>
        <v/>
      </c>
    </row>
    <row r="4783" spans="4:4" hidden="1">
      <c r="D4783" t="str">
        <f t="shared" si="74"/>
        <v/>
      </c>
    </row>
    <row r="4784" spans="4:4" hidden="1">
      <c r="D4784" t="str">
        <f t="shared" si="74"/>
        <v/>
      </c>
    </row>
    <row r="4785" spans="4:4" hidden="1">
      <c r="D4785" t="str">
        <f t="shared" si="74"/>
        <v/>
      </c>
    </row>
    <row r="4786" spans="4:4" hidden="1">
      <c r="D4786" t="str">
        <f t="shared" si="74"/>
        <v/>
      </c>
    </row>
    <row r="4787" spans="4:4" hidden="1">
      <c r="D4787" t="str">
        <f t="shared" si="74"/>
        <v/>
      </c>
    </row>
    <row r="4788" spans="4:4" hidden="1">
      <c r="D4788" t="str">
        <f t="shared" si="74"/>
        <v/>
      </c>
    </row>
    <row r="4789" spans="4:4" hidden="1">
      <c r="D4789" t="str">
        <f t="shared" si="74"/>
        <v/>
      </c>
    </row>
    <row r="4790" spans="4:4" hidden="1">
      <c r="D4790" t="str">
        <f t="shared" si="74"/>
        <v/>
      </c>
    </row>
    <row r="4791" spans="4:4" hidden="1">
      <c r="D4791" t="str">
        <f t="shared" si="74"/>
        <v/>
      </c>
    </row>
    <row r="4792" spans="4:4" hidden="1">
      <c r="D4792" t="str">
        <f t="shared" si="74"/>
        <v/>
      </c>
    </row>
    <row r="4793" spans="4:4" hidden="1">
      <c r="D4793" t="str">
        <f t="shared" si="74"/>
        <v/>
      </c>
    </row>
    <row r="4794" spans="4:4" hidden="1">
      <c r="D4794" t="str">
        <f t="shared" si="74"/>
        <v/>
      </c>
    </row>
    <row r="4795" spans="4:4" hidden="1">
      <c r="D4795" t="str">
        <f t="shared" si="74"/>
        <v/>
      </c>
    </row>
    <row r="4796" spans="4:4" hidden="1">
      <c r="D4796" t="str">
        <f t="shared" si="74"/>
        <v/>
      </c>
    </row>
    <row r="4797" spans="4:4" hidden="1">
      <c r="D4797" t="str">
        <f t="shared" si="74"/>
        <v/>
      </c>
    </row>
    <row r="4798" spans="4:4" hidden="1">
      <c r="D4798" t="str">
        <f t="shared" si="74"/>
        <v/>
      </c>
    </row>
    <row r="4799" spans="4:4" hidden="1">
      <c r="D4799" t="str">
        <f t="shared" si="74"/>
        <v/>
      </c>
    </row>
    <row r="4800" spans="4:4" hidden="1">
      <c r="D4800" t="str">
        <f t="shared" si="74"/>
        <v/>
      </c>
    </row>
    <row r="4801" spans="4:4" hidden="1">
      <c r="D4801" t="str">
        <f t="shared" si="74"/>
        <v/>
      </c>
    </row>
    <row r="4802" spans="4:4" hidden="1">
      <c r="D4802" t="str">
        <f t="shared" si="74"/>
        <v/>
      </c>
    </row>
    <row r="4803" spans="4:4" hidden="1">
      <c r="D4803" t="str">
        <f t="shared" si="74"/>
        <v/>
      </c>
    </row>
    <row r="4804" spans="4:4" hidden="1">
      <c r="D4804" t="str">
        <f t="shared" ref="D4804:D4867" si="75">IF(B4804&gt;1,1,"")</f>
        <v/>
      </c>
    </row>
    <row r="4805" spans="4:4" hidden="1">
      <c r="D4805" t="str">
        <f t="shared" si="75"/>
        <v/>
      </c>
    </row>
    <row r="4806" spans="4:4" hidden="1">
      <c r="D4806" t="str">
        <f t="shared" si="75"/>
        <v/>
      </c>
    </row>
    <row r="4807" spans="4:4" hidden="1">
      <c r="D4807" t="str">
        <f t="shared" si="75"/>
        <v/>
      </c>
    </row>
    <row r="4808" spans="4:4" hidden="1">
      <c r="D4808" t="str">
        <f t="shared" si="75"/>
        <v/>
      </c>
    </row>
    <row r="4809" spans="4:4" hidden="1">
      <c r="D4809" t="str">
        <f t="shared" si="75"/>
        <v/>
      </c>
    </row>
    <row r="4810" spans="4:4" hidden="1">
      <c r="D4810" t="str">
        <f t="shared" si="75"/>
        <v/>
      </c>
    </row>
    <row r="4811" spans="4:4" hidden="1">
      <c r="D4811" t="str">
        <f t="shared" si="75"/>
        <v/>
      </c>
    </row>
    <row r="4812" spans="4:4" hidden="1">
      <c r="D4812" t="str">
        <f t="shared" si="75"/>
        <v/>
      </c>
    </row>
    <row r="4813" spans="4:4" hidden="1">
      <c r="D4813" t="str">
        <f t="shared" si="75"/>
        <v/>
      </c>
    </row>
    <row r="4814" spans="4:4" hidden="1">
      <c r="D4814" t="str">
        <f t="shared" si="75"/>
        <v/>
      </c>
    </row>
    <row r="4815" spans="4:4" hidden="1">
      <c r="D4815" t="str">
        <f t="shared" si="75"/>
        <v/>
      </c>
    </row>
    <row r="4816" spans="4:4" hidden="1">
      <c r="D4816" t="str">
        <f t="shared" si="75"/>
        <v/>
      </c>
    </row>
    <row r="4817" spans="4:4" hidden="1">
      <c r="D4817" t="str">
        <f t="shared" si="75"/>
        <v/>
      </c>
    </row>
    <row r="4818" spans="4:4" hidden="1">
      <c r="D4818" t="str">
        <f t="shared" si="75"/>
        <v/>
      </c>
    </row>
    <row r="4819" spans="4:4" hidden="1">
      <c r="D4819" t="str">
        <f t="shared" si="75"/>
        <v/>
      </c>
    </row>
    <row r="4820" spans="4:4" hidden="1">
      <c r="D4820" t="str">
        <f t="shared" si="75"/>
        <v/>
      </c>
    </row>
    <row r="4821" spans="4:4" hidden="1">
      <c r="D4821" t="str">
        <f t="shared" si="75"/>
        <v/>
      </c>
    </row>
    <row r="4822" spans="4:4" hidden="1">
      <c r="D4822" t="str">
        <f t="shared" si="75"/>
        <v/>
      </c>
    </row>
    <row r="4823" spans="4:4" hidden="1">
      <c r="D4823" t="str">
        <f t="shared" si="75"/>
        <v/>
      </c>
    </row>
    <row r="4824" spans="4:4" hidden="1">
      <c r="D4824" t="str">
        <f t="shared" si="75"/>
        <v/>
      </c>
    </row>
    <row r="4825" spans="4:4" hidden="1">
      <c r="D4825" t="str">
        <f t="shared" si="75"/>
        <v/>
      </c>
    </row>
    <row r="4826" spans="4:4" hidden="1">
      <c r="D4826" t="str">
        <f t="shared" si="75"/>
        <v/>
      </c>
    </row>
    <row r="4827" spans="4:4" hidden="1">
      <c r="D4827" t="str">
        <f t="shared" si="75"/>
        <v/>
      </c>
    </row>
    <row r="4828" spans="4:4" hidden="1">
      <c r="D4828" t="str">
        <f t="shared" si="75"/>
        <v/>
      </c>
    </row>
    <row r="4829" spans="4:4" hidden="1">
      <c r="D4829" t="str">
        <f t="shared" si="75"/>
        <v/>
      </c>
    </row>
    <row r="4830" spans="4:4" hidden="1">
      <c r="D4830" t="str">
        <f t="shared" si="75"/>
        <v/>
      </c>
    </row>
    <row r="4831" spans="4:4" hidden="1">
      <c r="D4831" t="str">
        <f t="shared" si="75"/>
        <v/>
      </c>
    </row>
    <row r="4832" spans="4:4" hidden="1">
      <c r="D4832" t="str">
        <f t="shared" si="75"/>
        <v/>
      </c>
    </row>
    <row r="4833" spans="4:4" hidden="1">
      <c r="D4833" t="str">
        <f t="shared" si="75"/>
        <v/>
      </c>
    </row>
    <row r="4834" spans="4:4" hidden="1">
      <c r="D4834" t="str">
        <f t="shared" si="75"/>
        <v/>
      </c>
    </row>
    <row r="4835" spans="4:4" hidden="1">
      <c r="D4835" t="str">
        <f t="shared" si="75"/>
        <v/>
      </c>
    </row>
    <row r="4836" spans="4:4" hidden="1">
      <c r="D4836" t="str">
        <f t="shared" si="75"/>
        <v/>
      </c>
    </row>
    <row r="4837" spans="4:4" hidden="1">
      <c r="D4837" t="str">
        <f t="shared" si="75"/>
        <v/>
      </c>
    </row>
    <row r="4838" spans="4:4" hidden="1">
      <c r="D4838" t="str">
        <f t="shared" si="75"/>
        <v/>
      </c>
    </row>
    <row r="4839" spans="4:4" hidden="1">
      <c r="D4839" t="str">
        <f t="shared" si="75"/>
        <v/>
      </c>
    </row>
    <row r="4840" spans="4:4" hidden="1">
      <c r="D4840" t="str">
        <f t="shared" si="75"/>
        <v/>
      </c>
    </row>
    <row r="4841" spans="4:4" hidden="1">
      <c r="D4841" t="str">
        <f t="shared" si="75"/>
        <v/>
      </c>
    </row>
    <row r="4842" spans="4:4" hidden="1">
      <c r="D4842" t="str">
        <f t="shared" si="75"/>
        <v/>
      </c>
    </row>
    <row r="4843" spans="4:4" hidden="1">
      <c r="D4843" t="str">
        <f t="shared" si="75"/>
        <v/>
      </c>
    </row>
    <row r="4844" spans="4:4" hidden="1">
      <c r="D4844" t="str">
        <f t="shared" si="75"/>
        <v/>
      </c>
    </row>
    <row r="4845" spans="4:4" hidden="1">
      <c r="D4845" t="str">
        <f t="shared" si="75"/>
        <v/>
      </c>
    </row>
    <row r="4846" spans="4:4" hidden="1">
      <c r="D4846" t="str">
        <f t="shared" si="75"/>
        <v/>
      </c>
    </row>
    <row r="4847" spans="4:4" hidden="1">
      <c r="D4847" t="str">
        <f t="shared" si="75"/>
        <v/>
      </c>
    </row>
    <row r="4848" spans="4:4" hidden="1">
      <c r="D4848" t="str">
        <f t="shared" si="75"/>
        <v/>
      </c>
    </row>
    <row r="4849" spans="4:4" hidden="1">
      <c r="D4849" t="str">
        <f t="shared" si="75"/>
        <v/>
      </c>
    </row>
    <row r="4850" spans="4:4" hidden="1">
      <c r="D4850" t="str">
        <f t="shared" si="75"/>
        <v/>
      </c>
    </row>
    <row r="4851" spans="4:4" hidden="1">
      <c r="D4851" t="str">
        <f t="shared" si="75"/>
        <v/>
      </c>
    </row>
    <row r="4852" spans="4:4" hidden="1">
      <c r="D4852" t="str">
        <f t="shared" si="75"/>
        <v/>
      </c>
    </row>
    <row r="4853" spans="4:4" hidden="1">
      <c r="D4853" t="str">
        <f t="shared" si="75"/>
        <v/>
      </c>
    </row>
    <row r="4854" spans="4:4" hidden="1">
      <c r="D4854" t="str">
        <f t="shared" si="75"/>
        <v/>
      </c>
    </row>
    <row r="4855" spans="4:4" hidden="1">
      <c r="D4855" t="str">
        <f t="shared" si="75"/>
        <v/>
      </c>
    </row>
    <row r="4856" spans="4:4" hidden="1">
      <c r="D4856" t="str">
        <f t="shared" si="75"/>
        <v/>
      </c>
    </row>
    <row r="4857" spans="4:4" hidden="1">
      <c r="D4857" t="str">
        <f t="shared" si="75"/>
        <v/>
      </c>
    </row>
    <row r="4858" spans="4:4" hidden="1">
      <c r="D4858" t="str">
        <f t="shared" si="75"/>
        <v/>
      </c>
    </row>
    <row r="4859" spans="4:4" hidden="1">
      <c r="D4859" t="str">
        <f t="shared" si="75"/>
        <v/>
      </c>
    </row>
    <row r="4860" spans="4:4" hidden="1">
      <c r="D4860" t="str">
        <f t="shared" si="75"/>
        <v/>
      </c>
    </row>
    <row r="4861" spans="4:4" hidden="1">
      <c r="D4861" t="str">
        <f t="shared" si="75"/>
        <v/>
      </c>
    </row>
    <row r="4862" spans="4:4" hidden="1">
      <c r="D4862" t="str">
        <f t="shared" si="75"/>
        <v/>
      </c>
    </row>
    <row r="4863" spans="4:4" hidden="1">
      <c r="D4863" t="str">
        <f t="shared" si="75"/>
        <v/>
      </c>
    </row>
    <row r="4864" spans="4:4" hidden="1">
      <c r="D4864" t="str">
        <f t="shared" si="75"/>
        <v/>
      </c>
    </row>
    <row r="4865" spans="4:4" hidden="1">
      <c r="D4865" t="str">
        <f t="shared" si="75"/>
        <v/>
      </c>
    </row>
    <row r="4866" spans="4:4" hidden="1">
      <c r="D4866" t="str">
        <f t="shared" si="75"/>
        <v/>
      </c>
    </row>
    <row r="4867" spans="4:4" hidden="1">
      <c r="D4867" t="str">
        <f t="shared" si="75"/>
        <v/>
      </c>
    </row>
    <row r="4868" spans="4:4" hidden="1">
      <c r="D4868" t="str">
        <f t="shared" ref="D4868:D4931" si="76">IF(B4868&gt;1,1,"")</f>
        <v/>
      </c>
    </row>
    <row r="4869" spans="4:4" hidden="1">
      <c r="D4869" t="str">
        <f t="shared" si="76"/>
        <v/>
      </c>
    </row>
    <row r="4870" spans="4:4" hidden="1">
      <c r="D4870" t="str">
        <f t="shared" si="76"/>
        <v/>
      </c>
    </row>
    <row r="4871" spans="4:4" hidden="1">
      <c r="D4871" t="str">
        <f t="shared" si="76"/>
        <v/>
      </c>
    </row>
    <row r="4872" spans="4:4" hidden="1">
      <c r="D4872" t="str">
        <f t="shared" si="76"/>
        <v/>
      </c>
    </row>
    <row r="4873" spans="4:4" hidden="1">
      <c r="D4873" t="str">
        <f t="shared" si="76"/>
        <v/>
      </c>
    </row>
    <row r="4874" spans="4:4" hidden="1">
      <c r="D4874" t="str">
        <f t="shared" si="76"/>
        <v/>
      </c>
    </row>
    <row r="4875" spans="4:4" hidden="1">
      <c r="D4875" t="str">
        <f t="shared" si="76"/>
        <v/>
      </c>
    </row>
    <row r="4876" spans="4:4" hidden="1">
      <c r="D4876" t="str">
        <f t="shared" si="76"/>
        <v/>
      </c>
    </row>
    <row r="4877" spans="4:4" hidden="1">
      <c r="D4877" t="str">
        <f t="shared" si="76"/>
        <v/>
      </c>
    </row>
    <row r="4878" spans="4:4" hidden="1">
      <c r="D4878" t="str">
        <f t="shared" si="76"/>
        <v/>
      </c>
    </row>
    <row r="4879" spans="4:4" hidden="1">
      <c r="D4879" t="str">
        <f t="shared" si="76"/>
        <v/>
      </c>
    </row>
    <row r="4880" spans="4:4" hidden="1">
      <c r="D4880" t="str">
        <f t="shared" si="76"/>
        <v/>
      </c>
    </row>
    <row r="4881" spans="4:4" hidden="1">
      <c r="D4881" t="str">
        <f t="shared" si="76"/>
        <v/>
      </c>
    </row>
    <row r="4882" spans="4:4" hidden="1">
      <c r="D4882" t="str">
        <f t="shared" si="76"/>
        <v/>
      </c>
    </row>
    <row r="4883" spans="4:4" hidden="1">
      <c r="D4883" t="str">
        <f t="shared" si="76"/>
        <v/>
      </c>
    </row>
    <row r="4884" spans="4:4" hidden="1">
      <c r="D4884" t="str">
        <f t="shared" si="76"/>
        <v/>
      </c>
    </row>
    <row r="4885" spans="4:4" hidden="1">
      <c r="D4885" t="str">
        <f t="shared" si="76"/>
        <v/>
      </c>
    </row>
    <row r="4886" spans="4:4" hidden="1">
      <c r="D4886" t="str">
        <f t="shared" si="76"/>
        <v/>
      </c>
    </row>
    <row r="4887" spans="4:4" hidden="1">
      <c r="D4887" t="str">
        <f t="shared" si="76"/>
        <v/>
      </c>
    </row>
    <row r="4888" spans="4:4" hidden="1">
      <c r="D4888" t="str">
        <f t="shared" si="76"/>
        <v/>
      </c>
    </row>
    <row r="4889" spans="4:4" hidden="1">
      <c r="D4889" t="str">
        <f t="shared" si="76"/>
        <v/>
      </c>
    </row>
    <row r="4890" spans="4:4" hidden="1">
      <c r="D4890" t="str">
        <f t="shared" si="76"/>
        <v/>
      </c>
    </row>
    <row r="4891" spans="4:4" hidden="1">
      <c r="D4891" t="str">
        <f t="shared" si="76"/>
        <v/>
      </c>
    </row>
    <row r="4892" spans="4:4" hidden="1">
      <c r="D4892" t="str">
        <f t="shared" si="76"/>
        <v/>
      </c>
    </row>
    <row r="4893" spans="4:4" hidden="1">
      <c r="D4893" t="str">
        <f t="shared" si="76"/>
        <v/>
      </c>
    </row>
    <row r="4894" spans="4:4" hidden="1">
      <c r="D4894" t="str">
        <f t="shared" si="76"/>
        <v/>
      </c>
    </row>
    <row r="4895" spans="4:4" hidden="1">
      <c r="D4895" t="str">
        <f t="shared" si="76"/>
        <v/>
      </c>
    </row>
    <row r="4896" spans="4:4" hidden="1">
      <c r="D4896" t="str">
        <f t="shared" si="76"/>
        <v/>
      </c>
    </row>
    <row r="4897" spans="4:4" hidden="1">
      <c r="D4897" t="str">
        <f t="shared" si="76"/>
        <v/>
      </c>
    </row>
    <row r="4898" spans="4:4" hidden="1">
      <c r="D4898" t="str">
        <f t="shared" si="76"/>
        <v/>
      </c>
    </row>
    <row r="4899" spans="4:4" hidden="1">
      <c r="D4899" t="str">
        <f t="shared" si="76"/>
        <v/>
      </c>
    </row>
    <row r="4900" spans="4:4" hidden="1">
      <c r="D4900" t="str">
        <f t="shared" si="76"/>
        <v/>
      </c>
    </row>
    <row r="4901" spans="4:4" hidden="1">
      <c r="D4901" t="str">
        <f t="shared" si="76"/>
        <v/>
      </c>
    </row>
    <row r="4902" spans="4:4" hidden="1">
      <c r="D4902" t="str">
        <f t="shared" si="76"/>
        <v/>
      </c>
    </row>
    <row r="4903" spans="4:4" hidden="1">
      <c r="D4903" t="str">
        <f t="shared" si="76"/>
        <v/>
      </c>
    </row>
    <row r="4904" spans="4:4" hidden="1">
      <c r="D4904" t="str">
        <f t="shared" si="76"/>
        <v/>
      </c>
    </row>
    <row r="4905" spans="4:4" hidden="1">
      <c r="D4905" t="str">
        <f t="shared" si="76"/>
        <v/>
      </c>
    </row>
    <row r="4906" spans="4:4" hidden="1">
      <c r="D4906" t="str">
        <f t="shared" si="76"/>
        <v/>
      </c>
    </row>
    <row r="4907" spans="4:4" hidden="1">
      <c r="D4907" t="str">
        <f t="shared" si="76"/>
        <v/>
      </c>
    </row>
    <row r="4908" spans="4:4" hidden="1">
      <c r="D4908" t="str">
        <f t="shared" si="76"/>
        <v/>
      </c>
    </row>
    <row r="4909" spans="4:4" hidden="1">
      <c r="D4909" t="str">
        <f t="shared" si="76"/>
        <v/>
      </c>
    </row>
    <row r="4910" spans="4:4" hidden="1">
      <c r="D4910" t="str">
        <f t="shared" si="76"/>
        <v/>
      </c>
    </row>
    <row r="4911" spans="4:4" hidden="1">
      <c r="D4911" t="str">
        <f t="shared" si="76"/>
        <v/>
      </c>
    </row>
    <row r="4912" spans="4:4" hidden="1">
      <c r="D4912" t="str">
        <f t="shared" si="76"/>
        <v/>
      </c>
    </row>
    <row r="4913" spans="4:4" hidden="1">
      <c r="D4913" t="str">
        <f t="shared" si="76"/>
        <v/>
      </c>
    </row>
    <row r="4914" spans="4:4" hidden="1">
      <c r="D4914" t="str">
        <f t="shared" si="76"/>
        <v/>
      </c>
    </row>
    <row r="4915" spans="4:4" hidden="1">
      <c r="D4915" t="str">
        <f t="shared" si="76"/>
        <v/>
      </c>
    </row>
    <row r="4916" spans="4:4" hidden="1">
      <c r="D4916" t="str">
        <f t="shared" si="76"/>
        <v/>
      </c>
    </row>
    <row r="4917" spans="4:4" hidden="1">
      <c r="D4917" t="str">
        <f t="shared" si="76"/>
        <v/>
      </c>
    </row>
    <row r="4918" spans="4:4" hidden="1">
      <c r="D4918" t="str">
        <f t="shared" si="76"/>
        <v/>
      </c>
    </row>
    <row r="4919" spans="4:4" hidden="1">
      <c r="D4919" t="str">
        <f t="shared" si="76"/>
        <v/>
      </c>
    </row>
    <row r="4920" spans="4:4" hidden="1">
      <c r="D4920" t="str">
        <f t="shared" si="76"/>
        <v/>
      </c>
    </row>
    <row r="4921" spans="4:4" hidden="1">
      <c r="D4921" t="str">
        <f t="shared" si="76"/>
        <v/>
      </c>
    </row>
    <row r="4922" spans="4:4" hidden="1">
      <c r="D4922" t="str">
        <f t="shared" si="76"/>
        <v/>
      </c>
    </row>
    <row r="4923" spans="4:4" hidden="1">
      <c r="D4923" t="str">
        <f t="shared" si="76"/>
        <v/>
      </c>
    </row>
    <row r="4924" spans="4:4" hidden="1">
      <c r="D4924" t="str">
        <f t="shared" si="76"/>
        <v/>
      </c>
    </row>
    <row r="4925" spans="4:4" hidden="1">
      <c r="D4925" t="str">
        <f t="shared" si="76"/>
        <v/>
      </c>
    </row>
    <row r="4926" spans="4:4" hidden="1">
      <c r="D4926" t="str">
        <f t="shared" si="76"/>
        <v/>
      </c>
    </row>
    <row r="4927" spans="4:4" hidden="1">
      <c r="D4927" t="str">
        <f t="shared" si="76"/>
        <v/>
      </c>
    </row>
    <row r="4928" spans="4:4" hidden="1">
      <c r="D4928" t="str">
        <f t="shared" si="76"/>
        <v/>
      </c>
    </row>
    <row r="4929" spans="4:4" hidden="1">
      <c r="D4929" t="str">
        <f t="shared" si="76"/>
        <v/>
      </c>
    </row>
    <row r="4930" spans="4:4" hidden="1">
      <c r="D4930" t="str">
        <f t="shared" si="76"/>
        <v/>
      </c>
    </row>
    <row r="4931" spans="4:4" hidden="1">
      <c r="D4931" t="str">
        <f t="shared" si="76"/>
        <v/>
      </c>
    </row>
    <row r="4932" spans="4:4" hidden="1">
      <c r="D4932" t="str">
        <f t="shared" ref="D4932:D4995" si="77">IF(B4932&gt;1,1,"")</f>
        <v/>
      </c>
    </row>
    <row r="4933" spans="4:4" hidden="1">
      <c r="D4933" t="str">
        <f t="shared" si="77"/>
        <v/>
      </c>
    </row>
    <row r="4934" spans="4:4" hidden="1">
      <c r="D4934" t="str">
        <f t="shared" si="77"/>
        <v/>
      </c>
    </row>
    <row r="4935" spans="4:4" hidden="1">
      <c r="D4935" t="str">
        <f t="shared" si="77"/>
        <v/>
      </c>
    </row>
    <row r="4936" spans="4:4" hidden="1">
      <c r="D4936" t="str">
        <f t="shared" si="77"/>
        <v/>
      </c>
    </row>
    <row r="4937" spans="4:4" hidden="1">
      <c r="D4937" t="str">
        <f t="shared" si="77"/>
        <v/>
      </c>
    </row>
    <row r="4938" spans="4:4" hidden="1">
      <c r="D4938" t="str">
        <f t="shared" si="77"/>
        <v/>
      </c>
    </row>
    <row r="4939" spans="4:4" hidden="1">
      <c r="D4939" t="str">
        <f t="shared" si="77"/>
        <v/>
      </c>
    </row>
    <row r="4940" spans="4:4" hidden="1">
      <c r="D4940" t="str">
        <f t="shared" si="77"/>
        <v/>
      </c>
    </row>
    <row r="4941" spans="4:4" hidden="1">
      <c r="D4941" t="str">
        <f t="shared" si="77"/>
        <v/>
      </c>
    </row>
    <row r="4942" spans="4:4" hidden="1">
      <c r="D4942" t="str">
        <f t="shared" si="77"/>
        <v/>
      </c>
    </row>
    <row r="4943" spans="4:4" hidden="1">
      <c r="D4943" t="str">
        <f t="shared" si="77"/>
        <v/>
      </c>
    </row>
    <row r="4944" spans="4:4" hidden="1">
      <c r="D4944" t="str">
        <f t="shared" si="77"/>
        <v/>
      </c>
    </row>
    <row r="4945" spans="4:4" hidden="1">
      <c r="D4945" t="str">
        <f t="shared" si="77"/>
        <v/>
      </c>
    </row>
    <row r="4946" spans="4:4" hidden="1">
      <c r="D4946" t="str">
        <f t="shared" si="77"/>
        <v/>
      </c>
    </row>
    <row r="4947" spans="4:4" hidden="1">
      <c r="D4947" t="str">
        <f t="shared" si="77"/>
        <v/>
      </c>
    </row>
    <row r="4948" spans="4:4" hidden="1">
      <c r="D4948" t="str">
        <f t="shared" si="77"/>
        <v/>
      </c>
    </row>
    <row r="4949" spans="4:4" hidden="1">
      <c r="D4949" t="str">
        <f t="shared" si="77"/>
        <v/>
      </c>
    </row>
    <row r="4950" spans="4:4" hidden="1">
      <c r="D4950" t="str">
        <f t="shared" si="77"/>
        <v/>
      </c>
    </row>
    <row r="4951" spans="4:4" hidden="1">
      <c r="D4951" t="str">
        <f t="shared" si="77"/>
        <v/>
      </c>
    </row>
    <row r="4952" spans="4:4" hidden="1">
      <c r="D4952" t="str">
        <f t="shared" si="77"/>
        <v/>
      </c>
    </row>
    <row r="4953" spans="4:4" hidden="1">
      <c r="D4953" t="str">
        <f t="shared" si="77"/>
        <v/>
      </c>
    </row>
    <row r="4954" spans="4:4" hidden="1">
      <c r="D4954" t="str">
        <f t="shared" si="77"/>
        <v/>
      </c>
    </row>
    <row r="4955" spans="4:4" hidden="1">
      <c r="D4955" t="str">
        <f t="shared" si="77"/>
        <v/>
      </c>
    </row>
    <row r="4956" spans="4:4" hidden="1">
      <c r="D4956" t="str">
        <f t="shared" si="77"/>
        <v/>
      </c>
    </row>
    <row r="4957" spans="4:4" hidden="1">
      <c r="D4957" t="str">
        <f t="shared" si="77"/>
        <v/>
      </c>
    </row>
    <row r="4958" spans="4:4" hidden="1">
      <c r="D4958" t="str">
        <f t="shared" si="77"/>
        <v/>
      </c>
    </row>
    <row r="4959" spans="4:4" hidden="1">
      <c r="D4959" t="str">
        <f t="shared" si="77"/>
        <v/>
      </c>
    </row>
    <row r="4960" spans="4:4" hidden="1">
      <c r="D4960" t="str">
        <f t="shared" si="77"/>
        <v/>
      </c>
    </row>
    <row r="4961" spans="4:4" hidden="1">
      <c r="D4961" t="str">
        <f t="shared" si="77"/>
        <v/>
      </c>
    </row>
    <row r="4962" spans="4:4" hidden="1">
      <c r="D4962" t="str">
        <f t="shared" si="77"/>
        <v/>
      </c>
    </row>
    <row r="4963" spans="4:4" hidden="1">
      <c r="D4963" t="str">
        <f t="shared" si="77"/>
        <v/>
      </c>
    </row>
    <row r="4964" spans="4:4" hidden="1">
      <c r="D4964" t="str">
        <f t="shared" si="77"/>
        <v/>
      </c>
    </row>
    <row r="4965" spans="4:4" hidden="1">
      <c r="D4965" t="str">
        <f t="shared" si="77"/>
        <v/>
      </c>
    </row>
    <row r="4966" spans="4:4" hidden="1">
      <c r="D4966" t="str">
        <f t="shared" si="77"/>
        <v/>
      </c>
    </row>
    <row r="4967" spans="4:4" hidden="1">
      <c r="D4967" t="str">
        <f t="shared" si="77"/>
        <v/>
      </c>
    </row>
    <row r="4968" spans="4:4" hidden="1">
      <c r="D4968" t="str">
        <f t="shared" si="77"/>
        <v/>
      </c>
    </row>
    <row r="4969" spans="4:4" hidden="1">
      <c r="D4969" t="str">
        <f t="shared" si="77"/>
        <v/>
      </c>
    </row>
    <row r="4970" spans="4:4" hidden="1">
      <c r="D4970" t="str">
        <f t="shared" si="77"/>
        <v/>
      </c>
    </row>
    <row r="4971" spans="4:4" hidden="1">
      <c r="D4971" t="str">
        <f t="shared" si="77"/>
        <v/>
      </c>
    </row>
    <row r="4972" spans="4:4" hidden="1">
      <c r="D4972" t="str">
        <f t="shared" si="77"/>
        <v/>
      </c>
    </row>
    <row r="4973" spans="4:4" hidden="1">
      <c r="D4973" t="str">
        <f t="shared" si="77"/>
        <v/>
      </c>
    </row>
    <row r="4974" spans="4:4" hidden="1">
      <c r="D4974" t="str">
        <f t="shared" si="77"/>
        <v/>
      </c>
    </row>
    <row r="4975" spans="4:4" hidden="1">
      <c r="D4975" t="str">
        <f t="shared" si="77"/>
        <v/>
      </c>
    </row>
    <row r="4976" spans="4:4" hidden="1">
      <c r="D4976" t="str">
        <f t="shared" si="77"/>
        <v/>
      </c>
    </row>
    <row r="4977" spans="4:4" hidden="1">
      <c r="D4977" t="str">
        <f t="shared" si="77"/>
        <v/>
      </c>
    </row>
    <row r="4978" spans="4:4" hidden="1">
      <c r="D4978" t="str">
        <f t="shared" si="77"/>
        <v/>
      </c>
    </row>
    <row r="4979" spans="4:4" hidden="1">
      <c r="D4979" t="str">
        <f t="shared" si="77"/>
        <v/>
      </c>
    </row>
    <row r="4980" spans="4:4" hidden="1">
      <c r="D4980" t="str">
        <f t="shared" si="77"/>
        <v/>
      </c>
    </row>
    <row r="4981" spans="4:4" hidden="1">
      <c r="D4981" t="str">
        <f t="shared" si="77"/>
        <v/>
      </c>
    </row>
    <row r="4982" spans="4:4" hidden="1">
      <c r="D4982" t="str">
        <f t="shared" si="77"/>
        <v/>
      </c>
    </row>
    <row r="4983" spans="4:4" hidden="1">
      <c r="D4983" t="str">
        <f t="shared" si="77"/>
        <v/>
      </c>
    </row>
    <row r="4984" spans="4:4" hidden="1">
      <c r="D4984" t="str">
        <f t="shared" si="77"/>
        <v/>
      </c>
    </row>
    <row r="4985" spans="4:4" hidden="1">
      <c r="D4985" t="str">
        <f t="shared" si="77"/>
        <v/>
      </c>
    </row>
    <row r="4986" spans="4:4" hidden="1">
      <c r="D4986" t="str">
        <f t="shared" si="77"/>
        <v/>
      </c>
    </row>
    <row r="4987" spans="4:4" hidden="1">
      <c r="D4987" t="str">
        <f t="shared" si="77"/>
        <v/>
      </c>
    </row>
    <row r="4988" spans="4:4" hidden="1">
      <c r="D4988" t="str">
        <f t="shared" si="77"/>
        <v/>
      </c>
    </row>
    <row r="4989" spans="4:4" hidden="1">
      <c r="D4989" t="str">
        <f t="shared" si="77"/>
        <v/>
      </c>
    </row>
    <row r="4990" spans="4:4" hidden="1">
      <c r="D4990" t="str">
        <f t="shared" si="77"/>
        <v/>
      </c>
    </row>
    <row r="4991" spans="4:4" hidden="1">
      <c r="D4991" t="str">
        <f t="shared" si="77"/>
        <v/>
      </c>
    </row>
    <row r="4992" spans="4:4" hidden="1">
      <c r="D4992" t="str">
        <f t="shared" si="77"/>
        <v/>
      </c>
    </row>
    <row r="4993" spans="4:4" hidden="1">
      <c r="D4993" t="str">
        <f t="shared" si="77"/>
        <v/>
      </c>
    </row>
    <row r="4994" spans="4:4" hidden="1">
      <c r="D4994" t="str">
        <f t="shared" si="77"/>
        <v/>
      </c>
    </row>
    <row r="4995" spans="4:4" hidden="1">
      <c r="D4995" t="str">
        <f t="shared" si="77"/>
        <v/>
      </c>
    </row>
    <row r="4996" spans="4:4" hidden="1">
      <c r="D4996" t="str">
        <f t="shared" ref="D4996:D5059" si="78">IF(B4996&gt;1,1,"")</f>
        <v/>
      </c>
    </row>
    <row r="4997" spans="4:4" hidden="1">
      <c r="D4997" t="str">
        <f t="shared" si="78"/>
        <v/>
      </c>
    </row>
    <row r="4998" spans="4:4" hidden="1">
      <c r="D4998" t="str">
        <f t="shared" si="78"/>
        <v/>
      </c>
    </row>
    <row r="4999" spans="4:4" hidden="1">
      <c r="D4999" t="str">
        <f t="shared" si="78"/>
        <v/>
      </c>
    </row>
    <row r="5000" spans="4:4" hidden="1">
      <c r="D5000" t="str">
        <f t="shared" si="78"/>
        <v/>
      </c>
    </row>
    <row r="5001" spans="4:4" hidden="1">
      <c r="D5001" t="str">
        <f t="shared" si="78"/>
        <v/>
      </c>
    </row>
    <row r="5002" spans="4:4" hidden="1">
      <c r="D5002" t="str">
        <f t="shared" si="78"/>
        <v/>
      </c>
    </row>
    <row r="5003" spans="4:4" hidden="1">
      <c r="D5003" t="str">
        <f t="shared" si="78"/>
        <v/>
      </c>
    </row>
    <row r="5004" spans="4:4" hidden="1">
      <c r="D5004" t="str">
        <f t="shared" si="78"/>
        <v/>
      </c>
    </row>
    <row r="5005" spans="4:4" hidden="1">
      <c r="D5005" t="str">
        <f t="shared" si="78"/>
        <v/>
      </c>
    </row>
    <row r="5006" spans="4:4" hidden="1">
      <c r="D5006" t="str">
        <f t="shared" si="78"/>
        <v/>
      </c>
    </row>
    <row r="5007" spans="4:4" hidden="1">
      <c r="D5007" t="str">
        <f t="shared" si="78"/>
        <v/>
      </c>
    </row>
    <row r="5008" spans="4:4" hidden="1">
      <c r="D5008" t="str">
        <f t="shared" si="78"/>
        <v/>
      </c>
    </row>
    <row r="5009" spans="4:4" hidden="1">
      <c r="D5009" t="str">
        <f t="shared" si="78"/>
        <v/>
      </c>
    </row>
    <row r="5010" spans="4:4" hidden="1">
      <c r="D5010" t="str">
        <f t="shared" si="78"/>
        <v/>
      </c>
    </row>
    <row r="5011" spans="4:4" hidden="1">
      <c r="D5011" t="str">
        <f t="shared" si="78"/>
        <v/>
      </c>
    </row>
    <row r="5012" spans="4:4" hidden="1">
      <c r="D5012" t="str">
        <f t="shared" si="78"/>
        <v/>
      </c>
    </row>
    <row r="5013" spans="4:4" hidden="1">
      <c r="D5013" t="str">
        <f t="shared" si="78"/>
        <v/>
      </c>
    </row>
    <row r="5014" spans="4:4" hidden="1">
      <c r="D5014" t="str">
        <f t="shared" si="78"/>
        <v/>
      </c>
    </row>
    <row r="5015" spans="4:4" hidden="1">
      <c r="D5015" t="str">
        <f t="shared" si="78"/>
        <v/>
      </c>
    </row>
    <row r="5016" spans="4:4" hidden="1">
      <c r="D5016" t="str">
        <f t="shared" si="78"/>
        <v/>
      </c>
    </row>
    <row r="5017" spans="4:4" hidden="1">
      <c r="D5017" t="str">
        <f t="shared" si="78"/>
        <v/>
      </c>
    </row>
    <row r="5018" spans="4:4" hidden="1">
      <c r="D5018" t="str">
        <f t="shared" si="78"/>
        <v/>
      </c>
    </row>
    <row r="5019" spans="4:4" hidden="1">
      <c r="D5019" t="str">
        <f t="shared" si="78"/>
        <v/>
      </c>
    </row>
    <row r="5020" spans="4:4" hidden="1">
      <c r="D5020" t="str">
        <f t="shared" si="78"/>
        <v/>
      </c>
    </row>
    <row r="5021" spans="4:4" hidden="1">
      <c r="D5021" t="str">
        <f t="shared" si="78"/>
        <v/>
      </c>
    </row>
    <row r="5022" spans="4:4" hidden="1">
      <c r="D5022" t="str">
        <f t="shared" si="78"/>
        <v/>
      </c>
    </row>
    <row r="5023" spans="4:4" hidden="1">
      <c r="D5023" t="str">
        <f t="shared" si="78"/>
        <v/>
      </c>
    </row>
    <row r="5024" spans="4:4" hidden="1">
      <c r="D5024" t="str">
        <f t="shared" si="78"/>
        <v/>
      </c>
    </row>
    <row r="5025" spans="4:4" hidden="1">
      <c r="D5025" t="str">
        <f t="shared" si="78"/>
        <v/>
      </c>
    </row>
    <row r="5026" spans="4:4" hidden="1">
      <c r="D5026" t="str">
        <f t="shared" si="78"/>
        <v/>
      </c>
    </row>
    <row r="5027" spans="4:4" hidden="1">
      <c r="D5027" t="str">
        <f t="shared" si="78"/>
        <v/>
      </c>
    </row>
    <row r="5028" spans="4:4" hidden="1">
      <c r="D5028" t="str">
        <f t="shared" si="78"/>
        <v/>
      </c>
    </row>
    <row r="5029" spans="4:4" hidden="1">
      <c r="D5029" t="str">
        <f t="shared" si="78"/>
        <v/>
      </c>
    </row>
    <row r="5030" spans="4:4" hidden="1">
      <c r="D5030" t="str">
        <f t="shared" si="78"/>
        <v/>
      </c>
    </row>
    <row r="5031" spans="4:4" hidden="1">
      <c r="D5031" t="str">
        <f t="shared" si="78"/>
        <v/>
      </c>
    </row>
    <row r="5032" spans="4:4" hidden="1">
      <c r="D5032" t="str">
        <f t="shared" si="78"/>
        <v/>
      </c>
    </row>
    <row r="5033" spans="4:4" hidden="1">
      <c r="D5033" t="str">
        <f t="shared" si="78"/>
        <v/>
      </c>
    </row>
    <row r="5034" spans="4:4" hidden="1">
      <c r="D5034" t="str">
        <f t="shared" si="78"/>
        <v/>
      </c>
    </row>
    <row r="5035" spans="4:4" hidden="1">
      <c r="D5035" t="str">
        <f t="shared" si="78"/>
        <v/>
      </c>
    </row>
    <row r="5036" spans="4:4" hidden="1">
      <c r="D5036" t="str">
        <f t="shared" si="78"/>
        <v/>
      </c>
    </row>
    <row r="5037" spans="4:4" hidden="1">
      <c r="D5037" t="str">
        <f t="shared" si="78"/>
        <v/>
      </c>
    </row>
    <row r="5038" spans="4:4" hidden="1">
      <c r="D5038" t="str">
        <f t="shared" si="78"/>
        <v/>
      </c>
    </row>
    <row r="5039" spans="4:4" hidden="1">
      <c r="D5039" t="str">
        <f t="shared" si="78"/>
        <v/>
      </c>
    </row>
    <row r="5040" spans="4:4" hidden="1">
      <c r="D5040" t="str">
        <f t="shared" si="78"/>
        <v/>
      </c>
    </row>
    <row r="5041" spans="4:4" hidden="1">
      <c r="D5041" t="str">
        <f t="shared" si="78"/>
        <v/>
      </c>
    </row>
    <row r="5042" spans="4:4" hidden="1">
      <c r="D5042" t="str">
        <f t="shared" si="78"/>
        <v/>
      </c>
    </row>
    <row r="5043" spans="4:4" hidden="1">
      <c r="D5043" t="str">
        <f t="shared" si="78"/>
        <v/>
      </c>
    </row>
    <row r="5044" spans="4:4" hidden="1">
      <c r="D5044" t="str">
        <f t="shared" si="78"/>
        <v/>
      </c>
    </row>
    <row r="5045" spans="4:4" hidden="1">
      <c r="D5045" t="str">
        <f t="shared" si="78"/>
        <v/>
      </c>
    </row>
    <row r="5046" spans="4:4" hidden="1">
      <c r="D5046" t="str">
        <f t="shared" si="78"/>
        <v/>
      </c>
    </row>
    <row r="5047" spans="4:4" hidden="1">
      <c r="D5047" t="str">
        <f t="shared" si="78"/>
        <v/>
      </c>
    </row>
    <row r="5048" spans="4:4" hidden="1">
      <c r="D5048" t="str">
        <f t="shared" si="78"/>
        <v/>
      </c>
    </row>
    <row r="5049" spans="4:4" hidden="1">
      <c r="D5049" t="str">
        <f t="shared" si="78"/>
        <v/>
      </c>
    </row>
    <row r="5050" spans="4:4" hidden="1">
      <c r="D5050" t="str">
        <f t="shared" si="78"/>
        <v/>
      </c>
    </row>
    <row r="5051" spans="4:4" hidden="1">
      <c r="D5051" t="str">
        <f t="shared" si="78"/>
        <v/>
      </c>
    </row>
    <row r="5052" spans="4:4" hidden="1">
      <c r="D5052" t="str">
        <f t="shared" si="78"/>
        <v/>
      </c>
    </row>
    <row r="5053" spans="4:4" hidden="1">
      <c r="D5053" t="str">
        <f t="shared" si="78"/>
        <v/>
      </c>
    </row>
    <row r="5054" spans="4:4" hidden="1">
      <c r="D5054" t="str">
        <f t="shared" si="78"/>
        <v/>
      </c>
    </row>
    <row r="5055" spans="4:4" hidden="1">
      <c r="D5055" t="str">
        <f t="shared" si="78"/>
        <v/>
      </c>
    </row>
    <row r="5056" spans="4:4" hidden="1">
      <c r="D5056" t="str">
        <f t="shared" si="78"/>
        <v/>
      </c>
    </row>
    <row r="5057" spans="4:4" hidden="1">
      <c r="D5057" t="str">
        <f t="shared" si="78"/>
        <v/>
      </c>
    </row>
    <row r="5058" spans="4:4" hidden="1">
      <c r="D5058" t="str">
        <f t="shared" si="78"/>
        <v/>
      </c>
    </row>
    <row r="5059" spans="4:4" hidden="1">
      <c r="D5059" t="str">
        <f t="shared" si="78"/>
        <v/>
      </c>
    </row>
    <row r="5060" spans="4:4" hidden="1">
      <c r="D5060" t="str">
        <f t="shared" ref="D5060:D5123" si="79">IF(B5060&gt;1,1,"")</f>
        <v/>
      </c>
    </row>
    <row r="5061" spans="4:4" hidden="1">
      <c r="D5061" t="str">
        <f t="shared" si="79"/>
        <v/>
      </c>
    </row>
    <row r="5062" spans="4:4" hidden="1">
      <c r="D5062" t="str">
        <f t="shared" si="79"/>
        <v/>
      </c>
    </row>
    <row r="5063" spans="4:4" hidden="1">
      <c r="D5063" t="str">
        <f t="shared" si="79"/>
        <v/>
      </c>
    </row>
    <row r="5064" spans="4:4" hidden="1">
      <c r="D5064" t="str">
        <f t="shared" si="79"/>
        <v/>
      </c>
    </row>
    <row r="5065" spans="4:4" hidden="1">
      <c r="D5065" t="str">
        <f t="shared" si="79"/>
        <v/>
      </c>
    </row>
    <row r="5066" spans="4:4" hidden="1">
      <c r="D5066" t="str">
        <f t="shared" si="79"/>
        <v/>
      </c>
    </row>
    <row r="5067" spans="4:4" hidden="1">
      <c r="D5067" t="str">
        <f t="shared" si="79"/>
        <v/>
      </c>
    </row>
    <row r="5068" spans="4:4" hidden="1">
      <c r="D5068" t="str">
        <f t="shared" si="79"/>
        <v/>
      </c>
    </row>
    <row r="5069" spans="4:4" hidden="1">
      <c r="D5069" t="str">
        <f t="shared" si="79"/>
        <v/>
      </c>
    </row>
    <row r="5070" spans="4:4" hidden="1">
      <c r="D5070" t="str">
        <f t="shared" si="79"/>
        <v/>
      </c>
    </row>
    <row r="5071" spans="4:4" hidden="1">
      <c r="D5071" t="str">
        <f t="shared" si="79"/>
        <v/>
      </c>
    </row>
    <row r="5072" spans="4:4" hidden="1">
      <c r="D5072" t="str">
        <f t="shared" si="79"/>
        <v/>
      </c>
    </row>
    <row r="5073" spans="4:4" hidden="1">
      <c r="D5073" t="str">
        <f t="shared" si="79"/>
        <v/>
      </c>
    </row>
    <row r="5074" spans="4:4" hidden="1">
      <c r="D5074" t="str">
        <f t="shared" si="79"/>
        <v/>
      </c>
    </row>
    <row r="5075" spans="4:4" hidden="1">
      <c r="D5075" t="str">
        <f t="shared" si="79"/>
        <v/>
      </c>
    </row>
    <row r="5076" spans="4:4" hidden="1">
      <c r="D5076" t="str">
        <f t="shared" si="79"/>
        <v/>
      </c>
    </row>
    <row r="5077" spans="4:4" hidden="1">
      <c r="D5077" t="str">
        <f t="shared" si="79"/>
        <v/>
      </c>
    </row>
    <row r="5078" spans="4:4" hidden="1">
      <c r="D5078" t="str">
        <f t="shared" si="79"/>
        <v/>
      </c>
    </row>
    <row r="5079" spans="4:4" hidden="1">
      <c r="D5079" t="str">
        <f t="shared" si="79"/>
        <v/>
      </c>
    </row>
    <row r="5080" spans="4:4" hidden="1">
      <c r="D5080" t="str">
        <f t="shared" si="79"/>
        <v/>
      </c>
    </row>
    <row r="5081" spans="4:4" hidden="1">
      <c r="D5081" t="str">
        <f t="shared" si="79"/>
        <v/>
      </c>
    </row>
    <row r="5082" spans="4:4" hidden="1">
      <c r="D5082" t="str">
        <f t="shared" si="79"/>
        <v/>
      </c>
    </row>
    <row r="5083" spans="4:4" hidden="1">
      <c r="D5083" t="str">
        <f t="shared" si="79"/>
        <v/>
      </c>
    </row>
    <row r="5084" spans="4:4" hidden="1">
      <c r="D5084" t="str">
        <f t="shared" si="79"/>
        <v/>
      </c>
    </row>
    <row r="5085" spans="4:4" hidden="1">
      <c r="D5085" t="str">
        <f t="shared" si="79"/>
        <v/>
      </c>
    </row>
    <row r="5086" spans="4:4" hidden="1">
      <c r="D5086" t="str">
        <f t="shared" si="79"/>
        <v/>
      </c>
    </row>
    <row r="5087" spans="4:4" hidden="1">
      <c r="D5087" t="str">
        <f t="shared" si="79"/>
        <v/>
      </c>
    </row>
    <row r="5088" spans="4:4" hidden="1">
      <c r="D5088" t="str">
        <f t="shared" si="79"/>
        <v/>
      </c>
    </row>
    <row r="5089" spans="4:4" hidden="1">
      <c r="D5089" t="str">
        <f t="shared" si="79"/>
        <v/>
      </c>
    </row>
    <row r="5090" spans="4:4" hidden="1">
      <c r="D5090" t="str">
        <f t="shared" si="79"/>
        <v/>
      </c>
    </row>
    <row r="5091" spans="4:4" hidden="1">
      <c r="D5091" t="str">
        <f t="shared" si="79"/>
        <v/>
      </c>
    </row>
    <row r="5092" spans="4:4" hidden="1">
      <c r="D5092" t="str">
        <f t="shared" si="79"/>
        <v/>
      </c>
    </row>
    <row r="5093" spans="4:4" hidden="1">
      <c r="D5093" t="str">
        <f t="shared" si="79"/>
        <v/>
      </c>
    </row>
    <row r="5094" spans="4:4" hidden="1">
      <c r="D5094" t="str">
        <f t="shared" si="79"/>
        <v/>
      </c>
    </row>
    <row r="5095" spans="4:4" hidden="1">
      <c r="D5095" t="str">
        <f t="shared" si="79"/>
        <v/>
      </c>
    </row>
    <row r="5096" spans="4:4" hidden="1">
      <c r="D5096" t="str">
        <f t="shared" si="79"/>
        <v/>
      </c>
    </row>
    <row r="5097" spans="4:4" hidden="1">
      <c r="D5097" t="str">
        <f t="shared" si="79"/>
        <v/>
      </c>
    </row>
    <row r="5098" spans="4:4" hidden="1">
      <c r="D5098" t="str">
        <f t="shared" si="79"/>
        <v/>
      </c>
    </row>
    <row r="5099" spans="4:4" hidden="1">
      <c r="D5099" t="str">
        <f t="shared" si="79"/>
        <v/>
      </c>
    </row>
    <row r="5100" spans="4:4" hidden="1">
      <c r="D5100" t="str">
        <f t="shared" si="79"/>
        <v/>
      </c>
    </row>
    <row r="5101" spans="4:4" hidden="1">
      <c r="D5101" t="str">
        <f t="shared" si="79"/>
        <v/>
      </c>
    </row>
    <row r="5102" spans="4:4" hidden="1">
      <c r="D5102" t="str">
        <f t="shared" si="79"/>
        <v/>
      </c>
    </row>
    <row r="5103" spans="4:4" hidden="1">
      <c r="D5103" t="str">
        <f t="shared" si="79"/>
        <v/>
      </c>
    </row>
    <row r="5104" spans="4:4" hidden="1">
      <c r="D5104" t="str">
        <f t="shared" si="79"/>
        <v/>
      </c>
    </row>
    <row r="5105" spans="4:4" hidden="1">
      <c r="D5105" t="str">
        <f t="shared" si="79"/>
        <v/>
      </c>
    </row>
    <row r="5106" spans="4:4" hidden="1">
      <c r="D5106" t="str">
        <f t="shared" si="79"/>
        <v/>
      </c>
    </row>
    <row r="5107" spans="4:4" hidden="1">
      <c r="D5107" t="str">
        <f t="shared" si="79"/>
        <v/>
      </c>
    </row>
    <row r="5108" spans="4:4" hidden="1">
      <c r="D5108" t="str">
        <f t="shared" si="79"/>
        <v/>
      </c>
    </row>
    <row r="5109" spans="4:4" hidden="1">
      <c r="D5109" t="str">
        <f t="shared" si="79"/>
        <v/>
      </c>
    </row>
    <row r="5110" spans="4:4" hidden="1">
      <c r="D5110" t="str">
        <f t="shared" si="79"/>
        <v/>
      </c>
    </row>
    <row r="5111" spans="4:4" hidden="1">
      <c r="D5111" t="str">
        <f t="shared" si="79"/>
        <v/>
      </c>
    </row>
    <row r="5112" spans="4:4" hidden="1">
      <c r="D5112" t="str">
        <f t="shared" si="79"/>
        <v/>
      </c>
    </row>
    <row r="5113" spans="4:4" hidden="1">
      <c r="D5113" t="str">
        <f t="shared" si="79"/>
        <v/>
      </c>
    </row>
    <row r="5114" spans="4:4" hidden="1">
      <c r="D5114" t="str">
        <f t="shared" si="79"/>
        <v/>
      </c>
    </row>
    <row r="5115" spans="4:4" hidden="1">
      <c r="D5115" t="str">
        <f t="shared" si="79"/>
        <v/>
      </c>
    </row>
    <row r="5116" spans="4:4" hidden="1">
      <c r="D5116" t="str">
        <f t="shared" si="79"/>
        <v/>
      </c>
    </row>
    <row r="5117" spans="4:4" hidden="1">
      <c r="D5117" t="str">
        <f t="shared" si="79"/>
        <v/>
      </c>
    </row>
    <row r="5118" spans="4:4" hidden="1">
      <c r="D5118" t="str">
        <f t="shared" si="79"/>
        <v/>
      </c>
    </row>
    <row r="5119" spans="4:4" hidden="1">
      <c r="D5119" t="str">
        <f t="shared" si="79"/>
        <v/>
      </c>
    </row>
    <row r="5120" spans="4:4" hidden="1">
      <c r="D5120" t="str">
        <f t="shared" si="79"/>
        <v/>
      </c>
    </row>
    <row r="5121" spans="4:4" hidden="1">
      <c r="D5121" t="str">
        <f t="shared" si="79"/>
        <v/>
      </c>
    </row>
    <row r="5122" spans="4:4" hidden="1">
      <c r="D5122" t="str">
        <f t="shared" si="79"/>
        <v/>
      </c>
    </row>
    <row r="5123" spans="4:4" hidden="1">
      <c r="D5123" t="str">
        <f t="shared" si="79"/>
        <v/>
      </c>
    </row>
    <row r="5124" spans="4:4" hidden="1">
      <c r="D5124" t="str">
        <f t="shared" ref="D5124:D5187" si="80">IF(B5124&gt;1,1,"")</f>
        <v/>
      </c>
    </row>
    <row r="5125" spans="4:4" hidden="1">
      <c r="D5125" t="str">
        <f t="shared" si="80"/>
        <v/>
      </c>
    </row>
    <row r="5126" spans="4:4" hidden="1">
      <c r="D5126" t="str">
        <f t="shared" si="80"/>
        <v/>
      </c>
    </row>
    <row r="5127" spans="4:4" hidden="1">
      <c r="D5127" t="str">
        <f t="shared" si="80"/>
        <v/>
      </c>
    </row>
    <row r="5128" spans="4:4" hidden="1">
      <c r="D5128" t="str">
        <f t="shared" si="80"/>
        <v/>
      </c>
    </row>
    <row r="5129" spans="4:4" hidden="1">
      <c r="D5129" t="str">
        <f t="shared" si="80"/>
        <v/>
      </c>
    </row>
    <row r="5130" spans="4:4" hidden="1">
      <c r="D5130" t="str">
        <f t="shared" si="80"/>
        <v/>
      </c>
    </row>
    <row r="5131" spans="4:4" hidden="1">
      <c r="D5131" t="str">
        <f t="shared" si="80"/>
        <v/>
      </c>
    </row>
    <row r="5132" spans="4:4" hidden="1">
      <c r="D5132" t="str">
        <f t="shared" si="80"/>
        <v/>
      </c>
    </row>
    <row r="5133" spans="4:4" hidden="1">
      <c r="D5133" t="str">
        <f t="shared" si="80"/>
        <v/>
      </c>
    </row>
    <row r="5134" spans="4:4" hidden="1">
      <c r="D5134" t="str">
        <f t="shared" si="80"/>
        <v/>
      </c>
    </row>
    <row r="5135" spans="4:4" hidden="1">
      <c r="D5135" t="str">
        <f t="shared" si="80"/>
        <v/>
      </c>
    </row>
    <row r="5136" spans="4:4" hidden="1">
      <c r="D5136" t="str">
        <f t="shared" si="80"/>
        <v/>
      </c>
    </row>
    <row r="5137" spans="4:4" hidden="1">
      <c r="D5137" t="str">
        <f t="shared" si="80"/>
        <v/>
      </c>
    </row>
    <row r="5138" spans="4:4" hidden="1">
      <c r="D5138" t="str">
        <f t="shared" si="80"/>
        <v/>
      </c>
    </row>
    <row r="5139" spans="4:4" hidden="1">
      <c r="D5139" t="str">
        <f t="shared" si="80"/>
        <v/>
      </c>
    </row>
    <row r="5140" spans="4:4" hidden="1">
      <c r="D5140" t="str">
        <f t="shared" si="80"/>
        <v/>
      </c>
    </row>
    <row r="5141" spans="4:4" hidden="1">
      <c r="D5141" t="str">
        <f t="shared" si="80"/>
        <v/>
      </c>
    </row>
    <row r="5142" spans="4:4" hidden="1">
      <c r="D5142" t="str">
        <f t="shared" si="80"/>
        <v/>
      </c>
    </row>
    <row r="5143" spans="4:4" hidden="1">
      <c r="D5143" t="str">
        <f t="shared" si="80"/>
        <v/>
      </c>
    </row>
    <row r="5144" spans="4:4" hidden="1">
      <c r="D5144" t="str">
        <f t="shared" si="80"/>
        <v/>
      </c>
    </row>
    <row r="5145" spans="4:4" hidden="1">
      <c r="D5145" t="str">
        <f t="shared" si="80"/>
        <v/>
      </c>
    </row>
    <row r="5146" spans="4:4" hidden="1">
      <c r="D5146" t="str">
        <f t="shared" si="80"/>
        <v/>
      </c>
    </row>
    <row r="5147" spans="4:4" hidden="1">
      <c r="D5147" t="str">
        <f t="shared" si="80"/>
        <v/>
      </c>
    </row>
    <row r="5148" spans="4:4" hidden="1">
      <c r="D5148" t="str">
        <f t="shared" si="80"/>
        <v/>
      </c>
    </row>
    <row r="5149" spans="4:4" hidden="1">
      <c r="D5149" t="str">
        <f t="shared" si="80"/>
        <v/>
      </c>
    </row>
    <row r="5150" spans="4:4" hidden="1">
      <c r="D5150" t="str">
        <f t="shared" si="80"/>
        <v/>
      </c>
    </row>
    <row r="5151" spans="4:4" hidden="1">
      <c r="D5151" t="str">
        <f t="shared" si="80"/>
        <v/>
      </c>
    </row>
    <row r="5152" spans="4:4" hidden="1">
      <c r="D5152" t="str">
        <f t="shared" si="80"/>
        <v/>
      </c>
    </row>
    <row r="5153" spans="4:4" hidden="1">
      <c r="D5153" t="str">
        <f t="shared" si="80"/>
        <v/>
      </c>
    </row>
    <row r="5154" spans="4:4" hidden="1">
      <c r="D5154" t="str">
        <f t="shared" si="80"/>
        <v/>
      </c>
    </row>
    <row r="5155" spans="4:4" hidden="1">
      <c r="D5155" t="str">
        <f t="shared" si="80"/>
        <v/>
      </c>
    </row>
    <row r="5156" spans="4:4" hidden="1">
      <c r="D5156" t="str">
        <f t="shared" si="80"/>
        <v/>
      </c>
    </row>
    <row r="5157" spans="4:4" hidden="1">
      <c r="D5157" t="str">
        <f t="shared" si="80"/>
        <v/>
      </c>
    </row>
    <row r="5158" spans="4:4" hidden="1">
      <c r="D5158" t="str">
        <f t="shared" si="80"/>
        <v/>
      </c>
    </row>
    <row r="5159" spans="4:4" hidden="1">
      <c r="D5159" t="str">
        <f t="shared" si="80"/>
        <v/>
      </c>
    </row>
    <row r="5160" spans="4:4" hidden="1">
      <c r="D5160" t="str">
        <f t="shared" si="80"/>
        <v/>
      </c>
    </row>
    <row r="5161" spans="4:4" hidden="1">
      <c r="D5161" t="str">
        <f t="shared" si="80"/>
        <v/>
      </c>
    </row>
    <row r="5162" spans="4:4" hidden="1">
      <c r="D5162" t="str">
        <f t="shared" si="80"/>
        <v/>
      </c>
    </row>
    <row r="5163" spans="4:4" hidden="1">
      <c r="D5163" t="str">
        <f t="shared" si="80"/>
        <v/>
      </c>
    </row>
    <row r="5164" spans="4:4" hidden="1">
      <c r="D5164" t="str">
        <f t="shared" si="80"/>
        <v/>
      </c>
    </row>
    <row r="5165" spans="4:4" hidden="1">
      <c r="D5165" t="str">
        <f t="shared" si="80"/>
        <v/>
      </c>
    </row>
    <row r="5166" spans="4:4" hidden="1">
      <c r="D5166" t="str">
        <f t="shared" si="80"/>
        <v/>
      </c>
    </row>
    <row r="5167" spans="4:4" hidden="1">
      <c r="D5167" t="str">
        <f t="shared" si="80"/>
        <v/>
      </c>
    </row>
    <row r="5168" spans="4:4" hidden="1">
      <c r="D5168" t="str">
        <f t="shared" si="80"/>
        <v/>
      </c>
    </row>
    <row r="5169" spans="4:4" hidden="1">
      <c r="D5169" t="str">
        <f t="shared" si="80"/>
        <v/>
      </c>
    </row>
    <row r="5170" spans="4:4" hidden="1">
      <c r="D5170" t="str">
        <f t="shared" si="80"/>
        <v/>
      </c>
    </row>
    <row r="5171" spans="4:4" hidden="1">
      <c r="D5171" t="str">
        <f t="shared" si="80"/>
        <v/>
      </c>
    </row>
    <row r="5172" spans="4:4" hidden="1">
      <c r="D5172" t="str">
        <f t="shared" si="80"/>
        <v/>
      </c>
    </row>
    <row r="5173" spans="4:4" hidden="1">
      <c r="D5173" t="str">
        <f t="shared" si="80"/>
        <v/>
      </c>
    </row>
    <row r="5174" spans="4:4" hidden="1">
      <c r="D5174" t="str">
        <f t="shared" si="80"/>
        <v/>
      </c>
    </row>
    <row r="5175" spans="4:4" hidden="1">
      <c r="D5175" t="str">
        <f t="shared" si="80"/>
        <v/>
      </c>
    </row>
    <row r="5176" spans="4:4" hidden="1">
      <c r="D5176" t="str">
        <f t="shared" si="80"/>
        <v/>
      </c>
    </row>
    <row r="5177" spans="4:4" hidden="1">
      <c r="D5177" t="str">
        <f t="shared" si="80"/>
        <v/>
      </c>
    </row>
    <row r="5178" spans="4:4" hidden="1">
      <c r="D5178" t="str">
        <f t="shared" si="80"/>
        <v/>
      </c>
    </row>
    <row r="5179" spans="4:4" hidden="1">
      <c r="D5179" t="str">
        <f t="shared" si="80"/>
        <v/>
      </c>
    </row>
    <row r="5180" spans="4:4" hidden="1">
      <c r="D5180" t="str">
        <f t="shared" si="80"/>
        <v/>
      </c>
    </row>
    <row r="5181" spans="4:4" hidden="1">
      <c r="D5181" t="str">
        <f t="shared" si="80"/>
        <v/>
      </c>
    </row>
    <row r="5182" spans="4:4" hidden="1">
      <c r="D5182" t="str">
        <f t="shared" si="80"/>
        <v/>
      </c>
    </row>
    <row r="5183" spans="4:4" hidden="1">
      <c r="D5183" t="str">
        <f t="shared" si="80"/>
        <v/>
      </c>
    </row>
    <row r="5184" spans="4:4" hidden="1">
      <c r="D5184" t="str">
        <f t="shared" si="80"/>
        <v/>
      </c>
    </row>
    <row r="5185" spans="4:4" hidden="1">
      <c r="D5185" t="str">
        <f t="shared" si="80"/>
        <v/>
      </c>
    </row>
    <row r="5186" spans="4:4" hidden="1">
      <c r="D5186" t="str">
        <f t="shared" si="80"/>
        <v/>
      </c>
    </row>
    <row r="5187" spans="4:4" hidden="1">
      <c r="D5187" t="str">
        <f t="shared" si="80"/>
        <v/>
      </c>
    </row>
    <row r="5188" spans="4:4" hidden="1">
      <c r="D5188" t="str">
        <f t="shared" ref="D5188:D5251" si="81">IF(B5188&gt;1,1,"")</f>
        <v/>
      </c>
    </row>
    <row r="5189" spans="4:4" hidden="1">
      <c r="D5189" t="str">
        <f t="shared" si="81"/>
        <v/>
      </c>
    </row>
    <row r="5190" spans="4:4" hidden="1">
      <c r="D5190" t="str">
        <f t="shared" si="81"/>
        <v/>
      </c>
    </row>
    <row r="5191" spans="4:4" hidden="1">
      <c r="D5191" t="str">
        <f t="shared" si="81"/>
        <v/>
      </c>
    </row>
    <row r="5192" spans="4:4" hidden="1">
      <c r="D5192" t="str">
        <f t="shared" si="81"/>
        <v/>
      </c>
    </row>
    <row r="5193" spans="4:4" hidden="1">
      <c r="D5193" t="str">
        <f t="shared" si="81"/>
        <v/>
      </c>
    </row>
    <row r="5194" spans="4:4" hidden="1">
      <c r="D5194" t="str">
        <f t="shared" si="81"/>
        <v/>
      </c>
    </row>
    <row r="5195" spans="4:4" hidden="1">
      <c r="D5195" t="str">
        <f t="shared" si="81"/>
        <v/>
      </c>
    </row>
    <row r="5196" spans="4:4" hidden="1">
      <c r="D5196" t="str">
        <f t="shared" si="81"/>
        <v/>
      </c>
    </row>
    <row r="5197" spans="4:4" hidden="1">
      <c r="D5197" t="str">
        <f t="shared" si="81"/>
        <v/>
      </c>
    </row>
    <row r="5198" spans="4:4" hidden="1">
      <c r="D5198" t="str">
        <f t="shared" si="81"/>
        <v/>
      </c>
    </row>
    <row r="5199" spans="4:4" hidden="1">
      <c r="D5199" t="str">
        <f t="shared" si="81"/>
        <v/>
      </c>
    </row>
    <row r="5200" spans="4:4" hidden="1">
      <c r="D5200" t="str">
        <f t="shared" si="81"/>
        <v/>
      </c>
    </row>
    <row r="5201" spans="4:4" hidden="1">
      <c r="D5201" t="str">
        <f t="shared" si="81"/>
        <v/>
      </c>
    </row>
    <row r="5202" spans="4:4" hidden="1">
      <c r="D5202" t="str">
        <f t="shared" si="81"/>
        <v/>
      </c>
    </row>
    <row r="5203" spans="4:4" hidden="1">
      <c r="D5203" t="str">
        <f t="shared" si="81"/>
        <v/>
      </c>
    </row>
    <row r="5204" spans="4:4" hidden="1">
      <c r="D5204" t="str">
        <f t="shared" si="81"/>
        <v/>
      </c>
    </row>
    <row r="5205" spans="4:4" hidden="1">
      <c r="D5205" t="str">
        <f t="shared" si="81"/>
        <v/>
      </c>
    </row>
    <row r="5206" spans="4:4" hidden="1">
      <c r="D5206" t="str">
        <f t="shared" si="81"/>
        <v/>
      </c>
    </row>
    <row r="5207" spans="4:4" hidden="1">
      <c r="D5207" t="str">
        <f t="shared" si="81"/>
        <v/>
      </c>
    </row>
    <row r="5208" spans="4:4" hidden="1">
      <c r="D5208" t="str">
        <f t="shared" si="81"/>
        <v/>
      </c>
    </row>
    <row r="5209" spans="4:4" hidden="1">
      <c r="D5209" t="str">
        <f t="shared" si="81"/>
        <v/>
      </c>
    </row>
    <row r="5210" spans="4:4" hidden="1">
      <c r="D5210" t="str">
        <f t="shared" si="81"/>
        <v/>
      </c>
    </row>
    <row r="5211" spans="4:4" hidden="1">
      <c r="D5211" t="str">
        <f t="shared" si="81"/>
        <v/>
      </c>
    </row>
    <row r="5212" spans="4:4" hidden="1">
      <c r="D5212" t="str">
        <f t="shared" si="81"/>
        <v/>
      </c>
    </row>
    <row r="5213" spans="4:4" hidden="1">
      <c r="D5213" t="str">
        <f t="shared" si="81"/>
        <v/>
      </c>
    </row>
    <row r="5214" spans="4:4" hidden="1">
      <c r="D5214" t="str">
        <f t="shared" si="81"/>
        <v/>
      </c>
    </row>
    <row r="5215" spans="4:4" hidden="1">
      <c r="D5215" t="str">
        <f t="shared" si="81"/>
        <v/>
      </c>
    </row>
    <row r="5216" spans="4:4" hidden="1">
      <c r="D5216" t="str">
        <f t="shared" si="81"/>
        <v/>
      </c>
    </row>
    <row r="5217" spans="4:4" hidden="1">
      <c r="D5217" t="str">
        <f t="shared" si="81"/>
        <v/>
      </c>
    </row>
    <row r="5218" spans="4:4" hidden="1">
      <c r="D5218" t="str">
        <f t="shared" si="81"/>
        <v/>
      </c>
    </row>
    <row r="5219" spans="4:4" hidden="1">
      <c r="D5219" t="str">
        <f t="shared" si="81"/>
        <v/>
      </c>
    </row>
    <row r="5220" spans="4:4" hidden="1">
      <c r="D5220" t="str">
        <f t="shared" si="81"/>
        <v/>
      </c>
    </row>
    <row r="5221" spans="4:4" hidden="1">
      <c r="D5221" t="str">
        <f t="shared" si="81"/>
        <v/>
      </c>
    </row>
    <row r="5222" spans="4:4" hidden="1">
      <c r="D5222" t="str">
        <f t="shared" si="81"/>
        <v/>
      </c>
    </row>
    <row r="5223" spans="4:4" hidden="1">
      <c r="D5223" t="str">
        <f t="shared" si="81"/>
        <v/>
      </c>
    </row>
    <row r="5224" spans="4:4" hidden="1">
      <c r="D5224" t="str">
        <f t="shared" si="81"/>
        <v/>
      </c>
    </row>
    <row r="5225" spans="4:4" hidden="1">
      <c r="D5225" t="str">
        <f t="shared" si="81"/>
        <v/>
      </c>
    </row>
    <row r="5226" spans="4:4" hidden="1">
      <c r="D5226" t="str">
        <f t="shared" si="81"/>
        <v/>
      </c>
    </row>
    <row r="5227" spans="4:4" hidden="1">
      <c r="D5227" t="str">
        <f t="shared" si="81"/>
        <v/>
      </c>
    </row>
    <row r="5228" spans="4:4" hidden="1">
      <c r="D5228" t="str">
        <f t="shared" si="81"/>
        <v/>
      </c>
    </row>
    <row r="5229" spans="4:4" hidden="1">
      <c r="D5229" t="str">
        <f t="shared" si="81"/>
        <v/>
      </c>
    </row>
    <row r="5230" spans="4:4" hidden="1">
      <c r="D5230" t="str">
        <f t="shared" si="81"/>
        <v/>
      </c>
    </row>
    <row r="5231" spans="4:4" hidden="1">
      <c r="D5231" t="str">
        <f t="shared" si="81"/>
        <v/>
      </c>
    </row>
    <row r="5232" spans="4:4" hidden="1">
      <c r="D5232" t="str">
        <f t="shared" si="81"/>
        <v/>
      </c>
    </row>
    <row r="5233" spans="4:4" hidden="1">
      <c r="D5233" t="str">
        <f t="shared" si="81"/>
        <v/>
      </c>
    </row>
    <row r="5234" spans="4:4" hidden="1">
      <c r="D5234" t="str">
        <f t="shared" si="81"/>
        <v/>
      </c>
    </row>
    <row r="5235" spans="4:4" hidden="1">
      <c r="D5235" t="str">
        <f t="shared" si="81"/>
        <v/>
      </c>
    </row>
    <row r="5236" spans="4:4" hidden="1">
      <c r="D5236" t="str">
        <f t="shared" si="81"/>
        <v/>
      </c>
    </row>
    <row r="5237" spans="4:4" hidden="1">
      <c r="D5237" t="str">
        <f t="shared" si="81"/>
        <v/>
      </c>
    </row>
    <row r="5238" spans="4:4" hidden="1">
      <c r="D5238" t="str">
        <f t="shared" si="81"/>
        <v/>
      </c>
    </row>
    <row r="5239" spans="4:4" hidden="1">
      <c r="D5239" t="str">
        <f t="shared" si="81"/>
        <v/>
      </c>
    </row>
    <row r="5240" spans="4:4" hidden="1">
      <c r="D5240" t="str">
        <f t="shared" si="81"/>
        <v/>
      </c>
    </row>
    <row r="5241" spans="4:4" hidden="1">
      <c r="D5241" t="str">
        <f t="shared" si="81"/>
        <v/>
      </c>
    </row>
    <row r="5242" spans="4:4" hidden="1">
      <c r="D5242" t="str">
        <f t="shared" si="81"/>
        <v/>
      </c>
    </row>
    <row r="5243" spans="4:4" hidden="1">
      <c r="D5243" t="str">
        <f t="shared" si="81"/>
        <v/>
      </c>
    </row>
    <row r="5244" spans="4:4" hidden="1">
      <c r="D5244" t="str">
        <f t="shared" si="81"/>
        <v/>
      </c>
    </row>
    <row r="5245" spans="4:4" hidden="1">
      <c r="D5245" t="str">
        <f t="shared" si="81"/>
        <v/>
      </c>
    </row>
    <row r="5246" spans="4:4" hidden="1">
      <c r="D5246" t="str">
        <f t="shared" si="81"/>
        <v/>
      </c>
    </row>
    <row r="5247" spans="4:4" hidden="1">
      <c r="D5247" t="str">
        <f t="shared" si="81"/>
        <v/>
      </c>
    </row>
    <row r="5248" spans="4:4" hidden="1">
      <c r="D5248" t="str">
        <f t="shared" si="81"/>
        <v/>
      </c>
    </row>
    <row r="5249" spans="4:4" hidden="1">
      <c r="D5249" t="str">
        <f t="shared" si="81"/>
        <v/>
      </c>
    </row>
    <row r="5250" spans="4:4" hidden="1">
      <c r="D5250" t="str">
        <f t="shared" si="81"/>
        <v/>
      </c>
    </row>
    <row r="5251" spans="4:4" hidden="1">
      <c r="D5251" t="str">
        <f t="shared" si="81"/>
        <v/>
      </c>
    </row>
    <row r="5252" spans="4:4" hidden="1">
      <c r="D5252" t="str">
        <f t="shared" ref="D5252:D5315" si="82">IF(B5252&gt;1,1,"")</f>
        <v/>
      </c>
    </row>
    <row r="5253" spans="4:4" hidden="1">
      <c r="D5253" t="str">
        <f t="shared" si="82"/>
        <v/>
      </c>
    </row>
    <row r="5254" spans="4:4" hidden="1">
      <c r="D5254" t="str">
        <f t="shared" si="82"/>
        <v/>
      </c>
    </row>
    <row r="5255" spans="4:4" hidden="1">
      <c r="D5255" t="str">
        <f t="shared" si="82"/>
        <v/>
      </c>
    </row>
    <row r="5256" spans="4:4" hidden="1">
      <c r="D5256" t="str">
        <f t="shared" si="82"/>
        <v/>
      </c>
    </row>
    <row r="5257" spans="4:4" hidden="1">
      <c r="D5257" t="str">
        <f t="shared" si="82"/>
        <v/>
      </c>
    </row>
    <row r="5258" spans="4:4" hidden="1">
      <c r="D5258" t="str">
        <f t="shared" si="82"/>
        <v/>
      </c>
    </row>
    <row r="5259" spans="4:4" hidden="1">
      <c r="D5259" t="str">
        <f t="shared" si="82"/>
        <v/>
      </c>
    </row>
    <row r="5260" spans="4:4" hidden="1">
      <c r="D5260" t="str">
        <f t="shared" si="82"/>
        <v/>
      </c>
    </row>
    <row r="5261" spans="4:4" hidden="1">
      <c r="D5261" t="str">
        <f t="shared" si="82"/>
        <v/>
      </c>
    </row>
    <row r="5262" spans="4:4" hidden="1">
      <c r="D5262" t="str">
        <f t="shared" si="82"/>
        <v/>
      </c>
    </row>
    <row r="5263" spans="4:4" hidden="1">
      <c r="D5263" t="str">
        <f t="shared" si="82"/>
        <v/>
      </c>
    </row>
    <row r="5264" spans="4:4" hidden="1">
      <c r="D5264" t="str">
        <f t="shared" si="82"/>
        <v/>
      </c>
    </row>
    <row r="5265" spans="4:4" hidden="1">
      <c r="D5265" t="str">
        <f t="shared" si="82"/>
        <v/>
      </c>
    </row>
    <row r="5266" spans="4:4" hidden="1">
      <c r="D5266" t="str">
        <f t="shared" si="82"/>
        <v/>
      </c>
    </row>
    <row r="5267" spans="4:4" hidden="1">
      <c r="D5267" t="str">
        <f t="shared" si="82"/>
        <v/>
      </c>
    </row>
    <row r="5268" spans="4:4" hidden="1">
      <c r="D5268" t="str">
        <f t="shared" si="82"/>
        <v/>
      </c>
    </row>
    <row r="5269" spans="4:4" hidden="1">
      <c r="D5269" t="str">
        <f t="shared" si="82"/>
        <v/>
      </c>
    </row>
    <row r="5270" spans="4:4" hidden="1">
      <c r="D5270" t="str">
        <f t="shared" si="82"/>
        <v/>
      </c>
    </row>
    <row r="5271" spans="4:4" hidden="1">
      <c r="D5271" t="str">
        <f t="shared" si="82"/>
        <v/>
      </c>
    </row>
    <row r="5272" spans="4:4" hidden="1">
      <c r="D5272" t="str">
        <f t="shared" si="82"/>
        <v/>
      </c>
    </row>
    <row r="5273" spans="4:4" hidden="1">
      <c r="D5273" t="str">
        <f t="shared" si="82"/>
        <v/>
      </c>
    </row>
    <row r="5274" spans="4:4" hidden="1">
      <c r="D5274" t="str">
        <f t="shared" si="82"/>
        <v/>
      </c>
    </row>
    <row r="5275" spans="4:4" hidden="1">
      <c r="D5275" t="str">
        <f t="shared" si="82"/>
        <v/>
      </c>
    </row>
    <row r="5276" spans="4:4" hidden="1">
      <c r="D5276" t="str">
        <f t="shared" si="82"/>
        <v/>
      </c>
    </row>
    <row r="5277" spans="4:4" hidden="1">
      <c r="D5277" t="str">
        <f t="shared" si="82"/>
        <v/>
      </c>
    </row>
    <row r="5278" spans="4:4" hidden="1">
      <c r="D5278" t="str">
        <f t="shared" si="82"/>
        <v/>
      </c>
    </row>
    <row r="5279" spans="4:4" hidden="1">
      <c r="D5279" t="str">
        <f t="shared" si="82"/>
        <v/>
      </c>
    </row>
    <row r="5280" spans="4:4" hidden="1">
      <c r="D5280" t="str">
        <f t="shared" si="82"/>
        <v/>
      </c>
    </row>
    <row r="5281" spans="4:4" hidden="1">
      <c r="D5281" t="str">
        <f t="shared" si="82"/>
        <v/>
      </c>
    </row>
    <row r="5282" spans="4:4" hidden="1">
      <c r="D5282" t="str">
        <f t="shared" si="82"/>
        <v/>
      </c>
    </row>
    <row r="5283" spans="4:4" hidden="1">
      <c r="D5283" t="str">
        <f t="shared" si="82"/>
        <v/>
      </c>
    </row>
    <row r="5284" spans="4:4" hidden="1">
      <c r="D5284" t="str">
        <f t="shared" si="82"/>
        <v/>
      </c>
    </row>
    <row r="5285" spans="4:4" hidden="1">
      <c r="D5285" t="str">
        <f t="shared" si="82"/>
        <v/>
      </c>
    </row>
    <row r="5286" spans="4:4" hidden="1">
      <c r="D5286" t="str">
        <f t="shared" si="82"/>
        <v/>
      </c>
    </row>
    <row r="5287" spans="4:4" hidden="1">
      <c r="D5287" t="str">
        <f t="shared" si="82"/>
        <v/>
      </c>
    </row>
    <row r="5288" spans="4:4" hidden="1">
      <c r="D5288" t="str">
        <f t="shared" si="82"/>
        <v/>
      </c>
    </row>
    <row r="5289" spans="4:4" hidden="1">
      <c r="D5289" t="str">
        <f t="shared" si="82"/>
        <v/>
      </c>
    </row>
    <row r="5290" spans="4:4" hidden="1">
      <c r="D5290" t="str">
        <f t="shared" si="82"/>
        <v/>
      </c>
    </row>
    <row r="5291" spans="4:4" hidden="1">
      <c r="D5291" t="str">
        <f t="shared" si="82"/>
        <v/>
      </c>
    </row>
    <row r="5292" spans="4:4" hidden="1">
      <c r="D5292" t="str">
        <f t="shared" si="82"/>
        <v/>
      </c>
    </row>
    <row r="5293" spans="4:4" hidden="1">
      <c r="D5293" t="str">
        <f t="shared" si="82"/>
        <v/>
      </c>
    </row>
    <row r="5294" spans="4:4" hidden="1">
      <c r="D5294" t="str">
        <f t="shared" si="82"/>
        <v/>
      </c>
    </row>
    <row r="5295" spans="4:4" hidden="1">
      <c r="D5295" t="str">
        <f t="shared" si="82"/>
        <v/>
      </c>
    </row>
    <row r="5296" spans="4:4" hidden="1">
      <c r="D5296" t="str">
        <f t="shared" si="82"/>
        <v/>
      </c>
    </row>
    <row r="5297" spans="4:4" hidden="1">
      <c r="D5297" t="str">
        <f t="shared" si="82"/>
        <v/>
      </c>
    </row>
    <row r="5298" spans="4:4" hidden="1">
      <c r="D5298" t="str">
        <f t="shared" si="82"/>
        <v/>
      </c>
    </row>
    <row r="5299" spans="4:4" hidden="1">
      <c r="D5299" t="str">
        <f t="shared" si="82"/>
        <v/>
      </c>
    </row>
    <row r="5300" spans="4:4" hidden="1">
      <c r="D5300" t="str">
        <f t="shared" si="82"/>
        <v/>
      </c>
    </row>
    <row r="5301" spans="4:4" hidden="1">
      <c r="D5301" t="str">
        <f t="shared" si="82"/>
        <v/>
      </c>
    </row>
    <row r="5302" spans="4:4" hidden="1">
      <c r="D5302" t="str">
        <f t="shared" si="82"/>
        <v/>
      </c>
    </row>
    <row r="5303" spans="4:4" hidden="1">
      <c r="D5303" t="str">
        <f t="shared" si="82"/>
        <v/>
      </c>
    </row>
    <row r="5304" spans="4:4" hidden="1">
      <c r="D5304" t="str">
        <f t="shared" si="82"/>
        <v/>
      </c>
    </row>
    <row r="5305" spans="4:4" hidden="1">
      <c r="D5305" t="str">
        <f t="shared" si="82"/>
        <v/>
      </c>
    </row>
    <row r="5306" spans="4:4" hidden="1">
      <c r="D5306" t="str">
        <f t="shared" si="82"/>
        <v/>
      </c>
    </row>
    <row r="5307" spans="4:4" hidden="1">
      <c r="D5307" t="str">
        <f t="shared" si="82"/>
        <v/>
      </c>
    </row>
    <row r="5308" spans="4:4" hidden="1">
      <c r="D5308" t="str">
        <f t="shared" si="82"/>
        <v/>
      </c>
    </row>
    <row r="5309" spans="4:4" hidden="1">
      <c r="D5309" t="str">
        <f t="shared" si="82"/>
        <v/>
      </c>
    </row>
    <row r="5310" spans="4:4" hidden="1">
      <c r="D5310" t="str">
        <f t="shared" si="82"/>
        <v/>
      </c>
    </row>
    <row r="5311" spans="4:4" hidden="1">
      <c r="D5311" t="str">
        <f t="shared" si="82"/>
        <v/>
      </c>
    </row>
    <row r="5312" spans="4:4" hidden="1">
      <c r="D5312" t="str">
        <f t="shared" si="82"/>
        <v/>
      </c>
    </row>
    <row r="5313" spans="4:4" hidden="1">
      <c r="D5313" t="str">
        <f t="shared" si="82"/>
        <v/>
      </c>
    </row>
    <row r="5314" spans="4:4" hidden="1">
      <c r="D5314" t="str">
        <f t="shared" si="82"/>
        <v/>
      </c>
    </row>
    <row r="5315" spans="4:4" hidden="1">
      <c r="D5315" t="str">
        <f t="shared" si="82"/>
        <v/>
      </c>
    </row>
    <row r="5316" spans="4:4" hidden="1">
      <c r="D5316" t="str">
        <f t="shared" ref="D5316:D5379" si="83">IF(B5316&gt;1,1,"")</f>
        <v/>
      </c>
    </row>
    <row r="5317" spans="4:4" hidden="1">
      <c r="D5317" t="str">
        <f t="shared" si="83"/>
        <v/>
      </c>
    </row>
    <row r="5318" spans="4:4" hidden="1">
      <c r="D5318" t="str">
        <f t="shared" si="83"/>
        <v/>
      </c>
    </row>
    <row r="5319" spans="4:4" hidden="1">
      <c r="D5319" t="str">
        <f t="shared" si="83"/>
        <v/>
      </c>
    </row>
    <row r="5320" spans="4:4" hidden="1">
      <c r="D5320" t="str">
        <f t="shared" si="83"/>
        <v/>
      </c>
    </row>
    <row r="5321" spans="4:4" hidden="1">
      <c r="D5321" t="str">
        <f t="shared" si="83"/>
        <v/>
      </c>
    </row>
    <row r="5322" spans="4:4" hidden="1">
      <c r="D5322" t="str">
        <f t="shared" si="83"/>
        <v/>
      </c>
    </row>
    <row r="5323" spans="4:4" hidden="1">
      <c r="D5323" t="str">
        <f t="shared" si="83"/>
        <v/>
      </c>
    </row>
    <row r="5324" spans="4:4" hidden="1">
      <c r="D5324" t="str">
        <f t="shared" si="83"/>
        <v/>
      </c>
    </row>
    <row r="5325" spans="4:4" hidden="1">
      <c r="D5325" t="str">
        <f t="shared" si="83"/>
        <v/>
      </c>
    </row>
    <row r="5326" spans="4:4" hidden="1">
      <c r="D5326" t="str">
        <f t="shared" si="83"/>
        <v/>
      </c>
    </row>
    <row r="5327" spans="4:4" hidden="1">
      <c r="D5327" t="str">
        <f t="shared" si="83"/>
        <v/>
      </c>
    </row>
    <row r="5328" spans="4:4" hidden="1">
      <c r="D5328" t="str">
        <f t="shared" si="83"/>
        <v/>
      </c>
    </row>
    <row r="5329" spans="4:4" hidden="1">
      <c r="D5329" t="str">
        <f t="shared" si="83"/>
        <v/>
      </c>
    </row>
    <row r="5330" spans="4:4" hidden="1">
      <c r="D5330" t="str">
        <f t="shared" si="83"/>
        <v/>
      </c>
    </row>
    <row r="5331" spans="4:4" hidden="1">
      <c r="D5331" t="str">
        <f t="shared" si="83"/>
        <v/>
      </c>
    </row>
    <row r="5332" spans="4:4" hidden="1">
      <c r="D5332" t="str">
        <f t="shared" si="83"/>
        <v/>
      </c>
    </row>
    <row r="5333" spans="4:4" hidden="1">
      <c r="D5333" t="str">
        <f t="shared" si="83"/>
        <v/>
      </c>
    </row>
    <row r="5334" spans="4:4" hidden="1">
      <c r="D5334" t="str">
        <f t="shared" si="83"/>
        <v/>
      </c>
    </row>
    <row r="5335" spans="4:4" hidden="1">
      <c r="D5335" t="str">
        <f t="shared" si="83"/>
        <v/>
      </c>
    </row>
    <row r="5336" spans="4:4" hidden="1">
      <c r="D5336" t="str">
        <f t="shared" si="83"/>
        <v/>
      </c>
    </row>
    <row r="5337" spans="4:4" hidden="1">
      <c r="D5337" t="str">
        <f t="shared" si="83"/>
        <v/>
      </c>
    </row>
    <row r="5338" spans="4:4" hidden="1">
      <c r="D5338" t="str">
        <f t="shared" si="83"/>
        <v/>
      </c>
    </row>
    <row r="5339" spans="4:4" hidden="1">
      <c r="D5339" t="str">
        <f t="shared" si="83"/>
        <v/>
      </c>
    </row>
    <row r="5340" spans="4:4" hidden="1">
      <c r="D5340" t="str">
        <f t="shared" si="83"/>
        <v/>
      </c>
    </row>
    <row r="5341" spans="4:4" hidden="1">
      <c r="D5341" t="str">
        <f t="shared" si="83"/>
        <v/>
      </c>
    </row>
    <row r="5342" spans="4:4" hidden="1">
      <c r="D5342" t="str">
        <f t="shared" si="83"/>
        <v/>
      </c>
    </row>
    <row r="5343" spans="4:4" hidden="1">
      <c r="D5343" t="str">
        <f t="shared" si="83"/>
        <v/>
      </c>
    </row>
    <row r="5344" spans="4:4" hidden="1">
      <c r="D5344" t="str">
        <f t="shared" si="83"/>
        <v/>
      </c>
    </row>
    <row r="5345" spans="4:4" hidden="1">
      <c r="D5345" t="str">
        <f t="shared" si="83"/>
        <v/>
      </c>
    </row>
    <row r="5346" spans="4:4" hidden="1">
      <c r="D5346" t="str">
        <f t="shared" si="83"/>
        <v/>
      </c>
    </row>
    <row r="5347" spans="4:4" hidden="1">
      <c r="D5347" t="str">
        <f t="shared" si="83"/>
        <v/>
      </c>
    </row>
    <row r="5348" spans="4:4" hidden="1">
      <c r="D5348" t="str">
        <f t="shared" si="83"/>
        <v/>
      </c>
    </row>
    <row r="5349" spans="4:4" hidden="1">
      <c r="D5349" t="str">
        <f t="shared" si="83"/>
        <v/>
      </c>
    </row>
    <row r="5350" spans="4:4" hidden="1">
      <c r="D5350" t="str">
        <f t="shared" si="83"/>
        <v/>
      </c>
    </row>
    <row r="5351" spans="4:4" hidden="1">
      <c r="D5351" t="str">
        <f t="shared" si="83"/>
        <v/>
      </c>
    </row>
    <row r="5352" spans="4:4" hidden="1">
      <c r="D5352" t="str">
        <f t="shared" si="83"/>
        <v/>
      </c>
    </row>
    <row r="5353" spans="4:4" hidden="1">
      <c r="D5353" t="str">
        <f t="shared" si="83"/>
        <v/>
      </c>
    </row>
    <row r="5354" spans="4:4" hidden="1">
      <c r="D5354" t="str">
        <f t="shared" si="83"/>
        <v/>
      </c>
    </row>
    <row r="5355" spans="4:4" hidden="1">
      <c r="D5355" t="str">
        <f t="shared" si="83"/>
        <v/>
      </c>
    </row>
    <row r="5356" spans="4:4" hidden="1">
      <c r="D5356" t="str">
        <f t="shared" si="83"/>
        <v/>
      </c>
    </row>
    <row r="5357" spans="4:4" hidden="1">
      <c r="D5357" t="str">
        <f t="shared" si="83"/>
        <v/>
      </c>
    </row>
    <row r="5358" spans="4:4" hidden="1">
      <c r="D5358" t="str">
        <f t="shared" si="83"/>
        <v/>
      </c>
    </row>
    <row r="5359" spans="4:4" hidden="1">
      <c r="D5359" t="str">
        <f t="shared" si="83"/>
        <v/>
      </c>
    </row>
    <row r="5360" spans="4:4" hidden="1">
      <c r="D5360" t="str">
        <f t="shared" si="83"/>
        <v/>
      </c>
    </row>
    <row r="5361" spans="4:4" hidden="1">
      <c r="D5361" t="str">
        <f t="shared" si="83"/>
        <v/>
      </c>
    </row>
    <row r="5362" spans="4:4" hidden="1">
      <c r="D5362" t="str">
        <f t="shared" si="83"/>
        <v/>
      </c>
    </row>
    <row r="5363" spans="4:4" hidden="1">
      <c r="D5363" t="str">
        <f t="shared" si="83"/>
        <v/>
      </c>
    </row>
    <row r="5364" spans="4:4" hidden="1">
      <c r="D5364" t="str">
        <f t="shared" si="83"/>
        <v/>
      </c>
    </row>
    <row r="5365" spans="4:4" hidden="1">
      <c r="D5365" t="str">
        <f t="shared" si="83"/>
        <v/>
      </c>
    </row>
    <row r="5366" spans="4:4" hidden="1">
      <c r="D5366" t="str">
        <f t="shared" si="83"/>
        <v/>
      </c>
    </row>
    <row r="5367" spans="4:4" hidden="1">
      <c r="D5367" t="str">
        <f t="shared" si="83"/>
        <v/>
      </c>
    </row>
    <row r="5368" spans="4:4" hidden="1">
      <c r="D5368" t="str">
        <f t="shared" si="83"/>
        <v/>
      </c>
    </row>
    <row r="5369" spans="4:4" hidden="1">
      <c r="D5369" t="str">
        <f t="shared" si="83"/>
        <v/>
      </c>
    </row>
    <row r="5370" spans="4:4" hidden="1">
      <c r="D5370" t="str">
        <f t="shared" si="83"/>
        <v/>
      </c>
    </row>
    <row r="5371" spans="4:4" hidden="1">
      <c r="D5371" t="str">
        <f t="shared" si="83"/>
        <v/>
      </c>
    </row>
    <row r="5372" spans="4:4" hidden="1">
      <c r="D5372" t="str">
        <f t="shared" si="83"/>
        <v/>
      </c>
    </row>
    <row r="5373" spans="4:4" hidden="1">
      <c r="D5373" t="str">
        <f t="shared" si="83"/>
        <v/>
      </c>
    </row>
    <row r="5374" spans="4:4" hidden="1">
      <c r="D5374" t="str">
        <f t="shared" si="83"/>
        <v/>
      </c>
    </row>
    <row r="5375" spans="4:4" hidden="1">
      <c r="D5375" t="str">
        <f t="shared" si="83"/>
        <v/>
      </c>
    </row>
    <row r="5376" spans="4:4" hidden="1">
      <c r="D5376" t="str">
        <f t="shared" si="83"/>
        <v/>
      </c>
    </row>
    <row r="5377" spans="4:4" hidden="1">
      <c r="D5377" t="str">
        <f t="shared" si="83"/>
        <v/>
      </c>
    </row>
    <row r="5378" spans="4:4" hidden="1">
      <c r="D5378" t="str">
        <f t="shared" si="83"/>
        <v/>
      </c>
    </row>
    <row r="5379" spans="4:4" hidden="1">
      <c r="D5379" t="str">
        <f t="shared" si="83"/>
        <v/>
      </c>
    </row>
    <row r="5380" spans="4:4" hidden="1">
      <c r="D5380" t="str">
        <f t="shared" ref="D5380:D5443" si="84">IF(B5380&gt;1,1,"")</f>
        <v/>
      </c>
    </row>
    <row r="5381" spans="4:4" hidden="1">
      <c r="D5381" t="str">
        <f t="shared" si="84"/>
        <v/>
      </c>
    </row>
    <row r="5382" spans="4:4" hidden="1">
      <c r="D5382" t="str">
        <f t="shared" si="84"/>
        <v/>
      </c>
    </row>
    <row r="5383" spans="4:4" hidden="1">
      <c r="D5383" t="str">
        <f t="shared" si="84"/>
        <v/>
      </c>
    </row>
    <row r="5384" spans="4:4" hidden="1">
      <c r="D5384" t="str">
        <f t="shared" si="84"/>
        <v/>
      </c>
    </row>
    <row r="5385" spans="4:4" hidden="1">
      <c r="D5385" t="str">
        <f t="shared" si="84"/>
        <v/>
      </c>
    </row>
    <row r="5386" spans="4:4" hidden="1">
      <c r="D5386" t="str">
        <f t="shared" si="84"/>
        <v/>
      </c>
    </row>
    <row r="5387" spans="4:4" hidden="1">
      <c r="D5387" t="str">
        <f t="shared" si="84"/>
        <v/>
      </c>
    </row>
    <row r="5388" spans="4:4" hidden="1">
      <c r="D5388" t="str">
        <f t="shared" si="84"/>
        <v/>
      </c>
    </row>
    <row r="5389" spans="4:4" hidden="1">
      <c r="D5389" t="str">
        <f t="shared" si="84"/>
        <v/>
      </c>
    </row>
    <row r="5390" spans="4:4" hidden="1">
      <c r="D5390" t="str">
        <f t="shared" si="84"/>
        <v/>
      </c>
    </row>
    <row r="5391" spans="4:4" hidden="1">
      <c r="D5391" t="str">
        <f t="shared" si="84"/>
        <v/>
      </c>
    </row>
    <row r="5392" spans="4:4" hidden="1">
      <c r="D5392" t="str">
        <f t="shared" si="84"/>
        <v/>
      </c>
    </row>
    <row r="5393" spans="4:4" hidden="1">
      <c r="D5393" t="str">
        <f t="shared" si="84"/>
        <v/>
      </c>
    </row>
    <row r="5394" spans="4:4" hidden="1">
      <c r="D5394" t="str">
        <f t="shared" si="84"/>
        <v/>
      </c>
    </row>
    <row r="5395" spans="4:4" hidden="1">
      <c r="D5395" t="str">
        <f t="shared" si="84"/>
        <v/>
      </c>
    </row>
    <row r="5396" spans="4:4" hidden="1">
      <c r="D5396" t="str">
        <f t="shared" si="84"/>
        <v/>
      </c>
    </row>
    <row r="5397" spans="4:4" hidden="1">
      <c r="D5397" t="str">
        <f t="shared" si="84"/>
        <v/>
      </c>
    </row>
    <row r="5398" spans="4:4" hidden="1">
      <c r="D5398" t="str">
        <f t="shared" si="84"/>
        <v/>
      </c>
    </row>
    <row r="5399" spans="4:4" hidden="1">
      <c r="D5399" t="str">
        <f t="shared" si="84"/>
        <v/>
      </c>
    </row>
    <row r="5400" spans="4:4" hidden="1">
      <c r="D5400" t="str">
        <f t="shared" si="84"/>
        <v/>
      </c>
    </row>
    <row r="5401" spans="4:4" hidden="1">
      <c r="D5401" t="str">
        <f t="shared" si="84"/>
        <v/>
      </c>
    </row>
    <row r="5402" spans="4:4" hidden="1">
      <c r="D5402" t="str">
        <f t="shared" si="84"/>
        <v/>
      </c>
    </row>
    <row r="5403" spans="4:4" hidden="1">
      <c r="D5403" t="str">
        <f t="shared" si="84"/>
        <v/>
      </c>
    </row>
    <row r="5404" spans="4:4" hidden="1">
      <c r="D5404" t="str">
        <f t="shared" si="84"/>
        <v/>
      </c>
    </row>
    <row r="5405" spans="4:4" hidden="1">
      <c r="D5405" t="str">
        <f t="shared" si="84"/>
        <v/>
      </c>
    </row>
    <row r="5406" spans="4:4" hidden="1">
      <c r="D5406" t="str">
        <f t="shared" si="84"/>
        <v/>
      </c>
    </row>
    <row r="5407" spans="4:4" hidden="1">
      <c r="D5407" t="str">
        <f t="shared" si="84"/>
        <v/>
      </c>
    </row>
    <row r="5408" spans="4:4" hidden="1">
      <c r="D5408" t="str">
        <f t="shared" si="84"/>
        <v/>
      </c>
    </row>
    <row r="5409" spans="4:4" hidden="1">
      <c r="D5409" t="str">
        <f t="shared" si="84"/>
        <v/>
      </c>
    </row>
    <row r="5410" spans="4:4" hidden="1">
      <c r="D5410" t="str">
        <f t="shared" si="84"/>
        <v/>
      </c>
    </row>
    <row r="5411" spans="4:4" hidden="1">
      <c r="D5411" t="str">
        <f t="shared" si="84"/>
        <v/>
      </c>
    </row>
    <row r="5412" spans="4:4" hidden="1">
      <c r="D5412" t="str">
        <f t="shared" si="84"/>
        <v/>
      </c>
    </row>
    <row r="5413" spans="4:4" hidden="1">
      <c r="D5413" t="str">
        <f t="shared" si="84"/>
        <v/>
      </c>
    </row>
    <row r="5414" spans="4:4" hidden="1">
      <c r="D5414" t="str">
        <f t="shared" si="84"/>
        <v/>
      </c>
    </row>
    <row r="5415" spans="4:4" hidden="1">
      <c r="D5415" t="str">
        <f t="shared" si="84"/>
        <v/>
      </c>
    </row>
    <row r="5416" spans="4:4" hidden="1">
      <c r="D5416" t="str">
        <f t="shared" si="84"/>
        <v/>
      </c>
    </row>
    <row r="5417" spans="4:4" hidden="1">
      <c r="D5417" t="str">
        <f t="shared" si="84"/>
        <v/>
      </c>
    </row>
    <row r="5418" spans="4:4" hidden="1">
      <c r="D5418" t="str">
        <f t="shared" si="84"/>
        <v/>
      </c>
    </row>
    <row r="5419" spans="4:4" hidden="1">
      <c r="D5419" t="str">
        <f t="shared" si="84"/>
        <v/>
      </c>
    </row>
    <row r="5420" spans="4:4" hidden="1">
      <c r="D5420" t="str">
        <f t="shared" si="84"/>
        <v/>
      </c>
    </row>
    <row r="5421" spans="4:4" hidden="1">
      <c r="D5421" t="str">
        <f t="shared" si="84"/>
        <v/>
      </c>
    </row>
    <row r="5422" spans="4:4" hidden="1">
      <c r="D5422" t="str">
        <f t="shared" si="84"/>
        <v/>
      </c>
    </row>
    <row r="5423" spans="4:4" hidden="1">
      <c r="D5423" t="str">
        <f t="shared" si="84"/>
        <v/>
      </c>
    </row>
    <row r="5424" spans="4:4" hidden="1">
      <c r="D5424" t="str">
        <f t="shared" si="84"/>
        <v/>
      </c>
    </row>
    <row r="5425" spans="4:4" hidden="1">
      <c r="D5425" t="str">
        <f t="shared" si="84"/>
        <v/>
      </c>
    </row>
    <row r="5426" spans="4:4" hidden="1">
      <c r="D5426" t="str">
        <f t="shared" si="84"/>
        <v/>
      </c>
    </row>
    <row r="5427" spans="4:4" hidden="1">
      <c r="D5427" t="str">
        <f t="shared" si="84"/>
        <v/>
      </c>
    </row>
    <row r="5428" spans="4:4" hidden="1">
      <c r="D5428" t="str">
        <f t="shared" si="84"/>
        <v/>
      </c>
    </row>
    <row r="5429" spans="4:4" hidden="1">
      <c r="D5429" t="str">
        <f t="shared" si="84"/>
        <v/>
      </c>
    </row>
    <row r="5430" spans="4:4" hidden="1">
      <c r="D5430" t="str">
        <f t="shared" si="84"/>
        <v/>
      </c>
    </row>
    <row r="5431" spans="4:4" hidden="1">
      <c r="D5431" t="str">
        <f t="shared" si="84"/>
        <v/>
      </c>
    </row>
    <row r="5432" spans="4:4" hidden="1">
      <c r="D5432" t="str">
        <f t="shared" si="84"/>
        <v/>
      </c>
    </row>
    <row r="5433" spans="4:4" hidden="1">
      <c r="D5433" t="str">
        <f t="shared" si="84"/>
        <v/>
      </c>
    </row>
    <row r="5434" spans="4:4" hidden="1">
      <c r="D5434" t="str">
        <f t="shared" si="84"/>
        <v/>
      </c>
    </row>
    <row r="5435" spans="4:4" hidden="1">
      <c r="D5435" t="str">
        <f t="shared" si="84"/>
        <v/>
      </c>
    </row>
    <row r="5436" spans="4:4" hidden="1">
      <c r="D5436" t="str">
        <f t="shared" si="84"/>
        <v/>
      </c>
    </row>
    <row r="5437" spans="4:4" hidden="1">
      <c r="D5437" t="str">
        <f t="shared" si="84"/>
        <v/>
      </c>
    </row>
    <row r="5438" spans="4:4" hidden="1">
      <c r="D5438" t="str">
        <f t="shared" si="84"/>
        <v/>
      </c>
    </row>
    <row r="5439" spans="4:4" hidden="1">
      <c r="D5439" t="str">
        <f t="shared" si="84"/>
        <v/>
      </c>
    </row>
    <row r="5440" spans="4:4" hidden="1">
      <c r="D5440" t="str">
        <f t="shared" si="84"/>
        <v/>
      </c>
    </row>
    <row r="5441" spans="4:4" hidden="1">
      <c r="D5441" t="str">
        <f t="shared" si="84"/>
        <v/>
      </c>
    </row>
    <row r="5442" spans="4:4" hidden="1">
      <c r="D5442" t="str">
        <f t="shared" si="84"/>
        <v/>
      </c>
    </row>
    <row r="5443" spans="4:4" hidden="1">
      <c r="D5443" t="str">
        <f t="shared" si="84"/>
        <v/>
      </c>
    </row>
    <row r="5444" spans="4:4" hidden="1">
      <c r="D5444" t="str">
        <f t="shared" ref="D5444:D5507" si="85">IF(B5444&gt;1,1,"")</f>
        <v/>
      </c>
    </row>
    <row r="5445" spans="4:4" hidden="1">
      <c r="D5445" t="str">
        <f t="shared" si="85"/>
        <v/>
      </c>
    </row>
    <row r="5446" spans="4:4" hidden="1">
      <c r="D5446" t="str">
        <f t="shared" si="85"/>
        <v/>
      </c>
    </row>
    <row r="5447" spans="4:4" hidden="1">
      <c r="D5447" t="str">
        <f t="shared" si="85"/>
        <v/>
      </c>
    </row>
    <row r="5448" spans="4:4" hidden="1">
      <c r="D5448" t="str">
        <f t="shared" si="85"/>
        <v/>
      </c>
    </row>
    <row r="5449" spans="4:4" hidden="1">
      <c r="D5449" t="str">
        <f t="shared" si="85"/>
        <v/>
      </c>
    </row>
    <row r="5450" spans="4:4" hidden="1">
      <c r="D5450" t="str">
        <f t="shared" si="85"/>
        <v/>
      </c>
    </row>
    <row r="5451" spans="4:4" hidden="1">
      <c r="D5451" t="str">
        <f t="shared" si="85"/>
        <v/>
      </c>
    </row>
    <row r="5452" spans="4:4" hidden="1">
      <c r="D5452" t="str">
        <f t="shared" si="85"/>
        <v/>
      </c>
    </row>
    <row r="5453" spans="4:4" hidden="1">
      <c r="D5453" t="str">
        <f t="shared" si="85"/>
        <v/>
      </c>
    </row>
    <row r="5454" spans="4:4" hidden="1">
      <c r="D5454" t="str">
        <f t="shared" si="85"/>
        <v/>
      </c>
    </row>
    <row r="5455" spans="4:4" hidden="1">
      <c r="D5455" t="str">
        <f t="shared" si="85"/>
        <v/>
      </c>
    </row>
    <row r="5456" spans="4:4" hidden="1">
      <c r="D5456" t="str">
        <f t="shared" si="85"/>
        <v/>
      </c>
    </row>
    <row r="5457" spans="4:4" hidden="1">
      <c r="D5457" t="str">
        <f t="shared" si="85"/>
        <v/>
      </c>
    </row>
    <row r="5458" spans="4:4" hidden="1">
      <c r="D5458" t="str">
        <f t="shared" si="85"/>
        <v/>
      </c>
    </row>
    <row r="5459" spans="4:4" hidden="1">
      <c r="D5459" t="str">
        <f t="shared" si="85"/>
        <v/>
      </c>
    </row>
    <row r="5460" spans="4:4" hidden="1">
      <c r="D5460" t="str">
        <f t="shared" si="85"/>
        <v/>
      </c>
    </row>
    <row r="5461" spans="4:4" hidden="1">
      <c r="D5461" t="str">
        <f t="shared" si="85"/>
        <v/>
      </c>
    </row>
    <row r="5462" spans="4:4" hidden="1">
      <c r="D5462" t="str">
        <f t="shared" si="85"/>
        <v/>
      </c>
    </row>
    <row r="5463" spans="4:4" hidden="1">
      <c r="D5463" t="str">
        <f t="shared" si="85"/>
        <v/>
      </c>
    </row>
    <row r="5464" spans="4:4" hidden="1">
      <c r="D5464" t="str">
        <f t="shared" si="85"/>
        <v/>
      </c>
    </row>
    <row r="5465" spans="4:4" hidden="1">
      <c r="D5465" t="str">
        <f t="shared" si="85"/>
        <v/>
      </c>
    </row>
    <row r="5466" spans="4:4" hidden="1">
      <c r="D5466" t="str">
        <f t="shared" si="85"/>
        <v/>
      </c>
    </row>
    <row r="5467" spans="4:4" hidden="1">
      <c r="D5467" t="str">
        <f t="shared" si="85"/>
        <v/>
      </c>
    </row>
    <row r="5468" spans="4:4" hidden="1">
      <c r="D5468" t="str">
        <f t="shared" si="85"/>
        <v/>
      </c>
    </row>
    <row r="5469" spans="4:4" hidden="1">
      <c r="D5469" t="str">
        <f t="shared" si="85"/>
        <v/>
      </c>
    </row>
    <row r="5470" spans="4:4" hidden="1">
      <c r="D5470" t="str">
        <f t="shared" si="85"/>
        <v/>
      </c>
    </row>
    <row r="5471" spans="4:4" hidden="1">
      <c r="D5471" t="str">
        <f t="shared" si="85"/>
        <v/>
      </c>
    </row>
    <row r="5472" spans="4:4" hidden="1">
      <c r="D5472" t="str">
        <f t="shared" si="85"/>
        <v/>
      </c>
    </row>
    <row r="5473" spans="4:4" hidden="1">
      <c r="D5473" t="str">
        <f t="shared" si="85"/>
        <v/>
      </c>
    </row>
    <row r="5474" spans="4:4" hidden="1">
      <c r="D5474" t="str">
        <f t="shared" si="85"/>
        <v/>
      </c>
    </row>
    <row r="5475" spans="4:4" hidden="1">
      <c r="D5475" t="str">
        <f t="shared" si="85"/>
        <v/>
      </c>
    </row>
    <row r="5476" spans="4:4" hidden="1">
      <c r="D5476" t="str">
        <f t="shared" si="85"/>
        <v/>
      </c>
    </row>
    <row r="5477" spans="4:4" hidden="1">
      <c r="D5477" t="str">
        <f t="shared" si="85"/>
        <v/>
      </c>
    </row>
    <row r="5478" spans="4:4" hidden="1">
      <c r="D5478" t="str">
        <f t="shared" si="85"/>
        <v/>
      </c>
    </row>
    <row r="5479" spans="4:4" hidden="1">
      <c r="D5479" t="str">
        <f t="shared" si="85"/>
        <v/>
      </c>
    </row>
    <row r="5480" spans="4:4" hidden="1">
      <c r="D5480" t="str">
        <f t="shared" si="85"/>
        <v/>
      </c>
    </row>
    <row r="5481" spans="4:4" hidden="1">
      <c r="D5481" t="str">
        <f t="shared" si="85"/>
        <v/>
      </c>
    </row>
    <row r="5482" spans="4:4" hidden="1">
      <c r="D5482" t="str">
        <f t="shared" si="85"/>
        <v/>
      </c>
    </row>
    <row r="5483" spans="4:4" hidden="1">
      <c r="D5483" t="str">
        <f t="shared" si="85"/>
        <v/>
      </c>
    </row>
    <row r="5484" spans="4:4" hidden="1">
      <c r="D5484" t="str">
        <f t="shared" si="85"/>
        <v/>
      </c>
    </row>
    <row r="5485" spans="4:4" hidden="1">
      <c r="D5485" t="str">
        <f t="shared" si="85"/>
        <v/>
      </c>
    </row>
    <row r="5486" spans="4:4" hidden="1">
      <c r="D5486" t="str">
        <f t="shared" si="85"/>
        <v/>
      </c>
    </row>
    <row r="5487" spans="4:4" hidden="1">
      <c r="D5487" t="str">
        <f t="shared" si="85"/>
        <v/>
      </c>
    </row>
    <row r="5488" spans="4:4" hidden="1">
      <c r="D5488" t="str">
        <f t="shared" si="85"/>
        <v/>
      </c>
    </row>
    <row r="5489" spans="4:4" hidden="1">
      <c r="D5489" t="str">
        <f t="shared" si="85"/>
        <v/>
      </c>
    </row>
    <row r="5490" spans="4:4" hidden="1">
      <c r="D5490" t="str">
        <f t="shared" si="85"/>
        <v/>
      </c>
    </row>
    <row r="5491" spans="4:4" hidden="1">
      <c r="D5491" t="str">
        <f t="shared" si="85"/>
        <v/>
      </c>
    </row>
    <row r="5492" spans="4:4" hidden="1">
      <c r="D5492" t="str">
        <f t="shared" si="85"/>
        <v/>
      </c>
    </row>
    <row r="5493" spans="4:4" hidden="1">
      <c r="D5493" t="str">
        <f t="shared" si="85"/>
        <v/>
      </c>
    </row>
    <row r="5494" spans="4:4" hidden="1">
      <c r="D5494" t="str">
        <f t="shared" si="85"/>
        <v/>
      </c>
    </row>
    <row r="5495" spans="4:4" hidden="1">
      <c r="D5495" t="str">
        <f t="shared" si="85"/>
        <v/>
      </c>
    </row>
    <row r="5496" spans="4:4" hidden="1">
      <c r="D5496" t="str">
        <f t="shared" si="85"/>
        <v/>
      </c>
    </row>
    <row r="5497" spans="4:4" hidden="1">
      <c r="D5497" t="str">
        <f t="shared" si="85"/>
        <v/>
      </c>
    </row>
    <row r="5498" spans="4:4" hidden="1">
      <c r="D5498" t="str">
        <f t="shared" si="85"/>
        <v/>
      </c>
    </row>
    <row r="5499" spans="4:4" hidden="1">
      <c r="D5499" t="str">
        <f t="shared" si="85"/>
        <v/>
      </c>
    </row>
    <row r="5500" spans="4:4" hidden="1">
      <c r="D5500" t="str">
        <f t="shared" si="85"/>
        <v/>
      </c>
    </row>
    <row r="5501" spans="4:4" hidden="1">
      <c r="D5501" t="str">
        <f t="shared" si="85"/>
        <v/>
      </c>
    </row>
    <row r="5502" spans="4:4" hidden="1">
      <c r="D5502" t="str">
        <f t="shared" si="85"/>
        <v/>
      </c>
    </row>
    <row r="5503" spans="4:4" hidden="1">
      <c r="D5503" t="str">
        <f t="shared" si="85"/>
        <v/>
      </c>
    </row>
    <row r="5504" spans="4:4" hidden="1">
      <c r="D5504" t="str">
        <f t="shared" si="85"/>
        <v/>
      </c>
    </row>
    <row r="5505" spans="4:4" hidden="1">
      <c r="D5505" t="str">
        <f t="shared" si="85"/>
        <v/>
      </c>
    </row>
    <row r="5506" spans="4:4" hidden="1">
      <c r="D5506" t="str">
        <f t="shared" si="85"/>
        <v/>
      </c>
    </row>
    <row r="5507" spans="4:4" hidden="1">
      <c r="D5507" t="str">
        <f t="shared" si="85"/>
        <v/>
      </c>
    </row>
    <row r="5508" spans="4:4" hidden="1">
      <c r="D5508" t="str">
        <f t="shared" ref="D5508:D5571" si="86">IF(B5508&gt;1,1,"")</f>
        <v/>
      </c>
    </row>
    <row r="5509" spans="4:4" hidden="1">
      <c r="D5509" t="str">
        <f t="shared" si="86"/>
        <v/>
      </c>
    </row>
    <row r="5510" spans="4:4" hidden="1">
      <c r="D5510" t="str">
        <f t="shared" si="86"/>
        <v/>
      </c>
    </row>
    <row r="5511" spans="4:4" hidden="1">
      <c r="D5511" t="str">
        <f t="shared" si="86"/>
        <v/>
      </c>
    </row>
    <row r="5512" spans="4:4" hidden="1">
      <c r="D5512" t="str">
        <f t="shared" si="86"/>
        <v/>
      </c>
    </row>
    <row r="5513" spans="4:4" hidden="1">
      <c r="D5513" t="str">
        <f t="shared" si="86"/>
        <v/>
      </c>
    </row>
    <row r="5514" spans="4:4" hidden="1">
      <c r="D5514" t="str">
        <f t="shared" si="86"/>
        <v/>
      </c>
    </row>
    <row r="5515" spans="4:4" hidden="1">
      <c r="D5515" t="str">
        <f t="shared" si="86"/>
        <v/>
      </c>
    </row>
    <row r="5516" spans="4:4" hidden="1">
      <c r="D5516" t="str">
        <f t="shared" si="86"/>
        <v/>
      </c>
    </row>
    <row r="5517" spans="4:4" hidden="1">
      <c r="D5517" t="str">
        <f t="shared" si="86"/>
        <v/>
      </c>
    </row>
    <row r="5518" spans="4:4" hidden="1">
      <c r="D5518" t="str">
        <f t="shared" si="86"/>
        <v/>
      </c>
    </row>
    <row r="5519" spans="4:4" hidden="1">
      <c r="D5519" t="str">
        <f t="shared" si="86"/>
        <v/>
      </c>
    </row>
    <row r="5520" spans="4:4" hidden="1">
      <c r="D5520" t="str">
        <f t="shared" si="86"/>
        <v/>
      </c>
    </row>
    <row r="5521" spans="4:4" hidden="1">
      <c r="D5521" t="str">
        <f t="shared" si="86"/>
        <v/>
      </c>
    </row>
    <row r="5522" spans="4:4" hidden="1">
      <c r="D5522" t="str">
        <f t="shared" si="86"/>
        <v/>
      </c>
    </row>
    <row r="5523" spans="4:4" hidden="1">
      <c r="D5523" t="str">
        <f t="shared" si="86"/>
        <v/>
      </c>
    </row>
    <row r="5524" spans="4:4" hidden="1">
      <c r="D5524" t="str">
        <f t="shared" si="86"/>
        <v/>
      </c>
    </row>
    <row r="5525" spans="4:4" hidden="1">
      <c r="D5525" t="str">
        <f t="shared" si="86"/>
        <v/>
      </c>
    </row>
    <row r="5526" spans="4:4" hidden="1">
      <c r="D5526" t="str">
        <f t="shared" si="86"/>
        <v/>
      </c>
    </row>
    <row r="5527" spans="4:4" hidden="1">
      <c r="D5527" t="str">
        <f t="shared" si="86"/>
        <v/>
      </c>
    </row>
    <row r="5528" spans="4:4" hidden="1">
      <c r="D5528" t="str">
        <f t="shared" si="86"/>
        <v/>
      </c>
    </row>
    <row r="5529" spans="4:4" hidden="1">
      <c r="D5529" t="str">
        <f t="shared" si="86"/>
        <v/>
      </c>
    </row>
    <row r="5530" spans="4:4" hidden="1">
      <c r="D5530" t="str">
        <f t="shared" si="86"/>
        <v/>
      </c>
    </row>
    <row r="5531" spans="4:4" hidden="1">
      <c r="D5531" t="str">
        <f t="shared" si="86"/>
        <v/>
      </c>
    </row>
    <row r="5532" spans="4:4" hidden="1">
      <c r="D5532" t="str">
        <f t="shared" si="86"/>
        <v/>
      </c>
    </row>
    <row r="5533" spans="4:4" hidden="1">
      <c r="D5533" t="str">
        <f t="shared" si="86"/>
        <v/>
      </c>
    </row>
    <row r="5534" spans="4:4" hidden="1">
      <c r="D5534" t="str">
        <f t="shared" si="86"/>
        <v/>
      </c>
    </row>
    <row r="5535" spans="4:4" hidden="1">
      <c r="D5535" t="str">
        <f t="shared" si="86"/>
        <v/>
      </c>
    </row>
    <row r="5536" spans="4:4" hidden="1">
      <c r="D5536" t="str">
        <f t="shared" si="86"/>
        <v/>
      </c>
    </row>
    <row r="5537" spans="4:4" hidden="1">
      <c r="D5537" t="str">
        <f t="shared" si="86"/>
        <v/>
      </c>
    </row>
    <row r="5538" spans="4:4" hidden="1">
      <c r="D5538" t="str">
        <f t="shared" si="86"/>
        <v/>
      </c>
    </row>
    <row r="5539" spans="4:4" hidden="1">
      <c r="D5539" t="str">
        <f t="shared" si="86"/>
        <v/>
      </c>
    </row>
    <row r="5540" spans="4:4" hidden="1">
      <c r="D5540" t="str">
        <f t="shared" si="86"/>
        <v/>
      </c>
    </row>
    <row r="5541" spans="4:4" hidden="1">
      <c r="D5541" t="str">
        <f t="shared" si="86"/>
        <v/>
      </c>
    </row>
    <row r="5542" spans="4:4" hidden="1">
      <c r="D5542" t="str">
        <f t="shared" si="86"/>
        <v/>
      </c>
    </row>
    <row r="5543" spans="4:4" hidden="1">
      <c r="D5543" t="str">
        <f t="shared" si="86"/>
        <v/>
      </c>
    </row>
    <row r="5544" spans="4:4" hidden="1">
      <c r="D5544" t="str">
        <f t="shared" si="86"/>
        <v/>
      </c>
    </row>
    <row r="5545" spans="4:4" hidden="1">
      <c r="D5545" t="str">
        <f t="shared" si="86"/>
        <v/>
      </c>
    </row>
    <row r="5546" spans="4:4" hidden="1">
      <c r="D5546" t="str">
        <f t="shared" si="86"/>
        <v/>
      </c>
    </row>
    <row r="5547" spans="4:4" hidden="1">
      <c r="D5547" t="str">
        <f t="shared" si="86"/>
        <v/>
      </c>
    </row>
    <row r="5548" spans="4:4" hidden="1">
      <c r="D5548" t="str">
        <f t="shared" si="86"/>
        <v/>
      </c>
    </row>
    <row r="5549" spans="4:4" hidden="1">
      <c r="D5549" t="str">
        <f t="shared" si="86"/>
        <v/>
      </c>
    </row>
    <row r="5550" spans="4:4" hidden="1">
      <c r="D5550" t="str">
        <f t="shared" si="86"/>
        <v/>
      </c>
    </row>
    <row r="5551" spans="4:4" hidden="1">
      <c r="D5551" t="str">
        <f t="shared" si="86"/>
        <v/>
      </c>
    </row>
    <row r="5552" spans="4:4" hidden="1">
      <c r="D5552" t="str">
        <f t="shared" si="86"/>
        <v/>
      </c>
    </row>
    <row r="5553" spans="4:4" hidden="1">
      <c r="D5553" t="str">
        <f t="shared" si="86"/>
        <v/>
      </c>
    </row>
    <row r="5554" spans="4:4" hidden="1">
      <c r="D5554" t="str">
        <f t="shared" si="86"/>
        <v/>
      </c>
    </row>
    <row r="5555" spans="4:4" hidden="1">
      <c r="D5555" t="str">
        <f t="shared" si="86"/>
        <v/>
      </c>
    </row>
    <row r="5556" spans="4:4" hidden="1">
      <c r="D5556" t="str">
        <f t="shared" si="86"/>
        <v/>
      </c>
    </row>
    <row r="5557" spans="4:4" hidden="1">
      <c r="D5557" t="str">
        <f t="shared" si="86"/>
        <v/>
      </c>
    </row>
    <row r="5558" spans="4:4" hidden="1">
      <c r="D5558" t="str">
        <f t="shared" si="86"/>
        <v/>
      </c>
    </row>
    <row r="5559" spans="4:4" hidden="1">
      <c r="D5559" t="str">
        <f t="shared" si="86"/>
        <v/>
      </c>
    </row>
    <row r="5560" spans="4:4" hidden="1">
      <c r="D5560" t="str">
        <f t="shared" si="86"/>
        <v/>
      </c>
    </row>
    <row r="5561" spans="4:4" hidden="1">
      <c r="D5561" t="str">
        <f t="shared" si="86"/>
        <v/>
      </c>
    </row>
    <row r="5562" spans="4:4" hidden="1">
      <c r="D5562" t="str">
        <f t="shared" si="86"/>
        <v/>
      </c>
    </row>
    <row r="5563" spans="4:4" hidden="1">
      <c r="D5563" t="str">
        <f t="shared" si="86"/>
        <v/>
      </c>
    </row>
    <row r="5564" spans="4:4" hidden="1">
      <c r="D5564" t="str">
        <f t="shared" si="86"/>
        <v/>
      </c>
    </row>
    <row r="5565" spans="4:4" hidden="1">
      <c r="D5565" t="str">
        <f t="shared" si="86"/>
        <v/>
      </c>
    </row>
    <row r="5566" spans="4:4" hidden="1">
      <c r="D5566" t="str">
        <f t="shared" si="86"/>
        <v/>
      </c>
    </row>
    <row r="5567" spans="4:4" hidden="1">
      <c r="D5567" t="str">
        <f t="shared" si="86"/>
        <v/>
      </c>
    </row>
    <row r="5568" spans="4:4" hidden="1">
      <c r="D5568" t="str">
        <f t="shared" si="86"/>
        <v/>
      </c>
    </row>
    <row r="5569" spans="4:4" hidden="1">
      <c r="D5569" t="str">
        <f t="shared" si="86"/>
        <v/>
      </c>
    </row>
    <row r="5570" spans="4:4" hidden="1">
      <c r="D5570" t="str">
        <f t="shared" si="86"/>
        <v/>
      </c>
    </row>
    <row r="5571" spans="4:4" hidden="1">
      <c r="D5571" t="str">
        <f t="shared" si="86"/>
        <v/>
      </c>
    </row>
    <row r="5572" spans="4:4" hidden="1">
      <c r="D5572" t="str">
        <f t="shared" ref="D5572:D5635" si="87">IF(B5572&gt;1,1,"")</f>
        <v/>
      </c>
    </row>
    <row r="5573" spans="4:4" hidden="1">
      <c r="D5573" t="str">
        <f t="shared" si="87"/>
        <v/>
      </c>
    </row>
    <row r="5574" spans="4:4" hidden="1">
      <c r="D5574" t="str">
        <f t="shared" si="87"/>
        <v/>
      </c>
    </row>
    <row r="5575" spans="4:4" hidden="1">
      <c r="D5575" t="str">
        <f t="shared" si="87"/>
        <v/>
      </c>
    </row>
    <row r="5576" spans="4:4" hidden="1">
      <c r="D5576" t="str">
        <f t="shared" si="87"/>
        <v/>
      </c>
    </row>
    <row r="5577" spans="4:4" hidden="1">
      <c r="D5577" t="str">
        <f t="shared" si="87"/>
        <v/>
      </c>
    </row>
    <row r="5578" spans="4:4" hidden="1">
      <c r="D5578" t="str">
        <f t="shared" si="87"/>
        <v/>
      </c>
    </row>
    <row r="5579" spans="4:4" hidden="1">
      <c r="D5579" t="str">
        <f t="shared" si="87"/>
        <v/>
      </c>
    </row>
    <row r="5580" spans="4:4" hidden="1">
      <c r="D5580" t="str">
        <f t="shared" si="87"/>
        <v/>
      </c>
    </row>
    <row r="5581" spans="4:4" hidden="1">
      <c r="D5581" t="str">
        <f t="shared" si="87"/>
        <v/>
      </c>
    </row>
    <row r="5582" spans="4:4" hidden="1">
      <c r="D5582" t="str">
        <f t="shared" si="87"/>
        <v/>
      </c>
    </row>
    <row r="5583" spans="4:4" hidden="1">
      <c r="D5583" t="str">
        <f t="shared" si="87"/>
        <v/>
      </c>
    </row>
    <row r="5584" spans="4:4" hidden="1">
      <c r="D5584" t="str">
        <f t="shared" si="87"/>
        <v/>
      </c>
    </row>
    <row r="5585" spans="4:4" hidden="1">
      <c r="D5585" t="str">
        <f t="shared" si="87"/>
        <v/>
      </c>
    </row>
    <row r="5586" spans="4:4" hidden="1">
      <c r="D5586" t="str">
        <f t="shared" si="87"/>
        <v/>
      </c>
    </row>
    <row r="5587" spans="4:4" hidden="1">
      <c r="D5587" t="str">
        <f t="shared" si="87"/>
        <v/>
      </c>
    </row>
    <row r="5588" spans="4:4" hidden="1">
      <c r="D5588" t="str">
        <f t="shared" si="87"/>
        <v/>
      </c>
    </row>
    <row r="5589" spans="4:4" hidden="1">
      <c r="D5589" t="str">
        <f t="shared" si="87"/>
        <v/>
      </c>
    </row>
    <row r="5590" spans="4:4" hidden="1">
      <c r="D5590" t="str">
        <f t="shared" si="87"/>
        <v/>
      </c>
    </row>
    <row r="5591" spans="4:4" hidden="1">
      <c r="D5591" t="str">
        <f t="shared" si="87"/>
        <v/>
      </c>
    </row>
    <row r="5592" spans="4:4" hidden="1">
      <c r="D5592" t="str">
        <f t="shared" si="87"/>
        <v/>
      </c>
    </row>
    <row r="5593" spans="4:4" hidden="1">
      <c r="D5593" t="str">
        <f t="shared" si="87"/>
        <v/>
      </c>
    </row>
    <row r="5594" spans="4:4" hidden="1">
      <c r="D5594" t="str">
        <f t="shared" si="87"/>
        <v/>
      </c>
    </row>
    <row r="5595" spans="4:4" hidden="1">
      <c r="D5595" t="str">
        <f t="shared" si="87"/>
        <v/>
      </c>
    </row>
    <row r="5596" spans="4:4" hidden="1">
      <c r="D5596" t="str">
        <f t="shared" si="87"/>
        <v/>
      </c>
    </row>
    <row r="5597" spans="4:4" hidden="1">
      <c r="D5597" t="str">
        <f t="shared" si="87"/>
        <v/>
      </c>
    </row>
    <row r="5598" spans="4:4" hidden="1">
      <c r="D5598" t="str">
        <f t="shared" si="87"/>
        <v/>
      </c>
    </row>
    <row r="5599" spans="4:4" hidden="1">
      <c r="D5599" t="str">
        <f t="shared" si="87"/>
        <v/>
      </c>
    </row>
    <row r="5600" spans="4:4" hidden="1">
      <c r="D5600" t="str">
        <f t="shared" si="87"/>
        <v/>
      </c>
    </row>
    <row r="5601" spans="4:4" hidden="1">
      <c r="D5601" t="str">
        <f t="shared" si="87"/>
        <v/>
      </c>
    </row>
    <row r="5602" spans="4:4" hidden="1">
      <c r="D5602" t="str">
        <f t="shared" si="87"/>
        <v/>
      </c>
    </row>
    <row r="5603" spans="4:4" hidden="1">
      <c r="D5603" t="str">
        <f t="shared" si="87"/>
        <v/>
      </c>
    </row>
    <row r="5604" spans="4:4" hidden="1">
      <c r="D5604" t="str">
        <f t="shared" si="87"/>
        <v/>
      </c>
    </row>
    <row r="5605" spans="4:4" hidden="1">
      <c r="D5605" t="str">
        <f t="shared" si="87"/>
        <v/>
      </c>
    </row>
    <row r="5606" spans="4:4" hidden="1">
      <c r="D5606" t="str">
        <f t="shared" si="87"/>
        <v/>
      </c>
    </row>
    <row r="5607" spans="4:4" hidden="1">
      <c r="D5607" t="str">
        <f t="shared" si="87"/>
        <v/>
      </c>
    </row>
    <row r="5608" spans="4:4" hidden="1">
      <c r="D5608" t="str">
        <f t="shared" si="87"/>
        <v/>
      </c>
    </row>
    <row r="5609" spans="4:4" hidden="1">
      <c r="D5609" t="str">
        <f t="shared" si="87"/>
        <v/>
      </c>
    </row>
    <row r="5610" spans="4:4" hidden="1">
      <c r="D5610" t="str">
        <f t="shared" si="87"/>
        <v/>
      </c>
    </row>
    <row r="5611" spans="4:4" hidden="1">
      <c r="D5611" t="str">
        <f t="shared" si="87"/>
        <v/>
      </c>
    </row>
    <row r="5612" spans="4:4" hidden="1">
      <c r="D5612" t="str">
        <f t="shared" si="87"/>
        <v/>
      </c>
    </row>
    <row r="5613" spans="4:4" hidden="1">
      <c r="D5613" t="str">
        <f t="shared" si="87"/>
        <v/>
      </c>
    </row>
    <row r="5614" spans="4:4" hidden="1">
      <c r="D5614" t="str">
        <f t="shared" si="87"/>
        <v/>
      </c>
    </row>
    <row r="5615" spans="4:4" hidden="1">
      <c r="D5615" t="str">
        <f t="shared" si="87"/>
        <v/>
      </c>
    </row>
    <row r="5616" spans="4:4" hidden="1">
      <c r="D5616" t="str">
        <f t="shared" si="87"/>
        <v/>
      </c>
    </row>
    <row r="5617" spans="4:4" hidden="1">
      <c r="D5617" t="str">
        <f t="shared" si="87"/>
        <v/>
      </c>
    </row>
    <row r="5618" spans="4:4" hidden="1">
      <c r="D5618" t="str">
        <f t="shared" si="87"/>
        <v/>
      </c>
    </row>
    <row r="5619" spans="4:4" hidden="1">
      <c r="D5619" t="str">
        <f t="shared" si="87"/>
        <v/>
      </c>
    </row>
    <row r="5620" spans="4:4" hidden="1">
      <c r="D5620" t="str">
        <f t="shared" si="87"/>
        <v/>
      </c>
    </row>
    <row r="5621" spans="4:4" hidden="1">
      <c r="D5621" t="str">
        <f t="shared" si="87"/>
        <v/>
      </c>
    </row>
    <row r="5622" spans="4:4" hidden="1">
      <c r="D5622" t="str">
        <f t="shared" si="87"/>
        <v/>
      </c>
    </row>
    <row r="5623" spans="4:4" hidden="1">
      <c r="D5623" t="str">
        <f t="shared" si="87"/>
        <v/>
      </c>
    </row>
    <row r="5624" spans="4:4" hidden="1">
      <c r="D5624" t="str">
        <f t="shared" si="87"/>
        <v/>
      </c>
    </row>
    <row r="5625" spans="4:4" hidden="1">
      <c r="D5625" t="str">
        <f t="shared" si="87"/>
        <v/>
      </c>
    </row>
    <row r="5626" spans="4:4" hidden="1">
      <c r="D5626" t="str">
        <f t="shared" si="87"/>
        <v/>
      </c>
    </row>
    <row r="5627" spans="4:4" hidden="1">
      <c r="D5627" t="str">
        <f t="shared" si="87"/>
        <v/>
      </c>
    </row>
    <row r="5628" spans="4:4" hidden="1">
      <c r="D5628" t="str">
        <f t="shared" si="87"/>
        <v/>
      </c>
    </row>
    <row r="5629" spans="4:4" hidden="1">
      <c r="D5629" t="str">
        <f t="shared" si="87"/>
        <v/>
      </c>
    </row>
    <row r="5630" spans="4:4" hidden="1">
      <c r="D5630" t="str">
        <f t="shared" si="87"/>
        <v/>
      </c>
    </row>
    <row r="5631" spans="4:4" hidden="1">
      <c r="D5631" t="str">
        <f t="shared" si="87"/>
        <v/>
      </c>
    </row>
    <row r="5632" spans="4:4" hidden="1">
      <c r="D5632" t="str">
        <f t="shared" si="87"/>
        <v/>
      </c>
    </row>
    <row r="5633" spans="4:4" hidden="1">
      <c r="D5633" t="str">
        <f t="shared" si="87"/>
        <v/>
      </c>
    </row>
    <row r="5634" spans="4:4" hidden="1">
      <c r="D5634" t="str">
        <f t="shared" si="87"/>
        <v/>
      </c>
    </row>
    <row r="5635" spans="4:4" hidden="1">
      <c r="D5635" t="str">
        <f t="shared" si="87"/>
        <v/>
      </c>
    </row>
    <row r="5636" spans="4:4" hidden="1">
      <c r="D5636" t="str">
        <f t="shared" ref="D5636:D5699" si="88">IF(B5636&gt;1,1,"")</f>
        <v/>
      </c>
    </row>
    <row r="5637" spans="4:4" hidden="1">
      <c r="D5637" t="str">
        <f t="shared" si="88"/>
        <v/>
      </c>
    </row>
    <row r="5638" spans="4:4" hidden="1">
      <c r="D5638" t="str">
        <f t="shared" si="88"/>
        <v/>
      </c>
    </row>
    <row r="5639" spans="4:4" hidden="1">
      <c r="D5639" t="str">
        <f t="shared" si="88"/>
        <v/>
      </c>
    </row>
    <row r="5640" spans="4:4" hidden="1">
      <c r="D5640" t="str">
        <f t="shared" si="88"/>
        <v/>
      </c>
    </row>
    <row r="5641" spans="4:4" hidden="1">
      <c r="D5641" t="str">
        <f t="shared" si="88"/>
        <v/>
      </c>
    </row>
    <row r="5642" spans="4:4" hidden="1">
      <c r="D5642" t="str">
        <f t="shared" si="88"/>
        <v/>
      </c>
    </row>
    <row r="5643" spans="4:4" hidden="1">
      <c r="D5643" t="str">
        <f t="shared" si="88"/>
        <v/>
      </c>
    </row>
    <row r="5644" spans="4:4" hidden="1">
      <c r="D5644" t="str">
        <f t="shared" si="88"/>
        <v/>
      </c>
    </row>
    <row r="5645" spans="4:4" hidden="1">
      <c r="D5645" t="str">
        <f t="shared" si="88"/>
        <v/>
      </c>
    </row>
    <row r="5646" spans="4:4" hidden="1">
      <c r="D5646" t="str">
        <f t="shared" si="88"/>
        <v/>
      </c>
    </row>
    <row r="5647" spans="4:4" hidden="1">
      <c r="D5647" t="str">
        <f t="shared" si="88"/>
        <v/>
      </c>
    </row>
    <row r="5648" spans="4:4" hidden="1">
      <c r="D5648" t="str">
        <f t="shared" si="88"/>
        <v/>
      </c>
    </row>
    <row r="5649" spans="4:4" hidden="1">
      <c r="D5649" t="str">
        <f t="shared" si="88"/>
        <v/>
      </c>
    </row>
    <row r="5650" spans="4:4" hidden="1">
      <c r="D5650" t="str">
        <f t="shared" si="88"/>
        <v/>
      </c>
    </row>
    <row r="5651" spans="4:4" hidden="1">
      <c r="D5651" t="str">
        <f t="shared" si="88"/>
        <v/>
      </c>
    </row>
    <row r="5652" spans="4:4" hidden="1">
      <c r="D5652" t="str">
        <f t="shared" si="88"/>
        <v/>
      </c>
    </row>
    <row r="5653" spans="4:4" hidden="1">
      <c r="D5653" t="str">
        <f t="shared" si="88"/>
        <v/>
      </c>
    </row>
    <row r="5654" spans="4:4" hidden="1">
      <c r="D5654" t="str">
        <f t="shared" si="88"/>
        <v/>
      </c>
    </row>
    <row r="5655" spans="4:4" hidden="1">
      <c r="D5655" t="str">
        <f t="shared" si="88"/>
        <v/>
      </c>
    </row>
    <row r="5656" spans="4:4" hidden="1">
      <c r="D5656" t="str">
        <f t="shared" si="88"/>
        <v/>
      </c>
    </row>
    <row r="5657" spans="4:4" hidden="1">
      <c r="D5657" t="str">
        <f t="shared" si="88"/>
        <v/>
      </c>
    </row>
    <row r="5658" spans="4:4" hidden="1">
      <c r="D5658" t="str">
        <f t="shared" si="88"/>
        <v/>
      </c>
    </row>
    <row r="5659" spans="4:4" hidden="1">
      <c r="D5659" t="str">
        <f t="shared" si="88"/>
        <v/>
      </c>
    </row>
    <row r="5660" spans="4:4" hidden="1">
      <c r="D5660" t="str">
        <f t="shared" si="88"/>
        <v/>
      </c>
    </row>
    <row r="5661" spans="4:4" hidden="1">
      <c r="D5661" t="str">
        <f t="shared" si="88"/>
        <v/>
      </c>
    </row>
    <row r="5662" spans="4:4" hidden="1">
      <c r="D5662" t="str">
        <f t="shared" si="88"/>
        <v/>
      </c>
    </row>
    <row r="5663" spans="4:4" hidden="1">
      <c r="D5663" t="str">
        <f t="shared" si="88"/>
        <v/>
      </c>
    </row>
    <row r="5664" spans="4:4" hidden="1">
      <c r="D5664" t="str">
        <f t="shared" si="88"/>
        <v/>
      </c>
    </row>
    <row r="5665" spans="4:4" hidden="1">
      <c r="D5665" t="str">
        <f t="shared" si="88"/>
        <v/>
      </c>
    </row>
    <row r="5666" spans="4:4" hidden="1">
      <c r="D5666" t="str">
        <f t="shared" si="88"/>
        <v/>
      </c>
    </row>
    <row r="5667" spans="4:4" hidden="1">
      <c r="D5667" t="str">
        <f t="shared" si="88"/>
        <v/>
      </c>
    </row>
    <row r="5668" spans="4:4" hidden="1">
      <c r="D5668" t="str">
        <f t="shared" si="88"/>
        <v/>
      </c>
    </row>
    <row r="5669" spans="4:4" hidden="1">
      <c r="D5669" t="str">
        <f t="shared" si="88"/>
        <v/>
      </c>
    </row>
    <row r="5670" spans="4:4" hidden="1">
      <c r="D5670" t="str">
        <f t="shared" si="88"/>
        <v/>
      </c>
    </row>
    <row r="5671" spans="4:4" hidden="1">
      <c r="D5671" t="str">
        <f t="shared" si="88"/>
        <v/>
      </c>
    </row>
    <row r="5672" spans="4:4" hidden="1">
      <c r="D5672" t="str">
        <f t="shared" si="88"/>
        <v/>
      </c>
    </row>
    <row r="5673" spans="4:4" hidden="1">
      <c r="D5673" t="str">
        <f t="shared" si="88"/>
        <v/>
      </c>
    </row>
    <row r="5674" spans="4:4" hidden="1">
      <c r="D5674" t="str">
        <f t="shared" si="88"/>
        <v/>
      </c>
    </row>
    <row r="5675" spans="4:4" hidden="1">
      <c r="D5675" t="str">
        <f t="shared" si="88"/>
        <v/>
      </c>
    </row>
    <row r="5676" spans="4:4" hidden="1">
      <c r="D5676" t="str">
        <f t="shared" si="88"/>
        <v/>
      </c>
    </row>
    <row r="5677" spans="4:4" hidden="1">
      <c r="D5677" t="str">
        <f t="shared" si="88"/>
        <v/>
      </c>
    </row>
    <row r="5678" spans="4:4" hidden="1">
      <c r="D5678" t="str">
        <f t="shared" si="88"/>
        <v/>
      </c>
    </row>
    <row r="5679" spans="4:4" hidden="1">
      <c r="D5679" t="str">
        <f t="shared" si="88"/>
        <v/>
      </c>
    </row>
    <row r="5680" spans="4:4" hidden="1">
      <c r="D5680" t="str">
        <f t="shared" si="88"/>
        <v/>
      </c>
    </row>
    <row r="5681" spans="4:4" hidden="1">
      <c r="D5681" t="str">
        <f t="shared" si="88"/>
        <v/>
      </c>
    </row>
    <row r="5682" spans="4:4" hidden="1">
      <c r="D5682" t="str">
        <f t="shared" si="88"/>
        <v/>
      </c>
    </row>
    <row r="5683" spans="4:4" hidden="1">
      <c r="D5683" t="str">
        <f t="shared" si="88"/>
        <v/>
      </c>
    </row>
    <row r="5684" spans="4:4" hidden="1">
      <c r="D5684" t="str">
        <f t="shared" si="88"/>
        <v/>
      </c>
    </row>
    <row r="5685" spans="4:4" hidden="1">
      <c r="D5685" t="str">
        <f t="shared" si="88"/>
        <v/>
      </c>
    </row>
    <row r="5686" spans="4:4" hidden="1">
      <c r="D5686" t="str">
        <f t="shared" si="88"/>
        <v/>
      </c>
    </row>
    <row r="5687" spans="4:4" hidden="1">
      <c r="D5687" t="str">
        <f t="shared" si="88"/>
        <v/>
      </c>
    </row>
    <row r="5688" spans="4:4" hidden="1">
      <c r="D5688" t="str">
        <f t="shared" si="88"/>
        <v/>
      </c>
    </row>
    <row r="5689" spans="4:4" hidden="1">
      <c r="D5689" t="str">
        <f t="shared" si="88"/>
        <v/>
      </c>
    </row>
    <row r="5690" spans="4:4" hidden="1">
      <c r="D5690" t="str">
        <f t="shared" si="88"/>
        <v/>
      </c>
    </row>
    <row r="5691" spans="4:4" hidden="1">
      <c r="D5691" t="str">
        <f t="shared" si="88"/>
        <v/>
      </c>
    </row>
    <row r="5692" spans="4:4" hidden="1">
      <c r="D5692" t="str">
        <f t="shared" si="88"/>
        <v/>
      </c>
    </row>
    <row r="5693" spans="4:4" hidden="1">
      <c r="D5693" t="str">
        <f t="shared" si="88"/>
        <v/>
      </c>
    </row>
    <row r="5694" spans="4:4" hidden="1">
      <c r="D5694" t="str">
        <f t="shared" si="88"/>
        <v/>
      </c>
    </row>
    <row r="5695" spans="4:4" hidden="1">
      <c r="D5695" t="str">
        <f t="shared" si="88"/>
        <v/>
      </c>
    </row>
    <row r="5696" spans="4:4" hidden="1">
      <c r="D5696" t="str">
        <f t="shared" si="88"/>
        <v/>
      </c>
    </row>
    <row r="5697" spans="4:4" hidden="1">
      <c r="D5697" t="str">
        <f t="shared" si="88"/>
        <v/>
      </c>
    </row>
    <row r="5698" spans="4:4" hidden="1">
      <c r="D5698" t="str">
        <f t="shared" si="88"/>
        <v/>
      </c>
    </row>
    <row r="5699" spans="4:4" hidden="1">
      <c r="D5699" t="str">
        <f t="shared" si="88"/>
        <v/>
      </c>
    </row>
    <row r="5700" spans="4:4" hidden="1">
      <c r="D5700" t="str">
        <f t="shared" ref="D5700:D5763" si="89">IF(B5700&gt;1,1,"")</f>
        <v/>
      </c>
    </row>
    <row r="5701" spans="4:4" hidden="1">
      <c r="D5701" t="str">
        <f t="shared" si="89"/>
        <v/>
      </c>
    </row>
    <row r="5702" spans="4:4" hidden="1">
      <c r="D5702" t="str">
        <f t="shared" si="89"/>
        <v/>
      </c>
    </row>
    <row r="5703" spans="4:4" hidden="1">
      <c r="D5703" t="str">
        <f t="shared" si="89"/>
        <v/>
      </c>
    </row>
    <row r="5704" spans="4:4" hidden="1">
      <c r="D5704" t="str">
        <f t="shared" si="89"/>
        <v/>
      </c>
    </row>
    <row r="5705" spans="4:4" hidden="1">
      <c r="D5705" t="str">
        <f t="shared" si="89"/>
        <v/>
      </c>
    </row>
    <row r="5706" spans="4:4" hidden="1">
      <c r="D5706" t="str">
        <f t="shared" si="89"/>
        <v/>
      </c>
    </row>
    <row r="5707" spans="4:4" hidden="1">
      <c r="D5707" t="str">
        <f t="shared" si="89"/>
        <v/>
      </c>
    </row>
    <row r="5708" spans="4:4" hidden="1">
      <c r="D5708" t="str">
        <f t="shared" si="89"/>
        <v/>
      </c>
    </row>
    <row r="5709" spans="4:4" hidden="1">
      <c r="D5709" t="str">
        <f t="shared" si="89"/>
        <v/>
      </c>
    </row>
    <row r="5710" spans="4:4" hidden="1">
      <c r="D5710" t="str">
        <f t="shared" si="89"/>
        <v/>
      </c>
    </row>
    <row r="5711" spans="4:4" hidden="1">
      <c r="D5711" t="str">
        <f t="shared" si="89"/>
        <v/>
      </c>
    </row>
    <row r="5712" spans="4:4" hidden="1">
      <c r="D5712" t="str">
        <f t="shared" si="89"/>
        <v/>
      </c>
    </row>
    <row r="5713" spans="4:4" hidden="1">
      <c r="D5713" t="str">
        <f t="shared" si="89"/>
        <v/>
      </c>
    </row>
    <row r="5714" spans="4:4" hidden="1">
      <c r="D5714" t="str">
        <f t="shared" si="89"/>
        <v/>
      </c>
    </row>
    <row r="5715" spans="4:4" hidden="1">
      <c r="D5715" t="str">
        <f t="shared" si="89"/>
        <v/>
      </c>
    </row>
    <row r="5716" spans="4:4" hidden="1">
      <c r="D5716" t="str">
        <f t="shared" si="89"/>
        <v/>
      </c>
    </row>
    <row r="5717" spans="4:4" hidden="1">
      <c r="D5717" t="str">
        <f t="shared" si="89"/>
        <v/>
      </c>
    </row>
    <row r="5718" spans="4:4" hidden="1">
      <c r="D5718" t="str">
        <f t="shared" si="89"/>
        <v/>
      </c>
    </row>
    <row r="5719" spans="4:4" hidden="1">
      <c r="D5719" t="str">
        <f t="shared" si="89"/>
        <v/>
      </c>
    </row>
    <row r="5720" spans="4:4" hidden="1">
      <c r="D5720" t="str">
        <f t="shared" si="89"/>
        <v/>
      </c>
    </row>
    <row r="5721" spans="4:4" hidden="1">
      <c r="D5721" t="str">
        <f t="shared" si="89"/>
        <v/>
      </c>
    </row>
    <row r="5722" spans="4:4" hidden="1">
      <c r="D5722" t="str">
        <f t="shared" si="89"/>
        <v/>
      </c>
    </row>
    <row r="5723" spans="4:4" hidden="1">
      <c r="D5723" t="str">
        <f t="shared" si="89"/>
        <v/>
      </c>
    </row>
    <row r="5724" spans="4:4" hidden="1">
      <c r="D5724" t="str">
        <f t="shared" si="89"/>
        <v/>
      </c>
    </row>
    <row r="5725" spans="4:4" hidden="1">
      <c r="D5725" t="str">
        <f t="shared" si="89"/>
        <v/>
      </c>
    </row>
    <row r="5726" spans="4:4" hidden="1">
      <c r="D5726" t="str">
        <f t="shared" si="89"/>
        <v/>
      </c>
    </row>
    <row r="5727" spans="4:4" hidden="1">
      <c r="D5727" t="str">
        <f t="shared" si="89"/>
        <v/>
      </c>
    </row>
    <row r="5728" spans="4:4" hidden="1">
      <c r="D5728" t="str">
        <f t="shared" si="89"/>
        <v/>
      </c>
    </row>
    <row r="5729" spans="4:4" hidden="1">
      <c r="D5729" t="str">
        <f t="shared" si="89"/>
        <v/>
      </c>
    </row>
    <row r="5730" spans="4:4" hidden="1">
      <c r="D5730" t="str">
        <f t="shared" si="89"/>
        <v/>
      </c>
    </row>
    <row r="5731" spans="4:4" hidden="1">
      <c r="D5731" t="str">
        <f t="shared" si="89"/>
        <v/>
      </c>
    </row>
    <row r="5732" spans="4:4" hidden="1">
      <c r="D5732" t="str">
        <f t="shared" si="89"/>
        <v/>
      </c>
    </row>
    <row r="5733" spans="4:4" hidden="1">
      <c r="D5733" t="str">
        <f t="shared" si="89"/>
        <v/>
      </c>
    </row>
    <row r="5734" spans="4:4" hidden="1">
      <c r="D5734" t="str">
        <f t="shared" si="89"/>
        <v/>
      </c>
    </row>
    <row r="5735" spans="4:4" hidden="1">
      <c r="D5735" t="str">
        <f t="shared" si="89"/>
        <v/>
      </c>
    </row>
    <row r="5736" spans="4:4" hidden="1">
      <c r="D5736" t="str">
        <f t="shared" si="89"/>
        <v/>
      </c>
    </row>
    <row r="5737" spans="4:4" hidden="1">
      <c r="D5737" t="str">
        <f t="shared" si="89"/>
        <v/>
      </c>
    </row>
    <row r="5738" spans="4:4" hidden="1">
      <c r="D5738" t="str">
        <f t="shared" si="89"/>
        <v/>
      </c>
    </row>
    <row r="5739" spans="4:4" hidden="1">
      <c r="D5739" t="str">
        <f t="shared" si="89"/>
        <v/>
      </c>
    </row>
    <row r="5740" spans="4:4" hidden="1">
      <c r="D5740" t="str">
        <f t="shared" si="89"/>
        <v/>
      </c>
    </row>
    <row r="5741" spans="4:4" hidden="1">
      <c r="D5741" t="str">
        <f t="shared" si="89"/>
        <v/>
      </c>
    </row>
    <row r="5742" spans="4:4" hidden="1">
      <c r="D5742" t="str">
        <f t="shared" si="89"/>
        <v/>
      </c>
    </row>
    <row r="5743" spans="4:4" hidden="1">
      <c r="D5743" t="str">
        <f t="shared" si="89"/>
        <v/>
      </c>
    </row>
    <row r="5744" spans="4:4" hidden="1">
      <c r="D5744" t="str">
        <f t="shared" si="89"/>
        <v/>
      </c>
    </row>
    <row r="5745" spans="4:4" hidden="1">
      <c r="D5745" t="str">
        <f t="shared" si="89"/>
        <v/>
      </c>
    </row>
    <row r="5746" spans="4:4" hidden="1">
      <c r="D5746" t="str">
        <f t="shared" si="89"/>
        <v/>
      </c>
    </row>
    <row r="5747" spans="4:4" hidden="1">
      <c r="D5747" t="str">
        <f t="shared" si="89"/>
        <v/>
      </c>
    </row>
    <row r="5748" spans="4:4" hidden="1">
      <c r="D5748" t="str">
        <f t="shared" si="89"/>
        <v/>
      </c>
    </row>
    <row r="5749" spans="4:4" hidden="1">
      <c r="D5749" t="str">
        <f t="shared" si="89"/>
        <v/>
      </c>
    </row>
    <row r="5750" spans="4:4" hidden="1">
      <c r="D5750" t="str">
        <f t="shared" si="89"/>
        <v/>
      </c>
    </row>
    <row r="5751" spans="4:4" hidden="1">
      <c r="D5751" t="str">
        <f t="shared" si="89"/>
        <v/>
      </c>
    </row>
    <row r="5752" spans="4:4" hidden="1">
      <c r="D5752" t="str">
        <f t="shared" si="89"/>
        <v/>
      </c>
    </row>
    <row r="5753" spans="4:4" hidden="1">
      <c r="D5753" t="str">
        <f t="shared" si="89"/>
        <v/>
      </c>
    </row>
    <row r="5754" spans="4:4" hidden="1">
      <c r="D5754" t="str">
        <f t="shared" si="89"/>
        <v/>
      </c>
    </row>
    <row r="5755" spans="4:4" hidden="1">
      <c r="D5755" t="str">
        <f t="shared" si="89"/>
        <v/>
      </c>
    </row>
    <row r="5756" spans="4:4" hidden="1">
      <c r="D5756" t="str">
        <f t="shared" si="89"/>
        <v/>
      </c>
    </row>
    <row r="5757" spans="4:4" hidden="1">
      <c r="D5757" t="str">
        <f t="shared" si="89"/>
        <v/>
      </c>
    </row>
    <row r="5758" spans="4:4" hidden="1">
      <c r="D5758" t="str">
        <f t="shared" si="89"/>
        <v/>
      </c>
    </row>
    <row r="5759" spans="4:4" hidden="1">
      <c r="D5759" t="str">
        <f t="shared" si="89"/>
        <v/>
      </c>
    </row>
    <row r="5760" spans="4:4" hidden="1">
      <c r="D5760" t="str">
        <f t="shared" si="89"/>
        <v/>
      </c>
    </row>
    <row r="5761" spans="4:4" hidden="1">
      <c r="D5761" t="str">
        <f t="shared" si="89"/>
        <v/>
      </c>
    </row>
    <row r="5762" spans="4:4" hidden="1">
      <c r="D5762" t="str">
        <f t="shared" si="89"/>
        <v/>
      </c>
    </row>
    <row r="5763" spans="4:4" hidden="1">
      <c r="D5763" t="str">
        <f t="shared" si="89"/>
        <v/>
      </c>
    </row>
    <row r="5764" spans="4:4" hidden="1">
      <c r="D5764" t="str">
        <f t="shared" ref="D5764:D5827" si="90">IF(B5764&gt;1,1,"")</f>
        <v/>
      </c>
    </row>
    <row r="5765" spans="4:4" hidden="1">
      <c r="D5765" t="str">
        <f t="shared" si="90"/>
        <v/>
      </c>
    </row>
    <row r="5766" spans="4:4" hidden="1">
      <c r="D5766" t="str">
        <f t="shared" si="90"/>
        <v/>
      </c>
    </row>
    <row r="5767" spans="4:4" hidden="1">
      <c r="D5767" t="str">
        <f t="shared" si="90"/>
        <v/>
      </c>
    </row>
    <row r="5768" spans="4:4" hidden="1">
      <c r="D5768" t="str">
        <f t="shared" si="90"/>
        <v/>
      </c>
    </row>
    <row r="5769" spans="4:4" hidden="1">
      <c r="D5769" t="str">
        <f t="shared" si="90"/>
        <v/>
      </c>
    </row>
    <row r="5770" spans="4:4" hidden="1">
      <c r="D5770" t="str">
        <f t="shared" si="90"/>
        <v/>
      </c>
    </row>
    <row r="5771" spans="4:4" hidden="1">
      <c r="D5771" t="str">
        <f t="shared" si="90"/>
        <v/>
      </c>
    </row>
    <row r="5772" spans="4:4" hidden="1">
      <c r="D5772" t="str">
        <f t="shared" si="90"/>
        <v/>
      </c>
    </row>
    <row r="5773" spans="4:4" hidden="1">
      <c r="D5773" t="str">
        <f t="shared" si="90"/>
        <v/>
      </c>
    </row>
    <row r="5774" spans="4:4" hidden="1">
      <c r="D5774" t="str">
        <f t="shared" si="90"/>
        <v/>
      </c>
    </row>
    <row r="5775" spans="4:4" hidden="1">
      <c r="D5775" t="str">
        <f t="shared" si="90"/>
        <v/>
      </c>
    </row>
    <row r="5776" spans="4:4" hidden="1">
      <c r="D5776" t="str">
        <f t="shared" si="90"/>
        <v/>
      </c>
    </row>
    <row r="5777" spans="4:4" hidden="1">
      <c r="D5777" t="str">
        <f t="shared" si="90"/>
        <v/>
      </c>
    </row>
    <row r="5778" spans="4:4" hidden="1">
      <c r="D5778" t="str">
        <f t="shared" si="90"/>
        <v/>
      </c>
    </row>
    <row r="5779" spans="4:4" hidden="1">
      <c r="D5779" t="str">
        <f t="shared" si="90"/>
        <v/>
      </c>
    </row>
    <row r="5780" spans="4:4" hidden="1">
      <c r="D5780" t="str">
        <f t="shared" si="90"/>
        <v/>
      </c>
    </row>
    <row r="5781" spans="4:4" hidden="1">
      <c r="D5781" t="str">
        <f t="shared" si="90"/>
        <v/>
      </c>
    </row>
    <row r="5782" spans="4:4" hidden="1">
      <c r="D5782" t="str">
        <f t="shared" si="90"/>
        <v/>
      </c>
    </row>
    <row r="5783" spans="4:4" hidden="1">
      <c r="D5783" t="str">
        <f t="shared" si="90"/>
        <v/>
      </c>
    </row>
    <row r="5784" spans="4:4" hidden="1">
      <c r="D5784" t="str">
        <f t="shared" si="90"/>
        <v/>
      </c>
    </row>
    <row r="5785" spans="4:4" hidden="1">
      <c r="D5785" t="str">
        <f t="shared" si="90"/>
        <v/>
      </c>
    </row>
    <row r="5786" spans="4:4" hidden="1">
      <c r="D5786" t="str">
        <f t="shared" si="90"/>
        <v/>
      </c>
    </row>
    <row r="5787" spans="4:4" hidden="1">
      <c r="D5787" t="str">
        <f t="shared" si="90"/>
        <v/>
      </c>
    </row>
    <row r="5788" spans="4:4" hidden="1">
      <c r="D5788" t="str">
        <f t="shared" si="90"/>
        <v/>
      </c>
    </row>
    <row r="5789" spans="4:4" hidden="1">
      <c r="D5789" t="str">
        <f t="shared" si="90"/>
        <v/>
      </c>
    </row>
    <row r="5790" spans="4:4" hidden="1">
      <c r="D5790" t="str">
        <f t="shared" si="90"/>
        <v/>
      </c>
    </row>
    <row r="5791" spans="4:4" hidden="1">
      <c r="D5791" t="str">
        <f t="shared" si="90"/>
        <v/>
      </c>
    </row>
    <row r="5792" spans="4:4" hidden="1">
      <c r="D5792" t="str">
        <f t="shared" si="90"/>
        <v/>
      </c>
    </row>
    <row r="5793" spans="4:4" hidden="1">
      <c r="D5793" t="str">
        <f t="shared" si="90"/>
        <v/>
      </c>
    </row>
    <row r="5794" spans="4:4" hidden="1">
      <c r="D5794" t="str">
        <f t="shared" si="90"/>
        <v/>
      </c>
    </row>
    <row r="5795" spans="4:4" hidden="1">
      <c r="D5795" t="str">
        <f t="shared" si="90"/>
        <v/>
      </c>
    </row>
    <row r="5796" spans="4:4" hidden="1">
      <c r="D5796" t="str">
        <f t="shared" si="90"/>
        <v/>
      </c>
    </row>
    <row r="5797" spans="4:4" hidden="1">
      <c r="D5797" t="str">
        <f t="shared" si="90"/>
        <v/>
      </c>
    </row>
    <row r="5798" spans="4:4" hidden="1">
      <c r="D5798" t="str">
        <f t="shared" si="90"/>
        <v/>
      </c>
    </row>
    <row r="5799" spans="4:4" hidden="1">
      <c r="D5799" t="str">
        <f t="shared" si="90"/>
        <v/>
      </c>
    </row>
    <row r="5800" spans="4:4" hidden="1">
      <c r="D5800" t="str">
        <f t="shared" si="90"/>
        <v/>
      </c>
    </row>
    <row r="5801" spans="4:4" hidden="1">
      <c r="D5801" t="str">
        <f t="shared" si="90"/>
        <v/>
      </c>
    </row>
    <row r="5802" spans="4:4" hidden="1">
      <c r="D5802" t="str">
        <f t="shared" si="90"/>
        <v/>
      </c>
    </row>
    <row r="5803" spans="4:4" hidden="1">
      <c r="D5803" t="str">
        <f t="shared" si="90"/>
        <v/>
      </c>
    </row>
    <row r="5804" spans="4:4" hidden="1">
      <c r="D5804" t="str">
        <f t="shared" si="90"/>
        <v/>
      </c>
    </row>
    <row r="5805" spans="4:4" hidden="1">
      <c r="D5805" t="str">
        <f t="shared" si="90"/>
        <v/>
      </c>
    </row>
    <row r="5806" spans="4:4" hidden="1">
      <c r="D5806" t="str">
        <f t="shared" si="90"/>
        <v/>
      </c>
    </row>
    <row r="5807" spans="4:4" hidden="1">
      <c r="D5807" t="str">
        <f t="shared" si="90"/>
        <v/>
      </c>
    </row>
    <row r="5808" spans="4:4" hidden="1">
      <c r="D5808" t="str">
        <f t="shared" si="90"/>
        <v/>
      </c>
    </row>
    <row r="5809" spans="4:4" hidden="1">
      <c r="D5809" t="str">
        <f t="shared" si="90"/>
        <v/>
      </c>
    </row>
    <row r="5810" spans="4:4" hidden="1">
      <c r="D5810" t="str">
        <f t="shared" si="90"/>
        <v/>
      </c>
    </row>
    <row r="5811" spans="4:4" hidden="1">
      <c r="D5811" t="str">
        <f t="shared" si="90"/>
        <v/>
      </c>
    </row>
    <row r="5812" spans="4:4" hidden="1">
      <c r="D5812" t="str">
        <f t="shared" si="90"/>
        <v/>
      </c>
    </row>
    <row r="5813" spans="4:4" hidden="1">
      <c r="D5813" t="str">
        <f t="shared" si="90"/>
        <v/>
      </c>
    </row>
    <row r="5814" spans="4:4" hidden="1">
      <c r="D5814" t="str">
        <f t="shared" si="90"/>
        <v/>
      </c>
    </row>
    <row r="5815" spans="4:4" hidden="1">
      <c r="D5815" t="str">
        <f t="shared" si="90"/>
        <v/>
      </c>
    </row>
    <row r="5816" spans="4:4" hidden="1">
      <c r="D5816" t="str">
        <f t="shared" si="90"/>
        <v/>
      </c>
    </row>
    <row r="5817" spans="4:4" hidden="1">
      <c r="D5817" t="str">
        <f t="shared" si="90"/>
        <v/>
      </c>
    </row>
    <row r="5818" spans="4:4" hidden="1">
      <c r="D5818" t="str">
        <f t="shared" si="90"/>
        <v/>
      </c>
    </row>
    <row r="5819" spans="4:4" hidden="1">
      <c r="D5819" t="str">
        <f t="shared" si="90"/>
        <v/>
      </c>
    </row>
    <row r="5820" spans="4:4" hidden="1">
      <c r="D5820" t="str">
        <f t="shared" si="90"/>
        <v/>
      </c>
    </row>
    <row r="5821" spans="4:4" hidden="1">
      <c r="D5821" t="str">
        <f t="shared" si="90"/>
        <v/>
      </c>
    </row>
    <row r="5822" spans="4:4" hidden="1">
      <c r="D5822" t="str">
        <f t="shared" si="90"/>
        <v/>
      </c>
    </row>
    <row r="5823" spans="4:4" hidden="1">
      <c r="D5823" t="str">
        <f t="shared" si="90"/>
        <v/>
      </c>
    </row>
    <row r="5824" spans="4:4" hidden="1">
      <c r="D5824" t="str">
        <f t="shared" si="90"/>
        <v/>
      </c>
    </row>
    <row r="5825" spans="4:4" hidden="1">
      <c r="D5825" t="str">
        <f t="shared" si="90"/>
        <v/>
      </c>
    </row>
    <row r="5826" spans="4:4" hidden="1">
      <c r="D5826" t="str">
        <f t="shared" si="90"/>
        <v/>
      </c>
    </row>
    <row r="5827" spans="4:4" hidden="1">
      <c r="D5827" t="str">
        <f t="shared" si="90"/>
        <v/>
      </c>
    </row>
    <row r="5828" spans="4:4" hidden="1">
      <c r="D5828" t="str">
        <f t="shared" ref="D5828:D5891" si="91">IF(B5828&gt;1,1,"")</f>
        <v/>
      </c>
    </row>
    <row r="5829" spans="4:4" hidden="1">
      <c r="D5829" t="str">
        <f t="shared" si="91"/>
        <v/>
      </c>
    </row>
    <row r="5830" spans="4:4" hidden="1">
      <c r="D5830" t="str">
        <f t="shared" si="91"/>
        <v/>
      </c>
    </row>
    <row r="5831" spans="4:4" hidden="1">
      <c r="D5831" t="str">
        <f t="shared" si="91"/>
        <v/>
      </c>
    </row>
    <row r="5832" spans="4:4" hidden="1">
      <c r="D5832" t="str">
        <f t="shared" si="91"/>
        <v/>
      </c>
    </row>
    <row r="5833" spans="4:4" hidden="1">
      <c r="D5833" t="str">
        <f t="shared" si="91"/>
        <v/>
      </c>
    </row>
    <row r="5834" spans="4:4" hidden="1">
      <c r="D5834" t="str">
        <f t="shared" si="91"/>
        <v/>
      </c>
    </row>
    <row r="5835" spans="4:4" hidden="1">
      <c r="D5835" t="str">
        <f t="shared" si="91"/>
        <v/>
      </c>
    </row>
    <row r="5836" spans="4:4" hidden="1">
      <c r="D5836" t="str">
        <f t="shared" si="91"/>
        <v/>
      </c>
    </row>
    <row r="5837" spans="4:4" hidden="1">
      <c r="D5837" t="str">
        <f t="shared" si="91"/>
        <v/>
      </c>
    </row>
    <row r="5838" spans="4:4" hidden="1">
      <c r="D5838" t="str">
        <f t="shared" si="91"/>
        <v/>
      </c>
    </row>
    <row r="5839" spans="4:4" hidden="1">
      <c r="D5839" t="str">
        <f t="shared" si="91"/>
        <v/>
      </c>
    </row>
    <row r="5840" spans="4:4" hidden="1">
      <c r="D5840" t="str">
        <f t="shared" si="91"/>
        <v/>
      </c>
    </row>
    <row r="5841" spans="4:4" hidden="1">
      <c r="D5841" t="str">
        <f t="shared" si="91"/>
        <v/>
      </c>
    </row>
    <row r="5842" spans="4:4" hidden="1">
      <c r="D5842" t="str">
        <f t="shared" si="91"/>
        <v/>
      </c>
    </row>
    <row r="5843" spans="4:4" hidden="1">
      <c r="D5843" t="str">
        <f t="shared" si="91"/>
        <v/>
      </c>
    </row>
    <row r="5844" spans="4:4" hidden="1">
      <c r="D5844" t="str">
        <f t="shared" si="91"/>
        <v/>
      </c>
    </row>
    <row r="5845" spans="4:4" hidden="1">
      <c r="D5845" t="str">
        <f t="shared" si="91"/>
        <v/>
      </c>
    </row>
    <row r="5846" spans="4:4" hidden="1">
      <c r="D5846" t="str">
        <f t="shared" si="91"/>
        <v/>
      </c>
    </row>
    <row r="5847" spans="4:4" hidden="1">
      <c r="D5847" t="str">
        <f t="shared" si="91"/>
        <v/>
      </c>
    </row>
    <row r="5848" spans="4:4" hidden="1">
      <c r="D5848" t="str">
        <f t="shared" si="91"/>
        <v/>
      </c>
    </row>
    <row r="5849" spans="4:4" hidden="1">
      <c r="D5849" t="str">
        <f t="shared" si="91"/>
        <v/>
      </c>
    </row>
    <row r="5850" spans="4:4" hidden="1">
      <c r="D5850" t="str">
        <f t="shared" si="91"/>
        <v/>
      </c>
    </row>
    <row r="5851" spans="4:4" hidden="1">
      <c r="D5851" t="str">
        <f t="shared" si="91"/>
        <v/>
      </c>
    </row>
    <row r="5852" spans="4:4" hidden="1">
      <c r="D5852" t="str">
        <f t="shared" si="91"/>
        <v/>
      </c>
    </row>
    <row r="5853" spans="4:4" hidden="1">
      <c r="D5853" t="str">
        <f t="shared" si="91"/>
        <v/>
      </c>
    </row>
    <row r="5854" spans="4:4" hidden="1">
      <c r="D5854" t="str">
        <f t="shared" si="91"/>
        <v/>
      </c>
    </row>
    <row r="5855" spans="4:4" hidden="1">
      <c r="D5855" t="str">
        <f t="shared" si="91"/>
        <v/>
      </c>
    </row>
    <row r="5856" spans="4:4" hidden="1">
      <c r="D5856" t="str">
        <f t="shared" si="91"/>
        <v/>
      </c>
    </row>
    <row r="5857" spans="4:4" hidden="1">
      <c r="D5857" t="str">
        <f t="shared" si="91"/>
        <v/>
      </c>
    </row>
    <row r="5858" spans="4:4" hidden="1">
      <c r="D5858" t="str">
        <f t="shared" si="91"/>
        <v/>
      </c>
    </row>
    <row r="5859" spans="4:4" hidden="1">
      <c r="D5859" t="str">
        <f t="shared" si="91"/>
        <v/>
      </c>
    </row>
    <row r="5860" spans="4:4" hidden="1">
      <c r="D5860" t="str">
        <f t="shared" si="91"/>
        <v/>
      </c>
    </row>
    <row r="5861" spans="4:4" hidden="1">
      <c r="D5861" t="str">
        <f t="shared" si="91"/>
        <v/>
      </c>
    </row>
    <row r="5862" spans="4:4" hidden="1">
      <c r="D5862" t="str">
        <f t="shared" si="91"/>
        <v/>
      </c>
    </row>
    <row r="5863" spans="4:4" hidden="1">
      <c r="D5863" t="str">
        <f t="shared" si="91"/>
        <v/>
      </c>
    </row>
    <row r="5864" spans="4:4" hidden="1">
      <c r="D5864" t="str">
        <f t="shared" si="91"/>
        <v/>
      </c>
    </row>
    <row r="5865" spans="4:4" hidden="1">
      <c r="D5865" t="str">
        <f t="shared" si="91"/>
        <v/>
      </c>
    </row>
    <row r="5866" spans="4:4" hidden="1">
      <c r="D5866" t="str">
        <f t="shared" si="91"/>
        <v/>
      </c>
    </row>
    <row r="5867" spans="4:4" hidden="1">
      <c r="D5867" t="str">
        <f t="shared" si="91"/>
        <v/>
      </c>
    </row>
    <row r="5868" spans="4:4" hidden="1">
      <c r="D5868" t="str">
        <f t="shared" si="91"/>
        <v/>
      </c>
    </row>
    <row r="5869" spans="4:4" hidden="1">
      <c r="D5869" t="str">
        <f t="shared" si="91"/>
        <v/>
      </c>
    </row>
    <row r="5870" spans="4:4" hidden="1">
      <c r="D5870" t="str">
        <f t="shared" si="91"/>
        <v/>
      </c>
    </row>
    <row r="5871" spans="4:4" hidden="1">
      <c r="D5871" t="str">
        <f t="shared" si="91"/>
        <v/>
      </c>
    </row>
    <row r="5872" spans="4:4" hidden="1">
      <c r="D5872" t="str">
        <f t="shared" si="91"/>
        <v/>
      </c>
    </row>
    <row r="5873" spans="4:4" hidden="1">
      <c r="D5873" t="str">
        <f t="shared" si="91"/>
        <v/>
      </c>
    </row>
    <row r="5874" spans="4:4" hidden="1">
      <c r="D5874" t="str">
        <f t="shared" si="91"/>
        <v/>
      </c>
    </row>
    <row r="5875" spans="4:4" hidden="1">
      <c r="D5875" t="str">
        <f t="shared" si="91"/>
        <v/>
      </c>
    </row>
    <row r="5876" spans="4:4" hidden="1">
      <c r="D5876" t="str">
        <f t="shared" si="91"/>
        <v/>
      </c>
    </row>
    <row r="5877" spans="4:4" hidden="1">
      <c r="D5877" t="str">
        <f t="shared" si="91"/>
        <v/>
      </c>
    </row>
    <row r="5878" spans="4:4" hidden="1">
      <c r="D5878" t="str">
        <f t="shared" si="91"/>
        <v/>
      </c>
    </row>
    <row r="5879" spans="4:4" hidden="1">
      <c r="D5879" t="str">
        <f t="shared" si="91"/>
        <v/>
      </c>
    </row>
    <row r="5880" spans="4:4" hidden="1">
      <c r="D5880" t="str">
        <f t="shared" si="91"/>
        <v/>
      </c>
    </row>
    <row r="5881" spans="4:4" hidden="1">
      <c r="D5881" t="str">
        <f t="shared" si="91"/>
        <v/>
      </c>
    </row>
    <row r="5882" spans="4:4" hidden="1">
      <c r="D5882" t="str">
        <f t="shared" si="91"/>
        <v/>
      </c>
    </row>
    <row r="5883" spans="4:4" hidden="1">
      <c r="D5883" t="str">
        <f t="shared" si="91"/>
        <v/>
      </c>
    </row>
    <row r="5884" spans="4:4" hidden="1">
      <c r="D5884" t="str">
        <f t="shared" si="91"/>
        <v/>
      </c>
    </row>
    <row r="5885" spans="4:4" hidden="1">
      <c r="D5885" t="str">
        <f t="shared" si="91"/>
        <v/>
      </c>
    </row>
    <row r="5886" spans="4:4" hidden="1">
      <c r="D5886" t="str">
        <f t="shared" si="91"/>
        <v/>
      </c>
    </row>
    <row r="5887" spans="4:4" hidden="1">
      <c r="D5887" t="str">
        <f t="shared" si="91"/>
        <v/>
      </c>
    </row>
    <row r="5888" spans="4:4" hidden="1">
      <c r="D5888" t="str">
        <f t="shared" si="91"/>
        <v/>
      </c>
    </row>
    <row r="5889" spans="4:4" hidden="1">
      <c r="D5889" t="str">
        <f t="shared" si="91"/>
        <v/>
      </c>
    </row>
    <row r="5890" spans="4:4" hidden="1">
      <c r="D5890" t="str">
        <f t="shared" si="91"/>
        <v/>
      </c>
    </row>
    <row r="5891" spans="4:4" hidden="1">
      <c r="D5891" t="str">
        <f t="shared" si="91"/>
        <v/>
      </c>
    </row>
    <row r="5892" spans="4:4" hidden="1">
      <c r="D5892" t="str">
        <f t="shared" ref="D5892:D5955" si="92">IF(B5892&gt;1,1,"")</f>
        <v/>
      </c>
    </row>
    <row r="5893" spans="4:4" hidden="1">
      <c r="D5893" t="str">
        <f t="shared" si="92"/>
        <v/>
      </c>
    </row>
    <row r="5894" spans="4:4" hidden="1">
      <c r="D5894" t="str">
        <f t="shared" si="92"/>
        <v/>
      </c>
    </row>
    <row r="5895" spans="4:4" hidden="1">
      <c r="D5895" t="str">
        <f t="shared" si="92"/>
        <v/>
      </c>
    </row>
    <row r="5896" spans="4:4" hidden="1">
      <c r="D5896" t="str">
        <f t="shared" si="92"/>
        <v/>
      </c>
    </row>
    <row r="5897" spans="4:4" hidden="1">
      <c r="D5897" t="str">
        <f t="shared" si="92"/>
        <v/>
      </c>
    </row>
    <row r="5898" spans="4:4" hidden="1">
      <c r="D5898" t="str">
        <f t="shared" si="92"/>
        <v/>
      </c>
    </row>
    <row r="5899" spans="4:4" hidden="1">
      <c r="D5899" t="str">
        <f t="shared" si="92"/>
        <v/>
      </c>
    </row>
    <row r="5900" spans="4:4" hidden="1">
      <c r="D5900" t="str">
        <f t="shared" si="92"/>
        <v/>
      </c>
    </row>
    <row r="5901" spans="4:4" hidden="1">
      <c r="D5901" t="str">
        <f t="shared" si="92"/>
        <v/>
      </c>
    </row>
    <row r="5902" spans="4:4" hidden="1">
      <c r="D5902" t="str">
        <f t="shared" si="92"/>
        <v/>
      </c>
    </row>
    <row r="5903" spans="4:4" hidden="1">
      <c r="D5903" t="str">
        <f t="shared" si="92"/>
        <v/>
      </c>
    </row>
    <row r="5904" spans="4:4" hidden="1">
      <c r="D5904" t="str">
        <f t="shared" si="92"/>
        <v/>
      </c>
    </row>
    <row r="5905" spans="4:4" hidden="1">
      <c r="D5905" t="str">
        <f t="shared" si="92"/>
        <v/>
      </c>
    </row>
    <row r="5906" spans="4:4" hidden="1">
      <c r="D5906" t="str">
        <f t="shared" si="92"/>
        <v/>
      </c>
    </row>
    <row r="5907" spans="4:4" hidden="1">
      <c r="D5907" t="str">
        <f t="shared" si="92"/>
        <v/>
      </c>
    </row>
    <row r="5908" spans="4:4" hidden="1">
      <c r="D5908" t="str">
        <f t="shared" si="92"/>
        <v/>
      </c>
    </row>
    <row r="5909" spans="4:4" hidden="1">
      <c r="D5909" t="str">
        <f t="shared" si="92"/>
        <v/>
      </c>
    </row>
    <row r="5910" spans="4:4" hidden="1">
      <c r="D5910" t="str">
        <f t="shared" si="92"/>
        <v/>
      </c>
    </row>
    <row r="5911" spans="4:4" hidden="1">
      <c r="D5911" t="str">
        <f t="shared" si="92"/>
        <v/>
      </c>
    </row>
    <row r="5912" spans="4:4" hidden="1">
      <c r="D5912" t="str">
        <f t="shared" si="92"/>
        <v/>
      </c>
    </row>
    <row r="5913" spans="4:4" hidden="1">
      <c r="D5913" t="str">
        <f t="shared" si="92"/>
        <v/>
      </c>
    </row>
    <row r="5914" spans="4:4" hidden="1">
      <c r="D5914" t="str">
        <f t="shared" si="92"/>
        <v/>
      </c>
    </row>
    <row r="5915" spans="4:4" hidden="1">
      <c r="D5915" t="str">
        <f t="shared" si="92"/>
        <v/>
      </c>
    </row>
    <row r="5916" spans="4:4" hidden="1">
      <c r="D5916" t="str">
        <f t="shared" si="92"/>
        <v/>
      </c>
    </row>
    <row r="5917" spans="4:4" hidden="1">
      <c r="D5917" t="str">
        <f t="shared" si="92"/>
        <v/>
      </c>
    </row>
    <row r="5918" spans="4:4" hidden="1">
      <c r="D5918" t="str">
        <f t="shared" si="92"/>
        <v/>
      </c>
    </row>
    <row r="5919" spans="4:4" hidden="1">
      <c r="D5919" t="str">
        <f t="shared" si="92"/>
        <v/>
      </c>
    </row>
    <row r="5920" spans="4:4" hidden="1">
      <c r="D5920" t="str">
        <f t="shared" si="92"/>
        <v/>
      </c>
    </row>
    <row r="5921" spans="4:4" hidden="1">
      <c r="D5921" t="str">
        <f t="shared" si="92"/>
        <v/>
      </c>
    </row>
    <row r="5922" spans="4:4" hidden="1">
      <c r="D5922" t="str">
        <f t="shared" si="92"/>
        <v/>
      </c>
    </row>
    <row r="5923" spans="4:4" hidden="1">
      <c r="D5923" t="str">
        <f t="shared" si="92"/>
        <v/>
      </c>
    </row>
    <row r="5924" spans="4:4" hidden="1">
      <c r="D5924" t="str">
        <f t="shared" si="92"/>
        <v/>
      </c>
    </row>
    <row r="5925" spans="4:4" hidden="1">
      <c r="D5925" t="str">
        <f t="shared" si="92"/>
        <v/>
      </c>
    </row>
    <row r="5926" spans="4:4" hidden="1">
      <c r="D5926" t="str">
        <f t="shared" si="92"/>
        <v/>
      </c>
    </row>
    <row r="5927" spans="4:4" hidden="1">
      <c r="D5927" t="str">
        <f t="shared" si="92"/>
        <v/>
      </c>
    </row>
    <row r="5928" spans="4:4" hidden="1">
      <c r="D5928" t="str">
        <f t="shared" si="92"/>
        <v/>
      </c>
    </row>
    <row r="5929" spans="4:4" hidden="1">
      <c r="D5929" t="str">
        <f t="shared" si="92"/>
        <v/>
      </c>
    </row>
    <row r="5930" spans="4:4" hidden="1">
      <c r="D5930" t="str">
        <f t="shared" si="92"/>
        <v/>
      </c>
    </row>
    <row r="5931" spans="4:4" hidden="1">
      <c r="D5931" t="str">
        <f t="shared" si="92"/>
        <v/>
      </c>
    </row>
    <row r="5932" spans="4:4" hidden="1">
      <c r="D5932" t="str">
        <f t="shared" si="92"/>
        <v/>
      </c>
    </row>
    <row r="5933" spans="4:4" hidden="1">
      <c r="D5933" t="str">
        <f t="shared" si="92"/>
        <v/>
      </c>
    </row>
    <row r="5934" spans="4:4" hidden="1">
      <c r="D5934" t="str">
        <f t="shared" si="92"/>
        <v/>
      </c>
    </row>
    <row r="5935" spans="4:4" hidden="1">
      <c r="D5935" t="str">
        <f t="shared" si="92"/>
        <v/>
      </c>
    </row>
    <row r="5936" spans="4:4" hidden="1">
      <c r="D5936" t="str">
        <f t="shared" si="92"/>
        <v/>
      </c>
    </row>
    <row r="5937" spans="4:4" hidden="1">
      <c r="D5937" t="str">
        <f t="shared" si="92"/>
        <v/>
      </c>
    </row>
    <row r="5938" spans="4:4" hidden="1">
      <c r="D5938" t="str">
        <f t="shared" si="92"/>
        <v/>
      </c>
    </row>
    <row r="5939" spans="4:4" hidden="1">
      <c r="D5939" t="str">
        <f t="shared" si="92"/>
        <v/>
      </c>
    </row>
    <row r="5940" spans="4:4" hidden="1">
      <c r="D5940" t="str">
        <f t="shared" si="92"/>
        <v/>
      </c>
    </row>
    <row r="5941" spans="4:4" hidden="1">
      <c r="D5941" t="str">
        <f t="shared" si="92"/>
        <v/>
      </c>
    </row>
    <row r="5942" spans="4:4" hidden="1">
      <c r="D5942" t="str">
        <f t="shared" si="92"/>
        <v/>
      </c>
    </row>
    <row r="5943" spans="4:4" hidden="1">
      <c r="D5943" t="str">
        <f t="shared" si="92"/>
        <v/>
      </c>
    </row>
    <row r="5944" spans="4:4" hidden="1">
      <c r="D5944" t="str">
        <f t="shared" si="92"/>
        <v/>
      </c>
    </row>
    <row r="5945" spans="4:4" hidden="1">
      <c r="D5945" t="str">
        <f t="shared" si="92"/>
        <v/>
      </c>
    </row>
    <row r="5946" spans="4:4" hidden="1">
      <c r="D5946" t="str">
        <f t="shared" si="92"/>
        <v/>
      </c>
    </row>
    <row r="5947" spans="4:4" hidden="1">
      <c r="D5947" t="str">
        <f t="shared" si="92"/>
        <v/>
      </c>
    </row>
    <row r="5948" spans="4:4" hidden="1">
      <c r="D5948" t="str">
        <f t="shared" si="92"/>
        <v/>
      </c>
    </row>
    <row r="5949" spans="4:4" hidden="1">
      <c r="D5949" t="str">
        <f t="shared" si="92"/>
        <v/>
      </c>
    </row>
    <row r="5950" spans="4:4" hidden="1">
      <c r="D5950" t="str">
        <f t="shared" si="92"/>
        <v/>
      </c>
    </row>
    <row r="5951" spans="4:4" hidden="1">
      <c r="D5951" t="str">
        <f t="shared" si="92"/>
        <v/>
      </c>
    </row>
    <row r="5952" spans="4:4" hidden="1">
      <c r="D5952" t="str">
        <f t="shared" si="92"/>
        <v/>
      </c>
    </row>
    <row r="5953" spans="4:4" hidden="1">
      <c r="D5953" t="str">
        <f t="shared" si="92"/>
        <v/>
      </c>
    </row>
    <row r="5954" spans="4:4" hidden="1">
      <c r="D5954" t="str">
        <f t="shared" si="92"/>
        <v/>
      </c>
    </row>
    <row r="5955" spans="4:4" hidden="1">
      <c r="D5955" t="str">
        <f t="shared" si="92"/>
        <v/>
      </c>
    </row>
    <row r="5956" spans="4:4" hidden="1">
      <c r="D5956" t="str">
        <f t="shared" ref="D5956:D6019" si="93">IF(B5956&gt;1,1,"")</f>
        <v/>
      </c>
    </row>
    <row r="5957" spans="4:4" hidden="1">
      <c r="D5957" t="str">
        <f t="shared" si="93"/>
        <v/>
      </c>
    </row>
    <row r="5958" spans="4:4" hidden="1">
      <c r="D5958" t="str">
        <f t="shared" si="93"/>
        <v/>
      </c>
    </row>
    <row r="5959" spans="4:4" hidden="1">
      <c r="D5959" t="str">
        <f t="shared" si="93"/>
        <v/>
      </c>
    </row>
    <row r="5960" spans="4:4" hidden="1">
      <c r="D5960" t="str">
        <f t="shared" si="93"/>
        <v/>
      </c>
    </row>
    <row r="5961" spans="4:4" hidden="1">
      <c r="D5961" t="str">
        <f t="shared" si="93"/>
        <v/>
      </c>
    </row>
    <row r="5962" spans="4:4" hidden="1">
      <c r="D5962" t="str">
        <f t="shared" si="93"/>
        <v/>
      </c>
    </row>
    <row r="5963" spans="4:4" hidden="1">
      <c r="D5963" t="str">
        <f t="shared" si="93"/>
        <v/>
      </c>
    </row>
    <row r="5964" spans="4:4" hidden="1">
      <c r="D5964" t="str">
        <f t="shared" si="93"/>
        <v/>
      </c>
    </row>
    <row r="5965" spans="4:4" hidden="1">
      <c r="D5965" t="str">
        <f t="shared" si="93"/>
        <v/>
      </c>
    </row>
    <row r="5966" spans="4:4" hidden="1">
      <c r="D5966" t="str">
        <f t="shared" si="93"/>
        <v/>
      </c>
    </row>
    <row r="5967" spans="4:4" hidden="1">
      <c r="D5967" t="str">
        <f t="shared" si="93"/>
        <v/>
      </c>
    </row>
    <row r="5968" spans="4:4" hidden="1">
      <c r="D5968" t="str">
        <f t="shared" si="93"/>
        <v/>
      </c>
    </row>
    <row r="5969" spans="4:4" hidden="1">
      <c r="D5969" t="str">
        <f t="shared" si="93"/>
        <v/>
      </c>
    </row>
    <row r="5970" spans="4:4" hidden="1">
      <c r="D5970" t="str">
        <f t="shared" si="93"/>
        <v/>
      </c>
    </row>
    <row r="5971" spans="4:4" hidden="1">
      <c r="D5971" t="str">
        <f t="shared" si="93"/>
        <v/>
      </c>
    </row>
    <row r="5972" spans="4:4" hidden="1">
      <c r="D5972" t="str">
        <f t="shared" si="93"/>
        <v/>
      </c>
    </row>
    <row r="5973" spans="4:4" hidden="1">
      <c r="D5973" t="str">
        <f t="shared" si="93"/>
        <v/>
      </c>
    </row>
    <row r="5974" spans="4:4" hidden="1">
      <c r="D5974" t="str">
        <f t="shared" si="93"/>
        <v/>
      </c>
    </row>
    <row r="5975" spans="4:4" hidden="1">
      <c r="D5975" t="str">
        <f t="shared" si="93"/>
        <v/>
      </c>
    </row>
    <row r="5976" spans="4:4" hidden="1">
      <c r="D5976" t="str">
        <f t="shared" si="93"/>
        <v/>
      </c>
    </row>
    <row r="5977" spans="4:4" hidden="1">
      <c r="D5977" t="str">
        <f t="shared" si="93"/>
        <v/>
      </c>
    </row>
    <row r="5978" spans="4:4" hidden="1">
      <c r="D5978" t="str">
        <f t="shared" si="93"/>
        <v/>
      </c>
    </row>
    <row r="5979" spans="4:4" hidden="1">
      <c r="D5979" t="str">
        <f t="shared" si="93"/>
        <v/>
      </c>
    </row>
    <row r="5980" spans="4:4" hidden="1">
      <c r="D5980" t="str">
        <f t="shared" si="93"/>
        <v/>
      </c>
    </row>
    <row r="5981" spans="4:4" hidden="1">
      <c r="D5981" t="str">
        <f t="shared" si="93"/>
        <v/>
      </c>
    </row>
    <row r="5982" spans="4:4" hidden="1">
      <c r="D5982" t="str">
        <f t="shared" si="93"/>
        <v/>
      </c>
    </row>
    <row r="5983" spans="4:4" hidden="1">
      <c r="D5983" t="str">
        <f t="shared" si="93"/>
        <v/>
      </c>
    </row>
    <row r="5984" spans="4:4" hidden="1">
      <c r="D5984" t="str">
        <f t="shared" si="93"/>
        <v/>
      </c>
    </row>
    <row r="5985" spans="4:4" hidden="1">
      <c r="D5985" t="str">
        <f t="shared" si="93"/>
        <v/>
      </c>
    </row>
    <row r="5986" spans="4:4" hidden="1">
      <c r="D5986" t="str">
        <f t="shared" si="93"/>
        <v/>
      </c>
    </row>
    <row r="5987" spans="4:4" hidden="1">
      <c r="D5987" t="str">
        <f t="shared" si="93"/>
        <v/>
      </c>
    </row>
    <row r="5988" spans="4:4" hidden="1">
      <c r="D5988" t="str">
        <f t="shared" si="93"/>
        <v/>
      </c>
    </row>
    <row r="5989" spans="4:4" hidden="1">
      <c r="D5989" t="str">
        <f t="shared" si="93"/>
        <v/>
      </c>
    </row>
    <row r="5990" spans="4:4" hidden="1">
      <c r="D5990" t="str">
        <f t="shared" si="93"/>
        <v/>
      </c>
    </row>
    <row r="5991" spans="4:4" hidden="1">
      <c r="D5991" t="str">
        <f t="shared" si="93"/>
        <v/>
      </c>
    </row>
    <row r="5992" spans="4:4" hidden="1">
      <c r="D5992" t="str">
        <f t="shared" si="93"/>
        <v/>
      </c>
    </row>
    <row r="5993" spans="4:4" hidden="1">
      <c r="D5993" t="str">
        <f t="shared" si="93"/>
        <v/>
      </c>
    </row>
    <row r="5994" spans="4:4" hidden="1">
      <c r="D5994" t="str">
        <f t="shared" si="93"/>
        <v/>
      </c>
    </row>
    <row r="5995" spans="4:4" hidden="1">
      <c r="D5995" t="str">
        <f t="shared" si="93"/>
        <v/>
      </c>
    </row>
    <row r="5996" spans="4:4" hidden="1">
      <c r="D5996" t="str">
        <f t="shared" si="93"/>
        <v/>
      </c>
    </row>
    <row r="5997" spans="4:4" hidden="1">
      <c r="D5997" t="str">
        <f t="shared" si="93"/>
        <v/>
      </c>
    </row>
    <row r="5998" spans="4:4" hidden="1">
      <c r="D5998" t="str">
        <f t="shared" si="93"/>
        <v/>
      </c>
    </row>
    <row r="5999" spans="4:4" hidden="1">
      <c r="D5999" t="str">
        <f t="shared" si="93"/>
        <v/>
      </c>
    </row>
    <row r="6000" spans="4:4" hidden="1">
      <c r="D6000" t="str">
        <f t="shared" si="93"/>
        <v/>
      </c>
    </row>
    <row r="6001" spans="4:4" hidden="1">
      <c r="D6001" t="str">
        <f t="shared" si="93"/>
        <v/>
      </c>
    </row>
    <row r="6002" spans="4:4" hidden="1">
      <c r="D6002" t="str">
        <f t="shared" si="93"/>
        <v/>
      </c>
    </row>
    <row r="6003" spans="4:4" hidden="1">
      <c r="D6003" t="str">
        <f t="shared" si="93"/>
        <v/>
      </c>
    </row>
    <row r="6004" spans="4:4" hidden="1">
      <c r="D6004" t="str">
        <f t="shared" si="93"/>
        <v/>
      </c>
    </row>
    <row r="6005" spans="4:4" hidden="1">
      <c r="D6005" t="str">
        <f t="shared" si="93"/>
        <v/>
      </c>
    </row>
    <row r="6006" spans="4:4" hidden="1">
      <c r="D6006" t="str">
        <f t="shared" si="93"/>
        <v/>
      </c>
    </row>
    <row r="6007" spans="4:4" hidden="1">
      <c r="D6007" t="str">
        <f t="shared" si="93"/>
        <v/>
      </c>
    </row>
    <row r="6008" spans="4:4" hidden="1">
      <c r="D6008" t="str">
        <f t="shared" si="93"/>
        <v/>
      </c>
    </row>
    <row r="6009" spans="4:4" hidden="1">
      <c r="D6009" t="str">
        <f t="shared" si="93"/>
        <v/>
      </c>
    </row>
    <row r="6010" spans="4:4" hidden="1">
      <c r="D6010" t="str">
        <f t="shared" si="93"/>
        <v/>
      </c>
    </row>
    <row r="6011" spans="4:4" hidden="1">
      <c r="D6011" t="str">
        <f t="shared" si="93"/>
        <v/>
      </c>
    </row>
    <row r="6012" spans="4:4" hidden="1">
      <c r="D6012" t="str">
        <f t="shared" si="93"/>
        <v/>
      </c>
    </row>
    <row r="6013" spans="4:4" hidden="1">
      <c r="D6013" t="str">
        <f t="shared" si="93"/>
        <v/>
      </c>
    </row>
    <row r="6014" spans="4:4" hidden="1">
      <c r="D6014" t="str">
        <f t="shared" si="93"/>
        <v/>
      </c>
    </row>
    <row r="6015" spans="4:4" hidden="1">
      <c r="D6015" t="str">
        <f t="shared" si="93"/>
        <v/>
      </c>
    </row>
    <row r="6016" spans="4:4" hidden="1">
      <c r="D6016" t="str">
        <f t="shared" si="93"/>
        <v/>
      </c>
    </row>
    <row r="6017" spans="4:4" hidden="1">
      <c r="D6017" t="str">
        <f t="shared" si="93"/>
        <v/>
      </c>
    </row>
    <row r="6018" spans="4:4" hidden="1">
      <c r="D6018" t="str">
        <f t="shared" si="93"/>
        <v/>
      </c>
    </row>
    <row r="6019" spans="4:4" hidden="1">
      <c r="D6019" t="str">
        <f t="shared" si="93"/>
        <v/>
      </c>
    </row>
    <row r="6020" spans="4:4" hidden="1">
      <c r="D6020" t="str">
        <f t="shared" ref="D6020:D6047" si="94">IF(B6020&gt;1,1,"")</f>
        <v/>
      </c>
    </row>
    <row r="6021" spans="4:4" hidden="1">
      <c r="D6021" t="str">
        <f t="shared" si="94"/>
        <v/>
      </c>
    </row>
    <row r="6022" spans="4:4" hidden="1">
      <c r="D6022" t="str">
        <f t="shared" si="94"/>
        <v/>
      </c>
    </row>
    <row r="6023" spans="4:4" hidden="1">
      <c r="D6023" t="str">
        <f t="shared" si="94"/>
        <v/>
      </c>
    </row>
    <row r="6024" spans="4:4" hidden="1">
      <c r="D6024" t="str">
        <f t="shared" si="94"/>
        <v/>
      </c>
    </row>
    <row r="6025" spans="4:4" hidden="1">
      <c r="D6025" t="str">
        <f t="shared" si="94"/>
        <v/>
      </c>
    </row>
    <row r="6026" spans="4:4" hidden="1">
      <c r="D6026" t="str">
        <f t="shared" si="94"/>
        <v/>
      </c>
    </row>
    <row r="6027" spans="4:4" hidden="1">
      <c r="D6027" t="str">
        <f t="shared" si="94"/>
        <v/>
      </c>
    </row>
    <row r="6028" spans="4:4" hidden="1">
      <c r="D6028" t="str">
        <f t="shared" si="94"/>
        <v/>
      </c>
    </row>
    <row r="6029" spans="4:4" hidden="1">
      <c r="D6029" t="str">
        <f t="shared" si="94"/>
        <v/>
      </c>
    </row>
    <row r="6030" spans="4:4" hidden="1">
      <c r="D6030" t="str">
        <f t="shared" si="94"/>
        <v/>
      </c>
    </row>
    <row r="6031" spans="4:4" hidden="1">
      <c r="D6031" t="str">
        <f t="shared" si="94"/>
        <v/>
      </c>
    </row>
    <row r="6032" spans="4:4" hidden="1">
      <c r="D6032" t="str">
        <f t="shared" si="94"/>
        <v/>
      </c>
    </row>
    <row r="6033" spans="4:4" hidden="1">
      <c r="D6033" t="str">
        <f t="shared" si="94"/>
        <v/>
      </c>
    </row>
    <row r="6034" spans="4:4" hidden="1">
      <c r="D6034" t="str">
        <f t="shared" si="94"/>
        <v/>
      </c>
    </row>
    <row r="6035" spans="4:4" hidden="1">
      <c r="D6035" t="str">
        <f t="shared" si="94"/>
        <v/>
      </c>
    </row>
    <row r="6036" spans="4:4" hidden="1">
      <c r="D6036" t="str">
        <f t="shared" si="94"/>
        <v/>
      </c>
    </row>
    <row r="6037" spans="4:4" hidden="1">
      <c r="D6037" t="str">
        <f t="shared" si="94"/>
        <v/>
      </c>
    </row>
    <row r="6038" spans="4:4" hidden="1">
      <c r="D6038" t="str">
        <f t="shared" si="94"/>
        <v/>
      </c>
    </row>
    <row r="6039" spans="4:4" hidden="1">
      <c r="D6039" t="str">
        <f t="shared" si="94"/>
        <v/>
      </c>
    </row>
    <row r="6040" spans="4:4" hidden="1">
      <c r="D6040" t="str">
        <f t="shared" si="94"/>
        <v/>
      </c>
    </row>
    <row r="6041" spans="4:4" hidden="1">
      <c r="D6041" t="str">
        <f t="shared" si="94"/>
        <v/>
      </c>
    </row>
    <row r="6042" spans="4:4" hidden="1">
      <c r="D6042" t="str">
        <f t="shared" si="94"/>
        <v/>
      </c>
    </row>
    <row r="6043" spans="4:4" hidden="1">
      <c r="D6043" t="str">
        <f t="shared" si="94"/>
        <v/>
      </c>
    </row>
    <row r="6044" spans="4:4" hidden="1">
      <c r="D6044" t="str">
        <f t="shared" si="94"/>
        <v/>
      </c>
    </row>
    <row r="6045" spans="4:4" hidden="1">
      <c r="D6045" t="str">
        <f t="shared" si="94"/>
        <v/>
      </c>
    </row>
    <row r="6046" spans="4:4" hidden="1">
      <c r="D6046" t="str">
        <f t="shared" si="94"/>
        <v/>
      </c>
    </row>
    <row r="6047" spans="4:4" hidden="1">
      <c r="D6047" t="str">
        <f t="shared" si="94"/>
        <v/>
      </c>
    </row>
    <row r="6048" spans="4:4" hidden="1">
      <c r="D6048" t="str">
        <f t="shared" ref="D6048:D6111" si="95">IF(B6048&gt;1,1,"")</f>
        <v/>
      </c>
    </row>
    <row r="6049" spans="4:4" hidden="1">
      <c r="D6049" t="str">
        <f t="shared" si="95"/>
        <v/>
      </c>
    </row>
    <row r="6050" spans="4:4" hidden="1">
      <c r="D6050" t="str">
        <f t="shared" si="95"/>
        <v/>
      </c>
    </row>
    <row r="6051" spans="4:4" hidden="1">
      <c r="D6051" t="str">
        <f t="shared" si="95"/>
        <v/>
      </c>
    </row>
    <row r="6052" spans="4:4" hidden="1">
      <c r="D6052" t="str">
        <f t="shared" si="95"/>
        <v/>
      </c>
    </row>
    <row r="6053" spans="4:4" hidden="1">
      <c r="D6053" t="str">
        <f t="shared" si="95"/>
        <v/>
      </c>
    </row>
    <row r="6054" spans="4:4" hidden="1">
      <c r="D6054" t="str">
        <f t="shared" si="95"/>
        <v/>
      </c>
    </row>
    <row r="6055" spans="4:4" hidden="1">
      <c r="D6055" t="str">
        <f t="shared" si="95"/>
        <v/>
      </c>
    </row>
    <row r="6056" spans="4:4" hidden="1">
      <c r="D6056" t="str">
        <f t="shared" si="95"/>
        <v/>
      </c>
    </row>
    <row r="6057" spans="4:4" hidden="1">
      <c r="D6057" t="str">
        <f t="shared" si="95"/>
        <v/>
      </c>
    </row>
    <row r="6058" spans="4:4" hidden="1">
      <c r="D6058" t="str">
        <f t="shared" si="95"/>
        <v/>
      </c>
    </row>
    <row r="6059" spans="4:4" hidden="1">
      <c r="D6059" t="str">
        <f t="shared" si="95"/>
        <v/>
      </c>
    </row>
    <row r="6060" spans="4:4" hidden="1">
      <c r="D6060" t="str">
        <f t="shared" si="95"/>
        <v/>
      </c>
    </row>
    <row r="6061" spans="4:4" hidden="1">
      <c r="D6061" t="str">
        <f t="shared" si="95"/>
        <v/>
      </c>
    </row>
    <row r="6062" spans="4:4" hidden="1">
      <c r="D6062" t="str">
        <f t="shared" si="95"/>
        <v/>
      </c>
    </row>
    <row r="6063" spans="4:4" hidden="1">
      <c r="D6063" t="str">
        <f t="shared" si="95"/>
        <v/>
      </c>
    </row>
    <row r="6064" spans="4:4" hidden="1">
      <c r="D6064" t="str">
        <f t="shared" si="95"/>
        <v/>
      </c>
    </row>
    <row r="6065" spans="4:4" hidden="1">
      <c r="D6065" t="str">
        <f t="shared" si="95"/>
        <v/>
      </c>
    </row>
    <row r="6066" spans="4:4" hidden="1">
      <c r="D6066" t="str">
        <f t="shared" si="95"/>
        <v/>
      </c>
    </row>
    <row r="6067" spans="4:4" hidden="1">
      <c r="D6067" t="str">
        <f t="shared" si="95"/>
        <v/>
      </c>
    </row>
    <row r="6068" spans="4:4" hidden="1">
      <c r="D6068" t="str">
        <f t="shared" si="95"/>
        <v/>
      </c>
    </row>
    <row r="6069" spans="4:4" hidden="1">
      <c r="D6069" t="str">
        <f t="shared" si="95"/>
        <v/>
      </c>
    </row>
    <row r="6070" spans="4:4" hidden="1">
      <c r="D6070" t="str">
        <f t="shared" si="95"/>
        <v/>
      </c>
    </row>
    <row r="6071" spans="4:4" hidden="1">
      <c r="D6071" t="str">
        <f t="shared" si="95"/>
        <v/>
      </c>
    </row>
    <row r="6072" spans="4:4" hidden="1">
      <c r="D6072" t="str">
        <f t="shared" si="95"/>
        <v/>
      </c>
    </row>
    <row r="6073" spans="4:4" hidden="1">
      <c r="D6073" t="str">
        <f t="shared" si="95"/>
        <v/>
      </c>
    </row>
    <row r="6074" spans="4:4" hidden="1">
      <c r="D6074" t="str">
        <f t="shared" si="95"/>
        <v/>
      </c>
    </row>
    <row r="6075" spans="4:4" hidden="1">
      <c r="D6075" t="str">
        <f t="shared" si="95"/>
        <v/>
      </c>
    </row>
    <row r="6076" spans="4:4" hidden="1">
      <c r="D6076" t="str">
        <f t="shared" si="95"/>
        <v/>
      </c>
    </row>
    <row r="6077" spans="4:4" hidden="1">
      <c r="D6077" t="str">
        <f t="shared" si="95"/>
        <v/>
      </c>
    </row>
    <row r="6078" spans="4:4" hidden="1">
      <c r="D6078" t="str">
        <f t="shared" si="95"/>
        <v/>
      </c>
    </row>
    <row r="6079" spans="4:4" hidden="1">
      <c r="D6079" t="str">
        <f t="shared" si="95"/>
        <v/>
      </c>
    </row>
    <row r="6080" spans="4:4" hidden="1">
      <c r="D6080" t="str">
        <f t="shared" si="95"/>
        <v/>
      </c>
    </row>
    <row r="6081" spans="4:4" hidden="1">
      <c r="D6081" t="str">
        <f t="shared" si="95"/>
        <v/>
      </c>
    </row>
    <row r="6082" spans="4:4" hidden="1">
      <c r="D6082" t="str">
        <f t="shared" si="95"/>
        <v/>
      </c>
    </row>
    <row r="6083" spans="4:4" hidden="1">
      <c r="D6083" t="str">
        <f t="shared" si="95"/>
        <v/>
      </c>
    </row>
    <row r="6084" spans="4:4" hidden="1">
      <c r="D6084" t="str">
        <f t="shared" si="95"/>
        <v/>
      </c>
    </row>
    <row r="6085" spans="4:4" hidden="1">
      <c r="D6085" t="str">
        <f t="shared" si="95"/>
        <v/>
      </c>
    </row>
    <row r="6086" spans="4:4" hidden="1">
      <c r="D6086" t="str">
        <f t="shared" si="95"/>
        <v/>
      </c>
    </row>
    <row r="6087" spans="4:4" hidden="1">
      <c r="D6087" t="str">
        <f t="shared" si="95"/>
        <v/>
      </c>
    </row>
    <row r="6088" spans="4:4" hidden="1">
      <c r="D6088" t="str">
        <f t="shared" si="95"/>
        <v/>
      </c>
    </row>
    <row r="6089" spans="4:4" hidden="1">
      <c r="D6089" t="str">
        <f t="shared" si="95"/>
        <v/>
      </c>
    </row>
    <row r="6090" spans="4:4" hidden="1">
      <c r="D6090" t="str">
        <f t="shared" si="95"/>
        <v/>
      </c>
    </row>
    <row r="6091" spans="4:4" hidden="1">
      <c r="D6091" t="str">
        <f t="shared" si="95"/>
        <v/>
      </c>
    </row>
    <row r="6092" spans="4:4" hidden="1">
      <c r="D6092" t="str">
        <f t="shared" si="95"/>
        <v/>
      </c>
    </row>
    <row r="6093" spans="4:4" hidden="1">
      <c r="D6093" t="str">
        <f t="shared" si="95"/>
        <v/>
      </c>
    </row>
    <row r="6094" spans="4:4" hidden="1">
      <c r="D6094" t="str">
        <f t="shared" si="95"/>
        <v/>
      </c>
    </row>
    <row r="6095" spans="4:4" hidden="1">
      <c r="D6095" t="str">
        <f t="shared" si="95"/>
        <v/>
      </c>
    </row>
    <row r="6096" spans="4:4" hidden="1">
      <c r="D6096" t="str">
        <f t="shared" si="95"/>
        <v/>
      </c>
    </row>
    <row r="6097" spans="4:4" hidden="1">
      <c r="D6097" t="str">
        <f t="shared" si="95"/>
        <v/>
      </c>
    </row>
    <row r="6098" spans="4:4" hidden="1">
      <c r="D6098" t="str">
        <f t="shared" si="95"/>
        <v/>
      </c>
    </row>
    <row r="6099" spans="4:4" hidden="1">
      <c r="D6099" t="str">
        <f t="shared" si="95"/>
        <v/>
      </c>
    </row>
    <row r="6100" spans="4:4" hidden="1">
      <c r="D6100" t="str">
        <f t="shared" si="95"/>
        <v/>
      </c>
    </row>
    <row r="6101" spans="4:4" hidden="1">
      <c r="D6101" t="str">
        <f t="shared" si="95"/>
        <v/>
      </c>
    </row>
    <row r="6102" spans="4:4" hidden="1">
      <c r="D6102" t="str">
        <f t="shared" si="95"/>
        <v/>
      </c>
    </row>
    <row r="6103" spans="4:4" hidden="1">
      <c r="D6103" t="str">
        <f t="shared" si="95"/>
        <v/>
      </c>
    </row>
    <row r="6104" spans="4:4" hidden="1">
      <c r="D6104" t="str">
        <f t="shared" si="95"/>
        <v/>
      </c>
    </row>
    <row r="6105" spans="4:4" hidden="1">
      <c r="D6105" t="str">
        <f t="shared" si="95"/>
        <v/>
      </c>
    </row>
    <row r="6106" spans="4:4" hidden="1">
      <c r="D6106" t="str">
        <f t="shared" si="95"/>
        <v/>
      </c>
    </row>
    <row r="6107" spans="4:4" hidden="1">
      <c r="D6107" t="str">
        <f t="shared" si="95"/>
        <v/>
      </c>
    </row>
    <row r="6108" spans="4:4" hidden="1">
      <c r="D6108" t="str">
        <f t="shared" si="95"/>
        <v/>
      </c>
    </row>
    <row r="6109" spans="4:4" hidden="1">
      <c r="D6109" t="str">
        <f t="shared" si="95"/>
        <v/>
      </c>
    </row>
    <row r="6110" spans="4:4" hidden="1">
      <c r="D6110" t="str">
        <f t="shared" si="95"/>
        <v/>
      </c>
    </row>
    <row r="6111" spans="4:4" hidden="1">
      <c r="D6111" t="str">
        <f t="shared" si="95"/>
        <v/>
      </c>
    </row>
    <row r="6112" spans="4:4" hidden="1">
      <c r="D6112" t="str">
        <f t="shared" ref="D6112:D6175" si="96">IF(B6112&gt;1,1,"")</f>
        <v/>
      </c>
    </row>
    <row r="6113" spans="4:4" hidden="1">
      <c r="D6113" t="str">
        <f t="shared" si="96"/>
        <v/>
      </c>
    </row>
    <row r="6114" spans="4:4" hidden="1">
      <c r="D6114" t="str">
        <f t="shared" si="96"/>
        <v/>
      </c>
    </row>
    <row r="6115" spans="4:4" hidden="1">
      <c r="D6115" t="str">
        <f t="shared" si="96"/>
        <v/>
      </c>
    </row>
    <row r="6116" spans="4:4" hidden="1">
      <c r="D6116" t="str">
        <f t="shared" si="96"/>
        <v/>
      </c>
    </row>
    <row r="6117" spans="4:4" hidden="1">
      <c r="D6117" t="str">
        <f t="shared" si="96"/>
        <v/>
      </c>
    </row>
    <row r="6118" spans="4:4" hidden="1">
      <c r="D6118" t="str">
        <f t="shared" si="96"/>
        <v/>
      </c>
    </row>
    <row r="6119" spans="4:4" hidden="1">
      <c r="D6119" t="str">
        <f t="shared" si="96"/>
        <v/>
      </c>
    </row>
    <row r="6120" spans="4:4" hidden="1">
      <c r="D6120" t="str">
        <f t="shared" si="96"/>
        <v/>
      </c>
    </row>
    <row r="6121" spans="4:4" hidden="1">
      <c r="D6121" t="str">
        <f t="shared" si="96"/>
        <v/>
      </c>
    </row>
    <row r="6122" spans="4:4" hidden="1">
      <c r="D6122" t="str">
        <f t="shared" si="96"/>
        <v/>
      </c>
    </row>
    <row r="6123" spans="4:4" hidden="1">
      <c r="D6123" t="str">
        <f t="shared" si="96"/>
        <v/>
      </c>
    </row>
    <row r="6124" spans="4:4" hidden="1">
      <c r="D6124" t="str">
        <f t="shared" si="96"/>
        <v/>
      </c>
    </row>
    <row r="6125" spans="4:4" hidden="1">
      <c r="D6125" t="str">
        <f t="shared" si="96"/>
        <v/>
      </c>
    </row>
    <row r="6126" spans="4:4" hidden="1">
      <c r="D6126" t="str">
        <f t="shared" si="96"/>
        <v/>
      </c>
    </row>
    <row r="6127" spans="4:4" hidden="1">
      <c r="D6127" t="str">
        <f t="shared" si="96"/>
        <v/>
      </c>
    </row>
    <row r="6128" spans="4:4" hidden="1">
      <c r="D6128" t="str">
        <f t="shared" si="96"/>
        <v/>
      </c>
    </row>
    <row r="6129" spans="4:4" hidden="1">
      <c r="D6129" t="str">
        <f t="shared" si="96"/>
        <v/>
      </c>
    </row>
    <row r="6130" spans="4:4" hidden="1">
      <c r="D6130" t="str">
        <f t="shared" si="96"/>
        <v/>
      </c>
    </row>
    <row r="6131" spans="4:4" hidden="1">
      <c r="D6131" t="str">
        <f t="shared" si="96"/>
        <v/>
      </c>
    </row>
    <row r="6132" spans="4:4" hidden="1">
      <c r="D6132" t="str">
        <f t="shared" si="96"/>
        <v/>
      </c>
    </row>
    <row r="6133" spans="4:4" hidden="1">
      <c r="D6133" t="str">
        <f t="shared" si="96"/>
        <v/>
      </c>
    </row>
    <row r="6134" spans="4:4" hidden="1">
      <c r="D6134" t="str">
        <f t="shared" si="96"/>
        <v/>
      </c>
    </row>
    <row r="6135" spans="4:4" hidden="1">
      <c r="D6135" t="str">
        <f t="shared" si="96"/>
        <v/>
      </c>
    </row>
    <row r="6136" spans="4:4" hidden="1">
      <c r="D6136" t="str">
        <f t="shared" si="96"/>
        <v/>
      </c>
    </row>
    <row r="6137" spans="4:4" hidden="1">
      <c r="D6137" t="str">
        <f t="shared" si="96"/>
        <v/>
      </c>
    </row>
    <row r="6138" spans="4:4" hidden="1">
      <c r="D6138" t="str">
        <f t="shared" si="96"/>
        <v/>
      </c>
    </row>
    <row r="6139" spans="4:4" hidden="1">
      <c r="D6139" t="str">
        <f t="shared" si="96"/>
        <v/>
      </c>
    </row>
    <row r="6140" spans="4:4" hidden="1">
      <c r="D6140" t="str">
        <f t="shared" si="96"/>
        <v/>
      </c>
    </row>
    <row r="6141" spans="4:4" hidden="1">
      <c r="D6141" t="str">
        <f t="shared" si="96"/>
        <v/>
      </c>
    </row>
    <row r="6142" spans="4:4" hidden="1">
      <c r="D6142" t="str">
        <f t="shared" si="96"/>
        <v/>
      </c>
    </row>
    <row r="6143" spans="4:4" hidden="1">
      <c r="D6143" t="str">
        <f t="shared" si="96"/>
        <v/>
      </c>
    </row>
    <row r="6144" spans="4:4" hidden="1">
      <c r="D6144" t="str">
        <f t="shared" si="96"/>
        <v/>
      </c>
    </row>
    <row r="6145" spans="4:4" hidden="1">
      <c r="D6145" t="str">
        <f t="shared" si="96"/>
        <v/>
      </c>
    </row>
    <row r="6146" spans="4:4" hidden="1">
      <c r="D6146" t="str">
        <f t="shared" si="96"/>
        <v/>
      </c>
    </row>
    <row r="6147" spans="4:4" hidden="1">
      <c r="D6147" t="str">
        <f t="shared" si="96"/>
        <v/>
      </c>
    </row>
    <row r="6148" spans="4:4" hidden="1">
      <c r="D6148" t="str">
        <f t="shared" si="96"/>
        <v/>
      </c>
    </row>
    <row r="6149" spans="4:4" hidden="1">
      <c r="D6149" t="str">
        <f t="shared" si="96"/>
        <v/>
      </c>
    </row>
    <row r="6150" spans="4:4" hidden="1">
      <c r="D6150" t="str">
        <f t="shared" si="96"/>
        <v/>
      </c>
    </row>
    <row r="6151" spans="4:4" hidden="1">
      <c r="D6151" t="str">
        <f t="shared" si="96"/>
        <v/>
      </c>
    </row>
    <row r="6152" spans="4:4" hidden="1">
      <c r="D6152" t="str">
        <f t="shared" si="96"/>
        <v/>
      </c>
    </row>
    <row r="6153" spans="4:4" hidden="1">
      <c r="D6153" t="str">
        <f t="shared" si="96"/>
        <v/>
      </c>
    </row>
    <row r="6154" spans="4:4" hidden="1">
      <c r="D6154" t="str">
        <f t="shared" si="96"/>
        <v/>
      </c>
    </row>
    <row r="6155" spans="4:4" hidden="1">
      <c r="D6155" t="str">
        <f t="shared" si="96"/>
        <v/>
      </c>
    </row>
    <row r="6156" spans="4:4" hidden="1">
      <c r="D6156" t="str">
        <f t="shared" si="96"/>
        <v/>
      </c>
    </row>
    <row r="6157" spans="4:4" hidden="1">
      <c r="D6157" t="str">
        <f t="shared" si="96"/>
        <v/>
      </c>
    </row>
    <row r="6158" spans="4:4" hidden="1">
      <c r="D6158" t="str">
        <f t="shared" si="96"/>
        <v/>
      </c>
    </row>
    <row r="6159" spans="4:4" hidden="1">
      <c r="D6159" t="str">
        <f t="shared" si="96"/>
        <v/>
      </c>
    </row>
    <row r="6160" spans="4:4" hidden="1">
      <c r="D6160" t="str">
        <f t="shared" si="96"/>
        <v/>
      </c>
    </row>
    <row r="6161" spans="4:4" hidden="1">
      <c r="D6161" t="str">
        <f t="shared" si="96"/>
        <v/>
      </c>
    </row>
    <row r="6162" spans="4:4" hidden="1">
      <c r="D6162" t="str">
        <f t="shared" si="96"/>
        <v/>
      </c>
    </row>
    <row r="6163" spans="4:4" hidden="1">
      <c r="D6163" t="str">
        <f t="shared" si="96"/>
        <v/>
      </c>
    </row>
    <row r="6164" spans="4:4" hidden="1">
      <c r="D6164" t="str">
        <f t="shared" si="96"/>
        <v/>
      </c>
    </row>
    <row r="6165" spans="4:4" hidden="1">
      <c r="D6165" t="str">
        <f t="shared" si="96"/>
        <v/>
      </c>
    </row>
    <row r="6166" spans="4:4" hidden="1">
      <c r="D6166" t="str">
        <f t="shared" si="96"/>
        <v/>
      </c>
    </row>
    <row r="6167" spans="4:4" hidden="1">
      <c r="D6167" t="str">
        <f t="shared" si="96"/>
        <v/>
      </c>
    </row>
    <row r="6168" spans="4:4" hidden="1">
      <c r="D6168" t="str">
        <f t="shared" si="96"/>
        <v/>
      </c>
    </row>
    <row r="6169" spans="4:4" hidden="1">
      <c r="D6169" t="str">
        <f t="shared" si="96"/>
        <v/>
      </c>
    </row>
    <row r="6170" spans="4:4" hidden="1">
      <c r="D6170" t="str">
        <f t="shared" si="96"/>
        <v/>
      </c>
    </row>
    <row r="6171" spans="4:4" hidden="1">
      <c r="D6171" t="str">
        <f t="shared" si="96"/>
        <v/>
      </c>
    </row>
    <row r="6172" spans="4:4" hidden="1">
      <c r="D6172" t="str">
        <f t="shared" si="96"/>
        <v/>
      </c>
    </row>
    <row r="6173" spans="4:4" hidden="1">
      <c r="D6173" t="str">
        <f t="shared" si="96"/>
        <v/>
      </c>
    </row>
    <row r="6174" spans="4:4" hidden="1">
      <c r="D6174" t="str">
        <f t="shared" si="96"/>
        <v/>
      </c>
    </row>
    <row r="6175" spans="4:4" hidden="1">
      <c r="D6175" t="str">
        <f t="shared" si="96"/>
        <v/>
      </c>
    </row>
    <row r="6176" spans="4:4" hidden="1">
      <c r="D6176" t="str">
        <f t="shared" ref="D6176:D6239" si="97">IF(B6176&gt;1,1,"")</f>
        <v/>
      </c>
    </row>
    <row r="6177" spans="4:4" hidden="1">
      <c r="D6177" t="str">
        <f t="shared" si="97"/>
        <v/>
      </c>
    </row>
    <row r="6178" spans="4:4" hidden="1">
      <c r="D6178" t="str">
        <f t="shared" si="97"/>
        <v/>
      </c>
    </row>
    <row r="6179" spans="4:4" hidden="1">
      <c r="D6179" t="str">
        <f t="shared" si="97"/>
        <v/>
      </c>
    </row>
    <row r="6180" spans="4:4" hidden="1">
      <c r="D6180" t="str">
        <f t="shared" si="97"/>
        <v/>
      </c>
    </row>
    <row r="6181" spans="4:4" hidden="1">
      <c r="D6181" t="str">
        <f t="shared" si="97"/>
        <v/>
      </c>
    </row>
    <row r="6182" spans="4:4" hidden="1">
      <c r="D6182" t="str">
        <f t="shared" si="97"/>
        <v/>
      </c>
    </row>
    <row r="6183" spans="4:4" hidden="1">
      <c r="D6183" t="str">
        <f t="shared" si="97"/>
        <v/>
      </c>
    </row>
    <row r="6184" spans="4:4" hidden="1">
      <c r="D6184" t="str">
        <f t="shared" si="97"/>
        <v/>
      </c>
    </row>
    <row r="6185" spans="4:4" hidden="1">
      <c r="D6185" t="str">
        <f t="shared" si="97"/>
        <v/>
      </c>
    </row>
    <row r="6186" spans="4:4" hidden="1">
      <c r="D6186" t="str">
        <f t="shared" si="97"/>
        <v/>
      </c>
    </row>
    <row r="6187" spans="4:4" hidden="1">
      <c r="D6187" t="str">
        <f t="shared" si="97"/>
        <v/>
      </c>
    </row>
    <row r="6188" spans="4:4" hidden="1">
      <c r="D6188" t="str">
        <f t="shared" si="97"/>
        <v/>
      </c>
    </row>
    <row r="6189" spans="4:4" hidden="1">
      <c r="D6189" t="str">
        <f t="shared" si="97"/>
        <v/>
      </c>
    </row>
    <row r="6190" spans="4:4" hidden="1">
      <c r="D6190" t="str">
        <f t="shared" si="97"/>
        <v/>
      </c>
    </row>
    <row r="6191" spans="4:4" hidden="1">
      <c r="D6191" t="str">
        <f t="shared" si="97"/>
        <v/>
      </c>
    </row>
    <row r="6192" spans="4:4" hidden="1">
      <c r="D6192" t="str">
        <f t="shared" si="97"/>
        <v/>
      </c>
    </row>
    <row r="6193" spans="4:4" hidden="1">
      <c r="D6193" t="str">
        <f t="shared" si="97"/>
        <v/>
      </c>
    </row>
    <row r="6194" spans="4:4" hidden="1">
      <c r="D6194" t="str">
        <f t="shared" si="97"/>
        <v/>
      </c>
    </row>
    <row r="6195" spans="4:4" hidden="1">
      <c r="D6195" t="str">
        <f t="shared" si="97"/>
        <v/>
      </c>
    </row>
    <row r="6196" spans="4:4" hidden="1">
      <c r="D6196" t="str">
        <f t="shared" si="97"/>
        <v/>
      </c>
    </row>
    <row r="6197" spans="4:4" hidden="1">
      <c r="D6197" t="str">
        <f t="shared" si="97"/>
        <v/>
      </c>
    </row>
    <row r="6198" spans="4:4" hidden="1">
      <c r="D6198" t="str">
        <f t="shared" si="97"/>
        <v/>
      </c>
    </row>
    <row r="6199" spans="4:4" hidden="1">
      <c r="D6199" t="str">
        <f t="shared" si="97"/>
        <v/>
      </c>
    </row>
    <row r="6200" spans="4:4" hidden="1">
      <c r="D6200" t="str">
        <f t="shared" si="97"/>
        <v/>
      </c>
    </row>
    <row r="6201" spans="4:4" hidden="1">
      <c r="D6201" t="str">
        <f t="shared" si="97"/>
        <v/>
      </c>
    </row>
    <row r="6202" spans="4:4" hidden="1">
      <c r="D6202" t="str">
        <f t="shared" si="97"/>
        <v/>
      </c>
    </row>
    <row r="6203" spans="4:4" hidden="1">
      <c r="D6203" t="str">
        <f t="shared" si="97"/>
        <v/>
      </c>
    </row>
    <row r="6204" spans="4:4" hidden="1">
      <c r="D6204" t="str">
        <f t="shared" si="97"/>
        <v/>
      </c>
    </row>
    <row r="6205" spans="4:4" hidden="1">
      <c r="D6205" t="str">
        <f t="shared" si="97"/>
        <v/>
      </c>
    </row>
    <row r="6206" spans="4:4" hidden="1">
      <c r="D6206" t="str">
        <f t="shared" si="97"/>
        <v/>
      </c>
    </row>
    <row r="6207" spans="4:4" hidden="1">
      <c r="D6207" t="str">
        <f t="shared" si="97"/>
        <v/>
      </c>
    </row>
    <row r="6208" spans="4:4" hidden="1">
      <c r="D6208" t="str">
        <f t="shared" si="97"/>
        <v/>
      </c>
    </row>
    <row r="6209" spans="4:4" hidden="1">
      <c r="D6209" t="str">
        <f t="shared" si="97"/>
        <v/>
      </c>
    </row>
    <row r="6210" spans="4:4" hidden="1">
      <c r="D6210" t="str">
        <f t="shared" si="97"/>
        <v/>
      </c>
    </row>
    <row r="6211" spans="4:4" hidden="1">
      <c r="D6211" t="str">
        <f t="shared" si="97"/>
        <v/>
      </c>
    </row>
    <row r="6212" spans="4:4" hidden="1">
      <c r="D6212" t="str">
        <f t="shared" si="97"/>
        <v/>
      </c>
    </row>
    <row r="6213" spans="4:4" hidden="1">
      <c r="D6213" t="str">
        <f t="shared" si="97"/>
        <v/>
      </c>
    </row>
    <row r="6214" spans="4:4" hidden="1">
      <c r="D6214" t="str">
        <f t="shared" si="97"/>
        <v/>
      </c>
    </row>
    <row r="6215" spans="4:4" hidden="1">
      <c r="D6215" t="str">
        <f t="shared" si="97"/>
        <v/>
      </c>
    </row>
    <row r="6216" spans="4:4" hidden="1">
      <c r="D6216" t="str">
        <f t="shared" si="97"/>
        <v/>
      </c>
    </row>
    <row r="6217" spans="4:4" hidden="1">
      <c r="D6217" t="str">
        <f t="shared" si="97"/>
        <v/>
      </c>
    </row>
    <row r="6218" spans="4:4" hidden="1">
      <c r="D6218" t="str">
        <f t="shared" si="97"/>
        <v/>
      </c>
    </row>
    <row r="6219" spans="4:4" hidden="1">
      <c r="D6219" t="str">
        <f t="shared" si="97"/>
        <v/>
      </c>
    </row>
    <row r="6220" spans="4:4" hidden="1">
      <c r="D6220" t="str">
        <f t="shared" si="97"/>
        <v/>
      </c>
    </row>
    <row r="6221" spans="4:4" hidden="1">
      <c r="D6221" t="str">
        <f t="shared" si="97"/>
        <v/>
      </c>
    </row>
    <row r="6222" spans="4:4" hidden="1">
      <c r="D6222" t="str">
        <f t="shared" si="97"/>
        <v/>
      </c>
    </row>
    <row r="6223" spans="4:4" hidden="1">
      <c r="D6223" t="str">
        <f t="shared" si="97"/>
        <v/>
      </c>
    </row>
    <row r="6224" spans="4:4" hidden="1">
      <c r="D6224" t="str">
        <f t="shared" si="97"/>
        <v/>
      </c>
    </row>
    <row r="6225" spans="4:4" hidden="1">
      <c r="D6225" t="str">
        <f t="shared" si="97"/>
        <v/>
      </c>
    </row>
    <row r="6226" spans="4:4" hidden="1">
      <c r="D6226" t="str">
        <f t="shared" si="97"/>
        <v/>
      </c>
    </row>
    <row r="6227" spans="4:4" hidden="1">
      <c r="D6227" t="str">
        <f t="shared" si="97"/>
        <v/>
      </c>
    </row>
    <row r="6228" spans="4:4" hidden="1">
      <c r="D6228" t="str">
        <f t="shared" si="97"/>
        <v/>
      </c>
    </row>
    <row r="6229" spans="4:4" hidden="1">
      <c r="D6229" t="str">
        <f t="shared" si="97"/>
        <v/>
      </c>
    </row>
    <row r="6230" spans="4:4" hidden="1">
      <c r="D6230" t="str">
        <f t="shared" si="97"/>
        <v/>
      </c>
    </row>
    <row r="6231" spans="4:4" hidden="1">
      <c r="D6231" t="str">
        <f t="shared" si="97"/>
        <v/>
      </c>
    </row>
    <row r="6232" spans="4:4" hidden="1">
      <c r="D6232" t="str">
        <f t="shared" si="97"/>
        <v/>
      </c>
    </row>
    <row r="6233" spans="4:4" hidden="1">
      <c r="D6233" t="str">
        <f t="shared" si="97"/>
        <v/>
      </c>
    </row>
    <row r="6234" spans="4:4" hidden="1">
      <c r="D6234" t="str">
        <f t="shared" si="97"/>
        <v/>
      </c>
    </row>
    <row r="6235" spans="4:4" hidden="1">
      <c r="D6235" t="str">
        <f t="shared" si="97"/>
        <v/>
      </c>
    </row>
    <row r="6236" spans="4:4" hidden="1">
      <c r="D6236" t="str">
        <f t="shared" si="97"/>
        <v/>
      </c>
    </row>
    <row r="6237" spans="4:4" hidden="1">
      <c r="D6237" t="str">
        <f t="shared" si="97"/>
        <v/>
      </c>
    </row>
    <row r="6238" spans="4:4" hidden="1">
      <c r="D6238" t="str">
        <f t="shared" si="97"/>
        <v/>
      </c>
    </row>
    <row r="6239" spans="4:4" hidden="1">
      <c r="D6239" t="str">
        <f t="shared" si="97"/>
        <v/>
      </c>
    </row>
    <row r="6240" spans="4:4" hidden="1">
      <c r="D6240" t="str">
        <f t="shared" ref="D6240:D6303" si="98">IF(B6240&gt;1,1,"")</f>
        <v/>
      </c>
    </row>
    <row r="6241" spans="4:4" hidden="1">
      <c r="D6241" t="str">
        <f t="shared" si="98"/>
        <v/>
      </c>
    </row>
    <row r="6242" spans="4:4" hidden="1">
      <c r="D6242" t="str">
        <f t="shared" si="98"/>
        <v/>
      </c>
    </row>
    <row r="6243" spans="4:4" hidden="1">
      <c r="D6243" t="str">
        <f t="shared" si="98"/>
        <v/>
      </c>
    </row>
    <row r="6244" spans="4:4" hidden="1">
      <c r="D6244" t="str">
        <f t="shared" si="98"/>
        <v/>
      </c>
    </row>
    <row r="6245" spans="4:4" hidden="1">
      <c r="D6245" t="str">
        <f t="shared" si="98"/>
        <v/>
      </c>
    </row>
    <row r="6246" spans="4:4" hidden="1">
      <c r="D6246" t="str">
        <f t="shared" si="98"/>
        <v/>
      </c>
    </row>
    <row r="6247" spans="4:4" hidden="1">
      <c r="D6247" t="str">
        <f t="shared" si="98"/>
        <v/>
      </c>
    </row>
    <row r="6248" spans="4:4" hidden="1">
      <c r="D6248" t="str">
        <f t="shared" si="98"/>
        <v/>
      </c>
    </row>
    <row r="6249" spans="4:4" hidden="1">
      <c r="D6249" t="str">
        <f t="shared" si="98"/>
        <v/>
      </c>
    </row>
    <row r="6250" spans="4:4" hidden="1">
      <c r="D6250" t="str">
        <f t="shared" si="98"/>
        <v/>
      </c>
    </row>
    <row r="6251" spans="4:4" hidden="1">
      <c r="D6251" t="str">
        <f t="shared" si="98"/>
        <v/>
      </c>
    </row>
    <row r="6252" spans="4:4" hidden="1">
      <c r="D6252" t="str">
        <f t="shared" si="98"/>
        <v/>
      </c>
    </row>
    <row r="6253" spans="4:4" hidden="1">
      <c r="D6253" t="str">
        <f t="shared" si="98"/>
        <v/>
      </c>
    </row>
    <row r="6254" spans="4:4" hidden="1">
      <c r="D6254" t="str">
        <f t="shared" si="98"/>
        <v/>
      </c>
    </row>
    <row r="6255" spans="4:4" hidden="1">
      <c r="D6255" t="str">
        <f t="shared" si="98"/>
        <v/>
      </c>
    </row>
    <row r="6256" spans="4:4" hidden="1">
      <c r="D6256" t="str">
        <f t="shared" si="98"/>
        <v/>
      </c>
    </row>
    <row r="6257" spans="4:4" hidden="1">
      <c r="D6257" t="str">
        <f t="shared" si="98"/>
        <v/>
      </c>
    </row>
    <row r="6258" spans="4:4" hidden="1">
      <c r="D6258" t="str">
        <f t="shared" si="98"/>
        <v/>
      </c>
    </row>
    <row r="6259" spans="4:4" hidden="1">
      <c r="D6259" t="str">
        <f t="shared" si="98"/>
        <v/>
      </c>
    </row>
    <row r="6260" spans="4:4" hidden="1">
      <c r="D6260" t="str">
        <f t="shared" si="98"/>
        <v/>
      </c>
    </row>
    <row r="6261" spans="4:4" hidden="1">
      <c r="D6261" t="str">
        <f t="shared" si="98"/>
        <v/>
      </c>
    </row>
    <row r="6262" spans="4:4" hidden="1">
      <c r="D6262" t="str">
        <f t="shared" si="98"/>
        <v/>
      </c>
    </row>
    <row r="6263" spans="4:4" hidden="1">
      <c r="D6263" t="str">
        <f t="shared" si="98"/>
        <v/>
      </c>
    </row>
    <row r="6264" spans="4:4" hidden="1">
      <c r="D6264" t="str">
        <f t="shared" si="98"/>
        <v/>
      </c>
    </row>
    <row r="6265" spans="4:4" hidden="1">
      <c r="D6265" t="str">
        <f t="shared" si="98"/>
        <v/>
      </c>
    </row>
    <row r="6266" spans="4:4" hidden="1">
      <c r="D6266" t="str">
        <f t="shared" si="98"/>
        <v/>
      </c>
    </row>
    <row r="6267" spans="4:4" hidden="1">
      <c r="D6267" t="str">
        <f t="shared" si="98"/>
        <v/>
      </c>
    </row>
    <row r="6268" spans="4:4" hidden="1">
      <c r="D6268" t="str">
        <f t="shared" si="98"/>
        <v/>
      </c>
    </row>
    <row r="6269" spans="4:4" hidden="1">
      <c r="D6269" t="str">
        <f t="shared" si="98"/>
        <v/>
      </c>
    </row>
    <row r="6270" spans="4:4" hidden="1">
      <c r="D6270" t="str">
        <f t="shared" si="98"/>
        <v/>
      </c>
    </row>
    <row r="6271" spans="4:4" hidden="1">
      <c r="D6271" t="str">
        <f t="shared" si="98"/>
        <v/>
      </c>
    </row>
    <row r="6272" spans="4:4" hidden="1">
      <c r="D6272" t="str">
        <f t="shared" si="98"/>
        <v/>
      </c>
    </row>
    <row r="6273" spans="4:4" hidden="1">
      <c r="D6273" t="str">
        <f t="shared" si="98"/>
        <v/>
      </c>
    </row>
    <row r="6274" spans="4:4" hidden="1">
      <c r="D6274" t="str">
        <f t="shared" si="98"/>
        <v/>
      </c>
    </row>
    <row r="6275" spans="4:4" hidden="1">
      <c r="D6275" t="str">
        <f t="shared" si="98"/>
        <v/>
      </c>
    </row>
    <row r="6276" spans="4:4" hidden="1">
      <c r="D6276" t="str">
        <f t="shared" si="98"/>
        <v/>
      </c>
    </row>
    <row r="6277" spans="4:4" hidden="1">
      <c r="D6277" t="str">
        <f t="shared" si="98"/>
        <v/>
      </c>
    </row>
    <row r="6278" spans="4:4" hidden="1">
      <c r="D6278" t="str">
        <f t="shared" si="98"/>
        <v/>
      </c>
    </row>
    <row r="6279" spans="4:4" hidden="1">
      <c r="D6279" t="str">
        <f t="shared" si="98"/>
        <v/>
      </c>
    </row>
    <row r="6280" spans="4:4" hidden="1">
      <c r="D6280" t="str">
        <f t="shared" si="98"/>
        <v/>
      </c>
    </row>
    <row r="6281" spans="4:4" hidden="1">
      <c r="D6281" t="str">
        <f t="shared" si="98"/>
        <v/>
      </c>
    </row>
    <row r="6282" spans="4:4" hidden="1">
      <c r="D6282" t="str">
        <f t="shared" si="98"/>
        <v/>
      </c>
    </row>
    <row r="6283" spans="4:4" hidden="1">
      <c r="D6283" t="str">
        <f t="shared" si="98"/>
        <v/>
      </c>
    </row>
    <row r="6284" spans="4:4" hidden="1">
      <c r="D6284" t="str">
        <f t="shared" si="98"/>
        <v/>
      </c>
    </row>
    <row r="6285" spans="4:4" hidden="1">
      <c r="D6285" t="str">
        <f t="shared" si="98"/>
        <v/>
      </c>
    </row>
    <row r="6286" spans="4:4" hidden="1">
      <c r="D6286" t="str">
        <f t="shared" si="98"/>
        <v/>
      </c>
    </row>
    <row r="6287" spans="4:4" hidden="1">
      <c r="D6287" t="str">
        <f t="shared" si="98"/>
        <v/>
      </c>
    </row>
    <row r="6288" spans="4:4" hidden="1">
      <c r="D6288" t="str">
        <f t="shared" si="98"/>
        <v/>
      </c>
    </row>
    <row r="6289" spans="4:4" hidden="1">
      <c r="D6289" t="str">
        <f t="shared" si="98"/>
        <v/>
      </c>
    </row>
    <row r="6290" spans="4:4" hidden="1">
      <c r="D6290" t="str">
        <f t="shared" si="98"/>
        <v/>
      </c>
    </row>
    <row r="6291" spans="4:4" hidden="1">
      <c r="D6291" t="str">
        <f t="shared" si="98"/>
        <v/>
      </c>
    </row>
    <row r="6292" spans="4:4" hidden="1">
      <c r="D6292" t="str">
        <f t="shared" si="98"/>
        <v/>
      </c>
    </row>
    <row r="6293" spans="4:4" hidden="1">
      <c r="D6293" t="str">
        <f t="shared" si="98"/>
        <v/>
      </c>
    </row>
    <row r="6294" spans="4:4" hidden="1">
      <c r="D6294" t="str">
        <f t="shared" si="98"/>
        <v/>
      </c>
    </row>
    <row r="6295" spans="4:4" hidden="1">
      <c r="D6295" t="str">
        <f t="shared" si="98"/>
        <v/>
      </c>
    </row>
    <row r="6296" spans="4:4" hidden="1">
      <c r="D6296" t="str">
        <f t="shared" si="98"/>
        <v/>
      </c>
    </row>
    <row r="6297" spans="4:4" hidden="1">
      <c r="D6297" t="str">
        <f t="shared" si="98"/>
        <v/>
      </c>
    </row>
    <row r="6298" spans="4:4" hidden="1">
      <c r="D6298" t="str">
        <f t="shared" si="98"/>
        <v/>
      </c>
    </row>
    <row r="6299" spans="4:4" hidden="1">
      <c r="D6299" t="str">
        <f t="shared" si="98"/>
        <v/>
      </c>
    </row>
    <row r="6300" spans="4:4" hidden="1">
      <c r="D6300" t="str">
        <f t="shared" si="98"/>
        <v/>
      </c>
    </row>
    <row r="6301" spans="4:4" hidden="1">
      <c r="D6301" t="str">
        <f t="shared" si="98"/>
        <v/>
      </c>
    </row>
    <row r="6302" spans="4:4" hidden="1">
      <c r="D6302" t="str">
        <f t="shared" si="98"/>
        <v/>
      </c>
    </row>
    <row r="6303" spans="4:4" hidden="1">
      <c r="D6303" t="str">
        <f t="shared" si="98"/>
        <v/>
      </c>
    </row>
    <row r="6304" spans="4:4" hidden="1">
      <c r="D6304" t="str">
        <f t="shared" ref="D6304:D6367" si="99">IF(B6304&gt;1,1,"")</f>
        <v/>
      </c>
    </row>
    <row r="6305" spans="4:4" hidden="1">
      <c r="D6305" t="str">
        <f t="shared" si="99"/>
        <v/>
      </c>
    </row>
    <row r="6306" spans="4:4" hidden="1">
      <c r="D6306" t="str">
        <f t="shared" si="99"/>
        <v/>
      </c>
    </row>
    <row r="6307" spans="4:4" hidden="1">
      <c r="D6307" t="str">
        <f t="shared" si="99"/>
        <v/>
      </c>
    </row>
    <row r="6308" spans="4:4" hidden="1">
      <c r="D6308" t="str">
        <f t="shared" si="99"/>
        <v/>
      </c>
    </row>
    <row r="6309" spans="4:4" hidden="1">
      <c r="D6309" t="str">
        <f t="shared" si="99"/>
        <v/>
      </c>
    </row>
    <row r="6310" spans="4:4" hidden="1">
      <c r="D6310" t="str">
        <f t="shared" si="99"/>
        <v/>
      </c>
    </row>
    <row r="6311" spans="4:4" hidden="1">
      <c r="D6311" t="str">
        <f t="shared" si="99"/>
        <v/>
      </c>
    </row>
    <row r="6312" spans="4:4" hidden="1">
      <c r="D6312" t="str">
        <f t="shared" si="99"/>
        <v/>
      </c>
    </row>
    <row r="6313" spans="4:4" hidden="1">
      <c r="D6313" t="str">
        <f t="shared" si="99"/>
        <v/>
      </c>
    </row>
    <row r="6314" spans="4:4" hidden="1">
      <c r="D6314" t="str">
        <f t="shared" si="99"/>
        <v/>
      </c>
    </row>
    <row r="6315" spans="4:4" hidden="1">
      <c r="D6315" t="str">
        <f t="shared" si="99"/>
        <v/>
      </c>
    </row>
    <row r="6316" spans="4:4" hidden="1">
      <c r="D6316" t="str">
        <f t="shared" si="99"/>
        <v/>
      </c>
    </row>
    <row r="6317" spans="4:4" hidden="1">
      <c r="D6317" t="str">
        <f t="shared" si="99"/>
        <v/>
      </c>
    </row>
    <row r="6318" spans="4:4" hidden="1">
      <c r="D6318" t="str">
        <f t="shared" si="99"/>
        <v/>
      </c>
    </row>
    <row r="6319" spans="4:4" hidden="1">
      <c r="D6319" t="str">
        <f t="shared" si="99"/>
        <v/>
      </c>
    </row>
    <row r="6320" spans="4:4" hidden="1">
      <c r="D6320" t="str">
        <f t="shared" si="99"/>
        <v/>
      </c>
    </row>
    <row r="6321" spans="4:4" hidden="1">
      <c r="D6321" t="str">
        <f t="shared" si="99"/>
        <v/>
      </c>
    </row>
    <row r="6322" spans="4:4" hidden="1">
      <c r="D6322" t="str">
        <f t="shared" si="99"/>
        <v/>
      </c>
    </row>
    <row r="6323" spans="4:4" hidden="1">
      <c r="D6323" t="str">
        <f t="shared" si="99"/>
        <v/>
      </c>
    </row>
    <row r="6324" spans="4:4" hidden="1">
      <c r="D6324" t="str">
        <f t="shared" si="99"/>
        <v/>
      </c>
    </row>
    <row r="6325" spans="4:4" hidden="1">
      <c r="D6325" t="str">
        <f t="shared" si="99"/>
        <v/>
      </c>
    </row>
    <row r="6326" spans="4:4" hidden="1">
      <c r="D6326" t="str">
        <f t="shared" si="99"/>
        <v/>
      </c>
    </row>
    <row r="6327" spans="4:4" hidden="1">
      <c r="D6327" t="str">
        <f t="shared" si="99"/>
        <v/>
      </c>
    </row>
    <row r="6328" spans="4:4" hidden="1">
      <c r="D6328" t="str">
        <f t="shared" si="99"/>
        <v/>
      </c>
    </row>
    <row r="6329" spans="4:4" hidden="1">
      <c r="D6329" t="str">
        <f t="shared" si="99"/>
        <v/>
      </c>
    </row>
    <row r="6330" spans="4:4" hidden="1">
      <c r="D6330" t="str">
        <f t="shared" si="99"/>
        <v/>
      </c>
    </row>
    <row r="6331" spans="4:4" hidden="1">
      <c r="D6331" t="str">
        <f t="shared" si="99"/>
        <v/>
      </c>
    </row>
    <row r="6332" spans="4:4" hidden="1">
      <c r="D6332" t="str">
        <f t="shared" si="99"/>
        <v/>
      </c>
    </row>
    <row r="6333" spans="4:4" hidden="1">
      <c r="D6333" t="str">
        <f t="shared" si="99"/>
        <v/>
      </c>
    </row>
    <row r="6334" spans="4:4" hidden="1">
      <c r="D6334" t="str">
        <f t="shared" si="99"/>
        <v/>
      </c>
    </row>
    <row r="6335" spans="4:4" hidden="1">
      <c r="D6335" t="str">
        <f t="shared" si="99"/>
        <v/>
      </c>
    </row>
    <row r="6336" spans="4:4" hidden="1">
      <c r="D6336" t="str">
        <f t="shared" si="99"/>
        <v/>
      </c>
    </row>
    <row r="6337" spans="4:4" hidden="1">
      <c r="D6337" t="str">
        <f t="shared" si="99"/>
        <v/>
      </c>
    </row>
    <row r="6338" spans="4:4" hidden="1">
      <c r="D6338" t="str">
        <f t="shared" si="99"/>
        <v/>
      </c>
    </row>
    <row r="6339" spans="4:4" hidden="1">
      <c r="D6339" t="str">
        <f t="shared" si="99"/>
        <v/>
      </c>
    </row>
    <row r="6340" spans="4:4" hidden="1">
      <c r="D6340" t="str">
        <f t="shared" si="99"/>
        <v/>
      </c>
    </row>
    <row r="6341" spans="4:4" hidden="1">
      <c r="D6341" t="str">
        <f t="shared" si="99"/>
        <v/>
      </c>
    </row>
    <row r="6342" spans="4:4" hidden="1">
      <c r="D6342" t="str">
        <f t="shared" si="99"/>
        <v/>
      </c>
    </row>
    <row r="6343" spans="4:4" hidden="1">
      <c r="D6343" t="str">
        <f t="shared" si="99"/>
        <v/>
      </c>
    </row>
    <row r="6344" spans="4:4" hidden="1">
      <c r="D6344" t="str">
        <f t="shared" si="99"/>
        <v/>
      </c>
    </row>
    <row r="6345" spans="4:4" hidden="1">
      <c r="D6345" t="str">
        <f t="shared" si="99"/>
        <v/>
      </c>
    </row>
    <row r="6346" spans="4:4" hidden="1">
      <c r="D6346" t="str">
        <f t="shared" si="99"/>
        <v/>
      </c>
    </row>
    <row r="6347" spans="4:4" hidden="1">
      <c r="D6347" t="str">
        <f t="shared" si="99"/>
        <v/>
      </c>
    </row>
    <row r="6348" spans="4:4" hidden="1">
      <c r="D6348" t="str">
        <f t="shared" si="99"/>
        <v/>
      </c>
    </row>
    <row r="6349" spans="4:4" hidden="1">
      <c r="D6349" t="str">
        <f t="shared" si="99"/>
        <v/>
      </c>
    </row>
    <row r="6350" spans="4:4" hidden="1">
      <c r="D6350" t="str">
        <f t="shared" si="99"/>
        <v/>
      </c>
    </row>
    <row r="6351" spans="4:4" hidden="1">
      <c r="D6351" t="str">
        <f t="shared" si="99"/>
        <v/>
      </c>
    </row>
    <row r="6352" spans="4:4" hidden="1">
      <c r="D6352" t="str">
        <f t="shared" si="99"/>
        <v/>
      </c>
    </row>
    <row r="6353" spans="4:4" hidden="1">
      <c r="D6353" t="str">
        <f t="shared" si="99"/>
        <v/>
      </c>
    </row>
    <row r="6354" spans="4:4" hidden="1">
      <c r="D6354" t="str">
        <f t="shared" si="99"/>
        <v/>
      </c>
    </row>
    <row r="6355" spans="4:4" hidden="1">
      <c r="D6355" t="str">
        <f t="shared" si="99"/>
        <v/>
      </c>
    </row>
    <row r="6356" spans="4:4" hidden="1">
      <c r="D6356" t="str">
        <f t="shared" si="99"/>
        <v/>
      </c>
    </row>
    <row r="6357" spans="4:4" hidden="1">
      <c r="D6357" t="str">
        <f t="shared" si="99"/>
        <v/>
      </c>
    </row>
    <row r="6358" spans="4:4" hidden="1">
      <c r="D6358" t="str">
        <f t="shared" si="99"/>
        <v/>
      </c>
    </row>
    <row r="6359" spans="4:4" hidden="1">
      <c r="D6359" t="str">
        <f t="shared" si="99"/>
        <v/>
      </c>
    </row>
    <row r="6360" spans="4:4" hidden="1">
      <c r="D6360" t="str">
        <f t="shared" si="99"/>
        <v/>
      </c>
    </row>
    <row r="6361" spans="4:4" hidden="1">
      <c r="D6361" t="str">
        <f t="shared" si="99"/>
        <v/>
      </c>
    </row>
    <row r="6362" spans="4:4" hidden="1">
      <c r="D6362" t="str">
        <f t="shared" si="99"/>
        <v/>
      </c>
    </row>
    <row r="6363" spans="4:4" hidden="1">
      <c r="D6363" t="str">
        <f t="shared" si="99"/>
        <v/>
      </c>
    </row>
    <row r="6364" spans="4:4" hidden="1">
      <c r="D6364" t="str">
        <f t="shared" si="99"/>
        <v/>
      </c>
    </row>
    <row r="6365" spans="4:4" hidden="1">
      <c r="D6365" t="str">
        <f t="shared" si="99"/>
        <v/>
      </c>
    </row>
    <row r="6366" spans="4:4" hidden="1">
      <c r="D6366" t="str">
        <f t="shared" si="99"/>
        <v/>
      </c>
    </row>
    <row r="6367" spans="4:4" hidden="1">
      <c r="D6367" t="str">
        <f t="shared" si="99"/>
        <v/>
      </c>
    </row>
    <row r="6368" spans="4:4" hidden="1">
      <c r="D6368" t="str">
        <f t="shared" ref="D6368:D6431" si="100">IF(B6368&gt;1,1,"")</f>
        <v/>
      </c>
    </row>
    <row r="6369" spans="4:4" hidden="1">
      <c r="D6369" t="str">
        <f t="shared" si="100"/>
        <v/>
      </c>
    </row>
    <row r="6370" spans="4:4" hidden="1">
      <c r="D6370" t="str">
        <f t="shared" si="100"/>
        <v/>
      </c>
    </row>
    <row r="6371" spans="4:4" hidden="1">
      <c r="D6371" t="str">
        <f t="shared" si="100"/>
        <v/>
      </c>
    </row>
    <row r="6372" spans="4:4" hidden="1">
      <c r="D6372" t="str">
        <f t="shared" si="100"/>
        <v/>
      </c>
    </row>
    <row r="6373" spans="4:4" hidden="1">
      <c r="D6373" t="str">
        <f t="shared" si="100"/>
        <v/>
      </c>
    </row>
    <row r="6374" spans="4:4" hidden="1">
      <c r="D6374" t="str">
        <f t="shared" si="100"/>
        <v/>
      </c>
    </row>
    <row r="6375" spans="4:4" hidden="1">
      <c r="D6375" t="str">
        <f t="shared" si="100"/>
        <v/>
      </c>
    </row>
    <row r="6376" spans="4:4" hidden="1">
      <c r="D6376" t="str">
        <f t="shared" si="100"/>
        <v/>
      </c>
    </row>
    <row r="6377" spans="4:4" hidden="1">
      <c r="D6377" t="str">
        <f t="shared" si="100"/>
        <v/>
      </c>
    </row>
    <row r="6378" spans="4:4" hidden="1">
      <c r="D6378" t="str">
        <f t="shared" si="100"/>
        <v/>
      </c>
    </row>
    <row r="6379" spans="4:4" hidden="1">
      <c r="D6379" t="str">
        <f t="shared" si="100"/>
        <v/>
      </c>
    </row>
    <row r="6380" spans="4:4" hidden="1">
      <c r="D6380" t="str">
        <f t="shared" si="100"/>
        <v/>
      </c>
    </row>
    <row r="6381" spans="4:4" hidden="1">
      <c r="D6381" t="str">
        <f t="shared" si="100"/>
        <v/>
      </c>
    </row>
    <row r="6382" spans="4:4" hidden="1">
      <c r="D6382" t="str">
        <f t="shared" si="100"/>
        <v/>
      </c>
    </row>
    <row r="6383" spans="4:4" hidden="1">
      <c r="D6383" t="str">
        <f t="shared" si="100"/>
        <v/>
      </c>
    </row>
    <row r="6384" spans="4:4" hidden="1">
      <c r="D6384" t="str">
        <f t="shared" si="100"/>
        <v/>
      </c>
    </row>
    <row r="6385" spans="4:4" hidden="1">
      <c r="D6385" t="str">
        <f t="shared" si="100"/>
        <v/>
      </c>
    </row>
    <row r="6386" spans="4:4" hidden="1">
      <c r="D6386" t="str">
        <f t="shared" si="100"/>
        <v/>
      </c>
    </row>
    <row r="6387" spans="4:4" hidden="1">
      <c r="D6387" t="str">
        <f t="shared" si="100"/>
        <v/>
      </c>
    </row>
    <row r="6388" spans="4:4" hidden="1">
      <c r="D6388" t="str">
        <f t="shared" si="100"/>
        <v/>
      </c>
    </row>
    <row r="6389" spans="4:4" hidden="1">
      <c r="D6389" t="str">
        <f t="shared" si="100"/>
        <v/>
      </c>
    </row>
    <row r="6390" spans="4:4" hidden="1">
      <c r="D6390" t="str">
        <f t="shared" si="100"/>
        <v/>
      </c>
    </row>
    <row r="6391" spans="4:4" hidden="1">
      <c r="D6391" t="str">
        <f t="shared" si="100"/>
        <v/>
      </c>
    </row>
    <row r="6392" spans="4:4" hidden="1">
      <c r="D6392" t="str">
        <f t="shared" si="100"/>
        <v/>
      </c>
    </row>
    <row r="6393" spans="4:4" hidden="1">
      <c r="D6393" t="str">
        <f t="shared" si="100"/>
        <v/>
      </c>
    </row>
    <row r="6394" spans="4:4" hidden="1">
      <c r="D6394" t="str">
        <f t="shared" si="100"/>
        <v/>
      </c>
    </row>
    <row r="6395" spans="4:4" hidden="1">
      <c r="D6395" t="str">
        <f t="shared" si="100"/>
        <v/>
      </c>
    </row>
    <row r="6396" spans="4:4" hidden="1">
      <c r="D6396" t="str">
        <f t="shared" si="100"/>
        <v/>
      </c>
    </row>
    <row r="6397" spans="4:4" hidden="1">
      <c r="D6397" t="str">
        <f t="shared" si="100"/>
        <v/>
      </c>
    </row>
    <row r="6398" spans="4:4" hidden="1">
      <c r="D6398" t="str">
        <f t="shared" si="100"/>
        <v/>
      </c>
    </row>
    <row r="6399" spans="4:4" hidden="1">
      <c r="D6399" t="str">
        <f t="shared" si="100"/>
        <v/>
      </c>
    </row>
    <row r="6400" spans="4:4" hidden="1">
      <c r="D6400" t="str">
        <f t="shared" si="100"/>
        <v/>
      </c>
    </row>
    <row r="6401" spans="4:4" hidden="1">
      <c r="D6401" t="str">
        <f t="shared" si="100"/>
        <v/>
      </c>
    </row>
    <row r="6402" spans="4:4" hidden="1">
      <c r="D6402" t="str">
        <f t="shared" si="100"/>
        <v/>
      </c>
    </row>
    <row r="6403" spans="4:4" hidden="1">
      <c r="D6403" t="str">
        <f t="shared" si="100"/>
        <v/>
      </c>
    </row>
    <row r="6404" spans="4:4" hidden="1">
      <c r="D6404" t="str">
        <f t="shared" si="100"/>
        <v/>
      </c>
    </row>
    <row r="6405" spans="4:4" hidden="1">
      <c r="D6405" t="str">
        <f t="shared" si="100"/>
        <v/>
      </c>
    </row>
    <row r="6406" spans="4:4" hidden="1">
      <c r="D6406" t="str">
        <f t="shared" si="100"/>
        <v/>
      </c>
    </row>
    <row r="6407" spans="4:4" hidden="1">
      <c r="D6407" t="str">
        <f t="shared" si="100"/>
        <v/>
      </c>
    </row>
    <row r="6408" spans="4:4" hidden="1">
      <c r="D6408" t="str">
        <f t="shared" si="100"/>
        <v/>
      </c>
    </row>
    <row r="6409" spans="4:4" hidden="1">
      <c r="D6409" t="str">
        <f t="shared" si="100"/>
        <v/>
      </c>
    </row>
    <row r="6410" spans="4:4" hidden="1">
      <c r="D6410" t="str">
        <f t="shared" si="100"/>
        <v/>
      </c>
    </row>
    <row r="6411" spans="4:4" hidden="1">
      <c r="D6411" t="str">
        <f t="shared" si="100"/>
        <v/>
      </c>
    </row>
    <row r="6412" spans="4:4" hidden="1">
      <c r="D6412" t="str">
        <f t="shared" si="100"/>
        <v/>
      </c>
    </row>
    <row r="6413" spans="4:4" hidden="1">
      <c r="D6413" t="str">
        <f t="shared" si="100"/>
        <v/>
      </c>
    </row>
    <row r="6414" spans="4:4" hidden="1">
      <c r="D6414" t="str">
        <f t="shared" si="100"/>
        <v/>
      </c>
    </row>
    <row r="6415" spans="4:4" hidden="1">
      <c r="D6415" t="str">
        <f t="shared" si="100"/>
        <v/>
      </c>
    </row>
    <row r="6416" spans="4:4" hidden="1">
      <c r="D6416" t="str">
        <f t="shared" si="100"/>
        <v/>
      </c>
    </row>
    <row r="6417" spans="4:4" hidden="1">
      <c r="D6417" t="str">
        <f t="shared" si="100"/>
        <v/>
      </c>
    </row>
    <row r="6418" spans="4:4" hidden="1">
      <c r="D6418" t="str">
        <f t="shared" si="100"/>
        <v/>
      </c>
    </row>
    <row r="6419" spans="4:4" hidden="1">
      <c r="D6419" t="str">
        <f t="shared" si="100"/>
        <v/>
      </c>
    </row>
    <row r="6420" spans="4:4" hidden="1">
      <c r="D6420" t="str">
        <f t="shared" si="100"/>
        <v/>
      </c>
    </row>
    <row r="6421" spans="4:4" hidden="1">
      <c r="D6421" t="str">
        <f t="shared" si="100"/>
        <v/>
      </c>
    </row>
    <row r="6422" spans="4:4" hidden="1">
      <c r="D6422" t="str">
        <f t="shared" si="100"/>
        <v/>
      </c>
    </row>
    <row r="6423" spans="4:4" hidden="1">
      <c r="D6423" t="str">
        <f t="shared" si="100"/>
        <v/>
      </c>
    </row>
    <row r="6424" spans="4:4" hidden="1">
      <c r="D6424" t="str">
        <f t="shared" si="100"/>
        <v/>
      </c>
    </row>
    <row r="6425" spans="4:4" hidden="1">
      <c r="D6425" t="str">
        <f t="shared" si="100"/>
        <v/>
      </c>
    </row>
    <row r="6426" spans="4:4" hidden="1">
      <c r="D6426" t="str">
        <f t="shared" si="100"/>
        <v/>
      </c>
    </row>
    <row r="6427" spans="4:4" hidden="1">
      <c r="D6427" t="str">
        <f t="shared" si="100"/>
        <v/>
      </c>
    </row>
    <row r="6428" spans="4:4" hidden="1">
      <c r="D6428" t="str">
        <f t="shared" si="100"/>
        <v/>
      </c>
    </row>
    <row r="6429" spans="4:4" hidden="1">
      <c r="D6429" t="str">
        <f t="shared" si="100"/>
        <v/>
      </c>
    </row>
    <row r="6430" spans="4:4" hidden="1">
      <c r="D6430" t="str">
        <f t="shared" si="100"/>
        <v/>
      </c>
    </row>
    <row r="6431" spans="4:4" hidden="1">
      <c r="D6431" t="str">
        <f t="shared" si="100"/>
        <v/>
      </c>
    </row>
    <row r="6432" spans="4:4" hidden="1">
      <c r="D6432" t="str">
        <f t="shared" ref="D6432:D6481" si="101">IF(B6432&gt;1,1,"")</f>
        <v/>
      </c>
    </row>
    <row r="6433" spans="4:4" hidden="1">
      <c r="D6433" t="str">
        <f t="shared" si="101"/>
        <v/>
      </c>
    </row>
    <row r="6434" spans="4:4" hidden="1">
      <c r="D6434" t="str">
        <f t="shared" si="101"/>
        <v/>
      </c>
    </row>
    <row r="6435" spans="4:4" hidden="1">
      <c r="D6435" t="str">
        <f t="shared" si="101"/>
        <v/>
      </c>
    </row>
    <row r="6436" spans="4:4" hidden="1">
      <c r="D6436" t="str">
        <f t="shared" si="101"/>
        <v/>
      </c>
    </row>
    <row r="6437" spans="4:4" hidden="1">
      <c r="D6437" t="str">
        <f t="shared" si="101"/>
        <v/>
      </c>
    </row>
    <row r="6438" spans="4:4" hidden="1">
      <c r="D6438" t="str">
        <f t="shared" si="101"/>
        <v/>
      </c>
    </row>
    <row r="6439" spans="4:4" hidden="1">
      <c r="D6439" t="str">
        <f t="shared" si="101"/>
        <v/>
      </c>
    </row>
    <row r="6440" spans="4:4" hidden="1">
      <c r="D6440" t="str">
        <f t="shared" si="101"/>
        <v/>
      </c>
    </row>
    <row r="6441" spans="4:4" hidden="1">
      <c r="D6441" t="str">
        <f t="shared" si="101"/>
        <v/>
      </c>
    </row>
    <row r="6442" spans="4:4" hidden="1">
      <c r="D6442" t="str">
        <f t="shared" si="101"/>
        <v/>
      </c>
    </row>
    <row r="6443" spans="4:4" hidden="1">
      <c r="D6443" t="str">
        <f t="shared" si="101"/>
        <v/>
      </c>
    </row>
    <row r="6444" spans="4:4" hidden="1">
      <c r="D6444" t="str">
        <f t="shared" si="101"/>
        <v/>
      </c>
    </row>
    <row r="6445" spans="4:4" hidden="1">
      <c r="D6445" t="str">
        <f t="shared" si="101"/>
        <v/>
      </c>
    </row>
    <row r="6446" spans="4:4" hidden="1">
      <c r="D6446" t="str">
        <f t="shared" si="101"/>
        <v/>
      </c>
    </row>
    <row r="6447" spans="4:4" hidden="1">
      <c r="D6447" t="str">
        <f t="shared" si="101"/>
        <v/>
      </c>
    </row>
    <row r="6448" spans="4:4" hidden="1">
      <c r="D6448" t="str">
        <f t="shared" si="101"/>
        <v/>
      </c>
    </row>
    <row r="6449" spans="4:4" hidden="1">
      <c r="D6449" t="str">
        <f t="shared" si="101"/>
        <v/>
      </c>
    </row>
    <row r="6450" spans="4:4" hidden="1">
      <c r="D6450" t="str">
        <f t="shared" si="101"/>
        <v/>
      </c>
    </row>
    <row r="6451" spans="4:4" hidden="1">
      <c r="D6451" t="str">
        <f t="shared" si="101"/>
        <v/>
      </c>
    </row>
    <row r="6452" spans="4:4" hidden="1">
      <c r="D6452" t="str">
        <f t="shared" si="101"/>
        <v/>
      </c>
    </row>
    <row r="6453" spans="4:4" hidden="1">
      <c r="D6453" t="str">
        <f t="shared" si="101"/>
        <v/>
      </c>
    </row>
    <row r="6454" spans="4:4" hidden="1">
      <c r="D6454" t="str">
        <f t="shared" si="101"/>
        <v/>
      </c>
    </row>
    <row r="6455" spans="4:4" hidden="1">
      <c r="D6455" t="str">
        <f t="shared" si="101"/>
        <v/>
      </c>
    </row>
    <row r="6456" spans="4:4" hidden="1">
      <c r="D6456" t="str">
        <f t="shared" si="101"/>
        <v/>
      </c>
    </row>
    <row r="6457" spans="4:4" hidden="1">
      <c r="D6457" t="str">
        <f t="shared" si="101"/>
        <v/>
      </c>
    </row>
    <row r="6458" spans="4:4" hidden="1">
      <c r="D6458" t="str">
        <f t="shared" si="101"/>
        <v/>
      </c>
    </row>
    <row r="6459" spans="4:4" hidden="1">
      <c r="D6459" t="str">
        <f t="shared" si="101"/>
        <v/>
      </c>
    </row>
    <row r="6460" spans="4:4" hidden="1">
      <c r="D6460" t="str">
        <f t="shared" si="101"/>
        <v/>
      </c>
    </row>
    <row r="6461" spans="4:4" hidden="1">
      <c r="D6461" t="str">
        <f t="shared" si="101"/>
        <v/>
      </c>
    </row>
    <row r="6462" spans="4:4" hidden="1">
      <c r="D6462" t="str">
        <f t="shared" si="101"/>
        <v/>
      </c>
    </row>
    <row r="6463" spans="4:4" hidden="1">
      <c r="D6463" t="str">
        <f t="shared" si="101"/>
        <v/>
      </c>
    </row>
    <row r="6464" spans="4:4" hidden="1">
      <c r="D6464" t="str">
        <f t="shared" si="101"/>
        <v/>
      </c>
    </row>
    <row r="6465" spans="4:4" hidden="1">
      <c r="D6465" t="str">
        <f t="shared" si="101"/>
        <v/>
      </c>
    </row>
    <row r="6466" spans="4:4" hidden="1">
      <c r="D6466" t="str">
        <f t="shared" si="101"/>
        <v/>
      </c>
    </row>
    <row r="6467" spans="4:4" hidden="1">
      <c r="D6467" t="str">
        <f t="shared" si="101"/>
        <v/>
      </c>
    </row>
    <row r="6468" spans="4:4" hidden="1">
      <c r="D6468" t="str">
        <f t="shared" si="101"/>
        <v/>
      </c>
    </row>
    <row r="6469" spans="4:4" hidden="1">
      <c r="D6469" t="str">
        <f t="shared" si="101"/>
        <v/>
      </c>
    </row>
    <row r="6470" spans="4:4" hidden="1">
      <c r="D6470" t="str">
        <f t="shared" si="101"/>
        <v/>
      </c>
    </row>
    <row r="6471" spans="4:4" hidden="1">
      <c r="D6471" t="str">
        <f t="shared" si="101"/>
        <v/>
      </c>
    </row>
    <row r="6472" spans="4:4" hidden="1">
      <c r="D6472" t="str">
        <f t="shared" si="101"/>
        <v/>
      </c>
    </row>
    <row r="6473" spans="4:4" hidden="1">
      <c r="D6473" t="str">
        <f t="shared" si="101"/>
        <v/>
      </c>
    </row>
    <row r="6474" spans="4:4" hidden="1">
      <c r="D6474" t="str">
        <f t="shared" si="101"/>
        <v/>
      </c>
    </row>
    <row r="6475" spans="4:4" hidden="1">
      <c r="D6475" t="str">
        <f t="shared" si="101"/>
        <v/>
      </c>
    </row>
    <row r="6476" spans="4:4" hidden="1">
      <c r="D6476" t="str">
        <f t="shared" si="101"/>
        <v/>
      </c>
    </row>
    <row r="6477" spans="4:4" hidden="1">
      <c r="D6477" t="str">
        <f t="shared" si="101"/>
        <v/>
      </c>
    </row>
    <row r="6478" spans="4:4" hidden="1">
      <c r="D6478" t="str">
        <f t="shared" si="101"/>
        <v/>
      </c>
    </row>
    <row r="6479" spans="4:4" hidden="1">
      <c r="D6479" t="str">
        <f t="shared" si="101"/>
        <v/>
      </c>
    </row>
    <row r="6480" spans="4:4" hidden="1">
      <c r="D6480" t="str">
        <f t="shared" si="101"/>
        <v/>
      </c>
    </row>
    <row r="6481" spans="4:4" hidden="1">
      <c r="D6481" t="str">
        <f t="shared" si="101"/>
        <v/>
      </c>
    </row>
    <row r="6482" spans="4:4" hidden="1">
      <c r="D6482" t="str">
        <f t="shared" ref="D6482:D6545" si="102">IF(B6482&gt;1,1,"")</f>
        <v/>
      </c>
    </row>
    <row r="6483" spans="4:4" hidden="1">
      <c r="D6483" t="str">
        <f t="shared" si="102"/>
        <v/>
      </c>
    </row>
    <row r="6484" spans="4:4" hidden="1">
      <c r="D6484" t="str">
        <f t="shared" si="102"/>
        <v/>
      </c>
    </row>
    <row r="6485" spans="4:4" hidden="1">
      <c r="D6485" t="str">
        <f t="shared" si="102"/>
        <v/>
      </c>
    </row>
    <row r="6486" spans="4:4" hidden="1">
      <c r="D6486" t="str">
        <f t="shared" si="102"/>
        <v/>
      </c>
    </row>
    <row r="6487" spans="4:4" hidden="1">
      <c r="D6487" t="str">
        <f t="shared" si="102"/>
        <v/>
      </c>
    </row>
    <row r="6488" spans="4:4" hidden="1">
      <c r="D6488" t="str">
        <f t="shared" si="102"/>
        <v/>
      </c>
    </row>
    <row r="6489" spans="4:4" hidden="1">
      <c r="D6489" t="str">
        <f t="shared" si="102"/>
        <v/>
      </c>
    </row>
    <row r="6490" spans="4:4" hidden="1">
      <c r="D6490" t="str">
        <f t="shared" si="102"/>
        <v/>
      </c>
    </row>
    <row r="6491" spans="4:4" hidden="1">
      <c r="D6491" t="str">
        <f t="shared" si="102"/>
        <v/>
      </c>
    </row>
    <row r="6492" spans="4:4" hidden="1">
      <c r="D6492" t="str">
        <f t="shared" si="102"/>
        <v/>
      </c>
    </row>
    <row r="6493" spans="4:4" hidden="1">
      <c r="D6493" t="str">
        <f t="shared" si="102"/>
        <v/>
      </c>
    </row>
    <row r="6494" spans="4:4" hidden="1">
      <c r="D6494" t="str">
        <f t="shared" si="102"/>
        <v/>
      </c>
    </row>
    <row r="6495" spans="4:4" hidden="1">
      <c r="D6495" t="str">
        <f t="shared" si="102"/>
        <v/>
      </c>
    </row>
    <row r="6496" spans="4:4" hidden="1">
      <c r="D6496" t="str">
        <f t="shared" si="102"/>
        <v/>
      </c>
    </row>
    <row r="6497" spans="4:4" hidden="1">
      <c r="D6497" t="str">
        <f t="shared" si="102"/>
        <v/>
      </c>
    </row>
    <row r="6498" spans="4:4" hidden="1">
      <c r="D6498" t="str">
        <f t="shared" si="102"/>
        <v/>
      </c>
    </row>
    <row r="6499" spans="4:4" hidden="1">
      <c r="D6499" t="str">
        <f t="shared" si="102"/>
        <v/>
      </c>
    </row>
    <row r="6500" spans="4:4" hidden="1">
      <c r="D6500" t="str">
        <f t="shared" si="102"/>
        <v/>
      </c>
    </row>
    <row r="6501" spans="4:4" hidden="1">
      <c r="D6501" t="str">
        <f t="shared" si="102"/>
        <v/>
      </c>
    </row>
    <row r="6502" spans="4:4" hidden="1">
      <c r="D6502" t="str">
        <f t="shared" si="102"/>
        <v/>
      </c>
    </row>
    <row r="6503" spans="4:4" hidden="1">
      <c r="D6503" t="str">
        <f t="shared" si="102"/>
        <v/>
      </c>
    </row>
    <row r="6504" spans="4:4" hidden="1">
      <c r="D6504" t="str">
        <f t="shared" si="102"/>
        <v/>
      </c>
    </row>
    <row r="6505" spans="4:4" hidden="1">
      <c r="D6505" t="str">
        <f t="shared" si="102"/>
        <v/>
      </c>
    </row>
    <row r="6506" spans="4:4" hidden="1">
      <c r="D6506" t="str">
        <f t="shared" si="102"/>
        <v/>
      </c>
    </row>
    <row r="6507" spans="4:4" hidden="1">
      <c r="D6507" t="str">
        <f t="shared" si="102"/>
        <v/>
      </c>
    </row>
    <row r="6508" spans="4:4" hidden="1">
      <c r="D6508" t="str">
        <f t="shared" si="102"/>
        <v/>
      </c>
    </row>
    <row r="6509" spans="4:4" hidden="1">
      <c r="D6509" t="str">
        <f t="shared" si="102"/>
        <v/>
      </c>
    </row>
    <row r="6510" spans="4:4" hidden="1">
      <c r="D6510" t="str">
        <f t="shared" si="102"/>
        <v/>
      </c>
    </row>
    <row r="6511" spans="4:4" hidden="1">
      <c r="D6511" t="str">
        <f t="shared" si="102"/>
        <v/>
      </c>
    </row>
    <row r="6512" spans="4:4" hidden="1">
      <c r="D6512" t="str">
        <f t="shared" si="102"/>
        <v/>
      </c>
    </row>
    <row r="6513" spans="4:4" hidden="1">
      <c r="D6513" t="str">
        <f t="shared" si="102"/>
        <v/>
      </c>
    </row>
    <row r="6514" spans="4:4" hidden="1">
      <c r="D6514" t="str">
        <f t="shared" si="102"/>
        <v/>
      </c>
    </row>
    <row r="6515" spans="4:4" hidden="1">
      <c r="D6515" t="str">
        <f t="shared" si="102"/>
        <v/>
      </c>
    </row>
    <row r="6516" spans="4:4" hidden="1">
      <c r="D6516" t="str">
        <f t="shared" si="102"/>
        <v/>
      </c>
    </row>
    <row r="6517" spans="4:4" hidden="1">
      <c r="D6517" t="str">
        <f t="shared" si="102"/>
        <v/>
      </c>
    </row>
    <row r="6518" spans="4:4" hidden="1">
      <c r="D6518" t="str">
        <f t="shared" si="102"/>
        <v/>
      </c>
    </row>
    <row r="6519" spans="4:4" hidden="1">
      <c r="D6519" t="str">
        <f t="shared" si="102"/>
        <v/>
      </c>
    </row>
    <row r="6520" spans="4:4" hidden="1">
      <c r="D6520" t="str">
        <f t="shared" si="102"/>
        <v/>
      </c>
    </row>
    <row r="6521" spans="4:4" hidden="1">
      <c r="D6521" t="str">
        <f t="shared" si="102"/>
        <v/>
      </c>
    </row>
    <row r="6522" spans="4:4" hidden="1">
      <c r="D6522" t="str">
        <f t="shared" si="102"/>
        <v/>
      </c>
    </row>
    <row r="6523" spans="4:4" hidden="1">
      <c r="D6523" t="str">
        <f t="shared" si="102"/>
        <v/>
      </c>
    </row>
    <row r="6524" spans="4:4" hidden="1">
      <c r="D6524" t="str">
        <f t="shared" si="102"/>
        <v/>
      </c>
    </row>
    <row r="6525" spans="4:4" hidden="1">
      <c r="D6525" t="str">
        <f t="shared" si="102"/>
        <v/>
      </c>
    </row>
    <row r="6526" spans="4:4" hidden="1">
      <c r="D6526" t="str">
        <f t="shared" si="102"/>
        <v/>
      </c>
    </row>
    <row r="6527" spans="4:4" hidden="1">
      <c r="D6527" t="str">
        <f t="shared" si="102"/>
        <v/>
      </c>
    </row>
    <row r="6528" spans="4:4" hidden="1">
      <c r="D6528" t="str">
        <f t="shared" si="102"/>
        <v/>
      </c>
    </row>
    <row r="6529" spans="4:4" hidden="1">
      <c r="D6529" t="str">
        <f t="shared" si="102"/>
        <v/>
      </c>
    </row>
    <row r="6530" spans="4:4" hidden="1">
      <c r="D6530" t="str">
        <f t="shared" si="102"/>
        <v/>
      </c>
    </row>
    <row r="6531" spans="4:4" hidden="1">
      <c r="D6531" t="str">
        <f t="shared" si="102"/>
        <v/>
      </c>
    </row>
    <row r="6532" spans="4:4" hidden="1">
      <c r="D6532" t="str">
        <f t="shared" si="102"/>
        <v/>
      </c>
    </row>
    <row r="6533" spans="4:4" hidden="1">
      <c r="D6533" t="str">
        <f t="shared" si="102"/>
        <v/>
      </c>
    </row>
    <row r="6534" spans="4:4" hidden="1">
      <c r="D6534" t="str">
        <f t="shared" si="102"/>
        <v/>
      </c>
    </row>
    <row r="6535" spans="4:4" hidden="1">
      <c r="D6535" t="str">
        <f t="shared" si="102"/>
        <v/>
      </c>
    </row>
    <row r="6536" spans="4:4" hidden="1">
      <c r="D6536" t="str">
        <f t="shared" si="102"/>
        <v/>
      </c>
    </row>
    <row r="6537" spans="4:4" hidden="1">
      <c r="D6537" t="str">
        <f t="shared" si="102"/>
        <v/>
      </c>
    </row>
    <row r="6538" spans="4:4" hidden="1">
      <c r="D6538" t="str">
        <f t="shared" si="102"/>
        <v/>
      </c>
    </row>
    <row r="6539" spans="4:4" hidden="1">
      <c r="D6539" t="str">
        <f t="shared" si="102"/>
        <v/>
      </c>
    </row>
    <row r="6540" spans="4:4" hidden="1">
      <c r="D6540" t="str">
        <f t="shared" si="102"/>
        <v/>
      </c>
    </row>
    <row r="6541" spans="4:4" hidden="1">
      <c r="D6541" t="str">
        <f t="shared" si="102"/>
        <v/>
      </c>
    </row>
    <row r="6542" spans="4:4" hidden="1">
      <c r="D6542" t="str">
        <f t="shared" si="102"/>
        <v/>
      </c>
    </row>
    <row r="6543" spans="4:4" hidden="1">
      <c r="D6543" t="str">
        <f t="shared" si="102"/>
        <v/>
      </c>
    </row>
    <row r="6544" spans="4:4" hidden="1">
      <c r="D6544" t="str">
        <f t="shared" si="102"/>
        <v/>
      </c>
    </row>
    <row r="6545" spans="4:4" hidden="1">
      <c r="D6545" t="str">
        <f t="shared" si="102"/>
        <v/>
      </c>
    </row>
    <row r="6546" spans="4:4" hidden="1">
      <c r="D6546" t="str">
        <f t="shared" ref="D6546:D6609" si="103">IF(B6546&gt;1,1,"")</f>
        <v/>
      </c>
    </row>
    <row r="6547" spans="4:4" hidden="1">
      <c r="D6547" t="str">
        <f t="shared" si="103"/>
        <v/>
      </c>
    </row>
    <row r="6548" spans="4:4" hidden="1">
      <c r="D6548" t="str">
        <f t="shared" si="103"/>
        <v/>
      </c>
    </row>
    <row r="6549" spans="4:4" hidden="1">
      <c r="D6549" t="str">
        <f t="shared" si="103"/>
        <v/>
      </c>
    </row>
    <row r="6550" spans="4:4" hidden="1">
      <c r="D6550" t="str">
        <f t="shared" si="103"/>
        <v/>
      </c>
    </row>
    <row r="6551" spans="4:4" hidden="1">
      <c r="D6551" t="str">
        <f t="shared" si="103"/>
        <v/>
      </c>
    </row>
    <row r="6552" spans="4:4" hidden="1">
      <c r="D6552" t="str">
        <f t="shared" si="103"/>
        <v/>
      </c>
    </row>
    <row r="6553" spans="4:4" hidden="1">
      <c r="D6553" t="str">
        <f t="shared" si="103"/>
        <v/>
      </c>
    </row>
    <row r="6554" spans="4:4" hidden="1">
      <c r="D6554" t="str">
        <f t="shared" si="103"/>
        <v/>
      </c>
    </row>
    <row r="6555" spans="4:4" hidden="1">
      <c r="D6555" t="str">
        <f t="shared" si="103"/>
        <v/>
      </c>
    </row>
    <row r="6556" spans="4:4" hidden="1">
      <c r="D6556" t="str">
        <f t="shared" si="103"/>
        <v/>
      </c>
    </row>
    <row r="6557" spans="4:4" hidden="1">
      <c r="D6557" t="str">
        <f t="shared" si="103"/>
        <v/>
      </c>
    </row>
    <row r="6558" spans="4:4" hidden="1">
      <c r="D6558" t="str">
        <f t="shared" si="103"/>
        <v/>
      </c>
    </row>
    <row r="6559" spans="4:4" hidden="1">
      <c r="D6559" t="str">
        <f t="shared" si="103"/>
        <v/>
      </c>
    </row>
    <row r="6560" spans="4:4" hidden="1">
      <c r="D6560" t="str">
        <f t="shared" si="103"/>
        <v/>
      </c>
    </row>
    <row r="6561" spans="4:4" hidden="1">
      <c r="D6561" t="str">
        <f t="shared" si="103"/>
        <v/>
      </c>
    </row>
    <row r="6562" spans="4:4" hidden="1">
      <c r="D6562" t="str">
        <f t="shared" si="103"/>
        <v/>
      </c>
    </row>
    <row r="6563" spans="4:4" hidden="1">
      <c r="D6563" t="str">
        <f t="shared" si="103"/>
        <v/>
      </c>
    </row>
    <row r="6564" spans="4:4" hidden="1">
      <c r="D6564" t="str">
        <f t="shared" si="103"/>
        <v/>
      </c>
    </row>
    <row r="6565" spans="4:4" hidden="1">
      <c r="D6565" t="str">
        <f t="shared" si="103"/>
        <v/>
      </c>
    </row>
    <row r="6566" spans="4:4" hidden="1">
      <c r="D6566" t="str">
        <f t="shared" si="103"/>
        <v/>
      </c>
    </row>
    <row r="6567" spans="4:4" hidden="1">
      <c r="D6567" t="str">
        <f t="shared" si="103"/>
        <v/>
      </c>
    </row>
    <row r="6568" spans="4:4" hidden="1">
      <c r="D6568" t="str">
        <f t="shared" si="103"/>
        <v/>
      </c>
    </row>
    <row r="6569" spans="4:4" hidden="1">
      <c r="D6569" t="str">
        <f t="shared" si="103"/>
        <v/>
      </c>
    </row>
    <row r="6570" spans="4:4" hidden="1">
      <c r="D6570" t="str">
        <f t="shared" si="103"/>
        <v/>
      </c>
    </row>
    <row r="6571" spans="4:4" hidden="1">
      <c r="D6571" t="str">
        <f t="shared" si="103"/>
        <v/>
      </c>
    </row>
    <row r="6572" spans="4:4" hidden="1">
      <c r="D6572" t="str">
        <f t="shared" si="103"/>
        <v/>
      </c>
    </row>
    <row r="6573" spans="4:4" hidden="1">
      <c r="D6573" t="str">
        <f t="shared" si="103"/>
        <v/>
      </c>
    </row>
    <row r="6574" spans="4:4" hidden="1">
      <c r="D6574" t="str">
        <f t="shared" si="103"/>
        <v/>
      </c>
    </row>
    <row r="6575" spans="4:4" hidden="1">
      <c r="D6575" t="str">
        <f t="shared" si="103"/>
        <v/>
      </c>
    </row>
    <row r="6576" spans="4:4" hidden="1">
      <c r="D6576" t="str">
        <f t="shared" si="103"/>
        <v/>
      </c>
    </row>
    <row r="6577" spans="4:4" hidden="1">
      <c r="D6577" t="str">
        <f t="shared" si="103"/>
        <v/>
      </c>
    </row>
    <row r="6578" spans="4:4" hidden="1">
      <c r="D6578" t="str">
        <f t="shared" si="103"/>
        <v/>
      </c>
    </row>
    <row r="6579" spans="4:4" hidden="1">
      <c r="D6579" t="str">
        <f t="shared" si="103"/>
        <v/>
      </c>
    </row>
    <row r="6580" spans="4:4" hidden="1">
      <c r="D6580" t="str">
        <f t="shared" si="103"/>
        <v/>
      </c>
    </row>
    <row r="6581" spans="4:4" hidden="1">
      <c r="D6581" t="str">
        <f t="shared" si="103"/>
        <v/>
      </c>
    </row>
    <row r="6582" spans="4:4" hidden="1">
      <c r="D6582" t="str">
        <f t="shared" si="103"/>
        <v/>
      </c>
    </row>
    <row r="6583" spans="4:4" hidden="1">
      <c r="D6583" t="str">
        <f t="shared" si="103"/>
        <v/>
      </c>
    </row>
    <row r="6584" spans="4:4" hidden="1">
      <c r="D6584" t="str">
        <f t="shared" si="103"/>
        <v/>
      </c>
    </row>
    <row r="6585" spans="4:4" hidden="1">
      <c r="D6585" t="str">
        <f t="shared" si="103"/>
        <v/>
      </c>
    </row>
    <row r="6586" spans="4:4" hidden="1">
      <c r="D6586" t="str">
        <f t="shared" si="103"/>
        <v/>
      </c>
    </row>
    <row r="6587" spans="4:4" hidden="1">
      <c r="D6587" t="str">
        <f t="shared" si="103"/>
        <v/>
      </c>
    </row>
    <row r="6588" spans="4:4" hidden="1">
      <c r="D6588" t="str">
        <f t="shared" si="103"/>
        <v/>
      </c>
    </row>
    <row r="6589" spans="4:4" hidden="1">
      <c r="D6589" t="str">
        <f t="shared" si="103"/>
        <v/>
      </c>
    </row>
    <row r="6590" spans="4:4" hidden="1">
      <c r="D6590" t="str">
        <f t="shared" si="103"/>
        <v/>
      </c>
    </row>
    <row r="6591" spans="4:4" hidden="1">
      <c r="D6591" t="str">
        <f t="shared" si="103"/>
        <v/>
      </c>
    </row>
    <row r="6592" spans="4:4" hidden="1">
      <c r="D6592" t="str">
        <f t="shared" si="103"/>
        <v/>
      </c>
    </row>
    <row r="6593" spans="4:4" hidden="1">
      <c r="D6593" t="str">
        <f t="shared" si="103"/>
        <v/>
      </c>
    </row>
    <row r="6594" spans="4:4" hidden="1">
      <c r="D6594" t="str">
        <f t="shared" si="103"/>
        <v/>
      </c>
    </row>
    <row r="6595" spans="4:4" hidden="1">
      <c r="D6595" t="str">
        <f t="shared" si="103"/>
        <v/>
      </c>
    </row>
    <row r="6596" spans="4:4" hidden="1">
      <c r="D6596" t="str">
        <f t="shared" si="103"/>
        <v/>
      </c>
    </row>
    <row r="6597" spans="4:4" hidden="1">
      <c r="D6597" t="str">
        <f t="shared" si="103"/>
        <v/>
      </c>
    </row>
    <row r="6598" spans="4:4" hidden="1">
      <c r="D6598" t="str">
        <f t="shared" si="103"/>
        <v/>
      </c>
    </row>
    <row r="6599" spans="4:4" hidden="1">
      <c r="D6599" t="str">
        <f t="shared" si="103"/>
        <v/>
      </c>
    </row>
    <row r="6600" spans="4:4" hidden="1">
      <c r="D6600" t="str">
        <f t="shared" si="103"/>
        <v/>
      </c>
    </row>
    <row r="6601" spans="4:4" hidden="1">
      <c r="D6601" t="str">
        <f t="shared" si="103"/>
        <v/>
      </c>
    </row>
    <row r="6602" spans="4:4" hidden="1">
      <c r="D6602" t="str">
        <f t="shared" si="103"/>
        <v/>
      </c>
    </row>
    <row r="6603" spans="4:4" hidden="1">
      <c r="D6603" t="str">
        <f t="shared" si="103"/>
        <v/>
      </c>
    </row>
    <row r="6604" spans="4:4" hidden="1">
      <c r="D6604" t="str">
        <f t="shared" si="103"/>
        <v/>
      </c>
    </row>
    <row r="6605" spans="4:4" hidden="1">
      <c r="D6605" t="str">
        <f t="shared" si="103"/>
        <v/>
      </c>
    </row>
    <row r="6606" spans="4:4" hidden="1">
      <c r="D6606" t="str">
        <f t="shared" si="103"/>
        <v/>
      </c>
    </row>
    <row r="6607" spans="4:4" hidden="1">
      <c r="D6607" t="str">
        <f t="shared" si="103"/>
        <v/>
      </c>
    </row>
    <row r="6608" spans="4:4" hidden="1">
      <c r="D6608" t="str">
        <f t="shared" si="103"/>
        <v/>
      </c>
    </row>
    <row r="6609" spans="4:4" hidden="1">
      <c r="D6609" t="str">
        <f t="shared" si="103"/>
        <v/>
      </c>
    </row>
    <row r="6610" spans="4:4" hidden="1">
      <c r="D6610" t="str">
        <f t="shared" ref="D6610:D6673" si="104">IF(B6610&gt;1,1,"")</f>
        <v/>
      </c>
    </row>
    <row r="6611" spans="4:4" hidden="1">
      <c r="D6611" t="str">
        <f t="shared" si="104"/>
        <v/>
      </c>
    </row>
    <row r="6612" spans="4:4" hidden="1">
      <c r="D6612" t="str">
        <f t="shared" si="104"/>
        <v/>
      </c>
    </row>
    <row r="6613" spans="4:4" hidden="1">
      <c r="D6613" t="str">
        <f t="shared" si="104"/>
        <v/>
      </c>
    </row>
    <row r="6614" spans="4:4" hidden="1">
      <c r="D6614" t="str">
        <f t="shared" si="104"/>
        <v/>
      </c>
    </row>
    <row r="6615" spans="4:4" hidden="1">
      <c r="D6615" t="str">
        <f t="shared" si="104"/>
        <v/>
      </c>
    </row>
    <row r="6616" spans="4:4" hidden="1">
      <c r="D6616" t="str">
        <f t="shared" si="104"/>
        <v/>
      </c>
    </row>
    <row r="6617" spans="4:4" hidden="1">
      <c r="D6617" t="str">
        <f t="shared" si="104"/>
        <v/>
      </c>
    </row>
    <row r="6618" spans="4:4" hidden="1">
      <c r="D6618" t="str">
        <f t="shared" si="104"/>
        <v/>
      </c>
    </row>
    <row r="6619" spans="4:4" hidden="1">
      <c r="D6619" t="str">
        <f t="shared" si="104"/>
        <v/>
      </c>
    </row>
    <row r="6620" spans="4:4" hidden="1">
      <c r="D6620" t="str">
        <f t="shared" si="104"/>
        <v/>
      </c>
    </row>
    <row r="6621" spans="4:4" hidden="1">
      <c r="D6621" t="str">
        <f t="shared" si="104"/>
        <v/>
      </c>
    </row>
    <row r="6622" spans="4:4" hidden="1">
      <c r="D6622" t="str">
        <f t="shared" si="104"/>
        <v/>
      </c>
    </row>
    <row r="6623" spans="4:4" hidden="1">
      <c r="D6623" t="str">
        <f t="shared" si="104"/>
        <v/>
      </c>
    </row>
    <row r="6624" spans="4:4" hidden="1">
      <c r="D6624" t="str">
        <f t="shared" si="104"/>
        <v/>
      </c>
    </row>
    <row r="6625" spans="4:4" hidden="1">
      <c r="D6625" t="str">
        <f t="shared" si="104"/>
        <v/>
      </c>
    </row>
    <row r="6626" spans="4:4" hidden="1">
      <c r="D6626" t="str">
        <f t="shared" si="104"/>
        <v/>
      </c>
    </row>
    <row r="6627" spans="4:4" hidden="1">
      <c r="D6627" t="str">
        <f t="shared" si="104"/>
        <v/>
      </c>
    </row>
    <row r="6628" spans="4:4" hidden="1">
      <c r="D6628" t="str">
        <f t="shared" si="104"/>
        <v/>
      </c>
    </row>
    <row r="6629" spans="4:4" hidden="1">
      <c r="D6629" t="str">
        <f t="shared" si="104"/>
        <v/>
      </c>
    </row>
    <row r="6630" spans="4:4" hidden="1">
      <c r="D6630" t="str">
        <f t="shared" si="104"/>
        <v/>
      </c>
    </row>
    <row r="6631" spans="4:4" hidden="1">
      <c r="D6631" t="str">
        <f t="shared" si="104"/>
        <v/>
      </c>
    </row>
    <row r="6632" spans="4:4" hidden="1">
      <c r="D6632" t="str">
        <f t="shared" si="104"/>
        <v/>
      </c>
    </row>
    <row r="6633" spans="4:4" hidden="1">
      <c r="D6633" t="str">
        <f t="shared" si="104"/>
        <v/>
      </c>
    </row>
    <row r="6634" spans="4:4" hidden="1">
      <c r="D6634" t="str">
        <f t="shared" si="104"/>
        <v/>
      </c>
    </row>
    <row r="6635" spans="4:4" hidden="1">
      <c r="D6635" t="str">
        <f t="shared" si="104"/>
        <v/>
      </c>
    </row>
    <row r="6636" spans="4:4" hidden="1">
      <c r="D6636" t="str">
        <f t="shared" si="104"/>
        <v/>
      </c>
    </row>
    <row r="6637" spans="4:4" hidden="1">
      <c r="D6637" t="str">
        <f t="shared" si="104"/>
        <v/>
      </c>
    </row>
    <row r="6638" spans="4:4" hidden="1">
      <c r="D6638" t="str">
        <f t="shared" si="104"/>
        <v/>
      </c>
    </row>
    <row r="6639" spans="4:4" hidden="1">
      <c r="D6639" t="str">
        <f t="shared" si="104"/>
        <v/>
      </c>
    </row>
    <row r="6640" spans="4:4" hidden="1">
      <c r="D6640" t="str">
        <f t="shared" si="104"/>
        <v/>
      </c>
    </row>
    <row r="6641" spans="4:4" hidden="1">
      <c r="D6641" t="str">
        <f t="shared" si="104"/>
        <v/>
      </c>
    </row>
    <row r="6642" spans="4:4" hidden="1">
      <c r="D6642" t="str">
        <f t="shared" si="104"/>
        <v/>
      </c>
    </row>
    <row r="6643" spans="4:4" hidden="1">
      <c r="D6643" t="str">
        <f t="shared" si="104"/>
        <v/>
      </c>
    </row>
    <row r="6644" spans="4:4" hidden="1">
      <c r="D6644" t="str">
        <f t="shared" si="104"/>
        <v/>
      </c>
    </row>
    <row r="6645" spans="4:4" hidden="1">
      <c r="D6645" t="str">
        <f t="shared" si="104"/>
        <v/>
      </c>
    </row>
    <row r="6646" spans="4:4" hidden="1">
      <c r="D6646" t="str">
        <f t="shared" si="104"/>
        <v/>
      </c>
    </row>
    <row r="6647" spans="4:4" hidden="1">
      <c r="D6647" t="str">
        <f t="shared" si="104"/>
        <v/>
      </c>
    </row>
    <row r="6648" spans="4:4" hidden="1">
      <c r="D6648" t="str">
        <f t="shared" si="104"/>
        <v/>
      </c>
    </row>
    <row r="6649" spans="4:4" hidden="1">
      <c r="D6649" t="str">
        <f t="shared" si="104"/>
        <v/>
      </c>
    </row>
    <row r="6650" spans="4:4" hidden="1">
      <c r="D6650" t="str">
        <f t="shared" si="104"/>
        <v/>
      </c>
    </row>
    <row r="6651" spans="4:4" hidden="1">
      <c r="D6651" t="str">
        <f t="shared" si="104"/>
        <v/>
      </c>
    </row>
    <row r="6652" spans="4:4" hidden="1">
      <c r="D6652" t="str">
        <f t="shared" si="104"/>
        <v/>
      </c>
    </row>
    <row r="6653" spans="4:4" hidden="1">
      <c r="D6653" t="str">
        <f t="shared" si="104"/>
        <v/>
      </c>
    </row>
    <row r="6654" spans="4:4" hidden="1">
      <c r="D6654" t="str">
        <f t="shared" si="104"/>
        <v/>
      </c>
    </row>
    <row r="6655" spans="4:4" hidden="1">
      <c r="D6655" t="str">
        <f t="shared" si="104"/>
        <v/>
      </c>
    </row>
    <row r="6656" spans="4:4" hidden="1">
      <c r="D6656" t="str">
        <f t="shared" si="104"/>
        <v/>
      </c>
    </row>
    <row r="6657" spans="4:4" hidden="1">
      <c r="D6657" t="str">
        <f t="shared" si="104"/>
        <v/>
      </c>
    </row>
    <row r="6658" spans="4:4" hidden="1">
      <c r="D6658" t="str">
        <f t="shared" si="104"/>
        <v/>
      </c>
    </row>
    <row r="6659" spans="4:4" hidden="1">
      <c r="D6659" t="str">
        <f t="shared" si="104"/>
        <v/>
      </c>
    </row>
    <row r="6660" spans="4:4" hidden="1">
      <c r="D6660" t="str">
        <f t="shared" si="104"/>
        <v/>
      </c>
    </row>
    <row r="6661" spans="4:4" hidden="1">
      <c r="D6661" t="str">
        <f t="shared" si="104"/>
        <v/>
      </c>
    </row>
    <row r="6662" spans="4:4" hidden="1">
      <c r="D6662" t="str">
        <f t="shared" si="104"/>
        <v/>
      </c>
    </row>
    <row r="6663" spans="4:4" hidden="1">
      <c r="D6663" t="str">
        <f t="shared" si="104"/>
        <v/>
      </c>
    </row>
    <row r="6664" spans="4:4" hidden="1">
      <c r="D6664" t="str">
        <f t="shared" si="104"/>
        <v/>
      </c>
    </row>
    <row r="6665" spans="4:4" hidden="1">
      <c r="D6665" t="str">
        <f t="shared" si="104"/>
        <v/>
      </c>
    </row>
    <row r="6666" spans="4:4" hidden="1">
      <c r="D6666" t="str">
        <f t="shared" si="104"/>
        <v/>
      </c>
    </row>
    <row r="6667" spans="4:4" hidden="1">
      <c r="D6667" t="str">
        <f t="shared" si="104"/>
        <v/>
      </c>
    </row>
    <row r="6668" spans="4:4" hidden="1">
      <c r="D6668" t="str">
        <f t="shared" si="104"/>
        <v/>
      </c>
    </row>
    <row r="6669" spans="4:4" hidden="1">
      <c r="D6669" t="str">
        <f t="shared" si="104"/>
        <v/>
      </c>
    </row>
    <row r="6670" spans="4:4" hidden="1">
      <c r="D6670" t="str">
        <f t="shared" si="104"/>
        <v/>
      </c>
    </row>
    <row r="6671" spans="4:4" hidden="1">
      <c r="D6671" t="str">
        <f t="shared" si="104"/>
        <v/>
      </c>
    </row>
    <row r="6672" spans="4:4" hidden="1">
      <c r="D6672" t="str">
        <f t="shared" si="104"/>
        <v/>
      </c>
    </row>
    <row r="6673" spans="4:4" hidden="1">
      <c r="D6673" t="str">
        <f t="shared" si="104"/>
        <v/>
      </c>
    </row>
    <row r="6674" spans="4:4" hidden="1">
      <c r="D6674" t="str">
        <f t="shared" ref="D6674:D6737" si="105">IF(B6674&gt;1,1,"")</f>
        <v/>
      </c>
    </row>
    <row r="6675" spans="4:4" hidden="1">
      <c r="D6675" t="str">
        <f t="shared" si="105"/>
        <v/>
      </c>
    </row>
    <row r="6676" spans="4:4" hidden="1">
      <c r="D6676" t="str">
        <f t="shared" si="105"/>
        <v/>
      </c>
    </row>
    <row r="6677" spans="4:4" hidden="1">
      <c r="D6677" t="str">
        <f t="shared" si="105"/>
        <v/>
      </c>
    </row>
    <row r="6678" spans="4:4" hidden="1">
      <c r="D6678" t="str">
        <f t="shared" si="105"/>
        <v/>
      </c>
    </row>
    <row r="6679" spans="4:4" hidden="1">
      <c r="D6679" t="str">
        <f t="shared" si="105"/>
        <v/>
      </c>
    </row>
    <row r="6680" spans="4:4" hidden="1">
      <c r="D6680" t="str">
        <f t="shared" si="105"/>
        <v/>
      </c>
    </row>
    <row r="6681" spans="4:4" hidden="1">
      <c r="D6681" t="str">
        <f t="shared" si="105"/>
        <v/>
      </c>
    </row>
    <row r="6682" spans="4:4" hidden="1">
      <c r="D6682" t="str">
        <f t="shared" si="105"/>
        <v/>
      </c>
    </row>
    <row r="6683" spans="4:4" hidden="1">
      <c r="D6683" t="str">
        <f t="shared" si="105"/>
        <v/>
      </c>
    </row>
    <row r="6684" spans="4:4" hidden="1">
      <c r="D6684" t="str">
        <f t="shared" si="105"/>
        <v/>
      </c>
    </row>
    <row r="6685" spans="4:4" hidden="1">
      <c r="D6685" t="str">
        <f t="shared" si="105"/>
        <v/>
      </c>
    </row>
    <row r="6686" spans="4:4" hidden="1">
      <c r="D6686" t="str">
        <f t="shared" si="105"/>
        <v/>
      </c>
    </row>
    <row r="6687" spans="4:4" hidden="1">
      <c r="D6687" t="str">
        <f t="shared" si="105"/>
        <v/>
      </c>
    </row>
    <row r="6688" spans="4:4" hidden="1">
      <c r="D6688" t="str">
        <f t="shared" si="105"/>
        <v/>
      </c>
    </row>
    <row r="6689" spans="4:4" hidden="1">
      <c r="D6689" t="str">
        <f t="shared" si="105"/>
        <v/>
      </c>
    </row>
    <row r="6690" spans="4:4" hidden="1">
      <c r="D6690" t="str">
        <f t="shared" si="105"/>
        <v/>
      </c>
    </row>
    <row r="6691" spans="4:4" hidden="1">
      <c r="D6691" t="str">
        <f t="shared" si="105"/>
        <v/>
      </c>
    </row>
    <row r="6692" spans="4:4" hidden="1">
      <c r="D6692" t="str">
        <f t="shared" si="105"/>
        <v/>
      </c>
    </row>
    <row r="6693" spans="4:4" hidden="1">
      <c r="D6693" t="str">
        <f t="shared" si="105"/>
        <v/>
      </c>
    </row>
    <row r="6694" spans="4:4" hidden="1">
      <c r="D6694" t="str">
        <f t="shared" si="105"/>
        <v/>
      </c>
    </row>
    <row r="6695" spans="4:4" hidden="1">
      <c r="D6695" t="str">
        <f t="shared" si="105"/>
        <v/>
      </c>
    </row>
    <row r="6696" spans="4:4" hidden="1">
      <c r="D6696" t="str">
        <f t="shared" si="105"/>
        <v/>
      </c>
    </row>
    <row r="6697" spans="4:4" hidden="1">
      <c r="D6697" t="str">
        <f t="shared" si="105"/>
        <v/>
      </c>
    </row>
    <row r="6698" spans="4:4" hidden="1">
      <c r="D6698" t="str">
        <f t="shared" si="105"/>
        <v/>
      </c>
    </row>
    <row r="6699" spans="4:4" hidden="1">
      <c r="D6699" t="str">
        <f t="shared" si="105"/>
        <v/>
      </c>
    </row>
    <row r="6700" spans="4:4" hidden="1">
      <c r="D6700" t="str">
        <f t="shared" si="105"/>
        <v/>
      </c>
    </row>
    <row r="6701" spans="4:4" hidden="1">
      <c r="D6701" t="str">
        <f t="shared" si="105"/>
        <v/>
      </c>
    </row>
    <row r="6702" spans="4:4" hidden="1">
      <c r="D6702" t="str">
        <f t="shared" si="105"/>
        <v/>
      </c>
    </row>
    <row r="6703" spans="4:4" hidden="1">
      <c r="D6703" t="str">
        <f t="shared" si="105"/>
        <v/>
      </c>
    </row>
    <row r="6704" spans="4:4" hidden="1">
      <c r="D6704" t="str">
        <f t="shared" si="105"/>
        <v/>
      </c>
    </row>
    <row r="6705" spans="4:4" hidden="1">
      <c r="D6705" t="str">
        <f t="shared" si="105"/>
        <v/>
      </c>
    </row>
    <row r="6706" spans="4:4" hidden="1">
      <c r="D6706" t="str">
        <f t="shared" si="105"/>
        <v/>
      </c>
    </row>
    <row r="6707" spans="4:4" hidden="1">
      <c r="D6707" t="str">
        <f t="shared" si="105"/>
        <v/>
      </c>
    </row>
    <row r="6708" spans="4:4" hidden="1">
      <c r="D6708" t="str">
        <f t="shared" si="105"/>
        <v/>
      </c>
    </row>
    <row r="6709" spans="4:4" hidden="1">
      <c r="D6709" t="str">
        <f t="shared" si="105"/>
        <v/>
      </c>
    </row>
    <row r="6710" spans="4:4" hidden="1">
      <c r="D6710" t="str">
        <f t="shared" si="105"/>
        <v/>
      </c>
    </row>
    <row r="6711" spans="4:4" hidden="1">
      <c r="D6711" t="str">
        <f t="shared" si="105"/>
        <v/>
      </c>
    </row>
    <row r="6712" spans="4:4" hidden="1">
      <c r="D6712" t="str">
        <f t="shared" si="105"/>
        <v/>
      </c>
    </row>
    <row r="6713" spans="4:4" hidden="1">
      <c r="D6713" t="str">
        <f t="shared" si="105"/>
        <v/>
      </c>
    </row>
    <row r="6714" spans="4:4" hidden="1">
      <c r="D6714" t="str">
        <f t="shared" si="105"/>
        <v/>
      </c>
    </row>
    <row r="6715" spans="4:4" hidden="1">
      <c r="D6715" t="str">
        <f t="shared" si="105"/>
        <v/>
      </c>
    </row>
    <row r="6716" spans="4:4" hidden="1">
      <c r="D6716" t="str">
        <f t="shared" si="105"/>
        <v/>
      </c>
    </row>
    <row r="6717" spans="4:4" hidden="1">
      <c r="D6717" t="str">
        <f t="shared" si="105"/>
        <v/>
      </c>
    </row>
    <row r="6718" spans="4:4" hidden="1">
      <c r="D6718" t="str">
        <f t="shared" si="105"/>
        <v/>
      </c>
    </row>
    <row r="6719" spans="4:4" hidden="1">
      <c r="D6719" t="str">
        <f t="shared" si="105"/>
        <v/>
      </c>
    </row>
    <row r="6720" spans="4:4" hidden="1">
      <c r="D6720" t="str">
        <f t="shared" si="105"/>
        <v/>
      </c>
    </row>
    <row r="6721" spans="4:4" hidden="1">
      <c r="D6721" t="str">
        <f t="shared" si="105"/>
        <v/>
      </c>
    </row>
    <row r="6722" spans="4:4" hidden="1">
      <c r="D6722" t="str">
        <f t="shared" si="105"/>
        <v/>
      </c>
    </row>
    <row r="6723" spans="4:4" hidden="1">
      <c r="D6723" t="str">
        <f t="shared" si="105"/>
        <v/>
      </c>
    </row>
    <row r="6724" spans="4:4" hidden="1">
      <c r="D6724" t="str">
        <f t="shared" si="105"/>
        <v/>
      </c>
    </row>
    <row r="6725" spans="4:4" hidden="1">
      <c r="D6725" t="str">
        <f t="shared" si="105"/>
        <v/>
      </c>
    </row>
    <row r="6726" spans="4:4" hidden="1">
      <c r="D6726" t="str">
        <f t="shared" si="105"/>
        <v/>
      </c>
    </row>
    <row r="6727" spans="4:4" hidden="1">
      <c r="D6727" t="str">
        <f t="shared" si="105"/>
        <v/>
      </c>
    </row>
    <row r="6728" spans="4:4" hidden="1">
      <c r="D6728" t="str">
        <f t="shared" si="105"/>
        <v/>
      </c>
    </row>
    <row r="6729" spans="4:4" hidden="1">
      <c r="D6729" t="str">
        <f t="shared" si="105"/>
        <v/>
      </c>
    </row>
    <row r="6730" spans="4:4" hidden="1">
      <c r="D6730" t="str">
        <f t="shared" si="105"/>
        <v/>
      </c>
    </row>
    <row r="6731" spans="4:4" hidden="1">
      <c r="D6731" t="str">
        <f t="shared" si="105"/>
        <v/>
      </c>
    </row>
    <row r="6732" spans="4:4" hidden="1">
      <c r="D6732" t="str">
        <f t="shared" si="105"/>
        <v/>
      </c>
    </row>
    <row r="6733" spans="4:4" hidden="1">
      <c r="D6733" t="str">
        <f t="shared" si="105"/>
        <v/>
      </c>
    </row>
    <row r="6734" spans="4:4" hidden="1">
      <c r="D6734" t="str">
        <f t="shared" si="105"/>
        <v/>
      </c>
    </row>
    <row r="6735" spans="4:4" hidden="1">
      <c r="D6735" t="str">
        <f t="shared" si="105"/>
        <v/>
      </c>
    </row>
    <row r="6736" spans="4:4" hidden="1">
      <c r="D6736" t="str">
        <f t="shared" si="105"/>
        <v/>
      </c>
    </row>
    <row r="6737" spans="4:4" hidden="1">
      <c r="D6737" t="str">
        <f t="shared" si="105"/>
        <v/>
      </c>
    </row>
    <row r="6738" spans="4:4" hidden="1">
      <c r="D6738" t="str">
        <f t="shared" ref="D6738:D6801" si="106">IF(B6738&gt;1,1,"")</f>
        <v/>
      </c>
    </row>
    <row r="6739" spans="4:4" hidden="1">
      <c r="D6739" t="str">
        <f t="shared" si="106"/>
        <v/>
      </c>
    </row>
    <row r="6740" spans="4:4" hidden="1">
      <c r="D6740" t="str">
        <f t="shared" si="106"/>
        <v/>
      </c>
    </row>
    <row r="6741" spans="4:4" hidden="1">
      <c r="D6741" t="str">
        <f t="shared" si="106"/>
        <v/>
      </c>
    </row>
    <row r="6742" spans="4:4" hidden="1">
      <c r="D6742" t="str">
        <f t="shared" si="106"/>
        <v/>
      </c>
    </row>
    <row r="6743" spans="4:4" hidden="1">
      <c r="D6743" t="str">
        <f t="shared" si="106"/>
        <v/>
      </c>
    </row>
    <row r="6744" spans="4:4" hidden="1">
      <c r="D6744" t="str">
        <f t="shared" si="106"/>
        <v/>
      </c>
    </row>
    <row r="6745" spans="4:4" hidden="1">
      <c r="D6745" t="str">
        <f t="shared" si="106"/>
        <v/>
      </c>
    </row>
    <row r="6746" spans="4:4" hidden="1">
      <c r="D6746" t="str">
        <f t="shared" si="106"/>
        <v/>
      </c>
    </row>
    <row r="6747" spans="4:4" hidden="1">
      <c r="D6747" t="str">
        <f t="shared" si="106"/>
        <v/>
      </c>
    </row>
    <row r="6748" spans="4:4" hidden="1">
      <c r="D6748" t="str">
        <f t="shared" si="106"/>
        <v/>
      </c>
    </row>
    <row r="6749" spans="4:4" hidden="1">
      <c r="D6749" t="str">
        <f t="shared" si="106"/>
        <v/>
      </c>
    </row>
    <row r="6750" spans="4:4" hidden="1">
      <c r="D6750" t="str">
        <f t="shared" si="106"/>
        <v/>
      </c>
    </row>
    <row r="6751" spans="4:4" hidden="1">
      <c r="D6751" t="str">
        <f t="shared" si="106"/>
        <v/>
      </c>
    </row>
    <row r="6752" spans="4:4" hidden="1">
      <c r="D6752" t="str">
        <f t="shared" si="106"/>
        <v/>
      </c>
    </row>
    <row r="6753" spans="4:4" hidden="1">
      <c r="D6753" t="str">
        <f t="shared" si="106"/>
        <v/>
      </c>
    </row>
    <row r="6754" spans="4:4" hidden="1">
      <c r="D6754" t="str">
        <f t="shared" si="106"/>
        <v/>
      </c>
    </row>
    <row r="6755" spans="4:4" hidden="1">
      <c r="D6755" t="str">
        <f t="shared" si="106"/>
        <v/>
      </c>
    </row>
    <row r="6756" spans="4:4" hidden="1">
      <c r="D6756" t="str">
        <f t="shared" si="106"/>
        <v/>
      </c>
    </row>
    <row r="6757" spans="4:4" hidden="1">
      <c r="D6757" t="str">
        <f t="shared" si="106"/>
        <v/>
      </c>
    </row>
    <row r="6758" spans="4:4" hidden="1">
      <c r="D6758" t="str">
        <f t="shared" si="106"/>
        <v/>
      </c>
    </row>
    <row r="6759" spans="4:4" hidden="1">
      <c r="D6759" t="str">
        <f t="shared" si="106"/>
        <v/>
      </c>
    </row>
    <row r="6760" spans="4:4" hidden="1">
      <c r="D6760" t="str">
        <f t="shared" si="106"/>
        <v/>
      </c>
    </row>
    <row r="6761" spans="4:4" hidden="1">
      <c r="D6761" t="str">
        <f t="shared" si="106"/>
        <v/>
      </c>
    </row>
    <row r="6762" spans="4:4" hidden="1">
      <c r="D6762" t="str">
        <f t="shared" si="106"/>
        <v/>
      </c>
    </row>
    <row r="6763" spans="4:4" hidden="1">
      <c r="D6763" t="str">
        <f t="shared" si="106"/>
        <v/>
      </c>
    </row>
    <row r="6764" spans="4:4" hidden="1">
      <c r="D6764" t="str">
        <f t="shared" si="106"/>
        <v/>
      </c>
    </row>
    <row r="6765" spans="4:4" hidden="1">
      <c r="D6765" t="str">
        <f t="shared" si="106"/>
        <v/>
      </c>
    </row>
    <row r="6766" spans="4:4" hidden="1">
      <c r="D6766" t="str">
        <f t="shared" si="106"/>
        <v/>
      </c>
    </row>
    <row r="6767" spans="4:4" hidden="1">
      <c r="D6767" t="str">
        <f t="shared" si="106"/>
        <v/>
      </c>
    </row>
    <row r="6768" spans="4:4" hidden="1">
      <c r="D6768" t="str">
        <f t="shared" si="106"/>
        <v/>
      </c>
    </row>
    <row r="6769" spans="4:4" hidden="1">
      <c r="D6769" t="str">
        <f t="shared" si="106"/>
        <v/>
      </c>
    </row>
    <row r="6770" spans="4:4" hidden="1">
      <c r="D6770" t="str">
        <f t="shared" si="106"/>
        <v/>
      </c>
    </row>
    <row r="6771" spans="4:4" hidden="1">
      <c r="D6771" t="str">
        <f t="shared" si="106"/>
        <v/>
      </c>
    </row>
    <row r="6772" spans="4:4" hidden="1">
      <c r="D6772" t="str">
        <f t="shared" si="106"/>
        <v/>
      </c>
    </row>
    <row r="6773" spans="4:4" hidden="1">
      <c r="D6773" t="str">
        <f t="shared" si="106"/>
        <v/>
      </c>
    </row>
    <row r="6774" spans="4:4" hidden="1">
      <c r="D6774" t="str">
        <f t="shared" si="106"/>
        <v/>
      </c>
    </row>
    <row r="6775" spans="4:4" hidden="1">
      <c r="D6775" t="str">
        <f t="shared" si="106"/>
        <v/>
      </c>
    </row>
    <row r="6776" spans="4:4" hidden="1">
      <c r="D6776" t="str">
        <f t="shared" si="106"/>
        <v/>
      </c>
    </row>
    <row r="6777" spans="4:4" hidden="1">
      <c r="D6777" t="str">
        <f t="shared" si="106"/>
        <v/>
      </c>
    </row>
    <row r="6778" spans="4:4" hidden="1">
      <c r="D6778" t="str">
        <f t="shared" si="106"/>
        <v/>
      </c>
    </row>
    <row r="6779" spans="4:4" hidden="1">
      <c r="D6779" t="str">
        <f t="shared" si="106"/>
        <v/>
      </c>
    </row>
    <row r="6780" spans="4:4" hidden="1">
      <c r="D6780" t="str">
        <f t="shared" si="106"/>
        <v/>
      </c>
    </row>
    <row r="6781" spans="4:4" hidden="1">
      <c r="D6781" t="str">
        <f t="shared" si="106"/>
        <v/>
      </c>
    </row>
    <row r="6782" spans="4:4" hidden="1">
      <c r="D6782" t="str">
        <f t="shared" si="106"/>
        <v/>
      </c>
    </row>
    <row r="6783" spans="4:4" hidden="1">
      <c r="D6783" t="str">
        <f t="shared" si="106"/>
        <v/>
      </c>
    </row>
    <row r="6784" spans="4:4" hidden="1">
      <c r="D6784" t="str">
        <f t="shared" si="106"/>
        <v/>
      </c>
    </row>
    <row r="6785" spans="4:4" hidden="1">
      <c r="D6785" t="str">
        <f t="shared" si="106"/>
        <v/>
      </c>
    </row>
    <row r="6786" spans="4:4" hidden="1">
      <c r="D6786" t="str">
        <f t="shared" si="106"/>
        <v/>
      </c>
    </row>
    <row r="6787" spans="4:4" hidden="1">
      <c r="D6787" t="str">
        <f t="shared" si="106"/>
        <v/>
      </c>
    </row>
    <row r="6788" spans="4:4" hidden="1">
      <c r="D6788" t="str">
        <f t="shared" si="106"/>
        <v/>
      </c>
    </row>
    <row r="6789" spans="4:4" hidden="1">
      <c r="D6789" t="str">
        <f t="shared" si="106"/>
        <v/>
      </c>
    </row>
    <row r="6790" spans="4:4" hidden="1">
      <c r="D6790" t="str">
        <f t="shared" si="106"/>
        <v/>
      </c>
    </row>
    <row r="6791" spans="4:4" hidden="1">
      <c r="D6791" t="str">
        <f t="shared" si="106"/>
        <v/>
      </c>
    </row>
    <row r="6792" spans="4:4" hidden="1">
      <c r="D6792" t="str">
        <f t="shared" si="106"/>
        <v/>
      </c>
    </row>
    <row r="6793" spans="4:4" hidden="1">
      <c r="D6793" t="str">
        <f t="shared" si="106"/>
        <v/>
      </c>
    </row>
    <row r="6794" spans="4:4" hidden="1">
      <c r="D6794" t="str">
        <f t="shared" si="106"/>
        <v/>
      </c>
    </row>
    <row r="6795" spans="4:4" hidden="1">
      <c r="D6795" t="str">
        <f t="shared" si="106"/>
        <v/>
      </c>
    </row>
    <row r="6796" spans="4:4" hidden="1">
      <c r="D6796" t="str">
        <f t="shared" si="106"/>
        <v/>
      </c>
    </row>
    <row r="6797" spans="4:4" hidden="1">
      <c r="D6797" t="str">
        <f t="shared" si="106"/>
        <v/>
      </c>
    </row>
    <row r="6798" spans="4:4" hidden="1">
      <c r="D6798" t="str">
        <f t="shared" si="106"/>
        <v/>
      </c>
    </row>
    <row r="6799" spans="4:4" hidden="1">
      <c r="D6799" t="str">
        <f t="shared" si="106"/>
        <v/>
      </c>
    </row>
    <row r="6800" spans="4:4" hidden="1">
      <c r="D6800" t="str">
        <f t="shared" si="106"/>
        <v/>
      </c>
    </row>
    <row r="6801" spans="4:4" hidden="1">
      <c r="D6801" t="str">
        <f t="shared" si="106"/>
        <v/>
      </c>
    </row>
    <row r="6802" spans="4:4" hidden="1">
      <c r="D6802" t="str">
        <f t="shared" ref="D6802:D6865" si="107">IF(B6802&gt;1,1,"")</f>
        <v/>
      </c>
    </row>
    <row r="6803" spans="4:4" hidden="1">
      <c r="D6803" t="str">
        <f t="shared" si="107"/>
        <v/>
      </c>
    </row>
    <row r="6804" spans="4:4" hidden="1">
      <c r="D6804" t="str">
        <f t="shared" si="107"/>
        <v/>
      </c>
    </row>
    <row r="6805" spans="4:4" hidden="1">
      <c r="D6805" t="str">
        <f t="shared" si="107"/>
        <v/>
      </c>
    </row>
    <row r="6806" spans="4:4" hidden="1">
      <c r="D6806" t="str">
        <f t="shared" si="107"/>
        <v/>
      </c>
    </row>
    <row r="6807" spans="4:4" hidden="1">
      <c r="D6807" t="str">
        <f t="shared" si="107"/>
        <v/>
      </c>
    </row>
    <row r="6808" spans="4:4" hidden="1">
      <c r="D6808" t="str">
        <f t="shared" si="107"/>
        <v/>
      </c>
    </row>
    <row r="6809" spans="4:4" hidden="1">
      <c r="D6809" t="str">
        <f t="shared" si="107"/>
        <v/>
      </c>
    </row>
    <row r="6810" spans="4:4" hidden="1">
      <c r="D6810" t="str">
        <f t="shared" si="107"/>
        <v/>
      </c>
    </row>
    <row r="6811" spans="4:4" hidden="1">
      <c r="D6811" t="str">
        <f t="shared" si="107"/>
        <v/>
      </c>
    </row>
    <row r="6812" spans="4:4" hidden="1">
      <c r="D6812" t="str">
        <f t="shared" si="107"/>
        <v/>
      </c>
    </row>
    <row r="6813" spans="4:4" hidden="1">
      <c r="D6813" t="str">
        <f t="shared" si="107"/>
        <v/>
      </c>
    </row>
    <row r="6814" spans="4:4" hidden="1">
      <c r="D6814" t="str">
        <f t="shared" si="107"/>
        <v/>
      </c>
    </row>
    <row r="6815" spans="4:4" hidden="1">
      <c r="D6815" t="str">
        <f t="shared" si="107"/>
        <v/>
      </c>
    </row>
    <row r="6816" spans="4:4" hidden="1">
      <c r="D6816" t="str">
        <f t="shared" si="107"/>
        <v/>
      </c>
    </row>
    <row r="6817" spans="4:4" hidden="1">
      <c r="D6817" t="str">
        <f t="shared" si="107"/>
        <v/>
      </c>
    </row>
    <row r="6818" spans="4:4" hidden="1">
      <c r="D6818" t="str">
        <f t="shared" si="107"/>
        <v/>
      </c>
    </row>
    <row r="6819" spans="4:4" hidden="1">
      <c r="D6819" t="str">
        <f t="shared" si="107"/>
        <v/>
      </c>
    </row>
    <row r="6820" spans="4:4" hidden="1">
      <c r="D6820" t="str">
        <f t="shared" si="107"/>
        <v/>
      </c>
    </row>
    <row r="6821" spans="4:4" hidden="1">
      <c r="D6821" t="str">
        <f t="shared" si="107"/>
        <v/>
      </c>
    </row>
    <row r="6822" spans="4:4" hidden="1">
      <c r="D6822" t="str">
        <f t="shared" si="107"/>
        <v/>
      </c>
    </row>
    <row r="6823" spans="4:4" hidden="1">
      <c r="D6823" t="str">
        <f t="shared" si="107"/>
        <v/>
      </c>
    </row>
    <row r="6824" spans="4:4" hidden="1">
      <c r="D6824" t="str">
        <f t="shared" si="107"/>
        <v/>
      </c>
    </row>
    <row r="6825" spans="4:4" hidden="1">
      <c r="D6825" t="str">
        <f t="shared" si="107"/>
        <v/>
      </c>
    </row>
    <row r="6826" spans="4:4" hidden="1">
      <c r="D6826" t="str">
        <f t="shared" si="107"/>
        <v/>
      </c>
    </row>
    <row r="6827" spans="4:4" hidden="1">
      <c r="D6827" t="str">
        <f t="shared" si="107"/>
        <v/>
      </c>
    </row>
    <row r="6828" spans="4:4" hidden="1">
      <c r="D6828" t="str">
        <f t="shared" si="107"/>
        <v/>
      </c>
    </row>
    <row r="6829" spans="4:4" hidden="1">
      <c r="D6829" t="str">
        <f t="shared" si="107"/>
        <v/>
      </c>
    </row>
    <row r="6830" spans="4:4" hidden="1">
      <c r="D6830" t="str">
        <f t="shared" si="107"/>
        <v/>
      </c>
    </row>
    <row r="6831" spans="4:4" hidden="1">
      <c r="D6831" t="str">
        <f t="shared" si="107"/>
        <v/>
      </c>
    </row>
    <row r="6832" spans="4:4" hidden="1">
      <c r="D6832" t="str">
        <f t="shared" si="107"/>
        <v/>
      </c>
    </row>
    <row r="6833" spans="4:4" hidden="1">
      <c r="D6833" t="str">
        <f t="shared" si="107"/>
        <v/>
      </c>
    </row>
    <row r="6834" spans="4:4" hidden="1">
      <c r="D6834" t="str">
        <f t="shared" si="107"/>
        <v/>
      </c>
    </row>
    <row r="6835" spans="4:4" hidden="1">
      <c r="D6835" t="str">
        <f t="shared" si="107"/>
        <v/>
      </c>
    </row>
    <row r="6836" spans="4:4" hidden="1">
      <c r="D6836" t="str">
        <f t="shared" si="107"/>
        <v/>
      </c>
    </row>
    <row r="6837" spans="4:4" hidden="1">
      <c r="D6837" t="str">
        <f t="shared" si="107"/>
        <v/>
      </c>
    </row>
    <row r="6838" spans="4:4" hidden="1">
      <c r="D6838" t="str">
        <f t="shared" si="107"/>
        <v/>
      </c>
    </row>
    <row r="6839" spans="4:4" hidden="1">
      <c r="D6839" t="str">
        <f t="shared" si="107"/>
        <v/>
      </c>
    </row>
    <row r="6840" spans="4:4" hidden="1">
      <c r="D6840" t="str">
        <f t="shared" si="107"/>
        <v/>
      </c>
    </row>
    <row r="6841" spans="4:4" hidden="1">
      <c r="D6841" t="str">
        <f t="shared" si="107"/>
        <v/>
      </c>
    </row>
    <row r="6842" spans="4:4" hidden="1">
      <c r="D6842" t="str">
        <f t="shared" si="107"/>
        <v/>
      </c>
    </row>
    <row r="6843" spans="4:4" hidden="1">
      <c r="D6843" t="str">
        <f t="shared" si="107"/>
        <v/>
      </c>
    </row>
    <row r="6844" spans="4:4" hidden="1">
      <c r="D6844" t="str">
        <f t="shared" si="107"/>
        <v/>
      </c>
    </row>
    <row r="6845" spans="4:4" hidden="1">
      <c r="D6845" t="str">
        <f t="shared" si="107"/>
        <v/>
      </c>
    </row>
    <row r="6846" spans="4:4" hidden="1">
      <c r="D6846" t="str">
        <f t="shared" si="107"/>
        <v/>
      </c>
    </row>
    <row r="6847" spans="4:4" hidden="1">
      <c r="D6847" t="str">
        <f t="shared" si="107"/>
        <v/>
      </c>
    </row>
    <row r="6848" spans="4:4" hidden="1">
      <c r="D6848" t="str">
        <f t="shared" si="107"/>
        <v/>
      </c>
    </row>
    <row r="6849" spans="4:4" hidden="1">
      <c r="D6849" t="str">
        <f t="shared" si="107"/>
        <v/>
      </c>
    </row>
    <row r="6850" spans="4:4" hidden="1">
      <c r="D6850" t="str">
        <f t="shared" si="107"/>
        <v/>
      </c>
    </row>
    <row r="6851" spans="4:4" hidden="1">
      <c r="D6851" t="str">
        <f t="shared" si="107"/>
        <v/>
      </c>
    </row>
    <row r="6852" spans="4:4" hidden="1">
      <c r="D6852" t="str">
        <f t="shared" si="107"/>
        <v/>
      </c>
    </row>
    <row r="6853" spans="4:4" hidden="1">
      <c r="D6853" t="str">
        <f t="shared" si="107"/>
        <v/>
      </c>
    </row>
    <row r="6854" spans="4:4" hidden="1">
      <c r="D6854" t="str">
        <f t="shared" si="107"/>
        <v/>
      </c>
    </row>
    <row r="6855" spans="4:4" hidden="1">
      <c r="D6855" t="str">
        <f t="shared" si="107"/>
        <v/>
      </c>
    </row>
    <row r="6856" spans="4:4" hidden="1">
      <c r="D6856" t="str">
        <f t="shared" si="107"/>
        <v/>
      </c>
    </row>
    <row r="6857" spans="4:4" hidden="1">
      <c r="D6857" t="str">
        <f t="shared" si="107"/>
        <v/>
      </c>
    </row>
    <row r="6858" spans="4:4" hidden="1">
      <c r="D6858" t="str">
        <f t="shared" si="107"/>
        <v/>
      </c>
    </row>
    <row r="6859" spans="4:4" hidden="1">
      <c r="D6859" t="str">
        <f t="shared" si="107"/>
        <v/>
      </c>
    </row>
    <row r="6860" spans="4:4" hidden="1">
      <c r="D6860" t="str">
        <f t="shared" si="107"/>
        <v/>
      </c>
    </row>
    <row r="6861" spans="4:4" hidden="1">
      <c r="D6861" t="str">
        <f t="shared" si="107"/>
        <v/>
      </c>
    </row>
    <row r="6862" spans="4:4" hidden="1">
      <c r="D6862" t="str">
        <f t="shared" si="107"/>
        <v/>
      </c>
    </row>
    <row r="6863" spans="4:4" hidden="1">
      <c r="D6863" t="str">
        <f t="shared" si="107"/>
        <v/>
      </c>
    </row>
    <row r="6864" spans="4:4" hidden="1">
      <c r="D6864" t="str">
        <f t="shared" si="107"/>
        <v/>
      </c>
    </row>
    <row r="6865" spans="4:4" hidden="1">
      <c r="D6865" t="str">
        <f t="shared" si="107"/>
        <v/>
      </c>
    </row>
    <row r="6866" spans="4:4" hidden="1">
      <c r="D6866" t="str">
        <f t="shared" ref="D6866:D6929" si="108">IF(B6866&gt;1,1,"")</f>
        <v/>
      </c>
    </row>
    <row r="6867" spans="4:4" hidden="1">
      <c r="D6867" t="str">
        <f t="shared" si="108"/>
        <v/>
      </c>
    </row>
    <row r="6868" spans="4:4" hidden="1">
      <c r="D6868" t="str">
        <f t="shared" si="108"/>
        <v/>
      </c>
    </row>
    <row r="6869" spans="4:4" hidden="1">
      <c r="D6869" t="str">
        <f t="shared" si="108"/>
        <v/>
      </c>
    </row>
    <row r="6870" spans="4:4" hidden="1">
      <c r="D6870" t="str">
        <f t="shared" si="108"/>
        <v/>
      </c>
    </row>
    <row r="6871" spans="4:4" hidden="1">
      <c r="D6871" t="str">
        <f t="shared" si="108"/>
        <v/>
      </c>
    </row>
    <row r="6872" spans="4:4" hidden="1">
      <c r="D6872" t="str">
        <f t="shared" si="108"/>
        <v/>
      </c>
    </row>
    <row r="6873" spans="4:4" hidden="1">
      <c r="D6873" t="str">
        <f t="shared" si="108"/>
        <v/>
      </c>
    </row>
    <row r="6874" spans="4:4" hidden="1">
      <c r="D6874" t="str">
        <f t="shared" si="108"/>
        <v/>
      </c>
    </row>
    <row r="6875" spans="4:4" hidden="1">
      <c r="D6875" t="str">
        <f t="shared" si="108"/>
        <v/>
      </c>
    </row>
    <row r="6876" spans="4:4" hidden="1">
      <c r="D6876" t="str">
        <f t="shared" si="108"/>
        <v/>
      </c>
    </row>
    <row r="6877" spans="4:4" hidden="1">
      <c r="D6877" t="str">
        <f t="shared" si="108"/>
        <v/>
      </c>
    </row>
    <row r="6878" spans="4:4" hidden="1">
      <c r="D6878" t="str">
        <f t="shared" si="108"/>
        <v/>
      </c>
    </row>
    <row r="6879" spans="4:4" hidden="1">
      <c r="D6879" t="str">
        <f t="shared" si="108"/>
        <v/>
      </c>
    </row>
    <row r="6880" spans="4:4" hidden="1">
      <c r="D6880" t="str">
        <f t="shared" si="108"/>
        <v/>
      </c>
    </row>
    <row r="6881" spans="4:4" hidden="1">
      <c r="D6881" t="str">
        <f t="shared" si="108"/>
        <v/>
      </c>
    </row>
    <row r="6882" spans="4:4" hidden="1">
      <c r="D6882" t="str">
        <f t="shared" si="108"/>
        <v/>
      </c>
    </row>
    <row r="6883" spans="4:4" hidden="1">
      <c r="D6883" t="str">
        <f t="shared" si="108"/>
        <v/>
      </c>
    </row>
    <row r="6884" spans="4:4" hidden="1">
      <c r="D6884" t="str">
        <f t="shared" si="108"/>
        <v/>
      </c>
    </row>
    <row r="6885" spans="4:4" hidden="1">
      <c r="D6885" t="str">
        <f t="shared" si="108"/>
        <v/>
      </c>
    </row>
    <row r="6886" spans="4:4" hidden="1">
      <c r="D6886" t="str">
        <f t="shared" si="108"/>
        <v/>
      </c>
    </row>
    <row r="6887" spans="4:4" hidden="1">
      <c r="D6887" t="str">
        <f t="shared" si="108"/>
        <v/>
      </c>
    </row>
    <row r="6888" spans="4:4" hidden="1">
      <c r="D6888" t="str">
        <f t="shared" si="108"/>
        <v/>
      </c>
    </row>
    <row r="6889" spans="4:4" hidden="1">
      <c r="D6889" t="str">
        <f t="shared" si="108"/>
        <v/>
      </c>
    </row>
    <row r="6890" spans="4:4" hidden="1">
      <c r="D6890" t="str">
        <f t="shared" si="108"/>
        <v/>
      </c>
    </row>
    <row r="6891" spans="4:4" hidden="1">
      <c r="D6891" t="str">
        <f t="shared" si="108"/>
        <v/>
      </c>
    </row>
    <row r="6892" spans="4:4" hidden="1">
      <c r="D6892" t="str">
        <f t="shared" si="108"/>
        <v/>
      </c>
    </row>
    <row r="6893" spans="4:4" hidden="1">
      <c r="D6893" t="str">
        <f t="shared" si="108"/>
        <v/>
      </c>
    </row>
    <row r="6894" spans="4:4" hidden="1">
      <c r="D6894" t="str">
        <f t="shared" si="108"/>
        <v/>
      </c>
    </row>
    <row r="6895" spans="4:4" hidden="1">
      <c r="D6895" t="str">
        <f t="shared" si="108"/>
        <v/>
      </c>
    </row>
    <row r="6896" spans="4:4" hidden="1">
      <c r="D6896" t="str">
        <f t="shared" si="108"/>
        <v/>
      </c>
    </row>
    <row r="6897" spans="4:4" hidden="1">
      <c r="D6897" t="str">
        <f t="shared" si="108"/>
        <v/>
      </c>
    </row>
    <row r="6898" spans="4:4" hidden="1">
      <c r="D6898" t="str">
        <f t="shared" si="108"/>
        <v/>
      </c>
    </row>
    <row r="6899" spans="4:4" hidden="1">
      <c r="D6899" t="str">
        <f t="shared" si="108"/>
        <v/>
      </c>
    </row>
    <row r="6900" spans="4:4" hidden="1">
      <c r="D6900" t="str">
        <f t="shared" si="108"/>
        <v/>
      </c>
    </row>
    <row r="6901" spans="4:4" hidden="1">
      <c r="D6901" t="str">
        <f t="shared" si="108"/>
        <v/>
      </c>
    </row>
    <row r="6902" spans="4:4" hidden="1">
      <c r="D6902" t="str">
        <f t="shared" si="108"/>
        <v/>
      </c>
    </row>
    <row r="6903" spans="4:4" hidden="1">
      <c r="D6903" t="str">
        <f t="shared" si="108"/>
        <v/>
      </c>
    </row>
    <row r="6904" spans="4:4" hidden="1">
      <c r="D6904" t="str">
        <f t="shared" si="108"/>
        <v/>
      </c>
    </row>
    <row r="6905" spans="4:4" hidden="1">
      <c r="D6905" t="str">
        <f t="shared" si="108"/>
        <v/>
      </c>
    </row>
    <row r="6906" spans="4:4" hidden="1">
      <c r="D6906" t="str">
        <f t="shared" si="108"/>
        <v/>
      </c>
    </row>
    <row r="6907" spans="4:4" hidden="1">
      <c r="D6907" t="str">
        <f t="shared" si="108"/>
        <v/>
      </c>
    </row>
    <row r="6908" spans="4:4" hidden="1">
      <c r="D6908" t="str">
        <f t="shared" si="108"/>
        <v/>
      </c>
    </row>
    <row r="6909" spans="4:4" hidden="1">
      <c r="D6909" t="str">
        <f t="shared" si="108"/>
        <v/>
      </c>
    </row>
    <row r="6910" spans="4:4" hidden="1">
      <c r="D6910" t="str">
        <f t="shared" si="108"/>
        <v/>
      </c>
    </row>
    <row r="6911" spans="4:4" hidden="1">
      <c r="D6911" t="str">
        <f t="shared" si="108"/>
        <v/>
      </c>
    </row>
    <row r="6912" spans="4:4" hidden="1">
      <c r="D6912" t="str">
        <f t="shared" si="108"/>
        <v/>
      </c>
    </row>
    <row r="6913" spans="4:4" hidden="1">
      <c r="D6913" t="str">
        <f t="shared" si="108"/>
        <v/>
      </c>
    </row>
    <row r="6914" spans="4:4" hidden="1">
      <c r="D6914" t="str">
        <f t="shared" si="108"/>
        <v/>
      </c>
    </row>
    <row r="6915" spans="4:4" hidden="1">
      <c r="D6915" t="str">
        <f t="shared" si="108"/>
        <v/>
      </c>
    </row>
    <row r="6916" spans="4:4" hidden="1">
      <c r="D6916" t="str">
        <f t="shared" si="108"/>
        <v/>
      </c>
    </row>
    <row r="6917" spans="4:4" hidden="1">
      <c r="D6917" t="str">
        <f t="shared" si="108"/>
        <v/>
      </c>
    </row>
    <row r="6918" spans="4:4" hidden="1">
      <c r="D6918" t="str">
        <f t="shared" si="108"/>
        <v/>
      </c>
    </row>
    <row r="6919" spans="4:4" hidden="1">
      <c r="D6919" t="str">
        <f t="shared" si="108"/>
        <v/>
      </c>
    </row>
    <row r="6920" spans="4:4" hidden="1">
      <c r="D6920" t="str">
        <f t="shared" si="108"/>
        <v/>
      </c>
    </row>
    <row r="6921" spans="4:4" hidden="1">
      <c r="D6921" t="str">
        <f t="shared" si="108"/>
        <v/>
      </c>
    </row>
    <row r="6922" spans="4:4" hidden="1">
      <c r="D6922" t="str">
        <f t="shared" si="108"/>
        <v/>
      </c>
    </row>
    <row r="6923" spans="4:4" hidden="1">
      <c r="D6923" t="str">
        <f t="shared" si="108"/>
        <v/>
      </c>
    </row>
    <row r="6924" spans="4:4" hidden="1">
      <c r="D6924" t="str">
        <f t="shared" si="108"/>
        <v/>
      </c>
    </row>
    <row r="6925" spans="4:4" hidden="1">
      <c r="D6925" t="str">
        <f t="shared" si="108"/>
        <v/>
      </c>
    </row>
    <row r="6926" spans="4:4" hidden="1">
      <c r="D6926" t="str">
        <f t="shared" si="108"/>
        <v/>
      </c>
    </row>
    <row r="6927" spans="4:4" hidden="1">
      <c r="D6927" t="str">
        <f t="shared" si="108"/>
        <v/>
      </c>
    </row>
    <row r="6928" spans="4:4" hidden="1">
      <c r="D6928" t="str">
        <f t="shared" si="108"/>
        <v/>
      </c>
    </row>
    <row r="6929" spans="4:4" hidden="1">
      <c r="D6929" t="str">
        <f t="shared" si="108"/>
        <v/>
      </c>
    </row>
    <row r="6930" spans="4:4" hidden="1">
      <c r="D6930" t="str">
        <f t="shared" ref="D6930:D6993" si="109">IF(B6930&gt;1,1,"")</f>
        <v/>
      </c>
    </row>
    <row r="6931" spans="4:4" hidden="1">
      <c r="D6931" t="str">
        <f t="shared" si="109"/>
        <v/>
      </c>
    </row>
    <row r="6932" spans="4:4" hidden="1">
      <c r="D6932" t="str">
        <f t="shared" si="109"/>
        <v/>
      </c>
    </row>
    <row r="6933" spans="4:4" hidden="1">
      <c r="D6933" t="str">
        <f t="shared" si="109"/>
        <v/>
      </c>
    </row>
    <row r="6934" spans="4:4" hidden="1">
      <c r="D6934" t="str">
        <f t="shared" si="109"/>
        <v/>
      </c>
    </row>
    <row r="6935" spans="4:4" hidden="1">
      <c r="D6935" t="str">
        <f t="shared" si="109"/>
        <v/>
      </c>
    </row>
    <row r="6936" spans="4:4" hidden="1">
      <c r="D6936" t="str">
        <f t="shared" si="109"/>
        <v/>
      </c>
    </row>
    <row r="6937" spans="4:4" hidden="1">
      <c r="D6937" t="str">
        <f t="shared" si="109"/>
        <v/>
      </c>
    </row>
    <row r="6938" spans="4:4" hidden="1">
      <c r="D6938" t="str">
        <f t="shared" si="109"/>
        <v/>
      </c>
    </row>
    <row r="6939" spans="4:4" hidden="1">
      <c r="D6939" t="str">
        <f t="shared" si="109"/>
        <v/>
      </c>
    </row>
    <row r="6940" spans="4:4" hidden="1">
      <c r="D6940" t="str">
        <f t="shared" si="109"/>
        <v/>
      </c>
    </row>
    <row r="6941" spans="4:4" hidden="1">
      <c r="D6941" t="str">
        <f t="shared" si="109"/>
        <v/>
      </c>
    </row>
    <row r="6942" spans="4:4" hidden="1">
      <c r="D6942" t="str">
        <f t="shared" si="109"/>
        <v/>
      </c>
    </row>
    <row r="6943" spans="4:4" hidden="1">
      <c r="D6943" t="str">
        <f t="shared" si="109"/>
        <v/>
      </c>
    </row>
    <row r="6944" spans="4:4" hidden="1">
      <c r="D6944" t="str">
        <f t="shared" si="109"/>
        <v/>
      </c>
    </row>
    <row r="6945" spans="4:4" hidden="1">
      <c r="D6945" t="str">
        <f t="shared" si="109"/>
        <v/>
      </c>
    </row>
    <row r="6946" spans="4:4" hidden="1">
      <c r="D6946" t="str">
        <f t="shared" si="109"/>
        <v/>
      </c>
    </row>
    <row r="6947" spans="4:4" hidden="1">
      <c r="D6947" t="str">
        <f t="shared" si="109"/>
        <v/>
      </c>
    </row>
    <row r="6948" spans="4:4" hidden="1">
      <c r="D6948" t="str">
        <f t="shared" si="109"/>
        <v/>
      </c>
    </row>
    <row r="6949" spans="4:4" hidden="1">
      <c r="D6949" t="str">
        <f t="shared" si="109"/>
        <v/>
      </c>
    </row>
    <row r="6950" spans="4:4" hidden="1">
      <c r="D6950" t="str">
        <f t="shared" si="109"/>
        <v/>
      </c>
    </row>
    <row r="6951" spans="4:4" hidden="1">
      <c r="D6951" t="str">
        <f t="shared" si="109"/>
        <v/>
      </c>
    </row>
    <row r="6952" spans="4:4" hidden="1">
      <c r="D6952" t="str">
        <f t="shared" si="109"/>
        <v/>
      </c>
    </row>
    <row r="6953" spans="4:4" hidden="1">
      <c r="D6953" t="str">
        <f t="shared" si="109"/>
        <v/>
      </c>
    </row>
    <row r="6954" spans="4:4" hidden="1">
      <c r="D6954" t="str">
        <f t="shared" si="109"/>
        <v/>
      </c>
    </row>
    <row r="6955" spans="4:4" hidden="1">
      <c r="D6955" t="str">
        <f t="shared" si="109"/>
        <v/>
      </c>
    </row>
    <row r="6956" spans="4:4" hidden="1">
      <c r="D6956" t="str">
        <f t="shared" si="109"/>
        <v/>
      </c>
    </row>
    <row r="6957" spans="4:4" hidden="1">
      <c r="D6957" t="str">
        <f t="shared" si="109"/>
        <v/>
      </c>
    </row>
    <row r="6958" spans="4:4" hidden="1">
      <c r="D6958" t="str">
        <f t="shared" si="109"/>
        <v/>
      </c>
    </row>
    <row r="6959" spans="4:4" hidden="1">
      <c r="D6959" t="str">
        <f t="shared" si="109"/>
        <v/>
      </c>
    </row>
    <row r="6960" spans="4:4" hidden="1">
      <c r="D6960" t="str">
        <f t="shared" si="109"/>
        <v/>
      </c>
    </row>
    <row r="6961" spans="4:4" hidden="1">
      <c r="D6961" t="str">
        <f t="shared" si="109"/>
        <v/>
      </c>
    </row>
    <row r="6962" spans="4:4" hidden="1">
      <c r="D6962" t="str">
        <f t="shared" si="109"/>
        <v/>
      </c>
    </row>
    <row r="6963" spans="4:4" hidden="1">
      <c r="D6963" t="str">
        <f t="shared" si="109"/>
        <v/>
      </c>
    </row>
    <row r="6964" spans="4:4" hidden="1">
      <c r="D6964" t="str">
        <f t="shared" si="109"/>
        <v/>
      </c>
    </row>
    <row r="6965" spans="4:4" hidden="1">
      <c r="D6965" t="str">
        <f t="shared" si="109"/>
        <v/>
      </c>
    </row>
    <row r="6966" spans="4:4" hidden="1">
      <c r="D6966" t="str">
        <f t="shared" si="109"/>
        <v/>
      </c>
    </row>
    <row r="6967" spans="4:4" hidden="1">
      <c r="D6967" t="str">
        <f t="shared" si="109"/>
        <v/>
      </c>
    </row>
    <row r="6968" spans="4:4" hidden="1">
      <c r="D6968" t="str">
        <f t="shared" si="109"/>
        <v/>
      </c>
    </row>
    <row r="6969" spans="4:4" hidden="1">
      <c r="D6969" t="str">
        <f t="shared" si="109"/>
        <v/>
      </c>
    </row>
    <row r="6970" spans="4:4" hidden="1">
      <c r="D6970" t="str">
        <f t="shared" si="109"/>
        <v/>
      </c>
    </row>
    <row r="6971" spans="4:4" hidden="1">
      <c r="D6971" t="str">
        <f t="shared" si="109"/>
        <v/>
      </c>
    </row>
    <row r="6972" spans="4:4" hidden="1">
      <c r="D6972" t="str">
        <f t="shared" si="109"/>
        <v/>
      </c>
    </row>
    <row r="6973" spans="4:4" hidden="1">
      <c r="D6973" t="str">
        <f t="shared" si="109"/>
        <v/>
      </c>
    </row>
    <row r="6974" spans="4:4" hidden="1">
      <c r="D6974" t="str">
        <f t="shared" si="109"/>
        <v/>
      </c>
    </row>
    <row r="6975" spans="4:4" hidden="1">
      <c r="D6975" t="str">
        <f t="shared" si="109"/>
        <v/>
      </c>
    </row>
    <row r="6976" spans="4:4" hidden="1">
      <c r="D6976" t="str">
        <f t="shared" si="109"/>
        <v/>
      </c>
    </row>
    <row r="6977" spans="4:4" hidden="1">
      <c r="D6977" t="str">
        <f t="shared" si="109"/>
        <v/>
      </c>
    </row>
    <row r="6978" spans="4:4" hidden="1">
      <c r="D6978" t="str">
        <f t="shared" si="109"/>
        <v/>
      </c>
    </row>
    <row r="6979" spans="4:4" hidden="1">
      <c r="D6979" t="str">
        <f t="shared" si="109"/>
        <v/>
      </c>
    </row>
    <row r="6980" spans="4:4" hidden="1">
      <c r="D6980" t="str">
        <f t="shared" si="109"/>
        <v/>
      </c>
    </row>
    <row r="6981" spans="4:4" hidden="1">
      <c r="D6981" t="str">
        <f t="shared" si="109"/>
        <v/>
      </c>
    </row>
    <row r="6982" spans="4:4" hidden="1">
      <c r="D6982" t="str">
        <f t="shared" si="109"/>
        <v/>
      </c>
    </row>
    <row r="6983" spans="4:4" hidden="1">
      <c r="D6983" t="str">
        <f t="shared" si="109"/>
        <v/>
      </c>
    </row>
    <row r="6984" spans="4:4" hidden="1">
      <c r="D6984" t="str">
        <f t="shared" si="109"/>
        <v/>
      </c>
    </row>
    <row r="6985" spans="4:4" hidden="1">
      <c r="D6985" t="str">
        <f t="shared" si="109"/>
        <v/>
      </c>
    </row>
    <row r="6986" spans="4:4" hidden="1">
      <c r="D6986" t="str">
        <f t="shared" si="109"/>
        <v/>
      </c>
    </row>
    <row r="6987" spans="4:4" hidden="1">
      <c r="D6987" t="str">
        <f t="shared" si="109"/>
        <v/>
      </c>
    </row>
    <row r="6988" spans="4:4" hidden="1">
      <c r="D6988" t="str">
        <f t="shared" si="109"/>
        <v/>
      </c>
    </row>
    <row r="6989" spans="4:4" hidden="1">
      <c r="D6989" t="str">
        <f t="shared" si="109"/>
        <v/>
      </c>
    </row>
    <row r="6990" spans="4:4" hidden="1">
      <c r="D6990" t="str">
        <f t="shared" si="109"/>
        <v/>
      </c>
    </row>
    <row r="6991" spans="4:4" hidden="1">
      <c r="D6991" t="str">
        <f t="shared" si="109"/>
        <v/>
      </c>
    </row>
    <row r="6992" spans="4:4" hidden="1">
      <c r="D6992" t="str">
        <f t="shared" si="109"/>
        <v/>
      </c>
    </row>
    <row r="6993" spans="4:4" hidden="1">
      <c r="D6993" t="str">
        <f t="shared" si="109"/>
        <v/>
      </c>
    </row>
    <row r="6994" spans="4:4" hidden="1">
      <c r="D6994" t="str">
        <f t="shared" ref="D6994:D7057" si="110">IF(B6994&gt;1,1,"")</f>
        <v/>
      </c>
    </row>
    <row r="6995" spans="4:4" hidden="1">
      <c r="D6995" t="str">
        <f t="shared" si="110"/>
        <v/>
      </c>
    </row>
    <row r="6996" spans="4:4" hidden="1">
      <c r="D6996" t="str">
        <f t="shared" si="110"/>
        <v/>
      </c>
    </row>
    <row r="6997" spans="4:4" hidden="1">
      <c r="D6997" t="str">
        <f t="shared" si="110"/>
        <v/>
      </c>
    </row>
    <row r="6998" spans="4:4" hidden="1">
      <c r="D6998" t="str">
        <f t="shared" si="110"/>
        <v/>
      </c>
    </row>
    <row r="6999" spans="4:4" hidden="1">
      <c r="D6999" t="str">
        <f t="shared" si="110"/>
        <v/>
      </c>
    </row>
    <row r="7000" spans="4:4" hidden="1">
      <c r="D7000" t="str">
        <f t="shared" si="110"/>
        <v/>
      </c>
    </row>
    <row r="7001" spans="4:4" hidden="1">
      <c r="D7001" t="str">
        <f t="shared" si="110"/>
        <v/>
      </c>
    </row>
    <row r="7002" spans="4:4" hidden="1">
      <c r="D7002" t="str">
        <f t="shared" si="110"/>
        <v/>
      </c>
    </row>
    <row r="7003" spans="4:4" hidden="1">
      <c r="D7003" t="str">
        <f t="shared" si="110"/>
        <v/>
      </c>
    </row>
    <row r="7004" spans="4:4" hidden="1">
      <c r="D7004" t="str">
        <f t="shared" si="110"/>
        <v/>
      </c>
    </row>
    <row r="7005" spans="4:4" hidden="1">
      <c r="D7005" t="str">
        <f t="shared" si="110"/>
        <v/>
      </c>
    </row>
    <row r="7006" spans="4:4" hidden="1">
      <c r="D7006" t="str">
        <f t="shared" si="110"/>
        <v/>
      </c>
    </row>
    <row r="7007" spans="4:4" hidden="1">
      <c r="D7007" t="str">
        <f t="shared" si="110"/>
        <v/>
      </c>
    </row>
    <row r="7008" spans="4:4" hidden="1">
      <c r="D7008" t="str">
        <f t="shared" si="110"/>
        <v/>
      </c>
    </row>
    <row r="7009" spans="4:4" hidden="1">
      <c r="D7009" t="str">
        <f t="shared" si="110"/>
        <v/>
      </c>
    </row>
    <row r="7010" spans="4:4" hidden="1">
      <c r="D7010" t="str">
        <f t="shared" si="110"/>
        <v/>
      </c>
    </row>
    <row r="7011" spans="4:4" hidden="1">
      <c r="D7011" t="str">
        <f t="shared" si="110"/>
        <v/>
      </c>
    </row>
    <row r="7012" spans="4:4" hidden="1">
      <c r="D7012" t="str">
        <f t="shared" si="110"/>
        <v/>
      </c>
    </row>
    <row r="7013" spans="4:4" hidden="1">
      <c r="D7013" t="str">
        <f t="shared" si="110"/>
        <v/>
      </c>
    </row>
    <row r="7014" spans="4:4" hidden="1">
      <c r="D7014" t="str">
        <f t="shared" si="110"/>
        <v/>
      </c>
    </row>
    <row r="7015" spans="4:4" hidden="1">
      <c r="D7015" t="str">
        <f t="shared" si="110"/>
        <v/>
      </c>
    </row>
    <row r="7016" spans="4:4" hidden="1">
      <c r="D7016" t="str">
        <f t="shared" si="110"/>
        <v/>
      </c>
    </row>
    <row r="7017" spans="4:4" hidden="1">
      <c r="D7017" t="str">
        <f t="shared" si="110"/>
        <v/>
      </c>
    </row>
    <row r="7018" spans="4:4" hidden="1">
      <c r="D7018" t="str">
        <f t="shared" si="110"/>
        <v/>
      </c>
    </row>
    <row r="7019" spans="4:4" hidden="1">
      <c r="D7019" t="str">
        <f t="shared" si="110"/>
        <v/>
      </c>
    </row>
    <row r="7020" spans="4:4" hidden="1">
      <c r="D7020" t="str">
        <f t="shared" si="110"/>
        <v/>
      </c>
    </row>
    <row r="7021" spans="4:4" hidden="1">
      <c r="D7021" t="str">
        <f t="shared" si="110"/>
        <v/>
      </c>
    </row>
    <row r="7022" spans="4:4" hidden="1">
      <c r="D7022" t="str">
        <f t="shared" si="110"/>
        <v/>
      </c>
    </row>
    <row r="7023" spans="4:4" hidden="1">
      <c r="D7023" t="str">
        <f t="shared" si="110"/>
        <v/>
      </c>
    </row>
    <row r="7024" spans="4:4" hidden="1">
      <c r="D7024" t="str">
        <f t="shared" si="110"/>
        <v/>
      </c>
    </row>
    <row r="7025" spans="4:4" hidden="1">
      <c r="D7025" t="str">
        <f t="shared" si="110"/>
        <v/>
      </c>
    </row>
    <row r="7026" spans="4:4" hidden="1">
      <c r="D7026" t="str">
        <f t="shared" si="110"/>
        <v/>
      </c>
    </row>
    <row r="7027" spans="4:4" hidden="1">
      <c r="D7027" t="str">
        <f t="shared" si="110"/>
        <v/>
      </c>
    </row>
    <row r="7028" spans="4:4" hidden="1">
      <c r="D7028" t="str">
        <f t="shared" si="110"/>
        <v/>
      </c>
    </row>
    <row r="7029" spans="4:4" hidden="1">
      <c r="D7029" t="str">
        <f t="shared" si="110"/>
        <v/>
      </c>
    </row>
    <row r="7030" spans="4:4" hidden="1">
      <c r="D7030" t="str">
        <f t="shared" si="110"/>
        <v/>
      </c>
    </row>
    <row r="7031" spans="4:4" hidden="1">
      <c r="D7031" t="str">
        <f t="shared" si="110"/>
        <v/>
      </c>
    </row>
    <row r="7032" spans="4:4" hidden="1">
      <c r="D7032" t="str">
        <f t="shared" si="110"/>
        <v/>
      </c>
    </row>
    <row r="7033" spans="4:4" hidden="1">
      <c r="D7033" t="str">
        <f t="shared" si="110"/>
        <v/>
      </c>
    </row>
    <row r="7034" spans="4:4" hidden="1">
      <c r="D7034" t="str">
        <f t="shared" si="110"/>
        <v/>
      </c>
    </row>
    <row r="7035" spans="4:4" hidden="1">
      <c r="D7035" t="str">
        <f t="shared" si="110"/>
        <v/>
      </c>
    </row>
    <row r="7036" spans="4:4" hidden="1">
      <c r="D7036" t="str">
        <f t="shared" si="110"/>
        <v/>
      </c>
    </row>
    <row r="7037" spans="4:4" hidden="1">
      <c r="D7037" t="str">
        <f t="shared" si="110"/>
        <v/>
      </c>
    </row>
    <row r="7038" spans="4:4" hidden="1">
      <c r="D7038" t="str">
        <f t="shared" si="110"/>
        <v/>
      </c>
    </row>
    <row r="7039" spans="4:4" hidden="1">
      <c r="D7039" t="str">
        <f t="shared" si="110"/>
        <v/>
      </c>
    </row>
    <row r="7040" spans="4:4" hidden="1">
      <c r="D7040" t="str">
        <f t="shared" si="110"/>
        <v/>
      </c>
    </row>
    <row r="7041" spans="4:4" hidden="1">
      <c r="D7041" t="str">
        <f t="shared" si="110"/>
        <v/>
      </c>
    </row>
    <row r="7042" spans="4:4" hidden="1">
      <c r="D7042" t="str">
        <f t="shared" si="110"/>
        <v/>
      </c>
    </row>
    <row r="7043" spans="4:4" hidden="1">
      <c r="D7043" t="str">
        <f t="shared" si="110"/>
        <v/>
      </c>
    </row>
    <row r="7044" spans="4:4" hidden="1">
      <c r="D7044" t="str">
        <f t="shared" si="110"/>
        <v/>
      </c>
    </row>
    <row r="7045" spans="4:4" hidden="1">
      <c r="D7045" t="str">
        <f t="shared" si="110"/>
        <v/>
      </c>
    </row>
    <row r="7046" spans="4:4" hidden="1">
      <c r="D7046" t="str">
        <f t="shared" si="110"/>
        <v/>
      </c>
    </row>
    <row r="7047" spans="4:4" hidden="1">
      <c r="D7047" t="str">
        <f t="shared" si="110"/>
        <v/>
      </c>
    </row>
    <row r="7048" spans="4:4" hidden="1">
      <c r="D7048" t="str">
        <f t="shared" si="110"/>
        <v/>
      </c>
    </row>
    <row r="7049" spans="4:4" hidden="1">
      <c r="D7049" t="str">
        <f t="shared" si="110"/>
        <v/>
      </c>
    </row>
    <row r="7050" spans="4:4" hidden="1">
      <c r="D7050" t="str">
        <f t="shared" si="110"/>
        <v/>
      </c>
    </row>
    <row r="7051" spans="4:4" hidden="1">
      <c r="D7051" t="str">
        <f t="shared" si="110"/>
        <v/>
      </c>
    </row>
    <row r="7052" spans="4:4" hidden="1">
      <c r="D7052" t="str">
        <f t="shared" si="110"/>
        <v/>
      </c>
    </row>
    <row r="7053" spans="4:4" hidden="1">
      <c r="D7053" t="str">
        <f t="shared" si="110"/>
        <v/>
      </c>
    </row>
    <row r="7054" spans="4:4" hidden="1">
      <c r="D7054" t="str">
        <f t="shared" si="110"/>
        <v/>
      </c>
    </row>
    <row r="7055" spans="4:4" hidden="1">
      <c r="D7055" t="str">
        <f t="shared" si="110"/>
        <v/>
      </c>
    </row>
    <row r="7056" spans="4:4" hidden="1">
      <c r="D7056" t="str">
        <f t="shared" si="110"/>
        <v/>
      </c>
    </row>
    <row r="7057" spans="4:4" hidden="1">
      <c r="D7057" t="str">
        <f t="shared" si="110"/>
        <v/>
      </c>
    </row>
    <row r="7058" spans="4:4" hidden="1">
      <c r="D7058" t="str">
        <f t="shared" ref="D7058:D7121" si="111">IF(B7058&gt;1,1,"")</f>
        <v/>
      </c>
    </row>
    <row r="7059" spans="4:4" hidden="1">
      <c r="D7059" t="str">
        <f t="shared" si="111"/>
        <v/>
      </c>
    </row>
    <row r="7060" spans="4:4" hidden="1">
      <c r="D7060" t="str">
        <f t="shared" si="111"/>
        <v/>
      </c>
    </row>
    <row r="7061" spans="4:4" hidden="1">
      <c r="D7061" t="str">
        <f t="shared" si="111"/>
        <v/>
      </c>
    </row>
    <row r="7062" spans="4:4" hidden="1">
      <c r="D7062" t="str">
        <f t="shared" si="111"/>
        <v/>
      </c>
    </row>
    <row r="7063" spans="4:4" hidden="1">
      <c r="D7063" t="str">
        <f t="shared" si="111"/>
        <v/>
      </c>
    </row>
    <row r="7064" spans="4:4" hidden="1">
      <c r="D7064" t="str">
        <f t="shared" si="111"/>
        <v/>
      </c>
    </row>
    <row r="7065" spans="4:4" hidden="1">
      <c r="D7065" t="str">
        <f t="shared" si="111"/>
        <v/>
      </c>
    </row>
    <row r="7066" spans="4:4" hidden="1">
      <c r="D7066" t="str">
        <f t="shared" si="111"/>
        <v/>
      </c>
    </row>
    <row r="7067" spans="4:4" hidden="1">
      <c r="D7067" t="str">
        <f t="shared" si="111"/>
        <v/>
      </c>
    </row>
    <row r="7068" spans="4:4" hidden="1">
      <c r="D7068" t="str">
        <f t="shared" si="111"/>
        <v/>
      </c>
    </row>
    <row r="7069" spans="4:4" hidden="1">
      <c r="D7069" t="str">
        <f t="shared" si="111"/>
        <v/>
      </c>
    </row>
    <row r="7070" spans="4:4" hidden="1">
      <c r="D7070" t="str">
        <f t="shared" si="111"/>
        <v/>
      </c>
    </row>
    <row r="7071" spans="4:4" hidden="1">
      <c r="D7071" t="str">
        <f t="shared" si="111"/>
        <v/>
      </c>
    </row>
    <row r="7072" spans="4:4" hidden="1">
      <c r="D7072" t="str">
        <f t="shared" si="111"/>
        <v/>
      </c>
    </row>
    <row r="7073" spans="4:4" hidden="1">
      <c r="D7073" t="str">
        <f t="shared" si="111"/>
        <v/>
      </c>
    </row>
    <row r="7074" spans="4:4" hidden="1">
      <c r="D7074" t="str">
        <f t="shared" si="111"/>
        <v/>
      </c>
    </row>
    <row r="7075" spans="4:4" hidden="1">
      <c r="D7075" t="str">
        <f t="shared" si="111"/>
        <v/>
      </c>
    </row>
    <row r="7076" spans="4:4" hidden="1">
      <c r="D7076" t="str">
        <f t="shared" si="111"/>
        <v/>
      </c>
    </row>
    <row r="7077" spans="4:4" hidden="1">
      <c r="D7077" t="str">
        <f t="shared" si="111"/>
        <v/>
      </c>
    </row>
    <row r="7078" spans="4:4" hidden="1">
      <c r="D7078" t="str">
        <f t="shared" si="111"/>
        <v/>
      </c>
    </row>
    <row r="7079" spans="4:4" hidden="1">
      <c r="D7079" t="str">
        <f t="shared" si="111"/>
        <v/>
      </c>
    </row>
    <row r="7080" spans="4:4" hidden="1">
      <c r="D7080" t="str">
        <f t="shared" si="111"/>
        <v/>
      </c>
    </row>
    <row r="7081" spans="4:4" hidden="1">
      <c r="D7081" t="str">
        <f t="shared" si="111"/>
        <v/>
      </c>
    </row>
    <row r="7082" spans="4:4" hidden="1">
      <c r="D7082" t="str">
        <f t="shared" si="111"/>
        <v/>
      </c>
    </row>
    <row r="7083" spans="4:4" hidden="1">
      <c r="D7083" t="str">
        <f t="shared" si="111"/>
        <v/>
      </c>
    </row>
    <row r="7084" spans="4:4" hidden="1">
      <c r="D7084" t="str">
        <f t="shared" si="111"/>
        <v/>
      </c>
    </row>
    <row r="7085" spans="4:4" hidden="1">
      <c r="D7085" t="str">
        <f t="shared" si="111"/>
        <v/>
      </c>
    </row>
    <row r="7086" spans="4:4" hidden="1">
      <c r="D7086" t="str">
        <f t="shared" si="111"/>
        <v/>
      </c>
    </row>
    <row r="7087" spans="4:4" hidden="1">
      <c r="D7087" t="str">
        <f t="shared" si="111"/>
        <v/>
      </c>
    </row>
    <row r="7088" spans="4:4" hidden="1">
      <c r="D7088" t="str">
        <f t="shared" si="111"/>
        <v/>
      </c>
    </row>
    <row r="7089" spans="4:4" hidden="1">
      <c r="D7089" t="str">
        <f t="shared" si="111"/>
        <v/>
      </c>
    </row>
    <row r="7090" spans="4:4" hidden="1">
      <c r="D7090" t="str">
        <f t="shared" si="111"/>
        <v/>
      </c>
    </row>
    <row r="7091" spans="4:4" hidden="1">
      <c r="D7091" t="str">
        <f t="shared" si="111"/>
        <v/>
      </c>
    </row>
    <row r="7092" spans="4:4" hidden="1">
      <c r="D7092" t="str">
        <f t="shared" si="111"/>
        <v/>
      </c>
    </row>
    <row r="7093" spans="4:4" hidden="1">
      <c r="D7093" t="str">
        <f t="shared" si="111"/>
        <v/>
      </c>
    </row>
    <row r="7094" spans="4:4" hidden="1">
      <c r="D7094" t="str">
        <f t="shared" si="111"/>
        <v/>
      </c>
    </row>
    <row r="7095" spans="4:4" hidden="1">
      <c r="D7095" t="str">
        <f t="shared" si="111"/>
        <v/>
      </c>
    </row>
    <row r="7096" spans="4:4" hidden="1">
      <c r="D7096" t="str">
        <f t="shared" si="111"/>
        <v/>
      </c>
    </row>
    <row r="7097" spans="4:4" hidden="1">
      <c r="D7097" t="str">
        <f t="shared" si="111"/>
        <v/>
      </c>
    </row>
    <row r="7098" spans="4:4" hidden="1">
      <c r="D7098" t="str">
        <f t="shared" si="111"/>
        <v/>
      </c>
    </row>
    <row r="7099" spans="4:4" hidden="1">
      <c r="D7099" t="str">
        <f t="shared" si="111"/>
        <v/>
      </c>
    </row>
    <row r="7100" spans="4:4" hidden="1">
      <c r="D7100" t="str">
        <f t="shared" si="111"/>
        <v/>
      </c>
    </row>
    <row r="7101" spans="4:4" hidden="1">
      <c r="D7101" t="str">
        <f t="shared" si="111"/>
        <v/>
      </c>
    </row>
    <row r="7102" spans="4:4" hidden="1">
      <c r="D7102" t="str">
        <f t="shared" si="111"/>
        <v/>
      </c>
    </row>
    <row r="7103" spans="4:4" hidden="1">
      <c r="D7103" t="str">
        <f t="shared" si="111"/>
        <v/>
      </c>
    </row>
    <row r="7104" spans="4:4" hidden="1">
      <c r="D7104" t="str">
        <f t="shared" si="111"/>
        <v/>
      </c>
    </row>
    <row r="7105" spans="4:4" hidden="1">
      <c r="D7105" t="str">
        <f t="shared" si="111"/>
        <v/>
      </c>
    </row>
    <row r="7106" spans="4:4" hidden="1">
      <c r="D7106" t="str">
        <f t="shared" si="111"/>
        <v/>
      </c>
    </row>
    <row r="7107" spans="4:4" hidden="1">
      <c r="D7107" t="str">
        <f t="shared" si="111"/>
        <v/>
      </c>
    </row>
    <row r="7108" spans="4:4" hidden="1">
      <c r="D7108" t="str">
        <f t="shared" si="111"/>
        <v/>
      </c>
    </row>
    <row r="7109" spans="4:4" hidden="1">
      <c r="D7109" t="str">
        <f t="shared" si="111"/>
        <v/>
      </c>
    </row>
    <row r="7110" spans="4:4" hidden="1">
      <c r="D7110" t="str">
        <f t="shared" si="111"/>
        <v/>
      </c>
    </row>
    <row r="7111" spans="4:4" hidden="1">
      <c r="D7111" t="str">
        <f t="shared" si="111"/>
        <v/>
      </c>
    </row>
    <row r="7112" spans="4:4" hidden="1">
      <c r="D7112" t="str">
        <f t="shared" si="111"/>
        <v/>
      </c>
    </row>
    <row r="7113" spans="4:4" hidden="1">
      <c r="D7113" t="str">
        <f t="shared" si="111"/>
        <v/>
      </c>
    </row>
    <row r="7114" spans="4:4" hidden="1">
      <c r="D7114" t="str">
        <f t="shared" si="111"/>
        <v/>
      </c>
    </row>
    <row r="7115" spans="4:4" hidden="1">
      <c r="D7115" t="str">
        <f t="shared" si="111"/>
        <v/>
      </c>
    </row>
    <row r="7116" spans="4:4" hidden="1">
      <c r="D7116" t="str">
        <f t="shared" si="111"/>
        <v/>
      </c>
    </row>
    <row r="7117" spans="4:4" hidden="1">
      <c r="D7117" t="str">
        <f t="shared" si="111"/>
        <v/>
      </c>
    </row>
    <row r="7118" spans="4:4" hidden="1">
      <c r="D7118" t="str">
        <f t="shared" si="111"/>
        <v/>
      </c>
    </row>
    <row r="7119" spans="4:4" hidden="1">
      <c r="D7119" t="str">
        <f t="shared" si="111"/>
        <v/>
      </c>
    </row>
    <row r="7120" spans="4:4" hidden="1">
      <c r="D7120" t="str">
        <f t="shared" si="111"/>
        <v/>
      </c>
    </row>
    <row r="7121" spans="4:4" hidden="1">
      <c r="D7121" t="str">
        <f t="shared" si="111"/>
        <v/>
      </c>
    </row>
    <row r="7122" spans="4:4" hidden="1">
      <c r="D7122" t="str">
        <f t="shared" ref="D7122:D7185" si="112">IF(B7122&gt;1,1,"")</f>
        <v/>
      </c>
    </row>
    <row r="7123" spans="4:4" hidden="1">
      <c r="D7123" t="str">
        <f t="shared" si="112"/>
        <v/>
      </c>
    </row>
    <row r="7124" spans="4:4" hidden="1">
      <c r="D7124" t="str">
        <f t="shared" si="112"/>
        <v/>
      </c>
    </row>
    <row r="7125" spans="4:4" hidden="1">
      <c r="D7125" t="str">
        <f t="shared" si="112"/>
        <v/>
      </c>
    </row>
    <row r="7126" spans="4:4" hidden="1">
      <c r="D7126" t="str">
        <f t="shared" si="112"/>
        <v/>
      </c>
    </row>
    <row r="7127" spans="4:4" hidden="1">
      <c r="D7127" t="str">
        <f t="shared" si="112"/>
        <v/>
      </c>
    </row>
    <row r="7128" spans="4:4" hidden="1">
      <c r="D7128" t="str">
        <f t="shared" si="112"/>
        <v/>
      </c>
    </row>
    <row r="7129" spans="4:4" hidden="1">
      <c r="D7129" t="str">
        <f t="shared" si="112"/>
        <v/>
      </c>
    </row>
    <row r="7130" spans="4:4" hidden="1">
      <c r="D7130" t="str">
        <f t="shared" si="112"/>
        <v/>
      </c>
    </row>
    <row r="7131" spans="4:4" hidden="1">
      <c r="D7131" t="str">
        <f t="shared" si="112"/>
        <v/>
      </c>
    </row>
    <row r="7132" spans="4:4" hidden="1">
      <c r="D7132" t="str">
        <f t="shared" si="112"/>
        <v/>
      </c>
    </row>
    <row r="7133" spans="4:4" hidden="1">
      <c r="D7133" t="str">
        <f t="shared" si="112"/>
        <v/>
      </c>
    </row>
    <row r="7134" spans="4:4" hidden="1">
      <c r="D7134" t="str">
        <f t="shared" si="112"/>
        <v/>
      </c>
    </row>
    <row r="7135" spans="4:4" hidden="1">
      <c r="D7135" t="str">
        <f t="shared" si="112"/>
        <v/>
      </c>
    </row>
    <row r="7136" spans="4:4" hidden="1">
      <c r="D7136" t="str">
        <f t="shared" si="112"/>
        <v/>
      </c>
    </row>
    <row r="7137" spans="4:4" hidden="1">
      <c r="D7137" t="str">
        <f t="shared" si="112"/>
        <v/>
      </c>
    </row>
    <row r="7138" spans="4:4" hidden="1">
      <c r="D7138" t="str">
        <f t="shared" si="112"/>
        <v/>
      </c>
    </row>
    <row r="7139" spans="4:4" hidden="1">
      <c r="D7139" t="str">
        <f t="shared" si="112"/>
        <v/>
      </c>
    </row>
    <row r="7140" spans="4:4" hidden="1">
      <c r="D7140" t="str">
        <f t="shared" si="112"/>
        <v/>
      </c>
    </row>
    <row r="7141" spans="4:4" hidden="1">
      <c r="D7141" t="str">
        <f t="shared" si="112"/>
        <v/>
      </c>
    </row>
    <row r="7142" spans="4:4" hidden="1">
      <c r="D7142" t="str">
        <f t="shared" si="112"/>
        <v/>
      </c>
    </row>
    <row r="7143" spans="4:4" hidden="1">
      <c r="D7143" t="str">
        <f t="shared" si="112"/>
        <v/>
      </c>
    </row>
    <row r="7144" spans="4:4" hidden="1">
      <c r="D7144" t="str">
        <f t="shared" si="112"/>
        <v/>
      </c>
    </row>
    <row r="7145" spans="4:4" hidden="1">
      <c r="D7145" t="str">
        <f t="shared" si="112"/>
        <v/>
      </c>
    </row>
    <row r="7146" spans="4:4" hidden="1">
      <c r="D7146" t="str">
        <f t="shared" si="112"/>
        <v/>
      </c>
    </row>
    <row r="7147" spans="4:4" hidden="1">
      <c r="D7147" t="str">
        <f t="shared" si="112"/>
        <v/>
      </c>
    </row>
    <row r="7148" spans="4:4" hidden="1">
      <c r="D7148" t="str">
        <f t="shared" si="112"/>
        <v/>
      </c>
    </row>
    <row r="7149" spans="4:4" hidden="1">
      <c r="D7149" t="str">
        <f t="shared" si="112"/>
        <v/>
      </c>
    </row>
    <row r="7150" spans="4:4" hidden="1">
      <c r="D7150" t="str">
        <f t="shared" si="112"/>
        <v/>
      </c>
    </row>
    <row r="7151" spans="4:4" hidden="1">
      <c r="D7151" t="str">
        <f t="shared" si="112"/>
        <v/>
      </c>
    </row>
    <row r="7152" spans="4:4" hidden="1">
      <c r="D7152" t="str">
        <f t="shared" si="112"/>
        <v/>
      </c>
    </row>
    <row r="7153" spans="4:4" hidden="1">
      <c r="D7153" t="str">
        <f t="shared" si="112"/>
        <v/>
      </c>
    </row>
    <row r="7154" spans="4:4" hidden="1">
      <c r="D7154" t="str">
        <f t="shared" si="112"/>
        <v/>
      </c>
    </row>
    <row r="7155" spans="4:4" hidden="1">
      <c r="D7155" t="str">
        <f t="shared" si="112"/>
        <v/>
      </c>
    </row>
    <row r="7156" spans="4:4" hidden="1">
      <c r="D7156" t="str">
        <f t="shared" si="112"/>
        <v/>
      </c>
    </row>
    <row r="7157" spans="4:4" hidden="1">
      <c r="D7157" t="str">
        <f t="shared" si="112"/>
        <v/>
      </c>
    </row>
    <row r="7158" spans="4:4" hidden="1">
      <c r="D7158" t="str">
        <f t="shared" si="112"/>
        <v/>
      </c>
    </row>
    <row r="7159" spans="4:4" hidden="1">
      <c r="D7159" t="str">
        <f t="shared" si="112"/>
        <v/>
      </c>
    </row>
    <row r="7160" spans="4:4" hidden="1">
      <c r="D7160" t="str">
        <f t="shared" si="112"/>
        <v/>
      </c>
    </row>
    <row r="7161" spans="4:4" hidden="1">
      <c r="D7161" t="str">
        <f t="shared" si="112"/>
        <v/>
      </c>
    </row>
    <row r="7162" spans="4:4" hidden="1">
      <c r="D7162" t="str">
        <f t="shared" si="112"/>
        <v/>
      </c>
    </row>
    <row r="7163" spans="4:4" hidden="1">
      <c r="D7163" t="str">
        <f t="shared" si="112"/>
        <v/>
      </c>
    </row>
    <row r="7164" spans="4:4" hidden="1">
      <c r="D7164" t="str">
        <f t="shared" si="112"/>
        <v/>
      </c>
    </row>
    <row r="7165" spans="4:4" hidden="1">
      <c r="D7165" t="str">
        <f t="shared" si="112"/>
        <v/>
      </c>
    </row>
    <row r="7166" spans="4:4" hidden="1">
      <c r="D7166" t="str">
        <f t="shared" si="112"/>
        <v/>
      </c>
    </row>
    <row r="7167" spans="4:4" hidden="1">
      <c r="D7167" t="str">
        <f t="shared" si="112"/>
        <v/>
      </c>
    </row>
    <row r="7168" spans="4:4" hidden="1">
      <c r="D7168" t="str">
        <f t="shared" si="112"/>
        <v/>
      </c>
    </row>
    <row r="7169" spans="4:4" hidden="1">
      <c r="D7169" t="str">
        <f t="shared" si="112"/>
        <v/>
      </c>
    </row>
    <row r="7170" spans="4:4" hidden="1">
      <c r="D7170" t="str">
        <f t="shared" si="112"/>
        <v/>
      </c>
    </row>
    <row r="7171" spans="4:4" hidden="1">
      <c r="D7171" t="str">
        <f t="shared" si="112"/>
        <v/>
      </c>
    </row>
    <row r="7172" spans="4:4" hidden="1">
      <c r="D7172" t="str">
        <f t="shared" si="112"/>
        <v/>
      </c>
    </row>
    <row r="7173" spans="4:4" hidden="1">
      <c r="D7173" t="str">
        <f t="shared" si="112"/>
        <v/>
      </c>
    </row>
    <row r="7174" spans="4:4" hidden="1">
      <c r="D7174" t="str">
        <f t="shared" si="112"/>
        <v/>
      </c>
    </row>
    <row r="7175" spans="4:4" hidden="1">
      <c r="D7175" t="str">
        <f t="shared" si="112"/>
        <v/>
      </c>
    </row>
    <row r="7176" spans="4:4" hidden="1">
      <c r="D7176" t="str">
        <f t="shared" si="112"/>
        <v/>
      </c>
    </row>
    <row r="7177" spans="4:4" hidden="1">
      <c r="D7177" t="str">
        <f t="shared" si="112"/>
        <v/>
      </c>
    </row>
    <row r="7178" spans="4:4" hidden="1">
      <c r="D7178" t="str">
        <f t="shared" si="112"/>
        <v/>
      </c>
    </row>
    <row r="7179" spans="4:4" hidden="1">
      <c r="D7179" t="str">
        <f t="shared" si="112"/>
        <v/>
      </c>
    </row>
    <row r="7180" spans="4:4" hidden="1">
      <c r="D7180" t="str">
        <f t="shared" si="112"/>
        <v/>
      </c>
    </row>
    <row r="7181" spans="4:4" hidden="1">
      <c r="D7181" t="str">
        <f t="shared" si="112"/>
        <v/>
      </c>
    </row>
    <row r="7182" spans="4:4" hidden="1">
      <c r="D7182" t="str">
        <f t="shared" si="112"/>
        <v/>
      </c>
    </row>
    <row r="7183" spans="4:4" hidden="1">
      <c r="D7183" t="str">
        <f t="shared" si="112"/>
        <v/>
      </c>
    </row>
    <row r="7184" spans="4:4" hidden="1">
      <c r="D7184" t="str">
        <f t="shared" si="112"/>
        <v/>
      </c>
    </row>
    <row r="7185" spans="4:4" hidden="1">
      <c r="D7185" t="str">
        <f t="shared" si="112"/>
        <v/>
      </c>
    </row>
    <row r="7186" spans="4:4" hidden="1">
      <c r="D7186" t="str">
        <f t="shared" ref="D7186:D7249" si="113">IF(B7186&gt;1,1,"")</f>
        <v/>
      </c>
    </row>
    <row r="7187" spans="4:4" hidden="1">
      <c r="D7187" t="str">
        <f t="shared" si="113"/>
        <v/>
      </c>
    </row>
    <row r="7188" spans="4:4" hidden="1">
      <c r="D7188" t="str">
        <f t="shared" si="113"/>
        <v/>
      </c>
    </row>
    <row r="7189" spans="4:4" hidden="1">
      <c r="D7189" t="str">
        <f t="shared" si="113"/>
        <v/>
      </c>
    </row>
    <row r="7190" spans="4:4" hidden="1">
      <c r="D7190" t="str">
        <f t="shared" si="113"/>
        <v/>
      </c>
    </row>
    <row r="7191" spans="4:4" hidden="1">
      <c r="D7191" t="str">
        <f t="shared" si="113"/>
        <v/>
      </c>
    </row>
    <row r="7192" spans="4:4" hidden="1">
      <c r="D7192" t="str">
        <f t="shared" si="113"/>
        <v/>
      </c>
    </row>
    <row r="7193" spans="4:4" hidden="1">
      <c r="D7193" t="str">
        <f t="shared" si="113"/>
        <v/>
      </c>
    </row>
    <row r="7194" spans="4:4" hidden="1">
      <c r="D7194" t="str">
        <f t="shared" si="113"/>
        <v/>
      </c>
    </row>
    <row r="7195" spans="4:4" hidden="1">
      <c r="D7195" t="str">
        <f t="shared" si="113"/>
        <v/>
      </c>
    </row>
    <row r="7196" spans="4:4" hidden="1">
      <c r="D7196" t="str">
        <f t="shared" si="113"/>
        <v/>
      </c>
    </row>
    <row r="7197" spans="4:4" hidden="1">
      <c r="D7197" t="str">
        <f t="shared" si="113"/>
        <v/>
      </c>
    </row>
    <row r="7198" spans="4:4" hidden="1">
      <c r="D7198" t="str">
        <f t="shared" si="113"/>
        <v/>
      </c>
    </row>
    <row r="7199" spans="4:4" hidden="1">
      <c r="D7199" t="str">
        <f t="shared" si="113"/>
        <v/>
      </c>
    </row>
    <row r="7200" spans="4:4" hidden="1">
      <c r="D7200" t="str">
        <f t="shared" si="113"/>
        <v/>
      </c>
    </row>
    <row r="7201" spans="4:4" hidden="1">
      <c r="D7201" t="str">
        <f t="shared" si="113"/>
        <v/>
      </c>
    </row>
    <row r="7202" spans="4:4" hidden="1">
      <c r="D7202" t="str">
        <f t="shared" si="113"/>
        <v/>
      </c>
    </row>
    <row r="7203" spans="4:4" hidden="1">
      <c r="D7203" t="str">
        <f t="shared" si="113"/>
        <v/>
      </c>
    </row>
    <row r="7204" spans="4:4" hidden="1">
      <c r="D7204" t="str">
        <f t="shared" si="113"/>
        <v/>
      </c>
    </row>
    <row r="7205" spans="4:4" hidden="1">
      <c r="D7205" t="str">
        <f t="shared" si="113"/>
        <v/>
      </c>
    </row>
    <row r="7206" spans="4:4" hidden="1">
      <c r="D7206" t="str">
        <f t="shared" si="113"/>
        <v/>
      </c>
    </row>
    <row r="7207" spans="4:4" hidden="1">
      <c r="D7207" t="str">
        <f t="shared" si="113"/>
        <v/>
      </c>
    </row>
    <row r="7208" spans="4:4" hidden="1">
      <c r="D7208" t="str">
        <f t="shared" si="113"/>
        <v/>
      </c>
    </row>
    <row r="7209" spans="4:4" hidden="1">
      <c r="D7209" t="str">
        <f t="shared" si="113"/>
        <v/>
      </c>
    </row>
    <row r="7210" spans="4:4" hidden="1">
      <c r="D7210" t="str">
        <f t="shared" si="113"/>
        <v/>
      </c>
    </row>
    <row r="7211" spans="4:4" hidden="1">
      <c r="D7211" t="str">
        <f t="shared" si="113"/>
        <v/>
      </c>
    </row>
    <row r="7212" spans="4:4" hidden="1">
      <c r="D7212" t="str">
        <f t="shared" si="113"/>
        <v/>
      </c>
    </row>
    <row r="7213" spans="4:4" hidden="1">
      <c r="D7213" t="str">
        <f t="shared" si="113"/>
        <v/>
      </c>
    </row>
    <row r="7214" spans="4:4" hidden="1">
      <c r="D7214" t="str">
        <f t="shared" si="113"/>
        <v/>
      </c>
    </row>
    <row r="7215" spans="4:4" hidden="1">
      <c r="D7215" t="str">
        <f t="shared" si="113"/>
        <v/>
      </c>
    </row>
    <row r="7216" spans="4:4" hidden="1">
      <c r="D7216" t="str">
        <f t="shared" si="113"/>
        <v/>
      </c>
    </row>
    <row r="7217" spans="4:4" hidden="1">
      <c r="D7217" t="str">
        <f t="shared" si="113"/>
        <v/>
      </c>
    </row>
    <row r="7218" spans="4:4" hidden="1">
      <c r="D7218" t="str">
        <f t="shared" si="113"/>
        <v/>
      </c>
    </row>
    <row r="7219" spans="4:4" hidden="1">
      <c r="D7219" t="str">
        <f t="shared" si="113"/>
        <v/>
      </c>
    </row>
    <row r="7220" spans="4:4" hidden="1">
      <c r="D7220" t="str">
        <f t="shared" si="113"/>
        <v/>
      </c>
    </row>
    <row r="7221" spans="4:4" hidden="1">
      <c r="D7221" t="str">
        <f t="shared" si="113"/>
        <v/>
      </c>
    </row>
    <row r="7222" spans="4:4" hidden="1">
      <c r="D7222" t="str">
        <f t="shared" si="113"/>
        <v/>
      </c>
    </row>
    <row r="7223" spans="4:4" hidden="1">
      <c r="D7223" t="str">
        <f t="shared" si="113"/>
        <v/>
      </c>
    </row>
    <row r="7224" spans="4:4" hidden="1">
      <c r="D7224" t="str">
        <f t="shared" si="113"/>
        <v/>
      </c>
    </row>
    <row r="7225" spans="4:4" hidden="1">
      <c r="D7225" t="str">
        <f t="shared" si="113"/>
        <v/>
      </c>
    </row>
    <row r="7226" spans="4:4" hidden="1">
      <c r="D7226" t="str">
        <f t="shared" si="113"/>
        <v/>
      </c>
    </row>
    <row r="7227" spans="4:4" hidden="1">
      <c r="D7227" t="str">
        <f t="shared" si="113"/>
        <v/>
      </c>
    </row>
    <row r="7228" spans="4:4" hidden="1">
      <c r="D7228" t="str">
        <f t="shared" si="113"/>
        <v/>
      </c>
    </row>
    <row r="7229" spans="4:4" hidden="1">
      <c r="D7229" t="str">
        <f t="shared" si="113"/>
        <v/>
      </c>
    </row>
    <row r="7230" spans="4:4" hidden="1">
      <c r="D7230" t="str">
        <f t="shared" si="113"/>
        <v/>
      </c>
    </row>
    <row r="7231" spans="4:4" hidden="1">
      <c r="D7231" t="str">
        <f t="shared" si="113"/>
        <v/>
      </c>
    </row>
    <row r="7232" spans="4:4" hidden="1">
      <c r="D7232" t="str">
        <f t="shared" si="113"/>
        <v/>
      </c>
    </row>
    <row r="7233" spans="4:4" hidden="1">
      <c r="D7233" t="str">
        <f t="shared" si="113"/>
        <v/>
      </c>
    </row>
    <row r="7234" spans="4:4" hidden="1">
      <c r="D7234" t="str">
        <f t="shared" si="113"/>
        <v/>
      </c>
    </row>
    <row r="7235" spans="4:4" hidden="1">
      <c r="D7235" t="str">
        <f t="shared" si="113"/>
        <v/>
      </c>
    </row>
    <row r="7236" spans="4:4" hidden="1">
      <c r="D7236" t="str">
        <f t="shared" si="113"/>
        <v/>
      </c>
    </row>
    <row r="7237" spans="4:4" hidden="1">
      <c r="D7237" t="str">
        <f t="shared" si="113"/>
        <v/>
      </c>
    </row>
    <row r="7238" spans="4:4" hidden="1">
      <c r="D7238" t="str">
        <f t="shared" si="113"/>
        <v/>
      </c>
    </row>
    <row r="7239" spans="4:4" hidden="1">
      <c r="D7239" t="str">
        <f t="shared" si="113"/>
        <v/>
      </c>
    </row>
    <row r="7240" spans="4:4" hidden="1">
      <c r="D7240" t="str">
        <f t="shared" si="113"/>
        <v/>
      </c>
    </row>
    <row r="7241" spans="4:4" hidden="1">
      <c r="D7241" t="str">
        <f t="shared" si="113"/>
        <v/>
      </c>
    </row>
    <row r="7242" spans="4:4" hidden="1">
      <c r="D7242" t="str">
        <f t="shared" si="113"/>
        <v/>
      </c>
    </row>
    <row r="7243" spans="4:4" hidden="1">
      <c r="D7243" t="str">
        <f t="shared" si="113"/>
        <v/>
      </c>
    </row>
    <row r="7244" spans="4:4" hidden="1">
      <c r="D7244" t="str">
        <f t="shared" si="113"/>
        <v/>
      </c>
    </row>
    <row r="7245" spans="4:4" hidden="1">
      <c r="D7245" t="str">
        <f t="shared" si="113"/>
        <v/>
      </c>
    </row>
    <row r="7246" spans="4:4" hidden="1">
      <c r="D7246" t="str">
        <f t="shared" si="113"/>
        <v/>
      </c>
    </row>
    <row r="7247" spans="4:4" hidden="1">
      <c r="D7247" t="str">
        <f t="shared" si="113"/>
        <v/>
      </c>
    </row>
    <row r="7248" spans="4:4" hidden="1">
      <c r="D7248" t="str">
        <f t="shared" si="113"/>
        <v/>
      </c>
    </row>
    <row r="7249" spans="4:4" hidden="1">
      <c r="D7249" t="str">
        <f t="shared" si="113"/>
        <v/>
      </c>
    </row>
    <row r="7250" spans="4:4" hidden="1">
      <c r="D7250" t="str">
        <f t="shared" ref="D7250:D7313" si="114">IF(B7250&gt;1,1,"")</f>
        <v/>
      </c>
    </row>
    <row r="7251" spans="4:4" hidden="1">
      <c r="D7251" t="str">
        <f t="shared" si="114"/>
        <v/>
      </c>
    </row>
    <row r="7252" spans="4:4" hidden="1">
      <c r="D7252" t="str">
        <f t="shared" si="114"/>
        <v/>
      </c>
    </row>
    <row r="7253" spans="4:4" hidden="1">
      <c r="D7253" t="str">
        <f t="shared" si="114"/>
        <v/>
      </c>
    </row>
    <row r="7254" spans="4:4" hidden="1">
      <c r="D7254" t="str">
        <f t="shared" si="114"/>
        <v/>
      </c>
    </row>
    <row r="7255" spans="4:4" hidden="1">
      <c r="D7255" t="str">
        <f t="shared" si="114"/>
        <v/>
      </c>
    </row>
    <row r="7256" spans="4:4" hidden="1">
      <c r="D7256" t="str">
        <f t="shared" si="114"/>
        <v/>
      </c>
    </row>
    <row r="7257" spans="4:4" hidden="1">
      <c r="D7257" t="str">
        <f t="shared" si="114"/>
        <v/>
      </c>
    </row>
    <row r="7258" spans="4:4" hidden="1">
      <c r="D7258" t="str">
        <f t="shared" si="114"/>
        <v/>
      </c>
    </row>
    <row r="7259" spans="4:4" hidden="1">
      <c r="D7259" t="str">
        <f t="shared" si="114"/>
        <v/>
      </c>
    </row>
    <row r="7260" spans="4:4" hidden="1">
      <c r="D7260" t="str">
        <f t="shared" si="114"/>
        <v/>
      </c>
    </row>
    <row r="7261" spans="4:4" hidden="1">
      <c r="D7261" t="str">
        <f t="shared" si="114"/>
        <v/>
      </c>
    </row>
    <row r="7262" spans="4:4" hidden="1">
      <c r="D7262" t="str">
        <f t="shared" si="114"/>
        <v/>
      </c>
    </row>
    <row r="7263" spans="4:4" hidden="1">
      <c r="D7263" t="str">
        <f t="shared" si="114"/>
        <v/>
      </c>
    </row>
    <row r="7264" spans="4:4" hidden="1">
      <c r="D7264" t="str">
        <f t="shared" si="114"/>
        <v/>
      </c>
    </row>
    <row r="7265" spans="4:4" hidden="1">
      <c r="D7265" t="str">
        <f t="shared" si="114"/>
        <v/>
      </c>
    </row>
    <row r="7266" spans="4:4" hidden="1">
      <c r="D7266" t="str">
        <f t="shared" si="114"/>
        <v/>
      </c>
    </row>
    <row r="7267" spans="4:4" hidden="1">
      <c r="D7267" t="str">
        <f t="shared" si="114"/>
        <v/>
      </c>
    </row>
    <row r="7268" spans="4:4" hidden="1">
      <c r="D7268" t="str">
        <f t="shared" si="114"/>
        <v/>
      </c>
    </row>
    <row r="7269" spans="4:4" hidden="1">
      <c r="D7269" t="str">
        <f t="shared" si="114"/>
        <v/>
      </c>
    </row>
    <row r="7270" spans="4:4" hidden="1">
      <c r="D7270" t="str">
        <f t="shared" si="114"/>
        <v/>
      </c>
    </row>
    <row r="7271" spans="4:4" hidden="1">
      <c r="D7271" t="str">
        <f t="shared" si="114"/>
        <v/>
      </c>
    </row>
    <row r="7272" spans="4:4" hidden="1">
      <c r="D7272" t="str">
        <f t="shared" si="114"/>
        <v/>
      </c>
    </row>
    <row r="7273" spans="4:4" hidden="1">
      <c r="D7273" t="str">
        <f t="shared" si="114"/>
        <v/>
      </c>
    </row>
    <row r="7274" spans="4:4" hidden="1">
      <c r="D7274" t="str">
        <f t="shared" si="114"/>
        <v/>
      </c>
    </row>
    <row r="7275" spans="4:4" hidden="1">
      <c r="D7275" t="str">
        <f t="shared" si="114"/>
        <v/>
      </c>
    </row>
    <row r="7276" spans="4:4" hidden="1">
      <c r="D7276" t="str">
        <f t="shared" si="114"/>
        <v/>
      </c>
    </row>
    <row r="7277" spans="4:4" hidden="1">
      <c r="D7277" t="str">
        <f t="shared" si="114"/>
        <v/>
      </c>
    </row>
    <row r="7278" spans="4:4" hidden="1">
      <c r="D7278" t="str">
        <f t="shared" si="114"/>
        <v/>
      </c>
    </row>
    <row r="7279" spans="4:4" hidden="1">
      <c r="D7279" t="str">
        <f t="shared" si="114"/>
        <v/>
      </c>
    </row>
    <row r="7280" spans="4:4" hidden="1">
      <c r="D7280" t="str">
        <f t="shared" si="114"/>
        <v/>
      </c>
    </row>
    <row r="7281" spans="4:4" hidden="1">
      <c r="D7281" t="str">
        <f t="shared" si="114"/>
        <v/>
      </c>
    </row>
    <row r="7282" spans="4:4" hidden="1">
      <c r="D7282" t="str">
        <f t="shared" si="114"/>
        <v/>
      </c>
    </row>
    <row r="7283" spans="4:4" hidden="1">
      <c r="D7283" t="str">
        <f t="shared" si="114"/>
        <v/>
      </c>
    </row>
    <row r="7284" spans="4:4" hidden="1">
      <c r="D7284" t="str">
        <f t="shared" si="114"/>
        <v/>
      </c>
    </row>
    <row r="7285" spans="4:4" hidden="1">
      <c r="D7285" t="str">
        <f t="shared" si="114"/>
        <v/>
      </c>
    </row>
    <row r="7286" spans="4:4" hidden="1">
      <c r="D7286" t="str">
        <f t="shared" si="114"/>
        <v/>
      </c>
    </row>
    <row r="7287" spans="4:4" hidden="1">
      <c r="D7287" t="str">
        <f t="shared" si="114"/>
        <v/>
      </c>
    </row>
    <row r="7288" spans="4:4" hidden="1">
      <c r="D7288" t="str">
        <f t="shared" si="114"/>
        <v/>
      </c>
    </row>
    <row r="7289" spans="4:4" hidden="1">
      <c r="D7289" t="str">
        <f t="shared" si="114"/>
        <v/>
      </c>
    </row>
    <row r="7290" spans="4:4" hidden="1">
      <c r="D7290" t="str">
        <f t="shared" si="114"/>
        <v/>
      </c>
    </row>
    <row r="7291" spans="4:4" hidden="1">
      <c r="D7291" t="str">
        <f t="shared" si="114"/>
        <v/>
      </c>
    </row>
    <row r="7292" spans="4:4" hidden="1">
      <c r="D7292" t="str">
        <f t="shared" si="114"/>
        <v/>
      </c>
    </row>
    <row r="7293" spans="4:4" hidden="1">
      <c r="D7293" t="str">
        <f t="shared" si="114"/>
        <v/>
      </c>
    </row>
    <row r="7294" spans="4:4" hidden="1">
      <c r="D7294" t="str">
        <f t="shared" si="114"/>
        <v/>
      </c>
    </row>
    <row r="7295" spans="4:4" hidden="1">
      <c r="D7295" t="str">
        <f t="shared" si="114"/>
        <v/>
      </c>
    </row>
    <row r="7296" spans="4:4" hidden="1">
      <c r="D7296" t="str">
        <f t="shared" si="114"/>
        <v/>
      </c>
    </row>
    <row r="7297" spans="4:4" hidden="1">
      <c r="D7297" t="str">
        <f t="shared" si="114"/>
        <v/>
      </c>
    </row>
    <row r="7298" spans="4:4" hidden="1">
      <c r="D7298" t="str">
        <f t="shared" si="114"/>
        <v/>
      </c>
    </row>
    <row r="7299" spans="4:4" hidden="1">
      <c r="D7299" t="str">
        <f t="shared" si="114"/>
        <v/>
      </c>
    </row>
    <row r="7300" spans="4:4" hidden="1">
      <c r="D7300" t="str">
        <f t="shared" si="114"/>
        <v/>
      </c>
    </row>
    <row r="7301" spans="4:4" hidden="1">
      <c r="D7301" t="str">
        <f t="shared" si="114"/>
        <v/>
      </c>
    </row>
    <row r="7302" spans="4:4" hidden="1">
      <c r="D7302" t="str">
        <f t="shared" si="114"/>
        <v/>
      </c>
    </row>
    <row r="7303" spans="4:4" hidden="1">
      <c r="D7303" t="str">
        <f t="shared" si="114"/>
        <v/>
      </c>
    </row>
    <row r="7304" spans="4:4" hidden="1">
      <c r="D7304" t="str">
        <f t="shared" si="114"/>
        <v/>
      </c>
    </row>
    <row r="7305" spans="4:4" hidden="1">
      <c r="D7305" t="str">
        <f t="shared" si="114"/>
        <v/>
      </c>
    </row>
    <row r="7306" spans="4:4" hidden="1">
      <c r="D7306" t="str">
        <f t="shared" si="114"/>
        <v/>
      </c>
    </row>
    <row r="7307" spans="4:4" hidden="1">
      <c r="D7307" t="str">
        <f t="shared" si="114"/>
        <v/>
      </c>
    </row>
    <row r="7308" spans="4:4" hidden="1">
      <c r="D7308" t="str">
        <f t="shared" si="114"/>
        <v/>
      </c>
    </row>
    <row r="7309" spans="4:4" hidden="1">
      <c r="D7309" t="str">
        <f t="shared" si="114"/>
        <v/>
      </c>
    </row>
    <row r="7310" spans="4:4" hidden="1">
      <c r="D7310" t="str">
        <f t="shared" si="114"/>
        <v/>
      </c>
    </row>
    <row r="7311" spans="4:4" hidden="1">
      <c r="D7311" t="str">
        <f t="shared" si="114"/>
        <v/>
      </c>
    </row>
    <row r="7312" spans="4:4" hidden="1">
      <c r="D7312" t="str">
        <f t="shared" si="114"/>
        <v/>
      </c>
    </row>
    <row r="7313" spans="4:4" hidden="1">
      <c r="D7313" t="str">
        <f t="shared" si="114"/>
        <v/>
      </c>
    </row>
    <row r="7314" spans="4:4" hidden="1">
      <c r="D7314" t="str">
        <f t="shared" ref="D7314:D7377" si="115">IF(B7314&gt;1,1,"")</f>
        <v/>
      </c>
    </row>
    <row r="7315" spans="4:4" hidden="1">
      <c r="D7315" t="str">
        <f t="shared" si="115"/>
        <v/>
      </c>
    </row>
    <row r="7316" spans="4:4" hidden="1">
      <c r="D7316" t="str">
        <f t="shared" si="115"/>
        <v/>
      </c>
    </row>
    <row r="7317" spans="4:4" hidden="1">
      <c r="D7317" t="str">
        <f t="shared" si="115"/>
        <v/>
      </c>
    </row>
    <row r="7318" spans="4:4" hidden="1">
      <c r="D7318" t="str">
        <f t="shared" si="115"/>
        <v/>
      </c>
    </row>
    <row r="7319" spans="4:4" hidden="1">
      <c r="D7319" t="str">
        <f t="shared" si="115"/>
        <v/>
      </c>
    </row>
    <row r="7320" spans="4:4" hidden="1">
      <c r="D7320" t="str">
        <f t="shared" si="115"/>
        <v/>
      </c>
    </row>
    <row r="7321" spans="4:4" hidden="1">
      <c r="D7321" t="str">
        <f t="shared" si="115"/>
        <v/>
      </c>
    </row>
    <row r="7322" spans="4:4" hidden="1">
      <c r="D7322" t="str">
        <f t="shared" si="115"/>
        <v/>
      </c>
    </row>
    <row r="7323" spans="4:4" hidden="1">
      <c r="D7323" t="str">
        <f t="shared" si="115"/>
        <v/>
      </c>
    </row>
    <row r="7324" spans="4:4" hidden="1">
      <c r="D7324" t="str">
        <f t="shared" si="115"/>
        <v/>
      </c>
    </row>
    <row r="7325" spans="4:4" hidden="1">
      <c r="D7325" t="str">
        <f t="shared" si="115"/>
        <v/>
      </c>
    </row>
    <row r="7326" spans="4:4" hidden="1">
      <c r="D7326" t="str">
        <f t="shared" si="115"/>
        <v/>
      </c>
    </row>
    <row r="7327" spans="4:4" hidden="1">
      <c r="D7327" t="str">
        <f t="shared" si="115"/>
        <v/>
      </c>
    </row>
    <row r="7328" spans="4:4" hidden="1">
      <c r="D7328" t="str">
        <f t="shared" si="115"/>
        <v/>
      </c>
    </row>
    <row r="7329" spans="4:4" hidden="1">
      <c r="D7329" t="str">
        <f t="shared" si="115"/>
        <v/>
      </c>
    </row>
    <row r="7330" spans="4:4" hidden="1">
      <c r="D7330" t="str">
        <f t="shared" si="115"/>
        <v/>
      </c>
    </row>
    <row r="7331" spans="4:4" hidden="1">
      <c r="D7331" t="str">
        <f t="shared" si="115"/>
        <v/>
      </c>
    </row>
    <row r="7332" spans="4:4" hidden="1">
      <c r="D7332" t="str">
        <f t="shared" si="115"/>
        <v/>
      </c>
    </row>
    <row r="7333" spans="4:4" hidden="1">
      <c r="D7333" t="str">
        <f t="shared" si="115"/>
        <v/>
      </c>
    </row>
    <row r="7334" spans="4:4" hidden="1">
      <c r="D7334" t="str">
        <f t="shared" si="115"/>
        <v/>
      </c>
    </row>
    <row r="7335" spans="4:4" hidden="1">
      <c r="D7335" t="str">
        <f t="shared" si="115"/>
        <v/>
      </c>
    </row>
    <row r="7336" spans="4:4" hidden="1">
      <c r="D7336" t="str">
        <f t="shared" si="115"/>
        <v/>
      </c>
    </row>
    <row r="7337" spans="4:4" hidden="1">
      <c r="D7337" t="str">
        <f t="shared" si="115"/>
        <v/>
      </c>
    </row>
    <row r="7338" spans="4:4" hidden="1">
      <c r="D7338" t="str">
        <f t="shared" si="115"/>
        <v/>
      </c>
    </row>
    <row r="7339" spans="4:4" hidden="1">
      <c r="D7339" t="str">
        <f t="shared" si="115"/>
        <v/>
      </c>
    </row>
    <row r="7340" spans="4:4" hidden="1">
      <c r="D7340" t="str">
        <f t="shared" si="115"/>
        <v/>
      </c>
    </row>
    <row r="7341" spans="4:4" hidden="1">
      <c r="D7341" t="str">
        <f t="shared" si="115"/>
        <v/>
      </c>
    </row>
    <row r="7342" spans="4:4" hidden="1">
      <c r="D7342" t="str">
        <f t="shared" si="115"/>
        <v/>
      </c>
    </row>
    <row r="7343" spans="4:4" hidden="1">
      <c r="D7343" t="str">
        <f t="shared" si="115"/>
        <v/>
      </c>
    </row>
    <row r="7344" spans="4:4" hidden="1">
      <c r="D7344" t="str">
        <f t="shared" si="115"/>
        <v/>
      </c>
    </row>
    <row r="7345" spans="4:4" hidden="1">
      <c r="D7345" t="str">
        <f t="shared" si="115"/>
        <v/>
      </c>
    </row>
    <row r="7346" spans="4:4" hidden="1">
      <c r="D7346" t="str">
        <f t="shared" si="115"/>
        <v/>
      </c>
    </row>
    <row r="7347" spans="4:4" hidden="1">
      <c r="D7347" t="str">
        <f t="shared" si="115"/>
        <v/>
      </c>
    </row>
    <row r="7348" spans="4:4" hidden="1">
      <c r="D7348" t="str">
        <f t="shared" si="115"/>
        <v/>
      </c>
    </row>
    <row r="7349" spans="4:4" hidden="1">
      <c r="D7349" t="str">
        <f t="shared" si="115"/>
        <v/>
      </c>
    </row>
    <row r="7350" spans="4:4" hidden="1">
      <c r="D7350" t="str">
        <f t="shared" si="115"/>
        <v/>
      </c>
    </row>
    <row r="7351" spans="4:4" hidden="1">
      <c r="D7351" t="str">
        <f t="shared" si="115"/>
        <v/>
      </c>
    </row>
    <row r="7352" spans="4:4" hidden="1">
      <c r="D7352" t="str">
        <f t="shared" si="115"/>
        <v/>
      </c>
    </row>
    <row r="7353" spans="4:4" hidden="1">
      <c r="D7353" t="str">
        <f t="shared" si="115"/>
        <v/>
      </c>
    </row>
    <row r="7354" spans="4:4" hidden="1">
      <c r="D7354" t="str">
        <f t="shared" si="115"/>
        <v/>
      </c>
    </row>
    <row r="7355" spans="4:4" hidden="1">
      <c r="D7355" t="str">
        <f t="shared" si="115"/>
        <v/>
      </c>
    </row>
    <row r="7356" spans="4:4" hidden="1">
      <c r="D7356" t="str">
        <f t="shared" si="115"/>
        <v/>
      </c>
    </row>
    <row r="7357" spans="4:4" hidden="1">
      <c r="D7357" t="str">
        <f t="shared" si="115"/>
        <v/>
      </c>
    </row>
    <row r="7358" spans="4:4" hidden="1">
      <c r="D7358" t="str">
        <f t="shared" si="115"/>
        <v/>
      </c>
    </row>
    <row r="7359" spans="4:4" hidden="1">
      <c r="D7359" t="str">
        <f t="shared" si="115"/>
        <v/>
      </c>
    </row>
    <row r="7360" spans="4:4" hidden="1">
      <c r="D7360" t="str">
        <f t="shared" si="115"/>
        <v/>
      </c>
    </row>
    <row r="7361" spans="4:4" hidden="1">
      <c r="D7361" t="str">
        <f t="shared" si="115"/>
        <v/>
      </c>
    </row>
    <row r="7362" spans="4:4" hidden="1">
      <c r="D7362" t="str">
        <f t="shared" si="115"/>
        <v/>
      </c>
    </row>
    <row r="7363" spans="4:4" hidden="1">
      <c r="D7363" t="str">
        <f t="shared" si="115"/>
        <v/>
      </c>
    </row>
    <row r="7364" spans="4:4" hidden="1">
      <c r="D7364" t="str">
        <f t="shared" si="115"/>
        <v/>
      </c>
    </row>
    <row r="7365" spans="4:4" hidden="1">
      <c r="D7365" t="str">
        <f t="shared" si="115"/>
        <v/>
      </c>
    </row>
    <row r="7366" spans="4:4" hidden="1">
      <c r="D7366" t="str">
        <f t="shared" si="115"/>
        <v/>
      </c>
    </row>
    <row r="7367" spans="4:4" hidden="1">
      <c r="D7367" t="str">
        <f t="shared" si="115"/>
        <v/>
      </c>
    </row>
    <row r="7368" spans="4:4" hidden="1">
      <c r="D7368" t="str">
        <f t="shared" si="115"/>
        <v/>
      </c>
    </row>
    <row r="7369" spans="4:4" hidden="1">
      <c r="D7369" t="str">
        <f t="shared" si="115"/>
        <v/>
      </c>
    </row>
    <row r="7370" spans="4:4" hidden="1">
      <c r="D7370" t="str">
        <f t="shared" si="115"/>
        <v/>
      </c>
    </row>
    <row r="7371" spans="4:4" hidden="1">
      <c r="D7371" t="str">
        <f t="shared" si="115"/>
        <v/>
      </c>
    </row>
    <row r="7372" spans="4:4" hidden="1">
      <c r="D7372" t="str">
        <f t="shared" si="115"/>
        <v/>
      </c>
    </row>
    <row r="7373" spans="4:4" hidden="1">
      <c r="D7373" t="str">
        <f t="shared" si="115"/>
        <v/>
      </c>
    </row>
    <row r="7374" spans="4:4" hidden="1">
      <c r="D7374" t="str">
        <f t="shared" si="115"/>
        <v/>
      </c>
    </row>
    <row r="7375" spans="4:4" hidden="1">
      <c r="D7375" t="str">
        <f t="shared" si="115"/>
        <v/>
      </c>
    </row>
    <row r="7376" spans="4:4" hidden="1">
      <c r="D7376" t="str">
        <f t="shared" si="115"/>
        <v/>
      </c>
    </row>
    <row r="7377" spans="4:4" hidden="1">
      <c r="D7377" t="str">
        <f t="shared" si="115"/>
        <v/>
      </c>
    </row>
    <row r="7378" spans="4:4" hidden="1">
      <c r="D7378" t="str">
        <f t="shared" ref="D7378:D7441" si="116">IF(B7378&gt;1,1,"")</f>
        <v/>
      </c>
    </row>
    <row r="7379" spans="4:4" hidden="1">
      <c r="D7379" t="str">
        <f t="shared" si="116"/>
        <v/>
      </c>
    </row>
    <row r="7380" spans="4:4" hidden="1">
      <c r="D7380" t="str">
        <f t="shared" si="116"/>
        <v/>
      </c>
    </row>
    <row r="7381" spans="4:4" hidden="1">
      <c r="D7381" t="str">
        <f t="shared" si="116"/>
        <v/>
      </c>
    </row>
    <row r="7382" spans="4:4" hidden="1">
      <c r="D7382" t="str">
        <f t="shared" si="116"/>
        <v/>
      </c>
    </row>
    <row r="7383" spans="4:4" hidden="1">
      <c r="D7383" t="str">
        <f t="shared" si="116"/>
        <v/>
      </c>
    </row>
    <row r="7384" spans="4:4" hidden="1">
      <c r="D7384" t="str">
        <f t="shared" si="116"/>
        <v/>
      </c>
    </row>
    <row r="7385" spans="4:4" hidden="1">
      <c r="D7385" t="str">
        <f t="shared" si="116"/>
        <v/>
      </c>
    </row>
    <row r="7386" spans="4:4" hidden="1">
      <c r="D7386" t="str">
        <f t="shared" si="116"/>
        <v/>
      </c>
    </row>
    <row r="7387" spans="4:4" hidden="1">
      <c r="D7387" t="str">
        <f t="shared" si="116"/>
        <v/>
      </c>
    </row>
    <row r="7388" spans="4:4" hidden="1">
      <c r="D7388" t="str">
        <f t="shared" si="116"/>
        <v/>
      </c>
    </row>
    <row r="7389" spans="4:4" hidden="1">
      <c r="D7389" t="str">
        <f t="shared" si="116"/>
        <v/>
      </c>
    </row>
    <row r="7390" spans="4:4" hidden="1">
      <c r="D7390" t="str">
        <f t="shared" si="116"/>
        <v/>
      </c>
    </row>
    <row r="7391" spans="4:4" hidden="1">
      <c r="D7391" t="str">
        <f t="shared" si="116"/>
        <v/>
      </c>
    </row>
    <row r="7392" spans="4:4" hidden="1">
      <c r="D7392" t="str">
        <f t="shared" si="116"/>
        <v/>
      </c>
    </row>
    <row r="7393" spans="4:4" hidden="1">
      <c r="D7393" t="str">
        <f t="shared" si="116"/>
        <v/>
      </c>
    </row>
    <row r="7394" spans="4:4" hidden="1">
      <c r="D7394" t="str">
        <f t="shared" si="116"/>
        <v/>
      </c>
    </row>
    <row r="7395" spans="4:4" hidden="1">
      <c r="D7395" t="str">
        <f t="shared" si="116"/>
        <v/>
      </c>
    </row>
    <row r="7396" spans="4:4" hidden="1">
      <c r="D7396" t="str">
        <f t="shared" si="116"/>
        <v/>
      </c>
    </row>
    <row r="7397" spans="4:4" hidden="1">
      <c r="D7397" t="str">
        <f t="shared" si="116"/>
        <v/>
      </c>
    </row>
    <row r="7398" spans="4:4" hidden="1">
      <c r="D7398" t="str">
        <f t="shared" si="116"/>
        <v/>
      </c>
    </row>
    <row r="7399" spans="4:4" hidden="1">
      <c r="D7399" t="str">
        <f t="shared" si="116"/>
        <v/>
      </c>
    </row>
    <row r="7400" spans="4:4" hidden="1">
      <c r="D7400" t="str">
        <f t="shared" si="116"/>
        <v/>
      </c>
    </row>
    <row r="7401" spans="4:4" hidden="1">
      <c r="D7401" t="str">
        <f t="shared" si="116"/>
        <v/>
      </c>
    </row>
    <row r="7402" spans="4:4" hidden="1">
      <c r="D7402" t="str">
        <f t="shared" si="116"/>
        <v/>
      </c>
    </row>
    <row r="7403" spans="4:4" hidden="1">
      <c r="D7403" t="str">
        <f t="shared" si="116"/>
        <v/>
      </c>
    </row>
    <row r="7404" spans="4:4" hidden="1">
      <c r="D7404" t="str">
        <f t="shared" si="116"/>
        <v/>
      </c>
    </row>
    <row r="7405" spans="4:4" hidden="1">
      <c r="D7405" t="str">
        <f t="shared" si="116"/>
        <v/>
      </c>
    </row>
    <row r="7406" spans="4:4" hidden="1">
      <c r="D7406" t="str">
        <f t="shared" si="116"/>
        <v/>
      </c>
    </row>
    <row r="7407" spans="4:4" hidden="1">
      <c r="D7407" t="str">
        <f t="shared" si="116"/>
        <v/>
      </c>
    </row>
    <row r="7408" spans="4:4" hidden="1">
      <c r="D7408" t="str">
        <f t="shared" si="116"/>
        <v/>
      </c>
    </row>
    <row r="7409" spans="4:4" hidden="1">
      <c r="D7409" t="str">
        <f t="shared" si="116"/>
        <v/>
      </c>
    </row>
    <row r="7410" spans="4:4" hidden="1">
      <c r="D7410" t="str">
        <f t="shared" si="116"/>
        <v/>
      </c>
    </row>
    <row r="7411" spans="4:4" hidden="1">
      <c r="D7411" t="str">
        <f t="shared" si="116"/>
        <v/>
      </c>
    </row>
    <row r="7412" spans="4:4" hidden="1">
      <c r="D7412" t="str">
        <f t="shared" si="116"/>
        <v/>
      </c>
    </row>
    <row r="7413" spans="4:4" hidden="1">
      <c r="D7413" t="str">
        <f t="shared" si="116"/>
        <v/>
      </c>
    </row>
    <row r="7414" spans="4:4" hidden="1">
      <c r="D7414" t="str">
        <f t="shared" si="116"/>
        <v/>
      </c>
    </row>
    <row r="7415" spans="4:4" hidden="1">
      <c r="D7415" t="str">
        <f t="shared" si="116"/>
        <v/>
      </c>
    </row>
    <row r="7416" spans="4:4" hidden="1">
      <c r="D7416" t="str">
        <f t="shared" si="116"/>
        <v/>
      </c>
    </row>
    <row r="7417" spans="4:4" hidden="1">
      <c r="D7417" t="str">
        <f t="shared" si="116"/>
        <v/>
      </c>
    </row>
    <row r="7418" spans="4:4" hidden="1">
      <c r="D7418" t="str">
        <f t="shared" si="116"/>
        <v/>
      </c>
    </row>
    <row r="7419" spans="4:4" hidden="1">
      <c r="D7419" t="str">
        <f t="shared" si="116"/>
        <v/>
      </c>
    </row>
    <row r="7420" spans="4:4" hidden="1">
      <c r="D7420" t="str">
        <f t="shared" si="116"/>
        <v/>
      </c>
    </row>
    <row r="7421" spans="4:4" hidden="1">
      <c r="D7421" t="str">
        <f t="shared" si="116"/>
        <v/>
      </c>
    </row>
    <row r="7422" spans="4:4" hidden="1">
      <c r="D7422" t="str">
        <f t="shared" si="116"/>
        <v/>
      </c>
    </row>
    <row r="7423" spans="4:4" hidden="1">
      <c r="D7423" t="str">
        <f t="shared" si="116"/>
        <v/>
      </c>
    </row>
    <row r="7424" spans="4:4" hidden="1">
      <c r="D7424" t="str">
        <f t="shared" si="116"/>
        <v/>
      </c>
    </row>
    <row r="7425" spans="4:4" hidden="1">
      <c r="D7425" t="str">
        <f t="shared" si="116"/>
        <v/>
      </c>
    </row>
    <row r="7426" spans="4:4" hidden="1">
      <c r="D7426" t="str">
        <f t="shared" si="116"/>
        <v/>
      </c>
    </row>
    <row r="7427" spans="4:4" hidden="1">
      <c r="D7427" t="str">
        <f t="shared" si="116"/>
        <v/>
      </c>
    </row>
    <row r="7428" spans="4:4" hidden="1">
      <c r="D7428" t="str">
        <f t="shared" si="116"/>
        <v/>
      </c>
    </row>
    <row r="7429" spans="4:4" hidden="1">
      <c r="D7429" t="str">
        <f t="shared" si="116"/>
        <v/>
      </c>
    </row>
    <row r="7430" spans="4:4" hidden="1">
      <c r="D7430" t="str">
        <f t="shared" si="116"/>
        <v/>
      </c>
    </row>
    <row r="7431" spans="4:4" hidden="1">
      <c r="D7431" t="str">
        <f t="shared" si="116"/>
        <v/>
      </c>
    </row>
    <row r="7432" spans="4:4" hidden="1">
      <c r="D7432" t="str">
        <f t="shared" si="116"/>
        <v/>
      </c>
    </row>
    <row r="7433" spans="4:4" hidden="1">
      <c r="D7433" t="str">
        <f t="shared" si="116"/>
        <v/>
      </c>
    </row>
    <row r="7434" spans="4:4" hidden="1">
      <c r="D7434" t="str">
        <f t="shared" si="116"/>
        <v/>
      </c>
    </row>
    <row r="7435" spans="4:4" hidden="1">
      <c r="D7435" t="str">
        <f t="shared" si="116"/>
        <v/>
      </c>
    </row>
    <row r="7436" spans="4:4" hidden="1">
      <c r="D7436" t="str">
        <f t="shared" si="116"/>
        <v/>
      </c>
    </row>
    <row r="7437" spans="4:4" hidden="1">
      <c r="D7437" t="str">
        <f t="shared" si="116"/>
        <v/>
      </c>
    </row>
    <row r="7438" spans="4:4" hidden="1">
      <c r="D7438" t="str">
        <f t="shared" si="116"/>
        <v/>
      </c>
    </row>
    <row r="7439" spans="4:4" hidden="1">
      <c r="D7439" t="str">
        <f t="shared" si="116"/>
        <v/>
      </c>
    </row>
    <row r="7440" spans="4:4" hidden="1">
      <c r="D7440" t="str">
        <f t="shared" si="116"/>
        <v/>
      </c>
    </row>
    <row r="7441" spans="4:4" hidden="1">
      <c r="D7441" t="str">
        <f t="shared" si="116"/>
        <v/>
      </c>
    </row>
    <row r="7442" spans="4:4" hidden="1">
      <c r="D7442" t="str">
        <f t="shared" ref="D7442:D7505" si="117">IF(B7442&gt;1,1,"")</f>
        <v/>
      </c>
    </row>
    <row r="7443" spans="4:4" hidden="1">
      <c r="D7443" t="str">
        <f t="shared" si="117"/>
        <v/>
      </c>
    </row>
    <row r="7444" spans="4:4" hidden="1">
      <c r="D7444" t="str">
        <f t="shared" si="117"/>
        <v/>
      </c>
    </row>
    <row r="7445" spans="4:4" hidden="1">
      <c r="D7445" t="str">
        <f t="shared" si="117"/>
        <v/>
      </c>
    </row>
    <row r="7446" spans="4:4" hidden="1">
      <c r="D7446" t="str">
        <f t="shared" si="117"/>
        <v/>
      </c>
    </row>
    <row r="7447" spans="4:4" hidden="1">
      <c r="D7447" t="str">
        <f t="shared" si="117"/>
        <v/>
      </c>
    </row>
    <row r="7448" spans="4:4" hidden="1">
      <c r="D7448" t="str">
        <f t="shared" si="117"/>
        <v/>
      </c>
    </row>
    <row r="7449" spans="4:4" hidden="1">
      <c r="D7449" t="str">
        <f t="shared" si="117"/>
        <v/>
      </c>
    </row>
    <row r="7450" spans="4:4" hidden="1">
      <c r="D7450" t="str">
        <f t="shared" si="117"/>
        <v/>
      </c>
    </row>
    <row r="7451" spans="4:4" hidden="1">
      <c r="D7451" t="str">
        <f t="shared" si="117"/>
        <v/>
      </c>
    </row>
    <row r="7452" spans="4:4" hidden="1">
      <c r="D7452" t="str">
        <f t="shared" si="117"/>
        <v/>
      </c>
    </row>
    <row r="7453" spans="4:4" hidden="1">
      <c r="D7453" t="str">
        <f t="shared" si="117"/>
        <v/>
      </c>
    </row>
    <row r="7454" spans="4:4" hidden="1">
      <c r="D7454" t="str">
        <f t="shared" si="117"/>
        <v/>
      </c>
    </row>
    <row r="7455" spans="4:4" hidden="1">
      <c r="D7455" t="str">
        <f t="shared" si="117"/>
        <v/>
      </c>
    </row>
    <row r="7456" spans="4:4" hidden="1">
      <c r="D7456" t="str">
        <f t="shared" si="117"/>
        <v/>
      </c>
    </row>
    <row r="7457" spans="4:4" hidden="1">
      <c r="D7457" t="str">
        <f t="shared" si="117"/>
        <v/>
      </c>
    </row>
    <row r="7458" spans="4:4" hidden="1">
      <c r="D7458" t="str">
        <f t="shared" si="117"/>
        <v/>
      </c>
    </row>
    <row r="7459" spans="4:4" hidden="1">
      <c r="D7459" t="str">
        <f t="shared" si="117"/>
        <v/>
      </c>
    </row>
    <row r="7460" spans="4:4" hidden="1">
      <c r="D7460" t="str">
        <f t="shared" si="117"/>
        <v/>
      </c>
    </row>
    <row r="7461" spans="4:4" hidden="1">
      <c r="D7461" t="str">
        <f t="shared" si="117"/>
        <v/>
      </c>
    </row>
    <row r="7462" spans="4:4" hidden="1">
      <c r="D7462" t="str">
        <f t="shared" si="117"/>
        <v/>
      </c>
    </row>
    <row r="7463" spans="4:4" hidden="1">
      <c r="D7463" t="str">
        <f t="shared" si="117"/>
        <v/>
      </c>
    </row>
    <row r="7464" spans="4:4" hidden="1">
      <c r="D7464" t="str">
        <f t="shared" si="117"/>
        <v/>
      </c>
    </row>
    <row r="7465" spans="4:4" hidden="1">
      <c r="D7465" t="str">
        <f t="shared" si="117"/>
        <v/>
      </c>
    </row>
    <row r="7466" spans="4:4" hidden="1">
      <c r="D7466" t="str">
        <f t="shared" si="117"/>
        <v/>
      </c>
    </row>
    <row r="7467" spans="4:4" hidden="1">
      <c r="D7467" t="str">
        <f t="shared" si="117"/>
        <v/>
      </c>
    </row>
    <row r="7468" spans="4:4" hidden="1">
      <c r="D7468" t="str">
        <f t="shared" si="117"/>
        <v/>
      </c>
    </row>
    <row r="7469" spans="4:4" hidden="1">
      <c r="D7469" t="str">
        <f t="shared" si="117"/>
        <v/>
      </c>
    </row>
    <row r="7470" spans="4:4" hidden="1">
      <c r="D7470" t="str">
        <f t="shared" si="117"/>
        <v/>
      </c>
    </row>
    <row r="7471" spans="4:4" hidden="1">
      <c r="D7471" t="str">
        <f t="shared" si="117"/>
        <v/>
      </c>
    </row>
    <row r="7472" spans="4:4" hidden="1">
      <c r="D7472" t="str">
        <f t="shared" si="117"/>
        <v/>
      </c>
    </row>
    <row r="7473" spans="4:4" hidden="1">
      <c r="D7473" t="str">
        <f t="shared" si="117"/>
        <v/>
      </c>
    </row>
    <row r="7474" spans="4:4" hidden="1">
      <c r="D7474" t="str">
        <f t="shared" si="117"/>
        <v/>
      </c>
    </row>
    <row r="7475" spans="4:4" hidden="1">
      <c r="D7475" t="str">
        <f t="shared" si="117"/>
        <v/>
      </c>
    </row>
    <row r="7476" spans="4:4" hidden="1">
      <c r="D7476" t="str">
        <f t="shared" si="117"/>
        <v/>
      </c>
    </row>
    <row r="7477" spans="4:4" hidden="1">
      <c r="D7477" t="str">
        <f t="shared" si="117"/>
        <v/>
      </c>
    </row>
    <row r="7478" spans="4:4" hidden="1">
      <c r="D7478" t="str">
        <f t="shared" si="117"/>
        <v/>
      </c>
    </row>
    <row r="7479" spans="4:4" hidden="1">
      <c r="D7479" t="str">
        <f t="shared" si="117"/>
        <v/>
      </c>
    </row>
    <row r="7480" spans="4:4" hidden="1">
      <c r="D7480" t="str">
        <f t="shared" si="117"/>
        <v/>
      </c>
    </row>
    <row r="7481" spans="4:4" hidden="1">
      <c r="D7481" t="str">
        <f t="shared" si="117"/>
        <v/>
      </c>
    </row>
    <row r="7482" spans="4:4" hidden="1">
      <c r="D7482" t="str">
        <f t="shared" si="117"/>
        <v/>
      </c>
    </row>
    <row r="7483" spans="4:4" hidden="1">
      <c r="D7483" t="str">
        <f t="shared" si="117"/>
        <v/>
      </c>
    </row>
    <row r="7484" spans="4:4" hidden="1">
      <c r="D7484" t="str">
        <f t="shared" si="117"/>
        <v/>
      </c>
    </row>
    <row r="7485" spans="4:4" hidden="1">
      <c r="D7485" t="str">
        <f t="shared" si="117"/>
        <v/>
      </c>
    </row>
    <row r="7486" spans="4:4" hidden="1">
      <c r="D7486" t="str">
        <f t="shared" si="117"/>
        <v/>
      </c>
    </row>
    <row r="7487" spans="4:4" hidden="1">
      <c r="D7487" t="str">
        <f t="shared" si="117"/>
        <v/>
      </c>
    </row>
    <row r="7488" spans="4:4" hidden="1">
      <c r="D7488" t="str">
        <f t="shared" si="117"/>
        <v/>
      </c>
    </row>
    <row r="7489" spans="4:4" hidden="1">
      <c r="D7489" t="str">
        <f t="shared" si="117"/>
        <v/>
      </c>
    </row>
    <row r="7490" spans="4:4" hidden="1">
      <c r="D7490" t="str">
        <f t="shared" si="117"/>
        <v/>
      </c>
    </row>
    <row r="7491" spans="4:4" hidden="1">
      <c r="D7491" t="str">
        <f t="shared" si="117"/>
        <v/>
      </c>
    </row>
    <row r="7492" spans="4:4" hidden="1">
      <c r="D7492" t="str">
        <f t="shared" si="117"/>
        <v/>
      </c>
    </row>
    <row r="7493" spans="4:4" hidden="1">
      <c r="D7493" t="str">
        <f t="shared" si="117"/>
        <v/>
      </c>
    </row>
    <row r="7494" spans="4:4" hidden="1">
      <c r="D7494" t="str">
        <f t="shared" si="117"/>
        <v/>
      </c>
    </row>
    <row r="7495" spans="4:4" hidden="1">
      <c r="D7495" t="str">
        <f t="shared" si="117"/>
        <v/>
      </c>
    </row>
    <row r="7496" spans="4:4" hidden="1">
      <c r="D7496" t="str">
        <f t="shared" si="117"/>
        <v/>
      </c>
    </row>
    <row r="7497" spans="4:4" hidden="1">
      <c r="D7497" t="str">
        <f t="shared" si="117"/>
        <v/>
      </c>
    </row>
    <row r="7498" spans="4:4" hidden="1">
      <c r="D7498" t="str">
        <f t="shared" si="117"/>
        <v/>
      </c>
    </row>
    <row r="7499" spans="4:4" hidden="1">
      <c r="D7499" t="str">
        <f t="shared" si="117"/>
        <v/>
      </c>
    </row>
    <row r="7500" spans="4:4" hidden="1">
      <c r="D7500" t="str">
        <f t="shared" si="117"/>
        <v/>
      </c>
    </row>
    <row r="7501" spans="4:4" hidden="1">
      <c r="D7501" t="str">
        <f t="shared" si="117"/>
        <v/>
      </c>
    </row>
    <row r="7502" spans="4:4" hidden="1">
      <c r="D7502" t="str">
        <f t="shared" si="117"/>
        <v/>
      </c>
    </row>
    <row r="7503" spans="4:4" hidden="1">
      <c r="D7503" t="str">
        <f t="shared" si="117"/>
        <v/>
      </c>
    </row>
    <row r="7504" spans="4:4" hidden="1">
      <c r="D7504" t="str">
        <f t="shared" si="117"/>
        <v/>
      </c>
    </row>
    <row r="7505" spans="4:4" hidden="1">
      <c r="D7505" t="str">
        <f t="shared" si="117"/>
        <v/>
      </c>
    </row>
    <row r="7506" spans="4:4" hidden="1">
      <c r="D7506" t="str">
        <f t="shared" ref="D7506:D7569" si="118">IF(B7506&gt;1,1,"")</f>
        <v/>
      </c>
    </row>
    <row r="7507" spans="4:4" hidden="1">
      <c r="D7507" t="str">
        <f t="shared" si="118"/>
        <v/>
      </c>
    </row>
    <row r="7508" spans="4:4" hidden="1">
      <c r="D7508" t="str">
        <f t="shared" si="118"/>
        <v/>
      </c>
    </row>
    <row r="7509" spans="4:4" hidden="1">
      <c r="D7509" t="str">
        <f t="shared" si="118"/>
        <v/>
      </c>
    </row>
    <row r="7510" spans="4:4" hidden="1">
      <c r="D7510" t="str">
        <f t="shared" si="118"/>
        <v/>
      </c>
    </row>
    <row r="7511" spans="4:4" hidden="1">
      <c r="D7511" t="str">
        <f t="shared" si="118"/>
        <v/>
      </c>
    </row>
    <row r="7512" spans="4:4" hidden="1">
      <c r="D7512" t="str">
        <f t="shared" si="118"/>
        <v/>
      </c>
    </row>
    <row r="7513" spans="4:4" hidden="1">
      <c r="D7513" t="str">
        <f t="shared" si="118"/>
        <v/>
      </c>
    </row>
    <row r="7514" spans="4:4" hidden="1">
      <c r="D7514" t="str">
        <f t="shared" si="118"/>
        <v/>
      </c>
    </row>
    <row r="7515" spans="4:4" hidden="1">
      <c r="D7515" t="str">
        <f t="shared" si="118"/>
        <v/>
      </c>
    </row>
    <row r="7516" spans="4:4" hidden="1">
      <c r="D7516" t="str">
        <f t="shared" si="118"/>
        <v/>
      </c>
    </row>
    <row r="7517" spans="4:4" hidden="1">
      <c r="D7517" t="str">
        <f t="shared" si="118"/>
        <v/>
      </c>
    </row>
    <row r="7518" spans="4:4" hidden="1">
      <c r="D7518" t="str">
        <f t="shared" si="118"/>
        <v/>
      </c>
    </row>
    <row r="7519" spans="4:4" hidden="1">
      <c r="D7519" t="str">
        <f t="shared" si="118"/>
        <v/>
      </c>
    </row>
    <row r="7520" spans="4:4" hidden="1">
      <c r="D7520" t="str">
        <f t="shared" si="118"/>
        <v/>
      </c>
    </row>
    <row r="7521" spans="4:4" hidden="1">
      <c r="D7521" t="str">
        <f t="shared" si="118"/>
        <v/>
      </c>
    </row>
    <row r="7522" spans="4:4" hidden="1">
      <c r="D7522" t="str">
        <f t="shared" si="118"/>
        <v/>
      </c>
    </row>
    <row r="7523" spans="4:4" hidden="1">
      <c r="D7523" t="str">
        <f t="shared" si="118"/>
        <v/>
      </c>
    </row>
    <row r="7524" spans="4:4" hidden="1">
      <c r="D7524" t="str">
        <f t="shared" si="118"/>
        <v/>
      </c>
    </row>
    <row r="7525" spans="4:4" hidden="1">
      <c r="D7525" t="str">
        <f t="shared" si="118"/>
        <v/>
      </c>
    </row>
    <row r="7526" spans="4:4" hidden="1">
      <c r="D7526" t="str">
        <f t="shared" si="118"/>
        <v/>
      </c>
    </row>
    <row r="7527" spans="4:4" hidden="1">
      <c r="D7527" t="str">
        <f t="shared" si="118"/>
        <v/>
      </c>
    </row>
    <row r="7528" spans="4:4" hidden="1">
      <c r="D7528" t="str">
        <f t="shared" si="118"/>
        <v/>
      </c>
    </row>
    <row r="7529" spans="4:4" hidden="1">
      <c r="D7529" t="str">
        <f t="shared" si="118"/>
        <v/>
      </c>
    </row>
    <row r="7530" spans="4:4" hidden="1">
      <c r="D7530" t="str">
        <f t="shared" si="118"/>
        <v/>
      </c>
    </row>
    <row r="7531" spans="4:4" hidden="1">
      <c r="D7531" t="str">
        <f t="shared" si="118"/>
        <v/>
      </c>
    </row>
    <row r="7532" spans="4:4" hidden="1">
      <c r="D7532" t="str">
        <f t="shared" si="118"/>
        <v/>
      </c>
    </row>
    <row r="7533" spans="4:4" hidden="1">
      <c r="D7533" t="str">
        <f t="shared" si="118"/>
        <v/>
      </c>
    </row>
    <row r="7534" spans="4:4" hidden="1">
      <c r="D7534" t="str">
        <f t="shared" si="118"/>
        <v/>
      </c>
    </row>
    <row r="7535" spans="4:4" hidden="1">
      <c r="D7535" t="str">
        <f t="shared" si="118"/>
        <v/>
      </c>
    </row>
    <row r="7536" spans="4:4" hidden="1">
      <c r="D7536" t="str">
        <f t="shared" si="118"/>
        <v/>
      </c>
    </row>
    <row r="7537" spans="4:4" hidden="1">
      <c r="D7537" t="str">
        <f t="shared" si="118"/>
        <v/>
      </c>
    </row>
    <row r="7538" spans="4:4" hidden="1">
      <c r="D7538" t="str">
        <f t="shared" si="118"/>
        <v/>
      </c>
    </row>
    <row r="7539" spans="4:4" hidden="1">
      <c r="D7539" t="str">
        <f t="shared" si="118"/>
        <v/>
      </c>
    </row>
    <row r="7540" spans="4:4" hidden="1">
      <c r="D7540" t="str">
        <f t="shared" si="118"/>
        <v/>
      </c>
    </row>
    <row r="7541" spans="4:4" hidden="1">
      <c r="D7541" t="str">
        <f t="shared" si="118"/>
        <v/>
      </c>
    </row>
    <row r="7542" spans="4:4" hidden="1">
      <c r="D7542" t="str">
        <f t="shared" si="118"/>
        <v/>
      </c>
    </row>
    <row r="7543" spans="4:4" hidden="1">
      <c r="D7543" t="str">
        <f t="shared" si="118"/>
        <v/>
      </c>
    </row>
    <row r="7544" spans="4:4" hidden="1">
      <c r="D7544" t="str">
        <f t="shared" si="118"/>
        <v/>
      </c>
    </row>
    <row r="7545" spans="4:4" hidden="1">
      <c r="D7545" t="str">
        <f t="shared" si="118"/>
        <v/>
      </c>
    </row>
    <row r="7546" spans="4:4" hidden="1">
      <c r="D7546" t="str">
        <f t="shared" si="118"/>
        <v/>
      </c>
    </row>
    <row r="7547" spans="4:4" hidden="1">
      <c r="D7547" t="str">
        <f t="shared" si="118"/>
        <v/>
      </c>
    </row>
    <row r="7548" spans="4:4" hidden="1">
      <c r="D7548" t="str">
        <f t="shared" si="118"/>
        <v/>
      </c>
    </row>
    <row r="7549" spans="4:4" hidden="1">
      <c r="D7549" t="str">
        <f t="shared" si="118"/>
        <v/>
      </c>
    </row>
    <row r="7550" spans="4:4" hidden="1">
      <c r="D7550" t="str">
        <f t="shared" si="118"/>
        <v/>
      </c>
    </row>
    <row r="7551" spans="4:4" hidden="1">
      <c r="D7551" t="str">
        <f t="shared" si="118"/>
        <v/>
      </c>
    </row>
    <row r="7552" spans="4:4" hidden="1">
      <c r="D7552" t="str">
        <f t="shared" si="118"/>
        <v/>
      </c>
    </row>
    <row r="7553" spans="4:4" hidden="1">
      <c r="D7553" t="str">
        <f t="shared" si="118"/>
        <v/>
      </c>
    </row>
    <row r="7554" spans="4:4" hidden="1">
      <c r="D7554" t="str">
        <f t="shared" si="118"/>
        <v/>
      </c>
    </row>
    <row r="7555" spans="4:4" hidden="1">
      <c r="D7555" t="str">
        <f t="shared" si="118"/>
        <v/>
      </c>
    </row>
    <row r="7556" spans="4:4" hidden="1">
      <c r="D7556" t="str">
        <f t="shared" si="118"/>
        <v/>
      </c>
    </row>
    <row r="7557" spans="4:4" hidden="1">
      <c r="D7557" t="str">
        <f t="shared" si="118"/>
        <v/>
      </c>
    </row>
    <row r="7558" spans="4:4" hidden="1">
      <c r="D7558" t="str">
        <f t="shared" si="118"/>
        <v/>
      </c>
    </row>
    <row r="7559" spans="4:4" hidden="1">
      <c r="D7559" t="str">
        <f t="shared" si="118"/>
        <v/>
      </c>
    </row>
    <row r="7560" spans="4:4" hidden="1">
      <c r="D7560" t="str">
        <f t="shared" si="118"/>
        <v/>
      </c>
    </row>
    <row r="7561" spans="4:4" hidden="1">
      <c r="D7561" t="str">
        <f t="shared" si="118"/>
        <v/>
      </c>
    </row>
    <row r="7562" spans="4:4" hidden="1">
      <c r="D7562" t="str">
        <f t="shared" si="118"/>
        <v/>
      </c>
    </row>
    <row r="7563" spans="4:4" hidden="1">
      <c r="D7563" t="str">
        <f t="shared" si="118"/>
        <v/>
      </c>
    </row>
    <row r="7564" spans="4:4" hidden="1">
      <c r="D7564" t="str">
        <f t="shared" si="118"/>
        <v/>
      </c>
    </row>
    <row r="7565" spans="4:4" hidden="1">
      <c r="D7565" t="str">
        <f t="shared" si="118"/>
        <v/>
      </c>
    </row>
    <row r="7566" spans="4:4" hidden="1">
      <c r="D7566" t="str">
        <f t="shared" si="118"/>
        <v/>
      </c>
    </row>
    <row r="7567" spans="4:4" hidden="1">
      <c r="D7567" t="str">
        <f t="shared" si="118"/>
        <v/>
      </c>
    </row>
    <row r="7568" spans="4:4" hidden="1">
      <c r="D7568" t="str">
        <f t="shared" si="118"/>
        <v/>
      </c>
    </row>
    <row r="7569" spans="4:4" hidden="1">
      <c r="D7569" t="str">
        <f t="shared" si="118"/>
        <v/>
      </c>
    </row>
    <row r="7570" spans="4:4" hidden="1">
      <c r="D7570" t="str">
        <f t="shared" ref="D7570:D7608" si="119">IF(B7570&gt;1,1,"")</f>
        <v/>
      </c>
    </row>
    <row r="7571" spans="4:4" hidden="1">
      <c r="D7571" t="str">
        <f t="shared" si="119"/>
        <v/>
      </c>
    </row>
    <row r="7572" spans="4:4" hidden="1">
      <c r="D7572" t="str">
        <f t="shared" si="119"/>
        <v/>
      </c>
    </row>
    <row r="7573" spans="4:4" hidden="1">
      <c r="D7573" t="str">
        <f t="shared" si="119"/>
        <v/>
      </c>
    </row>
    <row r="7574" spans="4:4" hidden="1">
      <c r="D7574" t="str">
        <f t="shared" si="119"/>
        <v/>
      </c>
    </row>
    <row r="7575" spans="4:4" hidden="1">
      <c r="D7575" t="str">
        <f t="shared" si="119"/>
        <v/>
      </c>
    </row>
    <row r="7576" spans="4:4" hidden="1">
      <c r="D7576" t="str">
        <f t="shared" si="119"/>
        <v/>
      </c>
    </row>
    <row r="7577" spans="4:4" hidden="1">
      <c r="D7577" t="str">
        <f t="shared" si="119"/>
        <v/>
      </c>
    </row>
    <row r="7578" spans="4:4" hidden="1">
      <c r="D7578" t="str">
        <f t="shared" si="119"/>
        <v/>
      </c>
    </row>
    <row r="7579" spans="4:4" hidden="1">
      <c r="D7579" t="str">
        <f t="shared" si="119"/>
        <v/>
      </c>
    </row>
    <row r="7580" spans="4:4" hidden="1">
      <c r="D7580" t="str">
        <f t="shared" si="119"/>
        <v/>
      </c>
    </row>
    <row r="7581" spans="4:4" hidden="1">
      <c r="D7581" t="str">
        <f t="shared" si="119"/>
        <v/>
      </c>
    </row>
    <row r="7582" spans="4:4" hidden="1">
      <c r="D7582" t="str">
        <f t="shared" si="119"/>
        <v/>
      </c>
    </row>
    <row r="7583" spans="4:4" hidden="1">
      <c r="D7583" t="str">
        <f t="shared" si="119"/>
        <v/>
      </c>
    </row>
    <row r="7584" spans="4:4" hidden="1">
      <c r="D7584" t="str">
        <f t="shared" si="119"/>
        <v/>
      </c>
    </row>
    <row r="7585" spans="4:4" hidden="1">
      <c r="D7585" t="str">
        <f t="shared" si="119"/>
        <v/>
      </c>
    </row>
    <row r="7586" spans="4:4" hidden="1">
      <c r="D7586" t="str">
        <f t="shared" si="119"/>
        <v/>
      </c>
    </row>
    <row r="7587" spans="4:4" hidden="1">
      <c r="D7587" t="str">
        <f t="shared" si="119"/>
        <v/>
      </c>
    </row>
    <row r="7588" spans="4:4" hidden="1">
      <c r="D7588" t="str">
        <f t="shared" si="119"/>
        <v/>
      </c>
    </row>
    <row r="7589" spans="4:4" hidden="1">
      <c r="D7589" t="str">
        <f t="shared" si="119"/>
        <v/>
      </c>
    </row>
    <row r="7590" spans="4:4" hidden="1">
      <c r="D7590" t="str">
        <f t="shared" si="119"/>
        <v/>
      </c>
    </row>
    <row r="7591" spans="4:4" hidden="1">
      <c r="D7591" t="str">
        <f t="shared" si="119"/>
        <v/>
      </c>
    </row>
    <row r="7592" spans="4:4" hidden="1">
      <c r="D7592" t="str">
        <f t="shared" si="119"/>
        <v/>
      </c>
    </row>
    <row r="7593" spans="4:4" hidden="1">
      <c r="D7593" t="str">
        <f t="shared" si="119"/>
        <v/>
      </c>
    </row>
    <row r="7594" spans="4:4" hidden="1">
      <c r="D7594" t="str">
        <f t="shared" si="119"/>
        <v/>
      </c>
    </row>
    <row r="7595" spans="4:4" hidden="1">
      <c r="D7595" t="str">
        <f t="shared" si="119"/>
        <v/>
      </c>
    </row>
    <row r="7596" spans="4:4" hidden="1">
      <c r="D7596" t="str">
        <f t="shared" si="119"/>
        <v/>
      </c>
    </row>
    <row r="7597" spans="4:4" hidden="1">
      <c r="D7597" t="str">
        <f t="shared" si="119"/>
        <v/>
      </c>
    </row>
    <row r="7598" spans="4:4" hidden="1">
      <c r="D7598" t="str">
        <f t="shared" si="119"/>
        <v/>
      </c>
    </row>
    <row r="7599" spans="4:4" hidden="1">
      <c r="D7599" t="str">
        <f t="shared" si="119"/>
        <v/>
      </c>
    </row>
    <row r="7600" spans="4:4" hidden="1">
      <c r="D7600" t="str">
        <f t="shared" si="119"/>
        <v/>
      </c>
    </row>
    <row r="7601" spans="4:4" hidden="1">
      <c r="D7601" t="str">
        <f t="shared" si="119"/>
        <v/>
      </c>
    </row>
    <row r="7602" spans="4:4" hidden="1">
      <c r="D7602" t="str">
        <f t="shared" si="119"/>
        <v/>
      </c>
    </row>
    <row r="7603" spans="4:4" hidden="1">
      <c r="D7603" t="str">
        <f t="shared" si="119"/>
        <v/>
      </c>
    </row>
    <row r="7604" spans="4:4" hidden="1">
      <c r="D7604" t="str">
        <f t="shared" si="119"/>
        <v/>
      </c>
    </row>
    <row r="7605" spans="4:4" hidden="1">
      <c r="D7605" t="str">
        <f t="shared" si="119"/>
        <v/>
      </c>
    </row>
    <row r="7606" spans="4:4" hidden="1">
      <c r="D7606" t="str">
        <f t="shared" si="119"/>
        <v/>
      </c>
    </row>
    <row r="7607" spans="4:4" hidden="1">
      <c r="D7607" t="str">
        <f t="shared" si="119"/>
        <v/>
      </c>
    </row>
    <row r="7608" spans="4:4" hidden="1">
      <c r="D7608" t="str">
        <f t="shared" si="119"/>
        <v/>
      </c>
    </row>
    <row r="7609" spans="4:4" hidden="1">
      <c r="D7609" t="str">
        <f t="shared" ref="D7609:D7672" si="120">IF(B7609&gt;1,1,"")</f>
        <v/>
      </c>
    </row>
    <row r="7610" spans="4:4" hidden="1">
      <c r="D7610" t="str">
        <f t="shared" si="120"/>
        <v/>
      </c>
    </row>
    <row r="7611" spans="4:4" hidden="1">
      <c r="D7611" t="str">
        <f t="shared" si="120"/>
        <v/>
      </c>
    </row>
    <row r="7612" spans="4:4" hidden="1">
      <c r="D7612" t="str">
        <f t="shared" si="120"/>
        <v/>
      </c>
    </row>
    <row r="7613" spans="4:4" hidden="1">
      <c r="D7613" t="str">
        <f t="shared" si="120"/>
        <v/>
      </c>
    </row>
    <row r="7614" spans="4:4" hidden="1">
      <c r="D7614" t="str">
        <f t="shared" si="120"/>
        <v/>
      </c>
    </row>
    <row r="7615" spans="4:4" hidden="1">
      <c r="D7615" t="str">
        <f t="shared" si="120"/>
        <v/>
      </c>
    </row>
    <row r="7616" spans="4:4" hidden="1">
      <c r="D7616" t="str">
        <f t="shared" si="120"/>
        <v/>
      </c>
    </row>
    <row r="7617" spans="4:4" hidden="1">
      <c r="D7617" t="str">
        <f t="shared" si="120"/>
        <v/>
      </c>
    </row>
    <row r="7618" spans="4:4" hidden="1">
      <c r="D7618" t="str">
        <f t="shared" si="120"/>
        <v/>
      </c>
    </row>
    <row r="7619" spans="4:4" hidden="1">
      <c r="D7619" t="str">
        <f t="shared" si="120"/>
        <v/>
      </c>
    </row>
    <row r="7620" spans="4:4" hidden="1">
      <c r="D7620" t="str">
        <f t="shared" si="120"/>
        <v/>
      </c>
    </row>
    <row r="7621" spans="4:4" hidden="1">
      <c r="D7621" t="str">
        <f t="shared" si="120"/>
        <v/>
      </c>
    </row>
    <row r="7622" spans="4:4" hidden="1">
      <c r="D7622" t="str">
        <f t="shared" si="120"/>
        <v/>
      </c>
    </row>
    <row r="7623" spans="4:4" hidden="1">
      <c r="D7623" t="str">
        <f t="shared" si="120"/>
        <v/>
      </c>
    </row>
    <row r="7624" spans="4:4" hidden="1">
      <c r="D7624" t="str">
        <f t="shared" si="120"/>
        <v/>
      </c>
    </row>
    <row r="7625" spans="4:4" hidden="1">
      <c r="D7625" t="str">
        <f t="shared" si="120"/>
        <v/>
      </c>
    </row>
    <row r="7626" spans="4:4" hidden="1">
      <c r="D7626" t="str">
        <f t="shared" si="120"/>
        <v/>
      </c>
    </row>
    <row r="7627" spans="4:4" hidden="1">
      <c r="D7627" t="str">
        <f t="shared" si="120"/>
        <v/>
      </c>
    </row>
    <row r="7628" spans="4:4" hidden="1">
      <c r="D7628" t="str">
        <f t="shared" si="120"/>
        <v/>
      </c>
    </row>
    <row r="7629" spans="4:4" hidden="1">
      <c r="D7629" t="str">
        <f t="shared" si="120"/>
        <v/>
      </c>
    </row>
    <row r="7630" spans="4:4" hidden="1">
      <c r="D7630" t="str">
        <f t="shared" si="120"/>
        <v/>
      </c>
    </row>
    <row r="7631" spans="4:4" hidden="1">
      <c r="D7631" t="str">
        <f t="shared" si="120"/>
        <v/>
      </c>
    </row>
    <row r="7632" spans="4:4" hidden="1">
      <c r="D7632" t="str">
        <f t="shared" si="120"/>
        <v/>
      </c>
    </row>
    <row r="7633" spans="4:4" hidden="1">
      <c r="D7633" t="str">
        <f t="shared" si="120"/>
        <v/>
      </c>
    </row>
    <row r="7634" spans="4:4" hidden="1">
      <c r="D7634" t="str">
        <f t="shared" si="120"/>
        <v/>
      </c>
    </row>
    <row r="7635" spans="4:4" hidden="1">
      <c r="D7635" t="str">
        <f t="shared" si="120"/>
        <v/>
      </c>
    </row>
    <row r="7636" spans="4:4" hidden="1">
      <c r="D7636" t="str">
        <f t="shared" si="120"/>
        <v/>
      </c>
    </row>
    <row r="7637" spans="4:4" hidden="1">
      <c r="D7637" t="str">
        <f t="shared" si="120"/>
        <v/>
      </c>
    </row>
    <row r="7638" spans="4:4" hidden="1">
      <c r="D7638" t="str">
        <f t="shared" si="120"/>
        <v/>
      </c>
    </row>
    <row r="7639" spans="4:4" hidden="1">
      <c r="D7639" t="str">
        <f t="shared" si="120"/>
        <v/>
      </c>
    </row>
    <row r="7640" spans="4:4" hidden="1">
      <c r="D7640" t="str">
        <f t="shared" si="120"/>
        <v/>
      </c>
    </row>
    <row r="7641" spans="4:4" hidden="1">
      <c r="D7641" t="str">
        <f t="shared" si="120"/>
        <v/>
      </c>
    </row>
    <row r="7642" spans="4:4" hidden="1">
      <c r="D7642" t="str">
        <f t="shared" si="120"/>
        <v/>
      </c>
    </row>
    <row r="7643" spans="4:4" hidden="1">
      <c r="D7643" t="str">
        <f t="shared" si="120"/>
        <v/>
      </c>
    </row>
    <row r="7644" spans="4:4" hidden="1">
      <c r="D7644" t="str">
        <f t="shared" si="120"/>
        <v/>
      </c>
    </row>
    <row r="7645" spans="4:4" hidden="1">
      <c r="D7645" t="str">
        <f t="shared" si="120"/>
        <v/>
      </c>
    </row>
    <row r="7646" spans="4:4" hidden="1">
      <c r="D7646" t="str">
        <f t="shared" si="120"/>
        <v/>
      </c>
    </row>
    <row r="7647" spans="4:4" hidden="1">
      <c r="D7647" t="str">
        <f t="shared" si="120"/>
        <v/>
      </c>
    </row>
    <row r="7648" spans="4:4" hidden="1">
      <c r="D7648" t="str">
        <f t="shared" si="120"/>
        <v/>
      </c>
    </row>
    <row r="7649" spans="4:4" hidden="1">
      <c r="D7649" t="str">
        <f t="shared" si="120"/>
        <v/>
      </c>
    </row>
    <row r="7650" spans="4:4" hidden="1">
      <c r="D7650" t="str">
        <f t="shared" si="120"/>
        <v/>
      </c>
    </row>
    <row r="7651" spans="4:4" hidden="1">
      <c r="D7651" t="str">
        <f t="shared" si="120"/>
        <v/>
      </c>
    </row>
    <row r="7652" spans="4:4" hidden="1">
      <c r="D7652" t="str">
        <f t="shared" si="120"/>
        <v/>
      </c>
    </row>
    <row r="7653" spans="4:4" hidden="1">
      <c r="D7653" t="str">
        <f t="shared" si="120"/>
        <v/>
      </c>
    </row>
    <row r="7654" spans="4:4" hidden="1">
      <c r="D7654" t="str">
        <f t="shared" si="120"/>
        <v/>
      </c>
    </row>
    <row r="7655" spans="4:4" hidden="1">
      <c r="D7655" t="str">
        <f t="shared" si="120"/>
        <v/>
      </c>
    </row>
    <row r="7656" spans="4:4" hidden="1">
      <c r="D7656" t="str">
        <f t="shared" si="120"/>
        <v/>
      </c>
    </row>
    <row r="7657" spans="4:4" hidden="1">
      <c r="D7657" t="str">
        <f t="shared" si="120"/>
        <v/>
      </c>
    </row>
    <row r="7658" spans="4:4" hidden="1">
      <c r="D7658" t="str">
        <f t="shared" si="120"/>
        <v/>
      </c>
    </row>
    <row r="7659" spans="4:4" hidden="1">
      <c r="D7659" t="str">
        <f t="shared" si="120"/>
        <v/>
      </c>
    </row>
    <row r="7660" spans="4:4" hidden="1">
      <c r="D7660" t="str">
        <f t="shared" si="120"/>
        <v/>
      </c>
    </row>
    <row r="7661" spans="4:4" hidden="1">
      <c r="D7661" t="str">
        <f t="shared" si="120"/>
        <v/>
      </c>
    </row>
    <row r="7662" spans="4:4" hidden="1">
      <c r="D7662" t="str">
        <f t="shared" si="120"/>
        <v/>
      </c>
    </row>
    <row r="7663" spans="4:4" hidden="1">
      <c r="D7663" t="str">
        <f t="shared" si="120"/>
        <v/>
      </c>
    </row>
    <row r="7664" spans="4:4" hidden="1">
      <c r="D7664" t="str">
        <f t="shared" si="120"/>
        <v/>
      </c>
    </row>
    <row r="7665" spans="4:4" hidden="1">
      <c r="D7665" t="str">
        <f t="shared" si="120"/>
        <v/>
      </c>
    </row>
    <row r="7666" spans="4:4" hidden="1">
      <c r="D7666" t="str">
        <f t="shared" si="120"/>
        <v/>
      </c>
    </row>
    <row r="7667" spans="4:4" hidden="1">
      <c r="D7667" t="str">
        <f t="shared" si="120"/>
        <v/>
      </c>
    </row>
    <row r="7668" spans="4:4" hidden="1">
      <c r="D7668" t="str">
        <f t="shared" si="120"/>
        <v/>
      </c>
    </row>
    <row r="7669" spans="4:4" hidden="1">
      <c r="D7669" t="str">
        <f t="shared" si="120"/>
        <v/>
      </c>
    </row>
    <row r="7670" spans="4:4" hidden="1">
      <c r="D7670" t="str">
        <f t="shared" si="120"/>
        <v/>
      </c>
    </row>
    <row r="7671" spans="4:4" hidden="1">
      <c r="D7671" t="str">
        <f t="shared" si="120"/>
        <v/>
      </c>
    </row>
    <row r="7672" spans="4:4" hidden="1">
      <c r="D7672" t="str">
        <f t="shared" si="120"/>
        <v/>
      </c>
    </row>
    <row r="7673" spans="4:4" hidden="1">
      <c r="D7673" t="str">
        <f t="shared" ref="D7673:D7736" si="121">IF(B7673&gt;1,1,"")</f>
        <v/>
      </c>
    </row>
    <row r="7674" spans="4:4" hidden="1">
      <c r="D7674" t="str">
        <f t="shared" si="121"/>
        <v/>
      </c>
    </row>
    <row r="7675" spans="4:4" hidden="1">
      <c r="D7675" t="str">
        <f t="shared" si="121"/>
        <v/>
      </c>
    </row>
    <row r="7676" spans="4:4" hidden="1">
      <c r="D7676" t="str">
        <f t="shared" si="121"/>
        <v/>
      </c>
    </row>
    <row r="7677" spans="4:4" hidden="1">
      <c r="D7677" t="str">
        <f t="shared" si="121"/>
        <v/>
      </c>
    </row>
    <row r="7678" spans="4:4" hidden="1">
      <c r="D7678" t="str">
        <f t="shared" si="121"/>
        <v/>
      </c>
    </row>
    <row r="7679" spans="4:4" hidden="1">
      <c r="D7679" t="str">
        <f t="shared" si="121"/>
        <v/>
      </c>
    </row>
    <row r="7680" spans="4:4" hidden="1">
      <c r="D7680" t="str">
        <f t="shared" si="121"/>
        <v/>
      </c>
    </row>
    <row r="7681" spans="4:4" hidden="1">
      <c r="D7681" t="str">
        <f t="shared" si="121"/>
        <v/>
      </c>
    </row>
    <row r="7682" spans="4:4" hidden="1">
      <c r="D7682" t="str">
        <f t="shared" si="121"/>
        <v/>
      </c>
    </row>
    <row r="7683" spans="4:4" hidden="1">
      <c r="D7683" t="str">
        <f t="shared" si="121"/>
        <v/>
      </c>
    </row>
    <row r="7684" spans="4:4" hidden="1">
      <c r="D7684" t="str">
        <f t="shared" si="121"/>
        <v/>
      </c>
    </row>
    <row r="7685" spans="4:4" hidden="1">
      <c r="D7685" t="str">
        <f t="shared" si="121"/>
        <v/>
      </c>
    </row>
    <row r="7686" spans="4:4" hidden="1">
      <c r="D7686" t="str">
        <f t="shared" si="121"/>
        <v/>
      </c>
    </row>
    <row r="7687" spans="4:4" hidden="1">
      <c r="D7687" t="str">
        <f t="shared" si="121"/>
        <v/>
      </c>
    </row>
    <row r="7688" spans="4:4" hidden="1">
      <c r="D7688" t="str">
        <f t="shared" si="121"/>
        <v/>
      </c>
    </row>
    <row r="7689" spans="4:4" hidden="1">
      <c r="D7689" t="str">
        <f t="shared" si="121"/>
        <v/>
      </c>
    </row>
    <row r="7690" spans="4:4" hidden="1">
      <c r="D7690" t="str">
        <f t="shared" si="121"/>
        <v/>
      </c>
    </row>
    <row r="7691" spans="4:4" hidden="1">
      <c r="D7691" t="str">
        <f t="shared" si="121"/>
        <v/>
      </c>
    </row>
    <row r="7692" spans="4:4" hidden="1">
      <c r="D7692" t="str">
        <f t="shared" si="121"/>
        <v/>
      </c>
    </row>
    <row r="7693" spans="4:4" hidden="1">
      <c r="D7693" t="str">
        <f t="shared" si="121"/>
        <v/>
      </c>
    </row>
    <row r="7694" spans="4:4" hidden="1">
      <c r="D7694" t="str">
        <f t="shared" si="121"/>
        <v/>
      </c>
    </row>
    <row r="7695" spans="4:4" hidden="1">
      <c r="D7695" t="str">
        <f t="shared" si="121"/>
        <v/>
      </c>
    </row>
    <row r="7696" spans="4:4" hidden="1">
      <c r="D7696" t="str">
        <f t="shared" si="121"/>
        <v/>
      </c>
    </row>
    <row r="7697" spans="4:4" hidden="1">
      <c r="D7697" t="str">
        <f t="shared" si="121"/>
        <v/>
      </c>
    </row>
    <row r="7698" spans="4:4" hidden="1">
      <c r="D7698" t="str">
        <f t="shared" si="121"/>
        <v/>
      </c>
    </row>
    <row r="7699" spans="4:4" hidden="1">
      <c r="D7699" t="str">
        <f t="shared" si="121"/>
        <v/>
      </c>
    </row>
    <row r="7700" spans="4:4" hidden="1">
      <c r="D7700" t="str">
        <f t="shared" si="121"/>
        <v/>
      </c>
    </row>
    <row r="7701" spans="4:4" hidden="1">
      <c r="D7701" t="str">
        <f t="shared" si="121"/>
        <v/>
      </c>
    </row>
    <row r="7702" spans="4:4" hidden="1">
      <c r="D7702" t="str">
        <f t="shared" si="121"/>
        <v/>
      </c>
    </row>
    <row r="7703" spans="4:4" hidden="1">
      <c r="D7703" t="str">
        <f t="shared" si="121"/>
        <v/>
      </c>
    </row>
    <row r="7704" spans="4:4" hidden="1">
      <c r="D7704" t="str">
        <f t="shared" si="121"/>
        <v/>
      </c>
    </row>
    <row r="7705" spans="4:4" hidden="1">
      <c r="D7705" t="str">
        <f t="shared" si="121"/>
        <v/>
      </c>
    </row>
    <row r="7706" spans="4:4" hidden="1">
      <c r="D7706" t="str">
        <f t="shared" si="121"/>
        <v/>
      </c>
    </row>
    <row r="7707" spans="4:4" hidden="1">
      <c r="D7707" t="str">
        <f t="shared" si="121"/>
        <v/>
      </c>
    </row>
    <row r="7708" spans="4:4" hidden="1">
      <c r="D7708" t="str">
        <f t="shared" si="121"/>
        <v/>
      </c>
    </row>
    <row r="7709" spans="4:4" hidden="1">
      <c r="D7709" t="str">
        <f t="shared" si="121"/>
        <v/>
      </c>
    </row>
    <row r="7710" spans="4:4" hidden="1">
      <c r="D7710" t="str">
        <f t="shared" si="121"/>
        <v/>
      </c>
    </row>
    <row r="7711" spans="4:4" hidden="1">
      <c r="D7711" t="str">
        <f t="shared" si="121"/>
        <v/>
      </c>
    </row>
    <row r="7712" spans="4:4" hidden="1">
      <c r="D7712" t="str">
        <f t="shared" si="121"/>
        <v/>
      </c>
    </row>
    <row r="7713" spans="4:4" hidden="1">
      <c r="D7713" t="str">
        <f t="shared" si="121"/>
        <v/>
      </c>
    </row>
    <row r="7714" spans="4:4" hidden="1">
      <c r="D7714" t="str">
        <f t="shared" si="121"/>
        <v/>
      </c>
    </row>
    <row r="7715" spans="4:4" hidden="1">
      <c r="D7715" t="str">
        <f t="shared" si="121"/>
        <v/>
      </c>
    </row>
    <row r="7716" spans="4:4" hidden="1">
      <c r="D7716" t="str">
        <f t="shared" si="121"/>
        <v/>
      </c>
    </row>
    <row r="7717" spans="4:4" hidden="1">
      <c r="D7717" t="str">
        <f t="shared" si="121"/>
        <v/>
      </c>
    </row>
    <row r="7718" spans="4:4" hidden="1">
      <c r="D7718" t="str">
        <f t="shared" si="121"/>
        <v/>
      </c>
    </row>
    <row r="7719" spans="4:4" hidden="1">
      <c r="D7719" t="str">
        <f t="shared" si="121"/>
        <v/>
      </c>
    </row>
    <row r="7720" spans="4:4" hidden="1">
      <c r="D7720" t="str">
        <f t="shared" si="121"/>
        <v/>
      </c>
    </row>
    <row r="7721" spans="4:4" hidden="1">
      <c r="D7721" t="str">
        <f t="shared" si="121"/>
        <v/>
      </c>
    </row>
    <row r="7722" spans="4:4" hidden="1">
      <c r="D7722" t="str">
        <f t="shared" si="121"/>
        <v/>
      </c>
    </row>
    <row r="7723" spans="4:4" hidden="1">
      <c r="D7723" t="str">
        <f t="shared" si="121"/>
        <v/>
      </c>
    </row>
    <row r="7724" spans="4:4" hidden="1">
      <c r="D7724" t="str">
        <f t="shared" si="121"/>
        <v/>
      </c>
    </row>
    <row r="7725" spans="4:4" hidden="1">
      <c r="D7725" t="str">
        <f t="shared" si="121"/>
        <v/>
      </c>
    </row>
    <row r="7726" spans="4:4" hidden="1">
      <c r="D7726" t="str">
        <f t="shared" si="121"/>
        <v/>
      </c>
    </row>
    <row r="7727" spans="4:4" hidden="1">
      <c r="D7727" t="str">
        <f t="shared" si="121"/>
        <v/>
      </c>
    </row>
    <row r="7728" spans="4:4" hidden="1">
      <c r="D7728" t="str">
        <f t="shared" si="121"/>
        <v/>
      </c>
    </row>
    <row r="7729" spans="4:4" hidden="1">
      <c r="D7729" t="str">
        <f t="shared" si="121"/>
        <v/>
      </c>
    </row>
    <row r="7730" spans="4:4" hidden="1">
      <c r="D7730" t="str">
        <f t="shared" si="121"/>
        <v/>
      </c>
    </row>
    <row r="7731" spans="4:4" hidden="1">
      <c r="D7731" t="str">
        <f t="shared" si="121"/>
        <v/>
      </c>
    </row>
    <row r="7732" spans="4:4" hidden="1">
      <c r="D7732" t="str">
        <f t="shared" si="121"/>
        <v/>
      </c>
    </row>
    <row r="7733" spans="4:4" hidden="1">
      <c r="D7733" t="str">
        <f t="shared" si="121"/>
        <v/>
      </c>
    </row>
    <row r="7734" spans="4:4" hidden="1">
      <c r="D7734" t="str">
        <f t="shared" si="121"/>
        <v/>
      </c>
    </row>
    <row r="7735" spans="4:4" hidden="1">
      <c r="D7735" t="str">
        <f t="shared" si="121"/>
        <v/>
      </c>
    </row>
    <row r="7736" spans="4:4" hidden="1">
      <c r="D7736" t="str">
        <f t="shared" si="121"/>
        <v/>
      </c>
    </row>
    <row r="7737" spans="4:4" hidden="1">
      <c r="D7737" t="str">
        <f t="shared" ref="D7737:D7800" si="122">IF(B7737&gt;1,1,"")</f>
        <v/>
      </c>
    </row>
    <row r="7738" spans="4:4" hidden="1">
      <c r="D7738" t="str">
        <f t="shared" si="122"/>
        <v/>
      </c>
    </row>
    <row r="7739" spans="4:4" hidden="1">
      <c r="D7739" t="str">
        <f t="shared" si="122"/>
        <v/>
      </c>
    </row>
    <row r="7740" spans="4:4" hidden="1">
      <c r="D7740" t="str">
        <f t="shared" si="122"/>
        <v/>
      </c>
    </row>
    <row r="7741" spans="4:4" hidden="1">
      <c r="D7741" t="str">
        <f t="shared" si="122"/>
        <v/>
      </c>
    </row>
    <row r="7742" spans="4:4" hidden="1">
      <c r="D7742" t="str">
        <f t="shared" si="122"/>
        <v/>
      </c>
    </row>
    <row r="7743" spans="4:4" hidden="1">
      <c r="D7743" t="str">
        <f t="shared" si="122"/>
        <v/>
      </c>
    </row>
    <row r="7744" spans="4:4" hidden="1">
      <c r="D7744" t="str">
        <f t="shared" si="122"/>
        <v/>
      </c>
    </row>
    <row r="7745" spans="4:4" hidden="1">
      <c r="D7745" t="str">
        <f t="shared" si="122"/>
        <v/>
      </c>
    </row>
    <row r="7746" spans="4:4" hidden="1">
      <c r="D7746" t="str">
        <f t="shared" si="122"/>
        <v/>
      </c>
    </row>
    <row r="7747" spans="4:4" hidden="1">
      <c r="D7747" t="str">
        <f t="shared" si="122"/>
        <v/>
      </c>
    </row>
    <row r="7748" spans="4:4" hidden="1">
      <c r="D7748" t="str">
        <f t="shared" si="122"/>
        <v/>
      </c>
    </row>
    <row r="7749" spans="4:4" hidden="1">
      <c r="D7749" t="str">
        <f t="shared" si="122"/>
        <v/>
      </c>
    </row>
    <row r="7750" spans="4:4" hidden="1">
      <c r="D7750" t="str">
        <f t="shared" si="122"/>
        <v/>
      </c>
    </row>
    <row r="7751" spans="4:4" hidden="1">
      <c r="D7751" t="str">
        <f t="shared" si="122"/>
        <v/>
      </c>
    </row>
    <row r="7752" spans="4:4" hidden="1">
      <c r="D7752" t="str">
        <f t="shared" si="122"/>
        <v/>
      </c>
    </row>
    <row r="7753" spans="4:4" hidden="1">
      <c r="D7753" t="str">
        <f t="shared" si="122"/>
        <v/>
      </c>
    </row>
    <row r="7754" spans="4:4" hidden="1">
      <c r="D7754" t="str">
        <f t="shared" si="122"/>
        <v/>
      </c>
    </row>
    <row r="7755" spans="4:4" hidden="1">
      <c r="D7755" t="str">
        <f t="shared" si="122"/>
        <v/>
      </c>
    </row>
    <row r="7756" spans="4:4" hidden="1">
      <c r="D7756" t="str">
        <f t="shared" si="122"/>
        <v/>
      </c>
    </row>
    <row r="7757" spans="4:4" hidden="1">
      <c r="D7757" t="str">
        <f t="shared" si="122"/>
        <v/>
      </c>
    </row>
    <row r="7758" spans="4:4" hidden="1">
      <c r="D7758" t="str">
        <f t="shared" si="122"/>
        <v/>
      </c>
    </row>
    <row r="7759" spans="4:4" hidden="1">
      <c r="D7759" t="str">
        <f t="shared" si="122"/>
        <v/>
      </c>
    </row>
    <row r="7760" spans="4:4" hidden="1">
      <c r="D7760" t="str">
        <f t="shared" si="122"/>
        <v/>
      </c>
    </row>
    <row r="7761" spans="4:4" hidden="1">
      <c r="D7761" t="str">
        <f t="shared" si="122"/>
        <v/>
      </c>
    </row>
    <row r="7762" spans="4:4" hidden="1">
      <c r="D7762" t="str">
        <f t="shared" si="122"/>
        <v/>
      </c>
    </row>
    <row r="7763" spans="4:4" hidden="1">
      <c r="D7763" t="str">
        <f t="shared" si="122"/>
        <v/>
      </c>
    </row>
    <row r="7764" spans="4:4" hidden="1">
      <c r="D7764" t="str">
        <f t="shared" si="122"/>
        <v/>
      </c>
    </row>
    <row r="7765" spans="4:4" hidden="1">
      <c r="D7765" t="str">
        <f t="shared" si="122"/>
        <v/>
      </c>
    </row>
    <row r="7766" spans="4:4" hidden="1">
      <c r="D7766" t="str">
        <f t="shared" si="122"/>
        <v/>
      </c>
    </row>
    <row r="7767" spans="4:4" hidden="1">
      <c r="D7767" t="str">
        <f t="shared" si="122"/>
        <v/>
      </c>
    </row>
    <row r="7768" spans="4:4" hidden="1">
      <c r="D7768" t="str">
        <f t="shared" si="122"/>
        <v/>
      </c>
    </row>
    <row r="7769" spans="4:4" hidden="1">
      <c r="D7769" t="str">
        <f t="shared" si="122"/>
        <v/>
      </c>
    </row>
    <row r="7770" spans="4:4" hidden="1">
      <c r="D7770" t="str">
        <f t="shared" si="122"/>
        <v/>
      </c>
    </row>
    <row r="7771" spans="4:4" hidden="1">
      <c r="D7771" t="str">
        <f t="shared" si="122"/>
        <v/>
      </c>
    </row>
    <row r="7772" spans="4:4" hidden="1">
      <c r="D7772" t="str">
        <f t="shared" si="122"/>
        <v/>
      </c>
    </row>
    <row r="7773" spans="4:4" hidden="1">
      <c r="D7773" t="str">
        <f t="shared" si="122"/>
        <v/>
      </c>
    </row>
    <row r="7774" spans="4:4" hidden="1">
      <c r="D7774" t="str">
        <f t="shared" si="122"/>
        <v/>
      </c>
    </row>
    <row r="7775" spans="4:4" hidden="1">
      <c r="D7775" t="str">
        <f t="shared" si="122"/>
        <v/>
      </c>
    </row>
    <row r="7776" spans="4:4" hidden="1">
      <c r="D7776" t="str">
        <f t="shared" si="122"/>
        <v/>
      </c>
    </row>
    <row r="7777" spans="4:4" hidden="1">
      <c r="D7777" t="str">
        <f t="shared" si="122"/>
        <v/>
      </c>
    </row>
    <row r="7778" spans="4:4" hidden="1">
      <c r="D7778" t="str">
        <f t="shared" si="122"/>
        <v/>
      </c>
    </row>
    <row r="7779" spans="4:4" hidden="1">
      <c r="D7779" t="str">
        <f t="shared" si="122"/>
        <v/>
      </c>
    </row>
    <row r="7780" spans="4:4" hidden="1">
      <c r="D7780" t="str">
        <f t="shared" si="122"/>
        <v/>
      </c>
    </row>
    <row r="7781" spans="4:4" hidden="1">
      <c r="D7781" t="str">
        <f t="shared" si="122"/>
        <v/>
      </c>
    </row>
    <row r="7782" spans="4:4" hidden="1">
      <c r="D7782" t="str">
        <f t="shared" si="122"/>
        <v/>
      </c>
    </row>
    <row r="7783" spans="4:4" hidden="1">
      <c r="D7783" t="str">
        <f t="shared" si="122"/>
        <v/>
      </c>
    </row>
    <row r="7784" spans="4:4" hidden="1">
      <c r="D7784" t="str">
        <f t="shared" si="122"/>
        <v/>
      </c>
    </row>
    <row r="7785" spans="4:4" hidden="1">
      <c r="D7785" t="str">
        <f t="shared" si="122"/>
        <v/>
      </c>
    </row>
    <row r="7786" spans="4:4" hidden="1">
      <c r="D7786" t="str">
        <f t="shared" si="122"/>
        <v/>
      </c>
    </row>
    <row r="7787" spans="4:4" hidden="1">
      <c r="D7787" t="str">
        <f t="shared" si="122"/>
        <v/>
      </c>
    </row>
    <row r="7788" spans="4:4" hidden="1">
      <c r="D7788" t="str">
        <f t="shared" si="122"/>
        <v/>
      </c>
    </row>
    <row r="7789" spans="4:4" hidden="1">
      <c r="D7789" t="str">
        <f t="shared" si="122"/>
        <v/>
      </c>
    </row>
    <row r="7790" spans="4:4" hidden="1">
      <c r="D7790" t="str">
        <f t="shared" si="122"/>
        <v/>
      </c>
    </row>
    <row r="7791" spans="4:4" hidden="1">
      <c r="D7791" t="str">
        <f t="shared" si="122"/>
        <v/>
      </c>
    </row>
    <row r="7792" spans="4:4" hidden="1">
      <c r="D7792" t="str">
        <f t="shared" si="122"/>
        <v/>
      </c>
    </row>
    <row r="7793" spans="4:4" hidden="1">
      <c r="D7793" t="str">
        <f t="shared" si="122"/>
        <v/>
      </c>
    </row>
    <row r="7794" spans="4:4" hidden="1">
      <c r="D7794" t="str">
        <f t="shared" si="122"/>
        <v/>
      </c>
    </row>
    <row r="7795" spans="4:4" hidden="1">
      <c r="D7795" t="str">
        <f t="shared" si="122"/>
        <v/>
      </c>
    </row>
    <row r="7796" spans="4:4" hidden="1">
      <c r="D7796" t="str">
        <f t="shared" si="122"/>
        <v/>
      </c>
    </row>
    <row r="7797" spans="4:4" hidden="1">
      <c r="D7797" t="str">
        <f t="shared" si="122"/>
        <v/>
      </c>
    </row>
    <row r="7798" spans="4:4" hidden="1">
      <c r="D7798" t="str">
        <f t="shared" si="122"/>
        <v/>
      </c>
    </row>
    <row r="7799" spans="4:4" hidden="1">
      <c r="D7799" t="str">
        <f t="shared" si="122"/>
        <v/>
      </c>
    </row>
    <row r="7800" spans="4:4" hidden="1">
      <c r="D7800" t="str">
        <f t="shared" si="122"/>
        <v/>
      </c>
    </row>
    <row r="7801" spans="4:4" hidden="1">
      <c r="D7801" t="str">
        <f t="shared" ref="D7801:D7864" si="123">IF(B7801&gt;1,1,"")</f>
        <v/>
      </c>
    </row>
    <row r="7802" spans="4:4" hidden="1">
      <c r="D7802" t="str">
        <f t="shared" si="123"/>
        <v/>
      </c>
    </row>
    <row r="7803" spans="4:4" hidden="1">
      <c r="D7803" t="str">
        <f t="shared" si="123"/>
        <v/>
      </c>
    </row>
    <row r="7804" spans="4:4" hidden="1">
      <c r="D7804" t="str">
        <f t="shared" si="123"/>
        <v/>
      </c>
    </row>
    <row r="7805" spans="4:4" hidden="1">
      <c r="D7805" t="str">
        <f t="shared" si="123"/>
        <v/>
      </c>
    </row>
    <row r="7806" spans="4:4" hidden="1">
      <c r="D7806" t="str">
        <f t="shared" si="123"/>
        <v/>
      </c>
    </row>
    <row r="7807" spans="4:4" hidden="1">
      <c r="D7807" t="str">
        <f t="shared" si="123"/>
        <v/>
      </c>
    </row>
    <row r="7808" spans="4:4" hidden="1">
      <c r="D7808" t="str">
        <f t="shared" si="123"/>
        <v/>
      </c>
    </row>
    <row r="7809" spans="4:4" hidden="1">
      <c r="D7809" t="str">
        <f t="shared" si="123"/>
        <v/>
      </c>
    </row>
    <row r="7810" spans="4:4" hidden="1">
      <c r="D7810" t="str">
        <f t="shared" si="123"/>
        <v/>
      </c>
    </row>
    <row r="7811" spans="4:4" hidden="1">
      <c r="D7811" t="str">
        <f t="shared" si="123"/>
        <v/>
      </c>
    </row>
    <row r="7812" spans="4:4" hidden="1">
      <c r="D7812" t="str">
        <f t="shared" si="123"/>
        <v/>
      </c>
    </row>
    <row r="7813" spans="4:4" hidden="1">
      <c r="D7813" t="str">
        <f t="shared" si="123"/>
        <v/>
      </c>
    </row>
    <row r="7814" spans="4:4" hidden="1">
      <c r="D7814" t="str">
        <f t="shared" si="123"/>
        <v/>
      </c>
    </row>
    <row r="7815" spans="4:4" hidden="1">
      <c r="D7815" t="str">
        <f t="shared" si="123"/>
        <v/>
      </c>
    </row>
    <row r="7816" spans="4:4" hidden="1">
      <c r="D7816" t="str">
        <f t="shared" si="123"/>
        <v/>
      </c>
    </row>
    <row r="7817" spans="4:4" hidden="1">
      <c r="D7817" t="str">
        <f t="shared" si="123"/>
        <v/>
      </c>
    </row>
    <row r="7818" spans="4:4" hidden="1">
      <c r="D7818" t="str">
        <f t="shared" si="123"/>
        <v/>
      </c>
    </row>
    <row r="7819" spans="4:4" hidden="1">
      <c r="D7819" t="str">
        <f t="shared" si="123"/>
        <v/>
      </c>
    </row>
    <row r="7820" spans="4:4" hidden="1">
      <c r="D7820" t="str">
        <f t="shared" si="123"/>
        <v/>
      </c>
    </row>
    <row r="7821" spans="4:4" hidden="1">
      <c r="D7821" t="str">
        <f t="shared" si="123"/>
        <v/>
      </c>
    </row>
    <row r="7822" spans="4:4" hidden="1">
      <c r="D7822" t="str">
        <f t="shared" si="123"/>
        <v/>
      </c>
    </row>
    <row r="7823" spans="4:4" hidden="1">
      <c r="D7823" t="str">
        <f t="shared" si="123"/>
        <v/>
      </c>
    </row>
    <row r="7824" spans="4:4" hidden="1">
      <c r="D7824" t="str">
        <f t="shared" si="123"/>
        <v/>
      </c>
    </row>
    <row r="7825" spans="4:4" hidden="1">
      <c r="D7825" t="str">
        <f t="shared" si="123"/>
        <v/>
      </c>
    </row>
    <row r="7826" spans="4:4" hidden="1">
      <c r="D7826" t="str">
        <f t="shared" si="123"/>
        <v/>
      </c>
    </row>
    <row r="7827" spans="4:4" hidden="1">
      <c r="D7827" t="str">
        <f t="shared" si="123"/>
        <v/>
      </c>
    </row>
    <row r="7828" spans="4:4" hidden="1">
      <c r="D7828" t="str">
        <f t="shared" si="123"/>
        <v/>
      </c>
    </row>
    <row r="7829" spans="4:4" hidden="1">
      <c r="D7829" t="str">
        <f t="shared" si="123"/>
        <v/>
      </c>
    </row>
    <row r="7830" spans="4:4" hidden="1">
      <c r="D7830" t="str">
        <f t="shared" si="123"/>
        <v/>
      </c>
    </row>
    <row r="7831" spans="4:4" hidden="1">
      <c r="D7831" t="str">
        <f t="shared" si="123"/>
        <v/>
      </c>
    </row>
    <row r="7832" spans="4:4" hidden="1">
      <c r="D7832" t="str">
        <f t="shared" si="123"/>
        <v/>
      </c>
    </row>
    <row r="7833" spans="4:4" hidden="1">
      <c r="D7833" t="str">
        <f t="shared" si="123"/>
        <v/>
      </c>
    </row>
    <row r="7834" spans="4:4" hidden="1">
      <c r="D7834" t="str">
        <f t="shared" si="123"/>
        <v/>
      </c>
    </row>
    <row r="7835" spans="4:4" hidden="1">
      <c r="D7835" t="str">
        <f t="shared" si="123"/>
        <v/>
      </c>
    </row>
    <row r="7836" spans="4:4" hidden="1">
      <c r="D7836" t="str">
        <f t="shared" si="123"/>
        <v/>
      </c>
    </row>
    <row r="7837" spans="4:4" hidden="1">
      <c r="D7837" t="str">
        <f t="shared" si="123"/>
        <v/>
      </c>
    </row>
    <row r="7838" spans="4:4" hidden="1">
      <c r="D7838" t="str">
        <f t="shared" si="123"/>
        <v/>
      </c>
    </row>
    <row r="7839" spans="4:4" hidden="1">
      <c r="D7839" t="str">
        <f t="shared" si="123"/>
        <v/>
      </c>
    </row>
    <row r="7840" spans="4:4" hidden="1">
      <c r="D7840" t="str">
        <f t="shared" si="123"/>
        <v/>
      </c>
    </row>
    <row r="7841" spans="4:4" hidden="1">
      <c r="D7841" t="str">
        <f t="shared" si="123"/>
        <v/>
      </c>
    </row>
    <row r="7842" spans="4:4" hidden="1">
      <c r="D7842" t="str">
        <f t="shared" si="123"/>
        <v/>
      </c>
    </row>
    <row r="7843" spans="4:4" hidden="1">
      <c r="D7843" t="str">
        <f t="shared" si="123"/>
        <v/>
      </c>
    </row>
    <row r="7844" spans="4:4" hidden="1">
      <c r="D7844" t="str">
        <f t="shared" si="123"/>
        <v/>
      </c>
    </row>
    <row r="7845" spans="4:4" hidden="1">
      <c r="D7845" t="str">
        <f t="shared" si="123"/>
        <v/>
      </c>
    </row>
    <row r="7846" spans="4:4" hidden="1">
      <c r="D7846" t="str">
        <f t="shared" si="123"/>
        <v/>
      </c>
    </row>
    <row r="7847" spans="4:4" hidden="1">
      <c r="D7847" t="str">
        <f t="shared" si="123"/>
        <v/>
      </c>
    </row>
    <row r="7848" spans="4:4" hidden="1">
      <c r="D7848" t="str">
        <f t="shared" si="123"/>
        <v/>
      </c>
    </row>
    <row r="7849" spans="4:4" hidden="1">
      <c r="D7849" t="str">
        <f t="shared" si="123"/>
        <v/>
      </c>
    </row>
    <row r="7850" spans="4:4" hidden="1">
      <c r="D7850" t="str">
        <f t="shared" si="123"/>
        <v/>
      </c>
    </row>
    <row r="7851" spans="4:4" hidden="1">
      <c r="D7851" t="str">
        <f t="shared" si="123"/>
        <v/>
      </c>
    </row>
    <row r="7852" spans="4:4" hidden="1">
      <c r="D7852" t="str">
        <f t="shared" si="123"/>
        <v/>
      </c>
    </row>
    <row r="7853" spans="4:4" hidden="1">
      <c r="D7853" t="str">
        <f t="shared" si="123"/>
        <v/>
      </c>
    </row>
    <row r="7854" spans="4:4" hidden="1">
      <c r="D7854" t="str">
        <f t="shared" si="123"/>
        <v/>
      </c>
    </row>
    <row r="7855" spans="4:4" hidden="1">
      <c r="D7855" t="str">
        <f t="shared" si="123"/>
        <v/>
      </c>
    </row>
    <row r="7856" spans="4:4" hidden="1">
      <c r="D7856" t="str">
        <f t="shared" si="123"/>
        <v/>
      </c>
    </row>
    <row r="7857" spans="4:4" hidden="1">
      <c r="D7857" t="str">
        <f t="shared" si="123"/>
        <v/>
      </c>
    </row>
    <row r="7858" spans="4:4" hidden="1">
      <c r="D7858" t="str">
        <f t="shared" si="123"/>
        <v/>
      </c>
    </row>
    <row r="7859" spans="4:4" hidden="1">
      <c r="D7859" t="str">
        <f t="shared" si="123"/>
        <v/>
      </c>
    </row>
    <row r="7860" spans="4:4" hidden="1">
      <c r="D7860" t="str">
        <f t="shared" si="123"/>
        <v/>
      </c>
    </row>
    <row r="7861" spans="4:4" hidden="1">
      <c r="D7861" t="str">
        <f t="shared" si="123"/>
        <v/>
      </c>
    </row>
    <row r="7862" spans="4:4" hidden="1">
      <c r="D7862" t="str">
        <f t="shared" si="123"/>
        <v/>
      </c>
    </row>
    <row r="7863" spans="4:4" hidden="1">
      <c r="D7863" t="str">
        <f t="shared" si="123"/>
        <v/>
      </c>
    </row>
    <row r="7864" spans="4:4" hidden="1">
      <c r="D7864" t="str">
        <f t="shared" si="123"/>
        <v/>
      </c>
    </row>
    <row r="7865" spans="4:4" hidden="1">
      <c r="D7865" t="str">
        <f t="shared" ref="D7865:D7928" si="124">IF(B7865&gt;1,1,"")</f>
        <v/>
      </c>
    </row>
    <row r="7866" spans="4:4" hidden="1">
      <c r="D7866" t="str">
        <f t="shared" si="124"/>
        <v/>
      </c>
    </row>
    <row r="7867" spans="4:4" hidden="1">
      <c r="D7867" t="str">
        <f t="shared" si="124"/>
        <v/>
      </c>
    </row>
    <row r="7868" spans="4:4" hidden="1">
      <c r="D7868" t="str">
        <f t="shared" si="124"/>
        <v/>
      </c>
    </row>
    <row r="7869" spans="4:4" hidden="1">
      <c r="D7869" t="str">
        <f t="shared" si="124"/>
        <v/>
      </c>
    </row>
    <row r="7870" spans="4:4" hidden="1">
      <c r="D7870" t="str">
        <f t="shared" si="124"/>
        <v/>
      </c>
    </row>
    <row r="7871" spans="4:4" hidden="1">
      <c r="D7871" t="str">
        <f t="shared" si="124"/>
        <v/>
      </c>
    </row>
    <row r="7872" spans="4:4" hidden="1">
      <c r="D7872" t="str">
        <f t="shared" si="124"/>
        <v/>
      </c>
    </row>
    <row r="7873" spans="4:4" hidden="1">
      <c r="D7873" t="str">
        <f t="shared" si="124"/>
        <v/>
      </c>
    </row>
    <row r="7874" spans="4:4" hidden="1">
      <c r="D7874" t="str">
        <f t="shared" si="124"/>
        <v/>
      </c>
    </row>
    <row r="7875" spans="4:4" hidden="1">
      <c r="D7875" t="str">
        <f t="shared" si="124"/>
        <v/>
      </c>
    </row>
    <row r="7876" spans="4:4" hidden="1">
      <c r="D7876" t="str">
        <f t="shared" si="124"/>
        <v/>
      </c>
    </row>
    <row r="7877" spans="4:4" hidden="1">
      <c r="D7877" t="str">
        <f t="shared" si="124"/>
        <v/>
      </c>
    </row>
    <row r="7878" spans="4:4" hidden="1">
      <c r="D7878" t="str">
        <f t="shared" si="124"/>
        <v/>
      </c>
    </row>
    <row r="7879" spans="4:4" hidden="1">
      <c r="D7879" t="str">
        <f t="shared" si="124"/>
        <v/>
      </c>
    </row>
    <row r="7880" spans="4:4" hidden="1">
      <c r="D7880" t="str">
        <f t="shared" si="124"/>
        <v/>
      </c>
    </row>
    <row r="7881" spans="4:4" hidden="1">
      <c r="D7881" t="str">
        <f t="shared" si="124"/>
        <v/>
      </c>
    </row>
    <row r="7882" spans="4:4" hidden="1">
      <c r="D7882" t="str">
        <f t="shared" si="124"/>
        <v/>
      </c>
    </row>
    <row r="7883" spans="4:4" hidden="1">
      <c r="D7883" t="str">
        <f t="shared" si="124"/>
        <v/>
      </c>
    </row>
    <row r="7884" spans="4:4" hidden="1">
      <c r="D7884" t="str">
        <f t="shared" si="124"/>
        <v/>
      </c>
    </row>
    <row r="7885" spans="4:4" hidden="1">
      <c r="D7885" t="str">
        <f t="shared" si="124"/>
        <v/>
      </c>
    </row>
    <row r="7886" spans="4:4" hidden="1">
      <c r="D7886" t="str">
        <f t="shared" si="124"/>
        <v/>
      </c>
    </row>
    <row r="7887" spans="4:4" hidden="1">
      <c r="D7887" t="str">
        <f t="shared" si="124"/>
        <v/>
      </c>
    </row>
    <row r="7888" spans="4:4" hidden="1">
      <c r="D7888" t="str">
        <f t="shared" si="124"/>
        <v/>
      </c>
    </row>
    <row r="7889" spans="4:4" hidden="1">
      <c r="D7889" t="str">
        <f t="shared" si="124"/>
        <v/>
      </c>
    </row>
    <row r="7890" spans="4:4" hidden="1">
      <c r="D7890" t="str">
        <f t="shared" si="124"/>
        <v/>
      </c>
    </row>
    <row r="7891" spans="4:4" hidden="1">
      <c r="D7891" t="str">
        <f t="shared" si="124"/>
        <v/>
      </c>
    </row>
    <row r="7892" spans="4:4" hidden="1">
      <c r="D7892" t="str">
        <f t="shared" si="124"/>
        <v/>
      </c>
    </row>
    <row r="7893" spans="4:4" hidden="1">
      <c r="D7893" t="str">
        <f t="shared" si="124"/>
        <v/>
      </c>
    </row>
    <row r="7894" spans="4:4" hidden="1">
      <c r="D7894" t="str">
        <f t="shared" si="124"/>
        <v/>
      </c>
    </row>
    <row r="7895" spans="4:4" hidden="1">
      <c r="D7895" t="str">
        <f t="shared" si="124"/>
        <v/>
      </c>
    </row>
    <row r="7896" spans="4:4" hidden="1">
      <c r="D7896" t="str">
        <f t="shared" si="124"/>
        <v/>
      </c>
    </row>
    <row r="7897" spans="4:4" hidden="1">
      <c r="D7897" t="str">
        <f t="shared" si="124"/>
        <v/>
      </c>
    </row>
    <row r="7898" spans="4:4" hidden="1">
      <c r="D7898" t="str">
        <f t="shared" si="124"/>
        <v/>
      </c>
    </row>
    <row r="7899" spans="4:4" hidden="1">
      <c r="D7899" t="str">
        <f t="shared" si="124"/>
        <v/>
      </c>
    </row>
    <row r="7900" spans="4:4" hidden="1">
      <c r="D7900" t="str">
        <f t="shared" si="124"/>
        <v/>
      </c>
    </row>
    <row r="7901" spans="4:4" hidden="1">
      <c r="D7901" t="str">
        <f t="shared" si="124"/>
        <v/>
      </c>
    </row>
    <row r="7902" spans="4:4" hidden="1">
      <c r="D7902" t="str">
        <f t="shared" si="124"/>
        <v/>
      </c>
    </row>
    <row r="7903" spans="4:4" hidden="1">
      <c r="D7903" t="str">
        <f t="shared" si="124"/>
        <v/>
      </c>
    </row>
    <row r="7904" spans="4:4" hidden="1">
      <c r="D7904" t="str">
        <f t="shared" si="124"/>
        <v/>
      </c>
    </row>
    <row r="7905" spans="4:4" hidden="1">
      <c r="D7905" t="str">
        <f t="shared" si="124"/>
        <v/>
      </c>
    </row>
    <row r="7906" spans="4:4" hidden="1">
      <c r="D7906" t="str">
        <f t="shared" si="124"/>
        <v/>
      </c>
    </row>
    <row r="7907" spans="4:4" hidden="1">
      <c r="D7907" t="str">
        <f t="shared" si="124"/>
        <v/>
      </c>
    </row>
    <row r="7908" spans="4:4" hidden="1">
      <c r="D7908" t="str">
        <f t="shared" si="124"/>
        <v/>
      </c>
    </row>
    <row r="7909" spans="4:4" hidden="1">
      <c r="D7909" t="str">
        <f t="shared" si="124"/>
        <v/>
      </c>
    </row>
    <row r="7910" spans="4:4" hidden="1">
      <c r="D7910" t="str">
        <f t="shared" si="124"/>
        <v/>
      </c>
    </row>
    <row r="7911" spans="4:4" hidden="1">
      <c r="D7911" t="str">
        <f t="shared" si="124"/>
        <v/>
      </c>
    </row>
    <row r="7912" spans="4:4" hidden="1">
      <c r="D7912" t="str">
        <f t="shared" si="124"/>
        <v/>
      </c>
    </row>
    <row r="7913" spans="4:4" hidden="1">
      <c r="D7913" t="str">
        <f t="shared" si="124"/>
        <v/>
      </c>
    </row>
    <row r="7914" spans="4:4" hidden="1">
      <c r="D7914" t="str">
        <f t="shared" si="124"/>
        <v/>
      </c>
    </row>
    <row r="7915" spans="4:4" hidden="1">
      <c r="D7915" t="str">
        <f t="shared" si="124"/>
        <v/>
      </c>
    </row>
    <row r="7916" spans="4:4" hidden="1">
      <c r="D7916" t="str">
        <f t="shared" si="124"/>
        <v/>
      </c>
    </row>
    <row r="7917" spans="4:4" hidden="1">
      <c r="D7917" t="str">
        <f t="shared" si="124"/>
        <v/>
      </c>
    </row>
    <row r="7918" spans="4:4" hidden="1">
      <c r="D7918" t="str">
        <f t="shared" si="124"/>
        <v/>
      </c>
    </row>
    <row r="7919" spans="4:4" hidden="1">
      <c r="D7919" t="str">
        <f t="shared" si="124"/>
        <v/>
      </c>
    </row>
    <row r="7920" spans="4:4" hidden="1">
      <c r="D7920" t="str">
        <f t="shared" si="124"/>
        <v/>
      </c>
    </row>
    <row r="7921" spans="4:4" hidden="1">
      <c r="D7921" t="str">
        <f t="shared" si="124"/>
        <v/>
      </c>
    </row>
    <row r="7922" spans="4:4" hidden="1">
      <c r="D7922" t="str">
        <f t="shared" si="124"/>
        <v/>
      </c>
    </row>
    <row r="7923" spans="4:4" hidden="1">
      <c r="D7923" t="str">
        <f t="shared" si="124"/>
        <v/>
      </c>
    </row>
    <row r="7924" spans="4:4" hidden="1">
      <c r="D7924" t="str">
        <f t="shared" si="124"/>
        <v/>
      </c>
    </row>
    <row r="7925" spans="4:4" hidden="1">
      <c r="D7925" t="str">
        <f t="shared" si="124"/>
        <v/>
      </c>
    </row>
    <row r="7926" spans="4:4" hidden="1">
      <c r="D7926" t="str">
        <f t="shared" si="124"/>
        <v/>
      </c>
    </row>
    <row r="7927" spans="4:4" hidden="1">
      <c r="D7927" t="str">
        <f t="shared" si="124"/>
        <v/>
      </c>
    </row>
    <row r="7928" spans="4:4" hidden="1">
      <c r="D7928" t="str">
        <f t="shared" si="124"/>
        <v/>
      </c>
    </row>
    <row r="7929" spans="4:4" hidden="1">
      <c r="D7929" t="str">
        <f t="shared" ref="D7929:D7992" si="125">IF(B7929&gt;1,1,"")</f>
        <v/>
      </c>
    </row>
    <row r="7930" spans="4:4" hidden="1">
      <c r="D7930" t="str">
        <f t="shared" si="125"/>
        <v/>
      </c>
    </row>
    <row r="7931" spans="4:4" hidden="1">
      <c r="D7931" t="str">
        <f t="shared" si="125"/>
        <v/>
      </c>
    </row>
    <row r="7932" spans="4:4" hidden="1">
      <c r="D7932" t="str">
        <f t="shared" si="125"/>
        <v/>
      </c>
    </row>
    <row r="7933" spans="4:4" hidden="1">
      <c r="D7933" t="str">
        <f t="shared" si="125"/>
        <v/>
      </c>
    </row>
    <row r="7934" spans="4:4" hidden="1">
      <c r="D7934" t="str">
        <f t="shared" si="125"/>
        <v/>
      </c>
    </row>
    <row r="7935" spans="4:4" hidden="1">
      <c r="D7935" t="str">
        <f t="shared" si="125"/>
        <v/>
      </c>
    </row>
    <row r="7936" spans="4:4" hidden="1">
      <c r="D7936" t="str">
        <f t="shared" si="125"/>
        <v/>
      </c>
    </row>
    <row r="7937" spans="4:4" hidden="1">
      <c r="D7937" t="str">
        <f t="shared" si="125"/>
        <v/>
      </c>
    </row>
    <row r="7938" spans="4:4" hidden="1">
      <c r="D7938" t="str">
        <f t="shared" si="125"/>
        <v/>
      </c>
    </row>
    <row r="7939" spans="4:4" hidden="1">
      <c r="D7939" t="str">
        <f t="shared" si="125"/>
        <v/>
      </c>
    </row>
    <row r="7940" spans="4:4" hidden="1">
      <c r="D7940" t="str">
        <f t="shared" si="125"/>
        <v/>
      </c>
    </row>
    <row r="7941" spans="4:4" hidden="1">
      <c r="D7941" t="str">
        <f t="shared" si="125"/>
        <v/>
      </c>
    </row>
    <row r="7942" spans="4:4" hidden="1">
      <c r="D7942" t="str">
        <f t="shared" si="125"/>
        <v/>
      </c>
    </row>
    <row r="7943" spans="4:4" hidden="1">
      <c r="D7943" t="str">
        <f t="shared" si="125"/>
        <v/>
      </c>
    </row>
    <row r="7944" spans="4:4" hidden="1">
      <c r="D7944" t="str">
        <f t="shared" si="125"/>
        <v/>
      </c>
    </row>
    <row r="7945" spans="4:4" hidden="1">
      <c r="D7945" t="str">
        <f t="shared" si="125"/>
        <v/>
      </c>
    </row>
    <row r="7946" spans="4:4" hidden="1">
      <c r="D7946" t="str">
        <f t="shared" si="125"/>
        <v/>
      </c>
    </row>
    <row r="7947" spans="4:4" hidden="1">
      <c r="D7947" t="str">
        <f t="shared" si="125"/>
        <v/>
      </c>
    </row>
    <row r="7948" spans="4:4" hidden="1">
      <c r="D7948" t="str">
        <f t="shared" si="125"/>
        <v/>
      </c>
    </row>
    <row r="7949" spans="4:4" hidden="1">
      <c r="D7949" t="str">
        <f t="shared" si="125"/>
        <v/>
      </c>
    </row>
    <row r="7950" spans="4:4" hidden="1">
      <c r="D7950" t="str">
        <f t="shared" si="125"/>
        <v/>
      </c>
    </row>
    <row r="7951" spans="4:4" hidden="1">
      <c r="D7951" t="str">
        <f t="shared" si="125"/>
        <v/>
      </c>
    </row>
    <row r="7952" spans="4:4" hidden="1">
      <c r="D7952" t="str">
        <f t="shared" si="125"/>
        <v/>
      </c>
    </row>
    <row r="7953" spans="4:4" hidden="1">
      <c r="D7953" t="str">
        <f t="shared" si="125"/>
        <v/>
      </c>
    </row>
    <row r="7954" spans="4:4" hidden="1">
      <c r="D7954" t="str">
        <f t="shared" si="125"/>
        <v/>
      </c>
    </row>
    <row r="7955" spans="4:4" hidden="1">
      <c r="D7955" t="str">
        <f t="shared" si="125"/>
        <v/>
      </c>
    </row>
    <row r="7956" spans="4:4" hidden="1">
      <c r="D7956" t="str">
        <f t="shared" si="125"/>
        <v/>
      </c>
    </row>
    <row r="7957" spans="4:4" hidden="1">
      <c r="D7957" t="str">
        <f t="shared" si="125"/>
        <v/>
      </c>
    </row>
    <row r="7958" spans="4:4" hidden="1">
      <c r="D7958" t="str">
        <f t="shared" si="125"/>
        <v/>
      </c>
    </row>
    <row r="7959" spans="4:4" hidden="1">
      <c r="D7959" t="str">
        <f t="shared" si="125"/>
        <v/>
      </c>
    </row>
    <row r="7960" spans="4:4" hidden="1">
      <c r="D7960" t="str">
        <f t="shared" si="125"/>
        <v/>
      </c>
    </row>
    <row r="7961" spans="4:4" hidden="1">
      <c r="D7961" t="str">
        <f t="shared" si="125"/>
        <v/>
      </c>
    </row>
    <row r="7962" spans="4:4" hidden="1">
      <c r="D7962" t="str">
        <f t="shared" si="125"/>
        <v/>
      </c>
    </row>
    <row r="7963" spans="4:4" hidden="1">
      <c r="D7963" t="str">
        <f t="shared" si="125"/>
        <v/>
      </c>
    </row>
    <row r="7964" spans="4:4" hidden="1">
      <c r="D7964" t="str">
        <f t="shared" si="125"/>
        <v/>
      </c>
    </row>
    <row r="7965" spans="4:4" hidden="1">
      <c r="D7965" t="str">
        <f t="shared" si="125"/>
        <v/>
      </c>
    </row>
    <row r="7966" spans="4:4" hidden="1">
      <c r="D7966" t="str">
        <f t="shared" si="125"/>
        <v/>
      </c>
    </row>
    <row r="7967" spans="4:4" hidden="1">
      <c r="D7967" t="str">
        <f t="shared" si="125"/>
        <v/>
      </c>
    </row>
    <row r="7968" spans="4:4" hidden="1">
      <c r="D7968" t="str">
        <f t="shared" si="125"/>
        <v/>
      </c>
    </row>
    <row r="7969" spans="4:4" hidden="1">
      <c r="D7969" t="str">
        <f t="shared" si="125"/>
        <v/>
      </c>
    </row>
    <row r="7970" spans="4:4" hidden="1">
      <c r="D7970" t="str">
        <f t="shared" si="125"/>
        <v/>
      </c>
    </row>
    <row r="7971" spans="4:4" hidden="1">
      <c r="D7971" t="str">
        <f t="shared" si="125"/>
        <v/>
      </c>
    </row>
    <row r="7972" spans="4:4" hidden="1">
      <c r="D7972" t="str">
        <f t="shared" si="125"/>
        <v/>
      </c>
    </row>
    <row r="7973" spans="4:4" hidden="1">
      <c r="D7973" t="str">
        <f t="shared" si="125"/>
        <v/>
      </c>
    </row>
    <row r="7974" spans="4:4" hidden="1">
      <c r="D7974" t="str">
        <f t="shared" si="125"/>
        <v/>
      </c>
    </row>
    <row r="7975" spans="4:4" hidden="1">
      <c r="D7975" t="str">
        <f t="shared" si="125"/>
        <v/>
      </c>
    </row>
    <row r="7976" spans="4:4" hidden="1">
      <c r="D7976" t="str">
        <f t="shared" si="125"/>
        <v/>
      </c>
    </row>
    <row r="7977" spans="4:4" hidden="1">
      <c r="D7977" t="str">
        <f t="shared" si="125"/>
        <v/>
      </c>
    </row>
    <row r="7978" spans="4:4" hidden="1">
      <c r="D7978" t="str">
        <f t="shared" si="125"/>
        <v/>
      </c>
    </row>
    <row r="7979" spans="4:4" hidden="1">
      <c r="D7979" t="str">
        <f t="shared" si="125"/>
        <v/>
      </c>
    </row>
    <row r="7980" spans="4:4" hidden="1">
      <c r="D7980" t="str">
        <f t="shared" si="125"/>
        <v/>
      </c>
    </row>
    <row r="7981" spans="4:4" hidden="1">
      <c r="D7981" t="str">
        <f t="shared" si="125"/>
        <v/>
      </c>
    </row>
    <row r="7982" spans="4:4" hidden="1">
      <c r="D7982" t="str">
        <f t="shared" si="125"/>
        <v/>
      </c>
    </row>
    <row r="7983" spans="4:4" hidden="1">
      <c r="D7983" t="str">
        <f t="shared" si="125"/>
        <v/>
      </c>
    </row>
    <row r="7984" spans="4:4" hidden="1">
      <c r="D7984" t="str">
        <f t="shared" si="125"/>
        <v/>
      </c>
    </row>
    <row r="7985" spans="4:4" hidden="1">
      <c r="D7985" t="str">
        <f t="shared" si="125"/>
        <v/>
      </c>
    </row>
    <row r="7986" spans="4:4" hidden="1">
      <c r="D7986" t="str">
        <f t="shared" si="125"/>
        <v/>
      </c>
    </row>
    <row r="7987" spans="4:4" hidden="1">
      <c r="D7987" t="str">
        <f t="shared" si="125"/>
        <v/>
      </c>
    </row>
    <row r="7988" spans="4:4" hidden="1">
      <c r="D7988" t="str">
        <f t="shared" si="125"/>
        <v/>
      </c>
    </row>
    <row r="7989" spans="4:4" hidden="1">
      <c r="D7989" t="str">
        <f t="shared" si="125"/>
        <v/>
      </c>
    </row>
    <row r="7990" spans="4:4" hidden="1">
      <c r="D7990" t="str">
        <f t="shared" si="125"/>
        <v/>
      </c>
    </row>
    <row r="7991" spans="4:4" hidden="1">
      <c r="D7991" t="str">
        <f t="shared" si="125"/>
        <v/>
      </c>
    </row>
    <row r="7992" spans="4:4" hidden="1">
      <c r="D7992" t="str">
        <f t="shared" si="125"/>
        <v/>
      </c>
    </row>
    <row r="7993" spans="4:4" hidden="1">
      <c r="D7993" t="str">
        <f t="shared" ref="D7993:D7999" si="126">IF(B7993&gt;1,1,"")</f>
        <v/>
      </c>
    </row>
    <row r="7994" spans="4:4" hidden="1">
      <c r="D7994" t="str">
        <f t="shared" si="126"/>
        <v/>
      </c>
    </row>
    <row r="7995" spans="4:4" hidden="1">
      <c r="D7995" t="str">
        <f t="shared" si="126"/>
        <v/>
      </c>
    </row>
    <row r="7996" spans="4:4" hidden="1">
      <c r="D7996" t="str">
        <f t="shared" si="126"/>
        <v/>
      </c>
    </row>
    <row r="7997" spans="4:4" hidden="1">
      <c r="D7997" t="str">
        <f t="shared" si="126"/>
        <v/>
      </c>
    </row>
    <row r="7998" spans="4:4" hidden="1">
      <c r="D7998" t="str">
        <f t="shared" si="126"/>
        <v/>
      </c>
    </row>
    <row r="7999" spans="4:4" hidden="1">
      <c r="D7999" t="str">
        <f t="shared" si="126"/>
        <v/>
      </c>
    </row>
    <row r="8000" spans="4:4" hidden="1">
      <c r="D8000" t="str">
        <f t="shared" ref="D8000:D8031" si="127">IF(B8000&gt;1,1,"")</f>
        <v/>
      </c>
    </row>
    <row r="8001" spans="4:4" hidden="1">
      <c r="D8001" t="str">
        <f t="shared" si="127"/>
        <v/>
      </c>
    </row>
    <row r="8002" spans="4:4" hidden="1">
      <c r="D8002" t="str">
        <f t="shared" si="127"/>
        <v/>
      </c>
    </row>
    <row r="8003" spans="4:4" hidden="1">
      <c r="D8003" t="str">
        <f t="shared" si="127"/>
        <v/>
      </c>
    </row>
    <row r="8004" spans="4:4" hidden="1">
      <c r="D8004" t="str">
        <f t="shared" si="127"/>
        <v/>
      </c>
    </row>
    <row r="8005" spans="4:4" hidden="1">
      <c r="D8005" t="str">
        <f t="shared" si="127"/>
        <v/>
      </c>
    </row>
    <row r="8006" spans="4:4" hidden="1">
      <c r="D8006" t="str">
        <f t="shared" si="127"/>
        <v/>
      </c>
    </row>
    <row r="8007" spans="4:4" hidden="1">
      <c r="D8007" t="str">
        <f t="shared" si="127"/>
        <v/>
      </c>
    </row>
    <row r="8008" spans="4:4" hidden="1">
      <c r="D8008" t="str">
        <f t="shared" si="127"/>
        <v/>
      </c>
    </row>
    <row r="8009" spans="4:4" hidden="1">
      <c r="D8009" t="str">
        <f t="shared" si="127"/>
        <v/>
      </c>
    </row>
    <row r="8010" spans="4:4" hidden="1">
      <c r="D8010" t="str">
        <f t="shared" si="127"/>
        <v/>
      </c>
    </row>
    <row r="8011" spans="4:4" hidden="1">
      <c r="D8011" t="str">
        <f t="shared" si="127"/>
        <v/>
      </c>
    </row>
    <row r="8012" spans="4:4" hidden="1">
      <c r="D8012" t="str">
        <f t="shared" si="127"/>
        <v/>
      </c>
    </row>
    <row r="8013" spans="4:4" hidden="1">
      <c r="D8013" t="str">
        <f t="shared" si="127"/>
        <v/>
      </c>
    </row>
    <row r="8014" spans="4:4" hidden="1">
      <c r="D8014" t="str">
        <f t="shared" si="127"/>
        <v/>
      </c>
    </row>
    <row r="8015" spans="4:4" hidden="1">
      <c r="D8015" t="str">
        <f t="shared" si="127"/>
        <v/>
      </c>
    </row>
    <row r="8016" spans="4:4" hidden="1">
      <c r="D8016" t="str">
        <f t="shared" si="127"/>
        <v/>
      </c>
    </row>
    <row r="8017" spans="4:4" hidden="1">
      <c r="D8017" t="str">
        <f t="shared" si="127"/>
        <v/>
      </c>
    </row>
    <row r="8018" spans="4:4" hidden="1">
      <c r="D8018" t="str">
        <f t="shared" si="127"/>
        <v/>
      </c>
    </row>
    <row r="8019" spans="4:4" hidden="1">
      <c r="D8019" t="str">
        <f t="shared" si="127"/>
        <v/>
      </c>
    </row>
    <row r="8020" spans="4:4" hidden="1">
      <c r="D8020" t="str">
        <f t="shared" si="127"/>
        <v/>
      </c>
    </row>
    <row r="8021" spans="4:4" hidden="1">
      <c r="D8021" t="str">
        <f t="shared" si="127"/>
        <v/>
      </c>
    </row>
    <row r="8022" spans="4:4" hidden="1">
      <c r="D8022" t="str">
        <f t="shared" si="127"/>
        <v/>
      </c>
    </row>
    <row r="8023" spans="4:4" hidden="1">
      <c r="D8023" t="str">
        <f t="shared" si="127"/>
        <v/>
      </c>
    </row>
    <row r="8024" spans="4:4" hidden="1">
      <c r="D8024" t="str">
        <f t="shared" si="127"/>
        <v/>
      </c>
    </row>
    <row r="8025" spans="4:4" hidden="1">
      <c r="D8025" t="str">
        <f t="shared" si="127"/>
        <v/>
      </c>
    </row>
    <row r="8026" spans="4:4" hidden="1">
      <c r="D8026" t="str">
        <f t="shared" si="127"/>
        <v/>
      </c>
    </row>
    <row r="8027" spans="4:4" hidden="1">
      <c r="D8027" t="str">
        <f t="shared" si="127"/>
        <v/>
      </c>
    </row>
    <row r="8028" spans="4:4" hidden="1">
      <c r="D8028" t="str">
        <f t="shared" si="127"/>
        <v/>
      </c>
    </row>
    <row r="8029" spans="4:4" hidden="1">
      <c r="D8029" t="str">
        <f t="shared" si="127"/>
        <v/>
      </c>
    </row>
    <row r="8030" spans="4:4" hidden="1">
      <c r="D8030" t="str">
        <f t="shared" si="127"/>
        <v/>
      </c>
    </row>
    <row r="8031" spans="4:4" hidden="1">
      <c r="D8031" t="str">
        <f t="shared" si="127"/>
        <v/>
      </c>
    </row>
    <row r="8032" spans="4:4" hidden="1">
      <c r="D8032" t="str">
        <f t="shared" ref="D8032:D8063" si="128">IF(B8032&gt;1,1,"")</f>
        <v/>
      </c>
    </row>
    <row r="8033" spans="4:4" hidden="1">
      <c r="D8033" t="str">
        <f t="shared" si="128"/>
        <v/>
      </c>
    </row>
    <row r="8034" spans="4:4" hidden="1">
      <c r="D8034" t="str">
        <f t="shared" si="128"/>
        <v/>
      </c>
    </row>
    <row r="8035" spans="4:4" hidden="1">
      <c r="D8035" t="str">
        <f t="shared" si="128"/>
        <v/>
      </c>
    </row>
    <row r="8036" spans="4:4" hidden="1">
      <c r="D8036" t="str">
        <f t="shared" si="128"/>
        <v/>
      </c>
    </row>
    <row r="8037" spans="4:4" hidden="1">
      <c r="D8037" t="str">
        <f t="shared" si="128"/>
        <v/>
      </c>
    </row>
    <row r="8038" spans="4:4" hidden="1">
      <c r="D8038" t="str">
        <f t="shared" si="128"/>
        <v/>
      </c>
    </row>
    <row r="8039" spans="4:4" hidden="1">
      <c r="D8039" t="str">
        <f t="shared" si="128"/>
        <v/>
      </c>
    </row>
    <row r="8040" spans="4:4" hidden="1">
      <c r="D8040" t="str">
        <f t="shared" si="128"/>
        <v/>
      </c>
    </row>
    <row r="8041" spans="4:4" hidden="1">
      <c r="D8041" t="str">
        <f t="shared" si="128"/>
        <v/>
      </c>
    </row>
    <row r="8042" spans="4:4" hidden="1">
      <c r="D8042" t="str">
        <f t="shared" si="128"/>
        <v/>
      </c>
    </row>
    <row r="8043" spans="4:4" hidden="1">
      <c r="D8043" t="str">
        <f t="shared" si="128"/>
        <v/>
      </c>
    </row>
    <row r="8044" spans="4:4" hidden="1">
      <c r="D8044" t="str">
        <f t="shared" si="128"/>
        <v/>
      </c>
    </row>
    <row r="8045" spans="4:4" hidden="1">
      <c r="D8045" t="str">
        <f t="shared" si="128"/>
        <v/>
      </c>
    </row>
    <row r="8046" spans="4:4" hidden="1">
      <c r="D8046" t="str">
        <f t="shared" si="128"/>
        <v/>
      </c>
    </row>
    <row r="8047" spans="4:4" hidden="1">
      <c r="D8047" t="str">
        <f t="shared" si="128"/>
        <v/>
      </c>
    </row>
    <row r="8048" spans="4:4" hidden="1">
      <c r="D8048" t="str">
        <f t="shared" si="128"/>
        <v/>
      </c>
    </row>
    <row r="8049" spans="4:4" hidden="1">
      <c r="D8049" t="str">
        <f t="shared" si="128"/>
        <v/>
      </c>
    </row>
    <row r="8050" spans="4:4" hidden="1">
      <c r="D8050" t="str">
        <f t="shared" si="128"/>
        <v/>
      </c>
    </row>
    <row r="8051" spans="4:4" hidden="1">
      <c r="D8051" t="str">
        <f t="shared" si="128"/>
        <v/>
      </c>
    </row>
    <row r="8052" spans="4:4" hidden="1">
      <c r="D8052" t="str">
        <f t="shared" si="128"/>
        <v/>
      </c>
    </row>
    <row r="8053" spans="4:4" hidden="1">
      <c r="D8053" t="str">
        <f t="shared" si="128"/>
        <v/>
      </c>
    </row>
    <row r="8054" spans="4:4" hidden="1">
      <c r="D8054" t="str">
        <f t="shared" si="128"/>
        <v/>
      </c>
    </row>
    <row r="8055" spans="4:4" hidden="1">
      <c r="D8055" t="str">
        <f t="shared" si="128"/>
        <v/>
      </c>
    </row>
    <row r="8056" spans="4:4" hidden="1">
      <c r="D8056" t="str">
        <f t="shared" si="128"/>
        <v/>
      </c>
    </row>
    <row r="8057" spans="4:4" hidden="1">
      <c r="D8057" t="str">
        <f t="shared" si="128"/>
        <v/>
      </c>
    </row>
    <row r="8058" spans="4:4" hidden="1">
      <c r="D8058" t="str">
        <f t="shared" si="128"/>
        <v/>
      </c>
    </row>
    <row r="8059" spans="4:4" hidden="1">
      <c r="D8059" t="str">
        <f t="shared" si="128"/>
        <v/>
      </c>
    </row>
    <row r="8060" spans="4:4" hidden="1">
      <c r="D8060" t="str">
        <f t="shared" si="128"/>
        <v/>
      </c>
    </row>
    <row r="8061" spans="4:4" hidden="1">
      <c r="D8061" t="str">
        <f t="shared" si="128"/>
        <v/>
      </c>
    </row>
    <row r="8062" spans="4:4" hidden="1">
      <c r="D8062" t="str">
        <f t="shared" si="128"/>
        <v/>
      </c>
    </row>
    <row r="8063" spans="4:4" hidden="1">
      <c r="D8063" t="str">
        <f t="shared" si="128"/>
        <v/>
      </c>
    </row>
    <row r="8064" spans="4:4" hidden="1">
      <c r="D8064" t="str">
        <f t="shared" ref="D8064:D8095" si="129">IF(B8064&gt;1,1,"")</f>
        <v/>
      </c>
    </row>
    <row r="8065" spans="4:4" hidden="1">
      <c r="D8065" t="str">
        <f t="shared" si="129"/>
        <v/>
      </c>
    </row>
    <row r="8066" spans="4:4" hidden="1">
      <c r="D8066" t="str">
        <f t="shared" si="129"/>
        <v/>
      </c>
    </row>
    <row r="8067" spans="4:4" hidden="1">
      <c r="D8067" t="str">
        <f t="shared" si="129"/>
        <v/>
      </c>
    </row>
    <row r="8068" spans="4:4" hidden="1">
      <c r="D8068" t="str">
        <f t="shared" si="129"/>
        <v/>
      </c>
    </row>
    <row r="8069" spans="4:4" hidden="1">
      <c r="D8069" t="str">
        <f t="shared" si="129"/>
        <v/>
      </c>
    </row>
    <row r="8070" spans="4:4" hidden="1">
      <c r="D8070" t="str">
        <f t="shared" si="129"/>
        <v/>
      </c>
    </row>
    <row r="8071" spans="4:4" hidden="1">
      <c r="D8071" t="str">
        <f t="shared" si="129"/>
        <v/>
      </c>
    </row>
    <row r="8072" spans="4:4" hidden="1">
      <c r="D8072" t="str">
        <f t="shared" si="129"/>
        <v/>
      </c>
    </row>
    <row r="8073" spans="4:4" hidden="1">
      <c r="D8073" t="str">
        <f t="shared" si="129"/>
        <v/>
      </c>
    </row>
    <row r="8074" spans="4:4" hidden="1">
      <c r="D8074" t="str">
        <f t="shared" si="129"/>
        <v/>
      </c>
    </row>
    <row r="8075" spans="4:4" hidden="1">
      <c r="D8075" t="str">
        <f t="shared" si="129"/>
        <v/>
      </c>
    </row>
    <row r="8076" spans="4:4" hidden="1">
      <c r="D8076" t="str">
        <f t="shared" si="129"/>
        <v/>
      </c>
    </row>
    <row r="8077" spans="4:4" hidden="1">
      <c r="D8077" t="str">
        <f t="shared" si="129"/>
        <v/>
      </c>
    </row>
    <row r="8078" spans="4:4" hidden="1">
      <c r="D8078" t="str">
        <f t="shared" si="129"/>
        <v/>
      </c>
    </row>
    <row r="8079" spans="4:4" hidden="1">
      <c r="D8079" t="str">
        <f t="shared" si="129"/>
        <v/>
      </c>
    </row>
    <row r="8080" spans="4:4" hidden="1">
      <c r="D8080" t="str">
        <f t="shared" si="129"/>
        <v/>
      </c>
    </row>
    <row r="8081" spans="4:4" hidden="1">
      <c r="D8081" t="str">
        <f t="shared" si="129"/>
        <v/>
      </c>
    </row>
    <row r="8082" spans="4:4" hidden="1">
      <c r="D8082" t="str">
        <f t="shared" si="129"/>
        <v/>
      </c>
    </row>
    <row r="8083" spans="4:4" hidden="1">
      <c r="D8083" t="str">
        <f t="shared" si="129"/>
        <v/>
      </c>
    </row>
    <row r="8084" spans="4:4" hidden="1">
      <c r="D8084" t="str">
        <f t="shared" si="129"/>
        <v/>
      </c>
    </row>
    <row r="8085" spans="4:4" hidden="1">
      <c r="D8085" t="str">
        <f t="shared" si="129"/>
        <v/>
      </c>
    </row>
    <row r="8086" spans="4:4" hidden="1">
      <c r="D8086" t="str">
        <f t="shared" si="129"/>
        <v/>
      </c>
    </row>
    <row r="8087" spans="4:4" hidden="1">
      <c r="D8087" t="str">
        <f t="shared" si="129"/>
        <v/>
      </c>
    </row>
    <row r="8088" spans="4:4" hidden="1">
      <c r="D8088" t="str">
        <f t="shared" si="129"/>
        <v/>
      </c>
    </row>
    <row r="8089" spans="4:4" hidden="1">
      <c r="D8089" t="str">
        <f t="shared" si="129"/>
        <v/>
      </c>
    </row>
    <row r="8090" spans="4:4" hidden="1">
      <c r="D8090" t="str">
        <f t="shared" si="129"/>
        <v/>
      </c>
    </row>
    <row r="8091" spans="4:4" hidden="1">
      <c r="D8091" t="str">
        <f t="shared" si="129"/>
        <v/>
      </c>
    </row>
    <row r="8092" spans="4:4" hidden="1">
      <c r="D8092" t="str">
        <f t="shared" si="129"/>
        <v/>
      </c>
    </row>
    <row r="8093" spans="4:4" hidden="1">
      <c r="D8093" t="str">
        <f t="shared" si="129"/>
        <v/>
      </c>
    </row>
    <row r="8094" spans="4:4" hidden="1">
      <c r="D8094" t="str">
        <f t="shared" si="129"/>
        <v/>
      </c>
    </row>
    <row r="8095" spans="4:4" hidden="1">
      <c r="D8095" t="str">
        <f t="shared" si="129"/>
        <v/>
      </c>
    </row>
    <row r="8096" spans="4:4" hidden="1">
      <c r="D8096" t="str">
        <f t="shared" ref="D8096:D8159" si="130">IF(B8096&gt;1,1,"")</f>
        <v/>
      </c>
    </row>
    <row r="8097" spans="4:4" hidden="1">
      <c r="D8097" t="str">
        <f t="shared" si="130"/>
        <v/>
      </c>
    </row>
    <row r="8098" spans="4:4" hidden="1">
      <c r="D8098" t="str">
        <f t="shared" si="130"/>
        <v/>
      </c>
    </row>
    <row r="8099" spans="4:4" hidden="1">
      <c r="D8099" t="str">
        <f t="shared" si="130"/>
        <v/>
      </c>
    </row>
    <row r="8100" spans="4:4" hidden="1">
      <c r="D8100" t="str">
        <f t="shared" si="130"/>
        <v/>
      </c>
    </row>
    <row r="8101" spans="4:4" hidden="1">
      <c r="D8101" t="str">
        <f t="shared" si="130"/>
        <v/>
      </c>
    </row>
    <row r="8102" spans="4:4" hidden="1">
      <c r="D8102" t="str">
        <f t="shared" si="130"/>
        <v/>
      </c>
    </row>
    <row r="8103" spans="4:4" hidden="1">
      <c r="D8103" t="str">
        <f t="shared" si="130"/>
        <v/>
      </c>
    </row>
    <row r="8104" spans="4:4" hidden="1">
      <c r="D8104" t="str">
        <f t="shared" si="130"/>
        <v/>
      </c>
    </row>
    <row r="8105" spans="4:4" hidden="1">
      <c r="D8105" t="str">
        <f t="shared" si="130"/>
        <v/>
      </c>
    </row>
    <row r="8106" spans="4:4" hidden="1">
      <c r="D8106" t="str">
        <f t="shared" si="130"/>
        <v/>
      </c>
    </row>
    <row r="8107" spans="4:4" hidden="1">
      <c r="D8107" t="str">
        <f t="shared" si="130"/>
        <v/>
      </c>
    </row>
    <row r="8108" spans="4:4" hidden="1">
      <c r="D8108" t="str">
        <f t="shared" si="130"/>
        <v/>
      </c>
    </row>
    <row r="8109" spans="4:4" hidden="1">
      <c r="D8109" t="str">
        <f t="shared" si="130"/>
        <v/>
      </c>
    </row>
    <row r="8110" spans="4:4" hidden="1">
      <c r="D8110" t="str">
        <f t="shared" si="130"/>
        <v/>
      </c>
    </row>
    <row r="8111" spans="4:4" hidden="1">
      <c r="D8111" t="str">
        <f t="shared" si="130"/>
        <v/>
      </c>
    </row>
    <row r="8112" spans="4:4" hidden="1">
      <c r="D8112" t="str">
        <f t="shared" si="130"/>
        <v/>
      </c>
    </row>
    <row r="8113" spans="4:4" hidden="1">
      <c r="D8113" t="str">
        <f t="shared" si="130"/>
        <v/>
      </c>
    </row>
    <row r="8114" spans="4:4" hidden="1">
      <c r="D8114" t="str">
        <f t="shared" si="130"/>
        <v/>
      </c>
    </row>
    <row r="8115" spans="4:4" hidden="1">
      <c r="D8115" t="str">
        <f t="shared" si="130"/>
        <v/>
      </c>
    </row>
    <row r="8116" spans="4:4" hidden="1">
      <c r="D8116" t="str">
        <f t="shared" si="130"/>
        <v/>
      </c>
    </row>
    <row r="8117" spans="4:4" hidden="1">
      <c r="D8117" t="str">
        <f t="shared" si="130"/>
        <v/>
      </c>
    </row>
    <row r="8118" spans="4:4" hidden="1">
      <c r="D8118" t="str">
        <f t="shared" si="130"/>
        <v/>
      </c>
    </row>
    <row r="8119" spans="4:4" hidden="1">
      <c r="D8119" t="str">
        <f t="shared" si="130"/>
        <v/>
      </c>
    </row>
    <row r="8120" spans="4:4" hidden="1">
      <c r="D8120" t="str">
        <f t="shared" si="130"/>
        <v/>
      </c>
    </row>
    <row r="8121" spans="4:4" hidden="1">
      <c r="D8121" t="str">
        <f t="shared" si="130"/>
        <v/>
      </c>
    </row>
    <row r="8122" spans="4:4" hidden="1">
      <c r="D8122" t="str">
        <f t="shared" si="130"/>
        <v/>
      </c>
    </row>
    <row r="8123" spans="4:4" hidden="1">
      <c r="D8123" t="str">
        <f t="shared" si="130"/>
        <v/>
      </c>
    </row>
    <row r="8124" spans="4:4" hidden="1">
      <c r="D8124" t="str">
        <f t="shared" si="130"/>
        <v/>
      </c>
    </row>
    <row r="8125" spans="4:4" hidden="1">
      <c r="D8125" t="str">
        <f t="shared" si="130"/>
        <v/>
      </c>
    </row>
    <row r="8126" spans="4:4" hidden="1">
      <c r="D8126" t="str">
        <f t="shared" si="130"/>
        <v/>
      </c>
    </row>
    <row r="8127" spans="4:4" hidden="1">
      <c r="D8127" t="str">
        <f t="shared" si="130"/>
        <v/>
      </c>
    </row>
    <row r="8128" spans="4:4" hidden="1">
      <c r="D8128" t="str">
        <f t="shared" si="130"/>
        <v/>
      </c>
    </row>
    <row r="8129" spans="4:4" hidden="1">
      <c r="D8129" t="str">
        <f t="shared" si="130"/>
        <v/>
      </c>
    </row>
    <row r="8130" spans="4:4" hidden="1">
      <c r="D8130" t="str">
        <f t="shared" si="130"/>
        <v/>
      </c>
    </row>
    <row r="8131" spans="4:4" hidden="1">
      <c r="D8131" t="str">
        <f t="shared" si="130"/>
        <v/>
      </c>
    </row>
    <row r="8132" spans="4:4" hidden="1">
      <c r="D8132" t="str">
        <f t="shared" si="130"/>
        <v/>
      </c>
    </row>
    <row r="8133" spans="4:4" hidden="1">
      <c r="D8133" t="str">
        <f t="shared" si="130"/>
        <v/>
      </c>
    </row>
    <row r="8134" spans="4:4" hidden="1">
      <c r="D8134" t="str">
        <f t="shared" si="130"/>
        <v/>
      </c>
    </row>
    <row r="8135" spans="4:4" hidden="1">
      <c r="D8135" t="str">
        <f t="shared" si="130"/>
        <v/>
      </c>
    </row>
    <row r="8136" spans="4:4" hidden="1">
      <c r="D8136" t="str">
        <f t="shared" si="130"/>
        <v/>
      </c>
    </row>
    <row r="8137" spans="4:4" hidden="1">
      <c r="D8137" t="str">
        <f t="shared" si="130"/>
        <v/>
      </c>
    </row>
    <row r="8138" spans="4:4" hidden="1">
      <c r="D8138" t="str">
        <f t="shared" si="130"/>
        <v/>
      </c>
    </row>
    <row r="8139" spans="4:4" hidden="1">
      <c r="D8139" t="str">
        <f t="shared" si="130"/>
        <v/>
      </c>
    </row>
    <row r="8140" spans="4:4" hidden="1">
      <c r="D8140" t="str">
        <f t="shared" si="130"/>
        <v/>
      </c>
    </row>
    <row r="8141" spans="4:4" hidden="1">
      <c r="D8141" t="str">
        <f t="shared" si="130"/>
        <v/>
      </c>
    </row>
    <row r="8142" spans="4:4" hidden="1">
      <c r="D8142" t="str">
        <f t="shared" si="130"/>
        <v/>
      </c>
    </row>
    <row r="8143" spans="4:4" hidden="1">
      <c r="D8143" t="str">
        <f t="shared" si="130"/>
        <v/>
      </c>
    </row>
    <row r="8144" spans="4:4" hidden="1">
      <c r="D8144" t="str">
        <f t="shared" si="130"/>
        <v/>
      </c>
    </row>
    <row r="8145" spans="4:4" hidden="1">
      <c r="D8145" t="str">
        <f t="shared" si="130"/>
        <v/>
      </c>
    </row>
    <row r="8146" spans="4:4" hidden="1">
      <c r="D8146" t="str">
        <f t="shared" si="130"/>
        <v/>
      </c>
    </row>
    <row r="8147" spans="4:4" hidden="1">
      <c r="D8147" t="str">
        <f t="shared" si="130"/>
        <v/>
      </c>
    </row>
    <row r="8148" spans="4:4" hidden="1">
      <c r="D8148" t="str">
        <f t="shared" si="130"/>
        <v/>
      </c>
    </row>
    <row r="8149" spans="4:4" hidden="1">
      <c r="D8149" t="str">
        <f t="shared" si="130"/>
        <v/>
      </c>
    </row>
    <row r="8150" spans="4:4" hidden="1">
      <c r="D8150" t="str">
        <f t="shared" si="130"/>
        <v/>
      </c>
    </row>
    <row r="8151" spans="4:4" hidden="1">
      <c r="D8151" t="str">
        <f t="shared" si="130"/>
        <v/>
      </c>
    </row>
    <row r="8152" spans="4:4" hidden="1">
      <c r="D8152" t="str">
        <f t="shared" si="130"/>
        <v/>
      </c>
    </row>
    <row r="8153" spans="4:4" hidden="1">
      <c r="D8153" t="str">
        <f t="shared" si="130"/>
        <v/>
      </c>
    </row>
    <row r="8154" spans="4:4" hidden="1">
      <c r="D8154" t="str">
        <f t="shared" si="130"/>
        <v/>
      </c>
    </row>
    <row r="8155" spans="4:4" hidden="1">
      <c r="D8155" t="str">
        <f t="shared" si="130"/>
        <v/>
      </c>
    </row>
    <row r="8156" spans="4:4" hidden="1">
      <c r="D8156" t="str">
        <f t="shared" si="130"/>
        <v/>
      </c>
    </row>
    <row r="8157" spans="4:4" hidden="1">
      <c r="D8157" t="str">
        <f t="shared" si="130"/>
        <v/>
      </c>
    </row>
    <row r="8158" spans="4:4" hidden="1">
      <c r="D8158" t="str">
        <f t="shared" si="130"/>
        <v/>
      </c>
    </row>
    <row r="8159" spans="4:4" hidden="1">
      <c r="D8159" t="str">
        <f t="shared" si="130"/>
        <v/>
      </c>
    </row>
    <row r="8160" spans="4:4" hidden="1">
      <c r="D8160" t="str">
        <f t="shared" ref="D8160:D8191" si="131">IF(B8160&gt;1,1,"")</f>
        <v/>
      </c>
    </row>
    <row r="8161" spans="4:4" hidden="1">
      <c r="D8161" t="str">
        <f t="shared" si="131"/>
        <v/>
      </c>
    </row>
    <row r="8162" spans="4:4" hidden="1">
      <c r="D8162" t="str">
        <f t="shared" si="131"/>
        <v/>
      </c>
    </row>
    <row r="8163" spans="4:4" hidden="1">
      <c r="D8163" t="str">
        <f t="shared" si="131"/>
        <v/>
      </c>
    </row>
    <row r="8164" spans="4:4" hidden="1">
      <c r="D8164" t="str">
        <f t="shared" si="131"/>
        <v/>
      </c>
    </row>
    <row r="8165" spans="4:4" hidden="1">
      <c r="D8165" t="str">
        <f t="shared" si="131"/>
        <v/>
      </c>
    </row>
    <row r="8166" spans="4:4" hidden="1">
      <c r="D8166" t="str">
        <f t="shared" si="131"/>
        <v/>
      </c>
    </row>
    <row r="8167" spans="4:4" hidden="1">
      <c r="D8167" t="str">
        <f t="shared" si="131"/>
        <v/>
      </c>
    </row>
    <row r="8168" spans="4:4" hidden="1">
      <c r="D8168" t="str">
        <f t="shared" si="131"/>
        <v/>
      </c>
    </row>
    <row r="8169" spans="4:4" hidden="1">
      <c r="D8169" t="str">
        <f t="shared" si="131"/>
        <v/>
      </c>
    </row>
    <row r="8170" spans="4:4" hidden="1">
      <c r="D8170" t="str">
        <f t="shared" si="131"/>
        <v/>
      </c>
    </row>
    <row r="8171" spans="4:4" hidden="1">
      <c r="D8171" t="str">
        <f t="shared" si="131"/>
        <v/>
      </c>
    </row>
    <row r="8172" spans="4:4" hidden="1">
      <c r="D8172" t="str">
        <f t="shared" si="131"/>
        <v/>
      </c>
    </row>
    <row r="8173" spans="4:4" hidden="1">
      <c r="D8173" t="str">
        <f t="shared" si="131"/>
        <v/>
      </c>
    </row>
    <row r="8174" spans="4:4" hidden="1">
      <c r="D8174" t="str">
        <f t="shared" si="131"/>
        <v/>
      </c>
    </row>
    <row r="8175" spans="4:4" hidden="1">
      <c r="D8175" t="str">
        <f t="shared" si="131"/>
        <v/>
      </c>
    </row>
    <row r="8176" spans="4:4" hidden="1">
      <c r="D8176" t="str">
        <f t="shared" si="131"/>
        <v/>
      </c>
    </row>
    <row r="8177" spans="4:4" hidden="1">
      <c r="D8177" t="str">
        <f t="shared" si="131"/>
        <v/>
      </c>
    </row>
    <row r="8178" spans="4:4" hidden="1">
      <c r="D8178" t="str">
        <f t="shared" si="131"/>
        <v/>
      </c>
    </row>
    <row r="8179" spans="4:4" hidden="1">
      <c r="D8179" t="str">
        <f t="shared" si="131"/>
        <v/>
      </c>
    </row>
    <row r="8180" spans="4:4" hidden="1">
      <c r="D8180" t="str">
        <f t="shared" si="131"/>
        <v/>
      </c>
    </row>
    <row r="8181" spans="4:4" hidden="1">
      <c r="D8181" t="str">
        <f t="shared" si="131"/>
        <v/>
      </c>
    </row>
    <row r="8182" spans="4:4" hidden="1">
      <c r="D8182" t="str">
        <f t="shared" si="131"/>
        <v/>
      </c>
    </row>
    <row r="8183" spans="4:4" hidden="1">
      <c r="D8183" t="str">
        <f t="shared" si="131"/>
        <v/>
      </c>
    </row>
    <row r="8184" spans="4:4" hidden="1">
      <c r="D8184" t="str">
        <f t="shared" si="131"/>
        <v/>
      </c>
    </row>
    <row r="8185" spans="4:4" hidden="1">
      <c r="D8185" t="str">
        <f t="shared" si="131"/>
        <v/>
      </c>
    </row>
    <row r="8186" spans="4:4" hidden="1">
      <c r="D8186" t="str">
        <f t="shared" si="131"/>
        <v/>
      </c>
    </row>
    <row r="8187" spans="4:4" hidden="1">
      <c r="D8187" t="str">
        <f t="shared" si="131"/>
        <v/>
      </c>
    </row>
    <row r="8188" spans="4:4" hidden="1">
      <c r="D8188" t="str">
        <f t="shared" si="131"/>
        <v/>
      </c>
    </row>
    <row r="8189" spans="4:4" hidden="1">
      <c r="D8189" t="str">
        <f t="shared" si="131"/>
        <v/>
      </c>
    </row>
    <row r="8190" spans="4:4" hidden="1">
      <c r="D8190" t="str">
        <f t="shared" si="131"/>
        <v/>
      </c>
    </row>
    <row r="8191" spans="4:4" hidden="1">
      <c r="D8191" t="str">
        <f t="shared" si="131"/>
        <v/>
      </c>
    </row>
    <row r="8192" spans="4:4" hidden="1">
      <c r="D8192" t="str">
        <f t="shared" ref="D8192:D8255" si="132">IF(B8192&gt;1,1,"")</f>
        <v/>
      </c>
    </row>
    <row r="8193" spans="4:4" hidden="1">
      <c r="D8193" t="str">
        <f t="shared" si="132"/>
        <v/>
      </c>
    </row>
    <row r="8194" spans="4:4" hidden="1">
      <c r="D8194" t="str">
        <f t="shared" si="132"/>
        <v/>
      </c>
    </row>
    <row r="8195" spans="4:4" hidden="1">
      <c r="D8195" t="str">
        <f t="shared" si="132"/>
        <v/>
      </c>
    </row>
    <row r="8196" spans="4:4" hidden="1">
      <c r="D8196" t="str">
        <f t="shared" si="132"/>
        <v/>
      </c>
    </row>
    <row r="8197" spans="4:4" hidden="1">
      <c r="D8197" t="str">
        <f t="shared" si="132"/>
        <v/>
      </c>
    </row>
    <row r="8198" spans="4:4" hidden="1">
      <c r="D8198" t="str">
        <f t="shared" si="132"/>
        <v/>
      </c>
    </row>
    <row r="8199" spans="4:4" hidden="1">
      <c r="D8199" t="str">
        <f t="shared" si="132"/>
        <v/>
      </c>
    </row>
    <row r="8200" spans="4:4" hidden="1">
      <c r="D8200" t="str">
        <f t="shared" si="132"/>
        <v/>
      </c>
    </row>
    <row r="8201" spans="4:4" hidden="1">
      <c r="D8201" t="str">
        <f t="shared" si="132"/>
        <v/>
      </c>
    </row>
    <row r="8202" spans="4:4" hidden="1">
      <c r="D8202" t="str">
        <f t="shared" si="132"/>
        <v/>
      </c>
    </row>
    <row r="8203" spans="4:4" hidden="1">
      <c r="D8203" t="str">
        <f t="shared" si="132"/>
        <v/>
      </c>
    </row>
    <row r="8204" spans="4:4" hidden="1">
      <c r="D8204" t="str">
        <f t="shared" si="132"/>
        <v/>
      </c>
    </row>
    <row r="8205" spans="4:4" hidden="1">
      <c r="D8205" t="str">
        <f t="shared" si="132"/>
        <v/>
      </c>
    </row>
    <row r="8206" spans="4:4" hidden="1">
      <c r="D8206" t="str">
        <f t="shared" si="132"/>
        <v/>
      </c>
    </row>
    <row r="8207" spans="4:4" hidden="1">
      <c r="D8207" t="str">
        <f t="shared" si="132"/>
        <v/>
      </c>
    </row>
    <row r="8208" spans="4:4" hidden="1">
      <c r="D8208" t="str">
        <f t="shared" si="132"/>
        <v/>
      </c>
    </row>
    <row r="8209" spans="4:4" hidden="1">
      <c r="D8209" t="str">
        <f t="shared" si="132"/>
        <v/>
      </c>
    </row>
    <row r="8210" spans="4:4" hidden="1">
      <c r="D8210" t="str">
        <f t="shared" si="132"/>
        <v/>
      </c>
    </row>
    <row r="8211" spans="4:4" hidden="1">
      <c r="D8211" t="str">
        <f t="shared" si="132"/>
        <v/>
      </c>
    </row>
    <row r="8212" spans="4:4" hidden="1">
      <c r="D8212" t="str">
        <f t="shared" si="132"/>
        <v/>
      </c>
    </row>
    <row r="8213" spans="4:4" hidden="1">
      <c r="D8213" t="str">
        <f t="shared" si="132"/>
        <v/>
      </c>
    </row>
    <row r="8214" spans="4:4" hidden="1">
      <c r="D8214" t="str">
        <f t="shared" si="132"/>
        <v/>
      </c>
    </row>
    <row r="8215" spans="4:4" hidden="1">
      <c r="D8215" t="str">
        <f t="shared" si="132"/>
        <v/>
      </c>
    </row>
    <row r="8216" spans="4:4" hidden="1">
      <c r="D8216" t="str">
        <f t="shared" si="132"/>
        <v/>
      </c>
    </row>
    <row r="8217" spans="4:4" hidden="1">
      <c r="D8217" t="str">
        <f t="shared" si="132"/>
        <v/>
      </c>
    </row>
    <row r="8218" spans="4:4" hidden="1">
      <c r="D8218" t="str">
        <f t="shared" si="132"/>
        <v/>
      </c>
    </row>
    <row r="8219" spans="4:4" hidden="1">
      <c r="D8219" t="str">
        <f t="shared" si="132"/>
        <v/>
      </c>
    </row>
    <row r="8220" spans="4:4" hidden="1">
      <c r="D8220" t="str">
        <f t="shared" si="132"/>
        <v/>
      </c>
    </row>
    <row r="8221" spans="4:4" hidden="1">
      <c r="D8221" t="str">
        <f t="shared" si="132"/>
        <v/>
      </c>
    </row>
    <row r="8222" spans="4:4" hidden="1">
      <c r="D8222" t="str">
        <f t="shared" si="132"/>
        <v/>
      </c>
    </row>
    <row r="8223" spans="4:4" hidden="1">
      <c r="D8223" t="str">
        <f t="shared" si="132"/>
        <v/>
      </c>
    </row>
    <row r="8224" spans="4:4" hidden="1">
      <c r="D8224" t="str">
        <f t="shared" si="132"/>
        <v/>
      </c>
    </row>
    <row r="8225" spans="4:4" hidden="1">
      <c r="D8225" t="str">
        <f t="shared" si="132"/>
        <v/>
      </c>
    </row>
    <row r="8226" spans="4:4" hidden="1">
      <c r="D8226" t="str">
        <f t="shared" si="132"/>
        <v/>
      </c>
    </row>
    <row r="8227" spans="4:4" hidden="1">
      <c r="D8227" t="str">
        <f t="shared" si="132"/>
        <v/>
      </c>
    </row>
    <row r="8228" spans="4:4" hidden="1">
      <c r="D8228" t="str">
        <f t="shared" si="132"/>
        <v/>
      </c>
    </row>
    <row r="8229" spans="4:4" hidden="1">
      <c r="D8229" t="str">
        <f t="shared" si="132"/>
        <v/>
      </c>
    </row>
    <row r="8230" spans="4:4" hidden="1">
      <c r="D8230" t="str">
        <f t="shared" si="132"/>
        <v/>
      </c>
    </row>
    <row r="8231" spans="4:4" hidden="1">
      <c r="D8231" t="str">
        <f t="shared" si="132"/>
        <v/>
      </c>
    </row>
    <row r="8232" spans="4:4" hidden="1">
      <c r="D8232" t="str">
        <f t="shared" si="132"/>
        <v/>
      </c>
    </row>
    <row r="8233" spans="4:4" hidden="1">
      <c r="D8233" t="str">
        <f t="shared" si="132"/>
        <v/>
      </c>
    </row>
    <row r="8234" spans="4:4" hidden="1">
      <c r="D8234" t="str">
        <f t="shared" si="132"/>
        <v/>
      </c>
    </row>
    <row r="8235" spans="4:4" hidden="1">
      <c r="D8235" t="str">
        <f t="shared" si="132"/>
        <v/>
      </c>
    </row>
    <row r="8236" spans="4:4" hidden="1">
      <c r="D8236" t="str">
        <f t="shared" si="132"/>
        <v/>
      </c>
    </row>
    <row r="8237" spans="4:4" hidden="1">
      <c r="D8237" t="str">
        <f t="shared" si="132"/>
        <v/>
      </c>
    </row>
    <row r="8238" spans="4:4" hidden="1">
      <c r="D8238" t="str">
        <f t="shared" si="132"/>
        <v/>
      </c>
    </row>
    <row r="8239" spans="4:4" hidden="1">
      <c r="D8239" t="str">
        <f t="shared" si="132"/>
        <v/>
      </c>
    </row>
    <row r="8240" spans="4:4" hidden="1">
      <c r="D8240" t="str">
        <f t="shared" si="132"/>
        <v/>
      </c>
    </row>
    <row r="8241" spans="4:4" hidden="1">
      <c r="D8241" t="str">
        <f t="shared" si="132"/>
        <v/>
      </c>
    </row>
    <row r="8242" spans="4:4" hidden="1">
      <c r="D8242" t="str">
        <f t="shared" si="132"/>
        <v/>
      </c>
    </row>
    <row r="8243" spans="4:4" hidden="1">
      <c r="D8243" t="str">
        <f t="shared" si="132"/>
        <v/>
      </c>
    </row>
    <row r="8244" spans="4:4" hidden="1">
      <c r="D8244" t="str">
        <f t="shared" si="132"/>
        <v/>
      </c>
    </row>
    <row r="8245" spans="4:4" hidden="1">
      <c r="D8245" t="str">
        <f t="shared" si="132"/>
        <v/>
      </c>
    </row>
    <row r="8246" spans="4:4" hidden="1">
      <c r="D8246" t="str">
        <f t="shared" si="132"/>
        <v/>
      </c>
    </row>
    <row r="8247" spans="4:4" hidden="1">
      <c r="D8247" t="str">
        <f t="shared" si="132"/>
        <v/>
      </c>
    </row>
    <row r="8248" spans="4:4" hidden="1">
      <c r="D8248" t="str">
        <f t="shared" si="132"/>
        <v/>
      </c>
    </row>
    <row r="8249" spans="4:4" hidden="1">
      <c r="D8249" t="str">
        <f t="shared" si="132"/>
        <v/>
      </c>
    </row>
    <row r="8250" spans="4:4" hidden="1">
      <c r="D8250" t="str">
        <f t="shared" si="132"/>
        <v/>
      </c>
    </row>
    <row r="8251" spans="4:4" hidden="1">
      <c r="D8251" t="str">
        <f t="shared" si="132"/>
        <v/>
      </c>
    </row>
    <row r="8252" spans="4:4" hidden="1">
      <c r="D8252" t="str">
        <f t="shared" si="132"/>
        <v/>
      </c>
    </row>
    <row r="8253" spans="4:4" hidden="1">
      <c r="D8253" t="str">
        <f t="shared" si="132"/>
        <v/>
      </c>
    </row>
    <row r="8254" spans="4:4" hidden="1">
      <c r="D8254" t="str">
        <f t="shared" si="132"/>
        <v/>
      </c>
    </row>
    <row r="8255" spans="4:4" hidden="1">
      <c r="D8255" t="str">
        <f t="shared" si="132"/>
        <v/>
      </c>
    </row>
    <row r="8256" spans="4:4" hidden="1">
      <c r="D8256" t="str">
        <f t="shared" ref="D8256:D8319" si="133">IF(B8256&gt;1,1,"")</f>
        <v/>
      </c>
    </row>
    <row r="8257" spans="4:4" hidden="1">
      <c r="D8257" t="str">
        <f t="shared" si="133"/>
        <v/>
      </c>
    </row>
    <row r="8258" spans="4:4" hidden="1">
      <c r="D8258" t="str">
        <f t="shared" si="133"/>
        <v/>
      </c>
    </row>
    <row r="8259" spans="4:4" hidden="1">
      <c r="D8259" t="str">
        <f t="shared" si="133"/>
        <v/>
      </c>
    </row>
    <row r="8260" spans="4:4" hidden="1">
      <c r="D8260" t="str">
        <f t="shared" si="133"/>
        <v/>
      </c>
    </row>
    <row r="8261" spans="4:4" hidden="1">
      <c r="D8261" t="str">
        <f t="shared" si="133"/>
        <v/>
      </c>
    </row>
    <row r="8262" spans="4:4" hidden="1">
      <c r="D8262" t="str">
        <f t="shared" si="133"/>
        <v/>
      </c>
    </row>
    <row r="8263" spans="4:4" hidden="1">
      <c r="D8263" t="str">
        <f t="shared" si="133"/>
        <v/>
      </c>
    </row>
    <row r="8264" spans="4:4" hidden="1">
      <c r="D8264" t="str">
        <f t="shared" si="133"/>
        <v/>
      </c>
    </row>
    <row r="8265" spans="4:4" hidden="1">
      <c r="D8265" t="str">
        <f t="shared" si="133"/>
        <v/>
      </c>
    </row>
    <row r="8266" spans="4:4" hidden="1">
      <c r="D8266" t="str">
        <f t="shared" si="133"/>
        <v/>
      </c>
    </row>
    <row r="8267" spans="4:4" hidden="1">
      <c r="D8267" t="str">
        <f t="shared" si="133"/>
        <v/>
      </c>
    </row>
    <row r="8268" spans="4:4" hidden="1">
      <c r="D8268" t="str">
        <f t="shared" si="133"/>
        <v/>
      </c>
    </row>
    <row r="8269" spans="4:4" hidden="1">
      <c r="D8269" t="str">
        <f t="shared" si="133"/>
        <v/>
      </c>
    </row>
    <row r="8270" spans="4:4" hidden="1">
      <c r="D8270" t="str">
        <f t="shared" si="133"/>
        <v/>
      </c>
    </row>
    <row r="8271" spans="4:4" hidden="1">
      <c r="D8271" t="str">
        <f t="shared" si="133"/>
        <v/>
      </c>
    </row>
    <row r="8272" spans="4:4" hidden="1">
      <c r="D8272" t="str">
        <f t="shared" si="133"/>
        <v/>
      </c>
    </row>
    <row r="8273" spans="4:4" hidden="1">
      <c r="D8273" t="str">
        <f t="shared" si="133"/>
        <v/>
      </c>
    </row>
    <row r="8274" spans="4:4" hidden="1">
      <c r="D8274" t="str">
        <f t="shared" si="133"/>
        <v/>
      </c>
    </row>
    <row r="8275" spans="4:4" hidden="1">
      <c r="D8275" t="str">
        <f t="shared" si="133"/>
        <v/>
      </c>
    </row>
    <row r="8276" spans="4:4" hidden="1">
      <c r="D8276" t="str">
        <f t="shared" si="133"/>
        <v/>
      </c>
    </row>
    <row r="8277" spans="4:4" hidden="1">
      <c r="D8277" t="str">
        <f t="shared" si="133"/>
        <v/>
      </c>
    </row>
    <row r="8278" spans="4:4" hidden="1">
      <c r="D8278" t="str">
        <f t="shared" si="133"/>
        <v/>
      </c>
    </row>
    <row r="8279" spans="4:4" hidden="1">
      <c r="D8279" t="str">
        <f t="shared" si="133"/>
        <v/>
      </c>
    </row>
    <row r="8280" spans="4:4" hidden="1">
      <c r="D8280" t="str">
        <f t="shared" si="133"/>
        <v/>
      </c>
    </row>
    <row r="8281" spans="4:4" hidden="1">
      <c r="D8281" t="str">
        <f t="shared" si="133"/>
        <v/>
      </c>
    </row>
    <row r="8282" spans="4:4" hidden="1">
      <c r="D8282" t="str">
        <f t="shared" si="133"/>
        <v/>
      </c>
    </row>
    <row r="8283" spans="4:4" hidden="1">
      <c r="D8283" t="str">
        <f t="shared" si="133"/>
        <v/>
      </c>
    </row>
    <row r="8284" spans="4:4" hidden="1">
      <c r="D8284" t="str">
        <f t="shared" si="133"/>
        <v/>
      </c>
    </row>
    <row r="8285" spans="4:4" hidden="1">
      <c r="D8285" t="str">
        <f t="shared" si="133"/>
        <v/>
      </c>
    </row>
    <row r="8286" spans="4:4" hidden="1">
      <c r="D8286" t="str">
        <f t="shared" si="133"/>
        <v/>
      </c>
    </row>
    <row r="8287" spans="4:4" hidden="1">
      <c r="D8287" t="str">
        <f t="shared" si="133"/>
        <v/>
      </c>
    </row>
    <row r="8288" spans="4:4" hidden="1">
      <c r="D8288" t="str">
        <f t="shared" si="133"/>
        <v/>
      </c>
    </row>
    <row r="8289" spans="4:4" hidden="1">
      <c r="D8289" t="str">
        <f t="shared" si="133"/>
        <v/>
      </c>
    </row>
    <row r="8290" spans="4:4" hidden="1">
      <c r="D8290" t="str">
        <f t="shared" si="133"/>
        <v/>
      </c>
    </row>
    <row r="8291" spans="4:4" hidden="1">
      <c r="D8291" t="str">
        <f t="shared" si="133"/>
        <v/>
      </c>
    </row>
    <row r="8292" spans="4:4" hidden="1">
      <c r="D8292" t="str">
        <f t="shared" si="133"/>
        <v/>
      </c>
    </row>
    <row r="8293" spans="4:4" hidden="1">
      <c r="D8293" t="str">
        <f t="shared" si="133"/>
        <v/>
      </c>
    </row>
    <row r="8294" spans="4:4" hidden="1">
      <c r="D8294" t="str">
        <f t="shared" si="133"/>
        <v/>
      </c>
    </row>
    <row r="8295" spans="4:4" hidden="1">
      <c r="D8295" t="str">
        <f t="shared" si="133"/>
        <v/>
      </c>
    </row>
    <row r="8296" spans="4:4" hidden="1">
      <c r="D8296" t="str">
        <f t="shared" si="133"/>
        <v/>
      </c>
    </row>
    <row r="8297" spans="4:4" hidden="1">
      <c r="D8297" t="str">
        <f t="shared" si="133"/>
        <v/>
      </c>
    </row>
    <row r="8298" spans="4:4" hidden="1">
      <c r="D8298" t="str">
        <f t="shared" si="133"/>
        <v/>
      </c>
    </row>
    <row r="8299" spans="4:4" hidden="1">
      <c r="D8299" t="str">
        <f t="shared" si="133"/>
        <v/>
      </c>
    </row>
    <row r="8300" spans="4:4" hidden="1">
      <c r="D8300" t="str">
        <f t="shared" si="133"/>
        <v/>
      </c>
    </row>
    <row r="8301" spans="4:4" hidden="1">
      <c r="D8301" t="str">
        <f t="shared" si="133"/>
        <v/>
      </c>
    </row>
    <row r="8302" spans="4:4" hidden="1">
      <c r="D8302" t="str">
        <f t="shared" si="133"/>
        <v/>
      </c>
    </row>
    <row r="8303" spans="4:4" hidden="1">
      <c r="D8303" t="str">
        <f t="shared" si="133"/>
        <v/>
      </c>
    </row>
    <row r="8304" spans="4:4" hidden="1">
      <c r="D8304" t="str">
        <f t="shared" si="133"/>
        <v/>
      </c>
    </row>
    <row r="8305" spans="4:4" hidden="1">
      <c r="D8305" t="str">
        <f t="shared" si="133"/>
        <v/>
      </c>
    </row>
    <row r="8306" spans="4:4" hidden="1">
      <c r="D8306" t="str">
        <f t="shared" si="133"/>
        <v/>
      </c>
    </row>
    <row r="8307" spans="4:4" hidden="1">
      <c r="D8307" t="str">
        <f t="shared" si="133"/>
        <v/>
      </c>
    </row>
    <row r="8308" spans="4:4" hidden="1">
      <c r="D8308" t="str">
        <f t="shared" si="133"/>
        <v/>
      </c>
    </row>
    <row r="8309" spans="4:4" hidden="1">
      <c r="D8309" t="str">
        <f t="shared" si="133"/>
        <v/>
      </c>
    </row>
    <row r="8310" spans="4:4" hidden="1">
      <c r="D8310" t="str">
        <f t="shared" si="133"/>
        <v/>
      </c>
    </row>
    <row r="8311" spans="4:4" hidden="1">
      <c r="D8311" t="str">
        <f t="shared" si="133"/>
        <v/>
      </c>
    </row>
    <row r="8312" spans="4:4" hidden="1">
      <c r="D8312" t="str">
        <f t="shared" si="133"/>
        <v/>
      </c>
    </row>
    <row r="8313" spans="4:4" hidden="1">
      <c r="D8313" t="str">
        <f t="shared" si="133"/>
        <v/>
      </c>
    </row>
    <row r="8314" spans="4:4" hidden="1">
      <c r="D8314" t="str">
        <f t="shared" si="133"/>
        <v/>
      </c>
    </row>
    <row r="8315" spans="4:4" hidden="1">
      <c r="D8315" t="str">
        <f t="shared" si="133"/>
        <v/>
      </c>
    </row>
    <row r="8316" spans="4:4" hidden="1">
      <c r="D8316" t="str">
        <f t="shared" si="133"/>
        <v/>
      </c>
    </row>
    <row r="8317" spans="4:4" hidden="1">
      <c r="D8317" t="str">
        <f t="shared" si="133"/>
        <v/>
      </c>
    </row>
    <row r="8318" spans="4:4" hidden="1">
      <c r="D8318" t="str">
        <f t="shared" si="133"/>
        <v/>
      </c>
    </row>
    <row r="8319" spans="4:4" hidden="1">
      <c r="D8319" t="str">
        <f t="shared" si="133"/>
        <v/>
      </c>
    </row>
    <row r="8320" spans="4:4" hidden="1">
      <c r="D8320" t="str">
        <f t="shared" ref="D8320:D8383" si="134">IF(B8320&gt;1,1,"")</f>
        <v/>
      </c>
    </row>
    <row r="8321" spans="4:4" hidden="1">
      <c r="D8321" t="str">
        <f t="shared" si="134"/>
        <v/>
      </c>
    </row>
    <row r="8322" spans="4:4" hidden="1">
      <c r="D8322" t="str">
        <f t="shared" si="134"/>
        <v/>
      </c>
    </row>
    <row r="8323" spans="4:4" hidden="1">
      <c r="D8323" t="str">
        <f t="shared" si="134"/>
        <v/>
      </c>
    </row>
    <row r="8324" spans="4:4" hidden="1">
      <c r="D8324" t="str">
        <f t="shared" si="134"/>
        <v/>
      </c>
    </row>
    <row r="8325" spans="4:4" hidden="1">
      <c r="D8325" t="str">
        <f t="shared" si="134"/>
        <v/>
      </c>
    </row>
    <row r="8326" spans="4:4" hidden="1">
      <c r="D8326" t="str">
        <f t="shared" si="134"/>
        <v/>
      </c>
    </row>
    <row r="8327" spans="4:4" hidden="1">
      <c r="D8327" t="str">
        <f t="shared" si="134"/>
        <v/>
      </c>
    </row>
    <row r="8328" spans="4:4" hidden="1">
      <c r="D8328" t="str">
        <f t="shared" si="134"/>
        <v/>
      </c>
    </row>
    <row r="8329" spans="4:4" hidden="1">
      <c r="D8329" t="str">
        <f t="shared" si="134"/>
        <v/>
      </c>
    </row>
    <row r="8330" spans="4:4" hidden="1">
      <c r="D8330" t="str">
        <f t="shared" si="134"/>
        <v/>
      </c>
    </row>
    <row r="8331" spans="4:4" hidden="1">
      <c r="D8331" t="str">
        <f t="shared" si="134"/>
        <v/>
      </c>
    </row>
    <row r="8332" spans="4:4" hidden="1">
      <c r="D8332" t="str">
        <f t="shared" si="134"/>
        <v/>
      </c>
    </row>
    <row r="8333" spans="4:4" hidden="1">
      <c r="D8333" t="str">
        <f t="shared" si="134"/>
        <v/>
      </c>
    </row>
    <row r="8334" spans="4:4" hidden="1">
      <c r="D8334" t="str">
        <f t="shared" si="134"/>
        <v/>
      </c>
    </row>
    <row r="8335" spans="4:4" hidden="1">
      <c r="D8335" t="str">
        <f t="shared" si="134"/>
        <v/>
      </c>
    </row>
    <row r="8336" spans="4:4" hidden="1">
      <c r="D8336" t="str">
        <f t="shared" si="134"/>
        <v/>
      </c>
    </row>
    <row r="8337" spans="4:4" hidden="1">
      <c r="D8337" t="str">
        <f t="shared" si="134"/>
        <v/>
      </c>
    </row>
    <row r="8338" spans="4:4" hidden="1">
      <c r="D8338" t="str">
        <f t="shared" si="134"/>
        <v/>
      </c>
    </row>
    <row r="8339" spans="4:4" hidden="1">
      <c r="D8339" t="str">
        <f t="shared" si="134"/>
        <v/>
      </c>
    </row>
    <row r="8340" spans="4:4" hidden="1">
      <c r="D8340" t="str">
        <f t="shared" si="134"/>
        <v/>
      </c>
    </row>
    <row r="8341" spans="4:4" hidden="1">
      <c r="D8341" t="str">
        <f t="shared" si="134"/>
        <v/>
      </c>
    </row>
    <row r="8342" spans="4:4" hidden="1">
      <c r="D8342" t="str">
        <f t="shared" si="134"/>
        <v/>
      </c>
    </row>
    <row r="8343" spans="4:4" hidden="1">
      <c r="D8343" t="str">
        <f t="shared" si="134"/>
        <v/>
      </c>
    </row>
    <row r="8344" spans="4:4" hidden="1">
      <c r="D8344" t="str">
        <f t="shared" si="134"/>
        <v/>
      </c>
    </row>
    <row r="8345" spans="4:4" hidden="1">
      <c r="D8345" t="str">
        <f t="shared" si="134"/>
        <v/>
      </c>
    </row>
    <row r="8346" spans="4:4" hidden="1">
      <c r="D8346" t="str">
        <f t="shared" si="134"/>
        <v/>
      </c>
    </row>
    <row r="8347" spans="4:4" hidden="1">
      <c r="D8347" t="str">
        <f t="shared" si="134"/>
        <v/>
      </c>
    </row>
    <row r="8348" spans="4:4" hidden="1">
      <c r="D8348" t="str">
        <f t="shared" si="134"/>
        <v/>
      </c>
    </row>
    <row r="8349" spans="4:4" hidden="1">
      <c r="D8349" t="str">
        <f t="shared" si="134"/>
        <v/>
      </c>
    </row>
    <row r="8350" spans="4:4" hidden="1">
      <c r="D8350" t="str">
        <f t="shared" si="134"/>
        <v/>
      </c>
    </row>
    <row r="8351" spans="4:4" hidden="1">
      <c r="D8351" t="str">
        <f t="shared" si="134"/>
        <v/>
      </c>
    </row>
    <row r="8352" spans="4:4" hidden="1">
      <c r="D8352" t="str">
        <f t="shared" si="134"/>
        <v/>
      </c>
    </row>
    <row r="8353" spans="4:4" hidden="1">
      <c r="D8353" t="str">
        <f t="shared" si="134"/>
        <v/>
      </c>
    </row>
    <row r="8354" spans="4:4" hidden="1">
      <c r="D8354" t="str">
        <f t="shared" si="134"/>
        <v/>
      </c>
    </row>
    <row r="8355" spans="4:4" hidden="1">
      <c r="D8355" t="str">
        <f t="shared" si="134"/>
        <v/>
      </c>
    </row>
    <row r="8356" spans="4:4" hidden="1">
      <c r="D8356" t="str">
        <f t="shared" si="134"/>
        <v/>
      </c>
    </row>
    <row r="8357" spans="4:4" hidden="1">
      <c r="D8357" t="str">
        <f t="shared" si="134"/>
        <v/>
      </c>
    </row>
    <row r="8358" spans="4:4" hidden="1">
      <c r="D8358" t="str">
        <f t="shared" si="134"/>
        <v/>
      </c>
    </row>
    <row r="8359" spans="4:4" hidden="1">
      <c r="D8359" t="str">
        <f t="shared" si="134"/>
        <v/>
      </c>
    </row>
    <row r="8360" spans="4:4" hidden="1">
      <c r="D8360" t="str">
        <f t="shared" si="134"/>
        <v/>
      </c>
    </row>
    <row r="8361" spans="4:4" hidden="1">
      <c r="D8361" t="str">
        <f t="shared" si="134"/>
        <v/>
      </c>
    </row>
    <row r="8362" spans="4:4" hidden="1">
      <c r="D8362" t="str">
        <f t="shared" si="134"/>
        <v/>
      </c>
    </row>
    <row r="8363" spans="4:4" hidden="1">
      <c r="D8363" t="str">
        <f t="shared" si="134"/>
        <v/>
      </c>
    </row>
    <row r="8364" spans="4:4" hidden="1">
      <c r="D8364" t="str">
        <f t="shared" si="134"/>
        <v/>
      </c>
    </row>
    <row r="8365" spans="4:4" hidden="1">
      <c r="D8365" t="str">
        <f t="shared" si="134"/>
        <v/>
      </c>
    </row>
    <row r="8366" spans="4:4" hidden="1">
      <c r="D8366" t="str">
        <f t="shared" si="134"/>
        <v/>
      </c>
    </row>
    <row r="8367" spans="4:4" hidden="1">
      <c r="D8367" t="str">
        <f t="shared" si="134"/>
        <v/>
      </c>
    </row>
    <row r="8368" spans="4:4" hidden="1">
      <c r="D8368" t="str">
        <f t="shared" si="134"/>
        <v/>
      </c>
    </row>
    <row r="8369" spans="4:4" hidden="1">
      <c r="D8369" t="str">
        <f t="shared" si="134"/>
        <v/>
      </c>
    </row>
    <row r="8370" spans="4:4" hidden="1">
      <c r="D8370" t="str">
        <f t="shared" si="134"/>
        <v/>
      </c>
    </row>
    <row r="8371" spans="4:4" hidden="1">
      <c r="D8371" t="str">
        <f t="shared" si="134"/>
        <v/>
      </c>
    </row>
    <row r="8372" spans="4:4" hidden="1">
      <c r="D8372" t="str">
        <f t="shared" si="134"/>
        <v/>
      </c>
    </row>
    <row r="8373" spans="4:4" hidden="1">
      <c r="D8373" t="str">
        <f t="shared" si="134"/>
        <v/>
      </c>
    </row>
    <row r="8374" spans="4:4" hidden="1">
      <c r="D8374" t="str">
        <f t="shared" si="134"/>
        <v/>
      </c>
    </row>
    <row r="8375" spans="4:4" hidden="1">
      <c r="D8375" t="str">
        <f t="shared" si="134"/>
        <v/>
      </c>
    </row>
    <row r="8376" spans="4:4" hidden="1">
      <c r="D8376" t="str">
        <f t="shared" si="134"/>
        <v/>
      </c>
    </row>
    <row r="8377" spans="4:4" hidden="1">
      <c r="D8377" t="str">
        <f t="shared" si="134"/>
        <v/>
      </c>
    </row>
    <row r="8378" spans="4:4" hidden="1">
      <c r="D8378" t="str">
        <f t="shared" si="134"/>
        <v/>
      </c>
    </row>
    <row r="8379" spans="4:4" hidden="1">
      <c r="D8379" t="str">
        <f t="shared" si="134"/>
        <v/>
      </c>
    </row>
    <row r="8380" spans="4:4" hidden="1">
      <c r="D8380" t="str">
        <f t="shared" si="134"/>
        <v/>
      </c>
    </row>
    <row r="8381" spans="4:4" hidden="1">
      <c r="D8381" t="str">
        <f t="shared" si="134"/>
        <v/>
      </c>
    </row>
    <row r="8382" spans="4:4" hidden="1">
      <c r="D8382" t="str">
        <f t="shared" si="134"/>
        <v/>
      </c>
    </row>
    <row r="8383" spans="4:4" hidden="1">
      <c r="D8383" t="str">
        <f t="shared" si="134"/>
        <v/>
      </c>
    </row>
    <row r="8384" spans="4:4" hidden="1">
      <c r="D8384" t="str">
        <f t="shared" ref="D8384:D8447" si="135">IF(B8384&gt;1,1,"")</f>
        <v/>
      </c>
    </row>
    <row r="8385" spans="4:4" hidden="1">
      <c r="D8385" t="str">
        <f t="shared" si="135"/>
        <v/>
      </c>
    </row>
    <row r="8386" spans="4:4" hidden="1">
      <c r="D8386" t="str">
        <f t="shared" si="135"/>
        <v/>
      </c>
    </row>
    <row r="8387" spans="4:4" hidden="1">
      <c r="D8387" t="str">
        <f t="shared" si="135"/>
        <v/>
      </c>
    </row>
    <row r="8388" spans="4:4" hidden="1">
      <c r="D8388" t="str">
        <f t="shared" si="135"/>
        <v/>
      </c>
    </row>
    <row r="8389" spans="4:4" hidden="1">
      <c r="D8389" t="str">
        <f t="shared" si="135"/>
        <v/>
      </c>
    </row>
    <row r="8390" spans="4:4" hidden="1">
      <c r="D8390" t="str">
        <f t="shared" si="135"/>
        <v/>
      </c>
    </row>
    <row r="8391" spans="4:4" hidden="1">
      <c r="D8391" t="str">
        <f t="shared" si="135"/>
        <v/>
      </c>
    </row>
    <row r="8392" spans="4:4" hidden="1">
      <c r="D8392" t="str">
        <f t="shared" si="135"/>
        <v/>
      </c>
    </row>
    <row r="8393" spans="4:4" hidden="1">
      <c r="D8393" t="str">
        <f t="shared" si="135"/>
        <v/>
      </c>
    </row>
    <row r="8394" spans="4:4" hidden="1">
      <c r="D8394" t="str">
        <f t="shared" si="135"/>
        <v/>
      </c>
    </row>
    <row r="8395" spans="4:4" hidden="1">
      <c r="D8395" t="str">
        <f t="shared" si="135"/>
        <v/>
      </c>
    </row>
    <row r="8396" spans="4:4" hidden="1">
      <c r="D8396" t="str">
        <f t="shared" si="135"/>
        <v/>
      </c>
    </row>
    <row r="8397" spans="4:4" hidden="1">
      <c r="D8397" t="str">
        <f t="shared" si="135"/>
        <v/>
      </c>
    </row>
    <row r="8398" spans="4:4" hidden="1">
      <c r="D8398" t="str">
        <f t="shared" si="135"/>
        <v/>
      </c>
    </row>
    <row r="8399" spans="4:4" hidden="1">
      <c r="D8399" t="str">
        <f t="shared" si="135"/>
        <v/>
      </c>
    </row>
    <row r="8400" spans="4:4" hidden="1">
      <c r="D8400" t="str">
        <f t="shared" si="135"/>
        <v/>
      </c>
    </row>
    <row r="8401" spans="4:4" hidden="1">
      <c r="D8401" t="str">
        <f t="shared" si="135"/>
        <v/>
      </c>
    </row>
    <row r="8402" spans="4:4" hidden="1">
      <c r="D8402" t="str">
        <f t="shared" si="135"/>
        <v/>
      </c>
    </row>
    <row r="8403" spans="4:4" hidden="1">
      <c r="D8403" t="str">
        <f t="shared" si="135"/>
        <v/>
      </c>
    </row>
    <row r="8404" spans="4:4" hidden="1">
      <c r="D8404" t="str">
        <f t="shared" si="135"/>
        <v/>
      </c>
    </row>
    <row r="8405" spans="4:4" hidden="1">
      <c r="D8405" t="str">
        <f t="shared" si="135"/>
        <v/>
      </c>
    </row>
    <row r="8406" spans="4:4" hidden="1">
      <c r="D8406" t="str">
        <f t="shared" si="135"/>
        <v/>
      </c>
    </row>
    <row r="8407" spans="4:4" hidden="1">
      <c r="D8407" t="str">
        <f t="shared" si="135"/>
        <v/>
      </c>
    </row>
    <row r="8408" spans="4:4" hidden="1">
      <c r="D8408" t="str">
        <f t="shared" si="135"/>
        <v/>
      </c>
    </row>
    <row r="8409" spans="4:4" hidden="1">
      <c r="D8409" t="str">
        <f t="shared" si="135"/>
        <v/>
      </c>
    </row>
    <row r="8410" spans="4:4" hidden="1">
      <c r="D8410" t="str">
        <f t="shared" si="135"/>
        <v/>
      </c>
    </row>
    <row r="8411" spans="4:4" hidden="1">
      <c r="D8411" t="str">
        <f t="shared" si="135"/>
        <v/>
      </c>
    </row>
    <row r="8412" spans="4:4" hidden="1">
      <c r="D8412" t="str">
        <f t="shared" si="135"/>
        <v/>
      </c>
    </row>
    <row r="8413" spans="4:4" hidden="1">
      <c r="D8413" t="str">
        <f t="shared" si="135"/>
        <v/>
      </c>
    </row>
    <row r="8414" spans="4:4" hidden="1">
      <c r="D8414" t="str">
        <f t="shared" si="135"/>
        <v/>
      </c>
    </row>
    <row r="8415" spans="4:4" hidden="1">
      <c r="D8415" t="str">
        <f t="shared" si="135"/>
        <v/>
      </c>
    </row>
    <row r="8416" spans="4:4" hidden="1">
      <c r="D8416" t="str">
        <f t="shared" si="135"/>
        <v/>
      </c>
    </row>
    <row r="8417" spans="4:4" hidden="1">
      <c r="D8417" t="str">
        <f t="shared" si="135"/>
        <v/>
      </c>
    </row>
    <row r="8418" spans="4:4" hidden="1">
      <c r="D8418" t="str">
        <f t="shared" si="135"/>
        <v/>
      </c>
    </row>
    <row r="8419" spans="4:4" hidden="1">
      <c r="D8419" t="str">
        <f t="shared" si="135"/>
        <v/>
      </c>
    </row>
    <row r="8420" spans="4:4" hidden="1">
      <c r="D8420" t="str">
        <f t="shared" si="135"/>
        <v/>
      </c>
    </row>
    <row r="8421" spans="4:4" hidden="1">
      <c r="D8421" t="str">
        <f t="shared" si="135"/>
        <v/>
      </c>
    </row>
    <row r="8422" spans="4:4" hidden="1">
      <c r="D8422" t="str">
        <f t="shared" si="135"/>
        <v/>
      </c>
    </row>
    <row r="8423" spans="4:4" hidden="1">
      <c r="D8423" t="str">
        <f t="shared" si="135"/>
        <v/>
      </c>
    </row>
    <row r="8424" spans="4:4" hidden="1">
      <c r="D8424" t="str">
        <f t="shared" si="135"/>
        <v/>
      </c>
    </row>
    <row r="8425" spans="4:4" hidden="1">
      <c r="D8425" t="str">
        <f t="shared" si="135"/>
        <v/>
      </c>
    </row>
    <row r="8426" spans="4:4" hidden="1">
      <c r="D8426" t="str">
        <f t="shared" si="135"/>
        <v/>
      </c>
    </row>
    <row r="8427" spans="4:4" hidden="1">
      <c r="D8427" t="str">
        <f t="shared" si="135"/>
        <v/>
      </c>
    </row>
    <row r="8428" spans="4:4" hidden="1">
      <c r="D8428" t="str">
        <f t="shared" si="135"/>
        <v/>
      </c>
    </row>
    <row r="8429" spans="4:4" hidden="1">
      <c r="D8429" t="str">
        <f t="shared" si="135"/>
        <v/>
      </c>
    </row>
    <row r="8430" spans="4:4" hidden="1">
      <c r="D8430" t="str">
        <f t="shared" si="135"/>
        <v/>
      </c>
    </row>
    <row r="8431" spans="4:4" hidden="1">
      <c r="D8431" t="str">
        <f t="shared" si="135"/>
        <v/>
      </c>
    </row>
    <row r="8432" spans="4:4" hidden="1">
      <c r="D8432" t="str">
        <f t="shared" si="135"/>
        <v/>
      </c>
    </row>
    <row r="8433" spans="4:4" hidden="1">
      <c r="D8433" t="str">
        <f t="shared" si="135"/>
        <v/>
      </c>
    </row>
    <row r="8434" spans="4:4" hidden="1">
      <c r="D8434" t="str">
        <f t="shared" si="135"/>
        <v/>
      </c>
    </row>
    <row r="8435" spans="4:4" hidden="1">
      <c r="D8435" t="str">
        <f t="shared" si="135"/>
        <v/>
      </c>
    </row>
    <row r="8436" spans="4:4" hidden="1">
      <c r="D8436" t="str">
        <f t="shared" si="135"/>
        <v/>
      </c>
    </row>
    <row r="8437" spans="4:4" hidden="1">
      <c r="D8437" t="str">
        <f t="shared" si="135"/>
        <v/>
      </c>
    </row>
    <row r="8438" spans="4:4" hidden="1">
      <c r="D8438" t="str">
        <f t="shared" si="135"/>
        <v/>
      </c>
    </row>
    <row r="8439" spans="4:4" hidden="1">
      <c r="D8439" t="str">
        <f t="shared" si="135"/>
        <v/>
      </c>
    </row>
    <row r="8440" spans="4:4" hidden="1">
      <c r="D8440" t="str">
        <f t="shared" si="135"/>
        <v/>
      </c>
    </row>
    <row r="8441" spans="4:4" hidden="1">
      <c r="D8441" t="str">
        <f t="shared" si="135"/>
        <v/>
      </c>
    </row>
    <row r="8442" spans="4:4" hidden="1">
      <c r="D8442" t="str">
        <f t="shared" si="135"/>
        <v/>
      </c>
    </row>
    <row r="8443" spans="4:4" hidden="1">
      <c r="D8443" t="str">
        <f t="shared" si="135"/>
        <v/>
      </c>
    </row>
    <row r="8444" spans="4:4" hidden="1">
      <c r="D8444" t="str">
        <f t="shared" si="135"/>
        <v/>
      </c>
    </row>
    <row r="8445" spans="4:4" hidden="1">
      <c r="D8445" t="str">
        <f t="shared" si="135"/>
        <v/>
      </c>
    </row>
    <row r="8446" spans="4:4" hidden="1">
      <c r="D8446" t="str">
        <f t="shared" si="135"/>
        <v/>
      </c>
    </row>
    <row r="8447" spans="4:4" hidden="1">
      <c r="D8447" t="str">
        <f t="shared" si="135"/>
        <v/>
      </c>
    </row>
    <row r="8448" spans="4:4" hidden="1">
      <c r="D8448" t="str">
        <f t="shared" ref="D8448:D8511" si="136">IF(B8448&gt;1,1,"")</f>
        <v/>
      </c>
    </row>
    <row r="8449" spans="4:4" hidden="1">
      <c r="D8449" t="str">
        <f t="shared" si="136"/>
        <v/>
      </c>
    </row>
    <row r="8450" spans="4:4" hidden="1">
      <c r="D8450" t="str">
        <f t="shared" si="136"/>
        <v/>
      </c>
    </row>
    <row r="8451" spans="4:4" hidden="1">
      <c r="D8451" t="str">
        <f t="shared" si="136"/>
        <v/>
      </c>
    </row>
    <row r="8452" spans="4:4" hidden="1">
      <c r="D8452" t="str">
        <f t="shared" si="136"/>
        <v/>
      </c>
    </row>
    <row r="8453" spans="4:4" hidden="1">
      <c r="D8453" t="str">
        <f t="shared" si="136"/>
        <v/>
      </c>
    </row>
    <row r="8454" spans="4:4" hidden="1">
      <c r="D8454" t="str">
        <f t="shared" si="136"/>
        <v/>
      </c>
    </row>
    <row r="8455" spans="4:4" hidden="1">
      <c r="D8455" t="str">
        <f t="shared" si="136"/>
        <v/>
      </c>
    </row>
    <row r="8456" spans="4:4" hidden="1">
      <c r="D8456" t="str">
        <f t="shared" si="136"/>
        <v/>
      </c>
    </row>
    <row r="8457" spans="4:4" hidden="1">
      <c r="D8457" t="str">
        <f t="shared" si="136"/>
        <v/>
      </c>
    </row>
    <row r="8458" spans="4:4" hidden="1">
      <c r="D8458" t="str">
        <f t="shared" si="136"/>
        <v/>
      </c>
    </row>
    <row r="8459" spans="4:4" hidden="1">
      <c r="D8459" t="str">
        <f t="shared" si="136"/>
        <v/>
      </c>
    </row>
    <row r="8460" spans="4:4" hidden="1">
      <c r="D8460" t="str">
        <f t="shared" si="136"/>
        <v/>
      </c>
    </row>
    <row r="8461" spans="4:4" hidden="1">
      <c r="D8461" t="str">
        <f t="shared" si="136"/>
        <v/>
      </c>
    </row>
    <row r="8462" spans="4:4" hidden="1">
      <c r="D8462" t="str">
        <f t="shared" si="136"/>
        <v/>
      </c>
    </row>
    <row r="8463" spans="4:4" hidden="1">
      <c r="D8463" t="str">
        <f t="shared" si="136"/>
        <v/>
      </c>
    </row>
    <row r="8464" spans="4:4" hidden="1">
      <c r="D8464" t="str">
        <f t="shared" si="136"/>
        <v/>
      </c>
    </row>
    <row r="8465" spans="4:4" hidden="1">
      <c r="D8465" t="str">
        <f t="shared" si="136"/>
        <v/>
      </c>
    </row>
    <row r="8466" spans="4:4" hidden="1">
      <c r="D8466" t="str">
        <f t="shared" si="136"/>
        <v/>
      </c>
    </row>
    <row r="8467" spans="4:4" hidden="1">
      <c r="D8467" t="str">
        <f t="shared" si="136"/>
        <v/>
      </c>
    </row>
    <row r="8468" spans="4:4" hidden="1">
      <c r="D8468" t="str">
        <f t="shared" si="136"/>
        <v/>
      </c>
    </row>
    <row r="8469" spans="4:4" hidden="1">
      <c r="D8469" t="str">
        <f t="shared" si="136"/>
        <v/>
      </c>
    </row>
    <row r="8470" spans="4:4" hidden="1">
      <c r="D8470" t="str">
        <f t="shared" si="136"/>
        <v/>
      </c>
    </row>
    <row r="8471" spans="4:4" hidden="1">
      <c r="D8471" t="str">
        <f t="shared" si="136"/>
        <v/>
      </c>
    </row>
    <row r="8472" spans="4:4" hidden="1">
      <c r="D8472" t="str">
        <f t="shared" si="136"/>
        <v/>
      </c>
    </row>
    <row r="8473" spans="4:4" hidden="1">
      <c r="D8473" t="str">
        <f t="shared" si="136"/>
        <v/>
      </c>
    </row>
    <row r="8474" spans="4:4" hidden="1">
      <c r="D8474" t="str">
        <f t="shared" si="136"/>
        <v/>
      </c>
    </row>
    <row r="8475" spans="4:4" hidden="1">
      <c r="D8475" t="str">
        <f t="shared" si="136"/>
        <v/>
      </c>
    </row>
    <row r="8476" spans="4:4" hidden="1">
      <c r="D8476" t="str">
        <f t="shared" si="136"/>
        <v/>
      </c>
    </row>
    <row r="8477" spans="4:4" hidden="1">
      <c r="D8477" t="str">
        <f t="shared" si="136"/>
        <v/>
      </c>
    </row>
    <row r="8478" spans="4:4" hidden="1">
      <c r="D8478" t="str">
        <f t="shared" si="136"/>
        <v/>
      </c>
    </row>
    <row r="8479" spans="4:4" hidden="1">
      <c r="D8479" t="str">
        <f t="shared" si="136"/>
        <v/>
      </c>
    </row>
    <row r="8480" spans="4:4" hidden="1">
      <c r="D8480" t="str">
        <f t="shared" si="136"/>
        <v/>
      </c>
    </row>
    <row r="8481" spans="4:4" hidden="1">
      <c r="D8481" t="str">
        <f t="shared" si="136"/>
        <v/>
      </c>
    </row>
    <row r="8482" spans="4:4" hidden="1">
      <c r="D8482" t="str">
        <f t="shared" si="136"/>
        <v/>
      </c>
    </row>
    <row r="8483" spans="4:4" hidden="1">
      <c r="D8483" t="str">
        <f t="shared" si="136"/>
        <v/>
      </c>
    </row>
    <row r="8484" spans="4:4" hidden="1">
      <c r="D8484" t="str">
        <f t="shared" si="136"/>
        <v/>
      </c>
    </row>
    <row r="8485" spans="4:4" hidden="1">
      <c r="D8485" t="str">
        <f t="shared" si="136"/>
        <v/>
      </c>
    </row>
    <row r="8486" spans="4:4" hidden="1">
      <c r="D8486" t="str">
        <f t="shared" si="136"/>
        <v/>
      </c>
    </row>
    <row r="8487" spans="4:4" hidden="1">
      <c r="D8487" t="str">
        <f t="shared" si="136"/>
        <v/>
      </c>
    </row>
    <row r="8488" spans="4:4" hidden="1">
      <c r="D8488" t="str">
        <f t="shared" si="136"/>
        <v/>
      </c>
    </row>
    <row r="8489" spans="4:4" hidden="1">
      <c r="D8489" t="str">
        <f t="shared" si="136"/>
        <v/>
      </c>
    </row>
    <row r="8490" spans="4:4" hidden="1">
      <c r="D8490" t="str">
        <f t="shared" si="136"/>
        <v/>
      </c>
    </row>
    <row r="8491" spans="4:4" hidden="1">
      <c r="D8491" t="str">
        <f t="shared" si="136"/>
        <v/>
      </c>
    </row>
    <row r="8492" spans="4:4" hidden="1">
      <c r="D8492" t="str">
        <f t="shared" si="136"/>
        <v/>
      </c>
    </row>
    <row r="8493" spans="4:4" hidden="1">
      <c r="D8493" t="str">
        <f t="shared" si="136"/>
        <v/>
      </c>
    </row>
    <row r="8494" spans="4:4" hidden="1">
      <c r="D8494" t="str">
        <f t="shared" si="136"/>
        <v/>
      </c>
    </row>
    <row r="8495" spans="4:4" hidden="1">
      <c r="D8495" t="str">
        <f t="shared" si="136"/>
        <v/>
      </c>
    </row>
    <row r="8496" spans="4:4" hidden="1">
      <c r="D8496" t="str">
        <f t="shared" si="136"/>
        <v/>
      </c>
    </row>
    <row r="8497" spans="4:4" hidden="1">
      <c r="D8497" t="str">
        <f t="shared" si="136"/>
        <v/>
      </c>
    </row>
    <row r="8498" spans="4:4" hidden="1">
      <c r="D8498" t="str">
        <f t="shared" si="136"/>
        <v/>
      </c>
    </row>
    <row r="8499" spans="4:4" hidden="1">
      <c r="D8499" t="str">
        <f t="shared" si="136"/>
        <v/>
      </c>
    </row>
    <row r="8500" spans="4:4" hidden="1">
      <c r="D8500" t="str">
        <f t="shared" si="136"/>
        <v/>
      </c>
    </row>
    <row r="8501" spans="4:4" hidden="1">
      <c r="D8501" t="str">
        <f t="shared" si="136"/>
        <v/>
      </c>
    </row>
    <row r="8502" spans="4:4" hidden="1">
      <c r="D8502" t="str">
        <f t="shared" si="136"/>
        <v/>
      </c>
    </row>
    <row r="8503" spans="4:4" hidden="1">
      <c r="D8503" t="str">
        <f t="shared" si="136"/>
        <v/>
      </c>
    </row>
    <row r="8504" spans="4:4" hidden="1">
      <c r="D8504" t="str">
        <f t="shared" si="136"/>
        <v/>
      </c>
    </row>
    <row r="8505" spans="4:4" hidden="1">
      <c r="D8505" t="str">
        <f t="shared" si="136"/>
        <v/>
      </c>
    </row>
    <row r="8506" spans="4:4" hidden="1">
      <c r="D8506" t="str">
        <f t="shared" si="136"/>
        <v/>
      </c>
    </row>
    <row r="8507" spans="4:4" hidden="1">
      <c r="D8507" t="str">
        <f t="shared" si="136"/>
        <v/>
      </c>
    </row>
    <row r="8508" spans="4:4" hidden="1">
      <c r="D8508" t="str">
        <f t="shared" si="136"/>
        <v/>
      </c>
    </row>
    <row r="8509" spans="4:4" hidden="1">
      <c r="D8509" t="str">
        <f t="shared" si="136"/>
        <v/>
      </c>
    </row>
    <row r="8510" spans="4:4" hidden="1">
      <c r="D8510" t="str">
        <f t="shared" si="136"/>
        <v/>
      </c>
    </row>
    <row r="8511" spans="4:4" hidden="1">
      <c r="D8511" t="str">
        <f t="shared" si="136"/>
        <v/>
      </c>
    </row>
    <row r="8512" spans="4:4" hidden="1">
      <c r="D8512" t="str">
        <f t="shared" ref="D8512:D8577" si="137">IF(B8512&gt;1,1,"")</f>
        <v/>
      </c>
    </row>
    <row r="8513" spans="4:4" hidden="1">
      <c r="D8513" t="str">
        <f t="shared" si="137"/>
        <v/>
      </c>
    </row>
    <row r="8514" spans="4:4" hidden="1">
      <c r="D8514" t="str">
        <f t="shared" si="137"/>
        <v/>
      </c>
    </row>
    <row r="8515" spans="4:4" hidden="1">
      <c r="D8515" t="str">
        <f t="shared" si="137"/>
        <v/>
      </c>
    </row>
    <row r="8516" spans="4:4" hidden="1">
      <c r="D8516" t="str">
        <f t="shared" si="137"/>
        <v/>
      </c>
    </row>
    <row r="8517" spans="4:4" hidden="1">
      <c r="D8517" t="str">
        <f t="shared" si="137"/>
        <v/>
      </c>
    </row>
    <row r="8518" spans="4:4" hidden="1">
      <c r="D8518" t="str">
        <f t="shared" si="137"/>
        <v/>
      </c>
    </row>
    <row r="8519" spans="4:4" hidden="1">
      <c r="D8519" t="str">
        <f t="shared" si="137"/>
        <v/>
      </c>
    </row>
    <row r="8520" spans="4:4" hidden="1">
      <c r="D8520" t="str">
        <f t="shared" si="137"/>
        <v/>
      </c>
    </row>
    <row r="8521" spans="4:4" hidden="1">
      <c r="D8521" t="str">
        <f t="shared" si="137"/>
        <v/>
      </c>
    </row>
    <row r="8522" spans="4:4" hidden="1">
      <c r="D8522" t="str">
        <f t="shared" si="137"/>
        <v/>
      </c>
    </row>
    <row r="8523" spans="4:4" hidden="1">
      <c r="D8523" t="str">
        <f t="shared" si="137"/>
        <v/>
      </c>
    </row>
    <row r="8524" spans="4:4" hidden="1">
      <c r="D8524" t="str">
        <f t="shared" si="137"/>
        <v/>
      </c>
    </row>
    <row r="8525" spans="4:4" hidden="1">
      <c r="D8525" t="str">
        <f t="shared" si="137"/>
        <v/>
      </c>
    </row>
    <row r="8526" spans="4:4" hidden="1">
      <c r="D8526" t="str">
        <f t="shared" si="137"/>
        <v/>
      </c>
    </row>
    <row r="8527" spans="4:4" hidden="1">
      <c r="D8527" t="str">
        <f t="shared" si="137"/>
        <v/>
      </c>
    </row>
    <row r="8528" spans="4:4" hidden="1">
      <c r="D8528" t="str">
        <f t="shared" si="137"/>
        <v/>
      </c>
    </row>
    <row r="8529" spans="4:4" hidden="1">
      <c r="D8529" t="str">
        <f t="shared" si="137"/>
        <v/>
      </c>
    </row>
    <row r="8530" spans="4:4" hidden="1">
      <c r="D8530" t="str">
        <f t="shared" si="137"/>
        <v/>
      </c>
    </row>
    <row r="8531" spans="4:4" hidden="1">
      <c r="D8531" t="str">
        <f t="shared" si="137"/>
        <v/>
      </c>
    </row>
    <row r="8532" spans="4:4" hidden="1">
      <c r="D8532" t="str">
        <f t="shared" si="137"/>
        <v/>
      </c>
    </row>
    <row r="8533" spans="4:4" hidden="1">
      <c r="D8533" t="str">
        <f t="shared" si="137"/>
        <v/>
      </c>
    </row>
    <row r="8534" spans="4:4" hidden="1">
      <c r="D8534" t="str">
        <f t="shared" si="137"/>
        <v/>
      </c>
    </row>
    <row r="8535" spans="4:4" hidden="1">
      <c r="D8535" t="str">
        <f t="shared" si="137"/>
        <v/>
      </c>
    </row>
    <row r="8536" spans="4:4" hidden="1">
      <c r="D8536" t="str">
        <f t="shared" si="137"/>
        <v/>
      </c>
    </row>
    <row r="8537" spans="4:4" hidden="1">
      <c r="D8537" t="str">
        <f t="shared" si="137"/>
        <v/>
      </c>
    </row>
    <row r="8538" spans="4:4" hidden="1">
      <c r="D8538" t="str">
        <f t="shared" si="137"/>
        <v/>
      </c>
    </row>
    <row r="8539" spans="4:4" hidden="1">
      <c r="D8539" t="str">
        <f t="shared" si="137"/>
        <v/>
      </c>
    </row>
    <row r="8540" spans="4:4" hidden="1">
      <c r="D8540" t="str">
        <f t="shared" si="137"/>
        <v/>
      </c>
    </row>
    <row r="8541" spans="4:4" hidden="1">
      <c r="D8541" t="str">
        <f t="shared" si="137"/>
        <v/>
      </c>
    </row>
    <row r="8542" spans="4:4" hidden="1">
      <c r="D8542" t="str">
        <f t="shared" si="137"/>
        <v/>
      </c>
    </row>
    <row r="8543" spans="4:4" hidden="1">
      <c r="D8543" t="str">
        <f t="shared" si="137"/>
        <v/>
      </c>
    </row>
    <row r="8544" spans="4:4" hidden="1">
      <c r="D8544" t="str">
        <f t="shared" si="137"/>
        <v/>
      </c>
    </row>
    <row r="8545" spans="4:4" hidden="1">
      <c r="D8545" t="str">
        <f t="shared" si="137"/>
        <v/>
      </c>
    </row>
    <row r="8546" spans="4:4" hidden="1">
      <c r="D8546" t="str">
        <f t="shared" si="137"/>
        <v/>
      </c>
    </row>
    <row r="8547" spans="4:4" hidden="1">
      <c r="D8547" t="str">
        <f t="shared" si="137"/>
        <v/>
      </c>
    </row>
    <row r="8548" spans="4:4" hidden="1">
      <c r="D8548" t="str">
        <f t="shared" si="137"/>
        <v/>
      </c>
    </row>
    <row r="8549" spans="4:4" hidden="1">
      <c r="D8549" t="str">
        <f t="shared" si="137"/>
        <v/>
      </c>
    </row>
    <row r="8550" spans="4:4" hidden="1">
      <c r="D8550" t="str">
        <f t="shared" si="137"/>
        <v/>
      </c>
    </row>
    <row r="8551" spans="4:4" hidden="1">
      <c r="D8551" t="str">
        <f t="shared" si="137"/>
        <v/>
      </c>
    </row>
    <row r="8552" spans="4:4" hidden="1">
      <c r="D8552" t="str">
        <f t="shared" si="137"/>
        <v/>
      </c>
    </row>
    <row r="8553" spans="4:4" hidden="1">
      <c r="D8553" t="str">
        <f t="shared" si="137"/>
        <v/>
      </c>
    </row>
    <row r="8554" spans="4:4" hidden="1">
      <c r="D8554" t="str">
        <f t="shared" si="137"/>
        <v/>
      </c>
    </row>
    <row r="8555" spans="4:4" hidden="1">
      <c r="D8555" t="str">
        <f t="shared" si="137"/>
        <v/>
      </c>
    </row>
    <row r="8556" spans="4:4" hidden="1">
      <c r="D8556" t="str">
        <f t="shared" si="137"/>
        <v/>
      </c>
    </row>
    <row r="8557" spans="4:4" hidden="1">
      <c r="D8557" t="str">
        <f t="shared" si="137"/>
        <v/>
      </c>
    </row>
    <row r="8558" spans="4:4" hidden="1">
      <c r="D8558" t="str">
        <f t="shared" si="137"/>
        <v/>
      </c>
    </row>
    <row r="8559" spans="4:4" hidden="1">
      <c r="D8559" t="str">
        <f t="shared" si="137"/>
        <v/>
      </c>
    </row>
    <row r="8560" spans="4:4" hidden="1">
      <c r="D8560" t="str">
        <f t="shared" si="137"/>
        <v/>
      </c>
    </row>
    <row r="8561" spans="4:4" hidden="1">
      <c r="D8561" t="str">
        <f t="shared" si="137"/>
        <v/>
      </c>
    </row>
    <row r="8562" spans="4:4" hidden="1">
      <c r="D8562" t="str">
        <f t="shared" si="137"/>
        <v/>
      </c>
    </row>
    <row r="8563" spans="4:4" hidden="1">
      <c r="D8563" t="str">
        <f t="shared" si="137"/>
        <v/>
      </c>
    </row>
    <row r="8564" spans="4:4" hidden="1">
      <c r="D8564" t="str">
        <f t="shared" si="137"/>
        <v/>
      </c>
    </row>
    <row r="8565" spans="4:4" hidden="1">
      <c r="D8565" t="str">
        <f t="shared" si="137"/>
        <v/>
      </c>
    </row>
    <row r="8566" spans="4:4" hidden="1">
      <c r="D8566" t="str">
        <f t="shared" si="137"/>
        <v/>
      </c>
    </row>
    <row r="8567" spans="4:4" hidden="1">
      <c r="D8567" t="str">
        <f t="shared" si="137"/>
        <v/>
      </c>
    </row>
    <row r="8568" spans="4:4" hidden="1">
      <c r="D8568" t="str">
        <f t="shared" si="137"/>
        <v/>
      </c>
    </row>
    <row r="8569" spans="4:4" hidden="1">
      <c r="D8569" t="str">
        <f t="shared" si="137"/>
        <v/>
      </c>
    </row>
    <row r="8570" spans="4:4" hidden="1">
      <c r="D8570" t="str">
        <f t="shared" si="137"/>
        <v/>
      </c>
    </row>
    <row r="8571" spans="4:4" hidden="1">
      <c r="D8571" t="str">
        <f t="shared" si="137"/>
        <v/>
      </c>
    </row>
    <row r="8572" spans="4:4" hidden="1">
      <c r="D8572" t="str">
        <f t="shared" si="137"/>
        <v/>
      </c>
    </row>
    <row r="8573" spans="4:4" hidden="1">
      <c r="D8573" t="str">
        <f t="shared" si="137"/>
        <v/>
      </c>
    </row>
    <row r="8574" spans="4:4" hidden="1">
      <c r="D8574" t="str">
        <f t="shared" si="137"/>
        <v/>
      </c>
    </row>
    <row r="8575" spans="4:4" hidden="1">
      <c r="D8575" t="str">
        <f t="shared" si="137"/>
        <v/>
      </c>
    </row>
    <row r="8576" spans="4:4" hidden="1">
      <c r="D8576" t="str">
        <f t="shared" si="137"/>
        <v/>
      </c>
    </row>
    <row r="8577" spans="4:4" hidden="1">
      <c r="D8577" t="str">
        <f t="shared" si="137"/>
        <v/>
      </c>
    </row>
    <row r="8578" spans="4:4" hidden="1">
      <c r="D8578" t="str">
        <f t="shared" ref="D8578:D8641" si="138">IF(B8578&gt;1,1,"")</f>
        <v/>
      </c>
    </row>
    <row r="8579" spans="4:4" hidden="1">
      <c r="D8579" t="str">
        <f t="shared" si="138"/>
        <v/>
      </c>
    </row>
    <row r="8580" spans="4:4" hidden="1">
      <c r="D8580" t="str">
        <f t="shared" si="138"/>
        <v/>
      </c>
    </row>
    <row r="8581" spans="4:4" hidden="1">
      <c r="D8581" t="str">
        <f t="shared" si="138"/>
        <v/>
      </c>
    </row>
    <row r="8582" spans="4:4" hidden="1">
      <c r="D8582" t="str">
        <f t="shared" si="138"/>
        <v/>
      </c>
    </row>
    <row r="8583" spans="4:4" hidden="1">
      <c r="D8583" t="str">
        <f t="shared" si="138"/>
        <v/>
      </c>
    </row>
    <row r="8584" spans="4:4" hidden="1">
      <c r="D8584" t="str">
        <f t="shared" si="138"/>
        <v/>
      </c>
    </row>
    <row r="8585" spans="4:4" hidden="1">
      <c r="D8585" t="str">
        <f t="shared" si="138"/>
        <v/>
      </c>
    </row>
    <row r="8586" spans="4:4" hidden="1">
      <c r="D8586" t="str">
        <f t="shared" si="138"/>
        <v/>
      </c>
    </row>
    <row r="8587" spans="4:4" hidden="1">
      <c r="D8587" t="str">
        <f t="shared" si="138"/>
        <v/>
      </c>
    </row>
    <row r="8588" spans="4:4" hidden="1">
      <c r="D8588" t="str">
        <f t="shared" si="138"/>
        <v/>
      </c>
    </row>
    <row r="8589" spans="4:4" hidden="1">
      <c r="D8589" t="str">
        <f t="shared" si="138"/>
        <v/>
      </c>
    </row>
    <row r="8590" spans="4:4" hidden="1">
      <c r="D8590" t="str">
        <f t="shared" si="138"/>
        <v/>
      </c>
    </row>
    <row r="8591" spans="4:4" hidden="1">
      <c r="D8591" t="str">
        <f t="shared" si="138"/>
        <v/>
      </c>
    </row>
    <row r="8592" spans="4:4" hidden="1">
      <c r="D8592" t="str">
        <f t="shared" si="138"/>
        <v/>
      </c>
    </row>
    <row r="8593" spans="4:4" hidden="1">
      <c r="D8593" t="str">
        <f t="shared" si="138"/>
        <v/>
      </c>
    </row>
    <row r="8594" spans="4:4" hidden="1">
      <c r="D8594" t="str">
        <f t="shared" si="138"/>
        <v/>
      </c>
    </row>
    <row r="8595" spans="4:4" hidden="1">
      <c r="D8595" t="str">
        <f t="shared" si="138"/>
        <v/>
      </c>
    </row>
    <row r="8596" spans="4:4" hidden="1">
      <c r="D8596" t="str">
        <f t="shared" si="138"/>
        <v/>
      </c>
    </row>
    <row r="8597" spans="4:4" hidden="1">
      <c r="D8597" t="str">
        <f t="shared" si="138"/>
        <v/>
      </c>
    </row>
    <row r="8598" spans="4:4" hidden="1">
      <c r="D8598" t="str">
        <f t="shared" si="138"/>
        <v/>
      </c>
    </row>
    <row r="8599" spans="4:4" hidden="1">
      <c r="D8599" t="str">
        <f t="shared" si="138"/>
        <v/>
      </c>
    </row>
    <row r="8600" spans="4:4" hidden="1">
      <c r="D8600" t="str">
        <f t="shared" si="138"/>
        <v/>
      </c>
    </row>
    <row r="8601" spans="4:4" hidden="1">
      <c r="D8601" t="str">
        <f t="shared" si="138"/>
        <v/>
      </c>
    </row>
    <row r="8602" spans="4:4" hidden="1">
      <c r="D8602" t="str">
        <f t="shared" si="138"/>
        <v/>
      </c>
    </row>
    <row r="8603" spans="4:4" hidden="1">
      <c r="D8603" t="str">
        <f t="shared" si="138"/>
        <v/>
      </c>
    </row>
    <row r="8604" spans="4:4" hidden="1">
      <c r="D8604" t="str">
        <f t="shared" si="138"/>
        <v/>
      </c>
    </row>
    <row r="8605" spans="4:4" hidden="1">
      <c r="D8605" t="str">
        <f t="shared" si="138"/>
        <v/>
      </c>
    </row>
    <row r="8606" spans="4:4" hidden="1">
      <c r="D8606" t="str">
        <f t="shared" si="138"/>
        <v/>
      </c>
    </row>
    <row r="8607" spans="4:4" hidden="1">
      <c r="D8607" t="str">
        <f t="shared" si="138"/>
        <v/>
      </c>
    </row>
    <row r="8608" spans="4:4" hidden="1">
      <c r="D8608" t="str">
        <f t="shared" si="138"/>
        <v/>
      </c>
    </row>
    <row r="8609" spans="4:4" hidden="1">
      <c r="D8609" t="str">
        <f t="shared" si="138"/>
        <v/>
      </c>
    </row>
    <row r="8610" spans="4:4" hidden="1">
      <c r="D8610" t="str">
        <f t="shared" si="138"/>
        <v/>
      </c>
    </row>
    <row r="8611" spans="4:4" hidden="1">
      <c r="D8611" t="str">
        <f t="shared" si="138"/>
        <v/>
      </c>
    </row>
    <row r="8612" spans="4:4" hidden="1">
      <c r="D8612" t="str">
        <f t="shared" si="138"/>
        <v/>
      </c>
    </row>
    <row r="8613" spans="4:4" hidden="1">
      <c r="D8613" t="str">
        <f t="shared" si="138"/>
        <v/>
      </c>
    </row>
    <row r="8614" spans="4:4" hidden="1">
      <c r="D8614" t="str">
        <f t="shared" si="138"/>
        <v/>
      </c>
    </row>
    <row r="8615" spans="4:4" hidden="1">
      <c r="D8615" t="str">
        <f t="shared" si="138"/>
        <v/>
      </c>
    </row>
    <row r="8616" spans="4:4" hidden="1">
      <c r="D8616" t="str">
        <f t="shared" si="138"/>
        <v/>
      </c>
    </row>
    <row r="8617" spans="4:4" hidden="1">
      <c r="D8617" t="str">
        <f t="shared" si="138"/>
        <v/>
      </c>
    </row>
    <row r="8618" spans="4:4" hidden="1">
      <c r="D8618" t="str">
        <f t="shared" si="138"/>
        <v/>
      </c>
    </row>
    <row r="8619" spans="4:4" hidden="1">
      <c r="D8619" t="str">
        <f t="shared" si="138"/>
        <v/>
      </c>
    </row>
    <row r="8620" spans="4:4" hidden="1">
      <c r="D8620" t="str">
        <f t="shared" si="138"/>
        <v/>
      </c>
    </row>
    <row r="8621" spans="4:4" hidden="1">
      <c r="D8621" t="str">
        <f t="shared" si="138"/>
        <v/>
      </c>
    </row>
    <row r="8622" spans="4:4" hidden="1">
      <c r="D8622" t="str">
        <f t="shared" si="138"/>
        <v/>
      </c>
    </row>
    <row r="8623" spans="4:4" hidden="1">
      <c r="D8623" t="str">
        <f t="shared" si="138"/>
        <v/>
      </c>
    </row>
    <row r="8624" spans="4:4" hidden="1">
      <c r="D8624" t="str">
        <f t="shared" si="138"/>
        <v/>
      </c>
    </row>
    <row r="8625" spans="4:4" hidden="1">
      <c r="D8625" t="str">
        <f t="shared" si="138"/>
        <v/>
      </c>
    </row>
    <row r="8626" spans="4:4" hidden="1">
      <c r="D8626" t="str">
        <f t="shared" si="138"/>
        <v/>
      </c>
    </row>
    <row r="8627" spans="4:4" hidden="1">
      <c r="D8627" t="str">
        <f t="shared" si="138"/>
        <v/>
      </c>
    </row>
    <row r="8628" spans="4:4" hidden="1">
      <c r="D8628" t="str">
        <f t="shared" si="138"/>
        <v/>
      </c>
    </row>
    <row r="8629" spans="4:4" hidden="1">
      <c r="D8629" t="str">
        <f t="shared" si="138"/>
        <v/>
      </c>
    </row>
    <row r="8630" spans="4:4" hidden="1">
      <c r="D8630" t="str">
        <f t="shared" si="138"/>
        <v/>
      </c>
    </row>
    <row r="8631" spans="4:4" hidden="1">
      <c r="D8631" t="str">
        <f t="shared" si="138"/>
        <v/>
      </c>
    </row>
    <row r="8632" spans="4:4" hidden="1">
      <c r="D8632" t="str">
        <f t="shared" si="138"/>
        <v/>
      </c>
    </row>
    <row r="8633" spans="4:4" hidden="1">
      <c r="D8633" t="str">
        <f t="shared" si="138"/>
        <v/>
      </c>
    </row>
    <row r="8634" spans="4:4" hidden="1">
      <c r="D8634" t="str">
        <f t="shared" si="138"/>
        <v/>
      </c>
    </row>
    <row r="8635" spans="4:4" hidden="1">
      <c r="D8635" t="str">
        <f t="shared" si="138"/>
        <v/>
      </c>
    </row>
    <row r="8636" spans="4:4" hidden="1">
      <c r="D8636" t="str">
        <f t="shared" si="138"/>
        <v/>
      </c>
    </row>
    <row r="8637" spans="4:4" hidden="1">
      <c r="D8637" t="str">
        <f t="shared" si="138"/>
        <v/>
      </c>
    </row>
    <row r="8638" spans="4:4" hidden="1">
      <c r="D8638" t="str">
        <f t="shared" si="138"/>
        <v/>
      </c>
    </row>
    <row r="8639" spans="4:4" hidden="1">
      <c r="D8639" t="str">
        <f t="shared" si="138"/>
        <v/>
      </c>
    </row>
    <row r="8640" spans="4:4" hidden="1">
      <c r="D8640" t="str">
        <f t="shared" si="138"/>
        <v/>
      </c>
    </row>
    <row r="8641" spans="4:4" hidden="1">
      <c r="D8641" t="str">
        <f t="shared" si="138"/>
        <v/>
      </c>
    </row>
    <row r="8642" spans="4:4" hidden="1">
      <c r="D8642" t="str">
        <f t="shared" ref="D8642:D8705" si="139">IF(B8642&gt;1,1,"")</f>
        <v/>
      </c>
    </row>
    <row r="8643" spans="4:4" hidden="1">
      <c r="D8643" t="str">
        <f t="shared" si="139"/>
        <v/>
      </c>
    </row>
    <row r="8644" spans="4:4" hidden="1">
      <c r="D8644" t="str">
        <f t="shared" si="139"/>
        <v/>
      </c>
    </row>
    <row r="8645" spans="4:4" hidden="1">
      <c r="D8645" t="str">
        <f t="shared" si="139"/>
        <v/>
      </c>
    </row>
    <row r="8646" spans="4:4" hidden="1">
      <c r="D8646" t="str">
        <f t="shared" si="139"/>
        <v/>
      </c>
    </row>
    <row r="8647" spans="4:4" hidden="1">
      <c r="D8647" t="str">
        <f t="shared" si="139"/>
        <v/>
      </c>
    </row>
    <row r="8648" spans="4:4" hidden="1">
      <c r="D8648" t="str">
        <f t="shared" si="139"/>
        <v/>
      </c>
    </row>
    <row r="8649" spans="4:4" hidden="1">
      <c r="D8649" t="str">
        <f t="shared" si="139"/>
        <v/>
      </c>
    </row>
    <row r="8650" spans="4:4" hidden="1">
      <c r="D8650" t="str">
        <f t="shared" si="139"/>
        <v/>
      </c>
    </row>
    <row r="8651" spans="4:4" hidden="1">
      <c r="D8651" t="str">
        <f t="shared" si="139"/>
        <v/>
      </c>
    </row>
    <row r="8652" spans="4:4" hidden="1">
      <c r="D8652" t="str">
        <f t="shared" si="139"/>
        <v/>
      </c>
    </row>
    <row r="8653" spans="4:4" hidden="1">
      <c r="D8653" t="str">
        <f t="shared" si="139"/>
        <v/>
      </c>
    </row>
    <row r="8654" spans="4:4" hidden="1">
      <c r="D8654" t="str">
        <f t="shared" si="139"/>
        <v/>
      </c>
    </row>
    <row r="8655" spans="4:4" hidden="1">
      <c r="D8655" t="str">
        <f t="shared" si="139"/>
        <v/>
      </c>
    </row>
    <row r="8656" spans="4:4" hidden="1">
      <c r="D8656" t="str">
        <f t="shared" si="139"/>
        <v/>
      </c>
    </row>
    <row r="8657" spans="4:4" hidden="1">
      <c r="D8657" t="str">
        <f t="shared" si="139"/>
        <v/>
      </c>
    </row>
    <row r="8658" spans="4:4" hidden="1">
      <c r="D8658" t="str">
        <f t="shared" si="139"/>
        <v/>
      </c>
    </row>
    <row r="8659" spans="4:4" hidden="1">
      <c r="D8659" t="str">
        <f t="shared" si="139"/>
        <v/>
      </c>
    </row>
    <row r="8660" spans="4:4" hidden="1">
      <c r="D8660" t="str">
        <f t="shared" si="139"/>
        <v/>
      </c>
    </row>
    <row r="8661" spans="4:4" hidden="1">
      <c r="D8661" t="str">
        <f t="shared" si="139"/>
        <v/>
      </c>
    </row>
    <row r="8662" spans="4:4" hidden="1">
      <c r="D8662" t="str">
        <f t="shared" si="139"/>
        <v/>
      </c>
    </row>
    <row r="8663" spans="4:4" hidden="1">
      <c r="D8663" t="str">
        <f t="shared" si="139"/>
        <v/>
      </c>
    </row>
    <row r="8664" spans="4:4" hidden="1">
      <c r="D8664" t="str">
        <f t="shared" si="139"/>
        <v/>
      </c>
    </row>
    <row r="8665" spans="4:4" hidden="1">
      <c r="D8665" t="str">
        <f t="shared" si="139"/>
        <v/>
      </c>
    </row>
    <row r="8666" spans="4:4" hidden="1">
      <c r="D8666" t="str">
        <f t="shared" si="139"/>
        <v/>
      </c>
    </row>
    <row r="8667" spans="4:4" hidden="1">
      <c r="D8667" t="str">
        <f t="shared" si="139"/>
        <v/>
      </c>
    </row>
    <row r="8668" spans="4:4" hidden="1">
      <c r="D8668" t="str">
        <f t="shared" si="139"/>
        <v/>
      </c>
    </row>
    <row r="8669" spans="4:4" hidden="1">
      <c r="D8669" t="str">
        <f t="shared" si="139"/>
        <v/>
      </c>
    </row>
    <row r="8670" spans="4:4" hidden="1">
      <c r="D8670" t="str">
        <f t="shared" si="139"/>
        <v/>
      </c>
    </row>
    <row r="8671" spans="4:4" hidden="1">
      <c r="D8671" t="str">
        <f t="shared" si="139"/>
        <v/>
      </c>
    </row>
    <row r="8672" spans="4:4" hidden="1">
      <c r="D8672" t="str">
        <f t="shared" si="139"/>
        <v/>
      </c>
    </row>
    <row r="8673" spans="4:4" hidden="1">
      <c r="D8673" t="str">
        <f t="shared" si="139"/>
        <v/>
      </c>
    </row>
    <row r="8674" spans="4:4" hidden="1">
      <c r="D8674" t="str">
        <f t="shared" si="139"/>
        <v/>
      </c>
    </row>
    <row r="8675" spans="4:4" hidden="1">
      <c r="D8675" t="str">
        <f t="shared" si="139"/>
        <v/>
      </c>
    </row>
    <row r="8676" spans="4:4" hidden="1">
      <c r="D8676" t="str">
        <f t="shared" si="139"/>
        <v/>
      </c>
    </row>
    <row r="8677" spans="4:4" hidden="1">
      <c r="D8677" t="str">
        <f t="shared" si="139"/>
        <v/>
      </c>
    </row>
    <row r="8678" spans="4:4" hidden="1">
      <c r="D8678" t="str">
        <f t="shared" si="139"/>
        <v/>
      </c>
    </row>
    <row r="8679" spans="4:4" hidden="1">
      <c r="D8679" t="str">
        <f t="shared" si="139"/>
        <v/>
      </c>
    </row>
    <row r="8680" spans="4:4" hidden="1">
      <c r="D8680" t="str">
        <f t="shared" si="139"/>
        <v/>
      </c>
    </row>
    <row r="8681" spans="4:4" hidden="1">
      <c r="D8681" t="str">
        <f t="shared" si="139"/>
        <v/>
      </c>
    </row>
    <row r="8682" spans="4:4" hidden="1">
      <c r="D8682" t="str">
        <f t="shared" si="139"/>
        <v/>
      </c>
    </row>
    <row r="8683" spans="4:4" hidden="1">
      <c r="D8683" t="str">
        <f t="shared" si="139"/>
        <v/>
      </c>
    </row>
    <row r="8684" spans="4:4" hidden="1">
      <c r="D8684" t="str">
        <f t="shared" si="139"/>
        <v/>
      </c>
    </row>
    <row r="8685" spans="4:4" hidden="1">
      <c r="D8685" t="str">
        <f t="shared" si="139"/>
        <v/>
      </c>
    </row>
    <row r="8686" spans="4:4" hidden="1">
      <c r="D8686" t="str">
        <f t="shared" si="139"/>
        <v/>
      </c>
    </row>
    <row r="8687" spans="4:4" hidden="1">
      <c r="D8687" t="str">
        <f t="shared" si="139"/>
        <v/>
      </c>
    </row>
    <row r="8688" spans="4:4" hidden="1">
      <c r="D8688" t="str">
        <f t="shared" si="139"/>
        <v/>
      </c>
    </row>
    <row r="8689" spans="4:4" hidden="1">
      <c r="D8689" t="str">
        <f t="shared" si="139"/>
        <v/>
      </c>
    </row>
    <row r="8690" spans="4:4" hidden="1">
      <c r="D8690" t="str">
        <f t="shared" si="139"/>
        <v/>
      </c>
    </row>
    <row r="8691" spans="4:4" hidden="1">
      <c r="D8691" t="str">
        <f t="shared" si="139"/>
        <v/>
      </c>
    </row>
    <row r="8692" spans="4:4" hidden="1">
      <c r="D8692" t="str">
        <f t="shared" si="139"/>
        <v/>
      </c>
    </row>
    <row r="8693" spans="4:4" hidden="1">
      <c r="D8693" t="str">
        <f t="shared" si="139"/>
        <v/>
      </c>
    </row>
    <row r="8694" spans="4:4" hidden="1">
      <c r="D8694" t="str">
        <f t="shared" si="139"/>
        <v/>
      </c>
    </row>
    <row r="8695" spans="4:4" hidden="1">
      <c r="D8695" t="str">
        <f t="shared" si="139"/>
        <v/>
      </c>
    </row>
    <row r="8696" spans="4:4" hidden="1">
      <c r="D8696" t="str">
        <f t="shared" si="139"/>
        <v/>
      </c>
    </row>
    <row r="8697" spans="4:4" hidden="1">
      <c r="D8697" t="str">
        <f t="shared" si="139"/>
        <v/>
      </c>
    </row>
    <row r="8698" spans="4:4" hidden="1">
      <c r="D8698" t="str">
        <f t="shared" si="139"/>
        <v/>
      </c>
    </row>
    <row r="8699" spans="4:4" hidden="1">
      <c r="D8699" t="str">
        <f t="shared" si="139"/>
        <v/>
      </c>
    </row>
    <row r="8700" spans="4:4" hidden="1">
      <c r="D8700" t="str">
        <f t="shared" si="139"/>
        <v/>
      </c>
    </row>
    <row r="8701" spans="4:4" hidden="1">
      <c r="D8701" t="str">
        <f t="shared" si="139"/>
        <v/>
      </c>
    </row>
    <row r="8702" spans="4:4" hidden="1">
      <c r="D8702" t="str">
        <f t="shared" si="139"/>
        <v/>
      </c>
    </row>
    <row r="8703" spans="4:4" hidden="1">
      <c r="D8703" t="str">
        <f t="shared" si="139"/>
        <v/>
      </c>
    </row>
    <row r="8704" spans="4:4" hidden="1">
      <c r="D8704" t="str">
        <f t="shared" si="139"/>
        <v/>
      </c>
    </row>
    <row r="8705" spans="4:4" hidden="1">
      <c r="D8705" t="str">
        <f t="shared" si="139"/>
        <v/>
      </c>
    </row>
    <row r="8706" spans="4:4" hidden="1">
      <c r="D8706" t="str">
        <f t="shared" ref="D8706:D8769" si="140">IF(B8706&gt;1,1,"")</f>
        <v/>
      </c>
    </row>
    <row r="8707" spans="4:4" hidden="1">
      <c r="D8707" t="str">
        <f t="shared" si="140"/>
        <v/>
      </c>
    </row>
    <row r="8708" spans="4:4" hidden="1">
      <c r="D8708" t="str">
        <f t="shared" si="140"/>
        <v/>
      </c>
    </row>
    <row r="8709" spans="4:4" hidden="1">
      <c r="D8709" t="str">
        <f t="shared" si="140"/>
        <v/>
      </c>
    </row>
    <row r="8710" spans="4:4" hidden="1">
      <c r="D8710" t="str">
        <f t="shared" si="140"/>
        <v/>
      </c>
    </row>
    <row r="8711" spans="4:4" hidden="1">
      <c r="D8711" t="str">
        <f t="shared" si="140"/>
        <v/>
      </c>
    </row>
    <row r="8712" spans="4:4" hidden="1">
      <c r="D8712" t="str">
        <f t="shared" si="140"/>
        <v/>
      </c>
    </row>
    <row r="8713" spans="4:4" hidden="1">
      <c r="D8713" t="str">
        <f t="shared" si="140"/>
        <v/>
      </c>
    </row>
    <row r="8714" spans="4:4" hidden="1">
      <c r="D8714" t="str">
        <f t="shared" si="140"/>
        <v/>
      </c>
    </row>
    <row r="8715" spans="4:4" hidden="1">
      <c r="D8715" t="str">
        <f t="shared" si="140"/>
        <v/>
      </c>
    </row>
    <row r="8716" spans="4:4" hidden="1">
      <c r="D8716" t="str">
        <f t="shared" si="140"/>
        <v/>
      </c>
    </row>
    <row r="8717" spans="4:4" hidden="1">
      <c r="D8717" t="str">
        <f t="shared" si="140"/>
        <v/>
      </c>
    </row>
    <row r="8718" spans="4:4" hidden="1">
      <c r="D8718" t="str">
        <f t="shared" si="140"/>
        <v/>
      </c>
    </row>
    <row r="8719" spans="4:4" hidden="1">
      <c r="D8719" t="str">
        <f t="shared" si="140"/>
        <v/>
      </c>
    </row>
    <row r="8720" spans="4:4" hidden="1">
      <c r="D8720" t="str">
        <f t="shared" si="140"/>
        <v/>
      </c>
    </row>
    <row r="8721" spans="4:4" hidden="1">
      <c r="D8721" t="str">
        <f t="shared" si="140"/>
        <v/>
      </c>
    </row>
    <row r="8722" spans="4:4" hidden="1">
      <c r="D8722" t="str">
        <f t="shared" si="140"/>
        <v/>
      </c>
    </row>
    <row r="8723" spans="4:4" hidden="1">
      <c r="D8723" t="str">
        <f t="shared" si="140"/>
        <v/>
      </c>
    </row>
    <row r="8724" spans="4:4" hidden="1">
      <c r="D8724" t="str">
        <f t="shared" si="140"/>
        <v/>
      </c>
    </row>
    <row r="8725" spans="4:4" hidden="1">
      <c r="D8725" t="str">
        <f t="shared" si="140"/>
        <v/>
      </c>
    </row>
    <row r="8726" spans="4:4" hidden="1">
      <c r="D8726" t="str">
        <f t="shared" si="140"/>
        <v/>
      </c>
    </row>
    <row r="8727" spans="4:4" hidden="1">
      <c r="D8727" t="str">
        <f t="shared" si="140"/>
        <v/>
      </c>
    </row>
    <row r="8728" spans="4:4" hidden="1">
      <c r="D8728" t="str">
        <f t="shared" si="140"/>
        <v/>
      </c>
    </row>
    <row r="8729" spans="4:4" hidden="1">
      <c r="D8729" t="str">
        <f t="shared" si="140"/>
        <v/>
      </c>
    </row>
    <row r="8730" spans="4:4" hidden="1">
      <c r="D8730" t="str">
        <f t="shared" si="140"/>
        <v/>
      </c>
    </row>
    <row r="8731" spans="4:4" hidden="1">
      <c r="D8731" t="str">
        <f t="shared" si="140"/>
        <v/>
      </c>
    </row>
    <row r="8732" spans="4:4" hidden="1">
      <c r="D8732" t="str">
        <f t="shared" si="140"/>
        <v/>
      </c>
    </row>
    <row r="8733" spans="4:4" hidden="1">
      <c r="D8733" t="str">
        <f t="shared" si="140"/>
        <v/>
      </c>
    </row>
    <row r="8734" spans="4:4" hidden="1">
      <c r="D8734" t="str">
        <f t="shared" si="140"/>
        <v/>
      </c>
    </row>
    <row r="8735" spans="4:4" hidden="1">
      <c r="D8735" t="str">
        <f t="shared" si="140"/>
        <v/>
      </c>
    </row>
    <row r="8736" spans="4:4" hidden="1">
      <c r="D8736" t="str">
        <f t="shared" si="140"/>
        <v/>
      </c>
    </row>
    <row r="8737" spans="4:4" hidden="1">
      <c r="D8737" t="str">
        <f t="shared" si="140"/>
        <v/>
      </c>
    </row>
    <row r="8738" spans="4:4" hidden="1">
      <c r="D8738" t="str">
        <f t="shared" si="140"/>
        <v/>
      </c>
    </row>
    <row r="8739" spans="4:4" hidden="1">
      <c r="D8739" t="str">
        <f t="shared" si="140"/>
        <v/>
      </c>
    </row>
    <row r="8740" spans="4:4" hidden="1">
      <c r="D8740" t="str">
        <f t="shared" si="140"/>
        <v/>
      </c>
    </row>
    <row r="8741" spans="4:4" hidden="1">
      <c r="D8741" t="str">
        <f t="shared" si="140"/>
        <v/>
      </c>
    </row>
    <row r="8742" spans="4:4" hidden="1">
      <c r="D8742" t="str">
        <f t="shared" si="140"/>
        <v/>
      </c>
    </row>
    <row r="8743" spans="4:4" hidden="1">
      <c r="D8743" t="str">
        <f t="shared" si="140"/>
        <v/>
      </c>
    </row>
    <row r="8744" spans="4:4" hidden="1">
      <c r="D8744" t="str">
        <f t="shared" si="140"/>
        <v/>
      </c>
    </row>
    <row r="8745" spans="4:4" hidden="1">
      <c r="D8745" t="str">
        <f t="shared" si="140"/>
        <v/>
      </c>
    </row>
    <row r="8746" spans="4:4" hidden="1">
      <c r="D8746" t="str">
        <f t="shared" si="140"/>
        <v/>
      </c>
    </row>
    <row r="8747" spans="4:4" hidden="1">
      <c r="D8747" t="str">
        <f t="shared" si="140"/>
        <v/>
      </c>
    </row>
    <row r="8748" spans="4:4" hidden="1">
      <c r="D8748" t="str">
        <f t="shared" si="140"/>
        <v/>
      </c>
    </row>
    <row r="8749" spans="4:4" hidden="1">
      <c r="D8749" t="str">
        <f t="shared" si="140"/>
        <v/>
      </c>
    </row>
    <row r="8750" spans="4:4" hidden="1">
      <c r="D8750" t="str">
        <f t="shared" si="140"/>
        <v/>
      </c>
    </row>
    <row r="8751" spans="4:4" hidden="1">
      <c r="D8751" t="str">
        <f t="shared" si="140"/>
        <v/>
      </c>
    </row>
    <row r="8752" spans="4:4" hidden="1">
      <c r="D8752" t="str">
        <f t="shared" si="140"/>
        <v/>
      </c>
    </row>
    <row r="8753" spans="4:4" hidden="1">
      <c r="D8753" t="str">
        <f t="shared" si="140"/>
        <v/>
      </c>
    </row>
    <row r="8754" spans="4:4" hidden="1">
      <c r="D8754" t="str">
        <f t="shared" si="140"/>
        <v/>
      </c>
    </row>
    <row r="8755" spans="4:4" hidden="1">
      <c r="D8755" t="str">
        <f t="shared" si="140"/>
        <v/>
      </c>
    </row>
    <row r="8756" spans="4:4" hidden="1">
      <c r="D8756" t="str">
        <f t="shared" si="140"/>
        <v/>
      </c>
    </row>
    <row r="8757" spans="4:4" hidden="1">
      <c r="D8757" t="str">
        <f t="shared" si="140"/>
        <v/>
      </c>
    </row>
    <row r="8758" spans="4:4" hidden="1">
      <c r="D8758" t="str">
        <f t="shared" si="140"/>
        <v/>
      </c>
    </row>
    <row r="8759" spans="4:4" hidden="1">
      <c r="D8759" t="str">
        <f t="shared" si="140"/>
        <v/>
      </c>
    </row>
    <row r="8760" spans="4:4" hidden="1">
      <c r="D8760" t="str">
        <f t="shared" si="140"/>
        <v/>
      </c>
    </row>
    <row r="8761" spans="4:4" hidden="1">
      <c r="D8761" t="str">
        <f t="shared" si="140"/>
        <v/>
      </c>
    </row>
    <row r="8762" spans="4:4" hidden="1">
      <c r="D8762" t="str">
        <f t="shared" si="140"/>
        <v/>
      </c>
    </row>
    <row r="8763" spans="4:4" hidden="1">
      <c r="D8763" t="str">
        <f t="shared" si="140"/>
        <v/>
      </c>
    </row>
    <row r="8764" spans="4:4" hidden="1">
      <c r="D8764" t="str">
        <f t="shared" si="140"/>
        <v/>
      </c>
    </row>
    <row r="8765" spans="4:4" hidden="1">
      <c r="D8765" t="str">
        <f t="shared" si="140"/>
        <v/>
      </c>
    </row>
    <row r="8766" spans="4:4" hidden="1">
      <c r="D8766" t="str">
        <f t="shared" si="140"/>
        <v/>
      </c>
    </row>
    <row r="8767" spans="4:4" hidden="1">
      <c r="D8767" t="str">
        <f t="shared" si="140"/>
        <v/>
      </c>
    </row>
    <row r="8768" spans="4:4" hidden="1">
      <c r="D8768" t="str">
        <f t="shared" si="140"/>
        <v/>
      </c>
    </row>
    <row r="8769" spans="4:4" hidden="1">
      <c r="D8769" t="str">
        <f t="shared" si="140"/>
        <v/>
      </c>
    </row>
    <row r="8770" spans="4:4" hidden="1">
      <c r="D8770" t="str">
        <f t="shared" ref="D8770:D8833" si="141">IF(B8770&gt;1,1,"")</f>
        <v/>
      </c>
    </row>
    <row r="8771" spans="4:4" hidden="1">
      <c r="D8771" t="str">
        <f t="shared" si="141"/>
        <v/>
      </c>
    </row>
    <row r="8772" spans="4:4" hidden="1">
      <c r="D8772" t="str">
        <f t="shared" si="141"/>
        <v/>
      </c>
    </row>
    <row r="8773" spans="4:4" hidden="1">
      <c r="D8773" t="str">
        <f t="shared" si="141"/>
        <v/>
      </c>
    </row>
    <row r="8774" spans="4:4" hidden="1">
      <c r="D8774" t="str">
        <f t="shared" si="141"/>
        <v/>
      </c>
    </row>
    <row r="8775" spans="4:4" hidden="1">
      <c r="D8775" t="str">
        <f t="shared" si="141"/>
        <v/>
      </c>
    </row>
    <row r="8776" spans="4:4" hidden="1">
      <c r="D8776" t="str">
        <f t="shared" si="141"/>
        <v/>
      </c>
    </row>
    <row r="8777" spans="4:4" hidden="1">
      <c r="D8777" t="str">
        <f t="shared" si="141"/>
        <v/>
      </c>
    </row>
    <row r="8778" spans="4:4" hidden="1">
      <c r="D8778" t="str">
        <f t="shared" si="141"/>
        <v/>
      </c>
    </row>
    <row r="8779" spans="4:4" hidden="1">
      <c r="D8779" t="str">
        <f t="shared" si="141"/>
        <v/>
      </c>
    </row>
    <row r="8780" spans="4:4" hidden="1">
      <c r="D8780" t="str">
        <f t="shared" si="141"/>
        <v/>
      </c>
    </row>
    <row r="8781" spans="4:4" hidden="1">
      <c r="D8781" t="str">
        <f t="shared" si="141"/>
        <v/>
      </c>
    </row>
    <row r="8782" spans="4:4" hidden="1">
      <c r="D8782" t="str">
        <f t="shared" si="141"/>
        <v/>
      </c>
    </row>
    <row r="8783" spans="4:4" hidden="1">
      <c r="D8783" t="str">
        <f t="shared" si="141"/>
        <v/>
      </c>
    </row>
    <row r="8784" spans="4:4" hidden="1">
      <c r="D8784" t="str">
        <f t="shared" si="141"/>
        <v/>
      </c>
    </row>
    <row r="8785" spans="4:4" hidden="1">
      <c r="D8785" t="str">
        <f t="shared" si="141"/>
        <v/>
      </c>
    </row>
    <row r="8786" spans="4:4" hidden="1">
      <c r="D8786" t="str">
        <f t="shared" si="141"/>
        <v/>
      </c>
    </row>
    <row r="8787" spans="4:4" hidden="1">
      <c r="D8787" t="str">
        <f t="shared" si="141"/>
        <v/>
      </c>
    </row>
    <row r="8788" spans="4:4" hidden="1">
      <c r="D8788" t="str">
        <f t="shared" si="141"/>
        <v/>
      </c>
    </row>
    <row r="8789" spans="4:4" hidden="1">
      <c r="D8789" t="str">
        <f t="shared" si="141"/>
        <v/>
      </c>
    </row>
    <row r="8790" spans="4:4" hidden="1">
      <c r="D8790" t="str">
        <f t="shared" si="141"/>
        <v/>
      </c>
    </row>
    <row r="8791" spans="4:4" hidden="1">
      <c r="D8791" t="str">
        <f t="shared" si="141"/>
        <v/>
      </c>
    </row>
    <row r="8792" spans="4:4" hidden="1">
      <c r="D8792" t="str">
        <f t="shared" si="141"/>
        <v/>
      </c>
    </row>
    <row r="8793" spans="4:4" hidden="1">
      <c r="D8793" t="str">
        <f t="shared" si="141"/>
        <v/>
      </c>
    </row>
    <row r="8794" spans="4:4" hidden="1">
      <c r="D8794" t="str">
        <f t="shared" si="141"/>
        <v/>
      </c>
    </row>
    <row r="8795" spans="4:4" hidden="1">
      <c r="D8795" t="str">
        <f t="shared" si="141"/>
        <v/>
      </c>
    </row>
    <row r="8796" spans="4:4" hidden="1">
      <c r="D8796" t="str">
        <f t="shared" si="141"/>
        <v/>
      </c>
    </row>
    <row r="8797" spans="4:4" hidden="1">
      <c r="D8797" t="str">
        <f t="shared" si="141"/>
        <v/>
      </c>
    </row>
    <row r="8798" spans="4:4" hidden="1">
      <c r="D8798" t="str">
        <f t="shared" si="141"/>
        <v/>
      </c>
    </row>
    <row r="8799" spans="4:4" hidden="1">
      <c r="D8799" t="str">
        <f t="shared" si="141"/>
        <v/>
      </c>
    </row>
    <row r="8800" spans="4:4" hidden="1">
      <c r="D8800" t="str">
        <f t="shared" si="141"/>
        <v/>
      </c>
    </row>
    <row r="8801" spans="4:4" hidden="1">
      <c r="D8801" t="str">
        <f t="shared" si="141"/>
        <v/>
      </c>
    </row>
    <row r="8802" spans="4:4" hidden="1">
      <c r="D8802" t="str">
        <f t="shared" si="141"/>
        <v/>
      </c>
    </row>
    <row r="8803" spans="4:4" hidden="1">
      <c r="D8803" t="str">
        <f t="shared" si="141"/>
        <v/>
      </c>
    </row>
    <row r="8804" spans="4:4" hidden="1">
      <c r="D8804" t="str">
        <f t="shared" si="141"/>
        <v/>
      </c>
    </row>
    <row r="8805" spans="4:4" hidden="1">
      <c r="D8805" t="str">
        <f t="shared" si="141"/>
        <v/>
      </c>
    </row>
    <row r="8806" spans="4:4" hidden="1">
      <c r="D8806" t="str">
        <f t="shared" si="141"/>
        <v/>
      </c>
    </row>
    <row r="8807" spans="4:4" hidden="1">
      <c r="D8807" t="str">
        <f t="shared" si="141"/>
        <v/>
      </c>
    </row>
    <row r="8808" spans="4:4" hidden="1">
      <c r="D8808" t="str">
        <f t="shared" si="141"/>
        <v/>
      </c>
    </row>
    <row r="8809" spans="4:4" hidden="1">
      <c r="D8809" t="str">
        <f t="shared" si="141"/>
        <v/>
      </c>
    </row>
    <row r="8810" spans="4:4" hidden="1">
      <c r="D8810" t="str">
        <f t="shared" si="141"/>
        <v/>
      </c>
    </row>
    <row r="8811" spans="4:4" hidden="1">
      <c r="D8811" t="str">
        <f t="shared" si="141"/>
        <v/>
      </c>
    </row>
    <row r="8812" spans="4:4" hidden="1">
      <c r="D8812" t="str">
        <f t="shared" si="141"/>
        <v/>
      </c>
    </row>
    <row r="8813" spans="4:4" hidden="1">
      <c r="D8813" t="str">
        <f t="shared" si="141"/>
        <v/>
      </c>
    </row>
    <row r="8814" spans="4:4" hidden="1">
      <c r="D8814" t="str">
        <f t="shared" si="141"/>
        <v/>
      </c>
    </row>
    <row r="8815" spans="4:4" hidden="1">
      <c r="D8815" t="str">
        <f t="shared" si="141"/>
        <v/>
      </c>
    </row>
    <row r="8816" spans="4:4" hidden="1">
      <c r="D8816" t="str">
        <f t="shared" si="141"/>
        <v/>
      </c>
    </row>
    <row r="8817" spans="4:4" hidden="1">
      <c r="D8817" t="str">
        <f t="shared" si="141"/>
        <v/>
      </c>
    </row>
    <row r="8818" spans="4:4" hidden="1">
      <c r="D8818" t="str">
        <f t="shared" si="141"/>
        <v/>
      </c>
    </row>
    <row r="8819" spans="4:4" hidden="1">
      <c r="D8819" t="str">
        <f t="shared" si="141"/>
        <v/>
      </c>
    </row>
    <row r="8820" spans="4:4" hidden="1">
      <c r="D8820" t="str">
        <f t="shared" si="141"/>
        <v/>
      </c>
    </row>
    <row r="8821" spans="4:4" hidden="1">
      <c r="D8821" t="str">
        <f t="shared" si="141"/>
        <v/>
      </c>
    </row>
    <row r="8822" spans="4:4" hidden="1">
      <c r="D8822" t="str">
        <f t="shared" si="141"/>
        <v/>
      </c>
    </row>
    <row r="8823" spans="4:4" hidden="1">
      <c r="D8823" t="str">
        <f t="shared" si="141"/>
        <v/>
      </c>
    </row>
    <row r="8824" spans="4:4" hidden="1">
      <c r="D8824" t="str">
        <f t="shared" si="141"/>
        <v/>
      </c>
    </row>
    <row r="8825" spans="4:4" hidden="1">
      <c r="D8825" t="str">
        <f t="shared" si="141"/>
        <v/>
      </c>
    </row>
    <row r="8826" spans="4:4" hidden="1">
      <c r="D8826" t="str">
        <f t="shared" si="141"/>
        <v/>
      </c>
    </row>
    <row r="8827" spans="4:4" hidden="1">
      <c r="D8827" t="str">
        <f t="shared" si="141"/>
        <v/>
      </c>
    </row>
    <row r="8828" spans="4:4" hidden="1">
      <c r="D8828" t="str">
        <f t="shared" si="141"/>
        <v/>
      </c>
    </row>
    <row r="8829" spans="4:4" hidden="1">
      <c r="D8829" t="str">
        <f t="shared" si="141"/>
        <v/>
      </c>
    </row>
    <row r="8830" spans="4:4" hidden="1">
      <c r="D8830" t="str">
        <f t="shared" si="141"/>
        <v/>
      </c>
    </row>
    <row r="8831" spans="4:4" hidden="1">
      <c r="D8831" t="str">
        <f t="shared" si="141"/>
        <v/>
      </c>
    </row>
    <row r="8832" spans="4:4" hidden="1">
      <c r="D8832" t="str">
        <f t="shared" si="141"/>
        <v/>
      </c>
    </row>
    <row r="8833" spans="4:4" hidden="1">
      <c r="D8833" t="str">
        <f t="shared" si="141"/>
        <v/>
      </c>
    </row>
    <row r="8834" spans="4:4" hidden="1">
      <c r="D8834" t="str">
        <f t="shared" ref="D8834:D8897" si="142">IF(B8834&gt;1,1,"")</f>
        <v/>
      </c>
    </row>
    <row r="8835" spans="4:4" hidden="1">
      <c r="D8835" t="str">
        <f t="shared" si="142"/>
        <v/>
      </c>
    </row>
    <row r="8836" spans="4:4" hidden="1">
      <c r="D8836" t="str">
        <f t="shared" si="142"/>
        <v/>
      </c>
    </row>
    <row r="8837" spans="4:4" hidden="1">
      <c r="D8837" t="str">
        <f t="shared" si="142"/>
        <v/>
      </c>
    </row>
    <row r="8838" spans="4:4" hidden="1">
      <c r="D8838" t="str">
        <f t="shared" si="142"/>
        <v/>
      </c>
    </row>
    <row r="8839" spans="4:4" hidden="1">
      <c r="D8839" t="str">
        <f t="shared" si="142"/>
        <v/>
      </c>
    </row>
    <row r="8840" spans="4:4" hidden="1">
      <c r="D8840" t="str">
        <f t="shared" si="142"/>
        <v/>
      </c>
    </row>
    <row r="8841" spans="4:4" hidden="1">
      <c r="D8841" t="str">
        <f t="shared" si="142"/>
        <v/>
      </c>
    </row>
    <row r="8842" spans="4:4" hidden="1">
      <c r="D8842" t="str">
        <f t="shared" si="142"/>
        <v/>
      </c>
    </row>
    <row r="8843" spans="4:4" hidden="1">
      <c r="D8843" t="str">
        <f t="shared" si="142"/>
        <v/>
      </c>
    </row>
    <row r="8844" spans="4:4" hidden="1">
      <c r="D8844" t="str">
        <f t="shared" si="142"/>
        <v/>
      </c>
    </row>
    <row r="8845" spans="4:4" hidden="1">
      <c r="D8845" t="str">
        <f t="shared" si="142"/>
        <v/>
      </c>
    </row>
    <row r="8846" spans="4:4" hidden="1">
      <c r="D8846" t="str">
        <f t="shared" si="142"/>
        <v/>
      </c>
    </row>
    <row r="8847" spans="4:4" hidden="1">
      <c r="D8847" t="str">
        <f t="shared" si="142"/>
        <v/>
      </c>
    </row>
    <row r="8848" spans="4:4" hidden="1">
      <c r="D8848" t="str">
        <f t="shared" si="142"/>
        <v/>
      </c>
    </row>
    <row r="8849" spans="4:4" hidden="1">
      <c r="D8849" t="str">
        <f t="shared" si="142"/>
        <v/>
      </c>
    </row>
    <row r="8850" spans="4:4" hidden="1">
      <c r="D8850" t="str">
        <f t="shared" si="142"/>
        <v/>
      </c>
    </row>
    <row r="8851" spans="4:4" hidden="1">
      <c r="D8851" t="str">
        <f t="shared" si="142"/>
        <v/>
      </c>
    </row>
    <row r="8852" spans="4:4" hidden="1">
      <c r="D8852" t="str">
        <f t="shared" si="142"/>
        <v/>
      </c>
    </row>
    <row r="8853" spans="4:4" hidden="1">
      <c r="D8853" t="str">
        <f t="shared" si="142"/>
        <v/>
      </c>
    </row>
    <row r="8854" spans="4:4" hidden="1">
      <c r="D8854" t="str">
        <f t="shared" si="142"/>
        <v/>
      </c>
    </row>
    <row r="8855" spans="4:4" hidden="1">
      <c r="D8855" t="str">
        <f t="shared" si="142"/>
        <v/>
      </c>
    </row>
    <row r="8856" spans="4:4" hidden="1">
      <c r="D8856" t="str">
        <f t="shared" si="142"/>
        <v/>
      </c>
    </row>
    <row r="8857" spans="4:4" hidden="1">
      <c r="D8857" t="str">
        <f t="shared" si="142"/>
        <v/>
      </c>
    </row>
    <row r="8858" spans="4:4" hidden="1">
      <c r="D8858" t="str">
        <f t="shared" si="142"/>
        <v/>
      </c>
    </row>
    <row r="8859" spans="4:4" hidden="1">
      <c r="D8859" t="str">
        <f t="shared" si="142"/>
        <v/>
      </c>
    </row>
    <row r="8860" spans="4:4" hidden="1">
      <c r="D8860" t="str">
        <f t="shared" si="142"/>
        <v/>
      </c>
    </row>
    <row r="8861" spans="4:4" hidden="1">
      <c r="D8861" t="str">
        <f t="shared" si="142"/>
        <v/>
      </c>
    </row>
    <row r="8862" spans="4:4" hidden="1">
      <c r="D8862" t="str">
        <f t="shared" si="142"/>
        <v/>
      </c>
    </row>
    <row r="8863" spans="4:4" hidden="1">
      <c r="D8863" t="str">
        <f t="shared" si="142"/>
        <v/>
      </c>
    </row>
    <row r="8864" spans="4:4" hidden="1">
      <c r="D8864" t="str">
        <f t="shared" si="142"/>
        <v/>
      </c>
    </row>
    <row r="8865" spans="4:4" hidden="1">
      <c r="D8865" t="str">
        <f t="shared" si="142"/>
        <v/>
      </c>
    </row>
    <row r="8866" spans="4:4" hidden="1">
      <c r="D8866" t="str">
        <f t="shared" si="142"/>
        <v/>
      </c>
    </row>
    <row r="8867" spans="4:4" hidden="1">
      <c r="D8867" t="str">
        <f t="shared" si="142"/>
        <v/>
      </c>
    </row>
    <row r="8868" spans="4:4" hidden="1">
      <c r="D8868" t="str">
        <f t="shared" si="142"/>
        <v/>
      </c>
    </row>
    <row r="8869" spans="4:4" hidden="1">
      <c r="D8869" t="str">
        <f t="shared" si="142"/>
        <v/>
      </c>
    </row>
    <row r="8870" spans="4:4" hidden="1">
      <c r="D8870" t="str">
        <f t="shared" si="142"/>
        <v/>
      </c>
    </row>
    <row r="8871" spans="4:4" hidden="1">
      <c r="D8871" t="str">
        <f t="shared" si="142"/>
        <v/>
      </c>
    </row>
    <row r="8872" spans="4:4" hidden="1">
      <c r="D8872" t="str">
        <f t="shared" si="142"/>
        <v/>
      </c>
    </row>
    <row r="8873" spans="4:4" hidden="1">
      <c r="D8873" t="str">
        <f t="shared" si="142"/>
        <v/>
      </c>
    </row>
    <row r="8874" spans="4:4" hidden="1">
      <c r="D8874" t="str">
        <f t="shared" si="142"/>
        <v/>
      </c>
    </row>
    <row r="8875" spans="4:4" hidden="1">
      <c r="D8875" t="str">
        <f t="shared" si="142"/>
        <v/>
      </c>
    </row>
    <row r="8876" spans="4:4" hidden="1">
      <c r="D8876" t="str">
        <f t="shared" si="142"/>
        <v/>
      </c>
    </row>
    <row r="8877" spans="4:4" hidden="1">
      <c r="D8877" t="str">
        <f t="shared" si="142"/>
        <v/>
      </c>
    </row>
    <row r="8878" spans="4:4" hidden="1">
      <c r="D8878" t="str">
        <f t="shared" si="142"/>
        <v/>
      </c>
    </row>
    <row r="8879" spans="4:4" hidden="1">
      <c r="D8879" t="str">
        <f t="shared" si="142"/>
        <v/>
      </c>
    </row>
    <row r="8880" spans="4:4" hidden="1">
      <c r="D8880" t="str">
        <f t="shared" si="142"/>
        <v/>
      </c>
    </row>
    <row r="8881" spans="4:4" hidden="1">
      <c r="D8881" t="str">
        <f t="shared" si="142"/>
        <v/>
      </c>
    </row>
    <row r="8882" spans="4:4" hidden="1">
      <c r="D8882" t="str">
        <f t="shared" si="142"/>
        <v/>
      </c>
    </row>
    <row r="8883" spans="4:4" hidden="1">
      <c r="D8883" t="str">
        <f t="shared" si="142"/>
        <v/>
      </c>
    </row>
    <row r="8884" spans="4:4" hidden="1">
      <c r="D8884" t="str">
        <f t="shared" si="142"/>
        <v/>
      </c>
    </row>
    <row r="8885" spans="4:4" hidden="1">
      <c r="D8885" t="str">
        <f t="shared" si="142"/>
        <v/>
      </c>
    </row>
    <row r="8886" spans="4:4" hidden="1">
      <c r="D8886" t="str">
        <f t="shared" si="142"/>
        <v/>
      </c>
    </row>
    <row r="8887" spans="4:4" hidden="1">
      <c r="D8887" t="str">
        <f t="shared" si="142"/>
        <v/>
      </c>
    </row>
    <row r="8888" spans="4:4" hidden="1">
      <c r="D8888" t="str">
        <f t="shared" si="142"/>
        <v/>
      </c>
    </row>
    <row r="8889" spans="4:4" hidden="1">
      <c r="D8889" t="str">
        <f t="shared" si="142"/>
        <v/>
      </c>
    </row>
    <row r="8890" spans="4:4" hidden="1">
      <c r="D8890" t="str">
        <f t="shared" si="142"/>
        <v/>
      </c>
    </row>
    <row r="8891" spans="4:4" hidden="1">
      <c r="D8891" t="str">
        <f t="shared" si="142"/>
        <v/>
      </c>
    </row>
    <row r="8892" spans="4:4" hidden="1">
      <c r="D8892" t="str">
        <f t="shared" si="142"/>
        <v/>
      </c>
    </row>
    <row r="8893" spans="4:4" hidden="1">
      <c r="D8893" t="str">
        <f t="shared" si="142"/>
        <v/>
      </c>
    </row>
    <row r="8894" spans="4:4" hidden="1">
      <c r="D8894" t="str">
        <f t="shared" si="142"/>
        <v/>
      </c>
    </row>
    <row r="8895" spans="4:4" hidden="1">
      <c r="D8895" t="str">
        <f t="shared" si="142"/>
        <v/>
      </c>
    </row>
    <row r="8896" spans="4:4" hidden="1">
      <c r="D8896" t="str">
        <f t="shared" si="142"/>
        <v/>
      </c>
    </row>
    <row r="8897" spans="4:4" hidden="1">
      <c r="D8897" t="str">
        <f t="shared" si="142"/>
        <v/>
      </c>
    </row>
    <row r="8898" spans="4:4" hidden="1">
      <c r="D8898" t="str">
        <f t="shared" ref="D8898:D8961" si="143">IF(B8898&gt;1,1,"")</f>
        <v/>
      </c>
    </row>
    <row r="8899" spans="4:4" hidden="1">
      <c r="D8899" t="str">
        <f t="shared" si="143"/>
        <v/>
      </c>
    </row>
    <row r="8900" spans="4:4" hidden="1">
      <c r="D8900" t="str">
        <f t="shared" si="143"/>
        <v/>
      </c>
    </row>
    <row r="8901" spans="4:4" hidden="1">
      <c r="D8901" t="str">
        <f t="shared" si="143"/>
        <v/>
      </c>
    </row>
    <row r="8902" spans="4:4" hidden="1">
      <c r="D8902" t="str">
        <f t="shared" si="143"/>
        <v/>
      </c>
    </row>
    <row r="8903" spans="4:4" hidden="1">
      <c r="D8903" t="str">
        <f t="shared" si="143"/>
        <v/>
      </c>
    </row>
    <row r="8904" spans="4:4" hidden="1">
      <c r="D8904" t="str">
        <f t="shared" si="143"/>
        <v/>
      </c>
    </row>
    <row r="8905" spans="4:4" hidden="1">
      <c r="D8905" t="str">
        <f t="shared" si="143"/>
        <v/>
      </c>
    </row>
    <row r="8906" spans="4:4" hidden="1">
      <c r="D8906" t="str">
        <f t="shared" si="143"/>
        <v/>
      </c>
    </row>
    <row r="8907" spans="4:4" hidden="1">
      <c r="D8907" t="str">
        <f t="shared" si="143"/>
        <v/>
      </c>
    </row>
    <row r="8908" spans="4:4" hidden="1">
      <c r="D8908" t="str">
        <f t="shared" si="143"/>
        <v/>
      </c>
    </row>
    <row r="8909" spans="4:4" hidden="1">
      <c r="D8909" t="str">
        <f t="shared" si="143"/>
        <v/>
      </c>
    </row>
    <row r="8910" spans="4:4" hidden="1">
      <c r="D8910" t="str">
        <f t="shared" si="143"/>
        <v/>
      </c>
    </row>
    <row r="8911" spans="4:4" hidden="1">
      <c r="D8911" t="str">
        <f t="shared" si="143"/>
        <v/>
      </c>
    </row>
    <row r="8912" spans="4:4" hidden="1">
      <c r="D8912" t="str">
        <f t="shared" si="143"/>
        <v/>
      </c>
    </row>
    <row r="8913" spans="4:4" hidden="1">
      <c r="D8913" t="str">
        <f t="shared" si="143"/>
        <v/>
      </c>
    </row>
    <row r="8914" spans="4:4" hidden="1">
      <c r="D8914" t="str">
        <f t="shared" si="143"/>
        <v/>
      </c>
    </row>
    <row r="8915" spans="4:4" hidden="1">
      <c r="D8915" t="str">
        <f t="shared" si="143"/>
        <v/>
      </c>
    </row>
    <row r="8916" spans="4:4" hidden="1">
      <c r="D8916" t="str">
        <f t="shared" si="143"/>
        <v/>
      </c>
    </row>
    <row r="8917" spans="4:4" hidden="1">
      <c r="D8917" t="str">
        <f t="shared" si="143"/>
        <v/>
      </c>
    </row>
    <row r="8918" spans="4:4" hidden="1">
      <c r="D8918" t="str">
        <f t="shared" si="143"/>
        <v/>
      </c>
    </row>
    <row r="8919" spans="4:4" hidden="1">
      <c r="D8919" t="str">
        <f t="shared" si="143"/>
        <v/>
      </c>
    </row>
    <row r="8920" spans="4:4" hidden="1">
      <c r="D8920" t="str">
        <f t="shared" si="143"/>
        <v/>
      </c>
    </row>
    <row r="8921" spans="4:4" hidden="1">
      <c r="D8921" t="str">
        <f t="shared" si="143"/>
        <v/>
      </c>
    </row>
    <row r="8922" spans="4:4" hidden="1">
      <c r="D8922" t="str">
        <f t="shared" si="143"/>
        <v/>
      </c>
    </row>
    <row r="8923" spans="4:4" hidden="1">
      <c r="D8923" t="str">
        <f t="shared" si="143"/>
        <v/>
      </c>
    </row>
    <row r="8924" spans="4:4" hidden="1">
      <c r="D8924" t="str">
        <f t="shared" si="143"/>
        <v/>
      </c>
    </row>
    <row r="8925" spans="4:4" hidden="1">
      <c r="D8925" t="str">
        <f t="shared" si="143"/>
        <v/>
      </c>
    </row>
    <row r="8926" spans="4:4" hidden="1">
      <c r="D8926" t="str">
        <f t="shared" si="143"/>
        <v/>
      </c>
    </row>
    <row r="8927" spans="4:4" hidden="1">
      <c r="D8927" t="str">
        <f t="shared" si="143"/>
        <v/>
      </c>
    </row>
    <row r="8928" spans="4:4" hidden="1">
      <c r="D8928" t="str">
        <f t="shared" si="143"/>
        <v/>
      </c>
    </row>
    <row r="8929" spans="4:4" hidden="1">
      <c r="D8929" t="str">
        <f t="shared" si="143"/>
        <v/>
      </c>
    </row>
    <row r="8930" spans="4:4" hidden="1">
      <c r="D8930" t="str">
        <f t="shared" si="143"/>
        <v/>
      </c>
    </row>
    <row r="8931" spans="4:4" hidden="1">
      <c r="D8931" t="str">
        <f t="shared" si="143"/>
        <v/>
      </c>
    </row>
    <row r="8932" spans="4:4" hidden="1">
      <c r="D8932" t="str">
        <f t="shared" si="143"/>
        <v/>
      </c>
    </row>
    <row r="8933" spans="4:4" hidden="1">
      <c r="D8933" t="str">
        <f t="shared" si="143"/>
        <v/>
      </c>
    </row>
    <row r="8934" spans="4:4" hidden="1">
      <c r="D8934" t="str">
        <f t="shared" si="143"/>
        <v/>
      </c>
    </row>
    <row r="8935" spans="4:4" hidden="1">
      <c r="D8935" t="str">
        <f t="shared" si="143"/>
        <v/>
      </c>
    </row>
    <row r="8936" spans="4:4" hidden="1">
      <c r="D8936" t="str">
        <f t="shared" si="143"/>
        <v/>
      </c>
    </row>
    <row r="8937" spans="4:4" hidden="1">
      <c r="D8937" t="str">
        <f t="shared" si="143"/>
        <v/>
      </c>
    </row>
    <row r="8938" spans="4:4" hidden="1">
      <c r="D8938" t="str">
        <f t="shared" si="143"/>
        <v/>
      </c>
    </row>
    <row r="8939" spans="4:4" hidden="1">
      <c r="D8939" t="str">
        <f t="shared" si="143"/>
        <v/>
      </c>
    </row>
    <row r="8940" spans="4:4" hidden="1">
      <c r="D8940" t="str">
        <f t="shared" si="143"/>
        <v/>
      </c>
    </row>
    <row r="8941" spans="4:4" hidden="1">
      <c r="D8941" t="str">
        <f t="shared" si="143"/>
        <v/>
      </c>
    </row>
    <row r="8942" spans="4:4" hidden="1">
      <c r="D8942" t="str">
        <f t="shared" si="143"/>
        <v/>
      </c>
    </row>
    <row r="8943" spans="4:4" hidden="1">
      <c r="D8943" t="str">
        <f t="shared" si="143"/>
        <v/>
      </c>
    </row>
    <row r="8944" spans="4:4" hidden="1">
      <c r="D8944" t="str">
        <f t="shared" si="143"/>
        <v/>
      </c>
    </row>
    <row r="8945" spans="4:4" hidden="1">
      <c r="D8945" t="str">
        <f t="shared" si="143"/>
        <v/>
      </c>
    </row>
    <row r="8946" spans="4:4" hidden="1">
      <c r="D8946" t="str">
        <f t="shared" si="143"/>
        <v/>
      </c>
    </row>
    <row r="8947" spans="4:4" hidden="1">
      <c r="D8947" t="str">
        <f t="shared" si="143"/>
        <v/>
      </c>
    </row>
    <row r="8948" spans="4:4" hidden="1">
      <c r="D8948" t="str">
        <f t="shared" si="143"/>
        <v/>
      </c>
    </row>
    <row r="8949" spans="4:4" hidden="1">
      <c r="D8949" t="str">
        <f t="shared" si="143"/>
        <v/>
      </c>
    </row>
    <row r="8950" spans="4:4" hidden="1">
      <c r="D8950" t="str">
        <f t="shared" si="143"/>
        <v/>
      </c>
    </row>
    <row r="8951" spans="4:4" hidden="1">
      <c r="D8951" t="str">
        <f t="shared" si="143"/>
        <v/>
      </c>
    </row>
    <row r="8952" spans="4:4" hidden="1">
      <c r="D8952" t="str">
        <f t="shared" si="143"/>
        <v/>
      </c>
    </row>
    <row r="8953" spans="4:4" hidden="1">
      <c r="D8953" t="str">
        <f t="shared" si="143"/>
        <v/>
      </c>
    </row>
    <row r="8954" spans="4:4" hidden="1">
      <c r="D8954" t="str">
        <f t="shared" si="143"/>
        <v/>
      </c>
    </row>
    <row r="8955" spans="4:4" hidden="1">
      <c r="D8955" t="str">
        <f t="shared" si="143"/>
        <v/>
      </c>
    </row>
    <row r="8956" spans="4:4" hidden="1">
      <c r="D8956" t="str">
        <f t="shared" si="143"/>
        <v/>
      </c>
    </row>
    <row r="8957" spans="4:4" hidden="1">
      <c r="D8957" t="str">
        <f t="shared" si="143"/>
        <v/>
      </c>
    </row>
    <row r="8958" spans="4:4" hidden="1">
      <c r="D8958" t="str">
        <f t="shared" si="143"/>
        <v/>
      </c>
    </row>
    <row r="8959" spans="4:4" hidden="1">
      <c r="D8959" t="str">
        <f t="shared" si="143"/>
        <v/>
      </c>
    </row>
    <row r="8960" spans="4:4" hidden="1">
      <c r="D8960" t="str">
        <f t="shared" si="143"/>
        <v/>
      </c>
    </row>
    <row r="8961" spans="4:4" hidden="1">
      <c r="D8961" t="str">
        <f t="shared" si="143"/>
        <v/>
      </c>
    </row>
    <row r="8962" spans="4:4" hidden="1">
      <c r="D8962" t="str">
        <f t="shared" ref="D8962:D9025" si="144">IF(B8962&gt;1,1,"")</f>
        <v/>
      </c>
    </row>
    <row r="8963" spans="4:4" hidden="1">
      <c r="D8963" t="str">
        <f t="shared" si="144"/>
        <v/>
      </c>
    </row>
    <row r="8964" spans="4:4" hidden="1">
      <c r="D8964" t="str">
        <f t="shared" si="144"/>
        <v/>
      </c>
    </row>
    <row r="8965" spans="4:4" hidden="1">
      <c r="D8965" t="str">
        <f t="shared" si="144"/>
        <v/>
      </c>
    </row>
    <row r="8966" spans="4:4" hidden="1">
      <c r="D8966" t="str">
        <f t="shared" si="144"/>
        <v/>
      </c>
    </row>
    <row r="8967" spans="4:4" hidden="1">
      <c r="D8967" t="str">
        <f t="shared" si="144"/>
        <v/>
      </c>
    </row>
    <row r="8968" spans="4:4" hidden="1">
      <c r="D8968" t="str">
        <f t="shared" si="144"/>
        <v/>
      </c>
    </row>
    <row r="8969" spans="4:4" hidden="1">
      <c r="D8969" t="str">
        <f t="shared" si="144"/>
        <v/>
      </c>
    </row>
    <row r="8970" spans="4:4" hidden="1">
      <c r="D8970" t="str">
        <f t="shared" si="144"/>
        <v/>
      </c>
    </row>
    <row r="8971" spans="4:4" hidden="1">
      <c r="D8971" t="str">
        <f t="shared" si="144"/>
        <v/>
      </c>
    </row>
    <row r="8972" spans="4:4" hidden="1">
      <c r="D8972" t="str">
        <f t="shared" si="144"/>
        <v/>
      </c>
    </row>
    <row r="8973" spans="4:4" hidden="1">
      <c r="D8973" t="str">
        <f t="shared" si="144"/>
        <v/>
      </c>
    </row>
    <row r="8974" spans="4:4" hidden="1">
      <c r="D8974" t="str">
        <f t="shared" si="144"/>
        <v/>
      </c>
    </row>
    <row r="8975" spans="4:4" hidden="1">
      <c r="D8975" t="str">
        <f t="shared" si="144"/>
        <v/>
      </c>
    </row>
    <row r="8976" spans="4:4" hidden="1">
      <c r="D8976" t="str">
        <f t="shared" si="144"/>
        <v/>
      </c>
    </row>
    <row r="8977" spans="4:4" hidden="1">
      <c r="D8977" t="str">
        <f t="shared" si="144"/>
        <v/>
      </c>
    </row>
    <row r="8978" spans="4:4" hidden="1">
      <c r="D8978" t="str">
        <f t="shared" si="144"/>
        <v/>
      </c>
    </row>
    <row r="8979" spans="4:4" hidden="1">
      <c r="D8979" t="str">
        <f t="shared" si="144"/>
        <v/>
      </c>
    </row>
    <row r="8980" spans="4:4" hidden="1">
      <c r="D8980" t="str">
        <f t="shared" si="144"/>
        <v/>
      </c>
    </row>
    <row r="8981" spans="4:4" hidden="1">
      <c r="D8981" t="str">
        <f t="shared" si="144"/>
        <v/>
      </c>
    </row>
    <row r="8982" spans="4:4" hidden="1">
      <c r="D8982" t="str">
        <f t="shared" si="144"/>
        <v/>
      </c>
    </row>
    <row r="8983" spans="4:4" hidden="1">
      <c r="D8983" t="str">
        <f t="shared" si="144"/>
        <v/>
      </c>
    </row>
    <row r="8984" spans="4:4" hidden="1">
      <c r="D8984" t="str">
        <f t="shared" si="144"/>
        <v/>
      </c>
    </row>
    <row r="8985" spans="4:4" hidden="1">
      <c r="D8985" t="str">
        <f t="shared" si="144"/>
        <v/>
      </c>
    </row>
    <row r="8986" spans="4:4" hidden="1">
      <c r="D8986" t="str">
        <f t="shared" si="144"/>
        <v/>
      </c>
    </row>
    <row r="8987" spans="4:4" hidden="1">
      <c r="D8987" t="str">
        <f t="shared" si="144"/>
        <v/>
      </c>
    </row>
    <row r="8988" spans="4:4" hidden="1">
      <c r="D8988" t="str">
        <f t="shared" si="144"/>
        <v/>
      </c>
    </row>
    <row r="8989" spans="4:4" hidden="1">
      <c r="D8989" t="str">
        <f t="shared" si="144"/>
        <v/>
      </c>
    </row>
    <row r="8990" spans="4:4" hidden="1">
      <c r="D8990" t="str">
        <f t="shared" si="144"/>
        <v/>
      </c>
    </row>
    <row r="8991" spans="4:4" hidden="1">
      <c r="D8991" t="str">
        <f t="shared" si="144"/>
        <v/>
      </c>
    </row>
    <row r="8992" spans="4:4" hidden="1">
      <c r="D8992" t="str">
        <f t="shared" si="144"/>
        <v/>
      </c>
    </row>
    <row r="8993" spans="4:4" hidden="1">
      <c r="D8993" t="str">
        <f t="shared" si="144"/>
        <v/>
      </c>
    </row>
    <row r="8994" spans="4:4" hidden="1">
      <c r="D8994" t="str">
        <f t="shared" si="144"/>
        <v/>
      </c>
    </row>
    <row r="8995" spans="4:4" hidden="1">
      <c r="D8995" t="str">
        <f t="shared" si="144"/>
        <v/>
      </c>
    </row>
    <row r="8996" spans="4:4" hidden="1">
      <c r="D8996" t="str">
        <f t="shared" si="144"/>
        <v/>
      </c>
    </row>
    <row r="8997" spans="4:4" hidden="1">
      <c r="D8997" t="str">
        <f t="shared" si="144"/>
        <v/>
      </c>
    </row>
    <row r="8998" spans="4:4" hidden="1">
      <c r="D8998" t="str">
        <f t="shared" si="144"/>
        <v/>
      </c>
    </row>
    <row r="8999" spans="4:4" hidden="1">
      <c r="D8999" t="str">
        <f t="shared" si="144"/>
        <v/>
      </c>
    </row>
    <row r="9000" spans="4:4" hidden="1">
      <c r="D9000" t="str">
        <f t="shared" si="144"/>
        <v/>
      </c>
    </row>
    <row r="9001" spans="4:4" hidden="1">
      <c r="D9001" t="str">
        <f t="shared" si="144"/>
        <v/>
      </c>
    </row>
    <row r="9002" spans="4:4" hidden="1">
      <c r="D9002" t="str">
        <f t="shared" si="144"/>
        <v/>
      </c>
    </row>
    <row r="9003" spans="4:4" hidden="1">
      <c r="D9003" t="str">
        <f t="shared" si="144"/>
        <v/>
      </c>
    </row>
    <row r="9004" spans="4:4" hidden="1">
      <c r="D9004" t="str">
        <f t="shared" si="144"/>
        <v/>
      </c>
    </row>
    <row r="9005" spans="4:4" hidden="1">
      <c r="D9005" t="str">
        <f t="shared" si="144"/>
        <v/>
      </c>
    </row>
    <row r="9006" spans="4:4" hidden="1">
      <c r="D9006" t="str">
        <f t="shared" si="144"/>
        <v/>
      </c>
    </row>
    <row r="9007" spans="4:4" hidden="1">
      <c r="D9007" t="str">
        <f t="shared" si="144"/>
        <v/>
      </c>
    </row>
    <row r="9008" spans="4:4" hidden="1">
      <c r="D9008" t="str">
        <f t="shared" si="144"/>
        <v/>
      </c>
    </row>
    <row r="9009" spans="4:4" hidden="1">
      <c r="D9009" t="str">
        <f t="shared" si="144"/>
        <v/>
      </c>
    </row>
    <row r="9010" spans="4:4" hidden="1">
      <c r="D9010" t="str">
        <f t="shared" si="144"/>
        <v/>
      </c>
    </row>
    <row r="9011" spans="4:4" hidden="1">
      <c r="D9011" t="str">
        <f t="shared" si="144"/>
        <v/>
      </c>
    </row>
    <row r="9012" spans="4:4" hidden="1">
      <c r="D9012" t="str">
        <f t="shared" si="144"/>
        <v/>
      </c>
    </row>
    <row r="9013" spans="4:4" hidden="1">
      <c r="D9013" t="str">
        <f t="shared" si="144"/>
        <v/>
      </c>
    </row>
    <row r="9014" spans="4:4" hidden="1">
      <c r="D9014" t="str">
        <f t="shared" si="144"/>
        <v/>
      </c>
    </row>
    <row r="9015" spans="4:4" hidden="1">
      <c r="D9015" t="str">
        <f t="shared" si="144"/>
        <v/>
      </c>
    </row>
    <row r="9016" spans="4:4" hidden="1">
      <c r="D9016" t="str">
        <f t="shared" si="144"/>
        <v/>
      </c>
    </row>
    <row r="9017" spans="4:4" hidden="1">
      <c r="D9017" t="str">
        <f t="shared" si="144"/>
        <v/>
      </c>
    </row>
    <row r="9018" spans="4:4" hidden="1">
      <c r="D9018" t="str">
        <f t="shared" si="144"/>
        <v/>
      </c>
    </row>
    <row r="9019" spans="4:4" hidden="1">
      <c r="D9019" t="str">
        <f t="shared" si="144"/>
        <v/>
      </c>
    </row>
    <row r="9020" spans="4:4" hidden="1">
      <c r="D9020" t="str">
        <f t="shared" si="144"/>
        <v/>
      </c>
    </row>
    <row r="9021" spans="4:4" hidden="1">
      <c r="D9021" t="str">
        <f t="shared" si="144"/>
        <v/>
      </c>
    </row>
    <row r="9022" spans="4:4" hidden="1">
      <c r="D9022" t="str">
        <f t="shared" si="144"/>
        <v/>
      </c>
    </row>
    <row r="9023" spans="4:4" hidden="1">
      <c r="D9023" t="str">
        <f t="shared" si="144"/>
        <v/>
      </c>
    </row>
    <row r="9024" spans="4:4" hidden="1">
      <c r="D9024" t="str">
        <f t="shared" si="144"/>
        <v/>
      </c>
    </row>
    <row r="9025" spans="4:4" hidden="1">
      <c r="D9025" t="str">
        <f t="shared" si="144"/>
        <v/>
      </c>
    </row>
    <row r="9026" spans="4:4" hidden="1">
      <c r="D9026" t="str">
        <f t="shared" ref="D9026:D9083" si="145">IF(B9026&gt;1,1,"")</f>
        <v/>
      </c>
    </row>
    <row r="9027" spans="4:4" hidden="1">
      <c r="D9027" t="str">
        <f t="shared" si="145"/>
        <v/>
      </c>
    </row>
    <row r="9028" spans="4:4" hidden="1">
      <c r="D9028" t="str">
        <f t="shared" si="145"/>
        <v/>
      </c>
    </row>
    <row r="9029" spans="4:4" hidden="1">
      <c r="D9029" t="str">
        <f t="shared" si="145"/>
        <v/>
      </c>
    </row>
    <row r="9030" spans="4:4" hidden="1">
      <c r="D9030" t="str">
        <f t="shared" si="145"/>
        <v/>
      </c>
    </row>
    <row r="9031" spans="4:4" hidden="1">
      <c r="D9031" t="str">
        <f t="shared" si="145"/>
        <v/>
      </c>
    </row>
    <row r="9032" spans="4:4" hidden="1">
      <c r="D9032" t="str">
        <f t="shared" si="145"/>
        <v/>
      </c>
    </row>
    <row r="9033" spans="4:4" hidden="1">
      <c r="D9033" t="str">
        <f t="shared" si="145"/>
        <v/>
      </c>
    </row>
    <row r="9034" spans="4:4" hidden="1">
      <c r="D9034" t="str">
        <f t="shared" si="145"/>
        <v/>
      </c>
    </row>
    <row r="9035" spans="4:4" hidden="1">
      <c r="D9035" t="str">
        <f t="shared" si="145"/>
        <v/>
      </c>
    </row>
    <row r="9036" spans="4:4" hidden="1">
      <c r="D9036" t="str">
        <f t="shared" si="145"/>
        <v/>
      </c>
    </row>
    <row r="9037" spans="4:4" hidden="1">
      <c r="D9037" t="str">
        <f t="shared" si="145"/>
        <v/>
      </c>
    </row>
    <row r="9038" spans="4:4" hidden="1">
      <c r="D9038" t="str">
        <f t="shared" si="145"/>
        <v/>
      </c>
    </row>
    <row r="9039" spans="4:4" hidden="1">
      <c r="D9039" t="str">
        <f t="shared" si="145"/>
        <v/>
      </c>
    </row>
    <row r="9040" spans="4:4" hidden="1">
      <c r="D9040" t="str">
        <f t="shared" si="145"/>
        <v/>
      </c>
    </row>
    <row r="9041" spans="4:4" hidden="1">
      <c r="D9041" t="str">
        <f t="shared" si="145"/>
        <v/>
      </c>
    </row>
    <row r="9042" spans="4:4" hidden="1">
      <c r="D9042" t="str">
        <f t="shared" si="145"/>
        <v/>
      </c>
    </row>
    <row r="9043" spans="4:4" hidden="1">
      <c r="D9043" t="str">
        <f t="shared" si="145"/>
        <v/>
      </c>
    </row>
    <row r="9044" spans="4:4" hidden="1">
      <c r="D9044" t="str">
        <f t="shared" si="145"/>
        <v/>
      </c>
    </row>
    <row r="9045" spans="4:4" hidden="1">
      <c r="D9045" t="str">
        <f t="shared" si="145"/>
        <v/>
      </c>
    </row>
    <row r="9046" spans="4:4" hidden="1">
      <c r="D9046" t="str">
        <f t="shared" si="145"/>
        <v/>
      </c>
    </row>
    <row r="9047" spans="4:4" hidden="1">
      <c r="D9047" t="str">
        <f t="shared" si="145"/>
        <v/>
      </c>
    </row>
    <row r="9048" spans="4:4" hidden="1">
      <c r="D9048" t="str">
        <f t="shared" si="145"/>
        <v/>
      </c>
    </row>
    <row r="9049" spans="4:4" hidden="1">
      <c r="D9049" t="str">
        <f t="shared" si="145"/>
        <v/>
      </c>
    </row>
    <row r="9050" spans="4:4" hidden="1">
      <c r="D9050" t="str">
        <f t="shared" si="145"/>
        <v/>
      </c>
    </row>
    <row r="9051" spans="4:4" hidden="1">
      <c r="D9051" t="str">
        <f t="shared" si="145"/>
        <v/>
      </c>
    </row>
    <row r="9052" spans="4:4" hidden="1">
      <c r="D9052" t="str">
        <f t="shared" si="145"/>
        <v/>
      </c>
    </row>
    <row r="9053" spans="4:4" hidden="1">
      <c r="D9053" t="str">
        <f t="shared" si="145"/>
        <v/>
      </c>
    </row>
    <row r="9054" spans="4:4" hidden="1">
      <c r="D9054" t="str">
        <f t="shared" si="145"/>
        <v/>
      </c>
    </row>
    <row r="9055" spans="4:4" hidden="1">
      <c r="D9055" t="str">
        <f t="shared" si="145"/>
        <v/>
      </c>
    </row>
    <row r="9056" spans="4:4" hidden="1">
      <c r="D9056" t="str">
        <f t="shared" si="145"/>
        <v/>
      </c>
    </row>
    <row r="9057" spans="4:4" hidden="1">
      <c r="D9057" t="str">
        <f t="shared" si="145"/>
        <v/>
      </c>
    </row>
    <row r="9058" spans="4:4" hidden="1">
      <c r="D9058" t="str">
        <f t="shared" si="145"/>
        <v/>
      </c>
    </row>
    <row r="9059" spans="4:4" hidden="1">
      <c r="D9059" t="str">
        <f t="shared" si="145"/>
        <v/>
      </c>
    </row>
    <row r="9060" spans="4:4" hidden="1">
      <c r="D9060" t="str">
        <f t="shared" si="145"/>
        <v/>
      </c>
    </row>
    <row r="9061" spans="4:4" hidden="1">
      <c r="D9061" t="str">
        <f t="shared" si="145"/>
        <v/>
      </c>
    </row>
    <row r="9062" spans="4:4" hidden="1">
      <c r="D9062" t="str">
        <f t="shared" si="145"/>
        <v/>
      </c>
    </row>
    <row r="9063" spans="4:4" hidden="1">
      <c r="D9063" t="str">
        <f t="shared" si="145"/>
        <v/>
      </c>
    </row>
    <row r="9064" spans="4:4" hidden="1">
      <c r="D9064" t="str">
        <f t="shared" si="145"/>
        <v/>
      </c>
    </row>
    <row r="9065" spans="4:4" hidden="1">
      <c r="D9065" t="str">
        <f t="shared" si="145"/>
        <v/>
      </c>
    </row>
    <row r="9066" spans="4:4" hidden="1">
      <c r="D9066" t="str">
        <f t="shared" si="145"/>
        <v/>
      </c>
    </row>
    <row r="9067" spans="4:4" hidden="1">
      <c r="D9067" t="str">
        <f t="shared" si="145"/>
        <v/>
      </c>
    </row>
    <row r="9068" spans="4:4" hidden="1">
      <c r="D9068" t="str">
        <f t="shared" si="145"/>
        <v/>
      </c>
    </row>
    <row r="9069" spans="4:4" hidden="1">
      <c r="D9069" t="str">
        <f t="shared" si="145"/>
        <v/>
      </c>
    </row>
    <row r="9070" spans="4:4" hidden="1">
      <c r="D9070" t="str">
        <f t="shared" si="145"/>
        <v/>
      </c>
    </row>
    <row r="9071" spans="4:4" hidden="1">
      <c r="D9071" t="str">
        <f t="shared" si="145"/>
        <v/>
      </c>
    </row>
    <row r="9072" spans="4:4" hidden="1">
      <c r="D9072" t="str">
        <f t="shared" si="145"/>
        <v/>
      </c>
    </row>
    <row r="9073" spans="4:4" hidden="1">
      <c r="D9073" t="str">
        <f t="shared" si="145"/>
        <v/>
      </c>
    </row>
    <row r="9074" spans="4:4" hidden="1">
      <c r="D9074" t="str">
        <f t="shared" si="145"/>
        <v/>
      </c>
    </row>
    <row r="9075" spans="4:4" hidden="1">
      <c r="D9075" t="str">
        <f t="shared" si="145"/>
        <v/>
      </c>
    </row>
    <row r="9076" spans="4:4" hidden="1">
      <c r="D9076" t="str">
        <f t="shared" si="145"/>
        <v/>
      </c>
    </row>
    <row r="9077" spans="4:4" hidden="1">
      <c r="D9077" t="str">
        <f t="shared" si="145"/>
        <v/>
      </c>
    </row>
    <row r="9078" spans="4:4" hidden="1">
      <c r="D9078" t="str">
        <f t="shared" si="145"/>
        <v/>
      </c>
    </row>
    <row r="9079" spans="4:4" hidden="1">
      <c r="D9079" t="str">
        <f t="shared" si="145"/>
        <v/>
      </c>
    </row>
    <row r="9080" spans="4:4" hidden="1">
      <c r="D9080" t="str">
        <f t="shared" si="145"/>
        <v/>
      </c>
    </row>
    <row r="9081" spans="4:4" hidden="1">
      <c r="D9081" t="str">
        <f t="shared" si="145"/>
        <v/>
      </c>
    </row>
    <row r="9082" spans="4:4" hidden="1">
      <c r="D9082" t="str">
        <f t="shared" si="145"/>
        <v/>
      </c>
    </row>
    <row r="9083" spans="4:4" hidden="1">
      <c r="D9083" t="str">
        <f t="shared" si="145"/>
        <v/>
      </c>
    </row>
  </sheetData>
  <conditionalFormatting sqref="A1:A1048576">
    <cfRule type="duplicateValues" dxfId="886" priority="1"/>
  </conditionalFormatting>
  <pageMargins left="0.7" right="0.7" top="0.75" bottom="0.75" header="0.3" footer="0.3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3A720-59EC-46E3-854B-C13F6AD6AA76}">
  <dimension ref="A2:X272"/>
  <sheetViews>
    <sheetView topLeftCell="P1" workbookViewId="0">
      <selection activeCell="I273" sqref="A272:I273"/>
    </sheetView>
  </sheetViews>
  <sheetFormatPr defaultRowHeight="12.75"/>
  <cols>
    <col min="3" max="3" width="14.5703125" customWidth="1"/>
    <col min="13" max="13" width="14.7109375" customWidth="1"/>
  </cols>
  <sheetData>
    <row r="2" spans="1:24">
      <c r="A2">
        <v>3129</v>
      </c>
      <c r="B2" t="s">
        <v>6664</v>
      </c>
      <c r="C2" t="s">
        <v>11076</v>
      </c>
      <c r="D2" t="s">
        <v>2210</v>
      </c>
      <c r="E2" t="s">
        <v>2211</v>
      </c>
      <c r="J2" t="s">
        <v>11077</v>
      </c>
      <c r="K2">
        <v>200</v>
      </c>
      <c r="L2" t="s">
        <v>37</v>
      </c>
      <c r="M2">
        <v>600</v>
      </c>
      <c r="O2" t="s">
        <v>11078</v>
      </c>
      <c r="P2" t="s">
        <v>11079</v>
      </c>
      <c r="Q2" t="s">
        <v>11080</v>
      </c>
      <c r="S2" t="s">
        <v>11081</v>
      </c>
      <c r="V2" t="str">
        <f>SUBSTITUTE(M2,",","")</f>
        <v>600</v>
      </c>
      <c r="W2" t="str">
        <f>SUBSTITUTE(V2,".",",")</f>
        <v>600</v>
      </c>
      <c r="X2">
        <f>_xlfn.NUMBERVALUE(W2,",",".")</f>
        <v>600</v>
      </c>
    </row>
    <row r="3" spans="1:24">
      <c r="A3">
        <v>3129</v>
      </c>
      <c r="B3" t="s">
        <v>6664</v>
      </c>
      <c r="C3" t="s">
        <v>11076</v>
      </c>
      <c r="D3" t="s">
        <v>2212</v>
      </c>
      <c r="E3" t="s">
        <v>2213</v>
      </c>
      <c r="J3" t="s">
        <v>11077</v>
      </c>
      <c r="K3">
        <v>100</v>
      </c>
      <c r="L3" t="s">
        <v>37</v>
      </c>
      <c r="M3">
        <v>400</v>
      </c>
      <c r="O3" t="s">
        <v>11082</v>
      </c>
      <c r="P3" t="s">
        <v>11083</v>
      </c>
      <c r="Q3" t="s">
        <v>11080</v>
      </c>
      <c r="S3" t="s">
        <v>11081</v>
      </c>
      <c r="V3" t="str">
        <f t="shared" ref="V3:V66" si="0">SUBSTITUTE(M3,",","")</f>
        <v>400</v>
      </c>
      <c r="W3" t="str">
        <f t="shared" ref="W3:W66" si="1">SUBSTITUTE(V3,".",",")</f>
        <v>400</v>
      </c>
      <c r="X3">
        <f t="shared" ref="X3:X66" si="2">_xlfn.NUMBERVALUE(W3,",",".")</f>
        <v>400</v>
      </c>
    </row>
    <row r="4" spans="1:24">
      <c r="A4">
        <v>3129</v>
      </c>
      <c r="B4" t="s">
        <v>6664</v>
      </c>
      <c r="C4" t="s">
        <v>11076</v>
      </c>
      <c r="D4" t="s">
        <v>2215</v>
      </c>
      <c r="E4" t="s">
        <v>2216</v>
      </c>
      <c r="J4" t="s">
        <v>11077</v>
      </c>
      <c r="K4">
        <v>100</v>
      </c>
      <c r="L4" t="s">
        <v>37</v>
      </c>
      <c r="M4">
        <v>500</v>
      </c>
      <c r="O4" t="s">
        <v>11084</v>
      </c>
      <c r="P4" t="s">
        <v>11085</v>
      </c>
      <c r="Q4" t="s">
        <v>11080</v>
      </c>
      <c r="S4" t="s">
        <v>11081</v>
      </c>
      <c r="V4" t="str">
        <f t="shared" si="0"/>
        <v>500</v>
      </c>
      <c r="W4" t="str">
        <f t="shared" si="1"/>
        <v>500</v>
      </c>
      <c r="X4">
        <f t="shared" si="2"/>
        <v>500</v>
      </c>
    </row>
    <row r="5" spans="1:24">
      <c r="A5">
        <v>3129</v>
      </c>
      <c r="B5" t="s">
        <v>6664</v>
      </c>
      <c r="C5" t="s">
        <v>11076</v>
      </c>
      <c r="D5" t="s">
        <v>2208</v>
      </c>
      <c r="E5" t="s">
        <v>2209</v>
      </c>
      <c r="J5" t="s">
        <v>11077</v>
      </c>
      <c r="K5">
        <v>200</v>
      </c>
      <c r="L5" t="s">
        <v>37</v>
      </c>
      <c r="M5">
        <v>700</v>
      </c>
      <c r="O5" t="s">
        <v>11086</v>
      </c>
      <c r="P5" t="s">
        <v>11087</v>
      </c>
      <c r="Q5" t="s">
        <v>11080</v>
      </c>
      <c r="S5" t="s">
        <v>11081</v>
      </c>
      <c r="V5" t="str">
        <f t="shared" si="0"/>
        <v>700</v>
      </c>
      <c r="W5" t="str">
        <f t="shared" si="1"/>
        <v>700</v>
      </c>
      <c r="X5">
        <f t="shared" si="2"/>
        <v>700</v>
      </c>
    </row>
    <row r="6" spans="1:24">
      <c r="A6">
        <v>3129</v>
      </c>
      <c r="B6" t="s">
        <v>6664</v>
      </c>
      <c r="C6" t="s">
        <v>11076</v>
      </c>
      <c r="D6" t="s">
        <v>7325</v>
      </c>
      <c r="E6" t="s">
        <v>9107</v>
      </c>
      <c r="J6" t="s">
        <v>11077</v>
      </c>
      <c r="K6">
        <v>100</v>
      </c>
      <c r="L6" t="s">
        <v>37</v>
      </c>
      <c r="M6">
        <v>400</v>
      </c>
      <c r="O6" t="s">
        <v>11082</v>
      </c>
      <c r="P6" t="s">
        <v>11083</v>
      </c>
      <c r="Q6" t="s">
        <v>11080</v>
      </c>
      <c r="S6" t="s">
        <v>11081</v>
      </c>
      <c r="V6" t="str">
        <f t="shared" si="0"/>
        <v>400</v>
      </c>
      <c r="W6" t="str">
        <f t="shared" si="1"/>
        <v>400</v>
      </c>
      <c r="X6">
        <f t="shared" si="2"/>
        <v>400</v>
      </c>
    </row>
    <row r="7" spans="1:24">
      <c r="A7">
        <v>3129</v>
      </c>
      <c r="B7" t="s">
        <v>6664</v>
      </c>
      <c r="C7" t="s">
        <v>11076</v>
      </c>
      <c r="D7" t="s">
        <v>7327</v>
      </c>
      <c r="E7" t="s">
        <v>9108</v>
      </c>
      <c r="J7" t="s">
        <v>11077</v>
      </c>
      <c r="K7">
        <v>100</v>
      </c>
      <c r="L7" t="s">
        <v>37</v>
      </c>
      <c r="M7">
        <v>500</v>
      </c>
      <c r="O7" t="s">
        <v>11084</v>
      </c>
      <c r="P7" t="s">
        <v>11085</v>
      </c>
      <c r="Q7" t="s">
        <v>11080</v>
      </c>
      <c r="S7" t="s">
        <v>11081</v>
      </c>
      <c r="V7" t="str">
        <f t="shared" si="0"/>
        <v>500</v>
      </c>
      <c r="W7" t="str">
        <f t="shared" si="1"/>
        <v>500</v>
      </c>
      <c r="X7">
        <f t="shared" si="2"/>
        <v>500</v>
      </c>
    </row>
    <row r="8" spans="1:24">
      <c r="A8">
        <v>3129</v>
      </c>
      <c r="B8" t="s">
        <v>6664</v>
      </c>
      <c r="C8" t="s">
        <v>11076</v>
      </c>
      <c r="D8" t="s">
        <v>3387</v>
      </c>
      <c r="E8" t="s">
        <v>3388</v>
      </c>
      <c r="J8" t="s">
        <v>11077</v>
      </c>
      <c r="K8">
        <v>6</v>
      </c>
      <c r="L8" t="s">
        <v>37</v>
      </c>
      <c r="M8" t="s">
        <v>11088</v>
      </c>
      <c r="O8" t="s">
        <v>8765</v>
      </c>
      <c r="P8" t="s">
        <v>11089</v>
      </c>
      <c r="Q8" t="s">
        <v>11080</v>
      </c>
      <c r="S8" t="s">
        <v>11081</v>
      </c>
      <c r="V8" t="str">
        <f t="shared" si="0"/>
        <v>16666.67</v>
      </c>
      <c r="W8" t="str">
        <f t="shared" si="1"/>
        <v>16666,67</v>
      </c>
      <c r="X8">
        <f t="shared" si="2"/>
        <v>16666.669999999998</v>
      </c>
    </row>
    <row r="9" spans="1:24">
      <c r="A9">
        <v>3129</v>
      </c>
      <c r="B9" t="s">
        <v>6664</v>
      </c>
      <c r="C9" t="s">
        <v>11076</v>
      </c>
      <c r="E9" t="s">
        <v>11090</v>
      </c>
      <c r="J9" t="s">
        <v>11091</v>
      </c>
      <c r="K9">
        <v>0.5</v>
      </c>
      <c r="L9" t="s">
        <v>34</v>
      </c>
      <c r="M9" t="s">
        <v>11092</v>
      </c>
      <c r="O9" t="s">
        <v>11093</v>
      </c>
      <c r="P9" t="s">
        <v>11094</v>
      </c>
      <c r="Q9" t="s">
        <v>11080</v>
      </c>
      <c r="S9" t="s">
        <v>11081</v>
      </c>
      <c r="V9" t="str">
        <f t="shared" si="0"/>
        <v>225000.00</v>
      </c>
      <c r="W9" t="str">
        <f t="shared" si="1"/>
        <v>225000,00</v>
      </c>
      <c r="X9">
        <f t="shared" si="2"/>
        <v>225000</v>
      </c>
    </row>
    <row r="10" spans="1:24">
      <c r="A10">
        <v>3129</v>
      </c>
      <c r="B10" t="s">
        <v>6664</v>
      </c>
      <c r="C10" t="s">
        <v>11076</v>
      </c>
      <c r="D10" t="s">
        <v>3420</v>
      </c>
      <c r="E10" t="s">
        <v>11016</v>
      </c>
      <c r="J10" t="s">
        <v>11077</v>
      </c>
      <c r="K10">
        <v>6</v>
      </c>
      <c r="L10" t="s">
        <v>37</v>
      </c>
      <c r="M10" t="s">
        <v>8764</v>
      </c>
      <c r="O10" t="s">
        <v>11095</v>
      </c>
      <c r="P10" t="s">
        <v>11096</v>
      </c>
      <c r="Q10" t="s">
        <v>11080</v>
      </c>
      <c r="S10" t="s">
        <v>11081</v>
      </c>
      <c r="V10" t="str">
        <f t="shared" si="0"/>
        <v>25000.00</v>
      </c>
      <c r="W10" t="str">
        <f t="shared" si="1"/>
        <v>25000,00</v>
      </c>
      <c r="X10">
        <f t="shared" si="2"/>
        <v>25000</v>
      </c>
    </row>
    <row r="11" spans="1:24">
      <c r="A11">
        <v>3129</v>
      </c>
      <c r="B11" t="s">
        <v>6664</v>
      </c>
      <c r="C11" t="s">
        <v>11076</v>
      </c>
      <c r="E11" t="s">
        <v>11097</v>
      </c>
      <c r="J11" t="s">
        <v>11091</v>
      </c>
      <c r="K11">
        <v>1</v>
      </c>
      <c r="L11" t="s">
        <v>34</v>
      </c>
      <c r="M11" t="s">
        <v>11098</v>
      </c>
      <c r="O11" t="s">
        <v>11098</v>
      </c>
      <c r="P11" t="s">
        <v>11099</v>
      </c>
      <c r="Q11" t="s">
        <v>11080</v>
      </c>
      <c r="S11" t="s">
        <v>11081</v>
      </c>
      <c r="V11" t="str">
        <f t="shared" si="0"/>
        <v>65000.00</v>
      </c>
      <c r="W11" t="str">
        <f t="shared" si="1"/>
        <v>65000,00</v>
      </c>
      <c r="X11">
        <f t="shared" si="2"/>
        <v>65000</v>
      </c>
    </row>
    <row r="12" spans="1:24">
      <c r="A12">
        <v>3129</v>
      </c>
      <c r="B12" t="s">
        <v>6664</v>
      </c>
      <c r="C12" t="s">
        <v>11076</v>
      </c>
      <c r="D12" t="s">
        <v>3417</v>
      </c>
      <c r="E12" t="s">
        <v>11015</v>
      </c>
      <c r="J12" t="s">
        <v>11077</v>
      </c>
      <c r="K12">
        <v>6</v>
      </c>
      <c r="L12" t="s">
        <v>37</v>
      </c>
      <c r="M12" t="s">
        <v>8764</v>
      </c>
      <c r="O12" t="s">
        <v>11095</v>
      </c>
      <c r="P12" t="s">
        <v>11096</v>
      </c>
      <c r="Q12" t="s">
        <v>11080</v>
      </c>
      <c r="S12" t="s">
        <v>11081</v>
      </c>
      <c r="V12" t="str">
        <f t="shared" si="0"/>
        <v>25000.00</v>
      </c>
      <c r="W12" t="str">
        <f t="shared" si="1"/>
        <v>25000,00</v>
      </c>
      <c r="X12">
        <f t="shared" si="2"/>
        <v>25000</v>
      </c>
    </row>
    <row r="13" spans="1:24">
      <c r="A13">
        <v>3129</v>
      </c>
      <c r="B13" t="s">
        <v>6664</v>
      </c>
      <c r="C13" t="s">
        <v>11076</v>
      </c>
      <c r="D13" t="s">
        <v>3438</v>
      </c>
      <c r="E13" t="s">
        <v>3439</v>
      </c>
      <c r="J13" t="s">
        <v>11077</v>
      </c>
      <c r="K13">
        <v>6</v>
      </c>
      <c r="L13" t="s">
        <v>37</v>
      </c>
      <c r="M13" t="s">
        <v>8764</v>
      </c>
      <c r="O13" t="s">
        <v>11095</v>
      </c>
      <c r="P13" t="s">
        <v>11096</v>
      </c>
      <c r="Q13" t="s">
        <v>11080</v>
      </c>
      <c r="S13" t="s">
        <v>11081</v>
      </c>
      <c r="V13" t="str">
        <f t="shared" si="0"/>
        <v>25000.00</v>
      </c>
      <c r="W13" t="str">
        <f t="shared" si="1"/>
        <v>25000,00</v>
      </c>
      <c r="X13">
        <f t="shared" si="2"/>
        <v>25000</v>
      </c>
    </row>
    <row r="14" spans="1:24">
      <c r="A14">
        <v>3129</v>
      </c>
      <c r="B14" t="s">
        <v>6664</v>
      </c>
      <c r="C14" t="s">
        <v>11076</v>
      </c>
      <c r="D14" t="s">
        <v>454</v>
      </c>
      <c r="E14" t="s">
        <v>10939</v>
      </c>
      <c r="J14" t="s">
        <v>11077</v>
      </c>
      <c r="K14">
        <v>144</v>
      </c>
      <c r="L14" t="s">
        <v>37</v>
      </c>
      <c r="M14" t="s">
        <v>11100</v>
      </c>
      <c r="O14" t="s">
        <v>11101</v>
      </c>
      <c r="P14" t="s">
        <v>11102</v>
      </c>
      <c r="Q14" t="s">
        <v>11080</v>
      </c>
      <c r="S14" t="s">
        <v>11081</v>
      </c>
      <c r="V14" t="str">
        <f t="shared" si="0"/>
        <v>1750.00</v>
      </c>
      <c r="W14" t="str">
        <f t="shared" si="1"/>
        <v>1750,00</v>
      </c>
      <c r="X14">
        <f t="shared" si="2"/>
        <v>1750</v>
      </c>
    </row>
    <row r="15" spans="1:24">
      <c r="A15">
        <v>3129</v>
      </c>
      <c r="B15" t="s">
        <v>6664</v>
      </c>
      <c r="C15" t="s">
        <v>11076</v>
      </c>
      <c r="D15" t="s">
        <v>8041</v>
      </c>
      <c r="E15" t="s">
        <v>10548</v>
      </c>
      <c r="J15" t="s">
        <v>11077</v>
      </c>
      <c r="K15">
        <v>2</v>
      </c>
      <c r="L15" t="s">
        <v>513</v>
      </c>
      <c r="M15" t="s">
        <v>8765</v>
      </c>
      <c r="O15" t="s">
        <v>11103</v>
      </c>
      <c r="P15" t="s">
        <v>11104</v>
      </c>
      <c r="Q15" t="s">
        <v>11080</v>
      </c>
      <c r="S15" t="s">
        <v>11081</v>
      </c>
      <c r="V15" t="str">
        <f t="shared" si="0"/>
        <v>100000.00</v>
      </c>
      <c r="W15" t="str">
        <f t="shared" si="1"/>
        <v>100000,00</v>
      </c>
      <c r="X15">
        <f t="shared" si="2"/>
        <v>100000</v>
      </c>
    </row>
    <row r="16" spans="1:24">
      <c r="A16">
        <v>3129</v>
      </c>
      <c r="B16" t="s">
        <v>6664</v>
      </c>
      <c r="C16" t="s">
        <v>11076</v>
      </c>
      <c r="D16" t="s">
        <v>8040</v>
      </c>
      <c r="E16" t="s">
        <v>10547</v>
      </c>
      <c r="J16" t="s">
        <v>11077</v>
      </c>
      <c r="K16">
        <v>2</v>
      </c>
      <c r="L16" t="s">
        <v>513</v>
      </c>
      <c r="M16" t="s">
        <v>11105</v>
      </c>
      <c r="O16" t="s">
        <v>11095</v>
      </c>
      <c r="P16" t="s">
        <v>11106</v>
      </c>
      <c r="Q16" t="s">
        <v>11080</v>
      </c>
      <c r="S16" t="s">
        <v>11081</v>
      </c>
      <c r="V16" t="str">
        <f t="shared" si="0"/>
        <v>75000.00</v>
      </c>
      <c r="W16" t="str">
        <f t="shared" si="1"/>
        <v>75000,00</v>
      </c>
      <c r="X16">
        <f t="shared" si="2"/>
        <v>75000</v>
      </c>
    </row>
    <row r="17" spans="1:24">
      <c r="A17">
        <v>3129</v>
      </c>
      <c r="B17" t="s">
        <v>6664</v>
      </c>
      <c r="C17" t="s">
        <v>11076</v>
      </c>
      <c r="D17" t="s">
        <v>8155</v>
      </c>
      <c r="E17" t="s">
        <v>6484</v>
      </c>
      <c r="J17" t="s">
        <v>11077</v>
      </c>
      <c r="K17">
        <v>12</v>
      </c>
      <c r="L17" t="s">
        <v>37</v>
      </c>
      <c r="M17" t="s">
        <v>11107</v>
      </c>
      <c r="O17" t="s">
        <v>11108</v>
      </c>
      <c r="P17" t="s">
        <v>11109</v>
      </c>
      <c r="Q17" t="s">
        <v>11080</v>
      </c>
      <c r="S17" t="s">
        <v>11081</v>
      </c>
      <c r="V17" t="str">
        <f t="shared" si="0"/>
        <v>9000.00</v>
      </c>
      <c r="W17" t="str">
        <f t="shared" si="1"/>
        <v>9000,00</v>
      </c>
      <c r="X17">
        <f t="shared" si="2"/>
        <v>9000</v>
      </c>
    </row>
    <row r="18" spans="1:24">
      <c r="V18" t="str">
        <f t="shared" si="0"/>
        <v/>
      </c>
      <c r="W18" t="str">
        <f t="shared" si="1"/>
        <v/>
      </c>
      <c r="X18">
        <f t="shared" si="2"/>
        <v>0</v>
      </c>
    </row>
    <row r="19" spans="1:24">
      <c r="A19">
        <v>3130</v>
      </c>
      <c r="B19" t="s">
        <v>6664</v>
      </c>
      <c r="C19" t="s">
        <v>11076</v>
      </c>
      <c r="D19" t="s">
        <v>8600</v>
      </c>
      <c r="E19" t="s">
        <v>8601</v>
      </c>
      <c r="J19" t="s">
        <v>11077</v>
      </c>
      <c r="K19">
        <v>15</v>
      </c>
      <c r="L19" t="s">
        <v>37</v>
      </c>
      <c r="M19" t="s">
        <v>11110</v>
      </c>
      <c r="O19" t="s">
        <v>11111</v>
      </c>
      <c r="P19" t="s">
        <v>11112</v>
      </c>
      <c r="Q19" t="s">
        <v>11080</v>
      </c>
      <c r="S19" t="s">
        <v>11081</v>
      </c>
      <c r="V19" t="str">
        <f t="shared" si="0"/>
        <v>3100.00</v>
      </c>
      <c r="W19" t="str">
        <f t="shared" si="1"/>
        <v>3100,00</v>
      </c>
      <c r="X19">
        <f t="shared" si="2"/>
        <v>3100</v>
      </c>
    </row>
    <row r="20" spans="1:24">
      <c r="A20">
        <v>3130</v>
      </c>
      <c r="B20" t="s">
        <v>6664</v>
      </c>
      <c r="C20" t="s">
        <v>11076</v>
      </c>
      <c r="D20" t="s">
        <v>8776</v>
      </c>
      <c r="E20" t="s">
        <v>8757</v>
      </c>
      <c r="J20" t="s">
        <v>11077</v>
      </c>
      <c r="K20">
        <v>6</v>
      </c>
      <c r="L20" t="s">
        <v>37</v>
      </c>
      <c r="M20" t="s">
        <v>8764</v>
      </c>
      <c r="O20" t="s">
        <v>11095</v>
      </c>
      <c r="P20" t="s">
        <v>11096</v>
      </c>
      <c r="Q20" t="s">
        <v>11080</v>
      </c>
      <c r="S20" t="s">
        <v>11081</v>
      </c>
      <c r="V20" t="str">
        <f t="shared" si="0"/>
        <v>25000.00</v>
      </c>
      <c r="W20" t="str">
        <f t="shared" si="1"/>
        <v>25000,00</v>
      </c>
      <c r="X20">
        <f t="shared" si="2"/>
        <v>25000</v>
      </c>
    </row>
    <row r="21" spans="1:24">
      <c r="A21">
        <v>3130</v>
      </c>
      <c r="B21" t="s">
        <v>6664</v>
      </c>
      <c r="C21" t="s">
        <v>11076</v>
      </c>
      <c r="D21" t="s">
        <v>8489</v>
      </c>
      <c r="E21" t="s">
        <v>8207</v>
      </c>
      <c r="J21" t="s">
        <v>11077</v>
      </c>
      <c r="K21">
        <v>2</v>
      </c>
      <c r="L21" t="s">
        <v>513</v>
      </c>
      <c r="M21" t="s">
        <v>11113</v>
      </c>
      <c r="O21" t="s">
        <v>11114</v>
      </c>
      <c r="P21" t="s">
        <v>11115</v>
      </c>
      <c r="Q21" t="s">
        <v>11080</v>
      </c>
      <c r="S21" t="s">
        <v>11081</v>
      </c>
      <c r="V21" t="str">
        <f t="shared" si="0"/>
        <v>73500.00</v>
      </c>
      <c r="W21" t="str">
        <f t="shared" si="1"/>
        <v>73500,00</v>
      </c>
      <c r="X21">
        <f t="shared" si="2"/>
        <v>73500</v>
      </c>
    </row>
    <row r="22" spans="1:24">
      <c r="A22">
        <v>3130</v>
      </c>
      <c r="B22" t="s">
        <v>6664</v>
      </c>
      <c r="C22" t="s">
        <v>11076</v>
      </c>
      <c r="E22" t="s">
        <v>11116</v>
      </c>
      <c r="J22" t="s">
        <v>11091</v>
      </c>
      <c r="K22">
        <v>0.5</v>
      </c>
      <c r="L22" t="s">
        <v>34</v>
      </c>
      <c r="M22" t="s">
        <v>11103</v>
      </c>
      <c r="O22" t="s">
        <v>8765</v>
      </c>
      <c r="P22" t="s">
        <v>11117</v>
      </c>
      <c r="Q22" t="s">
        <v>11080</v>
      </c>
      <c r="S22" t="s">
        <v>11081</v>
      </c>
      <c r="V22" t="str">
        <f t="shared" si="0"/>
        <v>200000.00</v>
      </c>
      <c r="W22" t="str">
        <f t="shared" si="1"/>
        <v>200000,00</v>
      </c>
      <c r="X22">
        <f t="shared" si="2"/>
        <v>200000</v>
      </c>
    </row>
    <row r="23" spans="1:24">
      <c r="A23">
        <v>3130</v>
      </c>
      <c r="B23" t="s">
        <v>6664</v>
      </c>
      <c r="C23" t="s">
        <v>11076</v>
      </c>
      <c r="D23" t="s">
        <v>8772</v>
      </c>
      <c r="E23" t="s">
        <v>10549</v>
      </c>
      <c r="J23" t="s">
        <v>11077</v>
      </c>
      <c r="K23">
        <v>2</v>
      </c>
      <c r="L23" t="s">
        <v>513</v>
      </c>
      <c r="M23" t="s">
        <v>11118</v>
      </c>
      <c r="O23" t="s">
        <v>11119</v>
      </c>
      <c r="P23" t="s">
        <v>11120</v>
      </c>
      <c r="Q23" t="s">
        <v>11080</v>
      </c>
      <c r="S23" t="s">
        <v>11081</v>
      </c>
      <c r="V23" t="str">
        <f t="shared" si="0"/>
        <v>84000.00</v>
      </c>
      <c r="W23" t="str">
        <f t="shared" si="1"/>
        <v>84000,00</v>
      </c>
      <c r="X23">
        <f t="shared" si="2"/>
        <v>84000</v>
      </c>
    </row>
    <row r="24" spans="1:24">
      <c r="A24">
        <v>3130</v>
      </c>
      <c r="B24" t="s">
        <v>6664</v>
      </c>
      <c r="C24" t="s">
        <v>11076</v>
      </c>
      <c r="D24" t="s">
        <v>8667</v>
      </c>
      <c r="E24" t="s">
        <v>8405</v>
      </c>
      <c r="J24" t="s">
        <v>11077</v>
      </c>
      <c r="K24">
        <v>12</v>
      </c>
      <c r="L24" t="s">
        <v>37</v>
      </c>
      <c r="M24" t="s">
        <v>11121</v>
      </c>
      <c r="O24" t="s">
        <v>11122</v>
      </c>
      <c r="P24" t="s">
        <v>11123</v>
      </c>
      <c r="Q24" t="s">
        <v>11080</v>
      </c>
      <c r="S24" t="s">
        <v>11081</v>
      </c>
      <c r="V24" t="str">
        <f t="shared" si="0"/>
        <v>12650.00</v>
      </c>
      <c r="W24" t="str">
        <f t="shared" si="1"/>
        <v>12650,00</v>
      </c>
      <c r="X24">
        <f t="shared" si="2"/>
        <v>12650</v>
      </c>
    </row>
    <row r="25" spans="1:24">
      <c r="A25">
        <v>3130</v>
      </c>
      <c r="B25" t="s">
        <v>6664</v>
      </c>
      <c r="C25" t="s">
        <v>11076</v>
      </c>
      <c r="D25" t="s">
        <v>453</v>
      </c>
      <c r="E25" t="s">
        <v>10588</v>
      </c>
      <c r="J25" t="s">
        <v>11077</v>
      </c>
      <c r="K25">
        <v>1</v>
      </c>
      <c r="L25" t="s">
        <v>513</v>
      </c>
      <c r="M25" t="s">
        <v>11124</v>
      </c>
      <c r="O25" t="s">
        <v>11124</v>
      </c>
      <c r="P25" t="s">
        <v>11125</v>
      </c>
      <c r="Q25" t="s">
        <v>11080</v>
      </c>
      <c r="S25" t="s">
        <v>11081</v>
      </c>
      <c r="V25" t="str">
        <f t="shared" si="0"/>
        <v>126000.00</v>
      </c>
      <c r="W25" t="str">
        <f t="shared" si="1"/>
        <v>126000,00</v>
      </c>
      <c r="X25">
        <f t="shared" si="2"/>
        <v>126000</v>
      </c>
    </row>
    <row r="26" spans="1:24">
      <c r="A26">
        <v>3130</v>
      </c>
      <c r="B26" t="s">
        <v>6664</v>
      </c>
      <c r="C26" t="s">
        <v>11076</v>
      </c>
      <c r="D26" t="s">
        <v>419</v>
      </c>
      <c r="E26" t="s">
        <v>10565</v>
      </c>
      <c r="J26" t="s">
        <v>11077</v>
      </c>
      <c r="K26">
        <v>1</v>
      </c>
      <c r="L26" t="s">
        <v>513</v>
      </c>
      <c r="M26" t="s">
        <v>11126</v>
      </c>
      <c r="O26" t="s">
        <v>11126</v>
      </c>
      <c r="P26" t="s">
        <v>11127</v>
      </c>
      <c r="Q26" t="s">
        <v>11080</v>
      </c>
      <c r="S26" t="s">
        <v>11081</v>
      </c>
      <c r="V26" t="str">
        <f t="shared" si="0"/>
        <v>98000.00</v>
      </c>
      <c r="W26" t="str">
        <f t="shared" si="1"/>
        <v>98000,00</v>
      </c>
      <c r="X26">
        <f t="shared" si="2"/>
        <v>98000</v>
      </c>
    </row>
    <row r="27" spans="1:24">
      <c r="A27">
        <v>3130</v>
      </c>
      <c r="B27" t="s">
        <v>6664</v>
      </c>
      <c r="C27" t="s">
        <v>11076</v>
      </c>
      <c r="D27" t="s">
        <v>452</v>
      </c>
      <c r="E27" t="s">
        <v>10587</v>
      </c>
      <c r="J27" t="s">
        <v>11077</v>
      </c>
      <c r="K27">
        <v>1</v>
      </c>
      <c r="L27" t="s">
        <v>513</v>
      </c>
      <c r="M27" t="s">
        <v>11128</v>
      </c>
      <c r="O27" t="s">
        <v>11128</v>
      </c>
      <c r="P27" t="s">
        <v>11129</v>
      </c>
      <c r="Q27" t="s">
        <v>11080</v>
      </c>
      <c r="S27" t="s">
        <v>11081</v>
      </c>
      <c r="V27" t="str">
        <f t="shared" si="0"/>
        <v>105000.00</v>
      </c>
      <c r="W27" t="str">
        <f t="shared" si="1"/>
        <v>105000,00</v>
      </c>
      <c r="X27">
        <f t="shared" si="2"/>
        <v>105000</v>
      </c>
    </row>
    <row r="28" spans="1:24">
      <c r="A28">
        <v>3130</v>
      </c>
      <c r="B28" t="s">
        <v>6664</v>
      </c>
      <c r="C28" t="s">
        <v>11076</v>
      </c>
      <c r="D28" t="s">
        <v>3506</v>
      </c>
      <c r="E28" t="s">
        <v>3507</v>
      </c>
      <c r="J28" t="s">
        <v>11077</v>
      </c>
      <c r="K28">
        <v>6</v>
      </c>
      <c r="L28" t="s">
        <v>37</v>
      </c>
      <c r="M28" t="s">
        <v>11130</v>
      </c>
      <c r="O28" t="s">
        <v>11131</v>
      </c>
      <c r="P28" t="s">
        <v>11132</v>
      </c>
      <c r="Q28" t="s">
        <v>11080</v>
      </c>
      <c r="S28" t="s">
        <v>11081</v>
      </c>
      <c r="V28" t="str">
        <f t="shared" si="0"/>
        <v>15500.00</v>
      </c>
      <c r="W28" t="str">
        <f t="shared" si="1"/>
        <v>15500,00</v>
      </c>
      <c r="X28">
        <f t="shared" si="2"/>
        <v>15500</v>
      </c>
    </row>
    <row r="29" spans="1:24">
      <c r="A29">
        <v>3130</v>
      </c>
      <c r="B29" t="s">
        <v>6664</v>
      </c>
      <c r="C29" t="s">
        <v>11076</v>
      </c>
      <c r="D29" t="s">
        <v>3403</v>
      </c>
      <c r="E29" t="s">
        <v>3404</v>
      </c>
      <c r="J29" t="s">
        <v>11077</v>
      </c>
      <c r="K29">
        <v>6</v>
      </c>
      <c r="L29" t="s">
        <v>37</v>
      </c>
      <c r="M29" t="s">
        <v>11133</v>
      </c>
      <c r="O29" t="s">
        <v>11093</v>
      </c>
      <c r="P29" t="s">
        <v>11134</v>
      </c>
      <c r="Q29" t="s">
        <v>11080</v>
      </c>
      <c r="S29" t="s">
        <v>11081</v>
      </c>
      <c r="V29" t="str">
        <f t="shared" si="0"/>
        <v>18750.00</v>
      </c>
      <c r="W29" t="str">
        <f t="shared" si="1"/>
        <v>18750,00</v>
      </c>
      <c r="X29">
        <f t="shared" si="2"/>
        <v>18750</v>
      </c>
    </row>
    <row r="30" spans="1:24">
      <c r="A30">
        <v>3130</v>
      </c>
      <c r="B30" t="s">
        <v>6664</v>
      </c>
      <c r="C30" t="s">
        <v>11076</v>
      </c>
      <c r="D30" t="s">
        <v>3468</v>
      </c>
      <c r="E30" t="s">
        <v>3469</v>
      </c>
      <c r="J30" t="s">
        <v>11077</v>
      </c>
      <c r="K30">
        <v>6</v>
      </c>
      <c r="L30" t="s">
        <v>37</v>
      </c>
      <c r="M30" t="s">
        <v>11135</v>
      </c>
      <c r="O30" t="s">
        <v>11136</v>
      </c>
      <c r="P30" t="s">
        <v>11137</v>
      </c>
      <c r="Q30" t="s">
        <v>11080</v>
      </c>
      <c r="S30" t="s">
        <v>11081</v>
      </c>
      <c r="V30" t="str">
        <f t="shared" si="0"/>
        <v>15000.00</v>
      </c>
      <c r="W30" t="str">
        <f t="shared" si="1"/>
        <v>15000,00</v>
      </c>
      <c r="X30">
        <f t="shared" si="2"/>
        <v>15000</v>
      </c>
    </row>
    <row r="31" spans="1:24">
      <c r="A31">
        <v>3130</v>
      </c>
      <c r="B31" t="s">
        <v>6664</v>
      </c>
      <c r="C31" t="s">
        <v>11076</v>
      </c>
      <c r="D31" t="s">
        <v>3541</v>
      </c>
      <c r="E31" t="s">
        <v>3542</v>
      </c>
      <c r="J31" t="s">
        <v>11077</v>
      </c>
      <c r="K31">
        <v>6</v>
      </c>
      <c r="L31" t="s">
        <v>37</v>
      </c>
      <c r="M31" t="s">
        <v>8761</v>
      </c>
      <c r="O31" t="s">
        <v>11105</v>
      </c>
      <c r="P31" t="s">
        <v>11138</v>
      </c>
      <c r="Q31" t="s">
        <v>11080</v>
      </c>
      <c r="S31" t="s">
        <v>11081</v>
      </c>
      <c r="V31" t="str">
        <f t="shared" si="0"/>
        <v>12500.00</v>
      </c>
      <c r="W31" t="str">
        <f t="shared" si="1"/>
        <v>12500,00</v>
      </c>
      <c r="X31">
        <f t="shared" si="2"/>
        <v>12500</v>
      </c>
    </row>
    <row r="32" spans="1:24">
      <c r="A32">
        <v>3130</v>
      </c>
      <c r="B32" t="s">
        <v>6664</v>
      </c>
      <c r="C32" t="s">
        <v>11076</v>
      </c>
      <c r="D32" t="s">
        <v>3519</v>
      </c>
      <c r="E32" t="s">
        <v>3520</v>
      </c>
      <c r="J32" t="s">
        <v>11077</v>
      </c>
      <c r="K32">
        <v>6</v>
      </c>
      <c r="L32" t="s">
        <v>37</v>
      </c>
      <c r="M32" t="s">
        <v>8761</v>
      </c>
      <c r="O32" t="s">
        <v>11105</v>
      </c>
      <c r="P32" t="s">
        <v>11138</v>
      </c>
      <c r="Q32" t="s">
        <v>11080</v>
      </c>
      <c r="S32" t="s">
        <v>11081</v>
      </c>
      <c r="V32" t="str">
        <f t="shared" si="0"/>
        <v>12500.00</v>
      </c>
      <c r="W32" t="str">
        <f t="shared" si="1"/>
        <v>12500,00</v>
      </c>
      <c r="X32">
        <f t="shared" si="2"/>
        <v>12500</v>
      </c>
    </row>
    <row r="33" spans="1:24">
      <c r="A33">
        <v>3130</v>
      </c>
      <c r="B33" t="s">
        <v>6664</v>
      </c>
      <c r="C33" t="s">
        <v>11076</v>
      </c>
      <c r="D33" t="s">
        <v>455</v>
      </c>
      <c r="E33" t="s">
        <v>456</v>
      </c>
      <c r="J33" t="s">
        <v>11077</v>
      </c>
      <c r="K33">
        <v>6</v>
      </c>
      <c r="L33" t="s">
        <v>37</v>
      </c>
      <c r="M33" t="s">
        <v>11139</v>
      </c>
      <c r="O33" t="s">
        <v>11108</v>
      </c>
      <c r="P33" t="s">
        <v>11140</v>
      </c>
      <c r="Q33" t="s">
        <v>11080</v>
      </c>
      <c r="S33" t="s">
        <v>11081</v>
      </c>
      <c r="V33" t="str">
        <f t="shared" si="0"/>
        <v>18000.00</v>
      </c>
      <c r="W33" t="str">
        <f t="shared" si="1"/>
        <v>18000,00</v>
      </c>
      <c r="X33">
        <f t="shared" si="2"/>
        <v>18000</v>
      </c>
    </row>
    <row r="34" spans="1:24">
      <c r="A34">
        <v>3130</v>
      </c>
      <c r="B34" t="s">
        <v>6664</v>
      </c>
      <c r="C34" t="s">
        <v>11076</v>
      </c>
      <c r="D34" t="s">
        <v>3381</v>
      </c>
      <c r="E34" t="s">
        <v>3382</v>
      </c>
      <c r="J34" t="s">
        <v>11077</v>
      </c>
      <c r="K34">
        <v>6</v>
      </c>
      <c r="L34" t="s">
        <v>37</v>
      </c>
      <c r="M34" t="s">
        <v>11141</v>
      </c>
      <c r="O34" t="s">
        <v>11142</v>
      </c>
      <c r="P34" t="s">
        <v>11143</v>
      </c>
      <c r="Q34" t="s">
        <v>11080</v>
      </c>
      <c r="S34" t="s">
        <v>11081</v>
      </c>
      <c r="V34" t="str">
        <f t="shared" si="0"/>
        <v>20833.33</v>
      </c>
      <c r="W34" t="str">
        <f t="shared" si="1"/>
        <v>20833,33</v>
      </c>
      <c r="X34">
        <f t="shared" si="2"/>
        <v>20833.330000000002</v>
      </c>
    </row>
    <row r="35" spans="1:24">
      <c r="V35" t="str">
        <f t="shared" si="0"/>
        <v/>
      </c>
      <c r="W35" t="str">
        <f t="shared" si="1"/>
        <v/>
      </c>
      <c r="X35">
        <f t="shared" si="2"/>
        <v>0</v>
      </c>
    </row>
    <row r="36" spans="1:24">
      <c r="A36">
        <v>3131</v>
      </c>
      <c r="B36" t="s">
        <v>6664</v>
      </c>
      <c r="C36" t="s">
        <v>11076</v>
      </c>
      <c r="D36" t="s">
        <v>3440</v>
      </c>
      <c r="E36" t="s">
        <v>3441</v>
      </c>
      <c r="J36" t="s">
        <v>11077</v>
      </c>
      <c r="K36">
        <v>6</v>
      </c>
      <c r="L36" t="s">
        <v>37</v>
      </c>
      <c r="M36" t="s">
        <v>8764</v>
      </c>
      <c r="O36" t="s">
        <v>11095</v>
      </c>
      <c r="P36" t="s">
        <v>11096</v>
      </c>
      <c r="Q36" t="s">
        <v>11080</v>
      </c>
      <c r="S36" t="s">
        <v>11081</v>
      </c>
      <c r="V36" t="str">
        <f t="shared" si="0"/>
        <v>25000.00</v>
      </c>
      <c r="W36" t="str">
        <f t="shared" si="1"/>
        <v>25000,00</v>
      </c>
      <c r="X36">
        <f t="shared" si="2"/>
        <v>25000</v>
      </c>
    </row>
    <row r="37" spans="1:24">
      <c r="A37">
        <v>3131</v>
      </c>
      <c r="B37" t="s">
        <v>6664</v>
      </c>
      <c r="C37" t="s">
        <v>11076</v>
      </c>
      <c r="D37" t="s">
        <v>3887</v>
      </c>
      <c r="E37" t="s">
        <v>3888</v>
      </c>
      <c r="J37" t="s">
        <v>11077</v>
      </c>
      <c r="K37">
        <v>1</v>
      </c>
      <c r="L37" t="s">
        <v>34</v>
      </c>
      <c r="M37" t="s">
        <v>11103</v>
      </c>
      <c r="O37" t="s">
        <v>11103</v>
      </c>
      <c r="P37" t="s">
        <v>11144</v>
      </c>
      <c r="Q37" t="s">
        <v>11080</v>
      </c>
      <c r="S37" t="s">
        <v>11081</v>
      </c>
      <c r="V37" t="str">
        <f t="shared" si="0"/>
        <v>200000.00</v>
      </c>
      <c r="W37" t="str">
        <f t="shared" si="1"/>
        <v>200000,00</v>
      </c>
      <c r="X37">
        <f t="shared" si="2"/>
        <v>200000</v>
      </c>
    </row>
    <row r="38" spans="1:24">
      <c r="A38">
        <v>3131</v>
      </c>
      <c r="B38" t="s">
        <v>6664</v>
      </c>
      <c r="C38" t="s">
        <v>11076</v>
      </c>
      <c r="D38" t="s">
        <v>3883</v>
      </c>
      <c r="E38" t="s">
        <v>3884</v>
      </c>
      <c r="J38" t="s">
        <v>11077</v>
      </c>
      <c r="K38">
        <v>1</v>
      </c>
      <c r="L38" t="s">
        <v>34</v>
      </c>
      <c r="M38" t="s">
        <v>8765</v>
      </c>
      <c r="O38" t="s">
        <v>8765</v>
      </c>
      <c r="P38" t="s">
        <v>11145</v>
      </c>
      <c r="Q38" t="s">
        <v>11080</v>
      </c>
      <c r="S38" t="s">
        <v>11081</v>
      </c>
      <c r="V38" t="str">
        <f t="shared" si="0"/>
        <v>100000.00</v>
      </c>
      <c r="W38" t="str">
        <f t="shared" si="1"/>
        <v>100000,00</v>
      </c>
      <c r="X38">
        <f t="shared" si="2"/>
        <v>100000</v>
      </c>
    </row>
    <row r="39" spans="1:24">
      <c r="A39">
        <v>3131</v>
      </c>
      <c r="B39" t="s">
        <v>6664</v>
      </c>
      <c r="C39" t="s">
        <v>11076</v>
      </c>
      <c r="D39" t="s">
        <v>3352</v>
      </c>
      <c r="E39" t="s">
        <v>3353</v>
      </c>
      <c r="J39" t="s">
        <v>11077</v>
      </c>
      <c r="K39">
        <v>6</v>
      </c>
      <c r="L39" t="s">
        <v>37</v>
      </c>
      <c r="M39" t="s">
        <v>11146</v>
      </c>
      <c r="O39" t="s">
        <v>11147</v>
      </c>
      <c r="P39" t="s">
        <v>11148</v>
      </c>
      <c r="Q39" t="s">
        <v>11080</v>
      </c>
      <c r="S39" t="s">
        <v>11081</v>
      </c>
      <c r="V39" t="str">
        <f t="shared" si="0"/>
        <v>29166.67</v>
      </c>
      <c r="W39" t="str">
        <f t="shared" si="1"/>
        <v>29166,67</v>
      </c>
      <c r="X39">
        <f t="shared" si="2"/>
        <v>29166.67</v>
      </c>
    </row>
    <row r="40" spans="1:24">
      <c r="A40">
        <v>3131</v>
      </c>
      <c r="B40" t="s">
        <v>6664</v>
      </c>
      <c r="C40" t="s">
        <v>11076</v>
      </c>
      <c r="D40" t="s">
        <v>3356</v>
      </c>
      <c r="E40" t="s">
        <v>3357</v>
      </c>
      <c r="J40" t="s">
        <v>11077</v>
      </c>
      <c r="K40">
        <v>6</v>
      </c>
      <c r="L40" t="s">
        <v>37</v>
      </c>
      <c r="M40" t="s">
        <v>11146</v>
      </c>
      <c r="O40" t="s">
        <v>11147</v>
      </c>
      <c r="P40" t="s">
        <v>11148</v>
      </c>
      <c r="Q40" t="s">
        <v>11080</v>
      </c>
      <c r="S40" t="s">
        <v>11081</v>
      </c>
      <c r="V40" t="str">
        <f t="shared" si="0"/>
        <v>29166.67</v>
      </c>
      <c r="W40" t="str">
        <f t="shared" si="1"/>
        <v>29166,67</v>
      </c>
      <c r="X40">
        <f t="shared" si="2"/>
        <v>29166.67</v>
      </c>
    </row>
    <row r="41" spans="1:24">
      <c r="A41">
        <v>3131</v>
      </c>
      <c r="B41" t="s">
        <v>6664</v>
      </c>
      <c r="C41" t="s">
        <v>11076</v>
      </c>
      <c r="D41" t="s">
        <v>11042</v>
      </c>
      <c r="E41" t="s">
        <v>2305</v>
      </c>
      <c r="J41" t="s">
        <v>11077</v>
      </c>
      <c r="K41">
        <v>20</v>
      </c>
      <c r="L41" t="s">
        <v>37</v>
      </c>
      <c r="M41" t="s">
        <v>11149</v>
      </c>
      <c r="O41" t="s">
        <v>11150</v>
      </c>
      <c r="P41" t="s">
        <v>11151</v>
      </c>
      <c r="Q41" t="s">
        <v>11080</v>
      </c>
      <c r="S41" t="s">
        <v>11081</v>
      </c>
      <c r="V41" t="str">
        <f t="shared" si="0"/>
        <v>2400.00</v>
      </c>
      <c r="W41" t="str">
        <f t="shared" si="1"/>
        <v>2400,00</v>
      </c>
      <c r="X41">
        <f t="shared" si="2"/>
        <v>2400</v>
      </c>
    </row>
    <row r="42" spans="1:24">
      <c r="A42">
        <v>3131</v>
      </c>
      <c r="B42" t="s">
        <v>6664</v>
      </c>
      <c r="C42" t="s">
        <v>11076</v>
      </c>
      <c r="D42" t="s">
        <v>8566</v>
      </c>
      <c r="E42" t="s">
        <v>8567</v>
      </c>
      <c r="J42" t="s">
        <v>11077</v>
      </c>
      <c r="K42">
        <v>60</v>
      </c>
      <c r="L42" t="s">
        <v>37</v>
      </c>
      <c r="M42" t="s">
        <v>11152</v>
      </c>
      <c r="O42" t="s">
        <v>11153</v>
      </c>
      <c r="P42" t="s">
        <v>11154</v>
      </c>
      <c r="Q42" t="s">
        <v>11080</v>
      </c>
      <c r="S42" t="s">
        <v>11081</v>
      </c>
      <c r="V42" t="str">
        <f t="shared" si="0"/>
        <v>7500.00</v>
      </c>
      <c r="W42" t="str">
        <f t="shared" si="1"/>
        <v>7500,00</v>
      </c>
      <c r="X42">
        <f t="shared" si="2"/>
        <v>7500</v>
      </c>
    </row>
    <row r="43" spans="1:24">
      <c r="A43">
        <v>3131</v>
      </c>
      <c r="B43" t="s">
        <v>6664</v>
      </c>
      <c r="C43" t="s">
        <v>11076</v>
      </c>
      <c r="D43" t="s">
        <v>8562</v>
      </c>
      <c r="E43" t="s">
        <v>8563</v>
      </c>
      <c r="J43" t="s">
        <v>11077</v>
      </c>
      <c r="K43">
        <v>60</v>
      </c>
      <c r="L43" t="s">
        <v>37</v>
      </c>
      <c r="M43" t="s">
        <v>11152</v>
      </c>
      <c r="O43" t="s">
        <v>11153</v>
      </c>
      <c r="P43" t="s">
        <v>11154</v>
      </c>
      <c r="Q43" t="s">
        <v>11080</v>
      </c>
      <c r="S43" t="s">
        <v>11081</v>
      </c>
      <c r="V43" t="str">
        <f t="shared" si="0"/>
        <v>7500.00</v>
      </c>
      <c r="W43" t="str">
        <f t="shared" si="1"/>
        <v>7500,00</v>
      </c>
      <c r="X43">
        <f t="shared" si="2"/>
        <v>7500</v>
      </c>
    </row>
    <row r="44" spans="1:24">
      <c r="A44">
        <v>3131</v>
      </c>
      <c r="B44" t="s">
        <v>6664</v>
      </c>
      <c r="C44" t="s">
        <v>11076</v>
      </c>
      <c r="D44" t="s">
        <v>8554</v>
      </c>
      <c r="E44" t="s">
        <v>8555</v>
      </c>
      <c r="J44" t="s">
        <v>11077</v>
      </c>
      <c r="K44">
        <v>60</v>
      </c>
      <c r="L44" t="s">
        <v>37</v>
      </c>
      <c r="M44" t="s">
        <v>11152</v>
      </c>
      <c r="O44" t="s">
        <v>11153</v>
      </c>
      <c r="P44" t="s">
        <v>11154</v>
      </c>
      <c r="Q44" t="s">
        <v>11080</v>
      </c>
      <c r="S44" t="s">
        <v>11081</v>
      </c>
      <c r="V44" t="str">
        <f t="shared" si="0"/>
        <v>7500.00</v>
      </c>
      <c r="W44" t="str">
        <f t="shared" si="1"/>
        <v>7500,00</v>
      </c>
      <c r="X44">
        <f t="shared" si="2"/>
        <v>7500</v>
      </c>
    </row>
    <row r="45" spans="1:24">
      <c r="A45">
        <v>3131</v>
      </c>
      <c r="B45" t="s">
        <v>6664</v>
      </c>
      <c r="C45" t="s">
        <v>11076</v>
      </c>
      <c r="D45" t="s">
        <v>8556</v>
      </c>
      <c r="E45" t="s">
        <v>8557</v>
      </c>
      <c r="J45" t="s">
        <v>11077</v>
      </c>
      <c r="K45">
        <v>60</v>
      </c>
      <c r="L45" t="s">
        <v>37</v>
      </c>
      <c r="M45" t="s">
        <v>11155</v>
      </c>
      <c r="O45" t="s">
        <v>11156</v>
      </c>
      <c r="P45" t="s">
        <v>11157</v>
      </c>
      <c r="Q45" t="s">
        <v>11080</v>
      </c>
      <c r="S45" t="s">
        <v>11081</v>
      </c>
      <c r="V45" t="str">
        <f t="shared" si="0"/>
        <v>7916.67</v>
      </c>
      <c r="W45" t="str">
        <f t="shared" si="1"/>
        <v>7916,67</v>
      </c>
      <c r="X45">
        <f t="shared" si="2"/>
        <v>7916.67</v>
      </c>
    </row>
    <row r="46" spans="1:24">
      <c r="A46">
        <v>3131</v>
      </c>
      <c r="B46" t="s">
        <v>6664</v>
      </c>
      <c r="C46" t="s">
        <v>11076</v>
      </c>
      <c r="D46" t="s">
        <v>8564</v>
      </c>
      <c r="E46" t="s">
        <v>8565</v>
      </c>
      <c r="J46" t="s">
        <v>11077</v>
      </c>
      <c r="K46">
        <v>60</v>
      </c>
      <c r="L46" t="s">
        <v>37</v>
      </c>
      <c r="M46" t="s">
        <v>11158</v>
      </c>
      <c r="O46" t="s">
        <v>11159</v>
      </c>
      <c r="P46" t="s">
        <v>11160</v>
      </c>
      <c r="Q46" t="s">
        <v>11080</v>
      </c>
      <c r="S46" t="s">
        <v>11081</v>
      </c>
      <c r="V46" t="str">
        <f t="shared" si="0"/>
        <v>9166.67</v>
      </c>
      <c r="W46" t="str">
        <f t="shared" si="1"/>
        <v>9166,67</v>
      </c>
      <c r="X46">
        <f t="shared" si="2"/>
        <v>9166.67</v>
      </c>
    </row>
    <row r="47" spans="1:24">
      <c r="A47">
        <v>3131</v>
      </c>
      <c r="B47" t="s">
        <v>6664</v>
      </c>
      <c r="C47" t="s">
        <v>11076</v>
      </c>
      <c r="D47" t="s">
        <v>3165</v>
      </c>
      <c r="E47" t="s">
        <v>3166</v>
      </c>
      <c r="J47" t="s">
        <v>11077</v>
      </c>
      <c r="K47">
        <v>0.5</v>
      </c>
      <c r="L47" t="s">
        <v>34</v>
      </c>
      <c r="M47" t="s">
        <v>11161</v>
      </c>
      <c r="O47" t="s">
        <v>11162</v>
      </c>
      <c r="P47" t="s">
        <v>11163</v>
      </c>
      <c r="Q47" t="s">
        <v>11080</v>
      </c>
      <c r="S47" t="s">
        <v>11081</v>
      </c>
      <c r="V47" t="str">
        <f t="shared" si="0"/>
        <v>85000.00</v>
      </c>
      <c r="W47" t="str">
        <f t="shared" si="1"/>
        <v>85000,00</v>
      </c>
      <c r="X47">
        <f t="shared" si="2"/>
        <v>85000</v>
      </c>
    </row>
    <row r="48" spans="1:24">
      <c r="A48">
        <v>3131</v>
      </c>
      <c r="B48" t="s">
        <v>6664</v>
      </c>
      <c r="C48" t="s">
        <v>11076</v>
      </c>
      <c r="D48" t="s">
        <v>9398</v>
      </c>
      <c r="E48" t="s">
        <v>9399</v>
      </c>
      <c r="J48" t="s">
        <v>11077</v>
      </c>
      <c r="K48">
        <v>6</v>
      </c>
      <c r="L48" t="s">
        <v>37</v>
      </c>
      <c r="M48" t="s">
        <v>11164</v>
      </c>
      <c r="O48" t="s">
        <v>11165</v>
      </c>
      <c r="P48" t="s">
        <v>11166</v>
      </c>
      <c r="Q48" t="s">
        <v>11080</v>
      </c>
      <c r="S48" t="s">
        <v>11081</v>
      </c>
      <c r="V48" t="str">
        <f t="shared" si="0"/>
        <v>6250.00</v>
      </c>
      <c r="W48" t="str">
        <f t="shared" si="1"/>
        <v>6250,00</v>
      </c>
      <c r="X48">
        <f t="shared" si="2"/>
        <v>6250</v>
      </c>
    </row>
    <row r="49" spans="1:24">
      <c r="A49">
        <v>3131</v>
      </c>
      <c r="B49" t="s">
        <v>6664</v>
      </c>
      <c r="C49" t="s">
        <v>11076</v>
      </c>
      <c r="D49" t="s">
        <v>6767</v>
      </c>
      <c r="E49" t="s">
        <v>9387</v>
      </c>
      <c r="J49" t="s">
        <v>11077</v>
      </c>
      <c r="K49">
        <v>6</v>
      </c>
      <c r="L49" t="s">
        <v>37</v>
      </c>
      <c r="M49" t="s">
        <v>11167</v>
      </c>
      <c r="O49" t="s">
        <v>8766</v>
      </c>
      <c r="P49" t="s">
        <v>11168</v>
      </c>
      <c r="Q49" t="s">
        <v>11080</v>
      </c>
      <c r="S49" t="s">
        <v>11081</v>
      </c>
      <c r="V49" t="str">
        <f t="shared" si="0"/>
        <v>12000.00</v>
      </c>
      <c r="W49" t="str">
        <f t="shared" si="1"/>
        <v>12000,00</v>
      </c>
      <c r="X49">
        <f t="shared" si="2"/>
        <v>12000</v>
      </c>
    </row>
    <row r="50" spans="1:24">
      <c r="A50">
        <v>3131</v>
      </c>
      <c r="B50" t="s">
        <v>6664</v>
      </c>
      <c r="C50" t="s">
        <v>11076</v>
      </c>
      <c r="D50" t="s">
        <v>3156</v>
      </c>
      <c r="E50" t="s">
        <v>3157</v>
      </c>
      <c r="J50" t="s">
        <v>11077</v>
      </c>
      <c r="K50">
        <v>6</v>
      </c>
      <c r="L50" t="s">
        <v>37</v>
      </c>
      <c r="M50" t="s">
        <v>11167</v>
      </c>
      <c r="O50" t="s">
        <v>8766</v>
      </c>
      <c r="P50" t="s">
        <v>11168</v>
      </c>
      <c r="Q50" t="s">
        <v>11080</v>
      </c>
      <c r="S50" t="s">
        <v>11081</v>
      </c>
      <c r="V50" t="str">
        <f t="shared" si="0"/>
        <v>12000.00</v>
      </c>
      <c r="W50" t="str">
        <f t="shared" si="1"/>
        <v>12000,00</v>
      </c>
      <c r="X50">
        <f t="shared" si="2"/>
        <v>12000</v>
      </c>
    </row>
    <row r="51" spans="1:24">
      <c r="V51" t="str">
        <f t="shared" si="0"/>
        <v/>
      </c>
      <c r="W51" t="str">
        <f t="shared" si="1"/>
        <v/>
      </c>
      <c r="X51">
        <f t="shared" si="2"/>
        <v>0</v>
      </c>
    </row>
    <row r="52" spans="1:24">
      <c r="A52">
        <v>3132</v>
      </c>
      <c r="B52" t="s">
        <v>6664</v>
      </c>
      <c r="C52" t="s">
        <v>11076</v>
      </c>
      <c r="D52" t="s">
        <v>3113</v>
      </c>
      <c r="E52" t="s">
        <v>3114</v>
      </c>
      <c r="J52" t="s">
        <v>11077</v>
      </c>
      <c r="K52">
        <v>6</v>
      </c>
      <c r="L52" t="s">
        <v>37</v>
      </c>
      <c r="M52" t="s">
        <v>11167</v>
      </c>
      <c r="O52" t="s">
        <v>8766</v>
      </c>
      <c r="P52" t="s">
        <v>11168</v>
      </c>
      <c r="Q52" t="s">
        <v>11080</v>
      </c>
      <c r="S52" t="s">
        <v>11081</v>
      </c>
      <c r="V52" t="str">
        <f t="shared" si="0"/>
        <v>12000.00</v>
      </c>
      <c r="W52" t="str">
        <f t="shared" si="1"/>
        <v>12000,00</v>
      </c>
      <c r="X52">
        <f t="shared" si="2"/>
        <v>12000</v>
      </c>
    </row>
    <row r="53" spans="1:24">
      <c r="A53">
        <v>3132</v>
      </c>
      <c r="B53" t="s">
        <v>6664</v>
      </c>
      <c r="C53" t="s">
        <v>11076</v>
      </c>
      <c r="D53" t="s">
        <v>3206</v>
      </c>
      <c r="E53" t="s">
        <v>9376</v>
      </c>
      <c r="J53" t="s">
        <v>11077</v>
      </c>
      <c r="K53">
        <v>6</v>
      </c>
      <c r="L53" t="s">
        <v>37</v>
      </c>
      <c r="M53" t="s">
        <v>11167</v>
      </c>
      <c r="O53" t="s">
        <v>8766</v>
      </c>
      <c r="P53" t="s">
        <v>11168</v>
      </c>
      <c r="Q53" t="s">
        <v>11080</v>
      </c>
      <c r="S53" t="s">
        <v>11081</v>
      </c>
      <c r="V53" t="str">
        <f t="shared" si="0"/>
        <v>12000.00</v>
      </c>
      <c r="W53" t="str">
        <f t="shared" si="1"/>
        <v>12000,00</v>
      </c>
      <c r="X53">
        <f t="shared" si="2"/>
        <v>12000</v>
      </c>
    </row>
    <row r="54" spans="1:24">
      <c r="A54">
        <v>3132</v>
      </c>
      <c r="B54" t="s">
        <v>6664</v>
      </c>
      <c r="C54" t="s">
        <v>11076</v>
      </c>
      <c r="D54" t="s">
        <v>3039</v>
      </c>
      <c r="E54" t="s">
        <v>3040</v>
      </c>
      <c r="J54" t="s">
        <v>11077</v>
      </c>
      <c r="K54">
        <v>1</v>
      </c>
      <c r="L54" t="s">
        <v>34</v>
      </c>
      <c r="M54" t="s">
        <v>11169</v>
      </c>
      <c r="O54" t="s">
        <v>11169</v>
      </c>
      <c r="P54" t="s">
        <v>11170</v>
      </c>
      <c r="Q54" t="s">
        <v>11080</v>
      </c>
      <c r="S54" t="s">
        <v>11081</v>
      </c>
      <c r="V54" t="str">
        <f t="shared" si="0"/>
        <v>110000.00</v>
      </c>
      <c r="W54" t="str">
        <f t="shared" si="1"/>
        <v>110000,00</v>
      </c>
      <c r="X54">
        <f t="shared" si="2"/>
        <v>110000</v>
      </c>
    </row>
    <row r="55" spans="1:24">
      <c r="A55">
        <v>3132</v>
      </c>
      <c r="B55" t="s">
        <v>6664</v>
      </c>
      <c r="C55" t="s">
        <v>11076</v>
      </c>
      <c r="D55" t="s">
        <v>3041</v>
      </c>
      <c r="E55" t="s">
        <v>3042</v>
      </c>
      <c r="J55" t="s">
        <v>11077</v>
      </c>
      <c r="K55">
        <v>1</v>
      </c>
      <c r="L55" t="s">
        <v>34</v>
      </c>
      <c r="M55" t="s">
        <v>11169</v>
      </c>
      <c r="O55" t="s">
        <v>11169</v>
      </c>
      <c r="P55" t="s">
        <v>11170</v>
      </c>
      <c r="Q55" t="s">
        <v>11080</v>
      </c>
      <c r="S55" t="s">
        <v>11081</v>
      </c>
      <c r="V55" t="str">
        <f t="shared" si="0"/>
        <v>110000.00</v>
      </c>
      <c r="W55" t="str">
        <f t="shared" si="1"/>
        <v>110000,00</v>
      </c>
      <c r="X55">
        <f t="shared" si="2"/>
        <v>110000</v>
      </c>
    </row>
    <row r="56" spans="1:24">
      <c r="A56">
        <v>3132</v>
      </c>
      <c r="B56" t="s">
        <v>6664</v>
      </c>
      <c r="C56" t="s">
        <v>11076</v>
      </c>
      <c r="D56" t="s">
        <v>3037</v>
      </c>
      <c r="E56" t="s">
        <v>3038</v>
      </c>
      <c r="J56" t="s">
        <v>11077</v>
      </c>
      <c r="K56">
        <v>1</v>
      </c>
      <c r="L56" t="s">
        <v>34</v>
      </c>
      <c r="M56" t="s">
        <v>11169</v>
      </c>
      <c r="O56" t="s">
        <v>11169</v>
      </c>
      <c r="P56" t="s">
        <v>11170</v>
      </c>
      <c r="Q56" t="s">
        <v>11080</v>
      </c>
      <c r="S56" t="s">
        <v>11081</v>
      </c>
      <c r="V56" t="str">
        <f t="shared" si="0"/>
        <v>110000.00</v>
      </c>
      <c r="W56" t="str">
        <f t="shared" si="1"/>
        <v>110000,00</v>
      </c>
      <c r="X56">
        <f t="shared" si="2"/>
        <v>110000</v>
      </c>
    </row>
    <row r="57" spans="1:24">
      <c r="A57">
        <v>3132</v>
      </c>
      <c r="B57" t="s">
        <v>6664</v>
      </c>
      <c r="C57" t="s">
        <v>11076</v>
      </c>
      <c r="D57" t="s">
        <v>10710</v>
      </c>
      <c r="E57" t="s">
        <v>10711</v>
      </c>
      <c r="J57" t="s">
        <v>11077</v>
      </c>
      <c r="K57">
        <v>1</v>
      </c>
      <c r="L57" t="s">
        <v>34</v>
      </c>
      <c r="M57" t="s">
        <v>11169</v>
      </c>
      <c r="O57" t="s">
        <v>11169</v>
      </c>
      <c r="P57" t="s">
        <v>11170</v>
      </c>
      <c r="Q57" t="s">
        <v>11080</v>
      </c>
      <c r="S57" t="s">
        <v>11081</v>
      </c>
      <c r="V57" t="str">
        <f t="shared" si="0"/>
        <v>110000.00</v>
      </c>
      <c r="W57" t="str">
        <f t="shared" si="1"/>
        <v>110000,00</v>
      </c>
      <c r="X57">
        <f t="shared" si="2"/>
        <v>110000</v>
      </c>
    </row>
    <row r="58" spans="1:24">
      <c r="A58">
        <v>3132</v>
      </c>
      <c r="B58" t="s">
        <v>6664</v>
      </c>
      <c r="C58" t="s">
        <v>11076</v>
      </c>
      <c r="D58" t="s">
        <v>8784</v>
      </c>
      <c r="E58" t="s">
        <v>8754</v>
      </c>
      <c r="J58" t="s">
        <v>11077</v>
      </c>
      <c r="K58">
        <v>6</v>
      </c>
      <c r="L58" t="s">
        <v>37</v>
      </c>
      <c r="M58" t="s">
        <v>11171</v>
      </c>
      <c r="O58" t="s">
        <v>11172</v>
      </c>
      <c r="P58" t="s">
        <v>11173</v>
      </c>
      <c r="Q58" t="s">
        <v>11080</v>
      </c>
      <c r="S58" t="s">
        <v>11081</v>
      </c>
      <c r="V58" t="str">
        <f t="shared" si="0"/>
        <v>27500.00</v>
      </c>
      <c r="W58" t="str">
        <f t="shared" si="1"/>
        <v>27500,00</v>
      </c>
      <c r="X58">
        <f t="shared" si="2"/>
        <v>27500</v>
      </c>
    </row>
    <row r="59" spans="1:24">
      <c r="A59">
        <v>3132</v>
      </c>
      <c r="B59" t="s">
        <v>6664</v>
      </c>
      <c r="C59" t="s">
        <v>11076</v>
      </c>
      <c r="D59" t="s">
        <v>8786</v>
      </c>
      <c r="E59" t="s">
        <v>8787</v>
      </c>
      <c r="J59" t="s">
        <v>11077</v>
      </c>
      <c r="K59">
        <v>6</v>
      </c>
      <c r="L59" t="s">
        <v>37</v>
      </c>
      <c r="M59" t="s">
        <v>11171</v>
      </c>
      <c r="O59" t="s">
        <v>11172</v>
      </c>
      <c r="P59" t="s">
        <v>11173</v>
      </c>
      <c r="Q59" t="s">
        <v>11080</v>
      </c>
      <c r="S59" t="s">
        <v>11081</v>
      </c>
      <c r="V59" t="str">
        <f t="shared" si="0"/>
        <v>27500.00</v>
      </c>
      <c r="W59" t="str">
        <f t="shared" si="1"/>
        <v>27500,00</v>
      </c>
      <c r="X59">
        <f t="shared" si="2"/>
        <v>27500</v>
      </c>
    </row>
    <row r="60" spans="1:24">
      <c r="A60">
        <v>3132</v>
      </c>
      <c r="B60" t="s">
        <v>6664</v>
      </c>
      <c r="C60" t="s">
        <v>11076</v>
      </c>
      <c r="D60" t="s">
        <v>8788</v>
      </c>
      <c r="E60" t="s">
        <v>8789</v>
      </c>
      <c r="J60" t="s">
        <v>11077</v>
      </c>
      <c r="K60">
        <v>6</v>
      </c>
      <c r="L60" t="s">
        <v>37</v>
      </c>
      <c r="M60" t="s">
        <v>11171</v>
      </c>
      <c r="O60" t="s">
        <v>11172</v>
      </c>
      <c r="P60" t="s">
        <v>11173</v>
      </c>
      <c r="Q60" t="s">
        <v>11080</v>
      </c>
      <c r="S60" t="s">
        <v>11081</v>
      </c>
      <c r="V60" t="str">
        <f t="shared" si="0"/>
        <v>27500.00</v>
      </c>
      <c r="W60" t="str">
        <f t="shared" si="1"/>
        <v>27500,00</v>
      </c>
      <c r="X60">
        <f t="shared" si="2"/>
        <v>27500</v>
      </c>
    </row>
    <row r="61" spans="1:24">
      <c r="A61">
        <v>3132</v>
      </c>
      <c r="B61" t="s">
        <v>6664</v>
      </c>
      <c r="C61" t="s">
        <v>11076</v>
      </c>
      <c r="D61" t="s">
        <v>8924</v>
      </c>
      <c r="E61" t="s">
        <v>8925</v>
      </c>
      <c r="J61" t="s">
        <v>11077</v>
      </c>
      <c r="K61">
        <v>6</v>
      </c>
      <c r="L61" t="s">
        <v>37</v>
      </c>
      <c r="M61" t="s">
        <v>11135</v>
      </c>
      <c r="O61" t="s">
        <v>11136</v>
      </c>
      <c r="P61" t="s">
        <v>11137</v>
      </c>
      <c r="Q61" t="s">
        <v>11080</v>
      </c>
      <c r="S61" t="s">
        <v>11081</v>
      </c>
      <c r="V61" t="str">
        <f t="shared" si="0"/>
        <v>15000.00</v>
      </c>
      <c r="W61" t="str">
        <f t="shared" si="1"/>
        <v>15000,00</v>
      </c>
      <c r="X61">
        <f t="shared" si="2"/>
        <v>15000</v>
      </c>
    </row>
    <row r="62" spans="1:24">
      <c r="A62">
        <v>3132</v>
      </c>
      <c r="B62" t="s">
        <v>6664</v>
      </c>
      <c r="C62" t="s">
        <v>11076</v>
      </c>
      <c r="D62" t="s">
        <v>9038</v>
      </c>
      <c r="E62" t="s">
        <v>1778</v>
      </c>
      <c r="J62" t="s">
        <v>11077</v>
      </c>
      <c r="K62">
        <v>6</v>
      </c>
      <c r="L62" t="s">
        <v>37</v>
      </c>
      <c r="M62" t="s">
        <v>11174</v>
      </c>
      <c r="O62" t="s">
        <v>11082</v>
      </c>
      <c r="P62" t="s">
        <v>11175</v>
      </c>
      <c r="Q62" t="s">
        <v>11080</v>
      </c>
      <c r="S62" t="s">
        <v>11081</v>
      </c>
      <c r="V62" t="str">
        <f t="shared" si="0"/>
        <v>6666.67</v>
      </c>
      <c r="W62" t="str">
        <f t="shared" si="1"/>
        <v>6666,67</v>
      </c>
      <c r="X62">
        <f t="shared" si="2"/>
        <v>6666.67</v>
      </c>
    </row>
    <row r="63" spans="1:24">
      <c r="A63">
        <v>3132</v>
      </c>
      <c r="B63" t="s">
        <v>6664</v>
      </c>
      <c r="C63" t="s">
        <v>11076</v>
      </c>
      <c r="D63" t="s">
        <v>8898</v>
      </c>
      <c r="E63" t="s">
        <v>8899</v>
      </c>
      <c r="J63" t="s">
        <v>11077</v>
      </c>
      <c r="K63">
        <v>6</v>
      </c>
      <c r="L63" t="s">
        <v>37</v>
      </c>
      <c r="M63" t="s">
        <v>11135</v>
      </c>
      <c r="O63" t="s">
        <v>11136</v>
      </c>
      <c r="P63" t="s">
        <v>11137</v>
      </c>
      <c r="Q63" t="s">
        <v>11080</v>
      </c>
      <c r="S63" t="s">
        <v>11081</v>
      </c>
      <c r="V63" t="str">
        <f t="shared" si="0"/>
        <v>15000.00</v>
      </c>
      <c r="W63" t="str">
        <f t="shared" si="1"/>
        <v>15000,00</v>
      </c>
      <c r="X63">
        <f t="shared" si="2"/>
        <v>15000</v>
      </c>
    </row>
    <row r="64" spans="1:24">
      <c r="A64">
        <v>3132</v>
      </c>
      <c r="B64" t="s">
        <v>6664</v>
      </c>
      <c r="C64" t="s">
        <v>11076</v>
      </c>
      <c r="D64" t="s">
        <v>8888</v>
      </c>
      <c r="E64" t="s">
        <v>8889</v>
      </c>
      <c r="J64" t="s">
        <v>11077</v>
      </c>
      <c r="K64">
        <v>6</v>
      </c>
      <c r="L64" t="s">
        <v>37</v>
      </c>
      <c r="M64" t="s">
        <v>11135</v>
      </c>
      <c r="O64" t="s">
        <v>11136</v>
      </c>
      <c r="P64" t="s">
        <v>11137</v>
      </c>
      <c r="Q64" t="s">
        <v>11080</v>
      </c>
      <c r="S64" t="s">
        <v>11081</v>
      </c>
      <c r="V64" t="str">
        <f t="shared" si="0"/>
        <v>15000.00</v>
      </c>
      <c r="W64" t="str">
        <f t="shared" si="1"/>
        <v>15000,00</v>
      </c>
      <c r="X64">
        <f t="shared" si="2"/>
        <v>15000</v>
      </c>
    </row>
    <row r="65" spans="1:24">
      <c r="A65">
        <v>3132</v>
      </c>
      <c r="B65" t="s">
        <v>6664</v>
      </c>
      <c r="C65" t="s">
        <v>11076</v>
      </c>
      <c r="D65" t="s">
        <v>8891</v>
      </c>
      <c r="E65" t="s">
        <v>8892</v>
      </c>
      <c r="J65" t="s">
        <v>11077</v>
      </c>
      <c r="K65">
        <v>6</v>
      </c>
      <c r="L65" t="s">
        <v>37</v>
      </c>
      <c r="M65" t="s">
        <v>11135</v>
      </c>
      <c r="O65" t="s">
        <v>11136</v>
      </c>
      <c r="P65" t="s">
        <v>11137</v>
      </c>
      <c r="Q65" t="s">
        <v>11080</v>
      </c>
      <c r="S65" t="s">
        <v>11081</v>
      </c>
      <c r="V65" t="str">
        <f t="shared" si="0"/>
        <v>15000.00</v>
      </c>
      <c r="W65" t="str">
        <f t="shared" si="1"/>
        <v>15000,00</v>
      </c>
      <c r="X65">
        <f t="shared" si="2"/>
        <v>15000</v>
      </c>
    </row>
    <row r="66" spans="1:24">
      <c r="A66">
        <v>3132</v>
      </c>
      <c r="B66" t="s">
        <v>6664</v>
      </c>
      <c r="C66" t="s">
        <v>11076</v>
      </c>
      <c r="D66" t="s">
        <v>7889</v>
      </c>
      <c r="E66" t="s">
        <v>7890</v>
      </c>
      <c r="J66" t="s">
        <v>11077</v>
      </c>
      <c r="K66">
        <v>6</v>
      </c>
      <c r="L66" t="s">
        <v>37</v>
      </c>
      <c r="M66" t="s">
        <v>11176</v>
      </c>
      <c r="O66" t="s">
        <v>11177</v>
      </c>
      <c r="P66" t="s">
        <v>11178</v>
      </c>
      <c r="Q66" t="s">
        <v>11080</v>
      </c>
      <c r="S66" t="s">
        <v>11081</v>
      </c>
      <c r="V66" t="str">
        <f t="shared" si="0"/>
        <v>30000.00</v>
      </c>
      <c r="W66" t="str">
        <f t="shared" si="1"/>
        <v>30000,00</v>
      </c>
      <c r="X66">
        <f t="shared" si="2"/>
        <v>30000</v>
      </c>
    </row>
    <row r="67" spans="1:24">
      <c r="A67">
        <v>3132</v>
      </c>
      <c r="B67" t="s">
        <v>6664</v>
      </c>
      <c r="C67" t="s">
        <v>11076</v>
      </c>
      <c r="D67" t="s">
        <v>8782</v>
      </c>
      <c r="E67" t="s">
        <v>8760</v>
      </c>
      <c r="J67" t="s">
        <v>11077</v>
      </c>
      <c r="K67">
        <v>6</v>
      </c>
      <c r="L67" t="s">
        <v>37</v>
      </c>
      <c r="M67" t="s">
        <v>11176</v>
      </c>
      <c r="O67" t="s">
        <v>11177</v>
      </c>
      <c r="P67" t="s">
        <v>11178</v>
      </c>
      <c r="Q67" t="s">
        <v>11080</v>
      </c>
      <c r="S67" t="s">
        <v>11081</v>
      </c>
      <c r="V67" t="str">
        <f t="shared" ref="V67:V131" si="3">SUBSTITUTE(M67,",","")</f>
        <v>30000.00</v>
      </c>
      <c r="W67" t="str">
        <f t="shared" ref="W67:W131" si="4">SUBSTITUTE(V67,".",",")</f>
        <v>30000,00</v>
      </c>
      <c r="X67">
        <f t="shared" ref="X67:X131" si="5">_xlfn.NUMBERVALUE(W67,",",".")</f>
        <v>30000</v>
      </c>
    </row>
    <row r="68" spans="1:24">
      <c r="V68" t="str">
        <f t="shared" si="3"/>
        <v/>
      </c>
      <c r="W68" t="str">
        <f t="shared" si="4"/>
        <v/>
      </c>
      <c r="X68">
        <f t="shared" si="5"/>
        <v>0</v>
      </c>
    </row>
    <row r="69" spans="1:24">
      <c r="A69">
        <v>3133</v>
      </c>
      <c r="B69" t="s">
        <v>6664</v>
      </c>
      <c r="C69" t="s">
        <v>11076</v>
      </c>
      <c r="D69" t="s">
        <v>6917</v>
      </c>
      <c r="E69" t="s">
        <v>10814</v>
      </c>
      <c r="J69" t="s">
        <v>11077</v>
      </c>
      <c r="K69">
        <v>1</v>
      </c>
      <c r="L69" t="s">
        <v>34</v>
      </c>
      <c r="M69" t="s">
        <v>11179</v>
      </c>
      <c r="O69" t="s">
        <v>11179</v>
      </c>
      <c r="P69" t="s">
        <v>11180</v>
      </c>
      <c r="Q69" t="s">
        <v>11080</v>
      </c>
      <c r="S69" t="s">
        <v>11081</v>
      </c>
      <c r="V69" t="str">
        <f t="shared" si="3"/>
        <v>230000.00</v>
      </c>
      <c r="W69" t="str">
        <f t="shared" si="4"/>
        <v>230000,00</v>
      </c>
      <c r="X69">
        <f t="shared" si="5"/>
        <v>230000</v>
      </c>
    </row>
    <row r="70" spans="1:24">
      <c r="A70">
        <v>3133</v>
      </c>
      <c r="B70" t="s">
        <v>6664</v>
      </c>
      <c r="C70" t="s">
        <v>11076</v>
      </c>
      <c r="D70" t="s">
        <v>4393</v>
      </c>
      <c r="E70" t="s">
        <v>10801</v>
      </c>
      <c r="J70" t="s">
        <v>11077</v>
      </c>
      <c r="K70">
        <v>1</v>
      </c>
      <c r="L70" t="s">
        <v>34</v>
      </c>
      <c r="M70" t="s">
        <v>11181</v>
      </c>
      <c r="O70" t="s">
        <v>11181</v>
      </c>
      <c r="P70" t="s">
        <v>11182</v>
      </c>
      <c r="Q70" t="s">
        <v>11080</v>
      </c>
      <c r="S70" t="s">
        <v>11081</v>
      </c>
      <c r="V70" t="str">
        <f t="shared" si="3"/>
        <v>170000.00</v>
      </c>
      <c r="W70" t="str">
        <f t="shared" si="4"/>
        <v>170000,00</v>
      </c>
      <c r="X70">
        <f t="shared" si="5"/>
        <v>170000</v>
      </c>
    </row>
    <row r="71" spans="1:24">
      <c r="A71">
        <v>3133</v>
      </c>
      <c r="B71" t="s">
        <v>6664</v>
      </c>
      <c r="C71" t="s">
        <v>11076</v>
      </c>
      <c r="D71" t="s">
        <v>6915</v>
      </c>
      <c r="E71" t="s">
        <v>10800</v>
      </c>
      <c r="J71" t="s">
        <v>11077</v>
      </c>
      <c r="K71">
        <v>1</v>
      </c>
      <c r="L71" t="s">
        <v>34</v>
      </c>
      <c r="M71" t="s">
        <v>11183</v>
      </c>
      <c r="O71" t="s">
        <v>11183</v>
      </c>
      <c r="P71" t="s">
        <v>11184</v>
      </c>
      <c r="Q71" t="s">
        <v>11080</v>
      </c>
      <c r="S71" t="s">
        <v>11081</v>
      </c>
      <c r="V71" t="str">
        <f t="shared" si="3"/>
        <v>216000.00</v>
      </c>
      <c r="W71" t="str">
        <f t="shared" si="4"/>
        <v>216000,00</v>
      </c>
      <c r="X71">
        <f t="shared" si="5"/>
        <v>216000</v>
      </c>
    </row>
    <row r="72" spans="1:24">
      <c r="A72">
        <v>3133</v>
      </c>
      <c r="B72" t="s">
        <v>6664</v>
      </c>
      <c r="C72" t="s">
        <v>11076</v>
      </c>
      <c r="D72" t="s">
        <v>7855</v>
      </c>
      <c r="E72" t="s">
        <v>10816</v>
      </c>
      <c r="J72" t="s">
        <v>11077</v>
      </c>
      <c r="K72">
        <v>1</v>
      </c>
      <c r="L72" t="s">
        <v>34</v>
      </c>
      <c r="M72" t="s">
        <v>11185</v>
      </c>
      <c r="O72" t="s">
        <v>11185</v>
      </c>
      <c r="P72" t="s">
        <v>11186</v>
      </c>
      <c r="Q72" t="s">
        <v>11080</v>
      </c>
      <c r="S72" t="s">
        <v>11081</v>
      </c>
      <c r="V72" t="str">
        <f t="shared" si="3"/>
        <v>260000.00</v>
      </c>
      <c r="W72" t="str">
        <f t="shared" si="4"/>
        <v>260000,00</v>
      </c>
      <c r="X72">
        <f t="shared" si="5"/>
        <v>260000</v>
      </c>
    </row>
    <row r="73" spans="1:24">
      <c r="A73">
        <v>3133</v>
      </c>
      <c r="B73" t="s">
        <v>6664</v>
      </c>
      <c r="C73" t="s">
        <v>11076</v>
      </c>
      <c r="D73" t="s">
        <v>8944</v>
      </c>
      <c r="E73" t="s">
        <v>10803</v>
      </c>
      <c r="J73" t="s">
        <v>11077</v>
      </c>
      <c r="K73">
        <v>1</v>
      </c>
      <c r="L73" t="s">
        <v>34</v>
      </c>
      <c r="M73" t="s">
        <v>11187</v>
      </c>
      <c r="O73" t="s">
        <v>11187</v>
      </c>
      <c r="P73" t="s">
        <v>11188</v>
      </c>
      <c r="Q73" t="s">
        <v>11080</v>
      </c>
      <c r="S73" t="s">
        <v>11081</v>
      </c>
      <c r="V73" t="str">
        <f t="shared" si="3"/>
        <v>275000.00</v>
      </c>
      <c r="W73" t="str">
        <f t="shared" si="4"/>
        <v>275000,00</v>
      </c>
      <c r="X73">
        <f t="shared" si="5"/>
        <v>275000</v>
      </c>
    </row>
    <row r="74" spans="1:24">
      <c r="A74">
        <v>3133</v>
      </c>
      <c r="B74" t="s">
        <v>6664</v>
      </c>
      <c r="C74" t="s">
        <v>11076</v>
      </c>
      <c r="D74" t="s">
        <v>8901</v>
      </c>
      <c r="E74" t="s">
        <v>8902</v>
      </c>
      <c r="J74" t="s">
        <v>11077</v>
      </c>
      <c r="K74">
        <v>6</v>
      </c>
      <c r="L74" t="s">
        <v>37</v>
      </c>
      <c r="M74" t="s">
        <v>8764</v>
      </c>
      <c r="O74" t="s">
        <v>11095</v>
      </c>
      <c r="P74" t="s">
        <v>11096</v>
      </c>
      <c r="Q74" t="s">
        <v>11080</v>
      </c>
      <c r="S74" t="s">
        <v>11081</v>
      </c>
      <c r="V74" t="str">
        <f t="shared" si="3"/>
        <v>25000.00</v>
      </c>
      <c r="W74" t="str">
        <f t="shared" si="4"/>
        <v>25000,00</v>
      </c>
      <c r="X74">
        <f t="shared" si="5"/>
        <v>25000</v>
      </c>
    </row>
    <row r="75" spans="1:24">
      <c r="A75">
        <v>3133</v>
      </c>
      <c r="B75" t="s">
        <v>6664</v>
      </c>
      <c r="C75" t="s">
        <v>11076</v>
      </c>
      <c r="D75" t="s">
        <v>8903</v>
      </c>
      <c r="E75" t="s">
        <v>8904</v>
      </c>
      <c r="J75" t="s">
        <v>11077</v>
      </c>
      <c r="K75">
        <v>6</v>
      </c>
      <c r="L75" t="s">
        <v>37</v>
      </c>
      <c r="M75" t="s">
        <v>11176</v>
      </c>
      <c r="O75" t="s">
        <v>11177</v>
      </c>
      <c r="P75" t="s">
        <v>11178</v>
      </c>
      <c r="Q75" t="s">
        <v>11080</v>
      </c>
      <c r="S75" t="s">
        <v>11081</v>
      </c>
      <c r="V75" t="str">
        <f t="shared" si="3"/>
        <v>30000.00</v>
      </c>
      <c r="W75" t="str">
        <f t="shared" si="4"/>
        <v>30000,00</v>
      </c>
      <c r="X75">
        <f t="shared" si="5"/>
        <v>30000</v>
      </c>
    </row>
    <row r="76" spans="1:24">
      <c r="A76">
        <v>3133</v>
      </c>
      <c r="B76" t="s">
        <v>6664</v>
      </c>
      <c r="C76" t="s">
        <v>11076</v>
      </c>
      <c r="D76" t="s">
        <v>3179</v>
      </c>
      <c r="E76" t="s">
        <v>11009</v>
      </c>
      <c r="J76" t="s">
        <v>11077</v>
      </c>
      <c r="K76">
        <v>0.5</v>
      </c>
      <c r="L76" t="s">
        <v>34</v>
      </c>
      <c r="M76" t="s">
        <v>11189</v>
      </c>
      <c r="O76" t="s">
        <v>11128</v>
      </c>
      <c r="P76" t="s">
        <v>11190</v>
      </c>
      <c r="Q76" t="s">
        <v>11080</v>
      </c>
      <c r="S76" t="s">
        <v>11081</v>
      </c>
      <c r="V76" t="str">
        <f t="shared" si="3"/>
        <v>210000.00</v>
      </c>
      <c r="W76" t="str">
        <f t="shared" si="4"/>
        <v>210000,00</v>
      </c>
      <c r="X76">
        <f t="shared" si="5"/>
        <v>210000</v>
      </c>
    </row>
    <row r="77" spans="1:24">
      <c r="A77">
        <v>3133</v>
      </c>
      <c r="B77" t="s">
        <v>6664</v>
      </c>
      <c r="C77" t="s">
        <v>11076</v>
      </c>
      <c r="D77" t="s">
        <v>3187</v>
      </c>
      <c r="E77" t="s">
        <v>9374</v>
      </c>
      <c r="J77" t="s">
        <v>11077</v>
      </c>
      <c r="K77">
        <v>0.5</v>
      </c>
      <c r="L77" t="s">
        <v>34</v>
      </c>
      <c r="M77" t="s">
        <v>11189</v>
      </c>
      <c r="O77" t="s">
        <v>11128</v>
      </c>
      <c r="P77" t="s">
        <v>11190</v>
      </c>
      <c r="Q77" t="s">
        <v>11080</v>
      </c>
      <c r="S77" t="s">
        <v>11081</v>
      </c>
      <c r="V77" t="str">
        <f t="shared" si="3"/>
        <v>210000.00</v>
      </c>
      <c r="W77" t="str">
        <f t="shared" si="4"/>
        <v>210000,00</v>
      </c>
      <c r="X77">
        <f t="shared" si="5"/>
        <v>210000</v>
      </c>
    </row>
    <row r="78" spans="1:24">
      <c r="A78">
        <v>3133</v>
      </c>
      <c r="B78" t="s">
        <v>6664</v>
      </c>
      <c r="C78" t="s">
        <v>11076</v>
      </c>
      <c r="D78" t="s">
        <v>7502</v>
      </c>
      <c r="E78" t="s">
        <v>9391</v>
      </c>
      <c r="J78" t="s">
        <v>11077</v>
      </c>
      <c r="K78">
        <v>0.5</v>
      </c>
      <c r="L78" t="s">
        <v>34</v>
      </c>
      <c r="M78" t="s">
        <v>11189</v>
      </c>
      <c r="O78" t="s">
        <v>11128</v>
      </c>
      <c r="P78" t="s">
        <v>11190</v>
      </c>
      <c r="Q78" t="s">
        <v>11080</v>
      </c>
      <c r="S78" t="s">
        <v>11081</v>
      </c>
      <c r="V78" t="str">
        <f t="shared" si="3"/>
        <v>210000.00</v>
      </c>
      <c r="W78" t="str">
        <f t="shared" si="4"/>
        <v>210000,00</v>
      </c>
      <c r="X78">
        <f t="shared" si="5"/>
        <v>210000</v>
      </c>
    </row>
    <row r="79" spans="1:24">
      <c r="A79">
        <v>3133</v>
      </c>
      <c r="B79" t="s">
        <v>6664</v>
      </c>
      <c r="C79" t="s">
        <v>11076</v>
      </c>
      <c r="D79" t="s">
        <v>4246</v>
      </c>
      <c r="E79" t="s">
        <v>11191</v>
      </c>
      <c r="J79" t="s">
        <v>11077</v>
      </c>
      <c r="K79">
        <v>2</v>
      </c>
      <c r="L79" t="s">
        <v>34</v>
      </c>
      <c r="M79" t="s">
        <v>11192</v>
      </c>
      <c r="O79" t="s">
        <v>11193</v>
      </c>
      <c r="P79" t="s">
        <v>11194</v>
      </c>
      <c r="Q79" t="s">
        <v>11080</v>
      </c>
      <c r="S79" t="s">
        <v>11081</v>
      </c>
      <c r="V79" t="str">
        <f t="shared" si="3"/>
        <v>19000.00</v>
      </c>
      <c r="W79" t="str">
        <f t="shared" si="4"/>
        <v>19000,00</v>
      </c>
      <c r="X79">
        <f t="shared" si="5"/>
        <v>19000</v>
      </c>
    </row>
    <row r="80" spans="1:24">
      <c r="A80">
        <v>3133</v>
      </c>
      <c r="B80" t="s">
        <v>6664</v>
      </c>
      <c r="C80" t="s">
        <v>11076</v>
      </c>
      <c r="D80" t="s">
        <v>4247</v>
      </c>
      <c r="E80" t="s">
        <v>11195</v>
      </c>
      <c r="J80" t="s">
        <v>11077</v>
      </c>
      <c r="K80">
        <v>2</v>
      </c>
      <c r="L80" t="s">
        <v>34</v>
      </c>
      <c r="M80" t="s">
        <v>11196</v>
      </c>
      <c r="O80" t="s">
        <v>11197</v>
      </c>
      <c r="P80" t="s">
        <v>11198</v>
      </c>
      <c r="Q80" t="s">
        <v>11080</v>
      </c>
      <c r="S80" t="s">
        <v>11081</v>
      </c>
      <c r="V80" t="str">
        <f t="shared" si="3"/>
        <v>27000.00</v>
      </c>
      <c r="W80" t="str">
        <f t="shared" si="4"/>
        <v>27000,00</v>
      </c>
      <c r="X80">
        <f t="shared" si="5"/>
        <v>27000</v>
      </c>
    </row>
    <row r="81" spans="1:24">
      <c r="A81">
        <v>3133</v>
      </c>
      <c r="B81" t="s">
        <v>6664</v>
      </c>
      <c r="C81" t="s">
        <v>11076</v>
      </c>
      <c r="D81" t="s">
        <v>4245</v>
      </c>
      <c r="E81" t="s">
        <v>11023</v>
      </c>
      <c r="J81" t="s">
        <v>11077</v>
      </c>
      <c r="K81">
        <v>2</v>
      </c>
      <c r="L81" t="s">
        <v>34</v>
      </c>
      <c r="M81" t="s">
        <v>11176</v>
      </c>
      <c r="O81" t="s">
        <v>11199</v>
      </c>
      <c r="P81" t="s">
        <v>11200</v>
      </c>
      <c r="Q81" t="s">
        <v>11080</v>
      </c>
      <c r="S81" t="s">
        <v>11081</v>
      </c>
      <c r="V81" t="str">
        <f t="shared" si="3"/>
        <v>30000.00</v>
      </c>
      <c r="W81" t="str">
        <f t="shared" si="4"/>
        <v>30000,00</v>
      </c>
      <c r="X81">
        <f t="shared" si="5"/>
        <v>30000</v>
      </c>
    </row>
    <row r="82" spans="1:24">
      <c r="A82">
        <v>3133</v>
      </c>
      <c r="B82" t="s">
        <v>6664</v>
      </c>
      <c r="C82" t="s">
        <v>11076</v>
      </c>
      <c r="E82" t="s">
        <v>11201</v>
      </c>
      <c r="J82" t="s">
        <v>11091</v>
      </c>
      <c r="K82">
        <v>12</v>
      </c>
      <c r="L82" t="s">
        <v>124</v>
      </c>
      <c r="M82" t="s">
        <v>11152</v>
      </c>
      <c r="O82" t="s">
        <v>11136</v>
      </c>
      <c r="P82" t="s">
        <v>11202</v>
      </c>
      <c r="Q82" t="s">
        <v>11080</v>
      </c>
      <c r="S82" t="s">
        <v>11081</v>
      </c>
      <c r="V82" t="str">
        <f t="shared" si="3"/>
        <v>7500.00</v>
      </c>
      <c r="W82" t="str">
        <f t="shared" si="4"/>
        <v>7500,00</v>
      </c>
      <c r="X82">
        <f t="shared" si="5"/>
        <v>7500</v>
      </c>
    </row>
    <row r="83" spans="1:24">
      <c r="V83" t="str">
        <f t="shared" si="3"/>
        <v/>
      </c>
      <c r="W83" t="str">
        <f t="shared" si="4"/>
        <v/>
      </c>
      <c r="X83">
        <f t="shared" si="5"/>
        <v>0</v>
      </c>
    </row>
    <row r="84" spans="1:24">
      <c r="A84">
        <v>3124</v>
      </c>
      <c r="B84" t="s">
        <v>6664</v>
      </c>
      <c r="C84" t="s">
        <v>11203</v>
      </c>
      <c r="D84" t="s">
        <v>10775</v>
      </c>
      <c r="E84" t="s">
        <v>11018</v>
      </c>
      <c r="J84" t="s">
        <v>11077</v>
      </c>
      <c r="K84">
        <v>192</v>
      </c>
      <c r="L84" t="s">
        <v>37</v>
      </c>
      <c r="M84" t="s">
        <v>11204</v>
      </c>
      <c r="O84" t="s">
        <v>11205</v>
      </c>
      <c r="P84" t="s">
        <v>11206</v>
      </c>
      <c r="Q84" t="s">
        <v>11080</v>
      </c>
      <c r="S84" t="s">
        <v>11081</v>
      </c>
      <c r="V84" t="str">
        <f t="shared" si="3"/>
        <v>20500.00</v>
      </c>
      <c r="W84" t="str">
        <f t="shared" si="4"/>
        <v>20500,00</v>
      </c>
      <c r="X84">
        <f t="shared" si="5"/>
        <v>20500</v>
      </c>
    </row>
    <row r="85" spans="1:24">
      <c r="V85" t="str">
        <f t="shared" si="3"/>
        <v/>
      </c>
      <c r="W85" t="str">
        <f t="shared" si="4"/>
        <v/>
      </c>
      <c r="X85">
        <f t="shared" si="5"/>
        <v>0</v>
      </c>
    </row>
    <row r="86" spans="1:24">
      <c r="A86">
        <v>3083</v>
      </c>
      <c r="B86" t="s">
        <v>6664</v>
      </c>
      <c r="C86" t="s">
        <v>11207</v>
      </c>
      <c r="D86" t="s">
        <v>7102</v>
      </c>
      <c r="E86" t="s">
        <v>7103</v>
      </c>
      <c r="J86" t="s">
        <v>11077</v>
      </c>
      <c r="K86">
        <v>200</v>
      </c>
      <c r="L86" t="s">
        <v>124</v>
      </c>
      <c r="M86" t="s">
        <v>11208</v>
      </c>
      <c r="O86" t="s">
        <v>11209</v>
      </c>
      <c r="P86" t="s">
        <v>11210</v>
      </c>
      <c r="Q86" t="s">
        <v>11080</v>
      </c>
      <c r="S86" t="s">
        <v>11081</v>
      </c>
      <c r="V86" t="str">
        <f t="shared" si="3"/>
        <v>3250.00</v>
      </c>
      <c r="W86" t="str">
        <f t="shared" si="4"/>
        <v>3250,00</v>
      </c>
      <c r="X86">
        <f t="shared" si="5"/>
        <v>3250</v>
      </c>
    </row>
    <row r="87" spans="1:24">
      <c r="A87">
        <v>3083</v>
      </c>
      <c r="B87" t="s">
        <v>6664</v>
      </c>
      <c r="C87" t="s">
        <v>11207</v>
      </c>
      <c r="D87" t="s">
        <v>3748</v>
      </c>
      <c r="E87" t="s">
        <v>11211</v>
      </c>
      <c r="J87" t="s">
        <v>11077</v>
      </c>
      <c r="K87">
        <v>200</v>
      </c>
      <c r="L87" t="s">
        <v>124</v>
      </c>
      <c r="M87" t="s">
        <v>11149</v>
      </c>
      <c r="O87" t="s">
        <v>11212</v>
      </c>
      <c r="P87" t="s">
        <v>11213</v>
      </c>
      <c r="Q87" t="s">
        <v>11080</v>
      </c>
      <c r="S87" t="s">
        <v>11081</v>
      </c>
      <c r="V87" t="str">
        <f t="shared" si="3"/>
        <v>2400.00</v>
      </c>
      <c r="W87" t="str">
        <f t="shared" si="4"/>
        <v>2400,00</v>
      </c>
      <c r="X87">
        <f t="shared" si="5"/>
        <v>2400</v>
      </c>
    </row>
    <row r="88" spans="1:24">
      <c r="A88">
        <v>3083</v>
      </c>
      <c r="B88" t="s">
        <v>6664</v>
      </c>
      <c r="C88" t="s">
        <v>11207</v>
      </c>
      <c r="D88" t="s">
        <v>7327</v>
      </c>
      <c r="E88" t="s">
        <v>9108</v>
      </c>
      <c r="J88" t="s">
        <v>11077</v>
      </c>
      <c r="K88">
        <v>500</v>
      </c>
      <c r="L88" t="s">
        <v>37</v>
      </c>
      <c r="M88">
        <v>475</v>
      </c>
      <c r="O88" t="s">
        <v>11214</v>
      </c>
      <c r="P88" t="s">
        <v>11215</v>
      </c>
      <c r="Q88" t="s">
        <v>11080</v>
      </c>
      <c r="S88" t="s">
        <v>11081</v>
      </c>
      <c r="V88" t="str">
        <f t="shared" si="3"/>
        <v>475</v>
      </c>
      <c r="W88" t="str">
        <f t="shared" si="4"/>
        <v>475</v>
      </c>
      <c r="X88">
        <f t="shared" si="5"/>
        <v>475</v>
      </c>
    </row>
    <row r="89" spans="1:24">
      <c r="M89" s="69"/>
      <c r="V89" t="str">
        <f t="shared" si="3"/>
        <v/>
      </c>
      <c r="W89" t="str">
        <f t="shared" si="4"/>
        <v/>
      </c>
      <c r="X89">
        <f t="shared" si="5"/>
        <v>0</v>
      </c>
    </row>
    <row r="90" spans="1:24">
      <c r="A90">
        <v>3135</v>
      </c>
      <c r="B90" t="s">
        <v>6664</v>
      </c>
      <c r="C90" t="s">
        <v>11216</v>
      </c>
      <c r="D90" t="s">
        <v>8773</v>
      </c>
      <c r="E90" t="s">
        <v>10550</v>
      </c>
      <c r="J90" t="s">
        <v>11077</v>
      </c>
      <c r="K90">
        <v>3</v>
      </c>
      <c r="L90" t="s">
        <v>513</v>
      </c>
      <c r="M90" t="s">
        <v>11217</v>
      </c>
      <c r="O90" t="s">
        <v>11218</v>
      </c>
      <c r="P90" t="s">
        <v>11219</v>
      </c>
      <c r="Q90" t="s">
        <v>11080</v>
      </c>
      <c r="S90" t="s">
        <v>11081</v>
      </c>
      <c r="V90" t="str">
        <f t="shared" si="3"/>
        <v>63000.00</v>
      </c>
      <c r="W90" t="str">
        <f t="shared" si="4"/>
        <v>63000,00</v>
      </c>
      <c r="X90">
        <f t="shared" si="5"/>
        <v>63000</v>
      </c>
    </row>
    <row r="91" spans="1:24">
      <c r="A91">
        <v>3135</v>
      </c>
      <c r="B91" t="s">
        <v>6664</v>
      </c>
      <c r="C91" t="s">
        <v>11216</v>
      </c>
      <c r="D91" t="s">
        <v>8772</v>
      </c>
      <c r="E91" t="s">
        <v>10549</v>
      </c>
      <c r="J91" t="s">
        <v>11077</v>
      </c>
      <c r="K91">
        <v>5</v>
      </c>
      <c r="L91" t="s">
        <v>513</v>
      </c>
      <c r="M91" t="s">
        <v>11220</v>
      </c>
      <c r="O91" t="s">
        <v>11221</v>
      </c>
      <c r="P91" t="s">
        <v>11222</v>
      </c>
      <c r="Q91" t="s">
        <v>11080</v>
      </c>
      <c r="S91" t="s">
        <v>11081</v>
      </c>
      <c r="V91" t="str">
        <f t="shared" si="3"/>
        <v>75600.00</v>
      </c>
      <c r="W91" t="str">
        <f t="shared" si="4"/>
        <v>75600,00</v>
      </c>
      <c r="X91">
        <f t="shared" si="5"/>
        <v>75600</v>
      </c>
    </row>
    <row r="92" spans="1:24">
      <c r="A92">
        <v>3135</v>
      </c>
      <c r="B92" t="s">
        <v>6664</v>
      </c>
      <c r="C92" t="s">
        <v>11216</v>
      </c>
      <c r="D92" t="s">
        <v>419</v>
      </c>
      <c r="E92" t="s">
        <v>10565</v>
      </c>
      <c r="J92" t="s">
        <v>11077</v>
      </c>
      <c r="K92">
        <v>3</v>
      </c>
      <c r="L92" t="s">
        <v>513</v>
      </c>
      <c r="M92" t="s">
        <v>11223</v>
      </c>
      <c r="O92" t="s">
        <v>11224</v>
      </c>
      <c r="P92" t="s">
        <v>11225</v>
      </c>
      <c r="Q92" t="s">
        <v>11080</v>
      </c>
      <c r="S92" t="s">
        <v>11081</v>
      </c>
      <c r="V92" t="str">
        <f t="shared" si="3"/>
        <v>88200.00</v>
      </c>
      <c r="W92" t="str">
        <f t="shared" si="4"/>
        <v>88200,00</v>
      </c>
      <c r="X92">
        <f t="shared" si="5"/>
        <v>88200</v>
      </c>
    </row>
    <row r="93" spans="1:24">
      <c r="A93">
        <v>3135</v>
      </c>
      <c r="B93" t="s">
        <v>6664</v>
      </c>
      <c r="C93" t="s">
        <v>11216</v>
      </c>
      <c r="D93" t="s">
        <v>452</v>
      </c>
      <c r="E93" t="s">
        <v>10587</v>
      </c>
      <c r="J93" t="s">
        <v>11077</v>
      </c>
      <c r="K93">
        <v>3</v>
      </c>
      <c r="L93" t="s">
        <v>513</v>
      </c>
      <c r="M93" t="s">
        <v>11226</v>
      </c>
      <c r="O93" t="s">
        <v>11227</v>
      </c>
      <c r="P93" t="s">
        <v>11228</v>
      </c>
      <c r="Q93" t="s">
        <v>11080</v>
      </c>
      <c r="S93" t="s">
        <v>11081</v>
      </c>
      <c r="V93" t="str">
        <f t="shared" si="3"/>
        <v>94500.00</v>
      </c>
      <c r="W93" t="str">
        <f t="shared" si="4"/>
        <v>94500,00</v>
      </c>
      <c r="X93">
        <f t="shared" si="5"/>
        <v>94500</v>
      </c>
    </row>
    <row r="94" spans="1:24">
      <c r="A94">
        <v>3135</v>
      </c>
      <c r="B94" t="s">
        <v>6664</v>
      </c>
      <c r="C94" t="s">
        <v>11216</v>
      </c>
      <c r="E94" t="s">
        <v>11229</v>
      </c>
      <c r="J94" t="s">
        <v>11091</v>
      </c>
      <c r="K94">
        <v>10</v>
      </c>
      <c r="L94" t="s">
        <v>124</v>
      </c>
      <c r="M94" t="s">
        <v>11230</v>
      </c>
      <c r="O94" t="s">
        <v>11231</v>
      </c>
      <c r="P94" t="s">
        <v>11232</v>
      </c>
      <c r="Q94" t="s">
        <v>11080</v>
      </c>
      <c r="S94" t="s">
        <v>11081</v>
      </c>
      <c r="V94" t="str">
        <f t="shared" si="3"/>
        <v>18500.00</v>
      </c>
      <c r="W94" t="str">
        <f t="shared" si="4"/>
        <v>18500,00</v>
      </c>
      <c r="X94">
        <f t="shared" si="5"/>
        <v>18500</v>
      </c>
    </row>
    <row r="95" spans="1:24">
      <c r="A95">
        <v>3135</v>
      </c>
      <c r="B95" t="s">
        <v>6664</v>
      </c>
      <c r="C95" t="s">
        <v>11216</v>
      </c>
      <c r="E95" t="s">
        <v>11233</v>
      </c>
      <c r="J95" t="s">
        <v>11091</v>
      </c>
      <c r="K95">
        <v>10</v>
      </c>
      <c r="L95" t="s">
        <v>124</v>
      </c>
      <c r="M95" t="s">
        <v>11230</v>
      </c>
      <c r="O95" t="s">
        <v>11231</v>
      </c>
      <c r="P95" t="s">
        <v>11232</v>
      </c>
      <c r="Q95" t="s">
        <v>11080</v>
      </c>
      <c r="S95" t="s">
        <v>11081</v>
      </c>
      <c r="V95" t="str">
        <f t="shared" si="3"/>
        <v>18500.00</v>
      </c>
      <c r="W95" t="str">
        <f t="shared" si="4"/>
        <v>18500,00</v>
      </c>
      <c r="X95">
        <f t="shared" si="5"/>
        <v>18500</v>
      </c>
    </row>
    <row r="96" spans="1:24">
      <c r="A96">
        <v>3135</v>
      </c>
      <c r="B96" t="s">
        <v>6664</v>
      </c>
      <c r="C96" t="s">
        <v>11216</v>
      </c>
      <c r="D96" t="s">
        <v>8900</v>
      </c>
      <c r="E96" t="s">
        <v>8758</v>
      </c>
      <c r="J96" t="s">
        <v>11077</v>
      </c>
      <c r="K96">
        <v>12</v>
      </c>
      <c r="L96" t="s">
        <v>37</v>
      </c>
      <c r="M96" t="s">
        <v>11234</v>
      </c>
      <c r="O96" t="s">
        <v>11235</v>
      </c>
      <c r="P96" t="s">
        <v>11236</v>
      </c>
      <c r="Q96" t="s">
        <v>11080</v>
      </c>
      <c r="R96" t="s">
        <v>11237</v>
      </c>
      <c r="S96" t="s">
        <v>11081</v>
      </c>
      <c r="V96" t="str">
        <f t="shared" si="3"/>
        <v>13500.00</v>
      </c>
      <c r="W96" t="str">
        <f t="shared" si="4"/>
        <v>13500,00</v>
      </c>
      <c r="X96">
        <f t="shared" si="5"/>
        <v>13500</v>
      </c>
    </row>
    <row r="97" spans="1:24">
      <c r="A97">
        <v>3135</v>
      </c>
      <c r="B97" t="s">
        <v>6664</v>
      </c>
      <c r="C97" t="s">
        <v>11216</v>
      </c>
      <c r="D97" t="s">
        <v>8897</v>
      </c>
      <c r="E97" t="s">
        <v>8759</v>
      </c>
      <c r="J97" t="s">
        <v>11077</v>
      </c>
      <c r="K97">
        <v>12</v>
      </c>
      <c r="L97" t="s">
        <v>37</v>
      </c>
      <c r="M97" t="s">
        <v>11234</v>
      </c>
      <c r="O97" t="s">
        <v>11235</v>
      </c>
      <c r="P97" t="s">
        <v>11236</v>
      </c>
      <c r="Q97" t="s">
        <v>11080</v>
      </c>
      <c r="R97" t="s">
        <v>11237</v>
      </c>
      <c r="S97" t="s">
        <v>11081</v>
      </c>
      <c r="V97" t="str">
        <f t="shared" si="3"/>
        <v>13500.00</v>
      </c>
      <c r="W97" t="str">
        <f t="shared" si="4"/>
        <v>13500,00</v>
      </c>
      <c r="X97">
        <f t="shared" si="5"/>
        <v>13500</v>
      </c>
    </row>
    <row r="98" spans="1:24">
      <c r="A98">
        <v>3135</v>
      </c>
      <c r="B98" t="s">
        <v>6664</v>
      </c>
      <c r="C98" t="s">
        <v>11216</v>
      </c>
      <c r="D98" t="s">
        <v>8894</v>
      </c>
      <c r="E98" t="s">
        <v>8895</v>
      </c>
      <c r="J98" t="s">
        <v>11077</v>
      </c>
      <c r="K98">
        <v>12</v>
      </c>
      <c r="L98" t="s">
        <v>37</v>
      </c>
      <c r="M98" t="s">
        <v>11234</v>
      </c>
      <c r="O98" t="s">
        <v>11235</v>
      </c>
      <c r="P98" t="s">
        <v>11236</v>
      </c>
      <c r="Q98" t="s">
        <v>11080</v>
      </c>
      <c r="R98" t="s">
        <v>11237</v>
      </c>
      <c r="S98" t="s">
        <v>11081</v>
      </c>
      <c r="V98" t="str">
        <f t="shared" si="3"/>
        <v>13500.00</v>
      </c>
      <c r="W98" t="str">
        <f t="shared" si="4"/>
        <v>13500,00</v>
      </c>
      <c r="X98">
        <f t="shared" si="5"/>
        <v>13500</v>
      </c>
    </row>
    <row r="99" spans="1:24">
      <c r="A99">
        <v>3135</v>
      </c>
      <c r="B99" t="s">
        <v>6664</v>
      </c>
      <c r="C99" t="s">
        <v>11216</v>
      </c>
      <c r="D99" t="s">
        <v>8888</v>
      </c>
      <c r="E99" t="s">
        <v>8889</v>
      </c>
      <c r="J99" t="s">
        <v>11077</v>
      </c>
      <c r="K99">
        <v>12</v>
      </c>
      <c r="L99" t="s">
        <v>37</v>
      </c>
      <c r="M99" t="s">
        <v>11234</v>
      </c>
      <c r="O99" t="s">
        <v>11235</v>
      </c>
      <c r="P99" t="s">
        <v>11236</v>
      </c>
      <c r="Q99" t="s">
        <v>11080</v>
      </c>
      <c r="R99" t="s">
        <v>11237</v>
      </c>
      <c r="S99" t="s">
        <v>11081</v>
      </c>
      <c r="V99" t="str">
        <f t="shared" si="3"/>
        <v>13500.00</v>
      </c>
      <c r="W99" t="str">
        <f t="shared" si="4"/>
        <v>13500,00</v>
      </c>
      <c r="X99">
        <f t="shared" si="5"/>
        <v>13500</v>
      </c>
    </row>
    <row r="100" spans="1:24">
      <c r="A100">
        <v>3135</v>
      </c>
      <c r="B100" t="s">
        <v>6664</v>
      </c>
      <c r="C100" t="s">
        <v>11216</v>
      </c>
      <c r="D100" t="s">
        <v>8898</v>
      </c>
      <c r="E100" t="s">
        <v>8899</v>
      </c>
      <c r="J100" t="s">
        <v>11077</v>
      </c>
      <c r="K100">
        <v>12</v>
      </c>
      <c r="L100" t="s">
        <v>37</v>
      </c>
      <c r="M100" t="s">
        <v>11234</v>
      </c>
      <c r="O100" t="s">
        <v>11235</v>
      </c>
      <c r="P100" t="s">
        <v>11236</v>
      </c>
      <c r="Q100" t="s">
        <v>11080</v>
      </c>
      <c r="R100" t="s">
        <v>11237</v>
      </c>
      <c r="S100" t="s">
        <v>11081</v>
      </c>
      <c r="V100" t="str">
        <f t="shared" si="3"/>
        <v>13500.00</v>
      </c>
      <c r="W100" t="str">
        <f t="shared" si="4"/>
        <v>13500,00</v>
      </c>
      <c r="X100">
        <f t="shared" si="5"/>
        <v>13500</v>
      </c>
    </row>
    <row r="101" spans="1:24">
      <c r="A101">
        <v>3135</v>
      </c>
      <c r="B101" t="s">
        <v>6664</v>
      </c>
      <c r="C101" t="s">
        <v>11216</v>
      </c>
      <c r="D101" t="s">
        <v>8667</v>
      </c>
      <c r="E101" t="s">
        <v>8405</v>
      </c>
      <c r="J101" t="s">
        <v>11077</v>
      </c>
      <c r="K101">
        <v>60</v>
      </c>
      <c r="L101" t="s">
        <v>37</v>
      </c>
      <c r="M101" t="s">
        <v>8761</v>
      </c>
      <c r="O101" t="s">
        <v>11238</v>
      </c>
      <c r="P101" t="s">
        <v>11239</v>
      </c>
      <c r="Q101" t="s">
        <v>11080</v>
      </c>
      <c r="S101" t="s">
        <v>11081</v>
      </c>
      <c r="V101" t="str">
        <f t="shared" si="3"/>
        <v>12500.00</v>
      </c>
      <c r="W101" t="str">
        <f t="shared" si="4"/>
        <v>12500,00</v>
      </c>
      <c r="X101">
        <f t="shared" si="5"/>
        <v>12500</v>
      </c>
    </row>
    <row r="102" spans="1:24">
      <c r="A102">
        <v>3135</v>
      </c>
      <c r="B102" t="s">
        <v>6664</v>
      </c>
      <c r="C102" t="s">
        <v>11216</v>
      </c>
      <c r="D102" t="s">
        <v>4247</v>
      </c>
      <c r="E102" t="s">
        <v>11195</v>
      </c>
      <c r="J102" t="s">
        <v>11077</v>
      </c>
      <c r="K102">
        <v>10</v>
      </c>
      <c r="L102" t="s">
        <v>34</v>
      </c>
      <c r="M102" t="s">
        <v>11240</v>
      </c>
      <c r="O102" t="s">
        <v>11185</v>
      </c>
      <c r="P102" t="s">
        <v>11241</v>
      </c>
      <c r="Q102" t="s">
        <v>11080</v>
      </c>
      <c r="R102" t="s">
        <v>11237</v>
      </c>
      <c r="S102" t="s">
        <v>11081</v>
      </c>
      <c r="V102" t="str">
        <f t="shared" si="3"/>
        <v>26000.00</v>
      </c>
      <c r="W102" t="str">
        <f t="shared" si="4"/>
        <v>26000,00</v>
      </c>
      <c r="X102">
        <f t="shared" si="5"/>
        <v>26000</v>
      </c>
    </row>
    <row r="103" spans="1:24">
      <c r="A103">
        <v>3135</v>
      </c>
      <c r="B103" t="s">
        <v>6664</v>
      </c>
      <c r="C103" t="s">
        <v>11216</v>
      </c>
      <c r="D103" t="s">
        <v>4245</v>
      </c>
      <c r="E103" t="s">
        <v>11023</v>
      </c>
      <c r="J103" t="s">
        <v>11077</v>
      </c>
      <c r="K103">
        <v>5</v>
      </c>
      <c r="L103" t="s">
        <v>34</v>
      </c>
      <c r="M103" t="s">
        <v>11242</v>
      </c>
      <c r="O103" t="s">
        <v>11243</v>
      </c>
      <c r="P103" t="s">
        <v>11244</v>
      </c>
      <c r="Q103" t="s">
        <v>11080</v>
      </c>
      <c r="R103" t="s">
        <v>11237</v>
      </c>
      <c r="S103" t="s">
        <v>11081</v>
      </c>
      <c r="V103" t="str">
        <f t="shared" si="3"/>
        <v>29000.00</v>
      </c>
      <c r="W103" t="str">
        <f t="shared" si="4"/>
        <v>29000,00</v>
      </c>
      <c r="X103">
        <f t="shared" si="5"/>
        <v>29000</v>
      </c>
    </row>
    <row r="104" spans="1:24">
      <c r="A104">
        <v>3135</v>
      </c>
      <c r="B104" t="s">
        <v>6664</v>
      </c>
      <c r="C104" t="s">
        <v>11216</v>
      </c>
      <c r="D104" t="s">
        <v>453</v>
      </c>
      <c r="E104" t="s">
        <v>10588</v>
      </c>
      <c r="J104" t="s">
        <v>11077</v>
      </c>
      <c r="K104">
        <v>3</v>
      </c>
      <c r="L104" t="s">
        <v>513</v>
      </c>
      <c r="M104" t="s">
        <v>11245</v>
      </c>
      <c r="O104" t="s">
        <v>11246</v>
      </c>
      <c r="P104" t="s">
        <v>11247</v>
      </c>
      <c r="Q104" t="s">
        <v>11080</v>
      </c>
      <c r="S104" t="s">
        <v>11081</v>
      </c>
      <c r="V104" t="str">
        <f t="shared" si="3"/>
        <v>113400.00</v>
      </c>
      <c r="W104" t="str">
        <f t="shared" si="4"/>
        <v>113400,00</v>
      </c>
      <c r="X104">
        <f t="shared" si="5"/>
        <v>113400</v>
      </c>
    </row>
    <row r="105" spans="1:24">
      <c r="A105">
        <v>3135</v>
      </c>
      <c r="B105" t="s">
        <v>6664</v>
      </c>
      <c r="C105" t="s">
        <v>11216</v>
      </c>
      <c r="D105" t="s">
        <v>428</v>
      </c>
      <c r="E105" t="s">
        <v>10571</v>
      </c>
      <c r="J105" t="s">
        <v>11077</v>
      </c>
      <c r="K105">
        <v>2</v>
      </c>
      <c r="L105" t="s">
        <v>513</v>
      </c>
      <c r="M105" t="s">
        <v>11245</v>
      </c>
      <c r="O105" t="s">
        <v>11248</v>
      </c>
      <c r="P105" t="s">
        <v>11249</v>
      </c>
      <c r="Q105" t="s">
        <v>11080</v>
      </c>
      <c r="S105" t="s">
        <v>11081</v>
      </c>
      <c r="V105" t="str">
        <f t="shared" si="3"/>
        <v>113400.00</v>
      </c>
      <c r="W105" t="str">
        <f t="shared" si="4"/>
        <v>113400,00</v>
      </c>
      <c r="X105">
        <f t="shared" si="5"/>
        <v>113400</v>
      </c>
    </row>
    <row r="106" spans="1:24">
      <c r="V106" t="str">
        <f t="shared" si="3"/>
        <v/>
      </c>
      <c r="W106" t="str">
        <f t="shared" si="4"/>
        <v/>
      </c>
      <c r="X106">
        <f t="shared" si="5"/>
        <v>0</v>
      </c>
    </row>
    <row r="107" spans="1:24">
      <c r="A107">
        <v>3136</v>
      </c>
      <c r="B107" t="s">
        <v>6664</v>
      </c>
      <c r="C107" t="s">
        <v>11216</v>
      </c>
      <c r="D107" t="s">
        <v>8562</v>
      </c>
      <c r="E107" t="s">
        <v>8563</v>
      </c>
      <c r="J107" t="s">
        <v>11077</v>
      </c>
      <c r="K107">
        <v>60</v>
      </c>
      <c r="L107" t="s">
        <v>37</v>
      </c>
      <c r="M107" t="s">
        <v>11250</v>
      </c>
      <c r="O107" t="s">
        <v>11251</v>
      </c>
      <c r="P107" t="s">
        <v>11252</v>
      </c>
      <c r="Q107" t="s">
        <v>11253</v>
      </c>
      <c r="S107" t="s">
        <v>11081</v>
      </c>
      <c r="V107" t="str">
        <f t="shared" si="3"/>
        <v>6750.00</v>
      </c>
      <c r="W107" t="str">
        <f t="shared" si="4"/>
        <v>6750,00</v>
      </c>
      <c r="X107">
        <f t="shared" si="5"/>
        <v>6750</v>
      </c>
    </row>
    <row r="108" spans="1:24">
      <c r="V108" t="str">
        <f t="shared" si="3"/>
        <v/>
      </c>
      <c r="W108" t="str">
        <f t="shared" si="4"/>
        <v/>
      </c>
      <c r="X108">
        <f t="shared" si="5"/>
        <v>0</v>
      </c>
    </row>
    <row r="109" spans="1:24">
      <c r="A109">
        <v>3085</v>
      </c>
      <c r="B109" t="s">
        <v>6664</v>
      </c>
      <c r="C109" t="s">
        <v>11254</v>
      </c>
      <c r="D109" t="s">
        <v>8748</v>
      </c>
      <c r="E109" t="s">
        <v>8749</v>
      </c>
      <c r="J109" t="s">
        <v>11077</v>
      </c>
      <c r="K109">
        <v>2</v>
      </c>
      <c r="L109" t="s">
        <v>34</v>
      </c>
      <c r="M109" t="s">
        <v>11142</v>
      </c>
      <c r="O109" t="s">
        <v>11255</v>
      </c>
      <c r="P109" t="s">
        <v>11256</v>
      </c>
      <c r="Q109" t="s">
        <v>11080</v>
      </c>
      <c r="S109" t="s">
        <v>11081</v>
      </c>
      <c r="V109" t="str">
        <f t="shared" si="3"/>
        <v>125000.00</v>
      </c>
      <c r="W109" t="str">
        <f t="shared" si="4"/>
        <v>125000,00</v>
      </c>
      <c r="X109">
        <f t="shared" si="5"/>
        <v>125000</v>
      </c>
    </row>
    <row r="110" spans="1:24">
      <c r="A110">
        <v>3085</v>
      </c>
      <c r="B110" t="s">
        <v>6664</v>
      </c>
      <c r="C110" t="s">
        <v>11254</v>
      </c>
      <c r="D110" t="s">
        <v>8748</v>
      </c>
      <c r="E110" t="s">
        <v>8749</v>
      </c>
      <c r="J110" t="s">
        <v>11077</v>
      </c>
      <c r="K110">
        <v>2</v>
      </c>
      <c r="L110" t="s">
        <v>34</v>
      </c>
      <c r="M110" t="s">
        <v>11142</v>
      </c>
      <c r="O110" t="s">
        <v>11255</v>
      </c>
      <c r="P110" t="s">
        <v>11256</v>
      </c>
      <c r="Q110" t="s">
        <v>11080</v>
      </c>
      <c r="S110" t="s">
        <v>11081</v>
      </c>
      <c r="V110" t="str">
        <f t="shared" si="3"/>
        <v>125000.00</v>
      </c>
      <c r="W110" t="str">
        <f t="shared" si="4"/>
        <v>125000,00</v>
      </c>
      <c r="X110">
        <f t="shared" si="5"/>
        <v>125000</v>
      </c>
    </row>
    <row r="111" spans="1:24">
      <c r="A111">
        <v>3085</v>
      </c>
      <c r="B111" t="s">
        <v>6664</v>
      </c>
      <c r="C111" t="s">
        <v>11254</v>
      </c>
      <c r="D111" t="s">
        <v>8748</v>
      </c>
      <c r="E111" t="s">
        <v>8749</v>
      </c>
      <c r="J111" t="s">
        <v>11077</v>
      </c>
      <c r="K111">
        <v>2</v>
      </c>
      <c r="L111" t="s">
        <v>34</v>
      </c>
      <c r="M111" t="s">
        <v>11142</v>
      </c>
      <c r="O111" t="s">
        <v>11255</v>
      </c>
      <c r="P111" t="s">
        <v>11256</v>
      </c>
      <c r="Q111" t="s">
        <v>11080</v>
      </c>
      <c r="S111" t="s">
        <v>11081</v>
      </c>
      <c r="V111" t="str">
        <f t="shared" si="3"/>
        <v>125000.00</v>
      </c>
      <c r="W111" t="str">
        <f t="shared" si="4"/>
        <v>125000,00</v>
      </c>
      <c r="X111">
        <f t="shared" si="5"/>
        <v>125000</v>
      </c>
    </row>
    <row r="112" spans="1:24">
      <c r="A112">
        <v>3085</v>
      </c>
      <c r="B112" t="s">
        <v>6664</v>
      </c>
      <c r="C112" t="s">
        <v>11254</v>
      </c>
      <c r="D112" t="s">
        <v>8748</v>
      </c>
      <c r="E112" t="s">
        <v>8749</v>
      </c>
      <c r="J112" t="s">
        <v>11077</v>
      </c>
      <c r="K112">
        <v>2</v>
      </c>
      <c r="L112" t="s">
        <v>34</v>
      </c>
      <c r="M112" t="s">
        <v>11142</v>
      </c>
      <c r="O112" t="s">
        <v>11255</v>
      </c>
      <c r="P112" t="s">
        <v>11256</v>
      </c>
      <c r="Q112" t="s">
        <v>11080</v>
      </c>
      <c r="S112" t="s">
        <v>11081</v>
      </c>
      <c r="V112" t="str">
        <f t="shared" si="3"/>
        <v>125000.00</v>
      </c>
      <c r="W112" t="str">
        <f t="shared" si="4"/>
        <v>125000,00</v>
      </c>
      <c r="X112">
        <f t="shared" si="5"/>
        <v>125000</v>
      </c>
    </row>
    <row r="113" spans="1:24">
      <c r="A113">
        <v>3085</v>
      </c>
      <c r="B113" t="s">
        <v>6664</v>
      </c>
      <c r="C113" t="s">
        <v>11254</v>
      </c>
      <c r="D113" t="s">
        <v>8748</v>
      </c>
      <c r="E113" t="s">
        <v>8749</v>
      </c>
      <c r="J113" t="s">
        <v>11077</v>
      </c>
      <c r="K113">
        <v>2</v>
      </c>
      <c r="L113" t="s">
        <v>34</v>
      </c>
      <c r="M113" t="s">
        <v>11142</v>
      </c>
      <c r="O113" t="s">
        <v>11255</v>
      </c>
      <c r="P113" t="s">
        <v>11256</v>
      </c>
      <c r="Q113" t="s">
        <v>11080</v>
      </c>
      <c r="S113" t="s">
        <v>11081</v>
      </c>
      <c r="V113" t="str">
        <f t="shared" si="3"/>
        <v>125000.00</v>
      </c>
      <c r="W113" t="str">
        <f t="shared" si="4"/>
        <v>125000,00</v>
      </c>
      <c r="X113">
        <f t="shared" si="5"/>
        <v>125000</v>
      </c>
    </row>
    <row r="114" spans="1:24">
      <c r="A114">
        <v>3085</v>
      </c>
      <c r="B114" t="s">
        <v>6664</v>
      </c>
      <c r="C114" t="s">
        <v>11254</v>
      </c>
      <c r="D114" t="s">
        <v>8748</v>
      </c>
      <c r="E114" t="s">
        <v>8749</v>
      </c>
      <c r="J114" t="s">
        <v>11077</v>
      </c>
      <c r="K114">
        <v>2</v>
      </c>
      <c r="L114" t="s">
        <v>34</v>
      </c>
      <c r="M114" t="s">
        <v>11142</v>
      </c>
      <c r="O114" t="s">
        <v>11255</v>
      </c>
      <c r="P114" t="s">
        <v>11256</v>
      </c>
      <c r="Q114" t="s">
        <v>11080</v>
      </c>
      <c r="S114" t="s">
        <v>11081</v>
      </c>
      <c r="V114" t="str">
        <f t="shared" si="3"/>
        <v>125000.00</v>
      </c>
      <c r="W114" t="str">
        <f t="shared" si="4"/>
        <v>125000,00</v>
      </c>
      <c r="X114">
        <f t="shared" si="5"/>
        <v>125000</v>
      </c>
    </row>
    <row r="115" spans="1:24">
      <c r="A115">
        <v>3085</v>
      </c>
      <c r="B115" t="s">
        <v>6664</v>
      </c>
      <c r="C115" t="s">
        <v>11254</v>
      </c>
      <c r="D115" t="s">
        <v>8748</v>
      </c>
      <c r="E115" t="s">
        <v>8749</v>
      </c>
      <c r="J115" t="s">
        <v>11077</v>
      </c>
      <c r="K115">
        <v>1</v>
      </c>
      <c r="L115" t="s">
        <v>34</v>
      </c>
      <c r="M115" t="s">
        <v>11142</v>
      </c>
      <c r="O115" t="s">
        <v>11142</v>
      </c>
      <c r="P115" t="s">
        <v>11257</v>
      </c>
      <c r="Q115" t="s">
        <v>11080</v>
      </c>
      <c r="S115" t="s">
        <v>11081</v>
      </c>
      <c r="V115" t="str">
        <f t="shared" si="3"/>
        <v>125000.00</v>
      </c>
      <c r="W115" t="str">
        <f t="shared" si="4"/>
        <v>125000,00</v>
      </c>
      <c r="X115">
        <f t="shared" si="5"/>
        <v>125000</v>
      </c>
    </row>
    <row r="116" spans="1:24">
      <c r="A116">
        <v>3085</v>
      </c>
      <c r="B116" t="s">
        <v>6664</v>
      </c>
      <c r="C116" t="s">
        <v>11254</v>
      </c>
      <c r="D116" t="s">
        <v>8746</v>
      </c>
      <c r="E116" t="s">
        <v>8747</v>
      </c>
      <c r="J116" t="s">
        <v>11077</v>
      </c>
      <c r="K116">
        <v>2</v>
      </c>
      <c r="L116" t="s">
        <v>34</v>
      </c>
      <c r="M116" t="s">
        <v>8765</v>
      </c>
      <c r="O116" t="s">
        <v>11103</v>
      </c>
      <c r="P116" t="s">
        <v>11258</v>
      </c>
      <c r="Q116" t="s">
        <v>11080</v>
      </c>
      <c r="S116" t="s">
        <v>11081</v>
      </c>
      <c r="V116" t="str">
        <f t="shared" si="3"/>
        <v>100000.00</v>
      </c>
      <c r="W116" t="str">
        <f t="shared" si="4"/>
        <v>100000,00</v>
      </c>
      <c r="X116">
        <f t="shared" si="5"/>
        <v>100000</v>
      </c>
    </row>
    <row r="117" spans="1:24">
      <c r="A117">
        <v>3085</v>
      </c>
      <c r="B117" t="s">
        <v>6664</v>
      </c>
      <c r="C117" t="s">
        <v>11254</v>
      </c>
      <c r="D117" t="s">
        <v>8746</v>
      </c>
      <c r="E117" t="s">
        <v>8747</v>
      </c>
      <c r="J117" t="s">
        <v>11077</v>
      </c>
      <c r="K117">
        <v>2</v>
      </c>
      <c r="L117" t="s">
        <v>34</v>
      </c>
      <c r="M117" t="s">
        <v>8765</v>
      </c>
      <c r="O117" t="s">
        <v>11103</v>
      </c>
      <c r="P117" t="s">
        <v>11258</v>
      </c>
      <c r="Q117" t="s">
        <v>11080</v>
      </c>
      <c r="S117" t="s">
        <v>11081</v>
      </c>
      <c r="V117" t="str">
        <f t="shared" si="3"/>
        <v>100000.00</v>
      </c>
      <c r="W117" t="str">
        <f t="shared" si="4"/>
        <v>100000,00</v>
      </c>
      <c r="X117">
        <f t="shared" si="5"/>
        <v>100000</v>
      </c>
    </row>
    <row r="118" spans="1:24">
      <c r="A118">
        <v>3085</v>
      </c>
      <c r="B118" t="s">
        <v>6664</v>
      </c>
      <c r="C118" t="s">
        <v>11254</v>
      </c>
      <c r="D118" t="s">
        <v>8746</v>
      </c>
      <c r="E118" t="s">
        <v>8747</v>
      </c>
      <c r="J118" t="s">
        <v>11077</v>
      </c>
      <c r="K118">
        <v>2</v>
      </c>
      <c r="L118" t="s">
        <v>34</v>
      </c>
      <c r="M118" t="s">
        <v>8765</v>
      </c>
      <c r="O118" t="s">
        <v>11103</v>
      </c>
      <c r="P118" t="s">
        <v>11258</v>
      </c>
      <c r="Q118" t="s">
        <v>11080</v>
      </c>
      <c r="S118" t="s">
        <v>11081</v>
      </c>
      <c r="V118" t="str">
        <f t="shared" si="3"/>
        <v>100000.00</v>
      </c>
      <c r="W118" t="str">
        <f t="shared" si="4"/>
        <v>100000,00</v>
      </c>
      <c r="X118">
        <f t="shared" si="5"/>
        <v>100000</v>
      </c>
    </row>
    <row r="119" spans="1:24">
      <c r="A119">
        <v>3085</v>
      </c>
      <c r="B119" t="s">
        <v>6664</v>
      </c>
      <c r="C119" t="s">
        <v>11254</v>
      </c>
      <c r="D119" t="s">
        <v>8746</v>
      </c>
      <c r="E119" t="s">
        <v>8747</v>
      </c>
      <c r="J119" t="s">
        <v>11077</v>
      </c>
      <c r="K119">
        <v>2</v>
      </c>
      <c r="L119" t="s">
        <v>34</v>
      </c>
      <c r="M119" t="s">
        <v>8765</v>
      </c>
      <c r="O119" t="s">
        <v>11103</v>
      </c>
      <c r="P119" t="s">
        <v>11258</v>
      </c>
      <c r="Q119" t="s">
        <v>11080</v>
      </c>
      <c r="S119" t="s">
        <v>11081</v>
      </c>
      <c r="V119" t="str">
        <f t="shared" si="3"/>
        <v>100000.00</v>
      </c>
      <c r="W119" t="str">
        <f t="shared" si="4"/>
        <v>100000,00</v>
      </c>
      <c r="X119">
        <f t="shared" si="5"/>
        <v>100000</v>
      </c>
    </row>
    <row r="120" spans="1:24">
      <c r="A120">
        <v>3085</v>
      </c>
      <c r="B120" t="s">
        <v>6664</v>
      </c>
      <c r="C120" t="s">
        <v>11254</v>
      </c>
      <c r="D120" t="s">
        <v>8746</v>
      </c>
      <c r="E120" t="s">
        <v>8747</v>
      </c>
      <c r="J120" t="s">
        <v>11077</v>
      </c>
      <c r="K120">
        <v>2</v>
      </c>
      <c r="L120" t="s">
        <v>34</v>
      </c>
      <c r="M120" t="s">
        <v>8765</v>
      </c>
      <c r="O120" t="s">
        <v>11103</v>
      </c>
      <c r="P120" t="s">
        <v>11258</v>
      </c>
      <c r="Q120" t="s">
        <v>11080</v>
      </c>
      <c r="S120" t="s">
        <v>11081</v>
      </c>
      <c r="V120" t="str">
        <f t="shared" si="3"/>
        <v>100000.00</v>
      </c>
      <c r="W120" t="str">
        <f t="shared" si="4"/>
        <v>100000,00</v>
      </c>
      <c r="X120">
        <f t="shared" si="5"/>
        <v>100000</v>
      </c>
    </row>
    <row r="121" spans="1:24">
      <c r="A121">
        <v>3085</v>
      </c>
      <c r="B121" t="s">
        <v>6664</v>
      </c>
      <c r="C121" t="s">
        <v>11254</v>
      </c>
      <c r="D121" t="s">
        <v>8746</v>
      </c>
      <c r="E121" t="s">
        <v>8747</v>
      </c>
      <c r="J121" t="s">
        <v>11077</v>
      </c>
      <c r="K121">
        <v>2</v>
      </c>
      <c r="L121" t="s">
        <v>34</v>
      </c>
      <c r="M121" t="s">
        <v>8765</v>
      </c>
      <c r="O121" t="s">
        <v>11103</v>
      </c>
      <c r="P121" t="s">
        <v>11258</v>
      </c>
      <c r="Q121" t="s">
        <v>11080</v>
      </c>
      <c r="S121" t="s">
        <v>11081</v>
      </c>
      <c r="V121" t="str">
        <f t="shared" si="3"/>
        <v>100000.00</v>
      </c>
      <c r="W121" t="str">
        <f t="shared" si="4"/>
        <v>100000,00</v>
      </c>
      <c r="X121">
        <f t="shared" si="5"/>
        <v>100000</v>
      </c>
    </row>
    <row r="122" spans="1:24">
      <c r="A122">
        <v>3085</v>
      </c>
      <c r="B122" t="s">
        <v>6664</v>
      </c>
      <c r="C122" t="s">
        <v>11254</v>
      </c>
      <c r="D122" t="s">
        <v>8746</v>
      </c>
      <c r="E122" t="s">
        <v>8747</v>
      </c>
      <c r="J122" t="s">
        <v>11077</v>
      </c>
      <c r="K122">
        <v>2</v>
      </c>
      <c r="L122" t="s">
        <v>34</v>
      </c>
      <c r="M122" t="s">
        <v>8765</v>
      </c>
      <c r="O122" t="s">
        <v>11103</v>
      </c>
      <c r="P122" t="s">
        <v>11258</v>
      </c>
      <c r="Q122" t="s">
        <v>11080</v>
      </c>
      <c r="S122" t="s">
        <v>11081</v>
      </c>
      <c r="V122" t="str">
        <f t="shared" si="3"/>
        <v>100000.00</v>
      </c>
      <c r="W122" t="str">
        <f t="shared" si="4"/>
        <v>100000,00</v>
      </c>
      <c r="X122">
        <f t="shared" si="5"/>
        <v>100000</v>
      </c>
    </row>
    <row r="123" spans="1:24">
      <c r="A123">
        <v>3085</v>
      </c>
      <c r="B123" t="s">
        <v>6664</v>
      </c>
      <c r="C123" t="s">
        <v>11254</v>
      </c>
      <c r="D123" t="s">
        <v>8746</v>
      </c>
      <c r="E123" t="s">
        <v>8747</v>
      </c>
      <c r="J123" t="s">
        <v>11077</v>
      </c>
      <c r="K123">
        <v>2</v>
      </c>
      <c r="L123" t="s">
        <v>34</v>
      </c>
      <c r="M123" t="s">
        <v>8765</v>
      </c>
      <c r="O123" t="s">
        <v>11103</v>
      </c>
      <c r="P123" t="s">
        <v>11258</v>
      </c>
      <c r="Q123" t="s">
        <v>11080</v>
      </c>
      <c r="S123" t="s">
        <v>11081</v>
      </c>
      <c r="V123" t="str">
        <f t="shared" si="3"/>
        <v>100000.00</v>
      </c>
      <c r="W123" t="str">
        <f t="shared" si="4"/>
        <v>100000,00</v>
      </c>
      <c r="X123">
        <f t="shared" si="5"/>
        <v>100000</v>
      </c>
    </row>
    <row r="124" spans="1:24">
      <c r="A124">
        <v>3085</v>
      </c>
      <c r="B124" t="s">
        <v>6664</v>
      </c>
      <c r="C124" t="s">
        <v>11254</v>
      </c>
      <c r="D124" t="s">
        <v>8746</v>
      </c>
      <c r="E124" t="s">
        <v>8747</v>
      </c>
      <c r="J124" t="s">
        <v>11077</v>
      </c>
      <c r="K124">
        <v>2</v>
      </c>
      <c r="L124" t="s">
        <v>34</v>
      </c>
      <c r="M124" t="s">
        <v>8765</v>
      </c>
      <c r="O124" t="s">
        <v>11103</v>
      </c>
      <c r="P124" t="s">
        <v>11258</v>
      </c>
      <c r="Q124" t="s">
        <v>11080</v>
      </c>
      <c r="S124" t="s">
        <v>11081</v>
      </c>
      <c r="V124" t="str">
        <f t="shared" si="3"/>
        <v>100000.00</v>
      </c>
      <c r="W124" t="str">
        <f t="shared" si="4"/>
        <v>100000,00</v>
      </c>
      <c r="X124">
        <f t="shared" si="5"/>
        <v>100000</v>
      </c>
    </row>
    <row r="126" spans="1:24">
      <c r="A126">
        <v>3086</v>
      </c>
      <c r="B126" t="s">
        <v>6664</v>
      </c>
      <c r="C126" t="s">
        <v>11254</v>
      </c>
      <c r="D126" t="s">
        <v>4292</v>
      </c>
      <c r="E126" t="s">
        <v>4293</v>
      </c>
      <c r="J126" t="s">
        <v>11077</v>
      </c>
      <c r="K126">
        <v>2</v>
      </c>
      <c r="L126" t="s">
        <v>34</v>
      </c>
      <c r="M126" t="s">
        <v>8765</v>
      </c>
      <c r="O126" t="s">
        <v>11103</v>
      </c>
      <c r="P126" t="s">
        <v>11258</v>
      </c>
      <c r="Q126" t="s">
        <v>11080</v>
      </c>
      <c r="S126" t="s">
        <v>11081</v>
      </c>
      <c r="V126" t="str">
        <f t="shared" si="3"/>
        <v>100000.00</v>
      </c>
      <c r="W126" t="str">
        <f t="shared" si="4"/>
        <v>100000,00</v>
      </c>
      <c r="X126">
        <f t="shared" si="5"/>
        <v>100000</v>
      </c>
    </row>
    <row r="127" spans="1:24">
      <c r="A127">
        <v>3086</v>
      </c>
      <c r="B127" t="s">
        <v>6664</v>
      </c>
      <c r="C127" t="s">
        <v>11254</v>
      </c>
      <c r="D127" t="s">
        <v>4292</v>
      </c>
      <c r="E127" t="s">
        <v>4293</v>
      </c>
      <c r="J127" t="s">
        <v>11077</v>
      </c>
      <c r="K127">
        <v>2</v>
      </c>
      <c r="L127" t="s">
        <v>34</v>
      </c>
      <c r="M127" t="s">
        <v>8765</v>
      </c>
      <c r="O127" t="s">
        <v>11103</v>
      </c>
      <c r="P127" t="s">
        <v>11258</v>
      </c>
      <c r="Q127" t="s">
        <v>11080</v>
      </c>
      <c r="S127" t="s">
        <v>11081</v>
      </c>
      <c r="V127" t="str">
        <f t="shared" si="3"/>
        <v>100000.00</v>
      </c>
      <c r="W127" t="str">
        <f t="shared" si="4"/>
        <v>100000,00</v>
      </c>
      <c r="X127">
        <f t="shared" si="5"/>
        <v>100000</v>
      </c>
    </row>
    <row r="128" spans="1:24">
      <c r="A128">
        <v>3086</v>
      </c>
      <c r="B128" t="s">
        <v>6664</v>
      </c>
      <c r="C128" t="s">
        <v>11254</v>
      </c>
      <c r="D128" t="s">
        <v>4292</v>
      </c>
      <c r="E128" t="s">
        <v>4293</v>
      </c>
      <c r="J128" t="s">
        <v>11077</v>
      </c>
      <c r="K128">
        <v>2</v>
      </c>
      <c r="L128" t="s">
        <v>34</v>
      </c>
      <c r="M128" t="s">
        <v>8765</v>
      </c>
      <c r="O128" t="s">
        <v>11103</v>
      </c>
      <c r="P128" t="s">
        <v>11258</v>
      </c>
      <c r="Q128" t="s">
        <v>11080</v>
      </c>
      <c r="S128" t="s">
        <v>11081</v>
      </c>
      <c r="V128" t="str">
        <f t="shared" si="3"/>
        <v>100000.00</v>
      </c>
      <c r="W128" t="str">
        <f t="shared" si="4"/>
        <v>100000,00</v>
      </c>
      <c r="X128">
        <f t="shared" si="5"/>
        <v>100000</v>
      </c>
    </row>
    <row r="129" spans="1:24">
      <c r="A129">
        <v>3086</v>
      </c>
      <c r="B129" t="s">
        <v>6664</v>
      </c>
      <c r="C129" t="s">
        <v>11254</v>
      </c>
      <c r="D129" t="s">
        <v>4292</v>
      </c>
      <c r="E129" t="s">
        <v>4293</v>
      </c>
      <c r="J129" t="s">
        <v>11077</v>
      </c>
      <c r="K129">
        <v>2</v>
      </c>
      <c r="L129" t="s">
        <v>34</v>
      </c>
      <c r="M129" t="s">
        <v>8765</v>
      </c>
      <c r="O129" t="s">
        <v>11103</v>
      </c>
      <c r="P129" t="s">
        <v>11258</v>
      </c>
      <c r="Q129" t="s">
        <v>11080</v>
      </c>
      <c r="S129" t="s">
        <v>11081</v>
      </c>
      <c r="V129" t="str">
        <f t="shared" si="3"/>
        <v>100000.00</v>
      </c>
      <c r="W129" t="str">
        <f t="shared" si="4"/>
        <v>100000,00</v>
      </c>
      <c r="X129">
        <f t="shared" si="5"/>
        <v>100000</v>
      </c>
    </row>
    <row r="130" spans="1:24">
      <c r="A130">
        <v>3086</v>
      </c>
      <c r="B130" t="s">
        <v>6664</v>
      </c>
      <c r="C130" t="s">
        <v>11254</v>
      </c>
      <c r="D130" t="s">
        <v>4292</v>
      </c>
      <c r="E130" t="s">
        <v>4293</v>
      </c>
      <c r="J130" t="s">
        <v>11077</v>
      </c>
      <c r="K130">
        <v>1</v>
      </c>
      <c r="L130" t="s">
        <v>34</v>
      </c>
      <c r="M130" t="s">
        <v>8765</v>
      </c>
      <c r="O130" t="s">
        <v>8765</v>
      </c>
      <c r="P130" t="s">
        <v>11145</v>
      </c>
      <c r="Q130" t="s">
        <v>11080</v>
      </c>
      <c r="S130" t="s">
        <v>11081</v>
      </c>
      <c r="V130" t="str">
        <f t="shared" si="3"/>
        <v>100000.00</v>
      </c>
      <c r="W130" t="str">
        <f t="shared" si="4"/>
        <v>100000,00</v>
      </c>
      <c r="X130">
        <f t="shared" si="5"/>
        <v>100000</v>
      </c>
    </row>
    <row r="131" spans="1:24">
      <c r="A131">
        <v>3086</v>
      </c>
      <c r="B131" t="s">
        <v>6664</v>
      </c>
      <c r="C131" t="s">
        <v>11254</v>
      </c>
      <c r="D131" t="s">
        <v>4292</v>
      </c>
      <c r="E131" t="s">
        <v>4293</v>
      </c>
      <c r="J131" t="s">
        <v>11077</v>
      </c>
      <c r="K131">
        <v>2</v>
      </c>
      <c r="L131" t="s">
        <v>34</v>
      </c>
      <c r="M131" t="s">
        <v>8765</v>
      </c>
      <c r="O131" t="s">
        <v>11103</v>
      </c>
      <c r="P131" t="s">
        <v>11258</v>
      </c>
      <c r="Q131" t="s">
        <v>11080</v>
      </c>
      <c r="S131" t="s">
        <v>11081</v>
      </c>
      <c r="V131" t="str">
        <f t="shared" si="3"/>
        <v>100000.00</v>
      </c>
      <c r="W131" t="str">
        <f t="shared" si="4"/>
        <v>100000,00</v>
      </c>
      <c r="X131">
        <f t="shared" si="5"/>
        <v>100000</v>
      </c>
    </row>
    <row r="132" spans="1:24">
      <c r="A132">
        <v>3086</v>
      </c>
      <c r="B132" t="s">
        <v>6664</v>
      </c>
      <c r="C132" t="s">
        <v>11254</v>
      </c>
      <c r="D132" t="s">
        <v>4292</v>
      </c>
      <c r="E132" t="s">
        <v>4293</v>
      </c>
      <c r="J132" t="s">
        <v>11077</v>
      </c>
      <c r="K132">
        <v>2</v>
      </c>
      <c r="L132" t="s">
        <v>34</v>
      </c>
      <c r="M132" t="s">
        <v>8765</v>
      </c>
      <c r="O132" t="s">
        <v>11103</v>
      </c>
      <c r="P132" t="s">
        <v>11258</v>
      </c>
      <c r="Q132" t="s">
        <v>11080</v>
      </c>
      <c r="S132" t="s">
        <v>11081</v>
      </c>
      <c r="V132" t="str">
        <f t="shared" ref="V132:V195" si="6">SUBSTITUTE(M132,",","")</f>
        <v>100000.00</v>
      </c>
      <c r="W132" t="str">
        <f t="shared" ref="W132:W195" si="7">SUBSTITUTE(V132,".",",")</f>
        <v>100000,00</v>
      </c>
      <c r="X132">
        <f t="shared" ref="X132:X195" si="8">_xlfn.NUMBERVALUE(W132,",",".")</f>
        <v>100000</v>
      </c>
    </row>
    <row r="133" spans="1:24">
      <c r="A133">
        <v>3086</v>
      </c>
      <c r="B133" t="s">
        <v>6664</v>
      </c>
      <c r="C133" t="s">
        <v>11254</v>
      </c>
      <c r="D133" t="s">
        <v>4292</v>
      </c>
      <c r="E133" t="s">
        <v>4293</v>
      </c>
      <c r="J133" t="s">
        <v>11077</v>
      </c>
      <c r="K133">
        <v>2</v>
      </c>
      <c r="L133" t="s">
        <v>34</v>
      </c>
      <c r="M133" t="s">
        <v>8765</v>
      </c>
      <c r="O133" t="s">
        <v>11103</v>
      </c>
      <c r="P133" t="s">
        <v>11258</v>
      </c>
      <c r="Q133" t="s">
        <v>11080</v>
      </c>
      <c r="S133" t="s">
        <v>11081</v>
      </c>
      <c r="V133" t="str">
        <f t="shared" si="6"/>
        <v>100000.00</v>
      </c>
      <c r="W133" t="str">
        <f t="shared" si="7"/>
        <v>100000,00</v>
      </c>
      <c r="X133">
        <f t="shared" si="8"/>
        <v>100000</v>
      </c>
    </row>
    <row r="134" spans="1:24">
      <c r="A134">
        <v>3086</v>
      </c>
      <c r="B134" t="s">
        <v>6664</v>
      </c>
      <c r="C134" t="s">
        <v>11254</v>
      </c>
      <c r="D134" t="s">
        <v>4292</v>
      </c>
      <c r="E134" t="s">
        <v>4293</v>
      </c>
      <c r="J134" t="s">
        <v>11077</v>
      </c>
      <c r="K134">
        <v>2</v>
      </c>
      <c r="L134" t="s">
        <v>34</v>
      </c>
      <c r="M134" t="s">
        <v>8765</v>
      </c>
      <c r="O134" t="s">
        <v>11103</v>
      </c>
      <c r="P134" t="s">
        <v>11258</v>
      </c>
      <c r="Q134" t="s">
        <v>11080</v>
      </c>
      <c r="S134" t="s">
        <v>11081</v>
      </c>
      <c r="V134" t="str">
        <f t="shared" si="6"/>
        <v>100000.00</v>
      </c>
      <c r="W134" t="str">
        <f t="shared" si="7"/>
        <v>100000,00</v>
      </c>
      <c r="X134">
        <f t="shared" si="8"/>
        <v>100000</v>
      </c>
    </row>
    <row r="135" spans="1:24">
      <c r="A135">
        <v>3086</v>
      </c>
      <c r="B135" t="s">
        <v>6664</v>
      </c>
      <c r="C135" t="s">
        <v>11254</v>
      </c>
      <c r="D135" t="s">
        <v>4292</v>
      </c>
      <c r="E135" t="s">
        <v>4293</v>
      </c>
      <c r="J135" t="s">
        <v>11077</v>
      </c>
      <c r="K135">
        <v>2</v>
      </c>
      <c r="L135" t="s">
        <v>34</v>
      </c>
      <c r="M135" t="s">
        <v>8765</v>
      </c>
      <c r="O135" t="s">
        <v>11103</v>
      </c>
      <c r="P135" t="s">
        <v>11258</v>
      </c>
      <c r="Q135" t="s">
        <v>11080</v>
      </c>
      <c r="S135" t="s">
        <v>11081</v>
      </c>
      <c r="V135" t="str">
        <f t="shared" si="6"/>
        <v>100000.00</v>
      </c>
      <c r="W135" t="str">
        <f t="shared" si="7"/>
        <v>100000,00</v>
      </c>
      <c r="X135">
        <f t="shared" si="8"/>
        <v>100000</v>
      </c>
    </row>
    <row r="136" spans="1:24">
      <c r="A136">
        <v>3086</v>
      </c>
      <c r="B136" t="s">
        <v>6664</v>
      </c>
      <c r="C136" t="s">
        <v>11254</v>
      </c>
      <c r="D136" t="s">
        <v>4294</v>
      </c>
      <c r="E136" t="s">
        <v>4295</v>
      </c>
      <c r="J136" t="s">
        <v>11077</v>
      </c>
      <c r="K136">
        <v>2</v>
      </c>
      <c r="L136" t="s">
        <v>34</v>
      </c>
      <c r="M136" t="s">
        <v>11078</v>
      </c>
      <c r="O136" t="s">
        <v>11259</v>
      </c>
      <c r="P136" t="s">
        <v>11260</v>
      </c>
      <c r="Q136" t="s">
        <v>11080</v>
      </c>
      <c r="S136" t="s">
        <v>11081</v>
      </c>
      <c r="V136" t="str">
        <f t="shared" si="6"/>
        <v>120000.00</v>
      </c>
      <c r="W136" t="str">
        <f t="shared" si="7"/>
        <v>120000,00</v>
      </c>
      <c r="X136">
        <f t="shared" si="8"/>
        <v>120000</v>
      </c>
    </row>
    <row r="137" spans="1:24">
      <c r="A137">
        <v>3086</v>
      </c>
      <c r="B137" t="s">
        <v>6664</v>
      </c>
      <c r="C137" t="s">
        <v>11254</v>
      </c>
      <c r="D137" t="s">
        <v>4294</v>
      </c>
      <c r="E137" t="s">
        <v>4295</v>
      </c>
      <c r="J137" t="s">
        <v>11077</v>
      </c>
      <c r="K137">
        <v>2</v>
      </c>
      <c r="L137" t="s">
        <v>34</v>
      </c>
      <c r="M137" t="s">
        <v>11078</v>
      </c>
      <c r="O137" t="s">
        <v>11259</v>
      </c>
      <c r="P137" t="s">
        <v>11260</v>
      </c>
      <c r="Q137" t="s">
        <v>11080</v>
      </c>
      <c r="S137" t="s">
        <v>11081</v>
      </c>
      <c r="V137" t="str">
        <f t="shared" si="6"/>
        <v>120000.00</v>
      </c>
      <c r="W137" t="str">
        <f t="shared" si="7"/>
        <v>120000,00</v>
      </c>
      <c r="X137">
        <f t="shared" si="8"/>
        <v>120000</v>
      </c>
    </row>
    <row r="138" spans="1:24">
      <c r="A138">
        <v>3086</v>
      </c>
      <c r="B138" t="s">
        <v>6664</v>
      </c>
      <c r="C138" t="s">
        <v>11254</v>
      </c>
      <c r="D138" t="s">
        <v>4305</v>
      </c>
      <c r="E138" t="s">
        <v>4306</v>
      </c>
      <c r="J138" t="s">
        <v>11077</v>
      </c>
      <c r="K138">
        <v>2</v>
      </c>
      <c r="L138" t="s">
        <v>34</v>
      </c>
      <c r="M138" t="s">
        <v>11128</v>
      </c>
      <c r="O138" t="s">
        <v>11189</v>
      </c>
      <c r="P138" t="s">
        <v>11261</v>
      </c>
      <c r="Q138" t="s">
        <v>11080</v>
      </c>
      <c r="S138" t="s">
        <v>11081</v>
      </c>
      <c r="V138" t="str">
        <f t="shared" si="6"/>
        <v>105000.00</v>
      </c>
      <c r="W138" t="str">
        <f t="shared" si="7"/>
        <v>105000,00</v>
      </c>
      <c r="X138">
        <f t="shared" si="8"/>
        <v>105000</v>
      </c>
    </row>
    <row r="139" spans="1:24">
      <c r="A139">
        <v>3086</v>
      </c>
      <c r="B139" t="s">
        <v>6664</v>
      </c>
      <c r="C139" t="s">
        <v>11254</v>
      </c>
      <c r="D139" t="s">
        <v>4305</v>
      </c>
      <c r="E139" t="s">
        <v>4306</v>
      </c>
      <c r="J139" t="s">
        <v>11077</v>
      </c>
      <c r="K139">
        <v>2</v>
      </c>
      <c r="L139" t="s">
        <v>34</v>
      </c>
      <c r="M139" t="s">
        <v>11128</v>
      </c>
      <c r="O139" t="s">
        <v>11189</v>
      </c>
      <c r="P139" t="s">
        <v>11261</v>
      </c>
      <c r="Q139" t="s">
        <v>11080</v>
      </c>
      <c r="S139" t="s">
        <v>11081</v>
      </c>
      <c r="V139" t="str">
        <f t="shared" si="6"/>
        <v>105000.00</v>
      </c>
      <c r="W139" t="str">
        <f t="shared" si="7"/>
        <v>105000,00</v>
      </c>
      <c r="X139">
        <f t="shared" si="8"/>
        <v>105000</v>
      </c>
    </row>
    <row r="140" spans="1:24">
      <c r="A140">
        <v>3086</v>
      </c>
      <c r="B140" t="s">
        <v>6664</v>
      </c>
      <c r="C140" t="s">
        <v>11254</v>
      </c>
      <c r="D140" t="s">
        <v>4305</v>
      </c>
      <c r="E140" t="s">
        <v>4306</v>
      </c>
      <c r="J140" t="s">
        <v>11077</v>
      </c>
      <c r="K140">
        <v>2</v>
      </c>
      <c r="L140" t="s">
        <v>34</v>
      </c>
      <c r="M140" t="s">
        <v>11128</v>
      </c>
      <c r="O140" t="s">
        <v>11189</v>
      </c>
      <c r="P140" t="s">
        <v>11261</v>
      </c>
      <c r="Q140" t="s">
        <v>11080</v>
      </c>
      <c r="S140" t="s">
        <v>11081</v>
      </c>
      <c r="V140" t="str">
        <f t="shared" si="6"/>
        <v>105000.00</v>
      </c>
      <c r="W140" t="str">
        <f t="shared" si="7"/>
        <v>105000,00</v>
      </c>
      <c r="X140">
        <f t="shared" si="8"/>
        <v>105000</v>
      </c>
    </row>
    <row r="141" spans="1:24">
      <c r="A141">
        <v>3086</v>
      </c>
      <c r="B141" t="s">
        <v>6664</v>
      </c>
      <c r="C141" t="s">
        <v>11254</v>
      </c>
      <c r="D141" t="s">
        <v>4305</v>
      </c>
      <c r="E141" t="s">
        <v>4306</v>
      </c>
      <c r="J141" t="s">
        <v>11077</v>
      </c>
      <c r="K141">
        <v>2</v>
      </c>
      <c r="L141" t="s">
        <v>34</v>
      </c>
      <c r="M141" t="s">
        <v>11128</v>
      </c>
      <c r="O141" t="s">
        <v>11189</v>
      </c>
      <c r="P141" t="s">
        <v>11261</v>
      </c>
      <c r="Q141" t="s">
        <v>11080</v>
      </c>
      <c r="S141" t="s">
        <v>11081</v>
      </c>
      <c r="V141" t="str">
        <f t="shared" si="6"/>
        <v>105000.00</v>
      </c>
      <c r="W141" t="str">
        <f t="shared" si="7"/>
        <v>105000,00</v>
      </c>
      <c r="X141">
        <f t="shared" si="8"/>
        <v>105000</v>
      </c>
    </row>
    <row r="142" spans="1:24">
      <c r="V142" t="str">
        <f t="shared" si="6"/>
        <v/>
      </c>
      <c r="W142" t="str">
        <f t="shared" si="7"/>
        <v/>
      </c>
      <c r="X142">
        <f t="shared" si="8"/>
        <v>0</v>
      </c>
    </row>
    <row r="143" spans="1:24">
      <c r="A143">
        <v>3087</v>
      </c>
      <c r="B143" t="s">
        <v>6664</v>
      </c>
      <c r="C143" t="s">
        <v>11254</v>
      </c>
      <c r="D143" t="s">
        <v>4307</v>
      </c>
      <c r="E143" t="s">
        <v>4308</v>
      </c>
      <c r="J143" t="s">
        <v>11077</v>
      </c>
      <c r="K143">
        <v>2</v>
      </c>
      <c r="L143" t="s">
        <v>34</v>
      </c>
      <c r="M143" t="s">
        <v>11262</v>
      </c>
      <c r="O143" t="s">
        <v>11263</v>
      </c>
      <c r="P143" t="s">
        <v>11264</v>
      </c>
      <c r="Q143" t="s">
        <v>11080</v>
      </c>
      <c r="S143" t="s">
        <v>11081</v>
      </c>
      <c r="V143" t="str">
        <f t="shared" si="6"/>
        <v>135000.00</v>
      </c>
      <c r="W143" t="str">
        <f t="shared" si="7"/>
        <v>135000,00</v>
      </c>
      <c r="X143">
        <f t="shared" si="8"/>
        <v>135000</v>
      </c>
    </row>
    <row r="144" spans="1:24">
      <c r="A144">
        <v>3087</v>
      </c>
      <c r="B144" t="s">
        <v>6664</v>
      </c>
      <c r="C144" t="s">
        <v>11254</v>
      </c>
      <c r="D144" t="s">
        <v>4307</v>
      </c>
      <c r="E144" t="s">
        <v>4308</v>
      </c>
      <c r="J144" t="s">
        <v>11077</v>
      </c>
      <c r="K144">
        <v>2</v>
      </c>
      <c r="L144" t="s">
        <v>34</v>
      </c>
      <c r="M144" t="s">
        <v>11262</v>
      </c>
      <c r="O144" t="s">
        <v>11263</v>
      </c>
      <c r="P144" t="s">
        <v>11264</v>
      </c>
      <c r="Q144" t="s">
        <v>11080</v>
      </c>
      <c r="S144" t="s">
        <v>11081</v>
      </c>
      <c r="V144" t="str">
        <f t="shared" si="6"/>
        <v>135000.00</v>
      </c>
      <c r="W144" t="str">
        <f t="shared" si="7"/>
        <v>135000,00</v>
      </c>
      <c r="X144">
        <f t="shared" si="8"/>
        <v>135000</v>
      </c>
    </row>
    <row r="145" spans="1:24">
      <c r="A145">
        <v>3087</v>
      </c>
      <c r="B145" t="s">
        <v>6664</v>
      </c>
      <c r="C145" t="s">
        <v>11254</v>
      </c>
      <c r="D145" t="s">
        <v>4307</v>
      </c>
      <c r="E145" t="s">
        <v>4308</v>
      </c>
      <c r="J145" t="s">
        <v>11077</v>
      </c>
      <c r="K145">
        <v>2</v>
      </c>
      <c r="L145" t="s">
        <v>34</v>
      </c>
      <c r="M145" t="s">
        <v>11262</v>
      </c>
      <c r="O145" t="s">
        <v>11263</v>
      </c>
      <c r="P145" t="s">
        <v>11264</v>
      </c>
      <c r="Q145" t="s">
        <v>11080</v>
      </c>
      <c r="S145" t="s">
        <v>11081</v>
      </c>
      <c r="V145" t="str">
        <f t="shared" si="6"/>
        <v>135000.00</v>
      </c>
      <c r="W145" t="str">
        <f t="shared" si="7"/>
        <v>135000,00</v>
      </c>
      <c r="X145">
        <f t="shared" si="8"/>
        <v>135000</v>
      </c>
    </row>
    <row r="146" spans="1:24">
      <c r="A146">
        <v>3087</v>
      </c>
      <c r="B146" t="s">
        <v>6664</v>
      </c>
      <c r="C146" t="s">
        <v>11254</v>
      </c>
      <c r="D146" t="s">
        <v>7494</v>
      </c>
      <c r="E146" t="s">
        <v>7495</v>
      </c>
      <c r="J146" t="s">
        <v>11077</v>
      </c>
      <c r="K146">
        <v>12</v>
      </c>
      <c r="L146" t="s">
        <v>37</v>
      </c>
      <c r="M146" t="s">
        <v>11265</v>
      </c>
      <c r="O146" t="s">
        <v>11266</v>
      </c>
      <c r="P146" t="s">
        <v>11267</v>
      </c>
      <c r="Q146" t="s">
        <v>11080</v>
      </c>
      <c r="S146" t="s">
        <v>11081</v>
      </c>
      <c r="V146" t="str">
        <f t="shared" si="6"/>
        <v>24500.00</v>
      </c>
      <c r="W146" t="str">
        <f t="shared" si="7"/>
        <v>24500,00</v>
      </c>
      <c r="X146">
        <f t="shared" si="8"/>
        <v>24500</v>
      </c>
    </row>
    <row r="147" spans="1:24">
      <c r="A147">
        <v>3087</v>
      </c>
      <c r="B147" t="s">
        <v>6664</v>
      </c>
      <c r="C147" t="s">
        <v>11254</v>
      </c>
      <c r="D147" t="s">
        <v>3183</v>
      </c>
      <c r="E147" t="s">
        <v>7462</v>
      </c>
      <c r="J147" t="s">
        <v>11077</v>
      </c>
      <c r="K147">
        <v>24</v>
      </c>
      <c r="L147" t="s">
        <v>37</v>
      </c>
      <c r="M147" t="s">
        <v>11268</v>
      </c>
      <c r="O147" t="s">
        <v>11269</v>
      </c>
      <c r="P147" t="s">
        <v>11270</v>
      </c>
      <c r="Q147" t="s">
        <v>11080</v>
      </c>
      <c r="S147" t="s">
        <v>11081</v>
      </c>
      <c r="V147" t="str">
        <f t="shared" si="6"/>
        <v>32500.00</v>
      </c>
      <c r="W147" t="str">
        <f t="shared" si="7"/>
        <v>32500,00</v>
      </c>
      <c r="X147">
        <f t="shared" si="8"/>
        <v>32500</v>
      </c>
    </row>
    <row r="148" spans="1:24">
      <c r="A148">
        <v>3087</v>
      </c>
      <c r="B148" t="s">
        <v>6664</v>
      </c>
      <c r="C148" t="s">
        <v>11254</v>
      </c>
      <c r="D148" t="s">
        <v>10945</v>
      </c>
      <c r="E148" t="s">
        <v>10946</v>
      </c>
      <c r="J148" t="s">
        <v>11077</v>
      </c>
      <c r="K148">
        <v>24</v>
      </c>
      <c r="L148" t="s">
        <v>37</v>
      </c>
      <c r="M148" t="s">
        <v>11268</v>
      </c>
      <c r="O148" t="s">
        <v>11269</v>
      </c>
      <c r="P148" t="s">
        <v>11270</v>
      </c>
      <c r="Q148" t="s">
        <v>11080</v>
      </c>
      <c r="S148" t="s">
        <v>11081</v>
      </c>
      <c r="V148" t="str">
        <f t="shared" si="6"/>
        <v>32500.00</v>
      </c>
      <c r="W148" t="str">
        <f t="shared" si="7"/>
        <v>32500,00</v>
      </c>
      <c r="X148">
        <f t="shared" si="8"/>
        <v>32500</v>
      </c>
    </row>
    <row r="149" spans="1:24">
      <c r="A149">
        <v>3087</v>
      </c>
      <c r="B149" t="s">
        <v>6664</v>
      </c>
      <c r="C149" t="s">
        <v>11254</v>
      </c>
      <c r="D149" t="s">
        <v>7637</v>
      </c>
      <c r="E149" t="s">
        <v>835</v>
      </c>
      <c r="J149" t="s">
        <v>11077</v>
      </c>
      <c r="K149">
        <v>24</v>
      </c>
      <c r="L149" t="s">
        <v>37</v>
      </c>
      <c r="M149" t="s">
        <v>11268</v>
      </c>
      <c r="O149" t="s">
        <v>11269</v>
      </c>
      <c r="P149" t="s">
        <v>11270</v>
      </c>
      <c r="Q149" t="s">
        <v>11080</v>
      </c>
      <c r="S149" t="s">
        <v>11081</v>
      </c>
      <c r="V149" t="str">
        <f t="shared" si="6"/>
        <v>32500.00</v>
      </c>
      <c r="W149" t="str">
        <f t="shared" si="7"/>
        <v>32500,00</v>
      </c>
      <c r="X149">
        <f t="shared" si="8"/>
        <v>32500</v>
      </c>
    </row>
    <row r="150" spans="1:24">
      <c r="A150">
        <v>3087</v>
      </c>
      <c r="B150" t="s">
        <v>6664</v>
      </c>
      <c r="C150" t="s">
        <v>11254</v>
      </c>
      <c r="D150" t="s">
        <v>3174</v>
      </c>
      <c r="E150" t="s">
        <v>3175</v>
      </c>
      <c r="J150" t="s">
        <v>11077</v>
      </c>
      <c r="K150">
        <v>1</v>
      </c>
      <c r="L150" t="s">
        <v>34</v>
      </c>
      <c r="M150" t="s">
        <v>11161</v>
      </c>
      <c r="O150" t="s">
        <v>11161</v>
      </c>
      <c r="P150" t="s">
        <v>11271</v>
      </c>
      <c r="Q150" t="s">
        <v>11080</v>
      </c>
      <c r="S150" t="s">
        <v>11081</v>
      </c>
      <c r="V150" t="str">
        <f t="shared" si="6"/>
        <v>85000.00</v>
      </c>
      <c r="W150" t="str">
        <f t="shared" si="7"/>
        <v>85000,00</v>
      </c>
      <c r="X150">
        <f t="shared" si="8"/>
        <v>85000</v>
      </c>
    </row>
    <row r="151" spans="1:24">
      <c r="A151">
        <v>3087</v>
      </c>
      <c r="B151" t="s">
        <v>6664</v>
      </c>
      <c r="C151" t="s">
        <v>11254</v>
      </c>
      <c r="D151" t="s">
        <v>3135</v>
      </c>
      <c r="E151" t="s">
        <v>3136</v>
      </c>
      <c r="J151" t="s">
        <v>11077</v>
      </c>
      <c r="K151">
        <v>1</v>
      </c>
      <c r="L151" t="s">
        <v>34</v>
      </c>
      <c r="M151" t="s">
        <v>11161</v>
      </c>
      <c r="O151" t="s">
        <v>11161</v>
      </c>
      <c r="P151" t="s">
        <v>11271</v>
      </c>
      <c r="Q151" t="s">
        <v>11080</v>
      </c>
      <c r="S151" t="s">
        <v>11081</v>
      </c>
      <c r="V151" t="str">
        <f t="shared" si="6"/>
        <v>85000.00</v>
      </c>
      <c r="W151" t="str">
        <f t="shared" si="7"/>
        <v>85000,00</v>
      </c>
      <c r="X151">
        <f t="shared" si="8"/>
        <v>85000</v>
      </c>
    </row>
    <row r="152" spans="1:24">
      <c r="A152">
        <v>3087</v>
      </c>
      <c r="B152" t="s">
        <v>6664</v>
      </c>
      <c r="C152" t="s">
        <v>11254</v>
      </c>
      <c r="D152" t="s">
        <v>3241</v>
      </c>
      <c r="E152" t="s">
        <v>9384</v>
      </c>
      <c r="J152" t="s">
        <v>11077</v>
      </c>
      <c r="K152">
        <v>1</v>
      </c>
      <c r="L152" t="s">
        <v>34</v>
      </c>
      <c r="M152" t="s">
        <v>11161</v>
      </c>
      <c r="O152" t="s">
        <v>11161</v>
      </c>
      <c r="P152" t="s">
        <v>11271</v>
      </c>
      <c r="Q152" t="s">
        <v>11080</v>
      </c>
      <c r="S152" t="s">
        <v>11081</v>
      </c>
      <c r="V152" t="str">
        <f t="shared" si="6"/>
        <v>85000.00</v>
      </c>
      <c r="W152" t="str">
        <f t="shared" si="7"/>
        <v>85000,00</v>
      </c>
      <c r="X152">
        <f t="shared" si="8"/>
        <v>85000</v>
      </c>
    </row>
    <row r="153" spans="1:24">
      <c r="A153">
        <v>3087</v>
      </c>
      <c r="B153" t="s">
        <v>6664</v>
      </c>
      <c r="C153" t="s">
        <v>11254</v>
      </c>
      <c r="D153" t="s">
        <v>8898</v>
      </c>
      <c r="E153" t="s">
        <v>8899</v>
      </c>
      <c r="J153" t="s">
        <v>11077</v>
      </c>
      <c r="K153">
        <v>12</v>
      </c>
      <c r="L153" t="s">
        <v>37</v>
      </c>
      <c r="M153" t="s">
        <v>11135</v>
      </c>
      <c r="O153" t="s">
        <v>11177</v>
      </c>
      <c r="P153" t="s">
        <v>11272</v>
      </c>
      <c r="Q153" t="s">
        <v>11080</v>
      </c>
      <c r="S153" t="s">
        <v>11081</v>
      </c>
      <c r="V153" t="str">
        <f t="shared" si="6"/>
        <v>15000.00</v>
      </c>
      <c r="W153" t="str">
        <f t="shared" si="7"/>
        <v>15000,00</v>
      </c>
      <c r="X153">
        <f t="shared" si="8"/>
        <v>15000</v>
      </c>
    </row>
    <row r="154" spans="1:24">
      <c r="A154">
        <v>3087</v>
      </c>
      <c r="B154" t="s">
        <v>6664</v>
      </c>
      <c r="C154" t="s">
        <v>11254</v>
      </c>
      <c r="D154" t="s">
        <v>8888</v>
      </c>
      <c r="E154" t="s">
        <v>8889</v>
      </c>
      <c r="J154" t="s">
        <v>11077</v>
      </c>
      <c r="K154">
        <v>12</v>
      </c>
      <c r="L154" t="s">
        <v>37</v>
      </c>
      <c r="M154" t="s">
        <v>11135</v>
      </c>
      <c r="O154" t="s">
        <v>11177</v>
      </c>
      <c r="P154" t="s">
        <v>11272</v>
      </c>
      <c r="Q154" t="s">
        <v>11080</v>
      </c>
      <c r="S154" t="s">
        <v>11081</v>
      </c>
      <c r="V154" t="str">
        <f t="shared" si="6"/>
        <v>15000.00</v>
      </c>
      <c r="W154" t="str">
        <f t="shared" si="7"/>
        <v>15000,00</v>
      </c>
      <c r="X154">
        <f t="shared" si="8"/>
        <v>15000</v>
      </c>
    </row>
    <row r="155" spans="1:24">
      <c r="A155">
        <v>3087</v>
      </c>
      <c r="B155" t="s">
        <v>6664</v>
      </c>
      <c r="C155" t="s">
        <v>11254</v>
      </c>
      <c r="D155" t="s">
        <v>8891</v>
      </c>
      <c r="E155" t="s">
        <v>8892</v>
      </c>
      <c r="J155" t="s">
        <v>11077</v>
      </c>
      <c r="K155">
        <v>12</v>
      </c>
      <c r="L155" t="s">
        <v>37</v>
      </c>
      <c r="M155" t="s">
        <v>11135</v>
      </c>
      <c r="O155" t="s">
        <v>11177</v>
      </c>
      <c r="P155" t="s">
        <v>11272</v>
      </c>
      <c r="Q155" t="s">
        <v>11080</v>
      </c>
      <c r="S155" t="s">
        <v>11081</v>
      </c>
      <c r="V155" t="str">
        <f t="shared" si="6"/>
        <v>15000.00</v>
      </c>
      <c r="W155" t="str">
        <f t="shared" si="7"/>
        <v>15000,00</v>
      </c>
      <c r="X155">
        <f t="shared" si="8"/>
        <v>15000</v>
      </c>
    </row>
    <row r="156" spans="1:24">
      <c r="A156">
        <v>3087</v>
      </c>
      <c r="B156" t="s">
        <v>6664</v>
      </c>
      <c r="C156" t="s">
        <v>11254</v>
      </c>
      <c r="D156" t="s">
        <v>8894</v>
      </c>
      <c r="E156" t="s">
        <v>8895</v>
      </c>
      <c r="J156" t="s">
        <v>11077</v>
      </c>
      <c r="K156">
        <v>12</v>
      </c>
      <c r="L156" t="s">
        <v>37</v>
      </c>
      <c r="M156" t="s">
        <v>11135</v>
      </c>
      <c r="O156" t="s">
        <v>11177</v>
      </c>
      <c r="P156" t="s">
        <v>11272</v>
      </c>
      <c r="Q156" t="s">
        <v>11080</v>
      </c>
      <c r="S156" t="s">
        <v>11081</v>
      </c>
      <c r="V156" t="str">
        <f t="shared" si="6"/>
        <v>15000.00</v>
      </c>
      <c r="W156" t="str">
        <f t="shared" si="7"/>
        <v>15000,00</v>
      </c>
      <c r="X156">
        <f t="shared" si="8"/>
        <v>15000</v>
      </c>
    </row>
    <row r="157" spans="1:24">
      <c r="A157">
        <v>3087</v>
      </c>
      <c r="B157" t="s">
        <v>6664</v>
      </c>
      <c r="C157" t="s">
        <v>11254</v>
      </c>
      <c r="D157" t="s">
        <v>7505</v>
      </c>
      <c r="E157" t="s">
        <v>9392</v>
      </c>
      <c r="J157" t="s">
        <v>11077</v>
      </c>
      <c r="K157">
        <v>12</v>
      </c>
      <c r="L157" t="s">
        <v>37</v>
      </c>
      <c r="M157" t="s">
        <v>11167</v>
      </c>
      <c r="O157" t="s">
        <v>11273</v>
      </c>
      <c r="P157" t="s">
        <v>11274</v>
      </c>
      <c r="Q157" t="s">
        <v>11080</v>
      </c>
      <c r="S157" t="s">
        <v>11081</v>
      </c>
      <c r="V157" t="str">
        <f t="shared" si="6"/>
        <v>12000.00</v>
      </c>
      <c r="W157" t="str">
        <f t="shared" si="7"/>
        <v>12000,00</v>
      </c>
      <c r="X157">
        <f t="shared" si="8"/>
        <v>12000</v>
      </c>
    </row>
    <row r="158" spans="1:24">
      <c r="A158">
        <v>3087</v>
      </c>
      <c r="B158" t="s">
        <v>6664</v>
      </c>
      <c r="C158" t="s">
        <v>11254</v>
      </c>
      <c r="D158" t="s">
        <v>3162</v>
      </c>
      <c r="E158" t="s">
        <v>3163</v>
      </c>
      <c r="J158" t="s">
        <v>11077</v>
      </c>
      <c r="K158">
        <v>12</v>
      </c>
      <c r="L158" t="s">
        <v>37</v>
      </c>
      <c r="M158" t="s">
        <v>11167</v>
      </c>
      <c r="O158" t="s">
        <v>11273</v>
      </c>
      <c r="P158" t="s">
        <v>11274</v>
      </c>
      <c r="Q158" t="s">
        <v>11080</v>
      </c>
      <c r="S158" t="s">
        <v>11081</v>
      </c>
      <c r="V158" t="str">
        <f t="shared" si="6"/>
        <v>12000.00</v>
      </c>
      <c r="W158" t="str">
        <f t="shared" si="7"/>
        <v>12000,00</v>
      </c>
      <c r="X158">
        <f t="shared" si="8"/>
        <v>12000</v>
      </c>
    </row>
    <row r="159" spans="1:24">
      <c r="V159" t="str">
        <f t="shared" si="6"/>
        <v/>
      </c>
      <c r="W159" t="str">
        <f t="shared" si="7"/>
        <v/>
      </c>
      <c r="X159">
        <f t="shared" si="8"/>
        <v>0</v>
      </c>
    </row>
    <row r="160" spans="1:24">
      <c r="A160">
        <v>3088</v>
      </c>
      <c r="B160" t="s">
        <v>6664</v>
      </c>
      <c r="C160" t="s">
        <v>11254</v>
      </c>
      <c r="D160" t="s">
        <v>6765</v>
      </c>
      <c r="E160" t="s">
        <v>9386</v>
      </c>
      <c r="J160" t="s">
        <v>11077</v>
      </c>
      <c r="K160">
        <v>12</v>
      </c>
      <c r="L160" t="s">
        <v>37</v>
      </c>
      <c r="M160" t="s">
        <v>11167</v>
      </c>
      <c r="O160" t="s">
        <v>11273</v>
      </c>
      <c r="P160" t="s">
        <v>11274</v>
      </c>
      <c r="Q160" t="s">
        <v>11080</v>
      </c>
      <c r="S160" t="s">
        <v>11081</v>
      </c>
      <c r="V160" t="str">
        <f t="shared" si="6"/>
        <v>12000.00</v>
      </c>
      <c r="W160" t="str">
        <f t="shared" si="7"/>
        <v>12000,00</v>
      </c>
      <c r="X160">
        <f t="shared" si="8"/>
        <v>12000</v>
      </c>
    </row>
    <row r="161" spans="1:24">
      <c r="A161">
        <v>3088</v>
      </c>
      <c r="B161" t="s">
        <v>6664</v>
      </c>
      <c r="C161" t="s">
        <v>11254</v>
      </c>
      <c r="D161" t="s">
        <v>7480</v>
      </c>
      <c r="E161" t="s">
        <v>9390</v>
      </c>
      <c r="J161" t="s">
        <v>11077</v>
      </c>
      <c r="K161">
        <v>12</v>
      </c>
      <c r="L161" t="s">
        <v>37</v>
      </c>
      <c r="M161" t="s">
        <v>11167</v>
      </c>
      <c r="O161" t="s">
        <v>11273</v>
      </c>
      <c r="P161" t="s">
        <v>11274</v>
      </c>
      <c r="Q161" t="s">
        <v>11080</v>
      </c>
      <c r="S161" t="s">
        <v>11081</v>
      </c>
      <c r="V161" t="str">
        <f t="shared" si="6"/>
        <v>12000.00</v>
      </c>
      <c r="W161" t="str">
        <f t="shared" si="7"/>
        <v>12000,00</v>
      </c>
      <c r="X161">
        <f t="shared" si="8"/>
        <v>12000</v>
      </c>
    </row>
    <row r="162" spans="1:24">
      <c r="A162">
        <v>3088</v>
      </c>
      <c r="B162" t="s">
        <v>6664</v>
      </c>
      <c r="C162" t="s">
        <v>11254</v>
      </c>
      <c r="D162" t="s">
        <v>3156</v>
      </c>
      <c r="E162" t="s">
        <v>3157</v>
      </c>
      <c r="J162" t="s">
        <v>11077</v>
      </c>
      <c r="K162">
        <v>12</v>
      </c>
      <c r="L162" t="s">
        <v>37</v>
      </c>
      <c r="M162" t="s">
        <v>11167</v>
      </c>
      <c r="O162" t="s">
        <v>11273</v>
      </c>
      <c r="P162" t="s">
        <v>11274</v>
      </c>
      <c r="Q162" t="s">
        <v>11080</v>
      </c>
      <c r="S162" t="s">
        <v>11081</v>
      </c>
      <c r="V162" t="str">
        <f t="shared" si="6"/>
        <v>12000.00</v>
      </c>
      <c r="W162" t="str">
        <f t="shared" si="7"/>
        <v>12000,00</v>
      </c>
      <c r="X162">
        <f t="shared" si="8"/>
        <v>12000</v>
      </c>
    </row>
    <row r="163" spans="1:24">
      <c r="A163">
        <v>3088</v>
      </c>
      <c r="B163" t="s">
        <v>6664</v>
      </c>
      <c r="C163" t="s">
        <v>11254</v>
      </c>
      <c r="D163" t="s">
        <v>7474</v>
      </c>
      <c r="E163" t="s">
        <v>11011</v>
      </c>
      <c r="J163" t="s">
        <v>11077</v>
      </c>
      <c r="K163">
        <v>12</v>
      </c>
      <c r="L163" t="s">
        <v>37</v>
      </c>
      <c r="M163" t="s">
        <v>11275</v>
      </c>
      <c r="O163" t="s">
        <v>11276</v>
      </c>
      <c r="P163" t="s">
        <v>11277</v>
      </c>
      <c r="Q163" t="s">
        <v>11080</v>
      </c>
      <c r="S163" t="s">
        <v>11081</v>
      </c>
      <c r="V163" t="str">
        <f t="shared" si="6"/>
        <v>16500.00</v>
      </c>
      <c r="W163" t="str">
        <f t="shared" si="7"/>
        <v>16500,00</v>
      </c>
      <c r="X163">
        <f t="shared" si="8"/>
        <v>16500</v>
      </c>
    </row>
    <row r="164" spans="1:24">
      <c r="A164">
        <v>3088</v>
      </c>
      <c r="B164" t="s">
        <v>6664</v>
      </c>
      <c r="C164" t="s">
        <v>11254</v>
      </c>
      <c r="D164" t="s">
        <v>7476</v>
      </c>
      <c r="E164" t="s">
        <v>11012</v>
      </c>
      <c r="J164" t="s">
        <v>11077</v>
      </c>
      <c r="K164">
        <v>12</v>
      </c>
      <c r="L164" t="s">
        <v>37</v>
      </c>
      <c r="M164" t="s">
        <v>11275</v>
      </c>
      <c r="O164" t="s">
        <v>11276</v>
      </c>
      <c r="P164" t="s">
        <v>11277</v>
      </c>
      <c r="Q164" t="s">
        <v>11080</v>
      </c>
      <c r="S164" t="s">
        <v>11081</v>
      </c>
      <c r="V164" t="str">
        <f t="shared" si="6"/>
        <v>16500.00</v>
      </c>
      <c r="W164" t="str">
        <f t="shared" si="7"/>
        <v>16500,00</v>
      </c>
      <c r="X164">
        <f t="shared" si="8"/>
        <v>16500</v>
      </c>
    </row>
    <row r="165" spans="1:24">
      <c r="A165">
        <v>3088</v>
      </c>
      <c r="B165" t="s">
        <v>6664</v>
      </c>
      <c r="C165" t="s">
        <v>11254</v>
      </c>
      <c r="D165" t="s">
        <v>3195</v>
      </c>
      <c r="E165" t="s">
        <v>11010</v>
      </c>
      <c r="J165" t="s">
        <v>11077</v>
      </c>
      <c r="K165">
        <v>1</v>
      </c>
      <c r="L165" t="s">
        <v>34</v>
      </c>
      <c r="M165" t="s">
        <v>11276</v>
      </c>
      <c r="O165" t="s">
        <v>11276</v>
      </c>
      <c r="P165" t="s">
        <v>11278</v>
      </c>
      <c r="Q165" t="s">
        <v>11080</v>
      </c>
      <c r="S165" t="s">
        <v>11081</v>
      </c>
      <c r="V165" t="str">
        <f t="shared" si="6"/>
        <v>198000.00</v>
      </c>
      <c r="W165" t="str">
        <f t="shared" si="7"/>
        <v>198000,00</v>
      </c>
      <c r="X165">
        <f t="shared" si="8"/>
        <v>198000</v>
      </c>
    </row>
    <row r="166" spans="1:24">
      <c r="A166">
        <v>3088</v>
      </c>
      <c r="B166" t="s">
        <v>6664</v>
      </c>
      <c r="C166" t="s">
        <v>11254</v>
      </c>
      <c r="E166" t="s">
        <v>4930</v>
      </c>
      <c r="J166" t="s">
        <v>11091</v>
      </c>
      <c r="K166">
        <v>24</v>
      </c>
      <c r="L166" t="s">
        <v>37</v>
      </c>
      <c r="M166" t="s">
        <v>11279</v>
      </c>
      <c r="O166" t="s">
        <v>11280</v>
      </c>
      <c r="P166" t="s">
        <v>11281</v>
      </c>
      <c r="Q166" t="s">
        <v>11080</v>
      </c>
      <c r="S166" t="s">
        <v>11081</v>
      </c>
      <c r="V166" t="str">
        <f t="shared" si="6"/>
        <v>11000.00</v>
      </c>
      <c r="W166" t="str">
        <f t="shared" si="7"/>
        <v>11000,00</v>
      </c>
      <c r="X166">
        <f t="shared" si="8"/>
        <v>11000</v>
      </c>
    </row>
    <row r="167" spans="1:24">
      <c r="A167">
        <v>3088</v>
      </c>
      <c r="B167" t="s">
        <v>6664</v>
      </c>
      <c r="C167" t="s">
        <v>11254</v>
      </c>
      <c r="E167" t="s">
        <v>11282</v>
      </c>
      <c r="J167" t="s">
        <v>11091</v>
      </c>
      <c r="K167">
        <v>36</v>
      </c>
      <c r="L167" t="s">
        <v>34</v>
      </c>
      <c r="M167" t="s">
        <v>11279</v>
      </c>
      <c r="O167" t="s">
        <v>11283</v>
      </c>
      <c r="P167" t="s">
        <v>11284</v>
      </c>
      <c r="Q167" t="s">
        <v>11080</v>
      </c>
      <c r="S167" t="s">
        <v>11081</v>
      </c>
      <c r="V167" t="str">
        <f t="shared" si="6"/>
        <v>11000.00</v>
      </c>
      <c r="W167" t="str">
        <f t="shared" si="7"/>
        <v>11000,00</v>
      </c>
      <c r="X167">
        <f t="shared" si="8"/>
        <v>11000</v>
      </c>
    </row>
    <row r="168" spans="1:24">
      <c r="A168">
        <v>3088</v>
      </c>
      <c r="B168" t="s">
        <v>6664</v>
      </c>
      <c r="C168" t="s">
        <v>11254</v>
      </c>
      <c r="D168" t="s">
        <v>8841</v>
      </c>
      <c r="E168" t="s">
        <v>8842</v>
      </c>
      <c r="J168" t="s">
        <v>11077</v>
      </c>
      <c r="K168">
        <v>40</v>
      </c>
      <c r="L168" t="s">
        <v>37</v>
      </c>
      <c r="M168" t="s">
        <v>11285</v>
      </c>
      <c r="O168" t="s">
        <v>11095</v>
      </c>
      <c r="P168" t="s">
        <v>11286</v>
      </c>
      <c r="Q168" t="s">
        <v>11080</v>
      </c>
      <c r="S168" t="s">
        <v>11081</v>
      </c>
      <c r="V168" t="str">
        <f t="shared" si="6"/>
        <v>3750.00</v>
      </c>
      <c r="W168" t="str">
        <f t="shared" si="7"/>
        <v>3750,00</v>
      </c>
      <c r="X168">
        <f t="shared" si="8"/>
        <v>3750</v>
      </c>
    </row>
    <row r="169" spans="1:24">
      <c r="A169">
        <v>3088</v>
      </c>
      <c r="B169" t="s">
        <v>6664</v>
      </c>
      <c r="C169" t="s">
        <v>11254</v>
      </c>
      <c r="D169" t="s">
        <v>8839</v>
      </c>
      <c r="E169" t="s">
        <v>8840</v>
      </c>
      <c r="J169" t="s">
        <v>11077</v>
      </c>
      <c r="K169">
        <v>40</v>
      </c>
      <c r="L169" t="s">
        <v>37</v>
      </c>
      <c r="M169" t="s">
        <v>11285</v>
      </c>
      <c r="O169" t="s">
        <v>11095</v>
      </c>
      <c r="P169" t="s">
        <v>11286</v>
      </c>
      <c r="Q169" t="s">
        <v>11080</v>
      </c>
      <c r="S169" t="s">
        <v>11081</v>
      </c>
      <c r="V169" t="str">
        <f t="shared" si="6"/>
        <v>3750.00</v>
      </c>
      <c r="W169" t="str">
        <f t="shared" si="7"/>
        <v>3750,00</v>
      </c>
      <c r="X169">
        <f t="shared" si="8"/>
        <v>3750</v>
      </c>
    </row>
    <row r="170" spans="1:24">
      <c r="A170">
        <v>3088</v>
      </c>
      <c r="B170" t="s">
        <v>6664</v>
      </c>
      <c r="C170" t="s">
        <v>11254</v>
      </c>
      <c r="D170" t="s">
        <v>8837</v>
      </c>
      <c r="E170" t="s">
        <v>8838</v>
      </c>
      <c r="J170" t="s">
        <v>11077</v>
      </c>
      <c r="K170">
        <v>40</v>
      </c>
      <c r="L170" t="s">
        <v>37</v>
      </c>
      <c r="M170" t="s">
        <v>11285</v>
      </c>
      <c r="O170" t="s">
        <v>11095</v>
      </c>
      <c r="P170" t="s">
        <v>11286</v>
      </c>
      <c r="Q170" t="s">
        <v>11080</v>
      </c>
      <c r="S170" t="s">
        <v>11081</v>
      </c>
      <c r="V170" t="str">
        <f t="shared" si="6"/>
        <v>3750.00</v>
      </c>
      <c r="W170" t="str">
        <f t="shared" si="7"/>
        <v>3750,00</v>
      </c>
      <c r="X170">
        <f t="shared" si="8"/>
        <v>3750</v>
      </c>
    </row>
    <row r="171" spans="1:24">
      <c r="A171">
        <v>3088</v>
      </c>
      <c r="B171" t="s">
        <v>6664</v>
      </c>
      <c r="C171" t="s">
        <v>11254</v>
      </c>
      <c r="D171" t="s">
        <v>8979</v>
      </c>
      <c r="E171" t="s">
        <v>8980</v>
      </c>
      <c r="J171" t="s">
        <v>11077</v>
      </c>
      <c r="K171">
        <v>4</v>
      </c>
      <c r="L171" t="s">
        <v>34</v>
      </c>
      <c r="M171" t="s">
        <v>11287</v>
      </c>
      <c r="O171" t="s">
        <v>11177</v>
      </c>
      <c r="P171" t="s">
        <v>11288</v>
      </c>
      <c r="Q171" t="s">
        <v>11080</v>
      </c>
      <c r="S171" t="s">
        <v>11081</v>
      </c>
      <c r="V171" t="str">
        <f t="shared" si="6"/>
        <v>45000.00</v>
      </c>
      <c r="W171" t="str">
        <f t="shared" si="7"/>
        <v>45000,00</v>
      </c>
      <c r="X171">
        <f t="shared" si="8"/>
        <v>45000</v>
      </c>
    </row>
    <row r="172" spans="1:24">
      <c r="A172">
        <v>3088</v>
      </c>
      <c r="B172" t="s">
        <v>6664</v>
      </c>
      <c r="C172" t="s">
        <v>11254</v>
      </c>
      <c r="D172" t="s">
        <v>1672</v>
      </c>
      <c r="E172" t="s">
        <v>1673</v>
      </c>
      <c r="J172" t="s">
        <v>11077</v>
      </c>
      <c r="K172">
        <v>2</v>
      </c>
      <c r="L172" t="s">
        <v>34</v>
      </c>
      <c r="M172" t="s">
        <v>11289</v>
      </c>
      <c r="O172" t="s">
        <v>11290</v>
      </c>
      <c r="P172" t="s">
        <v>11291</v>
      </c>
      <c r="Q172" t="s">
        <v>11080</v>
      </c>
      <c r="S172" t="s">
        <v>11081</v>
      </c>
      <c r="V172" t="str">
        <f t="shared" si="6"/>
        <v>245000.00</v>
      </c>
      <c r="W172" t="str">
        <f t="shared" si="7"/>
        <v>245000,00</v>
      </c>
      <c r="X172">
        <f t="shared" si="8"/>
        <v>245000</v>
      </c>
    </row>
    <row r="173" spans="1:24">
      <c r="A173">
        <v>3088</v>
      </c>
      <c r="B173" t="s">
        <v>6664</v>
      </c>
      <c r="C173" t="s">
        <v>11254</v>
      </c>
      <c r="D173" t="s">
        <v>2149</v>
      </c>
      <c r="E173" t="s">
        <v>2150</v>
      </c>
      <c r="J173" t="s">
        <v>11077</v>
      </c>
      <c r="K173">
        <v>3</v>
      </c>
      <c r="L173" t="s">
        <v>34</v>
      </c>
      <c r="M173" t="s">
        <v>11292</v>
      </c>
      <c r="O173" t="s">
        <v>11124</v>
      </c>
      <c r="P173" t="s">
        <v>11293</v>
      </c>
      <c r="Q173" t="s">
        <v>11080</v>
      </c>
      <c r="S173" t="s">
        <v>11081</v>
      </c>
      <c r="V173" t="str">
        <f t="shared" si="6"/>
        <v>42000.00</v>
      </c>
      <c r="W173" t="str">
        <f t="shared" si="7"/>
        <v>42000,00</v>
      </c>
      <c r="X173">
        <f t="shared" si="8"/>
        <v>42000</v>
      </c>
    </row>
    <row r="174" spans="1:24">
      <c r="A174">
        <v>3088</v>
      </c>
      <c r="B174" t="s">
        <v>6664</v>
      </c>
      <c r="C174" t="s">
        <v>11254</v>
      </c>
      <c r="D174" t="s">
        <v>2154</v>
      </c>
      <c r="E174" t="s">
        <v>2155</v>
      </c>
      <c r="J174" t="s">
        <v>11077</v>
      </c>
      <c r="K174">
        <v>3</v>
      </c>
      <c r="L174" t="s">
        <v>34</v>
      </c>
      <c r="M174" t="s">
        <v>11294</v>
      </c>
      <c r="O174" t="s">
        <v>11295</v>
      </c>
      <c r="P174" t="s">
        <v>11296</v>
      </c>
      <c r="Q174" t="s">
        <v>11080</v>
      </c>
      <c r="S174" t="s">
        <v>11081</v>
      </c>
      <c r="V174" t="str">
        <f t="shared" si="6"/>
        <v>53000.00</v>
      </c>
      <c r="W174" t="str">
        <f t="shared" si="7"/>
        <v>53000,00</v>
      </c>
      <c r="X174">
        <f t="shared" si="8"/>
        <v>53000</v>
      </c>
    </row>
    <row r="175" spans="1:24">
      <c r="A175">
        <v>3088</v>
      </c>
      <c r="B175" t="s">
        <v>6664</v>
      </c>
      <c r="C175" t="s">
        <v>11254</v>
      </c>
      <c r="D175" t="s">
        <v>2158</v>
      </c>
      <c r="E175" t="s">
        <v>2159</v>
      </c>
      <c r="J175" t="s">
        <v>11077</v>
      </c>
      <c r="K175">
        <v>5</v>
      </c>
      <c r="L175" t="s">
        <v>34</v>
      </c>
      <c r="M175" t="s">
        <v>11297</v>
      </c>
      <c r="O175" t="s">
        <v>11298</v>
      </c>
      <c r="P175" t="s">
        <v>11299</v>
      </c>
      <c r="Q175" t="s">
        <v>11080</v>
      </c>
      <c r="S175" t="s">
        <v>11081</v>
      </c>
      <c r="V175" t="str">
        <f t="shared" si="6"/>
        <v>82000.00</v>
      </c>
      <c r="W175" t="str">
        <f t="shared" si="7"/>
        <v>82000,00</v>
      </c>
      <c r="X175">
        <f t="shared" si="8"/>
        <v>82000</v>
      </c>
    </row>
    <row r="176" spans="1:24">
      <c r="V176" t="str">
        <f t="shared" si="6"/>
        <v/>
      </c>
      <c r="W176" t="str">
        <f t="shared" si="7"/>
        <v/>
      </c>
      <c r="X176">
        <f t="shared" si="8"/>
        <v>0</v>
      </c>
    </row>
    <row r="177" spans="1:24">
      <c r="A177">
        <v>3089</v>
      </c>
      <c r="B177" t="s">
        <v>6664</v>
      </c>
      <c r="C177" t="s">
        <v>11254</v>
      </c>
      <c r="D177" t="s">
        <v>2115</v>
      </c>
      <c r="E177" t="s">
        <v>2116</v>
      </c>
      <c r="J177" t="s">
        <v>11077</v>
      </c>
      <c r="K177">
        <v>3</v>
      </c>
      <c r="L177" t="s">
        <v>34</v>
      </c>
      <c r="M177" t="s">
        <v>11300</v>
      </c>
      <c r="N177" t="s">
        <v>11301</v>
      </c>
      <c r="O177" t="s">
        <v>11302</v>
      </c>
      <c r="P177" t="s">
        <v>11303</v>
      </c>
      <c r="Q177" t="s">
        <v>11080</v>
      </c>
      <c r="S177" t="s">
        <v>11081</v>
      </c>
      <c r="V177" t="str">
        <f t="shared" si="6"/>
        <v>62000.00</v>
      </c>
      <c r="W177" t="str">
        <f t="shared" si="7"/>
        <v>62000,00</v>
      </c>
      <c r="X177">
        <f t="shared" si="8"/>
        <v>62000</v>
      </c>
    </row>
    <row r="178" spans="1:24">
      <c r="A178">
        <v>3089</v>
      </c>
      <c r="B178" t="s">
        <v>6664</v>
      </c>
      <c r="C178" t="s">
        <v>11254</v>
      </c>
      <c r="D178" t="s">
        <v>2121</v>
      </c>
      <c r="E178" t="s">
        <v>2122</v>
      </c>
      <c r="J178" t="s">
        <v>11077</v>
      </c>
      <c r="K178">
        <v>3</v>
      </c>
      <c r="L178" t="s">
        <v>34</v>
      </c>
      <c r="M178" t="s">
        <v>11304</v>
      </c>
      <c r="N178" t="s">
        <v>11301</v>
      </c>
      <c r="O178" t="s">
        <v>11305</v>
      </c>
      <c r="P178" t="s">
        <v>11306</v>
      </c>
      <c r="Q178" t="s">
        <v>11080</v>
      </c>
      <c r="S178" t="s">
        <v>11081</v>
      </c>
      <c r="V178" t="str">
        <f t="shared" si="6"/>
        <v>87000.00</v>
      </c>
      <c r="W178" t="str">
        <f t="shared" si="7"/>
        <v>87000,00</v>
      </c>
      <c r="X178">
        <f t="shared" si="8"/>
        <v>87000</v>
      </c>
    </row>
    <row r="179" spans="1:24">
      <c r="A179">
        <v>3089</v>
      </c>
      <c r="B179" t="s">
        <v>6664</v>
      </c>
      <c r="C179" t="s">
        <v>11254</v>
      </c>
      <c r="D179" t="s">
        <v>2127</v>
      </c>
      <c r="E179" t="s">
        <v>2128</v>
      </c>
      <c r="J179" t="s">
        <v>11077</v>
      </c>
      <c r="K179">
        <v>2</v>
      </c>
      <c r="L179" t="s">
        <v>34</v>
      </c>
      <c r="M179" t="s">
        <v>11307</v>
      </c>
      <c r="N179" t="s">
        <v>11301</v>
      </c>
      <c r="O179" t="s">
        <v>11308</v>
      </c>
      <c r="P179" t="s">
        <v>11309</v>
      </c>
      <c r="Q179" t="s">
        <v>11080</v>
      </c>
      <c r="S179" t="s">
        <v>11081</v>
      </c>
      <c r="V179" t="str">
        <f t="shared" si="6"/>
        <v>123000.00</v>
      </c>
      <c r="W179" t="str">
        <f t="shared" si="7"/>
        <v>123000,00</v>
      </c>
      <c r="X179">
        <f t="shared" si="8"/>
        <v>123000</v>
      </c>
    </row>
    <row r="180" spans="1:24">
      <c r="A180">
        <v>3089</v>
      </c>
      <c r="B180" t="s">
        <v>6664</v>
      </c>
      <c r="C180" t="s">
        <v>11254</v>
      </c>
      <c r="D180" t="s">
        <v>454</v>
      </c>
      <c r="E180" t="s">
        <v>10939</v>
      </c>
      <c r="J180" t="s">
        <v>11077</v>
      </c>
      <c r="K180">
        <v>144</v>
      </c>
      <c r="L180" t="s">
        <v>37</v>
      </c>
      <c r="M180" t="s">
        <v>11100</v>
      </c>
      <c r="O180" t="s">
        <v>11101</v>
      </c>
      <c r="P180" t="s">
        <v>11102</v>
      </c>
      <c r="Q180" t="s">
        <v>11080</v>
      </c>
      <c r="S180" t="s">
        <v>11081</v>
      </c>
      <c r="V180" t="str">
        <f t="shared" si="6"/>
        <v>1750.00</v>
      </c>
      <c r="W180" t="str">
        <f t="shared" si="7"/>
        <v>1750,00</v>
      </c>
      <c r="X180">
        <f t="shared" si="8"/>
        <v>1750</v>
      </c>
    </row>
    <row r="181" spans="1:24">
      <c r="A181">
        <v>3089</v>
      </c>
      <c r="B181" t="s">
        <v>6664</v>
      </c>
      <c r="C181" t="s">
        <v>11254</v>
      </c>
      <c r="D181" t="s">
        <v>452</v>
      </c>
      <c r="E181" t="s">
        <v>10587</v>
      </c>
      <c r="J181" t="s">
        <v>11077</v>
      </c>
      <c r="K181">
        <v>2</v>
      </c>
      <c r="L181" t="s">
        <v>513</v>
      </c>
      <c r="M181" t="s">
        <v>11128</v>
      </c>
      <c r="O181" t="s">
        <v>11189</v>
      </c>
      <c r="P181" t="s">
        <v>11310</v>
      </c>
      <c r="Q181" t="s">
        <v>11080</v>
      </c>
      <c r="S181" t="s">
        <v>11081</v>
      </c>
      <c r="V181" t="str">
        <f t="shared" si="6"/>
        <v>105000.00</v>
      </c>
      <c r="W181" t="str">
        <f t="shared" si="7"/>
        <v>105000,00</v>
      </c>
      <c r="X181">
        <f t="shared" si="8"/>
        <v>105000</v>
      </c>
    </row>
    <row r="182" spans="1:24">
      <c r="A182">
        <v>3089</v>
      </c>
      <c r="B182" t="s">
        <v>6664</v>
      </c>
      <c r="C182" t="s">
        <v>11254</v>
      </c>
      <c r="D182" t="s">
        <v>453</v>
      </c>
      <c r="E182" t="s">
        <v>10588</v>
      </c>
      <c r="J182" t="s">
        <v>11077</v>
      </c>
      <c r="K182">
        <v>2</v>
      </c>
      <c r="L182" t="s">
        <v>513</v>
      </c>
      <c r="M182" t="s">
        <v>11124</v>
      </c>
      <c r="O182" t="s">
        <v>11101</v>
      </c>
      <c r="P182" t="s">
        <v>11311</v>
      </c>
      <c r="Q182" t="s">
        <v>11080</v>
      </c>
      <c r="S182" t="s">
        <v>11081</v>
      </c>
      <c r="V182" t="str">
        <f t="shared" si="6"/>
        <v>126000.00</v>
      </c>
      <c r="W182" t="str">
        <f t="shared" si="7"/>
        <v>126000,00</v>
      </c>
      <c r="X182">
        <f t="shared" si="8"/>
        <v>126000</v>
      </c>
    </row>
    <row r="183" spans="1:24">
      <c r="A183">
        <v>3089</v>
      </c>
      <c r="B183" t="s">
        <v>6664</v>
      </c>
      <c r="C183" t="s">
        <v>11254</v>
      </c>
      <c r="D183" t="s">
        <v>472</v>
      </c>
      <c r="E183" t="s">
        <v>10940</v>
      </c>
      <c r="J183" t="s">
        <v>11077</v>
      </c>
      <c r="K183">
        <v>120</v>
      </c>
      <c r="L183" t="s">
        <v>37</v>
      </c>
      <c r="M183" t="s">
        <v>11100</v>
      </c>
      <c r="O183" t="s">
        <v>11189</v>
      </c>
      <c r="P183" t="s">
        <v>11312</v>
      </c>
      <c r="Q183" t="s">
        <v>11080</v>
      </c>
      <c r="S183" t="s">
        <v>11081</v>
      </c>
      <c r="V183" t="str">
        <f t="shared" si="6"/>
        <v>1750.00</v>
      </c>
      <c r="W183" t="str">
        <f t="shared" si="7"/>
        <v>1750,00</v>
      </c>
      <c r="X183">
        <f t="shared" si="8"/>
        <v>1750</v>
      </c>
    </row>
    <row r="184" spans="1:24">
      <c r="A184">
        <v>3089</v>
      </c>
      <c r="B184" t="s">
        <v>6664</v>
      </c>
      <c r="C184" t="s">
        <v>11254</v>
      </c>
      <c r="D184" t="s">
        <v>419</v>
      </c>
      <c r="E184" t="s">
        <v>10565</v>
      </c>
      <c r="J184" t="s">
        <v>11077</v>
      </c>
      <c r="K184">
        <v>2</v>
      </c>
      <c r="L184" t="s">
        <v>513</v>
      </c>
      <c r="M184" t="s">
        <v>11126</v>
      </c>
      <c r="O184" t="s">
        <v>11313</v>
      </c>
      <c r="P184" t="s">
        <v>11314</v>
      </c>
      <c r="Q184" t="s">
        <v>11080</v>
      </c>
      <c r="S184" t="s">
        <v>11081</v>
      </c>
      <c r="V184" t="str">
        <f t="shared" si="6"/>
        <v>98000.00</v>
      </c>
      <c r="W184" t="str">
        <f t="shared" si="7"/>
        <v>98000,00</v>
      </c>
      <c r="X184">
        <f t="shared" si="8"/>
        <v>98000</v>
      </c>
    </row>
    <row r="185" spans="1:24">
      <c r="A185">
        <v>3089</v>
      </c>
      <c r="B185" t="s">
        <v>6664</v>
      </c>
      <c r="C185" t="s">
        <v>11254</v>
      </c>
      <c r="D185" t="s">
        <v>8773</v>
      </c>
      <c r="E185" t="s">
        <v>10550</v>
      </c>
      <c r="J185" t="s">
        <v>11077</v>
      </c>
      <c r="K185">
        <v>2</v>
      </c>
      <c r="L185" t="s">
        <v>513</v>
      </c>
      <c r="M185" t="s">
        <v>11315</v>
      </c>
      <c r="O185" t="s">
        <v>11086</v>
      </c>
      <c r="P185" t="s">
        <v>11316</v>
      </c>
      <c r="Q185" t="s">
        <v>11080</v>
      </c>
      <c r="S185" t="s">
        <v>11081</v>
      </c>
      <c r="V185" t="str">
        <f t="shared" si="6"/>
        <v>70000.00</v>
      </c>
      <c r="W185" t="str">
        <f t="shared" si="7"/>
        <v>70000,00</v>
      </c>
      <c r="X185">
        <f t="shared" si="8"/>
        <v>70000</v>
      </c>
    </row>
    <row r="186" spans="1:24">
      <c r="A186">
        <v>3089</v>
      </c>
      <c r="B186" t="s">
        <v>6664</v>
      </c>
      <c r="C186" t="s">
        <v>11254</v>
      </c>
      <c r="D186" t="s">
        <v>8659</v>
      </c>
      <c r="E186" t="s">
        <v>8406</v>
      </c>
      <c r="J186" t="s">
        <v>11077</v>
      </c>
      <c r="K186">
        <v>30</v>
      </c>
      <c r="L186" t="s">
        <v>37</v>
      </c>
      <c r="M186" t="s">
        <v>11139</v>
      </c>
      <c r="O186" t="s">
        <v>11317</v>
      </c>
      <c r="P186" t="s">
        <v>11318</v>
      </c>
      <c r="Q186" t="s">
        <v>11080</v>
      </c>
      <c r="S186" t="s">
        <v>11081</v>
      </c>
      <c r="V186" t="str">
        <f t="shared" si="6"/>
        <v>18000.00</v>
      </c>
      <c r="W186" t="str">
        <f t="shared" si="7"/>
        <v>18000,00</v>
      </c>
      <c r="X186">
        <f t="shared" si="8"/>
        <v>18000</v>
      </c>
    </row>
    <row r="187" spans="1:24">
      <c r="A187">
        <v>3089</v>
      </c>
      <c r="B187" t="s">
        <v>6664</v>
      </c>
      <c r="C187" t="s">
        <v>11254</v>
      </c>
      <c r="D187" t="s">
        <v>8657</v>
      </c>
      <c r="E187" t="s">
        <v>8209</v>
      </c>
      <c r="J187" t="s">
        <v>11077</v>
      </c>
      <c r="K187">
        <v>30</v>
      </c>
      <c r="L187" t="s">
        <v>37</v>
      </c>
      <c r="M187" t="s">
        <v>11319</v>
      </c>
      <c r="O187" t="s">
        <v>11320</v>
      </c>
      <c r="P187" t="s">
        <v>11321</v>
      </c>
      <c r="Q187" t="s">
        <v>11080</v>
      </c>
      <c r="S187" t="s">
        <v>11081</v>
      </c>
      <c r="V187" t="str">
        <f t="shared" si="6"/>
        <v>19500.00</v>
      </c>
      <c r="W187" t="str">
        <f t="shared" si="7"/>
        <v>19500,00</v>
      </c>
      <c r="X187">
        <f t="shared" si="8"/>
        <v>19500</v>
      </c>
    </row>
    <row r="188" spans="1:24">
      <c r="A188">
        <v>3089</v>
      </c>
      <c r="B188" t="s">
        <v>6664</v>
      </c>
      <c r="C188" t="s">
        <v>11254</v>
      </c>
      <c r="D188" t="s">
        <v>8661</v>
      </c>
      <c r="E188" t="s">
        <v>8210</v>
      </c>
      <c r="J188" t="s">
        <v>11077</v>
      </c>
      <c r="K188">
        <v>30</v>
      </c>
      <c r="L188" t="s">
        <v>37</v>
      </c>
      <c r="M188" t="s">
        <v>11139</v>
      </c>
      <c r="O188" t="s">
        <v>11317</v>
      </c>
      <c r="P188" t="s">
        <v>11318</v>
      </c>
      <c r="Q188" t="s">
        <v>11080</v>
      </c>
      <c r="S188" t="s">
        <v>11081</v>
      </c>
      <c r="V188" t="str">
        <f t="shared" si="6"/>
        <v>18000.00</v>
      </c>
      <c r="W188" t="str">
        <f t="shared" si="7"/>
        <v>18000,00</v>
      </c>
      <c r="X188">
        <f t="shared" si="8"/>
        <v>18000</v>
      </c>
    </row>
    <row r="189" spans="1:24">
      <c r="A189">
        <v>3089</v>
      </c>
      <c r="B189" t="s">
        <v>6664</v>
      </c>
      <c r="C189" t="s">
        <v>11254</v>
      </c>
      <c r="D189" t="s">
        <v>3420</v>
      </c>
      <c r="E189" t="s">
        <v>11016</v>
      </c>
      <c r="J189" t="s">
        <v>11077</v>
      </c>
      <c r="K189">
        <v>24</v>
      </c>
      <c r="L189" t="s">
        <v>37</v>
      </c>
      <c r="M189" t="s">
        <v>8764</v>
      </c>
      <c r="O189" t="s">
        <v>11322</v>
      </c>
      <c r="P189" t="s">
        <v>11323</v>
      </c>
      <c r="Q189" t="s">
        <v>11080</v>
      </c>
      <c r="S189" t="s">
        <v>11081</v>
      </c>
      <c r="V189" t="str">
        <f t="shared" si="6"/>
        <v>25000.00</v>
      </c>
      <c r="W189" t="str">
        <f t="shared" si="7"/>
        <v>25000,00</v>
      </c>
      <c r="X189">
        <f t="shared" si="8"/>
        <v>25000</v>
      </c>
    </row>
    <row r="190" spans="1:24">
      <c r="A190">
        <v>3089</v>
      </c>
      <c r="B190" t="s">
        <v>6664</v>
      </c>
      <c r="C190" t="s">
        <v>11254</v>
      </c>
      <c r="D190" t="s">
        <v>3417</v>
      </c>
      <c r="E190" t="s">
        <v>11015</v>
      </c>
      <c r="J190" t="s">
        <v>11077</v>
      </c>
      <c r="K190">
        <v>24</v>
      </c>
      <c r="L190" t="s">
        <v>37</v>
      </c>
      <c r="M190" t="s">
        <v>8764</v>
      </c>
      <c r="O190" t="s">
        <v>11322</v>
      </c>
      <c r="P190" t="s">
        <v>11323</v>
      </c>
      <c r="Q190" t="s">
        <v>11080</v>
      </c>
      <c r="S190" t="s">
        <v>11081</v>
      </c>
      <c r="V190" t="str">
        <f t="shared" si="6"/>
        <v>25000.00</v>
      </c>
      <c r="W190" t="str">
        <f t="shared" si="7"/>
        <v>25000,00</v>
      </c>
      <c r="X190">
        <f t="shared" si="8"/>
        <v>25000</v>
      </c>
    </row>
    <row r="191" spans="1:24">
      <c r="A191">
        <v>3089</v>
      </c>
      <c r="B191" t="s">
        <v>6664</v>
      </c>
      <c r="C191" t="s">
        <v>11254</v>
      </c>
      <c r="D191" t="s">
        <v>3431</v>
      </c>
      <c r="E191" t="s">
        <v>11017</v>
      </c>
      <c r="J191" t="s">
        <v>11077</v>
      </c>
      <c r="K191">
        <v>24</v>
      </c>
      <c r="L191" t="s">
        <v>37</v>
      </c>
      <c r="M191" t="s">
        <v>8764</v>
      </c>
      <c r="O191" t="s">
        <v>11322</v>
      </c>
      <c r="P191" t="s">
        <v>11323</v>
      </c>
      <c r="Q191" t="s">
        <v>11080</v>
      </c>
      <c r="S191" t="s">
        <v>11081</v>
      </c>
      <c r="V191" t="str">
        <f t="shared" si="6"/>
        <v>25000.00</v>
      </c>
      <c r="W191" t="str">
        <f t="shared" si="7"/>
        <v>25000,00</v>
      </c>
      <c r="X191">
        <f t="shared" si="8"/>
        <v>25000</v>
      </c>
    </row>
    <row r="192" spans="1:24">
      <c r="A192">
        <v>3089</v>
      </c>
      <c r="B192" t="s">
        <v>6664</v>
      </c>
      <c r="C192" t="s">
        <v>11254</v>
      </c>
      <c r="D192" t="s">
        <v>3296</v>
      </c>
      <c r="E192" t="s">
        <v>11014</v>
      </c>
      <c r="J192" t="s">
        <v>11077</v>
      </c>
      <c r="K192">
        <v>48</v>
      </c>
      <c r="L192" t="s">
        <v>37</v>
      </c>
      <c r="M192" t="s">
        <v>11324</v>
      </c>
      <c r="O192" t="s">
        <v>11108</v>
      </c>
      <c r="P192" t="s">
        <v>11325</v>
      </c>
      <c r="Q192" t="s">
        <v>11080</v>
      </c>
      <c r="S192" t="s">
        <v>11081</v>
      </c>
      <c r="V192" t="str">
        <f t="shared" si="6"/>
        <v>2250.00</v>
      </c>
      <c r="W192" t="str">
        <f t="shared" si="7"/>
        <v>2250,00</v>
      </c>
      <c r="X192">
        <f t="shared" si="8"/>
        <v>2250</v>
      </c>
    </row>
    <row r="193" spans="1:24">
      <c r="V193" t="str">
        <f t="shared" si="6"/>
        <v/>
      </c>
      <c r="W193" t="str">
        <f t="shared" si="7"/>
        <v/>
      </c>
      <c r="X193">
        <f t="shared" si="8"/>
        <v>0</v>
      </c>
    </row>
    <row r="194" spans="1:24">
      <c r="A194">
        <v>3090</v>
      </c>
      <c r="B194" t="s">
        <v>6664</v>
      </c>
      <c r="C194" t="s">
        <v>11254</v>
      </c>
      <c r="D194" t="s">
        <v>7582</v>
      </c>
      <c r="E194" t="s">
        <v>3873</v>
      </c>
      <c r="J194" t="s">
        <v>11077</v>
      </c>
      <c r="K194">
        <v>12</v>
      </c>
      <c r="L194" t="s">
        <v>37</v>
      </c>
      <c r="M194" t="s">
        <v>11279</v>
      </c>
      <c r="O194" t="s">
        <v>11326</v>
      </c>
      <c r="P194" t="s">
        <v>11327</v>
      </c>
      <c r="Q194" t="s">
        <v>11080</v>
      </c>
      <c r="S194" t="s">
        <v>11081</v>
      </c>
      <c r="V194" t="str">
        <f t="shared" si="6"/>
        <v>11000.00</v>
      </c>
      <c r="W194" t="str">
        <f t="shared" si="7"/>
        <v>11000,00</v>
      </c>
      <c r="X194">
        <f t="shared" si="8"/>
        <v>11000</v>
      </c>
    </row>
    <row r="195" spans="1:24">
      <c r="A195">
        <v>3090</v>
      </c>
      <c r="B195" t="s">
        <v>6664</v>
      </c>
      <c r="C195" t="s">
        <v>11254</v>
      </c>
      <c r="D195" t="s">
        <v>9443</v>
      </c>
      <c r="E195" t="s">
        <v>9444</v>
      </c>
      <c r="J195" t="s">
        <v>11077</v>
      </c>
      <c r="K195">
        <v>12</v>
      </c>
      <c r="L195" t="s">
        <v>37</v>
      </c>
      <c r="M195" t="s">
        <v>11328</v>
      </c>
      <c r="O195" t="s">
        <v>11329</v>
      </c>
      <c r="P195" t="s">
        <v>11330</v>
      </c>
      <c r="Q195" t="s">
        <v>11080</v>
      </c>
      <c r="S195" t="s">
        <v>11081</v>
      </c>
      <c r="V195" t="str">
        <f t="shared" si="6"/>
        <v>11750.00</v>
      </c>
      <c r="W195" t="str">
        <f t="shared" si="7"/>
        <v>11750,00</v>
      </c>
      <c r="X195">
        <f t="shared" si="8"/>
        <v>11750</v>
      </c>
    </row>
    <row r="196" spans="1:24">
      <c r="A196">
        <v>3090</v>
      </c>
      <c r="B196" t="s">
        <v>6664</v>
      </c>
      <c r="C196" t="s">
        <v>11254</v>
      </c>
      <c r="D196" t="s">
        <v>1732</v>
      </c>
      <c r="E196" t="s">
        <v>1733</v>
      </c>
      <c r="J196" t="s">
        <v>11077</v>
      </c>
      <c r="K196">
        <v>1</v>
      </c>
      <c r="L196" t="s">
        <v>34</v>
      </c>
      <c r="M196" t="s">
        <v>11136</v>
      </c>
      <c r="O196" t="s">
        <v>11136</v>
      </c>
      <c r="P196" t="s">
        <v>11331</v>
      </c>
      <c r="Q196" t="s">
        <v>11080</v>
      </c>
      <c r="S196" t="s">
        <v>11081</v>
      </c>
      <c r="V196" t="str">
        <f t="shared" ref="V196:V259" si="9">SUBSTITUTE(M196,",","")</f>
        <v>90000.00</v>
      </c>
      <c r="W196" t="str">
        <f t="shared" ref="W196:W259" si="10">SUBSTITUTE(V196,".",",")</f>
        <v>90000,00</v>
      </c>
      <c r="X196">
        <f t="shared" ref="X196:X259" si="11">_xlfn.NUMBERVALUE(W196,",",".")</f>
        <v>90000</v>
      </c>
    </row>
    <row r="197" spans="1:24">
      <c r="A197">
        <v>3090</v>
      </c>
      <c r="B197" t="s">
        <v>6664</v>
      </c>
      <c r="C197" t="s">
        <v>11254</v>
      </c>
      <c r="E197" t="s">
        <v>10390</v>
      </c>
      <c r="J197" t="s">
        <v>11091</v>
      </c>
      <c r="K197">
        <v>4</v>
      </c>
      <c r="L197" t="s">
        <v>34</v>
      </c>
      <c r="M197" t="s">
        <v>11332</v>
      </c>
      <c r="N197" t="s">
        <v>11333</v>
      </c>
      <c r="O197" t="s">
        <v>11334</v>
      </c>
      <c r="P197" t="s">
        <v>11335</v>
      </c>
      <c r="Q197" t="s">
        <v>11080</v>
      </c>
      <c r="S197" t="s">
        <v>11081</v>
      </c>
      <c r="V197" t="str">
        <f t="shared" si="9"/>
        <v>69600.00</v>
      </c>
      <c r="W197" t="str">
        <f t="shared" si="10"/>
        <v>69600,00</v>
      </c>
      <c r="X197">
        <f t="shared" si="11"/>
        <v>69600</v>
      </c>
    </row>
    <row r="198" spans="1:24">
      <c r="A198">
        <v>3090</v>
      </c>
      <c r="B198" t="s">
        <v>6664</v>
      </c>
      <c r="C198" t="s">
        <v>11254</v>
      </c>
      <c r="E198" t="s">
        <v>11336</v>
      </c>
      <c r="J198" t="s">
        <v>11091</v>
      </c>
      <c r="K198">
        <v>5</v>
      </c>
      <c r="L198" t="s">
        <v>34</v>
      </c>
      <c r="M198" t="s">
        <v>11337</v>
      </c>
      <c r="O198" t="s">
        <v>11338</v>
      </c>
      <c r="P198" t="s">
        <v>11339</v>
      </c>
      <c r="Q198" t="s">
        <v>11080</v>
      </c>
      <c r="S198" t="s">
        <v>11081</v>
      </c>
      <c r="V198" t="str">
        <f t="shared" si="9"/>
        <v>57500.00</v>
      </c>
      <c r="W198" t="str">
        <f t="shared" si="10"/>
        <v>57500,00</v>
      </c>
      <c r="X198">
        <f t="shared" si="11"/>
        <v>57500</v>
      </c>
    </row>
    <row r="199" spans="1:24">
      <c r="V199" t="str">
        <f t="shared" si="9"/>
        <v/>
      </c>
      <c r="W199" t="str">
        <f t="shared" si="10"/>
        <v/>
      </c>
      <c r="X199">
        <f t="shared" si="11"/>
        <v>0</v>
      </c>
    </row>
    <row r="200" spans="1:24">
      <c r="A200">
        <v>3262</v>
      </c>
      <c r="B200" t="s">
        <v>3762</v>
      </c>
      <c r="C200" t="s">
        <v>11340</v>
      </c>
      <c r="D200" t="s">
        <v>1965</v>
      </c>
      <c r="E200" t="s">
        <v>1966</v>
      </c>
      <c r="J200" t="s">
        <v>11077</v>
      </c>
      <c r="K200">
        <v>20</v>
      </c>
      <c r="L200" t="s">
        <v>34</v>
      </c>
      <c r="M200" t="s">
        <v>11176</v>
      </c>
      <c r="O200" t="s">
        <v>11322</v>
      </c>
      <c r="P200" t="s">
        <v>11341</v>
      </c>
      <c r="Q200" t="s">
        <v>11080</v>
      </c>
      <c r="S200" t="s">
        <v>11081</v>
      </c>
      <c r="V200" t="str">
        <f t="shared" si="9"/>
        <v>30000.00</v>
      </c>
      <c r="W200" t="str">
        <f t="shared" si="10"/>
        <v>30000,00</v>
      </c>
      <c r="X200">
        <f t="shared" si="11"/>
        <v>30000</v>
      </c>
    </row>
    <row r="201" spans="1:24">
      <c r="A201">
        <v>3262</v>
      </c>
      <c r="B201" t="s">
        <v>3762</v>
      </c>
      <c r="C201" t="s">
        <v>11340</v>
      </c>
      <c r="D201" t="s">
        <v>981</v>
      </c>
      <c r="E201" t="s">
        <v>982</v>
      </c>
      <c r="J201" t="s">
        <v>11077</v>
      </c>
      <c r="K201">
        <v>12</v>
      </c>
      <c r="L201" t="s">
        <v>34</v>
      </c>
      <c r="M201" t="s">
        <v>11171</v>
      </c>
      <c r="O201" t="s">
        <v>11342</v>
      </c>
      <c r="P201" t="s">
        <v>11343</v>
      </c>
      <c r="Q201" t="s">
        <v>11080</v>
      </c>
      <c r="S201" t="s">
        <v>11081</v>
      </c>
      <c r="V201" t="str">
        <f t="shared" si="9"/>
        <v>27500.00</v>
      </c>
      <c r="W201" t="str">
        <f t="shared" si="10"/>
        <v>27500,00</v>
      </c>
      <c r="X201">
        <f t="shared" si="11"/>
        <v>27500</v>
      </c>
    </row>
    <row r="202" spans="1:24">
      <c r="A202">
        <v>3262</v>
      </c>
      <c r="B202" t="s">
        <v>3762</v>
      </c>
      <c r="C202" t="s">
        <v>11340</v>
      </c>
      <c r="D202" t="s">
        <v>6859</v>
      </c>
      <c r="E202" t="s">
        <v>6860</v>
      </c>
      <c r="J202" t="s">
        <v>11077</v>
      </c>
      <c r="K202">
        <v>12</v>
      </c>
      <c r="L202" t="s">
        <v>34</v>
      </c>
      <c r="M202" t="s">
        <v>11111</v>
      </c>
      <c r="O202" t="s">
        <v>11344</v>
      </c>
      <c r="P202" t="s">
        <v>11345</v>
      </c>
      <c r="Q202" t="s">
        <v>11080</v>
      </c>
      <c r="S202" t="s">
        <v>11081</v>
      </c>
      <c r="V202" t="str">
        <f t="shared" si="9"/>
        <v>46500.00</v>
      </c>
      <c r="W202" t="str">
        <f t="shared" si="10"/>
        <v>46500,00</v>
      </c>
      <c r="X202">
        <f t="shared" si="11"/>
        <v>46500</v>
      </c>
    </row>
    <row r="203" spans="1:24">
      <c r="A203">
        <v>3262</v>
      </c>
      <c r="B203" t="s">
        <v>3762</v>
      </c>
      <c r="C203" t="s">
        <v>11340</v>
      </c>
      <c r="D203" t="s">
        <v>1963</v>
      </c>
      <c r="E203" t="s">
        <v>1964</v>
      </c>
      <c r="J203" t="s">
        <v>11077</v>
      </c>
      <c r="K203">
        <v>6</v>
      </c>
      <c r="L203" t="s">
        <v>34</v>
      </c>
      <c r="M203" t="s">
        <v>11105</v>
      </c>
      <c r="O203" t="s">
        <v>11153</v>
      </c>
      <c r="P203" t="s">
        <v>11346</v>
      </c>
      <c r="Q203" t="s">
        <v>11080</v>
      </c>
      <c r="S203" t="s">
        <v>11081</v>
      </c>
      <c r="V203" t="str">
        <f t="shared" si="9"/>
        <v>75000.00</v>
      </c>
      <c r="W203" t="str">
        <f t="shared" si="10"/>
        <v>75000,00</v>
      </c>
      <c r="X203">
        <f t="shared" si="11"/>
        <v>75000</v>
      </c>
    </row>
    <row r="204" spans="1:24">
      <c r="A204">
        <v>3262</v>
      </c>
      <c r="B204" t="s">
        <v>3762</v>
      </c>
      <c r="C204" t="s">
        <v>11340</v>
      </c>
      <c r="D204" t="s">
        <v>1960</v>
      </c>
      <c r="E204" t="s">
        <v>1961</v>
      </c>
      <c r="J204" t="s">
        <v>11077</v>
      </c>
      <c r="K204">
        <v>6</v>
      </c>
      <c r="L204" t="s">
        <v>34</v>
      </c>
      <c r="M204" t="s">
        <v>11347</v>
      </c>
      <c r="O204" t="s">
        <v>11348</v>
      </c>
      <c r="P204" t="s">
        <v>11349</v>
      </c>
      <c r="Q204" t="s">
        <v>11080</v>
      </c>
      <c r="S204" t="s">
        <v>11081</v>
      </c>
      <c r="V204" t="str">
        <f t="shared" si="9"/>
        <v>95000.00</v>
      </c>
      <c r="W204" t="str">
        <f t="shared" si="10"/>
        <v>95000,00</v>
      </c>
      <c r="X204">
        <f t="shared" si="11"/>
        <v>95000</v>
      </c>
    </row>
    <row r="205" spans="1:24">
      <c r="A205">
        <v>3262</v>
      </c>
      <c r="B205" t="s">
        <v>3762</v>
      </c>
      <c r="C205" t="s">
        <v>11340</v>
      </c>
      <c r="D205" t="s">
        <v>1967</v>
      </c>
      <c r="E205" t="s">
        <v>1968</v>
      </c>
      <c r="J205" t="s">
        <v>11077</v>
      </c>
      <c r="K205">
        <v>6</v>
      </c>
      <c r="L205" t="s">
        <v>34</v>
      </c>
      <c r="M205" t="s">
        <v>11262</v>
      </c>
      <c r="O205" t="s">
        <v>11350</v>
      </c>
      <c r="P205" t="s">
        <v>11351</v>
      </c>
      <c r="Q205" t="s">
        <v>11080</v>
      </c>
      <c r="S205" t="s">
        <v>11081</v>
      </c>
      <c r="V205" t="str">
        <f t="shared" si="9"/>
        <v>135000.00</v>
      </c>
      <c r="W205" t="str">
        <f t="shared" si="10"/>
        <v>135000,00</v>
      </c>
      <c r="X205">
        <f t="shared" si="11"/>
        <v>135000</v>
      </c>
    </row>
    <row r="206" spans="1:24">
      <c r="A206">
        <v>3262</v>
      </c>
      <c r="B206" t="s">
        <v>3762</v>
      </c>
      <c r="C206" t="s">
        <v>11340</v>
      </c>
      <c r="E206" t="s">
        <v>11352</v>
      </c>
      <c r="J206" t="s">
        <v>11091</v>
      </c>
      <c r="K206">
        <v>6</v>
      </c>
      <c r="L206" t="s">
        <v>34</v>
      </c>
      <c r="M206" t="s">
        <v>11353</v>
      </c>
      <c r="O206" t="s">
        <v>11183</v>
      </c>
      <c r="P206" t="s">
        <v>11354</v>
      </c>
      <c r="Q206" t="s">
        <v>11080</v>
      </c>
      <c r="S206" t="s">
        <v>11081</v>
      </c>
      <c r="V206" t="str">
        <f t="shared" si="9"/>
        <v>36000.00</v>
      </c>
      <c r="W206" t="str">
        <f t="shared" si="10"/>
        <v>36000,00</v>
      </c>
      <c r="X206">
        <f t="shared" si="11"/>
        <v>36000</v>
      </c>
    </row>
    <row r="207" spans="1:24">
      <c r="A207">
        <v>3262</v>
      </c>
      <c r="B207" t="s">
        <v>3762</v>
      </c>
      <c r="C207" t="s">
        <v>11340</v>
      </c>
      <c r="E207" t="s">
        <v>11355</v>
      </c>
      <c r="J207" t="s">
        <v>11091</v>
      </c>
      <c r="K207">
        <v>6</v>
      </c>
      <c r="L207" t="s">
        <v>34</v>
      </c>
      <c r="M207" t="s">
        <v>11356</v>
      </c>
      <c r="O207" t="s">
        <v>11357</v>
      </c>
      <c r="P207" t="s">
        <v>11358</v>
      </c>
      <c r="Q207" t="s">
        <v>11080</v>
      </c>
      <c r="S207" t="s">
        <v>11081</v>
      </c>
      <c r="V207" t="str">
        <f t="shared" si="9"/>
        <v>17000.00</v>
      </c>
      <c r="W207" t="str">
        <f t="shared" si="10"/>
        <v>17000,00</v>
      </c>
      <c r="X207">
        <f t="shared" si="11"/>
        <v>17000</v>
      </c>
    </row>
    <row r="208" spans="1:24">
      <c r="A208">
        <v>3262</v>
      </c>
      <c r="B208" t="s">
        <v>3762</v>
      </c>
      <c r="C208" t="s">
        <v>11340</v>
      </c>
      <c r="E208" t="s">
        <v>11359</v>
      </c>
      <c r="J208" t="s">
        <v>11091</v>
      </c>
      <c r="K208">
        <v>6</v>
      </c>
      <c r="L208" t="s">
        <v>34</v>
      </c>
      <c r="M208" t="s">
        <v>11196</v>
      </c>
      <c r="O208" t="s">
        <v>11235</v>
      </c>
      <c r="P208" t="s">
        <v>11360</v>
      </c>
      <c r="Q208" t="s">
        <v>11080</v>
      </c>
      <c r="S208" t="s">
        <v>11081</v>
      </c>
      <c r="V208" t="str">
        <f t="shared" si="9"/>
        <v>27000.00</v>
      </c>
      <c r="W208" t="str">
        <f t="shared" si="10"/>
        <v>27000,00</v>
      </c>
      <c r="X208">
        <f t="shared" si="11"/>
        <v>27000</v>
      </c>
    </row>
    <row r="209" spans="1:24">
      <c r="A209">
        <v>3262</v>
      </c>
      <c r="B209" t="s">
        <v>3762</v>
      </c>
      <c r="C209" t="s">
        <v>11340</v>
      </c>
      <c r="E209" t="s">
        <v>11361</v>
      </c>
      <c r="J209" t="s">
        <v>11091</v>
      </c>
      <c r="K209">
        <v>6</v>
      </c>
      <c r="L209" t="s">
        <v>34</v>
      </c>
      <c r="M209" t="s">
        <v>11362</v>
      </c>
      <c r="O209" t="s">
        <v>11363</v>
      </c>
      <c r="P209" t="s">
        <v>11364</v>
      </c>
      <c r="Q209" t="s">
        <v>11080</v>
      </c>
      <c r="S209" t="s">
        <v>11081</v>
      </c>
      <c r="V209" t="str">
        <f t="shared" si="9"/>
        <v>28500.00</v>
      </c>
      <c r="W209" t="str">
        <f t="shared" si="10"/>
        <v>28500,00</v>
      </c>
      <c r="X209">
        <f t="shared" si="11"/>
        <v>28500</v>
      </c>
    </row>
    <row r="210" spans="1:24">
      <c r="A210">
        <v>3262</v>
      </c>
      <c r="B210" t="s">
        <v>3762</v>
      </c>
      <c r="C210" t="s">
        <v>11340</v>
      </c>
      <c r="D210" t="s">
        <v>9061</v>
      </c>
      <c r="E210" t="s">
        <v>1877</v>
      </c>
      <c r="J210" t="s">
        <v>11077</v>
      </c>
      <c r="K210">
        <v>6</v>
      </c>
      <c r="L210" t="s">
        <v>34</v>
      </c>
      <c r="M210" t="s">
        <v>11199</v>
      </c>
      <c r="O210" t="s">
        <v>11365</v>
      </c>
      <c r="P210" t="s">
        <v>11366</v>
      </c>
      <c r="Q210" t="s">
        <v>11080</v>
      </c>
      <c r="S210" t="s">
        <v>11081</v>
      </c>
      <c r="V210" t="str">
        <f t="shared" si="9"/>
        <v>60000.00</v>
      </c>
      <c r="W210" t="str">
        <f t="shared" si="10"/>
        <v>60000,00</v>
      </c>
      <c r="X210">
        <f t="shared" si="11"/>
        <v>60000</v>
      </c>
    </row>
    <row r="211" spans="1:24">
      <c r="A211">
        <v>3262</v>
      </c>
      <c r="B211" t="s">
        <v>3762</v>
      </c>
      <c r="C211" t="s">
        <v>11340</v>
      </c>
      <c r="E211" t="s">
        <v>11367</v>
      </c>
      <c r="J211" t="s">
        <v>11091</v>
      </c>
      <c r="K211">
        <v>6</v>
      </c>
      <c r="L211" t="s">
        <v>34</v>
      </c>
      <c r="M211" t="s">
        <v>11368</v>
      </c>
      <c r="O211" t="s">
        <v>11369</v>
      </c>
      <c r="P211" t="s">
        <v>11370</v>
      </c>
      <c r="Q211" t="s">
        <v>11080</v>
      </c>
      <c r="S211" t="s">
        <v>11081</v>
      </c>
      <c r="V211" t="str">
        <f t="shared" si="9"/>
        <v>9500.00</v>
      </c>
      <c r="W211" t="str">
        <f t="shared" si="10"/>
        <v>9500,00</v>
      </c>
      <c r="X211">
        <f t="shared" si="11"/>
        <v>9500</v>
      </c>
    </row>
    <row r="212" spans="1:24">
      <c r="A212">
        <v>3262</v>
      </c>
      <c r="B212" t="s">
        <v>3762</v>
      </c>
      <c r="C212" t="s">
        <v>11340</v>
      </c>
      <c r="E212" t="s">
        <v>11371</v>
      </c>
      <c r="J212" t="s">
        <v>11091</v>
      </c>
      <c r="K212">
        <v>6</v>
      </c>
      <c r="L212" t="s">
        <v>34</v>
      </c>
      <c r="M212" t="s">
        <v>11372</v>
      </c>
      <c r="O212" t="s">
        <v>11373</v>
      </c>
      <c r="P212" t="s">
        <v>11374</v>
      </c>
      <c r="Q212" t="s">
        <v>11080</v>
      </c>
      <c r="S212" t="s">
        <v>11081</v>
      </c>
      <c r="V212" t="str">
        <f t="shared" si="9"/>
        <v>6500.00</v>
      </c>
      <c r="W212" t="str">
        <f t="shared" si="10"/>
        <v>6500,00</v>
      </c>
      <c r="X212">
        <f t="shared" si="11"/>
        <v>6500</v>
      </c>
    </row>
    <row r="213" spans="1:24">
      <c r="A213">
        <v>3262</v>
      </c>
      <c r="B213" t="s">
        <v>3762</v>
      </c>
      <c r="C213" t="s">
        <v>11340</v>
      </c>
      <c r="D213" t="s">
        <v>7255</v>
      </c>
      <c r="E213" t="s">
        <v>1878</v>
      </c>
      <c r="J213" t="s">
        <v>11077</v>
      </c>
      <c r="K213">
        <v>6</v>
      </c>
      <c r="L213" t="s">
        <v>34</v>
      </c>
      <c r="M213" t="s">
        <v>8765</v>
      </c>
      <c r="O213" t="s">
        <v>11322</v>
      </c>
      <c r="P213" t="s">
        <v>11375</v>
      </c>
      <c r="Q213" t="s">
        <v>11080</v>
      </c>
      <c r="S213" t="s">
        <v>11081</v>
      </c>
      <c r="V213" t="str">
        <f t="shared" si="9"/>
        <v>100000.00</v>
      </c>
      <c r="W213" t="str">
        <f t="shared" si="10"/>
        <v>100000,00</v>
      </c>
      <c r="X213">
        <f t="shared" si="11"/>
        <v>100000</v>
      </c>
    </row>
    <row r="214" spans="1:24">
      <c r="V214" t="str">
        <f t="shared" si="9"/>
        <v/>
      </c>
      <c r="W214" t="str">
        <f t="shared" si="10"/>
        <v/>
      </c>
      <c r="X214">
        <f t="shared" si="11"/>
        <v>0</v>
      </c>
    </row>
    <row r="215" spans="1:24">
      <c r="A215">
        <v>3125</v>
      </c>
      <c r="B215" t="s">
        <v>6664</v>
      </c>
      <c r="C215" t="s">
        <v>11376</v>
      </c>
      <c r="D215" t="s">
        <v>4307</v>
      </c>
      <c r="E215" t="s">
        <v>4308</v>
      </c>
      <c r="J215" t="s">
        <v>11077</v>
      </c>
      <c r="K215">
        <v>1</v>
      </c>
      <c r="L215" t="s">
        <v>34</v>
      </c>
      <c r="M215" t="s">
        <v>11262</v>
      </c>
      <c r="O215" t="s">
        <v>11262</v>
      </c>
      <c r="P215" t="s">
        <v>11377</v>
      </c>
      <c r="Q215" t="s">
        <v>11080</v>
      </c>
      <c r="S215" t="s">
        <v>11081</v>
      </c>
      <c r="V215" t="str">
        <f t="shared" si="9"/>
        <v>135000.00</v>
      </c>
      <c r="W215" t="str">
        <f t="shared" si="10"/>
        <v>135000,00</v>
      </c>
      <c r="X215">
        <f t="shared" si="11"/>
        <v>135000</v>
      </c>
    </row>
    <row r="216" spans="1:24">
      <c r="A216">
        <v>3125</v>
      </c>
      <c r="B216" t="s">
        <v>6664</v>
      </c>
      <c r="C216" t="s">
        <v>11376</v>
      </c>
      <c r="D216" t="s">
        <v>4303</v>
      </c>
      <c r="E216" t="s">
        <v>4304</v>
      </c>
      <c r="J216" t="s">
        <v>11077</v>
      </c>
      <c r="K216">
        <v>1</v>
      </c>
      <c r="L216" t="s">
        <v>34</v>
      </c>
      <c r="M216" t="s">
        <v>11098</v>
      </c>
      <c r="O216" t="s">
        <v>11098</v>
      </c>
      <c r="P216" t="s">
        <v>11099</v>
      </c>
      <c r="Q216" t="s">
        <v>11080</v>
      </c>
      <c r="S216" t="s">
        <v>11081</v>
      </c>
      <c r="V216" t="str">
        <f t="shared" si="9"/>
        <v>65000.00</v>
      </c>
      <c r="W216" t="str">
        <f t="shared" si="10"/>
        <v>65000,00</v>
      </c>
      <c r="X216">
        <f t="shared" si="11"/>
        <v>65000</v>
      </c>
    </row>
    <row r="217" spans="1:24">
      <c r="A217">
        <v>3125</v>
      </c>
      <c r="B217" t="s">
        <v>6664</v>
      </c>
      <c r="C217" t="s">
        <v>11376</v>
      </c>
      <c r="D217" t="s">
        <v>4289</v>
      </c>
      <c r="E217" t="s">
        <v>4290</v>
      </c>
      <c r="J217" t="s">
        <v>11077</v>
      </c>
      <c r="K217">
        <v>1</v>
      </c>
      <c r="L217" t="s">
        <v>34</v>
      </c>
      <c r="M217" t="s">
        <v>11199</v>
      </c>
      <c r="O217" t="s">
        <v>11199</v>
      </c>
      <c r="P217" t="s">
        <v>11378</v>
      </c>
      <c r="Q217" t="s">
        <v>11080</v>
      </c>
      <c r="S217" t="s">
        <v>11081</v>
      </c>
      <c r="V217" t="str">
        <f t="shared" si="9"/>
        <v>60000.00</v>
      </c>
      <c r="W217" t="str">
        <f t="shared" si="10"/>
        <v>60000,00</v>
      </c>
      <c r="X217">
        <f t="shared" si="11"/>
        <v>60000</v>
      </c>
    </row>
    <row r="218" spans="1:24">
      <c r="A218">
        <v>3125</v>
      </c>
      <c r="B218" t="s">
        <v>6664</v>
      </c>
      <c r="C218" t="s">
        <v>11376</v>
      </c>
      <c r="D218" t="s">
        <v>4289</v>
      </c>
      <c r="E218" t="s">
        <v>4290</v>
      </c>
      <c r="J218" t="s">
        <v>11077</v>
      </c>
      <c r="K218">
        <v>1</v>
      </c>
      <c r="L218" t="s">
        <v>34</v>
      </c>
      <c r="M218" t="s">
        <v>11199</v>
      </c>
      <c r="O218" t="s">
        <v>11199</v>
      </c>
      <c r="P218" t="s">
        <v>11378</v>
      </c>
      <c r="Q218" t="s">
        <v>11080</v>
      </c>
      <c r="S218" t="s">
        <v>11081</v>
      </c>
      <c r="V218" t="str">
        <f t="shared" si="9"/>
        <v>60000.00</v>
      </c>
      <c r="W218" t="str">
        <f t="shared" si="10"/>
        <v>60000,00</v>
      </c>
      <c r="X218">
        <f t="shared" si="11"/>
        <v>60000</v>
      </c>
    </row>
    <row r="219" spans="1:24">
      <c r="A219">
        <v>3125</v>
      </c>
      <c r="B219" t="s">
        <v>6664</v>
      </c>
      <c r="C219" t="s">
        <v>11376</v>
      </c>
      <c r="D219" t="s">
        <v>4289</v>
      </c>
      <c r="E219" t="s">
        <v>4290</v>
      </c>
      <c r="J219" t="s">
        <v>11077</v>
      </c>
      <c r="K219">
        <v>1</v>
      </c>
      <c r="L219" t="s">
        <v>34</v>
      </c>
      <c r="M219" t="s">
        <v>11199</v>
      </c>
      <c r="O219" t="s">
        <v>11199</v>
      </c>
      <c r="P219" t="s">
        <v>11378</v>
      </c>
      <c r="Q219" t="s">
        <v>11080</v>
      </c>
      <c r="S219" t="s">
        <v>11081</v>
      </c>
      <c r="V219" t="str">
        <f t="shared" si="9"/>
        <v>60000.00</v>
      </c>
      <c r="W219" t="str">
        <f t="shared" si="10"/>
        <v>60000,00</v>
      </c>
      <c r="X219">
        <f t="shared" si="11"/>
        <v>60000</v>
      </c>
    </row>
    <row r="220" spans="1:24">
      <c r="A220">
        <v>3125</v>
      </c>
      <c r="B220" t="s">
        <v>6664</v>
      </c>
      <c r="C220" t="s">
        <v>11376</v>
      </c>
      <c r="D220" t="s">
        <v>4289</v>
      </c>
      <c r="E220" t="s">
        <v>4290</v>
      </c>
      <c r="J220" t="s">
        <v>11077</v>
      </c>
      <c r="K220">
        <v>1</v>
      </c>
      <c r="L220" t="s">
        <v>34</v>
      </c>
      <c r="M220" t="s">
        <v>11199</v>
      </c>
      <c r="O220" t="s">
        <v>11199</v>
      </c>
      <c r="P220" t="s">
        <v>11378</v>
      </c>
      <c r="Q220" t="s">
        <v>11080</v>
      </c>
      <c r="S220" t="s">
        <v>11081</v>
      </c>
      <c r="V220" t="str">
        <f t="shared" si="9"/>
        <v>60000.00</v>
      </c>
      <c r="W220" t="str">
        <f t="shared" si="10"/>
        <v>60000,00</v>
      </c>
      <c r="X220">
        <f t="shared" si="11"/>
        <v>60000</v>
      </c>
    </row>
    <row r="221" spans="1:24">
      <c r="A221">
        <v>3125</v>
      </c>
      <c r="B221" t="s">
        <v>6664</v>
      </c>
      <c r="C221" t="s">
        <v>11376</v>
      </c>
      <c r="D221" t="s">
        <v>4247</v>
      </c>
      <c r="E221" t="s">
        <v>11195</v>
      </c>
      <c r="J221" t="s">
        <v>11077</v>
      </c>
      <c r="K221">
        <v>5</v>
      </c>
      <c r="L221" t="s">
        <v>34</v>
      </c>
      <c r="M221" t="s">
        <v>11196</v>
      </c>
      <c r="O221" t="s">
        <v>11262</v>
      </c>
      <c r="P221" t="s">
        <v>11379</v>
      </c>
      <c r="Q221" t="s">
        <v>11080</v>
      </c>
      <c r="S221" t="s">
        <v>11081</v>
      </c>
      <c r="V221" t="str">
        <f t="shared" si="9"/>
        <v>27000.00</v>
      </c>
      <c r="W221" t="str">
        <f t="shared" si="10"/>
        <v>27000,00</v>
      </c>
      <c r="X221">
        <f t="shared" si="11"/>
        <v>27000</v>
      </c>
    </row>
    <row r="222" spans="1:24">
      <c r="A222">
        <v>3125</v>
      </c>
      <c r="B222" t="s">
        <v>6664</v>
      </c>
      <c r="C222" t="s">
        <v>11376</v>
      </c>
      <c r="D222" t="s">
        <v>4245</v>
      </c>
      <c r="E222" t="s">
        <v>11023</v>
      </c>
      <c r="J222" t="s">
        <v>11077</v>
      </c>
      <c r="K222">
        <v>5</v>
      </c>
      <c r="L222" t="s">
        <v>34</v>
      </c>
      <c r="M222" t="s">
        <v>11176</v>
      </c>
      <c r="O222" t="s">
        <v>11095</v>
      </c>
      <c r="P222" t="s">
        <v>11380</v>
      </c>
      <c r="Q222" t="s">
        <v>11080</v>
      </c>
      <c r="S222" t="s">
        <v>11081</v>
      </c>
      <c r="V222" t="str">
        <f t="shared" si="9"/>
        <v>30000.00</v>
      </c>
      <c r="W222" t="str">
        <f t="shared" si="10"/>
        <v>30000,00</v>
      </c>
      <c r="X222">
        <f t="shared" si="11"/>
        <v>30000</v>
      </c>
    </row>
    <row r="223" spans="1:24">
      <c r="A223">
        <v>3125</v>
      </c>
      <c r="B223" t="s">
        <v>6664</v>
      </c>
      <c r="C223" t="s">
        <v>11376</v>
      </c>
      <c r="D223" t="s">
        <v>8744</v>
      </c>
      <c r="E223" t="s">
        <v>8745</v>
      </c>
      <c r="J223" t="s">
        <v>11077</v>
      </c>
      <c r="K223">
        <v>1</v>
      </c>
      <c r="L223" t="s">
        <v>34</v>
      </c>
      <c r="M223" t="s">
        <v>11105</v>
      </c>
      <c r="O223" t="s">
        <v>11105</v>
      </c>
      <c r="P223" t="s">
        <v>11381</v>
      </c>
      <c r="Q223" t="s">
        <v>11080</v>
      </c>
      <c r="S223" t="s">
        <v>11081</v>
      </c>
      <c r="V223" t="str">
        <f t="shared" si="9"/>
        <v>75000.00</v>
      </c>
      <c r="W223" t="str">
        <f t="shared" si="10"/>
        <v>75000,00</v>
      </c>
      <c r="X223">
        <f t="shared" si="11"/>
        <v>75000</v>
      </c>
    </row>
    <row r="224" spans="1:24">
      <c r="A224">
        <v>3125</v>
      </c>
      <c r="B224" t="s">
        <v>6664</v>
      </c>
      <c r="C224" t="s">
        <v>11376</v>
      </c>
      <c r="D224" t="s">
        <v>8744</v>
      </c>
      <c r="E224" t="s">
        <v>8745</v>
      </c>
      <c r="J224" t="s">
        <v>11077</v>
      </c>
      <c r="K224">
        <v>1</v>
      </c>
      <c r="L224" t="s">
        <v>34</v>
      </c>
      <c r="M224" t="s">
        <v>11105</v>
      </c>
      <c r="O224" t="s">
        <v>11105</v>
      </c>
      <c r="P224" t="s">
        <v>11381</v>
      </c>
      <c r="Q224" t="s">
        <v>11080</v>
      </c>
      <c r="S224" t="s">
        <v>11081</v>
      </c>
      <c r="V224" t="str">
        <f t="shared" si="9"/>
        <v>75000.00</v>
      </c>
      <c r="W224" t="str">
        <f t="shared" si="10"/>
        <v>75000,00</v>
      </c>
      <c r="X224">
        <f t="shared" si="11"/>
        <v>75000</v>
      </c>
    </row>
    <row r="225" spans="1:24">
      <c r="A225">
        <v>3125</v>
      </c>
      <c r="B225" t="s">
        <v>6664</v>
      </c>
      <c r="C225" t="s">
        <v>11376</v>
      </c>
      <c r="D225" t="s">
        <v>8744</v>
      </c>
      <c r="E225" t="s">
        <v>8745</v>
      </c>
      <c r="J225" t="s">
        <v>11077</v>
      </c>
      <c r="K225">
        <v>1</v>
      </c>
      <c r="L225" t="s">
        <v>34</v>
      </c>
      <c r="M225" t="s">
        <v>11105</v>
      </c>
      <c r="O225" t="s">
        <v>11105</v>
      </c>
      <c r="P225" t="s">
        <v>11381</v>
      </c>
      <c r="Q225" t="s">
        <v>11080</v>
      </c>
      <c r="S225" t="s">
        <v>11081</v>
      </c>
      <c r="V225" t="str">
        <f t="shared" si="9"/>
        <v>75000.00</v>
      </c>
      <c r="W225" t="str">
        <f t="shared" si="10"/>
        <v>75000,00</v>
      </c>
      <c r="X225">
        <f t="shared" si="11"/>
        <v>75000</v>
      </c>
    </row>
    <row r="226" spans="1:24">
      <c r="A226">
        <v>3125</v>
      </c>
      <c r="B226" t="s">
        <v>6664</v>
      </c>
      <c r="C226" t="s">
        <v>11376</v>
      </c>
      <c r="D226" t="s">
        <v>8744</v>
      </c>
      <c r="E226" t="s">
        <v>8745</v>
      </c>
      <c r="J226" t="s">
        <v>11077</v>
      </c>
      <c r="K226">
        <v>1</v>
      </c>
      <c r="L226" t="s">
        <v>34</v>
      </c>
      <c r="M226" t="s">
        <v>11105</v>
      </c>
      <c r="O226" t="s">
        <v>11105</v>
      </c>
      <c r="P226" t="s">
        <v>11381</v>
      </c>
      <c r="Q226" t="s">
        <v>11080</v>
      </c>
      <c r="S226" t="s">
        <v>11081</v>
      </c>
      <c r="V226" t="str">
        <f t="shared" si="9"/>
        <v>75000.00</v>
      </c>
      <c r="W226" t="str">
        <f t="shared" si="10"/>
        <v>75000,00</v>
      </c>
      <c r="X226">
        <f t="shared" si="11"/>
        <v>75000</v>
      </c>
    </row>
    <row r="227" spans="1:24">
      <c r="A227">
        <v>3125</v>
      </c>
      <c r="B227" t="s">
        <v>6664</v>
      </c>
      <c r="C227" t="s">
        <v>11376</v>
      </c>
      <c r="D227" t="s">
        <v>8748</v>
      </c>
      <c r="E227" t="s">
        <v>8749</v>
      </c>
      <c r="J227" t="s">
        <v>11077</v>
      </c>
      <c r="K227">
        <v>1</v>
      </c>
      <c r="L227" t="s">
        <v>34</v>
      </c>
      <c r="M227" t="s">
        <v>11142</v>
      </c>
      <c r="O227" t="s">
        <v>11142</v>
      </c>
      <c r="P227" t="s">
        <v>11257</v>
      </c>
      <c r="Q227" t="s">
        <v>11080</v>
      </c>
      <c r="S227" t="s">
        <v>11081</v>
      </c>
      <c r="V227" t="str">
        <f t="shared" si="9"/>
        <v>125000.00</v>
      </c>
      <c r="W227" t="str">
        <f t="shared" si="10"/>
        <v>125000,00</v>
      </c>
      <c r="X227">
        <f t="shared" si="11"/>
        <v>125000</v>
      </c>
    </row>
    <row r="228" spans="1:24">
      <c r="A228">
        <v>3125</v>
      </c>
      <c r="B228" t="s">
        <v>6664</v>
      </c>
      <c r="C228" t="s">
        <v>11376</v>
      </c>
      <c r="D228" t="s">
        <v>8748</v>
      </c>
      <c r="E228" t="s">
        <v>8749</v>
      </c>
      <c r="J228" t="s">
        <v>11077</v>
      </c>
      <c r="K228">
        <v>1</v>
      </c>
      <c r="L228" t="s">
        <v>34</v>
      </c>
      <c r="M228" t="s">
        <v>11142</v>
      </c>
      <c r="O228" t="s">
        <v>11142</v>
      </c>
      <c r="P228" t="s">
        <v>11257</v>
      </c>
      <c r="Q228" t="s">
        <v>11080</v>
      </c>
      <c r="S228" t="s">
        <v>11081</v>
      </c>
      <c r="V228" t="str">
        <f t="shared" si="9"/>
        <v>125000.00</v>
      </c>
      <c r="W228" t="str">
        <f t="shared" si="10"/>
        <v>125000,00</v>
      </c>
      <c r="X228">
        <f t="shared" si="11"/>
        <v>125000</v>
      </c>
    </row>
    <row r="229" spans="1:24">
      <c r="A229">
        <v>3125</v>
      </c>
      <c r="B229" t="s">
        <v>6664</v>
      </c>
      <c r="C229" t="s">
        <v>11376</v>
      </c>
      <c r="D229" t="s">
        <v>8748</v>
      </c>
      <c r="E229" t="s">
        <v>8749</v>
      </c>
      <c r="J229" t="s">
        <v>11077</v>
      </c>
      <c r="K229">
        <v>1</v>
      </c>
      <c r="L229" t="s">
        <v>34</v>
      </c>
      <c r="M229" t="s">
        <v>11142</v>
      </c>
      <c r="O229" t="s">
        <v>11142</v>
      </c>
      <c r="P229" t="s">
        <v>11257</v>
      </c>
      <c r="Q229" t="s">
        <v>11080</v>
      </c>
      <c r="S229" t="s">
        <v>11081</v>
      </c>
      <c r="V229" t="str">
        <f t="shared" si="9"/>
        <v>125000.00</v>
      </c>
      <c r="W229" t="str">
        <f t="shared" si="10"/>
        <v>125000,00</v>
      </c>
      <c r="X229">
        <f t="shared" si="11"/>
        <v>125000</v>
      </c>
    </row>
    <row r="230" spans="1:24">
      <c r="V230" t="str">
        <f t="shared" si="9"/>
        <v/>
      </c>
      <c r="W230" t="str">
        <f t="shared" si="10"/>
        <v/>
      </c>
      <c r="X230">
        <f t="shared" si="11"/>
        <v>0</v>
      </c>
    </row>
    <row r="231" spans="1:24">
      <c r="A231">
        <v>3126</v>
      </c>
      <c r="B231" t="s">
        <v>6664</v>
      </c>
      <c r="C231" t="s">
        <v>11376</v>
      </c>
      <c r="D231" t="s">
        <v>8746</v>
      </c>
      <c r="E231" t="s">
        <v>8747</v>
      </c>
      <c r="J231" t="s">
        <v>11077</v>
      </c>
      <c r="K231">
        <v>1</v>
      </c>
      <c r="L231" t="s">
        <v>34</v>
      </c>
      <c r="M231" t="s">
        <v>8765</v>
      </c>
      <c r="O231" t="s">
        <v>8765</v>
      </c>
      <c r="P231" t="s">
        <v>11145</v>
      </c>
      <c r="Q231" t="s">
        <v>11080</v>
      </c>
      <c r="S231" t="s">
        <v>11081</v>
      </c>
      <c r="V231" t="str">
        <f t="shared" si="9"/>
        <v>100000.00</v>
      </c>
      <c r="W231" t="str">
        <f t="shared" si="10"/>
        <v>100000,00</v>
      </c>
      <c r="X231">
        <f t="shared" si="11"/>
        <v>100000</v>
      </c>
    </row>
    <row r="232" spans="1:24">
      <c r="A232">
        <v>3126</v>
      </c>
      <c r="B232" t="s">
        <v>6664</v>
      </c>
      <c r="C232" t="s">
        <v>11376</v>
      </c>
      <c r="D232" t="s">
        <v>8746</v>
      </c>
      <c r="E232" t="s">
        <v>8747</v>
      </c>
      <c r="J232" t="s">
        <v>11077</v>
      </c>
      <c r="K232">
        <v>1</v>
      </c>
      <c r="L232" t="s">
        <v>34</v>
      </c>
      <c r="M232" t="s">
        <v>8765</v>
      </c>
      <c r="O232" t="s">
        <v>8765</v>
      </c>
      <c r="P232" t="s">
        <v>11145</v>
      </c>
      <c r="Q232" t="s">
        <v>11080</v>
      </c>
      <c r="S232" t="s">
        <v>11081</v>
      </c>
      <c r="V232" t="str">
        <f t="shared" si="9"/>
        <v>100000.00</v>
      </c>
      <c r="W232" t="str">
        <f t="shared" si="10"/>
        <v>100000,00</v>
      </c>
      <c r="X232">
        <f t="shared" si="11"/>
        <v>100000</v>
      </c>
    </row>
    <row r="233" spans="1:24">
      <c r="A233">
        <v>3126</v>
      </c>
      <c r="B233" t="s">
        <v>6664</v>
      </c>
      <c r="C233" t="s">
        <v>11376</v>
      </c>
      <c r="D233" t="s">
        <v>8746</v>
      </c>
      <c r="E233" t="s">
        <v>8747</v>
      </c>
      <c r="J233" t="s">
        <v>11077</v>
      </c>
      <c r="K233">
        <v>1</v>
      </c>
      <c r="L233" t="s">
        <v>34</v>
      </c>
      <c r="M233" t="s">
        <v>8765</v>
      </c>
      <c r="O233" t="s">
        <v>8765</v>
      </c>
      <c r="P233" t="s">
        <v>11145</v>
      </c>
      <c r="Q233" t="s">
        <v>11080</v>
      </c>
      <c r="S233" t="s">
        <v>11081</v>
      </c>
      <c r="V233" t="str">
        <f t="shared" si="9"/>
        <v>100000.00</v>
      </c>
      <c r="W233" t="str">
        <f t="shared" si="10"/>
        <v>100000,00</v>
      </c>
      <c r="X233">
        <f t="shared" si="11"/>
        <v>100000</v>
      </c>
    </row>
    <row r="234" spans="1:24">
      <c r="A234">
        <v>3126</v>
      </c>
      <c r="B234" t="s">
        <v>6664</v>
      </c>
      <c r="C234" t="s">
        <v>11376</v>
      </c>
      <c r="D234" t="s">
        <v>8746</v>
      </c>
      <c r="E234" t="s">
        <v>8747</v>
      </c>
      <c r="J234" t="s">
        <v>11077</v>
      </c>
      <c r="K234">
        <v>1</v>
      </c>
      <c r="L234" t="s">
        <v>34</v>
      </c>
      <c r="M234" t="s">
        <v>8765</v>
      </c>
      <c r="O234" t="s">
        <v>8765</v>
      </c>
      <c r="P234" t="s">
        <v>11145</v>
      </c>
      <c r="Q234" t="s">
        <v>11080</v>
      </c>
      <c r="S234" t="s">
        <v>11081</v>
      </c>
      <c r="V234" t="str">
        <f t="shared" si="9"/>
        <v>100000.00</v>
      </c>
      <c r="W234" t="str">
        <f t="shared" si="10"/>
        <v>100000,00</v>
      </c>
      <c r="X234">
        <f t="shared" si="11"/>
        <v>100000</v>
      </c>
    </row>
    <row r="235" spans="1:24">
      <c r="A235">
        <v>3126</v>
      </c>
      <c r="B235" t="s">
        <v>6664</v>
      </c>
      <c r="C235" t="s">
        <v>11376</v>
      </c>
      <c r="D235" t="s">
        <v>4537</v>
      </c>
      <c r="E235" t="s">
        <v>4538</v>
      </c>
      <c r="J235" t="s">
        <v>11077</v>
      </c>
      <c r="K235">
        <v>1</v>
      </c>
      <c r="L235" t="s">
        <v>34</v>
      </c>
      <c r="M235" t="s">
        <v>11347</v>
      </c>
      <c r="O235" t="s">
        <v>11347</v>
      </c>
      <c r="P235" t="s">
        <v>11382</v>
      </c>
      <c r="Q235" t="s">
        <v>11080</v>
      </c>
      <c r="S235" t="s">
        <v>11081</v>
      </c>
      <c r="V235" t="str">
        <f t="shared" si="9"/>
        <v>95000.00</v>
      </c>
      <c r="W235" t="str">
        <f t="shared" si="10"/>
        <v>95000,00</v>
      </c>
      <c r="X235">
        <f t="shared" si="11"/>
        <v>95000</v>
      </c>
    </row>
    <row r="236" spans="1:24">
      <c r="A236">
        <v>3126</v>
      </c>
      <c r="B236" t="s">
        <v>6664</v>
      </c>
      <c r="C236" t="s">
        <v>11376</v>
      </c>
      <c r="D236" t="s">
        <v>4537</v>
      </c>
      <c r="E236" t="s">
        <v>4538</v>
      </c>
      <c r="J236" t="s">
        <v>11077</v>
      </c>
      <c r="K236">
        <v>1</v>
      </c>
      <c r="L236" t="s">
        <v>34</v>
      </c>
      <c r="M236" t="s">
        <v>11347</v>
      </c>
      <c r="O236" t="s">
        <v>11347</v>
      </c>
      <c r="P236" t="s">
        <v>11382</v>
      </c>
      <c r="Q236" t="s">
        <v>11080</v>
      </c>
      <c r="S236" t="s">
        <v>11081</v>
      </c>
      <c r="V236" t="str">
        <f t="shared" si="9"/>
        <v>95000.00</v>
      </c>
      <c r="W236" t="str">
        <f t="shared" si="10"/>
        <v>95000,00</v>
      </c>
      <c r="X236">
        <f t="shared" si="11"/>
        <v>95000</v>
      </c>
    </row>
    <row r="237" spans="1:24">
      <c r="A237">
        <v>3126</v>
      </c>
      <c r="B237" t="s">
        <v>6664</v>
      </c>
      <c r="C237" t="s">
        <v>11376</v>
      </c>
      <c r="D237" t="s">
        <v>4537</v>
      </c>
      <c r="E237" t="s">
        <v>4538</v>
      </c>
      <c r="J237" t="s">
        <v>11077</v>
      </c>
      <c r="K237">
        <v>1</v>
      </c>
      <c r="L237" t="s">
        <v>34</v>
      </c>
      <c r="M237" t="s">
        <v>11347</v>
      </c>
      <c r="O237" t="s">
        <v>11347</v>
      </c>
      <c r="P237" t="s">
        <v>11382</v>
      </c>
      <c r="Q237" t="s">
        <v>11080</v>
      </c>
      <c r="S237" t="s">
        <v>11081</v>
      </c>
      <c r="V237" t="str">
        <f t="shared" si="9"/>
        <v>95000.00</v>
      </c>
      <c r="W237" t="str">
        <f t="shared" si="10"/>
        <v>95000,00</v>
      </c>
      <c r="X237">
        <f t="shared" si="11"/>
        <v>95000</v>
      </c>
    </row>
    <row r="238" spans="1:24">
      <c r="A238">
        <v>3126</v>
      </c>
      <c r="B238" t="s">
        <v>6664</v>
      </c>
      <c r="C238" t="s">
        <v>11376</v>
      </c>
      <c r="D238" t="s">
        <v>4537</v>
      </c>
      <c r="E238" t="s">
        <v>4538</v>
      </c>
      <c r="J238" t="s">
        <v>11077</v>
      </c>
      <c r="K238">
        <v>1</v>
      </c>
      <c r="L238" t="s">
        <v>34</v>
      </c>
      <c r="M238" t="s">
        <v>11347</v>
      </c>
      <c r="O238" t="s">
        <v>11347</v>
      </c>
      <c r="P238" t="s">
        <v>11382</v>
      </c>
      <c r="Q238" t="s">
        <v>11080</v>
      </c>
      <c r="S238" t="s">
        <v>11081</v>
      </c>
      <c r="V238" t="str">
        <f t="shared" si="9"/>
        <v>95000.00</v>
      </c>
      <c r="W238" t="str">
        <f t="shared" si="10"/>
        <v>95000,00</v>
      </c>
      <c r="X238">
        <f t="shared" si="11"/>
        <v>95000</v>
      </c>
    </row>
    <row r="239" spans="1:24">
      <c r="A239">
        <v>3126</v>
      </c>
      <c r="B239" t="s">
        <v>6664</v>
      </c>
      <c r="C239" t="s">
        <v>11376</v>
      </c>
      <c r="D239" t="s">
        <v>4537</v>
      </c>
      <c r="E239" t="s">
        <v>4538</v>
      </c>
      <c r="J239" t="s">
        <v>11077</v>
      </c>
      <c r="K239">
        <v>1</v>
      </c>
      <c r="L239" t="s">
        <v>34</v>
      </c>
      <c r="M239" t="s">
        <v>11347</v>
      </c>
      <c r="O239" t="s">
        <v>11347</v>
      </c>
      <c r="P239" t="s">
        <v>11382</v>
      </c>
      <c r="Q239" t="s">
        <v>11080</v>
      </c>
      <c r="S239" t="s">
        <v>11081</v>
      </c>
      <c r="V239" t="str">
        <f t="shared" si="9"/>
        <v>95000.00</v>
      </c>
      <c r="W239" t="str">
        <f t="shared" si="10"/>
        <v>95000,00</v>
      </c>
      <c r="X239">
        <f t="shared" si="11"/>
        <v>95000</v>
      </c>
    </row>
    <row r="240" spans="1:24">
      <c r="A240">
        <v>3126</v>
      </c>
      <c r="B240" t="s">
        <v>6664</v>
      </c>
      <c r="C240" t="s">
        <v>11376</v>
      </c>
      <c r="D240" t="s">
        <v>4537</v>
      </c>
      <c r="E240" t="s">
        <v>4538</v>
      </c>
      <c r="J240" t="s">
        <v>11077</v>
      </c>
      <c r="K240">
        <v>1</v>
      </c>
      <c r="L240" t="s">
        <v>34</v>
      </c>
      <c r="M240" t="s">
        <v>11347</v>
      </c>
      <c r="O240" t="s">
        <v>11347</v>
      </c>
      <c r="P240" t="s">
        <v>11382</v>
      </c>
      <c r="Q240" t="s">
        <v>11080</v>
      </c>
      <c r="S240" t="s">
        <v>11081</v>
      </c>
      <c r="V240" t="str">
        <f t="shared" si="9"/>
        <v>95000.00</v>
      </c>
      <c r="W240" t="str">
        <f t="shared" si="10"/>
        <v>95000,00</v>
      </c>
      <c r="X240">
        <f t="shared" si="11"/>
        <v>95000</v>
      </c>
    </row>
    <row r="241" spans="1:24">
      <c r="A241">
        <v>3126</v>
      </c>
      <c r="B241" t="s">
        <v>6664</v>
      </c>
      <c r="C241" t="s">
        <v>11376</v>
      </c>
      <c r="D241" t="s">
        <v>4292</v>
      </c>
      <c r="E241" t="s">
        <v>4293</v>
      </c>
      <c r="J241" t="s">
        <v>11077</v>
      </c>
      <c r="K241">
        <v>1</v>
      </c>
      <c r="L241" t="s">
        <v>34</v>
      </c>
      <c r="M241" t="s">
        <v>8765</v>
      </c>
      <c r="O241" t="s">
        <v>8765</v>
      </c>
      <c r="P241" t="s">
        <v>11145</v>
      </c>
      <c r="Q241" t="s">
        <v>11080</v>
      </c>
      <c r="S241" t="s">
        <v>11081</v>
      </c>
      <c r="V241" t="str">
        <f t="shared" si="9"/>
        <v>100000.00</v>
      </c>
      <c r="W241" t="str">
        <f t="shared" si="10"/>
        <v>100000,00</v>
      </c>
      <c r="X241">
        <f t="shared" si="11"/>
        <v>100000</v>
      </c>
    </row>
    <row r="242" spans="1:24">
      <c r="A242">
        <v>3126</v>
      </c>
      <c r="B242" t="s">
        <v>6664</v>
      </c>
      <c r="C242" t="s">
        <v>11376</v>
      </c>
      <c r="D242" t="s">
        <v>4292</v>
      </c>
      <c r="E242" t="s">
        <v>4293</v>
      </c>
      <c r="J242" t="s">
        <v>11077</v>
      </c>
      <c r="K242">
        <v>1</v>
      </c>
      <c r="L242" t="s">
        <v>34</v>
      </c>
      <c r="M242" t="s">
        <v>8765</v>
      </c>
      <c r="O242" t="s">
        <v>8765</v>
      </c>
      <c r="P242" t="s">
        <v>11145</v>
      </c>
      <c r="Q242" t="s">
        <v>11080</v>
      </c>
      <c r="S242" t="s">
        <v>11081</v>
      </c>
      <c r="V242" t="str">
        <f t="shared" si="9"/>
        <v>100000.00</v>
      </c>
      <c r="W242" t="str">
        <f t="shared" si="10"/>
        <v>100000,00</v>
      </c>
      <c r="X242">
        <f t="shared" si="11"/>
        <v>100000</v>
      </c>
    </row>
    <row r="243" spans="1:24">
      <c r="A243">
        <v>3126</v>
      </c>
      <c r="B243" t="s">
        <v>6664</v>
      </c>
      <c r="C243" t="s">
        <v>11376</v>
      </c>
      <c r="D243" t="s">
        <v>4292</v>
      </c>
      <c r="E243" t="s">
        <v>4293</v>
      </c>
      <c r="J243" t="s">
        <v>11077</v>
      </c>
      <c r="K243">
        <v>1</v>
      </c>
      <c r="L243" t="s">
        <v>34</v>
      </c>
      <c r="M243" t="s">
        <v>8765</v>
      </c>
      <c r="O243" t="s">
        <v>8765</v>
      </c>
      <c r="P243" t="s">
        <v>11145</v>
      </c>
      <c r="Q243" t="s">
        <v>11080</v>
      </c>
      <c r="S243" t="s">
        <v>11081</v>
      </c>
      <c r="V243" t="str">
        <f t="shared" si="9"/>
        <v>100000.00</v>
      </c>
      <c r="W243" t="str">
        <f t="shared" si="10"/>
        <v>100000,00</v>
      </c>
      <c r="X243">
        <f t="shared" si="11"/>
        <v>100000</v>
      </c>
    </row>
    <row r="244" spans="1:24">
      <c r="A244">
        <v>3126</v>
      </c>
      <c r="B244" t="s">
        <v>6664</v>
      </c>
      <c r="C244" t="s">
        <v>11376</v>
      </c>
      <c r="D244" t="s">
        <v>4292</v>
      </c>
      <c r="E244" t="s">
        <v>4293</v>
      </c>
      <c r="J244" t="s">
        <v>11077</v>
      </c>
      <c r="K244">
        <v>1</v>
      </c>
      <c r="L244" t="s">
        <v>34</v>
      </c>
      <c r="M244" t="s">
        <v>8765</v>
      </c>
      <c r="O244" t="s">
        <v>8765</v>
      </c>
      <c r="P244" t="s">
        <v>11145</v>
      </c>
      <c r="Q244" t="s">
        <v>11080</v>
      </c>
      <c r="S244" t="s">
        <v>11081</v>
      </c>
      <c r="V244" t="str">
        <f t="shared" si="9"/>
        <v>100000.00</v>
      </c>
      <c r="W244" t="str">
        <f t="shared" si="10"/>
        <v>100000,00</v>
      </c>
      <c r="X244">
        <f t="shared" si="11"/>
        <v>100000</v>
      </c>
    </row>
    <row r="245" spans="1:24">
      <c r="V245" t="str">
        <f t="shared" si="9"/>
        <v/>
      </c>
      <c r="W245" t="str">
        <f t="shared" si="10"/>
        <v/>
      </c>
      <c r="X245">
        <f t="shared" si="11"/>
        <v>0</v>
      </c>
    </row>
    <row r="246" spans="1:24">
      <c r="A246">
        <v>3127</v>
      </c>
      <c r="B246" t="s">
        <v>6664</v>
      </c>
      <c r="C246" t="s">
        <v>11376</v>
      </c>
      <c r="D246" t="s">
        <v>4305</v>
      </c>
      <c r="E246" t="s">
        <v>4306</v>
      </c>
      <c r="J246" t="s">
        <v>11077</v>
      </c>
      <c r="K246">
        <v>1</v>
      </c>
      <c r="L246" t="s">
        <v>34</v>
      </c>
      <c r="M246" t="s">
        <v>11128</v>
      </c>
      <c r="O246" t="s">
        <v>11128</v>
      </c>
      <c r="P246" t="s">
        <v>11383</v>
      </c>
      <c r="Q246" t="s">
        <v>11080</v>
      </c>
      <c r="S246" t="s">
        <v>11081</v>
      </c>
      <c r="V246" t="str">
        <f t="shared" si="9"/>
        <v>105000.00</v>
      </c>
      <c r="W246" t="str">
        <f t="shared" si="10"/>
        <v>105000,00</v>
      </c>
      <c r="X246">
        <f t="shared" si="11"/>
        <v>105000</v>
      </c>
    </row>
    <row r="247" spans="1:24">
      <c r="A247">
        <v>3127</v>
      </c>
      <c r="B247" t="s">
        <v>6664</v>
      </c>
      <c r="C247" t="s">
        <v>11376</v>
      </c>
      <c r="D247" t="s">
        <v>4305</v>
      </c>
      <c r="E247" t="s">
        <v>4306</v>
      </c>
      <c r="J247" t="s">
        <v>11077</v>
      </c>
      <c r="K247">
        <v>1</v>
      </c>
      <c r="L247" t="s">
        <v>34</v>
      </c>
      <c r="M247" t="s">
        <v>11128</v>
      </c>
      <c r="O247" t="s">
        <v>11128</v>
      </c>
      <c r="P247" t="s">
        <v>11383</v>
      </c>
      <c r="Q247" t="s">
        <v>11080</v>
      </c>
      <c r="S247" t="s">
        <v>11081</v>
      </c>
      <c r="V247" t="str">
        <f t="shared" si="9"/>
        <v>105000.00</v>
      </c>
      <c r="W247" t="str">
        <f t="shared" si="10"/>
        <v>105000,00</v>
      </c>
      <c r="X247">
        <f t="shared" si="11"/>
        <v>105000</v>
      </c>
    </row>
    <row r="248" spans="1:24">
      <c r="A248">
        <v>3127</v>
      </c>
      <c r="B248" t="s">
        <v>6664</v>
      </c>
      <c r="C248" t="s">
        <v>11376</v>
      </c>
      <c r="D248" t="s">
        <v>4305</v>
      </c>
      <c r="E248" t="s">
        <v>4306</v>
      </c>
      <c r="J248" t="s">
        <v>11077</v>
      </c>
      <c r="K248">
        <v>1</v>
      </c>
      <c r="L248" t="s">
        <v>34</v>
      </c>
      <c r="M248" t="s">
        <v>11128</v>
      </c>
      <c r="O248" t="s">
        <v>11128</v>
      </c>
      <c r="P248" t="s">
        <v>11383</v>
      </c>
      <c r="Q248" t="s">
        <v>11080</v>
      </c>
      <c r="S248" t="s">
        <v>11081</v>
      </c>
      <c r="V248" t="str">
        <f t="shared" si="9"/>
        <v>105000.00</v>
      </c>
      <c r="W248" t="str">
        <f t="shared" si="10"/>
        <v>105000,00</v>
      </c>
      <c r="X248">
        <f t="shared" si="11"/>
        <v>105000</v>
      </c>
    </row>
    <row r="249" spans="1:24">
      <c r="A249">
        <v>3127</v>
      </c>
      <c r="B249" t="s">
        <v>6664</v>
      </c>
      <c r="C249" t="s">
        <v>11376</v>
      </c>
      <c r="D249" t="s">
        <v>4305</v>
      </c>
      <c r="E249" t="s">
        <v>4306</v>
      </c>
      <c r="J249" t="s">
        <v>11077</v>
      </c>
      <c r="K249">
        <v>1</v>
      </c>
      <c r="L249" t="s">
        <v>34</v>
      </c>
      <c r="M249" t="s">
        <v>11128</v>
      </c>
      <c r="O249" t="s">
        <v>11128</v>
      </c>
      <c r="P249" t="s">
        <v>11383</v>
      </c>
      <c r="Q249" t="s">
        <v>11080</v>
      </c>
      <c r="S249" t="s">
        <v>11081</v>
      </c>
      <c r="V249" t="str">
        <f t="shared" si="9"/>
        <v>105000.00</v>
      </c>
      <c r="W249" t="str">
        <f t="shared" si="10"/>
        <v>105000,00</v>
      </c>
      <c r="X249">
        <f t="shared" si="11"/>
        <v>105000</v>
      </c>
    </row>
    <row r="250" spans="1:24">
      <c r="A250">
        <v>3127</v>
      </c>
      <c r="B250" t="s">
        <v>6664</v>
      </c>
      <c r="C250" t="s">
        <v>11376</v>
      </c>
      <c r="D250" t="s">
        <v>4540</v>
      </c>
      <c r="E250" t="s">
        <v>4541</v>
      </c>
      <c r="J250" t="s">
        <v>11077</v>
      </c>
      <c r="K250">
        <v>1</v>
      </c>
      <c r="L250" t="s">
        <v>34</v>
      </c>
      <c r="M250" t="s">
        <v>11384</v>
      </c>
      <c r="O250" t="s">
        <v>11384</v>
      </c>
      <c r="P250" t="s">
        <v>11385</v>
      </c>
      <c r="Q250" t="s">
        <v>11080</v>
      </c>
      <c r="S250" t="s">
        <v>11081</v>
      </c>
      <c r="V250" t="str">
        <f t="shared" si="9"/>
        <v>106000.00</v>
      </c>
      <c r="W250" t="str">
        <f t="shared" si="10"/>
        <v>106000,00</v>
      </c>
      <c r="X250">
        <f t="shared" si="11"/>
        <v>106000</v>
      </c>
    </row>
    <row r="251" spans="1:24">
      <c r="A251">
        <v>3127</v>
      </c>
      <c r="B251" t="s">
        <v>6664</v>
      </c>
      <c r="C251" t="s">
        <v>11376</v>
      </c>
      <c r="D251" t="s">
        <v>4307</v>
      </c>
      <c r="E251" t="s">
        <v>4308</v>
      </c>
      <c r="J251" t="s">
        <v>11077</v>
      </c>
      <c r="K251">
        <v>1</v>
      </c>
      <c r="L251" t="s">
        <v>34</v>
      </c>
      <c r="M251" t="s">
        <v>11262</v>
      </c>
      <c r="O251" t="s">
        <v>11262</v>
      </c>
      <c r="P251" t="s">
        <v>11377</v>
      </c>
      <c r="Q251" t="s">
        <v>11080</v>
      </c>
      <c r="S251" t="s">
        <v>11081</v>
      </c>
      <c r="V251" t="str">
        <f t="shared" si="9"/>
        <v>135000.00</v>
      </c>
      <c r="W251" t="str">
        <f t="shared" si="10"/>
        <v>135000,00</v>
      </c>
      <c r="X251">
        <f t="shared" si="11"/>
        <v>135000</v>
      </c>
    </row>
    <row r="252" spans="1:24">
      <c r="V252" t="str">
        <f t="shared" si="9"/>
        <v/>
      </c>
      <c r="W252" t="str">
        <f t="shared" si="10"/>
        <v/>
      </c>
      <c r="X252">
        <f t="shared" si="11"/>
        <v>0</v>
      </c>
    </row>
    <row r="253" spans="1:24">
      <c r="A253">
        <v>3210</v>
      </c>
      <c r="B253" t="s">
        <v>3762</v>
      </c>
      <c r="C253" t="s">
        <v>11386</v>
      </c>
      <c r="D253" t="s">
        <v>2237</v>
      </c>
      <c r="E253" t="s">
        <v>2238</v>
      </c>
      <c r="J253" t="s">
        <v>11077</v>
      </c>
      <c r="K253">
        <v>100</v>
      </c>
      <c r="L253" t="s">
        <v>37</v>
      </c>
      <c r="M253">
        <v>475</v>
      </c>
      <c r="O253" t="s">
        <v>11387</v>
      </c>
      <c r="P253" t="s">
        <v>11388</v>
      </c>
      <c r="Q253" t="s">
        <v>11080</v>
      </c>
      <c r="S253" t="s">
        <v>11081</v>
      </c>
      <c r="V253" t="str">
        <f t="shared" si="9"/>
        <v>475</v>
      </c>
      <c r="W253" t="str">
        <f t="shared" si="10"/>
        <v>475</v>
      </c>
      <c r="X253">
        <f t="shared" si="11"/>
        <v>475</v>
      </c>
    </row>
    <row r="254" spans="1:24">
      <c r="A254">
        <v>3210</v>
      </c>
      <c r="B254" t="s">
        <v>3762</v>
      </c>
      <c r="C254" t="s">
        <v>11386</v>
      </c>
      <c r="D254" t="s">
        <v>2224</v>
      </c>
      <c r="E254" t="s">
        <v>2225</v>
      </c>
      <c r="J254" t="s">
        <v>11077</v>
      </c>
      <c r="K254">
        <v>100</v>
      </c>
      <c r="L254" t="s">
        <v>37</v>
      </c>
      <c r="M254">
        <v>475</v>
      </c>
      <c r="O254" t="s">
        <v>11387</v>
      </c>
      <c r="P254" t="s">
        <v>11388</v>
      </c>
      <c r="Q254" t="s">
        <v>11080</v>
      </c>
      <c r="S254" t="s">
        <v>11081</v>
      </c>
      <c r="V254" t="str">
        <f t="shared" si="9"/>
        <v>475</v>
      </c>
      <c r="W254" t="str">
        <f t="shared" si="10"/>
        <v>475</v>
      </c>
      <c r="X254">
        <f t="shared" si="11"/>
        <v>475</v>
      </c>
    </row>
    <row r="255" spans="1:24">
      <c r="A255">
        <v>3210</v>
      </c>
      <c r="B255" t="s">
        <v>3762</v>
      </c>
      <c r="C255" t="s">
        <v>11386</v>
      </c>
      <c r="D255" t="s">
        <v>2226</v>
      </c>
      <c r="E255" t="s">
        <v>2227</v>
      </c>
      <c r="J255" t="s">
        <v>11077</v>
      </c>
      <c r="K255">
        <v>100</v>
      </c>
      <c r="L255" t="s">
        <v>37</v>
      </c>
      <c r="M255">
        <v>475</v>
      </c>
      <c r="O255" t="s">
        <v>11387</v>
      </c>
      <c r="P255" t="s">
        <v>11388</v>
      </c>
      <c r="Q255" t="s">
        <v>11080</v>
      </c>
      <c r="S255" t="s">
        <v>11081</v>
      </c>
      <c r="V255" t="str">
        <f t="shared" si="9"/>
        <v>475</v>
      </c>
      <c r="W255" t="str">
        <f t="shared" si="10"/>
        <v>475</v>
      </c>
      <c r="X255">
        <f t="shared" si="11"/>
        <v>475</v>
      </c>
    </row>
    <row r="256" spans="1:24">
      <c r="A256">
        <v>3210</v>
      </c>
      <c r="B256" t="s">
        <v>3762</v>
      </c>
      <c r="C256" t="s">
        <v>11386</v>
      </c>
      <c r="D256" t="s">
        <v>8963</v>
      </c>
      <c r="E256" t="s">
        <v>8964</v>
      </c>
      <c r="J256" t="s">
        <v>11077</v>
      </c>
      <c r="K256">
        <v>1</v>
      </c>
      <c r="L256" t="s">
        <v>34</v>
      </c>
      <c r="M256" t="s">
        <v>11078</v>
      </c>
      <c r="O256" t="s">
        <v>11078</v>
      </c>
      <c r="P256" t="s">
        <v>11389</v>
      </c>
      <c r="Q256" t="s">
        <v>11080</v>
      </c>
      <c r="S256" t="s">
        <v>11081</v>
      </c>
      <c r="V256" t="str">
        <f t="shared" si="9"/>
        <v>120000.00</v>
      </c>
      <c r="W256" t="str">
        <f t="shared" si="10"/>
        <v>120000,00</v>
      </c>
      <c r="X256">
        <f t="shared" si="11"/>
        <v>120000</v>
      </c>
    </row>
    <row r="257" spans="1:24">
      <c r="A257">
        <v>3210</v>
      </c>
      <c r="B257" t="s">
        <v>3762</v>
      </c>
      <c r="C257" t="s">
        <v>11386</v>
      </c>
      <c r="D257" t="s">
        <v>8975</v>
      </c>
      <c r="E257" t="s">
        <v>8976</v>
      </c>
      <c r="J257" t="s">
        <v>11077</v>
      </c>
      <c r="K257">
        <v>1</v>
      </c>
      <c r="L257" t="s">
        <v>34</v>
      </c>
      <c r="M257" t="s">
        <v>11287</v>
      </c>
      <c r="O257" t="s">
        <v>11287</v>
      </c>
      <c r="P257" t="s">
        <v>11390</v>
      </c>
      <c r="Q257" t="s">
        <v>11080</v>
      </c>
      <c r="S257" t="s">
        <v>11081</v>
      </c>
      <c r="V257" t="str">
        <f t="shared" si="9"/>
        <v>45000.00</v>
      </c>
      <c r="W257" t="str">
        <f t="shared" si="10"/>
        <v>45000,00</v>
      </c>
      <c r="X257">
        <f t="shared" si="11"/>
        <v>45000</v>
      </c>
    </row>
    <row r="258" spans="1:24">
      <c r="A258">
        <v>3210</v>
      </c>
      <c r="B258" t="s">
        <v>3762</v>
      </c>
      <c r="C258" t="s">
        <v>11386</v>
      </c>
      <c r="D258" t="s">
        <v>8835</v>
      </c>
      <c r="E258" t="s">
        <v>8836</v>
      </c>
      <c r="J258" t="s">
        <v>11077</v>
      </c>
      <c r="K258">
        <v>40</v>
      </c>
      <c r="L258" t="s">
        <v>37</v>
      </c>
      <c r="M258" t="s">
        <v>11391</v>
      </c>
      <c r="O258" t="s">
        <v>11197</v>
      </c>
      <c r="P258" t="s">
        <v>11392</v>
      </c>
      <c r="Q258" t="s">
        <v>11080</v>
      </c>
      <c r="S258" t="s">
        <v>11081</v>
      </c>
      <c r="V258" t="str">
        <f t="shared" si="9"/>
        <v>1350.00</v>
      </c>
      <c r="W258" t="str">
        <f t="shared" si="10"/>
        <v>1350,00</v>
      </c>
      <c r="X258">
        <f t="shared" si="11"/>
        <v>1350</v>
      </c>
    </row>
    <row r="259" spans="1:24">
      <c r="A259">
        <v>3210</v>
      </c>
      <c r="B259" t="s">
        <v>3762</v>
      </c>
      <c r="C259" t="s">
        <v>11386</v>
      </c>
      <c r="D259" t="s">
        <v>8898</v>
      </c>
      <c r="E259" t="s">
        <v>8899</v>
      </c>
      <c r="J259" t="s">
        <v>11077</v>
      </c>
      <c r="K259">
        <v>12</v>
      </c>
      <c r="L259" t="s">
        <v>37</v>
      </c>
      <c r="M259" t="s">
        <v>11135</v>
      </c>
      <c r="O259" t="s">
        <v>11177</v>
      </c>
      <c r="P259" t="s">
        <v>11272</v>
      </c>
      <c r="Q259" t="s">
        <v>11080</v>
      </c>
      <c r="S259" t="s">
        <v>11081</v>
      </c>
      <c r="V259" t="str">
        <f t="shared" si="9"/>
        <v>15000.00</v>
      </c>
      <c r="W259" t="str">
        <f t="shared" si="10"/>
        <v>15000,00</v>
      </c>
      <c r="X259">
        <f t="shared" si="11"/>
        <v>15000</v>
      </c>
    </row>
    <row r="260" spans="1:24">
      <c r="A260">
        <v>3210</v>
      </c>
      <c r="B260" t="s">
        <v>3762</v>
      </c>
      <c r="C260" t="s">
        <v>11386</v>
      </c>
      <c r="D260" t="s">
        <v>8891</v>
      </c>
      <c r="E260" t="s">
        <v>8892</v>
      </c>
      <c r="J260" t="s">
        <v>11077</v>
      </c>
      <c r="K260">
        <v>12</v>
      </c>
      <c r="L260" t="s">
        <v>37</v>
      </c>
      <c r="M260" t="s">
        <v>11135</v>
      </c>
      <c r="O260" t="s">
        <v>11177</v>
      </c>
      <c r="P260" t="s">
        <v>11272</v>
      </c>
      <c r="Q260" t="s">
        <v>11080</v>
      </c>
      <c r="S260" t="s">
        <v>11081</v>
      </c>
      <c r="V260" t="str">
        <f t="shared" ref="V260:V272" si="12">SUBSTITUTE(M260,",","")</f>
        <v>15000.00</v>
      </c>
      <c r="W260" t="str">
        <f t="shared" ref="W260:W272" si="13">SUBSTITUTE(V260,".",",")</f>
        <v>15000,00</v>
      </c>
      <c r="X260">
        <f t="shared" ref="X260:X272" si="14">_xlfn.NUMBERVALUE(W260,",",".")</f>
        <v>15000</v>
      </c>
    </row>
    <row r="261" spans="1:24">
      <c r="A261">
        <v>3210</v>
      </c>
      <c r="B261" t="s">
        <v>3762</v>
      </c>
      <c r="C261" t="s">
        <v>11386</v>
      </c>
      <c r="D261" t="s">
        <v>3232</v>
      </c>
      <c r="E261" t="s">
        <v>9383</v>
      </c>
      <c r="J261" t="s">
        <v>11077</v>
      </c>
      <c r="K261">
        <v>12</v>
      </c>
      <c r="L261" t="s">
        <v>37</v>
      </c>
      <c r="M261" t="s">
        <v>11152</v>
      </c>
      <c r="O261" t="s">
        <v>11136</v>
      </c>
      <c r="P261" t="s">
        <v>11393</v>
      </c>
      <c r="Q261" t="s">
        <v>11080</v>
      </c>
      <c r="S261" t="s">
        <v>11081</v>
      </c>
      <c r="V261" t="str">
        <f t="shared" si="12"/>
        <v>7500.00</v>
      </c>
      <c r="W261" t="str">
        <f t="shared" si="13"/>
        <v>7500,00</v>
      </c>
      <c r="X261">
        <f t="shared" si="14"/>
        <v>7500</v>
      </c>
    </row>
    <row r="262" spans="1:24">
      <c r="A262">
        <v>3210</v>
      </c>
      <c r="B262" t="s">
        <v>3762</v>
      </c>
      <c r="C262" t="s">
        <v>11386</v>
      </c>
      <c r="D262" t="s">
        <v>8746</v>
      </c>
      <c r="E262" t="s">
        <v>8747</v>
      </c>
      <c r="J262" t="s">
        <v>11077</v>
      </c>
      <c r="K262">
        <v>1</v>
      </c>
      <c r="L262" t="s">
        <v>34</v>
      </c>
      <c r="M262" t="s">
        <v>8765</v>
      </c>
      <c r="O262" t="s">
        <v>8765</v>
      </c>
      <c r="P262" t="s">
        <v>11145</v>
      </c>
      <c r="Q262" t="s">
        <v>11080</v>
      </c>
      <c r="S262" t="s">
        <v>11081</v>
      </c>
      <c r="V262" t="str">
        <f t="shared" si="12"/>
        <v>100000.00</v>
      </c>
      <c r="W262" t="str">
        <f t="shared" si="13"/>
        <v>100000,00</v>
      </c>
      <c r="X262">
        <f t="shared" si="14"/>
        <v>100000</v>
      </c>
    </row>
    <row r="263" spans="1:24">
      <c r="A263">
        <v>3210</v>
      </c>
      <c r="B263" t="s">
        <v>3762</v>
      </c>
      <c r="C263" t="s">
        <v>11386</v>
      </c>
      <c r="D263" t="s">
        <v>8746</v>
      </c>
      <c r="E263" t="s">
        <v>8747</v>
      </c>
      <c r="J263" t="s">
        <v>11077</v>
      </c>
      <c r="K263">
        <v>1</v>
      </c>
      <c r="L263" t="s">
        <v>34</v>
      </c>
      <c r="M263" t="s">
        <v>8765</v>
      </c>
      <c r="O263" t="s">
        <v>8765</v>
      </c>
      <c r="P263" t="s">
        <v>11145</v>
      </c>
      <c r="Q263" t="s">
        <v>11080</v>
      </c>
      <c r="S263" t="s">
        <v>11081</v>
      </c>
      <c r="V263" t="str">
        <f t="shared" si="12"/>
        <v>100000.00</v>
      </c>
      <c r="W263" t="str">
        <f t="shared" si="13"/>
        <v>100000,00</v>
      </c>
      <c r="X263">
        <f t="shared" si="14"/>
        <v>100000</v>
      </c>
    </row>
    <row r="264" spans="1:24">
      <c r="A264">
        <v>3210</v>
      </c>
      <c r="B264" t="s">
        <v>3762</v>
      </c>
      <c r="C264" t="s">
        <v>11386</v>
      </c>
      <c r="D264" t="s">
        <v>8746</v>
      </c>
      <c r="E264" t="s">
        <v>8747</v>
      </c>
      <c r="J264" t="s">
        <v>11077</v>
      </c>
      <c r="K264">
        <v>1</v>
      </c>
      <c r="L264" t="s">
        <v>34</v>
      </c>
      <c r="M264" t="s">
        <v>8765</v>
      </c>
      <c r="O264" t="s">
        <v>8765</v>
      </c>
      <c r="P264" t="s">
        <v>11145</v>
      </c>
      <c r="Q264" t="s">
        <v>11080</v>
      </c>
      <c r="S264" t="s">
        <v>11081</v>
      </c>
      <c r="V264" t="str">
        <f t="shared" si="12"/>
        <v>100000.00</v>
      </c>
      <c r="W264" t="str">
        <f t="shared" si="13"/>
        <v>100000,00</v>
      </c>
      <c r="X264">
        <f t="shared" si="14"/>
        <v>100000</v>
      </c>
    </row>
    <row r="265" spans="1:24">
      <c r="A265">
        <v>3210</v>
      </c>
      <c r="B265" t="s">
        <v>3762</v>
      </c>
      <c r="C265" t="s">
        <v>11386</v>
      </c>
      <c r="D265" t="s">
        <v>8748</v>
      </c>
      <c r="E265" t="s">
        <v>8749</v>
      </c>
      <c r="J265" t="s">
        <v>11077</v>
      </c>
      <c r="K265">
        <v>1</v>
      </c>
      <c r="L265" t="s">
        <v>34</v>
      </c>
      <c r="M265" t="s">
        <v>11142</v>
      </c>
      <c r="O265" t="s">
        <v>11142</v>
      </c>
      <c r="P265" t="s">
        <v>11257</v>
      </c>
      <c r="Q265" t="s">
        <v>11080</v>
      </c>
      <c r="S265" t="s">
        <v>11081</v>
      </c>
      <c r="V265" t="str">
        <f t="shared" si="12"/>
        <v>125000.00</v>
      </c>
      <c r="W265" t="str">
        <f t="shared" si="13"/>
        <v>125000,00</v>
      </c>
      <c r="X265">
        <f t="shared" si="14"/>
        <v>125000</v>
      </c>
    </row>
    <row r="266" spans="1:24">
      <c r="A266">
        <v>3210</v>
      </c>
      <c r="B266" t="s">
        <v>3762</v>
      </c>
      <c r="C266" t="s">
        <v>11386</v>
      </c>
      <c r="D266" t="s">
        <v>8744</v>
      </c>
      <c r="E266" t="s">
        <v>8745</v>
      </c>
      <c r="J266" t="s">
        <v>11077</v>
      </c>
      <c r="K266">
        <v>1</v>
      </c>
      <c r="L266" t="s">
        <v>34</v>
      </c>
      <c r="M266" t="s">
        <v>11105</v>
      </c>
      <c r="O266" t="s">
        <v>11105</v>
      </c>
      <c r="P266" t="s">
        <v>11381</v>
      </c>
      <c r="Q266" t="s">
        <v>11080</v>
      </c>
      <c r="S266" t="s">
        <v>11081</v>
      </c>
      <c r="V266" t="str">
        <f t="shared" si="12"/>
        <v>75000.00</v>
      </c>
      <c r="W266" t="str">
        <f t="shared" si="13"/>
        <v>75000,00</v>
      </c>
      <c r="X266">
        <f t="shared" si="14"/>
        <v>75000</v>
      </c>
    </row>
    <row r="267" spans="1:24">
      <c r="A267">
        <v>3210</v>
      </c>
      <c r="B267" t="s">
        <v>3762</v>
      </c>
      <c r="C267" t="s">
        <v>11386</v>
      </c>
      <c r="D267" t="s">
        <v>8744</v>
      </c>
      <c r="E267" t="s">
        <v>8745</v>
      </c>
      <c r="J267" t="s">
        <v>11077</v>
      </c>
      <c r="K267">
        <v>1</v>
      </c>
      <c r="L267" t="s">
        <v>34</v>
      </c>
      <c r="M267" t="s">
        <v>11105</v>
      </c>
      <c r="O267" t="s">
        <v>11105</v>
      </c>
      <c r="P267" t="s">
        <v>11381</v>
      </c>
      <c r="Q267" t="s">
        <v>11080</v>
      </c>
      <c r="S267" t="s">
        <v>11081</v>
      </c>
      <c r="V267" t="str">
        <f t="shared" si="12"/>
        <v>75000.00</v>
      </c>
      <c r="W267" t="str">
        <f t="shared" si="13"/>
        <v>75000,00</v>
      </c>
      <c r="X267">
        <f t="shared" si="14"/>
        <v>75000</v>
      </c>
    </row>
    <row r="268" spans="1:24">
      <c r="V268" t="str">
        <f t="shared" si="12"/>
        <v/>
      </c>
      <c r="W268" t="str">
        <f t="shared" si="13"/>
        <v/>
      </c>
      <c r="X268">
        <f t="shared" si="14"/>
        <v>0</v>
      </c>
    </row>
    <row r="269" spans="1:24">
      <c r="A269">
        <v>3211</v>
      </c>
      <c r="B269" t="s">
        <v>3762</v>
      </c>
      <c r="C269" t="s">
        <v>11386</v>
      </c>
      <c r="D269" t="s">
        <v>3321</v>
      </c>
      <c r="E269" t="s">
        <v>3322</v>
      </c>
      <c r="J269" t="s">
        <v>11077</v>
      </c>
      <c r="K269">
        <v>6</v>
      </c>
      <c r="L269" t="s">
        <v>37</v>
      </c>
      <c r="M269" t="s">
        <v>11230</v>
      </c>
      <c r="O269" t="s">
        <v>11394</v>
      </c>
      <c r="P269" t="s">
        <v>11395</v>
      </c>
      <c r="Q269" t="s">
        <v>11080</v>
      </c>
      <c r="S269" t="s">
        <v>11081</v>
      </c>
      <c r="V269" t="str">
        <f t="shared" si="12"/>
        <v>18500.00</v>
      </c>
      <c r="W269" t="str">
        <f t="shared" si="13"/>
        <v>18500,00</v>
      </c>
      <c r="X269">
        <f t="shared" si="14"/>
        <v>18500</v>
      </c>
    </row>
    <row r="270" spans="1:24">
      <c r="A270">
        <v>3211</v>
      </c>
      <c r="B270" t="s">
        <v>3762</v>
      </c>
      <c r="C270" t="s">
        <v>11386</v>
      </c>
      <c r="D270" t="s">
        <v>3324</v>
      </c>
      <c r="E270" t="s">
        <v>3325</v>
      </c>
      <c r="J270" t="s">
        <v>11077</v>
      </c>
      <c r="K270">
        <v>6</v>
      </c>
      <c r="L270" t="s">
        <v>37</v>
      </c>
      <c r="M270" t="s">
        <v>8764</v>
      </c>
      <c r="O270" t="s">
        <v>11095</v>
      </c>
      <c r="P270" t="s">
        <v>11096</v>
      </c>
      <c r="Q270" t="s">
        <v>11080</v>
      </c>
      <c r="S270" t="s">
        <v>11081</v>
      </c>
      <c r="V270" t="str">
        <f t="shared" si="12"/>
        <v>25000.00</v>
      </c>
      <c r="W270" t="str">
        <f t="shared" si="13"/>
        <v>25000,00</v>
      </c>
      <c r="X270">
        <f t="shared" si="14"/>
        <v>25000</v>
      </c>
    </row>
    <row r="271" spans="1:24">
      <c r="A271">
        <v>3211</v>
      </c>
      <c r="B271" t="s">
        <v>3762</v>
      </c>
      <c r="C271" t="s">
        <v>11386</v>
      </c>
      <c r="D271" t="s">
        <v>3326</v>
      </c>
      <c r="E271" t="s">
        <v>3327</v>
      </c>
      <c r="J271" t="s">
        <v>11077</v>
      </c>
      <c r="K271">
        <v>6</v>
      </c>
      <c r="L271" t="s">
        <v>37</v>
      </c>
      <c r="M271" t="s">
        <v>11362</v>
      </c>
      <c r="O271" t="s">
        <v>11363</v>
      </c>
      <c r="P271" t="s">
        <v>11396</v>
      </c>
      <c r="Q271" t="s">
        <v>11080</v>
      </c>
      <c r="S271" t="s">
        <v>11081</v>
      </c>
      <c r="V271" t="str">
        <f t="shared" si="12"/>
        <v>28500.00</v>
      </c>
      <c r="W271" t="str">
        <f t="shared" si="13"/>
        <v>28500,00</v>
      </c>
      <c r="X271">
        <f t="shared" si="14"/>
        <v>28500</v>
      </c>
    </row>
    <row r="272" spans="1:24">
      <c r="A272">
        <v>3211</v>
      </c>
      <c r="B272" t="s">
        <v>3762</v>
      </c>
      <c r="C272" t="s">
        <v>11386</v>
      </c>
      <c r="D272" t="s">
        <v>8729</v>
      </c>
      <c r="E272" t="s">
        <v>8648</v>
      </c>
      <c r="J272" t="s">
        <v>11077</v>
      </c>
      <c r="K272">
        <v>6</v>
      </c>
      <c r="L272" t="s">
        <v>37</v>
      </c>
      <c r="M272" t="s">
        <v>11397</v>
      </c>
      <c r="O272" t="s">
        <v>11189</v>
      </c>
      <c r="P272" t="s">
        <v>11398</v>
      </c>
      <c r="Q272" t="s">
        <v>11080</v>
      </c>
      <c r="S272" t="s">
        <v>11081</v>
      </c>
      <c r="V272" t="str">
        <f t="shared" si="12"/>
        <v>35000.00</v>
      </c>
      <c r="W272" t="str">
        <f t="shared" si="13"/>
        <v>35000,00</v>
      </c>
      <c r="X272">
        <f t="shared" si="14"/>
        <v>35000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</vt:lpstr>
      <vt:lpstr>2</vt:lpstr>
      <vt:lpstr>3</vt:lpstr>
      <vt:lpstr>4</vt:lpstr>
      <vt:lpstr>5</vt:lpstr>
      <vt:lpstr>6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PF4KCJ0K@outlook.com</cp:lastModifiedBy>
  <dcterms:created xsi:type="dcterms:W3CDTF">2024-05-04T02:19:47Z</dcterms:created>
  <dcterms:modified xsi:type="dcterms:W3CDTF">2024-08-31T08:53:21Z</dcterms:modified>
</cp:coreProperties>
</file>